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D:\Documents\Football Wall Charts\Odds\Season 2020-21\"/>
    </mc:Choice>
  </mc:AlternateContent>
  <xr:revisionPtr revIDLastSave="0" documentId="13_ncr:1_{A50F12AD-D02F-4DB2-8E9C-975300055372}" xr6:coauthVersionLast="46" xr6:coauthVersionMax="46" xr10:uidLastSave="{00000000-0000-0000-0000-000000000000}"/>
  <bookViews>
    <workbookView xWindow="-120" yWindow="-120" windowWidth="29040" windowHeight="16440" tabRatio="794" xr2:uid="{00000000-000D-0000-FFFF-FFFF00000000}"/>
  </bookViews>
  <sheets>
    <sheet name="Header" sheetId="5" r:id="rId1"/>
    <sheet name="Teams" sheetId="1" r:id="rId2"/>
    <sheet name="HomeAway" sheetId="21" r:id="rId3"/>
    <sheet name="GoalDifference" sheetId="29" state="hidden" r:id="rId4"/>
    <sheet name="Adjust" sheetId="22" r:id="rId5"/>
    <sheet name="Draw" sheetId="23" r:id="rId6"/>
    <sheet name="DataEntry" sheetId="6" r:id="rId7"/>
    <sheet name="Predictions" sheetId="7" r:id="rId8"/>
    <sheet name="Table" sheetId="8" r:id="rId9"/>
    <sheet name="Chart" sheetId="13" r:id="rId10"/>
    <sheet name="Graph" sheetId="15" r:id="rId11"/>
    <sheet name="Database" sheetId="17" state="hidden" r:id="rId12"/>
    <sheet name="Calculator" sheetId="3" state="hidden" r:id="rId13"/>
    <sheet name="Odds" sheetId="4" state="hidden" r:id="rId14"/>
    <sheet name="Results" sheetId="2" state="hidden" r:id="rId15"/>
    <sheet name="FResults" sheetId="25" state="hidden" r:id="rId16"/>
    <sheet name="FRandom" sheetId="24" state="hidden" r:id="rId17"/>
    <sheet name="Forecast" sheetId="26" r:id="rId18"/>
    <sheet name="Pools" sheetId="27" r:id="rId19"/>
    <sheet name="Distribution" sheetId="28" r:id="rId20"/>
  </sheets>
  <definedNames>
    <definedName name="_xlnm._FilterDatabase" localSheetId="9" hidden="1">Chart!$F$1:$F$55</definedName>
    <definedName name="_xlnm._FilterDatabase" localSheetId="18" hidden="1">Pools!$M$2:$M$556</definedName>
    <definedName name="_xlnm._FilterDatabase" localSheetId="7" hidden="1">Predictions!$R$2:$R$555</definedName>
    <definedName name="Adj">Adjust!$B$2:$AY$25</definedName>
    <definedName name="Bonus">Header!$C$9</definedName>
    <definedName name="Book">Header!$C$10</definedName>
    <definedName name="_xlnm.DataBase">Database!$A$105:$K$657</definedName>
    <definedName name="DCFactor">Header!$C$12</definedName>
    <definedName name="DFactor">Header!$C$11</definedName>
    <definedName name="Diff">HomeAway!$B$2:$AY$25</definedName>
    <definedName name="DNB">Header!$D$3</definedName>
    <definedName name="Drawx" localSheetId="3">GoalDifference!$B$2:$AY$25</definedName>
    <definedName name="Drawx">Draw!$B$2:$AY$25</definedName>
    <definedName name="End">Header!$C$17</definedName>
    <definedName name="EndGames">Results!$DC$1</definedName>
    <definedName name="ExFrom">Header!$C$18</definedName>
    <definedName name="ExTo">Header!$C$19</definedName>
    <definedName name="FPos">Table!$P$3:$Q$26</definedName>
    <definedName name="FTable">Table!$O$33:$AB$56</definedName>
    <definedName name="GDiff">GoalDifference!$C$2:$E$25</definedName>
    <definedName name="GoalDiff">Results!$K$1</definedName>
    <definedName name="GOFB">Header!$D$26</definedName>
    <definedName name="GOFF">Header!$D$25</definedName>
    <definedName name="HAFactor">Header!$C$13</definedName>
    <definedName name="Ind">Header!$C$14</definedName>
    <definedName name="KFactor">Calculator!$B$1</definedName>
    <definedName name="Knowledge">Header!$C$24</definedName>
    <definedName name="League">Header!$D$1</definedName>
    <definedName name="LongAway">Header!$C$21</definedName>
    <definedName name="LongHome">Header!$C$20</definedName>
    <definedName name="Lookup1">Results!$O$3:$DW$554</definedName>
    <definedName name="Lookup2">Results!$Q$3:$DW$554</definedName>
    <definedName name="Margin">Results!$DK$1</definedName>
    <definedName name="Number">Header!$C$5</definedName>
    <definedName name="Odds">Odds!$A$2:$E$410</definedName>
    <definedName name="PoolsPL">Pools!$N$1</definedName>
    <definedName name="Position">Forecast!$B$1</definedName>
    <definedName name="_xlnm.Print_Area" localSheetId="17">Forecast!$A$15:$H$40</definedName>
    <definedName name="_xlnm.Print_Area" localSheetId="7">Predictions!$B$1:$S$555</definedName>
    <definedName name="_xlnm.Print_Area" localSheetId="8">Table!$B$1:$L$26</definedName>
    <definedName name="_xlnm.Print_Titles" localSheetId="4">Adjust!$B:$D</definedName>
    <definedName name="_xlnm.Print_Titles" localSheetId="6">DataEntry!$1:$2</definedName>
    <definedName name="_xlnm.Print_Titles" localSheetId="5">Draw!$A:$E</definedName>
    <definedName name="_xlnm.Print_Titles" localSheetId="3">GoalDifference!$A:$E</definedName>
    <definedName name="_xlnm.Print_Titles" localSheetId="2">HomeAway!$A:$E</definedName>
    <definedName name="_xlnm.Print_Titles" localSheetId="18">Pools!$1:$2</definedName>
    <definedName name="_xlnm.Print_Titles" localSheetId="7">Predictions!$1:$2</definedName>
    <definedName name="_xlnm.Print_Titles" localSheetId="1">Teams!$A:$E</definedName>
    <definedName name="Profit">Results!$CC$1</definedName>
    <definedName name="Ratings">Calculator!$A$3:$H$1476</definedName>
    <definedName name="Reset">Header!$C$23</definedName>
    <definedName name="RFactor">Header!$C$8</definedName>
    <definedName name="RIndex">FRandom!$A$3:$CW$554</definedName>
    <definedName name="Risk">Header!$C$15</definedName>
    <definedName name="Rounds">Header!$C$6</definedName>
    <definedName name="Scenario">Forecast!$A$1</definedName>
    <definedName name="Sort">DataEntry!$B$2:$N$554</definedName>
    <definedName name="Stake">Header!$C$7</definedName>
    <definedName name="Start">Header!$C$16</definedName>
    <definedName name="StartGames">Results!$DB$1</definedName>
    <definedName name="Table">Table!$A$33:$N$56</definedName>
    <definedName name="Team">Teams!$B$2:$BA$25</definedName>
    <definedName name="TotalStake">Results!$DJ$1</definedName>
    <definedName name="Wiggle">Header!$C$22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9" l="1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C2" i="29"/>
  <c r="C1" i="29"/>
  <c r="C22" i="5"/>
  <c r="C11" i="5" l="1"/>
  <c r="C12" i="5" l="1"/>
  <c r="D1487" i="28"/>
  <c r="D1486" i="28"/>
  <c r="D1485" i="28"/>
  <c r="D1484" i="28"/>
  <c r="D1483" i="28"/>
  <c r="D1482" i="28"/>
  <c r="D1481" i="28"/>
  <c r="D1480" i="28"/>
  <c r="AP2" i="2"/>
  <c r="AN2" i="2"/>
  <c r="AM2" i="2"/>
  <c r="AK2" i="2"/>
  <c r="AJ2" i="2"/>
  <c r="AH2" i="2"/>
  <c r="AG2" i="2"/>
  <c r="AE2" i="2"/>
  <c r="AD2" i="2"/>
  <c r="AB2" i="2"/>
  <c r="AA2" i="2"/>
  <c r="Y2" i="2"/>
  <c r="X2" i="2"/>
  <c r="V2" i="2"/>
  <c r="U2" i="2"/>
  <c r="S2" i="2"/>
  <c r="F1486" i="28"/>
  <c r="F1485" i="28"/>
  <c r="F1484" i="28"/>
  <c r="F1483" i="28"/>
  <c r="F1482" i="28"/>
  <c r="F1481" i="28"/>
  <c r="F1480" i="28"/>
  <c r="K1479" i="28" l="1"/>
  <c r="A554" i="27"/>
  <c r="A553" i="27"/>
  <c r="A552" i="27"/>
  <c r="A551" i="27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A517" i="27"/>
  <c r="A516" i="27"/>
  <c r="A515" i="27"/>
  <c r="A514" i="27"/>
  <c r="A513" i="27"/>
  <c r="A512" i="27"/>
  <c r="A511" i="27"/>
  <c r="A510" i="27"/>
  <c r="A509" i="27"/>
  <c r="A508" i="27"/>
  <c r="A507" i="27"/>
  <c r="A506" i="27"/>
  <c r="A505" i="27"/>
  <c r="A504" i="27"/>
  <c r="A503" i="27"/>
  <c r="A502" i="27"/>
  <c r="A501" i="27"/>
  <c r="A500" i="27"/>
  <c r="A499" i="27"/>
  <c r="A498" i="27"/>
  <c r="A497" i="27"/>
  <c r="A496" i="27"/>
  <c r="A495" i="27"/>
  <c r="A494" i="27"/>
  <c r="A493" i="27"/>
  <c r="A492" i="27"/>
  <c r="A491" i="27"/>
  <c r="A490" i="27"/>
  <c r="A489" i="27"/>
  <c r="A488" i="27"/>
  <c r="A487" i="27"/>
  <c r="A486" i="27"/>
  <c r="A485" i="27"/>
  <c r="A484" i="27"/>
  <c r="A483" i="27"/>
  <c r="A482" i="27"/>
  <c r="A481" i="27"/>
  <c r="A480" i="27"/>
  <c r="A479" i="27"/>
  <c r="A478" i="27"/>
  <c r="A477" i="27"/>
  <c r="A476" i="27"/>
  <c r="A475" i="27"/>
  <c r="A474" i="27"/>
  <c r="A473" i="27"/>
  <c r="A472" i="27"/>
  <c r="A471" i="27"/>
  <c r="A470" i="27"/>
  <c r="A469" i="27"/>
  <c r="A468" i="27"/>
  <c r="A467" i="27"/>
  <c r="A466" i="27"/>
  <c r="A465" i="27"/>
  <c r="A464" i="27"/>
  <c r="A463" i="27"/>
  <c r="A462" i="27"/>
  <c r="A461" i="27"/>
  <c r="A460" i="27"/>
  <c r="A459" i="27"/>
  <c r="A458" i="27"/>
  <c r="A457" i="27"/>
  <c r="A456" i="27"/>
  <c r="A455" i="27"/>
  <c r="A454" i="27"/>
  <c r="A453" i="27"/>
  <c r="A452" i="27"/>
  <c r="A451" i="27"/>
  <c r="A450" i="27"/>
  <c r="A449" i="27"/>
  <c r="A448" i="27"/>
  <c r="A447" i="27"/>
  <c r="A446" i="27"/>
  <c r="A445" i="27"/>
  <c r="A444" i="27"/>
  <c r="A443" i="27"/>
  <c r="A442" i="27"/>
  <c r="A441" i="27"/>
  <c r="A440" i="27"/>
  <c r="A439" i="27"/>
  <c r="A438" i="27"/>
  <c r="A437" i="27"/>
  <c r="A436" i="27"/>
  <c r="A435" i="27"/>
  <c r="A434" i="27"/>
  <c r="A433" i="27"/>
  <c r="A432" i="27"/>
  <c r="A431" i="27"/>
  <c r="A430" i="27"/>
  <c r="A429" i="27"/>
  <c r="A428" i="27"/>
  <c r="A427" i="27"/>
  <c r="A426" i="27"/>
  <c r="A425" i="27"/>
  <c r="A424" i="27"/>
  <c r="A423" i="27"/>
  <c r="A422" i="27"/>
  <c r="A421" i="27"/>
  <c r="A420" i="27"/>
  <c r="A419" i="27"/>
  <c r="A418" i="27"/>
  <c r="A417" i="27"/>
  <c r="A416" i="27"/>
  <c r="A415" i="27"/>
  <c r="A414" i="27"/>
  <c r="A413" i="27"/>
  <c r="A412" i="27"/>
  <c r="A411" i="27"/>
  <c r="A410" i="27"/>
  <c r="A409" i="27"/>
  <c r="A408" i="27"/>
  <c r="A407" i="27"/>
  <c r="A406" i="27"/>
  <c r="A405" i="27"/>
  <c r="A404" i="27"/>
  <c r="A403" i="27"/>
  <c r="A402" i="27"/>
  <c r="A401" i="27"/>
  <c r="A400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2" i="27"/>
  <c r="A301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81" i="27"/>
  <c r="A280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9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242" i="27"/>
  <c r="A241" i="27"/>
  <c r="A240" i="27"/>
  <c r="A239" i="27"/>
  <c r="A238" i="27"/>
  <c r="A237" i="27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8" i="27"/>
  <c r="A217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7" i="27"/>
  <c r="A196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6" i="27"/>
  <c r="A175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5" i="27"/>
  <c r="A154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A4" i="27"/>
  <c r="A3" i="27"/>
  <c r="C1" i="27"/>
  <c r="C24" i="5" l="1"/>
  <c r="K10" i="25" l="1"/>
  <c r="K6" i="25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I4" i="25"/>
  <c r="H4" i="25"/>
  <c r="I3" i="25"/>
  <c r="H3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9" i="25"/>
  <c r="K8" i="25"/>
  <c r="K7" i="25"/>
  <c r="K5" i="25"/>
  <c r="K3" i="25"/>
  <c r="K4" i="25"/>
  <c r="DA554" i="25"/>
  <c r="I554" i="25"/>
  <c r="H554" i="25"/>
  <c r="E554" i="25"/>
  <c r="G554" i="25" s="1"/>
  <c r="B554" i="25"/>
  <c r="D554" i="25" s="1"/>
  <c r="DA553" i="25"/>
  <c r="I553" i="25"/>
  <c r="H553" i="25"/>
  <c r="E553" i="25"/>
  <c r="G553" i="25" s="1"/>
  <c r="B553" i="25"/>
  <c r="DA552" i="25"/>
  <c r="I552" i="25"/>
  <c r="H552" i="25"/>
  <c r="E552" i="25"/>
  <c r="G552" i="25" s="1"/>
  <c r="B552" i="25"/>
  <c r="DA551" i="25"/>
  <c r="I551" i="25"/>
  <c r="H551" i="25"/>
  <c r="E551" i="25"/>
  <c r="B551" i="25"/>
  <c r="D551" i="25" s="1"/>
  <c r="DA550" i="25"/>
  <c r="I550" i="25"/>
  <c r="H550" i="25"/>
  <c r="E550" i="25"/>
  <c r="G550" i="25" s="1"/>
  <c r="B550" i="25"/>
  <c r="D550" i="25" s="1"/>
  <c r="DA549" i="25"/>
  <c r="I549" i="25"/>
  <c r="H549" i="25"/>
  <c r="E549" i="25"/>
  <c r="G549" i="25" s="1"/>
  <c r="B549" i="25"/>
  <c r="DA548" i="25"/>
  <c r="I548" i="25"/>
  <c r="H548" i="25"/>
  <c r="E548" i="25"/>
  <c r="G548" i="25" s="1"/>
  <c r="B548" i="25"/>
  <c r="DA547" i="25"/>
  <c r="I547" i="25"/>
  <c r="H547" i="25"/>
  <c r="E547" i="25"/>
  <c r="B547" i="25"/>
  <c r="DA546" i="25"/>
  <c r="I546" i="25"/>
  <c r="H546" i="25"/>
  <c r="E546" i="25"/>
  <c r="B546" i="25"/>
  <c r="D546" i="25" s="1"/>
  <c r="DA545" i="25"/>
  <c r="I545" i="25"/>
  <c r="H545" i="25"/>
  <c r="E545" i="25"/>
  <c r="G545" i="25" s="1"/>
  <c r="B545" i="25"/>
  <c r="D545" i="25" s="1"/>
  <c r="DA544" i="25"/>
  <c r="I544" i="25"/>
  <c r="H544" i="25"/>
  <c r="E544" i="25"/>
  <c r="G544" i="25" s="1"/>
  <c r="B544" i="25"/>
  <c r="DA543" i="25"/>
  <c r="I543" i="25"/>
  <c r="H543" i="25"/>
  <c r="E543" i="25"/>
  <c r="G543" i="25" s="1"/>
  <c r="B543" i="25"/>
  <c r="DA542" i="25"/>
  <c r="I542" i="25"/>
  <c r="H542" i="25"/>
  <c r="E542" i="25"/>
  <c r="B542" i="25"/>
  <c r="D542" i="25" s="1"/>
  <c r="DA541" i="25"/>
  <c r="I541" i="25"/>
  <c r="H541" i="25"/>
  <c r="E541" i="25"/>
  <c r="B541" i="25"/>
  <c r="D541" i="25" s="1"/>
  <c r="DA540" i="25"/>
  <c r="I540" i="25"/>
  <c r="H540" i="25"/>
  <c r="E540" i="25"/>
  <c r="G540" i="25" s="1"/>
  <c r="B540" i="25"/>
  <c r="D540" i="25" s="1"/>
  <c r="DA539" i="25"/>
  <c r="I539" i="25"/>
  <c r="H539" i="25"/>
  <c r="E539" i="25"/>
  <c r="G539" i="25" s="1"/>
  <c r="B539" i="25"/>
  <c r="DA538" i="25"/>
  <c r="I538" i="25"/>
  <c r="H538" i="25"/>
  <c r="E538" i="25"/>
  <c r="G538" i="25" s="1"/>
  <c r="B538" i="25"/>
  <c r="D538" i="25" s="1"/>
  <c r="DA537" i="25"/>
  <c r="I537" i="25"/>
  <c r="H537" i="25"/>
  <c r="E537" i="25"/>
  <c r="G537" i="25" s="1"/>
  <c r="B537" i="25"/>
  <c r="DA536" i="25"/>
  <c r="I536" i="25"/>
  <c r="H536" i="25"/>
  <c r="E536" i="25"/>
  <c r="B536" i="25"/>
  <c r="D536" i="25" s="1"/>
  <c r="DA535" i="25"/>
  <c r="I535" i="25"/>
  <c r="H535" i="25"/>
  <c r="E535" i="25"/>
  <c r="G535" i="25" s="1"/>
  <c r="B535" i="25"/>
  <c r="D535" i="25" s="1"/>
  <c r="DA534" i="25"/>
  <c r="I534" i="25"/>
  <c r="H534" i="25"/>
  <c r="E534" i="25"/>
  <c r="G534" i="25" s="1"/>
  <c r="B534" i="25"/>
  <c r="DA533" i="25"/>
  <c r="I533" i="25"/>
  <c r="H533" i="25"/>
  <c r="E533" i="25"/>
  <c r="B533" i="25"/>
  <c r="DA532" i="25"/>
  <c r="I532" i="25"/>
  <c r="H532" i="25"/>
  <c r="E532" i="25"/>
  <c r="G532" i="25" s="1"/>
  <c r="B532" i="25"/>
  <c r="DA531" i="25"/>
  <c r="I531" i="25"/>
  <c r="H531" i="25"/>
  <c r="E531" i="25"/>
  <c r="G531" i="25" s="1"/>
  <c r="B531" i="25"/>
  <c r="D531" i="25" s="1"/>
  <c r="DA530" i="25"/>
  <c r="I530" i="25"/>
  <c r="H530" i="25"/>
  <c r="E530" i="25"/>
  <c r="G530" i="25" s="1"/>
  <c r="B530" i="25"/>
  <c r="D530" i="25" s="1"/>
  <c r="DA529" i="25"/>
  <c r="I529" i="25"/>
  <c r="H529" i="25"/>
  <c r="E529" i="25"/>
  <c r="G529" i="25" s="1"/>
  <c r="B529" i="25"/>
  <c r="DA528" i="25"/>
  <c r="I528" i="25"/>
  <c r="H528" i="25"/>
  <c r="E528" i="25"/>
  <c r="G528" i="25" s="1"/>
  <c r="B528" i="25"/>
  <c r="DA527" i="25"/>
  <c r="I527" i="25"/>
  <c r="H527" i="25"/>
  <c r="E527" i="25"/>
  <c r="G527" i="25" s="1"/>
  <c r="B527" i="25"/>
  <c r="D527" i="25" s="1"/>
  <c r="DA526" i="25"/>
  <c r="I526" i="25"/>
  <c r="H526" i="25"/>
  <c r="E526" i="25"/>
  <c r="B526" i="25"/>
  <c r="DA525" i="25"/>
  <c r="I525" i="25"/>
  <c r="H525" i="25"/>
  <c r="E525" i="25"/>
  <c r="G525" i="25" s="1"/>
  <c r="B525" i="25"/>
  <c r="D525" i="25" s="1"/>
  <c r="DA524" i="25"/>
  <c r="I524" i="25"/>
  <c r="H524" i="25"/>
  <c r="E524" i="25"/>
  <c r="G524" i="25" s="1"/>
  <c r="B524" i="25"/>
  <c r="D524" i="25" s="1"/>
  <c r="DA523" i="25"/>
  <c r="I523" i="25"/>
  <c r="H523" i="25"/>
  <c r="E523" i="25"/>
  <c r="G523" i="25" s="1"/>
  <c r="B523" i="25"/>
  <c r="DA522" i="25"/>
  <c r="I522" i="25"/>
  <c r="H522" i="25"/>
  <c r="E522" i="25"/>
  <c r="G522" i="25" s="1"/>
  <c r="B522" i="25"/>
  <c r="DA521" i="25"/>
  <c r="I521" i="25"/>
  <c r="H521" i="25"/>
  <c r="E521" i="25"/>
  <c r="G521" i="25" s="1"/>
  <c r="B521" i="25"/>
  <c r="D521" i="25" s="1"/>
  <c r="DA520" i="25"/>
  <c r="I520" i="25"/>
  <c r="H520" i="25"/>
  <c r="E520" i="25"/>
  <c r="G520" i="25" s="1"/>
  <c r="B520" i="25"/>
  <c r="D520" i="25" s="1"/>
  <c r="DA519" i="25"/>
  <c r="I519" i="25"/>
  <c r="H519" i="25"/>
  <c r="E519" i="25"/>
  <c r="G519" i="25" s="1"/>
  <c r="B519" i="25"/>
  <c r="DA518" i="25"/>
  <c r="I518" i="25"/>
  <c r="H518" i="25"/>
  <c r="E518" i="25"/>
  <c r="G518" i="25" s="1"/>
  <c r="B518" i="25"/>
  <c r="DA517" i="25"/>
  <c r="I517" i="25"/>
  <c r="H517" i="25"/>
  <c r="E517" i="25"/>
  <c r="G517" i="25" s="1"/>
  <c r="B517" i="25"/>
  <c r="D517" i="25" s="1"/>
  <c r="DA516" i="25"/>
  <c r="I516" i="25"/>
  <c r="H516" i="25"/>
  <c r="E516" i="25"/>
  <c r="G516" i="25" s="1"/>
  <c r="B516" i="25"/>
  <c r="D516" i="25" s="1"/>
  <c r="DA515" i="25"/>
  <c r="I515" i="25"/>
  <c r="H515" i="25"/>
  <c r="E515" i="25"/>
  <c r="G515" i="25" s="1"/>
  <c r="B515" i="25"/>
  <c r="DA514" i="25"/>
  <c r="I514" i="25"/>
  <c r="H514" i="25"/>
  <c r="E514" i="25"/>
  <c r="G514" i="25" s="1"/>
  <c r="B514" i="25"/>
  <c r="DA513" i="25"/>
  <c r="I513" i="25"/>
  <c r="H513" i="25"/>
  <c r="E513" i="25"/>
  <c r="G513" i="25" s="1"/>
  <c r="B513" i="25"/>
  <c r="D513" i="25" s="1"/>
  <c r="DA512" i="25"/>
  <c r="I512" i="25"/>
  <c r="H512" i="25"/>
  <c r="E512" i="25"/>
  <c r="B512" i="25"/>
  <c r="D512" i="25" s="1"/>
  <c r="DA511" i="25"/>
  <c r="I511" i="25"/>
  <c r="H511" i="25"/>
  <c r="E511" i="25"/>
  <c r="G511" i="25" s="1"/>
  <c r="B511" i="25"/>
  <c r="DA510" i="25"/>
  <c r="I510" i="25"/>
  <c r="H510" i="25"/>
  <c r="E510" i="25"/>
  <c r="G510" i="25" s="1"/>
  <c r="B510" i="25"/>
  <c r="DA509" i="25"/>
  <c r="I509" i="25"/>
  <c r="H509" i="25"/>
  <c r="E509" i="25"/>
  <c r="B509" i="25"/>
  <c r="D509" i="25" s="1"/>
  <c r="DA508" i="25"/>
  <c r="I508" i="25"/>
  <c r="H508" i="25"/>
  <c r="E508" i="25"/>
  <c r="G508" i="25" s="1"/>
  <c r="B508" i="25"/>
  <c r="D508" i="25" s="1"/>
  <c r="DA507" i="25"/>
  <c r="I507" i="25"/>
  <c r="H507" i="25"/>
  <c r="E507" i="25"/>
  <c r="G507" i="25" s="1"/>
  <c r="B507" i="25"/>
  <c r="DA506" i="25"/>
  <c r="I506" i="25"/>
  <c r="H506" i="25"/>
  <c r="E506" i="25"/>
  <c r="G506" i="25" s="1"/>
  <c r="B506" i="25"/>
  <c r="DA505" i="25"/>
  <c r="I505" i="25"/>
  <c r="H505" i="25"/>
  <c r="E505" i="25"/>
  <c r="G505" i="25" s="1"/>
  <c r="B505" i="25"/>
  <c r="D505" i="25" s="1"/>
  <c r="DA504" i="25"/>
  <c r="I504" i="25"/>
  <c r="H504" i="25"/>
  <c r="E504" i="25"/>
  <c r="G504" i="25" s="1"/>
  <c r="B504" i="25"/>
  <c r="D504" i="25" s="1"/>
  <c r="DA503" i="25"/>
  <c r="I503" i="25"/>
  <c r="H503" i="25"/>
  <c r="E503" i="25"/>
  <c r="G503" i="25" s="1"/>
  <c r="B503" i="25"/>
  <c r="DA502" i="25"/>
  <c r="I502" i="25"/>
  <c r="H502" i="25"/>
  <c r="E502" i="25"/>
  <c r="B502" i="25"/>
  <c r="DA501" i="25"/>
  <c r="I501" i="25"/>
  <c r="H501" i="25"/>
  <c r="E501" i="25"/>
  <c r="G501" i="25" s="1"/>
  <c r="B501" i="25"/>
  <c r="D501" i="25" s="1"/>
  <c r="DA500" i="25"/>
  <c r="I500" i="25"/>
  <c r="H500" i="25"/>
  <c r="E500" i="25"/>
  <c r="G500" i="25" s="1"/>
  <c r="B500" i="25"/>
  <c r="D500" i="25" s="1"/>
  <c r="DA499" i="25"/>
  <c r="I499" i="25"/>
  <c r="H499" i="25"/>
  <c r="E499" i="25"/>
  <c r="G499" i="25" s="1"/>
  <c r="B499" i="25"/>
  <c r="DA498" i="25"/>
  <c r="I498" i="25"/>
  <c r="H498" i="25"/>
  <c r="E498" i="25"/>
  <c r="G498" i="25" s="1"/>
  <c r="B498" i="25"/>
  <c r="DA497" i="25"/>
  <c r="I497" i="25"/>
  <c r="H497" i="25"/>
  <c r="E497" i="25"/>
  <c r="G497" i="25" s="1"/>
  <c r="B497" i="25"/>
  <c r="DA496" i="25"/>
  <c r="I496" i="25"/>
  <c r="H496" i="25"/>
  <c r="E496" i="25"/>
  <c r="G496" i="25" s="1"/>
  <c r="B496" i="25"/>
  <c r="DA495" i="25"/>
  <c r="I495" i="25"/>
  <c r="H495" i="25"/>
  <c r="E495" i="25"/>
  <c r="G495" i="25" s="1"/>
  <c r="B495" i="25"/>
  <c r="D495" i="25" s="1"/>
  <c r="DA494" i="25"/>
  <c r="I494" i="25"/>
  <c r="H494" i="25"/>
  <c r="E494" i="25"/>
  <c r="G494" i="25" s="1"/>
  <c r="B494" i="25"/>
  <c r="D494" i="25" s="1"/>
  <c r="DA493" i="25"/>
  <c r="I493" i="25"/>
  <c r="H493" i="25"/>
  <c r="E493" i="25"/>
  <c r="G493" i="25" s="1"/>
  <c r="B493" i="25"/>
  <c r="DA492" i="25"/>
  <c r="I492" i="25"/>
  <c r="H492" i="25"/>
  <c r="E492" i="25"/>
  <c r="G492" i="25" s="1"/>
  <c r="B492" i="25"/>
  <c r="DA491" i="25"/>
  <c r="I491" i="25"/>
  <c r="H491" i="25"/>
  <c r="E491" i="25"/>
  <c r="G491" i="25" s="1"/>
  <c r="B491" i="25"/>
  <c r="D491" i="25" s="1"/>
  <c r="DA490" i="25"/>
  <c r="I490" i="25"/>
  <c r="H490" i="25"/>
  <c r="E490" i="25"/>
  <c r="B490" i="25"/>
  <c r="D490" i="25" s="1"/>
  <c r="DA489" i="25"/>
  <c r="I489" i="25"/>
  <c r="H489" i="25"/>
  <c r="E489" i="25"/>
  <c r="G489" i="25" s="1"/>
  <c r="B489" i="25"/>
  <c r="D489" i="25" s="1"/>
  <c r="DA488" i="25"/>
  <c r="I488" i="25"/>
  <c r="H488" i="25"/>
  <c r="E488" i="25"/>
  <c r="B488" i="25"/>
  <c r="DA487" i="25"/>
  <c r="I487" i="25"/>
  <c r="H487" i="25"/>
  <c r="E487" i="25"/>
  <c r="G487" i="25" s="1"/>
  <c r="B487" i="25"/>
  <c r="DA486" i="25"/>
  <c r="I486" i="25"/>
  <c r="H486" i="25"/>
  <c r="E486" i="25"/>
  <c r="G486" i="25" s="1"/>
  <c r="B486" i="25"/>
  <c r="D486" i="25" s="1"/>
  <c r="DA485" i="25"/>
  <c r="I485" i="25"/>
  <c r="H485" i="25"/>
  <c r="E485" i="25"/>
  <c r="G485" i="25" s="1"/>
  <c r="B485" i="25"/>
  <c r="D485" i="25" s="1"/>
  <c r="DA484" i="25"/>
  <c r="I484" i="25"/>
  <c r="H484" i="25"/>
  <c r="E484" i="25"/>
  <c r="B484" i="25"/>
  <c r="D484" i="25" s="1"/>
  <c r="DA483" i="25"/>
  <c r="I483" i="25"/>
  <c r="H483" i="25"/>
  <c r="E483" i="25"/>
  <c r="G483" i="25" s="1"/>
  <c r="B483" i="25"/>
  <c r="D483" i="25" s="1"/>
  <c r="DA482" i="25"/>
  <c r="I482" i="25"/>
  <c r="H482" i="25"/>
  <c r="E482" i="25"/>
  <c r="G482" i="25" s="1"/>
  <c r="B482" i="25"/>
  <c r="DA481" i="25"/>
  <c r="I481" i="25"/>
  <c r="H481" i="25"/>
  <c r="E481" i="25"/>
  <c r="B481" i="25"/>
  <c r="DA480" i="25"/>
  <c r="I480" i="25"/>
  <c r="H480" i="25"/>
  <c r="E480" i="25"/>
  <c r="B480" i="25"/>
  <c r="D480" i="25" s="1"/>
  <c r="DA479" i="25"/>
  <c r="I479" i="25"/>
  <c r="H479" i="25"/>
  <c r="E479" i="25"/>
  <c r="G479" i="25" s="1"/>
  <c r="B479" i="25"/>
  <c r="D479" i="25" s="1"/>
  <c r="DA478" i="25"/>
  <c r="I478" i="25"/>
  <c r="H478" i="25"/>
  <c r="E478" i="25"/>
  <c r="G478" i="25" s="1"/>
  <c r="B478" i="25"/>
  <c r="DA477" i="25"/>
  <c r="I477" i="25"/>
  <c r="H477" i="25"/>
  <c r="E477" i="25"/>
  <c r="G477" i="25" s="1"/>
  <c r="B477" i="25"/>
  <c r="DA476" i="25"/>
  <c r="I476" i="25"/>
  <c r="H476" i="25"/>
  <c r="E476" i="25"/>
  <c r="B476" i="25"/>
  <c r="D476" i="25" s="1"/>
  <c r="DA475" i="25"/>
  <c r="I475" i="25"/>
  <c r="H475" i="25"/>
  <c r="E475" i="25"/>
  <c r="G475" i="25" s="1"/>
  <c r="B475" i="25"/>
  <c r="D475" i="25" s="1"/>
  <c r="DA474" i="25"/>
  <c r="I474" i="25"/>
  <c r="H474" i="25"/>
  <c r="E474" i="25"/>
  <c r="G474" i="25" s="1"/>
  <c r="B474" i="25"/>
  <c r="DA473" i="25"/>
  <c r="I473" i="25"/>
  <c r="H473" i="25"/>
  <c r="E473" i="25"/>
  <c r="G473" i="25" s="1"/>
  <c r="B473" i="25"/>
  <c r="DA472" i="25"/>
  <c r="I472" i="25"/>
  <c r="H472" i="25"/>
  <c r="E472" i="25"/>
  <c r="B472" i="25"/>
  <c r="D472" i="25" s="1"/>
  <c r="DA471" i="25"/>
  <c r="I471" i="25"/>
  <c r="H471" i="25"/>
  <c r="E471" i="25"/>
  <c r="G471" i="25" s="1"/>
  <c r="B471" i="25"/>
  <c r="D471" i="25" s="1"/>
  <c r="DA470" i="25"/>
  <c r="I470" i="25"/>
  <c r="H470" i="25"/>
  <c r="E470" i="25"/>
  <c r="G470" i="25" s="1"/>
  <c r="B470" i="25"/>
  <c r="DA469" i="25"/>
  <c r="I469" i="25"/>
  <c r="H469" i="25"/>
  <c r="E469" i="25"/>
  <c r="G469" i="25" s="1"/>
  <c r="B469" i="25"/>
  <c r="DA468" i="25"/>
  <c r="I468" i="25"/>
  <c r="H468" i="25"/>
  <c r="E468" i="25"/>
  <c r="G468" i="25" s="1"/>
  <c r="B468" i="25"/>
  <c r="D468" i="25" s="1"/>
  <c r="DA467" i="25"/>
  <c r="I467" i="25"/>
  <c r="H467" i="25"/>
  <c r="E467" i="25"/>
  <c r="G467" i="25" s="1"/>
  <c r="B467" i="25"/>
  <c r="D467" i="25" s="1"/>
  <c r="DA466" i="25"/>
  <c r="I466" i="25"/>
  <c r="H466" i="25"/>
  <c r="E466" i="25"/>
  <c r="G466" i="25" s="1"/>
  <c r="B466" i="25"/>
  <c r="DA465" i="25"/>
  <c r="I465" i="25"/>
  <c r="H465" i="25"/>
  <c r="E465" i="25"/>
  <c r="G465" i="25" s="1"/>
  <c r="B465" i="25"/>
  <c r="DA464" i="25"/>
  <c r="I464" i="25"/>
  <c r="H464" i="25"/>
  <c r="E464" i="25"/>
  <c r="B464" i="25"/>
  <c r="D464" i="25" s="1"/>
  <c r="DA463" i="25"/>
  <c r="I463" i="25"/>
  <c r="H463" i="25"/>
  <c r="E463" i="25"/>
  <c r="G463" i="25" s="1"/>
  <c r="B463" i="25"/>
  <c r="D463" i="25" s="1"/>
  <c r="DA462" i="25"/>
  <c r="I462" i="25"/>
  <c r="H462" i="25"/>
  <c r="E462" i="25"/>
  <c r="G462" i="25" s="1"/>
  <c r="B462" i="25"/>
  <c r="DA461" i="25"/>
  <c r="I461" i="25"/>
  <c r="H461" i="25"/>
  <c r="E461" i="25"/>
  <c r="G461" i="25" s="1"/>
  <c r="B461" i="25"/>
  <c r="DA460" i="25"/>
  <c r="I460" i="25"/>
  <c r="H460" i="25"/>
  <c r="E460" i="25"/>
  <c r="G460" i="25" s="1"/>
  <c r="B460" i="25"/>
  <c r="D460" i="25" s="1"/>
  <c r="DA459" i="25"/>
  <c r="I459" i="25"/>
  <c r="H459" i="25"/>
  <c r="E459" i="25"/>
  <c r="G459" i="25" s="1"/>
  <c r="B459" i="25"/>
  <c r="D459" i="25" s="1"/>
  <c r="DA458" i="25"/>
  <c r="I458" i="25"/>
  <c r="H458" i="25"/>
  <c r="E458" i="25"/>
  <c r="G458" i="25" s="1"/>
  <c r="B458" i="25"/>
  <c r="DA457" i="25"/>
  <c r="I457" i="25"/>
  <c r="H457" i="25"/>
  <c r="E457" i="25"/>
  <c r="G457" i="25" s="1"/>
  <c r="B457" i="25"/>
  <c r="DA456" i="25"/>
  <c r="I456" i="25"/>
  <c r="H456" i="25"/>
  <c r="E456" i="25"/>
  <c r="B456" i="25"/>
  <c r="D456" i="25" s="1"/>
  <c r="DA455" i="25"/>
  <c r="I455" i="25"/>
  <c r="H455" i="25"/>
  <c r="E455" i="25"/>
  <c r="G455" i="25" s="1"/>
  <c r="B455" i="25"/>
  <c r="D455" i="25" s="1"/>
  <c r="DA454" i="25"/>
  <c r="I454" i="25"/>
  <c r="H454" i="25"/>
  <c r="E454" i="25"/>
  <c r="G454" i="25" s="1"/>
  <c r="B454" i="25"/>
  <c r="DA453" i="25"/>
  <c r="I453" i="25"/>
  <c r="H453" i="25"/>
  <c r="E453" i="25"/>
  <c r="G453" i="25" s="1"/>
  <c r="B453" i="25"/>
  <c r="DA452" i="25"/>
  <c r="I452" i="25"/>
  <c r="H452" i="25"/>
  <c r="E452" i="25"/>
  <c r="B452" i="25"/>
  <c r="D452" i="25" s="1"/>
  <c r="DA451" i="25"/>
  <c r="I451" i="25"/>
  <c r="H451" i="25"/>
  <c r="E451" i="25"/>
  <c r="G451" i="25" s="1"/>
  <c r="B451" i="25"/>
  <c r="DA450" i="25"/>
  <c r="I450" i="25"/>
  <c r="H450" i="25"/>
  <c r="E450" i="25"/>
  <c r="B450" i="25"/>
  <c r="DA449" i="25"/>
  <c r="I449" i="25"/>
  <c r="H449" i="25"/>
  <c r="E449" i="25"/>
  <c r="G449" i="25" s="1"/>
  <c r="B449" i="25"/>
  <c r="DA448" i="25"/>
  <c r="I448" i="25"/>
  <c r="H448" i="25"/>
  <c r="E448" i="25"/>
  <c r="G448" i="25" s="1"/>
  <c r="B448" i="25"/>
  <c r="D448" i="25" s="1"/>
  <c r="DA447" i="25"/>
  <c r="I447" i="25"/>
  <c r="H447" i="25"/>
  <c r="E447" i="25"/>
  <c r="G447" i="25" s="1"/>
  <c r="B447" i="25"/>
  <c r="D447" i="25" s="1"/>
  <c r="DA446" i="25"/>
  <c r="I446" i="25"/>
  <c r="H446" i="25"/>
  <c r="E446" i="25"/>
  <c r="G446" i="25" s="1"/>
  <c r="B446" i="25"/>
  <c r="DA445" i="25"/>
  <c r="I445" i="25"/>
  <c r="H445" i="25"/>
  <c r="E445" i="25"/>
  <c r="G445" i="25" s="1"/>
  <c r="B445" i="25"/>
  <c r="D445" i="25" s="1"/>
  <c r="DA444" i="25"/>
  <c r="I444" i="25"/>
  <c r="H444" i="25"/>
  <c r="E444" i="25"/>
  <c r="B444" i="25"/>
  <c r="D444" i="25" s="1"/>
  <c r="DA443" i="25"/>
  <c r="I443" i="25"/>
  <c r="H443" i="25"/>
  <c r="E443" i="25"/>
  <c r="G443" i="25" s="1"/>
  <c r="B443" i="25"/>
  <c r="D443" i="25" s="1"/>
  <c r="DA442" i="25"/>
  <c r="I442" i="25"/>
  <c r="H442" i="25"/>
  <c r="E442" i="25"/>
  <c r="B442" i="25"/>
  <c r="DA441" i="25"/>
  <c r="I441" i="25"/>
  <c r="H441" i="25"/>
  <c r="E441" i="25"/>
  <c r="G441" i="25" s="1"/>
  <c r="B441" i="25"/>
  <c r="DA440" i="25"/>
  <c r="I440" i="25"/>
  <c r="H440" i="25"/>
  <c r="E440" i="25"/>
  <c r="G440" i="25" s="1"/>
  <c r="B440" i="25"/>
  <c r="D440" i="25" s="1"/>
  <c r="DA439" i="25"/>
  <c r="I439" i="25"/>
  <c r="H439" i="25"/>
  <c r="E439" i="25"/>
  <c r="G439" i="25" s="1"/>
  <c r="B439" i="25"/>
  <c r="D439" i="25" s="1"/>
  <c r="DA438" i="25"/>
  <c r="I438" i="25"/>
  <c r="H438" i="25"/>
  <c r="E438" i="25"/>
  <c r="G438" i="25" s="1"/>
  <c r="B438" i="25"/>
  <c r="DA437" i="25"/>
  <c r="I437" i="25"/>
  <c r="H437" i="25"/>
  <c r="E437" i="25"/>
  <c r="G437" i="25" s="1"/>
  <c r="B437" i="25"/>
  <c r="D437" i="25" s="1"/>
  <c r="DA436" i="25"/>
  <c r="I436" i="25"/>
  <c r="H436" i="25"/>
  <c r="E436" i="25"/>
  <c r="B436" i="25"/>
  <c r="D436" i="25" s="1"/>
  <c r="DA435" i="25"/>
  <c r="I435" i="25"/>
  <c r="H435" i="25"/>
  <c r="E435" i="25"/>
  <c r="G435" i="25" s="1"/>
  <c r="B435" i="25"/>
  <c r="DA434" i="25"/>
  <c r="I434" i="25"/>
  <c r="H434" i="25"/>
  <c r="E434" i="25"/>
  <c r="B434" i="25"/>
  <c r="DA433" i="25"/>
  <c r="I433" i="25"/>
  <c r="H433" i="25"/>
  <c r="E433" i="25"/>
  <c r="G433" i="25" s="1"/>
  <c r="B433" i="25"/>
  <c r="DA432" i="25"/>
  <c r="I432" i="25"/>
  <c r="H432" i="25"/>
  <c r="E432" i="25"/>
  <c r="G432" i="25" s="1"/>
  <c r="B432" i="25"/>
  <c r="D432" i="25" s="1"/>
  <c r="DA431" i="25"/>
  <c r="I431" i="25"/>
  <c r="H431" i="25"/>
  <c r="E431" i="25"/>
  <c r="G431" i="25" s="1"/>
  <c r="B431" i="25"/>
  <c r="DA430" i="25"/>
  <c r="I430" i="25"/>
  <c r="H430" i="25"/>
  <c r="E430" i="25"/>
  <c r="B430" i="25"/>
  <c r="DA429" i="25"/>
  <c r="I429" i="25"/>
  <c r="H429" i="25"/>
  <c r="E429" i="25"/>
  <c r="G429" i="25" s="1"/>
  <c r="B429" i="25"/>
  <c r="D429" i="25" s="1"/>
  <c r="DA428" i="25"/>
  <c r="I428" i="25"/>
  <c r="H428" i="25"/>
  <c r="E428" i="25"/>
  <c r="G428" i="25" s="1"/>
  <c r="B428" i="25"/>
  <c r="D428" i="25" s="1"/>
  <c r="DA427" i="25"/>
  <c r="I427" i="25"/>
  <c r="H427" i="25"/>
  <c r="E427" i="25"/>
  <c r="G427" i="25" s="1"/>
  <c r="B427" i="25"/>
  <c r="DA426" i="25"/>
  <c r="I426" i="25"/>
  <c r="H426" i="25"/>
  <c r="E426" i="25"/>
  <c r="B426" i="25"/>
  <c r="D426" i="25" s="1"/>
  <c r="DA425" i="25"/>
  <c r="I425" i="25"/>
  <c r="H425" i="25"/>
  <c r="E425" i="25"/>
  <c r="B425" i="25"/>
  <c r="D425" i="25" s="1"/>
  <c r="DA424" i="25"/>
  <c r="I424" i="25"/>
  <c r="H424" i="25"/>
  <c r="E424" i="25"/>
  <c r="G424" i="25" s="1"/>
  <c r="B424" i="25"/>
  <c r="DA423" i="25"/>
  <c r="I423" i="25"/>
  <c r="H423" i="25"/>
  <c r="E423" i="25"/>
  <c r="B423" i="25"/>
  <c r="DA422" i="25"/>
  <c r="I422" i="25"/>
  <c r="H422" i="25"/>
  <c r="E422" i="25"/>
  <c r="B422" i="25"/>
  <c r="DA421" i="25"/>
  <c r="I421" i="25"/>
  <c r="H421" i="25"/>
  <c r="E421" i="25"/>
  <c r="G421" i="25" s="1"/>
  <c r="B421" i="25"/>
  <c r="D421" i="25" s="1"/>
  <c r="DA420" i="25"/>
  <c r="I420" i="25"/>
  <c r="H420" i="25"/>
  <c r="E420" i="25"/>
  <c r="G420" i="25" s="1"/>
  <c r="B420" i="25"/>
  <c r="D420" i="25" s="1"/>
  <c r="DA419" i="25"/>
  <c r="I419" i="25"/>
  <c r="H419" i="25"/>
  <c r="E419" i="25"/>
  <c r="G419" i="25" s="1"/>
  <c r="B419" i="25"/>
  <c r="DA418" i="25"/>
  <c r="I418" i="25"/>
  <c r="H418" i="25"/>
  <c r="E418" i="25"/>
  <c r="B418" i="25"/>
  <c r="D418" i="25" s="1"/>
  <c r="DA417" i="25"/>
  <c r="I417" i="25"/>
  <c r="H417" i="25"/>
  <c r="E417" i="25"/>
  <c r="B417" i="25"/>
  <c r="D417" i="25" s="1"/>
  <c r="DA416" i="25"/>
  <c r="I416" i="25"/>
  <c r="H416" i="25"/>
  <c r="E416" i="25"/>
  <c r="G416" i="25" s="1"/>
  <c r="B416" i="25"/>
  <c r="D416" i="25" s="1"/>
  <c r="DA415" i="25"/>
  <c r="I415" i="25"/>
  <c r="H415" i="25"/>
  <c r="E415" i="25"/>
  <c r="B415" i="25"/>
  <c r="DA414" i="25"/>
  <c r="I414" i="25"/>
  <c r="H414" i="25"/>
  <c r="E414" i="25"/>
  <c r="B414" i="25"/>
  <c r="DA413" i="25"/>
  <c r="I413" i="25"/>
  <c r="H413" i="25"/>
  <c r="E413" i="25"/>
  <c r="G413" i="25" s="1"/>
  <c r="B413" i="25"/>
  <c r="D413" i="25" s="1"/>
  <c r="DA412" i="25"/>
  <c r="I412" i="25"/>
  <c r="H412" i="25"/>
  <c r="E412" i="25"/>
  <c r="G412" i="25" s="1"/>
  <c r="B412" i="25"/>
  <c r="D412" i="25" s="1"/>
  <c r="DA411" i="25"/>
  <c r="I411" i="25"/>
  <c r="H411" i="25"/>
  <c r="E411" i="25"/>
  <c r="B411" i="25"/>
  <c r="DA410" i="25"/>
  <c r="I410" i="25"/>
  <c r="H410" i="25"/>
  <c r="E410" i="25"/>
  <c r="G410" i="25" s="1"/>
  <c r="B410" i="25"/>
  <c r="DA409" i="25"/>
  <c r="I409" i="25"/>
  <c r="H409" i="25"/>
  <c r="E409" i="25"/>
  <c r="G409" i="25" s="1"/>
  <c r="B409" i="25"/>
  <c r="DA408" i="25"/>
  <c r="I408" i="25"/>
  <c r="H408" i="25"/>
  <c r="E408" i="25"/>
  <c r="G408" i="25" s="1"/>
  <c r="B408" i="25"/>
  <c r="DA407" i="25"/>
  <c r="I407" i="25"/>
  <c r="H407" i="25"/>
  <c r="E407" i="25"/>
  <c r="G407" i="25" s="1"/>
  <c r="B407" i="25"/>
  <c r="D407" i="25" s="1"/>
  <c r="DA406" i="25"/>
  <c r="I406" i="25"/>
  <c r="H406" i="25"/>
  <c r="E406" i="25"/>
  <c r="G406" i="25" s="1"/>
  <c r="B406" i="25"/>
  <c r="D406" i="25" s="1"/>
  <c r="DA405" i="25"/>
  <c r="I405" i="25"/>
  <c r="H405" i="25"/>
  <c r="E405" i="25"/>
  <c r="G405" i="25" s="1"/>
  <c r="B405" i="25"/>
  <c r="DA404" i="25"/>
  <c r="I404" i="25"/>
  <c r="H404" i="25"/>
  <c r="E404" i="25"/>
  <c r="G404" i="25" s="1"/>
  <c r="B404" i="25"/>
  <c r="DA403" i="25"/>
  <c r="I403" i="25"/>
  <c r="H403" i="25"/>
  <c r="E403" i="25"/>
  <c r="G403" i="25" s="1"/>
  <c r="B403" i="25"/>
  <c r="D403" i="25" s="1"/>
  <c r="DA402" i="25"/>
  <c r="I402" i="25"/>
  <c r="H402" i="25"/>
  <c r="E402" i="25"/>
  <c r="G402" i="25" s="1"/>
  <c r="B402" i="25"/>
  <c r="D402" i="25" s="1"/>
  <c r="DA401" i="25"/>
  <c r="I401" i="25"/>
  <c r="H401" i="25"/>
  <c r="E401" i="25"/>
  <c r="G401" i="25" s="1"/>
  <c r="B401" i="25"/>
  <c r="DA400" i="25"/>
  <c r="I400" i="25"/>
  <c r="H400" i="25"/>
  <c r="E400" i="25"/>
  <c r="G400" i="25" s="1"/>
  <c r="B400" i="25"/>
  <c r="DA399" i="25"/>
  <c r="I399" i="25"/>
  <c r="H399" i="25"/>
  <c r="E399" i="25"/>
  <c r="G399" i="25" s="1"/>
  <c r="B399" i="25"/>
  <c r="D399" i="25" s="1"/>
  <c r="DA398" i="25"/>
  <c r="I398" i="25"/>
  <c r="H398" i="25"/>
  <c r="E398" i="25"/>
  <c r="G398" i="25" s="1"/>
  <c r="B398" i="25"/>
  <c r="D398" i="25" s="1"/>
  <c r="DA397" i="25"/>
  <c r="I397" i="25"/>
  <c r="H397" i="25"/>
  <c r="E397" i="25"/>
  <c r="G397" i="25" s="1"/>
  <c r="B397" i="25"/>
  <c r="DA396" i="25"/>
  <c r="I396" i="25"/>
  <c r="H396" i="25"/>
  <c r="E396" i="25"/>
  <c r="B396" i="25"/>
  <c r="DA395" i="25"/>
  <c r="I395" i="25"/>
  <c r="H395" i="25"/>
  <c r="E395" i="25"/>
  <c r="G395" i="25" s="1"/>
  <c r="B395" i="25"/>
  <c r="D395" i="25" s="1"/>
  <c r="DA394" i="25"/>
  <c r="I394" i="25"/>
  <c r="H394" i="25"/>
  <c r="E394" i="25"/>
  <c r="G394" i="25" s="1"/>
  <c r="B394" i="25"/>
  <c r="D394" i="25" s="1"/>
  <c r="DA393" i="25"/>
  <c r="I393" i="25"/>
  <c r="H393" i="25"/>
  <c r="E393" i="25"/>
  <c r="G393" i="25" s="1"/>
  <c r="B393" i="25"/>
  <c r="DA392" i="25"/>
  <c r="I392" i="25"/>
  <c r="H392" i="25"/>
  <c r="E392" i="25"/>
  <c r="G392" i="25" s="1"/>
  <c r="B392" i="25"/>
  <c r="DA391" i="25"/>
  <c r="I391" i="25"/>
  <c r="H391" i="25"/>
  <c r="E391" i="25"/>
  <c r="G391" i="25" s="1"/>
  <c r="B391" i="25"/>
  <c r="D391" i="25" s="1"/>
  <c r="DA390" i="25"/>
  <c r="I390" i="25"/>
  <c r="H390" i="25"/>
  <c r="E390" i="25"/>
  <c r="G390" i="25" s="1"/>
  <c r="B390" i="25"/>
  <c r="D390" i="25" s="1"/>
  <c r="DA389" i="25"/>
  <c r="I389" i="25"/>
  <c r="H389" i="25"/>
  <c r="E389" i="25"/>
  <c r="G389" i="25" s="1"/>
  <c r="B389" i="25"/>
  <c r="DA388" i="25"/>
  <c r="I388" i="25"/>
  <c r="H388" i="25"/>
  <c r="E388" i="25"/>
  <c r="G388" i="25" s="1"/>
  <c r="B388" i="25"/>
  <c r="DA387" i="25"/>
  <c r="I387" i="25"/>
  <c r="H387" i="25"/>
  <c r="E387" i="25"/>
  <c r="G387" i="25" s="1"/>
  <c r="B387" i="25"/>
  <c r="D387" i="25" s="1"/>
  <c r="DA386" i="25"/>
  <c r="I386" i="25"/>
  <c r="H386" i="25"/>
  <c r="E386" i="25"/>
  <c r="G386" i="25" s="1"/>
  <c r="B386" i="25"/>
  <c r="D386" i="25" s="1"/>
  <c r="DA385" i="25"/>
  <c r="I385" i="25"/>
  <c r="H385" i="25"/>
  <c r="E385" i="25"/>
  <c r="G385" i="25" s="1"/>
  <c r="B385" i="25"/>
  <c r="D385" i="25" s="1"/>
  <c r="DA384" i="25"/>
  <c r="I384" i="25"/>
  <c r="H384" i="25"/>
  <c r="E384" i="25"/>
  <c r="G384" i="25" s="1"/>
  <c r="B384" i="25"/>
  <c r="DA383" i="25"/>
  <c r="I383" i="25"/>
  <c r="H383" i="25"/>
  <c r="E383" i="25"/>
  <c r="G383" i="25" s="1"/>
  <c r="B383" i="25"/>
  <c r="D383" i="25" s="1"/>
  <c r="DA382" i="25"/>
  <c r="I382" i="25"/>
  <c r="H382" i="25"/>
  <c r="E382" i="25"/>
  <c r="B382" i="25"/>
  <c r="D382" i="25" s="1"/>
  <c r="DA381" i="25"/>
  <c r="I381" i="25"/>
  <c r="H381" i="25"/>
  <c r="E381" i="25"/>
  <c r="G381" i="25" s="1"/>
  <c r="B381" i="25"/>
  <c r="D381" i="25" s="1"/>
  <c r="DA380" i="25"/>
  <c r="I380" i="25"/>
  <c r="H380" i="25"/>
  <c r="E380" i="25"/>
  <c r="G380" i="25" s="1"/>
  <c r="B380" i="25"/>
  <c r="D380" i="25" s="1"/>
  <c r="DA379" i="25"/>
  <c r="I379" i="25"/>
  <c r="H379" i="25"/>
  <c r="E379" i="25"/>
  <c r="G379" i="25" s="1"/>
  <c r="B379" i="25"/>
  <c r="D379" i="25" s="1"/>
  <c r="DA378" i="25"/>
  <c r="I378" i="25"/>
  <c r="H378" i="25"/>
  <c r="E378" i="25"/>
  <c r="B378" i="25"/>
  <c r="DA377" i="25"/>
  <c r="I377" i="25"/>
  <c r="H377" i="25"/>
  <c r="E377" i="25"/>
  <c r="G377" i="25" s="1"/>
  <c r="B377" i="25"/>
  <c r="DA376" i="25"/>
  <c r="I376" i="25"/>
  <c r="H376" i="25"/>
  <c r="E376" i="25"/>
  <c r="B376" i="25"/>
  <c r="D376" i="25" s="1"/>
  <c r="DA375" i="25"/>
  <c r="I375" i="25"/>
  <c r="H375" i="25"/>
  <c r="E375" i="25"/>
  <c r="G375" i="25" s="1"/>
  <c r="B375" i="25"/>
  <c r="DA374" i="25"/>
  <c r="I374" i="25"/>
  <c r="H374" i="25"/>
  <c r="E374" i="25"/>
  <c r="B374" i="25"/>
  <c r="D374" i="25" s="1"/>
  <c r="DA373" i="25"/>
  <c r="I373" i="25"/>
  <c r="H373" i="25"/>
  <c r="E373" i="25"/>
  <c r="G373" i="25" s="1"/>
  <c r="B373" i="25"/>
  <c r="D373" i="25" s="1"/>
  <c r="DA372" i="25"/>
  <c r="I372" i="25"/>
  <c r="H372" i="25"/>
  <c r="E372" i="25"/>
  <c r="G372" i="25" s="1"/>
  <c r="B372" i="25"/>
  <c r="DA371" i="25"/>
  <c r="I371" i="25"/>
  <c r="H371" i="25"/>
  <c r="E371" i="25"/>
  <c r="G371" i="25" s="1"/>
  <c r="B371" i="25"/>
  <c r="D371" i="25" s="1"/>
  <c r="DA370" i="25"/>
  <c r="I370" i="25"/>
  <c r="H370" i="25"/>
  <c r="E370" i="25"/>
  <c r="B370" i="25"/>
  <c r="D370" i="25" s="1"/>
  <c r="DA369" i="25"/>
  <c r="I369" i="25"/>
  <c r="H369" i="25"/>
  <c r="E369" i="25"/>
  <c r="G369" i="25" s="1"/>
  <c r="B369" i="25"/>
  <c r="D369" i="25" s="1"/>
  <c r="DA368" i="25"/>
  <c r="I368" i="25"/>
  <c r="H368" i="25"/>
  <c r="E368" i="25"/>
  <c r="G368" i="25" s="1"/>
  <c r="B368" i="25"/>
  <c r="D368" i="25" s="1"/>
  <c r="DA367" i="25"/>
  <c r="I367" i="25"/>
  <c r="H367" i="25"/>
  <c r="E367" i="25"/>
  <c r="G367" i="25" s="1"/>
  <c r="B367" i="25"/>
  <c r="DA366" i="25"/>
  <c r="I366" i="25"/>
  <c r="H366" i="25"/>
  <c r="E366" i="25"/>
  <c r="B366" i="25"/>
  <c r="D366" i="25" s="1"/>
  <c r="DA365" i="25"/>
  <c r="I365" i="25"/>
  <c r="H365" i="25"/>
  <c r="E365" i="25"/>
  <c r="B365" i="25"/>
  <c r="DA364" i="25"/>
  <c r="I364" i="25"/>
  <c r="H364" i="25"/>
  <c r="E364" i="25"/>
  <c r="G364" i="25" s="1"/>
  <c r="B364" i="25"/>
  <c r="D364" i="25" s="1"/>
  <c r="DA363" i="25"/>
  <c r="I363" i="25"/>
  <c r="H363" i="25"/>
  <c r="E363" i="25"/>
  <c r="G363" i="25" s="1"/>
  <c r="B363" i="25"/>
  <c r="D363" i="25" s="1"/>
  <c r="DA362" i="25"/>
  <c r="I362" i="25"/>
  <c r="H362" i="25"/>
  <c r="E362" i="25"/>
  <c r="G362" i="25" s="1"/>
  <c r="B362" i="25"/>
  <c r="DA361" i="25"/>
  <c r="I361" i="25"/>
  <c r="H361" i="25"/>
  <c r="E361" i="25"/>
  <c r="B361" i="25"/>
  <c r="DA360" i="25"/>
  <c r="I360" i="25"/>
  <c r="H360" i="25"/>
  <c r="E360" i="25"/>
  <c r="G360" i="25" s="1"/>
  <c r="B360" i="25"/>
  <c r="D360" i="25" s="1"/>
  <c r="DA359" i="25"/>
  <c r="I359" i="25"/>
  <c r="H359" i="25"/>
  <c r="E359" i="25"/>
  <c r="G359" i="25" s="1"/>
  <c r="B359" i="25"/>
  <c r="D359" i="25" s="1"/>
  <c r="DA358" i="25"/>
  <c r="I358" i="25"/>
  <c r="H358" i="25"/>
  <c r="E358" i="25"/>
  <c r="G358" i="25" s="1"/>
  <c r="B358" i="25"/>
  <c r="DA357" i="25"/>
  <c r="I357" i="25"/>
  <c r="H357" i="25"/>
  <c r="E357" i="25"/>
  <c r="G357" i="25" s="1"/>
  <c r="B357" i="25"/>
  <c r="DA356" i="25"/>
  <c r="I356" i="25"/>
  <c r="H356" i="25"/>
  <c r="E356" i="25"/>
  <c r="G356" i="25" s="1"/>
  <c r="B356" i="25"/>
  <c r="D356" i="25" s="1"/>
  <c r="DA355" i="25"/>
  <c r="I355" i="25"/>
  <c r="H355" i="25"/>
  <c r="E355" i="25"/>
  <c r="G355" i="25" s="1"/>
  <c r="B355" i="25"/>
  <c r="D355" i="25" s="1"/>
  <c r="DA354" i="25"/>
  <c r="I354" i="25"/>
  <c r="H354" i="25"/>
  <c r="E354" i="25"/>
  <c r="G354" i="25" s="1"/>
  <c r="B354" i="25"/>
  <c r="DA353" i="25"/>
  <c r="I353" i="25"/>
  <c r="H353" i="25"/>
  <c r="E353" i="25"/>
  <c r="B353" i="25"/>
  <c r="DA352" i="25"/>
  <c r="I352" i="25"/>
  <c r="H352" i="25"/>
  <c r="E352" i="25"/>
  <c r="G352" i="25" s="1"/>
  <c r="B352" i="25"/>
  <c r="D352" i="25" s="1"/>
  <c r="DA351" i="25"/>
  <c r="I351" i="25"/>
  <c r="H351" i="25"/>
  <c r="E351" i="25"/>
  <c r="G351" i="25" s="1"/>
  <c r="B351" i="25"/>
  <c r="D351" i="25" s="1"/>
  <c r="DA350" i="25"/>
  <c r="I350" i="25"/>
  <c r="H350" i="25"/>
  <c r="E350" i="25"/>
  <c r="G350" i="25" s="1"/>
  <c r="B350" i="25"/>
  <c r="DA349" i="25"/>
  <c r="I349" i="25"/>
  <c r="H349" i="25"/>
  <c r="E349" i="25"/>
  <c r="G349" i="25" s="1"/>
  <c r="B349" i="25"/>
  <c r="DA348" i="25"/>
  <c r="I348" i="25"/>
  <c r="H348" i="25"/>
  <c r="E348" i="25"/>
  <c r="G348" i="25" s="1"/>
  <c r="B348" i="25"/>
  <c r="D348" i="25" s="1"/>
  <c r="DA347" i="25"/>
  <c r="I347" i="25"/>
  <c r="H347" i="25"/>
  <c r="E347" i="25"/>
  <c r="G347" i="25" s="1"/>
  <c r="B347" i="25"/>
  <c r="DA346" i="25"/>
  <c r="I346" i="25"/>
  <c r="H346" i="25"/>
  <c r="E346" i="25"/>
  <c r="G346" i="25" s="1"/>
  <c r="B346" i="25"/>
  <c r="DA345" i="25"/>
  <c r="I345" i="25"/>
  <c r="H345" i="25"/>
  <c r="E345" i="25"/>
  <c r="G345" i="25" s="1"/>
  <c r="B345" i="25"/>
  <c r="D345" i="25" s="1"/>
  <c r="DA344" i="25"/>
  <c r="I344" i="25"/>
  <c r="H344" i="25"/>
  <c r="E344" i="25"/>
  <c r="G344" i="25" s="1"/>
  <c r="B344" i="25"/>
  <c r="D344" i="25" s="1"/>
  <c r="DA343" i="25"/>
  <c r="I343" i="25"/>
  <c r="H343" i="25"/>
  <c r="E343" i="25"/>
  <c r="G343" i="25" s="1"/>
  <c r="B343" i="25"/>
  <c r="DA342" i="25"/>
  <c r="I342" i="25"/>
  <c r="H342" i="25"/>
  <c r="E342" i="25"/>
  <c r="B342" i="25"/>
  <c r="DA341" i="25"/>
  <c r="I341" i="25"/>
  <c r="H341" i="25"/>
  <c r="E341" i="25"/>
  <c r="G341" i="25" s="1"/>
  <c r="B341" i="25"/>
  <c r="D341" i="25" s="1"/>
  <c r="DA340" i="25"/>
  <c r="I340" i="25"/>
  <c r="H340" i="25"/>
  <c r="E340" i="25"/>
  <c r="G340" i="25" s="1"/>
  <c r="B340" i="25"/>
  <c r="D340" i="25" s="1"/>
  <c r="DA339" i="25"/>
  <c r="I339" i="25"/>
  <c r="H339" i="25"/>
  <c r="E339" i="25"/>
  <c r="G339" i="25" s="1"/>
  <c r="B339" i="25"/>
  <c r="DA338" i="25"/>
  <c r="I338" i="25"/>
  <c r="H338" i="25"/>
  <c r="E338" i="25"/>
  <c r="G338" i="25" s="1"/>
  <c r="B338" i="25"/>
  <c r="DA337" i="25"/>
  <c r="I337" i="25"/>
  <c r="H337" i="25"/>
  <c r="E337" i="25"/>
  <c r="G337" i="25" s="1"/>
  <c r="B337" i="25"/>
  <c r="D337" i="25" s="1"/>
  <c r="DA336" i="25"/>
  <c r="I336" i="25"/>
  <c r="H336" i="25"/>
  <c r="E336" i="25"/>
  <c r="G336" i="25" s="1"/>
  <c r="B336" i="25"/>
  <c r="D336" i="25" s="1"/>
  <c r="DA335" i="25"/>
  <c r="I335" i="25"/>
  <c r="H335" i="25"/>
  <c r="E335" i="25"/>
  <c r="G335" i="25" s="1"/>
  <c r="B335" i="25"/>
  <c r="DA334" i="25"/>
  <c r="I334" i="25"/>
  <c r="H334" i="25"/>
  <c r="E334" i="25"/>
  <c r="G334" i="25" s="1"/>
  <c r="B334" i="25"/>
  <c r="DA333" i="25"/>
  <c r="I333" i="25"/>
  <c r="H333" i="25"/>
  <c r="E333" i="25"/>
  <c r="G333" i="25" s="1"/>
  <c r="B333" i="25"/>
  <c r="D333" i="25" s="1"/>
  <c r="DA332" i="25"/>
  <c r="I332" i="25"/>
  <c r="H332" i="25"/>
  <c r="E332" i="25"/>
  <c r="G332" i="25" s="1"/>
  <c r="B332" i="25"/>
  <c r="D332" i="25" s="1"/>
  <c r="DA331" i="25"/>
  <c r="I331" i="25"/>
  <c r="H331" i="25"/>
  <c r="E331" i="25"/>
  <c r="G331" i="25" s="1"/>
  <c r="B331" i="25"/>
  <c r="DA330" i="25"/>
  <c r="I330" i="25"/>
  <c r="H330" i="25"/>
  <c r="E330" i="25"/>
  <c r="G330" i="25" s="1"/>
  <c r="B330" i="25"/>
  <c r="D330" i="25" s="1"/>
  <c r="DA329" i="25"/>
  <c r="I329" i="25"/>
  <c r="H329" i="25"/>
  <c r="E329" i="25"/>
  <c r="G329" i="25" s="1"/>
  <c r="B329" i="25"/>
  <c r="D329" i="25" s="1"/>
  <c r="DA328" i="25"/>
  <c r="I328" i="25"/>
  <c r="H328" i="25"/>
  <c r="E328" i="25"/>
  <c r="G328" i="25" s="1"/>
  <c r="B328" i="25"/>
  <c r="DA327" i="25"/>
  <c r="I327" i="25"/>
  <c r="H327" i="25"/>
  <c r="E327" i="25"/>
  <c r="B327" i="25"/>
  <c r="DA326" i="25"/>
  <c r="I326" i="25"/>
  <c r="H326" i="25"/>
  <c r="E326" i="25"/>
  <c r="B326" i="25"/>
  <c r="D326" i="25" s="1"/>
  <c r="DA325" i="25"/>
  <c r="I325" i="25"/>
  <c r="H325" i="25"/>
  <c r="E325" i="25"/>
  <c r="G325" i="25" s="1"/>
  <c r="B325" i="25"/>
  <c r="D325" i="25" s="1"/>
  <c r="DA324" i="25"/>
  <c r="I324" i="25"/>
  <c r="H324" i="25"/>
  <c r="E324" i="25"/>
  <c r="G324" i="25" s="1"/>
  <c r="B324" i="25"/>
  <c r="DA323" i="25"/>
  <c r="I323" i="25"/>
  <c r="H323" i="25"/>
  <c r="E323" i="25"/>
  <c r="B323" i="25"/>
  <c r="DA322" i="25"/>
  <c r="I322" i="25"/>
  <c r="H322" i="25"/>
  <c r="E322" i="25"/>
  <c r="G322" i="25" s="1"/>
  <c r="B322" i="25"/>
  <c r="D322" i="25" s="1"/>
  <c r="DA321" i="25"/>
  <c r="I321" i="25"/>
  <c r="H321" i="25"/>
  <c r="E321" i="25"/>
  <c r="G321" i="25" s="1"/>
  <c r="B321" i="25"/>
  <c r="D321" i="25" s="1"/>
  <c r="DA320" i="25"/>
  <c r="I320" i="25"/>
  <c r="H320" i="25"/>
  <c r="E320" i="25"/>
  <c r="G320" i="25" s="1"/>
  <c r="B320" i="25"/>
  <c r="D320" i="25" s="1"/>
  <c r="DA319" i="25"/>
  <c r="I319" i="25"/>
  <c r="H319" i="25"/>
  <c r="E319" i="25"/>
  <c r="G319" i="25" s="1"/>
  <c r="B319" i="25"/>
  <c r="DA318" i="25"/>
  <c r="I318" i="25"/>
  <c r="H318" i="25"/>
  <c r="E318" i="25"/>
  <c r="G318" i="25" s="1"/>
  <c r="B318" i="25"/>
  <c r="D318" i="25" s="1"/>
  <c r="DA317" i="25"/>
  <c r="I317" i="25"/>
  <c r="H317" i="25"/>
  <c r="E317" i="25"/>
  <c r="G317" i="25" s="1"/>
  <c r="B317" i="25"/>
  <c r="D317" i="25" s="1"/>
  <c r="DA316" i="25"/>
  <c r="I316" i="25"/>
  <c r="H316" i="25"/>
  <c r="E316" i="25"/>
  <c r="G316" i="25" s="1"/>
  <c r="B316" i="25"/>
  <c r="D316" i="25" s="1"/>
  <c r="DA315" i="25"/>
  <c r="I315" i="25"/>
  <c r="H315" i="25"/>
  <c r="E315" i="25"/>
  <c r="B315" i="25"/>
  <c r="DA314" i="25"/>
  <c r="I314" i="25"/>
  <c r="H314" i="25"/>
  <c r="E314" i="25"/>
  <c r="G314" i="25" s="1"/>
  <c r="B314" i="25"/>
  <c r="D314" i="25" s="1"/>
  <c r="DA313" i="25"/>
  <c r="I313" i="25"/>
  <c r="H313" i="25"/>
  <c r="E313" i="25"/>
  <c r="G313" i="25" s="1"/>
  <c r="B313" i="25"/>
  <c r="D313" i="25" s="1"/>
  <c r="DA312" i="25"/>
  <c r="I312" i="25"/>
  <c r="H312" i="25"/>
  <c r="E312" i="25"/>
  <c r="G312" i="25" s="1"/>
  <c r="B312" i="25"/>
  <c r="DA311" i="25"/>
  <c r="I311" i="25"/>
  <c r="H311" i="25"/>
  <c r="E311" i="25"/>
  <c r="B311" i="25"/>
  <c r="DA310" i="25"/>
  <c r="I310" i="25"/>
  <c r="H310" i="25"/>
  <c r="E310" i="25"/>
  <c r="G310" i="25" s="1"/>
  <c r="B310" i="25"/>
  <c r="D310" i="25" s="1"/>
  <c r="DA309" i="25"/>
  <c r="I309" i="25"/>
  <c r="H309" i="25"/>
  <c r="E309" i="25"/>
  <c r="G309" i="25" s="1"/>
  <c r="B309" i="25"/>
  <c r="D309" i="25" s="1"/>
  <c r="DA308" i="25"/>
  <c r="I308" i="25"/>
  <c r="H308" i="25"/>
  <c r="E308" i="25"/>
  <c r="B308" i="25"/>
  <c r="D308" i="25" s="1"/>
  <c r="DA307" i="25"/>
  <c r="I307" i="25"/>
  <c r="H307" i="25"/>
  <c r="E307" i="25"/>
  <c r="G307" i="25" s="1"/>
  <c r="B307" i="25"/>
  <c r="D307" i="25" s="1"/>
  <c r="DA306" i="25"/>
  <c r="I306" i="25"/>
  <c r="H306" i="25"/>
  <c r="E306" i="25"/>
  <c r="G306" i="25" s="1"/>
  <c r="B306" i="25"/>
  <c r="D306" i="25" s="1"/>
  <c r="DA305" i="25"/>
  <c r="I305" i="25"/>
  <c r="H305" i="25"/>
  <c r="E305" i="25"/>
  <c r="G305" i="25" s="1"/>
  <c r="B305" i="25"/>
  <c r="D305" i="25" s="1"/>
  <c r="DA304" i="25"/>
  <c r="I304" i="25"/>
  <c r="H304" i="25"/>
  <c r="E304" i="25"/>
  <c r="G304" i="25" s="1"/>
  <c r="B304" i="25"/>
  <c r="D304" i="25" s="1"/>
  <c r="DA303" i="25"/>
  <c r="I303" i="25"/>
  <c r="H303" i="25"/>
  <c r="E303" i="25"/>
  <c r="G303" i="25" s="1"/>
  <c r="B303" i="25"/>
  <c r="DA302" i="25"/>
  <c r="I302" i="25"/>
  <c r="H302" i="25"/>
  <c r="E302" i="25"/>
  <c r="G302" i="25" s="1"/>
  <c r="B302" i="25"/>
  <c r="D302" i="25" s="1"/>
  <c r="DA301" i="25"/>
  <c r="I301" i="25"/>
  <c r="H301" i="25"/>
  <c r="E301" i="25"/>
  <c r="G301" i="25" s="1"/>
  <c r="B301" i="25"/>
  <c r="D301" i="25" s="1"/>
  <c r="DA300" i="25"/>
  <c r="I300" i="25"/>
  <c r="H300" i="25"/>
  <c r="E300" i="25"/>
  <c r="B300" i="25"/>
  <c r="D300" i="25" s="1"/>
  <c r="DA299" i="25"/>
  <c r="I299" i="25"/>
  <c r="H299" i="25"/>
  <c r="E299" i="25"/>
  <c r="G299" i="25" s="1"/>
  <c r="B299" i="25"/>
  <c r="D299" i="25" s="1"/>
  <c r="DA298" i="25"/>
  <c r="I298" i="25"/>
  <c r="H298" i="25"/>
  <c r="E298" i="25"/>
  <c r="G298" i="25" s="1"/>
  <c r="B298" i="25"/>
  <c r="D298" i="25" s="1"/>
  <c r="DA297" i="25"/>
  <c r="I297" i="25"/>
  <c r="H297" i="25"/>
  <c r="E297" i="25"/>
  <c r="G297" i="25" s="1"/>
  <c r="B297" i="25"/>
  <c r="D297" i="25" s="1"/>
  <c r="DA296" i="25"/>
  <c r="I296" i="25"/>
  <c r="H296" i="25"/>
  <c r="E296" i="25"/>
  <c r="G296" i="25" s="1"/>
  <c r="B296" i="25"/>
  <c r="D296" i="25" s="1"/>
  <c r="DA295" i="25"/>
  <c r="I295" i="25"/>
  <c r="H295" i="25"/>
  <c r="E295" i="25"/>
  <c r="G295" i="25" s="1"/>
  <c r="B295" i="25"/>
  <c r="D295" i="25" s="1"/>
  <c r="DA294" i="25"/>
  <c r="I294" i="25"/>
  <c r="H294" i="25"/>
  <c r="E294" i="25"/>
  <c r="G294" i="25" s="1"/>
  <c r="B294" i="25"/>
  <c r="DA293" i="25"/>
  <c r="I293" i="25"/>
  <c r="H293" i="25"/>
  <c r="E293" i="25"/>
  <c r="G293" i="25" s="1"/>
  <c r="B293" i="25"/>
  <c r="D293" i="25" s="1"/>
  <c r="DA292" i="25"/>
  <c r="I292" i="25"/>
  <c r="H292" i="25"/>
  <c r="E292" i="25"/>
  <c r="G292" i="25" s="1"/>
  <c r="B292" i="25"/>
  <c r="D292" i="25" s="1"/>
  <c r="DA291" i="25"/>
  <c r="I291" i="25"/>
  <c r="H291" i="25"/>
  <c r="E291" i="25"/>
  <c r="G291" i="25" s="1"/>
  <c r="B291" i="25"/>
  <c r="DA290" i="25"/>
  <c r="I290" i="25"/>
  <c r="H290" i="25"/>
  <c r="E290" i="25"/>
  <c r="G290" i="25" s="1"/>
  <c r="B290" i="25"/>
  <c r="D290" i="25" s="1"/>
  <c r="DA289" i="25"/>
  <c r="I289" i="25"/>
  <c r="H289" i="25"/>
  <c r="E289" i="25"/>
  <c r="G289" i="25" s="1"/>
  <c r="B289" i="25"/>
  <c r="D289" i="25" s="1"/>
  <c r="DA288" i="25"/>
  <c r="I288" i="25"/>
  <c r="H288" i="25"/>
  <c r="E288" i="25"/>
  <c r="B288" i="25"/>
  <c r="D288" i="25" s="1"/>
  <c r="DA287" i="25"/>
  <c r="I287" i="25"/>
  <c r="H287" i="25"/>
  <c r="E287" i="25"/>
  <c r="G287" i="25" s="1"/>
  <c r="B287" i="25"/>
  <c r="D287" i="25" s="1"/>
  <c r="DA286" i="25"/>
  <c r="I286" i="25"/>
  <c r="H286" i="25"/>
  <c r="E286" i="25"/>
  <c r="G286" i="25" s="1"/>
  <c r="B286" i="25"/>
  <c r="D286" i="25" s="1"/>
  <c r="DA285" i="25"/>
  <c r="I285" i="25"/>
  <c r="H285" i="25"/>
  <c r="E285" i="25"/>
  <c r="G285" i="25" s="1"/>
  <c r="B285" i="25"/>
  <c r="D285" i="25" s="1"/>
  <c r="DA284" i="25"/>
  <c r="I284" i="25"/>
  <c r="H284" i="25"/>
  <c r="E284" i="25"/>
  <c r="G284" i="25" s="1"/>
  <c r="B284" i="25"/>
  <c r="D284" i="25" s="1"/>
  <c r="DA283" i="25"/>
  <c r="I283" i="25"/>
  <c r="H283" i="25"/>
  <c r="E283" i="25"/>
  <c r="G283" i="25" s="1"/>
  <c r="B283" i="25"/>
  <c r="DA282" i="25"/>
  <c r="I282" i="25"/>
  <c r="H282" i="25"/>
  <c r="E282" i="25"/>
  <c r="B282" i="25"/>
  <c r="DA281" i="25"/>
  <c r="I281" i="25"/>
  <c r="H281" i="25"/>
  <c r="E281" i="25"/>
  <c r="G281" i="25" s="1"/>
  <c r="B281" i="25"/>
  <c r="D281" i="25" s="1"/>
  <c r="DA280" i="25"/>
  <c r="I280" i="25"/>
  <c r="H280" i="25"/>
  <c r="E280" i="25"/>
  <c r="G280" i="25" s="1"/>
  <c r="B280" i="25"/>
  <c r="D280" i="25" s="1"/>
  <c r="DA279" i="25"/>
  <c r="I279" i="25"/>
  <c r="H279" i="25"/>
  <c r="E279" i="25"/>
  <c r="G279" i="25" s="1"/>
  <c r="B279" i="25"/>
  <c r="DA278" i="25"/>
  <c r="I278" i="25"/>
  <c r="H278" i="25"/>
  <c r="E278" i="25"/>
  <c r="B278" i="25"/>
  <c r="DA277" i="25"/>
  <c r="I277" i="25"/>
  <c r="H277" i="25"/>
  <c r="E277" i="25"/>
  <c r="G277" i="25" s="1"/>
  <c r="B277" i="25"/>
  <c r="D277" i="25" s="1"/>
  <c r="DA276" i="25"/>
  <c r="I276" i="25"/>
  <c r="H276" i="25"/>
  <c r="E276" i="25"/>
  <c r="G276" i="25" s="1"/>
  <c r="B276" i="25"/>
  <c r="D276" i="25" s="1"/>
  <c r="DA275" i="25"/>
  <c r="I275" i="25"/>
  <c r="H275" i="25"/>
  <c r="E275" i="25"/>
  <c r="G275" i="25" s="1"/>
  <c r="B275" i="25"/>
  <c r="DA274" i="25"/>
  <c r="I274" i="25"/>
  <c r="H274" i="25"/>
  <c r="E274" i="25"/>
  <c r="B274" i="25"/>
  <c r="DA273" i="25"/>
  <c r="I273" i="25"/>
  <c r="H273" i="25"/>
  <c r="E273" i="25"/>
  <c r="G273" i="25" s="1"/>
  <c r="B273" i="25"/>
  <c r="D273" i="25" s="1"/>
  <c r="DA272" i="25"/>
  <c r="I272" i="25"/>
  <c r="H272" i="25"/>
  <c r="E272" i="25"/>
  <c r="G272" i="25" s="1"/>
  <c r="B272" i="25"/>
  <c r="D272" i="25" s="1"/>
  <c r="DA271" i="25"/>
  <c r="I271" i="25"/>
  <c r="H271" i="25"/>
  <c r="E271" i="25"/>
  <c r="G271" i="25" s="1"/>
  <c r="B271" i="25"/>
  <c r="DA270" i="25"/>
  <c r="I270" i="25"/>
  <c r="H270" i="25"/>
  <c r="E270" i="25"/>
  <c r="B270" i="25"/>
  <c r="DA269" i="25"/>
  <c r="I269" i="25"/>
  <c r="H269" i="25"/>
  <c r="E269" i="25"/>
  <c r="G269" i="25" s="1"/>
  <c r="B269" i="25"/>
  <c r="D269" i="25" s="1"/>
  <c r="DA268" i="25"/>
  <c r="I268" i="25"/>
  <c r="H268" i="25"/>
  <c r="E268" i="25"/>
  <c r="G268" i="25" s="1"/>
  <c r="B268" i="25"/>
  <c r="D268" i="25" s="1"/>
  <c r="DA267" i="25"/>
  <c r="I267" i="25"/>
  <c r="H267" i="25"/>
  <c r="E267" i="25"/>
  <c r="G267" i="25" s="1"/>
  <c r="B267" i="25"/>
  <c r="DA266" i="25"/>
  <c r="I266" i="25"/>
  <c r="H266" i="25"/>
  <c r="E266" i="25"/>
  <c r="B266" i="25"/>
  <c r="DA265" i="25"/>
  <c r="I265" i="25"/>
  <c r="H265" i="25"/>
  <c r="E265" i="25"/>
  <c r="G265" i="25" s="1"/>
  <c r="B265" i="25"/>
  <c r="D265" i="25" s="1"/>
  <c r="DA264" i="25"/>
  <c r="I264" i="25"/>
  <c r="H264" i="25"/>
  <c r="E264" i="25"/>
  <c r="G264" i="25" s="1"/>
  <c r="B264" i="25"/>
  <c r="D264" i="25" s="1"/>
  <c r="DA263" i="25"/>
  <c r="I263" i="25"/>
  <c r="H263" i="25"/>
  <c r="E263" i="25"/>
  <c r="G263" i="25" s="1"/>
  <c r="B263" i="25"/>
  <c r="DA262" i="25"/>
  <c r="I262" i="25"/>
  <c r="H262" i="25"/>
  <c r="E262" i="25"/>
  <c r="B262" i="25"/>
  <c r="DA261" i="25"/>
  <c r="I261" i="25"/>
  <c r="H261" i="25"/>
  <c r="E261" i="25"/>
  <c r="G261" i="25" s="1"/>
  <c r="B261" i="25"/>
  <c r="D261" i="25" s="1"/>
  <c r="DA260" i="25"/>
  <c r="I260" i="25"/>
  <c r="H260" i="25"/>
  <c r="E260" i="25"/>
  <c r="G260" i="25" s="1"/>
  <c r="B260" i="25"/>
  <c r="D260" i="25" s="1"/>
  <c r="DA259" i="25"/>
  <c r="I259" i="25"/>
  <c r="H259" i="25"/>
  <c r="E259" i="25"/>
  <c r="G259" i="25" s="1"/>
  <c r="B259" i="25"/>
  <c r="DA258" i="25"/>
  <c r="I258" i="25"/>
  <c r="H258" i="25"/>
  <c r="E258" i="25"/>
  <c r="B258" i="25"/>
  <c r="DA257" i="25"/>
  <c r="I257" i="25"/>
  <c r="H257" i="25"/>
  <c r="E257" i="25"/>
  <c r="G257" i="25" s="1"/>
  <c r="B257" i="25"/>
  <c r="D257" i="25" s="1"/>
  <c r="DA256" i="25"/>
  <c r="I256" i="25"/>
  <c r="H256" i="25"/>
  <c r="E256" i="25"/>
  <c r="G256" i="25" s="1"/>
  <c r="B256" i="25"/>
  <c r="D256" i="25" s="1"/>
  <c r="DA255" i="25"/>
  <c r="I255" i="25"/>
  <c r="H255" i="25"/>
  <c r="E255" i="25"/>
  <c r="G255" i="25" s="1"/>
  <c r="B255" i="25"/>
  <c r="DA254" i="25"/>
  <c r="I254" i="25"/>
  <c r="H254" i="25"/>
  <c r="E254" i="25"/>
  <c r="B254" i="25"/>
  <c r="DA253" i="25"/>
  <c r="I253" i="25"/>
  <c r="H253" i="25"/>
  <c r="E253" i="25"/>
  <c r="G253" i="25" s="1"/>
  <c r="B253" i="25"/>
  <c r="D253" i="25" s="1"/>
  <c r="DA252" i="25"/>
  <c r="I252" i="25"/>
  <c r="H252" i="25"/>
  <c r="E252" i="25"/>
  <c r="G252" i="25" s="1"/>
  <c r="B252" i="25"/>
  <c r="D252" i="25" s="1"/>
  <c r="DA251" i="25"/>
  <c r="I251" i="25"/>
  <c r="H251" i="25"/>
  <c r="E251" i="25"/>
  <c r="G251" i="25" s="1"/>
  <c r="B251" i="25"/>
  <c r="DA250" i="25"/>
  <c r="I250" i="25"/>
  <c r="H250" i="25"/>
  <c r="E250" i="25"/>
  <c r="B250" i="25"/>
  <c r="DA249" i="25"/>
  <c r="I249" i="25"/>
  <c r="H249" i="25"/>
  <c r="E249" i="25"/>
  <c r="G249" i="25" s="1"/>
  <c r="B249" i="25"/>
  <c r="D249" i="25" s="1"/>
  <c r="DA248" i="25"/>
  <c r="I248" i="25"/>
  <c r="H248" i="25"/>
  <c r="E248" i="25"/>
  <c r="G248" i="25" s="1"/>
  <c r="B248" i="25"/>
  <c r="D248" i="25" s="1"/>
  <c r="DA247" i="25"/>
  <c r="I247" i="25"/>
  <c r="H247" i="25"/>
  <c r="E247" i="25"/>
  <c r="G247" i="25" s="1"/>
  <c r="B247" i="25"/>
  <c r="DA246" i="25"/>
  <c r="I246" i="25"/>
  <c r="H246" i="25"/>
  <c r="E246" i="25"/>
  <c r="B246" i="25"/>
  <c r="DA245" i="25"/>
  <c r="I245" i="25"/>
  <c r="H245" i="25"/>
  <c r="E245" i="25"/>
  <c r="G245" i="25" s="1"/>
  <c r="B245" i="25"/>
  <c r="D245" i="25" s="1"/>
  <c r="DA244" i="25"/>
  <c r="I244" i="25"/>
  <c r="H244" i="25"/>
  <c r="E244" i="25"/>
  <c r="G244" i="25" s="1"/>
  <c r="B244" i="25"/>
  <c r="D244" i="25" s="1"/>
  <c r="DA243" i="25"/>
  <c r="I243" i="25"/>
  <c r="H243" i="25"/>
  <c r="E243" i="25"/>
  <c r="G243" i="25" s="1"/>
  <c r="B243" i="25"/>
  <c r="DA242" i="25"/>
  <c r="I242" i="25"/>
  <c r="H242" i="25"/>
  <c r="E242" i="25"/>
  <c r="B242" i="25"/>
  <c r="DA241" i="25"/>
  <c r="I241" i="25"/>
  <c r="H241" i="25"/>
  <c r="E241" i="25"/>
  <c r="G241" i="25" s="1"/>
  <c r="B241" i="25"/>
  <c r="D241" i="25" s="1"/>
  <c r="DA240" i="25"/>
  <c r="I240" i="25"/>
  <c r="H240" i="25"/>
  <c r="E240" i="25"/>
  <c r="G240" i="25" s="1"/>
  <c r="B240" i="25"/>
  <c r="D240" i="25" s="1"/>
  <c r="DA239" i="25"/>
  <c r="I239" i="25"/>
  <c r="H239" i="25"/>
  <c r="E239" i="25"/>
  <c r="G239" i="25" s="1"/>
  <c r="B239" i="25"/>
  <c r="DA238" i="25"/>
  <c r="I238" i="25"/>
  <c r="H238" i="25"/>
  <c r="E238" i="25"/>
  <c r="B238" i="25"/>
  <c r="DA237" i="25"/>
  <c r="I237" i="25"/>
  <c r="H237" i="25"/>
  <c r="E237" i="25"/>
  <c r="G237" i="25" s="1"/>
  <c r="B237" i="25"/>
  <c r="D237" i="25" s="1"/>
  <c r="DA236" i="25"/>
  <c r="I236" i="25"/>
  <c r="H236" i="25"/>
  <c r="E236" i="25"/>
  <c r="B236" i="25"/>
  <c r="DA235" i="25"/>
  <c r="I235" i="25"/>
  <c r="H235" i="25"/>
  <c r="E235" i="25"/>
  <c r="B235" i="25"/>
  <c r="DA234" i="25"/>
  <c r="I234" i="25"/>
  <c r="H234" i="25"/>
  <c r="E234" i="25"/>
  <c r="B234" i="25"/>
  <c r="D234" i="25" s="1"/>
  <c r="DA233" i="25"/>
  <c r="I233" i="25"/>
  <c r="H233" i="25"/>
  <c r="E233" i="25"/>
  <c r="G233" i="25" s="1"/>
  <c r="B233" i="25"/>
  <c r="DA232" i="25"/>
  <c r="I232" i="25"/>
  <c r="H232" i="25"/>
  <c r="E232" i="25"/>
  <c r="B232" i="25"/>
  <c r="DA231" i="25"/>
  <c r="I231" i="25"/>
  <c r="H231" i="25"/>
  <c r="E231" i="25"/>
  <c r="B231" i="25"/>
  <c r="DA230" i="25"/>
  <c r="I230" i="25"/>
  <c r="H230" i="25"/>
  <c r="E230" i="25"/>
  <c r="B230" i="25"/>
  <c r="D230" i="25" s="1"/>
  <c r="DA229" i="25"/>
  <c r="I229" i="25"/>
  <c r="H229" i="25"/>
  <c r="E229" i="25"/>
  <c r="G229" i="25" s="1"/>
  <c r="B229" i="25"/>
  <c r="D229" i="25" s="1"/>
  <c r="DA228" i="25"/>
  <c r="I228" i="25"/>
  <c r="H228" i="25"/>
  <c r="E228" i="25"/>
  <c r="G228" i="25" s="1"/>
  <c r="B228" i="25"/>
  <c r="DA227" i="25"/>
  <c r="I227" i="25"/>
  <c r="H227" i="25"/>
  <c r="E227" i="25"/>
  <c r="B227" i="25"/>
  <c r="D227" i="25" s="1"/>
  <c r="DA226" i="25"/>
  <c r="I226" i="25"/>
  <c r="H226" i="25"/>
  <c r="E226" i="25"/>
  <c r="B226" i="25"/>
  <c r="D226" i="25" s="1"/>
  <c r="DA225" i="25"/>
  <c r="I225" i="25"/>
  <c r="H225" i="25"/>
  <c r="E225" i="25"/>
  <c r="G225" i="25" s="1"/>
  <c r="B225" i="25"/>
  <c r="D225" i="25" s="1"/>
  <c r="DA224" i="25"/>
  <c r="I224" i="25"/>
  <c r="H224" i="25"/>
  <c r="E224" i="25"/>
  <c r="B224" i="25"/>
  <c r="DA223" i="25"/>
  <c r="I223" i="25"/>
  <c r="H223" i="25"/>
  <c r="E223" i="25"/>
  <c r="B223" i="25"/>
  <c r="DA222" i="25"/>
  <c r="I222" i="25"/>
  <c r="H222" i="25"/>
  <c r="E222" i="25"/>
  <c r="G222" i="25" s="1"/>
  <c r="B222" i="25"/>
  <c r="D222" i="25" s="1"/>
  <c r="DA221" i="25"/>
  <c r="I221" i="25"/>
  <c r="H221" i="25"/>
  <c r="E221" i="25"/>
  <c r="G221" i="25" s="1"/>
  <c r="B221" i="25"/>
  <c r="D221" i="25" s="1"/>
  <c r="DA220" i="25"/>
  <c r="I220" i="25"/>
  <c r="H220" i="25"/>
  <c r="E220" i="25"/>
  <c r="B220" i="25"/>
  <c r="DA219" i="25"/>
  <c r="I219" i="25"/>
  <c r="H219" i="25"/>
  <c r="E219" i="25"/>
  <c r="B219" i="25"/>
  <c r="DA218" i="25"/>
  <c r="I218" i="25"/>
  <c r="H218" i="25"/>
  <c r="E218" i="25"/>
  <c r="B218" i="25"/>
  <c r="D218" i="25" s="1"/>
  <c r="DA217" i="25"/>
  <c r="I217" i="25"/>
  <c r="H217" i="25"/>
  <c r="E217" i="25"/>
  <c r="G217" i="25" s="1"/>
  <c r="B217" i="25"/>
  <c r="DA216" i="25"/>
  <c r="I216" i="25"/>
  <c r="H216" i="25"/>
  <c r="E216" i="25"/>
  <c r="B216" i="25"/>
  <c r="DA215" i="25"/>
  <c r="I215" i="25"/>
  <c r="H215" i="25"/>
  <c r="E215" i="25"/>
  <c r="B215" i="25"/>
  <c r="DA214" i="25"/>
  <c r="I214" i="25"/>
  <c r="H214" i="25"/>
  <c r="E214" i="25"/>
  <c r="B214" i="25"/>
  <c r="D214" i="25" s="1"/>
  <c r="DA213" i="25"/>
  <c r="I213" i="25"/>
  <c r="H213" i="25"/>
  <c r="E213" i="25"/>
  <c r="G213" i="25" s="1"/>
  <c r="B213" i="25"/>
  <c r="D213" i="25" s="1"/>
  <c r="DA212" i="25"/>
  <c r="I212" i="25"/>
  <c r="H212" i="25"/>
  <c r="E212" i="25"/>
  <c r="G212" i="25" s="1"/>
  <c r="B212" i="25"/>
  <c r="DA211" i="25"/>
  <c r="I211" i="25"/>
  <c r="H211" i="25"/>
  <c r="E211" i="25"/>
  <c r="B211" i="25"/>
  <c r="D211" i="25" s="1"/>
  <c r="DA210" i="25"/>
  <c r="I210" i="25"/>
  <c r="H210" i="25"/>
  <c r="E210" i="25"/>
  <c r="B210" i="25"/>
  <c r="D210" i="25" s="1"/>
  <c r="DA209" i="25"/>
  <c r="I209" i="25"/>
  <c r="H209" i="25"/>
  <c r="E209" i="25"/>
  <c r="G209" i="25" s="1"/>
  <c r="B209" i="25"/>
  <c r="D209" i="25" s="1"/>
  <c r="DA208" i="25"/>
  <c r="I208" i="25"/>
  <c r="H208" i="25"/>
  <c r="E208" i="25"/>
  <c r="B208" i="25"/>
  <c r="DA207" i="25"/>
  <c r="I207" i="25"/>
  <c r="H207" i="25"/>
  <c r="E207" i="25"/>
  <c r="B207" i="25"/>
  <c r="DA206" i="25"/>
  <c r="I206" i="25"/>
  <c r="H206" i="25"/>
  <c r="E206" i="25"/>
  <c r="G206" i="25" s="1"/>
  <c r="B206" i="25"/>
  <c r="D206" i="25" s="1"/>
  <c r="DA205" i="25"/>
  <c r="I205" i="25"/>
  <c r="H205" i="25"/>
  <c r="E205" i="25"/>
  <c r="G205" i="25" s="1"/>
  <c r="B205" i="25"/>
  <c r="D205" i="25" s="1"/>
  <c r="DA204" i="25"/>
  <c r="I204" i="25"/>
  <c r="H204" i="25"/>
  <c r="E204" i="25"/>
  <c r="B204" i="25"/>
  <c r="DA203" i="25"/>
  <c r="I203" i="25"/>
  <c r="H203" i="25"/>
  <c r="E203" i="25"/>
  <c r="B203" i="25"/>
  <c r="DA202" i="25"/>
  <c r="I202" i="25"/>
  <c r="H202" i="25"/>
  <c r="E202" i="25"/>
  <c r="B202" i="25"/>
  <c r="D202" i="25" s="1"/>
  <c r="DA201" i="25"/>
  <c r="I201" i="25"/>
  <c r="H201" i="25"/>
  <c r="E201" i="25"/>
  <c r="G201" i="25" s="1"/>
  <c r="B201" i="25"/>
  <c r="DA200" i="25"/>
  <c r="I200" i="25"/>
  <c r="H200" i="25"/>
  <c r="E200" i="25"/>
  <c r="B200" i="25"/>
  <c r="DA199" i="25"/>
  <c r="I199" i="25"/>
  <c r="H199" i="25"/>
  <c r="E199" i="25"/>
  <c r="B199" i="25"/>
  <c r="DA198" i="25"/>
  <c r="I198" i="25"/>
  <c r="H198" i="25"/>
  <c r="E198" i="25"/>
  <c r="B198" i="25"/>
  <c r="D198" i="25" s="1"/>
  <c r="DA197" i="25"/>
  <c r="I197" i="25"/>
  <c r="H197" i="25"/>
  <c r="E197" i="25"/>
  <c r="G197" i="25" s="1"/>
  <c r="B197" i="25"/>
  <c r="D197" i="25" s="1"/>
  <c r="DA196" i="25"/>
  <c r="I196" i="25"/>
  <c r="H196" i="25"/>
  <c r="E196" i="25"/>
  <c r="G196" i="25" s="1"/>
  <c r="B196" i="25"/>
  <c r="DA195" i="25"/>
  <c r="I195" i="25"/>
  <c r="H195" i="25"/>
  <c r="E195" i="25"/>
  <c r="B195" i="25"/>
  <c r="D195" i="25" s="1"/>
  <c r="DA194" i="25"/>
  <c r="I194" i="25"/>
  <c r="H194" i="25"/>
  <c r="E194" i="25"/>
  <c r="B194" i="25"/>
  <c r="D194" i="25" s="1"/>
  <c r="DA193" i="25"/>
  <c r="I193" i="25"/>
  <c r="H193" i="25"/>
  <c r="E193" i="25"/>
  <c r="G193" i="25" s="1"/>
  <c r="B193" i="25"/>
  <c r="D193" i="25" s="1"/>
  <c r="DA192" i="25"/>
  <c r="I192" i="25"/>
  <c r="H192" i="25"/>
  <c r="E192" i="25"/>
  <c r="B192" i="25"/>
  <c r="DA191" i="25"/>
  <c r="I191" i="25"/>
  <c r="H191" i="25"/>
  <c r="E191" i="25"/>
  <c r="B191" i="25"/>
  <c r="DA190" i="25"/>
  <c r="I190" i="25"/>
  <c r="H190" i="25"/>
  <c r="E190" i="25"/>
  <c r="G190" i="25" s="1"/>
  <c r="B190" i="25"/>
  <c r="D190" i="25" s="1"/>
  <c r="DA189" i="25"/>
  <c r="I189" i="25"/>
  <c r="H189" i="25"/>
  <c r="E189" i="25"/>
  <c r="G189" i="25" s="1"/>
  <c r="B189" i="25"/>
  <c r="D189" i="25" s="1"/>
  <c r="DA188" i="25"/>
  <c r="I188" i="25"/>
  <c r="H188" i="25"/>
  <c r="E188" i="25"/>
  <c r="G188" i="25" s="1"/>
  <c r="B188" i="25"/>
  <c r="DA187" i="25"/>
  <c r="I187" i="25"/>
  <c r="H187" i="25"/>
  <c r="E187" i="25"/>
  <c r="B187" i="25"/>
  <c r="D187" i="25" s="1"/>
  <c r="DA186" i="25"/>
  <c r="I186" i="25"/>
  <c r="H186" i="25"/>
  <c r="E186" i="25"/>
  <c r="G186" i="25" s="1"/>
  <c r="B186" i="25"/>
  <c r="D186" i="25" s="1"/>
  <c r="DA185" i="25"/>
  <c r="I185" i="25"/>
  <c r="H185" i="25"/>
  <c r="E185" i="25"/>
  <c r="G185" i="25" s="1"/>
  <c r="B185" i="25"/>
  <c r="DA184" i="25"/>
  <c r="I184" i="25"/>
  <c r="H184" i="25"/>
  <c r="E184" i="25"/>
  <c r="G184" i="25" s="1"/>
  <c r="B184" i="25"/>
  <c r="DA183" i="25"/>
  <c r="I183" i="25"/>
  <c r="H183" i="25"/>
  <c r="E183" i="25"/>
  <c r="B183" i="25"/>
  <c r="D183" i="25" s="1"/>
  <c r="DA182" i="25"/>
  <c r="I182" i="25"/>
  <c r="H182" i="25"/>
  <c r="E182" i="25"/>
  <c r="G182" i="25" s="1"/>
  <c r="B182" i="25"/>
  <c r="D182" i="25" s="1"/>
  <c r="DA181" i="25"/>
  <c r="I181" i="25"/>
  <c r="H181" i="25"/>
  <c r="E181" i="25"/>
  <c r="G181" i="25" s="1"/>
  <c r="B181" i="25"/>
  <c r="DA180" i="25"/>
  <c r="I180" i="25"/>
  <c r="H180" i="25"/>
  <c r="E180" i="25"/>
  <c r="G180" i="25" s="1"/>
  <c r="B180" i="25"/>
  <c r="DA179" i="25"/>
  <c r="I179" i="25"/>
  <c r="H179" i="25"/>
  <c r="E179" i="25"/>
  <c r="B179" i="25"/>
  <c r="D179" i="25" s="1"/>
  <c r="DA178" i="25"/>
  <c r="I178" i="25"/>
  <c r="H178" i="25"/>
  <c r="E178" i="25"/>
  <c r="G178" i="25" s="1"/>
  <c r="B178" i="25"/>
  <c r="D178" i="25" s="1"/>
  <c r="DA177" i="25"/>
  <c r="I177" i="25"/>
  <c r="H177" i="25"/>
  <c r="E177" i="25"/>
  <c r="G177" i="25" s="1"/>
  <c r="B177" i="25"/>
  <c r="DA176" i="25"/>
  <c r="I176" i="25"/>
  <c r="H176" i="25"/>
  <c r="E176" i="25"/>
  <c r="G176" i="25" s="1"/>
  <c r="B176" i="25"/>
  <c r="DA175" i="25"/>
  <c r="I175" i="25"/>
  <c r="H175" i="25"/>
  <c r="E175" i="25"/>
  <c r="B175" i="25"/>
  <c r="D175" i="25" s="1"/>
  <c r="DA174" i="25"/>
  <c r="I174" i="25"/>
  <c r="H174" i="25"/>
  <c r="E174" i="25"/>
  <c r="G174" i="25" s="1"/>
  <c r="B174" i="25"/>
  <c r="D174" i="25" s="1"/>
  <c r="DA173" i="25"/>
  <c r="I173" i="25"/>
  <c r="H173" i="25"/>
  <c r="E173" i="25"/>
  <c r="G173" i="25" s="1"/>
  <c r="B173" i="25"/>
  <c r="DA172" i="25"/>
  <c r="I172" i="25"/>
  <c r="H172" i="25"/>
  <c r="E172" i="25"/>
  <c r="G172" i="25" s="1"/>
  <c r="B172" i="25"/>
  <c r="DA171" i="25"/>
  <c r="I171" i="25"/>
  <c r="H171" i="25"/>
  <c r="E171" i="25"/>
  <c r="B171" i="25"/>
  <c r="D171" i="25" s="1"/>
  <c r="DA170" i="25"/>
  <c r="I170" i="25"/>
  <c r="H170" i="25"/>
  <c r="E170" i="25"/>
  <c r="G170" i="25" s="1"/>
  <c r="B170" i="25"/>
  <c r="D170" i="25" s="1"/>
  <c r="DA169" i="25"/>
  <c r="I169" i="25"/>
  <c r="H169" i="25"/>
  <c r="E169" i="25"/>
  <c r="G169" i="25" s="1"/>
  <c r="B169" i="25"/>
  <c r="DA168" i="25"/>
  <c r="I168" i="25"/>
  <c r="H168" i="25"/>
  <c r="E168" i="25"/>
  <c r="G168" i="25" s="1"/>
  <c r="B168" i="25"/>
  <c r="DA167" i="25"/>
  <c r="I167" i="25"/>
  <c r="H167" i="25"/>
  <c r="E167" i="25"/>
  <c r="B167" i="25"/>
  <c r="D167" i="25" s="1"/>
  <c r="DA166" i="25"/>
  <c r="I166" i="25"/>
  <c r="H166" i="25"/>
  <c r="E166" i="25"/>
  <c r="G166" i="25" s="1"/>
  <c r="B166" i="25"/>
  <c r="D166" i="25" s="1"/>
  <c r="DA165" i="25"/>
  <c r="I165" i="25"/>
  <c r="H165" i="25"/>
  <c r="E165" i="25"/>
  <c r="G165" i="25" s="1"/>
  <c r="B165" i="25"/>
  <c r="DA164" i="25"/>
  <c r="I164" i="25"/>
  <c r="H164" i="25"/>
  <c r="E164" i="25"/>
  <c r="G164" i="25" s="1"/>
  <c r="B164" i="25"/>
  <c r="DA163" i="25"/>
  <c r="I163" i="25"/>
  <c r="H163" i="25"/>
  <c r="E163" i="25"/>
  <c r="B163" i="25"/>
  <c r="D163" i="25" s="1"/>
  <c r="DA162" i="25"/>
  <c r="I162" i="25"/>
  <c r="H162" i="25"/>
  <c r="E162" i="25"/>
  <c r="G162" i="25" s="1"/>
  <c r="B162" i="25"/>
  <c r="D162" i="25" s="1"/>
  <c r="DA161" i="25"/>
  <c r="I161" i="25"/>
  <c r="H161" i="25"/>
  <c r="E161" i="25"/>
  <c r="G161" i="25" s="1"/>
  <c r="B161" i="25"/>
  <c r="DA160" i="25"/>
  <c r="I160" i="25"/>
  <c r="H160" i="25"/>
  <c r="E160" i="25"/>
  <c r="G160" i="25" s="1"/>
  <c r="B160" i="25"/>
  <c r="DA159" i="25"/>
  <c r="I159" i="25"/>
  <c r="H159" i="25"/>
  <c r="E159" i="25"/>
  <c r="B159" i="25"/>
  <c r="D159" i="25" s="1"/>
  <c r="DA158" i="25"/>
  <c r="I158" i="25"/>
  <c r="H158" i="25"/>
  <c r="E158" i="25"/>
  <c r="G158" i="25" s="1"/>
  <c r="B158" i="25"/>
  <c r="D158" i="25" s="1"/>
  <c r="DA157" i="25"/>
  <c r="I157" i="25"/>
  <c r="H157" i="25"/>
  <c r="E157" i="25"/>
  <c r="G157" i="25" s="1"/>
  <c r="B157" i="25"/>
  <c r="DA156" i="25"/>
  <c r="I156" i="25"/>
  <c r="H156" i="25"/>
  <c r="E156" i="25"/>
  <c r="G156" i="25" s="1"/>
  <c r="B156" i="25"/>
  <c r="DA155" i="25"/>
  <c r="I155" i="25"/>
  <c r="H155" i="25"/>
  <c r="E155" i="25"/>
  <c r="B155" i="25"/>
  <c r="D155" i="25" s="1"/>
  <c r="DA154" i="25"/>
  <c r="I154" i="25"/>
  <c r="H154" i="25"/>
  <c r="E154" i="25"/>
  <c r="G154" i="25" s="1"/>
  <c r="B154" i="25"/>
  <c r="D154" i="25" s="1"/>
  <c r="DA153" i="25"/>
  <c r="I153" i="25"/>
  <c r="H153" i="25"/>
  <c r="E153" i="25"/>
  <c r="G153" i="25" s="1"/>
  <c r="B153" i="25"/>
  <c r="DA152" i="25"/>
  <c r="I152" i="25"/>
  <c r="H152" i="25"/>
  <c r="E152" i="25"/>
  <c r="G152" i="25" s="1"/>
  <c r="B152" i="25"/>
  <c r="DA151" i="25"/>
  <c r="I151" i="25"/>
  <c r="H151" i="25"/>
  <c r="E151" i="25"/>
  <c r="B151" i="25"/>
  <c r="D151" i="25" s="1"/>
  <c r="DA150" i="25"/>
  <c r="I150" i="25"/>
  <c r="H150" i="25"/>
  <c r="E150" i="25"/>
  <c r="G150" i="25" s="1"/>
  <c r="B150" i="25"/>
  <c r="D150" i="25" s="1"/>
  <c r="DA149" i="25"/>
  <c r="I149" i="25"/>
  <c r="H149" i="25"/>
  <c r="E149" i="25"/>
  <c r="G149" i="25" s="1"/>
  <c r="B149" i="25"/>
  <c r="DA148" i="25"/>
  <c r="I148" i="25"/>
  <c r="H148" i="25"/>
  <c r="E148" i="25"/>
  <c r="G148" i="25" s="1"/>
  <c r="B148" i="25"/>
  <c r="DA147" i="25"/>
  <c r="I147" i="25"/>
  <c r="H147" i="25"/>
  <c r="E147" i="25"/>
  <c r="G147" i="25" s="1"/>
  <c r="B147" i="25"/>
  <c r="D147" i="25" s="1"/>
  <c r="DA146" i="25"/>
  <c r="I146" i="25"/>
  <c r="H146" i="25"/>
  <c r="E146" i="25"/>
  <c r="G146" i="25" s="1"/>
  <c r="B146" i="25"/>
  <c r="D146" i="25" s="1"/>
  <c r="DA145" i="25"/>
  <c r="I145" i="25"/>
  <c r="H145" i="25"/>
  <c r="E145" i="25"/>
  <c r="G145" i="25" s="1"/>
  <c r="B145" i="25"/>
  <c r="DA144" i="25"/>
  <c r="I144" i="25"/>
  <c r="H144" i="25"/>
  <c r="E144" i="25"/>
  <c r="G144" i="25" s="1"/>
  <c r="B144" i="25"/>
  <c r="DA143" i="25"/>
  <c r="I143" i="25"/>
  <c r="H143" i="25"/>
  <c r="E143" i="25"/>
  <c r="G143" i="25" s="1"/>
  <c r="B143" i="25"/>
  <c r="D143" i="25" s="1"/>
  <c r="DA142" i="25"/>
  <c r="I142" i="25"/>
  <c r="H142" i="25"/>
  <c r="E142" i="25"/>
  <c r="G142" i="25" s="1"/>
  <c r="B142" i="25"/>
  <c r="D142" i="25" s="1"/>
  <c r="DA141" i="25"/>
  <c r="I141" i="25"/>
  <c r="H141" i="25"/>
  <c r="E141" i="25"/>
  <c r="G141" i="25" s="1"/>
  <c r="B141" i="25"/>
  <c r="DA140" i="25"/>
  <c r="I140" i="25"/>
  <c r="H140" i="25"/>
  <c r="E140" i="25"/>
  <c r="G140" i="25" s="1"/>
  <c r="B140" i="25"/>
  <c r="DA139" i="25"/>
  <c r="I139" i="25"/>
  <c r="H139" i="25"/>
  <c r="E139" i="25"/>
  <c r="G139" i="25" s="1"/>
  <c r="B139" i="25"/>
  <c r="D139" i="25" s="1"/>
  <c r="DA138" i="25"/>
  <c r="I138" i="25"/>
  <c r="H138" i="25"/>
  <c r="E138" i="25"/>
  <c r="G138" i="25" s="1"/>
  <c r="B138" i="25"/>
  <c r="D138" i="25" s="1"/>
  <c r="DA137" i="25"/>
  <c r="I137" i="25"/>
  <c r="H137" i="25"/>
  <c r="E137" i="25"/>
  <c r="G137" i="25" s="1"/>
  <c r="B137" i="25"/>
  <c r="DA136" i="25"/>
  <c r="I136" i="25"/>
  <c r="H136" i="25"/>
  <c r="E136" i="25"/>
  <c r="G136" i="25" s="1"/>
  <c r="B136" i="25"/>
  <c r="DA135" i="25"/>
  <c r="I135" i="25"/>
  <c r="H135" i="25"/>
  <c r="E135" i="25"/>
  <c r="G135" i="25" s="1"/>
  <c r="B135" i="25"/>
  <c r="D135" i="25" s="1"/>
  <c r="DA134" i="25"/>
  <c r="I134" i="25"/>
  <c r="H134" i="25"/>
  <c r="E134" i="25"/>
  <c r="G134" i="25" s="1"/>
  <c r="B134" i="25"/>
  <c r="D134" i="25" s="1"/>
  <c r="DA133" i="25"/>
  <c r="I133" i="25"/>
  <c r="H133" i="25"/>
  <c r="E133" i="25"/>
  <c r="G133" i="25" s="1"/>
  <c r="B133" i="25"/>
  <c r="DA132" i="25"/>
  <c r="I132" i="25"/>
  <c r="H132" i="25"/>
  <c r="E132" i="25"/>
  <c r="G132" i="25" s="1"/>
  <c r="B132" i="25"/>
  <c r="DA131" i="25"/>
  <c r="I131" i="25"/>
  <c r="H131" i="25"/>
  <c r="E131" i="25"/>
  <c r="G131" i="25" s="1"/>
  <c r="B131" i="25"/>
  <c r="D131" i="25" s="1"/>
  <c r="DA130" i="25"/>
  <c r="I130" i="25"/>
  <c r="H130" i="25"/>
  <c r="E130" i="25"/>
  <c r="G130" i="25" s="1"/>
  <c r="B130" i="25"/>
  <c r="D130" i="25" s="1"/>
  <c r="DA129" i="25"/>
  <c r="I129" i="25"/>
  <c r="H129" i="25"/>
  <c r="E129" i="25"/>
  <c r="G129" i="25" s="1"/>
  <c r="B129" i="25"/>
  <c r="DA128" i="25"/>
  <c r="I128" i="25"/>
  <c r="H128" i="25"/>
  <c r="E128" i="25"/>
  <c r="G128" i="25" s="1"/>
  <c r="B128" i="25"/>
  <c r="DA127" i="25"/>
  <c r="I127" i="25"/>
  <c r="H127" i="25"/>
  <c r="E127" i="25"/>
  <c r="G127" i="25" s="1"/>
  <c r="B127" i="25"/>
  <c r="D127" i="25" s="1"/>
  <c r="DA126" i="25"/>
  <c r="I126" i="25"/>
  <c r="H126" i="25"/>
  <c r="E126" i="25"/>
  <c r="G126" i="25" s="1"/>
  <c r="B126" i="25"/>
  <c r="D126" i="25" s="1"/>
  <c r="DA125" i="25"/>
  <c r="I125" i="25"/>
  <c r="H125" i="25"/>
  <c r="E125" i="25"/>
  <c r="G125" i="25" s="1"/>
  <c r="B125" i="25"/>
  <c r="DA124" i="25"/>
  <c r="I124" i="25"/>
  <c r="H124" i="25"/>
  <c r="E124" i="25"/>
  <c r="G124" i="25" s="1"/>
  <c r="B124" i="25"/>
  <c r="DA123" i="25"/>
  <c r="I123" i="25"/>
  <c r="H123" i="25"/>
  <c r="E123" i="25"/>
  <c r="G123" i="25" s="1"/>
  <c r="B123" i="25"/>
  <c r="D123" i="25" s="1"/>
  <c r="DA122" i="25"/>
  <c r="I122" i="25"/>
  <c r="H122" i="25"/>
  <c r="E122" i="25"/>
  <c r="G122" i="25" s="1"/>
  <c r="B122" i="25"/>
  <c r="D122" i="25" s="1"/>
  <c r="DA121" i="25"/>
  <c r="I121" i="25"/>
  <c r="H121" i="25"/>
  <c r="E121" i="25"/>
  <c r="G121" i="25" s="1"/>
  <c r="B121" i="25"/>
  <c r="DA120" i="25"/>
  <c r="I120" i="25"/>
  <c r="H120" i="25"/>
  <c r="E120" i="25"/>
  <c r="G120" i="25" s="1"/>
  <c r="B120" i="25"/>
  <c r="DA119" i="25"/>
  <c r="I119" i="25"/>
  <c r="H119" i="25"/>
  <c r="E119" i="25"/>
  <c r="G119" i="25" s="1"/>
  <c r="B119" i="25"/>
  <c r="D119" i="25" s="1"/>
  <c r="DA118" i="25"/>
  <c r="I118" i="25"/>
  <c r="H118" i="25"/>
  <c r="E118" i="25"/>
  <c r="G118" i="25" s="1"/>
  <c r="B118" i="25"/>
  <c r="D118" i="25" s="1"/>
  <c r="DA117" i="25"/>
  <c r="I117" i="25"/>
  <c r="H117" i="25"/>
  <c r="E117" i="25"/>
  <c r="G117" i="25" s="1"/>
  <c r="B117" i="25"/>
  <c r="DA116" i="25"/>
  <c r="I116" i="25"/>
  <c r="H116" i="25"/>
  <c r="E116" i="25"/>
  <c r="G116" i="25" s="1"/>
  <c r="B116" i="25"/>
  <c r="DA115" i="25"/>
  <c r="I115" i="25"/>
  <c r="H115" i="25"/>
  <c r="E115" i="25"/>
  <c r="B115" i="25"/>
  <c r="D115" i="25" s="1"/>
  <c r="DA114" i="25"/>
  <c r="I114" i="25"/>
  <c r="H114" i="25"/>
  <c r="E114" i="25"/>
  <c r="G114" i="25" s="1"/>
  <c r="B114" i="25"/>
  <c r="D114" i="25" s="1"/>
  <c r="DA113" i="25"/>
  <c r="I113" i="25"/>
  <c r="H113" i="25"/>
  <c r="E113" i="25"/>
  <c r="G113" i="25" s="1"/>
  <c r="B113" i="25"/>
  <c r="DA112" i="25"/>
  <c r="I112" i="25"/>
  <c r="H112" i="25"/>
  <c r="E112" i="25"/>
  <c r="G112" i="25" s="1"/>
  <c r="B112" i="25"/>
  <c r="DA111" i="25"/>
  <c r="I111" i="25"/>
  <c r="H111" i="25"/>
  <c r="E111" i="25"/>
  <c r="G111" i="25" s="1"/>
  <c r="B111" i="25"/>
  <c r="D111" i="25" s="1"/>
  <c r="DA110" i="25"/>
  <c r="I110" i="25"/>
  <c r="H110" i="25"/>
  <c r="E110" i="25"/>
  <c r="G110" i="25" s="1"/>
  <c r="B110" i="25"/>
  <c r="D110" i="25" s="1"/>
  <c r="DA109" i="25"/>
  <c r="I109" i="25"/>
  <c r="H109" i="25"/>
  <c r="E109" i="25"/>
  <c r="G109" i="25" s="1"/>
  <c r="B109" i="25"/>
  <c r="DA108" i="25"/>
  <c r="I108" i="25"/>
  <c r="H108" i="25"/>
  <c r="E108" i="25"/>
  <c r="G108" i="25" s="1"/>
  <c r="B108" i="25"/>
  <c r="DA107" i="25"/>
  <c r="I107" i="25"/>
  <c r="H107" i="25"/>
  <c r="E107" i="25"/>
  <c r="B107" i="25"/>
  <c r="D107" i="25" s="1"/>
  <c r="DA106" i="25"/>
  <c r="I106" i="25"/>
  <c r="H106" i="25"/>
  <c r="E106" i="25"/>
  <c r="G106" i="25" s="1"/>
  <c r="B106" i="25"/>
  <c r="D106" i="25" s="1"/>
  <c r="DA105" i="25"/>
  <c r="I105" i="25"/>
  <c r="H105" i="25"/>
  <c r="E105" i="25"/>
  <c r="G105" i="25" s="1"/>
  <c r="B105" i="25"/>
  <c r="DA104" i="25"/>
  <c r="I104" i="25"/>
  <c r="H104" i="25"/>
  <c r="E104" i="25"/>
  <c r="G104" i="25" s="1"/>
  <c r="B104" i="25"/>
  <c r="DA103" i="25"/>
  <c r="I103" i="25"/>
  <c r="H103" i="25"/>
  <c r="E103" i="25"/>
  <c r="G103" i="25" s="1"/>
  <c r="B103" i="25"/>
  <c r="D103" i="25" s="1"/>
  <c r="DA102" i="25"/>
  <c r="I102" i="25"/>
  <c r="H102" i="25"/>
  <c r="E102" i="25"/>
  <c r="G102" i="25" s="1"/>
  <c r="B102" i="25"/>
  <c r="D102" i="25" s="1"/>
  <c r="DA101" i="25"/>
  <c r="I101" i="25"/>
  <c r="H101" i="25"/>
  <c r="E101" i="25"/>
  <c r="G101" i="25" s="1"/>
  <c r="B101" i="25"/>
  <c r="DA100" i="25"/>
  <c r="I100" i="25"/>
  <c r="H100" i="25"/>
  <c r="E100" i="25"/>
  <c r="G100" i="25" s="1"/>
  <c r="B100" i="25"/>
  <c r="DA99" i="25"/>
  <c r="I99" i="25"/>
  <c r="H99" i="25"/>
  <c r="E99" i="25"/>
  <c r="B99" i="25"/>
  <c r="D99" i="25" s="1"/>
  <c r="DA98" i="25"/>
  <c r="I98" i="25"/>
  <c r="H98" i="25"/>
  <c r="E98" i="25"/>
  <c r="G98" i="25" s="1"/>
  <c r="B98" i="25"/>
  <c r="D98" i="25" s="1"/>
  <c r="DA97" i="25"/>
  <c r="I97" i="25"/>
  <c r="H97" i="25"/>
  <c r="E97" i="25"/>
  <c r="G97" i="25" s="1"/>
  <c r="B97" i="25"/>
  <c r="DA96" i="25"/>
  <c r="I96" i="25"/>
  <c r="H96" i="25"/>
  <c r="E96" i="25"/>
  <c r="G96" i="25" s="1"/>
  <c r="B96" i="25"/>
  <c r="DA95" i="25"/>
  <c r="I95" i="25"/>
  <c r="H95" i="25"/>
  <c r="E95" i="25"/>
  <c r="G95" i="25" s="1"/>
  <c r="B95" i="25"/>
  <c r="D95" i="25" s="1"/>
  <c r="DA94" i="25"/>
  <c r="I94" i="25"/>
  <c r="H94" i="25"/>
  <c r="E94" i="25"/>
  <c r="G94" i="25" s="1"/>
  <c r="B94" i="25"/>
  <c r="D94" i="25" s="1"/>
  <c r="DA93" i="25"/>
  <c r="I93" i="25"/>
  <c r="H93" i="25"/>
  <c r="E93" i="25"/>
  <c r="G93" i="25" s="1"/>
  <c r="B93" i="25"/>
  <c r="DA92" i="25"/>
  <c r="I92" i="25"/>
  <c r="H92" i="25"/>
  <c r="E92" i="25"/>
  <c r="G92" i="25" s="1"/>
  <c r="B92" i="25"/>
  <c r="DA91" i="25"/>
  <c r="I91" i="25"/>
  <c r="H91" i="25"/>
  <c r="E91" i="25"/>
  <c r="B91" i="25"/>
  <c r="D91" i="25" s="1"/>
  <c r="DA90" i="25"/>
  <c r="I90" i="25"/>
  <c r="H90" i="25"/>
  <c r="E90" i="25"/>
  <c r="G90" i="25" s="1"/>
  <c r="B90" i="25"/>
  <c r="D90" i="25" s="1"/>
  <c r="DA89" i="25"/>
  <c r="I89" i="25"/>
  <c r="H89" i="25"/>
  <c r="E89" i="25"/>
  <c r="G89" i="25" s="1"/>
  <c r="B89" i="25"/>
  <c r="DA88" i="25"/>
  <c r="I88" i="25"/>
  <c r="H88" i="25"/>
  <c r="E88" i="25"/>
  <c r="G88" i="25" s="1"/>
  <c r="B88" i="25"/>
  <c r="D88" i="25" s="1"/>
  <c r="DA87" i="25"/>
  <c r="I87" i="25"/>
  <c r="H87" i="25"/>
  <c r="E87" i="25"/>
  <c r="G87" i="25" s="1"/>
  <c r="B87" i="25"/>
  <c r="DA86" i="25"/>
  <c r="I86" i="25"/>
  <c r="H86" i="25"/>
  <c r="E86" i="25"/>
  <c r="G86" i="25" s="1"/>
  <c r="B86" i="25"/>
  <c r="DA85" i="25"/>
  <c r="I85" i="25"/>
  <c r="H85" i="25"/>
  <c r="E85" i="25"/>
  <c r="B85" i="25"/>
  <c r="D85" i="25" s="1"/>
  <c r="DA84" i="25"/>
  <c r="I84" i="25"/>
  <c r="H84" i="25"/>
  <c r="E84" i="25"/>
  <c r="G84" i="25" s="1"/>
  <c r="B84" i="25"/>
  <c r="D84" i="25" s="1"/>
  <c r="DA83" i="25"/>
  <c r="I83" i="25"/>
  <c r="H83" i="25"/>
  <c r="E83" i="25"/>
  <c r="G83" i="25" s="1"/>
  <c r="B83" i="25"/>
  <c r="DA82" i="25"/>
  <c r="I82" i="25"/>
  <c r="H82" i="25"/>
  <c r="E82" i="25"/>
  <c r="G82" i="25" s="1"/>
  <c r="B82" i="25"/>
  <c r="DA81" i="25"/>
  <c r="I81" i="25"/>
  <c r="H81" i="25"/>
  <c r="E81" i="25"/>
  <c r="B81" i="25"/>
  <c r="D81" i="25" s="1"/>
  <c r="DA80" i="25"/>
  <c r="I80" i="25"/>
  <c r="H80" i="25"/>
  <c r="E80" i="25"/>
  <c r="G80" i="25" s="1"/>
  <c r="B80" i="25"/>
  <c r="D80" i="25" s="1"/>
  <c r="DA79" i="25"/>
  <c r="I79" i="25"/>
  <c r="H79" i="25"/>
  <c r="E79" i="25"/>
  <c r="G79" i="25" s="1"/>
  <c r="B79" i="25"/>
  <c r="DA78" i="25"/>
  <c r="I78" i="25"/>
  <c r="H78" i="25"/>
  <c r="E78" i="25"/>
  <c r="G78" i="25" s="1"/>
  <c r="B78" i="25"/>
  <c r="DA77" i="25"/>
  <c r="I77" i="25"/>
  <c r="H77" i="25"/>
  <c r="E77" i="25"/>
  <c r="B77" i="25"/>
  <c r="D77" i="25" s="1"/>
  <c r="DA76" i="25"/>
  <c r="I76" i="25"/>
  <c r="H76" i="25"/>
  <c r="E76" i="25"/>
  <c r="G76" i="25" s="1"/>
  <c r="B76" i="25"/>
  <c r="D76" i="25" s="1"/>
  <c r="DA75" i="25"/>
  <c r="I75" i="25"/>
  <c r="H75" i="25"/>
  <c r="E75" i="25"/>
  <c r="G75" i="25" s="1"/>
  <c r="B75" i="25"/>
  <c r="DA74" i="25"/>
  <c r="I74" i="25"/>
  <c r="H74" i="25"/>
  <c r="E74" i="25"/>
  <c r="G74" i="25" s="1"/>
  <c r="B74" i="25"/>
  <c r="DA73" i="25"/>
  <c r="I73" i="25"/>
  <c r="H73" i="25"/>
  <c r="E73" i="25"/>
  <c r="B73" i="25"/>
  <c r="D73" i="25" s="1"/>
  <c r="DA72" i="25"/>
  <c r="I72" i="25"/>
  <c r="H72" i="25"/>
  <c r="E72" i="25"/>
  <c r="G72" i="25" s="1"/>
  <c r="B72" i="25"/>
  <c r="D72" i="25" s="1"/>
  <c r="DA71" i="25"/>
  <c r="I71" i="25"/>
  <c r="H71" i="25"/>
  <c r="E71" i="25"/>
  <c r="G71" i="25" s="1"/>
  <c r="B71" i="25"/>
  <c r="DA70" i="25"/>
  <c r="I70" i="25"/>
  <c r="H70" i="25"/>
  <c r="E70" i="25"/>
  <c r="G70" i="25" s="1"/>
  <c r="B70" i="25"/>
  <c r="DA69" i="25"/>
  <c r="I69" i="25"/>
  <c r="H69" i="25"/>
  <c r="E69" i="25"/>
  <c r="B69" i="25"/>
  <c r="D69" i="25" s="1"/>
  <c r="DA68" i="25"/>
  <c r="I68" i="25"/>
  <c r="H68" i="25"/>
  <c r="E68" i="25"/>
  <c r="G68" i="25" s="1"/>
  <c r="B68" i="25"/>
  <c r="D68" i="25" s="1"/>
  <c r="DA67" i="25"/>
  <c r="I67" i="25"/>
  <c r="H67" i="25"/>
  <c r="E67" i="25"/>
  <c r="G67" i="25" s="1"/>
  <c r="B67" i="25"/>
  <c r="DA66" i="25"/>
  <c r="I66" i="25"/>
  <c r="H66" i="25"/>
  <c r="E66" i="25"/>
  <c r="G66" i="25" s="1"/>
  <c r="B66" i="25"/>
  <c r="DA65" i="25"/>
  <c r="I65" i="25"/>
  <c r="H65" i="25"/>
  <c r="E65" i="25"/>
  <c r="B65" i="25"/>
  <c r="D65" i="25" s="1"/>
  <c r="DA64" i="25"/>
  <c r="I64" i="25"/>
  <c r="H64" i="25"/>
  <c r="E64" i="25"/>
  <c r="G64" i="25" s="1"/>
  <c r="B64" i="25"/>
  <c r="D64" i="25" s="1"/>
  <c r="DA63" i="25"/>
  <c r="I63" i="25"/>
  <c r="H63" i="25"/>
  <c r="E63" i="25"/>
  <c r="G63" i="25" s="1"/>
  <c r="B63" i="25"/>
  <c r="DA62" i="25"/>
  <c r="I62" i="25"/>
  <c r="H62" i="25"/>
  <c r="E62" i="25"/>
  <c r="G62" i="25" s="1"/>
  <c r="B62" i="25"/>
  <c r="DA61" i="25"/>
  <c r="I61" i="25"/>
  <c r="H61" i="25"/>
  <c r="E61" i="25"/>
  <c r="B61" i="25"/>
  <c r="D61" i="25" s="1"/>
  <c r="DA60" i="25"/>
  <c r="I60" i="25"/>
  <c r="H60" i="25"/>
  <c r="E60" i="25"/>
  <c r="G60" i="25" s="1"/>
  <c r="B60" i="25"/>
  <c r="D60" i="25" s="1"/>
  <c r="DA59" i="25"/>
  <c r="I59" i="25"/>
  <c r="H59" i="25"/>
  <c r="E59" i="25"/>
  <c r="G59" i="25" s="1"/>
  <c r="B59" i="25"/>
  <c r="DA58" i="25"/>
  <c r="I58" i="25"/>
  <c r="H58" i="25"/>
  <c r="E58" i="25"/>
  <c r="G58" i="25" s="1"/>
  <c r="B58" i="25"/>
  <c r="DA57" i="25"/>
  <c r="I57" i="25"/>
  <c r="H57" i="25"/>
  <c r="E57" i="25"/>
  <c r="B57" i="25"/>
  <c r="D57" i="25" s="1"/>
  <c r="DA56" i="25"/>
  <c r="I56" i="25"/>
  <c r="H56" i="25"/>
  <c r="E56" i="25"/>
  <c r="G56" i="25" s="1"/>
  <c r="B56" i="25"/>
  <c r="D56" i="25" s="1"/>
  <c r="DA55" i="25"/>
  <c r="I55" i="25"/>
  <c r="H55" i="25"/>
  <c r="E55" i="25"/>
  <c r="G55" i="25" s="1"/>
  <c r="B55" i="25"/>
  <c r="DA54" i="25"/>
  <c r="I54" i="25"/>
  <c r="H54" i="25"/>
  <c r="E54" i="25"/>
  <c r="G54" i="25" s="1"/>
  <c r="B54" i="25"/>
  <c r="DA53" i="25"/>
  <c r="I53" i="25"/>
  <c r="H53" i="25"/>
  <c r="E53" i="25"/>
  <c r="B53" i="25"/>
  <c r="D53" i="25" s="1"/>
  <c r="DA52" i="25"/>
  <c r="I52" i="25"/>
  <c r="H52" i="25"/>
  <c r="E52" i="25"/>
  <c r="G52" i="25" s="1"/>
  <c r="B52" i="25"/>
  <c r="D52" i="25" s="1"/>
  <c r="DA51" i="25"/>
  <c r="I51" i="25"/>
  <c r="H51" i="25"/>
  <c r="E51" i="25"/>
  <c r="G51" i="25" s="1"/>
  <c r="B51" i="25"/>
  <c r="DA50" i="25"/>
  <c r="I50" i="25"/>
  <c r="H50" i="25"/>
  <c r="E50" i="25"/>
  <c r="G50" i="25" s="1"/>
  <c r="B50" i="25"/>
  <c r="DA49" i="25"/>
  <c r="I49" i="25"/>
  <c r="H49" i="25"/>
  <c r="E49" i="25"/>
  <c r="B49" i="25"/>
  <c r="D49" i="25" s="1"/>
  <c r="DA48" i="25"/>
  <c r="I48" i="25"/>
  <c r="H48" i="25"/>
  <c r="E48" i="25"/>
  <c r="G48" i="25" s="1"/>
  <c r="B48" i="25"/>
  <c r="D48" i="25" s="1"/>
  <c r="DA47" i="25"/>
  <c r="I47" i="25"/>
  <c r="H47" i="25"/>
  <c r="E47" i="25"/>
  <c r="G47" i="25" s="1"/>
  <c r="B47" i="25"/>
  <c r="DA46" i="25"/>
  <c r="I46" i="25"/>
  <c r="H46" i="25"/>
  <c r="E46" i="25"/>
  <c r="G46" i="25" s="1"/>
  <c r="B46" i="25"/>
  <c r="DA45" i="25"/>
  <c r="I45" i="25"/>
  <c r="H45" i="25"/>
  <c r="E45" i="25"/>
  <c r="B45" i="25"/>
  <c r="D45" i="25" s="1"/>
  <c r="DA44" i="25"/>
  <c r="I44" i="25"/>
  <c r="H44" i="25"/>
  <c r="E44" i="25"/>
  <c r="G44" i="25" s="1"/>
  <c r="B44" i="25"/>
  <c r="D44" i="25" s="1"/>
  <c r="DA43" i="25"/>
  <c r="I43" i="25"/>
  <c r="H43" i="25"/>
  <c r="E43" i="25"/>
  <c r="G43" i="25" s="1"/>
  <c r="B43" i="25"/>
  <c r="DA42" i="25"/>
  <c r="I42" i="25"/>
  <c r="H42" i="25"/>
  <c r="E42" i="25"/>
  <c r="G42" i="25" s="1"/>
  <c r="B42" i="25"/>
  <c r="DA41" i="25"/>
  <c r="I41" i="25"/>
  <c r="H41" i="25"/>
  <c r="E41" i="25"/>
  <c r="B41" i="25"/>
  <c r="D41" i="25" s="1"/>
  <c r="DA40" i="25"/>
  <c r="I40" i="25"/>
  <c r="H40" i="25"/>
  <c r="E40" i="25"/>
  <c r="G40" i="25" s="1"/>
  <c r="B40" i="25"/>
  <c r="D40" i="25" s="1"/>
  <c r="DA39" i="25"/>
  <c r="I39" i="25"/>
  <c r="H39" i="25"/>
  <c r="E39" i="25"/>
  <c r="G39" i="25" s="1"/>
  <c r="B39" i="25"/>
  <c r="DA38" i="25"/>
  <c r="I38" i="25"/>
  <c r="H38" i="25"/>
  <c r="E38" i="25"/>
  <c r="G38" i="25" s="1"/>
  <c r="B38" i="25"/>
  <c r="DA37" i="25"/>
  <c r="I37" i="25"/>
  <c r="H37" i="25"/>
  <c r="E37" i="25"/>
  <c r="B37" i="25"/>
  <c r="D37" i="25" s="1"/>
  <c r="DA36" i="25"/>
  <c r="I36" i="25"/>
  <c r="H36" i="25"/>
  <c r="E36" i="25"/>
  <c r="G36" i="25" s="1"/>
  <c r="B36" i="25"/>
  <c r="D36" i="25" s="1"/>
  <c r="DA35" i="25"/>
  <c r="I35" i="25"/>
  <c r="H35" i="25"/>
  <c r="E35" i="25"/>
  <c r="G35" i="25" s="1"/>
  <c r="B35" i="25"/>
  <c r="DA34" i="25"/>
  <c r="I34" i="25"/>
  <c r="H34" i="25"/>
  <c r="E34" i="25"/>
  <c r="G34" i="25" s="1"/>
  <c r="B34" i="25"/>
  <c r="DA33" i="25"/>
  <c r="I33" i="25"/>
  <c r="H33" i="25"/>
  <c r="E33" i="25"/>
  <c r="B33" i="25"/>
  <c r="D33" i="25" s="1"/>
  <c r="DA32" i="25"/>
  <c r="I32" i="25"/>
  <c r="H32" i="25"/>
  <c r="E32" i="25"/>
  <c r="G32" i="25" s="1"/>
  <c r="B32" i="25"/>
  <c r="D32" i="25" s="1"/>
  <c r="DA31" i="25"/>
  <c r="I31" i="25"/>
  <c r="H31" i="25"/>
  <c r="E31" i="25"/>
  <c r="G31" i="25" s="1"/>
  <c r="B31" i="25"/>
  <c r="DA30" i="25"/>
  <c r="I30" i="25"/>
  <c r="H30" i="25"/>
  <c r="E30" i="25"/>
  <c r="G30" i="25" s="1"/>
  <c r="B30" i="25"/>
  <c r="DA29" i="25"/>
  <c r="I29" i="25"/>
  <c r="H29" i="25"/>
  <c r="E29" i="25"/>
  <c r="B29" i="25"/>
  <c r="D29" i="25" s="1"/>
  <c r="DA28" i="25"/>
  <c r="I28" i="25"/>
  <c r="H28" i="25"/>
  <c r="E28" i="25"/>
  <c r="G28" i="25" s="1"/>
  <c r="B28" i="25"/>
  <c r="D28" i="25" s="1"/>
  <c r="DA27" i="25"/>
  <c r="I27" i="25"/>
  <c r="H27" i="25"/>
  <c r="E27" i="25"/>
  <c r="G27" i="25" s="1"/>
  <c r="B27" i="25"/>
  <c r="DA26" i="25"/>
  <c r="I26" i="25"/>
  <c r="H26" i="25"/>
  <c r="E26" i="25"/>
  <c r="G26" i="25" s="1"/>
  <c r="B26" i="25"/>
  <c r="DA25" i="25"/>
  <c r="I25" i="25"/>
  <c r="H25" i="25"/>
  <c r="E25" i="25"/>
  <c r="B25" i="25"/>
  <c r="D25" i="25" s="1"/>
  <c r="DA24" i="25"/>
  <c r="I24" i="25"/>
  <c r="H24" i="25"/>
  <c r="E24" i="25"/>
  <c r="G24" i="25" s="1"/>
  <c r="B24" i="25"/>
  <c r="D24" i="25" s="1"/>
  <c r="DA23" i="25"/>
  <c r="I23" i="25"/>
  <c r="H23" i="25"/>
  <c r="E23" i="25"/>
  <c r="G23" i="25" s="1"/>
  <c r="B23" i="25"/>
  <c r="DA22" i="25"/>
  <c r="I22" i="25"/>
  <c r="H22" i="25"/>
  <c r="E22" i="25"/>
  <c r="G22" i="25" s="1"/>
  <c r="B22" i="25"/>
  <c r="DA21" i="25"/>
  <c r="I21" i="25"/>
  <c r="H21" i="25"/>
  <c r="E21" i="25"/>
  <c r="B21" i="25"/>
  <c r="D21" i="25" s="1"/>
  <c r="DA20" i="25"/>
  <c r="I20" i="25"/>
  <c r="H20" i="25"/>
  <c r="E20" i="25"/>
  <c r="G20" i="25" s="1"/>
  <c r="B20" i="25"/>
  <c r="D20" i="25" s="1"/>
  <c r="DA19" i="25"/>
  <c r="I19" i="25"/>
  <c r="H19" i="25"/>
  <c r="E19" i="25"/>
  <c r="G19" i="25" s="1"/>
  <c r="B19" i="25"/>
  <c r="DA18" i="25"/>
  <c r="I18" i="25"/>
  <c r="H18" i="25"/>
  <c r="E18" i="25"/>
  <c r="G18" i="25" s="1"/>
  <c r="B18" i="25"/>
  <c r="DA17" i="25"/>
  <c r="I17" i="25"/>
  <c r="H17" i="25"/>
  <c r="E17" i="25"/>
  <c r="B17" i="25"/>
  <c r="D17" i="25" s="1"/>
  <c r="DA16" i="25"/>
  <c r="I16" i="25"/>
  <c r="H16" i="25"/>
  <c r="E16" i="25"/>
  <c r="G16" i="25" s="1"/>
  <c r="B16" i="25"/>
  <c r="D16" i="25" s="1"/>
  <c r="DA15" i="25"/>
  <c r="I15" i="25"/>
  <c r="H15" i="25"/>
  <c r="E15" i="25"/>
  <c r="G15" i="25" s="1"/>
  <c r="B15" i="25"/>
  <c r="DA14" i="25"/>
  <c r="I14" i="25"/>
  <c r="H14" i="25"/>
  <c r="E14" i="25"/>
  <c r="G14" i="25" s="1"/>
  <c r="B14" i="25"/>
  <c r="DA13" i="25"/>
  <c r="I13" i="25"/>
  <c r="H13" i="25"/>
  <c r="E13" i="25"/>
  <c r="B13" i="25"/>
  <c r="D13" i="25" s="1"/>
  <c r="DA12" i="25"/>
  <c r="I12" i="25"/>
  <c r="H12" i="25"/>
  <c r="E12" i="25"/>
  <c r="G12" i="25" s="1"/>
  <c r="B12" i="25"/>
  <c r="D12" i="25" s="1"/>
  <c r="DA11" i="25"/>
  <c r="I11" i="25"/>
  <c r="H11" i="25"/>
  <c r="E11" i="25"/>
  <c r="G11" i="25" s="1"/>
  <c r="B11" i="25"/>
  <c r="DA10" i="25"/>
  <c r="I10" i="25"/>
  <c r="H10" i="25"/>
  <c r="E10" i="25"/>
  <c r="G10" i="25" s="1"/>
  <c r="B10" i="25"/>
  <c r="DA9" i="25"/>
  <c r="I9" i="25"/>
  <c r="H9" i="25"/>
  <c r="E9" i="25"/>
  <c r="B9" i="25"/>
  <c r="D9" i="25" s="1"/>
  <c r="DA8" i="25"/>
  <c r="I8" i="25"/>
  <c r="H8" i="25"/>
  <c r="E8" i="25"/>
  <c r="G8" i="25" s="1"/>
  <c r="B8" i="25"/>
  <c r="D8" i="25" s="1"/>
  <c r="DA7" i="25"/>
  <c r="I7" i="25"/>
  <c r="H7" i="25"/>
  <c r="E7" i="25"/>
  <c r="G7" i="25" s="1"/>
  <c r="B7" i="25"/>
  <c r="DA6" i="25"/>
  <c r="I6" i="25"/>
  <c r="H6" i="25"/>
  <c r="E6" i="25"/>
  <c r="G6" i="25" s="1"/>
  <c r="B6" i="25"/>
  <c r="DA5" i="25"/>
  <c r="I5" i="25"/>
  <c r="H5" i="25"/>
  <c r="E5" i="25"/>
  <c r="G5" i="25" s="1"/>
  <c r="B5" i="25"/>
  <c r="D5" i="25" s="1"/>
  <c r="DA4" i="25"/>
  <c r="E4" i="25"/>
  <c r="G4" i="25" s="1"/>
  <c r="B4" i="25"/>
  <c r="D4" i="25" s="1"/>
  <c r="DA3" i="25"/>
  <c r="E3" i="25"/>
  <c r="G3" i="25" s="1"/>
  <c r="B3" i="25"/>
  <c r="D1" i="25"/>
  <c r="A26" i="21"/>
  <c r="A26" i="1"/>
  <c r="I457" i="2"/>
  <c r="H457" i="2"/>
  <c r="E27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4" i="23"/>
  <c r="C3" i="23"/>
  <c r="C2" i="23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C21" i="5"/>
  <c r="C20" i="5"/>
  <c r="C18" i="5"/>
  <c r="C19" i="5"/>
  <c r="C15" i="5"/>
  <c r="AU3" i="2" s="1"/>
  <c r="C13" i="5"/>
  <c r="C10" i="5"/>
  <c r="C8" i="5"/>
  <c r="B1" i="3" s="1"/>
  <c r="C7" i="5"/>
  <c r="C5" i="5"/>
  <c r="B22" i="26" l="1"/>
  <c r="C22" i="26"/>
  <c r="B23" i="26"/>
  <c r="C23" i="26"/>
  <c r="B24" i="26"/>
  <c r="C24" i="26"/>
  <c r="B25" i="26"/>
  <c r="C25" i="26"/>
  <c r="B26" i="26"/>
  <c r="C26" i="26"/>
  <c r="B27" i="26"/>
  <c r="C27" i="26"/>
  <c r="B28" i="26"/>
  <c r="C28" i="26"/>
  <c r="B30" i="26"/>
  <c r="C30" i="26"/>
  <c r="B31" i="26"/>
  <c r="C31" i="26"/>
  <c r="B33" i="26"/>
  <c r="C33" i="26"/>
  <c r="B16" i="26"/>
  <c r="C16" i="26"/>
  <c r="B17" i="26"/>
  <c r="C17" i="26"/>
  <c r="B19" i="26"/>
  <c r="C19" i="26"/>
  <c r="B20" i="26"/>
  <c r="C20" i="26"/>
  <c r="B21" i="26"/>
  <c r="C21" i="26"/>
  <c r="B32" i="26"/>
  <c r="C32" i="26"/>
  <c r="B29" i="26"/>
  <c r="C29" i="26"/>
  <c r="B18" i="26"/>
  <c r="C18" i="26"/>
  <c r="B37" i="26"/>
  <c r="C37" i="26"/>
  <c r="B36" i="26"/>
  <c r="C36" i="26"/>
  <c r="B35" i="26"/>
  <c r="C35" i="26"/>
  <c r="B39" i="26"/>
  <c r="C39" i="26"/>
  <c r="B34" i="26"/>
  <c r="C34" i="26"/>
  <c r="B38" i="26"/>
  <c r="C38" i="26"/>
  <c r="DV457" i="2"/>
  <c r="DW457" i="2"/>
  <c r="F457" i="27"/>
  <c r="E457" i="27"/>
  <c r="A12" i="26"/>
  <c r="A11" i="26"/>
  <c r="A13" i="26"/>
  <c r="A10" i="26"/>
  <c r="C9" i="5"/>
  <c r="E17" i="26"/>
  <c r="D17" i="26"/>
  <c r="E29" i="26"/>
  <c r="D29" i="26"/>
  <c r="E16" i="26"/>
  <c r="D16" i="26"/>
  <c r="E20" i="26"/>
  <c r="D20" i="26"/>
  <c r="E24" i="26"/>
  <c r="D24" i="26"/>
  <c r="E28" i="26"/>
  <c r="D28" i="26"/>
  <c r="E32" i="26"/>
  <c r="D32" i="26"/>
  <c r="E36" i="26"/>
  <c r="D36" i="26"/>
  <c r="E21" i="26"/>
  <c r="D21" i="26"/>
  <c r="E25" i="26"/>
  <c r="D25" i="26"/>
  <c r="E33" i="26"/>
  <c r="D33" i="26"/>
  <c r="E37" i="26"/>
  <c r="D37" i="26"/>
  <c r="D19" i="26"/>
  <c r="E19" i="26"/>
  <c r="D23" i="26"/>
  <c r="E23" i="26"/>
  <c r="E27" i="26"/>
  <c r="D27" i="26"/>
  <c r="E31" i="26"/>
  <c r="D31" i="26"/>
  <c r="E35" i="26"/>
  <c r="D35" i="26"/>
  <c r="E39" i="26"/>
  <c r="D39" i="26"/>
  <c r="E18" i="26"/>
  <c r="D18" i="26"/>
  <c r="E22" i="26"/>
  <c r="D22" i="26"/>
  <c r="E26" i="26"/>
  <c r="D26" i="26"/>
  <c r="E30" i="26"/>
  <c r="D30" i="26"/>
  <c r="E34" i="26"/>
  <c r="D34" i="26"/>
  <c r="E38" i="26"/>
  <c r="D38" i="26"/>
  <c r="H16" i="26"/>
  <c r="H26" i="26"/>
  <c r="H32" i="26"/>
  <c r="H25" i="26"/>
  <c r="H31" i="26"/>
  <c r="H37" i="26"/>
  <c r="H21" i="26"/>
  <c r="H29" i="26"/>
  <c r="H35" i="26"/>
  <c r="H20" i="26"/>
  <c r="H27" i="26"/>
  <c r="H34" i="26"/>
  <c r="H23" i="26"/>
  <c r="H36" i="26"/>
  <c r="H39" i="26"/>
  <c r="H19" i="26"/>
  <c r="H38" i="26"/>
  <c r="H30" i="26"/>
  <c r="H18" i="26"/>
  <c r="H24" i="26"/>
  <c r="H33" i="26"/>
  <c r="H28" i="26"/>
  <c r="H17" i="26"/>
  <c r="H22" i="26"/>
  <c r="D67" i="25"/>
  <c r="D83" i="25"/>
  <c r="D93" i="25"/>
  <c r="D109" i="25"/>
  <c r="D11" i="25"/>
  <c r="D23" i="25"/>
  <c r="D39" i="25"/>
  <c r="D55" i="25"/>
  <c r="D71" i="25"/>
  <c r="D87" i="25"/>
  <c r="G91" i="25"/>
  <c r="D100" i="25"/>
  <c r="G107" i="25"/>
  <c r="D116" i="25"/>
  <c r="D51" i="25"/>
  <c r="D27" i="25"/>
  <c r="D43" i="25"/>
  <c r="D59" i="25"/>
  <c r="D75" i="25"/>
  <c r="D101" i="25"/>
  <c r="D117" i="25"/>
  <c r="D19" i="25"/>
  <c r="D35" i="25"/>
  <c r="D3" i="25"/>
  <c r="C4" i="25" s="1"/>
  <c r="D7" i="25"/>
  <c r="D15" i="25"/>
  <c r="D31" i="25"/>
  <c r="D47" i="25"/>
  <c r="D63" i="25"/>
  <c r="D79" i="25"/>
  <c r="D92" i="25"/>
  <c r="G99" i="25"/>
  <c r="D108" i="25"/>
  <c r="G115" i="25"/>
  <c r="D124" i="25"/>
  <c r="D132" i="25"/>
  <c r="D133" i="25"/>
  <c r="D217" i="25"/>
  <c r="G300" i="25"/>
  <c r="D161" i="25"/>
  <c r="D177" i="25"/>
  <c r="G210" i="25"/>
  <c r="G361" i="25"/>
  <c r="D6" i="25"/>
  <c r="G9" i="25"/>
  <c r="D10" i="25"/>
  <c r="G13" i="25"/>
  <c r="D14" i="25"/>
  <c r="G17" i="25"/>
  <c r="D18" i="25"/>
  <c r="G21" i="25"/>
  <c r="D22" i="25"/>
  <c r="G25" i="25"/>
  <c r="D26" i="25"/>
  <c r="G29" i="25"/>
  <c r="D30" i="25"/>
  <c r="G33" i="25"/>
  <c r="D34" i="25"/>
  <c r="G37" i="25"/>
  <c r="D38" i="25"/>
  <c r="G41" i="25"/>
  <c r="D42" i="25"/>
  <c r="G45" i="25"/>
  <c r="D46" i="25"/>
  <c r="G49" i="25"/>
  <c r="D50" i="25"/>
  <c r="G53" i="25"/>
  <c r="D54" i="25"/>
  <c r="G57" i="25"/>
  <c r="D58" i="25"/>
  <c r="G61" i="25"/>
  <c r="D62" i="25"/>
  <c r="G65" i="25"/>
  <c r="D66" i="25"/>
  <c r="G69" i="25"/>
  <c r="D70" i="25"/>
  <c r="G73" i="25"/>
  <c r="D74" i="25"/>
  <c r="G77" i="25"/>
  <c r="D78" i="25"/>
  <c r="G81" i="25"/>
  <c r="D82" i="25"/>
  <c r="G85" i="25"/>
  <c r="D86" i="25"/>
  <c r="D125" i="25"/>
  <c r="D140" i="25"/>
  <c r="D141" i="25"/>
  <c r="D157" i="25"/>
  <c r="D173" i="25"/>
  <c r="D199" i="25"/>
  <c r="G216" i="25"/>
  <c r="D231" i="25"/>
  <c r="G270" i="25"/>
  <c r="D89" i="25"/>
  <c r="D96" i="25"/>
  <c r="D97" i="25"/>
  <c r="D104" i="25"/>
  <c r="D105" i="25"/>
  <c r="D112" i="25"/>
  <c r="D113" i="25"/>
  <c r="D120" i="25"/>
  <c r="D121" i="25"/>
  <c r="D128" i="25"/>
  <c r="D129" i="25"/>
  <c r="D136" i="25"/>
  <c r="D137" i="25"/>
  <c r="D144" i="25"/>
  <c r="D145" i="25"/>
  <c r="D149" i="25"/>
  <c r="D165" i="25"/>
  <c r="D181" i="25"/>
  <c r="G200" i="25"/>
  <c r="D201" i="25"/>
  <c r="D215" i="25"/>
  <c r="G232" i="25"/>
  <c r="D233" i="25"/>
  <c r="D153" i="25"/>
  <c r="D169" i="25"/>
  <c r="D185" i="25"/>
  <c r="G194" i="25"/>
  <c r="G226" i="25"/>
  <c r="G238" i="25"/>
  <c r="G242" i="25"/>
  <c r="G246" i="25"/>
  <c r="G250" i="25"/>
  <c r="D282" i="25"/>
  <c r="G308" i="25"/>
  <c r="D148" i="25"/>
  <c r="G151" i="25"/>
  <c r="D152" i="25"/>
  <c r="G155" i="25"/>
  <c r="D156" i="25"/>
  <c r="G159" i="25"/>
  <c r="D160" i="25"/>
  <c r="G163" i="25"/>
  <c r="D164" i="25"/>
  <c r="G167" i="25"/>
  <c r="D168" i="25"/>
  <c r="G171" i="25"/>
  <c r="D172" i="25"/>
  <c r="G175" i="25"/>
  <c r="D176" i="25"/>
  <c r="G179" i="25"/>
  <c r="D180" i="25"/>
  <c r="G183" i="25"/>
  <c r="D184" i="25"/>
  <c r="G187" i="25"/>
  <c r="D188" i="25"/>
  <c r="D191" i="25"/>
  <c r="G192" i="25"/>
  <c r="G202" i="25"/>
  <c r="D207" i="25"/>
  <c r="G208" i="25"/>
  <c r="G218" i="25"/>
  <c r="D223" i="25"/>
  <c r="G224" i="25"/>
  <c r="G234" i="25"/>
  <c r="G254" i="25"/>
  <c r="G258" i="25"/>
  <c r="D274" i="25"/>
  <c r="G198" i="25"/>
  <c r="D203" i="25"/>
  <c r="G204" i="25"/>
  <c r="G214" i="25"/>
  <c r="D219" i="25"/>
  <c r="G220" i="25"/>
  <c r="G230" i="25"/>
  <c r="D235" i="25"/>
  <c r="G236" i="25"/>
  <c r="G262" i="25"/>
  <c r="G266" i="25"/>
  <c r="D278" i="25"/>
  <c r="D303" i="25"/>
  <c r="D242" i="25"/>
  <c r="D243" i="25"/>
  <c r="D250" i="25"/>
  <c r="D251" i="25"/>
  <c r="D258" i="25"/>
  <c r="D259" i="25"/>
  <c r="D266" i="25"/>
  <c r="D267" i="25"/>
  <c r="G326" i="25"/>
  <c r="D331" i="25"/>
  <c r="G191" i="25"/>
  <c r="D192" i="25"/>
  <c r="G195" i="25"/>
  <c r="D196" i="25"/>
  <c r="G199" i="25"/>
  <c r="D200" i="25"/>
  <c r="G203" i="25"/>
  <c r="D204" i="25"/>
  <c r="G207" i="25"/>
  <c r="D208" i="25"/>
  <c r="G211" i="25"/>
  <c r="D212" i="25"/>
  <c r="G215" i="25"/>
  <c r="D216" i="25"/>
  <c r="G219" i="25"/>
  <c r="D220" i="25"/>
  <c r="G223" i="25"/>
  <c r="D224" i="25"/>
  <c r="G227" i="25"/>
  <c r="D228" i="25"/>
  <c r="G231" i="25"/>
  <c r="D232" i="25"/>
  <c r="G235" i="25"/>
  <c r="D236" i="25"/>
  <c r="D238" i="25"/>
  <c r="D239" i="25"/>
  <c r="D246" i="25"/>
  <c r="D247" i="25"/>
  <c r="D254" i="25"/>
  <c r="D255" i="25"/>
  <c r="D262" i="25"/>
  <c r="D263" i="25"/>
  <c r="D270" i="25"/>
  <c r="D271" i="25"/>
  <c r="G288" i="25"/>
  <c r="D291" i="25"/>
  <c r="D315" i="25"/>
  <c r="G342" i="25"/>
  <c r="D347" i="25"/>
  <c r="D311" i="25"/>
  <c r="D319" i="25"/>
  <c r="D339" i="25"/>
  <c r="G382" i="25"/>
  <c r="D323" i="25"/>
  <c r="D335" i="25"/>
  <c r="G353" i="25"/>
  <c r="G274" i="25"/>
  <c r="D275" i="25"/>
  <c r="G278" i="25"/>
  <c r="D279" i="25"/>
  <c r="G282" i="25"/>
  <c r="D283" i="25"/>
  <c r="D327" i="25"/>
  <c r="D343" i="25"/>
  <c r="D349" i="25"/>
  <c r="D350" i="25"/>
  <c r="D357" i="25"/>
  <c r="D358" i="25"/>
  <c r="D365" i="25"/>
  <c r="D367" i="25"/>
  <c r="G311" i="25"/>
  <c r="D312" i="25"/>
  <c r="G315" i="25"/>
  <c r="G323" i="25"/>
  <c r="D324" i="25"/>
  <c r="G327" i="25"/>
  <c r="D328" i="25"/>
  <c r="D353" i="25"/>
  <c r="D354" i="25"/>
  <c r="D361" i="25"/>
  <c r="D362" i="25"/>
  <c r="G396" i="25"/>
  <c r="D401" i="25"/>
  <c r="D294" i="25"/>
  <c r="D334" i="25"/>
  <c r="D338" i="25"/>
  <c r="D342" i="25"/>
  <c r="D346" i="25"/>
  <c r="G370" i="25"/>
  <c r="D375" i="25"/>
  <c r="D377" i="25"/>
  <c r="G417" i="25"/>
  <c r="D397" i="25"/>
  <c r="G411" i="25"/>
  <c r="D422" i="25"/>
  <c r="D449" i="25"/>
  <c r="G366" i="25"/>
  <c r="D393" i="25"/>
  <c r="D409" i="25"/>
  <c r="D410" i="25"/>
  <c r="G423" i="25"/>
  <c r="D424" i="25"/>
  <c r="D433" i="25"/>
  <c r="G444" i="25"/>
  <c r="G374" i="25"/>
  <c r="G376" i="25"/>
  <c r="G378" i="25"/>
  <c r="D389" i="25"/>
  <c r="D405" i="25"/>
  <c r="G434" i="25"/>
  <c r="D465" i="25"/>
  <c r="G365" i="25"/>
  <c r="D378" i="25"/>
  <c r="G450" i="25"/>
  <c r="D372" i="25"/>
  <c r="D384" i="25"/>
  <c r="D388" i="25"/>
  <c r="D392" i="25"/>
  <c r="D396" i="25"/>
  <c r="D400" i="25"/>
  <c r="D404" i="25"/>
  <c r="D408" i="25"/>
  <c r="D414" i="25"/>
  <c r="G415" i="25"/>
  <c r="G425" i="25"/>
  <c r="D411" i="25"/>
  <c r="D430" i="25"/>
  <c r="D451" i="25"/>
  <c r="G456" i="25"/>
  <c r="D453" i="25"/>
  <c r="G472" i="25"/>
  <c r="G481" i="25"/>
  <c r="G414" i="25"/>
  <c r="D415" i="25"/>
  <c r="G418" i="25"/>
  <c r="D419" i="25"/>
  <c r="G422" i="25"/>
  <c r="D423" i="25"/>
  <c r="G426" i="25"/>
  <c r="D427" i="25"/>
  <c r="G430" i="25"/>
  <c r="D431" i="25"/>
  <c r="D435" i="25"/>
  <c r="D457" i="25"/>
  <c r="D466" i="25"/>
  <c r="G490" i="25"/>
  <c r="G436" i="25"/>
  <c r="D441" i="25"/>
  <c r="G442" i="25"/>
  <c r="G452" i="25"/>
  <c r="D434" i="25"/>
  <c r="G464" i="25"/>
  <c r="D482" i="25"/>
  <c r="D461" i="25"/>
  <c r="D462" i="25"/>
  <c r="D469" i="25"/>
  <c r="D470" i="25"/>
  <c r="D474" i="25"/>
  <c r="D493" i="25"/>
  <c r="D519" i="25"/>
  <c r="D478" i="25"/>
  <c r="D438" i="25"/>
  <c r="D442" i="25"/>
  <c r="D446" i="25"/>
  <c r="D450" i="25"/>
  <c r="D454" i="25"/>
  <c r="D458" i="25"/>
  <c r="G502" i="25"/>
  <c r="D473" i="25"/>
  <c r="G476" i="25"/>
  <c r="D477" i="25"/>
  <c r="G480" i="25"/>
  <c r="D481" i="25"/>
  <c r="G484" i="25"/>
  <c r="D487" i="25"/>
  <c r="G488" i="25"/>
  <c r="G526" i="25"/>
  <c r="D497" i="25"/>
  <c r="D528" i="25"/>
  <c r="D498" i="25"/>
  <c r="D499" i="25"/>
  <c r="D506" i="25"/>
  <c r="D502" i="25"/>
  <c r="D503" i="25"/>
  <c r="D507" i="25"/>
  <c r="G512" i="25"/>
  <c r="D488" i="25"/>
  <c r="D492" i="25"/>
  <c r="D496" i="25"/>
  <c r="D510" i="25"/>
  <c r="D515" i="25"/>
  <c r="G509" i="25"/>
  <c r="D511" i="25"/>
  <c r="D523" i="25"/>
  <c r="D514" i="25"/>
  <c r="D518" i="25"/>
  <c r="D522" i="25"/>
  <c r="D526" i="25"/>
  <c r="D532" i="25"/>
  <c r="G533" i="25"/>
  <c r="D533" i="25"/>
  <c r="D534" i="25"/>
  <c r="G541" i="25"/>
  <c r="D529" i="25"/>
  <c r="G536" i="25"/>
  <c r="D537" i="25"/>
  <c r="D544" i="25"/>
  <c r="D539" i="25"/>
  <c r="G542" i="25"/>
  <c r="D543" i="25"/>
  <c r="G546" i="25"/>
  <c r="D547" i="25"/>
  <c r="D553" i="25"/>
  <c r="G547" i="25"/>
  <c r="D548" i="25"/>
  <c r="D549" i="25"/>
  <c r="G551" i="25"/>
  <c r="D552" i="25"/>
  <c r="E1476" i="3"/>
  <c r="H1476" i="3" s="1"/>
  <c r="E1475" i="3"/>
  <c r="H1475" i="3" s="1"/>
  <c r="C1472" i="3"/>
  <c r="F1472" i="3" s="1"/>
  <c r="C1471" i="3"/>
  <c r="F1471" i="3" s="1"/>
  <c r="D1470" i="3"/>
  <c r="G1470" i="3" s="1"/>
  <c r="D1469" i="3"/>
  <c r="G1469" i="3" s="1"/>
  <c r="E1468" i="3"/>
  <c r="H1468" i="3" s="1"/>
  <c r="E1467" i="3"/>
  <c r="H1467" i="3" s="1"/>
  <c r="C1464" i="3"/>
  <c r="F1464" i="3" s="1"/>
  <c r="C1463" i="3"/>
  <c r="F1463" i="3" s="1"/>
  <c r="D1462" i="3"/>
  <c r="G1462" i="3" s="1"/>
  <c r="D1461" i="3"/>
  <c r="G1461" i="3" s="1"/>
  <c r="E1460" i="3"/>
  <c r="H1460" i="3" s="1"/>
  <c r="E1459" i="3"/>
  <c r="H1459" i="3" s="1"/>
  <c r="C1456" i="3"/>
  <c r="F1456" i="3" s="1"/>
  <c r="C1455" i="3"/>
  <c r="F1455" i="3" s="1"/>
  <c r="D1454" i="3"/>
  <c r="G1454" i="3" s="1"/>
  <c r="D1453" i="3"/>
  <c r="G1453" i="3" s="1"/>
  <c r="E1452" i="3"/>
  <c r="H1452" i="3" s="1"/>
  <c r="E1451" i="3"/>
  <c r="H1451" i="3" s="1"/>
  <c r="C1448" i="3"/>
  <c r="F1448" i="3" s="1"/>
  <c r="C1447" i="3"/>
  <c r="F1447" i="3" s="1"/>
  <c r="D1446" i="3"/>
  <c r="G1446" i="3" s="1"/>
  <c r="D1445" i="3"/>
  <c r="G1445" i="3" s="1"/>
  <c r="D1444" i="3"/>
  <c r="G1444" i="3" s="1"/>
  <c r="D1443" i="3"/>
  <c r="G1443" i="3" s="1"/>
  <c r="D1442" i="3"/>
  <c r="G1442" i="3" s="1"/>
  <c r="C1441" i="3"/>
  <c r="F1441" i="3" s="1"/>
  <c r="C1440" i="3"/>
  <c r="F1440" i="3" s="1"/>
  <c r="E1437" i="3"/>
  <c r="H1437" i="3" s="1"/>
  <c r="E1436" i="3"/>
  <c r="H1436" i="3" s="1"/>
  <c r="D1435" i="3"/>
  <c r="G1435" i="3" s="1"/>
  <c r="D1434" i="3"/>
  <c r="G1434" i="3" s="1"/>
  <c r="C1433" i="3"/>
  <c r="F1433" i="3" s="1"/>
  <c r="C1432" i="3"/>
  <c r="F1432" i="3" s="1"/>
  <c r="E1429" i="3"/>
  <c r="H1429" i="3" s="1"/>
  <c r="E1428" i="3"/>
  <c r="H1428" i="3" s="1"/>
  <c r="D1427" i="3"/>
  <c r="G1427" i="3" s="1"/>
  <c r="D1426" i="3"/>
  <c r="G1426" i="3" s="1"/>
  <c r="C1425" i="3"/>
  <c r="F1425" i="3" s="1"/>
  <c r="C1424" i="3"/>
  <c r="F1424" i="3" s="1"/>
  <c r="E1421" i="3"/>
  <c r="H1421" i="3" s="1"/>
  <c r="E1420" i="3"/>
  <c r="H1420" i="3" s="1"/>
  <c r="D1419" i="3"/>
  <c r="G1419" i="3" s="1"/>
  <c r="D1418" i="3"/>
  <c r="G1418" i="3" s="1"/>
  <c r="C1417" i="3"/>
  <c r="F1417" i="3" s="1"/>
  <c r="C1416" i="3"/>
  <c r="F1416" i="3" s="1"/>
  <c r="E1413" i="3"/>
  <c r="H1413" i="3" s="1"/>
  <c r="E1412" i="3"/>
  <c r="H1412" i="3" s="1"/>
  <c r="D1411" i="3"/>
  <c r="G1411" i="3" s="1"/>
  <c r="D1410" i="3"/>
  <c r="G1410" i="3" s="1"/>
  <c r="C1409" i="3"/>
  <c r="F1409" i="3" s="1"/>
  <c r="C1408" i="3"/>
  <c r="F1408" i="3" s="1"/>
  <c r="E1405" i="3"/>
  <c r="H1405" i="3" s="1"/>
  <c r="E1404" i="3"/>
  <c r="H1404" i="3" s="1"/>
  <c r="D1403" i="3"/>
  <c r="G1403" i="3" s="1"/>
  <c r="D1402" i="3"/>
  <c r="G1402" i="3" s="1"/>
  <c r="C1401" i="3"/>
  <c r="F1401" i="3" s="1"/>
  <c r="C1400" i="3"/>
  <c r="F1400" i="3" s="1"/>
  <c r="E1397" i="3"/>
  <c r="H1397" i="3" s="1"/>
  <c r="E1396" i="3"/>
  <c r="H1396" i="3" s="1"/>
  <c r="D1395" i="3"/>
  <c r="G1395" i="3" s="1"/>
  <c r="D1394" i="3"/>
  <c r="G1394" i="3" s="1"/>
  <c r="C1393" i="3"/>
  <c r="F1393" i="3" s="1"/>
  <c r="C1392" i="3"/>
  <c r="F1392" i="3" s="1"/>
  <c r="E1389" i="3"/>
  <c r="H1389" i="3" s="1"/>
  <c r="E1388" i="3"/>
  <c r="H1388" i="3" s="1"/>
  <c r="D1387" i="3"/>
  <c r="G1387" i="3" s="1"/>
  <c r="D1386" i="3"/>
  <c r="G1386" i="3" s="1"/>
  <c r="C1385" i="3"/>
  <c r="F1385" i="3" s="1"/>
  <c r="C1384" i="3"/>
  <c r="F1384" i="3" s="1"/>
  <c r="E1381" i="3"/>
  <c r="H1381" i="3" s="1"/>
  <c r="E1380" i="3"/>
  <c r="H1380" i="3" s="1"/>
  <c r="D1379" i="3"/>
  <c r="G1379" i="3" s="1"/>
  <c r="D1378" i="3"/>
  <c r="G1378" i="3" s="1"/>
  <c r="C1377" i="3"/>
  <c r="F1377" i="3" s="1"/>
  <c r="C1376" i="3"/>
  <c r="F1376" i="3" s="1"/>
  <c r="E1373" i="3"/>
  <c r="H1373" i="3" s="1"/>
  <c r="E1372" i="3"/>
  <c r="H1372" i="3" s="1"/>
  <c r="D1371" i="3"/>
  <c r="G1371" i="3" s="1"/>
  <c r="D1370" i="3"/>
  <c r="G1370" i="3" s="1"/>
  <c r="C1369" i="3"/>
  <c r="F1369" i="3" s="1"/>
  <c r="C1368" i="3"/>
  <c r="F1368" i="3" s="1"/>
  <c r="E1365" i="3"/>
  <c r="H1365" i="3" s="1"/>
  <c r="E1364" i="3"/>
  <c r="H1364" i="3" s="1"/>
  <c r="D1363" i="3"/>
  <c r="G1363" i="3" s="1"/>
  <c r="D1362" i="3"/>
  <c r="G1362" i="3" s="1"/>
  <c r="C1361" i="3"/>
  <c r="F1361" i="3" s="1"/>
  <c r="C1360" i="3"/>
  <c r="F1360" i="3" s="1"/>
  <c r="E1357" i="3"/>
  <c r="H1357" i="3" s="1"/>
  <c r="E1356" i="3"/>
  <c r="H1356" i="3" s="1"/>
  <c r="D1355" i="3"/>
  <c r="G1355" i="3" s="1"/>
  <c r="D1354" i="3"/>
  <c r="G1354" i="3" s="1"/>
  <c r="C1353" i="3"/>
  <c r="F1353" i="3" s="1"/>
  <c r="C1352" i="3"/>
  <c r="F1352" i="3" s="1"/>
  <c r="E1349" i="3"/>
  <c r="H1349" i="3" s="1"/>
  <c r="E1348" i="3"/>
  <c r="H1348" i="3" s="1"/>
  <c r="D1347" i="3"/>
  <c r="G1347" i="3" s="1"/>
  <c r="D1346" i="3"/>
  <c r="G1346" i="3" s="1"/>
  <c r="C1345" i="3"/>
  <c r="F1345" i="3" s="1"/>
  <c r="C1344" i="3"/>
  <c r="F1344" i="3" s="1"/>
  <c r="E1341" i="3"/>
  <c r="H1341" i="3" s="1"/>
  <c r="E1340" i="3"/>
  <c r="H1340" i="3" s="1"/>
  <c r="D1339" i="3"/>
  <c r="G1339" i="3" s="1"/>
  <c r="D1338" i="3"/>
  <c r="G1338" i="3" s="1"/>
  <c r="C1337" i="3"/>
  <c r="F1337" i="3" s="1"/>
  <c r="C1336" i="3"/>
  <c r="F1336" i="3" s="1"/>
  <c r="E1333" i="3"/>
  <c r="H1333" i="3" s="1"/>
  <c r="E1332" i="3"/>
  <c r="H1332" i="3" s="1"/>
  <c r="D1331" i="3"/>
  <c r="G1331" i="3" s="1"/>
  <c r="D1330" i="3"/>
  <c r="G1330" i="3" s="1"/>
  <c r="C1329" i="3"/>
  <c r="F1329" i="3" s="1"/>
  <c r="C1328" i="3"/>
  <c r="F1328" i="3" s="1"/>
  <c r="E1325" i="3"/>
  <c r="H1325" i="3" s="1"/>
  <c r="E1324" i="3"/>
  <c r="H1324" i="3" s="1"/>
  <c r="D1323" i="3"/>
  <c r="G1323" i="3" s="1"/>
  <c r="D1322" i="3"/>
  <c r="G1322" i="3" s="1"/>
  <c r="C1321" i="3"/>
  <c r="F1321" i="3" s="1"/>
  <c r="C1320" i="3"/>
  <c r="F1320" i="3" s="1"/>
  <c r="E1317" i="3"/>
  <c r="H1317" i="3" s="1"/>
  <c r="E1316" i="3"/>
  <c r="H1316" i="3" s="1"/>
  <c r="D1315" i="3"/>
  <c r="G1315" i="3" s="1"/>
  <c r="D1314" i="3"/>
  <c r="G1314" i="3" s="1"/>
  <c r="C1313" i="3"/>
  <c r="F1313" i="3" s="1"/>
  <c r="C1312" i="3"/>
  <c r="F1312" i="3" s="1"/>
  <c r="E1309" i="3"/>
  <c r="H1309" i="3" s="1"/>
  <c r="E1308" i="3"/>
  <c r="H1308" i="3" s="1"/>
  <c r="D1307" i="3"/>
  <c r="G1307" i="3" s="1"/>
  <c r="D1306" i="3"/>
  <c r="G1306" i="3" s="1"/>
  <c r="C1305" i="3"/>
  <c r="F1305" i="3" s="1"/>
  <c r="C1304" i="3"/>
  <c r="F1304" i="3" s="1"/>
  <c r="E1301" i="3"/>
  <c r="H1301" i="3" s="1"/>
  <c r="E1300" i="3"/>
  <c r="H1300" i="3" s="1"/>
  <c r="D1299" i="3"/>
  <c r="G1299" i="3" s="1"/>
  <c r="D1298" i="3"/>
  <c r="G1298" i="3" s="1"/>
  <c r="C1297" i="3"/>
  <c r="F1297" i="3" s="1"/>
  <c r="C1296" i="3"/>
  <c r="F1296" i="3" s="1"/>
  <c r="E1293" i="3"/>
  <c r="H1293" i="3" s="1"/>
  <c r="E1292" i="3"/>
  <c r="H1292" i="3" s="1"/>
  <c r="D1291" i="3"/>
  <c r="G1291" i="3" s="1"/>
  <c r="D1290" i="3"/>
  <c r="G1290" i="3" s="1"/>
  <c r="C1289" i="3"/>
  <c r="F1289" i="3" s="1"/>
  <c r="C1288" i="3"/>
  <c r="F1288" i="3" s="1"/>
  <c r="E1285" i="3"/>
  <c r="H1285" i="3" s="1"/>
  <c r="E1284" i="3"/>
  <c r="H1284" i="3" s="1"/>
  <c r="D1283" i="3"/>
  <c r="G1283" i="3" s="1"/>
  <c r="D1282" i="3"/>
  <c r="G1282" i="3" s="1"/>
  <c r="C1281" i="3"/>
  <c r="F1281" i="3" s="1"/>
  <c r="C1280" i="3"/>
  <c r="F1280" i="3" s="1"/>
  <c r="E1277" i="3"/>
  <c r="H1277" i="3" s="1"/>
  <c r="E1276" i="3"/>
  <c r="H1276" i="3" s="1"/>
  <c r="D1275" i="3"/>
  <c r="G1275" i="3" s="1"/>
  <c r="D1274" i="3"/>
  <c r="G1274" i="3" s="1"/>
  <c r="C1273" i="3"/>
  <c r="F1273" i="3" s="1"/>
  <c r="C1272" i="3"/>
  <c r="F1272" i="3" s="1"/>
  <c r="E1269" i="3"/>
  <c r="H1269" i="3" s="1"/>
  <c r="E1268" i="3"/>
  <c r="H1268" i="3" s="1"/>
  <c r="D1267" i="3"/>
  <c r="G1267" i="3" s="1"/>
  <c r="D1266" i="3"/>
  <c r="G1266" i="3" s="1"/>
  <c r="C1265" i="3"/>
  <c r="F1265" i="3" s="1"/>
  <c r="C1264" i="3"/>
  <c r="F1264" i="3" s="1"/>
  <c r="E1261" i="3"/>
  <c r="H1261" i="3" s="1"/>
  <c r="E1260" i="3"/>
  <c r="H1260" i="3" s="1"/>
  <c r="D1259" i="3"/>
  <c r="G1259" i="3" s="1"/>
  <c r="D1258" i="3"/>
  <c r="G1258" i="3" s="1"/>
  <c r="C1257" i="3"/>
  <c r="F1257" i="3" s="1"/>
  <c r="C1256" i="3"/>
  <c r="F1256" i="3" s="1"/>
  <c r="E1253" i="3"/>
  <c r="H1253" i="3" s="1"/>
  <c r="E1252" i="3"/>
  <c r="H1252" i="3" s="1"/>
  <c r="E1251" i="3"/>
  <c r="H1251" i="3" s="1"/>
  <c r="E1250" i="3"/>
  <c r="H1250" i="3" s="1"/>
  <c r="D1249" i="3"/>
  <c r="G1249" i="3" s="1"/>
  <c r="E1248" i="3"/>
  <c r="H1248" i="3" s="1"/>
  <c r="D1247" i="3"/>
  <c r="G1247" i="3" s="1"/>
  <c r="E1246" i="3"/>
  <c r="H1246" i="3" s="1"/>
  <c r="C1244" i="3"/>
  <c r="F1244" i="3" s="1"/>
  <c r="C1242" i="3"/>
  <c r="F1242" i="3" s="1"/>
  <c r="C1241" i="3"/>
  <c r="F1241" i="3" s="1"/>
  <c r="C1240" i="3"/>
  <c r="F1240" i="3" s="1"/>
  <c r="C1239" i="3"/>
  <c r="F1239" i="3" s="1"/>
  <c r="C1238" i="3"/>
  <c r="F1238" i="3" s="1"/>
  <c r="C1236" i="3"/>
  <c r="F1236" i="3" s="1"/>
  <c r="C1234" i="3"/>
  <c r="F1234" i="3" s="1"/>
  <c r="C1233" i="3"/>
  <c r="F1233" i="3" s="1"/>
  <c r="C1232" i="3"/>
  <c r="F1232" i="3" s="1"/>
  <c r="C1231" i="3"/>
  <c r="F1231" i="3" s="1"/>
  <c r="C1230" i="3"/>
  <c r="F1230" i="3" s="1"/>
  <c r="C1228" i="3"/>
  <c r="F1228" i="3" s="1"/>
  <c r="C1226" i="3"/>
  <c r="F1226" i="3" s="1"/>
  <c r="C1225" i="3"/>
  <c r="F1225" i="3" s="1"/>
  <c r="C1224" i="3"/>
  <c r="F1224" i="3" s="1"/>
  <c r="C1223" i="3"/>
  <c r="F1223" i="3" s="1"/>
  <c r="C1222" i="3"/>
  <c r="F1222" i="3" s="1"/>
  <c r="C1220" i="3"/>
  <c r="F1220" i="3" s="1"/>
  <c r="E1217" i="3"/>
  <c r="H1217" i="3" s="1"/>
  <c r="E1216" i="3"/>
  <c r="H1216" i="3" s="1"/>
  <c r="E1215" i="3"/>
  <c r="H1215" i="3" s="1"/>
  <c r="E1214" i="3"/>
  <c r="H1214" i="3" s="1"/>
  <c r="D1213" i="3"/>
  <c r="G1213" i="3" s="1"/>
  <c r="E1212" i="3"/>
  <c r="H1212" i="3" s="1"/>
  <c r="D1211" i="3"/>
  <c r="G1211" i="3" s="1"/>
  <c r="E1210" i="3"/>
  <c r="H1210" i="3" s="1"/>
  <c r="D1209" i="3"/>
  <c r="G1209" i="3" s="1"/>
  <c r="D1208" i="3"/>
  <c r="G1208" i="3" s="1"/>
  <c r="D1207" i="3"/>
  <c r="G1207" i="3" s="1"/>
  <c r="D1206" i="3"/>
  <c r="G1206" i="3" s="1"/>
  <c r="C1205" i="3"/>
  <c r="F1205" i="3" s="1"/>
  <c r="D1204" i="3"/>
  <c r="G1204" i="3" s="1"/>
  <c r="C1203" i="3"/>
  <c r="F1203" i="3" s="1"/>
  <c r="D1202" i="3"/>
  <c r="G1202" i="3" s="1"/>
  <c r="C1201" i="3"/>
  <c r="F1201" i="3" s="1"/>
  <c r="C1474" i="3"/>
  <c r="F1474" i="3" s="1"/>
  <c r="C1473" i="3"/>
  <c r="F1473" i="3" s="1"/>
  <c r="D1472" i="3"/>
  <c r="G1472" i="3" s="1"/>
  <c r="D1471" i="3"/>
  <c r="G1471" i="3" s="1"/>
  <c r="E1470" i="3"/>
  <c r="H1470" i="3" s="1"/>
  <c r="E1469" i="3"/>
  <c r="H1469" i="3" s="1"/>
  <c r="C1466" i="3"/>
  <c r="F1466" i="3" s="1"/>
  <c r="C1465" i="3"/>
  <c r="F1465" i="3" s="1"/>
  <c r="D1464" i="3"/>
  <c r="G1464" i="3" s="1"/>
  <c r="D1463" i="3"/>
  <c r="G1463" i="3" s="1"/>
  <c r="E1462" i="3"/>
  <c r="H1462" i="3" s="1"/>
  <c r="E1461" i="3"/>
  <c r="H1461" i="3" s="1"/>
  <c r="C1458" i="3"/>
  <c r="F1458" i="3" s="1"/>
  <c r="C1457" i="3"/>
  <c r="F1457" i="3" s="1"/>
  <c r="D1456" i="3"/>
  <c r="G1456" i="3" s="1"/>
  <c r="D1455" i="3"/>
  <c r="G1455" i="3" s="1"/>
  <c r="E1454" i="3"/>
  <c r="H1454" i="3" s="1"/>
  <c r="E1453" i="3"/>
  <c r="H1453" i="3" s="1"/>
  <c r="C1450" i="3"/>
  <c r="F1450" i="3" s="1"/>
  <c r="C1449" i="3"/>
  <c r="F1449" i="3" s="1"/>
  <c r="D1448" i="3"/>
  <c r="G1448" i="3" s="1"/>
  <c r="D1447" i="3"/>
  <c r="G1447" i="3" s="1"/>
  <c r="E1446" i="3"/>
  <c r="H1446" i="3" s="1"/>
  <c r="E1445" i="3"/>
  <c r="H1445" i="3" s="1"/>
  <c r="E1444" i="3"/>
  <c r="H1444" i="3" s="1"/>
  <c r="E1443" i="3"/>
  <c r="H1443" i="3" s="1"/>
  <c r="E1442" i="3"/>
  <c r="H1442" i="3" s="1"/>
  <c r="D1441" i="3"/>
  <c r="G1441" i="3" s="1"/>
  <c r="D1440" i="3"/>
  <c r="G1440" i="3" s="1"/>
  <c r="C1439" i="3"/>
  <c r="F1439" i="3" s="1"/>
  <c r="C1438" i="3"/>
  <c r="F1438" i="3" s="1"/>
  <c r="E1435" i="3"/>
  <c r="H1435" i="3" s="1"/>
  <c r="E1434" i="3"/>
  <c r="H1434" i="3" s="1"/>
  <c r="D1433" i="3"/>
  <c r="G1433" i="3" s="1"/>
  <c r="D1432" i="3"/>
  <c r="G1432" i="3" s="1"/>
  <c r="C1431" i="3"/>
  <c r="F1431" i="3" s="1"/>
  <c r="C1430" i="3"/>
  <c r="F1430" i="3" s="1"/>
  <c r="E1427" i="3"/>
  <c r="H1427" i="3" s="1"/>
  <c r="E1426" i="3"/>
  <c r="H1426" i="3" s="1"/>
  <c r="D1425" i="3"/>
  <c r="G1425" i="3" s="1"/>
  <c r="D1424" i="3"/>
  <c r="G1424" i="3" s="1"/>
  <c r="C1423" i="3"/>
  <c r="F1423" i="3" s="1"/>
  <c r="C1422" i="3"/>
  <c r="F1422" i="3" s="1"/>
  <c r="E1419" i="3"/>
  <c r="H1419" i="3" s="1"/>
  <c r="E1418" i="3"/>
  <c r="H1418" i="3" s="1"/>
  <c r="D1417" i="3"/>
  <c r="G1417" i="3" s="1"/>
  <c r="D1416" i="3"/>
  <c r="G1416" i="3" s="1"/>
  <c r="C1415" i="3"/>
  <c r="F1415" i="3" s="1"/>
  <c r="C1414" i="3"/>
  <c r="F1414" i="3" s="1"/>
  <c r="E1411" i="3"/>
  <c r="H1411" i="3" s="1"/>
  <c r="E1410" i="3"/>
  <c r="H1410" i="3" s="1"/>
  <c r="D1409" i="3"/>
  <c r="G1409" i="3" s="1"/>
  <c r="D1408" i="3"/>
  <c r="G1408" i="3" s="1"/>
  <c r="C1407" i="3"/>
  <c r="F1407" i="3" s="1"/>
  <c r="C1406" i="3"/>
  <c r="F1406" i="3" s="1"/>
  <c r="E1403" i="3"/>
  <c r="H1403" i="3" s="1"/>
  <c r="E1402" i="3"/>
  <c r="H1402" i="3" s="1"/>
  <c r="D1401" i="3"/>
  <c r="G1401" i="3" s="1"/>
  <c r="D1400" i="3"/>
  <c r="G1400" i="3" s="1"/>
  <c r="C1399" i="3"/>
  <c r="F1399" i="3" s="1"/>
  <c r="C1398" i="3"/>
  <c r="F1398" i="3" s="1"/>
  <c r="E1395" i="3"/>
  <c r="H1395" i="3" s="1"/>
  <c r="E1394" i="3"/>
  <c r="H1394" i="3" s="1"/>
  <c r="D1393" i="3"/>
  <c r="G1393" i="3" s="1"/>
  <c r="D1392" i="3"/>
  <c r="G1392" i="3" s="1"/>
  <c r="C1391" i="3"/>
  <c r="F1391" i="3" s="1"/>
  <c r="C1390" i="3"/>
  <c r="F1390" i="3" s="1"/>
  <c r="E1387" i="3"/>
  <c r="H1387" i="3" s="1"/>
  <c r="E1386" i="3"/>
  <c r="H1386" i="3" s="1"/>
  <c r="D1385" i="3"/>
  <c r="G1385" i="3" s="1"/>
  <c r="D1384" i="3"/>
  <c r="G1384" i="3" s="1"/>
  <c r="C1383" i="3"/>
  <c r="F1383" i="3" s="1"/>
  <c r="C1382" i="3"/>
  <c r="F1382" i="3" s="1"/>
  <c r="E1379" i="3"/>
  <c r="H1379" i="3" s="1"/>
  <c r="E1378" i="3"/>
  <c r="H1378" i="3" s="1"/>
  <c r="D1377" i="3"/>
  <c r="G1377" i="3" s="1"/>
  <c r="D1376" i="3"/>
  <c r="G1376" i="3" s="1"/>
  <c r="C1375" i="3"/>
  <c r="F1375" i="3" s="1"/>
  <c r="C1374" i="3"/>
  <c r="F1374" i="3" s="1"/>
  <c r="E1371" i="3"/>
  <c r="H1371" i="3" s="1"/>
  <c r="E1370" i="3"/>
  <c r="H1370" i="3" s="1"/>
  <c r="D1369" i="3"/>
  <c r="G1369" i="3" s="1"/>
  <c r="D1368" i="3"/>
  <c r="G1368" i="3" s="1"/>
  <c r="C1367" i="3"/>
  <c r="F1367" i="3" s="1"/>
  <c r="C1366" i="3"/>
  <c r="F1366" i="3" s="1"/>
  <c r="E1363" i="3"/>
  <c r="H1363" i="3" s="1"/>
  <c r="E1362" i="3"/>
  <c r="H1362" i="3" s="1"/>
  <c r="D1361" i="3"/>
  <c r="G1361" i="3" s="1"/>
  <c r="D1360" i="3"/>
  <c r="G1360" i="3" s="1"/>
  <c r="C1359" i="3"/>
  <c r="F1359" i="3" s="1"/>
  <c r="C1358" i="3"/>
  <c r="F1358" i="3" s="1"/>
  <c r="E1355" i="3"/>
  <c r="H1355" i="3" s="1"/>
  <c r="E1354" i="3"/>
  <c r="H1354" i="3" s="1"/>
  <c r="D1353" i="3"/>
  <c r="G1353" i="3" s="1"/>
  <c r="D1352" i="3"/>
  <c r="G1352" i="3" s="1"/>
  <c r="C1351" i="3"/>
  <c r="F1351" i="3" s="1"/>
  <c r="C1350" i="3"/>
  <c r="F1350" i="3" s="1"/>
  <c r="E1347" i="3"/>
  <c r="H1347" i="3" s="1"/>
  <c r="E1346" i="3"/>
  <c r="H1346" i="3" s="1"/>
  <c r="D1345" i="3"/>
  <c r="G1345" i="3" s="1"/>
  <c r="D1344" i="3"/>
  <c r="G1344" i="3" s="1"/>
  <c r="C1343" i="3"/>
  <c r="F1343" i="3" s="1"/>
  <c r="C1342" i="3"/>
  <c r="F1342" i="3" s="1"/>
  <c r="E1339" i="3"/>
  <c r="H1339" i="3" s="1"/>
  <c r="E1338" i="3"/>
  <c r="H1338" i="3" s="1"/>
  <c r="D1337" i="3"/>
  <c r="G1337" i="3" s="1"/>
  <c r="D1336" i="3"/>
  <c r="G1336" i="3" s="1"/>
  <c r="C1335" i="3"/>
  <c r="F1335" i="3" s="1"/>
  <c r="C1334" i="3"/>
  <c r="F1334" i="3" s="1"/>
  <c r="E1331" i="3"/>
  <c r="H1331" i="3" s="1"/>
  <c r="E1330" i="3"/>
  <c r="H1330" i="3" s="1"/>
  <c r="D1329" i="3"/>
  <c r="G1329" i="3" s="1"/>
  <c r="D1328" i="3"/>
  <c r="G1328" i="3" s="1"/>
  <c r="C1327" i="3"/>
  <c r="F1327" i="3" s="1"/>
  <c r="C1326" i="3"/>
  <c r="F1326" i="3" s="1"/>
  <c r="E1323" i="3"/>
  <c r="H1323" i="3" s="1"/>
  <c r="E1322" i="3"/>
  <c r="H1322" i="3" s="1"/>
  <c r="D1321" i="3"/>
  <c r="G1321" i="3" s="1"/>
  <c r="D1320" i="3"/>
  <c r="G1320" i="3" s="1"/>
  <c r="C1319" i="3"/>
  <c r="F1319" i="3" s="1"/>
  <c r="C1318" i="3"/>
  <c r="F1318" i="3" s="1"/>
  <c r="E1315" i="3"/>
  <c r="H1315" i="3" s="1"/>
  <c r="E1314" i="3"/>
  <c r="H1314" i="3" s="1"/>
  <c r="D1313" i="3"/>
  <c r="G1313" i="3" s="1"/>
  <c r="D1312" i="3"/>
  <c r="G1312" i="3" s="1"/>
  <c r="C1311" i="3"/>
  <c r="F1311" i="3" s="1"/>
  <c r="C1310" i="3"/>
  <c r="F1310" i="3" s="1"/>
  <c r="E1307" i="3"/>
  <c r="H1307" i="3" s="1"/>
  <c r="E1306" i="3"/>
  <c r="H1306" i="3" s="1"/>
  <c r="D1305" i="3"/>
  <c r="G1305" i="3" s="1"/>
  <c r="D1304" i="3"/>
  <c r="G1304" i="3" s="1"/>
  <c r="C1303" i="3"/>
  <c r="F1303" i="3" s="1"/>
  <c r="C1302" i="3"/>
  <c r="F1302" i="3" s="1"/>
  <c r="E1299" i="3"/>
  <c r="H1299" i="3" s="1"/>
  <c r="E1298" i="3"/>
  <c r="H1298" i="3" s="1"/>
  <c r="D1297" i="3"/>
  <c r="G1297" i="3" s="1"/>
  <c r="D1296" i="3"/>
  <c r="G1296" i="3" s="1"/>
  <c r="C1295" i="3"/>
  <c r="F1295" i="3" s="1"/>
  <c r="C1294" i="3"/>
  <c r="F1294" i="3" s="1"/>
  <c r="E1291" i="3"/>
  <c r="H1291" i="3" s="1"/>
  <c r="E1290" i="3"/>
  <c r="H1290" i="3" s="1"/>
  <c r="D1289" i="3"/>
  <c r="G1289" i="3" s="1"/>
  <c r="D1288" i="3"/>
  <c r="G1288" i="3" s="1"/>
  <c r="C1287" i="3"/>
  <c r="F1287" i="3" s="1"/>
  <c r="C1286" i="3"/>
  <c r="F1286" i="3" s="1"/>
  <c r="E1283" i="3"/>
  <c r="H1283" i="3" s="1"/>
  <c r="E1282" i="3"/>
  <c r="H1282" i="3" s="1"/>
  <c r="D1281" i="3"/>
  <c r="G1281" i="3" s="1"/>
  <c r="D1280" i="3"/>
  <c r="G1280" i="3" s="1"/>
  <c r="C1279" i="3"/>
  <c r="F1279" i="3" s="1"/>
  <c r="C1278" i="3"/>
  <c r="F1278" i="3" s="1"/>
  <c r="E1275" i="3"/>
  <c r="H1275" i="3" s="1"/>
  <c r="E1274" i="3"/>
  <c r="H1274" i="3" s="1"/>
  <c r="D1273" i="3"/>
  <c r="G1273" i="3" s="1"/>
  <c r="D1272" i="3"/>
  <c r="G1272" i="3" s="1"/>
  <c r="C1271" i="3"/>
  <c r="F1271" i="3" s="1"/>
  <c r="C1270" i="3"/>
  <c r="F1270" i="3" s="1"/>
  <c r="E1267" i="3"/>
  <c r="H1267" i="3" s="1"/>
  <c r="E1266" i="3"/>
  <c r="H1266" i="3" s="1"/>
  <c r="D1265" i="3"/>
  <c r="G1265" i="3" s="1"/>
  <c r="D1264" i="3"/>
  <c r="G1264" i="3" s="1"/>
  <c r="C1263" i="3"/>
  <c r="F1263" i="3" s="1"/>
  <c r="C1262" i="3"/>
  <c r="F1262" i="3" s="1"/>
  <c r="E1259" i="3"/>
  <c r="H1259" i="3" s="1"/>
  <c r="E1258" i="3"/>
  <c r="H1258" i="3" s="1"/>
  <c r="D1257" i="3"/>
  <c r="G1257" i="3" s="1"/>
  <c r="D1256" i="3"/>
  <c r="G1256" i="3" s="1"/>
  <c r="C1255" i="3"/>
  <c r="F1255" i="3" s="1"/>
  <c r="C1254" i="3"/>
  <c r="F1254" i="3" s="1"/>
  <c r="E1249" i="3"/>
  <c r="H1249" i="3" s="1"/>
  <c r="E1247" i="3"/>
  <c r="H1247" i="3" s="1"/>
  <c r="C1476" i="3"/>
  <c r="F1476" i="3" s="1"/>
  <c r="C1475" i="3"/>
  <c r="F1475" i="3" s="1"/>
  <c r="D1474" i="3"/>
  <c r="G1474" i="3" s="1"/>
  <c r="D1473" i="3"/>
  <c r="G1473" i="3" s="1"/>
  <c r="E1472" i="3"/>
  <c r="H1472" i="3" s="1"/>
  <c r="E1471" i="3"/>
  <c r="H1471" i="3" s="1"/>
  <c r="C1468" i="3"/>
  <c r="F1468" i="3" s="1"/>
  <c r="C1467" i="3"/>
  <c r="F1467" i="3" s="1"/>
  <c r="D1466" i="3"/>
  <c r="G1466" i="3" s="1"/>
  <c r="D1465" i="3"/>
  <c r="G1465" i="3" s="1"/>
  <c r="E1464" i="3"/>
  <c r="H1464" i="3" s="1"/>
  <c r="E1463" i="3"/>
  <c r="H1463" i="3" s="1"/>
  <c r="C1460" i="3"/>
  <c r="F1460" i="3" s="1"/>
  <c r="C1459" i="3"/>
  <c r="F1459" i="3" s="1"/>
  <c r="D1458" i="3"/>
  <c r="G1458" i="3" s="1"/>
  <c r="D1457" i="3"/>
  <c r="G1457" i="3" s="1"/>
  <c r="E1456" i="3"/>
  <c r="H1456" i="3" s="1"/>
  <c r="E1455" i="3"/>
  <c r="H1455" i="3" s="1"/>
  <c r="C1452" i="3"/>
  <c r="F1452" i="3" s="1"/>
  <c r="C1451" i="3"/>
  <c r="F1451" i="3" s="1"/>
  <c r="D1450" i="3"/>
  <c r="G1450" i="3" s="1"/>
  <c r="D1449" i="3"/>
  <c r="G1449" i="3" s="1"/>
  <c r="E1448" i="3"/>
  <c r="H1448" i="3" s="1"/>
  <c r="E1447" i="3"/>
  <c r="H1447" i="3" s="1"/>
  <c r="E1441" i="3"/>
  <c r="H1441" i="3" s="1"/>
  <c r="E1440" i="3"/>
  <c r="H1440" i="3" s="1"/>
  <c r="D1439" i="3"/>
  <c r="G1439" i="3" s="1"/>
  <c r="D1438" i="3"/>
  <c r="G1438" i="3" s="1"/>
  <c r="C1437" i="3"/>
  <c r="F1437" i="3" s="1"/>
  <c r="C1436" i="3"/>
  <c r="F1436" i="3" s="1"/>
  <c r="E1433" i="3"/>
  <c r="H1433" i="3" s="1"/>
  <c r="E1432" i="3"/>
  <c r="H1432" i="3" s="1"/>
  <c r="D1431" i="3"/>
  <c r="G1431" i="3" s="1"/>
  <c r="D1430" i="3"/>
  <c r="G1430" i="3" s="1"/>
  <c r="C1429" i="3"/>
  <c r="F1429" i="3" s="1"/>
  <c r="C1428" i="3"/>
  <c r="F1428" i="3" s="1"/>
  <c r="E1425" i="3"/>
  <c r="H1425" i="3" s="1"/>
  <c r="E1424" i="3"/>
  <c r="H1424" i="3" s="1"/>
  <c r="D1423" i="3"/>
  <c r="G1423" i="3" s="1"/>
  <c r="D1422" i="3"/>
  <c r="G1422" i="3" s="1"/>
  <c r="C1421" i="3"/>
  <c r="F1421" i="3" s="1"/>
  <c r="C1420" i="3"/>
  <c r="F1420" i="3" s="1"/>
  <c r="E1417" i="3"/>
  <c r="H1417" i="3" s="1"/>
  <c r="E1416" i="3"/>
  <c r="H1416" i="3" s="1"/>
  <c r="D1415" i="3"/>
  <c r="G1415" i="3" s="1"/>
  <c r="D1414" i="3"/>
  <c r="G1414" i="3" s="1"/>
  <c r="C1413" i="3"/>
  <c r="F1413" i="3" s="1"/>
  <c r="C1412" i="3"/>
  <c r="F1412" i="3" s="1"/>
  <c r="E1409" i="3"/>
  <c r="H1409" i="3" s="1"/>
  <c r="E1408" i="3"/>
  <c r="H1408" i="3" s="1"/>
  <c r="D1407" i="3"/>
  <c r="G1407" i="3" s="1"/>
  <c r="D1406" i="3"/>
  <c r="G1406" i="3" s="1"/>
  <c r="C1405" i="3"/>
  <c r="F1405" i="3" s="1"/>
  <c r="C1404" i="3"/>
  <c r="F1404" i="3" s="1"/>
  <c r="E1401" i="3"/>
  <c r="H1401" i="3" s="1"/>
  <c r="E1400" i="3"/>
  <c r="H1400" i="3" s="1"/>
  <c r="D1399" i="3"/>
  <c r="G1399" i="3" s="1"/>
  <c r="D1398" i="3"/>
  <c r="G1398" i="3" s="1"/>
  <c r="C1397" i="3"/>
  <c r="F1397" i="3" s="1"/>
  <c r="C1396" i="3"/>
  <c r="F1396" i="3" s="1"/>
  <c r="E1393" i="3"/>
  <c r="H1393" i="3" s="1"/>
  <c r="E1392" i="3"/>
  <c r="H1392" i="3" s="1"/>
  <c r="D1391" i="3"/>
  <c r="G1391" i="3" s="1"/>
  <c r="D1390" i="3"/>
  <c r="G1390" i="3" s="1"/>
  <c r="C1389" i="3"/>
  <c r="F1389" i="3" s="1"/>
  <c r="C1388" i="3"/>
  <c r="F1388" i="3" s="1"/>
  <c r="E1385" i="3"/>
  <c r="H1385" i="3" s="1"/>
  <c r="E1384" i="3"/>
  <c r="H1384" i="3" s="1"/>
  <c r="D1383" i="3"/>
  <c r="G1383" i="3" s="1"/>
  <c r="D1382" i="3"/>
  <c r="G1382" i="3" s="1"/>
  <c r="C1381" i="3"/>
  <c r="F1381" i="3" s="1"/>
  <c r="C1380" i="3"/>
  <c r="F1380" i="3" s="1"/>
  <c r="E1377" i="3"/>
  <c r="H1377" i="3" s="1"/>
  <c r="E1376" i="3"/>
  <c r="H1376" i="3" s="1"/>
  <c r="D1375" i="3"/>
  <c r="G1375" i="3" s="1"/>
  <c r="D1374" i="3"/>
  <c r="G1374" i="3" s="1"/>
  <c r="C1373" i="3"/>
  <c r="F1373" i="3" s="1"/>
  <c r="C1372" i="3"/>
  <c r="F1372" i="3" s="1"/>
  <c r="E1369" i="3"/>
  <c r="H1369" i="3" s="1"/>
  <c r="E1368" i="3"/>
  <c r="H1368" i="3" s="1"/>
  <c r="D1367" i="3"/>
  <c r="G1367" i="3" s="1"/>
  <c r="D1366" i="3"/>
  <c r="G1366" i="3" s="1"/>
  <c r="C1365" i="3"/>
  <c r="F1365" i="3" s="1"/>
  <c r="C1364" i="3"/>
  <c r="F1364" i="3" s="1"/>
  <c r="E1361" i="3"/>
  <c r="H1361" i="3" s="1"/>
  <c r="E1360" i="3"/>
  <c r="H1360" i="3" s="1"/>
  <c r="D1359" i="3"/>
  <c r="G1359" i="3" s="1"/>
  <c r="D1358" i="3"/>
  <c r="G1358" i="3" s="1"/>
  <c r="C1357" i="3"/>
  <c r="F1357" i="3" s="1"/>
  <c r="C1356" i="3"/>
  <c r="F1356" i="3" s="1"/>
  <c r="E1353" i="3"/>
  <c r="H1353" i="3" s="1"/>
  <c r="E1352" i="3"/>
  <c r="H1352" i="3" s="1"/>
  <c r="D1351" i="3"/>
  <c r="G1351" i="3" s="1"/>
  <c r="D1350" i="3"/>
  <c r="G1350" i="3" s="1"/>
  <c r="C1349" i="3"/>
  <c r="F1349" i="3" s="1"/>
  <c r="C1348" i="3"/>
  <c r="F1348" i="3" s="1"/>
  <c r="E1345" i="3"/>
  <c r="H1345" i="3" s="1"/>
  <c r="E1344" i="3"/>
  <c r="H1344" i="3" s="1"/>
  <c r="D1343" i="3"/>
  <c r="G1343" i="3" s="1"/>
  <c r="D1342" i="3"/>
  <c r="G1342" i="3" s="1"/>
  <c r="C1341" i="3"/>
  <c r="F1341" i="3" s="1"/>
  <c r="C1340" i="3"/>
  <c r="F1340" i="3" s="1"/>
  <c r="E1337" i="3"/>
  <c r="H1337" i="3" s="1"/>
  <c r="E1336" i="3"/>
  <c r="H1336" i="3" s="1"/>
  <c r="D1335" i="3"/>
  <c r="G1335" i="3" s="1"/>
  <c r="D1334" i="3"/>
  <c r="G1334" i="3" s="1"/>
  <c r="C1333" i="3"/>
  <c r="F1333" i="3" s="1"/>
  <c r="C1332" i="3"/>
  <c r="F1332" i="3" s="1"/>
  <c r="E1329" i="3"/>
  <c r="H1329" i="3" s="1"/>
  <c r="E1328" i="3"/>
  <c r="H1328" i="3" s="1"/>
  <c r="D1327" i="3"/>
  <c r="G1327" i="3" s="1"/>
  <c r="D1326" i="3"/>
  <c r="G1326" i="3" s="1"/>
  <c r="C1325" i="3"/>
  <c r="F1325" i="3" s="1"/>
  <c r="C1324" i="3"/>
  <c r="F1324" i="3" s="1"/>
  <c r="E1321" i="3"/>
  <c r="H1321" i="3" s="1"/>
  <c r="E1320" i="3"/>
  <c r="H1320" i="3" s="1"/>
  <c r="D1319" i="3"/>
  <c r="G1319" i="3" s="1"/>
  <c r="D1318" i="3"/>
  <c r="G1318" i="3" s="1"/>
  <c r="C1317" i="3"/>
  <c r="F1317" i="3" s="1"/>
  <c r="C1316" i="3"/>
  <c r="F1316" i="3" s="1"/>
  <c r="E1313" i="3"/>
  <c r="H1313" i="3" s="1"/>
  <c r="E1312" i="3"/>
  <c r="H1312" i="3" s="1"/>
  <c r="D1311" i="3"/>
  <c r="G1311" i="3" s="1"/>
  <c r="D1310" i="3"/>
  <c r="G1310" i="3" s="1"/>
  <c r="C1309" i="3"/>
  <c r="F1309" i="3" s="1"/>
  <c r="C1308" i="3"/>
  <c r="F1308" i="3" s="1"/>
  <c r="E1305" i="3"/>
  <c r="H1305" i="3" s="1"/>
  <c r="E1304" i="3"/>
  <c r="H1304" i="3" s="1"/>
  <c r="D1303" i="3"/>
  <c r="G1303" i="3" s="1"/>
  <c r="D1302" i="3"/>
  <c r="G1302" i="3" s="1"/>
  <c r="C1301" i="3"/>
  <c r="F1301" i="3" s="1"/>
  <c r="C1300" i="3"/>
  <c r="F1300" i="3" s="1"/>
  <c r="E1297" i="3"/>
  <c r="H1297" i="3" s="1"/>
  <c r="E1296" i="3"/>
  <c r="H1296" i="3" s="1"/>
  <c r="D1295" i="3"/>
  <c r="G1295" i="3" s="1"/>
  <c r="D1294" i="3"/>
  <c r="G1294" i="3" s="1"/>
  <c r="C1293" i="3"/>
  <c r="F1293" i="3" s="1"/>
  <c r="C1292" i="3"/>
  <c r="F1292" i="3" s="1"/>
  <c r="E1289" i="3"/>
  <c r="H1289" i="3" s="1"/>
  <c r="E1288" i="3"/>
  <c r="H1288" i="3" s="1"/>
  <c r="D1287" i="3"/>
  <c r="G1287" i="3" s="1"/>
  <c r="D1286" i="3"/>
  <c r="G1286" i="3" s="1"/>
  <c r="C1285" i="3"/>
  <c r="F1285" i="3" s="1"/>
  <c r="C1284" i="3"/>
  <c r="F1284" i="3" s="1"/>
  <c r="E1281" i="3"/>
  <c r="H1281" i="3" s="1"/>
  <c r="E1280" i="3"/>
  <c r="H1280" i="3" s="1"/>
  <c r="D1279" i="3"/>
  <c r="G1279" i="3" s="1"/>
  <c r="D1278" i="3"/>
  <c r="G1278" i="3" s="1"/>
  <c r="C1277" i="3"/>
  <c r="F1277" i="3" s="1"/>
  <c r="C1276" i="3"/>
  <c r="F1276" i="3" s="1"/>
  <c r="E1273" i="3"/>
  <c r="H1273" i="3" s="1"/>
  <c r="E1272" i="3"/>
  <c r="H1272" i="3" s="1"/>
  <c r="D1271" i="3"/>
  <c r="G1271" i="3" s="1"/>
  <c r="D1270" i="3"/>
  <c r="G1270" i="3" s="1"/>
  <c r="C1269" i="3"/>
  <c r="F1269" i="3" s="1"/>
  <c r="C1268" i="3"/>
  <c r="F1268" i="3" s="1"/>
  <c r="E1265" i="3"/>
  <c r="H1265" i="3" s="1"/>
  <c r="E1264" i="3"/>
  <c r="H1264" i="3" s="1"/>
  <c r="D1263" i="3"/>
  <c r="G1263" i="3" s="1"/>
  <c r="D1262" i="3"/>
  <c r="G1262" i="3" s="1"/>
  <c r="C1261" i="3"/>
  <c r="F1261" i="3" s="1"/>
  <c r="C1260" i="3"/>
  <c r="F1260" i="3" s="1"/>
  <c r="E1257" i="3"/>
  <c r="H1257" i="3" s="1"/>
  <c r="E1256" i="3"/>
  <c r="H1256" i="3" s="1"/>
  <c r="D1255" i="3"/>
  <c r="G1255" i="3" s="1"/>
  <c r="D1254" i="3"/>
  <c r="G1254" i="3" s="1"/>
  <c r="C1253" i="3"/>
  <c r="F1253" i="3" s="1"/>
  <c r="C1252" i="3"/>
  <c r="F1252" i="3" s="1"/>
  <c r="C1251" i="3"/>
  <c r="F1251" i="3" s="1"/>
  <c r="C1250" i="3"/>
  <c r="F1250" i="3" s="1"/>
  <c r="C1248" i="3"/>
  <c r="F1248" i="3" s="1"/>
  <c r="C1246" i="3"/>
  <c r="F1246" i="3" s="1"/>
  <c r="D1245" i="3"/>
  <c r="G1245" i="3" s="1"/>
  <c r="E1244" i="3"/>
  <c r="H1244" i="3" s="1"/>
  <c r="D1243" i="3"/>
  <c r="G1243" i="3" s="1"/>
  <c r="E1242" i="3"/>
  <c r="H1242" i="3" s="1"/>
  <c r="E1241" i="3"/>
  <c r="H1241" i="3" s="1"/>
  <c r="E1240" i="3"/>
  <c r="H1240" i="3" s="1"/>
  <c r="E1239" i="3"/>
  <c r="H1239" i="3" s="1"/>
  <c r="E1238" i="3"/>
  <c r="H1238" i="3" s="1"/>
  <c r="D1237" i="3"/>
  <c r="G1237" i="3" s="1"/>
  <c r="E1236" i="3"/>
  <c r="H1236" i="3" s="1"/>
  <c r="D1235" i="3"/>
  <c r="G1235" i="3" s="1"/>
  <c r="E1234" i="3"/>
  <c r="H1234" i="3" s="1"/>
  <c r="E1233" i="3"/>
  <c r="H1233" i="3" s="1"/>
  <c r="E1232" i="3"/>
  <c r="H1232" i="3" s="1"/>
  <c r="E1231" i="3"/>
  <c r="H1231" i="3" s="1"/>
  <c r="E1230" i="3"/>
  <c r="H1230" i="3" s="1"/>
  <c r="D1229" i="3"/>
  <c r="G1229" i="3" s="1"/>
  <c r="E1228" i="3"/>
  <c r="H1228" i="3" s="1"/>
  <c r="D1227" i="3"/>
  <c r="G1227" i="3" s="1"/>
  <c r="E1226" i="3"/>
  <c r="H1226" i="3" s="1"/>
  <c r="E1225" i="3"/>
  <c r="H1225" i="3" s="1"/>
  <c r="E1224" i="3"/>
  <c r="H1224" i="3" s="1"/>
  <c r="E1223" i="3"/>
  <c r="H1223" i="3" s="1"/>
  <c r="E1222" i="3"/>
  <c r="H1222" i="3" s="1"/>
  <c r="D1221" i="3"/>
  <c r="G1221" i="3" s="1"/>
  <c r="E1220" i="3"/>
  <c r="H1220" i="3" s="1"/>
  <c r="D1219" i="3"/>
  <c r="G1219" i="3" s="1"/>
  <c r="D1218" i="3"/>
  <c r="G1218" i="3" s="1"/>
  <c r="C1217" i="3"/>
  <c r="F1217" i="3" s="1"/>
  <c r="C1216" i="3"/>
  <c r="F1216" i="3" s="1"/>
  <c r="C1215" i="3"/>
  <c r="F1215" i="3" s="1"/>
  <c r="C1214" i="3"/>
  <c r="F1214" i="3" s="1"/>
  <c r="C1212" i="3"/>
  <c r="F1212" i="3" s="1"/>
  <c r="C1210" i="3"/>
  <c r="F1210" i="3" s="1"/>
  <c r="E1205" i="3"/>
  <c r="H1205" i="3" s="1"/>
  <c r="E1203" i="3"/>
  <c r="H1203" i="3" s="1"/>
  <c r="E1201" i="3"/>
  <c r="H1201" i="3" s="1"/>
  <c r="E1473" i="3"/>
  <c r="H1473" i="3" s="1"/>
  <c r="C1470" i="3"/>
  <c r="F1470" i="3" s="1"/>
  <c r="E1466" i="3"/>
  <c r="H1466" i="3" s="1"/>
  <c r="D1459" i="3"/>
  <c r="G1459" i="3" s="1"/>
  <c r="D1452" i="3"/>
  <c r="G1452" i="3" s="1"/>
  <c r="C1445" i="3"/>
  <c r="F1445" i="3" s="1"/>
  <c r="D1436" i="3"/>
  <c r="G1436" i="3" s="1"/>
  <c r="E1431" i="3"/>
  <c r="H1431" i="3" s="1"/>
  <c r="C1427" i="3"/>
  <c r="F1427" i="3" s="1"/>
  <c r="E1422" i="3"/>
  <c r="H1422" i="3" s="1"/>
  <c r="C1418" i="3"/>
  <c r="F1418" i="3" s="1"/>
  <c r="D1413" i="3"/>
  <c r="G1413" i="3" s="1"/>
  <c r="D1404" i="3"/>
  <c r="G1404" i="3" s="1"/>
  <c r="E1399" i="3"/>
  <c r="H1399" i="3" s="1"/>
  <c r="C1395" i="3"/>
  <c r="F1395" i="3" s="1"/>
  <c r="E1390" i="3"/>
  <c r="H1390" i="3" s="1"/>
  <c r="C1386" i="3"/>
  <c r="F1386" i="3" s="1"/>
  <c r="D1381" i="3"/>
  <c r="G1381" i="3" s="1"/>
  <c r="D1372" i="3"/>
  <c r="G1372" i="3" s="1"/>
  <c r="E1367" i="3"/>
  <c r="H1367" i="3" s="1"/>
  <c r="C1363" i="3"/>
  <c r="F1363" i="3" s="1"/>
  <c r="E1358" i="3"/>
  <c r="H1358" i="3" s="1"/>
  <c r="C1354" i="3"/>
  <c r="F1354" i="3" s="1"/>
  <c r="D1349" i="3"/>
  <c r="G1349" i="3" s="1"/>
  <c r="D1340" i="3"/>
  <c r="G1340" i="3" s="1"/>
  <c r="E1335" i="3"/>
  <c r="H1335" i="3" s="1"/>
  <c r="C1331" i="3"/>
  <c r="F1331" i="3" s="1"/>
  <c r="E1326" i="3"/>
  <c r="H1326" i="3" s="1"/>
  <c r="C1322" i="3"/>
  <c r="F1322" i="3" s="1"/>
  <c r="D1317" i="3"/>
  <c r="G1317" i="3" s="1"/>
  <c r="D1308" i="3"/>
  <c r="G1308" i="3" s="1"/>
  <c r="E1303" i="3"/>
  <c r="H1303" i="3" s="1"/>
  <c r="C1299" i="3"/>
  <c r="F1299" i="3" s="1"/>
  <c r="E1294" i="3"/>
  <c r="H1294" i="3" s="1"/>
  <c r="C1290" i="3"/>
  <c r="F1290" i="3" s="1"/>
  <c r="D1285" i="3"/>
  <c r="G1285" i="3" s="1"/>
  <c r="D1276" i="3"/>
  <c r="G1276" i="3" s="1"/>
  <c r="E1271" i="3"/>
  <c r="H1271" i="3" s="1"/>
  <c r="C1267" i="3"/>
  <c r="F1267" i="3" s="1"/>
  <c r="E1262" i="3"/>
  <c r="H1262" i="3" s="1"/>
  <c r="C1258" i="3"/>
  <c r="F1258" i="3" s="1"/>
  <c r="D1253" i="3"/>
  <c r="G1253" i="3" s="1"/>
  <c r="C1249" i="3"/>
  <c r="F1249" i="3" s="1"/>
  <c r="D1244" i="3"/>
  <c r="G1244" i="3" s="1"/>
  <c r="D1242" i="3"/>
  <c r="G1242" i="3" s="1"/>
  <c r="D1240" i="3"/>
  <c r="G1240" i="3" s="1"/>
  <c r="D1238" i="3"/>
  <c r="G1238" i="3" s="1"/>
  <c r="D1236" i="3"/>
  <c r="G1236" i="3" s="1"/>
  <c r="D1234" i="3"/>
  <c r="G1234" i="3" s="1"/>
  <c r="D1232" i="3"/>
  <c r="G1232" i="3" s="1"/>
  <c r="D1230" i="3"/>
  <c r="G1230" i="3" s="1"/>
  <c r="D1228" i="3"/>
  <c r="G1228" i="3" s="1"/>
  <c r="D1226" i="3"/>
  <c r="G1226" i="3" s="1"/>
  <c r="D1224" i="3"/>
  <c r="G1224" i="3" s="1"/>
  <c r="D1222" i="3"/>
  <c r="G1222" i="3" s="1"/>
  <c r="D1220" i="3"/>
  <c r="G1220" i="3" s="1"/>
  <c r="C1218" i="3"/>
  <c r="F1218" i="3" s="1"/>
  <c r="E1213" i="3"/>
  <c r="H1213" i="3" s="1"/>
  <c r="E1211" i="3"/>
  <c r="H1211" i="3" s="1"/>
  <c r="E1209" i="3"/>
  <c r="H1209" i="3" s="1"/>
  <c r="E1207" i="3"/>
  <c r="H1207" i="3" s="1"/>
  <c r="D1205" i="3"/>
  <c r="G1205" i="3" s="1"/>
  <c r="D1203" i="3"/>
  <c r="G1203" i="3" s="1"/>
  <c r="D1201" i="3"/>
  <c r="G1201" i="3" s="1"/>
  <c r="D1200" i="3"/>
  <c r="G1200" i="3" s="1"/>
  <c r="D1199" i="3"/>
  <c r="G1199" i="3" s="1"/>
  <c r="D1198" i="3"/>
  <c r="G1198" i="3" s="1"/>
  <c r="C1197" i="3"/>
  <c r="F1197" i="3" s="1"/>
  <c r="D1196" i="3"/>
  <c r="G1196" i="3" s="1"/>
  <c r="C1195" i="3"/>
  <c r="F1195" i="3" s="1"/>
  <c r="C1194" i="3"/>
  <c r="F1194" i="3" s="1"/>
  <c r="C1192" i="3"/>
  <c r="F1192" i="3" s="1"/>
  <c r="C1191" i="3"/>
  <c r="F1191" i="3" s="1"/>
  <c r="C1190" i="3"/>
  <c r="F1190" i="3" s="1"/>
  <c r="C1188" i="3"/>
  <c r="F1188" i="3" s="1"/>
  <c r="C1187" i="3"/>
  <c r="F1187" i="3" s="1"/>
  <c r="C1186" i="3"/>
  <c r="F1186" i="3" s="1"/>
  <c r="C1185" i="3"/>
  <c r="F1185" i="3" s="1"/>
  <c r="C1184" i="3"/>
  <c r="F1184" i="3" s="1"/>
  <c r="C1183" i="3"/>
  <c r="F1183" i="3" s="1"/>
  <c r="C1182" i="3"/>
  <c r="F1182" i="3" s="1"/>
  <c r="C1181" i="3"/>
  <c r="F1181" i="3" s="1"/>
  <c r="C1180" i="3"/>
  <c r="F1180" i="3" s="1"/>
  <c r="C1179" i="3"/>
  <c r="F1179" i="3" s="1"/>
  <c r="C1178" i="3"/>
  <c r="F1178" i="3" s="1"/>
  <c r="C1177" i="3"/>
  <c r="F1177" i="3" s="1"/>
  <c r="C1176" i="3"/>
  <c r="F1176" i="3" s="1"/>
  <c r="C1175" i="3"/>
  <c r="F1175" i="3" s="1"/>
  <c r="C1174" i="3"/>
  <c r="F1174" i="3" s="1"/>
  <c r="C1173" i="3"/>
  <c r="F1173" i="3" s="1"/>
  <c r="C1172" i="3"/>
  <c r="F1172" i="3" s="1"/>
  <c r="C1171" i="3"/>
  <c r="F1171" i="3" s="1"/>
  <c r="C1170" i="3"/>
  <c r="F1170" i="3" s="1"/>
  <c r="C1169" i="3"/>
  <c r="F1169" i="3" s="1"/>
  <c r="C1168" i="3"/>
  <c r="F1168" i="3" s="1"/>
  <c r="C1167" i="3"/>
  <c r="F1167" i="3" s="1"/>
  <c r="C1166" i="3"/>
  <c r="F1166" i="3" s="1"/>
  <c r="C1165" i="3"/>
  <c r="F1165" i="3" s="1"/>
  <c r="C1164" i="3"/>
  <c r="F1164" i="3" s="1"/>
  <c r="C1163" i="3"/>
  <c r="F1163" i="3" s="1"/>
  <c r="C1162" i="3"/>
  <c r="F1162" i="3" s="1"/>
  <c r="C1161" i="3"/>
  <c r="F1161" i="3" s="1"/>
  <c r="C1160" i="3"/>
  <c r="F1160" i="3" s="1"/>
  <c r="C1159" i="3"/>
  <c r="F1159" i="3" s="1"/>
  <c r="C1158" i="3"/>
  <c r="F1158" i="3" s="1"/>
  <c r="C1157" i="3"/>
  <c r="F1157" i="3" s="1"/>
  <c r="C1156" i="3"/>
  <c r="F1156" i="3" s="1"/>
  <c r="C1155" i="3"/>
  <c r="F1155" i="3" s="1"/>
  <c r="C1154" i="3"/>
  <c r="F1154" i="3" s="1"/>
  <c r="C1153" i="3"/>
  <c r="F1153" i="3" s="1"/>
  <c r="C1152" i="3"/>
  <c r="F1152" i="3" s="1"/>
  <c r="C1151" i="3"/>
  <c r="F1151" i="3" s="1"/>
  <c r="C1150" i="3"/>
  <c r="F1150" i="3" s="1"/>
  <c r="C1149" i="3"/>
  <c r="F1149" i="3" s="1"/>
  <c r="C1148" i="3"/>
  <c r="F1148" i="3" s="1"/>
  <c r="C1147" i="3"/>
  <c r="F1147" i="3" s="1"/>
  <c r="C1146" i="3"/>
  <c r="F1146" i="3" s="1"/>
  <c r="C1145" i="3"/>
  <c r="F1145" i="3" s="1"/>
  <c r="C1144" i="3"/>
  <c r="F1144" i="3" s="1"/>
  <c r="C1143" i="3"/>
  <c r="F1143" i="3" s="1"/>
  <c r="C1142" i="3"/>
  <c r="F1142" i="3" s="1"/>
  <c r="C1141" i="3"/>
  <c r="F1141" i="3" s="1"/>
  <c r="C1140" i="3"/>
  <c r="F1140" i="3" s="1"/>
  <c r="C1139" i="3"/>
  <c r="F1139" i="3" s="1"/>
  <c r="C1138" i="3"/>
  <c r="F1138" i="3" s="1"/>
  <c r="C1137" i="3"/>
  <c r="F1137" i="3" s="1"/>
  <c r="C1136" i="3"/>
  <c r="F1136" i="3" s="1"/>
  <c r="C1135" i="3"/>
  <c r="F1135" i="3" s="1"/>
  <c r="C1134" i="3"/>
  <c r="F1134" i="3" s="1"/>
  <c r="C1133" i="3"/>
  <c r="F1133" i="3" s="1"/>
  <c r="C1132" i="3"/>
  <c r="F1132" i="3" s="1"/>
  <c r="C1131" i="3"/>
  <c r="F1131" i="3" s="1"/>
  <c r="C1130" i="3"/>
  <c r="F1130" i="3" s="1"/>
  <c r="E1474" i="3"/>
  <c r="H1474" i="3" s="1"/>
  <c r="D1467" i="3"/>
  <c r="G1467" i="3" s="1"/>
  <c r="D1460" i="3"/>
  <c r="G1460" i="3" s="1"/>
  <c r="C1453" i="3"/>
  <c r="F1453" i="3" s="1"/>
  <c r="E1449" i="3"/>
  <c r="H1449" i="3" s="1"/>
  <c r="C1446" i="3"/>
  <c r="F1446" i="3" s="1"/>
  <c r="C1442" i="3"/>
  <c r="F1442" i="3" s="1"/>
  <c r="D1437" i="3"/>
  <c r="G1437" i="3" s="1"/>
  <c r="D1428" i="3"/>
  <c r="G1428" i="3" s="1"/>
  <c r="E1423" i="3"/>
  <c r="H1423" i="3" s="1"/>
  <c r="C1419" i="3"/>
  <c r="F1419" i="3" s="1"/>
  <c r="E1414" i="3"/>
  <c r="H1414" i="3" s="1"/>
  <c r="C1410" i="3"/>
  <c r="F1410" i="3" s="1"/>
  <c r="D1405" i="3"/>
  <c r="G1405" i="3" s="1"/>
  <c r="D1396" i="3"/>
  <c r="G1396" i="3" s="1"/>
  <c r="E1391" i="3"/>
  <c r="H1391" i="3" s="1"/>
  <c r="C1387" i="3"/>
  <c r="F1387" i="3" s="1"/>
  <c r="E1382" i="3"/>
  <c r="H1382" i="3" s="1"/>
  <c r="C1378" i="3"/>
  <c r="F1378" i="3" s="1"/>
  <c r="D1373" i="3"/>
  <c r="G1373" i="3" s="1"/>
  <c r="D1364" i="3"/>
  <c r="G1364" i="3" s="1"/>
  <c r="E1359" i="3"/>
  <c r="H1359" i="3" s="1"/>
  <c r="C1355" i="3"/>
  <c r="F1355" i="3" s="1"/>
  <c r="E1350" i="3"/>
  <c r="H1350" i="3" s="1"/>
  <c r="C1346" i="3"/>
  <c r="F1346" i="3" s="1"/>
  <c r="D1341" i="3"/>
  <c r="G1341" i="3" s="1"/>
  <c r="D1332" i="3"/>
  <c r="G1332" i="3" s="1"/>
  <c r="E1327" i="3"/>
  <c r="H1327" i="3" s="1"/>
  <c r="C1323" i="3"/>
  <c r="F1323" i="3" s="1"/>
  <c r="E1318" i="3"/>
  <c r="H1318" i="3" s="1"/>
  <c r="C1314" i="3"/>
  <c r="F1314" i="3" s="1"/>
  <c r="D1309" i="3"/>
  <c r="G1309" i="3" s="1"/>
  <c r="D1300" i="3"/>
  <c r="G1300" i="3" s="1"/>
  <c r="E1295" i="3"/>
  <c r="H1295" i="3" s="1"/>
  <c r="C1291" i="3"/>
  <c r="F1291" i="3" s="1"/>
  <c r="E1286" i="3"/>
  <c r="H1286" i="3" s="1"/>
  <c r="C1282" i="3"/>
  <c r="F1282" i="3" s="1"/>
  <c r="D1277" i="3"/>
  <c r="G1277" i="3" s="1"/>
  <c r="D1268" i="3"/>
  <c r="G1268" i="3" s="1"/>
  <c r="E1263" i="3"/>
  <c r="H1263" i="3" s="1"/>
  <c r="C1259" i="3"/>
  <c r="F1259" i="3" s="1"/>
  <c r="E1254" i="3"/>
  <c r="H1254" i="3" s="1"/>
  <c r="D1250" i="3"/>
  <c r="G1250" i="3" s="1"/>
  <c r="D1246" i="3"/>
  <c r="G1246" i="3" s="1"/>
  <c r="E1218" i="3"/>
  <c r="H1218" i="3" s="1"/>
  <c r="D1216" i="3"/>
  <c r="G1216" i="3" s="1"/>
  <c r="D1214" i="3"/>
  <c r="G1214" i="3" s="1"/>
  <c r="D1212" i="3"/>
  <c r="G1212" i="3" s="1"/>
  <c r="D1210" i="3"/>
  <c r="G1210" i="3" s="1"/>
  <c r="C1208" i="3"/>
  <c r="F1208" i="3" s="1"/>
  <c r="C1206" i="3"/>
  <c r="F1206" i="3" s="1"/>
  <c r="C1204" i="3"/>
  <c r="F1204" i="3" s="1"/>
  <c r="C1202" i="3"/>
  <c r="F1202" i="3" s="1"/>
  <c r="E1200" i="3"/>
  <c r="H1200" i="3" s="1"/>
  <c r="E1199" i="3"/>
  <c r="H1199" i="3" s="1"/>
  <c r="E1198" i="3"/>
  <c r="H1198" i="3" s="1"/>
  <c r="D1197" i="3"/>
  <c r="G1197" i="3" s="1"/>
  <c r="E1196" i="3"/>
  <c r="H1196" i="3" s="1"/>
  <c r="D1195" i="3"/>
  <c r="G1195" i="3" s="1"/>
  <c r="D1194" i="3"/>
  <c r="G1194" i="3" s="1"/>
  <c r="C1193" i="3"/>
  <c r="F1193" i="3" s="1"/>
  <c r="D1192" i="3"/>
  <c r="G1192" i="3" s="1"/>
  <c r="D1191" i="3"/>
  <c r="G1191" i="3" s="1"/>
  <c r="D1190" i="3"/>
  <c r="G1190" i="3" s="1"/>
  <c r="C1189" i="3"/>
  <c r="F1189" i="3" s="1"/>
  <c r="D1188" i="3"/>
  <c r="G1188" i="3" s="1"/>
  <c r="D1187" i="3"/>
  <c r="G1187" i="3" s="1"/>
  <c r="D1186" i="3"/>
  <c r="G1186" i="3" s="1"/>
  <c r="D1185" i="3"/>
  <c r="G1185" i="3" s="1"/>
  <c r="D1184" i="3"/>
  <c r="G1184" i="3" s="1"/>
  <c r="D1183" i="3"/>
  <c r="G1183" i="3" s="1"/>
  <c r="D1182" i="3"/>
  <c r="G1182" i="3" s="1"/>
  <c r="D1181" i="3"/>
  <c r="G1181" i="3" s="1"/>
  <c r="D1180" i="3"/>
  <c r="G1180" i="3" s="1"/>
  <c r="D1179" i="3"/>
  <c r="G1179" i="3" s="1"/>
  <c r="D1178" i="3"/>
  <c r="G1178" i="3" s="1"/>
  <c r="D1177" i="3"/>
  <c r="G1177" i="3" s="1"/>
  <c r="D1176" i="3"/>
  <c r="G1176" i="3" s="1"/>
  <c r="D1175" i="3"/>
  <c r="G1175" i="3" s="1"/>
  <c r="D1174" i="3"/>
  <c r="G1174" i="3" s="1"/>
  <c r="D1173" i="3"/>
  <c r="G1173" i="3" s="1"/>
  <c r="D1172" i="3"/>
  <c r="G1172" i="3" s="1"/>
  <c r="D1171" i="3"/>
  <c r="G1171" i="3" s="1"/>
  <c r="D1170" i="3"/>
  <c r="G1170" i="3" s="1"/>
  <c r="D1169" i="3"/>
  <c r="G1169" i="3" s="1"/>
  <c r="D1168" i="3"/>
  <c r="G1168" i="3" s="1"/>
  <c r="D1167" i="3"/>
  <c r="G1167" i="3" s="1"/>
  <c r="D1166" i="3"/>
  <c r="G1166" i="3" s="1"/>
  <c r="D1165" i="3"/>
  <c r="G1165" i="3" s="1"/>
  <c r="D1164" i="3"/>
  <c r="G1164" i="3" s="1"/>
  <c r="D1163" i="3"/>
  <c r="G1163" i="3" s="1"/>
  <c r="D1162" i="3"/>
  <c r="G1162" i="3" s="1"/>
  <c r="D1161" i="3"/>
  <c r="G1161" i="3" s="1"/>
  <c r="D1160" i="3"/>
  <c r="G1160" i="3" s="1"/>
  <c r="D1159" i="3"/>
  <c r="G1159" i="3" s="1"/>
  <c r="D1158" i="3"/>
  <c r="G1158" i="3" s="1"/>
  <c r="D1157" i="3"/>
  <c r="G1157" i="3" s="1"/>
  <c r="D1156" i="3"/>
  <c r="G1156" i="3" s="1"/>
  <c r="D1155" i="3"/>
  <c r="G1155" i="3" s="1"/>
  <c r="D1154" i="3"/>
  <c r="G1154" i="3" s="1"/>
  <c r="D1153" i="3"/>
  <c r="G1153" i="3" s="1"/>
  <c r="D1152" i="3"/>
  <c r="G1152" i="3" s="1"/>
  <c r="D1151" i="3"/>
  <c r="G1151" i="3" s="1"/>
  <c r="D1150" i="3"/>
  <c r="G1150" i="3" s="1"/>
  <c r="D1149" i="3"/>
  <c r="G1149" i="3" s="1"/>
  <c r="D1148" i="3"/>
  <c r="G1148" i="3" s="1"/>
  <c r="D1147" i="3"/>
  <c r="G1147" i="3" s="1"/>
  <c r="D1146" i="3"/>
  <c r="G1146" i="3" s="1"/>
  <c r="D1145" i="3"/>
  <c r="G1145" i="3" s="1"/>
  <c r="D1144" i="3"/>
  <c r="G1144" i="3" s="1"/>
  <c r="D1143" i="3"/>
  <c r="G1143" i="3" s="1"/>
  <c r="D1142" i="3"/>
  <c r="G1142" i="3" s="1"/>
  <c r="D1141" i="3"/>
  <c r="G1141" i="3" s="1"/>
  <c r="D1140" i="3"/>
  <c r="G1140" i="3" s="1"/>
  <c r="D1139" i="3"/>
  <c r="G1139" i="3" s="1"/>
  <c r="D1138" i="3"/>
  <c r="G1138" i="3" s="1"/>
  <c r="D1137" i="3"/>
  <c r="G1137" i="3" s="1"/>
  <c r="D1136" i="3"/>
  <c r="G1136" i="3" s="1"/>
  <c r="D1135" i="3"/>
  <c r="G1135" i="3" s="1"/>
  <c r="D1134" i="3"/>
  <c r="G1134" i="3" s="1"/>
  <c r="D1133" i="3"/>
  <c r="G1133" i="3" s="1"/>
  <c r="D1132" i="3"/>
  <c r="G1132" i="3" s="1"/>
  <c r="D1131" i="3"/>
  <c r="G1131" i="3" s="1"/>
  <c r="D1130" i="3"/>
  <c r="G1130" i="3" s="1"/>
  <c r="D1129" i="3"/>
  <c r="G1129" i="3" s="1"/>
  <c r="D1128" i="3"/>
  <c r="G1128" i="3" s="1"/>
  <c r="D1127" i="3"/>
  <c r="G1127" i="3" s="1"/>
  <c r="D1126" i="3"/>
  <c r="G1126" i="3" s="1"/>
  <c r="D1125" i="3"/>
  <c r="G1125" i="3" s="1"/>
  <c r="D1124" i="3"/>
  <c r="G1124" i="3" s="1"/>
  <c r="D1123" i="3"/>
  <c r="G1123" i="3" s="1"/>
  <c r="D1122" i="3"/>
  <c r="G1122" i="3" s="1"/>
  <c r="D1121" i="3"/>
  <c r="G1121" i="3" s="1"/>
  <c r="D1120" i="3"/>
  <c r="G1120" i="3" s="1"/>
  <c r="D1119" i="3"/>
  <c r="G1119" i="3" s="1"/>
  <c r="D1118" i="3"/>
  <c r="G1118" i="3" s="1"/>
  <c r="D1117" i="3"/>
  <c r="G1117" i="3" s="1"/>
  <c r="D1116" i="3"/>
  <c r="G1116" i="3" s="1"/>
  <c r="D1115" i="3"/>
  <c r="G1115" i="3" s="1"/>
  <c r="D1114" i="3"/>
  <c r="G1114" i="3" s="1"/>
  <c r="D1113" i="3"/>
  <c r="G1113" i="3" s="1"/>
  <c r="D1112" i="3"/>
  <c r="G1112" i="3" s="1"/>
  <c r="D1111" i="3"/>
  <c r="G1111" i="3" s="1"/>
  <c r="D1110" i="3"/>
  <c r="G1110" i="3" s="1"/>
  <c r="D1109" i="3"/>
  <c r="G1109" i="3" s="1"/>
  <c r="D1108" i="3"/>
  <c r="G1108" i="3" s="1"/>
  <c r="D1107" i="3"/>
  <c r="G1107" i="3" s="1"/>
  <c r="D1106" i="3"/>
  <c r="G1106" i="3" s="1"/>
  <c r="D1105" i="3"/>
  <c r="G1105" i="3" s="1"/>
  <c r="D1104" i="3"/>
  <c r="G1104" i="3" s="1"/>
  <c r="D1103" i="3"/>
  <c r="G1103" i="3" s="1"/>
  <c r="D1102" i="3"/>
  <c r="G1102" i="3" s="1"/>
  <c r="D1101" i="3"/>
  <c r="G1101" i="3" s="1"/>
  <c r="D1100" i="3"/>
  <c r="G1100" i="3" s="1"/>
  <c r="D1099" i="3"/>
  <c r="G1099" i="3" s="1"/>
  <c r="D1098" i="3"/>
  <c r="G1098" i="3" s="1"/>
  <c r="D1097" i="3"/>
  <c r="G1097" i="3" s="1"/>
  <c r="D1096" i="3"/>
  <c r="G1096" i="3" s="1"/>
  <c r="D1095" i="3"/>
  <c r="G1095" i="3" s="1"/>
  <c r="D1094" i="3"/>
  <c r="G1094" i="3" s="1"/>
  <c r="D1093" i="3"/>
  <c r="G1093" i="3" s="1"/>
  <c r="D1092" i="3"/>
  <c r="G1092" i="3" s="1"/>
  <c r="D1091" i="3"/>
  <c r="G1091" i="3" s="1"/>
  <c r="D1090" i="3"/>
  <c r="G1090" i="3" s="1"/>
  <c r="D1089" i="3"/>
  <c r="G1089" i="3" s="1"/>
  <c r="D1088" i="3"/>
  <c r="G1088" i="3" s="1"/>
  <c r="D1087" i="3"/>
  <c r="G1087" i="3" s="1"/>
  <c r="D1086" i="3"/>
  <c r="G1086" i="3" s="1"/>
  <c r="D1085" i="3"/>
  <c r="G1085" i="3" s="1"/>
  <c r="D1084" i="3"/>
  <c r="G1084" i="3" s="1"/>
  <c r="D1083" i="3"/>
  <c r="G1083" i="3" s="1"/>
  <c r="D1082" i="3"/>
  <c r="G1082" i="3" s="1"/>
  <c r="D1081" i="3"/>
  <c r="G1081" i="3" s="1"/>
  <c r="D1080" i="3"/>
  <c r="G1080" i="3" s="1"/>
  <c r="D1079" i="3"/>
  <c r="G1079" i="3" s="1"/>
  <c r="D1078" i="3"/>
  <c r="G1078" i="3" s="1"/>
  <c r="D1077" i="3"/>
  <c r="G1077" i="3" s="1"/>
  <c r="D1076" i="3"/>
  <c r="G1076" i="3" s="1"/>
  <c r="D1075" i="3"/>
  <c r="G1075" i="3" s="1"/>
  <c r="D1074" i="3"/>
  <c r="G1074" i="3" s="1"/>
  <c r="D1073" i="3"/>
  <c r="G1073" i="3" s="1"/>
  <c r="D1072" i="3"/>
  <c r="G1072" i="3" s="1"/>
  <c r="D1071" i="3"/>
  <c r="G1071" i="3" s="1"/>
  <c r="D1070" i="3"/>
  <c r="G1070" i="3" s="1"/>
  <c r="D1069" i="3"/>
  <c r="G1069" i="3" s="1"/>
  <c r="D1068" i="3"/>
  <c r="G1068" i="3" s="1"/>
  <c r="D1067" i="3"/>
  <c r="G1067" i="3" s="1"/>
  <c r="D1066" i="3"/>
  <c r="G1066" i="3" s="1"/>
  <c r="D1065" i="3"/>
  <c r="G1065" i="3" s="1"/>
  <c r="D1064" i="3"/>
  <c r="G1064" i="3" s="1"/>
  <c r="D1063" i="3"/>
  <c r="G1063" i="3" s="1"/>
  <c r="D1062" i="3"/>
  <c r="G1062" i="3" s="1"/>
  <c r="D1061" i="3"/>
  <c r="G1061" i="3" s="1"/>
  <c r="D1060" i="3"/>
  <c r="G1060" i="3" s="1"/>
  <c r="D1059" i="3"/>
  <c r="G1059" i="3" s="1"/>
  <c r="D1058" i="3"/>
  <c r="G1058" i="3" s="1"/>
  <c r="D1057" i="3"/>
  <c r="G1057" i="3" s="1"/>
  <c r="D1056" i="3"/>
  <c r="G1056" i="3" s="1"/>
  <c r="D1055" i="3"/>
  <c r="G1055" i="3" s="1"/>
  <c r="D1054" i="3"/>
  <c r="G1054" i="3" s="1"/>
  <c r="D1053" i="3"/>
  <c r="G1053" i="3" s="1"/>
  <c r="D1052" i="3"/>
  <c r="G1052" i="3" s="1"/>
  <c r="D1051" i="3"/>
  <c r="G1051" i="3" s="1"/>
  <c r="D1050" i="3"/>
  <c r="G1050" i="3" s="1"/>
  <c r="D1049" i="3"/>
  <c r="G1049" i="3" s="1"/>
  <c r="D1048" i="3"/>
  <c r="G1048" i="3" s="1"/>
  <c r="D1047" i="3"/>
  <c r="G1047" i="3" s="1"/>
  <c r="D1046" i="3"/>
  <c r="G1046" i="3" s="1"/>
  <c r="D1045" i="3"/>
  <c r="G1045" i="3" s="1"/>
  <c r="D1044" i="3"/>
  <c r="G1044" i="3" s="1"/>
  <c r="D1043" i="3"/>
  <c r="G1043" i="3" s="1"/>
  <c r="D1042" i="3"/>
  <c r="G1042" i="3" s="1"/>
  <c r="D1041" i="3"/>
  <c r="G1041" i="3" s="1"/>
  <c r="D1040" i="3"/>
  <c r="G1040" i="3" s="1"/>
  <c r="D1039" i="3"/>
  <c r="G1039" i="3" s="1"/>
  <c r="D1038" i="3"/>
  <c r="G1038" i="3" s="1"/>
  <c r="D1037" i="3"/>
  <c r="G1037" i="3" s="1"/>
  <c r="D1036" i="3"/>
  <c r="G1036" i="3" s="1"/>
  <c r="D1035" i="3"/>
  <c r="G1035" i="3" s="1"/>
  <c r="D1034" i="3"/>
  <c r="G1034" i="3" s="1"/>
  <c r="D1033" i="3"/>
  <c r="G1033" i="3" s="1"/>
  <c r="D1032" i="3"/>
  <c r="G1032" i="3" s="1"/>
  <c r="D1031" i="3"/>
  <c r="G1031" i="3" s="1"/>
  <c r="D1030" i="3"/>
  <c r="G1030" i="3" s="1"/>
  <c r="D1029" i="3"/>
  <c r="G1029" i="3" s="1"/>
  <c r="D1028" i="3"/>
  <c r="G1028" i="3" s="1"/>
  <c r="D1027" i="3"/>
  <c r="G1027" i="3" s="1"/>
  <c r="D1026" i="3"/>
  <c r="G1026" i="3" s="1"/>
  <c r="D1025" i="3"/>
  <c r="G1025" i="3" s="1"/>
  <c r="D1024" i="3"/>
  <c r="G1024" i="3" s="1"/>
  <c r="D1023" i="3"/>
  <c r="G1023" i="3" s="1"/>
  <c r="D1022" i="3"/>
  <c r="G1022" i="3" s="1"/>
  <c r="D1021" i="3"/>
  <c r="G1021" i="3" s="1"/>
  <c r="D1020" i="3"/>
  <c r="G1020" i="3" s="1"/>
  <c r="D1475" i="3"/>
  <c r="G1475" i="3" s="1"/>
  <c r="D1468" i="3"/>
  <c r="G1468" i="3" s="1"/>
  <c r="C1461" i="3"/>
  <c r="F1461" i="3" s="1"/>
  <c r="E1457" i="3"/>
  <c r="H1457" i="3" s="1"/>
  <c r="C1454" i="3"/>
  <c r="F1454" i="3" s="1"/>
  <c r="E1450" i="3"/>
  <c r="H1450" i="3" s="1"/>
  <c r="C1443" i="3"/>
  <c r="F1443" i="3" s="1"/>
  <c r="E1438" i="3"/>
  <c r="H1438" i="3" s="1"/>
  <c r="C1434" i="3"/>
  <c r="F1434" i="3" s="1"/>
  <c r="D1429" i="3"/>
  <c r="G1429" i="3" s="1"/>
  <c r="D1420" i="3"/>
  <c r="G1420" i="3" s="1"/>
  <c r="E1415" i="3"/>
  <c r="H1415" i="3" s="1"/>
  <c r="C1411" i="3"/>
  <c r="F1411" i="3" s="1"/>
  <c r="E1406" i="3"/>
  <c r="H1406" i="3" s="1"/>
  <c r="C1402" i="3"/>
  <c r="F1402" i="3" s="1"/>
  <c r="D1397" i="3"/>
  <c r="G1397" i="3" s="1"/>
  <c r="D1388" i="3"/>
  <c r="G1388" i="3" s="1"/>
  <c r="E1383" i="3"/>
  <c r="H1383" i="3" s="1"/>
  <c r="C1379" i="3"/>
  <c r="F1379" i="3" s="1"/>
  <c r="E1374" i="3"/>
  <c r="H1374" i="3" s="1"/>
  <c r="C1370" i="3"/>
  <c r="F1370" i="3" s="1"/>
  <c r="D1365" i="3"/>
  <c r="G1365" i="3" s="1"/>
  <c r="D1356" i="3"/>
  <c r="G1356" i="3" s="1"/>
  <c r="E1351" i="3"/>
  <c r="H1351" i="3" s="1"/>
  <c r="C1347" i="3"/>
  <c r="F1347" i="3" s="1"/>
  <c r="E1342" i="3"/>
  <c r="H1342" i="3" s="1"/>
  <c r="C1338" i="3"/>
  <c r="F1338" i="3" s="1"/>
  <c r="D1333" i="3"/>
  <c r="G1333" i="3" s="1"/>
  <c r="D1324" i="3"/>
  <c r="G1324" i="3" s="1"/>
  <c r="E1319" i="3"/>
  <c r="H1319" i="3" s="1"/>
  <c r="C1315" i="3"/>
  <c r="F1315" i="3" s="1"/>
  <c r="E1310" i="3"/>
  <c r="H1310" i="3" s="1"/>
  <c r="C1306" i="3"/>
  <c r="F1306" i="3" s="1"/>
  <c r="D1301" i="3"/>
  <c r="G1301" i="3" s="1"/>
  <c r="D1292" i="3"/>
  <c r="G1292" i="3" s="1"/>
  <c r="E1287" i="3"/>
  <c r="H1287" i="3" s="1"/>
  <c r="C1283" i="3"/>
  <c r="F1283" i="3" s="1"/>
  <c r="E1278" i="3"/>
  <c r="H1278" i="3" s="1"/>
  <c r="C1274" i="3"/>
  <c r="F1274" i="3" s="1"/>
  <c r="D1269" i="3"/>
  <c r="G1269" i="3" s="1"/>
  <c r="D1260" i="3"/>
  <c r="G1260" i="3" s="1"/>
  <c r="E1255" i="3"/>
  <c r="H1255" i="3" s="1"/>
  <c r="D1251" i="3"/>
  <c r="G1251" i="3" s="1"/>
  <c r="C1247" i="3"/>
  <c r="F1247" i="3" s="1"/>
  <c r="C1245" i="3"/>
  <c r="F1245" i="3" s="1"/>
  <c r="C1243" i="3"/>
  <c r="F1243" i="3" s="1"/>
  <c r="D1241" i="3"/>
  <c r="G1241" i="3" s="1"/>
  <c r="D1239" i="3"/>
  <c r="G1239" i="3" s="1"/>
  <c r="C1237" i="3"/>
  <c r="F1237" i="3" s="1"/>
  <c r="C1235" i="3"/>
  <c r="F1235" i="3" s="1"/>
  <c r="D1233" i="3"/>
  <c r="G1233" i="3" s="1"/>
  <c r="D1231" i="3"/>
  <c r="G1231" i="3" s="1"/>
  <c r="C1229" i="3"/>
  <c r="F1229" i="3" s="1"/>
  <c r="C1227" i="3"/>
  <c r="F1227" i="3" s="1"/>
  <c r="D1225" i="3"/>
  <c r="G1225" i="3" s="1"/>
  <c r="D1223" i="3"/>
  <c r="G1223" i="3" s="1"/>
  <c r="C1221" i="3"/>
  <c r="F1221" i="3" s="1"/>
  <c r="C1219" i="3"/>
  <c r="F1219" i="3" s="1"/>
  <c r="E1208" i="3"/>
  <c r="H1208" i="3" s="1"/>
  <c r="E1206" i="3"/>
  <c r="H1206" i="3" s="1"/>
  <c r="E1204" i="3"/>
  <c r="H1204" i="3" s="1"/>
  <c r="E1202" i="3"/>
  <c r="H1202" i="3" s="1"/>
  <c r="E1197" i="3"/>
  <c r="H1197" i="3" s="1"/>
  <c r="E1195" i="3"/>
  <c r="H1195" i="3" s="1"/>
  <c r="E1194" i="3"/>
  <c r="H1194" i="3" s="1"/>
  <c r="D1193" i="3"/>
  <c r="G1193" i="3" s="1"/>
  <c r="E1192" i="3"/>
  <c r="H1192" i="3" s="1"/>
  <c r="E1191" i="3"/>
  <c r="H1191" i="3" s="1"/>
  <c r="E1190" i="3"/>
  <c r="H1190" i="3" s="1"/>
  <c r="D1189" i="3"/>
  <c r="G1189" i="3" s="1"/>
  <c r="E1188" i="3"/>
  <c r="H1188" i="3" s="1"/>
  <c r="E1187" i="3"/>
  <c r="H1187" i="3" s="1"/>
  <c r="E1186" i="3"/>
  <c r="H1186" i="3" s="1"/>
  <c r="E1185" i="3"/>
  <c r="H1185" i="3" s="1"/>
  <c r="E1184" i="3"/>
  <c r="H1184" i="3" s="1"/>
  <c r="E1183" i="3"/>
  <c r="H1183" i="3" s="1"/>
  <c r="E1182" i="3"/>
  <c r="H1182" i="3" s="1"/>
  <c r="E1181" i="3"/>
  <c r="H1181" i="3" s="1"/>
  <c r="E1180" i="3"/>
  <c r="H1180" i="3" s="1"/>
  <c r="E1179" i="3"/>
  <c r="H1179" i="3" s="1"/>
  <c r="E1178" i="3"/>
  <c r="H1178" i="3" s="1"/>
  <c r="E1177" i="3"/>
  <c r="H1177" i="3" s="1"/>
  <c r="E1176" i="3"/>
  <c r="H1176" i="3" s="1"/>
  <c r="E1175" i="3"/>
  <c r="H1175" i="3" s="1"/>
  <c r="E1174" i="3"/>
  <c r="H1174" i="3" s="1"/>
  <c r="E1173" i="3"/>
  <c r="H1173" i="3" s="1"/>
  <c r="E1172" i="3"/>
  <c r="H1172" i="3" s="1"/>
  <c r="E1171" i="3"/>
  <c r="H1171" i="3" s="1"/>
  <c r="E1170" i="3"/>
  <c r="H1170" i="3" s="1"/>
  <c r="E1169" i="3"/>
  <c r="H1169" i="3" s="1"/>
  <c r="E1168" i="3"/>
  <c r="H1168" i="3" s="1"/>
  <c r="E1167" i="3"/>
  <c r="H1167" i="3" s="1"/>
  <c r="E1166" i="3"/>
  <c r="H1166" i="3" s="1"/>
  <c r="E1165" i="3"/>
  <c r="H1165" i="3" s="1"/>
  <c r="E1164" i="3"/>
  <c r="H1164" i="3" s="1"/>
  <c r="E1163" i="3"/>
  <c r="H1163" i="3" s="1"/>
  <c r="E1162" i="3"/>
  <c r="H1162" i="3" s="1"/>
  <c r="E1161" i="3"/>
  <c r="H1161" i="3" s="1"/>
  <c r="E1160" i="3"/>
  <c r="H1160" i="3" s="1"/>
  <c r="E1159" i="3"/>
  <c r="H1159" i="3" s="1"/>
  <c r="E1158" i="3"/>
  <c r="H1158" i="3" s="1"/>
  <c r="E1157" i="3"/>
  <c r="H1157" i="3" s="1"/>
  <c r="E1156" i="3"/>
  <c r="H1156" i="3" s="1"/>
  <c r="E1155" i="3"/>
  <c r="H1155" i="3" s="1"/>
  <c r="E1154" i="3"/>
  <c r="H1154" i="3" s="1"/>
  <c r="E1153" i="3"/>
  <c r="H1153" i="3" s="1"/>
  <c r="E1152" i="3"/>
  <c r="H1152" i="3" s="1"/>
  <c r="E1151" i="3"/>
  <c r="H1151" i="3" s="1"/>
  <c r="E1150" i="3"/>
  <c r="H1150" i="3" s="1"/>
  <c r="E1149" i="3"/>
  <c r="H1149" i="3" s="1"/>
  <c r="E1148" i="3"/>
  <c r="H1148" i="3" s="1"/>
  <c r="E1147" i="3"/>
  <c r="H1147" i="3" s="1"/>
  <c r="E1146" i="3"/>
  <c r="H1146" i="3" s="1"/>
  <c r="E1145" i="3"/>
  <c r="H1145" i="3" s="1"/>
  <c r="E1144" i="3"/>
  <c r="H1144" i="3" s="1"/>
  <c r="E1143" i="3"/>
  <c r="H1143" i="3" s="1"/>
  <c r="E1142" i="3"/>
  <c r="H1142" i="3" s="1"/>
  <c r="E1141" i="3"/>
  <c r="H1141" i="3" s="1"/>
  <c r="E1140" i="3"/>
  <c r="H1140" i="3" s="1"/>
  <c r="E1139" i="3"/>
  <c r="H1139" i="3" s="1"/>
  <c r="E1138" i="3"/>
  <c r="H1138" i="3" s="1"/>
  <c r="E1137" i="3"/>
  <c r="H1137" i="3" s="1"/>
  <c r="E1136" i="3"/>
  <c r="H1136" i="3" s="1"/>
  <c r="E1135" i="3"/>
  <c r="H1135" i="3" s="1"/>
  <c r="E1134" i="3"/>
  <c r="H1134" i="3" s="1"/>
  <c r="E1133" i="3"/>
  <c r="H1133" i="3" s="1"/>
  <c r="E1132" i="3"/>
  <c r="H1132" i="3" s="1"/>
  <c r="E1131" i="3"/>
  <c r="H1131" i="3" s="1"/>
  <c r="E1130" i="3"/>
  <c r="H1130" i="3" s="1"/>
  <c r="E1129" i="3"/>
  <c r="H1129" i="3" s="1"/>
  <c r="E1128" i="3"/>
  <c r="H1128" i="3" s="1"/>
  <c r="E1127" i="3"/>
  <c r="H1127" i="3" s="1"/>
  <c r="E1126" i="3"/>
  <c r="H1126" i="3" s="1"/>
  <c r="E1125" i="3"/>
  <c r="H1125" i="3" s="1"/>
  <c r="E1124" i="3"/>
  <c r="H1124" i="3" s="1"/>
  <c r="E1123" i="3"/>
  <c r="H1123" i="3" s="1"/>
  <c r="E1122" i="3"/>
  <c r="H1122" i="3" s="1"/>
  <c r="E1121" i="3"/>
  <c r="H1121" i="3" s="1"/>
  <c r="E1120" i="3"/>
  <c r="H1120" i="3" s="1"/>
  <c r="E1119" i="3"/>
  <c r="H1119" i="3" s="1"/>
  <c r="E1118" i="3"/>
  <c r="H1118" i="3" s="1"/>
  <c r="E1117" i="3"/>
  <c r="H1117" i="3" s="1"/>
  <c r="E1116" i="3"/>
  <c r="H1116" i="3" s="1"/>
  <c r="E1115" i="3"/>
  <c r="H1115" i="3" s="1"/>
  <c r="E1114" i="3"/>
  <c r="H1114" i="3" s="1"/>
  <c r="E1113" i="3"/>
  <c r="H1113" i="3" s="1"/>
  <c r="E1112" i="3"/>
  <c r="H1112" i="3" s="1"/>
  <c r="E1111" i="3"/>
  <c r="H1111" i="3" s="1"/>
  <c r="E1110" i="3"/>
  <c r="H1110" i="3" s="1"/>
  <c r="E1109" i="3"/>
  <c r="H1109" i="3" s="1"/>
  <c r="E1108" i="3"/>
  <c r="H1108" i="3" s="1"/>
  <c r="E1107" i="3"/>
  <c r="H1107" i="3" s="1"/>
  <c r="E1106" i="3"/>
  <c r="H1106" i="3" s="1"/>
  <c r="E1105" i="3"/>
  <c r="H1105" i="3" s="1"/>
  <c r="E1104" i="3"/>
  <c r="H1104" i="3" s="1"/>
  <c r="E1103" i="3"/>
  <c r="H1103" i="3" s="1"/>
  <c r="E1102" i="3"/>
  <c r="H1102" i="3" s="1"/>
  <c r="E1101" i="3"/>
  <c r="H1101" i="3" s="1"/>
  <c r="E1100" i="3"/>
  <c r="H1100" i="3" s="1"/>
  <c r="E1099" i="3"/>
  <c r="H1099" i="3" s="1"/>
  <c r="E1098" i="3"/>
  <c r="H1098" i="3" s="1"/>
  <c r="E1097" i="3"/>
  <c r="H1097" i="3" s="1"/>
  <c r="E1096" i="3"/>
  <c r="H1096" i="3" s="1"/>
  <c r="E1095" i="3"/>
  <c r="H1095" i="3" s="1"/>
  <c r="E1094" i="3"/>
  <c r="H1094" i="3" s="1"/>
  <c r="E1093" i="3"/>
  <c r="H1093" i="3" s="1"/>
  <c r="E1092" i="3"/>
  <c r="H1092" i="3" s="1"/>
  <c r="E1091" i="3"/>
  <c r="H1091" i="3" s="1"/>
  <c r="E1090" i="3"/>
  <c r="H1090" i="3" s="1"/>
  <c r="E1089" i="3"/>
  <c r="H1089" i="3" s="1"/>
  <c r="E1088" i="3"/>
  <c r="H1088" i="3" s="1"/>
  <c r="E1087" i="3"/>
  <c r="H1087" i="3" s="1"/>
  <c r="E1086" i="3"/>
  <c r="H1086" i="3" s="1"/>
  <c r="E1085" i="3"/>
  <c r="H1085" i="3" s="1"/>
  <c r="E1084" i="3"/>
  <c r="H1084" i="3" s="1"/>
  <c r="E1083" i="3"/>
  <c r="H1083" i="3" s="1"/>
  <c r="E1082" i="3"/>
  <c r="H1082" i="3" s="1"/>
  <c r="E1081" i="3"/>
  <c r="H1081" i="3" s="1"/>
  <c r="E1080" i="3"/>
  <c r="H1080" i="3" s="1"/>
  <c r="E1079" i="3"/>
  <c r="H1079" i="3" s="1"/>
  <c r="E1078" i="3"/>
  <c r="H1078" i="3" s="1"/>
  <c r="E1077" i="3"/>
  <c r="H1077" i="3" s="1"/>
  <c r="E1076" i="3"/>
  <c r="H1076" i="3" s="1"/>
  <c r="E1075" i="3"/>
  <c r="H1075" i="3" s="1"/>
  <c r="E1074" i="3"/>
  <c r="H1074" i="3" s="1"/>
  <c r="E1073" i="3"/>
  <c r="H1073" i="3" s="1"/>
  <c r="E1072" i="3"/>
  <c r="H1072" i="3" s="1"/>
  <c r="E1071" i="3"/>
  <c r="H1071" i="3" s="1"/>
  <c r="E1070" i="3"/>
  <c r="H1070" i="3" s="1"/>
  <c r="E1069" i="3"/>
  <c r="H1069" i="3" s="1"/>
  <c r="E1068" i="3"/>
  <c r="H1068" i="3" s="1"/>
  <c r="E1067" i="3"/>
  <c r="H1067" i="3" s="1"/>
  <c r="E1066" i="3"/>
  <c r="H1066" i="3" s="1"/>
  <c r="E1065" i="3"/>
  <c r="H1065" i="3" s="1"/>
  <c r="E1064" i="3"/>
  <c r="H1064" i="3" s="1"/>
  <c r="E1063" i="3"/>
  <c r="H1063" i="3" s="1"/>
  <c r="E1062" i="3"/>
  <c r="H1062" i="3" s="1"/>
  <c r="E1061" i="3"/>
  <c r="H1061" i="3" s="1"/>
  <c r="E1060" i="3"/>
  <c r="H1060" i="3" s="1"/>
  <c r="E1059" i="3"/>
  <c r="H1059" i="3" s="1"/>
  <c r="E1058" i="3"/>
  <c r="H1058" i="3" s="1"/>
  <c r="E1057" i="3"/>
  <c r="H1057" i="3" s="1"/>
  <c r="E1056" i="3"/>
  <c r="H1056" i="3" s="1"/>
  <c r="E1055" i="3"/>
  <c r="H1055" i="3" s="1"/>
  <c r="E1054" i="3"/>
  <c r="H1054" i="3" s="1"/>
  <c r="E1053" i="3"/>
  <c r="H1053" i="3" s="1"/>
  <c r="E1052" i="3"/>
  <c r="H1052" i="3" s="1"/>
  <c r="E1051" i="3"/>
  <c r="H1051" i="3" s="1"/>
  <c r="E1050" i="3"/>
  <c r="H1050" i="3" s="1"/>
  <c r="E1049" i="3"/>
  <c r="H1049" i="3" s="1"/>
  <c r="E1048" i="3"/>
  <c r="H1048" i="3" s="1"/>
  <c r="E1047" i="3"/>
  <c r="H1047" i="3" s="1"/>
  <c r="E1046" i="3"/>
  <c r="H1046" i="3" s="1"/>
  <c r="E1045" i="3"/>
  <c r="H1045" i="3" s="1"/>
  <c r="E1044" i="3"/>
  <c r="H1044" i="3" s="1"/>
  <c r="E1043" i="3"/>
  <c r="H1043" i="3" s="1"/>
  <c r="E1042" i="3"/>
  <c r="H1042" i="3" s="1"/>
  <c r="E1041" i="3"/>
  <c r="H1041" i="3" s="1"/>
  <c r="E1040" i="3"/>
  <c r="H1040" i="3" s="1"/>
  <c r="E1039" i="3"/>
  <c r="H1039" i="3" s="1"/>
  <c r="E1038" i="3"/>
  <c r="H1038" i="3" s="1"/>
  <c r="E1037" i="3"/>
  <c r="H1037" i="3" s="1"/>
  <c r="E1036" i="3"/>
  <c r="H1036" i="3" s="1"/>
  <c r="E1035" i="3"/>
  <c r="H1035" i="3" s="1"/>
  <c r="E1034" i="3"/>
  <c r="H1034" i="3" s="1"/>
  <c r="E1033" i="3"/>
  <c r="H1033" i="3" s="1"/>
  <c r="E1032" i="3"/>
  <c r="H1032" i="3" s="1"/>
  <c r="E1031" i="3"/>
  <c r="H1031" i="3" s="1"/>
  <c r="E1030" i="3"/>
  <c r="H1030" i="3" s="1"/>
  <c r="E1029" i="3"/>
  <c r="H1029" i="3" s="1"/>
  <c r="E1028" i="3"/>
  <c r="H1028" i="3" s="1"/>
  <c r="E1027" i="3"/>
  <c r="H1027" i="3" s="1"/>
  <c r="E1026" i="3"/>
  <c r="H1026" i="3" s="1"/>
  <c r="E1025" i="3"/>
  <c r="H1025" i="3" s="1"/>
  <c r="E1024" i="3"/>
  <c r="H1024" i="3" s="1"/>
  <c r="E1023" i="3"/>
  <c r="H1023" i="3" s="1"/>
  <c r="E1022" i="3"/>
  <c r="H1022" i="3" s="1"/>
  <c r="E1021" i="3"/>
  <c r="H1021" i="3" s="1"/>
  <c r="E1020" i="3"/>
  <c r="H1020" i="3" s="1"/>
  <c r="D1476" i="3"/>
  <c r="G1476" i="3" s="1"/>
  <c r="C1469" i="3"/>
  <c r="F1469" i="3" s="1"/>
  <c r="E1465" i="3"/>
  <c r="H1465" i="3" s="1"/>
  <c r="C1462" i="3"/>
  <c r="F1462" i="3" s="1"/>
  <c r="E1458" i="3"/>
  <c r="H1458" i="3" s="1"/>
  <c r="D1451" i="3"/>
  <c r="G1451" i="3" s="1"/>
  <c r="C1444" i="3"/>
  <c r="F1444" i="3" s="1"/>
  <c r="E1439" i="3"/>
  <c r="H1439" i="3" s="1"/>
  <c r="C1435" i="3"/>
  <c r="F1435" i="3" s="1"/>
  <c r="E1430" i="3"/>
  <c r="H1430" i="3" s="1"/>
  <c r="C1426" i="3"/>
  <c r="F1426" i="3" s="1"/>
  <c r="D1421" i="3"/>
  <c r="G1421" i="3" s="1"/>
  <c r="D1412" i="3"/>
  <c r="G1412" i="3" s="1"/>
  <c r="E1407" i="3"/>
  <c r="H1407" i="3" s="1"/>
  <c r="C1403" i="3"/>
  <c r="F1403" i="3" s="1"/>
  <c r="E1398" i="3"/>
  <c r="H1398" i="3" s="1"/>
  <c r="C1394" i="3"/>
  <c r="F1394" i="3" s="1"/>
  <c r="D1389" i="3"/>
  <c r="G1389" i="3" s="1"/>
  <c r="D1380" i="3"/>
  <c r="G1380" i="3" s="1"/>
  <c r="E1375" i="3"/>
  <c r="H1375" i="3" s="1"/>
  <c r="C1371" i="3"/>
  <c r="F1371" i="3" s="1"/>
  <c r="E1366" i="3"/>
  <c r="H1366" i="3" s="1"/>
  <c r="C1362" i="3"/>
  <c r="F1362" i="3" s="1"/>
  <c r="D1357" i="3"/>
  <c r="G1357" i="3" s="1"/>
  <c r="D1348" i="3"/>
  <c r="G1348" i="3" s="1"/>
  <c r="E1343" i="3"/>
  <c r="H1343" i="3" s="1"/>
  <c r="C1339" i="3"/>
  <c r="F1339" i="3" s="1"/>
  <c r="E1334" i="3"/>
  <c r="H1334" i="3" s="1"/>
  <c r="C1330" i="3"/>
  <c r="F1330" i="3" s="1"/>
  <c r="D1325" i="3"/>
  <c r="G1325" i="3" s="1"/>
  <c r="D1316" i="3"/>
  <c r="G1316" i="3" s="1"/>
  <c r="E1311" i="3"/>
  <c r="H1311" i="3" s="1"/>
  <c r="C1307" i="3"/>
  <c r="F1307" i="3" s="1"/>
  <c r="E1302" i="3"/>
  <c r="H1302" i="3" s="1"/>
  <c r="C1298" i="3"/>
  <c r="F1298" i="3" s="1"/>
  <c r="D1293" i="3"/>
  <c r="G1293" i="3" s="1"/>
  <c r="D1284" i="3"/>
  <c r="G1284" i="3" s="1"/>
  <c r="E1279" i="3"/>
  <c r="H1279" i="3" s="1"/>
  <c r="C1275" i="3"/>
  <c r="F1275" i="3" s="1"/>
  <c r="E1270" i="3"/>
  <c r="H1270" i="3" s="1"/>
  <c r="C1266" i="3"/>
  <c r="F1266" i="3" s="1"/>
  <c r="D1261" i="3"/>
  <c r="G1261" i="3" s="1"/>
  <c r="D1252" i="3"/>
  <c r="G1252" i="3" s="1"/>
  <c r="D1248" i="3"/>
  <c r="G1248" i="3" s="1"/>
  <c r="E1245" i="3"/>
  <c r="H1245" i="3" s="1"/>
  <c r="E1243" i="3"/>
  <c r="H1243" i="3" s="1"/>
  <c r="E1237" i="3"/>
  <c r="H1237" i="3" s="1"/>
  <c r="E1235" i="3"/>
  <c r="H1235" i="3" s="1"/>
  <c r="E1229" i="3"/>
  <c r="H1229" i="3" s="1"/>
  <c r="E1227" i="3"/>
  <c r="H1227" i="3" s="1"/>
  <c r="E1221" i="3"/>
  <c r="H1221" i="3" s="1"/>
  <c r="E1219" i="3"/>
  <c r="H1219" i="3" s="1"/>
  <c r="D1217" i="3"/>
  <c r="G1217" i="3" s="1"/>
  <c r="D1215" i="3"/>
  <c r="G1215" i="3" s="1"/>
  <c r="C1213" i="3"/>
  <c r="F1213" i="3" s="1"/>
  <c r="C1211" i="3"/>
  <c r="F1211" i="3" s="1"/>
  <c r="C1209" i="3"/>
  <c r="F1209" i="3" s="1"/>
  <c r="C1207" i="3"/>
  <c r="F1207" i="3" s="1"/>
  <c r="C1200" i="3"/>
  <c r="F1200" i="3" s="1"/>
  <c r="C1199" i="3"/>
  <c r="F1199" i="3" s="1"/>
  <c r="C1198" i="3"/>
  <c r="F1198" i="3" s="1"/>
  <c r="C1196" i="3"/>
  <c r="F1196" i="3" s="1"/>
  <c r="E1193" i="3"/>
  <c r="H1193" i="3" s="1"/>
  <c r="E1189" i="3"/>
  <c r="H1189" i="3" s="1"/>
  <c r="E973" i="3"/>
  <c r="H973" i="3" s="1"/>
  <c r="E972" i="3"/>
  <c r="H972" i="3" s="1"/>
  <c r="E971" i="3"/>
  <c r="H971" i="3" s="1"/>
  <c r="E970" i="3"/>
  <c r="H970" i="3" s="1"/>
  <c r="E969" i="3"/>
  <c r="H969" i="3" s="1"/>
  <c r="E968" i="3"/>
  <c r="H968" i="3" s="1"/>
  <c r="E967" i="3"/>
  <c r="H967" i="3" s="1"/>
  <c r="E966" i="3"/>
  <c r="H966" i="3" s="1"/>
  <c r="E965" i="3"/>
  <c r="H965" i="3" s="1"/>
  <c r="E964" i="3"/>
  <c r="H964" i="3" s="1"/>
  <c r="E963" i="3"/>
  <c r="H963" i="3" s="1"/>
  <c r="E962" i="3"/>
  <c r="H962" i="3" s="1"/>
  <c r="E961" i="3"/>
  <c r="H961" i="3" s="1"/>
  <c r="E960" i="3"/>
  <c r="H960" i="3" s="1"/>
  <c r="E959" i="3"/>
  <c r="H959" i="3" s="1"/>
  <c r="E958" i="3"/>
  <c r="H958" i="3" s="1"/>
  <c r="E957" i="3"/>
  <c r="H957" i="3" s="1"/>
  <c r="E956" i="3"/>
  <c r="H956" i="3" s="1"/>
  <c r="E955" i="3"/>
  <c r="H955" i="3" s="1"/>
  <c r="E954" i="3"/>
  <c r="H954" i="3" s="1"/>
  <c r="E953" i="3"/>
  <c r="H953" i="3" s="1"/>
  <c r="E952" i="3"/>
  <c r="H952" i="3" s="1"/>
  <c r="E951" i="3"/>
  <c r="H951" i="3" s="1"/>
  <c r="E950" i="3"/>
  <c r="H950" i="3" s="1"/>
  <c r="E949" i="3"/>
  <c r="H949" i="3" s="1"/>
  <c r="E948" i="3"/>
  <c r="H948" i="3" s="1"/>
  <c r="E947" i="3"/>
  <c r="H947" i="3" s="1"/>
  <c r="E946" i="3"/>
  <c r="H946" i="3" s="1"/>
  <c r="E945" i="3"/>
  <c r="H945" i="3" s="1"/>
  <c r="E944" i="3"/>
  <c r="H944" i="3" s="1"/>
  <c r="E943" i="3"/>
  <c r="H943" i="3" s="1"/>
  <c r="E942" i="3"/>
  <c r="H942" i="3" s="1"/>
  <c r="E941" i="3"/>
  <c r="H941" i="3" s="1"/>
  <c r="E940" i="3"/>
  <c r="H940" i="3" s="1"/>
  <c r="E939" i="3"/>
  <c r="H939" i="3" s="1"/>
  <c r="E938" i="3"/>
  <c r="H938" i="3" s="1"/>
  <c r="E937" i="3"/>
  <c r="H937" i="3" s="1"/>
  <c r="E936" i="3"/>
  <c r="H936" i="3" s="1"/>
  <c r="E935" i="3"/>
  <c r="H935" i="3" s="1"/>
  <c r="E934" i="3"/>
  <c r="H934" i="3" s="1"/>
  <c r="E933" i="3"/>
  <c r="H933" i="3" s="1"/>
  <c r="E932" i="3"/>
  <c r="H932" i="3" s="1"/>
  <c r="E931" i="3"/>
  <c r="H931" i="3" s="1"/>
  <c r="E930" i="3"/>
  <c r="H930" i="3" s="1"/>
  <c r="E929" i="3"/>
  <c r="H929" i="3" s="1"/>
  <c r="E928" i="3"/>
  <c r="H928" i="3" s="1"/>
  <c r="E927" i="3"/>
  <c r="H927" i="3" s="1"/>
  <c r="E926" i="3"/>
  <c r="H926" i="3" s="1"/>
  <c r="E925" i="3"/>
  <c r="H925" i="3" s="1"/>
  <c r="E924" i="3"/>
  <c r="H924" i="3" s="1"/>
  <c r="E923" i="3"/>
  <c r="H923" i="3" s="1"/>
  <c r="E922" i="3"/>
  <c r="H922" i="3" s="1"/>
  <c r="E921" i="3"/>
  <c r="H921" i="3" s="1"/>
  <c r="E920" i="3"/>
  <c r="H920" i="3" s="1"/>
  <c r="E919" i="3"/>
  <c r="H919" i="3" s="1"/>
  <c r="E918" i="3"/>
  <c r="H918" i="3" s="1"/>
  <c r="E917" i="3"/>
  <c r="H917" i="3" s="1"/>
  <c r="E916" i="3"/>
  <c r="H916" i="3" s="1"/>
  <c r="E915" i="3"/>
  <c r="H915" i="3" s="1"/>
  <c r="E914" i="3"/>
  <c r="H914" i="3" s="1"/>
  <c r="E913" i="3"/>
  <c r="H913" i="3" s="1"/>
  <c r="E912" i="3"/>
  <c r="H912" i="3" s="1"/>
  <c r="E911" i="3"/>
  <c r="H911" i="3" s="1"/>
  <c r="E910" i="3"/>
  <c r="H910" i="3" s="1"/>
  <c r="E909" i="3"/>
  <c r="H909" i="3" s="1"/>
  <c r="E908" i="3"/>
  <c r="H908" i="3" s="1"/>
  <c r="E907" i="3"/>
  <c r="H907" i="3" s="1"/>
  <c r="E906" i="3"/>
  <c r="H906" i="3" s="1"/>
  <c r="E905" i="3"/>
  <c r="H905" i="3" s="1"/>
  <c r="E904" i="3"/>
  <c r="H904" i="3" s="1"/>
  <c r="E903" i="3"/>
  <c r="H903" i="3" s="1"/>
  <c r="E902" i="3"/>
  <c r="H902" i="3" s="1"/>
  <c r="E901" i="3"/>
  <c r="H901" i="3" s="1"/>
  <c r="E900" i="3"/>
  <c r="H900" i="3" s="1"/>
  <c r="E899" i="3"/>
  <c r="H899" i="3" s="1"/>
  <c r="E898" i="3"/>
  <c r="H898" i="3" s="1"/>
  <c r="E897" i="3"/>
  <c r="H897" i="3" s="1"/>
  <c r="E896" i="3"/>
  <c r="H896" i="3" s="1"/>
  <c r="E895" i="3"/>
  <c r="H895" i="3" s="1"/>
  <c r="E894" i="3"/>
  <c r="H894" i="3" s="1"/>
  <c r="E893" i="3"/>
  <c r="H893" i="3" s="1"/>
  <c r="E892" i="3"/>
  <c r="H892" i="3" s="1"/>
  <c r="E891" i="3"/>
  <c r="H891" i="3" s="1"/>
  <c r="E890" i="3"/>
  <c r="H890" i="3" s="1"/>
  <c r="E889" i="3"/>
  <c r="H889" i="3" s="1"/>
  <c r="E888" i="3"/>
  <c r="H888" i="3" s="1"/>
  <c r="E887" i="3"/>
  <c r="H887" i="3" s="1"/>
  <c r="E886" i="3"/>
  <c r="H886" i="3" s="1"/>
  <c r="E885" i="3"/>
  <c r="H885" i="3" s="1"/>
  <c r="E884" i="3"/>
  <c r="H884" i="3" s="1"/>
  <c r="E883" i="3"/>
  <c r="H883" i="3" s="1"/>
  <c r="E882" i="3"/>
  <c r="H882" i="3" s="1"/>
  <c r="E881" i="3"/>
  <c r="H881" i="3" s="1"/>
  <c r="E880" i="3"/>
  <c r="H880" i="3" s="1"/>
  <c r="E879" i="3"/>
  <c r="H879" i="3" s="1"/>
  <c r="E878" i="3"/>
  <c r="H878" i="3" s="1"/>
  <c r="E877" i="3"/>
  <c r="H877" i="3" s="1"/>
  <c r="E876" i="3"/>
  <c r="H876" i="3" s="1"/>
  <c r="E875" i="3"/>
  <c r="H875" i="3" s="1"/>
  <c r="E874" i="3"/>
  <c r="H874" i="3" s="1"/>
  <c r="E873" i="3"/>
  <c r="H873" i="3" s="1"/>
  <c r="E872" i="3"/>
  <c r="H872" i="3" s="1"/>
  <c r="E871" i="3"/>
  <c r="H871" i="3" s="1"/>
  <c r="E870" i="3"/>
  <c r="H870" i="3" s="1"/>
  <c r="E869" i="3"/>
  <c r="H869" i="3" s="1"/>
  <c r="E868" i="3"/>
  <c r="H868" i="3" s="1"/>
  <c r="E867" i="3"/>
  <c r="H867" i="3" s="1"/>
  <c r="E866" i="3"/>
  <c r="H866" i="3" s="1"/>
  <c r="E865" i="3"/>
  <c r="H865" i="3" s="1"/>
  <c r="E864" i="3"/>
  <c r="H864" i="3" s="1"/>
  <c r="E863" i="3"/>
  <c r="H863" i="3" s="1"/>
  <c r="E862" i="3"/>
  <c r="H862" i="3" s="1"/>
  <c r="E861" i="3"/>
  <c r="H861" i="3" s="1"/>
  <c r="E860" i="3"/>
  <c r="H860" i="3" s="1"/>
  <c r="E859" i="3"/>
  <c r="H859" i="3" s="1"/>
  <c r="E858" i="3"/>
  <c r="H858" i="3" s="1"/>
  <c r="E857" i="3"/>
  <c r="H857" i="3" s="1"/>
  <c r="E856" i="3"/>
  <c r="H856" i="3" s="1"/>
  <c r="E855" i="3"/>
  <c r="H855" i="3" s="1"/>
  <c r="E854" i="3"/>
  <c r="H854" i="3" s="1"/>
  <c r="E853" i="3"/>
  <c r="H853" i="3" s="1"/>
  <c r="E852" i="3"/>
  <c r="H852" i="3" s="1"/>
  <c r="E851" i="3"/>
  <c r="H851" i="3" s="1"/>
  <c r="E850" i="3"/>
  <c r="H850" i="3" s="1"/>
  <c r="E849" i="3"/>
  <c r="H849" i="3" s="1"/>
  <c r="E848" i="3"/>
  <c r="H848" i="3" s="1"/>
  <c r="E847" i="3"/>
  <c r="H847" i="3" s="1"/>
  <c r="E846" i="3"/>
  <c r="H846" i="3" s="1"/>
  <c r="E845" i="3"/>
  <c r="H845" i="3" s="1"/>
  <c r="E844" i="3"/>
  <c r="H844" i="3" s="1"/>
  <c r="E843" i="3"/>
  <c r="H843" i="3" s="1"/>
  <c r="E842" i="3"/>
  <c r="H842" i="3" s="1"/>
  <c r="E841" i="3"/>
  <c r="H841" i="3" s="1"/>
  <c r="E840" i="3"/>
  <c r="H840" i="3" s="1"/>
  <c r="E839" i="3"/>
  <c r="H839" i="3" s="1"/>
  <c r="E838" i="3"/>
  <c r="H838" i="3" s="1"/>
  <c r="E837" i="3"/>
  <c r="H837" i="3" s="1"/>
  <c r="E836" i="3"/>
  <c r="H836" i="3" s="1"/>
  <c r="E835" i="3"/>
  <c r="H835" i="3" s="1"/>
  <c r="E834" i="3"/>
  <c r="H834" i="3" s="1"/>
  <c r="E833" i="3"/>
  <c r="H833" i="3" s="1"/>
  <c r="E832" i="3"/>
  <c r="H832" i="3" s="1"/>
  <c r="E831" i="3"/>
  <c r="H831" i="3" s="1"/>
  <c r="E830" i="3"/>
  <c r="H830" i="3" s="1"/>
  <c r="E829" i="3"/>
  <c r="H829" i="3" s="1"/>
  <c r="E828" i="3"/>
  <c r="H828" i="3" s="1"/>
  <c r="E827" i="3"/>
  <c r="H827" i="3" s="1"/>
  <c r="E826" i="3"/>
  <c r="H826" i="3" s="1"/>
  <c r="E825" i="3"/>
  <c r="H825" i="3" s="1"/>
  <c r="E824" i="3"/>
  <c r="H824" i="3" s="1"/>
  <c r="E823" i="3"/>
  <c r="H823" i="3" s="1"/>
  <c r="E822" i="3"/>
  <c r="H822" i="3" s="1"/>
  <c r="E821" i="3"/>
  <c r="H821" i="3" s="1"/>
  <c r="E820" i="3"/>
  <c r="H820" i="3" s="1"/>
  <c r="E819" i="3"/>
  <c r="H819" i="3" s="1"/>
  <c r="E818" i="3"/>
  <c r="H818" i="3" s="1"/>
  <c r="C1128" i="3"/>
  <c r="F1128" i="3" s="1"/>
  <c r="C1126" i="3"/>
  <c r="F1126" i="3" s="1"/>
  <c r="C1124" i="3"/>
  <c r="F1124" i="3" s="1"/>
  <c r="C1122" i="3"/>
  <c r="F1122" i="3" s="1"/>
  <c r="C1120" i="3"/>
  <c r="F1120" i="3" s="1"/>
  <c r="C1118" i="3"/>
  <c r="F1118" i="3" s="1"/>
  <c r="C1116" i="3"/>
  <c r="F1116" i="3" s="1"/>
  <c r="C1114" i="3"/>
  <c r="F1114" i="3" s="1"/>
  <c r="C1112" i="3"/>
  <c r="F1112" i="3" s="1"/>
  <c r="C1110" i="3"/>
  <c r="F1110" i="3" s="1"/>
  <c r="C1108" i="3"/>
  <c r="F1108" i="3" s="1"/>
  <c r="C1106" i="3"/>
  <c r="F1106" i="3" s="1"/>
  <c r="C1104" i="3"/>
  <c r="F1104" i="3" s="1"/>
  <c r="C1102" i="3"/>
  <c r="F1102" i="3" s="1"/>
  <c r="C1100" i="3"/>
  <c r="F1100" i="3" s="1"/>
  <c r="C1098" i="3"/>
  <c r="F1098" i="3" s="1"/>
  <c r="C1096" i="3"/>
  <c r="F1096" i="3" s="1"/>
  <c r="C1094" i="3"/>
  <c r="F1094" i="3" s="1"/>
  <c r="C1092" i="3"/>
  <c r="F1092" i="3" s="1"/>
  <c r="C1090" i="3"/>
  <c r="F1090" i="3" s="1"/>
  <c r="C1088" i="3"/>
  <c r="F1088" i="3" s="1"/>
  <c r="C1086" i="3"/>
  <c r="F1086" i="3" s="1"/>
  <c r="C1084" i="3"/>
  <c r="F1084" i="3" s="1"/>
  <c r="C1082" i="3"/>
  <c r="F1082" i="3" s="1"/>
  <c r="C1080" i="3"/>
  <c r="F1080" i="3" s="1"/>
  <c r="C1078" i="3"/>
  <c r="F1078" i="3" s="1"/>
  <c r="C1076" i="3"/>
  <c r="F1076" i="3" s="1"/>
  <c r="C1074" i="3"/>
  <c r="F1074" i="3" s="1"/>
  <c r="C1072" i="3"/>
  <c r="F1072" i="3" s="1"/>
  <c r="C1070" i="3"/>
  <c r="F1070" i="3" s="1"/>
  <c r="C1068" i="3"/>
  <c r="F1068" i="3" s="1"/>
  <c r="C1066" i="3"/>
  <c r="F1066" i="3" s="1"/>
  <c r="C1064" i="3"/>
  <c r="F1064" i="3" s="1"/>
  <c r="C1062" i="3"/>
  <c r="F1062" i="3" s="1"/>
  <c r="C1060" i="3"/>
  <c r="F1060" i="3" s="1"/>
  <c r="C1058" i="3"/>
  <c r="F1058" i="3" s="1"/>
  <c r="C1056" i="3"/>
  <c r="F1056" i="3" s="1"/>
  <c r="C1054" i="3"/>
  <c r="F1054" i="3" s="1"/>
  <c r="C1052" i="3"/>
  <c r="F1052" i="3" s="1"/>
  <c r="C1050" i="3"/>
  <c r="F1050" i="3" s="1"/>
  <c r="C1048" i="3"/>
  <c r="F1048" i="3" s="1"/>
  <c r="C1046" i="3"/>
  <c r="F1046" i="3" s="1"/>
  <c r="C1044" i="3"/>
  <c r="F1044" i="3" s="1"/>
  <c r="C1042" i="3"/>
  <c r="F1042" i="3" s="1"/>
  <c r="C1040" i="3"/>
  <c r="F1040" i="3" s="1"/>
  <c r="C1038" i="3"/>
  <c r="F1038" i="3" s="1"/>
  <c r="C1036" i="3"/>
  <c r="F1036" i="3" s="1"/>
  <c r="C1034" i="3"/>
  <c r="F1034" i="3" s="1"/>
  <c r="C1032" i="3"/>
  <c r="F1032" i="3" s="1"/>
  <c r="C1030" i="3"/>
  <c r="F1030" i="3" s="1"/>
  <c r="C1028" i="3"/>
  <c r="F1028" i="3" s="1"/>
  <c r="C1026" i="3"/>
  <c r="F1026" i="3" s="1"/>
  <c r="C1024" i="3"/>
  <c r="F1024" i="3" s="1"/>
  <c r="C1022" i="3"/>
  <c r="F1022" i="3" s="1"/>
  <c r="C1020" i="3"/>
  <c r="F1020" i="3" s="1"/>
  <c r="C1019" i="3"/>
  <c r="F1019" i="3" s="1"/>
  <c r="C1018" i="3"/>
  <c r="F1018" i="3" s="1"/>
  <c r="C1017" i="3"/>
  <c r="F1017" i="3" s="1"/>
  <c r="C1016" i="3"/>
  <c r="F1016" i="3" s="1"/>
  <c r="C1015" i="3"/>
  <c r="F1015" i="3" s="1"/>
  <c r="C1014" i="3"/>
  <c r="F1014" i="3" s="1"/>
  <c r="C1013" i="3"/>
  <c r="F1013" i="3" s="1"/>
  <c r="C1012" i="3"/>
  <c r="F1012" i="3" s="1"/>
  <c r="C1011" i="3"/>
  <c r="F1011" i="3" s="1"/>
  <c r="C1010" i="3"/>
  <c r="F1010" i="3" s="1"/>
  <c r="C1009" i="3"/>
  <c r="F1009" i="3" s="1"/>
  <c r="C1008" i="3"/>
  <c r="F1008" i="3" s="1"/>
  <c r="C1007" i="3"/>
  <c r="F1007" i="3" s="1"/>
  <c r="C1006" i="3"/>
  <c r="F1006" i="3" s="1"/>
  <c r="C1005" i="3"/>
  <c r="F1005" i="3" s="1"/>
  <c r="C1004" i="3"/>
  <c r="F1004" i="3" s="1"/>
  <c r="C1003" i="3"/>
  <c r="F1003" i="3" s="1"/>
  <c r="C1002" i="3"/>
  <c r="F1002" i="3" s="1"/>
  <c r="C1001" i="3"/>
  <c r="F1001" i="3" s="1"/>
  <c r="C1000" i="3"/>
  <c r="F1000" i="3" s="1"/>
  <c r="C999" i="3"/>
  <c r="F999" i="3" s="1"/>
  <c r="C998" i="3"/>
  <c r="F998" i="3" s="1"/>
  <c r="C997" i="3"/>
  <c r="F997" i="3" s="1"/>
  <c r="C996" i="3"/>
  <c r="F996" i="3" s="1"/>
  <c r="C995" i="3"/>
  <c r="F995" i="3" s="1"/>
  <c r="C994" i="3"/>
  <c r="F994" i="3" s="1"/>
  <c r="C993" i="3"/>
  <c r="F993" i="3" s="1"/>
  <c r="C992" i="3"/>
  <c r="F992" i="3" s="1"/>
  <c r="C991" i="3"/>
  <c r="F991" i="3" s="1"/>
  <c r="C990" i="3"/>
  <c r="F990" i="3" s="1"/>
  <c r="C989" i="3"/>
  <c r="F989" i="3" s="1"/>
  <c r="C988" i="3"/>
  <c r="F988" i="3" s="1"/>
  <c r="C987" i="3"/>
  <c r="F987" i="3" s="1"/>
  <c r="C986" i="3"/>
  <c r="F986" i="3" s="1"/>
  <c r="C985" i="3"/>
  <c r="F985" i="3" s="1"/>
  <c r="C984" i="3"/>
  <c r="F984" i="3" s="1"/>
  <c r="C983" i="3"/>
  <c r="F983" i="3" s="1"/>
  <c r="C982" i="3"/>
  <c r="F982" i="3" s="1"/>
  <c r="C981" i="3"/>
  <c r="F981" i="3" s="1"/>
  <c r="C980" i="3"/>
  <c r="F980" i="3" s="1"/>
  <c r="C979" i="3"/>
  <c r="F979" i="3" s="1"/>
  <c r="C978" i="3"/>
  <c r="F978" i="3" s="1"/>
  <c r="C977" i="3"/>
  <c r="F977" i="3" s="1"/>
  <c r="C976" i="3"/>
  <c r="F976" i="3" s="1"/>
  <c r="C975" i="3"/>
  <c r="F975" i="3" s="1"/>
  <c r="C974" i="3"/>
  <c r="F974" i="3" s="1"/>
  <c r="C1129" i="3"/>
  <c r="F1129" i="3" s="1"/>
  <c r="C1127" i="3"/>
  <c r="F1127" i="3" s="1"/>
  <c r="C1125" i="3"/>
  <c r="F1125" i="3" s="1"/>
  <c r="C1123" i="3"/>
  <c r="F1123" i="3" s="1"/>
  <c r="C1121" i="3"/>
  <c r="F1121" i="3" s="1"/>
  <c r="C1119" i="3"/>
  <c r="F1119" i="3" s="1"/>
  <c r="C1117" i="3"/>
  <c r="F1117" i="3" s="1"/>
  <c r="C1115" i="3"/>
  <c r="F1115" i="3" s="1"/>
  <c r="C1113" i="3"/>
  <c r="F1113" i="3" s="1"/>
  <c r="C1111" i="3"/>
  <c r="F1111" i="3" s="1"/>
  <c r="C1109" i="3"/>
  <c r="F1109" i="3" s="1"/>
  <c r="C1107" i="3"/>
  <c r="F1107" i="3" s="1"/>
  <c r="C1105" i="3"/>
  <c r="F1105" i="3" s="1"/>
  <c r="C1103" i="3"/>
  <c r="F1103" i="3" s="1"/>
  <c r="C1101" i="3"/>
  <c r="F1101" i="3" s="1"/>
  <c r="C1099" i="3"/>
  <c r="F1099" i="3" s="1"/>
  <c r="C1097" i="3"/>
  <c r="F1097" i="3" s="1"/>
  <c r="C1095" i="3"/>
  <c r="F1095" i="3" s="1"/>
  <c r="C1093" i="3"/>
  <c r="F1093" i="3" s="1"/>
  <c r="C1091" i="3"/>
  <c r="F1091" i="3" s="1"/>
  <c r="C1089" i="3"/>
  <c r="F1089" i="3" s="1"/>
  <c r="C1087" i="3"/>
  <c r="F1087" i="3" s="1"/>
  <c r="C1085" i="3"/>
  <c r="F1085" i="3" s="1"/>
  <c r="C1083" i="3"/>
  <c r="F1083" i="3" s="1"/>
  <c r="C1081" i="3"/>
  <c r="F1081" i="3" s="1"/>
  <c r="C1079" i="3"/>
  <c r="F1079" i="3" s="1"/>
  <c r="C1077" i="3"/>
  <c r="F1077" i="3" s="1"/>
  <c r="C1075" i="3"/>
  <c r="F1075" i="3" s="1"/>
  <c r="C1073" i="3"/>
  <c r="F1073" i="3" s="1"/>
  <c r="C1071" i="3"/>
  <c r="F1071" i="3" s="1"/>
  <c r="C1069" i="3"/>
  <c r="F1069" i="3" s="1"/>
  <c r="C1067" i="3"/>
  <c r="F1067" i="3" s="1"/>
  <c r="C1065" i="3"/>
  <c r="F1065" i="3" s="1"/>
  <c r="C1063" i="3"/>
  <c r="F1063" i="3" s="1"/>
  <c r="C1061" i="3"/>
  <c r="F1061" i="3" s="1"/>
  <c r="C1059" i="3"/>
  <c r="F1059" i="3" s="1"/>
  <c r="C1057" i="3"/>
  <c r="F1057" i="3" s="1"/>
  <c r="C1055" i="3"/>
  <c r="F1055" i="3" s="1"/>
  <c r="C1053" i="3"/>
  <c r="F1053" i="3" s="1"/>
  <c r="C1051" i="3"/>
  <c r="F1051" i="3" s="1"/>
  <c r="C1049" i="3"/>
  <c r="F1049" i="3" s="1"/>
  <c r="C1047" i="3"/>
  <c r="F1047" i="3" s="1"/>
  <c r="C1045" i="3"/>
  <c r="F1045" i="3" s="1"/>
  <c r="C1043" i="3"/>
  <c r="F1043" i="3" s="1"/>
  <c r="C1041" i="3"/>
  <c r="F1041" i="3" s="1"/>
  <c r="C1039" i="3"/>
  <c r="F1039" i="3" s="1"/>
  <c r="C1037" i="3"/>
  <c r="F1037" i="3" s="1"/>
  <c r="C1035" i="3"/>
  <c r="F1035" i="3" s="1"/>
  <c r="C1033" i="3"/>
  <c r="F1033" i="3" s="1"/>
  <c r="C1031" i="3"/>
  <c r="F1031" i="3" s="1"/>
  <c r="C1029" i="3"/>
  <c r="F1029" i="3" s="1"/>
  <c r="C1027" i="3"/>
  <c r="F1027" i="3" s="1"/>
  <c r="C1025" i="3"/>
  <c r="F1025" i="3" s="1"/>
  <c r="C1023" i="3"/>
  <c r="F1023" i="3" s="1"/>
  <c r="C1021" i="3"/>
  <c r="F1021" i="3" s="1"/>
  <c r="E1019" i="3"/>
  <c r="H1019" i="3" s="1"/>
  <c r="E1018" i="3"/>
  <c r="H1018" i="3" s="1"/>
  <c r="E1017" i="3"/>
  <c r="H1017" i="3" s="1"/>
  <c r="E1016" i="3"/>
  <c r="H1016" i="3" s="1"/>
  <c r="E1015" i="3"/>
  <c r="H1015" i="3" s="1"/>
  <c r="E1014" i="3"/>
  <c r="H1014" i="3" s="1"/>
  <c r="E1013" i="3"/>
  <c r="H1013" i="3" s="1"/>
  <c r="E1012" i="3"/>
  <c r="H1012" i="3" s="1"/>
  <c r="E1011" i="3"/>
  <c r="H1011" i="3" s="1"/>
  <c r="E1010" i="3"/>
  <c r="H1010" i="3" s="1"/>
  <c r="E1009" i="3"/>
  <c r="H1009" i="3" s="1"/>
  <c r="E1008" i="3"/>
  <c r="H1008" i="3" s="1"/>
  <c r="E1007" i="3"/>
  <c r="H1007" i="3" s="1"/>
  <c r="E1006" i="3"/>
  <c r="H1006" i="3" s="1"/>
  <c r="E1005" i="3"/>
  <c r="H1005" i="3" s="1"/>
  <c r="E1004" i="3"/>
  <c r="H1004" i="3" s="1"/>
  <c r="E1003" i="3"/>
  <c r="H1003" i="3" s="1"/>
  <c r="E1002" i="3"/>
  <c r="H1002" i="3" s="1"/>
  <c r="E1001" i="3"/>
  <c r="H1001" i="3" s="1"/>
  <c r="E1000" i="3"/>
  <c r="H1000" i="3" s="1"/>
  <c r="E999" i="3"/>
  <c r="H999" i="3" s="1"/>
  <c r="E998" i="3"/>
  <c r="H998" i="3" s="1"/>
  <c r="E997" i="3"/>
  <c r="H997" i="3" s="1"/>
  <c r="E996" i="3"/>
  <c r="H996" i="3" s="1"/>
  <c r="E995" i="3"/>
  <c r="H995" i="3" s="1"/>
  <c r="E994" i="3"/>
  <c r="H994" i="3" s="1"/>
  <c r="E993" i="3"/>
  <c r="H993" i="3" s="1"/>
  <c r="E992" i="3"/>
  <c r="H992" i="3" s="1"/>
  <c r="E991" i="3"/>
  <c r="H991" i="3" s="1"/>
  <c r="E990" i="3"/>
  <c r="H990" i="3" s="1"/>
  <c r="E989" i="3"/>
  <c r="H989" i="3" s="1"/>
  <c r="E988" i="3"/>
  <c r="H988" i="3" s="1"/>
  <c r="E987" i="3"/>
  <c r="H987" i="3" s="1"/>
  <c r="E986" i="3"/>
  <c r="H986" i="3" s="1"/>
  <c r="E985" i="3"/>
  <c r="H985" i="3" s="1"/>
  <c r="E984" i="3"/>
  <c r="H984" i="3" s="1"/>
  <c r="E983" i="3"/>
  <c r="H983" i="3" s="1"/>
  <c r="E982" i="3"/>
  <c r="H982" i="3" s="1"/>
  <c r="E981" i="3"/>
  <c r="H981" i="3" s="1"/>
  <c r="E980" i="3"/>
  <c r="H980" i="3" s="1"/>
  <c r="E979" i="3"/>
  <c r="H979" i="3" s="1"/>
  <c r="E978" i="3"/>
  <c r="H978" i="3" s="1"/>
  <c r="E977" i="3"/>
  <c r="H977" i="3" s="1"/>
  <c r="E976" i="3"/>
  <c r="H976" i="3" s="1"/>
  <c r="E975" i="3"/>
  <c r="H975" i="3" s="1"/>
  <c r="E974" i="3"/>
  <c r="H974" i="3" s="1"/>
  <c r="D973" i="3"/>
  <c r="G973" i="3" s="1"/>
  <c r="D972" i="3"/>
  <c r="G972" i="3" s="1"/>
  <c r="D971" i="3"/>
  <c r="G971" i="3" s="1"/>
  <c r="D970" i="3"/>
  <c r="G970" i="3" s="1"/>
  <c r="D969" i="3"/>
  <c r="G969" i="3" s="1"/>
  <c r="D968" i="3"/>
  <c r="G968" i="3" s="1"/>
  <c r="D967" i="3"/>
  <c r="G967" i="3" s="1"/>
  <c r="D966" i="3"/>
  <c r="G966" i="3" s="1"/>
  <c r="D965" i="3"/>
  <c r="G965" i="3" s="1"/>
  <c r="D964" i="3"/>
  <c r="G964" i="3" s="1"/>
  <c r="D963" i="3"/>
  <c r="G963" i="3" s="1"/>
  <c r="D962" i="3"/>
  <c r="G962" i="3" s="1"/>
  <c r="D961" i="3"/>
  <c r="G961" i="3" s="1"/>
  <c r="D960" i="3"/>
  <c r="G960" i="3" s="1"/>
  <c r="D959" i="3"/>
  <c r="G959" i="3" s="1"/>
  <c r="D958" i="3"/>
  <c r="G958" i="3" s="1"/>
  <c r="D957" i="3"/>
  <c r="G957" i="3" s="1"/>
  <c r="D956" i="3"/>
  <c r="G956" i="3" s="1"/>
  <c r="D955" i="3"/>
  <c r="G955" i="3" s="1"/>
  <c r="D954" i="3"/>
  <c r="G954" i="3" s="1"/>
  <c r="D953" i="3"/>
  <c r="G953" i="3" s="1"/>
  <c r="D952" i="3"/>
  <c r="G952" i="3" s="1"/>
  <c r="D951" i="3"/>
  <c r="G951" i="3" s="1"/>
  <c r="D950" i="3"/>
  <c r="G950" i="3" s="1"/>
  <c r="D949" i="3"/>
  <c r="G949" i="3" s="1"/>
  <c r="D948" i="3"/>
  <c r="G948" i="3" s="1"/>
  <c r="D947" i="3"/>
  <c r="G947" i="3" s="1"/>
  <c r="D946" i="3"/>
  <c r="G946" i="3" s="1"/>
  <c r="D945" i="3"/>
  <c r="G945" i="3" s="1"/>
  <c r="D944" i="3"/>
  <c r="G944" i="3" s="1"/>
  <c r="D943" i="3"/>
  <c r="G943" i="3" s="1"/>
  <c r="D942" i="3"/>
  <c r="G942" i="3" s="1"/>
  <c r="D941" i="3"/>
  <c r="G941" i="3" s="1"/>
  <c r="D940" i="3"/>
  <c r="G940" i="3" s="1"/>
  <c r="D939" i="3"/>
  <c r="G939" i="3" s="1"/>
  <c r="D938" i="3"/>
  <c r="G938" i="3" s="1"/>
  <c r="D937" i="3"/>
  <c r="G937" i="3" s="1"/>
  <c r="D936" i="3"/>
  <c r="G936" i="3" s="1"/>
  <c r="D935" i="3"/>
  <c r="G935" i="3" s="1"/>
  <c r="D934" i="3"/>
  <c r="G934" i="3" s="1"/>
  <c r="D933" i="3"/>
  <c r="G933" i="3" s="1"/>
  <c r="D932" i="3"/>
  <c r="G932" i="3" s="1"/>
  <c r="D931" i="3"/>
  <c r="G931" i="3" s="1"/>
  <c r="D930" i="3"/>
  <c r="G930" i="3" s="1"/>
  <c r="D929" i="3"/>
  <c r="G929" i="3" s="1"/>
  <c r="D928" i="3"/>
  <c r="G928" i="3" s="1"/>
  <c r="D927" i="3"/>
  <c r="G927" i="3" s="1"/>
  <c r="D926" i="3"/>
  <c r="G926" i="3" s="1"/>
  <c r="D925" i="3"/>
  <c r="G925" i="3" s="1"/>
  <c r="D924" i="3"/>
  <c r="G924" i="3" s="1"/>
  <c r="D923" i="3"/>
  <c r="G923" i="3" s="1"/>
  <c r="D922" i="3"/>
  <c r="G922" i="3" s="1"/>
  <c r="D921" i="3"/>
  <c r="G921" i="3" s="1"/>
  <c r="D920" i="3"/>
  <c r="G920" i="3" s="1"/>
  <c r="D919" i="3"/>
  <c r="G919" i="3" s="1"/>
  <c r="D918" i="3"/>
  <c r="G918" i="3" s="1"/>
  <c r="D917" i="3"/>
  <c r="G917" i="3" s="1"/>
  <c r="D916" i="3"/>
  <c r="G916" i="3" s="1"/>
  <c r="D915" i="3"/>
  <c r="G915" i="3" s="1"/>
  <c r="D914" i="3"/>
  <c r="G914" i="3" s="1"/>
  <c r="D913" i="3"/>
  <c r="G913" i="3" s="1"/>
  <c r="D912" i="3"/>
  <c r="G912" i="3" s="1"/>
  <c r="D911" i="3"/>
  <c r="G911" i="3" s="1"/>
  <c r="D910" i="3"/>
  <c r="G910" i="3" s="1"/>
  <c r="D909" i="3"/>
  <c r="G909" i="3" s="1"/>
  <c r="D908" i="3"/>
  <c r="G908" i="3" s="1"/>
  <c r="D907" i="3"/>
  <c r="G907" i="3" s="1"/>
  <c r="D906" i="3"/>
  <c r="G906" i="3" s="1"/>
  <c r="D905" i="3"/>
  <c r="G905" i="3" s="1"/>
  <c r="D904" i="3"/>
  <c r="G904" i="3" s="1"/>
  <c r="D903" i="3"/>
  <c r="G903" i="3" s="1"/>
  <c r="D902" i="3"/>
  <c r="G902" i="3" s="1"/>
  <c r="D901" i="3"/>
  <c r="G901" i="3" s="1"/>
  <c r="D900" i="3"/>
  <c r="G900" i="3" s="1"/>
  <c r="D899" i="3"/>
  <c r="G899" i="3" s="1"/>
  <c r="D898" i="3"/>
  <c r="G898" i="3" s="1"/>
  <c r="D897" i="3"/>
  <c r="G897" i="3" s="1"/>
  <c r="D896" i="3"/>
  <c r="G896" i="3" s="1"/>
  <c r="D895" i="3"/>
  <c r="G895" i="3" s="1"/>
  <c r="D894" i="3"/>
  <c r="G894" i="3" s="1"/>
  <c r="D893" i="3"/>
  <c r="G893" i="3" s="1"/>
  <c r="D892" i="3"/>
  <c r="G892" i="3" s="1"/>
  <c r="D891" i="3"/>
  <c r="G891" i="3" s="1"/>
  <c r="D890" i="3"/>
  <c r="G890" i="3" s="1"/>
  <c r="D889" i="3"/>
  <c r="G889" i="3" s="1"/>
  <c r="D888" i="3"/>
  <c r="G888" i="3" s="1"/>
  <c r="D887" i="3"/>
  <c r="G887" i="3" s="1"/>
  <c r="D886" i="3"/>
  <c r="G886" i="3" s="1"/>
  <c r="D885" i="3"/>
  <c r="G885" i="3" s="1"/>
  <c r="D884" i="3"/>
  <c r="G884" i="3" s="1"/>
  <c r="D883" i="3"/>
  <c r="G883" i="3" s="1"/>
  <c r="D882" i="3"/>
  <c r="G882" i="3" s="1"/>
  <c r="D881" i="3"/>
  <c r="G881" i="3" s="1"/>
  <c r="D880" i="3"/>
  <c r="G880" i="3" s="1"/>
  <c r="D879" i="3"/>
  <c r="G879" i="3" s="1"/>
  <c r="D878" i="3"/>
  <c r="G878" i="3" s="1"/>
  <c r="D877" i="3"/>
  <c r="G877" i="3" s="1"/>
  <c r="D876" i="3"/>
  <c r="G876" i="3" s="1"/>
  <c r="D875" i="3"/>
  <c r="G875" i="3" s="1"/>
  <c r="D874" i="3"/>
  <c r="G874" i="3" s="1"/>
  <c r="D873" i="3"/>
  <c r="G873" i="3" s="1"/>
  <c r="D872" i="3"/>
  <c r="G872" i="3" s="1"/>
  <c r="D871" i="3"/>
  <c r="G871" i="3" s="1"/>
  <c r="D870" i="3"/>
  <c r="G870" i="3" s="1"/>
  <c r="D869" i="3"/>
  <c r="G869" i="3" s="1"/>
  <c r="D868" i="3"/>
  <c r="G868" i="3" s="1"/>
  <c r="D867" i="3"/>
  <c r="G867" i="3" s="1"/>
  <c r="D866" i="3"/>
  <c r="G866" i="3" s="1"/>
  <c r="D865" i="3"/>
  <c r="G865" i="3" s="1"/>
  <c r="D864" i="3"/>
  <c r="G864" i="3" s="1"/>
  <c r="D863" i="3"/>
  <c r="G863" i="3" s="1"/>
  <c r="D862" i="3"/>
  <c r="G862" i="3" s="1"/>
  <c r="D861" i="3"/>
  <c r="G861" i="3" s="1"/>
  <c r="D860" i="3"/>
  <c r="G860" i="3" s="1"/>
  <c r="D859" i="3"/>
  <c r="G859" i="3" s="1"/>
  <c r="D858" i="3"/>
  <c r="G858" i="3" s="1"/>
  <c r="D857" i="3"/>
  <c r="G857" i="3" s="1"/>
  <c r="D856" i="3"/>
  <c r="G856" i="3" s="1"/>
  <c r="D855" i="3"/>
  <c r="G855" i="3" s="1"/>
  <c r="D854" i="3"/>
  <c r="G854" i="3" s="1"/>
  <c r="D853" i="3"/>
  <c r="G853" i="3" s="1"/>
  <c r="D852" i="3"/>
  <c r="G852" i="3" s="1"/>
  <c r="D851" i="3"/>
  <c r="G851" i="3" s="1"/>
  <c r="D850" i="3"/>
  <c r="G850" i="3" s="1"/>
  <c r="D849" i="3"/>
  <c r="G849" i="3" s="1"/>
  <c r="D848" i="3"/>
  <c r="G848" i="3" s="1"/>
  <c r="D847" i="3"/>
  <c r="G847" i="3" s="1"/>
  <c r="D846" i="3"/>
  <c r="G846" i="3" s="1"/>
  <c r="D845" i="3"/>
  <c r="G845" i="3" s="1"/>
  <c r="D844" i="3"/>
  <c r="G844" i="3" s="1"/>
  <c r="D843" i="3"/>
  <c r="G843" i="3" s="1"/>
  <c r="D842" i="3"/>
  <c r="G842" i="3" s="1"/>
  <c r="D841" i="3"/>
  <c r="G841" i="3" s="1"/>
  <c r="D840" i="3"/>
  <c r="G840" i="3" s="1"/>
  <c r="D839" i="3"/>
  <c r="G839" i="3" s="1"/>
  <c r="D838" i="3"/>
  <c r="G838" i="3" s="1"/>
  <c r="D837" i="3"/>
  <c r="G837" i="3" s="1"/>
  <c r="D836" i="3"/>
  <c r="G836" i="3" s="1"/>
  <c r="D835" i="3"/>
  <c r="G835" i="3" s="1"/>
  <c r="D834" i="3"/>
  <c r="G834" i="3" s="1"/>
  <c r="D833" i="3"/>
  <c r="G833" i="3" s="1"/>
  <c r="D832" i="3"/>
  <c r="G832" i="3" s="1"/>
  <c r="D831" i="3"/>
  <c r="G831" i="3" s="1"/>
  <c r="D830" i="3"/>
  <c r="G830" i="3" s="1"/>
  <c r="D829" i="3"/>
  <c r="G829" i="3" s="1"/>
  <c r="D828" i="3"/>
  <c r="G828" i="3" s="1"/>
  <c r="D827" i="3"/>
  <c r="G827" i="3" s="1"/>
  <c r="D826" i="3"/>
  <c r="G826" i="3" s="1"/>
  <c r="D825" i="3"/>
  <c r="G825" i="3" s="1"/>
  <c r="D824" i="3"/>
  <c r="G824" i="3" s="1"/>
  <c r="D823" i="3"/>
  <c r="G823" i="3" s="1"/>
  <c r="D822" i="3"/>
  <c r="G822" i="3" s="1"/>
  <c r="D821" i="3"/>
  <c r="G821" i="3" s="1"/>
  <c r="D820" i="3"/>
  <c r="G820" i="3" s="1"/>
  <c r="D819" i="3"/>
  <c r="G819" i="3" s="1"/>
  <c r="D818" i="3"/>
  <c r="G818" i="3" s="1"/>
  <c r="D817" i="3"/>
  <c r="G817" i="3" s="1"/>
  <c r="D816" i="3"/>
  <c r="G816" i="3" s="1"/>
  <c r="D815" i="3"/>
  <c r="G815" i="3" s="1"/>
  <c r="D814" i="3"/>
  <c r="G814" i="3" s="1"/>
  <c r="D813" i="3"/>
  <c r="G813" i="3" s="1"/>
  <c r="D812" i="3"/>
  <c r="G812" i="3" s="1"/>
  <c r="D811" i="3"/>
  <c r="G811" i="3" s="1"/>
  <c r="D810" i="3"/>
  <c r="G810" i="3" s="1"/>
  <c r="D809" i="3"/>
  <c r="G809" i="3" s="1"/>
  <c r="D808" i="3"/>
  <c r="G808" i="3" s="1"/>
  <c r="D807" i="3"/>
  <c r="G807" i="3" s="1"/>
  <c r="D806" i="3"/>
  <c r="G806" i="3" s="1"/>
  <c r="D805" i="3"/>
  <c r="G805" i="3" s="1"/>
  <c r="D804" i="3"/>
  <c r="G804" i="3" s="1"/>
  <c r="D803" i="3"/>
  <c r="G803" i="3" s="1"/>
  <c r="D802" i="3"/>
  <c r="G802" i="3" s="1"/>
  <c r="D801" i="3"/>
  <c r="G801" i="3" s="1"/>
  <c r="D800" i="3"/>
  <c r="G800" i="3" s="1"/>
  <c r="D799" i="3"/>
  <c r="G799" i="3" s="1"/>
  <c r="D798" i="3"/>
  <c r="G798" i="3" s="1"/>
  <c r="D797" i="3"/>
  <c r="G797" i="3" s="1"/>
  <c r="D796" i="3"/>
  <c r="G796" i="3" s="1"/>
  <c r="D1019" i="3"/>
  <c r="G1019" i="3" s="1"/>
  <c r="D1015" i="3"/>
  <c r="G1015" i="3" s="1"/>
  <c r="D1011" i="3"/>
  <c r="G1011" i="3" s="1"/>
  <c r="D1007" i="3"/>
  <c r="G1007" i="3" s="1"/>
  <c r="D1003" i="3"/>
  <c r="G1003" i="3" s="1"/>
  <c r="D999" i="3"/>
  <c r="G999" i="3" s="1"/>
  <c r="D995" i="3"/>
  <c r="G995" i="3" s="1"/>
  <c r="D991" i="3"/>
  <c r="G991" i="3" s="1"/>
  <c r="D987" i="3"/>
  <c r="G987" i="3" s="1"/>
  <c r="D983" i="3"/>
  <c r="G983" i="3" s="1"/>
  <c r="D979" i="3"/>
  <c r="G979" i="3" s="1"/>
  <c r="D975" i="3"/>
  <c r="G975" i="3" s="1"/>
  <c r="C971" i="3"/>
  <c r="F971" i="3" s="1"/>
  <c r="C967" i="3"/>
  <c r="F967" i="3" s="1"/>
  <c r="C963" i="3"/>
  <c r="F963" i="3" s="1"/>
  <c r="C959" i="3"/>
  <c r="F959" i="3" s="1"/>
  <c r="C955" i="3"/>
  <c r="F955" i="3" s="1"/>
  <c r="C951" i="3"/>
  <c r="F951" i="3" s="1"/>
  <c r="C947" i="3"/>
  <c r="F947" i="3" s="1"/>
  <c r="C943" i="3"/>
  <c r="F943" i="3" s="1"/>
  <c r="C939" i="3"/>
  <c r="F939" i="3" s="1"/>
  <c r="C935" i="3"/>
  <c r="F935" i="3" s="1"/>
  <c r="C931" i="3"/>
  <c r="F931" i="3" s="1"/>
  <c r="C927" i="3"/>
  <c r="F927" i="3" s="1"/>
  <c r="C923" i="3"/>
  <c r="F923" i="3" s="1"/>
  <c r="C919" i="3"/>
  <c r="F919" i="3" s="1"/>
  <c r="C915" i="3"/>
  <c r="F915" i="3" s="1"/>
  <c r="C911" i="3"/>
  <c r="F911" i="3" s="1"/>
  <c r="C907" i="3"/>
  <c r="F907" i="3" s="1"/>
  <c r="C903" i="3"/>
  <c r="F903" i="3" s="1"/>
  <c r="C899" i="3"/>
  <c r="F899" i="3" s="1"/>
  <c r="C895" i="3"/>
  <c r="F895" i="3" s="1"/>
  <c r="C891" i="3"/>
  <c r="F891" i="3" s="1"/>
  <c r="C887" i="3"/>
  <c r="F887" i="3" s="1"/>
  <c r="C883" i="3"/>
  <c r="F883" i="3" s="1"/>
  <c r="C879" i="3"/>
  <c r="F879" i="3" s="1"/>
  <c r="C875" i="3"/>
  <c r="F875" i="3" s="1"/>
  <c r="C871" i="3"/>
  <c r="F871" i="3" s="1"/>
  <c r="C867" i="3"/>
  <c r="F867" i="3" s="1"/>
  <c r="C863" i="3"/>
  <c r="F863" i="3" s="1"/>
  <c r="C859" i="3"/>
  <c r="F859" i="3" s="1"/>
  <c r="C855" i="3"/>
  <c r="F855" i="3" s="1"/>
  <c r="C851" i="3"/>
  <c r="F851" i="3" s="1"/>
  <c r="C847" i="3"/>
  <c r="F847" i="3" s="1"/>
  <c r="C843" i="3"/>
  <c r="F843" i="3" s="1"/>
  <c r="C839" i="3"/>
  <c r="F839" i="3" s="1"/>
  <c r="C835" i="3"/>
  <c r="F835" i="3" s="1"/>
  <c r="C831" i="3"/>
  <c r="F831" i="3" s="1"/>
  <c r="C827" i="3"/>
  <c r="F827" i="3" s="1"/>
  <c r="C823" i="3"/>
  <c r="F823" i="3" s="1"/>
  <c r="C819" i="3"/>
  <c r="F819" i="3" s="1"/>
  <c r="E815" i="3"/>
  <c r="H815" i="3" s="1"/>
  <c r="C814" i="3"/>
  <c r="F814" i="3" s="1"/>
  <c r="E811" i="3"/>
  <c r="H811" i="3" s="1"/>
  <c r="C810" i="3"/>
  <c r="F810" i="3" s="1"/>
  <c r="E807" i="3"/>
  <c r="H807" i="3" s="1"/>
  <c r="C806" i="3"/>
  <c r="F806" i="3" s="1"/>
  <c r="E803" i="3"/>
  <c r="H803" i="3" s="1"/>
  <c r="C802" i="3"/>
  <c r="F802" i="3" s="1"/>
  <c r="E799" i="3"/>
  <c r="H799" i="3" s="1"/>
  <c r="C798" i="3"/>
  <c r="F798" i="3" s="1"/>
  <c r="E795" i="3"/>
  <c r="H795" i="3" s="1"/>
  <c r="E794" i="3"/>
  <c r="H794" i="3" s="1"/>
  <c r="E793" i="3"/>
  <c r="H793" i="3" s="1"/>
  <c r="E792" i="3"/>
  <c r="H792" i="3" s="1"/>
  <c r="E791" i="3"/>
  <c r="H791" i="3" s="1"/>
  <c r="E790" i="3"/>
  <c r="H790" i="3" s="1"/>
  <c r="E789" i="3"/>
  <c r="H789" i="3" s="1"/>
  <c r="E788" i="3"/>
  <c r="H788" i="3" s="1"/>
  <c r="E787" i="3"/>
  <c r="H787" i="3" s="1"/>
  <c r="E786" i="3"/>
  <c r="H786" i="3" s="1"/>
  <c r="E785" i="3"/>
  <c r="H785" i="3" s="1"/>
  <c r="E784" i="3"/>
  <c r="H784" i="3" s="1"/>
  <c r="E783" i="3"/>
  <c r="H783" i="3" s="1"/>
  <c r="E782" i="3"/>
  <c r="H782" i="3" s="1"/>
  <c r="E781" i="3"/>
  <c r="H781" i="3" s="1"/>
  <c r="E780" i="3"/>
  <c r="H780" i="3" s="1"/>
  <c r="E779" i="3"/>
  <c r="H779" i="3" s="1"/>
  <c r="E778" i="3"/>
  <c r="H778" i="3" s="1"/>
  <c r="E777" i="3"/>
  <c r="H777" i="3" s="1"/>
  <c r="E776" i="3"/>
  <c r="H776" i="3" s="1"/>
  <c r="E775" i="3"/>
  <c r="H775" i="3" s="1"/>
  <c r="E774" i="3"/>
  <c r="H774" i="3" s="1"/>
  <c r="E773" i="3"/>
  <c r="H773" i="3" s="1"/>
  <c r="E772" i="3"/>
  <c r="H772" i="3" s="1"/>
  <c r="E771" i="3"/>
  <c r="H771" i="3" s="1"/>
  <c r="E770" i="3"/>
  <c r="H770" i="3" s="1"/>
  <c r="E769" i="3"/>
  <c r="H769" i="3" s="1"/>
  <c r="E768" i="3"/>
  <c r="H768" i="3" s="1"/>
  <c r="E767" i="3"/>
  <c r="H767" i="3" s="1"/>
  <c r="E766" i="3"/>
  <c r="H766" i="3" s="1"/>
  <c r="E765" i="3"/>
  <c r="H765" i="3" s="1"/>
  <c r="E764" i="3"/>
  <c r="H764" i="3" s="1"/>
  <c r="E763" i="3"/>
  <c r="H763" i="3" s="1"/>
  <c r="E762" i="3"/>
  <c r="H762" i="3" s="1"/>
  <c r="E761" i="3"/>
  <c r="H761" i="3" s="1"/>
  <c r="E760" i="3"/>
  <c r="H760" i="3" s="1"/>
  <c r="E759" i="3"/>
  <c r="H759" i="3" s="1"/>
  <c r="E758" i="3"/>
  <c r="H758" i="3" s="1"/>
  <c r="E757" i="3"/>
  <c r="H757" i="3" s="1"/>
  <c r="E756" i="3"/>
  <c r="H756" i="3" s="1"/>
  <c r="E755" i="3"/>
  <c r="H755" i="3" s="1"/>
  <c r="E754" i="3"/>
  <c r="H754" i="3" s="1"/>
  <c r="E753" i="3"/>
  <c r="H753" i="3" s="1"/>
  <c r="E752" i="3"/>
  <c r="H752" i="3" s="1"/>
  <c r="E751" i="3"/>
  <c r="H751" i="3" s="1"/>
  <c r="E750" i="3"/>
  <c r="H750" i="3" s="1"/>
  <c r="E749" i="3"/>
  <c r="H749" i="3" s="1"/>
  <c r="E748" i="3"/>
  <c r="H748" i="3" s="1"/>
  <c r="E747" i="3"/>
  <c r="H747" i="3" s="1"/>
  <c r="E746" i="3"/>
  <c r="H746" i="3" s="1"/>
  <c r="E745" i="3"/>
  <c r="H745" i="3" s="1"/>
  <c r="E744" i="3"/>
  <c r="H744" i="3" s="1"/>
  <c r="E743" i="3"/>
  <c r="H743" i="3" s="1"/>
  <c r="E742" i="3"/>
  <c r="H742" i="3" s="1"/>
  <c r="E741" i="3"/>
  <c r="H741" i="3" s="1"/>
  <c r="E740" i="3"/>
  <c r="H740" i="3" s="1"/>
  <c r="E739" i="3"/>
  <c r="H739" i="3" s="1"/>
  <c r="E738" i="3"/>
  <c r="H738" i="3" s="1"/>
  <c r="E737" i="3"/>
  <c r="H737" i="3" s="1"/>
  <c r="E736" i="3"/>
  <c r="H736" i="3" s="1"/>
  <c r="E735" i="3"/>
  <c r="H735" i="3" s="1"/>
  <c r="E734" i="3"/>
  <c r="H734" i="3" s="1"/>
  <c r="E733" i="3"/>
  <c r="H733" i="3" s="1"/>
  <c r="E732" i="3"/>
  <c r="H732" i="3" s="1"/>
  <c r="E731" i="3"/>
  <c r="H731" i="3" s="1"/>
  <c r="E730" i="3"/>
  <c r="H730" i="3" s="1"/>
  <c r="E729" i="3"/>
  <c r="H729" i="3" s="1"/>
  <c r="E728" i="3"/>
  <c r="H728" i="3" s="1"/>
  <c r="E727" i="3"/>
  <c r="H727" i="3" s="1"/>
  <c r="E726" i="3"/>
  <c r="H726" i="3" s="1"/>
  <c r="E725" i="3"/>
  <c r="H725" i="3" s="1"/>
  <c r="E724" i="3"/>
  <c r="H724" i="3" s="1"/>
  <c r="E723" i="3"/>
  <c r="H723" i="3" s="1"/>
  <c r="E722" i="3"/>
  <c r="H722" i="3" s="1"/>
  <c r="E721" i="3"/>
  <c r="H721" i="3" s="1"/>
  <c r="E720" i="3"/>
  <c r="H720" i="3" s="1"/>
  <c r="E719" i="3"/>
  <c r="H719" i="3" s="1"/>
  <c r="E718" i="3"/>
  <c r="H718" i="3" s="1"/>
  <c r="E717" i="3"/>
  <c r="H717" i="3" s="1"/>
  <c r="E716" i="3"/>
  <c r="H716" i="3" s="1"/>
  <c r="E715" i="3"/>
  <c r="H715" i="3" s="1"/>
  <c r="E714" i="3"/>
  <c r="H714" i="3" s="1"/>
  <c r="E713" i="3"/>
  <c r="H713" i="3" s="1"/>
  <c r="E712" i="3"/>
  <c r="H712" i="3" s="1"/>
  <c r="E711" i="3"/>
  <c r="H711" i="3" s="1"/>
  <c r="E710" i="3"/>
  <c r="H710" i="3" s="1"/>
  <c r="E709" i="3"/>
  <c r="H709" i="3" s="1"/>
  <c r="E708" i="3"/>
  <c r="H708" i="3" s="1"/>
  <c r="E707" i="3"/>
  <c r="H707" i="3" s="1"/>
  <c r="E706" i="3"/>
  <c r="H706" i="3" s="1"/>
  <c r="E705" i="3"/>
  <c r="H705" i="3" s="1"/>
  <c r="E704" i="3"/>
  <c r="H704" i="3" s="1"/>
  <c r="E703" i="3"/>
  <c r="H703" i="3" s="1"/>
  <c r="E702" i="3"/>
  <c r="H702" i="3" s="1"/>
  <c r="E701" i="3"/>
  <c r="H701" i="3" s="1"/>
  <c r="E700" i="3"/>
  <c r="H700" i="3" s="1"/>
  <c r="E699" i="3"/>
  <c r="H699" i="3" s="1"/>
  <c r="E698" i="3"/>
  <c r="H698" i="3" s="1"/>
  <c r="E697" i="3"/>
  <c r="H697" i="3" s="1"/>
  <c r="E696" i="3"/>
  <c r="H696" i="3" s="1"/>
  <c r="E695" i="3"/>
  <c r="H695" i="3" s="1"/>
  <c r="E694" i="3"/>
  <c r="H694" i="3" s="1"/>
  <c r="E693" i="3"/>
  <c r="H693" i="3" s="1"/>
  <c r="E692" i="3"/>
  <c r="H692" i="3" s="1"/>
  <c r="E691" i="3"/>
  <c r="H691" i="3" s="1"/>
  <c r="E690" i="3"/>
  <c r="H690" i="3" s="1"/>
  <c r="E689" i="3"/>
  <c r="H689" i="3" s="1"/>
  <c r="E688" i="3"/>
  <c r="H688" i="3" s="1"/>
  <c r="E687" i="3"/>
  <c r="H687" i="3" s="1"/>
  <c r="E686" i="3"/>
  <c r="H686" i="3" s="1"/>
  <c r="E685" i="3"/>
  <c r="H685" i="3" s="1"/>
  <c r="E684" i="3"/>
  <c r="H684" i="3" s="1"/>
  <c r="E683" i="3"/>
  <c r="H683" i="3" s="1"/>
  <c r="E682" i="3"/>
  <c r="H682" i="3" s="1"/>
  <c r="E681" i="3"/>
  <c r="H681" i="3" s="1"/>
  <c r="E680" i="3"/>
  <c r="H680" i="3" s="1"/>
  <c r="E679" i="3"/>
  <c r="H679" i="3" s="1"/>
  <c r="E678" i="3"/>
  <c r="H678" i="3" s="1"/>
  <c r="E677" i="3"/>
  <c r="H677" i="3" s="1"/>
  <c r="E676" i="3"/>
  <c r="H676" i="3" s="1"/>
  <c r="E675" i="3"/>
  <c r="H675" i="3" s="1"/>
  <c r="E674" i="3"/>
  <c r="H674" i="3" s="1"/>
  <c r="E673" i="3"/>
  <c r="H673" i="3" s="1"/>
  <c r="E672" i="3"/>
  <c r="H672" i="3" s="1"/>
  <c r="E671" i="3"/>
  <c r="H671" i="3" s="1"/>
  <c r="E670" i="3"/>
  <c r="H670" i="3" s="1"/>
  <c r="E669" i="3"/>
  <c r="H669" i="3" s="1"/>
  <c r="E668" i="3"/>
  <c r="H668" i="3" s="1"/>
  <c r="E667" i="3"/>
  <c r="H667" i="3" s="1"/>
  <c r="E666" i="3"/>
  <c r="H666" i="3" s="1"/>
  <c r="E665" i="3"/>
  <c r="H665" i="3" s="1"/>
  <c r="E664" i="3"/>
  <c r="H664" i="3" s="1"/>
  <c r="E663" i="3"/>
  <c r="H663" i="3" s="1"/>
  <c r="E662" i="3"/>
  <c r="H662" i="3" s="1"/>
  <c r="E661" i="3"/>
  <c r="H661" i="3" s="1"/>
  <c r="E660" i="3"/>
  <c r="H660" i="3" s="1"/>
  <c r="E659" i="3"/>
  <c r="H659" i="3" s="1"/>
  <c r="E658" i="3"/>
  <c r="H658" i="3" s="1"/>
  <c r="E657" i="3"/>
  <c r="H657" i="3" s="1"/>
  <c r="E656" i="3"/>
  <c r="H656" i="3" s="1"/>
  <c r="E655" i="3"/>
  <c r="H655" i="3" s="1"/>
  <c r="E654" i="3"/>
  <c r="H654" i="3" s="1"/>
  <c r="E653" i="3"/>
  <c r="H653" i="3" s="1"/>
  <c r="E652" i="3"/>
  <c r="H652" i="3" s="1"/>
  <c r="E651" i="3"/>
  <c r="H651" i="3" s="1"/>
  <c r="E650" i="3"/>
  <c r="H650" i="3" s="1"/>
  <c r="E649" i="3"/>
  <c r="H649" i="3" s="1"/>
  <c r="E648" i="3"/>
  <c r="H648" i="3" s="1"/>
  <c r="E647" i="3"/>
  <c r="H647" i="3" s="1"/>
  <c r="E646" i="3"/>
  <c r="H646" i="3" s="1"/>
  <c r="E645" i="3"/>
  <c r="H645" i="3" s="1"/>
  <c r="E644" i="3"/>
  <c r="H644" i="3" s="1"/>
  <c r="E643" i="3"/>
  <c r="H643" i="3" s="1"/>
  <c r="E642" i="3"/>
  <c r="H642" i="3" s="1"/>
  <c r="E641" i="3"/>
  <c r="H641" i="3" s="1"/>
  <c r="E640" i="3"/>
  <c r="H640" i="3" s="1"/>
  <c r="E639" i="3"/>
  <c r="H639" i="3" s="1"/>
  <c r="E638" i="3"/>
  <c r="H638" i="3" s="1"/>
  <c r="E637" i="3"/>
  <c r="H637" i="3" s="1"/>
  <c r="E636" i="3"/>
  <c r="H636" i="3" s="1"/>
  <c r="E635" i="3"/>
  <c r="H635" i="3" s="1"/>
  <c r="E634" i="3"/>
  <c r="H634" i="3" s="1"/>
  <c r="E633" i="3"/>
  <c r="H633" i="3" s="1"/>
  <c r="E632" i="3"/>
  <c r="H632" i="3" s="1"/>
  <c r="E631" i="3"/>
  <c r="H631" i="3" s="1"/>
  <c r="E630" i="3"/>
  <c r="H630" i="3" s="1"/>
  <c r="E629" i="3"/>
  <c r="H629" i="3" s="1"/>
  <c r="E628" i="3"/>
  <c r="H628" i="3" s="1"/>
  <c r="E627" i="3"/>
  <c r="H627" i="3" s="1"/>
  <c r="E626" i="3"/>
  <c r="H626" i="3" s="1"/>
  <c r="E625" i="3"/>
  <c r="H625" i="3" s="1"/>
  <c r="E624" i="3"/>
  <c r="H624" i="3" s="1"/>
  <c r="E623" i="3"/>
  <c r="H623" i="3" s="1"/>
  <c r="E622" i="3"/>
  <c r="H622" i="3" s="1"/>
  <c r="E621" i="3"/>
  <c r="H621" i="3" s="1"/>
  <c r="E620" i="3"/>
  <c r="H620" i="3" s="1"/>
  <c r="E619" i="3"/>
  <c r="H619" i="3" s="1"/>
  <c r="E618" i="3"/>
  <c r="H618" i="3" s="1"/>
  <c r="E617" i="3"/>
  <c r="H617" i="3" s="1"/>
  <c r="E616" i="3"/>
  <c r="H616" i="3" s="1"/>
  <c r="E615" i="3"/>
  <c r="H615" i="3" s="1"/>
  <c r="E614" i="3"/>
  <c r="H614" i="3" s="1"/>
  <c r="E613" i="3"/>
  <c r="H613" i="3" s="1"/>
  <c r="E612" i="3"/>
  <c r="H612" i="3" s="1"/>
  <c r="E611" i="3"/>
  <c r="H611" i="3" s="1"/>
  <c r="E610" i="3"/>
  <c r="H610" i="3" s="1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5" i="3"/>
  <c r="H595" i="3" s="1"/>
  <c r="E594" i="3"/>
  <c r="H594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H582" i="3" s="1"/>
  <c r="E581" i="3"/>
  <c r="H581" i="3" s="1"/>
  <c r="E580" i="3"/>
  <c r="H580" i="3" s="1"/>
  <c r="E579" i="3"/>
  <c r="H579" i="3" s="1"/>
  <c r="E578" i="3"/>
  <c r="H578" i="3" s="1"/>
  <c r="E577" i="3"/>
  <c r="H577" i="3" s="1"/>
  <c r="E576" i="3"/>
  <c r="H576" i="3" s="1"/>
  <c r="E575" i="3"/>
  <c r="H575" i="3" s="1"/>
  <c r="E574" i="3"/>
  <c r="H574" i="3" s="1"/>
  <c r="E573" i="3"/>
  <c r="H573" i="3" s="1"/>
  <c r="E572" i="3"/>
  <c r="H572" i="3" s="1"/>
  <c r="E571" i="3"/>
  <c r="H571" i="3" s="1"/>
  <c r="E570" i="3"/>
  <c r="H570" i="3" s="1"/>
  <c r="E569" i="3"/>
  <c r="H569" i="3" s="1"/>
  <c r="E568" i="3"/>
  <c r="H568" i="3" s="1"/>
  <c r="E567" i="3"/>
  <c r="H567" i="3" s="1"/>
  <c r="E566" i="3"/>
  <c r="H566" i="3" s="1"/>
  <c r="E565" i="3"/>
  <c r="H565" i="3" s="1"/>
  <c r="E564" i="3"/>
  <c r="H564" i="3" s="1"/>
  <c r="E563" i="3"/>
  <c r="H563" i="3" s="1"/>
  <c r="E562" i="3"/>
  <c r="H562" i="3" s="1"/>
  <c r="E561" i="3"/>
  <c r="H561" i="3" s="1"/>
  <c r="E560" i="3"/>
  <c r="H560" i="3" s="1"/>
  <c r="E559" i="3"/>
  <c r="H559" i="3" s="1"/>
  <c r="E558" i="3"/>
  <c r="H558" i="3" s="1"/>
  <c r="E557" i="3"/>
  <c r="H557" i="3" s="1"/>
  <c r="E556" i="3"/>
  <c r="H556" i="3" s="1"/>
  <c r="E555" i="3"/>
  <c r="H555" i="3" s="1"/>
  <c r="E554" i="3"/>
  <c r="H554" i="3" s="1"/>
  <c r="E553" i="3"/>
  <c r="H553" i="3" s="1"/>
  <c r="E552" i="3"/>
  <c r="H552" i="3" s="1"/>
  <c r="E551" i="3"/>
  <c r="H551" i="3" s="1"/>
  <c r="E550" i="3"/>
  <c r="H550" i="3" s="1"/>
  <c r="E549" i="3"/>
  <c r="H549" i="3" s="1"/>
  <c r="E548" i="3"/>
  <c r="H548" i="3" s="1"/>
  <c r="E547" i="3"/>
  <c r="H547" i="3" s="1"/>
  <c r="E546" i="3"/>
  <c r="H546" i="3" s="1"/>
  <c r="E545" i="3"/>
  <c r="H545" i="3" s="1"/>
  <c r="E544" i="3"/>
  <c r="H544" i="3" s="1"/>
  <c r="E543" i="3"/>
  <c r="H543" i="3" s="1"/>
  <c r="E542" i="3"/>
  <c r="H542" i="3" s="1"/>
  <c r="E541" i="3"/>
  <c r="H541" i="3" s="1"/>
  <c r="E540" i="3"/>
  <c r="H540" i="3" s="1"/>
  <c r="E539" i="3"/>
  <c r="H539" i="3" s="1"/>
  <c r="E538" i="3"/>
  <c r="H538" i="3" s="1"/>
  <c r="E537" i="3"/>
  <c r="H537" i="3" s="1"/>
  <c r="E536" i="3"/>
  <c r="H536" i="3" s="1"/>
  <c r="E535" i="3"/>
  <c r="H535" i="3" s="1"/>
  <c r="E534" i="3"/>
  <c r="H534" i="3" s="1"/>
  <c r="E533" i="3"/>
  <c r="H533" i="3" s="1"/>
  <c r="E532" i="3"/>
  <c r="H532" i="3" s="1"/>
  <c r="E531" i="3"/>
  <c r="H531" i="3" s="1"/>
  <c r="E530" i="3"/>
  <c r="H530" i="3" s="1"/>
  <c r="E529" i="3"/>
  <c r="H529" i="3" s="1"/>
  <c r="E528" i="3"/>
  <c r="H528" i="3" s="1"/>
  <c r="E527" i="3"/>
  <c r="H527" i="3" s="1"/>
  <c r="E526" i="3"/>
  <c r="H526" i="3" s="1"/>
  <c r="E525" i="3"/>
  <c r="H525" i="3" s="1"/>
  <c r="E524" i="3"/>
  <c r="H524" i="3" s="1"/>
  <c r="E523" i="3"/>
  <c r="H523" i="3" s="1"/>
  <c r="E522" i="3"/>
  <c r="H522" i="3" s="1"/>
  <c r="E521" i="3"/>
  <c r="H521" i="3" s="1"/>
  <c r="E520" i="3"/>
  <c r="H520" i="3" s="1"/>
  <c r="E519" i="3"/>
  <c r="H519" i="3" s="1"/>
  <c r="E518" i="3"/>
  <c r="H518" i="3" s="1"/>
  <c r="E517" i="3"/>
  <c r="H517" i="3" s="1"/>
  <c r="E516" i="3"/>
  <c r="H516" i="3" s="1"/>
  <c r="E515" i="3"/>
  <c r="H515" i="3" s="1"/>
  <c r="E514" i="3"/>
  <c r="H514" i="3" s="1"/>
  <c r="E513" i="3"/>
  <c r="H513" i="3" s="1"/>
  <c r="E512" i="3"/>
  <c r="H512" i="3" s="1"/>
  <c r="E511" i="3"/>
  <c r="H511" i="3" s="1"/>
  <c r="E510" i="3"/>
  <c r="H510" i="3" s="1"/>
  <c r="E509" i="3"/>
  <c r="H509" i="3" s="1"/>
  <c r="E508" i="3"/>
  <c r="H508" i="3" s="1"/>
  <c r="E507" i="3"/>
  <c r="H507" i="3" s="1"/>
  <c r="E506" i="3"/>
  <c r="H506" i="3" s="1"/>
  <c r="E505" i="3"/>
  <c r="H505" i="3" s="1"/>
  <c r="E504" i="3"/>
  <c r="H504" i="3" s="1"/>
  <c r="E503" i="3"/>
  <c r="H503" i="3" s="1"/>
  <c r="E502" i="3"/>
  <c r="H502" i="3" s="1"/>
  <c r="E501" i="3"/>
  <c r="H501" i="3" s="1"/>
  <c r="E500" i="3"/>
  <c r="H500" i="3" s="1"/>
  <c r="E499" i="3"/>
  <c r="H499" i="3" s="1"/>
  <c r="E498" i="3"/>
  <c r="H498" i="3" s="1"/>
  <c r="E497" i="3"/>
  <c r="H497" i="3" s="1"/>
  <c r="E496" i="3"/>
  <c r="H496" i="3" s="1"/>
  <c r="E495" i="3"/>
  <c r="H495" i="3" s="1"/>
  <c r="E494" i="3"/>
  <c r="H494" i="3" s="1"/>
  <c r="E493" i="3"/>
  <c r="H493" i="3" s="1"/>
  <c r="E492" i="3"/>
  <c r="H492" i="3" s="1"/>
  <c r="E491" i="3"/>
  <c r="H491" i="3" s="1"/>
  <c r="E490" i="3"/>
  <c r="H490" i="3" s="1"/>
  <c r="E489" i="3"/>
  <c r="H489" i="3" s="1"/>
  <c r="E488" i="3"/>
  <c r="H488" i="3" s="1"/>
  <c r="E487" i="3"/>
  <c r="H487" i="3" s="1"/>
  <c r="E486" i="3"/>
  <c r="H486" i="3" s="1"/>
  <c r="E485" i="3"/>
  <c r="H485" i="3" s="1"/>
  <c r="E484" i="3"/>
  <c r="H484" i="3" s="1"/>
  <c r="E483" i="3"/>
  <c r="H483" i="3" s="1"/>
  <c r="E482" i="3"/>
  <c r="H482" i="3" s="1"/>
  <c r="E481" i="3"/>
  <c r="H481" i="3" s="1"/>
  <c r="E480" i="3"/>
  <c r="H480" i="3" s="1"/>
  <c r="E479" i="3"/>
  <c r="H479" i="3" s="1"/>
  <c r="E478" i="3"/>
  <c r="H478" i="3" s="1"/>
  <c r="E477" i="3"/>
  <c r="H477" i="3" s="1"/>
  <c r="E476" i="3"/>
  <c r="H476" i="3" s="1"/>
  <c r="E475" i="3"/>
  <c r="H475" i="3" s="1"/>
  <c r="E474" i="3"/>
  <c r="H474" i="3" s="1"/>
  <c r="E473" i="3"/>
  <c r="H473" i="3" s="1"/>
  <c r="E472" i="3"/>
  <c r="H472" i="3" s="1"/>
  <c r="E471" i="3"/>
  <c r="H471" i="3" s="1"/>
  <c r="E470" i="3"/>
  <c r="H470" i="3" s="1"/>
  <c r="E469" i="3"/>
  <c r="H469" i="3" s="1"/>
  <c r="E468" i="3"/>
  <c r="H468" i="3" s="1"/>
  <c r="E467" i="3"/>
  <c r="H467" i="3" s="1"/>
  <c r="E466" i="3"/>
  <c r="H466" i="3" s="1"/>
  <c r="E465" i="3"/>
  <c r="H465" i="3" s="1"/>
  <c r="E464" i="3"/>
  <c r="H464" i="3" s="1"/>
  <c r="E463" i="3"/>
  <c r="H463" i="3" s="1"/>
  <c r="E462" i="3"/>
  <c r="H462" i="3" s="1"/>
  <c r="E461" i="3"/>
  <c r="H461" i="3" s="1"/>
  <c r="E460" i="3"/>
  <c r="H460" i="3" s="1"/>
  <c r="E459" i="3"/>
  <c r="H459" i="3" s="1"/>
  <c r="E458" i="3"/>
  <c r="H458" i="3" s="1"/>
  <c r="E457" i="3"/>
  <c r="H457" i="3" s="1"/>
  <c r="E456" i="3"/>
  <c r="H456" i="3" s="1"/>
  <c r="D1016" i="3"/>
  <c r="G1016" i="3" s="1"/>
  <c r="D1012" i="3"/>
  <c r="G1012" i="3" s="1"/>
  <c r="D1008" i="3"/>
  <c r="G1008" i="3" s="1"/>
  <c r="D1004" i="3"/>
  <c r="G1004" i="3" s="1"/>
  <c r="D1000" i="3"/>
  <c r="G1000" i="3" s="1"/>
  <c r="D996" i="3"/>
  <c r="G996" i="3" s="1"/>
  <c r="D992" i="3"/>
  <c r="G992" i="3" s="1"/>
  <c r="D988" i="3"/>
  <c r="G988" i="3" s="1"/>
  <c r="D984" i="3"/>
  <c r="G984" i="3" s="1"/>
  <c r="D980" i="3"/>
  <c r="G980" i="3" s="1"/>
  <c r="D976" i="3"/>
  <c r="G976" i="3" s="1"/>
  <c r="C972" i="3"/>
  <c r="F972" i="3" s="1"/>
  <c r="C968" i="3"/>
  <c r="F968" i="3" s="1"/>
  <c r="C964" i="3"/>
  <c r="F964" i="3" s="1"/>
  <c r="C960" i="3"/>
  <c r="F960" i="3" s="1"/>
  <c r="C956" i="3"/>
  <c r="F956" i="3" s="1"/>
  <c r="C952" i="3"/>
  <c r="F952" i="3" s="1"/>
  <c r="C948" i="3"/>
  <c r="F948" i="3" s="1"/>
  <c r="C944" i="3"/>
  <c r="F944" i="3" s="1"/>
  <c r="C940" i="3"/>
  <c r="F940" i="3" s="1"/>
  <c r="C936" i="3"/>
  <c r="F936" i="3" s="1"/>
  <c r="C932" i="3"/>
  <c r="F932" i="3" s="1"/>
  <c r="C928" i="3"/>
  <c r="F928" i="3" s="1"/>
  <c r="C924" i="3"/>
  <c r="F924" i="3" s="1"/>
  <c r="C920" i="3"/>
  <c r="F920" i="3" s="1"/>
  <c r="C916" i="3"/>
  <c r="F916" i="3" s="1"/>
  <c r="C912" i="3"/>
  <c r="F912" i="3" s="1"/>
  <c r="C908" i="3"/>
  <c r="F908" i="3" s="1"/>
  <c r="C904" i="3"/>
  <c r="F904" i="3" s="1"/>
  <c r="C900" i="3"/>
  <c r="F900" i="3" s="1"/>
  <c r="C896" i="3"/>
  <c r="F896" i="3" s="1"/>
  <c r="C892" i="3"/>
  <c r="F892" i="3" s="1"/>
  <c r="C888" i="3"/>
  <c r="F888" i="3" s="1"/>
  <c r="C884" i="3"/>
  <c r="F884" i="3" s="1"/>
  <c r="C880" i="3"/>
  <c r="F880" i="3" s="1"/>
  <c r="C876" i="3"/>
  <c r="F876" i="3" s="1"/>
  <c r="C872" i="3"/>
  <c r="F872" i="3" s="1"/>
  <c r="C868" i="3"/>
  <c r="F868" i="3" s="1"/>
  <c r="C864" i="3"/>
  <c r="F864" i="3" s="1"/>
  <c r="C860" i="3"/>
  <c r="F860" i="3" s="1"/>
  <c r="C856" i="3"/>
  <c r="F856" i="3" s="1"/>
  <c r="C852" i="3"/>
  <c r="F852" i="3" s="1"/>
  <c r="C848" i="3"/>
  <c r="F848" i="3" s="1"/>
  <c r="C844" i="3"/>
  <c r="F844" i="3" s="1"/>
  <c r="C840" i="3"/>
  <c r="F840" i="3" s="1"/>
  <c r="C836" i="3"/>
  <c r="F836" i="3" s="1"/>
  <c r="C832" i="3"/>
  <c r="F832" i="3" s="1"/>
  <c r="C828" i="3"/>
  <c r="F828" i="3" s="1"/>
  <c r="C824" i="3"/>
  <c r="F824" i="3" s="1"/>
  <c r="C820" i="3"/>
  <c r="F820" i="3" s="1"/>
  <c r="C817" i="3"/>
  <c r="F817" i="3" s="1"/>
  <c r="E814" i="3"/>
  <c r="H814" i="3" s="1"/>
  <c r="C813" i="3"/>
  <c r="F813" i="3" s="1"/>
  <c r="E810" i="3"/>
  <c r="H810" i="3" s="1"/>
  <c r="C809" i="3"/>
  <c r="F809" i="3" s="1"/>
  <c r="E806" i="3"/>
  <c r="H806" i="3" s="1"/>
  <c r="C805" i="3"/>
  <c r="F805" i="3" s="1"/>
  <c r="E802" i="3"/>
  <c r="H802" i="3" s="1"/>
  <c r="C801" i="3"/>
  <c r="F801" i="3" s="1"/>
  <c r="E798" i="3"/>
  <c r="H798" i="3" s="1"/>
  <c r="C797" i="3"/>
  <c r="F797" i="3" s="1"/>
  <c r="D1017" i="3"/>
  <c r="G1017" i="3" s="1"/>
  <c r="D1013" i="3"/>
  <c r="G1013" i="3" s="1"/>
  <c r="D1009" i="3"/>
  <c r="G1009" i="3" s="1"/>
  <c r="D1005" i="3"/>
  <c r="G1005" i="3" s="1"/>
  <c r="D1001" i="3"/>
  <c r="G1001" i="3" s="1"/>
  <c r="D997" i="3"/>
  <c r="G997" i="3" s="1"/>
  <c r="D993" i="3"/>
  <c r="G993" i="3" s="1"/>
  <c r="D989" i="3"/>
  <c r="G989" i="3" s="1"/>
  <c r="D985" i="3"/>
  <c r="G985" i="3" s="1"/>
  <c r="D981" i="3"/>
  <c r="G981" i="3" s="1"/>
  <c r="D977" i="3"/>
  <c r="G977" i="3" s="1"/>
  <c r="C973" i="3"/>
  <c r="F973" i="3" s="1"/>
  <c r="C969" i="3"/>
  <c r="F969" i="3" s="1"/>
  <c r="C965" i="3"/>
  <c r="F965" i="3" s="1"/>
  <c r="C961" i="3"/>
  <c r="F961" i="3" s="1"/>
  <c r="C957" i="3"/>
  <c r="F957" i="3" s="1"/>
  <c r="C953" i="3"/>
  <c r="F953" i="3" s="1"/>
  <c r="C949" i="3"/>
  <c r="F949" i="3" s="1"/>
  <c r="C945" i="3"/>
  <c r="F945" i="3" s="1"/>
  <c r="C941" i="3"/>
  <c r="F941" i="3" s="1"/>
  <c r="C937" i="3"/>
  <c r="F937" i="3" s="1"/>
  <c r="C933" i="3"/>
  <c r="F933" i="3" s="1"/>
  <c r="C929" i="3"/>
  <c r="F929" i="3" s="1"/>
  <c r="C925" i="3"/>
  <c r="F925" i="3" s="1"/>
  <c r="C921" i="3"/>
  <c r="F921" i="3" s="1"/>
  <c r="C917" i="3"/>
  <c r="F917" i="3" s="1"/>
  <c r="C913" i="3"/>
  <c r="F913" i="3" s="1"/>
  <c r="C909" i="3"/>
  <c r="F909" i="3" s="1"/>
  <c r="C905" i="3"/>
  <c r="F905" i="3" s="1"/>
  <c r="C901" i="3"/>
  <c r="F901" i="3" s="1"/>
  <c r="C897" i="3"/>
  <c r="F897" i="3" s="1"/>
  <c r="C893" i="3"/>
  <c r="F893" i="3" s="1"/>
  <c r="C889" i="3"/>
  <c r="F889" i="3" s="1"/>
  <c r="C885" i="3"/>
  <c r="F885" i="3" s="1"/>
  <c r="C881" i="3"/>
  <c r="F881" i="3" s="1"/>
  <c r="C877" i="3"/>
  <c r="F877" i="3" s="1"/>
  <c r="C873" i="3"/>
  <c r="F873" i="3" s="1"/>
  <c r="C869" i="3"/>
  <c r="F869" i="3" s="1"/>
  <c r="C865" i="3"/>
  <c r="F865" i="3" s="1"/>
  <c r="C861" i="3"/>
  <c r="F861" i="3" s="1"/>
  <c r="C857" i="3"/>
  <c r="F857" i="3" s="1"/>
  <c r="C853" i="3"/>
  <c r="F853" i="3" s="1"/>
  <c r="C849" i="3"/>
  <c r="F849" i="3" s="1"/>
  <c r="C845" i="3"/>
  <c r="F845" i="3" s="1"/>
  <c r="C841" i="3"/>
  <c r="F841" i="3" s="1"/>
  <c r="C837" i="3"/>
  <c r="F837" i="3" s="1"/>
  <c r="C833" i="3"/>
  <c r="F833" i="3" s="1"/>
  <c r="C829" i="3"/>
  <c r="F829" i="3" s="1"/>
  <c r="C825" i="3"/>
  <c r="F825" i="3" s="1"/>
  <c r="C821" i="3"/>
  <c r="F821" i="3" s="1"/>
  <c r="E817" i="3"/>
  <c r="H817" i="3" s="1"/>
  <c r="C816" i="3"/>
  <c r="F816" i="3" s="1"/>
  <c r="E813" i="3"/>
  <c r="H813" i="3" s="1"/>
  <c r="C812" i="3"/>
  <c r="F812" i="3" s="1"/>
  <c r="E809" i="3"/>
  <c r="H809" i="3" s="1"/>
  <c r="C808" i="3"/>
  <c r="F808" i="3" s="1"/>
  <c r="E805" i="3"/>
  <c r="H805" i="3" s="1"/>
  <c r="C804" i="3"/>
  <c r="F804" i="3" s="1"/>
  <c r="E801" i="3"/>
  <c r="H801" i="3" s="1"/>
  <c r="C800" i="3"/>
  <c r="F800" i="3" s="1"/>
  <c r="E797" i="3"/>
  <c r="H797" i="3" s="1"/>
  <c r="C796" i="3"/>
  <c r="F796" i="3" s="1"/>
  <c r="C795" i="3"/>
  <c r="F795" i="3" s="1"/>
  <c r="C794" i="3"/>
  <c r="F794" i="3" s="1"/>
  <c r="C793" i="3"/>
  <c r="F793" i="3" s="1"/>
  <c r="C792" i="3"/>
  <c r="F792" i="3" s="1"/>
  <c r="C791" i="3"/>
  <c r="F791" i="3" s="1"/>
  <c r="C790" i="3"/>
  <c r="F790" i="3" s="1"/>
  <c r="C789" i="3"/>
  <c r="F789" i="3" s="1"/>
  <c r="C788" i="3"/>
  <c r="F788" i="3" s="1"/>
  <c r="C787" i="3"/>
  <c r="F787" i="3" s="1"/>
  <c r="C786" i="3"/>
  <c r="F786" i="3" s="1"/>
  <c r="C785" i="3"/>
  <c r="F785" i="3" s="1"/>
  <c r="C784" i="3"/>
  <c r="F784" i="3" s="1"/>
  <c r="C783" i="3"/>
  <c r="F783" i="3" s="1"/>
  <c r="C782" i="3"/>
  <c r="F782" i="3" s="1"/>
  <c r="C781" i="3"/>
  <c r="F781" i="3" s="1"/>
  <c r="C780" i="3"/>
  <c r="F780" i="3" s="1"/>
  <c r="C779" i="3"/>
  <c r="F779" i="3" s="1"/>
  <c r="C778" i="3"/>
  <c r="F778" i="3" s="1"/>
  <c r="C777" i="3"/>
  <c r="F777" i="3" s="1"/>
  <c r="C776" i="3"/>
  <c r="F776" i="3" s="1"/>
  <c r="C775" i="3"/>
  <c r="F775" i="3" s="1"/>
  <c r="C774" i="3"/>
  <c r="F774" i="3" s="1"/>
  <c r="C773" i="3"/>
  <c r="F773" i="3" s="1"/>
  <c r="C772" i="3"/>
  <c r="F772" i="3" s="1"/>
  <c r="C771" i="3"/>
  <c r="F771" i="3" s="1"/>
  <c r="C770" i="3"/>
  <c r="F770" i="3" s="1"/>
  <c r="C769" i="3"/>
  <c r="F769" i="3" s="1"/>
  <c r="C768" i="3"/>
  <c r="F768" i="3" s="1"/>
  <c r="C767" i="3"/>
  <c r="F767" i="3" s="1"/>
  <c r="C766" i="3"/>
  <c r="F766" i="3" s="1"/>
  <c r="C765" i="3"/>
  <c r="F765" i="3" s="1"/>
  <c r="C764" i="3"/>
  <c r="F764" i="3" s="1"/>
  <c r="C763" i="3"/>
  <c r="F763" i="3" s="1"/>
  <c r="C762" i="3"/>
  <c r="F762" i="3" s="1"/>
  <c r="C761" i="3"/>
  <c r="F761" i="3" s="1"/>
  <c r="C760" i="3"/>
  <c r="F760" i="3" s="1"/>
  <c r="C759" i="3"/>
  <c r="F759" i="3" s="1"/>
  <c r="C758" i="3"/>
  <c r="F758" i="3" s="1"/>
  <c r="C757" i="3"/>
  <c r="F757" i="3" s="1"/>
  <c r="C756" i="3"/>
  <c r="F756" i="3" s="1"/>
  <c r="C755" i="3"/>
  <c r="F755" i="3" s="1"/>
  <c r="C754" i="3"/>
  <c r="F754" i="3" s="1"/>
  <c r="C753" i="3"/>
  <c r="F753" i="3" s="1"/>
  <c r="C752" i="3"/>
  <c r="F752" i="3" s="1"/>
  <c r="C751" i="3"/>
  <c r="F751" i="3" s="1"/>
  <c r="C750" i="3"/>
  <c r="F750" i="3" s="1"/>
  <c r="C749" i="3"/>
  <c r="F749" i="3" s="1"/>
  <c r="C748" i="3"/>
  <c r="F748" i="3" s="1"/>
  <c r="C747" i="3"/>
  <c r="F747" i="3" s="1"/>
  <c r="C746" i="3"/>
  <c r="F746" i="3" s="1"/>
  <c r="C745" i="3"/>
  <c r="F745" i="3" s="1"/>
  <c r="C744" i="3"/>
  <c r="F744" i="3" s="1"/>
  <c r="C743" i="3"/>
  <c r="F743" i="3" s="1"/>
  <c r="C742" i="3"/>
  <c r="F742" i="3" s="1"/>
  <c r="C741" i="3"/>
  <c r="F741" i="3" s="1"/>
  <c r="C740" i="3"/>
  <c r="F740" i="3" s="1"/>
  <c r="C739" i="3"/>
  <c r="F739" i="3" s="1"/>
  <c r="C738" i="3"/>
  <c r="F738" i="3" s="1"/>
  <c r="C737" i="3"/>
  <c r="F737" i="3" s="1"/>
  <c r="C736" i="3"/>
  <c r="F736" i="3" s="1"/>
  <c r="C735" i="3"/>
  <c r="F735" i="3" s="1"/>
  <c r="C734" i="3"/>
  <c r="F734" i="3" s="1"/>
  <c r="C733" i="3"/>
  <c r="F733" i="3" s="1"/>
  <c r="C732" i="3"/>
  <c r="F732" i="3" s="1"/>
  <c r="C731" i="3"/>
  <c r="F731" i="3" s="1"/>
  <c r="C730" i="3"/>
  <c r="F730" i="3" s="1"/>
  <c r="C729" i="3"/>
  <c r="F729" i="3" s="1"/>
  <c r="C728" i="3"/>
  <c r="F728" i="3" s="1"/>
  <c r="C727" i="3"/>
  <c r="F727" i="3" s="1"/>
  <c r="C726" i="3"/>
  <c r="F726" i="3" s="1"/>
  <c r="C725" i="3"/>
  <c r="F725" i="3" s="1"/>
  <c r="C724" i="3"/>
  <c r="F724" i="3" s="1"/>
  <c r="C723" i="3"/>
  <c r="F723" i="3" s="1"/>
  <c r="C722" i="3"/>
  <c r="F722" i="3" s="1"/>
  <c r="C721" i="3"/>
  <c r="F721" i="3" s="1"/>
  <c r="C720" i="3"/>
  <c r="F720" i="3" s="1"/>
  <c r="C719" i="3"/>
  <c r="F719" i="3" s="1"/>
  <c r="C718" i="3"/>
  <c r="F718" i="3" s="1"/>
  <c r="C717" i="3"/>
  <c r="F717" i="3" s="1"/>
  <c r="C716" i="3"/>
  <c r="F716" i="3" s="1"/>
  <c r="C715" i="3"/>
  <c r="F715" i="3" s="1"/>
  <c r="C714" i="3"/>
  <c r="F714" i="3" s="1"/>
  <c r="C713" i="3"/>
  <c r="F713" i="3" s="1"/>
  <c r="C712" i="3"/>
  <c r="F712" i="3" s="1"/>
  <c r="C711" i="3"/>
  <c r="F711" i="3" s="1"/>
  <c r="C710" i="3"/>
  <c r="F710" i="3" s="1"/>
  <c r="C709" i="3"/>
  <c r="F709" i="3" s="1"/>
  <c r="C708" i="3"/>
  <c r="F708" i="3" s="1"/>
  <c r="C707" i="3"/>
  <c r="F707" i="3" s="1"/>
  <c r="C706" i="3"/>
  <c r="F706" i="3" s="1"/>
  <c r="C705" i="3"/>
  <c r="F705" i="3" s="1"/>
  <c r="C704" i="3"/>
  <c r="F704" i="3" s="1"/>
  <c r="C703" i="3"/>
  <c r="F703" i="3" s="1"/>
  <c r="C702" i="3"/>
  <c r="F702" i="3" s="1"/>
  <c r="C701" i="3"/>
  <c r="F701" i="3" s="1"/>
  <c r="C700" i="3"/>
  <c r="F700" i="3" s="1"/>
  <c r="C699" i="3"/>
  <c r="F699" i="3" s="1"/>
  <c r="C698" i="3"/>
  <c r="F698" i="3" s="1"/>
  <c r="C697" i="3"/>
  <c r="F697" i="3" s="1"/>
  <c r="C696" i="3"/>
  <c r="F696" i="3" s="1"/>
  <c r="C695" i="3"/>
  <c r="F695" i="3" s="1"/>
  <c r="C694" i="3"/>
  <c r="F694" i="3" s="1"/>
  <c r="C693" i="3"/>
  <c r="F693" i="3" s="1"/>
  <c r="C692" i="3"/>
  <c r="F692" i="3" s="1"/>
  <c r="C691" i="3"/>
  <c r="F691" i="3" s="1"/>
  <c r="C690" i="3"/>
  <c r="F690" i="3" s="1"/>
  <c r="C689" i="3"/>
  <c r="F689" i="3" s="1"/>
  <c r="C688" i="3"/>
  <c r="F688" i="3" s="1"/>
  <c r="C687" i="3"/>
  <c r="F687" i="3" s="1"/>
  <c r="C686" i="3"/>
  <c r="F686" i="3" s="1"/>
  <c r="C685" i="3"/>
  <c r="F685" i="3" s="1"/>
  <c r="C684" i="3"/>
  <c r="F684" i="3" s="1"/>
  <c r="C683" i="3"/>
  <c r="F683" i="3" s="1"/>
  <c r="C682" i="3"/>
  <c r="F682" i="3" s="1"/>
  <c r="C681" i="3"/>
  <c r="F681" i="3" s="1"/>
  <c r="C680" i="3"/>
  <c r="F680" i="3" s="1"/>
  <c r="C679" i="3"/>
  <c r="F679" i="3" s="1"/>
  <c r="C678" i="3"/>
  <c r="F678" i="3" s="1"/>
  <c r="C677" i="3"/>
  <c r="F677" i="3" s="1"/>
  <c r="C676" i="3"/>
  <c r="F676" i="3" s="1"/>
  <c r="C675" i="3"/>
  <c r="F675" i="3" s="1"/>
  <c r="C674" i="3"/>
  <c r="F674" i="3" s="1"/>
  <c r="C673" i="3"/>
  <c r="F673" i="3" s="1"/>
  <c r="C672" i="3"/>
  <c r="F672" i="3" s="1"/>
  <c r="C671" i="3"/>
  <c r="F671" i="3" s="1"/>
  <c r="C670" i="3"/>
  <c r="F670" i="3" s="1"/>
  <c r="C669" i="3"/>
  <c r="F669" i="3" s="1"/>
  <c r="C668" i="3"/>
  <c r="F668" i="3" s="1"/>
  <c r="C667" i="3"/>
  <c r="F667" i="3" s="1"/>
  <c r="C666" i="3"/>
  <c r="F666" i="3" s="1"/>
  <c r="C665" i="3"/>
  <c r="F665" i="3" s="1"/>
  <c r="C664" i="3"/>
  <c r="F664" i="3" s="1"/>
  <c r="C663" i="3"/>
  <c r="F663" i="3" s="1"/>
  <c r="C662" i="3"/>
  <c r="F662" i="3" s="1"/>
  <c r="C661" i="3"/>
  <c r="F661" i="3" s="1"/>
  <c r="C660" i="3"/>
  <c r="F660" i="3" s="1"/>
  <c r="C659" i="3"/>
  <c r="F659" i="3" s="1"/>
  <c r="C658" i="3"/>
  <c r="F658" i="3" s="1"/>
  <c r="C657" i="3"/>
  <c r="F657" i="3" s="1"/>
  <c r="C656" i="3"/>
  <c r="F656" i="3" s="1"/>
  <c r="C655" i="3"/>
  <c r="F655" i="3" s="1"/>
  <c r="C654" i="3"/>
  <c r="F654" i="3" s="1"/>
  <c r="C653" i="3"/>
  <c r="F653" i="3" s="1"/>
  <c r="C652" i="3"/>
  <c r="F652" i="3" s="1"/>
  <c r="C651" i="3"/>
  <c r="F651" i="3" s="1"/>
  <c r="C650" i="3"/>
  <c r="F650" i="3" s="1"/>
  <c r="C649" i="3"/>
  <c r="F649" i="3" s="1"/>
  <c r="C648" i="3"/>
  <c r="F648" i="3" s="1"/>
  <c r="C647" i="3"/>
  <c r="F647" i="3" s="1"/>
  <c r="C646" i="3"/>
  <c r="F646" i="3" s="1"/>
  <c r="C645" i="3"/>
  <c r="F645" i="3" s="1"/>
  <c r="C644" i="3"/>
  <c r="F644" i="3" s="1"/>
  <c r="C643" i="3"/>
  <c r="F643" i="3" s="1"/>
  <c r="C642" i="3"/>
  <c r="F642" i="3" s="1"/>
  <c r="C641" i="3"/>
  <c r="F641" i="3" s="1"/>
  <c r="C640" i="3"/>
  <c r="F640" i="3" s="1"/>
  <c r="C639" i="3"/>
  <c r="F639" i="3" s="1"/>
  <c r="C638" i="3"/>
  <c r="F638" i="3" s="1"/>
  <c r="C637" i="3"/>
  <c r="F637" i="3" s="1"/>
  <c r="C636" i="3"/>
  <c r="F636" i="3" s="1"/>
  <c r="C635" i="3"/>
  <c r="F635" i="3" s="1"/>
  <c r="C634" i="3"/>
  <c r="F634" i="3" s="1"/>
  <c r="C633" i="3"/>
  <c r="F633" i="3" s="1"/>
  <c r="C632" i="3"/>
  <c r="F632" i="3" s="1"/>
  <c r="C631" i="3"/>
  <c r="F631" i="3" s="1"/>
  <c r="C630" i="3"/>
  <c r="F630" i="3" s="1"/>
  <c r="C629" i="3"/>
  <c r="F629" i="3" s="1"/>
  <c r="C628" i="3"/>
  <c r="F628" i="3" s="1"/>
  <c r="C627" i="3"/>
  <c r="F627" i="3" s="1"/>
  <c r="C626" i="3"/>
  <c r="F626" i="3" s="1"/>
  <c r="C625" i="3"/>
  <c r="F625" i="3" s="1"/>
  <c r="C624" i="3"/>
  <c r="F624" i="3" s="1"/>
  <c r="C623" i="3"/>
  <c r="F623" i="3" s="1"/>
  <c r="C622" i="3"/>
  <c r="F622" i="3" s="1"/>
  <c r="C621" i="3"/>
  <c r="F621" i="3" s="1"/>
  <c r="C620" i="3"/>
  <c r="F620" i="3" s="1"/>
  <c r="C619" i="3"/>
  <c r="F619" i="3" s="1"/>
  <c r="C618" i="3"/>
  <c r="F618" i="3" s="1"/>
  <c r="C617" i="3"/>
  <c r="F617" i="3" s="1"/>
  <c r="C616" i="3"/>
  <c r="F616" i="3" s="1"/>
  <c r="C615" i="3"/>
  <c r="F615" i="3" s="1"/>
  <c r="C614" i="3"/>
  <c r="F614" i="3" s="1"/>
  <c r="C613" i="3"/>
  <c r="F613" i="3" s="1"/>
  <c r="C612" i="3"/>
  <c r="F612" i="3" s="1"/>
  <c r="C611" i="3"/>
  <c r="F611" i="3" s="1"/>
  <c r="C610" i="3"/>
  <c r="F610" i="3" s="1"/>
  <c r="C609" i="3"/>
  <c r="F609" i="3" s="1"/>
  <c r="C608" i="3"/>
  <c r="F608" i="3" s="1"/>
  <c r="C607" i="3"/>
  <c r="F607" i="3" s="1"/>
  <c r="C606" i="3"/>
  <c r="F606" i="3" s="1"/>
  <c r="C605" i="3"/>
  <c r="F605" i="3" s="1"/>
  <c r="C604" i="3"/>
  <c r="F604" i="3" s="1"/>
  <c r="C603" i="3"/>
  <c r="F603" i="3" s="1"/>
  <c r="C602" i="3"/>
  <c r="F602" i="3" s="1"/>
  <c r="C601" i="3"/>
  <c r="F601" i="3" s="1"/>
  <c r="C600" i="3"/>
  <c r="F600" i="3" s="1"/>
  <c r="C599" i="3"/>
  <c r="F599" i="3" s="1"/>
  <c r="C598" i="3"/>
  <c r="F598" i="3" s="1"/>
  <c r="C597" i="3"/>
  <c r="F597" i="3" s="1"/>
  <c r="C596" i="3"/>
  <c r="F596" i="3" s="1"/>
  <c r="C595" i="3"/>
  <c r="F595" i="3" s="1"/>
  <c r="C594" i="3"/>
  <c r="F594" i="3" s="1"/>
  <c r="C593" i="3"/>
  <c r="F593" i="3" s="1"/>
  <c r="C592" i="3"/>
  <c r="F592" i="3" s="1"/>
  <c r="C591" i="3"/>
  <c r="F591" i="3" s="1"/>
  <c r="C590" i="3"/>
  <c r="F590" i="3" s="1"/>
  <c r="C589" i="3"/>
  <c r="F589" i="3" s="1"/>
  <c r="C588" i="3"/>
  <c r="F588" i="3" s="1"/>
  <c r="C587" i="3"/>
  <c r="F587" i="3" s="1"/>
  <c r="C586" i="3"/>
  <c r="F586" i="3" s="1"/>
  <c r="C585" i="3"/>
  <c r="F585" i="3" s="1"/>
  <c r="C584" i="3"/>
  <c r="F584" i="3" s="1"/>
  <c r="C583" i="3"/>
  <c r="F583" i="3" s="1"/>
  <c r="C582" i="3"/>
  <c r="F582" i="3" s="1"/>
  <c r="C581" i="3"/>
  <c r="F581" i="3" s="1"/>
  <c r="C580" i="3"/>
  <c r="F580" i="3" s="1"/>
  <c r="C579" i="3"/>
  <c r="F579" i="3" s="1"/>
  <c r="C578" i="3"/>
  <c r="F578" i="3" s="1"/>
  <c r="C577" i="3"/>
  <c r="F577" i="3" s="1"/>
  <c r="C576" i="3"/>
  <c r="F576" i="3" s="1"/>
  <c r="C575" i="3"/>
  <c r="F575" i="3" s="1"/>
  <c r="C574" i="3"/>
  <c r="F574" i="3" s="1"/>
  <c r="C573" i="3"/>
  <c r="F573" i="3" s="1"/>
  <c r="C572" i="3"/>
  <c r="F572" i="3" s="1"/>
  <c r="C571" i="3"/>
  <c r="F571" i="3" s="1"/>
  <c r="C570" i="3"/>
  <c r="F570" i="3" s="1"/>
  <c r="C569" i="3"/>
  <c r="F569" i="3" s="1"/>
  <c r="C568" i="3"/>
  <c r="F568" i="3" s="1"/>
  <c r="C567" i="3"/>
  <c r="F567" i="3" s="1"/>
  <c r="C566" i="3"/>
  <c r="F566" i="3" s="1"/>
  <c r="C565" i="3"/>
  <c r="F565" i="3" s="1"/>
  <c r="C564" i="3"/>
  <c r="F564" i="3" s="1"/>
  <c r="C563" i="3"/>
  <c r="F563" i="3" s="1"/>
  <c r="C562" i="3"/>
  <c r="F562" i="3" s="1"/>
  <c r="C561" i="3"/>
  <c r="F561" i="3" s="1"/>
  <c r="C560" i="3"/>
  <c r="F560" i="3" s="1"/>
  <c r="C559" i="3"/>
  <c r="F559" i="3" s="1"/>
  <c r="C558" i="3"/>
  <c r="F558" i="3" s="1"/>
  <c r="C557" i="3"/>
  <c r="F557" i="3" s="1"/>
  <c r="C556" i="3"/>
  <c r="F556" i="3" s="1"/>
  <c r="C555" i="3"/>
  <c r="F555" i="3" s="1"/>
  <c r="C554" i="3"/>
  <c r="F554" i="3" s="1"/>
  <c r="C553" i="3"/>
  <c r="F553" i="3" s="1"/>
  <c r="C552" i="3"/>
  <c r="F552" i="3" s="1"/>
  <c r="C551" i="3"/>
  <c r="F551" i="3" s="1"/>
  <c r="C550" i="3"/>
  <c r="F550" i="3" s="1"/>
  <c r="C549" i="3"/>
  <c r="F549" i="3" s="1"/>
  <c r="C548" i="3"/>
  <c r="F548" i="3" s="1"/>
  <c r="C547" i="3"/>
  <c r="F547" i="3" s="1"/>
  <c r="C546" i="3"/>
  <c r="F546" i="3" s="1"/>
  <c r="C545" i="3"/>
  <c r="F545" i="3" s="1"/>
  <c r="C544" i="3"/>
  <c r="F544" i="3" s="1"/>
  <c r="C543" i="3"/>
  <c r="F543" i="3" s="1"/>
  <c r="C542" i="3"/>
  <c r="F542" i="3" s="1"/>
  <c r="C541" i="3"/>
  <c r="F541" i="3" s="1"/>
  <c r="C540" i="3"/>
  <c r="F540" i="3" s="1"/>
  <c r="C539" i="3"/>
  <c r="F539" i="3" s="1"/>
  <c r="C538" i="3"/>
  <c r="F538" i="3" s="1"/>
  <c r="C537" i="3"/>
  <c r="F537" i="3" s="1"/>
  <c r="C536" i="3"/>
  <c r="F536" i="3" s="1"/>
  <c r="C535" i="3"/>
  <c r="F535" i="3" s="1"/>
  <c r="C534" i="3"/>
  <c r="F534" i="3" s="1"/>
  <c r="C533" i="3"/>
  <c r="F533" i="3" s="1"/>
  <c r="C532" i="3"/>
  <c r="F532" i="3" s="1"/>
  <c r="C531" i="3"/>
  <c r="F531" i="3" s="1"/>
  <c r="C530" i="3"/>
  <c r="F530" i="3" s="1"/>
  <c r="C529" i="3"/>
  <c r="F529" i="3" s="1"/>
  <c r="C528" i="3"/>
  <c r="F528" i="3" s="1"/>
  <c r="C527" i="3"/>
  <c r="F527" i="3" s="1"/>
  <c r="C526" i="3"/>
  <c r="F526" i="3" s="1"/>
  <c r="C525" i="3"/>
  <c r="F525" i="3" s="1"/>
  <c r="C524" i="3"/>
  <c r="F524" i="3" s="1"/>
  <c r="C523" i="3"/>
  <c r="F523" i="3" s="1"/>
  <c r="C522" i="3"/>
  <c r="F522" i="3" s="1"/>
  <c r="C521" i="3"/>
  <c r="F521" i="3" s="1"/>
  <c r="C520" i="3"/>
  <c r="F520" i="3" s="1"/>
  <c r="C519" i="3"/>
  <c r="F519" i="3" s="1"/>
  <c r="C518" i="3"/>
  <c r="F518" i="3" s="1"/>
  <c r="C517" i="3"/>
  <c r="F517" i="3" s="1"/>
  <c r="C516" i="3"/>
  <c r="F516" i="3" s="1"/>
  <c r="C515" i="3"/>
  <c r="F515" i="3" s="1"/>
  <c r="C514" i="3"/>
  <c r="F514" i="3" s="1"/>
  <c r="C513" i="3"/>
  <c r="F513" i="3" s="1"/>
  <c r="C512" i="3"/>
  <c r="F512" i="3" s="1"/>
  <c r="C511" i="3"/>
  <c r="F511" i="3" s="1"/>
  <c r="C510" i="3"/>
  <c r="F510" i="3" s="1"/>
  <c r="C509" i="3"/>
  <c r="F509" i="3" s="1"/>
  <c r="C508" i="3"/>
  <c r="F508" i="3" s="1"/>
  <c r="C507" i="3"/>
  <c r="F507" i="3" s="1"/>
  <c r="C506" i="3"/>
  <c r="F506" i="3" s="1"/>
  <c r="C505" i="3"/>
  <c r="F505" i="3" s="1"/>
  <c r="C504" i="3"/>
  <c r="F504" i="3" s="1"/>
  <c r="C503" i="3"/>
  <c r="F503" i="3" s="1"/>
  <c r="C502" i="3"/>
  <c r="F502" i="3" s="1"/>
  <c r="C501" i="3"/>
  <c r="F501" i="3" s="1"/>
  <c r="C500" i="3"/>
  <c r="F500" i="3" s="1"/>
  <c r="C499" i="3"/>
  <c r="F499" i="3" s="1"/>
  <c r="C498" i="3"/>
  <c r="F498" i="3" s="1"/>
  <c r="C497" i="3"/>
  <c r="F497" i="3" s="1"/>
  <c r="C496" i="3"/>
  <c r="F496" i="3" s="1"/>
  <c r="C495" i="3"/>
  <c r="F495" i="3" s="1"/>
  <c r="C494" i="3"/>
  <c r="F494" i="3" s="1"/>
  <c r="C493" i="3"/>
  <c r="F493" i="3" s="1"/>
  <c r="C492" i="3"/>
  <c r="F492" i="3" s="1"/>
  <c r="C491" i="3"/>
  <c r="F491" i="3" s="1"/>
  <c r="C490" i="3"/>
  <c r="F490" i="3" s="1"/>
  <c r="C489" i="3"/>
  <c r="F489" i="3" s="1"/>
  <c r="C488" i="3"/>
  <c r="F488" i="3" s="1"/>
  <c r="C487" i="3"/>
  <c r="F487" i="3" s="1"/>
  <c r="C486" i="3"/>
  <c r="F486" i="3" s="1"/>
  <c r="C485" i="3"/>
  <c r="F485" i="3" s="1"/>
  <c r="C484" i="3"/>
  <c r="F484" i="3" s="1"/>
  <c r="C483" i="3"/>
  <c r="F483" i="3" s="1"/>
  <c r="C482" i="3"/>
  <c r="F482" i="3" s="1"/>
  <c r="C481" i="3"/>
  <c r="F481" i="3" s="1"/>
  <c r="C480" i="3"/>
  <c r="F480" i="3" s="1"/>
  <c r="C479" i="3"/>
  <c r="F479" i="3" s="1"/>
  <c r="C478" i="3"/>
  <c r="F478" i="3" s="1"/>
  <c r="C477" i="3"/>
  <c r="F477" i="3" s="1"/>
  <c r="C476" i="3"/>
  <c r="F476" i="3" s="1"/>
  <c r="C475" i="3"/>
  <c r="F475" i="3" s="1"/>
  <c r="C474" i="3"/>
  <c r="F474" i="3" s="1"/>
  <c r="C473" i="3"/>
  <c r="F473" i="3" s="1"/>
  <c r="C472" i="3"/>
  <c r="F472" i="3" s="1"/>
  <c r="C471" i="3"/>
  <c r="F471" i="3" s="1"/>
  <c r="C470" i="3"/>
  <c r="F470" i="3" s="1"/>
  <c r="C469" i="3"/>
  <c r="F469" i="3" s="1"/>
  <c r="C468" i="3"/>
  <c r="F468" i="3" s="1"/>
  <c r="C467" i="3"/>
  <c r="F467" i="3" s="1"/>
  <c r="C466" i="3"/>
  <c r="F466" i="3" s="1"/>
  <c r="C465" i="3"/>
  <c r="F465" i="3" s="1"/>
  <c r="C464" i="3"/>
  <c r="F464" i="3" s="1"/>
  <c r="C463" i="3"/>
  <c r="F463" i="3" s="1"/>
  <c r="C462" i="3"/>
  <c r="F462" i="3" s="1"/>
  <c r="C461" i="3"/>
  <c r="F461" i="3" s="1"/>
  <c r="C460" i="3"/>
  <c r="F460" i="3" s="1"/>
  <c r="C459" i="3"/>
  <c r="F459" i="3" s="1"/>
  <c r="C458" i="3"/>
  <c r="F458" i="3" s="1"/>
  <c r="C457" i="3"/>
  <c r="F457" i="3" s="1"/>
  <c r="C456" i="3"/>
  <c r="F456" i="3" s="1"/>
  <c r="C455" i="3"/>
  <c r="F455" i="3" s="1"/>
  <c r="C454" i="3"/>
  <c r="F454" i="3" s="1"/>
  <c r="C453" i="3"/>
  <c r="F453" i="3" s="1"/>
  <c r="C452" i="3"/>
  <c r="F452" i="3" s="1"/>
  <c r="C451" i="3"/>
  <c r="F451" i="3" s="1"/>
  <c r="C450" i="3"/>
  <c r="F450" i="3" s="1"/>
  <c r="C449" i="3"/>
  <c r="F449" i="3" s="1"/>
  <c r="C446" i="3"/>
  <c r="F446" i="3" s="1"/>
  <c r="C445" i="3"/>
  <c r="F445" i="3" s="1"/>
  <c r="D444" i="3"/>
  <c r="G444" i="3" s="1"/>
  <c r="D443" i="3"/>
  <c r="G443" i="3" s="1"/>
  <c r="E442" i="3"/>
  <c r="H442" i="3" s="1"/>
  <c r="E441" i="3"/>
  <c r="H441" i="3" s="1"/>
  <c r="C438" i="3"/>
  <c r="F438" i="3" s="1"/>
  <c r="C437" i="3"/>
  <c r="F437" i="3" s="1"/>
  <c r="D436" i="3"/>
  <c r="G436" i="3" s="1"/>
  <c r="D435" i="3"/>
  <c r="G435" i="3" s="1"/>
  <c r="E434" i="3"/>
  <c r="H434" i="3" s="1"/>
  <c r="E433" i="3"/>
  <c r="H433" i="3" s="1"/>
  <c r="C430" i="3"/>
  <c r="F430" i="3" s="1"/>
  <c r="C429" i="3"/>
  <c r="F429" i="3" s="1"/>
  <c r="D428" i="3"/>
  <c r="G428" i="3" s="1"/>
  <c r="D427" i="3"/>
  <c r="G427" i="3" s="1"/>
  <c r="E426" i="3"/>
  <c r="H426" i="3" s="1"/>
  <c r="E425" i="3"/>
  <c r="H425" i="3" s="1"/>
  <c r="C422" i="3"/>
  <c r="F422" i="3" s="1"/>
  <c r="C421" i="3"/>
  <c r="F421" i="3" s="1"/>
  <c r="D420" i="3"/>
  <c r="G420" i="3" s="1"/>
  <c r="D419" i="3"/>
  <c r="G419" i="3" s="1"/>
  <c r="E418" i="3"/>
  <c r="H418" i="3" s="1"/>
  <c r="E417" i="3"/>
  <c r="H417" i="3" s="1"/>
  <c r="C414" i="3"/>
  <c r="F414" i="3" s="1"/>
  <c r="C413" i="3"/>
  <c r="F413" i="3" s="1"/>
  <c r="D412" i="3"/>
  <c r="G412" i="3" s="1"/>
  <c r="D411" i="3"/>
  <c r="G411" i="3" s="1"/>
  <c r="E410" i="3"/>
  <c r="H410" i="3" s="1"/>
  <c r="E409" i="3"/>
  <c r="H409" i="3" s="1"/>
  <c r="C406" i="3"/>
  <c r="F406" i="3" s="1"/>
  <c r="C405" i="3"/>
  <c r="F405" i="3" s="1"/>
  <c r="D404" i="3"/>
  <c r="G404" i="3" s="1"/>
  <c r="D403" i="3"/>
  <c r="G403" i="3" s="1"/>
  <c r="E402" i="3"/>
  <c r="H402" i="3" s="1"/>
  <c r="E401" i="3"/>
  <c r="H401" i="3" s="1"/>
  <c r="C398" i="3"/>
  <c r="F398" i="3" s="1"/>
  <c r="C397" i="3"/>
  <c r="F397" i="3" s="1"/>
  <c r="D396" i="3"/>
  <c r="G396" i="3" s="1"/>
  <c r="D395" i="3"/>
  <c r="G395" i="3" s="1"/>
  <c r="E394" i="3"/>
  <c r="H394" i="3" s="1"/>
  <c r="E393" i="3"/>
  <c r="H393" i="3" s="1"/>
  <c r="C390" i="3"/>
  <c r="F390" i="3" s="1"/>
  <c r="C389" i="3"/>
  <c r="F389" i="3" s="1"/>
  <c r="D388" i="3"/>
  <c r="G388" i="3" s="1"/>
  <c r="D387" i="3"/>
  <c r="G387" i="3" s="1"/>
  <c r="E386" i="3"/>
  <c r="H386" i="3" s="1"/>
  <c r="E385" i="3"/>
  <c r="H385" i="3" s="1"/>
  <c r="C382" i="3"/>
  <c r="F382" i="3" s="1"/>
  <c r="C381" i="3"/>
  <c r="F381" i="3" s="1"/>
  <c r="D380" i="3"/>
  <c r="G380" i="3" s="1"/>
  <c r="D379" i="3"/>
  <c r="G379" i="3" s="1"/>
  <c r="E378" i="3"/>
  <c r="H378" i="3" s="1"/>
  <c r="E377" i="3"/>
  <c r="H377" i="3" s="1"/>
  <c r="C374" i="3"/>
  <c r="F374" i="3" s="1"/>
  <c r="D1018" i="3"/>
  <c r="G1018" i="3" s="1"/>
  <c r="D1014" i="3"/>
  <c r="G1014" i="3" s="1"/>
  <c r="D1010" i="3"/>
  <c r="G1010" i="3" s="1"/>
  <c r="D1006" i="3"/>
  <c r="G1006" i="3" s="1"/>
  <c r="D1002" i="3"/>
  <c r="G1002" i="3" s="1"/>
  <c r="D998" i="3"/>
  <c r="G998" i="3" s="1"/>
  <c r="D994" i="3"/>
  <c r="G994" i="3" s="1"/>
  <c r="D990" i="3"/>
  <c r="G990" i="3" s="1"/>
  <c r="D986" i="3"/>
  <c r="G986" i="3" s="1"/>
  <c r="D982" i="3"/>
  <c r="G982" i="3" s="1"/>
  <c r="D978" i="3"/>
  <c r="G978" i="3" s="1"/>
  <c r="D974" i="3"/>
  <c r="G974" i="3" s="1"/>
  <c r="C970" i="3"/>
  <c r="F970" i="3" s="1"/>
  <c r="C966" i="3"/>
  <c r="F966" i="3" s="1"/>
  <c r="C962" i="3"/>
  <c r="F962" i="3" s="1"/>
  <c r="C958" i="3"/>
  <c r="F958" i="3" s="1"/>
  <c r="C954" i="3"/>
  <c r="F954" i="3" s="1"/>
  <c r="C950" i="3"/>
  <c r="F950" i="3" s="1"/>
  <c r="C946" i="3"/>
  <c r="F946" i="3" s="1"/>
  <c r="C942" i="3"/>
  <c r="F942" i="3" s="1"/>
  <c r="C938" i="3"/>
  <c r="F938" i="3" s="1"/>
  <c r="C934" i="3"/>
  <c r="F934" i="3" s="1"/>
  <c r="C930" i="3"/>
  <c r="F930" i="3" s="1"/>
  <c r="C926" i="3"/>
  <c r="F926" i="3" s="1"/>
  <c r="C922" i="3"/>
  <c r="F922" i="3" s="1"/>
  <c r="C918" i="3"/>
  <c r="F918" i="3" s="1"/>
  <c r="C914" i="3"/>
  <c r="F914" i="3" s="1"/>
  <c r="C910" i="3"/>
  <c r="F910" i="3" s="1"/>
  <c r="C906" i="3"/>
  <c r="F906" i="3" s="1"/>
  <c r="C902" i="3"/>
  <c r="F902" i="3" s="1"/>
  <c r="C898" i="3"/>
  <c r="F898" i="3" s="1"/>
  <c r="C894" i="3"/>
  <c r="F894" i="3" s="1"/>
  <c r="C890" i="3"/>
  <c r="F890" i="3" s="1"/>
  <c r="C886" i="3"/>
  <c r="F886" i="3" s="1"/>
  <c r="C882" i="3"/>
  <c r="F882" i="3" s="1"/>
  <c r="C878" i="3"/>
  <c r="F878" i="3" s="1"/>
  <c r="C874" i="3"/>
  <c r="F874" i="3" s="1"/>
  <c r="C870" i="3"/>
  <c r="F870" i="3" s="1"/>
  <c r="C866" i="3"/>
  <c r="F866" i="3" s="1"/>
  <c r="C862" i="3"/>
  <c r="F862" i="3" s="1"/>
  <c r="C858" i="3"/>
  <c r="F858" i="3" s="1"/>
  <c r="C854" i="3"/>
  <c r="F854" i="3" s="1"/>
  <c r="C850" i="3"/>
  <c r="F850" i="3" s="1"/>
  <c r="C846" i="3"/>
  <c r="F846" i="3" s="1"/>
  <c r="C842" i="3"/>
  <c r="F842" i="3" s="1"/>
  <c r="C838" i="3"/>
  <c r="F838" i="3" s="1"/>
  <c r="C834" i="3"/>
  <c r="F834" i="3" s="1"/>
  <c r="C830" i="3"/>
  <c r="F830" i="3" s="1"/>
  <c r="C826" i="3"/>
  <c r="F826" i="3" s="1"/>
  <c r="C822" i="3"/>
  <c r="F822" i="3" s="1"/>
  <c r="C818" i="3"/>
  <c r="F818" i="3" s="1"/>
  <c r="E816" i="3"/>
  <c r="H816" i="3" s="1"/>
  <c r="C815" i="3"/>
  <c r="F815" i="3" s="1"/>
  <c r="E812" i="3"/>
  <c r="H812" i="3" s="1"/>
  <c r="C811" i="3"/>
  <c r="F811" i="3" s="1"/>
  <c r="E808" i="3"/>
  <c r="H808" i="3" s="1"/>
  <c r="C807" i="3"/>
  <c r="F807" i="3" s="1"/>
  <c r="E804" i="3"/>
  <c r="H804" i="3" s="1"/>
  <c r="C803" i="3"/>
  <c r="F803" i="3" s="1"/>
  <c r="E800" i="3"/>
  <c r="H800" i="3" s="1"/>
  <c r="C799" i="3"/>
  <c r="F799" i="3" s="1"/>
  <c r="E796" i="3"/>
  <c r="H796" i="3" s="1"/>
  <c r="D795" i="3"/>
  <c r="G795" i="3" s="1"/>
  <c r="D794" i="3"/>
  <c r="G794" i="3" s="1"/>
  <c r="D793" i="3"/>
  <c r="G793" i="3" s="1"/>
  <c r="D792" i="3"/>
  <c r="G792" i="3" s="1"/>
  <c r="D791" i="3"/>
  <c r="G791" i="3" s="1"/>
  <c r="D790" i="3"/>
  <c r="G790" i="3" s="1"/>
  <c r="D789" i="3"/>
  <c r="G789" i="3" s="1"/>
  <c r="D788" i="3"/>
  <c r="G788" i="3" s="1"/>
  <c r="D787" i="3"/>
  <c r="G787" i="3" s="1"/>
  <c r="D786" i="3"/>
  <c r="G786" i="3" s="1"/>
  <c r="D785" i="3"/>
  <c r="G785" i="3" s="1"/>
  <c r="D784" i="3"/>
  <c r="G784" i="3" s="1"/>
  <c r="D783" i="3"/>
  <c r="G783" i="3" s="1"/>
  <c r="D782" i="3"/>
  <c r="G782" i="3" s="1"/>
  <c r="D781" i="3"/>
  <c r="G781" i="3" s="1"/>
  <c r="D780" i="3"/>
  <c r="G780" i="3" s="1"/>
  <c r="D779" i="3"/>
  <c r="G779" i="3" s="1"/>
  <c r="D778" i="3"/>
  <c r="G778" i="3" s="1"/>
  <c r="D777" i="3"/>
  <c r="G777" i="3" s="1"/>
  <c r="D776" i="3"/>
  <c r="G776" i="3" s="1"/>
  <c r="D775" i="3"/>
  <c r="G775" i="3" s="1"/>
  <c r="D774" i="3"/>
  <c r="G774" i="3" s="1"/>
  <c r="D773" i="3"/>
  <c r="G773" i="3" s="1"/>
  <c r="D772" i="3"/>
  <c r="G772" i="3" s="1"/>
  <c r="D771" i="3"/>
  <c r="G771" i="3" s="1"/>
  <c r="D770" i="3"/>
  <c r="G770" i="3" s="1"/>
  <c r="D769" i="3"/>
  <c r="G769" i="3" s="1"/>
  <c r="D768" i="3"/>
  <c r="G768" i="3" s="1"/>
  <c r="D767" i="3"/>
  <c r="G767" i="3" s="1"/>
  <c r="D766" i="3"/>
  <c r="G766" i="3" s="1"/>
  <c r="D765" i="3"/>
  <c r="G765" i="3" s="1"/>
  <c r="D764" i="3"/>
  <c r="G764" i="3" s="1"/>
  <c r="D763" i="3"/>
  <c r="G763" i="3" s="1"/>
  <c r="D762" i="3"/>
  <c r="G762" i="3" s="1"/>
  <c r="D761" i="3"/>
  <c r="G761" i="3" s="1"/>
  <c r="D760" i="3"/>
  <c r="G760" i="3" s="1"/>
  <c r="D759" i="3"/>
  <c r="G759" i="3" s="1"/>
  <c r="D758" i="3"/>
  <c r="G758" i="3" s="1"/>
  <c r="D757" i="3"/>
  <c r="G757" i="3" s="1"/>
  <c r="D756" i="3"/>
  <c r="G756" i="3" s="1"/>
  <c r="D755" i="3"/>
  <c r="G755" i="3" s="1"/>
  <c r="D754" i="3"/>
  <c r="G754" i="3" s="1"/>
  <c r="D753" i="3"/>
  <c r="G753" i="3" s="1"/>
  <c r="D752" i="3"/>
  <c r="G752" i="3" s="1"/>
  <c r="D751" i="3"/>
  <c r="G751" i="3" s="1"/>
  <c r="D750" i="3"/>
  <c r="G750" i="3" s="1"/>
  <c r="D749" i="3"/>
  <c r="G749" i="3" s="1"/>
  <c r="D748" i="3"/>
  <c r="G748" i="3" s="1"/>
  <c r="D747" i="3"/>
  <c r="G747" i="3" s="1"/>
  <c r="D746" i="3"/>
  <c r="G746" i="3" s="1"/>
  <c r="D745" i="3"/>
  <c r="G745" i="3" s="1"/>
  <c r="D744" i="3"/>
  <c r="G744" i="3" s="1"/>
  <c r="D743" i="3"/>
  <c r="G743" i="3" s="1"/>
  <c r="D742" i="3"/>
  <c r="G742" i="3" s="1"/>
  <c r="D741" i="3"/>
  <c r="G741" i="3" s="1"/>
  <c r="D740" i="3"/>
  <c r="G740" i="3" s="1"/>
  <c r="D739" i="3"/>
  <c r="G739" i="3" s="1"/>
  <c r="D738" i="3"/>
  <c r="G738" i="3" s="1"/>
  <c r="D737" i="3"/>
  <c r="G737" i="3" s="1"/>
  <c r="D736" i="3"/>
  <c r="G736" i="3" s="1"/>
  <c r="D735" i="3"/>
  <c r="G735" i="3" s="1"/>
  <c r="D734" i="3"/>
  <c r="G734" i="3" s="1"/>
  <c r="D733" i="3"/>
  <c r="G733" i="3" s="1"/>
  <c r="D732" i="3"/>
  <c r="G732" i="3" s="1"/>
  <c r="D731" i="3"/>
  <c r="G731" i="3" s="1"/>
  <c r="D730" i="3"/>
  <c r="G730" i="3" s="1"/>
  <c r="D729" i="3"/>
  <c r="G729" i="3" s="1"/>
  <c r="D728" i="3"/>
  <c r="G728" i="3" s="1"/>
  <c r="D727" i="3"/>
  <c r="G727" i="3" s="1"/>
  <c r="D726" i="3"/>
  <c r="G726" i="3" s="1"/>
  <c r="D725" i="3"/>
  <c r="G725" i="3" s="1"/>
  <c r="D724" i="3"/>
  <c r="G724" i="3" s="1"/>
  <c r="D723" i="3"/>
  <c r="G723" i="3" s="1"/>
  <c r="D722" i="3"/>
  <c r="G722" i="3" s="1"/>
  <c r="D721" i="3"/>
  <c r="G721" i="3" s="1"/>
  <c r="D720" i="3"/>
  <c r="G720" i="3" s="1"/>
  <c r="D719" i="3"/>
  <c r="G719" i="3" s="1"/>
  <c r="D718" i="3"/>
  <c r="G718" i="3" s="1"/>
  <c r="D717" i="3"/>
  <c r="G717" i="3" s="1"/>
  <c r="D716" i="3"/>
  <c r="G716" i="3" s="1"/>
  <c r="D715" i="3"/>
  <c r="G715" i="3" s="1"/>
  <c r="D714" i="3"/>
  <c r="G714" i="3" s="1"/>
  <c r="D713" i="3"/>
  <c r="G713" i="3" s="1"/>
  <c r="D712" i="3"/>
  <c r="G712" i="3" s="1"/>
  <c r="D711" i="3"/>
  <c r="G711" i="3" s="1"/>
  <c r="D710" i="3"/>
  <c r="G710" i="3" s="1"/>
  <c r="D709" i="3"/>
  <c r="G709" i="3" s="1"/>
  <c r="D708" i="3"/>
  <c r="G708" i="3" s="1"/>
  <c r="D707" i="3"/>
  <c r="G707" i="3" s="1"/>
  <c r="D706" i="3"/>
  <c r="G706" i="3" s="1"/>
  <c r="D705" i="3"/>
  <c r="G705" i="3" s="1"/>
  <c r="D704" i="3"/>
  <c r="G704" i="3" s="1"/>
  <c r="D703" i="3"/>
  <c r="G703" i="3" s="1"/>
  <c r="D702" i="3"/>
  <c r="G702" i="3" s="1"/>
  <c r="D701" i="3"/>
  <c r="G701" i="3" s="1"/>
  <c r="D700" i="3"/>
  <c r="G700" i="3" s="1"/>
  <c r="D699" i="3"/>
  <c r="G699" i="3" s="1"/>
  <c r="D698" i="3"/>
  <c r="G698" i="3" s="1"/>
  <c r="D697" i="3"/>
  <c r="G697" i="3" s="1"/>
  <c r="D696" i="3"/>
  <c r="G696" i="3" s="1"/>
  <c r="D695" i="3"/>
  <c r="G695" i="3" s="1"/>
  <c r="D694" i="3"/>
  <c r="G694" i="3" s="1"/>
  <c r="D693" i="3"/>
  <c r="G693" i="3" s="1"/>
  <c r="D692" i="3"/>
  <c r="G692" i="3" s="1"/>
  <c r="D691" i="3"/>
  <c r="G691" i="3" s="1"/>
  <c r="D690" i="3"/>
  <c r="G690" i="3" s="1"/>
  <c r="D689" i="3"/>
  <c r="G689" i="3" s="1"/>
  <c r="D688" i="3"/>
  <c r="G688" i="3" s="1"/>
  <c r="D687" i="3"/>
  <c r="G687" i="3" s="1"/>
  <c r="D686" i="3"/>
  <c r="G686" i="3" s="1"/>
  <c r="D685" i="3"/>
  <c r="G685" i="3" s="1"/>
  <c r="D684" i="3"/>
  <c r="G684" i="3" s="1"/>
  <c r="D683" i="3"/>
  <c r="G683" i="3" s="1"/>
  <c r="D682" i="3"/>
  <c r="G682" i="3" s="1"/>
  <c r="D681" i="3"/>
  <c r="G681" i="3" s="1"/>
  <c r="D680" i="3"/>
  <c r="G680" i="3" s="1"/>
  <c r="D679" i="3"/>
  <c r="G679" i="3" s="1"/>
  <c r="D678" i="3"/>
  <c r="G678" i="3" s="1"/>
  <c r="D677" i="3"/>
  <c r="G677" i="3" s="1"/>
  <c r="D676" i="3"/>
  <c r="G676" i="3" s="1"/>
  <c r="D675" i="3"/>
  <c r="G675" i="3" s="1"/>
  <c r="D674" i="3"/>
  <c r="G674" i="3" s="1"/>
  <c r="D673" i="3"/>
  <c r="G673" i="3" s="1"/>
  <c r="D672" i="3"/>
  <c r="G672" i="3" s="1"/>
  <c r="D671" i="3"/>
  <c r="G671" i="3" s="1"/>
  <c r="D670" i="3"/>
  <c r="G670" i="3" s="1"/>
  <c r="D669" i="3"/>
  <c r="G669" i="3" s="1"/>
  <c r="D668" i="3"/>
  <c r="G668" i="3" s="1"/>
  <c r="D667" i="3"/>
  <c r="G667" i="3" s="1"/>
  <c r="D666" i="3"/>
  <c r="G666" i="3" s="1"/>
  <c r="D665" i="3"/>
  <c r="G665" i="3" s="1"/>
  <c r="D664" i="3"/>
  <c r="G664" i="3" s="1"/>
  <c r="D663" i="3"/>
  <c r="G663" i="3" s="1"/>
  <c r="D662" i="3"/>
  <c r="G662" i="3" s="1"/>
  <c r="D661" i="3"/>
  <c r="G661" i="3" s="1"/>
  <c r="D660" i="3"/>
  <c r="G660" i="3" s="1"/>
  <c r="D659" i="3"/>
  <c r="G659" i="3" s="1"/>
  <c r="D658" i="3"/>
  <c r="G658" i="3" s="1"/>
  <c r="D657" i="3"/>
  <c r="G657" i="3" s="1"/>
  <c r="D656" i="3"/>
  <c r="G656" i="3" s="1"/>
  <c r="D655" i="3"/>
  <c r="G655" i="3" s="1"/>
  <c r="D654" i="3"/>
  <c r="G654" i="3" s="1"/>
  <c r="D653" i="3"/>
  <c r="G653" i="3" s="1"/>
  <c r="D652" i="3"/>
  <c r="G652" i="3" s="1"/>
  <c r="D651" i="3"/>
  <c r="G651" i="3" s="1"/>
  <c r="D650" i="3"/>
  <c r="G650" i="3" s="1"/>
  <c r="D649" i="3"/>
  <c r="G649" i="3" s="1"/>
  <c r="D648" i="3"/>
  <c r="G648" i="3" s="1"/>
  <c r="D647" i="3"/>
  <c r="G647" i="3" s="1"/>
  <c r="D646" i="3"/>
  <c r="G646" i="3" s="1"/>
  <c r="D645" i="3"/>
  <c r="G645" i="3" s="1"/>
  <c r="D644" i="3"/>
  <c r="G644" i="3" s="1"/>
  <c r="D643" i="3"/>
  <c r="G643" i="3" s="1"/>
  <c r="D642" i="3"/>
  <c r="G642" i="3" s="1"/>
  <c r="D641" i="3"/>
  <c r="G641" i="3" s="1"/>
  <c r="D640" i="3"/>
  <c r="G640" i="3" s="1"/>
  <c r="D639" i="3"/>
  <c r="G639" i="3" s="1"/>
  <c r="D638" i="3"/>
  <c r="G638" i="3" s="1"/>
  <c r="D637" i="3"/>
  <c r="G637" i="3" s="1"/>
  <c r="D636" i="3"/>
  <c r="G636" i="3" s="1"/>
  <c r="D635" i="3"/>
  <c r="G635" i="3" s="1"/>
  <c r="D634" i="3"/>
  <c r="G634" i="3" s="1"/>
  <c r="D633" i="3"/>
  <c r="G633" i="3" s="1"/>
  <c r="D632" i="3"/>
  <c r="G632" i="3" s="1"/>
  <c r="D631" i="3"/>
  <c r="G631" i="3" s="1"/>
  <c r="D630" i="3"/>
  <c r="G630" i="3" s="1"/>
  <c r="D629" i="3"/>
  <c r="G629" i="3" s="1"/>
  <c r="D628" i="3"/>
  <c r="G628" i="3" s="1"/>
  <c r="D627" i="3"/>
  <c r="G627" i="3" s="1"/>
  <c r="D626" i="3"/>
  <c r="G626" i="3" s="1"/>
  <c r="D625" i="3"/>
  <c r="G625" i="3" s="1"/>
  <c r="D624" i="3"/>
  <c r="G624" i="3" s="1"/>
  <c r="D623" i="3"/>
  <c r="G623" i="3" s="1"/>
  <c r="D622" i="3"/>
  <c r="G622" i="3" s="1"/>
  <c r="D621" i="3"/>
  <c r="G621" i="3" s="1"/>
  <c r="D620" i="3"/>
  <c r="G620" i="3" s="1"/>
  <c r="D619" i="3"/>
  <c r="G619" i="3" s="1"/>
  <c r="D618" i="3"/>
  <c r="G618" i="3" s="1"/>
  <c r="D617" i="3"/>
  <c r="G617" i="3" s="1"/>
  <c r="D616" i="3"/>
  <c r="G616" i="3" s="1"/>
  <c r="D615" i="3"/>
  <c r="G615" i="3" s="1"/>
  <c r="D614" i="3"/>
  <c r="G614" i="3" s="1"/>
  <c r="D613" i="3"/>
  <c r="G613" i="3" s="1"/>
  <c r="D612" i="3"/>
  <c r="G612" i="3" s="1"/>
  <c r="D611" i="3"/>
  <c r="G611" i="3" s="1"/>
  <c r="D610" i="3"/>
  <c r="G610" i="3" s="1"/>
  <c r="D609" i="3"/>
  <c r="G609" i="3" s="1"/>
  <c r="D608" i="3"/>
  <c r="G608" i="3" s="1"/>
  <c r="D607" i="3"/>
  <c r="G607" i="3" s="1"/>
  <c r="D606" i="3"/>
  <c r="G606" i="3" s="1"/>
  <c r="D605" i="3"/>
  <c r="G605" i="3" s="1"/>
  <c r="D604" i="3"/>
  <c r="G604" i="3" s="1"/>
  <c r="D603" i="3"/>
  <c r="G603" i="3" s="1"/>
  <c r="D602" i="3"/>
  <c r="G602" i="3" s="1"/>
  <c r="D601" i="3"/>
  <c r="G601" i="3" s="1"/>
  <c r="D600" i="3"/>
  <c r="G600" i="3" s="1"/>
  <c r="D599" i="3"/>
  <c r="G599" i="3" s="1"/>
  <c r="D598" i="3"/>
  <c r="G598" i="3" s="1"/>
  <c r="D597" i="3"/>
  <c r="G597" i="3" s="1"/>
  <c r="D596" i="3"/>
  <c r="G596" i="3" s="1"/>
  <c r="D595" i="3"/>
  <c r="G595" i="3" s="1"/>
  <c r="D594" i="3"/>
  <c r="G594" i="3" s="1"/>
  <c r="D593" i="3"/>
  <c r="G593" i="3" s="1"/>
  <c r="D592" i="3"/>
  <c r="G592" i="3" s="1"/>
  <c r="D591" i="3"/>
  <c r="G591" i="3" s="1"/>
  <c r="D590" i="3"/>
  <c r="G590" i="3" s="1"/>
  <c r="D589" i="3"/>
  <c r="G589" i="3" s="1"/>
  <c r="D588" i="3"/>
  <c r="G588" i="3" s="1"/>
  <c r="D587" i="3"/>
  <c r="G587" i="3" s="1"/>
  <c r="D586" i="3"/>
  <c r="G586" i="3" s="1"/>
  <c r="D585" i="3"/>
  <c r="G585" i="3" s="1"/>
  <c r="D584" i="3"/>
  <c r="G584" i="3" s="1"/>
  <c r="D583" i="3"/>
  <c r="G583" i="3" s="1"/>
  <c r="D582" i="3"/>
  <c r="G582" i="3" s="1"/>
  <c r="D581" i="3"/>
  <c r="G581" i="3" s="1"/>
  <c r="D580" i="3"/>
  <c r="G580" i="3" s="1"/>
  <c r="D579" i="3"/>
  <c r="G579" i="3" s="1"/>
  <c r="D578" i="3"/>
  <c r="G578" i="3" s="1"/>
  <c r="D577" i="3"/>
  <c r="G577" i="3" s="1"/>
  <c r="D576" i="3"/>
  <c r="G576" i="3" s="1"/>
  <c r="D575" i="3"/>
  <c r="G575" i="3" s="1"/>
  <c r="D574" i="3"/>
  <c r="G574" i="3" s="1"/>
  <c r="D573" i="3"/>
  <c r="G573" i="3" s="1"/>
  <c r="D572" i="3"/>
  <c r="G572" i="3" s="1"/>
  <c r="D571" i="3"/>
  <c r="G571" i="3" s="1"/>
  <c r="D570" i="3"/>
  <c r="G570" i="3" s="1"/>
  <c r="D569" i="3"/>
  <c r="G569" i="3" s="1"/>
  <c r="D568" i="3"/>
  <c r="G568" i="3" s="1"/>
  <c r="D567" i="3"/>
  <c r="G567" i="3" s="1"/>
  <c r="D566" i="3"/>
  <c r="G566" i="3" s="1"/>
  <c r="D565" i="3"/>
  <c r="G565" i="3" s="1"/>
  <c r="D564" i="3"/>
  <c r="G564" i="3" s="1"/>
  <c r="D563" i="3"/>
  <c r="G563" i="3" s="1"/>
  <c r="D562" i="3"/>
  <c r="G562" i="3" s="1"/>
  <c r="D561" i="3"/>
  <c r="G561" i="3" s="1"/>
  <c r="D560" i="3"/>
  <c r="G560" i="3" s="1"/>
  <c r="D559" i="3"/>
  <c r="G559" i="3" s="1"/>
  <c r="D558" i="3"/>
  <c r="G558" i="3" s="1"/>
  <c r="D557" i="3"/>
  <c r="G557" i="3" s="1"/>
  <c r="D556" i="3"/>
  <c r="G556" i="3" s="1"/>
  <c r="D555" i="3"/>
  <c r="G555" i="3" s="1"/>
  <c r="D554" i="3"/>
  <c r="G554" i="3" s="1"/>
  <c r="D553" i="3"/>
  <c r="G553" i="3" s="1"/>
  <c r="D552" i="3"/>
  <c r="G552" i="3" s="1"/>
  <c r="D551" i="3"/>
  <c r="G551" i="3" s="1"/>
  <c r="D550" i="3"/>
  <c r="G550" i="3" s="1"/>
  <c r="D549" i="3"/>
  <c r="G549" i="3" s="1"/>
  <c r="D548" i="3"/>
  <c r="G548" i="3" s="1"/>
  <c r="D547" i="3"/>
  <c r="G547" i="3" s="1"/>
  <c r="D546" i="3"/>
  <c r="G546" i="3" s="1"/>
  <c r="D545" i="3"/>
  <c r="G545" i="3" s="1"/>
  <c r="D544" i="3"/>
  <c r="G544" i="3" s="1"/>
  <c r="D543" i="3"/>
  <c r="G543" i="3" s="1"/>
  <c r="D542" i="3"/>
  <c r="G542" i="3" s="1"/>
  <c r="D541" i="3"/>
  <c r="G541" i="3" s="1"/>
  <c r="D540" i="3"/>
  <c r="G540" i="3" s="1"/>
  <c r="D539" i="3"/>
  <c r="G539" i="3" s="1"/>
  <c r="D538" i="3"/>
  <c r="G538" i="3" s="1"/>
  <c r="D537" i="3"/>
  <c r="G537" i="3" s="1"/>
  <c r="D536" i="3"/>
  <c r="G536" i="3" s="1"/>
  <c r="D535" i="3"/>
  <c r="G535" i="3" s="1"/>
  <c r="D534" i="3"/>
  <c r="G534" i="3" s="1"/>
  <c r="D533" i="3"/>
  <c r="G533" i="3" s="1"/>
  <c r="D532" i="3"/>
  <c r="G532" i="3" s="1"/>
  <c r="D531" i="3"/>
  <c r="G531" i="3" s="1"/>
  <c r="D530" i="3"/>
  <c r="G530" i="3" s="1"/>
  <c r="D529" i="3"/>
  <c r="G529" i="3" s="1"/>
  <c r="D528" i="3"/>
  <c r="G528" i="3" s="1"/>
  <c r="D527" i="3"/>
  <c r="G527" i="3" s="1"/>
  <c r="D526" i="3"/>
  <c r="G526" i="3" s="1"/>
  <c r="D525" i="3"/>
  <c r="G525" i="3" s="1"/>
  <c r="D524" i="3"/>
  <c r="G524" i="3" s="1"/>
  <c r="D523" i="3"/>
  <c r="G523" i="3" s="1"/>
  <c r="D522" i="3"/>
  <c r="G522" i="3" s="1"/>
  <c r="D521" i="3"/>
  <c r="G521" i="3" s="1"/>
  <c r="D520" i="3"/>
  <c r="G520" i="3" s="1"/>
  <c r="D519" i="3"/>
  <c r="G519" i="3" s="1"/>
  <c r="D518" i="3"/>
  <c r="G518" i="3" s="1"/>
  <c r="D517" i="3"/>
  <c r="G517" i="3" s="1"/>
  <c r="D516" i="3"/>
  <c r="G516" i="3" s="1"/>
  <c r="D515" i="3"/>
  <c r="G515" i="3" s="1"/>
  <c r="D514" i="3"/>
  <c r="G514" i="3" s="1"/>
  <c r="D513" i="3"/>
  <c r="G513" i="3" s="1"/>
  <c r="D512" i="3"/>
  <c r="G512" i="3" s="1"/>
  <c r="D511" i="3"/>
  <c r="G511" i="3" s="1"/>
  <c r="D510" i="3"/>
  <c r="G510" i="3" s="1"/>
  <c r="D509" i="3"/>
  <c r="G509" i="3" s="1"/>
  <c r="D508" i="3"/>
  <c r="G508" i="3" s="1"/>
  <c r="D507" i="3"/>
  <c r="G507" i="3" s="1"/>
  <c r="D506" i="3"/>
  <c r="G506" i="3" s="1"/>
  <c r="D505" i="3"/>
  <c r="G505" i="3" s="1"/>
  <c r="D504" i="3"/>
  <c r="G504" i="3" s="1"/>
  <c r="D503" i="3"/>
  <c r="G503" i="3" s="1"/>
  <c r="D502" i="3"/>
  <c r="G502" i="3" s="1"/>
  <c r="D501" i="3"/>
  <c r="G501" i="3" s="1"/>
  <c r="D500" i="3"/>
  <c r="G500" i="3" s="1"/>
  <c r="D499" i="3"/>
  <c r="G499" i="3" s="1"/>
  <c r="D498" i="3"/>
  <c r="G498" i="3" s="1"/>
  <c r="D497" i="3"/>
  <c r="G497" i="3" s="1"/>
  <c r="D496" i="3"/>
  <c r="G496" i="3" s="1"/>
  <c r="D495" i="3"/>
  <c r="G495" i="3" s="1"/>
  <c r="D494" i="3"/>
  <c r="G494" i="3" s="1"/>
  <c r="D493" i="3"/>
  <c r="G493" i="3" s="1"/>
  <c r="D492" i="3"/>
  <c r="G492" i="3" s="1"/>
  <c r="D491" i="3"/>
  <c r="G491" i="3" s="1"/>
  <c r="D490" i="3"/>
  <c r="G490" i="3" s="1"/>
  <c r="D489" i="3"/>
  <c r="G489" i="3" s="1"/>
  <c r="D488" i="3"/>
  <c r="G488" i="3" s="1"/>
  <c r="D487" i="3"/>
  <c r="G487" i="3" s="1"/>
  <c r="D486" i="3"/>
  <c r="G486" i="3" s="1"/>
  <c r="D485" i="3"/>
  <c r="G485" i="3" s="1"/>
  <c r="D484" i="3"/>
  <c r="G484" i="3" s="1"/>
  <c r="D483" i="3"/>
  <c r="G483" i="3" s="1"/>
  <c r="D482" i="3"/>
  <c r="G482" i="3" s="1"/>
  <c r="D481" i="3"/>
  <c r="G481" i="3" s="1"/>
  <c r="D480" i="3"/>
  <c r="G480" i="3" s="1"/>
  <c r="D479" i="3"/>
  <c r="G479" i="3" s="1"/>
  <c r="D478" i="3"/>
  <c r="G478" i="3" s="1"/>
  <c r="D477" i="3"/>
  <c r="G477" i="3" s="1"/>
  <c r="D476" i="3"/>
  <c r="G476" i="3" s="1"/>
  <c r="D475" i="3"/>
  <c r="G475" i="3" s="1"/>
  <c r="D474" i="3"/>
  <c r="G474" i="3" s="1"/>
  <c r="D473" i="3"/>
  <c r="G473" i="3" s="1"/>
  <c r="D472" i="3"/>
  <c r="G472" i="3" s="1"/>
  <c r="D471" i="3"/>
  <c r="G471" i="3" s="1"/>
  <c r="D470" i="3"/>
  <c r="G470" i="3" s="1"/>
  <c r="D469" i="3"/>
  <c r="G469" i="3" s="1"/>
  <c r="D468" i="3"/>
  <c r="G468" i="3" s="1"/>
  <c r="D467" i="3"/>
  <c r="G467" i="3" s="1"/>
  <c r="D466" i="3"/>
  <c r="G466" i="3" s="1"/>
  <c r="D465" i="3"/>
  <c r="G465" i="3" s="1"/>
  <c r="D464" i="3"/>
  <c r="G464" i="3" s="1"/>
  <c r="D463" i="3"/>
  <c r="G463" i="3" s="1"/>
  <c r="D462" i="3"/>
  <c r="G462" i="3" s="1"/>
  <c r="D461" i="3"/>
  <c r="G461" i="3" s="1"/>
  <c r="D460" i="3"/>
  <c r="G460" i="3" s="1"/>
  <c r="D459" i="3"/>
  <c r="G459" i="3" s="1"/>
  <c r="D458" i="3"/>
  <c r="G458" i="3" s="1"/>
  <c r="D457" i="3"/>
  <c r="G457" i="3" s="1"/>
  <c r="D456" i="3"/>
  <c r="G456" i="3" s="1"/>
  <c r="D455" i="3"/>
  <c r="G455" i="3" s="1"/>
  <c r="D454" i="3"/>
  <c r="G454" i="3" s="1"/>
  <c r="D453" i="3"/>
  <c r="G453" i="3" s="1"/>
  <c r="D452" i="3"/>
  <c r="G452" i="3" s="1"/>
  <c r="D451" i="3"/>
  <c r="G451" i="3" s="1"/>
  <c r="D450" i="3"/>
  <c r="G450" i="3" s="1"/>
  <c r="D449" i="3"/>
  <c r="G449" i="3" s="1"/>
  <c r="C448" i="3"/>
  <c r="F448" i="3" s="1"/>
  <c r="C447" i="3"/>
  <c r="F447" i="3" s="1"/>
  <c r="D446" i="3"/>
  <c r="G446" i="3" s="1"/>
  <c r="D445" i="3"/>
  <c r="G445" i="3" s="1"/>
  <c r="E444" i="3"/>
  <c r="H444" i="3" s="1"/>
  <c r="E443" i="3"/>
  <c r="H443" i="3" s="1"/>
  <c r="C440" i="3"/>
  <c r="F440" i="3" s="1"/>
  <c r="C439" i="3"/>
  <c r="F439" i="3" s="1"/>
  <c r="D438" i="3"/>
  <c r="G438" i="3" s="1"/>
  <c r="D437" i="3"/>
  <c r="G437" i="3" s="1"/>
  <c r="E436" i="3"/>
  <c r="H436" i="3" s="1"/>
  <c r="E435" i="3"/>
  <c r="H435" i="3" s="1"/>
  <c r="C432" i="3"/>
  <c r="F432" i="3" s="1"/>
  <c r="C431" i="3"/>
  <c r="F431" i="3" s="1"/>
  <c r="D430" i="3"/>
  <c r="G430" i="3" s="1"/>
  <c r="D429" i="3"/>
  <c r="G429" i="3" s="1"/>
  <c r="E428" i="3"/>
  <c r="H428" i="3" s="1"/>
  <c r="E427" i="3"/>
  <c r="H427" i="3" s="1"/>
  <c r="C424" i="3"/>
  <c r="F424" i="3" s="1"/>
  <c r="C423" i="3"/>
  <c r="F423" i="3" s="1"/>
  <c r="D422" i="3"/>
  <c r="G422" i="3" s="1"/>
  <c r="D421" i="3"/>
  <c r="G421" i="3" s="1"/>
  <c r="E420" i="3"/>
  <c r="H420" i="3" s="1"/>
  <c r="E419" i="3"/>
  <c r="H419" i="3" s="1"/>
  <c r="C416" i="3"/>
  <c r="F416" i="3" s="1"/>
  <c r="C415" i="3"/>
  <c r="F415" i="3" s="1"/>
  <c r="D414" i="3"/>
  <c r="G414" i="3" s="1"/>
  <c r="D413" i="3"/>
  <c r="G413" i="3" s="1"/>
  <c r="E412" i="3"/>
  <c r="H412" i="3" s="1"/>
  <c r="E411" i="3"/>
  <c r="H411" i="3" s="1"/>
  <c r="C408" i="3"/>
  <c r="F408" i="3" s="1"/>
  <c r="C407" i="3"/>
  <c r="F407" i="3" s="1"/>
  <c r="D406" i="3"/>
  <c r="G406" i="3" s="1"/>
  <c r="D405" i="3"/>
  <c r="G405" i="3" s="1"/>
  <c r="E404" i="3"/>
  <c r="H404" i="3" s="1"/>
  <c r="E403" i="3"/>
  <c r="H403" i="3" s="1"/>
  <c r="C400" i="3"/>
  <c r="F400" i="3" s="1"/>
  <c r="C399" i="3"/>
  <c r="F399" i="3" s="1"/>
  <c r="D398" i="3"/>
  <c r="G398" i="3" s="1"/>
  <c r="D397" i="3"/>
  <c r="G397" i="3" s="1"/>
  <c r="E396" i="3"/>
  <c r="H396" i="3" s="1"/>
  <c r="E395" i="3"/>
  <c r="H395" i="3" s="1"/>
  <c r="C392" i="3"/>
  <c r="F392" i="3" s="1"/>
  <c r="C391" i="3"/>
  <c r="F391" i="3" s="1"/>
  <c r="D390" i="3"/>
  <c r="G390" i="3" s="1"/>
  <c r="D389" i="3"/>
  <c r="G389" i="3" s="1"/>
  <c r="E388" i="3"/>
  <c r="H388" i="3" s="1"/>
  <c r="E387" i="3"/>
  <c r="H387" i="3" s="1"/>
  <c r="C384" i="3"/>
  <c r="F384" i="3" s="1"/>
  <c r="C383" i="3"/>
  <c r="F383" i="3" s="1"/>
  <c r="D382" i="3"/>
  <c r="G382" i="3" s="1"/>
  <c r="D381" i="3"/>
  <c r="G381" i="3" s="1"/>
  <c r="E380" i="3"/>
  <c r="H380" i="3" s="1"/>
  <c r="E379" i="3"/>
  <c r="H379" i="3" s="1"/>
  <c r="C376" i="3"/>
  <c r="F376" i="3" s="1"/>
  <c r="C375" i="3"/>
  <c r="F375" i="3" s="1"/>
  <c r="D374" i="3"/>
  <c r="G374" i="3" s="1"/>
  <c r="E4" i="3"/>
  <c r="H4" i="3" s="1"/>
  <c r="E5" i="3"/>
  <c r="H5" i="3" s="1"/>
  <c r="D7" i="3"/>
  <c r="G7" i="3" s="1"/>
  <c r="D8" i="3"/>
  <c r="G8" i="3" s="1"/>
  <c r="C9" i="3"/>
  <c r="F9" i="3" s="1"/>
  <c r="C10" i="3"/>
  <c r="F10" i="3" s="1"/>
  <c r="E13" i="3"/>
  <c r="H13" i="3" s="1"/>
  <c r="E14" i="3"/>
  <c r="H14" i="3" s="1"/>
  <c r="D15" i="3"/>
  <c r="G15" i="3" s="1"/>
  <c r="D16" i="3"/>
  <c r="G16" i="3" s="1"/>
  <c r="C17" i="3"/>
  <c r="F17" i="3" s="1"/>
  <c r="C18" i="3"/>
  <c r="F18" i="3" s="1"/>
  <c r="E21" i="3"/>
  <c r="H21" i="3" s="1"/>
  <c r="E22" i="3"/>
  <c r="H22" i="3" s="1"/>
  <c r="D23" i="3"/>
  <c r="G23" i="3" s="1"/>
  <c r="D24" i="3"/>
  <c r="G24" i="3" s="1"/>
  <c r="C25" i="3"/>
  <c r="F25" i="3" s="1"/>
  <c r="C26" i="3"/>
  <c r="F26" i="3" s="1"/>
  <c r="E29" i="3"/>
  <c r="H29" i="3" s="1"/>
  <c r="E30" i="3"/>
  <c r="H30" i="3" s="1"/>
  <c r="D31" i="3"/>
  <c r="G31" i="3" s="1"/>
  <c r="D32" i="3"/>
  <c r="G32" i="3" s="1"/>
  <c r="C33" i="3"/>
  <c r="F33" i="3" s="1"/>
  <c r="C34" i="3"/>
  <c r="F34" i="3" s="1"/>
  <c r="E37" i="3"/>
  <c r="H37" i="3" s="1"/>
  <c r="E38" i="3"/>
  <c r="H38" i="3" s="1"/>
  <c r="D39" i="3"/>
  <c r="G39" i="3" s="1"/>
  <c r="D40" i="3"/>
  <c r="G40" i="3" s="1"/>
  <c r="C41" i="3"/>
  <c r="F41" i="3" s="1"/>
  <c r="C42" i="3"/>
  <c r="F42" i="3" s="1"/>
  <c r="E45" i="3"/>
  <c r="H45" i="3" s="1"/>
  <c r="E46" i="3"/>
  <c r="H46" i="3" s="1"/>
  <c r="D47" i="3"/>
  <c r="G47" i="3" s="1"/>
  <c r="D48" i="3"/>
  <c r="G48" i="3" s="1"/>
  <c r="C49" i="3"/>
  <c r="F49" i="3" s="1"/>
  <c r="C50" i="3"/>
  <c r="F50" i="3" s="1"/>
  <c r="E53" i="3"/>
  <c r="H53" i="3" s="1"/>
  <c r="E54" i="3"/>
  <c r="H54" i="3" s="1"/>
  <c r="D55" i="3"/>
  <c r="G55" i="3" s="1"/>
  <c r="D56" i="3"/>
  <c r="G56" i="3" s="1"/>
  <c r="C57" i="3"/>
  <c r="F57" i="3" s="1"/>
  <c r="C58" i="3"/>
  <c r="F58" i="3" s="1"/>
  <c r="E61" i="3"/>
  <c r="H61" i="3" s="1"/>
  <c r="E62" i="3"/>
  <c r="H62" i="3" s="1"/>
  <c r="D63" i="3"/>
  <c r="G63" i="3" s="1"/>
  <c r="D64" i="3"/>
  <c r="G64" i="3" s="1"/>
  <c r="C65" i="3"/>
  <c r="F65" i="3" s="1"/>
  <c r="C66" i="3"/>
  <c r="F66" i="3" s="1"/>
  <c r="E69" i="3"/>
  <c r="H69" i="3" s="1"/>
  <c r="E70" i="3"/>
  <c r="H70" i="3" s="1"/>
  <c r="D71" i="3"/>
  <c r="G71" i="3" s="1"/>
  <c r="D72" i="3"/>
  <c r="G72" i="3" s="1"/>
  <c r="C73" i="3"/>
  <c r="F73" i="3" s="1"/>
  <c r="C74" i="3"/>
  <c r="F74" i="3" s="1"/>
  <c r="E77" i="3"/>
  <c r="H77" i="3" s="1"/>
  <c r="E78" i="3"/>
  <c r="H78" i="3" s="1"/>
  <c r="D79" i="3"/>
  <c r="G79" i="3" s="1"/>
  <c r="D80" i="3"/>
  <c r="G80" i="3" s="1"/>
  <c r="C81" i="3"/>
  <c r="F81" i="3" s="1"/>
  <c r="C82" i="3"/>
  <c r="F82" i="3" s="1"/>
  <c r="E85" i="3"/>
  <c r="H85" i="3" s="1"/>
  <c r="E86" i="3"/>
  <c r="H86" i="3" s="1"/>
  <c r="D87" i="3"/>
  <c r="G87" i="3" s="1"/>
  <c r="D88" i="3"/>
  <c r="G88" i="3" s="1"/>
  <c r="C89" i="3"/>
  <c r="F89" i="3" s="1"/>
  <c r="C90" i="3"/>
  <c r="F90" i="3" s="1"/>
  <c r="E93" i="3"/>
  <c r="H93" i="3" s="1"/>
  <c r="E94" i="3"/>
  <c r="H94" i="3" s="1"/>
  <c r="D95" i="3"/>
  <c r="G95" i="3" s="1"/>
  <c r="D96" i="3"/>
  <c r="G96" i="3" s="1"/>
  <c r="C97" i="3"/>
  <c r="F97" i="3" s="1"/>
  <c r="C98" i="3"/>
  <c r="F98" i="3" s="1"/>
  <c r="E101" i="3"/>
  <c r="H101" i="3" s="1"/>
  <c r="E102" i="3"/>
  <c r="H102" i="3" s="1"/>
  <c r="D103" i="3"/>
  <c r="G103" i="3" s="1"/>
  <c r="D104" i="3"/>
  <c r="G104" i="3" s="1"/>
  <c r="C105" i="3"/>
  <c r="F105" i="3" s="1"/>
  <c r="C106" i="3"/>
  <c r="F106" i="3" s="1"/>
  <c r="E109" i="3"/>
  <c r="H109" i="3" s="1"/>
  <c r="E110" i="3"/>
  <c r="H110" i="3" s="1"/>
  <c r="D111" i="3"/>
  <c r="G111" i="3" s="1"/>
  <c r="D112" i="3"/>
  <c r="G112" i="3" s="1"/>
  <c r="C113" i="3"/>
  <c r="F113" i="3" s="1"/>
  <c r="C114" i="3"/>
  <c r="F114" i="3" s="1"/>
  <c r="E117" i="3"/>
  <c r="H117" i="3" s="1"/>
  <c r="E118" i="3"/>
  <c r="H118" i="3" s="1"/>
  <c r="D119" i="3"/>
  <c r="G119" i="3" s="1"/>
  <c r="D120" i="3"/>
  <c r="G120" i="3" s="1"/>
  <c r="C121" i="3"/>
  <c r="F121" i="3" s="1"/>
  <c r="C122" i="3"/>
  <c r="F122" i="3" s="1"/>
  <c r="E125" i="3"/>
  <c r="H125" i="3" s="1"/>
  <c r="E126" i="3"/>
  <c r="H126" i="3" s="1"/>
  <c r="D127" i="3"/>
  <c r="G127" i="3" s="1"/>
  <c r="D128" i="3"/>
  <c r="G128" i="3" s="1"/>
  <c r="C129" i="3"/>
  <c r="F129" i="3" s="1"/>
  <c r="C130" i="3"/>
  <c r="F130" i="3" s="1"/>
  <c r="E133" i="3"/>
  <c r="H133" i="3" s="1"/>
  <c r="E134" i="3"/>
  <c r="H134" i="3" s="1"/>
  <c r="D135" i="3"/>
  <c r="G135" i="3" s="1"/>
  <c r="D136" i="3"/>
  <c r="G136" i="3" s="1"/>
  <c r="C137" i="3"/>
  <c r="F137" i="3" s="1"/>
  <c r="C138" i="3"/>
  <c r="F138" i="3" s="1"/>
  <c r="E141" i="3"/>
  <c r="H141" i="3" s="1"/>
  <c r="E142" i="3"/>
  <c r="H142" i="3" s="1"/>
  <c r="D143" i="3"/>
  <c r="G143" i="3" s="1"/>
  <c r="D144" i="3"/>
  <c r="G144" i="3" s="1"/>
  <c r="C145" i="3"/>
  <c r="F145" i="3" s="1"/>
  <c r="C146" i="3"/>
  <c r="F146" i="3" s="1"/>
  <c r="E149" i="3"/>
  <c r="H149" i="3" s="1"/>
  <c r="E150" i="3"/>
  <c r="H150" i="3" s="1"/>
  <c r="D151" i="3"/>
  <c r="G151" i="3" s="1"/>
  <c r="D152" i="3"/>
  <c r="G152" i="3" s="1"/>
  <c r="C153" i="3"/>
  <c r="F153" i="3" s="1"/>
  <c r="C154" i="3"/>
  <c r="F154" i="3" s="1"/>
  <c r="E157" i="3"/>
  <c r="H157" i="3" s="1"/>
  <c r="E158" i="3"/>
  <c r="H158" i="3" s="1"/>
  <c r="D159" i="3"/>
  <c r="G159" i="3" s="1"/>
  <c r="D160" i="3"/>
  <c r="G160" i="3" s="1"/>
  <c r="C161" i="3"/>
  <c r="F161" i="3" s="1"/>
  <c r="C162" i="3"/>
  <c r="F162" i="3" s="1"/>
  <c r="E165" i="3"/>
  <c r="H165" i="3" s="1"/>
  <c r="E166" i="3"/>
  <c r="H166" i="3" s="1"/>
  <c r="D167" i="3"/>
  <c r="G167" i="3" s="1"/>
  <c r="D168" i="3"/>
  <c r="G168" i="3" s="1"/>
  <c r="C169" i="3"/>
  <c r="F169" i="3" s="1"/>
  <c r="C170" i="3"/>
  <c r="F170" i="3" s="1"/>
  <c r="E173" i="3"/>
  <c r="H173" i="3" s="1"/>
  <c r="E174" i="3"/>
  <c r="H174" i="3" s="1"/>
  <c r="D175" i="3"/>
  <c r="G175" i="3" s="1"/>
  <c r="D176" i="3"/>
  <c r="G176" i="3" s="1"/>
  <c r="C177" i="3"/>
  <c r="F177" i="3" s="1"/>
  <c r="C178" i="3"/>
  <c r="F178" i="3" s="1"/>
  <c r="E181" i="3"/>
  <c r="H181" i="3" s="1"/>
  <c r="E182" i="3"/>
  <c r="H182" i="3" s="1"/>
  <c r="D183" i="3"/>
  <c r="G183" i="3" s="1"/>
  <c r="D184" i="3"/>
  <c r="G184" i="3" s="1"/>
  <c r="C185" i="3"/>
  <c r="F185" i="3" s="1"/>
  <c r="C186" i="3"/>
  <c r="F186" i="3" s="1"/>
  <c r="E189" i="3"/>
  <c r="H189" i="3" s="1"/>
  <c r="E190" i="3"/>
  <c r="H190" i="3" s="1"/>
  <c r="D191" i="3"/>
  <c r="G191" i="3" s="1"/>
  <c r="D192" i="3"/>
  <c r="G192" i="3" s="1"/>
  <c r="C193" i="3"/>
  <c r="F193" i="3" s="1"/>
  <c r="C194" i="3"/>
  <c r="F194" i="3" s="1"/>
  <c r="E197" i="3"/>
  <c r="H197" i="3" s="1"/>
  <c r="E198" i="3"/>
  <c r="H198" i="3" s="1"/>
  <c r="D199" i="3"/>
  <c r="G199" i="3" s="1"/>
  <c r="D200" i="3"/>
  <c r="G200" i="3" s="1"/>
  <c r="C201" i="3"/>
  <c r="F201" i="3" s="1"/>
  <c r="C202" i="3"/>
  <c r="F202" i="3" s="1"/>
  <c r="E205" i="3"/>
  <c r="H205" i="3" s="1"/>
  <c r="E206" i="3"/>
  <c r="H206" i="3" s="1"/>
  <c r="D207" i="3"/>
  <c r="G207" i="3" s="1"/>
  <c r="D208" i="3"/>
  <c r="G208" i="3" s="1"/>
  <c r="C209" i="3"/>
  <c r="F209" i="3" s="1"/>
  <c r="C210" i="3"/>
  <c r="F210" i="3" s="1"/>
  <c r="E213" i="3"/>
  <c r="H213" i="3" s="1"/>
  <c r="E214" i="3"/>
  <c r="H214" i="3" s="1"/>
  <c r="D215" i="3"/>
  <c r="G215" i="3" s="1"/>
  <c r="D216" i="3"/>
  <c r="G216" i="3" s="1"/>
  <c r="C217" i="3"/>
  <c r="F217" i="3" s="1"/>
  <c r="C218" i="3"/>
  <c r="F218" i="3" s="1"/>
  <c r="E221" i="3"/>
  <c r="H221" i="3" s="1"/>
  <c r="E222" i="3"/>
  <c r="H222" i="3" s="1"/>
  <c r="D223" i="3"/>
  <c r="G223" i="3" s="1"/>
  <c r="D224" i="3"/>
  <c r="G224" i="3" s="1"/>
  <c r="C225" i="3"/>
  <c r="F225" i="3" s="1"/>
  <c r="C226" i="3"/>
  <c r="F226" i="3" s="1"/>
  <c r="E229" i="3"/>
  <c r="H229" i="3" s="1"/>
  <c r="E230" i="3"/>
  <c r="H230" i="3" s="1"/>
  <c r="D231" i="3"/>
  <c r="G231" i="3" s="1"/>
  <c r="D232" i="3"/>
  <c r="G232" i="3" s="1"/>
  <c r="C233" i="3"/>
  <c r="F233" i="3" s="1"/>
  <c r="C234" i="3"/>
  <c r="F234" i="3" s="1"/>
  <c r="E237" i="3"/>
  <c r="H237" i="3" s="1"/>
  <c r="E238" i="3"/>
  <c r="H238" i="3" s="1"/>
  <c r="D239" i="3"/>
  <c r="G239" i="3" s="1"/>
  <c r="D240" i="3"/>
  <c r="G240" i="3" s="1"/>
  <c r="C241" i="3"/>
  <c r="F241" i="3" s="1"/>
  <c r="C242" i="3"/>
  <c r="F242" i="3" s="1"/>
  <c r="E245" i="3"/>
  <c r="H245" i="3" s="1"/>
  <c r="E246" i="3"/>
  <c r="H246" i="3" s="1"/>
  <c r="D247" i="3"/>
  <c r="G247" i="3" s="1"/>
  <c r="D248" i="3"/>
  <c r="G248" i="3" s="1"/>
  <c r="C249" i="3"/>
  <c r="F249" i="3" s="1"/>
  <c r="C250" i="3"/>
  <c r="F250" i="3" s="1"/>
  <c r="E253" i="3"/>
  <c r="H253" i="3" s="1"/>
  <c r="E254" i="3"/>
  <c r="H254" i="3" s="1"/>
  <c r="D255" i="3"/>
  <c r="G255" i="3" s="1"/>
  <c r="D256" i="3"/>
  <c r="G256" i="3" s="1"/>
  <c r="C257" i="3"/>
  <c r="F257" i="3" s="1"/>
  <c r="C258" i="3"/>
  <c r="F258" i="3" s="1"/>
  <c r="E261" i="3"/>
  <c r="H261" i="3" s="1"/>
  <c r="E262" i="3"/>
  <c r="H262" i="3" s="1"/>
  <c r="D263" i="3"/>
  <c r="G263" i="3" s="1"/>
  <c r="D264" i="3"/>
  <c r="G264" i="3" s="1"/>
  <c r="C265" i="3"/>
  <c r="F265" i="3" s="1"/>
  <c r="C266" i="3"/>
  <c r="F266" i="3" s="1"/>
  <c r="E269" i="3"/>
  <c r="H269" i="3" s="1"/>
  <c r="E270" i="3"/>
  <c r="H270" i="3" s="1"/>
  <c r="D271" i="3"/>
  <c r="G271" i="3" s="1"/>
  <c r="D272" i="3"/>
  <c r="G272" i="3" s="1"/>
  <c r="C273" i="3"/>
  <c r="F273" i="3" s="1"/>
  <c r="C274" i="3"/>
  <c r="F274" i="3" s="1"/>
  <c r="E277" i="3"/>
  <c r="H277" i="3" s="1"/>
  <c r="E278" i="3"/>
  <c r="H278" i="3" s="1"/>
  <c r="D279" i="3"/>
  <c r="G279" i="3" s="1"/>
  <c r="D280" i="3"/>
  <c r="G280" i="3" s="1"/>
  <c r="C281" i="3"/>
  <c r="F281" i="3" s="1"/>
  <c r="C282" i="3"/>
  <c r="F282" i="3" s="1"/>
  <c r="E285" i="3"/>
  <c r="H285" i="3" s="1"/>
  <c r="E286" i="3"/>
  <c r="H286" i="3" s="1"/>
  <c r="D287" i="3"/>
  <c r="G287" i="3" s="1"/>
  <c r="D288" i="3"/>
  <c r="G288" i="3" s="1"/>
  <c r="C289" i="3"/>
  <c r="F289" i="3" s="1"/>
  <c r="C290" i="3"/>
  <c r="F290" i="3" s="1"/>
  <c r="E293" i="3"/>
  <c r="H293" i="3" s="1"/>
  <c r="E294" i="3"/>
  <c r="H294" i="3" s="1"/>
  <c r="D295" i="3"/>
  <c r="G295" i="3" s="1"/>
  <c r="D296" i="3"/>
  <c r="G296" i="3" s="1"/>
  <c r="C297" i="3"/>
  <c r="F297" i="3" s="1"/>
  <c r="C298" i="3"/>
  <c r="F298" i="3" s="1"/>
  <c r="E301" i="3"/>
  <c r="H301" i="3" s="1"/>
  <c r="E302" i="3"/>
  <c r="H302" i="3" s="1"/>
  <c r="D303" i="3"/>
  <c r="G303" i="3" s="1"/>
  <c r="D304" i="3"/>
  <c r="G304" i="3" s="1"/>
  <c r="C305" i="3"/>
  <c r="F305" i="3" s="1"/>
  <c r="C306" i="3"/>
  <c r="F306" i="3" s="1"/>
  <c r="E309" i="3"/>
  <c r="H309" i="3" s="1"/>
  <c r="E310" i="3"/>
  <c r="H310" i="3" s="1"/>
  <c r="D311" i="3"/>
  <c r="G311" i="3" s="1"/>
  <c r="D312" i="3"/>
  <c r="G312" i="3" s="1"/>
  <c r="C313" i="3"/>
  <c r="F313" i="3" s="1"/>
  <c r="C314" i="3"/>
  <c r="F314" i="3" s="1"/>
  <c r="E317" i="3"/>
  <c r="H317" i="3" s="1"/>
  <c r="E318" i="3"/>
  <c r="H318" i="3" s="1"/>
  <c r="D319" i="3"/>
  <c r="G319" i="3" s="1"/>
  <c r="D320" i="3"/>
  <c r="G320" i="3" s="1"/>
  <c r="C321" i="3"/>
  <c r="F321" i="3" s="1"/>
  <c r="C322" i="3"/>
  <c r="F322" i="3" s="1"/>
  <c r="E325" i="3"/>
  <c r="H325" i="3" s="1"/>
  <c r="E326" i="3"/>
  <c r="H326" i="3" s="1"/>
  <c r="D327" i="3"/>
  <c r="G327" i="3" s="1"/>
  <c r="D328" i="3"/>
  <c r="G328" i="3" s="1"/>
  <c r="C329" i="3"/>
  <c r="F329" i="3" s="1"/>
  <c r="C330" i="3"/>
  <c r="F330" i="3" s="1"/>
  <c r="E333" i="3"/>
  <c r="H333" i="3" s="1"/>
  <c r="E334" i="3"/>
  <c r="H334" i="3" s="1"/>
  <c r="D335" i="3"/>
  <c r="G335" i="3" s="1"/>
  <c r="D336" i="3"/>
  <c r="G336" i="3" s="1"/>
  <c r="C337" i="3"/>
  <c r="F337" i="3" s="1"/>
  <c r="C338" i="3"/>
  <c r="F338" i="3" s="1"/>
  <c r="E341" i="3"/>
  <c r="H341" i="3" s="1"/>
  <c r="E342" i="3"/>
  <c r="H342" i="3" s="1"/>
  <c r="D343" i="3"/>
  <c r="G343" i="3" s="1"/>
  <c r="D344" i="3"/>
  <c r="G344" i="3" s="1"/>
  <c r="C345" i="3"/>
  <c r="F345" i="3" s="1"/>
  <c r="C346" i="3"/>
  <c r="F346" i="3" s="1"/>
  <c r="E349" i="3"/>
  <c r="H349" i="3" s="1"/>
  <c r="E350" i="3"/>
  <c r="H350" i="3" s="1"/>
  <c r="D351" i="3"/>
  <c r="G351" i="3" s="1"/>
  <c r="D352" i="3"/>
  <c r="G352" i="3" s="1"/>
  <c r="C353" i="3"/>
  <c r="F353" i="3" s="1"/>
  <c r="C354" i="3"/>
  <c r="F354" i="3" s="1"/>
  <c r="E357" i="3"/>
  <c r="H357" i="3" s="1"/>
  <c r="E358" i="3"/>
  <c r="H358" i="3" s="1"/>
  <c r="D359" i="3"/>
  <c r="G359" i="3" s="1"/>
  <c r="D360" i="3"/>
  <c r="G360" i="3" s="1"/>
  <c r="C361" i="3"/>
  <c r="F361" i="3" s="1"/>
  <c r="C362" i="3"/>
  <c r="F362" i="3" s="1"/>
  <c r="E365" i="3"/>
  <c r="H365" i="3" s="1"/>
  <c r="E366" i="3"/>
  <c r="H366" i="3" s="1"/>
  <c r="D367" i="3"/>
  <c r="G367" i="3" s="1"/>
  <c r="D368" i="3"/>
  <c r="G368" i="3" s="1"/>
  <c r="C369" i="3"/>
  <c r="F369" i="3" s="1"/>
  <c r="C370" i="3"/>
  <c r="F370" i="3" s="1"/>
  <c r="E373" i="3"/>
  <c r="H373" i="3" s="1"/>
  <c r="D375" i="3"/>
  <c r="G375" i="3" s="1"/>
  <c r="C377" i="3"/>
  <c r="F377" i="3" s="1"/>
  <c r="E382" i="3"/>
  <c r="H382" i="3" s="1"/>
  <c r="D384" i="3"/>
  <c r="G384" i="3" s="1"/>
  <c r="C386" i="3"/>
  <c r="F386" i="3" s="1"/>
  <c r="E389" i="3"/>
  <c r="H389" i="3" s="1"/>
  <c r="D391" i="3"/>
  <c r="G391" i="3" s="1"/>
  <c r="C393" i="3"/>
  <c r="F393" i="3" s="1"/>
  <c r="E398" i="3"/>
  <c r="H398" i="3" s="1"/>
  <c r="D400" i="3"/>
  <c r="G400" i="3" s="1"/>
  <c r="C402" i="3"/>
  <c r="F402" i="3" s="1"/>
  <c r="E405" i="3"/>
  <c r="H405" i="3" s="1"/>
  <c r="D407" i="3"/>
  <c r="G407" i="3" s="1"/>
  <c r="C409" i="3"/>
  <c r="F409" i="3" s="1"/>
  <c r="E414" i="3"/>
  <c r="H414" i="3" s="1"/>
  <c r="D416" i="3"/>
  <c r="G416" i="3" s="1"/>
  <c r="C418" i="3"/>
  <c r="F418" i="3" s="1"/>
  <c r="E421" i="3"/>
  <c r="H421" i="3" s="1"/>
  <c r="D423" i="3"/>
  <c r="G423" i="3" s="1"/>
  <c r="C425" i="3"/>
  <c r="F425" i="3" s="1"/>
  <c r="E430" i="3"/>
  <c r="H430" i="3" s="1"/>
  <c r="D432" i="3"/>
  <c r="G432" i="3" s="1"/>
  <c r="C434" i="3"/>
  <c r="F434" i="3" s="1"/>
  <c r="E437" i="3"/>
  <c r="H437" i="3" s="1"/>
  <c r="D439" i="3"/>
  <c r="G439" i="3" s="1"/>
  <c r="C441" i="3"/>
  <c r="F441" i="3" s="1"/>
  <c r="E446" i="3"/>
  <c r="H446" i="3" s="1"/>
  <c r="D448" i="3"/>
  <c r="G448" i="3" s="1"/>
  <c r="E450" i="3"/>
  <c r="H450" i="3" s="1"/>
  <c r="E452" i="3"/>
  <c r="H452" i="3" s="1"/>
  <c r="E454" i="3"/>
  <c r="H454" i="3" s="1"/>
  <c r="E3" i="3"/>
  <c r="H3" i="3" s="1"/>
  <c r="D4" i="3"/>
  <c r="G4" i="3" s="1"/>
  <c r="D5" i="3"/>
  <c r="G5" i="3" s="1"/>
  <c r="C7" i="3"/>
  <c r="F7" i="3" s="1"/>
  <c r="C8" i="3"/>
  <c r="F8" i="3" s="1"/>
  <c r="E11" i="3"/>
  <c r="H11" i="3" s="1"/>
  <c r="E12" i="3"/>
  <c r="H12" i="3" s="1"/>
  <c r="D13" i="3"/>
  <c r="G13" i="3" s="1"/>
  <c r="D14" i="3"/>
  <c r="G14" i="3" s="1"/>
  <c r="C15" i="3"/>
  <c r="F15" i="3" s="1"/>
  <c r="C16" i="3"/>
  <c r="F16" i="3" s="1"/>
  <c r="E19" i="3"/>
  <c r="H19" i="3" s="1"/>
  <c r="E20" i="3"/>
  <c r="H20" i="3" s="1"/>
  <c r="D21" i="3"/>
  <c r="G21" i="3" s="1"/>
  <c r="D22" i="3"/>
  <c r="G22" i="3" s="1"/>
  <c r="C23" i="3"/>
  <c r="F23" i="3" s="1"/>
  <c r="C24" i="3"/>
  <c r="F24" i="3" s="1"/>
  <c r="E27" i="3"/>
  <c r="H27" i="3" s="1"/>
  <c r="E28" i="3"/>
  <c r="H28" i="3" s="1"/>
  <c r="D29" i="3"/>
  <c r="G29" i="3" s="1"/>
  <c r="D30" i="3"/>
  <c r="G30" i="3" s="1"/>
  <c r="C31" i="3"/>
  <c r="F31" i="3" s="1"/>
  <c r="C32" i="3"/>
  <c r="F32" i="3" s="1"/>
  <c r="E35" i="3"/>
  <c r="H35" i="3" s="1"/>
  <c r="E36" i="3"/>
  <c r="H36" i="3" s="1"/>
  <c r="D37" i="3"/>
  <c r="G37" i="3" s="1"/>
  <c r="D38" i="3"/>
  <c r="G38" i="3" s="1"/>
  <c r="C39" i="3"/>
  <c r="F39" i="3" s="1"/>
  <c r="C40" i="3"/>
  <c r="F40" i="3" s="1"/>
  <c r="E43" i="3"/>
  <c r="H43" i="3" s="1"/>
  <c r="E44" i="3"/>
  <c r="H44" i="3" s="1"/>
  <c r="D45" i="3"/>
  <c r="G45" i="3" s="1"/>
  <c r="D46" i="3"/>
  <c r="G46" i="3" s="1"/>
  <c r="C47" i="3"/>
  <c r="F47" i="3" s="1"/>
  <c r="C48" i="3"/>
  <c r="F48" i="3" s="1"/>
  <c r="E51" i="3"/>
  <c r="H51" i="3" s="1"/>
  <c r="E52" i="3"/>
  <c r="H52" i="3" s="1"/>
  <c r="D53" i="3"/>
  <c r="G53" i="3" s="1"/>
  <c r="D54" i="3"/>
  <c r="G54" i="3" s="1"/>
  <c r="C55" i="3"/>
  <c r="F55" i="3" s="1"/>
  <c r="C56" i="3"/>
  <c r="F56" i="3" s="1"/>
  <c r="E59" i="3"/>
  <c r="H59" i="3" s="1"/>
  <c r="E60" i="3"/>
  <c r="H60" i="3" s="1"/>
  <c r="D61" i="3"/>
  <c r="G61" i="3" s="1"/>
  <c r="D62" i="3"/>
  <c r="G62" i="3" s="1"/>
  <c r="C63" i="3"/>
  <c r="F63" i="3" s="1"/>
  <c r="C64" i="3"/>
  <c r="F64" i="3" s="1"/>
  <c r="E67" i="3"/>
  <c r="H67" i="3" s="1"/>
  <c r="E68" i="3"/>
  <c r="H68" i="3" s="1"/>
  <c r="D69" i="3"/>
  <c r="G69" i="3" s="1"/>
  <c r="D70" i="3"/>
  <c r="G70" i="3" s="1"/>
  <c r="C71" i="3"/>
  <c r="F71" i="3" s="1"/>
  <c r="C72" i="3"/>
  <c r="F72" i="3" s="1"/>
  <c r="E75" i="3"/>
  <c r="H75" i="3" s="1"/>
  <c r="E76" i="3"/>
  <c r="H76" i="3" s="1"/>
  <c r="D77" i="3"/>
  <c r="G77" i="3" s="1"/>
  <c r="D78" i="3"/>
  <c r="G78" i="3" s="1"/>
  <c r="C79" i="3"/>
  <c r="F79" i="3" s="1"/>
  <c r="C80" i="3"/>
  <c r="F80" i="3" s="1"/>
  <c r="E83" i="3"/>
  <c r="H83" i="3" s="1"/>
  <c r="E84" i="3"/>
  <c r="H84" i="3" s="1"/>
  <c r="D85" i="3"/>
  <c r="G85" i="3" s="1"/>
  <c r="D86" i="3"/>
  <c r="G86" i="3" s="1"/>
  <c r="C87" i="3"/>
  <c r="F87" i="3" s="1"/>
  <c r="C88" i="3"/>
  <c r="F88" i="3" s="1"/>
  <c r="E91" i="3"/>
  <c r="H91" i="3" s="1"/>
  <c r="E92" i="3"/>
  <c r="H92" i="3" s="1"/>
  <c r="D93" i="3"/>
  <c r="G93" i="3" s="1"/>
  <c r="D94" i="3"/>
  <c r="G94" i="3" s="1"/>
  <c r="C95" i="3"/>
  <c r="F95" i="3" s="1"/>
  <c r="C96" i="3"/>
  <c r="F96" i="3" s="1"/>
  <c r="E99" i="3"/>
  <c r="H99" i="3" s="1"/>
  <c r="E100" i="3"/>
  <c r="H100" i="3" s="1"/>
  <c r="D101" i="3"/>
  <c r="G101" i="3" s="1"/>
  <c r="D102" i="3"/>
  <c r="G102" i="3" s="1"/>
  <c r="C103" i="3"/>
  <c r="F103" i="3" s="1"/>
  <c r="C104" i="3"/>
  <c r="F104" i="3" s="1"/>
  <c r="E107" i="3"/>
  <c r="H107" i="3" s="1"/>
  <c r="E108" i="3"/>
  <c r="H108" i="3" s="1"/>
  <c r="D109" i="3"/>
  <c r="G109" i="3" s="1"/>
  <c r="D110" i="3"/>
  <c r="G110" i="3" s="1"/>
  <c r="C111" i="3"/>
  <c r="F111" i="3" s="1"/>
  <c r="C112" i="3"/>
  <c r="F112" i="3" s="1"/>
  <c r="E115" i="3"/>
  <c r="H115" i="3" s="1"/>
  <c r="E116" i="3"/>
  <c r="H116" i="3" s="1"/>
  <c r="D117" i="3"/>
  <c r="G117" i="3" s="1"/>
  <c r="D118" i="3"/>
  <c r="G118" i="3" s="1"/>
  <c r="C119" i="3"/>
  <c r="F119" i="3" s="1"/>
  <c r="C120" i="3"/>
  <c r="F120" i="3" s="1"/>
  <c r="E123" i="3"/>
  <c r="H123" i="3" s="1"/>
  <c r="E124" i="3"/>
  <c r="H124" i="3" s="1"/>
  <c r="D125" i="3"/>
  <c r="G125" i="3" s="1"/>
  <c r="D126" i="3"/>
  <c r="G126" i="3" s="1"/>
  <c r="C127" i="3"/>
  <c r="F127" i="3" s="1"/>
  <c r="C128" i="3"/>
  <c r="F128" i="3" s="1"/>
  <c r="E131" i="3"/>
  <c r="H131" i="3" s="1"/>
  <c r="E132" i="3"/>
  <c r="H132" i="3" s="1"/>
  <c r="D133" i="3"/>
  <c r="G133" i="3" s="1"/>
  <c r="D134" i="3"/>
  <c r="G134" i="3" s="1"/>
  <c r="C135" i="3"/>
  <c r="F135" i="3" s="1"/>
  <c r="C136" i="3"/>
  <c r="F136" i="3" s="1"/>
  <c r="E139" i="3"/>
  <c r="H139" i="3" s="1"/>
  <c r="E140" i="3"/>
  <c r="H140" i="3" s="1"/>
  <c r="D141" i="3"/>
  <c r="G141" i="3" s="1"/>
  <c r="D142" i="3"/>
  <c r="G142" i="3" s="1"/>
  <c r="C143" i="3"/>
  <c r="F143" i="3" s="1"/>
  <c r="C144" i="3"/>
  <c r="F144" i="3" s="1"/>
  <c r="E147" i="3"/>
  <c r="H147" i="3" s="1"/>
  <c r="E148" i="3"/>
  <c r="H148" i="3" s="1"/>
  <c r="D149" i="3"/>
  <c r="G149" i="3" s="1"/>
  <c r="D150" i="3"/>
  <c r="G150" i="3" s="1"/>
  <c r="C151" i="3"/>
  <c r="F151" i="3" s="1"/>
  <c r="C152" i="3"/>
  <c r="F152" i="3" s="1"/>
  <c r="E155" i="3"/>
  <c r="H155" i="3" s="1"/>
  <c r="E156" i="3"/>
  <c r="H156" i="3" s="1"/>
  <c r="D157" i="3"/>
  <c r="G157" i="3" s="1"/>
  <c r="D158" i="3"/>
  <c r="G158" i="3" s="1"/>
  <c r="C159" i="3"/>
  <c r="F159" i="3" s="1"/>
  <c r="C160" i="3"/>
  <c r="F160" i="3" s="1"/>
  <c r="E163" i="3"/>
  <c r="H163" i="3" s="1"/>
  <c r="E164" i="3"/>
  <c r="H164" i="3" s="1"/>
  <c r="D165" i="3"/>
  <c r="G165" i="3" s="1"/>
  <c r="D166" i="3"/>
  <c r="G166" i="3" s="1"/>
  <c r="C167" i="3"/>
  <c r="F167" i="3" s="1"/>
  <c r="C168" i="3"/>
  <c r="F168" i="3" s="1"/>
  <c r="E171" i="3"/>
  <c r="H171" i="3" s="1"/>
  <c r="E172" i="3"/>
  <c r="H172" i="3" s="1"/>
  <c r="D173" i="3"/>
  <c r="G173" i="3" s="1"/>
  <c r="D174" i="3"/>
  <c r="G174" i="3" s="1"/>
  <c r="C175" i="3"/>
  <c r="F175" i="3" s="1"/>
  <c r="C176" i="3"/>
  <c r="F176" i="3" s="1"/>
  <c r="E179" i="3"/>
  <c r="H179" i="3" s="1"/>
  <c r="E180" i="3"/>
  <c r="H180" i="3" s="1"/>
  <c r="D181" i="3"/>
  <c r="G181" i="3" s="1"/>
  <c r="D182" i="3"/>
  <c r="G182" i="3" s="1"/>
  <c r="C183" i="3"/>
  <c r="F183" i="3" s="1"/>
  <c r="C184" i="3"/>
  <c r="F184" i="3" s="1"/>
  <c r="E187" i="3"/>
  <c r="H187" i="3" s="1"/>
  <c r="E188" i="3"/>
  <c r="H188" i="3" s="1"/>
  <c r="D189" i="3"/>
  <c r="G189" i="3" s="1"/>
  <c r="D190" i="3"/>
  <c r="G190" i="3" s="1"/>
  <c r="C191" i="3"/>
  <c r="F191" i="3" s="1"/>
  <c r="C192" i="3"/>
  <c r="F192" i="3" s="1"/>
  <c r="E195" i="3"/>
  <c r="H195" i="3" s="1"/>
  <c r="E196" i="3"/>
  <c r="H196" i="3" s="1"/>
  <c r="D197" i="3"/>
  <c r="G197" i="3" s="1"/>
  <c r="D198" i="3"/>
  <c r="G198" i="3" s="1"/>
  <c r="C199" i="3"/>
  <c r="F199" i="3" s="1"/>
  <c r="C200" i="3"/>
  <c r="F200" i="3" s="1"/>
  <c r="E203" i="3"/>
  <c r="H203" i="3" s="1"/>
  <c r="E204" i="3"/>
  <c r="H204" i="3" s="1"/>
  <c r="D205" i="3"/>
  <c r="G205" i="3" s="1"/>
  <c r="D206" i="3"/>
  <c r="G206" i="3" s="1"/>
  <c r="C207" i="3"/>
  <c r="F207" i="3" s="1"/>
  <c r="C208" i="3"/>
  <c r="F208" i="3" s="1"/>
  <c r="E211" i="3"/>
  <c r="H211" i="3" s="1"/>
  <c r="E212" i="3"/>
  <c r="H212" i="3" s="1"/>
  <c r="D213" i="3"/>
  <c r="G213" i="3" s="1"/>
  <c r="D214" i="3"/>
  <c r="G214" i="3" s="1"/>
  <c r="C215" i="3"/>
  <c r="F215" i="3" s="1"/>
  <c r="C216" i="3"/>
  <c r="F216" i="3" s="1"/>
  <c r="E219" i="3"/>
  <c r="H219" i="3" s="1"/>
  <c r="E220" i="3"/>
  <c r="H220" i="3" s="1"/>
  <c r="D221" i="3"/>
  <c r="G221" i="3" s="1"/>
  <c r="D222" i="3"/>
  <c r="G222" i="3" s="1"/>
  <c r="C223" i="3"/>
  <c r="F223" i="3" s="1"/>
  <c r="C224" i="3"/>
  <c r="F224" i="3" s="1"/>
  <c r="E227" i="3"/>
  <c r="H227" i="3" s="1"/>
  <c r="E228" i="3"/>
  <c r="H228" i="3" s="1"/>
  <c r="D229" i="3"/>
  <c r="G229" i="3" s="1"/>
  <c r="D230" i="3"/>
  <c r="G230" i="3" s="1"/>
  <c r="C231" i="3"/>
  <c r="F231" i="3" s="1"/>
  <c r="C232" i="3"/>
  <c r="F232" i="3" s="1"/>
  <c r="E235" i="3"/>
  <c r="H235" i="3" s="1"/>
  <c r="E236" i="3"/>
  <c r="H236" i="3" s="1"/>
  <c r="D237" i="3"/>
  <c r="G237" i="3" s="1"/>
  <c r="D238" i="3"/>
  <c r="G238" i="3" s="1"/>
  <c r="C239" i="3"/>
  <c r="F239" i="3" s="1"/>
  <c r="C240" i="3"/>
  <c r="F240" i="3" s="1"/>
  <c r="E243" i="3"/>
  <c r="H243" i="3" s="1"/>
  <c r="E244" i="3"/>
  <c r="H244" i="3" s="1"/>
  <c r="D245" i="3"/>
  <c r="G245" i="3" s="1"/>
  <c r="D246" i="3"/>
  <c r="G246" i="3" s="1"/>
  <c r="C247" i="3"/>
  <c r="F247" i="3" s="1"/>
  <c r="C248" i="3"/>
  <c r="F248" i="3" s="1"/>
  <c r="E251" i="3"/>
  <c r="H251" i="3" s="1"/>
  <c r="E252" i="3"/>
  <c r="H252" i="3" s="1"/>
  <c r="D253" i="3"/>
  <c r="G253" i="3" s="1"/>
  <c r="D254" i="3"/>
  <c r="G254" i="3" s="1"/>
  <c r="C255" i="3"/>
  <c r="F255" i="3" s="1"/>
  <c r="C256" i="3"/>
  <c r="F256" i="3" s="1"/>
  <c r="E259" i="3"/>
  <c r="H259" i="3" s="1"/>
  <c r="E260" i="3"/>
  <c r="H260" i="3" s="1"/>
  <c r="D261" i="3"/>
  <c r="G261" i="3" s="1"/>
  <c r="D262" i="3"/>
  <c r="G262" i="3" s="1"/>
  <c r="C263" i="3"/>
  <c r="F263" i="3" s="1"/>
  <c r="C264" i="3"/>
  <c r="F264" i="3" s="1"/>
  <c r="E267" i="3"/>
  <c r="H267" i="3" s="1"/>
  <c r="E268" i="3"/>
  <c r="H268" i="3" s="1"/>
  <c r="D269" i="3"/>
  <c r="G269" i="3" s="1"/>
  <c r="D270" i="3"/>
  <c r="G270" i="3" s="1"/>
  <c r="C271" i="3"/>
  <c r="F271" i="3" s="1"/>
  <c r="C272" i="3"/>
  <c r="F272" i="3" s="1"/>
  <c r="E275" i="3"/>
  <c r="H275" i="3" s="1"/>
  <c r="E276" i="3"/>
  <c r="H276" i="3" s="1"/>
  <c r="D277" i="3"/>
  <c r="G277" i="3" s="1"/>
  <c r="D278" i="3"/>
  <c r="G278" i="3" s="1"/>
  <c r="C279" i="3"/>
  <c r="F279" i="3" s="1"/>
  <c r="C280" i="3"/>
  <c r="F280" i="3" s="1"/>
  <c r="E283" i="3"/>
  <c r="H283" i="3" s="1"/>
  <c r="E284" i="3"/>
  <c r="H284" i="3" s="1"/>
  <c r="D285" i="3"/>
  <c r="G285" i="3" s="1"/>
  <c r="D286" i="3"/>
  <c r="G286" i="3" s="1"/>
  <c r="C287" i="3"/>
  <c r="F287" i="3" s="1"/>
  <c r="C288" i="3"/>
  <c r="F288" i="3" s="1"/>
  <c r="E291" i="3"/>
  <c r="H291" i="3" s="1"/>
  <c r="E292" i="3"/>
  <c r="H292" i="3" s="1"/>
  <c r="D293" i="3"/>
  <c r="G293" i="3" s="1"/>
  <c r="D294" i="3"/>
  <c r="G294" i="3" s="1"/>
  <c r="C295" i="3"/>
  <c r="F295" i="3" s="1"/>
  <c r="C296" i="3"/>
  <c r="F296" i="3" s="1"/>
  <c r="E299" i="3"/>
  <c r="H299" i="3" s="1"/>
  <c r="E300" i="3"/>
  <c r="H300" i="3" s="1"/>
  <c r="D301" i="3"/>
  <c r="G301" i="3" s="1"/>
  <c r="D302" i="3"/>
  <c r="G302" i="3" s="1"/>
  <c r="C303" i="3"/>
  <c r="F303" i="3" s="1"/>
  <c r="C304" i="3"/>
  <c r="F304" i="3" s="1"/>
  <c r="E307" i="3"/>
  <c r="H307" i="3" s="1"/>
  <c r="E308" i="3"/>
  <c r="H308" i="3" s="1"/>
  <c r="D309" i="3"/>
  <c r="G309" i="3" s="1"/>
  <c r="D310" i="3"/>
  <c r="G310" i="3" s="1"/>
  <c r="C311" i="3"/>
  <c r="F311" i="3" s="1"/>
  <c r="C312" i="3"/>
  <c r="F312" i="3" s="1"/>
  <c r="E315" i="3"/>
  <c r="H315" i="3" s="1"/>
  <c r="E316" i="3"/>
  <c r="H316" i="3" s="1"/>
  <c r="D317" i="3"/>
  <c r="G317" i="3" s="1"/>
  <c r="D318" i="3"/>
  <c r="G318" i="3" s="1"/>
  <c r="C319" i="3"/>
  <c r="F319" i="3" s="1"/>
  <c r="C320" i="3"/>
  <c r="F320" i="3" s="1"/>
  <c r="E323" i="3"/>
  <c r="H323" i="3" s="1"/>
  <c r="E324" i="3"/>
  <c r="H324" i="3" s="1"/>
  <c r="D325" i="3"/>
  <c r="G325" i="3" s="1"/>
  <c r="D326" i="3"/>
  <c r="G326" i="3" s="1"/>
  <c r="C327" i="3"/>
  <c r="F327" i="3" s="1"/>
  <c r="C328" i="3"/>
  <c r="F328" i="3" s="1"/>
  <c r="E331" i="3"/>
  <c r="H331" i="3" s="1"/>
  <c r="E332" i="3"/>
  <c r="H332" i="3" s="1"/>
  <c r="D333" i="3"/>
  <c r="G333" i="3" s="1"/>
  <c r="D334" i="3"/>
  <c r="G334" i="3" s="1"/>
  <c r="C335" i="3"/>
  <c r="F335" i="3" s="1"/>
  <c r="C336" i="3"/>
  <c r="F336" i="3" s="1"/>
  <c r="E339" i="3"/>
  <c r="H339" i="3" s="1"/>
  <c r="E340" i="3"/>
  <c r="H340" i="3" s="1"/>
  <c r="D341" i="3"/>
  <c r="G341" i="3" s="1"/>
  <c r="D342" i="3"/>
  <c r="G342" i="3" s="1"/>
  <c r="C343" i="3"/>
  <c r="F343" i="3" s="1"/>
  <c r="C344" i="3"/>
  <c r="F344" i="3" s="1"/>
  <c r="E347" i="3"/>
  <c r="H347" i="3" s="1"/>
  <c r="E348" i="3"/>
  <c r="H348" i="3" s="1"/>
  <c r="D349" i="3"/>
  <c r="G349" i="3" s="1"/>
  <c r="D350" i="3"/>
  <c r="G350" i="3" s="1"/>
  <c r="C351" i="3"/>
  <c r="F351" i="3" s="1"/>
  <c r="C352" i="3"/>
  <c r="F352" i="3" s="1"/>
  <c r="E355" i="3"/>
  <c r="H355" i="3" s="1"/>
  <c r="E356" i="3"/>
  <c r="H356" i="3" s="1"/>
  <c r="D357" i="3"/>
  <c r="G357" i="3" s="1"/>
  <c r="D358" i="3"/>
  <c r="G358" i="3" s="1"/>
  <c r="C359" i="3"/>
  <c r="F359" i="3" s="1"/>
  <c r="C360" i="3"/>
  <c r="F360" i="3" s="1"/>
  <c r="E363" i="3"/>
  <c r="H363" i="3" s="1"/>
  <c r="E364" i="3"/>
  <c r="H364" i="3" s="1"/>
  <c r="D365" i="3"/>
  <c r="G365" i="3" s="1"/>
  <c r="D366" i="3"/>
  <c r="G366" i="3" s="1"/>
  <c r="C367" i="3"/>
  <c r="F367" i="3" s="1"/>
  <c r="C368" i="3"/>
  <c r="F368" i="3" s="1"/>
  <c r="E371" i="3"/>
  <c r="H371" i="3" s="1"/>
  <c r="E372" i="3"/>
  <c r="H372" i="3" s="1"/>
  <c r="D373" i="3"/>
  <c r="G373" i="3" s="1"/>
  <c r="E376" i="3"/>
  <c r="H376" i="3" s="1"/>
  <c r="D378" i="3"/>
  <c r="G378" i="3" s="1"/>
  <c r="C380" i="3"/>
  <c r="F380" i="3" s="1"/>
  <c r="E383" i="3"/>
  <c r="H383" i="3" s="1"/>
  <c r="D385" i="3"/>
  <c r="G385" i="3" s="1"/>
  <c r="C387" i="3"/>
  <c r="F387" i="3" s="1"/>
  <c r="E392" i="3"/>
  <c r="H392" i="3" s="1"/>
  <c r="D394" i="3"/>
  <c r="G394" i="3" s="1"/>
  <c r="C396" i="3"/>
  <c r="F396" i="3" s="1"/>
  <c r="E399" i="3"/>
  <c r="H399" i="3" s="1"/>
  <c r="D401" i="3"/>
  <c r="G401" i="3" s="1"/>
  <c r="C403" i="3"/>
  <c r="F403" i="3" s="1"/>
  <c r="E408" i="3"/>
  <c r="H408" i="3" s="1"/>
  <c r="D410" i="3"/>
  <c r="G410" i="3" s="1"/>
  <c r="C412" i="3"/>
  <c r="F412" i="3" s="1"/>
  <c r="E415" i="3"/>
  <c r="H415" i="3" s="1"/>
  <c r="D417" i="3"/>
  <c r="G417" i="3" s="1"/>
  <c r="C419" i="3"/>
  <c r="F419" i="3" s="1"/>
  <c r="E424" i="3"/>
  <c r="H424" i="3" s="1"/>
  <c r="D426" i="3"/>
  <c r="G426" i="3" s="1"/>
  <c r="C428" i="3"/>
  <c r="F428" i="3" s="1"/>
  <c r="E431" i="3"/>
  <c r="H431" i="3" s="1"/>
  <c r="D433" i="3"/>
  <c r="G433" i="3" s="1"/>
  <c r="C435" i="3"/>
  <c r="F435" i="3" s="1"/>
  <c r="E440" i="3"/>
  <c r="H440" i="3" s="1"/>
  <c r="D442" i="3"/>
  <c r="G442" i="3" s="1"/>
  <c r="C444" i="3"/>
  <c r="F444" i="3" s="1"/>
  <c r="E447" i="3"/>
  <c r="H447" i="3" s="1"/>
  <c r="D3" i="3"/>
  <c r="G3" i="3" s="1"/>
  <c r="C4" i="3"/>
  <c r="F4" i="3" s="1"/>
  <c r="C5" i="3"/>
  <c r="F5" i="3" s="1"/>
  <c r="E9" i="3"/>
  <c r="H9" i="3" s="1"/>
  <c r="E10" i="3"/>
  <c r="H10" i="3" s="1"/>
  <c r="D11" i="3"/>
  <c r="G11" i="3" s="1"/>
  <c r="D12" i="3"/>
  <c r="G12" i="3" s="1"/>
  <c r="C13" i="3"/>
  <c r="F13" i="3" s="1"/>
  <c r="C14" i="3"/>
  <c r="F14" i="3" s="1"/>
  <c r="E17" i="3"/>
  <c r="H17" i="3" s="1"/>
  <c r="E18" i="3"/>
  <c r="H18" i="3" s="1"/>
  <c r="D19" i="3"/>
  <c r="G19" i="3" s="1"/>
  <c r="D20" i="3"/>
  <c r="G20" i="3" s="1"/>
  <c r="C21" i="3"/>
  <c r="F21" i="3" s="1"/>
  <c r="C22" i="3"/>
  <c r="F22" i="3" s="1"/>
  <c r="E25" i="3"/>
  <c r="H25" i="3" s="1"/>
  <c r="E26" i="3"/>
  <c r="H26" i="3" s="1"/>
  <c r="D27" i="3"/>
  <c r="G27" i="3" s="1"/>
  <c r="D28" i="3"/>
  <c r="G28" i="3" s="1"/>
  <c r="C29" i="3"/>
  <c r="F29" i="3" s="1"/>
  <c r="C30" i="3"/>
  <c r="F30" i="3" s="1"/>
  <c r="E33" i="3"/>
  <c r="H33" i="3" s="1"/>
  <c r="E34" i="3"/>
  <c r="H34" i="3" s="1"/>
  <c r="D35" i="3"/>
  <c r="G35" i="3" s="1"/>
  <c r="D36" i="3"/>
  <c r="G36" i="3" s="1"/>
  <c r="C37" i="3"/>
  <c r="F37" i="3" s="1"/>
  <c r="C38" i="3"/>
  <c r="F38" i="3" s="1"/>
  <c r="E41" i="3"/>
  <c r="H41" i="3" s="1"/>
  <c r="E42" i="3"/>
  <c r="H42" i="3" s="1"/>
  <c r="D43" i="3"/>
  <c r="G43" i="3" s="1"/>
  <c r="D44" i="3"/>
  <c r="G44" i="3" s="1"/>
  <c r="C45" i="3"/>
  <c r="F45" i="3" s="1"/>
  <c r="C46" i="3"/>
  <c r="F46" i="3" s="1"/>
  <c r="E49" i="3"/>
  <c r="H49" i="3" s="1"/>
  <c r="E50" i="3"/>
  <c r="H50" i="3" s="1"/>
  <c r="D51" i="3"/>
  <c r="G51" i="3" s="1"/>
  <c r="D52" i="3"/>
  <c r="G52" i="3" s="1"/>
  <c r="C53" i="3"/>
  <c r="F53" i="3" s="1"/>
  <c r="C54" i="3"/>
  <c r="F54" i="3" s="1"/>
  <c r="E57" i="3"/>
  <c r="H57" i="3" s="1"/>
  <c r="E58" i="3"/>
  <c r="H58" i="3" s="1"/>
  <c r="D59" i="3"/>
  <c r="G59" i="3" s="1"/>
  <c r="D60" i="3"/>
  <c r="G60" i="3" s="1"/>
  <c r="C61" i="3"/>
  <c r="F61" i="3" s="1"/>
  <c r="C62" i="3"/>
  <c r="F62" i="3" s="1"/>
  <c r="E65" i="3"/>
  <c r="H65" i="3" s="1"/>
  <c r="E66" i="3"/>
  <c r="H66" i="3" s="1"/>
  <c r="D67" i="3"/>
  <c r="G67" i="3" s="1"/>
  <c r="D68" i="3"/>
  <c r="G68" i="3" s="1"/>
  <c r="C69" i="3"/>
  <c r="F69" i="3" s="1"/>
  <c r="C70" i="3"/>
  <c r="F70" i="3" s="1"/>
  <c r="E73" i="3"/>
  <c r="H73" i="3" s="1"/>
  <c r="E74" i="3"/>
  <c r="H74" i="3" s="1"/>
  <c r="D75" i="3"/>
  <c r="G75" i="3" s="1"/>
  <c r="D76" i="3"/>
  <c r="G76" i="3" s="1"/>
  <c r="C77" i="3"/>
  <c r="F77" i="3" s="1"/>
  <c r="C78" i="3"/>
  <c r="F78" i="3" s="1"/>
  <c r="E81" i="3"/>
  <c r="H81" i="3" s="1"/>
  <c r="E82" i="3"/>
  <c r="H82" i="3" s="1"/>
  <c r="D83" i="3"/>
  <c r="G83" i="3" s="1"/>
  <c r="D84" i="3"/>
  <c r="G84" i="3" s="1"/>
  <c r="C85" i="3"/>
  <c r="F85" i="3" s="1"/>
  <c r="C86" i="3"/>
  <c r="F86" i="3" s="1"/>
  <c r="E89" i="3"/>
  <c r="H89" i="3" s="1"/>
  <c r="E90" i="3"/>
  <c r="H90" i="3" s="1"/>
  <c r="D91" i="3"/>
  <c r="G91" i="3" s="1"/>
  <c r="D92" i="3"/>
  <c r="G92" i="3" s="1"/>
  <c r="C93" i="3"/>
  <c r="F93" i="3" s="1"/>
  <c r="C94" i="3"/>
  <c r="F94" i="3" s="1"/>
  <c r="E97" i="3"/>
  <c r="H97" i="3" s="1"/>
  <c r="E98" i="3"/>
  <c r="H98" i="3" s="1"/>
  <c r="D99" i="3"/>
  <c r="G99" i="3" s="1"/>
  <c r="D100" i="3"/>
  <c r="G100" i="3" s="1"/>
  <c r="C101" i="3"/>
  <c r="F101" i="3" s="1"/>
  <c r="C102" i="3"/>
  <c r="F102" i="3" s="1"/>
  <c r="E105" i="3"/>
  <c r="H105" i="3" s="1"/>
  <c r="E106" i="3"/>
  <c r="H106" i="3" s="1"/>
  <c r="D107" i="3"/>
  <c r="G107" i="3" s="1"/>
  <c r="D108" i="3"/>
  <c r="G108" i="3" s="1"/>
  <c r="C109" i="3"/>
  <c r="F109" i="3" s="1"/>
  <c r="C110" i="3"/>
  <c r="F110" i="3" s="1"/>
  <c r="E113" i="3"/>
  <c r="H113" i="3" s="1"/>
  <c r="E114" i="3"/>
  <c r="H114" i="3" s="1"/>
  <c r="D115" i="3"/>
  <c r="G115" i="3" s="1"/>
  <c r="D116" i="3"/>
  <c r="G116" i="3" s="1"/>
  <c r="C117" i="3"/>
  <c r="F117" i="3" s="1"/>
  <c r="C118" i="3"/>
  <c r="F118" i="3" s="1"/>
  <c r="E121" i="3"/>
  <c r="H121" i="3" s="1"/>
  <c r="E122" i="3"/>
  <c r="H122" i="3" s="1"/>
  <c r="D123" i="3"/>
  <c r="G123" i="3" s="1"/>
  <c r="D124" i="3"/>
  <c r="G124" i="3" s="1"/>
  <c r="C125" i="3"/>
  <c r="F125" i="3" s="1"/>
  <c r="C126" i="3"/>
  <c r="F126" i="3" s="1"/>
  <c r="E129" i="3"/>
  <c r="H129" i="3" s="1"/>
  <c r="E130" i="3"/>
  <c r="H130" i="3" s="1"/>
  <c r="D131" i="3"/>
  <c r="G131" i="3" s="1"/>
  <c r="D132" i="3"/>
  <c r="G132" i="3" s="1"/>
  <c r="C133" i="3"/>
  <c r="F133" i="3" s="1"/>
  <c r="C134" i="3"/>
  <c r="F134" i="3" s="1"/>
  <c r="E137" i="3"/>
  <c r="H137" i="3" s="1"/>
  <c r="E138" i="3"/>
  <c r="H138" i="3" s="1"/>
  <c r="D139" i="3"/>
  <c r="G139" i="3" s="1"/>
  <c r="D140" i="3"/>
  <c r="G140" i="3" s="1"/>
  <c r="C141" i="3"/>
  <c r="F141" i="3" s="1"/>
  <c r="C142" i="3"/>
  <c r="F142" i="3" s="1"/>
  <c r="E145" i="3"/>
  <c r="H145" i="3" s="1"/>
  <c r="E146" i="3"/>
  <c r="H146" i="3" s="1"/>
  <c r="D147" i="3"/>
  <c r="G147" i="3" s="1"/>
  <c r="D148" i="3"/>
  <c r="G148" i="3" s="1"/>
  <c r="C149" i="3"/>
  <c r="F149" i="3" s="1"/>
  <c r="C150" i="3"/>
  <c r="F150" i="3" s="1"/>
  <c r="E153" i="3"/>
  <c r="H153" i="3" s="1"/>
  <c r="E154" i="3"/>
  <c r="H154" i="3" s="1"/>
  <c r="D155" i="3"/>
  <c r="G155" i="3" s="1"/>
  <c r="D156" i="3"/>
  <c r="G156" i="3" s="1"/>
  <c r="C157" i="3"/>
  <c r="F157" i="3" s="1"/>
  <c r="C158" i="3"/>
  <c r="F158" i="3" s="1"/>
  <c r="E161" i="3"/>
  <c r="H161" i="3" s="1"/>
  <c r="E162" i="3"/>
  <c r="H162" i="3" s="1"/>
  <c r="D163" i="3"/>
  <c r="G163" i="3" s="1"/>
  <c r="D164" i="3"/>
  <c r="G164" i="3" s="1"/>
  <c r="C165" i="3"/>
  <c r="F165" i="3" s="1"/>
  <c r="C166" i="3"/>
  <c r="F166" i="3" s="1"/>
  <c r="E169" i="3"/>
  <c r="H169" i="3" s="1"/>
  <c r="E170" i="3"/>
  <c r="H170" i="3" s="1"/>
  <c r="D171" i="3"/>
  <c r="G171" i="3" s="1"/>
  <c r="D172" i="3"/>
  <c r="G172" i="3" s="1"/>
  <c r="C173" i="3"/>
  <c r="F173" i="3" s="1"/>
  <c r="C174" i="3"/>
  <c r="F174" i="3" s="1"/>
  <c r="E177" i="3"/>
  <c r="H177" i="3" s="1"/>
  <c r="E178" i="3"/>
  <c r="H178" i="3" s="1"/>
  <c r="D179" i="3"/>
  <c r="G179" i="3" s="1"/>
  <c r="D180" i="3"/>
  <c r="G180" i="3" s="1"/>
  <c r="C181" i="3"/>
  <c r="F181" i="3" s="1"/>
  <c r="C182" i="3"/>
  <c r="F182" i="3" s="1"/>
  <c r="E185" i="3"/>
  <c r="H185" i="3" s="1"/>
  <c r="E186" i="3"/>
  <c r="H186" i="3" s="1"/>
  <c r="D187" i="3"/>
  <c r="G187" i="3" s="1"/>
  <c r="D188" i="3"/>
  <c r="G188" i="3" s="1"/>
  <c r="C189" i="3"/>
  <c r="F189" i="3" s="1"/>
  <c r="C190" i="3"/>
  <c r="F190" i="3" s="1"/>
  <c r="E193" i="3"/>
  <c r="H193" i="3" s="1"/>
  <c r="E194" i="3"/>
  <c r="H194" i="3" s="1"/>
  <c r="D195" i="3"/>
  <c r="G195" i="3" s="1"/>
  <c r="D196" i="3"/>
  <c r="G196" i="3" s="1"/>
  <c r="C197" i="3"/>
  <c r="F197" i="3" s="1"/>
  <c r="C198" i="3"/>
  <c r="F198" i="3" s="1"/>
  <c r="E201" i="3"/>
  <c r="H201" i="3" s="1"/>
  <c r="E202" i="3"/>
  <c r="H202" i="3" s="1"/>
  <c r="D203" i="3"/>
  <c r="G203" i="3" s="1"/>
  <c r="D204" i="3"/>
  <c r="G204" i="3" s="1"/>
  <c r="C205" i="3"/>
  <c r="F205" i="3" s="1"/>
  <c r="C206" i="3"/>
  <c r="F206" i="3" s="1"/>
  <c r="E209" i="3"/>
  <c r="H209" i="3" s="1"/>
  <c r="E210" i="3"/>
  <c r="H210" i="3" s="1"/>
  <c r="D211" i="3"/>
  <c r="G211" i="3" s="1"/>
  <c r="D212" i="3"/>
  <c r="G212" i="3" s="1"/>
  <c r="C213" i="3"/>
  <c r="F213" i="3" s="1"/>
  <c r="C214" i="3"/>
  <c r="F214" i="3" s="1"/>
  <c r="E217" i="3"/>
  <c r="H217" i="3" s="1"/>
  <c r="E218" i="3"/>
  <c r="H218" i="3" s="1"/>
  <c r="D219" i="3"/>
  <c r="G219" i="3" s="1"/>
  <c r="D220" i="3"/>
  <c r="G220" i="3" s="1"/>
  <c r="C221" i="3"/>
  <c r="F221" i="3" s="1"/>
  <c r="C222" i="3"/>
  <c r="F222" i="3" s="1"/>
  <c r="E225" i="3"/>
  <c r="H225" i="3" s="1"/>
  <c r="E226" i="3"/>
  <c r="H226" i="3" s="1"/>
  <c r="D227" i="3"/>
  <c r="G227" i="3" s="1"/>
  <c r="D228" i="3"/>
  <c r="G228" i="3" s="1"/>
  <c r="C229" i="3"/>
  <c r="F229" i="3" s="1"/>
  <c r="C230" i="3"/>
  <c r="F230" i="3" s="1"/>
  <c r="E233" i="3"/>
  <c r="H233" i="3" s="1"/>
  <c r="E234" i="3"/>
  <c r="H234" i="3" s="1"/>
  <c r="D235" i="3"/>
  <c r="G235" i="3" s="1"/>
  <c r="D236" i="3"/>
  <c r="G236" i="3" s="1"/>
  <c r="C237" i="3"/>
  <c r="F237" i="3" s="1"/>
  <c r="C238" i="3"/>
  <c r="F238" i="3" s="1"/>
  <c r="E241" i="3"/>
  <c r="H241" i="3" s="1"/>
  <c r="E242" i="3"/>
  <c r="H242" i="3" s="1"/>
  <c r="D243" i="3"/>
  <c r="G243" i="3" s="1"/>
  <c r="D244" i="3"/>
  <c r="G244" i="3" s="1"/>
  <c r="C245" i="3"/>
  <c r="F245" i="3" s="1"/>
  <c r="C246" i="3"/>
  <c r="F246" i="3" s="1"/>
  <c r="E249" i="3"/>
  <c r="H249" i="3" s="1"/>
  <c r="E250" i="3"/>
  <c r="H250" i="3" s="1"/>
  <c r="D251" i="3"/>
  <c r="G251" i="3" s="1"/>
  <c r="D252" i="3"/>
  <c r="G252" i="3" s="1"/>
  <c r="C253" i="3"/>
  <c r="F253" i="3" s="1"/>
  <c r="C254" i="3"/>
  <c r="F254" i="3" s="1"/>
  <c r="E257" i="3"/>
  <c r="H257" i="3" s="1"/>
  <c r="E258" i="3"/>
  <c r="H258" i="3" s="1"/>
  <c r="D259" i="3"/>
  <c r="G259" i="3" s="1"/>
  <c r="D260" i="3"/>
  <c r="G260" i="3" s="1"/>
  <c r="C261" i="3"/>
  <c r="F261" i="3" s="1"/>
  <c r="C262" i="3"/>
  <c r="F262" i="3" s="1"/>
  <c r="E265" i="3"/>
  <c r="H265" i="3" s="1"/>
  <c r="E266" i="3"/>
  <c r="H266" i="3" s="1"/>
  <c r="D267" i="3"/>
  <c r="G267" i="3" s="1"/>
  <c r="D268" i="3"/>
  <c r="G268" i="3" s="1"/>
  <c r="C269" i="3"/>
  <c r="F269" i="3" s="1"/>
  <c r="C270" i="3"/>
  <c r="F270" i="3" s="1"/>
  <c r="E273" i="3"/>
  <c r="H273" i="3" s="1"/>
  <c r="E274" i="3"/>
  <c r="H274" i="3" s="1"/>
  <c r="D275" i="3"/>
  <c r="G275" i="3" s="1"/>
  <c r="D276" i="3"/>
  <c r="G276" i="3" s="1"/>
  <c r="C277" i="3"/>
  <c r="F277" i="3" s="1"/>
  <c r="C278" i="3"/>
  <c r="F278" i="3" s="1"/>
  <c r="E281" i="3"/>
  <c r="H281" i="3" s="1"/>
  <c r="E282" i="3"/>
  <c r="H282" i="3" s="1"/>
  <c r="D283" i="3"/>
  <c r="G283" i="3" s="1"/>
  <c r="D284" i="3"/>
  <c r="G284" i="3" s="1"/>
  <c r="C285" i="3"/>
  <c r="F285" i="3" s="1"/>
  <c r="C286" i="3"/>
  <c r="F286" i="3" s="1"/>
  <c r="E289" i="3"/>
  <c r="H289" i="3" s="1"/>
  <c r="E290" i="3"/>
  <c r="H290" i="3" s="1"/>
  <c r="D291" i="3"/>
  <c r="G291" i="3" s="1"/>
  <c r="D292" i="3"/>
  <c r="G292" i="3" s="1"/>
  <c r="C293" i="3"/>
  <c r="F293" i="3" s="1"/>
  <c r="C294" i="3"/>
  <c r="F294" i="3" s="1"/>
  <c r="E297" i="3"/>
  <c r="H297" i="3" s="1"/>
  <c r="E298" i="3"/>
  <c r="H298" i="3" s="1"/>
  <c r="D299" i="3"/>
  <c r="G299" i="3" s="1"/>
  <c r="D300" i="3"/>
  <c r="G300" i="3" s="1"/>
  <c r="C301" i="3"/>
  <c r="F301" i="3" s="1"/>
  <c r="C302" i="3"/>
  <c r="F302" i="3" s="1"/>
  <c r="E305" i="3"/>
  <c r="H305" i="3" s="1"/>
  <c r="E306" i="3"/>
  <c r="H306" i="3" s="1"/>
  <c r="D307" i="3"/>
  <c r="G307" i="3" s="1"/>
  <c r="D308" i="3"/>
  <c r="G308" i="3" s="1"/>
  <c r="C309" i="3"/>
  <c r="F309" i="3" s="1"/>
  <c r="C310" i="3"/>
  <c r="F310" i="3" s="1"/>
  <c r="E313" i="3"/>
  <c r="H313" i="3" s="1"/>
  <c r="E314" i="3"/>
  <c r="H314" i="3" s="1"/>
  <c r="D315" i="3"/>
  <c r="G315" i="3" s="1"/>
  <c r="D316" i="3"/>
  <c r="G316" i="3" s="1"/>
  <c r="C317" i="3"/>
  <c r="F317" i="3" s="1"/>
  <c r="C318" i="3"/>
  <c r="F318" i="3" s="1"/>
  <c r="E321" i="3"/>
  <c r="H321" i="3" s="1"/>
  <c r="E322" i="3"/>
  <c r="H322" i="3" s="1"/>
  <c r="D323" i="3"/>
  <c r="G323" i="3" s="1"/>
  <c r="D324" i="3"/>
  <c r="G324" i="3" s="1"/>
  <c r="C325" i="3"/>
  <c r="F325" i="3" s="1"/>
  <c r="C326" i="3"/>
  <c r="F326" i="3" s="1"/>
  <c r="E329" i="3"/>
  <c r="H329" i="3" s="1"/>
  <c r="E330" i="3"/>
  <c r="H330" i="3" s="1"/>
  <c r="D331" i="3"/>
  <c r="G331" i="3" s="1"/>
  <c r="D332" i="3"/>
  <c r="G332" i="3" s="1"/>
  <c r="C333" i="3"/>
  <c r="F333" i="3" s="1"/>
  <c r="C334" i="3"/>
  <c r="F334" i="3" s="1"/>
  <c r="E337" i="3"/>
  <c r="H337" i="3" s="1"/>
  <c r="E338" i="3"/>
  <c r="H338" i="3" s="1"/>
  <c r="D339" i="3"/>
  <c r="G339" i="3" s="1"/>
  <c r="D340" i="3"/>
  <c r="G340" i="3" s="1"/>
  <c r="C341" i="3"/>
  <c r="F341" i="3" s="1"/>
  <c r="C342" i="3"/>
  <c r="F342" i="3" s="1"/>
  <c r="E345" i="3"/>
  <c r="H345" i="3" s="1"/>
  <c r="E346" i="3"/>
  <c r="H346" i="3" s="1"/>
  <c r="D347" i="3"/>
  <c r="G347" i="3" s="1"/>
  <c r="D348" i="3"/>
  <c r="G348" i="3" s="1"/>
  <c r="C349" i="3"/>
  <c r="F349" i="3" s="1"/>
  <c r="C350" i="3"/>
  <c r="F350" i="3" s="1"/>
  <c r="E353" i="3"/>
  <c r="H353" i="3" s="1"/>
  <c r="E354" i="3"/>
  <c r="H354" i="3" s="1"/>
  <c r="D355" i="3"/>
  <c r="G355" i="3" s="1"/>
  <c r="D356" i="3"/>
  <c r="G356" i="3" s="1"/>
  <c r="C357" i="3"/>
  <c r="F357" i="3" s="1"/>
  <c r="C358" i="3"/>
  <c r="F358" i="3" s="1"/>
  <c r="E361" i="3"/>
  <c r="H361" i="3" s="1"/>
  <c r="E362" i="3"/>
  <c r="H362" i="3" s="1"/>
  <c r="D363" i="3"/>
  <c r="G363" i="3" s="1"/>
  <c r="D364" i="3"/>
  <c r="G364" i="3" s="1"/>
  <c r="C365" i="3"/>
  <c r="F365" i="3" s="1"/>
  <c r="C366" i="3"/>
  <c r="F366" i="3" s="1"/>
  <c r="E369" i="3"/>
  <c r="H369" i="3" s="1"/>
  <c r="E370" i="3"/>
  <c r="H370" i="3" s="1"/>
  <c r="D371" i="3"/>
  <c r="G371" i="3" s="1"/>
  <c r="D372" i="3"/>
  <c r="G372" i="3" s="1"/>
  <c r="C373" i="3"/>
  <c r="F373" i="3" s="1"/>
  <c r="E374" i="3"/>
  <c r="H374" i="3" s="1"/>
  <c r="D376" i="3"/>
  <c r="G376" i="3" s="1"/>
  <c r="C378" i="3"/>
  <c r="F378" i="3" s="1"/>
  <c r="E381" i="3"/>
  <c r="H381" i="3" s="1"/>
  <c r="D383" i="3"/>
  <c r="G383" i="3" s="1"/>
  <c r="C385" i="3"/>
  <c r="F385" i="3" s="1"/>
  <c r="E390" i="3"/>
  <c r="H390" i="3" s="1"/>
  <c r="D392" i="3"/>
  <c r="G392" i="3" s="1"/>
  <c r="C394" i="3"/>
  <c r="F394" i="3" s="1"/>
  <c r="E397" i="3"/>
  <c r="H397" i="3" s="1"/>
  <c r="D399" i="3"/>
  <c r="G399" i="3" s="1"/>
  <c r="C401" i="3"/>
  <c r="F401" i="3" s="1"/>
  <c r="E406" i="3"/>
  <c r="H406" i="3" s="1"/>
  <c r="D408" i="3"/>
  <c r="G408" i="3" s="1"/>
  <c r="C410" i="3"/>
  <c r="F410" i="3" s="1"/>
  <c r="E413" i="3"/>
  <c r="H413" i="3" s="1"/>
  <c r="D415" i="3"/>
  <c r="G415" i="3" s="1"/>
  <c r="C417" i="3"/>
  <c r="F417" i="3" s="1"/>
  <c r="E422" i="3"/>
  <c r="H422" i="3" s="1"/>
  <c r="D424" i="3"/>
  <c r="G424" i="3" s="1"/>
  <c r="C426" i="3"/>
  <c r="F426" i="3" s="1"/>
  <c r="E429" i="3"/>
  <c r="H429" i="3" s="1"/>
  <c r="D431" i="3"/>
  <c r="G431" i="3" s="1"/>
  <c r="C433" i="3"/>
  <c r="F433" i="3" s="1"/>
  <c r="E438" i="3"/>
  <c r="H438" i="3" s="1"/>
  <c r="D440" i="3"/>
  <c r="G440" i="3" s="1"/>
  <c r="C442" i="3"/>
  <c r="F442" i="3" s="1"/>
  <c r="E445" i="3"/>
  <c r="H445" i="3" s="1"/>
  <c r="D447" i="3"/>
  <c r="G447" i="3" s="1"/>
  <c r="E449" i="3"/>
  <c r="H449" i="3" s="1"/>
  <c r="E451" i="3"/>
  <c r="H451" i="3" s="1"/>
  <c r="E453" i="3"/>
  <c r="H453" i="3" s="1"/>
  <c r="E455" i="3"/>
  <c r="H455" i="3" s="1"/>
  <c r="C3" i="3"/>
  <c r="F3" i="3" s="1"/>
  <c r="E7" i="3"/>
  <c r="H7" i="3" s="1"/>
  <c r="E8" i="3"/>
  <c r="H8" i="3" s="1"/>
  <c r="D9" i="3"/>
  <c r="G9" i="3" s="1"/>
  <c r="D10" i="3"/>
  <c r="G10" i="3" s="1"/>
  <c r="C11" i="3"/>
  <c r="F11" i="3" s="1"/>
  <c r="C12" i="3"/>
  <c r="F12" i="3" s="1"/>
  <c r="E15" i="3"/>
  <c r="H15" i="3" s="1"/>
  <c r="E16" i="3"/>
  <c r="H16" i="3" s="1"/>
  <c r="D17" i="3"/>
  <c r="G17" i="3" s="1"/>
  <c r="D18" i="3"/>
  <c r="G18" i="3" s="1"/>
  <c r="C19" i="3"/>
  <c r="F19" i="3" s="1"/>
  <c r="C20" i="3"/>
  <c r="F20" i="3" s="1"/>
  <c r="E23" i="3"/>
  <c r="H23" i="3" s="1"/>
  <c r="E24" i="3"/>
  <c r="H24" i="3" s="1"/>
  <c r="D25" i="3"/>
  <c r="G25" i="3" s="1"/>
  <c r="D26" i="3"/>
  <c r="G26" i="3" s="1"/>
  <c r="C27" i="3"/>
  <c r="F27" i="3" s="1"/>
  <c r="C28" i="3"/>
  <c r="F28" i="3" s="1"/>
  <c r="E31" i="3"/>
  <c r="H31" i="3" s="1"/>
  <c r="E32" i="3"/>
  <c r="H32" i="3" s="1"/>
  <c r="D33" i="3"/>
  <c r="G33" i="3" s="1"/>
  <c r="D34" i="3"/>
  <c r="G34" i="3" s="1"/>
  <c r="C35" i="3"/>
  <c r="F35" i="3" s="1"/>
  <c r="C36" i="3"/>
  <c r="F36" i="3" s="1"/>
  <c r="E39" i="3"/>
  <c r="H39" i="3" s="1"/>
  <c r="E40" i="3"/>
  <c r="H40" i="3" s="1"/>
  <c r="D41" i="3"/>
  <c r="G41" i="3" s="1"/>
  <c r="D42" i="3"/>
  <c r="G42" i="3" s="1"/>
  <c r="C43" i="3"/>
  <c r="F43" i="3" s="1"/>
  <c r="C44" i="3"/>
  <c r="F44" i="3" s="1"/>
  <c r="E47" i="3"/>
  <c r="H47" i="3" s="1"/>
  <c r="E48" i="3"/>
  <c r="H48" i="3" s="1"/>
  <c r="D49" i="3"/>
  <c r="G49" i="3" s="1"/>
  <c r="D50" i="3"/>
  <c r="G50" i="3" s="1"/>
  <c r="C51" i="3"/>
  <c r="F51" i="3" s="1"/>
  <c r="C52" i="3"/>
  <c r="F52" i="3" s="1"/>
  <c r="E55" i="3"/>
  <c r="H55" i="3" s="1"/>
  <c r="E56" i="3"/>
  <c r="H56" i="3" s="1"/>
  <c r="D57" i="3"/>
  <c r="G57" i="3" s="1"/>
  <c r="D58" i="3"/>
  <c r="G58" i="3" s="1"/>
  <c r="C59" i="3"/>
  <c r="F59" i="3" s="1"/>
  <c r="C60" i="3"/>
  <c r="F60" i="3" s="1"/>
  <c r="E63" i="3"/>
  <c r="H63" i="3" s="1"/>
  <c r="E64" i="3"/>
  <c r="H64" i="3" s="1"/>
  <c r="D65" i="3"/>
  <c r="G65" i="3" s="1"/>
  <c r="D66" i="3"/>
  <c r="G66" i="3" s="1"/>
  <c r="C67" i="3"/>
  <c r="F67" i="3" s="1"/>
  <c r="C68" i="3"/>
  <c r="F68" i="3" s="1"/>
  <c r="E71" i="3"/>
  <c r="H71" i="3" s="1"/>
  <c r="E72" i="3"/>
  <c r="H72" i="3" s="1"/>
  <c r="D73" i="3"/>
  <c r="G73" i="3" s="1"/>
  <c r="D74" i="3"/>
  <c r="G74" i="3" s="1"/>
  <c r="C75" i="3"/>
  <c r="F75" i="3" s="1"/>
  <c r="C76" i="3"/>
  <c r="F76" i="3" s="1"/>
  <c r="E79" i="3"/>
  <c r="H79" i="3" s="1"/>
  <c r="E80" i="3"/>
  <c r="H80" i="3" s="1"/>
  <c r="D81" i="3"/>
  <c r="G81" i="3" s="1"/>
  <c r="D82" i="3"/>
  <c r="G82" i="3" s="1"/>
  <c r="C83" i="3"/>
  <c r="F83" i="3" s="1"/>
  <c r="C84" i="3"/>
  <c r="F84" i="3" s="1"/>
  <c r="E87" i="3"/>
  <c r="H87" i="3" s="1"/>
  <c r="E88" i="3"/>
  <c r="H88" i="3" s="1"/>
  <c r="D89" i="3"/>
  <c r="G89" i="3" s="1"/>
  <c r="D90" i="3"/>
  <c r="G90" i="3" s="1"/>
  <c r="C91" i="3"/>
  <c r="F91" i="3" s="1"/>
  <c r="C92" i="3"/>
  <c r="F92" i="3" s="1"/>
  <c r="E95" i="3"/>
  <c r="H95" i="3" s="1"/>
  <c r="E96" i="3"/>
  <c r="H96" i="3" s="1"/>
  <c r="D97" i="3"/>
  <c r="G97" i="3" s="1"/>
  <c r="D98" i="3"/>
  <c r="G98" i="3" s="1"/>
  <c r="C99" i="3"/>
  <c r="F99" i="3" s="1"/>
  <c r="C100" i="3"/>
  <c r="F100" i="3" s="1"/>
  <c r="E103" i="3"/>
  <c r="H103" i="3" s="1"/>
  <c r="E104" i="3"/>
  <c r="H104" i="3" s="1"/>
  <c r="D105" i="3"/>
  <c r="G105" i="3" s="1"/>
  <c r="D106" i="3"/>
  <c r="G106" i="3" s="1"/>
  <c r="C107" i="3"/>
  <c r="F107" i="3" s="1"/>
  <c r="C108" i="3"/>
  <c r="F108" i="3" s="1"/>
  <c r="E111" i="3"/>
  <c r="H111" i="3" s="1"/>
  <c r="E112" i="3"/>
  <c r="H112" i="3" s="1"/>
  <c r="D113" i="3"/>
  <c r="G113" i="3" s="1"/>
  <c r="D114" i="3"/>
  <c r="G114" i="3" s="1"/>
  <c r="C115" i="3"/>
  <c r="F115" i="3" s="1"/>
  <c r="C116" i="3"/>
  <c r="F116" i="3" s="1"/>
  <c r="E119" i="3"/>
  <c r="H119" i="3" s="1"/>
  <c r="E120" i="3"/>
  <c r="H120" i="3" s="1"/>
  <c r="D121" i="3"/>
  <c r="G121" i="3" s="1"/>
  <c r="D122" i="3"/>
  <c r="G122" i="3" s="1"/>
  <c r="C123" i="3"/>
  <c r="F123" i="3" s="1"/>
  <c r="C124" i="3"/>
  <c r="F124" i="3" s="1"/>
  <c r="E127" i="3"/>
  <c r="H127" i="3" s="1"/>
  <c r="E128" i="3"/>
  <c r="H128" i="3" s="1"/>
  <c r="D129" i="3"/>
  <c r="G129" i="3" s="1"/>
  <c r="D130" i="3"/>
  <c r="G130" i="3" s="1"/>
  <c r="C131" i="3"/>
  <c r="F131" i="3" s="1"/>
  <c r="C132" i="3"/>
  <c r="F132" i="3" s="1"/>
  <c r="E135" i="3"/>
  <c r="H135" i="3" s="1"/>
  <c r="E136" i="3"/>
  <c r="H136" i="3" s="1"/>
  <c r="D137" i="3"/>
  <c r="G137" i="3" s="1"/>
  <c r="D138" i="3"/>
  <c r="G138" i="3" s="1"/>
  <c r="C139" i="3"/>
  <c r="F139" i="3" s="1"/>
  <c r="C140" i="3"/>
  <c r="F140" i="3" s="1"/>
  <c r="E143" i="3"/>
  <c r="H143" i="3" s="1"/>
  <c r="E144" i="3"/>
  <c r="H144" i="3" s="1"/>
  <c r="D145" i="3"/>
  <c r="G145" i="3" s="1"/>
  <c r="D146" i="3"/>
  <c r="G146" i="3" s="1"/>
  <c r="C147" i="3"/>
  <c r="F147" i="3" s="1"/>
  <c r="C148" i="3"/>
  <c r="F148" i="3" s="1"/>
  <c r="E151" i="3"/>
  <c r="H151" i="3" s="1"/>
  <c r="E152" i="3"/>
  <c r="H152" i="3" s="1"/>
  <c r="D153" i="3"/>
  <c r="G153" i="3" s="1"/>
  <c r="D154" i="3"/>
  <c r="G154" i="3" s="1"/>
  <c r="C155" i="3"/>
  <c r="F155" i="3" s="1"/>
  <c r="C156" i="3"/>
  <c r="F156" i="3" s="1"/>
  <c r="E159" i="3"/>
  <c r="H159" i="3" s="1"/>
  <c r="E160" i="3"/>
  <c r="H160" i="3" s="1"/>
  <c r="D161" i="3"/>
  <c r="G161" i="3" s="1"/>
  <c r="D162" i="3"/>
  <c r="G162" i="3" s="1"/>
  <c r="C163" i="3"/>
  <c r="F163" i="3" s="1"/>
  <c r="C164" i="3"/>
  <c r="F164" i="3" s="1"/>
  <c r="E167" i="3"/>
  <c r="H167" i="3" s="1"/>
  <c r="E168" i="3"/>
  <c r="H168" i="3" s="1"/>
  <c r="D169" i="3"/>
  <c r="G169" i="3" s="1"/>
  <c r="D170" i="3"/>
  <c r="G170" i="3" s="1"/>
  <c r="C171" i="3"/>
  <c r="F171" i="3" s="1"/>
  <c r="C172" i="3"/>
  <c r="F172" i="3" s="1"/>
  <c r="E175" i="3"/>
  <c r="H175" i="3" s="1"/>
  <c r="E176" i="3"/>
  <c r="H176" i="3" s="1"/>
  <c r="D177" i="3"/>
  <c r="G177" i="3" s="1"/>
  <c r="D178" i="3"/>
  <c r="G178" i="3" s="1"/>
  <c r="C179" i="3"/>
  <c r="F179" i="3" s="1"/>
  <c r="C180" i="3"/>
  <c r="F180" i="3" s="1"/>
  <c r="E183" i="3"/>
  <c r="H183" i="3" s="1"/>
  <c r="E184" i="3"/>
  <c r="H184" i="3" s="1"/>
  <c r="D185" i="3"/>
  <c r="G185" i="3" s="1"/>
  <c r="D186" i="3"/>
  <c r="G186" i="3" s="1"/>
  <c r="C187" i="3"/>
  <c r="F187" i="3" s="1"/>
  <c r="C188" i="3"/>
  <c r="F188" i="3" s="1"/>
  <c r="E191" i="3"/>
  <c r="H191" i="3" s="1"/>
  <c r="E192" i="3"/>
  <c r="H192" i="3" s="1"/>
  <c r="D193" i="3"/>
  <c r="G193" i="3" s="1"/>
  <c r="D194" i="3"/>
  <c r="G194" i="3" s="1"/>
  <c r="C195" i="3"/>
  <c r="F195" i="3" s="1"/>
  <c r="C196" i="3"/>
  <c r="F196" i="3" s="1"/>
  <c r="E199" i="3"/>
  <c r="H199" i="3" s="1"/>
  <c r="E200" i="3"/>
  <c r="H200" i="3" s="1"/>
  <c r="D201" i="3"/>
  <c r="G201" i="3" s="1"/>
  <c r="D202" i="3"/>
  <c r="G202" i="3" s="1"/>
  <c r="C203" i="3"/>
  <c r="F203" i="3" s="1"/>
  <c r="C204" i="3"/>
  <c r="F204" i="3" s="1"/>
  <c r="E207" i="3"/>
  <c r="H207" i="3" s="1"/>
  <c r="E208" i="3"/>
  <c r="H208" i="3" s="1"/>
  <c r="D209" i="3"/>
  <c r="G209" i="3" s="1"/>
  <c r="D210" i="3"/>
  <c r="G210" i="3" s="1"/>
  <c r="C211" i="3"/>
  <c r="F211" i="3" s="1"/>
  <c r="C212" i="3"/>
  <c r="F212" i="3" s="1"/>
  <c r="E215" i="3"/>
  <c r="H215" i="3" s="1"/>
  <c r="E216" i="3"/>
  <c r="H216" i="3" s="1"/>
  <c r="D217" i="3"/>
  <c r="G217" i="3" s="1"/>
  <c r="D218" i="3"/>
  <c r="G218" i="3" s="1"/>
  <c r="C219" i="3"/>
  <c r="F219" i="3" s="1"/>
  <c r="C220" i="3"/>
  <c r="F220" i="3" s="1"/>
  <c r="E223" i="3"/>
  <c r="H223" i="3" s="1"/>
  <c r="E224" i="3"/>
  <c r="H224" i="3" s="1"/>
  <c r="D225" i="3"/>
  <c r="G225" i="3" s="1"/>
  <c r="D226" i="3"/>
  <c r="G226" i="3" s="1"/>
  <c r="C227" i="3"/>
  <c r="F227" i="3" s="1"/>
  <c r="C228" i="3"/>
  <c r="F228" i="3" s="1"/>
  <c r="E231" i="3"/>
  <c r="H231" i="3" s="1"/>
  <c r="E232" i="3"/>
  <c r="H232" i="3" s="1"/>
  <c r="D233" i="3"/>
  <c r="G233" i="3" s="1"/>
  <c r="D234" i="3"/>
  <c r="G234" i="3" s="1"/>
  <c r="C235" i="3"/>
  <c r="F235" i="3" s="1"/>
  <c r="C236" i="3"/>
  <c r="F236" i="3" s="1"/>
  <c r="E239" i="3"/>
  <c r="H239" i="3" s="1"/>
  <c r="E240" i="3"/>
  <c r="H240" i="3" s="1"/>
  <c r="D241" i="3"/>
  <c r="G241" i="3" s="1"/>
  <c r="D242" i="3"/>
  <c r="G242" i="3" s="1"/>
  <c r="C243" i="3"/>
  <c r="F243" i="3" s="1"/>
  <c r="C244" i="3"/>
  <c r="F244" i="3" s="1"/>
  <c r="E247" i="3"/>
  <c r="H247" i="3" s="1"/>
  <c r="E248" i="3"/>
  <c r="H248" i="3" s="1"/>
  <c r="D249" i="3"/>
  <c r="G249" i="3" s="1"/>
  <c r="D250" i="3"/>
  <c r="G250" i="3" s="1"/>
  <c r="C251" i="3"/>
  <c r="F251" i="3" s="1"/>
  <c r="C252" i="3"/>
  <c r="F252" i="3" s="1"/>
  <c r="E255" i="3"/>
  <c r="H255" i="3" s="1"/>
  <c r="E256" i="3"/>
  <c r="H256" i="3" s="1"/>
  <c r="D257" i="3"/>
  <c r="G257" i="3" s="1"/>
  <c r="D258" i="3"/>
  <c r="G258" i="3" s="1"/>
  <c r="C259" i="3"/>
  <c r="F259" i="3" s="1"/>
  <c r="C260" i="3"/>
  <c r="F260" i="3" s="1"/>
  <c r="E263" i="3"/>
  <c r="H263" i="3" s="1"/>
  <c r="E264" i="3"/>
  <c r="H264" i="3" s="1"/>
  <c r="D265" i="3"/>
  <c r="G265" i="3" s="1"/>
  <c r="D266" i="3"/>
  <c r="G266" i="3" s="1"/>
  <c r="C267" i="3"/>
  <c r="F267" i="3" s="1"/>
  <c r="C268" i="3"/>
  <c r="F268" i="3" s="1"/>
  <c r="E271" i="3"/>
  <c r="H271" i="3" s="1"/>
  <c r="E272" i="3"/>
  <c r="H272" i="3" s="1"/>
  <c r="D273" i="3"/>
  <c r="G273" i="3" s="1"/>
  <c r="D274" i="3"/>
  <c r="G274" i="3" s="1"/>
  <c r="C275" i="3"/>
  <c r="F275" i="3" s="1"/>
  <c r="C276" i="3"/>
  <c r="F276" i="3" s="1"/>
  <c r="E279" i="3"/>
  <c r="H279" i="3" s="1"/>
  <c r="E280" i="3"/>
  <c r="H280" i="3" s="1"/>
  <c r="D281" i="3"/>
  <c r="G281" i="3" s="1"/>
  <c r="D282" i="3"/>
  <c r="G282" i="3" s="1"/>
  <c r="C283" i="3"/>
  <c r="F283" i="3" s="1"/>
  <c r="C284" i="3"/>
  <c r="F284" i="3" s="1"/>
  <c r="E287" i="3"/>
  <c r="H287" i="3" s="1"/>
  <c r="E288" i="3"/>
  <c r="H288" i="3" s="1"/>
  <c r="D289" i="3"/>
  <c r="G289" i="3" s="1"/>
  <c r="D290" i="3"/>
  <c r="G290" i="3" s="1"/>
  <c r="C291" i="3"/>
  <c r="F291" i="3" s="1"/>
  <c r="C292" i="3"/>
  <c r="F292" i="3" s="1"/>
  <c r="E295" i="3"/>
  <c r="H295" i="3" s="1"/>
  <c r="E296" i="3"/>
  <c r="H296" i="3" s="1"/>
  <c r="D297" i="3"/>
  <c r="G297" i="3" s="1"/>
  <c r="D298" i="3"/>
  <c r="G298" i="3" s="1"/>
  <c r="C299" i="3"/>
  <c r="F299" i="3" s="1"/>
  <c r="C300" i="3"/>
  <c r="F300" i="3" s="1"/>
  <c r="E303" i="3"/>
  <c r="H303" i="3" s="1"/>
  <c r="E304" i="3"/>
  <c r="H304" i="3" s="1"/>
  <c r="D305" i="3"/>
  <c r="G305" i="3" s="1"/>
  <c r="D306" i="3"/>
  <c r="G306" i="3" s="1"/>
  <c r="C307" i="3"/>
  <c r="F307" i="3" s="1"/>
  <c r="C308" i="3"/>
  <c r="F308" i="3" s="1"/>
  <c r="E311" i="3"/>
  <c r="H311" i="3" s="1"/>
  <c r="E312" i="3"/>
  <c r="H312" i="3" s="1"/>
  <c r="D313" i="3"/>
  <c r="G313" i="3" s="1"/>
  <c r="D314" i="3"/>
  <c r="G314" i="3" s="1"/>
  <c r="C315" i="3"/>
  <c r="F315" i="3" s="1"/>
  <c r="C316" i="3"/>
  <c r="F316" i="3" s="1"/>
  <c r="E319" i="3"/>
  <c r="H319" i="3" s="1"/>
  <c r="E320" i="3"/>
  <c r="H320" i="3" s="1"/>
  <c r="D321" i="3"/>
  <c r="G321" i="3" s="1"/>
  <c r="D322" i="3"/>
  <c r="G322" i="3" s="1"/>
  <c r="C323" i="3"/>
  <c r="F323" i="3" s="1"/>
  <c r="C324" i="3"/>
  <c r="F324" i="3" s="1"/>
  <c r="E327" i="3"/>
  <c r="H327" i="3" s="1"/>
  <c r="E328" i="3"/>
  <c r="H328" i="3" s="1"/>
  <c r="D329" i="3"/>
  <c r="G329" i="3" s="1"/>
  <c r="D330" i="3"/>
  <c r="G330" i="3" s="1"/>
  <c r="C331" i="3"/>
  <c r="F331" i="3" s="1"/>
  <c r="C332" i="3"/>
  <c r="F332" i="3" s="1"/>
  <c r="E335" i="3"/>
  <c r="H335" i="3" s="1"/>
  <c r="E336" i="3"/>
  <c r="H336" i="3" s="1"/>
  <c r="D337" i="3"/>
  <c r="G337" i="3" s="1"/>
  <c r="D338" i="3"/>
  <c r="G338" i="3" s="1"/>
  <c r="C339" i="3"/>
  <c r="F339" i="3" s="1"/>
  <c r="C340" i="3"/>
  <c r="F340" i="3" s="1"/>
  <c r="E343" i="3"/>
  <c r="H343" i="3" s="1"/>
  <c r="E344" i="3"/>
  <c r="H344" i="3" s="1"/>
  <c r="D345" i="3"/>
  <c r="G345" i="3" s="1"/>
  <c r="D346" i="3"/>
  <c r="G346" i="3" s="1"/>
  <c r="C347" i="3"/>
  <c r="F347" i="3" s="1"/>
  <c r="C348" i="3"/>
  <c r="F348" i="3" s="1"/>
  <c r="E351" i="3"/>
  <c r="H351" i="3" s="1"/>
  <c r="E352" i="3"/>
  <c r="H352" i="3" s="1"/>
  <c r="D353" i="3"/>
  <c r="G353" i="3" s="1"/>
  <c r="D354" i="3"/>
  <c r="G354" i="3" s="1"/>
  <c r="C355" i="3"/>
  <c r="F355" i="3" s="1"/>
  <c r="C356" i="3"/>
  <c r="F356" i="3" s="1"/>
  <c r="E359" i="3"/>
  <c r="H359" i="3" s="1"/>
  <c r="E360" i="3"/>
  <c r="H360" i="3" s="1"/>
  <c r="D361" i="3"/>
  <c r="G361" i="3" s="1"/>
  <c r="D362" i="3"/>
  <c r="G362" i="3" s="1"/>
  <c r="C363" i="3"/>
  <c r="F363" i="3" s="1"/>
  <c r="C364" i="3"/>
  <c r="F364" i="3" s="1"/>
  <c r="E367" i="3"/>
  <c r="H367" i="3" s="1"/>
  <c r="E368" i="3"/>
  <c r="H368" i="3" s="1"/>
  <c r="D369" i="3"/>
  <c r="G369" i="3" s="1"/>
  <c r="D370" i="3"/>
  <c r="G370" i="3" s="1"/>
  <c r="C371" i="3"/>
  <c r="F371" i="3" s="1"/>
  <c r="C372" i="3"/>
  <c r="F372" i="3" s="1"/>
  <c r="E375" i="3"/>
  <c r="H375" i="3" s="1"/>
  <c r="D377" i="3"/>
  <c r="G377" i="3" s="1"/>
  <c r="C379" i="3"/>
  <c r="F379" i="3" s="1"/>
  <c r="E384" i="3"/>
  <c r="H384" i="3" s="1"/>
  <c r="D386" i="3"/>
  <c r="G386" i="3" s="1"/>
  <c r="C388" i="3"/>
  <c r="F388" i="3" s="1"/>
  <c r="E391" i="3"/>
  <c r="H391" i="3" s="1"/>
  <c r="D393" i="3"/>
  <c r="G393" i="3" s="1"/>
  <c r="C395" i="3"/>
  <c r="F395" i="3" s="1"/>
  <c r="E400" i="3"/>
  <c r="H400" i="3" s="1"/>
  <c r="D402" i="3"/>
  <c r="G402" i="3" s="1"/>
  <c r="C404" i="3"/>
  <c r="F404" i="3" s="1"/>
  <c r="E407" i="3"/>
  <c r="H407" i="3" s="1"/>
  <c r="D409" i="3"/>
  <c r="G409" i="3" s="1"/>
  <c r="C411" i="3"/>
  <c r="F411" i="3" s="1"/>
  <c r="E416" i="3"/>
  <c r="H416" i="3" s="1"/>
  <c r="D418" i="3"/>
  <c r="G418" i="3" s="1"/>
  <c r="C420" i="3"/>
  <c r="F420" i="3" s="1"/>
  <c r="E423" i="3"/>
  <c r="H423" i="3" s="1"/>
  <c r="D425" i="3"/>
  <c r="G425" i="3" s="1"/>
  <c r="C427" i="3"/>
  <c r="F427" i="3" s="1"/>
  <c r="E432" i="3"/>
  <c r="H432" i="3" s="1"/>
  <c r="D434" i="3"/>
  <c r="G434" i="3" s="1"/>
  <c r="C436" i="3"/>
  <c r="F436" i="3" s="1"/>
  <c r="E439" i="3"/>
  <c r="H439" i="3" s="1"/>
  <c r="D441" i="3"/>
  <c r="G441" i="3" s="1"/>
  <c r="C443" i="3"/>
  <c r="F443" i="3" s="1"/>
  <c r="E448" i="3"/>
  <c r="H448" i="3" s="1"/>
  <c r="C6" i="5"/>
  <c r="E40" i="26" l="1"/>
  <c r="F24" i="26"/>
  <c r="F17" i="26"/>
  <c r="F26" i="26"/>
  <c r="F35" i="26"/>
  <c r="F32" i="26"/>
  <c r="F16" i="26"/>
  <c r="F25" i="26"/>
  <c r="F34" i="26"/>
  <c r="F18" i="26"/>
  <c r="F27" i="26"/>
  <c r="F38" i="26"/>
  <c r="F22" i="26"/>
  <c r="F19" i="26"/>
  <c r="F37" i="26"/>
  <c r="F21" i="26"/>
  <c r="F30" i="26"/>
  <c r="F33" i="26"/>
  <c r="F28" i="26"/>
  <c r="F36" i="26"/>
  <c r="F20" i="26"/>
  <c r="F29" i="26"/>
  <c r="F31" i="26"/>
  <c r="F39" i="26"/>
  <c r="F23" i="26"/>
  <c r="D40" i="26"/>
  <c r="C40" i="26"/>
  <c r="B40" i="26"/>
  <c r="C6" i="25"/>
  <c r="O6" i="25" s="1"/>
  <c r="F551" i="25"/>
  <c r="Q551" i="25" s="1"/>
  <c r="F477" i="25"/>
  <c r="C480" i="25"/>
  <c r="O480" i="25" s="1"/>
  <c r="F119" i="25"/>
  <c r="C294" i="25"/>
  <c r="C439" i="25"/>
  <c r="C275" i="25"/>
  <c r="C270" i="25"/>
  <c r="O270" i="25" s="1"/>
  <c r="C263" i="25"/>
  <c r="C228" i="25"/>
  <c r="C196" i="25"/>
  <c r="C548" i="25"/>
  <c r="F537" i="25"/>
  <c r="F538" i="25"/>
  <c r="C527" i="25"/>
  <c r="C517" i="25"/>
  <c r="O517" i="25" s="1"/>
  <c r="F512" i="25"/>
  <c r="C441" i="25"/>
  <c r="C457" i="25"/>
  <c r="F430" i="25"/>
  <c r="F419" i="25"/>
  <c r="C361" i="25"/>
  <c r="O361" i="25" s="1"/>
  <c r="F292" i="25"/>
  <c r="Q292" i="25" s="1"/>
  <c r="F215" i="25"/>
  <c r="F192" i="25"/>
  <c r="C143" i="25"/>
  <c r="C128" i="25"/>
  <c r="C121" i="25"/>
  <c r="C7" i="25"/>
  <c r="O7" i="25" s="1"/>
  <c r="F550" i="25"/>
  <c r="Q550" i="25" s="1"/>
  <c r="C543" i="25"/>
  <c r="C539" i="25"/>
  <c r="C538" i="25"/>
  <c r="C533" i="25"/>
  <c r="F513" i="25"/>
  <c r="C492" i="25"/>
  <c r="F459" i="25"/>
  <c r="C458" i="25"/>
  <c r="F414" i="25"/>
  <c r="Q414" i="25" s="1"/>
  <c r="F278" i="25"/>
  <c r="F231" i="25"/>
  <c r="F199" i="25"/>
  <c r="C184" i="25"/>
  <c r="C180" i="25"/>
  <c r="C176" i="25"/>
  <c r="C172" i="25"/>
  <c r="C168" i="25"/>
  <c r="O168" i="25" s="1"/>
  <c r="C164" i="25"/>
  <c r="O164" i="25" s="1"/>
  <c r="C160" i="25"/>
  <c r="C156" i="25"/>
  <c r="C152" i="25"/>
  <c r="C148" i="25"/>
  <c r="C119" i="25"/>
  <c r="C96" i="25"/>
  <c r="C89" i="25"/>
  <c r="C547" i="25"/>
  <c r="F529" i="25"/>
  <c r="F488" i="25"/>
  <c r="C481" i="25"/>
  <c r="F436" i="25"/>
  <c r="C427" i="25"/>
  <c r="F433" i="25"/>
  <c r="F365" i="25"/>
  <c r="F402" i="25"/>
  <c r="Q402" i="25" s="1"/>
  <c r="C352" i="25"/>
  <c r="C238" i="25"/>
  <c r="C212" i="25"/>
  <c r="F126" i="25"/>
  <c r="C103" i="25"/>
  <c r="F13" i="25"/>
  <c r="Q13" i="25" s="1"/>
  <c r="F9" i="25"/>
  <c r="F553" i="25"/>
  <c r="C545" i="25"/>
  <c r="C554" i="25"/>
  <c r="C550" i="25"/>
  <c r="F544" i="25"/>
  <c r="C516" i="25"/>
  <c r="F515" i="25"/>
  <c r="F511" i="25"/>
  <c r="F539" i="25"/>
  <c r="C520" i="25"/>
  <c r="F519" i="25"/>
  <c r="C512" i="25"/>
  <c r="C508" i="25"/>
  <c r="F503" i="25"/>
  <c r="C524" i="25"/>
  <c r="F523" i="25"/>
  <c r="F532" i="25"/>
  <c r="F507" i="25"/>
  <c r="F489" i="25"/>
  <c r="C486" i="25"/>
  <c r="C494" i="25"/>
  <c r="F493" i="25"/>
  <c r="C490" i="25"/>
  <c r="F497" i="25"/>
  <c r="C475" i="25"/>
  <c r="F499" i="25"/>
  <c r="F482" i="25"/>
  <c r="C467" i="25"/>
  <c r="F465" i="25"/>
  <c r="C459" i="25"/>
  <c r="C456" i="25"/>
  <c r="F455" i="25"/>
  <c r="C483" i="25"/>
  <c r="F478" i="25"/>
  <c r="F474" i="25"/>
  <c r="F461" i="25"/>
  <c r="F447" i="25"/>
  <c r="F445" i="25"/>
  <c r="C444" i="25"/>
  <c r="F432" i="25"/>
  <c r="C479" i="25"/>
  <c r="F451" i="25"/>
  <c r="C448" i="25"/>
  <c r="C485" i="25"/>
  <c r="F469" i="25"/>
  <c r="C463" i="25"/>
  <c r="F443" i="25"/>
  <c r="C440" i="25"/>
  <c r="C471" i="25"/>
  <c r="F420" i="25"/>
  <c r="C417" i="25"/>
  <c r="F437" i="25"/>
  <c r="C436" i="25"/>
  <c r="F424" i="25"/>
  <c r="C421" i="25"/>
  <c r="C429" i="25"/>
  <c r="F416" i="25"/>
  <c r="C413" i="25"/>
  <c r="C425" i="25"/>
  <c r="C398" i="25"/>
  <c r="F397" i="25"/>
  <c r="F381" i="25"/>
  <c r="C380" i="25"/>
  <c r="F439" i="25"/>
  <c r="F412" i="25"/>
  <c r="C402" i="25"/>
  <c r="F401" i="25"/>
  <c r="C386" i="25"/>
  <c r="F385" i="25"/>
  <c r="C382" i="25"/>
  <c r="F373" i="25"/>
  <c r="C370" i="25"/>
  <c r="F428" i="25"/>
  <c r="C406" i="25"/>
  <c r="F405" i="25"/>
  <c r="C390" i="25"/>
  <c r="F389" i="25"/>
  <c r="F377" i="25"/>
  <c r="C376" i="25"/>
  <c r="C374" i="25"/>
  <c r="C394" i="25"/>
  <c r="F393" i="25"/>
  <c r="F379" i="25"/>
  <c r="F369" i="25"/>
  <c r="F362" i="25"/>
  <c r="F354" i="25"/>
  <c r="C330" i="25"/>
  <c r="F329" i="25"/>
  <c r="C326" i="25"/>
  <c r="F325" i="25"/>
  <c r="C322" i="25"/>
  <c r="F321" i="25"/>
  <c r="C318" i="25"/>
  <c r="F317" i="25"/>
  <c r="C314" i="25"/>
  <c r="F313" i="25"/>
  <c r="F409" i="25"/>
  <c r="C368" i="25"/>
  <c r="F367" i="25"/>
  <c r="C366" i="25"/>
  <c r="C336" i="25"/>
  <c r="F335" i="25"/>
  <c r="C310" i="25"/>
  <c r="F303" i="25"/>
  <c r="C302" i="25"/>
  <c r="F291" i="25"/>
  <c r="C290" i="25"/>
  <c r="C452" i="25"/>
  <c r="F358" i="25"/>
  <c r="C344" i="25"/>
  <c r="F343" i="25"/>
  <c r="C316" i="25"/>
  <c r="F307" i="25"/>
  <c r="C306" i="25"/>
  <c r="F299" i="25"/>
  <c r="C298" i="25"/>
  <c r="C296" i="25"/>
  <c r="F287" i="25"/>
  <c r="C286" i="25"/>
  <c r="F350" i="25"/>
  <c r="F347" i="25"/>
  <c r="C332" i="25"/>
  <c r="F331" i="25"/>
  <c r="F309" i="25"/>
  <c r="C308" i="25"/>
  <c r="F301" i="25"/>
  <c r="C300" i="25"/>
  <c r="F289" i="25"/>
  <c r="C288" i="25"/>
  <c r="C320" i="25"/>
  <c r="F319" i="25"/>
  <c r="F295" i="25"/>
  <c r="C292" i="25"/>
  <c r="C340" i="25"/>
  <c r="F339" i="25"/>
  <c r="F305" i="25"/>
  <c r="F271" i="25"/>
  <c r="F243" i="25"/>
  <c r="F239" i="25"/>
  <c r="F225" i="25"/>
  <c r="C222" i="25"/>
  <c r="F209" i="25"/>
  <c r="C206" i="25"/>
  <c r="F193" i="25"/>
  <c r="C190" i="25"/>
  <c r="F267" i="25"/>
  <c r="F263" i="25"/>
  <c r="F229" i="25"/>
  <c r="C226" i="25"/>
  <c r="F213" i="25"/>
  <c r="C210" i="25"/>
  <c r="F197" i="25"/>
  <c r="C194" i="25"/>
  <c r="F259" i="25"/>
  <c r="F255" i="25"/>
  <c r="F233" i="25"/>
  <c r="C230" i="25"/>
  <c r="F217" i="25"/>
  <c r="C214" i="25"/>
  <c r="F201" i="25"/>
  <c r="C198" i="25"/>
  <c r="C234" i="25"/>
  <c r="F221" i="25"/>
  <c r="C202" i="25"/>
  <c r="F189" i="25"/>
  <c r="C182" i="25"/>
  <c r="F177" i="25"/>
  <c r="C166" i="25"/>
  <c r="F161" i="25"/>
  <c r="C150" i="25"/>
  <c r="F145" i="25"/>
  <c r="F137" i="25"/>
  <c r="F129" i="25"/>
  <c r="F121" i="25"/>
  <c r="F113" i="25"/>
  <c r="F105" i="25"/>
  <c r="F97" i="25"/>
  <c r="F89" i="25"/>
  <c r="F293" i="25"/>
  <c r="C178" i="25"/>
  <c r="F173" i="25"/>
  <c r="C162" i="25"/>
  <c r="F157" i="25"/>
  <c r="F251" i="25"/>
  <c r="F181" i="25"/>
  <c r="C154" i="25"/>
  <c r="C146" i="25"/>
  <c r="F136" i="25"/>
  <c r="C130" i="25"/>
  <c r="F128" i="25"/>
  <c r="C122" i="25"/>
  <c r="C304" i="25"/>
  <c r="C218" i="25"/>
  <c r="F205" i="25"/>
  <c r="F185" i="25"/>
  <c r="C174" i="25"/>
  <c r="F169" i="25"/>
  <c r="C158" i="25"/>
  <c r="F153" i="25"/>
  <c r="F247" i="25"/>
  <c r="C186" i="25"/>
  <c r="C170" i="25"/>
  <c r="F165" i="25"/>
  <c r="F149" i="25"/>
  <c r="F144" i="25"/>
  <c r="C138" i="25"/>
  <c r="F120" i="25"/>
  <c r="F112" i="25"/>
  <c r="F96" i="25"/>
  <c r="F87" i="25"/>
  <c r="C76" i="25"/>
  <c r="F71" i="25"/>
  <c r="C60" i="25"/>
  <c r="F55" i="25"/>
  <c r="C44" i="25"/>
  <c r="F39" i="25"/>
  <c r="C28" i="25"/>
  <c r="F23" i="25"/>
  <c r="F11" i="25"/>
  <c r="C8" i="25"/>
  <c r="C32" i="25"/>
  <c r="C16" i="25"/>
  <c r="C114" i="25"/>
  <c r="C98" i="25"/>
  <c r="C88" i="25"/>
  <c r="F83" i="25"/>
  <c r="C72" i="25"/>
  <c r="F67" i="25"/>
  <c r="C56" i="25"/>
  <c r="F51" i="25"/>
  <c r="C40" i="25"/>
  <c r="F35" i="25"/>
  <c r="C24" i="25"/>
  <c r="F19" i="25"/>
  <c r="C3" i="25"/>
  <c r="C106" i="25"/>
  <c r="C90" i="25"/>
  <c r="C80" i="25"/>
  <c r="F75" i="25"/>
  <c r="C64" i="25"/>
  <c r="F59" i="25"/>
  <c r="F27" i="25"/>
  <c r="F104" i="25"/>
  <c r="C84" i="25"/>
  <c r="F79" i="25"/>
  <c r="C68" i="25"/>
  <c r="F63" i="25"/>
  <c r="C52" i="25"/>
  <c r="F47" i="25"/>
  <c r="C36" i="25"/>
  <c r="F31" i="25"/>
  <c r="C20" i="25"/>
  <c r="F15" i="25"/>
  <c r="C12" i="25"/>
  <c r="F7" i="25"/>
  <c r="C48" i="25"/>
  <c r="F43" i="25"/>
  <c r="F3" i="25"/>
  <c r="C499" i="25"/>
  <c r="F510" i="25"/>
  <c r="F486" i="25"/>
  <c r="C474" i="25"/>
  <c r="C464" i="25"/>
  <c r="C489" i="25"/>
  <c r="F425" i="25"/>
  <c r="F434" i="25"/>
  <c r="C391" i="25"/>
  <c r="F390" i="25"/>
  <c r="C383" i="25"/>
  <c r="C377" i="25"/>
  <c r="C354" i="25"/>
  <c r="F315" i="25"/>
  <c r="C364" i="25"/>
  <c r="F312" i="25"/>
  <c r="F353" i="25"/>
  <c r="F328" i="25"/>
  <c r="F294" i="25"/>
  <c r="C339" i="25"/>
  <c r="C363" i="25"/>
  <c r="C251" i="25"/>
  <c r="C303" i="25"/>
  <c r="F256" i="25"/>
  <c r="F220" i="25"/>
  <c r="C274" i="25"/>
  <c r="C193" i="25"/>
  <c r="F180" i="25"/>
  <c r="F158" i="25"/>
  <c r="C165" i="25"/>
  <c r="F216" i="25"/>
  <c r="C140" i="25"/>
  <c r="C115" i="25"/>
  <c r="F90" i="25"/>
  <c r="F132" i="25"/>
  <c r="F547" i="25"/>
  <c r="F542" i="25"/>
  <c r="C529" i="25"/>
  <c r="F554" i="25"/>
  <c r="C551" i="25"/>
  <c r="C549" i="25"/>
  <c r="C553" i="25"/>
  <c r="F543" i="25"/>
  <c r="F545" i="25"/>
  <c r="F536" i="25"/>
  <c r="C541" i="25"/>
  <c r="C534" i="25"/>
  <c r="F534" i="25"/>
  <c r="C531" i="25"/>
  <c r="F527" i="25"/>
  <c r="C535" i="25"/>
  <c r="F531" i="25"/>
  <c r="C518" i="25"/>
  <c r="F530" i="25"/>
  <c r="F521" i="25"/>
  <c r="C525" i="25"/>
  <c r="F524" i="25"/>
  <c r="C515" i="25"/>
  <c r="F517" i="25"/>
  <c r="F501" i="25"/>
  <c r="F508" i="25"/>
  <c r="C497" i="25"/>
  <c r="C505" i="25"/>
  <c r="F526" i="25"/>
  <c r="F476" i="25"/>
  <c r="C484" i="25"/>
  <c r="C468" i="25"/>
  <c r="C450" i="25"/>
  <c r="C442" i="25"/>
  <c r="C491" i="25"/>
  <c r="F483" i="25"/>
  <c r="C519" i="25"/>
  <c r="C469" i="25"/>
  <c r="C462" i="25"/>
  <c r="F491" i="25"/>
  <c r="F485" i="25"/>
  <c r="C472" i="25"/>
  <c r="F463" i="25"/>
  <c r="F490" i="25"/>
  <c r="F426" i="25"/>
  <c r="C423" i="25"/>
  <c r="F481" i="25"/>
  <c r="F421" i="25"/>
  <c r="C430" i="25"/>
  <c r="C411" i="25"/>
  <c r="F441" i="25"/>
  <c r="C404" i="25"/>
  <c r="C396" i="25"/>
  <c r="C388" i="25"/>
  <c r="F450" i="25"/>
  <c r="F449" i="25"/>
  <c r="C432" i="25"/>
  <c r="C465" i="25"/>
  <c r="F400" i="25"/>
  <c r="F386" i="25"/>
  <c r="C389" i="25"/>
  <c r="F406" i="25"/>
  <c r="F391" i="25"/>
  <c r="F388" i="25"/>
  <c r="F423" i="25"/>
  <c r="F394" i="25"/>
  <c r="F399" i="25"/>
  <c r="C385" i="25"/>
  <c r="C360" i="25"/>
  <c r="F351" i="25"/>
  <c r="C403" i="25"/>
  <c r="C342" i="25"/>
  <c r="C334" i="25"/>
  <c r="C362" i="25"/>
  <c r="F429" i="25"/>
  <c r="F348" i="25"/>
  <c r="C328" i="25"/>
  <c r="C324" i="25"/>
  <c r="C349" i="25"/>
  <c r="C317" i="25"/>
  <c r="C297" i="25"/>
  <c r="C287" i="25"/>
  <c r="C355" i="25"/>
  <c r="F330" i="25"/>
  <c r="F274" i="25"/>
  <c r="C341" i="25"/>
  <c r="F336" i="25"/>
  <c r="F322" i="25"/>
  <c r="C305" i="25"/>
  <c r="F382" i="25"/>
  <c r="F344" i="25"/>
  <c r="C356" i="25"/>
  <c r="F285" i="25"/>
  <c r="F280" i="25"/>
  <c r="F277" i="25"/>
  <c r="F272" i="25"/>
  <c r="F269" i="25"/>
  <c r="F261" i="25"/>
  <c r="F245" i="25"/>
  <c r="F342" i="25"/>
  <c r="C291" i="25"/>
  <c r="F288" i="25"/>
  <c r="C271" i="25"/>
  <c r="C246" i="25"/>
  <c r="C239" i="25"/>
  <c r="C289" i="25"/>
  <c r="F284" i="25"/>
  <c r="F281" i="25"/>
  <c r="F276" i="25"/>
  <c r="F273" i="25"/>
  <c r="F227" i="25"/>
  <c r="C224" i="25"/>
  <c r="F211" i="25"/>
  <c r="C208" i="25"/>
  <c r="F195" i="25"/>
  <c r="C192" i="25"/>
  <c r="F326" i="25"/>
  <c r="C266" i="25"/>
  <c r="C259" i="25"/>
  <c r="C325" i="25"/>
  <c r="F264" i="25"/>
  <c r="C248" i="25"/>
  <c r="F266" i="25"/>
  <c r="C269" i="25"/>
  <c r="C240" i="25"/>
  <c r="C235" i="25"/>
  <c r="F204" i="25"/>
  <c r="F198" i="25"/>
  <c r="F254" i="25"/>
  <c r="F316" i="25"/>
  <c r="C268" i="25"/>
  <c r="C261" i="25"/>
  <c r="F248" i="25"/>
  <c r="C188" i="25"/>
  <c r="F246" i="25"/>
  <c r="F142" i="25"/>
  <c r="C135" i="25"/>
  <c r="F118" i="25"/>
  <c r="F102" i="25"/>
  <c r="F194" i="25"/>
  <c r="C185" i="25"/>
  <c r="F164" i="25"/>
  <c r="F143" i="25"/>
  <c r="F95" i="25"/>
  <c r="C163" i="25"/>
  <c r="F147" i="25"/>
  <c r="F232" i="25"/>
  <c r="F200" i="25"/>
  <c r="C149" i="25"/>
  <c r="C136" i="25"/>
  <c r="C129" i="25"/>
  <c r="C104" i="25"/>
  <c r="C97" i="25"/>
  <c r="F270" i="25"/>
  <c r="C231" i="25"/>
  <c r="C141" i="25"/>
  <c r="C227" i="25"/>
  <c r="C221" i="25"/>
  <c r="C195" i="25"/>
  <c r="F170" i="25"/>
  <c r="F146" i="25"/>
  <c r="C139" i="25"/>
  <c r="C131" i="25"/>
  <c r="F122" i="25"/>
  <c r="F114" i="25"/>
  <c r="F106" i="25"/>
  <c r="F98" i="25"/>
  <c r="F85" i="25"/>
  <c r="F81" i="25"/>
  <c r="F77" i="25"/>
  <c r="F73" i="25"/>
  <c r="F69" i="25"/>
  <c r="F65" i="25"/>
  <c r="F61" i="25"/>
  <c r="F57" i="25"/>
  <c r="F53" i="25"/>
  <c r="F49" i="25"/>
  <c r="F45" i="25"/>
  <c r="F41" i="25"/>
  <c r="F37" i="25"/>
  <c r="F33" i="25"/>
  <c r="F29" i="25"/>
  <c r="F25" i="25"/>
  <c r="F21" i="25"/>
  <c r="F17" i="25"/>
  <c r="C179" i="25"/>
  <c r="F166" i="25"/>
  <c r="F361" i="25"/>
  <c r="C161" i="25"/>
  <c r="F300" i="25"/>
  <c r="F141" i="25"/>
  <c r="F88" i="25"/>
  <c r="C85" i="25"/>
  <c r="F72" i="25"/>
  <c r="C69" i="25"/>
  <c r="F56" i="25"/>
  <c r="C53" i="25"/>
  <c r="F40" i="25"/>
  <c r="C37" i="25"/>
  <c r="F24" i="25"/>
  <c r="C21" i="25"/>
  <c r="C79" i="25"/>
  <c r="C15" i="25"/>
  <c r="C134" i="25"/>
  <c r="F108" i="25"/>
  <c r="F92" i="25"/>
  <c r="F58" i="25"/>
  <c r="F20" i="25"/>
  <c r="C17" i="25"/>
  <c r="F12" i="25"/>
  <c r="F10" i="25"/>
  <c r="F124" i="25"/>
  <c r="C102" i="25"/>
  <c r="F82" i="25"/>
  <c r="F76" i="25"/>
  <c r="F6" i="25"/>
  <c r="C75" i="25"/>
  <c r="C51" i="25"/>
  <c r="F38" i="25"/>
  <c r="F32" i="25"/>
  <c r="C29" i="25"/>
  <c r="F5" i="25"/>
  <c r="F66" i="25"/>
  <c r="F44" i="25"/>
  <c r="F8" i="25"/>
  <c r="C71" i="25"/>
  <c r="C67" i="25"/>
  <c r="O4" i="25"/>
  <c r="F540" i="25"/>
  <c r="F504" i="25"/>
  <c r="C461" i="25"/>
  <c r="C414" i="25"/>
  <c r="C443" i="25"/>
  <c r="C405" i="25"/>
  <c r="F444" i="25"/>
  <c r="C399" i="25"/>
  <c r="C387" i="25"/>
  <c r="F417" i="25"/>
  <c r="F372" i="25"/>
  <c r="F356" i="25"/>
  <c r="C373" i="25"/>
  <c r="F318" i="25"/>
  <c r="C307" i="25"/>
  <c r="F357" i="25"/>
  <c r="F310" i="25"/>
  <c r="C311" i="25"/>
  <c r="C244" i="25"/>
  <c r="F208" i="25"/>
  <c r="C282" i="25"/>
  <c r="C213" i="25"/>
  <c r="F168" i="25"/>
  <c r="F190" i="25"/>
  <c r="C173" i="25"/>
  <c r="F154" i="25"/>
  <c r="C107" i="25"/>
  <c r="C177" i="25"/>
  <c r="C133" i="25"/>
  <c r="C31" i="25"/>
  <c r="C35" i="25"/>
  <c r="F109" i="25"/>
  <c r="F93" i="25"/>
  <c r="F42" i="25"/>
  <c r="F36" i="25"/>
  <c r="C33" i="25"/>
  <c r="F125" i="25"/>
  <c r="F18" i="25"/>
  <c r="C117" i="25"/>
  <c r="C27" i="25"/>
  <c r="F86" i="25"/>
  <c r="F70" i="25"/>
  <c r="F54" i="25"/>
  <c r="F48" i="25"/>
  <c r="C45" i="25"/>
  <c r="F116" i="25"/>
  <c r="C116" i="25"/>
  <c r="C100" i="25"/>
  <c r="C87" i="25"/>
  <c r="C23" i="25"/>
  <c r="C109" i="25"/>
  <c r="F552" i="25"/>
  <c r="F546" i="25"/>
  <c r="C537" i="25"/>
  <c r="C532" i="25"/>
  <c r="C542" i="25"/>
  <c r="C526" i="25"/>
  <c r="C522" i="25"/>
  <c r="C514" i="25"/>
  <c r="C546" i="25"/>
  <c r="F535" i="25"/>
  <c r="F528" i="25"/>
  <c r="F518" i="25"/>
  <c r="C523" i="25"/>
  <c r="F509" i="25"/>
  <c r="F500" i="25"/>
  <c r="C507" i="25"/>
  <c r="C503" i="25"/>
  <c r="F516" i="25"/>
  <c r="C498" i="25"/>
  <c r="C521" i="25"/>
  <c r="F494" i="25"/>
  <c r="F484" i="25"/>
  <c r="C477" i="25"/>
  <c r="F506" i="25"/>
  <c r="C460" i="25"/>
  <c r="C454" i="25"/>
  <c r="C446" i="25"/>
  <c r="C438" i="25"/>
  <c r="C478" i="25"/>
  <c r="C495" i="25"/>
  <c r="F473" i="25"/>
  <c r="C493" i="25"/>
  <c r="F479" i="25"/>
  <c r="C476" i="25"/>
  <c r="C437" i="25"/>
  <c r="C434" i="25"/>
  <c r="F452" i="25"/>
  <c r="F466" i="25"/>
  <c r="C435" i="25"/>
  <c r="F418" i="25"/>
  <c r="C415" i="25"/>
  <c r="F472" i="25"/>
  <c r="F453" i="25"/>
  <c r="C445" i="25"/>
  <c r="C426" i="25"/>
  <c r="C412" i="25"/>
  <c r="C451" i="25"/>
  <c r="C408" i="25"/>
  <c r="C400" i="25"/>
  <c r="C392" i="25"/>
  <c r="C384" i="25"/>
  <c r="C372" i="25"/>
  <c r="F462" i="25"/>
  <c r="C407" i="25"/>
  <c r="F403" i="25"/>
  <c r="C416" i="25"/>
  <c r="F378" i="25"/>
  <c r="F408" i="25"/>
  <c r="C422" i="25"/>
  <c r="F411" i="25"/>
  <c r="F383" i="25"/>
  <c r="F370" i="25"/>
  <c r="F352" i="25"/>
  <c r="C346" i="25"/>
  <c r="C338" i="25"/>
  <c r="C353" i="25"/>
  <c r="F457" i="25"/>
  <c r="C420" i="25"/>
  <c r="F364" i="25"/>
  <c r="F327" i="25"/>
  <c r="F323" i="25"/>
  <c r="C365" i="25"/>
  <c r="C358" i="25"/>
  <c r="F349" i="25"/>
  <c r="F340" i="25"/>
  <c r="F338" i="25"/>
  <c r="C327" i="25"/>
  <c r="F371" i="25"/>
  <c r="C348" i="25"/>
  <c r="F332" i="25"/>
  <c r="C329" i="25"/>
  <c r="C313" i="25"/>
  <c r="F282" i="25"/>
  <c r="C279" i="25"/>
  <c r="C335" i="25"/>
  <c r="C323" i="25"/>
  <c r="F398" i="25"/>
  <c r="C381" i="25"/>
  <c r="F334" i="25"/>
  <c r="C293" i="25"/>
  <c r="C319" i="25"/>
  <c r="F283" i="25"/>
  <c r="F275" i="25"/>
  <c r="F253" i="25"/>
  <c r="F237" i="25"/>
  <c r="C315" i="25"/>
  <c r="C262" i="25"/>
  <c r="C255" i="25"/>
  <c r="C359" i="25"/>
  <c r="F286" i="25"/>
  <c r="F279" i="25"/>
  <c r="F265" i="25"/>
  <c r="F249" i="25"/>
  <c r="F235" i="25"/>
  <c r="C232" i="25"/>
  <c r="F219" i="25"/>
  <c r="C216" i="25"/>
  <c r="F203" i="25"/>
  <c r="C200" i="25"/>
  <c r="C331" i="25"/>
  <c r="C250" i="25"/>
  <c r="C243" i="25"/>
  <c r="F345" i="25"/>
  <c r="F306" i="25"/>
  <c r="C277" i="25"/>
  <c r="C249" i="25"/>
  <c r="C245" i="25"/>
  <c r="C278" i="25"/>
  <c r="F262" i="25"/>
  <c r="C241" i="25"/>
  <c r="F236" i="25"/>
  <c r="F230" i="25"/>
  <c r="C203" i="25"/>
  <c r="F258" i="25"/>
  <c r="C309" i="25"/>
  <c r="F296" i="25"/>
  <c r="C265" i="25"/>
  <c r="F252" i="25"/>
  <c r="F187" i="25"/>
  <c r="F308" i="25"/>
  <c r="F250" i="25"/>
  <c r="F244" i="25"/>
  <c r="C225" i="25"/>
  <c r="C211" i="25"/>
  <c r="C205" i="25"/>
  <c r="F178" i="25"/>
  <c r="C175" i="25"/>
  <c r="F162" i="25"/>
  <c r="C159" i="25"/>
  <c r="F134" i="25"/>
  <c r="C127" i="25"/>
  <c r="F110" i="25"/>
  <c r="F94" i="25"/>
  <c r="F238" i="25"/>
  <c r="C153" i="25"/>
  <c r="C253" i="25"/>
  <c r="C187" i="25"/>
  <c r="F174" i="25"/>
  <c r="C171" i="25"/>
  <c r="F103" i="25"/>
  <c r="F206" i="25"/>
  <c r="F188" i="25"/>
  <c r="F182" i="25"/>
  <c r="F131" i="25"/>
  <c r="C215" i="25"/>
  <c r="C181" i="25"/>
  <c r="C145" i="25"/>
  <c r="C120" i="25"/>
  <c r="C113" i="25"/>
  <c r="C257" i="25"/>
  <c r="F186" i="25"/>
  <c r="F176" i="25"/>
  <c r="C151" i="25"/>
  <c r="C91" i="25"/>
  <c r="C86" i="25"/>
  <c r="C82" i="25"/>
  <c r="C78" i="25"/>
  <c r="C74" i="25"/>
  <c r="C70" i="25"/>
  <c r="C66" i="25"/>
  <c r="C62" i="25"/>
  <c r="C58" i="25"/>
  <c r="C54" i="25"/>
  <c r="C50" i="25"/>
  <c r="C46" i="25"/>
  <c r="C42" i="25"/>
  <c r="C38" i="25"/>
  <c r="C34" i="25"/>
  <c r="C30" i="25"/>
  <c r="C26" i="25"/>
  <c r="C22" i="25"/>
  <c r="C18" i="25"/>
  <c r="F156" i="25"/>
  <c r="F210" i="25"/>
  <c r="C217" i="25"/>
  <c r="C132" i="25"/>
  <c r="C124" i="25"/>
  <c r="F133" i="25"/>
  <c r="C13" i="25"/>
  <c r="F28" i="25"/>
  <c r="C108" i="25"/>
  <c r="C92" i="25"/>
  <c r="C47" i="25"/>
  <c r="C19" i="25"/>
  <c r="C142" i="25"/>
  <c r="C110" i="25"/>
  <c r="C94" i="25"/>
  <c r="F84" i="25"/>
  <c r="C81" i="25"/>
  <c r="F4" i="25"/>
  <c r="F117" i="25"/>
  <c r="C101" i="25"/>
  <c r="C43" i="25"/>
  <c r="F80" i="25"/>
  <c r="C77" i="25"/>
  <c r="F64" i="25"/>
  <c r="C61" i="25"/>
  <c r="C57" i="25"/>
  <c r="F34" i="25"/>
  <c r="C25" i="25"/>
  <c r="F14" i="25"/>
  <c r="F107" i="25"/>
  <c r="F91" i="25"/>
  <c r="C39" i="25"/>
  <c r="C11" i="25"/>
  <c r="F548" i="25"/>
  <c r="C544" i="25"/>
  <c r="C506" i="25"/>
  <c r="C528" i="25"/>
  <c r="C500" i="25"/>
  <c r="F487" i="25"/>
  <c r="F475" i="25"/>
  <c r="F464" i="25"/>
  <c r="C428" i="25"/>
  <c r="F387" i="25"/>
  <c r="C395" i="25"/>
  <c r="C410" i="25"/>
  <c r="F413" i="25"/>
  <c r="F380" i="25"/>
  <c r="F311" i="25"/>
  <c r="F320" i="25"/>
  <c r="C299" i="25"/>
  <c r="F333" i="25"/>
  <c r="C369" i="25"/>
  <c r="F290" i="25"/>
  <c r="F257" i="25"/>
  <c r="C258" i="25"/>
  <c r="C237" i="25"/>
  <c r="F214" i="25"/>
  <c r="F224" i="25"/>
  <c r="C301" i="25"/>
  <c r="F184" i="25"/>
  <c r="F152" i="25"/>
  <c r="F242" i="25"/>
  <c r="F222" i="25"/>
  <c r="C155" i="25"/>
  <c r="C157" i="25"/>
  <c r="C167" i="25"/>
  <c r="C147" i="25"/>
  <c r="C123" i="25"/>
  <c r="C99" i="25"/>
  <c r="C552" i="25"/>
  <c r="F549" i="25"/>
  <c r="F541" i="25"/>
  <c r="C540" i="25"/>
  <c r="C536" i="25"/>
  <c r="F533" i="25"/>
  <c r="C530" i="25"/>
  <c r="F520" i="25"/>
  <c r="F522" i="25"/>
  <c r="F525" i="25"/>
  <c r="C511" i="25"/>
  <c r="C501" i="25"/>
  <c r="C510" i="25"/>
  <c r="C496" i="25"/>
  <c r="C488" i="25"/>
  <c r="C502" i="25"/>
  <c r="C513" i="25"/>
  <c r="F505" i="25"/>
  <c r="C509" i="25"/>
  <c r="F498" i="25"/>
  <c r="F495" i="25"/>
  <c r="F514" i="25"/>
  <c r="F496" i="25"/>
  <c r="C504" i="25"/>
  <c r="C487" i="25"/>
  <c r="F480" i="25"/>
  <c r="C473" i="25"/>
  <c r="F502" i="25"/>
  <c r="F492" i="25"/>
  <c r="F467" i="25"/>
  <c r="F468" i="25"/>
  <c r="F460" i="25"/>
  <c r="C470" i="25"/>
  <c r="F471" i="25"/>
  <c r="F458" i="25"/>
  <c r="F448" i="25"/>
  <c r="F438" i="25"/>
  <c r="C482" i="25"/>
  <c r="F470" i="25"/>
  <c r="F442" i="25"/>
  <c r="C466" i="25"/>
  <c r="C431" i="25"/>
  <c r="F422" i="25"/>
  <c r="C419" i="25"/>
  <c r="C453" i="25"/>
  <c r="F454" i="25"/>
  <c r="F427" i="25"/>
  <c r="F456" i="25"/>
  <c r="F435" i="25"/>
  <c r="F415" i="25"/>
  <c r="C455" i="25"/>
  <c r="C447" i="25"/>
  <c r="F440" i="25"/>
  <c r="F431" i="25"/>
  <c r="C378" i="25"/>
  <c r="F446" i="25"/>
  <c r="C418" i="25"/>
  <c r="F407" i="25"/>
  <c r="F404" i="25"/>
  <c r="F376" i="25"/>
  <c r="F374" i="25"/>
  <c r="C433" i="25"/>
  <c r="C424" i="25"/>
  <c r="C409" i="25"/>
  <c r="C393" i="25"/>
  <c r="F410" i="25"/>
  <c r="F395" i="25"/>
  <c r="F392" i="25"/>
  <c r="F366" i="25"/>
  <c r="C449" i="25"/>
  <c r="C397" i="25"/>
  <c r="F368" i="25"/>
  <c r="F359" i="25"/>
  <c r="C375" i="25"/>
  <c r="F375" i="25"/>
  <c r="C371" i="25"/>
  <c r="F360" i="25"/>
  <c r="C401" i="25"/>
  <c r="F396" i="25"/>
  <c r="F384" i="25"/>
  <c r="C312" i="25"/>
  <c r="C367" i="25"/>
  <c r="C357" i="25"/>
  <c r="C350" i="25"/>
  <c r="F355" i="25"/>
  <c r="C345" i="25"/>
  <c r="F341" i="25"/>
  <c r="F304" i="25"/>
  <c r="C343" i="25"/>
  <c r="C379" i="25"/>
  <c r="C351" i="25"/>
  <c r="F346" i="25"/>
  <c r="C337" i="25"/>
  <c r="F314" i="25"/>
  <c r="C283" i="25"/>
  <c r="F363" i="25"/>
  <c r="F337" i="25"/>
  <c r="C321" i="25"/>
  <c r="F302" i="25"/>
  <c r="C295" i="25"/>
  <c r="C347" i="25"/>
  <c r="F324" i="25"/>
  <c r="C284" i="25"/>
  <c r="C276" i="25"/>
  <c r="C254" i="25"/>
  <c r="C247" i="25"/>
  <c r="C280" i="25"/>
  <c r="C272" i="25"/>
  <c r="F241" i="25"/>
  <c r="C236" i="25"/>
  <c r="F223" i="25"/>
  <c r="C220" i="25"/>
  <c r="F207" i="25"/>
  <c r="C204" i="25"/>
  <c r="F191" i="25"/>
  <c r="C267" i="25"/>
  <c r="C242" i="25"/>
  <c r="F297" i="25"/>
  <c r="F268" i="25"/>
  <c r="C252" i="25"/>
  <c r="C333" i="25"/>
  <c r="F298" i="25"/>
  <c r="C285" i="25"/>
  <c r="C273" i="25"/>
  <c r="F260" i="25"/>
  <c r="C219" i="25"/>
  <c r="C281" i="25"/>
  <c r="C264" i="25"/>
  <c r="F234" i="25"/>
  <c r="C223" i="25"/>
  <c r="F218" i="25"/>
  <c r="C207" i="25"/>
  <c r="F202" i="25"/>
  <c r="C191" i="25"/>
  <c r="F183" i="25"/>
  <c r="F179" i="25"/>
  <c r="F175" i="25"/>
  <c r="F171" i="25"/>
  <c r="F167" i="25"/>
  <c r="F163" i="25"/>
  <c r="F159" i="25"/>
  <c r="F155" i="25"/>
  <c r="F151" i="25"/>
  <c r="C111" i="25"/>
  <c r="C95" i="25"/>
  <c r="F226" i="25"/>
  <c r="C169" i="25"/>
  <c r="C256" i="25"/>
  <c r="F240" i="25"/>
  <c r="F228" i="25"/>
  <c r="F196" i="25"/>
  <c r="F148" i="25"/>
  <c r="F135" i="25"/>
  <c r="F127" i="25"/>
  <c r="F111" i="25"/>
  <c r="F212" i="25"/>
  <c r="F123" i="25"/>
  <c r="C233" i="25"/>
  <c r="C201" i="25"/>
  <c r="C144" i="25"/>
  <c r="C137" i="25"/>
  <c r="C112" i="25"/>
  <c r="C105" i="25"/>
  <c r="C199" i="25"/>
  <c r="C125" i="25"/>
  <c r="C260" i="25"/>
  <c r="C229" i="25"/>
  <c r="C209" i="25"/>
  <c r="C197" i="25"/>
  <c r="C189" i="25"/>
  <c r="C183" i="25"/>
  <c r="F160" i="25"/>
  <c r="F138" i="25"/>
  <c r="F130" i="25"/>
  <c r="C14" i="25"/>
  <c r="C10" i="25"/>
  <c r="F172" i="25"/>
  <c r="F150" i="25"/>
  <c r="F139" i="25"/>
  <c r="F140" i="25"/>
  <c r="C126" i="25"/>
  <c r="F78" i="25"/>
  <c r="F62" i="25"/>
  <c r="F46" i="25"/>
  <c r="F30" i="25"/>
  <c r="C41" i="25"/>
  <c r="F115" i="25"/>
  <c r="F99" i="25"/>
  <c r="C63" i="25"/>
  <c r="F74" i="25"/>
  <c r="F68" i="25"/>
  <c r="C65" i="25"/>
  <c r="F52" i="25"/>
  <c r="C49" i="25"/>
  <c r="F26" i="25"/>
  <c r="C5" i="25"/>
  <c r="C118" i="25"/>
  <c r="F100" i="25"/>
  <c r="F60" i="25"/>
  <c r="C59" i="25"/>
  <c r="F22" i="25"/>
  <c r="F16" i="25"/>
  <c r="C9" i="25"/>
  <c r="F101" i="25"/>
  <c r="C73" i="25"/>
  <c r="F50" i="25"/>
  <c r="C55" i="25"/>
  <c r="C93" i="25"/>
  <c r="C83" i="25"/>
  <c r="E22" i="23"/>
  <c r="E18" i="23"/>
  <c r="E14" i="23"/>
  <c r="E10" i="23"/>
  <c r="E6" i="23"/>
  <c r="E2" i="23"/>
  <c r="E23" i="23"/>
  <c r="E19" i="23"/>
  <c r="E15" i="23"/>
  <c r="E11" i="23"/>
  <c r="E7" i="23"/>
  <c r="E3" i="23"/>
  <c r="E24" i="23"/>
  <c r="E20" i="23"/>
  <c r="E16" i="23"/>
  <c r="E12" i="23"/>
  <c r="E8" i="23"/>
  <c r="E4" i="23"/>
  <c r="E25" i="23"/>
  <c r="E21" i="23"/>
  <c r="E17" i="23"/>
  <c r="E13" i="23"/>
  <c r="E9" i="23"/>
  <c r="E5" i="23"/>
  <c r="C17" i="5"/>
  <c r="C23" i="5"/>
  <c r="H15" i="2"/>
  <c r="I15" i="2"/>
  <c r="D26" i="23"/>
  <c r="E15" i="27" l="1"/>
  <c r="DV15" i="2"/>
  <c r="F15" i="27"/>
  <c r="DW15" i="2"/>
  <c r="G21" i="26"/>
  <c r="G30" i="26"/>
  <c r="G31" i="26"/>
  <c r="G28" i="26"/>
  <c r="G18" i="26"/>
  <c r="G33" i="26"/>
  <c r="G27" i="26"/>
  <c r="G22" i="26"/>
  <c r="G34" i="26"/>
  <c r="G29" i="26"/>
  <c r="G25" i="26"/>
  <c r="G19" i="26"/>
  <c r="G24" i="26"/>
  <c r="G37" i="26"/>
  <c r="G38" i="26"/>
  <c r="G39" i="26"/>
  <c r="G36" i="26"/>
  <c r="G32" i="26"/>
  <c r="G17" i="26"/>
  <c r="G26" i="26"/>
  <c r="G23" i="26"/>
  <c r="G20" i="26"/>
  <c r="G16" i="26"/>
  <c r="G35" i="26"/>
  <c r="F40" i="26"/>
  <c r="O238" i="25"/>
  <c r="Q433" i="25"/>
  <c r="Q488" i="25"/>
  <c r="O96" i="25"/>
  <c r="O156" i="25"/>
  <c r="O172" i="25"/>
  <c r="Q199" i="25"/>
  <c r="O458" i="25"/>
  <c r="O533" i="25"/>
  <c r="O143" i="25"/>
  <c r="O441" i="25"/>
  <c r="Q538" i="25"/>
  <c r="O228" i="25"/>
  <c r="O439" i="25"/>
  <c r="O103" i="25"/>
  <c r="O352" i="25"/>
  <c r="O427" i="25"/>
  <c r="Q529" i="25"/>
  <c r="O119" i="25"/>
  <c r="O160" i="25"/>
  <c r="O176" i="25"/>
  <c r="Q231" i="25"/>
  <c r="Q459" i="25"/>
  <c r="O538" i="25"/>
  <c r="Q192" i="25"/>
  <c r="Q419" i="25"/>
  <c r="Q512" i="25"/>
  <c r="Q537" i="25"/>
  <c r="O263" i="25"/>
  <c r="O294" i="25"/>
  <c r="Q9" i="25"/>
  <c r="O212" i="25"/>
  <c r="Q365" i="25"/>
  <c r="O481" i="25"/>
  <c r="O89" i="25"/>
  <c r="O152" i="25"/>
  <c r="O184" i="25"/>
  <c r="Q513" i="25"/>
  <c r="O543" i="25"/>
  <c r="O128" i="25"/>
  <c r="O457" i="25"/>
  <c r="O527" i="25"/>
  <c r="O196" i="25"/>
  <c r="O275" i="25"/>
  <c r="Q126" i="25"/>
  <c r="Q436" i="25"/>
  <c r="O547" i="25"/>
  <c r="O148" i="25"/>
  <c r="O180" i="25"/>
  <c r="Q278" i="25"/>
  <c r="O492" i="25"/>
  <c r="O539" i="25"/>
  <c r="O121" i="25"/>
  <c r="Q215" i="25"/>
  <c r="Q430" i="25"/>
  <c r="O548" i="25"/>
  <c r="Q119" i="25"/>
  <c r="Q477" i="25"/>
  <c r="Q22" i="25"/>
  <c r="O73" i="25"/>
  <c r="O5" i="25"/>
  <c r="Q115" i="25"/>
  <c r="Q138" i="25"/>
  <c r="O229" i="25"/>
  <c r="Q196" i="25"/>
  <c r="Q226" i="25"/>
  <c r="Q171" i="25"/>
  <c r="Q183" i="25"/>
  <c r="O219" i="25"/>
  <c r="Q268" i="25"/>
  <c r="Q241" i="25"/>
  <c r="Q324" i="25"/>
  <c r="O379" i="25"/>
  <c r="O345" i="25"/>
  <c r="Q396" i="25"/>
  <c r="Q392" i="25"/>
  <c r="Q404" i="25"/>
  <c r="O455" i="25"/>
  <c r="Q442" i="25"/>
  <c r="Q502" i="25"/>
  <c r="Q495" i="25"/>
  <c r="O501" i="25"/>
  <c r="O536" i="25"/>
  <c r="O123" i="25"/>
  <c r="Q152" i="25"/>
  <c r="Q290" i="25"/>
  <c r="Q320" i="25"/>
  <c r="Q380" i="25"/>
  <c r="Q548" i="25"/>
  <c r="O19" i="25"/>
  <c r="O91" i="25"/>
  <c r="Q103" i="25"/>
  <c r="Q332" i="25"/>
  <c r="O521" i="25"/>
  <c r="O537" i="25"/>
  <c r="O307" i="25"/>
  <c r="Q8" i="25"/>
  <c r="O29" i="25"/>
  <c r="O268" i="25"/>
  <c r="O341" i="25"/>
  <c r="O297" i="25"/>
  <c r="Q481" i="25"/>
  <c r="O442" i="25"/>
  <c r="Q534" i="25"/>
  <c r="O363" i="25"/>
  <c r="Q353" i="25"/>
  <c r="Q16" i="25"/>
  <c r="Q60" i="25"/>
  <c r="Q99" i="25"/>
  <c r="Q140" i="25"/>
  <c r="Q130" i="25"/>
  <c r="O209" i="25"/>
  <c r="O112" i="25"/>
  <c r="Q212" i="25"/>
  <c r="O95" i="25"/>
  <c r="Q151" i="25"/>
  <c r="Q202" i="25"/>
  <c r="Q234" i="25"/>
  <c r="O333" i="25"/>
  <c r="O252" i="25"/>
  <c r="O267" i="25"/>
  <c r="Q207" i="25"/>
  <c r="O272" i="25"/>
  <c r="O284" i="25"/>
  <c r="Q337" i="25"/>
  <c r="O283" i="25"/>
  <c r="O351" i="25"/>
  <c r="Q341" i="25"/>
  <c r="O357" i="25"/>
  <c r="O312" i="25"/>
  <c r="O371" i="25"/>
  <c r="Q368" i="25"/>
  <c r="Q366" i="25"/>
  <c r="Q410" i="25"/>
  <c r="O424" i="25"/>
  <c r="O418" i="25"/>
  <c r="O447" i="25"/>
  <c r="Q435" i="25"/>
  <c r="O453" i="25"/>
  <c r="Q458" i="25"/>
  <c r="Q471" i="25"/>
  <c r="Q460" i="25"/>
  <c r="O487" i="25"/>
  <c r="Q496" i="25"/>
  <c r="Q505" i="25"/>
  <c r="O488" i="25"/>
  <c r="O510" i="25"/>
  <c r="O511" i="25"/>
  <c r="Q533" i="25"/>
  <c r="O157" i="25"/>
  <c r="Q222" i="25"/>
  <c r="O237" i="25"/>
  <c r="O258" i="25"/>
  <c r="O369" i="25"/>
  <c r="Q311" i="25"/>
  <c r="Q413" i="25"/>
  <c r="Q387" i="25"/>
  <c r="Q464" i="25"/>
  <c r="O528" i="25"/>
  <c r="O544" i="25"/>
  <c r="Q64" i="25"/>
  <c r="O22" i="25"/>
  <c r="O38" i="25"/>
  <c r="O54" i="25"/>
  <c r="O70" i="25"/>
  <c r="O86" i="25"/>
  <c r="O159" i="25"/>
  <c r="O205" i="25"/>
  <c r="O265" i="25"/>
  <c r="O277" i="25"/>
  <c r="Q235" i="25"/>
  <c r="O348" i="25"/>
  <c r="Q383" i="25"/>
  <c r="Q378" i="25"/>
  <c r="O451" i="25"/>
  <c r="Q453" i="25"/>
  <c r="O415" i="25"/>
  <c r="O476" i="25"/>
  <c r="O495" i="25"/>
  <c r="O446" i="25"/>
  <c r="O546" i="25"/>
  <c r="O542" i="25"/>
  <c r="Q48" i="25"/>
  <c r="Q190" i="25"/>
  <c r="O67" i="25"/>
  <c r="Q76" i="25"/>
  <c r="O21" i="25"/>
  <c r="O53" i="25"/>
  <c r="O85" i="25"/>
  <c r="Q170" i="25"/>
  <c r="Q200" i="25"/>
  <c r="O163" i="25"/>
  <c r="O185" i="25"/>
  <c r="Q254" i="25"/>
  <c r="O269" i="25"/>
  <c r="O362" i="25"/>
  <c r="Q485" i="25"/>
  <c r="O497" i="25"/>
  <c r="Q536" i="25"/>
  <c r="O115" i="25"/>
  <c r="Q256" i="25"/>
  <c r="O391" i="25"/>
  <c r="O93" i="25"/>
  <c r="O83" i="25"/>
  <c r="O55" i="25"/>
  <c r="Q52" i="25"/>
  <c r="Q62" i="25"/>
  <c r="O183" i="25"/>
  <c r="O199" i="25"/>
  <c r="Q127" i="25"/>
  <c r="O256" i="25"/>
  <c r="Q155" i="25"/>
  <c r="O281" i="25"/>
  <c r="O273" i="25"/>
  <c r="O220" i="25"/>
  <c r="O280" i="25"/>
  <c r="Q363" i="25"/>
  <c r="Q304" i="25"/>
  <c r="Q384" i="25"/>
  <c r="Q375" i="25"/>
  <c r="O433" i="25"/>
  <c r="O378" i="25"/>
  <c r="O419" i="25"/>
  <c r="O482" i="25"/>
  <c r="Q514" i="25"/>
  <c r="O496" i="25"/>
  <c r="Q522" i="25"/>
  <c r="Q549" i="25"/>
  <c r="Q242" i="25"/>
  <c r="Q257" i="25"/>
  <c r="Q333" i="25"/>
  <c r="O410" i="25"/>
  <c r="O506" i="25"/>
  <c r="O108" i="25"/>
  <c r="Q219" i="25"/>
  <c r="O372" i="25"/>
  <c r="O408" i="25"/>
  <c r="O507" i="25"/>
  <c r="Q93" i="25"/>
  <c r="O31" i="25"/>
  <c r="O177" i="25"/>
  <c r="O139" i="25"/>
  <c r="O129" i="25"/>
  <c r="O291" i="25"/>
  <c r="Q399" i="25"/>
  <c r="O411" i="25"/>
  <c r="O519" i="25"/>
  <c r="Q531" i="25"/>
  <c r="Q132" i="25"/>
  <c r="Q158" i="25"/>
  <c r="Q510" i="25"/>
  <c r="Q50" i="25"/>
  <c r="O49" i="25"/>
  <c r="Q74" i="25"/>
  <c r="Q46" i="25"/>
  <c r="Q172" i="25"/>
  <c r="Q160" i="25"/>
  <c r="O125" i="25"/>
  <c r="O201" i="25"/>
  <c r="Q240" i="25"/>
  <c r="Q167" i="25"/>
  <c r="Q179" i="25"/>
  <c r="Q218" i="25"/>
  <c r="Q260" i="25"/>
  <c r="O9" i="25"/>
  <c r="O59" i="25"/>
  <c r="O118" i="25"/>
  <c r="Q68" i="25"/>
  <c r="O63" i="25"/>
  <c r="Q30" i="25"/>
  <c r="O126" i="25"/>
  <c r="Q150" i="25"/>
  <c r="O14" i="25"/>
  <c r="O197" i="25"/>
  <c r="O105" i="25"/>
  <c r="O144" i="25"/>
  <c r="Q123" i="25"/>
  <c r="Q148" i="25"/>
  <c r="Q228" i="25"/>
  <c r="O169" i="25"/>
  <c r="Q163" i="25"/>
  <c r="Q175" i="25"/>
  <c r="O264" i="25"/>
  <c r="Q298" i="25"/>
  <c r="O242" i="25"/>
  <c r="O204" i="25"/>
  <c r="O236" i="25"/>
  <c r="O254" i="25"/>
  <c r="O276" i="25"/>
  <c r="Q302" i="25"/>
  <c r="O321" i="25"/>
  <c r="Q346" i="25"/>
  <c r="O350" i="25"/>
  <c r="Q360" i="25"/>
  <c r="O375" i="25"/>
  <c r="Q359" i="25"/>
  <c r="O449" i="25"/>
  <c r="Q395" i="25"/>
  <c r="O409" i="25"/>
  <c r="Q376" i="25"/>
  <c r="Q407" i="25"/>
  <c r="Q440" i="25"/>
  <c r="Q415" i="25"/>
  <c r="Q427" i="25"/>
  <c r="Q454" i="25"/>
  <c r="O431" i="25"/>
  <c r="Q448" i="25"/>
  <c r="Q492" i="25"/>
  <c r="Q480" i="25"/>
  <c r="O504" i="25"/>
  <c r="O509" i="25"/>
  <c r="O502" i="25"/>
  <c r="O530" i="25"/>
  <c r="Q541" i="25"/>
  <c r="O99" i="25"/>
  <c r="O167" i="25"/>
  <c r="O155" i="25"/>
  <c r="O301" i="25"/>
  <c r="Q214" i="25"/>
  <c r="O299" i="25"/>
  <c r="O428" i="25"/>
  <c r="Q487" i="25"/>
  <c r="O500" i="25"/>
  <c r="Q107" i="25"/>
  <c r="Q34" i="25"/>
  <c r="O61" i="25"/>
  <c r="O43" i="25"/>
  <c r="Q4" i="25"/>
  <c r="O81" i="25"/>
  <c r="O110" i="25"/>
  <c r="O47" i="25"/>
  <c r="O13" i="25"/>
  <c r="O124" i="25"/>
  <c r="Q210" i="25"/>
  <c r="Q156" i="25"/>
  <c r="O18" i="25"/>
  <c r="O34" i="25"/>
  <c r="O50" i="25"/>
  <c r="O66" i="25"/>
  <c r="O82" i="25"/>
  <c r="O120" i="25"/>
  <c r="O171" i="25"/>
  <c r="O253" i="25"/>
  <c r="Q345" i="25"/>
  <c r="O381" i="25"/>
  <c r="O335" i="25"/>
  <c r="Q457" i="25"/>
  <c r="Q546" i="25"/>
  <c r="O173" i="25"/>
  <c r="O405" i="25"/>
  <c r="Q21" i="25"/>
  <c r="Q37" i="25"/>
  <c r="Q53" i="25"/>
  <c r="Q69" i="25"/>
  <c r="Q85" i="25"/>
  <c r="Q122" i="25"/>
  <c r="O221" i="25"/>
  <c r="O141" i="25"/>
  <c r="O97" i="25"/>
  <c r="Q266" i="25"/>
  <c r="Q273" i="25"/>
  <c r="O289" i="25"/>
  <c r="Q277" i="25"/>
  <c r="Q344" i="25"/>
  <c r="O334" i="25"/>
  <c r="Q394" i="25"/>
  <c r="Q386" i="25"/>
  <c r="O469" i="25"/>
  <c r="O549" i="25"/>
  <c r="Q312" i="25"/>
  <c r="Q101" i="25"/>
  <c r="Q100" i="25"/>
  <c r="Q26" i="25"/>
  <c r="O65" i="25"/>
  <c r="O41" i="25"/>
  <c r="Q78" i="25"/>
  <c r="Q139" i="25"/>
  <c r="O10" i="25"/>
  <c r="O189" i="25"/>
  <c r="O260" i="25"/>
  <c r="O137" i="25"/>
  <c r="O233" i="25"/>
  <c r="Q111" i="25"/>
  <c r="Q135" i="25"/>
  <c r="O111" i="25"/>
  <c r="Q159" i="25"/>
  <c r="O191" i="25"/>
  <c r="O207" i="25"/>
  <c r="O223" i="25"/>
  <c r="O285" i="25"/>
  <c r="Q297" i="25"/>
  <c r="Q191" i="25"/>
  <c r="Q223" i="25"/>
  <c r="O247" i="25"/>
  <c r="O347" i="25"/>
  <c r="O295" i="25"/>
  <c r="Q314" i="25"/>
  <c r="O337" i="25"/>
  <c r="O343" i="25"/>
  <c r="Q355" i="25"/>
  <c r="O367" i="25"/>
  <c r="O401" i="25"/>
  <c r="O397" i="25"/>
  <c r="O393" i="25"/>
  <c r="Q374" i="25"/>
  <c r="Q446" i="25"/>
  <c r="Q431" i="25"/>
  <c r="Q456" i="25"/>
  <c r="Q422" i="25"/>
  <c r="O466" i="25"/>
  <c r="Q470" i="25"/>
  <c r="Q438" i="25"/>
  <c r="O470" i="25"/>
  <c r="Q468" i="25"/>
  <c r="Q467" i="25"/>
  <c r="O473" i="25"/>
  <c r="Q498" i="25"/>
  <c r="O513" i="25"/>
  <c r="Q525" i="25"/>
  <c r="Q520" i="25"/>
  <c r="O540" i="25"/>
  <c r="O552" i="25"/>
  <c r="O147" i="25"/>
  <c r="Q184" i="25"/>
  <c r="Q224" i="25"/>
  <c r="O395" i="25"/>
  <c r="Q475" i="25"/>
  <c r="O11" i="25"/>
  <c r="Q91" i="25"/>
  <c r="O25" i="25"/>
  <c r="Q80" i="25"/>
  <c r="Q117" i="25"/>
  <c r="O94" i="25"/>
  <c r="Q28" i="25"/>
  <c r="O217" i="25"/>
  <c r="O30" i="25"/>
  <c r="O46" i="25"/>
  <c r="O62" i="25"/>
  <c r="O78" i="25"/>
  <c r="O151" i="25"/>
  <c r="Q186" i="25"/>
  <c r="O181" i="25"/>
  <c r="Q188" i="25"/>
  <c r="Q203" i="25"/>
  <c r="Q265" i="25"/>
  <c r="O359" i="25"/>
  <c r="Q283" i="25"/>
  <c r="O313" i="25"/>
  <c r="Q338" i="25"/>
  <c r="O365" i="25"/>
  <c r="Q352" i="25"/>
  <c r="Q403" i="25"/>
  <c r="O435" i="25"/>
  <c r="O437" i="25"/>
  <c r="Q506" i="25"/>
  <c r="O87" i="25"/>
  <c r="Q116" i="25"/>
  <c r="O117" i="25"/>
  <c r="O414" i="25"/>
  <c r="O51" i="25"/>
  <c r="Q198" i="25"/>
  <c r="O325" i="25"/>
  <c r="Q195" i="25"/>
  <c r="Q227" i="25"/>
  <c r="Q348" i="25"/>
  <c r="O432" i="25"/>
  <c r="Q450" i="25"/>
  <c r="O404" i="25"/>
  <c r="Q517" i="25"/>
  <c r="O140" i="25"/>
  <c r="O464" i="25"/>
  <c r="Q7" i="25"/>
  <c r="Q31" i="25"/>
  <c r="Q63" i="25"/>
  <c r="Q104" i="25"/>
  <c r="Q75" i="25"/>
  <c r="O3" i="25"/>
  <c r="O40" i="25"/>
  <c r="O72" i="25"/>
  <c r="O114" i="25"/>
  <c r="Q11" i="25"/>
  <c r="O44" i="25"/>
  <c r="O76" i="25"/>
  <c r="Q120" i="25"/>
  <c r="Q165" i="25"/>
  <c r="Q153" i="25"/>
  <c r="Q185" i="25"/>
  <c r="O122" i="25"/>
  <c r="O146" i="25"/>
  <c r="Q157" i="25"/>
  <c r="Q293" i="25"/>
  <c r="Q113" i="25"/>
  <c r="Q145" i="25"/>
  <c r="Q177" i="25"/>
  <c r="Q221" i="25"/>
  <c r="O214" i="25"/>
  <c r="Q255" i="25"/>
  <c r="O210" i="25"/>
  <c r="Q263" i="25"/>
  <c r="O206" i="25"/>
  <c r="Q239" i="25"/>
  <c r="Q339" i="25"/>
  <c r="Q319" i="25"/>
  <c r="O300" i="25"/>
  <c r="Q331" i="25"/>
  <c r="O286" i="25"/>
  <c r="Q299" i="25"/>
  <c r="Q343" i="25"/>
  <c r="O290" i="25"/>
  <c r="O310" i="25"/>
  <c r="Q367" i="25"/>
  <c r="O314" i="25"/>
  <c r="O322" i="25"/>
  <c r="O330" i="25"/>
  <c r="Q379" i="25"/>
  <c r="O376" i="25"/>
  <c r="Q405" i="25"/>
  <c r="Q373" i="25"/>
  <c r="Q401" i="25"/>
  <c r="O380" i="25"/>
  <c r="O425" i="25"/>
  <c r="O421" i="25"/>
  <c r="O417" i="25"/>
  <c r="Q443" i="25"/>
  <c r="O448" i="25"/>
  <c r="O444" i="25"/>
  <c r="Q474" i="25"/>
  <c r="O456" i="25"/>
  <c r="Q482" i="25"/>
  <c r="O490" i="25"/>
  <c r="Q489" i="25"/>
  <c r="O524" i="25"/>
  <c r="Q519" i="25"/>
  <c r="Q515" i="25"/>
  <c r="O554" i="25"/>
  <c r="O39" i="25"/>
  <c r="Q14" i="25"/>
  <c r="O57" i="25"/>
  <c r="O77" i="25"/>
  <c r="O101" i="25"/>
  <c r="Q84" i="25"/>
  <c r="O142" i="25"/>
  <c r="O92" i="25"/>
  <c r="Q133" i="25"/>
  <c r="O132" i="25"/>
  <c r="O26" i="25"/>
  <c r="O42" i="25"/>
  <c r="O58" i="25"/>
  <c r="O74" i="25"/>
  <c r="O257" i="25"/>
  <c r="O113" i="25"/>
  <c r="Q182" i="25"/>
  <c r="O187" i="25"/>
  <c r="O153" i="25"/>
  <c r="Q110" i="25"/>
  <c r="Q178" i="25"/>
  <c r="Q244" i="25"/>
  <c r="Q250" i="25"/>
  <c r="Q252" i="25"/>
  <c r="O309" i="25"/>
  <c r="Q258" i="25"/>
  <c r="O203" i="25"/>
  <c r="Q230" i="25"/>
  <c r="Q262" i="25"/>
  <c r="O249" i="25"/>
  <c r="Q306" i="25"/>
  <c r="O331" i="25"/>
  <c r="O200" i="25"/>
  <c r="O216" i="25"/>
  <c r="O232" i="25"/>
  <c r="O262" i="25"/>
  <c r="Q237" i="25"/>
  <c r="Q275" i="25"/>
  <c r="O323" i="25"/>
  <c r="O329" i="25"/>
  <c r="O358" i="25"/>
  <c r="O420" i="25"/>
  <c r="O346" i="25"/>
  <c r="O422" i="25"/>
  <c r="O416" i="25"/>
  <c r="O400" i="25"/>
  <c r="O445" i="25"/>
  <c r="Q472" i="25"/>
  <c r="Q452" i="25"/>
  <c r="O493" i="25"/>
  <c r="O438" i="25"/>
  <c r="Q494" i="25"/>
  <c r="O503" i="25"/>
  <c r="Q500" i="25"/>
  <c r="Q509" i="25"/>
  <c r="O523" i="25"/>
  <c r="Q518" i="25"/>
  <c r="Q535" i="25"/>
  <c r="O526" i="25"/>
  <c r="Q552" i="25"/>
  <c r="O23" i="25"/>
  <c r="O45" i="25"/>
  <c r="Q70" i="25"/>
  <c r="Q42" i="25"/>
  <c r="O107" i="25"/>
  <c r="Q168" i="25"/>
  <c r="Q208" i="25"/>
  <c r="O311" i="25"/>
  <c r="Q357" i="25"/>
  <c r="Q356" i="25"/>
  <c r="O387" i="25"/>
  <c r="O443" i="25"/>
  <c r="O461" i="25"/>
  <c r="Q5" i="25"/>
  <c r="O75" i="25"/>
  <c r="Q6" i="25"/>
  <c r="Q124" i="25"/>
  <c r="Q12" i="25"/>
  <c r="O134" i="25"/>
  <c r="O15" i="25"/>
  <c r="Q40" i="25"/>
  <c r="Q72" i="25"/>
  <c r="O161" i="25"/>
  <c r="O179" i="25"/>
  <c r="Q17" i="25"/>
  <c r="Q33" i="25"/>
  <c r="Q49" i="25"/>
  <c r="Q65" i="25"/>
  <c r="Q81" i="25"/>
  <c r="Q114" i="25"/>
  <c r="O195" i="25"/>
  <c r="O231" i="25"/>
  <c r="O149" i="25"/>
  <c r="Q95" i="25"/>
  <c r="Q143" i="25"/>
  <c r="O261" i="25"/>
  <c r="O240" i="25"/>
  <c r="Q264" i="25"/>
  <c r="Q326" i="25"/>
  <c r="O192" i="25"/>
  <c r="O224" i="25"/>
  <c r="Q284" i="25"/>
  <c r="O246" i="25"/>
  <c r="Q288" i="25"/>
  <c r="Q245" i="25"/>
  <c r="Q272" i="25"/>
  <c r="O356" i="25"/>
  <c r="O305" i="25"/>
  <c r="Q274" i="25"/>
  <c r="O403" i="25"/>
  <c r="O385" i="25"/>
  <c r="Q388" i="25"/>
  <c r="O389" i="25"/>
  <c r="O396" i="25"/>
  <c r="Q441" i="25"/>
  <c r="O484" i="25"/>
  <c r="O505" i="25"/>
  <c r="Q508" i="25"/>
  <c r="Q524" i="25"/>
  <c r="O518" i="25"/>
  <c r="O531" i="25"/>
  <c r="Q543" i="25"/>
  <c r="Q554" i="25"/>
  <c r="Q547" i="25"/>
  <c r="O193" i="25"/>
  <c r="Q220" i="25"/>
  <c r="O251" i="25"/>
  <c r="Q328" i="25"/>
  <c r="Q315" i="25"/>
  <c r="O383" i="25"/>
  <c r="Q425" i="25"/>
  <c r="O48" i="25"/>
  <c r="O20" i="25"/>
  <c r="O52" i="25"/>
  <c r="O84" i="25"/>
  <c r="O64" i="25"/>
  <c r="O106" i="25"/>
  <c r="Q35" i="25"/>
  <c r="Q67" i="25"/>
  <c r="O98" i="25"/>
  <c r="O8" i="25"/>
  <c r="Q39" i="25"/>
  <c r="Q71" i="25"/>
  <c r="Q112" i="25"/>
  <c r="Q149" i="25"/>
  <c r="Q247" i="25"/>
  <c r="O174" i="25"/>
  <c r="O304" i="25"/>
  <c r="Q136" i="25"/>
  <c r="Q251" i="25"/>
  <c r="O178" i="25"/>
  <c r="Q105" i="25"/>
  <c r="Q137" i="25"/>
  <c r="O166" i="25"/>
  <c r="O202" i="25"/>
  <c r="Q201" i="25"/>
  <c r="Q233" i="25"/>
  <c r="Q197" i="25"/>
  <c r="Q229" i="25"/>
  <c r="Q193" i="25"/>
  <c r="Q225" i="25"/>
  <c r="Q305" i="25"/>
  <c r="Q295" i="25"/>
  <c r="Q289" i="25"/>
  <c r="Q309" i="25"/>
  <c r="Q350" i="25"/>
  <c r="O298" i="25"/>
  <c r="O316" i="25"/>
  <c r="O452" i="25"/>
  <c r="Q303" i="25"/>
  <c r="O366" i="25"/>
  <c r="Q313" i="25"/>
  <c r="Q321" i="25"/>
  <c r="Q329" i="25"/>
  <c r="Q369" i="25"/>
  <c r="O374" i="25"/>
  <c r="O390" i="25"/>
  <c r="O370" i="25"/>
  <c r="O386" i="25"/>
  <c r="Q439" i="25"/>
  <c r="O398" i="25"/>
  <c r="O429" i="25"/>
  <c r="Q437" i="25"/>
  <c r="O440" i="25"/>
  <c r="O485" i="25"/>
  <c r="Q432" i="25"/>
  <c r="Q461" i="25"/>
  <c r="Q455" i="25"/>
  <c r="O467" i="25"/>
  <c r="Q497" i="25"/>
  <c r="O486" i="25"/>
  <c r="Q523" i="25"/>
  <c r="O512" i="25"/>
  <c r="Q511" i="25"/>
  <c r="O550" i="25"/>
  <c r="O145" i="25"/>
  <c r="Q131" i="25"/>
  <c r="Q238" i="25"/>
  <c r="Q94" i="25"/>
  <c r="Q134" i="25"/>
  <c r="O175" i="25"/>
  <c r="O225" i="25"/>
  <c r="Q187" i="25"/>
  <c r="Q296" i="25"/>
  <c r="O241" i="25"/>
  <c r="O245" i="25"/>
  <c r="O250" i="25"/>
  <c r="Q249" i="25"/>
  <c r="Q286" i="25"/>
  <c r="O255" i="25"/>
  <c r="O319" i="25"/>
  <c r="O293" i="25"/>
  <c r="Q334" i="25"/>
  <c r="Q282" i="25"/>
  <c r="O327" i="25"/>
  <c r="Q349" i="25"/>
  <c r="Q327" i="25"/>
  <c r="O338" i="25"/>
  <c r="Q370" i="25"/>
  <c r="Q411" i="25"/>
  <c r="O392" i="25"/>
  <c r="O426" i="25"/>
  <c r="Q466" i="25"/>
  <c r="Q473" i="25"/>
  <c r="O460" i="25"/>
  <c r="O477" i="25"/>
  <c r="Q484" i="25"/>
  <c r="Q516" i="25"/>
  <c r="Q528" i="25"/>
  <c r="O522" i="25"/>
  <c r="O109" i="25"/>
  <c r="O116" i="25"/>
  <c r="O27" i="25"/>
  <c r="Q125" i="25"/>
  <c r="Q36" i="25"/>
  <c r="O35" i="25"/>
  <c r="O133" i="25"/>
  <c r="O282" i="25"/>
  <c r="O244" i="25"/>
  <c r="Q310" i="25"/>
  <c r="O373" i="25"/>
  <c r="Q417" i="25"/>
  <c r="Q444" i="25"/>
  <c r="Q504" i="25"/>
  <c r="O71" i="25"/>
  <c r="Q66" i="25"/>
  <c r="Q38" i="25"/>
  <c r="O102" i="25"/>
  <c r="Q10" i="25"/>
  <c r="Q20" i="25"/>
  <c r="Q58" i="25"/>
  <c r="Q108" i="25"/>
  <c r="O79" i="25"/>
  <c r="O37" i="25"/>
  <c r="O69" i="25"/>
  <c r="Q141" i="25"/>
  <c r="Q166" i="25"/>
  <c r="Q29" i="25"/>
  <c r="Q45" i="25"/>
  <c r="Q61" i="25"/>
  <c r="Q77" i="25"/>
  <c r="Q106" i="25"/>
  <c r="O131" i="25"/>
  <c r="Q146" i="25"/>
  <c r="Q147" i="25"/>
  <c r="Q194" i="25"/>
  <c r="Q118" i="25"/>
  <c r="Q142" i="25"/>
  <c r="O188" i="25"/>
  <c r="Q248" i="25"/>
  <c r="Q204" i="25"/>
  <c r="O235" i="25"/>
  <c r="O248" i="25"/>
  <c r="O266" i="25"/>
  <c r="Q211" i="25"/>
  <c r="Q281" i="25"/>
  <c r="O239" i="25"/>
  <c r="O271" i="25"/>
  <c r="Q342" i="25"/>
  <c r="Q269" i="25"/>
  <c r="Q285" i="25"/>
  <c r="Q382" i="25"/>
  <c r="Q336" i="25"/>
  <c r="Q330" i="25"/>
  <c r="O287" i="25"/>
  <c r="O317" i="25"/>
  <c r="O328" i="25"/>
  <c r="Q429" i="25"/>
  <c r="O360" i="25"/>
  <c r="Q406" i="25"/>
  <c r="O465" i="25"/>
  <c r="O388" i="25"/>
  <c r="Q421" i="25"/>
  <c r="Q426" i="25"/>
  <c r="O472" i="25"/>
  <c r="O462" i="25"/>
  <c r="O491" i="25"/>
  <c r="O468" i="25"/>
  <c r="Q476" i="25"/>
  <c r="Q501" i="25"/>
  <c r="O525" i="25"/>
  <c r="Q521" i="25"/>
  <c r="Q527" i="25"/>
  <c r="O534" i="25"/>
  <c r="O541" i="25"/>
  <c r="O551" i="25"/>
  <c r="Q542" i="25"/>
  <c r="Q90" i="25"/>
  <c r="O165" i="25"/>
  <c r="Q294" i="25"/>
  <c r="O364" i="25"/>
  <c r="O377" i="25"/>
  <c r="Q390" i="25"/>
  <c r="Q486" i="25"/>
  <c r="Q43" i="25"/>
  <c r="Q15" i="25"/>
  <c r="Q47" i="25"/>
  <c r="Q79" i="25"/>
  <c r="Q59" i="25"/>
  <c r="O90" i="25"/>
  <c r="O24" i="25"/>
  <c r="O56" i="25"/>
  <c r="O88" i="25"/>
  <c r="O32" i="25"/>
  <c r="O28" i="25"/>
  <c r="O60" i="25"/>
  <c r="Q96" i="25"/>
  <c r="Q144" i="25"/>
  <c r="O186" i="25"/>
  <c r="Q169" i="25"/>
  <c r="O218" i="25"/>
  <c r="O130" i="25"/>
  <c r="Q181" i="25"/>
  <c r="Q173" i="25"/>
  <c r="Q97" i="25"/>
  <c r="Q129" i="25"/>
  <c r="Q161" i="25"/>
  <c r="Q189" i="25"/>
  <c r="O198" i="25"/>
  <c r="O230" i="25"/>
  <c r="O194" i="25"/>
  <c r="O226" i="25"/>
  <c r="O190" i="25"/>
  <c r="O222" i="25"/>
  <c r="Q271" i="25"/>
  <c r="O292" i="25"/>
  <c r="O288" i="25"/>
  <c r="O308" i="25"/>
  <c r="Q347" i="25"/>
  <c r="O296" i="25"/>
  <c r="Q307" i="25"/>
  <c r="Q358" i="25"/>
  <c r="O302" i="25"/>
  <c r="O336" i="25"/>
  <c r="Q409" i="25"/>
  <c r="O318" i="25"/>
  <c r="O326" i="25"/>
  <c r="Q362" i="25"/>
  <c r="O394" i="25"/>
  <c r="Q389" i="25"/>
  <c r="Q428" i="25"/>
  <c r="Q385" i="25"/>
  <c r="Q412" i="25"/>
  <c r="Q397" i="25"/>
  <c r="Q416" i="25"/>
  <c r="O436" i="25"/>
  <c r="O471" i="25"/>
  <c r="Q469" i="25"/>
  <c r="O479" i="25"/>
  <c r="Q447" i="25"/>
  <c r="O483" i="25"/>
  <c r="Q465" i="25"/>
  <c r="O475" i="25"/>
  <c r="O494" i="25"/>
  <c r="Q532" i="25"/>
  <c r="O508" i="25"/>
  <c r="Q539" i="25"/>
  <c r="Q544" i="25"/>
  <c r="Q553" i="25"/>
  <c r="Q176" i="25"/>
  <c r="O215" i="25"/>
  <c r="Q206" i="25"/>
  <c r="Q174" i="25"/>
  <c r="O127" i="25"/>
  <c r="Q162" i="25"/>
  <c r="O211" i="25"/>
  <c r="Q308" i="25"/>
  <c r="Q236" i="25"/>
  <c r="O278" i="25"/>
  <c r="O243" i="25"/>
  <c r="Q279" i="25"/>
  <c r="O315" i="25"/>
  <c r="Q253" i="25"/>
  <c r="Q398" i="25"/>
  <c r="O279" i="25"/>
  <c r="Q371" i="25"/>
  <c r="Q340" i="25"/>
  <c r="Q323" i="25"/>
  <c r="Q364" i="25"/>
  <c r="O353" i="25"/>
  <c r="Q408" i="25"/>
  <c r="O407" i="25"/>
  <c r="Q462" i="25"/>
  <c r="O384" i="25"/>
  <c r="O412" i="25"/>
  <c r="Q418" i="25"/>
  <c r="O434" i="25"/>
  <c r="Q479" i="25"/>
  <c r="O478" i="25"/>
  <c r="O454" i="25"/>
  <c r="O498" i="25"/>
  <c r="O514" i="25"/>
  <c r="O532" i="25"/>
  <c r="O100" i="25"/>
  <c r="Q54" i="25"/>
  <c r="Q86" i="25"/>
  <c r="Q18" i="25"/>
  <c r="O33" i="25"/>
  <c r="Q109" i="25"/>
  <c r="Q154" i="25"/>
  <c r="O213" i="25"/>
  <c r="Q318" i="25"/>
  <c r="Q372" i="25"/>
  <c r="O399" i="25"/>
  <c r="Q540" i="25"/>
  <c r="Q44" i="25"/>
  <c r="Q32" i="25"/>
  <c r="Q82" i="25"/>
  <c r="O17" i="25"/>
  <c r="Q92" i="25"/>
  <c r="Q24" i="25"/>
  <c r="Q56" i="25"/>
  <c r="Q88" i="25"/>
  <c r="Q300" i="25"/>
  <c r="Q361" i="25"/>
  <c r="Q25" i="25"/>
  <c r="Q41" i="25"/>
  <c r="Q57" i="25"/>
  <c r="Q73" i="25"/>
  <c r="Q98" i="25"/>
  <c r="O227" i="25"/>
  <c r="Q270" i="25"/>
  <c r="O104" i="25"/>
  <c r="O136" i="25"/>
  <c r="Q232" i="25"/>
  <c r="Q164" i="25"/>
  <c r="Q102" i="25"/>
  <c r="O135" i="25"/>
  <c r="Q246" i="25"/>
  <c r="Q316" i="25"/>
  <c r="O259" i="25"/>
  <c r="O208" i="25"/>
  <c r="Q276" i="25"/>
  <c r="Q261" i="25"/>
  <c r="Q280" i="25"/>
  <c r="Q322" i="25"/>
  <c r="O355" i="25"/>
  <c r="O349" i="25"/>
  <c r="O324" i="25"/>
  <c r="O342" i="25"/>
  <c r="Q351" i="25"/>
  <c r="Q423" i="25"/>
  <c r="Q391" i="25"/>
  <c r="Q400" i="25"/>
  <c r="Q449" i="25"/>
  <c r="O430" i="25"/>
  <c r="O423" i="25"/>
  <c r="Q490" i="25"/>
  <c r="Q463" i="25"/>
  <c r="Q491" i="25"/>
  <c r="Q483" i="25"/>
  <c r="O450" i="25"/>
  <c r="Q526" i="25"/>
  <c r="O515" i="25"/>
  <c r="Q530" i="25"/>
  <c r="O535" i="25"/>
  <c r="Q545" i="25"/>
  <c r="O553" i="25"/>
  <c r="O529" i="25"/>
  <c r="Q216" i="25"/>
  <c r="Q180" i="25"/>
  <c r="O274" i="25"/>
  <c r="O303" i="25"/>
  <c r="O339" i="25"/>
  <c r="O354" i="25"/>
  <c r="Q434" i="25"/>
  <c r="O489" i="25"/>
  <c r="O474" i="25"/>
  <c r="O499" i="25"/>
  <c r="Q3" i="25"/>
  <c r="O12" i="25"/>
  <c r="O36" i="25"/>
  <c r="O68" i="25"/>
  <c r="Q27" i="25"/>
  <c r="O80" i="25"/>
  <c r="Q19" i="25"/>
  <c r="Q51" i="25"/>
  <c r="Q83" i="25"/>
  <c r="O16" i="25"/>
  <c r="Q23" i="25"/>
  <c r="Q55" i="25"/>
  <c r="Q87" i="25"/>
  <c r="O138" i="25"/>
  <c r="O170" i="25"/>
  <c r="O158" i="25"/>
  <c r="Q205" i="25"/>
  <c r="Q128" i="25"/>
  <c r="O154" i="25"/>
  <c r="O162" i="25"/>
  <c r="Q89" i="25"/>
  <c r="Q121" i="25"/>
  <c r="O150" i="25"/>
  <c r="O182" i="25"/>
  <c r="O234" i="25"/>
  <c r="Q217" i="25"/>
  <c r="Q259" i="25"/>
  <c r="Q213" i="25"/>
  <c r="Q267" i="25"/>
  <c r="Q209" i="25"/>
  <c r="Q243" i="25"/>
  <c r="O340" i="25"/>
  <c r="O320" i="25"/>
  <c r="Q301" i="25"/>
  <c r="O332" i="25"/>
  <c r="Q287" i="25"/>
  <c r="O306" i="25"/>
  <c r="O344" i="25"/>
  <c r="Q291" i="25"/>
  <c r="Q335" i="25"/>
  <c r="O368" i="25"/>
  <c r="Q317" i="25"/>
  <c r="Q325" i="25"/>
  <c r="Q354" i="25"/>
  <c r="Q393" i="25"/>
  <c r="Q377" i="25"/>
  <c r="O406" i="25"/>
  <c r="O382" i="25"/>
  <c r="O402" i="25"/>
  <c r="Q381" i="25"/>
  <c r="O413" i="25"/>
  <c r="Q424" i="25"/>
  <c r="Q420" i="25"/>
  <c r="O463" i="25"/>
  <c r="Q451" i="25"/>
  <c r="Q445" i="25"/>
  <c r="Q478" i="25"/>
  <c r="O459" i="25"/>
  <c r="Q499" i="25"/>
  <c r="Q493" i="25"/>
  <c r="Q507" i="25"/>
  <c r="Q503" i="25"/>
  <c r="O520" i="25"/>
  <c r="O516" i="25"/>
  <c r="O545" i="25"/>
  <c r="E2" i="21"/>
  <c r="E13" i="21"/>
  <c r="E3" i="21"/>
  <c r="E14" i="21"/>
  <c r="E16" i="21"/>
  <c r="E23" i="1"/>
  <c r="E19" i="1"/>
  <c r="E15" i="1"/>
  <c r="E7" i="1"/>
  <c r="E22" i="21"/>
  <c r="E23" i="21"/>
  <c r="E9" i="21"/>
  <c r="E25" i="21"/>
  <c r="E6" i="21"/>
  <c r="E12" i="21"/>
  <c r="E24" i="1"/>
  <c r="E20" i="1"/>
  <c r="E16" i="1"/>
  <c r="E4" i="1"/>
  <c r="E18" i="21"/>
  <c r="E15" i="21"/>
  <c r="E5" i="21"/>
  <c r="E21" i="21"/>
  <c r="E19" i="21"/>
  <c r="E8" i="21"/>
  <c r="E25" i="1"/>
  <c r="E21" i="1"/>
  <c r="E17" i="1"/>
  <c r="E13" i="1"/>
  <c r="E9" i="1"/>
  <c r="E5" i="1"/>
  <c r="E11" i="1"/>
  <c r="E12" i="1"/>
  <c r="E24" i="21"/>
  <c r="E7" i="21"/>
  <c r="E10" i="21"/>
  <c r="E17" i="21"/>
  <c r="E11" i="21"/>
  <c r="E4" i="21"/>
  <c r="E20" i="21"/>
  <c r="E22" i="1"/>
  <c r="E18" i="1"/>
  <c r="E14" i="1"/>
  <c r="E10" i="1"/>
  <c r="E6" i="1"/>
  <c r="E2" i="1"/>
  <c r="E3" i="1"/>
  <c r="E8" i="1"/>
  <c r="DO8" i="25" l="1"/>
  <c r="DO6" i="25"/>
  <c r="DO14" i="25"/>
  <c r="DO7" i="25"/>
  <c r="DO5" i="25"/>
  <c r="DO3" i="25"/>
  <c r="DO12" i="25"/>
  <c r="DO10" i="25"/>
  <c r="DO11" i="25"/>
  <c r="DO9" i="25"/>
  <c r="DO13" i="25"/>
  <c r="DO4" i="25"/>
  <c r="DO11" i="2"/>
  <c r="DO7" i="2"/>
  <c r="DO8" i="2"/>
  <c r="DO13" i="2"/>
  <c r="DO5" i="2"/>
  <c r="DO14" i="2"/>
  <c r="DO10" i="2"/>
  <c r="DO6" i="2"/>
  <c r="DO3" i="2"/>
  <c r="DO12" i="2"/>
  <c r="DO4" i="2"/>
  <c r="DO9" i="2"/>
  <c r="C14" i="5" l="1"/>
  <c r="H3" i="2" l="1"/>
  <c r="C1" i="23"/>
  <c r="C1" i="22"/>
  <c r="D26" i="21"/>
  <c r="C1" i="21"/>
  <c r="E3" i="27" l="1"/>
  <c r="E26" i="21"/>
  <c r="D26" i="1" l="1"/>
  <c r="E26" i="1" l="1"/>
  <c r="DO15" i="25" l="1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3" i="13"/>
  <c r="B2" i="13"/>
  <c r="C2" i="17"/>
  <c r="C3" i="13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B2" i="17"/>
  <c r="D2" i="17"/>
  <c r="C4" i="17"/>
  <c r="C1" i="13"/>
  <c r="D88" i="17" l="1"/>
  <c r="D44" i="17"/>
  <c r="C42" i="17"/>
  <c r="B40" i="17"/>
  <c r="D36" i="17"/>
  <c r="C34" i="17"/>
  <c r="B32" i="17"/>
  <c r="D28" i="17"/>
  <c r="C26" i="17"/>
  <c r="B24" i="17"/>
  <c r="D20" i="17"/>
  <c r="C18" i="17"/>
  <c r="B16" i="17"/>
  <c r="D12" i="17"/>
  <c r="C10" i="17"/>
  <c r="B8" i="17"/>
  <c r="D4" i="17"/>
  <c r="D86" i="17"/>
  <c r="C76" i="17"/>
  <c r="C68" i="17"/>
  <c r="B66" i="17"/>
  <c r="B58" i="17"/>
  <c r="D54" i="17"/>
  <c r="C52" i="17"/>
  <c r="B50" i="17"/>
  <c r="D46" i="17"/>
  <c r="C44" i="17"/>
  <c r="B42" i="17"/>
  <c r="D38" i="17"/>
  <c r="C36" i="17"/>
  <c r="B34" i="17"/>
  <c r="D30" i="17"/>
  <c r="C28" i="17"/>
  <c r="B26" i="17"/>
  <c r="D22" i="17"/>
  <c r="C20" i="17"/>
  <c r="B18" i="17"/>
  <c r="D14" i="17"/>
  <c r="C12" i="17"/>
  <c r="B10" i="17"/>
  <c r="D6" i="17"/>
  <c r="C90" i="17"/>
  <c r="B88" i="17"/>
  <c r="C82" i="17"/>
  <c r="C66" i="17"/>
  <c r="C88" i="17"/>
  <c r="B86" i="17"/>
  <c r="C80" i="17"/>
  <c r="B78" i="17"/>
  <c r="D74" i="17"/>
  <c r="C72" i="17"/>
  <c r="B70" i="17"/>
  <c r="D66" i="17"/>
  <c r="C64" i="17"/>
  <c r="B62" i="17"/>
  <c r="D58" i="17"/>
  <c r="C56" i="17"/>
  <c r="B54" i="17"/>
  <c r="D50" i="17"/>
  <c r="C48" i="17"/>
  <c r="B46" i="17"/>
  <c r="D42" i="17"/>
  <c r="C40" i="17"/>
  <c r="B38" i="17"/>
  <c r="D34" i="17"/>
  <c r="C32" i="17"/>
  <c r="B30" i="17"/>
  <c r="D26" i="17"/>
  <c r="C24" i="17"/>
  <c r="B22" i="17"/>
  <c r="D18" i="17"/>
  <c r="C16" i="17"/>
  <c r="B14" i="17"/>
  <c r="D10" i="17"/>
  <c r="C8" i="17"/>
  <c r="B6" i="17"/>
  <c r="C86" i="17"/>
  <c r="B84" i="17"/>
  <c r="D80" i="17"/>
  <c r="C78" i="17"/>
  <c r="B76" i="17"/>
  <c r="D72" i="17"/>
  <c r="C70" i="17"/>
  <c r="B68" i="17"/>
  <c r="D64" i="17"/>
  <c r="C62" i="17"/>
  <c r="B60" i="17"/>
  <c r="D56" i="17"/>
  <c r="C54" i="17"/>
  <c r="B52" i="17"/>
  <c r="D48" i="17"/>
  <c r="C46" i="17"/>
  <c r="B44" i="17"/>
  <c r="D40" i="17"/>
  <c r="C38" i="17"/>
  <c r="B36" i="17"/>
  <c r="D32" i="17"/>
  <c r="C30" i="17"/>
  <c r="B28" i="17"/>
  <c r="D24" i="17"/>
  <c r="C22" i="17"/>
  <c r="B20" i="17"/>
  <c r="D16" i="17"/>
  <c r="C14" i="17"/>
  <c r="B12" i="17"/>
  <c r="D8" i="17"/>
  <c r="C6" i="17"/>
  <c r="B4" i="17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D68" i="17" l="1"/>
  <c r="B56" i="17"/>
  <c r="B48" i="17"/>
  <c r="B72" i="17"/>
  <c r="D78" i="17"/>
  <c r="C58" i="17"/>
  <c r="D84" i="17"/>
  <c r="D62" i="17"/>
  <c r="B74" i="17"/>
  <c r="C84" i="17"/>
  <c r="D52" i="17"/>
  <c r="B64" i="17"/>
  <c r="B80" i="17"/>
  <c r="D82" i="17"/>
  <c r="D76" i="17"/>
  <c r="C60" i="17"/>
  <c r="D70" i="17"/>
  <c r="B82" i="17"/>
  <c r="C50" i="17"/>
  <c r="D60" i="17"/>
  <c r="C74" i="17"/>
  <c r="D90" i="17"/>
  <c r="B90" i="17"/>
  <c r="C92" i="17"/>
  <c r="E26" i="23" l="1"/>
  <c r="B92" i="17"/>
  <c r="C94" i="17"/>
  <c r="D92" i="17"/>
  <c r="C1" i="8"/>
  <c r="C56" i="8"/>
  <c r="D56" i="8" s="1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D33" i="8" l="1"/>
  <c r="R33" i="8" s="1"/>
  <c r="D37" i="8"/>
  <c r="R37" i="8" s="1"/>
  <c r="D41" i="8"/>
  <c r="R41" i="8" s="1"/>
  <c r="D45" i="8"/>
  <c r="R45" i="8" s="1"/>
  <c r="D49" i="8"/>
  <c r="R49" i="8" s="1"/>
  <c r="D53" i="8"/>
  <c r="R53" i="8" s="1"/>
  <c r="D40" i="8"/>
  <c r="R40" i="8" s="1"/>
  <c r="D48" i="8"/>
  <c r="R48" i="8" s="1"/>
  <c r="D52" i="8"/>
  <c r="R52" i="8" s="1"/>
  <c r="D35" i="8"/>
  <c r="R35" i="8" s="1"/>
  <c r="D39" i="8"/>
  <c r="R39" i="8" s="1"/>
  <c r="D43" i="8"/>
  <c r="R43" i="8" s="1"/>
  <c r="D47" i="8"/>
  <c r="R47" i="8" s="1"/>
  <c r="D51" i="8"/>
  <c r="R51" i="8" s="1"/>
  <c r="D55" i="8"/>
  <c r="R55" i="8" s="1"/>
  <c r="D36" i="8"/>
  <c r="R36" i="8" s="1"/>
  <c r="D44" i="8"/>
  <c r="R44" i="8" s="1"/>
  <c r="R56" i="8"/>
  <c r="D34" i="8"/>
  <c r="R34" i="8" s="1"/>
  <c r="D38" i="8"/>
  <c r="R38" i="8" s="1"/>
  <c r="D42" i="8"/>
  <c r="R42" i="8" s="1"/>
  <c r="D46" i="8"/>
  <c r="R46" i="8" s="1"/>
  <c r="D50" i="8"/>
  <c r="R50" i="8" s="1"/>
  <c r="D54" i="8"/>
  <c r="R54" i="8" s="1"/>
  <c r="B94" i="17"/>
  <c r="C96" i="17"/>
  <c r="D94" i="17"/>
  <c r="F554" i="6"/>
  <c r="F553" i="6"/>
  <c r="F552" i="6"/>
  <c r="F551" i="6"/>
  <c r="F550" i="6"/>
  <c r="F549" i="6"/>
  <c r="F548" i="6"/>
  <c r="F547" i="6"/>
  <c r="F546" i="6"/>
  <c r="F545" i="6"/>
  <c r="F544" i="6"/>
  <c r="F543" i="6"/>
  <c r="F540" i="6"/>
  <c r="F539" i="6"/>
  <c r="F538" i="6"/>
  <c r="F537" i="6"/>
  <c r="F536" i="6"/>
  <c r="F535" i="6"/>
  <c r="F531" i="6"/>
  <c r="F534" i="6"/>
  <c r="F542" i="6"/>
  <c r="F533" i="6"/>
  <c r="F532" i="6"/>
  <c r="F541" i="6"/>
  <c r="F525" i="6"/>
  <c r="F524" i="6"/>
  <c r="F523" i="6"/>
  <c r="F522" i="6"/>
  <c r="F529" i="6"/>
  <c r="F521" i="6"/>
  <c r="F520" i="6"/>
  <c r="F530" i="6"/>
  <c r="F519" i="6"/>
  <c r="F528" i="6"/>
  <c r="F527" i="6"/>
  <c r="F526" i="6"/>
  <c r="F518" i="6"/>
  <c r="F517" i="6"/>
  <c r="F516" i="6"/>
  <c r="F515" i="6"/>
  <c r="F514" i="6"/>
  <c r="F513" i="6"/>
  <c r="F508" i="6"/>
  <c r="F507" i="6"/>
  <c r="F512" i="6"/>
  <c r="F511" i="6"/>
  <c r="F510" i="6"/>
  <c r="F509" i="6"/>
  <c r="F505" i="6"/>
  <c r="F504" i="6"/>
  <c r="F495" i="6"/>
  <c r="F503" i="6"/>
  <c r="F499" i="6"/>
  <c r="F498" i="6"/>
  <c r="F502" i="6"/>
  <c r="F497" i="6"/>
  <c r="F506" i="6"/>
  <c r="F496" i="6"/>
  <c r="F501" i="6"/>
  <c r="F500" i="6"/>
  <c r="F494" i="6"/>
  <c r="F493" i="6"/>
  <c r="F491" i="6"/>
  <c r="F492" i="6"/>
  <c r="F490" i="6"/>
  <c r="F489" i="6"/>
  <c r="F488" i="6"/>
  <c r="F487" i="6"/>
  <c r="F483" i="6"/>
  <c r="F486" i="6"/>
  <c r="F485" i="6"/>
  <c r="F484" i="6"/>
  <c r="F477" i="6"/>
  <c r="F475" i="6"/>
  <c r="F481" i="6"/>
  <c r="F476" i="6"/>
  <c r="F480" i="6"/>
  <c r="F479" i="6"/>
  <c r="F474" i="6"/>
  <c r="F473" i="6"/>
  <c r="F482" i="6"/>
  <c r="F472" i="6"/>
  <c r="F478" i="6"/>
  <c r="F471" i="6"/>
  <c r="F468" i="6"/>
  <c r="F467" i="6"/>
  <c r="F466" i="6"/>
  <c r="F470" i="6"/>
  <c r="F464" i="6"/>
  <c r="F461" i="6"/>
  <c r="F465" i="6"/>
  <c r="F463" i="6"/>
  <c r="F462" i="6"/>
  <c r="F469" i="6"/>
  <c r="F459" i="6"/>
  <c r="F460" i="6"/>
  <c r="F457" i="6"/>
  <c r="F456" i="6"/>
  <c r="F454" i="6"/>
  <c r="F453" i="6"/>
  <c r="F452" i="6"/>
  <c r="F451" i="6"/>
  <c r="F450" i="6"/>
  <c r="F447" i="6"/>
  <c r="F448" i="6"/>
  <c r="F455" i="6"/>
  <c r="F449" i="6"/>
  <c r="F458" i="6"/>
  <c r="F444" i="6"/>
  <c r="F443" i="6"/>
  <c r="F442" i="6"/>
  <c r="F435" i="6"/>
  <c r="F441" i="6"/>
  <c r="F446" i="6"/>
  <c r="F440" i="6"/>
  <c r="F439" i="6"/>
  <c r="F438" i="6"/>
  <c r="F437" i="6"/>
  <c r="F436" i="6"/>
  <c r="F433" i="6"/>
  <c r="F430" i="6"/>
  <c r="F432" i="6"/>
  <c r="F431" i="6"/>
  <c r="F429" i="6"/>
  <c r="F434" i="6"/>
  <c r="F428" i="6"/>
  <c r="F427" i="6"/>
  <c r="F426" i="6"/>
  <c r="F425" i="6"/>
  <c r="F424" i="6"/>
  <c r="F423" i="6"/>
  <c r="F422" i="6"/>
  <c r="F421" i="6"/>
  <c r="F420" i="6"/>
  <c r="F419" i="6"/>
  <c r="F418" i="6"/>
  <c r="F416" i="6"/>
  <c r="F415" i="6"/>
  <c r="F414" i="6"/>
  <c r="F413" i="6"/>
  <c r="F412" i="6"/>
  <c r="F417" i="6"/>
  <c r="F411" i="6"/>
  <c r="F410" i="6"/>
  <c r="F396" i="6"/>
  <c r="F405" i="6"/>
  <c r="F399" i="6"/>
  <c r="F406" i="6"/>
  <c r="F404" i="6"/>
  <c r="F403" i="6"/>
  <c r="F402" i="6"/>
  <c r="F401" i="6"/>
  <c r="F400" i="6"/>
  <c r="F398" i="6"/>
  <c r="F397" i="6"/>
  <c r="F395" i="6"/>
  <c r="F391" i="6"/>
  <c r="F390" i="6"/>
  <c r="F392" i="6"/>
  <c r="F389" i="6"/>
  <c r="F388" i="6"/>
  <c r="F386" i="6"/>
  <c r="F385" i="6"/>
  <c r="F384" i="6"/>
  <c r="F383" i="6"/>
  <c r="F382" i="6"/>
  <c r="F381" i="6"/>
  <c r="F380" i="6"/>
  <c r="F376" i="6"/>
  <c r="F379" i="6"/>
  <c r="F378" i="6"/>
  <c r="F377" i="6"/>
  <c r="F326" i="6"/>
  <c r="F375" i="6"/>
  <c r="F373" i="6"/>
  <c r="F372" i="6"/>
  <c r="F371" i="6"/>
  <c r="F370" i="6"/>
  <c r="F369" i="6"/>
  <c r="F374" i="6"/>
  <c r="F368" i="6"/>
  <c r="F357" i="6"/>
  <c r="F367" i="6"/>
  <c r="F363" i="6"/>
  <c r="F366" i="6"/>
  <c r="F365" i="6"/>
  <c r="F364" i="6"/>
  <c r="F362" i="6"/>
  <c r="F361" i="6"/>
  <c r="F360" i="6"/>
  <c r="F359" i="6"/>
  <c r="F358" i="6"/>
  <c r="F346" i="6"/>
  <c r="F354" i="6"/>
  <c r="F351" i="6"/>
  <c r="F353" i="6"/>
  <c r="F350" i="6"/>
  <c r="F342" i="6"/>
  <c r="F349" i="6"/>
  <c r="F352" i="6"/>
  <c r="F339" i="6"/>
  <c r="F348" i="6"/>
  <c r="F347" i="6"/>
  <c r="F355" i="6"/>
  <c r="F345" i="6"/>
  <c r="F343" i="6"/>
  <c r="F356" i="6"/>
  <c r="F338" i="6"/>
  <c r="F337" i="6"/>
  <c r="F340" i="6"/>
  <c r="F335" i="6"/>
  <c r="F344" i="6"/>
  <c r="F334" i="6"/>
  <c r="F333" i="6"/>
  <c r="F332" i="6"/>
  <c r="F336" i="6"/>
  <c r="F409" i="6"/>
  <c r="F394" i="6"/>
  <c r="F331" i="6"/>
  <c r="F330" i="6"/>
  <c r="F393" i="6"/>
  <c r="F329" i="6"/>
  <c r="F328" i="6"/>
  <c r="F327" i="6"/>
  <c r="F445" i="6"/>
  <c r="F387" i="6"/>
  <c r="F408" i="6"/>
  <c r="F407" i="6"/>
  <c r="F322" i="6"/>
  <c r="F321" i="6"/>
  <c r="F320" i="6"/>
  <c r="F319" i="6"/>
  <c r="F318" i="6"/>
  <c r="F317" i="6"/>
  <c r="F325" i="6"/>
  <c r="F316" i="6"/>
  <c r="F313" i="6"/>
  <c r="F315" i="6"/>
  <c r="F314" i="6"/>
  <c r="F311" i="6"/>
  <c r="F309" i="6"/>
  <c r="F308" i="6"/>
  <c r="F307" i="6"/>
  <c r="F299" i="6"/>
  <c r="F306" i="6"/>
  <c r="F301" i="6"/>
  <c r="F305" i="6"/>
  <c r="F304" i="6"/>
  <c r="F312" i="6"/>
  <c r="F303" i="6"/>
  <c r="F310" i="6"/>
  <c r="F302" i="6"/>
  <c r="F298" i="6"/>
  <c r="F297" i="6"/>
  <c r="F296" i="6"/>
  <c r="F295" i="6"/>
  <c r="F294" i="6"/>
  <c r="F293" i="6"/>
  <c r="F291" i="6"/>
  <c r="F300" i="6"/>
  <c r="F292" i="6"/>
  <c r="F284" i="6"/>
  <c r="F281" i="6"/>
  <c r="F287" i="6"/>
  <c r="F280" i="6"/>
  <c r="F270" i="6"/>
  <c r="F288" i="6"/>
  <c r="F272" i="6"/>
  <c r="F282" i="6"/>
  <c r="F286" i="6"/>
  <c r="F269" i="6"/>
  <c r="F285" i="6"/>
  <c r="F283" i="6"/>
  <c r="F324" i="6"/>
  <c r="F271" i="6"/>
  <c r="F323" i="6"/>
  <c r="F273" i="6"/>
  <c r="F265" i="6"/>
  <c r="F259" i="6"/>
  <c r="F258" i="6"/>
  <c r="F263" i="6"/>
  <c r="F279" i="6"/>
  <c r="F262" i="6"/>
  <c r="F267" i="6"/>
  <c r="F277" i="6"/>
  <c r="F268" i="6"/>
  <c r="F266" i="6"/>
  <c r="F261" i="6"/>
  <c r="F257" i="6"/>
  <c r="F253" i="6"/>
  <c r="F260" i="6"/>
  <c r="F264" i="6"/>
  <c r="F254" i="6"/>
  <c r="F255" i="6"/>
  <c r="F256" i="6"/>
  <c r="F275" i="6"/>
  <c r="F249" i="6"/>
  <c r="F274" i="6"/>
  <c r="F251" i="6"/>
  <c r="F252" i="6"/>
  <c r="F246" i="6"/>
  <c r="F290" i="6"/>
  <c r="F239" i="6"/>
  <c r="F248" i="6"/>
  <c r="F247" i="6"/>
  <c r="F244" i="6"/>
  <c r="F276" i="6"/>
  <c r="F278" i="6"/>
  <c r="F245" i="6"/>
  <c r="F241" i="6"/>
  <c r="F240" i="6"/>
  <c r="F238" i="6"/>
  <c r="F235" i="6"/>
  <c r="F237" i="6"/>
  <c r="F236" i="6"/>
  <c r="F232" i="6"/>
  <c r="F233" i="6"/>
  <c r="F231" i="6"/>
  <c r="F225" i="6"/>
  <c r="F229" i="6"/>
  <c r="F230" i="6"/>
  <c r="F289" i="6"/>
  <c r="F228" i="6"/>
  <c r="F234" i="6"/>
  <c r="F227" i="6"/>
  <c r="F211" i="6"/>
  <c r="F218" i="6"/>
  <c r="F219" i="6"/>
  <c r="F223" i="6"/>
  <c r="F226" i="6"/>
  <c r="F220" i="6"/>
  <c r="F224" i="6"/>
  <c r="F222" i="6"/>
  <c r="F221" i="6"/>
  <c r="F242" i="6"/>
  <c r="F243" i="6"/>
  <c r="F250" i="6"/>
  <c r="F214" i="6"/>
  <c r="F217" i="6"/>
  <c r="F213" i="6"/>
  <c r="F216" i="6"/>
  <c r="F215" i="6"/>
  <c r="F210" i="6"/>
  <c r="F212" i="6"/>
  <c r="F209" i="6"/>
  <c r="F207" i="6"/>
  <c r="F202" i="6"/>
  <c r="F208" i="6"/>
  <c r="F199" i="6"/>
  <c r="F204" i="6"/>
  <c r="F201" i="6"/>
  <c r="F206" i="6"/>
  <c r="F205" i="6"/>
  <c r="F203" i="6"/>
  <c r="F198" i="6"/>
  <c r="F196" i="6"/>
  <c r="F197" i="6"/>
  <c r="F195" i="6"/>
  <c r="F194" i="6"/>
  <c r="F193" i="6"/>
  <c r="F192" i="6"/>
  <c r="F187" i="6"/>
  <c r="F186" i="6"/>
  <c r="F190" i="6"/>
  <c r="F183" i="6"/>
  <c r="F185" i="6"/>
  <c r="F182" i="6"/>
  <c r="F184" i="6"/>
  <c r="F189" i="6"/>
  <c r="F191" i="6"/>
  <c r="F175" i="6"/>
  <c r="F188" i="6"/>
  <c r="F180" i="6"/>
  <c r="F200" i="6"/>
  <c r="F179" i="6"/>
  <c r="F168" i="6"/>
  <c r="F181" i="6"/>
  <c r="F176" i="6"/>
  <c r="F177" i="6"/>
  <c r="F174" i="6"/>
  <c r="F178" i="6"/>
  <c r="F166" i="6"/>
  <c r="F169" i="6"/>
  <c r="F172" i="6"/>
  <c r="F165" i="6"/>
  <c r="F173" i="6"/>
  <c r="F170" i="6"/>
  <c r="F171" i="6"/>
  <c r="F164" i="6"/>
  <c r="F341" i="6"/>
  <c r="F163" i="6"/>
  <c r="F159" i="6"/>
  <c r="F158" i="6"/>
  <c r="F162" i="6"/>
  <c r="F161" i="6"/>
  <c r="F167" i="6"/>
  <c r="F149" i="6"/>
  <c r="F156" i="6"/>
  <c r="F147" i="6"/>
  <c r="F157" i="6"/>
  <c r="F155" i="6"/>
  <c r="F154" i="6"/>
  <c r="F160" i="6"/>
  <c r="F151" i="6"/>
  <c r="F148" i="6"/>
  <c r="F153" i="6"/>
  <c r="F150" i="6"/>
  <c r="F152" i="6"/>
  <c r="F145" i="6"/>
  <c r="F144" i="6"/>
  <c r="F143" i="6"/>
  <c r="F142" i="6"/>
  <c r="F139" i="6"/>
  <c r="F146" i="6"/>
  <c r="F130" i="6"/>
  <c r="F138" i="6"/>
  <c r="F140" i="6"/>
  <c r="F135" i="6"/>
  <c r="F141" i="6"/>
  <c r="F133" i="6"/>
  <c r="F136" i="6"/>
  <c r="F132" i="6"/>
  <c r="F131" i="6"/>
  <c r="F129" i="6"/>
  <c r="F134" i="6"/>
  <c r="F137" i="6"/>
  <c r="F121" i="6"/>
  <c r="F120" i="6"/>
  <c r="F125" i="6"/>
  <c r="F124" i="6"/>
  <c r="F123" i="6"/>
  <c r="F126" i="6"/>
  <c r="F127" i="6"/>
  <c r="F113" i="6"/>
  <c r="F119" i="6"/>
  <c r="F122" i="6"/>
  <c r="F117" i="6"/>
  <c r="F116" i="6"/>
  <c r="F111" i="6"/>
  <c r="F110" i="6"/>
  <c r="F114" i="6"/>
  <c r="F115" i="6"/>
  <c r="F118" i="6"/>
  <c r="F112" i="6"/>
  <c r="F128" i="6"/>
  <c r="F108" i="6"/>
  <c r="F94" i="6"/>
  <c r="F107" i="6"/>
  <c r="F105" i="6"/>
  <c r="F104" i="6"/>
  <c r="F103" i="6"/>
  <c r="F102" i="6"/>
  <c r="F97" i="6"/>
  <c r="F106" i="6"/>
  <c r="F109" i="6"/>
  <c r="F101" i="6"/>
  <c r="F99" i="6"/>
  <c r="F100" i="6"/>
  <c r="F96" i="6"/>
  <c r="F95" i="6"/>
  <c r="F98" i="6"/>
  <c r="F93" i="6"/>
  <c r="F92" i="6"/>
  <c r="F91" i="6"/>
  <c r="F89" i="6"/>
  <c r="F85" i="6"/>
  <c r="F88" i="6"/>
  <c r="F87" i="6"/>
  <c r="F76" i="6"/>
  <c r="F90" i="6"/>
  <c r="F79" i="6"/>
  <c r="F77" i="6"/>
  <c r="F82" i="6"/>
  <c r="F78" i="6"/>
  <c r="F84" i="6"/>
  <c r="F81" i="6"/>
  <c r="F83" i="6"/>
  <c r="F80" i="6"/>
  <c r="F75" i="6"/>
  <c r="F86" i="6"/>
  <c r="F73" i="6"/>
  <c r="F69" i="6"/>
  <c r="F74" i="6"/>
  <c r="F68" i="6"/>
  <c r="F72" i="6"/>
  <c r="F71" i="6"/>
  <c r="F67" i="6"/>
  <c r="F66" i="6"/>
  <c r="F58" i="6"/>
  <c r="F63" i="6"/>
  <c r="F70" i="6"/>
  <c r="F64" i="6"/>
  <c r="F61" i="6"/>
  <c r="F65" i="6"/>
  <c r="F57" i="6"/>
  <c r="F60" i="6"/>
  <c r="F62" i="6"/>
  <c r="F59" i="6"/>
  <c r="F56" i="6"/>
  <c r="F53" i="6"/>
  <c r="F52" i="6"/>
  <c r="F55" i="6"/>
  <c r="F49" i="6"/>
  <c r="F54" i="6"/>
  <c r="F48" i="6"/>
  <c r="F51" i="6"/>
  <c r="F46" i="6"/>
  <c r="F38" i="6"/>
  <c r="F39" i="6"/>
  <c r="F43" i="6"/>
  <c r="F45" i="6"/>
  <c r="F42" i="6"/>
  <c r="F41" i="6"/>
  <c r="F40" i="6"/>
  <c r="F44" i="6"/>
  <c r="F50" i="6"/>
  <c r="F36" i="6"/>
  <c r="F34" i="6"/>
  <c r="F47" i="6"/>
  <c r="F35" i="6"/>
  <c r="F31" i="6"/>
  <c r="F30" i="6"/>
  <c r="F33" i="6"/>
  <c r="F25" i="6"/>
  <c r="F29" i="6"/>
  <c r="F32" i="6"/>
  <c r="F27" i="6"/>
  <c r="F22" i="6"/>
  <c r="F28" i="6"/>
  <c r="F37" i="6"/>
  <c r="F26" i="6"/>
  <c r="F24" i="6"/>
  <c r="F23" i="6"/>
  <c r="F21" i="6"/>
  <c r="F19" i="6"/>
  <c r="F20" i="6"/>
  <c r="F13" i="6"/>
  <c r="F18" i="6"/>
  <c r="F17" i="6"/>
  <c r="F16" i="6"/>
  <c r="F14" i="6"/>
  <c r="F15" i="6"/>
  <c r="F12" i="6"/>
  <c r="F7" i="6"/>
  <c r="F6" i="6"/>
  <c r="F10" i="6"/>
  <c r="F9" i="6"/>
  <c r="F5" i="6"/>
  <c r="F8" i="6"/>
  <c r="F11" i="6"/>
  <c r="F4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0" i="6"/>
  <c r="D539" i="6"/>
  <c r="D538" i="6"/>
  <c r="D537" i="6"/>
  <c r="D536" i="6"/>
  <c r="D535" i="6"/>
  <c r="D531" i="6"/>
  <c r="D534" i="6"/>
  <c r="D542" i="6"/>
  <c r="D533" i="6"/>
  <c r="D532" i="6"/>
  <c r="D541" i="6"/>
  <c r="D525" i="6"/>
  <c r="D524" i="6"/>
  <c r="D523" i="6"/>
  <c r="D522" i="6"/>
  <c r="D529" i="6"/>
  <c r="D521" i="6"/>
  <c r="D520" i="6"/>
  <c r="D530" i="6"/>
  <c r="D519" i="6"/>
  <c r="D528" i="6"/>
  <c r="D527" i="6"/>
  <c r="D526" i="6"/>
  <c r="D518" i="6"/>
  <c r="D517" i="6"/>
  <c r="D516" i="6"/>
  <c r="D515" i="6"/>
  <c r="D514" i="6"/>
  <c r="D513" i="6"/>
  <c r="D508" i="6"/>
  <c r="D507" i="6"/>
  <c r="D512" i="6"/>
  <c r="D511" i="6"/>
  <c r="D510" i="6"/>
  <c r="D509" i="6"/>
  <c r="D505" i="6"/>
  <c r="D504" i="6"/>
  <c r="D495" i="6"/>
  <c r="D503" i="6"/>
  <c r="D499" i="6"/>
  <c r="D498" i="6"/>
  <c r="D502" i="6"/>
  <c r="D497" i="6"/>
  <c r="D506" i="6"/>
  <c r="D496" i="6"/>
  <c r="D501" i="6"/>
  <c r="D500" i="6"/>
  <c r="D494" i="6"/>
  <c r="D493" i="6"/>
  <c r="D491" i="6"/>
  <c r="D492" i="6"/>
  <c r="D490" i="6"/>
  <c r="D489" i="6"/>
  <c r="D488" i="6"/>
  <c r="D487" i="6"/>
  <c r="D483" i="6"/>
  <c r="D486" i="6"/>
  <c r="D485" i="6"/>
  <c r="D484" i="6"/>
  <c r="D477" i="6"/>
  <c r="D475" i="6"/>
  <c r="D481" i="6"/>
  <c r="D476" i="6"/>
  <c r="D480" i="6"/>
  <c r="D479" i="6"/>
  <c r="D474" i="6"/>
  <c r="D473" i="6"/>
  <c r="D482" i="6"/>
  <c r="D472" i="6"/>
  <c r="D478" i="6"/>
  <c r="D471" i="6"/>
  <c r="D468" i="6"/>
  <c r="D467" i="6"/>
  <c r="D466" i="6"/>
  <c r="D470" i="6"/>
  <c r="D464" i="6"/>
  <c r="D461" i="6"/>
  <c r="D465" i="6"/>
  <c r="D463" i="6"/>
  <c r="D462" i="6"/>
  <c r="D469" i="6"/>
  <c r="D459" i="6"/>
  <c r="D460" i="6"/>
  <c r="D457" i="6"/>
  <c r="D456" i="6"/>
  <c r="D454" i="6"/>
  <c r="D453" i="6"/>
  <c r="D452" i="6"/>
  <c r="D451" i="6"/>
  <c r="D450" i="6"/>
  <c r="D447" i="6"/>
  <c r="D448" i="6"/>
  <c r="D455" i="6"/>
  <c r="D449" i="6"/>
  <c r="D458" i="6"/>
  <c r="D444" i="6"/>
  <c r="D443" i="6"/>
  <c r="D442" i="6"/>
  <c r="D435" i="6"/>
  <c r="D441" i="6"/>
  <c r="D446" i="6"/>
  <c r="D440" i="6"/>
  <c r="D439" i="6"/>
  <c r="D438" i="6"/>
  <c r="D437" i="6"/>
  <c r="D436" i="6"/>
  <c r="D433" i="6"/>
  <c r="D430" i="6"/>
  <c r="D432" i="6"/>
  <c r="D431" i="6"/>
  <c r="D429" i="6"/>
  <c r="D434" i="6"/>
  <c r="D428" i="6"/>
  <c r="D427" i="6"/>
  <c r="D426" i="6"/>
  <c r="D425" i="6"/>
  <c r="D424" i="6"/>
  <c r="D423" i="6"/>
  <c r="D422" i="6"/>
  <c r="D421" i="6"/>
  <c r="D420" i="6"/>
  <c r="D419" i="6"/>
  <c r="D418" i="6"/>
  <c r="D416" i="6"/>
  <c r="D415" i="6"/>
  <c r="D414" i="6"/>
  <c r="D413" i="6"/>
  <c r="D412" i="6"/>
  <c r="D417" i="6"/>
  <c r="D411" i="6"/>
  <c r="D410" i="6"/>
  <c r="D396" i="6"/>
  <c r="D405" i="6"/>
  <c r="D399" i="6"/>
  <c r="D406" i="6"/>
  <c r="D404" i="6"/>
  <c r="D403" i="6"/>
  <c r="D402" i="6"/>
  <c r="D401" i="6"/>
  <c r="D400" i="6"/>
  <c r="D398" i="6"/>
  <c r="D397" i="6"/>
  <c r="D395" i="6"/>
  <c r="D391" i="6"/>
  <c r="D390" i="6"/>
  <c r="D392" i="6"/>
  <c r="D389" i="6"/>
  <c r="D388" i="6"/>
  <c r="D386" i="6"/>
  <c r="D385" i="6"/>
  <c r="D384" i="6"/>
  <c r="D383" i="6"/>
  <c r="D382" i="6"/>
  <c r="D381" i="6"/>
  <c r="D380" i="6"/>
  <c r="D376" i="6"/>
  <c r="D379" i="6"/>
  <c r="D378" i="6"/>
  <c r="D377" i="6"/>
  <c r="D326" i="6"/>
  <c r="D375" i="6"/>
  <c r="D373" i="6"/>
  <c r="D372" i="6"/>
  <c r="D371" i="6"/>
  <c r="D370" i="6"/>
  <c r="D369" i="6"/>
  <c r="D374" i="6"/>
  <c r="D368" i="6"/>
  <c r="D357" i="6"/>
  <c r="D367" i="6"/>
  <c r="D363" i="6"/>
  <c r="D366" i="6"/>
  <c r="D365" i="6"/>
  <c r="D364" i="6"/>
  <c r="D362" i="6"/>
  <c r="D361" i="6"/>
  <c r="D360" i="6"/>
  <c r="D359" i="6"/>
  <c r="D358" i="6"/>
  <c r="D346" i="6"/>
  <c r="D354" i="6"/>
  <c r="D351" i="6"/>
  <c r="D353" i="6"/>
  <c r="D350" i="6"/>
  <c r="D342" i="6"/>
  <c r="D349" i="6"/>
  <c r="D352" i="6"/>
  <c r="D339" i="6"/>
  <c r="D348" i="6"/>
  <c r="D347" i="6"/>
  <c r="D355" i="6"/>
  <c r="D345" i="6"/>
  <c r="D343" i="6"/>
  <c r="D356" i="6"/>
  <c r="D338" i="6"/>
  <c r="D337" i="6"/>
  <c r="D340" i="6"/>
  <c r="D335" i="6"/>
  <c r="D344" i="6"/>
  <c r="D334" i="6"/>
  <c r="D333" i="6"/>
  <c r="D332" i="6"/>
  <c r="D336" i="6"/>
  <c r="D409" i="6"/>
  <c r="D394" i="6"/>
  <c r="D331" i="6"/>
  <c r="D330" i="6"/>
  <c r="D393" i="6"/>
  <c r="D329" i="6"/>
  <c r="D328" i="6"/>
  <c r="D327" i="6"/>
  <c r="D445" i="6"/>
  <c r="D387" i="6"/>
  <c r="D408" i="6"/>
  <c r="D407" i="6"/>
  <c r="D322" i="6"/>
  <c r="D321" i="6"/>
  <c r="D320" i="6"/>
  <c r="D319" i="6"/>
  <c r="D318" i="6"/>
  <c r="D317" i="6"/>
  <c r="D325" i="6"/>
  <c r="D316" i="6"/>
  <c r="D313" i="6"/>
  <c r="D315" i="6"/>
  <c r="D314" i="6"/>
  <c r="D311" i="6"/>
  <c r="D309" i="6"/>
  <c r="D308" i="6"/>
  <c r="D307" i="6"/>
  <c r="D299" i="6"/>
  <c r="D306" i="6"/>
  <c r="D301" i="6"/>
  <c r="D305" i="6"/>
  <c r="D304" i="6"/>
  <c r="D312" i="6"/>
  <c r="D303" i="6"/>
  <c r="D310" i="6"/>
  <c r="D302" i="6"/>
  <c r="D298" i="6"/>
  <c r="D297" i="6"/>
  <c r="D296" i="6"/>
  <c r="D295" i="6"/>
  <c r="D294" i="6"/>
  <c r="D293" i="6"/>
  <c r="D291" i="6"/>
  <c r="D300" i="6"/>
  <c r="D292" i="6"/>
  <c r="D284" i="6"/>
  <c r="D281" i="6"/>
  <c r="D287" i="6"/>
  <c r="D280" i="6"/>
  <c r="D270" i="6"/>
  <c r="D288" i="6"/>
  <c r="D272" i="6"/>
  <c r="D282" i="6"/>
  <c r="D286" i="6"/>
  <c r="D269" i="6"/>
  <c r="D285" i="6"/>
  <c r="D283" i="6"/>
  <c r="D324" i="6"/>
  <c r="D271" i="6"/>
  <c r="D323" i="6"/>
  <c r="D273" i="6"/>
  <c r="D265" i="6"/>
  <c r="D259" i="6"/>
  <c r="D258" i="6"/>
  <c r="D263" i="6"/>
  <c r="D279" i="6"/>
  <c r="D262" i="6"/>
  <c r="D267" i="6"/>
  <c r="D277" i="6"/>
  <c r="D268" i="6"/>
  <c r="D266" i="6"/>
  <c r="D261" i="6"/>
  <c r="D257" i="6"/>
  <c r="D253" i="6"/>
  <c r="D260" i="6"/>
  <c r="D264" i="6"/>
  <c r="D254" i="6"/>
  <c r="D255" i="6"/>
  <c r="D256" i="6"/>
  <c r="D275" i="6"/>
  <c r="D249" i="6"/>
  <c r="D274" i="6"/>
  <c r="D251" i="6"/>
  <c r="D252" i="6"/>
  <c r="D246" i="6"/>
  <c r="D290" i="6"/>
  <c r="D239" i="6"/>
  <c r="D248" i="6"/>
  <c r="D247" i="6"/>
  <c r="D244" i="6"/>
  <c r="D276" i="6"/>
  <c r="D278" i="6"/>
  <c r="D245" i="6"/>
  <c r="D241" i="6"/>
  <c r="D240" i="6"/>
  <c r="D238" i="6"/>
  <c r="D235" i="6"/>
  <c r="D237" i="6"/>
  <c r="D236" i="6"/>
  <c r="D232" i="6"/>
  <c r="D233" i="6"/>
  <c r="D231" i="6"/>
  <c r="D225" i="6"/>
  <c r="D229" i="6"/>
  <c r="D230" i="6"/>
  <c r="D289" i="6"/>
  <c r="D228" i="6"/>
  <c r="D234" i="6"/>
  <c r="D227" i="6"/>
  <c r="D211" i="6"/>
  <c r="D218" i="6"/>
  <c r="D219" i="6"/>
  <c r="D223" i="6"/>
  <c r="D226" i="6"/>
  <c r="D220" i="6"/>
  <c r="D224" i="6"/>
  <c r="D222" i="6"/>
  <c r="D221" i="6"/>
  <c r="D242" i="6"/>
  <c r="D243" i="6"/>
  <c r="D250" i="6"/>
  <c r="D214" i="6"/>
  <c r="D217" i="6"/>
  <c r="D213" i="6"/>
  <c r="D216" i="6"/>
  <c r="D215" i="6"/>
  <c r="D210" i="6"/>
  <c r="D212" i="6"/>
  <c r="D209" i="6"/>
  <c r="D207" i="6"/>
  <c r="D202" i="6"/>
  <c r="D208" i="6"/>
  <c r="D199" i="6"/>
  <c r="D204" i="6"/>
  <c r="D201" i="6"/>
  <c r="D206" i="6"/>
  <c r="D205" i="6"/>
  <c r="D203" i="6"/>
  <c r="D198" i="6"/>
  <c r="D196" i="6"/>
  <c r="D197" i="6"/>
  <c r="D195" i="6"/>
  <c r="D194" i="6"/>
  <c r="D193" i="6"/>
  <c r="D192" i="6"/>
  <c r="D187" i="6"/>
  <c r="D186" i="6"/>
  <c r="D190" i="6"/>
  <c r="D183" i="6"/>
  <c r="D185" i="6"/>
  <c r="D182" i="6"/>
  <c r="D184" i="6"/>
  <c r="D189" i="6"/>
  <c r="D191" i="6"/>
  <c r="D175" i="6"/>
  <c r="D188" i="6"/>
  <c r="D180" i="6"/>
  <c r="D200" i="6"/>
  <c r="D179" i="6"/>
  <c r="D168" i="6"/>
  <c r="D181" i="6"/>
  <c r="D176" i="6"/>
  <c r="D177" i="6"/>
  <c r="D174" i="6"/>
  <c r="D178" i="6"/>
  <c r="D166" i="6"/>
  <c r="D169" i="6"/>
  <c r="D172" i="6"/>
  <c r="D165" i="6"/>
  <c r="D173" i="6"/>
  <c r="D170" i="6"/>
  <c r="D171" i="6"/>
  <c r="D164" i="6"/>
  <c r="D341" i="6"/>
  <c r="D163" i="6"/>
  <c r="D159" i="6"/>
  <c r="D158" i="6"/>
  <c r="D162" i="6"/>
  <c r="D161" i="6"/>
  <c r="D167" i="6"/>
  <c r="D149" i="6"/>
  <c r="D156" i="6"/>
  <c r="D147" i="6"/>
  <c r="D157" i="6"/>
  <c r="D155" i="6"/>
  <c r="D154" i="6"/>
  <c r="D160" i="6"/>
  <c r="D151" i="6"/>
  <c r="D148" i="6"/>
  <c r="D153" i="6"/>
  <c r="D150" i="6"/>
  <c r="D152" i="6"/>
  <c r="D145" i="6"/>
  <c r="D144" i="6"/>
  <c r="D143" i="6"/>
  <c r="D142" i="6"/>
  <c r="D139" i="6"/>
  <c r="D146" i="6"/>
  <c r="D130" i="6"/>
  <c r="D138" i="6"/>
  <c r="D140" i="6"/>
  <c r="D135" i="6"/>
  <c r="D141" i="6"/>
  <c r="D133" i="6"/>
  <c r="D136" i="6"/>
  <c r="D132" i="6"/>
  <c r="D131" i="6"/>
  <c r="D129" i="6"/>
  <c r="D134" i="6"/>
  <c r="D137" i="6"/>
  <c r="D121" i="6"/>
  <c r="D120" i="6"/>
  <c r="D125" i="6"/>
  <c r="D124" i="6"/>
  <c r="D123" i="6"/>
  <c r="D126" i="6"/>
  <c r="D127" i="6"/>
  <c r="D113" i="6"/>
  <c r="D119" i="6"/>
  <c r="D122" i="6"/>
  <c r="D117" i="6"/>
  <c r="D116" i="6"/>
  <c r="D111" i="6"/>
  <c r="D110" i="6"/>
  <c r="D114" i="6"/>
  <c r="D115" i="6"/>
  <c r="D118" i="6"/>
  <c r="D112" i="6"/>
  <c r="D128" i="6"/>
  <c r="D108" i="6"/>
  <c r="D94" i="6"/>
  <c r="D107" i="6"/>
  <c r="D105" i="6"/>
  <c r="D104" i="6"/>
  <c r="D103" i="6"/>
  <c r="D102" i="6"/>
  <c r="D97" i="6"/>
  <c r="D106" i="6"/>
  <c r="D109" i="6"/>
  <c r="D101" i="6"/>
  <c r="D99" i="6"/>
  <c r="D100" i="6"/>
  <c r="D96" i="6"/>
  <c r="D95" i="6"/>
  <c r="D98" i="6"/>
  <c r="D93" i="6"/>
  <c r="D92" i="6"/>
  <c r="D91" i="6"/>
  <c r="D89" i="6"/>
  <c r="D85" i="6"/>
  <c r="D88" i="6"/>
  <c r="D87" i="6"/>
  <c r="D76" i="6"/>
  <c r="D90" i="6"/>
  <c r="D79" i="6"/>
  <c r="D77" i="6"/>
  <c r="D82" i="6"/>
  <c r="D78" i="6"/>
  <c r="D84" i="6"/>
  <c r="D81" i="6"/>
  <c r="D83" i="6"/>
  <c r="D80" i="6"/>
  <c r="D75" i="6"/>
  <c r="D86" i="6"/>
  <c r="D73" i="6"/>
  <c r="D69" i="6"/>
  <c r="D74" i="6"/>
  <c r="D68" i="6"/>
  <c r="D72" i="6"/>
  <c r="D71" i="6"/>
  <c r="D67" i="6"/>
  <c r="D66" i="6"/>
  <c r="D58" i="6"/>
  <c r="D63" i="6"/>
  <c r="D70" i="6"/>
  <c r="D64" i="6"/>
  <c r="D61" i="6"/>
  <c r="D65" i="6"/>
  <c r="D57" i="6"/>
  <c r="D60" i="6"/>
  <c r="D62" i="6"/>
  <c r="D59" i="6"/>
  <c r="D56" i="6"/>
  <c r="D53" i="6"/>
  <c r="D52" i="6"/>
  <c r="D55" i="6"/>
  <c r="D49" i="6"/>
  <c r="D54" i="6"/>
  <c r="D48" i="6"/>
  <c r="D51" i="6"/>
  <c r="D46" i="6"/>
  <c r="D38" i="6"/>
  <c r="D39" i="6"/>
  <c r="D43" i="6"/>
  <c r="D45" i="6"/>
  <c r="D42" i="6"/>
  <c r="D41" i="6"/>
  <c r="D40" i="6"/>
  <c r="D44" i="6"/>
  <c r="D50" i="6"/>
  <c r="D36" i="6"/>
  <c r="D34" i="6"/>
  <c r="D47" i="6"/>
  <c r="D35" i="6"/>
  <c r="D31" i="6"/>
  <c r="D30" i="6"/>
  <c r="D33" i="6"/>
  <c r="D25" i="6"/>
  <c r="D29" i="6"/>
  <c r="D32" i="6"/>
  <c r="D27" i="6"/>
  <c r="D22" i="6"/>
  <c r="D28" i="6"/>
  <c r="D37" i="6"/>
  <c r="D26" i="6"/>
  <c r="D24" i="6"/>
  <c r="D23" i="6"/>
  <c r="D21" i="6"/>
  <c r="D19" i="6"/>
  <c r="D20" i="6"/>
  <c r="D13" i="6"/>
  <c r="D18" i="6"/>
  <c r="D17" i="6"/>
  <c r="D16" i="6"/>
  <c r="D14" i="6"/>
  <c r="D15" i="6"/>
  <c r="D12" i="6"/>
  <c r="D7" i="6"/>
  <c r="D6" i="6"/>
  <c r="D10" i="6"/>
  <c r="D9" i="6"/>
  <c r="D5" i="6"/>
  <c r="D8" i="6"/>
  <c r="D11" i="6"/>
  <c r="D4" i="6"/>
  <c r="F3" i="6"/>
  <c r="D3" i="6"/>
  <c r="D96" i="17" l="1"/>
  <c r="B96" i="17"/>
  <c r="C98" i="17"/>
  <c r="D1" i="6"/>
  <c r="A554" i="7"/>
  <c r="A657" i="17" s="1"/>
  <c r="A553" i="7"/>
  <c r="A656" i="17" s="1"/>
  <c r="A552" i="7"/>
  <c r="A655" i="17" s="1"/>
  <c r="A551" i="7"/>
  <c r="A654" i="17" s="1"/>
  <c r="A550" i="7"/>
  <c r="A653" i="17" s="1"/>
  <c r="A549" i="7"/>
  <c r="A652" i="17" s="1"/>
  <c r="A548" i="7"/>
  <c r="A651" i="17" s="1"/>
  <c r="A547" i="7"/>
  <c r="A650" i="17" s="1"/>
  <c r="A546" i="7"/>
  <c r="A649" i="17" s="1"/>
  <c r="A545" i="7"/>
  <c r="A648" i="17" s="1"/>
  <c r="A544" i="7"/>
  <c r="A647" i="17" s="1"/>
  <c r="A543" i="7"/>
  <c r="A646" i="17" s="1"/>
  <c r="A542" i="7"/>
  <c r="A645" i="17" s="1"/>
  <c r="A541" i="7"/>
  <c r="A644" i="17" s="1"/>
  <c r="A540" i="7"/>
  <c r="A643" i="17" s="1"/>
  <c r="A539" i="7"/>
  <c r="A642" i="17" s="1"/>
  <c r="A538" i="7"/>
  <c r="A641" i="17" s="1"/>
  <c r="A537" i="7"/>
  <c r="A640" i="17" s="1"/>
  <c r="A536" i="7"/>
  <c r="A639" i="17" s="1"/>
  <c r="A535" i="7"/>
  <c r="A638" i="17" s="1"/>
  <c r="A534" i="7"/>
  <c r="A637" i="17" s="1"/>
  <c r="A533" i="7"/>
  <c r="A636" i="17" s="1"/>
  <c r="A532" i="7"/>
  <c r="A635" i="17" s="1"/>
  <c r="A531" i="7"/>
  <c r="A634" i="17" s="1"/>
  <c r="A530" i="7"/>
  <c r="A633" i="17" s="1"/>
  <c r="A529" i="7"/>
  <c r="A632" i="17" s="1"/>
  <c r="A528" i="7"/>
  <c r="A631" i="17" s="1"/>
  <c r="A527" i="7"/>
  <c r="A630" i="17" s="1"/>
  <c r="A526" i="7"/>
  <c r="A629" i="17" s="1"/>
  <c r="A525" i="7"/>
  <c r="A628" i="17" s="1"/>
  <c r="A524" i="7"/>
  <c r="A627" i="17" s="1"/>
  <c r="A523" i="7"/>
  <c r="A626" i="17" s="1"/>
  <c r="A522" i="7"/>
  <c r="A625" i="17" s="1"/>
  <c r="A521" i="7"/>
  <c r="A624" i="17" s="1"/>
  <c r="A520" i="7"/>
  <c r="A623" i="17" s="1"/>
  <c r="A519" i="7"/>
  <c r="A622" i="17" s="1"/>
  <c r="A518" i="7"/>
  <c r="A621" i="17" s="1"/>
  <c r="A517" i="7"/>
  <c r="A620" i="17" s="1"/>
  <c r="A516" i="7"/>
  <c r="A619" i="17" s="1"/>
  <c r="A515" i="7"/>
  <c r="A618" i="17" s="1"/>
  <c r="A514" i="7"/>
  <c r="A617" i="17" s="1"/>
  <c r="A513" i="7"/>
  <c r="A616" i="17" s="1"/>
  <c r="A512" i="7"/>
  <c r="A615" i="17" s="1"/>
  <c r="A511" i="7"/>
  <c r="A614" i="17" s="1"/>
  <c r="A510" i="7"/>
  <c r="A613" i="17" s="1"/>
  <c r="A509" i="7"/>
  <c r="A612" i="17" s="1"/>
  <c r="A508" i="7"/>
  <c r="A611" i="17" s="1"/>
  <c r="A507" i="7"/>
  <c r="A610" i="17" s="1"/>
  <c r="A506" i="7"/>
  <c r="A609" i="17" s="1"/>
  <c r="A505" i="7"/>
  <c r="A608" i="17" s="1"/>
  <c r="A504" i="7"/>
  <c r="A607" i="17" s="1"/>
  <c r="A503" i="7"/>
  <c r="A606" i="17" s="1"/>
  <c r="A502" i="7"/>
  <c r="A605" i="17" s="1"/>
  <c r="A501" i="7"/>
  <c r="A604" i="17" s="1"/>
  <c r="A500" i="7"/>
  <c r="A603" i="17" s="1"/>
  <c r="A499" i="7"/>
  <c r="A602" i="17" s="1"/>
  <c r="A498" i="7"/>
  <c r="A601" i="17" s="1"/>
  <c r="A497" i="7"/>
  <c r="A600" i="17" s="1"/>
  <c r="A496" i="7"/>
  <c r="A599" i="17" s="1"/>
  <c r="A495" i="7"/>
  <c r="A598" i="17" s="1"/>
  <c r="A494" i="7"/>
  <c r="A597" i="17" s="1"/>
  <c r="A493" i="7"/>
  <c r="A596" i="17" s="1"/>
  <c r="A492" i="7"/>
  <c r="A595" i="17" s="1"/>
  <c r="A491" i="7"/>
  <c r="A594" i="17" s="1"/>
  <c r="A490" i="7"/>
  <c r="A593" i="17" s="1"/>
  <c r="A489" i="7"/>
  <c r="A592" i="17" s="1"/>
  <c r="A488" i="7"/>
  <c r="A591" i="17" s="1"/>
  <c r="A487" i="7"/>
  <c r="A590" i="17" s="1"/>
  <c r="A486" i="7"/>
  <c r="A589" i="17" s="1"/>
  <c r="A485" i="7"/>
  <c r="A588" i="17" s="1"/>
  <c r="A484" i="7"/>
  <c r="A587" i="17" s="1"/>
  <c r="A483" i="7"/>
  <c r="A586" i="17" s="1"/>
  <c r="A482" i="7"/>
  <c r="A585" i="17" s="1"/>
  <c r="A481" i="7"/>
  <c r="A584" i="17" s="1"/>
  <c r="A480" i="7"/>
  <c r="A583" i="17" s="1"/>
  <c r="A479" i="7"/>
  <c r="A582" i="17" s="1"/>
  <c r="A478" i="7"/>
  <c r="A581" i="17" s="1"/>
  <c r="A477" i="7"/>
  <c r="A580" i="17" s="1"/>
  <c r="A476" i="7"/>
  <c r="A579" i="17" s="1"/>
  <c r="A475" i="7"/>
  <c r="A578" i="17" s="1"/>
  <c r="A474" i="7"/>
  <c r="A577" i="17" s="1"/>
  <c r="A473" i="7"/>
  <c r="A576" i="17" s="1"/>
  <c r="A472" i="7"/>
  <c r="A575" i="17" s="1"/>
  <c r="A471" i="7"/>
  <c r="A574" i="17" s="1"/>
  <c r="A470" i="7"/>
  <c r="A573" i="17" s="1"/>
  <c r="A469" i="7"/>
  <c r="A572" i="17" s="1"/>
  <c r="A468" i="7"/>
  <c r="A571" i="17" s="1"/>
  <c r="A467" i="7"/>
  <c r="A570" i="17" s="1"/>
  <c r="A466" i="7"/>
  <c r="A569" i="17" s="1"/>
  <c r="A465" i="7"/>
  <c r="A568" i="17" s="1"/>
  <c r="A464" i="7"/>
  <c r="A567" i="17" s="1"/>
  <c r="A463" i="7"/>
  <c r="A566" i="17" s="1"/>
  <c r="A462" i="7"/>
  <c r="A565" i="17" s="1"/>
  <c r="A461" i="7"/>
  <c r="A564" i="17" s="1"/>
  <c r="A460" i="7"/>
  <c r="A563" i="17" s="1"/>
  <c r="A459" i="7"/>
  <c r="A562" i="17" s="1"/>
  <c r="A458" i="7"/>
  <c r="A561" i="17" s="1"/>
  <c r="A457" i="7"/>
  <c r="A560" i="17" s="1"/>
  <c r="A456" i="7"/>
  <c r="A559" i="17" s="1"/>
  <c r="A455" i="7"/>
  <c r="A558" i="17" s="1"/>
  <c r="A454" i="7"/>
  <c r="A557" i="17" s="1"/>
  <c r="A453" i="7"/>
  <c r="A556" i="17" s="1"/>
  <c r="A452" i="7"/>
  <c r="A555" i="17" s="1"/>
  <c r="A451" i="7"/>
  <c r="A554" i="17" s="1"/>
  <c r="A450" i="7"/>
  <c r="A553" i="17" s="1"/>
  <c r="A449" i="7"/>
  <c r="A552" i="17" s="1"/>
  <c r="A448" i="7"/>
  <c r="A551" i="17" s="1"/>
  <c r="A447" i="7"/>
  <c r="A550" i="17" s="1"/>
  <c r="A446" i="7"/>
  <c r="A549" i="17" s="1"/>
  <c r="A445" i="7"/>
  <c r="A548" i="17" s="1"/>
  <c r="A444" i="7"/>
  <c r="A547" i="17" s="1"/>
  <c r="A443" i="7"/>
  <c r="A546" i="17" s="1"/>
  <c r="A442" i="7"/>
  <c r="A545" i="17" s="1"/>
  <c r="A441" i="7"/>
  <c r="A544" i="17" s="1"/>
  <c r="A440" i="7"/>
  <c r="A543" i="17" s="1"/>
  <c r="A439" i="7"/>
  <c r="A542" i="17" s="1"/>
  <c r="A438" i="7"/>
  <c r="A541" i="17" s="1"/>
  <c r="A437" i="7"/>
  <c r="A540" i="17" s="1"/>
  <c r="A436" i="7"/>
  <c r="A539" i="17" s="1"/>
  <c r="A435" i="7"/>
  <c r="A538" i="17" s="1"/>
  <c r="A434" i="7"/>
  <c r="A537" i="17" s="1"/>
  <c r="A433" i="7"/>
  <c r="A536" i="17" s="1"/>
  <c r="A432" i="7"/>
  <c r="A535" i="17" s="1"/>
  <c r="A431" i="7"/>
  <c r="A534" i="17" s="1"/>
  <c r="A430" i="7"/>
  <c r="A533" i="17" s="1"/>
  <c r="A429" i="7"/>
  <c r="A532" i="17" s="1"/>
  <c r="A428" i="7"/>
  <c r="A531" i="17" s="1"/>
  <c r="A427" i="7"/>
  <c r="A530" i="17" s="1"/>
  <c r="A426" i="7"/>
  <c r="A529" i="17" s="1"/>
  <c r="A425" i="7"/>
  <c r="A528" i="17" s="1"/>
  <c r="A424" i="7"/>
  <c r="A527" i="17" s="1"/>
  <c r="A423" i="7"/>
  <c r="A526" i="17" s="1"/>
  <c r="A422" i="7"/>
  <c r="A525" i="17" s="1"/>
  <c r="A421" i="7"/>
  <c r="A524" i="17" s="1"/>
  <c r="A420" i="7"/>
  <c r="A523" i="17" s="1"/>
  <c r="A419" i="7"/>
  <c r="A522" i="17" s="1"/>
  <c r="A418" i="7"/>
  <c r="A521" i="17" s="1"/>
  <c r="A417" i="7"/>
  <c r="A520" i="17" s="1"/>
  <c r="A416" i="7"/>
  <c r="A519" i="17" s="1"/>
  <c r="A415" i="7"/>
  <c r="A518" i="17" s="1"/>
  <c r="A414" i="7"/>
  <c r="A517" i="17" s="1"/>
  <c r="A413" i="7"/>
  <c r="A516" i="17" s="1"/>
  <c r="A412" i="7"/>
  <c r="A515" i="17" s="1"/>
  <c r="A411" i="7"/>
  <c r="A514" i="17" s="1"/>
  <c r="A410" i="7"/>
  <c r="A513" i="17" s="1"/>
  <c r="A409" i="7"/>
  <c r="A512" i="17" s="1"/>
  <c r="A408" i="7"/>
  <c r="A511" i="17" s="1"/>
  <c r="A407" i="7"/>
  <c r="A510" i="17" s="1"/>
  <c r="A406" i="7"/>
  <c r="A509" i="17" s="1"/>
  <c r="A405" i="7"/>
  <c r="A508" i="17" s="1"/>
  <c r="A404" i="7"/>
  <c r="A507" i="17" s="1"/>
  <c r="A403" i="7"/>
  <c r="A506" i="17" s="1"/>
  <c r="A402" i="7"/>
  <c r="A505" i="17" s="1"/>
  <c r="A401" i="7"/>
  <c r="A504" i="17" s="1"/>
  <c r="A400" i="7"/>
  <c r="A503" i="17" s="1"/>
  <c r="A399" i="7"/>
  <c r="A502" i="17" s="1"/>
  <c r="A398" i="7"/>
  <c r="A501" i="17" s="1"/>
  <c r="A397" i="7"/>
  <c r="A500" i="17" s="1"/>
  <c r="A396" i="7"/>
  <c r="A499" i="17" s="1"/>
  <c r="A395" i="7"/>
  <c r="A498" i="17" s="1"/>
  <c r="A394" i="7"/>
  <c r="A497" i="17" s="1"/>
  <c r="A393" i="7"/>
  <c r="A496" i="17" s="1"/>
  <c r="A392" i="7"/>
  <c r="A495" i="17" s="1"/>
  <c r="A391" i="7"/>
  <c r="A494" i="17" s="1"/>
  <c r="A390" i="7"/>
  <c r="A493" i="17" s="1"/>
  <c r="A389" i="7"/>
  <c r="A492" i="17" s="1"/>
  <c r="A388" i="7"/>
  <c r="A491" i="17" s="1"/>
  <c r="A387" i="7"/>
  <c r="A490" i="17" s="1"/>
  <c r="A386" i="7"/>
  <c r="A489" i="17" s="1"/>
  <c r="A385" i="7"/>
  <c r="A488" i="17" s="1"/>
  <c r="A384" i="7"/>
  <c r="A487" i="17" s="1"/>
  <c r="A383" i="7"/>
  <c r="A486" i="17" s="1"/>
  <c r="A382" i="7"/>
  <c r="A485" i="17" s="1"/>
  <c r="A381" i="7"/>
  <c r="A484" i="17" s="1"/>
  <c r="A380" i="7"/>
  <c r="A483" i="17" s="1"/>
  <c r="A379" i="7"/>
  <c r="A482" i="17" s="1"/>
  <c r="A378" i="7"/>
  <c r="A481" i="17" s="1"/>
  <c r="A377" i="7"/>
  <c r="A480" i="17" s="1"/>
  <c r="A376" i="7"/>
  <c r="A479" i="17" s="1"/>
  <c r="A375" i="7"/>
  <c r="A478" i="17" s="1"/>
  <c r="A374" i="7"/>
  <c r="A477" i="17" s="1"/>
  <c r="A373" i="7"/>
  <c r="A476" i="17" s="1"/>
  <c r="A372" i="7"/>
  <c r="A475" i="17" s="1"/>
  <c r="A371" i="7"/>
  <c r="A474" i="17" s="1"/>
  <c r="A370" i="7"/>
  <c r="A473" i="17" s="1"/>
  <c r="A369" i="7"/>
  <c r="A472" i="17" s="1"/>
  <c r="A368" i="7"/>
  <c r="A471" i="17" s="1"/>
  <c r="A367" i="7"/>
  <c r="A470" i="17" s="1"/>
  <c r="A366" i="7"/>
  <c r="A469" i="17" s="1"/>
  <c r="A365" i="7"/>
  <c r="A468" i="17" s="1"/>
  <c r="A364" i="7"/>
  <c r="A467" i="17" s="1"/>
  <c r="A363" i="7"/>
  <c r="A466" i="17" s="1"/>
  <c r="A362" i="7"/>
  <c r="A465" i="17" s="1"/>
  <c r="A361" i="7"/>
  <c r="A464" i="17" s="1"/>
  <c r="A360" i="7"/>
  <c r="A463" i="17" s="1"/>
  <c r="A359" i="7"/>
  <c r="A462" i="17" s="1"/>
  <c r="A358" i="7"/>
  <c r="A461" i="17" s="1"/>
  <c r="A357" i="7"/>
  <c r="A460" i="17" s="1"/>
  <c r="A356" i="7"/>
  <c r="A459" i="17" s="1"/>
  <c r="A355" i="7"/>
  <c r="A458" i="17" s="1"/>
  <c r="A354" i="7"/>
  <c r="A457" i="17" s="1"/>
  <c r="A353" i="7"/>
  <c r="A456" i="17" s="1"/>
  <c r="A352" i="7"/>
  <c r="A455" i="17" s="1"/>
  <c r="A351" i="7"/>
  <c r="A454" i="17" s="1"/>
  <c r="A350" i="7"/>
  <c r="A453" i="17" s="1"/>
  <c r="A349" i="7"/>
  <c r="A452" i="17" s="1"/>
  <c r="A348" i="7"/>
  <c r="A451" i="17" s="1"/>
  <c r="A347" i="7"/>
  <c r="A450" i="17" s="1"/>
  <c r="A346" i="7"/>
  <c r="A449" i="17" s="1"/>
  <c r="A345" i="7"/>
  <c r="A448" i="17" s="1"/>
  <c r="A344" i="7"/>
  <c r="A447" i="17" s="1"/>
  <c r="A343" i="7"/>
  <c r="A446" i="17" s="1"/>
  <c r="A342" i="7"/>
  <c r="A445" i="17" s="1"/>
  <c r="A341" i="7"/>
  <c r="A444" i="17" s="1"/>
  <c r="A340" i="7"/>
  <c r="A443" i="17" s="1"/>
  <c r="A339" i="7"/>
  <c r="A442" i="17" s="1"/>
  <c r="A338" i="7"/>
  <c r="A441" i="17" s="1"/>
  <c r="A337" i="7"/>
  <c r="A440" i="17" s="1"/>
  <c r="A336" i="7"/>
  <c r="A439" i="17" s="1"/>
  <c r="A335" i="7"/>
  <c r="A438" i="17" s="1"/>
  <c r="A334" i="7"/>
  <c r="A437" i="17" s="1"/>
  <c r="A333" i="7"/>
  <c r="A436" i="17" s="1"/>
  <c r="A332" i="7"/>
  <c r="A435" i="17" s="1"/>
  <c r="A331" i="7"/>
  <c r="A434" i="17" s="1"/>
  <c r="A330" i="7"/>
  <c r="A433" i="17" s="1"/>
  <c r="A329" i="7"/>
  <c r="A432" i="17" s="1"/>
  <c r="A328" i="7"/>
  <c r="A431" i="17" s="1"/>
  <c r="A327" i="7"/>
  <c r="A430" i="17" s="1"/>
  <c r="A326" i="7"/>
  <c r="A429" i="17" s="1"/>
  <c r="A325" i="7"/>
  <c r="A428" i="17" s="1"/>
  <c r="A324" i="7"/>
  <c r="A427" i="17" s="1"/>
  <c r="A323" i="7"/>
  <c r="A426" i="17" s="1"/>
  <c r="A322" i="7"/>
  <c r="A425" i="17" s="1"/>
  <c r="A321" i="7"/>
  <c r="A424" i="17" s="1"/>
  <c r="A320" i="7"/>
  <c r="A423" i="17" s="1"/>
  <c r="A319" i="7"/>
  <c r="A422" i="17" s="1"/>
  <c r="A318" i="7"/>
  <c r="A421" i="17" s="1"/>
  <c r="A317" i="7"/>
  <c r="A420" i="17" s="1"/>
  <c r="A316" i="7"/>
  <c r="A419" i="17" s="1"/>
  <c r="A315" i="7"/>
  <c r="A418" i="17" s="1"/>
  <c r="A314" i="7"/>
  <c r="A417" i="17" s="1"/>
  <c r="A313" i="7"/>
  <c r="A416" i="17" s="1"/>
  <c r="A312" i="7"/>
  <c r="A415" i="17" s="1"/>
  <c r="A311" i="7"/>
  <c r="A414" i="17" s="1"/>
  <c r="A310" i="7"/>
  <c r="A413" i="17" s="1"/>
  <c r="A309" i="7"/>
  <c r="A412" i="17" s="1"/>
  <c r="A308" i="7"/>
  <c r="A411" i="17" s="1"/>
  <c r="A307" i="7"/>
  <c r="A410" i="17" s="1"/>
  <c r="A306" i="7"/>
  <c r="A409" i="17" s="1"/>
  <c r="A305" i="7"/>
  <c r="A408" i="17" s="1"/>
  <c r="A304" i="7"/>
  <c r="A407" i="17" s="1"/>
  <c r="A303" i="7"/>
  <c r="A406" i="17" s="1"/>
  <c r="A302" i="7"/>
  <c r="A405" i="17" s="1"/>
  <c r="A301" i="7"/>
  <c r="A404" i="17" s="1"/>
  <c r="A300" i="7"/>
  <c r="A403" i="17" s="1"/>
  <c r="A299" i="7"/>
  <c r="A402" i="17" s="1"/>
  <c r="A298" i="7"/>
  <c r="A401" i="17" s="1"/>
  <c r="A297" i="7"/>
  <c r="A400" i="17" s="1"/>
  <c r="A296" i="7"/>
  <c r="A399" i="17" s="1"/>
  <c r="A295" i="7"/>
  <c r="A398" i="17" s="1"/>
  <c r="A294" i="7"/>
  <c r="A397" i="17" s="1"/>
  <c r="A293" i="7"/>
  <c r="A396" i="17" s="1"/>
  <c r="A292" i="7"/>
  <c r="A395" i="17" s="1"/>
  <c r="A291" i="7"/>
  <c r="A394" i="17" s="1"/>
  <c r="A290" i="7"/>
  <c r="A393" i="17" s="1"/>
  <c r="A289" i="7"/>
  <c r="A392" i="17" s="1"/>
  <c r="A288" i="7"/>
  <c r="A391" i="17" s="1"/>
  <c r="A287" i="7"/>
  <c r="A390" i="17" s="1"/>
  <c r="A286" i="7"/>
  <c r="A389" i="17" s="1"/>
  <c r="A285" i="7"/>
  <c r="A388" i="17" s="1"/>
  <c r="A284" i="7"/>
  <c r="A387" i="17" s="1"/>
  <c r="A283" i="7"/>
  <c r="A386" i="17" s="1"/>
  <c r="A282" i="7"/>
  <c r="A385" i="17" s="1"/>
  <c r="A281" i="7"/>
  <c r="A384" i="17" s="1"/>
  <c r="A280" i="7"/>
  <c r="A383" i="17" s="1"/>
  <c r="A279" i="7"/>
  <c r="A382" i="17" s="1"/>
  <c r="A278" i="7"/>
  <c r="A381" i="17" s="1"/>
  <c r="A277" i="7"/>
  <c r="A380" i="17" s="1"/>
  <c r="A276" i="7"/>
  <c r="A379" i="17" s="1"/>
  <c r="A275" i="7"/>
  <c r="A378" i="17" s="1"/>
  <c r="A274" i="7"/>
  <c r="A377" i="17" s="1"/>
  <c r="A273" i="7"/>
  <c r="A376" i="17" s="1"/>
  <c r="A272" i="7"/>
  <c r="A375" i="17" s="1"/>
  <c r="A271" i="7"/>
  <c r="A374" i="17" s="1"/>
  <c r="A270" i="7"/>
  <c r="A373" i="17" s="1"/>
  <c r="A269" i="7"/>
  <c r="A372" i="17" s="1"/>
  <c r="A268" i="7"/>
  <c r="A371" i="17" s="1"/>
  <c r="A267" i="7"/>
  <c r="A370" i="17" s="1"/>
  <c r="A266" i="7"/>
  <c r="A369" i="17" s="1"/>
  <c r="A265" i="7"/>
  <c r="A368" i="17" s="1"/>
  <c r="A264" i="7"/>
  <c r="A367" i="17" s="1"/>
  <c r="A263" i="7"/>
  <c r="A366" i="17" s="1"/>
  <c r="A262" i="7"/>
  <c r="A365" i="17" s="1"/>
  <c r="A261" i="7"/>
  <c r="A364" i="17" s="1"/>
  <c r="A260" i="7"/>
  <c r="A363" i="17" s="1"/>
  <c r="A259" i="7"/>
  <c r="A362" i="17" s="1"/>
  <c r="A258" i="7"/>
  <c r="A361" i="17" s="1"/>
  <c r="A257" i="7"/>
  <c r="A360" i="17" s="1"/>
  <c r="A256" i="7"/>
  <c r="A359" i="17" s="1"/>
  <c r="A255" i="7"/>
  <c r="A358" i="17" s="1"/>
  <c r="A254" i="7"/>
  <c r="A357" i="17" s="1"/>
  <c r="A253" i="7"/>
  <c r="A356" i="17" s="1"/>
  <c r="A252" i="7"/>
  <c r="A355" i="17" s="1"/>
  <c r="A251" i="7"/>
  <c r="A354" i="17" s="1"/>
  <c r="A250" i="7"/>
  <c r="A353" i="17" s="1"/>
  <c r="A249" i="7"/>
  <c r="A352" i="17" s="1"/>
  <c r="A248" i="7"/>
  <c r="A351" i="17" s="1"/>
  <c r="A247" i="7"/>
  <c r="A350" i="17" s="1"/>
  <c r="A246" i="7"/>
  <c r="A349" i="17" s="1"/>
  <c r="A245" i="7"/>
  <c r="A348" i="17" s="1"/>
  <c r="A244" i="7"/>
  <c r="A347" i="17" s="1"/>
  <c r="A243" i="7"/>
  <c r="A346" i="17" s="1"/>
  <c r="A242" i="7"/>
  <c r="A345" i="17" s="1"/>
  <c r="A241" i="7"/>
  <c r="A344" i="17" s="1"/>
  <c r="A240" i="7"/>
  <c r="A343" i="17" s="1"/>
  <c r="A239" i="7"/>
  <c r="A342" i="17" s="1"/>
  <c r="A238" i="7"/>
  <c r="A341" i="17" s="1"/>
  <c r="A237" i="7"/>
  <c r="A340" i="17" s="1"/>
  <c r="A236" i="7"/>
  <c r="A339" i="17" s="1"/>
  <c r="A235" i="7"/>
  <c r="A338" i="17" s="1"/>
  <c r="A234" i="7"/>
  <c r="A337" i="17" s="1"/>
  <c r="A233" i="7"/>
  <c r="A336" i="17" s="1"/>
  <c r="A232" i="7"/>
  <c r="A335" i="17" s="1"/>
  <c r="A231" i="7"/>
  <c r="A334" i="17" s="1"/>
  <c r="A230" i="7"/>
  <c r="A333" i="17" s="1"/>
  <c r="A229" i="7"/>
  <c r="A332" i="17" s="1"/>
  <c r="A228" i="7"/>
  <c r="A331" i="17" s="1"/>
  <c r="A227" i="7"/>
  <c r="A330" i="17" s="1"/>
  <c r="A226" i="7"/>
  <c r="A329" i="17" s="1"/>
  <c r="A225" i="7"/>
  <c r="A328" i="17" s="1"/>
  <c r="A224" i="7"/>
  <c r="A327" i="17" s="1"/>
  <c r="A223" i="7"/>
  <c r="A326" i="17" s="1"/>
  <c r="A222" i="7"/>
  <c r="A325" i="17" s="1"/>
  <c r="A221" i="7"/>
  <c r="A324" i="17" s="1"/>
  <c r="A220" i="7"/>
  <c r="A323" i="17" s="1"/>
  <c r="A219" i="7"/>
  <c r="A322" i="17" s="1"/>
  <c r="A218" i="7"/>
  <c r="A321" i="17" s="1"/>
  <c r="A217" i="7"/>
  <c r="A320" i="17" s="1"/>
  <c r="A216" i="7"/>
  <c r="A319" i="17" s="1"/>
  <c r="A215" i="7"/>
  <c r="A318" i="17" s="1"/>
  <c r="A214" i="7"/>
  <c r="A317" i="17" s="1"/>
  <c r="A213" i="7"/>
  <c r="A316" i="17" s="1"/>
  <c r="A212" i="7"/>
  <c r="A315" i="17" s="1"/>
  <c r="A211" i="7"/>
  <c r="A314" i="17" s="1"/>
  <c r="A210" i="7"/>
  <c r="A313" i="17" s="1"/>
  <c r="A209" i="7"/>
  <c r="A312" i="17" s="1"/>
  <c r="A208" i="7"/>
  <c r="A311" i="17" s="1"/>
  <c r="A207" i="7"/>
  <c r="A310" i="17" s="1"/>
  <c r="A206" i="7"/>
  <c r="A309" i="17" s="1"/>
  <c r="A205" i="7"/>
  <c r="A308" i="17" s="1"/>
  <c r="A204" i="7"/>
  <c r="A307" i="17" s="1"/>
  <c r="A203" i="7"/>
  <c r="A306" i="17" s="1"/>
  <c r="A202" i="7"/>
  <c r="A305" i="17" s="1"/>
  <c r="A201" i="7"/>
  <c r="A304" i="17" s="1"/>
  <c r="A200" i="7"/>
  <c r="A303" i="17" s="1"/>
  <c r="A199" i="7"/>
  <c r="A302" i="17" s="1"/>
  <c r="A198" i="7"/>
  <c r="A301" i="17" s="1"/>
  <c r="A197" i="7"/>
  <c r="A300" i="17" s="1"/>
  <c r="A196" i="7"/>
  <c r="A299" i="17" s="1"/>
  <c r="A195" i="7"/>
  <c r="A298" i="17" s="1"/>
  <c r="A194" i="7"/>
  <c r="A297" i="17" s="1"/>
  <c r="A193" i="7"/>
  <c r="A296" i="17" s="1"/>
  <c r="A192" i="7"/>
  <c r="A295" i="17" s="1"/>
  <c r="A191" i="7"/>
  <c r="A294" i="17" s="1"/>
  <c r="A190" i="7"/>
  <c r="A293" i="17" s="1"/>
  <c r="A189" i="7"/>
  <c r="A292" i="17" s="1"/>
  <c r="A188" i="7"/>
  <c r="A291" i="17" s="1"/>
  <c r="A187" i="7"/>
  <c r="A290" i="17" s="1"/>
  <c r="A186" i="7"/>
  <c r="A289" i="17" s="1"/>
  <c r="A185" i="7"/>
  <c r="A288" i="17" s="1"/>
  <c r="A184" i="7"/>
  <c r="A287" i="17" s="1"/>
  <c r="A183" i="7"/>
  <c r="A286" i="17" s="1"/>
  <c r="A182" i="7"/>
  <c r="A285" i="17" s="1"/>
  <c r="A181" i="7"/>
  <c r="A284" i="17" s="1"/>
  <c r="A180" i="7"/>
  <c r="A283" i="17" s="1"/>
  <c r="A179" i="7"/>
  <c r="A282" i="17" s="1"/>
  <c r="A178" i="7"/>
  <c r="A281" i="17" s="1"/>
  <c r="A177" i="7"/>
  <c r="A280" i="17" s="1"/>
  <c r="A176" i="7"/>
  <c r="A279" i="17" s="1"/>
  <c r="A175" i="7"/>
  <c r="A278" i="17" s="1"/>
  <c r="A174" i="7"/>
  <c r="A277" i="17" s="1"/>
  <c r="A173" i="7"/>
  <c r="A276" i="17" s="1"/>
  <c r="A172" i="7"/>
  <c r="A275" i="17" s="1"/>
  <c r="A171" i="7"/>
  <c r="A274" i="17" s="1"/>
  <c r="A170" i="7"/>
  <c r="A273" i="17" s="1"/>
  <c r="A169" i="7"/>
  <c r="A272" i="17" s="1"/>
  <c r="A168" i="7"/>
  <c r="A271" i="17" s="1"/>
  <c r="A167" i="7"/>
  <c r="A270" i="17" s="1"/>
  <c r="A166" i="7"/>
  <c r="A269" i="17" s="1"/>
  <c r="A165" i="7"/>
  <c r="A268" i="17" s="1"/>
  <c r="A164" i="7"/>
  <c r="A267" i="17" s="1"/>
  <c r="A163" i="7"/>
  <c r="A266" i="17" s="1"/>
  <c r="A162" i="7"/>
  <c r="A265" i="17" s="1"/>
  <c r="A161" i="7"/>
  <c r="A264" i="17" s="1"/>
  <c r="A160" i="7"/>
  <c r="A263" i="17" s="1"/>
  <c r="A159" i="7"/>
  <c r="A262" i="17" s="1"/>
  <c r="A158" i="7"/>
  <c r="A261" i="17" s="1"/>
  <c r="A157" i="7"/>
  <c r="A260" i="17" s="1"/>
  <c r="A156" i="7"/>
  <c r="A259" i="17" s="1"/>
  <c r="A155" i="7"/>
  <c r="A258" i="17" s="1"/>
  <c r="A154" i="7"/>
  <c r="A257" i="17" s="1"/>
  <c r="A153" i="7"/>
  <c r="A256" i="17" s="1"/>
  <c r="A152" i="7"/>
  <c r="A255" i="17" s="1"/>
  <c r="A151" i="7"/>
  <c r="A254" i="17" s="1"/>
  <c r="A150" i="7"/>
  <c r="A253" i="17" s="1"/>
  <c r="A149" i="7"/>
  <c r="A252" i="17" s="1"/>
  <c r="A148" i="7"/>
  <c r="A251" i="17" s="1"/>
  <c r="A147" i="7"/>
  <c r="A250" i="17" s="1"/>
  <c r="A146" i="7"/>
  <c r="A249" i="17" s="1"/>
  <c r="A145" i="7"/>
  <c r="A248" i="17" s="1"/>
  <c r="A144" i="7"/>
  <c r="A247" i="17" s="1"/>
  <c r="A143" i="7"/>
  <c r="A246" i="17" s="1"/>
  <c r="A142" i="7"/>
  <c r="A245" i="17" s="1"/>
  <c r="A141" i="7"/>
  <c r="A244" i="17" s="1"/>
  <c r="A140" i="7"/>
  <c r="A243" i="17" s="1"/>
  <c r="A139" i="7"/>
  <c r="A242" i="17" s="1"/>
  <c r="A138" i="7"/>
  <c r="A241" i="17" s="1"/>
  <c r="A137" i="7"/>
  <c r="A240" i="17" s="1"/>
  <c r="A136" i="7"/>
  <c r="A239" i="17" s="1"/>
  <c r="A135" i="7"/>
  <c r="A238" i="17" s="1"/>
  <c r="A134" i="7"/>
  <c r="A237" i="17" s="1"/>
  <c r="A133" i="7"/>
  <c r="A236" i="17" s="1"/>
  <c r="A132" i="7"/>
  <c r="A235" i="17" s="1"/>
  <c r="A131" i="7"/>
  <c r="A234" i="17" s="1"/>
  <c r="A130" i="7"/>
  <c r="A233" i="17" s="1"/>
  <c r="A129" i="7"/>
  <c r="A232" i="17" s="1"/>
  <c r="A128" i="7"/>
  <c r="A231" i="17" s="1"/>
  <c r="A127" i="7"/>
  <c r="A230" i="17" s="1"/>
  <c r="A126" i="7"/>
  <c r="A229" i="17" s="1"/>
  <c r="A125" i="7"/>
  <c r="A228" i="17" s="1"/>
  <c r="A124" i="7"/>
  <c r="A227" i="17" s="1"/>
  <c r="A123" i="7"/>
  <c r="A226" i="17" s="1"/>
  <c r="A122" i="7"/>
  <c r="A225" i="17" s="1"/>
  <c r="A121" i="7"/>
  <c r="A224" i="17" s="1"/>
  <c r="A120" i="7"/>
  <c r="A223" i="17" s="1"/>
  <c r="A119" i="7"/>
  <c r="A222" i="17" s="1"/>
  <c r="A118" i="7"/>
  <c r="A221" i="17" s="1"/>
  <c r="A117" i="7"/>
  <c r="A220" i="17" s="1"/>
  <c r="A116" i="7"/>
  <c r="A219" i="17" s="1"/>
  <c r="A115" i="7"/>
  <c r="A218" i="17" s="1"/>
  <c r="A114" i="7"/>
  <c r="A217" i="17" s="1"/>
  <c r="A113" i="7"/>
  <c r="A216" i="17" s="1"/>
  <c r="A112" i="7"/>
  <c r="A215" i="17" s="1"/>
  <c r="A111" i="7"/>
  <c r="A214" i="17" s="1"/>
  <c r="A110" i="7"/>
  <c r="A213" i="17" s="1"/>
  <c r="A109" i="7"/>
  <c r="A212" i="17" s="1"/>
  <c r="A108" i="7"/>
  <c r="A211" i="17" s="1"/>
  <c r="A107" i="7"/>
  <c r="A210" i="17" s="1"/>
  <c r="A106" i="7"/>
  <c r="A209" i="17" s="1"/>
  <c r="A105" i="7"/>
  <c r="A208" i="17" s="1"/>
  <c r="A104" i="7"/>
  <c r="A207" i="17" s="1"/>
  <c r="A103" i="7"/>
  <c r="A206" i="17" s="1"/>
  <c r="A102" i="7"/>
  <c r="A205" i="17" s="1"/>
  <c r="A101" i="7"/>
  <c r="A204" i="17" s="1"/>
  <c r="A100" i="7"/>
  <c r="A203" i="17" s="1"/>
  <c r="A99" i="7"/>
  <c r="A202" i="17" s="1"/>
  <c r="A98" i="7"/>
  <c r="A201" i="17" s="1"/>
  <c r="A97" i="7"/>
  <c r="A200" i="17" s="1"/>
  <c r="A96" i="7"/>
  <c r="A199" i="17" s="1"/>
  <c r="A95" i="7"/>
  <c r="A198" i="17" s="1"/>
  <c r="A94" i="7"/>
  <c r="A197" i="17" s="1"/>
  <c r="A93" i="7"/>
  <c r="A196" i="17" s="1"/>
  <c r="A92" i="7"/>
  <c r="A195" i="17" s="1"/>
  <c r="A91" i="7"/>
  <c r="A194" i="17" s="1"/>
  <c r="A90" i="7"/>
  <c r="A193" i="17" s="1"/>
  <c r="A89" i="7"/>
  <c r="A192" i="17" s="1"/>
  <c r="A88" i="7"/>
  <c r="A191" i="17" s="1"/>
  <c r="A87" i="7"/>
  <c r="A190" i="17" s="1"/>
  <c r="A86" i="7"/>
  <c r="A189" i="17" s="1"/>
  <c r="A85" i="7"/>
  <c r="A188" i="17" s="1"/>
  <c r="A84" i="7"/>
  <c r="A187" i="17" s="1"/>
  <c r="A83" i="7"/>
  <c r="A186" i="17" s="1"/>
  <c r="A82" i="7"/>
  <c r="A185" i="17" s="1"/>
  <c r="A81" i="7"/>
  <c r="A184" i="17" s="1"/>
  <c r="A80" i="7"/>
  <c r="A183" i="17" s="1"/>
  <c r="A79" i="7"/>
  <c r="A182" i="17" s="1"/>
  <c r="A78" i="7"/>
  <c r="A181" i="17" s="1"/>
  <c r="A77" i="7"/>
  <c r="A180" i="17" s="1"/>
  <c r="A76" i="7"/>
  <c r="A179" i="17" s="1"/>
  <c r="A75" i="7"/>
  <c r="A178" i="17" s="1"/>
  <c r="A74" i="7"/>
  <c r="A177" i="17" s="1"/>
  <c r="A73" i="7"/>
  <c r="A176" i="17" s="1"/>
  <c r="A72" i="7"/>
  <c r="A175" i="17" s="1"/>
  <c r="A71" i="7"/>
  <c r="A174" i="17" s="1"/>
  <c r="A70" i="7"/>
  <c r="A173" i="17" s="1"/>
  <c r="A69" i="7"/>
  <c r="A172" i="17" s="1"/>
  <c r="A68" i="7"/>
  <c r="A171" i="17" s="1"/>
  <c r="A67" i="7"/>
  <c r="A170" i="17" s="1"/>
  <c r="A66" i="7"/>
  <c r="A169" i="17" s="1"/>
  <c r="A65" i="7"/>
  <c r="A168" i="17" s="1"/>
  <c r="A64" i="7"/>
  <c r="A167" i="17" s="1"/>
  <c r="A63" i="7"/>
  <c r="A166" i="17" s="1"/>
  <c r="A62" i="7"/>
  <c r="A165" i="17" s="1"/>
  <c r="A61" i="7"/>
  <c r="A164" i="17" s="1"/>
  <c r="A60" i="7"/>
  <c r="A163" i="17" s="1"/>
  <c r="A59" i="7"/>
  <c r="A162" i="17" s="1"/>
  <c r="A58" i="7"/>
  <c r="A161" i="17" s="1"/>
  <c r="A57" i="7"/>
  <c r="A160" i="17" s="1"/>
  <c r="A56" i="7"/>
  <c r="A159" i="17" s="1"/>
  <c r="A55" i="7"/>
  <c r="A158" i="17" s="1"/>
  <c r="A54" i="7"/>
  <c r="A157" i="17" s="1"/>
  <c r="A53" i="7"/>
  <c r="A156" i="17" s="1"/>
  <c r="A52" i="7"/>
  <c r="A155" i="17" s="1"/>
  <c r="A51" i="7"/>
  <c r="A154" i="17" s="1"/>
  <c r="A50" i="7"/>
  <c r="A153" i="17" s="1"/>
  <c r="A49" i="7"/>
  <c r="A152" i="17" s="1"/>
  <c r="A48" i="7"/>
  <c r="A151" i="17" s="1"/>
  <c r="A47" i="7"/>
  <c r="A150" i="17" s="1"/>
  <c r="A46" i="7"/>
  <c r="A149" i="17" s="1"/>
  <c r="A45" i="7"/>
  <c r="A148" i="17" s="1"/>
  <c r="A44" i="7"/>
  <c r="A147" i="17" s="1"/>
  <c r="A43" i="7"/>
  <c r="A146" i="17" s="1"/>
  <c r="A42" i="7"/>
  <c r="A145" i="17" s="1"/>
  <c r="A41" i="7"/>
  <c r="A144" i="17" s="1"/>
  <c r="A40" i="7"/>
  <c r="A143" i="17" s="1"/>
  <c r="A39" i="7"/>
  <c r="A142" i="17" s="1"/>
  <c r="A38" i="7"/>
  <c r="A141" i="17" s="1"/>
  <c r="A37" i="7"/>
  <c r="A140" i="17" s="1"/>
  <c r="A36" i="7"/>
  <c r="A139" i="17" s="1"/>
  <c r="A35" i="7"/>
  <c r="A138" i="17" s="1"/>
  <c r="A34" i="7"/>
  <c r="A137" i="17" s="1"/>
  <c r="A33" i="7"/>
  <c r="A136" i="17" s="1"/>
  <c r="A32" i="7"/>
  <c r="A135" i="17" s="1"/>
  <c r="A31" i="7"/>
  <c r="A134" i="17" s="1"/>
  <c r="A30" i="7"/>
  <c r="A133" i="17" s="1"/>
  <c r="A29" i="7"/>
  <c r="A132" i="17" s="1"/>
  <c r="A28" i="7"/>
  <c r="A131" i="17" s="1"/>
  <c r="A27" i="7"/>
  <c r="A130" i="17" s="1"/>
  <c r="A26" i="7"/>
  <c r="A129" i="17" s="1"/>
  <c r="A25" i="7"/>
  <c r="A128" i="17" s="1"/>
  <c r="A24" i="7"/>
  <c r="A127" i="17" s="1"/>
  <c r="A23" i="7"/>
  <c r="A126" i="17" s="1"/>
  <c r="A22" i="7"/>
  <c r="A125" i="17" s="1"/>
  <c r="A21" i="7"/>
  <c r="A124" i="17" s="1"/>
  <c r="A20" i="7"/>
  <c r="A123" i="17" s="1"/>
  <c r="A19" i="7"/>
  <c r="A122" i="17" s="1"/>
  <c r="A18" i="7"/>
  <c r="A121" i="17" s="1"/>
  <c r="A17" i="7"/>
  <c r="A120" i="17" s="1"/>
  <c r="A16" i="7"/>
  <c r="A119" i="17" s="1"/>
  <c r="A15" i="7"/>
  <c r="A118" i="17" s="1"/>
  <c r="A14" i="7"/>
  <c r="A117" i="17" s="1"/>
  <c r="A13" i="7"/>
  <c r="A116" i="17" s="1"/>
  <c r="A12" i="7"/>
  <c r="A115" i="17" s="1"/>
  <c r="A11" i="7"/>
  <c r="A114" i="17" s="1"/>
  <c r="A10" i="7"/>
  <c r="A113" i="17" s="1"/>
  <c r="A9" i="7"/>
  <c r="A112" i="17" s="1"/>
  <c r="A8" i="7"/>
  <c r="A111" i="17" s="1"/>
  <c r="A7" i="7"/>
  <c r="A110" i="17" s="1"/>
  <c r="A6" i="7"/>
  <c r="A109" i="17" s="1"/>
  <c r="A5" i="7"/>
  <c r="A108" i="17" s="1"/>
  <c r="A4" i="7"/>
  <c r="A107" i="17" s="1"/>
  <c r="A3" i="7"/>
  <c r="A106" i="17" s="1"/>
  <c r="C1" i="7"/>
  <c r="D98" i="17" l="1"/>
  <c r="B98" i="17"/>
  <c r="C100" i="17"/>
  <c r="DA554" i="2"/>
  <c r="DA553" i="2"/>
  <c r="DA552" i="2"/>
  <c r="DA551" i="2"/>
  <c r="DA550" i="2"/>
  <c r="DA549" i="2"/>
  <c r="DA548" i="2"/>
  <c r="DA547" i="2"/>
  <c r="DA546" i="2"/>
  <c r="DA545" i="2"/>
  <c r="DA544" i="2"/>
  <c r="DA543" i="2"/>
  <c r="DA542" i="2"/>
  <c r="DA541" i="2"/>
  <c r="DA540" i="2"/>
  <c r="DA539" i="2"/>
  <c r="DA538" i="2"/>
  <c r="DA537" i="2"/>
  <c r="DA536" i="2"/>
  <c r="DA535" i="2"/>
  <c r="DA534" i="2"/>
  <c r="DA533" i="2"/>
  <c r="DA532" i="2"/>
  <c r="DA531" i="2"/>
  <c r="DA530" i="2"/>
  <c r="DA529" i="2"/>
  <c r="DA528" i="2"/>
  <c r="DA527" i="2"/>
  <c r="DA526" i="2"/>
  <c r="DA525" i="2"/>
  <c r="DA524" i="2"/>
  <c r="DA523" i="2"/>
  <c r="DA522" i="2"/>
  <c r="DA521" i="2"/>
  <c r="DA520" i="2"/>
  <c r="DA519" i="2"/>
  <c r="DA518" i="2"/>
  <c r="DA517" i="2"/>
  <c r="DA516" i="2"/>
  <c r="DA515" i="2"/>
  <c r="DA514" i="2"/>
  <c r="DA513" i="2"/>
  <c r="DA512" i="2"/>
  <c r="DA511" i="2"/>
  <c r="DA510" i="2"/>
  <c r="DA509" i="2"/>
  <c r="DA508" i="2"/>
  <c r="DA507" i="2"/>
  <c r="DA506" i="2"/>
  <c r="DA505" i="2"/>
  <c r="DA504" i="2"/>
  <c r="DA503" i="2"/>
  <c r="DA502" i="2"/>
  <c r="DA501" i="2"/>
  <c r="DA500" i="2"/>
  <c r="DA499" i="2"/>
  <c r="DA498" i="2"/>
  <c r="DA497" i="2"/>
  <c r="DA496" i="2"/>
  <c r="DA495" i="2"/>
  <c r="DA494" i="2"/>
  <c r="DA493" i="2"/>
  <c r="DA492" i="2"/>
  <c r="DA491" i="2"/>
  <c r="DA490" i="2"/>
  <c r="DA489" i="2"/>
  <c r="DA488" i="2"/>
  <c r="DA487" i="2"/>
  <c r="DA486" i="2"/>
  <c r="DA485" i="2"/>
  <c r="DA484" i="2"/>
  <c r="DA483" i="2"/>
  <c r="DA482" i="2"/>
  <c r="DA481" i="2"/>
  <c r="DA480" i="2"/>
  <c r="DA479" i="2"/>
  <c r="DA478" i="2"/>
  <c r="DA477" i="2"/>
  <c r="DA476" i="2"/>
  <c r="DA475" i="2"/>
  <c r="DA474" i="2"/>
  <c r="DA473" i="2"/>
  <c r="DA472" i="2"/>
  <c r="DA471" i="2"/>
  <c r="DA470" i="2"/>
  <c r="DA469" i="2"/>
  <c r="DA468" i="2"/>
  <c r="DA467" i="2"/>
  <c r="DA466" i="2"/>
  <c r="DA465" i="2"/>
  <c r="DA464" i="2"/>
  <c r="DA463" i="2"/>
  <c r="DA462" i="2"/>
  <c r="DA461" i="2"/>
  <c r="DA460" i="2"/>
  <c r="DA459" i="2"/>
  <c r="DA458" i="2"/>
  <c r="DA457" i="2"/>
  <c r="DA456" i="2"/>
  <c r="DA455" i="2"/>
  <c r="DA454" i="2"/>
  <c r="DA453" i="2"/>
  <c r="DA452" i="2"/>
  <c r="DA451" i="2"/>
  <c r="DA450" i="2"/>
  <c r="DA449" i="2"/>
  <c r="DA448" i="2"/>
  <c r="DA447" i="2"/>
  <c r="DA446" i="2"/>
  <c r="DA445" i="2"/>
  <c r="DA444" i="2"/>
  <c r="DA443" i="2"/>
  <c r="DA442" i="2"/>
  <c r="DA441" i="2"/>
  <c r="DA440" i="2"/>
  <c r="DA439" i="2"/>
  <c r="DA438" i="2"/>
  <c r="DA437" i="2"/>
  <c r="DA436" i="2"/>
  <c r="DA435" i="2"/>
  <c r="DA434" i="2"/>
  <c r="DA433" i="2"/>
  <c r="DA432" i="2"/>
  <c r="DA431" i="2"/>
  <c r="DA430" i="2"/>
  <c r="DA429" i="2"/>
  <c r="DA428" i="2"/>
  <c r="DA427" i="2"/>
  <c r="DA426" i="2"/>
  <c r="DA425" i="2"/>
  <c r="DA424" i="2"/>
  <c r="DA423" i="2"/>
  <c r="DA422" i="2"/>
  <c r="DA421" i="2"/>
  <c r="DA420" i="2"/>
  <c r="DA419" i="2"/>
  <c r="DA418" i="2"/>
  <c r="DA417" i="2"/>
  <c r="DA416" i="2"/>
  <c r="DA415" i="2"/>
  <c r="DA414" i="2"/>
  <c r="DA413" i="2"/>
  <c r="DA412" i="2"/>
  <c r="DA411" i="2"/>
  <c r="DA410" i="2"/>
  <c r="DA409" i="2"/>
  <c r="DA408" i="2"/>
  <c r="DA407" i="2"/>
  <c r="DA406" i="2"/>
  <c r="DA405" i="2"/>
  <c r="DA404" i="2"/>
  <c r="DA403" i="2"/>
  <c r="DA402" i="2"/>
  <c r="DA401" i="2"/>
  <c r="DA400" i="2"/>
  <c r="DA399" i="2"/>
  <c r="DA398" i="2"/>
  <c r="DA397" i="2"/>
  <c r="DA396" i="2"/>
  <c r="DA395" i="2"/>
  <c r="DA394" i="2"/>
  <c r="DA393" i="2"/>
  <c r="DA392" i="2"/>
  <c r="DA391" i="2"/>
  <c r="DA390" i="2"/>
  <c r="DA389" i="2"/>
  <c r="DA388" i="2"/>
  <c r="DA387" i="2"/>
  <c r="DA386" i="2"/>
  <c r="DA385" i="2"/>
  <c r="DA384" i="2"/>
  <c r="DA383" i="2"/>
  <c r="DA382" i="2"/>
  <c r="DA381" i="2"/>
  <c r="DA380" i="2"/>
  <c r="DA379" i="2"/>
  <c r="DA378" i="2"/>
  <c r="DA377" i="2"/>
  <c r="DA376" i="2"/>
  <c r="DA375" i="2"/>
  <c r="DA374" i="2"/>
  <c r="DA373" i="2"/>
  <c r="DA372" i="2"/>
  <c r="DA371" i="2"/>
  <c r="DA370" i="2"/>
  <c r="DA369" i="2"/>
  <c r="DA368" i="2"/>
  <c r="DA367" i="2"/>
  <c r="DA366" i="2"/>
  <c r="DA365" i="2"/>
  <c r="DA364" i="2"/>
  <c r="DA363" i="2"/>
  <c r="DA362" i="2"/>
  <c r="DA361" i="2"/>
  <c r="DA360" i="2"/>
  <c r="DA359" i="2"/>
  <c r="DA358" i="2"/>
  <c r="DA357" i="2"/>
  <c r="DA356" i="2"/>
  <c r="DA355" i="2"/>
  <c r="DA354" i="2"/>
  <c r="DA353" i="2"/>
  <c r="DA352" i="2"/>
  <c r="DA351" i="2"/>
  <c r="DA350" i="2"/>
  <c r="DA349" i="2"/>
  <c r="DA348" i="2"/>
  <c r="DA347" i="2"/>
  <c r="DA346" i="2"/>
  <c r="DA345" i="2"/>
  <c r="DA344" i="2"/>
  <c r="DA343" i="2"/>
  <c r="DA342" i="2"/>
  <c r="DA341" i="2"/>
  <c r="DA340" i="2"/>
  <c r="DA339" i="2"/>
  <c r="DA338" i="2"/>
  <c r="DA337" i="2"/>
  <c r="B337" i="27" s="1"/>
  <c r="DA336" i="2"/>
  <c r="B336" i="27" s="1"/>
  <c r="DA335" i="2"/>
  <c r="B335" i="27" s="1"/>
  <c r="DA334" i="2"/>
  <c r="B334" i="27" s="1"/>
  <c r="DA333" i="2"/>
  <c r="B333" i="27" s="1"/>
  <c r="DA332" i="2"/>
  <c r="B332" i="27" s="1"/>
  <c r="DA331" i="2"/>
  <c r="B331" i="27" s="1"/>
  <c r="DA330" i="2"/>
  <c r="B330" i="27" s="1"/>
  <c r="DA329" i="2"/>
  <c r="B329" i="27" s="1"/>
  <c r="DA328" i="2"/>
  <c r="B328" i="27" s="1"/>
  <c r="DA327" i="2"/>
  <c r="B327" i="27" s="1"/>
  <c r="DA326" i="2"/>
  <c r="DA325" i="2"/>
  <c r="DA324" i="2"/>
  <c r="DA323" i="2"/>
  <c r="DA322" i="2"/>
  <c r="DA321" i="2"/>
  <c r="DA320" i="2"/>
  <c r="DA319" i="2"/>
  <c r="DA318" i="2"/>
  <c r="DA317" i="2"/>
  <c r="DA316" i="2"/>
  <c r="DA315" i="2"/>
  <c r="DA314" i="2"/>
  <c r="DA313" i="2"/>
  <c r="DA312" i="2"/>
  <c r="DA311" i="2"/>
  <c r="DA310" i="2"/>
  <c r="DA309" i="2"/>
  <c r="DA308" i="2"/>
  <c r="DA307" i="2"/>
  <c r="DA306" i="2"/>
  <c r="DA305" i="2"/>
  <c r="DA304" i="2"/>
  <c r="DA303" i="2"/>
  <c r="DA302" i="2"/>
  <c r="DA301" i="2"/>
  <c r="DA300" i="2"/>
  <c r="DA299" i="2"/>
  <c r="DA298" i="2"/>
  <c r="DA297" i="2"/>
  <c r="DA296" i="2"/>
  <c r="DA295" i="2"/>
  <c r="DA294" i="2"/>
  <c r="DA293" i="2"/>
  <c r="DA292" i="2"/>
  <c r="DA291" i="2"/>
  <c r="DA290" i="2"/>
  <c r="DA289" i="2"/>
  <c r="DA288" i="2"/>
  <c r="DA287" i="2"/>
  <c r="DA286" i="2"/>
  <c r="DA285" i="2"/>
  <c r="DA284" i="2"/>
  <c r="DA283" i="2"/>
  <c r="DA282" i="2"/>
  <c r="DA281" i="2"/>
  <c r="DA280" i="2"/>
  <c r="DA279" i="2"/>
  <c r="DA278" i="2"/>
  <c r="DA277" i="2"/>
  <c r="DA276" i="2"/>
  <c r="DA275" i="2"/>
  <c r="DA274" i="2"/>
  <c r="DA273" i="2"/>
  <c r="DA272" i="2"/>
  <c r="DA271" i="2"/>
  <c r="DA270" i="2"/>
  <c r="DA269" i="2"/>
  <c r="DA268" i="2"/>
  <c r="DA267" i="2"/>
  <c r="DA266" i="2"/>
  <c r="DA265" i="2"/>
  <c r="DA264" i="2"/>
  <c r="DA263" i="2"/>
  <c r="DA262" i="2"/>
  <c r="DA261" i="2"/>
  <c r="DA260" i="2"/>
  <c r="DA259" i="2"/>
  <c r="DA258" i="2"/>
  <c r="DA257" i="2"/>
  <c r="DA256" i="2"/>
  <c r="DA255" i="2"/>
  <c r="DA254" i="2"/>
  <c r="DA253" i="2"/>
  <c r="DA252" i="2"/>
  <c r="DA251" i="2"/>
  <c r="DA250" i="2"/>
  <c r="DA249" i="2"/>
  <c r="DA248" i="2"/>
  <c r="DA247" i="2"/>
  <c r="DA246" i="2"/>
  <c r="DA245" i="2"/>
  <c r="DA244" i="2"/>
  <c r="DA243" i="2"/>
  <c r="DA242" i="2"/>
  <c r="DA241" i="2"/>
  <c r="DA240" i="2"/>
  <c r="DA239" i="2"/>
  <c r="DA238" i="2"/>
  <c r="DA237" i="2"/>
  <c r="DA236" i="2"/>
  <c r="DA235" i="2"/>
  <c r="DA234" i="2"/>
  <c r="DA233" i="2"/>
  <c r="DA232" i="2"/>
  <c r="DA231" i="2"/>
  <c r="DA230" i="2"/>
  <c r="DA229" i="2"/>
  <c r="DA228" i="2"/>
  <c r="DA227" i="2"/>
  <c r="DA226" i="2"/>
  <c r="DA225" i="2"/>
  <c r="DA224" i="2"/>
  <c r="DA223" i="2"/>
  <c r="DA222" i="2"/>
  <c r="DA221" i="2"/>
  <c r="DA220" i="2"/>
  <c r="DA219" i="2"/>
  <c r="DA218" i="2"/>
  <c r="DA217" i="2"/>
  <c r="DA216" i="2"/>
  <c r="DA215" i="2"/>
  <c r="DA214" i="2"/>
  <c r="DA213" i="2"/>
  <c r="DA212" i="2"/>
  <c r="DA211" i="2"/>
  <c r="DA210" i="2"/>
  <c r="DA209" i="2"/>
  <c r="DA208" i="2"/>
  <c r="DA207" i="2"/>
  <c r="DA206" i="2"/>
  <c r="DA205" i="2"/>
  <c r="DA204" i="2"/>
  <c r="DA203" i="2"/>
  <c r="DA202" i="2"/>
  <c r="DA201" i="2"/>
  <c r="DA200" i="2"/>
  <c r="DA199" i="2"/>
  <c r="DA198" i="2"/>
  <c r="DA197" i="2"/>
  <c r="DA196" i="2"/>
  <c r="DA195" i="2"/>
  <c r="DA194" i="2"/>
  <c r="DA193" i="2"/>
  <c r="DA192" i="2"/>
  <c r="DA191" i="2"/>
  <c r="DA190" i="2"/>
  <c r="DA189" i="2"/>
  <c r="DA188" i="2"/>
  <c r="DA187" i="2"/>
  <c r="DA186" i="2"/>
  <c r="DA185" i="2"/>
  <c r="DA184" i="2"/>
  <c r="DA183" i="2"/>
  <c r="DA182" i="2"/>
  <c r="DA181" i="2"/>
  <c r="DA180" i="2"/>
  <c r="DA179" i="2"/>
  <c r="DA178" i="2"/>
  <c r="DA177" i="2"/>
  <c r="DA176" i="2"/>
  <c r="DA175" i="2"/>
  <c r="DA174" i="2"/>
  <c r="DA173" i="2"/>
  <c r="DA172" i="2"/>
  <c r="DA171" i="2"/>
  <c r="DA170" i="2"/>
  <c r="DA169" i="2"/>
  <c r="DA168" i="2"/>
  <c r="DA167" i="2"/>
  <c r="DA166" i="2"/>
  <c r="DA165" i="2"/>
  <c r="DA164" i="2"/>
  <c r="DA163" i="2"/>
  <c r="DA162" i="2"/>
  <c r="DA161" i="2"/>
  <c r="DA160" i="2"/>
  <c r="DA159" i="2"/>
  <c r="DA158" i="2"/>
  <c r="DA157" i="2"/>
  <c r="DA156" i="2"/>
  <c r="DA155" i="2"/>
  <c r="DA154" i="2"/>
  <c r="DA153" i="2"/>
  <c r="DA152" i="2"/>
  <c r="DA151" i="2"/>
  <c r="DA150" i="2"/>
  <c r="DA149" i="2"/>
  <c r="DA148" i="2"/>
  <c r="DA147" i="2"/>
  <c r="DA146" i="2"/>
  <c r="DA145" i="2"/>
  <c r="DA144" i="2"/>
  <c r="DA143" i="2"/>
  <c r="DA142" i="2"/>
  <c r="DA141" i="2"/>
  <c r="DA140" i="2"/>
  <c r="DA139" i="2"/>
  <c r="DA138" i="2"/>
  <c r="DA137" i="2"/>
  <c r="DA136" i="2"/>
  <c r="DA135" i="2"/>
  <c r="DA134" i="2"/>
  <c r="DA133" i="2"/>
  <c r="DA132" i="2"/>
  <c r="DA131" i="2"/>
  <c r="DA130" i="2"/>
  <c r="DA129" i="2"/>
  <c r="DA128" i="2"/>
  <c r="DA127" i="2"/>
  <c r="DA126" i="2"/>
  <c r="DA125" i="2"/>
  <c r="DA124" i="2"/>
  <c r="DA123" i="2"/>
  <c r="DA122" i="2"/>
  <c r="DA121" i="2"/>
  <c r="DA120" i="2"/>
  <c r="DA119" i="2"/>
  <c r="DA118" i="2"/>
  <c r="DA117" i="2"/>
  <c r="DA116" i="2"/>
  <c r="DA115" i="2"/>
  <c r="DA114" i="2"/>
  <c r="DA113" i="2"/>
  <c r="DA112" i="2"/>
  <c r="DA111" i="2"/>
  <c r="DA110" i="2"/>
  <c r="DA109" i="2"/>
  <c r="DA108" i="2"/>
  <c r="DA107" i="2"/>
  <c r="DA106" i="2"/>
  <c r="DA105" i="2"/>
  <c r="DA104" i="2"/>
  <c r="DA103" i="2"/>
  <c r="DA102" i="2"/>
  <c r="DA101" i="2"/>
  <c r="DA100" i="2"/>
  <c r="DA99" i="2"/>
  <c r="DA98" i="2"/>
  <c r="DA97" i="2"/>
  <c r="DA96" i="2"/>
  <c r="DA95" i="2"/>
  <c r="DA94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8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6" i="2"/>
  <c r="DA45" i="2"/>
  <c r="DA44" i="2"/>
  <c r="DA43" i="2"/>
  <c r="DA42" i="2"/>
  <c r="DA41" i="2"/>
  <c r="DA40" i="2"/>
  <c r="DA39" i="2"/>
  <c r="DA38" i="2"/>
  <c r="DA37" i="2"/>
  <c r="DA36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DA4" i="2"/>
  <c r="DA3" i="2"/>
  <c r="BE554" i="2"/>
  <c r="N554" i="7" s="1"/>
  <c r="BD554" i="2"/>
  <c r="BC554" i="2"/>
  <c r="BB554" i="2"/>
  <c r="I554" i="27" s="1"/>
  <c r="BA554" i="2"/>
  <c r="J554" i="7" s="1"/>
  <c r="AZ554" i="2"/>
  <c r="BE553" i="2"/>
  <c r="N553" i="7" s="1"/>
  <c r="BD553" i="2"/>
  <c r="BC553" i="2"/>
  <c r="BB553" i="2"/>
  <c r="I553" i="27" s="1"/>
  <c r="BA553" i="2"/>
  <c r="J553" i="7" s="1"/>
  <c r="AZ553" i="2"/>
  <c r="BE552" i="2"/>
  <c r="N552" i="7" s="1"/>
  <c r="BD552" i="2"/>
  <c r="BC552" i="2"/>
  <c r="BB552" i="2"/>
  <c r="I552" i="27" s="1"/>
  <c r="BA552" i="2"/>
  <c r="J552" i="7" s="1"/>
  <c r="AZ552" i="2"/>
  <c r="BE551" i="2"/>
  <c r="N551" i="7" s="1"/>
  <c r="BD551" i="2"/>
  <c r="BC551" i="2"/>
  <c r="BB551" i="2"/>
  <c r="I551" i="27" s="1"/>
  <c r="BA551" i="2"/>
  <c r="J551" i="7" s="1"/>
  <c r="AZ551" i="2"/>
  <c r="BE550" i="2"/>
  <c r="N550" i="7" s="1"/>
  <c r="BD550" i="2"/>
  <c r="BC550" i="2"/>
  <c r="BB550" i="2"/>
  <c r="I550" i="27" s="1"/>
  <c r="BA550" i="2"/>
  <c r="J550" i="7" s="1"/>
  <c r="AZ550" i="2"/>
  <c r="BE549" i="2"/>
  <c r="N549" i="7" s="1"/>
  <c r="BD549" i="2"/>
  <c r="BC549" i="2"/>
  <c r="BB549" i="2"/>
  <c r="I549" i="27" s="1"/>
  <c r="BA549" i="2"/>
  <c r="J549" i="7" s="1"/>
  <c r="AZ549" i="2"/>
  <c r="BE548" i="2"/>
  <c r="N548" i="7" s="1"/>
  <c r="BD548" i="2"/>
  <c r="BC548" i="2"/>
  <c r="BB548" i="2"/>
  <c r="I548" i="27" s="1"/>
  <c r="BA548" i="2"/>
  <c r="J548" i="7" s="1"/>
  <c r="AZ548" i="2"/>
  <c r="BE547" i="2"/>
  <c r="N547" i="7" s="1"/>
  <c r="BD547" i="2"/>
  <c r="BC547" i="2"/>
  <c r="BB547" i="2"/>
  <c r="I547" i="27" s="1"/>
  <c r="BA547" i="2"/>
  <c r="J547" i="7" s="1"/>
  <c r="AZ547" i="2"/>
  <c r="BE546" i="2"/>
  <c r="N546" i="7" s="1"/>
  <c r="BD546" i="2"/>
  <c r="BC546" i="2"/>
  <c r="BB546" i="2"/>
  <c r="I546" i="27" s="1"/>
  <c r="BA546" i="2"/>
  <c r="J546" i="7" s="1"/>
  <c r="AZ546" i="2"/>
  <c r="BE545" i="2"/>
  <c r="N545" i="7" s="1"/>
  <c r="BD545" i="2"/>
  <c r="BC545" i="2"/>
  <c r="BB545" i="2"/>
  <c r="I545" i="27" s="1"/>
  <c r="BA545" i="2"/>
  <c r="J545" i="7" s="1"/>
  <c r="AZ545" i="2"/>
  <c r="BE544" i="2"/>
  <c r="N544" i="7" s="1"/>
  <c r="BD544" i="2"/>
  <c r="BC544" i="2"/>
  <c r="BB544" i="2"/>
  <c r="I544" i="27" s="1"/>
  <c r="BA544" i="2"/>
  <c r="J544" i="7" s="1"/>
  <c r="AZ544" i="2"/>
  <c r="BE543" i="2"/>
  <c r="N543" i="7" s="1"/>
  <c r="BD543" i="2"/>
  <c r="BC543" i="2"/>
  <c r="BB543" i="2"/>
  <c r="I543" i="27" s="1"/>
  <c r="BA543" i="2"/>
  <c r="J543" i="7" s="1"/>
  <c r="AZ543" i="2"/>
  <c r="BE542" i="2"/>
  <c r="BD542" i="2"/>
  <c r="BC542" i="2"/>
  <c r="BB542" i="2"/>
  <c r="BA542" i="2"/>
  <c r="AZ542" i="2"/>
  <c r="BE541" i="2"/>
  <c r="BD541" i="2"/>
  <c r="BC541" i="2"/>
  <c r="BB541" i="2"/>
  <c r="BA541" i="2"/>
  <c r="AZ541" i="2"/>
  <c r="BE540" i="2"/>
  <c r="BD540" i="2"/>
  <c r="BC540" i="2"/>
  <c r="BB540" i="2"/>
  <c r="BA540" i="2"/>
  <c r="AZ540" i="2"/>
  <c r="BE539" i="2"/>
  <c r="BD539" i="2"/>
  <c r="BC539" i="2"/>
  <c r="BB539" i="2"/>
  <c r="BA539" i="2"/>
  <c r="AZ539" i="2"/>
  <c r="BE538" i="2"/>
  <c r="BD538" i="2"/>
  <c r="BC538" i="2"/>
  <c r="BB538" i="2"/>
  <c r="BA538" i="2"/>
  <c r="AZ538" i="2"/>
  <c r="BE537" i="2"/>
  <c r="BD537" i="2"/>
  <c r="BC537" i="2"/>
  <c r="BB537" i="2"/>
  <c r="BA537" i="2"/>
  <c r="AZ537" i="2"/>
  <c r="BE536" i="2"/>
  <c r="BD536" i="2"/>
  <c r="BC536" i="2"/>
  <c r="BB536" i="2"/>
  <c r="BA536" i="2"/>
  <c r="AZ536" i="2"/>
  <c r="BE535" i="2"/>
  <c r="BD535" i="2"/>
  <c r="BC535" i="2"/>
  <c r="BB535" i="2"/>
  <c r="BA535" i="2"/>
  <c r="AZ535" i="2"/>
  <c r="BE534" i="2"/>
  <c r="BD534" i="2"/>
  <c r="BC534" i="2"/>
  <c r="BB534" i="2"/>
  <c r="BA534" i="2"/>
  <c r="AZ534" i="2"/>
  <c r="BE533" i="2"/>
  <c r="BD533" i="2"/>
  <c r="BC533" i="2"/>
  <c r="BB533" i="2"/>
  <c r="BA533" i="2"/>
  <c r="AZ533" i="2"/>
  <c r="BE532" i="2"/>
  <c r="BD532" i="2"/>
  <c r="BC532" i="2"/>
  <c r="BB532" i="2"/>
  <c r="BA532" i="2"/>
  <c r="AZ532" i="2"/>
  <c r="BE531" i="2"/>
  <c r="BD531" i="2"/>
  <c r="BC531" i="2"/>
  <c r="BB531" i="2"/>
  <c r="BA531" i="2"/>
  <c r="AZ531" i="2"/>
  <c r="BE530" i="2"/>
  <c r="N530" i="7" s="1"/>
  <c r="BD530" i="2"/>
  <c r="BC530" i="2"/>
  <c r="BB530" i="2"/>
  <c r="I530" i="27" s="1"/>
  <c r="BA530" i="2"/>
  <c r="J530" i="7" s="1"/>
  <c r="AZ530" i="2"/>
  <c r="BE529" i="2"/>
  <c r="N529" i="7" s="1"/>
  <c r="BD529" i="2"/>
  <c r="BC529" i="2"/>
  <c r="BB529" i="2"/>
  <c r="I529" i="27" s="1"/>
  <c r="BA529" i="2"/>
  <c r="J529" i="7" s="1"/>
  <c r="AZ529" i="2"/>
  <c r="BE528" i="2"/>
  <c r="N528" i="7" s="1"/>
  <c r="BD528" i="2"/>
  <c r="BC528" i="2"/>
  <c r="BB528" i="2"/>
  <c r="I528" i="27" s="1"/>
  <c r="BA528" i="2"/>
  <c r="J528" i="7" s="1"/>
  <c r="AZ528" i="2"/>
  <c r="BE527" i="2"/>
  <c r="N527" i="7" s="1"/>
  <c r="BD527" i="2"/>
  <c r="BC527" i="2"/>
  <c r="BB527" i="2"/>
  <c r="I527" i="27" s="1"/>
  <c r="BA527" i="2"/>
  <c r="J527" i="7" s="1"/>
  <c r="AZ527" i="2"/>
  <c r="BE526" i="2"/>
  <c r="N526" i="7" s="1"/>
  <c r="BD526" i="2"/>
  <c r="BC526" i="2"/>
  <c r="BB526" i="2"/>
  <c r="I526" i="27" s="1"/>
  <c r="BA526" i="2"/>
  <c r="J526" i="7" s="1"/>
  <c r="AZ526" i="2"/>
  <c r="BE525" i="2"/>
  <c r="N525" i="7" s="1"/>
  <c r="BD525" i="2"/>
  <c r="BC525" i="2"/>
  <c r="BB525" i="2"/>
  <c r="I525" i="27" s="1"/>
  <c r="BA525" i="2"/>
  <c r="J525" i="7" s="1"/>
  <c r="AZ525" i="2"/>
  <c r="BE524" i="2"/>
  <c r="N524" i="7" s="1"/>
  <c r="BD524" i="2"/>
  <c r="BC524" i="2"/>
  <c r="BB524" i="2"/>
  <c r="I524" i="27" s="1"/>
  <c r="BA524" i="2"/>
  <c r="J524" i="7" s="1"/>
  <c r="AZ524" i="2"/>
  <c r="BE523" i="2"/>
  <c r="N523" i="7" s="1"/>
  <c r="BD523" i="2"/>
  <c r="BC523" i="2"/>
  <c r="BB523" i="2"/>
  <c r="I523" i="27" s="1"/>
  <c r="BA523" i="2"/>
  <c r="J523" i="7" s="1"/>
  <c r="AZ523" i="2"/>
  <c r="BE522" i="2"/>
  <c r="N522" i="7" s="1"/>
  <c r="BD522" i="2"/>
  <c r="BC522" i="2"/>
  <c r="BB522" i="2"/>
  <c r="I522" i="27" s="1"/>
  <c r="BA522" i="2"/>
  <c r="J522" i="7" s="1"/>
  <c r="AZ522" i="2"/>
  <c r="BE521" i="2"/>
  <c r="N521" i="7" s="1"/>
  <c r="BD521" i="2"/>
  <c r="BC521" i="2"/>
  <c r="BB521" i="2"/>
  <c r="I521" i="27" s="1"/>
  <c r="BA521" i="2"/>
  <c r="J521" i="7" s="1"/>
  <c r="AZ521" i="2"/>
  <c r="BE520" i="2"/>
  <c r="N520" i="7" s="1"/>
  <c r="BD520" i="2"/>
  <c r="BC520" i="2"/>
  <c r="BB520" i="2"/>
  <c r="I520" i="27" s="1"/>
  <c r="BA520" i="2"/>
  <c r="J520" i="7" s="1"/>
  <c r="AZ520" i="2"/>
  <c r="BE519" i="2"/>
  <c r="N519" i="7" s="1"/>
  <c r="BD519" i="2"/>
  <c r="BC519" i="2"/>
  <c r="BB519" i="2"/>
  <c r="I519" i="27" s="1"/>
  <c r="BA519" i="2"/>
  <c r="J519" i="7" s="1"/>
  <c r="AZ519" i="2"/>
  <c r="BE518" i="2"/>
  <c r="N518" i="7" s="1"/>
  <c r="BD518" i="2"/>
  <c r="BC518" i="2"/>
  <c r="BB518" i="2"/>
  <c r="I518" i="27" s="1"/>
  <c r="BA518" i="2"/>
  <c r="J518" i="7" s="1"/>
  <c r="AZ518" i="2"/>
  <c r="BE517" i="2"/>
  <c r="N517" i="7" s="1"/>
  <c r="BD517" i="2"/>
  <c r="BC517" i="2"/>
  <c r="BB517" i="2"/>
  <c r="I517" i="27" s="1"/>
  <c r="BA517" i="2"/>
  <c r="J517" i="7" s="1"/>
  <c r="AZ517" i="2"/>
  <c r="BE516" i="2"/>
  <c r="N516" i="7" s="1"/>
  <c r="BD516" i="2"/>
  <c r="BC516" i="2"/>
  <c r="BB516" i="2"/>
  <c r="I516" i="27" s="1"/>
  <c r="BA516" i="2"/>
  <c r="J516" i="7" s="1"/>
  <c r="AZ516" i="2"/>
  <c r="BE515" i="2"/>
  <c r="N515" i="7" s="1"/>
  <c r="BD515" i="2"/>
  <c r="BC515" i="2"/>
  <c r="BB515" i="2"/>
  <c r="I515" i="27" s="1"/>
  <c r="BA515" i="2"/>
  <c r="J515" i="7" s="1"/>
  <c r="AZ515" i="2"/>
  <c r="BE514" i="2"/>
  <c r="N514" i="7" s="1"/>
  <c r="BD514" i="2"/>
  <c r="BC514" i="2"/>
  <c r="BB514" i="2"/>
  <c r="I514" i="27" s="1"/>
  <c r="BA514" i="2"/>
  <c r="J514" i="7" s="1"/>
  <c r="AZ514" i="2"/>
  <c r="BE513" i="2"/>
  <c r="N513" i="7" s="1"/>
  <c r="BD513" i="2"/>
  <c r="BC513" i="2"/>
  <c r="BB513" i="2"/>
  <c r="I513" i="27" s="1"/>
  <c r="BA513" i="2"/>
  <c r="J513" i="7" s="1"/>
  <c r="AZ513" i="2"/>
  <c r="BE512" i="2"/>
  <c r="N512" i="7" s="1"/>
  <c r="BD512" i="2"/>
  <c r="BC512" i="2"/>
  <c r="BB512" i="2"/>
  <c r="I512" i="27" s="1"/>
  <c r="BA512" i="2"/>
  <c r="J512" i="7" s="1"/>
  <c r="AZ512" i="2"/>
  <c r="BE511" i="2"/>
  <c r="N511" i="7" s="1"/>
  <c r="BD511" i="2"/>
  <c r="BC511" i="2"/>
  <c r="BB511" i="2"/>
  <c r="I511" i="27" s="1"/>
  <c r="BA511" i="2"/>
  <c r="J511" i="7" s="1"/>
  <c r="AZ511" i="2"/>
  <c r="BE510" i="2"/>
  <c r="N510" i="7" s="1"/>
  <c r="BD510" i="2"/>
  <c r="BC510" i="2"/>
  <c r="BB510" i="2"/>
  <c r="I510" i="27" s="1"/>
  <c r="BA510" i="2"/>
  <c r="J510" i="7" s="1"/>
  <c r="AZ510" i="2"/>
  <c r="BE509" i="2"/>
  <c r="N509" i="7" s="1"/>
  <c r="BD509" i="2"/>
  <c r="BC509" i="2"/>
  <c r="BB509" i="2"/>
  <c r="I509" i="27" s="1"/>
  <c r="BA509" i="2"/>
  <c r="J509" i="7" s="1"/>
  <c r="AZ509" i="2"/>
  <c r="BE508" i="2"/>
  <c r="N508" i="7" s="1"/>
  <c r="BD508" i="2"/>
  <c r="BC508" i="2"/>
  <c r="BB508" i="2"/>
  <c r="I508" i="27" s="1"/>
  <c r="BA508" i="2"/>
  <c r="J508" i="7" s="1"/>
  <c r="AZ508" i="2"/>
  <c r="BE507" i="2"/>
  <c r="N507" i="7" s="1"/>
  <c r="BD507" i="2"/>
  <c r="BC507" i="2"/>
  <c r="BB507" i="2"/>
  <c r="I507" i="27" s="1"/>
  <c r="BA507" i="2"/>
  <c r="J507" i="7" s="1"/>
  <c r="AZ507" i="2"/>
  <c r="BE506" i="2"/>
  <c r="N506" i="7" s="1"/>
  <c r="BD506" i="2"/>
  <c r="BC506" i="2"/>
  <c r="BB506" i="2"/>
  <c r="I506" i="27" s="1"/>
  <c r="BA506" i="2"/>
  <c r="J506" i="7" s="1"/>
  <c r="AZ506" i="2"/>
  <c r="BE505" i="2"/>
  <c r="N505" i="7" s="1"/>
  <c r="BD505" i="2"/>
  <c r="BC505" i="2"/>
  <c r="BB505" i="2"/>
  <c r="I505" i="27" s="1"/>
  <c r="BA505" i="2"/>
  <c r="J505" i="7" s="1"/>
  <c r="AZ505" i="2"/>
  <c r="BE504" i="2"/>
  <c r="N504" i="7" s="1"/>
  <c r="BD504" i="2"/>
  <c r="BC504" i="2"/>
  <c r="BB504" i="2"/>
  <c r="I504" i="27" s="1"/>
  <c r="BA504" i="2"/>
  <c r="J504" i="7" s="1"/>
  <c r="AZ504" i="2"/>
  <c r="BE503" i="2"/>
  <c r="N503" i="7" s="1"/>
  <c r="BD503" i="2"/>
  <c r="BC503" i="2"/>
  <c r="BB503" i="2"/>
  <c r="I503" i="27" s="1"/>
  <c r="BA503" i="2"/>
  <c r="J503" i="7" s="1"/>
  <c r="AZ503" i="2"/>
  <c r="BE502" i="2"/>
  <c r="N502" i="7" s="1"/>
  <c r="BD502" i="2"/>
  <c r="BC502" i="2"/>
  <c r="BB502" i="2"/>
  <c r="I502" i="27" s="1"/>
  <c r="BA502" i="2"/>
  <c r="J502" i="7" s="1"/>
  <c r="AZ502" i="2"/>
  <c r="BE501" i="2"/>
  <c r="N501" i="7" s="1"/>
  <c r="BD501" i="2"/>
  <c r="BC501" i="2"/>
  <c r="BB501" i="2"/>
  <c r="I501" i="27" s="1"/>
  <c r="BA501" i="2"/>
  <c r="J501" i="7" s="1"/>
  <c r="AZ501" i="2"/>
  <c r="BE500" i="2"/>
  <c r="N500" i="7" s="1"/>
  <c r="BD500" i="2"/>
  <c r="BC500" i="2"/>
  <c r="BB500" i="2"/>
  <c r="I500" i="27" s="1"/>
  <c r="BA500" i="2"/>
  <c r="J500" i="7" s="1"/>
  <c r="AZ500" i="2"/>
  <c r="BE499" i="2"/>
  <c r="N499" i="7" s="1"/>
  <c r="BD499" i="2"/>
  <c r="BC499" i="2"/>
  <c r="BB499" i="2"/>
  <c r="I499" i="27" s="1"/>
  <c r="BA499" i="2"/>
  <c r="J499" i="7" s="1"/>
  <c r="AZ499" i="2"/>
  <c r="BE498" i="2"/>
  <c r="N498" i="7" s="1"/>
  <c r="BD498" i="2"/>
  <c r="BC498" i="2"/>
  <c r="BB498" i="2"/>
  <c r="I498" i="27" s="1"/>
  <c r="BA498" i="2"/>
  <c r="J498" i="7" s="1"/>
  <c r="AZ498" i="2"/>
  <c r="BE497" i="2"/>
  <c r="N497" i="7" s="1"/>
  <c r="BD497" i="2"/>
  <c r="BC497" i="2"/>
  <c r="BB497" i="2"/>
  <c r="I497" i="27" s="1"/>
  <c r="BA497" i="2"/>
  <c r="J497" i="7" s="1"/>
  <c r="AZ497" i="2"/>
  <c r="BE496" i="2"/>
  <c r="N496" i="7" s="1"/>
  <c r="BD496" i="2"/>
  <c r="BC496" i="2"/>
  <c r="BB496" i="2"/>
  <c r="I496" i="27" s="1"/>
  <c r="BA496" i="2"/>
  <c r="J496" i="7" s="1"/>
  <c r="AZ496" i="2"/>
  <c r="BE495" i="2"/>
  <c r="N495" i="7" s="1"/>
  <c r="BD495" i="2"/>
  <c r="BC495" i="2"/>
  <c r="BB495" i="2"/>
  <c r="I495" i="27" s="1"/>
  <c r="BA495" i="2"/>
  <c r="J495" i="7" s="1"/>
  <c r="AZ495" i="2"/>
  <c r="BE494" i="2"/>
  <c r="BD494" i="2"/>
  <c r="BC494" i="2"/>
  <c r="BB494" i="2"/>
  <c r="BA494" i="2"/>
  <c r="AZ494" i="2"/>
  <c r="BE493" i="2"/>
  <c r="BD493" i="2"/>
  <c r="BC493" i="2"/>
  <c r="BB493" i="2"/>
  <c r="BA493" i="2"/>
  <c r="AZ493" i="2"/>
  <c r="BE492" i="2"/>
  <c r="BD492" i="2"/>
  <c r="BC492" i="2"/>
  <c r="BB492" i="2"/>
  <c r="BA492" i="2"/>
  <c r="AZ492" i="2"/>
  <c r="BE491" i="2"/>
  <c r="BD491" i="2"/>
  <c r="BC491" i="2"/>
  <c r="BB491" i="2"/>
  <c r="BA491" i="2"/>
  <c r="AZ491" i="2"/>
  <c r="BE490" i="2"/>
  <c r="BD490" i="2"/>
  <c r="BC490" i="2"/>
  <c r="BB490" i="2"/>
  <c r="BA490" i="2"/>
  <c r="AZ490" i="2"/>
  <c r="BE489" i="2"/>
  <c r="BD489" i="2"/>
  <c r="BC489" i="2"/>
  <c r="BB489" i="2"/>
  <c r="BA489" i="2"/>
  <c r="AZ489" i="2"/>
  <c r="BE488" i="2"/>
  <c r="BD488" i="2"/>
  <c r="BC488" i="2"/>
  <c r="BB488" i="2"/>
  <c r="BA488" i="2"/>
  <c r="AZ488" i="2"/>
  <c r="BE487" i="2"/>
  <c r="BD487" i="2"/>
  <c r="BC487" i="2"/>
  <c r="BB487" i="2"/>
  <c r="BA487" i="2"/>
  <c r="AZ487" i="2"/>
  <c r="BE486" i="2"/>
  <c r="BD486" i="2"/>
  <c r="BC486" i="2"/>
  <c r="BB486" i="2"/>
  <c r="BA486" i="2"/>
  <c r="AZ486" i="2"/>
  <c r="BE485" i="2"/>
  <c r="BD485" i="2"/>
  <c r="BC485" i="2"/>
  <c r="BB485" i="2"/>
  <c r="BA485" i="2"/>
  <c r="AZ485" i="2"/>
  <c r="BE484" i="2"/>
  <c r="BD484" i="2"/>
  <c r="BC484" i="2"/>
  <c r="BB484" i="2"/>
  <c r="BA484" i="2"/>
  <c r="AZ484" i="2"/>
  <c r="BE483" i="2"/>
  <c r="BD483" i="2"/>
  <c r="BC483" i="2"/>
  <c r="BB483" i="2"/>
  <c r="BA483" i="2"/>
  <c r="AZ483" i="2"/>
  <c r="BE482" i="2"/>
  <c r="N482" i="7" s="1"/>
  <c r="BD482" i="2"/>
  <c r="BC482" i="2"/>
  <c r="BB482" i="2"/>
  <c r="I482" i="27" s="1"/>
  <c r="BA482" i="2"/>
  <c r="J482" i="7" s="1"/>
  <c r="AZ482" i="2"/>
  <c r="BE481" i="2"/>
  <c r="N481" i="7" s="1"/>
  <c r="BD481" i="2"/>
  <c r="BC481" i="2"/>
  <c r="BB481" i="2"/>
  <c r="I481" i="27" s="1"/>
  <c r="BA481" i="2"/>
  <c r="J481" i="7" s="1"/>
  <c r="AZ481" i="2"/>
  <c r="BE480" i="2"/>
  <c r="N480" i="7" s="1"/>
  <c r="BD480" i="2"/>
  <c r="BC480" i="2"/>
  <c r="BB480" i="2"/>
  <c r="I480" i="27" s="1"/>
  <c r="BA480" i="2"/>
  <c r="J480" i="7" s="1"/>
  <c r="AZ480" i="2"/>
  <c r="BE479" i="2"/>
  <c r="N479" i="7" s="1"/>
  <c r="BD479" i="2"/>
  <c r="BC479" i="2"/>
  <c r="BB479" i="2"/>
  <c r="I479" i="27" s="1"/>
  <c r="BA479" i="2"/>
  <c r="J479" i="7" s="1"/>
  <c r="AZ479" i="2"/>
  <c r="BE478" i="2"/>
  <c r="N478" i="7" s="1"/>
  <c r="BD478" i="2"/>
  <c r="BC478" i="2"/>
  <c r="BB478" i="2"/>
  <c r="I478" i="27" s="1"/>
  <c r="BA478" i="2"/>
  <c r="J478" i="7" s="1"/>
  <c r="AZ478" i="2"/>
  <c r="BE477" i="2"/>
  <c r="N477" i="7" s="1"/>
  <c r="BD477" i="2"/>
  <c r="BC477" i="2"/>
  <c r="BB477" i="2"/>
  <c r="I477" i="27" s="1"/>
  <c r="BA477" i="2"/>
  <c r="J477" i="7" s="1"/>
  <c r="AZ477" i="2"/>
  <c r="BE476" i="2"/>
  <c r="N476" i="7" s="1"/>
  <c r="BD476" i="2"/>
  <c r="BC476" i="2"/>
  <c r="BB476" i="2"/>
  <c r="I476" i="27" s="1"/>
  <c r="BA476" i="2"/>
  <c r="J476" i="7" s="1"/>
  <c r="AZ476" i="2"/>
  <c r="BE475" i="2"/>
  <c r="N475" i="7" s="1"/>
  <c r="BD475" i="2"/>
  <c r="BC475" i="2"/>
  <c r="BB475" i="2"/>
  <c r="I475" i="27" s="1"/>
  <c r="BA475" i="2"/>
  <c r="J475" i="7" s="1"/>
  <c r="AZ475" i="2"/>
  <c r="BE474" i="2"/>
  <c r="N474" i="7" s="1"/>
  <c r="BD474" i="2"/>
  <c r="BC474" i="2"/>
  <c r="BB474" i="2"/>
  <c r="I474" i="27" s="1"/>
  <c r="BA474" i="2"/>
  <c r="J474" i="7" s="1"/>
  <c r="AZ474" i="2"/>
  <c r="BE473" i="2"/>
  <c r="N473" i="7" s="1"/>
  <c r="BD473" i="2"/>
  <c r="BC473" i="2"/>
  <c r="BB473" i="2"/>
  <c r="I473" i="27" s="1"/>
  <c r="BA473" i="2"/>
  <c r="J473" i="7" s="1"/>
  <c r="AZ473" i="2"/>
  <c r="BE472" i="2"/>
  <c r="N472" i="7" s="1"/>
  <c r="BD472" i="2"/>
  <c r="BC472" i="2"/>
  <c r="BB472" i="2"/>
  <c r="I472" i="27" s="1"/>
  <c r="BA472" i="2"/>
  <c r="J472" i="7" s="1"/>
  <c r="AZ472" i="2"/>
  <c r="BE471" i="2"/>
  <c r="N471" i="7" s="1"/>
  <c r="BD471" i="2"/>
  <c r="BC471" i="2"/>
  <c r="BB471" i="2"/>
  <c r="I471" i="27" s="1"/>
  <c r="BA471" i="2"/>
  <c r="J471" i="7" s="1"/>
  <c r="AZ471" i="2"/>
  <c r="BE470" i="2"/>
  <c r="N470" i="7" s="1"/>
  <c r="BD470" i="2"/>
  <c r="BC470" i="2"/>
  <c r="BB470" i="2"/>
  <c r="I470" i="27" s="1"/>
  <c r="BA470" i="2"/>
  <c r="J470" i="7" s="1"/>
  <c r="AZ470" i="2"/>
  <c r="BE469" i="2"/>
  <c r="N469" i="7" s="1"/>
  <c r="BD469" i="2"/>
  <c r="BC469" i="2"/>
  <c r="BB469" i="2"/>
  <c r="I469" i="27" s="1"/>
  <c r="BA469" i="2"/>
  <c r="J469" i="7" s="1"/>
  <c r="AZ469" i="2"/>
  <c r="BE468" i="2"/>
  <c r="N468" i="7" s="1"/>
  <c r="BD468" i="2"/>
  <c r="BC468" i="2"/>
  <c r="BB468" i="2"/>
  <c r="I468" i="27" s="1"/>
  <c r="BA468" i="2"/>
  <c r="J468" i="7" s="1"/>
  <c r="AZ468" i="2"/>
  <c r="BE467" i="2"/>
  <c r="N467" i="7" s="1"/>
  <c r="BD467" i="2"/>
  <c r="BC467" i="2"/>
  <c r="BB467" i="2"/>
  <c r="I467" i="27" s="1"/>
  <c r="BA467" i="2"/>
  <c r="J467" i="7" s="1"/>
  <c r="AZ467" i="2"/>
  <c r="BE466" i="2"/>
  <c r="N466" i="7" s="1"/>
  <c r="BD466" i="2"/>
  <c r="BC466" i="2"/>
  <c r="BB466" i="2"/>
  <c r="I466" i="27" s="1"/>
  <c r="BA466" i="2"/>
  <c r="J466" i="7" s="1"/>
  <c r="AZ466" i="2"/>
  <c r="BE465" i="2"/>
  <c r="N465" i="7" s="1"/>
  <c r="BD465" i="2"/>
  <c r="BC465" i="2"/>
  <c r="BB465" i="2"/>
  <c r="I465" i="27" s="1"/>
  <c r="BA465" i="2"/>
  <c r="J465" i="7" s="1"/>
  <c r="AZ465" i="2"/>
  <c r="BE464" i="2"/>
  <c r="N464" i="7" s="1"/>
  <c r="BD464" i="2"/>
  <c r="BC464" i="2"/>
  <c r="BB464" i="2"/>
  <c r="I464" i="27" s="1"/>
  <c r="BA464" i="2"/>
  <c r="J464" i="7" s="1"/>
  <c r="AZ464" i="2"/>
  <c r="BE463" i="2"/>
  <c r="N463" i="7" s="1"/>
  <c r="BD463" i="2"/>
  <c r="BC463" i="2"/>
  <c r="BB463" i="2"/>
  <c r="I463" i="27" s="1"/>
  <c r="BA463" i="2"/>
  <c r="J463" i="7" s="1"/>
  <c r="AZ463" i="2"/>
  <c r="BE462" i="2"/>
  <c r="N462" i="7" s="1"/>
  <c r="BD462" i="2"/>
  <c r="BC462" i="2"/>
  <c r="BB462" i="2"/>
  <c r="I462" i="27" s="1"/>
  <c r="BA462" i="2"/>
  <c r="J462" i="7" s="1"/>
  <c r="AZ462" i="2"/>
  <c r="BE461" i="2"/>
  <c r="N461" i="7" s="1"/>
  <c r="BD461" i="2"/>
  <c r="BC461" i="2"/>
  <c r="BB461" i="2"/>
  <c r="I461" i="27" s="1"/>
  <c r="BA461" i="2"/>
  <c r="J461" i="7" s="1"/>
  <c r="AZ461" i="2"/>
  <c r="BE460" i="2"/>
  <c r="N460" i="7" s="1"/>
  <c r="BD460" i="2"/>
  <c r="BC460" i="2"/>
  <c r="BB460" i="2"/>
  <c r="I460" i="27" s="1"/>
  <c r="BA460" i="2"/>
  <c r="J460" i="7" s="1"/>
  <c r="AZ460" i="2"/>
  <c r="BE459" i="2"/>
  <c r="N459" i="7" s="1"/>
  <c r="BD459" i="2"/>
  <c r="BC459" i="2"/>
  <c r="BB459" i="2"/>
  <c r="I459" i="27" s="1"/>
  <c r="BA459" i="2"/>
  <c r="J459" i="7" s="1"/>
  <c r="AZ459" i="2"/>
  <c r="BE458" i="2"/>
  <c r="BD458" i="2"/>
  <c r="BC458" i="2"/>
  <c r="BB458" i="2"/>
  <c r="BA458" i="2"/>
  <c r="AZ458" i="2"/>
  <c r="BE457" i="2"/>
  <c r="BD457" i="2"/>
  <c r="BC457" i="2"/>
  <c r="BB457" i="2"/>
  <c r="BA457" i="2"/>
  <c r="AZ457" i="2"/>
  <c r="BE456" i="2"/>
  <c r="BD456" i="2"/>
  <c r="BC456" i="2"/>
  <c r="BB456" i="2"/>
  <c r="BA456" i="2"/>
  <c r="AZ456" i="2"/>
  <c r="BE455" i="2"/>
  <c r="BD455" i="2"/>
  <c r="BC455" i="2"/>
  <c r="BB455" i="2"/>
  <c r="BA455" i="2"/>
  <c r="AZ455" i="2"/>
  <c r="BE454" i="2"/>
  <c r="BD454" i="2"/>
  <c r="BC454" i="2"/>
  <c r="BB454" i="2"/>
  <c r="BA454" i="2"/>
  <c r="AZ454" i="2"/>
  <c r="BE453" i="2"/>
  <c r="BD453" i="2"/>
  <c r="BC453" i="2"/>
  <c r="BB453" i="2"/>
  <c r="BA453" i="2"/>
  <c r="AZ453" i="2"/>
  <c r="BE452" i="2"/>
  <c r="BD452" i="2"/>
  <c r="BC452" i="2"/>
  <c r="BB452" i="2"/>
  <c r="BA452" i="2"/>
  <c r="AZ452" i="2"/>
  <c r="BE451" i="2"/>
  <c r="BD451" i="2"/>
  <c r="BC451" i="2"/>
  <c r="BB451" i="2"/>
  <c r="BA451" i="2"/>
  <c r="AZ451" i="2"/>
  <c r="BE450" i="2"/>
  <c r="BD450" i="2"/>
  <c r="BC450" i="2"/>
  <c r="BB450" i="2"/>
  <c r="BA450" i="2"/>
  <c r="AZ450" i="2"/>
  <c r="BE449" i="2"/>
  <c r="BD449" i="2"/>
  <c r="BC449" i="2"/>
  <c r="BB449" i="2"/>
  <c r="BA449" i="2"/>
  <c r="AZ449" i="2"/>
  <c r="BE448" i="2"/>
  <c r="BD448" i="2"/>
  <c r="BC448" i="2"/>
  <c r="BB448" i="2"/>
  <c r="BA448" i="2"/>
  <c r="AZ448" i="2"/>
  <c r="BE447" i="2"/>
  <c r="BD447" i="2"/>
  <c r="BC447" i="2"/>
  <c r="BB447" i="2"/>
  <c r="BA447" i="2"/>
  <c r="AZ447" i="2"/>
  <c r="BE446" i="2"/>
  <c r="N446" i="7" s="1"/>
  <c r="BD446" i="2"/>
  <c r="BC446" i="2"/>
  <c r="BB446" i="2"/>
  <c r="I446" i="27" s="1"/>
  <c r="BA446" i="2"/>
  <c r="J446" i="7" s="1"/>
  <c r="AZ446" i="2"/>
  <c r="BE445" i="2"/>
  <c r="N445" i="7" s="1"/>
  <c r="BD445" i="2"/>
  <c r="BC445" i="2"/>
  <c r="BB445" i="2"/>
  <c r="I445" i="27" s="1"/>
  <c r="BA445" i="2"/>
  <c r="J445" i="7" s="1"/>
  <c r="AZ445" i="2"/>
  <c r="BE444" i="2"/>
  <c r="N444" i="7" s="1"/>
  <c r="BD444" i="2"/>
  <c r="BC444" i="2"/>
  <c r="BB444" i="2"/>
  <c r="I444" i="27" s="1"/>
  <c r="BA444" i="2"/>
  <c r="J444" i="7" s="1"/>
  <c r="AZ444" i="2"/>
  <c r="BE443" i="2"/>
  <c r="N443" i="7" s="1"/>
  <c r="BD443" i="2"/>
  <c r="BC443" i="2"/>
  <c r="BB443" i="2"/>
  <c r="I443" i="27" s="1"/>
  <c r="BA443" i="2"/>
  <c r="J443" i="7" s="1"/>
  <c r="AZ443" i="2"/>
  <c r="BE442" i="2"/>
  <c r="N442" i="7" s="1"/>
  <c r="BD442" i="2"/>
  <c r="BC442" i="2"/>
  <c r="BB442" i="2"/>
  <c r="I442" i="27" s="1"/>
  <c r="BA442" i="2"/>
  <c r="J442" i="7" s="1"/>
  <c r="AZ442" i="2"/>
  <c r="BE441" i="2"/>
  <c r="N441" i="7" s="1"/>
  <c r="BD441" i="2"/>
  <c r="BC441" i="2"/>
  <c r="BB441" i="2"/>
  <c r="I441" i="27" s="1"/>
  <c r="BA441" i="2"/>
  <c r="J441" i="7" s="1"/>
  <c r="AZ441" i="2"/>
  <c r="BE440" i="2"/>
  <c r="N440" i="7" s="1"/>
  <c r="BD440" i="2"/>
  <c r="BC440" i="2"/>
  <c r="BB440" i="2"/>
  <c r="I440" i="27" s="1"/>
  <c r="BA440" i="2"/>
  <c r="J440" i="7" s="1"/>
  <c r="AZ440" i="2"/>
  <c r="BE439" i="2"/>
  <c r="N439" i="7" s="1"/>
  <c r="BD439" i="2"/>
  <c r="BC439" i="2"/>
  <c r="BB439" i="2"/>
  <c r="I439" i="27" s="1"/>
  <c r="BA439" i="2"/>
  <c r="J439" i="7" s="1"/>
  <c r="AZ439" i="2"/>
  <c r="BE438" i="2"/>
  <c r="N438" i="7" s="1"/>
  <c r="BD438" i="2"/>
  <c r="BC438" i="2"/>
  <c r="BB438" i="2"/>
  <c r="I438" i="27" s="1"/>
  <c r="BA438" i="2"/>
  <c r="J438" i="7" s="1"/>
  <c r="AZ438" i="2"/>
  <c r="BE437" i="2"/>
  <c r="N437" i="7" s="1"/>
  <c r="BD437" i="2"/>
  <c r="BC437" i="2"/>
  <c r="BB437" i="2"/>
  <c r="I437" i="27" s="1"/>
  <c r="BA437" i="2"/>
  <c r="J437" i="7" s="1"/>
  <c r="AZ437" i="2"/>
  <c r="BE436" i="2"/>
  <c r="N436" i="7" s="1"/>
  <c r="BD436" i="2"/>
  <c r="BC436" i="2"/>
  <c r="BB436" i="2"/>
  <c r="I436" i="27" s="1"/>
  <c r="BA436" i="2"/>
  <c r="J436" i="7" s="1"/>
  <c r="AZ436" i="2"/>
  <c r="BE435" i="2"/>
  <c r="N435" i="7" s="1"/>
  <c r="BD435" i="2"/>
  <c r="BC435" i="2"/>
  <c r="BB435" i="2"/>
  <c r="I435" i="27" s="1"/>
  <c r="BA435" i="2"/>
  <c r="J435" i="7" s="1"/>
  <c r="AZ435" i="2"/>
  <c r="BE434" i="2"/>
  <c r="N434" i="7" s="1"/>
  <c r="BD434" i="2"/>
  <c r="BC434" i="2"/>
  <c r="BB434" i="2"/>
  <c r="I434" i="27" s="1"/>
  <c r="BA434" i="2"/>
  <c r="J434" i="7" s="1"/>
  <c r="AZ434" i="2"/>
  <c r="BE433" i="2"/>
  <c r="N433" i="7" s="1"/>
  <c r="BD433" i="2"/>
  <c r="BC433" i="2"/>
  <c r="BB433" i="2"/>
  <c r="I433" i="27" s="1"/>
  <c r="BA433" i="2"/>
  <c r="J433" i="7" s="1"/>
  <c r="AZ433" i="2"/>
  <c r="BE432" i="2"/>
  <c r="N432" i="7" s="1"/>
  <c r="BD432" i="2"/>
  <c r="BC432" i="2"/>
  <c r="BB432" i="2"/>
  <c r="I432" i="27" s="1"/>
  <c r="BA432" i="2"/>
  <c r="J432" i="7" s="1"/>
  <c r="AZ432" i="2"/>
  <c r="BE431" i="2"/>
  <c r="N431" i="7" s="1"/>
  <c r="BD431" i="2"/>
  <c r="BC431" i="2"/>
  <c r="BB431" i="2"/>
  <c r="I431" i="27" s="1"/>
  <c r="BA431" i="2"/>
  <c r="J431" i="7" s="1"/>
  <c r="AZ431" i="2"/>
  <c r="BE430" i="2"/>
  <c r="N430" i="7" s="1"/>
  <c r="BD430" i="2"/>
  <c r="BC430" i="2"/>
  <c r="BB430" i="2"/>
  <c r="I430" i="27" s="1"/>
  <c r="BA430" i="2"/>
  <c r="J430" i="7" s="1"/>
  <c r="AZ430" i="2"/>
  <c r="BE429" i="2"/>
  <c r="N429" i="7" s="1"/>
  <c r="BD429" i="2"/>
  <c r="BC429" i="2"/>
  <c r="BB429" i="2"/>
  <c r="I429" i="27" s="1"/>
  <c r="BA429" i="2"/>
  <c r="J429" i="7" s="1"/>
  <c r="AZ429" i="2"/>
  <c r="BE428" i="2"/>
  <c r="N428" i="7" s="1"/>
  <c r="BD428" i="2"/>
  <c r="BC428" i="2"/>
  <c r="BB428" i="2"/>
  <c r="I428" i="27" s="1"/>
  <c r="BA428" i="2"/>
  <c r="J428" i="7" s="1"/>
  <c r="AZ428" i="2"/>
  <c r="BE427" i="2"/>
  <c r="N427" i="7" s="1"/>
  <c r="BD427" i="2"/>
  <c r="BC427" i="2"/>
  <c r="BB427" i="2"/>
  <c r="I427" i="27" s="1"/>
  <c r="BA427" i="2"/>
  <c r="J427" i="7" s="1"/>
  <c r="AZ427" i="2"/>
  <c r="BE426" i="2"/>
  <c r="N426" i="7" s="1"/>
  <c r="BD426" i="2"/>
  <c r="BC426" i="2"/>
  <c r="BB426" i="2"/>
  <c r="I426" i="27" s="1"/>
  <c r="BA426" i="2"/>
  <c r="J426" i="7" s="1"/>
  <c r="AZ426" i="2"/>
  <c r="BE425" i="2"/>
  <c r="N425" i="7" s="1"/>
  <c r="BD425" i="2"/>
  <c r="BC425" i="2"/>
  <c r="BB425" i="2"/>
  <c r="I425" i="27" s="1"/>
  <c r="BA425" i="2"/>
  <c r="J425" i="7" s="1"/>
  <c r="AZ425" i="2"/>
  <c r="BE424" i="2"/>
  <c r="N424" i="7" s="1"/>
  <c r="BD424" i="2"/>
  <c r="BC424" i="2"/>
  <c r="BB424" i="2"/>
  <c r="I424" i="27" s="1"/>
  <c r="BA424" i="2"/>
  <c r="J424" i="7" s="1"/>
  <c r="AZ424" i="2"/>
  <c r="BE423" i="2"/>
  <c r="N423" i="7" s="1"/>
  <c r="BD423" i="2"/>
  <c r="BC423" i="2"/>
  <c r="BB423" i="2"/>
  <c r="I423" i="27" s="1"/>
  <c r="BA423" i="2"/>
  <c r="J423" i="7" s="1"/>
  <c r="AZ423" i="2"/>
  <c r="BE422" i="2"/>
  <c r="BD422" i="2"/>
  <c r="BC422" i="2"/>
  <c r="BB422" i="2"/>
  <c r="BA422" i="2"/>
  <c r="AZ422" i="2"/>
  <c r="BE421" i="2"/>
  <c r="N421" i="7" s="1"/>
  <c r="BD421" i="2"/>
  <c r="BC421" i="2"/>
  <c r="BB421" i="2"/>
  <c r="I421" i="27" s="1"/>
  <c r="BA421" i="2"/>
  <c r="J421" i="7" s="1"/>
  <c r="AZ421" i="2"/>
  <c r="BE420" i="2"/>
  <c r="N420" i="7" s="1"/>
  <c r="BD420" i="2"/>
  <c r="BC420" i="2"/>
  <c r="BB420" i="2"/>
  <c r="I420" i="27" s="1"/>
  <c r="BA420" i="2"/>
  <c r="J420" i="7" s="1"/>
  <c r="AZ420" i="2"/>
  <c r="BE419" i="2"/>
  <c r="N419" i="7" s="1"/>
  <c r="BD419" i="2"/>
  <c r="BC419" i="2"/>
  <c r="BB419" i="2"/>
  <c r="I419" i="27" s="1"/>
  <c r="BA419" i="2"/>
  <c r="J419" i="7" s="1"/>
  <c r="AZ419" i="2"/>
  <c r="BE418" i="2"/>
  <c r="N418" i="7" s="1"/>
  <c r="BD418" i="2"/>
  <c r="BC418" i="2"/>
  <c r="BB418" i="2"/>
  <c r="I418" i="27" s="1"/>
  <c r="BA418" i="2"/>
  <c r="J418" i="7" s="1"/>
  <c r="AZ418" i="2"/>
  <c r="BE417" i="2"/>
  <c r="N417" i="7" s="1"/>
  <c r="BD417" i="2"/>
  <c r="BC417" i="2"/>
  <c r="BB417" i="2"/>
  <c r="I417" i="27" s="1"/>
  <c r="BA417" i="2"/>
  <c r="J417" i="7" s="1"/>
  <c r="AZ417" i="2"/>
  <c r="BE416" i="2"/>
  <c r="N416" i="7" s="1"/>
  <c r="BD416" i="2"/>
  <c r="BC416" i="2"/>
  <c r="BB416" i="2"/>
  <c r="I416" i="27" s="1"/>
  <c r="BA416" i="2"/>
  <c r="J416" i="7" s="1"/>
  <c r="AZ416" i="2"/>
  <c r="BE415" i="2"/>
  <c r="N415" i="7" s="1"/>
  <c r="BD415" i="2"/>
  <c r="BC415" i="2"/>
  <c r="BB415" i="2"/>
  <c r="I415" i="27" s="1"/>
  <c r="BA415" i="2"/>
  <c r="J415" i="7" s="1"/>
  <c r="AZ415" i="2"/>
  <c r="BE414" i="2"/>
  <c r="N414" i="7" s="1"/>
  <c r="BD414" i="2"/>
  <c r="BC414" i="2"/>
  <c r="BB414" i="2"/>
  <c r="I414" i="27" s="1"/>
  <c r="BA414" i="2"/>
  <c r="J414" i="7" s="1"/>
  <c r="AZ414" i="2"/>
  <c r="BE413" i="2"/>
  <c r="N413" i="7" s="1"/>
  <c r="BD413" i="2"/>
  <c r="BC413" i="2"/>
  <c r="BB413" i="2"/>
  <c r="I413" i="27" s="1"/>
  <c r="BA413" i="2"/>
  <c r="J413" i="7" s="1"/>
  <c r="AZ413" i="2"/>
  <c r="BE412" i="2"/>
  <c r="N412" i="7" s="1"/>
  <c r="BD412" i="2"/>
  <c r="BC412" i="2"/>
  <c r="BB412" i="2"/>
  <c r="I412" i="27" s="1"/>
  <c r="BA412" i="2"/>
  <c r="J412" i="7" s="1"/>
  <c r="AZ412" i="2"/>
  <c r="BE411" i="2"/>
  <c r="N411" i="7" s="1"/>
  <c r="BD411" i="2"/>
  <c r="BC411" i="2"/>
  <c r="BB411" i="2"/>
  <c r="I411" i="27" s="1"/>
  <c r="BA411" i="2"/>
  <c r="J411" i="7" s="1"/>
  <c r="AZ411" i="2"/>
  <c r="BE410" i="2"/>
  <c r="N410" i="7" s="1"/>
  <c r="BD410" i="2"/>
  <c r="BC410" i="2"/>
  <c r="BB410" i="2"/>
  <c r="I410" i="27" s="1"/>
  <c r="BA410" i="2"/>
  <c r="J410" i="7" s="1"/>
  <c r="AZ410" i="2"/>
  <c r="BE409" i="2"/>
  <c r="N409" i="7" s="1"/>
  <c r="BD409" i="2"/>
  <c r="BC409" i="2"/>
  <c r="BB409" i="2"/>
  <c r="I409" i="27" s="1"/>
  <c r="BA409" i="2"/>
  <c r="J409" i="7" s="1"/>
  <c r="AZ409" i="2"/>
  <c r="BE408" i="2"/>
  <c r="N408" i="7" s="1"/>
  <c r="BD408" i="2"/>
  <c r="BC408" i="2"/>
  <c r="BB408" i="2"/>
  <c r="I408" i="27" s="1"/>
  <c r="BA408" i="2"/>
  <c r="J408" i="7" s="1"/>
  <c r="AZ408" i="2"/>
  <c r="BE407" i="2"/>
  <c r="N407" i="7" s="1"/>
  <c r="BD407" i="2"/>
  <c r="BC407" i="2"/>
  <c r="BB407" i="2"/>
  <c r="I407" i="27" s="1"/>
  <c r="BA407" i="2"/>
  <c r="J407" i="7" s="1"/>
  <c r="AZ407" i="2"/>
  <c r="BE406" i="2"/>
  <c r="N406" i="7" s="1"/>
  <c r="BD406" i="2"/>
  <c r="BC406" i="2"/>
  <c r="BB406" i="2"/>
  <c r="I406" i="27" s="1"/>
  <c r="BA406" i="2"/>
  <c r="J406" i="7" s="1"/>
  <c r="AZ406" i="2"/>
  <c r="BE405" i="2"/>
  <c r="N405" i="7" s="1"/>
  <c r="BD405" i="2"/>
  <c r="BC405" i="2"/>
  <c r="BB405" i="2"/>
  <c r="I405" i="27" s="1"/>
  <c r="BA405" i="2"/>
  <c r="J405" i="7" s="1"/>
  <c r="AZ405" i="2"/>
  <c r="BE404" i="2"/>
  <c r="N404" i="7" s="1"/>
  <c r="BD404" i="2"/>
  <c r="BC404" i="2"/>
  <c r="BB404" i="2"/>
  <c r="I404" i="27" s="1"/>
  <c r="BA404" i="2"/>
  <c r="J404" i="7" s="1"/>
  <c r="AZ404" i="2"/>
  <c r="BE403" i="2"/>
  <c r="N403" i="7" s="1"/>
  <c r="BD403" i="2"/>
  <c r="BC403" i="2"/>
  <c r="BB403" i="2"/>
  <c r="I403" i="27" s="1"/>
  <c r="BA403" i="2"/>
  <c r="J403" i="7" s="1"/>
  <c r="AZ403" i="2"/>
  <c r="BE402" i="2"/>
  <c r="N402" i="7" s="1"/>
  <c r="BD402" i="2"/>
  <c r="BC402" i="2"/>
  <c r="BB402" i="2"/>
  <c r="I402" i="27" s="1"/>
  <c r="BA402" i="2"/>
  <c r="J402" i="7" s="1"/>
  <c r="AZ402" i="2"/>
  <c r="BE401" i="2"/>
  <c r="N401" i="7" s="1"/>
  <c r="BD401" i="2"/>
  <c r="BC401" i="2"/>
  <c r="BB401" i="2"/>
  <c r="I401" i="27" s="1"/>
  <c r="BA401" i="2"/>
  <c r="J401" i="7" s="1"/>
  <c r="AZ401" i="2"/>
  <c r="BE400" i="2"/>
  <c r="N400" i="7" s="1"/>
  <c r="BD400" i="2"/>
  <c r="BC400" i="2"/>
  <c r="BB400" i="2"/>
  <c r="I400" i="27" s="1"/>
  <c r="BA400" i="2"/>
  <c r="J400" i="7" s="1"/>
  <c r="AZ400" i="2"/>
  <c r="BE399" i="2"/>
  <c r="N399" i="7" s="1"/>
  <c r="BD399" i="2"/>
  <c r="BC399" i="2"/>
  <c r="BB399" i="2"/>
  <c r="I399" i="27" s="1"/>
  <c r="BA399" i="2"/>
  <c r="J399" i="7" s="1"/>
  <c r="AZ399" i="2"/>
  <c r="BE398" i="2"/>
  <c r="BD398" i="2"/>
  <c r="BC398" i="2"/>
  <c r="BB398" i="2"/>
  <c r="BA398" i="2"/>
  <c r="AZ398" i="2"/>
  <c r="BE397" i="2"/>
  <c r="BD397" i="2"/>
  <c r="BC397" i="2"/>
  <c r="BB397" i="2"/>
  <c r="BA397" i="2"/>
  <c r="AZ397" i="2"/>
  <c r="BE396" i="2"/>
  <c r="BD396" i="2"/>
  <c r="BC396" i="2"/>
  <c r="BB396" i="2"/>
  <c r="BA396" i="2"/>
  <c r="AZ396" i="2"/>
  <c r="BE395" i="2"/>
  <c r="BD395" i="2"/>
  <c r="BC395" i="2"/>
  <c r="BB395" i="2"/>
  <c r="BA395" i="2"/>
  <c r="AZ395" i="2"/>
  <c r="BE394" i="2"/>
  <c r="BD394" i="2"/>
  <c r="BC394" i="2"/>
  <c r="BB394" i="2"/>
  <c r="BA394" i="2"/>
  <c r="AZ394" i="2"/>
  <c r="BE393" i="2"/>
  <c r="BD393" i="2"/>
  <c r="BC393" i="2"/>
  <c r="BB393" i="2"/>
  <c r="BA393" i="2"/>
  <c r="AZ393" i="2"/>
  <c r="BE392" i="2"/>
  <c r="BD392" i="2"/>
  <c r="BC392" i="2"/>
  <c r="BB392" i="2"/>
  <c r="BA392" i="2"/>
  <c r="AZ392" i="2"/>
  <c r="BE391" i="2"/>
  <c r="BD391" i="2"/>
  <c r="BC391" i="2"/>
  <c r="BB391" i="2"/>
  <c r="BA391" i="2"/>
  <c r="AZ391" i="2"/>
  <c r="BE390" i="2"/>
  <c r="BD390" i="2"/>
  <c r="BC390" i="2"/>
  <c r="BB390" i="2"/>
  <c r="BA390" i="2"/>
  <c r="AZ390" i="2"/>
  <c r="BE389" i="2"/>
  <c r="BD389" i="2"/>
  <c r="BC389" i="2"/>
  <c r="BB389" i="2"/>
  <c r="BA389" i="2"/>
  <c r="AZ389" i="2"/>
  <c r="BE388" i="2"/>
  <c r="BD388" i="2"/>
  <c r="BC388" i="2"/>
  <c r="BB388" i="2"/>
  <c r="BA388" i="2"/>
  <c r="AZ388" i="2"/>
  <c r="BE387" i="2"/>
  <c r="BD387" i="2"/>
  <c r="BC387" i="2"/>
  <c r="BB387" i="2"/>
  <c r="BA387" i="2"/>
  <c r="AZ387" i="2"/>
  <c r="BE386" i="2"/>
  <c r="N386" i="7" s="1"/>
  <c r="BD386" i="2"/>
  <c r="BC386" i="2"/>
  <c r="BB386" i="2"/>
  <c r="I386" i="27" s="1"/>
  <c r="BA386" i="2"/>
  <c r="J386" i="7" s="1"/>
  <c r="AZ386" i="2"/>
  <c r="BE385" i="2"/>
  <c r="N385" i="7" s="1"/>
  <c r="BD385" i="2"/>
  <c r="BC385" i="2"/>
  <c r="BB385" i="2"/>
  <c r="I385" i="27" s="1"/>
  <c r="BA385" i="2"/>
  <c r="J385" i="7" s="1"/>
  <c r="AZ385" i="2"/>
  <c r="BE384" i="2"/>
  <c r="N384" i="7" s="1"/>
  <c r="BD384" i="2"/>
  <c r="BC384" i="2"/>
  <c r="BB384" i="2"/>
  <c r="I384" i="27" s="1"/>
  <c r="BA384" i="2"/>
  <c r="J384" i="7" s="1"/>
  <c r="AZ384" i="2"/>
  <c r="BE383" i="2"/>
  <c r="N383" i="7" s="1"/>
  <c r="BD383" i="2"/>
  <c r="BC383" i="2"/>
  <c r="BB383" i="2"/>
  <c r="I383" i="27" s="1"/>
  <c r="BA383" i="2"/>
  <c r="J383" i="7" s="1"/>
  <c r="AZ383" i="2"/>
  <c r="BE382" i="2"/>
  <c r="N382" i="7" s="1"/>
  <c r="BD382" i="2"/>
  <c r="BC382" i="2"/>
  <c r="BB382" i="2"/>
  <c r="I382" i="27" s="1"/>
  <c r="BA382" i="2"/>
  <c r="J382" i="7" s="1"/>
  <c r="AZ382" i="2"/>
  <c r="BE381" i="2"/>
  <c r="N381" i="7" s="1"/>
  <c r="BD381" i="2"/>
  <c r="BC381" i="2"/>
  <c r="BB381" i="2"/>
  <c r="I381" i="27" s="1"/>
  <c r="BA381" i="2"/>
  <c r="J381" i="7" s="1"/>
  <c r="AZ381" i="2"/>
  <c r="BE380" i="2"/>
  <c r="N380" i="7" s="1"/>
  <c r="BD380" i="2"/>
  <c r="BC380" i="2"/>
  <c r="BB380" i="2"/>
  <c r="I380" i="27" s="1"/>
  <c r="BA380" i="2"/>
  <c r="J380" i="7" s="1"/>
  <c r="AZ380" i="2"/>
  <c r="BE379" i="2"/>
  <c r="N379" i="7" s="1"/>
  <c r="BD379" i="2"/>
  <c r="BC379" i="2"/>
  <c r="BB379" i="2"/>
  <c r="I379" i="27" s="1"/>
  <c r="BA379" i="2"/>
  <c r="J379" i="7" s="1"/>
  <c r="AZ379" i="2"/>
  <c r="BE378" i="2"/>
  <c r="N378" i="7" s="1"/>
  <c r="BD378" i="2"/>
  <c r="BC378" i="2"/>
  <c r="BB378" i="2"/>
  <c r="I378" i="27" s="1"/>
  <c r="BA378" i="2"/>
  <c r="J378" i="7" s="1"/>
  <c r="AZ378" i="2"/>
  <c r="BE377" i="2"/>
  <c r="N377" i="7" s="1"/>
  <c r="BD377" i="2"/>
  <c r="BC377" i="2"/>
  <c r="BB377" i="2"/>
  <c r="I377" i="27" s="1"/>
  <c r="BA377" i="2"/>
  <c r="J377" i="7" s="1"/>
  <c r="AZ377" i="2"/>
  <c r="BE376" i="2"/>
  <c r="N376" i="7" s="1"/>
  <c r="BD376" i="2"/>
  <c r="BC376" i="2"/>
  <c r="BB376" i="2"/>
  <c r="I376" i="27" s="1"/>
  <c r="BA376" i="2"/>
  <c r="J376" i="7" s="1"/>
  <c r="AZ376" i="2"/>
  <c r="BE375" i="2"/>
  <c r="N375" i="7" s="1"/>
  <c r="BD375" i="2"/>
  <c r="BC375" i="2"/>
  <c r="BB375" i="2"/>
  <c r="I375" i="27" s="1"/>
  <c r="BA375" i="2"/>
  <c r="J375" i="7" s="1"/>
  <c r="AZ375" i="2"/>
  <c r="BE374" i="2"/>
  <c r="N374" i="7" s="1"/>
  <c r="BD374" i="2"/>
  <c r="BC374" i="2"/>
  <c r="BB374" i="2"/>
  <c r="I374" i="27" s="1"/>
  <c r="BA374" i="2"/>
  <c r="J374" i="7" s="1"/>
  <c r="AZ374" i="2"/>
  <c r="BE373" i="2"/>
  <c r="N373" i="7" s="1"/>
  <c r="BD373" i="2"/>
  <c r="BC373" i="2"/>
  <c r="BB373" i="2"/>
  <c r="I373" i="27" s="1"/>
  <c r="BA373" i="2"/>
  <c r="J373" i="7" s="1"/>
  <c r="AZ373" i="2"/>
  <c r="BE372" i="2"/>
  <c r="N372" i="7" s="1"/>
  <c r="BD372" i="2"/>
  <c r="BC372" i="2"/>
  <c r="BB372" i="2"/>
  <c r="I372" i="27" s="1"/>
  <c r="BA372" i="2"/>
  <c r="J372" i="7" s="1"/>
  <c r="AZ372" i="2"/>
  <c r="BE371" i="2"/>
  <c r="N371" i="7" s="1"/>
  <c r="BD371" i="2"/>
  <c r="BC371" i="2"/>
  <c r="BB371" i="2"/>
  <c r="I371" i="27" s="1"/>
  <c r="BA371" i="2"/>
  <c r="J371" i="7" s="1"/>
  <c r="AZ371" i="2"/>
  <c r="BE370" i="2"/>
  <c r="N370" i="7" s="1"/>
  <c r="BD370" i="2"/>
  <c r="BC370" i="2"/>
  <c r="BB370" i="2"/>
  <c r="I370" i="27" s="1"/>
  <c r="BA370" i="2"/>
  <c r="J370" i="7" s="1"/>
  <c r="AZ370" i="2"/>
  <c r="BE369" i="2"/>
  <c r="N369" i="7" s="1"/>
  <c r="BD369" i="2"/>
  <c r="BC369" i="2"/>
  <c r="BB369" i="2"/>
  <c r="I369" i="27" s="1"/>
  <c r="BA369" i="2"/>
  <c r="J369" i="7" s="1"/>
  <c r="AZ369" i="2"/>
  <c r="BE368" i="2"/>
  <c r="N368" i="7" s="1"/>
  <c r="BD368" i="2"/>
  <c r="BC368" i="2"/>
  <c r="BB368" i="2"/>
  <c r="I368" i="27" s="1"/>
  <c r="BA368" i="2"/>
  <c r="J368" i="7" s="1"/>
  <c r="AZ368" i="2"/>
  <c r="BE367" i="2"/>
  <c r="N367" i="7" s="1"/>
  <c r="BD367" i="2"/>
  <c r="BC367" i="2"/>
  <c r="BB367" i="2"/>
  <c r="I367" i="27" s="1"/>
  <c r="BA367" i="2"/>
  <c r="J367" i="7" s="1"/>
  <c r="AZ367" i="2"/>
  <c r="BE366" i="2"/>
  <c r="N366" i="7" s="1"/>
  <c r="BD366" i="2"/>
  <c r="BC366" i="2"/>
  <c r="BB366" i="2"/>
  <c r="I366" i="27" s="1"/>
  <c r="BA366" i="2"/>
  <c r="J366" i="7" s="1"/>
  <c r="AZ366" i="2"/>
  <c r="BE365" i="2"/>
  <c r="N365" i="7" s="1"/>
  <c r="BD365" i="2"/>
  <c r="BC365" i="2"/>
  <c r="BB365" i="2"/>
  <c r="I365" i="27" s="1"/>
  <c r="BA365" i="2"/>
  <c r="J365" i="7" s="1"/>
  <c r="AZ365" i="2"/>
  <c r="BE364" i="2"/>
  <c r="N364" i="7" s="1"/>
  <c r="BD364" i="2"/>
  <c r="BC364" i="2"/>
  <c r="BB364" i="2"/>
  <c r="I364" i="27" s="1"/>
  <c r="BA364" i="2"/>
  <c r="J364" i="7" s="1"/>
  <c r="AZ364" i="2"/>
  <c r="BE363" i="2"/>
  <c r="N363" i="7" s="1"/>
  <c r="BD363" i="2"/>
  <c r="BC363" i="2"/>
  <c r="BB363" i="2"/>
  <c r="I363" i="27" s="1"/>
  <c r="BA363" i="2"/>
  <c r="J363" i="7" s="1"/>
  <c r="AZ363" i="2"/>
  <c r="BE362" i="2"/>
  <c r="N362" i="7" s="1"/>
  <c r="BD362" i="2"/>
  <c r="BC362" i="2"/>
  <c r="BB362" i="2"/>
  <c r="I362" i="27" s="1"/>
  <c r="BA362" i="2"/>
  <c r="J362" i="7" s="1"/>
  <c r="AZ362" i="2"/>
  <c r="BE361" i="2"/>
  <c r="N361" i="7" s="1"/>
  <c r="BD361" i="2"/>
  <c r="BC361" i="2"/>
  <c r="BB361" i="2"/>
  <c r="I361" i="27" s="1"/>
  <c r="BA361" i="2"/>
  <c r="J361" i="7" s="1"/>
  <c r="AZ361" i="2"/>
  <c r="BE360" i="2"/>
  <c r="N360" i="7" s="1"/>
  <c r="BD360" i="2"/>
  <c r="BC360" i="2"/>
  <c r="BB360" i="2"/>
  <c r="I360" i="27" s="1"/>
  <c r="BA360" i="2"/>
  <c r="J360" i="7" s="1"/>
  <c r="AZ360" i="2"/>
  <c r="BE359" i="2"/>
  <c r="N359" i="7" s="1"/>
  <c r="BD359" i="2"/>
  <c r="BC359" i="2"/>
  <c r="BB359" i="2"/>
  <c r="I359" i="27" s="1"/>
  <c r="BA359" i="2"/>
  <c r="J359" i="7" s="1"/>
  <c r="AZ359" i="2"/>
  <c r="BE358" i="2"/>
  <c r="N358" i="7" s="1"/>
  <c r="BD358" i="2"/>
  <c r="BC358" i="2"/>
  <c r="BB358" i="2"/>
  <c r="I358" i="27" s="1"/>
  <c r="BA358" i="2"/>
  <c r="J358" i="7" s="1"/>
  <c r="AZ358" i="2"/>
  <c r="BE357" i="2"/>
  <c r="N357" i="7" s="1"/>
  <c r="BD357" i="2"/>
  <c r="BC357" i="2"/>
  <c r="BB357" i="2"/>
  <c r="I357" i="27" s="1"/>
  <c r="BA357" i="2"/>
  <c r="J357" i="7" s="1"/>
  <c r="AZ357" i="2"/>
  <c r="BE356" i="2"/>
  <c r="N356" i="7" s="1"/>
  <c r="BD356" i="2"/>
  <c r="BC356" i="2"/>
  <c r="BB356" i="2"/>
  <c r="I356" i="27" s="1"/>
  <c r="BA356" i="2"/>
  <c r="J356" i="7" s="1"/>
  <c r="AZ356" i="2"/>
  <c r="BE355" i="2"/>
  <c r="N355" i="7" s="1"/>
  <c r="BD355" i="2"/>
  <c r="BC355" i="2"/>
  <c r="BB355" i="2"/>
  <c r="I355" i="27" s="1"/>
  <c r="BA355" i="2"/>
  <c r="J355" i="7" s="1"/>
  <c r="AZ355" i="2"/>
  <c r="BE354" i="2"/>
  <c r="BD354" i="2"/>
  <c r="BC354" i="2"/>
  <c r="BB354" i="2"/>
  <c r="BA354" i="2"/>
  <c r="AZ354" i="2"/>
  <c r="BE353" i="2"/>
  <c r="BD353" i="2"/>
  <c r="BC353" i="2"/>
  <c r="BB353" i="2"/>
  <c r="BA353" i="2"/>
  <c r="AZ353" i="2"/>
  <c r="BE352" i="2"/>
  <c r="BD352" i="2"/>
  <c r="BC352" i="2"/>
  <c r="BB352" i="2"/>
  <c r="BA352" i="2"/>
  <c r="AZ352" i="2"/>
  <c r="BE351" i="2"/>
  <c r="BD351" i="2"/>
  <c r="BC351" i="2"/>
  <c r="BB351" i="2"/>
  <c r="BA351" i="2"/>
  <c r="AZ351" i="2"/>
  <c r="BE350" i="2"/>
  <c r="BD350" i="2"/>
  <c r="BC350" i="2"/>
  <c r="BB350" i="2"/>
  <c r="BA350" i="2"/>
  <c r="AZ350" i="2"/>
  <c r="BE349" i="2"/>
  <c r="BD349" i="2"/>
  <c r="BC349" i="2"/>
  <c r="BB349" i="2"/>
  <c r="BA349" i="2"/>
  <c r="AZ349" i="2"/>
  <c r="BE348" i="2"/>
  <c r="BD348" i="2"/>
  <c r="BC348" i="2"/>
  <c r="BB348" i="2"/>
  <c r="BA348" i="2"/>
  <c r="AZ348" i="2"/>
  <c r="BE347" i="2"/>
  <c r="BD347" i="2"/>
  <c r="BC347" i="2"/>
  <c r="BB347" i="2"/>
  <c r="BA347" i="2"/>
  <c r="AZ347" i="2"/>
  <c r="BE346" i="2"/>
  <c r="BD346" i="2"/>
  <c r="BC346" i="2"/>
  <c r="BB346" i="2"/>
  <c r="BA346" i="2"/>
  <c r="AZ346" i="2"/>
  <c r="BE345" i="2"/>
  <c r="BD345" i="2"/>
  <c r="BC345" i="2"/>
  <c r="BB345" i="2"/>
  <c r="BA345" i="2"/>
  <c r="AZ345" i="2"/>
  <c r="BE344" i="2"/>
  <c r="BD344" i="2"/>
  <c r="BC344" i="2"/>
  <c r="BB344" i="2"/>
  <c r="BA344" i="2"/>
  <c r="AZ344" i="2"/>
  <c r="BE343" i="2"/>
  <c r="BD343" i="2"/>
  <c r="BC343" i="2"/>
  <c r="BB343" i="2"/>
  <c r="BA343" i="2"/>
  <c r="AZ343" i="2"/>
  <c r="BE342" i="2"/>
  <c r="BD342" i="2"/>
  <c r="BC342" i="2"/>
  <c r="BB342" i="2"/>
  <c r="BA342" i="2"/>
  <c r="AZ342" i="2"/>
  <c r="BE341" i="2"/>
  <c r="BD341" i="2"/>
  <c r="BC341" i="2"/>
  <c r="BB341" i="2"/>
  <c r="BA341" i="2"/>
  <c r="AZ341" i="2"/>
  <c r="BE340" i="2"/>
  <c r="BD340" i="2"/>
  <c r="BC340" i="2"/>
  <c r="BB340" i="2"/>
  <c r="BA340" i="2"/>
  <c r="AZ340" i="2"/>
  <c r="BE339" i="2"/>
  <c r="BD339" i="2"/>
  <c r="BC339" i="2"/>
  <c r="BB339" i="2"/>
  <c r="BA339" i="2"/>
  <c r="AZ339" i="2"/>
  <c r="BE338" i="2"/>
  <c r="BD338" i="2"/>
  <c r="BC338" i="2"/>
  <c r="BB338" i="2"/>
  <c r="BA338" i="2"/>
  <c r="AZ338" i="2"/>
  <c r="BE337" i="2"/>
  <c r="BD337" i="2"/>
  <c r="BC337" i="2"/>
  <c r="BB337" i="2"/>
  <c r="BA337" i="2"/>
  <c r="AZ337" i="2"/>
  <c r="BE336" i="2"/>
  <c r="BD336" i="2"/>
  <c r="BC336" i="2"/>
  <c r="BB336" i="2"/>
  <c r="BA336" i="2"/>
  <c r="AZ336" i="2"/>
  <c r="BE335" i="2"/>
  <c r="BD335" i="2"/>
  <c r="BC335" i="2"/>
  <c r="BB335" i="2"/>
  <c r="BA335" i="2"/>
  <c r="AZ335" i="2"/>
  <c r="BE334" i="2"/>
  <c r="BD334" i="2"/>
  <c r="BC334" i="2"/>
  <c r="BB334" i="2"/>
  <c r="BA334" i="2"/>
  <c r="AZ334" i="2"/>
  <c r="BE333" i="2"/>
  <c r="BD333" i="2"/>
  <c r="BC333" i="2"/>
  <c r="BB333" i="2"/>
  <c r="BA333" i="2"/>
  <c r="AZ333" i="2"/>
  <c r="BE332" i="2"/>
  <c r="BD332" i="2"/>
  <c r="BC332" i="2"/>
  <c r="BB332" i="2"/>
  <c r="BA332" i="2"/>
  <c r="AZ332" i="2"/>
  <c r="BE331" i="2"/>
  <c r="BD331" i="2"/>
  <c r="BC331" i="2"/>
  <c r="BB331" i="2"/>
  <c r="BA331" i="2"/>
  <c r="AZ331" i="2"/>
  <c r="BE330" i="2"/>
  <c r="BD330" i="2"/>
  <c r="BC330" i="2"/>
  <c r="BB330" i="2"/>
  <c r="BA330" i="2"/>
  <c r="AZ330" i="2"/>
  <c r="BE329" i="2"/>
  <c r="BD329" i="2"/>
  <c r="BC329" i="2"/>
  <c r="BB329" i="2"/>
  <c r="BA329" i="2"/>
  <c r="AZ329" i="2"/>
  <c r="BE328" i="2"/>
  <c r="BD328" i="2"/>
  <c r="BC328" i="2"/>
  <c r="BB328" i="2"/>
  <c r="BA328" i="2"/>
  <c r="AZ328" i="2"/>
  <c r="BE327" i="2"/>
  <c r="BD327" i="2"/>
  <c r="BC327" i="2"/>
  <c r="BB327" i="2"/>
  <c r="BA327" i="2"/>
  <c r="AZ327" i="2"/>
  <c r="BE326" i="2"/>
  <c r="BD326" i="2"/>
  <c r="BC326" i="2"/>
  <c r="BB326" i="2"/>
  <c r="BA326" i="2"/>
  <c r="AZ326" i="2"/>
  <c r="BE325" i="2"/>
  <c r="N325" i="7" s="1"/>
  <c r="BD325" i="2"/>
  <c r="BC325" i="2"/>
  <c r="BB325" i="2"/>
  <c r="I325" i="27" s="1"/>
  <c r="BA325" i="2"/>
  <c r="J325" i="7" s="1"/>
  <c r="AZ325" i="2"/>
  <c r="BE324" i="2"/>
  <c r="N324" i="7" s="1"/>
  <c r="BD324" i="2"/>
  <c r="BC324" i="2"/>
  <c r="BB324" i="2"/>
  <c r="I324" i="27" s="1"/>
  <c r="BA324" i="2"/>
  <c r="J324" i="7" s="1"/>
  <c r="AZ324" i="2"/>
  <c r="BE323" i="2"/>
  <c r="N323" i="7" s="1"/>
  <c r="BD323" i="2"/>
  <c r="BC323" i="2"/>
  <c r="BB323" i="2"/>
  <c r="I323" i="27" s="1"/>
  <c r="BA323" i="2"/>
  <c r="J323" i="7" s="1"/>
  <c r="AZ323" i="2"/>
  <c r="BE322" i="2"/>
  <c r="N322" i="7" s="1"/>
  <c r="BD322" i="2"/>
  <c r="BC322" i="2"/>
  <c r="BB322" i="2"/>
  <c r="I322" i="27" s="1"/>
  <c r="BA322" i="2"/>
  <c r="J322" i="7" s="1"/>
  <c r="AZ322" i="2"/>
  <c r="BE321" i="2"/>
  <c r="N321" i="7" s="1"/>
  <c r="BD321" i="2"/>
  <c r="BC321" i="2"/>
  <c r="BB321" i="2"/>
  <c r="I321" i="27" s="1"/>
  <c r="BA321" i="2"/>
  <c r="J321" i="7" s="1"/>
  <c r="AZ321" i="2"/>
  <c r="BE320" i="2"/>
  <c r="N320" i="7" s="1"/>
  <c r="BD320" i="2"/>
  <c r="BC320" i="2"/>
  <c r="BB320" i="2"/>
  <c r="I320" i="27" s="1"/>
  <c r="BA320" i="2"/>
  <c r="J320" i="7" s="1"/>
  <c r="AZ320" i="2"/>
  <c r="BE319" i="2"/>
  <c r="N319" i="7" s="1"/>
  <c r="BD319" i="2"/>
  <c r="BC319" i="2"/>
  <c r="BB319" i="2"/>
  <c r="I319" i="27" s="1"/>
  <c r="BA319" i="2"/>
  <c r="J319" i="7" s="1"/>
  <c r="AZ319" i="2"/>
  <c r="BE318" i="2"/>
  <c r="N318" i="7" s="1"/>
  <c r="BD318" i="2"/>
  <c r="BC318" i="2"/>
  <c r="BB318" i="2"/>
  <c r="I318" i="27" s="1"/>
  <c r="BA318" i="2"/>
  <c r="J318" i="7" s="1"/>
  <c r="AZ318" i="2"/>
  <c r="BE317" i="2"/>
  <c r="N317" i="7" s="1"/>
  <c r="BD317" i="2"/>
  <c r="BC317" i="2"/>
  <c r="BB317" i="2"/>
  <c r="I317" i="27" s="1"/>
  <c r="BA317" i="2"/>
  <c r="J317" i="7" s="1"/>
  <c r="AZ317" i="2"/>
  <c r="BE316" i="2"/>
  <c r="N316" i="7" s="1"/>
  <c r="BD316" i="2"/>
  <c r="BC316" i="2"/>
  <c r="BB316" i="2"/>
  <c r="I316" i="27" s="1"/>
  <c r="BA316" i="2"/>
  <c r="J316" i="7" s="1"/>
  <c r="AZ316" i="2"/>
  <c r="BE315" i="2"/>
  <c r="N315" i="7" s="1"/>
  <c r="BD315" i="2"/>
  <c r="BC315" i="2"/>
  <c r="BB315" i="2"/>
  <c r="I315" i="27" s="1"/>
  <c r="BA315" i="2"/>
  <c r="J315" i="7" s="1"/>
  <c r="AZ315" i="2"/>
  <c r="BE314" i="2"/>
  <c r="N314" i="7" s="1"/>
  <c r="BD314" i="2"/>
  <c r="BC314" i="2"/>
  <c r="BB314" i="2"/>
  <c r="I314" i="27" s="1"/>
  <c r="BA314" i="2"/>
  <c r="J314" i="7" s="1"/>
  <c r="AZ314" i="2"/>
  <c r="BE313" i="2"/>
  <c r="N313" i="7" s="1"/>
  <c r="BD313" i="2"/>
  <c r="BC313" i="2"/>
  <c r="BB313" i="2"/>
  <c r="I313" i="27" s="1"/>
  <c r="BA313" i="2"/>
  <c r="J313" i="7" s="1"/>
  <c r="AZ313" i="2"/>
  <c r="BE312" i="2"/>
  <c r="N312" i="7" s="1"/>
  <c r="BD312" i="2"/>
  <c r="BC312" i="2"/>
  <c r="BB312" i="2"/>
  <c r="I312" i="27" s="1"/>
  <c r="BA312" i="2"/>
  <c r="J312" i="7" s="1"/>
  <c r="AZ312" i="2"/>
  <c r="BE311" i="2"/>
  <c r="N311" i="7" s="1"/>
  <c r="BD311" i="2"/>
  <c r="BC311" i="2"/>
  <c r="BB311" i="2"/>
  <c r="I311" i="27" s="1"/>
  <c r="BA311" i="2"/>
  <c r="J311" i="7" s="1"/>
  <c r="AZ311" i="2"/>
  <c r="BE310" i="2"/>
  <c r="N310" i="7" s="1"/>
  <c r="BD310" i="2"/>
  <c r="BC310" i="2"/>
  <c r="BB310" i="2"/>
  <c r="I310" i="27" s="1"/>
  <c r="BA310" i="2"/>
  <c r="J310" i="7" s="1"/>
  <c r="AZ310" i="2"/>
  <c r="BE309" i="2"/>
  <c r="N309" i="7" s="1"/>
  <c r="BD309" i="2"/>
  <c r="BC309" i="2"/>
  <c r="BB309" i="2"/>
  <c r="I309" i="27" s="1"/>
  <c r="BA309" i="2"/>
  <c r="J309" i="7" s="1"/>
  <c r="AZ309" i="2"/>
  <c r="BE308" i="2"/>
  <c r="BD308" i="2"/>
  <c r="BC308" i="2"/>
  <c r="BB308" i="2"/>
  <c r="BA308" i="2"/>
  <c r="AZ308" i="2"/>
  <c r="BE307" i="2"/>
  <c r="BD307" i="2"/>
  <c r="BC307" i="2"/>
  <c r="BB307" i="2"/>
  <c r="BA307" i="2"/>
  <c r="AZ307" i="2"/>
  <c r="BE306" i="2"/>
  <c r="BD306" i="2"/>
  <c r="BC306" i="2"/>
  <c r="BB306" i="2"/>
  <c r="BA306" i="2"/>
  <c r="AZ306" i="2"/>
  <c r="BE305" i="2"/>
  <c r="BD305" i="2"/>
  <c r="BC305" i="2"/>
  <c r="BB305" i="2"/>
  <c r="BA305" i="2"/>
  <c r="AZ305" i="2"/>
  <c r="BE304" i="2"/>
  <c r="BD304" i="2"/>
  <c r="BC304" i="2"/>
  <c r="BB304" i="2"/>
  <c r="BA304" i="2"/>
  <c r="AZ304" i="2"/>
  <c r="BE303" i="2"/>
  <c r="BD303" i="2"/>
  <c r="BC303" i="2"/>
  <c r="BB303" i="2"/>
  <c r="BA303" i="2"/>
  <c r="AZ303" i="2"/>
  <c r="BE302" i="2"/>
  <c r="BD302" i="2"/>
  <c r="BC302" i="2"/>
  <c r="BB302" i="2"/>
  <c r="BA302" i="2"/>
  <c r="AZ302" i="2"/>
  <c r="BE301" i="2"/>
  <c r="BD301" i="2"/>
  <c r="BC301" i="2"/>
  <c r="BB301" i="2"/>
  <c r="BA301" i="2"/>
  <c r="AZ301" i="2"/>
  <c r="BE300" i="2"/>
  <c r="BD300" i="2"/>
  <c r="BC300" i="2"/>
  <c r="BB300" i="2"/>
  <c r="BA300" i="2"/>
  <c r="AZ300" i="2"/>
  <c r="BE299" i="2"/>
  <c r="BD299" i="2"/>
  <c r="BC299" i="2"/>
  <c r="BB299" i="2"/>
  <c r="BA299" i="2"/>
  <c r="AZ299" i="2"/>
  <c r="BE298" i="2"/>
  <c r="BD298" i="2"/>
  <c r="BC298" i="2"/>
  <c r="BB298" i="2"/>
  <c r="BA298" i="2"/>
  <c r="AZ298" i="2"/>
  <c r="BE297" i="2"/>
  <c r="BD297" i="2"/>
  <c r="BC297" i="2"/>
  <c r="BB297" i="2"/>
  <c r="BA297" i="2"/>
  <c r="AZ297" i="2"/>
  <c r="BE296" i="2"/>
  <c r="BD296" i="2"/>
  <c r="BC296" i="2"/>
  <c r="BB296" i="2"/>
  <c r="BA296" i="2"/>
  <c r="AZ296" i="2"/>
  <c r="BE295" i="2"/>
  <c r="BD295" i="2"/>
  <c r="BC295" i="2"/>
  <c r="BB295" i="2"/>
  <c r="BA295" i="2"/>
  <c r="AZ295" i="2"/>
  <c r="BE294" i="2"/>
  <c r="BD294" i="2"/>
  <c r="BC294" i="2"/>
  <c r="BB294" i="2"/>
  <c r="BA294" i="2"/>
  <c r="AZ294" i="2"/>
  <c r="BE293" i="2"/>
  <c r="BD293" i="2"/>
  <c r="BC293" i="2"/>
  <c r="BB293" i="2"/>
  <c r="BA293" i="2"/>
  <c r="AZ293" i="2"/>
  <c r="BE292" i="2"/>
  <c r="BD292" i="2"/>
  <c r="BC292" i="2"/>
  <c r="BB292" i="2"/>
  <c r="BA292" i="2"/>
  <c r="AZ292" i="2"/>
  <c r="BE291" i="2"/>
  <c r="BD291" i="2"/>
  <c r="BC291" i="2"/>
  <c r="BB291" i="2"/>
  <c r="BA291" i="2"/>
  <c r="AZ291" i="2"/>
  <c r="BE290" i="2"/>
  <c r="N290" i="7" s="1"/>
  <c r="BD290" i="2"/>
  <c r="BC290" i="2"/>
  <c r="BB290" i="2"/>
  <c r="I290" i="27" s="1"/>
  <c r="BA290" i="2"/>
  <c r="J290" i="7" s="1"/>
  <c r="AZ290" i="2"/>
  <c r="BE289" i="2"/>
  <c r="BD289" i="2"/>
  <c r="BC289" i="2"/>
  <c r="BB289" i="2"/>
  <c r="BA289" i="2"/>
  <c r="AZ289" i="2"/>
  <c r="BE288" i="2"/>
  <c r="BD288" i="2"/>
  <c r="BC288" i="2"/>
  <c r="BB288" i="2"/>
  <c r="BA288" i="2"/>
  <c r="AZ288" i="2"/>
  <c r="BE287" i="2"/>
  <c r="BD287" i="2"/>
  <c r="BC287" i="2"/>
  <c r="BB287" i="2"/>
  <c r="BA287" i="2"/>
  <c r="AZ287" i="2"/>
  <c r="BE286" i="2"/>
  <c r="BD286" i="2"/>
  <c r="BC286" i="2"/>
  <c r="BB286" i="2"/>
  <c r="BA286" i="2"/>
  <c r="AZ286" i="2"/>
  <c r="BE285" i="2"/>
  <c r="BD285" i="2"/>
  <c r="BC285" i="2"/>
  <c r="BB285" i="2"/>
  <c r="BA285" i="2"/>
  <c r="AZ285" i="2"/>
  <c r="BE284" i="2"/>
  <c r="BD284" i="2"/>
  <c r="BC284" i="2"/>
  <c r="BB284" i="2"/>
  <c r="BA284" i="2"/>
  <c r="AZ284" i="2"/>
  <c r="BE283" i="2"/>
  <c r="BD283" i="2"/>
  <c r="BC283" i="2"/>
  <c r="BB283" i="2"/>
  <c r="BA283" i="2"/>
  <c r="AZ283" i="2"/>
  <c r="BE282" i="2"/>
  <c r="BD282" i="2"/>
  <c r="BC282" i="2"/>
  <c r="BB282" i="2"/>
  <c r="BA282" i="2"/>
  <c r="AZ282" i="2"/>
  <c r="BE281" i="2"/>
  <c r="BD281" i="2"/>
  <c r="BC281" i="2"/>
  <c r="BB281" i="2"/>
  <c r="BA281" i="2"/>
  <c r="AZ281" i="2"/>
  <c r="BE280" i="2"/>
  <c r="BD280" i="2"/>
  <c r="BC280" i="2"/>
  <c r="BB280" i="2"/>
  <c r="BA280" i="2"/>
  <c r="AZ280" i="2"/>
  <c r="BE279" i="2"/>
  <c r="BD279" i="2"/>
  <c r="BC279" i="2"/>
  <c r="BB279" i="2"/>
  <c r="BA279" i="2"/>
  <c r="AZ279" i="2"/>
  <c r="BE278" i="2"/>
  <c r="BD278" i="2"/>
  <c r="BC278" i="2"/>
  <c r="BB278" i="2"/>
  <c r="BA278" i="2"/>
  <c r="AZ278" i="2"/>
  <c r="BE277" i="2"/>
  <c r="BD277" i="2"/>
  <c r="BC277" i="2"/>
  <c r="BB277" i="2"/>
  <c r="BA277" i="2"/>
  <c r="AZ277" i="2"/>
  <c r="BE276" i="2"/>
  <c r="BD276" i="2"/>
  <c r="BC276" i="2"/>
  <c r="BB276" i="2"/>
  <c r="BA276" i="2"/>
  <c r="AZ276" i="2"/>
  <c r="BE275" i="2"/>
  <c r="BD275" i="2"/>
  <c r="BC275" i="2"/>
  <c r="BB275" i="2"/>
  <c r="BA275" i="2"/>
  <c r="AZ275" i="2"/>
  <c r="BE274" i="2"/>
  <c r="BD274" i="2"/>
  <c r="BC274" i="2"/>
  <c r="BB274" i="2"/>
  <c r="BA274" i="2"/>
  <c r="AZ274" i="2"/>
  <c r="BE273" i="2"/>
  <c r="BD273" i="2"/>
  <c r="BC273" i="2"/>
  <c r="BB273" i="2"/>
  <c r="BA273" i="2"/>
  <c r="AZ273" i="2"/>
  <c r="BE272" i="2"/>
  <c r="BD272" i="2"/>
  <c r="BC272" i="2"/>
  <c r="BB272" i="2"/>
  <c r="BA272" i="2"/>
  <c r="AZ272" i="2"/>
  <c r="BE271" i="2"/>
  <c r="BD271" i="2"/>
  <c r="BC271" i="2"/>
  <c r="BB271" i="2"/>
  <c r="BA271" i="2"/>
  <c r="AZ271" i="2"/>
  <c r="BE270" i="2"/>
  <c r="BD270" i="2"/>
  <c r="BC270" i="2"/>
  <c r="BB270" i="2"/>
  <c r="BA270" i="2"/>
  <c r="AZ270" i="2"/>
  <c r="BE269" i="2"/>
  <c r="BD269" i="2"/>
  <c r="BC269" i="2"/>
  <c r="BB269" i="2"/>
  <c r="BA269" i="2"/>
  <c r="AZ269" i="2"/>
  <c r="BE268" i="2"/>
  <c r="BD268" i="2"/>
  <c r="BC268" i="2"/>
  <c r="BB268" i="2"/>
  <c r="BA268" i="2"/>
  <c r="AZ268" i="2"/>
  <c r="BE267" i="2"/>
  <c r="BD267" i="2"/>
  <c r="BC267" i="2"/>
  <c r="BB267" i="2"/>
  <c r="BA267" i="2"/>
  <c r="AZ267" i="2"/>
  <c r="BE266" i="2"/>
  <c r="BD266" i="2"/>
  <c r="BC266" i="2"/>
  <c r="BB266" i="2"/>
  <c r="BA266" i="2"/>
  <c r="AZ266" i="2"/>
  <c r="BE265" i="2"/>
  <c r="BD265" i="2"/>
  <c r="BC265" i="2"/>
  <c r="BB265" i="2"/>
  <c r="BA265" i="2"/>
  <c r="AZ265" i="2"/>
  <c r="BE264" i="2"/>
  <c r="BD264" i="2"/>
  <c r="BC264" i="2"/>
  <c r="BB264" i="2"/>
  <c r="BA264" i="2"/>
  <c r="AZ264" i="2"/>
  <c r="BE263" i="2"/>
  <c r="BD263" i="2"/>
  <c r="BC263" i="2"/>
  <c r="BB263" i="2"/>
  <c r="BA263" i="2"/>
  <c r="AZ263" i="2"/>
  <c r="BE262" i="2"/>
  <c r="BD262" i="2"/>
  <c r="BC262" i="2"/>
  <c r="BB262" i="2"/>
  <c r="BA262" i="2"/>
  <c r="AZ262" i="2"/>
  <c r="BE261" i="2"/>
  <c r="BD261" i="2"/>
  <c r="BC261" i="2"/>
  <c r="BB261" i="2"/>
  <c r="BA261" i="2"/>
  <c r="AZ261" i="2"/>
  <c r="BE260" i="2"/>
  <c r="BD260" i="2"/>
  <c r="BC260" i="2"/>
  <c r="BB260" i="2"/>
  <c r="BA260" i="2"/>
  <c r="AZ260" i="2"/>
  <c r="BE259" i="2"/>
  <c r="BD259" i="2"/>
  <c r="BC259" i="2"/>
  <c r="BB259" i="2"/>
  <c r="BA259" i="2"/>
  <c r="AZ259" i="2"/>
  <c r="BE258" i="2"/>
  <c r="BD258" i="2"/>
  <c r="BC258" i="2"/>
  <c r="BB258" i="2"/>
  <c r="BA258" i="2"/>
  <c r="AZ258" i="2"/>
  <c r="BE257" i="2"/>
  <c r="BD257" i="2"/>
  <c r="BC257" i="2"/>
  <c r="BB257" i="2"/>
  <c r="BA257" i="2"/>
  <c r="AZ257" i="2"/>
  <c r="BE256" i="2"/>
  <c r="BD256" i="2"/>
  <c r="BC256" i="2"/>
  <c r="BB256" i="2"/>
  <c r="BA256" i="2"/>
  <c r="AZ256" i="2"/>
  <c r="BE255" i="2"/>
  <c r="BD255" i="2"/>
  <c r="BC255" i="2"/>
  <c r="BB255" i="2"/>
  <c r="BA255" i="2"/>
  <c r="AZ255" i="2"/>
  <c r="BE254" i="2"/>
  <c r="BD254" i="2"/>
  <c r="BC254" i="2"/>
  <c r="BB254" i="2"/>
  <c r="BA254" i="2"/>
  <c r="AZ254" i="2"/>
  <c r="BE253" i="2"/>
  <c r="BD253" i="2"/>
  <c r="BC253" i="2"/>
  <c r="BB253" i="2"/>
  <c r="BA253" i="2"/>
  <c r="AZ253" i="2"/>
  <c r="BE252" i="2"/>
  <c r="BD252" i="2"/>
  <c r="BC252" i="2"/>
  <c r="BB252" i="2"/>
  <c r="BA252" i="2"/>
  <c r="AZ252" i="2"/>
  <c r="BE251" i="2"/>
  <c r="BD251" i="2"/>
  <c r="BC251" i="2"/>
  <c r="BB251" i="2"/>
  <c r="BA251" i="2"/>
  <c r="AZ251" i="2"/>
  <c r="BE250" i="2"/>
  <c r="BD250" i="2"/>
  <c r="BC250" i="2"/>
  <c r="BB250" i="2"/>
  <c r="BA250" i="2"/>
  <c r="AZ250" i="2"/>
  <c r="BE249" i="2"/>
  <c r="BD249" i="2"/>
  <c r="BC249" i="2"/>
  <c r="BB249" i="2"/>
  <c r="BA249" i="2"/>
  <c r="AZ249" i="2"/>
  <c r="BE248" i="2"/>
  <c r="BD248" i="2"/>
  <c r="BC248" i="2"/>
  <c r="BB248" i="2"/>
  <c r="BA248" i="2"/>
  <c r="AZ248" i="2"/>
  <c r="BE247" i="2"/>
  <c r="BD247" i="2"/>
  <c r="BC247" i="2"/>
  <c r="BB247" i="2"/>
  <c r="BA247" i="2"/>
  <c r="AZ247" i="2"/>
  <c r="BE246" i="2"/>
  <c r="BD246" i="2"/>
  <c r="BC246" i="2"/>
  <c r="BB246" i="2"/>
  <c r="BA246" i="2"/>
  <c r="AZ246" i="2"/>
  <c r="BE245" i="2"/>
  <c r="BD245" i="2"/>
  <c r="BC245" i="2"/>
  <c r="BB245" i="2"/>
  <c r="BA245" i="2"/>
  <c r="AZ245" i="2"/>
  <c r="BE244" i="2"/>
  <c r="BD244" i="2"/>
  <c r="BC244" i="2"/>
  <c r="BB244" i="2"/>
  <c r="BA244" i="2"/>
  <c r="AZ244" i="2"/>
  <c r="BE243" i="2"/>
  <c r="N243" i="7" s="1"/>
  <c r="BD243" i="2"/>
  <c r="BC243" i="2"/>
  <c r="BB243" i="2"/>
  <c r="I243" i="27" s="1"/>
  <c r="BA243" i="2"/>
  <c r="J243" i="7" s="1"/>
  <c r="AZ243" i="2"/>
  <c r="BE242" i="2"/>
  <c r="N242" i="7" s="1"/>
  <c r="BD242" i="2"/>
  <c r="BC242" i="2"/>
  <c r="BB242" i="2"/>
  <c r="I242" i="27" s="1"/>
  <c r="BA242" i="2"/>
  <c r="J242" i="7" s="1"/>
  <c r="AZ242" i="2"/>
  <c r="BE241" i="2"/>
  <c r="BD241" i="2"/>
  <c r="BC241" i="2"/>
  <c r="BB241" i="2"/>
  <c r="BA241" i="2"/>
  <c r="AZ241" i="2"/>
  <c r="BE240" i="2"/>
  <c r="BD240" i="2"/>
  <c r="BC240" i="2"/>
  <c r="BB240" i="2"/>
  <c r="BA240" i="2"/>
  <c r="AZ240" i="2"/>
  <c r="BE239" i="2"/>
  <c r="BD239" i="2"/>
  <c r="BC239" i="2"/>
  <c r="BB239" i="2"/>
  <c r="BA239" i="2"/>
  <c r="AZ239" i="2"/>
  <c r="BE238" i="2"/>
  <c r="BD238" i="2"/>
  <c r="BC238" i="2"/>
  <c r="BB238" i="2"/>
  <c r="BA238" i="2"/>
  <c r="AZ238" i="2"/>
  <c r="BE237" i="2"/>
  <c r="BD237" i="2"/>
  <c r="BC237" i="2"/>
  <c r="BB237" i="2"/>
  <c r="BA237" i="2"/>
  <c r="AZ237" i="2"/>
  <c r="BE236" i="2"/>
  <c r="BD236" i="2"/>
  <c r="BC236" i="2"/>
  <c r="BB236" i="2"/>
  <c r="BA236" i="2"/>
  <c r="AZ236" i="2"/>
  <c r="BE235" i="2"/>
  <c r="BD235" i="2"/>
  <c r="BC235" i="2"/>
  <c r="BB235" i="2"/>
  <c r="BA235" i="2"/>
  <c r="AZ235" i="2"/>
  <c r="BE234" i="2"/>
  <c r="BD234" i="2"/>
  <c r="BC234" i="2"/>
  <c r="BB234" i="2"/>
  <c r="BA234" i="2"/>
  <c r="AZ234" i="2"/>
  <c r="BE233" i="2"/>
  <c r="BD233" i="2"/>
  <c r="BC233" i="2"/>
  <c r="BB233" i="2"/>
  <c r="BA233" i="2"/>
  <c r="AZ233" i="2"/>
  <c r="BE232" i="2"/>
  <c r="BD232" i="2"/>
  <c r="BC232" i="2"/>
  <c r="BB232" i="2"/>
  <c r="BA232" i="2"/>
  <c r="AZ232" i="2"/>
  <c r="BE231" i="2"/>
  <c r="BD231" i="2"/>
  <c r="BC231" i="2"/>
  <c r="BB231" i="2"/>
  <c r="BA231" i="2"/>
  <c r="AZ231" i="2"/>
  <c r="BE230" i="2"/>
  <c r="BD230" i="2"/>
  <c r="BC230" i="2"/>
  <c r="BB230" i="2"/>
  <c r="BA230" i="2"/>
  <c r="AZ230" i="2"/>
  <c r="BE229" i="2"/>
  <c r="BD229" i="2"/>
  <c r="BC229" i="2"/>
  <c r="BB229" i="2"/>
  <c r="BA229" i="2"/>
  <c r="AZ229" i="2"/>
  <c r="BE228" i="2"/>
  <c r="BD228" i="2"/>
  <c r="BC228" i="2"/>
  <c r="BB228" i="2"/>
  <c r="BA228" i="2"/>
  <c r="AZ228" i="2"/>
  <c r="BE227" i="2"/>
  <c r="BD227" i="2"/>
  <c r="BC227" i="2"/>
  <c r="BB227" i="2"/>
  <c r="BA227" i="2"/>
  <c r="AZ227" i="2"/>
  <c r="BE226" i="2"/>
  <c r="BD226" i="2"/>
  <c r="BC226" i="2"/>
  <c r="BB226" i="2"/>
  <c r="BA226" i="2"/>
  <c r="AZ226" i="2"/>
  <c r="BE225" i="2"/>
  <c r="BD225" i="2"/>
  <c r="BC225" i="2"/>
  <c r="BB225" i="2"/>
  <c r="BA225" i="2"/>
  <c r="AZ225" i="2"/>
  <c r="BE224" i="2"/>
  <c r="BD224" i="2"/>
  <c r="BC224" i="2"/>
  <c r="BB224" i="2"/>
  <c r="BA224" i="2"/>
  <c r="AZ224" i="2"/>
  <c r="BE223" i="2"/>
  <c r="BD223" i="2"/>
  <c r="BC223" i="2"/>
  <c r="BB223" i="2"/>
  <c r="BA223" i="2"/>
  <c r="AZ223" i="2"/>
  <c r="BE222" i="2"/>
  <c r="BD222" i="2"/>
  <c r="BC222" i="2"/>
  <c r="BB222" i="2"/>
  <c r="BA222" i="2"/>
  <c r="AZ222" i="2"/>
  <c r="BE221" i="2"/>
  <c r="BD221" i="2"/>
  <c r="BC221" i="2"/>
  <c r="BB221" i="2"/>
  <c r="BA221" i="2"/>
  <c r="AZ221" i="2"/>
  <c r="BE220" i="2"/>
  <c r="BD220" i="2"/>
  <c r="BC220" i="2"/>
  <c r="BB220" i="2"/>
  <c r="BA220" i="2"/>
  <c r="AZ220" i="2"/>
  <c r="BE219" i="2"/>
  <c r="BD219" i="2"/>
  <c r="BC219" i="2"/>
  <c r="BB219" i="2"/>
  <c r="BA219" i="2"/>
  <c r="AZ219" i="2"/>
  <c r="BE218" i="2"/>
  <c r="BD218" i="2"/>
  <c r="BC218" i="2"/>
  <c r="BB218" i="2"/>
  <c r="BA218" i="2"/>
  <c r="AZ218" i="2"/>
  <c r="BE217" i="2"/>
  <c r="N217" i="7" s="1"/>
  <c r="BD217" i="2"/>
  <c r="BC217" i="2"/>
  <c r="BB217" i="2"/>
  <c r="I217" i="27" s="1"/>
  <c r="BA217" i="2"/>
  <c r="J217" i="7" s="1"/>
  <c r="AZ217" i="2"/>
  <c r="BE216" i="2"/>
  <c r="N216" i="7" s="1"/>
  <c r="BD216" i="2"/>
  <c r="BC216" i="2"/>
  <c r="BB216" i="2"/>
  <c r="I216" i="27" s="1"/>
  <c r="BA216" i="2"/>
  <c r="J216" i="7" s="1"/>
  <c r="AZ216" i="2"/>
  <c r="BE215" i="2"/>
  <c r="N215" i="7" s="1"/>
  <c r="BD215" i="2"/>
  <c r="BC215" i="2"/>
  <c r="BB215" i="2"/>
  <c r="I215" i="27" s="1"/>
  <c r="BA215" i="2"/>
  <c r="J215" i="7" s="1"/>
  <c r="AZ215" i="2"/>
  <c r="BE214" i="2"/>
  <c r="N214" i="7" s="1"/>
  <c r="BD214" i="2"/>
  <c r="BC214" i="2"/>
  <c r="BB214" i="2"/>
  <c r="I214" i="27" s="1"/>
  <c r="BA214" i="2"/>
  <c r="J214" i="7" s="1"/>
  <c r="AZ214" i="2"/>
  <c r="BE213" i="2"/>
  <c r="N213" i="7" s="1"/>
  <c r="BD213" i="2"/>
  <c r="BC213" i="2"/>
  <c r="BB213" i="2"/>
  <c r="I213" i="27" s="1"/>
  <c r="BA213" i="2"/>
  <c r="J213" i="7" s="1"/>
  <c r="AZ213" i="2"/>
  <c r="BE212" i="2"/>
  <c r="N212" i="7" s="1"/>
  <c r="BD212" i="2"/>
  <c r="BC212" i="2"/>
  <c r="BB212" i="2"/>
  <c r="I212" i="27" s="1"/>
  <c r="BA212" i="2"/>
  <c r="J212" i="7" s="1"/>
  <c r="AZ212" i="2"/>
  <c r="BE211" i="2"/>
  <c r="N211" i="7" s="1"/>
  <c r="BD211" i="2"/>
  <c r="BC211" i="2"/>
  <c r="BB211" i="2"/>
  <c r="I211" i="27" s="1"/>
  <c r="BA211" i="2"/>
  <c r="J211" i="7" s="1"/>
  <c r="AZ211" i="2"/>
  <c r="BE210" i="2"/>
  <c r="N210" i="7" s="1"/>
  <c r="BD210" i="2"/>
  <c r="BC210" i="2"/>
  <c r="BB210" i="2"/>
  <c r="I210" i="27" s="1"/>
  <c r="BA210" i="2"/>
  <c r="J210" i="7" s="1"/>
  <c r="AZ210" i="2"/>
  <c r="BE209" i="2"/>
  <c r="BD209" i="2"/>
  <c r="BC209" i="2"/>
  <c r="BB209" i="2"/>
  <c r="BA209" i="2"/>
  <c r="AZ209" i="2"/>
  <c r="BE208" i="2"/>
  <c r="BD208" i="2"/>
  <c r="BC208" i="2"/>
  <c r="BB208" i="2"/>
  <c r="BA208" i="2"/>
  <c r="AZ208" i="2"/>
  <c r="BE207" i="2"/>
  <c r="BD207" i="2"/>
  <c r="BC207" i="2"/>
  <c r="BB207" i="2"/>
  <c r="BA207" i="2"/>
  <c r="AZ207" i="2"/>
  <c r="BE206" i="2"/>
  <c r="BD206" i="2"/>
  <c r="BC206" i="2"/>
  <c r="BB206" i="2"/>
  <c r="BA206" i="2"/>
  <c r="AZ206" i="2"/>
  <c r="BE205" i="2"/>
  <c r="BD205" i="2"/>
  <c r="BC205" i="2"/>
  <c r="BB205" i="2"/>
  <c r="BA205" i="2"/>
  <c r="AZ205" i="2"/>
  <c r="BE204" i="2"/>
  <c r="BD204" i="2"/>
  <c r="BC204" i="2"/>
  <c r="BB204" i="2"/>
  <c r="BA204" i="2"/>
  <c r="AZ204" i="2"/>
  <c r="BE203" i="2"/>
  <c r="BD203" i="2"/>
  <c r="BC203" i="2"/>
  <c r="BB203" i="2"/>
  <c r="BA203" i="2"/>
  <c r="AZ203" i="2"/>
  <c r="BE202" i="2"/>
  <c r="BD202" i="2"/>
  <c r="BC202" i="2"/>
  <c r="BB202" i="2"/>
  <c r="BA202" i="2"/>
  <c r="AZ202" i="2"/>
  <c r="BE201" i="2"/>
  <c r="BD201" i="2"/>
  <c r="BC201" i="2"/>
  <c r="BB201" i="2"/>
  <c r="BA201" i="2"/>
  <c r="AZ201" i="2"/>
  <c r="BE200" i="2"/>
  <c r="BD200" i="2"/>
  <c r="BC200" i="2"/>
  <c r="BB200" i="2"/>
  <c r="BA200" i="2"/>
  <c r="AZ200" i="2"/>
  <c r="BE199" i="2"/>
  <c r="BD199" i="2"/>
  <c r="BC199" i="2"/>
  <c r="BB199" i="2"/>
  <c r="BA199" i="2"/>
  <c r="AZ199" i="2"/>
  <c r="BE198" i="2"/>
  <c r="BD198" i="2"/>
  <c r="BC198" i="2"/>
  <c r="BB198" i="2"/>
  <c r="BA198" i="2"/>
  <c r="AZ198" i="2"/>
  <c r="BE197" i="2"/>
  <c r="BD197" i="2"/>
  <c r="BC197" i="2"/>
  <c r="BB197" i="2"/>
  <c r="BA197" i="2"/>
  <c r="AZ197" i="2"/>
  <c r="BE196" i="2"/>
  <c r="BD196" i="2"/>
  <c r="BC196" i="2"/>
  <c r="BB196" i="2"/>
  <c r="BA196" i="2"/>
  <c r="AZ196" i="2"/>
  <c r="BE195" i="2"/>
  <c r="BD195" i="2"/>
  <c r="BC195" i="2"/>
  <c r="BB195" i="2"/>
  <c r="BA195" i="2"/>
  <c r="AZ195" i="2"/>
  <c r="BE194" i="2"/>
  <c r="BD194" i="2"/>
  <c r="BC194" i="2"/>
  <c r="BB194" i="2"/>
  <c r="BA194" i="2"/>
  <c r="AZ194" i="2"/>
  <c r="BE193" i="2"/>
  <c r="BD193" i="2"/>
  <c r="BC193" i="2"/>
  <c r="BB193" i="2"/>
  <c r="BA193" i="2"/>
  <c r="AZ193" i="2"/>
  <c r="BE192" i="2"/>
  <c r="BD192" i="2"/>
  <c r="BC192" i="2"/>
  <c r="BB192" i="2"/>
  <c r="BA192" i="2"/>
  <c r="AZ192" i="2"/>
  <c r="BE191" i="2"/>
  <c r="BD191" i="2"/>
  <c r="BC191" i="2"/>
  <c r="BB191" i="2"/>
  <c r="BA191" i="2"/>
  <c r="AZ191" i="2"/>
  <c r="BE190" i="2"/>
  <c r="BD190" i="2"/>
  <c r="BC190" i="2"/>
  <c r="BB190" i="2"/>
  <c r="BA190" i="2"/>
  <c r="AZ190" i="2"/>
  <c r="BE189" i="2"/>
  <c r="BD189" i="2"/>
  <c r="BC189" i="2"/>
  <c r="BB189" i="2"/>
  <c r="BA189" i="2"/>
  <c r="AZ189" i="2"/>
  <c r="BE188" i="2"/>
  <c r="BD188" i="2"/>
  <c r="BC188" i="2"/>
  <c r="BB188" i="2"/>
  <c r="BA188" i="2"/>
  <c r="AZ188" i="2"/>
  <c r="BE187" i="2"/>
  <c r="BD187" i="2"/>
  <c r="BC187" i="2"/>
  <c r="BB187" i="2"/>
  <c r="BA187" i="2"/>
  <c r="AZ187" i="2"/>
  <c r="BE186" i="2"/>
  <c r="BD186" i="2"/>
  <c r="BC186" i="2"/>
  <c r="BB186" i="2"/>
  <c r="BA186" i="2"/>
  <c r="AZ186" i="2"/>
  <c r="BE185" i="2"/>
  <c r="BD185" i="2"/>
  <c r="BC185" i="2"/>
  <c r="BB185" i="2"/>
  <c r="BA185" i="2"/>
  <c r="AZ185" i="2"/>
  <c r="BE184" i="2"/>
  <c r="BD184" i="2"/>
  <c r="BC184" i="2"/>
  <c r="BB184" i="2"/>
  <c r="BA184" i="2"/>
  <c r="AZ184" i="2"/>
  <c r="BE183" i="2"/>
  <c r="BD183" i="2"/>
  <c r="BC183" i="2"/>
  <c r="BB183" i="2"/>
  <c r="BA183" i="2"/>
  <c r="AZ183" i="2"/>
  <c r="BE182" i="2"/>
  <c r="BD182" i="2"/>
  <c r="BC182" i="2"/>
  <c r="BB182" i="2"/>
  <c r="BA182" i="2"/>
  <c r="AZ182" i="2"/>
  <c r="BE181" i="2"/>
  <c r="BD181" i="2"/>
  <c r="BC181" i="2"/>
  <c r="BB181" i="2"/>
  <c r="BA181" i="2"/>
  <c r="AZ181" i="2"/>
  <c r="BE180" i="2"/>
  <c r="BD180" i="2"/>
  <c r="BC180" i="2"/>
  <c r="BB180" i="2"/>
  <c r="BA180" i="2"/>
  <c r="AZ180" i="2"/>
  <c r="BE179" i="2"/>
  <c r="BD179" i="2"/>
  <c r="BC179" i="2"/>
  <c r="BB179" i="2"/>
  <c r="BA179" i="2"/>
  <c r="AZ179" i="2"/>
  <c r="BE178" i="2"/>
  <c r="BD178" i="2"/>
  <c r="BC178" i="2"/>
  <c r="BB178" i="2"/>
  <c r="BA178" i="2"/>
  <c r="AZ178" i="2"/>
  <c r="BE177" i="2"/>
  <c r="BD177" i="2"/>
  <c r="BC177" i="2"/>
  <c r="BB177" i="2"/>
  <c r="BA177" i="2"/>
  <c r="AZ177" i="2"/>
  <c r="BE176" i="2"/>
  <c r="BD176" i="2"/>
  <c r="BC176" i="2"/>
  <c r="BB176" i="2"/>
  <c r="BA176" i="2"/>
  <c r="AZ176" i="2"/>
  <c r="BE175" i="2"/>
  <c r="BD175" i="2"/>
  <c r="BC175" i="2"/>
  <c r="BB175" i="2"/>
  <c r="BA175" i="2"/>
  <c r="AZ175" i="2"/>
  <c r="BE174" i="2"/>
  <c r="BD174" i="2"/>
  <c r="BC174" i="2"/>
  <c r="BB174" i="2"/>
  <c r="BA174" i="2"/>
  <c r="AZ174" i="2"/>
  <c r="BE173" i="2"/>
  <c r="BD173" i="2"/>
  <c r="BC173" i="2"/>
  <c r="BB173" i="2"/>
  <c r="BA173" i="2"/>
  <c r="AZ173" i="2"/>
  <c r="BE172" i="2"/>
  <c r="BD172" i="2"/>
  <c r="BC172" i="2"/>
  <c r="BB172" i="2"/>
  <c r="BA172" i="2"/>
  <c r="AZ172" i="2"/>
  <c r="BE171" i="2"/>
  <c r="BD171" i="2"/>
  <c r="BC171" i="2"/>
  <c r="BB171" i="2"/>
  <c r="BA171" i="2"/>
  <c r="AZ171" i="2"/>
  <c r="BE170" i="2"/>
  <c r="BD170" i="2"/>
  <c r="BC170" i="2"/>
  <c r="BB170" i="2"/>
  <c r="BA170" i="2"/>
  <c r="AZ170" i="2"/>
  <c r="BE169" i="2"/>
  <c r="BD169" i="2"/>
  <c r="BC169" i="2"/>
  <c r="BB169" i="2"/>
  <c r="BA169" i="2"/>
  <c r="AZ169" i="2"/>
  <c r="BE168" i="2"/>
  <c r="BD168" i="2"/>
  <c r="BC168" i="2"/>
  <c r="BB168" i="2"/>
  <c r="BA168" i="2"/>
  <c r="AZ168" i="2"/>
  <c r="BE167" i="2"/>
  <c r="BD167" i="2"/>
  <c r="BC167" i="2"/>
  <c r="BB167" i="2"/>
  <c r="BA167" i="2"/>
  <c r="AZ167" i="2"/>
  <c r="BE166" i="2"/>
  <c r="BD166" i="2"/>
  <c r="BC166" i="2"/>
  <c r="BB166" i="2"/>
  <c r="BA166" i="2"/>
  <c r="AZ166" i="2"/>
  <c r="BE165" i="2"/>
  <c r="BD165" i="2"/>
  <c r="BC165" i="2"/>
  <c r="BB165" i="2"/>
  <c r="BA165" i="2"/>
  <c r="AZ165" i="2"/>
  <c r="BE164" i="2"/>
  <c r="BD164" i="2"/>
  <c r="BC164" i="2"/>
  <c r="BB164" i="2"/>
  <c r="BA164" i="2"/>
  <c r="AZ164" i="2"/>
  <c r="BE163" i="2"/>
  <c r="BD163" i="2"/>
  <c r="BC163" i="2"/>
  <c r="BB163" i="2"/>
  <c r="BA163" i="2"/>
  <c r="AZ163" i="2"/>
  <c r="BE162" i="2"/>
  <c r="BD162" i="2"/>
  <c r="BC162" i="2"/>
  <c r="BB162" i="2"/>
  <c r="BA162" i="2"/>
  <c r="AZ162" i="2"/>
  <c r="BE161" i="2"/>
  <c r="BD161" i="2"/>
  <c r="BC161" i="2"/>
  <c r="BB161" i="2"/>
  <c r="BA161" i="2"/>
  <c r="AZ161" i="2"/>
  <c r="BE160" i="2"/>
  <c r="BD160" i="2"/>
  <c r="BC160" i="2"/>
  <c r="BB160" i="2"/>
  <c r="BA160" i="2"/>
  <c r="AZ160" i="2"/>
  <c r="BE159" i="2"/>
  <c r="BD159" i="2"/>
  <c r="BC159" i="2"/>
  <c r="BB159" i="2"/>
  <c r="BA159" i="2"/>
  <c r="AZ159" i="2"/>
  <c r="BE158" i="2"/>
  <c r="N158" i="7" s="1"/>
  <c r="BD158" i="2"/>
  <c r="BC158" i="2"/>
  <c r="BB158" i="2"/>
  <c r="I158" i="27" s="1"/>
  <c r="BA158" i="2"/>
  <c r="J158" i="7" s="1"/>
  <c r="AZ158" i="2"/>
  <c r="BE157" i="2"/>
  <c r="N157" i="7" s="1"/>
  <c r="BD157" i="2"/>
  <c r="BC157" i="2"/>
  <c r="BB157" i="2"/>
  <c r="I157" i="27" s="1"/>
  <c r="BA157" i="2"/>
  <c r="J157" i="7" s="1"/>
  <c r="AZ157" i="2"/>
  <c r="BE156" i="2"/>
  <c r="N156" i="7" s="1"/>
  <c r="BD156" i="2"/>
  <c r="BC156" i="2"/>
  <c r="BB156" i="2"/>
  <c r="I156" i="27" s="1"/>
  <c r="BA156" i="2"/>
  <c r="J156" i="7" s="1"/>
  <c r="AZ156" i="2"/>
  <c r="BE155" i="2"/>
  <c r="N155" i="7" s="1"/>
  <c r="BD155" i="2"/>
  <c r="BC155" i="2"/>
  <c r="BB155" i="2"/>
  <c r="I155" i="27" s="1"/>
  <c r="BA155" i="2"/>
  <c r="J155" i="7" s="1"/>
  <c r="AZ155" i="2"/>
  <c r="BE154" i="2"/>
  <c r="N154" i="7" s="1"/>
  <c r="BD154" i="2"/>
  <c r="BC154" i="2"/>
  <c r="BB154" i="2"/>
  <c r="I154" i="27" s="1"/>
  <c r="BA154" i="2"/>
  <c r="J154" i="7" s="1"/>
  <c r="AZ154" i="2"/>
  <c r="BE153" i="2"/>
  <c r="N153" i="7" s="1"/>
  <c r="BD153" i="2"/>
  <c r="BC153" i="2"/>
  <c r="BB153" i="2"/>
  <c r="I153" i="27" s="1"/>
  <c r="BA153" i="2"/>
  <c r="J153" i="7" s="1"/>
  <c r="AZ153" i="2"/>
  <c r="BE152" i="2"/>
  <c r="N152" i="7" s="1"/>
  <c r="BD152" i="2"/>
  <c r="BC152" i="2"/>
  <c r="BB152" i="2"/>
  <c r="I152" i="27" s="1"/>
  <c r="BA152" i="2"/>
  <c r="J152" i="7" s="1"/>
  <c r="AZ152" i="2"/>
  <c r="BE151" i="2"/>
  <c r="N151" i="7" s="1"/>
  <c r="BD151" i="2"/>
  <c r="BC151" i="2"/>
  <c r="BB151" i="2"/>
  <c r="I151" i="27" s="1"/>
  <c r="BA151" i="2"/>
  <c r="J151" i="7" s="1"/>
  <c r="AZ151" i="2"/>
  <c r="BE150" i="2"/>
  <c r="N150" i="7" s="1"/>
  <c r="BD150" i="2"/>
  <c r="BC150" i="2"/>
  <c r="BB150" i="2"/>
  <c r="I150" i="27" s="1"/>
  <c r="BA150" i="2"/>
  <c r="J150" i="7" s="1"/>
  <c r="AZ150" i="2"/>
  <c r="BE149" i="2"/>
  <c r="N149" i="7" s="1"/>
  <c r="BD149" i="2"/>
  <c r="BC149" i="2"/>
  <c r="BB149" i="2"/>
  <c r="I149" i="27" s="1"/>
  <c r="BA149" i="2"/>
  <c r="J149" i="7" s="1"/>
  <c r="AZ149" i="2"/>
  <c r="BE148" i="2"/>
  <c r="N148" i="7" s="1"/>
  <c r="BD148" i="2"/>
  <c r="BC148" i="2"/>
  <c r="BB148" i="2"/>
  <c r="I148" i="27" s="1"/>
  <c r="BA148" i="2"/>
  <c r="J148" i="7" s="1"/>
  <c r="AZ148" i="2"/>
  <c r="BE147" i="2"/>
  <c r="N147" i="7" s="1"/>
  <c r="BD147" i="2"/>
  <c r="BC147" i="2"/>
  <c r="BB147" i="2"/>
  <c r="I147" i="27" s="1"/>
  <c r="BA147" i="2"/>
  <c r="J147" i="7" s="1"/>
  <c r="AZ147" i="2"/>
  <c r="BE146" i="2"/>
  <c r="BD146" i="2"/>
  <c r="BC146" i="2"/>
  <c r="BB146" i="2"/>
  <c r="BA146" i="2"/>
  <c r="AZ146" i="2"/>
  <c r="BE145" i="2"/>
  <c r="BD145" i="2"/>
  <c r="BC145" i="2"/>
  <c r="BB145" i="2"/>
  <c r="BA145" i="2"/>
  <c r="AZ145" i="2"/>
  <c r="BE144" i="2"/>
  <c r="BD144" i="2"/>
  <c r="BC144" i="2"/>
  <c r="BB144" i="2"/>
  <c r="BA144" i="2"/>
  <c r="AZ144" i="2"/>
  <c r="BE143" i="2"/>
  <c r="BD143" i="2"/>
  <c r="BC143" i="2"/>
  <c r="BB143" i="2"/>
  <c r="BA143" i="2"/>
  <c r="AZ143" i="2"/>
  <c r="BE142" i="2"/>
  <c r="BD142" i="2"/>
  <c r="BC142" i="2"/>
  <c r="BB142" i="2"/>
  <c r="BA142" i="2"/>
  <c r="AZ142" i="2"/>
  <c r="BE141" i="2"/>
  <c r="BD141" i="2"/>
  <c r="BC141" i="2"/>
  <c r="BB141" i="2"/>
  <c r="BA141" i="2"/>
  <c r="AZ141" i="2"/>
  <c r="BE140" i="2"/>
  <c r="BD140" i="2"/>
  <c r="BC140" i="2"/>
  <c r="BB140" i="2"/>
  <c r="BA140" i="2"/>
  <c r="AZ140" i="2"/>
  <c r="BE139" i="2"/>
  <c r="BD139" i="2"/>
  <c r="BC139" i="2"/>
  <c r="BB139" i="2"/>
  <c r="BA139" i="2"/>
  <c r="AZ139" i="2"/>
  <c r="BE138" i="2"/>
  <c r="BD138" i="2"/>
  <c r="BC138" i="2"/>
  <c r="BB138" i="2"/>
  <c r="BA138" i="2"/>
  <c r="AZ138" i="2"/>
  <c r="BE137" i="2"/>
  <c r="BD137" i="2"/>
  <c r="BC137" i="2"/>
  <c r="BB137" i="2"/>
  <c r="BA137" i="2"/>
  <c r="AZ137" i="2"/>
  <c r="BE136" i="2"/>
  <c r="BD136" i="2"/>
  <c r="BC136" i="2"/>
  <c r="BB136" i="2"/>
  <c r="BA136" i="2"/>
  <c r="AZ136" i="2"/>
  <c r="BE135" i="2"/>
  <c r="BD135" i="2"/>
  <c r="BC135" i="2"/>
  <c r="BB135" i="2"/>
  <c r="BA135" i="2"/>
  <c r="AZ135" i="2"/>
  <c r="BE134" i="2"/>
  <c r="BD134" i="2"/>
  <c r="BC134" i="2"/>
  <c r="BB134" i="2"/>
  <c r="BA134" i="2"/>
  <c r="AZ134" i="2"/>
  <c r="BE133" i="2"/>
  <c r="BD133" i="2"/>
  <c r="BC133" i="2"/>
  <c r="BB133" i="2"/>
  <c r="BA133" i="2"/>
  <c r="AZ133" i="2"/>
  <c r="BE132" i="2"/>
  <c r="BD132" i="2"/>
  <c r="BC132" i="2"/>
  <c r="BB132" i="2"/>
  <c r="BA132" i="2"/>
  <c r="AZ132" i="2"/>
  <c r="BE131" i="2"/>
  <c r="BD131" i="2"/>
  <c r="BC131" i="2"/>
  <c r="BB131" i="2"/>
  <c r="BA131" i="2"/>
  <c r="AZ131" i="2"/>
  <c r="BE130" i="2"/>
  <c r="BD130" i="2"/>
  <c r="BC130" i="2"/>
  <c r="BB130" i="2"/>
  <c r="BA130" i="2"/>
  <c r="AZ130" i="2"/>
  <c r="BE129" i="2"/>
  <c r="BD129" i="2"/>
  <c r="BC129" i="2"/>
  <c r="BB129" i="2"/>
  <c r="BA129" i="2"/>
  <c r="AZ129" i="2"/>
  <c r="BE128" i="2"/>
  <c r="N128" i="7" s="1"/>
  <c r="BD128" i="2"/>
  <c r="BC128" i="2"/>
  <c r="BB128" i="2"/>
  <c r="I128" i="27" s="1"/>
  <c r="BA128" i="2"/>
  <c r="J128" i="7" s="1"/>
  <c r="AZ128" i="2"/>
  <c r="BE127" i="2"/>
  <c r="BD127" i="2"/>
  <c r="BC127" i="2"/>
  <c r="BB127" i="2"/>
  <c r="BA127" i="2"/>
  <c r="AZ127" i="2"/>
  <c r="BE126" i="2"/>
  <c r="BD126" i="2"/>
  <c r="BC126" i="2"/>
  <c r="BB126" i="2"/>
  <c r="BA126" i="2"/>
  <c r="AZ126" i="2"/>
  <c r="BE125" i="2"/>
  <c r="BD125" i="2"/>
  <c r="BC125" i="2"/>
  <c r="BB125" i="2"/>
  <c r="BA125" i="2"/>
  <c r="AZ125" i="2"/>
  <c r="BE124" i="2"/>
  <c r="BD124" i="2"/>
  <c r="BC124" i="2"/>
  <c r="BB124" i="2"/>
  <c r="BA124" i="2"/>
  <c r="AZ124" i="2"/>
  <c r="BE123" i="2"/>
  <c r="BD123" i="2"/>
  <c r="BC123" i="2"/>
  <c r="BB123" i="2"/>
  <c r="BA123" i="2"/>
  <c r="AZ123" i="2"/>
  <c r="BE122" i="2"/>
  <c r="BD122" i="2"/>
  <c r="BC122" i="2"/>
  <c r="BB122" i="2"/>
  <c r="BA122" i="2"/>
  <c r="AZ122" i="2"/>
  <c r="BE121" i="2"/>
  <c r="BD121" i="2"/>
  <c r="BC121" i="2"/>
  <c r="BB121" i="2"/>
  <c r="BA121" i="2"/>
  <c r="AZ121" i="2"/>
  <c r="BE120" i="2"/>
  <c r="BD120" i="2"/>
  <c r="BC120" i="2"/>
  <c r="BB120" i="2"/>
  <c r="BA120" i="2"/>
  <c r="AZ120" i="2"/>
  <c r="BE119" i="2"/>
  <c r="BD119" i="2"/>
  <c r="BC119" i="2"/>
  <c r="BB119" i="2"/>
  <c r="BA119" i="2"/>
  <c r="AZ119" i="2"/>
  <c r="BE118" i="2"/>
  <c r="N118" i="7" s="1"/>
  <c r="BD118" i="2"/>
  <c r="BC118" i="2"/>
  <c r="BB118" i="2"/>
  <c r="I118" i="27" s="1"/>
  <c r="BA118" i="2"/>
  <c r="J118" i="7" s="1"/>
  <c r="AZ118" i="2"/>
  <c r="BE117" i="2"/>
  <c r="N117" i="7" s="1"/>
  <c r="BD117" i="2"/>
  <c r="BC117" i="2"/>
  <c r="BB117" i="2"/>
  <c r="I117" i="27" s="1"/>
  <c r="BA117" i="2"/>
  <c r="J117" i="7" s="1"/>
  <c r="AZ117" i="2"/>
  <c r="BE116" i="2"/>
  <c r="N116" i="7" s="1"/>
  <c r="BD116" i="2"/>
  <c r="BC116" i="2"/>
  <c r="BB116" i="2"/>
  <c r="I116" i="27" s="1"/>
  <c r="BA116" i="2"/>
  <c r="J116" i="7" s="1"/>
  <c r="AZ116" i="2"/>
  <c r="BE115" i="2"/>
  <c r="N115" i="7" s="1"/>
  <c r="BD115" i="2"/>
  <c r="BC115" i="2"/>
  <c r="BB115" i="2"/>
  <c r="I115" i="27" s="1"/>
  <c r="BA115" i="2"/>
  <c r="J115" i="7" s="1"/>
  <c r="AZ115" i="2"/>
  <c r="BE114" i="2"/>
  <c r="N114" i="7" s="1"/>
  <c r="BD114" i="2"/>
  <c r="BC114" i="2"/>
  <c r="BB114" i="2"/>
  <c r="I114" i="27" s="1"/>
  <c r="BA114" i="2"/>
  <c r="J114" i="7" s="1"/>
  <c r="AZ114" i="2"/>
  <c r="BE113" i="2"/>
  <c r="N113" i="7" s="1"/>
  <c r="BD113" i="2"/>
  <c r="BC113" i="2"/>
  <c r="BB113" i="2"/>
  <c r="I113" i="27" s="1"/>
  <c r="BA113" i="2"/>
  <c r="J113" i="7" s="1"/>
  <c r="AZ113" i="2"/>
  <c r="BE112" i="2"/>
  <c r="BD112" i="2"/>
  <c r="BC112" i="2"/>
  <c r="BB112" i="2"/>
  <c r="BA112" i="2"/>
  <c r="AZ112" i="2"/>
  <c r="BE111" i="2"/>
  <c r="N111" i="7" s="1"/>
  <c r="BD111" i="2"/>
  <c r="BC111" i="2"/>
  <c r="BB111" i="2"/>
  <c r="I111" i="27" s="1"/>
  <c r="BA111" i="2"/>
  <c r="J111" i="7" s="1"/>
  <c r="AZ111" i="2"/>
  <c r="BE110" i="2"/>
  <c r="N110" i="7" s="1"/>
  <c r="BD110" i="2"/>
  <c r="BC110" i="2"/>
  <c r="BB110" i="2"/>
  <c r="I110" i="27" s="1"/>
  <c r="BA110" i="2"/>
  <c r="J110" i="7" s="1"/>
  <c r="AZ110" i="2"/>
  <c r="BE109" i="2"/>
  <c r="N109" i="7" s="1"/>
  <c r="BD109" i="2"/>
  <c r="BC109" i="2"/>
  <c r="BB109" i="2"/>
  <c r="I109" i="27" s="1"/>
  <c r="BA109" i="2"/>
  <c r="J109" i="7" s="1"/>
  <c r="AZ109" i="2"/>
  <c r="BE108" i="2"/>
  <c r="N108" i="7" s="1"/>
  <c r="BD108" i="2"/>
  <c r="BC108" i="2"/>
  <c r="BB108" i="2"/>
  <c r="I108" i="27" s="1"/>
  <c r="BA108" i="2"/>
  <c r="J108" i="7" s="1"/>
  <c r="AZ108" i="2"/>
  <c r="BE107" i="2"/>
  <c r="N107" i="7" s="1"/>
  <c r="BD107" i="2"/>
  <c r="BC107" i="2"/>
  <c r="BB107" i="2"/>
  <c r="I107" i="27" s="1"/>
  <c r="BA107" i="2"/>
  <c r="J107" i="7" s="1"/>
  <c r="AZ107" i="2"/>
  <c r="BE106" i="2"/>
  <c r="N106" i="7" s="1"/>
  <c r="BD106" i="2"/>
  <c r="BC106" i="2"/>
  <c r="BB106" i="2"/>
  <c r="I106" i="27" s="1"/>
  <c r="BA106" i="2"/>
  <c r="J106" i="7" s="1"/>
  <c r="AZ106" i="2"/>
  <c r="BE105" i="2"/>
  <c r="N105" i="7" s="1"/>
  <c r="BD105" i="2"/>
  <c r="BC105" i="2"/>
  <c r="BB105" i="2"/>
  <c r="I105" i="27" s="1"/>
  <c r="BA105" i="2"/>
  <c r="J105" i="7" s="1"/>
  <c r="AZ105" i="2"/>
  <c r="BE104" i="2"/>
  <c r="N104" i="7" s="1"/>
  <c r="BD104" i="2"/>
  <c r="BC104" i="2"/>
  <c r="BB104" i="2"/>
  <c r="I104" i="27" s="1"/>
  <c r="BA104" i="2"/>
  <c r="J104" i="7" s="1"/>
  <c r="AZ104" i="2"/>
  <c r="BE103" i="2"/>
  <c r="N103" i="7" s="1"/>
  <c r="BD103" i="2"/>
  <c r="BC103" i="2"/>
  <c r="BB103" i="2"/>
  <c r="I103" i="27" s="1"/>
  <c r="BA103" i="2"/>
  <c r="J103" i="7" s="1"/>
  <c r="AZ103" i="2"/>
  <c r="BE102" i="2"/>
  <c r="N102" i="7" s="1"/>
  <c r="BD102" i="2"/>
  <c r="BC102" i="2"/>
  <c r="BB102" i="2"/>
  <c r="I102" i="27" s="1"/>
  <c r="BA102" i="2"/>
  <c r="J102" i="7" s="1"/>
  <c r="AZ102" i="2"/>
  <c r="BE101" i="2"/>
  <c r="BD101" i="2"/>
  <c r="BC101" i="2"/>
  <c r="BB101" i="2"/>
  <c r="BA101" i="2"/>
  <c r="AZ101" i="2"/>
  <c r="BE100" i="2"/>
  <c r="BD100" i="2"/>
  <c r="BC100" i="2"/>
  <c r="BB100" i="2"/>
  <c r="BA100" i="2"/>
  <c r="AZ100" i="2"/>
  <c r="BE99" i="2"/>
  <c r="BD99" i="2"/>
  <c r="BC99" i="2"/>
  <c r="BB99" i="2"/>
  <c r="BA99" i="2"/>
  <c r="AZ99" i="2"/>
  <c r="BE98" i="2"/>
  <c r="BD98" i="2"/>
  <c r="BC98" i="2"/>
  <c r="BB98" i="2"/>
  <c r="BA98" i="2"/>
  <c r="AZ98" i="2"/>
  <c r="BE97" i="2"/>
  <c r="BD97" i="2"/>
  <c r="BC97" i="2"/>
  <c r="BB97" i="2"/>
  <c r="BA97" i="2"/>
  <c r="AZ97" i="2"/>
  <c r="BE96" i="2"/>
  <c r="BD96" i="2"/>
  <c r="BC96" i="2"/>
  <c r="BB96" i="2"/>
  <c r="BA96" i="2"/>
  <c r="AZ96" i="2"/>
  <c r="BE95" i="2"/>
  <c r="BD95" i="2"/>
  <c r="BC95" i="2"/>
  <c r="BB95" i="2"/>
  <c r="BA95" i="2"/>
  <c r="AZ95" i="2"/>
  <c r="BE94" i="2"/>
  <c r="BD94" i="2"/>
  <c r="BC94" i="2"/>
  <c r="BB94" i="2"/>
  <c r="BA94" i="2"/>
  <c r="AZ94" i="2"/>
  <c r="BE93" i="2"/>
  <c r="BD93" i="2"/>
  <c r="BC93" i="2"/>
  <c r="BB93" i="2"/>
  <c r="BA93" i="2"/>
  <c r="AZ93" i="2"/>
  <c r="BE92" i="2"/>
  <c r="BD92" i="2"/>
  <c r="BC92" i="2"/>
  <c r="BB92" i="2"/>
  <c r="BA92" i="2"/>
  <c r="AZ92" i="2"/>
  <c r="BE91" i="2"/>
  <c r="BD91" i="2"/>
  <c r="BC91" i="2"/>
  <c r="BB91" i="2"/>
  <c r="BA91" i="2"/>
  <c r="AZ91" i="2"/>
  <c r="BE90" i="2"/>
  <c r="BD90" i="2"/>
  <c r="BC90" i="2"/>
  <c r="BB90" i="2"/>
  <c r="BA90" i="2"/>
  <c r="AZ90" i="2"/>
  <c r="BE89" i="2"/>
  <c r="BD89" i="2"/>
  <c r="BC89" i="2"/>
  <c r="BB89" i="2"/>
  <c r="BA89" i="2"/>
  <c r="AZ89" i="2"/>
  <c r="BE88" i="2"/>
  <c r="BD88" i="2"/>
  <c r="BC88" i="2"/>
  <c r="BB88" i="2"/>
  <c r="BA88" i="2"/>
  <c r="AZ88" i="2"/>
  <c r="BE87" i="2"/>
  <c r="BD87" i="2"/>
  <c r="BC87" i="2"/>
  <c r="BB87" i="2"/>
  <c r="BA87" i="2"/>
  <c r="AZ87" i="2"/>
  <c r="BE86" i="2"/>
  <c r="BD86" i="2"/>
  <c r="BC86" i="2"/>
  <c r="BB86" i="2"/>
  <c r="BA86" i="2"/>
  <c r="AZ86" i="2"/>
  <c r="BE85" i="2"/>
  <c r="BD85" i="2"/>
  <c r="BC85" i="2"/>
  <c r="BB85" i="2"/>
  <c r="BA85" i="2"/>
  <c r="AZ85" i="2"/>
  <c r="BE84" i="2"/>
  <c r="BD84" i="2"/>
  <c r="BC84" i="2"/>
  <c r="BB84" i="2"/>
  <c r="BA84" i="2"/>
  <c r="AZ84" i="2"/>
  <c r="BE83" i="2"/>
  <c r="BD83" i="2"/>
  <c r="BC83" i="2"/>
  <c r="BB83" i="2"/>
  <c r="BA83" i="2"/>
  <c r="AZ83" i="2"/>
  <c r="BE82" i="2"/>
  <c r="BD82" i="2"/>
  <c r="BC82" i="2"/>
  <c r="BB82" i="2"/>
  <c r="BA82" i="2"/>
  <c r="AZ82" i="2"/>
  <c r="BE81" i="2"/>
  <c r="BD81" i="2"/>
  <c r="BC81" i="2"/>
  <c r="BB81" i="2"/>
  <c r="BA81" i="2"/>
  <c r="AZ81" i="2"/>
  <c r="BE80" i="2"/>
  <c r="BD80" i="2"/>
  <c r="BC80" i="2"/>
  <c r="BB80" i="2"/>
  <c r="BA80" i="2"/>
  <c r="AZ80" i="2"/>
  <c r="BE79" i="2"/>
  <c r="BD79" i="2"/>
  <c r="BC79" i="2"/>
  <c r="BB79" i="2"/>
  <c r="BA79" i="2"/>
  <c r="AZ79" i="2"/>
  <c r="BE78" i="2"/>
  <c r="BD78" i="2"/>
  <c r="BC78" i="2"/>
  <c r="BB78" i="2"/>
  <c r="BA78" i="2"/>
  <c r="AZ78" i="2"/>
  <c r="BE77" i="2"/>
  <c r="BD77" i="2"/>
  <c r="BC77" i="2"/>
  <c r="BB77" i="2"/>
  <c r="BA77" i="2"/>
  <c r="AZ77" i="2"/>
  <c r="BE76" i="2"/>
  <c r="BD76" i="2"/>
  <c r="BC76" i="2"/>
  <c r="BB76" i="2"/>
  <c r="BA76" i="2"/>
  <c r="AZ76" i="2"/>
  <c r="BE75" i="2"/>
  <c r="BD75" i="2"/>
  <c r="BC75" i="2"/>
  <c r="BB75" i="2"/>
  <c r="BA75" i="2"/>
  <c r="AZ75" i="2"/>
  <c r="BE74" i="2"/>
  <c r="BD74" i="2"/>
  <c r="BC74" i="2"/>
  <c r="BB74" i="2"/>
  <c r="BA74" i="2"/>
  <c r="AZ74" i="2"/>
  <c r="BE73" i="2"/>
  <c r="BD73" i="2"/>
  <c r="BC73" i="2"/>
  <c r="BB73" i="2"/>
  <c r="BA73" i="2"/>
  <c r="AZ73" i="2"/>
  <c r="BE72" i="2"/>
  <c r="BD72" i="2"/>
  <c r="BC72" i="2"/>
  <c r="BB72" i="2"/>
  <c r="BA72" i="2"/>
  <c r="AZ72" i="2"/>
  <c r="BE71" i="2"/>
  <c r="BD71" i="2"/>
  <c r="BC71" i="2"/>
  <c r="BB71" i="2"/>
  <c r="BA71" i="2"/>
  <c r="AZ71" i="2"/>
  <c r="BE70" i="2"/>
  <c r="BD70" i="2"/>
  <c r="BC70" i="2"/>
  <c r="BB70" i="2"/>
  <c r="BA70" i="2"/>
  <c r="AZ70" i="2"/>
  <c r="BE69" i="2"/>
  <c r="BD69" i="2"/>
  <c r="BC69" i="2"/>
  <c r="BB69" i="2"/>
  <c r="BA69" i="2"/>
  <c r="AZ69" i="2"/>
  <c r="BE68" i="2"/>
  <c r="BD68" i="2"/>
  <c r="BC68" i="2"/>
  <c r="BB68" i="2"/>
  <c r="BA68" i="2"/>
  <c r="AZ68" i="2"/>
  <c r="BE67" i="2"/>
  <c r="BD67" i="2"/>
  <c r="BC67" i="2"/>
  <c r="BB67" i="2"/>
  <c r="BA67" i="2"/>
  <c r="AZ67" i="2"/>
  <c r="BE66" i="2"/>
  <c r="BD66" i="2"/>
  <c r="BC66" i="2"/>
  <c r="BB66" i="2"/>
  <c r="BA66" i="2"/>
  <c r="AZ66" i="2"/>
  <c r="BE65" i="2"/>
  <c r="BD65" i="2"/>
  <c r="BC65" i="2"/>
  <c r="BB65" i="2"/>
  <c r="BA65" i="2"/>
  <c r="AZ65" i="2"/>
  <c r="BE64" i="2"/>
  <c r="BD64" i="2"/>
  <c r="BC64" i="2"/>
  <c r="BB64" i="2"/>
  <c r="BA64" i="2"/>
  <c r="AZ64" i="2"/>
  <c r="BE63" i="2"/>
  <c r="BD63" i="2"/>
  <c r="BC63" i="2"/>
  <c r="BB63" i="2"/>
  <c r="BA63" i="2"/>
  <c r="AZ63" i="2"/>
  <c r="BE62" i="2"/>
  <c r="BD62" i="2"/>
  <c r="BC62" i="2"/>
  <c r="BB62" i="2"/>
  <c r="BA62" i="2"/>
  <c r="AZ62" i="2"/>
  <c r="BE61" i="2"/>
  <c r="BD61" i="2"/>
  <c r="BC61" i="2"/>
  <c r="BB61" i="2"/>
  <c r="BA61" i="2"/>
  <c r="AZ61" i="2"/>
  <c r="BE60" i="2"/>
  <c r="BD60" i="2"/>
  <c r="BC60" i="2"/>
  <c r="BB60" i="2"/>
  <c r="BA60" i="2"/>
  <c r="AZ60" i="2"/>
  <c r="BE59" i="2"/>
  <c r="BD59" i="2"/>
  <c r="BC59" i="2"/>
  <c r="BB59" i="2"/>
  <c r="BA59" i="2"/>
  <c r="AZ59" i="2"/>
  <c r="BE58" i="2"/>
  <c r="BD58" i="2"/>
  <c r="BC58" i="2"/>
  <c r="BB58" i="2"/>
  <c r="BA58" i="2"/>
  <c r="AZ58" i="2"/>
  <c r="BE57" i="2"/>
  <c r="BD57" i="2"/>
  <c r="BC57" i="2"/>
  <c r="BB57" i="2"/>
  <c r="BA57" i="2"/>
  <c r="AZ57" i="2"/>
  <c r="BE56" i="2"/>
  <c r="BD56" i="2"/>
  <c r="BC56" i="2"/>
  <c r="BB56" i="2"/>
  <c r="BA56" i="2"/>
  <c r="AZ56" i="2"/>
  <c r="BE55" i="2"/>
  <c r="BD55" i="2"/>
  <c r="BC55" i="2"/>
  <c r="BB55" i="2"/>
  <c r="BA55" i="2"/>
  <c r="AZ55" i="2"/>
  <c r="BE54" i="2"/>
  <c r="BD54" i="2"/>
  <c r="BC54" i="2"/>
  <c r="BB54" i="2"/>
  <c r="BA54" i="2"/>
  <c r="AZ54" i="2"/>
  <c r="BE53" i="2"/>
  <c r="BD53" i="2"/>
  <c r="BC53" i="2"/>
  <c r="BB53" i="2"/>
  <c r="BA53" i="2"/>
  <c r="AZ53" i="2"/>
  <c r="BE52" i="2"/>
  <c r="BD52" i="2"/>
  <c r="BC52" i="2"/>
  <c r="BB52" i="2"/>
  <c r="BA52" i="2"/>
  <c r="AZ52" i="2"/>
  <c r="BE51" i="2"/>
  <c r="BD51" i="2"/>
  <c r="BC51" i="2"/>
  <c r="BB51" i="2"/>
  <c r="BA51" i="2"/>
  <c r="AZ51" i="2"/>
  <c r="BE50" i="2"/>
  <c r="N50" i="7" s="1"/>
  <c r="BD50" i="2"/>
  <c r="BC50" i="2"/>
  <c r="BB50" i="2"/>
  <c r="I50" i="27" s="1"/>
  <c r="BA50" i="2"/>
  <c r="J50" i="7" s="1"/>
  <c r="AZ50" i="2"/>
  <c r="BE49" i="2"/>
  <c r="N49" i="7" s="1"/>
  <c r="BD49" i="2"/>
  <c r="BC49" i="2"/>
  <c r="BB49" i="2"/>
  <c r="I49" i="27" s="1"/>
  <c r="BA49" i="2"/>
  <c r="J49" i="7" s="1"/>
  <c r="AZ49" i="2"/>
  <c r="BE48" i="2"/>
  <c r="N48" i="7" s="1"/>
  <c r="BD48" i="2"/>
  <c r="BC48" i="2"/>
  <c r="BB48" i="2"/>
  <c r="I48" i="27" s="1"/>
  <c r="BA48" i="2"/>
  <c r="J48" i="7" s="1"/>
  <c r="AZ48" i="2"/>
  <c r="BE47" i="2"/>
  <c r="N47" i="7" s="1"/>
  <c r="BD47" i="2"/>
  <c r="BC47" i="2"/>
  <c r="BB47" i="2"/>
  <c r="I47" i="27" s="1"/>
  <c r="BA47" i="2"/>
  <c r="J47" i="7" s="1"/>
  <c r="AZ47" i="2"/>
  <c r="BE46" i="2"/>
  <c r="BD46" i="2"/>
  <c r="BC46" i="2"/>
  <c r="BB46" i="2"/>
  <c r="BA46" i="2"/>
  <c r="AZ46" i="2"/>
  <c r="BE45" i="2"/>
  <c r="BD45" i="2"/>
  <c r="BC45" i="2"/>
  <c r="BB45" i="2"/>
  <c r="BA45" i="2"/>
  <c r="AZ45" i="2"/>
  <c r="BE44" i="2"/>
  <c r="BD44" i="2"/>
  <c r="BC44" i="2"/>
  <c r="BB44" i="2"/>
  <c r="BA44" i="2"/>
  <c r="AZ44" i="2"/>
  <c r="BE43" i="2"/>
  <c r="BD43" i="2"/>
  <c r="BC43" i="2"/>
  <c r="BB43" i="2"/>
  <c r="BA43" i="2"/>
  <c r="AZ43" i="2"/>
  <c r="BE42" i="2"/>
  <c r="BD42" i="2"/>
  <c r="BC42" i="2"/>
  <c r="BB42" i="2"/>
  <c r="BA42" i="2"/>
  <c r="AZ42" i="2"/>
  <c r="BE41" i="2"/>
  <c r="BD41" i="2"/>
  <c r="BC41" i="2"/>
  <c r="BB41" i="2"/>
  <c r="BA41" i="2"/>
  <c r="AZ41" i="2"/>
  <c r="BE40" i="2"/>
  <c r="BD40" i="2"/>
  <c r="BC40" i="2"/>
  <c r="BB40" i="2"/>
  <c r="BA40" i="2"/>
  <c r="AZ40" i="2"/>
  <c r="BE39" i="2"/>
  <c r="BD39" i="2"/>
  <c r="BC39" i="2"/>
  <c r="BB39" i="2"/>
  <c r="BA39" i="2"/>
  <c r="AZ39" i="2"/>
  <c r="BE38" i="2"/>
  <c r="BD38" i="2"/>
  <c r="BC38" i="2"/>
  <c r="BB38" i="2"/>
  <c r="BA38" i="2"/>
  <c r="AZ38" i="2"/>
  <c r="BE37" i="2"/>
  <c r="BD37" i="2"/>
  <c r="BC37" i="2"/>
  <c r="BB37" i="2"/>
  <c r="BA37" i="2"/>
  <c r="AZ37" i="2"/>
  <c r="BE36" i="2"/>
  <c r="BD36" i="2"/>
  <c r="BC36" i="2"/>
  <c r="BB36" i="2"/>
  <c r="BA36" i="2"/>
  <c r="AZ36" i="2"/>
  <c r="BE35" i="2"/>
  <c r="BD35" i="2"/>
  <c r="BC35" i="2"/>
  <c r="BB35" i="2"/>
  <c r="BA35" i="2"/>
  <c r="AZ35" i="2"/>
  <c r="BE34" i="2"/>
  <c r="BD34" i="2"/>
  <c r="BC34" i="2"/>
  <c r="BB34" i="2"/>
  <c r="BA34" i="2"/>
  <c r="AZ34" i="2"/>
  <c r="BE33" i="2"/>
  <c r="BD33" i="2"/>
  <c r="BC33" i="2"/>
  <c r="BB33" i="2"/>
  <c r="BA33" i="2"/>
  <c r="AZ33" i="2"/>
  <c r="BE32" i="2"/>
  <c r="BD32" i="2"/>
  <c r="BC32" i="2"/>
  <c r="BB32" i="2"/>
  <c r="BA32" i="2"/>
  <c r="AZ32" i="2"/>
  <c r="BE31" i="2"/>
  <c r="BD31" i="2"/>
  <c r="BC31" i="2"/>
  <c r="BB31" i="2"/>
  <c r="BA31" i="2"/>
  <c r="AZ31" i="2"/>
  <c r="BE30" i="2"/>
  <c r="BD30" i="2"/>
  <c r="BC30" i="2"/>
  <c r="BB30" i="2"/>
  <c r="BA30" i="2"/>
  <c r="AZ30" i="2"/>
  <c r="BE29" i="2"/>
  <c r="BD29" i="2"/>
  <c r="BC29" i="2"/>
  <c r="BB29" i="2"/>
  <c r="BA29" i="2"/>
  <c r="AZ29" i="2"/>
  <c r="BE28" i="2"/>
  <c r="BD28" i="2"/>
  <c r="BC28" i="2"/>
  <c r="BB28" i="2"/>
  <c r="BA28" i="2"/>
  <c r="AZ28" i="2"/>
  <c r="BE27" i="2"/>
  <c r="BD27" i="2"/>
  <c r="BC27" i="2"/>
  <c r="BB27" i="2"/>
  <c r="BA27" i="2"/>
  <c r="AZ27" i="2"/>
  <c r="BE26" i="2"/>
  <c r="BD26" i="2"/>
  <c r="BC26" i="2"/>
  <c r="BB26" i="2"/>
  <c r="BA26" i="2"/>
  <c r="AZ26" i="2"/>
  <c r="BE25" i="2"/>
  <c r="BD25" i="2"/>
  <c r="BC25" i="2"/>
  <c r="BB25" i="2"/>
  <c r="BA25" i="2"/>
  <c r="AZ25" i="2"/>
  <c r="BE24" i="2"/>
  <c r="BD24" i="2"/>
  <c r="BC24" i="2"/>
  <c r="BB24" i="2"/>
  <c r="BA24" i="2"/>
  <c r="AZ24" i="2"/>
  <c r="BE23" i="2"/>
  <c r="BD23" i="2"/>
  <c r="BC23" i="2"/>
  <c r="BB23" i="2"/>
  <c r="BA23" i="2"/>
  <c r="AZ23" i="2"/>
  <c r="BE22" i="2"/>
  <c r="BD22" i="2"/>
  <c r="BC22" i="2"/>
  <c r="BB22" i="2"/>
  <c r="BA22" i="2"/>
  <c r="AZ22" i="2"/>
  <c r="BE21" i="2"/>
  <c r="BD21" i="2"/>
  <c r="BC21" i="2"/>
  <c r="BB21" i="2"/>
  <c r="BA21" i="2"/>
  <c r="AZ21" i="2"/>
  <c r="BE20" i="2"/>
  <c r="BD20" i="2"/>
  <c r="BC20" i="2"/>
  <c r="BB20" i="2"/>
  <c r="BA20" i="2"/>
  <c r="AZ20" i="2"/>
  <c r="BE19" i="2"/>
  <c r="BD19" i="2"/>
  <c r="BC19" i="2"/>
  <c r="BB19" i="2"/>
  <c r="BA19" i="2"/>
  <c r="AZ19" i="2"/>
  <c r="BE18" i="2"/>
  <c r="BD18" i="2"/>
  <c r="BC18" i="2"/>
  <c r="BB18" i="2"/>
  <c r="BA18" i="2"/>
  <c r="AZ18" i="2"/>
  <c r="BE17" i="2"/>
  <c r="BD17" i="2"/>
  <c r="BC17" i="2"/>
  <c r="BB17" i="2"/>
  <c r="BA17" i="2"/>
  <c r="AZ17" i="2"/>
  <c r="BE16" i="2"/>
  <c r="BD16" i="2"/>
  <c r="BC16" i="2"/>
  <c r="BB16" i="2"/>
  <c r="BA16" i="2"/>
  <c r="AZ16" i="2"/>
  <c r="BE15" i="2"/>
  <c r="BD15" i="2"/>
  <c r="BC15" i="2"/>
  <c r="BB15" i="2"/>
  <c r="BA15" i="2"/>
  <c r="AZ15" i="2"/>
  <c r="BE14" i="2"/>
  <c r="BD14" i="2"/>
  <c r="BC14" i="2"/>
  <c r="BB14" i="2"/>
  <c r="BA14" i="2"/>
  <c r="AZ14" i="2"/>
  <c r="BE13" i="2"/>
  <c r="BD13" i="2"/>
  <c r="BC13" i="2"/>
  <c r="BB13" i="2"/>
  <c r="BA13" i="2"/>
  <c r="AZ13" i="2"/>
  <c r="BE12" i="2"/>
  <c r="BD12" i="2"/>
  <c r="BC12" i="2"/>
  <c r="BB12" i="2"/>
  <c r="BA12" i="2"/>
  <c r="AZ12" i="2"/>
  <c r="BE11" i="2"/>
  <c r="N11" i="7" s="1"/>
  <c r="BD11" i="2"/>
  <c r="BC11" i="2"/>
  <c r="BB11" i="2"/>
  <c r="I11" i="27" s="1"/>
  <c r="BA11" i="2"/>
  <c r="J11" i="7" s="1"/>
  <c r="AZ11" i="2"/>
  <c r="BE10" i="2"/>
  <c r="N10" i="7" s="1"/>
  <c r="BD10" i="2"/>
  <c r="BC10" i="2"/>
  <c r="BB10" i="2"/>
  <c r="I10" i="27" s="1"/>
  <c r="BA10" i="2"/>
  <c r="J10" i="7" s="1"/>
  <c r="AZ10" i="2"/>
  <c r="BE9" i="2"/>
  <c r="N9" i="7" s="1"/>
  <c r="BD9" i="2"/>
  <c r="BC9" i="2"/>
  <c r="BB9" i="2"/>
  <c r="I9" i="27" s="1"/>
  <c r="BA9" i="2"/>
  <c r="J9" i="7" s="1"/>
  <c r="AZ9" i="2"/>
  <c r="BE8" i="2"/>
  <c r="N8" i="7" s="1"/>
  <c r="BD8" i="2"/>
  <c r="BC8" i="2"/>
  <c r="BB8" i="2"/>
  <c r="I8" i="27" s="1"/>
  <c r="BA8" i="2"/>
  <c r="J8" i="7" s="1"/>
  <c r="AZ8" i="2"/>
  <c r="BE7" i="2"/>
  <c r="N7" i="7" s="1"/>
  <c r="BD7" i="2"/>
  <c r="BC7" i="2"/>
  <c r="BB7" i="2"/>
  <c r="I7" i="27" s="1"/>
  <c r="BA7" i="2"/>
  <c r="J7" i="7" s="1"/>
  <c r="AZ7" i="2"/>
  <c r="BE6" i="2"/>
  <c r="N6" i="7" s="1"/>
  <c r="BD6" i="2"/>
  <c r="BC6" i="2"/>
  <c r="BB6" i="2"/>
  <c r="I6" i="27" s="1"/>
  <c r="BA6" i="2"/>
  <c r="J6" i="7" s="1"/>
  <c r="AZ6" i="2"/>
  <c r="BE5" i="2"/>
  <c r="N5" i="7" s="1"/>
  <c r="BD5" i="2"/>
  <c r="BC5" i="2"/>
  <c r="BB5" i="2"/>
  <c r="I5" i="27" s="1"/>
  <c r="BA5" i="2"/>
  <c r="J5" i="7" s="1"/>
  <c r="AZ5" i="2"/>
  <c r="BE4" i="2"/>
  <c r="N4" i="7" s="1"/>
  <c r="BD4" i="2"/>
  <c r="BC4" i="2"/>
  <c r="BB4" i="2"/>
  <c r="I4" i="27" s="1"/>
  <c r="BA4" i="2"/>
  <c r="J4" i="7" s="1"/>
  <c r="AZ4" i="2"/>
  <c r="BE3" i="2"/>
  <c r="N3" i="7" s="1"/>
  <c r="BD3" i="2"/>
  <c r="BC3" i="2"/>
  <c r="BB3" i="2"/>
  <c r="I3" i="27" s="1"/>
  <c r="BA3" i="2"/>
  <c r="J3" i="7" s="1"/>
  <c r="AZ3" i="2"/>
  <c r="I554" i="2"/>
  <c r="H554" i="2"/>
  <c r="I553" i="2"/>
  <c r="DW553" i="2" s="1"/>
  <c r="H553" i="2"/>
  <c r="I552" i="2"/>
  <c r="H552" i="2"/>
  <c r="I551" i="2"/>
  <c r="DW551" i="2" s="1"/>
  <c r="H551" i="2"/>
  <c r="I550" i="2"/>
  <c r="H550" i="2"/>
  <c r="I549" i="2"/>
  <c r="H549" i="2"/>
  <c r="I548" i="2"/>
  <c r="H548" i="2"/>
  <c r="I547" i="2"/>
  <c r="DW547" i="2" s="1"/>
  <c r="H547" i="2"/>
  <c r="I546" i="2"/>
  <c r="H546" i="2"/>
  <c r="I545" i="2"/>
  <c r="DW545" i="2" s="1"/>
  <c r="H545" i="2"/>
  <c r="I544" i="2"/>
  <c r="H544" i="2"/>
  <c r="I543" i="2"/>
  <c r="DW543" i="2" s="1"/>
  <c r="H543" i="2"/>
  <c r="I542" i="2"/>
  <c r="H542" i="2"/>
  <c r="I541" i="2"/>
  <c r="H541" i="2"/>
  <c r="I540" i="2"/>
  <c r="H540" i="2"/>
  <c r="I539" i="2"/>
  <c r="H539" i="2"/>
  <c r="I538" i="2"/>
  <c r="H538" i="2"/>
  <c r="I537" i="2"/>
  <c r="DW537" i="2" s="1"/>
  <c r="H537" i="2"/>
  <c r="I536" i="2"/>
  <c r="H536" i="2"/>
  <c r="I535" i="2"/>
  <c r="DW535" i="2" s="1"/>
  <c r="H535" i="2"/>
  <c r="I534" i="2"/>
  <c r="H534" i="2"/>
  <c r="I533" i="2"/>
  <c r="DW533" i="2" s="1"/>
  <c r="H533" i="2"/>
  <c r="I532" i="2"/>
  <c r="H532" i="2"/>
  <c r="I531" i="2"/>
  <c r="DW531" i="2" s="1"/>
  <c r="H531" i="2"/>
  <c r="I530" i="2"/>
  <c r="H530" i="2"/>
  <c r="I529" i="2"/>
  <c r="H529" i="2"/>
  <c r="I528" i="2"/>
  <c r="H528" i="2"/>
  <c r="I527" i="2"/>
  <c r="DW527" i="2" s="1"/>
  <c r="H527" i="2"/>
  <c r="I526" i="2"/>
  <c r="H526" i="2"/>
  <c r="I525" i="2"/>
  <c r="DW525" i="2" s="1"/>
  <c r="H525" i="2"/>
  <c r="I524" i="2"/>
  <c r="H524" i="2"/>
  <c r="I523" i="2"/>
  <c r="DW523" i="2" s="1"/>
  <c r="H523" i="2"/>
  <c r="I522" i="2"/>
  <c r="H522" i="2"/>
  <c r="I521" i="2"/>
  <c r="DW521" i="2" s="1"/>
  <c r="H521" i="2"/>
  <c r="I520" i="2"/>
  <c r="H520" i="2"/>
  <c r="I519" i="2"/>
  <c r="H519" i="2"/>
  <c r="I518" i="2"/>
  <c r="H518" i="2"/>
  <c r="I517" i="2"/>
  <c r="DW517" i="2" s="1"/>
  <c r="H517" i="2"/>
  <c r="I516" i="2"/>
  <c r="H516" i="2"/>
  <c r="I515" i="2"/>
  <c r="DW515" i="2" s="1"/>
  <c r="H515" i="2"/>
  <c r="I514" i="2"/>
  <c r="H514" i="2"/>
  <c r="I513" i="2"/>
  <c r="DW513" i="2" s="1"/>
  <c r="H513" i="2"/>
  <c r="I512" i="2"/>
  <c r="H512" i="2"/>
  <c r="I511" i="2"/>
  <c r="DW511" i="2" s="1"/>
  <c r="H511" i="2"/>
  <c r="I510" i="2"/>
  <c r="H510" i="2"/>
  <c r="I509" i="2"/>
  <c r="DW509" i="2" s="1"/>
  <c r="H509" i="2"/>
  <c r="I508" i="2"/>
  <c r="H508" i="2"/>
  <c r="I507" i="2"/>
  <c r="DW507" i="2" s="1"/>
  <c r="H507" i="2"/>
  <c r="I506" i="2"/>
  <c r="H506" i="2"/>
  <c r="I505" i="2"/>
  <c r="DW505" i="2" s="1"/>
  <c r="H505" i="2"/>
  <c r="I504" i="2"/>
  <c r="H504" i="2"/>
  <c r="I503" i="2"/>
  <c r="DW503" i="2" s="1"/>
  <c r="H503" i="2"/>
  <c r="I502" i="2"/>
  <c r="H502" i="2"/>
  <c r="I501" i="2"/>
  <c r="DW501" i="2" s="1"/>
  <c r="H501" i="2"/>
  <c r="I500" i="2"/>
  <c r="H500" i="2"/>
  <c r="I499" i="2"/>
  <c r="DW499" i="2" s="1"/>
  <c r="H499" i="2"/>
  <c r="I498" i="2"/>
  <c r="H498" i="2"/>
  <c r="I497" i="2"/>
  <c r="DW497" i="2" s="1"/>
  <c r="H497" i="2"/>
  <c r="I496" i="2"/>
  <c r="H496" i="2"/>
  <c r="I495" i="2"/>
  <c r="DW495" i="2" s="1"/>
  <c r="H495" i="2"/>
  <c r="I494" i="2"/>
  <c r="H494" i="2"/>
  <c r="I493" i="2"/>
  <c r="DW493" i="2" s="1"/>
  <c r="H493" i="2"/>
  <c r="I492" i="2"/>
  <c r="H492" i="2"/>
  <c r="I491" i="2"/>
  <c r="DW491" i="2" s="1"/>
  <c r="H491" i="2"/>
  <c r="I490" i="2"/>
  <c r="H490" i="2"/>
  <c r="I489" i="2"/>
  <c r="DW489" i="2" s="1"/>
  <c r="H489" i="2"/>
  <c r="I488" i="2"/>
  <c r="H488" i="2"/>
  <c r="I487" i="2"/>
  <c r="DW487" i="2" s="1"/>
  <c r="H487" i="2"/>
  <c r="I486" i="2"/>
  <c r="H486" i="2"/>
  <c r="I485" i="2"/>
  <c r="DW485" i="2" s="1"/>
  <c r="H485" i="2"/>
  <c r="I484" i="2"/>
  <c r="H484" i="2"/>
  <c r="I483" i="2"/>
  <c r="DW483" i="2" s="1"/>
  <c r="H483" i="2"/>
  <c r="I482" i="2"/>
  <c r="H482" i="2"/>
  <c r="I481" i="2"/>
  <c r="DW481" i="2" s="1"/>
  <c r="H481" i="2"/>
  <c r="I480" i="2"/>
  <c r="H480" i="2"/>
  <c r="I479" i="2"/>
  <c r="DW479" i="2" s="1"/>
  <c r="H479" i="2"/>
  <c r="I478" i="2"/>
  <c r="H478" i="2"/>
  <c r="I477" i="2"/>
  <c r="DW477" i="2" s="1"/>
  <c r="H477" i="2"/>
  <c r="I476" i="2"/>
  <c r="H476" i="2"/>
  <c r="I475" i="2"/>
  <c r="DW475" i="2" s="1"/>
  <c r="H475" i="2"/>
  <c r="I474" i="2"/>
  <c r="H474" i="2"/>
  <c r="I473" i="2"/>
  <c r="DW473" i="2" s="1"/>
  <c r="H473" i="2"/>
  <c r="I472" i="2"/>
  <c r="H472" i="2"/>
  <c r="I471" i="2"/>
  <c r="DW471" i="2" s="1"/>
  <c r="H471" i="2"/>
  <c r="I470" i="2"/>
  <c r="H470" i="2"/>
  <c r="I469" i="2"/>
  <c r="DW469" i="2" s="1"/>
  <c r="H469" i="2"/>
  <c r="I468" i="2"/>
  <c r="H468" i="2"/>
  <c r="I467" i="2"/>
  <c r="DW467" i="2" s="1"/>
  <c r="H467" i="2"/>
  <c r="I466" i="2"/>
  <c r="H466" i="2"/>
  <c r="I465" i="2"/>
  <c r="DW465" i="2" s="1"/>
  <c r="H465" i="2"/>
  <c r="I464" i="2"/>
  <c r="H464" i="2"/>
  <c r="I463" i="2"/>
  <c r="DW463" i="2" s="1"/>
  <c r="H463" i="2"/>
  <c r="I462" i="2"/>
  <c r="H462" i="2"/>
  <c r="I461" i="2"/>
  <c r="DW461" i="2" s="1"/>
  <c r="H461" i="2"/>
  <c r="I460" i="2"/>
  <c r="H460" i="2"/>
  <c r="I459" i="2"/>
  <c r="DW459" i="2" s="1"/>
  <c r="H459" i="2"/>
  <c r="I458" i="2"/>
  <c r="H458" i="2"/>
  <c r="F457" i="7"/>
  <c r="I456" i="2"/>
  <c r="H456" i="2"/>
  <c r="DV456" i="2" s="1"/>
  <c r="I455" i="2"/>
  <c r="H455" i="2"/>
  <c r="I454" i="2"/>
  <c r="H454" i="2"/>
  <c r="I453" i="2"/>
  <c r="H453" i="2"/>
  <c r="I452" i="2"/>
  <c r="H452" i="2"/>
  <c r="DV452" i="2" s="1"/>
  <c r="I451" i="2"/>
  <c r="H451" i="2"/>
  <c r="I450" i="2"/>
  <c r="H450" i="2"/>
  <c r="DV450" i="2" s="1"/>
  <c r="I449" i="2"/>
  <c r="H449" i="2"/>
  <c r="I448" i="2"/>
  <c r="H448" i="2"/>
  <c r="DV448" i="2" s="1"/>
  <c r="I447" i="2"/>
  <c r="H447" i="2"/>
  <c r="I446" i="2"/>
  <c r="H446" i="2"/>
  <c r="I445" i="2"/>
  <c r="H445" i="2"/>
  <c r="I444" i="2"/>
  <c r="H444" i="2"/>
  <c r="DV444" i="2" s="1"/>
  <c r="I443" i="2"/>
  <c r="H443" i="2"/>
  <c r="I442" i="2"/>
  <c r="H442" i="2"/>
  <c r="DV442" i="2" s="1"/>
  <c r="I441" i="2"/>
  <c r="H441" i="2"/>
  <c r="I440" i="2"/>
  <c r="H440" i="2"/>
  <c r="DV440" i="2" s="1"/>
  <c r="I439" i="2"/>
  <c r="H439" i="2"/>
  <c r="I438" i="2"/>
  <c r="H438" i="2"/>
  <c r="DV438" i="2" s="1"/>
  <c r="I437" i="2"/>
  <c r="H437" i="2"/>
  <c r="I436" i="2"/>
  <c r="H436" i="2"/>
  <c r="DV436" i="2" s="1"/>
  <c r="I435" i="2"/>
  <c r="H435" i="2"/>
  <c r="I434" i="2"/>
  <c r="H434" i="2"/>
  <c r="DV434" i="2" s="1"/>
  <c r="I433" i="2"/>
  <c r="H433" i="2"/>
  <c r="I432" i="2"/>
  <c r="H432" i="2"/>
  <c r="DV432" i="2" s="1"/>
  <c r="I431" i="2"/>
  <c r="H431" i="2"/>
  <c r="I430" i="2"/>
  <c r="H430" i="2"/>
  <c r="DV430" i="2" s="1"/>
  <c r="I429" i="2"/>
  <c r="H429" i="2"/>
  <c r="I428" i="2"/>
  <c r="H428" i="2"/>
  <c r="DV428" i="2" s="1"/>
  <c r="I427" i="2"/>
  <c r="H427" i="2"/>
  <c r="I426" i="2"/>
  <c r="H426" i="2"/>
  <c r="DV426" i="2" s="1"/>
  <c r="I425" i="2"/>
  <c r="H425" i="2"/>
  <c r="I424" i="2"/>
  <c r="H424" i="2"/>
  <c r="DV424" i="2" s="1"/>
  <c r="I423" i="2"/>
  <c r="H423" i="2"/>
  <c r="I422" i="2"/>
  <c r="H422" i="2"/>
  <c r="I421" i="2"/>
  <c r="H421" i="2"/>
  <c r="I420" i="2"/>
  <c r="H420" i="2"/>
  <c r="I419" i="2"/>
  <c r="H419" i="2"/>
  <c r="I418" i="2"/>
  <c r="H418" i="2"/>
  <c r="I417" i="2"/>
  <c r="H417" i="2"/>
  <c r="I416" i="2"/>
  <c r="H416" i="2"/>
  <c r="I415" i="2"/>
  <c r="H415" i="2"/>
  <c r="I414" i="2"/>
  <c r="H414" i="2"/>
  <c r="I413" i="2"/>
  <c r="H413" i="2"/>
  <c r="I412" i="2"/>
  <c r="H412" i="2"/>
  <c r="I411" i="2"/>
  <c r="H411" i="2"/>
  <c r="I410" i="2"/>
  <c r="H410" i="2"/>
  <c r="DV410" i="2" s="1"/>
  <c r="I409" i="2"/>
  <c r="H409" i="2"/>
  <c r="I408" i="2"/>
  <c r="H408" i="2"/>
  <c r="DV408" i="2" s="1"/>
  <c r="I407" i="2"/>
  <c r="H407" i="2"/>
  <c r="I406" i="2"/>
  <c r="H406" i="2"/>
  <c r="DV406" i="2" s="1"/>
  <c r="I405" i="2"/>
  <c r="H405" i="2"/>
  <c r="I404" i="2"/>
  <c r="H404" i="2"/>
  <c r="DV404" i="2" s="1"/>
  <c r="I403" i="2"/>
  <c r="H403" i="2"/>
  <c r="I402" i="2"/>
  <c r="H402" i="2"/>
  <c r="DV402" i="2" s="1"/>
  <c r="I401" i="2"/>
  <c r="H401" i="2"/>
  <c r="I400" i="2"/>
  <c r="H400" i="2"/>
  <c r="DV400" i="2" s="1"/>
  <c r="I399" i="2"/>
  <c r="H399" i="2"/>
  <c r="I398" i="2"/>
  <c r="H398" i="2"/>
  <c r="DV398" i="2" s="1"/>
  <c r="I397" i="2"/>
  <c r="H397" i="2"/>
  <c r="I396" i="2"/>
  <c r="H396" i="2"/>
  <c r="DV396" i="2" s="1"/>
  <c r="I395" i="2"/>
  <c r="H395" i="2"/>
  <c r="I394" i="2"/>
  <c r="H394" i="2"/>
  <c r="DV394" i="2" s="1"/>
  <c r="I393" i="2"/>
  <c r="H393" i="2"/>
  <c r="I392" i="2"/>
  <c r="H392" i="2"/>
  <c r="DV392" i="2" s="1"/>
  <c r="I391" i="2"/>
  <c r="H391" i="2"/>
  <c r="I390" i="2"/>
  <c r="H390" i="2"/>
  <c r="DV390" i="2" s="1"/>
  <c r="I389" i="2"/>
  <c r="H389" i="2"/>
  <c r="I388" i="2"/>
  <c r="H388" i="2"/>
  <c r="DV388" i="2" s="1"/>
  <c r="I387" i="2"/>
  <c r="H387" i="2"/>
  <c r="I386" i="2"/>
  <c r="H386" i="2"/>
  <c r="I385" i="2"/>
  <c r="H385" i="2"/>
  <c r="I384" i="2"/>
  <c r="H384" i="2"/>
  <c r="I383" i="2"/>
  <c r="H383" i="2"/>
  <c r="I382" i="2"/>
  <c r="H382" i="2"/>
  <c r="I381" i="2"/>
  <c r="H381" i="2"/>
  <c r="I380" i="2"/>
  <c r="H380" i="2"/>
  <c r="I379" i="2"/>
  <c r="H379" i="2"/>
  <c r="I378" i="2"/>
  <c r="H378" i="2"/>
  <c r="I377" i="2"/>
  <c r="H377" i="2"/>
  <c r="I376" i="2"/>
  <c r="H376" i="2"/>
  <c r="I375" i="2"/>
  <c r="H375" i="2"/>
  <c r="I374" i="2"/>
  <c r="H374" i="2"/>
  <c r="I373" i="2"/>
  <c r="H373" i="2"/>
  <c r="I372" i="2"/>
  <c r="H372" i="2"/>
  <c r="DV372" i="2" s="1"/>
  <c r="I371" i="2"/>
  <c r="H371" i="2"/>
  <c r="I370" i="2"/>
  <c r="H370" i="2"/>
  <c r="DV370" i="2" s="1"/>
  <c r="I369" i="2"/>
  <c r="H369" i="2"/>
  <c r="I368" i="2"/>
  <c r="H368" i="2"/>
  <c r="DV368" i="2" s="1"/>
  <c r="I367" i="2"/>
  <c r="H367" i="2"/>
  <c r="I366" i="2"/>
  <c r="H366" i="2"/>
  <c r="DV366" i="2" s="1"/>
  <c r="I365" i="2"/>
  <c r="H365" i="2"/>
  <c r="I364" i="2"/>
  <c r="H364" i="2"/>
  <c r="DV364" i="2" s="1"/>
  <c r="I363" i="2"/>
  <c r="H363" i="2"/>
  <c r="I362" i="2"/>
  <c r="H362" i="2"/>
  <c r="DV362" i="2" s="1"/>
  <c r="I361" i="2"/>
  <c r="H361" i="2"/>
  <c r="I360" i="2"/>
  <c r="H360" i="2"/>
  <c r="DV360" i="2" s="1"/>
  <c r="I359" i="2"/>
  <c r="H359" i="2"/>
  <c r="I358" i="2"/>
  <c r="H358" i="2"/>
  <c r="DV358" i="2" s="1"/>
  <c r="I357" i="2"/>
  <c r="H357" i="2"/>
  <c r="I356" i="2"/>
  <c r="H356" i="2"/>
  <c r="DV356" i="2" s="1"/>
  <c r="I355" i="2"/>
  <c r="H355" i="2"/>
  <c r="I354" i="2"/>
  <c r="H354" i="2"/>
  <c r="DV354" i="2" s="1"/>
  <c r="I353" i="2"/>
  <c r="H353" i="2"/>
  <c r="I352" i="2"/>
  <c r="H352" i="2"/>
  <c r="DV352" i="2" s="1"/>
  <c r="I351" i="2"/>
  <c r="H351" i="2"/>
  <c r="I350" i="2"/>
  <c r="H350" i="2"/>
  <c r="DV350" i="2" s="1"/>
  <c r="I349" i="2"/>
  <c r="H349" i="2"/>
  <c r="I348" i="2"/>
  <c r="H348" i="2"/>
  <c r="DV348" i="2" s="1"/>
  <c r="I347" i="2"/>
  <c r="H347" i="2"/>
  <c r="I346" i="2"/>
  <c r="H346" i="2"/>
  <c r="DV346" i="2" s="1"/>
  <c r="I345" i="2"/>
  <c r="H345" i="2"/>
  <c r="I344" i="2"/>
  <c r="H344" i="2"/>
  <c r="DV344" i="2" s="1"/>
  <c r="I343" i="2"/>
  <c r="H343" i="2"/>
  <c r="I342" i="2"/>
  <c r="H342" i="2"/>
  <c r="DV342" i="2" s="1"/>
  <c r="I341" i="2"/>
  <c r="H341" i="2"/>
  <c r="I340" i="2"/>
  <c r="H340" i="2"/>
  <c r="DV340" i="2" s="1"/>
  <c r="I339" i="2"/>
  <c r="H339" i="2"/>
  <c r="I338" i="2"/>
  <c r="H338" i="2"/>
  <c r="DV338" i="2" s="1"/>
  <c r="I337" i="2"/>
  <c r="H337" i="2"/>
  <c r="I336" i="2"/>
  <c r="H336" i="2"/>
  <c r="I335" i="2"/>
  <c r="H335" i="2"/>
  <c r="I334" i="2"/>
  <c r="H334" i="2"/>
  <c r="I333" i="2"/>
  <c r="H333" i="2"/>
  <c r="I332" i="2"/>
  <c r="H332" i="2"/>
  <c r="I331" i="2"/>
  <c r="H331" i="2"/>
  <c r="I330" i="2"/>
  <c r="H330" i="2"/>
  <c r="I329" i="2"/>
  <c r="H329" i="2"/>
  <c r="I328" i="2"/>
  <c r="H328" i="2"/>
  <c r="I327" i="2"/>
  <c r="H327" i="2"/>
  <c r="I326" i="2"/>
  <c r="H326" i="2"/>
  <c r="DV326" i="2" s="1"/>
  <c r="I325" i="2"/>
  <c r="H325" i="2"/>
  <c r="I324" i="2"/>
  <c r="H324" i="2"/>
  <c r="DV324" i="2" s="1"/>
  <c r="I323" i="2"/>
  <c r="H323" i="2"/>
  <c r="I322" i="2"/>
  <c r="H322" i="2"/>
  <c r="DV322" i="2" s="1"/>
  <c r="I321" i="2"/>
  <c r="H321" i="2"/>
  <c r="I320" i="2"/>
  <c r="H320" i="2"/>
  <c r="DV320" i="2" s="1"/>
  <c r="I319" i="2"/>
  <c r="H319" i="2"/>
  <c r="I318" i="2"/>
  <c r="H318" i="2"/>
  <c r="DV318" i="2" s="1"/>
  <c r="I317" i="2"/>
  <c r="H317" i="2"/>
  <c r="I316" i="2"/>
  <c r="H316" i="2"/>
  <c r="DV316" i="2" s="1"/>
  <c r="I315" i="2"/>
  <c r="H315" i="2"/>
  <c r="I314" i="2"/>
  <c r="H314" i="2"/>
  <c r="DV314" i="2" s="1"/>
  <c r="I313" i="2"/>
  <c r="H313" i="2"/>
  <c r="I312" i="2"/>
  <c r="H312" i="2"/>
  <c r="I311" i="2"/>
  <c r="H311" i="2"/>
  <c r="I310" i="2"/>
  <c r="H310" i="2"/>
  <c r="I309" i="2"/>
  <c r="H309" i="2"/>
  <c r="I308" i="2"/>
  <c r="H308" i="2"/>
  <c r="I307" i="2"/>
  <c r="H307" i="2"/>
  <c r="I306" i="2"/>
  <c r="H306" i="2"/>
  <c r="I305" i="2"/>
  <c r="H305" i="2"/>
  <c r="I304" i="2"/>
  <c r="H304" i="2"/>
  <c r="I303" i="2"/>
  <c r="H303" i="2"/>
  <c r="I302" i="2"/>
  <c r="H302" i="2"/>
  <c r="I301" i="2"/>
  <c r="H301" i="2"/>
  <c r="I300" i="2"/>
  <c r="H300" i="2"/>
  <c r="I299" i="2"/>
  <c r="H299" i="2"/>
  <c r="I298" i="2"/>
  <c r="H298" i="2"/>
  <c r="I297" i="2"/>
  <c r="H297" i="2"/>
  <c r="I296" i="2"/>
  <c r="H296" i="2"/>
  <c r="I295" i="2"/>
  <c r="H295" i="2"/>
  <c r="I294" i="2"/>
  <c r="H294" i="2"/>
  <c r="I293" i="2"/>
  <c r="H293" i="2"/>
  <c r="I292" i="2"/>
  <c r="H292" i="2"/>
  <c r="I291" i="2"/>
  <c r="H291" i="2"/>
  <c r="I290" i="2"/>
  <c r="H290" i="2"/>
  <c r="I289" i="2"/>
  <c r="H289" i="2"/>
  <c r="I288" i="2"/>
  <c r="H288" i="2"/>
  <c r="I287" i="2"/>
  <c r="H287" i="2"/>
  <c r="I286" i="2"/>
  <c r="H286" i="2"/>
  <c r="I285" i="2"/>
  <c r="H285" i="2"/>
  <c r="I284" i="2"/>
  <c r="H284" i="2"/>
  <c r="I283" i="2"/>
  <c r="H283" i="2"/>
  <c r="I282" i="2"/>
  <c r="H282" i="2"/>
  <c r="I281" i="2"/>
  <c r="H281" i="2"/>
  <c r="I280" i="2"/>
  <c r="H280" i="2"/>
  <c r="I279" i="2"/>
  <c r="H279" i="2"/>
  <c r="I278" i="2"/>
  <c r="H278" i="2"/>
  <c r="I277" i="2"/>
  <c r="H277" i="2"/>
  <c r="I276" i="2"/>
  <c r="H276" i="2"/>
  <c r="I275" i="2"/>
  <c r="H275" i="2"/>
  <c r="I274" i="2"/>
  <c r="H274" i="2"/>
  <c r="I273" i="2"/>
  <c r="H273" i="2"/>
  <c r="I272" i="2"/>
  <c r="H272" i="2"/>
  <c r="I271" i="2"/>
  <c r="H271" i="2"/>
  <c r="I270" i="2"/>
  <c r="H270" i="2"/>
  <c r="I269" i="2"/>
  <c r="H269" i="2"/>
  <c r="I268" i="2"/>
  <c r="H268" i="2"/>
  <c r="I267" i="2"/>
  <c r="H267" i="2"/>
  <c r="I266" i="2"/>
  <c r="H266" i="2"/>
  <c r="I265" i="2"/>
  <c r="H265" i="2"/>
  <c r="I264" i="2"/>
  <c r="H264" i="2"/>
  <c r="I263" i="2"/>
  <c r="H263" i="2"/>
  <c r="I262" i="2"/>
  <c r="H262" i="2"/>
  <c r="I261" i="2"/>
  <c r="H261" i="2"/>
  <c r="I260" i="2"/>
  <c r="H260" i="2"/>
  <c r="I259" i="2"/>
  <c r="H259" i="2"/>
  <c r="I258" i="2"/>
  <c r="H258" i="2"/>
  <c r="I257" i="2"/>
  <c r="H257" i="2"/>
  <c r="I256" i="2"/>
  <c r="H256" i="2"/>
  <c r="I255" i="2"/>
  <c r="H255" i="2"/>
  <c r="I254" i="2"/>
  <c r="H254" i="2"/>
  <c r="I253" i="2"/>
  <c r="H253" i="2"/>
  <c r="I252" i="2"/>
  <c r="H252" i="2"/>
  <c r="I251" i="2"/>
  <c r="H251" i="2"/>
  <c r="I250" i="2"/>
  <c r="H250" i="2"/>
  <c r="I249" i="2"/>
  <c r="H249" i="2"/>
  <c r="I248" i="2"/>
  <c r="H248" i="2"/>
  <c r="I247" i="2"/>
  <c r="H247" i="2"/>
  <c r="I246" i="2"/>
  <c r="H246" i="2"/>
  <c r="I245" i="2"/>
  <c r="H245" i="2"/>
  <c r="I244" i="2"/>
  <c r="H244" i="2"/>
  <c r="I243" i="2"/>
  <c r="H243" i="2"/>
  <c r="I242" i="2"/>
  <c r="H242" i="2"/>
  <c r="I241" i="2"/>
  <c r="H241" i="2"/>
  <c r="I240" i="2"/>
  <c r="H240" i="2"/>
  <c r="I239" i="2"/>
  <c r="H239" i="2"/>
  <c r="I238" i="2"/>
  <c r="H238" i="2"/>
  <c r="I237" i="2"/>
  <c r="H237" i="2"/>
  <c r="I236" i="2"/>
  <c r="H236" i="2"/>
  <c r="I235" i="2"/>
  <c r="H235" i="2"/>
  <c r="I234" i="2"/>
  <c r="H234" i="2"/>
  <c r="I233" i="2"/>
  <c r="H233" i="2"/>
  <c r="I232" i="2"/>
  <c r="H232" i="2"/>
  <c r="I231" i="2"/>
  <c r="H231" i="2"/>
  <c r="I230" i="2"/>
  <c r="H230" i="2"/>
  <c r="I229" i="2"/>
  <c r="H229" i="2"/>
  <c r="I228" i="2"/>
  <c r="H228" i="2"/>
  <c r="I227" i="2"/>
  <c r="H227" i="2"/>
  <c r="I226" i="2"/>
  <c r="H226" i="2"/>
  <c r="I225" i="2"/>
  <c r="H225" i="2"/>
  <c r="I224" i="2"/>
  <c r="H224" i="2"/>
  <c r="I223" i="2"/>
  <c r="H223" i="2"/>
  <c r="I222" i="2"/>
  <c r="H222" i="2"/>
  <c r="I221" i="2"/>
  <c r="H221" i="2"/>
  <c r="I220" i="2"/>
  <c r="H220" i="2"/>
  <c r="I219" i="2"/>
  <c r="H219" i="2"/>
  <c r="I218" i="2"/>
  <c r="H218" i="2"/>
  <c r="I217" i="2"/>
  <c r="H217" i="2"/>
  <c r="I216" i="2"/>
  <c r="H216" i="2"/>
  <c r="I215" i="2"/>
  <c r="H215" i="2"/>
  <c r="I214" i="2"/>
  <c r="H214" i="2"/>
  <c r="I213" i="2"/>
  <c r="H213" i="2"/>
  <c r="I212" i="2"/>
  <c r="H212" i="2"/>
  <c r="I211" i="2"/>
  <c r="H211" i="2"/>
  <c r="I210" i="2"/>
  <c r="H210" i="2"/>
  <c r="I209" i="2"/>
  <c r="H209" i="2"/>
  <c r="I208" i="2"/>
  <c r="H208" i="2"/>
  <c r="I207" i="2"/>
  <c r="H207" i="2"/>
  <c r="I206" i="2"/>
  <c r="H206" i="2"/>
  <c r="I205" i="2"/>
  <c r="H205" i="2"/>
  <c r="I204" i="2"/>
  <c r="H204" i="2"/>
  <c r="I203" i="2"/>
  <c r="H203" i="2"/>
  <c r="I202" i="2"/>
  <c r="H202" i="2"/>
  <c r="I201" i="2"/>
  <c r="H201" i="2"/>
  <c r="I200" i="2"/>
  <c r="H200" i="2"/>
  <c r="I199" i="2"/>
  <c r="H199" i="2"/>
  <c r="I198" i="2"/>
  <c r="H198" i="2"/>
  <c r="I197" i="2"/>
  <c r="H197" i="2"/>
  <c r="I196" i="2"/>
  <c r="H196" i="2"/>
  <c r="I195" i="2"/>
  <c r="H195" i="2"/>
  <c r="I194" i="2"/>
  <c r="H194" i="2"/>
  <c r="I193" i="2"/>
  <c r="H193" i="2"/>
  <c r="I192" i="2"/>
  <c r="H192" i="2"/>
  <c r="I191" i="2"/>
  <c r="H191" i="2"/>
  <c r="I190" i="2"/>
  <c r="H190" i="2"/>
  <c r="I189" i="2"/>
  <c r="H189" i="2"/>
  <c r="I188" i="2"/>
  <c r="H188" i="2"/>
  <c r="I187" i="2"/>
  <c r="H187" i="2"/>
  <c r="I186" i="2"/>
  <c r="H186" i="2"/>
  <c r="I185" i="2"/>
  <c r="H185" i="2"/>
  <c r="I184" i="2"/>
  <c r="H184" i="2"/>
  <c r="I183" i="2"/>
  <c r="H183" i="2"/>
  <c r="I182" i="2"/>
  <c r="H182" i="2"/>
  <c r="I181" i="2"/>
  <c r="H181" i="2"/>
  <c r="I180" i="2"/>
  <c r="H180" i="2"/>
  <c r="I179" i="2"/>
  <c r="H179" i="2"/>
  <c r="I178" i="2"/>
  <c r="H178" i="2"/>
  <c r="I177" i="2"/>
  <c r="H177" i="2"/>
  <c r="I176" i="2"/>
  <c r="H176" i="2"/>
  <c r="I175" i="2"/>
  <c r="H175" i="2"/>
  <c r="I174" i="2"/>
  <c r="H174" i="2"/>
  <c r="I173" i="2"/>
  <c r="H173" i="2"/>
  <c r="I172" i="2"/>
  <c r="H172" i="2"/>
  <c r="I171" i="2"/>
  <c r="H171" i="2"/>
  <c r="I170" i="2"/>
  <c r="H170" i="2"/>
  <c r="I169" i="2"/>
  <c r="H169" i="2"/>
  <c r="I168" i="2"/>
  <c r="H168" i="2"/>
  <c r="I167" i="2"/>
  <c r="H167" i="2"/>
  <c r="I166" i="2"/>
  <c r="H166" i="2"/>
  <c r="I165" i="2"/>
  <c r="H165" i="2"/>
  <c r="I164" i="2"/>
  <c r="H164" i="2"/>
  <c r="I163" i="2"/>
  <c r="H163" i="2"/>
  <c r="I162" i="2"/>
  <c r="H162" i="2"/>
  <c r="I161" i="2"/>
  <c r="H161" i="2"/>
  <c r="I160" i="2"/>
  <c r="H160" i="2"/>
  <c r="I159" i="2"/>
  <c r="H159" i="2"/>
  <c r="I158" i="2"/>
  <c r="H158" i="2"/>
  <c r="I157" i="2"/>
  <c r="H157" i="2"/>
  <c r="I156" i="2"/>
  <c r="H156" i="2"/>
  <c r="I155" i="2"/>
  <c r="H155" i="2"/>
  <c r="I154" i="2"/>
  <c r="H154" i="2"/>
  <c r="I153" i="2"/>
  <c r="H153" i="2"/>
  <c r="I152" i="2"/>
  <c r="H152" i="2"/>
  <c r="I151" i="2"/>
  <c r="H151" i="2"/>
  <c r="I150" i="2"/>
  <c r="H150" i="2"/>
  <c r="I149" i="2"/>
  <c r="H149" i="2"/>
  <c r="I148" i="2"/>
  <c r="H148" i="2"/>
  <c r="I147" i="2"/>
  <c r="H147" i="2"/>
  <c r="I146" i="2"/>
  <c r="H146" i="2"/>
  <c r="I145" i="2"/>
  <c r="H145" i="2"/>
  <c r="I144" i="2"/>
  <c r="H144" i="2"/>
  <c r="I143" i="2"/>
  <c r="H143" i="2"/>
  <c r="I142" i="2"/>
  <c r="H142" i="2"/>
  <c r="I141" i="2"/>
  <c r="H141" i="2"/>
  <c r="I140" i="2"/>
  <c r="H140" i="2"/>
  <c r="I139" i="2"/>
  <c r="H139" i="2"/>
  <c r="I138" i="2"/>
  <c r="H138" i="2"/>
  <c r="I137" i="2"/>
  <c r="H137" i="2"/>
  <c r="I136" i="2"/>
  <c r="H136" i="2"/>
  <c r="I135" i="2"/>
  <c r="H135" i="2"/>
  <c r="I134" i="2"/>
  <c r="H134" i="2"/>
  <c r="I133" i="2"/>
  <c r="H133" i="2"/>
  <c r="I132" i="2"/>
  <c r="H132" i="2"/>
  <c r="I131" i="2"/>
  <c r="H131" i="2"/>
  <c r="I130" i="2"/>
  <c r="H130" i="2"/>
  <c r="I129" i="2"/>
  <c r="H129" i="2"/>
  <c r="I128" i="2"/>
  <c r="H128" i="2"/>
  <c r="I127" i="2"/>
  <c r="H127" i="2"/>
  <c r="I126" i="2"/>
  <c r="H126" i="2"/>
  <c r="I125" i="2"/>
  <c r="H125" i="2"/>
  <c r="I124" i="2"/>
  <c r="H124" i="2"/>
  <c r="I123" i="2"/>
  <c r="H123" i="2"/>
  <c r="I122" i="2"/>
  <c r="H122" i="2"/>
  <c r="I121" i="2"/>
  <c r="H121" i="2"/>
  <c r="I120" i="2"/>
  <c r="H120" i="2"/>
  <c r="I119" i="2"/>
  <c r="H119" i="2"/>
  <c r="I118" i="2"/>
  <c r="H118" i="2"/>
  <c r="I117" i="2"/>
  <c r="H117" i="2"/>
  <c r="I116" i="2"/>
  <c r="H116" i="2"/>
  <c r="I115" i="2"/>
  <c r="H115" i="2"/>
  <c r="I114" i="2"/>
  <c r="H114" i="2"/>
  <c r="I113" i="2"/>
  <c r="H113" i="2"/>
  <c r="I112" i="2"/>
  <c r="H112" i="2"/>
  <c r="I111" i="2"/>
  <c r="H111" i="2"/>
  <c r="I110" i="2"/>
  <c r="H110" i="2"/>
  <c r="I109" i="2"/>
  <c r="H109" i="2"/>
  <c r="I108" i="2"/>
  <c r="H108" i="2"/>
  <c r="I107" i="2"/>
  <c r="H107" i="2"/>
  <c r="I106" i="2"/>
  <c r="H106" i="2"/>
  <c r="I105" i="2"/>
  <c r="H105" i="2"/>
  <c r="I104" i="2"/>
  <c r="H104" i="2"/>
  <c r="I103" i="2"/>
  <c r="H103" i="2"/>
  <c r="I102" i="2"/>
  <c r="H102" i="2"/>
  <c r="I101" i="2"/>
  <c r="H101" i="2"/>
  <c r="I100" i="2"/>
  <c r="H100" i="2"/>
  <c r="I99" i="2"/>
  <c r="H99" i="2"/>
  <c r="I98" i="2"/>
  <c r="H98" i="2"/>
  <c r="I97" i="2"/>
  <c r="H97" i="2"/>
  <c r="I96" i="2"/>
  <c r="H96" i="2"/>
  <c r="I95" i="2"/>
  <c r="H95" i="2"/>
  <c r="I94" i="2"/>
  <c r="H94" i="2"/>
  <c r="I93" i="2"/>
  <c r="H93" i="2"/>
  <c r="I92" i="2"/>
  <c r="H92" i="2"/>
  <c r="I91" i="2"/>
  <c r="H91" i="2"/>
  <c r="I90" i="2"/>
  <c r="H90" i="2"/>
  <c r="I89" i="2"/>
  <c r="H89" i="2"/>
  <c r="I88" i="2"/>
  <c r="H88" i="2"/>
  <c r="I87" i="2"/>
  <c r="H87" i="2"/>
  <c r="I86" i="2"/>
  <c r="H86" i="2"/>
  <c r="I85" i="2"/>
  <c r="H85" i="2"/>
  <c r="I84" i="2"/>
  <c r="H84" i="2"/>
  <c r="I83" i="2"/>
  <c r="H83" i="2"/>
  <c r="I82" i="2"/>
  <c r="H82" i="2"/>
  <c r="I81" i="2"/>
  <c r="H81" i="2"/>
  <c r="I80" i="2"/>
  <c r="H80" i="2"/>
  <c r="I79" i="2"/>
  <c r="H79" i="2"/>
  <c r="I78" i="2"/>
  <c r="H78" i="2"/>
  <c r="I77" i="2"/>
  <c r="H77" i="2"/>
  <c r="I76" i="2"/>
  <c r="H76" i="2"/>
  <c r="I75" i="2"/>
  <c r="H75" i="2"/>
  <c r="I74" i="2"/>
  <c r="H74" i="2"/>
  <c r="I73" i="2"/>
  <c r="H73" i="2"/>
  <c r="I72" i="2"/>
  <c r="H72" i="2"/>
  <c r="I71" i="2"/>
  <c r="H71" i="2"/>
  <c r="I70" i="2"/>
  <c r="H70" i="2"/>
  <c r="I69" i="2"/>
  <c r="H69" i="2"/>
  <c r="I68" i="2"/>
  <c r="H68" i="2"/>
  <c r="I67" i="2"/>
  <c r="H67" i="2"/>
  <c r="I66" i="2"/>
  <c r="H66" i="2"/>
  <c r="I65" i="2"/>
  <c r="H65" i="2"/>
  <c r="I64" i="2"/>
  <c r="H64" i="2"/>
  <c r="I63" i="2"/>
  <c r="H63" i="2"/>
  <c r="I62" i="2"/>
  <c r="H62" i="2"/>
  <c r="I61" i="2"/>
  <c r="H61" i="2"/>
  <c r="I60" i="2"/>
  <c r="H60" i="2"/>
  <c r="I59" i="2"/>
  <c r="H59" i="2"/>
  <c r="I58" i="2"/>
  <c r="H58" i="2"/>
  <c r="I57" i="2"/>
  <c r="H57" i="2"/>
  <c r="I56" i="2"/>
  <c r="H56" i="2"/>
  <c r="I55" i="2"/>
  <c r="H55" i="2"/>
  <c r="I54" i="2"/>
  <c r="H54" i="2"/>
  <c r="I53" i="2"/>
  <c r="H53" i="2"/>
  <c r="I52" i="2"/>
  <c r="H52" i="2"/>
  <c r="I51" i="2"/>
  <c r="H51" i="2"/>
  <c r="I50" i="2"/>
  <c r="H50" i="2"/>
  <c r="I49" i="2"/>
  <c r="H49" i="2"/>
  <c r="I48" i="2"/>
  <c r="H48" i="2"/>
  <c r="I47" i="2"/>
  <c r="H47" i="2"/>
  <c r="I46" i="2"/>
  <c r="H46" i="2"/>
  <c r="I45" i="2"/>
  <c r="H45" i="2"/>
  <c r="I44" i="2"/>
  <c r="H44" i="2"/>
  <c r="I43" i="2"/>
  <c r="H43" i="2"/>
  <c r="I42" i="2"/>
  <c r="H42" i="2"/>
  <c r="I41" i="2"/>
  <c r="H41" i="2"/>
  <c r="I40" i="2"/>
  <c r="H40" i="2"/>
  <c r="I39" i="2"/>
  <c r="H39" i="2"/>
  <c r="I38" i="2"/>
  <c r="H38" i="2"/>
  <c r="I37" i="2"/>
  <c r="H37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F15" i="7"/>
  <c r="I14" i="2"/>
  <c r="H14" i="2"/>
  <c r="I13" i="2"/>
  <c r="H13" i="2"/>
  <c r="I12" i="2"/>
  <c r="H12" i="2"/>
  <c r="I11" i="2"/>
  <c r="H11" i="2"/>
  <c r="I10" i="2"/>
  <c r="H10" i="2"/>
  <c r="I9" i="2"/>
  <c r="H9" i="2"/>
  <c r="I8" i="2"/>
  <c r="H8" i="2"/>
  <c r="I7" i="2"/>
  <c r="H7" i="2"/>
  <c r="I6" i="2"/>
  <c r="H6" i="2"/>
  <c r="I5" i="2"/>
  <c r="H5" i="2"/>
  <c r="I4" i="2"/>
  <c r="H4" i="2"/>
  <c r="I3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N300" i="7" l="1"/>
  <c r="J304" i="7"/>
  <c r="I304" i="27"/>
  <c r="J301" i="7"/>
  <c r="N307" i="7"/>
  <c r="I301" i="27"/>
  <c r="N304" i="7"/>
  <c r="J308" i="7"/>
  <c r="I308" i="27"/>
  <c r="N301" i="7"/>
  <c r="J305" i="7"/>
  <c r="I305" i="27"/>
  <c r="J302" i="7"/>
  <c r="N308" i="7"/>
  <c r="I302" i="27"/>
  <c r="N305" i="7"/>
  <c r="N302" i="7"/>
  <c r="J306" i="7"/>
  <c r="I306" i="27"/>
  <c r="J303" i="7"/>
  <c r="I303" i="27"/>
  <c r="J300" i="7"/>
  <c r="N306" i="7"/>
  <c r="I300" i="27"/>
  <c r="N303" i="7"/>
  <c r="J307" i="7"/>
  <c r="I307" i="27"/>
  <c r="J294" i="7"/>
  <c r="I294" i="27"/>
  <c r="J291" i="7"/>
  <c r="N297" i="7"/>
  <c r="I291" i="27"/>
  <c r="N294" i="7"/>
  <c r="J298" i="7"/>
  <c r="I298" i="27"/>
  <c r="N291" i="7"/>
  <c r="J295" i="7"/>
  <c r="I295" i="27"/>
  <c r="J292" i="7"/>
  <c r="N298" i="7"/>
  <c r="I292" i="27"/>
  <c r="N295" i="7"/>
  <c r="J299" i="7"/>
  <c r="I299" i="27"/>
  <c r="N292" i="7"/>
  <c r="J296" i="7"/>
  <c r="I296" i="27"/>
  <c r="J293" i="7"/>
  <c r="N299" i="7"/>
  <c r="I293" i="27"/>
  <c r="N296" i="7"/>
  <c r="N293" i="7"/>
  <c r="J297" i="7"/>
  <c r="I297" i="27"/>
  <c r="DV106" i="2"/>
  <c r="J253" i="7"/>
  <c r="I253" i="27"/>
  <c r="N253" i="7"/>
  <c r="N250" i="7"/>
  <c r="I244" i="27"/>
  <c r="N247" i="7"/>
  <c r="J251" i="7"/>
  <c r="I251" i="27"/>
  <c r="N244" i="7"/>
  <c r="J248" i="7"/>
  <c r="I248" i="27"/>
  <c r="J245" i="7"/>
  <c r="N251" i="7"/>
  <c r="I245" i="27"/>
  <c r="N248" i="7"/>
  <c r="J252" i="7"/>
  <c r="J244" i="7"/>
  <c r="I252" i="27"/>
  <c r="N245" i="7"/>
  <c r="J249" i="7"/>
  <c r="I249" i="27"/>
  <c r="J246" i="7"/>
  <c r="N252" i="7"/>
  <c r="I246" i="27"/>
  <c r="N249" i="7"/>
  <c r="N246" i="7"/>
  <c r="J250" i="7"/>
  <c r="I250" i="27"/>
  <c r="J247" i="7"/>
  <c r="I247" i="27"/>
  <c r="J234" i="7"/>
  <c r="N240" i="7"/>
  <c r="I234" i="27"/>
  <c r="N237" i="7"/>
  <c r="J241" i="7"/>
  <c r="I241" i="27"/>
  <c r="N234" i="7"/>
  <c r="J238" i="7"/>
  <c r="I238" i="27"/>
  <c r="J235" i="7"/>
  <c r="N241" i="7"/>
  <c r="I235" i="27"/>
  <c r="N238" i="7"/>
  <c r="N235" i="7"/>
  <c r="J239" i="7"/>
  <c r="I239" i="27"/>
  <c r="J236" i="7"/>
  <c r="I236" i="27"/>
  <c r="J233" i="7"/>
  <c r="N239" i="7"/>
  <c r="I233" i="27"/>
  <c r="N236" i="7"/>
  <c r="J240" i="7"/>
  <c r="I240" i="27"/>
  <c r="N233" i="7"/>
  <c r="J237" i="7"/>
  <c r="I237" i="27"/>
  <c r="N230" i="7"/>
  <c r="J231" i="7"/>
  <c r="I231" i="27"/>
  <c r="N231" i="7"/>
  <c r="J232" i="7"/>
  <c r="I232" i="27"/>
  <c r="N232" i="7"/>
  <c r="J230" i="7"/>
  <c r="I230" i="27"/>
  <c r="J209" i="7"/>
  <c r="I209" i="27"/>
  <c r="N209" i="7"/>
  <c r="DV166" i="2"/>
  <c r="DV226" i="2"/>
  <c r="DV236" i="2"/>
  <c r="DV246" i="2"/>
  <c r="N207" i="7"/>
  <c r="J208" i="7"/>
  <c r="I208" i="27"/>
  <c r="N208" i="7"/>
  <c r="J206" i="7"/>
  <c r="I206" i="27"/>
  <c r="N206" i="7"/>
  <c r="J207" i="7"/>
  <c r="I207" i="27"/>
  <c r="DV256" i="2"/>
  <c r="DV196" i="2"/>
  <c r="J191" i="7"/>
  <c r="I191" i="27"/>
  <c r="N191" i="7"/>
  <c r="J192" i="7"/>
  <c r="I192" i="27"/>
  <c r="N192" i="7"/>
  <c r="J193" i="7"/>
  <c r="I193" i="27"/>
  <c r="N193" i="7"/>
  <c r="DV186" i="2"/>
  <c r="J184" i="7"/>
  <c r="N190" i="7"/>
  <c r="I184" i="27"/>
  <c r="N187" i="7"/>
  <c r="N184" i="7"/>
  <c r="J188" i="7"/>
  <c r="I188" i="27"/>
  <c r="J185" i="7"/>
  <c r="I185" i="27"/>
  <c r="N188" i="7"/>
  <c r="N185" i="7"/>
  <c r="J189" i="7"/>
  <c r="I189" i="27"/>
  <c r="J186" i="7"/>
  <c r="I186" i="27"/>
  <c r="J183" i="7"/>
  <c r="N189" i="7"/>
  <c r="I183" i="27"/>
  <c r="N186" i="7"/>
  <c r="J190" i="7"/>
  <c r="I190" i="27"/>
  <c r="N183" i="7"/>
  <c r="J187" i="7"/>
  <c r="I187" i="27"/>
  <c r="DV266" i="2"/>
  <c r="DV286" i="2"/>
  <c r="DV176" i="2"/>
  <c r="DV104" i="2"/>
  <c r="DV144" i="2"/>
  <c r="DV164" i="2"/>
  <c r="DV174" i="2"/>
  <c r="DV184" i="2"/>
  <c r="DV204" i="2"/>
  <c r="DV224" i="2"/>
  <c r="DV234" i="2"/>
  <c r="DV244" i="2"/>
  <c r="DV146" i="2"/>
  <c r="DV136" i="2"/>
  <c r="DV134" i="2"/>
  <c r="N130" i="7"/>
  <c r="J134" i="7"/>
  <c r="I134" i="27"/>
  <c r="J131" i="7"/>
  <c r="I131" i="27"/>
  <c r="N134" i="7"/>
  <c r="N131" i="7"/>
  <c r="J132" i="7"/>
  <c r="I132" i="27"/>
  <c r="J129" i="7"/>
  <c r="I129" i="27"/>
  <c r="N132" i="7"/>
  <c r="N129" i="7"/>
  <c r="J133" i="7"/>
  <c r="I133" i="27"/>
  <c r="J130" i="7"/>
  <c r="I130" i="27"/>
  <c r="N133" i="7"/>
  <c r="DV130" i="2"/>
  <c r="DV140" i="2"/>
  <c r="DV160" i="2"/>
  <c r="DV170" i="2"/>
  <c r="DV180" i="2"/>
  <c r="DV124" i="2"/>
  <c r="DV126" i="2"/>
  <c r="N120" i="7"/>
  <c r="J124" i="7"/>
  <c r="I124" i="27"/>
  <c r="J121" i="7"/>
  <c r="N127" i="7"/>
  <c r="I121" i="27"/>
  <c r="N124" i="7"/>
  <c r="N121" i="7"/>
  <c r="J125" i="7"/>
  <c r="I125" i="27"/>
  <c r="J122" i="7"/>
  <c r="I122" i="27"/>
  <c r="J119" i="7"/>
  <c r="N125" i="7"/>
  <c r="I119" i="27"/>
  <c r="N122" i="7"/>
  <c r="J126" i="7"/>
  <c r="I126" i="27"/>
  <c r="N119" i="7"/>
  <c r="J123" i="7"/>
  <c r="I123" i="27"/>
  <c r="J120" i="7"/>
  <c r="N126" i="7"/>
  <c r="I120" i="27"/>
  <c r="N123" i="7"/>
  <c r="J127" i="7"/>
  <c r="I127" i="27"/>
  <c r="N112" i="7"/>
  <c r="I112" i="27"/>
  <c r="J112" i="7"/>
  <c r="DV264" i="2"/>
  <c r="DV274" i="2"/>
  <c r="DV96" i="2"/>
  <c r="DV94" i="2"/>
  <c r="J94" i="7"/>
  <c r="N100" i="7"/>
  <c r="I94" i="27"/>
  <c r="N97" i="7"/>
  <c r="J101" i="7"/>
  <c r="I101" i="27"/>
  <c r="N94" i="7"/>
  <c r="J98" i="7"/>
  <c r="I98" i="27"/>
  <c r="J95" i="7"/>
  <c r="N101" i="7"/>
  <c r="I95" i="27"/>
  <c r="N98" i="7"/>
  <c r="N95" i="7"/>
  <c r="J99" i="7"/>
  <c r="I99" i="27"/>
  <c r="J96" i="7"/>
  <c r="I96" i="27"/>
  <c r="J93" i="7"/>
  <c r="N99" i="7"/>
  <c r="I93" i="27"/>
  <c r="N96" i="7"/>
  <c r="J100" i="7"/>
  <c r="I100" i="27"/>
  <c r="N93" i="7"/>
  <c r="J97" i="7"/>
  <c r="I97" i="27"/>
  <c r="DV90" i="2"/>
  <c r="DV86" i="2"/>
  <c r="DV84" i="2"/>
  <c r="N90" i="7"/>
  <c r="N87" i="7"/>
  <c r="J91" i="7"/>
  <c r="I91" i="27"/>
  <c r="J88" i="7"/>
  <c r="I88" i="27"/>
  <c r="N91" i="7"/>
  <c r="N88" i="7"/>
  <c r="J92" i="7"/>
  <c r="I92" i="27"/>
  <c r="J89" i="7"/>
  <c r="I89" i="27"/>
  <c r="N92" i="7"/>
  <c r="N89" i="7"/>
  <c r="J90" i="7"/>
  <c r="I90" i="27"/>
  <c r="J87" i="7"/>
  <c r="I87" i="27"/>
  <c r="DV80" i="2"/>
  <c r="DV76" i="2"/>
  <c r="N70" i="7"/>
  <c r="J74" i="7"/>
  <c r="I74" i="27"/>
  <c r="N67" i="7"/>
  <c r="J71" i="7"/>
  <c r="I71" i="27"/>
  <c r="J68" i="7"/>
  <c r="N74" i="7"/>
  <c r="I68" i="27"/>
  <c r="N71" i="7"/>
  <c r="N68" i="7"/>
  <c r="J72" i="7"/>
  <c r="I72" i="27"/>
  <c r="J69" i="7"/>
  <c r="I69" i="27"/>
  <c r="J66" i="7"/>
  <c r="N72" i="7"/>
  <c r="I66" i="27"/>
  <c r="N69" i="7"/>
  <c r="J73" i="7"/>
  <c r="I73" i="27"/>
  <c r="N66" i="7"/>
  <c r="J70" i="7"/>
  <c r="I70" i="27"/>
  <c r="J67" i="7"/>
  <c r="N73" i="7"/>
  <c r="I67" i="27"/>
  <c r="DV60" i="2"/>
  <c r="J64" i="7"/>
  <c r="I64" i="27"/>
  <c r="N64" i="7"/>
  <c r="J65" i="7"/>
  <c r="I65" i="27"/>
  <c r="N65" i="7"/>
  <c r="J63" i="7"/>
  <c r="I63" i="27"/>
  <c r="N63" i="7"/>
  <c r="DV56" i="2"/>
  <c r="DV54" i="2"/>
  <c r="N40" i="7"/>
  <c r="J44" i="7"/>
  <c r="I44" i="27"/>
  <c r="J41" i="7"/>
  <c r="I41" i="27"/>
  <c r="J38" i="7"/>
  <c r="N44" i="7"/>
  <c r="I38" i="27"/>
  <c r="N41" i="7"/>
  <c r="J45" i="7"/>
  <c r="I45" i="27"/>
  <c r="N38" i="7"/>
  <c r="J42" i="7"/>
  <c r="I42" i="27"/>
  <c r="J39" i="7"/>
  <c r="N45" i="7"/>
  <c r="I39" i="27"/>
  <c r="N42" i="7"/>
  <c r="J46" i="7"/>
  <c r="I46" i="27"/>
  <c r="N39" i="7"/>
  <c r="J43" i="7"/>
  <c r="I43" i="27"/>
  <c r="J40" i="7"/>
  <c r="N46" i="7"/>
  <c r="I40" i="27"/>
  <c r="N43" i="7"/>
  <c r="DV58" i="2"/>
  <c r="DV78" i="2"/>
  <c r="DV88" i="2"/>
  <c r="DV108" i="2"/>
  <c r="DV128" i="2"/>
  <c r="DV138" i="2"/>
  <c r="DV168" i="2"/>
  <c r="DV178" i="2"/>
  <c r="DV188" i="2"/>
  <c r="DV198" i="2"/>
  <c r="DV218" i="2"/>
  <c r="DV228" i="2"/>
  <c r="DV238" i="2"/>
  <c r="DV248" i="2"/>
  <c r="DV258" i="2"/>
  <c r="DV268" i="2"/>
  <c r="DV278" i="2"/>
  <c r="DV288" i="2"/>
  <c r="DV30" i="2"/>
  <c r="DV190" i="2"/>
  <c r="DV200" i="2"/>
  <c r="DV32" i="2"/>
  <c r="DV52" i="2"/>
  <c r="DV82" i="2"/>
  <c r="DV92" i="2"/>
  <c r="DV102" i="2"/>
  <c r="DV132" i="2"/>
  <c r="DV142" i="2"/>
  <c r="DV162" i="2"/>
  <c r="DV172" i="2"/>
  <c r="DV182" i="2"/>
  <c r="DV192" i="2"/>
  <c r="DV202" i="2"/>
  <c r="DV222" i="2"/>
  <c r="DV232" i="2"/>
  <c r="DV242" i="2"/>
  <c r="DV252" i="2"/>
  <c r="DV262" i="2"/>
  <c r="DV272" i="2"/>
  <c r="DV282" i="2"/>
  <c r="DV34" i="2"/>
  <c r="DV284" i="2"/>
  <c r="DV36" i="2"/>
  <c r="N30" i="7"/>
  <c r="J34" i="7"/>
  <c r="I34" i="27"/>
  <c r="J31" i="7"/>
  <c r="N37" i="7"/>
  <c r="I31" i="27"/>
  <c r="N34" i="7"/>
  <c r="N31" i="7"/>
  <c r="J35" i="7"/>
  <c r="I35" i="27"/>
  <c r="J32" i="7"/>
  <c r="I32" i="27"/>
  <c r="N35" i="7"/>
  <c r="N32" i="7"/>
  <c r="J36" i="7"/>
  <c r="I36" i="27"/>
  <c r="J33" i="7"/>
  <c r="I33" i="27"/>
  <c r="J30" i="7"/>
  <c r="N36" i="7"/>
  <c r="I30" i="27"/>
  <c r="N33" i="7"/>
  <c r="J37" i="7"/>
  <c r="I37" i="27"/>
  <c r="DV220" i="2"/>
  <c r="DV240" i="2"/>
  <c r="DV250" i="2"/>
  <c r="DV260" i="2"/>
  <c r="DV270" i="2"/>
  <c r="DV280" i="2"/>
  <c r="DV28" i="2"/>
  <c r="DW519" i="2"/>
  <c r="DW529" i="2"/>
  <c r="DW539" i="2"/>
  <c r="DW549" i="2"/>
  <c r="DV454" i="2"/>
  <c r="I23" i="27"/>
  <c r="I25" i="27"/>
  <c r="I27" i="27"/>
  <c r="J21" i="7"/>
  <c r="N21" i="7"/>
  <c r="J23" i="7"/>
  <c r="N23" i="7"/>
  <c r="J25" i="7"/>
  <c r="N25" i="7"/>
  <c r="J27" i="7"/>
  <c r="N27" i="7"/>
  <c r="J29" i="7"/>
  <c r="N29" i="7"/>
  <c r="I22" i="27"/>
  <c r="I24" i="27"/>
  <c r="I26" i="27"/>
  <c r="I28" i="27"/>
  <c r="I21" i="27"/>
  <c r="I29" i="27"/>
  <c r="J22" i="7"/>
  <c r="N22" i="7"/>
  <c r="J24" i="7"/>
  <c r="N24" i="7"/>
  <c r="J26" i="7"/>
  <c r="N26" i="7"/>
  <c r="J28" i="7"/>
  <c r="N28" i="7"/>
  <c r="DW14" i="2"/>
  <c r="DW12" i="2"/>
  <c r="I13" i="27"/>
  <c r="I19" i="27"/>
  <c r="J13" i="7"/>
  <c r="N13" i="7"/>
  <c r="J15" i="7"/>
  <c r="N15" i="7"/>
  <c r="J17" i="7"/>
  <c r="N17" i="7"/>
  <c r="J19" i="7"/>
  <c r="N19" i="7"/>
  <c r="I12" i="27"/>
  <c r="I14" i="27"/>
  <c r="I16" i="27"/>
  <c r="I18" i="27"/>
  <c r="I20" i="27"/>
  <c r="I15" i="27"/>
  <c r="I17" i="27"/>
  <c r="J12" i="7"/>
  <c r="N12" i="7"/>
  <c r="J14" i="7"/>
  <c r="N14" i="7"/>
  <c r="J16" i="7"/>
  <c r="N16" i="7"/>
  <c r="J18" i="7"/>
  <c r="N18" i="7"/>
  <c r="J20" i="7"/>
  <c r="N20" i="7"/>
  <c r="DW10" i="2"/>
  <c r="DW8" i="2"/>
  <c r="DW6" i="2"/>
  <c r="DW4" i="2"/>
  <c r="DW17" i="2"/>
  <c r="DW19" i="2"/>
  <c r="DW21" i="2"/>
  <c r="DW23" i="2"/>
  <c r="DW25" i="2"/>
  <c r="DW27" i="2"/>
  <c r="DW29" i="2"/>
  <c r="DW31" i="2"/>
  <c r="DW33" i="2"/>
  <c r="DW35" i="2"/>
  <c r="DW37" i="2"/>
  <c r="DW39" i="2"/>
  <c r="DW41" i="2"/>
  <c r="DW43" i="2"/>
  <c r="DW45" i="2"/>
  <c r="DW47" i="2"/>
  <c r="DW49" i="2"/>
  <c r="DW51" i="2"/>
  <c r="DW53" i="2"/>
  <c r="DW55" i="2"/>
  <c r="DW57" i="2"/>
  <c r="DW59" i="2"/>
  <c r="DW61" i="2"/>
  <c r="DW63" i="2"/>
  <c r="DW65" i="2"/>
  <c r="DW67" i="2"/>
  <c r="DW69" i="2"/>
  <c r="DW71" i="2"/>
  <c r="DW73" i="2"/>
  <c r="DW75" i="2"/>
  <c r="DW77" i="2"/>
  <c r="DW79" i="2"/>
  <c r="DW81" i="2"/>
  <c r="DW83" i="2"/>
  <c r="DW85" i="2"/>
  <c r="DW87" i="2"/>
  <c r="DW89" i="2"/>
  <c r="DW91" i="2"/>
  <c r="DW93" i="2"/>
  <c r="DW95" i="2"/>
  <c r="DW97" i="2"/>
  <c r="DW99" i="2"/>
  <c r="DW101" i="2"/>
  <c r="DW103" i="2"/>
  <c r="DW105" i="2"/>
  <c r="DW107" i="2"/>
  <c r="DW109" i="2"/>
  <c r="DW111" i="2"/>
  <c r="DW113" i="2"/>
  <c r="DW115" i="2"/>
  <c r="DW117" i="2"/>
  <c r="DW119" i="2"/>
  <c r="DW121" i="2"/>
  <c r="DW123" i="2"/>
  <c r="DW125" i="2"/>
  <c r="DW127" i="2"/>
  <c r="DW129" i="2"/>
  <c r="DW131" i="2"/>
  <c r="DW133" i="2"/>
  <c r="DW135" i="2"/>
  <c r="DW137" i="2"/>
  <c r="DW139" i="2"/>
  <c r="DW141" i="2"/>
  <c r="DW143" i="2"/>
  <c r="DW145" i="2"/>
  <c r="DW147" i="2"/>
  <c r="DW149" i="2"/>
  <c r="DW151" i="2"/>
  <c r="DW153" i="2"/>
  <c r="DW155" i="2"/>
  <c r="DW157" i="2"/>
  <c r="DW159" i="2"/>
  <c r="DW161" i="2"/>
  <c r="DW163" i="2"/>
  <c r="DW165" i="2"/>
  <c r="DW167" i="2"/>
  <c r="DW169" i="2"/>
  <c r="DW171" i="2"/>
  <c r="DW173" i="2"/>
  <c r="DW175" i="2"/>
  <c r="DW177" i="2"/>
  <c r="DW179" i="2"/>
  <c r="DW181" i="2"/>
  <c r="DW183" i="2"/>
  <c r="DW185" i="2"/>
  <c r="DW187" i="2"/>
  <c r="DW189" i="2"/>
  <c r="DW191" i="2"/>
  <c r="DW193" i="2"/>
  <c r="DW195" i="2"/>
  <c r="DW197" i="2"/>
  <c r="DW199" i="2"/>
  <c r="DW201" i="2"/>
  <c r="DW203" i="2"/>
  <c r="DW205" i="2"/>
  <c r="DW207" i="2"/>
  <c r="DW209" i="2"/>
  <c r="DW211" i="2"/>
  <c r="DW213" i="2"/>
  <c r="DW215" i="2"/>
  <c r="DW217" i="2"/>
  <c r="DW219" i="2"/>
  <c r="DW221" i="2"/>
  <c r="DW223" i="2"/>
  <c r="DW225" i="2"/>
  <c r="DW227" i="2"/>
  <c r="DW229" i="2"/>
  <c r="DW231" i="2"/>
  <c r="DW233" i="2"/>
  <c r="DW235" i="2"/>
  <c r="DW237" i="2"/>
  <c r="DW239" i="2"/>
  <c r="DW241" i="2"/>
  <c r="DW243" i="2"/>
  <c r="DW245" i="2"/>
  <c r="DW247" i="2"/>
  <c r="DW249" i="2"/>
  <c r="DW251" i="2"/>
  <c r="DW253" i="2"/>
  <c r="DW255" i="2"/>
  <c r="DW257" i="2"/>
  <c r="DW259" i="2"/>
  <c r="DW261" i="2"/>
  <c r="DW263" i="2"/>
  <c r="DW265" i="2"/>
  <c r="DW267" i="2"/>
  <c r="DW269" i="2"/>
  <c r="DW271" i="2"/>
  <c r="DW273" i="2"/>
  <c r="DW275" i="2"/>
  <c r="DW277" i="2"/>
  <c r="DW279" i="2"/>
  <c r="DW281" i="2"/>
  <c r="DW283" i="2"/>
  <c r="DW285" i="2"/>
  <c r="DW287" i="2"/>
  <c r="DW289" i="2"/>
  <c r="DW291" i="2"/>
  <c r="DW293" i="2"/>
  <c r="DW295" i="2"/>
  <c r="DW297" i="2"/>
  <c r="DW299" i="2"/>
  <c r="DW301" i="2"/>
  <c r="DW303" i="2"/>
  <c r="DW305" i="2"/>
  <c r="DW307" i="2"/>
  <c r="DW309" i="2"/>
  <c r="DW311" i="2"/>
  <c r="DW313" i="2"/>
  <c r="DW315" i="2"/>
  <c r="DW317" i="2"/>
  <c r="DW319" i="2"/>
  <c r="DW321" i="2"/>
  <c r="DW323" i="2"/>
  <c r="DW325" i="2"/>
  <c r="DW337" i="2"/>
  <c r="DW339" i="2"/>
  <c r="DW341" i="2"/>
  <c r="DW343" i="2"/>
  <c r="DW345" i="2"/>
  <c r="DW347" i="2"/>
  <c r="DW349" i="2"/>
  <c r="DW351" i="2"/>
  <c r="DW353" i="2"/>
  <c r="DW355" i="2"/>
  <c r="DW357" i="2"/>
  <c r="DW359" i="2"/>
  <c r="DW361" i="2"/>
  <c r="DW363" i="2"/>
  <c r="DW365" i="2"/>
  <c r="DW367" i="2"/>
  <c r="DW369" i="2"/>
  <c r="DW371" i="2"/>
  <c r="DW373" i="2"/>
  <c r="DW375" i="2"/>
  <c r="DW377" i="2"/>
  <c r="DW379" i="2"/>
  <c r="DW381" i="2"/>
  <c r="DW383" i="2"/>
  <c r="DW385" i="2"/>
  <c r="DW387" i="2"/>
  <c r="DW389" i="2"/>
  <c r="DW391" i="2"/>
  <c r="DW393" i="2"/>
  <c r="DW395" i="2"/>
  <c r="DW397" i="2"/>
  <c r="DW399" i="2"/>
  <c r="DW401" i="2"/>
  <c r="DW403" i="2"/>
  <c r="DW405" i="2"/>
  <c r="DW407" i="2"/>
  <c r="DW409" i="2"/>
  <c r="DW411" i="2"/>
  <c r="DW413" i="2"/>
  <c r="DW415" i="2"/>
  <c r="DW417" i="2"/>
  <c r="DW419" i="2"/>
  <c r="DW421" i="2"/>
  <c r="DW423" i="2"/>
  <c r="DW425" i="2"/>
  <c r="DW427" i="2"/>
  <c r="DW429" i="2"/>
  <c r="DW431" i="2"/>
  <c r="DW433" i="2"/>
  <c r="DW435" i="2"/>
  <c r="DW437" i="2"/>
  <c r="DW439" i="2"/>
  <c r="DW441" i="2"/>
  <c r="DW443" i="2"/>
  <c r="DW445" i="2"/>
  <c r="DW447" i="2"/>
  <c r="DW449" i="2"/>
  <c r="DW451" i="2"/>
  <c r="DW453" i="2"/>
  <c r="DW455" i="2"/>
  <c r="DV458" i="2"/>
  <c r="DV460" i="2"/>
  <c r="DV462" i="2"/>
  <c r="DV464" i="2"/>
  <c r="DV466" i="2"/>
  <c r="DV468" i="2"/>
  <c r="DV470" i="2"/>
  <c r="DV484" i="2"/>
  <c r="DV486" i="2"/>
  <c r="DV488" i="2"/>
  <c r="DV490" i="2"/>
  <c r="DV492" i="2"/>
  <c r="DV494" i="2"/>
  <c r="DV508" i="2"/>
  <c r="DV510" i="2"/>
  <c r="DV512" i="2"/>
  <c r="DV514" i="2"/>
  <c r="DV516" i="2"/>
  <c r="DV518" i="2"/>
  <c r="DV532" i="2"/>
  <c r="DV534" i="2"/>
  <c r="DV536" i="2"/>
  <c r="DV538" i="2"/>
  <c r="DV540" i="2"/>
  <c r="DV548" i="2"/>
  <c r="DW541" i="2"/>
  <c r="DV542" i="2"/>
  <c r="E9" i="27"/>
  <c r="DV9" i="2"/>
  <c r="F327" i="27"/>
  <c r="DW327" i="2"/>
  <c r="F333" i="27"/>
  <c r="DW333" i="2"/>
  <c r="E474" i="27"/>
  <c r="DV474" i="2"/>
  <c r="E476" i="27"/>
  <c r="DV476" i="2"/>
  <c r="E480" i="27"/>
  <c r="DV480" i="2"/>
  <c r="E498" i="27"/>
  <c r="DV498" i="2"/>
  <c r="E500" i="27"/>
  <c r="DV500" i="2"/>
  <c r="E504" i="27"/>
  <c r="DV504" i="2"/>
  <c r="E520" i="27"/>
  <c r="DV520" i="2"/>
  <c r="E522" i="27"/>
  <c r="DV522" i="2"/>
  <c r="E526" i="27"/>
  <c r="DV526" i="2"/>
  <c r="E528" i="27"/>
  <c r="DV528" i="2"/>
  <c r="E544" i="27"/>
  <c r="DV544" i="2"/>
  <c r="E546" i="27"/>
  <c r="DV546" i="2"/>
  <c r="E552" i="27"/>
  <c r="DV552" i="2"/>
  <c r="E17" i="27"/>
  <c r="DV17" i="2"/>
  <c r="E19" i="27"/>
  <c r="DV19" i="2"/>
  <c r="E21" i="27"/>
  <c r="DV21" i="2"/>
  <c r="E23" i="27"/>
  <c r="DV23" i="2"/>
  <c r="E25" i="27"/>
  <c r="DV25" i="2"/>
  <c r="E39" i="27"/>
  <c r="DV39" i="2"/>
  <c r="E41" i="27"/>
  <c r="DV41" i="2"/>
  <c r="E43" i="27"/>
  <c r="DV43" i="2"/>
  <c r="E45" i="27"/>
  <c r="DV45" i="2"/>
  <c r="E47" i="27"/>
  <c r="DV47" i="2"/>
  <c r="E49" i="27"/>
  <c r="DV49" i="2"/>
  <c r="E65" i="27"/>
  <c r="DV65" i="2"/>
  <c r="E67" i="27"/>
  <c r="DV67" i="2"/>
  <c r="E69" i="27"/>
  <c r="DV69" i="2"/>
  <c r="E71" i="27"/>
  <c r="DV71" i="2"/>
  <c r="E73" i="27"/>
  <c r="DV73" i="2"/>
  <c r="E99" i="27"/>
  <c r="DV99" i="2"/>
  <c r="E111" i="27"/>
  <c r="DV111" i="2"/>
  <c r="E113" i="27"/>
  <c r="DV113" i="2"/>
  <c r="E115" i="27"/>
  <c r="DV115" i="2"/>
  <c r="E117" i="27"/>
  <c r="DV117" i="2"/>
  <c r="E119" i="27"/>
  <c r="DV119" i="2"/>
  <c r="E121" i="27"/>
  <c r="DV121" i="2"/>
  <c r="E123" i="27"/>
  <c r="DV123" i="2"/>
  <c r="E147" i="27"/>
  <c r="DV147" i="2"/>
  <c r="E149" i="27"/>
  <c r="DV149" i="2"/>
  <c r="E151" i="27"/>
  <c r="DV151" i="2"/>
  <c r="E153" i="27"/>
  <c r="DV153" i="2"/>
  <c r="E155" i="27"/>
  <c r="DV155" i="2"/>
  <c r="E157" i="27"/>
  <c r="DV157" i="2"/>
  <c r="E207" i="27"/>
  <c r="DV207" i="2"/>
  <c r="E209" i="27"/>
  <c r="DV209" i="2"/>
  <c r="E211" i="27"/>
  <c r="DV211" i="2"/>
  <c r="E213" i="27"/>
  <c r="DV213" i="2"/>
  <c r="E215" i="27"/>
  <c r="DV215" i="2"/>
  <c r="E217" i="27"/>
  <c r="DV217" i="2"/>
  <c r="E241" i="27"/>
  <c r="DV241" i="2"/>
  <c r="E277" i="27"/>
  <c r="DV277" i="2"/>
  <c r="E291" i="27"/>
  <c r="DV291" i="2"/>
  <c r="E293" i="27"/>
  <c r="DV293" i="2"/>
  <c r="E295" i="27"/>
  <c r="DV295" i="2"/>
  <c r="E297" i="27"/>
  <c r="DV297" i="2"/>
  <c r="E299" i="27"/>
  <c r="DV299" i="2"/>
  <c r="E303" i="27"/>
  <c r="DV303" i="2"/>
  <c r="E305" i="27"/>
  <c r="DV305" i="2"/>
  <c r="E307" i="27"/>
  <c r="DV307" i="2"/>
  <c r="E309" i="27"/>
  <c r="DV309" i="2"/>
  <c r="E311" i="27"/>
  <c r="DV311" i="2"/>
  <c r="E313" i="27"/>
  <c r="DV313" i="2"/>
  <c r="E327" i="27"/>
  <c r="DV327" i="2"/>
  <c r="E329" i="27"/>
  <c r="DV329" i="2"/>
  <c r="E331" i="27"/>
  <c r="DV331" i="2"/>
  <c r="E333" i="27"/>
  <c r="DV333" i="2"/>
  <c r="E335" i="27"/>
  <c r="DV335" i="2"/>
  <c r="E375" i="27"/>
  <c r="DV375" i="2"/>
  <c r="E377" i="27"/>
  <c r="DV377" i="2"/>
  <c r="E379" i="27"/>
  <c r="DV379" i="2"/>
  <c r="E381" i="27"/>
  <c r="DV381" i="2"/>
  <c r="E383" i="27"/>
  <c r="DV383" i="2"/>
  <c r="E385" i="27"/>
  <c r="DV385" i="2"/>
  <c r="E399" i="27"/>
  <c r="DV399" i="2"/>
  <c r="E411" i="27"/>
  <c r="DV411" i="2"/>
  <c r="E413" i="27"/>
  <c r="DV413" i="2"/>
  <c r="E415" i="27"/>
  <c r="DV415" i="2"/>
  <c r="E417" i="27"/>
  <c r="DV417" i="2"/>
  <c r="E419" i="27"/>
  <c r="DV419" i="2"/>
  <c r="E421" i="27"/>
  <c r="DV421" i="2"/>
  <c r="DV27" i="2"/>
  <c r="DV29" i="2"/>
  <c r="DV31" i="2"/>
  <c r="DV33" i="2"/>
  <c r="DV35" i="2"/>
  <c r="DV37" i="2"/>
  <c r="DV51" i="2"/>
  <c r="DV53" i="2"/>
  <c r="DV55" i="2"/>
  <c r="DV57" i="2"/>
  <c r="DV59" i="2"/>
  <c r="DV61" i="2"/>
  <c r="DV63" i="2"/>
  <c r="DV75" i="2"/>
  <c r="DV77" i="2"/>
  <c r="DV79" i="2"/>
  <c r="DV81" i="2"/>
  <c r="DV83" i="2"/>
  <c r="DV85" i="2"/>
  <c r="DV87" i="2"/>
  <c r="DV89" i="2"/>
  <c r="DV91" i="2"/>
  <c r="DV93" i="2"/>
  <c r="DV95" i="2"/>
  <c r="DV97" i="2"/>
  <c r="DV101" i="2"/>
  <c r="DV103" i="2"/>
  <c r="DV105" i="2"/>
  <c r="DV107" i="2"/>
  <c r="DV109" i="2"/>
  <c r="DV125" i="2"/>
  <c r="DV127" i="2"/>
  <c r="DV129" i="2"/>
  <c r="DV131" i="2"/>
  <c r="DV133" i="2"/>
  <c r="DV135" i="2"/>
  <c r="DV137" i="2"/>
  <c r="DV139" i="2"/>
  <c r="DV141" i="2"/>
  <c r="DV143" i="2"/>
  <c r="DV145" i="2"/>
  <c r="DV159" i="2"/>
  <c r="DV161" i="2"/>
  <c r="DV163" i="2"/>
  <c r="DV165" i="2"/>
  <c r="DV167" i="2"/>
  <c r="DV169" i="2"/>
  <c r="DV171" i="2"/>
  <c r="DV173" i="2"/>
  <c r="DV175" i="2"/>
  <c r="DV177" i="2"/>
  <c r="DV179" i="2"/>
  <c r="DV181" i="2"/>
  <c r="DV183" i="2"/>
  <c r="DV185" i="2"/>
  <c r="DV187" i="2"/>
  <c r="DV189" i="2"/>
  <c r="DV191" i="2"/>
  <c r="DV193" i="2"/>
  <c r="DV195" i="2"/>
  <c r="DV197" i="2"/>
  <c r="DV199" i="2"/>
  <c r="DV201" i="2"/>
  <c r="DV203" i="2"/>
  <c r="DV205" i="2"/>
  <c r="DV219" i="2"/>
  <c r="DV221" i="2"/>
  <c r="DV223" i="2"/>
  <c r="DV225" i="2"/>
  <c r="DV227" i="2"/>
  <c r="DV229" i="2"/>
  <c r="DV231" i="2"/>
  <c r="DV233" i="2"/>
  <c r="DV235" i="2"/>
  <c r="DV237" i="2"/>
  <c r="DV239" i="2"/>
  <c r="DV243" i="2"/>
  <c r="DV245" i="2"/>
  <c r="DV247" i="2"/>
  <c r="DV249" i="2"/>
  <c r="DV251" i="2"/>
  <c r="DV253" i="2"/>
  <c r="DV255" i="2"/>
  <c r="DV257" i="2"/>
  <c r="DV259" i="2"/>
  <c r="DV261" i="2"/>
  <c r="DV263" i="2"/>
  <c r="DV265" i="2"/>
  <c r="DV267" i="2"/>
  <c r="DV269" i="2"/>
  <c r="DV271" i="2"/>
  <c r="DV273" i="2"/>
  <c r="DV275" i="2"/>
  <c r="DV279" i="2"/>
  <c r="DV281" i="2"/>
  <c r="DV283" i="2"/>
  <c r="DV285" i="2"/>
  <c r="DV287" i="2"/>
  <c r="DV289" i="2"/>
  <c r="DV301" i="2"/>
  <c r="DV315" i="2"/>
  <c r="DV317" i="2"/>
  <c r="DV319" i="2"/>
  <c r="DV321" i="2"/>
  <c r="DV323" i="2"/>
  <c r="DV325" i="2"/>
  <c r="DV337" i="2"/>
  <c r="DV339" i="2"/>
  <c r="DV341" i="2"/>
  <c r="DV343" i="2"/>
  <c r="DV345" i="2"/>
  <c r="DV347" i="2"/>
  <c r="DV349" i="2"/>
  <c r="DV351" i="2"/>
  <c r="DV353" i="2"/>
  <c r="DV355" i="2"/>
  <c r="DV357" i="2"/>
  <c r="DV359" i="2"/>
  <c r="DV361" i="2"/>
  <c r="DV363" i="2"/>
  <c r="DV365" i="2"/>
  <c r="DV367" i="2"/>
  <c r="DV369" i="2"/>
  <c r="DV371" i="2"/>
  <c r="DV373" i="2"/>
  <c r="DV387" i="2"/>
  <c r="DV389" i="2"/>
  <c r="DV391" i="2"/>
  <c r="DV393" i="2"/>
  <c r="DV395" i="2"/>
  <c r="DV397" i="2"/>
  <c r="DV401" i="2"/>
  <c r="DV403" i="2"/>
  <c r="DV405" i="2"/>
  <c r="DV407" i="2"/>
  <c r="DV409" i="2"/>
  <c r="DV423" i="2"/>
  <c r="DV425" i="2"/>
  <c r="DV427" i="2"/>
  <c r="DV429" i="2"/>
  <c r="DV431" i="2"/>
  <c r="DV433" i="2"/>
  <c r="DV435" i="2"/>
  <c r="DV437" i="2"/>
  <c r="DV439" i="2"/>
  <c r="DV441" i="2"/>
  <c r="DV443" i="2"/>
  <c r="DV445" i="2"/>
  <c r="DV447" i="2"/>
  <c r="DV449" i="2"/>
  <c r="DV451" i="2"/>
  <c r="DV453" i="2"/>
  <c r="DV455" i="2"/>
  <c r="E7" i="27"/>
  <c r="DV7" i="2"/>
  <c r="E11" i="27"/>
  <c r="DV11" i="2"/>
  <c r="F329" i="27"/>
  <c r="DW329" i="2"/>
  <c r="F335" i="27"/>
  <c r="DW335" i="2"/>
  <c r="E472" i="27"/>
  <c r="DV472" i="2"/>
  <c r="E478" i="27"/>
  <c r="DV478" i="2"/>
  <c r="E482" i="27"/>
  <c r="DV482" i="2"/>
  <c r="E496" i="27"/>
  <c r="DV496" i="2"/>
  <c r="E502" i="27"/>
  <c r="DV502" i="2"/>
  <c r="E506" i="27"/>
  <c r="DV506" i="2"/>
  <c r="E524" i="27"/>
  <c r="DV524" i="2"/>
  <c r="E530" i="27"/>
  <c r="DV530" i="2"/>
  <c r="E554" i="27"/>
  <c r="DV554" i="2"/>
  <c r="E4" i="27"/>
  <c r="DV4" i="2"/>
  <c r="E6" i="27"/>
  <c r="DV6" i="2"/>
  <c r="E8" i="27"/>
  <c r="DV8" i="2"/>
  <c r="E10" i="27"/>
  <c r="DV10" i="2"/>
  <c r="E12" i="27"/>
  <c r="DV12" i="2"/>
  <c r="E14" i="27"/>
  <c r="DV14" i="2"/>
  <c r="F328" i="27"/>
  <c r="DW328" i="2"/>
  <c r="F330" i="27"/>
  <c r="DW330" i="2"/>
  <c r="F332" i="27"/>
  <c r="DW332" i="2"/>
  <c r="F334" i="27"/>
  <c r="DW334" i="2"/>
  <c r="F336" i="27"/>
  <c r="DW336" i="2"/>
  <c r="E459" i="27"/>
  <c r="DV459" i="2"/>
  <c r="E471" i="27"/>
  <c r="DV471" i="2"/>
  <c r="E473" i="27"/>
  <c r="DV473" i="2"/>
  <c r="E475" i="27"/>
  <c r="DV475" i="2"/>
  <c r="E477" i="27"/>
  <c r="DV477" i="2"/>
  <c r="E479" i="27"/>
  <c r="DV479" i="2"/>
  <c r="E481" i="27"/>
  <c r="DV481" i="2"/>
  <c r="E495" i="27"/>
  <c r="DV495" i="2"/>
  <c r="E497" i="27"/>
  <c r="DV497" i="2"/>
  <c r="E499" i="27"/>
  <c r="DV499" i="2"/>
  <c r="E501" i="27"/>
  <c r="DV501" i="2"/>
  <c r="E503" i="27"/>
  <c r="DV503" i="2"/>
  <c r="E505" i="27"/>
  <c r="DV505" i="2"/>
  <c r="E519" i="27"/>
  <c r="DV519" i="2"/>
  <c r="E521" i="27"/>
  <c r="DV521" i="2"/>
  <c r="E523" i="27"/>
  <c r="DV523" i="2"/>
  <c r="E525" i="27"/>
  <c r="DV525" i="2"/>
  <c r="E527" i="27"/>
  <c r="DV527" i="2"/>
  <c r="E529" i="27"/>
  <c r="DV529" i="2"/>
  <c r="E543" i="27"/>
  <c r="DV543" i="2"/>
  <c r="E545" i="27"/>
  <c r="DV545" i="2"/>
  <c r="E547" i="27"/>
  <c r="DV547" i="2"/>
  <c r="E549" i="27"/>
  <c r="DV549" i="2"/>
  <c r="E551" i="27"/>
  <c r="DV551" i="2"/>
  <c r="E553" i="27"/>
  <c r="DV553" i="2"/>
  <c r="DW16" i="2"/>
  <c r="DW18" i="2"/>
  <c r="DW20" i="2"/>
  <c r="DW22" i="2"/>
  <c r="DW24" i="2"/>
  <c r="DW26" i="2"/>
  <c r="DW28" i="2"/>
  <c r="DW30" i="2"/>
  <c r="DW32" i="2"/>
  <c r="DW34" i="2"/>
  <c r="DW36" i="2"/>
  <c r="DW38" i="2"/>
  <c r="DW40" i="2"/>
  <c r="DW42" i="2"/>
  <c r="DW44" i="2"/>
  <c r="DW46" i="2"/>
  <c r="DW48" i="2"/>
  <c r="DW50" i="2"/>
  <c r="DW52" i="2"/>
  <c r="DW54" i="2"/>
  <c r="DW56" i="2"/>
  <c r="DW58" i="2"/>
  <c r="DW60" i="2"/>
  <c r="DW62" i="2"/>
  <c r="DW64" i="2"/>
  <c r="DW66" i="2"/>
  <c r="DW68" i="2"/>
  <c r="DW70" i="2"/>
  <c r="DW72" i="2"/>
  <c r="DW74" i="2"/>
  <c r="DW76" i="2"/>
  <c r="DW78" i="2"/>
  <c r="DW80" i="2"/>
  <c r="DW82" i="2"/>
  <c r="DW84" i="2"/>
  <c r="DW86" i="2"/>
  <c r="DW88" i="2"/>
  <c r="DW90" i="2"/>
  <c r="DW92" i="2"/>
  <c r="DW94" i="2"/>
  <c r="DW96" i="2"/>
  <c r="DW98" i="2"/>
  <c r="DW100" i="2"/>
  <c r="DW102" i="2"/>
  <c r="DW104" i="2"/>
  <c r="DW106" i="2"/>
  <c r="DW108" i="2"/>
  <c r="DW110" i="2"/>
  <c r="DW112" i="2"/>
  <c r="DW114" i="2"/>
  <c r="DW116" i="2"/>
  <c r="DW118" i="2"/>
  <c r="DW120" i="2"/>
  <c r="DW122" i="2"/>
  <c r="DW124" i="2"/>
  <c r="DW126" i="2"/>
  <c r="DW128" i="2"/>
  <c r="DW130" i="2"/>
  <c r="DW132" i="2"/>
  <c r="DW134" i="2"/>
  <c r="DW136" i="2"/>
  <c r="DW138" i="2"/>
  <c r="DW140" i="2"/>
  <c r="DW142" i="2"/>
  <c r="DW144" i="2"/>
  <c r="DW146" i="2"/>
  <c r="DW148" i="2"/>
  <c r="DW150" i="2"/>
  <c r="DW152" i="2"/>
  <c r="DW154" i="2"/>
  <c r="DW156" i="2"/>
  <c r="DW158" i="2"/>
  <c r="DW160" i="2"/>
  <c r="DW162" i="2"/>
  <c r="DW164" i="2"/>
  <c r="DW166" i="2"/>
  <c r="DW168" i="2"/>
  <c r="DW170" i="2"/>
  <c r="DW172" i="2"/>
  <c r="DW174" i="2"/>
  <c r="DW176" i="2"/>
  <c r="DW178" i="2"/>
  <c r="DW180" i="2"/>
  <c r="DW182" i="2"/>
  <c r="DW184" i="2"/>
  <c r="DW186" i="2"/>
  <c r="DW188" i="2"/>
  <c r="DW190" i="2"/>
  <c r="DW192" i="2"/>
  <c r="DW194" i="2"/>
  <c r="DW196" i="2"/>
  <c r="DW198" i="2"/>
  <c r="DW200" i="2"/>
  <c r="DW202" i="2"/>
  <c r="DW204" i="2"/>
  <c r="DW206" i="2"/>
  <c r="DW208" i="2"/>
  <c r="DW210" i="2"/>
  <c r="DW212" i="2"/>
  <c r="DW214" i="2"/>
  <c r="DW216" i="2"/>
  <c r="DW218" i="2"/>
  <c r="DW220" i="2"/>
  <c r="DW222" i="2"/>
  <c r="DW224" i="2"/>
  <c r="DW226" i="2"/>
  <c r="DW228" i="2"/>
  <c r="DW230" i="2"/>
  <c r="DW232" i="2"/>
  <c r="DW234" i="2"/>
  <c r="DW236" i="2"/>
  <c r="DW238" i="2"/>
  <c r="DW240" i="2"/>
  <c r="DW242" i="2"/>
  <c r="DW244" i="2"/>
  <c r="DW246" i="2"/>
  <c r="DW248" i="2"/>
  <c r="DW250" i="2"/>
  <c r="DW252" i="2"/>
  <c r="DW254" i="2"/>
  <c r="DW256" i="2"/>
  <c r="DW258" i="2"/>
  <c r="DW260" i="2"/>
  <c r="DW262" i="2"/>
  <c r="DW264" i="2"/>
  <c r="DW266" i="2"/>
  <c r="DW268" i="2"/>
  <c r="DW270" i="2"/>
  <c r="DW272" i="2"/>
  <c r="DW274" i="2"/>
  <c r="DW276" i="2"/>
  <c r="DW278" i="2"/>
  <c r="DW280" i="2"/>
  <c r="DW282" i="2"/>
  <c r="DW284" i="2"/>
  <c r="DW286" i="2"/>
  <c r="DW288" i="2"/>
  <c r="DW290" i="2"/>
  <c r="DW292" i="2"/>
  <c r="DW294" i="2"/>
  <c r="DW296" i="2"/>
  <c r="DW298" i="2"/>
  <c r="DW300" i="2"/>
  <c r="DW302" i="2"/>
  <c r="DW304" i="2"/>
  <c r="DW306" i="2"/>
  <c r="DW308" i="2"/>
  <c r="DW310" i="2"/>
  <c r="DW312" i="2"/>
  <c r="DW314" i="2"/>
  <c r="DW316" i="2"/>
  <c r="DW318" i="2"/>
  <c r="DW320" i="2"/>
  <c r="DW322" i="2"/>
  <c r="DW324" i="2"/>
  <c r="DW326" i="2"/>
  <c r="DW338" i="2"/>
  <c r="DW340" i="2"/>
  <c r="DW342" i="2"/>
  <c r="DW344" i="2"/>
  <c r="DW346" i="2"/>
  <c r="DW348" i="2"/>
  <c r="DW350" i="2"/>
  <c r="DW352" i="2"/>
  <c r="DW354" i="2"/>
  <c r="DW356" i="2"/>
  <c r="DW358" i="2"/>
  <c r="DW360" i="2"/>
  <c r="DW362" i="2"/>
  <c r="DW364" i="2"/>
  <c r="DW366" i="2"/>
  <c r="DW368" i="2"/>
  <c r="DW370" i="2"/>
  <c r="DW372" i="2"/>
  <c r="DW374" i="2"/>
  <c r="DW376" i="2"/>
  <c r="DW378" i="2"/>
  <c r="DW380" i="2"/>
  <c r="DW382" i="2"/>
  <c r="DW384" i="2"/>
  <c r="DW386" i="2"/>
  <c r="DW388" i="2"/>
  <c r="DW390" i="2"/>
  <c r="DW392" i="2"/>
  <c r="DW394" i="2"/>
  <c r="DW396" i="2"/>
  <c r="DW398" i="2"/>
  <c r="DW400" i="2"/>
  <c r="DW402" i="2"/>
  <c r="DW404" i="2"/>
  <c r="DW406" i="2"/>
  <c r="DW408" i="2"/>
  <c r="DW410" i="2"/>
  <c r="DW412" i="2"/>
  <c r="DW414" i="2"/>
  <c r="DW416" i="2"/>
  <c r="DW418" i="2"/>
  <c r="DW420" i="2"/>
  <c r="DW422" i="2"/>
  <c r="DW424" i="2"/>
  <c r="DW426" i="2"/>
  <c r="DW428" i="2"/>
  <c r="DW430" i="2"/>
  <c r="DW432" i="2"/>
  <c r="DW434" i="2"/>
  <c r="DW436" i="2"/>
  <c r="DW438" i="2"/>
  <c r="DW440" i="2"/>
  <c r="DW442" i="2"/>
  <c r="DW444" i="2"/>
  <c r="DW446" i="2"/>
  <c r="DW448" i="2"/>
  <c r="DW450" i="2"/>
  <c r="DW452" i="2"/>
  <c r="DW454" i="2"/>
  <c r="DW456" i="2"/>
  <c r="DV461" i="2"/>
  <c r="DV463" i="2"/>
  <c r="DV465" i="2"/>
  <c r="DV467" i="2"/>
  <c r="DV469" i="2"/>
  <c r="DV483" i="2"/>
  <c r="DV485" i="2"/>
  <c r="DV487" i="2"/>
  <c r="DV489" i="2"/>
  <c r="DV491" i="2"/>
  <c r="DV493" i="2"/>
  <c r="DV507" i="2"/>
  <c r="DV509" i="2"/>
  <c r="DV511" i="2"/>
  <c r="DV513" i="2"/>
  <c r="DV515" i="2"/>
  <c r="DV517" i="2"/>
  <c r="DV531" i="2"/>
  <c r="DV533" i="2"/>
  <c r="DV535" i="2"/>
  <c r="DV537" i="2"/>
  <c r="DV539" i="2"/>
  <c r="DV541" i="2"/>
  <c r="E5" i="27"/>
  <c r="DV5" i="2"/>
  <c r="E13" i="27"/>
  <c r="DV13" i="2"/>
  <c r="F331" i="27"/>
  <c r="DW331" i="2"/>
  <c r="E550" i="27"/>
  <c r="DV550" i="2"/>
  <c r="F3" i="27"/>
  <c r="DW3" i="2"/>
  <c r="DV3" i="2"/>
  <c r="E16" i="27"/>
  <c r="DV16" i="2"/>
  <c r="E18" i="27"/>
  <c r="DV18" i="2"/>
  <c r="E20" i="27"/>
  <c r="DV20" i="2"/>
  <c r="E22" i="27"/>
  <c r="DV22" i="2"/>
  <c r="E24" i="27"/>
  <c r="DV24" i="2"/>
  <c r="E26" i="27"/>
  <c r="DV26" i="2"/>
  <c r="E38" i="27"/>
  <c r="DV38" i="2"/>
  <c r="E40" i="27"/>
  <c r="DV40" i="2"/>
  <c r="E42" i="27"/>
  <c r="DV42" i="2"/>
  <c r="E44" i="27"/>
  <c r="DV44" i="2"/>
  <c r="E46" i="27"/>
  <c r="DV46" i="2"/>
  <c r="E48" i="27"/>
  <c r="DV48" i="2"/>
  <c r="E50" i="27"/>
  <c r="DV50" i="2"/>
  <c r="E62" i="27"/>
  <c r="DV62" i="2"/>
  <c r="E64" i="27"/>
  <c r="DV64" i="2"/>
  <c r="E66" i="27"/>
  <c r="DV66" i="2"/>
  <c r="E68" i="27"/>
  <c r="DV68" i="2"/>
  <c r="E70" i="27"/>
  <c r="DV70" i="2"/>
  <c r="E72" i="27"/>
  <c r="DV72" i="2"/>
  <c r="E74" i="27"/>
  <c r="DV74" i="2"/>
  <c r="E98" i="27"/>
  <c r="DV98" i="2"/>
  <c r="E100" i="27"/>
  <c r="DV100" i="2"/>
  <c r="E110" i="27"/>
  <c r="DV110" i="2"/>
  <c r="E112" i="27"/>
  <c r="DV112" i="2"/>
  <c r="E114" i="27"/>
  <c r="DV114" i="2"/>
  <c r="E116" i="27"/>
  <c r="DV116" i="2"/>
  <c r="E118" i="27"/>
  <c r="DV118" i="2"/>
  <c r="E120" i="27"/>
  <c r="DV120" i="2"/>
  <c r="E122" i="27"/>
  <c r="DV122" i="2"/>
  <c r="E148" i="27"/>
  <c r="DV148" i="2"/>
  <c r="E150" i="27"/>
  <c r="DV150" i="2"/>
  <c r="E152" i="27"/>
  <c r="DV152" i="2"/>
  <c r="E154" i="27"/>
  <c r="DV154" i="2"/>
  <c r="E156" i="27"/>
  <c r="DV156" i="2"/>
  <c r="E158" i="27"/>
  <c r="DV158" i="2"/>
  <c r="E194" i="27"/>
  <c r="DV194" i="2"/>
  <c r="E206" i="27"/>
  <c r="DV206" i="2"/>
  <c r="E208" i="27"/>
  <c r="DV208" i="2"/>
  <c r="E210" i="27"/>
  <c r="DV210" i="2"/>
  <c r="E212" i="27"/>
  <c r="DV212" i="2"/>
  <c r="E214" i="27"/>
  <c r="DV214" i="2"/>
  <c r="E216" i="27"/>
  <c r="DV216" i="2"/>
  <c r="E230" i="27"/>
  <c r="DV230" i="2"/>
  <c r="E254" i="27"/>
  <c r="DV254" i="2"/>
  <c r="E276" i="27"/>
  <c r="DV276" i="2"/>
  <c r="E290" i="27"/>
  <c r="DV290" i="2"/>
  <c r="E292" i="27"/>
  <c r="DV292" i="2"/>
  <c r="E294" i="27"/>
  <c r="DV294" i="2"/>
  <c r="E296" i="27"/>
  <c r="DV296" i="2"/>
  <c r="E298" i="27"/>
  <c r="DV298" i="2"/>
  <c r="E300" i="27"/>
  <c r="DV300" i="2"/>
  <c r="E302" i="27"/>
  <c r="DV302" i="2"/>
  <c r="E304" i="27"/>
  <c r="DV304" i="2"/>
  <c r="E306" i="27"/>
  <c r="DV306" i="2"/>
  <c r="E308" i="27"/>
  <c r="DV308" i="2"/>
  <c r="E310" i="27"/>
  <c r="DV310" i="2"/>
  <c r="E312" i="27"/>
  <c r="DV312" i="2"/>
  <c r="E328" i="27"/>
  <c r="DV328" i="2"/>
  <c r="E330" i="27"/>
  <c r="DV330" i="2"/>
  <c r="E332" i="27"/>
  <c r="DV332" i="2"/>
  <c r="E334" i="27"/>
  <c r="DV334" i="2"/>
  <c r="E336" i="27"/>
  <c r="DV336" i="2"/>
  <c r="E374" i="27"/>
  <c r="DV374" i="2"/>
  <c r="E376" i="27"/>
  <c r="DV376" i="2"/>
  <c r="E378" i="27"/>
  <c r="DV378" i="2"/>
  <c r="E380" i="27"/>
  <c r="DV380" i="2"/>
  <c r="E382" i="27"/>
  <c r="DV382" i="2"/>
  <c r="E384" i="27"/>
  <c r="DV384" i="2"/>
  <c r="E386" i="27"/>
  <c r="DV386" i="2"/>
  <c r="E412" i="27"/>
  <c r="DV412" i="2"/>
  <c r="E414" i="27"/>
  <c r="DV414" i="2"/>
  <c r="E416" i="27"/>
  <c r="DV416" i="2"/>
  <c r="E418" i="27"/>
  <c r="DV418" i="2"/>
  <c r="E420" i="27"/>
  <c r="DV420" i="2"/>
  <c r="E422" i="27"/>
  <c r="DV422" i="2"/>
  <c r="E446" i="27"/>
  <c r="DV446" i="2"/>
  <c r="DW5" i="2"/>
  <c r="DW7" i="2"/>
  <c r="DW9" i="2"/>
  <c r="DW11" i="2"/>
  <c r="DW13" i="2"/>
  <c r="DW458" i="2"/>
  <c r="DW460" i="2"/>
  <c r="DW462" i="2"/>
  <c r="DW464" i="2"/>
  <c r="DW466" i="2"/>
  <c r="DW468" i="2"/>
  <c r="DW470" i="2"/>
  <c r="DW472" i="2"/>
  <c r="DW474" i="2"/>
  <c r="DW476" i="2"/>
  <c r="DW478" i="2"/>
  <c r="DW480" i="2"/>
  <c r="DW482" i="2"/>
  <c r="DW484" i="2"/>
  <c r="DW486" i="2"/>
  <c r="DW488" i="2"/>
  <c r="DW490" i="2"/>
  <c r="DW492" i="2"/>
  <c r="DW494" i="2"/>
  <c r="DW496" i="2"/>
  <c r="DW498" i="2"/>
  <c r="DW500" i="2"/>
  <c r="DW502" i="2"/>
  <c r="DW504" i="2"/>
  <c r="DW506" i="2"/>
  <c r="DW508" i="2"/>
  <c r="DW510" i="2"/>
  <c r="DW512" i="2"/>
  <c r="DW514" i="2"/>
  <c r="DW516" i="2"/>
  <c r="DW518" i="2"/>
  <c r="DW520" i="2"/>
  <c r="DW522" i="2"/>
  <c r="DW524" i="2"/>
  <c r="DW526" i="2"/>
  <c r="DW528" i="2"/>
  <c r="DW530" i="2"/>
  <c r="DW532" i="2"/>
  <c r="DW534" i="2"/>
  <c r="DW536" i="2"/>
  <c r="DW538" i="2"/>
  <c r="DW540" i="2"/>
  <c r="DW542" i="2"/>
  <c r="DW544" i="2"/>
  <c r="DW546" i="2"/>
  <c r="DW548" i="2"/>
  <c r="DW550" i="2"/>
  <c r="DW552" i="2"/>
  <c r="DW554" i="2"/>
  <c r="E548" i="27"/>
  <c r="E532" i="27"/>
  <c r="E534" i="27"/>
  <c r="E536" i="27"/>
  <c r="E538" i="27"/>
  <c r="E540" i="27"/>
  <c r="E542" i="27"/>
  <c r="I531" i="27"/>
  <c r="I533" i="27"/>
  <c r="I535" i="27"/>
  <c r="I537" i="27"/>
  <c r="I539" i="27"/>
  <c r="I541" i="27"/>
  <c r="J531" i="7"/>
  <c r="N531" i="7"/>
  <c r="J533" i="7"/>
  <c r="N533" i="7"/>
  <c r="J535" i="7"/>
  <c r="N535" i="7"/>
  <c r="J537" i="7"/>
  <c r="N537" i="7"/>
  <c r="J539" i="7"/>
  <c r="N539" i="7"/>
  <c r="J541" i="7"/>
  <c r="N541" i="7"/>
  <c r="E531" i="27"/>
  <c r="E533" i="27"/>
  <c r="E535" i="27"/>
  <c r="E537" i="27"/>
  <c r="E539" i="27"/>
  <c r="E541" i="27"/>
  <c r="I532" i="27"/>
  <c r="I534" i="27"/>
  <c r="I536" i="27"/>
  <c r="I538" i="27"/>
  <c r="I540" i="27"/>
  <c r="I542" i="27"/>
  <c r="J532" i="7"/>
  <c r="N532" i="7"/>
  <c r="J534" i="7"/>
  <c r="N534" i="7"/>
  <c r="J536" i="7"/>
  <c r="N536" i="7"/>
  <c r="J538" i="7"/>
  <c r="N538" i="7"/>
  <c r="J540" i="7"/>
  <c r="N540" i="7"/>
  <c r="J542" i="7"/>
  <c r="N542" i="7"/>
  <c r="E518" i="27"/>
  <c r="E517" i="27"/>
  <c r="E516" i="27"/>
  <c r="E515" i="27"/>
  <c r="E514" i="27"/>
  <c r="E513" i="27"/>
  <c r="E510" i="27"/>
  <c r="E509" i="27"/>
  <c r="E512" i="27"/>
  <c r="E511" i="27"/>
  <c r="E507" i="27"/>
  <c r="E508" i="27"/>
  <c r="E494" i="27"/>
  <c r="E492" i="27"/>
  <c r="E493" i="27"/>
  <c r="E491" i="27"/>
  <c r="E490" i="27"/>
  <c r="E489" i="27"/>
  <c r="E488" i="27"/>
  <c r="E486" i="27"/>
  <c r="E485" i="27"/>
  <c r="E484" i="27"/>
  <c r="E487" i="27"/>
  <c r="E483" i="27"/>
  <c r="I483" i="27"/>
  <c r="I485" i="27"/>
  <c r="I487" i="27"/>
  <c r="I489" i="27"/>
  <c r="I491" i="27"/>
  <c r="I493" i="27"/>
  <c r="J483" i="7"/>
  <c r="N483" i="7"/>
  <c r="J485" i="7"/>
  <c r="N485" i="7"/>
  <c r="J487" i="7"/>
  <c r="N487" i="7"/>
  <c r="J489" i="7"/>
  <c r="N489" i="7"/>
  <c r="J491" i="7"/>
  <c r="N491" i="7"/>
  <c r="J493" i="7"/>
  <c r="N493" i="7"/>
  <c r="I484" i="27"/>
  <c r="I486" i="27"/>
  <c r="I488" i="27"/>
  <c r="I490" i="27"/>
  <c r="I492" i="27"/>
  <c r="I494" i="27"/>
  <c r="J484" i="7"/>
  <c r="N484" i="7"/>
  <c r="J486" i="7"/>
  <c r="N486" i="7"/>
  <c r="J488" i="7"/>
  <c r="N488" i="7"/>
  <c r="J490" i="7"/>
  <c r="N490" i="7"/>
  <c r="J492" i="7"/>
  <c r="N492" i="7"/>
  <c r="J494" i="7"/>
  <c r="N494" i="7"/>
  <c r="E470" i="27"/>
  <c r="E469" i="27"/>
  <c r="E468" i="27"/>
  <c r="E466" i="27"/>
  <c r="E464" i="27"/>
  <c r="E461" i="27"/>
  <c r="E463" i="27"/>
  <c r="E460" i="27"/>
  <c r="E467" i="27"/>
  <c r="E465" i="27"/>
  <c r="E462" i="27"/>
  <c r="E452" i="27"/>
  <c r="E448" i="27"/>
  <c r="E453" i="27"/>
  <c r="E456" i="27"/>
  <c r="E455" i="27"/>
  <c r="E454" i="27"/>
  <c r="E451" i="27"/>
  <c r="E450" i="27"/>
  <c r="E449" i="27"/>
  <c r="E447" i="27"/>
  <c r="E458" i="27"/>
  <c r="I447" i="27"/>
  <c r="I449" i="27"/>
  <c r="I451" i="27"/>
  <c r="I453" i="27"/>
  <c r="I455" i="27"/>
  <c r="I457" i="27"/>
  <c r="J447" i="7"/>
  <c r="N447" i="7"/>
  <c r="J449" i="7"/>
  <c r="N449" i="7"/>
  <c r="J451" i="7"/>
  <c r="N451" i="7"/>
  <c r="J453" i="7"/>
  <c r="N453" i="7"/>
  <c r="J455" i="7"/>
  <c r="N455" i="7"/>
  <c r="J457" i="7"/>
  <c r="N457" i="7"/>
  <c r="I448" i="27"/>
  <c r="I450" i="27"/>
  <c r="I452" i="27"/>
  <c r="I454" i="27"/>
  <c r="I456" i="27"/>
  <c r="I458" i="27"/>
  <c r="J448" i="7"/>
  <c r="N448" i="7"/>
  <c r="J450" i="7"/>
  <c r="N450" i="7"/>
  <c r="J452" i="7"/>
  <c r="N452" i="7"/>
  <c r="J454" i="7"/>
  <c r="N454" i="7"/>
  <c r="J456" i="7"/>
  <c r="N456" i="7"/>
  <c r="J458" i="7"/>
  <c r="N458" i="7"/>
  <c r="E445" i="27"/>
  <c r="E444" i="27"/>
  <c r="E443" i="27"/>
  <c r="E442" i="27"/>
  <c r="E441" i="27"/>
  <c r="E440" i="27"/>
  <c r="E438" i="27"/>
  <c r="E437" i="27"/>
  <c r="E436" i="27"/>
  <c r="E439" i="27"/>
  <c r="E435" i="27"/>
  <c r="E434" i="27"/>
  <c r="E433" i="27"/>
  <c r="E432" i="27"/>
  <c r="E431" i="27"/>
  <c r="E430" i="27"/>
  <c r="E429" i="27"/>
  <c r="E428" i="27"/>
  <c r="E426" i="27"/>
  <c r="E425" i="27"/>
  <c r="E424" i="27"/>
  <c r="E423" i="27"/>
  <c r="E427" i="27"/>
  <c r="N422" i="7"/>
  <c r="J422" i="7"/>
  <c r="I422" i="27"/>
  <c r="E402" i="27"/>
  <c r="E410" i="27"/>
  <c r="E409" i="27"/>
  <c r="E408" i="27"/>
  <c r="E407" i="27"/>
  <c r="E406" i="27"/>
  <c r="E405" i="27"/>
  <c r="E404" i="27"/>
  <c r="E403" i="27"/>
  <c r="E401" i="27"/>
  <c r="E400" i="27"/>
  <c r="E397" i="27"/>
  <c r="E396" i="27"/>
  <c r="E395" i="27"/>
  <c r="E394" i="27"/>
  <c r="E393" i="27"/>
  <c r="E392" i="27"/>
  <c r="E391" i="27"/>
  <c r="E390" i="27"/>
  <c r="E389" i="27"/>
  <c r="E388" i="27"/>
  <c r="E398" i="27"/>
  <c r="E387" i="27"/>
  <c r="I389" i="27"/>
  <c r="I391" i="27"/>
  <c r="I395" i="27"/>
  <c r="J387" i="7"/>
  <c r="N387" i="7"/>
  <c r="J389" i="7"/>
  <c r="N389" i="7"/>
  <c r="J391" i="7"/>
  <c r="N391" i="7"/>
  <c r="J393" i="7"/>
  <c r="N393" i="7"/>
  <c r="J395" i="7"/>
  <c r="N395" i="7"/>
  <c r="J397" i="7"/>
  <c r="N397" i="7"/>
  <c r="I387" i="27"/>
  <c r="I393" i="27"/>
  <c r="I397" i="27"/>
  <c r="I388" i="27"/>
  <c r="I390" i="27"/>
  <c r="I392" i="27"/>
  <c r="I394" i="27"/>
  <c r="I396" i="27"/>
  <c r="I398" i="27"/>
  <c r="J388" i="7"/>
  <c r="N388" i="7"/>
  <c r="J390" i="7"/>
  <c r="N390" i="7"/>
  <c r="J392" i="7"/>
  <c r="N392" i="7"/>
  <c r="J394" i="7"/>
  <c r="N394" i="7"/>
  <c r="J396" i="7"/>
  <c r="N396" i="7"/>
  <c r="J398" i="7"/>
  <c r="N398" i="7"/>
  <c r="E363" i="27"/>
  <c r="E372" i="27"/>
  <c r="E371" i="27"/>
  <c r="E370" i="27"/>
  <c r="E369" i="27"/>
  <c r="E368" i="27"/>
  <c r="E367" i="27"/>
  <c r="E366" i="27"/>
  <c r="E365" i="27"/>
  <c r="E364" i="27"/>
  <c r="E373" i="27"/>
  <c r="E362" i="27"/>
  <c r="E361" i="27"/>
  <c r="E360" i="27"/>
  <c r="E359" i="27"/>
  <c r="E358" i="27"/>
  <c r="E357" i="27"/>
  <c r="E355" i="27"/>
  <c r="E356" i="27"/>
  <c r="I354" i="27"/>
  <c r="E352" i="27"/>
  <c r="I351" i="27"/>
  <c r="I353" i="27"/>
  <c r="E350" i="27"/>
  <c r="E354" i="27"/>
  <c r="E351" i="27"/>
  <c r="E353" i="27"/>
  <c r="J351" i="7"/>
  <c r="N351" i="7"/>
  <c r="J353" i="7"/>
  <c r="N353" i="7"/>
  <c r="I350" i="27"/>
  <c r="I352" i="27"/>
  <c r="J350" i="7"/>
  <c r="N350" i="7"/>
  <c r="J352" i="7"/>
  <c r="N352" i="7"/>
  <c r="J354" i="7"/>
  <c r="N354" i="7"/>
  <c r="E342" i="27"/>
  <c r="E346" i="27"/>
  <c r="I339" i="27"/>
  <c r="I341" i="27"/>
  <c r="I343" i="27"/>
  <c r="I345" i="27"/>
  <c r="I347" i="27"/>
  <c r="I349" i="27"/>
  <c r="E340" i="27"/>
  <c r="E339" i="27"/>
  <c r="E341" i="27"/>
  <c r="E343" i="27"/>
  <c r="E345" i="27"/>
  <c r="E347" i="27"/>
  <c r="E349" i="27"/>
  <c r="J338" i="27"/>
  <c r="J339" i="7"/>
  <c r="N339" i="7"/>
  <c r="J341" i="7"/>
  <c r="N341" i="7"/>
  <c r="J343" i="7"/>
  <c r="N343" i="7"/>
  <c r="J345" i="7"/>
  <c r="N345" i="7"/>
  <c r="J347" i="7"/>
  <c r="N347" i="7"/>
  <c r="J349" i="7"/>
  <c r="N349" i="7"/>
  <c r="F338" i="27"/>
  <c r="I338" i="27"/>
  <c r="I340" i="27"/>
  <c r="I342" i="27"/>
  <c r="I344" i="27"/>
  <c r="I346" i="27"/>
  <c r="I348" i="27"/>
  <c r="E338" i="27"/>
  <c r="E344" i="27"/>
  <c r="E348" i="27"/>
  <c r="J340" i="7"/>
  <c r="N340" i="7"/>
  <c r="J342" i="7"/>
  <c r="N342" i="7"/>
  <c r="J344" i="7"/>
  <c r="N344" i="7"/>
  <c r="J346" i="7"/>
  <c r="N346" i="7"/>
  <c r="J348" i="7"/>
  <c r="N348" i="7"/>
  <c r="B338" i="27"/>
  <c r="F337" i="27"/>
  <c r="E337" i="27"/>
  <c r="E326" i="27"/>
  <c r="I337" i="27"/>
  <c r="I327" i="27"/>
  <c r="I331" i="27"/>
  <c r="I335" i="27"/>
  <c r="J328" i="27"/>
  <c r="J330" i="27"/>
  <c r="J332" i="27"/>
  <c r="J334" i="27"/>
  <c r="J336" i="27"/>
  <c r="I329" i="27"/>
  <c r="I333" i="27"/>
  <c r="I326" i="27"/>
  <c r="I328" i="27"/>
  <c r="I330" i="27"/>
  <c r="I332" i="27"/>
  <c r="I334" i="27"/>
  <c r="I336" i="27"/>
  <c r="J326" i="7"/>
  <c r="N326" i="7"/>
  <c r="J327" i="27"/>
  <c r="J329" i="27"/>
  <c r="J331" i="27"/>
  <c r="J333" i="27"/>
  <c r="J335" i="27"/>
  <c r="J337" i="27"/>
  <c r="E325" i="27"/>
  <c r="E324" i="27"/>
  <c r="E323" i="27"/>
  <c r="E322" i="27"/>
  <c r="E321" i="27"/>
  <c r="E320" i="27"/>
  <c r="E319" i="27"/>
  <c r="E318" i="27"/>
  <c r="E317" i="27"/>
  <c r="E315" i="27"/>
  <c r="E314" i="27"/>
  <c r="E316" i="27"/>
  <c r="E301" i="27"/>
  <c r="E279" i="27"/>
  <c r="E281" i="27"/>
  <c r="E283" i="27"/>
  <c r="E285" i="27"/>
  <c r="E287" i="27"/>
  <c r="E289" i="27"/>
  <c r="E278" i="27"/>
  <c r="E280" i="27"/>
  <c r="E282" i="27"/>
  <c r="E284" i="27"/>
  <c r="E286" i="27"/>
  <c r="E288" i="27"/>
  <c r="I279" i="27"/>
  <c r="I281" i="27"/>
  <c r="I283" i="27"/>
  <c r="I285" i="27"/>
  <c r="I287" i="27"/>
  <c r="I289" i="27"/>
  <c r="J279" i="7"/>
  <c r="N279" i="7"/>
  <c r="J281" i="7"/>
  <c r="N281" i="7"/>
  <c r="J283" i="7"/>
  <c r="N283" i="7"/>
  <c r="J285" i="7"/>
  <c r="N285" i="7"/>
  <c r="J287" i="7"/>
  <c r="N287" i="7"/>
  <c r="J289" i="7"/>
  <c r="N289" i="7"/>
  <c r="I278" i="27"/>
  <c r="I280" i="27"/>
  <c r="I282" i="27"/>
  <c r="I284" i="27"/>
  <c r="I286" i="27"/>
  <c r="I288" i="27"/>
  <c r="J278" i="7"/>
  <c r="N278" i="7"/>
  <c r="J280" i="7"/>
  <c r="N280" i="7"/>
  <c r="J282" i="7"/>
  <c r="N282" i="7"/>
  <c r="J284" i="7"/>
  <c r="N284" i="7"/>
  <c r="J286" i="7"/>
  <c r="N286" i="7"/>
  <c r="J288" i="7"/>
  <c r="N288" i="7"/>
  <c r="E266" i="27"/>
  <c r="E275" i="27"/>
  <c r="E274" i="27"/>
  <c r="E273" i="27"/>
  <c r="E272" i="27"/>
  <c r="E271" i="27"/>
  <c r="E270" i="27"/>
  <c r="E269" i="27"/>
  <c r="E268" i="27"/>
  <c r="E267" i="27"/>
  <c r="I271" i="27"/>
  <c r="I273" i="27"/>
  <c r="J267" i="7"/>
  <c r="N267" i="7"/>
  <c r="J269" i="7"/>
  <c r="N269" i="7"/>
  <c r="J271" i="7"/>
  <c r="N271" i="7"/>
  <c r="J273" i="7"/>
  <c r="N273" i="7"/>
  <c r="J275" i="7"/>
  <c r="N275" i="7"/>
  <c r="J277" i="7"/>
  <c r="N277" i="7"/>
  <c r="I266" i="27"/>
  <c r="I268" i="27"/>
  <c r="I270" i="27"/>
  <c r="I272" i="27"/>
  <c r="I274" i="27"/>
  <c r="I276" i="27"/>
  <c r="I267" i="27"/>
  <c r="I269" i="27"/>
  <c r="I275" i="27"/>
  <c r="I277" i="27"/>
  <c r="J266" i="7"/>
  <c r="N266" i="7"/>
  <c r="J268" i="7"/>
  <c r="N268" i="7"/>
  <c r="J270" i="7"/>
  <c r="N270" i="7"/>
  <c r="J272" i="7"/>
  <c r="N272" i="7"/>
  <c r="J274" i="7"/>
  <c r="N274" i="7"/>
  <c r="J276" i="7"/>
  <c r="N276" i="7"/>
  <c r="E265" i="27"/>
  <c r="E264" i="27"/>
  <c r="E263" i="27"/>
  <c r="E262" i="27"/>
  <c r="E261" i="27"/>
  <c r="E260" i="27"/>
  <c r="E259" i="27"/>
  <c r="E258" i="27"/>
  <c r="E257" i="27"/>
  <c r="E255" i="27"/>
  <c r="E256" i="27"/>
  <c r="I255" i="27"/>
  <c r="I257" i="27"/>
  <c r="I259" i="27"/>
  <c r="I261" i="27"/>
  <c r="I263" i="27"/>
  <c r="I265" i="27"/>
  <c r="J255" i="7"/>
  <c r="N255" i="7"/>
  <c r="J257" i="7"/>
  <c r="N257" i="7"/>
  <c r="J259" i="7"/>
  <c r="N259" i="7"/>
  <c r="J261" i="7"/>
  <c r="N261" i="7"/>
  <c r="J263" i="7"/>
  <c r="N263" i="7"/>
  <c r="J265" i="7"/>
  <c r="N265" i="7"/>
  <c r="I254" i="27"/>
  <c r="I256" i="27"/>
  <c r="I258" i="27"/>
  <c r="I260" i="27"/>
  <c r="I262" i="27"/>
  <c r="I264" i="27"/>
  <c r="J254" i="7"/>
  <c r="N254" i="7"/>
  <c r="J256" i="7"/>
  <c r="N256" i="7"/>
  <c r="J258" i="7"/>
  <c r="N258" i="7"/>
  <c r="J260" i="7"/>
  <c r="N260" i="7"/>
  <c r="J262" i="7"/>
  <c r="N262" i="7"/>
  <c r="J264" i="7"/>
  <c r="N264" i="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0" i="27"/>
  <c r="E239" i="27"/>
  <c r="E238" i="27"/>
  <c r="E237" i="27"/>
  <c r="E236" i="27"/>
  <c r="E235" i="27"/>
  <c r="E233" i="27"/>
  <c r="E232" i="27"/>
  <c r="E231" i="27"/>
  <c r="E234" i="27"/>
  <c r="E229" i="27"/>
  <c r="E218" i="27"/>
  <c r="E228" i="27"/>
  <c r="E227" i="27"/>
  <c r="E226" i="27"/>
  <c r="E225" i="27"/>
  <c r="E224" i="27"/>
  <c r="E222" i="27"/>
  <c r="E221" i="27"/>
  <c r="E220" i="27"/>
  <c r="E219" i="27"/>
  <c r="E223" i="27"/>
  <c r="I229" i="27"/>
  <c r="J229" i="7"/>
  <c r="N229" i="7"/>
  <c r="I219" i="27"/>
  <c r="I221" i="27"/>
  <c r="I223" i="27"/>
  <c r="I225" i="27"/>
  <c r="I227" i="27"/>
  <c r="J219" i="7"/>
  <c r="N219" i="7"/>
  <c r="J221" i="7"/>
  <c r="N221" i="7"/>
  <c r="J223" i="7"/>
  <c r="N223" i="7"/>
  <c r="J225" i="7"/>
  <c r="N225" i="7"/>
  <c r="J227" i="7"/>
  <c r="N227" i="7"/>
  <c r="I218" i="27"/>
  <c r="I220" i="27"/>
  <c r="I222" i="27"/>
  <c r="I224" i="27"/>
  <c r="I226" i="27"/>
  <c r="I228" i="27"/>
  <c r="J218" i="7"/>
  <c r="N218" i="7"/>
  <c r="J220" i="7"/>
  <c r="N220" i="7"/>
  <c r="J222" i="7"/>
  <c r="N222" i="7"/>
  <c r="J224" i="7"/>
  <c r="N224" i="7"/>
  <c r="J226" i="7"/>
  <c r="N226" i="7"/>
  <c r="J228" i="7"/>
  <c r="N228" i="7"/>
  <c r="E205" i="27"/>
  <c r="E204" i="27"/>
  <c r="E203" i="27"/>
  <c r="E202" i="27"/>
  <c r="E201" i="27"/>
  <c r="E200" i="27"/>
  <c r="E199" i="27"/>
  <c r="E197" i="27"/>
  <c r="E196" i="27"/>
  <c r="E195" i="27"/>
  <c r="E198" i="27"/>
  <c r="I195" i="27"/>
  <c r="I197" i="27"/>
  <c r="I199" i="27"/>
  <c r="I201" i="27"/>
  <c r="I203" i="27"/>
  <c r="I205" i="27"/>
  <c r="J195" i="7"/>
  <c r="N195" i="7"/>
  <c r="J197" i="7"/>
  <c r="N197" i="7"/>
  <c r="J199" i="7"/>
  <c r="N199" i="7"/>
  <c r="J201" i="7"/>
  <c r="N201" i="7"/>
  <c r="J203" i="7"/>
  <c r="N203" i="7"/>
  <c r="J205" i="7"/>
  <c r="N205" i="7"/>
  <c r="I194" i="27"/>
  <c r="I196" i="27"/>
  <c r="I198" i="27"/>
  <c r="I200" i="27"/>
  <c r="I202" i="27"/>
  <c r="I204" i="27"/>
  <c r="J194" i="7"/>
  <c r="N194" i="7"/>
  <c r="J196" i="7"/>
  <c r="N196" i="7"/>
  <c r="J198" i="7"/>
  <c r="N198" i="7"/>
  <c r="J200" i="7"/>
  <c r="N200" i="7"/>
  <c r="J202" i="7"/>
  <c r="N202" i="7"/>
  <c r="J204" i="7"/>
  <c r="N204" i="7"/>
  <c r="E193" i="27"/>
  <c r="E192" i="27"/>
  <c r="E191" i="27"/>
  <c r="E190" i="27"/>
  <c r="E189" i="27"/>
  <c r="E188" i="27"/>
  <c r="E186" i="27"/>
  <c r="E185" i="27"/>
  <c r="E184" i="27"/>
  <c r="E183" i="27"/>
  <c r="E187" i="27"/>
  <c r="E170" i="27"/>
  <c r="E173" i="27"/>
  <c r="E177" i="27"/>
  <c r="E181" i="27"/>
  <c r="N171" i="7"/>
  <c r="N173" i="7"/>
  <c r="N175" i="7"/>
  <c r="N177" i="7"/>
  <c r="E172" i="27"/>
  <c r="E176" i="27"/>
  <c r="E180" i="27"/>
  <c r="I171" i="27"/>
  <c r="I173" i="27"/>
  <c r="I175" i="27"/>
  <c r="I177" i="27"/>
  <c r="I179" i="27"/>
  <c r="I181" i="27"/>
  <c r="E175" i="27"/>
  <c r="J171" i="7"/>
  <c r="J173" i="7"/>
  <c r="J175" i="7"/>
  <c r="J177" i="7"/>
  <c r="J179" i="7"/>
  <c r="J181" i="7"/>
  <c r="I172" i="27"/>
  <c r="I174" i="27"/>
  <c r="I176" i="27"/>
  <c r="I178" i="27"/>
  <c r="I180" i="27"/>
  <c r="I182" i="27"/>
  <c r="E171" i="27"/>
  <c r="E179" i="27"/>
  <c r="N179" i="7"/>
  <c r="N181" i="7"/>
  <c r="E174" i="27"/>
  <c r="E178" i="27"/>
  <c r="E182" i="27"/>
  <c r="J172" i="7"/>
  <c r="N172" i="7"/>
  <c r="J174" i="7"/>
  <c r="N174" i="7"/>
  <c r="J176" i="7"/>
  <c r="N176" i="7"/>
  <c r="J178" i="7"/>
  <c r="N178" i="7"/>
  <c r="J180" i="7"/>
  <c r="N180" i="7"/>
  <c r="J182" i="7"/>
  <c r="N182" i="7"/>
  <c r="E169" i="27"/>
  <c r="E168" i="27"/>
  <c r="E167" i="27"/>
  <c r="E165" i="27"/>
  <c r="E164" i="27"/>
  <c r="E163" i="27"/>
  <c r="E162" i="27"/>
  <c r="E161" i="27"/>
  <c r="E160" i="27"/>
  <c r="E159" i="27"/>
  <c r="E166" i="27"/>
  <c r="N159" i="7"/>
  <c r="N161" i="7"/>
  <c r="N163" i="7"/>
  <c r="N165" i="7"/>
  <c r="N167" i="7"/>
  <c r="I159" i="27"/>
  <c r="I161" i="27"/>
  <c r="I163" i="27"/>
  <c r="I165" i="27"/>
  <c r="I167" i="27"/>
  <c r="I169" i="27"/>
  <c r="J159" i="7"/>
  <c r="J161" i="7"/>
  <c r="J163" i="7"/>
  <c r="J165" i="7"/>
  <c r="J167" i="7"/>
  <c r="J169" i="7"/>
  <c r="I160" i="27"/>
  <c r="I162" i="27"/>
  <c r="I164" i="27"/>
  <c r="I166" i="27"/>
  <c r="I168" i="27"/>
  <c r="I170" i="27"/>
  <c r="N169" i="7"/>
  <c r="J160" i="7"/>
  <c r="N160" i="7"/>
  <c r="J162" i="7"/>
  <c r="N162" i="7"/>
  <c r="J164" i="7"/>
  <c r="N164" i="7"/>
  <c r="J166" i="7"/>
  <c r="N166" i="7"/>
  <c r="J168" i="7"/>
  <c r="N168" i="7"/>
  <c r="J170" i="7"/>
  <c r="N170" i="7"/>
  <c r="E146" i="27"/>
  <c r="E145" i="27"/>
  <c r="E144" i="27"/>
  <c r="E143" i="27"/>
  <c r="E142" i="27"/>
  <c r="E141" i="27"/>
  <c r="E140" i="27"/>
  <c r="E139" i="27"/>
  <c r="E138" i="27"/>
  <c r="E135" i="27"/>
  <c r="E136" i="27"/>
  <c r="F136" i="27"/>
  <c r="E137" i="27"/>
  <c r="N135" i="7"/>
  <c r="N137" i="7"/>
  <c r="N139" i="7"/>
  <c r="N141" i="7"/>
  <c r="N143" i="7"/>
  <c r="N145" i="7"/>
  <c r="I135" i="27"/>
  <c r="I137" i="27"/>
  <c r="I139" i="27"/>
  <c r="I141" i="27"/>
  <c r="I143" i="27"/>
  <c r="I145" i="27"/>
  <c r="I136" i="27"/>
  <c r="I138" i="27"/>
  <c r="I140" i="27"/>
  <c r="I142" i="27"/>
  <c r="I144" i="27"/>
  <c r="I146" i="27"/>
  <c r="J135" i="7"/>
  <c r="J137" i="7"/>
  <c r="J139" i="7"/>
  <c r="J141" i="7"/>
  <c r="J143" i="7"/>
  <c r="J145" i="7"/>
  <c r="J136" i="7"/>
  <c r="N136" i="7"/>
  <c r="J138" i="7"/>
  <c r="N138" i="7"/>
  <c r="J140" i="7"/>
  <c r="N140" i="7"/>
  <c r="J142" i="7"/>
  <c r="N142" i="7"/>
  <c r="J144" i="7"/>
  <c r="N144" i="7"/>
  <c r="J146" i="7"/>
  <c r="N146" i="7"/>
  <c r="E134" i="27"/>
  <c r="E133" i="27"/>
  <c r="E132" i="27"/>
  <c r="E131" i="27"/>
  <c r="E130" i="27"/>
  <c r="E129" i="27"/>
  <c r="E128" i="27"/>
  <c r="E127" i="27"/>
  <c r="E125" i="27"/>
  <c r="E124" i="27"/>
  <c r="E126" i="27"/>
  <c r="E109" i="27"/>
  <c r="E107" i="27"/>
  <c r="E106" i="27"/>
  <c r="E105" i="27"/>
  <c r="E104" i="27"/>
  <c r="E103" i="27"/>
  <c r="E102" i="27"/>
  <c r="E101" i="27"/>
  <c r="E108" i="27"/>
  <c r="E97" i="27"/>
  <c r="E96" i="27"/>
  <c r="E95" i="27"/>
  <c r="E94" i="27"/>
  <c r="E93" i="27"/>
  <c r="E92" i="27"/>
  <c r="E90" i="27"/>
  <c r="E89" i="27"/>
  <c r="E88" i="27"/>
  <c r="E87" i="27"/>
  <c r="E91" i="27"/>
  <c r="N75" i="7"/>
  <c r="N77" i="7"/>
  <c r="J79" i="7"/>
  <c r="N79" i="7"/>
  <c r="N81" i="7"/>
  <c r="J83" i="7"/>
  <c r="N83" i="7"/>
  <c r="J85" i="7"/>
  <c r="N85" i="7"/>
  <c r="E76" i="27"/>
  <c r="I75" i="27"/>
  <c r="I77" i="27"/>
  <c r="I79" i="27"/>
  <c r="I81" i="27"/>
  <c r="I83" i="27"/>
  <c r="I85" i="27"/>
  <c r="J75" i="7"/>
  <c r="J77" i="7"/>
  <c r="I76" i="27"/>
  <c r="I78" i="27"/>
  <c r="I80" i="27"/>
  <c r="I82" i="27"/>
  <c r="I84" i="27"/>
  <c r="I86" i="27"/>
  <c r="J81" i="7"/>
  <c r="E86" i="27"/>
  <c r="J76" i="7"/>
  <c r="N76" i="7"/>
  <c r="J78" i="7"/>
  <c r="N78" i="7"/>
  <c r="J80" i="7"/>
  <c r="N80" i="7"/>
  <c r="J82" i="7"/>
  <c r="N82" i="7"/>
  <c r="J84" i="7"/>
  <c r="N84" i="7"/>
  <c r="J86" i="7"/>
  <c r="N86" i="7"/>
  <c r="E85" i="27"/>
  <c r="E84" i="27"/>
  <c r="E83" i="27"/>
  <c r="E82" i="27"/>
  <c r="E81" i="27"/>
  <c r="E80" i="27"/>
  <c r="E79" i="27"/>
  <c r="E78" i="27"/>
  <c r="E77" i="27"/>
  <c r="E75" i="27"/>
  <c r="E63" i="27"/>
  <c r="E61" i="27"/>
  <c r="E60" i="27"/>
  <c r="E59" i="27"/>
  <c r="E58" i="27"/>
  <c r="E57" i="27"/>
  <c r="E56" i="27"/>
  <c r="E55" i="27"/>
  <c r="E53" i="27"/>
  <c r="E52" i="27"/>
  <c r="E51" i="27"/>
  <c r="E54" i="27"/>
  <c r="N51" i="7"/>
  <c r="N53" i="7"/>
  <c r="J55" i="7"/>
  <c r="N57" i="7"/>
  <c r="N59" i="7"/>
  <c r="J61" i="7"/>
  <c r="I51" i="27"/>
  <c r="I53" i="27"/>
  <c r="I55" i="27"/>
  <c r="I57" i="27"/>
  <c r="I59" i="27"/>
  <c r="I61" i="27"/>
  <c r="I52" i="27"/>
  <c r="I54" i="27"/>
  <c r="I56" i="27"/>
  <c r="I58" i="27"/>
  <c r="I60" i="27"/>
  <c r="I62" i="27"/>
  <c r="J51" i="7"/>
  <c r="J53" i="7"/>
  <c r="N55" i="7"/>
  <c r="J57" i="7"/>
  <c r="J59" i="7"/>
  <c r="N61" i="7"/>
  <c r="J52" i="7"/>
  <c r="N52" i="7"/>
  <c r="J54" i="7"/>
  <c r="N54" i="7"/>
  <c r="J56" i="7"/>
  <c r="N56" i="7"/>
  <c r="J58" i="7"/>
  <c r="N58" i="7"/>
  <c r="J60" i="7"/>
  <c r="N60" i="7"/>
  <c r="J62" i="7"/>
  <c r="N62" i="7"/>
  <c r="E37" i="27"/>
  <c r="E36" i="27"/>
  <c r="E35" i="27"/>
  <c r="E34" i="27"/>
  <c r="E33" i="27"/>
  <c r="E32" i="27"/>
  <c r="E31" i="27"/>
  <c r="E30" i="27"/>
  <c r="E29" i="27"/>
  <c r="E27" i="27"/>
  <c r="E28" i="27"/>
  <c r="F19" i="7"/>
  <c r="F19" i="27"/>
  <c r="F23" i="7"/>
  <c r="F23" i="27"/>
  <c r="F29" i="7"/>
  <c r="F29" i="27"/>
  <c r="F31" i="7"/>
  <c r="F31" i="27"/>
  <c r="F37" i="7"/>
  <c r="F37" i="27"/>
  <c r="F41" i="7"/>
  <c r="F41" i="27"/>
  <c r="F49" i="7"/>
  <c r="F49" i="27"/>
  <c r="F53" i="7"/>
  <c r="F53" i="27"/>
  <c r="F59" i="7"/>
  <c r="F59" i="27"/>
  <c r="F63" i="7"/>
  <c r="F63" i="27"/>
  <c r="F69" i="7"/>
  <c r="F69" i="27"/>
  <c r="F73" i="7"/>
  <c r="F73" i="27"/>
  <c r="F79" i="7"/>
  <c r="F79" i="27"/>
  <c r="F81" i="7"/>
  <c r="F81" i="27"/>
  <c r="F87" i="7"/>
  <c r="F87" i="27"/>
  <c r="F91" i="7"/>
  <c r="F91" i="27"/>
  <c r="F97" i="7"/>
  <c r="F97" i="27"/>
  <c r="F101" i="7"/>
  <c r="F101" i="27"/>
  <c r="F103" i="7"/>
  <c r="F103" i="27"/>
  <c r="F109" i="7"/>
  <c r="F109" i="27"/>
  <c r="F113" i="7"/>
  <c r="F113" i="27"/>
  <c r="F119" i="7"/>
  <c r="F119" i="27"/>
  <c r="F121" i="7"/>
  <c r="F121" i="27"/>
  <c r="F125" i="7"/>
  <c r="F125" i="27"/>
  <c r="F129" i="7"/>
  <c r="F129" i="27"/>
  <c r="F135" i="7"/>
  <c r="F135" i="27"/>
  <c r="F141" i="7"/>
  <c r="F141" i="27"/>
  <c r="F147" i="7"/>
  <c r="F147" i="27"/>
  <c r="F153" i="7"/>
  <c r="F153" i="27"/>
  <c r="F161" i="7"/>
  <c r="F161" i="27"/>
  <c r="F167" i="7"/>
  <c r="F167" i="27"/>
  <c r="F171" i="7"/>
  <c r="F171" i="27"/>
  <c r="F177" i="7"/>
  <c r="F177" i="27"/>
  <c r="F181" i="7"/>
  <c r="F181" i="27"/>
  <c r="F185" i="7"/>
  <c r="F185" i="27"/>
  <c r="F193" i="7"/>
  <c r="F193" i="27"/>
  <c r="F199" i="7"/>
  <c r="F199" i="27"/>
  <c r="F205" i="7"/>
  <c r="F205" i="27"/>
  <c r="F211" i="7"/>
  <c r="F211" i="27"/>
  <c r="F215" i="7"/>
  <c r="F215" i="27"/>
  <c r="F221" i="7"/>
  <c r="F221" i="27"/>
  <c r="F227" i="7"/>
  <c r="F227" i="27"/>
  <c r="F233" i="7"/>
  <c r="F233" i="27"/>
  <c r="F239" i="7"/>
  <c r="F239" i="27"/>
  <c r="F247" i="7"/>
  <c r="F247" i="27"/>
  <c r="F253" i="7"/>
  <c r="F253" i="27"/>
  <c r="F259" i="7"/>
  <c r="F259" i="27"/>
  <c r="F265" i="7"/>
  <c r="F265" i="27"/>
  <c r="F271" i="7"/>
  <c r="F271" i="27"/>
  <c r="F275" i="7"/>
  <c r="F275" i="27"/>
  <c r="F281" i="7"/>
  <c r="F281" i="27"/>
  <c r="F289" i="7"/>
  <c r="F289" i="27"/>
  <c r="F293" i="7"/>
  <c r="F293" i="27"/>
  <c r="F299" i="7"/>
  <c r="F299" i="27"/>
  <c r="F307" i="7"/>
  <c r="F307" i="27"/>
  <c r="F313" i="7"/>
  <c r="F313" i="27"/>
  <c r="F317" i="7"/>
  <c r="F317" i="27"/>
  <c r="F323" i="7"/>
  <c r="F323" i="27"/>
  <c r="F339" i="7"/>
  <c r="F339" i="27"/>
  <c r="F345" i="7"/>
  <c r="F345" i="27"/>
  <c r="F351" i="7"/>
  <c r="F351" i="27"/>
  <c r="F357" i="7"/>
  <c r="F357" i="27"/>
  <c r="F363" i="7"/>
  <c r="F363" i="27"/>
  <c r="F369" i="7"/>
  <c r="F369" i="27"/>
  <c r="F375" i="7"/>
  <c r="F375" i="27"/>
  <c r="F381" i="7"/>
  <c r="F381" i="27"/>
  <c r="F387" i="7"/>
  <c r="F387" i="27"/>
  <c r="F393" i="7"/>
  <c r="F393" i="27"/>
  <c r="F399" i="7"/>
  <c r="F399" i="27"/>
  <c r="F405" i="7"/>
  <c r="F405" i="27"/>
  <c r="F413" i="7"/>
  <c r="F413" i="27"/>
  <c r="F417" i="7"/>
  <c r="F417" i="27"/>
  <c r="F423" i="7"/>
  <c r="F423" i="27"/>
  <c r="F429" i="7"/>
  <c r="F429" i="27"/>
  <c r="F435" i="7"/>
  <c r="F435" i="27"/>
  <c r="F441" i="7"/>
  <c r="F441" i="27"/>
  <c r="F447" i="7"/>
  <c r="F447" i="27"/>
  <c r="F453" i="7"/>
  <c r="F453" i="27"/>
  <c r="F455" i="7"/>
  <c r="F455" i="27"/>
  <c r="B9" i="7"/>
  <c r="B112" i="17" s="1"/>
  <c r="B9" i="27"/>
  <c r="B17" i="7"/>
  <c r="B120" i="17" s="1"/>
  <c r="B17" i="27"/>
  <c r="B25" i="7"/>
  <c r="B128" i="17" s="1"/>
  <c r="B25" i="27"/>
  <c r="B33" i="7"/>
  <c r="B136" i="17" s="1"/>
  <c r="B33" i="27"/>
  <c r="B41" i="7"/>
  <c r="B144" i="17" s="1"/>
  <c r="B41" i="27"/>
  <c r="B49" i="7"/>
  <c r="B152" i="17" s="1"/>
  <c r="B49" i="27"/>
  <c r="B57" i="7"/>
  <c r="B160" i="17" s="1"/>
  <c r="B57" i="27"/>
  <c r="B65" i="7"/>
  <c r="B168" i="17" s="1"/>
  <c r="B65" i="27"/>
  <c r="B73" i="7"/>
  <c r="B176" i="17" s="1"/>
  <c r="B73" i="27"/>
  <c r="B81" i="7"/>
  <c r="B184" i="17" s="1"/>
  <c r="B81" i="27"/>
  <c r="B85" i="7"/>
  <c r="B188" i="17" s="1"/>
  <c r="B85" i="27"/>
  <c r="B93" i="7"/>
  <c r="B196" i="17" s="1"/>
  <c r="B93" i="27"/>
  <c r="B101" i="7"/>
  <c r="B204" i="17" s="1"/>
  <c r="B101" i="27"/>
  <c r="B109" i="7"/>
  <c r="B212" i="17" s="1"/>
  <c r="B109" i="27"/>
  <c r="B117" i="7"/>
  <c r="B220" i="17" s="1"/>
  <c r="B117" i="27"/>
  <c r="B125" i="7"/>
  <c r="B228" i="17" s="1"/>
  <c r="B125" i="27"/>
  <c r="M125" i="27" s="1"/>
  <c r="B133" i="7"/>
  <c r="B236" i="17" s="1"/>
  <c r="B133" i="27"/>
  <c r="B141" i="7"/>
  <c r="B244" i="17" s="1"/>
  <c r="B141" i="27"/>
  <c r="B149" i="7"/>
  <c r="B252" i="17" s="1"/>
  <c r="B149" i="27"/>
  <c r="B157" i="7"/>
  <c r="B260" i="17" s="1"/>
  <c r="B157" i="27"/>
  <c r="B165" i="7"/>
  <c r="B268" i="17" s="1"/>
  <c r="B165" i="27"/>
  <c r="B173" i="7"/>
  <c r="B276" i="17" s="1"/>
  <c r="B173" i="27"/>
  <c r="B181" i="7"/>
  <c r="B284" i="17" s="1"/>
  <c r="B181" i="27"/>
  <c r="B189" i="7"/>
  <c r="B292" i="17" s="1"/>
  <c r="B189" i="27"/>
  <c r="B197" i="7"/>
  <c r="B300" i="17" s="1"/>
  <c r="B197" i="27"/>
  <c r="B209" i="7"/>
  <c r="B312" i="17" s="1"/>
  <c r="B209" i="27"/>
  <c r="B217" i="7"/>
  <c r="B320" i="17" s="1"/>
  <c r="B217" i="27"/>
  <c r="B225" i="7"/>
  <c r="B328" i="17" s="1"/>
  <c r="B225" i="27"/>
  <c r="B233" i="7"/>
  <c r="B336" i="17" s="1"/>
  <c r="B233" i="27"/>
  <c r="B245" i="7"/>
  <c r="B348" i="17" s="1"/>
  <c r="B245" i="27"/>
  <c r="B253" i="7"/>
  <c r="B356" i="17" s="1"/>
  <c r="B253" i="27"/>
  <c r="B261" i="7"/>
  <c r="B364" i="17" s="1"/>
  <c r="B261" i="27"/>
  <c r="B269" i="7"/>
  <c r="B372" i="17" s="1"/>
  <c r="B269" i="27"/>
  <c r="B277" i="7"/>
  <c r="B380" i="17" s="1"/>
  <c r="B277" i="27"/>
  <c r="B285" i="7"/>
  <c r="B388" i="17" s="1"/>
  <c r="B285" i="27"/>
  <c r="B293" i="7"/>
  <c r="B396" i="17" s="1"/>
  <c r="B293" i="27"/>
  <c r="B301" i="7"/>
  <c r="B404" i="17" s="1"/>
  <c r="B301" i="27"/>
  <c r="B309" i="7"/>
  <c r="B412" i="17" s="1"/>
  <c r="B309" i="27"/>
  <c r="B321" i="7"/>
  <c r="B424" i="17" s="1"/>
  <c r="B321" i="27"/>
  <c r="B341" i="7"/>
  <c r="B444" i="17" s="1"/>
  <c r="B341" i="27"/>
  <c r="F17" i="7"/>
  <c r="F17" i="27"/>
  <c r="F21" i="7"/>
  <c r="F21" i="27"/>
  <c r="F27" i="7"/>
  <c r="F27" i="27"/>
  <c r="F33" i="7"/>
  <c r="F33" i="27"/>
  <c r="F39" i="7"/>
  <c r="F39" i="27"/>
  <c r="F43" i="7"/>
  <c r="F43" i="27"/>
  <c r="F47" i="7"/>
  <c r="F47" i="27"/>
  <c r="F51" i="7"/>
  <c r="F51" i="27"/>
  <c r="F57" i="7"/>
  <c r="F57" i="27"/>
  <c r="F61" i="7"/>
  <c r="F61" i="27"/>
  <c r="F67" i="7"/>
  <c r="F67" i="27"/>
  <c r="F71" i="7"/>
  <c r="F71" i="27"/>
  <c r="F77" i="7"/>
  <c r="F77" i="27"/>
  <c r="F83" i="7"/>
  <c r="F83" i="27"/>
  <c r="F89" i="7"/>
  <c r="F89" i="27"/>
  <c r="F93" i="7"/>
  <c r="F93" i="27"/>
  <c r="F99" i="7"/>
  <c r="F99" i="27"/>
  <c r="F105" i="7"/>
  <c r="F105" i="27"/>
  <c r="F111" i="7"/>
  <c r="F111" i="27"/>
  <c r="F115" i="7"/>
  <c r="F115" i="27"/>
  <c r="F123" i="7"/>
  <c r="F123" i="27"/>
  <c r="F131" i="7"/>
  <c r="F131" i="27"/>
  <c r="F137" i="7"/>
  <c r="F137" i="27"/>
  <c r="F145" i="7"/>
  <c r="F145" i="27"/>
  <c r="F151" i="7"/>
  <c r="F151" i="27"/>
  <c r="F157" i="7"/>
  <c r="F157" i="27"/>
  <c r="F165" i="7"/>
  <c r="F165" i="27"/>
  <c r="F173" i="7"/>
  <c r="F173" i="27"/>
  <c r="F179" i="7"/>
  <c r="F179" i="27"/>
  <c r="F187" i="7"/>
  <c r="F187" i="27"/>
  <c r="F191" i="7"/>
  <c r="F191" i="27"/>
  <c r="F197" i="7"/>
  <c r="F197" i="27"/>
  <c r="F203" i="7"/>
  <c r="F203" i="27"/>
  <c r="F209" i="7"/>
  <c r="F209" i="27"/>
  <c r="F217" i="7"/>
  <c r="F217" i="27"/>
  <c r="F223" i="7"/>
  <c r="F223" i="27"/>
  <c r="F229" i="7"/>
  <c r="F229" i="27"/>
  <c r="F235" i="7"/>
  <c r="F235" i="27"/>
  <c r="F241" i="7"/>
  <c r="F241" i="27"/>
  <c r="F245" i="7"/>
  <c r="F245" i="27"/>
  <c r="F251" i="7"/>
  <c r="F251" i="27"/>
  <c r="F257" i="7"/>
  <c r="F257" i="27"/>
  <c r="F263" i="7"/>
  <c r="F263" i="27"/>
  <c r="F269" i="7"/>
  <c r="F269" i="27"/>
  <c r="F277" i="7"/>
  <c r="F277" i="27"/>
  <c r="F283" i="7"/>
  <c r="F283" i="27"/>
  <c r="F287" i="7"/>
  <c r="F287" i="27"/>
  <c r="F295" i="7"/>
  <c r="F295" i="27"/>
  <c r="F301" i="7"/>
  <c r="F301" i="27"/>
  <c r="F305" i="7"/>
  <c r="F305" i="27"/>
  <c r="F311" i="7"/>
  <c r="F311" i="27"/>
  <c r="F319" i="7"/>
  <c r="F319" i="27"/>
  <c r="F341" i="7"/>
  <c r="F341" i="27"/>
  <c r="F347" i="7"/>
  <c r="F347" i="27"/>
  <c r="F353" i="7"/>
  <c r="F353" i="27"/>
  <c r="F359" i="7"/>
  <c r="F359" i="27"/>
  <c r="F365" i="7"/>
  <c r="F365" i="27"/>
  <c r="F371" i="7"/>
  <c r="F371" i="27"/>
  <c r="F377" i="7"/>
  <c r="F377" i="27"/>
  <c r="F383" i="7"/>
  <c r="F383" i="27"/>
  <c r="F389" i="7"/>
  <c r="F389" i="27"/>
  <c r="F395" i="7"/>
  <c r="F395" i="27"/>
  <c r="F401" i="7"/>
  <c r="F401" i="27"/>
  <c r="F407" i="7"/>
  <c r="F407" i="27"/>
  <c r="F411" i="7"/>
  <c r="F411" i="27"/>
  <c r="F419" i="7"/>
  <c r="F419" i="27"/>
  <c r="F425" i="7"/>
  <c r="F425" i="27"/>
  <c r="F431" i="7"/>
  <c r="F431" i="27"/>
  <c r="F437" i="7"/>
  <c r="F437" i="27"/>
  <c r="F443" i="7"/>
  <c r="F443" i="27"/>
  <c r="F449" i="7"/>
  <c r="F449" i="27"/>
  <c r="B5" i="7"/>
  <c r="B108" i="17" s="1"/>
  <c r="B5" i="27"/>
  <c r="B13" i="7"/>
  <c r="B116" i="17" s="1"/>
  <c r="B13" i="27"/>
  <c r="B21" i="7"/>
  <c r="B124" i="17" s="1"/>
  <c r="B21" i="27"/>
  <c r="B29" i="7"/>
  <c r="B132" i="17" s="1"/>
  <c r="B29" i="27"/>
  <c r="B37" i="7"/>
  <c r="B140" i="17" s="1"/>
  <c r="B37" i="27"/>
  <c r="B45" i="7"/>
  <c r="B148" i="17" s="1"/>
  <c r="B45" i="27"/>
  <c r="B53" i="7"/>
  <c r="B156" i="17" s="1"/>
  <c r="B53" i="27"/>
  <c r="B61" i="7"/>
  <c r="B164" i="17" s="1"/>
  <c r="B61" i="27"/>
  <c r="B69" i="7"/>
  <c r="B172" i="17" s="1"/>
  <c r="B69" i="27"/>
  <c r="B77" i="7"/>
  <c r="B180" i="17" s="1"/>
  <c r="B77" i="27"/>
  <c r="B89" i="7"/>
  <c r="B192" i="17" s="1"/>
  <c r="B89" i="27"/>
  <c r="B97" i="7"/>
  <c r="B200" i="17" s="1"/>
  <c r="B97" i="27"/>
  <c r="B105" i="7"/>
  <c r="B208" i="17" s="1"/>
  <c r="B105" i="27"/>
  <c r="B113" i="7"/>
  <c r="B216" i="17" s="1"/>
  <c r="B113" i="27"/>
  <c r="B121" i="7"/>
  <c r="B224" i="17" s="1"/>
  <c r="B121" i="27"/>
  <c r="M121" i="27" s="1"/>
  <c r="B129" i="7"/>
  <c r="B232" i="17" s="1"/>
  <c r="B129" i="27"/>
  <c r="B137" i="7"/>
  <c r="B240" i="17" s="1"/>
  <c r="B137" i="27"/>
  <c r="B145" i="7"/>
  <c r="B248" i="17" s="1"/>
  <c r="B145" i="27"/>
  <c r="B153" i="7"/>
  <c r="B256" i="17" s="1"/>
  <c r="B153" i="27"/>
  <c r="B161" i="7"/>
  <c r="B264" i="17" s="1"/>
  <c r="B161" i="27"/>
  <c r="B169" i="7"/>
  <c r="B272" i="17" s="1"/>
  <c r="B169" i="27"/>
  <c r="B177" i="7"/>
  <c r="B280" i="17" s="1"/>
  <c r="B177" i="27"/>
  <c r="B185" i="7"/>
  <c r="B288" i="17" s="1"/>
  <c r="B185" i="27"/>
  <c r="B193" i="7"/>
  <c r="B296" i="17" s="1"/>
  <c r="B193" i="27"/>
  <c r="B201" i="7"/>
  <c r="B304" i="17" s="1"/>
  <c r="B201" i="27"/>
  <c r="B205" i="7"/>
  <c r="B308" i="17" s="1"/>
  <c r="B205" i="27"/>
  <c r="B213" i="7"/>
  <c r="B316" i="17" s="1"/>
  <c r="B213" i="27"/>
  <c r="B221" i="7"/>
  <c r="B324" i="17" s="1"/>
  <c r="B221" i="27"/>
  <c r="B229" i="7"/>
  <c r="B332" i="17" s="1"/>
  <c r="B229" i="27"/>
  <c r="B237" i="7"/>
  <c r="B340" i="17" s="1"/>
  <c r="B237" i="27"/>
  <c r="B241" i="7"/>
  <c r="B344" i="17" s="1"/>
  <c r="B241" i="27"/>
  <c r="B249" i="7"/>
  <c r="B352" i="17" s="1"/>
  <c r="B249" i="27"/>
  <c r="B257" i="7"/>
  <c r="B360" i="17" s="1"/>
  <c r="B257" i="27"/>
  <c r="B265" i="7"/>
  <c r="B368" i="17" s="1"/>
  <c r="B265" i="27"/>
  <c r="B273" i="7"/>
  <c r="B376" i="17" s="1"/>
  <c r="B273" i="27"/>
  <c r="B281" i="7"/>
  <c r="B384" i="17" s="1"/>
  <c r="B281" i="27"/>
  <c r="B289" i="7"/>
  <c r="B392" i="17" s="1"/>
  <c r="B289" i="27"/>
  <c r="B297" i="7"/>
  <c r="B400" i="17" s="1"/>
  <c r="B297" i="27"/>
  <c r="B305" i="7"/>
  <c r="B408" i="17" s="1"/>
  <c r="B305" i="27"/>
  <c r="B313" i="7"/>
  <c r="B416" i="17" s="1"/>
  <c r="B313" i="27"/>
  <c r="B317" i="7"/>
  <c r="B420" i="17" s="1"/>
  <c r="B317" i="27"/>
  <c r="B325" i="7"/>
  <c r="B428" i="17" s="1"/>
  <c r="B325" i="27"/>
  <c r="B345" i="7"/>
  <c r="B448" i="17" s="1"/>
  <c r="B345" i="27"/>
  <c r="F25" i="7"/>
  <c r="F25" i="27"/>
  <c r="F35" i="7"/>
  <c r="F35" i="27"/>
  <c r="F45" i="7"/>
  <c r="F45" i="27"/>
  <c r="F55" i="7"/>
  <c r="F55" i="27"/>
  <c r="F65" i="7"/>
  <c r="F65" i="27"/>
  <c r="F75" i="7"/>
  <c r="F75" i="27"/>
  <c r="F85" i="7"/>
  <c r="F85" i="27"/>
  <c r="F95" i="7"/>
  <c r="F95" i="27"/>
  <c r="F107" i="7"/>
  <c r="F107" i="27"/>
  <c r="F117" i="7"/>
  <c r="F117" i="27"/>
  <c r="F127" i="7"/>
  <c r="F127" i="27"/>
  <c r="F133" i="7"/>
  <c r="F133" i="27"/>
  <c r="F139" i="7"/>
  <c r="F139" i="27"/>
  <c r="F143" i="7"/>
  <c r="F143" i="27"/>
  <c r="F149" i="7"/>
  <c r="F149" i="27"/>
  <c r="F155" i="7"/>
  <c r="F155" i="27"/>
  <c r="F159" i="7"/>
  <c r="F159" i="27"/>
  <c r="F163" i="7"/>
  <c r="F163" i="27"/>
  <c r="F169" i="7"/>
  <c r="F169" i="27"/>
  <c r="F175" i="7"/>
  <c r="F175" i="27"/>
  <c r="F183" i="7"/>
  <c r="F183" i="27"/>
  <c r="F189" i="7"/>
  <c r="F189" i="27"/>
  <c r="F195" i="7"/>
  <c r="F195" i="27"/>
  <c r="F201" i="7"/>
  <c r="F201" i="27"/>
  <c r="F207" i="7"/>
  <c r="F207" i="27"/>
  <c r="F213" i="7"/>
  <c r="F213" i="27"/>
  <c r="F219" i="7"/>
  <c r="F219" i="27"/>
  <c r="F225" i="7"/>
  <c r="F225" i="27"/>
  <c r="F231" i="7"/>
  <c r="F231" i="27"/>
  <c r="F237" i="7"/>
  <c r="F237" i="27"/>
  <c r="F243" i="7"/>
  <c r="F243" i="27"/>
  <c r="F249" i="7"/>
  <c r="F249" i="27"/>
  <c r="F255" i="7"/>
  <c r="F255" i="27"/>
  <c r="F261" i="7"/>
  <c r="F261" i="27"/>
  <c r="F267" i="7"/>
  <c r="F267" i="27"/>
  <c r="F273" i="7"/>
  <c r="F273" i="27"/>
  <c r="F279" i="7"/>
  <c r="F279" i="27"/>
  <c r="F285" i="7"/>
  <c r="F285" i="27"/>
  <c r="F291" i="7"/>
  <c r="F291" i="27"/>
  <c r="F297" i="7"/>
  <c r="F297" i="27"/>
  <c r="F303" i="7"/>
  <c r="F303" i="27"/>
  <c r="F309" i="7"/>
  <c r="F309" i="27"/>
  <c r="F315" i="7"/>
  <c r="F315" i="27"/>
  <c r="F321" i="7"/>
  <c r="F321" i="27"/>
  <c r="F325" i="7"/>
  <c r="F325" i="27"/>
  <c r="F343" i="7"/>
  <c r="F343" i="27"/>
  <c r="F349" i="7"/>
  <c r="F349" i="27"/>
  <c r="F355" i="7"/>
  <c r="F355" i="27"/>
  <c r="F361" i="7"/>
  <c r="F361" i="27"/>
  <c r="F367" i="7"/>
  <c r="F367" i="27"/>
  <c r="F373" i="7"/>
  <c r="F373" i="27"/>
  <c r="F379" i="7"/>
  <c r="F379" i="27"/>
  <c r="F385" i="7"/>
  <c r="F385" i="27"/>
  <c r="F391" i="7"/>
  <c r="F391" i="27"/>
  <c r="F397" i="7"/>
  <c r="F397" i="27"/>
  <c r="F403" i="7"/>
  <c r="F403" i="27"/>
  <c r="F409" i="7"/>
  <c r="F409" i="27"/>
  <c r="F415" i="7"/>
  <c r="F415" i="27"/>
  <c r="F421" i="7"/>
  <c r="F421" i="27"/>
  <c r="F427" i="7"/>
  <c r="F427" i="27"/>
  <c r="F433" i="7"/>
  <c r="F433" i="27"/>
  <c r="F439" i="7"/>
  <c r="F439" i="27"/>
  <c r="F445" i="7"/>
  <c r="F445" i="27"/>
  <c r="F451" i="7"/>
  <c r="F451" i="27"/>
  <c r="F5" i="7"/>
  <c r="F5" i="27"/>
  <c r="F7" i="7"/>
  <c r="F7" i="27"/>
  <c r="F9" i="7"/>
  <c r="F9" i="27"/>
  <c r="F11" i="7"/>
  <c r="F11" i="27"/>
  <c r="F13" i="7"/>
  <c r="F13" i="27"/>
  <c r="B349" i="7"/>
  <c r="B452" i="17" s="1"/>
  <c r="B349" i="27"/>
  <c r="B357" i="7"/>
  <c r="B460" i="17" s="1"/>
  <c r="B357" i="27"/>
  <c r="B365" i="7"/>
  <c r="B468" i="17" s="1"/>
  <c r="B365" i="27"/>
  <c r="B377" i="7"/>
  <c r="B480" i="17" s="1"/>
  <c r="B377" i="27"/>
  <c r="B385" i="7"/>
  <c r="B488" i="17" s="1"/>
  <c r="B385" i="27"/>
  <c r="B393" i="7"/>
  <c r="B496" i="17" s="1"/>
  <c r="B393" i="27"/>
  <c r="B401" i="7"/>
  <c r="B504" i="17" s="1"/>
  <c r="B401" i="27"/>
  <c r="B409" i="7"/>
  <c r="B512" i="17" s="1"/>
  <c r="B409" i="27"/>
  <c r="B421" i="7"/>
  <c r="B524" i="17" s="1"/>
  <c r="B421" i="27"/>
  <c r="B429" i="7"/>
  <c r="B532" i="17" s="1"/>
  <c r="B429" i="27"/>
  <c r="B433" i="7"/>
  <c r="B536" i="17" s="1"/>
  <c r="B433" i="27"/>
  <c r="B441" i="7"/>
  <c r="B544" i="17" s="1"/>
  <c r="B441" i="27"/>
  <c r="B449" i="7"/>
  <c r="B552" i="17" s="1"/>
  <c r="B449" i="27"/>
  <c r="B457" i="7"/>
  <c r="B560" i="17" s="1"/>
  <c r="B457" i="27"/>
  <c r="B465" i="7"/>
  <c r="B568" i="17" s="1"/>
  <c r="B465" i="27"/>
  <c r="B473" i="7"/>
  <c r="B576" i="17" s="1"/>
  <c r="B473" i="27"/>
  <c r="B481" i="7"/>
  <c r="B584" i="17" s="1"/>
  <c r="B481" i="27"/>
  <c r="B485" i="7"/>
  <c r="B588" i="17" s="1"/>
  <c r="B485" i="27"/>
  <c r="B493" i="7"/>
  <c r="B596" i="17" s="1"/>
  <c r="B493" i="27"/>
  <c r="B501" i="7"/>
  <c r="B604" i="17" s="1"/>
  <c r="B501" i="27"/>
  <c r="B509" i="7"/>
  <c r="B612" i="17" s="1"/>
  <c r="B509" i="27"/>
  <c r="B517" i="7"/>
  <c r="B620" i="17" s="1"/>
  <c r="B517" i="27"/>
  <c r="B525" i="7"/>
  <c r="B628" i="17" s="1"/>
  <c r="B525" i="27"/>
  <c r="B533" i="7"/>
  <c r="B636" i="17" s="1"/>
  <c r="B533" i="27"/>
  <c r="B541" i="7"/>
  <c r="B644" i="17" s="1"/>
  <c r="B541" i="27"/>
  <c r="B553" i="7"/>
  <c r="B656" i="17" s="1"/>
  <c r="B553" i="27"/>
  <c r="F4" i="7"/>
  <c r="F4" i="27"/>
  <c r="F6" i="7"/>
  <c r="F6" i="27"/>
  <c r="F10" i="7"/>
  <c r="F10" i="27"/>
  <c r="F14" i="7"/>
  <c r="F14" i="27"/>
  <c r="F461" i="7"/>
  <c r="F461" i="27"/>
  <c r="F467" i="7"/>
  <c r="F467" i="27"/>
  <c r="F469" i="7"/>
  <c r="F469" i="27"/>
  <c r="F475" i="7"/>
  <c r="F475" i="27"/>
  <c r="F479" i="7"/>
  <c r="F479" i="27"/>
  <c r="F483" i="7"/>
  <c r="F483" i="27"/>
  <c r="F487" i="7"/>
  <c r="F487" i="27"/>
  <c r="F493" i="7"/>
  <c r="F493" i="27"/>
  <c r="F497" i="7"/>
  <c r="F497" i="27"/>
  <c r="F499" i="7"/>
  <c r="F499" i="27"/>
  <c r="F505" i="7"/>
  <c r="F505" i="27"/>
  <c r="F507" i="7"/>
  <c r="F507" i="27"/>
  <c r="F509" i="7"/>
  <c r="F509" i="27"/>
  <c r="F511" i="7"/>
  <c r="F511" i="27"/>
  <c r="F513" i="7"/>
  <c r="F513" i="27"/>
  <c r="F515" i="7"/>
  <c r="F515" i="27"/>
  <c r="F517" i="7"/>
  <c r="F517" i="27"/>
  <c r="F519" i="7"/>
  <c r="F519" i="27"/>
  <c r="F521" i="7"/>
  <c r="F521" i="27"/>
  <c r="F523" i="7"/>
  <c r="F523" i="27"/>
  <c r="F527" i="7"/>
  <c r="F527" i="27"/>
  <c r="F529" i="7"/>
  <c r="F529" i="27"/>
  <c r="F531" i="7"/>
  <c r="F531" i="27"/>
  <c r="F533" i="7"/>
  <c r="F533" i="27"/>
  <c r="F535" i="7"/>
  <c r="F535" i="27"/>
  <c r="F537" i="7"/>
  <c r="F537" i="27"/>
  <c r="F539" i="7"/>
  <c r="F539" i="27"/>
  <c r="F541" i="7"/>
  <c r="F541" i="27"/>
  <c r="F543" i="7"/>
  <c r="F543" i="27"/>
  <c r="F545" i="7"/>
  <c r="F545" i="27"/>
  <c r="F547" i="7"/>
  <c r="F547" i="27"/>
  <c r="F549" i="7"/>
  <c r="F549" i="27"/>
  <c r="F551" i="7"/>
  <c r="F551" i="27"/>
  <c r="F553" i="7"/>
  <c r="F553" i="27"/>
  <c r="L4" i="7"/>
  <c r="J4" i="27"/>
  <c r="L6" i="7"/>
  <c r="J6" i="27"/>
  <c r="L8" i="7"/>
  <c r="J8" i="27"/>
  <c r="L10" i="7"/>
  <c r="J10" i="27"/>
  <c r="L12" i="7"/>
  <c r="J12" i="27"/>
  <c r="L14" i="7"/>
  <c r="J14" i="27"/>
  <c r="L16" i="7"/>
  <c r="J16" i="27"/>
  <c r="L18" i="7"/>
  <c r="J18" i="27"/>
  <c r="L20" i="7"/>
  <c r="J20" i="27"/>
  <c r="L22" i="7"/>
  <c r="J22" i="27"/>
  <c r="L24" i="7"/>
  <c r="J24" i="27"/>
  <c r="L26" i="7"/>
  <c r="J26" i="27"/>
  <c r="L28" i="7"/>
  <c r="J28" i="27"/>
  <c r="L30" i="7"/>
  <c r="J30" i="27"/>
  <c r="L32" i="7"/>
  <c r="J32" i="27"/>
  <c r="L34" i="7"/>
  <c r="J34" i="27"/>
  <c r="L36" i="7"/>
  <c r="J36" i="27"/>
  <c r="L38" i="7"/>
  <c r="J38" i="27"/>
  <c r="L40" i="7"/>
  <c r="J40" i="27"/>
  <c r="L42" i="7"/>
  <c r="J42" i="27"/>
  <c r="L44" i="7"/>
  <c r="J44" i="27"/>
  <c r="L46" i="7"/>
  <c r="J46" i="27"/>
  <c r="L48" i="7"/>
  <c r="J48" i="27"/>
  <c r="L50" i="7"/>
  <c r="J50" i="27"/>
  <c r="L52" i="7"/>
  <c r="J52" i="27"/>
  <c r="L54" i="7"/>
  <c r="J54" i="27"/>
  <c r="L56" i="7"/>
  <c r="J56" i="27"/>
  <c r="L58" i="7"/>
  <c r="J58" i="27"/>
  <c r="L60" i="7"/>
  <c r="J60" i="27"/>
  <c r="L62" i="7"/>
  <c r="J62" i="27"/>
  <c r="L64" i="7"/>
  <c r="J64" i="27"/>
  <c r="L66" i="7"/>
  <c r="J66" i="27"/>
  <c r="L68" i="7"/>
  <c r="J68" i="27"/>
  <c r="L70" i="7"/>
  <c r="J70" i="27"/>
  <c r="L72" i="7"/>
  <c r="J72" i="27"/>
  <c r="L74" i="7"/>
  <c r="J74" i="27"/>
  <c r="L76" i="7"/>
  <c r="J76" i="27"/>
  <c r="L78" i="7"/>
  <c r="J78" i="27"/>
  <c r="L80" i="7"/>
  <c r="J80" i="27"/>
  <c r="L82" i="7"/>
  <c r="J82" i="27"/>
  <c r="L84" i="7"/>
  <c r="J84" i="27"/>
  <c r="L86" i="7"/>
  <c r="J86" i="27"/>
  <c r="L88" i="7"/>
  <c r="J88" i="27"/>
  <c r="L90" i="7"/>
  <c r="J90" i="27"/>
  <c r="L92" i="7"/>
  <c r="J92" i="27"/>
  <c r="L94" i="7"/>
  <c r="J94" i="27"/>
  <c r="L96" i="7"/>
  <c r="J96" i="27"/>
  <c r="L98" i="7"/>
  <c r="J98" i="27"/>
  <c r="L100" i="7"/>
  <c r="J100" i="27"/>
  <c r="L102" i="7"/>
  <c r="J102" i="27"/>
  <c r="L104" i="7"/>
  <c r="J104" i="27"/>
  <c r="L106" i="7"/>
  <c r="J106" i="27"/>
  <c r="L108" i="7"/>
  <c r="J108" i="27"/>
  <c r="L110" i="7"/>
  <c r="J110" i="27"/>
  <c r="L112" i="7"/>
  <c r="J112" i="27"/>
  <c r="L114" i="7"/>
  <c r="J114" i="27"/>
  <c r="L116" i="7"/>
  <c r="J116" i="27"/>
  <c r="L118" i="7"/>
  <c r="J118" i="27"/>
  <c r="L120" i="7"/>
  <c r="J120" i="27"/>
  <c r="L122" i="7"/>
  <c r="J122" i="27"/>
  <c r="L124" i="7"/>
  <c r="J124" i="27"/>
  <c r="L126" i="7"/>
  <c r="J126" i="27"/>
  <c r="L128" i="7"/>
  <c r="J128" i="27"/>
  <c r="L130" i="7"/>
  <c r="J130" i="27"/>
  <c r="L132" i="7"/>
  <c r="J132" i="27"/>
  <c r="L134" i="7"/>
  <c r="J134" i="27"/>
  <c r="L136" i="7"/>
  <c r="J136" i="27"/>
  <c r="L138" i="7"/>
  <c r="J138" i="27"/>
  <c r="L140" i="7"/>
  <c r="J140" i="27"/>
  <c r="L142" i="7"/>
  <c r="J142" i="27"/>
  <c r="L144" i="7"/>
  <c r="J144" i="27"/>
  <c r="L146" i="7"/>
  <c r="J146" i="27"/>
  <c r="L148" i="7"/>
  <c r="J148" i="27"/>
  <c r="L150" i="7"/>
  <c r="J150" i="27"/>
  <c r="L152" i="7"/>
  <c r="J152" i="27"/>
  <c r="L154" i="7"/>
  <c r="J154" i="27"/>
  <c r="L156" i="7"/>
  <c r="J156" i="27"/>
  <c r="L158" i="7"/>
  <c r="J158" i="27"/>
  <c r="L160" i="7"/>
  <c r="J160" i="27"/>
  <c r="L162" i="7"/>
  <c r="J162" i="27"/>
  <c r="L164" i="7"/>
  <c r="J164" i="27"/>
  <c r="L166" i="7"/>
  <c r="J166" i="27"/>
  <c r="L168" i="7"/>
  <c r="J168" i="27"/>
  <c r="L170" i="7"/>
  <c r="J170" i="27"/>
  <c r="L172" i="7"/>
  <c r="J172" i="27"/>
  <c r="L174" i="7"/>
  <c r="J174" i="27"/>
  <c r="L176" i="7"/>
  <c r="J176" i="27"/>
  <c r="L178" i="7"/>
  <c r="J178" i="27"/>
  <c r="L180" i="7"/>
  <c r="J180" i="27"/>
  <c r="L182" i="7"/>
  <c r="J182" i="27"/>
  <c r="L184" i="7"/>
  <c r="J184" i="27"/>
  <c r="L186" i="7"/>
  <c r="J186" i="27"/>
  <c r="L188" i="7"/>
  <c r="J188" i="27"/>
  <c r="L190" i="7"/>
  <c r="J190" i="27"/>
  <c r="L192" i="7"/>
  <c r="J192" i="27"/>
  <c r="L194" i="7"/>
  <c r="J194" i="27"/>
  <c r="L196" i="7"/>
  <c r="J196" i="27"/>
  <c r="L198" i="7"/>
  <c r="J198" i="27"/>
  <c r="L200" i="7"/>
  <c r="J200" i="27"/>
  <c r="L202" i="7"/>
  <c r="J202" i="27"/>
  <c r="L204" i="7"/>
  <c r="J204" i="27"/>
  <c r="L206" i="7"/>
  <c r="J206" i="27"/>
  <c r="L208" i="7"/>
  <c r="J208" i="27"/>
  <c r="L210" i="7"/>
  <c r="J210" i="27"/>
  <c r="L212" i="7"/>
  <c r="J212" i="27"/>
  <c r="L214" i="7"/>
  <c r="J214" i="27"/>
  <c r="L216" i="7"/>
  <c r="J216" i="27"/>
  <c r="L218" i="7"/>
  <c r="J218" i="27"/>
  <c r="L220" i="7"/>
  <c r="J220" i="27"/>
  <c r="L222" i="7"/>
  <c r="J222" i="27"/>
  <c r="L224" i="7"/>
  <c r="J224" i="27"/>
  <c r="L226" i="7"/>
  <c r="J226" i="27"/>
  <c r="L228" i="7"/>
  <c r="J228" i="27"/>
  <c r="L230" i="7"/>
  <c r="J230" i="27"/>
  <c r="L232" i="7"/>
  <c r="J232" i="27"/>
  <c r="L234" i="7"/>
  <c r="J234" i="27"/>
  <c r="L236" i="7"/>
  <c r="J236" i="27"/>
  <c r="L238" i="7"/>
  <c r="J238" i="27"/>
  <c r="L240" i="7"/>
  <c r="J240" i="27"/>
  <c r="L242" i="7"/>
  <c r="J242" i="27"/>
  <c r="L244" i="7"/>
  <c r="J244" i="27"/>
  <c r="L246" i="7"/>
  <c r="J246" i="27"/>
  <c r="L248" i="7"/>
  <c r="J248" i="27"/>
  <c r="L250" i="7"/>
  <c r="J250" i="27"/>
  <c r="L252" i="7"/>
  <c r="J252" i="27"/>
  <c r="L254" i="7"/>
  <c r="J254" i="27"/>
  <c r="L256" i="7"/>
  <c r="J256" i="27"/>
  <c r="L258" i="7"/>
  <c r="J258" i="27"/>
  <c r="L260" i="7"/>
  <c r="J260" i="27"/>
  <c r="L262" i="7"/>
  <c r="J262" i="27"/>
  <c r="L264" i="7"/>
  <c r="J264" i="27"/>
  <c r="L266" i="7"/>
  <c r="J266" i="27"/>
  <c r="L268" i="7"/>
  <c r="J268" i="27"/>
  <c r="L270" i="7"/>
  <c r="J270" i="27"/>
  <c r="L272" i="7"/>
  <c r="J272" i="27"/>
  <c r="L274" i="7"/>
  <c r="J274" i="27"/>
  <c r="L276" i="7"/>
  <c r="J276" i="27"/>
  <c r="L278" i="7"/>
  <c r="J278" i="27"/>
  <c r="L280" i="7"/>
  <c r="J280" i="27"/>
  <c r="L282" i="7"/>
  <c r="J282" i="27"/>
  <c r="L284" i="7"/>
  <c r="J284" i="27"/>
  <c r="L286" i="7"/>
  <c r="J286" i="27"/>
  <c r="L288" i="7"/>
  <c r="J288" i="27"/>
  <c r="L290" i="7"/>
  <c r="J290" i="27"/>
  <c r="L292" i="7"/>
  <c r="J292" i="27"/>
  <c r="L294" i="7"/>
  <c r="J294" i="27"/>
  <c r="L296" i="7"/>
  <c r="J296" i="27"/>
  <c r="L298" i="7"/>
  <c r="J298" i="27"/>
  <c r="L300" i="7"/>
  <c r="J300" i="27"/>
  <c r="L302" i="7"/>
  <c r="J302" i="27"/>
  <c r="L304" i="7"/>
  <c r="J304" i="27"/>
  <c r="L306" i="7"/>
  <c r="J306" i="27"/>
  <c r="L308" i="7"/>
  <c r="J308" i="27"/>
  <c r="L310" i="7"/>
  <c r="J310" i="27"/>
  <c r="L312" i="7"/>
  <c r="J312" i="27"/>
  <c r="L314" i="7"/>
  <c r="J314" i="27"/>
  <c r="L316" i="7"/>
  <c r="J316" i="27"/>
  <c r="L318" i="7"/>
  <c r="J318" i="27"/>
  <c r="L320" i="7"/>
  <c r="J320" i="27"/>
  <c r="B353" i="7"/>
  <c r="B456" i="17" s="1"/>
  <c r="B353" i="27"/>
  <c r="B361" i="7"/>
  <c r="B464" i="17" s="1"/>
  <c r="B361" i="27"/>
  <c r="B369" i="7"/>
  <c r="B472" i="17" s="1"/>
  <c r="B369" i="27"/>
  <c r="B373" i="7"/>
  <c r="B476" i="17" s="1"/>
  <c r="B373" i="27"/>
  <c r="B381" i="7"/>
  <c r="B484" i="17" s="1"/>
  <c r="B381" i="27"/>
  <c r="B389" i="7"/>
  <c r="B492" i="17" s="1"/>
  <c r="B389" i="27"/>
  <c r="B397" i="7"/>
  <c r="B500" i="17" s="1"/>
  <c r="B397" i="27"/>
  <c r="B405" i="7"/>
  <c r="B508" i="17" s="1"/>
  <c r="B405" i="27"/>
  <c r="B413" i="7"/>
  <c r="B516" i="17" s="1"/>
  <c r="B413" i="27"/>
  <c r="B417" i="7"/>
  <c r="B520" i="17" s="1"/>
  <c r="B417" i="27"/>
  <c r="B425" i="7"/>
  <c r="B528" i="17" s="1"/>
  <c r="B425" i="27"/>
  <c r="B437" i="7"/>
  <c r="B540" i="17" s="1"/>
  <c r="B437" i="27"/>
  <c r="B445" i="7"/>
  <c r="B548" i="17" s="1"/>
  <c r="B445" i="27"/>
  <c r="B453" i="7"/>
  <c r="B556" i="17" s="1"/>
  <c r="B453" i="27"/>
  <c r="B461" i="7"/>
  <c r="B564" i="17" s="1"/>
  <c r="B461" i="27"/>
  <c r="B469" i="7"/>
  <c r="B572" i="17" s="1"/>
  <c r="B469" i="27"/>
  <c r="B477" i="7"/>
  <c r="B580" i="17" s="1"/>
  <c r="B477" i="27"/>
  <c r="B489" i="7"/>
  <c r="B592" i="17" s="1"/>
  <c r="B489" i="27"/>
  <c r="B497" i="7"/>
  <c r="B600" i="17" s="1"/>
  <c r="B497" i="27"/>
  <c r="B505" i="7"/>
  <c r="B608" i="17" s="1"/>
  <c r="B505" i="27"/>
  <c r="B513" i="7"/>
  <c r="B616" i="17" s="1"/>
  <c r="B513" i="27"/>
  <c r="B521" i="7"/>
  <c r="B624" i="17" s="1"/>
  <c r="B521" i="27"/>
  <c r="B529" i="7"/>
  <c r="B632" i="17" s="1"/>
  <c r="B529" i="27"/>
  <c r="B537" i="7"/>
  <c r="B640" i="17" s="1"/>
  <c r="B537" i="27"/>
  <c r="B545" i="7"/>
  <c r="B648" i="17" s="1"/>
  <c r="B545" i="27"/>
  <c r="B549" i="7"/>
  <c r="B652" i="17" s="1"/>
  <c r="B549" i="27"/>
  <c r="F8" i="7"/>
  <c r="F8" i="27"/>
  <c r="F12" i="7"/>
  <c r="F12" i="27"/>
  <c r="F459" i="7"/>
  <c r="F459" i="27"/>
  <c r="F463" i="7"/>
  <c r="F463" i="27"/>
  <c r="F465" i="7"/>
  <c r="F465" i="27"/>
  <c r="F471" i="7"/>
  <c r="F471" i="27"/>
  <c r="F473" i="7"/>
  <c r="F473" i="27"/>
  <c r="F477" i="7"/>
  <c r="F477" i="27"/>
  <c r="F481" i="7"/>
  <c r="F481" i="27"/>
  <c r="F485" i="7"/>
  <c r="F485" i="27"/>
  <c r="F489" i="7"/>
  <c r="F489" i="27"/>
  <c r="F491" i="7"/>
  <c r="F491" i="27"/>
  <c r="F495" i="7"/>
  <c r="F495" i="27"/>
  <c r="F501" i="7"/>
  <c r="F501" i="27"/>
  <c r="F503" i="7"/>
  <c r="F503" i="27"/>
  <c r="F525" i="7"/>
  <c r="F525" i="27"/>
  <c r="F16" i="7"/>
  <c r="F16" i="27"/>
  <c r="F18" i="7"/>
  <c r="F18" i="27"/>
  <c r="F20" i="7"/>
  <c r="F20" i="27"/>
  <c r="F22" i="7"/>
  <c r="F22" i="27"/>
  <c r="F24" i="7"/>
  <c r="F24" i="27"/>
  <c r="F26" i="7"/>
  <c r="F26" i="27"/>
  <c r="F28" i="7"/>
  <c r="F28" i="27"/>
  <c r="F30" i="7"/>
  <c r="F30" i="27"/>
  <c r="F32" i="7"/>
  <c r="F32" i="27"/>
  <c r="F34" i="7"/>
  <c r="F34" i="27"/>
  <c r="F36" i="7"/>
  <c r="F36" i="27"/>
  <c r="F38" i="7"/>
  <c r="F38" i="27"/>
  <c r="F40" i="7"/>
  <c r="F40" i="27"/>
  <c r="F42" i="7"/>
  <c r="F42" i="27"/>
  <c r="F44" i="7"/>
  <c r="F44" i="27"/>
  <c r="F46" i="7"/>
  <c r="F46" i="27"/>
  <c r="F48" i="7"/>
  <c r="F48" i="27"/>
  <c r="F50" i="7"/>
  <c r="F50" i="27"/>
  <c r="F52" i="7"/>
  <c r="F52" i="27"/>
  <c r="F54" i="7"/>
  <c r="F54" i="27"/>
  <c r="F56" i="7"/>
  <c r="F56" i="27"/>
  <c r="F58" i="7"/>
  <c r="F58" i="27"/>
  <c r="F60" i="7"/>
  <c r="F60" i="27"/>
  <c r="F62" i="7"/>
  <c r="F62" i="27"/>
  <c r="F64" i="7"/>
  <c r="F64" i="27"/>
  <c r="F66" i="7"/>
  <c r="F66" i="27"/>
  <c r="F68" i="7"/>
  <c r="F68" i="27"/>
  <c r="F70" i="7"/>
  <c r="F70" i="27"/>
  <c r="F72" i="7"/>
  <c r="F72" i="27"/>
  <c r="F74" i="7"/>
  <c r="F74" i="27"/>
  <c r="F76" i="7"/>
  <c r="F76" i="27"/>
  <c r="F78" i="7"/>
  <c r="F78" i="27"/>
  <c r="F80" i="7"/>
  <c r="F80" i="27"/>
  <c r="F82" i="7"/>
  <c r="F82" i="27"/>
  <c r="F84" i="7"/>
  <c r="F84" i="27"/>
  <c r="F86" i="7"/>
  <c r="F86" i="27"/>
  <c r="F88" i="7"/>
  <c r="F88" i="27"/>
  <c r="F90" i="7"/>
  <c r="F90" i="27"/>
  <c r="F92" i="7"/>
  <c r="F92" i="27"/>
  <c r="F94" i="7"/>
  <c r="F94" i="27"/>
  <c r="F96" i="7"/>
  <c r="F96" i="27"/>
  <c r="F98" i="7"/>
  <c r="F98" i="27"/>
  <c r="F100" i="7"/>
  <c r="F100" i="27"/>
  <c r="F102" i="7"/>
  <c r="F102" i="27"/>
  <c r="F104" i="7"/>
  <c r="F104" i="27"/>
  <c r="F106" i="7"/>
  <c r="F106" i="27"/>
  <c r="F108" i="7"/>
  <c r="F108" i="27"/>
  <c r="F110" i="7"/>
  <c r="F110" i="27"/>
  <c r="F112" i="7"/>
  <c r="F112" i="27"/>
  <c r="F114" i="7"/>
  <c r="F114" i="27"/>
  <c r="F116" i="7"/>
  <c r="F116" i="27"/>
  <c r="F118" i="7"/>
  <c r="F118" i="27"/>
  <c r="F120" i="7"/>
  <c r="F120" i="27"/>
  <c r="F122" i="7"/>
  <c r="F122" i="27"/>
  <c r="F124" i="7"/>
  <c r="F124" i="27"/>
  <c r="F126" i="7"/>
  <c r="F126" i="27"/>
  <c r="F128" i="7"/>
  <c r="F128" i="27"/>
  <c r="F130" i="7"/>
  <c r="F130" i="27"/>
  <c r="F132" i="7"/>
  <c r="F132" i="27"/>
  <c r="F134" i="7"/>
  <c r="F134" i="27"/>
  <c r="F138" i="7"/>
  <c r="F138" i="27"/>
  <c r="F140" i="7"/>
  <c r="F140" i="27"/>
  <c r="F142" i="7"/>
  <c r="F142" i="27"/>
  <c r="F144" i="7"/>
  <c r="F144" i="27"/>
  <c r="F146" i="7"/>
  <c r="F146" i="27"/>
  <c r="F148" i="7"/>
  <c r="F148" i="27"/>
  <c r="F150" i="7"/>
  <c r="F150" i="27"/>
  <c r="F152" i="7"/>
  <c r="F152" i="27"/>
  <c r="F154" i="7"/>
  <c r="F154" i="27"/>
  <c r="F156" i="7"/>
  <c r="F156" i="27"/>
  <c r="F158" i="7"/>
  <c r="F158" i="27"/>
  <c r="F160" i="7"/>
  <c r="F160" i="27"/>
  <c r="F162" i="7"/>
  <c r="F162" i="27"/>
  <c r="F164" i="7"/>
  <c r="F164" i="27"/>
  <c r="F166" i="7"/>
  <c r="F166" i="27"/>
  <c r="F168" i="7"/>
  <c r="F168" i="27"/>
  <c r="F170" i="7"/>
  <c r="F170" i="27"/>
  <c r="F172" i="7"/>
  <c r="F172" i="27"/>
  <c r="F174" i="7"/>
  <c r="F174" i="27"/>
  <c r="F176" i="7"/>
  <c r="F176" i="27"/>
  <c r="F178" i="7"/>
  <c r="F178" i="27"/>
  <c r="F180" i="7"/>
  <c r="F180" i="27"/>
  <c r="F182" i="7"/>
  <c r="F182" i="27"/>
  <c r="F184" i="7"/>
  <c r="F184" i="27"/>
  <c r="F186" i="7"/>
  <c r="F186" i="27"/>
  <c r="F188" i="7"/>
  <c r="F188" i="27"/>
  <c r="F190" i="7"/>
  <c r="F190" i="27"/>
  <c r="F192" i="7"/>
  <c r="F192" i="27"/>
  <c r="F194" i="7"/>
  <c r="F194" i="27"/>
  <c r="F196" i="7"/>
  <c r="F196" i="27"/>
  <c r="F198" i="7"/>
  <c r="F198" i="27"/>
  <c r="F200" i="7"/>
  <c r="F200" i="27"/>
  <c r="F202" i="7"/>
  <c r="F202" i="27"/>
  <c r="F204" i="7"/>
  <c r="F204" i="27"/>
  <c r="F206" i="7"/>
  <c r="F206" i="27"/>
  <c r="F208" i="7"/>
  <c r="F208" i="27"/>
  <c r="F210" i="7"/>
  <c r="F210" i="27"/>
  <c r="F212" i="7"/>
  <c r="F212" i="27"/>
  <c r="F214" i="7"/>
  <c r="F214" i="27"/>
  <c r="F216" i="7"/>
  <c r="F216" i="27"/>
  <c r="F218" i="7"/>
  <c r="F218" i="27"/>
  <c r="F220" i="7"/>
  <c r="F220" i="27"/>
  <c r="F222" i="7"/>
  <c r="F222" i="27"/>
  <c r="F224" i="7"/>
  <c r="F224" i="27"/>
  <c r="F226" i="7"/>
  <c r="F226" i="27"/>
  <c r="F228" i="7"/>
  <c r="F228" i="27"/>
  <c r="F230" i="7"/>
  <c r="F230" i="27"/>
  <c r="F232" i="7"/>
  <c r="F232" i="27"/>
  <c r="F234" i="7"/>
  <c r="F234" i="27"/>
  <c r="F236" i="7"/>
  <c r="F236" i="27"/>
  <c r="F238" i="7"/>
  <c r="F238" i="27"/>
  <c r="F240" i="7"/>
  <c r="F240" i="27"/>
  <c r="F242" i="7"/>
  <c r="F242" i="27"/>
  <c r="F244" i="7"/>
  <c r="F244" i="27"/>
  <c r="F246" i="7"/>
  <c r="F246" i="27"/>
  <c r="F248" i="7"/>
  <c r="F248" i="27"/>
  <c r="F250" i="7"/>
  <c r="F250" i="27"/>
  <c r="F252" i="7"/>
  <c r="F252" i="27"/>
  <c r="F254" i="7"/>
  <c r="F254" i="27"/>
  <c r="F256" i="7"/>
  <c r="F256" i="27"/>
  <c r="F258" i="7"/>
  <c r="F258" i="27"/>
  <c r="F260" i="7"/>
  <c r="F260" i="27"/>
  <c r="F262" i="7"/>
  <c r="F262" i="27"/>
  <c r="F264" i="7"/>
  <c r="F264" i="27"/>
  <c r="F266" i="7"/>
  <c r="F266" i="27"/>
  <c r="F268" i="7"/>
  <c r="F268" i="27"/>
  <c r="F270" i="7"/>
  <c r="F270" i="27"/>
  <c r="F272" i="7"/>
  <c r="F272" i="27"/>
  <c r="F274" i="7"/>
  <c r="F274" i="27"/>
  <c r="F276" i="7"/>
  <c r="F276" i="27"/>
  <c r="F278" i="7"/>
  <c r="F278" i="27"/>
  <c r="F280" i="7"/>
  <c r="F280" i="27"/>
  <c r="F282" i="7"/>
  <c r="F282" i="27"/>
  <c r="F284" i="7"/>
  <c r="F284" i="27"/>
  <c r="F286" i="7"/>
  <c r="F286" i="27"/>
  <c r="F288" i="7"/>
  <c r="F288" i="27"/>
  <c r="F290" i="7"/>
  <c r="F290" i="27"/>
  <c r="F292" i="7"/>
  <c r="F292" i="27"/>
  <c r="F294" i="7"/>
  <c r="F294" i="27"/>
  <c r="F296" i="7"/>
  <c r="F296" i="27"/>
  <c r="F298" i="7"/>
  <c r="F298" i="27"/>
  <c r="F300" i="7"/>
  <c r="F300" i="27"/>
  <c r="F302" i="7"/>
  <c r="F302" i="27"/>
  <c r="F304" i="7"/>
  <c r="F304" i="27"/>
  <c r="F306" i="7"/>
  <c r="F306" i="27"/>
  <c r="F308" i="7"/>
  <c r="F308" i="27"/>
  <c r="F310" i="7"/>
  <c r="F310" i="27"/>
  <c r="F312" i="7"/>
  <c r="F312" i="27"/>
  <c r="F314" i="7"/>
  <c r="F314" i="27"/>
  <c r="F316" i="7"/>
  <c r="F316" i="27"/>
  <c r="F318" i="7"/>
  <c r="F318" i="27"/>
  <c r="F320" i="7"/>
  <c r="F320" i="27"/>
  <c r="F322" i="7"/>
  <c r="F322" i="27"/>
  <c r="F324" i="7"/>
  <c r="F324" i="27"/>
  <c r="F326" i="7"/>
  <c r="F326" i="27"/>
  <c r="F340" i="7"/>
  <c r="F340" i="27"/>
  <c r="F342" i="7"/>
  <c r="F342" i="27"/>
  <c r="F344" i="7"/>
  <c r="F344" i="27"/>
  <c r="F346" i="7"/>
  <c r="F346" i="27"/>
  <c r="F348" i="7"/>
  <c r="F348" i="27"/>
  <c r="F350" i="7"/>
  <c r="F350" i="27"/>
  <c r="F352" i="7"/>
  <c r="F352" i="27"/>
  <c r="F354" i="7"/>
  <c r="F354" i="27"/>
  <c r="F356" i="7"/>
  <c r="F356" i="27"/>
  <c r="F358" i="7"/>
  <c r="F358" i="27"/>
  <c r="F360" i="7"/>
  <c r="F360" i="27"/>
  <c r="F362" i="7"/>
  <c r="F362" i="27"/>
  <c r="F364" i="7"/>
  <c r="F364" i="27"/>
  <c r="F366" i="7"/>
  <c r="F366" i="27"/>
  <c r="F368" i="7"/>
  <c r="F368" i="27"/>
  <c r="F370" i="7"/>
  <c r="F370" i="27"/>
  <c r="F372" i="7"/>
  <c r="F372" i="27"/>
  <c r="F374" i="7"/>
  <c r="F374" i="27"/>
  <c r="F376" i="7"/>
  <c r="F376" i="27"/>
  <c r="F378" i="7"/>
  <c r="F378" i="27"/>
  <c r="F380" i="7"/>
  <c r="F380" i="27"/>
  <c r="F382" i="7"/>
  <c r="F382" i="27"/>
  <c r="F384" i="7"/>
  <c r="F384" i="27"/>
  <c r="F386" i="7"/>
  <c r="F386" i="27"/>
  <c r="F388" i="7"/>
  <c r="F388" i="27"/>
  <c r="F390" i="7"/>
  <c r="F390" i="27"/>
  <c r="F392" i="7"/>
  <c r="F392" i="27"/>
  <c r="F394" i="7"/>
  <c r="F394" i="27"/>
  <c r="F396" i="7"/>
  <c r="F396" i="27"/>
  <c r="F398" i="7"/>
  <c r="F398" i="27"/>
  <c r="F400" i="7"/>
  <c r="F400" i="27"/>
  <c r="F402" i="7"/>
  <c r="F402" i="27"/>
  <c r="F404" i="7"/>
  <c r="F404" i="27"/>
  <c r="F406" i="7"/>
  <c r="F406" i="27"/>
  <c r="F408" i="7"/>
  <c r="F408" i="27"/>
  <c r="F410" i="7"/>
  <c r="F410" i="27"/>
  <c r="F412" i="7"/>
  <c r="F412" i="27"/>
  <c r="F414" i="7"/>
  <c r="F414" i="27"/>
  <c r="F416" i="7"/>
  <c r="F416" i="27"/>
  <c r="F418" i="7"/>
  <c r="F418" i="27"/>
  <c r="F420" i="7"/>
  <c r="F420" i="27"/>
  <c r="F422" i="7"/>
  <c r="F422" i="27"/>
  <c r="F424" i="7"/>
  <c r="F424" i="27"/>
  <c r="F426" i="7"/>
  <c r="F426" i="27"/>
  <c r="F428" i="7"/>
  <c r="F428" i="27"/>
  <c r="F430" i="7"/>
  <c r="F430" i="27"/>
  <c r="F432" i="7"/>
  <c r="F432" i="27"/>
  <c r="F434" i="7"/>
  <c r="F434" i="27"/>
  <c r="F436" i="7"/>
  <c r="F436" i="27"/>
  <c r="F438" i="7"/>
  <c r="F438" i="27"/>
  <c r="F440" i="7"/>
  <c r="F440" i="27"/>
  <c r="F442" i="7"/>
  <c r="F442" i="27"/>
  <c r="F444" i="7"/>
  <c r="F444" i="27"/>
  <c r="F446" i="7"/>
  <c r="F446" i="27"/>
  <c r="F448" i="7"/>
  <c r="F448" i="27"/>
  <c r="F450" i="7"/>
  <c r="F450" i="27"/>
  <c r="F452" i="7"/>
  <c r="F452" i="27"/>
  <c r="F454" i="7"/>
  <c r="F454" i="27"/>
  <c r="F456" i="7"/>
  <c r="F456" i="27"/>
  <c r="F458" i="7"/>
  <c r="F458" i="27"/>
  <c r="F460" i="7"/>
  <c r="F460" i="27"/>
  <c r="F462" i="7"/>
  <c r="F462" i="27"/>
  <c r="F464" i="7"/>
  <c r="F464" i="27"/>
  <c r="F466" i="7"/>
  <c r="F466" i="27"/>
  <c r="F468" i="7"/>
  <c r="F468" i="27"/>
  <c r="F470" i="7"/>
  <c r="F470" i="27"/>
  <c r="F472" i="7"/>
  <c r="F472" i="27"/>
  <c r="F474" i="7"/>
  <c r="F474" i="27"/>
  <c r="F476" i="7"/>
  <c r="F476" i="27"/>
  <c r="F478" i="7"/>
  <c r="F478" i="27"/>
  <c r="F480" i="7"/>
  <c r="F480" i="27"/>
  <c r="F482" i="7"/>
  <c r="F482" i="27"/>
  <c r="F484" i="7"/>
  <c r="F484" i="27"/>
  <c r="F486" i="7"/>
  <c r="F486" i="27"/>
  <c r="F488" i="7"/>
  <c r="F488" i="27"/>
  <c r="F490" i="7"/>
  <c r="F490" i="27"/>
  <c r="F492" i="7"/>
  <c r="F492" i="27"/>
  <c r="F494" i="7"/>
  <c r="F494" i="27"/>
  <c r="F496" i="7"/>
  <c r="F496" i="27"/>
  <c r="F498" i="7"/>
  <c r="F498" i="27"/>
  <c r="F500" i="7"/>
  <c r="F500" i="27"/>
  <c r="F502" i="7"/>
  <c r="F502" i="27"/>
  <c r="F504" i="7"/>
  <c r="F504" i="27"/>
  <c r="F506" i="7"/>
  <c r="F506" i="27"/>
  <c r="F508" i="7"/>
  <c r="F508" i="27"/>
  <c r="F510" i="7"/>
  <c r="F510" i="27"/>
  <c r="F512" i="7"/>
  <c r="F512" i="27"/>
  <c r="F514" i="7"/>
  <c r="F514" i="27"/>
  <c r="F516" i="7"/>
  <c r="F516" i="27"/>
  <c r="F518" i="7"/>
  <c r="F518" i="27"/>
  <c r="F520" i="7"/>
  <c r="F520" i="27"/>
  <c r="F522" i="7"/>
  <c r="F522" i="27"/>
  <c r="F524" i="7"/>
  <c r="F524" i="27"/>
  <c r="F526" i="7"/>
  <c r="F526" i="27"/>
  <c r="F528" i="7"/>
  <c r="F528" i="27"/>
  <c r="F530" i="7"/>
  <c r="F530" i="27"/>
  <c r="F532" i="7"/>
  <c r="F532" i="27"/>
  <c r="F534" i="7"/>
  <c r="F534" i="27"/>
  <c r="F536" i="7"/>
  <c r="F536" i="27"/>
  <c r="F538" i="7"/>
  <c r="F538" i="27"/>
  <c r="F540" i="7"/>
  <c r="F540" i="27"/>
  <c r="F542" i="7"/>
  <c r="F542" i="27"/>
  <c r="F544" i="7"/>
  <c r="F544" i="27"/>
  <c r="F546" i="7"/>
  <c r="F546" i="27"/>
  <c r="F548" i="7"/>
  <c r="F548" i="27"/>
  <c r="F550" i="7"/>
  <c r="F550" i="27"/>
  <c r="F552" i="7"/>
  <c r="F552" i="27"/>
  <c r="F554" i="7"/>
  <c r="F554" i="27"/>
  <c r="L3" i="7"/>
  <c r="J3" i="27"/>
  <c r="L5" i="7"/>
  <c r="J5" i="27"/>
  <c r="L7" i="7"/>
  <c r="J7" i="27"/>
  <c r="L9" i="7"/>
  <c r="J9" i="27"/>
  <c r="L11" i="7"/>
  <c r="J11" i="27"/>
  <c r="L13" i="7"/>
  <c r="J13" i="27"/>
  <c r="L15" i="7"/>
  <c r="J15" i="27"/>
  <c r="L17" i="7"/>
  <c r="J17" i="27"/>
  <c r="L19" i="7"/>
  <c r="J19" i="27"/>
  <c r="L21" i="7"/>
  <c r="J21" i="27"/>
  <c r="L23" i="7"/>
  <c r="J23" i="27"/>
  <c r="L25" i="7"/>
  <c r="J25" i="27"/>
  <c r="L27" i="7"/>
  <c r="J27" i="27"/>
  <c r="L29" i="7"/>
  <c r="J29" i="27"/>
  <c r="L31" i="7"/>
  <c r="J31" i="27"/>
  <c r="L33" i="7"/>
  <c r="J33" i="27"/>
  <c r="L35" i="7"/>
  <c r="J35" i="27"/>
  <c r="L37" i="7"/>
  <c r="J37" i="27"/>
  <c r="L39" i="7"/>
  <c r="J39" i="27"/>
  <c r="L41" i="7"/>
  <c r="J41" i="27"/>
  <c r="L43" i="7"/>
  <c r="J43" i="27"/>
  <c r="L45" i="7"/>
  <c r="J45" i="27"/>
  <c r="L47" i="7"/>
  <c r="J47" i="27"/>
  <c r="L49" i="7"/>
  <c r="J49" i="27"/>
  <c r="L51" i="7"/>
  <c r="J51" i="27"/>
  <c r="L53" i="7"/>
  <c r="J53" i="27"/>
  <c r="L55" i="7"/>
  <c r="J55" i="27"/>
  <c r="L57" i="7"/>
  <c r="J57" i="27"/>
  <c r="L59" i="7"/>
  <c r="J59" i="27"/>
  <c r="L61" i="7"/>
  <c r="J61" i="27"/>
  <c r="L63" i="7"/>
  <c r="J63" i="27"/>
  <c r="L65" i="7"/>
  <c r="J65" i="27"/>
  <c r="L67" i="7"/>
  <c r="J67" i="27"/>
  <c r="L69" i="7"/>
  <c r="J69" i="27"/>
  <c r="L71" i="7"/>
  <c r="J71" i="27"/>
  <c r="L73" i="7"/>
  <c r="J73" i="27"/>
  <c r="L75" i="7"/>
  <c r="J75" i="27"/>
  <c r="L77" i="7"/>
  <c r="J77" i="27"/>
  <c r="L79" i="7"/>
  <c r="J79" i="27"/>
  <c r="L81" i="7"/>
  <c r="J81" i="27"/>
  <c r="L83" i="7"/>
  <c r="J83" i="27"/>
  <c r="L85" i="7"/>
  <c r="J85" i="27"/>
  <c r="L87" i="7"/>
  <c r="J87" i="27"/>
  <c r="L89" i="7"/>
  <c r="J89" i="27"/>
  <c r="L91" i="7"/>
  <c r="J91" i="27"/>
  <c r="L93" i="7"/>
  <c r="J93" i="27"/>
  <c r="L95" i="7"/>
  <c r="J95" i="27"/>
  <c r="L97" i="7"/>
  <c r="J97" i="27"/>
  <c r="L99" i="7"/>
  <c r="J99" i="27"/>
  <c r="L101" i="7"/>
  <c r="J101" i="27"/>
  <c r="L103" i="7"/>
  <c r="J103" i="27"/>
  <c r="L105" i="7"/>
  <c r="J105" i="27"/>
  <c r="L107" i="7"/>
  <c r="J107" i="27"/>
  <c r="L109" i="7"/>
  <c r="J109" i="27"/>
  <c r="L111" i="7"/>
  <c r="J111" i="27"/>
  <c r="L113" i="7"/>
  <c r="J113" i="27"/>
  <c r="L115" i="7"/>
  <c r="J115" i="27"/>
  <c r="L117" i="7"/>
  <c r="J117" i="27"/>
  <c r="L119" i="7"/>
  <c r="J119" i="27"/>
  <c r="L121" i="7"/>
  <c r="J121" i="27"/>
  <c r="L123" i="7"/>
  <c r="J123" i="27"/>
  <c r="L125" i="7"/>
  <c r="J125" i="27"/>
  <c r="L127" i="7"/>
  <c r="J127" i="27"/>
  <c r="L129" i="7"/>
  <c r="J129" i="27"/>
  <c r="L131" i="7"/>
  <c r="J131" i="27"/>
  <c r="L133" i="7"/>
  <c r="J133" i="27"/>
  <c r="L135" i="7"/>
  <c r="J135" i="27"/>
  <c r="L137" i="7"/>
  <c r="J137" i="27"/>
  <c r="L139" i="7"/>
  <c r="J139" i="27"/>
  <c r="L141" i="7"/>
  <c r="J141" i="27"/>
  <c r="L143" i="7"/>
  <c r="J143" i="27"/>
  <c r="L145" i="7"/>
  <c r="J145" i="27"/>
  <c r="L147" i="7"/>
  <c r="J147" i="27"/>
  <c r="L149" i="7"/>
  <c r="J149" i="27"/>
  <c r="L151" i="7"/>
  <c r="J151" i="27"/>
  <c r="L153" i="7"/>
  <c r="J153" i="27"/>
  <c r="L155" i="7"/>
  <c r="J155" i="27"/>
  <c r="L157" i="7"/>
  <c r="J157" i="27"/>
  <c r="L159" i="7"/>
  <c r="J159" i="27"/>
  <c r="L161" i="7"/>
  <c r="J161" i="27"/>
  <c r="L163" i="7"/>
  <c r="J163" i="27"/>
  <c r="L165" i="7"/>
  <c r="J165" i="27"/>
  <c r="L167" i="7"/>
  <c r="J167" i="27"/>
  <c r="L169" i="7"/>
  <c r="J169" i="27"/>
  <c r="L171" i="7"/>
  <c r="J171" i="27"/>
  <c r="L173" i="7"/>
  <c r="J173" i="27"/>
  <c r="L175" i="7"/>
  <c r="J175" i="27"/>
  <c r="L177" i="7"/>
  <c r="J177" i="27"/>
  <c r="L179" i="7"/>
  <c r="J179" i="27"/>
  <c r="L181" i="7"/>
  <c r="J181" i="27"/>
  <c r="L183" i="7"/>
  <c r="J183" i="27"/>
  <c r="L185" i="7"/>
  <c r="J185" i="27"/>
  <c r="L187" i="7"/>
  <c r="J187" i="27"/>
  <c r="L189" i="7"/>
  <c r="J189" i="27"/>
  <c r="L191" i="7"/>
  <c r="J191" i="27"/>
  <c r="L193" i="7"/>
  <c r="J193" i="27"/>
  <c r="L195" i="7"/>
  <c r="J195" i="27"/>
  <c r="L197" i="7"/>
  <c r="J197" i="27"/>
  <c r="L199" i="7"/>
  <c r="J199" i="27"/>
  <c r="L201" i="7"/>
  <c r="J201" i="27"/>
  <c r="L203" i="7"/>
  <c r="J203" i="27"/>
  <c r="L205" i="7"/>
  <c r="J205" i="27"/>
  <c r="L207" i="7"/>
  <c r="J207" i="27"/>
  <c r="L209" i="7"/>
  <c r="J209" i="27"/>
  <c r="L211" i="7"/>
  <c r="J211" i="27"/>
  <c r="L213" i="7"/>
  <c r="J213" i="27"/>
  <c r="L215" i="7"/>
  <c r="J215" i="27"/>
  <c r="L217" i="7"/>
  <c r="J217" i="27"/>
  <c r="L219" i="7"/>
  <c r="J219" i="27"/>
  <c r="L221" i="7"/>
  <c r="J221" i="27"/>
  <c r="L223" i="7"/>
  <c r="J223" i="27"/>
  <c r="L225" i="7"/>
  <c r="J225" i="27"/>
  <c r="L227" i="7"/>
  <c r="J227" i="27"/>
  <c r="L229" i="7"/>
  <c r="J229" i="27"/>
  <c r="L231" i="7"/>
  <c r="J231" i="27"/>
  <c r="L233" i="7"/>
  <c r="J233" i="27"/>
  <c r="L235" i="7"/>
  <c r="J235" i="27"/>
  <c r="L237" i="7"/>
  <c r="J237" i="27"/>
  <c r="L239" i="7"/>
  <c r="J239" i="27"/>
  <c r="L241" i="7"/>
  <c r="J241" i="27"/>
  <c r="L243" i="7"/>
  <c r="J243" i="27"/>
  <c r="L245" i="7"/>
  <c r="J245" i="27"/>
  <c r="L247" i="7"/>
  <c r="J247" i="27"/>
  <c r="L249" i="7"/>
  <c r="J249" i="27"/>
  <c r="L251" i="7"/>
  <c r="J251" i="27"/>
  <c r="L253" i="7"/>
  <c r="J253" i="27"/>
  <c r="L255" i="7"/>
  <c r="J255" i="27"/>
  <c r="L257" i="7"/>
  <c r="J257" i="27"/>
  <c r="L259" i="7"/>
  <c r="J259" i="27"/>
  <c r="L261" i="7"/>
  <c r="J261" i="27"/>
  <c r="L263" i="7"/>
  <c r="J263" i="27"/>
  <c r="L265" i="7"/>
  <c r="J265" i="27"/>
  <c r="L267" i="7"/>
  <c r="J267" i="27"/>
  <c r="L269" i="7"/>
  <c r="J269" i="27"/>
  <c r="L271" i="7"/>
  <c r="J271" i="27"/>
  <c r="L273" i="7"/>
  <c r="J273" i="27"/>
  <c r="L275" i="7"/>
  <c r="J275" i="27"/>
  <c r="L277" i="7"/>
  <c r="J277" i="27"/>
  <c r="L279" i="7"/>
  <c r="J279" i="27"/>
  <c r="L281" i="7"/>
  <c r="J281" i="27"/>
  <c r="L283" i="7"/>
  <c r="J283" i="27"/>
  <c r="L285" i="7"/>
  <c r="J285" i="27"/>
  <c r="L287" i="7"/>
  <c r="J287" i="27"/>
  <c r="L289" i="7"/>
  <c r="J289" i="27"/>
  <c r="L291" i="7"/>
  <c r="J291" i="27"/>
  <c r="L293" i="7"/>
  <c r="J293" i="27"/>
  <c r="L295" i="7"/>
  <c r="J295" i="27"/>
  <c r="L297" i="7"/>
  <c r="J297" i="27"/>
  <c r="L299" i="7"/>
  <c r="J299" i="27"/>
  <c r="L322" i="7"/>
  <c r="J322" i="27"/>
  <c r="L324" i="7"/>
  <c r="J324" i="27"/>
  <c r="L326" i="7"/>
  <c r="J326" i="27"/>
  <c r="L340" i="7"/>
  <c r="J340" i="27"/>
  <c r="L342" i="7"/>
  <c r="J342" i="27"/>
  <c r="L344" i="7"/>
  <c r="J344" i="27"/>
  <c r="L346" i="7"/>
  <c r="J346" i="27"/>
  <c r="L348" i="7"/>
  <c r="J348" i="27"/>
  <c r="L350" i="7"/>
  <c r="J350" i="27"/>
  <c r="L352" i="7"/>
  <c r="J352" i="27"/>
  <c r="L354" i="7"/>
  <c r="J354" i="27"/>
  <c r="L356" i="7"/>
  <c r="J356" i="27"/>
  <c r="L358" i="7"/>
  <c r="J358" i="27"/>
  <c r="L360" i="7"/>
  <c r="J360" i="27"/>
  <c r="L362" i="7"/>
  <c r="J362" i="27"/>
  <c r="L364" i="7"/>
  <c r="J364" i="27"/>
  <c r="L366" i="7"/>
  <c r="J366" i="27"/>
  <c r="L368" i="7"/>
  <c r="J368" i="27"/>
  <c r="L370" i="7"/>
  <c r="J370" i="27"/>
  <c r="L372" i="7"/>
  <c r="J372" i="27"/>
  <c r="L374" i="7"/>
  <c r="J374" i="27"/>
  <c r="L376" i="7"/>
  <c r="J376" i="27"/>
  <c r="L378" i="7"/>
  <c r="J378" i="27"/>
  <c r="L380" i="7"/>
  <c r="J380" i="27"/>
  <c r="L382" i="7"/>
  <c r="J382" i="27"/>
  <c r="L384" i="7"/>
  <c r="J384" i="27"/>
  <c r="L386" i="7"/>
  <c r="J386" i="27"/>
  <c r="L388" i="7"/>
  <c r="J388" i="27"/>
  <c r="L390" i="7"/>
  <c r="J390" i="27"/>
  <c r="L392" i="7"/>
  <c r="J392" i="27"/>
  <c r="L394" i="7"/>
  <c r="J394" i="27"/>
  <c r="L396" i="7"/>
  <c r="J396" i="27"/>
  <c r="L398" i="7"/>
  <c r="J398" i="27"/>
  <c r="L400" i="7"/>
  <c r="J400" i="27"/>
  <c r="L402" i="7"/>
  <c r="J402" i="27"/>
  <c r="L404" i="7"/>
  <c r="J404" i="27"/>
  <c r="L406" i="7"/>
  <c r="J406" i="27"/>
  <c r="L408" i="7"/>
  <c r="J408" i="27"/>
  <c r="L410" i="7"/>
  <c r="J410" i="27"/>
  <c r="L412" i="7"/>
  <c r="J412" i="27"/>
  <c r="L414" i="7"/>
  <c r="J414" i="27"/>
  <c r="L416" i="7"/>
  <c r="J416" i="27"/>
  <c r="L418" i="7"/>
  <c r="J418" i="27"/>
  <c r="L420" i="7"/>
  <c r="J420" i="27"/>
  <c r="L422" i="7"/>
  <c r="J422" i="27"/>
  <c r="L424" i="7"/>
  <c r="J424" i="27"/>
  <c r="L426" i="7"/>
  <c r="J426" i="27"/>
  <c r="L428" i="7"/>
  <c r="J428" i="27"/>
  <c r="L430" i="7"/>
  <c r="J430" i="27"/>
  <c r="L432" i="7"/>
  <c r="J432" i="27"/>
  <c r="L434" i="7"/>
  <c r="J434" i="27"/>
  <c r="L436" i="7"/>
  <c r="J436" i="27"/>
  <c r="L438" i="7"/>
  <c r="J438" i="27"/>
  <c r="L440" i="7"/>
  <c r="J440" i="27"/>
  <c r="L442" i="7"/>
  <c r="J442" i="27"/>
  <c r="L444" i="7"/>
  <c r="J444" i="27"/>
  <c r="L446" i="7"/>
  <c r="J446" i="27"/>
  <c r="L448" i="7"/>
  <c r="J448" i="27"/>
  <c r="L450" i="7"/>
  <c r="J450" i="27"/>
  <c r="L452" i="7"/>
  <c r="J452" i="27"/>
  <c r="L454" i="7"/>
  <c r="J454" i="27"/>
  <c r="L456" i="7"/>
  <c r="J456" i="27"/>
  <c r="L458" i="7"/>
  <c r="J458" i="27"/>
  <c r="L460" i="7"/>
  <c r="J460" i="27"/>
  <c r="L462" i="7"/>
  <c r="J462" i="27"/>
  <c r="L464" i="7"/>
  <c r="J464" i="27"/>
  <c r="L466" i="7"/>
  <c r="J466" i="27"/>
  <c r="L468" i="7"/>
  <c r="J468" i="27"/>
  <c r="L470" i="7"/>
  <c r="J470" i="27"/>
  <c r="L472" i="7"/>
  <c r="J472" i="27"/>
  <c r="L474" i="7"/>
  <c r="J474" i="27"/>
  <c r="L476" i="7"/>
  <c r="J476" i="27"/>
  <c r="L478" i="7"/>
  <c r="J478" i="27"/>
  <c r="L480" i="7"/>
  <c r="J480" i="27"/>
  <c r="L482" i="7"/>
  <c r="J482" i="27"/>
  <c r="L484" i="7"/>
  <c r="J484" i="27"/>
  <c r="L486" i="7"/>
  <c r="J486" i="27"/>
  <c r="L488" i="7"/>
  <c r="J488" i="27"/>
  <c r="L490" i="7"/>
  <c r="J490" i="27"/>
  <c r="L492" i="7"/>
  <c r="J492" i="27"/>
  <c r="L494" i="7"/>
  <c r="J494" i="27"/>
  <c r="L496" i="7"/>
  <c r="J496" i="27"/>
  <c r="L498" i="7"/>
  <c r="J498" i="27"/>
  <c r="L500" i="7"/>
  <c r="J500" i="27"/>
  <c r="L502" i="7"/>
  <c r="J502" i="27"/>
  <c r="L504" i="7"/>
  <c r="J504" i="27"/>
  <c r="L506" i="7"/>
  <c r="J506" i="27"/>
  <c r="L508" i="7"/>
  <c r="J508" i="27"/>
  <c r="L510" i="7"/>
  <c r="J510" i="27"/>
  <c r="L512" i="7"/>
  <c r="J512" i="27"/>
  <c r="L514" i="7"/>
  <c r="J514" i="27"/>
  <c r="L516" i="7"/>
  <c r="J516" i="27"/>
  <c r="L518" i="7"/>
  <c r="J518" i="27"/>
  <c r="L520" i="7"/>
  <c r="J520" i="27"/>
  <c r="L522" i="7"/>
  <c r="J522" i="27"/>
  <c r="L524" i="7"/>
  <c r="J524" i="27"/>
  <c r="L526" i="7"/>
  <c r="J526" i="27"/>
  <c r="L528" i="7"/>
  <c r="J528" i="27"/>
  <c r="L530" i="7"/>
  <c r="J530" i="27"/>
  <c r="L532" i="7"/>
  <c r="J532" i="27"/>
  <c r="L534" i="7"/>
  <c r="J534" i="27"/>
  <c r="L536" i="7"/>
  <c r="J536" i="27"/>
  <c r="L538" i="7"/>
  <c r="J538" i="27"/>
  <c r="L540" i="7"/>
  <c r="J540" i="27"/>
  <c r="L542" i="7"/>
  <c r="J542" i="27"/>
  <c r="L544" i="7"/>
  <c r="J544" i="27"/>
  <c r="L546" i="7"/>
  <c r="J546" i="27"/>
  <c r="L548" i="7"/>
  <c r="J548" i="27"/>
  <c r="L550" i="7"/>
  <c r="J550" i="27"/>
  <c r="L552" i="7"/>
  <c r="J552" i="27"/>
  <c r="L554" i="7"/>
  <c r="J554" i="27"/>
  <c r="B4" i="7"/>
  <c r="B107" i="17" s="1"/>
  <c r="B4" i="27"/>
  <c r="B8" i="7"/>
  <c r="B111" i="17" s="1"/>
  <c r="B8" i="27"/>
  <c r="B12" i="7"/>
  <c r="B115" i="17" s="1"/>
  <c r="B12" i="27"/>
  <c r="B16" i="7"/>
  <c r="B119" i="17" s="1"/>
  <c r="B16" i="27"/>
  <c r="B20" i="7"/>
  <c r="B123" i="17" s="1"/>
  <c r="B20" i="27"/>
  <c r="B24" i="7"/>
  <c r="B127" i="17" s="1"/>
  <c r="B24" i="27"/>
  <c r="B28" i="7"/>
  <c r="B131" i="17" s="1"/>
  <c r="B28" i="27"/>
  <c r="B32" i="7"/>
  <c r="B135" i="17" s="1"/>
  <c r="B32" i="27"/>
  <c r="B36" i="7"/>
  <c r="B139" i="17" s="1"/>
  <c r="B36" i="27"/>
  <c r="B40" i="7"/>
  <c r="B143" i="17" s="1"/>
  <c r="B40" i="27"/>
  <c r="B44" i="7"/>
  <c r="B147" i="17" s="1"/>
  <c r="B44" i="27"/>
  <c r="B48" i="7"/>
  <c r="B151" i="17" s="1"/>
  <c r="B48" i="27"/>
  <c r="B52" i="7"/>
  <c r="B155" i="17" s="1"/>
  <c r="B52" i="27"/>
  <c r="B56" i="7"/>
  <c r="B159" i="17" s="1"/>
  <c r="B56" i="27"/>
  <c r="B60" i="7"/>
  <c r="B163" i="17" s="1"/>
  <c r="B60" i="27"/>
  <c r="B64" i="7"/>
  <c r="B167" i="17" s="1"/>
  <c r="B64" i="27"/>
  <c r="B68" i="7"/>
  <c r="B171" i="17" s="1"/>
  <c r="B68" i="27"/>
  <c r="B72" i="7"/>
  <c r="B175" i="17" s="1"/>
  <c r="B72" i="27"/>
  <c r="B76" i="7"/>
  <c r="B179" i="17" s="1"/>
  <c r="B76" i="27"/>
  <c r="B80" i="7"/>
  <c r="B183" i="17" s="1"/>
  <c r="B80" i="27"/>
  <c r="B84" i="7"/>
  <c r="B187" i="17" s="1"/>
  <c r="B84" i="27"/>
  <c r="B88" i="7"/>
  <c r="B191" i="17" s="1"/>
  <c r="B88" i="27"/>
  <c r="B92" i="7"/>
  <c r="B195" i="17" s="1"/>
  <c r="B92" i="27"/>
  <c r="B96" i="7"/>
  <c r="B199" i="17" s="1"/>
  <c r="B96" i="27"/>
  <c r="B100" i="7"/>
  <c r="B203" i="17" s="1"/>
  <c r="B100" i="27"/>
  <c r="B104" i="7"/>
  <c r="B207" i="17" s="1"/>
  <c r="B104" i="27"/>
  <c r="B108" i="7"/>
  <c r="B211" i="17" s="1"/>
  <c r="B108" i="27"/>
  <c r="B112" i="7"/>
  <c r="B215" i="17" s="1"/>
  <c r="B112" i="27"/>
  <c r="B116" i="7"/>
  <c r="B219" i="17" s="1"/>
  <c r="B116" i="27"/>
  <c r="B120" i="7"/>
  <c r="B223" i="17" s="1"/>
  <c r="B120" i="27"/>
  <c r="M120" i="27" s="1"/>
  <c r="B124" i="7"/>
  <c r="B227" i="17" s="1"/>
  <c r="B124" i="27"/>
  <c r="M124" i="27" s="1"/>
  <c r="B128" i="7"/>
  <c r="B231" i="17" s="1"/>
  <c r="B128" i="27"/>
  <c r="B132" i="7"/>
  <c r="B235" i="17" s="1"/>
  <c r="B132" i="27"/>
  <c r="B136" i="7"/>
  <c r="B239" i="17" s="1"/>
  <c r="B136" i="27"/>
  <c r="B140" i="7"/>
  <c r="B243" i="17" s="1"/>
  <c r="B140" i="27"/>
  <c r="B144" i="7"/>
  <c r="B247" i="17" s="1"/>
  <c r="B144" i="27"/>
  <c r="B148" i="7"/>
  <c r="B251" i="17" s="1"/>
  <c r="B148" i="27"/>
  <c r="B152" i="7"/>
  <c r="B255" i="17" s="1"/>
  <c r="B152" i="27"/>
  <c r="B156" i="7"/>
  <c r="B259" i="17" s="1"/>
  <c r="B156" i="27"/>
  <c r="B160" i="7"/>
  <c r="B263" i="17" s="1"/>
  <c r="B160" i="27"/>
  <c r="B164" i="7"/>
  <c r="B267" i="17" s="1"/>
  <c r="B164" i="27"/>
  <c r="B168" i="7"/>
  <c r="B271" i="17" s="1"/>
  <c r="B168" i="27"/>
  <c r="B172" i="7"/>
  <c r="B275" i="17" s="1"/>
  <c r="B172" i="27"/>
  <c r="B176" i="7"/>
  <c r="B279" i="17" s="1"/>
  <c r="B176" i="27"/>
  <c r="B180" i="7"/>
  <c r="B283" i="17" s="1"/>
  <c r="B180" i="27"/>
  <c r="B184" i="7"/>
  <c r="B287" i="17" s="1"/>
  <c r="B184" i="27"/>
  <c r="B188" i="7"/>
  <c r="B291" i="17" s="1"/>
  <c r="B188" i="27"/>
  <c r="B192" i="7"/>
  <c r="B295" i="17" s="1"/>
  <c r="B192" i="27"/>
  <c r="B196" i="7"/>
  <c r="B299" i="17" s="1"/>
  <c r="B196" i="27"/>
  <c r="B200" i="7"/>
  <c r="B303" i="17" s="1"/>
  <c r="B200" i="27"/>
  <c r="B204" i="7"/>
  <c r="B307" i="17" s="1"/>
  <c r="B204" i="27"/>
  <c r="B208" i="7"/>
  <c r="B311" i="17" s="1"/>
  <c r="B208" i="27"/>
  <c r="B212" i="7"/>
  <c r="B315" i="17" s="1"/>
  <c r="B212" i="27"/>
  <c r="B216" i="7"/>
  <c r="B319" i="17" s="1"/>
  <c r="B216" i="27"/>
  <c r="B220" i="7"/>
  <c r="B323" i="17" s="1"/>
  <c r="B220" i="27"/>
  <c r="B224" i="7"/>
  <c r="B327" i="17" s="1"/>
  <c r="B224" i="27"/>
  <c r="B228" i="7"/>
  <c r="B331" i="17" s="1"/>
  <c r="B228" i="27"/>
  <c r="B232" i="7"/>
  <c r="B335" i="17" s="1"/>
  <c r="B232" i="27"/>
  <c r="B236" i="7"/>
  <c r="B339" i="17" s="1"/>
  <c r="B236" i="27"/>
  <c r="B240" i="7"/>
  <c r="B343" i="17" s="1"/>
  <c r="B240" i="27"/>
  <c r="B244" i="7"/>
  <c r="B347" i="17" s="1"/>
  <c r="B244" i="27"/>
  <c r="B248" i="7"/>
  <c r="B351" i="17" s="1"/>
  <c r="B248" i="27"/>
  <c r="B252" i="7"/>
  <c r="B355" i="17" s="1"/>
  <c r="B252" i="27"/>
  <c r="B256" i="7"/>
  <c r="B359" i="17" s="1"/>
  <c r="B256" i="27"/>
  <c r="B260" i="7"/>
  <c r="B363" i="17" s="1"/>
  <c r="B260" i="27"/>
  <c r="B264" i="7"/>
  <c r="B367" i="17" s="1"/>
  <c r="B264" i="27"/>
  <c r="B268" i="7"/>
  <c r="B371" i="17" s="1"/>
  <c r="B268" i="27"/>
  <c r="B272" i="7"/>
  <c r="B375" i="17" s="1"/>
  <c r="B272" i="27"/>
  <c r="B276" i="7"/>
  <c r="B379" i="17" s="1"/>
  <c r="B276" i="27"/>
  <c r="B280" i="7"/>
  <c r="B383" i="17" s="1"/>
  <c r="B280" i="27"/>
  <c r="B284" i="7"/>
  <c r="B387" i="17" s="1"/>
  <c r="B284" i="27"/>
  <c r="B288" i="7"/>
  <c r="B391" i="17" s="1"/>
  <c r="B288" i="27"/>
  <c r="B292" i="7"/>
  <c r="B395" i="17" s="1"/>
  <c r="B292" i="27"/>
  <c r="B296" i="7"/>
  <c r="B399" i="17" s="1"/>
  <c r="B296" i="27"/>
  <c r="B300" i="7"/>
  <c r="B403" i="17" s="1"/>
  <c r="B300" i="27"/>
  <c r="B304" i="7"/>
  <c r="B407" i="17" s="1"/>
  <c r="B304" i="27"/>
  <c r="B308" i="7"/>
  <c r="B411" i="17" s="1"/>
  <c r="B308" i="27"/>
  <c r="B312" i="7"/>
  <c r="B415" i="17" s="1"/>
  <c r="B312" i="27"/>
  <c r="B316" i="7"/>
  <c r="B419" i="17" s="1"/>
  <c r="B316" i="27"/>
  <c r="B320" i="7"/>
  <c r="B423" i="17" s="1"/>
  <c r="B320" i="27"/>
  <c r="B324" i="7"/>
  <c r="B427" i="17" s="1"/>
  <c r="B324" i="27"/>
  <c r="B340" i="7"/>
  <c r="B443" i="17" s="1"/>
  <c r="B340" i="27"/>
  <c r="B344" i="7"/>
  <c r="B447" i="17" s="1"/>
  <c r="B344" i="27"/>
  <c r="B348" i="7"/>
  <c r="B451" i="17" s="1"/>
  <c r="B348" i="27"/>
  <c r="B352" i="7"/>
  <c r="B455" i="17" s="1"/>
  <c r="B352" i="27"/>
  <c r="B356" i="7"/>
  <c r="B459" i="17" s="1"/>
  <c r="B356" i="27"/>
  <c r="B360" i="7"/>
  <c r="B463" i="17" s="1"/>
  <c r="B360" i="27"/>
  <c r="B364" i="7"/>
  <c r="B467" i="17" s="1"/>
  <c r="B364" i="27"/>
  <c r="B368" i="7"/>
  <c r="B471" i="17" s="1"/>
  <c r="B368" i="27"/>
  <c r="B372" i="7"/>
  <c r="B475" i="17" s="1"/>
  <c r="B372" i="27"/>
  <c r="B376" i="7"/>
  <c r="B479" i="17" s="1"/>
  <c r="B376" i="27"/>
  <c r="B380" i="7"/>
  <c r="B483" i="17" s="1"/>
  <c r="B380" i="27"/>
  <c r="B384" i="7"/>
  <c r="B487" i="17" s="1"/>
  <c r="B384" i="27"/>
  <c r="B388" i="7"/>
  <c r="B491" i="17" s="1"/>
  <c r="B388" i="27"/>
  <c r="B392" i="7"/>
  <c r="B495" i="17" s="1"/>
  <c r="B392" i="27"/>
  <c r="B396" i="7"/>
  <c r="B499" i="17" s="1"/>
  <c r="B396" i="27"/>
  <c r="B400" i="7"/>
  <c r="B503" i="17" s="1"/>
  <c r="B400" i="27"/>
  <c r="B404" i="7"/>
  <c r="B507" i="17" s="1"/>
  <c r="B404" i="27"/>
  <c r="B408" i="7"/>
  <c r="B511" i="17" s="1"/>
  <c r="B408" i="27"/>
  <c r="B412" i="7"/>
  <c r="B515" i="17" s="1"/>
  <c r="B412" i="27"/>
  <c r="B416" i="7"/>
  <c r="B519" i="17" s="1"/>
  <c r="B416" i="27"/>
  <c r="B420" i="7"/>
  <c r="B523" i="17" s="1"/>
  <c r="B420" i="27"/>
  <c r="B424" i="7"/>
  <c r="B527" i="17" s="1"/>
  <c r="B424" i="27"/>
  <c r="B428" i="7"/>
  <c r="B531" i="17" s="1"/>
  <c r="B428" i="27"/>
  <c r="B432" i="7"/>
  <c r="B535" i="17" s="1"/>
  <c r="B432" i="27"/>
  <c r="B436" i="7"/>
  <c r="B539" i="17" s="1"/>
  <c r="B436" i="27"/>
  <c r="B440" i="7"/>
  <c r="B543" i="17" s="1"/>
  <c r="B440" i="27"/>
  <c r="B444" i="7"/>
  <c r="B547" i="17" s="1"/>
  <c r="B444" i="27"/>
  <c r="B448" i="7"/>
  <c r="B551" i="17" s="1"/>
  <c r="B448" i="27"/>
  <c r="B452" i="7"/>
  <c r="B555" i="17" s="1"/>
  <c r="B452" i="27"/>
  <c r="B456" i="7"/>
  <c r="B559" i="17" s="1"/>
  <c r="B456" i="27"/>
  <c r="B460" i="7"/>
  <c r="B563" i="17" s="1"/>
  <c r="B460" i="27"/>
  <c r="B464" i="7"/>
  <c r="B567" i="17" s="1"/>
  <c r="B464" i="27"/>
  <c r="B468" i="7"/>
  <c r="B571" i="17" s="1"/>
  <c r="B468" i="27"/>
  <c r="B472" i="7"/>
  <c r="B575" i="17" s="1"/>
  <c r="B472" i="27"/>
  <c r="B476" i="7"/>
  <c r="B579" i="17" s="1"/>
  <c r="B476" i="27"/>
  <c r="B480" i="7"/>
  <c r="B583" i="17" s="1"/>
  <c r="B480" i="27"/>
  <c r="B484" i="7"/>
  <c r="B587" i="17" s="1"/>
  <c r="B484" i="27"/>
  <c r="B488" i="7"/>
  <c r="B591" i="17" s="1"/>
  <c r="B488" i="27"/>
  <c r="B492" i="7"/>
  <c r="B595" i="17" s="1"/>
  <c r="B492" i="27"/>
  <c r="B496" i="7"/>
  <c r="B599" i="17" s="1"/>
  <c r="B496" i="27"/>
  <c r="B500" i="7"/>
  <c r="B603" i="17" s="1"/>
  <c r="B500" i="27"/>
  <c r="B504" i="7"/>
  <c r="B607" i="17" s="1"/>
  <c r="B504" i="27"/>
  <c r="B508" i="7"/>
  <c r="B611" i="17" s="1"/>
  <c r="B508" i="27"/>
  <c r="B512" i="7"/>
  <c r="B615" i="17" s="1"/>
  <c r="B512" i="27"/>
  <c r="B516" i="7"/>
  <c r="B619" i="17" s="1"/>
  <c r="B516" i="27"/>
  <c r="B520" i="7"/>
  <c r="B623" i="17" s="1"/>
  <c r="B520" i="27"/>
  <c r="B524" i="7"/>
  <c r="B627" i="17" s="1"/>
  <c r="B524" i="27"/>
  <c r="B528" i="7"/>
  <c r="B631" i="17" s="1"/>
  <c r="B528" i="27"/>
  <c r="B532" i="7"/>
  <c r="B635" i="17" s="1"/>
  <c r="B532" i="27"/>
  <c r="B536" i="7"/>
  <c r="B639" i="17" s="1"/>
  <c r="B536" i="27"/>
  <c r="B540" i="7"/>
  <c r="B643" i="17" s="1"/>
  <c r="B540" i="27"/>
  <c r="B544" i="7"/>
  <c r="B647" i="17" s="1"/>
  <c r="B544" i="27"/>
  <c r="B548" i="7"/>
  <c r="B651" i="17" s="1"/>
  <c r="B548" i="27"/>
  <c r="B552" i="7"/>
  <c r="B655" i="17" s="1"/>
  <c r="B552" i="27"/>
  <c r="B3" i="7"/>
  <c r="B106" i="17" s="1"/>
  <c r="B3" i="27"/>
  <c r="B7" i="7"/>
  <c r="B110" i="17" s="1"/>
  <c r="B7" i="27"/>
  <c r="B11" i="7"/>
  <c r="B114" i="17" s="1"/>
  <c r="B11" i="27"/>
  <c r="B15" i="7"/>
  <c r="B118" i="17" s="1"/>
  <c r="B15" i="27"/>
  <c r="B19" i="7"/>
  <c r="B122" i="17" s="1"/>
  <c r="B19" i="27"/>
  <c r="B23" i="7"/>
  <c r="B126" i="17" s="1"/>
  <c r="B23" i="27"/>
  <c r="B27" i="7"/>
  <c r="B130" i="17" s="1"/>
  <c r="B27" i="27"/>
  <c r="B31" i="7"/>
  <c r="B134" i="17" s="1"/>
  <c r="B31" i="27"/>
  <c r="B35" i="7"/>
  <c r="B138" i="17" s="1"/>
  <c r="B35" i="27"/>
  <c r="B39" i="7"/>
  <c r="B142" i="17" s="1"/>
  <c r="B39" i="27"/>
  <c r="B43" i="7"/>
  <c r="B146" i="17" s="1"/>
  <c r="B43" i="27"/>
  <c r="B47" i="7"/>
  <c r="B150" i="17" s="1"/>
  <c r="B47" i="27"/>
  <c r="B51" i="7"/>
  <c r="B154" i="17" s="1"/>
  <c r="B51" i="27"/>
  <c r="B55" i="7"/>
  <c r="B158" i="17" s="1"/>
  <c r="B55" i="27"/>
  <c r="B59" i="7"/>
  <c r="B162" i="17" s="1"/>
  <c r="B59" i="27"/>
  <c r="B63" i="7"/>
  <c r="B166" i="17" s="1"/>
  <c r="B63" i="27"/>
  <c r="B67" i="7"/>
  <c r="B170" i="17" s="1"/>
  <c r="B67" i="27"/>
  <c r="B71" i="7"/>
  <c r="B174" i="17" s="1"/>
  <c r="B71" i="27"/>
  <c r="B75" i="7"/>
  <c r="B178" i="17" s="1"/>
  <c r="B75" i="27"/>
  <c r="B79" i="7"/>
  <c r="B182" i="17" s="1"/>
  <c r="B79" i="27"/>
  <c r="B83" i="7"/>
  <c r="B186" i="17" s="1"/>
  <c r="B83" i="27"/>
  <c r="B87" i="7"/>
  <c r="B190" i="17" s="1"/>
  <c r="B87" i="27"/>
  <c r="B91" i="7"/>
  <c r="B194" i="17" s="1"/>
  <c r="B91" i="27"/>
  <c r="B95" i="7"/>
  <c r="B198" i="17" s="1"/>
  <c r="B95" i="27"/>
  <c r="B99" i="7"/>
  <c r="B202" i="17" s="1"/>
  <c r="B99" i="27"/>
  <c r="B103" i="7"/>
  <c r="B206" i="17" s="1"/>
  <c r="B103" i="27"/>
  <c r="B107" i="7"/>
  <c r="B210" i="17" s="1"/>
  <c r="B107" i="27"/>
  <c r="B111" i="7"/>
  <c r="B214" i="17" s="1"/>
  <c r="B111" i="27"/>
  <c r="B115" i="7"/>
  <c r="B218" i="17" s="1"/>
  <c r="B115" i="27"/>
  <c r="B119" i="7"/>
  <c r="B222" i="17" s="1"/>
  <c r="B119" i="27"/>
  <c r="B123" i="7"/>
  <c r="B226" i="17" s="1"/>
  <c r="B123" i="27"/>
  <c r="M123" i="27" s="1"/>
  <c r="B127" i="7"/>
  <c r="B230" i="17" s="1"/>
  <c r="B127" i="27"/>
  <c r="M127" i="27" s="1"/>
  <c r="B131" i="7"/>
  <c r="B234" i="17" s="1"/>
  <c r="B131" i="27"/>
  <c r="B135" i="7"/>
  <c r="B238" i="17" s="1"/>
  <c r="B135" i="27"/>
  <c r="B139" i="7"/>
  <c r="B242" i="17" s="1"/>
  <c r="B139" i="27"/>
  <c r="B143" i="7"/>
  <c r="B246" i="17" s="1"/>
  <c r="B143" i="27"/>
  <c r="B147" i="7"/>
  <c r="B250" i="17" s="1"/>
  <c r="B147" i="27"/>
  <c r="B151" i="7"/>
  <c r="B254" i="17" s="1"/>
  <c r="B151" i="27"/>
  <c r="B155" i="7"/>
  <c r="B258" i="17" s="1"/>
  <c r="B155" i="27"/>
  <c r="B159" i="7"/>
  <c r="B262" i="17" s="1"/>
  <c r="B159" i="27"/>
  <c r="B163" i="7"/>
  <c r="B266" i="17" s="1"/>
  <c r="B163" i="27"/>
  <c r="B167" i="7"/>
  <c r="B270" i="17" s="1"/>
  <c r="B167" i="27"/>
  <c r="B171" i="7"/>
  <c r="B274" i="17" s="1"/>
  <c r="B171" i="27"/>
  <c r="B175" i="7"/>
  <c r="B278" i="17" s="1"/>
  <c r="B175" i="27"/>
  <c r="B179" i="7"/>
  <c r="B282" i="17" s="1"/>
  <c r="B179" i="27"/>
  <c r="B183" i="7"/>
  <c r="B286" i="17" s="1"/>
  <c r="B183" i="27"/>
  <c r="B187" i="7"/>
  <c r="B290" i="17" s="1"/>
  <c r="B187" i="27"/>
  <c r="B191" i="7"/>
  <c r="B294" i="17" s="1"/>
  <c r="B191" i="27"/>
  <c r="B195" i="7"/>
  <c r="B298" i="17" s="1"/>
  <c r="B195" i="27"/>
  <c r="B199" i="7"/>
  <c r="B302" i="17" s="1"/>
  <c r="B199" i="27"/>
  <c r="B203" i="7"/>
  <c r="B306" i="17" s="1"/>
  <c r="B203" i="27"/>
  <c r="B207" i="7"/>
  <c r="B310" i="17" s="1"/>
  <c r="B207" i="27"/>
  <c r="B211" i="7"/>
  <c r="B314" i="17" s="1"/>
  <c r="B211" i="27"/>
  <c r="B215" i="7"/>
  <c r="B318" i="17" s="1"/>
  <c r="B215" i="27"/>
  <c r="B219" i="7"/>
  <c r="B322" i="17" s="1"/>
  <c r="B219" i="27"/>
  <c r="B223" i="7"/>
  <c r="B326" i="17" s="1"/>
  <c r="B223" i="27"/>
  <c r="B227" i="7"/>
  <c r="B330" i="17" s="1"/>
  <c r="B227" i="27"/>
  <c r="B231" i="7"/>
  <c r="B334" i="17" s="1"/>
  <c r="B231" i="27"/>
  <c r="B235" i="7"/>
  <c r="B338" i="17" s="1"/>
  <c r="B235" i="27"/>
  <c r="B239" i="7"/>
  <c r="B342" i="17" s="1"/>
  <c r="B239" i="27"/>
  <c r="B243" i="7"/>
  <c r="B346" i="17" s="1"/>
  <c r="B243" i="27"/>
  <c r="B247" i="7"/>
  <c r="B350" i="17" s="1"/>
  <c r="B247" i="27"/>
  <c r="B251" i="7"/>
  <c r="B354" i="17" s="1"/>
  <c r="B251" i="27"/>
  <c r="B255" i="7"/>
  <c r="B358" i="17" s="1"/>
  <c r="B255" i="27"/>
  <c r="B259" i="7"/>
  <c r="B362" i="17" s="1"/>
  <c r="B259" i="27"/>
  <c r="B263" i="7"/>
  <c r="B366" i="17" s="1"/>
  <c r="B263" i="27"/>
  <c r="B267" i="7"/>
  <c r="B370" i="17" s="1"/>
  <c r="B267" i="27"/>
  <c r="B271" i="7"/>
  <c r="B374" i="17" s="1"/>
  <c r="B271" i="27"/>
  <c r="B275" i="7"/>
  <c r="B378" i="17" s="1"/>
  <c r="B275" i="27"/>
  <c r="B279" i="7"/>
  <c r="B382" i="17" s="1"/>
  <c r="B279" i="27"/>
  <c r="B283" i="7"/>
  <c r="B386" i="17" s="1"/>
  <c r="B283" i="27"/>
  <c r="B287" i="7"/>
  <c r="B390" i="17" s="1"/>
  <c r="B287" i="27"/>
  <c r="B291" i="7"/>
  <c r="B394" i="17" s="1"/>
  <c r="B291" i="27"/>
  <c r="B295" i="7"/>
  <c r="B398" i="17" s="1"/>
  <c r="B295" i="27"/>
  <c r="B299" i="7"/>
  <c r="B402" i="17" s="1"/>
  <c r="B299" i="27"/>
  <c r="B303" i="7"/>
  <c r="B406" i="17" s="1"/>
  <c r="B303" i="27"/>
  <c r="B307" i="7"/>
  <c r="B410" i="17" s="1"/>
  <c r="B307" i="27"/>
  <c r="B311" i="7"/>
  <c r="B414" i="17" s="1"/>
  <c r="B311" i="27"/>
  <c r="B315" i="7"/>
  <c r="B418" i="17" s="1"/>
  <c r="B315" i="27"/>
  <c r="B319" i="7"/>
  <c r="B422" i="17" s="1"/>
  <c r="B319" i="27"/>
  <c r="B323" i="7"/>
  <c r="B426" i="17" s="1"/>
  <c r="B323" i="27"/>
  <c r="B339" i="7"/>
  <c r="B442" i="17" s="1"/>
  <c r="B339" i="27"/>
  <c r="B343" i="7"/>
  <c r="B446" i="17" s="1"/>
  <c r="B343" i="27"/>
  <c r="B347" i="7"/>
  <c r="B450" i="17" s="1"/>
  <c r="B347" i="27"/>
  <c r="B351" i="7"/>
  <c r="B454" i="17" s="1"/>
  <c r="B351" i="27"/>
  <c r="B355" i="7"/>
  <c r="B458" i="17" s="1"/>
  <c r="B355" i="27"/>
  <c r="B359" i="7"/>
  <c r="B462" i="17" s="1"/>
  <c r="B359" i="27"/>
  <c r="B363" i="7"/>
  <c r="B466" i="17" s="1"/>
  <c r="B363" i="27"/>
  <c r="B367" i="7"/>
  <c r="B470" i="17" s="1"/>
  <c r="B367" i="27"/>
  <c r="B371" i="7"/>
  <c r="B474" i="17" s="1"/>
  <c r="B371" i="27"/>
  <c r="B375" i="7"/>
  <c r="B478" i="17" s="1"/>
  <c r="B375" i="27"/>
  <c r="B379" i="7"/>
  <c r="B482" i="17" s="1"/>
  <c r="B379" i="27"/>
  <c r="B383" i="7"/>
  <c r="B486" i="17" s="1"/>
  <c r="B383" i="27"/>
  <c r="B387" i="7"/>
  <c r="B490" i="17" s="1"/>
  <c r="B387" i="27"/>
  <c r="B391" i="7"/>
  <c r="B494" i="17" s="1"/>
  <c r="B391" i="27"/>
  <c r="B395" i="7"/>
  <c r="B498" i="17" s="1"/>
  <c r="B395" i="27"/>
  <c r="B399" i="7"/>
  <c r="B502" i="17" s="1"/>
  <c r="B399" i="27"/>
  <c r="B403" i="7"/>
  <c r="B506" i="17" s="1"/>
  <c r="B403" i="27"/>
  <c r="B407" i="7"/>
  <c r="B510" i="17" s="1"/>
  <c r="B407" i="27"/>
  <c r="B411" i="7"/>
  <c r="B514" i="17" s="1"/>
  <c r="B411" i="27"/>
  <c r="B415" i="7"/>
  <c r="B518" i="17" s="1"/>
  <c r="B415" i="27"/>
  <c r="B419" i="7"/>
  <c r="B522" i="17" s="1"/>
  <c r="B419" i="27"/>
  <c r="B423" i="7"/>
  <c r="B526" i="17" s="1"/>
  <c r="B423" i="27"/>
  <c r="B427" i="7"/>
  <c r="B530" i="17" s="1"/>
  <c r="B427" i="27"/>
  <c r="B431" i="7"/>
  <c r="B534" i="17" s="1"/>
  <c r="B431" i="27"/>
  <c r="B435" i="7"/>
  <c r="B538" i="17" s="1"/>
  <c r="B435" i="27"/>
  <c r="B439" i="7"/>
  <c r="B542" i="17" s="1"/>
  <c r="B439" i="27"/>
  <c r="B443" i="7"/>
  <c r="B546" i="17" s="1"/>
  <c r="B443" i="27"/>
  <c r="B447" i="7"/>
  <c r="B550" i="17" s="1"/>
  <c r="B447" i="27"/>
  <c r="B451" i="7"/>
  <c r="B554" i="17" s="1"/>
  <c r="B451" i="27"/>
  <c r="B455" i="7"/>
  <c r="B558" i="17" s="1"/>
  <c r="B455" i="27"/>
  <c r="B459" i="7"/>
  <c r="B562" i="17" s="1"/>
  <c r="B459" i="27"/>
  <c r="B463" i="7"/>
  <c r="B566" i="17" s="1"/>
  <c r="B463" i="27"/>
  <c r="B467" i="7"/>
  <c r="B570" i="17" s="1"/>
  <c r="B467" i="27"/>
  <c r="B471" i="7"/>
  <c r="B574" i="17" s="1"/>
  <c r="B471" i="27"/>
  <c r="B475" i="7"/>
  <c r="B578" i="17" s="1"/>
  <c r="B475" i="27"/>
  <c r="B479" i="7"/>
  <c r="B582" i="17" s="1"/>
  <c r="B479" i="27"/>
  <c r="B483" i="7"/>
  <c r="B586" i="17" s="1"/>
  <c r="B483" i="27"/>
  <c r="B487" i="7"/>
  <c r="B590" i="17" s="1"/>
  <c r="B487" i="27"/>
  <c r="B491" i="7"/>
  <c r="B594" i="17" s="1"/>
  <c r="B491" i="27"/>
  <c r="B495" i="7"/>
  <c r="B598" i="17" s="1"/>
  <c r="B495" i="27"/>
  <c r="B499" i="7"/>
  <c r="B602" i="17" s="1"/>
  <c r="B499" i="27"/>
  <c r="B503" i="7"/>
  <c r="B606" i="17" s="1"/>
  <c r="B503" i="27"/>
  <c r="B507" i="7"/>
  <c r="B610" i="17" s="1"/>
  <c r="B507" i="27"/>
  <c r="B511" i="7"/>
  <c r="B614" i="17" s="1"/>
  <c r="B511" i="27"/>
  <c r="B515" i="7"/>
  <c r="B618" i="17" s="1"/>
  <c r="B515" i="27"/>
  <c r="B519" i="7"/>
  <c r="B622" i="17" s="1"/>
  <c r="B519" i="27"/>
  <c r="B523" i="7"/>
  <c r="B626" i="17" s="1"/>
  <c r="B523" i="27"/>
  <c r="B527" i="7"/>
  <c r="B630" i="17" s="1"/>
  <c r="B527" i="27"/>
  <c r="B531" i="7"/>
  <c r="B634" i="17" s="1"/>
  <c r="B531" i="27"/>
  <c r="B535" i="7"/>
  <c r="B638" i="17" s="1"/>
  <c r="B535" i="27"/>
  <c r="B539" i="7"/>
  <c r="B642" i="17" s="1"/>
  <c r="B539" i="27"/>
  <c r="B543" i="7"/>
  <c r="B646" i="17" s="1"/>
  <c r="B543" i="27"/>
  <c r="B547" i="7"/>
  <c r="B650" i="17" s="1"/>
  <c r="B547" i="27"/>
  <c r="B551" i="7"/>
  <c r="B654" i="17" s="1"/>
  <c r="B551" i="27"/>
  <c r="L301" i="7"/>
  <c r="J301" i="27"/>
  <c r="L303" i="7"/>
  <c r="J303" i="27"/>
  <c r="L305" i="7"/>
  <c r="J305" i="27"/>
  <c r="L307" i="7"/>
  <c r="J307" i="27"/>
  <c r="L309" i="7"/>
  <c r="J309" i="27"/>
  <c r="L311" i="7"/>
  <c r="J311" i="27"/>
  <c r="L313" i="7"/>
  <c r="J313" i="27"/>
  <c r="L315" i="7"/>
  <c r="J315" i="27"/>
  <c r="L317" i="7"/>
  <c r="J317" i="27"/>
  <c r="L319" i="7"/>
  <c r="J319" i="27"/>
  <c r="L321" i="7"/>
  <c r="J321" i="27"/>
  <c r="L323" i="7"/>
  <c r="J323" i="27"/>
  <c r="L325" i="7"/>
  <c r="J325" i="27"/>
  <c r="L339" i="7"/>
  <c r="J339" i="27"/>
  <c r="L341" i="7"/>
  <c r="J341" i="27"/>
  <c r="L343" i="7"/>
  <c r="J343" i="27"/>
  <c r="L345" i="7"/>
  <c r="J345" i="27"/>
  <c r="L347" i="7"/>
  <c r="J347" i="27"/>
  <c r="L349" i="7"/>
  <c r="J349" i="27"/>
  <c r="L351" i="7"/>
  <c r="J351" i="27"/>
  <c r="L353" i="7"/>
  <c r="J353" i="27"/>
  <c r="L355" i="7"/>
  <c r="J355" i="27"/>
  <c r="L357" i="7"/>
  <c r="J357" i="27"/>
  <c r="L359" i="7"/>
  <c r="J359" i="27"/>
  <c r="L361" i="7"/>
  <c r="J361" i="27"/>
  <c r="L363" i="7"/>
  <c r="J363" i="27"/>
  <c r="L365" i="7"/>
  <c r="J365" i="27"/>
  <c r="L367" i="7"/>
  <c r="J367" i="27"/>
  <c r="L369" i="7"/>
  <c r="J369" i="27"/>
  <c r="L371" i="7"/>
  <c r="J371" i="27"/>
  <c r="L373" i="7"/>
  <c r="J373" i="27"/>
  <c r="L375" i="7"/>
  <c r="J375" i="27"/>
  <c r="L377" i="7"/>
  <c r="J377" i="27"/>
  <c r="L379" i="7"/>
  <c r="J379" i="27"/>
  <c r="L381" i="7"/>
  <c r="J381" i="27"/>
  <c r="L383" i="7"/>
  <c r="J383" i="27"/>
  <c r="L385" i="7"/>
  <c r="J385" i="27"/>
  <c r="L387" i="7"/>
  <c r="J387" i="27"/>
  <c r="L389" i="7"/>
  <c r="J389" i="27"/>
  <c r="L391" i="7"/>
  <c r="J391" i="27"/>
  <c r="L393" i="7"/>
  <c r="J393" i="27"/>
  <c r="L395" i="7"/>
  <c r="J395" i="27"/>
  <c r="L397" i="7"/>
  <c r="J397" i="27"/>
  <c r="L399" i="7"/>
  <c r="J399" i="27"/>
  <c r="L401" i="7"/>
  <c r="J401" i="27"/>
  <c r="L403" i="7"/>
  <c r="J403" i="27"/>
  <c r="L405" i="7"/>
  <c r="J405" i="27"/>
  <c r="L407" i="7"/>
  <c r="J407" i="27"/>
  <c r="L409" i="7"/>
  <c r="J409" i="27"/>
  <c r="L411" i="7"/>
  <c r="J411" i="27"/>
  <c r="L413" i="7"/>
  <c r="J413" i="27"/>
  <c r="L415" i="7"/>
  <c r="J415" i="27"/>
  <c r="L417" i="7"/>
  <c r="J417" i="27"/>
  <c r="L419" i="7"/>
  <c r="J419" i="27"/>
  <c r="L421" i="7"/>
  <c r="J421" i="27"/>
  <c r="L423" i="7"/>
  <c r="J423" i="27"/>
  <c r="L425" i="7"/>
  <c r="J425" i="27"/>
  <c r="L427" i="7"/>
  <c r="J427" i="27"/>
  <c r="L429" i="7"/>
  <c r="J429" i="27"/>
  <c r="L431" i="7"/>
  <c r="J431" i="27"/>
  <c r="L433" i="7"/>
  <c r="J433" i="27"/>
  <c r="L435" i="7"/>
  <c r="J435" i="27"/>
  <c r="L437" i="7"/>
  <c r="J437" i="27"/>
  <c r="L439" i="7"/>
  <c r="J439" i="27"/>
  <c r="L441" i="7"/>
  <c r="J441" i="27"/>
  <c r="L443" i="7"/>
  <c r="J443" i="27"/>
  <c r="L445" i="7"/>
  <c r="J445" i="27"/>
  <c r="L447" i="7"/>
  <c r="J447" i="27"/>
  <c r="L449" i="7"/>
  <c r="J449" i="27"/>
  <c r="L451" i="7"/>
  <c r="J451" i="27"/>
  <c r="L453" i="7"/>
  <c r="J453" i="27"/>
  <c r="L455" i="7"/>
  <c r="J455" i="27"/>
  <c r="L457" i="7"/>
  <c r="J457" i="27"/>
  <c r="L459" i="7"/>
  <c r="J459" i="27"/>
  <c r="L461" i="7"/>
  <c r="J461" i="27"/>
  <c r="L463" i="7"/>
  <c r="J463" i="27"/>
  <c r="L465" i="7"/>
  <c r="J465" i="27"/>
  <c r="L467" i="7"/>
  <c r="J467" i="27"/>
  <c r="L469" i="7"/>
  <c r="J469" i="27"/>
  <c r="L471" i="7"/>
  <c r="J471" i="27"/>
  <c r="L473" i="7"/>
  <c r="J473" i="27"/>
  <c r="L475" i="7"/>
  <c r="J475" i="27"/>
  <c r="L477" i="7"/>
  <c r="J477" i="27"/>
  <c r="L479" i="7"/>
  <c r="J479" i="27"/>
  <c r="L481" i="7"/>
  <c r="J481" i="27"/>
  <c r="L483" i="7"/>
  <c r="J483" i="27"/>
  <c r="L485" i="7"/>
  <c r="J485" i="27"/>
  <c r="L487" i="7"/>
  <c r="J487" i="27"/>
  <c r="L489" i="7"/>
  <c r="J489" i="27"/>
  <c r="L491" i="7"/>
  <c r="J491" i="27"/>
  <c r="L493" i="7"/>
  <c r="J493" i="27"/>
  <c r="L495" i="7"/>
  <c r="J495" i="27"/>
  <c r="L497" i="7"/>
  <c r="J497" i="27"/>
  <c r="L499" i="7"/>
  <c r="J499" i="27"/>
  <c r="L501" i="7"/>
  <c r="J501" i="27"/>
  <c r="L503" i="7"/>
  <c r="J503" i="27"/>
  <c r="L505" i="7"/>
  <c r="J505" i="27"/>
  <c r="L507" i="7"/>
  <c r="J507" i="27"/>
  <c r="L509" i="7"/>
  <c r="J509" i="27"/>
  <c r="L511" i="7"/>
  <c r="J511" i="27"/>
  <c r="L513" i="7"/>
  <c r="J513" i="27"/>
  <c r="L515" i="7"/>
  <c r="J515" i="27"/>
  <c r="L517" i="7"/>
  <c r="J517" i="27"/>
  <c r="L519" i="7"/>
  <c r="J519" i="27"/>
  <c r="L521" i="7"/>
  <c r="J521" i="27"/>
  <c r="L523" i="7"/>
  <c r="J523" i="27"/>
  <c r="L525" i="7"/>
  <c r="J525" i="27"/>
  <c r="L527" i="7"/>
  <c r="J527" i="27"/>
  <c r="L529" i="7"/>
  <c r="J529" i="27"/>
  <c r="L531" i="7"/>
  <c r="J531" i="27"/>
  <c r="L533" i="7"/>
  <c r="J533" i="27"/>
  <c r="L535" i="7"/>
  <c r="J535" i="27"/>
  <c r="L537" i="7"/>
  <c r="J537" i="27"/>
  <c r="L539" i="7"/>
  <c r="J539" i="27"/>
  <c r="L541" i="7"/>
  <c r="J541" i="27"/>
  <c r="L543" i="7"/>
  <c r="J543" i="27"/>
  <c r="L545" i="7"/>
  <c r="J545" i="27"/>
  <c r="L547" i="7"/>
  <c r="J547" i="27"/>
  <c r="L549" i="7"/>
  <c r="J549" i="27"/>
  <c r="L551" i="7"/>
  <c r="J551" i="27"/>
  <c r="L553" i="7"/>
  <c r="J553" i="27"/>
  <c r="B6" i="7"/>
  <c r="B109" i="17" s="1"/>
  <c r="B6" i="27"/>
  <c r="B10" i="7"/>
  <c r="B113" i="17" s="1"/>
  <c r="B10" i="27"/>
  <c r="B14" i="7"/>
  <c r="B117" i="17" s="1"/>
  <c r="B14" i="27"/>
  <c r="B18" i="7"/>
  <c r="B121" i="17" s="1"/>
  <c r="B18" i="27"/>
  <c r="B22" i="7"/>
  <c r="B125" i="17" s="1"/>
  <c r="B22" i="27"/>
  <c r="B26" i="7"/>
  <c r="B129" i="17" s="1"/>
  <c r="B26" i="27"/>
  <c r="B30" i="7"/>
  <c r="B133" i="17" s="1"/>
  <c r="B30" i="27"/>
  <c r="B34" i="7"/>
  <c r="B137" i="17" s="1"/>
  <c r="B34" i="27"/>
  <c r="B38" i="7"/>
  <c r="B141" i="17" s="1"/>
  <c r="B38" i="27"/>
  <c r="B42" i="7"/>
  <c r="B145" i="17" s="1"/>
  <c r="B42" i="27"/>
  <c r="B46" i="7"/>
  <c r="B149" i="17" s="1"/>
  <c r="B46" i="27"/>
  <c r="B50" i="7"/>
  <c r="B153" i="17" s="1"/>
  <c r="B50" i="27"/>
  <c r="B54" i="7"/>
  <c r="B157" i="17" s="1"/>
  <c r="B54" i="27"/>
  <c r="B58" i="7"/>
  <c r="B161" i="17" s="1"/>
  <c r="B58" i="27"/>
  <c r="B62" i="7"/>
  <c r="B165" i="17" s="1"/>
  <c r="B62" i="27"/>
  <c r="B66" i="7"/>
  <c r="B169" i="17" s="1"/>
  <c r="B66" i="27"/>
  <c r="B70" i="7"/>
  <c r="B173" i="17" s="1"/>
  <c r="B70" i="27"/>
  <c r="B74" i="7"/>
  <c r="B177" i="17" s="1"/>
  <c r="B74" i="27"/>
  <c r="B78" i="7"/>
  <c r="B181" i="17" s="1"/>
  <c r="B78" i="27"/>
  <c r="B82" i="7"/>
  <c r="B185" i="17" s="1"/>
  <c r="B82" i="27"/>
  <c r="B86" i="7"/>
  <c r="B189" i="17" s="1"/>
  <c r="B86" i="27"/>
  <c r="B90" i="7"/>
  <c r="B193" i="17" s="1"/>
  <c r="B90" i="27"/>
  <c r="B94" i="7"/>
  <c r="B197" i="17" s="1"/>
  <c r="B94" i="27"/>
  <c r="B98" i="7"/>
  <c r="B201" i="17" s="1"/>
  <c r="B98" i="27"/>
  <c r="B102" i="7"/>
  <c r="B205" i="17" s="1"/>
  <c r="B102" i="27"/>
  <c r="B106" i="7"/>
  <c r="B209" i="17" s="1"/>
  <c r="B106" i="27"/>
  <c r="B110" i="7"/>
  <c r="B213" i="17" s="1"/>
  <c r="B110" i="27"/>
  <c r="B114" i="7"/>
  <c r="B217" i="17" s="1"/>
  <c r="B114" i="27"/>
  <c r="B118" i="7"/>
  <c r="B221" i="17" s="1"/>
  <c r="B118" i="27"/>
  <c r="B122" i="7"/>
  <c r="B225" i="17" s="1"/>
  <c r="B122" i="27"/>
  <c r="M122" i="27" s="1"/>
  <c r="B126" i="7"/>
  <c r="B229" i="17" s="1"/>
  <c r="B126" i="27"/>
  <c r="M126" i="27" s="1"/>
  <c r="B130" i="7"/>
  <c r="B233" i="17" s="1"/>
  <c r="B130" i="27"/>
  <c r="B134" i="7"/>
  <c r="B237" i="17" s="1"/>
  <c r="B134" i="27"/>
  <c r="B138" i="7"/>
  <c r="B241" i="17" s="1"/>
  <c r="B138" i="27"/>
  <c r="B142" i="7"/>
  <c r="B245" i="17" s="1"/>
  <c r="B142" i="27"/>
  <c r="B146" i="7"/>
  <c r="B249" i="17" s="1"/>
  <c r="B146" i="27"/>
  <c r="B150" i="7"/>
  <c r="B253" i="17" s="1"/>
  <c r="B150" i="27"/>
  <c r="B154" i="7"/>
  <c r="B257" i="17" s="1"/>
  <c r="B154" i="27"/>
  <c r="B158" i="7"/>
  <c r="B261" i="17" s="1"/>
  <c r="B158" i="27"/>
  <c r="B162" i="7"/>
  <c r="B265" i="17" s="1"/>
  <c r="B162" i="27"/>
  <c r="B166" i="7"/>
  <c r="B269" i="17" s="1"/>
  <c r="B166" i="27"/>
  <c r="B170" i="7"/>
  <c r="B273" i="17" s="1"/>
  <c r="B170" i="27"/>
  <c r="B174" i="7"/>
  <c r="B277" i="17" s="1"/>
  <c r="B174" i="27"/>
  <c r="B178" i="7"/>
  <c r="B281" i="17" s="1"/>
  <c r="B178" i="27"/>
  <c r="B182" i="7"/>
  <c r="B285" i="17" s="1"/>
  <c r="B182" i="27"/>
  <c r="B186" i="7"/>
  <c r="B289" i="17" s="1"/>
  <c r="B186" i="27"/>
  <c r="B190" i="7"/>
  <c r="B293" i="17" s="1"/>
  <c r="B190" i="27"/>
  <c r="B194" i="7"/>
  <c r="B297" i="17" s="1"/>
  <c r="B194" i="27"/>
  <c r="B198" i="7"/>
  <c r="B301" i="17" s="1"/>
  <c r="B198" i="27"/>
  <c r="B202" i="7"/>
  <c r="B305" i="17" s="1"/>
  <c r="B202" i="27"/>
  <c r="B206" i="7"/>
  <c r="B309" i="17" s="1"/>
  <c r="B206" i="27"/>
  <c r="B210" i="7"/>
  <c r="B313" i="17" s="1"/>
  <c r="B210" i="27"/>
  <c r="B214" i="7"/>
  <c r="B317" i="17" s="1"/>
  <c r="B214" i="27"/>
  <c r="B218" i="7"/>
  <c r="B321" i="17" s="1"/>
  <c r="B218" i="27"/>
  <c r="B222" i="7"/>
  <c r="B325" i="17" s="1"/>
  <c r="B222" i="27"/>
  <c r="B226" i="7"/>
  <c r="B329" i="17" s="1"/>
  <c r="B226" i="27"/>
  <c r="B230" i="7"/>
  <c r="B333" i="17" s="1"/>
  <c r="B230" i="27"/>
  <c r="B234" i="7"/>
  <c r="B337" i="17" s="1"/>
  <c r="B234" i="27"/>
  <c r="B238" i="7"/>
  <c r="B341" i="17" s="1"/>
  <c r="B238" i="27"/>
  <c r="B242" i="7"/>
  <c r="B345" i="17" s="1"/>
  <c r="B242" i="27"/>
  <c r="B246" i="7"/>
  <c r="B349" i="17" s="1"/>
  <c r="B246" i="27"/>
  <c r="B250" i="7"/>
  <c r="B353" i="17" s="1"/>
  <c r="B250" i="27"/>
  <c r="B254" i="7"/>
  <c r="B357" i="17" s="1"/>
  <c r="B254" i="27"/>
  <c r="B258" i="7"/>
  <c r="B361" i="17" s="1"/>
  <c r="B258" i="27"/>
  <c r="B262" i="7"/>
  <c r="B365" i="17" s="1"/>
  <c r="B262" i="27"/>
  <c r="B266" i="7"/>
  <c r="B369" i="17" s="1"/>
  <c r="B266" i="27"/>
  <c r="B270" i="7"/>
  <c r="B373" i="17" s="1"/>
  <c r="B270" i="27"/>
  <c r="B274" i="7"/>
  <c r="B377" i="17" s="1"/>
  <c r="B274" i="27"/>
  <c r="B278" i="7"/>
  <c r="B381" i="17" s="1"/>
  <c r="B278" i="27"/>
  <c r="B282" i="7"/>
  <c r="B385" i="17" s="1"/>
  <c r="B282" i="27"/>
  <c r="B286" i="7"/>
  <c r="B389" i="17" s="1"/>
  <c r="B286" i="27"/>
  <c r="B290" i="7"/>
  <c r="B393" i="17" s="1"/>
  <c r="B290" i="27"/>
  <c r="B294" i="7"/>
  <c r="B397" i="17" s="1"/>
  <c r="B294" i="27"/>
  <c r="B298" i="7"/>
  <c r="B401" i="17" s="1"/>
  <c r="B298" i="27"/>
  <c r="B302" i="7"/>
  <c r="B405" i="17" s="1"/>
  <c r="B302" i="27"/>
  <c r="B306" i="7"/>
  <c r="B409" i="17" s="1"/>
  <c r="B306" i="27"/>
  <c r="B310" i="7"/>
  <c r="B413" i="17" s="1"/>
  <c r="B310" i="27"/>
  <c r="B314" i="7"/>
  <c r="B417" i="17" s="1"/>
  <c r="B314" i="27"/>
  <c r="B318" i="7"/>
  <c r="B421" i="17" s="1"/>
  <c r="B318" i="27"/>
  <c r="B322" i="7"/>
  <c r="B425" i="17" s="1"/>
  <c r="B322" i="27"/>
  <c r="B326" i="7"/>
  <c r="B429" i="17" s="1"/>
  <c r="B326" i="27"/>
  <c r="B342" i="7"/>
  <c r="B445" i="17" s="1"/>
  <c r="B342" i="27"/>
  <c r="B346" i="7"/>
  <c r="B449" i="17" s="1"/>
  <c r="B346" i="27"/>
  <c r="B350" i="7"/>
  <c r="B453" i="17" s="1"/>
  <c r="B350" i="27"/>
  <c r="B354" i="7"/>
  <c r="B457" i="17" s="1"/>
  <c r="B354" i="27"/>
  <c r="B358" i="7"/>
  <c r="B461" i="17" s="1"/>
  <c r="B358" i="27"/>
  <c r="B362" i="7"/>
  <c r="B465" i="17" s="1"/>
  <c r="B362" i="27"/>
  <c r="B366" i="7"/>
  <c r="B469" i="17" s="1"/>
  <c r="B366" i="27"/>
  <c r="B370" i="7"/>
  <c r="B473" i="17" s="1"/>
  <c r="B370" i="27"/>
  <c r="B374" i="7"/>
  <c r="B477" i="17" s="1"/>
  <c r="B374" i="27"/>
  <c r="B378" i="7"/>
  <c r="B481" i="17" s="1"/>
  <c r="B378" i="27"/>
  <c r="B382" i="7"/>
  <c r="B485" i="17" s="1"/>
  <c r="B382" i="27"/>
  <c r="B386" i="7"/>
  <c r="B489" i="17" s="1"/>
  <c r="B386" i="27"/>
  <c r="B390" i="7"/>
  <c r="B493" i="17" s="1"/>
  <c r="B390" i="27"/>
  <c r="B394" i="7"/>
  <c r="B497" i="17" s="1"/>
  <c r="B394" i="27"/>
  <c r="B398" i="7"/>
  <c r="B501" i="17" s="1"/>
  <c r="B398" i="27"/>
  <c r="B402" i="7"/>
  <c r="B505" i="17" s="1"/>
  <c r="B402" i="27"/>
  <c r="B406" i="7"/>
  <c r="B509" i="17" s="1"/>
  <c r="B406" i="27"/>
  <c r="B410" i="7"/>
  <c r="B513" i="17" s="1"/>
  <c r="B410" i="27"/>
  <c r="B414" i="7"/>
  <c r="B517" i="17" s="1"/>
  <c r="B414" i="27"/>
  <c r="B418" i="7"/>
  <c r="B521" i="17" s="1"/>
  <c r="B418" i="27"/>
  <c r="B422" i="7"/>
  <c r="B525" i="17" s="1"/>
  <c r="B422" i="27"/>
  <c r="B426" i="7"/>
  <c r="B529" i="17" s="1"/>
  <c r="B426" i="27"/>
  <c r="B430" i="7"/>
  <c r="B533" i="17" s="1"/>
  <c r="B430" i="27"/>
  <c r="B434" i="7"/>
  <c r="B537" i="17" s="1"/>
  <c r="B434" i="27"/>
  <c r="B438" i="7"/>
  <c r="B541" i="17" s="1"/>
  <c r="B438" i="27"/>
  <c r="B442" i="7"/>
  <c r="B545" i="17" s="1"/>
  <c r="B442" i="27"/>
  <c r="B446" i="7"/>
  <c r="B549" i="17" s="1"/>
  <c r="B446" i="27"/>
  <c r="B450" i="7"/>
  <c r="B553" i="17" s="1"/>
  <c r="B450" i="27"/>
  <c r="B454" i="7"/>
  <c r="B557" i="17" s="1"/>
  <c r="B454" i="27"/>
  <c r="B458" i="7"/>
  <c r="B561" i="17" s="1"/>
  <c r="B458" i="27"/>
  <c r="B462" i="7"/>
  <c r="B565" i="17" s="1"/>
  <c r="B462" i="27"/>
  <c r="B466" i="7"/>
  <c r="B569" i="17" s="1"/>
  <c r="B466" i="27"/>
  <c r="B470" i="7"/>
  <c r="B573" i="17" s="1"/>
  <c r="B470" i="27"/>
  <c r="B474" i="7"/>
  <c r="B577" i="17" s="1"/>
  <c r="B474" i="27"/>
  <c r="B478" i="7"/>
  <c r="B581" i="17" s="1"/>
  <c r="B478" i="27"/>
  <c r="B482" i="7"/>
  <c r="B585" i="17" s="1"/>
  <c r="B482" i="27"/>
  <c r="B486" i="7"/>
  <c r="B589" i="17" s="1"/>
  <c r="B486" i="27"/>
  <c r="B490" i="7"/>
  <c r="B593" i="17" s="1"/>
  <c r="B490" i="27"/>
  <c r="B494" i="7"/>
  <c r="B597" i="17" s="1"/>
  <c r="B494" i="27"/>
  <c r="B498" i="7"/>
  <c r="B601" i="17" s="1"/>
  <c r="B498" i="27"/>
  <c r="B502" i="7"/>
  <c r="B605" i="17" s="1"/>
  <c r="B502" i="27"/>
  <c r="B506" i="7"/>
  <c r="B609" i="17" s="1"/>
  <c r="B506" i="27"/>
  <c r="B510" i="7"/>
  <c r="B613" i="17" s="1"/>
  <c r="B510" i="27"/>
  <c r="B514" i="7"/>
  <c r="B617" i="17" s="1"/>
  <c r="B514" i="27"/>
  <c r="B518" i="7"/>
  <c r="B621" i="17" s="1"/>
  <c r="B518" i="27"/>
  <c r="B522" i="7"/>
  <c r="B625" i="17" s="1"/>
  <c r="B522" i="27"/>
  <c r="B526" i="7"/>
  <c r="B629" i="17" s="1"/>
  <c r="B526" i="27"/>
  <c r="B530" i="7"/>
  <c r="B633" i="17" s="1"/>
  <c r="B530" i="27"/>
  <c r="B534" i="7"/>
  <c r="B637" i="17" s="1"/>
  <c r="B534" i="27"/>
  <c r="B538" i="7"/>
  <c r="B641" i="17" s="1"/>
  <c r="B538" i="27"/>
  <c r="B542" i="7"/>
  <c r="B645" i="17" s="1"/>
  <c r="B542" i="27"/>
  <c r="B546" i="7"/>
  <c r="B649" i="17" s="1"/>
  <c r="B546" i="27"/>
  <c r="B550" i="7"/>
  <c r="B653" i="17" s="1"/>
  <c r="B550" i="27"/>
  <c r="B554" i="7"/>
  <c r="B657" i="17" s="1"/>
  <c r="B554" i="27"/>
  <c r="F136" i="7"/>
  <c r="F3" i="7"/>
  <c r="K3" i="2"/>
  <c r="B100" i="17"/>
  <c r="C102" i="17"/>
  <c r="D100" i="17"/>
  <c r="K4" i="2"/>
  <c r="K6" i="2"/>
  <c r="K8" i="2"/>
  <c r="K10" i="2"/>
  <c r="K12" i="2"/>
  <c r="K14" i="2"/>
  <c r="K16" i="2"/>
  <c r="K18" i="2"/>
  <c r="K20" i="2"/>
  <c r="K22" i="2"/>
  <c r="K24" i="2"/>
  <c r="K26" i="2"/>
  <c r="K28" i="2"/>
  <c r="K30" i="2"/>
  <c r="K32" i="2"/>
  <c r="K34" i="2"/>
  <c r="K36" i="2"/>
  <c r="K38" i="2"/>
  <c r="K40" i="2"/>
  <c r="K42" i="2"/>
  <c r="K44" i="2"/>
  <c r="K46" i="2"/>
  <c r="K48" i="2"/>
  <c r="K50" i="2"/>
  <c r="K52" i="2"/>
  <c r="K54" i="2"/>
  <c r="K56" i="2"/>
  <c r="K58" i="2"/>
  <c r="K60" i="2"/>
  <c r="K62" i="2"/>
  <c r="K64" i="2"/>
  <c r="K66" i="2"/>
  <c r="K5" i="2"/>
  <c r="K7" i="2"/>
  <c r="K9" i="2"/>
  <c r="K11" i="2"/>
  <c r="K13" i="2"/>
  <c r="K15" i="2"/>
  <c r="K17" i="2"/>
  <c r="K19" i="2"/>
  <c r="K21" i="2"/>
  <c r="K23" i="2"/>
  <c r="K25" i="2"/>
  <c r="K27" i="2"/>
  <c r="K29" i="2"/>
  <c r="K31" i="2"/>
  <c r="K33" i="2"/>
  <c r="K35" i="2"/>
  <c r="K37" i="2"/>
  <c r="K39" i="2"/>
  <c r="K41" i="2"/>
  <c r="K68" i="2"/>
  <c r="K70" i="2"/>
  <c r="K72" i="2"/>
  <c r="K74" i="2"/>
  <c r="K76" i="2"/>
  <c r="K78" i="2"/>
  <c r="K80" i="2"/>
  <c r="K82" i="2"/>
  <c r="K84" i="2"/>
  <c r="K86" i="2"/>
  <c r="K88" i="2"/>
  <c r="K90" i="2"/>
  <c r="K92" i="2"/>
  <c r="K94" i="2"/>
  <c r="K96" i="2"/>
  <c r="K98" i="2"/>
  <c r="K100" i="2"/>
  <c r="K102" i="2"/>
  <c r="K104" i="2"/>
  <c r="K106" i="2"/>
  <c r="K108" i="2"/>
  <c r="K110" i="2"/>
  <c r="K112" i="2"/>
  <c r="K114" i="2"/>
  <c r="K116" i="2"/>
  <c r="K118" i="2"/>
  <c r="K120" i="2"/>
  <c r="K122" i="2"/>
  <c r="K124" i="2"/>
  <c r="K126" i="2"/>
  <c r="K128" i="2"/>
  <c r="K130" i="2"/>
  <c r="K132" i="2"/>
  <c r="K134" i="2"/>
  <c r="K136" i="2"/>
  <c r="K138" i="2"/>
  <c r="K140" i="2"/>
  <c r="K142" i="2"/>
  <c r="K144" i="2"/>
  <c r="K146" i="2"/>
  <c r="K148" i="2"/>
  <c r="K150" i="2"/>
  <c r="K152" i="2"/>
  <c r="K154" i="2"/>
  <c r="K156" i="2"/>
  <c r="K158" i="2"/>
  <c r="K160" i="2"/>
  <c r="K162" i="2"/>
  <c r="K164" i="2"/>
  <c r="K166" i="2"/>
  <c r="K168" i="2"/>
  <c r="K170" i="2"/>
  <c r="K172" i="2"/>
  <c r="K174" i="2"/>
  <c r="K176" i="2"/>
  <c r="K178" i="2"/>
  <c r="K180" i="2"/>
  <c r="K182" i="2"/>
  <c r="K184" i="2"/>
  <c r="K186" i="2"/>
  <c r="K188" i="2"/>
  <c r="K190" i="2"/>
  <c r="K192" i="2"/>
  <c r="K194" i="2"/>
  <c r="K196" i="2"/>
  <c r="K198" i="2"/>
  <c r="K200" i="2"/>
  <c r="K202" i="2"/>
  <c r="K204" i="2"/>
  <c r="K206" i="2"/>
  <c r="K208" i="2"/>
  <c r="K210" i="2"/>
  <c r="K212" i="2"/>
  <c r="K214" i="2"/>
  <c r="K216" i="2"/>
  <c r="K218" i="2"/>
  <c r="K220" i="2"/>
  <c r="K222" i="2"/>
  <c r="K224" i="2"/>
  <c r="K226" i="2"/>
  <c r="K228" i="2"/>
  <c r="K230" i="2"/>
  <c r="K232" i="2"/>
  <c r="K234" i="2"/>
  <c r="K236" i="2"/>
  <c r="K238" i="2"/>
  <c r="K240" i="2"/>
  <c r="K242" i="2"/>
  <c r="K244" i="2"/>
  <c r="K246" i="2"/>
  <c r="K248" i="2"/>
  <c r="K250" i="2"/>
  <c r="K252" i="2"/>
  <c r="K254" i="2"/>
  <c r="K256" i="2"/>
  <c r="K258" i="2"/>
  <c r="K260" i="2"/>
  <c r="K262" i="2"/>
  <c r="K264" i="2"/>
  <c r="K266" i="2"/>
  <c r="K268" i="2"/>
  <c r="K270" i="2"/>
  <c r="K272" i="2"/>
  <c r="K274" i="2"/>
  <c r="K276" i="2"/>
  <c r="K278" i="2"/>
  <c r="K280" i="2"/>
  <c r="K282" i="2"/>
  <c r="K284" i="2"/>
  <c r="K286" i="2"/>
  <c r="K288" i="2"/>
  <c r="K290" i="2"/>
  <c r="K292" i="2"/>
  <c r="K294" i="2"/>
  <c r="K296" i="2"/>
  <c r="K298" i="2"/>
  <c r="K300" i="2"/>
  <c r="K302" i="2"/>
  <c r="K304" i="2"/>
  <c r="K306" i="2"/>
  <c r="K308" i="2"/>
  <c r="K310" i="2"/>
  <c r="K312" i="2"/>
  <c r="K314" i="2"/>
  <c r="K316" i="2"/>
  <c r="K318" i="2"/>
  <c r="K320" i="2"/>
  <c r="K322" i="2"/>
  <c r="K324" i="2"/>
  <c r="K326" i="2"/>
  <c r="K328" i="2"/>
  <c r="K330" i="2"/>
  <c r="K332" i="2"/>
  <c r="K334" i="2"/>
  <c r="K336" i="2"/>
  <c r="K338" i="2"/>
  <c r="K340" i="2"/>
  <c r="K342" i="2"/>
  <c r="K344" i="2"/>
  <c r="K346" i="2"/>
  <c r="K348" i="2"/>
  <c r="K350" i="2"/>
  <c r="K352" i="2"/>
  <c r="K354" i="2"/>
  <c r="K356" i="2"/>
  <c r="K358" i="2"/>
  <c r="K360" i="2"/>
  <c r="K362" i="2"/>
  <c r="K364" i="2"/>
  <c r="K366" i="2"/>
  <c r="K368" i="2"/>
  <c r="K370" i="2"/>
  <c r="K372" i="2"/>
  <c r="K374" i="2"/>
  <c r="K376" i="2"/>
  <c r="K378" i="2"/>
  <c r="K380" i="2"/>
  <c r="K382" i="2"/>
  <c r="K384" i="2"/>
  <c r="K386" i="2"/>
  <c r="K388" i="2"/>
  <c r="K390" i="2"/>
  <c r="K392" i="2"/>
  <c r="K394" i="2"/>
  <c r="K396" i="2"/>
  <c r="K398" i="2"/>
  <c r="K400" i="2"/>
  <c r="K402" i="2"/>
  <c r="K404" i="2"/>
  <c r="K406" i="2"/>
  <c r="K408" i="2"/>
  <c r="K410" i="2"/>
  <c r="K412" i="2"/>
  <c r="K414" i="2"/>
  <c r="K416" i="2"/>
  <c r="K418" i="2"/>
  <c r="K420" i="2"/>
  <c r="K422" i="2"/>
  <c r="K424" i="2"/>
  <c r="K426" i="2"/>
  <c r="K428" i="2"/>
  <c r="K430" i="2"/>
  <c r="K432" i="2"/>
  <c r="K434" i="2"/>
  <c r="K436" i="2"/>
  <c r="K438" i="2"/>
  <c r="K440" i="2"/>
  <c r="K442" i="2"/>
  <c r="K444" i="2"/>
  <c r="K446" i="2"/>
  <c r="K448" i="2"/>
  <c r="K450" i="2"/>
  <c r="K452" i="2"/>
  <c r="K454" i="2"/>
  <c r="K456" i="2"/>
  <c r="K458" i="2"/>
  <c r="K460" i="2"/>
  <c r="K462" i="2"/>
  <c r="K464" i="2"/>
  <c r="K466" i="2"/>
  <c r="K468" i="2"/>
  <c r="K470" i="2"/>
  <c r="K472" i="2"/>
  <c r="K474" i="2"/>
  <c r="K476" i="2"/>
  <c r="K478" i="2"/>
  <c r="K480" i="2"/>
  <c r="K482" i="2"/>
  <c r="K484" i="2"/>
  <c r="K486" i="2"/>
  <c r="K488" i="2"/>
  <c r="K490" i="2"/>
  <c r="K492" i="2"/>
  <c r="K494" i="2"/>
  <c r="K496" i="2"/>
  <c r="K498" i="2"/>
  <c r="K500" i="2"/>
  <c r="K502" i="2"/>
  <c r="K504" i="2"/>
  <c r="K506" i="2"/>
  <c r="K508" i="2"/>
  <c r="K510" i="2"/>
  <c r="K512" i="2"/>
  <c r="K514" i="2"/>
  <c r="K516" i="2"/>
  <c r="K518" i="2"/>
  <c r="K520" i="2"/>
  <c r="K522" i="2"/>
  <c r="K524" i="2"/>
  <c r="K526" i="2"/>
  <c r="K528" i="2"/>
  <c r="K530" i="2"/>
  <c r="K532" i="2"/>
  <c r="K534" i="2"/>
  <c r="K536" i="2"/>
  <c r="K538" i="2"/>
  <c r="K540" i="2"/>
  <c r="K542" i="2"/>
  <c r="K544" i="2"/>
  <c r="K546" i="2"/>
  <c r="K548" i="2"/>
  <c r="K550" i="2"/>
  <c r="K552" i="2"/>
  <c r="K554" i="2"/>
  <c r="K43" i="2"/>
  <c r="K45" i="2"/>
  <c r="K47" i="2"/>
  <c r="K49" i="2"/>
  <c r="K51" i="2"/>
  <c r="K53" i="2"/>
  <c r="K55" i="2"/>
  <c r="K57" i="2"/>
  <c r="K59" i="2"/>
  <c r="K61" i="2"/>
  <c r="K63" i="2"/>
  <c r="K65" i="2"/>
  <c r="K67" i="2"/>
  <c r="K69" i="2"/>
  <c r="K71" i="2"/>
  <c r="K73" i="2"/>
  <c r="K75" i="2"/>
  <c r="K77" i="2"/>
  <c r="K79" i="2"/>
  <c r="K81" i="2"/>
  <c r="K83" i="2"/>
  <c r="K85" i="2"/>
  <c r="K87" i="2"/>
  <c r="K89" i="2"/>
  <c r="K91" i="2"/>
  <c r="K93" i="2"/>
  <c r="K95" i="2"/>
  <c r="K97" i="2"/>
  <c r="K99" i="2"/>
  <c r="K101" i="2"/>
  <c r="K103" i="2"/>
  <c r="K105" i="2"/>
  <c r="K107" i="2"/>
  <c r="K109" i="2"/>
  <c r="K111" i="2"/>
  <c r="K113" i="2"/>
  <c r="K115" i="2"/>
  <c r="K117" i="2"/>
  <c r="K119" i="2"/>
  <c r="K121" i="2"/>
  <c r="K123" i="2"/>
  <c r="K125" i="2"/>
  <c r="K127" i="2"/>
  <c r="K129" i="2"/>
  <c r="K131" i="2"/>
  <c r="K133" i="2"/>
  <c r="K135" i="2"/>
  <c r="K137" i="2"/>
  <c r="K139" i="2"/>
  <c r="K141" i="2"/>
  <c r="K143" i="2"/>
  <c r="K145" i="2"/>
  <c r="K147" i="2"/>
  <c r="K149" i="2"/>
  <c r="K151" i="2"/>
  <c r="K153" i="2"/>
  <c r="K155" i="2"/>
  <c r="K157" i="2"/>
  <c r="K159" i="2"/>
  <c r="K161" i="2"/>
  <c r="K163" i="2"/>
  <c r="K165" i="2"/>
  <c r="K167" i="2"/>
  <c r="K169" i="2"/>
  <c r="K171" i="2"/>
  <c r="K173" i="2"/>
  <c r="K175" i="2"/>
  <c r="K177" i="2"/>
  <c r="K179" i="2"/>
  <c r="K181" i="2"/>
  <c r="K183" i="2"/>
  <c r="K185" i="2"/>
  <c r="K187" i="2"/>
  <c r="K189" i="2"/>
  <c r="K191" i="2"/>
  <c r="K193" i="2"/>
  <c r="K195" i="2"/>
  <c r="K197" i="2"/>
  <c r="K199" i="2"/>
  <c r="K201" i="2"/>
  <c r="K203" i="2"/>
  <c r="K205" i="2"/>
  <c r="K207" i="2"/>
  <c r="K209" i="2"/>
  <c r="K211" i="2"/>
  <c r="K213" i="2"/>
  <c r="K215" i="2"/>
  <c r="K217" i="2"/>
  <c r="K219" i="2"/>
  <c r="K221" i="2"/>
  <c r="K223" i="2"/>
  <c r="K225" i="2"/>
  <c r="K227" i="2"/>
  <c r="K229" i="2"/>
  <c r="K231" i="2"/>
  <c r="K233" i="2"/>
  <c r="K235" i="2"/>
  <c r="K237" i="2"/>
  <c r="K239" i="2"/>
  <c r="K241" i="2"/>
  <c r="K243" i="2"/>
  <c r="K245" i="2"/>
  <c r="K247" i="2"/>
  <c r="K249" i="2"/>
  <c r="K251" i="2"/>
  <c r="K253" i="2"/>
  <c r="K255" i="2"/>
  <c r="K257" i="2"/>
  <c r="K259" i="2"/>
  <c r="K261" i="2"/>
  <c r="K263" i="2"/>
  <c r="K265" i="2"/>
  <c r="K267" i="2"/>
  <c r="K269" i="2"/>
  <c r="K271" i="2"/>
  <c r="K273" i="2"/>
  <c r="K275" i="2"/>
  <c r="K277" i="2"/>
  <c r="K279" i="2"/>
  <c r="K281" i="2"/>
  <c r="K283" i="2"/>
  <c r="K285" i="2"/>
  <c r="K287" i="2"/>
  <c r="K289" i="2"/>
  <c r="K291" i="2"/>
  <c r="K293" i="2"/>
  <c r="K295" i="2"/>
  <c r="K297" i="2"/>
  <c r="K299" i="2"/>
  <c r="K301" i="2"/>
  <c r="K303" i="2"/>
  <c r="K305" i="2"/>
  <c r="K307" i="2"/>
  <c r="K309" i="2"/>
  <c r="K311" i="2"/>
  <c r="K313" i="2"/>
  <c r="K315" i="2"/>
  <c r="K317" i="2"/>
  <c r="K319" i="2"/>
  <c r="K321" i="2"/>
  <c r="K323" i="2"/>
  <c r="K325" i="2"/>
  <c r="K327" i="2"/>
  <c r="K329" i="2"/>
  <c r="K331" i="2"/>
  <c r="K333" i="2"/>
  <c r="K335" i="2"/>
  <c r="K337" i="2"/>
  <c r="K339" i="2"/>
  <c r="K341" i="2"/>
  <c r="K343" i="2"/>
  <c r="K345" i="2"/>
  <c r="K347" i="2"/>
  <c r="K349" i="2"/>
  <c r="K351" i="2"/>
  <c r="K353" i="2"/>
  <c r="K355" i="2"/>
  <c r="K357" i="2"/>
  <c r="K359" i="2"/>
  <c r="K361" i="2"/>
  <c r="K363" i="2"/>
  <c r="K365" i="2"/>
  <c r="K367" i="2"/>
  <c r="K369" i="2"/>
  <c r="K371" i="2"/>
  <c r="K373" i="2"/>
  <c r="K375" i="2"/>
  <c r="K377" i="2"/>
  <c r="K379" i="2"/>
  <c r="K381" i="2"/>
  <c r="K383" i="2"/>
  <c r="K385" i="2"/>
  <c r="K387" i="2"/>
  <c r="K389" i="2"/>
  <c r="K391" i="2"/>
  <c r="K393" i="2"/>
  <c r="K395" i="2"/>
  <c r="K397" i="2"/>
  <c r="K399" i="2"/>
  <c r="K401" i="2"/>
  <c r="K403" i="2"/>
  <c r="K405" i="2"/>
  <c r="K407" i="2"/>
  <c r="K409" i="2"/>
  <c r="K411" i="2"/>
  <c r="K413" i="2"/>
  <c r="K415" i="2"/>
  <c r="K417" i="2"/>
  <c r="K419" i="2"/>
  <c r="K421" i="2"/>
  <c r="K423" i="2"/>
  <c r="K425" i="2"/>
  <c r="K427" i="2"/>
  <c r="K429" i="2"/>
  <c r="K431" i="2"/>
  <c r="K433" i="2"/>
  <c r="K435" i="2"/>
  <c r="K437" i="2"/>
  <c r="K439" i="2"/>
  <c r="K441" i="2"/>
  <c r="K443" i="2"/>
  <c r="K445" i="2"/>
  <c r="K447" i="2"/>
  <c r="K449" i="2"/>
  <c r="K451" i="2"/>
  <c r="K453" i="2"/>
  <c r="K455" i="2"/>
  <c r="K457" i="2"/>
  <c r="K459" i="2"/>
  <c r="K461" i="2"/>
  <c r="K463" i="2"/>
  <c r="K465" i="2"/>
  <c r="K467" i="2"/>
  <c r="K469" i="2"/>
  <c r="K471" i="2"/>
  <c r="K473" i="2"/>
  <c r="K475" i="2"/>
  <c r="K477" i="2"/>
  <c r="K479" i="2"/>
  <c r="K481" i="2"/>
  <c r="K483" i="2"/>
  <c r="K485" i="2"/>
  <c r="K487" i="2"/>
  <c r="K489" i="2"/>
  <c r="K491" i="2"/>
  <c r="K493" i="2"/>
  <c r="K495" i="2"/>
  <c r="K497" i="2"/>
  <c r="K499" i="2"/>
  <c r="K501" i="2"/>
  <c r="K503" i="2"/>
  <c r="K505" i="2"/>
  <c r="K507" i="2"/>
  <c r="K509" i="2"/>
  <c r="K511" i="2"/>
  <c r="K513" i="2"/>
  <c r="K515" i="2"/>
  <c r="K517" i="2"/>
  <c r="K519" i="2"/>
  <c r="K521" i="2"/>
  <c r="K523" i="2"/>
  <c r="K525" i="2"/>
  <c r="K527" i="2"/>
  <c r="K529" i="2"/>
  <c r="K531" i="2"/>
  <c r="K533" i="2"/>
  <c r="K535" i="2"/>
  <c r="K537" i="2"/>
  <c r="K539" i="2"/>
  <c r="K541" i="2"/>
  <c r="K543" i="2"/>
  <c r="K545" i="2"/>
  <c r="K547" i="2"/>
  <c r="K549" i="2"/>
  <c r="K551" i="2"/>
  <c r="K553" i="2"/>
  <c r="E4" i="7"/>
  <c r="E6" i="7"/>
  <c r="E8" i="7"/>
  <c r="E10" i="7"/>
  <c r="E12" i="7"/>
  <c r="E14" i="7"/>
  <c r="E16" i="7"/>
  <c r="E18" i="7"/>
  <c r="E20" i="7"/>
  <c r="E22" i="7"/>
  <c r="E24" i="7"/>
  <c r="E26" i="7"/>
  <c r="E28" i="7"/>
  <c r="E30" i="7"/>
  <c r="E32" i="7"/>
  <c r="E34" i="7"/>
  <c r="E36" i="7"/>
  <c r="E38" i="7"/>
  <c r="E40" i="7"/>
  <c r="E42" i="7"/>
  <c r="E3" i="7"/>
  <c r="E5" i="7"/>
  <c r="E7" i="7"/>
  <c r="E9" i="7"/>
  <c r="E11" i="7"/>
  <c r="E13" i="7"/>
  <c r="E15" i="7"/>
  <c r="E17" i="7"/>
  <c r="E19" i="7"/>
  <c r="E21" i="7"/>
  <c r="E23" i="7"/>
  <c r="E25" i="7"/>
  <c r="E27" i="7"/>
  <c r="E29" i="7"/>
  <c r="E31" i="7"/>
  <c r="E33" i="7"/>
  <c r="E35" i="7"/>
  <c r="E37" i="7"/>
  <c r="E39" i="7"/>
  <c r="E41" i="7"/>
  <c r="E43" i="7"/>
  <c r="E45" i="7"/>
  <c r="E47" i="7"/>
  <c r="E49" i="7"/>
  <c r="E51" i="7"/>
  <c r="E53" i="7"/>
  <c r="E55" i="7"/>
  <c r="E57" i="7"/>
  <c r="E59" i="7"/>
  <c r="E61" i="7"/>
  <c r="E63" i="7"/>
  <c r="E65" i="7"/>
  <c r="E67" i="7"/>
  <c r="E69" i="7"/>
  <c r="E71" i="7"/>
  <c r="E73" i="7"/>
  <c r="E75" i="7"/>
  <c r="E77" i="7"/>
  <c r="E79" i="7"/>
  <c r="E81" i="7"/>
  <c r="E83" i="7"/>
  <c r="E85" i="7"/>
  <c r="E87" i="7"/>
  <c r="E89" i="7"/>
  <c r="E44" i="7"/>
  <c r="E46" i="7"/>
  <c r="E48" i="7"/>
  <c r="E50" i="7"/>
  <c r="E52" i="7"/>
  <c r="E54" i="7"/>
  <c r="E56" i="7"/>
  <c r="E58" i="7"/>
  <c r="E60" i="7"/>
  <c r="E62" i="7"/>
  <c r="E64" i="7"/>
  <c r="E66" i="7"/>
  <c r="E68" i="7"/>
  <c r="E70" i="7"/>
  <c r="E72" i="7"/>
  <c r="E74" i="7"/>
  <c r="E76" i="7"/>
  <c r="E78" i="7"/>
  <c r="E80" i="7"/>
  <c r="E82" i="7"/>
  <c r="E84" i="7"/>
  <c r="E86" i="7"/>
  <c r="E88" i="7"/>
  <c r="E90" i="7"/>
  <c r="E92" i="7"/>
  <c r="E94" i="7"/>
  <c r="E96" i="7"/>
  <c r="E98" i="7"/>
  <c r="E100" i="7"/>
  <c r="E102" i="7"/>
  <c r="E104" i="7"/>
  <c r="E106" i="7"/>
  <c r="E108" i="7"/>
  <c r="E110" i="7"/>
  <c r="E112" i="7"/>
  <c r="E114" i="7"/>
  <c r="E116" i="7"/>
  <c r="E118" i="7"/>
  <c r="E120" i="7"/>
  <c r="E122" i="7"/>
  <c r="E124" i="7"/>
  <c r="E126" i="7"/>
  <c r="E128" i="7"/>
  <c r="E130" i="7"/>
  <c r="E132" i="7"/>
  <c r="E134" i="7"/>
  <c r="E136" i="7"/>
  <c r="E138" i="7"/>
  <c r="E140" i="7"/>
  <c r="E142" i="7"/>
  <c r="E144" i="7"/>
  <c r="E146" i="7"/>
  <c r="E148" i="7"/>
  <c r="E150" i="7"/>
  <c r="E152" i="7"/>
  <c r="E154" i="7"/>
  <c r="E156" i="7"/>
  <c r="E158" i="7"/>
  <c r="E160" i="7"/>
  <c r="E162" i="7"/>
  <c r="E164" i="7"/>
  <c r="E166" i="7"/>
  <c r="E168" i="7"/>
  <c r="E170" i="7"/>
  <c r="E172" i="7"/>
  <c r="E174" i="7"/>
  <c r="E176" i="7"/>
  <c r="E178" i="7"/>
  <c r="E180" i="7"/>
  <c r="E182" i="7"/>
  <c r="E184" i="7"/>
  <c r="E186" i="7"/>
  <c r="E188" i="7"/>
  <c r="E190" i="7"/>
  <c r="E192" i="7"/>
  <c r="E194" i="7"/>
  <c r="E196" i="7"/>
  <c r="E198" i="7"/>
  <c r="E200" i="7"/>
  <c r="E202" i="7"/>
  <c r="E204" i="7"/>
  <c r="E206" i="7"/>
  <c r="E208" i="7"/>
  <c r="E210" i="7"/>
  <c r="E212" i="7"/>
  <c r="E214" i="7"/>
  <c r="E216" i="7"/>
  <c r="E218" i="7"/>
  <c r="E220" i="7"/>
  <c r="E222" i="7"/>
  <c r="E224" i="7"/>
  <c r="E226" i="7"/>
  <c r="E228" i="7"/>
  <c r="E230" i="7"/>
  <c r="E232" i="7"/>
  <c r="E234" i="7"/>
  <c r="E236" i="7"/>
  <c r="E238" i="7"/>
  <c r="E240" i="7"/>
  <c r="E242" i="7"/>
  <c r="E244" i="7"/>
  <c r="E246" i="7"/>
  <c r="E248" i="7"/>
  <c r="E250" i="7"/>
  <c r="E252" i="7"/>
  <c r="E254" i="7"/>
  <c r="E256" i="7"/>
  <c r="E258" i="7"/>
  <c r="E260" i="7"/>
  <c r="E262" i="7"/>
  <c r="E264" i="7"/>
  <c r="E266" i="7"/>
  <c r="E268" i="7"/>
  <c r="E270" i="7"/>
  <c r="E272" i="7"/>
  <c r="E274" i="7"/>
  <c r="E276" i="7"/>
  <c r="E278" i="7"/>
  <c r="E280" i="7"/>
  <c r="E282" i="7"/>
  <c r="E284" i="7"/>
  <c r="E286" i="7"/>
  <c r="E288" i="7"/>
  <c r="E290" i="7"/>
  <c r="E292" i="7"/>
  <c r="E294" i="7"/>
  <c r="E296" i="7"/>
  <c r="E298" i="7"/>
  <c r="E300" i="7"/>
  <c r="E302" i="7"/>
  <c r="E304" i="7"/>
  <c r="E306" i="7"/>
  <c r="E308" i="7"/>
  <c r="E310" i="7"/>
  <c r="E312" i="7"/>
  <c r="E314" i="7"/>
  <c r="E316" i="7"/>
  <c r="E318" i="7"/>
  <c r="E320" i="7"/>
  <c r="E322" i="7"/>
  <c r="E324" i="7"/>
  <c r="E326" i="7"/>
  <c r="E340" i="7"/>
  <c r="E342" i="7"/>
  <c r="E344" i="7"/>
  <c r="E346" i="7"/>
  <c r="E348" i="7"/>
  <c r="E350" i="7"/>
  <c r="E352" i="7"/>
  <c r="E354" i="7"/>
  <c r="E356" i="7"/>
  <c r="E358" i="7"/>
  <c r="E360" i="7"/>
  <c r="E362" i="7"/>
  <c r="E364" i="7"/>
  <c r="E366" i="7"/>
  <c r="E368" i="7"/>
  <c r="E370" i="7"/>
  <c r="E372" i="7"/>
  <c r="E374" i="7"/>
  <c r="E376" i="7"/>
  <c r="E378" i="7"/>
  <c r="E380" i="7"/>
  <c r="E382" i="7"/>
  <c r="E384" i="7"/>
  <c r="E386" i="7"/>
  <c r="E388" i="7"/>
  <c r="E390" i="7"/>
  <c r="E392" i="7"/>
  <c r="E394" i="7"/>
  <c r="E396" i="7"/>
  <c r="E398" i="7"/>
  <c r="E400" i="7"/>
  <c r="E402" i="7"/>
  <c r="E404" i="7"/>
  <c r="E406" i="7"/>
  <c r="E408" i="7"/>
  <c r="E410" i="7"/>
  <c r="E412" i="7"/>
  <c r="E414" i="7"/>
  <c r="E416" i="7"/>
  <c r="E418" i="7"/>
  <c r="E420" i="7"/>
  <c r="E422" i="7"/>
  <c r="E424" i="7"/>
  <c r="E426" i="7"/>
  <c r="E428" i="7"/>
  <c r="E430" i="7"/>
  <c r="E432" i="7"/>
  <c r="E434" i="7"/>
  <c r="E436" i="7"/>
  <c r="E438" i="7"/>
  <c r="E440" i="7"/>
  <c r="E442" i="7"/>
  <c r="E444" i="7"/>
  <c r="E446" i="7"/>
  <c r="E448" i="7"/>
  <c r="E450" i="7"/>
  <c r="E452" i="7"/>
  <c r="E454" i="7"/>
  <c r="E456" i="7"/>
  <c r="E458" i="7"/>
  <c r="E460" i="7"/>
  <c r="E462" i="7"/>
  <c r="E464" i="7"/>
  <c r="E466" i="7"/>
  <c r="E468" i="7"/>
  <c r="E470" i="7"/>
  <c r="E472" i="7"/>
  <c r="E474" i="7"/>
  <c r="E476" i="7"/>
  <c r="E478" i="7"/>
  <c r="E480" i="7"/>
  <c r="E482" i="7"/>
  <c r="E484" i="7"/>
  <c r="E486" i="7"/>
  <c r="E488" i="7"/>
  <c r="E490" i="7"/>
  <c r="E492" i="7"/>
  <c r="E494" i="7"/>
  <c r="E496" i="7"/>
  <c r="E498" i="7"/>
  <c r="E500" i="7"/>
  <c r="E502" i="7"/>
  <c r="E504" i="7"/>
  <c r="E506" i="7"/>
  <c r="E508" i="7"/>
  <c r="E510" i="7"/>
  <c r="E512" i="7"/>
  <c r="E514" i="7"/>
  <c r="E516" i="7"/>
  <c r="E518" i="7"/>
  <c r="E520" i="7"/>
  <c r="E522" i="7"/>
  <c r="E524" i="7"/>
  <c r="E526" i="7"/>
  <c r="E528" i="7"/>
  <c r="E530" i="7"/>
  <c r="E532" i="7"/>
  <c r="E534" i="7"/>
  <c r="E536" i="7"/>
  <c r="E538" i="7"/>
  <c r="E540" i="7"/>
  <c r="E542" i="7"/>
  <c r="E544" i="7"/>
  <c r="E546" i="7"/>
  <c r="E548" i="7"/>
  <c r="E550" i="7"/>
  <c r="E552" i="7"/>
  <c r="E554" i="7"/>
  <c r="E91" i="7"/>
  <c r="E93" i="7"/>
  <c r="E95" i="7"/>
  <c r="E97" i="7"/>
  <c r="E99" i="7"/>
  <c r="E101" i="7"/>
  <c r="E103" i="7"/>
  <c r="E105" i="7"/>
  <c r="E107" i="7"/>
  <c r="E109" i="7"/>
  <c r="E111" i="7"/>
  <c r="E113" i="7"/>
  <c r="E115" i="7"/>
  <c r="E117" i="7"/>
  <c r="E119" i="7"/>
  <c r="E121" i="7"/>
  <c r="E123" i="7"/>
  <c r="E125" i="7"/>
  <c r="E127" i="7"/>
  <c r="E129" i="7"/>
  <c r="E131" i="7"/>
  <c r="E133" i="7"/>
  <c r="E135" i="7"/>
  <c r="E137" i="7"/>
  <c r="E139" i="7"/>
  <c r="E141" i="7"/>
  <c r="E143" i="7"/>
  <c r="E145" i="7"/>
  <c r="E147" i="7"/>
  <c r="E149" i="7"/>
  <c r="E151" i="7"/>
  <c r="E153" i="7"/>
  <c r="E155" i="7"/>
  <c r="E157" i="7"/>
  <c r="E159" i="7"/>
  <c r="E161" i="7"/>
  <c r="E163" i="7"/>
  <c r="E165" i="7"/>
  <c r="E167" i="7"/>
  <c r="E169" i="7"/>
  <c r="E171" i="7"/>
  <c r="E173" i="7"/>
  <c r="E175" i="7"/>
  <c r="E177" i="7"/>
  <c r="E179" i="7"/>
  <c r="E181" i="7"/>
  <c r="E183" i="7"/>
  <c r="E185" i="7"/>
  <c r="E187" i="7"/>
  <c r="E189" i="7"/>
  <c r="E191" i="7"/>
  <c r="E193" i="7"/>
  <c r="E195" i="7"/>
  <c r="E197" i="7"/>
  <c r="E199" i="7"/>
  <c r="E201" i="7"/>
  <c r="E203" i="7"/>
  <c r="E205" i="7"/>
  <c r="E207" i="7"/>
  <c r="E209" i="7"/>
  <c r="E211" i="7"/>
  <c r="E213" i="7"/>
  <c r="E215" i="7"/>
  <c r="E217" i="7"/>
  <c r="E219" i="7"/>
  <c r="E221" i="7"/>
  <c r="E223" i="7"/>
  <c r="E225" i="7"/>
  <c r="E227" i="7"/>
  <c r="E229" i="7"/>
  <c r="E231" i="7"/>
  <c r="E233" i="7"/>
  <c r="E235" i="7"/>
  <c r="E237" i="7"/>
  <c r="E239" i="7"/>
  <c r="E241" i="7"/>
  <c r="E243" i="7"/>
  <c r="E245" i="7"/>
  <c r="E247" i="7"/>
  <c r="E249" i="7"/>
  <c r="E251" i="7"/>
  <c r="E253" i="7"/>
  <c r="E255" i="7"/>
  <c r="E257" i="7"/>
  <c r="E259" i="7"/>
  <c r="E261" i="7"/>
  <c r="E263" i="7"/>
  <c r="E265" i="7"/>
  <c r="E267" i="7"/>
  <c r="E269" i="7"/>
  <c r="E271" i="7"/>
  <c r="E273" i="7"/>
  <c r="E275" i="7"/>
  <c r="E277" i="7"/>
  <c r="E279" i="7"/>
  <c r="E281" i="7"/>
  <c r="E283" i="7"/>
  <c r="E285" i="7"/>
  <c r="E287" i="7"/>
  <c r="E289" i="7"/>
  <c r="E291" i="7"/>
  <c r="E293" i="7"/>
  <c r="E295" i="7"/>
  <c r="E297" i="7"/>
  <c r="E299" i="7"/>
  <c r="E301" i="7"/>
  <c r="E303" i="7"/>
  <c r="E305" i="7"/>
  <c r="E307" i="7"/>
  <c r="E309" i="7"/>
  <c r="E311" i="7"/>
  <c r="E313" i="7"/>
  <c r="E315" i="7"/>
  <c r="E317" i="7"/>
  <c r="E319" i="7"/>
  <c r="E321" i="7"/>
  <c r="E323" i="7"/>
  <c r="E325" i="7"/>
  <c r="E339" i="7"/>
  <c r="E341" i="7"/>
  <c r="E343" i="7"/>
  <c r="E345" i="7"/>
  <c r="E347" i="7"/>
  <c r="E349" i="7"/>
  <c r="E351" i="7"/>
  <c r="E353" i="7"/>
  <c r="E355" i="7"/>
  <c r="E357" i="7"/>
  <c r="E359" i="7"/>
  <c r="E361" i="7"/>
  <c r="E363" i="7"/>
  <c r="E365" i="7"/>
  <c r="E367" i="7"/>
  <c r="E369" i="7"/>
  <c r="E371" i="7"/>
  <c r="E373" i="7"/>
  <c r="E375" i="7"/>
  <c r="E377" i="7"/>
  <c r="E379" i="7"/>
  <c r="E381" i="7"/>
  <c r="E383" i="7"/>
  <c r="E385" i="7"/>
  <c r="E387" i="7"/>
  <c r="E389" i="7"/>
  <c r="E391" i="7"/>
  <c r="E393" i="7"/>
  <c r="E395" i="7"/>
  <c r="E397" i="7"/>
  <c r="E399" i="7"/>
  <c r="E401" i="7"/>
  <c r="E403" i="7"/>
  <c r="E405" i="7"/>
  <c r="E407" i="7"/>
  <c r="E409" i="7"/>
  <c r="E411" i="7"/>
  <c r="E413" i="7"/>
  <c r="E415" i="7"/>
  <c r="E417" i="7"/>
  <c r="E419" i="7"/>
  <c r="E421" i="7"/>
  <c r="E423" i="7"/>
  <c r="E425" i="7"/>
  <c r="E427" i="7"/>
  <c r="E429" i="7"/>
  <c r="E431" i="7"/>
  <c r="E433" i="7"/>
  <c r="E435" i="7"/>
  <c r="E437" i="7"/>
  <c r="E439" i="7"/>
  <c r="E441" i="7"/>
  <c r="E443" i="7"/>
  <c r="E445" i="7"/>
  <c r="E447" i="7"/>
  <c r="E449" i="7"/>
  <c r="E451" i="7"/>
  <c r="E453" i="7"/>
  <c r="E455" i="7"/>
  <c r="E457" i="7"/>
  <c r="E459" i="7"/>
  <c r="E461" i="7"/>
  <c r="E463" i="7"/>
  <c r="E465" i="7"/>
  <c r="E467" i="7"/>
  <c r="E469" i="7"/>
  <c r="E471" i="7"/>
  <c r="E473" i="7"/>
  <c r="E475" i="7"/>
  <c r="E477" i="7"/>
  <c r="E479" i="7"/>
  <c r="E481" i="7"/>
  <c r="E483" i="7"/>
  <c r="E485" i="7"/>
  <c r="E487" i="7"/>
  <c r="E489" i="7"/>
  <c r="E491" i="7"/>
  <c r="E493" i="7"/>
  <c r="E495" i="7"/>
  <c r="E497" i="7"/>
  <c r="E499" i="7"/>
  <c r="E501" i="7"/>
  <c r="E503" i="7"/>
  <c r="E505" i="7"/>
  <c r="E507" i="7"/>
  <c r="E509" i="7"/>
  <c r="E511" i="7"/>
  <c r="E513" i="7"/>
  <c r="E515" i="7"/>
  <c r="E517" i="7"/>
  <c r="E519" i="7"/>
  <c r="E521" i="7"/>
  <c r="E523" i="7"/>
  <c r="E525" i="7"/>
  <c r="E527" i="7"/>
  <c r="E529" i="7"/>
  <c r="E531" i="7"/>
  <c r="E533" i="7"/>
  <c r="E535" i="7"/>
  <c r="E537" i="7"/>
  <c r="E539" i="7"/>
  <c r="E541" i="7"/>
  <c r="E543" i="7"/>
  <c r="E545" i="7"/>
  <c r="E547" i="7"/>
  <c r="E549" i="7"/>
  <c r="E551" i="7"/>
  <c r="E553" i="7"/>
  <c r="K3" i="7"/>
  <c r="I4" i="7"/>
  <c r="M4" i="7"/>
  <c r="K5" i="7"/>
  <c r="I6" i="7"/>
  <c r="M6" i="7"/>
  <c r="K7" i="7"/>
  <c r="I8" i="7"/>
  <c r="M8" i="7"/>
  <c r="K9" i="7"/>
  <c r="I10" i="7"/>
  <c r="M10" i="7"/>
  <c r="K11" i="7"/>
  <c r="I12" i="7"/>
  <c r="M12" i="7"/>
  <c r="K13" i="7"/>
  <c r="I14" i="7"/>
  <c r="M14" i="7"/>
  <c r="K15" i="7"/>
  <c r="I16" i="7"/>
  <c r="M16" i="7"/>
  <c r="K17" i="7"/>
  <c r="I18" i="7"/>
  <c r="M18" i="7"/>
  <c r="K19" i="7"/>
  <c r="I20" i="7"/>
  <c r="M20" i="7"/>
  <c r="K21" i="7"/>
  <c r="I22" i="7"/>
  <c r="M22" i="7"/>
  <c r="K23" i="7"/>
  <c r="I24" i="7"/>
  <c r="M24" i="7"/>
  <c r="K25" i="7"/>
  <c r="I26" i="7"/>
  <c r="M26" i="7"/>
  <c r="K27" i="7"/>
  <c r="I28" i="7"/>
  <c r="M28" i="7"/>
  <c r="K29" i="7"/>
  <c r="I30" i="7"/>
  <c r="M30" i="7"/>
  <c r="K31" i="7"/>
  <c r="I32" i="7"/>
  <c r="M32" i="7"/>
  <c r="K33" i="7"/>
  <c r="I34" i="7"/>
  <c r="M34" i="7"/>
  <c r="K35" i="7"/>
  <c r="I36" i="7"/>
  <c r="M36" i="7"/>
  <c r="K37" i="7"/>
  <c r="I38" i="7"/>
  <c r="M38" i="7"/>
  <c r="K39" i="7"/>
  <c r="I40" i="7"/>
  <c r="M40" i="7"/>
  <c r="K41" i="7"/>
  <c r="I42" i="7"/>
  <c r="M42" i="7"/>
  <c r="K43" i="7"/>
  <c r="I44" i="7"/>
  <c r="M44" i="7"/>
  <c r="K45" i="7"/>
  <c r="I46" i="7"/>
  <c r="M46" i="7"/>
  <c r="K47" i="7"/>
  <c r="I48" i="7"/>
  <c r="M48" i="7"/>
  <c r="K49" i="7"/>
  <c r="I50" i="7"/>
  <c r="M50" i="7"/>
  <c r="K51" i="7"/>
  <c r="I52" i="7"/>
  <c r="M52" i="7"/>
  <c r="K53" i="7"/>
  <c r="I54" i="7"/>
  <c r="M54" i="7"/>
  <c r="K55" i="7"/>
  <c r="I56" i="7"/>
  <c r="M56" i="7"/>
  <c r="K57" i="7"/>
  <c r="I58" i="7"/>
  <c r="M58" i="7"/>
  <c r="K59" i="7"/>
  <c r="I60" i="7"/>
  <c r="M60" i="7"/>
  <c r="K61" i="7"/>
  <c r="I62" i="7"/>
  <c r="M62" i="7"/>
  <c r="K63" i="7"/>
  <c r="I64" i="7"/>
  <c r="M64" i="7"/>
  <c r="K65" i="7"/>
  <c r="I66" i="7"/>
  <c r="M66" i="7"/>
  <c r="K67" i="7"/>
  <c r="I68" i="7"/>
  <c r="M68" i="7"/>
  <c r="K69" i="7"/>
  <c r="I70" i="7"/>
  <c r="M70" i="7"/>
  <c r="K71" i="7"/>
  <c r="I72" i="7"/>
  <c r="M72" i="7"/>
  <c r="K73" i="7"/>
  <c r="I74" i="7"/>
  <c r="M74" i="7"/>
  <c r="K75" i="7"/>
  <c r="I76" i="7"/>
  <c r="M76" i="7"/>
  <c r="K77" i="7"/>
  <c r="I78" i="7"/>
  <c r="M78" i="7"/>
  <c r="K79" i="7"/>
  <c r="I80" i="7"/>
  <c r="M80" i="7"/>
  <c r="K81" i="7"/>
  <c r="I82" i="7"/>
  <c r="M82" i="7"/>
  <c r="K83" i="7"/>
  <c r="I84" i="7"/>
  <c r="M84" i="7"/>
  <c r="K85" i="7"/>
  <c r="I86" i="7"/>
  <c r="M86" i="7"/>
  <c r="K87" i="7"/>
  <c r="I88" i="7"/>
  <c r="M88" i="7"/>
  <c r="K89" i="7"/>
  <c r="I90" i="7"/>
  <c r="M90" i="7"/>
  <c r="K91" i="7"/>
  <c r="I92" i="7"/>
  <c r="M92" i="7"/>
  <c r="K93" i="7"/>
  <c r="I94" i="7"/>
  <c r="M94" i="7"/>
  <c r="K95" i="7"/>
  <c r="I96" i="7"/>
  <c r="M96" i="7"/>
  <c r="K97" i="7"/>
  <c r="I98" i="7"/>
  <c r="M98" i="7"/>
  <c r="K99" i="7"/>
  <c r="I100" i="7"/>
  <c r="M100" i="7"/>
  <c r="K101" i="7"/>
  <c r="I102" i="7"/>
  <c r="M102" i="7"/>
  <c r="K103" i="7"/>
  <c r="I104" i="7"/>
  <c r="M104" i="7"/>
  <c r="K105" i="7"/>
  <c r="I106" i="7"/>
  <c r="M106" i="7"/>
  <c r="K107" i="7"/>
  <c r="I108" i="7"/>
  <c r="M108" i="7"/>
  <c r="K109" i="7"/>
  <c r="I110" i="7"/>
  <c r="M110" i="7"/>
  <c r="K111" i="7"/>
  <c r="I112" i="7"/>
  <c r="M112" i="7"/>
  <c r="K113" i="7"/>
  <c r="I114" i="7"/>
  <c r="M114" i="7"/>
  <c r="K115" i="7"/>
  <c r="I116" i="7"/>
  <c r="M116" i="7"/>
  <c r="K117" i="7"/>
  <c r="I118" i="7"/>
  <c r="M118" i="7"/>
  <c r="K119" i="7"/>
  <c r="I120" i="7"/>
  <c r="M120" i="7"/>
  <c r="K121" i="7"/>
  <c r="I122" i="7"/>
  <c r="M122" i="7"/>
  <c r="K123" i="7"/>
  <c r="I124" i="7"/>
  <c r="M124" i="7"/>
  <c r="K125" i="7"/>
  <c r="I126" i="7"/>
  <c r="M126" i="7"/>
  <c r="K127" i="7"/>
  <c r="I128" i="7"/>
  <c r="M128" i="7"/>
  <c r="K129" i="7"/>
  <c r="I130" i="7"/>
  <c r="M130" i="7"/>
  <c r="K131" i="7"/>
  <c r="I132" i="7"/>
  <c r="M132" i="7"/>
  <c r="K133" i="7"/>
  <c r="I134" i="7"/>
  <c r="M134" i="7"/>
  <c r="K135" i="7"/>
  <c r="I136" i="7"/>
  <c r="M136" i="7"/>
  <c r="K137" i="7"/>
  <c r="I138" i="7"/>
  <c r="M138" i="7"/>
  <c r="K139" i="7"/>
  <c r="I140" i="7"/>
  <c r="M140" i="7"/>
  <c r="K141" i="7"/>
  <c r="I142" i="7"/>
  <c r="M142" i="7"/>
  <c r="K143" i="7"/>
  <c r="I144" i="7"/>
  <c r="M144" i="7"/>
  <c r="K145" i="7"/>
  <c r="I146" i="7"/>
  <c r="M146" i="7"/>
  <c r="K147" i="7"/>
  <c r="I148" i="7"/>
  <c r="M148" i="7"/>
  <c r="K149" i="7"/>
  <c r="I150" i="7"/>
  <c r="M150" i="7"/>
  <c r="K151" i="7"/>
  <c r="I152" i="7"/>
  <c r="M152" i="7"/>
  <c r="K153" i="7"/>
  <c r="I154" i="7"/>
  <c r="M154" i="7"/>
  <c r="K155" i="7"/>
  <c r="I156" i="7"/>
  <c r="M156" i="7"/>
  <c r="K157" i="7"/>
  <c r="I158" i="7"/>
  <c r="M158" i="7"/>
  <c r="K159" i="7"/>
  <c r="I160" i="7"/>
  <c r="M160" i="7"/>
  <c r="K161" i="7"/>
  <c r="I162" i="7"/>
  <c r="M162" i="7"/>
  <c r="K163" i="7"/>
  <c r="I164" i="7"/>
  <c r="M164" i="7"/>
  <c r="K165" i="7"/>
  <c r="I166" i="7"/>
  <c r="M166" i="7"/>
  <c r="K167" i="7"/>
  <c r="I168" i="7"/>
  <c r="M168" i="7"/>
  <c r="K169" i="7"/>
  <c r="I170" i="7"/>
  <c r="M170" i="7"/>
  <c r="K171" i="7"/>
  <c r="I172" i="7"/>
  <c r="M172" i="7"/>
  <c r="K173" i="7"/>
  <c r="I174" i="7"/>
  <c r="M174" i="7"/>
  <c r="K175" i="7"/>
  <c r="I176" i="7"/>
  <c r="M176" i="7"/>
  <c r="K177" i="7"/>
  <c r="I178" i="7"/>
  <c r="M178" i="7"/>
  <c r="K179" i="7"/>
  <c r="I180" i="7"/>
  <c r="M180" i="7"/>
  <c r="K181" i="7"/>
  <c r="I182" i="7"/>
  <c r="M182" i="7"/>
  <c r="K183" i="7"/>
  <c r="I184" i="7"/>
  <c r="M184" i="7"/>
  <c r="K185" i="7"/>
  <c r="I186" i="7"/>
  <c r="M186" i="7"/>
  <c r="K187" i="7"/>
  <c r="I188" i="7"/>
  <c r="M188" i="7"/>
  <c r="K189" i="7"/>
  <c r="I190" i="7"/>
  <c r="M190" i="7"/>
  <c r="K191" i="7"/>
  <c r="I192" i="7"/>
  <c r="M192" i="7"/>
  <c r="K193" i="7"/>
  <c r="I194" i="7"/>
  <c r="M194" i="7"/>
  <c r="K195" i="7"/>
  <c r="I196" i="7"/>
  <c r="M196" i="7"/>
  <c r="K197" i="7"/>
  <c r="I198" i="7"/>
  <c r="M198" i="7"/>
  <c r="K199" i="7"/>
  <c r="I200" i="7"/>
  <c r="M200" i="7"/>
  <c r="K201" i="7"/>
  <c r="I202" i="7"/>
  <c r="M202" i="7"/>
  <c r="K203" i="7"/>
  <c r="I204" i="7"/>
  <c r="M204" i="7"/>
  <c r="K205" i="7"/>
  <c r="I206" i="7"/>
  <c r="M206" i="7"/>
  <c r="K207" i="7"/>
  <c r="I208" i="7"/>
  <c r="M208" i="7"/>
  <c r="K209" i="7"/>
  <c r="I210" i="7"/>
  <c r="M210" i="7"/>
  <c r="K211" i="7"/>
  <c r="I212" i="7"/>
  <c r="M212" i="7"/>
  <c r="K213" i="7"/>
  <c r="I214" i="7"/>
  <c r="M214" i="7"/>
  <c r="K215" i="7"/>
  <c r="I216" i="7"/>
  <c r="M216" i="7"/>
  <c r="K217" i="7"/>
  <c r="I218" i="7"/>
  <c r="M218" i="7"/>
  <c r="K219" i="7"/>
  <c r="I220" i="7"/>
  <c r="M220" i="7"/>
  <c r="K221" i="7"/>
  <c r="I3" i="7"/>
  <c r="M3" i="7"/>
  <c r="K4" i="7"/>
  <c r="I5" i="7"/>
  <c r="M5" i="7"/>
  <c r="K6" i="7"/>
  <c r="I7" i="7"/>
  <c r="M7" i="7"/>
  <c r="K8" i="7"/>
  <c r="I9" i="7"/>
  <c r="M9" i="7"/>
  <c r="K10" i="7"/>
  <c r="I11" i="7"/>
  <c r="M11" i="7"/>
  <c r="K12" i="7"/>
  <c r="I13" i="7"/>
  <c r="M13" i="7"/>
  <c r="K14" i="7"/>
  <c r="I15" i="7"/>
  <c r="M15" i="7"/>
  <c r="K16" i="7"/>
  <c r="I17" i="7"/>
  <c r="M17" i="7"/>
  <c r="K18" i="7"/>
  <c r="I19" i="7"/>
  <c r="M19" i="7"/>
  <c r="K20" i="7"/>
  <c r="I21" i="7"/>
  <c r="M21" i="7"/>
  <c r="K22" i="7"/>
  <c r="I23" i="7"/>
  <c r="M23" i="7"/>
  <c r="K24" i="7"/>
  <c r="I25" i="7"/>
  <c r="M25" i="7"/>
  <c r="K26" i="7"/>
  <c r="I27" i="7"/>
  <c r="M27" i="7"/>
  <c r="K28" i="7"/>
  <c r="I29" i="7"/>
  <c r="M29" i="7"/>
  <c r="K30" i="7"/>
  <c r="I31" i="7"/>
  <c r="M31" i="7"/>
  <c r="K32" i="7"/>
  <c r="I33" i="7"/>
  <c r="M33" i="7"/>
  <c r="K34" i="7"/>
  <c r="I35" i="7"/>
  <c r="M35" i="7"/>
  <c r="K36" i="7"/>
  <c r="I37" i="7"/>
  <c r="M37" i="7"/>
  <c r="K38" i="7"/>
  <c r="I39" i="7"/>
  <c r="M39" i="7"/>
  <c r="K40" i="7"/>
  <c r="I41" i="7"/>
  <c r="M41" i="7"/>
  <c r="K42" i="7"/>
  <c r="I43" i="7"/>
  <c r="M43" i="7"/>
  <c r="K44" i="7"/>
  <c r="I45" i="7"/>
  <c r="M45" i="7"/>
  <c r="K46" i="7"/>
  <c r="I47" i="7"/>
  <c r="M47" i="7"/>
  <c r="K48" i="7"/>
  <c r="I49" i="7"/>
  <c r="M49" i="7"/>
  <c r="K50" i="7"/>
  <c r="I51" i="7"/>
  <c r="M51" i="7"/>
  <c r="K52" i="7"/>
  <c r="I53" i="7"/>
  <c r="M53" i="7"/>
  <c r="K54" i="7"/>
  <c r="I55" i="7"/>
  <c r="M55" i="7"/>
  <c r="K56" i="7"/>
  <c r="I57" i="7"/>
  <c r="M57" i="7"/>
  <c r="K58" i="7"/>
  <c r="I59" i="7"/>
  <c r="M59" i="7"/>
  <c r="K60" i="7"/>
  <c r="I61" i="7"/>
  <c r="M61" i="7"/>
  <c r="K62" i="7"/>
  <c r="I63" i="7"/>
  <c r="M63" i="7"/>
  <c r="K64" i="7"/>
  <c r="I65" i="7"/>
  <c r="M65" i="7"/>
  <c r="K66" i="7"/>
  <c r="I67" i="7"/>
  <c r="M67" i="7"/>
  <c r="K68" i="7"/>
  <c r="I69" i="7"/>
  <c r="M69" i="7"/>
  <c r="K70" i="7"/>
  <c r="I71" i="7"/>
  <c r="M71" i="7"/>
  <c r="K72" i="7"/>
  <c r="I73" i="7"/>
  <c r="M73" i="7"/>
  <c r="K74" i="7"/>
  <c r="I75" i="7"/>
  <c r="M75" i="7"/>
  <c r="K76" i="7"/>
  <c r="I77" i="7"/>
  <c r="M77" i="7"/>
  <c r="K78" i="7"/>
  <c r="I79" i="7"/>
  <c r="M79" i="7"/>
  <c r="K80" i="7"/>
  <c r="I81" i="7"/>
  <c r="M81" i="7"/>
  <c r="K82" i="7"/>
  <c r="I83" i="7"/>
  <c r="M83" i="7"/>
  <c r="K84" i="7"/>
  <c r="I85" i="7"/>
  <c r="M85" i="7"/>
  <c r="K86" i="7"/>
  <c r="I87" i="7"/>
  <c r="M87" i="7"/>
  <c r="K88" i="7"/>
  <c r="I89" i="7"/>
  <c r="M89" i="7"/>
  <c r="K90" i="7"/>
  <c r="I91" i="7"/>
  <c r="M91" i="7"/>
  <c r="K92" i="7"/>
  <c r="I93" i="7"/>
  <c r="M93" i="7"/>
  <c r="K94" i="7"/>
  <c r="I95" i="7"/>
  <c r="M95" i="7"/>
  <c r="K96" i="7"/>
  <c r="I97" i="7"/>
  <c r="M97" i="7"/>
  <c r="K98" i="7"/>
  <c r="I99" i="7"/>
  <c r="M99" i="7"/>
  <c r="K100" i="7"/>
  <c r="I101" i="7"/>
  <c r="M101" i="7"/>
  <c r="K102" i="7"/>
  <c r="I103" i="7"/>
  <c r="M103" i="7"/>
  <c r="K104" i="7"/>
  <c r="I105" i="7"/>
  <c r="M105" i="7"/>
  <c r="K106" i="7"/>
  <c r="I107" i="7"/>
  <c r="M107" i="7"/>
  <c r="K108" i="7"/>
  <c r="I109" i="7"/>
  <c r="M109" i="7"/>
  <c r="K110" i="7"/>
  <c r="I111" i="7"/>
  <c r="M111" i="7"/>
  <c r="K112" i="7"/>
  <c r="I113" i="7"/>
  <c r="M113" i="7"/>
  <c r="K114" i="7"/>
  <c r="I115" i="7"/>
  <c r="M115" i="7"/>
  <c r="K116" i="7"/>
  <c r="I117" i="7"/>
  <c r="M117" i="7"/>
  <c r="K118" i="7"/>
  <c r="I119" i="7"/>
  <c r="M119" i="7"/>
  <c r="K120" i="7"/>
  <c r="I121" i="7"/>
  <c r="M121" i="7"/>
  <c r="K122" i="7"/>
  <c r="I123" i="7"/>
  <c r="M123" i="7"/>
  <c r="K124" i="7"/>
  <c r="I125" i="7"/>
  <c r="M125" i="7"/>
  <c r="K126" i="7"/>
  <c r="I127" i="7"/>
  <c r="M127" i="7"/>
  <c r="K128" i="7"/>
  <c r="I129" i="7"/>
  <c r="M129" i="7"/>
  <c r="K130" i="7"/>
  <c r="I131" i="7"/>
  <c r="M131" i="7"/>
  <c r="K132" i="7"/>
  <c r="I133" i="7"/>
  <c r="M133" i="7"/>
  <c r="K134" i="7"/>
  <c r="I135" i="7"/>
  <c r="M135" i="7"/>
  <c r="K136" i="7"/>
  <c r="I137" i="7"/>
  <c r="M137" i="7"/>
  <c r="K138" i="7"/>
  <c r="I139" i="7"/>
  <c r="M139" i="7"/>
  <c r="K140" i="7"/>
  <c r="I141" i="7"/>
  <c r="M141" i="7"/>
  <c r="K142" i="7"/>
  <c r="I143" i="7"/>
  <c r="M143" i="7"/>
  <c r="K144" i="7"/>
  <c r="I145" i="7"/>
  <c r="M145" i="7"/>
  <c r="K146" i="7"/>
  <c r="I147" i="7"/>
  <c r="M147" i="7"/>
  <c r="K148" i="7"/>
  <c r="I149" i="7"/>
  <c r="M149" i="7"/>
  <c r="K150" i="7"/>
  <c r="I151" i="7"/>
  <c r="M151" i="7"/>
  <c r="K152" i="7"/>
  <c r="I153" i="7"/>
  <c r="M153" i="7"/>
  <c r="K154" i="7"/>
  <c r="I155" i="7"/>
  <c r="M155" i="7"/>
  <c r="K156" i="7"/>
  <c r="I157" i="7"/>
  <c r="M157" i="7"/>
  <c r="K158" i="7"/>
  <c r="I159" i="7"/>
  <c r="M159" i="7"/>
  <c r="K160" i="7"/>
  <c r="I161" i="7"/>
  <c r="M161" i="7"/>
  <c r="K162" i="7"/>
  <c r="I163" i="7"/>
  <c r="M163" i="7"/>
  <c r="K164" i="7"/>
  <c r="I165" i="7"/>
  <c r="M165" i="7"/>
  <c r="K166" i="7"/>
  <c r="I167" i="7"/>
  <c r="M167" i="7"/>
  <c r="K168" i="7"/>
  <c r="I169" i="7"/>
  <c r="M169" i="7"/>
  <c r="K170" i="7"/>
  <c r="I171" i="7"/>
  <c r="M171" i="7"/>
  <c r="K172" i="7"/>
  <c r="I173" i="7"/>
  <c r="M173" i="7"/>
  <c r="K174" i="7"/>
  <c r="I175" i="7"/>
  <c r="M175" i="7"/>
  <c r="K176" i="7"/>
  <c r="I177" i="7"/>
  <c r="M177" i="7"/>
  <c r="K178" i="7"/>
  <c r="I179" i="7"/>
  <c r="M179" i="7"/>
  <c r="K180" i="7"/>
  <c r="I181" i="7"/>
  <c r="M181" i="7"/>
  <c r="K182" i="7"/>
  <c r="I183" i="7"/>
  <c r="M183" i="7"/>
  <c r="K184" i="7"/>
  <c r="I185" i="7"/>
  <c r="M185" i="7"/>
  <c r="K186" i="7"/>
  <c r="I187" i="7"/>
  <c r="M187" i="7"/>
  <c r="K188" i="7"/>
  <c r="I189" i="7"/>
  <c r="I222" i="7"/>
  <c r="M222" i="7"/>
  <c r="K223" i="7"/>
  <c r="I224" i="7"/>
  <c r="M224" i="7"/>
  <c r="K225" i="7"/>
  <c r="I226" i="7"/>
  <c r="M226" i="7"/>
  <c r="K227" i="7"/>
  <c r="I228" i="7"/>
  <c r="M228" i="7"/>
  <c r="K229" i="7"/>
  <c r="I230" i="7"/>
  <c r="M230" i="7"/>
  <c r="K231" i="7"/>
  <c r="I232" i="7"/>
  <c r="M232" i="7"/>
  <c r="K233" i="7"/>
  <c r="I234" i="7"/>
  <c r="M234" i="7"/>
  <c r="K235" i="7"/>
  <c r="I236" i="7"/>
  <c r="M236" i="7"/>
  <c r="K237" i="7"/>
  <c r="I238" i="7"/>
  <c r="M238" i="7"/>
  <c r="K239" i="7"/>
  <c r="I240" i="7"/>
  <c r="M240" i="7"/>
  <c r="K241" i="7"/>
  <c r="I242" i="7"/>
  <c r="M242" i="7"/>
  <c r="K243" i="7"/>
  <c r="I244" i="7"/>
  <c r="M244" i="7"/>
  <c r="K245" i="7"/>
  <c r="I246" i="7"/>
  <c r="M246" i="7"/>
  <c r="K247" i="7"/>
  <c r="I248" i="7"/>
  <c r="M248" i="7"/>
  <c r="K249" i="7"/>
  <c r="I250" i="7"/>
  <c r="M250" i="7"/>
  <c r="K251" i="7"/>
  <c r="I252" i="7"/>
  <c r="M252" i="7"/>
  <c r="K253" i="7"/>
  <c r="I254" i="7"/>
  <c r="M254" i="7"/>
  <c r="K255" i="7"/>
  <c r="I256" i="7"/>
  <c r="M256" i="7"/>
  <c r="K257" i="7"/>
  <c r="I258" i="7"/>
  <c r="M258" i="7"/>
  <c r="K259" i="7"/>
  <c r="I260" i="7"/>
  <c r="M260" i="7"/>
  <c r="K261" i="7"/>
  <c r="I262" i="7"/>
  <c r="M262" i="7"/>
  <c r="K263" i="7"/>
  <c r="I264" i="7"/>
  <c r="M264" i="7"/>
  <c r="K265" i="7"/>
  <c r="I266" i="7"/>
  <c r="M266" i="7"/>
  <c r="K267" i="7"/>
  <c r="I268" i="7"/>
  <c r="M268" i="7"/>
  <c r="K269" i="7"/>
  <c r="I270" i="7"/>
  <c r="M270" i="7"/>
  <c r="K271" i="7"/>
  <c r="I272" i="7"/>
  <c r="M272" i="7"/>
  <c r="K273" i="7"/>
  <c r="I274" i="7"/>
  <c r="M274" i="7"/>
  <c r="K275" i="7"/>
  <c r="I276" i="7"/>
  <c r="M276" i="7"/>
  <c r="K277" i="7"/>
  <c r="I278" i="7"/>
  <c r="M278" i="7"/>
  <c r="K279" i="7"/>
  <c r="I280" i="7"/>
  <c r="M280" i="7"/>
  <c r="K281" i="7"/>
  <c r="I282" i="7"/>
  <c r="M282" i="7"/>
  <c r="K283" i="7"/>
  <c r="I284" i="7"/>
  <c r="M284" i="7"/>
  <c r="K285" i="7"/>
  <c r="I286" i="7"/>
  <c r="M286" i="7"/>
  <c r="K287" i="7"/>
  <c r="I288" i="7"/>
  <c r="M288" i="7"/>
  <c r="K289" i="7"/>
  <c r="I290" i="7"/>
  <c r="M290" i="7"/>
  <c r="K291" i="7"/>
  <c r="I292" i="7"/>
  <c r="M292" i="7"/>
  <c r="K293" i="7"/>
  <c r="I294" i="7"/>
  <c r="M294" i="7"/>
  <c r="K295" i="7"/>
  <c r="I296" i="7"/>
  <c r="M296" i="7"/>
  <c r="K297" i="7"/>
  <c r="I298" i="7"/>
  <c r="M298" i="7"/>
  <c r="K299" i="7"/>
  <c r="I300" i="7"/>
  <c r="M300" i="7"/>
  <c r="K301" i="7"/>
  <c r="I302" i="7"/>
  <c r="M302" i="7"/>
  <c r="K303" i="7"/>
  <c r="I304" i="7"/>
  <c r="M304" i="7"/>
  <c r="K305" i="7"/>
  <c r="I306" i="7"/>
  <c r="M306" i="7"/>
  <c r="K307" i="7"/>
  <c r="I308" i="7"/>
  <c r="M308" i="7"/>
  <c r="K309" i="7"/>
  <c r="I310" i="7"/>
  <c r="M310" i="7"/>
  <c r="K311" i="7"/>
  <c r="I312" i="7"/>
  <c r="M312" i="7"/>
  <c r="K313" i="7"/>
  <c r="I314" i="7"/>
  <c r="M314" i="7"/>
  <c r="K315" i="7"/>
  <c r="I316" i="7"/>
  <c r="M316" i="7"/>
  <c r="K317" i="7"/>
  <c r="I318" i="7"/>
  <c r="M318" i="7"/>
  <c r="K319" i="7"/>
  <c r="I320" i="7"/>
  <c r="M320" i="7"/>
  <c r="K321" i="7"/>
  <c r="I322" i="7"/>
  <c r="M322" i="7"/>
  <c r="K323" i="7"/>
  <c r="I324" i="7"/>
  <c r="M324" i="7"/>
  <c r="K325" i="7"/>
  <c r="I326" i="7"/>
  <c r="M326" i="7"/>
  <c r="K339" i="7"/>
  <c r="I340" i="7"/>
  <c r="M340" i="7"/>
  <c r="K341" i="7"/>
  <c r="I342" i="7"/>
  <c r="M342" i="7"/>
  <c r="K343" i="7"/>
  <c r="I344" i="7"/>
  <c r="M344" i="7"/>
  <c r="K345" i="7"/>
  <c r="I346" i="7"/>
  <c r="M346" i="7"/>
  <c r="K347" i="7"/>
  <c r="I348" i="7"/>
  <c r="M348" i="7"/>
  <c r="K349" i="7"/>
  <c r="I350" i="7"/>
  <c r="M350" i="7"/>
  <c r="K351" i="7"/>
  <c r="I352" i="7"/>
  <c r="M352" i="7"/>
  <c r="K353" i="7"/>
  <c r="I354" i="7"/>
  <c r="M354" i="7"/>
  <c r="K355" i="7"/>
  <c r="I356" i="7"/>
  <c r="M356" i="7"/>
  <c r="K357" i="7"/>
  <c r="I358" i="7"/>
  <c r="M358" i="7"/>
  <c r="K359" i="7"/>
  <c r="I360" i="7"/>
  <c r="M360" i="7"/>
  <c r="K361" i="7"/>
  <c r="I362" i="7"/>
  <c r="M362" i="7"/>
  <c r="K363" i="7"/>
  <c r="I364" i="7"/>
  <c r="M364" i="7"/>
  <c r="K365" i="7"/>
  <c r="I366" i="7"/>
  <c r="M366" i="7"/>
  <c r="K367" i="7"/>
  <c r="I368" i="7"/>
  <c r="M368" i="7"/>
  <c r="K369" i="7"/>
  <c r="I370" i="7"/>
  <c r="M370" i="7"/>
  <c r="K371" i="7"/>
  <c r="I372" i="7"/>
  <c r="M372" i="7"/>
  <c r="K373" i="7"/>
  <c r="I374" i="7"/>
  <c r="M374" i="7"/>
  <c r="K375" i="7"/>
  <c r="I376" i="7"/>
  <c r="M376" i="7"/>
  <c r="K377" i="7"/>
  <c r="I378" i="7"/>
  <c r="M378" i="7"/>
  <c r="K379" i="7"/>
  <c r="I380" i="7"/>
  <c r="M380" i="7"/>
  <c r="K381" i="7"/>
  <c r="I382" i="7"/>
  <c r="M382" i="7"/>
  <c r="K383" i="7"/>
  <c r="I384" i="7"/>
  <c r="M384" i="7"/>
  <c r="K385" i="7"/>
  <c r="I386" i="7"/>
  <c r="M386" i="7"/>
  <c r="K387" i="7"/>
  <c r="I388" i="7"/>
  <c r="M388" i="7"/>
  <c r="K389" i="7"/>
  <c r="I390" i="7"/>
  <c r="M390" i="7"/>
  <c r="K391" i="7"/>
  <c r="I392" i="7"/>
  <c r="M392" i="7"/>
  <c r="K393" i="7"/>
  <c r="I394" i="7"/>
  <c r="M394" i="7"/>
  <c r="K395" i="7"/>
  <c r="I396" i="7"/>
  <c r="M396" i="7"/>
  <c r="K397" i="7"/>
  <c r="I398" i="7"/>
  <c r="M398" i="7"/>
  <c r="K399" i="7"/>
  <c r="I400" i="7"/>
  <c r="M400" i="7"/>
  <c r="K401" i="7"/>
  <c r="I402" i="7"/>
  <c r="M402" i="7"/>
  <c r="K403" i="7"/>
  <c r="I404" i="7"/>
  <c r="M189" i="7"/>
  <c r="K190" i="7"/>
  <c r="I191" i="7"/>
  <c r="M191" i="7"/>
  <c r="K192" i="7"/>
  <c r="I193" i="7"/>
  <c r="M193" i="7"/>
  <c r="K194" i="7"/>
  <c r="I195" i="7"/>
  <c r="M195" i="7"/>
  <c r="K196" i="7"/>
  <c r="I197" i="7"/>
  <c r="M197" i="7"/>
  <c r="K198" i="7"/>
  <c r="I199" i="7"/>
  <c r="M199" i="7"/>
  <c r="K200" i="7"/>
  <c r="I201" i="7"/>
  <c r="M201" i="7"/>
  <c r="K202" i="7"/>
  <c r="I203" i="7"/>
  <c r="M203" i="7"/>
  <c r="K204" i="7"/>
  <c r="I205" i="7"/>
  <c r="M205" i="7"/>
  <c r="K206" i="7"/>
  <c r="I207" i="7"/>
  <c r="M207" i="7"/>
  <c r="K208" i="7"/>
  <c r="I209" i="7"/>
  <c r="M209" i="7"/>
  <c r="K210" i="7"/>
  <c r="I211" i="7"/>
  <c r="M211" i="7"/>
  <c r="K212" i="7"/>
  <c r="I213" i="7"/>
  <c r="M213" i="7"/>
  <c r="K214" i="7"/>
  <c r="I215" i="7"/>
  <c r="M215" i="7"/>
  <c r="K216" i="7"/>
  <c r="I217" i="7"/>
  <c r="M217" i="7"/>
  <c r="K218" i="7"/>
  <c r="I219" i="7"/>
  <c r="M219" i="7"/>
  <c r="K220" i="7"/>
  <c r="I221" i="7"/>
  <c r="M221" i="7"/>
  <c r="K222" i="7"/>
  <c r="I223" i="7"/>
  <c r="M223" i="7"/>
  <c r="K224" i="7"/>
  <c r="I225" i="7"/>
  <c r="M225" i="7"/>
  <c r="K226" i="7"/>
  <c r="I227" i="7"/>
  <c r="M227" i="7"/>
  <c r="K228" i="7"/>
  <c r="I229" i="7"/>
  <c r="M229" i="7"/>
  <c r="K230" i="7"/>
  <c r="I231" i="7"/>
  <c r="M231" i="7"/>
  <c r="K232" i="7"/>
  <c r="I233" i="7"/>
  <c r="M233" i="7"/>
  <c r="K234" i="7"/>
  <c r="I235" i="7"/>
  <c r="M235" i="7"/>
  <c r="K236" i="7"/>
  <c r="I237" i="7"/>
  <c r="M237" i="7"/>
  <c r="K238" i="7"/>
  <c r="I239" i="7"/>
  <c r="M239" i="7"/>
  <c r="K240" i="7"/>
  <c r="I241" i="7"/>
  <c r="M241" i="7"/>
  <c r="K242" i="7"/>
  <c r="I243" i="7"/>
  <c r="M243" i="7"/>
  <c r="K244" i="7"/>
  <c r="I245" i="7"/>
  <c r="M245" i="7"/>
  <c r="K246" i="7"/>
  <c r="I247" i="7"/>
  <c r="M247" i="7"/>
  <c r="K248" i="7"/>
  <c r="I249" i="7"/>
  <c r="M249" i="7"/>
  <c r="K250" i="7"/>
  <c r="I251" i="7"/>
  <c r="M251" i="7"/>
  <c r="K252" i="7"/>
  <c r="I253" i="7"/>
  <c r="M253" i="7"/>
  <c r="K254" i="7"/>
  <c r="I255" i="7"/>
  <c r="M255" i="7"/>
  <c r="K256" i="7"/>
  <c r="I257" i="7"/>
  <c r="M257" i="7"/>
  <c r="K258" i="7"/>
  <c r="I259" i="7"/>
  <c r="M259" i="7"/>
  <c r="K260" i="7"/>
  <c r="I261" i="7"/>
  <c r="M261" i="7"/>
  <c r="K262" i="7"/>
  <c r="I263" i="7"/>
  <c r="M263" i="7"/>
  <c r="K264" i="7"/>
  <c r="I265" i="7"/>
  <c r="M265" i="7"/>
  <c r="K266" i="7"/>
  <c r="I267" i="7"/>
  <c r="M267" i="7"/>
  <c r="K268" i="7"/>
  <c r="I269" i="7"/>
  <c r="M269" i="7"/>
  <c r="K270" i="7"/>
  <c r="I271" i="7"/>
  <c r="M271" i="7"/>
  <c r="K272" i="7"/>
  <c r="I273" i="7"/>
  <c r="M273" i="7"/>
  <c r="K274" i="7"/>
  <c r="I275" i="7"/>
  <c r="M275" i="7"/>
  <c r="K276" i="7"/>
  <c r="I277" i="7"/>
  <c r="M277" i="7"/>
  <c r="K278" i="7"/>
  <c r="I279" i="7"/>
  <c r="M279" i="7"/>
  <c r="K280" i="7"/>
  <c r="I281" i="7"/>
  <c r="M281" i="7"/>
  <c r="K282" i="7"/>
  <c r="I283" i="7"/>
  <c r="M283" i="7"/>
  <c r="K284" i="7"/>
  <c r="I285" i="7"/>
  <c r="M285" i="7"/>
  <c r="K286" i="7"/>
  <c r="I287" i="7"/>
  <c r="M287" i="7"/>
  <c r="K288" i="7"/>
  <c r="I289" i="7"/>
  <c r="M289" i="7"/>
  <c r="K290" i="7"/>
  <c r="I291" i="7"/>
  <c r="M291" i="7"/>
  <c r="K292" i="7"/>
  <c r="I293" i="7"/>
  <c r="M293" i="7"/>
  <c r="K294" i="7"/>
  <c r="I295" i="7"/>
  <c r="M295" i="7"/>
  <c r="K296" i="7"/>
  <c r="I297" i="7"/>
  <c r="M297" i="7"/>
  <c r="K298" i="7"/>
  <c r="I299" i="7"/>
  <c r="M299" i="7"/>
  <c r="K300" i="7"/>
  <c r="I301" i="7"/>
  <c r="M301" i="7"/>
  <c r="K302" i="7"/>
  <c r="I303" i="7"/>
  <c r="M303" i="7"/>
  <c r="K304" i="7"/>
  <c r="I305" i="7"/>
  <c r="M305" i="7"/>
  <c r="K306" i="7"/>
  <c r="I307" i="7"/>
  <c r="M307" i="7"/>
  <c r="K308" i="7"/>
  <c r="I309" i="7"/>
  <c r="M309" i="7"/>
  <c r="K310" i="7"/>
  <c r="I311" i="7"/>
  <c r="M311" i="7"/>
  <c r="K312" i="7"/>
  <c r="I313" i="7"/>
  <c r="M313" i="7"/>
  <c r="K314" i="7"/>
  <c r="I315" i="7"/>
  <c r="M315" i="7"/>
  <c r="K316" i="7"/>
  <c r="I317" i="7"/>
  <c r="M317" i="7"/>
  <c r="K318" i="7"/>
  <c r="I319" i="7"/>
  <c r="M319" i="7"/>
  <c r="K320" i="7"/>
  <c r="I321" i="7"/>
  <c r="M321" i="7"/>
  <c r="K322" i="7"/>
  <c r="I323" i="7"/>
  <c r="M323" i="7"/>
  <c r="K324" i="7"/>
  <c r="I325" i="7"/>
  <c r="M325" i="7"/>
  <c r="K326" i="7"/>
  <c r="I339" i="7"/>
  <c r="M339" i="7"/>
  <c r="K340" i="7"/>
  <c r="I341" i="7"/>
  <c r="M341" i="7"/>
  <c r="K342" i="7"/>
  <c r="I343" i="7"/>
  <c r="M343" i="7"/>
  <c r="K344" i="7"/>
  <c r="I345" i="7"/>
  <c r="M345" i="7"/>
  <c r="K346" i="7"/>
  <c r="I347" i="7"/>
  <c r="M347" i="7"/>
  <c r="K348" i="7"/>
  <c r="I349" i="7"/>
  <c r="M349" i="7"/>
  <c r="K350" i="7"/>
  <c r="I351" i="7"/>
  <c r="M351" i="7"/>
  <c r="K352" i="7"/>
  <c r="I353" i="7"/>
  <c r="M353" i="7"/>
  <c r="K354" i="7"/>
  <c r="I355" i="7"/>
  <c r="M355" i="7"/>
  <c r="K356" i="7"/>
  <c r="I357" i="7"/>
  <c r="M357" i="7"/>
  <c r="K358" i="7"/>
  <c r="I359" i="7"/>
  <c r="M359" i="7"/>
  <c r="K360" i="7"/>
  <c r="I361" i="7"/>
  <c r="M361" i="7"/>
  <c r="K362" i="7"/>
  <c r="I363" i="7"/>
  <c r="M363" i="7"/>
  <c r="K364" i="7"/>
  <c r="I365" i="7"/>
  <c r="M365" i="7"/>
  <c r="K366" i="7"/>
  <c r="I367" i="7"/>
  <c r="M367" i="7"/>
  <c r="K368" i="7"/>
  <c r="I369" i="7"/>
  <c r="M369" i="7"/>
  <c r="K370" i="7"/>
  <c r="I371" i="7"/>
  <c r="M371" i="7"/>
  <c r="K372" i="7"/>
  <c r="I373" i="7"/>
  <c r="M373" i="7"/>
  <c r="K374" i="7"/>
  <c r="I375" i="7"/>
  <c r="M375" i="7"/>
  <c r="K376" i="7"/>
  <c r="I377" i="7"/>
  <c r="M377" i="7"/>
  <c r="K378" i="7"/>
  <c r="I379" i="7"/>
  <c r="M379" i="7"/>
  <c r="K380" i="7"/>
  <c r="I381" i="7"/>
  <c r="M381" i="7"/>
  <c r="K382" i="7"/>
  <c r="I383" i="7"/>
  <c r="M383" i="7"/>
  <c r="M404" i="7"/>
  <c r="K405" i="7"/>
  <c r="I406" i="7"/>
  <c r="M406" i="7"/>
  <c r="K407" i="7"/>
  <c r="I408" i="7"/>
  <c r="M408" i="7"/>
  <c r="K409" i="7"/>
  <c r="I410" i="7"/>
  <c r="M410" i="7"/>
  <c r="K411" i="7"/>
  <c r="I412" i="7"/>
  <c r="M412" i="7"/>
  <c r="K413" i="7"/>
  <c r="I414" i="7"/>
  <c r="M414" i="7"/>
  <c r="K415" i="7"/>
  <c r="I416" i="7"/>
  <c r="M416" i="7"/>
  <c r="K417" i="7"/>
  <c r="I418" i="7"/>
  <c r="M418" i="7"/>
  <c r="K419" i="7"/>
  <c r="I420" i="7"/>
  <c r="M420" i="7"/>
  <c r="K421" i="7"/>
  <c r="I422" i="7"/>
  <c r="M422" i="7"/>
  <c r="K423" i="7"/>
  <c r="I424" i="7"/>
  <c r="M424" i="7"/>
  <c r="K425" i="7"/>
  <c r="I426" i="7"/>
  <c r="M426" i="7"/>
  <c r="K427" i="7"/>
  <c r="I428" i="7"/>
  <c r="M428" i="7"/>
  <c r="K429" i="7"/>
  <c r="I430" i="7"/>
  <c r="M430" i="7"/>
  <c r="K431" i="7"/>
  <c r="I432" i="7"/>
  <c r="M432" i="7"/>
  <c r="K433" i="7"/>
  <c r="I434" i="7"/>
  <c r="M434" i="7"/>
  <c r="K435" i="7"/>
  <c r="I436" i="7"/>
  <c r="M436" i="7"/>
  <c r="K437" i="7"/>
  <c r="I438" i="7"/>
  <c r="M438" i="7"/>
  <c r="K439" i="7"/>
  <c r="I440" i="7"/>
  <c r="M440" i="7"/>
  <c r="K441" i="7"/>
  <c r="I442" i="7"/>
  <c r="M442" i="7"/>
  <c r="K443" i="7"/>
  <c r="I444" i="7"/>
  <c r="M444" i="7"/>
  <c r="K445" i="7"/>
  <c r="I446" i="7"/>
  <c r="M446" i="7"/>
  <c r="K447" i="7"/>
  <c r="I448" i="7"/>
  <c r="M448" i="7"/>
  <c r="K449" i="7"/>
  <c r="I450" i="7"/>
  <c r="M450" i="7"/>
  <c r="K451" i="7"/>
  <c r="I452" i="7"/>
  <c r="M452" i="7"/>
  <c r="K453" i="7"/>
  <c r="I454" i="7"/>
  <c r="M454" i="7"/>
  <c r="K455" i="7"/>
  <c r="I456" i="7"/>
  <c r="M456" i="7"/>
  <c r="K457" i="7"/>
  <c r="I458" i="7"/>
  <c r="M458" i="7"/>
  <c r="K459" i="7"/>
  <c r="I460" i="7"/>
  <c r="M460" i="7"/>
  <c r="K461" i="7"/>
  <c r="I462" i="7"/>
  <c r="M462" i="7"/>
  <c r="K463" i="7"/>
  <c r="I464" i="7"/>
  <c r="M464" i="7"/>
  <c r="K465" i="7"/>
  <c r="I466" i="7"/>
  <c r="M466" i="7"/>
  <c r="K467" i="7"/>
  <c r="I468" i="7"/>
  <c r="M468" i="7"/>
  <c r="K469" i="7"/>
  <c r="I470" i="7"/>
  <c r="M470" i="7"/>
  <c r="K471" i="7"/>
  <c r="I472" i="7"/>
  <c r="M472" i="7"/>
  <c r="K473" i="7"/>
  <c r="I474" i="7"/>
  <c r="M474" i="7"/>
  <c r="K475" i="7"/>
  <c r="I476" i="7"/>
  <c r="M476" i="7"/>
  <c r="K477" i="7"/>
  <c r="I478" i="7"/>
  <c r="M478" i="7"/>
  <c r="K479" i="7"/>
  <c r="I480" i="7"/>
  <c r="M480" i="7"/>
  <c r="K481" i="7"/>
  <c r="I482" i="7"/>
  <c r="M482" i="7"/>
  <c r="K483" i="7"/>
  <c r="I484" i="7"/>
  <c r="M484" i="7"/>
  <c r="K485" i="7"/>
  <c r="I486" i="7"/>
  <c r="M486" i="7"/>
  <c r="K487" i="7"/>
  <c r="I488" i="7"/>
  <c r="M488" i="7"/>
  <c r="K489" i="7"/>
  <c r="I490" i="7"/>
  <c r="M490" i="7"/>
  <c r="K491" i="7"/>
  <c r="I492" i="7"/>
  <c r="M492" i="7"/>
  <c r="K493" i="7"/>
  <c r="I494" i="7"/>
  <c r="M494" i="7"/>
  <c r="K495" i="7"/>
  <c r="I496" i="7"/>
  <c r="M496" i="7"/>
  <c r="K497" i="7"/>
  <c r="I498" i="7"/>
  <c r="M498" i="7"/>
  <c r="K499" i="7"/>
  <c r="I500" i="7"/>
  <c r="M500" i="7"/>
  <c r="K501" i="7"/>
  <c r="I502" i="7"/>
  <c r="M502" i="7"/>
  <c r="K503" i="7"/>
  <c r="I504" i="7"/>
  <c r="M504" i="7"/>
  <c r="K505" i="7"/>
  <c r="I506" i="7"/>
  <c r="M506" i="7"/>
  <c r="K507" i="7"/>
  <c r="I508" i="7"/>
  <c r="M508" i="7"/>
  <c r="K509" i="7"/>
  <c r="I510" i="7"/>
  <c r="M510" i="7"/>
  <c r="K511" i="7"/>
  <c r="I512" i="7"/>
  <c r="M512" i="7"/>
  <c r="K513" i="7"/>
  <c r="I514" i="7"/>
  <c r="M514" i="7"/>
  <c r="K515" i="7"/>
  <c r="I516" i="7"/>
  <c r="M516" i="7"/>
  <c r="K517" i="7"/>
  <c r="I518" i="7"/>
  <c r="M518" i="7"/>
  <c r="K519" i="7"/>
  <c r="I520" i="7"/>
  <c r="M520" i="7"/>
  <c r="K521" i="7"/>
  <c r="I522" i="7"/>
  <c r="M522" i="7"/>
  <c r="K523" i="7"/>
  <c r="I524" i="7"/>
  <c r="M524" i="7"/>
  <c r="K525" i="7"/>
  <c r="I526" i="7"/>
  <c r="M526" i="7"/>
  <c r="K527" i="7"/>
  <c r="I528" i="7"/>
  <c r="M528" i="7"/>
  <c r="K529" i="7"/>
  <c r="I530" i="7"/>
  <c r="M530" i="7"/>
  <c r="K531" i="7"/>
  <c r="I532" i="7"/>
  <c r="M532" i="7"/>
  <c r="K533" i="7"/>
  <c r="I534" i="7"/>
  <c r="M534" i="7"/>
  <c r="K535" i="7"/>
  <c r="I536" i="7"/>
  <c r="M536" i="7"/>
  <c r="K537" i="7"/>
  <c r="I538" i="7"/>
  <c r="M538" i="7"/>
  <c r="K539" i="7"/>
  <c r="I540" i="7"/>
  <c r="M540" i="7"/>
  <c r="K541" i="7"/>
  <c r="I542" i="7"/>
  <c r="M542" i="7"/>
  <c r="K543" i="7"/>
  <c r="I544" i="7"/>
  <c r="M544" i="7"/>
  <c r="K545" i="7"/>
  <c r="I546" i="7"/>
  <c r="M546" i="7"/>
  <c r="K547" i="7"/>
  <c r="I548" i="7"/>
  <c r="M548" i="7"/>
  <c r="K549" i="7"/>
  <c r="I550" i="7"/>
  <c r="M550" i="7"/>
  <c r="K551" i="7"/>
  <c r="I552" i="7"/>
  <c r="M552" i="7"/>
  <c r="K553" i="7"/>
  <c r="I554" i="7"/>
  <c r="M554" i="7"/>
  <c r="K384" i="7"/>
  <c r="I385" i="7"/>
  <c r="M385" i="7"/>
  <c r="K386" i="7"/>
  <c r="I387" i="7"/>
  <c r="M387" i="7"/>
  <c r="K388" i="7"/>
  <c r="I389" i="7"/>
  <c r="M389" i="7"/>
  <c r="K390" i="7"/>
  <c r="I391" i="7"/>
  <c r="M391" i="7"/>
  <c r="K392" i="7"/>
  <c r="I393" i="7"/>
  <c r="M393" i="7"/>
  <c r="K394" i="7"/>
  <c r="I395" i="7"/>
  <c r="M395" i="7"/>
  <c r="K396" i="7"/>
  <c r="I397" i="7"/>
  <c r="M397" i="7"/>
  <c r="K398" i="7"/>
  <c r="I399" i="7"/>
  <c r="M399" i="7"/>
  <c r="K400" i="7"/>
  <c r="I401" i="7"/>
  <c r="M401" i="7"/>
  <c r="K402" i="7"/>
  <c r="I403" i="7"/>
  <c r="M403" i="7"/>
  <c r="K404" i="7"/>
  <c r="I405" i="7"/>
  <c r="M405" i="7"/>
  <c r="K406" i="7"/>
  <c r="I407" i="7"/>
  <c r="M407" i="7"/>
  <c r="K408" i="7"/>
  <c r="I409" i="7"/>
  <c r="M409" i="7"/>
  <c r="K410" i="7"/>
  <c r="I411" i="7"/>
  <c r="M411" i="7"/>
  <c r="K412" i="7"/>
  <c r="I413" i="7"/>
  <c r="M413" i="7"/>
  <c r="K414" i="7"/>
  <c r="I415" i="7"/>
  <c r="M415" i="7"/>
  <c r="K416" i="7"/>
  <c r="I417" i="7"/>
  <c r="M417" i="7"/>
  <c r="K418" i="7"/>
  <c r="I419" i="7"/>
  <c r="M419" i="7"/>
  <c r="K420" i="7"/>
  <c r="I421" i="7"/>
  <c r="M421" i="7"/>
  <c r="K422" i="7"/>
  <c r="I423" i="7"/>
  <c r="M423" i="7"/>
  <c r="K424" i="7"/>
  <c r="I425" i="7"/>
  <c r="M425" i="7"/>
  <c r="K426" i="7"/>
  <c r="I427" i="7"/>
  <c r="M427" i="7"/>
  <c r="K428" i="7"/>
  <c r="I429" i="7"/>
  <c r="M429" i="7"/>
  <c r="K430" i="7"/>
  <c r="I431" i="7"/>
  <c r="M431" i="7"/>
  <c r="K432" i="7"/>
  <c r="I433" i="7"/>
  <c r="M433" i="7"/>
  <c r="K434" i="7"/>
  <c r="I435" i="7"/>
  <c r="M435" i="7"/>
  <c r="K436" i="7"/>
  <c r="I437" i="7"/>
  <c r="M437" i="7"/>
  <c r="K438" i="7"/>
  <c r="I439" i="7"/>
  <c r="M439" i="7"/>
  <c r="K440" i="7"/>
  <c r="I441" i="7"/>
  <c r="M441" i="7"/>
  <c r="K442" i="7"/>
  <c r="I443" i="7"/>
  <c r="M443" i="7"/>
  <c r="K444" i="7"/>
  <c r="I445" i="7"/>
  <c r="M445" i="7"/>
  <c r="K446" i="7"/>
  <c r="I447" i="7"/>
  <c r="M447" i="7"/>
  <c r="K448" i="7"/>
  <c r="I449" i="7"/>
  <c r="M449" i="7"/>
  <c r="K450" i="7"/>
  <c r="I451" i="7"/>
  <c r="M451" i="7"/>
  <c r="K452" i="7"/>
  <c r="I453" i="7"/>
  <c r="M453" i="7"/>
  <c r="K454" i="7"/>
  <c r="I455" i="7"/>
  <c r="M455" i="7"/>
  <c r="K456" i="7"/>
  <c r="I457" i="7"/>
  <c r="M457" i="7"/>
  <c r="K458" i="7"/>
  <c r="I459" i="7"/>
  <c r="M459" i="7"/>
  <c r="K460" i="7"/>
  <c r="I461" i="7"/>
  <c r="M461" i="7"/>
  <c r="K462" i="7"/>
  <c r="I463" i="7"/>
  <c r="M463" i="7"/>
  <c r="K464" i="7"/>
  <c r="I465" i="7"/>
  <c r="M465" i="7"/>
  <c r="K466" i="7"/>
  <c r="I467" i="7"/>
  <c r="M467" i="7"/>
  <c r="K468" i="7"/>
  <c r="I469" i="7"/>
  <c r="M469" i="7"/>
  <c r="K470" i="7"/>
  <c r="I471" i="7"/>
  <c r="M471" i="7"/>
  <c r="K472" i="7"/>
  <c r="I473" i="7"/>
  <c r="M473" i="7"/>
  <c r="K474" i="7"/>
  <c r="I475" i="7"/>
  <c r="M475" i="7"/>
  <c r="K476" i="7"/>
  <c r="I477" i="7"/>
  <c r="M477" i="7"/>
  <c r="K478" i="7"/>
  <c r="I479" i="7"/>
  <c r="M479" i="7"/>
  <c r="K480" i="7"/>
  <c r="I481" i="7"/>
  <c r="M481" i="7"/>
  <c r="K482" i="7"/>
  <c r="I483" i="7"/>
  <c r="M483" i="7"/>
  <c r="K484" i="7"/>
  <c r="I485" i="7"/>
  <c r="M485" i="7"/>
  <c r="K486" i="7"/>
  <c r="I487" i="7"/>
  <c r="M487" i="7"/>
  <c r="K488" i="7"/>
  <c r="I489" i="7"/>
  <c r="M489" i="7"/>
  <c r="K490" i="7"/>
  <c r="I491" i="7"/>
  <c r="M491" i="7"/>
  <c r="K492" i="7"/>
  <c r="I493" i="7"/>
  <c r="M493" i="7"/>
  <c r="K494" i="7"/>
  <c r="I495" i="7"/>
  <c r="M495" i="7"/>
  <c r="K496" i="7"/>
  <c r="I497" i="7"/>
  <c r="M497" i="7"/>
  <c r="K498" i="7"/>
  <c r="I499" i="7"/>
  <c r="M499" i="7"/>
  <c r="K500" i="7"/>
  <c r="I501" i="7"/>
  <c r="M501" i="7"/>
  <c r="K502" i="7"/>
  <c r="I503" i="7"/>
  <c r="M503" i="7"/>
  <c r="K504" i="7"/>
  <c r="I505" i="7"/>
  <c r="M505" i="7"/>
  <c r="K506" i="7"/>
  <c r="I507" i="7"/>
  <c r="M507" i="7"/>
  <c r="K508" i="7"/>
  <c r="I509" i="7"/>
  <c r="M509" i="7"/>
  <c r="K510" i="7"/>
  <c r="I511" i="7"/>
  <c r="M511" i="7"/>
  <c r="K512" i="7"/>
  <c r="I513" i="7"/>
  <c r="M513" i="7"/>
  <c r="K514" i="7"/>
  <c r="I515" i="7"/>
  <c r="M515" i="7"/>
  <c r="K516" i="7"/>
  <c r="I517" i="7"/>
  <c r="M517" i="7"/>
  <c r="K518" i="7"/>
  <c r="I519" i="7"/>
  <c r="M519" i="7"/>
  <c r="K520" i="7"/>
  <c r="I521" i="7"/>
  <c r="M521" i="7"/>
  <c r="K522" i="7"/>
  <c r="I523" i="7"/>
  <c r="M523" i="7"/>
  <c r="K524" i="7"/>
  <c r="I525" i="7"/>
  <c r="M525" i="7"/>
  <c r="K526" i="7"/>
  <c r="I527" i="7"/>
  <c r="M527" i="7"/>
  <c r="K528" i="7"/>
  <c r="I529" i="7"/>
  <c r="M529" i="7"/>
  <c r="K530" i="7"/>
  <c r="I531" i="7"/>
  <c r="M531" i="7"/>
  <c r="K532" i="7"/>
  <c r="I533" i="7"/>
  <c r="M533" i="7"/>
  <c r="K534" i="7"/>
  <c r="I535" i="7"/>
  <c r="M535" i="7"/>
  <c r="K536" i="7"/>
  <c r="I537" i="7"/>
  <c r="M537" i="7"/>
  <c r="K538" i="7"/>
  <c r="I539" i="7"/>
  <c r="M539" i="7"/>
  <c r="K540" i="7"/>
  <c r="I541" i="7"/>
  <c r="M541" i="7"/>
  <c r="K542" i="7"/>
  <c r="I543" i="7"/>
  <c r="M543" i="7"/>
  <c r="K544" i="7"/>
  <c r="I545" i="7"/>
  <c r="M545" i="7"/>
  <c r="K546" i="7"/>
  <c r="I547" i="7"/>
  <c r="M547" i="7"/>
  <c r="K548" i="7"/>
  <c r="I549" i="7"/>
  <c r="M549" i="7"/>
  <c r="K550" i="7"/>
  <c r="I551" i="7"/>
  <c r="M551" i="7"/>
  <c r="K552" i="7"/>
  <c r="I553" i="7"/>
  <c r="M553" i="7"/>
  <c r="K554" i="7"/>
  <c r="F327" i="7"/>
  <c r="F328" i="7"/>
  <c r="F330" i="7"/>
  <c r="F332" i="7"/>
  <c r="F334" i="7"/>
  <c r="F336" i="7"/>
  <c r="F338" i="7"/>
  <c r="L327" i="7"/>
  <c r="J328" i="7"/>
  <c r="N328" i="7"/>
  <c r="L329" i="7"/>
  <c r="J330" i="7"/>
  <c r="N330" i="7"/>
  <c r="L331" i="7"/>
  <c r="J332" i="7"/>
  <c r="N332" i="7"/>
  <c r="L333" i="7"/>
  <c r="J334" i="7"/>
  <c r="N334" i="7"/>
  <c r="L335" i="7"/>
  <c r="J336" i="7"/>
  <c r="N336" i="7"/>
  <c r="L337" i="7"/>
  <c r="J338" i="7"/>
  <c r="N338" i="7"/>
  <c r="B330" i="7"/>
  <c r="B433" i="17" s="1"/>
  <c r="B334" i="7"/>
  <c r="B437" i="17" s="1"/>
  <c r="B338" i="7"/>
  <c r="B441" i="17" s="1"/>
  <c r="F333" i="7"/>
  <c r="E328" i="7"/>
  <c r="E330" i="7"/>
  <c r="E332" i="7"/>
  <c r="E334" i="7"/>
  <c r="E336" i="7"/>
  <c r="E338" i="7"/>
  <c r="K327" i="7"/>
  <c r="I328" i="7"/>
  <c r="M328" i="7"/>
  <c r="K329" i="7"/>
  <c r="I330" i="7"/>
  <c r="M330" i="7"/>
  <c r="K331" i="7"/>
  <c r="I332" i="7"/>
  <c r="M332" i="7"/>
  <c r="K333" i="7"/>
  <c r="I334" i="7"/>
  <c r="M334" i="7"/>
  <c r="K335" i="7"/>
  <c r="I336" i="7"/>
  <c r="M336" i="7"/>
  <c r="K337" i="7"/>
  <c r="I338" i="7"/>
  <c r="M338" i="7"/>
  <c r="B329" i="7"/>
  <c r="B432" i="17" s="1"/>
  <c r="B333" i="7"/>
  <c r="B436" i="17" s="1"/>
  <c r="B337" i="7"/>
  <c r="B440" i="17" s="1"/>
  <c r="F331" i="7"/>
  <c r="F337" i="7"/>
  <c r="J327" i="7"/>
  <c r="N327" i="7"/>
  <c r="L328" i="7"/>
  <c r="J329" i="7"/>
  <c r="N329" i="7"/>
  <c r="L330" i="7"/>
  <c r="J331" i="7"/>
  <c r="N331" i="7"/>
  <c r="L332" i="7"/>
  <c r="J333" i="7"/>
  <c r="N333" i="7"/>
  <c r="L334" i="7"/>
  <c r="J335" i="7"/>
  <c r="N335" i="7"/>
  <c r="L336" i="7"/>
  <c r="J337" i="7"/>
  <c r="N337" i="7"/>
  <c r="L338" i="7"/>
  <c r="B328" i="7"/>
  <c r="B431" i="17" s="1"/>
  <c r="B332" i="7"/>
  <c r="B435" i="17" s="1"/>
  <c r="B336" i="7"/>
  <c r="B439" i="17" s="1"/>
  <c r="F329" i="7"/>
  <c r="F335" i="7"/>
  <c r="E327" i="7"/>
  <c r="E329" i="7"/>
  <c r="E331" i="7"/>
  <c r="E333" i="7"/>
  <c r="E335" i="7"/>
  <c r="E337" i="7"/>
  <c r="I327" i="7"/>
  <c r="M327" i="7"/>
  <c r="K328" i="7"/>
  <c r="I329" i="7"/>
  <c r="M329" i="7"/>
  <c r="K330" i="7"/>
  <c r="I331" i="7"/>
  <c r="M331" i="7"/>
  <c r="K332" i="7"/>
  <c r="I333" i="7"/>
  <c r="M333" i="7"/>
  <c r="K334" i="7"/>
  <c r="I335" i="7"/>
  <c r="M335" i="7"/>
  <c r="K336" i="7"/>
  <c r="I337" i="7"/>
  <c r="M337" i="7"/>
  <c r="K338" i="7"/>
  <c r="B327" i="7"/>
  <c r="B430" i="17" s="1"/>
  <c r="B331" i="7"/>
  <c r="B434" i="17" s="1"/>
  <c r="B335" i="7"/>
  <c r="B438" i="17" s="1"/>
  <c r="I555" i="2"/>
  <c r="H555" i="2"/>
  <c r="E556" i="27" l="1"/>
  <c r="E555" i="7"/>
  <c r="F555" i="7"/>
  <c r="F47" i="13"/>
  <c r="B102" i="17"/>
  <c r="C104" i="17"/>
  <c r="D102" i="17"/>
  <c r="D47" i="13"/>
  <c r="D1" i="2"/>
  <c r="C1" i="1"/>
  <c r="CE554" i="2"/>
  <c r="R554" i="6" s="1"/>
  <c r="CE553" i="2"/>
  <c r="R553" i="6" s="1"/>
  <c r="CE552" i="2"/>
  <c r="R552" i="6" s="1"/>
  <c r="CE551" i="2"/>
  <c r="R551" i="6" s="1"/>
  <c r="CE550" i="2"/>
  <c r="R550" i="6" s="1"/>
  <c r="CE549" i="2"/>
  <c r="R549" i="6" s="1"/>
  <c r="CE548" i="2"/>
  <c r="R548" i="6" s="1"/>
  <c r="CE547" i="2"/>
  <c r="R547" i="6" s="1"/>
  <c r="CE546" i="2"/>
  <c r="R546" i="6" s="1"/>
  <c r="CE545" i="2"/>
  <c r="R545" i="6" s="1"/>
  <c r="CE544" i="2"/>
  <c r="R544" i="6" s="1"/>
  <c r="CE543" i="2"/>
  <c r="R543" i="6" s="1"/>
  <c r="CE542" i="2"/>
  <c r="R542" i="6" s="1"/>
  <c r="CE541" i="2"/>
  <c r="R541" i="6" s="1"/>
  <c r="CE540" i="2"/>
  <c r="R540" i="6" s="1"/>
  <c r="CE539" i="2"/>
  <c r="R539" i="6" s="1"/>
  <c r="CE538" i="2"/>
  <c r="R538" i="6" s="1"/>
  <c r="CE537" i="2"/>
  <c r="R537" i="6" s="1"/>
  <c r="CE536" i="2"/>
  <c r="R536" i="6" s="1"/>
  <c r="CE535" i="2"/>
  <c r="R535" i="6" s="1"/>
  <c r="CE534" i="2"/>
  <c r="R534" i="6" s="1"/>
  <c r="CE533" i="2"/>
  <c r="R533" i="6" s="1"/>
  <c r="CE532" i="2"/>
  <c r="R532" i="6" s="1"/>
  <c r="CE531" i="2"/>
  <c r="R531" i="6" s="1"/>
  <c r="CE530" i="2"/>
  <c r="R530" i="6" s="1"/>
  <c r="CE529" i="2"/>
  <c r="R529" i="6" s="1"/>
  <c r="CE528" i="2"/>
  <c r="R528" i="6" s="1"/>
  <c r="CE527" i="2"/>
  <c r="R527" i="6" s="1"/>
  <c r="CE526" i="2"/>
  <c r="R526" i="6" s="1"/>
  <c r="CE525" i="2"/>
  <c r="R525" i="6" s="1"/>
  <c r="CE524" i="2"/>
  <c r="R524" i="6" s="1"/>
  <c r="CE523" i="2"/>
  <c r="R523" i="6" s="1"/>
  <c r="CE522" i="2"/>
  <c r="R522" i="6" s="1"/>
  <c r="CE521" i="2"/>
  <c r="R521" i="6" s="1"/>
  <c r="CE520" i="2"/>
  <c r="R520" i="6" s="1"/>
  <c r="CE519" i="2"/>
  <c r="R519" i="6" s="1"/>
  <c r="CE518" i="2"/>
  <c r="R518" i="6" s="1"/>
  <c r="CE517" i="2"/>
  <c r="R517" i="6" s="1"/>
  <c r="CE516" i="2"/>
  <c r="R516" i="6" s="1"/>
  <c r="CE515" i="2"/>
  <c r="R515" i="6" s="1"/>
  <c r="CE514" i="2"/>
  <c r="R514" i="6" s="1"/>
  <c r="CE513" i="2"/>
  <c r="R513" i="6" s="1"/>
  <c r="CE512" i="2"/>
  <c r="R512" i="6" s="1"/>
  <c r="CE511" i="2"/>
  <c r="R511" i="6" s="1"/>
  <c r="CE510" i="2"/>
  <c r="R510" i="6" s="1"/>
  <c r="CE509" i="2"/>
  <c r="R509" i="6" s="1"/>
  <c r="CE508" i="2"/>
  <c r="R508" i="6" s="1"/>
  <c r="CE507" i="2"/>
  <c r="R507" i="6" s="1"/>
  <c r="CE506" i="2"/>
  <c r="R506" i="6" s="1"/>
  <c r="CE505" i="2"/>
  <c r="R505" i="6" s="1"/>
  <c r="CE504" i="2"/>
  <c r="R504" i="6" s="1"/>
  <c r="CE503" i="2"/>
  <c r="R503" i="6" s="1"/>
  <c r="CE502" i="2"/>
  <c r="R502" i="6" s="1"/>
  <c r="CE501" i="2"/>
  <c r="R501" i="6" s="1"/>
  <c r="CE500" i="2"/>
  <c r="R500" i="6" s="1"/>
  <c r="CE499" i="2"/>
  <c r="R499" i="6" s="1"/>
  <c r="CE498" i="2"/>
  <c r="R498" i="6" s="1"/>
  <c r="CE497" i="2"/>
  <c r="R497" i="6" s="1"/>
  <c r="CE496" i="2"/>
  <c r="R496" i="6" s="1"/>
  <c r="CE495" i="2"/>
  <c r="R495" i="6" s="1"/>
  <c r="CE494" i="2"/>
  <c r="R494" i="6" s="1"/>
  <c r="CE493" i="2"/>
  <c r="R493" i="6" s="1"/>
  <c r="CE492" i="2"/>
  <c r="R492" i="6" s="1"/>
  <c r="CE491" i="2"/>
  <c r="R491" i="6" s="1"/>
  <c r="CE490" i="2"/>
  <c r="R490" i="6" s="1"/>
  <c r="CE489" i="2"/>
  <c r="R489" i="6" s="1"/>
  <c r="CE488" i="2"/>
  <c r="R488" i="6" s="1"/>
  <c r="CE487" i="2"/>
  <c r="R487" i="6" s="1"/>
  <c r="CE486" i="2"/>
  <c r="R486" i="6" s="1"/>
  <c r="CE485" i="2"/>
  <c r="R485" i="6" s="1"/>
  <c r="CE484" i="2"/>
  <c r="R484" i="6" s="1"/>
  <c r="CE483" i="2"/>
  <c r="R483" i="6" s="1"/>
  <c r="CE482" i="2"/>
  <c r="R482" i="6" s="1"/>
  <c r="CE481" i="2"/>
  <c r="R481" i="6" s="1"/>
  <c r="CE480" i="2"/>
  <c r="R480" i="6" s="1"/>
  <c r="CE479" i="2"/>
  <c r="R479" i="6" s="1"/>
  <c r="CE478" i="2"/>
  <c r="R478" i="6" s="1"/>
  <c r="CE477" i="2"/>
  <c r="R477" i="6" s="1"/>
  <c r="CE476" i="2"/>
  <c r="R476" i="6" s="1"/>
  <c r="CE475" i="2"/>
  <c r="R475" i="6" s="1"/>
  <c r="CE474" i="2"/>
  <c r="R474" i="6" s="1"/>
  <c r="CE473" i="2"/>
  <c r="R473" i="6" s="1"/>
  <c r="CE472" i="2"/>
  <c r="R472" i="6" s="1"/>
  <c r="CE471" i="2"/>
  <c r="R471" i="6" s="1"/>
  <c r="CE470" i="2"/>
  <c r="R470" i="6" s="1"/>
  <c r="CE469" i="2"/>
  <c r="R469" i="6" s="1"/>
  <c r="CE468" i="2"/>
  <c r="R468" i="6" s="1"/>
  <c r="CE467" i="2"/>
  <c r="R467" i="6" s="1"/>
  <c r="CE466" i="2"/>
  <c r="R466" i="6" s="1"/>
  <c r="CE465" i="2"/>
  <c r="R465" i="6" s="1"/>
  <c r="CE464" i="2"/>
  <c r="R464" i="6" s="1"/>
  <c r="CE463" i="2"/>
  <c r="R463" i="6" s="1"/>
  <c r="CE462" i="2"/>
  <c r="R462" i="6" s="1"/>
  <c r="CE461" i="2"/>
  <c r="R461" i="6" s="1"/>
  <c r="CE460" i="2"/>
  <c r="R460" i="6" s="1"/>
  <c r="CE459" i="2"/>
  <c r="R459" i="6" s="1"/>
  <c r="CE458" i="2"/>
  <c r="R458" i="6" s="1"/>
  <c r="CE457" i="2"/>
  <c r="R457" i="6" s="1"/>
  <c r="CE456" i="2"/>
  <c r="R456" i="6" s="1"/>
  <c r="CE455" i="2"/>
  <c r="R455" i="6" s="1"/>
  <c r="CE454" i="2"/>
  <c r="R454" i="6" s="1"/>
  <c r="CE453" i="2"/>
  <c r="R453" i="6" s="1"/>
  <c r="CE452" i="2"/>
  <c r="R452" i="6" s="1"/>
  <c r="CE451" i="2"/>
  <c r="R451" i="6" s="1"/>
  <c r="CE450" i="2"/>
  <c r="R450" i="6" s="1"/>
  <c r="CE449" i="2"/>
  <c r="R449" i="6" s="1"/>
  <c r="CE448" i="2"/>
  <c r="R448" i="6" s="1"/>
  <c r="CE447" i="2"/>
  <c r="R447" i="6" s="1"/>
  <c r="CE446" i="2"/>
  <c r="R446" i="6" s="1"/>
  <c r="CE445" i="2"/>
  <c r="R445" i="6" s="1"/>
  <c r="CE444" i="2"/>
  <c r="R444" i="6" s="1"/>
  <c r="CE443" i="2"/>
  <c r="R443" i="6" s="1"/>
  <c r="CE442" i="2"/>
  <c r="R442" i="6" s="1"/>
  <c r="CE441" i="2"/>
  <c r="R441" i="6" s="1"/>
  <c r="CE440" i="2"/>
  <c r="R440" i="6" s="1"/>
  <c r="CE439" i="2"/>
  <c r="R439" i="6" s="1"/>
  <c r="CE438" i="2"/>
  <c r="R438" i="6" s="1"/>
  <c r="CE437" i="2"/>
  <c r="R437" i="6" s="1"/>
  <c r="CE436" i="2"/>
  <c r="R436" i="6" s="1"/>
  <c r="CE435" i="2"/>
  <c r="R435" i="6" s="1"/>
  <c r="CE434" i="2"/>
  <c r="R434" i="6" s="1"/>
  <c r="CE433" i="2"/>
  <c r="R433" i="6" s="1"/>
  <c r="CE432" i="2"/>
  <c r="R432" i="6" s="1"/>
  <c r="CE431" i="2"/>
  <c r="R431" i="6" s="1"/>
  <c r="CE430" i="2"/>
  <c r="R430" i="6" s="1"/>
  <c r="CE429" i="2"/>
  <c r="R429" i="6" s="1"/>
  <c r="CE428" i="2"/>
  <c r="R428" i="6" s="1"/>
  <c r="CE427" i="2"/>
  <c r="R427" i="6" s="1"/>
  <c r="CE426" i="2"/>
  <c r="R426" i="6" s="1"/>
  <c r="CE425" i="2"/>
  <c r="R425" i="6" s="1"/>
  <c r="CE424" i="2"/>
  <c r="R424" i="6" s="1"/>
  <c r="CE423" i="2"/>
  <c r="R423" i="6" s="1"/>
  <c r="CE422" i="2"/>
  <c r="R422" i="6" s="1"/>
  <c r="CE421" i="2"/>
  <c r="R421" i="6" s="1"/>
  <c r="CE420" i="2"/>
  <c r="R420" i="6" s="1"/>
  <c r="CE419" i="2"/>
  <c r="R419" i="6" s="1"/>
  <c r="CE418" i="2"/>
  <c r="R418" i="6" s="1"/>
  <c r="CE417" i="2"/>
  <c r="R417" i="6" s="1"/>
  <c r="CE416" i="2"/>
  <c r="R416" i="6" s="1"/>
  <c r="CE415" i="2"/>
  <c r="R415" i="6" s="1"/>
  <c r="CE414" i="2"/>
  <c r="R414" i="6" s="1"/>
  <c r="CE413" i="2"/>
  <c r="R413" i="6" s="1"/>
  <c r="CE412" i="2"/>
  <c r="R412" i="6" s="1"/>
  <c r="CE411" i="2"/>
  <c r="R411" i="6" s="1"/>
  <c r="CE410" i="2"/>
  <c r="R410" i="6" s="1"/>
  <c r="CE409" i="2"/>
  <c r="R409" i="6" s="1"/>
  <c r="CE408" i="2"/>
  <c r="R408" i="6" s="1"/>
  <c r="CE407" i="2"/>
  <c r="R407" i="6" s="1"/>
  <c r="CE406" i="2"/>
  <c r="R406" i="6" s="1"/>
  <c r="CE405" i="2"/>
  <c r="R405" i="6" s="1"/>
  <c r="CE404" i="2"/>
  <c r="R404" i="6" s="1"/>
  <c r="CE403" i="2"/>
  <c r="R403" i="6" s="1"/>
  <c r="CE402" i="2"/>
  <c r="R402" i="6" s="1"/>
  <c r="CE401" i="2"/>
  <c r="R401" i="6" s="1"/>
  <c r="CE400" i="2"/>
  <c r="R400" i="6" s="1"/>
  <c r="CE399" i="2"/>
  <c r="R399" i="6" s="1"/>
  <c r="CE398" i="2"/>
  <c r="R398" i="6" s="1"/>
  <c r="CE397" i="2"/>
  <c r="R397" i="6" s="1"/>
  <c r="CE396" i="2"/>
  <c r="R396" i="6" s="1"/>
  <c r="CE395" i="2"/>
  <c r="R395" i="6" s="1"/>
  <c r="CE394" i="2"/>
  <c r="R394" i="6" s="1"/>
  <c r="CE393" i="2"/>
  <c r="R393" i="6" s="1"/>
  <c r="CE392" i="2"/>
  <c r="R392" i="6" s="1"/>
  <c r="CE391" i="2"/>
  <c r="R391" i="6" s="1"/>
  <c r="CE390" i="2"/>
  <c r="R390" i="6" s="1"/>
  <c r="CE389" i="2"/>
  <c r="R389" i="6" s="1"/>
  <c r="CE388" i="2"/>
  <c r="R388" i="6" s="1"/>
  <c r="CE387" i="2"/>
  <c r="R387" i="6" s="1"/>
  <c r="CE386" i="2"/>
  <c r="R386" i="6" s="1"/>
  <c r="CE385" i="2"/>
  <c r="R385" i="6" s="1"/>
  <c r="CE384" i="2"/>
  <c r="R384" i="6" s="1"/>
  <c r="CE383" i="2"/>
  <c r="R383" i="6" s="1"/>
  <c r="CE382" i="2"/>
  <c r="R382" i="6" s="1"/>
  <c r="CE381" i="2"/>
  <c r="R381" i="6" s="1"/>
  <c r="CE380" i="2"/>
  <c r="R380" i="6" s="1"/>
  <c r="CE379" i="2"/>
  <c r="R379" i="6" s="1"/>
  <c r="CE378" i="2"/>
  <c r="R378" i="6" s="1"/>
  <c r="CE377" i="2"/>
  <c r="R377" i="6" s="1"/>
  <c r="CE376" i="2"/>
  <c r="R376" i="6" s="1"/>
  <c r="CE375" i="2"/>
  <c r="R375" i="6" s="1"/>
  <c r="CE374" i="2"/>
  <c r="R374" i="6" s="1"/>
  <c r="CE373" i="2"/>
  <c r="R373" i="6" s="1"/>
  <c r="CE372" i="2"/>
  <c r="R372" i="6" s="1"/>
  <c r="CE371" i="2"/>
  <c r="R371" i="6" s="1"/>
  <c r="CE370" i="2"/>
  <c r="R370" i="6" s="1"/>
  <c r="CE369" i="2"/>
  <c r="R369" i="6" s="1"/>
  <c r="CE368" i="2"/>
  <c r="R368" i="6" s="1"/>
  <c r="CE367" i="2"/>
  <c r="R367" i="6" s="1"/>
  <c r="CE366" i="2"/>
  <c r="R366" i="6" s="1"/>
  <c r="CE365" i="2"/>
  <c r="R365" i="6" s="1"/>
  <c r="CE364" i="2"/>
  <c r="R364" i="6" s="1"/>
  <c r="CE363" i="2"/>
  <c r="R363" i="6" s="1"/>
  <c r="CE362" i="2"/>
  <c r="R362" i="6" s="1"/>
  <c r="CE361" i="2"/>
  <c r="R361" i="6" s="1"/>
  <c r="CE360" i="2"/>
  <c r="R360" i="6" s="1"/>
  <c r="CE359" i="2"/>
  <c r="R359" i="6" s="1"/>
  <c r="CE358" i="2"/>
  <c r="R358" i="6" s="1"/>
  <c r="CE357" i="2"/>
  <c r="R357" i="6" s="1"/>
  <c r="CE356" i="2"/>
  <c r="R356" i="6" s="1"/>
  <c r="CE355" i="2"/>
  <c r="R355" i="6" s="1"/>
  <c r="CE354" i="2"/>
  <c r="R354" i="6" s="1"/>
  <c r="CE353" i="2"/>
  <c r="R353" i="6" s="1"/>
  <c r="CE352" i="2"/>
  <c r="R352" i="6" s="1"/>
  <c r="CE351" i="2"/>
  <c r="R351" i="6" s="1"/>
  <c r="CE350" i="2"/>
  <c r="R350" i="6" s="1"/>
  <c r="CE349" i="2"/>
  <c r="R349" i="6" s="1"/>
  <c r="CE348" i="2"/>
  <c r="R348" i="6" s="1"/>
  <c r="CE347" i="2"/>
  <c r="R347" i="6" s="1"/>
  <c r="CE346" i="2"/>
  <c r="R346" i="6" s="1"/>
  <c r="CE345" i="2"/>
  <c r="R345" i="6" s="1"/>
  <c r="CE344" i="2"/>
  <c r="R344" i="6" s="1"/>
  <c r="CE343" i="2"/>
  <c r="R343" i="6" s="1"/>
  <c r="CE342" i="2"/>
  <c r="R342" i="6" s="1"/>
  <c r="CE341" i="2"/>
  <c r="R341" i="6" s="1"/>
  <c r="CE340" i="2"/>
  <c r="R340" i="6" s="1"/>
  <c r="CE339" i="2"/>
  <c r="R339" i="6" s="1"/>
  <c r="CE338" i="2"/>
  <c r="R338" i="6" s="1"/>
  <c r="CE337" i="2"/>
  <c r="R337" i="6" s="1"/>
  <c r="CE336" i="2"/>
  <c r="R336" i="6" s="1"/>
  <c r="CE335" i="2"/>
  <c r="R335" i="6" s="1"/>
  <c r="CE334" i="2"/>
  <c r="R334" i="6" s="1"/>
  <c r="CE333" i="2"/>
  <c r="R333" i="6" s="1"/>
  <c r="CE332" i="2"/>
  <c r="R332" i="6" s="1"/>
  <c r="CE331" i="2"/>
  <c r="R331" i="6" s="1"/>
  <c r="CE330" i="2"/>
  <c r="R330" i="6" s="1"/>
  <c r="CE329" i="2"/>
  <c r="R329" i="6" s="1"/>
  <c r="CE328" i="2"/>
  <c r="R328" i="6" s="1"/>
  <c r="CE327" i="2"/>
  <c r="R327" i="6" s="1"/>
  <c r="CE326" i="2"/>
  <c r="R326" i="6" s="1"/>
  <c r="CE325" i="2"/>
  <c r="R325" i="6" s="1"/>
  <c r="CE324" i="2"/>
  <c r="R324" i="6" s="1"/>
  <c r="CE323" i="2"/>
  <c r="R323" i="6" s="1"/>
  <c r="CE322" i="2"/>
  <c r="R322" i="6" s="1"/>
  <c r="CE321" i="2"/>
  <c r="R321" i="6" s="1"/>
  <c r="CE320" i="2"/>
  <c r="R320" i="6" s="1"/>
  <c r="CE319" i="2"/>
  <c r="R319" i="6" s="1"/>
  <c r="CE318" i="2"/>
  <c r="R318" i="6" s="1"/>
  <c r="CE317" i="2"/>
  <c r="R317" i="6" s="1"/>
  <c r="CE316" i="2"/>
  <c r="R316" i="6" s="1"/>
  <c r="CE315" i="2"/>
  <c r="R315" i="6" s="1"/>
  <c r="CE314" i="2"/>
  <c r="R314" i="6" s="1"/>
  <c r="CE313" i="2"/>
  <c r="R313" i="6" s="1"/>
  <c r="CE312" i="2"/>
  <c r="R312" i="6" s="1"/>
  <c r="CE311" i="2"/>
  <c r="R311" i="6" s="1"/>
  <c r="CE310" i="2"/>
  <c r="R310" i="6" s="1"/>
  <c r="CE309" i="2"/>
  <c r="R309" i="6" s="1"/>
  <c r="CE308" i="2"/>
  <c r="R308" i="6" s="1"/>
  <c r="CE307" i="2"/>
  <c r="R307" i="6" s="1"/>
  <c r="CE306" i="2"/>
  <c r="R306" i="6" s="1"/>
  <c r="CE305" i="2"/>
  <c r="R305" i="6" s="1"/>
  <c r="CE304" i="2"/>
  <c r="R304" i="6" s="1"/>
  <c r="CE303" i="2"/>
  <c r="R303" i="6" s="1"/>
  <c r="CE302" i="2"/>
  <c r="R302" i="6" s="1"/>
  <c r="CE301" i="2"/>
  <c r="R301" i="6" s="1"/>
  <c r="CE300" i="2"/>
  <c r="R300" i="6" s="1"/>
  <c r="CE299" i="2"/>
  <c r="R299" i="6" s="1"/>
  <c r="CE298" i="2"/>
  <c r="R298" i="6" s="1"/>
  <c r="CE297" i="2"/>
  <c r="R297" i="6" s="1"/>
  <c r="CE296" i="2"/>
  <c r="R296" i="6" s="1"/>
  <c r="CE295" i="2"/>
  <c r="R295" i="6" s="1"/>
  <c r="CE294" i="2"/>
  <c r="R294" i="6" s="1"/>
  <c r="CE293" i="2"/>
  <c r="R293" i="6" s="1"/>
  <c r="CE292" i="2"/>
  <c r="R292" i="6" s="1"/>
  <c r="CE291" i="2"/>
  <c r="R291" i="6" s="1"/>
  <c r="CE290" i="2"/>
  <c r="R290" i="6" s="1"/>
  <c r="CE289" i="2"/>
  <c r="R289" i="6" s="1"/>
  <c r="CE288" i="2"/>
  <c r="R288" i="6" s="1"/>
  <c r="CE287" i="2"/>
  <c r="R287" i="6" s="1"/>
  <c r="CE286" i="2"/>
  <c r="R286" i="6" s="1"/>
  <c r="CE285" i="2"/>
  <c r="R285" i="6" s="1"/>
  <c r="CE284" i="2"/>
  <c r="R284" i="6" s="1"/>
  <c r="CE283" i="2"/>
  <c r="R283" i="6" s="1"/>
  <c r="CE282" i="2"/>
  <c r="R282" i="6" s="1"/>
  <c r="CE281" i="2"/>
  <c r="R281" i="6" s="1"/>
  <c r="CE280" i="2"/>
  <c r="R280" i="6" s="1"/>
  <c r="CE279" i="2"/>
  <c r="R279" i="6" s="1"/>
  <c r="CE278" i="2"/>
  <c r="R278" i="6" s="1"/>
  <c r="CE277" i="2"/>
  <c r="R277" i="6" s="1"/>
  <c r="CE276" i="2"/>
  <c r="R276" i="6" s="1"/>
  <c r="CE275" i="2"/>
  <c r="R275" i="6" s="1"/>
  <c r="CE274" i="2"/>
  <c r="R274" i="6" s="1"/>
  <c r="CE273" i="2"/>
  <c r="R273" i="6" s="1"/>
  <c r="CE272" i="2"/>
  <c r="R272" i="6" s="1"/>
  <c r="CE271" i="2"/>
  <c r="R271" i="6" s="1"/>
  <c r="CE270" i="2"/>
  <c r="R270" i="6" s="1"/>
  <c r="CE269" i="2"/>
  <c r="R269" i="6" s="1"/>
  <c r="CE268" i="2"/>
  <c r="R268" i="6" s="1"/>
  <c r="CE267" i="2"/>
  <c r="R267" i="6" s="1"/>
  <c r="CE266" i="2"/>
  <c r="R266" i="6" s="1"/>
  <c r="CE265" i="2"/>
  <c r="R265" i="6" s="1"/>
  <c r="CE264" i="2"/>
  <c r="R264" i="6" s="1"/>
  <c r="CE263" i="2"/>
  <c r="R263" i="6" s="1"/>
  <c r="CE262" i="2"/>
  <c r="R262" i="6" s="1"/>
  <c r="CE261" i="2"/>
  <c r="R261" i="6" s="1"/>
  <c r="CE260" i="2"/>
  <c r="R260" i="6" s="1"/>
  <c r="CE259" i="2"/>
  <c r="R259" i="6" s="1"/>
  <c r="CE258" i="2"/>
  <c r="R258" i="6" s="1"/>
  <c r="CE257" i="2"/>
  <c r="R257" i="6" s="1"/>
  <c r="CE256" i="2"/>
  <c r="R256" i="6" s="1"/>
  <c r="CE255" i="2"/>
  <c r="R255" i="6" s="1"/>
  <c r="CE254" i="2"/>
  <c r="R254" i="6" s="1"/>
  <c r="CE253" i="2"/>
  <c r="R253" i="6" s="1"/>
  <c r="CE252" i="2"/>
  <c r="R252" i="6" s="1"/>
  <c r="CE251" i="2"/>
  <c r="R251" i="6" s="1"/>
  <c r="CE250" i="2"/>
  <c r="R250" i="6" s="1"/>
  <c r="CE249" i="2"/>
  <c r="R249" i="6" s="1"/>
  <c r="CE248" i="2"/>
  <c r="R248" i="6" s="1"/>
  <c r="CE247" i="2"/>
  <c r="R247" i="6" s="1"/>
  <c r="CE246" i="2"/>
  <c r="R246" i="6" s="1"/>
  <c r="CE245" i="2"/>
  <c r="R245" i="6" s="1"/>
  <c r="CE244" i="2"/>
  <c r="R244" i="6" s="1"/>
  <c r="CE243" i="2"/>
  <c r="R243" i="6" s="1"/>
  <c r="CE242" i="2"/>
  <c r="R242" i="6" s="1"/>
  <c r="CE241" i="2"/>
  <c r="R241" i="6" s="1"/>
  <c r="CE240" i="2"/>
  <c r="R240" i="6" s="1"/>
  <c r="CE239" i="2"/>
  <c r="R239" i="6" s="1"/>
  <c r="CE238" i="2"/>
  <c r="R238" i="6" s="1"/>
  <c r="CE237" i="2"/>
  <c r="R237" i="6" s="1"/>
  <c r="CE236" i="2"/>
  <c r="R236" i="6" s="1"/>
  <c r="CE235" i="2"/>
  <c r="R235" i="6" s="1"/>
  <c r="CE234" i="2"/>
  <c r="R234" i="6" s="1"/>
  <c r="CE233" i="2"/>
  <c r="R233" i="6" s="1"/>
  <c r="CE232" i="2"/>
  <c r="R232" i="6" s="1"/>
  <c r="CE231" i="2"/>
  <c r="R231" i="6" s="1"/>
  <c r="CE230" i="2"/>
  <c r="R230" i="6" s="1"/>
  <c r="CE229" i="2"/>
  <c r="R229" i="6" s="1"/>
  <c r="CE228" i="2"/>
  <c r="R228" i="6" s="1"/>
  <c r="CE227" i="2"/>
  <c r="R227" i="6" s="1"/>
  <c r="CE226" i="2"/>
  <c r="R226" i="6" s="1"/>
  <c r="CE225" i="2"/>
  <c r="R225" i="6" s="1"/>
  <c r="CE224" i="2"/>
  <c r="R224" i="6" s="1"/>
  <c r="CE223" i="2"/>
  <c r="R223" i="6" s="1"/>
  <c r="CE222" i="2"/>
  <c r="R222" i="6" s="1"/>
  <c r="CE221" i="2"/>
  <c r="R221" i="6" s="1"/>
  <c r="CE220" i="2"/>
  <c r="R220" i="6" s="1"/>
  <c r="CE219" i="2"/>
  <c r="R219" i="6" s="1"/>
  <c r="CE218" i="2"/>
  <c r="R218" i="6" s="1"/>
  <c r="CE217" i="2"/>
  <c r="R217" i="6" s="1"/>
  <c r="CE216" i="2"/>
  <c r="R216" i="6" s="1"/>
  <c r="CE215" i="2"/>
  <c r="R215" i="6" s="1"/>
  <c r="CE214" i="2"/>
  <c r="R214" i="6" s="1"/>
  <c r="CE213" i="2"/>
  <c r="R213" i="6" s="1"/>
  <c r="CE212" i="2"/>
  <c r="R212" i="6" s="1"/>
  <c r="CE211" i="2"/>
  <c r="R211" i="6" s="1"/>
  <c r="CE210" i="2"/>
  <c r="R210" i="6" s="1"/>
  <c r="CE209" i="2"/>
  <c r="R209" i="6" s="1"/>
  <c r="CE208" i="2"/>
  <c r="R208" i="6" s="1"/>
  <c r="CE207" i="2"/>
  <c r="R207" i="6" s="1"/>
  <c r="CE206" i="2"/>
  <c r="R206" i="6" s="1"/>
  <c r="CE205" i="2"/>
  <c r="R205" i="6" s="1"/>
  <c r="CE204" i="2"/>
  <c r="R204" i="6" s="1"/>
  <c r="CE203" i="2"/>
  <c r="R203" i="6" s="1"/>
  <c r="CE202" i="2"/>
  <c r="R202" i="6" s="1"/>
  <c r="CE201" i="2"/>
  <c r="R201" i="6" s="1"/>
  <c r="CE200" i="2"/>
  <c r="R200" i="6" s="1"/>
  <c r="CE199" i="2"/>
  <c r="R199" i="6" s="1"/>
  <c r="CE198" i="2"/>
  <c r="R198" i="6" s="1"/>
  <c r="CE197" i="2"/>
  <c r="R197" i="6" s="1"/>
  <c r="CE196" i="2"/>
  <c r="R196" i="6" s="1"/>
  <c r="CE195" i="2"/>
  <c r="R195" i="6" s="1"/>
  <c r="CE194" i="2"/>
  <c r="R194" i="6" s="1"/>
  <c r="CE193" i="2"/>
  <c r="R193" i="6" s="1"/>
  <c r="CE192" i="2"/>
  <c r="R192" i="6" s="1"/>
  <c r="CE191" i="2"/>
  <c r="R191" i="6" s="1"/>
  <c r="CE190" i="2"/>
  <c r="R190" i="6" s="1"/>
  <c r="CE189" i="2"/>
  <c r="R189" i="6" s="1"/>
  <c r="CE188" i="2"/>
  <c r="R188" i="6" s="1"/>
  <c r="CE187" i="2"/>
  <c r="R187" i="6" s="1"/>
  <c r="CE186" i="2"/>
  <c r="R186" i="6" s="1"/>
  <c r="CE185" i="2"/>
  <c r="R185" i="6" s="1"/>
  <c r="CE184" i="2"/>
  <c r="R184" i="6" s="1"/>
  <c r="CE183" i="2"/>
  <c r="R183" i="6" s="1"/>
  <c r="CE182" i="2"/>
  <c r="R182" i="6" s="1"/>
  <c r="CE181" i="2"/>
  <c r="R181" i="6" s="1"/>
  <c r="CE180" i="2"/>
  <c r="R180" i="6" s="1"/>
  <c r="CE179" i="2"/>
  <c r="R179" i="6" s="1"/>
  <c r="CE178" i="2"/>
  <c r="R178" i="6" s="1"/>
  <c r="CE177" i="2"/>
  <c r="R177" i="6" s="1"/>
  <c r="CE176" i="2"/>
  <c r="R176" i="6" s="1"/>
  <c r="CE175" i="2"/>
  <c r="R175" i="6" s="1"/>
  <c r="CE174" i="2"/>
  <c r="R174" i="6" s="1"/>
  <c r="CE173" i="2"/>
  <c r="R173" i="6" s="1"/>
  <c r="CE172" i="2"/>
  <c r="R172" i="6" s="1"/>
  <c r="CE171" i="2"/>
  <c r="R171" i="6" s="1"/>
  <c r="CE170" i="2"/>
  <c r="R170" i="6" s="1"/>
  <c r="CE169" i="2"/>
  <c r="R169" i="6" s="1"/>
  <c r="CE168" i="2"/>
  <c r="R168" i="6" s="1"/>
  <c r="CE167" i="2"/>
  <c r="R167" i="6" s="1"/>
  <c r="CE166" i="2"/>
  <c r="R166" i="6" s="1"/>
  <c r="CE165" i="2"/>
  <c r="R165" i="6" s="1"/>
  <c r="CE164" i="2"/>
  <c r="R164" i="6" s="1"/>
  <c r="CE163" i="2"/>
  <c r="R163" i="6" s="1"/>
  <c r="CE162" i="2"/>
  <c r="R162" i="6" s="1"/>
  <c r="CE161" i="2"/>
  <c r="R161" i="6" s="1"/>
  <c r="CE160" i="2"/>
  <c r="R160" i="6" s="1"/>
  <c r="CE159" i="2"/>
  <c r="R159" i="6" s="1"/>
  <c r="CE158" i="2"/>
  <c r="R158" i="6" s="1"/>
  <c r="CE157" i="2"/>
  <c r="R157" i="6" s="1"/>
  <c r="CE156" i="2"/>
  <c r="R156" i="6" s="1"/>
  <c r="CE155" i="2"/>
  <c r="R155" i="6" s="1"/>
  <c r="CE154" i="2"/>
  <c r="R154" i="6" s="1"/>
  <c r="CE153" i="2"/>
  <c r="R153" i="6" s="1"/>
  <c r="CE152" i="2"/>
  <c r="R152" i="6" s="1"/>
  <c r="CE151" i="2"/>
  <c r="R151" i="6" s="1"/>
  <c r="CE150" i="2"/>
  <c r="R150" i="6" s="1"/>
  <c r="CE149" i="2"/>
  <c r="R149" i="6" s="1"/>
  <c r="CE148" i="2"/>
  <c r="R148" i="6" s="1"/>
  <c r="CE147" i="2"/>
  <c r="R147" i="6" s="1"/>
  <c r="CE146" i="2"/>
  <c r="R146" i="6" s="1"/>
  <c r="CE145" i="2"/>
  <c r="R145" i="6" s="1"/>
  <c r="CE144" i="2"/>
  <c r="R144" i="6" s="1"/>
  <c r="CE143" i="2"/>
  <c r="R143" i="6" s="1"/>
  <c r="CE142" i="2"/>
  <c r="R142" i="6" s="1"/>
  <c r="CE141" i="2"/>
  <c r="R141" i="6" s="1"/>
  <c r="CE140" i="2"/>
  <c r="R140" i="6" s="1"/>
  <c r="CE139" i="2"/>
  <c r="R139" i="6" s="1"/>
  <c r="CE138" i="2"/>
  <c r="R138" i="6" s="1"/>
  <c r="CE137" i="2"/>
  <c r="R137" i="6" s="1"/>
  <c r="CE136" i="2"/>
  <c r="R136" i="6" s="1"/>
  <c r="CE135" i="2"/>
  <c r="R135" i="6" s="1"/>
  <c r="CE134" i="2"/>
  <c r="R134" i="6" s="1"/>
  <c r="CE133" i="2"/>
  <c r="R133" i="6" s="1"/>
  <c r="CE132" i="2"/>
  <c r="R132" i="6" s="1"/>
  <c r="CE131" i="2"/>
  <c r="R131" i="6" s="1"/>
  <c r="CE130" i="2"/>
  <c r="R130" i="6" s="1"/>
  <c r="CE129" i="2"/>
  <c r="R129" i="6" s="1"/>
  <c r="CE128" i="2"/>
  <c r="R128" i="6" s="1"/>
  <c r="CE127" i="2"/>
  <c r="R127" i="6" s="1"/>
  <c r="CE126" i="2"/>
  <c r="R126" i="6" s="1"/>
  <c r="CE125" i="2"/>
  <c r="R125" i="6" s="1"/>
  <c r="CE124" i="2"/>
  <c r="R124" i="6" s="1"/>
  <c r="CE123" i="2"/>
  <c r="R123" i="6" s="1"/>
  <c r="CE122" i="2"/>
  <c r="R122" i="6" s="1"/>
  <c r="CE121" i="2"/>
  <c r="R121" i="6" s="1"/>
  <c r="CE120" i="2"/>
  <c r="R120" i="6" s="1"/>
  <c r="CE119" i="2"/>
  <c r="R119" i="6" s="1"/>
  <c r="CE118" i="2"/>
  <c r="R118" i="6" s="1"/>
  <c r="CE117" i="2"/>
  <c r="R117" i="6" s="1"/>
  <c r="CE116" i="2"/>
  <c r="R116" i="6" s="1"/>
  <c r="CE115" i="2"/>
  <c r="R115" i="6" s="1"/>
  <c r="CE114" i="2"/>
  <c r="R114" i="6" s="1"/>
  <c r="CE113" i="2"/>
  <c r="R113" i="6" s="1"/>
  <c r="CE112" i="2"/>
  <c r="R112" i="6" s="1"/>
  <c r="CE111" i="2"/>
  <c r="R111" i="6" s="1"/>
  <c r="CE110" i="2"/>
  <c r="R110" i="6" s="1"/>
  <c r="CE109" i="2"/>
  <c r="R109" i="6" s="1"/>
  <c r="CE108" i="2"/>
  <c r="R108" i="6" s="1"/>
  <c r="CE107" i="2"/>
  <c r="R107" i="6" s="1"/>
  <c r="CE106" i="2"/>
  <c r="R106" i="6" s="1"/>
  <c r="CE105" i="2"/>
  <c r="R105" i="6" s="1"/>
  <c r="CE104" i="2"/>
  <c r="R104" i="6" s="1"/>
  <c r="CE103" i="2"/>
  <c r="R103" i="6" s="1"/>
  <c r="CE102" i="2"/>
  <c r="R102" i="6" s="1"/>
  <c r="CE101" i="2"/>
  <c r="R101" i="6" s="1"/>
  <c r="CE100" i="2"/>
  <c r="R100" i="6" s="1"/>
  <c r="CE99" i="2"/>
  <c r="R99" i="6" s="1"/>
  <c r="CE98" i="2"/>
  <c r="R98" i="6" s="1"/>
  <c r="CE97" i="2"/>
  <c r="R97" i="6" s="1"/>
  <c r="CE96" i="2"/>
  <c r="R96" i="6" s="1"/>
  <c r="CE95" i="2"/>
  <c r="R95" i="6" s="1"/>
  <c r="CE94" i="2"/>
  <c r="R94" i="6" s="1"/>
  <c r="CE93" i="2"/>
  <c r="R93" i="6" s="1"/>
  <c r="CE92" i="2"/>
  <c r="R92" i="6" s="1"/>
  <c r="CE91" i="2"/>
  <c r="R91" i="6" s="1"/>
  <c r="CE90" i="2"/>
  <c r="R90" i="6" s="1"/>
  <c r="CE89" i="2"/>
  <c r="R89" i="6" s="1"/>
  <c r="CE88" i="2"/>
  <c r="R88" i="6" s="1"/>
  <c r="CE87" i="2"/>
  <c r="R87" i="6" s="1"/>
  <c r="CE86" i="2"/>
  <c r="R86" i="6" s="1"/>
  <c r="CE85" i="2"/>
  <c r="R85" i="6" s="1"/>
  <c r="CE84" i="2"/>
  <c r="R84" i="6" s="1"/>
  <c r="CE83" i="2"/>
  <c r="R83" i="6" s="1"/>
  <c r="CE82" i="2"/>
  <c r="R82" i="6" s="1"/>
  <c r="CE81" i="2"/>
  <c r="R81" i="6" s="1"/>
  <c r="CE80" i="2"/>
  <c r="R80" i="6" s="1"/>
  <c r="CE79" i="2"/>
  <c r="R79" i="6" s="1"/>
  <c r="CE78" i="2"/>
  <c r="R78" i="6" s="1"/>
  <c r="CE77" i="2"/>
  <c r="R77" i="6" s="1"/>
  <c r="CE76" i="2"/>
  <c r="R76" i="6" s="1"/>
  <c r="CE75" i="2"/>
  <c r="R75" i="6" s="1"/>
  <c r="CE74" i="2"/>
  <c r="R74" i="6" s="1"/>
  <c r="CE73" i="2"/>
  <c r="R73" i="6" s="1"/>
  <c r="CE72" i="2"/>
  <c r="R72" i="6" s="1"/>
  <c r="CE71" i="2"/>
  <c r="R71" i="6" s="1"/>
  <c r="CE70" i="2"/>
  <c r="R70" i="6" s="1"/>
  <c r="CE69" i="2"/>
  <c r="R69" i="6" s="1"/>
  <c r="CE68" i="2"/>
  <c r="R68" i="6" s="1"/>
  <c r="CE67" i="2"/>
  <c r="R67" i="6" s="1"/>
  <c r="CE66" i="2"/>
  <c r="R66" i="6" s="1"/>
  <c r="CE65" i="2"/>
  <c r="R65" i="6" s="1"/>
  <c r="CE64" i="2"/>
  <c r="R64" i="6" s="1"/>
  <c r="CE63" i="2"/>
  <c r="R63" i="6" s="1"/>
  <c r="CE62" i="2"/>
  <c r="R62" i="6" s="1"/>
  <c r="CE61" i="2"/>
  <c r="R61" i="6" s="1"/>
  <c r="CE60" i="2"/>
  <c r="R60" i="6" s="1"/>
  <c r="CE59" i="2"/>
  <c r="R59" i="6" s="1"/>
  <c r="CE58" i="2"/>
  <c r="R58" i="6" s="1"/>
  <c r="CE57" i="2"/>
  <c r="R57" i="6" s="1"/>
  <c r="CE56" i="2"/>
  <c r="R56" i="6" s="1"/>
  <c r="CE55" i="2"/>
  <c r="R55" i="6" s="1"/>
  <c r="CE54" i="2"/>
  <c r="R54" i="6" s="1"/>
  <c r="CE53" i="2"/>
  <c r="R53" i="6" s="1"/>
  <c r="CE52" i="2"/>
  <c r="R52" i="6" s="1"/>
  <c r="CE51" i="2"/>
  <c r="R51" i="6" s="1"/>
  <c r="CE50" i="2"/>
  <c r="R50" i="6" s="1"/>
  <c r="CE49" i="2"/>
  <c r="R49" i="6" s="1"/>
  <c r="CE48" i="2"/>
  <c r="R48" i="6" s="1"/>
  <c r="CE47" i="2"/>
  <c r="R47" i="6" s="1"/>
  <c r="CE46" i="2"/>
  <c r="R46" i="6" s="1"/>
  <c r="CE45" i="2"/>
  <c r="R45" i="6" s="1"/>
  <c r="CE44" i="2"/>
  <c r="R44" i="6" s="1"/>
  <c r="CE43" i="2"/>
  <c r="R43" i="6" s="1"/>
  <c r="CE42" i="2"/>
  <c r="R42" i="6" s="1"/>
  <c r="CE41" i="2"/>
  <c r="R41" i="6" s="1"/>
  <c r="CE40" i="2"/>
  <c r="R40" i="6" s="1"/>
  <c r="CE39" i="2"/>
  <c r="R39" i="6" s="1"/>
  <c r="CE38" i="2"/>
  <c r="R38" i="6" s="1"/>
  <c r="CE37" i="2"/>
  <c r="R37" i="6" s="1"/>
  <c r="CE36" i="2"/>
  <c r="R36" i="6" s="1"/>
  <c r="CE35" i="2"/>
  <c r="R35" i="6" s="1"/>
  <c r="CE34" i="2"/>
  <c r="R34" i="6" s="1"/>
  <c r="CE33" i="2"/>
  <c r="R33" i="6" s="1"/>
  <c r="CE32" i="2"/>
  <c r="R32" i="6" s="1"/>
  <c r="CE31" i="2"/>
  <c r="R31" i="6" s="1"/>
  <c r="CE30" i="2"/>
  <c r="R30" i="6" s="1"/>
  <c r="CE29" i="2"/>
  <c r="R29" i="6" s="1"/>
  <c r="CE28" i="2"/>
  <c r="R28" i="6" s="1"/>
  <c r="CE27" i="2"/>
  <c r="R27" i="6" s="1"/>
  <c r="CE26" i="2"/>
  <c r="R26" i="6" s="1"/>
  <c r="CE25" i="2"/>
  <c r="R25" i="6" s="1"/>
  <c r="CE24" i="2"/>
  <c r="R24" i="6" s="1"/>
  <c r="CE23" i="2"/>
  <c r="R23" i="6" s="1"/>
  <c r="CE22" i="2"/>
  <c r="R22" i="6" s="1"/>
  <c r="CE21" i="2"/>
  <c r="R21" i="6" s="1"/>
  <c r="CE20" i="2"/>
  <c r="R20" i="6" s="1"/>
  <c r="CE19" i="2"/>
  <c r="R19" i="6" s="1"/>
  <c r="CE18" i="2"/>
  <c r="R18" i="6" s="1"/>
  <c r="CE17" i="2"/>
  <c r="R17" i="6" s="1"/>
  <c r="CE16" i="2"/>
  <c r="R16" i="6" s="1"/>
  <c r="CE15" i="2"/>
  <c r="R15" i="6" s="1"/>
  <c r="CE14" i="2"/>
  <c r="R14" i="6" s="1"/>
  <c r="CE13" i="2"/>
  <c r="R13" i="6" s="1"/>
  <c r="CE12" i="2"/>
  <c r="R12" i="6" s="1"/>
  <c r="CE11" i="2"/>
  <c r="R11" i="6" s="1"/>
  <c r="CE10" i="2"/>
  <c r="R10" i="6" s="1"/>
  <c r="CE9" i="2"/>
  <c r="R9" i="6" s="1"/>
  <c r="CE8" i="2"/>
  <c r="R8" i="6" s="1"/>
  <c r="CE7" i="2"/>
  <c r="R7" i="6" s="1"/>
  <c r="CE6" i="2"/>
  <c r="R6" i="6" s="1"/>
  <c r="CE5" i="2"/>
  <c r="R5" i="6" s="1"/>
  <c r="CE4" i="2"/>
  <c r="R4" i="6" s="1"/>
  <c r="CE3" i="2"/>
  <c r="R3" i="6" s="1"/>
  <c r="G47" i="13" l="1"/>
  <c r="D104" i="17"/>
  <c r="B104" i="17"/>
  <c r="AU4" i="2"/>
  <c r="AU5" i="2" l="1"/>
  <c r="AU6" i="2" l="1"/>
  <c r="AU7" i="2" l="1"/>
  <c r="AU8" i="2" l="1"/>
  <c r="AU9" i="2" l="1"/>
  <c r="AU10" i="2" l="1"/>
  <c r="AU11" i="2" l="1"/>
  <c r="AU12" i="2" l="1"/>
  <c r="AU13" i="2" l="1"/>
  <c r="AU14" i="2" l="1"/>
  <c r="AU15" i="2" l="1"/>
  <c r="AU16" i="2" l="1"/>
  <c r="AU17" i="2" l="1"/>
  <c r="AU18" i="2" l="1"/>
  <c r="AU19" i="2" l="1"/>
  <c r="AU20" i="2" l="1"/>
  <c r="AU21" i="2" l="1"/>
  <c r="AU22" i="2" l="1"/>
  <c r="AU23" i="2" l="1"/>
  <c r="AU24" i="2" l="1"/>
  <c r="AU25" i="2" l="1"/>
  <c r="AU26" i="2" l="1"/>
  <c r="AU27" i="2" l="1"/>
  <c r="AU28" i="2" l="1"/>
  <c r="AU29" i="2" l="1"/>
  <c r="AU30" i="2" l="1"/>
  <c r="AU31" i="2" l="1"/>
  <c r="AU32" i="2" l="1"/>
  <c r="AU33" i="2" l="1"/>
  <c r="AU34" i="2" l="1"/>
  <c r="AU35" i="2" l="1"/>
  <c r="AU36" i="2" l="1"/>
  <c r="AU37" i="2" l="1"/>
  <c r="AU38" i="2" l="1"/>
  <c r="AU39" i="2" l="1"/>
  <c r="AU40" i="2" l="1"/>
  <c r="AU41" i="2" l="1"/>
  <c r="AU42" i="2" l="1"/>
  <c r="AU43" i="2" l="1"/>
  <c r="AU44" i="2" l="1"/>
  <c r="AU45" i="2" l="1"/>
  <c r="AU46" i="2" l="1"/>
  <c r="AU47" i="2" l="1"/>
  <c r="AU48" i="2" l="1"/>
  <c r="AU49" i="2" l="1"/>
  <c r="AU50" i="2" l="1"/>
  <c r="AU51" i="2" l="1"/>
  <c r="AU52" i="2" l="1"/>
  <c r="AU53" i="2" l="1"/>
  <c r="AU54" i="2" l="1"/>
  <c r="AU55" i="2" l="1"/>
  <c r="AU56" i="2" l="1"/>
  <c r="AU57" i="2" l="1"/>
  <c r="AU58" i="2" l="1"/>
  <c r="AU59" i="2" l="1"/>
  <c r="AU60" i="2" l="1"/>
  <c r="AU61" i="2" l="1"/>
  <c r="AU62" i="2" l="1"/>
  <c r="AU63" i="2" l="1"/>
  <c r="AU64" i="2" l="1"/>
  <c r="AU65" i="2" l="1"/>
  <c r="AU66" i="2" l="1"/>
  <c r="AU67" i="2" l="1"/>
  <c r="AU68" i="2" l="1"/>
  <c r="AU69" i="2" l="1"/>
  <c r="AU70" i="2" l="1"/>
  <c r="AU71" i="2" l="1"/>
  <c r="AU72" i="2" l="1"/>
  <c r="AU73" i="2" l="1"/>
  <c r="AU74" i="2" l="1"/>
  <c r="AU75" i="2" l="1"/>
  <c r="AU76" i="2" l="1"/>
  <c r="AU77" i="2" l="1"/>
  <c r="AU78" i="2" l="1"/>
  <c r="AU79" i="2" l="1"/>
  <c r="AU80" i="2" l="1"/>
  <c r="AU81" i="2" l="1"/>
  <c r="AU82" i="2" l="1"/>
  <c r="AU83" i="2" l="1"/>
  <c r="AU84" i="2" l="1"/>
  <c r="AU85" i="2" l="1"/>
  <c r="AU86" i="2" l="1"/>
  <c r="AU87" i="2" l="1"/>
  <c r="AU88" i="2" l="1"/>
  <c r="AU89" i="2" l="1"/>
  <c r="AU90" i="2" l="1"/>
  <c r="AU91" i="2" l="1"/>
  <c r="AU92" i="2" l="1"/>
  <c r="AU93" i="2" l="1"/>
  <c r="AU94" i="2" l="1"/>
  <c r="AU95" i="2" l="1"/>
  <c r="AU96" i="2" l="1"/>
  <c r="AU97" i="2" l="1"/>
  <c r="AU98" i="2" l="1"/>
  <c r="AU99" i="2" l="1"/>
  <c r="AU100" i="2" l="1"/>
  <c r="AU101" i="2" l="1"/>
  <c r="AU102" i="2" l="1"/>
  <c r="AU103" i="2" l="1"/>
  <c r="AU104" i="2" l="1"/>
  <c r="AU105" i="2" l="1"/>
  <c r="AU106" i="2" l="1"/>
  <c r="AU107" i="2" l="1"/>
  <c r="AU108" i="2" l="1"/>
  <c r="AU109" i="2" l="1"/>
  <c r="AU110" i="2" l="1"/>
  <c r="AU111" i="2" l="1"/>
  <c r="AU112" i="2" l="1"/>
  <c r="AU113" i="2" l="1"/>
  <c r="AU114" i="2" l="1"/>
  <c r="AU115" i="2" l="1"/>
  <c r="AU116" i="2" l="1"/>
  <c r="AU117" i="2" l="1"/>
  <c r="AU118" i="2" l="1"/>
  <c r="AU119" i="2" l="1"/>
  <c r="AU120" i="2" l="1"/>
  <c r="AU121" i="2" l="1"/>
  <c r="AU122" i="2" l="1"/>
  <c r="AU123" i="2" l="1"/>
  <c r="AU124" i="2" l="1"/>
  <c r="AU125" i="2" l="1"/>
  <c r="AU126" i="2" l="1"/>
  <c r="AU127" i="2" l="1"/>
  <c r="AU128" i="2" l="1"/>
  <c r="AU129" i="2" l="1"/>
  <c r="AU130" i="2" l="1"/>
  <c r="AU131" i="2" l="1"/>
  <c r="AU132" i="2" l="1"/>
  <c r="AU133" i="2" l="1"/>
  <c r="AU134" i="2" l="1"/>
  <c r="AU135" i="2" l="1"/>
  <c r="AU136" i="2" l="1"/>
  <c r="AU137" i="2" l="1"/>
  <c r="AU138" i="2" l="1"/>
  <c r="AU139" i="2" l="1"/>
  <c r="AU140" i="2" l="1"/>
  <c r="AU141" i="2" l="1"/>
  <c r="AU142" i="2" l="1"/>
  <c r="AU143" i="2" l="1"/>
  <c r="AU144" i="2" l="1"/>
  <c r="AU145" i="2" l="1"/>
  <c r="AU146" i="2" l="1"/>
  <c r="AU147" i="2" l="1"/>
  <c r="AU148" i="2" l="1"/>
  <c r="AU149" i="2" l="1"/>
  <c r="AU150" i="2" l="1"/>
  <c r="AU151" i="2" l="1"/>
  <c r="AU152" i="2" l="1"/>
  <c r="AU153" i="2" l="1"/>
  <c r="AU154" i="2" l="1"/>
  <c r="AU155" i="2" l="1"/>
  <c r="AU156" i="2" l="1"/>
  <c r="AU157" i="2" l="1"/>
  <c r="AU158" i="2" l="1"/>
  <c r="AU159" i="2" l="1"/>
  <c r="AU160" i="2" l="1"/>
  <c r="AU161" i="2" l="1"/>
  <c r="AU162" i="2" l="1"/>
  <c r="AU163" i="2" l="1"/>
  <c r="AU164" i="2" l="1"/>
  <c r="AU165" i="2" l="1"/>
  <c r="AU166" i="2" l="1"/>
  <c r="AU167" i="2" l="1"/>
  <c r="AU168" i="2" l="1"/>
  <c r="AU169" i="2" l="1"/>
  <c r="AU170" i="2" l="1"/>
  <c r="AU171" i="2" l="1"/>
  <c r="AU172" i="2" l="1"/>
  <c r="AU173" i="2" l="1"/>
  <c r="AU174" i="2" l="1"/>
  <c r="AU175" i="2" l="1"/>
  <c r="AU176" i="2" l="1"/>
  <c r="AU177" i="2" l="1"/>
  <c r="AU178" i="2" l="1"/>
  <c r="AU179" i="2" l="1"/>
  <c r="AU180" i="2" l="1"/>
  <c r="AU181" i="2" l="1"/>
  <c r="AU182" i="2" l="1"/>
  <c r="AU183" i="2" l="1"/>
  <c r="AU184" i="2" l="1"/>
  <c r="AU185" i="2" l="1"/>
  <c r="AU186" i="2" l="1"/>
  <c r="AU187" i="2" l="1"/>
  <c r="AU188" i="2" l="1"/>
  <c r="AU189" i="2" l="1"/>
  <c r="AU190" i="2" l="1"/>
  <c r="AU191" i="2" l="1"/>
  <c r="AU192" i="2" l="1"/>
  <c r="AU193" i="2" l="1"/>
  <c r="AU194" i="2" l="1"/>
  <c r="AU195" i="2" l="1"/>
  <c r="AU196" i="2" l="1"/>
  <c r="AU197" i="2" l="1"/>
  <c r="AU198" i="2" l="1"/>
  <c r="AU199" i="2" l="1"/>
  <c r="AU200" i="2" l="1"/>
  <c r="AU201" i="2" l="1"/>
  <c r="AU202" i="2" l="1"/>
  <c r="AU203" i="2" l="1"/>
  <c r="AU204" i="2" l="1"/>
  <c r="AU205" i="2" l="1"/>
  <c r="AU206" i="2" l="1"/>
  <c r="AU207" i="2" l="1"/>
  <c r="AU208" i="2" l="1"/>
  <c r="AU209" i="2" l="1"/>
  <c r="AU210" i="2" l="1"/>
  <c r="AU211" i="2" l="1"/>
  <c r="AU212" i="2" l="1"/>
  <c r="AU213" i="2" l="1"/>
  <c r="AU214" i="2" l="1"/>
  <c r="AU215" i="2" l="1"/>
  <c r="AU216" i="2" l="1"/>
  <c r="AU217" i="2" l="1"/>
  <c r="AU218" i="2" l="1"/>
  <c r="AU219" i="2" l="1"/>
  <c r="AU220" i="2" l="1"/>
  <c r="AU221" i="2" l="1"/>
  <c r="AU222" i="2" l="1"/>
  <c r="AU223" i="2" l="1"/>
  <c r="AU224" i="2" l="1"/>
  <c r="AU225" i="2" l="1"/>
  <c r="AU226" i="2" l="1"/>
  <c r="AU227" i="2" l="1"/>
  <c r="AU228" i="2" l="1"/>
  <c r="AU229" i="2" l="1"/>
  <c r="AU230" i="2" l="1"/>
  <c r="AU231" i="2" l="1"/>
  <c r="AU232" i="2" l="1"/>
  <c r="AU233" i="2" l="1"/>
  <c r="AU234" i="2" l="1"/>
  <c r="AU235" i="2" l="1"/>
  <c r="AU236" i="2" l="1"/>
  <c r="AU237" i="2" l="1"/>
  <c r="AU238" i="2" l="1"/>
  <c r="AU239" i="2" l="1"/>
  <c r="AU240" i="2" l="1"/>
  <c r="AU241" i="2" l="1"/>
  <c r="AU242" i="2" l="1"/>
  <c r="AU243" i="2" l="1"/>
  <c r="AU244" i="2" l="1"/>
  <c r="AU245" i="2" l="1"/>
  <c r="AU246" i="2" l="1"/>
  <c r="AU247" i="2" l="1"/>
  <c r="AU248" i="2" l="1"/>
  <c r="AU249" i="2" l="1"/>
  <c r="AU250" i="2" l="1"/>
  <c r="AU251" i="2" l="1"/>
  <c r="AU252" i="2" l="1"/>
  <c r="AU253" i="2" l="1"/>
  <c r="AU254" i="2" l="1"/>
  <c r="AU255" i="2" l="1"/>
  <c r="AU256" i="2" l="1"/>
  <c r="AU257" i="2" l="1"/>
  <c r="AU258" i="2" l="1"/>
  <c r="AU259" i="2" l="1"/>
  <c r="AU260" i="2" l="1"/>
  <c r="AU261" i="2" l="1"/>
  <c r="AU262" i="2" l="1"/>
  <c r="AU263" i="2" l="1"/>
  <c r="AU264" i="2" l="1"/>
  <c r="AU265" i="2" l="1"/>
  <c r="AU266" i="2" l="1"/>
  <c r="AU267" i="2" l="1"/>
  <c r="AU268" i="2" l="1"/>
  <c r="AU269" i="2" l="1"/>
  <c r="AU270" i="2" l="1"/>
  <c r="AU271" i="2" l="1"/>
  <c r="AU272" i="2" l="1"/>
  <c r="AU273" i="2" l="1"/>
  <c r="AU274" i="2" l="1"/>
  <c r="AU275" i="2" l="1"/>
  <c r="AU276" i="2" l="1"/>
  <c r="AU277" i="2" l="1"/>
  <c r="AU278" i="2" l="1"/>
  <c r="AU279" i="2" l="1"/>
  <c r="AU280" i="2" l="1"/>
  <c r="AU281" i="2" l="1"/>
  <c r="AU282" i="2" l="1"/>
  <c r="AU283" i="2" l="1"/>
  <c r="AU284" i="2" l="1"/>
  <c r="AU285" i="2" l="1"/>
  <c r="AU286" i="2" l="1"/>
  <c r="AU287" i="2" l="1"/>
  <c r="AU288" i="2" l="1"/>
  <c r="AU289" i="2" l="1"/>
  <c r="AU290" i="2" l="1"/>
  <c r="AU291" i="2" l="1"/>
  <c r="AU292" i="2" l="1"/>
  <c r="AU293" i="2" l="1"/>
  <c r="AU294" i="2" l="1"/>
  <c r="AU295" i="2" l="1"/>
  <c r="AU296" i="2" l="1"/>
  <c r="AU297" i="2" l="1"/>
  <c r="AU298" i="2" l="1"/>
  <c r="AU299" i="2" l="1"/>
  <c r="AU300" i="2" l="1"/>
  <c r="AU301" i="2" l="1"/>
  <c r="AU302" i="2" l="1"/>
  <c r="AU303" i="2" l="1"/>
  <c r="AU304" i="2" l="1"/>
  <c r="AU305" i="2" l="1"/>
  <c r="AU306" i="2" l="1"/>
  <c r="AU307" i="2" l="1"/>
  <c r="AU308" i="2" l="1"/>
  <c r="AU309" i="2" l="1"/>
  <c r="AU310" i="2" l="1"/>
  <c r="AU311" i="2" l="1"/>
  <c r="AU312" i="2" l="1"/>
  <c r="AU313" i="2" l="1"/>
  <c r="AU314" i="2" l="1"/>
  <c r="AU315" i="2" l="1"/>
  <c r="AU316" i="2" l="1"/>
  <c r="AU317" i="2" l="1"/>
  <c r="AU318" i="2" l="1"/>
  <c r="AU319" i="2" l="1"/>
  <c r="AU320" i="2" l="1"/>
  <c r="AU321" i="2" l="1"/>
  <c r="AU322" i="2" l="1"/>
  <c r="AU323" i="2" l="1"/>
  <c r="AU324" i="2" l="1"/>
  <c r="AU325" i="2" l="1"/>
  <c r="AU326" i="2" l="1"/>
  <c r="AU327" i="2" l="1"/>
  <c r="AU328" i="2" l="1"/>
  <c r="AU329" i="2" l="1"/>
  <c r="AU330" i="2" l="1"/>
  <c r="AU331" i="2" l="1"/>
  <c r="AU332" i="2" l="1"/>
  <c r="AU333" i="2" l="1"/>
  <c r="AU334" i="2" l="1"/>
  <c r="AU335" i="2" l="1"/>
  <c r="AU336" i="2" l="1"/>
  <c r="AU337" i="2" l="1"/>
  <c r="AU338" i="2" l="1"/>
  <c r="AU339" i="2" l="1"/>
  <c r="AU340" i="2" l="1"/>
  <c r="AU341" i="2" l="1"/>
  <c r="AU342" i="2" l="1"/>
  <c r="AU343" i="2" l="1"/>
  <c r="AU344" i="2" l="1"/>
  <c r="AU345" i="2" l="1"/>
  <c r="AU346" i="2" l="1"/>
  <c r="AU347" i="2" l="1"/>
  <c r="AU348" i="2" l="1"/>
  <c r="AU349" i="2" l="1"/>
  <c r="AU350" i="2" l="1"/>
  <c r="AU351" i="2" l="1"/>
  <c r="AU352" i="2" l="1"/>
  <c r="AU353" i="2" l="1"/>
  <c r="AU354" i="2" l="1"/>
  <c r="AU355" i="2" l="1"/>
  <c r="AU356" i="2" l="1"/>
  <c r="AU357" i="2" l="1"/>
  <c r="AU358" i="2" l="1"/>
  <c r="AU359" i="2" l="1"/>
  <c r="AU360" i="2" l="1"/>
  <c r="AU361" i="2" l="1"/>
  <c r="AU362" i="2" l="1"/>
  <c r="AU363" i="2" l="1"/>
  <c r="AU364" i="2" l="1"/>
  <c r="AU365" i="2" l="1"/>
  <c r="AU366" i="2" l="1"/>
  <c r="AU367" i="2" l="1"/>
  <c r="AU368" i="2" l="1"/>
  <c r="AU369" i="2" l="1"/>
  <c r="AU370" i="2" l="1"/>
  <c r="AU371" i="2" l="1"/>
  <c r="AU372" i="2" l="1"/>
  <c r="AU373" i="2" l="1"/>
  <c r="AU374" i="2" l="1"/>
  <c r="AU375" i="2" l="1"/>
  <c r="AU376" i="2" l="1"/>
  <c r="AU377" i="2" l="1"/>
  <c r="AU378" i="2" l="1"/>
  <c r="AU379" i="2" l="1"/>
  <c r="AU380" i="2" l="1"/>
  <c r="AU381" i="2" l="1"/>
  <c r="AU382" i="2" l="1"/>
  <c r="AU383" i="2" l="1"/>
  <c r="AU384" i="2" l="1"/>
  <c r="AU385" i="2" l="1"/>
  <c r="AU386" i="2" l="1"/>
  <c r="AU387" i="2" l="1"/>
  <c r="AU388" i="2" l="1"/>
  <c r="AU389" i="2" l="1"/>
  <c r="AU390" i="2" l="1"/>
  <c r="AU391" i="2" l="1"/>
  <c r="AU392" i="2" l="1"/>
  <c r="AU393" i="2" l="1"/>
  <c r="AU394" i="2" l="1"/>
  <c r="AU395" i="2" l="1"/>
  <c r="AU396" i="2" l="1"/>
  <c r="AU397" i="2" l="1"/>
  <c r="AU398" i="2" l="1"/>
  <c r="AU399" i="2" l="1"/>
  <c r="AU400" i="2" l="1"/>
  <c r="AU401" i="2" l="1"/>
  <c r="AU402" i="2" l="1"/>
  <c r="AU403" i="2" l="1"/>
  <c r="AU404" i="2" l="1"/>
  <c r="AU405" i="2" l="1"/>
  <c r="AU406" i="2" l="1"/>
  <c r="AU407" i="2" l="1"/>
  <c r="AU408" i="2" l="1"/>
  <c r="AU409" i="2" l="1"/>
  <c r="AU410" i="2" l="1"/>
  <c r="AU411" i="2" l="1"/>
  <c r="AU412" i="2" l="1"/>
  <c r="AU413" i="2" l="1"/>
  <c r="AU414" i="2" l="1"/>
  <c r="AU415" i="2" l="1"/>
  <c r="AU416" i="2" l="1"/>
  <c r="AU417" i="2" l="1"/>
  <c r="AU418" i="2" l="1"/>
  <c r="AU419" i="2" l="1"/>
  <c r="AU420" i="2" l="1"/>
  <c r="AU421" i="2" l="1"/>
  <c r="AU422" i="2" l="1"/>
  <c r="AU423" i="2" l="1"/>
  <c r="AU424" i="2" l="1"/>
  <c r="AU425" i="2" l="1"/>
  <c r="AU426" i="2" l="1"/>
  <c r="AU427" i="2" l="1"/>
  <c r="AU428" i="2" l="1"/>
  <c r="AU429" i="2" l="1"/>
  <c r="AU430" i="2" l="1"/>
  <c r="AU431" i="2" l="1"/>
  <c r="AU432" i="2" l="1"/>
  <c r="AU433" i="2" l="1"/>
  <c r="AU434" i="2" l="1"/>
  <c r="AU435" i="2" l="1"/>
  <c r="AU436" i="2" l="1"/>
  <c r="AU437" i="2" l="1"/>
  <c r="AU438" i="2" l="1"/>
  <c r="AU439" i="2" l="1"/>
  <c r="AU440" i="2" l="1"/>
  <c r="AU441" i="2" l="1"/>
  <c r="AU442" i="2" l="1"/>
  <c r="AU443" i="2" l="1"/>
  <c r="AU444" i="2" l="1"/>
  <c r="AU445" i="2" l="1"/>
  <c r="AU446" i="2" l="1"/>
  <c r="AU447" i="2" l="1"/>
  <c r="AU448" i="2" l="1"/>
  <c r="AU449" i="2" l="1"/>
  <c r="AU450" i="2" l="1"/>
  <c r="AU451" i="2" l="1"/>
  <c r="AU452" i="2" l="1"/>
  <c r="AU453" i="2" l="1"/>
  <c r="AU454" i="2" l="1"/>
  <c r="AU455" i="2" l="1"/>
  <c r="AU456" i="2" l="1"/>
  <c r="AU457" i="2" l="1"/>
  <c r="AU458" i="2" l="1"/>
  <c r="AU459" i="2" l="1"/>
  <c r="AU460" i="2" l="1"/>
  <c r="AU461" i="2" l="1"/>
  <c r="AU462" i="2" l="1"/>
  <c r="AU463" i="2" l="1"/>
  <c r="AU464" i="2" l="1"/>
  <c r="AU465" i="2" l="1"/>
  <c r="AU466" i="2" l="1"/>
  <c r="AU467" i="2" l="1"/>
  <c r="AU468" i="2" l="1"/>
  <c r="AU469" i="2" l="1"/>
  <c r="AU470" i="2" l="1"/>
  <c r="AU471" i="2" l="1"/>
  <c r="AU472" i="2" l="1"/>
  <c r="AU473" i="2" l="1"/>
  <c r="AU474" i="2" l="1"/>
  <c r="AU475" i="2" l="1"/>
  <c r="AU476" i="2" l="1"/>
  <c r="AU477" i="2" l="1"/>
  <c r="AU478" i="2" l="1"/>
  <c r="AU479" i="2" l="1"/>
  <c r="AU480" i="2" l="1"/>
  <c r="AU481" i="2" l="1"/>
  <c r="AU482" i="2" l="1"/>
  <c r="AU483" i="2" l="1"/>
  <c r="AU484" i="2" l="1"/>
  <c r="AU485" i="2" l="1"/>
  <c r="AU486" i="2" l="1"/>
  <c r="AU487" i="2" l="1"/>
  <c r="AU488" i="2" l="1"/>
  <c r="AU489" i="2" l="1"/>
  <c r="AU490" i="2" l="1"/>
  <c r="AU491" i="2" l="1"/>
  <c r="AU492" i="2" l="1"/>
  <c r="AU493" i="2" l="1"/>
  <c r="AU494" i="2" l="1"/>
  <c r="AU495" i="2" l="1"/>
  <c r="AU496" i="2" l="1"/>
  <c r="AU497" i="2" l="1"/>
  <c r="AU498" i="2" l="1"/>
  <c r="AU499" i="2" l="1"/>
  <c r="AU500" i="2" l="1"/>
  <c r="AU501" i="2" l="1"/>
  <c r="AU502" i="2" l="1"/>
  <c r="AU503" i="2" l="1"/>
  <c r="AU504" i="2" l="1"/>
  <c r="AU505" i="2" l="1"/>
  <c r="AU506" i="2" l="1"/>
  <c r="AU507" i="2" l="1"/>
  <c r="AU508" i="2" l="1"/>
  <c r="AU509" i="2" l="1"/>
  <c r="AU510" i="2" l="1"/>
  <c r="AU511" i="2" l="1"/>
  <c r="AU512" i="2" l="1"/>
  <c r="AU513" i="2" l="1"/>
  <c r="AU514" i="2" l="1"/>
  <c r="AU515" i="2" l="1"/>
  <c r="AU516" i="2" l="1"/>
  <c r="AU517" i="2" l="1"/>
  <c r="AU518" i="2" l="1"/>
  <c r="AU519" i="2" l="1"/>
  <c r="AU520" i="2" l="1"/>
  <c r="AU521" i="2" l="1"/>
  <c r="AU522" i="2" l="1"/>
  <c r="AU523" i="2" l="1"/>
  <c r="AU524" i="2" l="1"/>
  <c r="AU525" i="2" l="1"/>
  <c r="AU526" i="2" l="1"/>
  <c r="AU527" i="2" l="1"/>
  <c r="AU528" i="2" l="1"/>
  <c r="AU529" i="2" l="1"/>
  <c r="AU530" i="2" l="1"/>
  <c r="AU531" i="2" l="1"/>
  <c r="AU532" i="2" l="1"/>
  <c r="AU533" i="2" l="1"/>
  <c r="AU534" i="2" l="1"/>
  <c r="AU535" i="2" l="1"/>
  <c r="AU536" i="2" l="1"/>
  <c r="AU537" i="2" l="1"/>
  <c r="AU538" i="2" l="1"/>
  <c r="AU539" i="2" l="1"/>
  <c r="AU540" i="2" l="1"/>
  <c r="AU541" i="2" l="1"/>
  <c r="AU542" i="2" l="1"/>
  <c r="AU543" i="2" l="1"/>
  <c r="AU544" i="2" l="1"/>
  <c r="AU545" i="2" l="1"/>
  <c r="AU546" i="2" l="1"/>
  <c r="AU547" i="2" l="1"/>
  <c r="AU548" i="2" l="1"/>
  <c r="AU549" i="2" l="1"/>
  <c r="AU550" i="2" l="1"/>
  <c r="AU551" i="2" l="1"/>
  <c r="AU552" i="2" l="1"/>
  <c r="AU553" i="2" l="1"/>
  <c r="AU554" i="2" l="1"/>
  <c r="J554" i="2" l="1"/>
  <c r="N554" i="27" s="1"/>
  <c r="J553" i="2"/>
  <c r="N553" i="27" s="1"/>
  <c r="J552" i="2"/>
  <c r="N552" i="27" s="1"/>
  <c r="J551" i="2"/>
  <c r="N551" i="27" s="1"/>
  <c r="J550" i="2"/>
  <c r="N550" i="27" s="1"/>
  <c r="J549" i="2"/>
  <c r="N549" i="27" s="1"/>
  <c r="J548" i="2"/>
  <c r="J547" i="2"/>
  <c r="N547" i="27" s="1"/>
  <c r="J546" i="2"/>
  <c r="N546" i="27" s="1"/>
  <c r="J545" i="2"/>
  <c r="N545" i="27" s="1"/>
  <c r="J544" i="2"/>
  <c r="N544" i="27" s="1"/>
  <c r="J543" i="2"/>
  <c r="N543" i="27" s="1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BK475" i="2" s="1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BK435" i="2" s="1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63" i="2"/>
  <c r="BI547" i="2"/>
  <c r="BI507" i="2"/>
  <c r="BJ491" i="2"/>
  <c r="BJ407" i="2"/>
  <c r="BK387" i="2"/>
  <c r="BJ367" i="2"/>
  <c r="BJ359" i="2"/>
  <c r="BI339" i="2"/>
  <c r="BJ324" i="2"/>
  <c r="BK307" i="2"/>
  <c r="BK283" i="2"/>
  <c r="BI243" i="2"/>
  <c r="BH554" i="2"/>
  <c r="BG554" i="2"/>
  <c r="K554" i="27" s="1"/>
  <c r="BF554" i="2"/>
  <c r="BH553" i="2"/>
  <c r="BG553" i="2"/>
  <c r="K553" i="27" s="1"/>
  <c r="BF553" i="2"/>
  <c r="BH552" i="2"/>
  <c r="BG552" i="2"/>
  <c r="K552" i="27" s="1"/>
  <c r="BF552" i="2"/>
  <c r="BH551" i="2"/>
  <c r="BG551" i="2"/>
  <c r="K551" i="27" s="1"/>
  <c r="BF551" i="2"/>
  <c r="BH550" i="2"/>
  <c r="BG550" i="2"/>
  <c r="K550" i="27" s="1"/>
  <c r="BF550" i="2"/>
  <c r="BH549" i="2"/>
  <c r="BG549" i="2"/>
  <c r="K549" i="27" s="1"/>
  <c r="BF549" i="2"/>
  <c r="BH548" i="2"/>
  <c r="BG548" i="2"/>
  <c r="K548" i="27" s="1"/>
  <c r="BF548" i="2"/>
  <c r="BH547" i="2"/>
  <c r="BG547" i="2"/>
  <c r="K547" i="27" s="1"/>
  <c r="BF547" i="2"/>
  <c r="BH546" i="2"/>
  <c r="BG546" i="2"/>
  <c r="K546" i="27" s="1"/>
  <c r="BF546" i="2"/>
  <c r="BH545" i="2"/>
  <c r="BG545" i="2"/>
  <c r="K545" i="27" s="1"/>
  <c r="BF545" i="2"/>
  <c r="BH544" i="2"/>
  <c r="BG544" i="2"/>
  <c r="K544" i="27" s="1"/>
  <c r="BF544" i="2"/>
  <c r="BH543" i="2"/>
  <c r="BG543" i="2"/>
  <c r="K543" i="27" s="1"/>
  <c r="BF543" i="2"/>
  <c r="BH542" i="2"/>
  <c r="BG542" i="2"/>
  <c r="K542" i="27" s="1"/>
  <c r="BF542" i="2"/>
  <c r="BH541" i="2"/>
  <c r="BG541" i="2"/>
  <c r="K541" i="27" s="1"/>
  <c r="BF541" i="2"/>
  <c r="BH540" i="2"/>
  <c r="BG540" i="2"/>
  <c r="K540" i="27" s="1"/>
  <c r="BF540" i="2"/>
  <c r="BH539" i="2"/>
  <c r="BG539" i="2"/>
  <c r="K539" i="27" s="1"/>
  <c r="BF539" i="2"/>
  <c r="BH538" i="2"/>
  <c r="BG538" i="2"/>
  <c r="K538" i="27" s="1"/>
  <c r="BF538" i="2"/>
  <c r="BH537" i="2"/>
  <c r="BG537" i="2"/>
  <c r="K537" i="27" s="1"/>
  <c r="BF537" i="2"/>
  <c r="BH536" i="2"/>
  <c r="BG536" i="2"/>
  <c r="K536" i="27" s="1"/>
  <c r="BF536" i="2"/>
  <c r="BH535" i="2"/>
  <c r="BG535" i="2"/>
  <c r="K535" i="27" s="1"/>
  <c r="BF535" i="2"/>
  <c r="BH534" i="2"/>
  <c r="BG534" i="2"/>
  <c r="K534" i="27" s="1"/>
  <c r="BF534" i="2"/>
  <c r="BH533" i="2"/>
  <c r="BG533" i="2"/>
  <c r="K533" i="27" s="1"/>
  <c r="BF533" i="2"/>
  <c r="BH532" i="2"/>
  <c r="BG532" i="2"/>
  <c r="K532" i="27" s="1"/>
  <c r="BF532" i="2"/>
  <c r="BH531" i="2"/>
  <c r="BG531" i="2"/>
  <c r="K531" i="27" s="1"/>
  <c r="BF531" i="2"/>
  <c r="BH530" i="2"/>
  <c r="BG530" i="2"/>
  <c r="K530" i="27" s="1"/>
  <c r="BF530" i="2"/>
  <c r="BH529" i="2"/>
  <c r="BG529" i="2"/>
  <c r="K529" i="27" s="1"/>
  <c r="BF529" i="2"/>
  <c r="BH528" i="2"/>
  <c r="BG528" i="2"/>
  <c r="K528" i="27" s="1"/>
  <c r="BF528" i="2"/>
  <c r="BH527" i="2"/>
  <c r="BG527" i="2"/>
  <c r="K527" i="27" s="1"/>
  <c r="BF527" i="2"/>
  <c r="BH526" i="2"/>
  <c r="BG526" i="2"/>
  <c r="K526" i="27" s="1"/>
  <c r="BF526" i="2"/>
  <c r="BH525" i="2"/>
  <c r="BG525" i="2"/>
  <c r="K525" i="27" s="1"/>
  <c r="BF525" i="2"/>
  <c r="BH524" i="2"/>
  <c r="BG524" i="2"/>
  <c r="K524" i="27" s="1"/>
  <c r="BF524" i="2"/>
  <c r="BH523" i="2"/>
  <c r="BG523" i="2"/>
  <c r="K523" i="27" s="1"/>
  <c r="BF523" i="2"/>
  <c r="BH522" i="2"/>
  <c r="BG522" i="2"/>
  <c r="K522" i="27" s="1"/>
  <c r="BF522" i="2"/>
  <c r="BH521" i="2"/>
  <c r="BG521" i="2"/>
  <c r="K521" i="27" s="1"/>
  <c r="BF521" i="2"/>
  <c r="BH520" i="2"/>
  <c r="BG520" i="2"/>
  <c r="K520" i="27" s="1"/>
  <c r="BF520" i="2"/>
  <c r="BH519" i="2"/>
  <c r="BG519" i="2"/>
  <c r="K519" i="27" s="1"/>
  <c r="BF519" i="2"/>
  <c r="BH518" i="2"/>
  <c r="BG518" i="2"/>
  <c r="K518" i="27" s="1"/>
  <c r="BF518" i="2"/>
  <c r="BH517" i="2"/>
  <c r="BG517" i="2"/>
  <c r="K517" i="27" s="1"/>
  <c r="BF517" i="2"/>
  <c r="BH516" i="2"/>
  <c r="BG516" i="2"/>
  <c r="K516" i="27" s="1"/>
  <c r="BF516" i="2"/>
  <c r="BH515" i="2"/>
  <c r="BG515" i="2"/>
  <c r="K515" i="27" s="1"/>
  <c r="BF515" i="2"/>
  <c r="BH514" i="2"/>
  <c r="BG514" i="2"/>
  <c r="K514" i="27" s="1"/>
  <c r="BF514" i="2"/>
  <c r="BH513" i="2"/>
  <c r="BG513" i="2"/>
  <c r="K513" i="27" s="1"/>
  <c r="BF513" i="2"/>
  <c r="BH512" i="2"/>
  <c r="BG512" i="2"/>
  <c r="K512" i="27" s="1"/>
  <c r="BF512" i="2"/>
  <c r="BH511" i="2"/>
  <c r="BG511" i="2"/>
  <c r="K511" i="27" s="1"/>
  <c r="BF511" i="2"/>
  <c r="BH510" i="2"/>
  <c r="BG510" i="2"/>
  <c r="K510" i="27" s="1"/>
  <c r="BF510" i="2"/>
  <c r="BH509" i="2"/>
  <c r="BG509" i="2"/>
  <c r="K509" i="27" s="1"/>
  <c r="BF509" i="2"/>
  <c r="BH508" i="2"/>
  <c r="BG508" i="2"/>
  <c r="K508" i="27" s="1"/>
  <c r="BF508" i="2"/>
  <c r="BH507" i="2"/>
  <c r="BG507" i="2"/>
  <c r="K507" i="27" s="1"/>
  <c r="BF507" i="2"/>
  <c r="BH506" i="2"/>
  <c r="BG506" i="2"/>
  <c r="K506" i="27" s="1"/>
  <c r="BF506" i="2"/>
  <c r="BH505" i="2"/>
  <c r="BG505" i="2"/>
  <c r="K505" i="27" s="1"/>
  <c r="BF505" i="2"/>
  <c r="BH504" i="2"/>
  <c r="BG504" i="2"/>
  <c r="K504" i="27" s="1"/>
  <c r="BF504" i="2"/>
  <c r="BH503" i="2"/>
  <c r="BG503" i="2"/>
  <c r="K503" i="27" s="1"/>
  <c r="BF503" i="2"/>
  <c r="BH502" i="2"/>
  <c r="BG502" i="2"/>
  <c r="K502" i="27" s="1"/>
  <c r="BF502" i="2"/>
  <c r="BH501" i="2"/>
  <c r="BG501" i="2"/>
  <c r="K501" i="27" s="1"/>
  <c r="BF501" i="2"/>
  <c r="BH500" i="2"/>
  <c r="BG500" i="2"/>
  <c r="K500" i="27" s="1"/>
  <c r="BF500" i="2"/>
  <c r="BH499" i="2"/>
  <c r="BG499" i="2"/>
  <c r="K499" i="27" s="1"/>
  <c r="BF499" i="2"/>
  <c r="BH498" i="2"/>
  <c r="BG498" i="2"/>
  <c r="K498" i="27" s="1"/>
  <c r="BF498" i="2"/>
  <c r="BH497" i="2"/>
  <c r="BG497" i="2"/>
  <c r="K497" i="27" s="1"/>
  <c r="BF497" i="2"/>
  <c r="BH496" i="2"/>
  <c r="BG496" i="2"/>
  <c r="K496" i="27" s="1"/>
  <c r="BF496" i="2"/>
  <c r="BH495" i="2"/>
  <c r="BG495" i="2"/>
  <c r="K495" i="27" s="1"/>
  <c r="BF495" i="2"/>
  <c r="BH494" i="2"/>
  <c r="BG494" i="2"/>
  <c r="K494" i="27" s="1"/>
  <c r="BF494" i="2"/>
  <c r="BH493" i="2"/>
  <c r="BG493" i="2"/>
  <c r="K493" i="27" s="1"/>
  <c r="BF493" i="2"/>
  <c r="BH492" i="2"/>
  <c r="BG492" i="2"/>
  <c r="K492" i="27" s="1"/>
  <c r="BF492" i="2"/>
  <c r="BH491" i="2"/>
  <c r="BG491" i="2"/>
  <c r="K491" i="27" s="1"/>
  <c r="BF491" i="2"/>
  <c r="BH490" i="2"/>
  <c r="BG490" i="2"/>
  <c r="K490" i="27" s="1"/>
  <c r="BF490" i="2"/>
  <c r="BH489" i="2"/>
  <c r="BG489" i="2"/>
  <c r="K489" i="27" s="1"/>
  <c r="BF489" i="2"/>
  <c r="BH488" i="2"/>
  <c r="BG488" i="2"/>
  <c r="K488" i="27" s="1"/>
  <c r="BF488" i="2"/>
  <c r="BH487" i="2"/>
  <c r="BG487" i="2"/>
  <c r="K487" i="27" s="1"/>
  <c r="BF487" i="2"/>
  <c r="BH486" i="2"/>
  <c r="BG486" i="2"/>
  <c r="K486" i="27" s="1"/>
  <c r="BF486" i="2"/>
  <c r="BH485" i="2"/>
  <c r="BG485" i="2"/>
  <c r="K485" i="27" s="1"/>
  <c r="BF485" i="2"/>
  <c r="BH484" i="2"/>
  <c r="BG484" i="2"/>
  <c r="K484" i="27" s="1"/>
  <c r="BF484" i="2"/>
  <c r="BH483" i="2"/>
  <c r="BG483" i="2"/>
  <c r="K483" i="27" s="1"/>
  <c r="BF483" i="2"/>
  <c r="BH482" i="2"/>
  <c r="BG482" i="2"/>
  <c r="K482" i="27" s="1"/>
  <c r="BF482" i="2"/>
  <c r="BH481" i="2"/>
  <c r="BG481" i="2"/>
  <c r="K481" i="27" s="1"/>
  <c r="BF481" i="2"/>
  <c r="BH480" i="2"/>
  <c r="BG480" i="2"/>
  <c r="K480" i="27" s="1"/>
  <c r="BF480" i="2"/>
  <c r="BH479" i="2"/>
  <c r="BG479" i="2"/>
  <c r="K479" i="27" s="1"/>
  <c r="BF479" i="2"/>
  <c r="BH478" i="2"/>
  <c r="BG478" i="2"/>
  <c r="K478" i="27" s="1"/>
  <c r="BF478" i="2"/>
  <c r="BH477" i="2"/>
  <c r="BG477" i="2"/>
  <c r="K477" i="27" s="1"/>
  <c r="BF477" i="2"/>
  <c r="BH476" i="2"/>
  <c r="BG476" i="2"/>
  <c r="K476" i="27" s="1"/>
  <c r="BF476" i="2"/>
  <c r="BH475" i="2"/>
  <c r="BG475" i="2"/>
  <c r="K475" i="27" s="1"/>
  <c r="BF475" i="2"/>
  <c r="BH474" i="2"/>
  <c r="BG474" i="2"/>
  <c r="K474" i="27" s="1"/>
  <c r="BF474" i="2"/>
  <c r="BH473" i="2"/>
  <c r="BG473" i="2"/>
  <c r="K473" i="27" s="1"/>
  <c r="BF473" i="2"/>
  <c r="BH472" i="2"/>
  <c r="BG472" i="2"/>
  <c r="K472" i="27" s="1"/>
  <c r="BF472" i="2"/>
  <c r="BH471" i="2"/>
  <c r="BG471" i="2"/>
  <c r="K471" i="27" s="1"/>
  <c r="BF471" i="2"/>
  <c r="BH470" i="2"/>
  <c r="BG470" i="2"/>
  <c r="K470" i="27" s="1"/>
  <c r="BF470" i="2"/>
  <c r="BH469" i="2"/>
  <c r="BG469" i="2"/>
  <c r="K469" i="27" s="1"/>
  <c r="BF469" i="2"/>
  <c r="BH468" i="2"/>
  <c r="BG468" i="2"/>
  <c r="K468" i="27" s="1"/>
  <c r="BF468" i="2"/>
  <c r="BH467" i="2"/>
  <c r="BG467" i="2"/>
  <c r="K467" i="27" s="1"/>
  <c r="BF467" i="2"/>
  <c r="BH466" i="2"/>
  <c r="BG466" i="2"/>
  <c r="K466" i="27" s="1"/>
  <c r="BF466" i="2"/>
  <c r="BH465" i="2"/>
  <c r="BG465" i="2"/>
  <c r="K465" i="27" s="1"/>
  <c r="BF465" i="2"/>
  <c r="BH464" i="2"/>
  <c r="BG464" i="2"/>
  <c r="K464" i="27" s="1"/>
  <c r="BF464" i="2"/>
  <c r="BH463" i="2"/>
  <c r="BG463" i="2"/>
  <c r="K463" i="27" s="1"/>
  <c r="BF463" i="2"/>
  <c r="BH462" i="2"/>
  <c r="BG462" i="2"/>
  <c r="K462" i="27" s="1"/>
  <c r="BF462" i="2"/>
  <c r="BH461" i="2"/>
  <c r="BG461" i="2"/>
  <c r="K461" i="27" s="1"/>
  <c r="BF461" i="2"/>
  <c r="BH460" i="2"/>
  <c r="BG460" i="2"/>
  <c r="K460" i="27" s="1"/>
  <c r="BF460" i="2"/>
  <c r="BH459" i="2"/>
  <c r="BG459" i="2"/>
  <c r="K459" i="27" s="1"/>
  <c r="BF459" i="2"/>
  <c r="BH458" i="2"/>
  <c r="BG458" i="2"/>
  <c r="K458" i="27" s="1"/>
  <c r="BF458" i="2"/>
  <c r="BH457" i="2"/>
  <c r="BG457" i="2"/>
  <c r="K457" i="27" s="1"/>
  <c r="BF457" i="2"/>
  <c r="BH456" i="2"/>
  <c r="BG456" i="2"/>
  <c r="K456" i="27" s="1"/>
  <c r="BF456" i="2"/>
  <c r="BH455" i="2"/>
  <c r="BG455" i="2"/>
  <c r="K455" i="27" s="1"/>
  <c r="BF455" i="2"/>
  <c r="BH454" i="2"/>
  <c r="BG454" i="2"/>
  <c r="K454" i="27" s="1"/>
  <c r="BF454" i="2"/>
  <c r="BH453" i="2"/>
  <c r="BG453" i="2"/>
  <c r="K453" i="27" s="1"/>
  <c r="BF453" i="2"/>
  <c r="BH452" i="2"/>
  <c r="BG452" i="2"/>
  <c r="K452" i="27" s="1"/>
  <c r="BF452" i="2"/>
  <c r="BH451" i="2"/>
  <c r="BG451" i="2"/>
  <c r="K451" i="27" s="1"/>
  <c r="BF451" i="2"/>
  <c r="BH450" i="2"/>
  <c r="BG450" i="2"/>
  <c r="K450" i="27" s="1"/>
  <c r="BF450" i="2"/>
  <c r="BH449" i="2"/>
  <c r="BG449" i="2"/>
  <c r="K449" i="27" s="1"/>
  <c r="BF449" i="2"/>
  <c r="BH448" i="2"/>
  <c r="BG448" i="2"/>
  <c r="K448" i="27" s="1"/>
  <c r="BF448" i="2"/>
  <c r="BH447" i="2"/>
  <c r="BG447" i="2"/>
  <c r="K447" i="27" s="1"/>
  <c r="BF447" i="2"/>
  <c r="BH446" i="2"/>
  <c r="BG446" i="2"/>
  <c r="K446" i="27" s="1"/>
  <c r="BF446" i="2"/>
  <c r="BH445" i="2"/>
  <c r="BG445" i="2"/>
  <c r="K445" i="27" s="1"/>
  <c r="BF445" i="2"/>
  <c r="BH444" i="2"/>
  <c r="BG444" i="2"/>
  <c r="K444" i="27" s="1"/>
  <c r="BF444" i="2"/>
  <c r="BH443" i="2"/>
  <c r="BG443" i="2"/>
  <c r="K443" i="27" s="1"/>
  <c r="BF443" i="2"/>
  <c r="BH442" i="2"/>
  <c r="BG442" i="2"/>
  <c r="K442" i="27" s="1"/>
  <c r="BF442" i="2"/>
  <c r="BH441" i="2"/>
  <c r="BG441" i="2"/>
  <c r="K441" i="27" s="1"/>
  <c r="BF441" i="2"/>
  <c r="BH440" i="2"/>
  <c r="BG440" i="2"/>
  <c r="K440" i="27" s="1"/>
  <c r="BF440" i="2"/>
  <c r="BH439" i="2"/>
  <c r="BG439" i="2"/>
  <c r="K439" i="27" s="1"/>
  <c r="BF439" i="2"/>
  <c r="BH438" i="2"/>
  <c r="BG438" i="2"/>
  <c r="K438" i="27" s="1"/>
  <c r="BF438" i="2"/>
  <c r="BH437" i="2"/>
  <c r="BG437" i="2"/>
  <c r="K437" i="27" s="1"/>
  <c r="BF437" i="2"/>
  <c r="BH436" i="2"/>
  <c r="BG436" i="2"/>
  <c r="K436" i="27" s="1"/>
  <c r="BF436" i="2"/>
  <c r="BH435" i="2"/>
  <c r="BG435" i="2"/>
  <c r="K435" i="27" s="1"/>
  <c r="BF435" i="2"/>
  <c r="BH434" i="2"/>
  <c r="BG434" i="2"/>
  <c r="K434" i="27" s="1"/>
  <c r="BF434" i="2"/>
  <c r="BH433" i="2"/>
  <c r="BG433" i="2"/>
  <c r="K433" i="27" s="1"/>
  <c r="BF433" i="2"/>
  <c r="BH432" i="2"/>
  <c r="BG432" i="2"/>
  <c r="K432" i="27" s="1"/>
  <c r="BF432" i="2"/>
  <c r="BH431" i="2"/>
  <c r="BG431" i="2"/>
  <c r="K431" i="27" s="1"/>
  <c r="BF431" i="2"/>
  <c r="BH430" i="2"/>
  <c r="BG430" i="2"/>
  <c r="K430" i="27" s="1"/>
  <c r="BF430" i="2"/>
  <c r="BH429" i="2"/>
  <c r="BG429" i="2"/>
  <c r="K429" i="27" s="1"/>
  <c r="BF429" i="2"/>
  <c r="BH428" i="2"/>
  <c r="BG428" i="2"/>
  <c r="K428" i="27" s="1"/>
  <c r="BF428" i="2"/>
  <c r="BH427" i="2"/>
  <c r="BG427" i="2"/>
  <c r="K427" i="27" s="1"/>
  <c r="BF427" i="2"/>
  <c r="BH426" i="2"/>
  <c r="BG426" i="2"/>
  <c r="K426" i="27" s="1"/>
  <c r="BF426" i="2"/>
  <c r="BH425" i="2"/>
  <c r="BG425" i="2"/>
  <c r="K425" i="27" s="1"/>
  <c r="BF425" i="2"/>
  <c r="BH424" i="2"/>
  <c r="BG424" i="2"/>
  <c r="K424" i="27" s="1"/>
  <c r="BF424" i="2"/>
  <c r="BH423" i="2"/>
  <c r="BG423" i="2"/>
  <c r="K423" i="27" s="1"/>
  <c r="BF423" i="2"/>
  <c r="BH422" i="2"/>
  <c r="BG422" i="2"/>
  <c r="K422" i="27" s="1"/>
  <c r="BF422" i="2"/>
  <c r="BH421" i="2"/>
  <c r="BG421" i="2"/>
  <c r="K421" i="27" s="1"/>
  <c r="BF421" i="2"/>
  <c r="BH420" i="2"/>
  <c r="BG420" i="2"/>
  <c r="K420" i="27" s="1"/>
  <c r="BF420" i="2"/>
  <c r="BH419" i="2"/>
  <c r="BG419" i="2"/>
  <c r="K419" i="27" s="1"/>
  <c r="BF419" i="2"/>
  <c r="BH418" i="2"/>
  <c r="BG418" i="2"/>
  <c r="K418" i="27" s="1"/>
  <c r="BF418" i="2"/>
  <c r="BH417" i="2"/>
  <c r="BG417" i="2"/>
  <c r="K417" i="27" s="1"/>
  <c r="BF417" i="2"/>
  <c r="BH416" i="2"/>
  <c r="BG416" i="2"/>
  <c r="K416" i="27" s="1"/>
  <c r="BF416" i="2"/>
  <c r="BH415" i="2"/>
  <c r="BG415" i="2"/>
  <c r="K415" i="27" s="1"/>
  <c r="BF415" i="2"/>
  <c r="BH414" i="2"/>
  <c r="BG414" i="2"/>
  <c r="K414" i="27" s="1"/>
  <c r="BF414" i="2"/>
  <c r="BH413" i="2"/>
  <c r="BG413" i="2"/>
  <c r="K413" i="27" s="1"/>
  <c r="BF413" i="2"/>
  <c r="BH412" i="2"/>
  <c r="BG412" i="2"/>
  <c r="K412" i="27" s="1"/>
  <c r="BF412" i="2"/>
  <c r="BH411" i="2"/>
  <c r="BG411" i="2"/>
  <c r="K411" i="27" s="1"/>
  <c r="BF411" i="2"/>
  <c r="BH410" i="2"/>
  <c r="BG410" i="2"/>
  <c r="K410" i="27" s="1"/>
  <c r="BF410" i="2"/>
  <c r="BH409" i="2"/>
  <c r="BG409" i="2"/>
  <c r="K409" i="27" s="1"/>
  <c r="BF409" i="2"/>
  <c r="BH408" i="2"/>
  <c r="BG408" i="2"/>
  <c r="K408" i="27" s="1"/>
  <c r="BF408" i="2"/>
  <c r="BH407" i="2"/>
  <c r="BG407" i="2"/>
  <c r="K407" i="27" s="1"/>
  <c r="BF407" i="2"/>
  <c r="BH406" i="2"/>
  <c r="BG406" i="2"/>
  <c r="K406" i="27" s="1"/>
  <c r="BF406" i="2"/>
  <c r="BH405" i="2"/>
  <c r="BG405" i="2"/>
  <c r="K405" i="27" s="1"/>
  <c r="BF405" i="2"/>
  <c r="BH404" i="2"/>
  <c r="BG404" i="2"/>
  <c r="K404" i="27" s="1"/>
  <c r="BF404" i="2"/>
  <c r="BH403" i="2"/>
  <c r="BG403" i="2"/>
  <c r="K403" i="27" s="1"/>
  <c r="BF403" i="2"/>
  <c r="BH402" i="2"/>
  <c r="BG402" i="2"/>
  <c r="K402" i="27" s="1"/>
  <c r="BF402" i="2"/>
  <c r="BH401" i="2"/>
  <c r="BG401" i="2"/>
  <c r="K401" i="27" s="1"/>
  <c r="BF401" i="2"/>
  <c r="BH400" i="2"/>
  <c r="BG400" i="2"/>
  <c r="K400" i="27" s="1"/>
  <c r="BF400" i="2"/>
  <c r="BH399" i="2"/>
  <c r="BG399" i="2"/>
  <c r="K399" i="27" s="1"/>
  <c r="BF399" i="2"/>
  <c r="BH398" i="2"/>
  <c r="BG398" i="2"/>
  <c r="K398" i="27" s="1"/>
  <c r="BF398" i="2"/>
  <c r="BH397" i="2"/>
  <c r="BG397" i="2"/>
  <c r="K397" i="27" s="1"/>
  <c r="BF397" i="2"/>
  <c r="BH396" i="2"/>
  <c r="BG396" i="2"/>
  <c r="K396" i="27" s="1"/>
  <c r="BF396" i="2"/>
  <c r="BH395" i="2"/>
  <c r="BG395" i="2"/>
  <c r="K395" i="27" s="1"/>
  <c r="BF395" i="2"/>
  <c r="BH394" i="2"/>
  <c r="BG394" i="2"/>
  <c r="K394" i="27" s="1"/>
  <c r="BF394" i="2"/>
  <c r="BH393" i="2"/>
  <c r="BG393" i="2"/>
  <c r="K393" i="27" s="1"/>
  <c r="BF393" i="2"/>
  <c r="BH392" i="2"/>
  <c r="BG392" i="2"/>
  <c r="K392" i="27" s="1"/>
  <c r="BF392" i="2"/>
  <c r="BH391" i="2"/>
  <c r="BG391" i="2"/>
  <c r="K391" i="27" s="1"/>
  <c r="BF391" i="2"/>
  <c r="BH390" i="2"/>
  <c r="BG390" i="2"/>
  <c r="K390" i="27" s="1"/>
  <c r="BF390" i="2"/>
  <c r="BH389" i="2"/>
  <c r="BG389" i="2"/>
  <c r="K389" i="27" s="1"/>
  <c r="BF389" i="2"/>
  <c r="BH388" i="2"/>
  <c r="BG388" i="2"/>
  <c r="K388" i="27" s="1"/>
  <c r="BF388" i="2"/>
  <c r="BH387" i="2"/>
  <c r="BG387" i="2"/>
  <c r="K387" i="27" s="1"/>
  <c r="BF387" i="2"/>
  <c r="BH386" i="2"/>
  <c r="BG386" i="2"/>
  <c r="K386" i="27" s="1"/>
  <c r="BF386" i="2"/>
  <c r="BH385" i="2"/>
  <c r="BG385" i="2"/>
  <c r="K385" i="27" s="1"/>
  <c r="BF385" i="2"/>
  <c r="BH384" i="2"/>
  <c r="BG384" i="2"/>
  <c r="K384" i="27" s="1"/>
  <c r="BF384" i="2"/>
  <c r="BH383" i="2"/>
  <c r="BG383" i="2"/>
  <c r="K383" i="27" s="1"/>
  <c r="BF383" i="2"/>
  <c r="BH382" i="2"/>
  <c r="BG382" i="2"/>
  <c r="K382" i="27" s="1"/>
  <c r="BF382" i="2"/>
  <c r="BH381" i="2"/>
  <c r="BG381" i="2"/>
  <c r="K381" i="27" s="1"/>
  <c r="BF381" i="2"/>
  <c r="BH380" i="2"/>
  <c r="BG380" i="2"/>
  <c r="K380" i="27" s="1"/>
  <c r="BF380" i="2"/>
  <c r="BH379" i="2"/>
  <c r="BG379" i="2"/>
  <c r="K379" i="27" s="1"/>
  <c r="BF379" i="2"/>
  <c r="BH378" i="2"/>
  <c r="BG378" i="2"/>
  <c r="K378" i="27" s="1"/>
  <c r="BF378" i="2"/>
  <c r="BH377" i="2"/>
  <c r="BG377" i="2"/>
  <c r="K377" i="27" s="1"/>
  <c r="BF377" i="2"/>
  <c r="BH376" i="2"/>
  <c r="BG376" i="2"/>
  <c r="K376" i="27" s="1"/>
  <c r="BF376" i="2"/>
  <c r="BH375" i="2"/>
  <c r="BG375" i="2"/>
  <c r="K375" i="27" s="1"/>
  <c r="BF375" i="2"/>
  <c r="BH374" i="2"/>
  <c r="BG374" i="2"/>
  <c r="K374" i="27" s="1"/>
  <c r="BF374" i="2"/>
  <c r="BH373" i="2"/>
  <c r="BG373" i="2"/>
  <c r="K373" i="27" s="1"/>
  <c r="BF373" i="2"/>
  <c r="BH372" i="2"/>
  <c r="BG372" i="2"/>
  <c r="K372" i="27" s="1"/>
  <c r="BF372" i="2"/>
  <c r="BH371" i="2"/>
  <c r="BG371" i="2"/>
  <c r="K371" i="27" s="1"/>
  <c r="BF371" i="2"/>
  <c r="BH370" i="2"/>
  <c r="BG370" i="2"/>
  <c r="K370" i="27" s="1"/>
  <c r="BF370" i="2"/>
  <c r="BH369" i="2"/>
  <c r="BG369" i="2"/>
  <c r="K369" i="27" s="1"/>
  <c r="BF369" i="2"/>
  <c r="BH368" i="2"/>
  <c r="BG368" i="2"/>
  <c r="K368" i="27" s="1"/>
  <c r="BF368" i="2"/>
  <c r="BH367" i="2"/>
  <c r="BG367" i="2"/>
  <c r="K367" i="27" s="1"/>
  <c r="BF367" i="2"/>
  <c r="BH366" i="2"/>
  <c r="BG366" i="2"/>
  <c r="K366" i="27" s="1"/>
  <c r="BF366" i="2"/>
  <c r="BH365" i="2"/>
  <c r="BG365" i="2"/>
  <c r="K365" i="27" s="1"/>
  <c r="BF365" i="2"/>
  <c r="BH364" i="2"/>
  <c r="BG364" i="2"/>
  <c r="K364" i="27" s="1"/>
  <c r="BF364" i="2"/>
  <c r="BH363" i="2"/>
  <c r="BG363" i="2"/>
  <c r="K363" i="27" s="1"/>
  <c r="BF363" i="2"/>
  <c r="BH362" i="2"/>
  <c r="BG362" i="2"/>
  <c r="K362" i="27" s="1"/>
  <c r="BF362" i="2"/>
  <c r="BH361" i="2"/>
  <c r="BG361" i="2"/>
  <c r="K361" i="27" s="1"/>
  <c r="BF361" i="2"/>
  <c r="BH360" i="2"/>
  <c r="BG360" i="2"/>
  <c r="K360" i="27" s="1"/>
  <c r="BF360" i="2"/>
  <c r="BH359" i="2"/>
  <c r="BG359" i="2"/>
  <c r="K359" i="27" s="1"/>
  <c r="BF359" i="2"/>
  <c r="BH358" i="2"/>
  <c r="BG358" i="2"/>
  <c r="K358" i="27" s="1"/>
  <c r="BF358" i="2"/>
  <c r="BH357" i="2"/>
  <c r="BG357" i="2"/>
  <c r="K357" i="27" s="1"/>
  <c r="BF357" i="2"/>
  <c r="BH356" i="2"/>
  <c r="BG356" i="2"/>
  <c r="K356" i="27" s="1"/>
  <c r="BF356" i="2"/>
  <c r="BH355" i="2"/>
  <c r="BG355" i="2"/>
  <c r="K355" i="27" s="1"/>
  <c r="BF355" i="2"/>
  <c r="BH354" i="2"/>
  <c r="BG354" i="2"/>
  <c r="K354" i="27" s="1"/>
  <c r="BF354" i="2"/>
  <c r="BH353" i="2"/>
  <c r="BG353" i="2"/>
  <c r="K353" i="27" s="1"/>
  <c r="BF353" i="2"/>
  <c r="BH352" i="2"/>
  <c r="BG352" i="2"/>
  <c r="K352" i="27" s="1"/>
  <c r="BF352" i="2"/>
  <c r="BH351" i="2"/>
  <c r="BG351" i="2"/>
  <c r="K351" i="27" s="1"/>
  <c r="BF351" i="2"/>
  <c r="BH350" i="2"/>
  <c r="BG350" i="2"/>
  <c r="K350" i="27" s="1"/>
  <c r="BF350" i="2"/>
  <c r="BH349" i="2"/>
  <c r="BG349" i="2"/>
  <c r="K349" i="27" s="1"/>
  <c r="BF349" i="2"/>
  <c r="BH348" i="2"/>
  <c r="BG348" i="2"/>
  <c r="K348" i="27" s="1"/>
  <c r="BF348" i="2"/>
  <c r="BH347" i="2"/>
  <c r="BG347" i="2"/>
  <c r="K347" i="27" s="1"/>
  <c r="BF347" i="2"/>
  <c r="BH346" i="2"/>
  <c r="BG346" i="2"/>
  <c r="K346" i="27" s="1"/>
  <c r="BF346" i="2"/>
  <c r="BH345" i="2"/>
  <c r="BG345" i="2"/>
  <c r="K345" i="27" s="1"/>
  <c r="BF345" i="2"/>
  <c r="BH344" i="2"/>
  <c r="BG344" i="2"/>
  <c r="K344" i="27" s="1"/>
  <c r="BF344" i="2"/>
  <c r="BH343" i="2"/>
  <c r="BG343" i="2"/>
  <c r="K343" i="27" s="1"/>
  <c r="BF343" i="2"/>
  <c r="BH342" i="2"/>
  <c r="BG342" i="2"/>
  <c r="K342" i="27" s="1"/>
  <c r="BF342" i="2"/>
  <c r="BH341" i="2"/>
  <c r="BG341" i="2"/>
  <c r="K341" i="27" s="1"/>
  <c r="BF341" i="2"/>
  <c r="BH340" i="2"/>
  <c r="BG340" i="2"/>
  <c r="K340" i="27" s="1"/>
  <c r="BF340" i="2"/>
  <c r="BH339" i="2"/>
  <c r="BG339" i="2"/>
  <c r="K339" i="27" s="1"/>
  <c r="BF339" i="2"/>
  <c r="BH338" i="2"/>
  <c r="BG338" i="2"/>
  <c r="K338" i="27" s="1"/>
  <c r="BF338" i="2"/>
  <c r="BH337" i="2"/>
  <c r="BG337" i="2"/>
  <c r="K337" i="27" s="1"/>
  <c r="BF337" i="2"/>
  <c r="BH336" i="2"/>
  <c r="BG336" i="2"/>
  <c r="K336" i="27" s="1"/>
  <c r="BF336" i="2"/>
  <c r="BH335" i="2"/>
  <c r="BG335" i="2"/>
  <c r="K335" i="27" s="1"/>
  <c r="BF335" i="2"/>
  <c r="BH334" i="2"/>
  <c r="BG334" i="2"/>
  <c r="K334" i="27" s="1"/>
  <c r="BF334" i="2"/>
  <c r="BH333" i="2"/>
  <c r="BG333" i="2"/>
  <c r="K333" i="27" s="1"/>
  <c r="BF333" i="2"/>
  <c r="BH332" i="2"/>
  <c r="BG332" i="2"/>
  <c r="K332" i="27" s="1"/>
  <c r="BF332" i="2"/>
  <c r="BH331" i="2"/>
  <c r="BG331" i="2"/>
  <c r="K331" i="27" s="1"/>
  <c r="BF331" i="2"/>
  <c r="BH330" i="2"/>
  <c r="BG330" i="2"/>
  <c r="K330" i="27" s="1"/>
  <c r="BF330" i="2"/>
  <c r="BH329" i="2"/>
  <c r="BG329" i="2"/>
  <c r="K329" i="27" s="1"/>
  <c r="BF329" i="2"/>
  <c r="BH328" i="2"/>
  <c r="BG328" i="2"/>
  <c r="K328" i="27" s="1"/>
  <c r="BF328" i="2"/>
  <c r="BH327" i="2"/>
  <c r="BG327" i="2"/>
  <c r="K327" i="27" s="1"/>
  <c r="BF327" i="2"/>
  <c r="BH326" i="2"/>
  <c r="BG326" i="2"/>
  <c r="K326" i="27" s="1"/>
  <c r="BF326" i="2"/>
  <c r="BH325" i="2"/>
  <c r="BG325" i="2"/>
  <c r="K325" i="27" s="1"/>
  <c r="BF325" i="2"/>
  <c r="BH324" i="2"/>
  <c r="BG324" i="2"/>
  <c r="K324" i="27" s="1"/>
  <c r="BF324" i="2"/>
  <c r="BH323" i="2"/>
  <c r="BG323" i="2"/>
  <c r="K323" i="27" s="1"/>
  <c r="BF323" i="2"/>
  <c r="BH322" i="2"/>
  <c r="BG322" i="2"/>
  <c r="K322" i="27" s="1"/>
  <c r="BF322" i="2"/>
  <c r="BH321" i="2"/>
  <c r="BG321" i="2"/>
  <c r="K321" i="27" s="1"/>
  <c r="BF321" i="2"/>
  <c r="BH320" i="2"/>
  <c r="BG320" i="2"/>
  <c r="K320" i="27" s="1"/>
  <c r="BF320" i="2"/>
  <c r="BH319" i="2"/>
  <c r="BG319" i="2"/>
  <c r="K319" i="27" s="1"/>
  <c r="BF319" i="2"/>
  <c r="BH318" i="2"/>
  <c r="BG318" i="2"/>
  <c r="K318" i="27" s="1"/>
  <c r="BF318" i="2"/>
  <c r="BH317" i="2"/>
  <c r="BG317" i="2"/>
  <c r="K317" i="27" s="1"/>
  <c r="BF317" i="2"/>
  <c r="BH316" i="2"/>
  <c r="BG316" i="2"/>
  <c r="K316" i="27" s="1"/>
  <c r="BF316" i="2"/>
  <c r="BH315" i="2"/>
  <c r="BG315" i="2"/>
  <c r="K315" i="27" s="1"/>
  <c r="BF315" i="2"/>
  <c r="BH314" i="2"/>
  <c r="BG314" i="2"/>
  <c r="K314" i="27" s="1"/>
  <c r="BF314" i="2"/>
  <c r="BH313" i="2"/>
  <c r="BG313" i="2"/>
  <c r="K313" i="27" s="1"/>
  <c r="BF313" i="2"/>
  <c r="BH312" i="2"/>
  <c r="BG312" i="2"/>
  <c r="K312" i="27" s="1"/>
  <c r="BF312" i="2"/>
  <c r="BH311" i="2"/>
  <c r="BG311" i="2"/>
  <c r="K311" i="27" s="1"/>
  <c r="BF311" i="2"/>
  <c r="BH310" i="2"/>
  <c r="BG310" i="2"/>
  <c r="K310" i="27" s="1"/>
  <c r="BF310" i="2"/>
  <c r="BH309" i="2"/>
  <c r="BG309" i="2"/>
  <c r="K309" i="27" s="1"/>
  <c r="BF309" i="2"/>
  <c r="BH308" i="2"/>
  <c r="BG308" i="2"/>
  <c r="K308" i="27" s="1"/>
  <c r="BF308" i="2"/>
  <c r="BH307" i="2"/>
  <c r="BG307" i="2"/>
  <c r="K307" i="27" s="1"/>
  <c r="BF307" i="2"/>
  <c r="BH306" i="2"/>
  <c r="BG306" i="2"/>
  <c r="K306" i="27" s="1"/>
  <c r="BF306" i="2"/>
  <c r="BH305" i="2"/>
  <c r="BG305" i="2"/>
  <c r="K305" i="27" s="1"/>
  <c r="BF305" i="2"/>
  <c r="BH304" i="2"/>
  <c r="BG304" i="2"/>
  <c r="K304" i="27" s="1"/>
  <c r="BF304" i="2"/>
  <c r="BH303" i="2"/>
  <c r="BG303" i="2"/>
  <c r="K303" i="27" s="1"/>
  <c r="BF303" i="2"/>
  <c r="BH302" i="2"/>
  <c r="BG302" i="2"/>
  <c r="K302" i="27" s="1"/>
  <c r="BF302" i="2"/>
  <c r="BH301" i="2"/>
  <c r="BG301" i="2"/>
  <c r="K301" i="27" s="1"/>
  <c r="BF301" i="2"/>
  <c r="BH300" i="2"/>
  <c r="BG300" i="2"/>
  <c r="K300" i="27" s="1"/>
  <c r="BF300" i="2"/>
  <c r="BH299" i="2"/>
  <c r="BG299" i="2"/>
  <c r="K299" i="27" s="1"/>
  <c r="BF299" i="2"/>
  <c r="BH298" i="2"/>
  <c r="BG298" i="2"/>
  <c r="K298" i="27" s="1"/>
  <c r="BF298" i="2"/>
  <c r="BH297" i="2"/>
  <c r="BG297" i="2"/>
  <c r="K297" i="27" s="1"/>
  <c r="BF297" i="2"/>
  <c r="BH296" i="2"/>
  <c r="BG296" i="2"/>
  <c r="K296" i="27" s="1"/>
  <c r="BF296" i="2"/>
  <c r="BH295" i="2"/>
  <c r="BG295" i="2"/>
  <c r="K295" i="27" s="1"/>
  <c r="BF295" i="2"/>
  <c r="BH294" i="2"/>
  <c r="BG294" i="2"/>
  <c r="K294" i="27" s="1"/>
  <c r="BF294" i="2"/>
  <c r="BH293" i="2"/>
  <c r="BG293" i="2"/>
  <c r="K293" i="27" s="1"/>
  <c r="BF293" i="2"/>
  <c r="BH292" i="2"/>
  <c r="BG292" i="2"/>
  <c r="K292" i="27" s="1"/>
  <c r="BF292" i="2"/>
  <c r="BH291" i="2"/>
  <c r="BG291" i="2"/>
  <c r="K291" i="27" s="1"/>
  <c r="BF291" i="2"/>
  <c r="BH290" i="2"/>
  <c r="BG290" i="2"/>
  <c r="K290" i="27" s="1"/>
  <c r="BF290" i="2"/>
  <c r="BH289" i="2"/>
  <c r="BG289" i="2"/>
  <c r="K289" i="27" s="1"/>
  <c r="BF289" i="2"/>
  <c r="BH288" i="2"/>
  <c r="BG288" i="2"/>
  <c r="K288" i="27" s="1"/>
  <c r="BF288" i="2"/>
  <c r="BH287" i="2"/>
  <c r="BG287" i="2"/>
  <c r="K287" i="27" s="1"/>
  <c r="BF287" i="2"/>
  <c r="BH286" i="2"/>
  <c r="BG286" i="2"/>
  <c r="K286" i="27" s="1"/>
  <c r="BF286" i="2"/>
  <c r="BH285" i="2"/>
  <c r="BG285" i="2"/>
  <c r="K285" i="27" s="1"/>
  <c r="BF285" i="2"/>
  <c r="BH284" i="2"/>
  <c r="BG284" i="2"/>
  <c r="K284" i="27" s="1"/>
  <c r="BF284" i="2"/>
  <c r="BH283" i="2"/>
  <c r="BG283" i="2"/>
  <c r="K283" i="27" s="1"/>
  <c r="BF283" i="2"/>
  <c r="BH282" i="2"/>
  <c r="BG282" i="2"/>
  <c r="K282" i="27" s="1"/>
  <c r="BF282" i="2"/>
  <c r="BH281" i="2"/>
  <c r="BG281" i="2"/>
  <c r="K281" i="27" s="1"/>
  <c r="BF281" i="2"/>
  <c r="BH280" i="2"/>
  <c r="BG280" i="2"/>
  <c r="K280" i="27" s="1"/>
  <c r="BF280" i="2"/>
  <c r="BH279" i="2"/>
  <c r="BG279" i="2"/>
  <c r="K279" i="27" s="1"/>
  <c r="BF279" i="2"/>
  <c r="BH278" i="2"/>
  <c r="BG278" i="2"/>
  <c r="K278" i="27" s="1"/>
  <c r="BF278" i="2"/>
  <c r="BH277" i="2"/>
  <c r="BG277" i="2"/>
  <c r="K277" i="27" s="1"/>
  <c r="BF277" i="2"/>
  <c r="BH276" i="2"/>
  <c r="BG276" i="2"/>
  <c r="K276" i="27" s="1"/>
  <c r="BF276" i="2"/>
  <c r="BH275" i="2"/>
  <c r="BG275" i="2"/>
  <c r="K275" i="27" s="1"/>
  <c r="BF275" i="2"/>
  <c r="BH274" i="2"/>
  <c r="BG274" i="2"/>
  <c r="K274" i="27" s="1"/>
  <c r="BF274" i="2"/>
  <c r="BH273" i="2"/>
  <c r="BG273" i="2"/>
  <c r="K273" i="27" s="1"/>
  <c r="BF273" i="2"/>
  <c r="BH272" i="2"/>
  <c r="BG272" i="2"/>
  <c r="K272" i="27" s="1"/>
  <c r="BF272" i="2"/>
  <c r="BH271" i="2"/>
  <c r="BG271" i="2"/>
  <c r="K271" i="27" s="1"/>
  <c r="BF271" i="2"/>
  <c r="BH270" i="2"/>
  <c r="BG270" i="2"/>
  <c r="K270" i="27" s="1"/>
  <c r="BF270" i="2"/>
  <c r="BH269" i="2"/>
  <c r="BG269" i="2"/>
  <c r="K269" i="27" s="1"/>
  <c r="BF269" i="2"/>
  <c r="BH268" i="2"/>
  <c r="BG268" i="2"/>
  <c r="K268" i="27" s="1"/>
  <c r="BF268" i="2"/>
  <c r="BH267" i="2"/>
  <c r="BG267" i="2"/>
  <c r="K267" i="27" s="1"/>
  <c r="BF267" i="2"/>
  <c r="BH266" i="2"/>
  <c r="BG266" i="2"/>
  <c r="K266" i="27" s="1"/>
  <c r="BF266" i="2"/>
  <c r="BH265" i="2"/>
  <c r="BG265" i="2"/>
  <c r="K265" i="27" s="1"/>
  <c r="BF265" i="2"/>
  <c r="BH264" i="2"/>
  <c r="BG264" i="2"/>
  <c r="K264" i="27" s="1"/>
  <c r="BF264" i="2"/>
  <c r="BH263" i="2"/>
  <c r="BG263" i="2"/>
  <c r="K263" i="27" s="1"/>
  <c r="BF263" i="2"/>
  <c r="BH262" i="2"/>
  <c r="BG262" i="2"/>
  <c r="K262" i="27" s="1"/>
  <c r="BF262" i="2"/>
  <c r="BH261" i="2"/>
  <c r="BG261" i="2"/>
  <c r="K261" i="27" s="1"/>
  <c r="BF261" i="2"/>
  <c r="BH260" i="2"/>
  <c r="BG260" i="2"/>
  <c r="K260" i="27" s="1"/>
  <c r="BF260" i="2"/>
  <c r="BH259" i="2"/>
  <c r="BG259" i="2"/>
  <c r="K259" i="27" s="1"/>
  <c r="BF259" i="2"/>
  <c r="BH258" i="2"/>
  <c r="BG258" i="2"/>
  <c r="K258" i="27" s="1"/>
  <c r="BF258" i="2"/>
  <c r="BH257" i="2"/>
  <c r="BG257" i="2"/>
  <c r="K257" i="27" s="1"/>
  <c r="BF257" i="2"/>
  <c r="BH256" i="2"/>
  <c r="BG256" i="2"/>
  <c r="K256" i="27" s="1"/>
  <c r="BF256" i="2"/>
  <c r="BH255" i="2"/>
  <c r="BG255" i="2"/>
  <c r="K255" i="27" s="1"/>
  <c r="BF255" i="2"/>
  <c r="BH254" i="2"/>
  <c r="BG254" i="2"/>
  <c r="K254" i="27" s="1"/>
  <c r="BF254" i="2"/>
  <c r="BH253" i="2"/>
  <c r="BG253" i="2"/>
  <c r="K253" i="27" s="1"/>
  <c r="BF253" i="2"/>
  <c r="BH252" i="2"/>
  <c r="BG252" i="2"/>
  <c r="K252" i="27" s="1"/>
  <c r="BF252" i="2"/>
  <c r="BH251" i="2"/>
  <c r="BG251" i="2"/>
  <c r="K251" i="27" s="1"/>
  <c r="BF251" i="2"/>
  <c r="BH250" i="2"/>
  <c r="BG250" i="2"/>
  <c r="K250" i="27" s="1"/>
  <c r="BF250" i="2"/>
  <c r="BH249" i="2"/>
  <c r="BG249" i="2"/>
  <c r="K249" i="27" s="1"/>
  <c r="BF249" i="2"/>
  <c r="BH248" i="2"/>
  <c r="BG248" i="2"/>
  <c r="K248" i="27" s="1"/>
  <c r="BF248" i="2"/>
  <c r="BH247" i="2"/>
  <c r="BG247" i="2"/>
  <c r="K247" i="27" s="1"/>
  <c r="BF247" i="2"/>
  <c r="BH246" i="2"/>
  <c r="BG246" i="2"/>
  <c r="K246" i="27" s="1"/>
  <c r="BF246" i="2"/>
  <c r="BH245" i="2"/>
  <c r="BG245" i="2"/>
  <c r="K245" i="27" s="1"/>
  <c r="BF245" i="2"/>
  <c r="BH244" i="2"/>
  <c r="BG244" i="2"/>
  <c r="K244" i="27" s="1"/>
  <c r="BF244" i="2"/>
  <c r="BH243" i="2"/>
  <c r="BG243" i="2"/>
  <c r="K243" i="27" s="1"/>
  <c r="BF243" i="2"/>
  <c r="BH242" i="2"/>
  <c r="BG242" i="2"/>
  <c r="K242" i="27" s="1"/>
  <c r="BF242" i="2"/>
  <c r="BH241" i="2"/>
  <c r="BG241" i="2"/>
  <c r="K241" i="27" s="1"/>
  <c r="BF241" i="2"/>
  <c r="BH240" i="2"/>
  <c r="BG240" i="2"/>
  <c r="K240" i="27" s="1"/>
  <c r="BF240" i="2"/>
  <c r="BH239" i="2"/>
  <c r="BG239" i="2"/>
  <c r="K239" i="27" s="1"/>
  <c r="BF239" i="2"/>
  <c r="BH238" i="2"/>
  <c r="BG238" i="2"/>
  <c r="K238" i="27" s="1"/>
  <c r="BF238" i="2"/>
  <c r="BH237" i="2"/>
  <c r="BG237" i="2"/>
  <c r="K237" i="27" s="1"/>
  <c r="BF237" i="2"/>
  <c r="BH236" i="2"/>
  <c r="BG236" i="2"/>
  <c r="K236" i="27" s="1"/>
  <c r="BF236" i="2"/>
  <c r="BH235" i="2"/>
  <c r="BG235" i="2"/>
  <c r="K235" i="27" s="1"/>
  <c r="BF235" i="2"/>
  <c r="BH234" i="2"/>
  <c r="BG234" i="2"/>
  <c r="K234" i="27" s="1"/>
  <c r="BF234" i="2"/>
  <c r="BH233" i="2"/>
  <c r="BG233" i="2"/>
  <c r="K233" i="27" s="1"/>
  <c r="BF233" i="2"/>
  <c r="BH232" i="2"/>
  <c r="BG232" i="2"/>
  <c r="K232" i="27" s="1"/>
  <c r="BF232" i="2"/>
  <c r="BH231" i="2"/>
  <c r="BG231" i="2"/>
  <c r="K231" i="27" s="1"/>
  <c r="BF231" i="2"/>
  <c r="BH230" i="2"/>
  <c r="BG230" i="2"/>
  <c r="K230" i="27" s="1"/>
  <c r="BF230" i="2"/>
  <c r="BH229" i="2"/>
  <c r="BG229" i="2"/>
  <c r="K229" i="27" s="1"/>
  <c r="BF229" i="2"/>
  <c r="BH228" i="2"/>
  <c r="BG228" i="2"/>
  <c r="K228" i="27" s="1"/>
  <c r="BF228" i="2"/>
  <c r="BH227" i="2"/>
  <c r="BG227" i="2"/>
  <c r="K227" i="27" s="1"/>
  <c r="BF227" i="2"/>
  <c r="BH226" i="2"/>
  <c r="BG226" i="2"/>
  <c r="K226" i="27" s="1"/>
  <c r="BF226" i="2"/>
  <c r="BH225" i="2"/>
  <c r="BG225" i="2"/>
  <c r="K225" i="27" s="1"/>
  <c r="BF225" i="2"/>
  <c r="BH224" i="2"/>
  <c r="BG224" i="2"/>
  <c r="K224" i="27" s="1"/>
  <c r="BF224" i="2"/>
  <c r="BH223" i="2"/>
  <c r="BG223" i="2"/>
  <c r="K223" i="27" s="1"/>
  <c r="BF223" i="2"/>
  <c r="BH222" i="2"/>
  <c r="BG222" i="2"/>
  <c r="K222" i="27" s="1"/>
  <c r="BF222" i="2"/>
  <c r="BH221" i="2"/>
  <c r="BG221" i="2"/>
  <c r="K221" i="27" s="1"/>
  <c r="BF221" i="2"/>
  <c r="BH220" i="2"/>
  <c r="BG220" i="2"/>
  <c r="K220" i="27" s="1"/>
  <c r="BF220" i="2"/>
  <c r="BH219" i="2"/>
  <c r="BG219" i="2"/>
  <c r="K219" i="27" s="1"/>
  <c r="BF219" i="2"/>
  <c r="BH218" i="2"/>
  <c r="BG218" i="2"/>
  <c r="K218" i="27" s="1"/>
  <c r="BF218" i="2"/>
  <c r="BH217" i="2"/>
  <c r="BG217" i="2"/>
  <c r="K217" i="27" s="1"/>
  <c r="BF217" i="2"/>
  <c r="BH216" i="2"/>
  <c r="BG216" i="2"/>
  <c r="K216" i="27" s="1"/>
  <c r="BF216" i="2"/>
  <c r="BH215" i="2"/>
  <c r="BG215" i="2"/>
  <c r="K215" i="27" s="1"/>
  <c r="BF215" i="2"/>
  <c r="BH214" i="2"/>
  <c r="BG214" i="2"/>
  <c r="K214" i="27" s="1"/>
  <c r="BF214" i="2"/>
  <c r="BH213" i="2"/>
  <c r="BG213" i="2"/>
  <c r="K213" i="27" s="1"/>
  <c r="BF213" i="2"/>
  <c r="BH212" i="2"/>
  <c r="BG212" i="2"/>
  <c r="K212" i="27" s="1"/>
  <c r="BF212" i="2"/>
  <c r="BH211" i="2"/>
  <c r="BG211" i="2"/>
  <c r="K211" i="27" s="1"/>
  <c r="BF211" i="2"/>
  <c r="BH210" i="2"/>
  <c r="BG210" i="2"/>
  <c r="K210" i="27" s="1"/>
  <c r="BF210" i="2"/>
  <c r="BH209" i="2"/>
  <c r="BG209" i="2"/>
  <c r="K209" i="27" s="1"/>
  <c r="BF209" i="2"/>
  <c r="BH208" i="2"/>
  <c r="BG208" i="2"/>
  <c r="K208" i="27" s="1"/>
  <c r="BF208" i="2"/>
  <c r="BH207" i="2"/>
  <c r="BG207" i="2"/>
  <c r="K207" i="27" s="1"/>
  <c r="BF207" i="2"/>
  <c r="BH206" i="2"/>
  <c r="BG206" i="2"/>
  <c r="K206" i="27" s="1"/>
  <c r="BF206" i="2"/>
  <c r="BH205" i="2"/>
  <c r="BG205" i="2"/>
  <c r="K205" i="27" s="1"/>
  <c r="BF205" i="2"/>
  <c r="BH204" i="2"/>
  <c r="BG204" i="2"/>
  <c r="K204" i="27" s="1"/>
  <c r="BF204" i="2"/>
  <c r="BH203" i="2"/>
  <c r="BG203" i="2"/>
  <c r="K203" i="27" s="1"/>
  <c r="BF203" i="2"/>
  <c r="BH202" i="2"/>
  <c r="BG202" i="2"/>
  <c r="K202" i="27" s="1"/>
  <c r="BF202" i="2"/>
  <c r="BH201" i="2"/>
  <c r="BG201" i="2"/>
  <c r="K201" i="27" s="1"/>
  <c r="BF201" i="2"/>
  <c r="BH200" i="2"/>
  <c r="BG200" i="2"/>
  <c r="K200" i="27" s="1"/>
  <c r="BF200" i="2"/>
  <c r="BH199" i="2"/>
  <c r="BG199" i="2"/>
  <c r="K199" i="27" s="1"/>
  <c r="BF199" i="2"/>
  <c r="BH198" i="2"/>
  <c r="BG198" i="2"/>
  <c r="K198" i="27" s="1"/>
  <c r="BF198" i="2"/>
  <c r="BH197" i="2"/>
  <c r="BG197" i="2"/>
  <c r="K197" i="27" s="1"/>
  <c r="BF197" i="2"/>
  <c r="BH196" i="2"/>
  <c r="BG196" i="2"/>
  <c r="K196" i="27" s="1"/>
  <c r="BF196" i="2"/>
  <c r="BH195" i="2"/>
  <c r="BG195" i="2"/>
  <c r="K195" i="27" s="1"/>
  <c r="BF195" i="2"/>
  <c r="BH194" i="2"/>
  <c r="BG194" i="2"/>
  <c r="K194" i="27" s="1"/>
  <c r="BF194" i="2"/>
  <c r="BH193" i="2"/>
  <c r="BG193" i="2"/>
  <c r="K193" i="27" s="1"/>
  <c r="BF193" i="2"/>
  <c r="BH192" i="2"/>
  <c r="BG192" i="2"/>
  <c r="K192" i="27" s="1"/>
  <c r="BF192" i="2"/>
  <c r="BH191" i="2"/>
  <c r="BG191" i="2"/>
  <c r="K191" i="27" s="1"/>
  <c r="BF191" i="2"/>
  <c r="BH190" i="2"/>
  <c r="BG190" i="2"/>
  <c r="K190" i="27" s="1"/>
  <c r="BF190" i="2"/>
  <c r="BH189" i="2"/>
  <c r="BG189" i="2"/>
  <c r="K189" i="27" s="1"/>
  <c r="BF189" i="2"/>
  <c r="BH188" i="2"/>
  <c r="BG188" i="2"/>
  <c r="K188" i="27" s="1"/>
  <c r="BF188" i="2"/>
  <c r="BH187" i="2"/>
  <c r="BG187" i="2"/>
  <c r="K187" i="27" s="1"/>
  <c r="BF187" i="2"/>
  <c r="BH186" i="2"/>
  <c r="BG186" i="2"/>
  <c r="K186" i="27" s="1"/>
  <c r="BF186" i="2"/>
  <c r="BH185" i="2"/>
  <c r="BG185" i="2"/>
  <c r="K185" i="27" s="1"/>
  <c r="BF185" i="2"/>
  <c r="BH184" i="2"/>
  <c r="BG184" i="2"/>
  <c r="K184" i="27" s="1"/>
  <c r="BF184" i="2"/>
  <c r="BH183" i="2"/>
  <c r="BG183" i="2"/>
  <c r="K183" i="27" s="1"/>
  <c r="BF183" i="2"/>
  <c r="BH182" i="2"/>
  <c r="BG182" i="2"/>
  <c r="K182" i="27" s="1"/>
  <c r="BF182" i="2"/>
  <c r="BH181" i="2"/>
  <c r="BG181" i="2"/>
  <c r="K181" i="27" s="1"/>
  <c r="BF181" i="2"/>
  <c r="BH180" i="2"/>
  <c r="BG180" i="2"/>
  <c r="K180" i="27" s="1"/>
  <c r="BF180" i="2"/>
  <c r="BH179" i="2"/>
  <c r="BG179" i="2"/>
  <c r="K179" i="27" s="1"/>
  <c r="BF179" i="2"/>
  <c r="BH178" i="2"/>
  <c r="BG178" i="2"/>
  <c r="K178" i="27" s="1"/>
  <c r="BF178" i="2"/>
  <c r="BH177" i="2"/>
  <c r="BG177" i="2"/>
  <c r="K177" i="27" s="1"/>
  <c r="BF177" i="2"/>
  <c r="BH176" i="2"/>
  <c r="BG176" i="2"/>
  <c r="K176" i="27" s="1"/>
  <c r="BF176" i="2"/>
  <c r="BH175" i="2"/>
  <c r="BG175" i="2"/>
  <c r="K175" i="27" s="1"/>
  <c r="BF175" i="2"/>
  <c r="BH174" i="2"/>
  <c r="BG174" i="2"/>
  <c r="K174" i="27" s="1"/>
  <c r="BF174" i="2"/>
  <c r="BH173" i="2"/>
  <c r="BG173" i="2"/>
  <c r="K173" i="27" s="1"/>
  <c r="BF173" i="2"/>
  <c r="BH172" i="2"/>
  <c r="BG172" i="2"/>
  <c r="K172" i="27" s="1"/>
  <c r="BF172" i="2"/>
  <c r="BH171" i="2"/>
  <c r="BG171" i="2"/>
  <c r="K171" i="27" s="1"/>
  <c r="BF171" i="2"/>
  <c r="BH170" i="2"/>
  <c r="BG170" i="2"/>
  <c r="K170" i="27" s="1"/>
  <c r="BF170" i="2"/>
  <c r="BH169" i="2"/>
  <c r="BG169" i="2"/>
  <c r="K169" i="27" s="1"/>
  <c r="BF169" i="2"/>
  <c r="BH168" i="2"/>
  <c r="BG168" i="2"/>
  <c r="K168" i="27" s="1"/>
  <c r="BF168" i="2"/>
  <c r="BH167" i="2"/>
  <c r="BG167" i="2"/>
  <c r="K167" i="27" s="1"/>
  <c r="BF167" i="2"/>
  <c r="BH166" i="2"/>
  <c r="BG166" i="2"/>
  <c r="K166" i="27" s="1"/>
  <c r="BF166" i="2"/>
  <c r="BH165" i="2"/>
  <c r="BG165" i="2"/>
  <c r="K165" i="27" s="1"/>
  <c r="BF165" i="2"/>
  <c r="BH164" i="2"/>
  <c r="BG164" i="2"/>
  <c r="K164" i="27" s="1"/>
  <c r="BF164" i="2"/>
  <c r="BH163" i="2"/>
  <c r="BG163" i="2"/>
  <c r="K163" i="27" s="1"/>
  <c r="BF163" i="2"/>
  <c r="BH162" i="2"/>
  <c r="BG162" i="2"/>
  <c r="K162" i="27" s="1"/>
  <c r="BF162" i="2"/>
  <c r="BH161" i="2"/>
  <c r="BG161" i="2"/>
  <c r="K161" i="27" s="1"/>
  <c r="BF161" i="2"/>
  <c r="BH160" i="2"/>
  <c r="BG160" i="2"/>
  <c r="K160" i="27" s="1"/>
  <c r="BF160" i="2"/>
  <c r="BH159" i="2"/>
  <c r="BG159" i="2"/>
  <c r="K159" i="27" s="1"/>
  <c r="BF159" i="2"/>
  <c r="BH158" i="2"/>
  <c r="BG158" i="2"/>
  <c r="K158" i="27" s="1"/>
  <c r="BF158" i="2"/>
  <c r="BH157" i="2"/>
  <c r="BG157" i="2"/>
  <c r="K157" i="27" s="1"/>
  <c r="BF157" i="2"/>
  <c r="BH156" i="2"/>
  <c r="BG156" i="2"/>
  <c r="K156" i="27" s="1"/>
  <c r="BF156" i="2"/>
  <c r="BH155" i="2"/>
  <c r="BG155" i="2"/>
  <c r="K155" i="27" s="1"/>
  <c r="BF155" i="2"/>
  <c r="BH154" i="2"/>
  <c r="BG154" i="2"/>
  <c r="K154" i="27" s="1"/>
  <c r="BF154" i="2"/>
  <c r="BH153" i="2"/>
  <c r="BG153" i="2"/>
  <c r="K153" i="27" s="1"/>
  <c r="BF153" i="2"/>
  <c r="BH152" i="2"/>
  <c r="BG152" i="2"/>
  <c r="K152" i="27" s="1"/>
  <c r="BF152" i="2"/>
  <c r="BH151" i="2"/>
  <c r="BG151" i="2"/>
  <c r="K151" i="27" s="1"/>
  <c r="BF151" i="2"/>
  <c r="BH150" i="2"/>
  <c r="BG150" i="2"/>
  <c r="K150" i="27" s="1"/>
  <c r="BF150" i="2"/>
  <c r="BH149" i="2"/>
  <c r="BG149" i="2"/>
  <c r="K149" i="27" s="1"/>
  <c r="BF149" i="2"/>
  <c r="BH148" i="2"/>
  <c r="BG148" i="2"/>
  <c r="K148" i="27" s="1"/>
  <c r="BF148" i="2"/>
  <c r="BH147" i="2"/>
  <c r="BG147" i="2"/>
  <c r="K147" i="27" s="1"/>
  <c r="BF147" i="2"/>
  <c r="BH146" i="2"/>
  <c r="BG146" i="2"/>
  <c r="K146" i="27" s="1"/>
  <c r="BF146" i="2"/>
  <c r="BH145" i="2"/>
  <c r="BG145" i="2"/>
  <c r="K145" i="27" s="1"/>
  <c r="BF145" i="2"/>
  <c r="BH144" i="2"/>
  <c r="BG144" i="2"/>
  <c r="K144" i="27" s="1"/>
  <c r="BF144" i="2"/>
  <c r="BH143" i="2"/>
  <c r="BG143" i="2"/>
  <c r="K143" i="27" s="1"/>
  <c r="BF143" i="2"/>
  <c r="BH142" i="2"/>
  <c r="BG142" i="2"/>
  <c r="K142" i="27" s="1"/>
  <c r="BF142" i="2"/>
  <c r="BH141" i="2"/>
  <c r="BG141" i="2"/>
  <c r="K141" i="27" s="1"/>
  <c r="BF141" i="2"/>
  <c r="BH140" i="2"/>
  <c r="BG140" i="2"/>
  <c r="K140" i="27" s="1"/>
  <c r="BF140" i="2"/>
  <c r="BH139" i="2"/>
  <c r="BG139" i="2"/>
  <c r="K139" i="27" s="1"/>
  <c r="BF139" i="2"/>
  <c r="BH138" i="2"/>
  <c r="BG138" i="2"/>
  <c r="K138" i="27" s="1"/>
  <c r="BF138" i="2"/>
  <c r="BH137" i="2"/>
  <c r="BG137" i="2"/>
  <c r="K137" i="27" s="1"/>
  <c r="BF137" i="2"/>
  <c r="BH136" i="2"/>
  <c r="BG136" i="2"/>
  <c r="K136" i="27" s="1"/>
  <c r="BF136" i="2"/>
  <c r="BH135" i="2"/>
  <c r="BG135" i="2"/>
  <c r="K135" i="27" s="1"/>
  <c r="BF135" i="2"/>
  <c r="BH134" i="2"/>
  <c r="BG134" i="2"/>
  <c r="K134" i="27" s="1"/>
  <c r="BF134" i="2"/>
  <c r="BH133" i="2"/>
  <c r="BG133" i="2"/>
  <c r="K133" i="27" s="1"/>
  <c r="BF133" i="2"/>
  <c r="BH132" i="2"/>
  <c r="BG132" i="2"/>
  <c r="K132" i="27" s="1"/>
  <c r="BF132" i="2"/>
  <c r="BH131" i="2"/>
  <c r="BG131" i="2"/>
  <c r="K131" i="27" s="1"/>
  <c r="BF131" i="2"/>
  <c r="BH130" i="2"/>
  <c r="BG130" i="2"/>
  <c r="K130" i="27" s="1"/>
  <c r="BF130" i="2"/>
  <c r="BH129" i="2"/>
  <c r="BG129" i="2"/>
  <c r="K129" i="27" s="1"/>
  <c r="BF129" i="2"/>
  <c r="BH128" i="2"/>
  <c r="BG128" i="2"/>
  <c r="K128" i="27" s="1"/>
  <c r="BF128" i="2"/>
  <c r="BH127" i="2"/>
  <c r="BG127" i="2"/>
  <c r="K127" i="27" s="1"/>
  <c r="BF127" i="2"/>
  <c r="BH126" i="2"/>
  <c r="BG126" i="2"/>
  <c r="K126" i="27" s="1"/>
  <c r="BF126" i="2"/>
  <c r="BH125" i="2"/>
  <c r="BG125" i="2"/>
  <c r="K125" i="27" s="1"/>
  <c r="BF125" i="2"/>
  <c r="BH124" i="2"/>
  <c r="BG124" i="2"/>
  <c r="K124" i="27" s="1"/>
  <c r="BF124" i="2"/>
  <c r="BH123" i="2"/>
  <c r="BG123" i="2"/>
  <c r="K123" i="27" s="1"/>
  <c r="BF123" i="2"/>
  <c r="BH122" i="2"/>
  <c r="BG122" i="2"/>
  <c r="K122" i="27" s="1"/>
  <c r="BF122" i="2"/>
  <c r="BH121" i="2"/>
  <c r="BG121" i="2"/>
  <c r="K121" i="27" s="1"/>
  <c r="BF121" i="2"/>
  <c r="BH120" i="2"/>
  <c r="BG120" i="2"/>
  <c r="K120" i="27" s="1"/>
  <c r="BF120" i="2"/>
  <c r="BH119" i="2"/>
  <c r="BG119" i="2"/>
  <c r="K119" i="27" s="1"/>
  <c r="BF119" i="2"/>
  <c r="BH118" i="2"/>
  <c r="BG118" i="2"/>
  <c r="K118" i="27" s="1"/>
  <c r="BF118" i="2"/>
  <c r="BH117" i="2"/>
  <c r="BG117" i="2"/>
  <c r="K117" i="27" s="1"/>
  <c r="BF117" i="2"/>
  <c r="BH116" i="2"/>
  <c r="BG116" i="2"/>
  <c r="K116" i="27" s="1"/>
  <c r="BF116" i="2"/>
  <c r="BH115" i="2"/>
  <c r="BG115" i="2"/>
  <c r="K115" i="27" s="1"/>
  <c r="BF115" i="2"/>
  <c r="BH114" i="2"/>
  <c r="BG114" i="2"/>
  <c r="K114" i="27" s="1"/>
  <c r="BF114" i="2"/>
  <c r="BH113" i="2"/>
  <c r="BG113" i="2"/>
  <c r="K113" i="27" s="1"/>
  <c r="BF113" i="2"/>
  <c r="BH112" i="2"/>
  <c r="BG112" i="2"/>
  <c r="K112" i="27" s="1"/>
  <c r="BF112" i="2"/>
  <c r="BH111" i="2"/>
  <c r="BG111" i="2"/>
  <c r="K111" i="27" s="1"/>
  <c r="BF111" i="2"/>
  <c r="BH110" i="2"/>
  <c r="BG110" i="2"/>
  <c r="K110" i="27" s="1"/>
  <c r="BF110" i="2"/>
  <c r="BH109" i="2"/>
  <c r="BG109" i="2"/>
  <c r="K109" i="27" s="1"/>
  <c r="BF109" i="2"/>
  <c r="BH108" i="2"/>
  <c r="BG108" i="2"/>
  <c r="K108" i="27" s="1"/>
  <c r="BF108" i="2"/>
  <c r="BH107" i="2"/>
  <c r="BG107" i="2"/>
  <c r="K107" i="27" s="1"/>
  <c r="BF107" i="2"/>
  <c r="BH106" i="2"/>
  <c r="BG106" i="2"/>
  <c r="K106" i="27" s="1"/>
  <c r="BF106" i="2"/>
  <c r="BH105" i="2"/>
  <c r="BG105" i="2"/>
  <c r="K105" i="27" s="1"/>
  <c r="BF105" i="2"/>
  <c r="BH104" i="2"/>
  <c r="BG104" i="2"/>
  <c r="K104" i="27" s="1"/>
  <c r="BF104" i="2"/>
  <c r="BH103" i="2"/>
  <c r="BG103" i="2"/>
  <c r="K103" i="27" s="1"/>
  <c r="BF103" i="2"/>
  <c r="BH102" i="2"/>
  <c r="BG102" i="2"/>
  <c r="K102" i="27" s="1"/>
  <c r="BF102" i="2"/>
  <c r="BH101" i="2"/>
  <c r="BG101" i="2"/>
  <c r="K101" i="27" s="1"/>
  <c r="BF101" i="2"/>
  <c r="BH100" i="2"/>
  <c r="BG100" i="2"/>
  <c r="K100" i="27" s="1"/>
  <c r="BF100" i="2"/>
  <c r="BH99" i="2"/>
  <c r="BG99" i="2"/>
  <c r="K99" i="27" s="1"/>
  <c r="BF99" i="2"/>
  <c r="BH98" i="2"/>
  <c r="BG98" i="2"/>
  <c r="K98" i="27" s="1"/>
  <c r="BF98" i="2"/>
  <c r="BH97" i="2"/>
  <c r="BG97" i="2"/>
  <c r="K97" i="27" s="1"/>
  <c r="BF97" i="2"/>
  <c r="BH96" i="2"/>
  <c r="BG96" i="2"/>
  <c r="K96" i="27" s="1"/>
  <c r="BF96" i="2"/>
  <c r="BH95" i="2"/>
  <c r="BG95" i="2"/>
  <c r="K95" i="27" s="1"/>
  <c r="BF95" i="2"/>
  <c r="BH94" i="2"/>
  <c r="BG94" i="2"/>
  <c r="K94" i="27" s="1"/>
  <c r="BF94" i="2"/>
  <c r="BH93" i="2"/>
  <c r="BG93" i="2"/>
  <c r="K93" i="27" s="1"/>
  <c r="BF93" i="2"/>
  <c r="BH92" i="2"/>
  <c r="BG92" i="2"/>
  <c r="K92" i="27" s="1"/>
  <c r="BF92" i="2"/>
  <c r="BH91" i="2"/>
  <c r="BG91" i="2"/>
  <c r="K91" i="27" s="1"/>
  <c r="BF91" i="2"/>
  <c r="BH90" i="2"/>
  <c r="BG90" i="2"/>
  <c r="K90" i="27" s="1"/>
  <c r="BF90" i="2"/>
  <c r="BH89" i="2"/>
  <c r="BG89" i="2"/>
  <c r="K89" i="27" s="1"/>
  <c r="BF89" i="2"/>
  <c r="BH88" i="2"/>
  <c r="BG88" i="2"/>
  <c r="K88" i="27" s="1"/>
  <c r="BF88" i="2"/>
  <c r="BH87" i="2"/>
  <c r="BG87" i="2"/>
  <c r="K87" i="27" s="1"/>
  <c r="BF87" i="2"/>
  <c r="BH86" i="2"/>
  <c r="BG86" i="2"/>
  <c r="K86" i="27" s="1"/>
  <c r="BF86" i="2"/>
  <c r="BH85" i="2"/>
  <c r="BG85" i="2"/>
  <c r="K85" i="27" s="1"/>
  <c r="BF85" i="2"/>
  <c r="BH84" i="2"/>
  <c r="BG84" i="2"/>
  <c r="K84" i="27" s="1"/>
  <c r="BF84" i="2"/>
  <c r="BH83" i="2"/>
  <c r="BG83" i="2"/>
  <c r="K83" i="27" s="1"/>
  <c r="BF83" i="2"/>
  <c r="BH82" i="2"/>
  <c r="BG82" i="2"/>
  <c r="K82" i="27" s="1"/>
  <c r="BF82" i="2"/>
  <c r="BH81" i="2"/>
  <c r="BG81" i="2"/>
  <c r="K81" i="27" s="1"/>
  <c r="BF81" i="2"/>
  <c r="BH80" i="2"/>
  <c r="BG80" i="2"/>
  <c r="K80" i="27" s="1"/>
  <c r="BF80" i="2"/>
  <c r="BH79" i="2"/>
  <c r="BG79" i="2"/>
  <c r="K79" i="27" s="1"/>
  <c r="BF79" i="2"/>
  <c r="BH78" i="2"/>
  <c r="BG78" i="2"/>
  <c r="K78" i="27" s="1"/>
  <c r="BF78" i="2"/>
  <c r="BH77" i="2"/>
  <c r="BG77" i="2"/>
  <c r="K77" i="27" s="1"/>
  <c r="BF77" i="2"/>
  <c r="BH76" i="2"/>
  <c r="BG76" i="2"/>
  <c r="K76" i="27" s="1"/>
  <c r="BF76" i="2"/>
  <c r="BH75" i="2"/>
  <c r="BG75" i="2"/>
  <c r="K75" i="27" s="1"/>
  <c r="BF75" i="2"/>
  <c r="BH74" i="2"/>
  <c r="BG74" i="2"/>
  <c r="K74" i="27" s="1"/>
  <c r="BF74" i="2"/>
  <c r="BH73" i="2"/>
  <c r="BG73" i="2"/>
  <c r="K73" i="27" s="1"/>
  <c r="BF73" i="2"/>
  <c r="BH72" i="2"/>
  <c r="BG72" i="2"/>
  <c r="K72" i="27" s="1"/>
  <c r="BF72" i="2"/>
  <c r="BH71" i="2"/>
  <c r="BG71" i="2"/>
  <c r="K71" i="27" s="1"/>
  <c r="BF71" i="2"/>
  <c r="BH70" i="2"/>
  <c r="BG70" i="2"/>
  <c r="K70" i="27" s="1"/>
  <c r="BF70" i="2"/>
  <c r="BH69" i="2"/>
  <c r="BG69" i="2"/>
  <c r="K69" i="27" s="1"/>
  <c r="BF69" i="2"/>
  <c r="BH68" i="2"/>
  <c r="BG68" i="2"/>
  <c r="K68" i="27" s="1"/>
  <c r="BF68" i="2"/>
  <c r="BH67" i="2"/>
  <c r="BG67" i="2"/>
  <c r="K67" i="27" s="1"/>
  <c r="BF67" i="2"/>
  <c r="BH66" i="2"/>
  <c r="BG66" i="2"/>
  <c r="K66" i="27" s="1"/>
  <c r="BF66" i="2"/>
  <c r="BH65" i="2"/>
  <c r="BG65" i="2"/>
  <c r="K65" i="27" s="1"/>
  <c r="BF65" i="2"/>
  <c r="BH64" i="2"/>
  <c r="BG64" i="2"/>
  <c r="K64" i="27" s="1"/>
  <c r="BF64" i="2"/>
  <c r="BH63" i="2"/>
  <c r="BG63" i="2"/>
  <c r="K63" i="27" s="1"/>
  <c r="BF63" i="2"/>
  <c r="BH62" i="2"/>
  <c r="BG62" i="2"/>
  <c r="K62" i="27" s="1"/>
  <c r="BF62" i="2"/>
  <c r="BH61" i="2"/>
  <c r="BG61" i="2"/>
  <c r="K61" i="27" s="1"/>
  <c r="BF61" i="2"/>
  <c r="BH60" i="2"/>
  <c r="BG60" i="2"/>
  <c r="K60" i="27" s="1"/>
  <c r="BF60" i="2"/>
  <c r="BH59" i="2"/>
  <c r="BG59" i="2"/>
  <c r="K59" i="27" s="1"/>
  <c r="BF59" i="2"/>
  <c r="BH58" i="2"/>
  <c r="BG58" i="2"/>
  <c r="K58" i="27" s="1"/>
  <c r="BF58" i="2"/>
  <c r="BH57" i="2"/>
  <c r="BG57" i="2"/>
  <c r="K57" i="27" s="1"/>
  <c r="BF57" i="2"/>
  <c r="BH56" i="2"/>
  <c r="BG56" i="2"/>
  <c r="K56" i="27" s="1"/>
  <c r="BF56" i="2"/>
  <c r="BH55" i="2"/>
  <c r="BG55" i="2"/>
  <c r="K55" i="27" s="1"/>
  <c r="BF55" i="2"/>
  <c r="BH54" i="2"/>
  <c r="BG54" i="2"/>
  <c r="K54" i="27" s="1"/>
  <c r="BF54" i="2"/>
  <c r="BH53" i="2"/>
  <c r="BG53" i="2"/>
  <c r="K53" i="27" s="1"/>
  <c r="BF53" i="2"/>
  <c r="BH52" i="2"/>
  <c r="BG52" i="2"/>
  <c r="K52" i="27" s="1"/>
  <c r="BF52" i="2"/>
  <c r="BH51" i="2"/>
  <c r="BG51" i="2"/>
  <c r="K51" i="27" s="1"/>
  <c r="BF51" i="2"/>
  <c r="BH50" i="2"/>
  <c r="BG50" i="2"/>
  <c r="K50" i="27" s="1"/>
  <c r="BF50" i="2"/>
  <c r="BH49" i="2"/>
  <c r="BG49" i="2"/>
  <c r="K49" i="27" s="1"/>
  <c r="BF49" i="2"/>
  <c r="BH48" i="2"/>
  <c r="BG48" i="2"/>
  <c r="K48" i="27" s="1"/>
  <c r="BF48" i="2"/>
  <c r="BH47" i="2"/>
  <c r="BG47" i="2"/>
  <c r="K47" i="27" s="1"/>
  <c r="BF47" i="2"/>
  <c r="BH46" i="2"/>
  <c r="BG46" i="2"/>
  <c r="K46" i="27" s="1"/>
  <c r="BF46" i="2"/>
  <c r="BH45" i="2"/>
  <c r="BG45" i="2"/>
  <c r="K45" i="27" s="1"/>
  <c r="BF45" i="2"/>
  <c r="BH44" i="2"/>
  <c r="BG44" i="2"/>
  <c r="K44" i="27" s="1"/>
  <c r="BF44" i="2"/>
  <c r="BH43" i="2"/>
  <c r="BG43" i="2"/>
  <c r="K43" i="27" s="1"/>
  <c r="BF43" i="2"/>
  <c r="BH42" i="2"/>
  <c r="BG42" i="2"/>
  <c r="K42" i="27" s="1"/>
  <c r="BF42" i="2"/>
  <c r="BH41" i="2"/>
  <c r="BG41" i="2"/>
  <c r="K41" i="27" s="1"/>
  <c r="BF41" i="2"/>
  <c r="BH40" i="2"/>
  <c r="BG40" i="2"/>
  <c r="K40" i="27" s="1"/>
  <c r="BF40" i="2"/>
  <c r="BH39" i="2"/>
  <c r="BG39" i="2"/>
  <c r="K39" i="27" s="1"/>
  <c r="BF39" i="2"/>
  <c r="BH38" i="2"/>
  <c r="BG38" i="2"/>
  <c r="K38" i="27" s="1"/>
  <c r="BF38" i="2"/>
  <c r="BH37" i="2"/>
  <c r="BG37" i="2"/>
  <c r="K37" i="27" s="1"/>
  <c r="BF37" i="2"/>
  <c r="BH36" i="2"/>
  <c r="BG36" i="2"/>
  <c r="K36" i="27" s="1"/>
  <c r="BF36" i="2"/>
  <c r="BH35" i="2"/>
  <c r="BG35" i="2"/>
  <c r="K35" i="27" s="1"/>
  <c r="BF35" i="2"/>
  <c r="BH34" i="2"/>
  <c r="BG34" i="2"/>
  <c r="K34" i="27" s="1"/>
  <c r="BF34" i="2"/>
  <c r="BH33" i="2"/>
  <c r="BG33" i="2"/>
  <c r="K33" i="27" s="1"/>
  <c r="BF33" i="2"/>
  <c r="BH32" i="2"/>
  <c r="BG32" i="2"/>
  <c r="K32" i="27" s="1"/>
  <c r="BF32" i="2"/>
  <c r="BH31" i="2"/>
  <c r="BG31" i="2"/>
  <c r="K31" i="27" s="1"/>
  <c r="BF31" i="2"/>
  <c r="BH30" i="2"/>
  <c r="BG30" i="2"/>
  <c r="K30" i="27" s="1"/>
  <c r="BF30" i="2"/>
  <c r="BH29" i="2"/>
  <c r="BG29" i="2"/>
  <c r="K29" i="27" s="1"/>
  <c r="BF29" i="2"/>
  <c r="BH28" i="2"/>
  <c r="BG28" i="2"/>
  <c r="K28" i="27" s="1"/>
  <c r="BF28" i="2"/>
  <c r="BH27" i="2"/>
  <c r="BG27" i="2"/>
  <c r="K27" i="27" s="1"/>
  <c r="BF27" i="2"/>
  <c r="BH26" i="2"/>
  <c r="BG26" i="2"/>
  <c r="K26" i="27" s="1"/>
  <c r="BF26" i="2"/>
  <c r="BH25" i="2"/>
  <c r="BG25" i="2"/>
  <c r="K25" i="27" s="1"/>
  <c r="BF25" i="2"/>
  <c r="BH24" i="2"/>
  <c r="BG24" i="2"/>
  <c r="K24" i="27" s="1"/>
  <c r="BF24" i="2"/>
  <c r="BH23" i="2"/>
  <c r="BG23" i="2"/>
  <c r="K23" i="27" s="1"/>
  <c r="BF23" i="2"/>
  <c r="BH22" i="2"/>
  <c r="BG22" i="2"/>
  <c r="K22" i="27" s="1"/>
  <c r="BF22" i="2"/>
  <c r="BH21" i="2"/>
  <c r="BG21" i="2"/>
  <c r="K21" i="27" s="1"/>
  <c r="BF21" i="2"/>
  <c r="BH20" i="2"/>
  <c r="BG20" i="2"/>
  <c r="K20" i="27" s="1"/>
  <c r="BF20" i="2"/>
  <c r="BH19" i="2"/>
  <c r="BG19" i="2"/>
  <c r="K19" i="27" s="1"/>
  <c r="BF19" i="2"/>
  <c r="BH18" i="2"/>
  <c r="BG18" i="2"/>
  <c r="K18" i="27" s="1"/>
  <c r="BF18" i="2"/>
  <c r="BH17" i="2"/>
  <c r="BG17" i="2"/>
  <c r="K17" i="27" s="1"/>
  <c r="BF17" i="2"/>
  <c r="BH16" i="2"/>
  <c r="BG16" i="2"/>
  <c r="K16" i="27" s="1"/>
  <c r="BF16" i="2"/>
  <c r="BH15" i="2"/>
  <c r="BG15" i="2"/>
  <c r="K15" i="27" s="1"/>
  <c r="BF15" i="2"/>
  <c r="BH14" i="2"/>
  <c r="BG14" i="2"/>
  <c r="K14" i="27" s="1"/>
  <c r="BF14" i="2"/>
  <c r="BH13" i="2"/>
  <c r="BG13" i="2"/>
  <c r="K13" i="27" s="1"/>
  <c r="BF13" i="2"/>
  <c r="BH12" i="2"/>
  <c r="BG12" i="2"/>
  <c r="K12" i="27" s="1"/>
  <c r="BF12" i="2"/>
  <c r="BH11" i="2"/>
  <c r="BG11" i="2"/>
  <c r="K11" i="27" s="1"/>
  <c r="BF11" i="2"/>
  <c r="BH10" i="2"/>
  <c r="BG10" i="2"/>
  <c r="K10" i="27" s="1"/>
  <c r="BF10" i="2"/>
  <c r="BH9" i="2"/>
  <c r="BG9" i="2"/>
  <c r="K9" i="27" s="1"/>
  <c r="BF9" i="2"/>
  <c r="BH8" i="2"/>
  <c r="BG8" i="2"/>
  <c r="K8" i="27" s="1"/>
  <c r="BF8" i="2"/>
  <c r="BH7" i="2"/>
  <c r="BG7" i="2"/>
  <c r="K7" i="27" s="1"/>
  <c r="BF7" i="2"/>
  <c r="BH6" i="2"/>
  <c r="BG6" i="2"/>
  <c r="K6" i="27" s="1"/>
  <c r="BF6" i="2"/>
  <c r="BH5" i="2"/>
  <c r="BG5" i="2"/>
  <c r="K5" i="27" s="1"/>
  <c r="BF5" i="2"/>
  <c r="BH4" i="2"/>
  <c r="BG4" i="2"/>
  <c r="K4" i="27" s="1"/>
  <c r="BF4" i="2"/>
  <c r="BH3" i="2"/>
  <c r="BG3" i="2"/>
  <c r="K3" i="27" s="1"/>
  <c r="BF3" i="2"/>
  <c r="B2" i="4"/>
  <c r="BK72" i="2" l="1"/>
  <c r="BJ284" i="2"/>
  <c r="BJ292" i="2"/>
  <c r="BJ316" i="2"/>
  <c r="K556" i="27"/>
  <c r="BJ121" i="2"/>
  <c r="BK197" i="2"/>
  <c r="BK361" i="2"/>
  <c r="BI393" i="2"/>
  <c r="BI429" i="2"/>
  <c r="BI457" i="2"/>
  <c r="BK489" i="2"/>
  <c r="BI521" i="2"/>
  <c r="R549" i="2"/>
  <c r="P549" i="2"/>
  <c r="BI66" i="2"/>
  <c r="R546" i="2"/>
  <c r="P546" i="2"/>
  <c r="R550" i="2"/>
  <c r="P550" i="2"/>
  <c r="R554" i="2"/>
  <c r="P554" i="2"/>
  <c r="BK85" i="2"/>
  <c r="BI325" i="2"/>
  <c r="BK333" i="2"/>
  <c r="BI365" i="2"/>
  <c r="BK397" i="2"/>
  <c r="BK425" i="2"/>
  <c r="BK461" i="2"/>
  <c r="BI493" i="2"/>
  <c r="BK525" i="2"/>
  <c r="R545" i="2"/>
  <c r="P545" i="2"/>
  <c r="BK553" i="2"/>
  <c r="R553" i="2"/>
  <c r="P553" i="2"/>
  <c r="BI84" i="2"/>
  <c r="P544" i="2"/>
  <c r="R544" i="2"/>
  <c r="P552" i="2"/>
  <c r="R552" i="2"/>
  <c r="BI79" i="2"/>
  <c r="BK95" i="2"/>
  <c r="BI115" i="2"/>
  <c r="BJ127" i="2"/>
  <c r="BJ135" i="2"/>
  <c r="BK151" i="2"/>
  <c r="BJ171" i="2"/>
  <c r="BJ183" i="2"/>
  <c r="BI195" i="2"/>
  <c r="BI203" i="2"/>
  <c r="BI211" i="2"/>
  <c r="BJ223" i="2"/>
  <c r="BI231" i="2"/>
  <c r="BJ255" i="2"/>
  <c r="BI263" i="2"/>
  <c r="BJ275" i="2"/>
  <c r="BJ303" i="2"/>
  <c r="BJ315" i="2"/>
  <c r="BK319" i="2"/>
  <c r="BK327" i="2"/>
  <c r="BJ343" i="2"/>
  <c r="BK347" i="2"/>
  <c r="BI355" i="2"/>
  <c r="BJ363" i="2"/>
  <c r="BK371" i="2"/>
  <c r="BI379" i="2"/>
  <c r="BJ383" i="2"/>
  <c r="BI403" i="2"/>
  <c r="BK411" i="2"/>
  <c r="BI419" i="2"/>
  <c r="BJ423" i="2"/>
  <c r="BJ427" i="2"/>
  <c r="BJ431" i="2"/>
  <c r="BI443" i="2"/>
  <c r="BJ447" i="2"/>
  <c r="BK451" i="2"/>
  <c r="BI467" i="2"/>
  <c r="BJ471" i="2"/>
  <c r="BI483" i="2"/>
  <c r="BJ487" i="2"/>
  <c r="BJ495" i="2"/>
  <c r="BK499" i="2"/>
  <c r="BJ511" i="2"/>
  <c r="BK515" i="2"/>
  <c r="BI531" i="2"/>
  <c r="BM531" i="2" s="1"/>
  <c r="BJ535" i="2"/>
  <c r="BK539" i="2"/>
  <c r="P543" i="2"/>
  <c r="R543" i="2"/>
  <c r="P547" i="2"/>
  <c r="R547" i="2"/>
  <c r="BJ551" i="2"/>
  <c r="P551" i="2"/>
  <c r="R551" i="2"/>
  <c r="BJ18" i="2"/>
  <c r="BI38" i="2"/>
  <c r="BK58" i="2"/>
  <c r="BJ14" i="2"/>
  <c r="BI87" i="2"/>
  <c r="BI18" i="2"/>
  <c r="BI34" i="2"/>
  <c r="BJ62" i="2"/>
  <c r="BJ103" i="2"/>
  <c r="BJ119" i="2"/>
  <c r="BJ25" i="2"/>
  <c r="BK53" i="2"/>
  <c r="BK134" i="2"/>
  <c r="BI146" i="2"/>
  <c r="BK154" i="2"/>
  <c r="BI166" i="2"/>
  <c r="BK190" i="2"/>
  <c r="BI206" i="2"/>
  <c r="BJ234" i="2"/>
  <c r="BJ266" i="2"/>
  <c r="BI282" i="2"/>
  <c r="BK286" i="2"/>
  <c r="BK306" i="2"/>
  <c r="BJ310" i="2"/>
  <c r="BI314" i="2"/>
  <c r="BJ326" i="2"/>
  <c r="BK334" i="2"/>
  <c r="BJ338" i="2"/>
  <c r="BI342" i="2"/>
  <c r="BK366" i="2"/>
  <c r="BJ370" i="2"/>
  <c r="BI374" i="2"/>
  <c r="BK398" i="2"/>
  <c r="BJ402" i="2"/>
  <c r="BI406" i="2"/>
  <c r="BK430" i="2"/>
  <c r="BJ434" i="2"/>
  <c r="BI438" i="2"/>
  <c r="BK462" i="2"/>
  <c r="BJ466" i="2"/>
  <c r="BI470" i="2"/>
  <c r="BK494" i="2"/>
  <c r="BJ498" i="2"/>
  <c r="BI502" i="2"/>
  <c r="BK526" i="2"/>
  <c r="BJ530" i="2"/>
  <c r="BI534" i="2"/>
  <c r="BK30" i="2"/>
  <c r="BJ50" i="2"/>
  <c r="BI107" i="2"/>
  <c r="BK123" i="2"/>
  <c r="BJ131" i="2"/>
  <c r="BJ147" i="2"/>
  <c r="BJ163" i="2"/>
  <c r="BJ179" i="2"/>
  <c r="BI191" i="2"/>
  <c r="BK199" i="2"/>
  <c r="BK207" i="2"/>
  <c r="BK219" i="2"/>
  <c r="BJ227" i="2"/>
  <c r="BK239" i="2"/>
  <c r="BI251" i="2"/>
  <c r="BJ259" i="2"/>
  <c r="BJ271" i="2"/>
  <c r="BJ283" i="2"/>
  <c r="BK291" i="2"/>
  <c r="BI303" i="2"/>
  <c r="BJ307" i="2"/>
  <c r="BK311" i="2"/>
  <c r="BJ319" i="2"/>
  <c r="BK323" i="2"/>
  <c r="BJ327" i="2"/>
  <c r="BK331" i="2"/>
  <c r="BK335" i="2"/>
  <c r="BI343" i="2"/>
  <c r="BJ347" i="2"/>
  <c r="BK351" i="2"/>
  <c r="BI359" i="2"/>
  <c r="BI363" i="2"/>
  <c r="BI367" i="2"/>
  <c r="BJ371" i="2"/>
  <c r="BK375" i="2"/>
  <c r="BI383" i="2"/>
  <c r="BJ387" i="2"/>
  <c r="BK391" i="2"/>
  <c r="BK395" i="2"/>
  <c r="BK399" i="2"/>
  <c r="BI407" i="2"/>
  <c r="BJ411" i="2"/>
  <c r="BK415" i="2"/>
  <c r="BI423" i="2"/>
  <c r="BI427" i="2"/>
  <c r="BI431" i="2"/>
  <c r="BJ435" i="2"/>
  <c r="BK439" i="2"/>
  <c r="BI447" i="2"/>
  <c r="BJ451" i="2"/>
  <c r="BK455" i="2"/>
  <c r="BK459" i="2"/>
  <c r="BK463" i="2"/>
  <c r="BI471" i="2"/>
  <c r="BJ475" i="2"/>
  <c r="BK479" i="2"/>
  <c r="BI487" i="2"/>
  <c r="BI491" i="2"/>
  <c r="BI495" i="2"/>
  <c r="BJ499" i="2"/>
  <c r="BK503" i="2"/>
  <c r="BI511" i="2"/>
  <c r="BJ515" i="2"/>
  <c r="BK519" i="2"/>
  <c r="BK523" i="2"/>
  <c r="BK527" i="2"/>
  <c r="BI535" i="2"/>
  <c r="BJ539" i="2"/>
  <c r="BK543" i="2"/>
  <c r="BI551" i="2"/>
  <c r="BK14" i="2"/>
  <c r="BK26" i="2"/>
  <c r="BI54" i="2"/>
  <c r="BK67" i="2"/>
  <c r="BJ87" i="2"/>
  <c r="BK99" i="2"/>
  <c r="BJ111" i="2"/>
  <c r="BK56" i="2"/>
  <c r="BK10" i="2"/>
  <c r="BJ30" i="2"/>
  <c r="BI50" i="2"/>
  <c r="BJ67" i="2"/>
  <c r="BK103" i="2"/>
  <c r="BI131" i="2"/>
  <c r="BK139" i="2"/>
  <c r="BK159" i="2"/>
  <c r="BI179" i="2"/>
  <c r="BK187" i="2"/>
  <c r="BJ207" i="2"/>
  <c r="BI215" i="2"/>
  <c r="BI227" i="2"/>
  <c r="BJ239" i="2"/>
  <c r="BI247" i="2"/>
  <c r="BI259" i="2"/>
  <c r="BI271" i="2"/>
  <c r="BK279" i="2"/>
  <c r="BI287" i="2"/>
  <c r="BI299" i="2"/>
  <c r="BI307" i="2"/>
  <c r="BJ311" i="2"/>
  <c r="BI319" i="2"/>
  <c r="BJ323" i="2"/>
  <c r="BI327" i="2"/>
  <c r="BJ331" i="2"/>
  <c r="BJ335" i="2"/>
  <c r="BK339" i="2"/>
  <c r="BI347" i="2"/>
  <c r="BJ351" i="2"/>
  <c r="BK355" i="2"/>
  <c r="BI371" i="2"/>
  <c r="BJ375" i="2"/>
  <c r="BK379" i="2"/>
  <c r="BI387" i="2"/>
  <c r="BJ391" i="2"/>
  <c r="BJ395" i="2"/>
  <c r="BJ399" i="2"/>
  <c r="BK403" i="2"/>
  <c r="BI411" i="2"/>
  <c r="BJ415" i="2"/>
  <c r="BK419" i="2"/>
  <c r="BI435" i="2"/>
  <c r="BJ439" i="2"/>
  <c r="BK443" i="2"/>
  <c r="BI451" i="2"/>
  <c r="BJ455" i="2"/>
  <c r="BJ459" i="2"/>
  <c r="BJ463" i="2"/>
  <c r="BK467" i="2"/>
  <c r="BI475" i="2"/>
  <c r="BJ479" i="2"/>
  <c r="BK483" i="2"/>
  <c r="BI499" i="2"/>
  <c r="BJ503" i="2"/>
  <c r="BK507" i="2"/>
  <c r="BI515" i="2"/>
  <c r="BJ519" i="2"/>
  <c r="BJ523" i="2"/>
  <c r="BJ527" i="2"/>
  <c r="BK531" i="2"/>
  <c r="BI539" i="2"/>
  <c r="BJ543" i="2"/>
  <c r="BK547" i="2"/>
  <c r="BI6" i="2"/>
  <c r="BJ46" i="2"/>
  <c r="BI76" i="2"/>
  <c r="BK80" i="2"/>
  <c r="BJ92" i="2"/>
  <c r="BI22" i="2"/>
  <c r="BK42" i="2"/>
  <c r="BJ99" i="2"/>
  <c r="BJ115" i="2"/>
  <c r="BK127" i="2"/>
  <c r="BJ139" i="2"/>
  <c r="BI155" i="2"/>
  <c r="BI175" i="2"/>
  <c r="BK183" i="2"/>
  <c r="BJ195" i="2"/>
  <c r="BJ203" i="2"/>
  <c r="BJ211" i="2"/>
  <c r="BK223" i="2"/>
  <c r="BK235" i="2"/>
  <c r="BJ243" i="2"/>
  <c r="BK255" i="2"/>
  <c r="BK267" i="2"/>
  <c r="BK275" i="2"/>
  <c r="BK295" i="2"/>
  <c r="BK303" i="2"/>
  <c r="BI311" i="2"/>
  <c r="BI323" i="2"/>
  <c r="BI331" i="2"/>
  <c r="BI335" i="2"/>
  <c r="BJ339" i="2"/>
  <c r="BK343" i="2"/>
  <c r="BI351" i="2"/>
  <c r="BJ355" i="2"/>
  <c r="BK359" i="2"/>
  <c r="BK363" i="2"/>
  <c r="BK367" i="2"/>
  <c r="BI375" i="2"/>
  <c r="BS375" i="2" s="1"/>
  <c r="BJ379" i="2"/>
  <c r="BK383" i="2"/>
  <c r="BI391" i="2"/>
  <c r="BI395" i="2"/>
  <c r="BI399" i="2"/>
  <c r="BM399" i="2" s="1"/>
  <c r="BJ403" i="2"/>
  <c r="BK407" i="2"/>
  <c r="BI415" i="2"/>
  <c r="BJ419" i="2"/>
  <c r="BK423" i="2"/>
  <c r="BK427" i="2"/>
  <c r="BK431" i="2"/>
  <c r="BI439" i="2"/>
  <c r="BJ443" i="2"/>
  <c r="BK447" i="2"/>
  <c r="BI455" i="2"/>
  <c r="BI459" i="2"/>
  <c r="BI463" i="2"/>
  <c r="BJ467" i="2"/>
  <c r="BK471" i="2"/>
  <c r="BI479" i="2"/>
  <c r="BJ483" i="2"/>
  <c r="BK487" i="2"/>
  <c r="BK491" i="2"/>
  <c r="BK495" i="2"/>
  <c r="BI503" i="2"/>
  <c r="BJ507" i="2"/>
  <c r="BK511" i="2"/>
  <c r="BI519" i="2"/>
  <c r="BI523" i="2"/>
  <c r="BI527" i="2"/>
  <c r="BJ531" i="2"/>
  <c r="BK535" i="2"/>
  <c r="BM535" i="2" s="1"/>
  <c r="BI543" i="2"/>
  <c r="BR543" i="2" s="1"/>
  <c r="BJ547" i="2"/>
  <c r="BS547" i="2" s="1"/>
  <c r="BK551" i="2"/>
  <c r="BJ34" i="2"/>
  <c r="BK46" i="2"/>
  <c r="BK62" i="2"/>
  <c r="BK111" i="2"/>
  <c r="BK119" i="2"/>
  <c r="C6" i="3"/>
  <c r="F6" i="3" s="1"/>
  <c r="E6" i="3"/>
  <c r="H6" i="3" s="1"/>
  <c r="D6" i="3"/>
  <c r="G6" i="3" s="1"/>
  <c r="BK5" i="2"/>
  <c r="BJ9" i="2"/>
  <c r="BI13" i="2"/>
  <c r="BK21" i="2"/>
  <c r="BI29" i="2"/>
  <c r="BK37" i="2"/>
  <c r="BJ41" i="2"/>
  <c r="BI45" i="2"/>
  <c r="BJ57" i="2"/>
  <c r="BI61" i="2"/>
  <c r="BJ70" i="2"/>
  <c r="BI74" i="2"/>
  <c r="BK78" i="2"/>
  <c r="BI82" i="2"/>
  <c r="BJ122" i="2"/>
  <c r="BI126" i="2"/>
  <c r="BJ150" i="2"/>
  <c r="BK170" i="2"/>
  <c r="BK174" i="2"/>
  <c r="BI182" i="2"/>
  <c r="BJ186" i="2"/>
  <c r="BK214" i="2"/>
  <c r="BJ218" i="2"/>
  <c r="BI222" i="2"/>
  <c r="BK230" i="2"/>
  <c r="BI238" i="2"/>
  <c r="BK246" i="2"/>
  <c r="BK262" i="2"/>
  <c r="BJ278" i="2"/>
  <c r="BJ290" i="2"/>
  <c r="BJ294" i="2"/>
  <c r="BK298" i="2"/>
  <c r="BI318" i="2"/>
  <c r="BK350" i="2"/>
  <c r="BJ354" i="2"/>
  <c r="BI358" i="2"/>
  <c r="BK382" i="2"/>
  <c r="BJ386" i="2"/>
  <c r="BI390" i="2"/>
  <c r="BK414" i="2"/>
  <c r="BJ418" i="2"/>
  <c r="BI422" i="2"/>
  <c r="BK446" i="2"/>
  <c r="BJ450" i="2"/>
  <c r="BI454" i="2"/>
  <c r="BK478" i="2"/>
  <c r="BJ482" i="2"/>
  <c r="BI486" i="2"/>
  <c r="BK510" i="2"/>
  <c r="BJ514" i="2"/>
  <c r="BI518" i="2"/>
  <c r="BK542" i="2"/>
  <c r="BJ546" i="2"/>
  <c r="BI550" i="2"/>
  <c r="BJ8" i="2"/>
  <c r="DG5" i="2"/>
  <c r="DE5" i="2"/>
  <c r="DI5" i="2"/>
  <c r="DD5" i="2"/>
  <c r="DH5" i="2"/>
  <c r="DF5" i="2"/>
  <c r="DG9" i="2"/>
  <c r="DE9" i="2"/>
  <c r="DI9" i="2"/>
  <c r="DD9" i="2"/>
  <c r="DH9" i="2"/>
  <c r="DF9" i="2"/>
  <c r="DG13" i="2"/>
  <c r="DE13" i="2"/>
  <c r="DI13" i="2"/>
  <c r="DD13" i="2"/>
  <c r="DH13" i="2"/>
  <c r="DF13" i="2"/>
  <c r="DG17" i="2"/>
  <c r="DE17" i="2"/>
  <c r="DI17" i="2"/>
  <c r="DD17" i="2"/>
  <c r="DH17" i="2"/>
  <c r="DF17" i="2"/>
  <c r="DG21" i="2"/>
  <c r="DE21" i="2"/>
  <c r="DI21" i="2"/>
  <c r="DD21" i="2"/>
  <c r="DH21" i="2"/>
  <c r="DF21" i="2"/>
  <c r="DG25" i="2"/>
  <c r="DE25" i="2"/>
  <c r="DI25" i="2"/>
  <c r="DD25" i="2"/>
  <c r="DH25" i="2"/>
  <c r="DF25" i="2"/>
  <c r="DG29" i="2"/>
  <c r="DE29" i="2"/>
  <c r="DI29" i="2"/>
  <c r="DD29" i="2"/>
  <c r="DH29" i="2"/>
  <c r="DF29" i="2"/>
  <c r="DG33" i="2"/>
  <c r="DE33" i="2"/>
  <c r="DI33" i="2"/>
  <c r="DD33" i="2"/>
  <c r="DH33" i="2"/>
  <c r="DF33" i="2"/>
  <c r="DG37" i="2"/>
  <c r="DE37" i="2"/>
  <c r="DI37" i="2"/>
  <c r="DD37" i="2"/>
  <c r="DH37" i="2"/>
  <c r="DF37" i="2"/>
  <c r="DG41" i="2"/>
  <c r="DE41" i="2"/>
  <c r="DI41" i="2"/>
  <c r="DD41" i="2"/>
  <c r="DH41" i="2"/>
  <c r="DF41" i="2"/>
  <c r="DG45" i="2"/>
  <c r="DE45" i="2"/>
  <c r="DI45" i="2"/>
  <c r="DD45" i="2"/>
  <c r="DH45" i="2"/>
  <c r="DF45" i="2"/>
  <c r="DG49" i="2"/>
  <c r="DE49" i="2"/>
  <c r="DI49" i="2"/>
  <c r="DD49" i="2"/>
  <c r="DH49" i="2"/>
  <c r="DF49" i="2"/>
  <c r="DG53" i="2"/>
  <c r="DE53" i="2"/>
  <c r="DI53" i="2"/>
  <c r="DD53" i="2"/>
  <c r="DH53" i="2"/>
  <c r="DF53" i="2"/>
  <c r="DG57" i="2"/>
  <c r="DE57" i="2"/>
  <c r="DI57" i="2"/>
  <c r="DD57" i="2"/>
  <c r="DH57" i="2"/>
  <c r="DF57" i="2"/>
  <c r="DG61" i="2"/>
  <c r="DE61" i="2"/>
  <c r="DI61" i="2"/>
  <c r="DD61" i="2"/>
  <c r="DH61" i="2"/>
  <c r="DF61" i="2"/>
  <c r="DE66" i="2"/>
  <c r="DI66" i="2"/>
  <c r="DG66" i="2"/>
  <c r="DF66" i="2"/>
  <c r="DH66" i="2"/>
  <c r="DD66" i="2"/>
  <c r="DE70" i="2"/>
  <c r="DI70" i="2"/>
  <c r="DG70" i="2"/>
  <c r="DF70" i="2"/>
  <c r="DD70" i="2"/>
  <c r="DH70" i="2"/>
  <c r="DE74" i="2"/>
  <c r="DI74" i="2"/>
  <c r="DG74" i="2"/>
  <c r="DF74" i="2"/>
  <c r="DH74" i="2"/>
  <c r="DD74" i="2"/>
  <c r="DE78" i="2"/>
  <c r="DI78" i="2"/>
  <c r="DG78" i="2"/>
  <c r="DF78" i="2"/>
  <c r="DD78" i="2"/>
  <c r="DH78" i="2"/>
  <c r="DE82" i="2"/>
  <c r="DI82" i="2"/>
  <c r="DG82" i="2"/>
  <c r="DF82" i="2"/>
  <c r="DH82" i="2"/>
  <c r="DD82" i="2"/>
  <c r="DE86" i="2"/>
  <c r="DI86" i="2"/>
  <c r="DG86" i="2"/>
  <c r="DF86" i="2"/>
  <c r="DD86" i="2"/>
  <c r="DH86" i="2"/>
  <c r="DE90" i="2"/>
  <c r="DI90" i="2"/>
  <c r="DG90" i="2"/>
  <c r="DF90" i="2"/>
  <c r="DH90" i="2"/>
  <c r="DD90" i="2"/>
  <c r="DE94" i="2"/>
  <c r="DI94" i="2"/>
  <c r="DG94" i="2"/>
  <c r="DF94" i="2"/>
  <c r="DD94" i="2"/>
  <c r="DH94" i="2"/>
  <c r="DE98" i="2"/>
  <c r="DI98" i="2"/>
  <c r="DG98" i="2"/>
  <c r="DF98" i="2"/>
  <c r="DH98" i="2"/>
  <c r="DD98" i="2"/>
  <c r="DE102" i="2"/>
  <c r="DI102" i="2"/>
  <c r="DG102" i="2"/>
  <c r="DH102" i="2"/>
  <c r="DD102" i="2"/>
  <c r="DF102" i="2"/>
  <c r="DE106" i="2"/>
  <c r="DI106" i="2"/>
  <c r="DG106" i="2"/>
  <c r="DH106" i="2"/>
  <c r="DD106" i="2"/>
  <c r="DF106" i="2"/>
  <c r="DE110" i="2"/>
  <c r="DI110" i="2"/>
  <c r="DG110" i="2"/>
  <c r="DH110" i="2"/>
  <c r="DD110" i="2"/>
  <c r="DF110" i="2"/>
  <c r="DE114" i="2"/>
  <c r="DI114" i="2"/>
  <c r="DG114" i="2"/>
  <c r="DH114" i="2"/>
  <c r="DD114" i="2"/>
  <c r="DF114" i="2"/>
  <c r="DE118" i="2"/>
  <c r="DI118" i="2"/>
  <c r="DG118" i="2"/>
  <c r="DH118" i="2"/>
  <c r="DD118" i="2"/>
  <c r="DF118" i="2"/>
  <c r="DE122" i="2"/>
  <c r="DI122" i="2"/>
  <c r="DG122" i="2"/>
  <c r="DH122" i="2"/>
  <c r="DD122" i="2"/>
  <c r="DF122" i="2"/>
  <c r="DE126" i="2"/>
  <c r="DI126" i="2"/>
  <c r="DG126" i="2"/>
  <c r="DH126" i="2"/>
  <c r="DD126" i="2"/>
  <c r="DF126" i="2"/>
  <c r="DE130" i="2"/>
  <c r="DI130" i="2"/>
  <c r="DG130" i="2"/>
  <c r="DH130" i="2"/>
  <c r="DD130" i="2"/>
  <c r="DF130" i="2"/>
  <c r="DE134" i="2"/>
  <c r="DI134" i="2"/>
  <c r="DG134" i="2"/>
  <c r="DH134" i="2"/>
  <c r="DD134" i="2"/>
  <c r="DF134" i="2"/>
  <c r="DE138" i="2"/>
  <c r="DI138" i="2"/>
  <c r="DG138" i="2"/>
  <c r="DH138" i="2"/>
  <c r="DD138" i="2"/>
  <c r="DF138" i="2"/>
  <c r="DE142" i="2"/>
  <c r="DI142" i="2"/>
  <c r="DG142" i="2"/>
  <c r="DH142" i="2"/>
  <c r="DD142" i="2"/>
  <c r="DF142" i="2"/>
  <c r="DE146" i="2"/>
  <c r="DI146" i="2"/>
  <c r="DG146" i="2"/>
  <c r="DH146" i="2"/>
  <c r="DD146" i="2"/>
  <c r="DF146" i="2"/>
  <c r="DE150" i="2"/>
  <c r="DI150" i="2"/>
  <c r="DG150" i="2"/>
  <c r="DH150" i="2"/>
  <c r="DD150" i="2"/>
  <c r="DF150" i="2"/>
  <c r="DE154" i="2"/>
  <c r="DI154" i="2"/>
  <c r="DG154" i="2"/>
  <c r="DH154" i="2"/>
  <c r="DD154" i="2"/>
  <c r="DF154" i="2"/>
  <c r="DE158" i="2"/>
  <c r="DI158" i="2"/>
  <c r="DG158" i="2"/>
  <c r="DH158" i="2"/>
  <c r="DD158" i="2"/>
  <c r="DF158" i="2"/>
  <c r="DE162" i="2"/>
  <c r="DI162" i="2"/>
  <c r="DG162" i="2"/>
  <c r="DH162" i="2"/>
  <c r="DD162" i="2"/>
  <c r="DF162" i="2"/>
  <c r="DE166" i="2"/>
  <c r="DI166" i="2"/>
  <c r="DG166" i="2"/>
  <c r="DD166" i="2"/>
  <c r="DF166" i="2"/>
  <c r="DH166" i="2"/>
  <c r="DE170" i="2"/>
  <c r="DI170" i="2"/>
  <c r="DG170" i="2"/>
  <c r="DD170" i="2"/>
  <c r="DH170" i="2"/>
  <c r="DF170" i="2"/>
  <c r="DF174" i="2"/>
  <c r="DG174" i="2"/>
  <c r="DD174" i="2"/>
  <c r="DI174" i="2"/>
  <c r="DE174" i="2"/>
  <c r="DH174" i="2"/>
  <c r="DF178" i="2"/>
  <c r="DG178" i="2"/>
  <c r="DD178" i="2"/>
  <c r="DI178" i="2"/>
  <c r="DE178" i="2"/>
  <c r="DH178" i="2"/>
  <c r="DF182" i="2"/>
  <c r="DG182" i="2"/>
  <c r="DD182" i="2"/>
  <c r="DI182" i="2"/>
  <c r="DE182" i="2"/>
  <c r="DH182" i="2"/>
  <c r="DF186" i="2"/>
  <c r="DG186" i="2"/>
  <c r="DD186" i="2"/>
  <c r="DI186" i="2"/>
  <c r="DE186" i="2"/>
  <c r="DH186" i="2"/>
  <c r="DF190" i="2"/>
  <c r="DG190" i="2"/>
  <c r="DD190" i="2"/>
  <c r="DI190" i="2"/>
  <c r="DE190" i="2"/>
  <c r="DH190" i="2"/>
  <c r="DF194" i="2"/>
  <c r="DG194" i="2"/>
  <c r="DD194" i="2"/>
  <c r="DI194" i="2"/>
  <c r="DE194" i="2"/>
  <c r="DH194" i="2"/>
  <c r="DF198" i="2"/>
  <c r="DG198" i="2"/>
  <c r="DD198" i="2"/>
  <c r="DI198" i="2"/>
  <c r="DE198" i="2"/>
  <c r="DH198" i="2"/>
  <c r="DF202" i="2"/>
  <c r="DG202" i="2"/>
  <c r="DD202" i="2"/>
  <c r="DI202" i="2"/>
  <c r="DE202" i="2"/>
  <c r="DH202" i="2"/>
  <c r="DF206" i="2"/>
  <c r="DG206" i="2"/>
  <c r="DD206" i="2"/>
  <c r="DI206" i="2"/>
  <c r="DE206" i="2"/>
  <c r="DH206" i="2"/>
  <c r="DF210" i="2"/>
  <c r="DG210" i="2"/>
  <c r="DD210" i="2"/>
  <c r="DI210" i="2"/>
  <c r="DE210" i="2"/>
  <c r="DH210" i="2"/>
  <c r="DF214" i="2"/>
  <c r="DG214" i="2"/>
  <c r="DD214" i="2"/>
  <c r="DI214" i="2"/>
  <c r="DE214" i="2"/>
  <c r="DH214" i="2"/>
  <c r="DF218" i="2"/>
  <c r="DG218" i="2"/>
  <c r="DD218" i="2"/>
  <c r="DI218" i="2"/>
  <c r="DE218" i="2"/>
  <c r="DH218" i="2"/>
  <c r="DF222" i="2"/>
  <c r="DG222" i="2"/>
  <c r="DD222" i="2"/>
  <c r="DI222" i="2"/>
  <c r="DE222" i="2"/>
  <c r="DH222" i="2"/>
  <c r="DF226" i="2"/>
  <c r="DG226" i="2"/>
  <c r="DD226" i="2"/>
  <c r="DI226" i="2"/>
  <c r="DE226" i="2"/>
  <c r="DH226" i="2"/>
  <c r="DF230" i="2"/>
  <c r="DG230" i="2"/>
  <c r="DD230" i="2"/>
  <c r="DI230" i="2"/>
  <c r="DE230" i="2"/>
  <c r="DH230" i="2"/>
  <c r="DF234" i="2"/>
  <c r="DG234" i="2"/>
  <c r="DD234" i="2"/>
  <c r="DI234" i="2"/>
  <c r="DE234" i="2"/>
  <c r="DH234" i="2"/>
  <c r="DF238" i="2"/>
  <c r="DG238" i="2"/>
  <c r="DD238" i="2"/>
  <c r="DI238" i="2"/>
  <c r="DE238" i="2"/>
  <c r="DH238" i="2"/>
  <c r="DF242" i="2"/>
  <c r="DG242" i="2"/>
  <c r="DD242" i="2"/>
  <c r="DI242" i="2"/>
  <c r="DE242" i="2"/>
  <c r="DH242" i="2"/>
  <c r="DF246" i="2"/>
  <c r="DG246" i="2"/>
  <c r="DD246" i="2"/>
  <c r="DI246" i="2"/>
  <c r="DE246" i="2"/>
  <c r="DH246" i="2"/>
  <c r="DF250" i="2"/>
  <c r="DG250" i="2"/>
  <c r="DD250" i="2"/>
  <c r="DI250" i="2"/>
  <c r="DE250" i="2"/>
  <c r="DH250" i="2"/>
  <c r="DF254" i="2"/>
  <c r="DG254" i="2"/>
  <c r="DD254" i="2"/>
  <c r="DI254" i="2"/>
  <c r="DE254" i="2"/>
  <c r="DH254" i="2"/>
  <c r="DF258" i="2"/>
  <c r="DG258" i="2"/>
  <c r="DD258" i="2"/>
  <c r="DI258" i="2"/>
  <c r="DE258" i="2"/>
  <c r="DH258" i="2"/>
  <c r="DF262" i="2"/>
  <c r="DG262" i="2"/>
  <c r="DD262" i="2"/>
  <c r="DI262" i="2"/>
  <c r="DE262" i="2"/>
  <c r="DH262" i="2"/>
  <c r="DF266" i="2"/>
  <c r="DG266" i="2"/>
  <c r="DD266" i="2"/>
  <c r="DI266" i="2"/>
  <c r="DE266" i="2"/>
  <c r="DH266" i="2"/>
  <c r="DF270" i="2"/>
  <c r="DG270" i="2"/>
  <c r="DD270" i="2"/>
  <c r="DI270" i="2"/>
  <c r="DE270" i="2"/>
  <c r="DH270" i="2"/>
  <c r="DF274" i="2"/>
  <c r="DG274" i="2"/>
  <c r="DD274" i="2"/>
  <c r="DI274" i="2"/>
  <c r="DE274" i="2"/>
  <c r="DH274" i="2"/>
  <c r="DF278" i="2"/>
  <c r="DG278" i="2"/>
  <c r="DD278" i="2"/>
  <c r="DI278" i="2"/>
  <c r="DE278" i="2"/>
  <c r="DH278" i="2"/>
  <c r="DF282" i="2"/>
  <c r="DG282" i="2"/>
  <c r="DD282" i="2"/>
  <c r="DI282" i="2"/>
  <c r="DE282" i="2"/>
  <c r="DH282" i="2"/>
  <c r="DE286" i="2"/>
  <c r="DI286" i="2"/>
  <c r="DD286" i="2"/>
  <c r="DH286" i="2"/>
  <c r="DF286" i="2"/>
  <c r="DG286" i="2"/>
  <c r="DE290" i="2"/>
  <c r="DI290" i="2"/>
  <c r="DD290" i="2"/>
  <c r="DH290" i="2"/>
  <c r="DF290" i="2"/>
  <c r="DG290" i="2"/>
  <c r="DE294" i="2"/>
  <c r="DI294" i="2"/>
  <c r="DD294" i="2"/>
  <c r="DH294" i="2"/>
  <c r="DF294" i="2"/>
  <c r="DG294" i="2"/>
  <c r="DE298" i="2"/>
  <c r="DI298" i="2"/>
  <c r="DD298" i="2"/>
  <c r="DH298" i="2"/>
  <c r="DF298" i="2"/>
  <c r="DG298" i="2"/>
  <c r="DE302" i="2"/>
  <c r="DI302" i="2"/>
  <c r="DD302" i="2"/>
  <c r="DH302" i="2"/>
  <c r="DF302" i="2"/>
  <c r="DG302" i="2"/>
  <c r="DE306" i="2"/>
  <c r="DI306" i="2"/>
  <c r="DD306" i="2"/>
  <c r="DH306" i="2"/>
  <c r="DF306" i="2"/>
  <c r="DG306" i="2"/>
  <c r="DE310" i="2"/>
  <c r="DI310" i="2"/>
  <c r="DD310" i="2"/>
  <c r="DH310" i="2"/>
  <c r="DF310" i="2"/>
  <c r="DG310" i="2"/>
  <c r="DE314" i="2"/>
  <c r="DI314" i="2"/>
  <c r="DD314" i="2"/>
  <c r="DH314" i="2"/>
  <c r="DF314" i="2"/>
  <c r="DG314" i="2"/>
  <c r="DE318" i="2"/>
  <c r="DI318" i="2"/>
  <c r="DD318" i="2"/>
  <c r="DH318" i="2"/>
  <c r="DF318" i="2"/>
  <c r="DG318" i="2"/>
  <c r="DE322" i="2"/>
  <c r="DI322" i="2"/>
  <c r="DD322" i="2"/>
  <c r="DH322" i="2"/>
  <c r="DF322" i="2"/>
  <c r="DG322" i="2"/>
  <c r="DE326" i="2"/>
  <c r="DI326" i="2"/>
  <c r="DD326" i="2"/>
  <c r="DH326" i="2"/>
  <c r="DF326" i="2"/>
  <c r="DG326" i="2"/>
  <c r="DE330" i="2"/>
  <c r="DI330" i="2"/>
  <c r="DD330" i="2"/>
  <c r="DH330" i="2"/>
  <c r="DF330" i="2"/>
  <c r="DG330" i="2"/>
  <c r="DE334" i="2"/>
  <c r="DI334" i="2"/>
  <c r="DD334" i="2"/>
  <c r="DH334" i="2"/>
  <c r="DF334" i="2"/>
  <c r="DG334" i="2"/>
  <c r="DE338" i="2"/>
  <c r="DI338" i="2"/>
  <c r="DD338" i="2"/>
  <c r="DH338" i="2"/>
  <c r="DF338" i="2"/>
  <c r="DG338" i="2"/>
  <c r="DE342" i="2"/>
  <c r="DI342" i="2"/>
  <c r="DD342" i="2"/>
  <c r="DH342" i="2"/>
  <c r="DF342" i="2"/>
  <c r="DG342" i="2"/>
  <c r="DE346" i="2"/>
  <c r="DI346" i="2"/>
  <c r="DD346" i="2"/>
  <c r="DH346" i="2"/>
  <c r="DF346" i="2"/>
  <c r="DG346" i="2"/>
  <c r="DE350" i="2"/>
  <c r="DI350" i="2"/>
  <c r="DD350" i="2"/>
  <c r="DH350" i="2"/>
  <c r="DF350" i="2"/>
  <c r="DG350" i="2"/>
  <c r="DE354" i="2"/>
  <c r="DI354" i="2"/>
  <c r="DF354" i="2"/>
  <c r="DH354" i="2"/>
  <c r="DG354" i="2"/>
  <c r="DD354" i="2"/>
  <c r="DE358" i="2"/>
  <c r="DI358" i="2"/>
  <c r="DF358" i="2"/>
  <c r="DH358" i="2"/>
  <c r="DG358" i="2"/>
  <c r="DD358" i="2"/>
  <c r="DE362" i="2"/>
  <c r="DI362" i="2"/>
  <c r="DF362" i="2"/>
  <c r="DH362" i="2"/>
  <c r="DG362" i="2"/>
  <c r="DD362" i="2"/>
  <c r="DE366" i="2"/>
  <c r="DI366" i="2"/>
  <c r="DF366" i="2"/>
  <c r="DH366" i="2"/>
  <c r="DG366" i="2"/>
  <c r="DD366" i="2"/>
  <c r="DE370" i="2"/>
  <c r="DI370" i="2"/>
  <c r="DF370" i="2"/>
  <c r="DH370" i="2"/>
  <c r="DG370" i="2"/>
  <c r="DD370" i="2"/>
  <c r="DE374" i="2"/>
  <c r="DI374" i="2"/>
  <c r="DF374" i="2"/>
  <c r="DH374" i="2"/>
  <c r="DG374" i="2"/>
  <c r="DD374" i="2"/>
  <c r="DE378" i="2"/>
  <c r="DI378" i="2"/>
  <c r="DF378" i="2"/>
  <c r="DH378" i="2"/>
  <c r="DG378" i="2"/>
  <c r="DD378" i="2"/>
  <c r="DE382" i="2"/>
  <c r="DI382" i="2"/>
  <c r="DF382" i="2"/>
  <c r="DH382" i="2"/>
  <c r="DG382" i="2"/>
  <c r="DD382" i="2"/>
  <c r="DE386" i="2"/>
  <c r="DI386" i="2"/>
  <c r="DF386" i="2"/>
  <c r="DH386" i="2"/>
  <c r="DD386" i="2"/>
  <c r="DG386" i="2"/>
  <c r="DE390" i="2"/>
  <c r="DI390" i="2"/>
  <c r="DF390" i="2"/>
  <c r="DH390" i="2"/>
  <c r="DG390" i="2"/>
  <c r="DD390" i="2"/>
  <c r="DE394" i="2"/>
  <c r="DI394" i="2"/>
  <c r="DF394" i="2"/>
  <c r="DH394" i="2"/>
  <c r="DG394" i="2"/>
  <c r="DD394" i="2"/>
  <c r="DE398" i="2"/>
  <c r="DI398" i="2"/>
  <c r="DF398" i="2"/>
  <c r="DH398" i="2"/>
  <c r="DG398" i="2"/>
  <c r="DD398" i="2"/>
  <c r="DE402" i="2"/>
  <c r="DI402" i="2"/>
  <c r="DF402" i="2"/>
  <c r="DH402" i="2"/>
  <c r="DG402" i="2"/>
  <c r="DD402" i="2"/>
  <c r="DE406" i="2"/>
  <c r="DI406" i="2"/>
  <c r="DF406" i="2"/>
  <c r="DH406" i="2"/>
  <c r="DG406" i="2"/>
  <c r="DD406" i="2"/>
  <c r="DE410" i="2"/>
  <c r="DI410" i="2"/>
  <c r="DF410" i="2"/>
  <c r="DH410" i="2"/>
  <c r="DG410" i="2"/>
  <c r="DD410" i="2"/>
  <c r="DE414" i="2"/>
  <c r="DI414" i="2"/>
  <c r="DF414" i="2"/>
  <c r="DH414" i="2"/>
  <c r="DG414" i="2"/>
  <c r="DD414" i="2"/>
  <c r="DE418" i="2"/>
  <c r="DI418" i="2"/>
  <c r="DF418" i="2"/>
  <c r="DH418" i="2"/>
  <c r="DG418" i="2"/>
  <c r="DD418" i="2"/>
  <c r="DE422" i="2"/>
  <c r="DI422" i="2"/>
  <c r="DF422" i="2"/>
  <c r="DH422" i="2"/>
  <c r="DD422" i="2"/>
  <c r="DG422" i="2"/>
  <c r="DE426" i="2"/>
  <c r="DI426" i="2"/>
  <c r="DF426" i="2"/>
  <c r="DH426" i="2"/>
  <c r="DG426" i="2"/>
  <c r="DD426" i="2"/>
  <c r="DE430" i="2"/>
  <c r="DI430" i="2"/>
  <c r="DF430" i="2"/>
  <c r="DH430" i="2"/>
  <c r="DD430" i="2"/>
  <c r="DG430" i="2"/>
  <c r="DE434" i="2"/>
  <c r="DI434" i="2"/>
  <c r="DF434" i="2"/>
  <c r="DH434" i="2"/>
  <c r="DG434" i="2"/>
  <c r="DD434" i="2"/>
  <c r="DE438" i="2"/>
  <c r="DI438" i="2"/>
  <c r="DF438" i="2"/>
  <c r="DH438" i="2"/>
  <c r="DD438" i="2"/>
  <c r="DG438" i="2"/>
  <c r="DE442" i="2"/>
  <c r="DI442" i="2"/>
  <c r="DF442" i="2"/>
  <c r="DH442" i="2"/>
  <c r="DG442" i="2"/>
  <c r="DD442" i="2"/>
  <c r="DE446" i="2"/>
  <c r="DI446" i="2"/>
  <c r="DF446" i="2"/>
  <c r="DH446" i="2"/>
  <c r="DD446" i="2"/>
  <c r="DG446" i="2"/>
  <c r="DE450" i="2"/>
  <c r="DI450" i="2"/>
  <c r="DF450" i="2"/>
  <c r="DH450" i="2"/>
  <c r="DG450" i="2"/>
  <c r="DD450" i="2"/>
  <c r="DE454" i="2"/>
  <c r="DI454" i="2"/>
  <c r="DF454" i="2"/>
  <c r="DH454" i="2"/>
  <c r="DG454" i="2"/>
  <c r="DD454" i="2"/>
  <c r="DE458" i="2"/>
  <c r="DI458" i="2"/>
  <c r="DF458" i="2"/>
  <c r="DH458" i="2"/>
  <c r="DG458" i="2"/>
  <c r="DD458" i="2"/>
  <c r="DE462" i="2"/>
  <c r="DI462" i="2"/>
  <c r="DF462" i="2"/>
  <c r="DH462" i="2"/>
  <c r="DG462" i="2"/>
  <c r="DD462" i="2"/>
  <c r="DE466" i="2"/>
  <c r="DI466" i="2"/>
  <c r="DF466" i="2"/>
  <c r="DH466" i="2"/>
  <c r="DG466" i="2"/>
  <c r="DD466" i="2"/>
  <c r="DE470" i="2"/>
  <c r="DI470" i="2"/>
  <c r="DF470" i="2"/>
  <c r="DH470" i="2"/>
  <c r="DG470" i="2"/>
  <c r="DD470" i="2"/>
  <c r="DE474" i="2"/>
  <c r="DI474" i="2"/>
  <c r="DF474" i="2"/>
  <c r="DH474" i="2"/>
  <c r="DG474" i="2"/>
  <c r="DD474" i="2"/>
  <c r="DE478" i="2"/>
  <c r="DI478" i="2"/>
  <c r="DF478" i="2"/>
  <c r="DH478" i="2"/>
  <c r="DG478" i="2"/>
  <c r="DD478" i="2"/>
  <c r="DE482" i="2"/>
  <c r="DI482" i="2"/>
  <c r="DF482" i="2"/>
  <c r="DH482" i="2"/>
  <c r="DG482" i="2"/>
  <c r="DD482" i="2"/>
  <c r="DE486" i="2"/>
  <c r="DI486" i="2"/>
  <c r="DF486" i="2"/>
  <c r="DH486" i="2"/>
  <c r="DG486" i="2"/>
  <c r="DD486" i="2"/>
  <c r="DE490" i="2"/>
  <c r="DI490" i="2"/>
  <c r="DF490" i="2"/>
  <c r="DH490" i="2"/>
  <c r="DD490" i="2"/>
  <c r="DG490" i="2"/>
  <c r="DE494" i="2"/>
  <c r="DI494" i="2"/>
  <c r="DF494" i="2"/>
  <c r="DH494" i="2"/>
  <c r="DG494" i="2"/>
  <c r="DD494" i="2"/>
  <c r="DE498" i="2"/>
  <c r="DI498" i="2"/>
  <c r="DF498" i="2"/>
  <c r="DH498" i="2"/>
  <c r="DG498" i="2"/>
  <c r="DD498" i="2"/>
  <c r="DE502" i="2"/>
  <c r="DI502" i="2"/>
  <c r="DF502" i="2"/>
  <c r="DH502" i="2"/>
  <c r="DG502" i="2"/>
  <c r="DD502" i="2"/>
  <c r="DE506" i="2"/>
  <c r="DI506" i="2"/>
  <c r="DF506" i="2"/>
  <c r="DH506" i="2"/>
  <c r="DG506" i="2"/>
  <c r="DD506" i="2"/>
  <c r="DE510" i="2"/>
  <c r="DI510" i="2"/>
  <c r="DF510" i="2"/>
  <c r="DH510" i="2"/>
  <c r="DG510" i="2"/>
  <c r="DD510" i="2"/>
  <c r="DE514" i="2"/>
  <c r="DI514" i="2"/>
  <c r="DF514" i="2"/>
  <c r="DH514" i="2"/>
  <c r="DG514" i="2"/>
  <c r="DD514" i="2"/>
  <c r="DE518" i="2"/>
  <c r="DI518" i="2"/>
  <c r="DF518" i="2"/>
  <c r="DH518" i="2"/>
  <c r="DG518" i="2"/>
  <c r="DD518" i="2"/>
  <c r="DE522" i="2"/>
  <c r="DI522" i="2"/>
  <c r="DF522" i="2"/>
  <c r="DH522" i="2"/>
  <c r="DG522" i="2"/>
  <c r="DD522" i="2"/>
  <c r="DE526" i="2"/>
  <c r="DI526" i="2"/>
  <c r="DF526" i="2"/>
  <c r="DH526" i="2"/>
  <c r="DG526" i="2"/>
  <c r="DD526" i="2"/>
  <c r="DE530" i="2"/>
  <c r="DI530" i="2"/>
  <c r="DF530" i="2"/>
  <c r="DH530" i="2"/>
  <c r="DD530" i="2"/>
  <c r="DG530" i="2"/>
  <c r="DE534" i="2"/>
  <c r="DI534" i="2"/>
  <c r="DF534" i="2"/>
  <c r="DH534" i="2"/>
  <c r="DG534" i="2"/>
  <c r="DD534" i="2"/>
  <c r="DE538" i="2"/>
  <c r="DI538" i="2"/>
  <c r="DF538" i="2"/>
  <c r="DH538" i="2"/>
  <c r="DD538" i="2"/>
  <c r="DG538" i="2"/>
  <c r="DE542" i="2"/>
  <c r="DI542" i="2"/>
  <c r="DF542" i="2"/>
  <c r="DH542" i="2"/>
  <c r="DG542" i="2"/>
  <c r="DD542" i="2"/>
  <c r="DE546" i="2"/>
  <c r="DI546" i="2"/>
  <c r="DF546" i="2"/>
  <c r="DH546" i="2"/>
  <c r="DD546" i="2"/>
  <c r="DG546" i="2"/>
  <c r="DE550" i="2"/>
  <c r="DI550" i="2"/>
  <c r="DF550" i="2"/>
  <c r="DH550" i="2"/>
  <c r="DG550" i="2"/>
  <c r="DD550" i="2"/>
  <c r="DE554" i="2"/>
  <c r="DI554" i="2"/>
  <c r="DH554" i="2"/>
  <c r="DF554" i="2"/>
  <c r="DD554" i="2"/>
  <c r="DG554" i="2"/>
  <c r="BK4" i="2"/>
  <c r="DE4" i="2"/>
  <c r="DI4" i="2"/>
  <c r="DG4" i="2"/>
  <c r="DF4" i="2"/>
  <c r="DH4" i="2"/>
  <c r="DD4" i="2"/>
  <c r="DE8" i="2"/>
  <c r="DI8" i="2"/>
  <c r="DG8" i="2"/>
  <c r="DF8" i="2"/>
  <c r="DD8" i="2"/>
  <c r="DH8" i="2"/>
  <c r="BI12" i="2"/>
  <c r="DE12" i="2"/>
  <c r="DI12" i="2"/>
  <c r="DG12" i="2"/>
  <c r="DF12" i="2"/>
  <c r="DH12" i="2"/>
  <c r="DD12" i="2"/>
  <c r="BK16" i="2"/>
  <c r="DE16" i="2"/>
  <c r="DI16" i="2"/>
  <c r="DG16" i="2"/>
  <c r="DF16" i="2"/>
  <c r="DD16" i="2"/>
  <c r="DH16" i="2"/>
  <c r="BJ20" i="2"/>
  <c r="DE20" i="2"/>
  <c r="DI20" i="2"/>
  <c r="DG20" i="2"/>
  <c r="DF20" i="2"/>
  <c r="DH20" i="2"/>
  <c r="DD20" i="2"/>
  <c r="BI24" i="2"/>
  <c r="DE24" i="2"/>
  <c r="DI24" i="2"/>
  <c r="DG24" i="2"/>
  <c r="DF24" i="2"/>
  <c r="DD24" i="2"/>
  <c r="DH24" i="2"/>
  <c r="DE28" i="2"/>
  <c r="DI28" i="2"/>
  <c r="DG28" i="2"/>
  <c r="DF28" i="2"/>
  <c r="DH28" i="2"/>
  <c r="DD28" i="2"/>
  <c r="BJ32" i="2"/>
  <c r="DE32" i="2"/>
  <c r="DI32" i="2"/>
  <c r="DG32" i="2"/>
  <c r="DF32" i="2"/>
  <c r="DD32" i="2"/>
  <c r="DH32" i="2"/>
  <c r="BI36" i="2"/>
  <c r="DE36" i="2"/>
  <c r="DI36" i="2"/>
  <c r="DG36" i="2"/>
  <c r="DF36" i="2"/>
  <c r="DH36" i="2"/>
  <c r="DD36" i="2"/>
  <c r="DE40" i="2"/>
  <c r="DI40" i="2"/>
  <c r="DG40" i="2"/>
  <c r="DF40" i="2"/>
  <c r="DD40" i="2"/>
  <c r="DH40" i="2"/>
  <c r="BK44" i="2"/>
  <c r="DE44" i="2"/>
  <c r="DI44" i="2"/>
  <c r="DG44" i="2"/>
  <c r="DF44" i="2"/>
  <c r="DH44" i="2"/>
  <c r="DD44" i="2"/>
  <c r="BI48" i="2"/>
  <c r="DE48" i="2"/>
  <c r="DI48" i="2"/>
  <c r="DG48" i="2"/>
  <c r="DF48" i="2"/>
  <c r="DD48" i="2"/>
  <c r="DH48" i="2"/>
  <c r="DE52" i="2"/>
  <c r="DI52" i="2"/>
  <c r="DG52" i="2"/>
  <c r="DF52" i="2"/>
  <c r="DH52" i="2"/>
  <c r="DD52" i="2"/>
  <c r="DE56" i="2"/>
  <c r="DI56" i="2"/>
  <c r="DG56" i="2"/>
  <c r="DF56" i="2"/>
  <c r="DD56" i="2"/>
  <c r="DH56" i="2"/>
  <c r="BJ60" i="2"/>
  <c r="DE60" i="2"/>
  <c r="DI60" i="2"/>
  <c r="DG60" i="2"/>
  <c r="DF60" i="2"/>
  <c r="DH60" i="2"/>
  <c r="DD60" i="2"/>
  <c r="DG65" i="2"/>
  <c r="DE65" i="2"/>
  <c r="DI65" i="2"/>
  <c r="DD65" i="2"/>
  <c r="DH65" i="2"/>
  <c r="DF65" i="2"/>
  <c r="DG69" i="2"/>
  <c r="DE69" i="2"/>
  <c r="DI69" i="2"/>
  <c r="DD69" i="2"/>
  <c r="DH69" i="2"/>
  <c r="DF69" i="2"/>
  <c r="DG73" i="2"/>
  <c r="DE73" i="2"/>
  <c r="DI73" i="2"/>
  <c r="DD73" i="2"/>
  <c r="DH73" i="2"/>
  <c r="DF73" i="2"/>
  <c r="DG77" i="2"/>
  <c r="DE77" i="2"/>
  <c r="DI77" i="2"/>
  <c r="DD77" i="2"/>
  <c r="DH77" i="2"/>
  <c r="DF77" i="2"/>
  <c r="BK81" i="2"/>
  <c r="DG81" i="2"/>
  <c r="DE81" i="2"/>
  <c r="DI81" i="2"/>
  <c r="DD81" i="2"/>
  <c r="DH81" i="2"/>
  <c r="DF81" i="2"/>
  <c r="DG85" i="2"/>
  <c r="DE85" i="2"/>
  <c r="DI85" i="2"/>
  <c r="DD85" i="2"/>
  <c r="DH85" i="2"/>
  <c r="DF85" i="2"/>
  <c r="BK89" i="2"/>
  <c r="DG89" i="2"/>
  <c r="DE89" i="2"/>
  <c r="DI89" i="2"/>
  <c r="DD89" i="2"/>
  <c r="DH89" i="2"/>
  <c r="DF89" i="2"/>
  <c r="DG93" i="2"/>
  <c r="DE93" i="2"/>
  <c r="DI93" i="2"/>
  <c r="DD93" i="2"/>
  <c r="DH93" i="2"/>
  <c r="DF93" i="2"/>
  <c r="DG97" i="2"/>
  <c r="DE97" i="2"/>
  <c r="DI97" i="2"/>
  <c r="DD97" i="2"/>
  <c r="DH97" i="2"/>
  <c r="DF97" i="2"/>
  <c r="DG101" i="2"/>
  <c r="DE101" i="2"/>
  <c r="DI101" i="2"/>
  <c r="DD101" i="2"/>
  <c r="DH101" i="2"/>
  <c r="DF101" i="2"/>
  <c r="BK105" i="2"/>
  <c r="DG105" i="2"/>
  <c r="DE105" i="2"/>
  <c r="DI105" i="2"/>
  <c r="DH105" i="2"/>
  <c r="DF105" i="2"/>
  <c r="DD105" i="2"/>
  <c r="DG109" i="2"/>
  <c r="DE109" i="2"/>
  <c r="DI109" i="2"/>
  <c r="DH109" i="2"/>
  <c r="DF109" i="2"/>
  <c r="DD109" i="2"/>
  <c r="BK113" i="2"/>
  <c r="DG113" i="2"/>
  <c r="DE113" i="2"/>
  <c r="DI113" i="2"/>
  <c r="DH113" i="2"/>
  <c r="DF113" i="2"/>
  <c r="DD113" i="2"/>
  <c r="BJ117" i="2"/>
  <c r="DG117" i="2"/>
  <c r="DE117" i="2"/>
  <c r="DI117" i="2"/>
  <c r="DH117" i="2"/>
  <c r="DF117" i="2"/>
  <c r="DD117" i="2"/>
  <c r="DG121" i="2"/>
  <c r="DE121" i="2"/>
  <c r="DI121" i="2"/>
  <c r="DH121" i="2"/>
  <c r="DF121" i="2"/>
  <c r="DD121" i="2"/>
  <c r="BJ125" i="2"/>
  <c r="DG125" i="2"/>
  <c r="DE125" i="2"/>
  <c r="DI125" i="2"/>
  <c r="DH125" i="2"/>
  <c r="DF125" i="2"/>
  <c r="DD125" i="2"/>
  <c r="DG129" i="2"/>
  <c r="DE129" i="2"/>
  <c r="DI129" i="2"/>
  <c r="DH129" i="2"/>
  <c r="DF129" i="2"/>
  <c r="DD129" i="2"/>
  <c r="BK133" i="2"/>
  <c r="DG133" i="2"/>
  <c r="DE133" i="2"/>
  <c r="DI133" i="2"/>
  <c r="DH133" i="2"/>
  <c r="DF133" i="2"/>
  <c r="DD133" i="2"/>
  <c r="DG137" i="2"/>
  <c r="DE137" i="2"/>
  <c r="DI137" i="2"/>
  <c r="DH137" i="2"/>
  <c r="DF137" i="2"/>
  <c r="DD137" i="2"/>
  <c r="BK141" i="2"/>
  <c r="DG141" i="2"/>
  <c r="DE141" i="2"/>
  <c r="DI141" i="2"/>
  <c r="DH141" i="2"/>
  <c r="DF141" i="2"/>
  <c r="DD141" i="2"/>
  <c r="DG145" i="2"/>
  <c r="DE145" i="2"/>
  <c r="DI145" i="2"/>
  <c r="DH145" i="2"/>
  <c r="DF145" i="2"/>
  <c r="DD145" i="2"/>
  <c r="BJ149" i="2"/>
  <c r="DG149" i="2"/>
  <c r="DE149" i="2"/>
  <c r="DI149" i="2"/>
  <c r="DH149" i="2"/>
  <c r="DF149" i="2"/>
  <c r="DD149" i="2"/>
  <c r="DG153" i="2"/>
  <c r="DE153" i="2"/>
  <c r="DI153" i="2"/>
  <c r="DH153" i="2"/>
  <c r="DF153" i="2"/>
  <c r="DD153" i="2"/>
  <c r="DG157" i="2"/>
  <c r="DE157" i="2"/>
  <c r="DI157" i="2"/>
  <c r="DH157" i="2"/>
  <c r="DF157" i="2"/>
  <c r="DD157" i="2"/>
  <c r="BI161" i="2"/>
  <c r="DG161" i="2"/>
  <c r="DE161" i="2"/>
  <c r="DI161" i="2"/>
  <c r="DH161" i="2"/>
  <c r="DF161" i="2"/>
  <c r="DD161" i="2"/>
  <c r="BI165" i="2"/>
  <c r="DG165" i="2"/>
  <c r="DE165" i="2"/>
  <c r="DI165" i="2"/>
  <c r="DH165" i="2"/>
  <c r="DF165" i="2"/>
  <c r="DD165" i="2"/>
  <c r="BI169" i="2"/>
  <c r="DG169" i="2"/>
  <c r="DE169" i="2"/>
  <c r="DI169" i="2"/>
  <c r="DH169" i="2"/>
  <c r="DD169" i="2"/>
  <c r="DF169" i="2"/>
  <c r="DG173" i="2"/>
  <c r="DE173" i="2"/>
  <c r="DH173" i="2"/>
  <c r="DI173" i="2"/>
  <c r="DF173" i="2"/>
  <c r="DD173" i="2"/>
  <c r="DD177" i="2"/>
  <c r="DH177" i="2"/>
  <c r="DE177" i="2"/>
  <c r="DI177" i="2"/>
  <c r="DG177" i="2"/>
  <c r="DF177" i="2"/>
  <c r="DD181" i="2"/>
  <c r="DH181" i="2"/>
  <c r="DE181" i="2"/>
  <c r="DI181" i="2"/>
  <c r="DG181" i="2"/>
  <c r="DF181" i="2"/>
  <c r="DD185" i="2"/>
  <c r="DH185" i="2"/>
  <c r="DE185" i="2"/>
  <c r="DI185" i="2"/>
  <c r="DG185" i="2"/>
  <c r="DF185" i="2"/>
  <c r="BJ189" i="2"/>
  <c r="DD189" i="2"/>
  <c r="DH189" i="2"/>
  <c r="DE189" i="2"/>
  <c r="DI189" i="2"/>
  <c r="DG189" i="2"/>
  <c r="DF189" i="2"/>
  <c r="DD193" i="2"/>
  <c r="DH193" i="2"/>
  <c r="DE193" i="2"/>
  <c r="DI193" i="2"/>
  <c r="DG193" i="2"/>
  <c r="DF193" i="2"/>
  <c r="DD197" i="2"/>
  <c r="DH197" i="2"/>
  <c r="DE197" i="2"/>
  <c r="DI197" i="2"/>
  <c r="DG197" i="2"/>
  <c r="DF197" i="2"/>
  <c r="DD201" i="2"/>
  <c r="DH201" i="2"/>
  <c r="DE201" i="2"/>
  <c r="DI201" i="2"/>
  <c r="DG201" i="2"/>
  <c r="DF201" i="2"/>
  <c r="DD205" i="2"/>
  <c r="DH205" i="2"/>
  <c r="DE205" i="2"/>
  <c r="DI205" i="2"/>
  <c r="DG205" i="2"/>
  <c r="DF205" i="2"/>
  <c r="BK209" i="2"/>
  <c r="DD209" i="2"/>
  <c r="DH209" i="2"/>
  <c r="DE209" i="2"/>
  <c r="DI209" i="2"/>
  <c r="DG209" i="2"/>
  <c r="DF209" i="2"/>
  <c r="BJ213" i="2"/>
  <c r="DD213" i="2"/>
  <c r="DH213" i="2"/>
  <c r="DE213" i="2"/>
  <c r="DI213" i="2"/>
  <c r="DG213" i="2"/>
  <c r="DF213" i="2"/>
  <c r="BI217" i="2"/>
  <c r="DD217" i="2"/>
  <c r="DH217" i="2"/>
  <c r="DE217" i="2"/>
  <c r="DI217" i="2"/>
  <c r="DG217" i="2"/>
  <c r="DF217" i="2"/>
  <c r="DD221" i="2"/>
  <c r="DH221" i="2"/>
  <c r="DE221" i="2"/>
  <c r="DI221" i="2"/>
  <c r="DG221" i="2"/>
  <c r="DF221" i="2"/>
  <c r="BJ225" i="2"/>
  <c r="DD225" i="2"/>
  <c r="DH225" i="2"/>
  <c r="DE225" i="2"/>
  <c r="DI225" i="2"/>
  <c r="DG225" i="2"/>
  <c r="DF225" i="2"/>
  <c r="BI229" i="2"/>
  <c r="DD229" i="2"/>
  <c r="DH229" i="2"/>
  <c r="DE229" i="2"/>
  <c r="DI229" i="2"/>
  <c r="DG229" i="2"/>
  <c r="DF229" i="2"/>
  <c r="DD233" i="2"/>
  <c r="DH233" i="2"/>
  <c r="DE233" i="2"/>
  <c r="DI233" i="2"/>
  <c r="DG233" i="2"/>
  <c r="DF233" i="2"/>
  <c r="BK237" i="2"/>
  <c r="DD237" i="2"/>
  <c r="DH237" i="2"/>
  <c r="DE237" i="2"/>
  <c r="DI237" i="2"/>
  <c r="DG237" i="2"/>
  <c r="DF237" i="2"/>
  <c r="BI241" i="2"/>
  <c r="DD241" i="2"/>
  <c r="DH241" i="2"/>
  <c r="DE241" i="2"/>
  <c r="DI241" i="2"/>
  <c r="DG241" i="2"/>
  <c r="DF241" i="2"/>
  <c r="DD245" i="2"/>
  <c r="DH245" i="2"/>
  <c r="DE245" i="2"/>
  <c r="DI245" i="2"/>
  <c r="DG245" i="2"/>
  <c r="DF245" i="2"/>
  <c r="DD249" i="2"/>
  <c r="DH249" i="2"/>
  <c r="DE249" i="2"/>
  <c r="DI249" i="2"/>
  <c r="DG249" i="2"/>
  <c r="DF249" i="2"/>
  <c r="BI253" i="2"/>
  <c r="DD253" i="2"/>
  <c r="DH253" i="2"/>
  <c r="DE253" i="2"/>
  <c r="DI253" i="2"/>
  <c r="DG253" i="2"/>
  <c r="DF253" i="2"/>
  <c r="DD257" i="2"/>
  <c r="DH257" i="2"/>
  <c r="DE257" i="2"/>
  <c r="DI257" i="2"/>
  <c r="DG257" i="2"/>
  <c r="DF257" i="2"/>
  <c r="BK261" i="2"/>
  <c r="DD261" i="2"/>
  <c r="DH261" i="2"/>
  <c r="DE261" i="2"/>
  <c r="DI261" i="2"/>
  <c r="DG261" i="2"/>
  <c r="DF261" i="2"/>
  <c r="BJ265" i="2"/>
  <c r="DD265" i="2"/>
  <c r="DH265" i="2"/>
  <c r="DE265" i="2"/>
  <c r="DI265" i="2"/>
  <c r="DG265" i="2"/>
  <c r="DF265" i="2"/>
  <c r="DD269" i="2"/>
  <c r="DH269" i="2"/>
  <c r="DE269" i="2"/>
  <c r="DI269" i="2"/>
  <c r="DG269" i="2"/>
  <c r="DF269" i="2"/>
  <c r="BK273" i="2"/>
  <c r="DD273" i="2"/>
  <c r="DH273" i="2"/>
  <c r="DE273" i="2"/>
  <c r="DI273" i="2"/>
  <c r="DG273" i="2"/>
  <c r="DF273" i="2"/>
  <c r="DD277" i="2"/>
  <c r="DH277" i="2"/>
  <c r="DE277" i="2"/>
  <c r="DI277" i="2"/>
  <c r="DG277" i="2"/>
  <c r="DF277" i="2"/>
  <c r="BK281" i="2"/>
  <c r="DD281" i="2"/>
  <c r="DH281" i="2"/>
  <c r="DE281" i="2"/>
  <c r="DI281" i="2"/>
  <c r="DG281" i="2"/>
  <c r="DF281" i="2"/>
  <c r="DG285" i="2"/>
  <c r="DF285" i="2"/>
  <c r="DD285" i="2"/>
  <c r="DH285" i="2"/>
  <c r="DE285" i="2"/>
  <c r="DI285" i="2"/>
  <c r="BK289" i="2"/>
  <c r="DG289" i="2"/>
  <c r="DF289" i="2"/>
  <c r="DD289" i="2"/>
  <c r="DH289" i="2"/>
  <c r="DE289" i="2"/>
  <c r="DI289" i="2"/>
  <c r="BJ293" i="2"/>
  <c r="DG293" i="2"/>
  <c r="DF293" i="2"/>
  <c r="DD293" i="2"/>
  <c r="DH293" i="2"/>
  <c r="DI293" i="2"/>
  <c r="DE293" i="2"/>
  <c r="DG297" i="2"/>
  <c r="DF297" i="2"/>
  <c r="DD297" i="2"/>
  <c r="DH297" i="2"/>
  <c r="DE297" i="2"/>
  <c r="DI297" i="2"/>
  <c r="DG301" i="2"/>
  <c r="DF301" i="2"/>
  <c r="DD301" i="2"/>
  <c r="DH301" i="2"/>
  <c r="DE301" i="2"/>
  <c r="DI301" i="2"/>
  <c r="BK305" i="2"/>
  <c r="DG305" i="2"/>
  <c r="DF305" i="2"/>
  <c r="DD305" i="2"/>
  <c r="DH305" i="2"/>
  <c r="DE305" i="2"/>
  <c r="DI305" i="2"/>
  <c r="DG309" i="2"/>
  <c r="DF309" i="2"/>
  <c r="DD309" i="2"/>
  <c r="DH309" i="2"/>
  <c r="DI309" i="2"/>
  <c r="DE309" i="2"/>
  <c r="BI313" i="2"/>
  <c r="DG313" i="2"/>
  <c r="DF313" i="2"/>
  <c r="DD313" i="2"/>
  <c r="DH313" i="2"/>
  <c r="DE313" i="2"/>
  <c r="DI313" i="2"/>
  <c r="BK317" i="2"/>
  <c r="DG317" i="2"/>
  <c r="DF317" i="2"/>
  <c r="DD317" i="2"/>
  <c r="DH317" i="2"/>
  <c r="DE317" i="2"/>
  <c r="DI317" i="2"/>
  <c r="DG321" i="2"/>
  <c r="DF321" i="2"/>
  <c r="DD321" i="2"/>
  <c r="DH321" i="2"/>
  <c r="DE321" i="2"/>
  <c r="DI321" i="2"/>
  <c r="DG325" i="2"/>
  <c r="DF325" i="2"/>
  <c r="DD325" i="2"/>
  <c r="DH325" i="2"/>
  <c r="DI325" i="2"/>
  <c r="DE325" i="2"/>
  <c r="DG329" i="2"/>
  <c r="DF329" i="2"/>
  <c r="DD329" i="2"/>
  <c r="DH329" i="2"/>
  <c r="DE329" i="2"/>
  <c r="DI329" i="2"/>
  <c r="DG333" i="2"/>
  <c r="DF333" i="2"/>
  <c r="DD333" i="2"/>
  <c r="DH333" i="2"/>
  <c r="DI333" i="2"/>
  <c r="DE333" i="2"/>
  <c r="DG337" i="2"/>
  <c r="DF337" i="2"/>
  <c r="DD337" i="2"/>
  <c r="DH337" i="2"/>
  <c r="DE337" i="2"/>
  <c r="DI337" i="2"/>
  <c r="BI341" i="2"/>
  <c r="DG341" i="2"/>
  <c r="DF341" i="2"/>
  <c r="DD341" i="2"/>
  <c r="DH341" i="2"/>
  <c r="DI341" i="2"/>
  <c r="DE341" i="2"/>
  <c r="BJ345" i="2"/>
  <c r="DG345" i="2"/>
  <c r="DF345" i="2"/>
  <c r="DD345" i="2"/>
  <c r="DH345" i="2"/>
  <c r="DE345" i="2"/>
  <c r="DI345" i="2"/>
  <c r="DG349" i="2"/>
  <c r="DF349" i="2"/>
  <c r="DD349" i="2"/>
  <c r="DH349" i="2"/>
  <c r="DE349" i="2"/>
  <c r="DI349" i="2"/>
  <c r="BI353" i="2"/>
  <c r="DG353" i="2"/>
  <c r="DD353" i="2"/>
  <c r="DH353" i="2"/>
  <c r="DF353" i="2"/>
  <c r="DE353" i="2"/>
  <c r="DI353" i="2"/>
  <c r="BJ357" i="2"/>
  <c r="DG357" i="2"/>
  <c r="DD357" i="2"/>
  <c r="DH357" i="2"/>
  <c r="DF357" i="2"/>
  <c r="DI357" i="2"/>
  <c r="DE357" i="2"/>
  <c r="DG361" i="2"/>
  <c r="DD361" i="2"/>
  <c r="DH361" i="2"/>
  <c r="DF361" i="2"/>
  <c r="DE361" i="2"/>
  <c r="DI361" i="2"/>
  <c r="DG365" i="2"/>
  <c r="DD365" i="2"/>
  <c r="DH365" i="2"/>
  <c r="DF365" i="2"/>
  <c r="DI365" i="2"/>
  <c r="DE365" i="2"/>
  <c r="BJ369" i="2"/>
  <c r="DG369" i="2"/>
  <c r="DD369" i="2"/>
  <c r="DH369" i="2"/>
  <c r="DF369" i="2"/>
  <c r="DE369" i="2"/>
  <c r="DI369" i="2"/>
  <c r="BK373" i="2"/>
  <c r="DG373" i="2"/>
  <c r="DD373" i="2"/>
  <c r="DH373" i="2"/>
  <c r="DF373" i="2"/>
  <c r="DI373" i="2"/>
  <c r="DE373" i="2"/>
  <c r="DG377" i="2"/>
  <c r="DD377" i="2"/>
  <c r="DH377" i="2"/>
  <c r="DF377" i="2"/>
  <c r="DE377" i="2"/>
  <c r="DI377" i="2"/>
  <c r="BJ381" i="2"/>
  <c r="DG381" i="2"/>
  <c r="DD381" i="2"/>
  <c r="DH381" i="2"/>
  <c r="DF381" i="2"/>
  <c r="DI381" i="2"/>
  <c r="DE381" i="2"/>
  <c r="BK385" i="2"/>
  <c r="DG385" i="2"/>
  <c r="DD385" i="2"/>
  <c r="DH385" i="2"/>
  <c r="DF385" i="2"/>
  <c r="DE385" i="2"/>
  <c r="DI385" i="2"/>
  <c r="DG389" i="2"/>
  <c r="DD389" i="2"/>
  <c r="DH389" i="2"/>
  <c r="DF389" i="2"/>
  <c r="DI389" i="2"/>
  <c r="DE389" i="2"/>
  <c r="DG393" i="2"/>
  <c r="DD393" i="2"/>
  <c r="DH393" i="2"/>
  <c r="DF393" i="2"/>
  <c r="DE393" i="2"/>
  <c r="DI393" i="2"/>
  <c r="DG397" i="2"/>
  <c r="DD397" i="2"/>
  <c r="DH397" i="2"/>
  <c r="DF397" i="2"/>
  <c r="DI397" i="2"/>
  <c r="DE397" i="2"/>
  <c r="DG401" i="2"/>
  <c r="DD401" i="2"/>
  <c r="DH401" i="2"/>
  <c r="DF401" i="2"/>
  <c r="DI401" i="2"/>
  <c r="DE401" i="2"/>
  <c r="BI405" i="2"/>
  <c r="DG405" i="2"/>
  <c r="DD405" i="2"/>
  <c r="DH405" i="2"/>
  <c r="DF405" i="2"/>
  <c r="DE405" i="2"/>
  <c r="DI405" i="2"/>
  <c r="BJ409" i="2"/>
  <c r="DG409" i="2"/>
  <c r="DD409" i="2"/>
  <c r="DH409" i="2"/>
  <c r="DF409" i="2"/>
  <c r="DE409" i="2"/>
  <c r="DI409" i="2"/>
  <c r="DG413" i="2"/>
  <c r="DD413" i="2"/>
  <c r="DH413" i="2"/>
  <c r="DF413" i="2"/>
  <c r="DI413" i="2"/>
  <c r="DE413" i="2"/>
  <c r="BI417" i="2"/>
  <c r="DG417" i="2"/>
  <c r="DD417" i="2"/>
  <c r="DH417" i="2"/>
  <c r="DF417" i="2"/>
  <c r="DE417" i="2"/>
  <c r="DI417" i="2"/>
  <c r="BJ421" i="2"/>
  <c r="DG421" i="2"/>
  <c r="DD421" i="2"/>
  <c r="DH421" i="2"/>
  <c r="DF421" i="2"/>
  <c r="DE421" i="2"/>
  <c r="DI421" i="2"/>
  <c r="DG425" i="2"/>
  <c r="DD425" i="2"/>
  <c r="DH425" i="2"/>
  <c r="DF425" i="2"/>
  <c r="DI425" i="2"/>
  <c r="DE425" i="2"/>
  <c r="DG429" i="2"/>
  <c r="DD429" i="2"/>
  <c r="DH429" i="2"/>
  <c r="DF429" i="2"/>
  <c r="DE429" i="2"/>
  <c r="DI429" i="2"/>
  <c r="BJ433" i="2"/>
  <c r="DG433" i="2"/>
  <c r="DD433" i="2"/>
  <c r="DH433" i="2"/>
  <c r="DF433" i="2"/>
  <c r="DI433" i="2"/>
  <c r="DE433" i="2"/>
  <c r="BK437" i="2"/>
  <c r="DG437" i="2"/>
  <c r="DD437" i="2"/>
  <c r="DH437" i="2"/>
  <c r="DF437" i="2"/>
  <c r="DE437" i="2"/>
  <c r="DI437" i="2"/>
  <c r="DG441" i="2"/>
  <c r="DD441" i="2"/>
  <c r="DH441" i="2"/>
  <c r="DF441" i="2"/>
  <c r="DI441" i="2"/>
  <c r="DE441" i="2"/>
  <c r="BJ445" i="2"/>
  <c r="DG445" i="2"/>
  <c r="DD445" i="2"/>
  <c r="DH445" i="2"/>
  <c r="DF445" i="2"/>
  <c r="DI445" i="2"/>
  <c r="DE445" i="2"/>
  <c r="BK449" i="2"/>
  <c r="DG449" i="2"/>
  <c r="DD449" i="2"/>
  <c r="DH449" i="2"/>
  <c r="DF449" i="2"/>
  <c r="DE449" i="2"/>
  <c r="DI449" i="2"/>
  <c r="DG453" i="2"/>
  <c r="DD453" i="2"/>
  <c r="DH453" i="2"/>
  <c r="DF453" i="2"/>
  <c r="DI453" i="2"/>
  <c r="DE453" i="2"/>
  <c r="DG457" i="2"/>
  <c r="DD457" i="2"/>
  <c r="DH457" i="2"/>
  <c r="DF457" i="2"/>
  <c r="DE457" i="2"/>
  <c r="DI457" i="2"/>
  <c r="DG461" i="2"/>
  <c r="DD461" i="2"/>
  <c r="DH461" i="2"/>
  <c r="DF461" i="2"/>
  <c r="DE461" i="2"/>
  <c r="DI461" i="2"/>
  <c r="DG465" i="2"/>
  <c r="DD465" i="2"/>
  <c r="DH465" i="2"/>
  <c r="DF465" i="2"/>
  <c r="DI465" i="2"/>
  <c r="DE465" i="2"/>
  <c r="BI469" i="2"/>
  <c r="DG469" i="2"/>
  <c r="DD469" i="2"/>
  <c r="DH469" i="2"/>
  <c r="DF469" i="2"/>
  <c r="DE469" i="2"/>
  <c r="DI469" i="2"/>
  <c r="BJ473" i="2"/>
  <c r="DG473" i="2"/>
  <c r="DD473" i="2"/>
  <c r="DH473" i="2"/>
  <c r="DF473" i="2"/>
  <c r="DI473" i="2"/>
  <c r="DE473" i="2"/>
  <c r="DG477" i="2"/>
  <c r="DD477" i="2"/>
  <c r="DH477" i="2"/>
  <c r="DF477" i="2"/>
  <c r="DE477" i="2"/>
  <c r="DI477" i="2"/>
  <c r="BI481" i="2"/>
  <c r="DG481" i="2"/>
  <c r="DD481" i="2"/>
  <c r="DH481" i="2"/>
  <c r="DF481" i="2"/>
  <c r="DI481" i="2"/>
  <c r="DE481" i="2"/>
  <c r="BJ485" i="2"/>
  <c r="DG485" i="2"/>
  <c r="DD485" i="2"/>
  <c r="DH485" i="2"/>
  <c r="DF485" i="2"/>
  <c r="DE485" i="2"/>
  <c r="DI485" i="2"/>
  <c r="DG489" i="2"/>
  <c r="DD489" i="2"/>
  <c r="DH489" i="2"/>
  <c r="DF489" i="2"/>
  <c r="DE489" i="2"/>
  <c r="DI489" i="2"/>
  <c r="DG493" i="2"/>
  <c r="DD493" i="2"/>
  <c r="DH493" i="2"/>
  <c r="DF493" i="2"/>
  <c r="DI493" i="2"/>
  <c r="DE493" i="2"/>
  <c r="BJ497" i="2"/>
  <c r="DG497" i="2"/>
  <c r="DD497" i="2"/>
  <c r="DH497" i="2"/>
  <c r="DF497" i="2"/>
  <c r="DI497" i="2"/>
  <c r="DE497" i="2"/>
  <c r="BK501" i="2"/>
  <c r="DG501" i="2"/>
  <c r="DD501" i="2"/>
  <c r="DH501" i="2"/>
  <c r="DF501" i="2"/>
  <c r="DE501" i="2"/>
  <c r="DI501" i="2"/>
  <c r="DG505" i="2"/>
  <c r="DD505" i="2"/>
  <c r="DH505" i="2"/>
  <c r="DF505" i="2"/>
  <c r="DI505" i="2"/>
  <c r="DE505" i="2"/>
  <c r="BJ509" i="2"/>
  <c r="DG509" i="2"/>
  <c r="DD509" i="2"/>
  <c r="DH509" i="2"/>
  <c r="DF509" i="2"/>
  <c r="DE509" i="2"/>
  <c r="DI509" i="2"/>
  <c r="BK513" i="2"/>
  <c r="DG513" i="2"/>
  <c r="DD513" i="2"/>
  <c r="DH513" i="2"/>
  <c r="DF513" i="2"/>
  <c r="DI513" i="2"/>
  <c r="DE513" i="2"/>
  <c r="DG517" i="2"/>
  <c r="DD517" i="2"/>
  <c r="DH517" i="2"/>
  <c r="DF517" i="2"/>
  <c r="DE517" i="2"/>
  <c r="DI517" i="2"/>
  <c r="DG521" i="2"/>
  <c r="DD521" i="2"/>
  <c r="DH521" i="2"/>
  <c r="DF521" i="2"/>
  <c r="DI521" i="2"/>
  <c r="DE521" i="2"/>
  <c r="DG525" i="2"/>
  <c r="DD525" i="2"/>
  <c r="DH525" i="2"/>
  <c r="DF525" i="2"/>
  <c r="DE525" i="2"/>
  <c r="DI525" i="2"/>
  <c r="DG529" i="2"/>
  <c r="DD529" i="2"/>
  <c r="DH529" i="2"/>
  <c r="DF529" i="2"/>
  <c r="DI529" i="2"/>
  <c r="DE529" i="2"/>
  <c r="BI533" i="2"/>
  <c r="DG533" i="2"/>
  <c r="DD533" i="2"/>
  <c r="DH533" i="2"/>
  <c r="DF533" i="2"/>
  <c r="DI533" i="2"/>
  <c r="DE533" i="2"/>
  <c r="BJ537" i="2"/>
  <c r="DG537" i="2"/>
  <c r="DD537" i="2"/>
  <c r="DH537" i="2"/>
  <c r="DF537" i="2"/>
  <c r="DE537" i="2"/>
  <c r="DI537" i="2"/>
  <c r="DG541" i="2"/>
  <c r="DD541" i="2"/>
  <c r="DH541" i="2"/>
  <c r="DF541" i="2"/>
  <c r="DI541" i="2"/>
  <c r="DE541" i="2"/>
  <c r="BI545" i="2"/>
  <c r="DG545" i="2"/>
  <c r="DD545" i="2"/>
  <c r="DH545" i="2"/>
  <c r="DF545" i="2"/>
  <c r="DE545" i="2"/>
  <c r="DI545" i="2"/>
  <c r="BJ549" i="2"/>
  <c r="DG549" i="2"/>
  <c r="DD549" i="2"/>
  <c r="DH549" i="2"/>
  <c r="DF549" i="2"/>
  <c r="DI549" i="2"/>
  <c r="DE549" i="2"/>
  <c r="DG553" i="2"/>
  <c r="DD553" i="2"/>
  <c r="DF553" i="2"/>
  <c r="DE553" i="2"/>
  <c r="DI553" i="2"/>
  <c r="DH553" i="2"/>
  <c r="DG3" i="2"/>
  <c r="DE3" i="2"/>
  <c r="DI3" i="2"/>
  <c r="DD3" i="2"/>
  <c r="DH3" i="2"/>
  <c r="DF3" i="2"/>
  <c r="DG7" i="2"/>
  <c r="DE7" i="2"/>
  <c r="DI7" i="2"/>
  <c r="DD7" i="2"/>
  <c r="DH7" i="2"/>
  <c r="DF7" i="2"/>
  <c r="DG11" i="2"/>
  <c r="DE11" i="2"/>
  <c r="DI11" i="2"/>
  <c r="DD11" i="2"/>
  <c r="DH11" i="2"/>
  <c r="DF11" i="2"/>
  <c r="DG15" i="2"/>
  <c r="DE15" i="2"/>
  <c r="DI15" i="2"/>
  <c r="DD15" i="2"/>
  <c r="DH15" i="2"/>
  <c r="DF15" i="2"/>
  <c r="DG19" i="2"/>
  <c r="DE19" i="2"/>
  <c r="DI19" i="2"/>
  <c r="DD19" i="2"/>
  <c r="DH19" i="2"/>
  <c r="DF19" i="2"/>
  <c r="DG23" i="2"/>
  <c r="DE23" i="2"/>
  <c r="DI23" i="2"/>
  <c r="DD23" i="2"/>
  <c r="DH23" i="2"/>
  <c r="DF23" i="2"/>
  <c r="DG27" i="2"/>
  <c r="DE27" i="2"/>
  <c r="DI27" i="2"/>
  <c r="DD27" i="2"/>
  <c r="DH27" i="2"/>
  <c r="DF27" i="2"/>
  <c r="DG31" i="2"/>
  <c r="DE31" i="2"/>
  <c r="DI31" i="2"/>
  <c r="DD31" i="2"/>
  <c r="DH31" i="2"/>
  <c r="DF31" i="2"/>
  <c r="DG35" i="2"/>
  <c r="DE35" i="2"/>
  <c r="DI35" i="2"/>
  <c r="DD35" i="2"/>
  <c r="DH35" i="2"/>
  <c r="DF35" i="2"/>
  <c r="DG39" i="2"/>
  <c r="DE39" i="2"/>
  <c r="DI39" i="2"/>
  <c r="DD39" i="2"/>
  <c r="DH39" i="2"/>
  <c r="DF39" i="2"/>
  <c r="DG43" i="2"/>
  <c r="DE43" i="2"/>
  <c r="DI43" i="2"/>
  <c r="DD43" i="2"/>
  <c r="DH43" i="2"/>
  <c r="DF43" i="2"/>
  <c r="DG47" i="2"/>
  <c r="DE47" i="2"/>
  <c r="DI47" i="2"/>
  <c r="DD47" i="2"/>
  <c r="DH47" i="2"/>
  <c r="DF47" i="2"/>
  <c r="DG51" i="2"/>
  <c r="DE51" i="2"/>
  <c r="DI51" i="2"/>
  <c r="DD51" i="2"/>
  <c r="DH51" i="2"/>
  <c r="DF51" i="2"/>
  <c r="DG55" i="2"/>
  <c r="DE55" i="2"/>
  <c r="DI55" i="2"/>
  <c r="DD55" i="2"/>
  <c r="DH55" i="2"/>
  <c r="DF55" i="2"/>
  <c r="DG59" i="2"/>
  <c r="DE59" i="2"/>
  <c r="DI59" i="2"/>
  <c r="DD59" i="2"/>
  <c r="DH59" i="2"/>
  <c r="DF59" i="2"/>
  <c r="DE64" i="2"/>
  <c r="DI64" i="2"/>
  <c r="DG64" i="2"/>
  <c r="DF64" i="2"/>
  <c r="DD64" i="2"/>
  <c r="DH64" i="2"/>
  <c r="DE68" i="2"/>
  <c r="DI68" i="2"/>
  <c r="DG68" i="2"/>
  <c r="DF68" i="2"/>
  <c r="DH68" i="2"/>
  <c r="DD68" i="2"/>
  <c r="DE72" i="2"/>
  <c r="DI72" i="2"/>
  <c r="DG72" i="2"/>
  <c r="DF72" i="2"/>
  <c r="DD72" i="2"/>
  <c r="DH72" i="2"/>
  <c r="DE76" i="2"/>
  <c r="DI76" i="2"/>
  <c r="DG76" i="2"/>
  <c r="DF76" i="2"/>
  <c r="DH76" i="2"/>
  <c r="DD76" i="2"/>
  <c r="DE80" i="2"/>
  <c r="DI80" i="2"/>
  <c r="DG80" i="2"/>
  <c r="DF80" i="2"/>
  <c r="DD80" i="2"/>
  <c r="DH80" i="2"/>
  <c r="DE84" i="2"/>
  <c r="DI84" i="2"/>
  <c r="DG84" i="2"/>
  <c r="DF84" i="2"/>
  <c r="DH84" i="2"/>
  <c r="DD84" i="2"/>
  <c r="DE88" i="2"/>
  <c r="DI88" i="2"/>
  <c r="DG88" i="2"/>
  <c r="DF88" i="2"/>
  <c r="DD88" i="2"/>
  <c r="DH88" i="2"/>
  <c r="DE92" i="2"/>
  <c r="DI92" i="2"/>
  <c r="DG92" i="2"/>
  <c r="DF92" i="2"/>
  <c r="DH92" i="2"/>
  <c r="DD92" i="2"/>
  <c r="DE96" i="2"/>
  <c r="DI96" i="2"/>
  <c r="DG96" i="2"/>
  <c r="DF96" i="2"/>
  <c r="DD96" i="2"/>
  <c r="DH96" i="2"/>
  <c r="DE100" i="2"/>
  <c r="DI100" i="2"/>
  <c r="DG100" i="2"/>
  <c r="DF100" i="2"/>
  <c r="DH100" i="2"/>
  <c r="DD100" i="2"/>
  <c r="DE104" i="2"/>
  <c r="DI104" i="2"/>
  <c r="DG104" i="2"/>
  <c r="DF104" i="2"/>
  <c r="DD104" i="2"/>
  <c r="DH104" i="2"/>
  <c r="DE108" i="2"/>
  <c r="DI108" i="2"/>
  <c r="DG108" i="2"/>
  <c r="DF108" i="2"/>
  <c r="DD108" i="2"/>
  <c r="DH108" i="2"/>
  <c r="DE112" i="2"/>
  <c r="DI112" i="2"/>
  <c r="DG112" i="2"/>
  <c r="DF112" i="2"/>
  <c r="DD112" i="2"/>
  <c r="DH112" i="2"/>
  <c r="DE116" i="2"/>
  <c r="DI116" i="2"/>
  <c r="DG116" i="2"/>
  <c r="DF116" i="2"/>
  <c r="DD116" i="2"/>
  <c r="DH116" i="2"/>
  <c r="DE120" i="2"/>
  <c r="DI120" i="2"/>
  <c r="DG120" i="2"/>
  <c r="DF120" i="2"/>
  <c r="DD120" i="2"/>
  <c r="DH120" i="2"/>
  <c r="DE124" i="2"/>
  <c r="DI124" i="2"/>
  <c r="DG124" i="2"/>
  <c r="DF124" i="2"/>
  <c r="DD124" i="2"/>
  <c r="DH124" i="2"/>
  <c r="DE128" i="2"/>
  <c r="DI128" i="2"/>
  <c r="DG128" i="2"/>
  <c r="DF128" i="2"/>
  <c r="DD128" i="2"/>
  <c r="DH128" i="2"/>
  <c r="DE132" i="2"/>
  <c r="DI132" i="2"/>
  <c r="DG132" i="2"/>
  <c r="DF132" i="2"/>
  <c r="DD132" i="2"/>
  <c r="DH132" i="2"/>
  <c r="DE136" i="2"/>
  <c r="DI136" i="2"/>
  <c r="DG136" i="2"/>
  <c r="DF136" i="2"/>
  <c r="DD136" i="2"/>
  <c r="DH136" i="2"/>
  <c r="DE140" i="2"/>
  <c r="DI140" i="2"/>
  <c r="DG140" i="2"/>
  <c r="DF140" i="2"/>
  <c r="DD140" i="2"/>
  <c r="DH140" i="2"/>
  <c r="DE144" i="2"/>
  <c r="DI144" i="2"/>
  <c r="DG144" i="2"/>
  <c r="DF144" i="2"/>
  <c r="DD144" i="2"/>
  <c r="DH144" i="2"/>
  <c r="DE148" i="2"/>
  <c r="DI148" i="2"/>
  <c r="DG148" i="2"/>
  <c r="DF148" i="2"/>
  <c r="DD148" i="2"/>
  <c r="DH148" i="2"/>
  <c r="DE152" i="2"/>
  <c r="DI152" i="2"/>
  <c r="DG152" i="2"/>
  <c r="DF152" i="2"/>
  <c r="DD152" i="2"/>
  <c r="DH152" i="2"/>
  <c r="DE156" i="2"/>
  <c r="DI156" i="2"/>
  <c r="DG156" i="2"/>
  <c r="DF156" i="2"/>
  <c r="DD156" i="2"/>
  <c r="DH156" i="2"/>
  <c r="DE160" i="2"/>
  <c r="DI160" i="2"/>
  <c r="DG160" i="2"/>
  <c r="DF160" i="2"/>
  <c r="DD160" i="2"/>
  <c r="DH160" i="2"/>
  <c r="DE164" i="2"/>
  <c r="DI164" i="2"/>
  <c r="DG164" i="2"/>
  <c r="DF164" i="2"/>
  <c r="DH164" i="2"/>
  <c r="DD164" i="2"/>
  <c r="DE168" i="2"/>
  <c r="DI168" i="2"/>
  <c r="DG168" i="2"/>
  <c r="DF168" i="2"/>
  <c r="DH168" i="2"/>
  <c r="DD168" i="2"/>
  <c r="DE172" i="2"/>
  <c r="DI172" i="2"/>
  <c r="DG172" i="2"/>
  <c r="DF172" i="2"/>
  <c r="DH172" i="2"/>
  <c r="DD172" i="2"/>
  <c r="DF176" i="2"/>
  <c r="DG176" i="2"/>
  <c r="DH176" i="2"/>
  <c r="DE176" i="2"/>
  <c r="DI176" i="2"/>
  <c r="DD176" i="2"/>
  <c r="DF180" i="2"/>
  <c r="DG180" i="2"/>
  <c r="DH180" i="2"/>
  <c r="DE180" i="2"/>
  <c r="DI180" i="2"/>
  <c r="DD180" i="2"/>
  <c r="DF184" i="2"/>
  <c r="DG184" i="2"/>
  <c r="DH184" i="2"/>
  <c r="DE184" i="2"/>
  <c r="DI184" i="2"/>
  <c r="DD184" i="2"/>
  <c r="DF188" i="2"/>
  <c r="DG188" i="2"/>
  <c r="DH188" i="2"/>
  <c r="DE188" i="2"/>
  <c r="DI188" i="2"/>
  <c r="DD188" i="2"/>
  <c r="DF192" i="2"/>
  <c r="DG192" i="2"/>
  <c r="DH192" i="2"/>
  <c r="DE192" i="2"/>
  <c r="DI192" i="2"/>
  <c r="DD192" i="2"/>
  <c r="DF196" i="2"/>
  <c r="DG196" i="2"/>
  <c r="DH196" i="2"/>
  <c r="DE196" i="2"/>
  <c r="DI196" i="2"/>
  <c r="DD196" i="2"/>
  <c r="DF200" i="2"/>
  <c r="DG200" i="2"/>
  <c r="DH200" i="2"/>
  <c r="DE200" i="2"/>
  <c r="DI200" i="2"/>
  <c r="DD200" i="2"/>
  <c r="DF204" i="2"/>
  <c r="DG204" i="2"/>
  <c r="DH204" i="2"/>
  <c r="DE204" i="2"/>
  <c r="DI204" i="2"/>
  <c r="DD204" i="2"/>
  <c r="DF208" i="2"/>
  <c r="DG208" i="2"/>
  <c r="DH208" i="2"/>
  <c r="DE208" i="2"/>
  <c r="DI208" i="2"/>
  <c r="DD208" i="2"/>
  <c r="DF212" i="2"/>
  <c r="DG212" i="2"/>
  <c r="DH212" i="2"/>
  <c r="DE212" i="2"/>
  <c r="DI212" i="2"/>
  <c r="DD212" i="2"/>
  <c r="DF216" i="2"/>
  <c r="DG216" i="2"/>
  <c r="DH216" i="2"/>
  <c r="DE216" i="2"/>
  <c r="DI216" i="2"/>
  <c r="DD216" i="2"/>
  <c r="DF220" i="2"/>
  <c r="DG220" i="2"/>
  <c r="DH220" i="2"/>
  <c r="DE220" i="2"/>
  <c r="DI220" i="2"/>
  <c r="DD220" i="2"/>
  <c r="DF224" i="2"/>
  <c r="DG224" i="2"/>
  <c r="DH224" i="2"/>
  <c r="DE224" i="2"/>
  <c r="DI224" i="2"/>
  <c r="DD224" i="2"/>
  <c r="DF228" i="2"/>
  <c r="DG228" i="2"/>
  <c r="DH228" i="2"/>
  <c r="DE228" i="2"/>
  <c r="DI228" i="2"/>
  <c r="DD228" i="2"/>
  <c r="DF232" i="2"/>
  <c r="DG232" i="2"/>
  <c r="DH232" i="2"/>
  <c r="DE232" i="2"/>
  <c r="DI232" i="2"/>
  <c r="DD232" i="2"/>
  <c r="DF236" i="2"/>
  <c r="DG236" i="2"/>
  <c r="DH236" i="2"/>
  <c r="DE236" i="2"/>
  <c r="DI236" i="2"/>
  <c r="DD236" i="2"/>
  <c r="DF240" i="2"/>
  <c r="DG240" i="2"/>
  <c r="DH240" i="2"/>
  <c r="DE240" i="2"/>
  <c r="DI240" i="2"/>
  <c r="DD240" i="2"/>
  <c r="DF244" i="2"/>
  <c r="DG244" i="2"/>
  <c r="DH244" i="2"/>
  <c r="DE244" i="2"/>
  <c r="DI244" i="2"/>
  <c r="DD244" i="2"/>
  <c r="DF248" i="2"/>
  <c r="DG248" i="2"/>
  <c r="DH248" i="2"/>
  <c r="DE248" i="2"/>
  <c r="DI248" i="2"/>
  <c r="DD248" i="2"/>
  <c r="DF252" i="2"/>
  <c r="DG252" i="2"/>
  <c r="DH252" i="2"/>
  <c r="DE252" i="2"/>
  <c r="DI252" i="2"/>
  <c r="DD252" i="2"/>
  <c r="DF256" i="2"/>
  <c r="DG256" i="2"/>
  <c r="DH256" i="2"/>
  <c r="DE256" i="2"/>
  <c r="DI256" i="2"/>
  <c r="DD256" i="2"/>
  <c r="DF260" i="2"/>
  <c r="DG260" i="2"/>
  <c r="DH260" i="2"/>
  <c r="DE260" i="2"/>
  <c r="DI260" i="2"/>
  <c r="DD260" i="2"/>
  <c r="DF264" i="2"/>
  <c r="DG264" i="2"/>
  <c r="DH264" i="2"/>
  <c r="DE264" i="2"/>
  <c r="DI264" i="2"/>
  <c r="DD264" i="2"/>
  <c r="DF268" i="2"/>
  <c r="DG268" i="2"/>
  <c r="DH268" i="2"/>
  <c r="DE268" i="2"/>
  <c r="DI268" i="2"/>
  <c r="DD268" i="2"/>
  <c r="DF272" i="2"/>
  <c r="DG272" i="2"/>
  <c r="DH272" i="2"/>
  <c r="DE272" i="2"/>
  <c r="DI272" i="2"/>
  <c r="DD272" i="2"/>
  <c r="DF276" i="2"/>
  <c r="DG276" i="2"/>
  <c r="DH276" i="2"/>
  <c r="DE276" i="2"/>
  <c r="DI276" i="2"/>
  <c r="DD276" i="2"/>
  <c r="DF280" i="2"/>
  <c r="DG280" i="2"/>
  <c r="DH280" i="2"/>
  <c r="DE280" i="2"/>
  <c r="DI280" i="2"/>
  <c r="DD280" i="2"/>
  <c r="DE284" i="2"/>
  <c r="DI284" i="2"/>
  <c r="DD284" i="2"/>
  <c r="DH284" i="2"/>
  <c r="DF284" i="2"/>
  <c r="DG284" i="2"/>
  <c r="DE288" i="2"/>
  <c r="DI288" i="2"/>
  <c r="DD288" i="2"/>
  <c r="DH288" i="2"/>
  <c r="DF288" i="2"/>
  <c r="DG288" i="2"/>
  <c r="DE292" i="2"/>
  <c r="DI292" i="2"/>
  <c r="DD292" i="2"/>
  <c r="DH292" i="2"/>
  <c r="DF292" i="2"/>
  <c r="DG292" i="2"/>
  <c r="DE296" i="2"/>
  <c r="DI296" i="2"/>
  <c r="DD296" i="2"/>
  <c r="DH296" i="2"/>
  <c r="DF296" i="2"/>
  <c r="DG296" i="2"/>
  <c r="DE300" i="2"/>
  <c r="DI300" i="2"/>
  <c r="DD300" i="2"/>
  <c r="DH300" i="2"/>
  <c r="DF300" i="2"/>
  <c r="DG300" i="2"/>
  <c r="DE304" i="2"/>
  <c r="DI304" i="2"/>
  <c r="DD304" i="2"/>
  <c r="DH304" i="2"/>
  <c r="DF304" i="2"/>
  <c r="DG304" i="2"/>
  <c r="DE308" i="2"/>
  <c r="DI308" i="2"/>
  <c r="DD308" i="2"/>
  <c r="DH308" i="2"/>
  <c r="DF308" i="2"/>
  <c r="DG308" i="2"/>
  <c r="DE312" i="2"/>
  <c r="DI312" i="2"/>
  <c r="DD312" i="2"/>
  <c r="DH312" i="2"/>
  <c r="DF312" i="2"/>
  <c r="DG312" i="2"/>
  <c r="DE316" i="2"/>
  <c r="DI316" i="2"/>
  <c r="DD316" i="2"/>
  <c r="DH316" i="2"/>
  <c r="DF316" i="2"/>
  <c r="DG316" i="2"/>
  <c r="DE320" i="2"/>
  <c r="DI320" i="2"/>
  <c r="DD320" i="2"/>
  <c r="DH320" i="2"/>
  <c r="DF320" i="2"/>
  <c r="DG320" i="2"/>
  <c r="DE324" i="2"/>
  <c r="DI324" i="2"/>
  <c r="DD324" i="2"/>
  <c r="DH324" i="2"/>
  <c r="DF324" i="2"/>
  <c r="DG324" i="2"/>
  <c r="DE328" i="2"/>
  <c r="DI328" i="2"/>
  <c r="DD328" i="2"/>
  <c r="DH328" i="2"/>
  <c r="DF328" i="2"/>
  <c r="DG328" i="2"/>
  <c r="DE332" i="2"/>
  <c r="DI332" i="2"/>
  <c r="DD332" i="2"/>
  <c r="DH332" i="2"/>
  <c r="DF332" i="2"/>
  <c r="DG332" i="2"/>
  <c r="DE336" i="2"/>
  <c r="DI336" i="2"/>
  <c r="DD336" i="2"/>
  <c r="DH336" i="2"/>
  <c r="DF336" i="2"/>
  <c r="DG336" i="2"/>
  <c r="DE340" i="2"/>
  <c r="DI340" i="2"/>
  <c r="DD340" i="2"/>
  <c r="DH340" i="2"/>
  <c r="DF340" i="2"/>
  <c r="DG340" i="2"/>
  <c r="DE344" i="2"/>
  <c r="DI344" i="2"/>
  <c r="DD344" i="2"/>
  <c r="DH344" i="2"/>
  <c r="DF344" i="2"/>
  <c r="DG344" i="2"/>
  <c r="DE348" i="2"/>
  <c r="DI348" i="2"/>
  <c r="DD348" i="2"/>
  <c r="DH348" i="2"/>
  <c r="DF348" i="2"/>
  <c r="DG348" i="2"/>
  <c r="DE352" i="2"/>
  <c r="DI352" i="2"/>
  <c r="DF352" i="2"/>
  <c r="DD352" i="2"/>
  <c r="DH352" i="2"/>
  <c r="DG352" i="2"/>
  <c r="DE356" i="2"/>
  <c r="DI356" i="2"/>
  <c r="DF356" i="2"/>
  <c r="DD356" i="2"/>
  <c r="DG356" i="2"/>
  <c r="DH356" i="2"/>
  <c r="DE360" i="2"/>
  <c r="DI360" i="2"/>
  <c r="DF360" i="2"/>
  <c r="DD360" i="2"/>
  <c r="DH360" i="2"/>
  <c r="DG360" i="2"/>
  <c r="DE364" i="2"/>
  <c r="DI364" i="2"/>
  <c r="DF364" i="2"/>
  <c r="DD364" i="2"/>
  <c r="DG364" i="2"/>
  <c r="DH364" i="2"/>
  <c r="DE368" i="2"/>
  <c r="DI368" i="2"/>
  <c r="DF368" i="2"/>
  <c r="DD368" i="2"/>
  <c r="DH368" i="2"/>
  <c r="DG368" i="2"/>
  <c r="DE372" i="2"/>
  <c r="DI372" i="2"/>
  <c r="DF372" i="2"/>
  <c r="DD372" i="2"/>
  <c r="DG372" i="2"/>
  <c r="DH372" i="2"/>
  <c r="DE376" i="2"/>
  <c r="DI376" i="2"/>
  <c r="DF376" i="2"/>
  <c r="DD376" i="2"/>
  <c r="DH376" i="2"/>
  <c r="DG376" i="2"/>
  <c r="DE380" i="2"/>
  <c r="DI380" i="2"/>
  <c r="DF380" i="2"/>
  <c r="DD380" i="2"/>
  <c r="DG380" i="2"/>
  <c r="DH380" i="2"/>
  <c r="DE384" i="2"/>
  <c r="DI384" i="2"/>
  <c r="DF384" i="2"/>
  <c r="DD384" i="2"/>
  <c r="DG384" i="2"/>
  <c r="DH384" i="2"/>
  <c r="DE388" i="2"/>
  <c r="DI388" i="2"/>
  <c r="DF388" i="2"/>
  <c r="DD388" i="2"/>
  <c r="DG388" i="2"/>
  <c r="DH388" i="2"/>
  <c r="DE392" i="2"/>
  <c r="DI392" i="2"/>
  <c r="DF392" i="2"/>
  <c r="DD392" i="2"/>
  <c r="DH392" i="2"/>
  <c r="DG392" i="2"/>
  <c r="DE396" i="2"/>
  <c r="DI396" i="2"/>
  <c r="DF396" i="2"/>
  <c r="DD396" i="2"/>
  <c r="DG396" i="2"/>
  <c r="DH396" i="2"/>
  <c r="DE400" i="2"/>
  <c r="DI400" i="2"/>
  <c r="DF400" i="2"/>
  <c r="DD400" i="2"/>
  <c r="DH400" i="2"/>
  <c r="DG400" i="2"/>
  <c r="DE404" i="2"/>
  <c r="DI404" i="2"/>
  <c r="DF404" i="2"/>
  <c r="DD404" i="2"/>
  <c r="DG404" i="2"/>
  <c r="DH404" i="2"/>
  <c r="DE408" i="2"/>
  <c r="DI408" i="2"/>
  <c r="DF408" i="2"/>
  <c r="DD408" i="2"/>
  <c r="DH408" i="2"/>
  <c r="DG408" i="2"/>
  <c r="DE412" i="2"/>
  <c r="DI412" i="2"/>
  <c r="DF412" i="2"/>
  <c r="DD412" i="2"/>
  <c r="DG412" i="2"/>
  <c r="DH412" i="2"/>
  <c r="DE416" i="2"/>
  <c r="DI416" i="2"/>
  <c r="DF416" i="2"/>
  <c r="DD416" i="2"/>
  <c r="DH416" i="2"/>
  <c r="DG416" i="2"/>
  <c r="DE420" i="2"/>
  <c r="DI420" i="2"/>
  <c r="DF420" i="2"/>
  <c r="DD420" i="2"/>
  <c r="DG420" i="2"/>
  <c r="DH420" i="2"/>
  <c r="DE424" i="2"/>
  <c r="DI424" i="2"/>
  <c r="DF424" i="2"/>
  <c r="DD424" i="2"/>
  <c r="DH424" i="2"/>
  <c r="DG424" i="2"/>
  <c r="DE428" i="2"/>
  <c r="DI428" i="2"/>
  <c r="DF428" i="2"/>
  <c r="DD428" i="2"/>
  <c r="DH428" i="2"/>
  <c r="DG428" i="2"/>
  <c r="DE432" i="2"/>
  <c r="DI432" i="2"/>
  <c r="DF432" i="2"/>
  <c r="DD432" i="2"/>
  <c r="DH432" i="2"/>
  <c r="DG432" i="2"/>
  <c r="DE436" i="2"/>
  <c r="DI436" i="2"/>
  <c r="DF436" i="2"/>
  <c r="DD436" i="2"/>
  <c r="DG436" i="2"/>
  <c r="DH436" i="2"/>
  <c r="DE440" i="2"/>
  <c r="DI440" i="2"/>
  <c r="DF440" i="2"/>
  <c r="DD440" i="2"/>
  <c r="DH440" i="2"/>
  <c r="DG440" i="2"/>
  <c r="DE444" i="2"/>
  <c r="DI444" i="2"/>
  <c r="DF444" i="2"/>
  <c r="DD444" i="2"/>
  <c r="DG444" i="2"/>
  <c r="DH444" i="2"/>
  <c r="DE448" i="2"/>
  <c r="DI448" i="2"/>
  <c r="DF448" i="2"/>
  <c r="DD448" i="2"/>
  <c r="DH448" i="2"/>
  <c r="DG448" i="2"/>
  <c r="DE452" i="2"/>
  <c r="DI452" i="2"/>
  <c r="DF452" i="2"/>
  <c r="DD452" i="2"/>
  <c r="DH452" i="2"/>
  <c r="DG452" i="2"/>
  <c r="DE456" i="2"/>
  <c r="DI456" i="2"/>
  <c r="DF456" i="2"/>
  <c r="DD456" i="2"/>
  <c r="DG456" i="2"/>
  <c r="DH456" i="2"/>
  <c r="DE460" i="2"/>
  <c r="DI460" i="2"/>
  <c r="DF460" i="2"/>
  <c r="DD460" i="2"/>
  <c r="DH460" i="2"/>
  <c r="DG460" i="2"/>
  <c r="DE464" i="2"/>
  <c r="DI464" i="2"/>
  <c r="DF464" i="2"/>
  <c r="DD464" i="2"/>
  <c r="DG464" i="2"/>
  <c r="DH464" i="2"/>
  <c r="DE468" i="2"/>
  <c r="DI468" i="2"/>
  <c r="DF468" i="2"/>
  <c r="DD468" i="2"/>
  <c r="DH468" i="2"/>
  <c r="DG468" i="2"/>
  <c r="DE472" i="2"/>
  <c r="DI472" i="2"/>
  <c r="DF472" i="2"/>
  <c r="DD472" i="2"/>
  <c r="DG472" i="2"/>
  <c r="DH472" i="2"/>
  <c r="DE476" i="2"/>
  <c r="DI476" i="2"/>
  <c r="DF476" i="2"/>
  <c r="DD476" i="2"/>
  <c r="DH476" i="2"/>
  <c r="DG476" i="2"/>
  <c r="DE480" i="2"/>
  <c r="DI480" i="2"/>
  <c r="DF480" i="2"/>
  <c r="DD480" i="2"/>
  <c r="DG480" i="2"/>
  <c r="DH480" i="2"/>
  <c r="DE484" i="2"/>
  <c r="DI484" i="2"/>
  <c r="DF484" i="2"/>
  <c r="DD484" i="2"/>
  <c r="DH484" i="2"/>
  <c r="DG484" i="2"/>
  <c r="DE488" i="2"/>
  <c r="DI488" i="2"/>
  <c r="DF488" i="2"/>
  <c r="DD488" i="2"/>
  <c r="DG488" i="2"/>
  <c r="DH488" i="2"/>
  <c r="DE492" i="2"/>
  <c r="DI492" i="2"/>
  <c r="DF492" i="2"/>
  <c r="DD492" i="2"/>
  <c r="DH492" i="2"/>
  <c r="DG492" i="2"/>
  <c r="DE496" i="2"/>
  <c r="DI496" i="2"/>
  <c r="DF496" i="2"/>
  <c r="DD496" i="2"/>
  <c r="DG496" i="2"/>
  <c r="DH496" i="2"/>
  <c r="DE500" i="2"/>
  <c r="DI500" i="2"/>
  <c r="DF500" i="2"/>
  <c r="DD500" i="2"/>
  <c r="DH500" i="2"/>
  <c r="DG500" i="2"/>
  <c r="DE504" i="2"/>
  <c r="DI504" i="2"/>
  <c r="DF504" i="2"/>
  <c r="DD504" i="2"/>
  <c r="DG504" i="2"/>
  <c r="DH504" i="2"/>
  <c r="DE508" i="2"/>
  <c r="DI508" i="2"/>
  <c r="DF508" i="2"/>
  <c r="DD508" i="2"/>
  <c r="DH508" i="2"/>
  <c r="DG508" i="2"/>
  <c r="DE512" i="2"/>
  <c r="DI512" i="2"/>
  <c r="DF512" i="2"/>
  <c r="DD512" i="2"/>
  <c r="DG512" i="2"/>
  <c r="DH512" i="2"/>
  <c r="DE516" i="2"/>
  <c r="DI516" i="2"/>
  <c r="DF516" i="2"/>
  <c r="DD516" i="2"/>
  <c r="DH516" i="2"/>
  <c r="DG516" i="2"/>
  <c r="DE520" i="2"/>
  <c r="DI520" i="2"/>
  <c r="DF520" i="2"/>
  <c r="DD520" i="2"/>
  <c r="DG520" i="2"/>
  <c r="DH520" i="2"/>
  <c r="DE524" i="2"/>
  <c r="DI524" i="2"/>
  <c r="DF524" i="2"/>
  <c r="DD524" i="2"/>
  <c r="DH524" i="2"/>
  <c r="DG524" i="2"/>
  <c r="DE528" i="2"/>
  <c r="DI528" i="2"/>
  <c r="DF528" i="2"/>
  <c r="DD528" i="2"/>
  <c r="DG528" i="2"/>
  <c r="DH528" i="2"/>
  <c r="DE532" i="2"/>
  <c r="DI532" i="2"/>
  <c r="DF532" i="2"/>
  <c r="DD532" i="2"/>
  <c r="DH532" i="2"/>
  <c r="DG532" i="2"/>
  <c r="DE536" i="2"/>
  <c r="DI536" i="2"/>
  <c r="DF536" i="2"/>
  <c r="DD536" i="2"/>
  <c r="DG536" i="2"/>
  <c r="DH536" i="2"/>
  <c r="DE540" i="2"/>
  <c r="DI540" i="2"/>
  <c r="DF540" i="2"/>
  <c r="DD540" i="2"/>
  <c r="DH540" i="2"/>
  <c r="DG540" i="2"/>
  <c r="DE544" i="2"/>
  <c r="DI544" i="2"/>
  <c r="DF544" i="2"/>
  <c r="DD544" i="2"/>
  <c r="DG544" i="2"/>
  <c r="DH544" i="2"/>
  <c r="DE548" i="2"/>
  <c r="DI548" i="2"/>
  <c r="DF548" i="2"/>
  <c r="DD548" i="2"/>
  <c r="DH548" i="2"/>
  <c r="DG548" i="2"/>
  <c r="DE552" i="2"/>
  <c r="DI552" i="2"/>
  <c r="DF552" i="2"/>
  <c r="DD552" i="2"/>
  <c r="DG552" i="2"/>
  <c r="DH552" i="2"/>
  <c r="DG63" i="2"/>
  <c r="DE63" i="2"/>
  <c r="DI63" i="2"/>
  <c r="DD63" i="2"/>
  <c r="DH63" i="2"/>
  <c r="DF63" i="2"/>
  <c r="DE6" i="2"/>
  <c r="DI6" i="2"/>
  <c r="DG6" i="2"/>
  <c r="DF6" i="2"/>
  <c r="DD6" i="2"/>
  <c r="DH6" i="2"/>
  <c r="DE10" i="2"/>
  <c r="DI10" i="2"/>
  <c r="DG10" i="2"/>
  <c r="DF10" i="2"/>
  <c r="DH10" i="2"/>
  <c r="DD10" i="2"/>
  <c r="DE14" i="2"/>
  <c r="DI14" i="2"/>
  <c r="DG14" i="2"/>
  <c r="DF14" i="2"/>
  <c r="DD14" i="2"/>
  <c r="DH14" i="2"/>
  <c r="DE18" i="2"/>
  <c r="DI18" i="2"/>
  <c r="DG18" i="2"/>
  <c r="DF18" i="2"/>
  <c r="DH18" i="2"/>
  <c r="DD18" i="2"/>
  <c r="DE22" i="2"/>
  <c r="DI22" i="2"/>
  <c r="DG22" i="2"/>
  <c r="DF22" i="2"/>
  <c r="DD22" i="2"/>
  <c r="DH22" i="2"/>
  <c r="DE26" i="2"/>
  <c r="DI26" i="2"/>
  <c r="DG26" i="2"/>
  <c r="DF26" i="2"/>
  <c r="DH26" i="2"/>
  <c r="DD26" i="2"/>
  <c r="DE30" i="2"/>
  <c r="DI30" i="2"/>
  <c r="DG30" i="2"/>
  <c r="DF30" i="2"/>
  <c r="DD30" i="2"/>
  <c r="DH30" i="2"/>
  <c r="DE34" i="2"/>
  <c r="DI34" i="2"/>
  <c r="DG34" i="2"/>
  <c r="DF34" i="2"/>
  <c r="DH34" i="2"/>
  <c r="DD34" i="2"/>
  <c r="DE38" i="2"/>
  <c r="DI38" i="2"/>
  <c r="DG38" i="2"/>
  <c r="DF38" i="2"/>
  <c r="DD38" i="2"/>
  <c r="DH38" i="2"/>
  <c r="DE42" i="2"/>
  <c r="DI42" i="2"/>
  <c r="DG42" i="2"/>
  <c r="DF42" i="2"/>
  <c r="DH42" i="2"/>
  <c r="DD42" i="2"/>
  <c r="DE46" i="2"/>
  <c r="DI46" i="2"/>
  <c r="DG46" i="2"/>
  <c r="DF46" i="2"/>
  <c r="DD46" i="2"/>
  <c r="DH46" i="2"/>
  <c r="DE50" i="2"/>
  <c r="DI50" i="2"/>
  <c r="DG50" i="2"/>
  <c r="DF50" i="2"/>
  <c r="DH50" i="2"/>
  <c r="DD50" i="2"/>
  <c r="DE54" i="2"/>
  <c r="DI54" i="2"/>
  <c r="DG54" i="2"/>
  <c r="DF54" i="2"/>
  <c r="DD54" i="2"/>
  <c r="DH54" i="2"/>
  <c r="DE58" i="2"/>
  <c r="DI58" i="2"/>
  <c r="DG58" i="2"/>
  <c r="DF58" i="2"/>
  <c r="DH58" i="2"/>
  <c r="DD58" i="2"/>
  <c r="DE62" i="2"/>
  <c r="DI62" i="2"/>
  <c r="DG62" i="2"/>
  <c r="DF62" i="2"/>
  <c r="DD62" i="2"/>
  <c r="DH62" i="2"/>
  <c r="DG67" i="2"/>
  <c r="DE67" i="2"/>
  <c r="DI67" i="2"/>
  <c r="DD67" i="2"/>
  <c r="DH67" i="2"/>
  <c r="DF67" i="2"/>
  <c r="DG71" i="2"/>
  <c r="DE71" i="2"/>
  <c r="DI71" i="2"/>
  <c r="DD71" i="2"/>
  <c r="DH71" i="2"/>
  <c r="DF71" i="2"/>
  <c r="DG75" i="2"/>
  <c r="DE75" i="2"/>
  <c r="DI75" i="2"/>
  <c r="DD75" i="2"/>
  <c r="DH75" i="2"/>
  <c r="DF75" i="2"/>
  <c r="DG79" i="2"/>
  <c r="DE79" i="2"/>
  <c r="DI79" i="2"/>
  <c r="DD79" i="2"/>
  <c r="DH79" i="2"/>
  <c r="DF79" i="2"/>
  <c r="DG83" i="2"/>
  <c r="DE83" i="2"/>
  <c r="DI83" i="2"/>
  <c r="DD83" i="2"/>
  <c r="DH83" i="2"/>
  <c r="DF83" i="2"/>
  <c r="DG87" i="2"/>
  <c r="DE87" i="2"/>
  <c r="DI87" i="2"/>
  <c r="DD87" i="2"/>
  <c r="DH87" i="2"/>
  <c r="DF87" i="2"/>
  <c r="DG91" i="2"/>
  <c r="DE91" i="2"/>
  <c r="DI91" i="2"/>
  <c r="DD91" i="2"/>
  <c r="DH91" i="2"/>
  <c r="DF91" i="2"/>
  <c r="DG95" i="2"/>
  <c r="DE95" i="2"/>
  <c r="DI95" i="2"/>
  <c r="DD95" i="2"/>
  <c r="DH95" i="2"/>
  <c r="DF95" i="2"/>
  <c r="DG99" i="2"/>
  <c r="DE99" i="2"/>
  <c r="DI99" i="2"/>
  <c r="DD99" i="2"/>
  <c r="DH99" i="2"/>
  <c r="DF99" i="2"/>
  <c r="DG103" i="2"/>
  <c r="DE103" i="2"/>
  <c r="DI103" i="2"/>
  <c r="DD103" i="2"/>
  <c r="DF103" i="2"/>
  <c r="DH103" i="2"/>
  <c r="DG107" i="2"/>
  <c r="DE107" i="2"/>
  <c r="DI107" i="2"/>
  <c r="DD107" i="2"/>
  <c r="DF107" i="2"/>
  <c r="DH107" i="2"/>
  <c r="DG111" i="2"/>
  <c r="DE111" i="2"/>
  <c r="DI111" i="2"/>
  <c r="DD111" i="2"/>
  <c r="DF111" i="2"/>
  <c r="DH111" i="2"/>
  <c r="DG115" i="2"/>
  <c r="DE115" i="2"/>
  <c r="DI115" i="2"/>
  <c r="DD115" i="2"/>
  <c r="DF115" i="2"/>
  <c r="DH115" i="2"/>
  <c r="DG119" i="2"/>
  <c r="DE119" i="2"/>
  <c r="DI119" i="2"/>
  <c r="DD119" i="2"/>
  <c r="DF119" i="2"/>
  <c r="DH119" i="2"/>
  <c r="DG123" i="2"/>
  <c r="DE123" i="2"/>
  <c r="DI123" i="2"/>
  <c r="DD123" i="2"/>
  <c r="DF123" i="2"/>
  <c r="DH123" i="2"/>
  <c r="DG127" i="2"/>
  <c r="DE127" i="2"/>
  <c r="DI127" i="2"/>
  <c r="DD127" i="2"/>
  <c r="DF127" i="2"/>
  <c r="DH127" i="2"/>
  <c r="DG131" i="2"/>
  <c r="DE131" i="2"/>
  <c r="DI131" i="2"/>
  <c r="DD131" i="2"/>
  <c r="DF131" i="2"/>
  <c r="DH131" i="2"/>
  <c r="DG135" i="2"/>
  <c r="DE135" i="2"/>
  <c r="DI135" i="2"/>
  <c r="DD135" i="2"/>
  <c r="DF135" i="2"/>
  <c r="DH135" i="2"/>
  <c r="DG139" i="2"/>
  <c r="DE139" i="2"/>
  <c r="DI139" i="2"/>
  <c r="DD139" i="2"/>
  <c r="DF139" i="2"/>
  <c r="DH139" i="2"/>
  <c r="DG143" i="2"/>
  <c r="DE143" i="2"/>
  <c r="DI143" i="2"/>
  <c r="DD143" i="2"/>
  <c r="DF143" i="2"/>
  <c r="DH143" i="2"/>
  <c r="DG147" i="2"/>
  <c r="DE147" i="2"/>
  <c r="DI147" i="2"/>
  <c r="DD147" i="2"/>
  <c r="DF147" i="2"/>
  <c r="DH147" i="2"/>
  <c r="DG151" i="2"/>
  <c r="DE151" i="2"/>
  <c r="DI151" i="2"/>
  <c r="DD151" i="2"/>
  <c r="DF151" i="2"/>
  <c r="DH151" i="2"/>
  <c r="DG155" i="2"/>
  <c r="DE155" i="2"/>
  <c r="DI155" i="2"/>
  <c r="DD155" i="2"/>
  <c r="DF155" i="2"/>
  <c r="DH155" i="2"/>
  <c r="DG159" i="2"/>
  <c r="DE159" i="2"/>
  <c r="DI159" i="2"/>
  <c r="DD159" i="2"/>
  <c r="DF159" i="2"/>
  <c r="DH159" i="2"/>
  <c r="DG163" i="2"/>
  <c r="DE163" i="2"/>
  <c r="DI163" i="2"/>
  <c r="DD163" i="2"/>
  <c r="DF163" i="2"/>
  <c r="DH163" i="2"/>
  <c r="DG167" i="2"/>
  <c r="DE167" i="2"/>
  <c r="DI167" i="2"/>
  <c r="DD167" i="2"/>
  <c r="DF167" i="2"/>
  <c r="DH167" i="2"/>
  <c r="DG171" i="2"/>
  <c r="DE171" i="2"/>
  <c r="DI171" i="2"/>
  <c r="DD171" i="2"/>
  <c r="DF171" i="2"/>
  <c r="DH171" i="2"/>
  <c r="DD175" i="2"/>
  <c r="DH175" i="2"/>
  <c r="DE175" i="2"/>
  <c r="DI175" i="2"/>
  <c r="DF175" i="2"/>
  <c r="DG175" i="2"/>
  <c r="DD179" i="2"/>
  <c r="DH179" i="2"/>
  <c r="DE179" i="2"/>
  <c r="DI179" i="2"/>
  <c r="DF179" i="2"/>
  <c r="DG179" i="2"/>
  <c r="DD183" i="2"/>
  <c r="DH183" i="2"/>
  <c r="DE183" i="2"/>
  <c r="DI183" i="2"/>
  <c r="DF183" i="2"/>
  <c r="DG183" i="2"/>
  <c r="DD187" i="2"/>
  <c r="DH187" i="2"/>
  <c r="DE187" i="2"/>
  <c r="DI187" i="2"/>
  <c r="DF187" i="2"/>
  <c r="DG187" i="2"/>
  <c r="DD191" i="2"/>
  <c r="DH191" i="2"/>
  <c r="DE191" i="2"/>
  <c r="DI191" i="2"/>
  <c r="DF191" i="2"/>
  <c r="DG191" i="2"/>
  <c r="DD195" i="2"/>
  <c r="DH195" i="2"/>
  <c r="DE195" i="2"/>
  <c r="DI195" i="2"/>
  <c r="DF195" i="2"/>
  <c r="DG195" i="2"/>
  <c r="DD199" i="2"/>
  <c r="DH199" i="2"/>
  <c r="DE199" i="2"/>
  <c r="DI199" i="2"/>
  <c r="DF199" i="2"/>
  <c r="DG199" i="2"/>
  <c r="DD203" i="2"/>
  <c r="DH203" i="2"/>
  <c r="DE203" i="2"/>
  <c r="DI203" i="2"/>
  <c r="DF203" i="2"/>
  <c r="DG203" i="2"/>
  <c r="DD207" i="2"/>
  <c r="DH207" i="2"/>
  <c r="DE207" i="2"/>
  <c r="DI207" i="2"/>
  <c r="DF207" i="2"/>
  <c r="DG207" i="2"/>
  <c r="DD211" i="2"/>
  <c r="DH211" i="2"/>
  <c r="DE211" i="2"/>
  <c r="DI211" i="2"/>
  <c r="DF211" i="2"/>
  <c r="DG211" i="2"/>
  <c r="DD215" i="2"/>
  <c r="DH215" i="2"/>
  <c r="DE215" i="2"/>
  <c r="DI215" i="2"/>
  <c r="DF215" i="2"/>
  <c r="DG215" i="2"/>
  <c r="DD219" i="2"/>
  <c r="DH219" i="2"/>
  <c r="DE219" i="2"/>
  <c r="DI219" i="2"/>
  <c r="DF219" i="2"/>
  <c r="DG219" i="2"/>
  <c r="DD223" i="2"/>
  <c r="DH223" i="2"/>
  <c r="DE223" i="2"/>
  <c r="DI223" i="2"/>
  <c r="DF223" i="2"/>
  <c r="DG223" i="2"/>
  <c r="DD227" i="2"/>
  <c r="DH227" i="2"/>
  <c r="DE227" i="2"/>
  <c r="DI227" i="2"/>
  <c r="DF227" i="2"/>
  <c r="DG227" i="2"/>
  <c r="DD231" i="2"/>
  <c r="DH231" i="2"/>
  <c r="DE231" i="2"/>
  <c r="DI231" i="2"/>
  <c r="DF231" i="2"/>
  <c r="DG231" i="2"/>
  <c r="DD235" i="2"/>
  <c r="DH235" i="2"/>
  <c r="DE235" i="2"/>
  <c r="DI235" i="2"/>
  <c r="DF235" i="2"/>
  <c r="DG235" i="2"/>
  <c r="DD239" i="2"/>
  <c r="DH239" i="2"/>
  <c r="DE239" i="2"/>
  <c r="DI239" i="2"/>
  <c r="DF239" i="2"/>
  <c r="DG239" i="2"/>
  <c r="DD243" i="2"/>
  <c r="DH243" i="2"/>
  <c r="DE243" i="2"/>
  <c r="DI243" i="2"/>
  <c r="DF243" i="2"/>
  <c r="DG243" i="2"/>
  <c r="DD247" i="2"/>
  <c r="DH247" i="2"/>
  <c r="DE247" i="2"/>
  <c r="DI247" i="2"/>
  <c r="DF247" i="2"/>
  <c r="DG247" i="2"/>
  <c r="DD251" i="2"/>
  <c r="DH251" i="2"/>
  <c r="DE251" i="2"/>
  <c r="DI251" i="2"/>
  <c r="DF251" i="2"/>
  <c r="DG251" i="2"/>
  <c r="DD255" i="2"/>
  <c r="DH255" i="2"/>
  <c r="DE255" i="2"/>
  <c r="DI255" i="2"/>
  <c r="DF255" i="2"/>
  <c r="DG255" i="2"/>
  <c r="DD259" i="2"/>
  <c r="DH259" i="2"/>
  <c r="DE259" i="2"/>
  <c r="DI259" i="2"/>
  <c r="DF259" i="2"/>
  <c r="DG259" i="2"/>
  <c r="DD263" i="2"/>
  <c r="DH263" i="2"/>
  <c r="DE263" i="2"/>
  <c r="DI263" i="2"/>
  <c r="DF263" i="2"/>
  <c r="DG263" i="2"/>
  <c r="DD267" i="2"/>
  <c r="DH267" i="2"/>
  <c r="DE267" i="2"/>
  <c r="DI267" i="2"/>
  <c r="DF267" i="2"/>
  <c r="DG267" i="2"/>
  <c r="DD271" i="2"/>
  <c r="DH271" i="2"/>
  <c r="DE271" i="2"/>
  <c r="DI271" i="2"/>
  <c r="DF271" i="2"/>
  <c r="DG271" i="2"/>
  <c r="DD275" i="2"/>
  <c r="DH275" i="2"/>
  <c r="DE275" i="2"/>
  <c r="DI275" i="2"/>
  <c r="DF275" i="2"/>
  <c r="DG275" i="2"/>
  <c r="DD279" i="2"/>
  <c r="DH279" i="2"/>
  <c r="DE279" i="2"/>
  <c r="DI279" i="2"/>
  <c r="DF279" i="2"/>
  <c r="DG279" i="2"/>
  <c r="DD283" i="2"/>
  <c r="DH283" i="2"/>
  <c r="DE283" i="2"/>
  <c r="DF283" i="2"/>
  <c r="DG283" i="2"/>
  <c r="DI283" i="2"/>
  <c r="DG287" i="2"/>
  <c r="DF287" i="2"/>
  <c r="DD287" i="2"/>
  <c r="DH287" i="2"/>
  <c r="DE287" i="2"/>
  <c r="DI287" i="2"/>
  <c r="DG291" i="2"/>
  <c r="DF291" i="2"/>
  <c r="DD291" i="2"/>
  <c r="DH291" i="2"/>
  <c r="DI291" i="2"/>
  <c r="DE291" i="2"/>
  <c r="DG295" i="2"/>
  <c r="DF295" i="2"/>
  <c r="DD295" i="2"/>
  <c r="DH295" i="2"/>
  <c r="DI295" i="2"/>
  <c r="DE295" i="2"/>
  <c r="DG299" i="2"/>
  <c r="DF299" i="2"/>
  <c r="DD299" i="2"/>
  <c r="DH299" i="2"/>
  <c r="DI299" i="2"/>
  <c r="DE299" i="2"/>
  <c r="DG303" i="2"/>
  <c r="DF303" i="2"/>
  <c r="DD303" i="2"/>
  <c r="DH303" i="2"/>
  <c r="DE303" i="2"/>
  <c r="DI303" i="2"/>
  <c r="DG307" i="2"/>
  <c r="DF307" i="2"/>
  <c r="DD307" i="2"/>
  <c r="DH307" i="2"/>
  <c r="DI307" i="2"/>
  <c r="DE307" i="2"/>
  <c r="DG311" i="2"/>
  <c r="DF311" i="2"/>
  <c r="DD311" i="2"/>
  <c r="DH311" i="2"/>
  <c r="DI311" i="2"/>
  <c r="DE311" i="2"/>
  <c r="DG315" i="2"/>
  <c r="DF315" i="2"/>
  <c r="DD315" i="2"/>
  <c r="DH315" i="2"/>
  <c r="DI315" i="2"/>
  <c r="DE315" i="2"/>
  <c r="DG319" i="2"/>
  <c r="DF319" i="2"/>
  <c r="DD319" i="2"/>
  <c r="DH319" i="2"/>
  <c r="DE319" i="2"/>
  <c r="DI319" i="2"/>
  <c r="DG323" i="2"/>
  <c r="DF323" i="2"/>
  <c r="DD323" i="2"/>
  <c r="DH323" i="2"/>
  <c r="DI323" i="2"/>
  <c r="DE323" i="2"/>
  <c r="DG327" i="2"/>
  <c r="DF327" i="2"/>
  <c r="DD327" i="2"/>
  <c r="DH327" i="2"/>
  <c r="DI327" i="2"/>
  <c r="DE327" i="2"/>
  <c r="DG331" i="2"/>
  <c r="DF331" i="2"/>
  <c r="DD331" i="2"/>
  <c r="DH331" i="2"/>
  <c r="DI331" i="2"/>
  <c r="DE331" i="2"/>
  <c r="DG335" i="2"/>
  <c r="DF335" i="2"/>
  <c r="DD335" i="2"/>
  <c r="DH335" i="2"/>
  <c r="DI335" i="2"/>
  <c r="DE335" i="2"/>
  <c r="DG339" i="2"/>
  <c r="DF339" i="2"/>
  <c r="DD339" i="2"/>
  <c r="DH339" i="2"/>
  <c r="DI339" i="2"/>
  <c r="DE339" i="2"/>
  <c r="DG343" i="2"/>
  <c r="DF343" i="2"/>
  <c r="DD343" i="2"/>
  <c r="DH343" i="2"/>
  <c r="DI343" i="2"/>
  <c r="DE343" i="2"/>
  <c r="DG347" i="2"/>
  <c r="DF347" i="2"/>
  <c r="DD347" i="2"/>
  <c r="DH347" i="2"/>
  <c r="DI347" i="2"/>
  <c r="DE347" i="2"/>
  <c r="DG351" i="2"/>
  <c r="DD351" i="2"/>
  <c r="DH351" i="2"/>
  <c r="DI351" i="2"/>
  <c r="DE351" i="2"/>
  <c r="DF351" i="2"/>
  <c r="DG355" i="2"/>
  <c r="DD355" i="2"/>
  <c r="DH355" i="2"/>
  <c r="DI355" i="2"/>
  <c r="DF355" i="2"/>
  <c r="DE355" i="2"/>
  <c r="DG359" i="2"/>
  <c r="DD359" i="2"/>
  <c r="DH359" i="2"/>
  <c r="DE359" i="2"/>
  <c r="DI359" i="2"/>
  <c r="DF359" i="2"/>
  <c r="DG363" i="2"/>
  <c r="DD363" i="2"/>
  <c r="DH363" i="2"/>
  <c r="DI363" i="2"/>
  <c r="DF363" i="2"/>
  <c r="DE363" i="2"/>
  <c r="DG367" i="2"/>
  <c r="DD367" i="2"/>
  <c r="DH367" i="2"/>
  <c r="DE367" i="2"/>
  <c r="DI367" i="2"/>
  <c r="DF367" i="2"/>
  <c r="DG371" i="2"/>
  <c r="DD371" i="2"/>
  <c r="DH371" i="2"/>
  <c r="DI371" i="2"/>
  <c r="DF371" i="2"/>
  <c r="DE371" i="2"/>
  <c r="DG375" i="2"/>
  <c r="DD375" i="2"/>
  <c r="DH375" i="2"/>
  <c r="DE375" i="2"/>
  <c r="DI375" i="2"/>
  <c r="DF375" i="2"/>
  <c r="DG379" i="2"/>
  <c r="DD379" i="2"/>
  <c r="DH379" i="2"/>
  <c r="DI379" i="2"/>
  <c r="DF379" i="2"/>
  <c r="DE379" i="2"/>
  <c r="DG383" i="2"/>
  <c r="DD383" i="2"/>
  <c r="DH383" i="2"/>
  <c r="DE383" i="2"/>
  <c r="DI383" i="2"/>
  <c r="DF383" i="2"/>
  <c r="DG387" i="2"/>
  <c r="DD387" i="2"/>
  <c r="DH387" i="2"/>
  <c r="DI387" i="2"/>
  <c r="DF387" i="2"/>
  <c r="DE387" i="2"/>
  <c r="DG391" i="2"/>
  <c r="DD391" i="2"/>
  <c r="DH391" i="2"/>
  <c r="DE391" i="2"/>
  <c r="DI391" i="2"/>
  <c r="DF391" i="2"/>
  <c r="DG395" i="2"/>
  <c r="DD395" i="2"/>
  <c r="DH395" i="2"/>
  <c r="DI395" i="2"/>
  <c r="DF395" i="2"/>
  <c r="DE395" i="2"/>
  <c r="DG399" i="2"/>
  <c r="DD399" i="2"/>
  <c r="DH399" i="2"/>
  <c r="DE399" i="2"/>
  <c r="DI399" i="2"/>
  <c r="DF399" i="2"/>
  <c r="DG403" i="2"/>
  <c r="DD403" i="2"/>
  <c r="DH403" i="2"/>
  <c r="DI403" i="2"/>
  <c r="DF403" i="2"/>
  <c r="DE403" i="2"/>
  <c r="DG407" i="2"/>
  <c r="DD407" i="2"/>
  <c r="DH407" i="2"/>
  <c r="DE407" i="2"/>
  <c r="DI407" i="2"/>
  <c r="DF407" i="2"/>
  <c r="DG411" i="2"/>
  <c r="DD411" i="2"/>
  <c r="DH411" i="2"/>
  <c r="DI411" i="2"/>
  <c r="DF411" i="2"/>
  <c r="DE411" i="2"/>
  <c r="DG415" i="2"/>
  <c r="DD415" i="2"/>
  <c r="DH415" i="2"/>
  <c r="DE415" i="2"/>
  <c r="DI415" i="2"/>
  <c r="DF415" i="2"/>
  <c r="DG419" i="2"/>
  <c r="DD419" i="2"/>
  <c r="DH419" i="2"/>
  <c r="DF419" i="2"/>
  <c r="DE419" i="2"/>
  <c r="DI419" i="2"/>
  <c r="DG423" i="2"/>
  <c r="DD423" i="2"/>
  <c r="DH423" i="2"/>
  <c r="DI423" i="2"/>
  <c r="DE423" i="2"/>
  <c r="DF423" i="2"/>
  <c r="DG427" i="2"/>
  <c r="DD427" i="2"/>
  <c r="DH427" i="2"/>
  <c r="DE427" i="2"/>
  <c r="DI427" i="2"/>
  <c r="DF427" i="2"/>
  <c r="DG431" i="2"/>
  <c r="DD431" i="2"/>
  <c r="DH431" i="2"/>
  <c r="DI431" i="2"/>
  <c r="DE431" i="2"/>
  <c r="DF431" i="2"/>
  <c r="DG435" i="2"/>
  <c r="DD435" i="2"/>
  <c r="DH435" i="2"/>
  <c r="DF435" i="2"/>
  <c r="DE435" i="2"/>
  <c r="DI435" i="2"/>
  <c r="DG439" i="2"/>
  <c r="DD439" i="2"/>
  <c r="DH439" i="2"/>
  <c r="DI439" i="2"/>
  <c r="DE439" i="2"/>
  <c r="DF439" i="2"/>
  <c r="DG443" i="2"/>
  <c r="DD443" i="2"/>
  <c r="DH443" i="2"/>
  <c r="DF443" i="2"/>
  <c r="DE443" i="2"/>
  <c r="DI443" i="2"/>
  <c r="DG447" i="2"/>
  <c r="DD447" i="2"/>
  <c r="DH447" i="2"/>
  <c r="DI447" i="2"/>
  <c r="DE447" i="2"/>
  <c r="DF447" i="2"/>
  <c r="DG451" i="2"/>
  <c r="DD451" i="2"/>
  <c r="DH451" i="2"/>
  <c r="DI451" i="2"/>
  <c r="DE451" i="2"/>
  <c r="DF451" i="2"/>
  <c r="DG455" i="2"/>
  <c r="DD455" i="2"/>
  <c r="DH455" i="2"/>
  <c r="DF455" i="2"/>
  <c r="DE455" i="2"/>
  <c r="DI455" i="2"/>
  <c r="DG459" i="2"/>
  <c r="DD459" i="2"/>
  <c r="DH459" i="2"/>
  <c r="DE459" i="2"/>
  <c r="DI459" i="2"/>
  <c r="DF459" i="2"/>
  <c r="DG463" i="2"/>
  <c r="DD463" i="2"/>
  <c r="DH463" i="2"/>
  <c r="DI463" i="2"/>
  <c r="DF463" i="2"/>
  <c r="DE463" i="2"/>
  <c r="DG467" i="2"/>
  <c r="DD467" i="2"/>
  <c r="DH467" i="2"/>
  <c r="DE467" i="2"/>
  <c r="DI467" i="2"/>
  <c r="DF467" i="2"/>
  <c r="DG471" i="2"/>
  <c r="DD471" i="2"/>
  <c r="DH471" i="2"/>
  <c r="DI471" i="2"/>
  <c r="DF471" i="2"/>
  <c r="DE471" i="2"/>
  <c r="DG475" i="2"/>
  <c r="DD475" i="2"/>
  <c r="DH475" i="2"/>
  <c r="DE475" i="2"/>
  <c r="DI475" i="2"/>
  <c r="DF475" i="2"/>
  <c r="DG479" i="2"/>
  <c r="DD479" i="2"/>
  <c r="DH479" i="2"/>
  <c r="DI479" i="2"/>
  <c r="DF479" i="2"/>
  <c r="DE479" i="2"/>
  <c r="DG483" i="2"/>
  <c r="DD483" i="2"/>
  <c r="DH483" i="2"/>
  <c r="DE483" i="2"/>
  <c r="DI483" i="2"/>
  <c r="DF483" i="2"/>
  <c r="DG487" i="2"/>
  <c r="DD487" i="2"/>
  <c r="DH487" i="2"/>
  <c r="DF487" i="2"/>
  <c r="DE487" i="2"/>
  <c r="DI487" i="2"/>
  <c r="DG491" i="2"/>
  <c r="DD491" i="2"/>
  <c r="DH491" i="2"/>
  <c r="DI491" i="2"/>
  <c r="DE491" i="2"/>
  <c r="DF491" i="2"/>
  <c r="DG495" i="2"/>
  <c r="DD495" i="2"/>
  <c r="DH495" i="2"/>
  <c r="DI495" i="2"/>
  <c r="DF495" i="2"/>
  <c r="DE495" i="2"/>
  <c r="DG499" i="2"/>
  <c r="DD499" i="2"/>
  <c r="DH499" i="2"/>
  <c r="DE499" i="2"/>
  <c r="DI499" i="2"/>
  <c r="DF499" i="2"/>
  <c r="DG503" i="2"/>
  <c r="DD503" i="2"/>
  <c r="DH503" i="2"/>
  <c r="DI503" i="2"/>
  <c r="DF503" i="2"/>
  <c r="DE503" i="2"/>
  <c r="DG507" i="2"/>
  <c r="DD507" i="2"/>
  <c r="DH507" i="2"/>
  <c r="DE507" i="2"/>
  <c r="DI507" i="2"/>
  <c r="DF507" i="2"/>
  <c r="DG511" i="2"/>
  <c r="DD511" i="2"/>
  <c r="DH511" i="2"/>
  <c r="DI511" i="2"/>
  <c r="DF511" i="2"/>
  <c r="DE511" i="2"/>
  <c r="DG515" i="2"/>
  <c r="DD515" i="2"/>
  <c r="DH515" i="2"/>
  <c r="DE515" i="2"/>
  <c r="DI515" i="2"/>
  <c r="DF515" i="2"/>
  <c r="DG519" i="2"/>
  <c r="DD519" i="2"/>
  <c r="DH519" i="2"/>
  <c r="DI519" i="2"/>
  <c r="DF519" i="2"/>
  <c r="DE519" i="2"/>
  <c r="DG523" i="2"/>
  <c r="DD523" i="2"/>
  <c r="DH523" i="2"/>
  <c r="DE523" i="2"/>
  <c r="DI523" i="2"/>
  <c r="DF523" i="2"/>
  <c r="DG527" i="2"/>
  <c r="DD527" i="2"/>
  <c r="DH527" i="2"/>
  <c r="DI527" i="2"/>
  <c r="DF527" i="2"/>
  <c r="DE527" i="2"/>
  <c r="DG531" i="2"/>
  <c r="DD531" i="2"/>
  <c r="DH531" i="2"/>
  <c r="DI531" i="2"/>
  <c r="DE531" i="2"/>
  <c r="DF531" i="2"/>
  <c r="DG535" i="2"/>
  <c r="DD535" i="2"/>
  <c r="DH535" i="2"/>
  <c r="DF535" i="2"/>
  <c r="DE535" i="2"/>
  <c r="DI535" i="2"/>
  <c r="DG539" i="2"/>
  <c r="DD539" i="2"/>
  <c r="DH539" i="2"/>
  <c r="DI539" i="2"/>
  <c r="DE539" i="2"/>
  <c r="DF539" i="2"/>
  <c r="DG543" i="2"/>
  <c r="DD543" i="2"/>
  <c r="DH543" i="2"/>
  <c r="DF543" i="2"/>
  <c r="DE543" i="2"/>
  <c r="DI543" i="2"/>
  <c r="DG547" i="2"/>
  <c r="DD547" i="2"/>
  <c r="DH547" i="2"/>
  <c r="DI547" i="2"/>
  <c r="DE547" i="2"/>
  <c r="DF547" i="2"/>
  <c r="DG551" i="2"/>
  <c r="DD551" i="2"/>
  <c r="DH551" i="2"/>
  <c r="DF551" i="2"/>
  <c r="DE551" i="2"/>
  <c r="DI551" i="2"/>
  <c r="BJ5" i="2"/>
  <c r="BK17" i="2"/>
  <c r="BI25" i="2"/>
  <c r="BK33" i="2"/>
  <c r="BI41" i="2"/>
  <c r="BK49" i="2"/>
  <c r="BI57" i="2"/>
  <c r="BK114" i="2"/>
  <c r="BI122" i="2"/>
  <c r="BK130" i="2"/>
  <c r="BJ134" i="2"/>
  <c r="BI150" i="2"/>
  <c r="BJ174" i="2"/>
  <c r="BK194" i="2"/>
  <c r="BJ202" i="2"/>
  <c r="BK210" i="2"/>
  <c r="BI218" i="2"/>
  <c r="BK226" i="2"/>
  <c r="BI234" i="2"/>
  <c r="BK242" i="2"/>
  <c r="BJ262" i="2"/>
  <c r="BK270" i="2"/>
  <c r="BI278" i="2"/>
  <c r="BJ286" i="2"/>
  <c r="BI294" i="2"/>
  <c r="BK302" i="2"/>
  <c r="BI310" i="2"/>
  <c r="BK330" i="2"/>
  <c r="BI338" i="2"/>
  <c r="BJ350" i="2"/>
  <c r="BJ366" i="2"/>
  <c r="BJ382" i="2"/>
  <c r="BJ398" i="2"/>
  <c r="BJ414" i="2"/>
  <c r="BJ430" i="2"/>
  <c r="BJ446" i="2"/>
  <c r="BJ462" i="2"/>
  <c r="BJ478" i="2"/>
  <c r="BJ494" i="2"/>
  <c r="BI498" i="2"/>
  <c r="BK506" i="2"/>
  <c r="BJ526" i="2"/>
  <c r="BJ542" i="2"/>
  <c r="BK554" i="2"/>
  <c r="BI4" i="2"/>
  <c r="BI8" i="2"/>
  <c r="BK12" i="2"/>
  <c r="BI16" i="2"/>
  <c r="BI20" i="2"/>
  <c r="BK24" i="2"/>
  <c r="BJ28" i="2"/>
  <c r="BI32" i="2"/>
  <c r="BK36" i="2"/>
  <c r="BJ40" i="2"/>
  <c r="BI44" i="2"/>
  <c r="BK48" i="2"/>
  <c r="BJ52" i="2"/>
  <c r="BI56" i="2"/>
  <c r="BI60" i="2"/>
  <c r="BK65" i="2"/>
  <c r="BK69" i="2"/>
  <c r="BJ73" i="2"/>
  <c r="BK77" i="2"/>
  <c r="BI81" i="2"/>
  <c r="BJ85" i="2"/>
  <c r="BI89" i="2"/>
  <c r="BI93" i="2"/>
  <c r="BK97" i="2"/>
  <c r="BJ101" i="2"/>
  <c r="BI105" i="2"/>
  <c r="BJ109" i="2"/>
  <c r="BI113" i="2"/>
  <c r="BI117" i="2"/>
  <c r="BI125" i="2"/>
  <c r="BJ129" i="2"/>
  <c r="BI133" i="2"/>
  <c r="BJ137" i="2"/>
  <c r="BI141" i="2"/>
  <c r="BJ145" i="2"/>
  <c r="BJ153" i="2"/>
  <c r="BJ157" i="2"/>
  <c r="BK161" i="2"/>
  <c r="BK165" i="2"/>
  <c r="BK169" i="2"/>
  <c r="BJ173" i="2"/>
  <c r="BJ177" i="2"/>
  <c r="BJ181" i="2"/>
  <c r="BJ185" i="2"/>
  <c r="BJ193" i="2"/>
  <c r="BI197" i="2"/>
  <c r="BI201" i="2"/>
  <c r="BJ205" i="2"/>
  <c r="BI209" i="2"/>
  <c r="BI213" i="2"/>
  <c r="BK217" i="2"/>
  <c r="BJ221" i="2"/>
  <c r="BI225" i="2"/>
  <c r="BK229" i="2"/>
  <c r="BJ233" i="2"/>
  <c r="BI237" i="2"/>
  <c r="BK241" i="2"/>
  <c r="BJ245" i="2"/>
  <c r="BJ249" i="2"/>
  <c r="BK253" i="2"/>
  <c r="BJ257" i="2"/>
  <c r="BI261" i="2"/>
  <c r="BI265" i="2"/>
  <c r="BI273" i="2"/>
  <c r="BJ277" i="2"/>
  <c r="BI281" i="2"/>
  <c r="BJ285" i="2"/>
  <c r="BI289" i="2"/>
  <c r="BJ297" i="2"/>
  <c r="BJ301" i="2"/>
  <c r="BI305" i="2"/>
  <c r="BJ309" i="2"/>
  <c r="BK313" i="2"/>
  <c r="BI317" i="2"/>
  <c r="BJ321" i="2"/>
  <c r="BK325" i="2"/>
  <c r="BI333" i="2"/>
  <c r="BJ337" i="2"/>
  <c r="BK341" i="2"/>
  <c r="BI345" i="2"/>
  <c r="BJ349" i="2"/>
  <c r="BK353" i="2"/>
  <c r="BI357" i="2"/>
  <c r="BI361" i="2"/>
  <c r="BK365" i="2"/>
  <c r="BI369" i="2"/>
  <c r="BI373" i="2"/>
  <c r="BJ377" i="2"/>
  <c r="BI381" i="2"/>
  <c r="BI385" i="2"/>
  <c r="BJ389" i="2"/>
  <c r="BK393" i="2"/>
  <c r="BI397" i="2"/>
  <c r="BJ401" i="2"/>
  <c r="BK405" i="2"/>
  <c r="BI409" i="2"/>
  <c r="BJ413" i="2"/>
  <c r="BK417" i="2"/>
  <c r="BI421" i="2"/>
  <c r="BI425" i="2"/>
  <c r="BK429" i="2"/>
  <c r="BI433" i="2"/>
  <c r="BI437" i="2"/>
  <c r="BJ441" i="2"/>
  <c r="BI445" i="2"/>
  <c r="BI449" i="2"/>
  <c r="BJ453" i="2"/>
  <c r="BK457" i="2"/>
  <c r="BI461" i="2"/>
  <c r="BJ465" i="2"/>
  <c r="BK469" i="2"/>
  <c r="BI473" i="2"/>
  <c r="BJ477" i="2"/>
  <c r="BK481" i="2"/>
  <c r="BI485" i="2"/>
  <c r="BI489" i="2"/>
  <c r="BK493" i="2"/>
  <c r="BI497" i="2"/>
  <c r="BI501" i="2"/>
  <c r="BJ505" i="2"/>
  <c r="BI509" i="2"/>
  <c r="BI513" i="2"/>
  <c r="BJ517" i="2"/>
  <c r="BK521" i="2"/>
  <c r="BI525" i="2"/>
  <c r="BJ529" i="2"/>
  <c r="BK533" i="2"/>
  <c r="BI537" i="2"/>
  <c r="BJ541" i="2"/>
  <c r="BK545" i="2"/>
  <c r="BI549" i="2"/>
  <c r="BI553" i="2"/>
  <c r="BJ6" i="2"/>
  <c r="BI10" i="2"/>
  <c r="BI14" i="2"/>
  <c r="BK18" i="2"/>
  <c r="BJ22" i="2"/>
  <c r="BI26" i="2"/>
  <c r="BI30" i="2"/>
  <c r="BK34" i="2"/>
  <c r="BJ38" i="2"/>
  <c r="BI42" i="2"/>
  <c r="BI46" i="2"/>
  <c r="BK50" i="2"/>
  <c r="BJ54" i="2"/>
  <c r="BI58" i="2"/>
  <c r="BI62" i="2"/>
  <c r="BI67" i="2"/>
  <c r="BS67" i="2" s="1"/>
  <c r="BI71" i="2"/>
  <c r="BI75" i="2"/>
  <c r="BJ79" i="2"/>
  <c r="BK83" i="2"/>
  <c r="BK87" i="2"/>
  <c r="BI91" i="2"/>
  <c r="BJ95" i="2"/>
  <c r="BI99" i="2"/>
  <c r="BJ107" i="2"/>
  <c r="BI111" i="2"/>
  <c r="BK115" i="2"/>
  <c r="BI119" i="2"/>
  <c r="BI123" i="2"/>
  <c r="BI127" i="2"/>
  <c r="BK131" i="2"/>
  <c r="BI139" i="2"/>
  <c r="BJ143" i="2"/>
  <c r="BI151" i="2"/>
  <c r="BJ155" i="2"/>
  <c r="BJ167" i="2"/>
  <c r="BK171" i="2"/>
  <c r="BJ175" i="2"/>
  <c r="BK179" i="2"/>
  <c r="BI183" i="2"/>
  <c r="BI187" i="2"/>
  <c r="BJ191" i="2"/>
  <c r="BK195" i="2"/>
  <c r="BI199" i="2"/>
  <c r="BK203" i="2"/>
  <c r="BI207" i="2"/>
  <c r="BK211" i="2"/>
  <c r="BJ215" i="2"/>
  <c r="BI219" i="2"/>
  <c r="BI223" i="2"/>
  <c r="BK227" i="2"/>
  <c r="BJ231" i="2"/>
  <c r="BI235" i="2"/>
  <c r="BI239" i="2"/>
  <c r="BK243" i="2"/>
  <c r="BJ247" i="2"/>
  <c r="BJ251" i="2"/>
  <c r="BI255" i="2"/>
  <c r="BK259" i="2"/>
  <c r="BJ263" i="2"/>
  <c r="BI267" i="2"/>
  <c r="BK271" i="2"/>
  <c r="BI275" i="2"/>
  <c r="BI279" i="2"/>
  <c r="BI283" i="2"/>
  <c r="BJ287" i="2"/>
  <c r="BI291" i="2"/>
  <c r="BI295" i="2"/>
  <c r="BJ299" i="2"/>
  <c r="BK8" i="2"/>
  <c r="BJ12" i="2"/>
  <c r="BK20" i="2"/>
  <c r="BJ24" i="2"/>
  <c r="BI28" i="2"/>
  <c r="BK32" i="2"/>
  <c r="BJ36" i="2"/>
  <c r="BI40" i="2"/>
  <c r="BJ48" i="2"/>
  <c r="BI52" i="2"/>
  <c r="BK60" i="2"/>
  <c r="BJ65" i="2"/>
  <c r="BI73" i="2"/>
  <c r="BJ97" i="2"/>
  <c r="BI101" i="2"/>
  <c r="BK117" i="2"/>
  <c r="BK125" i="2"/>
  <c r="BI129" i="2"/>
  <c r="BJ161" i="2"/>
  <c r="BJ165" i="2"/>
  <c r="BJ169" i="2"/>
  <c r="BI173" i="2"/>
  <c r="BK213" i="2"/>
  <c r="BJ217" i="2"/>
  <c r="BI221" i="2"/>
  <c r="BK225" i="2"/>
  <c r="BJ229" i="2"/>
  <c r="BI233" i="2"/>
  <c r="BJ241" i="2"/>
  <c r="BI245" i="2"/>
  <c r="BJ253" i="2"/>
  <c r="BI257" i="2"/>
  <c r="BK265" i="2"/>
  <c r="BI285" i="2"/>
  <c r="BI309" i="2"/>
  <c r="BJ313" i="2"/>
  <c r="BM313" i="2" s="1"/>
  <c r="BI321" i="2"/>
  <c r="BJ325" i="2"/>
  <c r="BI337" i="2"/>
  <c r="BJ341" i="2"/>
  <c r="BK345" i="2"/>
  <c r="BI349" i="2"/>
  <c r="BJ353" i="2"/>
  <c r="BK357" i="2"/>
  <c r="BJ365" i="2"/>
  <c r="BK369" i="2"/>
  <c r="BI377" i="2"/>
  <c r="BK381" i="2"/>
  <c r="BI389" i="2"/>
  <c r="BJ393" i="2"/>
  <c r="BI401" i="2"/>
  <c r="BJ405" i="2"/>
  <c r="BK409" i="2"/>
  <c r="BI413" i="2"/>
  <c r="BJ417" i="2"/>
  <c r="BK421" i="2"/>
  <c r="BJ429" i="2"/>
  <c r="BK433" i="2"/>
  <c r="BI441" i="2"/>
  <c r="BK445" i="2"/>
  <c r="BI453" i="2"/>
  <c r="BJ457" i="2"/>
  <c r="BI465" i="2"/>
  <c r="BJ469" i="2"/>
  <c r="BK473" i="2"/>
  <c r="BI477" i="2"/>
  <c r="BJ481" i="2"/>
  <c r="BK485" i="2"/>
  <c r="BJ493" i="2"/>
  <c r="BK497" i="2"/>
  <c r="BI505" i="2"/>
  <c r="BK509" i="2"/>
  <c r="BI517" i="2"/>
  <c r="BJ521" i="2"/>
  <c r="BI529" i="2"/>
  <c r="BJ533" i="2"/>
  <c r="BK537" i="2"/>
  <c r="BI541" i="2"/>
  <c r="BJ545" i="2"/>
  <c r="BK549" i="2"/>
  <c r="BJ4" i="2"/>
  <c r="BJ16" i="2"/>
  <c r="BK28" i="2"/>
  <c r="BK40" i="2"/>
  <c r="BJ44" i="2"/>
  <c r="BK52" i="2"/>
  <c r="BJ56" i="2"/>
  <c r="BK73" i="2"/>
  <c r="BJ81" i="2"/>
  <c r="BJ93" i="2"/>
  <c r="BK101" i="2"/>
  <c r="BJ105" i="2"/>
  <c r="BK109" i="2"/>
  <c r="BJ113" i="2"/>
  <c r="BK129" i="2"/>
  <c r="BJ133" i="2"/>
  <c r="BJ141" i="2"/>
  <c r="BK173" i="2"/>
  <c r="BJ197" i="2"/>
  <c r="BJ201" i="2"/>
  <c r="BJ209" i="2"/>
  <c r="BK221" i="2"/>
  <c r="BK233" i="2"/>
  <c r="BJ237" i="2"/>
  <c r="BK245" i="2"/>
  <c r="BK257" i="2"/>
  <c r="BJ261" i="2"/>
  <c r="BJ273" i="2"/>
  <c r="BJ281" i="2"/>
  <c r="BK285" i="2"/>
  <c r="BJ289" i="2"/>
  <c r="BJ305" i="2"/>
  <c r="BK309" i="2"/>
  <c r="BJ317" i="2"/>
  <c r="BK321" i="2"/>
  <c r="BJ333" i="2"/>
  <c r="BK337" i="2"/>
  <c r="BK349" i="2"/>
  <c r="BJ361" i="2"/>
  <c r="BJ373" i="2"/>
  <c r="BK377" i="2"/>
  <c r="BJ385" i="2"/>
  <c r="BK389" i="2"/>
  <c r="BJ397" i="2"/>
  <c r="BK401" i="2"/>
  <c r="BK413" i="2"/>
  <c r="BJ425" i="2"/>
  <c r="BJ437" i="2"/>
  <c r="BK441" i="2"/>
  <c r="BJ449" i="2"/>
  <c r="BK453" i="2"/>
  <c r="BJ461" i="2"/>
  <c r="BK465" i="2"/>
  <c r="BK477" i="2"/>
  <c r="BJ489" i="2"/>
  <c r="BJ501" i="2"/>
  <c r="BK505" i="2"/>
  <c r="BJ513" i="2"/>
  <c r="BK517" i="2"/>
  <c r="BJ525" i="2"/>
  <c r="BK529" i="2"/>
  <c r="BK541" i="2"/>
  <c r="BJ553" i="2"/>
  <c r="BJ329" i="2"/>
  <c r="BK6" i="2"/>
  <c r="BI9" i="2"/>
  <c r="BJ10" i="2"/>
  <c r="BJ21" i="2"/>
  <c r="BK22" i="2"/>
  <c r="BJ26" i="2"/>
  <c r="BJ37" i="2"/>
  <c r="BK38" i="2"/>
  <c r="BM38" i="2" s="1"/>
  <c r="BJ42" i="2"/>
  <c r="BJ53" i="2"/>
  <c r="BK54" i="2"/>
  <c r="BJ58" i="2"/>
  <c r="BI70" i="2"/>
  <c r="BK71" i="2"/>
  <c r="BJ78" i="2"/>
  <c r="BK79" i="2"/>
  <c r="BI86" i="2"/>
  <c r="BJ91" i="2"/>
  <c r="BK102" i="2"/>
  <c r="BJ123" i="2"/>
  <c r="BJ151" i="2"/>
  <c r="BJ154" i="2"/>
  <c r="BJ170" i="2"/>
  <c r="BK175" i="2"/>
  <c r="BK178" i="2"/>
  <c r="BI186" i="2"/>
  <c r="BJ187" i="2"/>
  <c r="BJ190" i="2"/>
  <c r="BK191" i="2"/>
  <c r="BJ199" i="2"/>
  <c r="BJ214" i="2"/>
  <c r="BK215" i="2"/>
  <c r="BJ219" i="2"/>
  <c r="BJ230" i="2"/>
  <c r="BK231" i="2"/>
  <c r="BJ235" i="2"/>
  <c r="BJ246" i="2"/>
  <c r="BK247" i="2"/>
  <c r="BK251" i="2"/>
  <c r="BK258" i="2"/>
  <c r="BK263" i="2"/>
  <c r="BI266" i="2"/>
  <c r="BJ267" i="2"/>
  <c r="BJ279" i="2"/>
  <c r="BK287" i="2"/>
  <c r="BI290" i="2"/>
  <c r="BJ291" i="2"/>
  <c r="BJ295" i="2"/>
  <c r="BJ298" i="2"/>
  <c r="BK299" i="2"/>
  <c r="BJ306" i="2"/>
  <c r="BK322" i="2"/>
  <c r="BI326" i="2"/>
  <c r="BJ334" i="2"/>
  <c r="BK346" i="2"/>
  <c r="BI354" i="2"/>
  <c r="BK362" i="2"/>
  <c r="BI370" i="2"/>
  <c r="BK378" i="2"/>
  <c r="BI386" i="2"/>
  <c r="BK394" i="2"/>
  <c r="BI402" i="2"/>
  <c r="BK410" i="2"/>
  <c r="BI418" i="2"/>
  <c r="BK426" i="2"/>
  <c r="BI434" i="2"/>
  <c r="BK442" i="2"/>
  <c r="BI450" i="2"/>
  <c r="BK458" i="2"/>
  <c r="BI466" i="2"/>
  <c r="BK474" i="2"/>
  <c r="BI482" i="2"/>
  <c r="BK490" i="2"/>
  <c r="BJ510" i="2"/>
  <c r="BI514" i="2"/>
  <c r="BK522" i="2"/>
  <c r="BI530" i="2"/>
  <c r="BK538" i="2"/>
  <c r="BI546" i="2"/>
  <c r="BJ3" i="2"/>
  <c r="BJ7" i="2"/>
  <c r="BJ11" i="2"/>
  <c r="BJ15" i="2"/>
  <c r="BJ19" i="2"/>
  <c r="BJ23" i="2"/>
  <c r="BJ27" i="2"/>
  <c r="BJ31" i="2"/>
  <c r="BJ35" i="2"/>
  <c r="BJ39" i="2"/>
  <c r="BJ43" i="2"/>
  <c r="BJ47" i="2"/>
  <c r="BJ51" i="2"/>
  <c r="BJ55" i="2"/>
  <c r="BJ59" i="2"/>
  <c r="BJ64" i="2"/>
  <c r="BK68" i="2"/>
  <c r="BK88" i="2"/>
  <c r="BK96" i="2"/>
  <c r="BJ100" i="2"/>
  <c r="BJ104" i="2"/>
  <c r="BJ108" i="2"/>
  <c r="BJ120" i="2"/>
  <c r="BK136" i="2"/>
  <c r="BK144" i="2"/>
  <c r="BK160" i="2"/>
  <c r="BK168" i="2"/>
  <c r="BJ176" i="2"/>
  <c r="BJ180" i="2"/>
  <c r="BJ188" i="2"/>
  <c r="BI196" i="2"/>
  <c r="BK200" i="2"/>
  <c r="BJ204" i="2"/>
  <c r="BI252" i="2"/>
  <c r="BK272" i="2"/>
  <c r="BI276" i="2"/>
  <c r="BJ288" i="2"/>
  <c r="BJ300" i="2"/>
  <c r="BJ320" i="2"/>
  <c r="BJ328" i="2"/>
  <c r="BI5" i="2"/>
  <c r="BK13" i="2"/>
  <c r="BJ17" i="2"/>
  <c r="BI21" i="2"/>
  <c r="BK29" i="2"/>
  <c r="BJ33" i="2"/>
  <c r="BI37" i="2"/>
  <c r="BK45" i="2"/>
  <c r="BJ49" i="2"/>
  <c r="BI53" i="2"/>
  <c r="BK61" i="2"/>
  <c r="BK66" i="2"/>
  <c r="BK74" i="2"/>
  <c r="BI78" i="2"/>
  <c r="BK82" i="2"/>
  <c r="BJ102" i="2"/>
  <c r="BK110" i="2"/>
  <c r="BJ114" i="2"/>
  <c r="BI118" i="2"/>
  <c r="BK126" i="2"/>
  <c r="BJ130" i="2"/>
  <c r="BI134" i="2"/>
  <c r="BI154" i="2"/>
  <c r="BI170" i="2"/>
  <c r="BI174" i="2"/>
  <c r="BJ178" i="2"/>
  <c r="BK182" i="2"/>
  <c r="BI190" i="2"/>
  <c r="BJ194" i="2"/>
  <c r="BK206" i="2"/>
  <c r="BJ210" i="2"/>
  <c r="BI214" i="2"/>
  <c r="BK222" i="2"/>
  <c r="BJ226" i="2"/>
  <c r="BI230" i="2"/>
  <c r="BK238" i="2"/>
  <c r="BJ242" i="2"/>
  <c r="BI246" i="2"/>
  <c r="BJ258" i="2"/>
  <c r="BI262" i="2"/>
  <c r="BJ270" i="2"/>
  <c r="BJ274" i="2"/>
  <c r="BK282" i="2"/>
  <c r="BI286" i="2"/>
  <c r="BI298" i="2"/>
  <c r="BJ302" i="2"/>
  <c r="BI306" i="2"/>
  <c r="BK314" i="2"/>
  <c r="BK318" i="2"/>
  <c r="BJ322" i="2"/>
  <c r="BJ330" i="2"/>
  <c r="BI334" i="2"/>
  <c r="BK342" i="2"/>
  <c r="BJ346" i="2"/>
  <c r="BI350" i="2"/>
  <c r="BK358" i="2"/>
  <c r="BJ362" i="2"/>
  <c r="BI366" i="2"/>
  <c r="BK374" i="2"/>
  <c r="BJ378" i="2"/>
  <c r="BI382" i="2"/>
  <c r="BK390" i="2"/>
  <c r="BJ394" i="2"/>
  <c r="BI398" i="2"/>
  <c r="BK406" i="2"/>
  <c r="BJ410" i="2"/>
  <c r="BI414" i="2"/>
  <c r="BK422" i="2"/>
  <c r="BJ426" i="2"/>
  <c r="BI430" i="2"/>
  <c r="BK438" i="2"/>
  <c r="BJ442" i="2"/>
  <c r="BI446" i="2"/>
  <c r="BK454" i="2"/>
  <c r="BJ458" i="2"/>
  <c r="BI462" i="2"/>
  <c r="BK470" i="2"/>
  <c r="BJ474" i="2"/>
  <c r="BI478" i="2"/>
  <c r="BK486" i="2"/>
  <c r="BJ490" i="2"/>
  <c r="BI494" i="2"/>
  <c r="BK502" i="2"/>
  <c r="BJ506" i="2"/>
  <c r="BI510" i="2"/>
  <c r="BK518" i="2"/>
  <c r="BJ522" i="2"/>
  <c r="BI526" i="2"/>
  <c r="BK534" i="2"/>
  <c r="BJ538" i="2"/>
  <c r="BI542" i="2"/>
  <c r="BK550" i="2"/>
  <c r="BJ554" i="2"/>
  <c r="BK9" i="2"/>
  <c r="BJ13" i="2"/>
  <c r="BI17" i="2"/>
  <c r="BK25" i="2"/>
  <c r="BJ29" i="2"/>
  <c r="BI33" i="2"/>
  <c r="BK41" i="2"/>
  <c r="BJ45" i="2"/>
  <c r="BI49" i="2"/>
  <c r="BK57" i="2"/>
  <c r="BJ61" i="2"/>
  <c r="BJ66" i="2"/>
  <c r="BK70" i="2"/>
  <c r="BJ74" i="2"/>
  <c r="BJ82" i="2"/>
  <c r="BK90" i="2"/>
  <c r="BI102" i="2"/>
  <c r="BJ110" i="2"/>
  <c r="BI114" i="2"/>
  <c r="BK122" i="2"/>
  <c r="BJ126" i="2"/>
  <c r="BI130" i="2"/>
  <c r="BJ142" i="2"/>
  <c r="BK150" i="2"/>
  <c r="BJ166" i="2"/>
  <c r="BI178" i="2"/>
  <c r="BJ182" i="2"/>
  <c r="BK186" i="2"/>
  <c r="BI194" i="2"/>
  <c r="BJ206" i="2"/>
  <c r="BI210" i="2"/>
  <c r="BK218" i="2"/>
  <c r="BJ222" i="2"/>
  <c r="BI226" i="2"/>
  <c r="BK234" i="2"/>
  <c r="BJ238" i="2"/>
  <c r="BI242" i="2"/>
  <c r="BI258" i="2"/>
  <c r="BK266" i="2"/>
  <c r="BI270" i="2"/>
  <c r="BK278" i="2"/>
  <c r="BJ282" i="2"/>
  <c r="BK290" i="2"/>
  <c r="BK294" i="2"/>
  <c r="BI302" i="2"/>
  <c r="BM302" i="2" s="1"/>
  <c r="BK310" i="2"/>
  <c r="BJ314" i="2"/>
  <c r="BJ318" i="2"/>
  <c r="BI322" i="2"/>
  <c r="BK326" i="2"/>
  <c r="BI330" i="2"/>
  <c r="BK338" i="2"/>
  <c r="BJ342" i="2"/>
  <c r="BI346" i="2"/>
  <c r="BK354" i="2"/>
  <c r="BJ358" i="2"/>
  <c r="BI362" i="2"/>
  <c r="BK370" i="2"/>
  <c r="BJ374" i="2"/>
  <c r="BI378" i="2"/>
  <c r="BK386" i="2"/>
  <c r="BJ390" i="2"/>
  <c r="BI394" i="2"/>
  <c r="BK402" i="2"/>
  <c r="BJ406" i="2"/>
  <c r="BI410" i="2"/>
  <c r="BK418" i="2"/>
  <c r="BJ422" i="2"/>
  <c r="BI426" i="2"/>
  <c r="BK434" i="2"/>
  <c r="BJ438" i="2"/>
  <c r="BI442" i="2"/>
  <c r="BK450" i="2"/>
  <c r="BJ454" i="2"/>
  <c r="BI458" i="2"/>
  <c r="BK466" i="2"/>
  <c r="BJ470" i="2"/>
  <c r="BI474" i="2"/>
  <c r="BK482" i="2"/>
  <c r="BJ486" i="2"/>
  <c r="BI490" i="2"/>
  <c r="BK498" i="2"/>
  <c r="BJ502" i="2"/>
  <c r="BI506" i="2"/>
  <c r="BK514" i="2"/>
  <c r="BJ518" i="2"/>
  <c r="BI522" i="2"/>
  <c r="BK530" i="2"/>
  <c r="BJ534" i="2"/>
  <c r="BI538" i="2"/>
  <c r="BK546" i="2"/>
  <c r="BJ550" i="2"/>
  <c r="BI554" i="2"/>
  <c r="BI68" i="2"/>
  <c r="BI72" i="2"/>
  <c r="BK76" i="2"/>
  <c r="BI80" i="2"/>
  <c r="BK84" i="2"/>
  <c r="BI96" i="2"/>
  <c r="BJ112" i="2"/>
  <c r="BJ116" i="2"/>
  <c r="BJ124" i="2"/>
  <c r="BJ128" i="2"/>
  <c r="BJ132" i="2"/>
  <c r="BI136" i="2"/>
  <c r="BJ140" i="2"/>
  <c r="BJ148" i="2"/>
  <c r="BJ156" i="2"/>
  <c r="BI160" i="2"/>
  <c r="BJ164" i="2"/>
  <c r="BI168" i="2"/>
  <c r="BJ184" i="2"/>
  <c r="BJ192" i="2"/>
  <c r="BI200" i="2"/>
  <c r="BJ208" i="2"/>
  <c r="BJ212" i="2"/>
  <c r="BJ216" i="2"/>
  <c r="BJ220" i="2"/>
  <c r="BJ224" i="2"/>
  <c r="BJ228" i="2"/>
  <c r="BJ232" i="2"/>
  <c r="BJ236" i="2"/>
  <c r="BJ240" i="2"/>
  <c r="BJ244" i="2"/>
  <c r="BJ248" i="2"/>
  <c r="BK252" i="2"/>
  <c r="BJ256" i="2"/>
  <c r="BJ260" i="2"/>
  <c r="BJ264" i="2"/>
  <c r="BJ268" i="2"/>
  <c r="BI272" i="2"/>
  <c r="BK276" i="2"/>
  <c r="BJ296" i="2"/>
  <c r="BJ304" i="2"/>
  <c r="BJ308" i="2"/>
  <c r="BJ312" i="2"/>
  <c r="BJ332" i="2"/>
  <c r="BJ336" i="2"/>
  <c r="BJ340" i="2"/>
  <c r="BJ344" i="2"/>
  <c r="BJ348" i="2"/>
  <c r="BJ352" i="2"/>
  <c r="BJ356" i="2"/>
  <c r="BJ360" i="2"/>
  <c r="BJ364" i="2"/>
  <c r="BJ368" i="2"/>
  <c r="BJ372" i="2"/>
  <c r="BJ376" i="2"/>
  <c r="BJ380" i="2"/>
  <c r="BJ384" i="2"/>
  <c r="BJ388" i="2"/>
  <c r="BJ392" i="2"/>
  <c r="BJ396" i="2"/>
  <c r="BJ400" i="2"/>
  <c r="BJ404" i="2"/>
  <c r="BJ408" i="2"/>
  <c r="BJ412" i="2"/>
  <c r="BJ416" i="2"/>
  <c r="BJ420" i="2"/>
  <c r="BJ424" i="2"/>
  <c r="BJ428" i="2"/>
  <c r="BJ432" i="2"/>
  <c r="BJ436" i="2"/>
  <c r="BJ440" i="2"/>
  <c r="BJ444" i="2"/>
  <c r="BJ448" i="2"/>
  <c r="BJ452" i="2"/>
  <c r="BJ456" i="2"/>
  <c r="BJ460" i="2"/>
  <c r="BJ464" i="2"/>
  <c r="BJ468" i="2"/>
  <c r="BJ472" i="2"/>
  <c r="BJ476" i="2"/>
  <c r="BJ480" i="2"/>
  <c r="BJ484" i="2"/>
  <c r="BJ488" i="2"/>
  <c r="BJ492" i="2"/>
  <c r="BJ496" i="2"/>
  <c r="BJ500" i="2"/>
  <c r="BJ504" i="2"/>
  <c r="BJ508" i="2"/>
  <c r="BJ512" i="2"/>
  <c r="BJ516" i="2"/>
  <c r="BJ520" i="2"/>
  <c r="BJ524" i="2"/>
  <c r="BJ528" i="2"/>
  <c r="BJ532" i="2"/>
  <c r="BJ536" i="2"/>
  <c r="BJ540" i="2"/>
  <c r="BJ544" i="2"/>
  <c r="BJ548" i="2"/>
  <c r="BJ552" i="2"/>
  <c r="BK3" i="2"/>
  <c r="BK7" i="2"/>
  <c r="BK11" i="2"/>
  <c r="BK15" i="2"/>
  <c r="BK19" i="2"/>
  <c r="BK23" i="2"/>
  <c r="BK27" i="2"/>
  <c r="BK31" i="2"/>
  <c r="BK35" i="2"/>
  <c r="BK39" i="2"/>
  <c r="BK43" i="2"/>
  <c r="BK47" i="2"/>
  <c r="BK51" i="2"/>
  <c r="BK55" i="2"/>
  <c r="BK59" i="2"/>
  <c r="BK64" i="2"/>
  <c r="BJ76" i="2"/>
  <c r="BJ84" i="2"/>
  <c r="BK92" i="2"/>
  <c r="BK104" i="2"/>
  <c r="BK108" i="2"/>
  <c r="BI112" i="2"/>
  <c r="BI116" i="2"/>
  <c r="BK120" i="2"/>
  <c r="BI124" i="2"/>
  <c r="BI128" i="2"/>
  <c r="BI132" i="2"/>
  <c r="BI140" i="2"/>
  <c r="BI148" i="2"/>
  <c r="BI156" i="2"/>
  <c r="BI164" i="2"/>
  <c r="BJ172" i="2"/>
  <c r="BK180" i="2"/>
  <c r="BI184" i="2"/>
  <c r="BK188" i="2"/>
  <c r="BI192" i="2"/>
  <c r="BK204" i="2"/>
  <c r="BI208" i="2"/>
  <c r="BI212" i="2"/>
  <c r="BI216" i="2"/>
  <c r="BI220" i="2"/>
  <c r="BI224" i="2"/>
  <c r="BI228" i="2"/>
  <c r="BI232" i="2"/>
  <c r="BI236" i="2"/>
  <c r="BI240" i="2"/>
  <c r="BI244" i="2"/>
  <c r="BI248" i="2"/>
  <c r="BJ252" i="2"/>
  <c r="BI256" i="2"/>
  <c r="BI260" i="2"/>
  <c r="BI264" i="2"/>
  <c r="BI268" i="2"/>
  <c r="BJ276" i="2"/>
  <c r="BK284" i="2"/>
  <c r="BK288" i="2"/>
  <c r="BK292" i="2"/>
  <c r="BI296" i="2"/>
  <c r="BK300" i="2"/>
  <c r="BI304" i="2"/>
  <c r="BI308" i="2"/>
  <c r="BI312" i="2"/>
  <c r="BK316" i="2"/>
  <c r="BK320" i="2"/>
  <c r="BK324" i="2"/>
  <c r="BK328" i="2"/>
  <c r="BI332" i="2"/>
  <c r="BI336" i="2"/>
  <c r="BI340" i="2"/>
  <c r="BI344" i="2"/>
  <c r="BI348" i="2"/>
  <c r="BI352" i="2"/>
  <c r="BI356" i="2"/>
  <c r="BI360" i="2"/>
  <c r="BI364" i="2"/>
  <c r="BI368" i="2"/>
  <c r="BI372" i="2"/>
  <c r="BI376" i="2"/>
  <c r="BI380" i="2"/>
  <c r="BI384" i="2"/>
  <c r="BI388" i="2"/>
  <c r="BI392" i="2"/>
  <c r="BI396" i="2"/>
  <c r="BI400" i="2"/>
  <c r="BI404" i="2"/>
  <c r="BI408" i="2"/>
  <c r="BI412" i="2"/>
  <c r="BI416" i="2"/>
  <c r="BI420" i="2"/>
  <c r="BI424" i="2"/>
  <c r="BI428" i="2"/>
  <c r="BI432" i="2"/>
  <c r="BI436" i="2"/>
  <c r="BI440" i="2"/>
  <c r="BI444" i="2"/>
  <c r="BI448" i="2"/>
  <c r="BI452" i="2"/>
  <c r="BI456" i="2"/>
  <c r="BI460" i="2"/>
  <c r="BI464" i="2"/>
  <c r="BI468" i="2"/>
  <c r="BI472" i="2"/>
  <c r="BI476" i="2"/>
  <c r="BI480" i="2"/>
  <c r="BI484" i="2"/>
  <c r="BI488" i="2"/>
  <c r="BI492" i="2"/>
  <c r="BI496" i="2"/>
  <c r="BI500" i="2"/>
  <c r="BI504" i="2"/>
  <c r="BI508" i="2"/>
  <c r="BI512" i="2"/>
  <c r="BI516" i="2"/>
  <c r="BI520" i="2"/>
  <c r="BI524" i="2"/>
  <c r="BI528" i="2"/>
  <c r="BI532" i="2"/>
  <c r="BI536" i="2"/>
  <c r="BI540" i="2"/>
  <c r="BI544" i="2"/>
  <c r="BI548" i="2"/>
  <c r="BI552" i="2"/>
  <c r="BI3" i="2"/>
  <c r="BI7" i="2"/>
  <c r="BI11" i="2"/>
  <c r="BI15" i="2"/>
  <c r="BI19" i="2"/>
  <c r="BI23" i="2"/>
  <c r="BI27" i="2"/>
  <c r="BI31" i="2"/>
  <c r="BI35" i="2"/>
  <c r="BI39" i="2"/>
  <c r="BI43" i="2"/>
  <c r="BI47" i="2"/>
  <c r="BI51" i="2"/>
  <c r="BI55" i="2"/>
  <c r="BI59" i="2"/>
  <c r="BI64" i="2"/>
  <c r="BJ72" i="2"/>
  <c r="BJ80" i="2"/>
  <c r="BI92" i="2"/>
  <c r="BJ96" i="2"/>
  <c r="BI104" i="2"/>
  <c r="BI108" i="2"/>
  <c r="BK112" i="2"/>
  <c r="BK116" i="2"/>
  <c r="BI120" i="2"/>
  <c r="BK124" i="2"/>
  <c r="BK128" i="2"/>
  <c r="BJ136" i="2"/>
  <c r="BK140" i="2"/>
  <c r="BK148" i="2"/>
  <c r="BK156" i="2"/>
  <c r="BJ160" i="2"/>
  <c r="BK164" i="2"/>
  <c r="BJ168" i="2"/>
  <c r="BI180" i="2"/>
  <c r="BK184" i="2"/>
  <c r="BI188" i="2"/>
  <c r="BK192" i="2"/>
  <c r="BJ200" i="2"/>
  <c r="BI204" i="2"/>
  <c r="BK208" i="2"/>
  <c r="BK212" i="2"/>
  <c r="BK216" i="2"/>
  <c r="BK220" i="2"/>
  <c r="BK224" i="2"/>
  <c r="BK228" i="2"/>
  <c r="BK232" i="2"/>
  <c r="BK236" i="2"/>
  <c r="BK240" i="2"/>
  <c r="BK244" i="2"/>
  <c r="BK248" i="2"/>
  <c r="BK256" i="2"/>
  <c r="BK260" i="2"/>
  <c r="BK264" i="2"/>
  <c r="BK268" i="2"/>
  <c r="BJ272" i="2"/>
  <c r="BI284" i="2"/>
  <c r="BI288" i="2"/>
  <c r="BI292" i="2"/>
  <c r="BM292" i="2" s="1"/>
  <c r="BK296" i="2"/>
  <c r="BI300" i="2"/>
  <c r="BK304" i="2"/>
  <c r="BK308" i="2"/>
  <c r="BK312" i="2"/>
  <c r="BI316" i="2"/>
  <c r="BM316" i="2" s="1"/>
  <c r="BI320" i="2"/>
  <c r="BI324" i="2"/>
  <c r="BR324" i="2" s="1"/>
  <c r="BI328" i="2"/>
  <c r="BK332" i="2"/>
  <c r="BK336" i="2"/>
  <c r="BK340" i="2"/>
  <c r="BK344" i="2"/>
  <c r="BK348" i="2"/>
  <c r="BK352" i="2"/>
  <c r="BK356" i="2"/>
  <c r="BK360" i="2"/>
  <c r="BK364" i="2"/>
  <c r="BK368" i="2"/>
  <c r="BK372" i="2"/>
  <c r="BK376" i="2"/>
  <c r="BK380" i="2"/>
  <c r="BK384" i="2"/>
  <c r="BK388" i="2"/>
  <c r="BK392" i="2"/>
  <c r="BK396" i="2"/>
  <c r="BK400" i="2"/>
  <c r="BK404" i="2"/>
  <c r="BK408" i="2"/>
  <c r="BK412" i="2"/>
  <c r="BK416" i="2"/>
  <c r="BK420" i="2"/>
  <c r="BK424" i="2"/>
  <c r="BK428" i="2"/>
  <c r="BK432" i="2"/>
  <c r="BK436" i="2"/>
  <c r="BK440" i="2"/>
  <c r="BK444" i="2"/>
  <c r="BK448" i="2"/>
  <c r="BK452" i="2"/>
  <c r="BK456" i="2"/>
  <c r="BK460" i="2"/>
  <c r="BK464" i="2"/>
  <c r="BK468" i="2"/>
  <c r="BK472" i="2"/>
  <c r="BK476" i="2"/>
  <c r="BK480" i="2"/>
  <c r="BK484" i="2"/>
  <c r="BK488" i="2"/>
  <c r="BK492" i="2"/>
  <c r="BK496" i="2"/>
  <c r="BK500" i="2"/>
  <c r="BK504" i="2"/>
  <c r="BK508" i="2"/>
  <c r="BK512" i="2"/>
  <c r="BK516" i="2"/>
  <c r="BK520" i="2"/>
  <c r="BK524" i="2"/>
  <c r="BK528" i="2"/>
  <c r="BK532" i="2"/>
  <c r="BK536" i="2"/>
  <c r="BK540" i="2"/>
  <c r="BK544" i="2"/>
  <c r="BK548" i="2"/>
  <c r="BK552" i="2"/>
  <c r="BI94" i="2"/>
  <c r="BI98" i="2"/>
  <c r="BK138" i="2"/>
  <c r="BI142" i="2"/>
  <c r="BK146" i="2"/>
  <c r="BI158" i="2"/>
  <c r="BK166" i="2"/>
  <c r="BI198" i="2"/>
  <c r="BK202" i="2"/>
  <c r="BI250" i="2"/>
  <c r="BI254" i="2"/>
  <c r="BK274" i="2"/>
  <c r="BJ69" i="2"/>
  <c r="BI85" i="2"/>
  <c r="BJ89" i="2"/>
  <c r="BK93" i="2"/>
  <c r="BI97" i="2"/>
  <c r="BK121" i="2"/>
  <c r="BI137" i="2"/>
  <c r="BI145" i="2"/>
  <c r="BK149" i="2"/>
  <c r="BI153" i="2"/>
  <c r="BI157" i="2"/>
  <c r="BI177" i="2"/>
  <c r="BI181" i="2"/>
  <c r="BI189" i="2"/>
  <c r="BK193" i="2"/>
  <c r="BK201" i="2"/>
  <c r="BI205" i="2"/>
  <c r="BI249" i="2"/>
  <c r="BJ269" i="2"/>
  <c r="BI277" i="2"/>
  <c r="BI293" i="2"/>
  <c r="BI297" i="2"/>
  <c r="BI301" i="2"/>
  <c r="BI329" i="2"/>
  <c r="BJ68" i="2"/>
  <c r="BI88" i="2"/>
  <c r="BI100" i="2"/>
  <c r="BI144" i="2"/>
  <c r="BI152" i="2"/>
  <c r="BI176" i="2"/>
  <c r="BJ196" i="2"/>
  <c r="BK280" i="2"/>
  <c r="BJ71" i="2"/>
  <c r="BK75" i="2"/>
  <c r="BI83" i="2"/>
  <c r="BK91" i="2"/>
  <c r="BI95" i="2"/>
  <c r="BK107" i="2"/>
  <c r="BI135" i="2"/>
  <c r="BI147" i="2"/>
  <c r="BK155" i="2"/>
  <c r="BK163" i="2"/>
  <c r="BI171" i="2"/>
  <c r="BK315" i="2"/>
  <c r="BK329" i="2"/>
  <c r="BI315" i="2"/>
  <c r="BK293" i="2"/>
  <c r="BK297" i="2"/>
  <c r="BK301" i="2"/>
  <c r="BJ280" i="2"/>
  <c r="BI280" i="2"/>
  <c r="BI274" i="2"/>
  <c r="BK277" i="2"/>
  <c r="BK269" i="2"/>
  <c r="BI269" i="2"/>
  <c r="BK254" i="2"/>
  <c r="BJ254" i="2"/>
  <c r="BK250" i="2"/>
  <c r="BJ250" i="2"/>
  <c r="BK249" i="2"/>
  <c r="BI202" i="2"/>
  <c r="BK205" i="2"/>
  <c r="BK196" i="2"/>
  <c r="BK198" i="2"/>
  <c r="BJ198" i="2"/>
  <c r="BM542" i="2"/>
  <c r="BM554" i="2"/>
  <c r="BM533" i="2"/>
  <c r="BM541" i="2"/>
  <c r="BM544" i="2"/>
  <c r="BM335" i="2"/>
  <c r="BM395" i="2"/>
  <c r="BM403" i="2"/>
  <c r="BM415" i="2"/>
  <c r="BM455" i="2"/>
  <c r="BM507" i="2"/>
  <c r="BM527" i="2"/>
  <c r="BM543" i="2"/>
  <c r="BM547" i="2"/>
  <c r="BM551" i="2"/>
  <c r="BK185" i="2"/>
  <c r="BK189" i="2"/>
  <c r="BI185" i="2"/>
  <c r="BI193" i="2"/>
  <c r="BK172" i="2"/>
  <c r="BI172" i="2"/>
  <c r="BK181" i="2"/>
  <c r="BK177" i="2"/>
  <c r="BK176" i="2"/>
  <c r="BK167" i="2"/>
  <c r="BJ159" i="2"/>
  <c r="BI163" i="2"/>
  <c r="BI167" i="2"/>
  <c r="BI159" i="2"/>
  <c r="BK162" i="2"/>
  <c r="BJ162" i="2"/>
  <c r="BI162" i="2"/>
  <c r="BK158" i="2"/>
  <c r="BJ158" i="2"/>
  <c r="BK157" i="2"/>
  <c r="BK153" i="2"/>
  <c r="BK152" i="2"/>
  <c r="BJ152" i="2"/>
  <c r="BI149" i="2"/>
  <c r="BK147" i="2"/>
  <c r="BK142" i="2"/>
  <c r="BJ146" i="2"/>
  <c r="BK145" i="2"/>
  <c r="BJ144" i="2"/>
  <c r="BK143" i="2"/>
  <c r="BI143" i="2"/>
  <c r="BJ138" i="2"/>
  <c r="BI138" i="2"/>
  <c r="BK137" i="2"/>
  <c r="BK135" i="2"/>
  <c r="BK132" i="2"/>
  <c r="BI121" i="2"/>
  <c r="BJ118" i="2"/>
  <c r="BK118" i="2"/>
  <c r="BI110" i="2"/>
  <c r="BI109" i="2"/>
  <c r="BJ106" i="2"/>
  <c r="BI106" i="2"/>
  <c r="BK106" i="2"/>
  <c r="BI103" i="2"/>
  <c r="BK100" i="2"/>
  <c r="BJ88" i="2"/>
  <c r="BK98" i="2"/>
  <c r="BJ98" i="2"/>
  <c r="BK94" i="2"/>
  <c r="BJ94" i="2"/>
  <c r="BI90" i="2"/>
  <c r="BJ90" i="2"/>
  <c r="BJ83" i="2"/>
  <c r="BJ75" i="2"/>
  <c r="BJ86" i="2"/>
  <c r="BK86" i="2"/>
  <c r="BI77" i="2"/>
  <c r="BJ77" i="2"/>
  <c r="BI69" i="2"/>
  <c r="BI65" i="2"/>
  <c r="BS387" i="2" l="1"/>
  <c r="BR527" i="2"/>
  <c r="BT523" i="2"/>
  <c r="BT519" i="2"/>
  <c r="BT415" i="2"/>
  <c r="BS503" i="2"/>
  <c r="BS391" i="2"/>
  <c r="BT275" i="2"/>
  <c r="BM519" i="2"/>
  <c r="BM525" i="2"/>
  <c r="BM461" i="2"/>
  <c r="BM370" i="2"/>
  <c r="BM510" i="2"/>
  <c r="BM501" i="2"/>
  <c r="BM463" i="2"/>
  <c r="BS403" i="2"/>
  <c r="BM435" i="2"/>
  <c r="BM347" i="2"/>
  <c r="BM327" i="2"/>
  <c r="BM499" i="2"/>
  <c r="BM443" i="2"/>
  <c r="BM467" i="2"/>
  <c r="BR411" i="2"/>
  <c r="BS371" i="2"/>
  <c r="BM523" i="2"/>
  <c r="BM462" i="2"/>
  <c r="BM505" i="2"/>
  <c r="BM487" i="2"/>
  <c r="BM427" i="2"/>
  <c r="BM407" i="2"/>
  <c r="BM367" i="2"/>
  <c r="BM479" i="2"/>
  <c r="BM511" i="2"/>
  <c r="BM483" i="2"/>
  <c r="BM338" i="2"/>
  <c r="BM503" i="2"/>
  <c r="BM387" i="2"/>
  <c r="BM469" i="2"/>
  <c r="BM494" i="2"/>
  <c r="BM271" i="2"/>
  <c r="BM207" i="2"/>
  <c r="BM508" i="2"/>
  <c r="BM530" i="2"/>
  <c r="BT539" i="2"/>
  <c r="BM539" i="2"/>
  <c r="BM491" i="2"/>
  <c r="BM471" i="2"/>
  <c r="BM431" i="2"/>
  <c r="BM349" i="2"/>
  <c r="BM447" i="2"/>
  <c r="BM319" i="2"/>
  <c r="BM493" i="2"/>
  <c r="BM509" i="2"/>
  <c r="BM515" i="2"/>
  <c r="BM500" i="2"/>
  <c r="BM495" i="2"/>
  <c r="BM411" i="2"/>
  <c r="BM333" i="2"/>
  <c r="BM459" i="2"/>
  <c r="BM477" i="2"/>
  <c r="BM475" i="2"/>
  <c r="BM434" i="2"/>
  <c r="BM355" i="2"/>
  <c r="BM397" i="2"/>
  <c r="BM391" i="2"/>
  <c r="BM375" i="2"/>
  <c r="BM371" i="2"/>
  <c r="BM307" i="2"/>
  <c r="BM42" i="2"/>
  <c r="BM318" i="2"/>
  <c r="BM281" i="2"/>
  <c r="BM284" i="2"/>
  <c r="BM188" i="2"/>
  <c r="BM5" i="2"/>
  <c r="BM57" i="2"/>
  <c r="BM12" i="2"/>
  <c r="BM30" i="2"/>
  <c r="BR539" i="2"/>
  <c r="BR328" i="2"/>
  <c r="BX328" i="2" s="1"/>
  <c r="BT230" i="2"/>
  <c r="BZ230" i="2" s="1"/>
  <c r="BT403" i="2"/>
  <c r="BZ403" i="2" s="1"/>
  <c r="BT387" i="2"/>
  <c r="BR387" i="2"/>
  <c r="BX387" i="2" s="1"/>
  <c r="BS543" i="2"/>
  <c r="BY543" i="2" s="1"/>
  <c r="BR403" i="2"/>
  <c r="BX403" i="2" s="1"/>
  <c r="BT503" i="2"/>
  <c r="BZ503" i="2" s="1"/>
  <c r="BS42" i="2"/>
  <c r="BY42" i="2" s="1"/>
  <c r="BM257" i="2"/>
  <c r="BM255" i="2"/>
  <c r="BM203" i="2"/>
  <c r="BM246" i="2"/>
  <c r="BT287" i="2"/>
  <c r="BZ287" i="2" s="1"/>
  <c r="BM67" i="2"/>
  <c r="BM247" i="2"/>
  <c r="BM199" i="2"/>
  <c r="BM62" i="2"/>
  <c r="BM262" i="2"/>
  <c r="BM186" i="2"/>
  <c r="BM227" i="2"/>
  <c r="BT371" i="2"/>
  <c r="BZ371" i="2" s="1"/>
  <c r="BS411" i="2"/>
  <c r="BY411" i="2" s="1"/>
  <c r="BS195" i="2"/>
  <c r="BY195" i="2" s="1"/>
  <c r="BM169" i="2"/>
  <c r="BM107" i="2"/>
  <c r="BR84" i="2"/>
  <c r="BX84" i="2" s="1"/>
  <c r="BM154" i="2"/>
  <c r="BM73" i="2"/>
  <c r="BM4" i="2"/>
  <c r="BS531" i="2"/>
  <c r="BY531" i="2" s="1"/>
  <c r="BS511" i="2"/>
  <c r="BY511" i="2" s="1"/>
  <c r="BS491" i="2"/>
  <c r="BY491" i="2" s="1"/>
  <c r="BT471" i="2"/>
  <c r="BZ471" i="2" s="1"/>
  <c r="BT455" i="2"/>
  <c r="BZ455" i="2" s="1"/>
  <c r="BR431" i="2"/>
  <c r="BX431" i="2" s="1"/>
  <c r="BR355" i="2"/>
  <c r="BX355" i="2" s="1"/>
  <c r="BT515" i="2"/>
  <c r="BZ515" i="2" s="1"/>
  <c r="BS327" i="2"/>
  <c r="BY327" i="2" s="1"/>
  <c r="BT319" i="2"/>
  <c r="BZ319" i="2" s="1"/>
  <c r="BS379" i="2"/>
  <c r="BY379" i="2" s="1"/>
  <c r="BS467" i="2"/>
  <c r="BY467" i="2" s="1"/>
  <c r="BR479" i="2"/>
  <c r="BX479" i="2" s="1"/>
  <c r="BS311" i="2"/>
  <c r="BY311" i="2" s="1"/>
  <c r="BS313" i="2"/>
  <c r="BY313" i="2" s="1"/>
  <c r="BS281" i="2"/>
  <c r="BY281" i="2" s="1"/>
  <c r="BM10" i="2"/>
  <c r="BM141" i="2"/>
  <c r="BS127" i="2"/>
  <c r="BY127" i="2" s="1"/>
  <c r="BM125" i="2"/>
  <c r="BM117" i="2"/>
  <c r="BM115" i="2"/>
  <c r="BM113" i="2"/>
  <c r="BM111" i="2"/>
  <c r="BM89" i="2"/>
  <c r="BM87" i="2"/>
  <c r="BM85" i="2"/>
  <c r="BM81" i="2"/>
  <c r="BM72" i="2"/>
  <c r="BM70" i="2"/>
  <c r="BT333" i="2"/>
  <c r="BZ333" i="2" s="1"/>
  <c r="BT525" i="2"/>
  <c r="BZ525" i="2" s="1"/>
  <c r="BT397" i="2"/>
  <c r="BZ397" i="2" s="1"/>
  <c r="BR551" i="2"/>
  <c r="BX551" i="2" s="1"/>
  <c r="BR284" i="2"/>
  <c r="BX284" i="2" s="1"/>
  <c r="BS316" i="2"/>
  <c r="BY316" i="2" s="1"/>
  <c r="BS355" i="2"/>
  <c r="BY355" i="2" s="1"/>
  <c r="BS286" i="2"/>
  <c r="BY286" i="2" s="1"/>
  <c r="BR447" i="2"/>
  <c r="BX447" i="2" s="1"/>
  <c r="BT551" i="2"/>
  <c r="BZ551" i="2" s="1"/>
  <c r="BT511" i="2"/>
  <c r="BZ511" i="2" s="1"/>
  <c r="BT491" i="2"/>
  <c r="BZ491" i="2" s="1"/>
  <c r="BS471" i="2"/>
  <c r="BY471" i="2" s="1"/>
  <c r="BT431" i="2"/>
  <c r="BZ431" i="2" s="1"/>
  <c r="BR87" i="2"/>
  <c r="BX87" i="2" s="1"/>
  <c r="BS515" i="2"/>
  <c r="BY515" i="2" s="1"/>
  <c r="BT322" i="2"/>
  <c r="BZ322" i="2" s="1"/>
  <c r="BM49" i="2"/>
  <c r="BS255" i="2"/>
  <c r="BY255" i="2" s="1"/>
  <c r="BT191" i="2"/>
  <c r="BZ191" i="2" s="1"/>
  <c r="BS111" i="2"/>
  <c r="BY111" i="2" s="1"/>
  <c r="BT535" i="2"/>
  <c r="BZ535" i="2" s="1"/>
  <c r="BR495" i="2"/>
  <c r="BX495" i="2" s="1"/>
  <c r="BS419" i="2"/>
  <c r="BY419" i="2" s="1"/>
  <c r="BR379" i="2"/>
  <c r="BX379" i="2" s="1"/>
  <c r="BS359" i="2"/>
  <c r="BY359" i="2" s="1"/>
  <c r="BS499" i="2"/>
  <c r="BY499" i="2" s="1"/>
  <c r="BM40" i="2"/>
  <c r="BM6" i="2"/>
  <c r="BR542" i="2"/>
  <c r="BX542" i="2" s="1"/>
  <c r="BT211" i="2"/>
  <c r="BZ211" i="2" s="1"/>
  <c r="BM29" i="2"/>
  <c r="BM18" i="2"/>
  <c r="BR8" i="2"/>
  <c r="BX8" i="2" s="1"/>
  <c r="BM26" i="2"/>
  <c r="BS14" i="2"/>
  <c r="BY14" i="2" s="1"/>
  <c r="E33" i="8" a="1"/>
  <c r="E42" i="8" s="1"/>
  <c r="BS431" i="2"/>
  <c r="BY431" i="2" s="1"/>
  <c r="BT411" i="2"/>
  <c r="BZ411" i="2" s="1"/>
  <c r="BR511" i="2"/>
  <c r="BX511" i="2" s="1"/>
  <c r="BR491" i="2"/>
  <c r="BX491" i="2" s="1"/>
  <c r="BR471" i="2"/>
  <c r="BX471" i="2" s="1"/>
  <c r="BR282" i="2"/>
  <c r="BX282" i="2" s="1"/>
  <c r="BS245" i="2"/>
  <c r="BY245" i="2" s="1"/>
  <c r="BS259" i="2"/>
  <c r="BY259" i="2" s="1"/>
  <c r="BR243" i="2"/>
  <c r="BX243" i="2" s="1"/>
  <c r="BT445" i="2"/>
  <c r="BZ445" i="2" s="1"/>
  <c r="BR105" i="2"/>
  <c r="BX105" i="2" s="1"/>
  <c r="BS483" i="2"/>
  <c r="BY483" i="2" s="1"/>
  <c r="BR463" i="2"/>
  <c r="BX463" i="2" s="1"/>
  <c r="BS435" i="2"/>
  <c r="BY435" i="2" s="1"/>
  <c r="BT355" i="2"/>
  <c r="BZ355" i="2" s="1"/>
  <c r="BT335" i="2"/>
  <c r="BZ335" i="2" s="1"/>
  <c r="BT487" i="2"/>
  <c r="BZ487" i="2" s="1"/>
  <c r="BS407" i="2"/>
  <c r="BY407" i="2" s="1"/>
  <c r="BT367" i="2"/>
  <c r="BZ367" i="2" s="1"/>
  <c r="BS307" i="2"/>
  <c r="BY307" i="2" s="1"/>
  <c r="BR371" i="2"/>
  <c r="BX371" i="2" s="1"/>
  <c r="BS551" i="2"/>
  <c r="BY551" i="2" s="1"/>
  <c r="BT174" i="2"/>
  <c r="BZ174" i="2" s="1"/>
  <c r="BS283" i="2"/>
  <c r="BY283" i="2" s="1"/>
  <c r="BT207" i="2"/>
  <c r="BZ207" i="2" s="1"/>
  <c r="BR302" i="2"/>
  <c r="BX302" i="2" s="1"/>
  <c r="BT543" i="2"/>
  <c r="BZ543" i="2" s="1"/>
  <c r="BR523" i="2"/>
  <c r="BX523" i="2" s="1"/>
  <c r="BR139" i="2"/>
  <c r="BX139" i="2" s="1"/>
  <c r="BT50" i="2"/>
  <c r="BZ50" i="2" s="1"/>
  <c r="BS18" i="2"/>
  <c r="BY18" i="2" s="1"/>
  <c r="BT255" i="2"/>
  <c r="BZ255" i="2" s="1"/>
  <c r="BS523" i="2"/>
  <c r="BY523" i="2" s="1"/>
  <c r="BR503" i="2"/>
  <c r="BX503" i="2" s="1"/>
  <c r="BR235" i="2"/>
  <c r="BX235" i="2" s="1"/>
  <c r="BR271" i="2"/>
  <c r="BX271" i="2" s="1"/>
  <c r="BS207" i="2"/>
  <c r="BY207" i="2" s="1"/>
  <c r="BR111" i="2"/>
  <c r="BX111" i="2" s="1"/>
  <c r="BT200" i="2"/>
  <c r="BZ200" i="2" s="1"/>
  <c r="BS258" i="2"/>
  <c r="BY258" i="2" s="1"/>
  <c r="BR299" i="2"/>
  <c r="BX299" i="2" s="1"/>
  <c r="BR385" i="2"/>
  <c r="BX385" i="2" s="1"/>
  <c r="BR225" i="2"/>
  <c r="BX225" i="2" s="1"/>
  <c r="BT300" i="2"/>
  <c r="BZ300" i="2" s="1"/>
  <c r="BM211" i="2"/>
  <c r="BM476" i="2"/>
  <c r="BS479" i="2"/>
  <c r="BY479" i="2" s="1"/>
  <c r="BR459" i="2"/>
  <c r="BX459" i="2" s="1"/>
  <c r="BS439" i="2"/>
  <c r="BY439" i="2" s="1"/>
  <c r="BM339" i="2"/>
  <c r="BR311" i="2"/>
  <c r="BX311" i="2" s="1"/>
  <c r="BR451" i="2"/>
  <c r="BX451" i="2" s="1"/>
  <c r="BR526" i="2"/>
  <c r="BX526" i="2" s="1"/>
  <c r="BM47" i="2"/>
  <c r="BM104" i="2"/>
  <c r="BM460" i="2"/>
  <c r="BM309" i="2"/>
  <c r="BM351" i="2"/>
  <c r="BM364" i="2"/>
  <c r="BT466" i="2"/>
  <c r="BZ466" i="2" s="1"/>
  <c r="BR402" i="2"/>
  <c r="BX402" i="2" s="1"/>
  <c r="BM53" i="2"/>
  <c r="BM9" i="2"/>
  <c r="BT257" i="2"/>
  <c r="BZ257" i="2" s="1"/>
  <c r="BM437" i="2"/>
  <c r="BM373" i="2"/>
  <c r="BT341" i="2"/>
  <c r="BZ341" i="2" s="1"/>
  <c r="BM265" i="2"/>
  <c r="BM165" i="2"/>
  <c r="BR44" i="2"/>
  <c r="BX44" i="2" s="1"/>
  <c r="BM331" i="2"/>
  <c r="BM66" i="2"/>
  <c r="BM263" i="2"/>
  <c r="BT434" i="2"/>
  <c r="BZ434" i="2" s="1"/>
  <c r="BM71" i="2"/>
  <c r="BT477" i="2"/>
  <c r="BZ477" i="2" s="1"/>
  <c r="BS285" i="2"/>
  <c r="BY285" i="2" s="1"/>
  <c r="BR97" i="2"/>
  <c r="BX97" i="2" s="1"/>
  <c r="BM52" i="2"/>
  <c r="BM291" i="2"/>
  <c r="BM366" i="2"/>
  <c r="BM310" i="2"/>
  <c r="BS134" i="2"/>
  <c r="BY134" i="2" s="1"/>
  <c r="BM25" i="2"/>
  <c r="BT381" i="2"/>
  <c r="BZ381" i="2" s="1"/>
  <c r="BT117" i="2"/>
  <c r="BZ117" i="2" s="1"/>
  <c r="BM105" i="2"/>
  <c r="BM24" i="2"/>
  <c r="BM386" i="2"/>
  <c r="BM214" i="2"/>
  <c r="BT170" i="2"/>
  <c r="BZ170" i="2" s="1"/>
  <c r="BR223" i="2"/>
  <c r="BX223" i="2" s="1"/>
  <c r="BM127" i="2"/>
  <c r="BM22" i="2"/>
  <c r="BM239" i="2"/>
  <c r="BM99" i="2"/>
  <c r="BM423" i="2"/>
  <c r="BM383" i="2"/>
  <c r="BR363" i="2"/>
  <c r="BX363" i="2" s="1"/>
  <c r="BT343" i="2"/>
  <c r="BZ343" i="2" s="1"/>
  <c r="BR323" i="2"/>
  <c r="BX323" i="2" s="1"/>
  <c r="BR303" i="2"/>
  <c r="BX303" i="2" s="1"/>
  <c r="BM406" i="2"/>
  <c r="BM194" i="2"/>
  <c r="BT29" i="2"/>
  <c r="BZ29" i="2" s="1"/>
  <c r="BM429" i="2"/>
  <c r="BM365" i="2"/>
  <c r="BM241" i="2"/>
  <c r="BS487" i="2"/>
  <c r="BY487" i="2" s="1"/>
  <c r="BT447" i="2"/>
  <c r="BZ447" i="2" s="1"/>
  <c r="BS427" i="2"/>
  <c r="BY427" i="2" s="1"/>
  <c r="BR407" i="2"/>
  <c r="BX407" i="2" s="1"/>
  <c r="BS367" i="2"/>
  <c r="BY367" i="2" s="1"/>
  <c r="BT369" i="2"/>
  <c r="BZ369" i="2" s="1"/>
  <c r="BT366" i="2"/>
  <c r="BZ366" i="2" s="1"/>
  <c r="BT399" i="2"/>
  <c r="BZ399" i="2" s="1"/>
  <c r="BS211" i="2"/>
  <c r="BY211" i="2" s="1"/>
  <c r="BM243" i="2"/>
  <c r="BM195" i="2"/>
  <c r="BT62" i="2"/>
  <c r="BZ62" i="2" s="1"/>
  <c r="BS30" i="2"/>
  <c r="BY30" i="2" s="1"/>
  <c r="BS423" i="2"/>
  <c r="BY423" i="2" s="1"/>
  <c r="BT195" i="2"/>
  <c r="BZ195" i="2" s="1"/>
  <c r="BM311" i="2"/>
  <c r="BS541" i="2"/>
  <c r="BY541" i="2" s="1"/>
  <c r="BM413" i="2"/>
  <c r="BT285" i="2"/>
  <c r="BZ285" i="2" s="1"/>
  <c r="BM173" i="2"/>
  <c r="BT52" i="2"/>
  <c r="BZ52" i="2" s="1"/>
  <c r="BR433" i="2"/>
  <c r="BX433" i="2" s="1"/>
  <c r="BR131" i="2"/>
  <c r="BX131" i="2" s="1"/>
  <c r="BM259" i="2"/>
  <c r="BM179" i="2"/>
  <c r="BM34" i="2"/>
  <c r="BT179" i="2"/>
  <c r="BZ179" i="2" s="1"/>
  <c r="BT349" i="2"/>
  <c r="BZ349" i="2" s="1"/>
  <c r="BR339" i="2"/>
  <c r="BX339" i="2" s="1"/>
  <c r="BR419" i="2"/>
  <c r="BX419" i="2" s="1"/>
  <c r="BS363" i="2"/>
  <c r="BY363" i="2" s="1"/>
  <c r="BS343" i="2"/>
  <c r="BY343" i="2" s="1"/>
  <c r="BS323" i="2"/>
  <c r="BY323" i="2" s="1"/>
  <c r="BS303" i="2"/>
  <c r="BY303" i="2" s="1"/>
  <c r="BM379" i="2"/>
  <c r="BM363" i="2"/>
  <c r="BS519" i="2"/>
  <c r="BY519" i="2" s="1"/>
  <c r="BM412" i="2"/>
  <c r="BM164" i="2"/>
  <c r="BR72" i="2"/>
  <c r="BX72" i="2" s="1"/>
  <c r="BT378" i="2"/>
  <c r="BZ378" i="2" s="1"/>
  <c r="BM45" i="2"/>
  <c r="BM133" i="2"/>
  <c r="BM405" i="2"/>
  <c r="BM341" i="2"/>
  <c r="BM299" i="2"/>
  <c r="BM219" i="2"/>
  <c r="BT509" i="2"/>
  <c r="BZ509" i="2" s="1"/>
  <c r="BM445" i="2"/>
  <c r="BM381" i="2"/>
  <c r="BT115" i="2"/>
  <c r="BZ115" i="2" s="1"/>
  <c r="BR413" i="2"/>
  <c r="BX413" i="2" s="1"/>
  <c r="BT30" i="2"/>
  <c r="BZ30" i="2" s="1"/>
  <c r="BM14" i="2"/>
  <c r="BS459" i="2"/>
  <c r="BY459" i="2" s="1"/>
  <c r="BS451" i="2"/>
  <c r="BY451" i="2" s="1"/>
  <c r="BT423" i="2"/>
  <c r="BZ423" i="2" s="1"/>
  <c r="BS399" i="2"/>
  <c r="BY399" i="2" s="1"/>
  <c r="BR383" i="2"/>
  <c r="BX383" i="2" s="1"/>
  <c r="BT379" i="2"/>
  <c r="BZ379" i="2" s="1"/>
  <c r="BT363" i="2"/>
  <c r="BZ363" i="2" s="1"/>
  <c r="BT323" i="2"/>
  <c r="BZ323" i="2" s="1"/>
  <c r="BT311" i="2"/>
  <c r="BZ311" i="2" s="1"/>
  <c r="BT303" i="2"/>
  <c r="BZ303" i="2" s="1"/>
  <c r="BR275" i="2"/>
  <c r="BX275" i="2" s="1"/>
  <c r="BT259" i="2"/>
  <c r="BZ259" i="2" s="1"/>
  <c r="BR195" i="2"/>
  <c r="BX195" i="2" s="1"/>
  <c r="BS131" i="2"/>
  <c r="BY131" i="2" s="1"/>
  <c r="BM451" i="2"/>
  <c r="BM419" i="2"/>
  <c r="BM323" i="2"/>
  <c r="BM303" i="2"/>
  <c r="BM275" i="2"/>
  <c r="BM225" i="2"/>
  <c r="BM202" i="2"/>
  <c r="BM95" i="2"/>
  <c r="BR115" i="2"/>
  <c r="BX115" i="2" s="1"/>
  <c r="BR285" i="2"/>
  <c r="BX285" i="2" s="1"/>
  <c r="BR194" i="2"/>
  <c r="BX194" i="2" s="1"/>
  <c r="BR30" i="2"/>
  <c r="BX30" i="2" s="1"/>
  <c r="BT406" i="2"/>
  <c r="BZ406" i="2" s="1"/>
  <c r="BT459" i="2"/>
  <c r="BZ459" i="2" s="1"/>
  <c r="BT451" i="2"/>
  <c r="BZ451" i="2" s="1"/>
  <c r="BT439" i="2"/>
  <c r="BZ439" i="2" s="1"/>
  <c r="BR423" i="2"/>
  <c r="BX423" i="2" s="1"/>
  <c r="BT419" i="2"/>
  <c r="BZ419" i="2" s="1"/>
  <c r="BS383" i="2"/>
  <c r="BY383" i="2" s="1"/>
  <c r="BR343" i="2"/>
  <c r="BX343" i="2" s="1"/>
  <c r="BT339" i="2"/>
  <c r="BZ339" i="2" s="1"/>
  <c r="BS275" i="2"/>
  <c r="BY275" i="2" s="1"/>
  <c r="BR259" i="2"/>
  <c r="BX259" i="2" s="1"/>
  <c r="BT227" i="2"/>
  <c r="BZ227" i="2" s="1"/>
  <c r="BR211" i="2"/>
  <c r="BX211" i="2" s="1"/>
  <c r="BT131" i="2"/>
  <c r="BZ131" i="2" s="1"/>
  <c r="BT95" i="2"/>
  <c r="BZ95" i="2" s="1"/>
  <c r="BM131" i="2"/>
  <c r="BM439" i="2"/>
  <c r="BM359" i="2"/>
  <c r="BM343" i="2"/>
  <c r="BM283" i="2"/>
  <c r="BM285" i="2"/>
  <c r="BR519" i="2"/>
  <c r="BX519" i="2" s="1"/>
  <c r="BT499" i="2"/>
  <c r="BZ499" i="2" s="1"/>
  <c r="BS85" i="2"/>
  <c r="BY85" i="2" s="1"/>
  <c r="BM426" i="2"/>
  <c r="BM278" i="2"/>
  <c r="BM430" i="2"/>
  <c r="BM134" i="2"/>
  <c r="BS239" i="2"/>
  <c r="BY239" i="2" s="1"/>
  <c r="BM223" i="2"/>
  <c r="BR127" i="2"/>
  <c r="BX127" i="2" s="1"/>
  <c r="BS115" i="2"/>
  <c r="BY115" i="2" s="1"/>
  <c r="BT338" i="2"/>
  <c r="BZ338" i="2" s="1"/>
  <c r="BR439" i="2"/>
  <c r="BX439" i="2" s="1"/>
  <c r="BR399" i="2"/>
  <c r="BX399" i="2" s="1"/>
  <c r="BT383" i="2"/>
  <c r="BZ383" i="2" s="1"/>
  <c r="BT351" i="2"/>
  <c r="BZ351" i="2" s="1"/>
  <c r="BS339" i="2"/>
  <c r="BY339" i="2" s="1"/>
  <c r="BT199" i="2"/>
  <c r="BZ199" i="2" s="1"/>
  <c r="BM174" i="2"/>
  <c r="BS539" i="2"/>
  <c r="BY539" i="2" s="1"/>
  <c r="BR499" i="2"/>
  <c r="BX499" i="2" s="1"/>
  <c r="BT479" i="2"/>
  <c r="BZ479" i="2" s="1"/>
  <c r="BS93" i="2"/>
  <c r="BY93" i="2" s="1"/>
  <c r="BM41" i="2"/>
  <c r="BT214" i="2"/>
  <c r="BZ214" i="2" s="1"/>
  <c r="BS170" i="2"/>
  <c r="BY170" i="2" s="1"/>
  <c r="BS253" i="2"/>
  <c r="BY253" i="2" s="1"/>
  <c r="BT183" i="2"/>
  <c r="BZ183" i="2" s="1"/>
  <c r="BR119" i="2"/>
  <c r="BX119" i="2" s="1"/>
  <c r="BT71" i="2"/>
  <c r="BZ71" i="2" s="1"/>
  <c r="BR123" i="2"/>
  <c r="BX123" i="2" s="1"/>
  <c r="BM416" i="2"/>
  <c r="BM304" i="2"/>
  <c r="BR274" i="2"/>
  <c r="BX274" i="2" s="1"/>
  <c r="BM249" i="2"/>
  <c r="BM276" i="2"/>
  <c r="BM380" i="2"/>
  <c r="BM354" i="2"/>
  <c r="BT7" i="2"/>
  <c r="BZ7" i="2" s="1"/>
  <c r="BS261" i="2"/>
  <c r="BY261" i="2" s="1"/>
  <c r="BS56" i="2"/>
  <c r="BY56" i="2" s="1"/>
  <c r="BS347" i="2"/>
  <c r="BY347" i="2" s="1"/>
  <c r="BR327" i="2"/>
  <c r="BX327" i="2" s="1"/>
  <c r="BR307" i="2"/>
  <c r="BX307" i="2" s="1"/>
  <c r="BR161" i="2"/>
  <c r="BX161" i="2" s="1"/>
  <c r="BR146" i="2"/>
  <c r="BX146" i="2" s="1"/>
  <c r="BS320" i="2"/>
  <c r="BY320" i="2" s="1"/>
  <c r="BR288" i="2"/>
  <c r="BX288" i="2" s="1"/>
  <c r="BT228" i="2"/>
  <c r="BZ228" i="2" s="1"/>
  <c r="BT260" i="2"/>
  <c r="BZ260" i="2" s="1"/>
  <c r="BS490" i="2"/>
  <c r="BY490" i="2" s="1"/>
  <c r="BT450" i="2"/>
  <c r="BZ450" i="2" s="1"/>
  <c r="BS362" i="2"/>
  <c r="BY362" i="2" s="1"/>
  <c r="BT222" i="2"/>
  <c r="BZ222" i="2" s="1"/>
  <c r="BT9" i="2"/>
  <c r="BZ9" i="2" s="1"/>
  <c r="BR494" i="2"/>
  <c r="BX494" i="2" s="1"/>
  <c r="BS366" i="2"/>
  <c r="BY366" i="2" s="1"/>
  <c r="BS226" i="2"/>
  <c r="BY226" i="2" s="1"/>
  <c r="BR178" i="2"/>
  <c r="BX178" i="2" s="1"/>
  <c r="BT53" i="2"/>
  <c r="BZ53" i="2" s="1"/>
  <c r="BR13" i="2"/>
  <c r="BX13" i="2" s="1"/>
  <c r="BS188" i="2"/>
  <c r="BY188" i="2" s="1"/>
  <c r="BT298" i="2"/>
  <c r="BZ298" i="2" s="1"/>
  <c r="BS22" i="2"/>
  <c r="BY22" i="2" s="1"/>
  <c r="BS209" i="2"/>
  <c r="BY209" i="2" s="1"/>
  <c r="BS44" i="2"/>
  <c r="BY44" i="2" s="1"/>
  <c r="BR493" i="2"/>
  <c r="BX493" i="2" s="1"/>
  <c r="BR365" i="2"/>
  <c r="BX365" i="2" s="1"/>
  <c r="BT265" i="2"/>
  <c r="BZ265" i="2" s="1"/>
  <c r="BT241" i="2"/>
  <c r="BZ241" i="2" s="1"/>
  <c r="BT73" i="2"/>
  <c r="BZ73" i="2" s="1"/>
  <c r="BS26" i="2"/>
  <c r="BY26" i="2" s="1"/>
  <c r="BR513" i="2"/>
  <c r="BX513" i="2" s="1"/>
  <c r="BT497" i="2"/>
  <c r="BZ497" i="2" s="1"/>
  <c r="BT449" i="2"/>
  <c r="BZ449" i="2" s="1"/>
  <c r="BT433" i="2"/>
  <c r="BZ433" i="2" s="1"/>
  <c r="BT385" i="2"/>
  <c r="BZ385" i="2" s="1"/>
  <c r="BS369" i="2"/>
  <c r="BY369" i="2" s="1"/>
  <c r="BT317" i="2"/>
  <c r="BZ317" i="2" s="1"/>
  <c r="BS40" i="2"/>
  <c r="BY40" i="2" s="1"/>
  <c r="BS408" i="2"/>
  <c r="BY408" i="2" s="1"/>
  <c r="BR344" i="2"/>
  <c r="BX344" i="2" s="1"/>
  <c r="BT184" i="2"/>
  <c r="BZ184" i="2" s="1"/>
  <c r="BT290" i="2"/>
  <c r="BZ290" i="2" s="1"/>
  <c r="BT266" i="2"/>
  <c r="BZ266" i="2" s="1"/>
  <c r="BR37" i="2"/>
  <c r="BX37" i="2" s="1"/>
  <c r="BT389" i="2"/>
  <c r="BZ389" i="2" s="1"/>
  <c r="BR505" i="2"/>
  <c r="BX505" i="2" s="1"/>
  <c r="BS20" i="2"/>
  <c r="BY20" i="2" s="1"/>
  <c r="BT279" i="2"/>
  <c r="BZ279" i="2" s="1"/>
  <c r="BR247" i="2"/>
  <c r="BX247" i="2" s="1"/>
  <c r="BR231" i="2"/>
  <c r="BX231" i="2" s="1"/>
  <c r="BR199" i="2"/>
  <c r="BX199" i="2" s="1"/>
  <c r="BR553" i="2"/>
  <c r="BX553" i="2" s="1"/>
  <c r="BS457" i="2"/>
  <c r="BY457" i="2" s="1"/>
  <c r="BS425" i="2"/>
  <c r="BY425" i="2" s="1"/>
  <c r="BR133" i="2"/>
  <c r="BX133" i="2" s="1"/>
  <c r="BR113" i="2"/>
  <c r="BX113" i="2" s="1"/>
  <c r="BS32" i="2"/>
  <c r="BY32" i="2" s="1"/>
  <c r="BT547" i="2"/>
  <c r="BZ547" i="2" s="1"/>
  <c r="BS527" i="2"/>
  <c r="BY527" i="2" s="1"/>
  <c r="BR507" i="2"/>
  <c r="BX507" i="2" s="1"/>
  <c r="BT467" i="2"/>
  <c r="BZ467" i="2" s="1"/>
  <c r="BR391" i="2"/>
  <c r="BX391" i="2" s="1"/>
  <c r="BS351" i="2"/>
  <c r="BY351" i="2" s="1"/>
  <c r="BS331" i="2"/>
  <c r="BY331" i="2" s="1"/>
  <c r="BS119" i="2"/>
  <c r="BY119" i="2" s="1"/>
  <c r="BR290" i="2"/>
  <c r="BX290" i="2" s="1"/>
  <c r="BR266" i="2"/>
  <c r="BX266" i="2" s="1"/>
  <c r="BS328" i="2"/>
  <c r="BY328" i="2" s="1"/>
  <c r="BS84" i="2"/>
  <c r="BY84" i="2" s="1"/>
  <c r="BR183" i="2"/>
  <c r="BX183" i="2" s="1"/>
  <c r="BS550" i="2"/>
  <c r="BY550" i="2" s="1"/>
  <c r="BS506" i="2"/>
  <c r="BY506" i="2" s="1"/>
  <c r="BR442" i="2"/>
  <c r="BX442" i="2" s="1"/>
  <c r="BT422" i="2"/>
  <c r="BZ422" i="2" s="1"/>
  <c r="BR358" i="2"/>
  <c r="BX358" i="2" s="1"/>
  <c r="BS66" i="2"/>
  <c r="BY66" i="2" s="1"/>
  <c r="BS45" i="2"/>
  <c r="BY45" i="2" s="1"/>
  <c r="BS273" i="2"/>
  <c r="BY273" i="2" s="1"/>
  <c r="BR237" i="2"/>
  <c r="BX237" i="2" s="1"/>
  <c r="BS133" i="2"/>
  <c r="BY133" i="2" s="1"/>
  <c r="BS249" i="2"/>
  <c r="BY249" i="2" s="1"/>
  <c r="BR55" i="2"/>
  <c r="BX55" i="2" s="1"/>
  <c r="BR39" i="2"/>
  <c r="BX39" i="2" s="1"/>
  <c r="BR7" i="2"/>
  <c r="BX7" i="2" s="1"/>
  <c r="BS432" i="2"/>
  <c r="BY432" i="2" s="1"/>
  <c r="BT384" i="2"/>
  <c r="BZ384" i="2" s="1"/>
  <c r="BS140" i="2"/>
  <c r="BY140" i="2" s="1"/>
  <c r="BS64" i="2"/>
  <c r="BY64" i="2" s="1"/>
  <c r="BR424" i="2"/>
  <c r="BX424" i="2" s="1"/>
  <c r="BS392" i="2"/>
  <c r="BY392" i="2" s="1"/>
  <c r="BR360" i="2"/>
  <c r="BX360" i="2" s="1"/>
  <c r="BS344" i="2"/>
  <c r="BY344" i="2" s="1"/>
  <c r="BS276" i="2"/>
  <c r="BY276" i="2" s="1"/>
  <c r="BR212" i="2"/>
  <c r="BX212" i="2" s="1"/>
  <c r="BR114" i="2"/>
  <c r="BX114" i="2" s="1"/>
  <c r="BT263" i="2"/>
  <c r="BZ263" i="2" s="1"/>
  <c r="BS70" i="2"/>
  <c r="BY70" i="2" s="1"/>
  <c r="BS377" i="2"/>
  <c r="BY377" i="2" s="1"/>
  <c r="BR389" i="2"/>
  <c r="BX389" i="2" s="1"/>
  <c r="BS345" i="2"/>
  <c r="BY345" i="2" s="1"/>
  <c r="BS321" i="2"/>
  <c r="BY321" i="2" s="1"/>
  <c r="BR169" i="2"/>
  <c r="BX169" i="2" s="1"/>
  <c r="BR48" i="2"/>
  <c r="BX48" i="2" s="1"/>
  <c r="BT28" i="2"/>
  <c r="BZ28" i="2" s="1"/>
  <c r="BS287" i="2"/>
  <c r="BY287" i="2" s="1"/>
  <c r="BR191" i="2"/>
  <c r="BX191" i="2" s="1"/>
  <c r="BS151" i="2"/>
  <c r="BY151" i="2" s="1"/>
  <c r="BR42" i="2"/>
  <c r="BX42" i="2" s="1"/>
  <c r="BS337" i="2"/>
  <c r="BY337" i="2" s="1"/>
  <c r="BR245" i="2"/>
  <c r="BX245" i="2" s="1"/>
  <c r="BR197" i="2"/>
  <c r="BX197" i="2" s="1"/>
  <c r="BR141" i="2"/>
  <c r="BX141" i="2" s="1"/>
  <c r="BR125" i="2"/>
  <c r="BX125" i="2" s="1"/>
  <c r="BS8" i="2"/>
  <c r="BY8" i="2" s="1"/>
  <c r="BS414" i="2"/>
  <c r="BY414" i="2" s="1"/>
  <c r="BS350" i="2"/>
  <c r="BY350" i="2" s="1"/>
  <c r="BS270" i="2"/>
  <c r="BY270" i="2" s="1"/>
  <c r="BT130" i="2"/>
  <c r="BZ130" i="2" s="1"/>
  <c r="BT501" i="2"/>
  <c r="BZ501" i="2" s="1"/>
  <c r="BS437" i="2"/>
  <c r="BY437" i="2" s="1"/>
  <c r="BT373" i="2"/>
  <c r="BZ373" i="2" s="1"/>
  <c r="BR60" i="2"/>
  <c r="BX60" i="2" s="1"/>
  <c r="BR12" i="2"/>
  <c r="BX12" i="2" s="1"/>
  <c r="BT546" i="2"/>
  <c r="BZ546" i="2" s="1"/>
  <c r="BR510" i="2"/>
  <c r="BX510" i="2" s="1"/>
  <c r="BT278" i="2"/>
  <c r="BZ278" i="2" s="1"/>
  <c r="BT186" i="2"/>
  <c r="BZ186" i="2" s="1"/>
  <c r="BR57" i="2"/>
  <c r="BX57" i="2" s="1"/>
  <c r="BR5" i="2"/>
  <c r="BX5" i="2" s="1"/>
  <c r="BS62" i="2"/>
  <c r="BY62" i="2" s="1"/>
  <c r="BS243" i="2"/>
  <c r="BY243" i="2" s="1"/>
  <c r="BS203" i="2"/>
  <c r="BY203" i="2" s="1"/>
  <c r="BR99" i="2"/>
  <c r="BX99" i="2" s="1"/>
  <c r="BR6" i="2"/>
  <c r="BX6" i="2" s="1"/>
  <c r="BT531" i="2"/>
  <c r="BZ531" i="2" s="1"/>
  <c r="BT483" i="2"/>
  <c r="BZ483" i="2" s="1"/>
  <c r="BT463" i="2"/>
  <c r="BZ463" i="2" s="1"/>
  <c r="BT443" i="2"/>
  <c r="BZ443" i="2" s="1"/>
  <c r="BS415" i="2"/>
  <c r="BY415" i="2" s="1"/>
  <c r="BS395" i="2"/>
  <c r="BY395" i="2" s="1"/>
  <c r="BR375" i="2"/>
  <c r="BX375" i="2" s="1"/>
  <c r="BS271" i="2"/>
  <c r="BY271" i="2" s="1"/>
  <c r="BS227" i="2"/>
  <c r="BY227" i="2" s="1"/>
  <c r="BS179" i="2"/>
  <c r="BY179" i="2" s="1"/>
  <c r="BT54" i="2"/>
  <c r="BZ54" i="2" s="1"/>
  <c r="BT14" i="2"/>
  <c r="BZ14" i="2" s="1"/>
  <c r="BS535" i="2"/>
  <c r="BY535" i="2" s="1"/>
  <c r="BS495" i="2"/>
  <c r="BY495" i="2" s="1"/>
  <c r="BR475" i="2"/>
  <c r="BX475" i="2" s="1"/>
  <c r="BS455" i="2"/>
  <c r="BY455" i="2" s="1"/>
  <c r="BT435" i="2"/>
  <c r="BZ435" i="2" s="1"/>
  <c r="BR359" i="2"/>
  <c r="BX359" i="2" s="1"/>
  <c r="BS335" i="2"/>
  <c r="BY335" i="2" s="1"/>
  <c r="BR319" i="2"/>
  <c r="BX319" i="2" s="1"/>
  <c r="BS107" i="2"/>
  <c r="BY107" i="2" s="1"/>
  <c r="BT370" i="2"/>
  <c r="BZ370" i="2" s="1"/>
  <c r="BS334" i="2"/>
  <c r="BY334" i="2" s="1"/>
  <c r="BT306" i="2"/>
  <c r="BZ306" i="2" s="1"/>
  <c r="BR234" i="2"/>
  <c r="BX234" i="2" s="1"/>
  <c r="BR154" i="2"/>
  <c r="BX154" i="2" s="1"/>
  <c r="BT25" i="2"/>
  <c r="BZ25" i="2" s="1"/>
  <c r="BR170" i="2"/>
  <c r="BX170" i="2" s="1"/>
  <c r="BT139" i="2"/>
  <c r="BZ139" i="2" s="1"/>
  <c r="BT111" i="2"/>
  <c r="BZ111" i="2" s="1"/>
  <c r="BR449" i="2"/>
  <c r="BX449" i="2" s="1"/>
  <c r="BS433" i="2"/>
  <c r="BY433" i="2" s="1"/>
  <c r="BS385" i="2"/>
  <c r="BY385" i="2" s="1"/>
  <c r="BR317" i="2"/>
  <c r="BX317" i="2" s="1"/>
  <c r="BR265" i="2"/>
  <c r="BX265" i="2" s="1"/>
  <c r="BS141" i="2"/>
  <c r="BY141" i="2" s="1"/>
  <c r="BR53" i="2"/>
  <c r="BX53" i="2" s="1"/>
  <c r="BR9" i="2"/>
  <c r="BX9" i="2" s="1"/>
  <c r="BS302" i="2"/>
  <c r="BY302" i="2" s="1"/>
  <c r="BR278" i="2"/>
  <c r="BX278" i="2" s="1"/>
  <c r="BS234" i="2"/>
  <c r="BY234" i="2" s="1"/>
  <c r="BT134" i="2"/>
  <c r="BZ134" i="2" s="1"/>
  <c r="BS12" i="2"/>
  <c r="BY12" i="2" s="1"/>
  <c r="BS447" i="2"/>
  <c r="BY447" i="2" s="1"/>
  <c r="BT427" i="2"/>
  <c r="BZ427" i="2" s="1"/>
  <c r="BR415" i="2"/>
  <c r="BX415" i="2" s="1"/>
  <c r="BR367" i="2"/>
  <c r="BX367" i="2" s="1"/>
  <c r="BR351" i="2"/>
  <c r="BX351" i="2" s="1"/>
  <c r="BT347" i="2"/>
  <c r="BZ347" i="2" s="1"/>
  <c r="BR335" i="2"/>
  <c r="BX335" i="2" s="1"/>
  <c r="BT331" i="2"/>
  <c r="BZ331" i="2" s="1"/>
  <c r="BR103" i="2"/>
  <c r="BX103" i="2" s="1"/>
  <c r="BS449" i="2"/>
  <c r="BY449" i="2" s="1"/>
  <c r="BR369" i="2"/>
  <c r="BX369" i="2" s="1"/>
  <c r="BS265" i="2"/>
  <c r="BY265" i="2" s="1"/>
  <c r="BT245" i="2"/>
  <c r="BZ245" i="2" s="1"/>
  <c r="BT141" i="2"/>
  <c r="BZ141" i="2" s="1"/>
  <c r="BS125" i="2"/>
  <c r="BY125" i="2" s="1"/>
  <c r="BS53" i="2"/>
  <c r="BY53" i="2" s="1"/>
  <c r="BS9" i="2"/>
  <c r="BY9" i="2" s="1"/>
  <c r="BT302" i="2"/>
  <c r="BZ302" i="2" s="1"/>
  <c r="BS278" i="2"/>
  <c r="BY278" i="2" s="1"/>
  <c r="BT42" i="2"/>
  <c r="BZ42" i="2" s="1"/>
  <c r="BT26" i="2"/>
  <c r="BZ26" i="2" s="1"/>
  <c r="BR14" i="2"/>
  <c r="BX14" i="2" s="1"/>
  <c r="BT12" i="2"/>
  <c r="BZ12" i="2" s="1"/>
  <c r="BS430" i="2"/>
  <c r="BY430" i="2" s="1"/>
  <c r="BR62" i="2"/>
  <c r="BX62" i="2" s="1"/>
  <c r="BR455" i="2"/>
  <c r="BX455" i="2" s="1"/>
  <c r="BS443" i="2"/>
  <c r="BY443" i="2" s="1"/>
  <c r="BR427" i="2"/>
  <c r="BX427" i="2" s="1"/>
  <c r="BT407" i="2"/>
  <c r="BZ407" i="2" s="1"/>
  <c r="BR395" i="2"/>
  <c r="BX395" i="2" s="1"/>
  <c r="BT391" i="2"/>
  <c r="BZ391" i="2" s="1"/>
  <c r="BT375" i="2"/>
  <c r="BZ375" i="2" s="1"/>
  <c r="BT359" i="2"/>
  <c r="BZ359" i="2" s="1"/>
  <c r="BR347" i="2"/>
  <c r="BX347" i="2" s="1"/>
  <c r="BR331" i="2"/>
  <c r="BX331" i="2" s="1"/>
  <c r="BT327" i="2"/>
  <c r="BZ327" i="2" s="1"/>
  <c r="BS319" i="2"/>
  <c r="BY319" i="2" s="1"/>
  <c r="BT307" i="2"/>
  <c r="BZ307" i="2" s="1"/>
  <c r="BT271" i="2"/>
  <c r="BZ271" i="2" s="1"/>
  <c r="BT243" i="2"/>
  <c r="BZ243" i="2" s="1"/>
  <c r="BR239" i="2"/>
  <c r="BX239" i="2" s="1"/>
  <c r="BR227" i="2"/>
  <c r="BX227" i="2" s="1"/>
  <c r="BR179" i="2"/>
  <c r="BX179" i="2" s="1"/>
  <c r="BT39" i="2"/>
  <c r="BZ39" i="2" s="1"/>
  <c r="BS494" i="2"/>
  <c r="BY494" i="2" s="1"/>
  <c r="BR535" i="2"/>
  <c r="BX535" i="2" s="1"/>
  <c r="BT527" i="2"/>
  <c r="BZ527" i="2" s="1"/>
  <c r="BS507" i="2"/>
  <c r="BY507" i="2" s="1"/>
  <c r="BT495" i="2"/>
  <c r="BZ495" i="2" s="1"/>
  <c r="BR487" i="2"/>
  <c r="BX487" i="2" s="1"/>
  <c r="BT475" i="2"/>
  <c r="BZ475" i="2" s="1"/>
  <c r="BS463" i="2"/>
  <c r="BY463" i="2" s="1"/>
  <c r="BS314" i="2"/>
  <c r="BY314" i="2" s="1"/>
  <c r="BT34" i="2"/>
  <c r="BZ34" i="2" s="1"/>
  <c r="BR26" i="2"/>
  <c r="BX26" i="2" s="1"/>
  <c r="BR443" i="2"/>
  <c r="BX443" i="2" s="1"/>
  <c r="BT395" i="2"/>
  <c r="BZ395" i="2" s="1"/>
  <c r="BR255" i="2"/>
  <c r="BX255" i="2" s="1"/>
  <c r="BT246" i="2"/>
  <c r="BZ246" i="2" s="1"/>
  <c r="BR134" i="2"/>
  <c r="BX134" i="2" s="1"/>
  <c r="BR430" i="2"/>
  <c r="BX430" i="2" s="1"/>
  <c r="BR366" i="2"/>
  <c r="BX366" i="2" s="1"/>
  <c r="BR435" i="2"/>
  <c r="BX435" i="2" s="1"/>
  <c r="BT239" i="2"/>
  <c r="BZ239" i="2" s="1"/>
  <c r="BR207" i="2"/>
  <c r="BX207" i="2" s="1"/>
  <c r="BT127" i="2"/>
  <c r="BZ127" i="2" s="1"/>
  <c r="BR547" i="2"/>
  <c r="BX547" i="2" s="1"/>
  <c r="BR531" i="2"/>
  <c r="BX531" i="2" s="1"/>
  <c r="BR515" i="2"/>
  <c r="BX515" i="2" s="1"/>
  <c r="BT507" i="2"/>
  <c r="BZ507" i="2" s="1"/>
  <c r="BR483" i="2"/>
  <c r="BX483" i="2" s="1"/>
  <c r="BS475" i="2"/>
  <c r="BY475" i="2" s="1"/>
  <c r="BR467" i="2"/>
  <c r="BX467" i="2" s="1"/>
  <c r="BT155" i="2"/>
  <c r="BZ155" i="2" s="1"/>
  <c r="BS300" i="2"/>
  <c r="BY300" i="2" s="1"/>
  <c r="BR188" i="2"/>
  <c r="BX188" i="2" s="1"/>
  <c r="BT104" i="2"/>
  <c r="BZ104" i="2" s="1"/>
  <c r="BT244" i="2"/>
  <c r="BZ244" i="2" s="1"/>
  <c r="BR228" i="2"/>
  <c r="BX228" i="2" s="1"/>
  <c r="BT212" i="2"/>
  <c r="BZ212" i="2" s="1"/>
  <c r="BS43" i="2"/>
  <c r="BY43" i="2" s="1"/>
  <c r="BS530" i="2"/>
  <c r="BY530" i="2" s="1"/>
  <c r="BS402" i="2"/>
  <c r="BY402" i="2" s="1"/>
  <c r="BR270" i="2"/>
  <c r="BX270" i="2" s="1"/>
  <c r="BS186" i="2"/>
  <c r="BY186" i="2" s="1"/>
  <c r="BR150" i="2"/>
  <c r="BX150" i="2" s="1"/>
  <c r="BS25" i="2"/>
  <c r="BY25" i="2" s="1"/>
  <c r="BR534" i="2"/>
  <c r="BX534" i="2" s="1"/>
  <c r="BS510" i="2"/>
  <c r="BY510" i="2" s="1"/>
  <c r="BR470" i="2"/>
  <c r="BX470" i="2" s="1"/>
  <c r="BS382" i="2"/>
  <c r="BY382" i="2" s="1"/>
  <c r="BT342" i="2"/>
  <c r="BZ342" i="2" s="1"/>
  <c r="BS298" i="2"/>
  <c r="BY298" i="2" s="1"/>
  <c r="BR242" i="2"/>
  <c r="BX242" i="2" s="1"/>
  <c r="BS222" i="2"/>
  <c r="BY222" i="2" s="1"/>
  <c r="BT194" i="2"/>
  <c r="BZ194" i="2" s="1"/>
  <c r="BT5" i="2"/>
  <c r="BZ5" i="2" s="1"/>
  <c r="BT175" i="2"/>
  <c r="BZ175" i="2" s="1"/>
  <c r="BS79" i="2"/>
  <c r="BY79" i="2" s="1"/>
  <c r="BT58" i="2"/>
  <c r="BZ58" i="2" s="1"/>
  <c r="BS501" i="2"/>
  <c r="BY501" i="2" s="1"/>
  <c r="BR437" i="2"/>
  <c r="BX437" i="2" s="1"/>
  <c r="BS373" i="2"/>
  <c r="BY373" i="2" s="1"/>
  <c r="BS305" i="2"/>
  <c r="BY305" i="2" s="1"/>
  <c r="BT105" i="2"/>
  <c r="BZ105" i="2" s="1"/>
  <c r="BS73" i="2"/>
  <c r="BY73" i="2" s="1"/>
  <c r="BS549" i="2"/>
  <c r="BY549" i="2" s="1"/>
  <c r="BT421" i="2"/>
  <c r="BZ421" i="2" s="1"/>
  <c r="BT357" i="2"/>
  <c r="BZ357" i="2" s="1"/>
  <c r="BS217" i="2"/>
  <c r="BY217" i="2" s="1"/>
  <c r="BR24" i="2"/>
  <c r="BX24" i="2" s="1"/>
  <c r="BR203" i="2"/>
  <c r="BX203" i="2" s="1"/>
  <c r="BS87" i="2"/>
  <c r="BY87" i="2" s="1"/>
  <c r="BT223" i="2"/>
  <c r="BZ223" i="2" s="1"/>
  <c r="BR177" i="2"/>
  <c r="BX177" i="2" s="1"/>
  <c r="BR189" i="2"/>
  <c r="BX189" i="2" s="1"/>
  <c r="BS493" i="2"/>
  <c r="BY493" i="2" s="1"/>
  <c r="BT282" i="2"/>
  <c r="BZ282" i="2" s="1"/>
  <c r="BT49" i="2"/>
  <c r="BZ49" i="2" s="1"/>
  <c r="BS29" i="2"/>
  <c r="BY29" i="2" s="1"/>
  <c r="BS448" i="2"/>
  <c r="BY448" i="2" s="1"/>
  <c r="BR304" i="2"/>
  <c r="BX304" i="2" s="1"/>
  <c r="BR23" i="2"/>
  <c r="BX23" i="2" s="1"/>
  <c r="BT368" i="2"/>
  <c r="BZ368" i="2" s="1"/>
  <c r="BR456" i="2"/>
  <c r="BX456" i="2" s="1"/>
  <c r="BR408" i="2"/>
  <c r="BX408" i="2" s="1"/>
  <c r="BT312" i="2"/>
  <c r="BZ312" i="2" s="1"/>
  <c r="BT534" i="2"/>
  <c r="BZ534" i="2" s="1"/>
  <c r="BS514" i="2"/>
  <c r="BY514" i="2" s="1"/>
  <c r="BR490" i="2"/>
  <c r="BX490" i="2" s="1"/>
  <c r="BT470" i="2"/>
  <c r="BZ470" i="2" s="1"/>
  <c r="BS426" i="2"/>
  <c r="BY426" i="2" s="1"/>
  <c r="BR406" i="2"/>
  <c r="BX406" i="2" s="1"/>
  <c r="BS466" i="2"/>
  <c r="BY466" i="2" s="1"/>
  <c r="BS260" i="2"/>
  <c r="BY260" i="2" s="1"/>
  <c r="BT164" i="2"/>
  <c r="BZ164" i="2" s="1"/>
  <c r="BS224" i="2"/>
  <c r="BY224" i="2" s="1"/>
  <c r="BS208" i="2"/>
  <c r="BY208" i="2" s="1"/>
  <c r="BT72" i="2"/>
  <c r="BZ72" i="2" s="1"/>
  <c r="BS288" i="2"/>
  <c r="BY288" i="2" s="1"/>
  <c r="BT386" i="2"/>
  <c r="BZ386" i="2" s="1"/>
  <c r="BT295" i="2"/>
  <c r="BZ295" i="2" s="1"/>
  <c r="BR21" i="2"/>
  <c r="BX21" i="2" s="1"/>
  <c r="BS329" i="2"/>
  <c r="BY329" i="2" s="1"/>
  <c r="BT201" i="2"/>
  <c r="BZ201" i="2" s="1"/>
  <c r="BR257" i="2"/>
  <c r="BX257" i="2" s="1"/>
  <c r="BS233" i="2"/>
  <c r="BY233" i="2" s="1"/>
  <c r="BT40" i="2"/>
  <c r="BZ40" i="2" s="1"/>
  <c r="BT299" i="2"/>
  <c r="BZ299" i="2" s="1"/>
  <c r="BS235" i="2"/>
  <c r="BY235" i="2" s="1"/>
  <c r="BS219" i="2"/>
  <c r="BY219" i="2" s="1"/>
  <c r="BT123" i="2"/>
  <c r="BZ123" i="2" s="1"/>
  <c r="BR107" i="2"/>
  <c r="BX107" i="2" s="1"/>
  <c r="BR38" i="2"/>
  <c r="BX38" i="2" s="1"/>
  <c r="BR22" i="2"/>
  <c r="BX22" i="2" s="1"/>
  <c r="BS6" i="2"/>
  <c r="BY6" i="2" s="1"/>
  <c r="BT541" i="2"/>
  <c r="BZ541" i="2" s="1"/>
  <c r="BS525" i="2"/>
  <c r="BY525" i="2" s="1"/>
  <c r="BS509" i="2"/>
  <c r="BY509" i="2" s="1"/>
  <c r="BS477" i="2"/>
  <c r="BY477" i="2" s="1"/>
  <c r="BT461" i="2"/>
  <c r="BZ461" i="2" s="1"/>
  <c r="BS445" i="2"/>
  <c r="BY445" i="2" s="1"/>
  <c r="BS429" i="2"/>
  <c r="BY429" i="2" s="1"/>
  <c r="BT413" i="2"/>
  <c r="BZ413" i="2" s="1"/>
  <c r="BS397" i="2"/>
  <c r="BY397" i="2" s="1"/>
  <c r="BS381" i="2"/>
  <c r="BY381" i="2" s="1"/>
  <c r="BT365" i="2"/>
  <c r="BZ365" i="2" s="1"/>
  <c r="BS349" i="2"/>
  <c r="BY349" i="2" s="1"/>
  <c r="BS333" i="2"/>
  <c r="BY333" i="2" s="1"/>
  <c r="BT297" i="2"/>
  <c r="BZ297" i="2" s="1"/>
  <c r="BS241" i="2"/>
  <c r="BY241" i="2" s="1"/>
  <c r="BT225" i="2"/>
  <c r="BZ225" i="2" s="1"/>
  <c r="BR209" i="2"/>
  <c r="BX209" i="2" s="1"/>
  <c r="BS173" i="2"/>
  <c r="BY173" i="2" s="1"/>
  <c r="BS117" i="2"/>
  <c r="BY117" i="2" s="1"/>
  <c r="BR101" i="2"/>
  <c r="BX101" i="2" s="1"/>
  <c r="BS52" i="2"/>
  <c r="BY52" i="2" s="1"/>
  <c r="BT36" i="2"/>
  <c r="BZ36" i="2" s="1"/>
  <c r="BT4" i="2"/>
  <c r="BZ4" i="2" s="1"/>
  <c r="BS462" i="2"/>
  <c r="BY462" i="2" s="1"/>
  <c r="BT398" i="2"/>
  <c r="BZ398" i="2" s="1"/>
  <c r="BS338" i="2"/>
  <c r="BY338" i="2" s="1"/>
  <c r="BS294" i="2"/>
  <c r="BY294" i="2" s="1"/>
  <c r="BS218" i="2"/>
  <c r="BY218" i="2" s="1"/>
  <c r="BR122" i="2"/>
  <c r="BX122" i="2" s="1"/>
  <c r="BT533" i="2"/>
  <c r="BZ533" i="2" s="1"/>
  <c r="BT481" i="2"/>
  <c r="BZ481" i="2" s="1"/>
  <c r="BT469" i="2"/>
  <c r="BZ469" i="2" s="1"/>
  <c r="BT405" i="2"/>
  <c r="BZ405" i="2" s="1"/>
  <c r="BS353" i="2"/>
  <c r="BY353" i="2" s="1"/>
  <c r="BS341" i="2"/>
  <c r="BY341" i="2" s="1"/>
  <c r="BR313" i="2"/>
  <c r="BX313" i="2" s="1"/>
  <c r="BR281" i="2"/>
  <c r="BX281" i="2" s="1"/>
  <c r="BT165" i="2"/>
  <c r="BZ165" i="2" s="1"/>
  <c r="BS81" i="2"/>
  <c r="BY81" i="2" s="1"/>
  <c r="BT16" i="2"/>
  <c r="BZ16" i="2" s="1"/>
  <c r="BT270" i="2"/>
  <c r="BZ270" i="2" s="1"/>
  <c r="BT85" i="2"/>
  <c r="BZ85" i="2" s="1"/>
  <c r="BT107" i="2"/>
  <c r="BZ107" i="2" s="1"/>
  <c r="BR104" i="2"/>
  <c r="BX104" i="2" s="1"/>
  <c r="BT437" i="2"/>
  <c r="BZ437" i="2" s="1"/>
  <c r="BT429" i="2"/>
  <c r="BZ429" i="2" s="1"/>
  <c r="BS413" i="2"/>
  <c r="BY413" i="2" s="1"/>
  <c r="BR405" i="2"/>
  <c r="BX405" i="2" s="1"/>
  <c r="BS365" i="2"/>
  <c r="BY365" i="2" s="1"/>
  <c r="BT313" i="2"/>
  <c r="BZ313" i="2" s="1"/>
  <c r="BS257" i="2"/>
  <c r="BY257" i="2" s="1"/>
  <c r="BT217" i="2"/>
  <c r="BZ217" i="2" s="1"/>
  <c r="BT173" i="2"/>
  <c r="BZ173" i="2" s="1"/>
  <c r="BR49" i="2"/>
  <c r="BX49" i="2" s="1"/>
  <c r="BS5" i="2"/>
  <c r="BY5" i="2" s="1"/>
  <c r="BR342" i="2"/>
  <c r="BX342" i="2" s="1"/>
  <c r="BR318" i="2"/>
  <c r="BX318" i="2" s="1"/>
  <c r="BR222" i="2"/>
  <c r="BX222" i="2" s="1"/>
  <c r="BS202" i="2"/>
  <c r="BY202" i="2" s="1"/>
  <c r="BT6" i="2"/>
  <c r="BZ6" i="2" s="1"/>
  <c r="BT316" i="2"/>
  <c r="BZ316" i="2" s="1"/>
  <c r="BR244" i="2"/>
  <c r="BX244" i="2" s="1"/>
  <c r="BT188" i="2"/>
  <c r="BZ188" i="2" s="1"/>
  <c r="BR52" i="2"/>
  <c r="BX52" i="2" s="1"/>
  <c r="BS299" i="2"/>
  <c r="BY299" i="2" s="1"/>
  <c r="BT203" i="2"/>
  <c r="BZ203" i="2" s="1"/>
  <c r="BR533" i="2"/>
  <c r="BX533" i="2" s="1"/>
  <c r="BS104" i="2"/>
  <c r="BY104" i="2" s="1"/>
  <c r="BR117" i="2"/>
  <c r="BX117" i="2" s="1"/>
  <c r="BR445" i="2"/>
  <c r="BX445" i="2" s="1"/>
  <c r="BR373" i="2"/>
  <c r="BX373" i="2" s="1"/>
  <c r="BR357" i="2"/>
  <c r="BX357" i="2" s="1"/>
  <c r="BR341" i="2"/>
  <c r="BX341" i="2" s="1"/>
  <c r="BR333" i="2"/>
  <c r="BX333" i="2" s="1"/>
  <c r="BR173" i="2"/>
  <c r="BX173" i="2" s="1"/>
  <c r="BR29" i="2"/>
  <c r="BX29" i="2" s="1"/>
  <c r="BR25" i="2"/>
  <c r="BX25" i="2" s="1"/>
  <c r="BR338" i="2"/>
  <c r="BX338" i="2" s="1"/>
  <c r="BS318" i="2"/>
  <c r="BY318" i="2" s="1"/>
  <c r="BR298" i="2"/>
  <c r="BX298" i="2" s="1"/>
  <c r="BR218" i="2"/>
  <c r="BX218" i="2" s="1"/>
  <c r="BS194" i="2"/>
  <c r="BY194" i="2" s="1"/>
  <c r="BT22" i="2"/>
  <c r="BZ22" i="2" s="1"/>
  <c r="BR316" i="2"/>
  <c r="BX316" i="2" s="1"/>
  <c r="BS284" i="2"/>
  <c r="BY284" i="2" s="1"/>
  <c r="BS72" i="2"/>
  <c r="BY72" i="2" s="1"/>
  <c r="BR40" i="2"/>
  <c r="BX40" i="2" s="1"/>
  <c r="BT24" i="2"/>
  <c r="BZ24" i="2" s="1"/>
  <c r="BR4" i="2"/>
  <c r="BX4" i="2" s="1"/>
  <c r="BT402" i="2"/>
  <c r="BZ402" i="2" s="1"/>
  <c r="BR283" i="2"/>
  <c r="BX283" i="2" s="1"/>
  <c r="BT87" i="2"/>
  <c r="BZ87" i="2" s="1"/>
  <c r="BT23" i="2"/>
  <c r="BZ23" i="2" s="1"/>
  <c r="BR506" i="2"/>
  <c r="BX506" i="2" s="1"/>
  <c r="BS533" i="2"/>
  <c r="BY533" i="2" s="1"/>
  <c r="BR525" i="2"/>
  <c r="BX525" i="2" s="1"/>
  <c r="BR509" i="2"/>
  <c r="BX509" i="2" s="1"/>
  <c r="BR501" i="2"/>
  <c r="BX501" i="2" s="1"/>
  <c r="BS469" i="2"/>
  <c r="BY469" i="2" s="1"/>
  <c r="BS171" i="2"/>
  <c r="BY171" i="2" s="1"/>
  <c r="BS105" i="2"/>
  <c r="BY105" i="2" s="1"/>
  <c r="BR461" i="2"/>
  <c r="BX461" i="2" s="1"/>
  <c r="BT281" i="2"/>
  <c r="BZ281" i="2" s="1"/>
  <c r="BS225" i="2"/>
  <c r="BY225" i="2" s="1"/>
  <c r="BR165" i="2"/>
  <c r="BX165" i="2" s="1"/>
  <c r="BR186" i="2"/>
  <c r="BX186" i="2" s="1"/>
  <c r="BR300" i="2"/>
  <c r="BX300" i="2" s="1"/>
  <c r="BS24" i="2"/>
  <c r="BY24" i="2" s="1"/>
  <c r="BS4" i="2"/>
  <c r="BY4" i="2" s="1"/>
  <c r="BT283" i="2"/>
  <c r="BZ283" i="2" s="1"/>
  <c r="BR155" i="2"/>
  <c r="BX155" i="2" s="1"/>
  <c r="BR469" i="2"/>
  <c r="BX469" i="2" s="1"/>
  <c r="BS461" i="2"/>
  <c r="BY461" i="2" s="1"/>
  <c r="BR429" i="2"/>
  <c r="BX429" i="2" s="1"/>
  <c r="BS405" i="2"/>
  <c r="BY405" i="2" s="1"/>
  <c r="BR397" i="2"/>
  <c r="BX397" i="2" s="1"/>
  <c r="BR381" i="2"/>
  <c r="BX381" i="2" s="1"/>
  <c r="BR349" i="2"/>
  <c r="BX349" i="2" s="1"/>
  <c r="BT209" i="2"/>
  <c r="BZ209" i="2" s="1"/>
  <c r="BS165" i="2"/>
  <c r="BY165" i="2" s="1"/>
  <c r="BR73" i="2"/>
  <c r="BX73" i="2" s="1"/>
  <c r="BS49" i="2"/>
  <c r="BY49" i="2" s="1"/>
  <c r="BS342" i="2"/>
  <c r="BY342" i="2" s="1"/>
  <c r="BT202" i="2"/>
  <c r="BZ202" i="2" s="1"/>
  <c r="BT318" i="2"/>
  <c r="BZ318" i="2" s="1"/>
  <c r="BR202" i="2"/>
  <c r="BX202" i="2" s="1"/>
  <c r="BT284" i="2"/>
  <c r="BZ284" i="2" s="1"/>
  <c r="BR153" i="2"/>
  <c r="BX153" i="2" s="1"/>
  <c r="BR297" i="2"/>
  <c r="BX297" i="2" s="1"/>
  <c r="BT91" i="2"/>
  <c r="BZ91" i="2" s="1"/>
  <c r="BS201" i="2"/>
  <c r="BY201" i="2" s="1"/>
  <c r="BR93" i="2"/>
  <c r="BX93" i="2" s="1"/>
  <c r="BR96" i="2"/>
  <c r="BX96" i="2" s="1"/>
  <c r="BR47" i="2"/>
  <c r="BX47" i="2" s="1"/>
  <c r="BR31" i="2"/>
  <c r="BX31" i="2" s="1"/>
  <c r="BS482" i="2"/>
  <c r="BY482" i="2" s="1"/>
  <c r="BS266" i="2"/>
  <c r="BY266" i="2" s="1"/>
  <c r="BR398" i="2"/>
  <c r="BX398" i="2" s="1"/>
  <c r="BS262" i="2"/>
  <c r="BY262" i="2" s="1"/>
  <c r="BR291" i="2"/>
  <c r="BX291" i="2" s="1"/>
  <c r="BR251" i="2"/>
  <c r="BX251" i="2" s="1"/>
  <c r="BS453" i="2"/>
  <c r="BY453" i="2" s="1"/>
  <c r="BR56" i="2"/>
  <c r="BX56" i="2" s="1"/>
  <c r="BS28" i="2"/>
  <c r="BY28" i="2" s="1"/>
  <c r="BT545" i="2"/>
  <c r="BZ545" i="2" s="1"/>
  <c r="BS417" i="2"/>
  <c r="BY417" i="2" s="1"/>
  <c r="BR229" i="2"/>
  <c r="BX229" i="2" s="1"/>
  <c r="BR213" i="2"/>
  <c r="BX213" i="2" s="1"/>
  <c r="BS60" i="2"/>
  <c r="BY60" i="2" s="1"/>
  <c r="BS36" i="2"/>
  <c r="BY36" i="2" s="1"/>
  <c r="BR20" i="2"/>
  <c r="BX20" i="2" s="1"/>
  <c r="BM116" i="2"/>
  <c r="BM55" i="2"/>
  <c r="BM480" i="2"/>
  <c r="BM384" i="2"/>
  <c r="BM352" i="2"/>
  <c r="BM522" i="2"/>
  <c r="BS502" i="2"/>
  <c r="BY502" i="2" s="1"/>
  <c r="BR458" i="2"/>
  <c r="BX458" i="2" s="1"/>
  <c r="BR394" i="2"/>
  <c r="BX394" i="2" s="1"/>
  <c r="BR330" i="2"/>
  <c r="BX330" i="2" s="1"/>
  <c r="BS210" i="2"/>
  <c r="BY210" i="2" s="1"/>
  <c r="BS82" i="2"/>
  <c r="BY82" i="2" s="1"/>
  <c r="BR61" i="2"/>
  <c r="BX61" i="2" s="1"/>
  <c r="BR17" i="2"/>
  <c r="BX17" i="2" s="1"/>
  <c r="BT190" i="2"/>
  <c r="BZ190" i="2" s="1"/>
  <c r="BT129" i="2"/>
  <c r="BZ129" i="2" s="1"/>
  <c r="BS441" i="2"/>
  <c r="BY441" i="2" s="1"/>
  <c r="BS309" i="2"/>
  <c r="BY309" i="2" s="1"/>
  <c r="BM540" i="2"/>
  <c r="BM524" i="2"/>
  <c r="BM492" i="2"/>
  <c r="BM444" i="2"/>
  <c r="BM428" i="2"/>
  <c r="BM396" i="2"/>
  <c r="BM348" i="2"/>
  <c r="BS155" i="2"/>
  <c r="BY155" i="2" s="1"/>
  <c r="BR95" i="2"/>
  <c r="BX95" i="2" s="1"/>
  <c r="BR71" i="2"/>
  <c r="BX71" i="2" s="1"/>
  <c r="BS149" i="2"/>
  <c r="BY149" i="2" s="1"/>
  <c r="BM155" i="2"/>
  <c r="BM448" i="2"/>
  <c r="BM288" i="2"/>
  <c r="BM534" i="2"/>
  <c r="BM490" i="2"/>
  <c r="BM470" i="2"/>
  <c r="BM450" i="2"/>
  <c r="BT426" i="2"/>
  <c r="BZ426" i="2" s="1"/>
  <c r="BS406" i="2"/>
  <c r="BY406" i="2" s="1"/>
  <c r="BM362" i="2"/>
  <c r="BM342" i="2"/>
  <c r="BT219" i="2"/>
  <c r="BZ219" i="2" s="1"/>
  <c r="BM209" i="2"/>
  <c r="BT493" i="2"/>
  <c r="BZ493" i="2" s="1"/>
  <c r="BS95" i="2"/>
  <c r="BY95" i="2" s="1"/>
  <c r="BS71" i="2"/>
  <c r="BY71" i="2" s="1"/>
  <c r="BM548" i="2"/>
  <c r="BM516" i="2"/>
  <c r="BM484" i="2"/>
  <c r="BM468" i="2"/>
  <c r="BM452" i="2"/>
  <c r="BM436" i="2"/>
  <c r="BM420" i="2"/>
  <c r="BM404" i="2"/>
  <c r="BM388" i="2"/>
  <c r="BM372" i="2"/>
  <c r="BM356" i="2"/>
  <c r="BM340" i="2"/>
  <c r="BR180" i="2"/>
  <c r="BX180" i="2" s="1"/>
  <c r="BS11" i="2"/>
  <c r="BY11" i="2" s="1"/>
  <c r="BR74" i="2"/>
  <c r="BX74" i="2" s="1"/>
  <c r="BS277" i="2"/>
  <c r="BY277" i="2" s="1"/>
  <c r="BM240" i="2"/>
  <c r="BT68" i="2"/>
  <c r="BZ68" i="2" s="1"/>
  <c r="BT506" i="2"/>
  <c r="BZ506" i="2" s="1"/>
  <c r="BT486" i="2"/>
  <c r="BZ486" i="2" s="1"/>
  <c r="BS442" i="2"/>
  <c r="BY442" i="2" s="1"/>
  <c r="BS422" i="2"/>
  <c r="BY422" i="2" s="1"/>
  <c r="BS378" i="2"/>
  <c r="BY378" i="2" s="1"/>
  <c r="BS358" i="2"/>
  <c r="BY358" i="2" s="1"/>
  <c r="BR80" i="2"/>
  <c r="BX80" i="2" s="1"/>
  <c r="BR260" i="2"/>
  <c r="BX260" i="2" s="1"/>
  <c r="BR530" i="2"/>
  <c r="BX530" i="2" s="1"/>
  <c r="BM532" i="2"/>
  <c r="BR215" i="2"/>
  <c r="BX215" i="2" s="1"/>
  <c r="BT133" i="2"/>
  <c r="BZ133" i="2" s="1"/>
  <c r="BT264" i="2"/>
  <c r="BZ264" i="2" s="1"/>
  <c r="BS244" i="2"/>
  <c r="BY244" i="2" s="1"/>
  <c r="BS228" i="2"/>
  <c r="BY228" i="2" s="1"/>
  <c r="BS212" i="2"/>
  <c r="BY212" i="2" s="1"/>
  <c r="BT132" i="2"/>
  <c r="BZ132" i="2" s="1"/>
  <c r="BM206" i="2"/>
  <c r="BM287" i="2"/>
  <c r="BM191" i="2"/>
  <c r="BT151" i="2"/>
  <c r="BZ151" i="2" s="1"/>
  <c r="BT513" i="2"/>
  <c r="BZ513" i="2" s="1"/>
  <c r="BR497" i="2"/>
  <c r="BX497" i="2" s="1"/>
  <c r="BM245" i="2"/>
  <c r="BR478" i="2"/>
  <c r="BX478" i="2" s="1"/>
  <c r="BS46" i="2"/>
  <c r="BY46" i="2" s="1"/>
  <c r="BR198" i="2"/>
  <c r="BX198" i="2" s="1"/>
  <c r="BT440" i="2"/>
  <c r="BZ440" i="2" s="1"/>
  <c r="BS424" i="2"/>
  <c r="BY424" i="2" s="1"/>
  <c r="BS360" i="2"/>
  <c r="BY360" i="2" s="1"/>
  <c r="BR184" i="2"/>
  <c r="BX184" i="2" s="1"/>
  <c r="BM496" i="2"/>
  <c r="BM464" i="2"/>
  <c r="BM432" i="2"/>
  <c r="BT416" i="2"/>
  <c r="BZ416" i="2" s="1"/>
  <c r="BM400" i="2"/>
  <c r="BM368" i="2"/>
  <c r="BT352" i="2"/>
  <c r="BZ352" i="2" s="1"/>
  <c r="BM336" i="2"/>
  <c r="BS304" i="2"/>
  <c r="BY304" i="2" s="1"/>
  <c r="BT140" i="2"/>
  <c r="BZ140" i="2" s="1"/>
  <c r="BT126" i="2"/>
  <c r="BZ126" i="2" s="1"/>
  <c r="BS176" i="2"/>
  <c r="BY176" i="2" s="1"/>
  <c r="BR546" i="2"/>
  <c r="BX546" i="2" s="1"/>
  <c r="BS78" i="2"/>
  <c r="BY78" i="2" s="1"/>
  <c r="BR263" i="2"/>
  <c r="BX263" i="2" s="1"/>
  <c r="BS247" i="2"/>
  <c r="BY247" i="2" s="1"/>
  <c r="BT231" i="2"/>
  <c r="BZ231" i="2" s="1"/>
  <c r="BS199" i="2"/>
  <c r="BY199" i="2" s="1"/>
  <c r="BS537" i="2"/>
  <c r="BY537" i="2" s="1"/>
  <c r="BS521" i="2"/>
  <c r="BY521" i="2" s="1"/>
  <c r="BS409" i="2"/>
  <c r="BY409" i="2" s="1"/>
  <c r="BS393" i="2"/>
  <c r="BY393" i="2" s="1"/>
  <c r="BS325" i="2"/>
  <c r="BY325" i="2" s="1"/>
  <c r="BS289" i="2"/>
  <c r="BY289" i="2" s="1"/>
  <c r="BR221" i="2"/>
  <c r="BX221" i="2" s="1"/>
  <c r="BR205" i="2"/>
  <c r="BX205" i="2" s="1"/>
  <c r="BS153" i="2"/>
  <c r="BY153" i="2" s="1"/>
  <c r="BT113" i="2"/>
  <c r="BZ113" i="2" s="1"/>
  <c r="BS97" i="2"/>
  <c r="BY97" i="2" s="1"/>
  <c r="BS48" i="2"/>
  <c r="BY48" i="2" s="1"/>
  <c r="BR32" i="2"/>
  <c r="BX32" i="2" s="1"/>
  <c r="BS16" i="2"/>
  <c r="BY16" i="2" s="1"/>
  <c r="BR554" i="2"/>
  <c r="BX554" i="2" s="1"/>
  <c r="BT498" i="2"/>
  <c r="BZ498" i="2" s="1"/>
  <c r="BS446" i="2"/>
  <c r="BY446" i="2" s="1"/>
  <c r="BT242" i="2"/>
  <c r="BZ242" i="2" s="1"/>
  <c r="BR33" i="2"/>
  <c r="BX33" i="2" s="1"/>
  <c r="BR421" i="2"/>
  <c r="BX421" i="2" s="1"/>
  <c r="BS357" i="2"/>
  <c r="BY357" i="2" s="1"/>
  <c r="BR241" i="2"/>
  <c r="BX241" i="2" s="1"/>
  <c r="BT125" i="2"/>
  <c r="BZ125" i="2" s="1"/>
  <c r="BT145" i="2"/>
  <c r="BZ145" i="2" s="1"/>
  <c r="BM274" i="2"/>
  <c r="BS274" i="2"/>
  <c r="BY274" i="2" s="1"/>
  <c r="BM329" i="2"/>
  <c r="BT329" i="2"/>
  <c r="BZ329" i="2" s="1"/>
  <c r="BR329" i="2"/>
  <c r="BX329" i="2" s="1"/>
  <c r="BM64" i="2"/>
  <c r="BT64" i="2"/>
  <c r="BZ64" i="2" s="1"/>
  <c r="BR15" i="2"/>
  <c r="BX15" i="2" s="1"/>
  <c r="BM15" i="2"/>
  <c r="BR256" i="2"/>
  <c r="BX256" i="2" s="1"/>
  <c r="BM256" i="2"/>
  <c r="BS256" i="2"/>
  <c r="BY256" i="2" s="1"/>
  <c r="BM224" i="2"/>
  <c r="BT224" i="2"/>
  <c r="BZ224" i="2" s="1"/>
  <c r="BR224" i="2"/>
  <c r="BX224" i="2" s="1"/>
  <c r="BM418" i="2"/>
  <c r="BT418" i="2"/>
  <c r="BZ418" i="2" s="1"/>
  <c r="BM290" i="2"/>
  <c r="BS290" i="2"/>
  <c r="BY290" i="2" s="1"/>
  <c r="BM234" i="2"/>
  <c r="BT234" i="2"/>
  <c r="BZ234" i="2" s="1"/>
  <c r="BR462" i="2"/>
  <c r="BX462" i="2" s="1"/>
  <c r="BT462" i="2"/>
  <c r="BZ462" i="2" s="1"/>
  <c r="BS238" i="2"/>
  <c r="BY238" i="2" s="1"/>
  <c r="BR238" i="2"/>
  <c r="BX238" i="2" s="1"/>
  <c r="BR214" i="2"/>
  <c r="BX214" i="2" s="1"/>
  <c r="BS214" i="2"/>
  <c r="BY214" i="2" s="1"/>
  <c r="BS102" i="2"/>
  <c r="BY102" i="2" s="1"/>
  <c r="BM102" i="2"/>
  <c r="BR45" i="2"/>
  <c r="BX45" i="2" s="1"/>
  <c r="BT45" i="2"/>
  <c r="BZ45" i="2" s="1"/>
  <c r="BM267" i="2"/>
  <c r="BT267" i="2"/>
  <c r="BZ267" i="2" s="1"/>
  <c r="BS267" i="2"/>
  <c r="BY267" i="2" s="1"/>
  <c r="BR187" i="2"/>
  <c r="BX187" i="2" s="1"/>
  <c r="BT187" i="2"/>
  <c r="BZ187" i="2" s="1"/>
  <c r="BT10" i="2"/>
  <c r="BZ10" i="2" s="1"/>
  <c r="BR10" i="2"/>
  <c r="BX10" i="2" s="1"/>
  <c r="BM233" i="2"/>
  <c r="BR233" i="2"/>
  <c r="BX233" i="2" s="1"/>
  <c r="BM529" i="2"/>
  <c r="BR529" i="2"/>
  <c r="BX529" i="2" s="1"/>
  <c r="BT529" i="2"/>
  <c r="BZ529" i="2" s="1"/>
  <c r="BS465" i="2"/>
  <c r="BY465" i="2" s="1"/>
  <c r="BM465" i="2"/>
  <c r="BT465" i="2"/>
  <c r="BZ465" i="2" s="1"/>
  <c r="BM401" i="2"/>
  <c r="BR401" i="2"/>
  <c r="BX401" i="2" s="1"/>
  <c r="BT401" i="2"/>
  <c r="BZ401" i="2" s="1"/>
  <c r="BS99" i="2"/>
  <c r="BY99" i="2" s="1"/>
  <c r="BT99" i="2"/>
  <c r="BZ99" i="2" s="1"/>
  <c r="BM50" i="2"/>
  <c r="BS50" i="2"/>
  <c r="BY50" i="2" s="1"/>
  <c r="BM553" i="2"/>
  <c r="BS553" i="2"/>
  <c r="BY553" i="2" s="1"/>
  <c r="BM457" i="2"/>
  <c r="BT457" i="2"/>
  <c r="BZ457" i="2" s="1"/>
  <c r="BR457" i="2"/>
  <c r="BX457" i="2" s="1"/>
  <c r="BT425" i="2"/>
  <c r="BZ425" i="2" s="1"/>
  <c r="BM425" i="2"/>
  <c r="BR425" i="2"/>
  <c r="BX425" i="2" s="1"/>
  <c r="BM361" i="2"/>
  <c r="BT361" i="2"/>
  <c r="BZ361" i="2" s="1"/>
  <c r="BR361" i="2"/>
  <c r="BX361" i="2" s="1"/>
  <c r="BS237" i="2"/>
  <c r="BY237" i="2" s="1"/>
  <c r="BM237" i="2"/>
  <c r="BT237" i="2"/>
  <c r="BZ237" i="2" s="1"/>
  <c r="BT382" i="2"/>
  <c r="BZ382" i="2" s="1"/>
  <c r="BM382" i="2"/>
  <c r="BR382" i="2"/>
  <c r="BX382" i="2" s="1"/>
  <c r="BS150" i="2"/>
  <c r="BY150" i="2" s="1"/>
  <c r="BM150" i="2"/>
  <c r="BS145" i="2"/>
  <c r="BY145" i="2" s="1"/>
  <c r="BT504" i="2"/>
  <c r="BZ504" i="2" s="1"/>
  <c r="BS456" i="2"/>
  <c r="BY456" i="2" s="1"/>
  <c r="BT408" i="2"/>
  <c r="BZ408" i="2" s="1"/>
  <c r="BT376" i="2"/>
  <c r="BZ376" i="2" s="1"/>
  <c r="BT276" i="2"/>
  <c r="BZ276" i="2" s="1"/>
  <c r="BT101" i="2"/>
  <c r="BZ101" i="2" s="1"/>
  <c r="BR102" i="2"/>
  <c r="BX102" i="2" s="1"/>
  <c r="BM101" i="2"/>
  <c r="BS113" i="2"/>
  <c r="BY113" i="2" s="1"/>
  <c r="BR453" i="2"/>
  <c r="BX453" i="2" s="1"/>
  <c r="BS401" i="2"/>
  <c r="BY401" i="2" s="1"/>
  <c r="BR325" i="2"/>
  <c r="BX325" i="2" s="1"/>
  <c r="BR309" i="2"/>
  <c r="BX309" i="2" s="1"/>
  <c r="BR277" i="2"/>
  <c r="BX277" i="2" s="1"/>
  <c r="BT149" i="2"/>
  <c r="BZ149" i="2" s="1"/>
  <c r="BS41" i="2"/>
  <c r="BY41" i="2" s="1"/>
  <c r="BT274" i="2"/>
  <c r="BZ274" i="2" s="1"/>
  <c r="BT238" i="2"/>
  <c r="BZ238" i="2" s="1"/>
  <c r="BT150" i="2"/>
  <c r="BZ150" i="2" s="1"/>
  <c r="BR126" i="2"/>
  <c r="BX126" i="2" s="1"/>
  <c r="BT456" i="2"/>
  <c r="BZ456" i="2" s="1"/>
  <c r="BR440" i="2"/>
  <c r="BX440" i="2" s="1"/>
  <c r="BS376" i="2"/>
  <c r="BY376" i="2" s="1"/>
  <c r="BR276" i="2"/>
  <c r="BX276" i="2" s="1"/>
  <c r="BT256" i="2"/>
  <c r="BZ256" i="2" s="1"/>
  <c r="BR64" i="2"/>
  <c r="BX64" i="2" s="1"/>
  <c r="BT442" i="2"/>
  <c r="BZ442" i="2" s="1"/>
  <c r="BT358" i="2"/>
  <c r="BZ358" i="2" s="1"/>
  <c r="BS263" i="2"/>
  <c r="BY263" i="2" s="1"/>
  <c r="BT247" i="2"/>
  <c r="BZ247" i="2" s="1"/>
  <c r="BT31" i="2"/>
  <c r="BZ31" i="2" s="1"/>
  <c r="BT15" i="2"/>
  <c r="BZ15" i="2" s="1"/>
  <c r="BS101" i="2"/>
  <c r="BY101" i="2" s="1"/>
  <c r="BT102" i="2"/>
  <c r="BZ102" i="2" s="1"/>
  <c r="BT453" i="2"/>
  <c r="BZ453" i="2" s="1"/>
  <c r="BS361" i="2"/>
  <c r="BY361" i="2" s="1"/>
  <c r="BT325" i="2"/>
  <c r="BZ325" i="2" s="1"/>
  <c r="BT309" i="2"/>
  <c r="BZ309" i="2" s="1"/>
  <c r="BT277" i="2"/>
  <c r="BZ277" i="2" s="1"/>
  <c r="BT249" i="2"/>
  <c r="BZ249" i="2" s="1"/>
  <c r="BT233" i="2"/>
  <c r="BZ233" i="2" s="1"/>
  <c r="BS242" i="2"/>
  <c r="BY242" i="2" s="1"/>
  <c r="BS126" i="2"/>
  <c r="BY126" i="2" s="1"/>
  <c r="BS10" i="2"/>
  <c r="BY10" i="2" s="1"/>
  <c r="BT400" i="2"/>
  <c r="BZ400" i="2" s="1"/>
  <c r="BR376" i="2"/>
  <c r="BX376" i="2" s="1"/>
  <c r="BT336" i="2"/>
  <c r="BZ336" i="2" s="1"/>
  <c r="BS240" i="2"/>
  <c r="BY240" i="2" s="1"/>
  <c r="BR422" i="2"/>
  <c r="BX422" i="2" s="1"/>
  <c r="BR378" i="2"/>
  <c r="BX378" i="2" s="1"/>
  <c r="BR50" i="2"/>
  <c r="BX50" i="2" s="1"/>
  <c r="BR267" i="2"/>
  <c r="BX267" i="2" s="1"/>
  <c r="BS15" i="2"/>
  <c r="BY15" i="2" s="1"/>
  <c r="BM78" i="2"/>
  <c r="BM187" i="2"/>
  <c r="BT554" i="2"/>
  <c r="BZ554" i="2" s="1"/>
  <c r="BS529" i="2"/>
  <c r="BY529" i="2" s="1"/>
  <c r="BM357" i="2"/>
  <c r="BM325" i="2"/>
  <c r="BT315" i="2"/>
  <c r="BZ315" i="2" s="1"/>
  <c r="BT176" i="2"/>
  <c r="BZ176" i="2" s="1"/>
  <c r="BS297" i="2"/>
  <c r="BY297" i="2" s="1"/>
  <c r="BR249" i="2"/>
  <c r="BX249" i="2" s="1"/>
  <c r="BT153" i="2"/>
  <c r="BZ153" i="2" s="1"/>
  <c r="BT55" i="2"/>
  <c r="BZ55" i="2" s="1"/>
  <c r="BS39" i="2"/>
  <c r="BY39" i="2" s="1"/>
  <c r="BS23" i="2"/>
  <c r="BY23" i="2" s="1"/>
  <c r="BS7" i="2"/>
  <c r="BY7" i="2" s="1"/>
  <c r="BM528" i="2"/>
  <c r="BM512" i="2"/>
  <c r="BT464" i="2"/>
  <c r="BZ464" i="2" s="1"/>
  <c r="BR448" i="2"/>
  <c r="BX448" i="2" s="1"/>
  <c r="BT432" i="2"/>
  <c r="BZ432" i="2" s="1"/>
  <c r="BS416" i="2"/>
  <c r="BY416" i="2" s="1"/>
  <c r="BR400" i="2"/>
  <c r="BX400" i="2" s="1"/>
  <c r="BS384" i="2"/>
  <c r="BY384" i="2" s="1"/>
  <c r="BR368" i="2"/>
  <c r="BX368" i="2" s="1"/>
  <c r="BS352" i="2"/>
  <c r="BY352" i="2" s="1"/>
  <c r="BR336" i="2"/>
  <c r="BX336" i="2" s="1"/>
  <c r="BT304" i="2"/>
  <c r="BZ304" i="2" s="1"/>
  <c r="BM140" i="2"/>
  <c r="BS554" i="2"/>
  <c r="BY554" i="2" s="1"/>
  <c r="BM126" i="2"/>
  <c r="BR410" i="2"/>
  <c r="BX410" i="2" s="1"/>
  <c r="BR346" i="2"/>
  <c r="BX346" i="2" s="1"/>
  <c r="BT78" i="2"/>
  <c r="BZ78" i="2" s="1"/>
  <c r="BS517" i="2"/>
  <c r="BY517" i="2" s="1"/>
  <c r="BM321" i="2"/>
  <c r="BR91" i="2"/>
  <c r="BX91" i="2" s="1"/>
  <c r="BM261" i="2"/>
  <c r="BM201" i="2"/>
  <c r="BR201" i="2"/>
  <c r="BX201" i="2" s="1"/>
  <c r="BT93" i="2"/>
  <c r="BZ93" i="2" s="1"/>
  <c r="BM93" i="2"/>
  <c r="BT328" i="2"/>
  <c r="BZ328" i="2" s="1"/>
  <c r="BM328" i="2"/>
  <c r="BS31" i="2"/>
  <c r="BY31" i="2" s="1"/>
  <c r="BM31" i="2"/>
  <c r="BS312" i="2"/>
  <c r="BY312" i="2" s="1"/>
  <c r="BR312" i="2"/>
  <c r="BX312" i="2" s="1"/>
  <c r="BR240" i="2"/>
  <c r="BX240" i="2" s="1"/>
  <c r="BT240" i="2"/>
  <c r="BZ240" i="2" s="1"/>
  <c r="BM184" i="2"/>
  <c r="BS184" i="2"/>
  <c r="BY184" i="2" s="1"/>
  <c r="BT84" i="2"/>
  <c r="BZ84" i="2" s="1"/>
  <c r="BM84" i="2"/>
  <c r="BM114" i="2"/>
  <c r="BT114" i="2"/>
  <c r="BZ114" i="2" s="1"/>
  <c r="BS114" i="2"/>
  <c r="BY114" i="2" s="1"/>
  <c r="BT550" i="2"/>
  <c r="BZ550" i="2" s="1"/>
  <c r="BM550" i="2"/>
  <c r="BR550" i="2"/>
  <c r="BX550" i="2" s="1"/>
  <c r="BS486" i="2"/>
  <c r="BY486" i="2" s="1"/>
  <c r="BR486" i="2"/>
  <c r="BX486" i="2" s="1"/>
  <c r="BM398" i="2"/>
  <c r="BS398" i="2"/>
  <c r="BY398" i="2" s="1"/>
  <c r="BM334" i="2"/>
  <c r="BT334" i="2"/>
  <c r="BZ334" i="2" s="1"/>
  <c r="BR334" i="2"/>
  <c r="BX334" i="2" s="1"/>
  <c r="BT262" i="2"/>
  <c r="BZ262" i="2" s="1"/>
  <c r="BR262" i="2"/>
  <c r="BX262" i="2" s="1"/>
  <c r="BT514" i="2"/>
  <c r="BZ514" i="2" s="1"/>
  <c r="BR514" i="2"/>
  <c r="BX514" i="2" s="1"/>
  <c r="BM514" i="2"/>
  <c r="BT291" i="2"/>
  <c r="BZ291" i="2" s="1"/>
  <c r="BS291" i="2"/>
  <c r="BY291" i="2" s="1"/>
  <c r="BS389" i="2"/>
  <c r="BY389" i="2" s="1"/>
  <c r="BM389" i="2"/>
  <c r="BR261" i="2"/>
  <c r="BX261" i="2" s="1"/>
  <c r="BT261" i="2"/>
  <c r="BZ261" i="2" s="1"/>
  <c r="BS129" i="2"/>
  <c r="BY129" i="2" s="1"/>
  <c r="BM129" i="2"/>
  <c r="BR129" i="2"/>
  <c r="BX129" i="2" s="1"/>
  <c r="BM545" i="2"/>
  <c r="BS545" i="2"/>
  <c r="BY545" i="2" s="1"/>
  <c r="BS481" i="2"/>
  <c r="BY481" i="2" s="1"/>
  <c r="BM481" i="2"/>
  <c r="BR481" i="2"/>
  <c r="BX481" i="2" s="1"/>
  <c r="BT441" i="2"/>
  <c r="BZ441" i="2" s="1"/>
  <c r="BR441" i="2"/>
  <c r="BX441" i="2" s="1"/>
  <c r="BM441" i="2"/>
  <c r="BT377" i="2"/>
  <c r="BZ377" i="2" s="1"/>
  <c r="BR377" i="2"/>
  <c r="BX377" i="2" s="1"/>
  <c r="BR337" i="2"/>
  <c r="BX337" i="2" s="1"/>
  <c r="BM337" i="2"/>
  <c r="BT337" i="2"/>
  <c r="BZ337" i="2" s="1"/>
  <c r="BT161" i="2"/>
  <c r="BZ161" i="2" s="1"/>
  <c r="BS161" i="2"/>
  <c r="BY161" i="2" s="1"/>
  <c r="BM36" i="2"/>
  <c r="BR36" i="2"/>
  <c r="BX36" i="2" s="1"/>
  <c r="BM139" i="2"/>
  <c r="BS139" i="2"/>
  <c r="BY139" i="2" s="1"/>
  <c r="BT67" i="2"/>
  <c r="BZ67" i="2" s="1"/>
  <c r="BR67" i="2"/>
  <c r="BX67" i="2" s="1"/>
  <c r="BT18" i="2"/>
  <c r="BZ18" i="2" s="1"/>
  <c r="BR18" i="2"/>
  <c r="BX18" i="2" s="1"/>
  <c r="BT521" i="2"/>
  <c r="BZ521" i="2" s="1"/>
  <c r="BM521" i="2"/>
  <c r="BR521" i="2"/>
  <c r="BX521" i="2" s="1"/>
  <c r="BM473" i="2"/>
  <c r="BT473" i="2"/>
  <c r="BZ473" i="2" s="1"/>
  <c r="BR473" i="2"/>
  <c r="BX473" i="2" s="1"/>
  <c r="BT393" i="2"/>
  <c r="BZ393" i="2" s="1"/>
  <c r="BM393" i="2"/>
  <c r="BR393" i="2"/>
  <c r="BX393" i="2" s="1"/>
  <c r="BM345" i="2"/>
  <c r="BT345" i="2"/>
  <c r="BZ345" i="2" s="1"/>
  <c r="BR345" i="2"/>
  <c r="BX345" i="2" s="1"/>
  <c r="BT289" i="2"/>
  <c r="BZ289" i="2" s="1"/>
  <c r="BR289" i="2"/>
  <c r="BX289" i="2" s="1"/>
  <c r="BM289" i="2"/>
  <c r="BS221" i="2"/>
  <c r="BY221" i="2" s="1"/>
  <c r="BT221" i="2"/>
  <c r="BZ221" i="2" s="1"/>
  <c r="BT81" i="2"/>
  <c r="BZ81" i="2" s="1"/>
  <c r="BR81" i="2"/>
  <c r="BX81" i="2" s="1"/>
  <c r="BM48" i="2"/>
  <c r="BT48" i="2"/>
  <c r="BZ48" i="2" s="1"/>
  <c r="BM16" i="2"/>
  <c r="BR16" i="2"/>
  <c r="BX16" i="2" s="1"/>
  <c r="BT549" i="2"/>
  <c r="BZ549" i="2" s="1"/>
  <c r="BR549" i="2"/>
  <c r="BX549" i="2" s="1"/>
  <c r="BM549" i="2"/>
  <c r="BS485" i="2"/>
  <c r="BY485" i="2" s="1"/>
  <c r="BR485" i="2"/>
  <c r="BX485" i="2" s="1"/>
  <c r="BM421" i="2"/>
  <c r="BS421" i="2"/>
  <c r="BY421" i="2" s="1"/>
  <c r="BM317" i="2"/>
  <c r="BS317" i="2"/>
  <c r="BY317" i="2" s="1"/>
  <c r="BR305" i="2"/>
  <c r="BX305" i="2" s="1"/>
  <c r="BM305" i="2"/>
  <c r="BT305" i="2"/>
  <c r="BZ305" i="2" s="1"/>
  <c r="BM229" i="2"/>
  <c r="BT229" i="2"/>
  <c r="BZ229" i="2" s="1"/>
  <c r="BS229" i="2"/>
  <c r="BY229" i="2" s="1"/>
  <c r="BR217" i="2"/>
  <c r="BX217" i="2" s="1"/>
  <c r="BM217" i="2"/>
  <c r="BS169" i="2"/>
  <c r="BY169" i="2" s="1"/>
  <c r="BT169" i="2"/>
  <c r="BZ169" i="2" s="1"/>
  <c r="BM44" i="2"/>
  <c r="BT44" i="2"/>
  <c r="BZ44" i="2" s="1"/>
  <c r="BM20" i="2"/>
  <c r="BT20" i="2"/>
  <c r="BZ20" i="2" s="1"/>
  <c r="BM8" i="2"/>
  <c r="BT8" i="2"/>
  <c r="BZ8" i="2" s="1"/>
  <c r="BR294" i="2"/>
  <c r="BX294" i="2" s="1"/>
  <c r="BT294" i="2"/>
  <c r="BZ294" i="2" s="1"/>
  <c r="BR246" i="2"/>
  <c r="BX246" i="2" s="1"/>
  <c r="BS246" i="2"/>
  <c r="BY246" i="2" s="1"/>
  <c r="BM218" i="2"/>
  <c r="BT218" i="2"/>
  <c r="BZ218" i="2" s="1"/>
  <c r="BR174" i="2"/>
  <c r="BX174" i="2" s="1"/>
  <c r="BS174" i="2"/>
  <c r="BY174" i="2" s="1"/>
  <c r="BM122" i="2"/>
  <c r="BT122" i="2"/>
  <c r="BZ122" i="2" s="1"/>
  <c r="BS122" i="2"/>
  <c r="BY122" i="2" s="1"/>
  <c r="BT70" i="2"/>
  <c r="BZ70" i="2" s="1"/>
  <c r="BR70" i="2"/>
  <c r="BX70" i="2" s="1"/>
  <c r="BR41" i="2"/>
  <c r="BX41" i="2" s="1"/>
  <c r="BT41" i="2"/>
  <c r="BZ41" i="2" s="1"/>
  <c r="BT424" i="2"/>
  <c r="BZ424" i="2" s="1"/>
  <c r="BT360" i="2"/>
  <c r="BZ360" i="2" s="1"/>
  <c r="BM482" i="2"/>
  <c r="BT354" i="2"/>
  <c r="BZ354" i="2" s="1"/>
  <c r="BM46" i="2"/>
  <c r="BR46" i="2"/>
  <c r="BX46" i="2" s="1"/>
  <c r="BT47" i="2"/>
  <c r="BZ47" i="2" s="1"/>
  <c r="BS47" i="2"/>
  <c r="BY47" i="2" s="1"/>
  <c r="BR208" i="2"/>
  <c r="BX208" i="2" s="1"/>
  <c r="BT208" i="2"/>
  <c r="BZ208" i="2" s="1"/>
  <c r="BM112" i="2"/>
  <c r="BT112" i="2"/>
  <c r="BZ112" i="2" s="1"/>
  <c r="BS164" i="2"/>
  <c r="BY164" i="2" s="1"/>
  <c r="BR164" i="2"/>
  <c r="BX164" i="2" s="1"/>
  <c r="BM314" i="2"/>
  <c r="BT314" i="2"/>
  <c r="BZ314" i="2" s="1"/>
  <c r="BR314" i="2"/>
  <c r="BX314" i="2" s="1"/>
  <c r="BM526" i="2"/>
  <c r="BS526" i="2"/>
  <c r="BY526" i="2" s="1"/>
  <c r="BM286" i="2"/>
  <c r="BT286" i="2"/>
  <c r="BZ286" i="2" s="1"/>
  <c r="BR286" i="2"/>
  <c r="BX286" i="2" s="1"/>
  <c r="BT66" i="2"/>
  <c r="BZ66" i="2" s="1"/>
  <c r="BR66" i="2"/>
  <c r="BX66" i="2" s="1"/>
  <c r="BM251" i="2"/>
  <c r="BT251" i="2"/>
  <c r="BZ251" i="2" s="1"/>
  <c r="BS251" i="2"/>
  <c r="BY251" i="2" s="1"/>
  <c r="BM54" i="2"/>
  <c r="BR54" i="2"/>
  <c r="BX54" i="2" s="1"/>
  <c r="BM517" i="2"/>
  <c r="BT517" i="2"/>
  <c r="BZ517" i="2" s="1"/>
  <c r="BR321" i="2"/>
  <c r="BX321" i="2" s="1"/>
  <c r="BT321" i="2"/>
  <c r="BZ321" i="2" s="1"/>
  <c r="BT197" i="2"/>
  <c r="BZ197" i="2" s="1"/>
  <c r="BS197" i="2"/>
  <c r="BY197" i="2" s="1"/>
  <c r="BM56" i="2"/>
  <c r="BT56" i="2"/>
  <c r="BZ56" i="2" s="1"/>
  <c r="BM28" i="2"/>
  <c r="BR28" i="2"/>
  <c r="BX28" i="2" s="1"/>
  <c r="BS505" i="2"/>
  <c r="BY505" i="2" s="1"/>
  <c r="BT505" i="2"/>
  <c r="BZ505" i="2" s="1"/>
  <c r="BM417" i="2"/>
  <c r="BR417" i="2"/>
  <c r="BX417" i="2" s="1"/>
  <c r="BT417" i="2"/>
  <c r="BZ417" i="2" s="1"/>
  <c r="BR353" i="2"/>
  <c r="BX353" i="2" s="1"/>
  <c r="BM353" i="2"/>
  <c r="BT353" i="2"/>
  <c r="BZ353" i="2" s="1"/>
  <c r="BT253" i="2"/>
  <c r="BZ253" i="2" s="1"/>
  <c r="BM253" i="2"/>
  <c r="BR253" i="2"/>
  <c r="BX253" i="2" s="1"/>
  <c r="BT213" i="2"/>
  <c r="BZ213" i="2" s="1"/>
  <c r="BS213" i="2"/>
  <c r="BY213" i="2" s="1"/>
  <c r="BM213" i="2"/>
  <c r="BM60" i="2"/>
  <c r="BT60" i="2"/>
  <c r="BZ60" i="2" s="1"/>
  <c r="BM231" i="2"/>
  <c r="BS231" i="2"/>
  <c r="BY231" i="2" s="1"/>
  <c r="BM183" i="2"/>
  <c r="BS183" i="2"/>
  <c r="BY183" i="2" s="1"/>
  <c r="BT119" i="2"/>
  <c r="BZ119" i="2" s="1"/>
  <c r="BM119" i="2"/>
  <c r="BS34" i="2"/>
  <c r="BY34" i="2" s="1"/>
  <c r="BR34" i="2"/>
  <c r="BX34" i="2" s="1"/>
  <c r="BT537" i="2"/>
  <c r="BZ537" i="2" s="1"/>
  <c r="BM537" i="2"/>
  <c r="BR537" i="2"/>
  <c r="BX537" i="2" s="1"/>
  <c r="BM489" i="2"/>
  <c r="BR489" i="2"/>
  <c r="BX489" i="2" s="1"/>
  <c r="BT489" i="2"/>
  <c r="BZ489" i="2" s="1"/>
  <c r="BS489" i="2"/>
  <c r="BY489" i="2" s="1"/>
  <c r="BT409" i="2"/>
  <c r="BZ409" i="2" s="1"/>
  <c r="BM409" i="2"/>
  <c r="BR409" i="2"/>
  <c r="BX409" i="2" s="1"/>
  <c r="BT273" i="2"/>
  <c r="BZ273" i="2" s="1"/>
  <c r="BM273" i="2"/>
  <c r="BR273" i="2"/>
  <c r="BX273" i="2" s="1"/>
  <c r="BS205" i="2"/>
  <c r="BY205" i="2" s="1"/>
  <c r="BT205" i="2"/>
  <c r="BZ205" i="2" s="1"/>
  <c r="BT97" i="2"/>
  <c r="BZ97" i="2" s="1"/>
  <c r="BM97" i="2"/>
  <c r="BM32" i="2"/>
  <c r="BT32" i="2"/>
  <c r="BZ32" i="2" s="1"/>
  <c r="BR446" i="2"/>
  <c r="BX446" i="2" s="1"/>
  <c r="BT446" i="2"/>
  <c r="BZ446" i="2" s="1"/>
  <c r="BM446" i="2"/>
  <c r="BR145" i="2"/>
  <c r="BX145" i="2" s="1"/>
  <c r="BT46" i="2"/>
  <c r="BZ46" i="2" s="1"/>
  <c r="BT552" i="2"/>
  <c r="BZ552" i="2" s="1"/>
  <c r="BS440" i="2"/>
  <c r="BY440" i="2" s="1"/>
  <c r="BT392" i="2"/>
  <c r="BZ392" i="2" s="1"/>
  <c r="BT344" i="2"/>
  <c r="BZ344" i="2" s="1"/>
  <c r="BS546" i="2"/>
  <c r="BY546" i="2" s="1"/>
  <c r="BR392" i="2"/>
  <c r="BX392" i="2" s="1"/>
  <c r="BS54" i="2"/>
  <c r="BY54" i="2" s="1"/>
  <c r="BS187" i="2"/>
  <c r="BY187" i="2" s="1"/>
  <c r="BR142" i="2"/>
  <c r="BX142" i="2" s="1"/>
  <c r="BM161" i="2"/>
  <c r="BM170" i="2"/>
  <c r="BT526" i="2"/>
  <c r="BZ526" i="2" s="1"/>
  <c r="BT553" i="2"/>
  <c r="BZ553" i="2" s="1"/>
  <c r="BR545" i="2"/>
  <c r="BX545" i="2" s="1"/>
  <c r="BR517" i="2"/>
  <c r="BX517" i="2" s="1"/>
  <c r="BT485" i="2"/>
  <c r="BZ485" i="2" s="1"/>
  <c r="BS473" i="2"/>
  <c r="BY473" i="2" s="1"/>
  <c r="BR465" i="2"/>
  <c r="BX465" i="2" s="1"/>
  <c r="BM485" i="2"/>
  <c r="BM453" i="2"/>
  <c r="BM377" i="2"/>
  <c r="BM197" i="2"/>
  <c r="BR85" i="2"/>
  <c r="BX85" i="2" s="1"/>
  <c r="BT448" i="2"/>
  <c r="BZ448" i="2" s="1"/>
  <c r="BR432" i="2"/>
  <c r="BX432" i="2" s="1"/>
  <c r="BR416" i="2"/>
  <c r="BX416" i="2" s="1"/>
  <c r="BS400" i="2"/>
  <c r="BY400" i="2" s="1"/>
  <c r="BR384" i="2"/>
  <c r="BX384" i="2" s="1"/>
  <c r="BS368" i="2"/>
  <c r="BY368" i="2" s="1"/>
  <c r="BR352" i="2"/>
  <c r="BX352" i="2" s="1"/>
  <c r="BS336" i="2"/>
  <c r="BY336" i="2" s="1"/>
  <c r="BR140" i="2"/>
  <c r="BX140" i="2" s="1"/>
  <c r="BT430" i="2"/>
  <c r="BZ430" i="2" s="1"/>
  <c r="BR426" i="2"/>
  <c r="BX426" i="2" s="1"/>
  <c r="BT362" i="2"/>
  <c r="BZ362" i="2" s="1"/>
  <c r="BR287" i="2"/>
  <c r="BX287" i="2" s="1"/>
  <c r="BS223" i="2"/>
  <c r="BY223" i="2" s="1"/>
  <c r="BR219" i="2"/>
  <c r="BX219" i="2" s="1"/>
  <c r="BR151" i="2"/>
  <c r="BX151" i="2" s="1"/>
  <c r="BS91" i="2"/>
  <c r="BY91" i="2" s="1"/>
  <c r="BS55" i="2"/>
  <c r="BY55" i="2" s="1"/>
  <c r="BM39" i="2"/>
  <c r="BM23" i="2"/>
  <c r="BM7" i="2"/>
  <c r="BR78" i="2"/>
  <c r="BX78" i="2" s="1"/>
  <c r="BM151" i="2"/>
  <c r="BR176" i="2"/>
  <c r="BX176" i="2" s="1"/>
  <c r="BM315" i="2"/>
  <c r="BT530" i="2"/>
  <c r="BZ530" i="2" s="1"/>
  <c r="BT494" i="2"/>
  <c r="BZ494" i="2" s="1"/>
  <c r="BT490" i="2"/>
  <c r="BZ490" i="2" s="1"/>
  <c r="BS470" i="2"/>
  <c r="BY470" i="2" s="1"/>
  <c r="BR89" i="2"/>
  <c r="BX89" i="2" s="1"/>
  <c r="BM166" i="2"/>
  <c r="BM232" i="2"/>
  <c r="BM156" i="2"/>
  <c r="BM192" i="2"/>
  <c r="BM538" i="2"/>
  <c r="BM518" i="2"/>
  <c r="BR498" i="2"/>
  <c r="BX498" i="2" s="1"/>
  <c r="BM474" i="2"/>
  <c r="BM454" i="2"/>
  <c r="BM410" i="2"/>
  <c r="BM390" i="2"/>
  <c r="BM346" i="2"/>
  <c r="BM326" i="2"/>
  <c r="BM178" i="2"/>
  <c r="BM33" i="2"/>
  <c r="BM13" i="2"/>
  <c r="BM502" i="2"/>
  <c r="BM478" i="2"/>
  <c r="BM458" i="2"/>
  <c r="BM438" i="2"/>
  <c r="BM414" i="2"/>
  <c r="BM394" i="2"/>
  <c r="BM374" i="2"/>
  <c r="BM350" i="2"/>
  <c r="BM306" i="2"/>
  <c r="BM37" i="2"/>
  <c r="BM266" i="2"/>
  <c r="BM513" i="2"/>
  <c r="BM449" i="2"/>
  <c r="BM385" i="2"/>
  <c r="BM221" i="2"/>
  <c r="BM497" i="2"/>
  <c r="BM433" i="2"/>
  <c r="BM369" i="2"/>
  <c r="BT288" i="2"/>
  <c r="BZ288" i="2" s="1"/>
  <c r="BR362" i="2"/>
  <c r="BX362" i="2" s="1"/>
  <c r="BS191" i="2"/>
  <c r="BY191" i="2" s="1"/>
  <c r="BR132" i="2"/>
  <c r="BX132" i="2" s="1"/>
  <c r="BR144" i="2"/>
  <c r="BX144" i="2" s="1"/>
  <c r="BR147" i="2"/>
  <c r="BX147" i="2" s="1"/>
  <c r="BS534" i="2"/>
  <c r="BY534" i="2" s="1"/>
  <c r="BM300" i="2"/>
  <c r="BM272" i="2"/>
  <c r="BM506" i="2"/>
  <c r="BM486" i="2"/>
  <c r="BM442" i="2"/>
  <c r="BM422" i="2"/>
  <c r="BM378" i="2"/>
  <c r="BM358" i="2"/>
  <c r="BM294" i="2"/>
  <c r="BM270" i="2"/>
  <c r="BM298" i="2"/>
  <c r="BM222" i="2"/>
  <c r="BM58" i="2"/>
  <c r="BT510" i="2"/>
  <c r="BZ510" i="2" s="1"/>
  <c r="BM466" i="2"/>
  <c r="BM402" i="2"/>
  <c r="BM91" i="2"/>
  <c r="BR541" i="2"/>
  <c r="BX541" i="2" s="1"/>
  <c r="BR477" i="2"/>
  <c r="BX477" i="2" s="1"/>
  <c r="BM552" i="2"/>
  <c r="BM536" i="2"/>
  <c r="BM520" i="2"/>
  <c r="BM504" i="2"/>
  <c r="BM488" i="2"/>
  <c r="BT472" i="2"/>
  <c r="BZ472" i="2" s="1"/>
  <c r="BM456" i="2"/>
  <c r="BM440" i="2"/>
  <c r="BM424" i="2"/>
  <c r="BM408" i="2"/>
  <c r="BM392" i="2"/>
  <c r="BM376" i="2"/>
  <c r="BM360" i="2"/>
  <c r="BM344" i="2"/>
  <c r="BM312" i="2"/>
  <c r="BM208" i="2"/>
  <c r="BM546" i="2"/>
  <c r="BT189" i="2"/>
  <c r="BZ189" i="2" s="1"/>
  <c r="BR149" i="2"/>
  <c r="BX149" i="2" s="1"/>
  <c r="BM498" i="2"/>
  <c r="BT156" i="2"/>
  <c r="BZ156" i="2" s="1"/>
  <c r="BT146" i="2"/>
  <c r="BZ146" i="2" s="1"/>
  <c r="BS181" i="2"/>
  <c r="BY181" i="2" s="1"/>
  <c r="BT518" i="2"/>
  <c r="BZ518" i="2" s="1"/>
  <c r="BR466" i="2"/>
  <c r="BX466" i="2" s="1"/>
  <c r="BM472" i="2"/>
  <c r="BS513" i="2"/>
  <c r="BY513" i="2" s="1"/>
  <c r="BS497" i="2"/>
  <c r="BY497" i="2" s="1"/>
  <c r="BS528" i="2"/>
  <c r="BY528" i="2" s="1"/>
  <c r="BT512" i="2"/>
  <c r="BZ512" i="2" s="1"/>
  <c r="BR496" i="2"/>
  <c r="BX496" i="2" s="1"/>
  <c r="BM204" i="2"/>
  <c r="BM238" i="2"/>
  <c r="BS536" i="2"/>
  <c r="BY536" i="2" s="1"/>
  <c r="BR488" i="2"/>
  <c r="BX488" i="2" s="1"/>
  <c r="BM148" i="2"/>
  <c r="BS476" i="2"/>
  <c r="BY476" i="2" s="1"/>
  <c r="BM332" i="2"/>
  <c r="BM258" i="2"/>
  <c r="BT544" i="2"/>
  <c r="BZ544" i="2" s="1"/>
  <c r="BM242" i="2"/>
  <c r="BT536" i="2"/>
  <c r="BZ536" i="2" s="1"/>
  <c r="BR520" i="2"/>
  <c r="BX520" i="2" s="1"/>
  <c r="BS504" i="2"/>
  <c r="BY504" i="2" s="1"/>
  <c r="BS544" i="2"/>
  <c r="BY544" i="2" s="1"/>
  <c r="BR528" i="2"/>
  <c r="BX528" i="2" s="1"/>
  <c r="BT496" i="2"/>
  <c r="BZ496" i="2" s="1"/>
  <c r="BT480" i="2"/>
  <c r="BZ480" i="2" s="1"/>
  <c r="BS464" i="2"/>
  <c r="BY464" i="2" s="1"/>
  <c r="BT478" i="2"/>
  <c r="BZ478" i="2" s="1"/>
  <c r="BR414" i="2"/>
  <c r="BX414" i="2" s="1"/>
  <c r="BR350" i="2"/>
  <c r="BX350" i="2" s="1"/>
  <c r="BT310" i="2"/>
  <c r="BZ310" i="2" s="1"/>
  <c r="BT542" i="2"/>
  <c r="BZ542" i="2" s="1"/>
  <c r="BS295" i="2"/>
  <c r="BY295" i="2" s="1"/>
  <c r="BS279" i="2"/>
  <c r="BY279" i="2" s="1"/>
  <c r="BT215" i="2"/>
  <c r="BZ215" i="2" s="1"/>
  <c r="BS175" i="2"/>
  <c r="BY175" i="2" s="1"/>
  <c r="BS434" i="2"/>
  <c r="BY434" i="2" s="1"/>
  <c r="BS370" i="2"/>
  <c r="BY370" i="2" s="1"/>
  <c r="BT79" i="2"/>
  <c r="BZ79" i="2" s="1"/>
  <c r="BR250" i="2"/>
  <c r="BX250" i="2" s="1"/>
  <c r="BT269" i="2"/>
  <c r="BZ269" i="2" s="1"/>
  <c r="BT293" i="2"/>
  <c r="BZ293" i="2" s="1"/>
  <c r="BT301" i="2"/>
  <c r="BZ301" i="2" s="1"/>
  <c r="BR92" i="2"/>
  <c r="BX92" i="2" s="1"/>
  <c r="BT59" i="2"/>
  <c r="BZ59" i="2" s="1"/>
  <c r="BT43" i="2"/>
  <c r="BZ43" i="2" s="1"/>
  <c r="BT27" i="2"/>
  <c r="BZ27" i="2" s="1"/>
  <c r="BT11" i="2"/>
  <c r="BZ11" i="2" s="1"/>
  <c r="BT76" i="2"/>
  <c r="BZ76" i="2" s="1"/>
  <c r="BT51" i="2"/>
  <c r="BZ51" i="2" s="1"/>
  <c r="BT35" i="2"/>
  <c r="BZ35" i="2" s="1"/>
  <c r="BT19" i="2"/>
  <c r="BZ19" i="2" s="1"/>
  <c r="BT538" i="2"/>
  <c r="BZ538" i="2" s="1"/>
  <c r="BS518" i="2"/>
  <c r="BY518" i="2" s="1"/>
  <c r="BT474" i="2"/>
  <c r="BZ474" i="2" s="1"/>
  <c r="BT454" i="2"/>
  <c r="BZ454" i="2" s="1"/>
  <c r="BT410" i="2"/>
  <c r="BZ410" i="2" s="1"/>
  <c r="BT390" i="2"/>
  <c r="BZ390" i="2" s="1"/>
  <c r="BT346" i="2"/>
  <c r="BZ346" i="2" s="1"/>
  <c r="BR226" i="2"/>
  <c r="BX226" i="2" s="1"/>
  <c r="BR206" i="2"/>
  <c r="BX206" i="2" s="1"/>
  <c r="BS130" i="2"/>
  <c r="BY130" i="2" s="1"/>
  <c r="BT74" i="2"/>
  <c r="BZ74" i="2" s="1"/>
  <c r="BS230" i="2"/>
  <c r="BY230" i="2" s="1"/>
  <c r="BT154" i="2"/>
  <c r="BZ154" i="2" s="1"/>
  <c r="BR181" i="2"/>
  <c r="BX181" i="2" s="1"/>
  <c r="BS200" i="2"/>
  <c r="BY200" i="2" s="1"/>
  <c r="BT128" i="2"/>
  <c r="BZ128" i="2" s="1"/>
  <c r="BS112" i="2"/>
  <c r="BY112" i="2" s="1"/>
  <c r="BT252" i="2"/>
  <c r="BZ252" i="2" s="1"/>
  <c r="BT236" i="2"/>
  <c r="BZ236" i="2" s="1"/>
  <c r="BT220" i="2"/>
  <c r="BZ220" i="2" s="1"/>
  <c r="BR124" i="2"/>
  <c r="BX124" i="2" s="1"/>
  <c r="BR108" i="2"/>
  <c r="BX108" i="2" s="1"/>
  <c r="BR264" i="2"/>
  <c r="BX264" i="2" s="1"/>
  <c r="BT192" i="2"/>
  <c r="BZ192" i="2" s="1"/>
  <c r="BT80" i="2"/>
  <c r="BZ80" i="2" s="1"/>
  <c r="BT326" i="2"/>
  <c r="BZ326" i="2" s="1"/>
  <c r="BS540" i="2"/>
  <c r="BY540" i="2" s="1"/>
  <c r="BS524" i="2"/>
  <c r="BY524" i="2" s="1"/>
  <c r="BS508" i="2"/>
  <c r="BY508" i="2" s="1"/>
  <c r="BS492" i="2"/>
  <c r="BY492" i="2" s="1"/>
  <c r="BS460" i="2"/>
  <c r="BY460" i="2" s="1"/>
  <c r="BS444" i="2"/>
  <c r="BY444" i="2" s="1"/>
  <c r="BR428" i="2"/>
  <c r="BX428" i="2" s="1"/>
  <c r="BT412" i="2"/>
  <c r="BZ412" i="2" s="1"/>
  <c r="BT396" i="2"/>
  <c r="BZ396" i="2" s="1"/>
  <c r="BT380" i="2"/>
  <c r="BZ380" i="2" s="1"/>
  <c r="BT364" i="2"/>
  <c r="BZ364" i="2" s="1"/>
  <c r="BT348" i="2"/>
  <c r="BZ348" i="2" s="1"/>
  <c r="BT172" i="2"/>
  <c r="BZ172" i="2" s="1"/>
  <c r="BT3" i="2"/>
  <c r="BZ3" i="2" s="1"/>
  <c r="BT193" i="2"/>
  <c r="BZ193" i="2" s="1"/>
  <c r="BT157" i="2"/>
  <c r="BZ157" i="2" s="1"/>
  <c r="BS137" i="2"/>
  <c r="BY137" i="2" s="1"/>
  <c r="BS308" i="2"/>
  <c r="BY308" i="2" s="1"/>
  <c r="BS296" i="2"/>
  <c r="BY296" i="2" s="1"/>
  <c r="BT248" i="2"/>
  <c r="BZ248" i="2" s="1"/>
  <c r="BM160" i="2"/>
  <c r="BT136" i="2"/>
  <c r="BZ136" i="2" s="1"/>
  <c r="BS116" i="2"/>
  <c r="BY116" i="2" s="1"/>
  <c r="BT522" i="2"/>
  <c r="BZ522" i="2" s="1"/>
  <c r="BT502" i="2"/>
  <c r="BZ502" i="2" s="1"/>
  <c r="BT458" i="2"/>
  <c r="BZ458" i="2" s="1"/>
  <c r="BT438" i="2"/>
  <c r="BZ438" i="2" s="1"/>
  <c r="BT394" i="2"/>
  <c r="BZ394" i="2" s="1"/>
  <c r="BT374" i="2"/>
  <c r="BZ374" i="2" s="1"/>
  <c r="BT330" i="2"/>
  <c r="BZ330" i="2" s="1"/>
  <c r="BR210" i="2"/>
  <c r="BX210" i="2" s="1"/>
  <c r="BR182" i="2"/>
  <c r="BX182" i="2" s="1"/>
  <c r="BR82" i="2"/>
  <c r="BX82" i="2" s="1"/>
  <c r="BM61" i="2"/>
  <c r="BM17" i="2"/>
  <c r="BM320" i="2"/>
  <c r="BR272" i="2"/>
  <c r="BX272" i="2" s="1"/>
  <c r="BT168" i="2"/>
  <c r="BZ168" i="2" s="1"/>
  <c r="BM120" i="2"/>
  <c r="BS96" i="2"/>
  <c r="BY96" i="2" s="1"/>
  <c r="BS68" i="2"/>
  <c r="BY68" i="2" s="1"/>
  <c r="BS51" i="2"/>
  <c r="BY51" i="2" s="1"/>
  <c r="BR35" i="2"/>
  <c r="BX35" i="2" s="1"/>
  <c r="BS19" i="2"/>
  <c r="BY19" i="2" s="1"/>
  <c r="BS3" i="2"/>
  <c r="BY3" i="2" s="1"/>
  <c r="BR482" i="2"/>
  <c r="BX482" i="2" s="1"/>
  <c r="BS450" i="2"/>
  <c r="BY450" i="2" s="1"/>
  <c r="BS418" i="2"/>
  <c r="BY418" i="2" s="1"/>
  <c r="BS386" i="2"/>
  <c r="BY386" i="2" s="1"/>
  <c r="BS354" i="2"/>
  <c r="BY354" i="2" s="1"/>
  <c r="BM322" i="2"/>
  <c r="BS190" i="2"/>
  <c r="BY190" i="2" s="1"/>
  <c r="BM21" i="2"/>
  <c r="BM297" i="2"/>
  <c r="BR544" i="2"/>
  <c r="BX544" i="2" s="1"/>
  <c r="BT528" i="2"/>
  <c r="BZ528" i="2" s="1"/>
  <c r="BS512" i="2"/>
  <c r="BY512" i="2" s="1"/>
  <c r="BS496" i="2"/>
  <c r="BY496" i="2" s="1"/>
  <c r="BS480" i="2"/>
  <c r="BY480" i="2" s="1"/>
  <c r="BR464" i="2"/>
  <c r="BX464" i="2" s="1"/>
  <c r="BS552" i="2"/>
  <c r="BY552" i="2" s="1"/>
  <c r="BR536" i="2"/>
  <c r="BX536" i="2" s="1"/>
  <c r="BT520" i="2"/>
  <c r="BZ520" i="2" s="1"/>
  <c r="BR504" i="2"/>
  <c r="BX504" i="2" s="1"/>
  <c r="BS488" i="2"/>
  <c r="BY488" i="2" s="1"/>
  <c r="BS472" i="2"/>
  <c r="BY472" i="2" s="1"/>
  <c r="BR404" i="2"/>
  <c r="BX404" i="2" s="1"/>
  <c r="BR340" i="2"/>
  <c r="BX340" i="2" s="1"/>
  <c r="BM268" i="2"/>
  <c r="BS232" i="2"/>
  <c r="BY232" i="2" s="1"/>
  <c r="BR120" i="2"/>
  <c r="BX120" i="2" s="1"/>
  <c r="BS293" i="2"/>
  <c r="BY293" i="2" s="1"/>
  <c r="BS61" i="2"/>
  <c r="BY61" i="2" s="1"/>
  <c r="BS57" i="2"/>
  <c r="BY57" i="2" s="1"/>
  <c r="BS37" i="2"/>
  <c r="BY37" i="2" s="1"/>
  <c r="BS33" i="2"/>
  <c r="BY33" i="2" s="1"/>
  <c r="BS21" i="2"/>
  <c r="BY21" i="2" s="1"/>
  <c r="BS17" i="2"/>
  <c r="BY17" i="2" s="1"/>
  <c r="BS13" i="2"/>
  <c r="BY13" i="2" s="1"/>
  <c r="BS330" i="2"/>
  <c r="BY330" i="2" s="1"/>
  <c r="BR326" i="2"/>
  <c r="BX326" i="2" s="1"/>
  <c r="BR310" i="2"/>
  <c r="BX310" i="2" s="1"/>
  <c r="BS282" i="2"/>
  <c r="BY282" i="2" s="1"/>
  <c r="BR230" i="2"/>
  <c r="BX230" i="2" s="1"/>
  <c r="BT226" i="2"/>
  <c r="BZ226" i="2" s="1"/>
  <c r="BT210" i="2"/>
  <c r="BZ210" i="2" s="1"/>
  <c r="BS206" i="2"/>
  <c r="BY206" i="2" s="1"/>
  <c r="BR190" i="2"/>
  <c r="BX190" i="2" s="1"/>
  <c r="BS182" i="2"/>
  <c r="BY182" i="2" s="1"/>
  <c r="BS154" i="2"/>
  <c r="BY154" i="2" s="1"/>
  <c r="BS142" i="2"/>
  <c r="BY142" i="2" s="1"/>
  <c r="BR130" i="2"/>
  <c r="BX130" i="2" s="1"/>
  <c r="BT38" i="2"/>
  <c r="BZ38" i="2" s="1"/>
  <c r="BT320" i="2"/>
  <c r="BZ320" i="2" s="1"/>
  <c r="BS292" i="2"/>
  <c r="BY292" i="2" s="1"/>
  <c r="BS272" i="2"/>
  <c r="BY272" i="2" s="1"/>
  <c r="BR168" i="2"/>
  <c r="BX168" i="2" s="1"/>
  <c r="BT160" i="2"/>
  <c r="BZ160" i="2" s="1"/>
  <c r="BM96" i="2"/>
  <c r="BS92" i="2"/>
  <c r="BY92" i="2" s="1"/>
  <c r="BR68" i="2"/>
  <c r="BX68" i="2" s="1"/>
  <c r="BS458" i="2"/>
  <c r="BY458" i="2" s="1"/>
  <c r="BR454" i="2"/>
  <c r="BX454" i="2" s="1"/>
  <c r="BR438" i="2"/>
  <c r="BX438" i="2" s="1"/>
  <c r="BT414" i="2"/>
  <c r="BZ414" i="2" s="1"/>
  <c r="BS410" i="2"/>
  <c r="BY410" i="2" s="1"/>
  <c r="BS394" i="2"/>
  <c r="BY394" i="2" s="1"/>
  <c r="BR390" i="2"/>
  <c r="BX390" i="2" s="1"/>
  <c r="BR374" i="2"/>
  <c r="BX374" i="2" s="1"/>
  <c r="BT350" i="2"/>
  <c r="BZ350" i="2" s="1"/>
  <c r="BS346" i="2"/>
  <c r="BY346" i="2" s="1"/>
  <c r="BR58" i="2"/>
  <c r="BX58" i="2" s="1"/>
  <c r="BR295" i="2"/>
  <c r="BX295" i="2" s="1"/>
  <c r="BR279" i="2"/>
  <c r="BX279" i="2" s="1"/>
  <c r="BT235" i="2"/>
  <c r="BZ235" i="2" s="1"/>
  <c r="BS215" i="2"/>
  <c r="BY215" i="2" s="1"/>
  <c r="BT171" i="2"/>
  <c r="BZ171" i="2" s="1"/>
  <c r="BS123" i="2"/>
  <c r="BY123" i="2" s="1"/>
  <c r="BR79" i="2"/>
  <c r="BX79" i="2" s="1"/>
  <c r="BT82" i="2"/>
  <c r="BZ82" i="2" s="1"/>
  <c r="BS74" i="2"/>
  <c r="BY74" i="2" s="1"/>
  <c r="BM130" i="2"/>
  <c r="BM295" i="2"/>
  <c r="BM279" i="2"/>
  <c r="BM215" i="2"/>
  <c r="BS542" i="2"/>
  <c r="BY542" i="2" s="1"/>
  <c r="BR538" i="2"/>
  <c r="BX538" i="2" s="1"/>
  <c r="BR522" i="2"/>
  <c r="BX522" i="2" s="1"/>
  <c r="BS498" i="2"/>
  <c r="BY498" i="2" s="1"/>
  <c r="BT482" i="2"/>
  <c r="BZ482" i="2" s="1"/>
  <c r="BS478" i="2"/>
  <c r="BY478" i="2" s="1"/>
  <c r="BR474" i="2"/>
  <c r="BX474" i="2" s="1"/>
  <c r="BR552" i="2"/>
  <c r="BX552" i="2" s="1"/>
  <c r="BS520" i="2"/>
  <c r="BY520" i="2" s="1"/>
  <c r="BR512" i="2"/>
  <c r="BX512" i="2" s="1"/>
  <c r="BT488" i="2"/>
  <c r="BZ488" i="2" s="1"/>
  <c r="BR480" i="2"/>
  <c r="BX480" i="2" s="1"/>
  <c r="BR472" i="2"/>
  <c r="BX472" i="2" s="1"/>
  <c r="BM330" i="2"/>
  <c r="BM282" i="2"/>
  <c r="BM226" i="2"/>
  <c r="BM210" i="2"/>
  <c r="I33" i="8" a="1"/>
  <c r="BR196" i="2"/>
  <c r="BX196" i="2" s="1"/>
  <c r="BT436" i="2"/>
  <c r="BZ436" i="2" s="1"/>
  <c r="BR420" i="2"/>
  <c r="BX420" i="2" s="1"/>
  <c r="BR372" i="2"/>
  <c r="BX372" i="2" s="1"/>
  <c r="BR356" i="2"/>
  <c r="BX356" i="2" s="1"/>
  <c r="BS216" i="2"/>
  <c r="BY216" i="2" s="1"/>
  <c r="H33" i="8" a="1"/>
  <c r="BS108" i="2"/>
  <c r="BY108" i="2" s="1"/>
  <c r="BT116" i="2"/>
  <c r="BZ116" i="2" s="1"/>
  <c r="BS120" i="2"/>
  <c r="BY120" i="2" s="1"/>
  <c r="BR193" i="2"/>
  <c r="BX193" i="2" s="1"/>
  <c r="BT137" i="2"/>
  <c r="BZ137" i="2" s="1"/>
  <c r="BT61" i="2"/>
  <c r="BZ61" i="2" s="1"/>
  <c r="BT57" i="2"/>
  <c r="BZ57" i="2" s="1"/>
  <c r="BT37" i="2"/>
  <c r="BZ37" i="2" s="1"/>
  <c r="BT33" i="2"/>
  <c r="BZ33" i="2" s="1"/>
  <c r="BT21" i="2"/>
  <c r="BZ21" i="2" s="1"/>
  <c r="BT17" i="2"/>
  <c r="BZ17" i="2" s="1"/>
  <c r="BT13" i="2"/>
  <c r="BZ13" i="2" s="1"/>
  <c r="BS326" i="2"/>
  <c r="BY326" i="2" s="1"/>
  <c r="BR322" i="2"/>
  <c r="BX322" i="2" s="1"/>
  <c r="BS310" i="2"/>
  <c r="BY310" i="2" s="1"/>
  <c r="BR306" i="2"/>
  <c r="BX306" i="2" s="1"/>
  <c r="BT258" i="2"/>
  <c r="BZ258" i="2" s="1"/>
  <c r="BT206" i="2"/>
  <c r="BZ206" i="2" s="1"/>
  <c r="BT182" i="2"/>
  <c r="BZ182" i="2" s="1"/>
  <c r="BS178" i="2"/>
  <c r="BY178" i="2" s="1"/>
  <c r="BS146" i="2"/>
  <c r="BY146" i="2" s="1"/>
  <c r="BS38" i="2"/>
  <c r="BY38" i="2" s="1"/>
  <c r="BR320" i="2"/>
  <c r="BX320" i="2" s="1"/>
  <c r="BT296" i="2"/>
  <c r="BZ296" i="2" s="1"/>
  <c r="BT272" i="2"/>
  <c r="BZ272" i="2" s="1"/>
  <c r="BT232" i="2"/>
  <c r="BZ232" i="2" s="1"/>
  <c r="BR192" i="2"/>
  <c r="BX192" i="2" s="1"/>
  <c r="BS168" i="2"/>
  <c r="BY168" i="2" s="1"/>
  <c r="BS124" i="2"/>
  <c r="BY124" i="2" s="1"/>
  <c r="BT96" i="2"/>
  <c r="BZ96" i="2" s="1"/>
  <c r="BM68" i="2"/>
  <c r="BS454" i="2"/>
  <c r="BY454" i="2" s="1"/>
  <c r="BR450" i="2"/>
  <c r="BX450" i="2" s="1"/>
  <c r="BS438" i="2"/>
  <c r="BY438" i="2" s="1"/>
  <c r="BR434" i="2"/>
  <c r="BX434" i="2" s="1"/>
  <c r="BR418" i="2"/>
  <c r="BX418" i="2" s="1"/>
  <c r="BS390" i="2"/>
  <c r="BY390" i="2" s="1"/>
  <c r="BR386" i="2"/>
  <c r="BX386" i="2" s="1"/>
  <c r="BS374" i="2"/>
  <c r="BY374" i="2" s="1"/>
  <c r="BR370" i="2"/>
  <c r="BX370" i="2" s="1"/>
  <c r="BR354" i="2"/>
  <c r="BX354" i="2" s="1"/>
  <c r="BS58" i="2"/>
  <c r="BY58" i="2" s="1"/>
  <c r="BR175" i="2"/>
  <c r="BX175" i="2" s="1"/>
  <c r="BM79" i="2"/>
  <c r="BR59" i="2"/>
  <c r="BX59" i="2" s="1"/>
  <c r="BR27" i="2"/>
  <c r="BX27" i="2" s="1"/>
  <c r="BM82" i="2"/>
  <c r="BM74" i="2"/>
  <c r="BM123" i="2"/>
  <c r="BM136" i="2"/>
  <c r="BM168" i="2"/>
  <c r="BM175" i="2"/>
  <c r="BM182" i="2"/>
  <c r="BM190" i="2"/>
  <c r="BM235" i="2"/>
  <c r="BS538" i="2"/>
  <c r="BY538" i="2" s="1"/>
  <c r="BS522" i="2"/>
  <c r="BY522" i="2" s="1"/>
  <c r="BR518" i="2"/>
  <c r="BX518" i="2" s="1"/>
  <c r="BR502" i="2"/>
  <c r="BX502" i="2" s="1"/>
  <c r="BS474" i="2"/>
  <c r="BY474" i="2" s="1"/>
  <c r="BM252" i="2"/>
  <c r="BM230" i="2"/>
  <c r="BM277" i="2"/>
  <c r="J33" i="8" a="1"/>
  <c r="G33" i="8" a="1"/>
  <c r="BT452" i="2"/>
  <c r="BZ452" i="2" s="1"/>
  <c r="BR388" i="2"/>
  <c r="BX388" i="2" s="1"/>
  <c r="BM308" i="2"/>
  <c r="BM248" i="2"/>
  <c r="BT108" i="2"/>
  <c r="BZ108" i="2" s="1"/>
  <c r="BT120" i="2"/>
  <c r="BZ120" i="2" s="1"/>
  <c r="BS322" i="2"/>
  <c r="BY322" i="2" s="1"/>
  <c r="BS306" i="2"/>
  <c r="BY306" i="2" s="1"/>
  <c r="BR258" i="2"/>
  <c r="BX258" i="2" s="1"/>
  <c r="BT178" i="2"/>
  <c r="BZ178" i="2" s="1"/>
  <c r="BT166" i="2"/>
  <c r="BZ166" i="2" s="1"/>
  <c r="BT460" i="2"/>
  <c r="BZ460" i="2" s="1"/>
  <c r="BR452" i="2"/>
  <c r="BX452" i="2" s="1"/>
  <c r="BT444" i="2"/>
  <c r="BZ444" i="2" s="1"/>
  <c r="BR436" i="2"/>
  <c r="BX436" i="2" s="1"/>
  <c r="BS428" i="2"/>
  <c r="BY428" i="2" s="1"/>
  <c r="BS420" i="2"/>
  <c r="BY420" i="2" s="1"/>
  <c r="BR412" i="2"/>
  <c r="BX412" i="2" s="1"/>
  <c r="BS404" i="2"/>
  <c r="BY404" i="2" s="1"/>
  <c r="BR396" i="2"/>
  <c r="BX396" i="2" s="1"/>
  <c r="BS388" i="2"/>
  <c r="BY388" i="2" s="1"/>
  <c r="BR380" i="2"/>
  <c r="BX380" i="2" s="1"/>
  <c r="BS372" i="2"/>
  <c r="BY372" i="2" s="1"/>
  <c r="BR364" i="2"/>
  <c r="BX364" i="2" s="1"/>
  <c r="BS356" i="2"/>
  <c r="BY356" i="2" s="1"/>
  <c r="BR348" i="2"/>
  <c r="BX348" i="2" s="1"/>
  <c r="BS340" i="2"/>
  <c r="BY340" i="2" s="1"/>
  <c r="BR332" i="2"/>
  <c r="BX332" i="2" s="1"/>
  <c r="BS324" i="2"/>
  <c r="BY324" i="2" s="1"/>
  <c r="BT216" i="2"/>
  <c r="BZ216" i="2" s="1"/>
  <c r="BS196" i="2"/>
  <c r="BY196" i="2" s="1"/>
  <c r="BS180" i="2"/>
  <c r="BY180" i="2" s="1"/>
  <c r="BT148" i="2"/>
  <c r="BZ148" i="2" s="1"/>
  <c r="BR76" i="2"/>
  <c r="BX76" i="2" s="1"/>
  <c r="BM296" i="2"/>
  <c r="F33" i="8" a="1"/>
  <c r="BM108" i="2"/>
  <c r="BR112" i="2"/>
  <c r="BX112" i="2" s="1"/>
  <c r="BR116" i="2"/>
  <c r="BX116" i="2" s="1"/>
  <c r="BR301" i="2"/>
  <c r="BX301" i="2" s="1"/>
  <c r="BS193" i="2"/>
  <c r="BY193" i="2" s="1"/>
  <c r="BR157" i="2"/>
  <c r="BX157" i="2" s="1"/>
  <c r="BS89" i="2"/>
  <c r="BY89" i="2" s="1"/>
  <c r="BT250" i="2"/>
  <c r="BZ250" i="2" s="1"/>
  <c r="BR166" i="2"/>
  <c r="BX166" i="2" s="1"/>
  <c r="BS452" i="2"/>
  <c r="BY452" i="2" s="1"/>
  <c r="BS436" i="2"/>
  <c r="BY436" i="2" s="1"/>
  <c r="BT420" i="2"/>
  <c r="BZ420" i="2" s="1"/>
  <c r="BT404" i="2"/>
  <c r="BZ404" i="2" s="1"/>
  <c r="BT388" i="2"/>
  <c r="BZ388" i="2" s="1"/>
  <c r="BT372" i="2"/>
  <c r="BZ372" i="2" s="1"/>
  <c r="BT356" i="2"/>
  <c r="BZ356" i="2" s="1"/>
  <c r="BT340" i="2"/>
  <c r="BZ340" i="2" s="1"/>
  <c r="BT324" i="2"/>
  <c r="BZ324" i="2" s="1"/>
  <c r="BT308" i="2"/>
  <c r="BZ308" i="2" s="1"/>
  <c r="BR296" i="2"/>
  <c r="BX296" i="2" s="1"/>
  <c r="BT292" i="2"/>
  <c r="BZ292" i="2" s="1"/>
  <c r="BS268" i="2"/>
  <c r="BY268" i="2" s="1"/>
  <c r="BS252" i="2"/>
  <c r="BY252" i="2" s="1"/>
  <c r="BR236" i="2"/>
  <c r="BX236" i="2" s="1"/>
  <c r="BR220" i="2"/>
  <c r="BX220" i="2" s="1"/>
  <c r="BR204" i="2"/>
  <c r="BX204" i="2" s="1"/>
  <c r="BT196" i="2"/>
  <c r="BZ196" i="2" s="1"/>
  <c r="BS192" i="2"/>
  <c r="BY192" i="2" s="1"/>
  <c r="BT180" i="2"/>
  <c r="BZ180" i="2" s="1"/>
  <c r="BR156" i="2"/>
  <c r="BX156" i="2" s="1"/>
  <c r="BS148" i="2"/>
  <c r="BY148" i="2" s="1"/>
  <c r="BR136" i="2"/>
  <c r="BX136" i="2" s="1"/>
  <c r="BR128" i="2"/>
  <c r="BX128" i="2" s="1"/>
  <c r="BM92" i="2"/>
  <c r="BM80" i="2"/>
  <c r="BM76" i="2"/>
  <c r="BS59" i="2"/>
  <c r="BY59" i="2" s="1"/>
  <c r="BR51" i="2"/>
  <c r="BX51" i="2" s="1"/>
  <c r="BR43" i="2"/>
  <c r="BX43" i="2" s="1"/>
  <c r="BS35" i="2"/>
  <c r="BY35" i="2" s="1"/>
  <c r="BS27" i="2"/>
  <c r="BY27" i="2" s="1"/>
  <c r="BR19" i="2"/>
  <c r="BX19" i="2" s="1"/>
  <c r="BR11" i="2"/>
  <c r="BX11" i="2" s="1"/>
  <c r="BR3" i="2"/>
  <c r="BM124" i="2"/>
  <c r="BM128" i="2"/>
  <c r="BT138" i="2"/>
  <c r="BZ138" i="2" s="1"/>
  <c r="BM324" i="2"/>
  <c r="BM236" i="2"/>
  <c r="BM216" i="2"/>
  <c r="BM196" i="2"/>
  <c r="BS301" i="2"/>
  <c r="BY301" i="2" s="1"/>
  <c r="BS157" i="2"/>
  <c r="BY157" i="2" s="1"/>
  <c r="BR137" i="2"/>
  <c r="BX137" i="2" s="1"/>
  <c r="BT89" i="2"/>
  <c r="BZ89" i="2" s="1"/>
  <c r="BS166" i="2"/>
  <c r="BY166" i="2" s="1"/>
  <c r="BR460" i="2"/>
  <c r="BX460" i="2" s="1"/>
  <c r="BR444" i="2"/>
  <c r="BX444" i="2" s="1"/>
  <c r="BT428" i="2"/>
  <c r="BZ428" i="2" s="1"/>
  <c r="BS412" i="2"/>
  <c r="BY412" i="2" s="1"/>
  <c r="BS396" i="2"/>
  <c r="BY396" i="2" s="1"/>
  <c r="BS380" i="2"/>
  <c r="BY380" i="2" s="1"/>
  <c r="BS364" i="2"/>
  <c r="BY364" i="2" s="1"/>
  <c r="BS348" i="2"/>
  <c r="BY348" i="2" s="1"/>
  <c r="BS332" i="2"/>
  <c r="BY332" i="2" s="1"/>
  <c r="BR308" i="2"/>
  <c r="BX308" i="2" s="1"/>
  <c r="BR292" i="2"/>
  <c r="BX292" i="2" s="1"/>
  <c r="BR268" i="2"/>
  <c r="BX268" i="2" s="1"/>
  <c r="BS264" i="2"/>
  <c r="BY264" i="2" s="1"/>
  <c r="BR252" i="2"/>
  <c r="BX252" i="2" s="1"/>
  <c r="BR248" i="2"/>
  <c r="BX248" i="2" s="1"/>
  <c r="BS236" i="2"/>
  <c r="BY236" i="2" s="1"/>
  <c r="BR232" i="2"/>
  <c r="BX232" i="2" s="1"/>
  <c r="BS220" i="2"/>
  <c r="BY220" i="2" s="1"/>
  <c r="BR216" i="2"/>
  <c r="BX216" i="2" s="1"/>
  <c r="BS204" i="2"/>
  <c r="BY204" i="2" s="1"/>
  <c r="BR200" i="2"/>
  <c r="BX200" i="2" s="1"/>
  <c r="BR160" i="2"/>
  <c r="BX160" i="2" s="1"/>
  <c r="BR148" i="2"/>
  <c r="BX148" i="2" s="1"/>
  <c r="BS136" i="2"/>
  <c r="BY136" i="2" s="1"/>
  <c r="BS128" i="2"/>
  <c r="BY128" i="2" s="1"/>
  <c r="BT124" i="2"/>
  <c r="BZ124" i="2" s="1"/>
  <c r="BT92" i="2"/>
  <c r="BZ92" i="2" s="1"/>
  <c r="BS80" i="2"/>
  <c r="BY80" i="2" s="1"/>
  <c r="BS76" i="2"/>
  <c r="BY76" i="2" s="1"/>
  <c r="BR171" i="2"/>
  <c r="BX171" i="2" s="1"/>
  <c r="BM59" i="2"/>
  <c r="BM51" i="2"/>
  <c r="BM43" i="2"/>
  <c r="BM35" i="2"/>
  <c r="BM27" i="2"/>
  <c r="BM19" i="2"/>
  <c r="BM11" i="2"/>
  <c r="BM3" i="2"/>
  <c r="BM171" i="2"/>
  <c r="BM180" i="2"/>
  <c r="BM264" i="2"/>
  <c r="BM220" i="2"/>
  <c r="BM200" i="2"/>
  <c r="BT332" i="2"/>
  <c r="BZ332" i="2" s="1"/>
  <c r="BT268" i="2"/>
  <c r="BZ268" i="2" s="1"/>
  <c r="BS248" i="2"/>
  <c r="BY248" i="2" s="1"/>
  <c r="BT204" i="2"/>
  <c r="BZ204" i="2" s="1"/>
  <c r="BR172" i="2"/>
  <c r="BX172" i="2" s="1"/>
  <c r="BS160" i="2"/>
  <c r="BY160" i="2" s="1"/>
  <c r="BS156" i="2"/>
  <c r="BY156" i="2" s="1"/>
  <c r="BT147" i="2"/>
  <c r="BZ147" i="2" s="1"/>
  <c r="BS172" i="2"/>
  <c r="BY172" i="2" s="1"/>
  <c r="BM301" i="2"/>
  <c r="BM205" i="2"/>
  <c r="BT540" i="2"/>
  <c r="BZ540" i="2" s="1"/>
  <c r="BT524" i="2"/>
  <c r="BZ524" i="2" s="1"/>
  <c r="BT508" i="2"/>
  <c r="BZ508" i="2" s="1"/>
  <c r="BT492" i="2"/>
  <c r="BZ492" i="2" s="1"/>
  <c r="BT476" i="2"/>
  <c r="BZ476" i="2" s="1"/>
  <c r="BM260" i="2"/>
  <c r="BM244" i="2"/>
  <c r="BM228" i="2"/>
  <c r="BM212" i="2"/>
  <c r="BS548" i="2"/>
  <c r="BY548" i="2" s="1"/>
  <c r="BS532" i="2"/>
  <c r="BY532" i="2" s="1"/>
  <c r="BS516" i="2"/>
  <c r="BY516" i="2" s="1"/>
  <c r="BS500" i="2"/>
  <c r="BY500" i="2" s="1"/>
  <c r="BS484" i="2"/>
  <c r="BY484" i="2" s="1"/>
  <c r="BT468" i="2"/>
  <c r="BZ468" i="2" s="1"/>
  <c r="BT181" i="2"/>
  <c r="BZ181" i="2" s="1"/>
  <c r="BT548" i="2"/>
  <c r="BZ548" i="2" s="1"/>
  <c r="BR540" i="2"/>
  <c r="BX540" i="2" s="1"/>
  <c r="BT532" i="2"/>
  <c r="BZ532" i="2" s="1"/>
  <c r="BR524" i="2"/>
  <c r="BX524" i="2" s="1"/>
  <c r="BT516" i="2"/>
  <c r="BZ516" i="2" s="1"/>
  <c r="BR508" i="2"/>
  <c r="BX508" i="2" s="1"/>
  <c r="BT500" i="2"/>
  <c r="BZ500" i="2" s="1"/>
  <c r="BR492" i="2"/>
  <c r="BX492" i="2" s="1"/>
  <c r="BT484" i="2"/>
  <c r="BZ484" i="2" s="1"/>
  <c r="BR476" i="2"/>
  <c r="BX476" i="2" s="1"/>
  <c r="BS468" i="2"/>
  <c r="BY468" i="2" s="1"/>
  <c r="BS132" i="2"/>
  <c r="BY132" i="2" s="1"/>
  <c r="BR548" i="2"/>
  <c r="BX548" i="2" s="1"/>
  <c r="BR532" i="2"/>
  <c r="BX532" i="2" s="1"/>
  <c r="BR516" i="2"/>
  <c r="BX516" i="2" s="1"/>
  <c r="BR500" i="2"/>
  <c r="BX500" i="2" s="1"/>
  <c r="BR484" i="2"/>
  <c r="BX484" i="2" s="1"/>
  <c r="BR468" i="2"/>
  <c r="BX468" i="2" s="1"/>
  <c r="BT121" i="2"/>
  <c r="BM103" i="2"/>
  <c r="BM110" i="2"/>
  <c r="BM100" i="2"/>
  <c r="BM69" i="2"/>
  <c r="BS83" i="2"/>
  <c r="BT65" i="2"/>
  <c r="BR75" i="2"/>
  <c r="BS88" i="2"/>
  <c r="BM109" i="2"/>
  <c r="BX324" i="2"/>
  <c r="BY403" i="2"/>
  <c r="BY387" i="2"/>
  <c r="BY371" i="2"/>
  <c r="BZ275" i="2"/>
  <c r="BM132" i="2"/>
  <c r="BT142" i="2"/>
  <c r="BT177" i="2"/>
  <c r="BM181" i="2"/>
  <c r="BM189" i="2"/>
  <c r="BZ539" i="2"/>
  <c r="BZ523" i="2"/>
  <c r="BY503" i="2"/>
  <c r="BX411" i="2"/>
  <c r="BT135" i="2"/>
  <c r="BM146" i="2"/>
  <c r="BM149" i="2"/>
  <c r="BM153" i="2"/>
  <c r="BM163" i="2"/>
  <c r="BM176" i="2"/>
  <c r="BM193" i="2"/>
  <c r="BY547" i="2"/>
  <c r="BX543" i="2"/>
  <c r="BX527" i="2"/>
  <c r="BZ519" i="2"/>
  <c r="BM250" i="2"/>
  <c r="BM280" i="2"/>
  <c r="BS315" i="2"/>
  <c r="BZ387" i="2"/>
  <c r="BM137" i="2"/>
  <c r="BM145" i="2"/>
  <c r="BM157" i="2"/>
  <c r="BX539" i="2"/>
  <c r="BM293" i="2"/>
  <c r="BZ415" i="2"/>
  <c r="BY391" i="2"/>
  <c r="BY375" i="2"/>
  <c r="BY67" i="2"/>
  <c r="BT144" i="2"/>
  <c r="BM147" i="2"/>
  <c r="BT86" i="2"/>
  <c r="BR121" i="2"/>
  <c r="BT103" i="2"/>
  <c r="BT106" i="2"/>
  <c r="BS103" i="2"/>
  <c r="BM198" i="2"/>
  <c r="BM254" i="2"/>
  <c r="BM269" i="2"/>
  <c r="BS135" i="2"/>
  <c r="BM77" i="2"/>
  <c r="BS90" i="2"/>
  <c r="BM106" i="2"/>
  <c r="BS65" i="2"/>
  <c r="BT167" i="2"/>
  <c r="BR315" i="2"/>
  <c r="BR293" i="2"/>
  <c r="BS280" i="2"/>
  <c r="BT280" i="2"/>
  <c r="BR280" i="2"/>
  <c r="BR269" i="2"/>
  <c r="BS269" i="2"/>
  <c r="BR254" i="2"/>
  <c r="BS254" i="2"/>
  <c r="BT254" i="2"/>
  <c r="BS250" i="2"/>
  <c r="BT198" i="2"/>
  <c r="BS198" i="2"/>
  <c r="BS94" i="2"/>
  <c r="BT100" i="2"/>
  <c r="BS98" i="2"/>
  <c r="BS121" i="2"/>
  <c r="BM121" i="2"/>
  <c r="BM65" i="2"/>
  <c r="BS163" i="2"/>
  <c r="BM167" i="2"/>
  <c r="BM172" i="2"/>
  <c r="BT185" i="2"/>
  <c r="BS100" i="2"/>
  <c r="BT163" i="2"/>
  <c r="BR100" i="2"/>
  <c r="BR77" i="2"/>
  <c r="BR69" i="2"/>
  <c r="BR65" i="2"/>
  <c r="BR88" i="2"/>
  <c r="BR163" i="2"/>
  <c r="BS147" i="2"/>
  <c r="BR83" i="2"/>
  <c r="BS75" i="2"/>
  <c r="BT98" i="2"/>
  <c r="BT94" i="2"/>
  <c r="BT90" i="2"/>
  <c r="BS86" i="2"/>
  <c r="BM138" i="2"/>
  <c r="BM143" i="2"/>
  <c r="BT159" i="2"/>
  <c r="BR185" i="2"/>
  <c r="BS77" i="2"/>
  <c r="BS69" i="2"/>
  <c r="BM88" i="2"/>
  <c r="BM83" i="2"/>
  <c r="BM75" i="2"/>
  <c r="BM98" i="2"/>
  <c r="BM94" i="2"/>
  <c r="BM90" i="2"/>
  <c r="BM86" i="2"/>
  <c r="BM118" i="2"/>
  <c r="BT77" i="2"/>
  <c r="BT69" i="2"/>
  <c r="BT88" i="2"/>
  <c r="BT83" i="2"/>
  <c r="BT75" i="2"/>
  <c r="BR98" i="2"/>
  <c r="BR94" i="2"/>
  <c r="BR90" i="2"/>
  <c r="BR86" i="2"/>
  <c r="BS152" i="2"/>
  <c r="BS158" i="2"/>
  <c r="BR167" i="2"/>
  <c r="BR162" i="2"/>
  <c r="BS185" i="2"/>
  <c r="BM185" i="2"/>
  <c r="BS189" i="2"/>
  <c r="BS177" i="2"/>
  <c r="BM177" i="2"/>
  <c r="BS167" i="2"/>
  <c r="BR159" i="2"/>
  <c r="BT162" i="2"/>
  <c r="BS159" i="2"/>
  <c r="BM159" i="2"/>
  <c r="BS162" i="2"/>
  <c r="BM162" i="2"/>
  <c r="BT158" i="2"/>
  <c r="BR158" i="2"/>
  <c r="BM158" i="2"/>
  <c r="BT152" i="2"/>
  <c r="BR152" i="2"/>
  <c r="BM152" i="2"/>
  <c r="BM142" i="2"/>
  <c r="BS144" i="2"/>
  <c r="BM144" i="2"/>
  <c r="BR143" i="2"/>
  <c r="BS143" i="2"/>
  <c r="BT143" i="2"/>
  <c r="BS138" i="2"/>
  <c r="BR138" i="2"/>
  <c r="BR135" i="2"/>
  <c r="BM135" i="2"/>
  <c r="BR118" i="2"/>
  <c r="BT118" i="2"/>
  <c r="BS118" i="2"/>
  <c r="BT110" i="2"/>
  <c r="BR110" i="2"/>
  <c r="BS110" i="2"/>
  <c r="BR109" i="2"/>
  <c r="BT109" i="2"/>
  <c r="BS109" i="2"/>
  <c r="BR106" i="2"/>
  <c r="BS106" i="2"/>
  <c r="BX3" i="2" l="1"/>
  <c r="E53" i="8"/>
  <c r="E38" i="8"/>
  <c r="E49" i="8"/>
  <c r="E56" i="8"/>
  <c r="E44" i="8"/>
  <c r="E40" i="8"/>
  <c r="E37" i="8"/>
  <c r="E33" i="8"/>
  <c r="E45" i="8"/>
  <c r="E41" i="8"/>
  <c r="E54" i="8"/>
  <c r="E36" i="8"/>
  <c r="E47" i="8"/>
  <c r="E43" i="8"/>
  <c r="E55" i="8"/>
  <c r="E51" i="8"/>
  <c r="E34" i="8"/>
  <c r="E46" i="8"/>
  <c r="E52" i="8"/>
  <c r="E48" i="8"/>
  <c r="E39" i="8"/>
  <c r="E35" i="8"/>
  <c r="E50" i="8"/>
  <c r="J53" i="8"/>
  <c r="J36" i="8"/>
  <c r="J52" i="8"/>
  <c r="J39" i="8"/>
  <c r="J55" i="8"/>
  <c r="J46" i="8"/>
  <c r="J41" i="8"/>
  <c r="J44" i="8"/>
  <c r="J47" i="8"/>
  <c r="J38" i="8"/>
  <c r="J49" i="8"/>
  <c r="J48" i="8"/>
  <c r="J35" i="8"/>
  <c r="J51" i="8"/>
  <c r="J42" i="8"/>
  <c r="J37" i="8"/>
  <c r="J54" i="8"/>
  <c r="J33" i="8"/>
  <c r="J40" i="8"/>
  <c r="J56" i="8"/>
  <c r="J43" i="8"/>
  <c r="J34" i="8"/>
  <c r="J50" i="8"/>
  <c r="J45" i="8"/>
  <c r="H55" i="8"/>
  <c r="H42" i="8"/>
  <c r="H37" i="8"/>
  <c r="H53" i="8"/>
  <c r="H48" i="8"/>
  <c r="H35" i="8"/>
  <c r="H51" i="8"/>
  <c r="H34" i="8"/>
  <c r="H56" i="8"/>
  <c r="H38" i="8"/>
  <c r="H54" i="8"/>
  <c r="H33" i="8"/>
  <c r="H49" i="8"/>
  <c r="H44" i="8"/>
  <c r="H47" i="8"/>
  <c r="H50" i="8"/>
  <c r="H45" i="8"/>
  <c r="H40" i="8"/>
  <c r="H43" i="8"/>
  <c r="H46" i="8"/>
  <c r="H41" i="8"/>
  <c r="H36" i="8"/>
  <c r="H52" i="8"/>
  <c r="H39" i="8"/>
  <c r="F53" i="8"/>
  <c r="F40" i="8"/>
  <c r="F56" i="8"/>
  <c r="F47" i="8"/>
  <c r="F38" i="8"/>
  <c r="F54" i="8"/>
  <c r="F45" i="8"/>
  <c r="F39" i="8"/>
  <c r="F46" i="8"/>
  <c r="F36" i="8"/>
  <c r="F52" i="8"/>
  <c r="F43" i="8"/>
  <c r="F34" i="8"/>
  <c r="F50" i="8"/>
  <c r="F41" i="8"/>
  <c r="F48" i="8"/>
  <c r="F55" i="8"/>
  <c r="F37" i="8"/>
  <c r="F44" i="8"/>
  <c r="F35" i="8"/>
  <c r="F51" i="8"/>
  <c r="F42" i="8"/>
  <c r="F33" i="8"/>
  <c r="F49" i="8"/>
  <c r="G56" i="8"/>
  <c r="G34" i="8"/>
  <c r="G53" i="8"/>
  <c r="G35" i="8"/>
  <c r="G51" i="8"/>
  <c r="G46" i="8"/>
  <c r="G40" i="8"/>
  <c r="G41" i="8"/>
  <c r="G54" i="8"/>
  <c r="G48" i="8"/>
  <c r="G37" i="8"/>
  <c r="G47" i="8"/>
  <c r="G42" i="8"/>
  <c r="G36" i="8"/>
  <c r="G52" i="8"/>
  <c r="G33" i="8"/>
  <c r="G43" i="8"/>
  <c r="G38" i="8"/>
  <c r="G45" i="8"/>
  <c r="G49" i="8"/>
  <c r="G39" i="8"/>
  <c r="G55" i="8"/>
  <c r="G50" i="8"/>
  <c r="G44" i="8"/>
  <c r="I54" i="8"/>
  <c r="I45" i="8"/>
  <c r="I48" i="8"/>
  <c r="I39" i="8"/>
  <c r="I55" i="8"/>
  <c r="I46" i="8"/>
  <c r="I33" i="8"/>
  <c r="I40" i="8"/>
  <c r="I38" i="8"/>
  <c r="I41" i="8"/>
  <c r="I49" i="8"/>
  <c r="I44" i="8"/>
  <c r="I35" i="8"/>
  <c r="I51" i="8"/>
  <c r="I42" i="8"/>
  <c r="I53" i="8"/>
  <c r="I56" i="8"/>
  <c r="I47" i="8"/>
  <c r="I37" i="8"/>
  <c r="I36" i="8"/>
  <c r="I52" i="8"/>
  <c r="I43" i="8"/>
  <c r="I34" i="8"/>
  <c r="I50" i="8"/>
  <c r="BY106" i="2"/>
  <c r="BY94" i="2"/>
  <c r="BZ254" i="2"/>
  <c r="BX293" i="2"/>
  <c r="BZ144" i="2"/>
  <c r="BY315" i="2"/>
  <c r="BZ142" i="2"/>
  <c r="BX75" i="2"/>
  <c r="BY83" i="2"/>
  <c r="BZ121" i="2"/>
  <c r="BX109" i="2"/>
  <c r="BY118" i="2"/>
  <c r="BX135" i="2"/>
  <c r="BY143" i="2"/>
  <c r="BY162" i="2"/>
  <c r="BX159" i="2"/>
  <c r="BY189" i="2"/>
  <c r="BX167" i="2"/>
  <c r="BX269" i="2"/>
  <c r="BY103" i="2"/>
  <c r="BZ109" i="2"/>
  <c r="BZ110" i="2"/>
  <c r="BZ143" i="2"/>
  <c r="BY144" i="2"/>
  <c r="BZ152" i="2"/>
  <c r="BZ162" i="2"/>
  <c r="BY177" i="2"/>
  <c r="BX162" i="2"/>
  <c r="BX86" i="2"/>
  <c r="BZ75" i="2"/>
  <c r="BZ77" i="2"/>
  <c r="BX185" i="2"/>
  <c r="BY86" i="2"/>
  <c r="BY75" i="2"/>
  <c r="BX88" i="2"/>
  <c r="BX100" i="2"/>
  <c r="BZ185" i="2"/>
  <c r="BZ100" i="2"/>
  <c r="BY250" i="2"/>
  <c r="BY269" i="2"/>
  <c r="BY280" i="2"/>
  <c r="BY65" i="2"/>
  <c r="BY135" i="2"/>
  <c r="BX77" i="2"/>
  <c r="BY163" i="2"/>
  <c r="BY98" i="2"/>
  <c r="BZ198" i="2"/>
  <c r="BX254" i="2"/>
  <c r="BZ280" i="2"/>
  <c r="BZ167" i="2"/>
  <c r="BZ103" i="2"/>
  <c r="BZ135" i="2"/>
  <c r="BZ177" i="2"/>
  <c r="BY88" i="2"/>
  <c r="BZ65" i="2"/>
  <c r="BX90" i="2"/>
  <c r="BZ83" i="2"/>
  <c r="BY69" i="2"/>
  <c r="BZ159" i="2"/>
  <c r="BZ90" i="2"/>
  <c r="BX83" i="2"/>
  <c r="BX65" i="2"/>
  <c r="BY109" i="2"/>
  <c r="BX110" i="2"/>
  <c r="BX118" i="2"/>
  <c r="BY138" i="2"/>
  <c r="BX152" i="2"/>
  <c r="BZ158" i="2"/>
  <c r="BY159" i="2"/>
  <c r="BY185" i="2"/>
  <c r="BY152" i="2"/>
  <c r="BX98" i="2"/>
  <c r="BZ69" i="2"/>
  <c r="BZ98" i="2"/>
  <c r="BX163" i="2"/>
  <c r="BY100" i="2"/>
  <c r="BZ86" i="2"/>
  <c r="BX106" i="2"/>
  <c r="BY110" i="2"/>
  <c r="BZ118" i="2"/>
  <c r="BX138" i="2"/>
  <c r="BX143" i="2"/>
  <c r="BX158" i="2"/>
  <c r="BY167" i="2"/>
  <c r="BY158" i="2"/>
  <c r="BX94" i="2"/>
  <c r="BZ88" i="2"/>
  <c r="BY77" i="2"/>
  <c r="BZ94" i="2"/>
  <c r="BY147" i="2"/>
  <c r="BX69" i="2"/>
  <c r="BZ163" i="2"/>
  <c r="BY121" i="2"/>
  <c r="BY198" i="2"/>
  <c r="BY254" i="2"/>
  <c r="BX280" i="2"/>
  <c r="BX315" i="2"/>
  <c r="BY90" i="2"/>
  <c r="BZ106" i="2"/>
  <c r="BX121" i="2"/>
  <c r="L47" i="8" l="1"/>
  <c r="L33" i="8"/>
  <c r="L50" i="8"/>
  <c r="L39" i="8"/>
  <c r="L36" i="8"/>
  <c r="L55" i="8"/>
  <c r="L34" i="8"/>
  <c r="L48" i="8"/>
  <c r="L49" i="8"/>
  <c r="L52" i="8"/>
  <c r="L41" i="8"/>
  <c r="L37" i="8"/>
  <c r="L46" i="8"/>
  <c r="L38" i="8"/>
  <c r="L35" i="8"/>
  <c r="L42" i="8"/>
  <c r="L40" i="8"/>
  <c r="L45" i="8"/>
  <c r="L43" i="8"/>
  <c r="L56" i="8"/>
  <c r="L51" i="8"/>
  <c r="L44" i="8"/>
  <c r="L53" i="8"/>
  <c r="L54" i="8"/>
  <c r="K37" i="8"/>
  <c r="K46" i="8"/>
  <c r="K38" i="8"/>
  <c r="K50" i="8"/>
  <c r="K55" i="8"/>
  <c r="K33" i="8"/>
  <c r="K39" i="8"/>
  <c r="K47" i="8"/>
  <c r="K36" i="8"/>
  <c r="K41" i="8"/>
  <c r="K49" i="8"/>
  <c r="K35" i="8"/>
  <c r="K34" i="8"/>
  <c r="K48" i="8"/>
  <c r="K42" i="8"/>
  <c r="K52" i="8"/>
  <c r="K40" i="8"/>
  <c r="K45" i="8"/>
  <c r="K43" i="8"/>
  <c r="K56" i="8"/>
  <c r="K51" i="8"/>
  <c r="K44" i="8"/>
  <c r="K53" i="8"/>
  <c r="K54" i="8"/>
  <c r="G554" i="2"/>
  <c r="D554" i="27" s="1"/>
  <c r="G553" i="2"/>
  <c r="D553" i="27" s="1"/>
  <c r="G552" i="2"/>
  <c r="D552" i="27" s="1"/>
  <c r="G551" i="2"/>
  <c r="D551" i="27" s="1"/>
  <c r="G550" i="2"/>
  <c r="D550" i="27" s="1"/>
  <c r="G549" i="2"/>
  <c r="D549" i="27" s="1"/>
  <c r="G548" i="2"/>
  <c r="D548" i="27" s="1"/>
  <c r="G547" i="2"/>
  <c r="D547" i="27" s="1"/>
  <c r="G546" i="2"/>
  <c r="D546" i="27" s="1"/>
  <c r="G545" i="2"/>
  <c r="D545" i="27" s="1"/>
  <c r="G544" i="2"/>
  <c r="D544" i="27" s="1"/>
  <c r="G543" i="2"/>
  <c r="D543" i="27" s="1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D530" i="27" s="1"/>
  <c r="G529" i="2"/>
  <c r="D529" i="27" s="1"/>
  <c r="G528" i="2"/>
  <c r="D528" i="27" s="1"/>
  <c r="G527" i="2"/>
  <c r="D527" i="27" s="1"/>
  <c r="G526" i="2"/>
  <c r="D526" i="27" s="1"/>
  <c r="G525" i="2"/>
  <c r="D525" i="27" s="1"/>
  <c r="G524" i="2"/>
  <c r="D524" i="27" s="1"/>
  <c r="G523" i="2"/>
  <c r="D523" i="27" s="1"/>
  <c r="G522" i="2"/>
  <c r="D522" i="27" s="1"/>
  <c r="G521" i="2"/>
  <c r="D521" i="27" s="1"/>
  <c r="G520" i="2"/>
  <c r="D520" i="27" s="1"/>
  <c r="G519" i="2"/>
  <c r="D519" i="27" s="1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D506" i="27" s="1"/>
  <c r="G505" i="2"/>
  <c r="D505" i="27" s="1"/>
  <c r="G504" i="2"/>
  <c r="D504" i="27" s="1"/>
  <c r="G503" i="2"/>
  <c r="D503" i="27" s="1"/>
  <c r="G502" i="2"/>
  <c r="D502" i="27" s="1"/>
  <c r="G501" i="2"/>
  <c r="D501" i="27" s="1"/>
  <c r="G500" i="2"/>
  <c r="D500" i="27" s="1"/>
  <c r="G499" i="2"/>
  <c r="D499" i="27" s="1"/>
  <c r="G498" i="2"/>
  <c r="D498" i="27" s="1"/>
  <c r="G497" i="2"/>
  <c r="D497" i="27" s="1"/>
  <c r="G496" i="2"/>
  <c r="D496" i="27" s="1"/>
  <c r="G495" i="2"/>
  <c r="D495" i="27" s="1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D482" i="27" s="1"/>
  <c r="G481" i="2"/>
  <c r="D481" i="27" s="1"/>
  <c r="G480" i="2"/>
  <c r="D480" i="27" s="1"/>
  <c r="G479" i="2"/>
  <c r="D479" i="27" s="1"/>
  <c r="G478" i="2"/>
  <c r="D478" i="27" s="1"/>
  <c r="G477" i="2"/>
  <c r="D477" i="27" s="1"/>
  <c r="G476" i="2"/>
  <c r="D476" i="27" s="1"/>
  <c r="G475" i="2"/>
  <c r="D475" i="27" s="1"/>
  <c r="G474" i="2"/>
  <c r="D474" i="27" s="1"/>
  <c r="G473" i="2"/>
  <c r="D473" i="27" s="1"/>
  <c r="G472" i="2"/>
  <c r="D472" i="27" s="1"/>
  <c r="G471" i="2"/>
  <c r="D471" i="27" s="1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D422" i="27" s="1"/>
  <c r="G421" i="2"/>
  <c r="D421" i="27" s="1"/>
  <c r="G420" i="2"/>
  <c r="D420" i="27" s="1"/>
  <c r="G419" i="2"/>
  <c r="D419" i="27" s="1"/>
  <c r="G418" i="2"/>
  <c r="D418" i="27" s="1"/>
  <c r="G417" i="2"/>
  <c r="D417" i="27" s="1"/>
  <c r="G416" i="2"/>
  <c r="D416" i="27" s="1"/>
  <c r="G415" i="2"/>
  <c r="D415" i="27" s="1"/>
  <c r="G414" i="2"/>
  <c r="D414" i="27" s="1"/>
  <c r="G413" i="2"/>
  <c r="D413" i="27" s="1"/>
  <c r="G412" i="2"/>
  <c r="D412" i="27" s="1"/>
  <c r="G411" i="2"/>
  <c r="D411" i="27" s="1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D386" i="27" s="1"/>
  <c r="G385" i="2"/>
  <c r="D385" i="27" s="1"/>
  <c r="G384" i="2"/>
  <c r="D384" i="27" s="1"/>
  <c r="G383" i="2"/>
  <c r="D383" i="27" s="1"/>
  <c r="G382" i="2"/>
  <c r="D382" i="27" s="1"/>
  <c r="G381" i="2"/>
  <c r="D381" i="27" s="1"/>
  <c r="G380" i="2"/>
  <c r="D380" i="27" s="1"/>
  <c r="G379" i="2"/>
  <c r="D379" i="27" s="1"/>
  <c r="G378" i="2"/>
  <c r="D378" i="27" s="1"/>
  <c r="G377" i="2"/>
  <c r="D377" i="27" s="1"/>
  <c r="G376" i="2"/>
  <c r="D376" i="27" s="1"/>
  <c r="G375" i="2"/>
  <c r="D375" i="27" s="1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D313" i="27" s="1"/>
  <c r="G312" i="2"/>
  <c r="D312" i="27" s="1"/>
  <c r="G311" i="2"/>
  <c r="D311" i="27" s="1"/>
  <c r="G310" i="2"/>
  <c r="D310" i="27" s="1"/>
  <c r="G309" i="2"/>
  <c r="D309" i="27" s="1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D47" i="27" s="1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D554" i="2"/>
  <c r="C554" i="27" s="1"/>
  <c r="D553" i="2"/>
  <c r="C553" i="27" s="1"/>
  <c r="D552" i="2"/>
  <c r="C552" i="27" s="1"/>
  <c r="D551" i="2"/>
  <c r="C551" i="27" s="1"/>
  <c r="D550" i="2"/>
  <c r="C550" i="27" s="1"/>
  <c r="D549" i="2"/>
  <c r="C549" i="27" s="1"/>
  <c r="D548" i="2"/>
  <c r="C548" i="27" s="1"/>
  <c r="D547" i="2"/>
  <c r="C547" i="27" s="1"/>
  <c r="D546" i="2"/>
  <c r="C546" i="27" s="1"/>
  <c r="D545" i="2"/>
  <c r="C545" i="27" s="1"/>
  <c r="D544" i="2"/>
  <c r="C544" i="27" s="1"/>
  <c r="D543" i="2"/>
  <c r="C543" i="27" s="1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C530" i="27" s="1"/>
  <c r="D529" i="2"/>
  <c r="C529" i="27" s="1"/>
  <c r="D528" i="2"/>
  <c r="C528" i="27" s="1"/>
  <c r="D527" i="2"/>
  <c r="C527" i="27" s="1"/>
  <c r="D526" i="2"/>
  <c r="C526" i="27" s="1"/>
  <c r="D525" i="2"/>
  <c r="C525" i="27" s="1"/>
  <c r="D524" i="2"/>
  <c r="C524" i="27" s="1"/>
  <c r="D523" i="2"/>
  <c r="C523" i="27" s="1"/>
  <c r="D522" i="2"/>
  <c r="C522" i="27" s="1"/>
  <c r="D521" i="2"/>
  <c r="C521" i="27" s="1"/>
  <c r="D520" i="2"/>
  <c r="C520" i="27" s="1"/>
  <c r="D519" i="2"/>
  <c r="C519" i="27" s="1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C506" i="27" s="1"/>
  <c r="D505" i="2"/>
  <c r="C505" i="27" s="1"/>
  <c r="D504" i="2"/>
  <c r="C504" i="27" s="1"/>
  <c r="D503" i="2"/>
  <c r="C503" i="27" s="1"/>
  <c r="D502" i="2"/>
  <c r="C502" i="27" s="1"/>
  <c r="D501" i="2"/>
  <c r="C501" i="27" s="1"/>
  <c r="D500" i="2"/>
  <c r="C500" i="27" s="1"/>
  <c r="D499" i="2"/>
  <c r="C499" i="27" s="1"/>
  <c r="D498" i="2"/>
  <c r="C498" i="27" s="1"/>
  <c r="D497" i="2"/>
  <c r="C497" i="27" s="1"/>
  <c r="D496" i="2"/>
  <c r="C496" i="27" s="1"/>
  <c r="D495" i="2"/>
  <c r="C495" i="27" s="1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C482" i="27" s="1"/>
  <c r="D481" i="2"/>
  <c r="C481" i="27" s="1"/>
  <c r="D480" i="2"/>
  <c r="C480" i="27" s="1"/>
  <c r="D479" i="2"/>
  <c r="C479" i="27" s="1"/>
  <c r="D478" i="2"/>
  <c r="C478" i="27" s="1"/>
  <c r="D477" i="2"/>
  <c r="C477" i="27" s="1"/>
  <c r="D476" i="2"/>
  <c r="C476" i="27" s="1"/>
  <c r="D475" i="2"/>
  <c r="C475" i="27" s="1"/>
  <c r="D474" i="2"/>
  <c r="C474" i="27" s="1"/>
  <c r="D473" i="2"/>
  <c r="C473" i="27" s="1"/>
  <c r="D472" i="2"/>
  <c r="C472" i="27" s="1"/>
  <c r="D471" i="2"/>
  <c r="C471" i="27" s="1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C422" i="27" s="1"/>
  <c r="D421" i="2"/>
  <c r="C421" i="27" s="1"/>
  <c r="D420" i="2"/>
  <c r="C420" i="27" s="1"/>
  <c r="D419" i="2"/>
  <c r="C419" i="27" s="1"/>
  <c r="D418" i="2"/>
  <c r="C418" i="27" s="1"/>
  <c r="D417" i="2"/>
  <c r="C417" i="27" s="1"/>
  <c r="D416" i="2"/>
  <c r="C416" i="27" s="1"/>
  <c r="D415" i="2"/>
  <c r="C415" i="27" s="1"/>
  <c r="D414" i="2"/>
  <c r="C414" i="27" s="1"/>
  <c r="D413" i="2"/>
  <c r="C413" i="27" s="1"/>
  <c r="D412" i="2"/>
  <c r="C412" i="27" s="1"/>
  <c r="D411" i="2"/>
  <c r="C411" i="27" s="1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C386" i="27" s="1"/>
  <c r="D385" i="2"/>
  <c r="C385" i="27" s="1"/>
  <c r="D384" i="2"/>
  <c r="C384" i="27" s="1"/>
  <c r="D383" i="2"/>
  <c r="C383" i="27" s="1"/>
  <c r="D382" i="2"/>
  <c r="C382" i="27" s="1"/>
  <c r="D381" i="2"/>
  <c r="C381" i="27" s="1"/>
  <c r="D380" i="2"/>
  <c r="C380" i="27" s="1"/>
  <c r="D379" i="2"/>
  <c r="C379" i="27" s="1"/>
  <c r="D378" i="2"/>
  <c r="C378" i="27" s="1"/>
  <c r="D377" i="2"/>
  <c r="C377" i="27" s="1"/>
  <c r="D376" i="2"/>
  <c r="C376" i="27" s="1"/>
  <c r="D375" i="2"/>
  <c r="C375" i="27" s="1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C313" i="27" s="1"/>
  <c r="D312" i="2"/>
  <c r="C312" i="27" s="1"/>
  <c r="D311" i="2"/>
  <c r="C311" i="27" s="1"/>
  <c r="D310" i="2"/>
  <c r="C310" i="27" s="1"/>
  <c r="D309" i="2"/>
  <c r="C309" i="27" s="1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C47" i="27" s="1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C303" i="27" l="1"/>
  <c r="D303" i="27"/>
  <c r="C304" i="27"/>
  <c r="D304" i="27"/>
  <c r="C305" i="27"/>
  <c r="D305" i="27"/>
  <c r="C306" i="27"/>
  <c r="D306" i="27"/>
  <c r="C307" i="27"/>
  <c r="D307" i="27"/>
  <c r="C308" i="27"/>
  <c r="D308" i="27"/>
  <c r="C302" i="27"/>
  <c r="D302" i="27"/>
  <c r="C210" i="27"/>
  <c r="C211" i="27"/>
  <c r="C212" i="27"/>
  <c r="C213" i="27"/>
  <c r="C214" i="27"/>
  <c r="C215" i="27"/>
  <c r="C216" i="27"/>
  <c r="C217" i="27"/>
  <c r="D210" i="27"/>
  <c r="D211" i="27"/>
  <c r="D212" i="27"/>
  <c r="D213" i="27"/>
  <c r="D214" i="27"/>
  <c r="D215" i="27"/>
  <c r="D216" i="27"/>
  <c r="D217" i="27"/>
  <c r="C209" i="27"/>
  <c r="D209" i="27"/>
  <c r="C206" i="27"/>
  <c r="D206" i="27"/>
  <c r="D207" i="27"/>
  <c r="C208" i="27"/>
  <c r="D208" i="27"/>
  <c r="C207" i="27"/>
  <c r="C156" i="27"/>
  <c r="C157" i="27"/>
  <c r="C158" i="27"/>
  <c r="D156" i="27"/>
  <c r="D157" i="27"/>
  <c r="D158" i="27"/>
  <c r="C147" i="27"/>
  <c r="C148" i="27"/>
  <c r="C149" i="27"/>
  <c r="C150" i="27"/>
  <c r="C151" i="27"/>
  <c r="C152" i="27"/>
  <c r="C153" i="27"/>
  <c r="C154" i="27"/>
  <c r="C155" i="27"/>
  <c r="D147" i="27"/>
  <c r="D148" i="27"/>
  <c r="D149" i="27"/>
  <c r="D150" i="27"/>
  <c r="D151" i="27"/>
  <c r="D152" i="27"/>
  <c r="D153" i="27"/>
  <c r="D154" i="27"/>
  <c r="D155" i="27"/>
  <c r="C119" i="27"/>
  <c r="D119" i="27"/>
  <c r="C120" i="27"/>
  <c r="D120" i="27"/>
  <c r="C121" i="27"/>
  <c r="D121" i="27"/>
  <c r="C122" i="27"/>
  <c r="D122" i="27"/>
  <c r="C111" i="27"/>
  <c r="C112" i="27"/>
  <c r="C113" i="27"/>
  <c r="C114" i="27"/>
  <c r="C115" i="27"/>
  <c r="C116" i="27"/>
  <c r="C117" i="27"/>
  <c r="C118" i="27"/>
  <c r="D111" i="27"/>
  <c r="D112" i="27"/>
  <c r="D113" i="27"/>
  <c r="D114" i="27"/>
  <c r="D115" i="27"/>
  <c r="D116" i="27"/>
  <c r="D117" i="27"/>
  <c r="D118" i="27"/>
  <c r="C48" i="27"/>
  <c r="C49" i="27"/>
  <c r="C50" i="27"/>
  <c r="D48" i="27"/>
  <c r="D49" i="27"/>
  <c r="D50" i="27"/>
  <c r="C43" i="27"/>
  <c r="D43" i="27"/>
  <c r="C44" i="27"/>
  <c r="D44" i="27"/>
  <c r="C45" i="27"/>
  <c r="D45" i="27"/>
  <c r="C46" i="27"/>
  <c r="D46" i="27"/>
  <c r="C39" i="27"/>
  <c r="D39" i="27"/>
  <c r="C40" i="27"/>
  <c r="D40" i="27"/>
  <c r="C41" i="27"/>
  <c r="D41" i="27"/>
  <c r="C42" i="27"/>
  <c r="D42" i="27"/>
  <c r="C22" i="27"/>
  <c r="D26" i="27"/>
  <c r="C21" i="27"/>
  <c r="C25" i="27"/>
  <c r="D21" i="27"/>
  <c r="D25" i="27"/>
  <c r="C26" i="27"/>
  <c r="C24" i="27"/>
  <c r="D24" i="27"/>
  <c r="D22" i="27"/>
  <c r="C23" i="27"/>
  <c r="D23" i="27"/>
  <c r="C18" i="27"/>
  <c r="D18" i="27"/>
  <c r="C17" i="27"/>
  <c r="D17" i="27"/>
  <c r="D16" i="27"/>
  <c r="D20" i="27"/>
  <c r="C16" i="27"/>
  <c r="C20" i="27"/>
  <c r="C15" i="27"/>
  <c r="C19" i="27"/>
  <c r="D15" i="27"/>
  <c r="D19" i="27"/>
  <c r="C534" i="27"/>
  <c r="C538" i="27"/>
  <c r="C542" i="27"/>
  <c r="D534" i="27"/>
  <c r="D538" i="27"/>
  <c r="D542" i="27"/>
  <c r="D533" i="27"/>
  <c r="D537" i="27"/>
  <c r="D541" i="27"/>
  <c r="C537" i="27"/>
  <c r="C532" i="27"/>
  <c r="C536" i="27"/>
  <c r="C540" i="27"/>
  <c r="D532" i="27"/>
  <c r="D536" i="27"/>
  <c r="D540" i="27"/>
  <c r="C533" i="27"/>
  <c r="C541" i="27"/>
  <c r="C531" i="27"/>
  <c r="C535" i="27"/>
  <c r="C539" i="27"/>
  <c r="D531" i="27"/>
  <c r="D535" i="27"/>
  <c r="D539" i="27"/>
  <c r="C507" i="27"/>
  <c r="C508" i="27"/>
  <c r="C509" i="27"/>
  <c r="C510" i="27"/>
  <c r="C511" i="27"/>
  <c r="C512" i="27"/>
  <c r="C513" i="27"/>
  <c r="C514" i="27"/>
  <c r="C515" i="27"/>
  <c r="C516" i="27"/>
  <c r="C517" i="27"/>
  <c r="C518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C483" i="27"/>
  <c r="C484" i="27"/>
  <c r="C485" i="27"/>
  <c r="C486" i="27"/>
  <c r="C487" i="27"/>
  <c r="C488" i="27"/>
  <c r="C489" i="27"/>
  <c r="C490" i="27"/>
  <c r="C491" i="27"/>
  <c r="C492" i="27"/>
  <c r="C493" i="27"/>
  <c r="C494" i="27"/>
  <c r="D483" i="27"/>
  <c r="D484" i="27"/>
  <c r="D485" i="27"/>
  <c r="D486" i="27"/>
  <c r="D487" i="27"/>
  <c r="D488" i="27"/>
  <c r="D489" i="27"/>
  <c r="D490" i="27"/>
  <c r="D491" i="27"/>
  <c r="D492" i="27"/>
  <c r="D493" i="27"/>
  <c r="D494" i="27"/>
  <c r="C459" i="27"/>
  <c r="C460" i="27"/>
  <c r="C461" i="27"/>
  <c r="C462" i="27"/>
  <c r="C463" i="27"/>
  <c r="C464" i="27"/>
  <c r="C465" i="27"/>
  <c r="C466" i="27"/>
  <c r="C467" i="27"/>
  <c r="C468" i="27"/>
  <c r="C469" i="27"/>
  <c r="C470" i="27"/>
  <c r="D459" i="27"/>
  <c r="D460" i="27"/>
  <c r="D461" i="27"/>
  <c r="D462" i="27"/>
  <c r="D463" i="27"/>
  <c r="D464" i="27"/>
  <c r="D465" i="27"/>
  <c r="D466" i="27"/>
  <c r="D467" i="27"/>
  <c r="D468" i="27"/>
  <c r="D469" i="27"/>
  <c r="D470" i="27"/>
  <c r="C450" i="27"/>
  <c r="C458" i="27"/>
  <c r="D450" i="27"/>
  <c r="C449" i="27"/>
  <c r="C453" i="27"/>
  <c r="C457" i="27"/>
  <c r="D449" i="27"/>
  <c r="D453" i="27"/>
  <c r="D457" i="27"/>
  <c r="C454" i="27"/>
  <c r="D454" i="27"/>
  <c r="C448" i="27"/>
  <c r="C452" i="27"/>
  <c r="C456" i="27"/>
  <c r="D448" i="27"/>
  <c r="D452" i="27"/>
  <c r="D456" i="27"/>
  <c r="D458" i="27"/>
  <c r="C447" i="27"/>
  <c r="C451" i="27"/>
  <c r="C455" i="27"/>
  <c r="D447" i="27"/>
  <c r="D451" i="27"/>
  <c r="D455" i="27"/>
  <c r="C438" i="27"/>
  <c r="C442" i="27"/>
  <c r="D438" i="27"/>
  <c r="D446" i="27"/>
  <c r="C437" i="27"/>
  <c r="C441" i="27"/>
  <c r="C445" i="27"/>
  <c r="D437" i="27"/>
  <c r="D441" i="27"/>
  <c r="D445" i="27"/>
  <c r="C446" i="27"/>
  <c r="C436" i="27"/>
  <c r="C440" i="27"/>
  <c r="C444" i="27"/>
  <c r="D436" i="27"/>
  <c r="D440" i="27"/>
  <c r="D444" i="27"/>
  <c r="D442" i="27"/>
  <c r="C435" i="27"/>
  <c r="C439" i="27"/>
  <c r="C443" i="27"/>
  <c r="D435" i="27"/>
  <c r="D439" i="27"/>
  <c r="D443" i="27"/>
  <c r="C423" i="27"/>
  <c r="C424" i="27"/>
  <c r="C425" i="27"/>
  <c r="C426" i="27"/>
  <c r="C427" i="27"/>
  <c r="C428" i="27"/>
  <c r="C429" i="27"/>
  <c r="C430" i="27"/>
  <c r="C431" i="27"/>
  <c r="C432" i="27"/>
  <c r="C433" i="27"/>
  <c r="C434" i="27"/>
  <c r="D423" i="27"/>
  <c r="D424" i="27"/>
  <c r="D425" i="27"/>
  <c r="D426" i="27"/>
  <c r="D427" i="27"/>
  <c r="D428" i="27"/>
  <c r="D429" i="27"/>
  <c r="D430" i="27"/>
  <c r="D431" i="27"/>
  <c r="D432" i="27"/>
  <c r="D433" i="27"/>
  <c r="D434" i="27"/>
  <c r="C401" i="27"/>
  <c r="D409" i="27"/>
  <c r="C402" i="27"/>
  <c r="C406" i="27"/>
  <c r="C410" i="27"/>
  <c r="D402" i="27"/>
  <c r="D406" i="27"/>
  <c r="D410" i="27"/>
  <c r="C409" i="27"/>
  <c r="D405" i="27"/>
  <c r="C400" i="27"/>
  <c r="C404" i="27"/>
  <c r="C408" i="27"/>
  <c r="D400" i="27"/>
  <c r="D404" i="27"/>
  <c r="D408" i="27"/>
  <c r="C405" i="27"/>
  <c r="D401" i="27"/>
  <c r="C399" i="27"/>
  <c r="C403" i="27"/>
  <c r="C407" i="27"/>
  <c r="D399" i="27"/>
  <c r="D403" i="27"/>
  <c r="D407" i="27"/>
  <c r="C393" i="27"/>
  <c r="D393" i="27"/>
  <c r="C390" i="27"/>
  <c r="C394" i="27"/>
  <c r="C398" i="27"/>
  <c r="D390" i="27"/>
  <c r="D394" i="27"/>
  <c r="D398" i="27"/>
  <c r="C397" i="27"/>
  <c r="D389" i="27"/>
  <c r="D397" i="27"/>
  <c r="C388" i="27"/>
  <c r="C392" i="27"/>
  <c r="C396" i="27"/>
  <c r="D388" i="27"/>
  <c r="D392" i="27"/>
  <c r="D396" i="27"/>
  <c r="C389" i="27"/>
  <c r="C387" i="27"/>
  <c r="C391" i="27"/>
  <c r="C395" i="27"/>
  <c r="D387" i="27"/>
  <c r="D391" i="27"/>
  <c r="D395" i="27"/>
  <c r="C368" i="27"/>
  <c r="D368" i="27"/>
  <c r="C366" i="27"/>
  <c r="C370" i="27"/>
  <c r="C374" i="27"/>
  <c r="D366" i="27"/>
  <c r="D370" i="27"/>
  <c r="D374" i="27"/>
  <c r="C372" i="27"/>
  <c r="D364" i="27"/>
  <c r="C365" i="27"/>
  <c r="C369" i="27"/>
  <c r="C373" i="27"/>
  <c r="D365" i="27"/>
  <c r="D369" i="27"/>
  <c r="D373" i="27"/>
  <c r="C364" i="27"/>
  <c r="D372" i="27"/>
  <c r="C363" i="27"/>
  <c r="C367" i="27"/>
  <c r="C371" i="27"/>
  <c r="D363" i="27"/>
  <c r="D367" i="27"/>
  <c r="D371" i="27"/>
  <c r="C355" i="27"/>
  <c r="C356" i="27"/>
  <c r="C357" i="27"/>
  <c r="C358" i="27"/>
  <c r="C359" i="27"/>
  <c r="C360" i="27"/>
  <c r="C361" i="27"/>
  <c r="C362" i="27"/>
  <c r="D355" i="27"/>
  <c r="D356" i="27"/>
  <c r="D357" i="27"/>
  <c r="D358" i="27"/>
  <c r="D359" i="27"/>
  <c r="D360" i="27"/>
  <c r="D361" i="27"/>
  <c r="D362" i="27"/>
  <c r="C350" i="27"/>
  <c r="C351" i="27"/>
  <c r="C352" i="27"/>
  <c r="C353" i="27"/>
  <c r="C354" i="27"/>
  <c r="D350" i="27"/>
  <c r="D351" i="27"/>
  <c r="D352" i="27"/>
  <c r="D353" i="27"/>
  <c r="D354" i="27"/>
  <c r="C349" i="27"/>
  <c r="D341" i="27"/>
  <c r="C338" i="27"/>
  <c r="C342" i="27"/>
  <c r="C346" i="27"/>
  <c r="D338" i="27"/>
  <c r="D342" i="27"/>
  <c r="D346" i="27"/>
  <c r="C341" i="27"/>
  <c r="D349" i="27"/>
  <c r="C340" i="27"/>
  <c r="C344" i="27"/>
  <c r="C348" i="27"/>
  <c r="D340" i="27"/>
  <c r="D344" i="27"/>
  <c r="D348" i="27"/>
  <c r="C345" i="27"/>
  <c r="D345" i="27"/>
  <c r="C339" i="27"/>
  <c r="C343" i="27"/>
  <c r="C347" i="27"/>
  <c r="D339" i="27"/>
  <c r="D343" i="27"/>
  <c r="D347" i="27"/>
  <c r="C326" i="27"/>
  <c r="C334" i="27"/>
  <c r="D326" i="27"/>
  <c r="C329" i="27"/>
  <c r="C333" i="27"/>
  <c r="C337" i="27"/>
  <c r="D329" i="27"/>
  <c r="D333" i="27"/>
  <c r="D337" i="27"/>
  <c r="C330" i="27"/>
  <c r="D330" i="27"/>
  <c r="C328" i="27"/>
  <c r="C332" i="27"/>
  <c r="C336" i="27"/>
  <c r="D328" i="27"/>
  <c r="D332" i="27"/>
  <c r="D336" i="27"/>
  <c r="D334" i="27"/>
  <c r="C327" i="27"/>
  <c r="C331" i="27"/>
  <c r="C335" i="27"/>
  <c r="D327" i="27"/>
  <c r="D331" i="27"/>
  <c r="D335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C290" i="27"/>
  <c r="D290" i="27"/>
  <c r="C293" i="27"/>
  <c r="C297" i="27"/>
  <c r="C301" i="27"/>
  <c r="D293" i="27"/>
  <c r="D297" i="27"/>
  <c r="D301" i="27"/>
  <c r="C298" i="27"/>
  <c r="D298" i="27"/>
  <c r="C292" i="27"/>
  <c r="C296" i="27"/>
  <c r="C300" i="27"/>
  <c r="D292" i="27"/>
  <c r="D296" i="27"/>
  <c r="D300" i="27"/>
  <c r="C294" i="27"/>
  <c r="D294" i="27"/>
  <c r="C291" i="27"/>
  <c r="C295" i="27"/>
  <c r="C299" i="27"/>
  <c r="D291" i="27"/>
  <c r="D295" i="27"/>
  <c r="D299" i="27"/>
  <c r="C281" i="27"/>
  <c r="D289" i="27"/>
  <c r="C278" i="27"/>
  <c r="C282" i="27"/>
  <c r="C286" i="27"/>
  <c r="D278" i="27"/>
  <c r="D282" i="27"/>
  <c r="D286" i="27"/>
  <c r="C289" i="27"/>
  <c r="D281" i="27"/>
  <c r="C280" i="27"/>
  <c r="C284" i="27"/>
  <c r="C288" i="27"/>
  <c r="D280" i="27"/>
  <c r="D284" i="27"/>
  <c r="D288" i="27"/>
  <c r="C285" i="27"/>
  <c r="D285" i="27"/>
  <c r="C279" i="27"/>
  <c r="C283" i="27"/>
  <c r="C287" i="27"/>
  <c r="D279" i="27"/>
  <c r="D283" i="27"/>
  <c r="D287" i="27"/>
  <c r="C273" i="27"/>
  <c r="C266" i="27"/>
  <c r="C270" i="27"/>
  <c r="C274" i="27"/>
  <c r="D266" i="27"/>
  <c r="D270" i="27"/>
  <c r="D274" i="27"/>
  <c r="C269" i="27"/>
  <c r="D269" i="27"/>
  <c r="D273" i="27"/>
  <c r="D277" i="27"/>
  <c r="C268" i="27"/>
  <c r="C272" i="27"/>
  <c r="D268" i="27"/>
  <c r="D272" i="27"/>
  <c r="D276" i="27"/>
  <c r="C277" i="27"/>
  <c r="C276" i="27"/>
  <c r="C267" i="27"/>
  <c r="C271" i="27"/>
  <c r="C275" i="27"/>
  <c r="D267" i="27"/>
  <c r="D271" i="27"/>
  <c r="D275" i="27"/>
  <c r="C265" i="27"/>
  <c r="D257" i="27"/>
  <c r="D265" i="27"/>
  <c r="C254" i="27"/>
  <c r="C258" i="27"/>
  <c r="C262" i="27"/>
  <c r="D254" i="27"/>
  <c r="D258" i="27"/>
  <c r="D262" i="27"/>
  <c r="C261" i="27"/>
  <c r="D261" i="27"/>
  <c r="C256" i="27"/>
  <c r="C260" i="27"/>
  <c r="C264" i="27"/>
  <c r="D256" i="27"/>
  <c r="D260" i="27"/>
  <c r="D264" i="27"/>
  <c r="C257" i="27"/>
  <c r="C255" i="27"/>
  <c r="C259" i="27"/>
  <c r="C263" i="27"/>
  <c r="D255" i="27"/>
  <c r="D259" i="27"/>
  <c r="D263" i="27"/>
  <c r="C242" i="27"/>
  <c r="C246" i="27"/>
  <c r="C250" i="27"/>
  <c r="D242" i="27"/>
  <c r="D246" i="27"/>
  <c r="D250" i="27"/>
  <c r="C245" i="27"/>
  <c r="C249" i="27"/>
  <c r="C253" i="27"/>
  <c r="D245" i="27"/>
  <c r="D249" i="27"/>
  <c r="D253" i="27"/>
  <c r="C244" i="27"/>
  <c r="C248" i="27"/>
  <c r="C252" i="27"/>
  <c r="D244" i="27"/>
  <c r="D248" i="27"/>
  <c r="D252" i="27"/>
  <c r="C243" i="27"/>
  <c r="C247" i="27"/>
  <c r="C251" i="27"/>
  <c r="D243" i="27"/>
  <c r="D247" i="27"/>
  <c r="D251" i="27"/>
  <c r="C230" i="27"/>
  <c r="C231" i="27"/>
  <c r="C232" i="27"/>
  <c r="C233" i="27"/>
  <c r="C234" i="27"/>
  <c r="C235" i="27"/>
  <c r="C236" i="27"/>
  <c r="C237" i="27"/>
  <c r="C238" i="27"/>
  <c r="C239" i="27"/>
  <c r="C240" i="27"/>
  <c r="C241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C222" i="27"/>
  <c r="D226" i="27"/>
  <c r="C221" i="27"/>
  <c r="C225" i="27"/>
  <c r="C229" i="27"/>
  <c r="D221" i="27"/>
  <c r="D225" i="27"/>
  <c r="D229" i="27"/>
  <c r="C226" i="27"/>
  <c r="D218" i="27"/>
  <c r="C220" i="27"/>
  <c r="C224" i="27"/>
  <c r="C228" i="27"/>
  <c r="D220" i="27"/>
  <c r="D224" i="27"/>
  <c r="D228" i="27"/>
  <c r="C218" i="27"/>
  <c r="D222" i="27"/>
  <c r="C219" i="27"/>
  <c r="C223" i="27"/>
  <c r="C227" i="27"/>
  <c r="D219" i="27"/>
  <c r="D223" i="27"/>
  <c r="D227" i="27"/>
  <c r="C197" i="27"/>
  <c r="C194" i="27"/>
  <c r="C198" i="27"/>
  <c r="C202" i="27"/>
  <c r="D194" i="27"/>
  <c r="D198" i="27"/>
  <c r="D202" i="27"/>
  <c r="C205" i="27"/>
  <c r="D197" i="27"/>
  <c r="D205" i="27"/>
  <c r="C196" i="27"/>
  <c r="C200" i="27"/>
  <c r="C204" i="27"/>
  <c r="D196" i="27"/>
  <c r="D200" i="27"/>
  <c r="D204" i="27"/>
  <c r="C201" i="27"/>
  <c r="D201" i="27"/>
  <c r="C195" i="27"/>
  <c r="C199" i="27"/>
  <c r="C203" i="27"/>
  <c r="D195" i="27"/>
  <c r="D199" i="27"/>
  <c r="D203" i="27"/>
  <c r="C183" i="27"/>
  <c r="C184" i="27"/>
  <c r="C185" i="27"/>
  <c r="C186" i="27"/>
  <c r="C187" i="27"/>
  <c r="C188" i="27"/>
  <c r="C189" i="27"/>
  <c r="C190" i="27"/>
  <c r="C191" i="27"/>
  <c r="C192" i="27"/>
  <c r="C193" i="27"/>
  <c r="D183" i="27"/>
  <c r="D184" i="27"/>
  <c r="D185" i="27"/>
  <c r="D186" i="27"/>
  <c r="D187" i="27"/>
  <c r="D188" i="27"/>
  <c r="D189" i="27"/>
  <c r="D190" i="27"/>
  <c r="D191" i="27"/>
  <c r="D192" i="27"/>
  <c r="D193" i="27"/>
  <c r="C174" i="27"/>
  <c r="C178" i="27"/>
  <c r="C182" i="27"/>
  <c r="D174" i="27"/>
  <c r="D178" i="27"/>
  <c r="D182" i="27"/>
  <c r="C177" i="27"/>
  <c r="D173" i="27"/>
  <c r="D177" i="27"/>
  <c r="D181" i="27"/>
  <c r="C173" i="27"/>
  <c r="C181" i="27"/>
  <c r="C172" i="27"/>
  <c r="C176" i="27"/>
  <c r="C180" i="27"/>
  <c r="D172" i="27"/>
  <c r="D176" i="27"/>
  <c r="D180" i="27"/>
  <c r="C171" i="27"/>
  <c r="C175" i="27"/>
  <c r="C179" i="27"/>
  <c r="D171" i="27"/>
  <c r="D175" i="27"/>
  <c r="D179" i="27"/>
  <c r="C162" i="27"/>
  <c r="C166" i="27"/>
  <c r="C170" i="27"/>
  <c r="D162" i="27"/>
  <c r="D166" i="27"/>
  <c r="D170" i="27"/>
  <c r="C161" i="27"/>
  <c r="C165" i="27"/>
  <c r="C169" i="27"/>
  <c r="D161" i="27"/>
  <c r="D165" i="27"/>
  <c r="D169" i="27"/>
  <c r="C160" i="27"/>
  <c r="C164" i="27"/>
  <c r="C168" i="27"/>
  <c r="D160" i="27"/>
  <c r="D164" i="27"/>
  <c r="D168" i="27"/>
  <c r="C159" i="27"/>
  <c r="C163" i="27"/>
  <c r="C167" i="27"/>
  <c r="D159" i="27"/>
  <c r="D163" i="27"/>
  <c r="D167" i="27"/>
  <c r="C137" i="27"/>
  <c r="C138" i="27"/>
  <c r="C142" i="27"/>
  <c r="C146" i="27"/>
  <c r="D138" i="27"/>
  <c r="D142" i="27"/>
  <c r="D146" i="27"/>
  <c r="C141" i="27"/>
  <c r="D137" i="27"/>
  <c r="C136" i="27"/>
  <c r="C140" i="27"/>
  <c r="C144" i="27"/>
  <c r="D136" i="27"/>
  <c r="D140" i="27"/>
  <c r="D144" i="27"/>
  <c r="C145" i="27"/>
  <c r="D141" i="27"/>
  <c r="D145" i="27"/>
  <c r="C135" i="27"/>
  <c r="C139" i="27"/>
  <c r="C143" i="27"/>
  <c r="D135" i="27"/>
  <c r="D139" i="27"/>
  <c r="D143" i="27"/>
  <c r="C124" i="27"/>
  <c r="D128" i="27"/>
  <c r="D132" i="27"/>
  <c r="C131" i="27"/>
  <c r="C126" i="27"/>
  <c r="C130" i="27"/>
  <c r="C134" i="27"/>
  <c r="D126" i="27"/>
  <c r="D130" i="27"/>
  <c r="D134" i="27"/>
  <c r="C128" i="27"/>
  <c r="C123" i="27"/>
  <c r="C127" i="27"/>
  <c r="C125" i="27"/>
  <c r="C129" i="27"/>
  <c r="C133" i="27"/>
  <c r="D125" i="27"/>
  <c r="D129" i="27"/>
  <c r="D133" i="27"/>
  <c r="C132" i="27"/>
  <c r="D124" i="27"/>
  <c r="D123" i="27"/>
  <c r="D127" i="27"/>
  <c r="D131" i="27"/>
  <c r="C105" i="27"/>
  <c r="D101" i="27"/>
  <c r="D109" i="27"/>
  <c r="C108" i="27"/>
  <c r="C102" i="27"/>
  <c r="C106" i="27"/>
  <c r="C110" i="27"/>
  <c r="D102" i="27"/>
  <c r="D106" i="27"/>
  <c r="D110" i="27"/>
  <c r="D105" i="27"/>
  <c r="C100" i="27"/>
  <c r="D100" i="27"/>
  <c r="D104" i="27"/>
  <c r="D108" i="27"/>
  <c r="C101" i="27"/>
  <c r="C109" i="27"/>
  <c r="C104" i="27"/>
  <c r="C99" i="27"/>
  <c r="C103" i="27"/>
  <c r="C107" i="27"/>
  <c r="D99" i="27"/>
  <c r="D103" i="27"/>
  <c r="D107" i="27"/>
  <c r="C97" i="27"/>
  <c r="C92" i="27"/>
  <c r="C90" i="27"/>
  <c r="C94" i="27"/>
  <c r="C98" i="27"/>
  <c r="D90" i="27"/>
  <c r="D94" i="27"/>
  <c r="D98" i="27"/>
  <c r="C93" i="27"/>
  <c r="D89" i="27"/>
  <c r="C88" i="27"/>
  <c r="D88" i="27"/>
  <c r="D92" i="27"/>
  <c r="D96" i="27"/>
  <c r="C89" i="27"/>
  <c r="D93" i="27"/>
  <c r="D97" i="27"/>
  <c r="C96" i="27"/>
  <c r="C87" i="27"/>
  <c r="C91" i="27"/>
  <c r="C95" i="27"/>
  <c r="D87" i="27"/>
  <c r="D91" i="27"/>
  <c r="D95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C20" i="7"/>
  <c r="C123" i="17" s="1"/>
  <c r="C44" i="7"/>
  <c r="C147" i="17" s="1"/>
  <c r="C52" i="7"/>
  <c r="C155" i="17" s="1"/>
  <c r="C56" i="7"/>
  <c r="C159" i="17" s="1"/>
  <c r="C60" i="7"/>
  <c r="C163" i="17" s="1"/>
  <c r="C64" i="7"/>
  <c r="C167" i="17" s="1"/>
  <c r="C68" i="7"/>
  <c r="C171" i="17" s="1"/>
  <c r="C72" i="7"/>
  <c r="C175" i="17" s="1"/>
  <c r="C76" i="7"/>
  <c r="C179" i="17" s="1"/>
  <c r="C80" i="7"/>
  <c r="C183" i="17" s="1"/>
  <c r="C84" i="7"/>
  <c r="C187" i="17" s="1"/>
  <c r="C88" i="7"/>
  <c r="C191" i="17" s="1"/>
  <c r="C92" i="7"/>
  <c r="C195" i="17" s="1"/>
  <c r="C96" i="7"/>
  <c r="C199" i="17" s="1"/>
  <c r="C100" i="7"/>
  <c r="C203" i="17" s="1"/>
  <c r="C104" i="7"/>
  <c r="C207" i="17" s="1"/>
  <c r="C108" i="7"/>
  <c r="C211" i="17" s="1"/>
  <c r="C24" i="7"/>
  <c r="C127" i="17" s="1"/>
  <c r="C40" i="7"/>
  <c r="C143" i="17" s="1"/>
  <c r="C19" i="7"/>
  <c r="C122" i="17" s="1"/>
  <c r="C27" i="7"/>
  <c r="C130" i="17" s="1"/>
  <c r="C47" i="7"/>
  <c r="C150" i="17" s="1"/>
  <c r="C59" i="7"/>
  <c r="C162" i="17" s="1"/>
  <c r="C63" i="7"/>
  <c r="C166" i="17" s="1"/>
  <c r="C67" i="7"/>
  <c r="C170" i="17" s="1"/>
  <c r="C71" i="7"/>
  <c r="C174" i="17" s="1"/>
  <c r="C75" i="7"/>
  <c r="C178" i="17" s="1"/>
  <c r="C79" i="7"/>
  <c r="C182" i="17" s="1"/>
  <c r="C83" i="7"/>
  <c r="C186" i="17" s="1"/>
  <c r="C87" i="7"/>
  <c r="C190" i="17" s="1"/>
  <c r="C91" i="7"/>
  <c r="C194" i="17" s="1"/>
  <c r="C95" i="7"/>
  <c r="C198" i="17" s="1"/>
  <c r="C99" i="7"/>
  <c r="C202" i="17" s="1"/>
  <c r="C103" i="7"/>
  <c r="C206" i="17" s="1"/>
  <c r="C28" i="7"/>
  <c r="C131" i="17" s="1"/>
  <c r="C36" i="7"/>
  <c r="C139" i="17" s="1"/>
  <c r="C15" i="7"/>
  <c r="C118" i="17" s="1"/>
  <c r="C31" i="7"/>
  <c r="C134" i="17" s="1"/>
  <c r="C43" i="7"/>
  <c r="C146" i="17" s="1"/>
  <c r="C55" i="7"/>
  <c r="C158" i="17" s="1"/>
  <c r="C22" i="7"/>
  <c r="C125" i="17" s="1"/>
  <c r="C30" i="7"/>
  <c r="C133" i="17" s="1"/>
  <c r="C38" i="7"/>
  <c r="C141" i="17" s="1"/>
  <c r="C42" i="7"/>
  <c r="C145" i="17" s="1"/>
  <c r="C46" i="7"/>
  <c r="C149" i="17" s="1"/>
  <c r="C50" i="7"/>
  <c r="C153" i="17" s="1"/>
  <c r="C54" i="7"/>
  <c r="C157" i="17" s="1"/>
  <c r="C58" i="7"/>
  <c r="C161" i="17" s="1"/>
  <c r="C62" i="7"/>
  <c r="C165" i="17" s="1"/>
  <c r="C16" i="7"/>
  <c r="C119" i="17" s="1"/>
  <c r="C32" i="7"/>
  <c r="C135" i="17" s="1"/>
  <c r="C48" i="7"/>
  <c r="C151" i="17" s="1"/>
  <c r="C23" i="7"/>
  <c r="C126" i="17" s="1"/>
  <c r="C35" i="7"/>
  <c r="C138" i="17" s="1"/>
  <c r="C39" i="7"/>
  <c r="C142" i="17" s="1"/>
  <c r="C51" i="7"/>
  <c r="C154" i="17" s="1"/>
  <c r="C18" i="7"/>
  <c r="C121" i="17" s="1"/>
  <c r="C26" i="7"/>
  <c r="C129" i="17" s="1"/>
  <c r="C34" i="7"/>
  <c r="C137" i="17" s="1"/>
  <c r="C17" i="7"/>
  <c r="C120" i="17" s="1"/>
  <c r="C21" i="7"/>
  <c r="C124" i="17" s="1"/>
  <c r="C25" i="7"/>
  <c r="C128" i="17" s="1"/>
  <c r="C29" i="7"/>
  <c r="C132" i="17" s="1"/>
  <c r="C33" i="7"/>
  <c r="C136" i="17" s="1"/>
  <c r="C37" i="7"/>
  <c r="C140" i="17" s="1"/>
  <c r="C41" i="7"/>
  <c r="C144" i="17" s="1"/>
  <c r="C45" i="7"/>
  <c r="C148" i="17" s="1"/>
  <c r="C112" i="7"/>
  <c r="C215" i="17" s="1"/>
  <c r="C116" i="7"/>
  <c r="C219" i="17" s="1"/>
  <c r="C120" i="7"/>
  <c r="C223" i="17" s="1"/>
  <c r="C124" i="7"/>
  <c r="C227" i="17" s="1"/>
  <c r="C128" i="7"/>
  <c r="C231" i="17" s="1"/>
  <c r="C132" i="7"/>
  <c r="C235" i="17" s="1"/>
  <c r="C136" i="7"/>
  <c r="C239" i="17" s="1"/>
  <c r="C140" i="7"/>
  <c r="C243" i="17" s="1"/>
  <c r="C144" i="7"/>
  <c r="C247" i="17" s="1"/>
  <c r="C148" i="7"/>
  <c r="C251" i="17" s="1"/>
  <c r="C152" i="7"/>
  <c r="C255" i="17" s="1"/>
  <c r="C156" i="7"/>
  <c r="C259" i="17" s="1"/>
  <c r="C160" i="7"/>
  <c r="C263" i="17" s="1"/>
  <c r="C164" i="7"/>
  <c r="C267" i="17" s="1"/>
  <c r="C168" i="7"/>
  <c r="C271" i="17" s="1"/>
  <c r="C172" i="7"/>
  <c r="C275" i="17" s="1"/>
  <c r="C176" i="7"/>
  <c r="C279" i="17" s="1"/>
  <c r="C180" i="7"/>
  <c r="C283" i="17" s="1"/>
  <c r="C184" i="7"/>
  <c r="C287" i="17" s="1"/>
  <c r="C188" i="7"/>
  <c r="C291" i="17" s="1"/>
  <c r="C192" i="7"/>
  <c r="C295" i="17" s="1"/>
  <c r="C196" i="7"/>
  <c r="C299" i="17" s="1"/>
  <c r="C200" i="7"/>
  <c r="C303" i="17" s="1"/>
  <c r="C204" i="7"/>
  <c r="C307" i="17" s="1"/>
  <c r="C208" i="7"/>
  <c r="C311" i="17" s="1"/>
  <c r="C212" i="7"/>
  <c r="C315" i="17" s="1"/>
  <c r="C216" i="7"/>
  <c r="C319" i="17" s="1"/>
  <c r="C220" i="7"/>
  <c r="C323" i="17" s="1"/>
  <c r="C224" i="7"/>
  <c r="C327" i="17" s="1"/>
  <c r="C228" i="7"/>
  <c r="C331" i="17" s="1"/>
  <c r="C232" i="7"/>
  <c r="C335" i="17" s="1"/>
  <c r="C236" i="7"/>
  <c r="C339" i="17" s="1"/>
  <c r="C240" i="7"/>
  <c r="C343" i="17" s="1"/>
  <c r="C244" i="7"/>
  <c r="C347" i="17" s="1"/>
  <c r="C248" i="7"/>
  <c r="C351" i="17" s="1"/>
  <c r="C252" i="7"/>
  <c r="C355" i="17" s="1"/>
  <c r="C256" i="7"/>
  <c r="C359" i="17" s="1"/>
  <c r="C260" i="7"/>
  <c r="C363" i="17" s="1"/>
  <c r="C264" i="7"/>
  <c r="C367" i="17" s="1"/>
  <c r="C268" i="7"/>
  <c r="C371" i="17" s="1"/>
  <c r="C272" i="7"/>
  <c r="C375" i="17" s="1"/>
  <c r="C276" i="7"/>
  <c r="C379" i="17" s="1"/>
  <c r="C280" i="7"/>
  <c r="C383" i="17" s="1"/>
  <c r="C284" i="7"/>
  <c r="C387" i="17" s="1"/>
  <c r="C288" i="7"/>
  <c r="C391" i="17" s="1"/>
  <c r="C292" i="7"/>
  <c r="C395" i="17" s="1"/>
  <c r="C296" i="7"/>
  <c r="C399" i="17" s="1"/>
  <c r="C300" i="7"/>
  <c r="C403" i="17" s="1"/>
  <c r="C304" i="7"/>
  <c r="C407" i="17" s="1"/>
  <c r="C308" i="7"/>
  <c r="C411" i="17" s="1"/>
  <c r="C312" i="7"/>
  <c r="C415" i="17" s="1"/>
  <c r="C316" i="7"/>
  <c r="C419" i="17" s="1"/>
  <c r="C320" i="7"/>
  <c r="C423" i="17" s="1"/>
  <c r="C324" i="7"/>
  <c r="C427" i="17" s="1"/>
  <c r="C340" i="7"/>
  <c r="C443" i="17" s="1"/>
  <c r="C344" i="7"/>
  <c r="C447" i="17" s="1"/>
  <c r="C348" i="7"/>
  <c r="C451" i="17" s="1"/>
  <c r="C352" i="7"/>
  <c r="C455" i="17" s="1"/>
  <c r="C356" i="7"/>
  <c r="C459" i="17" s="1"/>
  <c r="C360" i="7"/>
  <c r="C463" i="17" s="1"/>
  <c r="C364" i="7"/>
  <c r="C467" i="17" s="1"/>
  <c r="C368" i="7"/>
  <c r="C471" i="17" s="1"/>
  <c r="C372" i="7"/>
  <c r="C475" i="17" s="1"/>
  <c r="C376" i="7"/>
  <c r="C479" i="17" s="1"/>
  <c r="C380" i="7"/>
  <c r="C483" i="17" s="1"/>
  <c r="C384" i="7"/>
  <c r="C487" i="17" s="1"/>
  <c r="C388" i="7"/>
  <c r="C491" i="17" s="1"/>
  <c r="C392" i="7"/>
  <c r="C495" i="17" s="1"/>
  <c r="C396" i="7"/>
  <c r="C499" i="17" s="1"/>
  <c r="C400" i="7"/>
  <c r="C503" i="17" s="1"/>
  <c r="C404" i="7"/>
  <c r="C507" i="17" s="1"/>
  <c r="C408" i="7"/>
  <c r="C511" i="17" s="1"/>
  <c r="C412" i="7"/>
  <c r="C515" i="17" s="1"/>
  <c r="C416" i="7"/>
  <c r="C519" i="17" s="1"/>
  <c r="C420" i="7"/>
  <c r="C523" i="17" s="1"/>
  <c r="C424" i="7"/>
  <c r="C527" i="17" s="1"/>
  <c r="C428" i="7"/>
  <c r="C531" i="17" s="1"/>
  <c r="C432" i="7"/>
  <c r="C535" i="17" s="1"/>
  <c r="C436" i="7"/>
  <c r="C539" i="17" s="1"/>
  <c r="C440" i="7"/>
  <c r="C543" i="17" s="1"/>
  <c r="C444" i="7"/>
  <c r="C547" i="17" s="1"/>
  <c r="C448" i="7"/>
  <c r="C551" i="17" s="1"/>
  <c r="C452" i="7"/>
  <c r="C555" i="17" s="1"/>
  <c r="C456" i="7"/>
  <c r="C559" i="17" s="1"/>
  <c r="C460" i="7"/>
  <c r="C563" i="17" s="1"/>
  <c r="C464" i="7"/>
  <c r="C567" i="17" s="1"/>
  <c r="C468" i="7"/>
  <c r="C571" i="17" s="1"/>
  <c r="C472" i="7"/>
  <c r="C575" i="17" s="1"/>
  <c r="C476" i="7"/>
  <c r="C579" i="17" s="1"/>
  <c r="C480" i="7"/>
  <c r="C583" i="17" s="1"/>
  <c r="C484" i="7"/>
  <c r="C587" i="17" s="1"/>
  <c r="C488" i="7"/>
  <c r="C591" i="17" s="1"/>
  <c r="C492" i="7"/>
  <c r="C595" i="17" s="1"/>
  <c r="C496" i="7"/>
  <c r="C599" i="17" s="1"/>
  <c r="C500" i="7"/>
  <c r="C603" i="17" s="1"/>
  <c r="C504" i="7"/>
  <c r="C607" i="17" s="1"/>
  <c r="C508" i="7"/>
  <c r="C611" i="17" s="1"/>
  <c r="C512" i="7"/>
  <c r="C615" i="17" s="1"/>
  <c r="C516" i="7"/>
  <c r="C619" i="17" s="1"/>
  <c r="C520" i="7"/>
  <c r="C623" i="17" s="1"/>
  <c r="C524" i="7"/>
  <c r="C627" i="17" s="1"/>
  <c r="C528" i="7"/>
  <c r="C631" i="17" s="1"/>
  <c r="C532" i="7"/>
  <c r="C635" i="17" s="1"/>
  <c r="C536" i="7"/>
  <c r="C639" i="17" s="1"/>
  <c r="C540" i="7"/>
  <c r="C643" i="17" s="1"/>
  <c r="C544" i="7"/>
  <c r="C647" i="17" s="1"/>
  <c r="C548" i="7"/>
  <c r="C651" i="17" s="1"/>
  <c r="C552" i="7"/>
  <c r="C655" i="17" s="1"/>
  <c r="D16" i="7"/>
  <c r="D119" i="17" s="1"/>
  <c r="D20" i="7"/>
  <c r="D123" i="17" s="1"/>
  <c r="D24" i="7"/>
  <c r="D127" i="17" s="1"/>
  <c r="D28" i="7"/>
  <c r="D131" i="17" s="1"/>
  <c r="D32" i="7"/>
  <c r="D135" i="17" s="1"/>
  <c r="D36" i="7"/>
  <c r="D139" i="17" s="1"/>
  <c r="D40" i="7"/>
  <c r="D143" i="17" s="1"/>
  <c r="D44" i="7"/>
  <c r="D147" i="17" s="1"/>
  <c r="D48" i="7"/>
  <c r="D151" i="17" s="1"/>
  <c r="D52" i="7"/>
  <c r="D155" i="17" s="1"/>
  <c r="D56" i="7"/>
  <c r="D159" i="17" s="1"/>
  <c r="D60" i="7"/>
  <c r="D163" i="17" s="1"/>
  <c r="D64" i="7"/>
  <c r="D167" i="17" s="1"/>
  <c r="D68" i="7"/>
  <c r="D171" i="17" s="1"/>
  <c r="D72" i="7"/>
  <c r="D175" i="17" s="1"/>
  <c r="D76" i="7"/>
  <c r="D179" i="17" s="1"/>
  <c r="D80" i="7"/>
  <c r="D183" i="17" s="1"/>
  <c r="D84" i="7"/>
  <c r="D187" i="17" s="1"/>
  <c r="D88" i="7"/>
  <c r="D191" i="17" s="1"/>
  <c r="D92" i="7"/>
  <c r="D195" i="17" s="1"/>
  <c r="D96" i="7"/>
  <c r="D199" i="17" s="1"/>
  <c r="D100" i="7"/>
  <c r="D203" i="17" s="1"/>
  <c r="D104" i="7"/>
  <c r="D207" i="17" s="1"/>
  <c r="D108" i="7"/>
  <c r="D211" i="17" s="1"/>
  <c r="D112" i="7"/>
  <c r="D215" i="17" s="1"/>
  <c r="D116" i="7"/>
  <c r="D219" i="17" s="1"/>
  <c r="D120" i="7"/>
  <c r="D223" i="17" s="1"/>
  <c r="D124" i="7"/>
  <c r="D227" i="17" s="1"/>
  <c r="D128" i="7"/>
  <c r="D231" i="17" s="1"/>
  <c r="D132" i="7"/>
  <c r="D235" i="17" s="1"/>
  <c r="D136" i="7"/>
  <c r="D239" i="17" s="1"/>
  <c r="D140" i="7"/>
  <c r="D243" i="17" s="1"/>
  <c r="D144" i="7"/>
  <c r="D247" i="17" s="1"/>
  <c r="D148" i="7"/>
  <c r="D251" i="17" s="1"/>
  <c r="D152" i="7"/>
  <c r="D255" i="17" s="1"/>
  <c r="D156" i="7"/>
  <c r="D259" i="17" s="1"/>
  <c r="D160" i="7"/>
  <c r="D263" i="17" s="1"/>
  <c r="D164" i="7"/>
  <c r="D267" i="17" s="1"/>
  <c r="D168" i="7"/>
  <c r="D271" i="17" s="1"/>
  <c r="D172" i="7"/>
  <c r="D275" i="17" s="1"/>
  <c r="D176" i="7"/>
  <c r="D279" i="17" s="1"/>
  <c r="D180" i="7"/>
  <c r="D283" i="17" s="1"/>
  <c r="D184" i="7"/>
  <c r="D287" i="17" s="1"/>
  <c r="D188" i="7"/>
  <c r="D291" i="17" s="1"/>
  <c r="D192" i="7"/>
  <c r="D295" i="17" s="1"/>
  <c r="D196" i="7"/>
  <c r="D299" i="17" s="1"/>
  <c r="D200" i="7"/>
  <c r="D303" i="17" s="1"/>
  <c r="D204" i="7"/>
  <c r="D307" i="17" s="1"/>
  <c r="D208" i="7"/>
  <c r="D311" i="17" s="1"/>
  <c r="D212" i="7"/>
  <c r="D315" i="17" s="1"/>
  <c r="D216" i="7"/>
  <c r="D319" i="17" s="1"/>
  <c r="D220" i="7"/>
  <c r="D323" i="17" s="1"/>
  <c r="D224" i="7"/>
  <c r="D327" i="17" s="1"/>
  <c r="D228" i="7"/>
  <c r="D331" i="17" s="1"/>
  <c r="D232" i="7"/>
  <c r="D335" i="17" s="1"/>
  <c r="D236" i="7"/>
  <c r="D339" i="17" s="1"/>
  <c r="D240" i="7"/>
  <c r="D343" i="17" s="1"/>
  <c r="D244" i="7"/>
  <c r="D347" i="17" s="1"/>
  <c r="D248" i="7"/>
  <c r="D351" i="17" s="1"/>
  <c r="D252" i="7"/>
  <c r="D355" i="17" s="1"/>
  <c r="D256" i="7"/>
  <c r="D359" i="17" s="1"/>
  <c r="D260" i="7"/>
  <c r="D363" i="17" s="1"/>
  <c r="D264" i="7"/>
  <c r="D367" i="17" s="1"/>
  <c r="D268" i="7"/>
  <c r="D371" i="17" s="1"/>
  <c r="D272" i="7"/>
  <c r="D375" i="17" s="1"/>
  <c r="D276" i="7"/>
  <c r="D379" i="17" s="1"/>
  <c r="D280" i="7"/>
  <c r="D383" i="17" s="1"/>
  <c r="D284" i="7"/>
  <c r="D387" i="17" s="1"/>
  <c r="D288" i="7"/>
  <c r="D391" i="17" s="1"/>
  <c r="D292" i="7"/>
  <c r="D395" i="17" s="1"/>
  <c r="D296" i="7"/>
  <c r="D399" i="17" s="1"/>
  <c r="D300" i="7"/>
  <c r="D403" i="17" s="1"/>
  <c r="D304" i="7"/>
  <c r="D407" i="17" s="1"/>
  <c r="D308" i="7"/>
  <c r="D411" i="17" s="1"/>
  <c r="D312" i="7"/>
  <c r="D415" i="17" s="1"/>
  <c r="D316" i="7"/>
  <c r="D419" i="17" s="1"/>
  <c r="D320" i="7"/>
  <c r="D423" i="17" s="1"/>
  <c r="D324" i="7"/>
  <c r="D427" i="17" s="1"/>
  <c r="D340" i="7"/>
  <c r="D443" i="17" s="1"/>
  <c r="D344" i="7"/>
  <c r="D447" i="17" s="1"/>
  <c r="D348" i="7"/>
  <c r="D451" i="17" s="1"/>
  <c r="D352" i="7"/>
  <c r="D455" i="17" s="1"/>
  <c r="D356" i="7"/>
  <c r="D459" i="17" s="1"/>
  <c r="D360" i="7"/>
  <c r="D463" i="17" s="1"/>
  <c r="D364" i="7"/>
  <c r="D467" i="17" s="1"/>
  <c r="D368" i="7"/>
  <c r="D471" i="17" s="1"/>
  <c r="D372" i="7"/>
  <c r="D475" i="17" s="1"/>
  <c r="D376" i="7"/>
  <c r="D479" i="17" s="1"/>
  <c r="D380" i="7"/>
  <c r="D483" i="17" s="1"/>
  <c r="D384" i="7"/>
  <c r="D487" i="17" s="1"/>
  <c r="D388" i="7"/>
  <c r="D491" i="17" s="1"/>
  <c r="D392" i="7"/>
  <c r="D495" i="17" s="1"/>
  <c r="D396" i="7"/>
  <c r="D499" i="17" s="1"/>
  <c r="D400" i="7"/>
  <c r="D503" i="17" s="1"/>
  <c r="D404" i="7"/>
  <c r="D507" i="17" s="1"/>
  <c r="D408" i="7"/>
  <c r="D511" i="17" s="1"/>
  <c r="D412" i="7"/>
  <c r="D515" i="17" s="1"/>
  <c r="D416" i="7"/>
  <c r="D519" i="17" s="1"/>
  <c r="D420" i="7"/>
  <c r="D523" i="17" s="1"/>
  <c r="D424" i="7"/>
  <c r="D527" i="17" s="1"/>
  <c r="D428" i="7"/>
  <c r="D531" i="17" s="1"/>
  <c r="D432" i="7"/>
  <c r="D535" i="17" s="1"/>
  <c r="D436" i="7"/>
  <c r="D539" i="17" s="1"/>
  <c r="D440" i="7"/>
  <c r="D543" i="17" s="1"/>
  <c r="D444" i="7"/>
  <c r="D547" i="17" s="1"/>
  <c r="D448" i="7"/>
  <c r="D551" i="17" s="1"/>
  <c r="D452" i="7"/>
  <c r="D555" i="17" s="1"/>
  <c r="D456" i="7"/>
  <c r="D559" i="17" s="1"/>
  <c r="D460" i="7"/>
  <c r="D563" i="17" s="1"/>
  <c r="D464" i="7"/>
  <c r="D567" i="17" s="1"/>
  <c r="D468" i="7"/>
  <c r="D571" i="17" s="1"/>
  <c r="D472" i="7"/>
  <c r="D575" i="17" s="1"/>
  <c r="D476" i="7"/>
  <c r="D579" i="17" s="1"/>
  <c r="D480" i="7"/>
  <c r="D583" i="17" s="1"/>
  <c r="D484" i="7"/>
  <c r="D587" i="17" s="1"/>
  <c r="D488" i="7"/>
  <c r="D591" i="17" s="1"/>
  <c r="D492" i="7"/>
  <c r="D595" i="17" s="1"/>
  <c r="D496" i="7"/>
  <c r="D599" i="17" s="1"/>
  <c r="D500" i="7"/>
  <c r="D603" i="17" s="1"/>
  <c r="D504" i="7"/>
  <c r="D607" i="17" s="1"/>
  <c r="D508" i="7"/>
  <c r="D611" i="17" s="1"/>
  <c r="D512" i="7"/>
  <c r="D615" i="17" s="1"/>
  <c r="D516" i="7"/>
  <c r="D619" i="17" s="1"/>
  <c r="D520" i="7"/>
  <c r="D623" i="17" s="1"/>
  <c r="D524" i="7"/>
  <c r="D627" i="17" s="1"/>
  <c r="D528" i="7"/>
  <c r="D631" i="17" s="1"/>
  <c r="D532" i="7"/>
  <c r="D635" i="17" s="1"/>
  <c r="D536" i="7"/>
  <c r="D639" i="17" s="1"/>
  <c r="D540" i="7"/>
  <c r="D643" i="17" s="1"/>
  <c r="D544" i="7"/>
  <c r="D647" i="17" s="1"/>
  <c r="D548" i="7"/>
  <c r="D651" i="17" s="1"/>
  <c r="D552" i="7"/>
  <c r="D655" i="17" s="1"/>
  <c r="C107" i="7"/>
  <c r="C210" i="17" s="1"/>
  <c r="C111" i="7"/>
  <c r="C214" i="17" s="1"/>
  <c r="C115" i="7"/>
  <c r="C218" i="17" s="1"/>
  <c r="C119" i="7"/>
  <c r="C222" i="17" s="1"/>
  <c r="C123" i="7"/>
  <c r="C226" i="17" s="1"/>
  <c r="C127" i="7"/>
  <c r="C230" i="17" s="1"/>
  <c r="C131" i="7"/>
  <c r="C234" i="17" s="1"/>
  <c r="C135" i="7"/>
  <c r="C238" i="17" s="1"/>
  <c r="C139" i="7"/>
  <c r="C242" i="17" s="1"/>
  <c r="C143" i="7"/>
  <c r="C246" i="17" s="1"/>
  <c r="C147" i="7"/>
  <c r="C250" i="17" s="1"/>
  <c r="C151" i="7"/>
  <c r="C254" i="17" s="1"/>
  <c r="C155" i="7"/>
  <c r="C258" i="17" s="1"/>
  <c r="C159" i="7"/>
  <c r="C262" i="17" s="1"/>
  <c r="C163" i="7"/>
  <c r="C266" i="17" s="1"/>
  <c r="C167" i="7"/>
  <c r="C270" i="17" s="1"/>
  <c r="C171" i="7"/>
  <c r="C274" i="17" s="1"/>
  <c r="C175" i="7"/>
  <c r="C278" i="17" s="1"/>
  <c r="C179" i="7"/>
  <c r="C282" i="17" s="1"/>
  <c r="C183" i="7"/>
  <c r="C286" i="17" s="1"/>
  <c r="C187" i="7"/>
  <c r="C290" i="17" s="1"/>
  <c r="C191" i="7"/>
  <c r="C294" i="17" s="1"/>
  <c r="C195" i="7"/>
  <c r="C298" i="17" s="1"/>
  <c r="C199" i="7"/>
  <c r="C302" i="17" s="1"/>
  <c r="C203" i="7"/>
  <c r="C306" i="17" s="1"/>
  <c r="C207" i="7"/>
  <c r="C310" i="17" s="1"/>
  <c r="C211" i="7"/>
  <c r="C314" i="17" s="1"/>
  <c r="C215" i="7"/>
  <c r="C318" i="17" s="1"/>
  <c r="C219" i="7"/>
  <c r="C322" i="17" s="1"/>
  <c r="C223" i="7"/>
  <c r="C326" i="17" s="1"/>
  <c r="C227" i="7"/>
  <c r="C330" i="17" s="1"/>
  <c r="C231" i="7"/>
  <c r="C334" i="17" s="1"/>
  <c r="C235" i="7"/>
  <c r="C338" i="17" s="1"/>
  <c r="C239" i="7"/>
  <c r="C342" i="17" s="1"/>
  <c r="C243" i="7"/>
  <c r="C346" i="17" s="1"/>
  <c r="C247" i="7"/>
  <c r="C350" i="17" s="1"/>
  <c r="C251" i="7"/>
  <c r="C354" i="17" s="1"/>
  <c r="C255" i="7"/>
  <c r="C358" i="17" s="1"/>
  <c r="C259" i="7"/>
  <c r="C362" i="17" s="1"/>
  <c r="C263" i="7"/>
  <c r="C366" i="17" s="1"/>
  <c r="C267" i="7"/>
  <c r="C370" i="17" s="1"/>
  <c r="C271" i="7"/>
  <c r="C374" i="17" s="1"/>
  <c r="C275" i="7"/>
  <c r="C378" i="17" s="1"/>
  <c r="C279" i="7"/>
  <c r="C382" i="17" s="1"/>
  <c r="C283" i="7"/>
  <c r="C386" i="17" s="1"/>
  <c r="C287" i="7"/>
  <c r="C390" i="17" s="1"/>
  <c r="C291" i="7"/>
  <c r="C394" i="17" s="1"/>
  <c r="C295" i="7"/>
  <c r="C398" i="17" s="1"/>
  <c r="C299" i="7"/>
  <c r="C402" i="17" s="1"/>
  <c r="C303" i="7"/>
  <c r="C406" i="17" s="1"/>
  <c r="C307" i="7"/>
  <c r="C410" i="17" s="1"/>
  <c r="C311" i="7"/>
  <c r="C414" i="17" s="1"/>
  <c r="C315" i="7"/>
  <c r="C418" i="17" s="1"/>
  <c r="C319" i="7"/>
  <c r="C422" i="17" s="1"/>
  <c r="C323" i="7"/>
  <c r="C426" i="17" s="1"/>
  <c r="C339" i="7"/>
  <c r="C442" i="17" s="1"/>
  <c r="C343" i="7"/>
  <c r="C446" i="17" s="1"/>
  <c r="C347" i="7"/>
  <c r="C450" i="17" s="1"/>
  <c r="C351" i="7"/>
  <c r="C454" i="17" s="1"/>
  <c r="C355" i="7"/>
  <c r="C458" i="17" s="1"/>
  <c r="C359" i="7"/>
  <c r="C462" i="17" s="1"/>
  <c r="C363" i="7"/>
  <c r="C466" i="17" s="1"/>
  <c r="C367" i="7"/>
  <c r="C470" i="17" s="1"/>
  <c r="C371" i="7"/>
  <c r="C474" i="17" s="1"/>
  <c r="C375" i="7"/>
  <c r="C478" i="17" s="1"/>
  <c r="C379" i="7"/>
  <c r="C482" i="17" s="1"/>
  <c r="C383" i="7"/>
  <c r="C486" i="17" s="1"/>
  <c r="C387" i="7"/>
  <c r="C490" i="17" s="1"/>
  <c r="C391" i="7"/>
  <c r="C494" i="17" s="1"/>
  <c r="C395" i="7"/>
  <c r="C498" i="17" s="1"/>
  <c r="C399" i="7"/>
  <c r="C502" i="17" s="1"/>
  <c r="C403" i="7"/>
  <c r="C506" i="17" s="1"/>
  <c r="C407" i="7"/>
  <c r="C510" i="17" s="1"/>
  <c r="C411" i="7"/>
  <c r="C514" i="17" s="1"/>
  <c r="C415" i="7"/>
  <c r="C518" i="17" s="1"/>
  <c r="C419" i="7"/>
  <c r="C522" i="17" s="1"/>
  <c r="C423" i="7"/>
  <c r="C526" i="17" s="1"/>
  <c r="C427" i="7"/>
  <c r="C530" i="17" s="1"/>
  <c r="C431" i="7"/>
  <c r="C534" i="17" s="1"/>
  <c r="C435" i="7"/>
  <c r="C538" i="17" s="1"/>
  <c r="C439" i="7"/>
  <c r="C542" i="17" s="1"/>
  <c r="C443" i="7"/>
  <c r="C546" i="17" s="1"/>
  <c r="C447" i="7"/>
  <c r="C550" i="17" s="1"/>
  <c r="C451" i="7"/>
  <c r="C554" i="17" s="1"/>
  <c r="C455" i="7"/>
  <c r="C558" i="17" s="1"/>
  <c r="C459" i="7"/>
  <c r="C562" i="17" s="1"/>
  <c r="C463" i="7"/>
  <c r="C566" i="17" s="1"/>
  <c r="C467" i="7"/>
  <c r="C570" i="17" s="1"/>
  <c r="C471" i="7"/>
  <c r="C574" i="17" s="1"/>
  <c r="C475" i="7"/>
  <c r="C578" i="17" s="1"/>
  <c r="C479" i="7"/>
  <c r="C582" i="17" s="1"/>
  <c r="C483" i="7"/>
  <c r="C586" i="17" s="1"/>
  <c r="C487" i="7"/>
  <c r="C590" i="17" s="1"/>
  <c r="C491" i="7"/>
  <c r="C594" i="17" s="1"/>
  <c r="C495" i="7"/>
  <c r="C598" i="17" s="1"/>
  <c r="C499" i="7"/>
  <c r="C602" i="17" s="1"/>
  <c r="C503" i="7"/>
  <c r="C606" i="17" s="1"/>
  <c r="C507" i="7"/>
  <c r="C610" i="17" s="1"/>
  <c r="C511" i="7"/>
  <c r="C614" i="17" s="1"/>
  <c r="C515" i="7"/>
  <c r="C618" i="17" s="1"/>
  <c r="C519" i="7"/>
  <c r="C622" i="17" s="1"/>
  <c r="C523" i="7"/>
  <c r="C626" i="17" s="1"/>
  <c r="C527" i="7"/>
  <c r="C630" i="17" s="1"/>
  <c r="C531" i="7"/>
  <c r="C634" i="17" s="1"/>
  <c r="C535" i="7"/>
  <c r="C638" i="17" s="1"/>
  <c r="C539" i="7"/>
  <c r="C642" i="17" s="1"/>
  <c r="C543" i="7"/>
  <c r="C646" i="17" s="1"/>
  <c r="C547" i="7"/>
  <c r="C650" i="17" s="1"/>
  <c r="C551" i="7"/>
  <c r="C654" i="17" s="1"/>
  <c r="D15" i="7"/>
  <c r="D118" i="17" s="1"/>
  <c r="D19" i="7"/>
  <c r="D122" i="17" s="1"/>
  <c r="D23" i="7"/>
  <c r="D126" i="17" s="1"/>
  <c r="D27" i="7"/>
  <c r="D130" i="17" s="1"/>
  <c r="D31" i="7"/>
  <c r="D134" i="17" s="1"/>
  <c r="D35" i="7"/>
  <c r="D138" i="17" s="1"/>
  <c r="D39" i="7"/>
  <c r="D142" i="17" s="1"/>
  <c r="D43" i="7"/>
  <c r="D146" i="17" s="1"/>
  <c r="D47" i="7"/>
  <c r="D150" i="17" s="1"/>
  <c r="D51" i="7"/>
  <c r="D154" i="17" s="1"/>
  <c r="D55" i="7"/>
  <c r="D158" i="17" s="1"/>
  <c r="D59" i="7"/>
  <c r="D162" i="17" s="1"/>
  <c r="D63" i="7"/>
  <c r="D166" i="17" s="1"/>
  <c r="D67" i="7"/>
  <c r="D170" i="17" s="1"/>
  <c r="D71" i="7"/>
  <c r="D174" i="17" s="1"/>
  <c r="D75" i="7"/>
  <c r="D178" i="17" s="1"/>
  <c r="D79" i="7"/>
  <c r="D182" i="17" s="1"/>
  <c r="D83" i="7"/>
  <c r="D186" i="17" s="1"/>
  <c r="D87" i="7"/>
  <c r="D190" i="17" s="1"/>
  <c r="D91" i="7"/>
  <c r="D194" i="17" s="1"/>
  <c r="D95" i="7"/>
  <c r="D198" i="17" s="1"/>
  <c r="D99" i="7"/>
  <c r="D202" i="17" s="1"/>
  <c r="D103" i="7"/>
  <c r="D206" i="17" s="1"/>
  <c r="D107" i="7"/>
  <c r="D210" i="17" s="1"/>
  <c r="D111" i="7"/>
  <c r="D214" i="17" s="1"/>
  <c r="D115" i="7"/>
  <c r="D218" i="17" s="1"/>
  <c r="D119" i="7"/>
  <c r="D222" i="17" s="1"/>
  <c r="D123" i="7"/>
  <c r="D226" i="17" s="1"/>
  <c r="D127" i="7"/>
  <c r="D230" i="17" s="1"/>
  <c r="D131" i="7"/>
  <c r="D234" i="17" s="1"/>
  <c r="D135" i="7"/>
  <c r="D238" i="17" s="1"/>
  <c r="D139" i="7"/>
  <c r="D242" i="17" s="1"/>
  <c r="D143" i="7"/>
  <c r="D246" i="17" s="1"/>
  <c r="D147" i="7"/>
  <c r="D250" i="17" s="1"/>
  <c r="D151" i="7"/>
  <c r="D254" i="17" s="1"/>
  <c r="D155" i="7"/>
  <c r="D258" i="17" s="1"/>
  <c r="D159" i="7"/>
  <c r="D262" i="17" s="1"/>
  <c r="D163" i="7"/>
  <c r="D266" i="17" s="1"/>
  <c r="D167" i="7"/>
  <c r="D270" i="17" s="1"/>
  <c r="D171" i="7"/>
  <c r="D274" i="17" s="1"/>
  <c r="D175" i="7"/>
  <c r="D278" i="17" s="1"/>
  <c r="D179" i="7"/>
  <c r="D282" i="17" s="1"/>
  <c r="D183" i="7"/>
  <c r="D286" i="17" s="1"/>
  <c r="D187" i="7"/>
  <c r="D290" i="17" s="1"/>
  <c r="D191" i="7"/>
  <c r="D294" i="17" s="1"/>
  <c r="D195" i="7"/>
  <c r="D298" i="17" s="1"/>
  <c r="D199" i="7"/>
  <c r="D302" i="17" s="1"/>
  <c r="D203" i="7"/>
  <c r="D306" i="17" s="1"/>
  <c r="D207" i="7"/>
  <c r="D310" i="17" s="1"/>
  <c r="D211" i="7"/>
  <c r="D314" i="17" s="1"/>
  <c r="D215" i="7"/>
  <c r="D318" i="17" s="1"/>
  <c r="D219" i="7"/>
  <c r="D322" i="17" s="1"/>
  <c r="D223" i="7"/>
  <c r="D326" i="17" s="1"/>
  <c r="D227" i="7"/>
  <c r="D330" i="17" s="1"/>
  <c r="D231" i="7"/>
  <c r="D334" i="17" s="1"/>
  <c r="D235" i="7"/>
  <c r="D338" i="17" s="1"/>
  <c r="D239" i="7"/>
  <c r="D342" i="17" s="1"/>
  <c r="D243" i="7"/>
  <c r="D346" i="17" s="1"/>
  <c r="D247" i="7"/>
  <c r="D350" i="17" s="1"/>
  <c r="D251" i="7"/>
  <c r="D354" i="17" s="1"/>
  <c r="D255" i="7"/>
  <c r="D358" i="17" s="1"/>
  <c r="D259" i="7"/>
  <c r="D362" i="17" s="1"/>
  <c r="D263" i="7"/>
  <c r="D366" i="17" s="1"/>
  <c r="D267" i="7"/>
  <c r="D370" i="17" s="1"/>
  <c r="D271" i="7"/>
  <c r="D374" i="17" s="1"/>
  <c r="D275" i="7"/>
  <c r="D378" i="17" s="1"/>
  <c r="D279" i="7"/>
  <c r="D382" i="17" s="1"/>
  <c r="D283" i="7"/>
  <c r="D386" i="17" s="1"/>
  <c r="D287" i="7"/>
  <c r="D390" i="17" s="1"/>
  <c r="D291" i="7"/>
  <c r="D394" i="17" s="1"/>
  <c r="D295" i="7"/>
  <c r="D398" i="17" s="1"/>
  <c r="D299" i="7"/>
  <c r="D402" i="17" s="1"/>
  <c r="D303" i="7"/>
  <c r="D406" i="17" s="1"/>
  <c r="D307" i="7"/>
  <c r="D410" i="17" s="1"/>
  <c r="D311" i="7"/>
  <c r="D414" i="17" s="1"/>
  <c r="D315" i="7"/>
  <c r="D418" i="17" s="1"/>
  <c r="D319" i="7"/>
  <c r="D422" i="17" s="1"/>
  <c r="D323" i="7"/>
  <c r="D426" i="17" s="1"/>
  <c r="D339" i="7"/>
  <c r="D442" i="17" s="1"/>
  <c r="D343" i="7"/>
  <c r="D446" i="17" s="1"/>
  <c r="D347" i="7"/>
  <c r="D450" i="17" s="1"/>
  <c r="D351" i="7"/>
  <c r="D454" i="17" s="1"/>
  <c r="D355" i="7"/>
  <c r="D458" i="17" s="1"/>
  <c r="D359" i="7"/>
  <c r="D462" i="17" s="1"/>
  <c r="D363" i="7"/>
  <c r="D466" i="17" s="1"/>
  <c r="D367" i="7"/>
  <c r="D470" i="17" s="1"/>
  <c r="D371" i="7"/>
  <c r="D474" i="17" s="1"/>
  <c r="D375" i="7"/>
  <c r="D478" i="17" s="1"/>
  <c r="D379" i="7"/>
  <c r="D482" i="17" s="1"/>
  <c r="D383" i="7"/>
  <c r="D486" i="17" s="1"/>
  <c r="D387" i="7"/>
  <c r="D490" i="17" s="1"/>
  <c r="D391" i="7"/>
  <c r="D494" i="17" s="1"/>
  <c r="D395" i="7"/>
  <c r="D498" i="17" s="1"/>
  <c r="D399" i="7"/>
  <c r="D502" i="17" s="1"/>
  <c r="D403" i="7"/>
  <c r="D506" i="17" s="1"/>
  <c r="D407" i="7"/>
  <c r="D510" i="17" s="1"/>
  <c r="D411" i="7"/>
  <c r="D514" i="17" s="1"/>
  <c r="D415" i="7"/>
  <c r="D518" i="17" s="1"/>
  <c r="D419" i="7"/>
  <c r="D522" i="17" s="1"/>
  <c r="D423" i="7"/>
  <c r="D526" i="17" s="1"/>
  <c r="D427" i="7"/>
  <c r="D530" i="17" s="1"/>
  <c r="D431" i="7"/>
  <c r="D534" i="17" s="1"/>
  <c r="D435" i="7"/>
  <c r="D538" i="17" s="1"/>
  <c r="D439" i="7"/>
  <c r="D542" i="17" s="1"/>
  <c r="D443" i="7"/>
  <c r="D546" i="17" s="1"/>
  <c r="D447" i="7"/>
  <c r="D550" i="17" s="1"/>
  <c r="D451" i="7"/>
  <c r="D554" i="17" s="1"/>
  <c r="D455" i="7"/>
  <c r="D558" i="17" s="1"/>
  <c r="D459" i="7"/>
  <c r="D562" i="17" s="1"/>
  <c r="D463" i="7"/>
  <c r="D566" i="17" s="1"/>
  <c r="D467" i="7"/>
  <c r="D570" i="17" s="1"/>
  <c r="D471" i="7"/>
  <c r="D574" i="17" s="1"/>
  <c r="D475" i="7"/>
  <c r="D578" i="17" s="1"/>
  <c r="D479" i="7"/>
  <c r="D582" i="17" s="1"/>
  <c r="D483" i="7"/>
  <c r="D586" i="17" s="1"/>
  <c r="D487" i="7"/>
  <c r="D590" i="17" s="1"/>
  <c r="D491" i="7"/>
  <c r="D594" i="17" s="1"/>
  <c r="D495" i="7"/>
  <c r="D598" i="17" s="1"/>
  <c r="D499" i="7"/>
  <c r="D602" i="17" s="1"/>
  <c r="D503" i="7"/>
  <c r="D606" i="17" s="1"/>
  <c r="D507" i="7"/>
  <c r="D610" i="17" s="1"/>
  <c r="D511" i="7"/>
  <c r="D614" i="17" s="1"/>
  <c r="D515" i="7"/>
  <c r="D618" i="17" s="1"/>
  <c r="D519" i="7"/>
  <c r="D622" i="17" s="1"/>
  <c r="D523" i="7"/>
  <c r="D626" i="17" s="1"/>
  <c r="D527" i="7"/>
  <c r="D630" i="17" s="1"/>
  <c r="D531" i="7"/>
  <c r="D634" i="17" s="1"/>
  <c r="D535" i="7"/>
  <c r="D638" i="17" s="1"/>
  <c r="D539" i="7"/>
  <c r="D642" i="17" s="1"/>
  <c r="D543" i="7"/>
  <c r="D646" i="17" s="1"/>
  <c r="D547" i="7"/>
  <c r="D650" i="17" s="1"/>
  <c r="D551" i="7"/>
  <c r="D654" i="17" s="1"/>
  <c r="C66" i="7"/>
  <c r="C169" i="17" s="1"/>
  <c r="C70" i="7"/>
  <c r="C173" i="17" s="1"/>
  <c r="C74" i="7"/>
  <c r="C177" i="17" s="1"/>
  <c r="C78" i="7"/>
  <c r="C181" i="17" s="1"/>
  <c r="C82" i="7"/>
  <c r="C185" i="17" s="1"/>
  <c r="C86" i="7"/>
  <c r="C189" i="17" s="1"/>
  <c r="C90" i="7"/>
  <c r="C193" i="17" s="1"/>
  <c r="C94" i="7"/>
  <c r="C197" i="17" s="1"/>
  <c r="C98" i="7"/>
  <c r="C201" i="17" s="1"/>
  <c r="C102" i="7"/>
  <c r="C205" i="17" s="1"/>
  <c r="C106" i="7"/>
  <c r="C209" i="17" s="1"/>
  <c r="C110" i="7"/>
  <c r="C213" i="17" s="1"/>
  <c r="C114" i="7"/>
  <c r="C217" i="17" s="1"/>
  <c r="C118" i="7"/>
  <c r="C221" i="17" s="1"/>
  <c r="C122" i="7"/>
  <c r="C225" i="17" s="1"/>
  <c r="C126" i="7"/>
  <c r="C229" i="17" s="1"/>
  <c r="C130" i="7"/>
  <c r="C233" i="17" s="1"/>
  <c r="C134" i="7"/>
  <c r="C237" i="17" s="1"/>
  <c r="C138" i="7"/>
  <c r="C241" i="17" s="1"/>
  <c r="C142" i="7"/>
  <c r="C245" i="17" s="1"/>
  <c r="C146" i="7"/>
  <c r="C249" i="17" s="1"/>
  <c r="C150" i="7"/>
  <c r="C253" i="17" s="1"/>
  <c r="C154" i="7"/>
  <c r="C257" i="17" s="1"/>
  <c r="C158" i="7"/>
  <c r="C261" i="17" s="1"/>
  <c r="C162" i="7"/>
  <c r="C265" i="17" s="1"/>
  <c r="C166" i="7"/>
  <c r="C269" i="17" s="1"/>
  <c r="C170" i="7"/>
  <c r="C273" i="17" s="1"/>
  <c r="C174" i="7"/>
  <c r="C277" i="17" s="1"/>
  <c r="C178" i="7"/>
  <c r="C281" i="17" s="1"/>
  <c r="C182" i="7"/>
  <c r="C285" i="17" s="1"/>
  <c r="C186" i="7"/>
  <c r="C289" i="17" s="1"/>
  <c r="C190" i="7"/>
  <c r="C293" i="17" s="1"/>
  <c r="C194" i="7"/>
  <c r="C297" i="17" s="1"/>
  <c r="C198" i="7"/>
  <c r="C301" i="17" s="1"/>
  <c r="C202" i="7"/>
  <c r="C305" i="17" s="1"/>
  <c r="C206" i="7"/>
  <c r="C309" i="17" s="1"/>
  <c r="C210" i="7"/>
  <c r="C313" i="17" s="1"/>
  <c r="C214" i="7"/>
  <c r="C317" i="17" s="1"/>
  <c r="C218" i="7"/>
  <c r="C321" i="17" s="1"/>
  <c r="C222" i="7"/>
  <c r="C325" i="17" s="1"/>
  <c r="C226" i="7"/>
  <c r="C329" i="17" s="1"/>
  <c r="C230" i="7"/>
  <c r="C333" i="17" s="1"/>
  <c r="C234" i="7"/>
  <c r="C337" i="17" s="1"/>
  <c r="C238" i="7"/>
  <c r="C341" i="17" s="1"/>
  <c r="C242" i="7"/>
  <c r="C345" i="17" s="1"/>
  <c r="C246" i="7"/>
  <c r="C349" i="17" s="1"/>
  <c r="C250" i="7"/>
  <c r="C353" i="17" s="1"/>
  <c r="C254" i="7"/>
  <c r="C357" i="17" s="1"/>
  <c r="C258" i="7"/>
  <c r="C361" i="17" s="1"/>
  <c r="C262" i="7"/>
  <c r="C365" i="17" s="1"/>
  <c r="C266" i="7"/>
  <c r="C369" i="17" s="1"/>
  <c r="C270" i="7"/>
  <c r="C373" i="17" s="1"/>
  <c r="C274" i="7"/>
  <c r="C377" i="17" s="1"/>
  <c r="C278" i="7"/>
  <c r="C381" i="17" s="1"/>
  <c r="C282" i="7"/>
  <c r="C385" i="17" s="1"/>
  <c r="C286" i="7"/>
  <c r="C389" i="17" s="1"/>
  <c r="C290" i="7"/>
  <c r="C393" i="17" s="1"/>
  <c r="C294" i="7"/>
  <c r="C397" i="17" s="1"/>
  <c r="C298" i="7"/>
  <c r="C401" i="17" s="1"/>
  <c r="C302" i="7"/>
  <c r="C405" i="17" s="1"/>
  <c r="C306" i="7"/>
  <c r="C409" i="17" s="1"/>
  <c r="C310" i="7"/>
  <c r="C413" i="17" s="1"/>
  <c r="C314" i="7"/>
  <c r="C417" i="17" s="1"/>
  <c r="C318" i="7"/>
  <c r="C421" i="17" s="1"/>
  <c r="C322" i="7"/>
  <c r="C425" i="17" s="1"/>
  <c r="C326" i="7"/>
  <c r="C429" i="17" s="1"/>
  <c r="C342" i="7"/>
  <c r="C445" i="17" s="1"/>
  <c r="C346" i="7"/>
  <c r="C449" i="17" s="1"/>
  <c r="C350" i="7"/>
  <c r="C453" i="17" s="1"/>
  <c r="C354" i="7"/>
  <c r="C457" i="17" s="1"/>
  <c r="C358" i="7"/>
  <c r="C461" i="17" s="1"/>
  <c r="C362" i="7"/>
  <c r="C465" i="17" s="1"/>
  <c r="C366" i="7"/>
  <c r="C469" i="17" s="1"/>
  <c r="C370" i="7"/>
  <c r="C473" i="17" s="1"/>
  <c r="C374" i="7"/>
  <c r="C477" i="17" s="1"/>
  <c r="C378" i="7"/>
  <c r="C481" i="17" s="1"/>
  <c r="C382" i="7"/>
  <c r="C485" i="17" s="1"/>
  <c r="C386" i="7"/>
  <c r="C489" i="17" s="1"/>
  <c r="C390" i="7"/>
  <c r="C493" i="17" s="1"/>
  <c r="C394" i="7"/>
  <c r="C497" i="17" s="1"/>
  <c r="C398" i="7"/>
  <c r="C501" i="17" s="1"/>
  <c r="C402" i="7"/>
  <c r="C505" i="17" s="1"/>
  <c r="C406" i="7"/>
  <c r="C509" i="17" s="1"/>
  <c r="C410" i="7"/>
  <c r="C513" i="17" s="1"/>
  <c r="C414" i="7"/>
  <c r="C517" i="17" s="1"/>
  <c r="C418" i="7"/>
  <c r="C521" i="17" s="1"/>
  <c r="C422" i="7"/>
  <c r="C525" i="17" s="1"/>
  <c r="C426" i="7"/>
  <c r="C529" i="17" s="1"/>
  <c r="C430" i="7"/>
  <c r="C533" i="17" s="1"/>
  <c r="C434" i="7"/>
  <c r="C537" i="17" s="1"/>
  <c r="C438" i="7"/>
  <c r="C541" i="17" s="1"/>
  <c r="C442" i="7"/>
  <c r="C545" i="17" s="1"/>
  <c r="C446" i="7"/>
  <c r="C549" i="17" s="1"/>
  <c r="C450" i="7"/>
  <c r="C553" i="17" s="1"/>
  <c r="C454" i="7"/>
  <c r="C557" i="17" s="1"/>
  <c r="C458" i="7"/>
  <c r="C561" i="17" s="1"/>
  <c r="C462" i="7"/>
  <c r="C565" i="17" s="1"/>
  <c r="C466" i="7"/>
  <c r="C569" i="17" s="1"/>
  <c r="C470" i="7"/>
  <c r="C573" i="17" s="1"/>
  <c r="C474" i="7"/>
  <c r="C577" i="17" s="1"/>
  <c r="C478" i="7"/>
  <c r="C581" i="17" s="1"/>
  <c r="C482" i="7"/>
  <c r="C585" i="17" s="1"/>
  <c r="C486" i="7"/>
  <c r="C589" i="17" s="1"/>
  <c r="C490" i="7"/>
  <c r="C593" i="17" s="1"/>
  <c r="C494" i="7"/>
  <c r="C597" i="17" s="1"/>
  <c r="C498" i="7"/>
  <c r="C601" i="17" s="1"/>
  <c r="C502" i="7"/>
  <c r="C605" i="17" s="1"/>
  <c r="C506" i="7"/>
  <c r="C609" i="17" s="1"/>
  <c r="C510" i="7"/>
  <c r="C613" i="17" s="1"/>
  <c r="C514" i="7"/>
  <c r="C617" i="17" s="1"/>
  <c r="C518" i="7"/>
  <c r="C621" i="17" s="1"/>
  <c r="C522" i="7"/>
  <c r="C625" i="17" s="1"/>
  <c r="C526" i="7"/>
  <c r="C629" i="17" s="1"/>
  <c r="C530" i="7"/>
  <c r="C633" i="17" s="1"/>
  <c r="C534" i="7"/>
  <c r="C637" i="17" s="1"/>
  <c r="C538" i="7"/>
  <c r="C641" i="17" s="1"/>
  <c r="C542" i="7"/>
  <c r="C645" i="17" s="1"/>
  <c r="C546" i="7"/>
  <c r="C649" i="17" s="1"/>
  <c r="C550" i="7"/>
  <c r="C653" i="17" s="1"/>
  <c r="C554" i="7"/>
  <c r="C657" i="17" s="1"/>
  <c r="D18" i="7"/>
  <c r="D121" i="17" s="1"/>
  <c r="D22" i="7"/>
  <c r="D125" i="17" s="1"/>
  <c r="D26" i="7"/>
  <c r="D129" i="17" s="1"/>
  <c r="D30" i="7"/>
  <c r="D133" i="17" s="1"/>
  <c r="D34" i="7"/>
  <c r="D137" i="17" s="1"/>
  <c r="D38" i="7"/>
  <c r="D141" i="17" s="1"/>
  <c r="D42" i="7"/>
  <c r="D145" i="17" s="1"/>
  <c r="D46" i="7"/>
  <c r="D149" i="17" s="1"/>
  <c r="D50" i="7"/>
  <c r="D153" i="17" s="1"/>
  <c r="D54" i="7"/>
  <c r="D157" i="17" s="1"/>
  <c r="D58" i="7"/>
  <c r="D161" i="17" s="1"/>
  <c r="D62" i="7"/>
  <c r="D165" i="17" s="1"/>
  <c r="D66" i="7"/>
  <c r="D169" i="17" s="1"/>
  <c r="D70" i="7"/>
  <c r="D173" i="17" s="1"/>
  <c r="D74" i="7"/>
  <c r="D177" i="17" s="1"/>
  <c r="D78" i="7"/>
  <c r="D181" i="17" s="1"/>
  <c r="D82" i="7"/>
  <c r="D185" i="17" s="1"/>
  <c r="D86" i="7"/>
  <c r="D189" i="17" s="1"/>
  <c r="D90" i="7"/>
  <c r="D193" i="17" s="1"/>
  <c r="D94" i="7"/>
  <c r="D197" i="17" s="1"/>
  <c r="D98" i="7"/>
  <c r="D201" i="17" s="1"/>
  <c r="D102" i="7"/>
  <c r="D205" i="17" s="1"/>
  <c r="D106" i="7"/>
  <c r="D209" i="17" s="1"/>
  <c r="D110" i="7"/>
  <c r="D213" i="17" s="1"/>
  <c r="D114" i="7"/>
  <c r="D217" i="17" s="1"/>
  <c r="D118" i="7"/>
  <c r="D221" i="17" s="1"/>
  <c r="D122" i="7"/>
  <c r="D225" i="17" s="1"/>
  <c r="D126" i="7"/>
  <c r="D229" i="17" s="1"/>
  <c r="D130" i="7"/>
  <c r="D233" i="17" s="1"/>
  <c r="D134" i="7"/>
  <c r="D237" i="17" s="1"/>
  <c r="D138" i="7"/>
  <c r="D241" i="17" s="1"/>
  <c r="D142" i="7"/>
  <c r="D245" i="17" s="1"/>
  <c r="D146" i="7"/>
  <c r="D249" i="17" s="1"/>
  <c r="D150" i="7"/>
  <c r="D253" i="17" s="1"/>
  <c r="D154" i="7"/>
  <c r="D257" i="17" s="1"/>
  <c r="D158" i="7"/>
  <c r="D261" i="17" s="1"/>
  <c r="D162" i="7"/>
  <c r="D265" i="17" s="1"/>
  <c r="D166" i="7"/>
  <c r="D269" i="17" s="1"/>
  <c r="D170" i="7"/>
  <c r="D273" i="17" s="1"/>
  <c r="D174" i="7"/>
  <c r="D277" i="17" s="1"/>
  <c r="D178" i="7"/>
  <c r="D281" i="17" s="1"/>
  <c r="D182" i="7"/>
  <c r="D285" i="17" s="1"/>
  <c r="D186" i="7"/>
  <c r="D289" i="17" s="1"/>
  <c r="D190" i="7"/>
  <c r="D293" i="17" s="1"/>
  <c r="D194" i="7"/>
  <c r="D297" i="17" s="1"/>
  <c r="D198" i="7"/>
  <c r="D301" i="17" s="1"/>
  <c r="D202" i="7"/>
  <c r="D305" i="17" s="1"/>
  <c r="D206" i="7"/>
  <c r="D309" i="17" s="1"/>
  <c r="D210" i="7"/>
  <c r="D313" i="17" s="1"/>
  <c r="D214" i="7"/>
  <c r="D317" i="17" s="1"/>
  <c r="D218" i="7"/>
  <c r="D321" i="17" s="1"/>
  <c r="D222" i="7"/>
  <c r="D325" i="17" s="1"/>
  <c r="D226" i="7"/>
  <c r="D329" i="17" s="1"/>
  <c r="D230" i="7"/>
  <c r="D333" i="17" s="1"/>
  <c r="D234" i="7"/>
  <c r="D337" i="17" s="1"/>
  <c r="D238" i="7"/>
  <c r="D341" i="17" s="1"/>
  <c r="D242" i="7"/>
  <c r="D345" i="17" s="1"/>
  <c r="D246" i="7"/>
  <c r="D349" i="17" s="1"/>
  <c r="D250" i="7"/>
  <c r="D353" i="17" s="1"/>
  <c r="D254" i="7"/>
  <c r="D357" i="17" s="1"/>
  <c r="D258" i="7"/>
  <c r="D361" i="17" s="1"/>
  <c r="D262" i="7"/>
  <c r="D365" i="17" s="1"/>
  <c r="D266" i="7"/>
  <c r="D369" i="17" s="1"/>
  <c r="D270" i="7"/>
  <c r="D373" i="17" s="1"/>
  <c r="D274" i="7"/>
  <c r="D377" i="17" s="1"/>
  <c r="D278" i="7"/>
  <c r="D381" i="17" s="1"/>
  <c r="D282" i="7"/>
  <c r="D385" i="17" s="1"/>
  <c r="D286" i="7"/>
  <c r="D389" i="17" s="1"/>
  <c r="D290" i="7"/>
  <c r="D393" i="17" s="1"/>
  <c r="D294" i="7"/>
  <c r="D397" i="17" s="1"/>
  <c r="D298" i="7"/>
  <c r="D401" i="17" s="1"/>
  <c r="D302" i="7"/>
  <c r="D405" i="17" s="1"/>
  <c r="D306" i="7"/>
  <c r="D409" i="17" s="1"/>
  <c r="D310" i="7"/>
  <c r="D413" i="17" s="1"/>
  <c r="D314" i="7"/>
  <c r="D417" i="17" s="1"/>
  <c r="D318" i="7"/>
  <c r="D421" i="17" s="1"/>
  <c r="D322" i="7"/>
  <c r="D425" i="17" s="1"/>
  <c r="D326" i="7"/>
  <c r="D429" i="17" s="1"/>
  <c r="D342" i="7"/>
  <c r="D445" i="17" s="1"/>
  <c r="D346" i="7"/>
  <c r="D449" i="17" s="1"/>
  <c r="D350" i="7"/>
  <c r="D453" i="17" s="1"/>
  <c r="D354" i="7"/>
  <c r="D457" i="17" s="1"/>
  <c r="D358" i="7"/>
  <c r="D461" i="17" s="1"/>
  <c r="D362" i="7"/>
  <c r="D465" i="17" s="1"/>
  <c r="D366" i="7"/>
  <c r="D469" i="17" s="1"/>
  <c r="D370" i="7"/>
  <c r="D473" i="17" s="1"/>
  <c r="D374" i="7"/>
  <c r="D477" i="17" s="1"/>
  <c r="D378" i="7"/>
  <c r="D481" i="17" s="1"/>
  <c r="D382" i="7"/>
  <c r="D485" i="17" s="1"/>
  <c r="D386" i="7"/>
  <c r="D489" i="17" s="1"/>
  <c r="D390" i="7"/>
  <c r="D493" i="17" s="1"/>
  <c r="D394" i="7"/>
  <c r="D497" i="17" s="1"/>
  <c r="D398" i="7"/>
  <c r="D501" i="17" s="1"/>
  <c r="D402" i="7"/>
  <c r="D505" i="17" s="1"/>
  <c r="D406" i="7"/>
  <c r="D509" i="17" s="1"/>
  <c r="D410" i="7"/>
  <c r="D513" i="17" s="1"/>
  <c r="D414" i="7"/>
  <c r="D517" i="17" s="1"/>
  <c r="D418" i="7"/>
  <c r="D521" i="17" s="1"/>
  <c r="D422" i="7"/>
  <c r="D525" i="17" s="1"/>
  <c r="D426" i="7"/>
  <c r="D529" i="17" s="1"/>
  <c r="D430" i="7"/>
  <c r="D533" i="17" s="1"/>
  <c r="D434" i="7"/>
  <c r="D537" i="17" s="1"/>
  <c r="D438" i="7"/>
  <c r="D541" i="17" s="1"/>
  <c r="D442" i="7"/>
  <c r="D545" i="17" s="1"/>
  <c r="D446" i="7"/>
  <c r="D549" i="17" s="1"/>
  <c r="D450" i="7"/>
  <c r="D553" i="17" s="1"/>
  <c r="D454" i="7"/>
  <c r="D557" i="17" s="1"/>
  <c r="D458" i="7"/>
  <c r="D561" i="17" s="1"/>
  <c r="D462" i="7"/>
  <c r="D565" i="17" s="1"/>
  <c r="D466" i="7"/>
  <c r="D569" i="17" s="1"/>
  <c r="D470" i="7"/>
  <c r="D573" i="17" s="1"/>
  <c r="D474" i="7"/>
  <c r="D577" i="17" s="1"/>
  <c r="D478" i="7"/>
  <c r="D581" i="17" s="1"/>
  <c r="D482" i="7"/>
  <c r="D585" i="17" s="1"/>
  <c r="D486" i="7"/>
  <c r="D589" i="17" s="1"/>
  <c r="D490" i="7"/>
  <c r="D593" i="17" s="1"/>
  <c r="D494" i="7"/>
  <c r="D597" i="17" s="1"/>
  <c r="D498" i="7"/>
  <c r="D601" i="17" s="1"/>
  <c r="D502" i="7"/>
  <c r="D605" i="17" s="1"/>
  <c r="D506" i="7"/>
  <c r="D609" i="17" s="1"/>
  <c r="D510" i="7"/>
  <c r="D613" i="17" s="1"/>
  <c r="D514" i="7"/>
  <c r="D617" i="17" s="1"/>
  <c r="D518" i="7"/>
  <c r="D621" i="17" s="1"/>
  <c r="D522" i="7"/>
  <c r="D625" i="17" s="1"/>
  <c r="D526" i="7"/>
  <c r="D629" i="17" s="1"/>
  <c r="D530" i="7"/>
  <c r="D633" i="17" s="1"/>
  <c r="D534" i="7"/>
  <c r="D637" i="17" s="1"/>
  <c r="D538" i="7"/>
  <c r="D641" i="17" s="1"/>
  <c r="D542" i="7"/>
  <c r="D645" i="17" s="1"/>
  <c r="D546" i="7"/>
  <c r="D649" i="17" s="1"/>
  <c r="D550" i="7"/>
  <c r="D653" i="17" s="1"/>
  <c r="D554" i="7"/>
  <c r="D657" i="17" s="1"/>
  <c r="C49" i="7"/>
  <c r="C152" i="17" s="1"/>
  <c r="C53" i="7"/>
  <c r="C156" i="17" s="1"/>
  <c r="C57" i="7"/>
  <c r="C160" i="17" s="1"/>
  <c r="C61" i="7"/>
  <c r="C164" i="17" s="1"/>
  <c r="C65" i="7"/>
  <c r="C168" i="17" s="1"/>
  <c r="C69" i="7"/>
  <c r="C172" i="17" s="1"/>
  <c r="C73" i="7"/>
  <c r="C176" i="17" s="1"/>
  <c r="C77" i="7"/>
  <c r="C180" i="17" s="1"/>
  <c r="C81" i="7"/>
  <c r="C184" i="17" s="1"/>
  <c r="C85" i="7"/>
  <c r="C188" i="17" s="1"/>
  <c r="C89" i="7"/>
  <c r="C192" i="17" s="1"/>
  <c r="C93" i="7"/>
  <c r="C196" i="17" s="1"/>
  <c r="C97" i="7"/>
  <c r="C200" i="17" s="1"/>
  <c r="C101" i="7"/>
  <c r="C204" i="17" s="1"/>
  <c r="C105" i="7"/>
  <c r="C208" i="17" s="1"/>
  <c r="C109" i="7"/>
  <c r="C212" i="17" s="1"/>
  <c r="C113" i="7"/>
  <c r="C216" i="17" s="1"/>
  <c r="C117" i="7"/>
  <c r="C220" i="17" s="1"/>
  <c r="C121" i="7"/>
  <c r="C224" i="17" s="1"/>
  <c r="C125" i="7"/>
  <c r="C228" i="17" s="1"/>
  <c r="C129" i="7"/>
  <c r="C232" i="17" s="1"/>
  <c r="C133" i="7"/>
  <c r="C236" i="17" s="1"/>
  <c r="C137" i="7"/>
  <c r="C240" i="17" s="1"/>
  <c r="C141" i="7"/>
  <c r="C244" i="17" s="1"/>
  <c r="C145" i="7"/>
  <c r="C248" i="17" s="1"/>
  <c r="C149" i="7"/>
  <c r="C252" i="17" s="1"/>
  <c r="C153" i="7"/>
  <c r="C256" i="17" s="1"/>
  <c r="C157" i="7"/>
  <c r="C260" i="17" s="1"/>
  <c r="C161" i="7"/>
  <c r="C264" i="17" s="1"/>
  <c r="C165" i="7"/>
  <c r="C268" i="17" s="1"/>
  <c r="C169" i="7"/>
  <c r="C272" i="17" s="1"/>
  <c r="C173" i="7"/>
  <c r="C276" i="17" s="1"/>
  <c r="C177" i="7"/>
  <c r="C280" i="17" s="1"/>
  <c r="C181" i="7"/>
  <c r="C284" i="17" s="1"/>
  <c r="C185" i="7"/>
  <c r="C288" i="17" s="1"/>
  <c r="C189" i="7"/>
  <c r="C292" i="17" s="1"/>
  <c r="C193" i="7"/>
  <c r="C296" i="17" s="1"/>
  <c r="C197" i="7"/>
  <c r="C300" i="17" s="1"/>
  <c r="C201" i="7"/>
  <c r="C304" i="17" s="1"/>
  <c r="C205" i="7"/>
  <c r="C308" i="17" s="1"/>
  <c r="C209" i="7"/>
  <c r="C312" i="17" s="1"/>
  <c r="C213" i="7"/>
  <c r="C316" i="17" s="1"/>
  <c r="C217" i="7"/>
  <c r="C320" i="17" s="1"/>
  <c r="C221" i="7"/>
  <c r="C324" i="17" s="1"/>
  <c r="C225" i="7"/>
  <c r="C328" i="17" s="1"/>
  <c r="C229" i="7"/>
  <c r="C332" i="17" s="1"/>
  <c r="C233" i="7"/>
  <c r="C336" i="17" s="1"/>
  <c r="C237" i="7"/>
  <c r="C340" i="17" s="1"/>
  <c r="C241" i="7"/>
  <c r="C344" i="17" s="1"/>
  <c r="C245" i="7"/>
  <c r="C348" i="17" s="1"/>
  <c r="C249" i="7"/>
  <c r="C352" i="17" s="1"/>
  <c r="C253" i="7"/>
  <c r="C356" i="17" s="1"/>
  <c r="C257" i="7"/>
  <c r="C360" i="17" s="1"/>
  <c r="C261" i="7"/>
  <c r="C364" i="17" s="1"/>
  <c r="C265" i="7"/>
  <c r="C368" i="17" s="1"/>
  <c r="C269" i="7"/>
  <c r="C372" i="17" s="1"/>
  <c r="C273" i="7"/>
  <c r="C376" i="17" s="1"/>
  <c r="C277" i="7"/>
  <c r="C380" i="17" s="1"/>
  <c r="C281" i="7"/>
  <c r="C384" i="17" s="1"/>
  <c r="C285" i="7"/>
  <c r="C388" i="17" s="1"/>
  <c r="C289" i="7"/>
  <c r="C392" i="17" s="1"/>
  <c r="C293" i="7"/>
  <c r="C396" i="17" s="1"/>
  <c r="C297" i="7"/>
  <c r="C400" i="17" s="1"/>
  <c r="C301" i="7"/>
  <c r="C404" i="17" s="1"/>
  <c r="C305" i="7"/>
  <c r="C408" i="17" s="1"/>
  <c r="C309" i="7"/>
  <c r="C412" i="17" s="1"/>
  <c r="C313" i="7"/>
  <c r="C416" i="17" s="1"/>
  <c r="C317" i="7"/>
  <c r="C420" i="17" s="1"/>
  <c r="C321" i="7"/>
  <c r="C424" i="17" s="1"/>
  <c r="C325" i="7"/>
  <c r="C428" i="17" s="1"/>
  <c r="C341" i="7"/>
  <c r="C444" i="17" s="1"/>
  <c r="C345" i="7"/>
  <c r="C448" i="17" s="1"/>
  <c r="C349" i="7"/>
  <c r="C452" i="17" s="1"/>
  <c r="C353" i="7"/>
  <c r="C456" i="17" s="1"/>
  <c r="C357" i="7"/>
  <c r="C460" i="17" s="1"/>
  <c r="C361" i="7"/>
  <c r="C464" i="17" s="1"/>
  <c r="C365" i="7"/>
  <c r="C468" i="17" s="1"/>
  <c r="C369" i="7"/>
  <c r="C472" i="17" s="1"/>
  <c r="C373" i="7"/>
  <c r="C476" i="17" s="1"/>
  <c r="C377" i="7"/>
  <c r="C480" i="17" s="1"/>
  <c r="C381" i="7"/>
  <c r="C484" i="17" s="1"/>
  <c r="C385" i="7"/>
  <c r="C488" i="17" s="1"/>
  <c r="C389" i="7"/>
  <c r="C492" i="17" s="1"/>
  <c r="C393" i="7"/>
  <c r="C496" i="17" s="1"/>
  <c r="C397" i="7"/>
  <c r="C500" i="17" s="1"/>
  <c r="C401" i="7"/>
  <c r="C504" i="17" s="1"/>
  <c r="C405" i="7"/>
  <c r="C508" i="17" s="1"/>
  <c r="C409" i="7"/>
  <c r="C512" i="17" s="1"/>
  <c r="C413" i="7"/>
  <c r="C516" i="17" s="1"/>
  <c r="C417" i="7"/>
  <c r="C520" i="17" s="1"/>
  <c r="C421" i="7"/>
  <c r="C524" i="17" s="1"/>
  <c r="C425" i="7"/>
  <c r="C528" i="17" s="1"/>
  <c r="C429" i="7"/>
  <c r="C532" i="17" s="1"/>
  <c r="C433" i="7"/>
  <c r="C536" i="17" s="1"/>
  <c r="C437" i="7"/>
  <c r="C540" i="17" s="1"/>
  <c r="C441" i="7"/>
  <c r="C544" i="17" s="1"/>
  <c r="C445" i="7"/>
  <c r="C548" i="17" s="1"/>
  <c r="C449" i="7"/>
  <c r="C552" i="17" s="1"/>
  <c r="C453" i="7"/>
  <c r="C556" i="17" s="1"/>
  <c r="C457" i="7"/>
  <c r="C560" i="17" s="1"/>
  <c r="C461" i="7"/>
  <c r="C564" i="17" s="1"/>
  <c r="C465" i="7"/>
  <c r="C568" i="17" s="1"/>
  <c r="C469" i="7"/>
  <c r="C572" i="17" s="1"/>
  <c r="C473" i="7"/>
  <c r="C576" i="17" s="1"/>
  <c r="C477" i="7"/>
  <c r="C580" i="17" s="1"/>
  <c r="C481" i="7"/>
  <c r="C584" i="17" s="1"/>
  <c r="C485" i="7"/>
  <c r="C588" i="17" s="1"/>
  <c r="C489" i="7"/>
  <c r="C592" i="17" s="1"/>
  <c r="C493" i="7"/>
  <c r="C596" i="17" s="1"/>
  <c r="C497" i="7"/>
  <c r="C600" i="17" s="1"/>
  <c r="C501" i="7"/>
  <c r="C604" i="17" s="1"/>
  <c r="C505" i="7"/>
  <c r="C608" i="17" s="1"/>
  <c r="C509" i="7"/>
  <c r="C612" i="17" s="1"/>
  <c r="C513" i="7"/>
  <c r="C616" i="17" s="1"/>
  <c r="C517" i="7"/>
  <c r="C620" i="17" s="1"/>
  <c r="C521" i="7"/>
  <c r="C624" i="17" s="1"/>
  <c r="C525" i="7"/>
  <c r="C628" i="17" s="1"/>
  <c r="C529" i="7"/>
  <c r="C632" i="17" s="1"/>
  <c r="C533" i="7"/>
  <c r="C636" i="17" s="1"/>
  <c r="C537" i="7"/>
  <c r="C640" i="17" s="1"/>
  <c r="C541" i="7"/>
  <c r="C644" i="17" s="1"/>
  <c r="C545" i="7"/>
  <c r="C648" i="17" s="1"/>
  <c r="C549" i="7"/>
  <c r="C652" i="17" s="1"/>
  <c r="C553" i="7"/>
  <c r="C656" i="17" s="1"/>
  <c r="D17" i="7"/>
  <c r="D120" i="17" s="1"/>
  <c r="D21" i="7"/>
  <c r="D124" i="17" s="1"/>
  <c r="D25" i="7"/>
  <c r="D128" i="17" s="1"/>
  <c r="D29" i="7"/>
  <c r="D132" i="17" s="1"/>
  <c r="D33" i="7"/>
  <c r="D136" i="17" s="1"/>
  <c r="D37" i="7"/>
  <c r="D140" i="17" s="1"/>
  <c r="D41" i="7"/>
  <c r="D144" i="17" s="1"/>
  <c r="D45" i="7"/>
  <c r="D148" i="17" s="1"/>
  <c r="D49" i="7"/>
  <c r="D152" i="17" s="1"/>
  <c r="D53" i="7"/>
  <c r="D156" i="17" s="1"/>
  <c r="D57" i="7"/>
  <c r="D160" i="17" s="1"/>
  <c r="D61" i="7"/>
  <c r="D164" i="17" s="1"/>
  <c r="D65" i="7"/>
  <c r="D168" i="17" s="1"/>
  <c r="D69" i="7"/>
  <c r="D172" i="17" s="1"/>
  <c r="D73" i="7"/>
  <c r="D176" i="17" s="1"/>
  <c r="D77" i="7"/>
  <c r="D180" i="17" s="1"/>
  <c r="D81" i="7"/>
  <c r="D184" i="17" s="1"/>
  <c r="D85" i="7"/>
  <c r="D188" i="17" s="1"/>
  <c r="D89" i="7"/>
  <c r="D192" i="17" s="1"/>
  <c r="D93" i="7"/>
  <c r="D196" i="17" s="1"/>
  <c r="D97" i="7"/>
  <c r="D200" i="17" s="1"/>
  <c r="D101" i="7"/>
  <c r="D204" i="17" s="1"/>
  <c r="D105" i="7"/>
  <c r="D208" i="17" s="1"/>
  <c r="D109" i="7"/>
  <c r="D212" i="17" s="1"/>
  <c r="D113" i="7"/>
  <c r="D216" i="17" s="1"/>
  <c r="D117" i="7"/>
  <c r="D220" i="17" s="1"/>
  <c r="D121" i="7"/>
  <c r="D224" i="17" s="1"/>
  <c r="D125" i="7"/>
  <c r="D228" i="17" s="1"/>
  <c r="D129" i="7"/>
  <c r="D232" i="17" s="1"/>
  <c r="D133" i="7"/>
  <c r="D236" i="17" s="1"/>
  <c r="D137" i="7"/>
  <c r="D240" i="17" s="1"/>
  <c r="D141" i="7"/>
  <c r="D244" i="17" s="1"/>
  <c r="D145" i="7"/>
  <c r="D248" i="17" s="1"/>
  <c r="D149" i="7"/>
  <c r="D252" i="17" s="1"/>
  <c r="D153" i="7"/>
  <c r="D256" i="17" s="1"/>
  <c r="D157" i="7"/>
  <c r="D260" i="17" s="1"/>
  <c r="D161" i="7"/>
  <c r="D264" i="17" s="1"/>
  <c r="D165" i="7"/>
  <c r="D268" i="17" s="1"/>
  <c r="D169" i="7"/>
  <c r="D272" i="17" s="1"/>
  <c r="D173" i="7"/>
  <c r="D276" i="17" s="1"/>
  <c r="D177" i="7"/>
  <c r="D280" i="17" s="1"/>
  <c r="D181" i="7"/>
  <c r="D284" i="17" s="1"/>
  <c r="D185" i="7"/>
  <c r="D288" i="17" s="1"/>
  <c r="D189" i="7"/>
  <c r="D292" i="17" s="1"/>
  <c r="D193" i="7"/>
  <c r="D296" i="17" s="1"/>
  <c r="D197" i="7"/>
  <c r="D300" i="17" s="1"/>
  <c r="D201" i="7"/>
  <c r="D304" i="17" s="1"/>
  <c r="D205" i="7"/>
  <c r="D308" i="17" s="1"/>
  <c r="D209" i="7"/>
  <c r="D312" i="17" s="1"/>
  <c r="D213" i="7"/>
  <c r="D316" i="17" s="1"/>
  <c r="D217" i="7"/>
  <c r="D320" i="17" s="1"/>
  <c r="D221" i="7"/>
  <c r="D324" i="17" s="1"/>
  <c r="D225" i="7"/>
  <c r="D328" i="17" s="1"/>
  <c r="D229" i="7"/>
  <c r="D332" i="17" s="1"/>
  <c r="D233" i="7"/>
  <c r="D336" i="17" s="1"/>
  <c r="D237" i="7"/>
  <c r="D340" i="17" s="1"/>
  <c r="D241" i="7"/>
  <c r="D344" i="17" s="1"/>
  <c r="D245" i="7"/>
  <c r="D348" i="17" s="1"/>
  <c r="D249" i="7"/>
  <c r="D352" i="17" s="1"/>
  <c r="D253" i="7"/>
  <c r="D356" i="17" s="1"/>
  <c r="D257" i="7"/>
  <c r="D360" i="17" s="1"/>
  <c r="D261" i="7"/>
  <c r="D364" i="17" s="1"/>
  <c r="D265" i="7"/>
  <c r="D368" i="17" s="1"/>
  <c r="D269" i="7"/>
  <c r="D372" i="17" s="1"/>
  <c r="D273" i="7"/>
  <c r="D376" i="17" s="1"/>
  <c r="D277" i="7"/>
  <c r="D380" i="17" s="1"/>
  <c r="D281" i="7"/>
  <c r="D384" i="17" s="1"/>
  <c r="D285" i="7"/>
  <c r="D388" i="17" s="1"/>
  <c r="D289" i="7"/>
  <c r="D392" i="17" s="1"/>
  <c r="D293" i="7"/>
  <c r="D396" i="17" s="1"/>
  <c r="D297" i="7"/>
  <c r="D400" i="17" s="1"/>
  <c r="D301" i="7"/>
  <c r="D404" i="17" s="1"/>
  <c r="D305" i="7"/>
  <c r="D408" i="17" s="1"/>
  <c r="D309" i="7"/>
  <c r="D412" i="17" s="1"/>
  <c r="D313" i="7"/>
  <c r="D416" i="17" s="1"/>
  <c r="D317" i="7"/>
  <c r="D420" i="17" s="1"/>
  <c r="D321" i="7"/>
  <c r="D424" i="17" s="1"/>
  <c r="D325" i="7"/>
  <c r="D428" i="17" s="1"/>
  <c r="D341" i="7"/>
  <c r="D444" i="17" s="1"/>
  <c r="D345" i="7"/>
  <c r="D448" i="17" s="1"/>
  <c r="D349" i="7"/>
  <c r="D452" i="17" s="1"/>
  <c r="D353" i="7"/>
  <c r="D456" i="17" s="1"/>
  <c r="D357" i="7"/>
  <c r="D460" i="17" s="1"/>
  <c r="D361" i="7"/>
  <c r="D464" i="17" s="1"/>
  <c r="D365" i="7"/>
  <c r="D468" i="17" s="1"/>
  <c r="D369" i="7"/>
  <c r="D472" i="17" s="1"/>
  <c r="D373" i="7"/>
  <c r="D476" i="17" s="1"/>
  <c r="D377" i="7"/>
  <c r="D480" i="17" s="1"/>
  <c r="D381" i="7"/>
  <c r="D484" i="17" s="1"/>
  <c r="D385" i="7"/>
  <c r="D488" i="17" s="1"/>
  <c r="D389" i="7"/>
  <c r="D492" i="17" s="1"/>
  <c r="D393" i="7"/>
  <c r="D496" i="17" s="1"/>
  <c r="D397" i="7"/>
  <c r="D500" i="17" s="1"/>
  <c r="D401" i="7"/>
  <c r="D504" i="17" s="1"/>
  <c r="D405" i="7"/>
  <c r="D508" i="17" s="1"/>
  <c r="D409" i="7"/>
  <c r="D512" i="17" s="1"/>
  <c r="D413" i="7"/>
  <c r="D516" i="17" s="1"/>
  <c r="D417" i="7"/>
  <c r="D520" i="17" s="1"/>
  <c r="D421" i="7"/>
  <c r="D524" i="17" s="1"/>
  <c r="D425" i="7"/>
  <c r="D528" i="17" s="1"/>
  <c r="D429" i="7"/>
  <c r="D532" i="17" s="1"/>
  <c r="D433" i="7"/>
  <c r="D536" i="17" s="1"/>
  <c r="D437" i="7"/>
  <c r="D540" i="17" s="1"/>
  <c r="D441" i="7"/>
  <c r="D544" i="17" s="1"/>
  <c r="D445" i="7"/>
  <c r="D548" i="17" s="1"/>
  <c r="D449" i="7"/>
  <c r="D552" i="17" s="1"/>
  <c r="D453" i="7"/>
  <c r="D556" i="17" s="1"/>
  <c r="D457" i="7"/>
  <c r="D560" i="17" s="1"/>
  <c r="D461" i="7"/>
  <c r="D564" i="17" s="1"/>
  <c r="D465" i="7"/>
  <c r="D568" i="17" s="1"/>
  <c r="D469" i="7"/>
  <c r="D572" i="17" s="1"/>
  <c r="D473" i="7"/>
  <c r="D576" i="17" s="1"/>
  <c r="D477" i="7"/>
  <c r="D580" i="17" s="1"/>
  <c r="D481" i="7"/>
  <c r="D584" i="17" s="1"/>
  <c r="D485" i="7"/>
  <c r="D588" i="17" s="1"/>
  <c r="D489" i="7"/>
  <c r="D592" i="17" s="1"/>
  <c r="D493" i="7"/>
  <c r="D596" i="17" s="1"/>
  <c r="D497" i="7"/>
  <c r="D600" i="17" s="1"/>
  <c r="D501" i="7"/>
  <c r="D604" i="17" s="1"/>
  <c r="D505" i="7"/>
  <c r="D608" i="17" s="1"/>
  <c r="D509" i="7"/>
  <c r="D612" i="17" s="1"/>
  <c r="D513" i="7"/>
  <c r="D616" i="17" s="1"/>
  <c r="D517" i="7"/>
  <c r="D620" i="17" s="1"/>
  <c r="D521" i="7"/>
  <c r="D624" i="17" s="1"/>
  <c r="D525" i="7"/>
  <c r="D628" i="17" s="1"/>
  <c r="D529" i="7"/>
  <c r="D632" i="17" s="1"/>
  <c r="D533" i="7"/>
  <c r="D636" i="17" s="1"/>
  <c r="D537" i="7"/>
  <c r="D640" i="17" s="1"/>
  <c r="D541" i="7"/>
  <c r="D644" i="17" s="1"/>
  <c r="D545" i="7"/>
  <c r="D648" i="17" s="1"/>
  <c r="D549" i="7"/>
  <c r="D652" i="17" s="1"/>
  <c r="D553" i="7"/>
  <c r="D656" i="17" s="1"/>
  <c r="C328" i="7"/>
  <c r="C431" i="17" s="1"/>
  <c r="C332" i="7"/>
  <c r="C435" i="17" s="1"/>
  <c r="C336" i="7"/>
  <c r="C439" i="17" s="1"/>
  <c r="D328" i="7"/>
  <c r="D431" i="17" s="1"/>
  <c r="D332" i="7"/>
  <c r="D435" i="17" s="1"/>
  <c r="D336" i="7"/>
  <c r="D439" i="17" s="1"/>
  <c r="C327" i="7"/>
  <c r="C430" i="17" s="1"/>
  <c r="C331" i="7"/>
  <c r="C434" i="17" s="1"/>
  <c r="C335" i="7"/>
  <c r="C438" i="17" s="1"/>
  <c r="D327" i="7"/>
  <c r="D430" i="17" s="1"/>
  <c r="D331" i="7"/>
  <c r="D434" i="17" s="1"/>
  <c r="D335" i="7"/>
  <c r="D438" i="17" s="1"/>
  <c r="C330" i="7"/>
  <c r="C433" i="17" s="1"/>
  <c r="C334" i="7"/>
  <c r="C437" i="17" s="1"/>
  <c r="C338" i="7"/>
  <c r="C441" i="17" s="1"/>
  <c r="D330" i="7"/>
  <c r="D433" i="17" s="1"/>
  <c r="D334" i="7"/>
  <c r="D437" i="17" s="1"/>
  <c r="D338" i="7"/>
  <c r="D441" i="17" s="1"/>
  <c r="C329" i="7"/>
  <c r="C432" i="17" s="1"/>
  <c r="C333" i="7"/>
  <c r="C436" i="17" s="1"/>
  <c r="C337" i="7"/>
  <c r="C440" i="17" s="1"/>
  <c r="D329" i="7"/>
  <c r="D432" i="17" s="1"/>
  <c r="D333" i="7"/>
  <c r="D436" i="17" s="1"/>
  <c r="D337" i="7"/>
  <c r="D440" i="17" s="1"/>
  <c r="G14" i="2"/>
  <c r="G13" i="2"/>
  <c r="G12" i="2"/>
  <c r="G11" i="2"/>
  <c r="G10" i="2"/>
  <c r="G9" i="2"/>
  <c r="G8" i="2"/>
  <c r="G7" i="2"/>
  <c r="G6" i="2"/>
  <c r="G5" i="2"/>
  <c r="G4" i="2"/>
  <c r="G3" i="2"/>
  <c r="D14" i="2"/>
  <c r="D13" i="2"/>
  <c r="D12" i="2"/>
  <c r="D11" i="2"/>
  <c r="D10" i="2"/>
  <c r="D9" i="2"/>
  <c r="D8" i="2"/>
  <c r="D7" i="2"/>
  <c r="D6" i="2"/>
  <c r="D5" i="2"/>
  <c r="D4" i="2"/>
  <c r="D3" i="2"/>
  <c r="C9" i="27" l="1"/>
  <c r="D9" i="27"/>
  <c r="C6" i="27"/>
  <c r="C10" i="27"/>
  <c r="C14" i="27"/>
  <c r="D6" i="27"/>
  <c r="D10" i="27"/>
  <c r="D14" i="27"/>
  <c r="C13" i="27"/>
  <c r="D13" i="27"/>
  <c r="C4" i="27"/>
  <c r="C8" i="27"/>
  <c r="C12" i="27"/>
  <c r="D4" i="27"/>
  <c r="D8" i="27"/>
  <c r="D12" i="27"/>
  <c r="C5" i="27"/>
  <c r="D5" i="27"/>
  <c r="C7" i="27"/>
  <c r="C11" i="27"/>
  <c r="D3" i="27"/>
  <c r="D7" i="27"/>
  <c r="D11" i="27"/>
  <c r="C3" i="2"/>
  <c r="C3" i="27"/>
  <c r="F5" i="2"/>
  <c r="F13" i="2"/>
  <c r="C4" i="2"/>
  <c r="F4" i="2"/>
  <c r="F8" i="2"/>
  <c r="F12" i="2"/>
  <c r="F542" i="2"/>
  <c r="F526" i="2"/>
  <c r="F510" i="2"/>
  <c r="F494" i="2"/>
  <c r="F478" i="2"/>
  <c r="F462" i="2"/>
  <c r="F446" i="2"/>
  <c r="F430" i="2"/>
  <c r="F414" i="2"/>
  <c r="F398" i="2"/>
  <c r="F382" i="2"/>
  <c r="F366" i="2"/>
  <c r="F350" i="2"/>
  <c r="F334" i="2"/>
  <c r="F318" i="2"/>
  <c r="F302" i="2"/>
  <c r="F286" i="2"/>
  <c r="F270" i="2"/>
  <c r="F254" i="2"/>
  <c r="F238" i="2"/>
  <c r="F222" i="2"/>
  <c r="F206" i="2"/>
  <c r="F190" i="2"/>
  <c r="F174" i="2"/>
  <c r="F158" i="2"/>
  <c r="F142" i="2"/>
  <c r="F126" i="2"/>
  <c r="F110" i="2"/>
  <c r="F94" i="2"/>
  <c r="F78" i="2"/>
  <c r="F62" i="2"/>
  <c r="F46" i="2"/>
  <c r="F30" i="2"/>
  <c r="F551" i="2"/>
  <c r="F535" i="2"/>
  <c r="F519" i="2"/>
  <c r="F503" i="2"/>
  <c r="F487" i="2"/>
  <c r="F471" i="2"/>
  <c r="F455" i="2"/>
  <c r="F439" i="2"/>
  <c r="F423" i="2"/>
  <c r="F407" i="2"/>
  <c r="F391" i="2"/>
  <c r="F375" i="2"/>
  <c r="F359" i="2"/>
  <c r="F343" i="2"/>
  <c r="F327" i="2"/>
  <c r="F311" i="2"/>
  <c r="F295" i="2"/>
  <c r="F279" i="2"/>
  <c r="F263" i="2"/>
  <c r="F247" i="2"/>
  <c r="F231" i="2"/>
  <c r="F215" i="2"/>
  <c r="F199" i="2"/>
  <c r="F183" i="2"/>
  <c r="F167" i="2"/>
  <c r="F151" i="2"/>
  <c r="F135" i="2"/>
  <c r="F119" i="2"/>
  <c r="F103" i="2"/>
  <c r="F87" i="2"/>
  <c r="F71" i="2"/>
  <c r="F55" i="2"/>
  <c r="F39" i="2"/>
  <c r="F23" i="2"/>
  <c r="F548" i="2"/>
  <c r="F532" i="2"/>
  <c r="F516" i="2"/>
  <c r="F500" i="2"/>
  <c r="F484" i="2"/>
  <c r="F468" i="2"/>
  <c r="F452" i="2"/>
  <c r="F436" i="2"/>
  <c r="F420" i="2"/>
  <c r="F404" i="2"/>
  <c r="F388" i="2"/>
  <c r="F372" i="2"/>
  <c r="F356" i="2"/>
  <c r="F340" i="2"/>
  <c r="F324" i="2"/>
  <c r="F308" i="2"/>
  <c r="F292" i="2"/>
  <c r="F276" i="2"/>
  <c r="F260" i="2"/>
  <c r="F244" i="2"/>
  <c r="F228" i="2"/>
  <c r="F212" i="2"/>
  <c r="F196" i="2"/>
  <c r="F180" i="2"/>
  <c r="F164" i="2"/>
  <c r="F148" i="2"/>
  <c r="F132" i="2"/>
  <c r="F116" i="2"/>
  <c r="F100" i="2"/>
  <c r="F84" i="2"/>
  <c r="F68" i="2"/>
  <c r="F52" i="2"/>
  <c r="F36" i="2"/>
  <c r="F20" i="2"/>
  <c r="F545" i="2"/>
  <c r="F529" i="2"/>
  <c r="F513" i="2"/>
  <c r="F497" i="2"/>
  <c r="F481" i="2"/>
  <c r="F465" i="2"/>
  <c r="F449" i="2"/>
  <c r="F433" i="2"/>
  <c r="F417" i="2"/>
  <c r="F401" i="2"/>
  <c r="F385" i="2"/>
  <c r="F369" i="2"/>
  <c r="F353" i="2"/>
  <c r="F337" i="2"/>
  <c r="F321" i="2"/>
  <c r="F305" i="2"/>
  <c r="F289" i="2"/>
  <c r="F273" i="2"/>
  <c r="F257" i="2"/>
  <c r="F241" i="2"/>
  <c r="F225" i="2"/>
  <c r="F209" i="2"/>
  <c r="F193" i="2"/>
  <c r="F177" i="2"/>
  <c r="F161" i="2"/>
  <c r="F145" i="2"/>
  <c r="F129" i="2"/>
  <c r="F113" i="2"/>
  <c r="F97" i="2"/>
  <c r="F81" i="2"/>
  <c r="F65" i="2"/>
  <c r="F49" i="2"/>
  <c r="F33" i="2"/>
  <c r="F17" i="2"/>
  <c r="F11" i="2"/>
  <c r="F546" i="2"/>
  <c r="F530" i="2"/>
  <c r="F514" i="2"/>
  <c r="F498" i="2"/>
  <c r="F482" i="2"/>
  <c r="F466" i="2"/>
  <c r="F450" i="2"/>
  <c r="F434" i="2"/>
  <c r="F418" i="2"/>
  <c r="F402" i="2"/>
  <c r="F386" i="2"/>
  <c r="F370" i="2"/>
  <c r="F354" i="2"/>
  <c r="F338" i="2"/>
  <c r="F322" i="2"/>
  <c r="F306" i="2"/>
  <c r="F290" i="2"/>
  <c r="F274" i="2"/>
  <c r="F258" i="2"/>
  <c r="F242" i="2"/>
  <c r="F226" i="2"/>
  <c r="F210" i="2"/>
  <c r="F194" i="2"/>
  <c r="F178" i="2"/>
  <c r="F162" i="2"/>
  <c r="F146" i="2"/>
  <c r="F130" i="2"/>
  <c r="F114" i="2"/>
  <c r="F98" i="2"/>
  <c r="F82" i="2"/>
  <c r="F66" i="2"/>
  <c r="F50" i="2"/>
  <c r="F34" i="2"/>
  <c r="F18" i="2"/>
  <c r="F539" i="2"/>
  <c r="F523" i="2"/>
  <c r="F507" i="2"/>
  <c r="F491" i="2"/>
  <c r="F475" i="2"/>
  <c r="F459" i="2"/>
  <c r="F443" i="2"/>
  <c r="F427" i="2"/>
  <c r="F411" i="2"/>
  <c r="F395" i="2"/>
  <c r="F379" i="2"/>
  <c r="F363" i="2"/>
  <c r="F347" i="2"/>
  <c r="F331" i="2"/>
  <c r="F315" i="2"/>
  <c r="F299" i="2"/>
  <c r="F283" i="2"/>
  <c r="F267" i="2"/>
  <c r="F251" i="2"/>
  <c r="F235" i="2"/>
  <c r="F219" i="2"/>
  <c r="F203" i="2"/>
  <c r="F187" i="2"/>
  <c r="F171" i="2"/>
  <c r="F155" i="2"/>
  <c r="F139" i="2"/>
  <c r="F123" i="2"/>
  <c r="F107" i="2"/>
  <c r="F91" i="2"/>
  <c r="F75" i="2"/>
  <c r="F59" i="2"/>
  <c r="F43" i="2"/>
  <c r="F27" i="2"/>
  <c r="F552" i="2"/>
  <c r="F536" i="2"/>
  <c r="F520" i="2"/>
  <c r="F504" i="2"/>
  <c r="F488" i="2"/>
  <c r="F472" i="2"/>
  <c r="F456" i="2"/>
  <c r="F440" i="2"/>
  <c r="F424" i="2"/>
  <c r="F408" i="2"/>
  <c r="F392" i="2"/>
  <c r="F376" i="2"/>
  <c r="F360" i="2"/>
  <c r="F344" i="2"/>
  <c r="F328" i="2"/>
  <c r="F312" i="2"/>
  <c r="F296" i="2"/>
  <c r="F280" i="2"/>
  <c r="F264" i="2"/>
  <c r="F248" i="2"/>
  <c r="F232" i="2"/>
  <c r="F216" i="2"/>
  <c r="F200" i="2"/>
  <c r="F184" i="2"/>
  <c r="F168" i="2"/>
  <c r="F152" i="2"/>
  <c r="F136" i="2"/>
  <c r="F120" i="2"/>
  <c r="F104" i="2"/>
  <c r="F88" i="2"/>
  <c r="F72" i="2"/>
  <c r="F56" i="2"/>
  <c r="F40" i="2"/>
  <c r="F24" i="2"/>
  <c r="F549" i="2"/>
  <c r="F533" i="2"/>
  <c r="F517" i="2"/>
  <c r="F501" i="2"/>
  <c r="F485" i="2"/>
  <c r="F469" i="2"/>
  <c r="F453" i="2"/>
  <c r="F437" i="2"/>
  <c r="F421" i="2"/>
  <c r="F405" i="2"/>
  <c r="F389" i="2"/>
  <c r="F373" i="2"/>
  <c r="F357" i="2"/>
  <c r="F341" i="2"/>
  <c r="F325" i="2"/>
  <c r="F309" i="2"/>
  <c r="F293" i="2"/>
  <c r="F277" i="2"/>
  <c r="F261" i="2"/>
  <c r="F245" i="2"/>
  <c r="F229" i="2"/>
  <c r="F213" i="2"/>
  <c r="F197" i="2"/>
  <c r="F181" i="2"/>
  <c r="F165" i="2"/>
  <c r="F149" i="2"/>
  <c r="F133" i="2"/>
  <c r="F117" i="2"/>
  <c r="F101" i="2"/>
  <c r="F85" i="2"/>
  <c r="F69" i="2"/>
  <c r="F53" i="2"/>
  <c r="F37" i="2"/>
  <c r="F21" i="2"/>
  <c r="F7" i="2"/>
  <c r="F6" i="2"/>
  <c r="F10" i="2"/>
  <c r="F14" i="2"/>
  <c r="F550" i="2"/>
  <c r="F534" i="2"/>
  <c r="F518" i="2"/>
  <c r="F502" i="2"/>
  <c r="F486" i="2"/>
  <c r="F470" i="2"/>
  <c r="F454" i="2"/>
  <c r="F438" i="2"/>
  <c r="F422" i="2"/>
  <c r="F406" i="2"/>
  <c r="F390" i="2"/>
  <c r="F374" i="2"/>
  <c r="F358" i="2"/>
  <c r="F342" i="2"/>
  <c r="F326" i="2"/>
  <c r="F310" i="2"/>
  <c r="F294" i="2"/>
  <c r="F278" i="2"/>
  <c r="F262" i="2"/>
  <c r="F246" i="2"/>
  <c r="F230" i="2"/>
  <c r="F214" i="2"/>
  <c r="F198" i="2"/>
  <c r="F182" i="2"/>
  <c r="F166" i="2"/>
  <c r="F150" i="2"/>
  <c r="F134" i="2"/>
  <c r="F118" i="2"/>
  <c r="F102" i="2"/>
  <c r="F86" i="2"/>
  <c r="F70" i="2"/>
  <c r="F54" i="2"/>
  <c r="F38" i="2"/>
  <c r="F22" i="2"/>
  <c r="F543" i="2"/>
  <c r="F527" i="2"/>
  <c r="F511" i="2"/>
  <c r="F495" i="2"/>
  <c r="F479" i="2"/>
  <c r="F463" i="2"/>
  <c r="F447" i="2"/>
  <c r="F431" i="2"/>
  <c r="F415" i="2"/>
  <c r="F399" i="2"/>
  <c r="F383" i="2"/>
  <c r="F367" i="2"/>
  <c r="F351" i="2"/>
  <c r="F335" i="2"/>
  <c r="F319" i="2"/>
  <c r="F303" i="2"/>
  <c r="F287" i="2"/>
  <c r="F271" i="2"/>
  <c r="F255" i="2"/>
  <c r="F239" i="2"/>
  <c r="F223" i="2"/>
  <c r="F207" i="2"/>
  <c r="F191" i="2"/>
  <c r="F175" i="2"/>
  <c r="F159" i="2"/>
  <c r="F143" i="2"/>
  <c r="F127" i="2"/>
  <c r="F111" i="2"/>
  <c r="F95" i="2"/>
  <c r="F79" i="2"/>
  <c r="F63" i="2"/>
  <c r="F47" i="2"/>
  <c r="F31" i="2"/>
  <c r="F15" i="2"/>
  <c r="F540" i="2"/>
  <c r="F524" i="2"/>
  <c r="F508" i="2"/>
  <c r="F492" i="2"/>
  <c r="F476" i="2"/>
  <c r="F460" i="2"/>
  <c r="F444" i="2"/>
  <c r="F428" i="2"/>
  <c r="F412" i="2"/>
  <c r="F396" i="2"/>
  <c r="F380" i="2"/>
  <c r="F364" i="2"/>
  <c r="F348" i="2"/>
  <c r="F332" i="2"/>
  <c r="F316" i="2"/>
  <c r="F300" i="2"/>
  <c r="F284" i="2"/>
  <c r="F268" i="2"/>
  <c r="F252" i="2"/>
  <c r="F236" i="2"/>
  <c r="F220" i="2"/>
  <c r="F204" i="2"/>
  <c r="F188" i="2"/>
  <c r="F172" i="2"/>
  <c r="F156" i="2"/>
  <c r="F140" i="2"/>
  <c r="F124" i="2"/>
  <c r="F108" i="2"/>
  <c r="F92" i="2"/>
  <c r="F76" i="2"/>
  <c r="F60" i="2"/>
  <c r="F44" i="2"/>
  <c r="F28" i="2"/>
  <c r="F553" i="2"/>
  <c r="F537" i="2"/>
  <c r="F521" i="2"/>
  <c r="F505" i="2"/>
  <c r="F489" i="2"/>
  <c r="F473" i="2"/>
  <c r="F457" i="2"/>
  <c r="F441" i="2"/>
  <c r="F425" i="2"/>
  <c r="F409" i="2"/>
  <c r="F393" i="2"/>
  <c r="F377" i="2"/>
  <c r="F361" i="2"/>
  <c r="F345" i="2"/>
  <c r="F329" i="2"/>
  <c r="F313" i="2"/>
  <c r="F297" i="2"/>
  <c r="F281" i="2"/>
  <c r="F265" i="2"/>
  <c r="F249" i="2"/>
  <c r="F233" i="2"/>
  <c r="F217" i="2"/>
  <c r="F201" i="2"/>
  <c r="F185" i="2"/>
  <c r="F169" i="2"/>
  <c r="F153" i="2"/>
  <c r="F137" i="2"/>
  <c r="F121" i="2"/>
  <c r="F105" i="2"/>
  <c r="F89" i="2"/>
  <c r="F73" i="2"/>
  <c r="F57" i="2"/>
  <c r="F41" i="2"/>
  <c r="F25" i="2"/>
  <c r="F9" i="2"/>
  <c r="F554" i="2"/>
  <c r="F538" i="2"/>
  <c r="F522" i="2"/>
  <c r="F506" i="2"/>
  <c r="F490" i="2"/>
  <c r="F474" i="2"/>
  <c r="F458" i="2"/>
  <c r="F442" i="2"/>
  <c r="F426" i="2"/>
  <c r="F410" i="2"/>
  <c r="F394" i="2"/>
  <c r="F378" i="2"/>
  <c r="F362" i="2"/>
  <c r="F346" i="2"/>
  <c r="F330" i="2"/>
  <c r="F314" i="2"/>
  <c r="F298" i="2"/>
  <c r="F282" i="2"/>
  <c r="F266" i="2"/>
  <c r="F250" i="2"/>
  <c r="F234" i="2"/>
  <c r="F218" i="2"/>
  <c r="F202" i="2"/>
  <c r="F186" i="2"/>
  <c r="F170" i="2"/>
  <c r="F154" i="2"/>
  <c r="F138" i="2"/>
  <c r="F122" i="2"/>
  <c r="F106" i="2"/>
  <c r="F90" i="2"/>
  <c r="F74" i="2"/>
  <c r="F58" i="2"/>
  <c r="F42" i="2"/>
  <c r="F26" i="2"/>
  <c r="F547" i="2"/>
  <c r="F531" i="2"/>
  <c r="F515" i="2"/>
  <c r="F499" i="2"/>
  <c r="F483" i="2"/>
  <c r="F467" i="2"/>
  <c r="F451" i="2"/>
  <c r="F435" i="2"/>
  <c r="F419" i="2"/>
  <c r="F403" i="2"/>
  <c r="F387" i="2"/>
  <c r="F371" i="2"/>
  <c r="F355" i="2"/>
  <c r="F339" i="2"/>
  <c r="F323" i="2"/>
  <c r="F307" i="2"/>
  <c r="F291" i="2"/>
  <c r="F275" i="2"/>
  <c r="F259" i="2"/>
  <c r="F243" i="2"/>
  <c r="F227" i="2"/>
  <c r="F211" i="2"/>
  <c r="F195" i="2"/>
  <c r="F179" i="2"/>
  <c r="F163" i="2"/>
  <c r="F147" i="2"/>
  <c r="F131" i="2"/>
  <c r="F115" i="2"/>
  <c r="F99" i="2"/>
  <c r="F83" i="2"/>
  <c r="F67" i="2"/>
  <c r="F51" i="2"/>
  <c r="F35" i="2"/>
  <c r="F19" i="2"/>
  <c r="F544" i="2"/>
  <c r="F528" i="2"/>
  <c r="F512" i="2"/>
  <c r="F496" i="2"/>
  <c r="F480" i="2"/>
  <c r="F464" i="2"/>
  <c r="F448" i="2"/>
  <c r="F432" i="2"/>
  <c r="F416" i="2"/>
  <c r="F400" i="2"/>
  <c r="F384" i="2"/>
  <c r="F368" i="2"/>
  <c r="F352" i="2"/>
  <c r="F336" i="2"/>
  <c r="F320" i="2"/>
  <c r="F304" i="2"/>
  <c r="F288" i="2"/>
  <c r="F272" i="2"/>
  <c r="F256" i="2"/>
  <c r="F240" i="2"/>
  <c r="F224" i="2"/>
  <c r="F208" i="2"/>
  <c r="F192" i="2"/>
  <c r="F176" i="2"/>
  <c r="F160" i="2"/>
  <c r="F144" i="2"/>
  <c r="F128" i="2"/>
  <c r="F112" i="2"/>
  <c r="F96" i="2"/>
  <c r="F80" i="2"/>
  <c r="F64" i="2"/>
  <c r="F48" i="2"/>
  <c r="F32" i="2"/>
  <c r="F16" i="2"/>
  <c r="F541" i="2"/>
  <c r="F525" i="2"/>
  <c r="F509" i="2"/>
  <c r="F493" i="2"/>
  <c r="F477" i="2"/>
  <c r="F461" i="2"/>
  <c r="F445" i="2"/>
  <c r="F429" i="2"/>
  <c r="F413" i="2"/>
  <c r="F397" i="2"/>
  <c r="F381" i="2"/>
  <c r="F365" i="2"/>
  <c r="F349" i="2"/>
  <c r="F333" i="2"/>
  <c r="F317" i="2"/>
  <c r="F301" i="2"/>
  <c r="F285" i="2"/>
  <c r="F269" i="2"/>
  <c r="F253" i="2"/>
  <c r="F237" i="2"/>
  <c r="F221" i="2"/>
  <c r="F205" i="2"/>
  <c r="F189" i="2"/>
  <c r="F173" i="2"/>
  <c r="F157" i="2"/>
  <c r="F141" i="2"/>
  <c r="F125" i="2"/>
  <c r="F109" i="2"/>
  <c r="F93" i="2"/>
  <c r="F77" i="2"/>
  <c r="F61" i="2"/>
  <c r="F45" i="2"/>
  <c r="F29" i="2"/>
  <c r="F3" i="2"/>
  <c r="C5" i="2"/>
  <c r="C8" i="2"/>
  <c r="C542" i="2"/>
  <c r="C526" i="2"/>
  <c r="C510" i="2"/>
  <c r="C494" i="2"/>
  <c r="C478" i="2"/>
  <c r="C462" i="2"/>
  <c r="C446" i="2"/>
  <c r="C430" i="2"/>
  <c r="C414" i="2"/>
  <c r="C398" i="2"/>
  <c r="C382" i="2"/>
  <c r="C366" i="2"/>
  <c r="C350" i="2"/>
  <c r="C334" i="2"/>
  <c r="C318" i="2"/>
  <c r="C302" i="2"/>
  <c r="C286" i="2"/>
  <c r="C270" i="2"/>
  <c r="C254" i="2"/>
  <c r="C238" i="2"/>
  <c r="C222" i="2"/>
  <c r="C206" i="2"/>
  <c r="C190" i="2"/>
  <c r="C174" i="2"/>
  <c r="C158" i="2"/>
  <c r="C142" i="2"/>
  <c r="C126" i="2"/>
  <c r="C110" i="2"/>
  <c r="C94" i="2"/>
  <c r="C78" i="2"/>
  <c r="C62" i="2"/>
  <c r="C46" i="2"/>
  <c r="C30" i="2"/>
  <c r="C545" i="2"/>
  <c r="C481" i="2"/>
  <c r="C409" i="2"/>
  <c r="C341" i="2"/>
  <c r="C277" i="2"/>
  <c r="C217" i="2"/>
  <c r="C173" i="2"/>
  <c r="C93" i="2"/>
  <c r="C25" i="2"/>
  <c r="C539" i="2"/>
  <c r="C523" i="2"/>
  <c r="C507" i="2"/>
  <c r="C491" i="2"/>
  <c r="C475" i="2"/>
  <c r="C459" i="2"/>
  <c r="C443" i="2"/>
  <c r="C427" i="2"/>
  <c r="C411" i="2"/>
  <c r="C395" i="2"/>
  <c r="C379" i="2"/>
  <c r="C363" i="2"/>
  <c r="C347" i="2"/>
  <c r="C331" i="2"/>
  <c r="C315" i="2"/>
  <c r="C299" i="2"/>
  <c r="C283" i="2"/>
  <c r="C267" i="2"/>
  <c r="C251" i="2"/>
  <c r="C235" i="2"/>
  <c r="C219" i="2"/>
  <c r="C203" i="2"/>
  <c r="C187" i="2"/>
  <c r="C171" i="2"/>
  <c r="C155" i="2"/>
  <c r="C139" i="2"/>
  <c r="C123" i="2"/>
  <c r="C107" i="2"/>
  <c r="C91" i="2"/>
  <c r="C75" i="2"/>
  <c r="C59" i="2"/>
  <c r="C43" i="2"/>
  <c r="C27" i="2"/>
  <c r="C28" i="2"/>
  <c r="C521" i="2"/>
  <c r="C469" i="2"/>
  <c r="C421" i="2"/>
  <c r="C337" i="2"/>
  <c r="C265" i="2"/>
  <c r="C177" i="2"/>
  <c r="C109" i="2"/>
  <c r="C53" i="2"/>
  <c r="C552" i="2"/>
  <c r="C536" i="2"/>
  <c r="C520" i="2"/>
  <c r="C504" i="2"/>
  <c r="C488" i="2"/>
  <c r="C472" i="2"/>
  <c r="C456" i="2"/>
  <c r="C440" i="2"/>
  <c r="C424" i="2"/>
  <c r="C408" i="2"/>
  <c r="C392" i="2"/>
  <c r="C376" i="2"/>
  <c r="C360" i="2"/>
  <c r="C344" i="2"/>
  <c r="C328" i="2"/>
  <c r="C312" i="2"/>
  <c r="C296" i="2"/>
  <c r="C280" i="2"/>
  <c r="C264" i="2"/>
  <c r="C248" i="2"/>
  <c r="C232" i="2"/>
  <c r="C216" i="2"/>
  <c r="C200" i="2"/>
  <c r="C184" i="2"/>
  <c r="C168" i="2"/>
  <c r="C152" i="2"/>
  <c r="C136" i="2"/>
  <c r="C120" i="2"/>
  <c r="C104" i="2"/>
  <c r="C88" i="2"/>
  <c r="C72" i="2"/>
  <c r="C56" i="2"/>
  <c r="C40" i="2"/>
  <c r="C16" i="2"/>
  <c r="C485" i="2"/>
  <c r="C413" i="2"/>
  <c r="C365" i="2"/>
  <c r="C321" i="2"/>
  <c r="C273" i="2"/>
  <c r="C189" i="2"/>
  <c r="C129" i="2"/>
  <c r="C77" i="2"/>
  <c r="C549" i="2"/>
  <c r="C477" i="2"/>
  <c r="C417" i="2"/>
  <c r="C349" i="2"/>
  <c r="C269" i="2"/>
  <c r="C221" i="2"/>
  <c r="C161" i="2"/>
  <c r="C105" i="2"/>
  <c r="C21" i="2"/>
  <c r="C12" i="2"/>
  <c r="C7" i="2"/>
  <c r="C11" i="2"/>
  <c r="C546" i="2"/>
  <c r="C530" i="2"/>
  <c r="C514" i="2"/>
  <c r="C498" i="2"/>
  <c r="C482" i="2"/>
  <c r="C466" i="2"/>
  <c r="C450" i="2"/>
  <c r="C434" i="2"/>
  <c r="C418" i="2"/>
  <c r="C402" i="2"/>
  <c r="C386" i="2"/>
  <c r="C370" i="2"/>
  <c r="C354" i="2"/>
  <c r="C338" i="2"/>
  <c r="C322" i="2"/>
  <c r="C306" i="2"/>
  <c r="C290" i="2"/>
  <c r="C274" i="2"/>
  <c r="C258" i="2"/>
  <c r="C242" i="2"/>
  <c r="C226" i="2"/>
  <c r="C210" i="2"/>
  <c r="C194" i="2"/>
  <c r="C178" i="2"/>
  <c r="C162" i="2"/>
  <c r="C146" i="2"/>
  <c r="C130" i="2"/>
  <c r="C114" i="2"/>
  <c r="C98" i="2"/>
  <c r="C82" i="2"/>
  <c r="C66" i="2"/>
  <c r="C50" i="2"/>
  <c r="C34" i="2"/>
  <c r="C18" i="2"/>
  <c r="C501" i="2"/>
  <c r="C429" i="2"/>
  <c r="C357" i="2"/>
  <c r="C293" i="2"/>
  <c r="C233" i="2"/>
  <c r="C185" i="2"/>
  <c r="C117" i="2"/>
  <c r="C45" i="2"/>
  <c r="C543" i="2"/>
  <c r="C527" i="2"/>
  <c r="C511" i="2"/>
  <c r="C495" i="2"/>
  <c r="C479" i="2"/>
  <c r="C463" i="2"/>
  <c r="C447" i="2"/>
  <c r="C431" i="2"/>
  <c r="C415" i="2"/>
  <c r="C399" i="2"/>
  <c r="C383" i="2"/>
  <c r="C367" i="2"/>
  <c r="C351" i="2"/>
  <c r="C335" i="2"/>
  <c r="C319" i="2"/>
  <c r="C303" i="2"/>
  <c r="C287" i="2"/>
  <c r="C271" i="2"/>
  <c r="C255" i="2"/>
  <c r="C239" i="2"/>
  <c r="C223" i="2"/>
  <c r="C207" i="2"/>
  <c r="C191" i="2"/>
  <c r="C175" i="2"/>
  <c r="C159" i="2"/>
  <c r="C143" i="2"/>
  <c r="C127" i="2"/>
  <c r="C111" i="2"/>
  <c r="C95" i="2"/>
  <c r="C79" i="2"/>
  <c r="C63" i="2"/>
  <c r="C47" i="2"/>
  <c r="C31" i="2"/>
  <c r="C15" i="2"/>
  <c r="C533" i="2"/>
  <c r="C489" i="2"/>
  <c r="C441" i="2"/>
  <c r="C361" i="2"/>
  <c r="C289" i="2"/>
  <c r="C201" i="2"/>
  <c r="C125" i="2"/>
  <c r="C69" i="2"/>
  <c r="C17" i="2"/>
  <c r="C540" i="2"/>
  <c r="C524" i="2"/>
  <c r="C508" i="2"/>
  <c r="C492" i="2"/>
  <c r="C476" i="2"/>
  <c r="C460" i="2"/>
  <c r="C444" i="2"/>
  <c r="C428" i="2"/>
  <c r="C412" i="2"/>
  <c r="C396" i="2"/>
  <c r="C380" i="2"/>
  <c r="C364" i="2"/>
  <c r="C348" i="2"/>
  <c r="C332" i="2"/>
  <c r="C316" i="2"/>
  <c r="C300" i="2"/>
  <c r="C284" i="2"/>
  <c r="C268" i="2"/>
  <c r="C252" i="2"/>
  <c r="C236" i="2"/>
  <c r="C220" i="2"/>
  <c r="C204" i="2"/>
  <c r="C188" i="2"/>
  <c r="C172" i="2"/>
  <c r="C156" i="2"/>
  <c r="C140" i="2"/>
  <c r="C124" i="2"/>
  <c r="C108" i="2"/>
  <c r="C92" i="2"/>
  <c r="C76" i="2"/>
  <c r="C60" i="2"/>
  <c r="C44" i="2"/>
  <c r="C24" i="2"/>
  <c r="C505" i="2"/>
  <c r="C433" i="2"/>
  <c r="C373" i="2"/>
  <c r="C329" i="2"/>
  <c r="C281" i="2"/>
  <c r="C213" i="2"/>
  <c r="C149" i="2"/>
  <c r="C89" i="2"/>
  <c r="C29" i="2"/>
  <c r="C493" i="2"/>
  <c r="C425" i="2"/>
  <c r="C369" i="2"/>
  <c r="C285" i="2"/>
  <c r="C237" i="2"/>
  <c r="C181" i="2"/>
  <c r="C121" i="2"/>
  <c r="C37" i="2"/>
  <c r="C6" i="2"/>
  <c r="C10" i="2"/>
  <c r="C14" i="2"/>
  <c r="C550" i="2"/>
  <c r="C534" i="2"/>
  <c r="C518" i="2"/>
  <c r="C502" i="2"/>
  <c r="C486" i="2"/>
  <c r="C470" i="2"/>
  <c r="C454" i="2"/>
  <c r="C438" i="2"/>
  <c r="C422" i="2"/>
  <c r="C406" i="2"/>
  <c r="C390" i="2"/>
  <c r="C374" i="2"/>
  <c r="C358" i="2"/>
  <c r="C342" i="2"/>
  <c r="C326" i="2"/>
  <c r="C310" i="2"/>
  <c r="C294" i="2"/>
  <c r="C278" i="2"/>
  <c r="C262" i="2"/>
  <c r="C246" i="2"/>
  <c r="C230" i="2"/>
  <c r="C214" i="2"/>
  <c r="C198" i="2"/>
  <c r="C182" i="2"/>
  <c r="C166" i="2"/>
  <c r="C150" i="2"/>
  <c r="C134" i="2"/>
  <c r="C118" i="2"/>
  <c r="C102" i="2"/>
  <c r="C86" i="2"/>
  <c r="C70" i="2"/>
  <c r="C54" i="2"/>
  <c r="C38" i="2"/>
  <c r="C22" i="2"/>
  <c r="C517" i="2"/>
  <c r="C445" i="2"/>
  <c r="C381" i="2"/>
  <c r="C313" i="2"/>
  <c r="C249" i="2"/>
  <c r="C197" i="2"/>
  <c r="C141" i="2"/>
  <c r="C57" i="2"/>
  <c r="C547" i="2"/>
  <c r="C531" i="2"/>
  <c r="C515" i="2"/>
  <c r="C499" i="2"/>
  <c r="C483" i="2"/>
  <c r="C467" i="2"/>
  <c r="C451" i="2"/>
  <c r="C435" i="2"/>
  <c r="C419" i="2"/>
  <c r="C403" i="2"/>
  <c r="C387" i="2"/>
  <c r="C371" i="2"/>
  <c r="C355" i="2"/>
  <c r="C339" i="2"/>
  <c r="C323" i="2"/>
  <c r="C307" i="2"/>
  <c r="C291" i="2"/>
  <c r="C275" i="2"/>
  <c r="C259" i="2"/>
  <c r="C243" i="2"/>
  <c r="C227" i="2"/>
  <c r="C211" i="2"/>
  <c r="C195" i="2"/>
  <c r="C179" i="2"/>
  <c r="C163" i="2"/>
  <c r="C147" i="2"/>
  <c r="C131" i="2"/>
  <c r="C115" i="2"/>
  <c r="C99" i="2"/>
  <c r="C83" i="2"/>
  <c r="C67" i="2"/>
  <c r="C51" i="2"/>
  <c r="C35" i="2"/>
  <c r="C19" i="2"/>
  <c r="C553" i="2"/>
  <c r="C497" i="2"/>
  <c r="C449" i="2"/>
  <c r="C389" i="2"/>
  <c r="C301" i="2"/>
  <c r="C225" i="2"/>
  <c r="C137" i="2"/>
  <c r="C85" i="2"/>
  <c r="C33" i="2"/>
  <c r="C544" i="2"/>
  <c r="C528" i="2"/>
  <c r="C512" i="2"/>
  <c r="C496" i="2"/>
  <c r="C480" i="2"/>
  <c r="C464" i="2"/>
  <c r="C448" i="2"/>
  <c r="C432" i="2"/>
  <c r="C416" i="2"/>
  <c r="C400" i="2"/>
  <c r="C384" i="2"/>
  <c r="C368" i="2"/>
  <c r="C352" i="2"/>
  <c r="C336" i="2"/>
  <c r="C320" i="2"/>
  <c r="C304" i="2"/>
  <c r="C288" i="2"/>
  <c r="C272" i="2"/>
  <c r="C256" i="2"/>
  <c r="C240" i="2"/>
  <c r="C224" i="2"/>
  <c r="C208" i="2"/>
  <c r="C192" i="2"/>
  <c r="C176" i="2"/>
  <c r="C160" i="2"/>
  <c r="C144" i="2"/>
  <c r="C128" i="2"/>
  <c r="C112" i="2"/>
  <c r="C96" i="2"/>
  <c r="C80" i="2"/>
  <c r="C64" i="2"/>
  <c r="C48" i="2"/>
  <c r="C32" i="2"/>
  <c r="C529" i="2"/>
  <c r="C457" i="2"/>
  <c r="C385" i="2"/>
  <c r="C345" i="2"/>
  <c r="C297" i="2"/>
  <c r="C229" i="2"/>
  <c r="C165" i="2"/>
  <c r="C97" i="2"/>
  <c r="C49" i="2"/>
  <c r="C509" i="2"/>
  <c r="C437" i="2"/>
  <c r="C377" i="2"/>
  <c r="C309" i="2"/>
  <c r="C245" i="2"/>
  <c r="C193" i="2"/>
  <c r="C133" i="2"/>
  <c r="C61" i="2"/>
  <c r="C9" i="2"/>
  <c r="C13" i="2"/>
  <c r="C554" i="2"/>
  <c r="C538" i="2"/>
  <c r="C522" i="2"/>
  <c r="C506" i="2"/>
  <c r="C490" i="2"/>
  <c r="C474" i="2"/>
  <c r="C458" i="2"/>
  <c r="C442" i="2"/>
  <c r="C426" i="2"/>
  <c r="C410" i="2"/>
  <c r="C394" i="2"/>
  <c r="C378" i="2"/>
  <c r="C362" i="2"/>
  <c r="C346" i="2"/>
  <c r="C330" i="2"/>
  <c r="C314" i="2"/>
  <c r="C298" i="2"/>
  <c r="C282" i="2"/>
  <c r="C266" i="2"/>
  <c r="C250" i="2"/>
  <c r="C234" i="2"/>
  <c r="C218" i="2"/>
  <c r="C202" i="2"/>
  <c r="C186" i="2"/>
  <c r="C170" i="2"/>
  <c r="C154" i="2"/>
  <c r="C138" i="2"/>
  <c r="C122" i="2"/>
  <c r="C106" i="2"/>
  <c r="C90" i="2"/>
  <c r="C74" i="2"/>
  <c r="C58" i="2"/>
  <c r="C42" i="2"/>
  <c r="C26" i="2"/>
  <c r="C537" i="2"/>
  <c r="C465" i="2"/>
  <c r="C393" i="2"/>
  <c r="C333" i="2"/>
  <c r="C261" i="2"/>
  <c r="C209" i="2"/>
  <c r="C157" i="2"/>
  <c r="C73" i="2"/>
  <c r="C551" i="2"/>
  <c r="C535" i="2"/>
  <c r="C519" i="2"/>
  <c r="C503" i="2"/>
  <c r="C487" i="2"/>
  <c r="C471" i="2"/>
  <c r="C455" i="2"/>
  <c r="C439" i="2"/>
  <c r="C423" i="2"/>
  <c r="C407" i="2"/>
  <c r="C391" i="2"/>
  <c r="C375" i="2"/>
  <c r="C359" i="2"/>
  <c r="C343" i="2"/>
  <c r="C327" i="2"/>
  <c r="C311" i="2"/>
  <c r="C295" i="2"/>
  <c r="C279" i="2"/>
  <c r="C263" i="2"/>
  <c r="C247" i="2"/>
  <c r="C231" i="2"/>
  <c r="C215" i="2"/>
  <c r="C199" i="2"/>
  <c r="C183" i="2"/>
  <c r="C167" i="2"/>
  <c r="C151" i="2"/>
  <c r="C135" i="2"/>
  <c r="C119" i="2"/>
  <c r="C103" i="2"/>
  <c r="C87" i="2"/>
  <c r="C71" i="2"/>
  <c r="C55" i="2"/>
  <c r="C39" i="2"/>
  <c r="C23" i="2"/>
  <c r="C20" i="2"/>
  <c r="C513" i="2"/>
  <c r="C461" i="2"/>
  <c r="C401" i="2"/>
  <c r="C317" i="2"/>
  <c r="C241" i="2"/>
  <c r="C153" i="2"/>
  <c r="C101" i="2"/>
  <c r="C41" i="2"/>
  <c r="C548" i="2"/>
  <c r="C532" i="2"/>
  <c r="C516" i="2"/>
  <c r="C500" i="2"/>
  <c r="C484" i="2"/>
  <c r="C468" i="2"/>
  <c r="C452" i="2"/>
  <c r="C436" i="2"/>
  <c r="C420" i="2"/>
  <c r="C404" i="2"/>
  <c r="C388" i="2"/>
  <c r="C372" i="2"/>
  <c r="C356" i="2"/>
  <c r="C340" i="2"/>
  <c r="C324" i="2"/>
  <c r="C308" i="2"/>
  <c r="C292" i="2"/>
  <c r="C276" i="2"/>
  <c r="C260" i="2"/>
  <c r="C244" i="2"/>
  <c r="C228" i="2"/>
  <c r="C212" i="2"/>
  <c r="C196" i="2"/>
  <c r="C180" i="2"/>
  <c r="C164" i="2"/>
  <c r="C148" i="2"/>
  <c r="C132" i="2"/>
  <c r="C116" i="2"/>
  <c r="C100" i="2"/>
  <c r="C84" i="2"/>
  <c r="C68" i="2"/>
  <c r="C52" i="2"/>
  <c r="C36" i="2"/>
  <c r="C541" i="2"/>
  <c r="C473" i="2"/>
  <c r="C397" i="2"/>
  <c r="C353" i="2"/>
  <c r="C305" i="2"/>
  <c r="C253" i="2"/>
  <c r="C169" i="2"/>
  <c r="C113" i="2"/>
  <c r="C65" i="2"/>
  <c r="C525" i="2"/>
  <c r="C453" i="2"/>
  <c r="C405" i="2"/>
  <c r="C325" i="2"/>
  <c r="C257" i="2"/>
  <c r="C205" i="2"/>
  <c r="C145" i="2"/>
  <c r="C81" i="2"/>
  <c r="C8" i="7"/>
  <c r="C111" i="17" s="1"/>
  <c r="D8" i="7"/>
  <c r="D111" i="17" s="1"/>
  <c r="C10" i="7"/>
  <c r="C113" i="17" s="1"/>
  <c r="C4" i="7"/>
  <c r="C107" i="17" s="1"/>
  <c r="C12" i="7"/>
  <c r="C115" i="17" s="1"/>
  <c r="D4" i="7"/>
  <c r="D107" i="17" s="1"/>
  <c r="D12" i="7"/>
  <c r="D115" i="17" s="1"/>
  <c r="C3" i="7"/>
  <c r="C106" i="17" s="1"/>
  <c r="C7" i="7"/>
  <c r="C110" i="17" s="1"/>
  <c r="C11" i="7"/>
  <c r="C114" i="17" s="1"/>
  <c r="D7" i="7"/>
  <c r="D110" i="17" s="1"/>
  <c r="D11" i="7"/>
  <c r="D114" i="17" s="1"/>
  <c r="C6" i="7"/>
  <c r="C109" i="17" s="1"/>
  <c r="D6" i="7"/>
  <c r="D109" i="17" s="1"/>
  <c r="D14" i="7"/>
  <c r="D117" i="17" s="1"/>
  <c r="C14" i="7"/>
  <c r="C117" i="17" s="1"/>
  <c r="D10" i="7"/>
  <c r="D113" i="17" s="1"/>
  <c r="C5" i="7"/>
  <c r="C108" i="17" s="1"/>
  <c r="C9" i="7"/>
  <c r="C112" i="17" s="1"/>
  <c r="C13" i="7"/>
  <c r="C116" i="17" s="1"/>
  <c r="D5" i="7"/>
  <c r="D108" i="17" s="1"/>
  <c r="D9" i="7"/>
  <c r="D112" i="17" s="1"/>
  <c r="D13" i="7"/>
  <c r="D116" i="17" s="1"/>
  <c r="D3" i="7"/>
  <c r="D106" i="17" s="1"/>
  <c r="O340" i="2" l="1"/>
  <c r="O188" i="2"/>
  <c r="O32" i="2"/>
  <c r="O191" i="2"/>
  <c r="O383" i="2"/>
  <c r="O294" i="2"/>
  <c r="O358" i="2"/>
  <c r="O301" i="2"/>
  <c r="O493" i="2"/>
  <c r="O259" i="2"/>
  <c r="O106" i="2"/>
  <c r="O472" i="2"/>
  <c r="O552" i="2"/>
  <c r="O39" i="2"/>
  <c r="O491" i="2"/>
  <c r="O82" i="2"/>
  <c r="O466" i="2"/>
  <c r="O217" i="2"/>
  <c r="O409" i="2"/>
  <c r="O444" i="2"/>
  <c r="O506" i="2"/>
  <c r="O324" i="2"/>
  <c r="O396" i="2"/>
  <c r="O119" i="2"/>
  <c r="O375" i="2"/>
  <c r="O222" i="2"/>
  <c r="O414" i="2"/>
  <c r="O293" i="2"/>
  <c r="O421" i="2"/>
  <c r="O252" i="2"/>
  <c r="O545" i="2"/>
  <c r="Q47" i="2"/>
  <c r="Q227" i="2"/>
  <c r="Q375" i="2"/>
  <c r="Q64" i="2"/>
  <c r="Q512" i="2"/>
  <c r="Q166" i="2"/>
  <c r="Q486" i="2"/>
  <c r="Q137" i="2"/>
  <c r="Q521" i="2"/>
  <c r="Q295" i="2"/>
  <c r="Q538" i="2"/>
  <c r="Q189" i="2"/>
  <c r="Q397" i="2"/>
  <c r="Q35" i="2"/>
  <c r="Q527" i="2"/>
  <c r="Q139" i="2"/>
  <c r="Q339" i="2"/>
  <c r="Q175" i="2"/>
  <c r="Q367" i="2"/>
  <c r="Q60" i="2"/>
  <c r="Q124" i="2"/>
  <c r="Q188" i="2"/>
  <c r="Q252" i="2"/>
  <c r="Q316" i="2"/>
  <c r="Q380" i="2"/>
  <c r="Q444" i="2"/>
  <c r="O148" i="2"/>
  <c r="O416" i="2"/>
  <c r="O255" i="2"/>
  <c r="O319" i="2"/>
  <c r="O230" i="2"/>
  <c r="O422" i="2"/>
  <c r="O237" i="2"/>
  <c r="O365" i="2"/>
  <c r="O300" i="2"/>
  <c r="O67" i="2"/>
  <c r="O298" i="2"/>
  <c r="O273" i="2"/>
  <c r="O96" i="2"/>
  <c r="O132" i="2"/>
  <c r="O356" i="2"/>
  <c r="O235" i="2"/>
  <c r="O299" i="2"/>
  <c r="O274" i="2"/>
  <c r="O338" i="2"/>
  <c r="O281" i="2"/>
  <c r="O537" i="2"/>
  <c r="O112" i="2"/>
  <c r="O467" i="2"/>
  <c r="O449" i="2"/>
  <c r="O124" i="2"/>
  <c r="O168" i="2"/>
  <c r="O200" i="2"/>
  <c r="O183" i="2"/>
  <c r="O439" i="2"/>
  <c r="O158" i="2"/>
  <c r="O542" i="2"/>
  <c r="O357" i="2"/>
  <c r="O400" i="2"/>
  <c r="O195" i="2"/>
  <c r="O218" i="2"/>
  <c r="O177" i="2"/>
  <c r="Q531" i="2"/>
  <c r="Q187" i="2"/>
  <c r="Q128" i="2"/>
  <c r="Q320" i="2"/>
  <c r="Q294" i="2"/>
  <c r="Q422" i="2"/>
  <c r="Q201" i="2"/>
  <c r="Q457" i="2"/>
  <c r="Q532" i="2"/>
  <c r="Q387" i="2"/>
  <c r="O484" i="2"/>
  <c r="O332" i="2"/>
  <c r="O520" i="2"/>
  <c r="O180" i="2"/>
  <c r="O368" i="2"/>
  <c r="O81" i="2"/>
  <c r="O43" i="2"/>
  <c r="O111" i="2"/>
  <c r="O175" i="2"/>
  <c r="O239" i="2"/>
  <c r="O303" i="2"/>
  <c r="O367" i="2"/>
  <c r="O380" i="2"/>
  <c r="O97" i="2"/>
  <c r="O63" i="2"/>
  <c r="O511" i="2"/>
  <c r="O166" i="2"/>
  <c r="O550" i="2"/>
  <c r="O384" i="2"/>
  <c r="O490" i="2"/>
  <c r="O280" i="2"/>
  <c r="O320" i="2"/>
  <c r="O164" i="2"/>
  <c r="O171" i="2"/>
  <c r="O363" i="2"/>
  <c r="O210" i="2"/>
  <c r="O530" i="2"/>
  <c r="O345" i="2"/>
  <c r="O548" i="2"/>
  <c r="O275" i="2"/>
  <c r="O122" i="2"/>
  <c r="O508" i="2"/>
  <c r="O352" i="2"/>
  <c r="O89" i="2"/>
  <c r="O55" i="2"/>
  <c r="O503" i="2"/>
  <c r="O30" i="2"/>
  <c r="O94" i="2"/>
  <c r="O478" i="2"/>
  <c r="O165" i="2"/>
  <c r="O485" i="2"/>
  <c r="O387" i="2"/>
  <c r="O42" i="2"/>
  <c r="O353" i="2"/>
  <c r="Q467" i="2"/>
  <c r="Q151" i="2"/>
  <c r="Q256" i="2"/>
  <c r="Q384" i="2"/>
  <c r="Q230" i="2"/>
  <c r="Q358" i="2"/>
  <c r="Q265" i="2"/>
  <c r="Q329" i="2"/>
  <c r="Q469" i="2"/>
  <c r="Q340" i="2"/>
  <c r="Q186" i="2"/>
  <c r="Q463" i="2"/>
  <c r="O100" i="2"/>
  <c r="O292" i="2"/>
  <c r="O144" i="2"/>
  <c r="O60" i="2"/>
  <c r="O244" i="2"/>
  <c r="O440" i="2"/>
  <c r="O92" i="2"/>
  <c r="O284" i="2"/>
  <c r="O476" i="2"/>
  <c r="O128" i="2"/>
  <c r="O532" i="2"/>
  <c r="O228" i="2"/>
  <c r="O33" i="2"/>
  <c r="O127" i="2"/>
  <c r="O447" i="2"/>
  <c r="O38" i="2"/>
  <c r="O102" i="2"/>
  <c r="O486" i="2"/>
  <c r="O173" i="2"/>
  <c r="O429" i="2"/>
  <c r="O451" i="2"/>
  <c r="O465" i="2"/>
  <c r="O512" i="2"/>
  <c r="O77" i="2"/>
  <c r="O107" i="2"/>
  <c r="O427" i="2"/>
  <c r="O146" i="2"/>
  <c r="O402" i="2"/>
  <c r="O153" i="2"/>
  <c r="O473" i="2"/>
  <c r="O480" i="2"/>
  <c r="O83" i="2"/>
  <c r="O314" i="2"/>
  <c r="O241" i="2"/>
  <c r="O544" i="2"/>
  <c r="O247" i="2"/>
  <c r="O311" i="2"/>
  <c r="O286" i="2"/>
  <c r="O350" i="2"/>
  <c r="O229" i="2"/>
  <c r="O549" i="2"/>
  <c r="O288" i="2"/>
  <c r="O426" i="2"/>
  <c r="Q395" i="2"/>
  <c r="Q351" i="2"/>
  <c r="Q192" i="2"/>
  <c r="Q448" i="2"/>
  <c r="Q38" i="2"/>
  <c r="Q102" i="2"/>
  <c r="Q550" i="2"/>
  <c r="Q73" i="2"/>
  <c r="Q393" i="2"/>
  <c r="Q373" i="2"/>
  <c r="Q164" i="2"/>
  <c r="Q346" i="2"/>
  <c r="Q215" i="2"/>
  <c r="O51" i="2"/>
  <c r="O196" i="2"/>
  <c r="O388" i="2"/>
  <c r="O44" i="2"/>
  <c r="O236" i="2"/>
  <c r="O432" i="2"/>
  <c r="O80" i="2"/>
  <c r="O272" i="2"/>
  <c r="O468" i="2"/>
  <c r="O49" i="2"/>
  <c r="O113" i="2"/>
  <c r="O79" i="2"/>
  <c r="O143" i="2"/>
  <c r="O207" i="2"/>
  <c r="Q508" i="2"/>
  <c r="Q34" i="2"/>
  <c r="Q98" i="2"/>
  <c r="Q162" i="2"/>
  <c r="Q226" i="2"/>
  <c r="Q290" i="2"/>
  <c r="Q354" i="2"/>
  <c r="Q418" i="2"/>
  <c r="Q482" i="2"/>
  <c r="Q546" i="2"/>
  <c r="Q69" i="2"/>
  <c r="Q133" i="2"/>
  <c r="Q197" i="2"/>
  <c r="Q261" i="2"/>
  <c r="Q325" i="2"/>
  <c r="Q485" i="2"/>
  <c r="Q343" i="2"/>
  <c r="Q196" i="2"/>
  <c r="Q404" i="2"/>
  <c r="Q58" i="2"/>
  <c r="Q282" i="2"/>
  <c r="Q474" i="2"/>
  <c r="Q125" i="2"/>
  <c r="Q317" i="2"/>
  <c r="Q203" i="2"/>
  <c r="Q379" i="2"/>
  <c r="Q459" i="2"/>
  <c r="Q523" i="2"/>
  <c r="Q123" i="2"/>
  <c r="Q327" i="2"/>
  <c r="Q159" i="2"/>
  <c r="Q355" i="2"/>
  <c r="Q56" i="2"/>
  <c r="Q120" i="2"/>
  <c r="Q184" i="2"/>
  <c r="Q248" i="2"/>
  <c r="Q312" i="2"/>
  <c r="Q376" i="2"/>
  <c r="Q440" i="2"/>
  <c r="Q504" i="2"/>
  <c r="Q30" i="2"/>
  <c r="Q94" i="2"/>
  <c r="Q158" i="2"/>
  <c r="Q222" i="2"/>
  <c r="Q286" i="2"/>
  <c r="Q350" i="2"/>
  <c r="Q414" i="2"/>
  <c r="Q478" i="2"/>
  <c r="Q542" i="2"/>
  <c r="Q65" i="2"/>
  <c r="Q129" i="2"/>
  <c r="Q193" i="2"/>
  <c r="Q257" i="2"/>
  <c r="Q321" i="2"/>
  <c r="Q385" i="2"/>
  <c r="Q449" i="2"/>
  <c r="Q513" i="2"/>
  <c r="Q103" i="2"/>
  <c r="Q279" i="2"/>
  <c r="Q423" i="2"/>
  <c r="Q487" i="2"/>
  <c r="Q551" i="2"/>
  <c r="Q207" i="2"/>
  <c r="Q147" i="2"/>
  <c r="Q100" i="2"/>
  <c r="Q276" i="2"/>
  <c r="Q468" i="2"/>
  <c r="Q122" i="2"/>
  <c r="Q314" i="2"/>
  <c r="Q506" i="2"/>
  <c r="Q157" i="2"/>
  <c r="Q333" i="2"/>
  <c r="Q509" i="2"/>
  <c r="O28" i="2"/>
  <c r="Q3" i="2"/>
  <c r="O431" i="2"/>
  <c r="O495" i="2"/>
  <c r="O86" i="2"/>
  <c r="O150" i="2"/>
  <c r="O214" i="2"/>
  <c r="O278" i="2"/>
  <c r="O342" i="2"/>
  <c r="O406" i="2"/>
  <c r="O470" i="2"/>
  <c r="O534" i="2"/>
  <c r="O157" i="2"/>
  <c r="O221" i="2"/>
  <c r="O285" i="2"/>
  <c r="O349" i="2"/>
  <c r="O413" i="2"/>
  <c r="O477" i="2"/>
  <c r="O541" i="2"/>
  <c r="O304" i="2"/>
  <c r="O240" i="2"/>
  <c r="O101" i="2"/>
  <c r="O211" i="2"/>
  <c r="O403" i="2"/>
  <c r="O58" i="2"/>
  <c r="O250" i="2"/>
  <c r="O442" i="2"/>
  <c r="O209" i="2"/>
  <c r="O417" i="2"/>
  <c r="O40" i="2"/>
  <c r="O232" i="2"/>
  <c r="O424" i="2"/>
  <c r="O84" i="2"/>
  <c r="O276" i="2"/>
  <c r="O464" i="2"/>
  <c r="O116" i="2"/>
  <c r="O312" i="2"/>
  <c r="O504" i="2"/>
  <c r="O61" i="2"/>
  <c r="O91" i="2"/>
  <c r="O155" i="2"/>
  <c r="O219" i="2"/>
  <c r="O283" i="2"/>
  <c r="O347" i="2"/>
  <c r="O411" i="2"/>
  <c r="O475" i="2"/>
  <c r="O539" i="2"/>
  <c r="O66" i="2"/>
  <c r="O130" i="2"/>
  <c r="O194" i="2"/>
  <c r="O258" i="2"/>
  <c r="O322" i="2"/>
  <c r="O386" i="2"/>
  <c r="O450" i="2"/>
  <c r="O514" i="2"/>
  <c r="O137" i="2"/>
  <c r="O201" i="2"/>
  <c r="O265" i="2"/>
  <c r="O329" i="2"/>
  <c r="O393" i="2"/>
  <c r="O457" i="2"/>
  <c r="O521" i="2"/>
  <c r="O64" i="2"/>
  <c r="O456" i="2"/>
  <c r="O348" i="2"/>
  <c r="O336" i="2"/>
  <c r="O31" i="2"/>
  <c r="O227" i="2"/>
  <c r="O419" i="2"/>
  <c r="O74" i="2"/>
  <c r="O266" i="2"/>
  <c r="O458" i="2"/>
  <c r="O193" i="2"/>
  <c r="O385" i="2"/>
  <c r="O76" i="2"/>
  <c r="O268" i="2"/>
  <c r="O460" i="2"/>
  <c r="O120" i="2"/>
  <c r="O308" i="2"/>
  <c r="O500" i="2"/>
  <c r="O152" i="2"/>
  <c r="O344" i="2"/>
  <c r="O540" i="2"/>
  <c r="O73" i="2"/>
  <c r="O35" i="2"/>
  <c r="O103" i="2"/>
  <c r="O167" i="2"/>
  <c r="O231" i="2"/>
  <c r="O295" i="2"/>
  <c r="O359" i="2"/>
  <c r="O423" i="2"/>
  <c r="O487" i="2"/>
  <c r="O551" i="2"/>
  <c r="O78" i="2"/>
  <c r="O142" i="2"/>
  <c r="O206" i="2"/>
  <c r="O270" i="2"/>
  <c r="O334" i="2"/>
  <c r="O398" i="2"/>
  <c r="O462" i="2"/>
  <c r="O526" i="2"/>
  <c r="O149" i="2"/>
  <c r="O213" i="2"/>
  <c r="O277" i="2"/>
  <c r="O341" i="2"/>
  <c r="O405" i="2"/>
  <c r="O469" i="2"/>
  <c r="O533" i="2"/>
  <c r="O256" i="2"/>
  <c r="O156" i="2"/>
  <c r="O140" i="2"/>
  <c r="O69" i="2"/>
  <c r="O147" i="2"/>
  <c r="O339" i="2"/>
  <c r="O531" i="2"/>
  <c r="O186" i="2"/>
  <c r="O378" i="2"/>
  <c r="O129" i="2"/>
  <c r="O305" i="2"/>
  <c r="O497" i="2"/>
  <c r="Q179" i="2"/>
  <c r="Q359" i="2"/>
  <c r="Q451" i="2"/>
  <c r="Q515" i="2"/>
  <c r="Q95" i="2"/>
  <c r="Q303" i="2"/>
  <c r="Q135" i="2"/>
  <c r="Q335" i="2"/>
  <c r="Q48" i="2"/>
  <c r="Q112" i="2"/>
  <c r="Q176" i="2"/>
  <c r="Q240" i="2"/>
  <c r="Q304" i="2"/>
  <c r="Q368" i="2"/>
  <c r="Q432" i="2"/>
  <c r="Q496" i="2"/>
  <c r="Q86" i="2"/>
  <c r="Q150" i="2"/>
  <c r="Q214" i="2"/>
  <c r="Q278" i="2"/>
  <c r="Q342" i="2"/>
  <c r="Q406" i="2"/>
  <c r="Q470" i="2"/>
  <c r="Q534" i="2"/>
  <c r="Q57" i="2"/>
  <c r="Q121" i="2"/>
  <c r="Q185" i="2"/>
  <c r="Q249" i="2"/>
  <c r="Q313" i="2"/>
  <c r="Q377" i="2"/>
  <c r="Q441" i="2"/>
  <c r="Q505" i="2"/>
  <c r="Q341" i="2"/>
  <c r="Q437" i="2"/>
  <c r="Q549" i="2"/>
  <c r="Q199" i="2"/>
  <c r="Q116" i="2"/>
  <c r="Q292" i="2"/>
  <c r="Q484" i="2"/>
  <c r="Q138" i="2"/>
  <c r="Q298" i="2"/>
  <c r="Q490" i="2"/>
  <c r="Q141" i="2"/>
  <c r="Q349" i="2"/>
  <c r="Q525" i="2"/>
  <c r="Q167" i="2"/>
  <c r="Q347" i="2"/>
  <c r="Q447" i="2"/>
  <c r="Q511" i="2"/>
  <c r="Q87" i="2"/>
  <c r="Q283" i="2"/>
  <c r="Q127" i="2"/>
  <c r="Q319" i="2"/>
  <c r="Q44" i="2"/>
  <c r="Q108" i="2"/>
  <c r="Q172" i="2"/>
  <c r="Q236" i="2"/>
  <c r="Q300" i="2"/>
  <c r="Q364" i="2"/>
  <c r="Q428" i="2"/>
  <c r="Q492" i="2"/>
  <c r="Q82" i="2"/>
  <c r="Q146" i="2"/>
  <c r="Q210" i="2"/>
  <c r="Q274" i="2"/>
  <c r="Q338" i="2"/>
  <c r="Q402" i="2"/>
  <c r="Q466" i="2"/>
  <c r="Q530" i="2"/>
  <c r="Q53" i="2"/>
  <c r="Q117" i="2"/>
  <c r="Q181" i="2"/>
  <c r="Q245" i="2"/>
  <c r="Q309" i="2"/>
  <c r="Q453" i="2"/>
  <c r="Q363" i="2"/>
  <c r="Q148" i="2"/>
  <c r="Q356" i="2"/>
  <c r="Q548" i="2"/>
  <c r="Q202" i="2"/>
  <c r="Q426" i="2"/>
  <c r="Q77" i="2"/>
  <c r="Q269" i="2"/>
  <c r="Q493" i="2"/>
  <c r="Q155" i="2"/>
  <c r="Q331" i="2"/>
  <c r="Q443" i="2"/>
  <c r="Q507" i="2"/>
  <c r="Q75" i="2"/>
  <c r="Q275" i="2"/>
  <c r="Q115" i="2"/>
  <c r="Q311" i="2"/>
  <c r="Q40" i="2"/>
  <c r="Q104" i="2"/>
  <c r="Q168" i="2"/>
  <c r="Q232" i="2"/>
  <c r="Q296" i="2"/>
  <c r="Q360" i="2"/>
  <c r="Q424" i="2"/>
  <c r="Q488" i="2"/>
  <c r="Q552" i="2"/>
  <c r="Q78" i="2"/>
  <c r="Q142" i="2"/>
  <c r="Q206" i="2"/>
  <c r="Q270" i="2"/>
  <c r="Q334" i="2"/>
  <c r="Q398" i="2"/>
  <c r="Q462" i="2"/>
  <c r="Q526" i="2"/>
  <c r="Q49" i="2"/>
  <c r="Q113" i="2"/>
  <c r="Q177" i="2"/>
  <c r="Q241" i="2"/>
  <c r="Q305" i="2"/>
  <c r="Q369" i="2"/>
  <c r="Q433" i="2"/>
  <c r="Q497" i="2"/>
  <c r="Q55" i="2"/>
  <c r="Q239" i="2"/>
  <c r="Q403" i="2"/>
  <c r="Q471" i="2"/>
  <c r="Q535" i="2"/>
  <c r="Q163" i="2"/>
  <c r="Q99" i="2"/>
  <c r="Q52" i="2"/>
  <c r="Q228" i="2"/>
  <c r="Q420" i="2"/>
  <c r="Q74" i="2"/>
  <c r="Q250" i="2"/>
  <c r="Q458" i="2"/>
  <c r="Q109" i="2"/>
  <c r="Q301" i="2"/>
  <c r="Q461" i="2"/>
  <c r="Q7" i="2"/>
  <c r="O316" i="2"/>
  <c r="O516" i="2"/>
  <c r="O65" i="2"/>
  <c r="O27" i="2"/>
  <c r="O95" i="2"/>
  <c r="O159" i="2"/>
  <c r="O223" i="2"/>
  <c r="O287" i="2"/>
  <c r="O351" i="2"/>
  <c r="O415" i="2"/>
  <c r="O479" i="2"/>
  <c r="O543" i="2"/>
  <c r="O70" i="2"/>
  <c r="O134" i="2"/>
  <c r="O198" i="2"/>
  <c r="O262" i="2"/>
  <c r="O326" i="2"/>
  <c r="O390" i="2"/>
  <c r="O454" i="2"/>
  <c r="O518" i="2"/>
  <c r="O141" i="2"/>
  <c r="O205" i="2"/>
  <c r="O269" i="2"/>
  <c r="O333" i="2"/>
  <c r="O397" i="2"/>
  <c r="O461" i="2"/>
  <c r="O525" i="2"/>
  <c r="O88" i="2"/>
  <c r="O53" i="2"/>
  <c r="O163" i="2"/>
  <c r="O355" i="2"/>
  <c r="O547" i="2"/>
  <c r="O202" i="2"/>
  <c r="O394" i="2"/>
  <c r="O161" i="2"/>
  <c r="O369" i="2"/>
  <c r="O529" i="2"/>
  <c r="O192" i="2"/>
  <c r="O376" i="2"/>
  <c r="O36" i="2"/>
  <c r="O220" i="2"/>
  <c r="O420" i="2"/>
  <c r="O72" i="2"/>
  <c r="O264" i="2"/>
  <c r="O452" i="2"/>
  <c r="O45" i="2"/>
  <c r="O109" i="2"/>
  <c r="O75" i="2"/>
  <c r="O139" i="2"/>
  <c r="O203" i="2"/>
  <c r="O267" i="2"/>
  <c r="O331" i="2"/>
  <c r="O395" i="2"/>
  <c r="O459" i="2"/>
  <c r="O523" i="2"/>
  <c r="O50" i="2"/>
  <c r="O114" i="2"/>
  <c r="O178" i="2"/>
  <c r="O242" i="2"/>
  <c r="O306" i="2"/>
  <c r="O370" i="2"/>
  <c r="O434" i="2"/>
  <c r="O498" i="2"/>
  <c r="O121" i="2"/>
  <c r="O185" i="2"/>
  <c r="O249" i="2"/>
  <c r="O313" i="2"/>
  <c r="O377" i="2"/>
  <c r="O441" i="2"/>
  <c r="O505" i="2"/>
  <c r="O360" i="2"/>
  <c r="O204" i="2"/>
  <c r="O184" i="2"/>
  <c r="O85" i="2"/>
  <c r="O179" i="2"/>
  <c r="O371" i="2"/>
  <c r="O234" i="2"/>
  <c r="O410" i="2"/>
  <c r="O145" i="2"/>
  <c r="O337" i="2"/>
  <c r="O224" i="2"/>
  <c r="O412" i="2"/>
  <c r="O68" i="2"/>
  <c r="O260" i="2"/>
  <c r="O448" i="2"/>
  <c r="O104" i="2"/>
  <c r="O296" i="2"/>
  <c r="O492" i="2"/>
  <c r="O57" i="2"/>
  <c r="O87" i="2"/>
  <c r="O151" i="2"/>
  <c r="O215" i="2"/>
  <c r="O279" i="2"/>
  <c r="O343" i="2"/>
  <c r="O407" i="2"/>
  <c r="O471" i="2"/>
  <c r="O535" i="2"/>
  <c r="O62" i="2"/>
  <c r="O126" i="2"/>
  <c r="O190" i="2"/>
  <c r="O254" i="2"/>
  <c r="O318" i="2"/>
  <c r="O382" i="2"/>
  <c r="O446" i="2"/>
  <c r="O510" i="2"/>
  <c r="O133" i="2"/>
  <c r="O197" i="2"/>
  <c r="O261" i="2"/>
  <c r="O325" i="2"/>
  <c r="O389" i="2"/>
  <c r="O453" i="2"/>
  <c r="O517" i="2"/>
  <c r="O160" i="2"/>
  <c r="O56" i="2"/>
  <c r="O536" i="2"/>
  <c r="O99" i="2"/>
  <c r="O291" i="2"/>
  <c r="O483" i="2"/>
  <c r="O138" i="2"/>
  <c r="O330" i="2"/>
  <c r="O522" i="2"/>
  <c r="O257" i="2"/>
  <c r="O433" i="2"/>
  <c r="Q131" i="2"/>
  <c r="Q307" i="2"/>
  <c r="Q435" i="2"/>
  <c r="Q499" i="2"/>
  <c r="Q51" i="2"/>
  <c r="Q247" i="2"/>
  <c r="Q83" i="2"/>
  <c r="Q287" i="2"/>
  <c r="Q32" i="2"/>
  <c r="Q96" i="2"/>
  <c r="Q160" i="2"/>
  <c r="Q224" i="2"/>
  <c r="Q288" i="2"/>
  <c r="Q352" i="2"/>
  <c r="Q416" i="2"/>
  <c r="Q480" i="2"/>
  <c r="Q544" i="2"/>
  <c r="Q70" i="2"/>
  <c r="Q134" i="2"/>
  <c r="Q198" i="2"/>
  <c r="Q262" i="2"/>
  <c r="Q326" i="2"/>
  <c r="Q390" i="2"/>
  <c r="Q454" i="2"/>
  <c r="Q518" i="2"/>
  <c r="Q41" i="2"/>
  <c r="Q105" i="2"/>
  <c r="Q169" i="2"/>
  <c r="Q233" i="2"/>
  <c r="Q297" i="2"/>
  <c r="Q361" i="2"/>
  <c r="Q425" i="2"/>
  <c r="Q489" i="2"/>
  <c r="Q553" i="2"/>
  <c r="O4" i="2"/>
  <c r="Q421" i="2"/>
  <c r="Q517" i="2"/>
  <c r="Q263" i="2"/>
  <c r="Q68" i="2"/>
  <c r="Q260" i="2"/>
  <c r="Q436" i="2"/>
  <c r="Q90" i="2"/>
  <c r="Q266" i="2"/>
  <c r="Q442" i="2"/>
  <c r="Q93" i="2"/>
  <c r="Q285" i="2"/>
  <c r="Q477" i="2"/>
  <c r="Q119" i="2"/>
  <c r="Q299" i="2"/>
  <c r="Q431" i="2"/>
  <c r="Q495" i="2"/>
  <c r="Q31" i="2"/>
  <c r="Q231" i="2"/>
  <c r="Q71" i="2"/>
  <c r="Q271" i="2"/>
  <c r="Q28" i="2"/>
  <c r="Q92" i="2"/>
  <c r="Q156" i="2"/>
  <c r="Q220" i="2"/>
  <c r="Q284" i="2"/>
  <c r="Q348" i="2"/>
  <c r="Q412" i="2"/>
  <c r="Q476" i="2"/>
  <c r="Q540" i="2"/>
  <c r="Q66" i="2"/>
  <c r="Q130" i="2"/>
  <c r="Q194" i="2"/>
  <c r="Q258" i="2"/>
  <c r="Q322" i="2"/>
  <c r="Q386" i="2"/>
  <c r="Q450" i="2"/>
  <c r="Q514" i="2"/>
  <c r="Q37" i="2"/>
  <c r="Q101" i="2"/>
  <c r="Q165" i="2"/>
  <c r="Q229" i="2"/>
  <c r="Q293" i="2"/>
  <c r="Q405" i="2"/>
  <c r="Q84" i="2"/>
  <c r="Q308" i="2"/>
  <c r="Q500" i="2"/>
  <c r="Q154" i="2"/>
  <c r="Q378" i="2"/>
  <c r="Q29" i="2"/>
  <c r="Q221" i="2"/>
  <c r="Q445" i="2"/>
  <c r="Q111" i="2"/>
  <c r="Q291" i="2"/>
  <c r="Q427" i="2"/>
  <c r="Q491" i="2"/>
  <c r="Q219" i="2"/>
  <c r="Q59" i="2"/>
  <c r="Q255" i="2"/>
  <c r="Q88" i="2"/>
  <c r="Q152" i="2"/>
  <c r="Q216" i="2"/>
  <c r="Q280" i="2"/>
  <c r="Q344" i="2"/>
  <c r="Q408" i="2"/>
  <c r="Q472" i="2"/>
  <c r="Q536" i="2"/>
  <c r="Q62" i="2"/>
  <c r="Q126" i="2"/>
  <c r="Q190" i="2"/>
  <c r="Q254" i="2"/>
  <c r="Q318" i="2"/>
  <c r="Q382" i="2"/>
  <c r="Q446" i="2"/>
  <c r="Q510" i="2"/>
  <c r="Q33" i="2"/>
  <c r="Q97" i="2"/>
  <c r="Q161" i="2"/>
  <c r="Q225" i="2"/>
  <c r="Q289" i="2"/>
  <c r="Q353" i="2"/>
  <c r="Q417" i="2"/>
  <c r="Q481" i="2"/>
  <c r="Q545" i="2"/>
  <c r="Q191" i="2"/>
  <c r="Q371" i="2"/>
  <c r="Q455" i="2"/>
  <c r="Q519" i="2"/>
  <c r="Q107" i="2"/>
  <c r="Q43" i="2"/>
  <c r="Q383" i="2"/>
  <c r="Q180" i="2"/>
  <c r="Q372" i="2"/>
  <c r="Q218" i="2"/>
  <c r="Q410" i="2"/>
  <c r="Q61" i="2"/>
  <c r="Q253" i="2"/>
  <c r="Q413" i="2"/>
  <c r="Q11" i="2"/>
  <c r="O271" i="2"/>
  <c r="O335" i="2"/>
  <c r="O399" i="2"/>
  <c r="O463" i="2"/>
  <c r="O527" i="2"/>
  <c r="O54" i="2"/>
  <c r="O118" i="2"/>
  <c r="O182" i="2"/>
  <c r="O246" i="2"/>
  <c r="O310" i="2"/>
  <c r="O374" i="2"/>
  <c r="O438" i="2"/>
  <c r="O502" i="2"/>
  <c r="O125" i="2"/>
  <c r="O189" i="2"/>
  <c r="O253" i="2"/>
  <c r="O317" i="2"/>
  <c r="O381" i="2"/>
  <c r="O445" i="2"/>
  <c r="O509" i="2"/>
  <c r="O488" i="2"/>
  <c r="O528" i="2"/>
  <c r="O115" i="2"/>
  <c r="O307" i="2"/>
  <c r="O499" i="2"/>
  <c r="O154" i="2"/>
  <c r="O346" i="2"/>
  <c r="O554" i="2"/>
  <c r="O321" i="2"/>
  <c r="O481" i="2"/>
  <c r="O136" i="2"/>
  <c r="O328" i="2"/>
  <c r="O524" i="2"/>
  <c r="O176" i="2"/>
  <c r="O372" i="2"/>
  <c r="O216" i="2"/>
  <c r="O404" i="2"/>
  <c r="O29" i="2"/>
  <c r="O93" i="2"/>
  <c r="O59" i="2"/>
  <c r="O123" i="2"/>
  <c r="O187" i="2"/>
  <c r="O251" i="2"/>
  <c r="O315" i="2"/>
  <c r="O379" i="2"/>
  <c r="O443" i="2"/>
  <c r="O507" i="2"/>
  <c r="O34" i="2"/>
  <c r="O98" i="2"/>
  <c r="O162" i="2"/>
  <c r="O226" i="2"/>
  <c r="O290" i="2"/>
  <c r="O354" i="2"/>
  <c r="O418" i="2"/>
  <c r="O482" i="2"/>
  <c r="O546" i="2"/>
  <c r="O169" i="2"/>
  <c r="O233" i="2"/>
  <c r="O297" i="2"/>
  <c r="O361" i="2"/>
  <c r="O425" i="2"/>
  <c r="O489" i="2"/>
  <c r="O553" i="2"/>
  <c r="O208" i="2"/>
  <c r="O108" i="2"/>
  <c r="O48" i="2"/>
  <c r="O37" i="2"/>
  <c r="O131" i="2"/>
  <c r="O323" i="2"/>
  <c r="O515" i="2"/>
  <c r="O170" i="2"/>
  <c r="O362" i="2"/>
  <c r="O538" i="2"/>
  <c r="O289" i="2"/>
  <c r="O513" i="2"/>
  <c r="O172" i="2"/>
  <c r="O364" i="2"/>
  <c r="O212" i="2"/>
  <c r="O408" i="2"/>
  <c r="O52" i="2"/>
  <c r="O248" i="2"/>
  <c r="O436" i="2"/>
  <c r="O41" i="2"/>
  <c r="O105" i="2"/>
  <c r="O71" i="2"/>
  <c r="O135" i="2"/>
  <c r="O199" i="2"/>
  <c r="O263" i="2"/>
  <c r="O327" i="2"/>
  <c r="O391" i="2"/>
  <c r="O455" i="2"/>
  <c r="O519" i="2"/>
  <c r="O46" i="2"/>
  <c r="O110" i="2"/>
  <c r="O174" i="2"/>
  <c r="O238" i="2"/>
  <c r="O302" i="2"/>
  <c r="O366" i="2"/>
  <c r="O430" i="2"/>
  <c r="O494" i="2"/>
  <c r="O117" i="2"/>
  <c r="O181" i="2"/>
  <c r="O245" i="2"/>
  <c r="O309" i="2"/>
  <c r="O373" i="2"/>
  <c r="O437" i="2"/>
  <c r="O501" i="2"/>
  <c r="O496" i="2"/>
  <c r="O392" i="2"/>
  <c r="O428" i="2"/>
  <c r="O47" i="2"/>
  <c r="O243" i="2"/>
  <c r="O435" i="2"/>
  <c r="O90" i="2"/>
  <c r="O282" i="2"/>
  <c r="O474" i="2"/>
  <c r="O225" i="2"/>
  <c r="O401" i="2"/>
  <c r="Q91" i="2"/>
  <c r="Q267" i="2"/>
  <c r="Q415" i="2"/>
  <c r="Q483" i="2"/>
  <c r="Q547" i="2"/>
  <c r="Q195" i="2"/>
  <c r="Q39" i="2"/>
  <c r="Q235" i="2"/>
  <c r="Q80" i="2"/>
  <c r="Q144" i="2"/>
  <c r="Q208" i="2"/>
  <c r="Q272" i="2"/>
  <c r="Q336" i="2"/>
  <c r="Q400" i="2"/>
  <c r="Q464" i="2"/>
  <c r="Q528" i="2"/>
  <c r="Q54" i="2"/>
  <c r="Q118" i="2"/>
  <c r="Q182" i="2"/>
  <c r="Q246" i="2"/>
  <c r="Q310" i="2"/>
  <c r="Q374" i="2"/>
  <c r="Q438" i="2"/>
  <c r="Q502" i="2"/>
  <c r="Q89" i="2"/>
  <c r="Q153" i="2"/>
  <c r="Q217" i="2"/>
  <c r="Q281" i="2"/>
  <c r="Q345" i="2"/>
  <c r="Q409" i="2"/>
  <c r="Q473" i="2"/>
  <c r="Q537" i="2"/>
  <c r="Q389" i="2"/>
  <c r="Q501" i="2"/>
  <c r="Q212" i="2"/>
  <c r="Q388" i="2"/>
  <c r="Q42" i="2"/>
  <c r="Q234" i="2"/>
  <c r="Q394" i="2"/>
  <c r="Q45" i="2"/>
  <c r="Q237" i="2"/>
  <c r="Q429" i="2"/>
  <c r="Q79" i="2"/>
  <c r="Q259" i="2"/>
  <c r="Q411" i="2"/>
  <c r="Q479" i="2"/>
  <c r="Q543" i="2"/>
  <c r="Q183" i="2"/>
  <c r="Q27" i="2"/>
  <c r="Q223" i="2"/>
  <c r="Q419" i="2"/>
  <c r="Q76" i="2"/>
  <c r="Q140" i="2"/>
  <c r="Q204" i="2"/>
  <c r="Q268" i="2"/>
  <c r="Q332" i="2"/>
  <c r="Q396" i="2"/>
  <c r="Q460" i="2"/>
  <c r="Q524" i="2"/>
  <c r="Q50" i="2"/>
  <c r="Q114" i="2"/>
  <c r="Q178" i="2"/>
  <c r="Q242" i="2"/>
  <c r="Q306" i="2"/>
  <c r="Q370" i="2"/>
  <c r="Q434" i="2"/>
  <c r="Q498" i="2"/>
  <c r="Q85" i="2"/>
  <c r="Q149" i="2"/>
  <c r="Q213" i="2"/>
  <c r="Q277" i="2"/>
  <c r="Q357" i="2"/>
  <c r="Q533" i="2"/>
  <c r="Q36" i="2"/>
  <c r="Q244" i="2"/>
  <c r="Q452" i="2"/>
  <c r="Q106" i="2"/>
  <c r="Q330" i="2"/>
  <c r="Q522" i="2"/>
  <c r="Q173" i="2"/>
  <c r="Q381" i="2"/>
  <c r="Q67" i="2"/>
  <c r="Q251" i="2"/>
  <c r="Q407" i="2"/>
  <c r="Q475" i="2"/>
  <c r="Q539" i="2"/>
  <c r="Q171" i="2"/>
  <c r="Q399" i="2"/>
  <c r="Q211" i="2"/>
  <c r="Q391" i="2"/>
  <c r="Q72" i="2"/>
  <c r="Q136" i="2"/>
  <c r="Q200" i="2"/>
  <c r="Q264" i="2"/>
  <c r="Q328" i="2"/>
  <c r="Q392" i="2"/>
  <c r="Q456" i="2"/>
  <c r="Q520" i="2"/>
  <c r="Q46" i="2"/>
  <c r="Q110" i="2"/>
  <c r="Q174" i="2"/>
  <c r="Q238" i="2"/>
  <c r="Q302" i="2"/>
  <c r="Q366" i="2"/>
  <c r="Q430" i="2"/>
  <c r="Q494" i="2"/>
  <c r="Q81" i="2"/>
  <c r="Q145" i="2"/>
  <c r="Q209" i="2"/>
  <c r="Q273" i="2"/>
  <c r="Q337" i="2"/>
  <c r="Q401" i="2"/>
  <c r="Q465" i="2"/>
  <c r="Q529" i="2"/>
  <c r="Q143" i="2"/>
  <c r="Q323" i="2"/>
  <c r="Q439" i="2"/>
  <c r="Q503" i="2"/>
  <c r="Q63" i="2"/>
  <c r="Q315" i="2"/>
  <c r="Q243" i="2"/>
  <c r="Q132" i="2"/>
  <c r="Q324" i="2"/>
  <c r="Q516" i="2"/>
  <c r="Q170" i="2"/>
  <c r="Q362" i="2"/>
  <c r="Q554" i="2"/>
  <c r="Q205" i="2"/>
  <c r="Q365" i="2"/>
  <c r="Q541" i="2"/>
  <c r="BI63" i="2"/>
  <c r="BJ63" i="2"/>
  <c r="BK63" i="2"/>
  <c r="Q25" i="2"/>
  <c r="Q4" i="2"/>
  <c r="Q8" i="2"/>
  <c r="Q9" i="2"/>
  <c r="Q6" i="2"/>
  <c r="Q16" i="2"/>
  <c r="Q5" i="2"/>
  <c r="Q20" i="2"/>
  <c r="Q21" i="2"/>
  <c r="Q22" i="2"/>
  <c r="Q12" i="2"/>
  <c r="Q18" i="2"/>
  <c r="Q19" i="2"/>
  <c r="Q24" i="2"/>
  <c r="Q10" i="2"/>
  <c r="Q13" i="2"/>
  <c r="Q17" i="2"/>
  <c r="Q14" i="2"/>
  <c r="Q23" i="2"/>
  <c r="Q15" i="2"/>
  <c r="Q26" i="2"/>
  <c r="O23" i="2"/>
  <c r="O19" i="2"/>
  <c r="O21" i="2"/>
  <c r="O8" i="2"/>
  <c r="O17" i="2"/>
  <c r="O22" i="2"/>
  <c r="O5" i="2"/>
  <c r="O14" i="2"/>
  <c r="O7" i="2"/>
  <c r="O26" i="2"/>
  <c r="O3" i="2"/>
  <c r="O24" i="2"/>
  <c r="O16" i="2"/>
  <c r="O12" i="2"/>
  <c r="O10" i="2"/>
  <c r="O9" i="2"/>
  <c r="O20" i="2"/>
  <c r="O11" i="2"/>
  <c r="O25" i="2"/>
  <c r="O15" i="2"/>
  <c r="O13" i="2"/>
  <c r="O18" i="2"/>
  <c r="O6" i="2"/>
  <c r="AV25" i="29" l="1"/>
  <c r="AR25" i="29"/>
  <c r="AN25" i="29"/>
  <c r="AJ25" i="29"/>
  <c r="AF25" i="29"/>
  <c r="AB25" i="29"/>
  <c r="X25" i="29"/>
  <c r="T25" i="29"/>
  <c r="P25" i="29"/>
  <c r="L25" i="29"/>
  <c r="H25" i="29"/>
  <c r="AX24" i="29"/>
  <c r="AT24" i="29"/>
  <c r="AP24" i="29"/>
  <c r="AL24" i="29"/>
  <c r="AH24" i="29"/>
  <c r="AD24" i="29"/>
  <c r="Z24" i="29"/>
  <c r="V24" i="29"/>
  <c r="R24" i="29"/>
  <c r="N24" i="29"/>
  <c r="J24" i="29"/>
  <c r="F24" i="29"/>
  <c r="AV23" i="29"/>
  <c r="AR23" i="29"/>
  <c r="AN23" i="29"/>
  <c r="AJ23" i="29"/>
  <c r="AF23" i="29"/>
  <c r="AB23" i="29"/>
  <c r="X23" i="29"/>
  <c r="T23" i="29"/>
  <c r="P23" i="29"/>
  <c r="L23" i="29"/>
  <c r="H23" i="29"/>
  <c r="AX22" i="29"/>
  <c r="AT22" i="29"/>
  <c r="AP22" i="29"/>
  <c r="AL22" i="29"/>
  <c r="AH22" i="29"/>
  <c r="AD22" i="29"/>
  <c r="Z22" i="29"/>
  <c r="V22" i="29"/>
  <c r="R22" i="29"/>
  <c r="N22" i="29"/>
  <c r="J22" i="29"/>
  <c r="F22" i="29"/>
  <c r="AV21" i="29"/>
  <c r="AR21" i="29"/>
  <c r="AN21" i="29"/>
  <c r="AJ21" i="29"/>
  <c r="AF21" i="29"/>
  <c r="AB21" i="29"/>
  <c r="X21" i="29"/>
  <c r="T21" i="29"/>
  <c r="P21" i="29"/>
  <c r="L21" i="29"/>
  <c r="H21" i="29"/>
  <c r="AX20" i="29"/>
  <c r="AT20" i="29"/>
  <c r="AP20" i="29"/>
  <c r="AL20" i="29"/>
  <c r="AH20" i="29"/>
  <c r="AD20" i="29"/>
  <c r="Z20" i="29"/>
  <c r="V20" i="29"/>
  <c r="R20" i="29"/>
  <c r="N20" i="29"/>
  <c r="J20" i="29"/>
  <c r="F20" i="29"/>
  <c r="AV19" i="29"/>
  <c r="AR19" i="29"/>
  <c r="AN19" i="29"/>
  <c r="AJ19" i="29"/>
  <c r="AF19" i="29"/>
  <c r="AB19" i="29"/>
  <c r="X19" i="29"/>
  <c r="T19" i="29"/>
  <c r="P19" i="29"/>
  <c r="L19" i="29"/>
  <c r="H19" i="29"/>
  <c r="AX18" i="29"/>
  <c r="AT18" i="29"/>
  <c r="AP18" i="29"/>
  <c r="AL18" i="29"/>
  <c r="AH18" i="29"/>
  <c r="AD18" i="29"/>
  <c r="Z18" i="29"/>
  <c r="V18" i="29"/>
  <c r="R18" i="29"/>
  <c r="N18" i="29"/>
  <c r="J18" i="29"/>
  <c r="F18" i="29"/>
  <c r="AV17" i="29"/>
  <c r="AR17" i="29"/>
  <c r="AN17" i="29"/>
  <c r="AJ17" i="29"/>
  <c r="AF17" i="29"/>
  <c r="AB17" i="29"/>
  <c r="X17" i="29"/>
  <c r="T17" i="29"/>
  <c r="P17" i="29"/>
  <c r="L17" i="29"/>
  <c r="H17" i="29"/>
  <c r="AX16" i="29"/>
  <c r="AT16" i="29"/>
  <c r="AP16" i="29"/>
  <c r="AL16" i="29"/>
  <c r="AH16" i="29"/>
  <c r="AD16" i="29"/>
  <c r="Z16" i="29"/>
  <c r="V16" i="29"/>
  <c r="R16" i="29"/>
  <c r="N16" i="29"/>
  <c r="J16" i="29"/>
  <c r="F16" i="29"/>
  <c r="AV15" i="29"/>
  <c r="AR15" i="29"/>
  <c r="AN15" i="29"/>
  <c r="AJ15" i="29"/>
  <c r="AF15" i="29"/>
  <c r="AB15" i="29"/>
  <c r="X15" i="29"/>
  <c r="T15" i="29"/>
  <c r="P15" i="29"/>
  <c r="L15" i="29"/>
  <c r="H15" i="29"/>
  <c r="AX14" i="29"/>
  <c r="AT14" i="29"/>
  <c r="AP14" i="29"/>
  <c r="AL14" i="29"/>
  <c r="AH14" i="29"/>
  <c r="AD14" i="29"/>
  <c r="Z14" i="29"/>
  <c r="V14" i="29"/>
  <c r="R14" i="29"/>
  <c r="N14" i="29"/>
  <c r="J14" i="29"/>
  <c r="F14" i="29"/>
  <c r="AV13" i="29"/>
  <c r="AR13" i="29"/>
  <c r="AN13" i="29"/>
  <c r="AJ13" i="29"/>
  <c r="AF13" i="29"/>
  <c r="AB13" i="29"/>
  <c r="X13" i="29"/>
  <c r="T13" i="29"/>
  <c r="P13" i="29"/>
  <c r="L13" i="29"/>
  <c r="H13" i="29"/>
  <c r="AX12" i="29"/>
  <c r="AT12" i="29"/>
  <c r="AP12" i="29"/>
  <c r="AL12" i="29"/>
  <c r="AH12" i="29"/>
  <c r="AD12" i="29"/>
  <c r="Z12" i="29"/>
  <c r="V12" i="29"/>
  <c r="R12" i="29"/>
  <c r="N12" i="29"/>
  <c r="J12" i="29"/>
  <c r="F12" i="29"/>
  <c r="AV11" i="29"/>
  <c r="AR11" i="29"/>
  <c r="AN11" i="29"/>
  <c r="AJ11" i="29"/>
  <c r="AF11" i="29"/>
  <c r="AB11" i="29"/>
  <c r="X11" i="29"/>
  <c r="T11" i="29"/>
  <c r="P11" i="29"/>
  <c r="L11" i="29"/>
  <c r="H11" i="29"/>
  <c r="AX10" i="29"/>
  <c r="AT10" i="29"/>
  <c r="AP10" i="29"/>
  <c r="AL10" i="29"/>
  <c r="AH10" i="29"/>
  <c r="AD10" i="29"/>
  <c r="Z10" i="29"/>
  <c r="V10" i="29"/>
  <c r="R10" i="29"/>
  <c r="N10" i="29"/>
  <c r="J10" i="29"/>
  <c r="F10" i="29"/>
  <c r="AV9" i="29"/>
  <c r="AR9" i="29"/>
  <c r="AN9" i="29"/>
  <c r="AJ9" i="29"/>
  <c r="AF9" i="29"/>
  <c r="AB9" i="29"/>
  <c r="X9" i="29"/>
  <c r="T9" i="29"/>
  <c r="P9" i="29"/>
  <c r="L9" i="29"/>
  <c r="H9" i="29"/>
  <c r="AX8" i="29"/>
  <c r="AT8" i="29"/>
  <c r="AP8" i="29"/>
  <c r="AL8" i="29"/>
  <c r="AH8" i="29"/>
  <c r="AD8" i="29"/>
  <c r="Z8" i="29"/>
  <c r="V8" i="29"/>
  <c r="R8" i="29"/>
  <c r="N8" i="29"/>
  <c r="J8" i="29"/>
  <c r="F8" i="29"/>
  <c r="AV7" i="29"/>
  <c r="AR7" i="29"/>
  <c r="AN7" i="29"/>
  <c r="AJ7" i="29"/>
  <c r="AF7" i="29"/>
  <c r="AB7" i="29"/>
  <c r="X7" i="29"/>
  <c r="T7" i="29"/>
  <c r="P7" i="29"/>
  <c r="L7" i="29"/>
  <c r="H7" i="29"/>
  <c r="AX6" i="29"/>
  <c r="AT6" i="29"/>
  <c r="AP6" i="29"/>
  <c r="AW25" i="29"/>
  <c r="AS25" i="29"/>
  <c r="AO25" i="29"/>
  <c r="AK25" i="29"/>
  <c r="AG25" i="29"/>
  <c r="AC25" i="29"/>
  <c r="Y25" i="29"/>
  <c r="U25" i="29"/>
  <c r="Q25" i="29"/>
  <c r="M25" i="29"/>
  <c r="I25" i="29"/>
  <c r="AY24" i="29"/>
  <c r="AU24" i="29"/>
  <c r="AQ24" i="29"/>
  <c r="AM24" i="29"/>
  <c r="AI24" i="29"/>
  <c r="AE24" i="29"/>
  <c r="AA24" i="29"/>
  <c r="W24" i="29"/>
  <c r="S24" i="29"/>
  <c r="O24" i="29"/>
  <c r="K24" i="29"/>
  <c r="G24" i="29"/>
  <c r="AW23" i="29"/>
  <c r="AS23" i="29"/>
  <c r="AO23" i="29"/>
  <c r="AK23" i="29"/>
  <c r="AG23" i="29"/>
  <c r="AC23" i="29"/>
  <c r="Y23" i="29"/>
  <c r="U23" i="29"/>
  <c r="Q23" i="29"/>
  <c r="M23" i="29"/>
  <c r="I23" i="29"/>
  <c r="AY22" i="29"/>
  <c r="AU22" i="29"/>
  <c r="AQ22" i="29"/>
  <c r="AM22" i="29"/>
  <c r="AI22" i="29"/>
  <c r="AE22" i="29"/>
  <c r="AA22" i="29"/>
  <c r="W22" i="29"/>
  <c r="S22" i="29"/>
  <c r="O22" i="29"/>
  <c r="K22" i="29"/>
  <c r="G22" i="29"/>
  <c r="AW21" i="29"/>
  <c r="AS21" i="29"/>
  <c r="AO21" i="29"/>
  <c r="AK21" i="29"/>
  <c r="AG21" i="29"/>
  <c r="AC21" i="29"/>
  <c r="Y21" i="29"/>
  <c r="U21" i="29"/>
  <c r="Q21" i="29"/>
  <c r="M21" i="29"/>
  <c r="I21" i="29"/>
  <c r="AY20" i="29"/>
  <c r="AU20" i="29"/>
  <c r="AQ20" i="29"/>
  <c r="AM20" i="29"/>
  <c r="AI20" i="29"/>
  <c r="AE20" i="29"/>
  <c r="AA20" i="29"/>
  <c r="W20" i="29"/>
  <c r="S20" i="29"/>
  <c r="O20" i="29"/>
  <c r="K20" i="29"/>
  <c r="G20" i="29"/>
  <c r="AW19" i="29"/>
  <c r="AS19" i="29"/>
  <c r="AO19" i="29"/>
  <c r="AK19" i="29"/>
  <c r="AG19" i="29"/>
  <c r="AC19" i="29"/>
  <c r="Y19" i="29"/>
  <c r="U19" i="29"/>
  <c r="Q19" i="29"/>
  <c r="M19" i="29"/>
  <c r="I19" i="29"/>
  <c r="AY18" i="29"/>
  <c r="AU18" i="29"/>
  <c r="AQ18" i="29"/>
  <c r="AM18" i="29"/>
  <c r="AI18" i="29"/>
  <c r="AE18" i="29"/>
  <c r="AA18" i="29"/>
  <c r="W18" i="29"/>
  <c r="S18" i="29"/>
  <c r="O18" i="29"/>
  <c r="K18" i="29"/>
  <c r="G18" i="29"/>
  <c r="AW17" i="29"/>
  <c r="AS17" i="29"/>
  <c r="AO17" i="29"/>
  <c r="AK17" i="29"/>
  <c r="AG17" i="29"/>
  <c r="AC17" i="29"/>
  <c r="Y17" i="29"/>
  <c r="U17" i="29"/>
  <c r="Q17" i="29"/>
  <c r="M17" i="29"/>
  <c r="I17" i="29"/>
  <c r="AY16" i="29"/>
  <c r="AU16" i="29"/>
  <c r="AQ16" i="29"/>
  <c r="AM16" i="29"/>
  <c r="AI16" i="29"/>
  <c r="AE16" i="29"/>
  <c r="AA16" i="29"/>
  <c r="W16" i="29"/>
  <c r="S16" i="29"/>
  <c r="O16" i="29"/>
  <c r="K16" i="29"/>
  <c r="G16" i="29"/>
  <c r="AW15" i="29"/>
  <c r="AS15" i="29"/>
  <c r="AO15" i="29"/>
  <c r="AK15" i="29"/>
  <c r="AG15" i="29"/>
  <c r="AC15" i="29"/>
  <c r="Y15" i="29"/>
  <c r="U15" i="29"/>
  <c r="Q15" i="29"/>
  <c r="M15" i="29"/>
  <c r="I15" i="29"/>
  <c r="AY14" i="29"/>
  <c r="AU14" i="29"/>
  <c r="AQ14" i="29"/>
  <c r="AM14" i="29"/>
  <c r="AI14" i="29"/>
  <c r="AE14" i="29"/>
  <c r="AA14" i="29"/>
  <c r="W14" i="29"/>
  <c r="S14" i="29"/>
  <c r="O14" i="29"/>
  <c r="K14" i="29"/>
  <c r="G14" i="29"/>
  <c r="AW13" i="29"/>
  <c r="AS13" i="29"/>
  <c r="AO13" i="29"/>
  <c r="AK13" i="29"/>
  <c r="AG13" i="29"/>
  <c r="AC13" i="29"/>
  <c r="Y13" i="29"/>
  <c r="U13" i="29"/>
  <c r="Q13" i="29"/>
  <c r="M13" i="29"/>
  <c r="I13" i="29"/>
  <c r="AY12" i="29"/>
  <c r="AU12" i="29"/>
  <c r="AQ12" i="29"/>
  <c r="AM12" i="29"/>
  <c r="AI12" i="29"/>
  <c r="AE12" i="29"/>
  <c r="AA12" i="29"/>
  <c r="W12" i="29"/>
  <c r="S12" i="29"/>
  <c r="O12" i="29"/>
  <c r="K12" i="29"/>
  <c r="G12" i="29"/>
  <c r="AW11" i="29"/>
  <c r="AS11" i="29"/>
  <c r="AO11" i="29"/>
  <c r="AK11" i="29"/>
  <c r="AG11" i="29"/>
  <c r="AC11" i="29"/>
  <c r="Y11" i="29"/>
  <c r="U11" i="29"/>
  <c r="Q11" i="29"/>
  <c r="M11" i="29"/>
  <c r="I11" i="29"/>
  <c r="AY10" i="29"/>
  <c r="AU10" i="29"/>
  <c r="AQ10" i="29"/>
  <c r="AM10" i="29"/>
  <c r="AI10" i="29"/>
  <c r="AE10" i="29"/>
  <c r="AA10" i="29"/>
  <c r="W10" i="29"/>
  <c r="S10" i="29"/>
  <c r="O10" i="29"/>
  <c r="K10" i="29"/>
  <c r="G10" i="29"/>
  <c r="AW9" i="29"/>
  <c r="AS9" i="29"/>
  <c r="AO9" i="29"/>
  <c r="AK9" i="29"/>
  <c r="AG9" i="29"/>
  <c r="AC9" i="29"/>
  <c r="Y9" i="29"/>
  <c r="U9" i="29"/>
  <c r="Q9" i="29"/>
  <c r="M9" i="29"/>
  <c r="I9" i="29"/>
  <c r="AY8" i="29"/>
  <c r="AU8" i="29"/>
  <c r="AQ8" i="29"/>
  <c r="AM8" i="29"/>
  <c r="AI8" i="29"/>
  <c r="AE8" i="29"/>
  <c r="AA8" i="29"/>
  <c r="W8" i="29"/>
  <c r="S8" i="29"/>
  <c r="O8" i="29"/>
  <c r="K8" i="29"/>
  <c r="G8" i="29"/>
  <c r="AW7" i="29"/>
  <c r="AS7" i="29"/>
  <c r="AO7" i="29"/>
  <c r="AK7" i="29"/>
  <c r="AG7" i="29"/>
  <c r="AC7" i="29"/>
  <c r="Y7" i="29"/>
  <c r="U7" i="29"/>
  <c r="Q7" i="29"/>
  <c r="M7" i="29"/>
  <c r="I7" i="29"/>
  <c r="AY6" i="29"/>
  <c r="AU6" i="29"/>
  <c r="AQ6" i="29"/>
  <c r="AM6" i="29"/>
  <c r="AI6" i="29"/>
  <c r="AE6" i="29"/>
  <c r="AA6" i="29"/>
  <c r="W6" i="29"/>
  <c r="S6" i="29"/>
  <c r="O6" i="29"/>
  <c r="K6" i="29"/>
  <c r="G6" i="29"/>
  <c r="AW5" i="29"/>
  <c r="AS5" i="29"/>
  <c r="AO5" i="29"/>
  <c r="AK5" i="29"/>
  <c r="AG5" i="29"/>
  <c r="AC5" i="29"/>
  <c r="Y5" i="29"/>
  <c r="U5" i="29"/>
  <c r="Q5" i="29"/>
  <c r="M5" i="29"/>
  <c r="I5" i="29"/>
  <c r="AY4" i="29"/>
  <c r="AU4" i="29"/>
  <c r="AQ4" i="29"/>
  <c r="AM4" i="29"/>
  <c r="AI4" i="29"/>
  <c r="AE4" i="29"/>
  <c r="AA4" i="29"/>
  <c r="AX25" i="29"/>
  <c r="AT25" i="29"/>
  <c r="AP25" i="29"/>
  <c r="AL25" i="29"/>
  <c r="AH25" i="29"/>
  <c r="AD25" i="29"/>
  <c r="Z25" i="29"/>
  <c r="V25" i="29"/>
  <c r="R25" i="29"/>
  <c r="N25" i="29"/>
  <c r="J25" i="29"/>
  <c r="F25" i="29"/>
  <c r="AV24" i="29"/>
  <c r="AR24" i="29"/>
  <c r="AN24" i="29"/>
  <c r="AJ24" i="29"/>
  <c r="AF24" i="29"/>
  <c r="AB24" i="29"/>
  <c r="X24" i="29"/>
  <c r="T24" i="29"/>
  <c r="P24" i="29"/>
  <c r="L24" i="29"/>
  <c r="H24" i="29"/>
  <c r="AX23" i="29"/>
  <c r="AT23" i="29"/>
  <c r="AP23" i="29"/>
  <c r="AL23" i="29"/>
  <c r="AH23" i="29"/>
  <c r="AD23" i="29"/>
  <c r="Z23" i="29"/>
  <c r="V23" i="29"/>
  <c r="R23" i="29"/>
  <c r="N23" i="29"/>
  <c r="J23" i="29"/>
  <c r="F23" i="29"/>
  <c r="AV22" i="29"/>
  <c r="AR22" i="29"/>
  <c r="AN22" i="29"/>
  <c r="AJ22" i="29"/>
  <c r="AF22" i="29"/>
  <c r="AB22" i="29"/>
  <c r="X22" i="29"/>
  <c r="T22" i="29"/>
  <c r="P22" i="29"/>
  <c r="L22" i="29"/>
  <c r="H22" i="29"/>
  <c r="AX21" i="29"/>
  <c r="AT21" i="29"/>
  <c r="AP21" i="29"/>
  <c r="AL21" i="29"/>
  <c r="AH21" i="29"/>
  <c r="AD21" i="29"/>
  <c r="Z21" i="29"/>
  <c r="V21" i="29"/>
  <c r="R21" i="29"/>
  <c r="N21" i="29"/>
  <c r="J21" i="29"/>
  <c r="F21" i="29"/>
  <c r="AV20" i="29"/>
  <c r="AR20" i="29"/>
  <c r="AN20" i="29"/>
  <c r="AJ20" i="29"/>
  <c r="AF20" i="29"/>
  <c r="AB20" i="29"/>
  <c r="X20" i="29"/>
  <c r="T20" i="29"/>
  <c r="P20" i="29"/>
  <c r="L20" i="29"/>
  <c r="H20" i="29"/>
  <c r="AX19" i="29"/>
  <c r="AT19" i="29"/>
  <c r="AP19" i="29"/>
  <c r="AL19" i="29"/>
  <c r="AH19" i="29"/>
  <c r="AD19" i="29"/>
  <c r="Z19" i="29"/>
  <c r="V19" i="29"/>
  <c r="R19" i="29"/>
  <c r="N19" i="29"/>
  <c r="J19" i="29"/>
  <c r="F19" i="29"/>
  <c r="AV18" i="29"/>
  <c r="AR18" i="29"/>
  <c r="AN18" i="29"/>
  <c r="AJ18" i="29"/>
  <c r="AF18" i="29"/>
  <c r="AB18" i="29"/>
  <c r="X18" i="29"/>
  <c r="T18" i="29"/>
  <c r="P18" i="29"/>
  <c r="L18" i="29"/>
  <c r="H18" i="29"/>
  <c r="AX17" i="29"/>
  <c r="AT17" i="29"/>
  <c r="AP17" i="29"/>
  <c r="AL17" i="29"/>
  <c r="AH17" i="29"/>
  <c r="AD17" i="29"/>
  <c r="Z17" i="29"/>
  <c r="V17" i="29"/>
  <c r="R17" i="29"/>
  <c r="N17" i="29"/>
  <c r="J17" i="29"/>
  <c r="F17" i="29"/>
  <c r="AV16" i="29"/>
  <c r="AR16" i="29"/>
  <c r="AN16" i="29"/>
  <c r="AJ16" i="29"/>
  <c r="AF16" i="29"/>
  <c r="AB16" i="29"/>
  <c r="X16" i="29"/>
  <c r="T16" i="29"/>
  <c r="P16" i="29"/>
  <c r="L16" i="29"/>
  <c r="H16" i="29"/>
  <c r="AX15" i="29"/>
  <c r="AT15" i="29"/>
  <c r="AP15" i="29"/>
  <c r="AL15" i="29"/>
  <c r="AH15" i="29"/>
  <c r="AD15" i="29"/>
  <c r="Z15" i="29"/>
  <c r="V15" i="29"/>
  <c r="R15" i="29"/>
  <c r="N15" i="29"/>
  <c r="J15" i="29"/>
  <c r="F15" i="29"/>
  <c r="AV14" i="29"/>
  <c r="AR14" i="29"/>
  <c r="AN14" i="29"/>
  <c r="AJ14" i="29"/>
  <c r="AF14" i="29"/>
  <c r="AB14" i="29"/>
  <c r="X14" i="29"/>
  <c r="T14" i="29"/>
  <c r="P14" i="29"/>
  <c r="L14" i="29"/>
  <c r="H14" i="29"/>
  <c r="AX13" i="29"/>
  <c r="AT13" i="29"/>
  <c r="AP13" i="29"/>
  <c r="AL13" i="29"/>
  <c r="AH13" i="29"/>
  <c r="AD13" i="29"/>
  <c r="Z13" i="29"/>
  <c r="V13" i="29"/>
  <c r="R13" i="29"/>
  <c r="N13" i="29"/>
  <c r="J13" i="29"/>
  <c r="F13" i="29"/>
  <c r="AV12" i="29"/>
  <c r="AR12" i="29"/>
  <c r="AN12" i="29"/>
  <c r="AJ12" i="29"/>
  <c r="AF12" i="29"/>
  <c r="AB12" i="29"/>
  <c r="X12" i="29"/>
  <c r="T12" i="29"/>
  <c r="P12" i="29"/>
  <c r="L12" i="29"/>
  <c r="H12" i="29"/>
  <c r="AX11" i="29"/>
  <c r="AT11" i="29"/>
  <c r="AP11" i="29"/>
  <c r="AL11" i="29"/>
  <c r="AH11" i="29"/>
  <c r="AD11" i="29"/>
  <c r="Z11" i="29"/>
  <c r="V11" i="29"/>
  <c r="R11" i="29"/>
  <c r="N11" i="29"/>
  <c r="J11" i="29"/>
  <c r="F11" i="29"/>
  <c r="AV10" i="29"/>
  <c r="AR10" i="29"/>
  <c r="AN10" i="29"/>
  <c r="AJ10" i="29"/>
  <c r="AF10" i="29"/>
  <c r="AB10" i="29"/>
  <c r="X10" i="29"/>
  <c r="T10" i="29"/>
  <c r="P10" i="29"/>
  <c r="L10" i="29"/>
  <c r="H10" i="29"/>
  <c r="AX9" i="29"/>
  <c r="AT9" i="29"/>
  <c r="AP9" i="29"/>
  <c r="AL9" i="29"/>
  <c r="AH9" i="29"/>
  <c r="AD9" i="29"/>
  <c r="Z9" i="29"/>
  <c r="V9" i="29"/>
  <c r="R9" i="29"/>
  <c r="N9" i="29"/>
  <c r="J9" i="29"/>
  <c r="F9" i="29"/>
  <c r="AV8" i="29"/>
  <c r="AR8" i="29"/>
  <c r="AN8" i="29"/>
  <c r="AJ8" i="29"/>
  <c r="AF8" i="29"/>
  <c r="AB8" i="29"/>
  <c r="X8" i="29"/>
  <c r="T8" i="29"/>
  <c r="P8" i="29"/>
  <c r="L8" i="29"/>
  <c r="H8" i="29"/>
  <c r="AX7" i="29"/>
  <c r="AT7" i="29"/>
  <c r="AP7" i="29"/>
  <c r="AL7" i="29"/>
  <c r="AH7" i="29"/>
  <c r="AD7" i="29"/>
  <c r="Z7" i="29"/>
  <c r="V7" i="29"/>
  <c r="R7" i="29"/>
  <c r="N7" i="29"/>
  <c r="J7" i="29"/>
  <c r="F7" i="29"/>
  <c r="AV6" i="29"/>
  <c r="AR6" i="29"/>
  <c r="AN6" i="29"/>
  <c r="AJ6" i="29"/>
  <c r="AF6" i="29"/>
  <c r="AB6" i="29"/>
  <c r="X6" i="29"/>
  <c r="T6" i="29"/>
  <c r="P6" i="29"/>
  <c r="L6" i="29"/>
  <c r="H6" i="29"/>
  <c r="AX5" i="29"/>
  <c r="AT5" i="29"/>
  <c r="AP5" i="29"/>
  <c r="AL5" i="29"/>
  <c r="AH5" i="29"/>
  <c r="AD5" i="29"/>
  <c r="Z5" i="29"/>
  <c r="V5" i="29"/>
  <c r="R5" i="29"/>
  <c r="N5" i="29"/>
  <c r="J5" i="29"/>
  <c r="F5" i="29"/>
  <c r="AV4" i="29"/>
  <c r="AR4" i="29"/>
  <c r="AN4" i="29"/>
  <c r="AJ4" i="29"/>
  <c r="AF4" i="29"/>
  <c r="AB4" i="29"/>
  <c r="AY25" i="29"/>
  <c r="AU25" i="29"/>
  <c r="AQ25" i="29"/>
  <c r="AM25" i="29"/>
  <c r="AI25" i="29"/>
  <c r="AE25" i="29"/>
  <c r="AA25" i="29"/>
  <c r="W25" i="29"/>
  <c r="S25" i="29"/>
  <c r="O25" i="29"/>
  <c r="K25" i="29"/>
  <c r="G25" i="29"/>
  <c r="AW24" i="29"/>
  <c r="AS24" i="29"/>
  <c r="AO24" i="29"/>
  <c r="AK24" i="29"/>
  <c r="AG24" i="29"/>
  <c r="AC24" i="29"/>
  <c r="Y24" i="29"/>
  <c r="U24" i="29"/>
  <c r="Q24" i="29"/>
  <c r="M24" i="29"/>
  <c r="I24" i="29"/>
  <c r="AY23" i="29"/>
  <c r="AU23" i="29"/>
  <c r="AQ23" i="29"/>
  <c r="AM23" i="29"/>
  <c r="AI23" i="29"/>
  <c r="AE23" i="29"/>
  <c r="AA23" i="29"/>
  <c r="W23" i="29"/>
  <c r="S23" i="29"/>
  <c r="O23" i="29"/>
  <c r="K23" i="29"/>
  <c r="G23" i="29"/>
  <c r="AW22" i="29"/>
  <c r="AS22" i="29"/>
  <c r="AO22" i="29"/>
  <c r="AK22" i="29"/>
  <c r="AG22" i="29"/>
  <c r="AC22" i="29"/>
  <c r="Y22" i="29"/>
  <c r="U22" i="29"/>
  <c r="Q22" i="29"/>
  <c r="M22" i="29"/>
  <c r="I22" i="29"/>
  <c r="AY21" i="29"/>
  <c r="AU21" i="29"/>
  <c r="AQ21" i="29"/>
  <c r="AM21" i="29"/>
  <c r="AI21" i="29"/>
  <c r="AE21" i="29"/>
  <c r="AA21" i="29"/>
  <c r="W21" i="29"/>
  <c r="S21" i="29"/>
  <c r="O21" i="29"/>
  <c r="K21" i="29"/>
  <c r="G21" i="29"/>
  <c r="AW20" i="29"/>
  <c r="AS20" i="29"/>
  <c r="AO20" i="29"/>
  <c r="AK20" i="29"/>
  <c r="AG20" i="29"/>
  <c r="AC20" i="29"/>
  <c r="Y20" i="29"/>
  <c r="U20" i="29"/>
  <c r="Q20" i="29"/>
  <c r="M20" i="29"/>
  <c r="I20" i="29"/>
  <c r="AY19" i="29"/>
  <c r="AU19" i="29"/>
  <c r="AQ19" i="29"/>
  <c r="AM19" i="29"/>
  <c r="AI19" i="29"/>
  <c r="AE19" i="29"/>
  <c r="AA19" i="29"/>
  <c r="W19" i="29"/>
  <c r="S19" i="29"/>
  <c r="O19" i="29"/>
  <c r="K19" i="29"/>
  <c r="G19" i="29"/>
  <c r="AW18" i="29"/>
  <c r="AS18" i="29"/>
  <c r="AO18" i="29"/>
  <c r="AK18" i="29"/>
  <c r="AG18" i="29"/>
  <c r="AC18" i="29"/>
  <c r="Y18" i="29"/>
  <c r="U18" i="29"/>
  <c r="Q18" i="29"/>
  <c r="M18" i="29"/>
  <c r="I18" i="29"/>
  <c r="AY17" i="29"/>
  <c r="AU17" i="29"/>
  <c r="AQ17" i="29"/>
  <c r="AM17" i="29"/>
  <c r="AI17" i="29"/>
  <c r="AE17" i="29"/>
  <c r="AA17" i="29"/>
  <c r="W17" i="29"/>
  <c r="S17" i="29"/>
  <c r="O17" i="29"/>
  <c r="K17" i="29"/>
  <c r="G17" i="29"/>
  <c r="AW16" i="29"/>
  <c r="AS16" i="29"/>
  <c r="AO16" i="29"/>
  <c r="AK16" i="29"/>
  <c r="AG16" i="29"/>
  <c r="AC16" i="29"/>
  <c r="Y16" i="29"/>
  <c r="U16" i="29"/>
  <c r="Q16" i="29"/>
  <c r="M16" i="29"/>
  <c r="I16" i="29"/>
  <c r="AY15" i="29"/>
  <c r="AU15" i="29"/>
  <c r="AQ15" i="29"/>
  <c r="AM15" i="29"/>
  <c r="AI15" i="29"/>
  <c r="AE15" i="29"/>
  <c r="AA15" i="29"/>
  <c r="W15" i="29"/>
  <c r="S15" i="29"/>
  <c r="O15" i="29"/>
  <c r="K15" i="29"/>
  <c r="G15" i="29"/>
  <c r="AW14" i="29"/>
  <c r="AS14" i="29"/>
  <c r="AO14" i="29"/>
  <c r="AK14" i="29"/>
  <c r="AG14" i="29"/>
  <c r="AC14" i="29"/>
  <c r="Y14" i="29"/>
  <c r="U14" i="29"/>
  <c r="Q14" i="29"/>
  <c r="M14" i="29"/>
  <c r="I14" i="29"/>
  <c r="AY13" i="29"/>
  <c r="AU13" i="29"/>
  <c r="AQ13" i="29"/>
  <c r="AM13" i="29"/>
  <c r="AI13" i="29"/>
  <c r="AE13" i="29"/>
  <c r="AA13" i="29"/>
  <c r="W13" i="29"/>
  <c r="S13" i="29"/>
  <c r="O13" i="29"/>
  <c r="K13" i="29"/>
  <c r="G13" i="29"/>
  <c r="AW12" i="29"/>
  <c r="AS12" i="29"/>
  <c r="AO12" i="29"/>
  <c r="AK12" i="29"/>
  <c r="AG12" i="29"/>
  <c r="AC12" i="29"/>
  <c r="Y12" i="29"/>
  <c r="U12" i="29"/>
  <c r="Q12" i="29"/>
  <c r="M12" i="29"/>
  <c r="I12" i="29"/>
  <c r="AY11" i="29"/>
  <c r="AU11" i="29"/>
  <c r="AQ11" i="29"/>
  <c r="AM11" i="29"/>
  <c r="AI11" i="29"/>
  <c r="AE11" i="29"/>
  <c r="AA11" i="29"/>
  <c r="W11" i="29"/>
  <c r="S11" i="29"/>
  <c r="O11" i="29"/>
  <c r="K11" i="29"/>
  <c r="G11" i="29"/>
  <c r="AW10" i="29"/>
  <c r="AS10" i="29"/>
  <c r="AO10" i="29"/>
  <c r="AK10" i="29"/>
  <c r="AG10" i="29"/>
  <c r="AC10" i="29"/>
  <c r="Y10" i="29"/>
  <c r="U10" i="29"/>
  <c r="Q10" i="29"/>
  <c r="M10" i="29"/>
  <c r="I10" i="29"/>
  <c r="AY9" i="29"/>
  <c r="AU9" i="29"/>
  <c r="AQ9" i="29"/>
  <c r="AM9" i="29"/>
  <c r="AI9" i="29"/>
  <c r="AE9" i="29"/>
  <c r="AA9" i="29"/>
  <c r="W9" i="29"/>
  <c r="S9" i="29"/>
  <c r="O9" i="29"/>
  <c r="K9" i="29"/>
  <c r="G9" i="29"/>
  <c r="AW8" i="29"/>
  <c r="AS8" i="29"/>
  <c r="AO8" i="29"/>
  <c r="AK8" i="29"/>
  <c r="AG8" i="29"/>
  <c r="AC8" i="29"/>
  <c r="Y8" i="29"/>
  <c r="U8" i="29"/>
  <c r="Q8" i="29"/>
  <c r="M8" i="29"/>
  <c r="I8" i="29"/>
  <c r="AY7" i="29"/>
  <c r="AU7" i="29"/>
  <c r="AQ7" i="29"/>
  <c r="AM7" i="29"/>
  <c r="AI7" i="29"/>
  <c r="AE7" i="29"/>
  <c r="AA7" i="29"/>
  <c r="W7" i="29"/>
  <c r="S7" i="29"/>
  <c r="O7" i="29"/>
  <c r="K7" i="29"/>
  <c r="G7" i="29"/>
  <c r="AW6" i="29"/>
  <c r="AS6" i="29"/>
  <c r="AO6" i="29"/>
  <c r="AK6" i="29"/>
  <c r="AG6" i="29"/>
  <c r="AC6" i="29"/>
  <c r="Y6" i="29"/>
  <c r="U6" i="29"/>
  <c r="Q6" i="29"/>
  <c r="M6" i="29"/>
  <c r="I6" i="29"/>
  <c r="AY5" i="29"/>
  <c r="AU5" i="29"/>
  <c r="AQ5" i="29"/>
  <c r="AM5" i="29"/>
  <c r="AI5" i="29"/>
  <c r="AE5" i="29"/>
  <c r="AA5" i="29"/>
  <c r="W5" i="29"/>
  <c r="S5" i="29"/>
  <c r="O5" i="29"/>
  <c r="K5" i="29"/>
  <c r="G5" i="29"/>
  <c r="AW4" i="29"/>
  <c r="AS4" i="29"/>
  <c r="AO4" i="29"/>
  <c r="AK4" i="29"/>
  <c r="AG4" i="29"/>
  <c r="AC4" i="29"/>
  <c r="Y4" i="29"/>
  <c r="U4" i="29"/>
  <c r="Z6" i="29"/>
  <c r="J6" i="29"/>
  <c r="AN5" i="29"/>
  <c r="X5" i="29"/>
  <c r="H5" i="29"/>
  <c r="AL4" i="29"/>
  <c r="X4" i="29"/>
  <c r="S4" i="29"/>
  <c r="O4" i="29"/>
  <c r="K4" i="29"/>
  <c r="G4" i="29"/>
  <c r="AW3" i="29"/>
  <c r="AS3" i="29"/>
  <c r="AO3" i="29"/>
  <c r="AK3" i="29"/>
  <c r="AG3" i="29"/>
  <c r="AC3" i="29"/>
  <c r="Y3" i="29"/>
  <c r="U3" i="29"/>
  <c r="Q3" i="29"/>
  <c r="M3" i="29"/>
  <c r="I3" i="29"/>
  <c r="AY2" i="29"/>
  <c r="AU2" i="29"/>
  <c r="AQ2" i="29"/>
  <c r="AM2" i="29"/>
  <c r="AI2" i="29"/>
  <c r="AE2" i="29"/>
  <c r="AA2" i="29"/>
  <c r="W2" i="29"/>
  <c r="S2" i="29"/>
  <c r="O2" i="29"/>
  <c r="K2" i="29"/>
  <c r="G2" i="29"/>
  <c r="N4" i="29"/>
  <c r="AR3" i="29"/>
  <c r="AB3" i="29"/>
  <c r="P3" i="29"/>
  <c r="AX2" i="29"/>
  <c r="AL2" i="29"/>
  <c r="AH2" i="29"/>
  <c r="V2" i="29"/>
  <c r="J2" i="29"/>
  <c r="AD6" i="29"/>
  <c r="N6" i="29"/>
  <c r="AR5" i="29"/>
  <c r="AB5" i="29"/>
  <c r="L5" i="29"/>
  <c r="AP4" i="29"/>
  <c r="Z4" i="29"/>
  <c r="T4" i="29"/>
  <c r="P4" i="29"/>
  <c r="L4" i="29"/>
  <c r="H4" i="29"/>
  <c r="AX3" i="29"/>
  <c r="AT3" i="29"/>
  <c r="AP3" i="29"/>
  <c r="AL3" i="29"/>
  <c r="AH3" i="29"/>
  <c r="AD3" i="29"/>
  <c r="Z3" i="29"/>
  <c r="V3" i="29"/>
  <c r="R3" i="29"/>
  <c r="N3" i="29"/>
  <c r="J3" i="29"/>
  <c r="F3" i="29"/>
  <c r="AV2" i="29"/>
  <c r="AR2" i="29"/>
  <c r="AN2" i="29"/>
  <c r="AJ2" i="29"/>
  <c r="AF2" i="29"/>
  <c r="AB2" i="29"/>
  <c r="X2" i="29"/>
  <c r="T2" i="29"/>
  <c r="P2" i="29"/>
  <c r="L2" i="29"/>
  <c r="H2" i="29"/>
  <c r="F2" i="29"/>
  <c r="V6" i="29"/>
  <c r="AJ5" i="29"/>
  <c r="AX4" i="29"/>
  <c r="W4" i="29"/>
  <c r="J4" i="29"/>
  <c r="AV3" i="29"/>
  <c r="AJ3" i="29"/>
  <c r="X3" i="29"/>
  <c r="L3" i="29"/>
  <c r="AT2" i="29"/>
  <c r="AD2" i="29"/>
  <c r="N2" i="29"/>
  <c r="AH6" i="29"/>
  <c r="R6" i="29"/>
  <c r="AV5" i="29"/>
  <c r="AF5" i="29"/>
  <c r="P5" i="29"/>
  <c r="AT4" i="29"/>
  <c r="AD4" i="29"/>
  <c r="V4" i="29"/>
  <c r="Q4" i="29"/>
  <c r="M4" i="29"/>
  <c r="I4" i="29"/>
  <c r="AY3" i="29"/>
  <c r="AU3" i="29"/>
  <c r="AQ3" i="29"/>
  <c r="AM3" i="29"/>
  <c r="AI3" i="29"/>
  <c r="AE3" i="29"/>
  <c r="AA3" i="29"/>
  <c r="W3" i="29"/>
  <c r="S3" i="29"/>
  <c r="O3" i="29"/>
  <c r="K3" i="29"/>
  <c r="G3" i="29"/>
  <c r="AW2" i="29"/>
  <c r="AS2" i="29"/>
  <c r="AO2" i="29"/>
  <c r="AK2" i="29"/>
  <c r="AG2" i="29"/>
  <c r="AC2" i="29"/>
  <c r="Y2" i="29"/>
  <c r="U2" i="29"/>
  <c r="Q2" i="29"/>
  <c r="M2" i="29"/>
  <c r="I2" i="29"/>
  <c r="AL6" i="29"/>
  <c r="F6" i="29"/>
  <c r="T5" i="29"/>
  <c r="AH4" i="29"/>
  <c r="R4" i="29"/>
  <c r="F4" i="29"/>
  <c r="AN3" i="29"/>
  <c r="AF3" i="29"/>
  <c r="T3" i="29"/>
  <c r="H3" i="29"/>
  <c r="AP2" i="29"/>
  <c r="Z2" i="29"/>
  <c r="R2" i="29"/>
  <c r="BK555" i="2"/>
  <c r="BJ555" i="2"/>
  <c r="BS63" i="2"/>
  <c r="BT63" i="2"/>
  <c r="BM63" i="2"/>
  <c r="BR63" i="2"/>
  <c r="BI555" i="2"/>
  <c r="E13" i="29" l="1"/>
  <c r="E14" i="29"/>
  <c r="E22" i="29"/>
  <c r="E3" i="29"/>
  <c r="E4" i="29"/>
  <c r="E2" i="29"/>
  <c r="M33" i="8" s="1"/>
  <c r="N33" i="8" s="1"/>
  <c r="E9" i="29"/>
  <c r="E17" i="29"/>
  <c r="E18" i="29"/>
  <c r="E25" i="29"/>
  <c r="E11" i="29"/>
  <c r="E12" i="29"/>
  <c r="E19" i="29"/>
  <c r="E20" i="29"/>
  <c r="M51" i="8" s="1"/>
  <c r="N51" i="8" s="1"/>
  <c r="E6" i="29"/>
  <c r="E5" i="29"/>
  <c r="E21" i="29"/>
  <c r="E16" i="29"/>
  <c r="M47" i="8" s="1"/>
  <c r="N47" i="8" s="1"/>
  <c r="E7" i="29"/>
  <c r="E8" i="29"/>
  <c r="E15" i="29"/>
  <c r="E24" i="29"/>
  <c r="E23" i="29"/>
  <c r="E10" i="29"/>
  <c r="F556" i="27"/>
  <c r="G556" i="27" s="1"/>
  <c r="BM555" i="2"/>
  <c r="BY63" i="2"/>
  <c r="BS555" i="2"/>
  <c r="BZ63" i="2"/>
  <c r="BT555" i="2"/>
  <c r="BX63" i="2"/>
  <c r="BR555" i="2"/>
  <c r="BJ556" i="2"/>
  <c r="B11" i="5" s="1"/>
  <c r="BI556" i="2"/>
  <c r="BK556" i="2"/>
  <c r="M55" i="8" l="1"/>
  <c r="N55" i="8" s="1"/>
  <c r="M56" i="8"/>
  <c r="N56" i="8" s="1"/>
  <c r="M45" i="8"/>
  <c r="N45" i="8" s="1"/>
  <c r="M46" i="8"/>
  <c r="N46" i="8" s="1"/>
  <c r="M52" i="8"/>
  <c r="N52" i="8" s="1"/>
  <c r="M50" i="8"/>
  <c r="N50" i="8" s="1"/>
  <c r="M49" i="8"/>
  <c r="N49" i="8" s="1"/>
  <c r="M35" i="8"/>
  <c r="N35" i="8" s="1"/>
  <c r="M44" i="8"/>
  <c r="N44" i="8" s="1"/>
  <c r="M54" i="8"/>
  <c r="N54" i="8" s="1"/>
  <c r="M38" i="8"/>
  <c r="N38" i="8" s="1"/>
  <c r="M37" i="8"/>
  <c r="N37" i="8" s="1"/>
  <c r="M42" i="8"/>
  <c r="N42" i="8" s="1"/>
  <c r="M40" i="8"/>
  <c r="N40" i="8" s="1"/>
  <c r="M53" i="8"/>
  <c r="N53" i="8" s="1"/>
  <c r="M41" i="8"/>
  <c r="N41" i="8" s="1"/>
  <c r="M39" i="8"/>
  <c r="N39" i="8" s="1"/>
  <c r="M36" i="8"/>
  <c r="N36" i="8" s="1"/>
  <c r="M43" i="8"/>
  <c r="N43" i="8" s="1"/>
  <c r="M48" i="8"/>
  <c r="N48" i="8" s="1"/>
  <c r="M34" i="8"/>
  <c r="N34" i="8" s="1"/>
  <c r="D26" i="5"/>
  <c r="BR556" i="2"/>
  <c r="BS556" i="2"/>
  <c r="BT556" i="2"/>
  <c r="A52" i="8" l="1"/>
  <c r="A39" i="8"/>
  <c r="A44" i="8"/>
  <c r="A38" i="8"/>
  <c r="A33" i="8"/>
  <c r="A42" i="8"/>
  <c r="A37" i="8"/>
  <c r="A50" i="8"/>
  <c r="A49" i="8"/>
  <c r="A36" i="8"/>
  <c r="A56" i="8"/>
  <c r="A54" i="8"/>
  <c r="A34" i="8"/>
  <c r="A46" i="8"/>
  <c r="A43" i="8"/>
  <c r="A45" i="8"/>
  <c r="A41" i="8"/>
  <c r="A53" i="8"/>
  <c r="A40" i="8"/>
  <c r="A51" i="8"/>
  <c r="A35" i="8"/>
  <c r="A48" i="8"/>
  <c r="A47" i="8"/>
  <c r="A55" i="8"/>
  <c r="F12" i="8" l="1"/>
  <c r="J17" i="8"/>
  <c r="G17" i="8"/>
  <c r="M12" i="8"/>
  <c r="J8" i="8"/>
  <c r="E6" i="8"/>
  <c r="J18" i="8"/>
  <c r="M18" i="8"/>
  <c r="J26" i="8"/>
  <c r="H12" i="8"/>
  <c r="J12" i="8"/>
  <c r="E24" i="8"/>
  <c r="D20" i="8"/>
  <c r="J20" i="8"/>
  <c r="L20" i="8"/>
  <c r="F20" i="8"/>
  <c r="I20" i="8"/>
  <c r="L25" i="8"/>
  <c r="M20" i="8"/>
  <c r="J22" i="8"/>
  <c r="E20" i="8"/>
  <c r="C12" i="8"/>
  <c r="K12" i="8"/>
  <c r="I16" i="8"/>
  <c r="J19" i="8"/>
  <c r="E25" i="8"/>
  <c r="I12" i="8"/>
  <c r="H20" i="8"/>
  <c r="L12" i="8"/>
  <c r="J13" i="8"/>
  <c r="L24" i="8"/>
  <c r="E12" i="8"/>
  <c r="F16" i="8"/>
  <c r="D7" i="8"/>
  <c r="K20" i="8"/>
  <c r="G12" i="8"/>
  <c r="K24" i="8"/>
  <c r="F9" i="8"/>
  <c r="G26" i="8"/>
  <c r="G20" i="8"/>
  <c r="C20" i="8"/>
  <c r="D12" i="8"/>
  <c r="G10" i="8"/>
  <c r="F23" i="8"/>
  <c r="J25" i="8"/>
  <c r="D22" i="8"/>
  <c r="M5" i="8"/>
  <c r="E13" i="8"/>
  <c r="K7" i="8"/>
  <c r="G24" i="8"/>
  <c r="C18" i="8"/>
  <c r="J24" i="8"/>
  <c r="H15" i="8"/>
  <c r="H11" i="8"/>
  <c r="D14" i="8"/>
  <c r="I14" i="8"/>
  <c r="E17" i="8"/>
  <c r="G22" i="8"/>
  <c r="D9" i="8"/>
  <c r="G11" i="8"/>
  <c r="G25" i="8"/>
  <c r="F11" i="8"/>
  <c r="G6" i="8"/>
  <c r="L3" i="8"/>
  <c r="D3" i="8"/>
  <c r="H19" i="8"/>
  <c r="D18" i="8"/>
  <c r="H25" i="8"/>
  <c r="M24" i="8"/>
  <c r="M25" i="8"/>
  <c r="F6" i="8"/>
  <c r="J7" i="8"/>
  <c r="L4" i="8"/>
  <c r="F17" i="8"/>
  <c r="J3" i="8"/>
  <c r="F24" i="8"/>
  <c r="K18" i="8"/>
  <c r="M17" i="8"/>
  <c r="M14" i="8"/>
  <c r="F14" i="8"/>
  <c r="L14" i="8"/>
  <c r="H24" i="8"/>
  <c r="L10" i="8"/>
  <c r="F18" i="8"/>
  <c r="L15" i="8"/>
  <c r="I24" i="8"/>
  <c r="K4" i="8"/>
  <c r="C11" i="8"/>
  <c r="E3" i="8"/>
  <c r="C24" i="8"/>
  <c r="H10" i="8"/>
  <c r="D24" i="8"/>
  <c r="H17" i="8"/>
  <c r="H18" i="8"/>
  <c r="C22" i="8"/>
  <c r="H13" i="8"/>
  <c r="M8" i="8"/>
  <c r="I22" i="8"/>
  <c r="J14" i="8"/>
  <c r="G23" i="8"/>
  <c r="I10" i="8"/>
  <c r="E16" i="8"/>
  <c r="H23" i="8"/>
  <c r="I15" i="8"/>
  <c r="E4" i="8"/>
  <c r="I18" i="8"/>
  <c r="E7" i="8"/>
  <c r="C23" i="8"/>
  <c r="L5" i="8"/>
  <c r="L19" i="8"/>
  <c r="K13" i="8"/>
  <c r="D4" i="8"/>
  <c r="D19" i="8"/>
  <c r="H16" i="8"/>
  <c r="F22" i="8"/>
  <c r="E18" i="8"/>
  <c r="C9" i="8"/>
  <c r="L17" i="8"/>
  <c r="K25" i="8"/>
  <c r="D15" i="8"/>
  <c r="C14" i="8"/>
  <c r="I25" i="8"/>
  <c r="J4" i="8"/>
  <c r="D11" i="8"/>
  <c r="M3" i="8"/>
  <c r="I6" i="8"/>
  <c r="G7" i="8"/>
  <c r="J23" i="8"/>
  <c r="I19" i="8"/>
  <c r="C7" i="8"/>
  <c r="K26" i="8"/>
  <c r="K23" i="8"/>
  <c r="M7" i="8"/>
  <c r="E11" i="8"/>
  <c r="F21" i="8"/>
  <c r="E19" i="8"/>
  <c r="H22" i="8"/>
  <c r="G4" i="8"/>
  <c r="C10" i="8"/>
  <c r="L6" i="8"/>
  <c r="L11" i="8"/>
  <c r="K5" i="8"/>
  <c r="E10" i="8"/>
  <c r="J15" i="8"/>
  <c r="I26" i="8"/>
  <c r="I11" i="8"/>
  <c r="J16" i="8"/>
  <c r="C4" i="8"/>
  <c r="H6" i="8"/>
  <c r="E23" i="8"/>
  <c r="J11" i="8"/>
  <c r="G3" i="8"/>
  <c r="L16" i="8"/>
  <c r="D10" i="8"/>
  <c r="D25" i="8"/>
  <c r="K15" i="8"/>
  <c r="M21" i="8"/>
  <c r="M6" i="8"/>
  <c r="G13" i="8"/>
  <c r="C25" i="8"/>
  <c r="D21" i="8"/>
  <c r="M22" i="8"/>
  <c r="H14" i="8"/>
  <c r="F7" i="8"/>
  <c r="J6" i="8"/>
  <c r="J9" i="8"/>
  <c r="I17" i="8"/>
  <c r="K10" i="8"/>
  <c r="D16" i="8"/>
  <c r="G8" i="8"/>
  <c r="H3" i="8"/>
  <c r="F26" i="8"/>
  <c r="M23" i="8"/>
  <c r="M10" i="8"/>
  <c r="E15" i="8"/>
  <c r="H7" i="8"/>
  <c r="I13" i="8"/>
  <c r="E8" i="8"/>
  <c r="L8" i="8"/>
  <c r="D17" i="8"/>
  <c r="M4" i="8"/>
  <c r="E26" i="8"/>
  <c r="F3" i="8"/>
  <c r="C17" i="8"/>
  <c r="G18" i="8"/>
  <c r="E22" i="8"/>
  <c r="J10" i="8"/>
  <c r="G19" i="8"/>
  <c r="L13" i="8"/>
  <c r="K22" i="8"/>
  <c r="D13" i="8"/>
  <c r="K19" i="8"/>
  <c r="C13" i="8"/>
  <c r="I21" i="8"/>
  <c r="F5" i="8"/>
  <c r="G14" i="8"/>
  <c r="J21" i="8"/>
  <c r="F10" i="8"/>
  <c r="F13" i="8"/>
  <c r="G5" i="8"/>
  <c r="E21" i="8"/>
  <c r="L9" i="8"/>
  <c r="L23" i="8"/>
  <c r="K17" i="8"/>
  <c r="D8" i="8"/>
  <c r="D23" i="8"/>
  <c r="M15" i="8"/>
  <c r="I5" i="8"/>
  <c r="J5" i="8"/>
  <c r="F8" i="8"/>
  <c r="E5" i="8"/>
  <c r="D6" i="8"/>
  <c r="K11" i="8"/>
  <c r="I7" i="8"/>
  <c r="H5" i="8"/>
  <c r="G16" i="8"/>
  <c r="C5" i="8"/>
  <c r="C19" i="8"/>
  <c r="C8" i="8"/>
  <c r="L21" i="8"/>
  <c r="K14" i="8"/>
  <c r="D5" i="8"/>
  <c r="M13" i="8"/>
  <c r="M19" i="8"/>
  <c r="F19" i="8"/>
  <c r="H4" i="8"/>
  <c r="C3" i="8"/>
  <c r="F15" i="8"/>
  <c r="K8" i="8"/>
  <c r="M9" i="8"/>
  <c r="E9" i="8"/>
  <c r="F4" i="8"/>
  <c r="I3" i="8"/>
  <c r="M11" i="8"/>
  <c r="G9" i="8"/>
  <c r="F25" i="8"/>
  <c r="C6" i="8"/>
  <c r="C26" i="8"/>
  <c r="L26" i="8"/>
  <c r="K9" i="8"/>
  <c r="M26" i="8"/>
  <c r="M16" i="8"/>
  <c r="E14" i="8"/>
  <c r="C15" i="8"/>
  <c r="H8" i="8"/>
  <c r="G15" i="8"/>
  <c r="G21" i="8"/>
  <c r="H26" i="8"/>
  <c r="L22" i="8"/>
  <c r="K6" i="8"/>
  <c r="K21" i="8"/>
  <c r="K3" i="8"/>
  <c r="I23" i="8"/>
  <c r="I8" i="8"/>
  <c r="C16" i="8"/>
  <c r="H21" i="8"/>
  <c r="I9" i="8"/>
  <c r="C21" i="8"/>
  <c r="H9" i="8"/>
  <c r="I4" i="8"/>
  <c r="L18" i="8"/>
  <c r="L7" i="8"/>
  <c r="D26" i="8"/>
  <c r="K16" i="8"/>
  <c r="DJ547" i="2"/>
  <c r="DJ552" i="2"/>
  <c r="DK547" i="2" l="1"/>
  <c r="BL547" i="2"/>
  <c r="BN547" i="2" s="1"/>
  <c r="DK552" i="2"/>
  <c r="BL552" i="2"/>
  <c r="BN552" i="2" s="1"/>
  <c r="DJ549" i="2" l="1"/>
  <c r="BL549" i="2" l="1"/>
  <c r="BN549" i="2" s="1"/>
  <c r="DJ554" i="2"/>
  <c r="DJ553" i="2"/>
  <c r="DK549" i="2"/>
  <c r="BL553" i="2" l="1"/>
  <c r="BN553" i="2" s="1"/>
  <c r="DK554" i="2"/>
  <c r="DJ544" i="2"/>
  <c r="BL554" i="2"/>
  <c r="DJ546" i="2"/>
  <c r="DK553" i="2"/>
  <c r="BN554" i="2" l="1"/>
  <c r="DK546" i="2"/>
  <c r="DK544" i="2"/>
  <c r="BL546" i="2"/>
  <c r="BN546" i="2" s="1"/>
  <c r="BL544" i="2"/>
  <c r="BN544" i="2" s="1"/>
  <c r="DJ545" i="2" l="1"/>
  <c r="DJ550" i="2"/>
  <c r="DJ551" i="2" l="1"/>
  <c r="DK545" i="2"/>
  <c r="DK550" i="2"/>
  <c r="DJ543" i="2"/>
  <c r="BL545" i="2"/>
  <c r="BN545" i="2" s="1"/>
  <c r="BL550" i="2"/>
  <c r="BN550" i="2" s="1"/>
  <c r="DK551" i="2" l="1"/>
  <c r="BL543" i="2"/>
  <c r="BL551" i="2"/>
  <c r="BN551" i="2" s="1"/>
  <c r="DK543" i="2"/>
  <c r="BN543" i="2" l="1"/>
  <c r="DC1" i="2" l="1"/>
  <c r="C16" i="5"/>
  <c r="DC537" i="2" l="1"/>
  <c r="DC535" i="2"/>
  <c r="DC553" i="2"/>
  <c r="DC543" i="2"/>
  <c r="DC542" i="2"/>
  <c r="DC551" i="2"/>
  <c r="DC554" i="2"/>
  <c r="DC544" i="2"/>
  <c r="DC540" i="2"/>
  <c r="DC538" i="2"/>
  <c r="DC546" i="2"/>
  <c r="DC549" i="2"/>
  <c r="DB553" i="2"/>
  <c r="DB542" i="2"/>
  <c r="DB540" i="2"/>
  <c r="DB531" i="2"/>
  <c r="DB550" i="2"/>
  <c r="DB552" i="2"/>
  <c r="DC541" i="2"/>
  <c r="DB532" i="2"/>
  <c r="DB534" i="2"/>
  <c r="DB536" i="2"/>
  <c r="DC545" i="2"/>
  <c r="DB548" i="2"/>
  <c r="DB547" i="2"/>
  <c r="DB533" i="2"/>
  <c r="DB539" i="2"/>
  <c r="DC552" i="2"/>
  <c r="DB541" i="2"/>
  <c r="DC532" i="2"/>
  <c r="DC534" i="2"/>
  <c r="DC536" i="2"/>
  <c r="DB545" i="2"/>
  <c r="DC533" i="2"/>
  <c r="DC539" i="2"/>
  <c r="DB537" i="2"/>
  <c r="DB543" i="2"/>
  <c r="DB551" i="2"/>
  <c r="DB546" i="2"/>
  <c r="DC531" i="2"/>
  <c r="DC550" i="2"/>
  <c r="DC548" i="2"/>
  <c r="DC547" i="2"/>
  <c r="DB535" i="2"/>
  <c r="DB554" i="2"/>
  <c r="DB544" i="2"/>
  <c r="DB538" i="2"/>
  <c r="DB549" i="2"/>
  <c r="DB1" i="2"/>
  <c r="F7" i="13" l="1"/>
  <c r="D7" i="13" l="1"/>
  <c r="G7" i="13" l="1"/>
  <c r="I555" i="25" l="1"/>
  <c r="H555" i="25"/>
  <c r="DO23" i="25" l="1"/>
  <c r="DO17" i="25"/>
  <c r="DO21" i="25"/>
  <c r="DO18" i="25"/>
  <c r="DO22" i="25"/>
  <c r="DO19" i="25"/>
  <c r="DO24" i="25"/>
  <c r="DO25" i="25"/>
  <c r="DO20" i="25"/>
  <c r="DO16" i="25"/>
  <c r="DO26" i="25"/>
  <c r="DO28" i="25" l="1"/>
  <c r="DO36" i="25"/>
  <c r="DO32" i="25"/>
  <c r="DO37" i="25"/>
  <c r="DO27" i="25"/>
  <c r="DO30" i="25"/>
  <c r="DO35" i="25"/>
  <c r="DO31" i="25"/>
  <c r="DO34" i="25"/>
  <c r="DO33" i="25"/>
  <c r="DO29" i="25"/>
  <c r="DO43" i="25" l="1"/>
  <c r="DO40" i="25"/>
  <c r="DO46" i="25"/>
  <c r="DO39" i="25"/>
  <c r="DO44" i="25"/>
  <c r="DO48" i="25"/>
  <c r="DO38" i="25"/>
  <c r="DO42" i="25"/>
  <c r="DO41" i="25"/>
  <c r="DO45" i="25"/>
  <c r="DO47" i="25"/>
  <c r="DO49" i="25" l="1"/>
  <c r="DO50" i="25" l="1"/>
  <c r="DO55" i="25"/>
  <c r="DO56" i="25"/>
  <c r="DO57" i="25"/>
  <c r="DO52" i="25"/>
  <c r="DO54" i="25"/>
  <c r="DO59" i="25"/>
  <c r="DO58" i="25"/>
  <c r="DO53" i="25"/>
  <c r="DO51" i="25"/>
  <c r="DO60" i="25" l="1"/>
  <c r="DO61" i="25" l="1"/>
  <c r="DO62" i="25" l="1"/>
  <c r="DO70" i="25"/>
  <c r="DO63" i="25"/>
  <c r="DO67" i="25"/>
  <c r="DO68" i="25"/>
  <c r="DO66" i="25"/>
  <c r="DO65" i="25"/>
  <c r="DO71" i="25"/>
  <c r="DO69" i="25"/>
  <c r="DO64" i="25"/>
  <c r="DO72" i="25"/>
  <c r="DO74" i="25" l="1"/>
  <c r="DO73" i="25"/>
  <c r="DO76" i="25"/>
  <c r="DO80" i="25"/>
  <c r="DO82" i="25"/>
  <c r="DO77" i="25"/>
  <c r="DO75" i="25"/>
  <c r="DO79" i="25"/>
  <c r="DO78" i="25"/>
  <c r="DO83" i="25"/>
  <c r="DO81" i="25"/>
  <c r="DO84" i="25" l="1"/>
  <c r="DO85" i="25"/>
  <c r="DO87" i="25" l="1"/>
  <c r="DO90" i="25" l="1"/>
  <c r="DO93" i="25"/>
  <c r="DO86" i="25"/>
  <c r="DO91" i="25"/>
  <c r="DO89" i="25"/>
  <c r="DO94" i="25"/>
  <c r="DO92" i="25"/>
  <c r="DO88" i="25"/>
  <c r="DO96" i="25" l="1"/>
  <c r="DO95" i="25"/>
  <c r="DO97" i="25" l="1"/>
  <c r="DO99" i="25" l="1"/>
  <c r="DO98" i="25"/>
  <c r="DO100" i="25" l="1"/>
  <c r="DO105" i="25"/>
  <c r="DO103" i="25"/>
  <c r="DO101" i="25"/>
  <c r="DO104" i="25"/>
  <c r="DO102" i="25"/>
  <c r="DO106" i="25" l="1"/>
  <c r="DO107" i="25"/>
  <c r="DO108" i="25"/>
  <c r="DO109" i="25" l="1"/>
  <c r="DO110" i="25"/>
  <c r="DO114" i="25" l="1"/>
  <c r="DO116" i="25" l="1"/>
  <c r="DO115" i="25"/>
  <c r="DO111" i="25"/>
  <c r="DO113" i="25"/>
  <c r="DO112" i="25"/>
  <c r="DO117" i="25"/>
  <c r="DO118" i="25" l="1"/>
  <c r="DO120" i="25"/>
  <c r="DO121" i="25"/>
  <c r="DO119" i="25"/>
  <c r="DO125" i="25" l="1"/>
  <c r="DO124" i="25"/>
  <c r="DO123" i="25" l="1"/>
  <c r="DO122" i="25"/>
  <c r="DO126" i="25"/>
  <c r="DO127" i="25"/>
  <c r="DO128" i="25"/>
  <c r="DO129" i="25"/>
  <c r="DO130" i="25" l="1"/>
  <c r="DO131" i="25"/>
  <c r="DO132" i="25"/>
  <c r="DO133" i="25" l="1"/>
  <c r="DO135" i="25" l="1"/>
  <c r="DO136" i="25"/>
  <c r="DO138" i="25"/>
  <c r="DO134" i="25"/>
  <c r="DO139" i="25" l="1"/>
  <c r="DO137" i="25"/>
  <c r="DO140" i="25"/>
  <c r="DO141" i="25" l="1"/>
  <c r="DO142" i="25" l="1"/>
  <c r="DO143" i="25"/>
  <c r="DO144" i="25" l="1"/>
  <c r="DO147" i="25" l="1"/>
  <c r="DO145" i="25"/>
  <c r="DO146" i="25"/>
  <c r="DO149" i="25" l="1"/>
  <c r="DO153" i="25" l="1"/>
  <c r="DO148" i="25"/>
  <c r="DO151" i="25"/>
  <c r="DO155" i="25"/>
  <c r="DO152" i="25"/>
  <c r="DO150" i="25"/>
  <c r="DO154" i="25"/>
  <c r="DO156" i="25" l="1"/>
  <c r="DO157" i="25" l="1"/>
  <c r="DO158" i="25" l="1"/>
  <c r="DO162" i="25" l="1"/>
  <c r="DO160" i="25"/>
  <c r="DO166" i="25" l="1"/>
  <c r="DO159" i="25"/>
  <c r="DO163" i="25"/>
  <c r="DO161" i="25"/>
  <c r="DO167" i="25"/>
  <c r="DO164" i="25"/>
  <c r="DO165" i="25"/>
  <c r="DO168" i="25" l="1"/>
  <c r="DO169" i="25" l="1"/>
  <c r="DO170" i="25"/>
  <c r="DO171" i="25"/>
  <c r="DO172" i="25" l="1"/>
  <c r="DO176" i="25"/>
  <c r="DO173" i="25"/>
  <c r="DO175" i="25"/>
  <c r="DO178" i="25"/>
  <c r="DO174" i="25"/>
  <c r="DO179" i="25"/>
  <c r="DO177" i="25"/>
  <c r="DO182" i="25" l="1"/>
  <c r="DO180" i="25"/>
  <c r="DO181" i="25"/>
  <c r="DO186" i="25" l="1"/>
  <c r="DO185" i="25"/>
  <c r="DO184" i="25" l="1"/>
  <c r="DO188" i="25"/>
  <c r="DO183" i="25"/>
  <c r="DO187" i="25"/>
  <c r="DO190" i="25"/>
  <c r="DO191" i="25"/>
  <c r="DO189" i="25"/>
  <c r="DO192" i="25" l="1"/>
  <c r="DO193" i="25"/>
  <c r="DO194" i="25" l="1"/>
  <c r="DO198" i="25" l="1"/>
  <c r="DO203" i="25"/>
  <c r="DO202" i="25"/>
  <c r="DO195" i="25"/>
  <c r="DO196" i="25"/>
  <c r="DO201" i="25"/>
  <c r="DO197" i="25"/>
  <c r="DO200" i="25"/>
  <c r="DO199" i="25"/>
  <c r="DO204" i="25"/>
  <c r="DO205" i="25" l="1"/>
  <c r="DO210" i="25" l="1"/>
  <c r="DO215" i="25"/>
  <c r="DO206" i="25"/>
  <c r="DO207" i="25"/>
  <c r="DO211" i="25"/>
  <c r="DO212" i="25"/>
  <c r="DO214" i="25"/>
  <c r="DO209" i="25"/>
  <c r="DO213" i="25"/>
  <c r="DO208" i="25"/>
  <c r="DO216" i="25" l="1"/>
  <c r="DO217" i="25" l="1"/>
  <c r="DO220" i="25" l="1"/>
  <c r="DO222" i="25" l="1"/>
  <c r="DO221" i="25"/>
  <c r="DO218" i="25"/>
  <c r="DO226" i="25"/>
  <c r="DO219" i="25"/>
  <c r="DO223" i="25"/>
  <c r="DO225" i="25"/>
  <c r="DO227" i="25"/>
  <c r="DO224" i="25"/>
  <c r="DO228" i="25" l="1"/>
  <c r="DO229" i="25" l="1"/>
  <c r="DO233" i="25" l="1"/>
  <c r="DO232" i="25"/>
  <c r="DO234" i="25" l="1"/>
  <c r="DO230" i="25"/>
  <c r="DO231" i="25"/>
  <c r="DO237" i="25"/>
  <c r="DO235" i="25"/>
  <c r="DO236" i="25"/>
  <c r="DO238" i="25"/>
  <c r="DO239" i="25" l="1"/>
  <c r="DO240" i="25" l="1"/>
  <c r="DO251" i="25" l="1"/>
  <c r="DO247" i="25" l="1"/>
  <c r="DO241" i="25"/>
  <c r="DO245" i="25"/>
  <c r="DO243" i="25"/>
  <c r="DO246" i="25"/>
  <c r="DO248" i="25"/>
  <c r="DO244" i="25"/>
  <c r="DO250" i="25"/>
  <c r="DO249" i="25"/>
  <c r="DO242" i="25"/>
  <c r="DO255" i="25" l="1"/>
  <c r="DO258" i="25"/>
  <c r="DO257" i="25"/>
  <c r="DO260" i="25"/>
  <c r="DO254" i="25"/>
  <c r="DO261" i="25"/>
  <c r="DO256" i="25"/>
  <c r="DO252" i="25"/>
  <c r="DO259" i="25"/>
  <c r="DO253" i="25"/>
  <c r="DO262" i="25"/>
  <c r="DO263" i="25" l="1"/>
  <c r="DO273" i="25"/>
  <c r="DO272" i="25" l="1"/>
  <c r="DO267" i="25"/>
  <c r="DO268" i="25"/>
  <c r="DO271" i="25"/>
  <c r="DO270" i="25"/>
  <c r="DO269" i="25"/>
  <c r="DO265" i="25"/>
  <c r="DO264" i="25"/>
  <c r="DO266" i="25"/>
  <c r="DO274" i="25" l="1"/>
  <c r="DO275" i="25" l="1"/>
  <c r="DO279" i="25" l="1"/>
  <c r="DO281" i="25" l="1"/>
  <c r="DO282" i="25"/>
  <c r="DO280" i="25"/>
  <c r="DO276" i="25"/>
  <c r="DO284" i="25"/>
  <c r="DO283" i="25"/>
  <c r="DO278" i="25"/>
  <c r="DO277" i="25"/>
  <c r="DO285" i="25" l="1"/>
  <c r="DO286" i="25" l="1"/>
  <c r="DO290" i="25" l="1"/>
  <c r="DO293" i="25" l="1"/>
  <c r="DO289" i="25"/>
  <c r="DO296" i="25"/>
  <c r="DO292" i="25"/>
  <c r="DO287" i="25"/>
  <c r="DO288" i="25"/>
  <c r="DO294" i="25"/>
  <c r="DO291" i="25"/>
  <c r="DO295" i="25"/>
  <c r="DO297" i="25" l="1"/>
  <c r="DO298" i="25" l="1"/>
  <c r="DO303" i="25" l="1"/>
  <c r="DO301" i="25"/>
  <c r="DO308" i="25" l="1"/>
  <c r="DO299" i="25"/>
  <c r="DO300" i="25"/>
  <c r="DO307" i="25"/>
  <c r="DO306" i="25"/>
  <c r="DO304" i="25"/>
  <c r="DO302" i="25"/>
  <c r="DO305" i="25"/>
  <c r="DO309" i="25" l="1"/>
  <c r="DO310" i="25" l="1"/>
  <c r="DO312" i="25" l="1"/>
  <c r="DO311" i="25"/>
  <c r="DO314" i="25" l="1"/>
  <c r="DO313" i="25"/>
  <c r="DO316" i="25"/>
  <c r="DO315" i="25" l="1"/>
  <c r="DO318" i="25"/>
  <c r="DO319" i="25"/>
  <c r="DO317" i="25"/>
  <c r="DO320" i="25" l="1"/>
  <c r="DO322" i="25" l="1"/>
  <c r="DO321" i="25"/>
  <c r="DO324" i="25" l="1"/>
  <c r="DO323" i="25"/>
  <c r="DO331" i="25" l="1"/>
  <c r="DO325" i="25"/>
  <c r="DO328" i="25"/>
  <c r="DO326" i="25"/>
  <c r="DO330" i="25"/>
  <c r="DO329" i="25"/>
  <c r="DO327" i="25"/>
  <c r="DO332" i="25" l="1"/>
  <c r="DO333" i="25"/>
  <c r="DO334" i="25"/>
  <c r="DO335" i="25"/>
  <c r="DO338" i="25" l="1"/>
  <c r="DO340" i="25"/>
  <c r="DO336" i="25"/>
  <c r="DO341" i="25" l="1"/>
  <c r="DO337" i="25"/>
  <c r="DO339" i="25"/>
  <c r="DO342" i="25"/>
  <c r="DO346" i="25" l="1"/>
  <c r="DO343" i="25" l="1"/>
  <c r="DO345" i="25"/>
  <c r="DO347" i="25"/>
  <c r="DO344" i="25"/>
  <c r="DO351" i="25" l="1"/>
  <c r="DO353" i="25"/>
  <c r="DO352" i="25" l="1"/>
  <c r="DO348" i="25"/>
  <c r="DO349" i="25"/>
  <c r="DO350" i="25"/>
  <c r="DO354" i="25" l="1"/>
  <c r="DO355" i="25" l="1"/>
  <c r="DO357" i="25" l="1"/>
  <c r="DO359" i="25"/>
  <c r="DO356" i="25" l="1"/>
  <c r="DO358" i="25"/>
  <c r="DO362" i="25" l="1"/>
  <c r="DO364" i="25"/>
  <c r="DO360" i="25" l="1"/>
  <c r="DO363" i="25"/>
  <c r="DO361" i="25"/>
  <c r="DO365" i="25"/>
  <c r="DO366" i="25"/>
  <c r="DO373" i="25" l="1"/>
  <c r="DO375" i="25" l="1"/>
  <c r="DO371" i="25"/>
  <c r="DO377" i="25"/>
  <c r="DO372" i="25"/>
  <c r="DO367" i="25"/>
  <c r="DO368" i="25"/>
  <c r="DO369" i="25"/>
  <c r="DO370" i="25"/>
  <c r="DO374" i="25"/>
  <c r="DO376" i="25" l="1"/>
  <c r="DO378" i="25" l="1"/>
  <c r="DO379" i="25"/>
  <c r="DO381" i="25" l="1"/>
  <c r="DO384" i="25"/>
  <c r="DO387" i="25"/>
  <c r="DO382" i="25" l="1"/>
  <c r="DO380" i="25"/>
  <c r="DO385" i="25"/>
  <c r="DO383" i="25"/>
  <c r="DO388" i="25"/>
  <c r="DO386" i="25"/>
  <c r="DO389" i="25" l="1"/>
  <c r="DO391" i="25" l="1"/>
  <c r="DO390" i="25"/>
  <c r="DO395" i="25" l="1"/>
  <c r="DO392" i="25"/>
  <c r="DO393" i="25"/>
  <c r="DO398" i="25" l="1"/>
  <c r="DO394" i="25"/>
  <c r="DO400" i="25"/>
  <c r="DO399" i="25" l="1"/>
  <c r="DO396" i="25"/>
  <c r="DO397" i="25"/>
  <c r="DO402" i="25" l="1"/>
  <c r="DO401" i="25"/>
  <c r="DO404" i="25" l="1"/>
  <c r="DO405" i="25"/>
  <c r="DO403" i="25" l="1"/>
  <c r="DO406" i="25"/>
  <c r="DO409" i="25" l="1"/>
  <c r="DO408" i="25" l="1"/>
  <c r="DO407" i="25"/>
  <c r="DO411" i="25"/>
  <c r="DO410" i="25"/>
  <c r="DO414" i="25" l="1"/>
  <c r="DO415" i="25" l="1"/>
  <c r="DO416" i="25"/>
  <c r="DO412" i="25"/>
  <c r="DO413" i="25"/>
  <c r="DO417" i="25" l="1"/>
  <c r="DO426" i="25" l="1"/>
  <c r="DO424" i="25"/>
  <c r="DO418" i="25"/>
  <c r="DO421" i="25"/>
  <c r="DO419" i="25"/>
  <c r="DO420" i="25"/>
  <c r="DO422" i="25"/>
  <c r="DO425" i="25"/>
  <c r="DO423" i="25"/>
  <c r="DO427" i="25" l="1"/>
  <c r="DO428" i="25" l="1"/>
  <c r="DO431" i="25" l="1"/>
  <c r="DO436" i="25" l="1"/>
  <c r="DO438" i="25"/>
  <c r="DO429" i="25"/>
  <c r="DO432" i="25"/>
  <c r="DO430" i="25"/>
  <c r="DO437" i="25"/>
  <c r="DO433" i="25"/>
  <c r="DO435" i="25"/>
  <c r="DO434" i="25"/>
  <c r="DO439" i="25" l="1"/>
  <c r="DO447" i="25" l="1"/>
  <c r="DO442" i="25"/>
  <c r="DO445" i="25" l="1"/>
  <c r="DO441" i="25"/>
  <c r="DO440" i="25"/>
  <c r="DO443" i="25"/>
  <c r="DO449" i="25"/>
  <c r="DO444" i="25"/>
  <c r="DO448" i="25"/>
  <c r="DO450" i="25"/>
  <c r="DO446" i="25"/>
  <c r="DO451" i="25" l="1"/>
  <c r="DO455" i="25" l="1"/>
  <c r="DO456" i="25"/>
  <c r="DO458" i="25" l="1"/>
  <c r="DO452" i="25"/>
  <c r="DO459" i="25"/>
  <c r="DO453" i="25"/>
  <c r="DO454" i="25"/>
  <c r="DO457" i="25"/>
  <c r="DO461" i="25"/>
  <c r="DO460" i="25"/>
  <c r="DO462" i="25" l="1"/>
  <c r="DO463" i="25" l="1"/>
  <c r="DO464" i="25"/>
  <c r="DO466" i="25" l="1"/>
  <c r="DO472" i="25"/>
  <c r="DO470" i="25"/>
  <c r="DO465" i="25" l="1"/>
  <c r="DO468" i="25"/>
  <c r="DO467" i="25"/>
  <c r="DO471" i="25"/>
  <c r="DO469" i="25"/>
  <c r="DO473" i="25" l="1"/>
  <c r="DO474" i="25"/>
  <c r="DO475" i="25" l="1"/>
  <c r="DO481" i="25" l="1"/>
  <c r="DO482" i="25" l="1"/>
  <c r="DO483" i="25"/>
  <c r="DO476" i="25"/>
  <c r="DO478" i="25"/>
  <c r="DO480" i="25"/>
  <c r="DO479" i="25"/>
  <c r="DO484" i="25"/>
  <c r="DO477" i="25"/>
  <c r="DO485" i="25" l="1"/>
  <c r="DO486" i="25"/>
  <c r="DO490" i="25" l="1"/>
  <c r="DO495" i="25"/>
  <c r="DO491" i="25" l="1"/>
  <c r="DO497" i="25"/>
  <c r="DO487" i="25"/>
  <c r="DO493" i="25"/>
  <c r="DO492" i="25"/>
  <c r="DO489" i="25"/>
  <c r="DO494" i="25"/>
  <c r="DO488" i="25"/>
  <c r="DO496" i="25"/>
  <c r="DO500" i="25" l="1"/>
  <c r="DO502" i="25" l="1"/>
  <c r="DO503" i="25"/>
  <c r="DO498" i="25"/>
  <c r="DO507" i="25"/>
  <c r="DO504" i="25"/>
  <c r="DO506" i="25"/>
  <c r="DO499" i="25"/>
  <c r="DO501" i="25"/>
  <c r="DO508" i="25"/>
  <c r="DO505" i="25"/>
  <c r="DO509" i="25" l="1"/>
  <c r="DO511" i="25" l="1"/>
  <c r="DO512" i="25"/>
  <c r="DO510" i="25"/>
  <c r="DO513" i="25"/>
  <c r="DO515" i="25"/>
  <c r="DO516" i="25"/>
  <c r="DO514" i="25"/>
  <c r="DO520" i="25" l="1"/>
  <c r="DO519" i="25"/>
  <c r="DO517" i="25"/>
  <c r="DO518" i="25"/>
  <c r="DO523" i="25" l="1"/>
  <c r="DO527" i="25" l="1"/>
  <c r="DO529" i="25"/>
  <c r="DO521" i="25"/>
  <c r="DO522" i="25"/>
  <c r="DO524" i="25"/>
  <c r="DO526" i="25"/>
  <c r="DO525" i="25"/>
  <c r="DO528" i="25"/>
  <c r="DO530" i="25" l="1"/>
  <c r="DO531" i="25" l="1"/>
  <c r="DO538" i="25" l="1"/>
  <c r="DO534" i="25"/>
  <c r="DO539" i="25" l="1"/>
  <c r="DO536" i="25"/>
  <c r="DO532" i="25"/>
  <c r="DO540" i="25"/>
  <c r="DO533" i="25"/>
  <c r="DO541" i="25"/>
  <c r="DO535" i="25"/>
  <c r="DO537" i="25"/>
  <c r="DO542" i="25" l="1"/>
  <c r="DO543" i="25" l="1"/>
  <c r="DO546" i="25" l="1"/>
  <c r="DO547" i="25"/>
  <c r="DO553" i="25"/>
  <c r="DO549" i="25" l="1"/>
  <c r="DO545" i="25"/>
  <c r="DO544" i="25"/>
  <c r="DO550" i="25"/>
  <c r="DO552" i="25"/>
  <c r="DO551" i="25"/>
  <c r="DO548" i="25"/>
  <c r="DO554" i="25" l="1"/>
  <c r="F20" i="23" l="1"/>
  <c r="F20" i="21" l="1"/>
  <c r="F22" i="23" l="1"/>
  <c r="F22" i="21" l="1"/>
  <c r="F23" i="23" l="1"/>
  <c r="F23" i="21" l="1"/>
  <c r="F23" i="1"/>
  <c r="F25" i="23" l="1"/>
  <c r="F25" i="1" l="1"/>
  <c r="F21" i="1" l="1"/>
  <c r="F21" i="21"/>
  <c r="F24" i="21"/>
  <c r="F24" i="1"/>
  <c r="M3" i="2" l="1"/>
  <c r="F21" i="23" l="1"/>
  <c r="F24" i="23"/>
  <c r="DP3" i="2" l="1"/>
  <c r="DN3" i="2" s="1"/>
  <c r="DP3" i="25"/>
  <c r="DN3" i="25" s="1"/>
  <c r="G22" i="23" l="1"/>
  <c r="G20" i="23"/>
  <c r="G25" i="23"/>
  <c r="G25" i="1" l="1"/>
  <c r="G20" i="21"/>
  <c r="G22" i="21"/>
  <c r="G24" i="23" l="1"/>
  <c r="G24" i="1" l="1"/>
  <c r="G24" i="21"/>
  <c r="G21" i="23"/>
  <c r="G21" i="1" l="1"/>
  <c r="G23" i="23" l="1"/>
  <c r="G23" i="1" l="1"/>
  <c r="G23" i="21"/>
  <c r="H23" i="23" l="1"/>
  <c r="H22" i="23"/>
  <c r="H20" i="23"/>
  <c r="H24" i="23"/>
  <c r="H21" i="23"/>
  <c r="H25" i="23"/>
  <c r="H20" i="21" l="1"/>
  <c r="H25" i="1"/>
  <c r="H23" i="1"/>
  <c r="H23" i="21"/>
  <c r="H22" i="21"/>
  <c r="H21" i="1"/>
  <c r="H24" i="1"/>
  <c r="H24" i="21"/>
  <c r="F4" i="13" l="1"/>
  <c r="D4" i="13"/>
  <c r="G4" i="13" l="1"/>
  <c r="I22" i="23" l="1"/>
  <c r="I21" i="23"/>
  <c r="I24" i="23"/>
  <c r="I20" i="23"/>
  <c r="I25" i="23"/>
  <c r="M4" i="2" l="1"/>
  <c r="I22" i="21"/>
  <c r="I21" i="1"/>
  <c r="I20" i="21"/>
  <c r="I24" i="1"/>
  <c r="I24" i="21"/>
  <c r="I25" i="1"/>
  <c r="I23" i="23" l="1"/>
  <c r="I23" i="21"/>
  <c r="I23" i="1"/>
  <c r="J20" i="23" l="1"/>
  <c r="J21" i="23"/>
  <c r="J20" i="21"/>
  <c r="J22" i="23"/>
  <c r="J24" i="23"/>
  <c r="J22" i="21" l="1"/>
  <c r="J25" i="1"/>
  <c r="J25" i="23"/>
  <c r="J23" i="23" l="1"/>
  <c r="J23" i="1"/>
  <c r="J24" i="21"/>
  <c r="K21" i="23" l="1"/>
  <c r="K23" i="23" l="1"/>
  <c r="K20" i="23"/>
  <c r="K25" i="23"/>
  <c r="K24" i="23" l="1"/>
  <c r="K22" i="23"/>
  <c r="K25" i="1"/>
  <c r="K24" i="21"/>
  <c r="K20" i="21"/>
  <c r="K22" i="21"/>
  <c r="L23" i="23" l="1"/>
  <c r="L22" i="21"/>
  <c r="L21" i="23"/>
  <c r="L25" i="23"/>
  <c r="L22" i="23"/>
  <c r="L20" i="23" l="1"/>
  <c r="L24" i="23"/>
  <c r="L20" i="21"/>
  <c r="L25" i="1"/>
  <c r="L24" i="21" l="1"/>
  <c r="D8" i="13" l="1"/>
  <c r="M23" i="23" l="1"/>
  <c r="M22" i="23" l="1"/>
  <c r="M21" i="23" l="1"/>
  <c r="M22" i="21"/>
  <c r="M20" i="23"/>
  <c r="M24" i="23" l="1"/>
  <c r="M25" i="23"/>
  <c r="M20" i="21"/>
  <c r="M25" i="1" l="1"/>
  <c r="N20" i="23" l="1"/>
  <c r="N23" i="23"/>
  <c r="N21" i="23"/>
  <c r="N25" i="23"/>
  <c r="N20" i="21" l="1"/>
  <c r="N22" i="23"/>
  <c r="N22" i="21"/>
  <c r="N25" i="1"/>
  <c r="N24" i="23"/>
  <c r="O21" i="23" l="1"/>
  <c r="O24" i="23"/>
  <c r="O23" i="23" l="1"/>
  <c r="O20" i="23"/>
  <c r="O25" i="23"/>
  <c r="O22" i="23"/>
  <c r="O22" i="21" l="1"/>
  <c r="O20" i="21"/>
  <c r="O25" i="1"/>
  <c r="P23" i="23" l="1"/>
  <c r="P22" i="23"/>
  <c r="P22" i="21" l="1"/>
  <c r="P20" i="23"/>
  <c r="P20" i="21"/>
  <c r="P21" i="23"/>
  <c r="P25" i="23"/>
  <c r="P25" i="1" l="1"/>
  <c r="Q21" i="23" l="1"/>
  <c r="Q20" i="23" l="1"/>
  <c r="Q20" i="21"/>
  <c r="Q22" i="23"/>
  <c r="Q22" i="21"/>
  <c r="Q23" i="23"/>
  <c r="Q25" i="23" l="1"/>
  <c r="R23" i="23" l="1"/>
  <c r="R25" i="23" l="1"/>
  <c r="R22" i="23"/>
  <c r="R22" i="21" l="1"/>
  <c r="S22" i="23" l="1"/>
  <c r="S23" i="23"/>
  <c r="S25" i="23"/>
  <c r="S22" i="21" l="1"/>
  <c r="T23" i="23" l="1"/>
  <c r="T25" i="23"/>
  <c r="U23" i="23" l="1"/>
  <c r="U25" i="23" l="1"/>
  <c r="V25" i="23" l="1"/>
  <c r="W25" i="23" l="1"/>
  <c r="DP310" i="25" l="1"/>
  <c r="DN310" i="25" s="1"/>
  <c r="DP310" i="2"/>
  <c r="DP309" i="2"/>
  <c r="DP309" i="25"/>
  <c r="DN309" i="25" s="1"/>
  <c r="L311" i="2" l="1"/>
  <c r="L313" i="2"/>
  <c r="M310" i="2"/>
  <c r="M311" i="2"/>
  <c r="DP313" i="25"/>
  <c r="DN313" i="25" s="1"/>
  <c r="DP311" i="2" l="1"/>
  <c r="N311" i="2"/>
  <c r="X311" i="2" s="1"/>
  <c r="M313" i="2"/>
  <c r="N313" i="2" s="1"/>
  <c r="L312" i="2"/>
  <c r="AO311" i="2" l="1"/>
  <c r="AD311" i="2"/>
  <c r="T311" i="2"/>
  <c r="U311" i="2"/>
  <c r="AP311" i="2"/>
  <c r="AI311" i="2"/>
  <c r="AE311" i="2"/>
  <c r="W311" i="2"/>
  <c r="AH311" i="2"/>
  <c r="AQ311" i="2"/>
  <c r="V311" i="2"/>
  <c r="AB311" i="2"/>
  <c r="AA311" i="2"/>
  <c r="AG311" i="2"/>
  <c r="AL311" i="2"/>
  <c r="AF311" i="2"/>
  <c r="Y311" i="2"/>
  <c r="AC311" i="2"/>
  <c r="AJ311" i="2"/>
  <c r="S311" i="2"/>
  <c r="AK311" i="2"/>
  <c r="AN311" i="2"/>
  <c r="AM311" i="2"/>
  <c r="Z311" i="2"/>
  <c r="S313" i="2"/>
  <c r="Z313" i="2"/>
  <c r="T313" i="2"/>
  <c r="AC313" i="2"/>
  <c r="W313" i="2"/>
  <c r="U313" i="2"/>
  <c r="AK313" i="2"/>
  <c r="AI313" i="2"/>
  <c r="Y313" i="2"/>
  <c r="AP313" i="2"/>
  <c r="X313" i="2"/>
  <c r="AH313" i="2"/>
  <c r="AA313" i="2"/>
  <c r="AD313" i="2"/>
  <c r="AJ313" i="2"/>
  <c r="AG313" i="2"/>
  <c r="AE313" i="2"/>
  <c r="AM313" i="2"/>
  <c r="AN313" i="2"/>
  <c r="AF313" i="2"/>
  <c r="AQ313" i="2"/>
  <c r="AB313" i="2"/>
  <c r="AO313" i="2"/>
  <c r="V313" i="2"/>
  <c r="AL313" i="2"/>
  <c r="DP316" i="25" l="1"/>
  <c r="DN316" i="25" s="1"/>
  <c r="DP316" i="2"/>
  <c r="DP318" i="2" l="1"/>
  <c r="DP318" i="25"/>
  <c r="DN318" i="25" s="1"/>
  <c r="M319" i="2"/>
  <c r="M318" i="2"/>
  <c r="L322" i="2"/>
  <c r="M324" i="2"/>
  <c r="L316" i="2"/>
  <c r="DP323" i="2"/>
  <c r="DP323" i="25"/>
  <c r="DN323" i="25" s="1"/>
  <c r="DP319" i="25"/>
  <c r="DN319" i="25" s="1"/>
  <c r="DP319" i="2"/>
  <c r="DP315" i="25" l="1"/>
  <c r="DN315" i="25" s="1"/>
  <c r="DP320" i="2"/>
  <c r="DP324" i="2"/>
  <c r="DP317" i="2"/>
  <c r="DP325" i="2"/>
  <c r="DP325" i="25"/>
  <c r="DN325" i="25" s="1"/>
  <c r="L317" i="2"/>
  <c r="M317" i="2"/>
  <c r="L319" i="2"/>
  <c r="N319" i="2" s="1"/>
  <c r="M316" i="2"/>
  <c r="N316" i="2" s="1"/>
  <c r="L325" i="2"/>
  <c r="M315" i="2"/>
  <c r="L321" i="2"/>
  <c r="DP322" i="2"/>
  <c r="DP322" i="25"/>
  <c r="DN322" i="25" s="1"/>
  <c r="L320" i="2"/>
  <c r="DP321" i="25"/>
  <c r="DN321" i="25" s="1"/>
  <c r="M323" i="2"/>
  <c r="M314" i="2" l="1"/>
  <c r="L323" i="2"/>
  <c r="N323" i="2" s="1"/>
  <c r="N317" i="2"/>
  <c r="X317" i="2" s="1"/>
  <c r="U319" i="2"/>
  <c r="AL319" i="2"/>
  <c r="Y319" i="2"/>
  <c r="AB319" i="2"/>
  <c r="AD319" i="2"/>
  <c r="M321" i="2"/>
  <c r="N321" i="2" s="1"/>
  <c r="S319" i="2"/>
  <c r="AE319" i="2"/>
  <c r="AF319" i="2"/>
  <c r="AI319" i="2"/>
  <c r="AG319" i="2"/>
  <c r="W319" i="2"/>
  <c r="AC319" i="2"/>
  <c r="AJ319" i="2"/>
  <c r="Z319" i="2"/>
  <c r="AH319" i="2"/>
  <c r="AQ319" i="2"/>
  <c r="AK319" i="2"/>
  <c r="T319" i="2"/>
  <c r="AN319" i="2"/>
  <c r="AO319" i="2"/>
  <c r="X319" i="2"/>
  <c r="AP319" i="2"/>
  <c r="AA319" i="2"/>
  <c r="AM319" i="2"/>
  <c r="V319" i="2"/>
  <c r="AA316" i="2"/>
  <c r="AF316" i="2"/>
  <c r="Y316" i="2"/>
  <c r="AL316" i="2"/>
  <c r="U316" i="2"/>
  <c r="AH316" i="2"/>
  <c r="AM316" i="2"/>
  <c r="AD316" i="2"/>
  <c r="AQ316" i="2"/>
  <c r="AK316" i="2"/>
  <c r="X316" i="2"/>
  <c r="S316" i="2"/>
  <c r="AE316" i="2"/>
  <c r="W316" i="2"/>
  <c r="AB316" i="2"/>
  <c r="AI316" i="2"/>
  <c r="AJ316" i="2"/>
  <c r="T316" i="2"/>
  <c r="AG316" i="2"/>
  <c r="AP316" i="2"/>
  <c r="AO316" i="2"/>
  <c r="AC316" i="2"/>
  <c r="V316" i="2"/>
  <c r="AN316" i="2"/>
  <c r="Z316" i="2"/>
  <c r="L315" i="2"/>
  <c r="N315" i="2" s="1"/>
  <c r="M322" i="2"/>
  <c r="N322" i="2" s="1"/>
  <c r="AP317" i="2" l="1"/>
  <c r="Z317" i="2"/>
  <c r="AQ323" i="2"/>
  <c r="AB323" i="2"/>
  <c r="T323" i="2"/>
  <c r="Z323" i="2"/>
  <c r="AK323" i="2"/>
  <c r="AD323" i="2"/>
  <c r="AC323" i="2"/>
  <c r="AO323" i="2"/>
  <c r="Y323" i="2"/>
  <c r="U323" i="2"/>
  <c r="S323" i="2"/>
  <c r="AJ323" i="2"/>
  <c r="AN323" i="2"/>
  <c r="AA323" i="2"/>
  <c r="W323" i="2"/>
  <c r="AG323" i="2"/>
  <c r="AH323" i="2"/>
  <c r="AL323" i="2"/>
  <c r="AP323" i="2"/>
  <c r="AI323" i="2"/>
  <c r="V323" i="2"/>
  <c r="X323" i="2"/>
  <c r="AE323" i="2"/>
  <c r="AM323" i="2"/>
  <c r="AF323" i="2"/>
  <c r="AH317" i="2"/>
  <c r="AG317" i="2"/>
  <c r="AB317" i="2"/>
  <c r="T317" i="2"/>
  <c r="AN317" i="2"/>
  <c r="AE317" i="2"/>
  <c r="Y317" i="2"/>
  <c r="AQ317" i="2"/>
  <c r="V317" i="2"/>
  <c r="AC317" i="2"/>
  <c r="AF317" i="2"/>
  <c r="S317" i="2"/>
  <c r="AA317" i="2"/>
  <c r="AM317" i="2"/>
  <c r="AI317" i="2"/>
  <c r="AD317" i="2"/>
  <c r="W317" i="2"/>
  <c r="AJ317" i="2"/>
  <c r="AK317" i="2"/>
  <c r="U317" i="2"/>
  <c r="AO317" i="2"/>
  <c r="AL317" i="2"/>
  <c r="M320" i="2"/>
  <c r="N320" i="2" s="1"/>
  <c r="L324" i="2"/>
  <c r="N324" i="2" s="1"/>
  <c r="V321" i="2"/>
  <c r="AB321" i="2"/>
  <c r="AN321" i="2"/>
  <c r="AE321" i="2"/>
  <c r="AP321" i="2"/>
  <c r="AA321" i="2"/>
  <c r="AO321" i="2"/>
  <c r="U321" i="2"/>
  <c r="AI321" i="2"/>
  <c r="AD321" i="2"/>
  <c r="Z321" i="2"/>
  <c r="S321" i="2"/>
  <c r="T321" i="2"/>
  <c r="Y321" i="2"/>
  <c r="AM321" i="2"/>
  <c r="AC321" i="2"/>
  <c r="X321" i="2"/>
  <c r="AQ321" i="2"/>
  <c r="AG321" i="2"/>
  <c r="AF321" i="2"/>
  <c r="AH321" i="2"/>
  <c r="W321" i="2"/>
  <c r="AJ321" i="2"/>
  <c r="AL321" i="2"/>
  <c r="AK321" i="2"/>
  <c r="AF315" i="2"/>
  <c r="T315" i="2"/>
  <c r="AI315" i="2"/>
  <c r="W315" i="2"/>
  <c r="U315" i="2"/>
  <c r="AP315" i="2"/>
  <c r="AK315" i="2"/>
  <c r="Z315" i="2"/>
  <c r="AO315" i="2"/>
  <c r="AQ315" i="2"/>
  <c r="AJ315" i="2"/>
  <c r="AE315" i="2"/>
  <c r="AD315" i="2"/>
  <c r="AG315" i="2"/>
  <c r="AA315" i="2"/>
  <c r="AN315" i="2"/>
  <c r="AC315" i="2"/>
  <c r="AM315" i="2"/>
  <c r="AB315" i="2"/>
  <c r="S315" i="2"/>
  <c r="AH315" i="2"/>
  <c r="Y315" i="2"/>
  <c r="X315" i="2"/>
  <c r="V315" i="2"/>
  <c r="AL315" i="2"/>
  <c r="AJ322" i="2"/>
  <c r="V322" i="2"/>
  <c r="AN322" i="2"/>
  <c r="AE322" i="2"/>
  <c r="Y322" i="2"/>
  <c r="AF322" i="2"/>
  <c r="AQ322" i="2"/>
  <c r="AH322" i="2"/>
  <c r="T322" i="2"/>
  <c r="AP322" i="2"/>
  <c r="Z322" i="2"/>
  <c r="AI322" i="2"/>
  <c r="X322" i="2"/>
  <c r="U322" i="2"/>
  <c r="AA322" i="2"/>
  <c r="AC322" i="2"/>
  <c r="AM322" i="2"/>
  <c r="AB322" i="2"/>
  <c r="AO322" i="2"/>
  <c r="AK322" i="2"/>
  <c r="AL322" i="2"/>
  <c r="AD322" i="2"/>
  <c r="S322" i="2"/>
  <c r="W322" i="2"/>
  <c r="AG322" i="2"/>
  <c r="Y320" i="2" l="1"/>
  <c r="AC320" i="2"/>
  <c r="AP320" i="2"/>
  <c r="AL320" i="2"/>
  <c r="AO320" i="2"/>
  <c r="X320" i="2"/>
  <c r="AA320" i="2"/>
  <c r="AG320" i="2"/>
  <c r="S320" i="2"/>
  <c r="AM320" i="2"/>
  <c r="AK320" i="2"/>
  <c r="Z320" i="2"/>
  <c r="T324" i="2"/>
  <c r="Y324" i="2"/>
  <c r="AB324" i="2"/>
  <c r="W324" i="2"/>
  <c r="AJ324" i="2"/>
  <c r="S324" i="2"/>
  <c r="AC324" i="2"/>
  <c r="V324" i="2"/>
  <c r="AP324" i="2"/>
  <c r="X324" i="2"/>
  <c r="AA324" i="2"/>
  <c r="U324" i="2"/>
  <c r="AE324" i="2"/>
  <c r="AG324" i="2"/>
  <c r="AO324" i="2"/>
  <c r="AM324" i="2"/>
  <c r="Z324" i="2"/>
  <c r="AN324" i="2"/>
  <c r="AL324" i="2"/>
  <c r="AD324" i="2"/>
  <c r="AF324" i="2"/>
  <c r="AI324" i="2"/>
  <c r="AQ324" i="2"/>
  <c r="AH324" i="2"/>
  <c r="AK324" i="2"/>
  <c r="V320" i="2"/>
  <c r="AN320" i="2"/>
  <c r="AJ320" i="2"/>
  <c r="AD320" i="2"/>
  <c r="AE320" i="2"/>
  <c r="AI320" i="2"/>
  <c r="U320" i="2"/>
  <c r="AF320" i="2"/>
  <c r="W320" i="2"/>
  <c r="AQ320" i="2"/>
  <c r="AH320" i="2"/>
  <c r="T320" i="2"/>
  <c r="AB320" i="2"/>
  <c r="M329" i="2" l="1"/>
  <c r="L335" i="2" l="1"/>
  <c r="M327" i="2"/>
  <c r="L333" i="2"/>
  <c r="DP333" i="25"/>
  <c r="DN333" i="25" s="1"/>
  <c r="DP333" i="2"/>
  <c r="DP331" i="25" l="1"/>
  <c r="DN331" i="25" s="1"/>
  <c r="M331" i="2"/>
  <c r="DP331" i="2"/>
  <c r="M333" i="2"/>
  <c r="N333" i="2" s="1"/>
  <c r="L334" i="2"/>
  <c r="DP337" i="2"/>
  <c r="DP337" i="25"/>
  <c r="DN337" i="25" s="1"/>
  <c r="DP326" i="25"/>
  <c r="DN326" i="25" s="1"/>
  <c r="DP326" i="2"/>
  <c r="DP329" i="2"/>
  <c r="DP329" i="25"/>
  <c r="DN329" i="25" s="1"/>
  <c r="DP334" i="25"/>
  <c r="DN334" i="25" s="1"/>
  <c r="DP334" i="2"/>
  <c r="DP332" i="2"/>
  <c r="DP332" i="25"/>
  <c r="DN332" i="25" s="1"/>
  <c r="DP330" i="2" l="1"/>
  <c r="L337" i="2"/>
  <c r="M332" i="2"/>
  <c r="L331" i="2"/>
  <c r="N331" i="2" s="1"/>
  <c r="M337" i="2"/>
  <c r="M326" i="2"/>
  <c r="L329" i="2"/>
  <c r="N329" i="2" s="1"/>
  <c r="AI333" i="2"/>
  <c r="AQ333" i="2"/>
  <c r="AN333" i="2"/>
  <c r="X333" i="2"/>
  <c r="AJ333" i="2"/>
  <c r="AP333" i="2"/>
  <c r="AC333" i="2"/>
  <c r="AM333" i="2"/>
  <c r="T333" i="2"/>
  <c r="AK333" i="2"/>
  <c r="AL333" i="2"/>
  <c r="AO333" i="2"/>
  <c r="AB333" i="2"/>
  <c r="AD333" i="2"/>
  <c r="AE333" i="2"/>
  <c r="AF333" i="2"/>
  <c r="U333" i="2"/>
  <c r="Y333" i="2"/>
  <c r="AG333" i="2"/>
  <c r="AA333" i="2"/>
  <c r="AH333" i="2"/>
  <c r="Z333" i="2"/>
  <c r="W333" i="2"/>
  <c r="V333" i="2"/>
  <c r="S333" i="2"/>
  <c r="M334" i="2"/>
  <c r="N334" i="2" s="1"/>
  <c r="L332" i="2"/>
  <c r="DP336" i="2"/>
  <c r="DP336" i="25"/>
  <c r="DN336" i="25" s="1"/>
  <c r="DP327" i="2"/>
  <c r="DP327" i="25"/>
  <c r="DN327" i="25" s="1"/>
  <c r="DP335" i="2"/>
  <c r="DP335" i="25"/>
  <c r="DN335" i="25" s="1"/>
  <c r="L330" i="2" l="1"/>
  <c r="AO331" i="2"/>
  <c r="Z331" i="2"/>
  <c r="W331" i="2"/>
  <c r="T331" i="2"/>
  <c r="AJ331" i="2"/>
  <c r="AN331" i="2"/>
  <c r="Y331" i="2"/>
  <c r="AH331" i="2"/>
  <c r="AI331" i="2"/>
  <c r="AE331" i="2"/>
  <c r="AQ331" i="2"/>
  <c r="X331" i="2"/>
  <c r="AF331" i="2"/>
  <c r="N337" i="2"/>
  <c r="L328" i="2"/>
  <c r="M335" i="2"/>
  <c r="N335" i="2" s="1"/>
  <c r="N332" i="2"/>
  <c r="V331" i="2"/>
  <c r="AM331" i="2"/>
  <c r="AB331" i="2"/>
  <c r="AL331" i="2"/>
  <c r="AC331" i="2"/>
  <c r="U331" i="2"/>
  <c r="AP331" i="2"/>
  <c r="AG331" i="2"/>
  <c r="AA331" i="2"/>
  <c r="S331" i="2"/>
  <c r="AK331" i="2"/>
  <c r="AD331" i="2"/>
  <c r="AB329" i="2"/>
  <c r="AF329" i="2"/>
  <c r="AH329" i="2"/>
  <c r="AC329" i="2"/>
  <c r="Z329" i="2"/>
  <c r="U329" i="2"/>
  <c r="AE329" i="2"/>
  <c r="AK329" i="2"/>
  <c r="T329" i="2"/>
  <c r="AD329" i="2"/>
  <c r="AL329" i="2"/>
  <c r="AG329" i="2"/>
  <c r="S329" i="2"/>
  <c r="W329" i="2"/>
  <c r="AM329" i="2"/>
  <c r="AI329" i="2"/>
  <c r="AQ329" i="2"/>
  <c r="AN329" i="2"/>
  <c r="AP329" i="2"/>
  <c r="AO329" i="2"/>
  <c r="Y329" i="2"/>
  <c r="AJ329" i="2"/>
  <c r="V329" i="2"/>
  <c r="AA329" i="2"/>
  <c r="X329" i="2"/>
  <c r="L327" i="2"/>
  <c r="N327" i="2" s="1"/>
  <c r="M336" i="2"/>
  <c r="S334" i="2"/>
  <c r="X334" i="2"/>
  <c r="AP334" i="2"/>
  <c r="AA334" i="2"/>
  <c r="AK334" i="2"/>
  <c r="AE334" i="2"/>
  <c r="AC334" i="2"/>
  <c r="T334" i="2"/>
  <c r="AG334" i="2"/>
  <c r="AH334" i="2"/>
  <c r="AL334" i="2"/>
  <c r="AI334" i="2"/>
  <c r="U334" i="2"/>
  <c r="Z334" i="2"/>
  <c r="W334" i="2"/>
  <c r="AO334" i="2"/>
  <c r="AF334" i="2"/>
  <c r="AJ334" i="2"/>
  <c r="AQ334" i="2"/>
  <c r="V334" i="2"/>
  <c r="AB334" i="2"/>
  <c r="Y334" i="2"/>
  <c r="AD334" i="2"/>
  <c r="AM334" i="2"/>
  <c r="AN334" i="2"/>
  <c r="AB332" i="2" l="1"/>
  <c r="AF337" i="2"/>
  <c r="T337" i="2"/>
  <c r="AI337" i="2"/>
  <c r="AJ337" i="2"/>
  <c r="Z337" i="2"/>
  <c r="AN337" i="2"/>
  <c r="AL332" i="2"/>
  <c r="AH332" i="2"/>
  <c r="AP332" i="2"/>
  <c r="AB337" i="2"/>
  <c r="Y337" i="2"/>
  <c r="AD337" i="2"/>
  <c r="U337" i="2"/>
  <c r="AL337" i="2"/>
  <c r="AE337" i="2"/>
  <c r="AH337" i="2"/>
  <c r="AA337" i="2"/>
  <c r="AG337" i="2"/>
  <c r="AK337" i="2"/>
  <c r="AM337" i="2"/>
  <c r="AP337" i="2"/>
  <c r="X337" i="2"/>
  <c r="W337" i="2"/>
  <c r="AC337" i="2"/>
  <c r="V337" i="2"/>
  <c r="AO337" i="2"/>
  <c r="S337" i="2"/>
  <c r="AQ337" i="2"/>
  <c r="X332" i="2"/>
  <c r="AQ332" i="2"/>
  <c r="AO332" i="2"/>
  <c r="T332" i="2"/>
  <c r="Z332" i="2"/>
  <c r="AG332" i="2"/>
  <c r="AE332" i="2"/>
  <c r="AM332" i="2"/>
  <c r="AK332" i="2"/>
  <c r="U332" i="2"/>
  <c r="Y332" i="2"/>
  <c r="W332" i="2"/>
  <c r="AD332" i="2"/>
  <c r="S332" i="2"/>
  <c r="AF332" i="2"/>
  <c r="AA332" i="2"/>
  <c r="V332" i="2"/>
  <c r="AC332" i="2"/>
  <c r="AJ332" i="2"/>
  <c r="AI332" i="2"/>
  <c r="AN332" i="2"/>
  <c r="Z335" i="2"/>
  <c r="AM335" i="2"/>
  <c r="Y335" i="2"/>
  <c r="AK335" i="2"/>
  <c r="AN335" i="2"/>
  <c r="AP335" i="2"/>
  <c r="AO335" i="2"/>
  <c r="U335" i="2"/>
  <c r="AQ335" i="2"/>
  <c r="W335" i="2"/>
  <c r="AC335" i="2"/>
  <c r="AE335" i="2"/>
  <c r="AA335" i="2"/>
  <c r="AJ335" i="2"/>
  <c r="V335" i="2"/>
  <c r="AD335" i="2"/>
  <c r="X335" i="2"/>
  <c r="AB335" i="2"/>
  <c r="AF335" i="2"/>
  <c r="T335" i="2"/>
  <c r="AI335" i="2"/>
  <c r="AL335" i="2"/>
  <c r="AG335" i="2"/>
  <c r="AH335" i="2"/>
  <c r="S335" i="2"/>
  <c r="AN327" i="2"/>
  <c r="AF327" i="2"/>
  <c r="AP327" i="2"/>
  <c r="U327" i="2"/>
  <c r="AG327" i="2"/>
  <c r="AI327" i="2"/>
  <c r="AA327" i="2"/>
  <c r="S327" i="2"/>
  <c r="AJ327" i="2"/>
  <c r="AC327" i="2"/>
  <c r="AB327" i="2"/>
  <c r="Z327" i="2"/>
  <c r="W327" i="2"/>
  <c r="AD327" i="2"/>
  <c r="V327" i="2"/>
  <c r="AH327" i="2"/>
  <c r="AL327" i="2"/>
  <c r="AM327" i="2"/>
  <c r="X327" i="2"/>
  <c r="AO327" i="2"/>
  <c r="AQ327" i="2"/>
  <c r="AK327" i="2"/>
  <c r="Y327" i="2"/>
  <c r="AE327" i="2"/>
  <c r="T327" i="2"/>
  <c r="DB333" i="2" l="1"/>
  <c r="DB337" i="2" l="1"/>
  <c r="DB331" i="2"/>
  <c r="DB329" i="2"/>
  <c r="DC333" i="2"/>
  <c r="DB336" i="2" l="1"/>
  <c r="DC334" i="2"/>
  <c r="DC337" i="2"/>
  <c r="DC326" i="2"/>
  <c r="DC328" i="2"/>
  <c r="DC331" i="2"/>
  <c r="DB330" i="2"/>
  <c r="DB328" i="2"/>
  <c r="DC330" i="2"/>
  <c r="DC329" i="2"/>
  <c r="DC336" i="2"/>
  <c r="DC332" i="2" l="1"/>
  <c r="DC327" i="2"/>
  <c r="L343" i="2" l="1"/>
  <c r="DP340" i="25"/>
  <c r="DN340" i="25" s="1"/>
  <c r="M341" i="2"/>
  <c r="DP343" i="2"/>
  <c r="L339" i="2"/>
  <c r="M340" i="2"/>
  <c r="DP346" i="2"/>
  <c r="DP346" i="25"/>
  <c r="DN346" i="25" s="1"/>
  <c r="DP347" i="2"/>
  <c r="DP347" i="25"/>
  <c r="DN347" i="25" s="1"/>
  <c r="DP339" i="2" l="1"/>
  <c r="L344" i="2"/>
  <c r="M346" i="2"/>
  <c r="L348" i="2"/>
  <c r="M348" i="2"/>
  <c r="L341" i="2"/>
  <c r="N341" i="2" s="1"/>
  <c r="L340" i="2"/>
  <c r="N340" i="2" s="1"/>
  <c r="L342" i="2"/>
  <c r="L345" i="2"/>
  <c r="M347" i="2"/>
  <c r="L347" i="2"/>
  <c r="M349" i="2"/>
  <c r="L346" i="2"/>
  <c r="N347" i="2" l="1"/>
  <c r="AO347" i="2" s="1"/>
  <c r="N346" i="2"/>
  <c r="X346" i="2" s="1"/>
  <c r="N348" i="2"/>
  <c r="AI348" i="2" s="1"/>
  <c r="M342" i="2"/>
  <c r="N342" i="2" s="1"/>
  <c r="AC341" i="2"/>
  <c r="AG341" i="2"/>
  <c r="Z341" i="2"/>
  <c r="AK341" i="2"/>
  <c r="Y341" i="2"/>
  <c r="AO341" i="2"/>
  <c r="AM341" i="2"/>
  <c r="AB341" i="2"/>
  <c r="T341" i="2"/>
  <c r="AI341" i="2"/>
  <c r="AN341" i="2"/>
  <c r="AH341" i="2"/>
  <c r="AA341" i="2"/>
  <c r="V341" i="2"/>
  <c r="AP341" i="2"/>
  <c r="X341" i="2"/>
  <c r="AL341" i="2"/>
  <c r="AJ341" i="2"/>
  <c r="AQ341" i="2"/>
  <c r="U341" i="2"/>
  <c r="AD341" i="2"/>
  <c r="W341" i="2"/>
  <c r="AE341" i="2"/>
  <c r="S341" i="2"/>
  <c r="AF341" i="2"/>
  <c r="M345" i="2"/>
  <c r="N345" i="2" s="1"/>
  <c r="M343" i="2"/>
  <c r="N343" i="2" s="1"/>
  <c r="S340" i="2"/>
  <c r="AG340" i="2"/>
  <c r="AN340" i="2"/>
  <c r="AM340" i="2"/>
  <c r="AB340" i="2"/>
  <c r="Y340" i="2"/>
  <c r="AI340" i="2"/>
  <c r="AJ340" i="2"/>
  <c r="AL340" i="2"/>
  <c r="AO340" i="2"/>
  <c r="AD340" i="2"/>
  <c r="AP340" i="2"/>
  <c r="W340" i="2"/>
  <c r="X340" i="2"/>
  <c r="AQ340" i="2"/>
  <c r="AA340" i="2"/>
  <c r="AC340" i="2"/>
  <c r="AH340" i="2"/>
  <c r="AK340" i="2"/>
  <c r="AF340" i="2"/>
  <c r="U340" i="2"/>
  <c r="AE340" i="2"/>
  <c r="T340" i="2"/>
  <c r="V340" i="2"/>
  <c r="Z340" i="2"/>
  <c r="AI347" i="2"/>
  <c r="AB346" i="2" l="1"/>
  <c r="AM346" i="2"/>
  <c r="W346" i="2"/>
  <c r="AD347" i="2"/>
  <c r="X347" i="2"/>
  <c r="W347" i="2"/>
  <c r="AJ347" i="2"/>
  <c r="U347" i="2"/>
  <c r="AH348" i="2"/>
  <c r="T348" i="2"/>
  <c r="AG347" i="2"/>
  <c r="AL347" i="2"/>
  <c r="Y347" i="2"/>
  <c r="AK347" i="2"/>
  <c r="S347" i="2"/>
  <c r="T347" i="2"/>
  <c r="AQ348" i="2"/>
  <c r="AM347" i="2"/>
  <c r="Z347" i="2"/>
  <c r="AH347" i="2"/>
  <c r="AN347" i="2"/>
  <c r="AB347" i="2"/>
  <c r="AP347" i="2"/>
  <c r="AC347" i="2"/>
  <c r="V347" i="2"/>
  <c r="AF347" i="2"/>
  <c r="AA347" i="2"/>
  <c r="AQ347" i="2"/>
  <c r="AE347" i="2"/>
  <c r="AP348" i="2"/>
  <c r="AK348" i="2"/>
  <c r="Z348" i="2"/>
  <c r="W348" i="2"/>
  <c r="AQ346" i="2"/>
  <c r="AG346" i="2"/>
  <c r="AP346" i="2"/>
  <c r="AO346" i="2"/>
  <c r="AA346" i="2"/>
  <c r="AD346" i="2"/>
  <c r="V346" i="2"/>
  <c r="AI346" i="2"/>
  <c r="AL346" i="2"/>
  <c r="AN346" i="2"/>
  <c r="AK346" i="2"/>
  <c r="AF346" i="2"/>
  <c r="U346" i="2"/>
  <c r="AE346" i="2"/>
  <c r="AC346" i="2"/>
  <c r="T346" i="2"/>
  <c r="AJ346" i="2"/>
  <c r="Y346" i="2"/>
  <c r="S346" i="2"/>
  <c r="AH346" i="2"/>
  <c r="Z346" i="2"/>
  <c r="AM348" i="2"/>
  <c r="AL348" i="2"/>
  <c r="AB348" i="2"/>
  <c r="AN348" i="2"/>
  <c r="AA348" i="2"/>
  <c r="AD348" i="2"/>
  <c r="AF348" i="2"/>
  <c r="AG348" i="2"/>
  <c r="X348" i="2"/>
  <c r="U348" i="2"/>
  <c r="S348" i="2"/>
  <c r="V348" i="2"/>
  <c r="Y348" i="2"/>
  <c r="AO348" i="2"/>
  <c r="AC348" i="2"/>
  <c r="AJ348" i="2"/>
  <c r="AE348" i="2"/>
  <c r="S342" i="2"/>
  <c r="AP342" i="2"/>
  <c r="T342" i="2"/>
  <c r="AK342" i="2"/>
  <c r="AC342" i="2"/>
  <c r="AH342" i="2"/>
  <c r="AM342" i="2"/>
  <c r="AN342" i="2"/>
  <c r="AF342" i="2"/>
  <c r="Z342" i="2"/>
  <c r="Y342" i="2"/>
  <c r="X342" i="2"/>
  <c r="AJ342" i="2"/>
  <c r="U342" i="2"/>
  <c r="V342" i="2"/>
  <c r="AA342" i="2"/>
  <c r="AB342" i="2"/>
  <c r="AL342" i="2"/>
  <c r="AD342" i="2"/>
  <c r="AO342" i="2"/>
  <c r="AG342" i="2"/>
  <c r="W342" i="2"/>
  <c r="AE342" i="2"/>
  <c r="AI342" i="2"/>
  <c r="AQ342" i="2"/>
  <c r="Z345" i="2"/>
  <c r="S345" i="2"/>
  <c r="AP345" i="2"/>
  <c r="T345" i="2"/>
  <c r="AE345" i="2"/>
  <c r="AL345" i="2"/>
  <c r="AK345" i="2"/>
  <c r="U345" i="2"/>
  <c r="X345" i="2"/>
  <c r="AC345" i="2"/>
  <c r="Y345" i="2"/>
  <c r="AI345" i="2"/>
  <c r="AG345" i="2"/>
  <c r="AJ345" i="2"/>
  <c r="AB345" i="2"/>
  <c r="AN345" i="2"/>
  <c r="AH345" i="2"/>
  <c r="AQ345" i="2"/>
  <c r="AO345" i="2"/>
  <c r="W345" i="2"/>
  <c r="AD345" i="2"/>
  <c r="AF345" i="2"/>
  <c r="AA345" i="2"/>
  <c r="AM345" i="2"/>
  <c r="V345" i="2"/>
  <c r="AE343" i="2"/>
  <c r="W343" i="2"/>
  <c r="AQ343" i="2"/>
  <c r="X343" i="2"/>
  <c r="AM343" i="2"/>
  <c r="AI343" i="2"/>
  <c r="AN343" i="2"/>
  <c r="AO343" i="2"/>
  <c r="V343" i="2"/>
  <c r="T343" i="2"/>
  <c r="AJ343" i="2"/>
  <c r="AA343" i="2"/>
  <c r="AG343" i="2"/>
  <c r="AK343" i="2"/>
  <c r="AF343" i="2"/>
  <c r="U343" i="2"/>
  <c r="S343" i="2"/>
  <c r="AB343" i="2"/>
  <c r="AL343" i="2"/>
  <c r="AH343" i="2"/>
  <c r="AC343" i="2"/>
  <c r="AD343" i="2"/>
  <c r="Y343" i="2"/>
  <c r="AP343" i="2"/>
  <c r="Z343" i="2"/>
  <c r="DB338" i="2" l="1"/>
  <c r="DB339" i="2"/>
  <c r="DB340" i="2"/>
  <c r="DP348" i="2"/>
  <c r="DP348" i="25"/>
  <c r="DN348" i="25" s="1"/>
  <c r="DP341" i="2"/>
  <c r="DP341" i="25"/>
  <c r="DN341" i="25" s="1"/>
  <c r="DB347" i="2" l="1"/>
  <c r="DC338" i="2"/>
  <c r="DB346" i="2"/>
  <c r="DB343" i="2"/>
  <c r="DC339" i="2"/>
  <c r="DC340" i="2"/>
  <c r="DC346" i="2" l="1"/>
  <c r="DC343" i="2"/>
  <c r="DB348" i="2"/>
  <c r="DB341" i="2"/>
  <c r="L358" i="2" l="1"/>
  <c r="DC341" i="2"/>
  <c r="DC348" i="2"/>
  <c r="L357" i="2" l="1"/>
  <c r="L353" i="2"/>
  <c r="L354" i="2"/>
  <c r="L356" i="2" l="1"/>
  <c r="L360" i="2"/>
  <c r="DP349" i="2"/>
  <c r="DP349" i="25"/>
  <c r="DN349" i="25" s="1"/>
  <c r="L355" i="2"/>
  <c r="L359" i="2"/>
  <c r="DP344" i="2"/>
  <c r="DP344" i="25"/>
  <c r="DN344" i="25" s="1"/>
  <c r="DP345" i="2"/>
  <c r="DP345" i="25"/>
  <c r="DN345" i="25" s="1"/>
  <c r="DP342" i="2"/>
  <c r="DP342" i="25"/>
  <c r="DN342" i="25" s="1"/>
  <c r="L352" i="2" l="1"/>
  <c r="L349" i="2"/>
  <c r="N349" i="2" s="1"/>
  <c r="AJ349" i="2" s="1"/>
  <c r="M362" i="2"/>
  <c r="M361" i="2"/>
  <c r="M350" i="2"/>
  <c r="M344" i="2"/>
  <c r="N344" i="2" s="1"/>
  <c r="Y349" i="2" l="1"/>
  <c r="AL349" i="2"/>
  <c r="AI349" i="2"/>
  <c r="AA349" i="2"/>
  <c r="AC349" i="2"/>
  <c r="AF349" i="2"/>
  <c r="AP349" i="2"/>
  <c r="AG349" i="2"/>
  <c r="V349" i="2"/>
  <c r="AQ349" i="2"/>
  <c r="AD349" i="2"/>
  <c r="Z349" i="2"/>
  <c r="T349" i="2"/>
  <c r="X349" i="2"/>
  <c r="S349" i="2"/>
  <c r="W349" i="2"/>
  <c r="AE349" i="2"/>
  <c r="AO349" i="2"/>
  <c r="AB349" i="2"/>
  <c r="AK349" i="2"/>
  <c r="AH349" i="2"/>
  <c r="AM349" i="2"/>
  <c r="AN349" i="2"/>
  <c r="U349" i="2"/>
  <c r="AB344" i="2"/>
  <c r="AK344" i="2"/>
  <c r="X344" i="2"/>
  <c r="AA344" i="2"/>
  <c r="AH344" i="2"/>
  <c r="AP344" i="2"/>
  <c r="AJ344" i="2"/>
  <c r="AI344" i="2"/>
  <c r="AN344" i="2"/>
  <c r="AL344" i="2"/>
  <c r="AE344" i="2"/>
  <c r="AM344" i="2"/>
  <c r="Y344" i="2"/>
  <c r="AO344" i="2"/>
  <c r="V344" i="2"/>
  <c r="AG344" i="2"/>
  <c r="Z344" i="2"/>
  <c r="U344" i="2"/>
  <c r="AD344" i="2"/>
  <c r="AF344" i="2"/>
  <c r="AC344" i="2"/>
  <c r="T344" i="2"/>
  <c r="S344" i="2"/>
  <c r="AQ344" i="2"/>
  <c r="W344" i="2"/>
  <c r="DB342" i="2"/>
  <c r="DB345" i="2"/>
  <c r="DC342" i="2" l="1"/>
  <c r="DC345" i="2"/>
  <c r="DB349" i="2" l="1"/>
  <c r="DP359" i="25"/>
  <c r="DN359" i="25" s="1"/>
  <c r="DP359" i="2"/>
  <c r="DC349" i="2"/>
  <c r="DP350" i="25"/>
  <c r="DN350" i="25" s="1"/>
  <c r="DP350" i="2"/>
  <c r="DC344" i="2" l="1"/>
  <c r="L351" i="2"/>
  <c r="M359" i="2"/>
  <c r="N359" i="2" s="1"/>
  <c r="L350" i="2"/>
  <c r="N350" i="2" s="1"/>
  <c r="M358" i="2"/>
  <c r="N358" i="2" s="1"/>
  <c r="DB354" i="2"/>
  <c r="DP358" i="25" l="1"/>
  <c r="DN358" i="25" s="1"/>
  <c r="DP358" i="2"/>
  <c r="Z359" i="2"/>
  <c r="AD359" i="2"/>
  <c r="AE359" i="2"/>
  <c r="W359" i="2"/>
  <c r="U359" i="2"/>
  <c r="AG359" i="2"/>
  <c r="Y359" i="2"/>
  <c r="AI359" i="2"/>
  <c r="AC359" i="2"/>
  <c r="AJ359" i="2"/>
  <c r="V359" i="2"/>
  <c r="AH359" i="2"/>
  <c r="AP359" i="2"/>
  <c r="X359" i="2"/>
  <c r="AL359" i="2"/>
  <c r="AA359" i="2"/>
  <c r="T359" i="2"/>
  <c r="AO359" i="2"/>
  <c r="AQ359" i="2"/>
  <c r="AF359" i="2"/>
  <c r="AN359" i="2"/>
  <c r="AB359" i="2"/>
  <c r="S359" i="2"/>
  <c r="AM359" i="2"/>
  <c r="AK359" i="2"/>
  <c r="AI350" i="2"/>
  <c r="AE350" i="2"/>
  <c r="AF350" i="2"/>
  <c r="AL350" i="2"/>
  <c r="V350" i="2"/>
  <c r="Y350" i="2"/>
  <c r="AQ350" i="2"/>
  <c r="AP350" i="2"/>
  <c r="T350" i="2"/>
  <c r="AB350" i="2"/>
  <c r="AO350" i="2"/>
  <c r="W350" i="2"/>
  <c r="AM350" i="2"/>
  <c r="AC350" i="2"/>
  <c r="Z350" i="2"/>
  <c r="S350" i="2"/>
  <c r="AD350" i="2"/>
  <c r="X350" i="2"/>
  <c r="AJ350" i="2"/>
  <c r="AA350" i="2"/>
  <c r="AK350" i="2"/>
  <c r="AG350" i="2"/>
  <c r="U350" i="2"/>
  <c r="AH350" i="2"/>
  <c r="AN350" i="2"/>
  <c r="AA358" i="2"/>
  <c r="V358" i="2"/>
  <c r="Z358" i="2"/>
  <c r="AI358" i="2"/>
  <c r="AP358" i="2"/>
  <c r="AG358" i="2"/>
  <c r="AF358" i="2"/>
  <c r="AM358" i="2"/>
  <c r="S358" i="2"/>
  <c r="AL358" i="2"/>
  <c r="U358" i="2"/>
  <c r="T358" i="2"/>
  <c r="AE358" i="2"/>
  <c r="AD358" i="2"/>
  <c r="AJ358" i="2"/>
  <c r="AO358" i="2"/>
  <c r="AC358" i="2"/>
  <c r="AB358" i="2"/>
  <c r="AH358" i="2"/>
  <c r="W358" i="2"/>
  <c r="AN358" i="2"/>
  <c r="Y358" i="2"/>
  <c r="X358" i="2"/>
  <c r="AK358" i="2"/>
  <c r="AQ358" i="2"/>
  <c r="DP355" i="2"/>
  <c r="DP355" i="25"/>
  <c r="DN355" i="25" s="1"/>
  <c r="DP352" i="2"/>
  <c r="DP352" i="25"/>
  <c r="DN352" i="25" s="1"/>
  <c r="DC354" i="2"/>
  <c r="DP356" i="25" l="1"/>
  <c r="DN356" i="25" s="1"/>
  <c r="DP353" i="2"/>
  <c r="M356" i="2"/>
  <c r="N356" i="2" s="1"/>
  <c r="AK356" i="2" s="1"/>
  <c r="M353" i="2"/>
  <c r="N353" i="2" s="1"/>
  <c r="AM353" i="2" s="1"/>
  <c r="L362" i="2"/>
  <c r="N362" i="2" s="1"/>
  <c r="M360" i="2"/>
  <c r="N360" i="2" s="1"/>
  <c r="M351" i="2"/>
  <c r="N351" i="2" s="1"/>
  <c r="M352" i="2"/>
  <c r="N352" i="2" s="1"/>
  <c r="M355" i="2"/>
  <c r="N355" i="2" s="1"/>
  <c r="AI356" i="2" l="1"/>
  <c r="S356" i="2"/>
  <c r="AA356" i="2"/>
  <c r="AF356" i="2"/>
  <c r="V356" i="2"/>
  <c r="AH353" i="2"/>
  <c r="AI353" i="2"/>
  <c r="W353" i="2"/>
  <c r="AC353" i="2"/>
  <c r="AB353" i="2"/>
  <c r="AL353" i="2"/>
  <c r="AQ353" i="2"/>
  <c r="T353" i="2"/>
  <c r="AG353" i="2"/>
  <c r="AP353" i="2"/>
  <c r="AE353" i="2"/>
  <c r="AA353" i="2"/>
  <c r="AH356" i="2"/>
  <c r="AD356" i="2"/>
  <c r="AJ356" i="2"/>
  <c r="AL356" i="2"/>
  <c r="AG356" i="2"/>
  <c r="AB356" i="2"/>
  <c r="AQ356" i="2"/>
  <c r="X356" i="2"/>
  <c r="AE356" i="2"/>
  <c r="AN356" i="2"/>
  <c r="AM356" i="2"/>
  <c r="W356" i="2"/>
  <c r="AO356" i="2"/>
  <c r="AP356" i="2"/>
  <c r="V353" i="2"/>
  <c r="AD353" i="2"/>
  <c r="AJ353" i="2"/>
  <c r="AN353" i="2"/>
  <c r="X353" i="2"/>
  <c r="U353" i="2"/>
  <c r="U356" i="2"/>
  <c r="Z356" i="2"/>
  <c r="AC356" i="2"/>
  <c r="Y356" i="2"/>
  <c r="T356" i="2"/>
  <c r="AF353" i="2"/>
  <c r="Y353" i="2"/>
  <c r="Z353" i="2"/>
  <c r="S353" i="2"/>
  <c r="AO353" i="2"/>
  <c r="AK353" i="2"/>
  <c r="V351" i="2"/>
  <c r="Z351" i="2"/>
  <c r="AP351" i="2"/>
  <c r="AJ351" i="2"/>
  <c r="AN351" i="2"/>
  <c r="AK351" i="2"/>
  <c r="U351" i="2"/>
  <c r="AL351" i="2"/>
  <c r="AM351" i="2"/>
  <c r="AB351" i="2"/>
  <c r="AE351" i="2"/>
  <c r="AD351" i="2"/>
  <c r="W351" i="2"/>
  <c r="AQ351" i="2"/>
  <c r="AH351" i="2"/>
  <c r="AC351" i="2"/>
  <c r="AI351" i="2"/>
  <c r="AF351" i="2"/>
  <c r="AG351" i="2"/>
  <c r="Y351" i="2"/>
  <c r="AO351" i="2"/>
  <c r="AA351" i="2"/>
  <c r="X351" i="2"/>
  <c r="T351" i="2"/>
  <c r="S351" i="2"/>
  <c r="AN360" i="2"/>
  <c r="AG360" i="2"/>
  <c r="Z360" i="2"/>
  <c r="AB360" i="2"/>
  <c r="AP360" i="2"/>
  <c r="AO360" i="2"/>
  <c r="AA360" i="2"/>
  <c r="AK360" i="2"/>
  <c r="U360" i="2"/>
  <c r="T360" i="2"/>
  <c r="AD360" i="2"/>
  <c r="AL360" i="2"/>
  <c r="Y360" i="2"/>
  <c r="AE360" i="2"/>
  <c r="W360" i="2"/>
  <c r="AF360" i="2"/>
  <c r="AC360" i="2"/>
  <c r="V360" i="2"/>
  <c r="AM360" i="2"/>
  <c r="AQ360" i="2"/>
  <c r="S360" i="2"/>
  <c r="AH360" i="2"/>
  <c r="X360" i="2"/>
  <c r="AJ360" i="2"/>
  <c r="AI360" i="2"/>
  <c r="S362" i="2"/>
  <c r="AI362" i="2"/>
  <c r="AQ362" i="2"/>
  <c r="AF362" i="2"/>
  <c r="AL362" i="2"/>
  <c r="X362" i="2"/>
  <c r="AM362" i="2"/>
  <c r="AH362" i="2"/>
  <c r="AG362" i="2"/>
  <c r="AB362" i="2"/>
  <c r="U362" i="2"/>
  <c r="Y362" i="2"/>
  <c r="T362" i="2"/>
  <c r="AN362" i="2"/>
  <c r="AE362" i="2"/>
  <c r="AK362" i="2"/>
  <c r="AO362" i="2"/>
  <c r="V362" i="2"/>
  <c r="AA362" i="2"/>
  <c r="Z362" i="2"/>
  <c r="AP362" i="2"/>
  <c r="AD362" i="2"/>
  <c r="W362" i="2"/>
  <c r="AC362" i="2"/>
  <c r="AJ362" i="2"/>
  <c r="DB350" i="2"/>
  <c r="AJ355" i="2"/>
  <c r="AK355" i="2"/>
  <c r="Y355" i="2"/>
  <c r="AG355" i="2"/>
  <c r="AC355" i="2"/>
  <c r="S355" i="2"/>
  <c r="AL355" i="2"/>
  <c r="AI355" i="2"/>
  <c r="AN355" i="2"/>
  <c r="V355" i="2"/>
  <c r="AF355" i="2"/>
  <c r="U355" i="2"/>
  <c r="X355" i="2"/>
  <c r="AP355" i="2"/>
  <c r="AE355" i="2"/>
  <c r="AM355" i="2"/>
  <c r="AB355" i="2"/>
  <c r="Z355" i="2"/>
  <c r="AQ355" i="2"/>
  <c r="AA355" i="2"/>
  <c r="AO355" i="2"/>
  <c r="W355" i="2"/>
  <c r="AH355" i="2"/>
  <c r="T355" i="2"/>
  <c r="AD355" i="2"/>
  <c r="AI352" i="2"/>
  <c r="AL352" i="2"/>
  <c r="S352" i="2"/>
  <c r="AK352" i="2"/>
  <c r="AB352" i="2"/>
  <c r="W352" i="2"/>
  <c r="AO352" i="2"/>
  <c r="AQ352" i="2"/>
  <c r="AG352" i="2"/>
  <c r="AH352" i="2"/>
  <c r="U352" i="2"/>
  <c r="AN352" i="2"/>
  <c r="Y352" i="2"/>
  <c r="V352" i="2"/>
  <c r="AC352" i="2"/>
  <c r="AP352" i="2"/>
  <c r="AJ352" i="2"/>
  <c r="AA352" i="2"/>
  <c r="AF352" i="2"/>
  <c r="Z352" i="2"/>
  <c r="AE352" i="2"/>
  <c r="T352" i="2"/>
  <c r="AM352" i="2"/>
  <c r="AD352" i="2"/>
  <c r="X352" i="2"/>
  <c r="DB358" i="2" l="1"/>
  <c r="DC358" i="2"/>
  <c r="M371" i="2"/>
  <c r="DC350" i="2"/>
  <c r="DB355" i="2" l="1"/>
  <c r="DB352" i="2"/>
  <c r="DB353" i="2" l="1"/>
  <c r="DP360" i="2"/>
  <c r="DC356" i="2"/>
  <c r="M366" i="2"/>
  <c r="DP351" i="2"/>
  <c r="DP351" i="25"/>
  <c r="DN351" i="25" s="1"/>
  <c r="DP361" i="2"/>
  <c r="DP361" i="25"/>
  <c r="DN361" i="25" s="1"/>
  <c r="DP357" i="25"/>
  <c r="DN357" i="25" s="1"/>
  <c r="DP357" i="2"/>
  <c r="DC355" i="2"/>
  <c r="DC352" i="2"/>
  <c r="DC353" i="2" l="1"/>
  <c r="M373" i="2"/>
  <c r="L372" i="2"/>
  <c r="M357" i="2"/>
  <c r="N357" i="2" s="1"/>
  <c r="L361" i="2"/>
  <c r="N361" i="2" s="1"/>
  <c r="DB360" i="2" l="1"/>
  <c r="DC360" i="2"/>
  <c r="L366" i="2"/>
  <c r="N366" i="2" s="1"/>
  <c r="W361" i="2"/>
  <c r="AP361" i="2"/>
  <c r="AK361" i="2"/>
  <c r="AI361" i="2"/>
  <c r="AJ361" i="2"/>
  <c r="AH361" i="2"/>
  <c r="AG361" i="2"/>
  <c r="AM361" i="2"/>
  <c r="S361" i="2"/>
  <c r="U361" i="2"/>
  <c r="X361" i="2"/>
  <c r="AN361" i="2"/>
  <c r="AL361" i="2"/>
  <c r="AC361" i="2"/>
  <c r="Z361" i="2"/>
  <c r="AO361" i="2"/>
  <c r="AE361" i="2"/>
  <c r="AD361" i="2"/>
  <c r="AQ361" i="2"/>
  <c r="Y361" i="2"/>
  <c r="AF361" i="2"/>
  <c r="AA361" i="2"/>
  <c r="V361" i="2"/>
  <c r="T361" i="2"/>
  <c r="AB361" i="2"/>
  <c r="AL357" i="2"/>
  <c r="AK357" i="2"/>
  <c r="AJ357" i="2"/>
  <c r="AA357" i="2"/>
  <c r="AQ357" i="2"/>
  <c r="AP357" i="2"/>
  <c r="AB357" i="2"/>
  <c r="AN357" i="2"/>
  <c r="W357" i="2"/>
  <c r="AE357" i="2"/>
  <c r="AG357" i="2"/>
  <c r="Y357" i="2"/>
  <c r="AO357" i="2"/>
  <c r="U357" i="2"/>
  <c r="AI357" i="2"/>
  <c r="AC357" i="2"/>
  <c r="Z357" i="2"/>
  <c r="AF357" i="2"/>
  <c r="AH357" i="2"/>
  <c r="X357" i="2"/>
  <c r="AM357" i="2"/>
  <c r="V357" i="2"/>
  <c r="AD357" i="2"/>
  <c r="S357" i="2"/>
  <c r="T357" i="2"/>
  <c r="DP366" i="25"/>
  <c r="DN366" i="25" s="1"/>
  <c r="DP366" i="2"/>
  <c r="DB351" i="2"/>
  <c r="DP362" i="25"/>
  <c r="DN362" i="25" s="1"/>
  <c r="DP362" i="2"/>
  <c r="DP372" i="25" l="1"/>
  <c r="DN372" i="25" s="1"/>
  <c r="DP365" i="25"/>
  <c r="DN365" i="25" s="1"/>
  <c r="DP371" i="25"/>
  <c r="DN371" i="25" s="1"/>
  <c r="M370" i="2"/>
  <c r="L367" i="2"/>
  <c r="M365" i="2"/>
  <c r="L369" i="2"/>
  <c r="AJ366" i="2"/>
  <c r="AG366" i="2"/>
  <c r="AC366" i="2"/>
  <c r="AF366" i="2"/>
  <c r="AN366" i="2"/>
  <c r="AL366" i="2"/>
  <c r="AI366" i="2"/>
  <c r="U366" i="2"/>
  <c r="AQ366" i="2"/>
  <c r="V366" i="2"/>
  <c r="AD366" i="2"/>
  <c r="AP366" i="2"/>
  <c r="AE366" i="2"/>
  <c r="Z366" i="2"/>
  <c r="AH366" i="2"/>
  <c r="X366" i="2"/>
  <c r="AB366" i="2"/>
  <c r="Y366" i="2"/>
  <c r="S366" i="2"/>
  <c r="AA366" i="2"/>
  <c r="AO366" i="2"/>
  <c r="AM366" i="2"/>
  <c r="T366" i="2"/>
  <c r="W366" i="2"/>
  <c r="AK366" i="2"/>
  <c r="M372" i="2"/>
  <c r="N372" i="2" s="1"/>
  <c r="L371" i="2"/>
  <c r="N371" i="2" s="1"/>
  <c r="DC351" i="2"/>
  <c r="L363" i="2" l="1"/>
  <c r="M367" i="2"/>
  <c r="N367" i="2" s="1"/>
  <c r="Z372" i="2"/>
  <c r="AI372" i="2"/>
  <c r="U372" i="2"/>
  <c r="S372" i="2"/>
  <c r="AQ372" i="2"/>
  <c r="Y372" i="2"/>
  <c r="AN372" i="2"/>
  <c r="T372" i="2"/>
  <c r="AP372" i="2"/>
  <c r="V372" i="2"/>
  <c r="AO372" i="2"/>
  <c r="AB372" i="2"/>
  <c r="AA372" i="2"/>
  <c r="W372" i="2"/>
  <c r="AJ372" i="2"/>
  <c r="X372" i="2"/>
  <c r="AF372" i="2"/>
  <c r="AH372" i="2"/>
  <c r="AD372" i="2"/>
  <c r="AG372" i="2"/>
  <c r="AM372" i="2"/>
  <c r="AL372" i="2"/>
  <c r="AE372" i="2"/>
  <c r="AK372" i="2"/>
  <c r="AC372" i="2"/>
  <c r="AI371" i="2"/>
  <c r="T371" i="2"/>
  <c r="AC371" i="2"/>
  <c r="AN371" i="2"/>
  <c r="AL371" i="2"/>
  <c r="AQ371" i="2"/>
  <c r="AG371" i="2"/>
  <c r="AD371" i="2"/>
  <c r="AH371" i="2"/>
  <c r="AB371" i="2"/>
  <c r="AJ371" i="2"/>
  <c r="U371" i="2"/>
  <c r="S371" i="2"/>
  <c r="Y371" i="2"/>
  <c r="X371" i="2"/>
  <c r="AO371" i="2"/>
  <c r="W371" i="2"/>
  <c r="AP371" i="2"/>
  <c r="Z371" i="2"/>
  <c r="AA371" i="2"/>
  <c r="AK371" i="2"/>
  <c r="AM371" i="2"/>
  <c r="V371" i="2"/>
  <c r="AE371" i="2"/>
  <c r="AF371" i="2"/>
  <c r="DB357" i="2"/>
  <c r="DB362" i="2"/>
  <c r="DB361" i="2" l="1"/>
  <c r="AD367" i="2"/>
  <c r="AI367" i="2"/>
  <c r="AH367" i="2"/>
  <c r="S367" i="2"/>
  <c r="AC367" i="2"/>
  <c r="AB367" i="2"/>
  <c r="X367" i="2"/>
  <c r="AF367" i="2"/>
  <c r="Y367" i="2"/>
  <c r="Z367" i="2"/>
  <c r="AP367" i="2"/>
  <c r="AE367" i="2"/>
  <c r="AL367" i="2"/>
  <c r="U367" i="2"/>
  <c r="AN367" i="2"/>
  <c r="AO367" i="2"/>
  <c r="AJ367" i="2"/>
  <c r="V367" i="2"/>
  <c r="AG367" i="2"/>
  <c r="W367" i="2"/>
  <c r="AQ367" i="2"/>
  <c r="AM367" i="2"/>
  <c r="AK367" i="2"/>
  <c r="T367" i="2"/>
  <c r="AA367" i="2"/>
  <c r="DC361" i="2"/>
  <c r="DC362" i="2"/>
  <c r="DC357" i="2" l="1"/>
  <c r="L370" i="2"/>
  <c r="N370" i="2" s="1"/>
  <c r="M368" i="2"/>
  <c r="DB366" i="2"/>
  <c r="DB365" i="2"/>
  <c r="W370" i="2" l="1"/>
  <c r="AL370" i="2"/>
  <c r="X370" i="2"/>
  <c r="AD370" i="2"/>
  <c r="AI370" i="2"/>
  <c r="AH370" i="2"/>
  <c r="AC370" i="2"/>
  <c r="Y370" i="2"/>
  <c r="AA370" i="2"/>
  <c r="T370" i="2"/>
  <c r="AK370" i="2"/>
  <c r="Z370" i="2"/>
  <c r="AO370" i="2"/>
  <c r="AG370" i="2"/>
  <c r="AF370" i="2"/>
  <c r="AJ370" i="2"/>
  <c r="AN370" i="2"/>
  <c r="AE370" i="2"/>
  <c r="AB370" i="2"/>
  <c r="AQ370" i="2"/>
  <c r="U370" i="2"/>
  <c r="V370" i="2"/>
  <c r="AP370" i="2"/>
  <c r="AM370" i="2"/>
  <c r="S370" i="2"/>
  <c r="DP368" i="25"/>
  <c r="DN368" i="25" s="1"/>
  <c r="DP368" i="2"/>
  <c r="DC366" i="2"/>
  <c r="DP369" i="2"/>
  <c r="DP369" i="25"/>
  <c r="DN369" i="25" s="1"/>
  <c r="DP363" i="25"/>
  <c r="DN363" i="25" s="1"/>
  <c r="DP363" i="2"/>
  <c r="DP370" i="25"/>
  <c r="DN370" i="25" s="1"/>
  <c r="DP370" i="2"/>
  <c r="DP373" i="25"/>
  <c r="DN373" i="25" s="1"/>
  <c r="DP373" i="2"/>
  <c r="DP374" i="2"/>
  <c r="DP374" i="25"/>
  <c r="DN374" i="25" s="1"/>
  <c r="DC365" i="2" l="1"/>
  <c r="L368" i="2"/>
  <c r="N368" i="2" s="1"/>
  <c r="M374" i="2"/>
  <c r="L374" i="2"/>
  <c r="M364" i="2"/>
  <c r="DB367" i="2"/>
  <c r="L373" i="2"/>
  <c r="N373" i="2" s="1"/>
  <c r="M369" i="2"/>
  <c r="N369" i="2" s="1"/>
  <c r="DB372" i="2"/>
  <c r="DB371" i="2"/>
  <c r="N374" i="2" l="1"/>
  <c r="Z374" i="2" s="1"/>
  <c r="U368" i="2"/>
  <c r="S368" i="2"/>
  <c r="AJ368" i="2"/>
  <c r="AM368" i="2"/>
  <c r="X368" i="2"/>
  <c r="Y368" i="2"/>
  <c r="AQ368" i="2"/>
  <c r="AP368" i="2"/>
  <c r="W368" i="2"/>
  <c r="AN368" i="2"/>
  <c r="AE368" i="2"/>
  <c r="AL368" i="2"/>
  <c r="AK368" i="2"/>
  <c r="AA368" i="2"/>
  <c r="AI368" i="2"/>
  <c r="T368" i="2"/>
  <c r="AC368" i="2"/>
  <c r="AG368" i="2"/>
  <c r="AH368" i="2"/>
  <c r="AF368" i="2"/>
  <c r="AB368" i="2"/>
  <c r="AD368" i="2"/>
  <c r="V368" i="2"/>
  <c r="Z368" i="2"/>
  <c r="AO368" i="2"/>
  <c r="DC367" i="2"/>
  <c r="AF373" i="2"/>
  <c r="Y373" i="2"/>
  <c r="AC373" i="2"/>
  <c r="AI373" i="2"/>
  <c r="AB373" i="2"/>
  <c r="AK373" i="2"/>
  <c r="U373" i="2"/>
  <c r="W373" i="2"/>
  <c r="S373" i="2"/>
  <c r="AA373" i="2"/>
  <c r="AG373" i="2"/>
  <c r="AN373" i="2"/>
  <c r="AO373" i="2"/>
  <c r="T373" i="2"/>
  <c r="X373" i="2"/>
  <c r="AD373" i="2"/>
  <c r="AJ373" i="2"/>
  <c r="Z373" i="2"/>
  <c r="AE373" i="2"/>
  <c r="AQ373" i="2"/>
  <c r="AH373" i="2"/>
  <c r="V373" i="2"/>
  <c r="AL373" i="2"/>
  <c r="AM373" i="2"/>
  <c r="AP373" i="2"/>
  <c r="AJ369" i="2"/>
  <c r="T369" i="2"/>
  <c r="AG369" i="2"/>
  <c r="AH369" i="2"/>
  <c r="AC369" i="2"/>
  <c r="AA369" i="2"/>
  <c r="X369" i="2"/>
  <c r="AO369" i="2"/>
  <c r="AN369" i="2"/>
  <c r="AL369" i="2"/>
  <c r="AQ369" i="2"/>
  <c r="S369" i="2"/>
  <c r="AD369" i="2"/>
  <c r="AK369" i="2"/>
  <c r="AI369" i="2"/>
  <c r="W369" i="2"/>
  <c r="AF369" i="2"/>
  <c r="U369" i="2"/>
  <c r="V369" i="2"/>
  <c r="Y369" i="2"/>
  <c r="AP369" i="2"/>
  <c r="AB369" i="2"/>
  <c r="AE369" i="2"/>
  <c r="Z369" i="2"/>
  <c r="AM369" i="2"/>
  <c r="DC371" i="2"/>
  <c r="DB363" i="2"/>
  <c r="DC372" i="2"/>
  <c r="X374" i="2" l="1"/>
  <c r="AH374" i="2"/>
  <c r="AJ374" i="2"/>
  <c r="AB374" i="2"/>
  <c r="V374" i="2"/>
  <c r="AI374" i="2"/>
  <c r="AG374" i="2"/>
  <c r="AM374" i="2"/>
  <c r="AK374" i="2"/>
  <c r="U374" i="2"/>
  <c r="Y374" i="2"/>
  <c r="S374" i="2"/>
  <c r="W374" i="2"/>
  <c r="AN374" i="2"/>
  <c r="AC374" i="2"/>
  <c r="AQ374" i="2"/>
  <c r="AF374" i="2"/>
  <c r="AA374" i="2"/>
  <c r="AP374" i="2"/>
  <c r="AO374" i="2"/>
  <c r="T374" i="2"/>
  <c r="AE374" i="2"/>
  <c r="AD374" i="2"/>
  <c r="AL374" i="2"/>
  <c r="M380" i="2"/>
  <c r="L377" i="2"/>
  <c r="M384" i="2"/>
  <c r="L376" i="2"/>
  <c r="DB370" i="2"/>
  <c r="DC363" i="2"/>
  <c r="DC370" i="2" l="1"/>
  <c r="DB369" i="2"/>
  <c r="DP379" i="25"/>
  <c r="DN379" i="25" s="1"/>
  <c r="DP379" i="2"/>
  <c r="DB364" i="2" l="1"/>
  <c r="DB374" i="2"/>
  <c r="L379" i="2"/>
  <c r="M381" i="2"/>
  <c r="L386" i="2"/>
  <c r="M378" i="2"/>
  <c r="L382" i="2"/>
  <c r="M379" i="2"/>
  <c r="DC364" i="2"/>
  <c r="DB373" i="2"/>
  <c r="DP381" i="25"/>
  <c r="DN381" i="25" s="1"/>
  <c r="DP381" i="2"/>
  <c r="DP376" i="2" l="1"/>
  <c r="DC369" i="2"/>
  <c r="DC368" i="2"/>
  <c r="N379" i="2"/>
  <c r="AI379" i="2" s="1"/>
  <c r="L381" i="2"/>
  <c r="N381" i="2" s="1"/>
  <c r="M375" i="2"/>
  <c r="L385" i="2"/>
  <c r="DC373" i="2"/>
  <c r="U379" i="2" l="1"/>
  <c r="V379" i="2"/>
  <c r="AE379" i="2"/>
  <c r="Y379" i="2"/>
  <c r="AC379" i="2"/>
  <c r="AA379" i="2"/>
  <c r="AQ379" i="2"/>
  <c r="AG379" i="2"/>
  <c r="AM379" i="2"/>
  <c r="Z379" i="2"/>
  <c r="AJ379" i="2"/>
  <c r="S379" i="2"/>
  <c r="AN379" i="2"/>
  <c r="AD379" i="2"/>
  <c r="AL379" i="2"/>
  <c r="AO379" i="2"/>
  <c r="AP379" i="2"/>
  <c r="X379" i="2"/>
  <c r="W379" i="2"/>
  <c r="AK379" i="2"/>
  <c r="AF379" i="2"/>
  <c r="AB379" i="2"/>
  <c r="AH379" i="2"/>
  <c r="T379" i="2"/>
  <c r="AB381" i="2"/>
  <c r="AJ381" i="2"/>
  <c r="T381" i="2"/>
  <c r="AL381" i="2"/>
  <c r="AI381" i="2"/>
  <c r="AC381" i="2"/>
  <c r="AG381" i="2"/>
  <c r="AA381" i="2"/>
  <c r="Y381" i="2"/>
  <c r="AP381" i="2"/>
  <c r="AK381" i="2"/>
  <c r="X381" i="2"/>
  <c r="AF381" i="2"/>
  <c r="Z381" i="2"/>
  <c r="AN381" i="2"/>
  <c r="AQ381" i="2"/>
  <c r="U381" i="2"/>
  <c r="V381" i="2"/>
  <c r="AM381" i="2"/>
  <c r="AO381" i="2"/>
  <c r="AD381" i="2"/>
  <c r="S381" i="2"/>
  <c r="AE381" i="2"/>
  <c r="AH381" i="2"/>
  <c r="W381" i="2"/>
  <c r="DP385" i="2"/>
  <c r="DP384" i="2"/>
  <c r="DP384" i="25"/>
  <c r="DN384" i="25" s="1"/>
  <c r="DP377" i="25"/>
  <c r="DN377" i="25" s="1"/>
  <c r="DP377" i="2"/>
  <c r="DP378" i="25"/>
  <c r="DN378" i="25" s="1"/>
  <c r="DP378" i="2"/>
  <c r="DP383" i="25" l="1"/>
  <c r="DN383" i="25" s="1"/>
  <c r="DP383" i="2"/>
  <c r="DP382" i="2"/>
  <c r="L378" i="2"/>
  <c r="N378" i="2" s="1"/>
  <c r="M383" i="2"/>
  <c r="DP380" i="2"/>
  <c r="DP380" i="25"/>
  <c r="DN380" i="25" s="1"/>
  <c r="DP386" i="25"/>
  <c r="DN386" i="25" s="1"/>
  <c r="DP386" i="2"/>
  <c r="M382" i="2" l="1"/>
  <c r="N382" i="2" s="1"/>
  <c r="AK382" i="2" s="1"/>
  <c r="L383" i="2"/>
  <c r="N383" i="2" s="1"/>
  <c r="S378" i="2"/>
  <c r="AA378" i="2"/>
  <c r="AE378" i="2"/>
  <c r="AK378" i="2"/>
  <c r="AB378" i="2"/>
  <c r="V378" i="2"/>
  <c r="Y378" i="2"/>
  <c r="AN378" i="2"/>
  <c r="X378" i="2"/>
  <c r="AJ378" i="2"/>
  <c r="AH378" i="2"/>
  <c r="AL378" i="2"/>
  <c r="U378" i="2"/>
  <c r="Z378" i="2"/>
  <c r="T378" i="2"/>
  <c r="AF378" i="2"/>
  <c r="AC378" i="2"/>
  <c r="AI378" i="2"/>
  <c r="AG378" i="2"/>
  <c r="AP378" i="2"/>
  <c r="AM378" i="2"/>
  <c r="W378" i="2"/>
  <c r="AQ378" i="2"/>
  <c r="AD378" i="2"/>
  <c r="AO378" i="2"/>
  <c r="DB379" i="2"/>
  <c r="M386" i="2"/>
  <c r="N386" i="2" s="1"/>
  <c r="L380" i="2"/>
  <c r="N380" i="2" s="1"/>
  <c r="M385" i="2" l="1"/>
  <c r="N385" i="2" s="1"/>
  <c r="AC382" i="2"/>
  <c r="AI382" i="2"/>
  <c r="AH382" i="2"/>
  <c r="U382" i="2"/>
  <c r="AB382" i="2"/>
  <c r="AF382" i="2"/>
  <c r="AG382" i="2"/>
  <c r="AD382" i="2"/>
  <c r="AL382" i="2"/>
  <c r="AA382" i="2"/>
  <c r="AE382" i="2"/>
  <c r="T382" i="2"/>
  <c r="X382" i="2"/>
  <c r="AJ382" i="2"/>
  <c r="AQ382" i="2"/>
  <c r="S382" i="2"/>
  <c r="AN382" i="2"/>
  <c r="AP382" i="2"/>
  <c r="Y382" i="2"/>
  <c r="V382" i="2"/>
  <c r="W382" i="2"/>
  <c r="AM382" i="2"/>
  <c r="Z382" i="2"/>
  <c r="AO382" i="2"/>
  <c r="DB376" i="2"/>
  <c r="AP383" i="2"/>
  <c r="AH383" i="2"/>
  <c r="T383" i="2"/>
  <c r="Y383" i="2"/>
  <c r="Z383" i="2"/>
  <c r="AG383" i="2"/>
  <c r="AE383" i="2"/>
  <c r="AA383" i="2"/>
  <c r="V383" i="2"/>
  <c r="AL383" i="2"/>
  <c r="AK383" i="2"/>
  <c r="AC383" i="2"/>
  <c r="S383" i="2"/>
  <c r="AM383" i="2"/>
  <c r="AQ383" i="2"/>
  <c r="AB383" i="2"/>
  <c r="AO383" i="2"/>
  <c r="AF383" i="2"/>
  <c r="X383" i="2"/>
  <c r="W383" i="2"/>
  <c r="AI383" i="2"/>
  <c r="AD383" i="2"/>
  <c r="AN383" i="2"/>
  <c r="U383" i="2"/>
  <c r="AJ383" i="2"/>
  <c r="DB381" i="2"/>
  <c r="AP380" i="2"/>
  <c r="Y380" i="2"/>
  <c r="AJ380" i="2"/>
  <c r="W380" i="2"/>
  <c r="AD380" i="2"/>
  <c r="AG380" i="2"/>
  <c r="AE380" i="2"/>
  <c r="AB380" i="2"/>
  <c r="Z380" i="2"/>
  <c r="AO380" i="2"/>
  <c r="X380" i="2"/>
  <c r="AQ380" i="2"/>
  <c r="S380" i="2"/>
  <c r="AH380" i="2"/>
  <c r="U380" i="2"/>
  <c r="AI380" i="2"/>
  <c r="AN380" i="2"/>
  <c r="AK380" i="2"/>
  <c r="AA380" i="2"/>
  <c r="V380" i="2"/>
  <c r="T380" i="2"/>
  <c r="AC380" i="2"/>
  <c r="AL380" i="2"/>
  <c r="AM380" i="2"/>
  <c r="AF380" i="2"/>
  <c r="V386" i="2"/>
  <c r="AL386" i="2"/>
  <c r="AC386" i="2"/>
  <c r="X386" i="2"/>
  <c r="AP386" i="2"/>
  <c r="AQ386" i="2"/>
  <c r="U386" i="2"/>
  <c r="AM386" i="2"/>
  <c r="AJ386" i="2"/>
  <c r="W386" i="2"/>
  <c r="AB386" i="2"/>
  <c r="AF386" i="2"/>
  <c r="AD386" i="2"/>
  <c r="AI386" i="2"/>
  <c r="AK386" i="2"/>
  <c r="T386" i="2"/>
  <c r="Y386" i="2"/>
  <c r="Z386" i="2"/>
  <c r="AE386" i="2"/>
  <c r="AG386" i="2"/>
  <c r="S386" i="2"/>
  <c r="AO386" i="2"/>
  <c r="AH386" i="2"/>
  <c r="AA386" i="2"/>
  <c r="AN386" i="2"/>
  <c r="AB385" i="2" l="1"/>
  <c r="AN385" i="2"/>
  <c r="AQ385" i="2"/>
  <c r="W385" i="2"/>
  <c r="T385" i="2"/>
  <c r="AL385" i="2"/>
  <c r="AC385" i="2"/>
  <c r="AJ385" i="2"/>
  <c r="S385" i="2"/>
  <c r="V385" i="2"/>
  <c r="X385" i="2"/>
  <c r="AA385" i="2"/>
  <c r="AP385" i="2"/>
  <c r="Y385" i="2"/>
  <c r="U385" i="2"/>
  <c r="AG385" i="2"/>
  <c r="AK385" i="2"/>
  <c r="AI385" i="2"/>
  <c r="AE385" i="2"/>
  <c r="Z385" i="2"/>
  <c r="AD385" i="2"/>
  <c r="AM385" i="2"/>
  <c r="AO385" i="2"/>
  <c r="AH385" i="2"/>
  <c r="AF385" i="2"/>
  <c r="DC379" i="2"/>
  <c r="DC376" i="2"/>
  <c r="DC381" i="2"/>
  <c r="DB384" i="2"/>
  <c r="DB375" i="2"/>
  <c r="DB377" i="2" l="1"/>
  <c r="DB383" i="2"/>
  <c r="DB378" i="2"/>
  <c r="DP387" i="2" l="1"/>
  <c r="DB386" i="2"/>
  <c r="DC375" i="2"/>
  <c r="DB382" i="2"/>
  <c r="DB380" i="2"/>
  <c r="L396" i="2"/>
  <c r="M390" i="2"/>
  <c r="DC378" i="2"/>
  <c r="DC380" i="2"/>
  <c r="DB385" i="2" l="1"/>
  <c r="DC386" i="2"/>
  <c r="DC382" i="2"/>
  <c r="M393" i="2"/>
  <c r="L391" i="2"/>
  <c r="DP388" i="2" l="1"/>
  <c r="DP388" i="25"/>
  <c r="DN388" i="25" s="1"/>
  <c r="DP393" i="25"/>
  <c r="DN393" i="25" s="1"/>
  <c r="DC385" i="2"/>
  <c r="L392" i="2"/>
  <c r="M388" i="2"/>
  <c r="DP390" i="25"/>
  <c r="DN390" i="25" s="1"/>
  <c r="DP390" i="2"/>
  <c r="DP395" i="25"/>
  <c r="DN395" i="25" s="1"/>
  <c r="DP395" i="2"/>
  <c r="DP396" i="2"/>
  <c r="DP396" i="25"/>
  <c r="DN396" i="25" s="1"/>
  <c r="DP394" i="2" l="1"/>
  <c r="DP389" i="25"/>
  <c r="DN389" i="25" s="1"/>
  <c r="DP391" i="2"/>
  <c r="DP391" i="25"/>
  <c r="DN391" i="25" s="1"/>
  <c r="M396" i="2"/>
  <c r="N396" i="2" s="1"/>
  <c r="L395" i="2"/>
  <c r="M389" i="2"/>
  <c r="L394" i="2"/>
  <c r="M398" i="2"/>
  <c r="L390" i="2"/>
  <c r="N390" i="2" s="1"/>
  <c r="M394" i="2" l="1"/>
  <c r="N394" i="2" s="1"/>
  <c r="AG394" i="2" s="1"/>
  <c r="DP398" i="25"/>
  <c r="DN398" i="25" s="1"/>
  <c r="DP398" i="2"/>
  <c r="DP397" i="2"/>
  <c r="DP397" i="25"/>
  <c r="DN397" i="25" s="1"/>
  <c r="M391" i="2"/>
  <c r="N391" i="2" s="1"/>
  <c r="L389" i="2"/>
  <c r="N389" i="2" s="1"/>
  <c r="T396" i="2"/>
  <c r="AC396" i="2"/>
  <c r="AO396" i="2"/>
  <c r="Y396" i="2"/>
  <c r="X396" i="2"/>
  <c r="AF396" i="2"/>
  <c r="AB396" i="2"/>
  <c r="AN396" i="2"/>
  <c r="AP396" i="2"/>
  <c r="V396" i="2"/>
  <c r="U396" i="2"/>
  <c r="AE396" i="2"/>
  <c r="W396" i="2"/>
  <c r="Z396" i="2"/>
  <c r="AJ396" i="2"/>
  <c r="AI396" i="2"/>
  <c r="AQ396" i="2"/>
  <c r="AK396" i="2"/>
  <c r="AA396" i="2"/>
  <c r="AL396" i="2"/>
  <c r="AM396" i="2"/>
  <c r="AD396" i="2"/>
  <c r="S396" i="2"/>
  <c r="AH396" i="2"/>
  <c r="AG396" i="2"/>
  <c r="AQ390" i="2"/>
  <c r="AJ390" i="2"/>
  <c r="Z390" i="2"/>
  <c r="U390" i="2"/>
  <c r="AD390" i="2"/>
  <c r="AP390" i="2"/>
  <c r="AM390" i="2"/>
  <c r="V390" i="2"/>
  <c r="AL390" i="2"/>
  <c r="AA390" i="2"/>
  <c r="AN390" i="2"/>
  <c r="AF390" i="2"/>
  <c r="AB390" i="2"/>
  <c r="X390" i="2"/>
  <c r="Y390" i="2"/>
  <c r="W390" i="2"/>
  <c r="AK390" i="2"/>
  <c r="AH390" i="2"/>
  <c r="S390" i="2"/>
  <c r="AE390" i="2"/>
  <c r="AI390" i="2"/>
  <c r="AC390" i="2"/>
  <c r="AO390" i="2"/>
  <c r="T390" i="2"/>
  <c r="AG390" i="2"/>
  <c r="AC394" i="2" l="1"/>
  <c r="T394" i="2"/>
  <c r="AF394" i="2"/>
  <c r="AL394" i="2"/>
  <c r="Z394" i="2"/>
  <c r="AJ394" i="2"/>
  <c r="X394" i="2"/>
  <c r="W394" i="2"/>
  <c r="AO394" i="2"/>
  <c r="AE394" i="2"/>
  <c r="U394" i="2"/>
  <c r="AK394" i="2"/>
  <c r="AB394" i="2"/>
  <c r="AA394" i="2"/>
  <c r="AD394" i="2"/>
  <c r="V394" i="2"/>
  <c r="AI394" i="2"/>
  <c r="AN394" i="2"/>
  <c r="Y394" i="2"/>
  <c r="S394" i="2"/>
  <c r="AH394" i="2"/>
  <c r="AP394" i="2"/>
  <c r="AQ394" i="2"/>
  <c r="AM394" i="2"/>
  <c r="Y391" i="2"/>
  <c r="L398" i="2"/>
  <c r="N398" i="2" s="1"/>
  <c r="AM398" i="2" s="1"/>
  <c r="M397" i="2"/>
  <c r="T391" i="2"/>
  <c r="AP391" i="2"/>
  <c r="AA391" i="2"/>
  <c r="S391" i="2"/>
  <c r="AD391" i="2"/>
  <c r="AE391" i="2"/>
  <c r="AF391" i="2"/>
  <c r="Z391" i="2"/>
  <c r="AH391" i="2"/>
  <c r="U391" i="2"/>
  <c r="AO391" i="2"/>
  <c r="AN391" i="2"/>
  <c r="AQ391" i="2"/>
  <c r="AL391" i="2"/>
  <c r="AC391" i="2"/>
  <c r="AG391" i="2"/>
  <c r="AB391" i="2"/>
  <c r="AI391" i="2"/>
  <c r="AM391" i="2"/>
  <c r="V391" i="2"/>
  <c r="W391" i="2"/>
  <c r="AJ391" i="2"/>
  <c r="X391" i="2"/>
  <c r="AK391" i="2"/>
  <c r="AL389" i="2"/>
  <c r="AP389" i="2"/>
  <c r="AI389" i="2"/>
  <c r="AG389" i="2"/>
  <c r="AA389" i="2"/>
  <c r="AB389" i="2"/>
  <c r="V389" i="2"/>
  <c r="T389" i="2"/>
  <c r="AO389" i="2"/>
  <c r="AJ389" i="2"/>
  <c r="X389" i="2"/>
  <c r="W389" i="2"/>
  <c r="U389" i="2"/>
  <c r="AM389" i="2"/>
  <c r="AK389" i="2"/>
  <c r="AH389" i="2"/>
  <c r="AQ389" i="2"/>
  <c r="Z389" i="2"/>
  <c r="AD389" i="2"/>
  <c r="AE389" i="2"/>
  <c r="S389" i="2"/>
  <c r="Y389" i="2"/>
  <c r="AN389" i="2"/>
  <c r="AF389" i="2"/>
  <c r="AC389" i="2"/>
  <c r="DC387" i="2"/>
  <c r="U398" i="2" l="1"/>
  <c r="Z398" i="2"/>
  <c r="W398" i="2"/>
  <c r="AO398" i="2"/>
  <c r="AA398" i="2"/>
  <c r="AB398" i="2"/>
  <c r="AK398" i="2"/>
  <c r="V398" i="2"/>
  <c r="AQ398" i="2"/>
  <c r="AN398" i="2"/>
  <c r="AP398" i="2"/>
  <c r="AC398" i="2"/>
  <c r="AG398" i="2"/>
  <c r="AH398" i="2"/>
  <c r="AD398" i="2"/>
  <c r="AI398" i="2"/>
  <c r="AL398" i="2"/>
  <c r="X398" i="2"/>
  <c r="AE398" i="2"/>
  <c r="AF398" i="2"/>
  <c r="T398" i="2"/>
  <c r="AJ398" i="2"/>
  <c r="Y398" i="2"/>
  <c r="S398" i="2"/>
  <c r="DB388" i="2"/>
  <c r="L409" i="2"/>
  <c r="DB393" i="2"/>
  <c r="DC388" i="2" l="1"/>
  <c r="DB395" i="2"/>
  <c r="DB396" i="2"/>
  <c r="DB397" i="2"/>
  <c r="DB392" i="2"/>
  <c r="DB390" i="2"/>
  <c r="M407" i="2"/>
  <c r="DB391" i="2"/>
  <c r="DB394" i="2"/>
  <c r="DC390" i="2"/>
  <c r="DC395" i="2" l="1"/>
  <c r="DC391" i="2"/>
  <c r="DC394" i="2"/>
  <c r="DC389" i="2" l="1"/>
  <c r="DB398" i="2"/>
  <c r="DC398" i="2"/>
  <c r="DC397" i="2"/>
  <c r="L405" i="2"/>
  <c r="L401" i="2"/>
  <c r="L402" i="2"/>
  <c r="DP402" i="2"/>
  <c r="DP402" i="25"/>
  <c r="DN402" i="25" s="1"/>
  <c r="DP404" i="25" l="1"/>
  <c r="DN404" i="25" s="1"/>
  <c r="L403" i="2"/>
  <c r="M406" i="2"/>
  <c r="DP407" i="2"/>
  <c r="DP407" i="25"/>
  <c r="DN407" i="25" s="1"/>
  <c r="DP409" i="25"/>
  <c r="DN409" i="25" s="1"/>
  <c r="DP409" i="2"/>
  <c r="DP399" i="2"/>
  <c r="DP399" i="25"/>
  <c r="DN399" i="25" s="1"/>
  <c r="L404" i="2"/>
  <c r="M402" i="2"/>
  <c r="N402" i="2" s="1"/>
  <c r="DP408" i="2" l="1"/>
  <c r="DP410" i="25"/>
  <c r="DN410" i="25" s="1"/>
  <c r="M403" i="2"/>
  <c r="N403" i="2" s="1"/>
  <c r="AE403" i="2" s="1"/>
  <c r="DP405" i="25"/>
  <c r="DN405" i="25" s="1"/>
  <c r="DP405" i="2"/>
  <c r="DP401" i="2"/>
  <c r="DP401" i="25"/>
  <c r="DN401" i="25" s="1"/>
  <c r="M410" i="2"/>
  <c r="L407" i="2"/>
  <c r="N407" i="2" s="1"/>
  <c r="M404" i="2"/>
  <c r="N404" i="2" s="1"/>
  <c r="M400" i="2"/>
  <c r="L399" i="2"/>
  <c r="M409" i="2"/>
  <c r="N409" i="2" s="1"/>
  <c r="AP402" i="2"/>
  <c r="AJ402" i="2"/>
  <c r="AC402" i="2"/>
  <c r="AA402" i="2"/>
  <c r="X402" i="2"/>
  <c r="V402" i="2"/>
  <c r="AH402" i="2"/>
  <c r="S402" i="2"/>
  <c r="AO402" i="2"/>
  <c r="AM402" i="2"/>
  <c r="AB402" i="2"/>
  <c r="AN402" i="2"/>
  <c r="AI402" i="2"/>
  <c r="AK402" i="2"/>
  <c r="AD402" i="2"/>
  <c r="Z402" i="2"/>
  <c r="AL402" i="2"/>
  <c r="Y402" i="2"/>
  <c r="AG402" i="2"/>
  <c r="W402" i="2"/>
  <c r="AF402" i="2"/>
  <c r="U402" i="2"/>
  <c r="T402" i="2"/>
  <c r="AQ402" i="2"/>
  <c r="AE402" i="2"/>
  <c r="M408" i="2"/>
  <c r="L410" i="2"/>
  <c r="DP403" i="25" l="1"/>
  <c r="DN403" i="25" s="1"/>
  <c r="DP406" i="25"/>
  <c r="DN406" i="25" s="1"/>
  <c r="AI403" i="2"/>
  <c r="AG403" i="2"/>
  <c r="AK403" i="2"/>
  <c r="AN403" i="2"/>
  <c r="Z403" i="2"/>
  <c r="W403" i="2"/>
  <c r="AC403" i="2"/>
  <c r="Y403" i="2"/>
  <c r="V403" i="2"/>
  <c r="U403" i="2"/>
  <c r="AF403" i="2"/>
  <c r="T403" i="2"/>
  <c r="AB403" i="2"/>
  <c r="AL403" i="2"/>
  <c r="AO403" i="2"/>
  <c r="AP403" i="2"/>
  <c r="X403" i="2"/>
  <c r="AH403" i="2"/>
  <c r="S403" i="2"/>
  <c r="AM403" i="2"/>
  <c r="AA403" i="2"/>
  <c r="AD403" i="2"/>
  <c r="AJ403" i="2"/>
  <c r="AQ403" i="2"/>
  <c r="M405" i="2"/>
  <c r="N405" i="2" s="1"/>
  <c r="M401" i="2"/>
  <c r="N401" i="2" s="1"/>
  <c r="N410" i="2"/>
  <c r="T407" i="2"/>
  <c r="AG407" i="2"/>
  <c r="AI407" i="2"/>
  <c r="AC407" i="2"/>
  <c r="AL407" i="2"/>
  <c r="X407" i="2"/>
  <c r="AD407" i="2"/>
  <c r="S407" i="2"/>
  <c r="U407" i="2"/>
  <c r="AB407" i="2"/>
  <c r="AQ407" i="2"/>
  <c r="AN407" i="2"/>
  <c r="AA407" i="2"/>
  <c r="Z407" i="2"/>
  <c r="V407" i="2"/>
  <c r="AP407" i="2"/>
  <c r="AJ407" i="2"/>
  <c r="AF407" i="2"/>
  <c r="AO407" i="2"/>
  <c r="AK407" i="2"/>
  <c r="W407" i="2"/>
  <c r="AE407" i="2"/>
  <c r="AH407" i="2"/>
  <c r="Y407" i="2"/>
  <c r="AM407" i="2"/>
  <c r="AJ404" i="2"/>
  <c r="W404" i="2"/>
  <c r="Y404" i="2"/>
  <c r="AC404" i="2"/>
  <c r="AG404" i="2"/>
  <c r="AK404" i="2"/>
  <c r="AD404" i="2"/>
  <c r="AL404" i="2"/>
  <c r="U404" i="2"/>
  <c r="AA404" i="2"/>
  <c r="X404" i="2"/>
  <c r="Z404" i="2"/>
  <c r="AB404" i="2"/>
  <c r="AM404" i="2"/>
  <c r="AE404" i="2"/>
  <c r="AP404" i="2"/>
  <c r="V404" i="2"/>
  <c r="AN404" i="2"/>
  <c r="AO404" i="2"/>
  <c r="AH404" i="2"/>
  <c r="AF404" i="2"/>
  <c r="AQ404" i="2"/>
  <c r="S404" i="2"/>
  <c r="AI404" i="2"/>
  <c r="T404" i="2"/>
  <c r="AI409" i="2"/>
  <c r="AB409" i="2"/>
  <c r="AG409" i="2"/>
  <c r="AK409" i="2"/>
  <c r="AA409" i="2"/>
  <c r="AE409" i="2"/>
  <c r="AC409" i="2"/>
  <c r="AD409" i="2"/>
  <c r="W409" i="2"/>
  <c r="AJ409" i="2"/>
  <c r="T409" i="2"/>
  <c r="X409" i="2"/>
  <c r="AM409" i="2"/>
  <c r="AQ409" i="2"/>
  <c r="AP409" i="2"/>
  <c r="AL409" i="2"/>
  <c r="AF409" i="2"/>
  <c r="V409" i="2"/>
  <c r="S409" i="2"/>
  <c r="Z409" i="2"/>
  <c r="U409" i="2"/>
  <c r="AN409" i="2"/>
  <c r="AH409" i="2"/>
  <c r="AO409" i="2"/>
  <c r="Y409" i="2"/>
  <c r="AN410" i="2" l="1"/>
  <c r="AI405" i="2"/>
  <c r="AF405" i="2"/>
  <c r="AK405" i="2"/>
  <c r="Y405" i="2"/>
  <c r="Z405" i="2"/>
  <c r="V405" i="2"/>
  <c r="U405" i="2"/>
  <c r="S405" i="2"/>
  <c r="AG405" i="2"/>
  <c r="AD405" i="2"/>
  <c r="AQ405" i="2"/>
  <c r="AB405" i="2"/>
  <c r="AA405" i="2"/>
  <c r="AM405" i="2"/>
  <c r="AP405" i="2"/>
  <c r="AC405" i="2"/>
  <c r="AJ405" i="2"/>
  <c r="T405" i="2"/>
  <c r="AL405" i="2"/>
  <c r="X405" i="2"/>
  <c r="AO405" i="2"/>
  <c r="W405" i="2"/>
  <c r="AH405" i="2"/>
  <c r="AN405" i="2"/>
  <c r="AE405" i="2"/>
  <c r="AN401" i="2"/>
  <c r="U401" i="2"/>
  <c r="AB401" i="2"/>
  <c r="AP401" i="2"/>
  <c r="AH401" i="2"/>
  <c r="AD401" i="2"/>
  <c r="AA401" i="2"/>
  <c r="X401" i="2"/>
  <c r="V401" i="2"/>
  <c r="AC401" i="2"/>
  <c r="AJ401" i="2"/>
  <c r="AI401" i="2"/>
  <c r="AK401" i="2"/>
  <c r="AE401" i="2"/>
  <c r="AM401" i="2"/>
  <c r="W401" i="2"/>
  <c r="AQ401" i="2"/>
  <c r="Z401" i="2"/>
  <c r="AG401" i="2"/>
  <c r="AO401" i="2"/>
  <c r="T401" i="2"/>
  <c r="Y401" i="2"/>
  <c r="AF401" i="2"/>
  <c r="S401" i="2"/>
  <c r="AL401" i="2"/>
  <c r="Z410" i="2"/>
  <c r="U410" i="2"/>
  <c r="AI410" i="2"/>
  <c r="S410" i="2"/>
  <c r="V410" i="2"/>
  <c r="AH410" i="2"/>
  <c r="X410" i="2"/>
  <c r="Y410" i="2"/>
  <c r="AQ410" i="2"/>
  <c r="AM410" i="2"/>
  <c r="AK410" i="2"/>
  <c r="AA410" i="2"/>
  <c r="AF410" i="2"/>
  <c r="AJ410" i="2"/>
  <c r="AB410" i="2"/>
  <c r="T410" i="2"/>
  <c r="AE410" i="2"/>
  <c r="AL410" i="2"/>
  <c r="W410" i="2"/>
  <c r="AG410" i="2"/>
  <c r="AD410" i="2"/>
  <c r="AC410" i="2"/>
  <c r="AP410" i="2"/>
  <c r="AO410" i="2"/>
  <c r="DB402" i="2" l="1"/>
  <c r="DB399" i="2"/>
  <c r="DB409" i="2" l="1"/>
  <c r="DB406" i="2"/>
  <c r="DB410" i="2"/>
  <c r="DB407" i="2"/>
  <c r="DB404" i="2"/>
  <c r="DC402" i="2"/>
  <c r="DC406" i="2"/>
  <c r="DB400" i="2"/>
  <c r="DC403" i="2"/>
  <c r="DC408" i="2"/>
  <c r="DB405" i="2" l="1"/>
  <c r="DC409" i="2"/>
  <c r="DC407" i="2"/>
  <c r="DB401" i="2"/>
  <c r="DC400" i="2"/>
  <c r="DC404" i="2"/>
  <c r="DC410" i="2" l="1"/>
  <c r="DC405" i="2"/>
  <c r="DC401" i="2"/>
  <c r="DP415" i="2"/>
  <c r="DP413" i="2"/>
  <c r="DP413" i="25"/>
  <c r="DN413" i="25" s="1"/>
  <c r="DP412" i="25" l="1"/>
  <c r="DN412" i="25" s="1"/>
  <c r="DP419" i="2"/>
  <c r="DP416" i="2"/>
  <c r="DP414" i="2"/>
  <c r="DP411" i="25"/>
  <c r="DN411" i="25" s="1"/>
  <c r="DP417" i="25"/>
  <c r="DN417" i="25" s="1"/>
  <c r="L416" i="2"/>
  <c r="M413" i="2"/>
  <c r="M421" i="2"/>
  <c r="L412" i="2"/>
  <c r="L411" i="2"/>
  <c r="M416" i="2"/>
  <c r="L418" i="2"/>
  <c r="M415" i="2"/>
  <c r="M411" i="2"/>
  <c r="L414" i="2"/>
  <c r="L415" i="2"/>
  <c r="M412" i="2"/>
  <c r="M414" i="2"/>
  <c r="DP419" i="25"/>
  <c r="DN419" i="25" s="1"/>
  <c r="DP421" i="25" l="1"/>
  <c r="DN421" i="25" s="1"/>
  <c r="DP421" i="2"/>
  <c r="N415" i="2"/>
  <c r="AA415" i="2" s="1"/>
  <c r="N412" i="2"/>
  <c r="N411" i="2"/>
  <c r="AO411" i="2" s="1"/>
  <c r="N416" i="2"/>
  <c r="N414" i="2"/>
  <c r="AJ414" i="2" s="1"/>
  <c r="L413" i="2"/>
  <c r="N413" i="2" s="1"/>
  <c r="M422" i="2"/>
  <c r="L419" i="2"/>
  <c r="DP420" i="2"/>
  <c r="DP420" i="25"/>
  <c r="DN420" i="25" s="1"/>
  <c r="DP422" i="2"/>
  <c r="DP422" i="25"/>
  <c r="DN422" i="25" s="1"/>
  <c r="AC414" i="2" l="1"/>
  <c r="AG412" i="2"/>
  <c r="W415" i="2"/>
  <c r="AL415" i="2"/>
  <c r="AP415" i="2"/>
  <c r="AQ415" i="2"/>
  <c r="S415" i="2"/>
  <c r="AN415" i="2"/>
  <c r="T415" i="2"/>
  <c r="AM415" i="2"/>
  <c r="AE415" i="2"/>
  <c r="Y415" i="2"/>
  <c r="AI415" i="2"/>
  <c r="AB415" i="2"/>
  <c r="Z414" i="2"/>
  <c r="AN414" i="2"/>
  <c r="AD411" i="2"/>
  <c r="T411" i="2"/>
  <c r="AB414" i="2"/>
  <c r="AL414" i="2"/>
  <c r="T414" i="2"/>
  <c r="AD412" i="2"/>
  <c r="AJ411" i="2"/>
  <c r="AK416" i="2"/>
  <c r="AI411" i="2"/>
  <c r="AC411" i="2"/>
  <c r="U411" i="2"/>
  <c r="W416" i="2"/>
  <c r="AD416" i="2"/>
  <c r="AH412" i="2"/>
  <c r="AQ412" i="2"/>
  <c r="AO412" i="2"/>
  <c r="U414" i="2"/>
  <c r="X414" i="2"/>
  <c r="Y414" i="2"/>
  <c r="AD414" i="2"/>
  <c r="AF415" i="2"/>
  <c r="AH415" i="2"/>
  <c r="V415" i="2"/>
  <c r="U415" i="2"/>
  <c r="AJ415" i="2"/>
  <c r="X415" i="2"/>
  <c r="AC415" i="2"/>
  <c r="Z415" i="2"/>
  <c r="AK415" i="2"/>
  <c r="AD415" i="2"/>
  <c r="AO415" i="2"/>
  <c r="AG415" i="2"/>
  <c r="S412" i="2"/>
  <c r="AM412" i="2"/>
  <c r="AJ412" i="2"/>
  <c r="Z412" i="2"/>
  <c r="AP412" i="2"/>
  <c r="AA412" i="2"/>
  <c r="T412" i="2"/>
  <c r="AF412" i="2"/>
  <c r="AB412" i="2"/>
  <c r="W412" i="2"/>
  <c r="AL412" i="2"/>
  <c r="U412" i="2"/>
  <c r="AN412" i="2"/>
  <c r="AE412" i="2"/>
  <c r="AA414" i="2"/>
  <c r="S414" i="2"/>
  <c r="AM414" i="2"/>
  <c r="AI412" i="2"/>
  <c r="X412" i="2"/>
  <c r="AK412" i="2"/>
  <c r="Y412" i="2"/>
  <c r="AC412" i="2"/>
  <c r="V412" i="2"/>
  <c r="AQ414" i="2"/>
  <c r="W411" i="2"/>
  <c r="AK411" i="2"/>
  <c r="AM411" i="2"/>
  <c r="AN411" i="2"/>
  <c r="AH411" i="2"/>
  <c r="AP411" i="2"/>
  <c r="V416" i="2"/>
  <c r="AE416" i="2"/>
  <c r="AQ411" i="2"/>
  <c r="AL411" i="2"/>
  <c r="X411" i="2"/>
  <c r="AA411" i="2"/>
  <c r="AB411" i="2"/>
  <c r="Z411" i="2"/>
  <c r="AM416" i="2"/>
  <c r="V411" i="2"/>
  <c r="Y411" i="2"/>
  <c r="AE411" i="2"/>
  <c r="AG411" i="2"/>
  <c r="AF411" i="2"/>
  <c r="S411" i="2"/>
  <c r="S416" i="2"/>
  <c r="AB416" i="2"/>
  <c r="Y416" i="2"/>
  <c r="AH416" i="2"/>
  <c r="Z416" i="2"/>
  <c r="AP416" i="2"/>
  <c r="AG416" i="2"/>
  <c r="AH414" i="2"/>
  <c r="AK414" i="2"/>
  <c r="AI414" i="2"/>
  <c r="AF414" i="2"/>
  <c r="AA416" i="2"/>
  <c r="AF416" i="2"/>
  <c r="AI416" i="2"/>
  <c r="AN416" i="2"/>
  <c r="AC416" i="2"/>
  <c r="X416" i="2"/>
  <c r="AQ416" i="2"/>
  <c r="AO416" i="2"/>
  <c r="AJ416" i="2"/>
  <c r="AL416" i="2"/>
  <c r="U416" i="2"/>
  <c r="T416" i="2"/>
  <c r="AO414" i="2"/>
  <c r="AE414" i="2"/>
  <c r="W414" i="2"/>
  <c r="AG414" i="2"/>
  <c r="V414" i="2"/>
  <c r="AP414" i="2"/>
  <c r="L421" i="2"/>
  <c r="N421" i="2" s="1"/>
  <c r="M419" i="2"/>
  <c r="N419" i="2" s="1"/>
  <c r="AO413" i="2"/>
  <c r="U413" i="2"/>
  <c r="AN413" i="2"/>
  <c r="AC413" i="2"/>
  <c r="AM413" i="2"/>
  <c r="Z413" i="2"/>
  <c r="V413" i="2"/>
  <c r="AL413" i="2"/>
  <c r="AI413" i="2"/>
  <c r="AF413" i="2"/>
  <c r="AE413" i="2"/>
  <c r="AH413" i="2"/>
  <c r="AP413" i="2"/>
  <c r="T413" i="2"/>
  <c r="AQ413" i="2"/>
  <c r="AA413" i="2"/>
  <c r="X413" i="2"/>
  <c r="Y413" i="2"/>
  <c r="AG413" i="2"/>
  <c r="AB413" i="2"/>
  <c r="S413" i="2"/>
  <c r="AK413" i="2"/>
  <c r="W413" i="2"/>
  <c r="AD413" i="2"/>
  <c r="AJ413" i="2"/>
  <c r="L422" i="2"/>
  <c r="N422" i="2" s="1"/>
  <c r="M420" i="2"/>
  <c r="S419" i="2" l="1"/>
  <c r="W419" i="2"/>
  <c r="V419" i="2"/>
  <c r="AG419" i="2"/>
  <c r="X419" i="2"/>
  <c r="AE419" i="2"/>
  <c r="AQ419" i="2"/>
  <c r="AH419" i="2"/>
  <c r="T419" i="2"/>
  <c r="Z419" i="2"/>
  <c r="AI419" i="2"/>
  <c r="AN419" i="2"/>
  <c r="Y419" i="2"/>
  <c r="AK419" i="2"/>
  <c r="AF419" i="2"/>
  <c r="AM419" i="2"/>
  <c r="AB419" i="2"/>
  <c r="AP419" i="2"/>
  <c r="AA419" i="2"/>
  <c r="AL419" i="2"/>
  <c r="AD419" i="2"/>
  <c r="U419" i="2"/>
  <c r="AJ419" i="2"/>
  <c r="AO419" i="2"/>
  <c r="AC419" i="2"/>
  <c r="AM421" i="2"/>
  <c r="AK421" i="2"/>
  <c r="AH421" i="2"/>
  <c r="AC421" i="2"/>
  <c r="T421" i="2"/>
  <c r="AP421" i="2"/>
  <c r="AB421" i="2"/>
  <c r="X421" i="2"/>
  <c r="V421" i="2"/>
  <c r="AA421" i="2"/>
  <c r="AN421" i="2"/>
  <c r="AJ421" i="2"/>
  <c r="S421" i="2"/>
  <c r="AL421" i="2"/>
  <c r="AI421" i="2"/>
  <c r="W421" i="2"/>
  <c r="U421" i="2"/>
  <c r="AO421" i="2"/>
  <c r="AF421" i="2"/>
  <c r="AG421" i="2"/>
  <c r="AD421" i="2"/>
  <c r="Y421" i="2"/>
  <c r="AE421" i="2"/>
  <c r="AQ421" i="2"/>
  <c r="Z421" i="2"/>
  <c r="AL422" i="2"/>
  <c r="AE422" i="2"/>
  <c r="AQ422" i="2"/>
  <c r="X422" i="2"/>
  <c r="AA422" i="2"/>
  <c r="AO422" i="2"/>
  <c r="AN422" i="2"/>
  <c r="AK422" i="2"/>
  <c r="AC422" i="2"/>
  <c r="AD422" i="2"/>
  <c r="V422" i="2"/>
  <c r="AG422" i="2"/>
  <c r="Y422" i="2"/>
  <c r="S422" i="2"/>
  <c r="AH422" i="2"/>
  <c r="AB422" i="2"/>
  <c r="AP422" i="2"/>
  <c r="AM422" i="2"/>
  <c r="AI422" i="2"/>
  <c r="T422" i="2"/>
  <c r="AJ422" i="2"/>
  <c r="Z422" i="2"/>
  <c r="W422" i="2"/>
  <c r="AF422" i="2"/>
  <c r="U422" i="2"/>
  <c r="DB416" i="2" l="1"/>
  <c r="DB412" i="2"/>
  <c r="DB414" i="2" l="1"/>
  <c r="DB415" i="2"/>
  <c r="DB417" i="2"/>
  <c r="DC417" i="2"/>
  <c r="DB411" i="2"/>
  <c r="DC412" i="2"/>
  <c r="DC416" i="2"/>
  <c r="DB421" i="2"/>
  <c r="DC413" i="2"/>
  <c r="DB422" i="2"/>
  <c r="DB420" i="2"/>
  <c r="DC418" i="2" l="1"/>
  <c r="DC414" i="2"/>
  <c r="DC411" i="2"/>
  <c r="DC421" i="2"/>
  <c r="DC420" i="2" l="1"/>
  <c r="DC422" i="2"/>
  <c r="DP423" i="2"/>
  <c r="DC419" i="2"/>
  <c r="DP423" i="25"/>
  <c r="DN423" i="25" s="1"/>
  <c r="DP428" i="25"/>
  <c r="DN428" i="25" s="1"/>
  <c r="DP428" i="2"/>
  <c r="DP425" i="25" l="1"/>
  <c r="DN425" i="25" s="1"/>
  <c r="L427" i="2"/>
  <c r="M423" i="2"/>
  <c r="L425" i="2"/>
  <c r="M428" i="2"/>
  <c r="L423" i="2"/>
  <c r="L430" i="2"/>
  <c r="M424" i="2"/>
  <c r="L428" i="2"/>
  <c r="DP424" i="25"/>
  <c r="DN424" i="25" s="1"/>
  <c r="M429" i="2"/>
  <c r="L426" i="2"/>
  <c r="DP433" i="25"/>
  <c r="DN433" i="25" s="1"/>
  <c r="DP433" i="2"/>
  <c r="DP430" i="25"/>
  <c r="DN430" i="25" s="1"/>
  <c r="DP430" i="2"/>
  <c r="DP429" i="25"/>
  <c r="DN429" i="25" s="1"/>
  <c r="DP429" i="2"/>
  <c r="DP432" i="25" l="1"/>
  <c r="DN432" i="25" s="1"/>
  <c r="DP426" i="2"/>
  <c r="L432" i="2"/>
  <c r="L431" i="2"/>
  <c r="M433" i="2"/>
  <c r="L429" i="2"/>
  <c r="N429" i="2" s="1"/>
  <c r="N423" i="2"/>
  <c r="N428" i="2"/>
  <c r="M434" i="2"/>
  <c r="L424" i="2"/>
  <c r="N424" i="2" s="1"/>
  <c r="DP427" i="2"/>
  <c r="DP427" i="25"/>
  <c r="DN427" i="25" s="1"/>
  <c r="DP434" i="25"/>
  <c r="DN434" i="25" s="1"/>
  <c r="DP434" i="2"/>
  <c r="AQ429" i="2" l="1"/>
  <c r="Y429" i="2"/>
  <c r="AF429" i="2"/>
  <c r="T429" i="2"/>
  <c r="AI429" i="2"/>
  <c r="U429" i="2"/>
  <c r="W429" i="2"/>
  <c r="AB428" i="2"/>
  <c r="AO428" i="2"/>
  <c r="AF428" i="2"/>
  <c r="AH429" i="2"/>
  <c r="AB429" i="2"/>
  <c r="S429" i="2"/>
  <c r="AO429" i="2"/>
  <c r="AL429" i="2"/>
  <c r="AA429" i="2"/>
  <c r="AL428" i="2"/>
  <c r="AG429" i="2"/>
  <c r="AJ429" i="2"/>
  <c r="AD429" i="2"/>
  <c r="AK429" i="2"/>
  <c r="AC429" i="2"/>
  <c r="X429" i="2"/>
  <c r="X428" i="2"/>
  <c r="AQ428" i="2"/>
  <c r="AE429" i="2"/>
  <c r="Z429" i="2"/>
  <c r="AM429" i="2"/>
  <c r="AN429" i="2"/>
  <c r="AP429" i="2"/>
  <c r="V429" i="2"/>
  <c r="U428" i="2"/>
  <c r="V428" i="2"/>
  <c r="AN428" i="2"/>
  <c r="AM428" i="2"/>
  <c r="AP428" i="2"/>
  <c r="AI428" i="2"/>
  <c r="Y428" i="2"/>
  <c r="Z428" i="2"/>
  <c r="L434" i="2"/>
  <c r="N434" i="2" s="1"/>
  <c r="M427" i="2"/>
  <c r="N427" i="2" s="1"/>
  <c r="AJ428" i="2"/>
  <c r="T428" i="2"/>
  <c r="S428" i="2"/>
  <c r="AE428" i="2"/>
  <c r="AK428" i="2"/>
  <c r="AG423" i="2"/>
  <c r="Y423" i="2"/>
  <c r="AL423" i="2"/>
  <c r="AK423" i="2"/>
  <c r="T423" i="2"/>
  <c r="Z423" i="2"/>
  <c r="AG428" i="2"/>
  <c r="AH428" i="2"/>
  <c r="AA428" i="2"/>
  <c r="AC428" i="2"/>
  <c r="AD428" i="2"/>
  <c r="W428" i="2"/>
  <c r="AF423" i="2"/>
  <c r="W423" i="2"/>
  <c r="V423" i="2"/>
  <c r="AD423" i="2"/>
  <c r="AE423" i="2"/>
  <c r="AC423" i="2"/>
  <c r="AJ423" i="2"/>
  <c r="AO423" i="2"/>
  <c r="AI423" i="2"/>
  <c r="AM423" i="2"/>
  <c r="AN423" i="2"/>
  <c r="AB423" i="2"/>
  <c r="X423" i="2"/>
  <c r="AH423" i="2"/>
  <c r="S423" i="2"/>
  <c r="AA423" i="2"/>
  <c r="AP423" i="2"/>
  <c r="U423" i="2"/>
  <c r="AQ423" i="2"/>
  <c r="AH424" i="2"/>
  <c r="U424" i="2"/>
  <c r="AE424" i="2"/>
  <c r="AQ424" i="2"/>
  <c r="X424" i="2"/>
  <c r="AC424" i="2"/>
  <c r="AB424" i="2"/>
  <c r="AG424" i="2"/>
  <c r="Y424" i="2"/>
  <c r="AK424" i="2"/>
  <c r="AF424" i="2"/>
  <c r="Z424" i="2"/>
  <c r="AM424" i="2"/>
  <c r="W424" i="2"/>
  <c r="AI424" i="2"/>
  <c r="V424" i="2"/>
  <c r="AJ424" i="2"/>
  <c r="S424" i="2"/>
  <c r="AN424" i="2"/>
  <c r="AD424" i="2"/>
  <c r="AL424" i="2"/>
  <c r="AP424" i="2"/>
  <c r="AO424" i="2"/>
  <c r="AA424" i="2"/>
  <c r="T424" i="2"/>
  <c r="AE434" i="2" l="1"/>
  <c r="AF434" i="2"/>
  <c r="AP434" i="2"/>
  <c r="AN434" i="2"/>
  <c r="S434" i="2"/>
  <c r="AB434" i="2"/>
  <c r="AH434" i="2"/>
  <c r="AM434" i="2"/>
  <c r="AL434" i="2"/>
  <c r="AG434" i="2"/>
  <c r="AA434" i="2"/>
  <c r="AO434" i="2"/>
  <c r="Z434" i="2"/>
  <c r="W434" i="2"/>
  <c r="AK434" i="2"/>
  <c r="AD434" i="2"/>
  <c r="U434" i="2"/>
  <c r="AJ434" i="2"/>
  <c r="T434" i="2"/>
  <c r="X434" i="2"/>
  <c r="AI434" i="2"/>
  <c r="AC434" i="2"/>
  <c r="V434" i="2"/>
  <c r="AQ434" i="2"/>
  <c r="Y434" i="2"/>
  <c r="AP427" i="2"/>
  <c r="AF427" i="2"/>
  <c r="W427" i="2"/>
  <c r="AD427" i="2"/>
  <c r="AH427" i="2"/>
  <c r="AQ427" i="2"/>
  <c r="AE427" i="2"/>
  <c r="Z427" i="2"/>
  <c r="AC427" i="2"/>
  <c r="AL427" i="2"/>
  <c r="AG427" i="2"/>
  <c r="AN427" i="2"/>
  <c r="AM427" i="2"/>
  <c r="AA427" i="2"/>
  <c r="X427" i="2"/>
  <c r="U427" i="2"/>
  <c r="AJ427" i="2"/>
  <c r="AB427" i="2"/>
  <c r="S427" i="2"/>
  <c r="T427" i="2"/>
  <c r="V427" i="2"/>
  <c r="AK427" i="2"/>
  <c r="AI427" i="2"/>
  <c r="AO427" i="2"/>
  <c r="Y427" i="2"/>
  <c r="DB425" i="2"/>
  <c r="DB423" i="2"/>
  <c r="DC425" i="2" l="1"/>
  <c r="DB432" i="2"/>
  <c r="DC432" i="2"/>
  <c r="DB429" i="2" l="1"/>
  <c r="DB428" i="2"/>
  <c r="DB433" i="2"/>
  <c r="DC429" i="2"/>
  <c r="DB430" i="2"/>
  <c r="DB431" i="2"/>
  <c r="DB426" i="2"/>
  <c r="DC430" i="2"/>
  <c r="DB424" i="2"/>
  <c r="DC428" i="2" l="1"/>
  <c r="DC433" i="2"/>
  <c r="DC426" i="2"/>
  <c r="DC431" i="2"/>
  <c r="DC424" i="2"/>
  <c r="DP442" i="2"/>
  <c r="DB434" i="2"/>
  <c r="DB427" i="2"/>
  <c r="M438" i="2" l="1"/>
  <c r="L446" i="2"/>
  <c r="L442" i="2"/>
  <c r="M439" i="2"/>
  <c r="DC434" i="2"/>
  <c r="DC427" i="2"/>
  <c r="DP444" i="25" l="1"/>
  <c r="DN444" i="25" s="1"/>
  <c r="DP438" i="25"/>
  <c r="DN438" i="25" s="1"/>
  <c r="DP444" i="2"/>
  <c r="DP445" i="25"/>
  <c r="DN445" i="25" s="1"/>
  <c r="DP445" i="2"/>
  <c r="DP446" i="2"/>
  <c r="DP439" i="25"/>
  <c r="DN439" i="25" s="1"/>
  <c r="DP437" i="2"/>
  <c r="M435" i="2"/>
  <c r="L439" i="2"/>
  <c r="N439" i="2" s="1"/>
  <c r="M437" i="2"/>
  <c r="M442" i="2"/>
  <c r="N442" i="2" s="1"/>
  <c r="L437" i="2"/>
  <c r="M436" i="2"/>
  <c r="L444" i="2"/>
  <c r="M446" i="2"/>
  <c r="N446" i="2" s="1"/>
  <c r="M445" i="2" l="1"/>
  <c r="M444" i="2"/>
  <c r="N444" i="2" s="1"/>
  <c r="L445" i="2"/>
  <c r="AK439" i="2"/>
  <c r="X439" i="2"/>
  <c r="S439" i="2"/>
  <c r="AF439" i="2"/>
  <c r="U439" i="2"/>
  <c r="AN439" i="2"/>
  <c r="AD439" i="2"/>
  <c r="T439" i="2"/>
  <c r="V439" i="2"/>
  <c r="AO439" i="2"/>
  <c r="AH439" i="2"/>
  <c r="AM439" i="2"/>
  <c r="AL439" i="2"/>
  <c r="Y439" i="2"/>
  <c r="AA439" i="2"/>
  <c r="W439" i="2"/>
  <c r="AI439" i="2"/>
  <c r="AC439" i="2"/>
  <c r="AG439" i="2"/>
  <c r="AJ439" i="2"/>
  <c r="AE439" i="2"/>
  <c r="AB439" i="2"/>
  <c r="AQ439" i="2"/>
  <c r="AP439" i="2"/>
  <c r="Z439" i="2"/>
  <c r="N437" i="2"/>
  <c r="AO442" i="2"/>
  <c r="AC442" i="2"/>
  <c r="AA442" i="2"/>
  <c r="S442" i="2"/>
  <c r="AN442" i="2"/>
  <c r="AH442" i="2"/>
  <c r="AE442" i="2"/>
  <c r="T442" i="2"/>
  <c r="AL442" i="2"/>
  <c r="AD442" i="2"/>
  <c r="X442" i="2"/>
  <c r="AB442" i="2"/>
  <c r="Y442" i="2"/>
  <c r="AM442" i="2"/>
  <c r="AP442" i="2"/>
  <c r="W442" i="2"/>
  <c r="Z442" i="2"/>
  <c r="AQ442" i="2"/>
  <c r="U442" i="2"/>
  <c r="V442" i="2"/>
  <c r="AJ442" i="2"/>
  <c r="AG442" i="2"/>
  <c r="AI442" i="2"/>
  <c r="AK442" i="2"/>
  <c r="AF442" i="2"/>
  <c r="AB446" i="2"/>
  <c r="AQ446" i="2"/>
  <c r="Z446" i="2"/>
  <c r="V446" i="2"/>
  <c r="AD446" i="2"/>
  <c r="T446" i="2"/>
  <c r="AC446" i="2"/>
  <c r="AN446" i="2"/>
  <c r="AH446" i="2"/>
  <c r="AO446" i="2"/>
  <c r="U446" i="2"/>
  <c r="AL446" i="2"/>
  <c r="AJ446" i="2"/>
  <c r="AE446" i="2"/>
  <c r="AI446" i="2"/>
  <c r="AG446" i="2"/>
  <c r="Y446" i="2"/>
  <c r="W446" i="2"/>
  <c r="X446" i="2"/>
  <c r="AP446" i="2"/>
  <c r="AK446" i="2"/>
  <c r="AA446" i="2"/>
  <c r="AF446" i="2"/>
  <c r="S446" i="2"/>
  <c r="AM446" i="2"/>
  <c r="DP441" i="2"/>
  <c r="DP441" i="25"/>
  <c r="DN441" i="25" s="1"/>
  <c r="DP440" i="25"/>
  <c r="DN440" i="25" s="1"/>
  <c r="DP440" i="2"/>
  <c r="DP443" i="25"/>
  <c r="DN443" i="25" s="1"/>
  <c r="DP443" i="2"/>
  <c r="DP435" i="25"/>
  <c r="DN435" i="25" s="1"/>
  <c r="DP435" i="2"/>
  <c r="N445" i="2" l="1"/>
  <c r="AB445" i="2" s="1"/>
  <c r="X444" i="2"/>
  <c r="AJ444" i="2"/>
  <c r="AA444" i="2"/>
  <c r="Z444" i="2"/>
  <c r="AG444" i="2"/>
  <c r="AF444" i="2"/>
  <c r="U437" i="2"/>
  <c r="M440" i="2"/>
  <c r="L435" i="2"/>
  <c r="N435" i="2" s="1"/>
  <c r="AO444" i="2"/>
  <c r="AH444" i="2"/>
  <c r="W444" i="2"/>
  <c r="AP444" i="2"/>
  <c r="AC444" i="2"/>
  <c r="AL444" i="2"/>
  <c r="AD444" i="2"/>
  <c r="AK444" i="2"/>
  <c r="Y444" i="2"/>
  <c r="V444" i="2"/>
  <c r="S444" i="2"/>
  <c r="AN444" i="2"/>
  <c r="U444" i="2"/>
  <c r="AI444" i="2"/>
  <c r="T444" i="2"/>
  <c r="AQ444" i="2"/>
  <c r="AE444" i="2"/>
  <c r="AM444" i="2"/>
  <c r="AB444" i="2"/>
  <c r="AA437" i="2"/>
  <c r="AG437" i="2"/>
  <c r="W437" i="2"/>
  <c r="AM437" i="2"/>
  <c r="AD437" i="2"/>
  <c r="AK437" i="2"/>
  <c r="S437" i="2"/>
  <c r="Z437" i="2"/>
  <c r="AP437" i="2"/>
  <c r="AI437" i="2"/>
  <c r="AL437" i="2"/>
  <c r="Y437" i="2"/>
  <c r="AN437" i="2"/>
  <c r="AJ437" i="2"/>
  <c r="AO437" i="2"/>
  <c r="T437" i="2"/>
  <c r="AE437" i="2"/>
  <c r="AQ437" i="2"/>
  <c r="AC437" i="2"/>
  <c r="AF437" i="2"/>
  <c r="X437" i="2"/>
  <c r="AB437" i="2"/>
  <c r="AH437" i="2"/>
  <c r="V437" i="2"/>
  <c r="M443" i="2"/>
  <c r="L441" i="2"/>
  <c r="U445" i="2" l="1"/>
  <c r="X445" i="2"/>
  <c r="AE445" i="2"/>
  <c r="AG445" i="2"/>
  <c r="AO445" i="2"/>
  <c r="Y445" i="2"/>
  <c r="AA445" i="2"/>
  <c r="AM445" i="2"/>
  <c r="AQ445" i="2"/>
  <c r="V445" i="2"/>
  <c r="AP445" i="2"/>
  <c r="AH445" i="2"/>
  <c r="AC445" i="2"/>
  <c r="AI445" i="2"/>
  <c r="S445" i="2"/>
  <c r="AK445" i="2"/>
  <c r="AJ445" i="2"/>
  <c r="T445" i="2"/>
  <c r="Z445" i="2"/>
  <c r="AD445" i="2"/>
  <c r="AF445" i="2"/>
  <c r="W445" i="2"/>
  <c r="AL445" i="2"/>
  <c r="AN445" i="2"/>
  <c r="T435" i="2"/>
  <c r="AN435" i="2"/>
  <c r="S435" i="2"/>
  <c r="V435" i="2"/>
  <c r="AJ435" i="2"/>
  <c r="AM435" i="2"/>
  <c r="AH435" i="2"/>
  <c r="U435" i="2"/>
  <c r="Y435" i="2"/>
  <c r="AL435" i="2"/>
  <c r="AI435" i="2"/>
  <c r="AC435" i="2"/>
  <c r="AQ435" i="2"/>
  <c r="X435" i="2"/>
  <c r="AD435" i="2"/>
  <c r="AE435" i="2"/>
  <c r="AG435" i="2"/>
  <c r="AF435" i="2"/>
  <c r="AA435" i="2"/>
  <c r="AK435" i="2"/>
  <c r="AB435" i="2"/>
  <c r="AP435" i="2"/>
  <c r="Z435" i="2"/>
  <c r="AO435" i="2"/>
  <c r="W435" i="2"/>
  <c r="DB437" i="2" l="1"/>
  <c r="DB446" i="2"/>
  <c r="DB438" i="2"/>
  <c r="DB439" i="2"/>
  <c r="DB444" i="2" l="1"/>
  <c r="DC442" i="2"/>
  <c r="DC439" i="2"/>
  <c r="DC446" i="2"/>
  <c r="DC444" i="2"/>
  <c r="DB441" i="2"/>
  <c r="DB445" i="2" l="1"/>
  <c r="DC437" i="2"/>
  <c r="DB440" i="2"/>
  <c r="DC436" i="2"/>
  <c r="DB435" i="2"/>
  <c r="DC445" i="2" l="1"/>
  <c r="DP447" i="2"/>
  <c r="DP448" i="2"/>
  <c r="DC440" i="2"/>
  <c r="DC435" i="2"/>
  <c r="M453" i="2"/>
  <c r="L456" i="2"/>
  <c r="DP447" i="25"/>
  <c r="DN447" i="25" s="1"/>
  <c r="L455" i="2"/>
  <c r="DP448" i="25"/>
  <c r="DN448" i="25" s="1"/>
  <c r="DP452" i="25" l="1"/>
  <c r="DN452" i="25" s="1"/>
  <c r="L448" i="2"/>
  <c r="M457" i="2"/>
  <c r="M447" i="2"/>
  <c r="DP457" i="2"/>
  <c r="L457" i="2"/>
  <c r="M452" i="2"/>
  <c r="M451" i="2"/>
  <c r="L454" i="2"/>
  <c r="DP452" i="2"/>
  <c r="L447" i="2"/>
  <c r="M448" i="2"/>
  <c r="DP456" i="2"/>
  <c r="DP456" i="25"/>
  <c r="DN456" i="25" s="1"/>
  <c r="DP453" i="2"/>
  <c r="DP453" i="25"/>
  <c r="DN453" i="25" s="1"/>
  <c r="DP458" i="25"/>
  <c r="DN458" i="25" s="1"/>
  <c r="DP458" i="2"/>
  <c r="DP451" i="25" l="1"/>
  <c r="DN451" i="25" s="1"/>
  <c r="DP449" i="25"/>
  <c r="DN449" i="25" s="1"/>
  <c r="N448" i="2"/>
  <c r="AJ448" i="2" s="1"/>
  <c r="N457" i="2"/>
  <c r="AC457" i="2" s="1"/>
  <c r="N447" i="2"/>
  <c r="L458" i="2"/>
  <c r="L451" i="2"/>
  <c r="N451" i="2" s="1"/>
  <c r="M449" i="2"/>
  <c r="DP455" i="2"/>
  <c r="M458" i="2"/>
  <c r="M450" i="2"/>
  <c r="DP450" i="25"/>
  <c r="DN450" i="25" s="1"/>
  <c r="M456" i="2"/>
  <c r="N456" i="2" s="1"/>
  <c r="L453" i="2"/>
  <c r="N453" i="2" s="1"/>
  <c r="AL457" i="2" l="1"/>
  <c r="Z448" i="2"/>
  <c r="V457" i="2"/>
  <c r="X457" i="2"/>
  <c r="Z457" i="2"/>
  <c r="AN457" i="2"/>
  <c r="AI457" i="2"/>
  <c r="W457" i="2"/>
  <c r="AJ457" i="2"/>
  <c r="AO457" i="2"/>
  <c r="T457" i="2"/>
  <c r="AB457" i="2"/>
  <c r="AG457" i="2"/>
  <c r="Y448" i="2"/>
  <c r="AP448" i="2"/>
  <c r="S448" i="2"/>
  <c r="AE457" i="2"/>
  <c r="AA448" i="2"/>
  <c r="X448" i="2"/>
  <c r="AE448" i="2"/>
  <c r="AI448" i="2"/>
  <c r="T448" i="2"/>
  <c r="W448" i="2"/>
  <c r="AM448" i="2"/>
  <c r="AK448" i="2"/>
  <c r="Y457" i="2"/>
  <c r="AM457" i="2"/>
  <c r="AF457" i="2"/>
  <c r="AP457" i="2"/>
  <c r="V448" i="2"/>
  <c r="AG448" i="2"/>
  <c r="AB448" i="2"/>
  <c r="AL448" i="2"/>
  <c r="AH448" i="2"/>
  <c r="U448" i="2"/>
  <c r="AC448" i="2"/>
  <c r="AD448" i="2"/>
  <c r="AO448" i="2"/>
  <c r="AF448" i="2"/>
  <c r="AN448" i="2"/>
  <c r="AQ448" i="2"/>
  <c r="AK457" i="2"/>
  <c r="AH457" i="2"/>
  <c r="U457" i="2"/>
  <c r="S457" i="2"/>
  <c r="AA457" i="2"/>
  <c r="AQ457" i="2"/>
  <c r="AD457" i="2"/>
  <c r="S447" i="2"/>
  <c r="Y447" i="2"/>
  <c r="W447" i="2"/>
  <c r="AH447" i="2"/>
  <c r="AF447" i="2"/>
  <c r="AN447" i="2"/>
  <c r="T447" i="2"/>
  <c r="AC447" i="2"/>
  <c r="AQ447" i="2"/>
  <c r="AJ447" i="2"/>
  <c r="V447" i="2"/>
  <c r="Z447" i="2"/>
  <c r="N458" i="2"/>
  <c r="U447" i="2"/>
  <c r="AP447" i="2"/>
  <c r="AM447" i="2"/>
  <c r="X447" i="2"/>
  <c r="AE447" i="2"/>
  <c r="AA447" i="2"/>
  <c r="AB447" i="2"/>
  <c r="AL447" i="2"/>
  <c r="AO447" i="2"/>
  <c r="AI447" i="2"/>
  <c r="AG447" i="2"/>
  <c r="AK447" i="2"/>
  <c r="AD447" i="2"/>
  <c r="L449" i="2"/>
  <c r="N449" i="2" s="1"/>
  <c r="AD451" i="2"/>
  <c r="V451" i="2"/>
  <c r="T451" i="2"/>
  <c r="AJ451" i="2"/>
  <c r="AP451" i="2"/>
  <c r="AB451" i="2"/>
  <c r="AA451" i="2"/>
  <c r="AH451" i="2"/>
  <c r="AI451" i="2"/>
  <c r="AE451" i="2"/>
  <c r="X451" i="2"/>
  <c r="AO451" i="2"/>
  <c r="AK451" i="2"/>
  <c r="AQ451" i="2"/>
  <c r="W451" i="2"/>
  <c r="Z451" i="2"/>
  <c r="AN451" i="2"/>
  <c r="U451" i="2"/>
  <c r="AG451" i="2"/>
  <c r="AL451" i="2"/>
  <c r="AM451" i="2"/>
  <c r="AF451" i="2"/>
  <c r="Y451" i="2"/>
  <c r="S451" i="2"/>
  <c r="AC451" i="2"/>
  <c r="L450" i="2"/>
  <c r="N450" i="2" s="1"/>
  <c r="M455" i="2"/>
  <c r="N455" i="2" s="1"/>
  <c r="W453" i="2"/>
  <c r="AL453" i="2"/>
  <c r="AP453" i="2"/>
  <c r="AK453" i="2"/>
  <c r="AE453" i="2"/>
  <c r="X453" i="2"/>
  <c r="AC453" i="2"/>
  <c r="AM453" i="2"/>
  <c r="Y453" i="2"/>
  <c r="U453" i="2"/>
  <c r="S453" i="2"/>
  <c r="T453" i="2"/>
  <c r="AH453" i="2"/>
  <c r="AO453" i="2"/>
  <c r="AD453" i="2"/>
  <c r="AB453" i="2"/>
  <c r="V453" i="2"/>
  <c r="AF453" i="2"/>
  <c r="AG453" i="2"/>
  <c r="AN453" i="2"/>
  <c r="AI453" i="2"/>
  <c r="AQ453" i="2"/>
  <c r="AA453" i="2"/>
  <c r="AJ453" i="2"/>
  <c r="Z453" i="2"/>
  <c r="AN456" i="2"/>
  <c r="Z456" i="2"/>
  <c r="AQ456" i="2"/>
  <c r="AE456" i="2"/>
  <c r="AF456" i="2"/>
  <c r="U456" i="2"/>
  <c r="AC456" i="2"/>
  <c r="AM456" i="2"/>
  <c r="AO456" i="2"/>
  <c r="S456" i="2"/>
  <c r="AA456" i="2"/>
  <c r="AI456" i="2"/>
  <c r="AD456" i="2"/>
  <c r="AH456" i="2"/>
  <c r="AK456" i="2"/>
  <c r="T456" i="2"/>
  <c r="V456" i="2"/>
  <c r="AL456" i="2"/>
  <c r="X456" i="2"/>
  <c r="W456" i="2"/>
  <c r="AJ456" i="2"/>
  <c r="AG456" i="2"/>
  <c r="AB456" i="2"/>
  <c r="AP456" i="2"/>
  <c r="Y456" i="2"/>
  <c r="AI458" i="2" l="1"/>
  <c r="AA458" i="2"/>
  <c r="AD458" i="2"/>
  <c r="AM458" i="2"/>
  <c r="AP458" i="2"/>
  <c r="AE458" i="2"/>
  <c r="AQ458" i="2"/>
  <c r="T458" i="2"/>
  <c r="AN458" i="2"/>
  <c r="AG458" i="2"/>
  <c r="U458" i="2"/>
  <c r="Z458" i="2"/>
  <c r="AB458" i="2"/>
  <c r="V458" i="2"/>
  <c r="AF458" i="2"/>
  <c r="W458" i="2"/>
  <c r="AK458" i="2"/>
  <c r="X458" i="2"/>
  <c r="AO458" i="2"/>
  <c r="AH458" i="2"/>
  <c r="Y458" i="2"/>
  <c r="AC458" i="2"/>
  <c r="AJ458" i="2"/>
  <c r="AL458" i="2"/>
  <c r="S458" i="2"/>
  <c r="Z449" i="2"/>
  <c r="AL449" i="2"/>
  <c r="AA449" i="2"/>
  <c r="AC449" i="2"/>
  <c r="AG449" i="2"/>
  <c r="U449" i="2"/>
  <c r="V449" i="2"/>
  <c r="AK449" i="2"/>
  <c r="X449" i="2"/>
  <c r="AF449" i="2"/>
  <c r="AQ449" i="2"/>
  <c r="AB449" i="2"/>
  <c r="AO449" i="2"/>
  <c r="AP449" i="2"/>
  <c r="AD449" i="2"/>
  <c r="W449" i="2"/>
  <c r="AJ449" i="2"/>
  <c r="Y449" i="2"/>
  <c r="AN449" i="2"/>
  <c r="T449" i="2"/>
  <c r="S449" i="2"/>
  <c r="AI449" i="2"/>
  <c r="AH449" i="2"/>
  <c r="AM449" i="2"/>
  <c r="AE449" i="2"/>
  <c r="AE450" i="2"/>
  <c r="AL450" i="2"/>
  <c r="Y450" i="2"/>
  <c r="AB450" i="2"/>
  <c r="AD450" i="2"/>
  <c r="AO450" i="2"/>
  <c r="V450" i="2"/>
  <c r="AP450" i="2"/>
  <c r="AA450" i="2"/>
  <c r="AN450" i="2"/>
  <c r="AH450" i="2"/>
  <c r="AK450" i="2"/>
  <c r="AM450" i="2"/>
  <c r="W450" i="2"/>
  <c r="AQ450" i="2"/>
  <c r="X450" i="2"/>
  <c r="U450" i="2"/>
  <c r="Y455" i="2"/>
  <c r="V455" i="2"/>
  <c r="Z455" i="2"/>
  <c r="AP455" i="2"/>
  <c r="AG455" i="2"/>
  <c r="AE455" i="2"/>
  <c r="AK455" i="2"/>
  <c r="U455" i="2"/>
  <c r="AQ455" i="2"/>
  <c r="AI455" i="2"/>
  <c r="X455" i="2"/>
  <c r="AO455" i="2"/>
  <c r="AL455" i="2"/>
  <c r="AF455" i="2"/>
  <c r="W455" i="2"/>
  <c r="AN455" i="2"/>
  <c r="T455" i="2"/>
  <c r="AM455" i="2"/>
  <c r="AH455" i="2"/>
  <c r="AB455" i="2"/>
  <c r="AC455" i="2"/>
  <c r="AA455" i="2"/>
  <c r="AJ455" i="2"/>
  <c r="AD455" i="2"/>
  <c r="S455" i="2"/>
  <c r="Z450" i="2"/>
  <c r="AF450" i="2"/>
  <c r="AJ450" i="2"/>
  <c r="AI450" i="2"/>
  <c r="AG450" i="2"/>
  <c r="AC450" i="2"/>
  <c r="S450" i="2"/>
  <c r="T450" i="2"/>
  <c r="DB457" i="2" l="1"/>
  <c r="DB453" i="2" l="1"/>
  <c r="DC448" i="2"/>
  <c r="DB448" i="2"/>
  <c r="DC447" i="2"/>
  <c r="DB456" i="2"/>
  <c r="DB454" i="2"/>
  <c r="DC458" i="2"/>
  <c r="DC456" i="2"/>
  <c r="DC453" i="2"/>
  <c r="DC451" i="2" l="1"/>
  <c r="DC457" i="2"/>
  <c r="DB458" i="2"/>
  <c r="DC452" i="2"/>
  <c r="DB449" i="2"/>
  <c r="DC454" i="2"/>
  <c r="DB455" i="2"/>
  <c r="M464" i="2" l="1"/>
  <c r="DC450" i="2"/>
  <c r="M468" i="2"/>
  <c r="DC449" i="2"/>
  <c r="DC455" i="2"/>
  <c r="DP464" i="25" l="1"/>
  <c r="DN464" i="25" s="1"/>
  <c r="DP467" i="2"/>
  <c r="L469" i="2"/>
  <c r="DP469" i="2"/>
  <c r="L463" i="2"/>
  <c r="M460" i="2"/>
  <c r="M459" i="2"/>
  <c r="M469" i="2"/>
  <c r="L470" i="2"/>
  <c r="L465" i="2"/>
  <c r="M467" i="2"/>
  <c r="L464" i="2"/>
  <c r="N464" i="2" s="1"/>
  <c r="M465" i="2"/>
  <c r="DP465" i="2"/>
  <c r="DP459" i="2"/>
  <c r="DP459" i="25"/>
  <c r="DN459" i="25" s="1"/>
  <c r="N469" i="2" l="1"/>
  <c r="S469" i="2" s="1"/>
  <c r="L467" i="2"/>
  <c r="N467" i="2" s="1"/>
  <c r="M466" i="2"/>
  <c r="M462" i="2"/>
  <c r="N465" i="2"/>
  <c r="DP461" i="2"/>
  <c r="DP461" i="25"/>
  <c r="DN461" i="25" s="1"/>
  <c r="DP462" i="2"/>
  <c r="AP464" i="2"/>
  <c r="AH464" i="2"/>
  <c r="U464" i="2"/>
  <c r="AO464" i="2"/>
  <c r="W464" i="2"/>
  <c r="S464" i="2"/>
  <c r="AQ464" i="2"/>
  <c r="AB464" i="2"/>
  <c r="AK464" i="2"/>
  <c r="AA464" i="2"/>
  <c r="AI464" i="2"/>
  <c r="V464" i="2"/>
  <c r="Z464" i="2"/>
  <c r="X464" i="2"/>
  <c r="AN464" i="2"/>
  <c r="Y464" i="2"/>
  <c r="AF464" i="2"/>
  <c r="AJ464" i="2"/>
  <c r="AE464" i="2"/>
  <c r="AD464" i="2"/>
  <c r="AC464" i="2"/>
  <c r="AM464" i="2"/>
  <c r="T464" i="2"/>
  <c r="AL464" i="2"/>
  <c r="AG464" i="2"/>
  <c r="DP470" i="2"/>
  <c r="DP470" i="25"/>
  <c r="DN470" i="25" s="1"/>
  <c r="DP466" i="2"/>
  <c r="DP466" i="25"/>
  <c r="DN466" i="25" s="1"/>
  <c r="DP463" i="25"/>
  <c r="DN463" i="25" s="1"/>
  <c r="DP463" i="2"/>
  <c r="DP468" i="2"/>
  <c r="DP468" i="25"/>
  <c r="DN468" i="25" s="1"/>
  <c r="AA469" i="2" l="1"/>
  <c r="AJ469" i="2"/>
  <c r="AK469" i="2"/>
  <c r="AB469" i="2"/>
  <c r="AH469" i="2"/>
  <c r="AN469" i="2"/>
  <c r="Y469" i="2"/>
  <c r="W469" i="2"/>
  <c r="X469" i="2"/>
  <c r="T469" i="2"/>
  <c r="AQ469" i="2"/>
  <c r="AI469" i="2"/>
  <c r="AF469" i="2"/>
  <c r="AD469" i="2"/>
  <c r="U469" i="2"/>
  <c r="Z469" i="2"/>
  <c r="AM469" i="2"/>
  <c r="AL469" i="2"/>
  <c r="V469" i="2"/>
  <c r="AG469" i="2"/>
  <c r="AE469" i="2"/>
  <c r="AC469" i="2"/>
  <c r="AO469" i="2"/>
  <c r="AP469" i="2"/>
  <c r="AD467" i="2"/>
  <c r="S467" i="2"/>
  <c r="AB467" i="2"/>
  <c r="AD465" i="2"/>
  <c r="AP465" i="2"/>
  <c r="T465" i="2"/>
  <c r="AM465" i="2"/>
  <c r="AN465" i="2"/>
  <c r="AL467" i="2"/>
  <c r="AH467" i="2"/>
  <c r="AJ467" i="2"/>
  <c r="Y467" i="2"/>
  <c r="AO467" i="2"/>
  <c r="T467" i="2"/>
  <c r="AM467" i="2"/>
  <c r="AK467" i="2"/>
  <c r="AC467" i="2"/>
  <c r="AN467" i="2"/>
  <c r="AG467" i="2"/>
  <c r="V467" i="2"/>
  <c r="AE467" i="2"/>
  <c r="W467" i="2"/>
  <c r="AF467" i="2"/>
  <c r="AP467" i="2"/>
  <c r="AQ467" i="2"/>
  <c r="AC465" i="2"/>
  <c r="U467" i="2"/>
  <c r="AI467" i="2"/>
  <c r="Z467" i="2"/>
  <c r="AA467" i="2"/>
  <c r="X467" i="2"/>
  <c r="V465" i="2"/>
  <c r="AQ465" i="2"/>
  <c r="AK465" i="2"/>
  <c r="AA465" i="2"/>
  <c r="U465" i="2"/>
  <c r="X465" i="2"/>
  <c r="AF465" i="2"/>
  <c r="AG465" i="2"/>
  <c r="S465" i="2"/>
  <c r="Z465" i="2"/>
  <c r="AH465" i="2"/>
  <c r="Y465" i="2"/>
  <c r="AJ465" i="2"/>
  <c r="AE465" i="2"/>
  <c r="W465" i="2"/>
  <c r="AI465" i="2"/>
  <c r="AB465" i="2"/>
  <c r="AO465" i="2"/>
  <c r="AL465" i="2"/>
  <c r="M463" i="2"/>
  <c r="N463" i="2" s="1"/>
  <c r="L466" i="2"/>
  <c r="N466" i="2" s="1"/>
  <c r="F48" i="13"/>
  <c r="M461" i="2"/>
  <c r="L462" i="2"/>
  <c r="N462" i="2" s="1"/>
  <c r="M470" i="2"/>
  <c r="N470" i="2" s="1"/>
  <c r="L468" i="2"/>
  <c r="N468" i="2" s="1"/>
  <c r="T463" i="2" l="1"/>
  <c r="AF463" i="2"/>
  <c r="U463" i="2"/>
  <c r="AJ463" i="2"/>
  <c r="AP463" i="2"/>
  <c r="AL463" i="2"/>
  <c r="AM463" i="2"/>
  <c r="AD463" i="2"/>
  <c r="V463" i="2"/>
  <c r="AI463" i="2"/>
  <c r="AE463" i="2"/>
  <c r="Y463" i="2"/>
  <c r="W463" i="2"/>
  <c r="S463" i="2"/>
  <c r="AN463" i="2"/>
  <c r="AH463" i="2"/>
  <c r="AA463" i="2"/>
  <c r="Z463" i="2"/>
  <c r="AQ463" i="2"/>
  <c r="AO463" i="2"/>
  <c r="AB463" i="2"/>
  <c r="AC463" i="2"/>
  <c r="AK463" i="2"/>
  <c r="X463" i="2"/>
  <c r="AG463" i="2"/>
  <c r="AB466" i="2"/>
  <c r="AL466" i="2"/>
  <c r="U466" i="2"/>
  <c r="AD466" i="2"/>
  <c r="AH466" i="2"/>
  <c r="AJ466" i="2"/>
  <c r="Z466" i="2"/>
  <c r="AC466" i="2"/>
  <c r="AG466" i="2"/>
  <c r="T466" i="2"/>
  <c r="V466" i="2"/>
  <c r="AM466" i="2"/>
  <c r="Y466" i="2"/>
  <c r="AP466" i="2"/>
  <c r="AO466" i="2"/>
  <c r="AA466" i="2"/>
  <c r="AI466" i="2"/>
  <c r="W466" i="2"/>
  <c r="AF466" i="2"/>
  <c r="AQ466" i="2"/>
  <c r="AN466" i="2"/>
  <c r="S466" i="2"/>
  <c r="X466" i="2"/>
  <c r="AE466" i="2"/>
  <c r="AK466" i="2"/>
  <c r="AH462" i="2"/>
  <c r="AP462" i="2"/>
  <c r="AK462" i="2"/>
  <c r="AM462" i="2"/>
  <c r="AL462" i="2"/>
  <c r="Z462" i="2"/>
  <c r="Y462" i="2"/>
  <c r="AG462" i="2"/>
  <c r="AQ462" i="2"/>
  <c r="AD462" i="2"/>
  <c r="T462" i="2"/>
  <c r="W462" i="2"/>
  <c r="X462" i="2"/>
  <c r="U462" i="2"/>
  <c r="AI462" i="2"/>
  <c r="S462" i="2"/>
  <c r="AF462" i="2"/>
  <c r="AN462" i="2"/>
  <c r="AJ462" i="2"/>
  <c r="AE462" i="2"/>
  <c r="AO462" i="2"/>
  <c r="AC462" i="2"/>
  <c r="AB462" i="2"/>
  <c r="V462" i="2"/>
  <c r="AA462" i="2"/>
  <c r="AC468" i="2"/>
  <c r="AM468" i="2"/>
  <c r="S468" i="2"/>
  <c r="AG468" i="2"/>
  <c r="AO468" i="2"/>
  <c r="Z468" i="2"/>
  <c r="AQ468" i="2"/>
  <c r="AH468" i="2"/>
  <c r="AI468" i="2"/>
  <c r="AJ468" i="2"/>
  <c r="AD468" i="2"/>
  <c r="AF468" i="2"/>
  <c r="AN468" i="2"/>
  <c r="AA468" i="2"/>
  <c r="T468" i="2"/>
  <c r="W468" i="2"/>
  <c r="AE468" i="2"/>
  <c r="Y468" i="2"/>
  <c r="AP468" i="2"/>
  <c r="AB468" i="2"/>
  <c r="AK468" i="2"/>
  <c r="V468" i="2"/>
  <c r="U468" i="2"/>
  <c r="AL468" i="2"/>
  <c r="X468" i="2"/>
  <c r="W470" i="2"/>
  <c r="AA470" i="2"/>
  <c r="AE470" i="2"/>
  <c r="AO470" i="2"/>
  <c r="AD470" i="2"/>
  <c r="AM470" i="2"/>
  <c r="AK470" i="2"/>
  <c r="U470" i="2"/>
  <c r="T470" i="2"/>
  <c r="AG470" i="2"/>
  <c r="AI470" i="2"/>
  <c r="AJ470" i="2"/>
  <c r="AF470" i="2"/>
  <c r="AH470" i="2"/>
  <c r="AC470" i="2"/>
  <c r="V470" i="2"/>
  <c r="Y470" i="2"/>
  <c r="AL470" i="2"/>
  <c r="AN470" i="2"/>
  <c r="Z470" i="2"/>
  <c r="AB470" i="2"/>
  <c r="AQ470" i="2"/>
  <c r="S470" i="2"/>
  <c r="AP470" i="2"/>
  <c r="X470" i="2"/>
  <c r="D48" i="13"/>
  <c r="DB459" i="2" l="1"/>
  <c r="DB464" i="2"/>
  <c r="G48" i="13"/>
  <c r="DB460" i="2" l="1"/>
  <c r="DB469" i="2"/>
  <c r="DC465" i="2"/>
  <c r="DC464" i="2"/>
  <c r="DB465" i="2"/>
  <c r="DC467" i="2"/>
  <c r="DC459" i="2"/>
  <c r="DC460" i="2" l="1"/>
  <c r="DB468" i="2"/>
  <c r="DB470" i="2"/>
  <c r="DB461" i="2"/>
  <c r="DC463" i="2"/>
  <c r="DC462" i="2"/>
  <c r="DC468" i="2"/>
  <c r="DC470" i="2"/>
  <c r="M475" i="2" l="1"/>
  <c r="L473" i="2"/>
  <c r="M474" i="2"/>
  <c r="DP473" i="25"/>
  <c r="DN473" i="25" s="1"/>
  <c r="L481" i="2" l="1"/>
  <c r="DP474" i="2"/>
  <c r="L474" i="2"/>
  <c r="N474" i="2" s="1"/>
  <c r="L480" i="2"/>
  <c r="M481" i="2"/>
  <c r="M476" i="2"/>
  <c r="DP480" i="25"/>
  <c r="DN480" i="25" s="1"/>
  <c r="DP480" i="2"/>
  <c r="DP479" i="25"/>
  <c r="DN479" i="25" s="1"/>
  <c r="DP479" i="2"/>
  <c r="N481" i="2" l="1"/>
  <c r="AG481" i="2" s="1"/>
  <c r="DP482" i="2"/>
  <c r="DP482" i="25"/>
  <c r="DN482" i="25" s="1"/>
  <c r="DP476" i="25"/>
  <c r="DN476" i="25" s="1"/>
  <c r="DP472" i="25"/>
  <c r="DN472" i="25" s="1"/>
  <c r="M479" i="2"/>
  <c r="DP478" i="2"/>
  <c r="M478" i="2"/>
  <c r="L479" i="2"/>
  <c r="L477" i="2"/>
  <c r="M471" i="2"/>
  <c r="DP475" i="25"/>
  <c r="DN475" i="25" s="1"/>
  <c r="M480" i="2"/>
  <c r="N480" i="2" s="1"/>
  <c r="L476" i="2"/>
  <c r="N476" i="2" s="1"/>
  <c r="AA474" i="2"/>
  <c r="AD474" i="2"/>
  <c r="AQ474" i="2"/>
  <c r="V474" i="2"/>
  <c r="Y474" i="2"/>
  <c r="AN474" i="2"/>
  <c r="X474" i="2"/>
  <c r="AF474" i="2"/>
  <c r="W474" i="2"/>
  <c r="Z474" i="2"/>
  <c r="AJ474" i="2"/>
  <c r="AH474" i="2"/>
  <c r="AK474" i="2"/>
  <c r="AO474" i="2"/>
  <c r="AL474" i="2"/>
  <c r="U474" i="2"/>
  <c r="AB474" i="2"/>
  <c r="T474" i="2"/>
  <c r="AE474" i="2"/>
  <c r="AG474" i="2"/>
  <c r="AC474" i="2"/>
  <c r="AP474" i="2"/>
  <c r="AM474" i="2"/>
  <c r="AI474" i="2"/>
  <c r="S474" i="2"/>
  <c r="M472" i="2"/>
  <c r="L475" i="2"/>
  <c r="N475" i="2" s="1"/>
  <c r="DP477" i="25"/>
  <c r="DN477" i="25" s="1"/>
  <c r="DP477" i="2"/>
  <c r="F49" i="13"/>
  <c r="AP481" i="2" l="1"/>
  <c r="Y481" i="2"/>
  <c r="V481" i="2"/>
  <c r="Z481" i="2"/>
  <c r="AI481" i="2"/>
  <c r="U481" i="2"/>
  <c r="AF481" i="2"/>
  <c r="AD481" i="2"/>
  <c r="AJ481" i="2"/>
  <c r="AC481" i="2"/>
  <c r="AL481" i="2"/>
  <c r="X481" i="2"/>
  <c r="S481" i="2"/>
  <c r="AQ481" i="2"/>
  <c r="W481" i="2"/>
  <c r="AO481" i="2"/>
  <c r="AE481" i="2"/>
  <c r="AH481" i="2"/>
  <c r="T481" i="2"/>
  <c r="AB481" i="2"/>
  <c r="AA481" i="2"/>
  <c r="AK481" i="2"/>
  <c r="AM481" i="2"/>
  <c r="AN481" i="2"/>
  <c r="N479" i="2"/>
  <c r="X479" i="2" s="1"/>
  <c r="M482" i="2"/>
  <c r="M477" i="2"/>
  <c r="N477" i="2" s="1"/>
  <c r="L482" i="2"/>
  <c r="L478" i="2"/>
  <c r="N478" i="2" s="1"/>
  <c r="T476" i="2"/>
  <c r="AI476" i="2"/>
  <c r="AK476" i="2"/>
  <c r="W476" i="2"/>
  <c r="U476" i="2"/>
  <c r="Y476" i="2"/>
  <c r="AL476" i="2"/>
  <c r="AF476" i="2"/>
  <c r="AM476" i="2"/>
  <c r="S476" i="2"/>
  <c r="AC476" i="2"/>
  <c r="AJ476" i="2"/>
  <c r="AB476" i="2"/>
  <c r="AH476" i="2"/>
  <c r="AG476" i="2"/>
  <c r="V476" i="2"/>
  <c r="AE476" i="2"/>
  <c r="X476" i="2"/>
  <c r="AQ476" i="2"/>
  <c r="AA476" i="2"/>
  <c r="AN476" i="2"/>
  <c r="AO476" i="2"/>
  <c r="Z476" i="2"/>
  <c r="AD476" i="2"/>
  <c r="AP476" i="2"/>
  <c r="AO480" i="2"/>
  <c r="AG480" i="2"/>
  <c r="AA480" i="2"/>
  <c r="AI480" i="2"/>
  <c r="AP480" i="2"/>
  <c r="AN480" i="2"/>
  <c r="AL480" i="2"/>
  <c r="AC480" i="2"/>
  <c r="AM480" i="2"/>
  <c r="AH480" i="2"/>
  <c r="Y480" i="2"/>
  <c r="AK480" i="2"/>
  <c r="AD480" i="2"/>
  <c r="AF480" i="2"/>
  <c r="X480" i="2"/>
  <c r="AJ480" i="2"/>
  <c r="U480" i="2"/>
  <c r="S480" i="2"/>
  <c r="T480" i="2"/>
  <c r="AB480" i="2"/>
  <c r="AQ480" i="2"/>
  <c r="AE480" i="2"/>
  <c r="Z480" i="2"/>
  <c r="V480" i="2"/>
  <c r="W480" i="2"/>
  <c r="AQ475" i="2"/>
  <c r="AJ475" i="2"/>
  <c r="AM475" i="2"/>
  <c r="AO475" i="2"/>
  <c r="AP475" i="2"/>
  <c r="S475" i="2"/>
  <c r="Y475" i="2"/>
  <c r="AB475" i="2"/>
  <c r="AE475" i="2"/>
  <c r="U475" i="2"/>
  <c r="X475" i="2"/>
  <c r="AD475" i="2"/>
  <c r="AI475" i="2"/>
  <c r="AL475" i="2"/>
  <c r="AA475" i="2"/>
  <c r="AK475" i="2"/>
  <c r="AF475" i="2"/>
  <c r="AN475" i="2"/>
  <c r="W475" i="2"/>
  <c r="Z475" i="2"/>
  <c r="AH475" i="2"/>
  <c r="V475" i="2"/>
  <c r="AG475" i="2"/>
  <c r="AC475" i="2"/>
  <c r="T475" i="2"/>
  <c r="AL479" i="2" l="1"/>
  <c r="AA479" i="2"/>
  <c r="AE479" i="2"/>
  <c r="AF479" i="2"/>
  <c r="T479" i="2"/>
  <c r="AP479" i="2"/>
  <c r="W479" i="2"/>
  <c r="AM479" i="2"/>
  <c r="AD479" i="2"/>
  <c r="Y479" i="2"/>
  <c r="AN479" i="2"/>
  <c r="U479" i="2"/>
  <c r="AC479" i="2"/>
  <c r="AO479" i="2"/>
  <c r="AI479" i="2"/>
  <c r="Z479" i="2"/>
  <c r="AB479" i="2"/>
  <c r="AH479" i="2"/>
  <c r="AK479" i="2"/>
  <c r="AQ479" i="2"/>
  <c r="S479" i="2"/>
  <c r="AG479" i="2"/>
  <c r="AJ479" i="2"/>
  <c r="V479" i="2"/>
  <c r="N482" i="2"/>
  <c r="W477" i="2"/>
  <c r="AP477" i="2"/>
  <c r="X477" i="2"/>
  <c r="AM477" i="2"/>
  <c r="AE477" i="2"/>
  <c r="T477" i="2"/>
  <c r="AJ477" i="2"/>
  <c r="Z477" i="2"/>
  <c r="AB477" i="2"/>
  <c r="AD477" i="2"/>
  <c r="AQ477" i="2"/>
  <c r="AL477" i="2"/>
  <c r="AC477" i="2"/>
  <c r="U477" i="2"/>
  <c r="AG477" i="2"/>
  <c r="AH477" i="2"/>
  <c r="V477" i="2"/>
  <c r="AK477" i="2"/>
  <c r="Y477" i="2"/>
  <c r="AN477" i="2"/>
  <c r="AF477" i="2"/>
  <c r="AI477" i="2"/>
  <c r="AO477" i="2"/>
  <c r="S477" i="2"/>
  <c r="AA477" i="2"/>
  <c r="Y478" i="2"/>
  <c r="AA478" i="2"/>
  <c r="AC478" i="2"/>
  <c r="AP478" i="2"/>
  <c r="AB478" i="2"/>
  <c r="W478" i="2"/>
  <c r="AO478" i="2"/>
  <c r="V478" i="2"/>
  <c r="Z478" i="2"/>
  <c r="AL478" i="2"/>
  <c r="AI478" i="2"/>
  <c r="S478" i="2"/>
  <c r="AJ478" i="2"/>
  <c r="AM478" i="2"/>
  <c r="U478" i="2"/>
  <c r="AF478" i="2"/>
  <c r="AH478" i="2"/>
  <c r="AG478" i="2"/>
  <c r="AK478" i="2"/>
  <c r="AN478" i="2"/>
  <c r="AE478" i="2"/>
  <c r="X478" i="2"/>
  <c r="T478" i="2"/>
  <c r="AD478" i="2"/>
  <c r="AQ478" i="2"/>
  <c r="DB473" i="2" l="1"/>
  <c r="AE482" i="2"/>
  <c r="DC473" i="2"/>
  <c r="W482" i="2"/>
  <c r="AC482" i="2"/>
  <c r="AH482" i="2"/>
  <c r="AG482" i="2"/>
  <c r="V482" i="2"/>
  <c r="AJ482" i="2"/>
  <c r="AB482" i="2"/>
  <c r="AL482" i="2"/>
  <c r="S482" i="2"/>
  <c r="AQ482" i="2"/>
  <c r="Z482" i="2"/>
  <c r="Y482" i="2"/>
  <c r="AP482" i="2"/>
  <c r="T482" i="2"/>
  <c r="X482" i="2"/>
  <c r="AN482" i="2"/>
  <c r="AK482" i="2"/>
  <c r="AD482" i="2"/>
  <c r="AF482" i="2"/>
  <c r="AM482" i="2"/>
  <c r="AI482" i="2"/>
  <c r="U482" i="2"/>
  <c r="AA482" i="2"/>
  <c r="AO482" i="2"/>
  <c r="DB474" i="2"/>
  <c r="DB481" i="2"/>
  <c r="DC481" i="2"/>
  <c r="DC474" i="2" l="1"/>
  <c r="DB472" i="2"/>
  <c r="DB471" i="2"/>
  <c r="DC475" i="2" l="1"/>
  <c r="DC472" i="2"/>
  <c r="DC471" i="2"/>
  <c r="DC476" i="2"/>
  <c r="DC480" i="2"/>
  <c r="DC478" i="2"/>
  <c r="DP493" i="25" l="1"/>
  <c r="DN493" i="25" s="1"/>
  <c r="DC479" i="2"/>
  <c r="DC477" i="2"/>
  <c r="DB482" i="2"/>
  <c r="L494" i="2"/>
  <c r="M493" i="2"/>
  <c r="DP493" i="2"/>
  <c r="L490" i="2"/>
  <c r="M484" i="2"/>
  <c r="L493" i="2"/>
  <c r="DP483" i="2"/>
  <c r="DP483" i="25"/>
  <c r="DN483" i="25" s="1"/>
  <c r="DP484" i="2" l="1"/>
  <c r="N493" i="2"/>
  <c r="AI493" i="2" s="1"/>
  <c r="DP490" i="25"/>
  <c r="DN490" i="25" s="1"/>
  <c r="DC482" i="2"/>
  <c r="M492" i="2"/>
  <c r="L488" i="2"/>
  <c r="L485" i="2"/>
  <c r="M490" i="2"/>
  <c r="N490" i="2" s="1"/>
  <c r="M486" i="2"/>
  <c r="L483" i="2"/>
  <c r="L484" i="2"/>
  <c r="N484" i="2" s="1"/>
  <c r="DP487" i="2"/>
  <c r="DP487" i="25"/>
  <c r="DN487" i="25" s="1"/>
  <c r="DP489" i="2" l="1"/>
  <c r="DP486" i="2"/>
  <c r="DP485" i="2"/>
  <c r="AF493" i="2"/>
  <c r="AC493" i="2"/>
  <c r="AH493" i="2"/>
  <c r="AB493" i="2"/>
  <c r="AN493" i="2"/>
  <c r="AE493" i="2"/>
  <c r="Y493" i="2"/>
  <c r="AL493" i="2"/>
  <c r="AP493" i="2"/>
  <c r="S493" i="2"/>
  <c r="Z493" i="2"/>
  <c r="AA493" i="2"/>
  <c r="U493" i="2"/>
  <c r="W493" i="2"/>
  <c r="AO493" i="2"/>
  <c r="AM493" i="2"/>
  <c r="T493" i="2"/>
  <c r="AK493" i="2"/>
  <c r="V493" i="2"/>
  <c r="AG493" i="2"/>
  <c r="X493" i="2"/>
  <c r="AQ493" i="2"/>
  <c r="AJ493" i="2"/>
  <c r="AD493" i="2"/>
  <c r="M487" i="2"/>
  <c r="L489" i="2"/>
  <c r="M488" i="2"/>
  <c r="N488" i="2" s="1"/>
  <c r="DP488" i="25"/>
  <c r="DN488" i="25" s="1"/>
  <c r="M489" i="2"/>
  <c r="L487" i="2"/>
  <c r="M485" i="2"/>
  <c r="N485" i="2" s="1"/>
  <c r="L491" i="2"/>
  <c r="AN490" i="2"/>
  <c r="AI490" i="2"/>
  <c r="AH490" i="2"/>
  <c r="AO490" i="2"/>
  <c r="AJ490" i="2"/>
  <c r="AM490" i="2"/>
  <c r="AD490" i="2"/>
  <c r="AE490" i="2"/>
  <c r="Z490" i="2"/>
  <c r="AA490" i="2"/>
  <c r="U490" i="2"/>
  <c r="T490" i="2"/>
  <c r="V490" i="2"/>
  <c r="AL490" i="2"/>
  <c r="W490" i="2"/>
  <c r="AC490" i="2"/>
  <c r="AF490" i="2"/>
  <c r="AG490" i="2"/>
  <c r="AQ490" i="2"/>
  <c r="AP490" i="2"/>
  <c r="S490" i="2"/>
  <c r="Y490" i="2"/>
  <c r="AK490" i="2"/>
  <c r="AB490" i="2"/>
  <c r="X490" i="2"/>
  <c r="Y484" i="2"/>
  <c r="AJ484" i="2"/>
  <c r="Z484" i="2"/>
  <c r="AL484" i="2"/>
  <c r="AB484" i="2"/>
  <c r="AN484" i="2"/>
  <c r="U484" i="2"/>
  <c r="S484" i="2"/>
  <c r="AM484" i="2"/>
  <c r="AD484" i="2"/>
  <c r="AK484" i="2"/>
  <c r="AI484" i="2"/>
  <c r="V484" i="2"/>
  <c r="AE484" i="2"/>
  <c r="AG484" i="2"/>
  <c r="AF484" i="2"/>
  <c r="AP484" i="2"/>
  <c r="AC484" i="2"/>
  <c r="AH484" i="2"/>
  <c r="AO484" i="2"/>
  <c r="X484" i="2"/>
  <c r="W484" i="2"/>
  <c r="AA484" i="2"/>
  <c r="AQ484" i="2"/>
  <c r="T484" i="2"/>
  <c r="N487" i="2" l="1"/>
  <c r="AB487" i="2" s="1"/>
  <c r="N489" i="2"/>
  <c r="AD489" i="2" s="1"/>
  <c r="DP492" i="2"/>
  <c r="DP492" i="25"/>
  <c r="DN492" i="25" s="1"/>
  <c r="DP494" i="2"/>
  <c r="DP494" i="25"/>
  <c r="DN494" i="25" s="1"/>
  <c r="AD485" i="2"/>
  <c r="AA485" i="2"/>
  <c r="AM485" i="2"/>
  <c r="AJ485" i="2"/>
  <c r="V485" i="2"/>
  <c r="Z488" i="2"/>
  <c r="AK488" i="2"/>
  <c r="S488" i="2"/>
  <c r="AI488" i="2"/>
  <c r="U488" i="2"/>
  <c r="AA488" i="2"/>
  <c r="AG488" i="2"/>
  <c r="AF488" i="2"/>
  <c r="W488" i="2"/>
  <c r="AL488" i="2"/>
  <c r="AH488" i="2"/>
  <c r="AM488" i="2"/>
  <c r="AO488" i="2"/>
  <c r="AE488" i="2"/>
  <c r="AD488" i="2"/>
  <c r="X488" i="2"/>
  <c r="AQ488" i="2"/>
  <c r="AJ488" i="2"/>
  <c r="V488" i="2"/>
  <c r="AP488" i="2"/>
  <c r="Y488" i="2"/>
  <c r="T488" i="2"/>
  <c r="AB488" i="2"/>
  <c r="AC488" i="2"/>
  <c r="AN488" i="2"/>
  <c r="AE485" i="2"/>
  <c r="AI485" i="2"/>
  <c r="AO485" i="2"/>
  <c r="AH485" i="2"/>
  <c r="Y485" i="2"/>
  <c r="S485" i="2"/>
  <c r="Z485" i="2"/>
  <c r="AK485" i="2"/>
  <c r="AB485" i="2"/>
  <c r="AC485" i="2"/>
  <c r="AF485" i="2"/>
  <c r="AG485" i="2"/>
  <c r="AP485" i="2"/>
  <c r="AL485" i="2"/>
  <c r="W485" i="2"/>
  <c r="X485" i="2"/>
  <c r="U485" i="2"/>
  <c r="T485" i="2"/>
  <c r="AQ485" i="2"/>
  <c r="AN485" i="2"/>
  <c r="AF489" i="2" l="1"/>
  <c r="AN489" i="2"/>
  <c r="W489" i="2"/>
  <c r="V489" i="2"/>
  <c r="T489" i="2"/>
  <c r="AC489" i="2"/>
  <c r="Y487" i="2"/>
  <c r="AJ489" i="2"/>
  <c r="AK489" i="2"/>
  <c r="AL489" i="2"/>
  <c r="AB489" i="2"/>
  <c r="U487" i="2"/>
  <c r="AQ489" i="2"/>
  <c r="AG489" i="2"/>
  <c r="AO489" i="2"/>
  <c r="AE487" i="2"/>
  <c r="AP487" i="2"/>
  <c r="T487" i="2"/>
  <c r="V487" i="2"/>
  <c r="AL487" i="2"/>
  <c r="W487" i="2"/>
  <c r="AI487" i="2"/>
  <c r="AO487" i="2"/>
  <c r="AD487" i="2"/>
  <c r="AJ487" i="2"/>
  <c r="AQ487" i="2"/>
  <c r="Z487" i="2"/>
  <c r="AC487" i="2"/>
  <c r="AA487" i="2"/>
  <c r="AN487" i="2"/>
  <c r="AF487" i="2"/>
  <c r="X487" i="2"/>
  <c r="X489" i="2"/>
  <c r="AE489" i="2"/>
  <c r="Y489" i="2"/>
  <c r="AP489" i="2"/>
  <c r="AH489" i="2"/>
  <c r="AA489" i="2"/>
  <c r="AM487" i="2"/>
  <c r="AH487" i="2"/>
  <c r="S487" i="2"/>
  <c r="AG487" i="2"/>
  <c r="AK487" i="2"/>
  <c r="U489" i="2"/>
  <c r="AM489" i="2"/>
  <c r="S489" i="2"/>
  <c r="AI489" i="2"/>
  <c r="Z489" i="2"/>
  <c r="M494" i="2"/>
  <c r="N494" i="2" s="1"/>
  <c r="L492" i="2"/>
  <c r="N492" i="2" s="1"/>
  <c r="F50" i="13"/>
  <c r="DB490" i="2" l="1"/>
  <c r="AF494" i="2"/>
  <c r="V494" i="2"/>
  <c r="Z494" i="2"/>
  <c r="T494" i="2"/>
  <c r="AH494" i="2"/>
  <c r="AQ494" i="2"/>
  <c r="X494" i="2"/>
  <c r="AB494" i="2"/>
  <c r="AG494" i="2"/>
  <c r="U494" i="2"/>
  <c r="Y494" i="2"/>
  <c r="AO494" i="2"/>
  <c r="AD494" i="2"/>
  <c r="AM494" i="2"/>
  <c r="AL494" i="2"/>
  <c r="W494" i="2"/>
  <c r="AE494" i="2"/>
  <c r="AI494" i="2"/>
  <c r="AP494" i="2"/>
  <c r="AN494" i="2"/>
  <c r="AC494" i="2"/>
  <c r="AJ494" i="2"/>
  <c r="AK494" i="2"/>
  <c r="AA494" i="2"/>
  <c r="S494" i="2"/>
  <c r="AP492" i="2"/>
  <c r="Z492" i="2"/>
  <c r="AC492" i="2"/>
  <c r="AA492" i="2"/>
  <c r="Y492" i="2"/>
  <c r="V492" i="2"/>
  <c r="U492" i="2"/>
  <c r="AB492" i="2"/>
  <c r="AD492" i="2"/>
  <c r="AJ492" i="2"/>
  <c r="AH492" i="2"/>
  <c r="W492" i="2"/>
  <c r="AE492" i="2"/>
  <c r="X492" i="2"/>
  <c r="AO492" i="2"/>
  <c r="AG492" i="2"/>
  <c r="T492" i="2"/>
  <c r="AL492" i="2"/>
  <c r="S492" i="2"/>
  <c r="AI492" i="2"/>
  <c r="AN492" i="2"/>
  <c r="AF492" i="2"/>
  <c r="AQ492" i="2"/>
  <c r="AK492" i="2"/>
  <c r="AM492" i="2"/>
  <c r="DB491" i="2"/>
  <c r="DB483" i="2"/>
  <c r="DC484" i="2"/>
  <c r="D50" i="13"/>
  <c r="G50" i="13" s="1"/>
  <c r="DC493" i="2" l="1"/>
  <c r="DC491" i="2"/>
  <c r="DB488" i="2"/>
  <c r="DC490" i="2"/>
  <c r="DB485" i="2"/>
  <c r="DB487" i="2"/>
  <c r="DC485" i="2"/>
  <c r="DC483" i="2"/>
  <c r="DC486" i="2" l="1"/>
  <c r="M500" i="2"/>
  <c r="L503" i="2"/>
  <c r="DC488" i="2"/>
  <c r="DC487" i="2"/>
  <c r="DP496" i="2" l="1"/>
  <c r="M506" i="2"/>
  <c r="L506" i="2"/>
  <c r="M496" i="2"/>
  <c r="DB492" i="2"/>
  <c r="DB494" i="2"/>
  <c r="DP496" i="25"/>
  <c r="DN496" i="25" s="1"/>
  <c r="DP495" i="25" l="1"/>
  <c r="DN495" i="25" s="1"/>
  <c r="DP506" i="25"/>
  <c r="DN506" i="25" s="1"/>
  <c r="N506" i="2"/>
  <c r="L499" i="2"/>
  <c r="L497" i="2"/>
  <c r="L496" i="2"/>
  <c r="N496" i="2" s="1"/>
  <c r="L505" i="2"/>
  <c r="L495" i="2"/>
  <c r="M495" i="2"/>
  <c r="L502" i="2"/>
  <c r="DC494" i="2"/>
  <c r="DC492" i="2"/>
  <c r="DP500" i="25"/>
  <c r="DN500" i="25" s="1"/>
  <c r="DP500" i="2"/>
  <c r="DP503" i="25"/>
  <c r="DN503" i="25" s="1"/>
  <c r="DP503" i="2"/>
  <c r="DP499" i="2"/>
  <c r="DP499" i="25"/>
  <c r="DN499" i="25" s="1"/>
  <c r="DP498" i="25" l="1"/>
  <c r="DN498" i="25" s="1"/>
  <c r="AC506" i="2"/>
  <c r="AF506" i="2"/>
  <c r="X506" i="2"/>
  <c r="W506" i="2"/>
  <c r="AQ506" i="2"/>
  <c r="AI506" i="2"/>
  <c r="AP506" i="2"/>
  <c r="AB506" i="2"/>
  <c r="AD506" i="2"/>
  <c r="AE506" i="2"/>
  <c r="AL506" i="2"/>
  <c r="AM506" i="2"/>
  <c r="S506" i="2"/>
  <c r="AH506" i="2"/>
  <c r="AN506" i="2"/>
  <c r="AA506" i="2"/>
  <c r="AG506" i="2"/>
  <c r="AJ506" i="2"/>
  <c r="V506" i="2"/>
  <c r="Z506" i="2"/>
  <c r="Y506" i="2"/>
  <c r="AK506" i="2"/>
  <c r="U506" i="2"/>
  <c r="T506" i="2"/>
  <c r="AO506" i="2"/>
  <c r="L501" i="2"/>
  <c r="M499" i="2"/>
  <c r="N499" i="2" s="1"/>
  <c r="N495" i="2"/>
  <c r="AM495" i="2" s="1"/>
  <c r="L500" i="2"/>
  <c r="N500" i="2" s="1"/>
  <c r="M498" i="2"/>
  <c r="W496" i="2"/>
  <c r="AM496" i="2"/>
  <c r="AE496" i="2"/>
  <c r="AN496" i="2"/>
  <c r="S496" i="2"/>
  <c r="T496" i="2"/>
  <c r="X496" i="2"/>
  <c r="U496" i="2"/>
  <c r="AF496" i="2"/>
  <c r="AP496" i="2"/>
  <c r="AK496" i="2"/>
  <c r="AO496" i="2"/>
  <c r="AD496" i="2"/>
  <c r="Y496" i="2"/>
  <c r="AQ496" i="2"/>
  <c r="V496" i="2"/>
  <c r="Z496" i="2"/>
  <c r="AH496" i="2"/>
  <c r="AI496" i="2"/>
  <c r="AJ496" i="2"/>
  <c r="AB496" i="2"/>
  <c r="AG496" i="2"/>
  <c r="AC496" i="2"/>
  <c r="AA496" i="2"/>
  <c r="AL496" i="2"/>
  <c r="M504" i="2"/>
  <c r="L498" i="2"/>
  <c r="V495" i="2" l="1"/>
  <c r="Z495" i="2"/>
  <c r="AI495" i="2"/>
  <c r="Y495" i="2"/>
  <c r="AD495" i="2"/>
  <c r="AE495" i="2"/>
  <c r="AJ495" i="2"/>
  <c r="AL495" i="2"/>
  <c r="AN495" i="2"/>
  <c r="X495" i="2"/>
  <c r="S495" i="2"/>
  <c r="AO495" i="2"/>
  <c r="AH495" i="2"/>
  <c r="AB495" i="2"/>
  <c r="AC495" i="2"/>
  <c r="AG495" i="2"/>
  <c r="W495" i="2"/>
  <c r="AP495" i="2"/>
  <c r="AF495" i="2"/>
  <c r="T495" i="2"/>
  <c r="AA495" i="2"/>
  <c r="U495" i="2"/>
  <c r="AQ495" i="2"/>
  <c r="AK495" i="2"/>
  <c r="Z499" i="2"/>
  <c r="AJ499" i="2"/>
  <c r="AF499" i="2"/>
  <c r="AL499" i="2"/>
  <c r="AG499" i="2"/>
  <c r="AQ499" i="2"/>
  <c r="AB499" i="2"/>
  <c r="AC499" i="2"/>
  <c r="AP499" i="2"/>
  <c r="AN499" i="2"/>
  <c r="X499" i="2"/>
  <c r="V499" i="2"/>
  <c r="AO499" i="2"/>
  <c r="AK499" i="2"/>
  <c r="AE499" i="2"/>
  <c r="AH499" i="2"/>
  <c r="AI499" i="2"/>
  <c r="U499" i="2"/>
  <c r="AD499" i="2"/>
  <c r="Y499" i="2"/>
  <c r="AA499" i="2"/>
  <c r="W499" i="2"/>
  <c r="S499" i="2"/>
  <c r="T499" i="2"/>
  <c r="AM499" i="2"/>
  <c r="AK500" i="2"/>
  <c r="AH500" i="2"/>
  <c r="AP500" i="2"/>
  <c r="AL500" i="2"/>
  <c r="AM500" i="2"/>
  <c r="AC500" i="2"/>
  <c r="AA500" i="2"/>
  <c r="AB500" i="2"/>
  <c r="AI500" i="2"/>
  <c r="AO500" i="2"/>
  <c r="S500" i="2"/>
  <c r="AJ500" i="2"/>
  <c r="V500" i="2"/>
  <c r="AN500" i="2"/>
  <c r="Z500" i="2"/>
  <c r="AG500" i="2"/>
  <c r="AQ500" i="2"/>
  <c r="AF500" i="2"/>
  <c r="AD500" i="2"/>
  <c r="U500" i="2"/>
  <c r="AE500" i="2"/>
  <c r="W500" i="2"/>
  <c r="Y500" i="2"/>
  <c r="X500" i="2"/>
  <c r="T500" i="2"/>
  <c r="N498" i="2"/>
  <c r="DP502" i="25"/>
  <c r="DN502" i="25" s="1"/>
  <c r="DP502" i="2"/>
  <c r="DP501" i="25"/>
  <c r="DN501" i="25" s="1"/>
  <c r="DP501" i="2"/>
  <c r="DP505" i="25"/>
  <c r="DN505" i="25" s="1"/>
  <c r="DP505" i="2"/>
  <c r="DP504" i="2"/>
  <c r="DP504" i="25"/>
  <c r="DN504" i="25" s="1"/>
  <c r="X498" i="2" l="1"/>
  <c r="AA498" i="2"/>
  <c r="T498" i="2"/>
  <c r="M501" i="2"/>
  <c r="N501" i="2" s="1"/>
  <c r="L504" i="2"/>
  <c r="N504" i="2" s="1"/>
  <c r="AJ498" i="2"/>
  <c r="Y498" i="2"/>
  <c r="AK498" i="2"/>
  <c r="M502" i="2"/>
  <c r="N502" i="2" s="1"/>
  <c r="M505" i="2"/>
  <c r="N505" i="2" s="1"/>
  <c r="AE498" i="2"/>
  <c r="Z498" i="2"/>
  <c r="AB498" i="2"/>
  <c r="AL498" i="2"/>
  <c r="AG498" i="2"/>
  <c r="W498" i="2"/>
  <c r="AN498" i="2"/>
  <c r="U498" i="2"/>
  <c r="AI498" i="2"/>
  <c r="AO498" i="2"/>
  <c r="AM498" i="2"/>
  <c r="AQ498" i="2"/>
  <c r="AF498" i="2"/>
  <c r="S498" i="2"/>
  <c r="AC498" i="2"/>
  <c r="AH498" i="2"/>
  <c r="V498" i="2"/>
  <c r="AP498" i="2"/>
  <c r="AD498" i="2"/>
  <c r="DB506" i="2" l="1"/>
  <c r="DB496" i="2"/>
  <c r="DB497" i="2"/>
  <c r="AO504" i="2"/>
  <c r="AC504" i="2"/>
  <c r="AE504" i="2"/>
  <c r="AH504" i="2"/>
  <c r="Z504" i="2"/>
  <c r="X504" i="2"/>
  <c r="U504" i="2"/>
  <c r="T504" i="2"/>
  <c r="AG504" i="2"/>
  <c r="Y504" i="2"/>
  <c r="AD504" i="2"/>
  <c r="AK504" i="2"/>
  <c r="AP504" i="2"/>
  <c r="AM504" i="2"/>
  <c r="AL504" i="2"/>
  <c r="AN504" i="2"/>
  <c r="V504" i="2"/>
  <c r="AB504" i="2"/>
  <c r="AJ504" i="2"/>
  <c r="AF504" i="2"/>
  <c r="AI504" i="2"/>
  <c r="AA504" i="2"/>
  <c r="W504" i="2"/>
  <c r="AQ504" i="2"/>
  <c r="S504" i="2"/>
  <c r="Z501" i="2"/>
  <c r="W501" i="2"/>
  <c r="AP501" i="2"/>
  <c r="U501" i="2"/>
  <c r="AO501" i="2"/>
  <c r="AC501" i="2"/>
  <c r="AN501" i="2"/>
  <c r="AH501" i="2"/>
  <c r="AD501" i="2"/>
  <c r="AM501" i="2"/>
  <c r="V501" i="2"/>
  <c r="Y501" i="2"/>
  <c r="AK501" i="2"/>
  <c r="T501" i="2"/>
  <c r="S501" i="2"/>
  <c r="AE501" i="2"/>
  <c r="AI501" i="2"/>
  <c r="AA501" i="2"/>
  <c r="AQ501" i="2"/>
  <c r="AL501" i="2"/>
  <c r="AB501" i="2"/>
  <c r="X501" i="2"/>
  <c r="AF501" i="2"/>
  <c r="AJ501" i="2"/>
  <c r="AG501" i="2"/>
  <c r="Z502" i="2"/>
  <c r="AF502" i="2"/>
  <c r="Y502" i="2"/>
  <c r="AB502" i="2"/>
  <c r="AG502" i="2"/>
  <c r="S502" i="2"/>
  <c r="AD502" i="2"/>
  <c r="AI502" i="2"/>
  <c r="AJ502" i="2"/>
  <c r="AA502" i="2"/>
  <c r="U502" i="2"/>
  <c r="AL502" i="2"/>
  <c r="V502" i="2"/>
  <c r="AC502" i="2"/>
  <c r="AM502" i="2"/>
  <c r="T502" i="2"/>
  <c r="AP502" i="2"/>
  <c r="W502" i="2"/>
  <c r="AQ502" i="2"/>
  <c r="AH502" i="2"/>
  <c r="AO502" i="2"/>
  <c r="AN502" i="2"/>
  <c r="X502" i="2"/>
  <c r="AE502" i="2"/>
  <c r="AK502" i="2"/>
  <c r="U505" i="2"/>
  <c r="AG505" i="2"/>
  <c r="AJ505" i="2"/>
  <c r="AL505" i="2"/>
  <c r="AD505" i="2"/>
  <c r="Y505" i="2"/>
  <c r="AI505" i="2"/>
  <c r="AH505" i="2"/>
  <c r="AQ505" i="2"/>
  <c r="X505" i="2"/>
  <c r="T505" i="2"/>
  <c r="AN505" i="2"/>
  <c r="AM505" i="2"/>
  <c r="AP505" i="2"/>
  <c r="AE505" i="2"/>
  <c r="Z505" i="2"/>
  <c r="AK505" i="2"/>
  <c r="AA505" i="2"/>
  <c r="AF505" i="2"/>
  <c r="V505" i="2"/>
  <c r="W505" i="2"/>
  <c r="AC505" i="2"/>
  <c r="AO505" i="2"/>
  <c r="S505" i="2"/>
  <c r="AB505" i="2"/>
  <c r="DB495" i="2"/>
  <c r="DB503" i="2"/>
  <c r="DC506" i="2" l="1"/>
  <c r="DC495" i="2"/>
  <c r="DC497" i="2"/>
  <c r="DC496" i="2"/>
  <c r="DC499" i="2"/>
  <c r="DB500" i="2"/>
  <c r="F51" i="13"/>
  <c r="DC503" i="2" l="1"/>
  <c r="DC498" i="2"/>
  <c r="DB505" i="2"/>
  <c r="DC500" i="2"/>
  <c r="DB501" i="2" l="1"/>
  <c r="M518" i="2"/>
  <c r="L510" i="2"/>
  <c r="DB502" i="2"/>
  <c r="M508" i="2"/>
  <c r="DB504" i="2"/>
  <c r="DC505" i="2"/>
  <c r="DP511" i="2"/>
  <c r="DP511" i="25"/>
  <c r="DN511" i="25" s="1"/>
  <c r="DC501" i="2" l="1"/>
  <c r="DP515" i="2"/>
  <c r="L515" i="2"/>
  <c r="DC502" i="2"/>
  <c r="L508" i="2"/>
  <c r="N508" i="2" s="1"/>
  <c r="M511" i="2"/>
  <c r="DC504" i="2"/>
  <c r="DP518" i="2"/>
  <c r="DP518" i="25"/>
  <c r="DN518" i="25" s="1"/>
  <c r="DP517" i="25"/>
  <c r="DN517" i="25" s="1"/>
  <c r="DP517" i="2"/>
  <c r="M517" i="2" l="1"/>
  <c r="L518" i="2"/>
  <c r="N518" i="2" s="1"/>
  <c r="AD508" i="2"/>
  <c r="AM508" i="2"/>
  <c r="AN508" i="2"/>
  <c r="Z508" i="2"/>
  <c r="AB508" i="2"/>
  <c r="AA508" i="2"/>
  <c r="AJ508" i="2"/>
  <c r="AE508" i="2"/>
  <c r="X508" i="2"/>
  <c r="V508" i="2"/>
  <c r="AF508" i="2"/>
  <c r="AI508" i="2"/>
  <c r="S508" i="2"/>
  <c r="AH508" i="2"/>
  <c r="T508" i="2"/>
  <c r="AC508" i="2"/>
  <c r="AG508" i="2"/>
  <c r="AP508" i="2"/>
  <c r="Y508" i="2"/>
  <c r="AO508" i="2"/>
  <c r="AK508" i="2"/>
  <c r="W508" i="2"/>
  <c r="AL508" i="2"/>
  <c r="U508" i="2"/>
  <c r="AQ508" i="2"/>
  <c r="DP507" i="2"/>
  <c r="DP507" i="25"/>
  <c r="DN507" i="25" s="1"/>
  <c r="DP516" i="2"/>
  <c r="DP516" i="25"/>
  <c r="DN516" i="25" s="1"/>
  <c r="L516" i="2" l="1"/>
  <c r="M509" i="2"/>
  <c r="L513" i="2"/>
  <c r="M514" i="2"/>
  <c r="AO518" i="2"/>
  <c r="AI518" i="2"/>
  <c r="AL518" i="2"/>
  <c r="S518" i="2"/>
  <c r="V518" i="2"/>
  <c r="AP518" i="2"/>
  <c r="AN518" i="2"/>
  <c r="Z518" i="2"/>
  <c r="AJ518" i="2"/>
  <c r="AC518" i="2"/>
  <c r="AK518" i="2"/>
  <c r="AB518" i="2"/>
  <c r="AQ518" i="2"/>
  <c r="AA518" i="2"/>
  <c r="AH518" i="2"/>
  <c r="W518" i="2"/>
  <c r="AE518" i="2"/>
  <c r="AG518" i="2"/>
  <c r="U518" i="2"/>
  <c r="AD518" i="2"/>
  <c r="Y518" i="2"/>
  <c r="T518" i="2"/>
  <c r="AF518" i="2"/>
  <c r="AM518" i="2"/>
  <c r="X518" i="2"/>
  <c r="L514" i="2"/>
  <c r="M513" i="2"/>
  <c r="DP513" i="2"/>
  <c r="DP514" i="25"/>
  <c r="DN514" i="25" s="1"/>
  <c r="DP512" i="25"/>
  <c r="DN512" i="25" s="1"/>
  <c r="DP512" i="2"/>
  <c r="DP508" i="25"/>
  <c r="DN508" i="25" s="1"/>
  <c r="DP508" i="2"/>
  <c r="DP510" i="2"/>
  <c r="DP510" i="25"/>
  <c r="DN510" i="25" s="1"/>
  <c r="N513" i="2" l="1"/>
  <c r="AH513" i="2" s="1"/>
  <c r="N514" i="2"/>
  <c r="AD514" i="2" s="1"/>
  <c r="M510" i="2"/>
  <c r="N510" i="2" s="1"/>
  <c r="L512" i="2"/>
  <c r="AE514" i="2" l="1"/>
  <c r="U514" i="2"/>
  <c r="AJ514" i="2"/>
  <c r="AB514" i="2"/>
  <c r="V514" i="2"/>
  <c r="AA514" i="2"/>
  <c r="W513" i="2"/>
  <c r="AC513" i="2"/>
  <c r="S513" i="2"/>
  <c r="AI513" i="2"/>
  <c r="X513" i="2"/>
  <c r="AK513" i="2"/>
  <c r="Z513" i="2"/>
  <c r="U513" i="2"/>
  <c r="AO513" i="2"/>
  <c r="AD513" i="2"/>
  <c r="AG513" i="2"/>
  <c r="Y513" i="2"/>
  <c r="AB513" i="2"/>
  <c r="T513" i="2"/>
  <c r="AF513" i="2"/>
  <c r="AN513" i="2"/>
  <c r="AA513" i="2"/>
  <c r="AL513" i="2"/>
  <c r="V513" i="2"/>
  <c r="AE513" i="2"/>
  <c r="AJ513" i="2"/>
  <c r="AM513" i="2"/>
  <c r="AQ513" i="2"/>
  <c r="AP513" i="2"/>
  <c r="AG514" i="2"/>
  <c r="AK514" i="2"/>
  <c r="AL514" i="2"/>
  <c r="X514" i="2"/>
  <c r="Y514" i="2"/>
  <c r="AF514" i="2"/>
  <c r="S514" i="2"/>
  <c r="T514" i="2"/>
  <c r="AM514" i="2"/>
  <c r="AI514" i="2"/>
  <c r="W514" i="2"/>
  <c r="Z514" i="2"/>
  <c r="AO514" i="2"/>
  <c r="AN514" i="2"/>
  <c r="AC514" i="2"/>
  <c r="AQ514" i="2"/>
  <c r="AH514" i="2"/>
  <c r="AP514" i="2"/>
  <c r="AB510" i="2"/>
  <c r="AF510" i="2"/>
  <c r="AJ510" i="2"/>
  <c r="AE510" i="2"/>
  <c r="Y510" i="2"/>
  <c r="V510" i="2"/>
  <c r="AG510" i="2"/>
  <c r="X510" i="2"/>
  <c r="T510" i="2"/>
  <c r="W510" i="2"/>
  <c r="AI510" i="2"/>
  <c r="AK510" i="2"/>
  <c r="AO510" i="2"/>
  <c r="AH510" i="2"/>
  <c r="Z510" i="2"/>
  <c r="AD510" i="2"/>
  <c r="AN510" i="2"/>
  <c r="AQ510" i="2"/>
  <c r="AL510" i="2"/>
  <c r="AP510" i="2"/>
  <c r="AM510" i="2"/>
  <c r="AC510" i="2"/>
  <c r="AA510" i="2"/>
  <c r="U510" i="2"/>
  <c r="S510" i="2"/>
  <c r="DB511" i="2"/>
  <c r="DB508" i="2"/>
  <c r="DB515" i="2" l="1"/>
  <c r="DC507" i="2"/>
  <c r="DB518" i="2"/>
  <c r="DB509" i="2"/>
  <c r="DB513" i="2"/>
  <c r="DC511" i="2"/>
  <c r="DC508" i="2"/>
  <c r="DB514" i="2" l="1"/>
  <c r="DC518" i="2"/>
  <c r="DC509" i="2"/>
  <c r="DC513" i="2" l="1"/>
  <c r="DC516" i="2"/>
  <c r="DB510" i="2"/>
  <c r="DC510" i="2"/>
  <c r="L520" i="2" l="1"/>
  <c r="DC514" i="2"/>
  <c r="DC512" i="2"/>
  <c r="M527" i="2"/>
  <c r="M524" i="2"/>
  <c r="DP529" i="25"/>
  <c r="DN529" i="25" s="1"/>
  <c r="DP529" i="2"/>
  <c r="DP523" i="25"/>
  <c r="DN523" i="25" s="1"/>
  <c r="DP523" i="2"/>
  <c r="DP526" i="2"/>
  <c r="DP526" i="25"/>
  <c r="DN526" i="25" s="1"/>
  <c r="DP528" i="2" l="1"/>
  <c r="L530" i="2"/>
  <c r="L523" i="2"/>
  <c r="L521" i="2"/>
  <c r="DP527" i="2"/>
  <c r="DP527" i="25"/>
  <c r="DN527" i="25" s="1"/>
  <c r="L529" i="2"/>
  <c r="M528" i="2"/>
  <c r="M526" i="2"/>
  <c r="L522" i="2"/>
  <c r="L526" i="2"/>
  <c r="M529" i="2"/>
  <c r="DP520" i="25"/>
  <c r="DN520" i="25" s="1"/>
  <c r="DP520" i="2"/>
  <c r="DP519" i="25"/>
  <c r="DN519" i="25" s="1"/>
  <c r="DP519" i="2"/>
  <c r="L527" i="2" l="1"/>
  <c r="N527" i="2" s="1"/>
  <c r="AL527" i="2" s="1"/>
  <c r="M521" i="2"/>
  <c r="N521" i="2" s="1"/>
  <c r="AK521" i="2" s="1"/>
  <c r="L524" i="2"/>
  <c r="N524" i="2" s="1"/>
  <c r="Z524" i="2" s="1"/>
  <c r="DP521" i="25"/>
  <c r="DN521" i="25" s="1"/>
  <c r="DP521" i="2"/>
  <c r="DP525" i="25"/>
  <c r="DN525" i="25" s="1"/>
  <c r="DP524" i="25"/>
  <c r="DN524" i="25" s="1"/>
  <c r="DP524" i="2"/>
  <c r="M519" i="2"/>
  <c r="DP525" i="2"/>
  <c r="DP522" i="25"/>
  <c r="DN522" i="25" s="1"/>
  <c r="N529" i="2"/>
  <c r="DP522" i="2"/>
  <c r="N526" i="2"/>
  <c r="L525" i="2"/>
  <c r="M520" i="2"/>
  <c r="N520" i="2" s="1"/>
  <c r="L519" i="2"/>
  <c r="X521" i="2" l="1"/>
  <c r="W521" i="2"/>
  <c r="AD529" i="2"/>
  <c r="AI527" i="2"/>
  <c r="AL521" i="2"/>
  <c r="AO521" i="2"/>
  <c r="AM521" i="2"/>
  <c r="AA521" i="2"/>
  <c r="Y521" i="2"/>
  <c r="AH521" i="2"/>
  <c r="V521" i="2"/>
  <c r="S521" i="2"/>
  <c r="U521" i="2"/>
  <c r="T521" i="2"/>
  <c r="AE521" i="2"/>
  <c r="AD521" i="2"/>
  <c r="Z521" i="2"/>
  <c r="AI521" i="2"/>
  <c r="AF521" i="2"/>
  <c r="AG521" i="2"/>
  <c r="AQ521" i="2"/>
  <c r="AP521" i="2"/>
  <c r="AJ521" i="2"/>
  <c r="AC521" i="2"/>
  <c r="AB521" i="2"/>
  <c r="AN521" i="2"/>
  <c r="S524" i="2"/>
  <c r="N519" i="2"/>
  <c r="X529" i="2"/>
  <c r="S529" i="2"/>
  <c r="AA524" i="2"/>
  <c r="X527" i="2"/>
  <c r="AA529" i="2"/>
  <c r="AQ529" i="2"/>
  <c r="AM529" i="2"/>
  <c r="AK529" i="2"/>
  <c r="AN529" i="2"/>
  <c r="AJ529" i="2"/>
  <c r="T524" i="2"/>
  <c r="W527" i="2"/>
  <c r="AO529" i="2"/>
  <c r="W529" i="2"/>
  <c r="Z529" i="2"/>
  <c r="AI524" i="2"/>
  <c r="U529" i="2"/>
  <c r="AC529" i="2"/>
  <c r="V529" i="2"/>
  <c r="AF529" i="2"/>
  <c r="AI529" i="2"/>
  <c r="AB529" i="2"/>
  <c r="AO524" i="2"/>
  <c r="Y527" i="2"/>
  <c r="AA527" i="2"/>
  <c r="AH529" i="2"/>
  <c r="T529" i="2"/>
  <c r="Y529" i="2"/>
  <c r="AE529" i="2"/>
  <c r="AP529" i="2"/>
  <c r="AG529" i="2"/>
  <c r="AL529" i="2"/>
  <c r="AM524" i="2"/>
  <c r="AN527" i="2"/>
  <c r="AB524" i="2"/>
  <c r="AE524" i="2"/>
  <c r="AG524" i="2"/>
  <c r="W524" i="2"/>
  <c r="X524" i="2"/>
  <c r="AF524" i="2"/>
  <c r="AN524" i="2"/>
  <c r="T527" i="2"/>
  <c r="S527" i="2"/>
  <c r="AB527" i="2"/>
  <c r="AM527" i="2"/>
  <c r="U527" i="2"/>
  <c r="AQ527" i="2"/>
  <c r="AQ524" i="2"/>
  <c r="AL524" i="2"/>
  <c r="AP524" i="2"/>
  <c r="AD524" i="2"/>
  <c r="AJ524" i="2"/>
  <c r="AC524" i="2"/>
  <c r="AC527" i="2"/>
  <c r="Z527" i="2"/>
  <c r="AJ527" i="2"/>
  <c r="AO527" i="2"/>
  <c r="V527" i="2"/>
  <c r="AE527" i="2"/>
  <c r="AK527" i="2"/>
  <c r="V524" i="2"/>
  <c r="AK524" i="2"/>
  <c r="AH524" i="2"/>
  <c r="U524" i="2"/>
  <c r="Y524" i="2"/>
  <c r="AH527" i="2"/>
  <c r="AG527" i="2"/>
  <c r="AF527" i="2"/>
  <c r="AD527" i="2"/>
  <c r="AP527" i="2"/>
  <c r="M522" i="2"/>
  <c r="N522" i="2" s="1"/>
  <c r="AH522" i="2" s="1"/>
  <c r="W526" i="2"/>
  <c r="V526" i="2"/>
  <c r="AP526" i="2"/>
  <c r="L528" i="2"/>
  <c r="N528" i="2" s="1"/>
  <c r="M523" i="2"/>
  <c r="N523" i="2" s="1"/>
  <c r="AD526" i="2"/>
  <c r="U526" i="2"/>
  <c r="AO526" i="2"/>
  <c r="AJ526" i="2"/>
  <c r="AF526" i="2"/>
  <c r="X526" i="2"/>
  <c r="AL526" i="2"/>
  <c r="Y526" i="2"/>
  <c r="AC526" i="2"/>
  <c r="S526" i="2"/>
  <c r="Z526" i="2"/>
  <c r="AA526" i="2"/>
  <c r="AB526" i="2"/>
  <c r="AI526" i="2"/>
  <c r="AQ526" i="2"/>
  <c r="AK526" i="2"/>
  <c r="T526" i="2"/>
  <c r="AN526" i="2"/>
  <c r="AM526" i="2"/>
  <c r="AE526" i="2"/>
  <c r="AG526" i="2"/>
  <c r="AH526" i="2"/>
  <c r="AM520" i="2"/>
  <c r="AE520" i="2"/>
  <c r="AL520" i="2"/>
  <c r="T520" i="2"/>
  <c r="AI520" i="2"/>
  <c r="AN520" i="2"/>
  <c r="AA520" i="2"/>
  <c r="Z520" i="2"/>
  <c r="Y520" i="2"/>
  <c r="AB520" i="2"/>
  <c r="W520" i="2"/>
  <c r="AG520" i="2"/>
  <c r="AQ520" i="2"/>
  <c r="X520" i="2"/>
  <c r="AK520" i="2"/>
  <c r="AF520" i="2"/>
  <c r="AH520" i="2"/>
  <c r="AC520" i="2"/>
  <c r="U520" i="2"/>
  <c r="V520" i="2"/>
  <c r="AP520" i="2"/>
  <c r="AO520" i="2"/>
  <c r="S520" i="2"/>
  <c r="AJ520" i="2"/>
  <c r="AD520" i="2"/>
  <c r="AQ522" i="2" l="1"/>
  <c r="AJ519" i="2"/>
  <c r="W522" i="2"/>
  <c r="V519" i="2"/>
  <c r="AK522" i="2"/>
  <c r="AI522" i="2"/>
  <c r="AP522" i="2"/>
  <c r="AG522" i="2"/>
  <c r="AC519" i="2"/>
  <c r="AB522" i="2"/>
  <c r="S522" i="2"/>
  <c r="AA522" i="2"/>
  <c r="AF522" i="2"/>
  <c r="X522" i="2"/>
  <c r="V522" i="2"/>
  <c r="T519" i="2"/>
  <c r="AE519" i="2"/>
  <c r="AL522" i="2"/>
  <c r="AC522" i="2"/>
  <c r="AJ522" i="2"/>
  <c r="AO522" i="2"/>
  <c r="AD522" i="2"/>
  <c r="U522" i="2"/>
  <c r="X519" i="2"/>
  <c r="AL519" i="2"/>
  <c r="T522" i="2"/>
  <c r="AE522" i="2"/>
  <c r="AN522" i="2"/>
  <c r="Z522" i="2"/>
  <c r="AM522" i="2"/>
  <c r="Y522" i="2"/>
  <c r="AD519" i="2"/>
  <c r="AB519" i="2"/>
  <c r="W519" i="2"/>
  <c r="AK519" i="2"/>
  <c r="AO519" i="2"/>
  <c r="AN519" i="2"/>
  <c r="AG519" i="2"/>
  <c r="AM519" i="2"/>
  <c r="Y519" i="2"/>
  <c r="AA519" i="2"/>
  <c r="AP519" i="2"/>
  <c r="AQ519" i="2"/>
  <c r="AF519" i="2"/>
  <c r="AI519" i="2"/>
  <c r="S519" i="2"/>
  <c r="Z519" i="2"/>
  <c r="U519" i="2"/>
  <c r="AH519" i="2"/>
  <c r="DB530" i="2"/>
  <c r="AH523" i="2"/>
  <c r="AD523" i="2"/>
  <c r="AO523" i="2"/>
  <c r="AQ523" i="2"/>
  <c r="Y523" i="2"/>
  <c r="S523" i="2"/>
  <c r="AL523" i="2"/>
  <c r="AE523" i="2"/>
  <c r="AB523" i="2"/>
  <c r="V523" i="2"/>
  <c r="AJ523" i="2"/>
  <c r="AK523" i="2"/>
  <c r="Z523" i="2"/>
  <c r="AM523" i="2"/>
  <c r="X523" i="2"/>
  <c r="AC523" i="2"/>
  <c r="AG523" i="2"/>
  <c r="W523" i="2"/>
  <c r="AP523" i="2"/>
  <c r="T523" i="2"/>
  <c r="AI523" i="2"/>
  <c r="U523" i="2"/>
  <c r="AA523" i="2"/>
  <c r="AF523" i="2"/>
  <c r="AN523" i="2"/>
  <c r="U528" i="2"/>
  <c r="AJ528" i="2"/>
  <c r="AN528" i="2"/>
  <c r="AF528" i="2"/>
  <c r="X528" i="2"/>
  <c r="V528" i="2"/>
  <c r="AO528" i="2"/>
  <c r="AQ528" i="2"/>
  <c r="Z528" i="2"/>
  <c r="AE528" i="2"/>
  <c r="AH528" i="2"/>
  <c r="AC528" i="2"/>
  <c r="AI528" i="2"/>
  <c r="W528" i="2"/>
  <c r="AP528" i="2"/>
  <c r="AB528" i="2"/>
  <c r="AK528" i="2"/>
  <c r="AD528" i="2"/>
  <c r="AA528" i="2"/>
  <c r="Y528" i="2"/>
  <c r="AG528" i="2"/>
  <c r="AL528" i="2"/>
  <c r="AM528" i="2"/>
  <c r="T528" i="2"/>
  <c r="S528" i="2"/>
  <c r="DB524" i="2" l="1"/>
  <c r="DB529" i="2"/>
  <c r="DC524" i="2"/>
  <c r="DB525" i="2" l="1"/>
  <c r="DB522" i="2"/>
  <c r="DB527" i="2"/>
  <c r="DB519" i="2"/>
  <c r="DC529" i="2"/>
  <c r="DB526" i="2"/>
  <c r="DC530" i="2"/>
  <c r="DC527" i="2"/>
  <c r="DC521" i="2"/>
  <c r="DC522" i="2"/>
  <c r="DC519" i="2"/>
  <c r="DC520" i="2" l="1"/>
  <c r="DC526" i="2"/>
  <c r="DB528" i="2"/>
  <c r="DB523" i="2"/>
  <c r="M542" i="2" l="1"/>
  <c r="M539" i="2"/>
  <c r="DC528" i="2"/>
  <c r="DC523" i="2"/>
  <c r="M541" i="2" l="1"/>
  <c r="M531" i="2"/>
  <c r="DP535" i="2"/>
  <c r="L542" i="2"/>
  <c r="N542" i="2" s="1"/>
  <c r="L532" i="2"/>
  <c r="L540" i="2"/>
  <c r="M538" i="2"/>
  <c r="L534" i="2"/>
  <c r="M536" i="2"/>
  <c r="DP537" i="2"/>
  <c r="DP537" i="25"/>
  <c r="DN537" i="25" s="1"/>
  <c r="DP533" i="25"/>
  <c r="DN533" i="25" s="1"/>
  <c r="DP533" i="2"/>
  <c r="L535" i="2" l="1"/>
  <c r="M537" i="2"/>
  <c r="AC542" i="2"/>
  <c r="AK542" i="2"/>
  <c r="AP542" i="2"/>
  <c r="AQ542" i="2"/>
  <c r="AO542" i="2"/>
  <c r="AG542" i="2"/>
  <c r="V542" i="2"/>
  <c r="AN542" i="2"/>
  <c r="Z542" i="2"/>
  <c r="AF542" i="2"/>
  <c r="S542" i="2"/>
  <c r="AB542" i="2"/>
  <c r="AJ542" i="2"/>
  <c r="X542" i="2"/>
  <c r="AA542" i="2"/>
  <c r="AM542" i="2"/>
  <c r="W542" i="2"/>
  <c r="U542" i="2"/>
  <c r="AH542" i="2"/>
  <c r="AI542" i="2"/>
  <c r="AL542" i="2"/>
  <c r="T542" i="2"/>
  <c r="AE542" i="2"/>
  <c r="Y542" i="2"/>
  <c r="AD542" i="2"/>
  <c r="DP536" i="25"/>
  <c r="DN536" i="25" s="1"/>
  <c r="DP536" i="2"/>
  <c r="L533" i="2"/>
  <c r="DP539" i="25"/>
  <c r="DN539" i="25" s="1"/>
  <c r="DP539" i="2"/>
  <c r="DP534" i="25"/>
  <c r="DN534" i="25" s="1"/>
  <c r="DP534" i="2"/>
  <c r="DP540" i="2"/>
  <c r="DP540" i="25"/>
  <c r="DN540" i="25" s="1"/>
  <c r="DP531" i="25"/>
  <c r="DN531" i="25" s="1"/>
  <c r="DP531" i="2"/>
  <c r="L537" i="2"/>
  <c r="M533" i="2"/>
  <c r="DP542" i="2"/>
  <c r="DP542" i="25"/>
  <c r="DN542" i="25" s="1"/>
  <c r="DP538" i="25"/>
  <c r="DN538" i="25" s="1"/>
  <c r="DP538" i="2"/>
  <c r="DP532" i="2"/>
  <c r="DP532" i="25"/>
  <c r="DN532" i="25" s="1"/>
  <c r="N537" i="2" l="1"/>
  <c r="AJ537" i="2" s="1"/>
  <c r="N533" i="2"/>
  <c r="AA533" i="2" s="1"/>
  <c r="L536" i="2"/>
  <c r="N536" i="2" s="1"/>
  <c r="M540" i="2"/>
  <c r="N540" i="2" s="1"/>
  <c r="L539" i="2"/>
  <c r="N539" i="2" s="1"/>
  <c r="L531" i="2"/>
  <c r="N531" i="2" s="1"/>
  <c r="M534" i="2"/>
  <c r="N534" i="2" s="1"/>
  <c r="M532" i="2"/>
  <c r="N532" i="2" s="1"/>
  <c r="L538" i="2"/>
  <c r="N538" i="2" s="1"/>
  <c r="AD533" i="2" l="1"/>
  <c r="AO533" i="2"/>
  <c r="AF533" i="2"/>
  <c r="AQ533" i="2"/>
  <c r="AC537" i="2"/>
  <c r="AN537" i="2"/>
  <c r="V537" i="2"/>
  <c r="AI536" i="2"/>
  <c r="AE537" i="2"/>
  <c r="AL537" i="2"/>
  <c r="AK537" i="2"/>
  <c r="X533" i="2"/>
  <c r="AG533" i="2"/>
  <c r="AE533" i="2"/>
  <c r="AM537" i="2"/>
  <c r="AQ537" i="2"/>
  <c r="AA537" i="2"/>
  <c r="AF537" i="2"/>
  <c r="AP537" i="2"/>
  <c r="AI537" i="2"/>
  <c r="U537" i="2"/>
  <c r="AN533" i="2"/>
  <c r="Y533" i="2"/>
  <c r="AH533" i="2"/>
  <c r="AD537" i="2"/>
  <c r="S537" i="2"/>
  <c r="AO537" i="2"/>
  <c r="T537" i="2"/>
  <c r="W537" i="2"/>
  <c r="AB537" i="2"/>
  <c r="T533" i="2"/>
  <c r="AI533" i="2"/>
  <c r="AJ533" i="2"/>
  <c r="Y537" i="2"/>
  <c r="X537" i="2"/>
  <c r="Z537" i="2"/>
  <c r="AH537" i="2"/>
  <c r="AG537" i="2"/>
  <c r="U533" i="2"/>
  <c r="AC533" i="2"/>
  <c r="AP533" i="2"/>
  <c r="V533" i="2"/>
  <c r="Z533" i="2"/>
  <c r="S533" i="2"/>
  <c r="AM533" i="2"/>
  <c r="W533" i="2"/>
  <c r="AL533" i="2"/>
  <c r="AK533" i="2"/>
  <c r="AB533" i="2"/>
  <c r="AE536" i="2"/>
  <c r="AP536" i="2"/>
  <c r="AB536" i="2"/>
  <c r="AK536" i="2"/>
  <c r="AO536" i="2"/>
  <c r="U536" i="2"/>
  <c r="AC536" i="2"/>
  <c r="AN536" i="2"/>
  <c r="AA536" i="2"/>
  <c r="Z536" i="2"/>
  <c r="X536" i="2"/>
  <c r="Y536" i="2"/>
  <c r="S536" i="2"/>
  <c r="V536" i="2"/>
  <c r="AJ536" i="2"/>
  <c r="AL536" i="2"/>
  <c r="AQ536" i="2"/>
  <c r="W536" i="2"/>
  <c r="AD536" i="2"/>
  <c r="AG536" i="2"/>
  <c r="AH536" i="2"/>
  <c r="T536" i="2"/>
  <c r="AM536" i="2"/>
  <c r="AF536" i="2"/>
  <c r="T539" i="2"/>
  <c r="AJ539" i="2"/>
  <c r="AD539" i="2"/>
  <c r="AK539" i="2"/>
  <c r="AA539" i="2"/>
  <c r="AC539" i="2"/>
  <c r="AM539" i="2"/>
  <c r="AP539" i="2"/>
  <c r="V539" i="2"/>
  <c r="AN539" i="2"/>
  <c r="W539" i="2"/>
  <c r="Y539" i="2"/>
  <c r="S539" i="2"/>
  <c r="AI539" i="2"/>
  <c r="U539" i="2"/>
  <c r="AQ539" i="2"/>
  <c r="AH539" i="2"/>
  <c r="AL539" i="2"/>
  <c r="Z539" i="2"/>
  <c r="AF539" i="2"/>
  <c r="AB539" i="2"/>
  <c r="AG539" i="2"/>
  <c r="AE539" i="2"/>
  <c r="AO539" i="2"/>
  <c r="X539" i="2"/>
  <c r="U540" i="2"/>
  <c r="AN540" i="2"/>
  <c r="S540" i="2"/>
  <c r="T540" i="2"/>
  <c r="AA540" i="2"/>
  <c r="V540" i="2"/>
  <c r="AO540" i="2"/>
  <c r="Y540" i="2"/>
  <c r="Z540" i="2"/>
  <c r="AI540" i="2"/>
  <c r="AG540" i="2"/>
  <c r="AF540" i="2"/>
  <c r="AB540" i="2"/>
  <c r="AD540" i="2"/>
  <c r="AQ540" i="2"/>
  <c r="AH540" i="2"/>
  <c r="AP540" i="2"/>
  <c r="AK540" i="2"/>
  <c r="AJ540" i="2"/>
  <c r="AL540" i="2"/>
  <c r="AE540" i="2"/>
  <c r="X540" i="2"/>
  <c r="AM540" i="2"/>
  <c r="W540" i="2"/>
  <c r="AC540" i="2"/>
  <c r="AE531" i="2"/>
  <c r="W531" i="2"/>
  <c r="S531" i="2"/>
  <c r="AB531" i="2"/>
  <c r="Y531" i="2"/>
  <c r="AK531" i="2"/>
  <c r="V531" i="2"/>
  <c r="AJ531" i="2"/>
  <c r="AO531" i="2"/>
  <c r="Z531" i="2"/>
  <c r="AD531" i="2"/>
  <c r="AA531" i="2"/>
  <c r="AN531" i="2"/>
  <c r="AC531" i="2"/>
  <c r="AM531" i="2"/>
  <c r="AH531" i="2"/>
  <c r="AQ531" i="2"/>
  <c r="T531" i="2"/>
  <c r="AP531" i="2"/>
  <c r="AI531" i="2"/>
  <c r="X531" i="2"/>
  <c r="AG531" i="2"/>
  <c r="AF531" i="2"/>
  <c r="AL531" i="2"/>
  <c r="U531" i="2"/>
  <c r="AF534" i="2"/>
  <c r="AI534" i="2"/>
  <c r="AM534" i="2"/>
  <c r="AO534" i="2"/>
  <c r="AD534" i="2"/>
  <c r="W534" i="2"/>
  <c r="AE534" i="2"/>
  <c r="S534" i="2"/>
  <c r="AL534" i="2"/>
  <c r="V534" i="2"/>
  <c r="AB534" i="2"/>
  <c r="X534" i="2"/>
  <c r="AJ534" i="2"/>
  <c r="AH534" i="2"/>
  <c r="AA534" i="2"/>
  <c r="AQ534" i="2"/>
  <c r="AG534" i="2"/>
  <c r="AC534" i="2"/>
  <c r="U534" i="2"/>
  <c r="AN534" i="2"/>
  <c r="Y534" i="2"/>
  <c r="AK534" i="2"/>
  <c r="AP534" i="2"/>
  <c r="Z534" i="2"/>
  <c r="T534" i="2"/>
  <c r="T538" i="2"/>
  <c r="AA538" i="2"/>
  <c r="AH538" i="2"/>
  <c r="X538" i="2"/>
  <c r="AP538" i="2"/>
  <c r="AB538" i="2"/>
  <c r="V538" i="2"/>
  <c r="U538" i="2"/>
  <c r="AL538" i="2"/>
  <c r="W538" i="2"/>
  <c r="AM538" i="2"/>
  <c r="AG538" i="2"/>
  <c r="AI538" i="2"/>
  <c r="AC538" i="2"/>
  <c r="AO538" i="2"/>
  <c r="AK538" i="2"/>
  <c r="AN538" i="2"/>
  <c r="Y538" i="2"/>
  <c r="AD538" i="2"/>
  <c r="AQ538" i="2"/>
  <c r="AF538" i="2"/>
  <c r="AE538" i="2"/>
  <c r="S538" i="2"/>
  <c r="AJ538" i="2"/>
  <c r="Z538" i="2"/>
  <c r="AH532" i="2"/>
  <c r="AK532" i="2"/>
  <c r="T532" i="2"/>
  <c r="AI532" i="2"/>
  <c r="Y532" i="2"/>
  <c r="AJ532" i="2"/>
  <c r="AL532" i="2"/>
  <c r="AE532" i="2"/>
  <c r="U532" i="2"/>
  <c r="AA532" i="2"/>
  <c r="AM532" i="2"/>
  <c r="Z532" i="2"/>
  <c r="AO532" i="2"/>
  <c r="AC532" i="2"/>
  <c r="AD532" i="2"/>
  <c r="AN532" i="2"/>
  <c r="AG532" i="2"/>
  <c r="X532" i="2"/>
  <c r="S532" i="2"/>
  <c r="AQ532" i="2"/>
  <c r="V532" i="2"/>
  <c r="W532" i="2"/>
  <c r="AB532" i="2"/>
  <c r="AF532" i="2"/>
  <c r="AP532" i="2"/>
  <c r="L550" i="2" l="1"/>
  <c r="DP547" i="25" l="1"/>
  <c r="DN547" i="25" s="1"/>
  <c r="M543" i="2"/>
  <c r="L547" i="2"/>
  <c r="M546" i="2"/>
  <c r="L554" i="2"/>
  <c r="DP554" i="2"/>
  <c r="DP550" i="25"/>
  <c r="DN550" i="25" s="1"/>
  <c r="DP550" i="2"/>
  <c r="DP549" i="25"/>
  <c r="DN549" i="25" s="1"/>
  <c r="DP549" i="2"/>
  <c r="DP553" i="25"/>
  <c r="DN553" i="25" s="1"/>
  <c r="DP553" i="2"/>
  <c r="DP548" i="2"/>
  <c r="DP548" i="25"/>
  <c r="DN548" i="25" s="1"/>
  <c r="DP551" i="25"/>
  <c r="DN551" i="25" s="1"/>
  <c r="DP551" i="2"/>
  <c r="DP545" i="25" l="1"/>
  <c r="DN545" i="25" s="1"/>
  <c r="DP552" i="25"/>
  <c r="DN552" i="25" s="1"/>
  <c r="M547" i="2"/>
  <c r="N547" i="2" s="1"/>
  <c r="AQ547" i="2" s="1"/>
  <c r="DP546" i="25"/>
  <c r="DN546" i="25" s="1"/>
  <c r="DP545" i="2"/>
  <c r="M551" i="2"/>
  <c r="L545" i="2"/>
  <c r="M553" i="2"/>
  <c r="M554" i="2"/>
  <c r="N554" i="2" s="1"/>
  <c r="L552" i="2"/>
  <c r="M548" i="2"/>
  <c r="DP543" i="25"/>
  <c r="DN543" i="25" s="1"/>
  <c r="DP543" i="2"/>
  <c r="L553" i="2"/>
  <c r="M549" i="2"/>
  <c r="Y547" i="2" l="1"/>
  <c r="AF547" i="2"/>
  <c r="AE547" i="2"/>
  <c r="S547" i="2"/>
  <c r="AK547" i="2"/>
  <c r="AJ547" i="2"/>
  <c r="AH547" i="2"/>
  <c r="AP547" i="2"/>
  <c r="V547" i="2"/>
  <c r="AA547" i="2"/>
  <c r="AI547" i="2"/>
  <c r="X547" i="2"/>
  <c r="L551" i="2"/>
  <c r="N551" i="2" s="1"/>
  <c r="Z547" i="2"/>
  <c r="W547" i="2"/>
  <c r="AB547" i="2"/>
  <c r="AC547" i="2"/>
  <c r="U547" i="2"/>
  <c r="AN547" i="2"/>
  <c r="T547" i="2"/>
  <c r="AO547" i="2"/>
  <c r="AL547" i="2"/>
  <c r="AM547" i="2"/>
  <c r="AD547" i="2"/>
  <c r="AG547" i="2"/>
  <c r="L549" i="2"/>
  <c r="N549" i="2" s="1"/>
  <c r="N553" i="2"/>
  <c r="M545" i="2"/>
  <c r="N545" i="2" s="1"/>
  <c r="L543" i="2"/>
  <c r="N543" i="2" s="1"/>
  <c r="L546" i="2"/>
  <c r="N546" i="2" s="1"/>
  <c r="M552" i="2"/>
  <c r="N552" i="2" s="1"/>
  <c r="X554" i="2"/>
  <c r="AJ554" i="2"/>
  <c r="AE554" i="2"/>
  <c r="AQ554" i="2"/>
  <c r="AG554" i="2"/>
  <c r="S554" i="2"/>
  <c r="AO554" i="2"/>
  <c r="T554" i="2"/>
  <c r="AP554" i="2"/>
  <c r="AK554" i="2"/>
  <c r="AH554" i="2"/>
  <c r="AM554" i="2"/>
  <c r="AN554" i="2"/>
  <c r="Z554" i="2"/>
  <c r="V554" i="2"/>
  <c r="AL554" i="2"/>
  <c r="Y554" i="2"/>
  <c r="AD554" i="2"/>
  <c r="AA554" i="2"/>
  <c r="AC554" i="2"/>
  <c r="AF554" i="2"/>
  <c r="W554" i="2"/>
  <c r="AI554" i="2"/>
  <c r="U554" i="2"/>
  <c r="AB554" i="2"/>
  <c r="M550" i="2"/>
  <c r="N550" i="2" s="1"/>
  <c r="L544" i="2"/>
  <c r="AJ549" i="2" l="1"/>
  <c r="W549" i="2"/>
  <c r="AE549" i="2"/>
  <c r="AI549" i="2"/>
  <c r="AQ549" i="2"/>
  <c r="AL549" i="2"/>
  <c r="AH549" i="2"/>
  <c r="T549" i="2"/>
  <c r="AA549" i="2"/>
  <c r="Z549" i="2"/>
  <c r="AM549" i="2"/>
  <c r="AK549" i="2"/>
  <c r="S549" i="2"/>
  <c r="X549" i="2"/>
  <c r="AB549" i="2"/>
  <c r="Y549" i="2"/>
  <c r="AN549" i="2"/>
  <c r="V549" i="2"/>
  <c r="AG549" i="2"/>
  <c r="AO549" i="2"/>
  <c r="AP549" i="2"/>
  <c r="AF549" i="2"/>
  <c r="U549" i="2"/>
  <c r="AD549" i="2"/>
  <c r="AC549" i="2"/>
  <c r="V551" i="2"/>
  <c r="X551" i="2"/>
  <c r="AK551" i="2"/>
  <c r="AJ551" i="2"/>
  <c r="AD551" i="2"/>
  <c r="AB551" i="2"/>
  <c r="AE553" i="2"/>
  <c r="AP553" i="2"/>
  <c r="AJ553" i="2"/>
  <c r="U553" i="2"/>
  <c r="Z553" i="2"/>
  <c r="AQ553" i="2"/>
  <c r="S553" i="2"/>
  <c r="AM553" i="2"/>
  <c r="V553" i="2"/>
  <c r="AB553" i="2"/>
  <c r="AI553" i="2"/>
  <c r="AN553" i="2"/>
  <c r="AC551" i="2"/>
  <c r="AI551" i="2"/>
  <c r="AF551" i="2"/>
  <c r="Z551" i="2"/>
  <c r="T551" i="2"/>
  <c r="AN551" i="2"/>
  <c r="W551" i="2"/>
  <c r="AE551" i="2"/>
  <c r="Y551" i="2"/>
  <c r="AH551" i="2"/>
  <c r="AL551" i="2"/>
  <c r="AQ551" i="2"/>
  <c r="S551" i="2"/>
  <c r="U551" i="2"/>
  <c r="AP551" i="2"/>
  <c r="AA551" i="2"/>
  <c r="AM551" i="2"/>
  <c r="AG551" i="2"/>
  <c r="AO551" i="2"/>
  <c r="AH553" i="2"/>
  <c r="X553" i="2"/>
  <c r="AF553" i="2"/>
  <c r="AK553" i="2"/>
  <c r="AL553" i="2"/>
  <c r="AD553" i="2"/>
  <c r="W553" i="2"/>
  <c r="AO553" i="2"/>
  <c r="AG553" i="2"/>
  <c r="AA553" i="2"/>
  <c r="Y553" i="2"/>
  <c r="T553" i="2"/>
  <c r="AC553" i="2"/>
  <c r="AI552" i="2"/>
  <c r="AM552" i="2"/>
  <c r="S552" i="2"/>
  <c r="AN552" i="2"/>
  <c r="AH552" i="2"/>
  <c r="AE552" i="2"/>
  <c r="AD552" i="2"/>
  <c r="AA552" i="2"/>
  <c r="Y552" i="2"/>
  <c r="AL552" i="2"/>
  <c r="U552" i="2"/>
  <c r="T552" i="2"/>
  <c r="X552" i="2"/>
  <c r="AQ552" i="2"/>
  <c r="V552" i="2"/>
  <c r="AJ552" i="2"/>
  <c r="AG552" i="2"/>
  <c r="AO552" i="2"/>
  <c r="Z552" i="2"/>
  <c r="AB552" i="2"/>
  <c r="AC552" i="2"/>
  <c r="AP552" i="2"/>
  <c r="AF552" i="2"/>
  <c r="AK552" i="2"/>
  <c r="W552" i="2"/>
  <c r="AO543" i="2"/>
  <c r="V543" i="2"/>
  <c r="AQ543" i="2"/>
  <c r="X543" i="2"/>
  <c r="T543" i="2"/>
  <c r="AC543" i="2"/>
  <c r="AH543" i="2"/>
  <c r="AK543" i="2"/>
  <c r="AG543" i="2"/>
  <c r="U543" i="2"/>
  <c r="AB543" i="2"/>
  <c r="AJ543" i="2"/>
  <c r="AF543" i="2"/>
  <c r="AN543" i="2"/>
  <c r="AD543" i="2"/>
  <c r="AM543" i="2"/>
  <c r="AL543" i="2"/>
  <c r="AE543" i="2"/>
  <c r="W543" i="2"/>
  <c r="S543" i="2"/>
  <c r="AA543" i="2"/>
  <c r="Z543" i="2"/>
  <c r="Y543" i="2"/>
  <c r="AI543" i="2"/>
  <c r="AP543" i="2"/>
  <c r="AI545" i="2"/>
  <c r="AG545" i="2"/>
  <c r="AJ545" i="2"/>
  <c r="T545" i="2"/>
  <c r="AO545" i="2"/>
  <c r="S545" i="2"/>
  <c r="AB545" i="2"/>
  <c r="U545" i="2"/>
  <c r="Y545" i="2"/>
  <c r="AM545" i="2"/>
  <c r="AA545" i="2"/>
  <c r="AC545" i="2"/>
  <c r="V545" i="2"/>
  <c r="AD545" i="2"/>
  <c r="X545" i="2"/>
  <c r="AL545" i="2"/>
  <c r="AN545" i="2"/>
  <c r="Z545" i="2"/>
  <c r="AK545" i="2"/>
  <c r="AQ545" i="2"/>
  <c r="AF545" i="2"/>
  <c r="AH545" i="2"/>
  <c r="AE545" i="2"/>
  <c r="AP545" i="2"/>
  <c r="W545" i="2"/>
  <c r="AL546" i="2"/>
  <c r="Z546" i="2"/>
  <c r="AM546" i="2"/>
  <c r="U546" i="2"/>
  <c r="W546" i="2"/>
  <c r="AQ546" i="2"/>
  <c r="AC546" i="2"/>
  <c r="V546" i="2"/>
  <c r="X546" i="2"/>
  <c r="AD546" i="2"/>
  <c r="Y546" i="2"/>
  <c r="AN546" i="2"/>
  <c r="AB546" i="2"/>
  <c r="AO546" i="2"/>
  <c r="T546" i="2"/>
  <c r="AP546" i="2"/>
  <c r="AK546" i="2"/>
  <c r="S546" i="2"/>
  <c r="AJ546" i="2"/>
  <c r="AE546" i="2"/>
  <c r="AG546" i="2"/>
  <c r="AI546" i="2"/>
  <c r="AF546" i="2"/>
  <c r="AH546" i="2"/>
  <c r="AA546" i="2"/>
  <c r="Z550" i="2"/>
  <c r="AC550" i="2"/>
  <c r="V550" i="2"/>
  <c r="AM550" i="2"/>
  <c r="Y550" i="2"/>
  <c r="AN550" i="2"/>
  <c r="AJ550" i="2"/>
  <c r="AE550" i="2"/>
  <c r="W550" i="2"/>
  <c r="AF550" i="2"/>
  <c r="AQ550" i="2"/>
  <c r="AD550" i="2"/>
  <c r="AP550" i="2"/>
  <c r="AB550" i="2"/>
  <c r="X550" i="2"/>
  <c r="U550" i="2"/>
  <c r="AA550" i="2"/>
  <c r="AK550" i="2"/>
  <c r="T550" i="2"/>
  <c r="AG550" i="2"/>
  <c r="AI550" i="2"/>
  <c r="AO550" i="2"/>
  <c r="AL550" i="2"/>
  <c r="S550" i="2"/>
  <c r="AH550" i="2"/>
  <c r="DJ548" i="2" l="1"/>
  <c r="P548" i="2" l="1"/>
  <c r="R548" i="2"/>
  <c r="J24" i="1" l="1"/>
  <c r="K24" i="1" s="1"/>
  <c r="L24" i="1" s="1"/>
  <c r="M24" i="1" s="1"/>
  <c r="N24" i="1" s="1"/>
  <c r="O24" i="1" s="1"/>
  <c r="M24" i="21"/>
  <c r="N24" i="21" s="1"/>
  <c r="O24" i="21" s="1"/>
  <c r="F20" i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J21" i="1"/>
  <c r="K21" i="1" s="1"/>
  <c r="L21" i="1" s="1"/>
  <c r="M21" i="1" s="1"/>
  <c r="N21" i="1" s="1"/>
  <c r="O21" i="1" s="1"/>
  <c r="P21" i="1" s="1"/>
  <c r="Q21" i="1" s="1"/>
  <c r="G21" i="2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F22" i="1"/>
  <c r="G22" i="1" s="1"/>
  <c r="H22" i="1" s="1"/>
  <c r="I22" i="1" s="1"/>
  <c r="J22" i="1" s="1"/>
  <c r="K22" i="1" s="1"/>
  <c r="L22" i="1" s="1"/>
  <c r="M22" i="1" s="1"/>
  <c r="N22" i="1" s="1"/>
  <c r="O22" i="1" s="1"/>
  <c r="P22" i="1" s="1"/>
  <c r="Q22" i="1" s="1"/>
  <c r="R22" i="1" s="1"/>
  <c r="S22" i="1" s="1"/>
  <c r="K23" i="1"/>
  <c r="L23" i="1" s="1"/>
  <c r="M23" i="1" s="1"/>
  <c r="N23" i="1" s="1"/>
  <c r="O23" i="1" s="1"/>
  <c r="P23" i="1" s="1"/>
  <c r="Q23" i="1" s="1"/>
  <c r="R23" i="1" s="1"/>
  <c r="S23" i="1" s="1"/>
  <c r="T23" i="1" s="1"/>
  <c r="U23" i="1" s="1"/>
  <c r="J23" i="21"/>
  <c r="K23" i="21" s="1"/>
  <c r="L23" i="21" s="1"/>
  <c r="M23" i="21" s="1"/>
  <c r="N23" i="21" s="1"/>
  <c r="O23" i="21" s="1"/>
  <c r="P23" i="21" s="1"/>
  <c r="Q23" i="21" s="1"/>
  <c r="R23" i="21" s="1"/>
  <c r="S23" i="21" s="1"/>
  <c r="T23" i="21" s="1"/>
  <c r="U23" i="21" s="1"/>
  <c r="Q25" i="1"/>
  <c r="R25" i="1" s="1"/>
  <c r="S25" i="1" s="1"/>
  <c r="T25" i="1" s="1"/>
  <c r="U25" i="1" s="1"/>
  <c r="V25" i="1" s="1"/>
  <c r="W25" i="1" s="1"/>
  <c r="F25" i="21"/>
  <c r="G25" i="21" s="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R25" i="21" s="1"/>
  <c r="S25" i="21" s="1"/>
  <c r="T25" i="21" s="1"/>
  <c r="U25" i="21" s="1"/>
  <c r="V25" i="21" s="1"/>
  <c r="W25" i="21" s="1"/>
  <c r="L309" i="2"/>
  <c r="M309" i="2"/>
  <c r="L310" i="2"/>
  <c r="N310" i="2" s="1"/>
  <c r="Z310" i="2" s="1"/>
  <c r="DP313" i="2"/>
  <c r="DP315" i="2"/>
  <c r="L318" i="2"/>
  <c r="N318" i="2" s="1"/>
  <c r="AD318" i="2" s="1"/>
  <c r="DP321" i="2"/>
  <c r="M325" i="2"/>
  <c r="N325" i="2" s="1"/>
  <c r="AD325" i="2" s="1"/>
  <c r="L326" i="2"/>
  <c r="N326" i="2" s="1"/>
  <c r="AF326" i="2" s="1"/>
  <c r="DB326" i="2"/>
  <c r="DB327" i="2"/>
  <c r="M330" i="2"/>
  <c r="N330" i="2" s="1"/>
  <c r="AC330" i="2" s="1"/>
  <c r="DB332" i="2"/>
  <c r="DB334" i="2"/>
  <c r="DB335" i="2"/>
  <c r="DC335" i="2"/>
  <c r="L336" i="2"/>
  <c r="N336" i="2" s="1"/>
  <c r="U336" i="2" s="1"/>
  <c r="M338" i="2"/>
  <c r="M339" i="2"/>
  <c r="N339" i="2" s="1"/>
  <c r="AO339" i="2" s="1"/>
  <c r="DB344" i="2"/>
  <c r="DC347" i="2"/>
  <c r="DP356" i="2"/>
  <c r="DB356" i="2"/>
  <c r="DB359" i="2"/>
  <c r="DC359" i="2"/>
  <c r="M363" i="2"/>
  <c r="N363" i="2" s="1"/>
  <c r="AN363" i="2" s="1"/>
  <c r="L365" i="2"/>
  <c r="N365" i="2" s="1"/>
  <c r="AK365" i="2" s="1"/>
  <c r="DP367" i="2"/>
  <c r="DB368" i="2"/>
  <c r="DP371" i="2"/>
  <c r="DP372" i="2"/>
  <c r="DC374" i="2"/>
  <c r="M376" i="2"/>
  <c r="N376" i="2" s="1"/>
  <c r="M377" i="2"/>
  <c r="N377" i="2" s="1"/>
  <c r="AC377" i="2" s="1"/>
  <c r="DC377" i="2"/>
  <c r="DC383" i="2"/>
  <c r="L384" i="2"/>
  <c r="N384" i="2" s="1"/>
  <c r="Z384" i="2" s="1"/>
  <c r="DC384" i="2"/>
  <c r="L387" i="2"/>
  <c r="M387" i="2"/>
  <c r="DB387" i="2"/>
  <c r="L388" i="2"/>
  <c r="N388" i="2" s="1"/>
  <c r="AD388" i="2" s="1"/>
  <c r="DP389" i="2"/>
  <c r="DB389" i="2"/>
  <c r="DC392" i="2"/>
  <c r="L393" i="2"/>
  <c r="N393" i="2" s="1"/>
  <c r="AJ393" i="2" s="1"/>
  <c r="DP393" i="2"/>
  <c r="DC393" i="2"/>
  <c r="M395" i="2"/>
  <c r="N395" i="2" s="1"/>
  <c r="AO395" i="2" s="1"/>
  <c r="DC396" i="2"/>
  <c r="L397" i="2"/>
  <c r="N397" i="2" s="1"/>
  <c r="AJ397" i="2" s="1"/>
  <c r="M399" i="2"/>
  <c r="N399" i="2" s="1"/>
  <c r="AL399" i="2" s="1"/>
  <c r="DC399" i="2"/>
  <c r="DP403" i="2"/>
  <c r="DB403" i="2"/>
  <c r="DP404" i="2"/>
  <c r="L406" i="2"/>
  <c r="N406" i="2" s="1"/>
  <c r="Y406" i="2" s="1"/>
  <c r="DP406" i="2"/>
  <c r="L408" i="2"/>
  <c r="N408" i="2" s="1"/>
  <c r="X408" i="2" s="1"/>
  <c r="DB408" i="2"/>
  <c r="DP410" i="2"/>
  <c r="DP411" i="2"/>
  <c r="DP412" i="2"/>
  <c r="DB413" i="2"/>
  <c r="DC415" i="2"/>
  <c r="L417" i="2"/>
  <c r="M417" i="2"/>
  <c r="DP417" i="2"/>
  <c r="DB418" i="2"/>
  <c r="DB419" i="2"/>
  <c r="L420" i="2"/>
  <c r="N420" i="2" s="1"/>
  <c r="AP420" i="2" s="1"/>
  <c r="DC423" i="2"/>
  <c r="DP424" i="2"/>
  <c r="M425" i="2"/>
  <c r="N425" i="2" s="1"/>
  <c r="Z425" i="2" s="1"/>
  <c r="DP425" i="2"/>
  <c r="M426" i="2"/>
  <c r="N426" i="2" s="1"/>
  <c r="AP426" i="2" s="1"/>
  <c r="M430" i="2"/>
  <c r="N430" i="2" s="1"/>
  <c r="AQ430" i="2" s="1"/>
  <c r="M432" i="2"/>
  <c r="N432" i="2" s="1"/>
  <c r="Y432" i="2" s="1"/>
  <c r="DP432" i="2"/>
  <c r="L433" i="2"/>
  <c r="N433" i="2" s="1"/>
  <c r="DB436" i="2"/>
  <c r="L438" i="2"/>
  <c r="N438" i="2" s="1"/>
  <c r="AI438" i="2" s="1"/>
  <c r="DP438" i="2"/>
  <c r="DC438" i="2"/>
  <c r="DP439" i="2"/>
  <c r="L440" i="2"/>
  <c r="N440" i="2" s="1"/>
  <c r="M441" i="2"/>
  <c r="N441" i="2" s="1"/>
  <c r="V441" i="2" s="1"/>
  <c r="DC441" i="2"/>
  <c r="DB442" i="2"/>
  <c r="L443" i="2"/>
  <c r="N443" i="2" s="1"/>
  <c r="AN443" i="2" s="1"/>
  <c r="DB443" i="2"/>
  <c r="DC443" i="2"/>
  <c r="DB447" i="2"/>
  <c r="DP449" i="2"/>
  <c r="DP450" i="2"/>
  <c r="DB450" i="2"/>
  <c r="DP451" i="2"/>
  <c r="DB451" i="2"/>
  <c r="L452" i="2"/>
  <c r="N452" i="2" s="1"/>
  <c r="AG452" i="2" s="1"/>
  <c r="DB452" i="2"/>
  <c r="L459" i="2"/>
  <c r="N459" i="2" s="1"/>
  <c r="Y459" i="2" s="1"/>
  <c r="L461" i="2"/>
  <c r="N461" i="2" s="1"/>
  <c r="AF461" i="2" s="1"/>
  <c r="DC461" i="2"/>
  <c r="DB462" i="2"/>
  <c r="DB463" i="2"/>
  <c r="DP464" i="2"/>
  <c r="DB466" i="2"/>
  <c r="DC466" i="2"/>
  <c r="DB467" i="2"/>
  <c r="DC469" i="2"/>
  <c r="L472" i="2"/>
  <c r="N472" i="2" s="1"/>
  <c r="AO472" i="2" s="1"/>
  <c r="DP472" i="2"/>
  <c r="M473" i="2"/>
  <c r="N473" i="2" s="1"/>
  <c r="AD473" i="2" s="1"/>
  <c r="DP473" i="2"/>
  <c r="DP475" i="2"/>
  <c r="DB475" i="2"/>
  <c r="DP476" i="2"/>
  <c r="DB476" i="2"/>
  <c r="DB477" i="2"/>
  <c r="DB478" i="2"/>
  <c r="DB479" i="2"/>
  <c r="DB480" i="2"/>
  <c r="DP481" i="2"/>
  <c r="M483" i="2"/>
  <c r="N483" i="2" s="1"/>
  <c r="AL483" i="2" s="1"/>
  <c r="DB484" i="2"/>
  <c r="L486" i="2"/>
  <c r="N486" i="2" s="1"/>
  <c r="AK486" i="2" s="1"/>
  <c r="DB486" i="2"/>
  <c r="DP488" i="2"/>
  <c r="DB489" i="2"/>
  <c r="DC489" i="2"/>
  <c r="DP490" i="2"/>
  <c r="DB493" i="2"/>
  <c r="DP495" i="2"/>
  <c r="DP498" i="2"/>
  <c r="DB498" i="2"/>
  <c r="DB499" i="2"/>
  <c r="M503" i="2"/>
  <c r="N503" i="2" s="1"/>
  <c r="AG503" i="2" s="1"/>
  <c r="DP506" i="2"/>
  <c r="L507" i="2"/>
  <c r="M507" i="2"/>
  <c r="DB507" i="2"/>
  <c r="L511" i="2"/>
  <c r="N511" i="2" s="1"/>
  <c r="X511" i="2" s="1"/>
  <c r="M512" i="2"/>
  <c r="N512" i="2" s="1"/>
  <c r="AL512" i="2" s="1"/>
  <c r="DB512" i="2"/>
  <c r="DP514" i="2"/>
  <c r="M515" i="2"/>
  <c r="N515" i="2" s="1"/>
  <c r="AB515" i="2" s="1"/>
  <c r="DC515" i="2"/>
  <c r="M516" i="2"/>
  <c r="N516" i="2" s="1"/>
  <c r="AL516" i="2" s="1"/>
  <c r="DB516" i="2"/>
  <c r="L517" i="2"/>
  <c r="N517" i="2" s="1"/>
  <c r="AO517" i="2" s="1"/>
  <c r="DB517" i="2"/>
  <c r="DC517" i="2"/>
  <c r="DB520" i="2"/>
  <c r="DB521" i="2"/>
  <c r="M525" i="2"/>
  <c r="N525" i="2" s="1"/>
  <c r="Y525" i="2" s="1"/>
  <c r="DC525" i="2"/>
  <c r="M535" i="2"/>
  <c r="N535" i="2" s="1"/>
  <c r="AK535" i="2" s="1"/>
  <c r="DP546" i="2"/>
  <c r="DP547" i="2"/>
  <c r="L548" i="2"/>
  <c r="N548" i="2" s="1"/>
  <c r="AH548" i="2" s="1"/>
  <c r="DP552" i="2"/>
  <c r="DP554" i="25"/>
  <c r="DN554" i="25" s="1"/>
  <c r="N548" i="27"/>
  <c r="D5" i="13"/>
  <c r="F5" i="13"/>
  <c r="D6" i="13"/>
  <c r="F6" i="13"/>
  <c r="F8" i="13"/>
  <c r="DK548" i="2"/>
  <c r="DP343" i="25"/>
  <c r="DN343" i="25" s="1"/>
  <c r="DP484" i="25"/>
  <c r="DN484" i="25" s="1"/>
  <c r="DP416" i="25"/>
  <c r="DN416" i="25" s="1"/>
  <c r="DP376" i="25"/>
  <c r="DN376" i="25" s="1"/>
  <c r="DP446" i="25"/>
  <c r="DN446" i="25" s="1"/>
  <c r="DP320" i="25"/>
  <c r="DN320" i="25" s="1"/>
  <c r="DP467" i="25"/>
  <c r="DN467" i="25" s="1"/>
  <c r="DP394" i="25"/>
  <c r="DN394" i="25" s="1"/>
  <c r="DP535" i="25"/>
  <c r="DN535" i="25" s="1"/>
  <c r="BL548" i="2"/>
  <c r="BN548" i="2" s="1"/>
  <c r="D49" i="13"/>
  <c r="D51" i="13"/>
  <c r="G51" i="13" s="1"/>
  <c r="D52" i="13"/>
  <c r="D53" i="13"/>
  <c r="DP339" i="25"/>
  <c r="DN339" i="25" s="1"/>
  <c r="DP478" i="25"/>
  <c r="DN478" i="25" s="1"/>
  <c r="DP330" i="25"/>
  <c r="DN330" i="25" s="1"/>
  <c r="DP465" i="25"/>
  <c r="DN465" i="25" s="1"/>
  <c r="DP489" i="25"/>
  <c r="DN489" i="25" s="1"/>
  <c r="DP408" i="25"/>
  <c r="DN408" i="25" s="1"/>
  <c r="DP382" i="25"/>
  <c r="DN382" i="25" s="1"/>
  <c r="DP474" i="25"/>
  <c r="DN474" i="25" s="1"/>
  <c r="DP481" i="25"/>
  <c r="DN481" i="25" s="1"/>
  <c r="DP426" i="25"/>
  <c r="DN426" i="25" s="1"/>
  <c r="DP367" i="25"/>
  <c r="DN367" i="25" s="1"/>
  <c r="DP528" i="25"/>
  <c r="DN528" i="25" s="1"/>
  <c r="DP455" i="25"/>
  <c r="DN455" i="25" s="1"/>
  <c r="DP485" i="25"/>
  <c r="DN485" i="25" s="1"/>
  <c r="DP385" i="25"/>
  <c r="DN385" i="25" s="1"/>
  <c r="DP486" i="25"/>
  <c r="DN486" i="25" s="1"/>
  <c r="DP469" i="25"/>
  <c r="DN469" i="25" s="1"/>
  <c r="DP515" i="25"/>
  <c r="DN515" i="25" s="1"/>
  <c r="DP415" i="25"/>
  <c r="DN415" i="25" s="1"/>
  <c r="DP442" i="25"/>
  <c r="DN442" i="25" s="1"/>
  <c r="DP457" i="25"/>
  <c r="DN457" i="25" s="1"/>
  <c r="DP353" i="25"/>
  <c r="DN353" i="25" s="1"/>
  <c r="DP437" i="25"/>
  <c r="DN437" i="25" s="1"/>
  <c r="DP360" i="25"/>
  <c r="DN360" i="25" s="1"/>
  <c r="DP462" i="25"/>
  <c r="DN462" i="25" s="1"/>
  <c r="DP414" i="25"/>
  <c r="DN414" i="25" s="1"/>
  <c r="DP324" i="25"/>
  <c r="DN324" i="25" s="1"/>
  <c r="DP387" i="25"/>
  <c r="DN387" i="25" s="1"/>
  <c r="DP513" i="25"/>
  <c r="DN513" i="25" s="1"/>
  <c r="DP317" i="25"/>
  <c r="DN317" i="25" s="1"/>
  <c r="DP311" i="25"/>
  <c r="DN311" i="25" s="1"/>
  <c r="G49" i="13" l="1"/>
  <c r="G8" i="13"/>
  <c r="AA420" i="2"/>
  <c r="AI430" i="2"/>
  <c r="AJ432" i="2"/>
  <c r="AN535" i="2"/>
  <c r="X430" i="2"/>
  <c r="X535" i="2"/>
  <c r="AM430" i="2"/>
  <c r="AB430" i="2"/>
  <c r="AP408" i="2"/>
  <c r="AM459" i="2"/>
  <c r="AB459" i="2"/>
  <c r="Z326" i="2"/>
  <c r="AE515" i="2"/>
  <c r="AC515" i="2"/>
  <c r="AP430" i="2"/>
  <c r="AM408" i="2"/>
  <c r="AA515" i="2"/>
  <c r="W459" i="2"/>
  <c r="AN438" i="2"/>
  <c r="AL420" i="2"/>
  <c r="AF425" i="2"/>
  <c r="AP459" i="2"/>
  <c r="AO377" i="2"/>
  <c r="AK438" i="2"/>
  <c r="AL330" i="2"/>
  <c r="AJ516" i="2"/>
  <c r="AG430" i="2"/>
  <c r="AB325" i="2"/>
  <c r="Z430" i="2"/>
  <c r="V425" i="2"/>
  <c r="AM516" i="2"/>
  <c r="AO330" i="2"/>
  <c r="AC432" i="2"/>
  <c r="AN461" i="2"/>
  <c r="AP339" i="2"/>
  <c r="AH425" i="2"/>
  <c r="AE438" i="2"/>
  <c r="AH363" i="2"/>
  <c r="AO425" i="2"/>
  <c r="AK515" i="2"/>
  <c r="AL425" i="2"/>
  <c r="AL339" i="2"/>
  <c r="AF339" i="2"/>
  <c r="AB388" i="2"/>
  <c r="AA432" i="2"/>
  <c r="AN515" i="2"/>
  <c r="AO365" i="2"/>
  <c r="AL393" i="2"/>
  <c r="AF486" i="2"/>
  <c r="AF420" i="2"/>
  <c r="AD483" i="2"/>
  <c r="AD420" i="2"/>
  <c r="Z483" i="2"/>
  <c r="W483" i="2"/>
  <c r="X339" i="2"/>
  <c r="AE535" i="2"/>
  <c r="U515" i="2"/>
  <c r="AN511" i="2"/>
  <c r="AO459" i="2"/>
  <c r="AP432" i="2"/>
  <c r="AO430" i="2"/>
  <c r="AN425" i="2"/>
  <c r="AP365" i="2"/>
  <c r="AL515" i="2"/>
  <c r="AL459" i="2"/>
  <c r="AM432" i="2"/>
  <c r="AL430" i="2"/>
  <c r="AK425" i="2"/>
  <c r="AL388" i="2"/>
  <c r="AK330" i="2"/>
  <c r="AI515" i="2"/>
  <c r="AI432" i="2"/>
  <c r="AH430" i="2"/>
  <c r="AH339" i="2"/>
  <c r="AF516" i="2"/>
  <c r="AF459" i="2"/>
  <c r="AG432" i="2"/>
  <c r="AF430" i="2"/>
  <c r="AE425" i="2"/>
  <c r="AF325" i="2"/>
  <c r="AB441" i="2"/>
  <c r="AB432" i="2"/>
  <c r="AD425" i="2"/>
  <c r="AC339" i="2"/>
  <c r="Y461" i="2"/>
  <c r="Z432" i="2"/>
  <c r="Y430" i="2"/>
  <c r="Y325" i="2"/>
  <c r="V459" i="2"/>
  <c r="W430" i="2"/>
  <c r="V393" i="2"/>
  <c r="U430" i="2"/>
  <c r="AO516" i="2"/>
  <c r="AP438" i="2"/>
  <c r="AN432" i="2"/>
  <c r="AP425" i="2"/>
  <c r="AO388" i="2"/>
  <c r="AK503" i="2"/>
  <c r="AM438" i="2"/>
  <c r="AK432" i="2"/>
  <c r="AM425" i="2"/>
  <c r="AI459" i="2"/>
  <c r="AJ430" i="2"/>
  <c r="AI425" i="2"/>
  <c r="AH388" i="2"/>
  <c r="AE503" i="2"/>
  <c r="AG438" i="2"/>
  <c r="AE432" i="2"/>
  <c r="AG425" i="2"/>
  <c r="AE388" i="2"/>
  <c r="AB516" i="2"/>
  <c r="AC459" i="2"/>
  <c r="AD432" i="2"/>
  <c r="AC430" i="2"/>
  <c r="Y438" i="2"/>
  <c r="AA430" i="2"/>
  <c r="W432" i="2"/>
  <c r="W425" i="2"/>
  <c r="S430" i="2"/>
  <c r="U425" i="2"/>
  <c r="AO473" i="2"/>
  <c r="AN459" i="2"/>
  <c r="AO432" i="2"/>
  <c r="AN430" i="2"/>
  <c r="AK459" i="2"/>
  <c r="AL432" i="2"/>
  <c r="AK430" i="2"/>
  <c r="AK377" i="2"/>
  <c r="AJ459" i="2"/>
  <c r="AH432" i="2"/>
  <c r="AJ425" i="2"/>
  <c r="AI310" i="2"/>
  <c r="AE459" i="2"/>
  <c r="AF432" i="2"/>
  <c r="AE430" i="2"/>
  <c r="AD459" i="2"/>
  <c r="AC438" i="2"/>
  <c r="AD430" i="2"/>
  <c r="AA425" i="2"/>
  <c r="V438" i="2"/>
  <c r="V430" i="2"/>
  <c r="T430" i="2"/>
  <c r="AN420" i="2"/>
  <c r="AM511" i="2"/>
  <c r="AM336" i="2"/>
  <c r="AK325" i="2"/>
  <c r="AH483" i="2"/>
  <c r="AJ399" i="2"/>
  <c r="AJ365" i="2"/>
  <c r="AI325" i="2"/>
  <c r="AG483" i="2"/>
  <c r="AF384" i="2"/>
  <c r="AE330" i="2"/>
  <c r="AB330" i="2"/>
  <c r="AA511" i="2"/>
  <c r="Z441" i="2"/>
  <c r="AA330" i="2"/>
  <c r="X384" i="2"/>
  <c r="AP483" i="2"/>
  <c r="AN325" i="2"/>
  <c r="AM326" i="2"/>
  <c r="AJ483" i="2"/>
  <c r="AI330" i="2"/>
  <c r="AF330" i="2"/>
  <c r="X325" i="2"/>
  <c r="AO326" i="2"/>
  <c r="AL426" i="2"/>
  <c r="AF336" i="2"/>
  <c r="AG318" i="2"/>
  <c r="AB336" i="2"/>
  <c r="V336" i="2"/>
  <c r="X310" i="2"/>
  <c r="AF310" i="2"/>
  <c r="AK310" i="2"/>
  <c r="AP310" i="2"/>
  <c r="U388" i="2"/>
  <c r="W388" i="2"/>
  <c r="Z388" i="2"/>
  <c r="AG388" i="2"/>
  <c r="AJ388" i="2"/>
  <c r="AM388" i="2"/>
  <c r="AB535" i="2"/>
  <c r="AO535" i="2"/>
  <c r="V515" i="2"/>
  <c r="Y515" i="2"/>
  <c r="AF515" i="2"/>
  <c r="AP515" i="2"/>
  <c r="AB511" i="2"/>
  <c r="AJ511" i="2"/>
  <c r="AP511" i="2"/>
  <c r="Y318" i="2"/>
  <c r="AC318" i="2"/>
  <c r="AJ318" i="2"/>
  <c r="AP452" i="2"/>
  <c r="Y336" i="2"/>
  <c r="G6" i="13"/>
  <c r="AP516" i="2"/>
  <c r="AO512" i="2"/>
  <c r="AP388" i="2"/>
  <c r="AP336" i="2"/>
  <c r="AO325" i="2"/>
  <c r="AK388" i="2"/>
  <c r="AL336" i="2"/>
  <c r="AL325" i="2"/>
  <c r="AJ452" i="2"/>
  <c r="AJ377" i="2"/>
  <c r="AJ325" i="2"/>
  <c r="AH310" i="2"/>
  <c r="AE325" i="2"/>
  <c r="AA516" i="2"/>
  <c r="Z363" i="2"/>
  <c r="Z325" i="2"/>
  <c r="V388" i="2"/>
  <c r="V326" i="2"/>
  <c r="S325" i="2"/>
  <c r="AE483" i="2"/>
  <c r="AQ483" i="2"/>
  <c r="AN483" i="2"/>
  <c r="AI406" i="2"/>
  <c r="AN406" i="2"/>
  <c r="AB395" i="2"/>
  <c r="AN395" i="2"/>
  <c r="AM384" i="2"/>
  <c r="AN384" i="2"/>
  <c r="AG376" i="2"/>
  <c r="AM376" i="2"/>
  <c r="AO515" i="2"/>
  <c r="AP503" i="2"/>
  <c r="AP441" i="2"/>
  <c r="AO420" i="2"/>
  <c r="AN399" i="2"/>
  <c r="AN388" i="2"/>
  <c r="AN318" i="2"/>
  <c r="AM515" i="2"/>
  <c r="AL503" i="2"/>
  <c r="AL318" i="2"/>
  <c r="AJ515" i="2"/>
  <c r="AJ420" i="2"/>
  <c r="AI388" i="2"/>
  <c r="AJ363" i="2"/>
  <c r="AH336" i="2"/>
  <c r="AH325" i="2"/>
  <c r="AG516" i="2"/>
  <c r="AE511" i="2"/>
  <c r="AF388" i="2"/>
  <c r="AG336" i="2"/>
  <c r="AC503" i="2"/>
  <c r="AC388" i="2"/>
  <c r="AD336" i="2"/>
  <c r="Z515" i="2"/>
  <c r="Y388" i="2"/>
  <c r="Z318" i="2"/>
  <c r="X503" i="2"/>
  <c r="W310" i="2"/>
  <c r="X336" i="2"/>
  <c r="Z336" i="2"/>
  <c r="AC336" i="2"/>
  <c r="AE336" i="2"/>
  <c r="AK336" i="2"/>
  <c r="AO336" i="2"/>
  <c r="AC326" i="2"/>
  <c r="AI326" i="2"/>
  <c r="AD377" i="2"/>
  <c r="AG377" i="2"/>
  <c r="AI377" i="2"/>
  <c r="T325" i="2"/>
  <c r="AA325" i="2"/>
  <c r="AG325" i="2"/>
  <c r="AM325" i="2"/>
  <c r="AP325" i="2"/>
  <c r="AO399" i="2"/>
  <c r="AN336" i="2"/>
  <c r="AJ336" i="2"/>
  <c r="AG512" i="2"/>
  <c r="AF399" i="2"/>
  <c r="AB525" i="2"/>
  <c r="AE525" i="2"/>
  <c r="AL525" i="2"/>
  <c r="V525" i="2"/>
  <c r="Z525" i="2"/>
  <c r="AF525" i="2"/>
  <c r="AK525" i="2"/>
  <c r="AN525" i="2"/>
  <c r="AI525" i="2"/>
  <c r="AO525" i="2"/>
  <c r="AH525" i="2"/>
  <c r="Z393" i="2"/>
  <c r="AN393" i="2"/>
  <c r="AC393" i="2"/>
  <c r="AO393" i="2"/>
  <c r="U393" i="2"/>
  <c r="AF393" i="2"/>
  <c r="AP376" i="2"/>
  <c r="X461" i="2"/>
  <c r="AC461" i="2"/>
  <c r="AI461" i="2"/>
  <c r="AK461" i="2"/>
  <c r="AH461" i="2"/>
  <c r="AP461" i="2"/>
  <c r="U461" i="2"/>
  <c r="AD461" i="2"/>
  <c r="AG461" i="2"/>
  <c r="AM461" i="2"/>
  <c r="AO461" i="2"/>
  <c r="AN440" i="2"/>
  <c r="AO440" i="2"/>
  <c r="AC433" i="2"/>
  <c r="AO433" i="2"/>
  <c r="AH433" i="2"/>
  <c r="AP433" i="2"/>
  <c r="AF433" i="2"/>
  <c r="W384" i="2"/>
  <c r="AD384" i="2"/>
  <c r="AG384" i="2"/>
  <c r="AH384" i="2"/>
  <c r="AA384" i="2"/>
  <c r="AB384" i="2"/>
  <c r="AJ384" i="2"/>
  <c r="AO384" i="2"/>
  <c r="T384" i="2"/>
  <c r="AE384" i="2"/>
  <c r="AL384" i="2"/>
  <c r="AI384" i="2"/>
  <c r="AK384" i="2"/>
  <c r="AD376" i="2"/>
  <c r="AI376" i="2"/>
  <c r="AB376" i="2"/>
  <c r="AA512" i="2"/>
  <c r="T512" i="2"/>
  <c r="Z512" i="2"/>
  <c r="AC512" i="2"/>
  <c r="AF512" i="2"/>
  <c r="AM512" i="2"/>
  <c r="AD512" i="2"/>
  <c r="AI512" i="2"/>
  <c r="AP512" i="2"/>
  <c r="AJ512" i="2"/>
  <c r="AO406" i="2"/>
  <c r="AK406" i="2"/>
  <c r="Y395" i="2"/>
  <c r="AE395" i="2"/>
  <c r="V395" i="2"/>
  <c r="AH395" i="2"/>
  <c r="AK395" i="2"/>
  <c r="AJ461" i="2"/>
  <c r="AH440" i="2"/>
  <c r="AA461" i="2"/>
  <c r="G5" i="13"/>
  <c r="AP525" i="2"/>
  <c r="AP384" i="2"/>
  <c r="AL461" i="2"/>
  <c r="AH393" i="2"/>
  <c r="AE461" i="2"/>
  <c r="AE376" i="2"/>
  <c r="AC525" i="2"/>
  <c r="AQ516" i="2"/>
  <c r="Z516" i="2"/>
  <c r="AI516" i="2"/>
  <c r="AK516" i="2"/>
  <c r="AC516" i="2"/>
  <c r="AH516" i="2"/>
  <c r="AN516" i="2"/>
  <c r="U503" i="2"/>
  <c r="V503" i="2"/>
  <c r="Y503" i="2"/>
  <c r="AB503" i="2"/>
  <c r="AF503" i="2"/>
  <c r="AH503" i="2"/>
  <c r="AA503" i="2"/>
  <c r="AI503" i="2"/>
  <c r="AN503" i="2"/>
  <c r="AD452" i="2"/>
  <c r="W452" i="2"/>
  <c r="AM452" i="2"/>
  <c r="AN452" i="2"/>
  <c r="U441" i="2"/>
  <c r="AD441" i="2"/>
  <c r="AG441" i="2"/>
  <c r="AH441" i="2"/>
  <c r="AF426" i="2"/>
  <c r="AN426" i="2"/>
  <c r="Z377" i="2"/>
  <c r="V377" i="2"/>
  <c r="AA377" i="2"/>
  <c r="AF377" i="2"/>
  <c r="AM377" i="2"/>
  <c r="AE377" i="2"/>
  <c r="AH377" i="2"/>
  <c r="AL377" i="2"/>
  <c r="AN377" i="2"/>
  <c r="AG363" i="2"/>
  <c r="AO363" i="2"/>
  <c r="AC363" i="2"/>
  <c r="AP363" i="2"/>
  <c r="W318" i="2"/>
  <c r="AB318" i="2"/>
  <c r="AF318" i="2"/>
  <c r="AM318" i="2"/>
  <c r="AP318" i="2"/>
  <c r="V318" i="2"/>
  <c r="AA318" i="2"/>
  <c r="AE318" i="2"/>
  <c r="AH318" i="2"/>
  <c r="AK318" i="2"/>
  <c r="U310" i="2"/>
  <c r="AA310" i="2"/>
  <c r="AE310" i="2"/>
  <c r="AJ310" i="2"/>
  <c r="AL310" i="2"/>
  <c r="AO310" i="2"/>
  <c r="AC310" i="2"/>
  <c r="AN310" i="2"/>
  <c r="AH511" i="2"/>
  <c r="AK511" i="2"/>
  <c r="AD397" i="2"/>
  <c r="AH397" i="2"/>
  <c r="AN397" i="2"/>
  <c r="AB339" i="2"/>
  <c r="AE339" i="2"/>
  <c r="AJ339" i="2"/>
  <c r="AK339" i="2"/>
  <c r="AN339" i="2"/>
  <c r="AA339" i="2"/>
  <c r="AG339" i="2"/>
  <c r="AI339" i="2"/>
  <c r="AM339" i="2"/>
  <c r="W330" i="2"/>
  <c r="Y330" i="2"/>
  <c r="AD330" i="2"/>
  <c r="AG330" i="2"/>
  <c r="AH330" i="2"/>
  <c r="AM330" i="2"/>
  <c r="AP330" i="2"/>
  <c r="AJ330" i="2"/>
  <c r="AN330" i="2"/>
  <c r="N387" i="2"/>
  <c r="T387" i="2" s="1"/>
  <c r="AO503" i="2"/>
  <c r="AO441" i="2"/>
  <c r="AP377" i="2"/>
  <c r="AO318" i="2"/>
  <c r="AM503" i="2"/>
  <c r="AL363" i="2"/>
  <c r="AM310" i="2"/>
  <c r="AJ503" i="2"/>
  <c r="AI318" i="2"/>
  <c r="AE516" i="2"/>
  <c r="AE363" i="2"/>
  <c r="AG310" i="2"/>
  <c r="AD516" i="2"/>
  <c r="AB310" i="2"/>
  <c r="Y377" i="2"/>
  <c r="X318" i="2"/>
  <c r="S310" i="2"/>
  <c r="Y535" i="2"/>
  <c r="AH535" i="2"/>
  <c r="T515" i="2"/>
  <c r="S515" i="2"/>
  <c r="X515" i="2"/>
  <c r="AD515" i="2"/>
  <c r="AG515" i="2"/>
  <c r="AH515" i="2"/>
  <c r="AA459" i="2"/>
  <c r="AQ459" i="2"/>
  <c r="Z459" i="2"/>
  <c r="AG459" i="2"/>
  <c r="AH459" i="2"/>
  <c r="Y420" i="2"/>
  <c r="AH420" i="2"/>
  <c r="S336" i="2"/>
  <c r="AA336" i="2"/>
  <c r="AI336" i="2"/>
  <c r="AK326" i="2"/>
  <c r="AN326" i="2"/>
  <c r="N507" i="2"/>
  <c r="AC507" i="2" s="1"/>
  <c r="U548" i="2"/>
  <c r="X548" i="2"/>
  <c r="AA548" i="2"/>
  <c r="Z548" i="2"/>
  <c r="AD548" i="2"/>
  <c r="AB548" i="2"/>
  <c r="AF548" i="2"/>
  <c r="AI548" i="2"/>
  <c r="AK548" i="2"/>
  <c r="AO548" i="2"/>
  <c r="Y548" i="2"/>
  <c r="AE548" i="2"/>
  <c r="AJ548" i="2"/>
  <c r="AN548" i="2"/>
  <c r="AG548" i="2"/>
  <c r="S548" i="2"/>
  <c r="AC548" i="2"/>
  <c r="AM548" i="2"/>
  <c r="AP548" i="2"/>
  <c r="Z486" i="2"/>
  <c r="AD486" i="2"/>
  <c r="AQ486" i="2"/>
  <c r="AG486" i="2"/>
  <c r="AJ486" i="2"/>
  <c r="S486" i="2"/>
  <c r="W486" i="2"/>
  <c r="AA486" i="2"/>
  <c r="AB486" i="2"/>
  <c r="AE486" i="2"/>
  <c r="AH486" i="2"/>
  <c r="AL486" i="2"/>
  <c r="AP486" i="2"/>
  <c r="T486" i="2"/>
  <c r="X486" i="2"/>
  <c r="AI486" i="2"/>
  <c r="AM486" i="2"/>
  <c r="AO486" i="2"/>
  <c r="Y486" i="2"/>
  <c r="AC486" i="2"/>
  <c r="AN486" i="2"/>
  <c r="AQ472" i="2"/>
  <c r="Y472" i="2"/>
  <c r="AC472" i="2"/>
  <c r="X472" i="2"/>
  <c r="Z472" i="2"/>
  <c r="AF472" i="2"/>
  <c r="AI472" i="2"/>
  <c r="AM472" i="2"/>
  <c r="AD472" i="2"/>
  <c r="AK472" i="2"/>
  <c r="AP472" i="2"/>
  <c r="AA472" i="2"/>
  <c r="AB472" i="2"/>
  <c r="AH472" i="2"/>
  <c r="AL472" i="2"/>
  <c r="AN472" i="2"/>
  <c r="V472" i="2"/>
  <c r="AJ472" i="2"/>
  <c r="AG472" i="2"/>
  <c r="AB397" i="2"/>
  <c r="T397" i="2"/>
  <c r="AE397" i="2"/>
  <c r="AK397" i="2"/>
  <c r="X397" i="2"/>
  <c r="Z397" i="2"/>
  <c r="AC397" i="2"/>
  <c r="AG397" i="2"/>
  <c r="AI397" i="2"/>
  <c r="AM397" i="2"/>
  <c r="AO397" i="2"/>
  <c r="Y397" i="2"/>
  <c r="AL397" i="2"/>
  <c r="AA397" i="2"/>
  <c r="W397" i="2"/>
  <c r="AP397" i="2"/>
  <c r="AQ376" i="2"/>
  <c r="AA376" i="2"/>
  <c r="W376" i="2"/>
  <c r="Z376" i="2"/>
  <c r="AC376" i="2"/>
  <c r="AJ376" i="2"/>
  <c r="T376" i="2"/>
  <c r="AF376" i="2"/>
  <c r="AH376" i="2"/>
  <c r="AL376" i="2"/>
  <c r="AO376" i="2"/>
  <c r="U376" i="2"/>
  <c r="AK376" i="2"/>
  <c r="AN376" i="2"/>
  <c r="V376" i="2"/>
  <c r="Y376" i="2"/>
  <c r="AP443" i="2"/>
  <c r="AL548" i="2"/>
  <c r="AE472" i="2"/>
  <c r="AF397" i="2"/>
  <c r="AA473" i="2"/>
  <c r="AG473" i="2"/>
  <c r="AI473" i="2"/>
  <c r="AB440" i="2"/>
  <c r="T440" i="2"/>
  <c r="X440" i="2"/>
  <c r="AE440" i="2"/>
  <c r="AI440" i="2"/>
  <c r="AK440" i="2"/>
  <c r="AP440" i="2"/>
  <c r="X517" i="2"/>
  <c r="AK517" i="2"/>
  <c r="AN517" i="2"/>
  <c r="W511" i="2"/>
  <c r="Y511" i="2"/>
  <c r="AC511" i="2"/>
  <c r="Z511" i="2"/>
  <c r="AF511" i="2"/>
  <c r="AI511" i="2"/>
  <c r="AD511" i="2"/>
  <c r="AG511" i="2"/>
  <c r="AL511" i="2"/>
  <c r="AO511" i="2"/>
  <c r="AQ441" i="2"/>
  <c r="S441" i="2"/>
  <c r="X441" i="2"/>
  <c r="AA441" i="2"/>
  <c r="Y441" i="2"/>
  <c r="AK441" i="2"/>
  <c r="T441" i="2"/>
  <c r="W441" i="2"/>
  <c r="AC441" i="2"/>
  <c r="AF441" i="2"/>
  <c r="AI441" i="2"/>
  <c r="AM441" i="2"/>
  <c r="AE441" i="2"/>
  <c r="AJ441" i="2"/>
  <c r="AL441" i="2"/>
  <c r="AN441" i="2"/>
  <c r="U433" i="2"/>
  <c r="Z433" i="2"/>
  <c r="AD433" i="2"/>
  <c r="AA433" i="2"/>
  <c r="AB433" i="2"/>
  <c r="AG433" i="2"/>
  <c r="AK433" i="2"/>
  <c r="W433" i="2"/>
  <c r="AE433" i="2"/>
  <c r="AI433" i="2"/>
  <c r="AM433" i="2"/>
  <c r="AN433" i="2"/>
  <c r="V433" i="2"/>
  <c r="Y433" i="2"/>
  <c r="AJ433" i="2"/>
  <c r="AL433" i="2"/>
  <c r="V426" i="2"/>
  <c r="Z426" i="2"/>
  <c r="Y426" i="2"/>
  <c r="AB426" i="2"/>
  <c r="AK426" i="2"/>
  <c r="AE426" i="2"/>
  <c r="AI426" i="2"/>
  <c r="AO426" i="2"/>
  <c r="AC426" i="2"/>
  <c r="AH426" i="2"/>
  <c r="X406" i="2"/>
  <c r="AH406" i="2"/>
  <c r="AL406" i="2"/>
  <c r="V406" i="2"/>
  <c r="AB406" i="2"/>
  <c r="AE406" i="2"/>
  <c r="AP406" i="2"/>
  <c r="X365" i="2"/>
  <c r="Y365" i="2"/>
  <c r="AD365" i="2"/>
  <c r="AG365" i="2"/>
  <c r="AH365" i="2"/>
  <c r="AM365" i="2"/>
  <c r="AA365" i="2"/>
  <c r="AN365" i="2"/>
  <c r="AP473" i="2"/>
  <c r="AL473" i="2"/>
  <c r="AL440" i="2"/>
  <c r="Y440" i="2"/>
  <c r="T483" i="2"/>
  <c r="V483" i="2"/>
  <c r="Y483" i="2"/>
  <c r="AC483" i="2"/>
  <c r="AA483" i="2"/>
  <c r="AB483" i="2"/>
  <c r="AF483" i="2"/>
  <c r="AI483" i="2"/>
  <c r="AM483" i="2"/>
  <c r="AK483" i="2"/>
  <c r="AO483" i="2"/>
  <c r="T438" i="2"/>
  <c r="W438" i="2"/>
  <c r="AA438" i="2"/>
  <c r="AD438" i="2"/>
  <c r="AH438" i="2"/>
  <c r="AL438" i="2"/>
  <c r="S438" i="2"/>
  <c r="Z438" i="2"/>
  <c r="AB438" i="2"/>
  <c r="AF438" i="2"/>
  <c r="AJ438" i="2"/>
  <c r="AO438" i="2"/>
  <c r="V420" i="2"/>
  <c r="AB420" i="2"/>
  <c r="Z420" i="2"/>
  <c r="AC420" i="2"/>
  <c r="AE420" i="2"/>
  <c r="AI420" i="2"/>
  <c r="AM420" i="2"/>
  <c r="W420" i="2"/>
  <c r="AG420" i="2"/>
  <c r="AK420" i="2"/>
  <c r="AJ408" i="2"/>
  <c r="AA408" i="2"/>
  <c r="AD408" i="2"/>
  <c r="AG408" i="2"/>
  <c r="AN408" i="2"/>
  <c r="X399" i="2"/>
  <c r="Z399" i="2"/>
  <c r="AD399" i="2"/>
  <c r="AA399" i="2"/>
  <c r="AC399" i="2"/>
  <c r="AG399" i="2"/>
  <c r="AI399" i="2"/>
  <c r="AM399" i="2"/>
  <c r="AP399" i="2"/>
  <c r="W393" i="2"/>
  <c r="AB393" i="2"/>
  <c r="S393" i="2"/>
  <c r="AA393" i="2"/>
  <c r="AD393" i="2"/>
  <c r="AE393" i="2"/>
  <c r="AK393" i="2"/>
  <c r="Y393" i="2"/>
  <c r="AG393" i="2"/>
  <c r="AI393" i="2"/>
  <c r="AM393" i="2"/>
  <c r="AP393" i="2"/>
  <c r="Y363" i="2"/>
  <c r="AB363" i="2"/>
  <c r="AK363" i="2"/>
  <c r="X363" i="2"/>
  <c r="AD363" i="2"/>
  <c r="AF363" i="2"/>
  <c r="AI363" i="2"/>
  <c r="AM363" i="2"/>
  <c r="AQ326" i="2"/>
  <c r="Y326" i="2"/>
  <c r="AD326" i="2"/>
  <c r="X326" i="2"/>
  <c r="AB326" i="2"/>
  <c r="AG326" i="2"/>
  <c r="AJ326" i="2"/>
  <c r="AA326" i="2"/>
  <c r="AE326" i="2"/>
  <c r="AH326" i="2"/>
  <c r="AL326" i="2"/>
  <c r="AP326" i="2"/>
  <c r="U516" i="2"/>
  <c r="V516" i="2"/>
  <c r="Y516" i="2"/>
  <c r="Z503" i="2"/>
  <c r="AD503" i="2"/>
  <c r="T388" i="2"/>
  <c r="AA388" i="2"/>
  <c r="Y339" i="2"/>
  <c r="AD339" i="2"/>
  <c r="V325" i="2"/>
  <c r="AC325" i="2"/>
  <c r="AB425" i="2"/>
  <c r="Z461" i="2"/>
  <c r="AA452" i="2"/>
  <c r="S461" i="2"/>
  <c r="V461" i="2"/>
  <c r="AB461" i="2"/>
  <c r="T425" i="2"/>
  <c r="Y425" i="2"/>
  <c r="AC425" i="2"/>
  <c r="Y384" i="2"/>
  <c r="AC384" i="2"/>
  <c r="W377" i="2"/>
  <c r="AB377" i="2"/>
  <c r="V330" i="2"/>
  <c r="Z330" i="2"/>
  <c r="V310" i="2"/>
  <c r="Y310" i="2"/>
  <c r="AD310" i="2"/>
  <c r="N417" i="2"/>
  <c r="T417" i="2" s="1"/>
  <c r="S473" i="2"/>
  <c r="U473" i="2"/>
  <c r="X473" i="2"/>
  <c r="T473" i="2"/>
  <c r="V473" i="2"/>
  <c r="Y473" i="2"/>
  <c r="AB473" i="2"/>
  <c r="AE473" i="2"/>
  <c r="AH473" i="2"/>
  <c r="AK473" i="2"/>
  <c r="AN473" i="2"/>
  <c r="AQ473" i="2"/>
  <c r="W473" i="2"/>
  <c r="Z473" i="2"/>
  <c r="AC473" i="2"/>
  <c r="AF473" i="2"/>
  <c r="AM473" i="2"/>
  <c r="AJ473" i="2"/>
  <c r="T443" i="2"/>
  <c r="S443" i="2"/>
  <c r="V443" i="2"/>
  <c r="AQ443" i="2"/>
  <c r="U443" i="2"/>
  <c r="X443" i="2"/>
  <c r="Z443" i="2"/>
  <c r="AC443" i="2"/>
  <c r="AF443" i="2"/>
  <c r="AI443" i="2"/>
  <c r="AL443" i="2"/>
  <c r="AO443" i="2"/>
  <c r="W443" i="2"/>
  <c r="Y443" i="2"/>
  <c r="AB443" i="2"/>
  <c r="AE443" i="2"/>
  <c r="AH443" i="2"/>
  <c r="AK443" i="2"/>
  <c r="AM443" i="2"/>
  <c r="AJ443" i="2"/>
  <c r="AA443" i="2"/>
  <c r="AD443" i="2"/>
  <c r="AG443" i="2"/>
  <c r="AQ517" i="2"/>
  <c r="W517" i="2"/>
  <c r="S517" i="2"/>
  <c r="U517" i="2"/>
  <c r="V517" i="2"/>
  <c r="AA517" i="2"/>
  <c r="AD517" i="2"/>
  <c r="AG517" i="2"/>
  <c r="AJ517" i="2"/>
  <c r="AM517" i="2"/>
  <c r="AP517" i="2"/>
  <c r="T517" i="2"/>
  <c r="Z517" i="2"/>
  <c r="AC517" i="2"/>
  <c r="AF517" i="2"/>
  <c r="AI517" i="2"/>
  <c r="AL517" i="2"/>
  <c r="T452" i="2"/>
  <c r="V452" i="2"/>
  <c r="U452" i="2"/>
  <c r="S452" i="2"/>
  <c r="AQ452" i="2"/>
  <c r="Z452" i="2"/>
  <c r="AC452" i="2"/>
  <c r="AF452" i="2"/>
  <c r="AI452" i="2"/>
  <c r="AL452" i="2"/>
  <c r="AO452" i="2"/>
  <c r="X452" i="2"/>
  <c r="Y452" i="2"/>
  <c r="AB452" i="2"/>
  <c r="AE452" i="2"/>
  <c r="AH452" i="2"/>
  <c r="AK452" i="2"/>
  <c r="T426" i="2"/>
  <c r="S426" i="2"/>
  <c r="X426" i="2"/>
  <c r="U426" i="2"/>
  <c r="W426" i="2"/>
  <c r="AQ426" i="2"/>
  <c r="AA426" i="2"/>
  <c r="AD426" i="2"/>
  <c r="AG426" i="2"/>
  <c r="AJ426" i="2"/>
  <c r="AM426" i="2"/>
  <c r="S408" i="2"/>
  <c r="V408" i="2"/>
  <c r="T408" i="2"/>
  <c r="AQ408" i="2"/>
  <c r="W408" i="2"/>
  <c r="Z408" i="2"/>
  <c r="AC408" i="2"/>
  <c r="AF408" i="2"/>
  <c r="AI408" i="2"/>
  <c r="AL408" i="2"/>
  <c r="AO408" i="2"/>
  <c r="U408" i="2"/>
  <c r="Y408" i="2"/>
  <c r="AB408" i="2"/>
  <c r="AE408" i="2"/>
  <c r="AH408" i="2"/>
  <c r="AK408" i="2"/>
  <c r="AE517" i="2"/>
  <c r="AB517" i="2"/>
  <c r="Y517" i="2"/>
  <c r="S535" i="2"/>
  <c r="W535" i="2"/>
  <c r="U535" i="2"/>
  <c r="V535" i="2"/>
  <c r="T535" i="2"/>
  <c r="AA535" i="2"/>
  <c r="AD535" i="2"/>
  <c r="AG535" i="2"/>
  <c r="AJ535" i="2"/>
  <c r="AM535" i="2"/>
  <c r="AP535" i="2"/>
  <c r="Z535" i="2"/>
  <c r="AC535" i="2"/>
  <c r="AF535" i="2"/>
  <c r="AI535" i="2"/>
  <c r="AL535" i="2"/>
  <c r="AQ535" i="2"/>
  <c r="T525" i="2"/>
  <c r="X525" i="2"/>
  <c r="U525" i="2"/>
  <c r="S525" i="2"/>
  <c r="W525" i="2"/>
  <c r="AA525" i="2"/>
  <c r="AD525" i="2"/>
  <c r="AG525" i="2"/>
  <c r="AJ525" i="2"/>
  <c r="AM525" i="2"/>
  <c r="AQ525" i="2"/>
  <c r="T395" i="2"/>
  <c r="U395" i="2"/>
  <c r="W395" i="2"/>
  <c r="S395" i="2"/>
  <c r="AA395" i="2"/>
  <c r="AD395" i="2"/>
  <c r="AG395" i="2"/>
  <c r="AJ395" i="2"/>
  <c r="AM395" i="2"/>
  <c r="AP395" i="2"/>
  <c r="AQ395" i="2"/>
  <c r="X395" i="2"/>
  <c r="Z395" i="2"/>
  <c r="AC395" i="2"/>
  <c r="AF395" i="2"/>
  <c r="AI395" i="2"/>
  <c r="AL395" i="2"/>
  <c r="AH517" i="2"/>
  <c r="S512" i="2"/>
  <c r="W512" i="2"/>
  <c r="AQ512" i="2"/>
  <c r="S440" i="2"/>
  <c r="U440" i="2"/>
  <c r="W440" i="2"/>
  <c r="AQ440" i="2"/>
  <c r="T406" i="2"/>
  <c r="U406" i="2"/>
  <c r="W406" i="2"/>
  <c r="AQ406" i="2"/>
  <c r="S406" i="2"/>
  <c r="S399" i="2"/>
  <c r="U399" i="2"/>
  <c r="T399" i="2"/>
  <c r="AQ399" i="2"/>
  <c r="S365" i="2"/>
  <c r="V365" i="2"/>
  <c r="AQ365" i="2"/>
  <c r="U365" i="2"/>
  <c r="W365" i="2"/>
  <c r="Z365" i="2"/>
  <c r="T365" i="2"/>
  <c r="T516" i="2"/>
  <c r="W516" i="2"/>
  <c r="X516" i="2"/>
  <c r="T511" i="2"/>
  <c r="AQ511" i="2"/>
  <c r="V511" i="2"/>
  <c r="U511" i="2"/>
  <c r="S503" i="2"/>
  <c r="W503" i="2"/>
  <c r="AQ503" i="2"/>
  <c r="T459" i="2"/>
  <c r="X459" i="2"/>
  <c r="S459" i="2"/>
  <c r="S363" i="2"/>
  <c r="T363" i="2"/>
  <c r="W363" i="2"/>
  <c r="AQ363" i="2"/>
  <c r="V363" i="2"/>
  <c r="AA363" i="2"/>
  <c r="U363" i="2"/>
  <c r="T330" i="2"/>
  <c r="S330" i="2"/>
  <c r="U330" i="2"/>
  <c r="X330" i="2"/>
  <c r="AQ330" i="2"/>
  <c r="AF440" i="2"/>
  <c r="AF406" i="2"/>
  <c r="AE365" i="2"/>
  <c r="AC440" i="2"/>
  <c r="AC406" i="2"/>
  <c r="AB365" i="2"/>
  <c r="Z440" i="2"/>
  <c r="Z406" i="2"/>
  <c r="V512" i="2"/>
  <c r="V399" i="2"/>
  <c r="U512" i="2"/>
  <c r="T548" i="2"/>
  <c r="W548" i="2"/>
  <c r="AQ548" i="2"/>
  <c r="V548" i="2"/>
  <c r="U472" i="2"/>
  <c r="T472" i="2"/>
  <c r="W472" i="2"/>
  <c r="S472" i="2"/>
  <c r="T461" i="2"/>
  <c r="W461" i="2"/>
  <c r="AQ461" i="2"/>
  <c r="AQ432" i="2"/>
  <c r="U432" i="2"/>
  <c r="X432" i="2"/>
  <c r="T432" i="2"/>
  <c r="V432" i="2"/>
  <c r="S432" i="2"/>
  <c r="U420" i="2"/>
  <c r="T420" i="2"/>
  <c r="X420" i="2"/>
  <c r="AQ420" i="2"/>
  <c r="S420" i="2"/>
  <c r="S339" i="2"/>
  <c r="AQ339" i="2"/>
  <c r="V339" i="2"/>
  <c r="U339" i="2"/>
  <c r="T339" i="2"/>
  <c r="W339" i="2"/>
  <c r="Z339" i="2"/>
  <c r="AN512" i="2"/>
  <c r="AK512" i="2"/>
  <c r="AM440" i="2"/>
  <c r="AM406" i="2"/>
  <c r="AK399" i="2"/>
  <c r="AL365" i="2"/>
  <c r="AH512" i="2"/>
  <c r="AJ440" i="2"/>
  <c r="AJ406" i="2"/>
  <c r="AH399" i="2"/>
  <c r="AI365" i="2"/>
  <c r="AE512" i="2"/>
  <c r="AG440" i="2"/>
  <c r="AG406" i="2"/>
  <c r="AE399" i="2"/>
  <c r="AF365" i="2"/>
  <c r="AB512" i="2"/>
  <c r="AD440" i="2"/>
  <c r="AD406" i="2"/>
  <c r="AB399" i="2"/>
  <c r="AC365" i="2"/>
  <c r="Y512" i="2"/>
  <c r="AA440" i="2"/>
  <c r="AA406" i="2"/>
  <c r="Y399" i="2"/>
  <c r="X512" i="2"/>
  <c r="V440" i="2"/>
  <c r="W399" i="2"/>
  <c r="S516" i="2"/>
  <c r="S511" i="2"/>
  <c r="T503" i="2"/>
  <c r="U459" i="2"/>
  <c r="U483" i="2"/>
  <c r="X483" i="2"/>
  <c r="T433" i="2"/>
  <c r="AQ433" i="2"/>
  <c r="X433" i="2"/>
  <c r="AQ377" i="2"/>
  <c r="T377" i="2"/>
  <c r="X377" i="2"/>
  <c r="U377" i="2"/>
  <c r="AQ318" i="2"/>
  <c r="T318" i="2"/>
  <c r="S318" i="2"/>
  <c r="U318" i="2"/>
  <c r="AQ515" i="2"/>
  <c r="W515" i="2"/>
  <c r="U486" i="2"/>
  <c r="V486" i="2"/>
  <c r="AQ438" i="2"/>
  <c r="U438" i="2"/>
  <c r="X438" i="2"/>
  <c r="AQ425" i="2"/>
  <c r="S425" i="2"/>
  <c r="X425" i="2"/>
  <c r="S397" i="2"/>
  <c r="AQ397" i="2"/>
  <c r="V397" i="2"/>
  <c r="U397" i="2"/>
  <c r="AQ388" i="2"/>
  <c r="S388" i="2"/>
  <c r="X388" i="2"/>
  <c r="U384" i="2"/>
  <c r="AQ384" i="2"/>
  <c r="V384" i="2"/>
  <c r="S384" i="2"/>
  <c r="S483" i="2"/>
  <c r="S433" i="2"/>
  <c r="S377" i="2"/>
  <c r="T326" i="2"/>
  <c r="S326" i="2"/>
  <c r="W326" i="2"/>
  <c r="AQ393" i="2"/>
  <c r="T393" i="2"/>
  <c r="X393" i="2"/>
  <c r="S376" i="2"/>
  <c r="X376" i="2"/>
  <c r="T336" i="2"/>
  <c r="AQ336" i="2"/>
  <c r="W336" i="2"/>
  <c r="U325" i="2"/>
  <c r="AQ325" i="2"/>
  <c r="W325" i="2"/>
  <c r="U326" i="2"/>
  <c r="T310" i="2"/>
  <c r="AQ310" i="2"/>
  <c r="N309" i="2"/>
  <c r="L3" i="2"/>
  <c r="N3" i="2" s="1"/>
  <c r="U387" i="2" l="1"/>
  <c r="S507" i="2"/>
  <c r="U507" i="2"/>
  <c r="AJ507" i="2"/>
  <c r="Y507" i="2"/>
  <c r="AP507" i="2"/>
  <c r="S387" i="2"/>
  <c r="Z387" i="2"/>
  <c r="X387" i="2"/>
  <c r="W387" i="2"/>
  <c r="AD387" i="2"/>
  <c r="AQ387" i="2"/>
  <c r="AC417" i="2"/>
  <c r="AI417" i="2"/>
  <c r="W417" i="2"/>
  <c r="Y417" i="2"/>
  <c r="V417" i="2"/>
  <c r="AG507" i="2"/>
  <c r="W507" i="2"/>
  <c r="AL507" i="2"/>
  <c r="V507" i="2"/>
  <c r="AQ417" i="2"/>
  <c r="Z417" i="2"/>
  <c r="AF417" i="2"/>
  <c r="AL417" i="2"/>
  <c r="AE417" i="2"/>
  <c r="S417" i="2"/>
  <c r="AM507" i="2"/>
  <c r="AA507" i="2"/>
  <c r="X507" i="2"/>
  <c r="AF507" i="2"/>
  <c r="X417" i="2"/>
  <c r="U417" i="2"/>
  <c r="AB417" i="2"/>
  <c r="AQ507" i="2"/>
  <c r="AD507" i="2"/>
  <c r="T507" i="2"/>
  <c r="AI507" i="2"/>
  <c r="Y387" i="2"/>
  <c r="AI387" i="2"/>
  <c r="AK387" i="2"/>
  <c r="V387" i="2"/>
  <c r="AE387" i="2"/>
  <c r="AL387" i="2"/>
  <c r="AP387" i="2"/>
  <c r="AC387" i="2"/>
  <c r="AH387" i="2"/>
  <c r="AO387" i="2"/>
  <c r="AB387" i="2"/>
  <c r="AG387" i="2"/>
  <c r="AN387" i="2"/>
  <c r="AF387" i="2"/>
  <c r="AJ387" i="2"/>
  <c r="AA387" i="2"/>
  <c r="AM387" i="2"/>
  <c r="AK507" i="2"/>
  <c r="AE507" i="2"/>
  <c r="AO507" i="2"/>
  <c r="Z507" i="2"/>
  <c r="AB507" i="2"/>
  <c r="AN507" i="2"/>
  <c r="AH507" i="2"/>
  <c r="AA417" i="2"/>
  <c r="AK417" i="2"/>
  <c r="AJ417" i="2"/>
  <c r="AP417" i="2"/>
  <c r="AM417" i="2"/>
  <c r="AD417" i="2"/>
  <c r="AG417" i="2"/>
  <c r="AN417" i="2"/>
  <c r="AO417" i="2"/>
  <c r="AH417" i="2"/>
  <c r="AQ3" i="2"/>
  <c r="U3" i="2"/>
  <c r="S3" i="2"/>
  <c r="DU3" i="2"/>
  <c r="CH3" i="2" s="1"/>
  <c r="T3" i="2"/>
  <c r="W3" i="2"/>
  <c r="Z3" i="2"/>
  <c r="X3" i="2"/>
  <c r="V3" i="2"/>
  <c r="AD3" i="2"/>
  <c r="AG3" i="2"/>
  <c r="AJ3" i="2"/>
  <c r="AM3" i="2"/>
  <c r="AP3" i="2"/>
  <c r="AC3" i="2"/>
  <c r="AF3" i="2"/>
  <c r="AI3" i="2"/>
  <c r="AL3" i="2"/>
  <c r="AO3" i="2"/>
  <c r="AK3" i="2"/>
  <c r="AB3" i="2"/>
  <c r="AE3" i="2"/>
  <c r="AH3" i="2"/>
  <c r="AA3" i="2"/>
  <c r="Y3" i="2"/>
  <c r="AN3" i="2"/>
  <c r="AQ309" i="2"/>
  <c r="U309" i="2"/>
  <c r="W309" i="2"/>
  <c r="S309" i="2"/>
  <c r="V309" i="2"/>
  <c r="AA309" i="2"/>
  <c r="Z309" i="2"/>
  <c r="AD309" i="2"/>
  <c r="AG309" i="2"/>
  <c r="AJ309" i="2"/>
  <c r="AM309" i="2"/>
  <c r="AP309" i="2"/>
  <c r="X309" i="2"/>
  <c r="Y309" i="2"/>
  <c r="AC309" i="2"/>
  <c r="AF309" i="2"/>
  <c r="AI309" i="2"/>
  <c r="AL309" i="2"/>
  <c r="T309" i="2"/>
  <c r="AK309" i="2"/>
  <c r="AN309" i="2"/>
  <c r="AH309" i="2"/>
  <c r="AB309" i="2"/>
  <c r="AE309" i="2"/>
  <c r="AO309" i="2"/>
  <c r="AR3" i="2" l="1"/>
  <c r="AW3" i="2" s="1"/>
  <c r="G3" i="7" s="1"/>
  <c r="CF3" i="2" l="1"/>
  <c r="AT3" i="2"/>
  <c r="X3" i="7" s="1"/>
  <c r="K106" i="17" s="1"/>
  <c r="W3" i="7"/>
  <c r="J106" i="17" s="1"/>
  <c r="DS3" i="2" l="1"/>
  <c r="DB3" i="2"/>
  <c r="AY3" i="2"/>
  <c r="H3" i="7" s="1"/>
  <c r="DR3" i="2"/>
  <c r="CG3" i="2"/>
  <c r="AS3" i="2"/>
  <c r="H3" i="27" s="1"/>
  <c r="CA3" i="2" l="1"/>
  <c r="DQ3" i="2"/>
  <c r="R3" i="2" s="1"/>
  <c r="DC3" i="2"/>
  <c r="DT3" i="2"/>
  <c r="CB3" i="2" s="1"/>
  <c r="O3" i="7"/>
  <c r="F106" i="17" s="1"/>
  <c r="BO3" i="2"/>
  <c r="BU3" i="2" s="1"/>
  <c r="BQ3" i="2"/>
  <c r="BW3" i="2" s="1"/>
  <c r="BP3" i="2"/>
  <c r="BV3" i="2" s="1"/>
  <c r="F8" i="23" s="1"/>
  <c r="AX3" i="2"/>
  <c r="G3" i="27" s="1"/>
  <c r="BL3" i="2"/>
  <c r="BN3" i="2" s="1"/>
  <c r="L3" i="27"/>
  <c r="M3" i="27" s="1"/>
  <c r="DK3" i="2" l="1"/>
  <c r="P3" i="7"/>
  <c r="P3" i="2"/>
  <c r="F8" i="1" s="1"/>
  <c r="DJ3" i="2"/>
  <c r="DL3" i="2"/>
  <c r="DM3" i="2" s="1"/>
  <c r="Q3" i="7"/>
  <c r="G106" i="17" s="1"/>
  <c r="CD3" i="2"/>
  <c r="CC3" i="2"/>
  <c r="V23" i="23"/>
  <c r="X25" i="23"/>
  <c r="R20" i="23"/>
  <c r="R21" i="23"/>
  <c r="N3" i="27"/>
  <c r="O3" i="6"/>
  <c r="DO15" i="2"/>
  <c r="F8" i="21" l="1"/>
  <c r="S3" i="7"/>
  <c r="I106" i="17" s="1"/>
  <c r="CI3" i="2"/>
  <c r="CK3" i="2" s="1"/>
  <c r="CJ3" i="2"/>
  <c r="CP3" i="2" s="1"/>
  <c r="Q3" i="6"/>
  <c r="R3" i="7"/>
  <c r="H106" i="17" s="1"/>
  <c r="DP9" i="2"/>
  <c r="DN9" i="2" s="1"/>
  <c r="DP9" i="25"/>
  <c r="DN9" i="25" s="1"/>
  <c r="DP11" i="2"/>
  <c r="DN11" i="2" s="1"/>
  <c r="DP11" i="25"/>
  <c r="DN11" i="25" s="1"/>
  <c r="R20" i="21"/>
  <c r="R20" i="1"/>
  <c r="R21" i="1"/>
  <c r="R21" i="21"/>
  <c r="V23" i="1"/>
  <c r="V23" i="21"/>
  <c r="X25" i="21"/>
  <c r="X25" i="1"/>
  <c r="V3" i="7"/>
  <c r="U3" i="7"/>
  <c r="CQ3" i="2" l="1"/>
  <c r="CW3" i="2"/>
  <c r="CM3" i="2"/>
  <c r="CO3" i="2"/>
  <c r="CR3" i="2"/>
  <c r="CU3" i="2"/>
  <c r="CS3" i="2"/>
  <c r="CY3" i="2"/>
  <c r="CX3" i="2"/>
  <c r="CN3" i="2"/>
  <c r="CZ3" i="2"/>
  <c r="CL3" i="2"/>
  <c r="CV3" i="2"/>
  <c r="CT3" i="2"/>
  <c r="L11" i="2"/>
  <c r="M11" i="2"/>
  <c r="M9" i="2"/>
  <c r="L9" i="2"/>
  <c r="P3" i="6"/>
  <c r="N11" i="2" l="1"/>
  <c r="DU11" i="2" s="1"/>
  <c r="CH11" i="2" s="1"/>
  <c r="N9" i="2"/>
  <c r="AC9" i="2" s="1"/>
  <c r="L6" i="2"/>
  <c r="DP6" i="25"/>
  <c r="DN6" i="25" s="1"/>
  <c r="DP6" i="2"/>
  <c r="DN6" i="2" s="1"/>
  <c r="M6" i="2"/>
  <c r="AV3" i="2"/>
  <c r="AD11" i="2" l="1"/>
  <c r="N6" i="2"/>
  <c r="AP6" i="2" s="1"/>
  <c r="AH11" i="2"/>
  <c r="X11" i="2"/>
  <c r="AB11" i="2"/>
  <c r="AE11" i="2"/>
  <c r="AO11" i="2"/>
  <c r="AM9" i="2"/>
  <c r="AB9" i="2"/>
  <c r="AE9" i="2"/>
  <c r="Y9" i="2"/>
  <c r="AL9" i="2"/>
  <c r="AD9" i="2"/>
  <c r="AH9" i="2"/>
  <c r="X9" i="2"/>
  <c r="AA9" i="2"/>
  <c r="W9" i="2"/>
  <c r="V9" i="2"/>
  <c r="AO9" i="2"/>
  <c r="U9" i="2"/>
  <c r="DU9" i="2"/>
  <c r="CH9" i="2" s="1"/>
  <c r="AF9" i="2"/>
  <c r="T9" i="2"/>
  <c r="AP9" i="2"/>
  <c r="AK9" i="2"/>
  <c r="Z9" i="2"/>
  <c r="AJ9" i="2"/>
  <c r="AN9" i="2"/>
  <c r="AQ9" i="2"/>
  <c r="AI9" i="2"/>
  <c r="S9" i="2"/>
  <c r="AG9" i="2"/>
  <c r="AJ11" i="2"/>
  <c r="S11" i="2"/>
  <c r="AM11" i="2"/>
  <c r="Y11" i="2"/>
  <c r="Z11" i="2"/>
  <c r="AP11" i="2"/>
  <c r="AN11" i="2"/>
  <c r="V11" i="2"/>
  <c r="AI11" i="2"/>
  <c r="U11" i="2"/>
  <c r="AG11" i="2"/>
  <c r="AL11" i="2"/>
  <c r="T11" i="2"/>
  <c r="AF11" i="2"/>
  <c r="AA11" i="2"/>
  <c r="AQ11" i="2"/>
  <c r="AR11" i="2" s="1"/>
  <c r="W11" i="7" s="1"/>
  <c r="J114" i="17" s="1"/>
  <c r="AC11" i="2"/>
  <c r="AK11" i="2"/>
  <c r="W11" i="2"/>
  <c r="T3" i="7"/>
  <c r="AR9" i="2" l="1"/>
  <c r="AT9" i="2" s="1"/>
  <c r="AY9" i="2" s="1"/>
  <c r="H9" i="7" s="1"/>
  <c r="AN6" i="2"/>
  <c r="AL6" i="2"/>
  <c r="AD6" i="2"/>
  <c r="AG6" i="2"/>
  <c r="X6" i="2"/>
  <c r="T6" i="2"/>
  <c r="DU6" i="2"/>
  <c r="CH6" i="2" s="1"/>
  <c r="Y6" i="2"/>
  <c r="AQ6" i="2"/>
  <c r="AM6" i="2"/>
  <c r="AO6" i="2"/>
  <c r="AJ6" i="2"/>
  <c r="U6" i="2"/>
  <c r="AB6" i="2"/>
  <c r="Z6" i="2"/>
  <c r="AF6" i="2"/>
  <c r="AH6" i="2"/>
  <c r="V6" i="2"/>
  <c r="AK6" i="2"/>
  <c r="W6" i="2"/>
  <c r="AC6" i="2"/>
  <c r="AE6" i="2"/>
  <c r="AA6" i="2"/>
  <c r="AI6" i="2"/>
  <c r="S6" i="2"/>
  <c r="AW11" i="2"/>
  <c r="G11" i="7" s="1"/>
  <c r="CF11" i="2"/>
  <c r="DB11" i="2" s="1"/>
  <c r="AT11" i="2"/>
  <c r="AS11" i="2" s="1"/>
  <c r="AS9" i="2" l="1"/>
  <c r="AX9" i="2" s="1"/>
  <c r="G9" i="27" s="1"/>
  <c r="X9" i="7"/>
  <c r="K112" i="17" s="1"/>
  <c r="CF9" i="2"/>
  <c r="DS9" i="2" s="1"/>
  <c r="CG9" i="2"/>
  <c r="DT9" i="2" s="1"/>
  <c r="AW9" i="2"/>
  <c r="G9" i="7" s="1"/>
  <c r="W9" i="7"/>
  <c r="J112" i="17" s="1"/>
  <c r="AR6" i="2"/>
  <c r="AW6" i="2" s="1"/>
  <c r="G6" i="7" s="1"/>
  <c r="DR11" i="2"/>
  <c r="CG11" i="2"/>
  <c r="DC11" i="2" s="1"/>
  <c r="AY11" i="2"/>
  <c r="H11" i="7" s="1"/>
  <c r="X11" i="7"/>
  <c r="K114" i="17" s="1"/>
  <c r="DB9" i="2"/>
  <c r="DS11" i="2"/>
  <c r="CA11" i="2" s="1"/>
  <c r="H11" i="27"/>
  <c r="L11" i="27" s="1"/>
  <c r="AX11" i="2"/>
  <c r="G11" i="27" s="1"/>
  <c r="BP11" i="2"/>
  <c r="BV11" i="2" s="1"/>
  <c r="BO11" i="2"/>
  <c r="BU11" i="2" s="1"/>
  <c r="BQ11" i="2"/>
  <c r="BW11" i="2" s="1"/>
  <c r="BL11" i="2"/>
  <c r="BN11" i="2" s="1"/>
  <c r="DC9" i="2"/>
  <c r="M11" i="27" l="1"/>
  <c r="N11" i="27" s="1"/>
  <c r="DQ9" i="2"/>
  <c r="BO9" i="2"/>
  <c r="BU9" i="2" s="1"/>
  <c r="O9" i="7"/>
  <c r="F112" i="17" s="1"/>
  <c r="DR9" i="2"/>
  <c r="BP9" i="2"/>
  <c r="BV9" i="2" s="1"/>
  <c r="H9" i="27"/>
  <c r="L9" i="27" s="1"/>
  <c r="BL9" i="2"/>
  <c r="BN9" i="2" s="1"/>
  <c r="BQ9" i="2"/>
  <c r="BW9" i="2" s="1"/>
  <c r="CA9" i="2"/>
  <c r="P9" i="7" s="1"/>
  <c r="P11" i="7"/>
  <c r="AT6" i="2"/>
  <c r="AS6" i="2" s="1"/>
  <c r="CF6" i="2"/>
  <c r="DB6" i="2" s="1"/>
  <c r="W6" i="7"/>
  <c r="J109" i="17" s="1"/>
  <c r="O11" i="7"/>
  <c r="F114" i="17" s="1"/>
  <c r="DQ11" i="2"/>
  <c r="P11" i="2" s="1"/>
  <c r="DT11" i="2"/>
  <c r="CB11" i="2" s="1"/>
  <c r="DJ11" i="2"/>
  <c r="CB9" i="2"/>
  <c r="W23" i="23"/>
  <c r="X23" i="23" s="1"/>
  <c r="Y23" i="23" s="1"/>
  <c r="Z23" i="23" s="1"/>
  <c r="AA23" i="23" s="1"/>
  <c r="AB23" i="23" s="1"/>
  <c r="AC23" i="23" s="1"/>
  <c r="AD23" i="23" s="1"/>
  <c r="AE23" i="23" s="1"/>
  <c r="AF23" i="23" s="1"/>
  <c r="AG23" i="23" s="1"/>
  <c r="AH23" i="23" s="1"/>
  <c r="AI23" i="23" s="1"/>
  <c r="S20" i="23"/>
  <c r="T20" i="23" s="1"/>
  <c r="U20" i="23" s="1"/>
  <c r="V20" i="23" s="1"/>
  <c r="W20" i="23" s="1"/>
  <c r="X20" i="23" s="1"/>
  <c r="Y20" i="23" s="1"/>
  <c r="Z20" i="23" s="1"/>
  <c r="AA20" i="23" s="1"/>
  <c r="AB20" i="23" s="1"/>
  <c r="AC20" i="23" s="1"/>
  <c r="AD20" i="23" s="1"/>
  <c r="AE20" i="23" s="1"/>
  <c r="AF20" i="23" s="1"/>
  <c r="AG20" i="23" s="1"/>
  <c r="AH20" i="23" s="1"/>
  <c r="AI20" i="23" s="1"/>
  <c r="AJ20" i="23" s="1"/>
  <c r="AK20" i="23" s="1"/>
  <c r="AL20" i="23" s="1"/>
  <c r="AM20" i="23" s="1"/>
  <c r="S21" i="23"/>
  <c r="T21" i="23" s="1"/>
  <c r="U21" i="23" s="1"/>
  <c r="V21" i="23" s="1"/>
  <c r="W21" i="23" s="1"/>
  <c r="X21" i="23" s="1"/>
  <c r="Y21" i="23" s="1"/>
  <c r="Z21" i="23" s="1"/>
  <c r="AA21" i="23" s="1"/>
  <c r="AB21" i="23" s="1"/>
  <c r="AC21" i="23" s="1"/>
  <c r="AD21" i="23" s="1"/>
  <c r="AE21" i="23" s="1"/>
  <c r="AF21" i="23" s="1"/>
  <c r="AG21" i="23" s="1"/>
  <c r="AH21" i="23" s="1"/>
  <c r="AI21" i="23" s="1"/>
  <c r="AJ21" i="23" s="1"/>
  <c r="AK21" i="23" s="1"/>
  <c r="AL21" i="23" s="1"/>
  <c r="AM21" i="23" s="1"/>
  <c r="AN21" i="23" s="1"/>
  <c r="AO21" i="23" s="1"/>
  <c r="AP21" i="23" s="1"/>
  <c r="AQ21" i="23" s="1"/>
  <c r="AR21" i="23" s="1"/>
  <c r="AS21" i="23" s="1"/>
  <c r="AT21" i="23" s="1"/>
  <c r="AU21" i="23" s="1"/>
  <c r="AV21" i="23" s="1"/>
  <c r="Y25" i="23"/>
  <c r="Z25" i="23" s="1"/>
  <c r="AA25" i="23" s="1"/>
  <c r="AB25" i="23" s="1"/>
  <c r="AC25" i="23" s="1"/>
  <c r="AD25" i="23" s="1"/>
  <c r="AE25" i="23" s="1"/>
  <c r="AF25" i="23" s="1"/>
  <c r="AG25" i="23" s="1"/>
  <c r="AH25" i="23" s="1"/>
  <c r="AI25" i="23" s="1"/>
  <c r="AJ25" i="23" s="1"/>
  <c r="AK25" i="23" s="1"/>
  <c r="AL25" i="23" s="1"/>
  <c r="AM25" i="23" s="1"/>
  <c r="AN25" i="23" s="1"/>
  <c r="AO25" i="23" s="1"/>
  <c r="AP25" i="23" s="1"/>
  <c r="AQ25" i="23" s="1"/>
  <c r="AR25" i="23" s="1"/>
  <c r="AS25" i="23" s="1"/>
  <c r="M9" i="27" l="1"/>
  <c r="N9" i="27" s="1"/>
  <c r="P9" i="2"/>
  <c r="R9" i="2"/>
  <c r="DJ9" i="2"/>
  <c r="DS6" i="2"/>
  <c r="CA6" i="2" s="1"/>
  <c r="P6" i="7" s="1"/>
  <c r="CC9" i="2"/>
  <c r="S9" i="7" s="1"/>
  <c r="O11" i="6"/>
  <c r="V11" i="7" s="1"/>
  <c r="DR6" i="2"/>
  <c r="CG6" i="2"/>
  <c r="O6" i="7" s="1"/>
  <c r="F109" i="17" s="1"/>
  <c r="AY6" i="2"/>
  <c r="H6" i="7" s="1"/>
  <c r="X6" i="7"/>
  <c r="K109" i="17" s="1"/>
  <c r="R11" i="2"/>
  <c r="DK9" i="2"/>
  <c r="CD9" i="2"/>
  <c r="CC11" i="2"/>
  <c r="Q9" i="7"/>
  <c r="G112" i="17" s="1"/>
  <c r="O9" i="6"/>
  <c r="V9" i="7" s="1"/>
  <c r="DL9" i="2"/>
  <c r="DM9" i="2" s="1"/>
  <c r="CD11" i="2"/>
  <c r="DK11" i="2"/>
  <c r="DL11" i="2"/>
  <c r="DM11" i="2" s="1"/>
  <c r="Q11" i="7"/>
  <c r="G114" i="17" s="1"/>
  <c r="S20" i="21"/>
  <c r="T20" i="21" s="1"/>
  <c r="U20" i="21" s="1"/>
  <c r="V20" i="21" s="1"/>
  <c r="W20" i="21" s="1"/>
  <c r="X20" i="21" s="1"/>
  <c r="Y20" i="21" s="1"/>
  <c r="Z20" i="21" s="1"/>
  <c r="AA20" i="21" s="1"/>
  <c r="AB20" i="21" s="1"/>
  <c r="AC20" i="21" s="1"/>
  <c r="AD20" i="21" s="1"/>
  <c r="AE20" i="21" s="1"/>
  <c r="AF20" i="21" s="1"/>
  <c r="AG20" i="21" s="1"/>
  <c r="AH20" i="21" s="1"/>
  <c r="AI20" i="21" s="1"/>
  <c r="AJ20" i="21" s="1"/>
  <c r="AK20" i="21" s="1"/>
  <c r="AL20" i="21" s="1"/>
  <c r="AM20" i="21" s="1"/>
  <c r="S20" i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X6" i="2"/>
  <c r="G6" i="27" s="1"/>
  <c r="H6" i="27"/>
  <c r="L6" i="27" s="1"/>
  <c r="BP6" i="2"/>
  <c r="BV6" i="2" s="1"/>
  <c r="BL6" i="2"/>
  <c r="BN6" i="2" s="1"/>
  <c r="BO6" i="2"/>
  <c r="BU6" i="2" s="1"/>
  <c r="BQ6" i="2"/>
  <c r="BW6" i="2" s="1"/>
  <c r="Y25" i="21"/>
  <c r="Z25" i="21" s="1"/>
  <c r="AA25" i="21" s="1"/>
  <c r="AB25" i="21" s="1"/>
  <c r="AC25" i="21" s="1"/>
  <c r="AD25" i="21" s="1"/>
  <c r="AE25" i="21" s="1"/>
  <c r="AF25" i="21" s="1"/>
  <c r="AG25" i="21" s="1"/>
  <c r="AH25" i="21" s="1"/>
  <c r="AI25" i="21" s="1"/>
  <c r="AJ25" i="21" s="1"/>
  <c r="AK25" i="21" s="1"/>
  <c r="AL25" i="21" s="1"/>
  <c r="AM25" i="21" s="1"/>
  <c r="AN25" i="21" s="1"/>
  <c r="AO25" i="21" s="1"/>
  <c r="AP25" i="21" s="1"/>
  <c r="AQ25" i="21" s="1"/>
  <c r="AR25" i="21" s="1"/>
  <c r="AS25" i="21" s="1"/>
  <c r="Y25" i="1"/>
  <c r="Z25" i="1" s="1"/>
  <c r="AA25" i="1" s="1"/>
  <c r="AB25" i="1" s="1"/>
  <c r="AC25" i="1" s="1"/>
  <c r="AD25" i="1" s="1"/>
  <c r="AE25" i="1" s="1"/>
  <c r="AF25" i="1" s="1"/>
  <c r="AG25" i="1" s="1"/>
  <c r="AH25" i="1" s="1"/>
  <c r="AI25" i="1" s="1"/>
  <c r="AJ25" i="1" s="1"/>
  <c r="AK25" i="1" s="1"/>
  <c r="AL25" i="1" s="1"/>
  <c r="AM25" i="1" s="1"/>
  <c r="AN25" i="1" s="1"/>
  <c r="AO25" i="1" s="1"/>
  <c r="AP25" i="1" s="1"/>
  <c r="AQ25" i="1" s="1"/>
  <c r="AR25" i="1" s="1"/>
  <c r="AS25" i="1" s="1"/>
  <c r="W23" i="21"/>
  <c r="X23" i="21" s="1"/>
  <c r="Y23" i="21" s="1"/>
  <c r="Z23" i="21" s="1"/>
  <c r="AA23" i="21" s="1"/>
  <c r="AB23" i="21" s="1"/>
  <c r="AC23" i="21" s="1"/>
  <c r="AD23" i="21" s="1"/>
  <c r="AE23" i="21" s="1"/>
  <c r="AF23" i="21" s="1"/>
  <c r="AG23" i="21" s="1"/>
  <c r="AH23" i="21" s="1"/>
  <c r="AI23" i="21" s="1"/>
  <c r="W23" i="1"/>
  <c r="X23" i="1" s="1"/>
  <c r="Y23" i="1" s="1"/>
  <c r="Z23" i="1" s="1"/>
  <c r="AA23" i="1" s="1"/>
  <c r="AB23" i="1" s="1"/>
  <c r="AC23" i="1" s="1"/>
  <c r="AD23" i="1" s="1"/>
  <c r="AE23" i="1" s="1"/>
  <c r="AF23" i="1" s="1"/>
  <c r="AG23" i="1" s="1"/>
  <c r="AH23" i="1" s="1"/>
  <c r="AI23" i="1" s="1"/>
  <c r="S21" i="1"/>
  <c r="T21" i="1" s="1"/>
  <c r="U21" i="1" s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AF21" i="1" s="1"/>
  <c r="AG21" i="1" s="1"/>
  <c r="AH21" i="1" s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S21" i="1" s="1"/>
  <c r="AT21" i="1" s="1"/>
  <c r="AU21" i="1" s="1"/>
  <c r="AV21" i="1" s="1"/>
  <c r="S21" i="21"/>
  <c r="T21" i="21" s="1"/>
  <c r="U21" i="21" s="1"/>
  <c r="V21" i="21" s="1"/>
  <c r="W21" i="21" s="1"/>
  <c r="X21" i="21" s="1"/>
  <c r="Y21" i="21" s="1"/>
  <c r="Z21" i="21" s="1"/>
  <c r="AA21" i="21" s="1"/>
  <c r="AB21" i="21" s="1"/>
  <c r="AC21" i="21" s="1"/>
  <c r="AD21" i="21" s="1"/>
  <c r="AE21" i="21" s="1"/>
  <c r="AF21" i="21" s="1"/>
  <c r="AG21" i="21" s="1"/>
  <c r="AH21" i="21" s="1"/>
  <c r="AI21" i="21" s="1"/>
  <c r="AJ21" i="21" s="1"/>
  <c r="AK21" i="21" s="1"/>
  <c r="AL21" i="21" s="1"/>
  <c r="AM21" i="21" s="1"/>
  <c r="AN21" i="21" s="1"/>
  <c r="AO21" i="21" s="1"/>
  <c r="AP21" i="21" s="1"/>
  <c r="AQ21" i="21" s="1"/>
  <c r="AR21" i="21" s="1"/>
  <c r="AS21" i="21" s="1"/>
  <c r="AT21" i="21" s="1"/>
  <c r="AU21" i="21" s="1"/>
  <c r="AV21" i="21" s="1"/>
  <c r="DJ6" i="2"/>
  <c r="M6" i="27" l="1"/>
  <c r="N6" i="27" s="1"/>
  <c r="U11" i="7"/>
  <c r="DT6" i="2"/>
  <c r="CB6" i="2" s="1"/>
  <c r="DC6" i="2"/>
  <c r="CI11" i="2"/>
  <c r="CK11" i="2" s="1"/>
  <c r="S11" i="7"/>
  <c r="P11" i="6" s="1"/>
  <c r="AV11" i="2" s="1"/>
  <c r="CI9" i="2"/>
  <c r="CQ9" i="2" s="1"/>
  <c r="DQ6" i="2"/>
  <c r="R6" i="2" s="1"/>
  <c r="CJ9" i="2"/>
  <c r="CZ9" i="2" s="1"/>
  <c r="Q9" i="6"/>
  <c r="U9" i="7"/>
  <c r="R9" i="7"/>
  <c r="H112" i="17" s="1"/>
  <c r="CJ11" i="2"/>
  <c r="CZ11" i="2" s="1"/>
  <c r="Q11" i="6"/>
  <c r="R11" i="7"/>
  <c r="H114" i="17" s="1"/>
  <c r="CU11" i="2"/>
  <c r="P9" i="6"/>
  <c r="AV9" i="2" s="1"/>
  <c r="I112" i="17"/>
  <c r="I114" i="17" l="1"/>
  <c r="DK6" i="2"/>
  <c r="CO9" i="2"/>
  <c r="CM11" i="2"/>
  <c r="CQ11" i="2"/>
  <c r="CY11" i="2"/>
  <c r="CO11" i="2"/>
  <c r="P6" i="2"/>
  <c r="CS11" i="2"/>
  <c r="CW11" i="2"/>
  <c r="CT9" i="2"/>
  <c r="CS9" i="2"/>
  <c r="CM9" i="2"/>
  <c r="CW9" i="2"/>
  <c r="CY9" i="2"/>
  <c r="CK9" i="2"/>
  <c r="CU9" i="2"/>
  <c r="T9" i="7"/>
  <c r="T11" i="7"/>
  <c r="Q6" i="7"/>
  <c r="G109" i="17" s="1"/>
  <c r="CC6" i="2"/>
  <c r="O6" i="6"/>
  <c r="V6" i="7" s="1"/>
  <c r="DL6" i="2"/>
  <c r="DM6" i="2" s="1"/>
  <c r="CD6" i="2"/>
  <c r="CP11" i="2"/>
  <c r="CN11" i="2"/>
  <c r="CP9" i="2"/>
  <c r="CR9" i="2"/>
  <c r="CX9" i="2"/>
  <c r="CN9" i="2"/>
  <c r="CL9" i="2"/>
  <c r="CV9" i="2"/>
  <c r="CV11" i="2"/>
  <c r="CL11" i="2"/>
  <c r="CX11" i="2"/>
  <c r="CR11" i="2"/>
  <c r="CT11" i="2"/>
  <c r="CJ6" i="2" l="1"/>
  <c r="CZ6" i="2" s="1"/>
  <c r="Q6" i="6"/>
  <c r="R6" i="7"/>
  <c r="H109" i="17" s="1"/>
  <c r="CI6" i="2"/>
  <c r="CK6" i="2" s="1"/>
  <c r="S6" i="7"/>
  <c r="I109" i="17" s="1"/>
  <c r="U6" i="7"/>
  <c r="CT6" i="2" l="1"/>
  <c r="CL6" i="2"/>
  <c r="CP6" i="2"/>
  <c r="CN6" i="2"/>
  <c r="CX6" i="2"/>
  <c r="P6" i="6"/>
  <c r="AV6" i="2" s="1"/>
  <c r="CV6" i="2"/>
  <c r="CR6" i="2"/>
  <c r="CQ6" i="2"/>
  <c r="CW6" i="2"/>
  <c r="CU6" i="2"/>
  <c r="CM6" i="2"/>
  <c r="CY6" i="2"/>
  <c r="CO6" i="2"/>
  <c r="CS6" i="2"/>
  <c r="T22" i="1"/>
  <c r="T22" i="21"/>
  <c r="T22" i="23"/>
  <c r="P24" i="1"/>
  <c r="P24" i="21"/>
  <c r="P24" i="23"/>
  <c r="M312" i="2"/>
  <c r="N312" i="2" s="1"/>
  <c r="DP312" i="2"/>
  <c r="L314" i="2"/>
  <c r="N314" i="2" s="1"/>
  <c r="X314" i="2" s="1"/>
  <c r="DP314" i="2"/>
  <c r="M328" i="2"/>
  <c r="N328" i="2" s="1"/>
  <c r="U328" i="2" s="1"/>
  <c r="DP328" i="2"/>
  <c r="L338" i="2"/>
  <c r="N338" i="2" s="1"/>
  <c r="DP338" i="2"/>
  <c r="M354" i="2"/>
  <c r="N354" i="2" s="1"/>
  <c r="X354" i="2" s="1"/>
  <c r="DP354" i="2"/>
  <c r="L364" i="2"/>
  <c r="N364" i="2" s="1"/>
  <c r="DP364" i="2"/>
  <c r="L375" i="2"/>
  <c r="N375" i="2" s="1"/>
  <c r="Z375" i="2" s="1"/>
  <c r="DP375" i="2"/>
  <c r="M392" i="2"/>
  <c r="N392" i="2" s="1"/>
  <c r="V392" i="2" s="1"/>
  <c r="DP392" i="2"/>
  <c r="L400" i="2"/>
  <c r="N400" i="2" s="1"/>
  <c r="DP400" i="2"/>
  <c r="M418" i="2"/>
  <c r="N418" i="2" s="1"/>
  <c r="S418" i="2" s="1"/>
  <c r="DP418" i="2"/>
  <c r="M431" i="2"/>
  <c r="N431" i="2" s="1"/>
  <c r="S431" i="2" s="1"/>
  <c r="DP431" i="2"/>
  <c r="L436" i="2"/>
  <c r="N436" i="2" s="1"/>
  <c r="AF436" i="2" s="1"/>
  <c r="DP436" i="2"/>
  <c r="M454" i="2"/>
  <c r="N454" i="2" s="1"/>
  <c r="T454" i="2" s="1"/>
  <c r="DP454" i="2"/>
  <c r="L460" i="2"/>
  <c r="N460" i="2" s="1"/>
  <c r="AK460" i="2" s="1"/>
  <c r="DP460" i="2"/>
  <c r="L471" i="2"/>
  <c r="N471" i="2" s="1"/>
  <c r="S471" i="2" s="1"/>
  <c r="DP471" i="2"/>
  <c r="M491" i="2"/>
  <c r="N491" i="2" s="1"/>
  <c r="DP491" i="2"/>
  <c r="M497" i="2"/>
  <c r="N497" i="2" s="1"/>
  <c r="T497" i="2" s="1"/>
  <c r="DP497" i="2"/>
  <c r="L509" i="2"/>
  <c r="N509" i="2" s="1"/>
  <c r="DP509" i="2"/>
  <c r="M530" i="2"/>
  <c r="N530" i="2" s="1"/>
  <c r="DP530" i="2"/>
  <c r="L541" i="2"/>
  <c r="N541" i="2" s="1"/>
  <c r="U541" i="2" s="1"/>
  <c r="DP541" i="2"/>
  <c r="M544" i="2"/>
  <c r="N544" i="2" s="1"/>
  <c r="DP544" i="2"/>
  <c r="DP544" i="25"/>
  <c r="DN544" i="25" s="1"/>
  <c r="AN20" i="1"/>
  <c r="AJ23" i="1"/>
  <c r="AW21" i="1"/>
  <c r="AX21" i="1" s="1"/>
  <c r="AT25" i="1"/>
  <c r="DP436" i="25"/>
  <c r="DN436" i="25" s="1"/>
  <c r="AN20" i="21"/>
  <c r="AW21" i="21"/>
  <c r="AX21" i="21" s="1"/>
  <c r="AJ23" i="21"/>
  <c r="AT25" i="21"/>
  <c r="AN20" i="23"/>
  <c r="AW21" i="23"/>
  <c r="AX21" i="23" s="1"/>
  <c r="AJ23" i="23"/>
  <c r="AT25" i="23"/>
  <c r="DP375" i="25"/>
  <c r="DN375" i="25" s="1"/>
  <c r="DP497" i="25"/>
  <c r="DN497" i="25" s="1"/>
  <c r="DP328" i="25"/>
  <c r="DN328" i="25" s="1"/>
  <c r="DP509" i="25"/>
  <c r="DN509" i="25" s="1"/>
  <c r="DP338" i="25"/>
  <c r="DN338" i="25" s="1"/>
  <c r="DP400" i="25"/>
  <c r="DN400" i="25" s="1"/>
  <c r="DP431" i="25"/>
  <c r="DN431" i="25" s="1"/>
  <c r="DP418" i="25"/>
  <c r="DN418" i="25" s="1"/>
  <c r="DP392" i="25"/>
  <c r="DN392" i="25" s="1"/>
  <c r="DP491" i="25"/>
  <c r="DN491" i="25" s="1"/>
  <c r="DP454" i="25"/>
  <c r="DN454" i="25" s="1"/>
  <c r="DP541" i="25"/>
  <c r="DN541" i="25" s="1"/>
  <c r="DP314" i="25"/>
  <c r="DN314" i="25" s="1"/>
  <c r="DP312" i="25"/>
  <c r="DN312" i="25" s="1"/>
  <c r="DP530" i="25"/>
  <c r="DN530" i="25" s="1"/>
  <c r="DP354" i="25"/>
  <c r="DN354" i="25" s="1"/>
  <c r="DP471" i="25"/>
  <c r="DN471" i="25" s="1"/>
  <c r="DP460" i="25"/>
  <c r="DN460" i="25" s="1"/>
  <c r="DP364" i="25"/>
  <c r="DN364" i="25" s="1"/>
  <c r="T6" i="7" l="1"/>
  <c r="AO314" i="2"/>
  <c r="AI314" i="2"/>
  <c r="AF392" i="2"/>
  <c r="AD314" i="2"/>
  <c r="V314" i="2"/>
  <c r="AN392" i="2"/>
  <c r="AL392" i="2"/>
  <c r="AJ418" i="2"/>
  <c r="AF541" i="2"/>
  <c r="AD392" i="2"/>
  <c r="Y418" i="2"/>
  <c r="V418" i="2"/>
  <c r="W541" i="2"/>
  <c r="AK471" i="2"/>
  <c r="AG328" i="2"/>
  <c r="AC354" i="2"/>
  <c r="V471" i="2"/>
  <c r="AO328" i="2"/>
  <c r="AC328" i="2"/>
  <c r="AA471" i="2"/>
  <c r="AO497" i="2"/>
  <c r="AM328" i="2"/>
  <c r="AJ375" i="2"/>
  <c r="AA354" i="2"/>
  <c r="AN471" i="2"/>
  <c r="AM497" i="2"/>
  <c r="AH375" i="2"/>
  <c r="AE497" i="2"/>
  <c r="V328" i="2"/>
  <c r="AO454" i="2"/>
  <c r="AI497" i="2"/>
  <c r="AH328" i="2"/>
  <c r="AB497" i="2"/>
  <c r="AK354" i="2"/>
  <c r="AE354" i="2"/>
  <c r="Y375" i="2"/>
  <c r="X328" i="2"/>
  <c r="AO460" i="2"/>
  <c r="AO418" i="2"/>
  <c r="AO354" i="2"/>
  <c r="AL541" i="2"/>
  <c r="AM418" i="2"/>
  <c r="AK375" i="2"/>
  <c r="AH418" i="2"/>
  <c r="AJ328" i="2"/>
  <c r="AG418" i="2"/>
  <c r="AE375" i="2"/>
  <c r="AD418" i="2"/>
  <c r="AC375" i="2"/>
  <c r="AA375" i="2"/>
  <c r="Y328" i="2"/>
  <c r="X418" i="2"/>
  <c r="V354" i="2"/>
  <c r="T375" i="2"/>
  <c r="AP418" i="2"/>
  <c r="AO375" i="2"/>
  <c r="AM541" i="2"/>
  <c r="AM436" i="2"/>
  <c r="AM375" i="2"/>
  <c r="AK328" i="2"/>
  <c r="AJ541" i="2"/>
  <c r="AI418" i="2"/>
  <c r="AJ354" i="2"/>
  <c r="AG375" i="2"/>
  <c r="AE328" i="2"/>
  <c r="AB392" i="2"/>
  <c r="Z392" i="2"/>
  <c r="AA328" i="2"/>
  <c r="X375" i="2"/>
  <c r="AO541" i="2"/>
  <c r="AN460" i="2"/>
  <c r="AP392" i="2"/>
  <c r="AK418" i="2"/>
  <c r="AJ436" i="2"/>
  <c r="AE418" i="2"/>
  <c r="AB418" i="2"/>
  <c r="AA418" i="2"/>
  <c r="W418" i="2"/>
  <c r="AP541" i="2"/>
  <c r="AN497" i="2"/>
  <c r="AP460" i="2"/>
  <c r="AN436" i="2"/>
  <c r="AN418" i="2"/>
  <c r="AN314" i="2"/>
  <c r="AL497" i="2"/>
  <c r="AL418" i="2"/>
  <c r="AM314" i="2"/>
  <c r="AH497" i="2"/>
  <c r="AJ431" i="2"/>
  <c r="AI392" i="2"/>
  <c r="AH314" i="2"/>
  <c r="AE541" i="2"/>
  <c r="AG471" i="2"/>
  <c r="AF418" i="2"/>
  <c r="AG314" i="2"/>
  <c r="AD541" i="2"/>
  <c r="AD471" i="2"/>
  <c r="AC418" i="2"/>
  <c r="AC314" i="2"/>
  <c r="Y541" i="2"/>
  <c r="Z471" i="2"/>
  <c r="Z418" i="2"/>
  <c r="AA314" i="2"/>
  <c r="X497" i="2"/>
  <c r="V431" i="2"/>
  <c r="W392" i="2"/>
  <c r="AP497" i="2"/>
  <c r="AO471" i="2"/>
  <c r="AP314" i="2"/>
  <c r="AL471" i="2"/>
  <c r="AM431" i="2"/>
  <c r="AK314" i="2"/>
  <c r="AJ497" i="2"/>
  <c r="AI471" i="2"/>
  <c r="AJ314" i="2"/>
  <c r="AF497" i="2"/>
  <c r="AG431" i="2"/>
  <c r="AE314" i="2"/>
  <c r="AC497" i="2"/>
  <c r="AC431" i="2"/>
  <c r="Z497" i="2"/>
  <c r="AA431" i="2"/>
  <c r="Y314" i="2"/>
  <c r="W471" i="2"/>
  <c r="W314" i="2"/>
  <c r="T314" i="2"/>
  <c r="L8" i="2"/>
  <c r="AP471" i="2"/>
  <c r="AO431" i="2"/>
  <c r="AK497" i="2"/>
  <c r="AL314" i="2"/>
  <c r="AJ471" i="2"/>
  <c r="AG497" i="2"/>
  <c r="AF454" i="2"/>
  <c r="AF314" i="2"/>
  <c r="AD497" i="2"/>
  <c r="AC471" i="2"/>
  <c r="AB314" i="2"/>
  <c r="AA497" i="2"/>
  <c r="Y454" i="2"/>
  <c r="Z314" i="2"/>
  <c r="V497" i="2"/>
  <c r="Z364" i="2"/>
  <c r="W364" i="2"/>
  <c r="AD364" i="2"/>
  <c r="AF364" i="2"/>
  <c r="AL364" i="2"/>
  <c r="AP364" i="2"/>
  <c r="AQ509" i="2"/>
  <c r="AC509" i="2"/>
  <c r="AI509" i="2"/>
  <c r="AP509" i="2"/>
  <c r="AA509" i="2"/>
  <c r="AK509" i="2"/>
  <c r="AN541" i="2"/>
  <c r="AM471" i="2"/>
  <c r="AL454" i="2"/>
  <c r="AK431" i="2"/>
  <c r="AH541" i="2"/>
  <c r="AI454" i="2"/>
  <c r="AH431" i="2"/>
  <c r="AG541" i="2"/>
  <c r="AE471" i="2"/>
  <c r="AE431" i="2"/>
  <c r="AB541" i="2"/>
  <c r="AC454" i="2"/>
  <c r="Z541" i="2"/>
  <c r="AA454" i="2"/>
  <c r="Y431" i="2"/>
  <c r="X541" i="2"/>
  <c r="X471" i="2"/>
  <c r="X431" i="2"/>
  <c r="V375" i="2"/>
  <c r="T541" i="2"/>
  <c r="T471" i="2"/>
  <c r="AN431" i="2"/>
  <c r="AK541" i="2"/>
  <c r="AL431" i="2"/>
  <c r="AI541" i="2"/>
  <c r="AH471" i="2"/>
  <c r="AI431" i="2"/>
  <c r="AF471" i="2"/>
  <c r="AF431" i="2"/>
  <c r="AC541" i="2"/>
  <c r="AB471" i="2"/>
  <c r="AB431" i="2"/>
  <c r="AA541" i="2"/>
  <c r="Y471" i="2"/>
  <c r="Z431" i="2"/>
  <c r="W454" i="2"/>
  <c r="M10" i="2"/>
  <c r="L5" i="2"/>
  <c r="AP431" i="2"/>
  <c r="AD431" i="2"/>
  <c r="W431" i="2"/>
  <c r="S530" i="2"/>
  <c r="X530" i="2"/>
  <c r="Z530" i="2"/>
  <c r="AB530" i="2"/>
  <c r="AG530" i="2"/>
  <c r="AH530" i="2"/>
  <c r="AO530" i="2"/>
  <c r="AE530" i="2"/>
  <c r="W530" i="2"/>
  <c r="Y530" i="2"/>
  <c r="AF530" i="2"/>
  <c r="AM530" i="2"/>
  <c r="AN530" i="2"/>
  <c r="AJ530" i="2"/>
  <c r="AQ530" i="2"/>
  <c r="AA530" i="2"/>
  <c r="AC530" i="2"/>
  <c r="AI530" i="2"/>
  <c r="AK530" i="2"/>
  <c r="AP530" i="2"/>
  <c r="V530" i="2"/>
  <c r="AD530" i="2"/>
  <c r="AL530" i="2"/>
  <c r="AA491" i="2"/>
  <c r="AP491" i="2"/>
  <c r="X491" i="2"/>
  <c r="AG491" i="2"/>
  <c r="AO491" i="2"/>
  <c r="AN491" i="2"/>
  <c r="AD491" i="2"/>
  <c r="AJ491" i="2"/>
  <c r="AM491" i="2"/>
  <c r="AM400" i="2"/>
  <c r="AP400" i="2"/>
  <c r="X400" i="2"/>
  <c r="AN400" i="2"/>
  <c r="AO400" i="2"/>
  <c r="AQ338" i="2"/>
  <c r="W338" i="2"/>
  <c r="AD338" i="2"/>
  <c r="AF338" i="2"/>
  <c r="AL338" i="2"/>
  <c r="AP338" i="2"/>
  <c r="Z338" i="2"/>
  <c r="V338" i="2"/>
  <c r="AA338" i="2"/>
  <c r="AC338" i="2"/>
  <c r="AE338" i="2"/>
  <c r="AJ338" i="2"/>
  <c r="AK338" i="2"/>
  <c r="AO338" i="2"/>
  <c r="AB338" i="2"/>
  <c r="AN338" i="2"/>
  <c r="X338" i="2"/>
  <c r="Y338" i="2"/>
  <c r="AG338" i="2"/>
  <c r="AH338" i="2"/>
  <c r="AM338" i="2"/>
  <c r="AI338" i="2"/>
  <c r="U312" i="2"/>
  <c r="X312" i="2"/>
  <c r="Y312" i="2"/>
  <c r="AG312" i="2"/>
  <c r="AH312" i="2"/>
  <c r="AM312" i="2"/>
  <c r="AK312" i="2"/>
  <c r="AQ312" i="2"/>
  <c r="W312" i="2"/>
  <c r="AD312" i="2"/>
  <c r="AF312" i="2"/>
  <c r="AL312" i="2"/>
  <c r="AP312" i="2"/>
  <c r="AC312" i="2"/>
  <c r="AE312" i="2"/>
  <c r="AJ312" i="2"/>
  <c r="AO312" i="2"/>
  <c r="Z312" i="2"/>
  <c r="AB312" i="2"/>
  <c r="AI312" i="2"/>
  <c r="AN312" i="2"/>
  <c r="S312" i="2"/>
  <c r="V312" i="2"/>
  <c r="AA312" i="2"/>
  <c r="AO509" i="2"/>
  <c r="AN454" i="2"/>
  <c r="AP375" i="2"/>
  <c r="AO364" i="2"/>
  <c r="AN354" i="2"/>
  <c r="AP328" i="2"/>
  <c r="AM454" i="2"/>
  <c r="AL436" i="2"/>
  <c r="AM392" i="2"/>
  <c r="AL375" i="2"/>
  <c r="AK364" i="2"/>
  <c r="AL328" i="2"/>
  <c r="AH509" i="2"/>
  <c r="AJ454" i="2"/>
  <c r="AH392" i="2"/>
  <c r="AJ364" i="2"/>
  <c r="AI354" i="2"/>
  <c r="AG509" i="2"/>
  <c r="AE454" i="2"/>
  <c r="AG392" i="2"/>
  <c r="AF375" i="2"/>
  <c r="AE364" i="2"/>
  <c r="AF328" i="2"/>
  <c r="AB509" i="2"/>
  <c r="AD454" i="2"/>
  <c r="AD375" i="2"/>
  <c r="AC364" i="2"/>
  <c r="AB354" i="2"/>
  <c r="AD328" i="2"/>
  <c r="Z509" i="2"/>
  <c r="Y497" i="2"/>
  <c r="Y392" i="2"/>
  <c r="AA364" i="2"/>
  <c r="Z354" i="2"/>
  <c r="V541" i="2"/>
  <c r="X509" i="2"/>
  <c r="W497" i="2"/>
  <c r="V454" i="2"/>
  <c r="X392" i="2"/>
  <c r="W375" i="2"/>
  <c r="V364" i="2"/>
  <c r="W328" i="2"/>
  <c r="U454" i="2"/>
  <c r="S375" i="2"/>
  <c r="M8" i="2"/>
  <c r="N8" i="2" s="1"/>
  <c r="AQ8" i="2" s="1"/>
  <c r="AP454" i="2"/>
  <c r="AO436" i="2"/>
  <c r="AO392" i="2"/>
  <c r="AN375" i="2"/>
  <c r="AP354" i="2"/>
  <c r="AN328" i="2"/>
  <c r="AL509" i="2"/>
  <c r="AK454" i="2"/>
  <c r="AK392" i="2"/>
  <c r="AM364" i="2"/>
  <c r="AL354" i="2"/>
  <c r="AJ509" i="2"/>
  <c r="AH454" i="2"/>
  <c r="AJ392" i="2"/>
  <c r="AI375" i="2"/>
  <c r="AH364" i="2"/>
  <c r="AI328" i="2"/>
  <c r="AE509" i="2"/>
  <c r="AG454" i="2"/>
  <c r="AE392" i="2"/>
  <c r="AG364" i="2"/>
  <c r="AF354" i="2"/>
  <c r="AD509" i="2"/>
  <c r="AB454" i="2"/>
  <c r="AC392" i="2"/>
  <c r="AB375" i="2"/>
  <c r="AD354" i="2"/>
  <c r="AB328" i="2"/>
  <c r="Z454" i="2"/>
  <c r="AA392" i="2"/>
  <c r="Y364" i="2"/>
  <c r="Z328" i="2"/>
  <c r="V509" i="2"/>
  <c r="X454" i="2"/>
  <c r="X364" i="2"/>
  <c r="W354" i="2"/>
  <c r="S509" i="2"/>
  <c r="U354" i="2"/>
  <c r="AN509" i="2"/>
  <c r="AP436" i="2"/>
  <c r="AN364" i="2"/>
  <c r="AM509" i="2"/>
  <c r="AM354" i="2"/>
  <c r="AI364" i="2"/>
  <c r="AH354" i="2"/>
  <c r="AF509" i="2"/>
  <c r="AG354" i="2"/>
  <c r="AB364" i="2"/>
  <c r="Y509" i="2"/>
  <c r="Y354" i="2"/>
  <c r="W509" i="2"/>
  <c r="T544" i="2"/>
  <c r="U544" i="2"/>
  <c r="AQ544" i="2"/>
  <c r="V544" i="2"/>
  <c r="Y544" i="2"/>
  <c r="AB544" i="2"/>
  <c r="AE544" i="2"/>
  <c r="AH544" i="2"/>
  <c r="AK544" i="2"/>
  <c r="S544" i="2"/>
  <c r="W544" i="2"/>
  <c r="Z544" i="2"/>
  <c r="AC544" i="2"/>
  <c r="AF544" i="2"/>
  <c r="AI544" i="2"/>
  <c r="AL544" i="2"/>
  <c r="X544" i="2"/>
  <c r="AO544" i="2"/>
  <c r="AD544" i="2"/>
  <c r="AJ544" i="2"/>
  <c r="AN544" i="2"/>
  <c r="AA544" i="2"/>
  <c r="AG544" i="2"/>
  <c r="AM544" i="2"/>
  <c r="AP544" i="2"/>
  <c r="S460" i="2"/>
  <c r="T460" i="2"/>
  <c r="W460" i="2"/>
  <c r="Z460" i="2"/>
  <c r="AC460" i="2"/>
  <c r="AF460" i="2"/>
  <c r="AI460" i="2"/>
  <c r="AL460" i="2"/>
  <c r="V460" i="2"/>
  <c r="Y460" i="2"/>
  <c r="AB460" i="2"/>
  <c r="AE460" i="2"/>
  <c r="U460" i="2"/>
  <c r="X460" i="2"/>
  <c r="AA460" i="2"/>
  <c r="AD460" i="2"/>
  <c r="AG460" i="2"/>
  <c r="AJ460" i="2"/>
  <c r="AM460" i="2"/>
  <c r="AQ460" i="2"/>
  <c r="AH460" i="2"/>
  <c r="U400" i="2"/>
  <c r="T400" i="2"/>
  <c r="S400" i="2"/>
  <c r="AQ400" i="2"/>
  <c r="V400" i="2"/>
  <c r="Y400" i="2"/>
  <c r="AB400" i="2"/>
  <c r="AE400" i="2"/>
  <c r="AH400" i="2"/>
  <c r="AK400" i="2"/>
  <c r="W400" i="2"/>
  <c r="Z400" i="2"/>
  <c r="AC400" i="2"/>
  <c r="AF400" i="2"/>
  <c r="AI400" i="2"/>
  <c r="AL400" i="2"/>
  <c r="AA400" i="2"/>
  <c r="AD400" i="2"/>
  <c r="AG400" i="2"/>
  <c r="AJ400" i="2"/>
  <c r="U436" i="2"/>
  <c r="AQ436" i="2"/>
  <c r="T436" i="2"/>
  <c r="S436" i="2"/>
  <c r="X436" i="2"/>
  <c r="AA436" i="2"/>
  <c r="AD436" i="2"/>
  <c r="AG436" i="2"/>
  <c r="V436" i="2"/>
  <c r="Y436" i="2"/>
  <c r="AB436" i="2"/>
  <c r="AE436" i="2"/>
  <c r="AH436" i="2"/>
  <c r="AK436" i="2"/>
  <c r="W436" i="2"/>
  <c r="Z436" i="2"/>
  <c r="AC436" i="2"/>
  <c r="AI436" i="2"/>
  <c r="T491" i="2"/>
  <c r="U491" i="2"/>
  <c r="AQ491" i="2"/>
  <c r="V491" i="2"/>
  <c r="Y491" i="2"/>
  <c r="AB491" i="2"/>
  <c r="AE491" i="2"/>
  <c r="AH491" i="2"/>
  <c r="AK491" i="2"/>
  <c r="S491" i="2"/>
  <c r="W491" i="2"/>
  <c r="Z491" i="2"/>
  <c r="AC491" i="2"/>
  <c r="AF491" i="2"/>
  <c r="AI491" i="2"/>
  <c r="AL491" i="2"/>
  <c r="AQ541" i="2"/>
  <c r="S541" i="2"/>
  <c r="T530" i="2"/>
  <c r="U530" i="2"/>
  <c r="T509" i="2"/>
  <c r="U509" i="2"/>
  <c r="AQ392" i="2"/>
  <c r="U392" i="2"/>
  <c r="T392" i="2"/>
  <c r="S392" i="2"/>
  <c r="U497" i="2"/>
  <c r="AQ497" i="2"/>
  <c r="U431" i="2"/>
  <c r="T431" i="2"/>
  <c r="AQ431" i="2"/>
  <c r="U471" i="2"/>
  <c r="AQ471" i="2"/>
  <c r="AQ454" i="2"/>
  <c r="S454" i="2"/>
  <c r="U418" i="2"/>
  <c r="T418" i="2"/>
  <c r="AQ418" i="2"/>
  <c r="T364" i="2"/>
  <c r="S364" i="2"/>
  <c r="U364" i="2"/>
  <c r="AQ364" i="2"/>
  <c r="S497" i="2"/>
  <c r="AQ375" i="2"/>
  <c r="U375" i="2"/>
  <c r="S354" i="2"/>
  <c r="AQ354" i="2"/>
  <c r="T354" i="2"/>
  <c r="T338" i="2"/>
  <c r="S338" i="2"/>
  <c r="U338" i="2"/>
  <c r="AQ314" i="2"/>
  <c r="U314" i="2"/>
  <c r="S314" i="2"/>
  <c r="S328" i="2"/>
  <c r="AQ328" i="2"/>
  <c r="T328" i="2"/>
  <c r="T312" i="2"/>
  <c r="DP4" i="2"/>
  <c r="DN4" i="2" s="1"/>
  <c r="DP4" i="25"/>
  <c r="DN4" i="25" s="1"/>
  <c r="DP7" i="2"/>
  <c r="DN7" i="2" s="1"/>
  <c r="DP7" i="25"/>
  <c r="DN7" i="25" s="1"/>
  <c r="L4" i="2"/>
  <c r="N4" i="2" s="1"/>
  <c r="DP8" i="2"/>
  <c r="DN8" i="2" s="1"/>
  <c r="DP8" i="25"/>
  <c r="DN8" i="25" s="1"/>
  <c r="L7" i="2"/>
  <c r="DP10" i="2"/>
  <c r="DN10" i="2" s="1"/>
  <c r="DP10" i="25"/>
  <c r="DN10" i="25" s="1"/>
  <c r="DP5" i="2"/>
  <c r="DN5" i="2" s="1"/>
  <c r="DP5" i="25"/>
  <c r="DN5" i="25" s="1"/>
  <c r="M7" i="2"/>
  <c r="L10" i="2"/>
  <c r="M5" i="2"/>
  <c r="N10" i="2" l="1"/>
  <c r="S10" i="2" s="1"/>
  <c r="N5" i="2"/>
  <c r="U5" i="2" s="1"/>
  <c r="U8" i="2"/>
  <c r="DU4" i="2"/>
  <c r="CH4" i="2" s="1"/>
  <c r="DU8" i="2"/>
  <c r="CH8" i="2" s="1"/>
  <c r="AR8" i="2" s="1"/>
  <c r="X8" i="2"/>
  <c r="Y8" i="2"/>
  <c r="AG8" i="2"/>
  <c r="AH8" i="2"/>
  <c r="AM8" i="2"/>
  <c r="AO8" i="2"/>
  <c r="AC8" i="2"/>
  <c r="AJ8" i="2"/>
  <c r="W8" i="2"/>
  <c r="AD8" i="2"/>
  <c r="AF8" i="2"/>
  <c r="AL8" i="2"/>
  <c r="AN8" i="2"/>
  <c r="V8" i="2"/>
  <c r="AK8" i="2"/>
  <c r="Z8" i="2"/>
  <c r="AB8" i="2"/>
  <c r="AI8" i="2"/>
  <c r="AP8" i="2"/>
  <c r="AA8" i="2"/>
  <c r="AE8" i="2"/>
  <c r="T8" i="2"/>
  <c r="S8" i="2"/>
  <c r="AI4" i="2"/>
  <c r="U4" i="2"/>
  <c r="AP4" i="2"/>
  <c r="S4" i="2"/>
  <c r="AA4" i="2"/>
  <c r="AO4" i="2"/>
  <c r="AG4" i="2"/>
  <c r="V4" i="2"/>
  <c r="AB4" i="2"/>
  <c r="AK4" i="2"/>
  <c r="AC4" i="2"/>
  <c r="AM4" i="2"/>
  <c r="Y4" i="2"/>
  <c r="AJ4" i="2"/>
  <c r="X4" i="2"/>
  <c r="AE4" i="2"/>
  <c r="AL4" i="2"/>
  <c r="AD4" i="2"/>
  <c r="AF4" i="2"/>
  <c r="T4" i="2"/>
  <c r="AH4" i="2"/>
  <c r="AN4" i="2"/>
  <c r="Z4" i="2"/>
  <c r="W4" i="2"/>
  <c r="AQ4" i="2"/>
  <c r="N7" i="2"/>
  <c r="AL10" i="2" l="1"/>
  <c r="DU10" i="2"/>
  <c r="CH10" i="2" s="1"/>
  <c r="Z10" i="2"/>
  <c r="AJ10" i="2"/>
  <c r="T10" i="2"/>
  <c r="AP10" i="2"/>
  <c r="AE10" i="2"/>
  <c r="AG10" i="2"/>
  <c r="AO10" i="2"/>
  <c r="X10" i="2"/>
  <c r="AC10" i="2"/>
  <c r="AH10" i="2"/>
  <c r="V10" i="2"/>
  <c r="AQ10" i="2"/>
  <c r="AR10" i="2" s="1"/>
  <c r="AM10" i="2"/>
  <c r="AA10" i="2"/>
  <c r="AF10" i="2"/>
  <c r="AK10" i="2"/>
  <c r="Y10" i="2"/>
  <c r="U10" i="2"/>
  <c r="AN10" i="2"/>
  <c r="AD10" i="2"/>
  <c r="AI10" i="2"/>
  <c r="W10" i="2"/>
  <c r="AB10" i="2"/>
  <c r="AE5" i="2"/>
  <c r="AL5" i="2"/>
  <c r="AP5" i="2"/>
  <c r="AM5" i="2"/>
  <c r="T5" i="2"/>
  <c r="Z5" i="2"/>
  <c r="AJ5" i="2"/>
  <c r="AO5" i="2"/>
  <c r="AI5" i="2"/>
  <c r="W5" i="2"/>
  <c r="AB5" i="2"/>
  <c r="S5" i="2"/>
  <c r="AD5" i="2"/>
  <c r="AN5" i="2"/>
  <c r="X5" i="2"/>
  <c r="AC5" i="2"/>
  <c r="AH5" i="2"/>
  <c r="V5" i="2"/>
  <c r="AQ5" i="2"/>
  <c r="DU5" i="2"/>
  <c r="CH5" i="2" s="1"/>
  <c r="AG5" i="2"/>
  <c r="AA5" i="2"/>
  <c r="AF5" i="2"/>
  <c r="AK5" i="2"/>
  <c r="Y5" i="2"/>
  <c r="AR4" i="2"/>
  <c r="AW4" i="2" s="1"/>
  <c r="G4" i="7" s="1"/>
  <c r="AW8" i="2"/>
  <c r="G8" i="7" s="1"/>
  <c r="W8" i="7"/>
  <c r="J111" i="17" s="1"/>
  <c r="AT8" i="2"/>
  <c r="AS8" i="2" s="1"/>
  <c r="CF8" i="2"/>
  <c r="DB8" i="2" s="1"/>
  <c r="AQ7" i="2"/>
  <c r="U7" i="2"/>
  <c r="S7" i="2"/>
  <c r="T7" i="2"/>
  <c r="V7" i="2"/>
  <c r="Y7" i="2"/>
  <c r="AB7" i="2"/>
  <c r="AE7" i="2"/>
  <c r="AH7" i="2"/>
  <c r="AK7" i="2"/>
  <c r="W7" i="2"/>
  <c r="Z7" i="2"/>
  <c r="AC7" i="2"/>
  <c r="AF7" i="2"/>
  <c r="AI7" i="2"/>
  <c r="AL7" i="2"/>
  <c r="X7" i="2"/>
  <c r="AA7" i="2"/>
  <c r="AD7" i="2"/>
  <c r="AJ7" i="2"/>
  <c r="AO7" i="2"/>
  <c r="AN7" i="2"/>
  <c r="AM7" i="2"/>
  <c r="AP7" i="2"/>
  <c r="AG7" i="2"/>
  <c r="DU7" i="2"/>
  <c r="CH7" i="2" s="1"/>
  <c r="AY8" i="2" l="1"/>
  <c r="H8" i="7" s="1"/>
  <c r="AT4" i="2"/>
  <c r="AY4" i="2" s="1"/>
  <c r="H4" i="7" s="1"/>
  <c r="DR8" i="2"/>
  <c r="AR5" i="2"/>
  <c r="CF5" i="2" s="1"/>
  <c r="DB5" i="2" s="1"/>
  <c r="CF4" i="2"/>
  <c r="DS8" i="2"/>
  <c r="CA8" i="2" s="1"/>
  <c r="X8" i="7"/>
  <c r="K111" i="17" s="1"/>
  <c r="CG8" i="2"/>
  <c r="DT8" i="2" s="1"/>
  <c r="W4" i="7"/>
  <c r="J107" i="17" s="1"/>
  <c r="CF10" i="2"/>
  <c r="AT10" i="2"/>
  <c r="AW10" i="2"/>
  <c r="G10" i="7" s="1"/>
  <c r="W10" i="7"/>
  <c r="J113" i="17" s="1"/>
  <c r="AS4" i="2"/>
  <c r="AR7" i="2"/>
  <c r="H8" i="27"/>
  <c r="L8" i="27" s="1"/>
  <c r="AX8" i="2"/>
  <c r="G8" i="27" s="1"/>
  <c r="BO8" i="2"/>
  <c r="BU8" i="2" s="1"/>
  <c r="BP8" i="2"/>
  <c r="BV8" i="2" s="1"/>
  <c r="BL8" i="2"/>
  <c r="BN8" i="2" s="1"/>
  <c r="BQ8" i="2"/>
  <c r="BW8" i="2" s="1"/>
  <c r="M8" i="27" l="1"/>
  <c r="N8" i="27" s="1"/>
  <c r="DR4" i="2"/>
  <c r="DB4" i="2"/>
  <c r="F10" i="23"/>
  <c r="F7" i="23"/>
  <c r="CG4" i="2"/>
  <c r="X4" i="7"/>
  <c r="K107" i="17" s="1"/>
  <c r="DQ8" i="2"/>
  <c r="R8" i="2" s="1"/>
  <c r="AT5" i="2"/>
  <c r="AS5" i="2" s="1"/>
  <c r="W5" i="7"/>
  <c r="J108" i="17" s="1"/>
  <c r="DC8" i="2"/>
  <c r="CB8" i="2" s="1"/>
  <c r="O8" i="7"/>
  <c r="F111" i="17" s="1"/>
  <c r="AW5" i="2"/>
  <c r="G5" i="7" s="1"/>
  <c r="DS4" i="2"/>
  <c r="AX4" i="2"/>
  <c r="G4" i="27" s="1"/>
  <c r="H4" i="27"/>
  <c r="BP4" i="2"/>
  <c r="BQ4" i="2"/>
  <c r="BO4" i="2"/>
  <c r="BL4" i="2"/>
  <c r="CG10" i="2"/>
  <c r="O10" i="7" s="1"/>
  <c r="F113" i="17" s="1"/>
  <c r="AS10" i="2"/>
  <c r="X10" i="7"/>
  <c r="K113" i="17" s="1"/>
  <c r="AY10" i="2"/>
  <c r="H10" i="7" s="1"/>
  <c r="CF7" i="2"/>
  <c r="AT7" i="2"/>
  <c r="AW7" i="2"/>
  <c r="G7" i="7" s="1"/>
  <c r="W7" i="7"/>
  <c r="J110" i="17" s="1"/>
  <c r="DJ8" i="2"/>
  <c r="P8" i="7"/>
  <c r="Q24" i="23"/>
  <c r="R24" i="23" s="1"/>
  <c r="S24" i="23" s="1"/>
  <c r="T24" i="23" s="1"/>
  <c r="U24" i="23" s="1"/>
  <c r="V24" i="23" s="1"/>
  <c r="W24" i="23" s="1"/>
  <c r="X24" i="23" s="1"/>
  <c r="Y24" i="23" s="1"/>
  <c r="Z24" i="23" s="1"/>
  <c r="AA24" i="23" s="1"/>
  <c r="AB24" i="23" s="1"/>
  <c r="AC24" i="23" s="1"/>
  <c r="AD24" i="23" s="1"/>
  <c r="AE24" i="23" s="1"/>
  <c r="AF24" i="23" s="1"/>
  <c r="AG24" i="23" s="1"/>
  <c r="AH24" i="23" s="1"/>
  <c r="AI24" i="23" s="1"/>
  <c r="AJ24" i="23" s="1"/>
  <c r="AK24" i="23" s="1"/>
  <c r="AL24" i="23" s="1"/>
  <c r="AM24" i="23" s="1"/>
  <c r="AN24" i="23" s="1"/>
  <c r="AO24" i="23" s="1"/>
  <c r="AP24" i="23" s="1"/>
  <c r="AQ24" i="23" s="1"/>
  <c r="AR24" i="23" s="1"/>
  <c r="AS24" i="23" s="1"/>
  <c r="AT24" i="23" s="1"/>
  <c r="AU24" i="23" s="1"/>
  <c r="AV24" i="23" s="1"/>
  <c r="AW24" i="23" s="1"/>
  <c r="AX24" i="23" s="1"/>
  <c r="AY24" i="23" s="1"/>
  <c r="DS5" i="2"/>
  <c r="CA5" i="2" s="1"/>
  <c r="DR5" i="2"/>
  <c r="DS10" i="2"/>
  <c r="DB10" i="2"/>
  <c r="DR10" i="2"/>
  <c r="P8" i="2" l="1"/>
  <c r="F7" i="1" s="1"/>
  <c r="Q8" i="7"/>
  <c r="G111" i="17" s="1"/>
  <c r="DQ4" i="2"/>
  <c r="R4" i="2" s="1"/>
  <c r="DC4" i="2"/>
  <c r="CA4" i="2"/>
  <c r="O4" i="7"/>
  <c r="F107" i="17" s="1"/>
  <c r="F10" i="21"/>
  <c r="F10" i="1"/>
  <c r="DT4" i="2"/>
  <c r="CB4" i="2" s="1"/>
  <c r="X5" i="7"/>
  <c r="K108" i="17" s="1"/>
  <c r="AY5" i="2"/>
  <c r="H5" i="7" s="1"/>
  <c r="CG5" i="2"/>
  <c r="DT5" i="2" s="1"/>
  <c r="O8" i="6"/>
  <c r="CD8" i="2"/>
  <c r="DK8" i="2"/>
  <c r="DL8" i="2"/>
  <c r="DM8" i="2" s="1"/>
  <c r="CC8" i="2"/>
  <c r="H10" i="27"/>
  <c r="L10" i="27" s="1"/>
  <c r="AX10" i="2"/>
  <c r="G10" i="27" s="1"/>
  <c r="BQ10" i="2"/>
  <c r="BW10" i="2" s="1"/>
  <c r="BP10" i="2"/>
  <c r="BV10" i="2" s="1"/>
  <c r="BO10" i="2"/>
  <c r="BU10" i="2" s="1"/>
  <c r="BL10" i="2"/>
  <c r="BN10" i="2" s="1"/>
  <c r="BU4" i="2"/>
  <c r="L4" i="27"/>
  <c r="M4" i="27" s="1"/>
  <c r="BN4" i="2"/>
  <c r="P4" i="2"/>
  <c r="DS7" i="2"/>
  <c r="DR7" i="2"/>
  <c r="DB7" i="2"/>
  <c r="H5" i="27"/>
  <c r="L5" i="27" s="1"/>
  <c r="AX5" i="2"/>
  <c r="G5" i="27" s="1"/>
  <c r="BQ5" i="2"/>
  <c r="BW5" i="2" s="1"/>
  <c r="BL5" i="2"/>
  <c r="BN5" i="2" s="1"/>
  <c r="BP5" i="2"/>
  <c r="BV5" i="2" s="1"/>
  <c r="F3" i="23" s="1"/>
  <c r="BO5" i="2"/>
  <c r="BU5" i="2" s="1"/>
  <c r="BV4" i="2"/>
  <c r="F16" i="23" s="1"/>
  <c r="CA10" i="2"/>
  <c r="DJ5" i="2"/>
  <c r="P5" i="7"/>
  <c r="Q24" i="21"/>
  <c r="R24" i="21" s="1"/>
  <c r="S24" i="21" s="1"/>
  <c r="T24" i="21" s="1"/>
  <c r="U24" i="21" s="1"/>
  <c r="V24" i="21" s="1"/>
  <c r="W24" i="21" s="1"/>
  <c r="X24" i="21" s="1"/>
  <c r="Y24" i="21" s="1"/>
  <c r="Z24" i="21" s="1"/>
  <c r="AA24" i="21" s="1"/>
  <c r="AB24" i="21" s="1"/>
  <c r="AC24" i="21" s="1"/>
  <c r="AD24" i="21" s="1"/>
  <c r="AE24" i="21" s="1"/>
  <c r="AF24" i="21" s="1"/>
  <c r="AG24" i="21" s="1"/>
  <c r="AH24" i="21" s="1"/>
  <c r="AI24" i="21" s="1"/>
  <c r="AJ24" i="21" s="1"/>
  <c r="AK24" i="21" s="1"/>
  <c r="AL24" i="21" s="1"/>
  <c r="AM24" i="21" s="1"/>
  <c r="AN24" i="21" s="1"/>
  <c r="AO24" i="21" s="1"/>
  <c r="AP24" i="21" s="1"/>
  <c r="AQ24" i="21" s="1"/>
  <c r="AR24" i="21" s="1"/>
  <c r="AS24" i="21" s="1"/>
  <c r="AT24" i="21" s="1"/>
  <c r="AU24" i="21" s="1"/>
  <c r="AV24" i="21" s="1"/>
  <c r="AW24" i="21" s="1"/>
  <c r="AX24" i="21" s="1"/>
  <c r="AY24" i="21" s="1"/>
  <c r="Q24" i="1"/>
  <c r="AS7" i="2"/>
  <c r="CG7" i="2"/>
  <c r="X7" i="7"/>
  <c r="K110" i="17" s="1"/>
  <c r="AY7" i="2"/>
  <c r="H7" i="7" s="1"/>
  <c r="DC10" i="2"/>
  <c r="DQ10" i="2"/>
  <c r="DT10" i="2"/>
  <c r="BW4" i="2"/>
  <c r="M5" i="27" l="1"/>
  <c r="N5" i="27" s="1"/>
  <c r="M10" i="27"/>
  <c r="N10" i="27" s="1"/>
  <c r="F7" i="21"/>
  <c r="M12" i="2" s="1"/>
  <c r="DK4" i="2"/>
  <c r="DJ4" i="2"/>
  <c r="S8" i="7"/>
  <c r="I111" i="17" s="1"/>
  <c r="R8" i="7"/>
  <c r="H111" i="17" s="1"/>
  <c r="CC4" i="2"/>
  <c r="P4" i="7"/>
  <c r="U8" i="7"/>
  <c r="O4" i="6"/>
  <c r="F17" i="23"/>
  <c r="F12" i="23"/>
  <c r="M20" i="2"/>
  <c r="F16" i="1"/>
  <c r="F16" i="21"/>
  <c r="Q4" i="7"/>
  <c r="O5" i="7"/>
  <c r="F108" i="17" s="1"/>
  <c r="DC5" i="2"/>
  <c r="CB5" i="2" s="1"/>
  <c r="DK5" i="2" s="1"/>
  <c r="DL4" i="2"/>
  <c r="DM4" i="2" s="1"/>
  <c r="CD4" i="2"/>
  <c r="DQ5" i="2"/>
  <c r="P5" i="2" s="1"/>
  <c r="CB10" i="2"/>
  <c r="CJ8" i="2"/>
  <c r="CT8" i="2" s="1"/>
  <c r="CI8" i="2"/>
  <c r="CW8" i="2" s="1"/>
  <c r="Q8" i="6"/>
  <c r="V8" i="7"/>
  <c r="R10" i="2"/>
  <c r="P10" i="2"/>
  <c r="DQ7" i="2"/>
  <c r="DC7" i="2"/>
  <c r="DT7" i="2"/>
  <c r="R24" i="1"/>
  <c r="S24" i="1" s="1"/>
  <c r="T24" i="1" s="1"/>
  <c r="U24" i="1" s="1"/>
  <c r="V24" i="1" s="1"/>
  <c r="W24" i="1" s="1"/>
  <c r="X24" i="1" s="1"/>
  <c r="Y24" i="1" s="1"/>
  <c r="Z24" i="1" s="1"/>
  <c r="AA24" i="1" s="1"/>
  <c r="AB24" i="1" s="1"/>
  <c r="AC24" i="1" s="1"/>
  <c r="AD24" i="1" s="1"/>
  <c r="AE24" i="1" s="1"/>
  <c r="AF24" i="1" s="1"/>
  <c r="AG24" i="1" s="1"/>
  <c r="AH24" i="1" s="1"/>
  <c r="AI24" i="1" s="1"/>
  <c r="AJ24" i="1" s="1"/>
  <c r="AK24" i="1" s="1"/>
  <c r="AL24" i="1" s="1"/>
  <c r="AM24" i="1" s="1"/>
  <c r="AN24" i="1" s="1"/>
  <c r="AO24" i="1" s="1"/>
  <c r="AP24" i="1" s="1"/>
  <c r="AQ24" i="1" s="1"/>
  <c r="AR24" i="1" s="1"/>
  <c r="AS24" i="1" s="1"/>
  <c r="AT24" i="1" s="1"/>
  <c r="AU24" i="1" s="1"/>
  <c r="AV24" i="1" s="1"/>
  <c r="AW24" i="1" s="1"/>
  <c r="AX24" i="1" s="1"/>
  <c r="AY24" i="1" s="1"/>
  <c r="DJ10" i="2"/>
  <c r="P10" i="7"/>
  <c r="DO16" i="2"/>
  <c r="DO17" i="2"/>
  <c r="DO18" i="2"/>
  <c r="H7" i="27"/>
  <c r="AX7" i="2"/>
  <c r="G7" i="27" s="1"/>
  <c r="BQ7" i="2"/>
  <c r="BW7" i="2" s="1"/>
  <c r="BO7" i="2"/>
  <c r="BU7" i="2" s="1"/>
  <c r="BP7" i="2"/>
  <c r="BV7" i="2" s="1"/>
  <c r="BL7" i="2"/>
  <c r="BN7" i="2" s="1"/>
  <c r="U22" i="23"/>
  <c r="V22" i="23" s="1"/>
  <c r="W22" i="23" s="1"/>
  <c r="X22" i="23" s="1"/>
  <c r="Y22" i="23" s="1"/>
  <c r="Z22" i="23" s="1"/>
  <c r="AA22" i="23" s="1"/>
  <c r="AB22" i="23" s="1"/>
  <c r="AC22" i="23" s="1"/>
  <c r="AD22" i="23" s="1"/>
  <c r="AE22" i="23" s="1"/>
  <c r="AF22" i="23" s="1"/>
  <c r="AG22" i="23" s="1"/>
  <c r="AH22" i="23" s="1"/>
  <c r="O7" i="7"/>
  <c r="F110" i="17" s="1"/>
  <c r="CA7" i="2"/>
  <c r="N4" i="27"/>
  <c r="P8" i="6" l="1"/>
  <c r="AV8" i="2" s="1"/>
  <c r="U4" i="7"/>
  <c r="G107" i="17"/>
  <c r="Q10" i="7"/>
  <c r="G113" i="17" s="1"/>
  <c r="R4" i="7"/>
  <c r="H107" i="17" s="1"/>
  <c r="S4" i="7"/>
  <c r="I107" i="17" s="1"/>
  <c r="V4" i="7"/>
  <c r="F9" i="23"/>
  <c r="F19" i="23"/>
  <c r="F12" i="1"/>
  <c r="F12" i="21"/>
  <c r="M14" i="2"/>
  <c r="F5" i="1"/>
  <c r="F5" i="21"/>
  <c r="F17" i="21"/>
  <c r="F17" i="1"/>
  <c r="F3" i="21"/>
  <c r="F3" i="1"/>
  <c r="CI4" i="2"/>
  <c r="CS4" i="2" s="1"/>
  <c r="CK8" i="2"/>
  <c r="CC5" i="2"/>
  <c r="DL5" i="2"/>
  <c r="DM5" i="2" s="1"/>
  <c r="O5" i="6"/>
  <c r="V5" i="7" s="1"/>
  <c r="Q5" i="7"/>
  <c r="G108" i="17" s="1"/>
  <c r="CD5" i="2"/>
  <c r="Q4" i="6"/>
  <c r="CL8" i="2"/>
  <c r="CJ4" i="2"/>
  <c r="CR4" i="2" s="1"/>
  <c r="R5" i="2"/>
  <c r="CO8" i="2"/>
  <c r="CQ8" i="2"/>
  <c r="CD10" i="2"/>
  <c r="CC10" i="2"/>
  <c r="DK10" i="2"/>
  <c r="O10" i="6"/>
  <c r="V10" i="7" s="1"/>
  <c r="DL10" i="2"/>
  <c r="DM10" i="2" s="1"/>
  <c r="CU8" i="2"/>
  <c r="CM8" i="2"/>
  <c r="CY8" i="2"/>
  <c r="CZ8" i="2"/>
  <c r="CX8" i="2"/>
  <c r="CN8" i="2"/>
  <c r="CV8" i="2"/>
  <c r="CR8" i="2"/>
  <c r="CP8" i="2"/>
  <c r="CS8" i="2"/>
  <c r="CB7" i="2"/>
  <c r="L7" i="27"/>
  <c r="M7" i="27" s="1"/>
  <c r="DO21" i="2"/>
  <c r="DJ7" i="2"/>
  <c r="P7" i="7"/>
  <c r="U22" i="21"/>
  <c r="V22" i="21" s="1"/>
  <c r="W22" i="21" s="1"/>
  <c r="X22" i="21" s="1"/>
  <c r="Y22" i="21" s="1"/>
  <c r="Z22" i="21" s="1"/>
  <c r="AA22" i="21" s="1"/>
  <c r="AB22" i="21" s="1"/>
  <c r="AC22" i="21" s="1"/>
  <c r="AD22" i="21" s="1"/>
  <c r="AE22" i="21" s="1"/>
  <c r="AF22" i="21" s="1"/>
  <c r="AG22" i="21" s="1"/>
  <c r="AH22" i="21" s="1"/>
  <c r="U22" i="1"/>
  <c r="DO19" i="2"/>
  <c r="DO20" i="2"/>
  <c r="P7" i="2"/>
  <c r="R7" i="2"/>
  <c r="DO23" i="2"/>
  <c r="AZ24" i="1"/>
  <c r="DO22" i="2"/>
  <c r="P4" i="6" l="1"/>
  <c r="AV4" i="2" s="1"/>
  <c r="DK7" i="2"/>
  <c r="T8" i="7"/>
  <c r="DL7" i="2"/>
  <c r="DM7" i="2" s="1"/>
  <c r="S10" i="7"/>
  <c r="P10" i="6" s="1"/>
  <c r="AV10" i="2" s="1"/>
  <c r="CI10" i="2"/>
  <c r="CO10" i="2" s="1"/>
  <c r="CI5" i="2"/>
  <c r="CW5" i="2" s="1"/>
  <c r="S5" i="7"/>
  <c r="I108" i="17" s="1"/>
  <c r="F2" i="1"/>
  <c r="F2" i="21"/>
  <c r="F19" i="1"/>
  <c r="F19" i="21"/>
  <c r="CW4" i="2"/>
  <c r="U10" i="7"/>
  <c r="CT4" i="2"/>
  <c r="CV4" i="2"/>
  <c r="CP4" i="2"/>
  <c r="CU4" i="2"/>
  <c r="L14" i="2"/>
  <c r="N14" i="2" s="1"/>
  <c r="CZ4" i="2"/>
  <c r="CN4" i="2"/>
  <c r="CX4" i="2"/>
  <c r="R10" i="7"/>
  <c r="H113" i="17" s="1"/>
  <c r="U5" i="7"/>
  <c r="CL4" i="2"/>
  <c r="Q5" i="6"/>
  <c r="F9" i="1"/>
  <c r="F9" i="21"/>
  <c r="F4" i="1"/>
  <c r="F4" i="21"/>
  <c r="CJ5" i="2"/>
  <c r="CL5" i="2" s="1"/>
  <c r="P5" i="6"/>
  <c r="AV5" i="2" s="1"/>
  <c r="CJ10" i="2"/>
  <c r="CT10" i="2" s="1"/>
  <c r="R5" i="7"/>
  <c r="H108" i="17" s="1"/>
  <c r="CQ4" i="2"/>
  <c r="CM4" i="2"/>
  <c r="CK4" i="2"/>
  <c r="CO4" i="2"/>
  <c r="CY4" i="2"/>
  <c r="Q10" i="6"/>
  <c r="CC7" i="2"/>
  <c r="Q7" i="7"/>
  <c r="G110" i="17" s="1"/>
  <c r="CD7" i="2"/>
  <c r="O7" i="6"/>
  <c r="V7" i="7" s="1"/>
  <c r="I113" i="17"/>
  <c r="V22" i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AG22" i="1" s="1"/>
  <c r="AH22" i="1" s="1"/>
  <c r="N7" i="27"/>
  <c r="P553" i="25"/>
  <c r="L553" i="25" s="1"/>
  <c r="P457" i="25"/>
  <c r="L457" i="25" s="1"/>
  <c r="P362" i="25"/>
  <c r="L362" i="25" s="1"/>
  <c r="P433" i="25"/>
  <c r="L433" i="25" s="1"/>
  <c r="BA24" i="1"/>
  <c r="R345" i="25"/>
  <c r="M345" i="25" s="1"/>
  <c r="R403" i="25"/>
  <c r="M403" i="25" s="1"/>
  <c r="R385" i="25"/>
  <c r="M385" i="25" s="1"/>
  <c r="P337" i="25"/>
  <c r="L337" i="25" s="1"/>
  <c r="P504" i="25"/>
  <c r="L504" i="25" s="1"/>
  <c r="R531" i="25"/>
  <c r="M531" i="25" s="1"/>
  <c r="R510" i="25"/>
  <c r="M510" i="25" s="1"/>
  <c r="P494" i="25"/>
  <c r="L494" i="25" s="1"/>
  <c r="R317" i="25"/>
  <c r="M317" i="25" s="1"/>
  <c r="P311" i="25"/>
  <c r="L311" i="25" s="1"/>
  <c r="P415" i="25"/>
  <c r="L415" i="25" s="1"/>
  <c r="R459" i="25"/>
  <c r="M459" i="25" s="1"/>
  <c r="R444" i="25"/>
  <c r="M444" i="25" s="1"/>
  <c r="P398" i="25"/>
  <c r="L398" i="25" s="1"/>
  <c r="R374" i="25"/>
  <c r="M374" i="25" s="1"/>
  <c r="P524" i="25"/>
  <c r="L524" i="25" s="1"/>
  <c r="R481" i="25"/>
  <c r="M481" i="25" s="1"/>
  <c r="AC14" i="2" l="1"/>
  <c r="CK5" i="2"/>
  <c r="CM5" i="2"/>
  <c r="CO5" i="2"/>
  <c r="CU5" i="2"/>
  <c r="CQ5" i="2"/>
  <c r="CS5" i="2"/>
  <c r="CY5" i="2"/>
  <c r="M13" i="2"/>
  <c r="CS10" i="2"/>
  <c r="CY10" i="2"/>
  <c r="CW10" i="2"/>
  <c r="CK10" i="2"/>
  <c r="CQ10" i="2"/>
  <c r="CU10" i="2"/>
  <c r="M16" i="2"/>
  <c r="CM10" i="2"/>
  <c r="T10" i="7"/>
  <c r="CJ7" i="2"/>
  <c r="CR7" i="2" s="1"/>
  <c r="S7" i="7"/>
  <c r="P7" i="6" s="1"/>
  <c r="T5" i="7"/>
  <c r="L12" i="2"/>
  <c r="N12" i="2" s="1"/>
  <c r="CI7" i="2"/>
  <c r="CM7" i="2" s="1"/>
  <c r="Y14" i="2"/>
  <c r="AG14" i="2"/>
  <c r="AM14" i="2"/>
  <c r="AH14" i="2"/>
  <c r="AQ14" i="2"/>
  <c r="W14" i="2"/>
  <c r="AD14" i="2"/>
  <c r="AJ14" i="2"/>
  <c r="AA14" i="2"/>
  <c r="AP14" i="2"/>
  <c r="AL14" i="2"/>
  <c r="AE14" i="2"/>
  <c r="X14" i="2"/>
  <c r="AO14" i="2"/>
  <c r="CZ5" i="2"/>
  <c r="AN14" i="2"/>
  <c r="AF14" i="2"/>
  <c r="S14" i="2"/>
  <c r="V14" i="2"/>
  <c r="U7" i="7"/>
  <c r="AK14" i="2"/>
  <c r="T14" i="2"/>
  <c r="AI14" i="2"/>
  <c r="Z14" i="2"/>
  <c r="U14" i="2"/>
  <c r="AB14" i="2"/>
  <c r="CZ10" i="2"/>
  <c r="CN5" i="2"/>
  <c r="CP10" i="2"/>
  <c r="CN10" i="2"/>
  <c r="CT5" i="2"/>
  <c r="CR5" i="2"/>
  <c r="M18" i="2"/>
  <c r="CP5" i="2"/>
  <c r="CX10" i="2"/>
  <c r="CV5" i="2"/>
  <c r="CL10" i="2"/>
  <c r="CV10" i="2"/>
  <c r="CR10" i="2"/>
  <c r="CX5" i="2"/>
  <c r="R7" i="7"/>
  <c r="H110" i="17" s="1"/>
  <c r="Q7" i="6"/>
  <c r="T4" i="7"/>
  <c r="M17" i="2"/>
  <c r="M19" i="2"/>
  <c r="I110" i="17" l="1"/>
  <c r="CZ7" i="2"/>
  <c r="CN7" i="2"/>
  <c r="CX7" i="2"/>
  <c r="CV7" i="2"/>
  <c r="CL7" i="2"/>
  <c r="CP7" i="2"/>
  <c r="CT7" i="2"/>
  <c r="AJ12" i="2"/>
  <c r="AP12" i="2"/>
  <c r="AF12" i="2"/>
  <c r="AA12" i="2"/>
  <c r="AQ12" i="2"/>
  <c r="AN12" i="2"/>
  <c r="AG12" i="2"/>
  <c r="V12" i="2"/>
  <c r="AC12" i="2"/>
  <c r="AB12" i="2"/>
  <c r="AH12" i="2"/>
  <c r="AL12" i="2"/>
  <c r="Z12" i="2"/>
  <c r="AO12" i="2"/>
  <c r="AE12" i="2"/>
  <c r="AI12" i="2"/>
  <c r="AD12" i="2"/>
  <c r="U12" i="2"/>
  <c r="S12" i="2"/>
  <c r="AM12" i="2"/>
  <c r="X12" i="2"/>
  <c r="Y12" i="2"/>
  <c r="T12" i="2"/>
  <c r="W12" i="2"/>
  <c r="AK12" i="2"/>
  <c r="CW7" i="2"/>
  <c r="CK7" i="2"/>
  <c r="CU7" i="2"/>
  <c r="CY7" i="2"/>
  <c r="CS7" i="2"/>
  <c r="CO7" i="2"/>
  <c r="CQ7" i="2"/>
  <c r="AK23" i="23"/>
  <c r="AL23" i="23" s="1"/>
  <c r="AM23" i="23" s="1"/>
  <c r="AN23" i="23" s="1"/>
  <c r="AO23" i="23" s="1"/>
  <c r="AP23" i="23" s="1"/>
  <c r="AQ23" i="23" s="1"/>
  <c r="AR23" i="23" s="1"/>
  <c r="AS23" i="23" s="1"/>
  <c r="AT23" i="23" s="1"/>
  <c r="AU23" i="23" s="1"/>
  <c r="AV23" i="23" s="1"/>
  <c r="AW23" i="23" s="1"/>
  <c r="AX23" i="23" s="1"/>
  <c r="AY23" i="23" s="1"/>
  <c r="M15" i="2"/>
  <c r="AV7" i="2"/>
  <c r="F11" i="21" l="1"/>
  <c r="F11" i="1"/>
  <c r="F14" i="21"/>
  <c r="F14" i="1"/>
  <c r="AK23" i="1"/>
  <c r="AK23" i="21"/>
  <c r="AL23" i="21" s="1"/>
  <c r="AM23" i="21" s="1"/>
  <c r="AN23" i="21" s="1"/>
  <c r="AO23" i="21" s="1"/>
  <c r="AP23" i="21" s="1"/>
  <c r="AQ23" i="21" s="1"/>
  <c r="AR23" i="21" s="1"/>
  <c r="AS23" i="21" s="1"/>
  <c r="AT23" i="21" s="1"/>
  <c r="AU23" i="21" s="1"/>
  <c r="AV23" i="21" s="1"/>
  <c r="AW23" i="21" s="1"/>
  <c r="AX23" i="21" s="1"/>
  <c r="AY23" i="21" s="1"/>
  <c r="T7" i="7"/>
  <c r="P420" i="25"/>
  <c r="L420" i="25" s="1"/>
  <c r="R513" i="25"/>
  <c r="M513" i="25" s="1"/>
  <c r="P331" i="25"/>
  <c r="L331" i="25" s="1"/>
  <c r="R395" i="25"/>
  <c r="M395" i="25" s="1"/>
  <c r="R410" i="25"/>
  <c r="M410" i="25" s="1"/>
  <c r="P474" i="25"/>
  <c r="L474" i="25" s="1"/>
  <c r="R483" i="25"/>
  <c r="M483" i="25" s="1"/>
  <c r="P549" i="25"/>
  <c r="L549" i="25" s="1"/>
  <c r="R323" i="25"/>
  <c r="M323" i="25" s="1"/>
  <c r="R435" i="25"/>
  <c r="M435" i="25" s="1"/>
  <c r="P521" i="25"/>
  <c r="L521" i="25" s="1"/>
  <c r="P384" i="25"/>
  <c r="L384" i="25" s="1"/>
  <c r="R361" i="25"/>
  <c r="M361" i="25" s="1"/>
  <c r="P429" i="25"/>
  <c r="L429" i="25" s="1"/>
  <c r="P502" i="25"/>
  <c r="L502" i="25" s="1"/>
  <c r="P453" i="25"/>
  <c r="L453" i="25" s="1"/>
  <c r="R538" i="25"/>
  <c r="M538" i="25" s="1"/>
  <c r="R460" i="25"/>
  <c r="M460" i="25" s="1"/>
  <c r="R347" i="25"/>
  <c r="M347" i="25" s="1"/>
  <c r="P374" i="25"/>
  <c r="L374" i="25" s="1"/>
  <c r="N374" i="25" s="1"/>
  <c r="AQ374" i="25" s="1"/>
  <c r="AO20" i="23"/>
  <c r="AP20" i="23" s="1"/>
  <c r="AQ20" i="23" s="1"/>
  <c r="AR20" i="23" s="1"/>
  <c r="AS20" i="23" s="1"/>
  <c r="AT20" i="23" s="1"/>
  <c r="AU20" i="23" s="1"/>
  <c r="AV20" i="23" s="1"/>
  <c r="AW20" i="23" s="1"/>
  <c r="AX20" i="23" s="1"/>
  <c r="AY20" i="23" s="1"/>
  <c r="L13" i="2" l="1"/>
  <c r="N13" i="2" s="1"/>
  <c r="F18" i="1"/>
  <c r="F18" i="21"/>
  <c r="AL23" i="1"/>
  <c r="AM23" i="1" s="1"/>
  <c r="AN23" i="1" s="1"/>
  <c r="AO23" i="1" s="1"/>
  <c r="AP23" i="1" s="1"/>
  <c r="AQ23" i="1" s="1"/>
  <c r="AR23" i="1" s="1"/>
  <c r="AS23" i="1" s="1"/>
  <c r="AT23" i="1" s="1"/>
  <c r="AU23" i="1" s="1"/>
  <c r="AV23" i="1" s="1"/>
  <c r="AW23" i="1" s="1"/>
  <c r="AX23" i="1" s="1"/>
  <c r="AY23" i="1" s="1"/>
  <c r="CH374" i="25"/>
  <c r="AR374" i="25" s="1"/>
  <c r="AO20" i="21"/>
  <c r="AP20" i="21" s="1"/>
  <c r="AQ20" i="21" s="1"/>
  <c r="AR20" i="21" s="1"/>
  <c r="AS20" i="21" s="1"/>
  <c r="AT20" i="21" s="1"/>
  <c r="AU20" i="21" s="1"/>
  <c r="AV20" i="21" s="1"/>
  <c r="AW20" i="21" s="1"/>
  <c r="AX20" i="21" s="1"/>
  <c r="AY20" i="21" s="1"/>
  <c r="AO20" i="1"/>
  <c r="P548" i="25"/>
  <c r="L548" i="25" s="1"/>
  <c r="R404" i="25"/>
  <c r="M404" i="25" s="1"/>
  <c r="R473" i="25"/>
  <c r="M473" i="25" s="1"/>
  <c r="P368" i="25"/>
  <c r="L368" i="25" s="1"/>
  <c r="P451" i="25"/>
  <c r="L451" i="25" s="1"/>
  <c r="R535" i="25"/>
  <c r="M535" i="25" s="1"/>
  <c r="P320" i="25"/>
  <c r="L320" i="25" s="1"/>
  <c r="R508" i="25"/>
  <c r="M508" i="25" s="1"/>
  <c r="P497" i="25"/>
  <c r="L497" i="25" s="1"/>
  <c r="P428" i="25"/>
  <c r="L428" i="25" s="1"/>
  <c r="R362" i="25"/>
  <c r="M362" i="25" s="1"/>
  <c r="N362" i="25" s="1"/>
  <c r="AQ362" i="25" s="1"/>
  <c r="P348" i="25"/>
  <c r="L348" i="25" s="1"/>
  <c r="P490" i="25"/>
  <c r="L490" i="25" s="1"/>
  <c r="R336" i="25"/>
  <c r="M336" i="25" s="1"/>
  <c r="P383" i="25"/>
  <c r="L383" i="25" s="1"/>
  <c r="R445" i="25"/>
  <c r="M445" i="25" s="1"/>
  <c r="R467" i="25"/>
  <c r="M467" i="25" s="1"/>
  <c r="P413" i="25"/>
  <c r="L413" i="25" s="1"/>
  <c r="P520" i="25"/>
  <c r="L520" i="25" s="1"/>
  <c r="R394" i="25"/>
  <c r="M394" i="25" s="1"/>
  <c r="DP340" i="2"/>
  <c r="U13" i="2" l="1"/>
  <c r="V13" i="2"/>
  <c r="AF13" i="2"/>
  <c r="AI13" i="2"/>
  <c r="AB13" i="2"/>
  <c r="AD13" i="2"/>
  <c r="AM13" i="2"/>
  <c r="X13" i="2"/>
  <c r="AJ13" i="2"/>
  <c r="AE13" i="2"/>
  <c r="AC13" i="2"/>
  <c r="AL13" i="2"/>
  <c r="W13" i="2"/>
  <c r="AA13" i="2"/>
  <c r="AP13" i="2"/>
  <c r="Y13" i="2"/>
  <c r="AO13" i="2"/>
  <c r="AN13" i="2"/>
  <c r="Z13" i="2"/>
  <c r="AH13" i="2"/>
  <c r="AK13" i="2"/>
  <c r="T13" i="2"/>
  <c r="AG13" i="2"/>
  <c r="S13" i="2"/>
  <c r="AQ13" i="2"/>
  <c r="AT374" i="25"/>
  <c r="AS374" i="25" s="1"/>
  <c r="J374" i="25"/>
  <c r="P325" i="25"/>
  <c r="L325" i="25" s="1"/>
  <c r="P345" i="25"/>
  <c r="L345" i="25" s="1"/>
  <c r="N345" i="25" s="1"/>
  <c r="AQ345" i="25" s="1"/>
  <c r="P458" i="25"/>
  <c r="L458" i="25" s="1"/>
  <c r="P472" i="25"/>
  <c r="L472" i="25" s="1"/>
  <c r="CH362" i="25"/>
  <c r="AR362" i="25" s="1"/>
  <c r="DP365" i="2"/>
  <c r="AZ23" i="1"/>
  <c r="AP20" i="1"/>
  <c r="AQ20" i="1" s="1"/>
  <c r="AR20" i="1" s="1"/>
  <c r="AS20" i="1" s="1"/>
  <c r="AT20" i="1" s="1"/>
  <c r="AU20" i="1" s="1"/>
  <c r="AV20" i="1" s="1"/>
  <c r="AW20" i="1" s="1"/>
  <c r="AX20" i="1" s="1"/>
  <c r="AY20" i="1" s="1"/>
  <c r="AT362" i="25" l="1"/>
  <c r="AS362" i="25" s="1"/>
  <c r="J362" i="25"/>
  <c r="DF374" i="25"/>
  <c r="DH374" i="25"/>
  <c r="DE374" i="25"/>
  <c r="BJ374" i="25"/>
  <c r="DG374" i="25"/>
  <c r="DD374" i="25"/>
  <c r="DI374" i="25"/>
  <c r="BK374" i="25"/>
  <c r="BI374" i="25"/>
  <c r="R536" i="25"/>
  <c r="M536" i="25" s="1"/>
  <c r="R408" i="25"/>
  <c r="M408" i="25" s="1"/>
  <c r="P512" i="25"/>
  <c r="L512" i="25" s="1"/>
  <c r="R381" i="25"/>
  <c r="M381" i="25" s="1"/>
  <c r="R453" i="25"/>
  <c r="M453" i="25" s="1"/>
  <c r="N453" i="25" s="1"/>
  <c r="AQ453" i="25" s="1"/>
  <c r="CH453" i="25" s="1"/>
  <c r="AR453" i="25" s="1"/>
  <c r="R414" i="25"/>
  <c r="M414" i="25" s="1"/>
  <c r="R519" i="25"/>
  <c r="M519" i="25" s="1"/>
  <c r="P399" i="25"/>
  <c r="L399" i="25" s="1"/>
  <c r="R432" i="25"/>
  <c r="M432" i="25" s="1"/>
  <c r="P329" i="25"/>
  <c r="L329" i="25" s="1"/>
  <c r="R348" i="25"/>
  <c r="M348" i="25" s="1"/>
  <c r="N348" i="25" s="1"/>
  <c r="AQ348" i="25" s="1"/>
  <c r="CH348" i="25" s="1"/>
  <c r="P463" i="25"/>
  <c r="L463" i="25" s="1"/>
  <c r="P542" i="25"/>
  <c r="L542" i="25" s="1"/>
  <c r="P312" i="25"/>
  <c r="L312" i="25" s="1"/>
  <c r="R480" i="25"/>
  <c r="M480" i="25" s="1"/>
  <c r="R372" i="25"/>
  <c r="M372" i="25" s="1"/>
  <c r="R504" i="25"/>
  <c r="M504" i="25" s="1"/>
  <c r="N504" i="25" s="1"/>
  <c r="AQ504" i="25" s="1"/>
  <c r="CH504" i="25" s="1"/>
  <c r="P352" i="25"/>
  <c r="L352" i="25" s="1"/>
  <c r="P487" i="25"/>
  <c r="L487" i="25" s="1"/>
  <c r="P391" i="25"/>
  <c r="L391" i="25" s="1"/>
  <c r="P446" i="25"/>
  <c r="L446" i="25" s="1"/>
  <c r="R543" i="25"/>
  <c r="M543" i="25" s="1"/>
  <c r="R321" i="25"/>
  <c r="M321" i="25" s="1"/>
  <c r="P546" i="25"/>
  <c r="L546" i="25" s="1"/>
  <c r="R436" i="25"/>
  <c r="M436" i="25" s="1"/>
  <c r="R309" i="25"/>
  <c r="M309" i="25" s="1"/>
  <c r="P496" i="25"/>
  <c r="L496" i="25" s="1"/>
  <c r="P519" i="25"/>
  <c r="L519" i="25" s="1"/>
  <c r="AZ20" i="1"/>
  <c r="BA20" i="1" s="1"/>
  <c r="R382" i="25"/>
  <c r="M382" i="25" s="1"/>
  <c r="P411" i="25"/>
  <c r="L411" i="25" s="1"/>
  <c r="R327" i="25"/>
  <c r="M327" i="25" s="1"/>
  <c r="P424" i="25"/>
  <c r="L424" i="25" s="1"/>
  <c r="R465" i="25"/>
  <c r="M465" i="25" s="1"/>
  <c r="R368" i="25"/>
  <c r="M368" i="25" s="1"/>
  <c r="N368" i="25" s="1"/>
  <c r="AQ368" i="25" s="1"/>
  <c r="CH368" i="25" s="1"/>
  <c r="AR368" i="25" s="1"/>
  <c r="R486" i="25"/>
  <c r="M486" i="25" s="1"/>
  <c r="P389" i="25"/>
  <c r="L389" i="25" s="1"/>
  <c r="R507" i="25"/>
  <c r="M507" i="25" s="1"/>
  <c r="CH345" i="25"/>
  <c r="AR345" i="25" s="1"/>
  <c r="AI22" i="23"/>
  <c r="AJ22" i="23" s="1"/>
  <c r="AK22" i="23" s="1"/>
  <c r="AL22" i="23" s="1"/>
  <c r="AM22" i="23" s="1"/>
  <c r="AN22" i="23" s="1"/>
  <c r="AO22" i="23" s="1"/>
  <c r="AP22" i="23" s="1"/>
  <c r="AQ22" i="23" s="1"/>
  <c r="AR22" i="23" s="1"/>
  <c r="AS22" i="23" s="1"/>
  <c r="AT22" i="23" s="1"/>
  <c r="AU22" i="23" s="1"/>
  <c r="AV22" i="23" s="1"/>
  <c r="AW22" i="23" s="1"/>
  <c r="AX22" i="23" s="1"/>
  <c r="AY22" i="23" s="1"/>
  <c r="R463" i="25"/>
  <c r="M463" i="25" s="1"/>
  <c r="R397" i="25"/>
  <c r="M397" i="25" s="1"/>
  <c r="P476" i="25"/>
  <c r="L476" i="25" s="1"/>
  <c r="R490" i="25"/>
  <c r="M490" i="25" s="1"/>
  <c r="N490" i="25" s="1"/>
  <c r="AQ490" i="25" s="1"/>
  <c r="P431" i="25"/>
  <c r="L431" i="25" s="1"/>
  <c r="P421" i="25"/>
  <c r="L421" i="25" s="1"/>
  <c r="P385" i="25"/>
  <c r="L385" i="25" s="1"/>
  <c r="N385" i="25" s="1"/>
  <c r="AQ385" i="25" s="1"/>
  <c r="R351" i="25"/>
  <c r="M351" i="25" s="1"/>
  <c r="P349" i="25"/>
  <c r="L349" i="25" s="1"/>
  <c r="R331" i="25"/>
  <c r="M331" i="25" s="1"/>
  <c r="N331" i="25" s="1"/>
  <c r="AQ331" i="25" s="1"/>
  <c r="P499" i="25"/>
  <c r="L499" i="25" s="1"/>
  <c r="R405" i="25"/>
  <c r="M405" i="25" s="1"/>
  <c r="P455" i="25"/>
  <c r="L455" i="25" s="1"/>
  <c r="R532" i="25"/>
  <c r="M532" i="25" s="1"/>
  <c r="P322" i="25"/>
  <c r="L322" i="25" s="1"/>
  <c r="R511" i="25"/>
  <c r="M511" i="25" s="1"/>
  <c r="P551" i="25"/>
  <c r="L551" i="25" s="1"/>
  <c r="R437" i="25"/>
  <c r="M437" i="25" s="1"/>
  <c r="P370" i="25"/>
  <c r="L370" i="25" s="1"/>
  <c r="P522" i="25"/>
  <c r="L522" i="25" s="1"/>
  <c r="R341" i="25"/>
  <c r="M341" i="25" s="1"/>
  <c r="R325" i="25"/>
  <c r="M325" i="25" s="1"/>
  <c r="N325" i="25" s="1"/>
  <c r="AQ325" i="25" s="1"/>
  <c r="R500" i="25"/>
  <c r="M500" i="25" s="1"/>
  <c r="P335" i="25"/>
  <c r="L335" i="25" s="1"/>
  <c r="P467" i="25"/>
  <c r="L467" i="25" s="1"/>
  <c r="N467" i="25" s="1"/>
  <c r="AQ467" i="25" s="1"/>
  <c r="P540" i="25"/>
  <c r="L540" i="25" s="1"/>
  <c r="R359" i="25"/>
  <c r="M359" i="25" s="1"/>
  <c r="R529" i="25"/>
  <c r="M529" i="25" s="1"/>
  <c r="R551" i="25"/>
  <c r="M551" i="25" s="1"/>
  <c r="R417" i="25"/>
  <c r="M417" i="25" s="1"/>
  <c r="P409" i="25"/>
  <c r="L409" i="25" s="1"/>
  <c r="P444" i="25"/>
  <c r="L444" i="25" s="1"/>
  <c r="N444" i="25" s="1"/>
  <c r="AQ444" i="25" s="1"/>
  <c r="P372" i="25"/>
  <c r="L372" i="25" s="1"/>
  <c r="P518" i="25"/>
  <c r="L518" i="25" s="1"/>
  <c r="R342" i="25"/>
  <c r="M342" i="25" s="1"/>
  <c r="BA23" i="1"/>
  <c r="R452" i="25"/>
  <c r="M452" i="25" s="1"/>
  <c r="R474" i="25"/>
  <c r="M474" i="25" s="1"/>
  <c r="N474" i="25" s="1"/>
  <c r="AQ474" i="25" s="1"/>
  <c r="P493" i="25"/>
  <c r="L493" i="25" s="1"/>
  <c r="R423" i="25"/>
  <c r="M423" i="25" s="1"/>
  <c r="P313" i="25"/>
  <c r="L313" i="25" s="1"/>
  <c r="R387" i="25"/>
  <c r="M387" i="25" s="1"/>
  <c r="P379" i="25"/>
  <c r="L379" i="25" s="1"/>
  <c r="F13" i="1" l="1"/>
  <c r="F13" i="21"/>
  <c r="AT453" i="25"/>
  <c r="AS453" i="25" s="1"/>
  <c r="J453" i="25"/>
  <c r="AT368" i="25"/>
  <c r="AS368" i="25" s="1"/>
  <c r="J368" i="25"/>
  <c r="BJ362" i="25"/>
  <c r="DI362" i="25"/>
  <c r="DF362" i="25"/>
  <c r="DG362" i="25"/>
  <c r="DE362" i="25"/>
  <c r="BK362" i="25"/>
  <c r="DH362" i="25"/>
  <c r="DD362" i="25"/>
  <c r="BI362" i="25"/>
  <c r="AT345" i="25"/>
  <c r="AS345" i="25" s="1"/>
  <c r="J345" i="25"/>
  <c r="N463" i="25"/>
  <c r="AQ463" i="25" s="1"/>
  <c r="CH463" i="25" s="1"/>
  <c r="AR463" i="25" s="1"/>
  <c r="N372" i="25"/>
  <c r="AQ372" i="25" s="1"/>
  <c r="CH372" i="25" s="1"/>
  <c r="AR372" i="25" s="1"/>
  <c r="N519" i="25"/>
  <c r="AQ519" i="25" s="1"/>
  <c r="CH519" i="25" s="1"/>
  <c r="AR519" i="25" s="1"/>
  <c r="AR504" i="25"/>
  <c r="AR348" i="25"/>
  <c r="CH325" i="25"/>
  <c r="AR325" i="25" s="1"/>
  <c r="AI22" i="21"/>
  <c r="AJ22" i="21" s="1"/>
  <c r="AK22" i="21" s="1"/>
  <c r="AL22" i="21" s="1"/>
  <c r="AM22" i="21" s="1"/>
  <c r="AN22" i="21" s="1"/>
  <c r="AO22" i="21" s="1"/>
  <c r="AP22" i="21" s="1"/>
  <c r="AQ22" i="21" s="1"/>
  <c r="AR22" i="21" s="1"/>
  <c r="AS22" i="21" s="1"/>
  <c r="AT22" i="21" s="1"/>
  <c r="AU22" i="21" s="1"/>
  <c r="AV22" i="21" s="1"/>
  <c r="AW22" i="21" s="1"/>
  <c r="AX22" i="21" s="1"/>
  <c r="AY22" i="21" s="1"/>
  <c r="AI22" i="1"/>
  <c r="CH444" i="25"/>
  <c r="AR444" i="25" s="1"/>
  <c r="R461" i="25"/>
  <c r="M461" i="25" s="1"/>
  <c r="R501" i="25"/>
  <c r="M501" i="25" s="1"/>
  <c r="R370" i="25"/>
  <c r="M370" i="25" s="1"/>
  <c r="N370" i="25" s="1"/>
  <c r="AQ370" i="25" s="1"/>
  <c r="R310" i="25"/>
  <c r="M310" i="25" s="1"/>
  <c r="P387" i="25"/>
  <c r="L387" i="25" s="1"/>
  <c r="N387" i="25" s="1"/>
  <c r="AQ387" i="25" s="1"/>
  <c r="R525" i="25"/>
  <c r="M525" i="25" s="1"/>
  <c r="P482" i="25"/>
  <c r="L482" i="25" s="1"/>
  <c r="R546" i="25"/>
  <c r="M546" i="25" s="1"/>
  <c r="N546" i="25" s="1"/>
  <c r="AQ546" i="25" s="1"/>
  <c r="P535" i="25"/>
  <c r="L535" i="25" s="1"/>
  <c r="N535" i="25" s="1"/>
  <c r="AQ535" i="25" s="1"/>
  <c r="R407" i="25"/>
  <c r="M407" i="25" s="1"/>
  <c r="R443" i="25"/>
  <c r="M443" i="25" s="1"/>
  <c r="R376" i="25"/>
  <c r="M376" i="25" s="1"/>
  <c r="R494" i="25"/>
  <c r="M494" i="25" s="1"/>
  <c r="N494" i="25" s="1"/>
  <c r="AQ494" i="25" s="1"/>
  <c r="P513" i="25"/>
  <c r="L513" i="25" s="1"/>
  <c r="N513" i="25" s="1"/>
  <c r="AQ513" i="25" s="1"/>
  <c r="P450" i="25"/>
  <c r="L450" i="25" s="1"/>
  <c r="P318" i="25"/>
  <c r="L318" i="25" s="1"/>
  <c r="R329" i="25"/>
  <c r="M329" i="25" s="1"/>
  <c r="N329" i="25" s="1"/>
  <c r="AQ329" i="25" s="1"/>
  <c r="P427" i="25"/>
  <c r="L427" i="25" s="1"/>
  <c r="P346" i="25"/>
  <c r="L346" i="25" s="1"/>
  <c r="P418" i="25"/>
  <c r="L418" i="25" s="1"/>
  <c r="P356" i="25"/>
  <c r="L356" i="25" s="1"/>
  <c r="CH385" i="25"/>
  <c r="AR385" i="25" s="1"/>
  <c r="P514" i="25"/>
  <c r="L514" i="25" s="1"/>
  <c r="R380" i="25"/>
  <c r="M380" i="25" s="1"/>
  <c r="R400" i="25"/>
  <c r="M400" i="25" s="1"/>
  <c r="P419" i="25"/>
  <c r="L419" i="25" s="1"/>
  <c r="R502" i="25"/>
  <c r="M502" i="25" s="1"/>
  <c r="N502" i="25" s="1"/>
  <c r="AQ502" i="25" s="1"/>
  <c r="R522" i="25"/>
  <c r="M522" i="25" s="1"/>
  <c r="N522" i="25" s="1"/>
  <c r="AQ522" i="25" s="1"/>
  <c r="R326" i="25"/>
  <c r="M326" i="25" s="1"/>
  <c r="P394" i="25"/>
  <c r="L394" i="25" s="1"/>
  <c r="N394" i="25" s="1"/>
  <c r="AQ394" i="25" s="1"/>
  <c r="R366" i="25"/>
  <c r="M366" i="25" s="1"/>
  <c r="R552" i="25"/>
  <c r="M552" i="25" s="1"/>
  <c r="P536" i="25"/>
  <c r="L536" i="25" s="1"/>
  <c r="N536" i="25" s="1"/>
  <c r="AQ536" i="25" s="1"/>
  <c r="P339" i="25"/>
  <c r="L339" i="25" s="1"/>
  <c r="R482" i="25"/>
  <c r="M482" i="25" s="1"/>
  <c r="P452" i="25"/>
  <c r="L452" i="25" s="1"/>
  <c r="N452" i="25" s="1"/>
  <c r="AQ452" i="25" s="1"/>
  <c r="P434" i="25"/>
  <c r="L434" i="25" s="1"/>
  <c r="P358" i="25"/>
  <c r="L358" i="25" s="1"/>
  <c r="P492" i="25"/>
  <c r="L492" i="25" s="1"/>
  <c r="R466" i="25"/>
  <c r="M466" i="25" s="1"/>
  <c r="R440" i="25"/>
  <c r="M440" i="25" s="1"/>
  <c r="P321" i="25"/>
  <c r="L321" i="25" s="1"/>
  <c r="N321" i="25" s="1"/>
  <c r="AQ321" i="25" s="1"/>
  <c r="CH467" i="25"/>
  <c r="AR467" i="25" s="1"/>
  <c r="CH490" i="25"/>
  <c r="AR490" i="25" s="1"/>
  <c r="CH474" i="25"/>
  <c r="AR474" i="25" s="1"/>
  <c r="CH331" i="25"/>
  <c r="AR331" i="25" s="1"/>
  <c r="R424" i="25"/>
  <c r="M424" i="25" s="1"/>
  <c r="N424" i="25" s="1"/>
  <c r="AQ424" i="25" s="1"/>
  <c r="R356" i="25"/>
  <c r="M356" i="25" s="1"/>
  <c r="R539" i="25"/>
  <c r="M539" i="25" s="1"/>
  <c r="P438" i="25"/>
  <c r="L438" i="25" s="1"/>
  <c r="R512" i="25"/>
  <c r="M512" i="25" s="1"/>
  <c r="N512" i="25" s="1"/>
  <c r="AQ512" i="25" s="1"/>
  <c r="P402" i="25"/>
  <c r="L402" i="25" s="1"/>
  <c r="P459" i="25"/>
  <c r="L459" i="25" s="1"/>
  <c r="N459" i="25" s="1"/>
  <c r="AQ459" i="25" s="1"/>
  <c r="P544" i="25"/>
  <c r="L544" i="25" s="1"/>
  <c r="R413" i="25"/>
  <c r="M413" i="25" s="1"/>
  <c r="N413" i="25" s="1"/>
  <c r="AQ413" i="25" s="1"/>
  <c r="P316" i="25"/>
  <c r="L316" i="25" s="1"/>
  <c r="P366" i="25"/>
  <c r="L366" i="25" s="1"/>
  <c r="P377" i="25"/>
  <c r="L377" i="25" s="1"/>
  <c r="P495" i="25"/>
  <c r="L495" i="25" s="1"/>
  <c r="R448" i="25"/>
  <c r="M448" i="25" s="1"/>
  <c r="P344" i="25"/>
  <c r="L344" i="25" s="1"/>
  <c r="R388" i="25"/>
  <c r="M388" i="25" s="1"/>
  <c r="P485" i="25"/>
  <c r="L485" i="25" s="1"/>
  <c r="P527" i="25"/>
  <c r="L527" i="25" s="1"/>
  <c r="R476" i="25"/>
  <c r="M476" i="25" s="1"/>
  <c r="N476" i="25" s="1"/>
  <c r="AQ476" i="25" s="1"/>
  <c r="R330" i="25"/>
  <c r="M330" i="25" s="1"/>
  <c r="N551" i="25"/>
  <c r="AQ551" i="25" s="1"/>
  <c r="L18" i="2" l="1"/>
  <c r="N18" i="2" s="1"/>
  <c r="L17" i="2"/>
  <c r="N17" i="2" s="1"/>
  <c r="F6" i="1"/>
  <c r="F6" i="21"/>
  <c r="AT490" i="25"/>
  <c r="AS490" i="25" s="1"/>
  <c r="J490" i="25"/>
  <c r="AT467" i="25"/>
  <c r="AS467" i="25" s="1"/>
  <c r="J467" i="25"/>
  <c r="AT348" i="25"/>
  <c r="AS348" i="25" s="1"/>
  <c r="J348" i="25"/>
  <c r="DF345" i="25"/>
  <c r="BI345" i="25"/>
  <c r="BK345" i="25"/>
  <c r="DI345" i="25"/>
  <c r="BJ345" i="25"/>
  <c r="DH345" i="25"/>
  <c r="DG345" i="25"/>
  <c r="DE345" i="25"/>
  <c r="DD345" i="25"/>
  <c r="AT385" i="25"/>
  <c r="AS385" i="25" s="1"/>
  <c r="J385" i="25"/>
  <c r="AT325" i="25"/>
  <c r="AS325" i="25" s="1"/>
  <c r="J325" i="25"/>
  <c r="BJ453" i="25"/>
  <c r="BI453" i="25"/>
  <c r="BK453" i="25"/>
  <c r="DI453" i="25"/>
  <c r="DG453" i="25"/>
  <c r="DD453" i="25"/>
  <c r="DF453" i="25"/>
  <c r="DH453" i="25"/>
  <c r="DE453" i="25"/>
  <c r="AT519" i="25"/>
  <c r="AS519" i="25" s="1"/>
  <c r="J519" i="25"/>
  <c r="AT444" i="25"/>
  <c r="AS444" i="25" s="1"/>
  <c r="J444" i="25"/>
  <c r="AT331" i="25"/>
  <c r="AS331" i="25" s="1"/>
  <c r="J331" i="25"/>
  <c r="AT474" i="25"/>
  <c r="AS474" i="25" s="1"/>
  <c r="J474" i="25"/>
  <c r="AT372" i="25"/>
  <c r="AS372" i="25" s="1"/>
  <c r="J372" i="25"/>
  <c r="AT504" i="25"/>
  <c r="AS504" i="25" s="1"/>
  <c r="J504" i="25"/>
  <c r="AT463" i="25"/>
  <c r="AS463" i="25" s="1"/>
  <c r="J463" i="25"/>
  <c r="DI368" i="25"/>
  <c r="DF368" i="25"/>
  <c r="BI368" i="25"/>
  <c r="DD368" i="25"/>
  <c r="DE368" i="25"/>
  <c r="BK368" i="25"/>
  <c r="BJ368" i="25"/>
  <c r="DG368" i="25"/>
  <c r="DH368" i="25"/>
  <c r="N482" i="25"/>
  <c r="AQ482" i="25" s="1"/>
  <c r="CH482" i="25" s="1"/>
  <c r="AR482" i="25" s="1"/>
  <c r="N366" i="25"/>
  <c r="AQ366" i="25" s="1"/>
  <c r="CH366" i="25" s="1"/>
  <c r="AR366" i="25" s="1"/>
  <c r="CH476" i="25"/>
  <c r="AR476" i="25" s="1"/>
  <c r="CH370" i="25"/>
  <c r="AR370" i="25" s="1"/>
  <c r="CH535" i="25"/>
  <c r="AR535" i="25" s="1"/>
  <c r="CH424" i="25"/>
  <c r="AR424" i="25" s="1"/>
  <c r="CH321" i="25"/>
  <c r="AR321" i="25" s="1"/>
  <c r="CH394" i="25"/>
  <c r="AR394" i="25" s="1"/>
  <c r="CH513" i="25"/>
  <c r="AR513" i="25" s="1"/>
  <c r="N356" i="25"/>
  <c r="AQ356" i="25" s="1"/>
  <c r="CH413" i="25"/>
  <c r="AR413" i="25" s="1"/>
  <c r="CH512" i="25"/>
  <c r="AR512" i="25" s="1"/>
  <c r="CH522" i="25"/>
  <c r="AR522" i="25" s="1"/>
  <c r="CH459" i="25"/>
  <c r="AR459" i="25" s="1"/>
  <c r="AU25" i="23"/>
  <c r="AV25" i="23" s="1"/>
  <c r="AW25" i="23" s="1"/>
  <c r="AX25" i="23" s="1"/>
  <c r="AY25" i="23" s="1"/>
  <c r="CH551" i="25"/>
  <c r="AR551" i="25" s="1"/>
  <c r="CH452" i="25"/>
  <c r="AR452" i="25" s="1"/>
  <c r="CH502" i="25"/>
  <c r="AR502" i="25" s="1"/>
  <c r="CH387" i="25"/>
  <c r="AR387" i="25" s="1"/>
  <c r="AJ22" i="1"/>
  <c r="AK22" i="1" s="1"/>
  <c r="AL22" i="1" s="1"/>
  <c r="AM22" i="1" s="1"/>
  <c r="AN22" i="1" s="1"/>
  <c r="AO22" i="1" s="1"/>
  <c r="AP22" i="1" s="1"/>
  <c r="AQ22" i="1" s="1"/>
  <c r="AR22" i="1" s="1"/>
  <c r="AS22" i="1" s="1"/>
  <c r="AT22" i="1" s="1"/>
  <c r="AU22" i="1" s="1"/>
  <c r="AV22" i="1" s="1"/>
  <c r="AW22" i="1" s="1"/>
  <c r="AX22" i="1" s="1"/>
  <c r="AY22" i="1" s="1"/>
  <c r="CH536" i="25"/>
  <c r="AR536" i="25" s="1"/>
  <c r="CH329" i="25"/>
  <c r="AR329" i="25" s="1"/>
  <c r="CH494" i="25"/>
  <c r="AR494" i="25" s="1"/>
  <c r="CH546" i="25"/>
  <c r="AR546" i="25" s="1"/>
  <c r="AN18" i="2" l="1"/>
  <c r="V17" i="2"/>
  <c r="AM18" i="2"/>
  <c r="AQ18" i="2"/>
  <c r="AC18" i="2"/>
  <c r="AH18" i="2"/>
  <c r="AA18" i="2"/>
  <c r="AK18" i="2"/>
  <c r="V18" i="2"/>
  <c r="AB18" i="2"/>
  <c r="AP18" i="2"/>
  <c r="AD18" i="2"/>
  <c r="AE18" i="2"/>
  <c r="Z18" i="2"/>
  <c r="W18" i="2"/>
  <c r="X18" i="2"/>
  <c r="T18" i="2"/>
  <c r="AG18" i="2"/>
  <c r="AI18" i="2"/>
  <c r="S18" i="2"/>
  <c r="Y18" i="2"/>
  <c r="AJ18" i="2"/>
  <c r="AL18" i="2"/>
  <c r="AF18" i="2"/>
  <c r="AO18" i="2"/>
  <c r="U18" i="2"/>
  <c r="L16" i="2"/>
  <c r="N16" i="2" s="1"/>
  <c r="T17" i="2"/>
  <c r="AE17" i="2"/>
  <c r="AM17" i="2"/>
  <c r="Z17" i="2"/>
  <c r="AF17" i="2"/>
  <c r="AA17" i="2"/>
  <c r="U17" i="2"/>
  <c r="AQ17" i="2"/>
  <c r="AJ17" i="2"/>
  <c r="AH17" i="2"/>
  <c r="AD17" i="2"/>
  <c r="AL17" i="2"/>
  <c r="W17" i="2"/>
  <c r="L15" i="2"/>
  <c r="N15" i="2" s="1"/>
  <c r="U15" i="2" s="1"/>
  <c r="AB17" i="2"/>
  <c r="AN17" i="2"/>
  <c r="S17" i="2"/>
  <c r="Y17" i="2"/>
  <c r="AI17" i="2"/>
  <c r="X17" i="2"/>
  <c r="AC17" i="2"/>
  <c r="AO17" i="2"/>
  <c r="AG17" i="2"/>
  <c r="AK17" i="2"/>
  <c r="AP17" i="2"/>
  <c r="AT535" i="25"/>
  <c r="AS535" i="25" s="1"/>
  <c r="J535" i="25"/>
  <c r="AT476" i="25"/>
  <c r="AS476" i="25" s="1"/>
  <c r="J476" i="25"/>
  <c r="AT482" i="25"/>
  <c r="AS482" i="25" s="1"/>
  <c r="J482" i="25"/>
  <c r="DE490" i="25"/>
  <c r="BJ490" i="25"/>
  <c r="DG490" i="25"/>
  <c r="DH490" i="25"/>
  <c r="DF490" i="25"/>
  <c r="BK490" i="25"/>
  <c r="DI490" i="25"/>
  <c r="DD490" i="25"/>
  <c r="BI490" i="25"/>
  <c r="AT494" i="25"/>
  <c r="AS494" i="25" s="1"/>
  <c r="J494" i="25"/>
  <c r="AT329" i="25"/>
  <c r="AS329" i="25" s="1"/>
  <c r="J329" i="25"/>
  <c r="AT536" i="25"/>
  <c r="AS536" i="25" s="1"/>
  <c r="J536" i="25"/>
  <c r="AT522" i="25"/>
  <c r="AS522" i="25" s="1"/>
  <c r="J522" i="25"/>
  <c r="AT413" i="25"/>
  <c r="AS413" i="25" s="1"/>
  <c r="J413" i="25"/>
  <c r="DE504" i="25"/>
  <c r="DG504" i="25"/>
  <c r="DI504" i="25"/>
  <c r="DD504" i="25"/>
  <c r="BJ504" i="25"/>
  <c r="DF504" i="25"/>
  <c r="BK504" i="25"/>
  <c r="BI504" i="25"/>
  <c r="DH504" i="25"/>
  <c r="DF474" i="25"/>
  <c r="BI474" i="25"/>
  <c r="BK474" i="25"/>
  <c r="DH474" i="25"/>
  <c r="BJ474" i="25"/>
  <c r="DI474" i="25"/>
  <c r="DD474" i="25"/>
  <c r="DE474" i="25"/>
  <c r="DG474" i="25"/>
  <c r="BK444" i="25"/>
  <c r="BJ444" i="25"/>
  <c r="BI444" i="25"/>
  <c r="DF444" i="25"/>
  <c r="DE444" i="25"/>
  <c r="DI444" i="25"/>
  <c r="DD444" i="25"/>
  <c r="DH444" i="25"/>
  <c r="DG444" i="25"/>
  <c r="DH519" i="25"/>
  <c r="DI519" i="25"/>
  <c r="BJ519" i="25"/>
  <c r="BI519" i="25"/>
  <c r="DF519" i="25"/>
  <c r="BK519" i="25"/>
  <c r="DE519" i="25"/>
  <c r="DD519" i="25"/>
  <c r="DG519" i="25"/>
  <c r="DH385" i="25"/>
  <c r="BJ385" i="25"/>
  <c r="DF385" i="25"/>
  <c r="DI385" i="25"/>
  <c r="BK385" i="25"/>
  <c r="BI385" i="25"/>
  <c r="DD385" i="25"/>
  <c r="DG385" i="25"/>
  <c r="DE385" i="25"/>
  <c r="AT452" i="25"/>
  <c r="AS452" i="25" s="1"/>
  <c r="J452" i="25"/>
  <c r="AT512" i="25"/>
  <c r="AS512" i="25" s="1"/>
  <c r="J512" i="25"/>
  <c r="AT513" i="25"/>
  <c r="AS513" i="25" s="1"/>
  <c r="J513" i="25"/>
  <c r="AT394" i="25"/>
  <c r="AS394" i="25" s="1"/>
  <c r="J394" i="25"/>
  <c r="AT424" i="25"/>
  <c r="AS424" i="25" s="1"/>
  <c r="J424" i="25"/>
  <c r="AT370" i="25"/>
  <c r="AS370" i="25" s="1"/>
  <c r="J370" i="25"/>
  <c r="AT366" i="25"/>
  <c r="AS366" i="25" s="1"/>
  <c r="J366" i="25"/>
  <c r="BJ463" i="25"/>
  <c r="BI463" i="25"/>
  <c r="DG463" i="25"/>
  <c r="DD463" i="25"/>
  <c r="DI463" i="25"/>
  <c r="BK463" i="25"/>
  <c r="DH463" i="25"/>
  <c r="DF463" i="25"/>
  <c r="DE463" i="25"/>
  <c r="DG372" i="25"/>
  <c r="DF372" i="25"/>
  <c r="BK372" i="25"/>
  <c r="DD372" i="25"/>
  <c r="DH372" i="25"/>
  <c r="BJ372" i="25"/>
  <c r="DE372" i="25"/>
  <c r="BI372" i="25"/>
  <c r="DI372" i="25"/>
  <c r="DE331" i="25"/>
  <c r="DF331" i="25"/>
  <c r="BK331" i="25"/>
  <c r="BJ331" i="25"/>
  <c r="DH331" i="25"/>
  <c r="DG331" i="25"/>
  <c r="BI331" i="25"/>
  <c r="DD331" i="25"/>
  <c r="DI331" i="25"/>
  <c r="DG325" i="25"/>
  <c r="DI325" i="25"/>
  <c r="DD325" i="25"/>
  <c r="BJ325" i="25"/>
  <c r="BK325" i="25"/>
  <c r="DH325" i="25"/>
  <c r="DF325" i="25"/>
  <c r="DE325" i="25"/>
  <c r="BI325" i="25"/>
  <c r="AT502" i="25"/>
  <c r="AS502" i="25" s="1"/>
  <c r="J502" i="25"/>
  <c r="AT459" i="25"/>
  <c r="AS459" i="25" s="1"/>
  <c r="J459" i="25"/>
  <c r="AT387" i="25"/>
  <c r="AS387" i="25" s="1"/>
  <c r="J387" i="25"/>
  <c r="AT321" i="25"/>
  <c r="AS321" i="25" s="1"/>
  <c r="J321" i="25"/>
  <c r="BJ348" i="25"/>
  <c r="BK348" i="25"/>
  <c r="BI348" i="25"/>
  <c r="DI348" i="25"/>
  <c r="DD348" i="25"/>
  <c r="DF348" i="25"/>
  <c r="DH348" i="25"/>
  <c r="DE348" i="25"/>
  <c r="DG348" i="25"/>
  <c r="DE467" i="25"/>
  <c r="DG467" i="25"/>
  <c r="DH467" i="25"/>
  <c r="DF467" i="25"/>
  <c r="DI467" i="25"/>
  <c r="DD467" i="25"/>
  <c r="BI467" i="25"/>
  <c r="BK467" i="25"/>
  <c r="BJ467" i="25"/>
  <c r="AT546" i="25"/>
  <c r="AS546" i="25" s="1"/>
  <c r="J546" i="25"/>
  <c r="AT551" i="25"/>
  <c r="AS551" i="25" s="1"/>
  <c r="J551" i="25" s="1"/>
  <c r="R472" i="25"/>
  <c r="M472" i="25" s="1"/>
  <c r="N472" i="25" s="1"/>
  <c r="AQ472" i="25" s="1"/>
  <c r="P404" i="25"/>
  <c r="L404" i="25" s="1"/>
  <c r="N404" i="25" s="1"/>
  <c r="AQ404" i="25" s="1"/>
  <c r="R378" i="25"/>
  <c r="M378" i="25" s="1"/>
  <c r="P511" i="25"/>
  <c r="L511" i="25" s="1"/>
  <c r="N511" i="25" s="1"/>
  <c r="AQ511" i="25" s="1"/>
  <c r="R332" i="25"/>
  <c r="M332" i="25" s="1"/>
  <c r="P340" i="25"/>
  <c r="L340" i="25" s="1"/>
  <c r="CH356" i="25"/>
  <c r="AR356" i="25" s="1"/>
  <c r="AU25" i="1"/>
  <c r="AU25" i="21"/>
  <c r="AV25" i="21" s="1"/>
  <c r="AW25" i="21" s="1"/>
  <c r="AX25" i="21" s="1"/>
  <c r="AY25" i="21" s="1"/>
  <c r="AZ22" i="1"/>
  <c r="AC15" i="2" l="1"/>
  <c r="AG16" i="2"/>
  <c r="AA16" i="2"/>
  <c r="AI16" i="2"/>
  <c r="AO16" i="2"/>
  <c r="Z16" i="2"/>
  <c r="V16" i="2"/>
  <c r="AQ16" i="2"/>
  <c r="AP16" i="2"/>
  <c r="AE16" i="2"/>
  <c r="U16" i="2"/>
  <c r="S16" i="2"/>
  <c r="AJ16" i="2"/>
  <c r="AH16" i="2"/>
  <c r="AD16" i="2"/>
  <c r="AN16" i="2"/>
  <c r="W16" i="2"/>
  <c r="AB16" i="2"/>
  <c r="AK16" i="2"/>
  <c r="T16" i="2"/>
  <c r="AF16" i="2"/>
  <c r="Y16" i="2"/>
  <c r="X16" i="2"/>
  <c r="AC16" i="2"/>
  <c r="AL16" i="2"/>
  <c r="AM16" i="2"/>
  <c r="AI15" i="2"/>
  <c r="AA15" i="2"/>
  <c r="AH15" i="2"/>
  <c r="AN15" i="2"/>
  <c r="AJ15" i="2"/>
  <c r="AM15" i="2"/>
  <c r="AQ15" i="2"/>
  <c r="V15" i="2"/>
  <c r="AB15" i="2"/>
  <c r="AO15" i="2"/>
  <c r="Z15" i="2"/>
  <c r="AG15" i="2"/>
  <c r="AF15" i="2"/>
  <c r="S15" i="2"/>
  <c r="Y15" i="2"/>
  <c r="W15" i="2"/>
  <c r="T15" i="2"/>
  <c r="AE15" i="2"/>
  <c r="AL15" i="2"/>
  <c r="X15" i="2"/>
  <c r="AK15" i="2"/>
  <c r="AP15" i="2"/>
  <c r="AD15" i="2"/>
  <c r="BK321" i="25"/>
  <c r="DE321" i="25"/>
  <c r="DF321" i="25"/>
  <c r="BJ321" i="25"/>
  <c r="BI321" i="25"/>
  <c r="DH321" i="25"/>
  <c r="DD321" i="25"/>
  <c r="DI321" i="25"/>
  <c r="DG321" i="25"/>
  <c r="BI387" i="25"/>
  <c r="BJ387" i="25"/>
  <c r="BK387" i="25"/>
  <c r="DF387" i="25"/>
  <c r="DE387" i="25"/>
  <c r="DG387" i="25"/>
  <c r="DI387" i="25"/>
  <c r="DD387" i="25"/>
  <c r="DH387" i="25"/>
  <c r="DG459" i="25"/>
  <c r="DF459" i="25"/>
  <c r="DE459" i="25"/>
  <c r="DH459" i="25"/>
  <c r="BI459" i="25"/>
  <c r="BJ459" i="25"/>
  <c r="DI459" i="25"/>
  <c r="DD459" i="25"/>
  <c r="BK459" i="25"/>
  <c r="DD366" i="25"/>
  <c r="DI366" i="25"/>
  <c r="DG366" i="25"/>
  <c r="DE366" i="25"/>
  <c r="BJ366" i="25"/>
  <c r="BK366" i="25"/>
  <c r="DH366" i="25"/>
  <c r="DF366" i="25"/>
  <c r="BI366" i="25"/>
  <c r="DE424" i="25"/>
  <c r="BK424" i="25"/>
  <c r="DF424" i="25"/>
  <c r="BI424" i="25"/>
  <c r="DH424" i="25"/>
  <c r="DD424" i="25"/>
  <c r="DG424" i="25"/>
  <c r="DI424" i="25"/>
  <c r="BJ424" i="25"/>
  <c r="BI513" i="25"/>
  <c r="BK513" i="25"/>
  <c r="DI513" i="25"/>
  <c r="BJ513" i="25"/>
  <c r="DF513" i="25"/>
  <c r="DH513" i="25"/>
  <c r="DD513" i="25"/>
  <c r="DG513" i="25"/>
  <c r="DE513" i="25"/>
  <c r="DI512" i="25"/>
  <c r="BK512" i="25"/>
  <c r="BJ512" i="25"/>
  <c r="DF512" i="25"/>
  <c r="DE512" i="25"/>
  <c r="DH512" i="25"/>
  <c r="DD512" i="25"/>
  <c r="BI512" i="25"/>
  <c r="DG512" i="25"/>
  <c r="DG536" i="25"/>
  <c r="DF536" i="25"/>
  <c r="DE536" i="25"/>
  <c r="DH536" i="25"/>
  <c r="BI536" i="25"/>
  <c r="DD536" i="25"/>
  <c r="BK536" i="25"/>
  <c r="BJ536" i="25"/>
  <c r="DI536" i="25"/>
  <c r="DF482" i="25"/>
  <c r="BK482" i="25"/>
  <c r="DI482" i="25"/>
  <c r="DH482" i="25"/>
  <c r="BJ482" i="25"/>
  <c r="BI482" i="25"/>
  <c r="DG482" i="25"/>
  <c r="DE482" i="25"/>
  <c r="DD482" i="25"/>
  <c r="DH502" i="25"/>
  <c r="BJ502" i="25"/>
  <c r="DF502" i="25"/>
  <c r="DI502" i="25"/>
  <c r="DE502" i="25"/>
  <c r="DG502" i="25"/>
  <c r="DD502" i="25"/>
  <c r="BI502" i="25"/>
  <c r="BK502" i="25"/>
  <c r="AT356" i="25"/>
  <c r="AS356" i="25" s="1"/>
  <c r="J356" i="25"/>
  <c r="DH370" i="25"/>
  <c r="BJ370" i="25"/>
  <c r="BI370" i="25"/>
  <c r="DE370" i="25"/>
  <c r="DI370" i="25"/>
  <c r="DF370" i="25"/>
  <c r="BK370" i="25"/>
  <c r="DD370" i="25"/>
  <c r="DG370" i="25"/>
  <c r="DE394" i="25"/>
  <c r="DF394" i="25"/>
  <c r="DD394" i="25"/>
  <c r="DH394" i="25"/>
  <c r="BJ394" i="25"/>
  <c r="DI394" i="25"/>
  <c r="BI394" i="25"/>
  <c r="DG394" i="25"/>
  <c r="BK394" i="25"/>
  <c r="BI452" i="25"/>
  <c r="DD452" i="25"/>
  <c r="BJ452" i="25"/>
  <c r="DF452" i="25"/>
  <c r="BK452" i="25"/>
  <c r="DI452" i="25"/>
  <c r="DH452" i="25"/>
  <c r="DG452" i="25"/>
  <c r="DE452" i="25"/>
  <c r="BK413" i="25"/>
  <c r="DI413" i="25"/>
  <c r="BI413" i="25"/>
  <c r="DG413" i="25"/>
  <c r="DF413" i="25"/>
  <c r="DH413" i="25"/>
  <c r="DD413" i="25"/>
  <c r="BJ413" i="25"/>
  <c r="DE413" i="25"/>
  <c r="BK522" i="25"/>
  <c r="BJ522" i="25"/>
  <c r="BI522" i="25"/>
  <c r="DF522" i="25"/>
  <c r="DE522" i="25"/>
  <c r="DI522" i="25"/>
  <c r="DD522" i="25"/>
  <c r="DH522" i="25"/>
  <c r="DG522" i="25"/>
  <c r="DF329" i="25"/>
  <c r="BI329" i="25"/>
  <c r="DI329" i="25"/>
  <c r="DH329" i="25"/>
  <c r="BK329" i="25"/>
  <c r="BJ329" i="25"/>
  <c r="DG329" i="25"/>
  <c r="DE329" i="25"/>
  <c r="DD329" i="25"/>
  <c r="BJ494" i="25"/>
  <c r="DF494" i="25"/>
  <c r="BK494" i="25"/>
  <c r="DH494" i="25"/>
  <c r="DG494" i="25"/>
  <c r="DD494" i="25"/>
  <c r="DI494" i="25"/>
  <c r="DE494" i="25"/>
  <c r="BI494" i="25"/>
  <c r="DE476" i="25"/>
  <c r="DD476" i="25"/>
  <c r="BJ476" i="25"/>
  <c r="DF476" i="25"/>
  <c r="DG476" i="25"/>
  <c r="BK476" i="25"/>
  <c r="BI476" i="25"/>
  <c r="DI476" i="25"/>
  <c r="DH476" i="25"/>
  <c r="DF535" i="25"/>
  <c r="BK535" i="25"/>
  <c r="BI535" i="25"/>
  <c r="DI535" i="25"/>
  <c r="DG535" i="25"/>
  <c r="DH535" i="25"/>
  <c r="DE535" i="25"/>
  <c r="BJ535" i="25"/>
  <c r="DD535" i="25"/>
  <c r="R371" i="25"/>
  <c r="M371" i="25" s="1"/>
  <c r="R313" i="25"/>
  <c r="M313" i="25" s="1"/>
  <c r="N313" i="25" s="1"/>
  <c r="AQ313" i="25" s="1"/>
  <c r="CH313" i="25" s="1"/>
  <c r="AR313" i="25" s="1"/>
  <c r="P390" i="25"/>
  <c r="L390" i="25" s="1"/>
  <c r="R495" i="25"/>
  <c r="M495" i="25" s="1"/>
  <c r="N495" i="25" s="1"/>
  <c r="AQ495" i="25" s="1"/>
  <c r="CH495" i="25" s="1"/>
  <c r="AR495" i="25" s="1"/>
  <c r="P533" i="25"/>
  <c r="L533" i="25" s="1"/>
  <c r="P483" i="25"/>
  <c r="L483" i="25" s="1"/>
  <c r="N483" i="25" s="1"/>
  <c r="AQ483" i="25" s="1"/>
  <c r="CH483" i="25" s="1"/>
  <c r="R426" i="25"/>
  <c r="M426" i="25" s="1"/>
  <c r="P317" i="25"/>
  <c r="L317" i="25" s="1"/>
  <c r="N317" i="25" s="1"/>
  <c r="AQ317" i="25" s="1"/>
  <c r="CH317" i="25" s="1"/>
  <c r="R547" i="25"/>
  <c r="M547" i="25" s="1"/>
  <c r="R450" i="25"/>
  <c r="M450" i="25" s="1"/>
  <c r="N450" i="25" s="1"/>
  <c r="AQ450" i="25" s="1"/>
  <c r="CH450" i="25" s="1"/>
  <c r="AR450" i="25" s="1"/>
  <c r="P354" i="25"/>
  <c r="L354" i="25" s="1"/>
  <c r="R526" i="25"/>
  <c r="M526" i="25" s="1"/>
  <c r="P462" i="25"/>
  <c r="L462" i="25" s="1"/>
  <c r="R422" i="25"/>
  <c r="M422" i="25" s="1"/>
  <c r="P440" i="25"/>
  <c r="L440" i="25" s="1"/>
  <c r="N440" i="25" s="1"/>
  <c r="AQ440" i="25" s="1"/>
  <c r="CH440" i="25" s="1"/>
  <c r="AR440" i="25" s="1"/>
  <c r="AV25" i="1"/>
  <c r="AW25" i="1" s="1"/>
  <c r="AX25" i="1" s="1"/>
  <c r="AY25" i="1" s="1"/>
  <c r="CH511" i="25"/>
  <c r="AR511" i="25" s="1"/>
  <c r="CH404" i="25"/>
  <c r="AR404" i="25" s="1"/>
  <c r="CH472" i="25"/>
  <c r="AR472" i="25" s="1"/>
  <c r="DD546" i="25"/>
  <c r="DH546" i="25"/>
  <c r="BJ546" i="25"/>
  <c r="DE546" i="25"/>
  <c r="DI546" i="25"/>
  <c r="BI546" i="25"/>
  <c r="DF546" i="25"/>
  <c r="DG546" i="25"/>
  <c r="BK546" i="25"/>
  <c r="R550" i="25"/>
  <c r="M550" i="25" s="1"/>
  <c r="P408" i="25"/>
  <c r="L408" i="25" s="1"/>
  <c r="N408" i="25" s="1"/>
  <c r="AQ408" i="25" s="1"/>
  <c r="P517" i="25"/>
  <c r="L517" i="25" s="1"/>
  <c r="R477" i="25"/>
  <c r="M477" i="25" s="1"/>
  <c r="P386" i="25"/>
  <c r="L386" i="25" s="1"/>
  <c r="P466" i="25"/>
  <c r="L466" i="25" s="1"/>
  <c r="N466" i="25" s="1"/>
  <c r="AQ466" i="25" s="1"/>
  <c r="R352" i="25"/>
  <c r="M352" i="25" s="1"/>
  <c r="N352" i="25" s="1"/>
  <c r="AQ352" i="25" s="1"/>
  <c r="R428" i="25"/>
  <c r="M428" i="25" s="1"/>
  <c r="N428" i="25" s="1"/>
  <c r="AQ428" i="25" s="1"/>
  <c r="R528" i="25"/>
  <c r="M528" i="25" s="1"/>
  <c r="BA22" i="1"/>
  <c r="R416" i="25"/>
  <c r="M416" i="25" s="1"/>
  <c r="R396" i="25"/>
  <c r="M396" i="25" s="1"/>
  <c r="P371" i="25"/>
  <c r="L371" i="25" s="1"/>
  <c r="P539" i="25"/>
  <c r="L539" i="25" s="1"/>
  <c r="N539" i="25" s="1"/>
  <c r="AQ539" i="25" s="1"/>
  <c r="P443" i="25"/>
  <c r="L443" i="25" s="1"/>
  <c r="N443" i="25" s="1"/>
  <c r="AQ443" i="25" s="1"/>
  <c r="R455" i="25"/>
  <c r="M455" i="25" s="1"/>
  <c r="N455" i="25" s="1"/>
  <c r="AQ455" i="25" s="1"/>
  <c r="R337" i="25"/>
  <c r="M337" i="25" s="1"/>
  <c r="N337" i="25" s="1"/>
  <c r="AQ337" i="25" s="1"/>
  <c r="R506" i="25"/>
  <c r="M506" i="25" s="1"/>
  <c r="P491" i="25"/>
  <c r="L491" i="25" s="1"/>
  <c r="P323" i="25"/>
  <c r="L323" i="25" s="1"/>
  <c r="N323" i="25" s="1"/>
  <c r="AQ323" i="25" s="1"/>
  <c r="P342" i="25"/>
  <c r="L342" i="25" s="1"/>
  <c r="N342" i="25" s="1"/>
  <c r="AQ342" i="25" s="1"/>
  <c r="DE551" i="25"/>
  <c r="DI551" i="25"/>
  <c r="DD551" i="25"/>
  <c r="DG551" i="25"/>
  <c r="DF551" i="25"/>
  <c r="BK551" i="25"/>
  <c r="DH551" i="25"/>
  <c r="BJ551" i="25"/>
  <c r="BI551" i="25"/>
  <c r="F15" i="21" l="1"/>
  <c r="F15" i="1"/>
  <c r="AT511" i="25"/>
  <c r="AS511" i="25" s="1"/>
  <c r="J511" i="25"/>
  <c r="AT440" i="25"/>
  <c r="AS440" i="25" s="1"/>
  <c r="J440" i="25"/>
  <c r="DG356" i="25"/>
  <c r="DD356" i="25"/>
  <c r="BK356" i="25"/>
  <c r="BJ356" i="25"/>
  <c r="DE356" i="25"/>
  <c r="BI356" i="25"/>
  <c r="DH356" i="25"/>
  <c r="DF356" i="25"/>
  <c r="DI356" i="25"/>
  <c r="AT404" i="25"/>
  <c r="AS404" i="25" s="1"/>
  <c r="J404" i="25"/>
  <c r="AT495" i="25"/>
  <c r="AS495" i="25" s="1"/>
  <c r="J495" i="25"/>
  <c r="AT472" i="25"/>
  <c r="AS472" i="25" s="1"/>
  <c r="J472" i="25"/>
  <c r="AT450" i="25"/>
  <c r="AS450" i="25" s="1"/>
  <c r="J450" i="25"/>
  <c r="AT313" i="25"/>
  <c r="AS313" i="25" s="1"/>
  <c r="J313" i="25"/>
  <c r="R515" i="25"/>
  <c r="M515" i="25" s="1"/>
  <c r="P470" i="25"/>
  <c r="L470" i="25" s="1"/>
  <c r="R487" i="25"/>
  <c r="M487" i="25" s="1"/>
  <c r="N487" i="25" s="1"/>
  <c r="AQ487" i="25" s="1"/>
  <c r="CH487" i="25" s="1"/>
  <c r="AR487" i="25" s="1"/>
  <c r="R322" i="25"/>
  <c r="M322" i="25" s="1"/>
  <c r="N322" i="25" s="1"/>
  <c r="AQ322" i="25" s="1"/>
  <c r="CH322" i="25" s="1"/>
  <c r="AR322" i="25" s="1"/>
  <c r="P435" i="25"/>
  <c r="L435" i="25" s="1"/>
  <c r="N435" i="25" s="1"/>
  <c r="AQ435" i="25" s="1"/>
  <c r="CH435" i="25" s="1"/>
  <c r="AR435" i="25" s="1"/>
  <c r="P341" i="25"/>
  <c r="L341" i="25" s="1"/>
  <c r="N341" i="25" s="1"/>
  <c r="AQ341" i="25" s="1"/>
  <c r="CH341" i="25" s="1"/>
  <c r="AR341" i="25" s="1"/>
  <c r="R541" i="25"/>
  <c r="M541" i="25" s="1"/>
  <c r="R353" i="25"/>
  <c r="M353" i="25" s="1"/>
  <c r="P378" i="25"/>
  <c r="L378" i="25" s="1"/>
  <c r="N378" i="25" s="1"/>
  <c r="AQ378" i="25" s="1"/>
  <c r="CH378" i="25" s="1"/>
  <c r="AR378" i="25" s="1"/>
  <c r="P479" i="25"/>
  <c r="L479" i="25" s="1"/>
  <c r="R344" i="25"/>
  <c r="M344" i="25" s="1"/>
  <c r="N344" i="25" s="1"/>
  <c r="AQ344" i="25" s="1"/>
  <c r="CH344" i="25" s="1"/>
  <c r="AR344" i="25" s="1"/>
  <c r="R398" i="25"/>
  <c r="M398" i="25" s="1"/>
  <c r="N398" i="25" s="1"/>
  <c r="AQ398" i="25" s="1"/>
  <c r="CH398" i="25" s="1"/>
  <c r="AR398" i="25" s="1"/>
  <c r="P550" i="25"/>
  <c r="L550" i="25" s="1"/>
  <c r="N550" i="25" s="1"/>
  <c r="AQ550" i="25" s="1"/>
  <c r="R456" i="25"/>
  <c r="M456" i="25" s="1"/>
  <c r="P529" i="25"/>
  <c r="L529" i="25" s="1"/>
  <c r="N529" i="25" s="1"/>
  <c r="AQ529" i="25" s="1"/>
  <c r="CH529" i="25" s="1"/>
  <c r="AR529" i="25" s="1"/>
  <c r="P498" i="25"/>
  <c r="L498" i="25" s="1"/>
  <c r="R411" i="25"/>
  <c r="M411" i="25" s="1"/>
  <c r="N411" i="25" s="1"/>
  <c r="AQ411" i="25" s="1"/>
  <c r="CH411" i="25" s="1"/>
  <c r="AR411" i="25" s="1"/>
  <c r="P369" i="25"/>
  <c r="L369" i="25" s="1"/>
  <c r="P406" i="25"/>
  <c r="L406" i="25" s="1"/>
  <c r="R434" i="25"/>
  <c r="M434" i="25" s="1"/>
  <c r="N434" i="25" s="1"/>
  <c r="AQ434" i="25" s="1"/>
  <c r="CH434" i="25" s="1"/>
  <c r="AR434" i="25" s="1"/>
  <c r="AR483" i="25"/>
  <c r="N371" i="25"/>
  <c r="AQ371" i="25" s="1"/>
  <c r="CH371" i="25" s="1"/>
  <c r="AR371" i="25" s="1"/>
  <c r="AR317" i="25"/>
  <c r="CH408" i="25"/>
  <c r="AR408" i="25" s="1"/>
  <c r="R458" i="25"/>
  <c r="M458" i="25" s="1"/>
  <c r="N458" i="25" s="1"/>
  <c r="AQ458" i="25" s="1"/>
  <c r="P357" i="25"/>
  <c r="L357" i="25" s="1"/>
  <c r="R427" i="25"/>
  <c r="M427" i="25" s="1"/>
  <c r="N427" i="25" s="1"/>
  <c r="AQ427" i="25" s="1"/>
  <c r="P547" i="25"/>
  <c r="L547" i="25" s="1"/>
  <c r="N547" i="25" s="1"/>
  <c r="AQ547" i="25" s="1"/>
  <c r="P473" i="25"/>
  <c r="L473" i="25" s="1"/>
  <c r="N473" i="25" s="1"/>
  <c r="AQ473" i="25" s="1"/>
  <c r="R377" i="25"/>
  <c r="M377" i="25" s="1"/>
  <c r="N377" i="25" s="1"/>
  <c r="AQ377" i="25" s="1"/>
  <c r="P393" i="25"/>
  <c r="L393" i="25" s="1"/>
  <c r="R333" i="25"/>
  <c r="M333" i="25" s="1"/>
  <c r="P464" i="25"/>
  <c r="L464" i="25" s="1"/>
  <c r="P506" i="25"/>
  <c r="L506" i="25" s="1"/>
  <c r="N506" i="25" s="1"/>
  <c r="AQ506" i="25" s="1"/>
  <c r="P530" i="25"/>
  <c r="L530" i="25" s="1"/>
  <c r="P405" i="25"/>
  <c r="L405" i="25" s="1"/>
  <c r="N405" i="25" s="1"/>
  <c r="AQ405" i="25" s="1"/>
  <c r="P441" i="25"/>
  <c r="L441" i="25" s="1"/>
  <c r="R369" i="25"/>
  <c r="M369" i="25" s="1"/>
  <c r="P347" i="25"/>
  <c r="L347" i="25" s="1"/>
  <c r="N347" i="25" s="1"/>
  <c r="AQ347" i="25" s="1"/>
  <c r="R419" i="25"/>
  <c r="M419" i="25" s="1"/>
  <c r="N419" i="25" s="1"/>
  <c r="AQ419" i="25" s="1"/>
  <c r="R518" i="25"/>
  <c r="M518" i="25" s="1"/>
  <c r="N518" i="25" s="1"/>
  <c r="AQ518" i="25" s="1"/>
  <c r="R542" i="25"/>
  <c r="M542" i="25" s="1"/>
  <c r="N542" i="25" s="1"/>
  <c r="AQ542" i="25" s="1"/>
  <c r="P319" i="25"/>
  <c r="L319" i="25" s="1"/>
  <c r="R311" i="25"/>
  <c r="M311" i="25" s="1"/>
  <c r="N311" i="25" s="1"/>
  <c r="AQ311" i="25" s="1"/>
  <c r="R484" i="25"/>
  <c r="M484" i="25" s="1"/>
  <c r="R553" i="25"/>
  <c r="M553" i="25" s="1"/>
  <c r="N553" i="25" s="1"/>
  <c r="AQ553" i="25" s="1"/>
  <c r="P309" i="25"/>
  <c r="L309" i="25" s="1"/>
  <c r="N309" i="25" s="1"/>
  <c r="AQ309" i="25" s="1"/>
  <c r="P430" i="25"/>
  <c r="L430" i="25" s="1"/>
  <c r="P396" i="25"/>
  <c r="L396" i="25" s="1"/>
  <c r="N396" i="25" s="1"/>
  <c r="AQ396" i="25" s="1"/>
  <c r="R367" i="25"/>
  <c r="M367" i="25" s="1"/>
  <c r="P360" i="25"/>
  <c r="L360" i="25" s="1"/>
  <c r="R520" i="25"/>
  <c r="M520" i="25" s="1"/>
  <c r="N520" i="25" s="1"/>
  <c r="AQ520" i="25" s="1"/>
  <c r="R316" i="25"/>
  <c r="M316" i="25" s="1"/>
  <c r="N316" i="25" s="1"/>
  <c r="AQ316" i="25" s="1"/>
  <c r="R442" i="25"/>
  <c r="M442" i="25" s="1"/>
  <c r="R462" i="25"/>
  <c r="M462" i="25" s="1"/>
  <c r="N462" i="25" s="1"/>
  <c r="AQ462" i="25" s="1"/>
  <c r="R406" i="25"/>
  <c r="M406" i="25" s="1"/>
  <c r="R379" i="25"/>
  <c r="M379" i="25" s="1"/>
  <c r="N379" i="25" s="1"/>
  <c r="AQ379" i="25" s="1"/>
  <c r="P538" i="25"/>
  <c r="L538" i="25" s="1"/>
  <c r="N538" i="25" s="1"/>
  <c r="AQ538" i="25" s="1"/>
  <c r="P516" i="25"/>
  <c r="L516" i="25" s="1"/>
  <c r="R492" i="25"/>
  <c r="M492" i="25" s="1"/>
  <c r="N492" i="25" s="1"/>
  <c r="AQ492" i="25" s="1"/>
  <c r="P475" i="25"/>
  <c r="L475" i="25" s="1"/>
  <c r="P333" i="25"/>
  <c r="L333" i="25" s="1"/>
  <c r="R505" i="25"/>
  <c r="M505" i="25" s="1"/>
  <c r="P454" i="25"/>
  <c r="L454" i="25" s="1"/>
  <c r="R343" i="25"/>
  <c r="M343" i="25" s="1"/>
  <c r="P414" i="25"/>
  <c r="L414" i="25" s="1"/>
  <c r="N414" i="25" s="1"/>
  <c r="AQ414" i="25" s="1"/>
  <c r="P437" i="25"/>
  <c r="L437" i="25" s="1"/>
  <c r="N437" i="25" s="1"/>
  <c r="AQ437" i="25" s="1"/>
  <c r="R363" i="25"/>
  <c r="M363" i="25" s="1"/>
  <c r="P526" i="25"/>
  <c r="L526" i="25" s="1"/>
  <c r="N526" i="25" s="1"/>
  <c r="AQ526" i="25" s="1"/>
  <c r="P388" i="25"/>
  <c r="L388" i="25" s="1"/>
  <c r="N388" i="25" s="1"/>
  <c r="AQ388" i="25" s="1"/>
  <c r="P543" i="25"/>
  <c r="L543" i="25" s="1"/>
  <c r="N543" i="25" s="1"/>
  <c r="AQ543" i="25" s="1"/>
  <c r="R375" i="25"/>
  <c r="M375" i="25" s="1"/>
  <c r="P478" i="25"/>
  <c r="L478" i="25" s="1"/>
  <c r="R339" i="25"/>
  <c r="M339" i="25" s="1"/>
  <c r="N339" i="25" s="1"/>
  <c r="AQ339" i="25" s="1"/>
  <c r="P353" i="25"/>
  <c r="L353" i="25" s="1"/>
  <c r="R488" i="25"/>
  <c r="M488" i="25" s="1"/>
  <c r="R537" i="25"/>
  <c r="M537" i="25" s="1"/>
  <c r="R517" i="25"/>
  <c r="M517" i="25" s="1"/>
  <c r="N517" i="25" s="1"/>
  <c r="AQ517" i="25" s="1"/>
  <c r="R457" i="25"/>
  <c r="M457" i="25" s="1"/>
  <c r="N457" i="25" s="1"/>
  <c r="AQ457" i="25" s="1"/>
  <c r="R430" i="25"/>
  <c r="M430" i="25" s="1"/>
  <c r="R420" i="25"/>
  <c r="M420" i="25" s="1"/>
  <c r="N420" i="25" s="1"/>
  <c r="AQ420" i="25" s="1"/>
  <c r="P327" i="25"/>
  <c r="L327" i="25" s="1"/>
  <c r="N327" i="25" s="1"/>
  <c r="AQ327" i="25" s="1"/>
  <c r="R320" i="25"/>
  <c r="M320" i="25" s="1"/>
  <c r="N320" i="25" s="1"/>
  <c r="AQ320" i="25" s="1"/>
  <c r="P401" i="25"/>
  <c r="L401" i="25" s="1"/>
  <c r="P461" i="25"/>
  <c r="L461" i="25" s="1"/>
  <c r="N461" i="25" s="1"/>
  <c r="AQ461" i="25" s="1"/>
  <c r="P500" i="25"/>
  <c r="L500" i="25" s="1"/>
  <c r="N500" i="25" s="1"/>
  <c r="AQ500" i="25" s="1"/>
  <c r="CH455" i="25"/>
  <c r="AR455" i="25" s="1"/>
  <c r="CH352" i="25"/>
  <c r="AR352" i="25" s="1"/>
  <c r="R549" i="25"/>
  <c r="M549" i="25" s="1"/>
  <c r="N549" i="25" s="1"/>
  <c r="AQ549" i="25" s="1"/>
  <c r="P382" i="25"/>
  <c r="L382" i="25" s="1"/>
  <c r="N382" i="25" s="1"/>
  <c r="AQ382" i="25" s="1"/>
  <c r="P412" i="25"/>
  <c r="L412" i="25" s="1"/>
  <c r="R499" i="25"/>
  <c r="M499" i="25" s="1"/>
  <c r="N499" i="25" s="1"/>
  <c r="AQ499" i="25" s="1"/>
  <c r="P426" i="25"/>
  <c r="L426" i="25" s="1"/>
  <c r="N426" i="25" s="1"/>
  <c r="AQ426" i="25" s="1"/>
  <c r="R346" i="25"/>
  <c r="M346" i="25" s="1"/>
  <c r="N346" i="25" s="1"/>
  <c r="AQ346" i="25" s="1"/>
  <c r="P489" i="25"/>
  <c r="L489" i="25" s="1"/>
  <c r="R478" i="25"/>
  <c r="M478" i="25" s="1"/>
  <c r="P508" i="25"/>
  <c r="L508" i="25" s="1"/>
  <c r="N508" i="25" s="1"/>
  <c r="AQ508" i="25" s="1"/>
  <c r="P449" i="25"/>
  <c r="L449" i="25" s="1"/>
  <c r="P330" i="25"/>
  <c r="L330" i="25" s="1"/>
  <c r="N330" i="25" s="1"/>
  <c r="AQ330" i="25" s="1"/>
  <c r="R470" i="25"/>
  <c r="M470" i="25" s="1"/>
  <c r="R441" i="25"/>
  <c r="M441" i="25" s="1"/>
  <c r="R355" i="25"/>
  <c r="M355" i="25" s="1"/>
  <c r="R523" i="25"/>
  <c r="M523" i="25" s="1"/>
  <c r="P367" i="25"/>
  <c r="L367" i="25" s="1"/>
  <c r="R314" i="25"/>
  <c r="M314" i="25" s="1"/>
  <c r="P531" i="25"/>
  <c r="L531" i="25" s="1"/>
  <c r="N531" i="25" s="1"/>
  <c r="AQ531" i="25" s="1"/>
  <c r="R409" i="25"/>
  <c r="M409" i="25" s="1"/>
  <c r="N409" i="25" s="1"/>
  <c r="AQ409" i="25" s="1"/>
  <c r="R391" i="25"/>
  <c r="M391" i="25" s="1"/>
  <c r="N391" i="25" s="1"/>
  <c r="AQ391" i="25" s="1"/>
  <c r="CH342" i="25"/>
  <c r="AR342" i="25" s="1"/>
  <c r="CH337" i="25"/>
  <c r="AR337" i="25" s="1"/>
  <c r="CH323" i="25"/>
  <c r="AR323" i="25" s="1"/>
  <c r="CH539" i="25"/>
  <c r="AR539" i="25" s="1"/>
  <c r="CH428" i="25"/>
  <c r="AR428" i="25" s="1"/>
  <c r="P486" i="25"/>
  <c r="L486" i="25" s="1"/>
  <c r="N486" i="25" s="1"/>
  <c r="AQ486" i="25" s="1"/>
  <c r="R349" i="25"/>
  <c r="M349" i="25" s="1"/>
  <c r="N349" i="25" s="1"/>
  <c r="AQ349" i="25" s="1"/>
  <c r="R429" i="25"/>
  <c r="M429" i="25" s="1"/>
  <c r="N429" i="25" s="1"/>
  <c r="AQ429" i="25" s="1"/>
  <c r="P469" i="25"/>
  <c r="L469" i="25" s="1"/>
  <c r="R447" i="25"/>
  <c r="M447" i="25" s="1"/>
  <c r="P545" i="25"/>
  <c r="L545" i="25" s="1"/>
  <c r="R393" i="25"/>
  <c r="M393" i="25" s="1"/>
  <c r="P403" i="25"/>
  <c r="L403" i="25" s="1"/>
  <c r="N403" i="25" s="1"/>
  <c r="AQ403" i="25" s="1"/>
  <c r="P328" i="25"/>
  <c r="L328" i="25" s="1"/>
  <c r="R540" i="25"/>
  <c r="M540" i="25" s="1"/>
  <c r="N540" i="25" s="1"/>
  <c r="AQ540" i="25" s="1"/>
  <c r="P381" i="25"/>
  <c r="L381" i="25" s="1"/>
  <c r="N381" i="25" s="1"/>
  <c r="AQ381" i="25" s="1"/>
  <c r="R324" i="25"/>
  <c r="M324" i="25" s="1"/>
  <c r="P528" i="25"/>
  <c r="L528" i="25" s="1"/>
  <c r="N528" i="25" s="1"/>
  <c r="AQ528" i="25" s="1"/>
  <c r="R360" i="25"/>
  <c r="M360" i="25" s="1"/>
  <c r="P439" i="25"/>
  <c r="L439" i="25" s="1"/>
  <c r="R412" i="25"/>
  <c r="M412" i="25" s="1"/>
  <c r="P363" i="25"/>
  <c r="L363" i="25" s="1"/>
  <c r="P501" i="25"/>
  <c r="L501" i="25" s="1"/>
  <c r="N501" i="25" s="1"/>
  <c r="AQ501" i="25" s="1"/>
  <c r="R514" i="25"/>
  <c r="M514" i="25" s="1"/>
  <c r="N514" i="25" s="1"/>
  <c r="AQ514" i="25" s="1"/>
  <c r="R479" i="25"/>
  <c r="M479" i="25" s="1"/>
  <c r="AZ25" i="1"/>
  <c r="CH443" i="25"/>
  <c r="AR443" i="25" s="1"/>
  <c r="CH466" i="25"/>
  <c r="AR466" i="25" s="1"/>
  <c r="L20" i="2" l="1"/>
  <c r="N20" i="2" s="1"/>
  <c r="N479" i="25"/>
  <c r="AQ479" i="25" s="1"/>
  <c r="CH479" i="25" s="1"/>
  <c r="AR479" i="25" s="1"/>
  <c r="L19" i="2"/>
  <c r="N19" i="2" s="1"/>
  <c r="N369" i="25"/>
  <c r="AQ369" i="25" s="1"/>
  <c r="CH369" i="25" s="1"/>
  <c r="AR369" i="25" s="1"/>
  <c r="F26" i="21"/>
  <c r="F26" i="1"/>
  <c r="AT466" i="25"/>
  <c r="AS466" i="25" s="1"/>
  <c r="J466" i="25"/>
  <c r="AT435" i="25"/>
  <c r="AS435" i="25" s="1"/>
  <c r="J435" i="25"/>
  <c r="AT322" i="25"/>
  <c r="AS322" i="25" s="1"/>
  <c r="J322" i="25"/>
  <c r="AT443" i="25"/>
  <c r="AS443" i="25" s="1"/>
  <c r="J443" i="25"/>
  <c r="AT342" i="25"/>
  <c r="AS342" i="25" s="1"/>
  <c r="J342" i="25"/>
  <c r="AT398" i="25"/>
  <c r="AS398" i="25" s="1"/>
  <c r="J398" i="25"/>
  <c r="AT352" i="25"/>
  <c r="AS352" i="25" s="1"/>
  <c r="J352" i="25"/>
  <c r="AT455" i="25"/>
  <c r="AS455" i="25" s="1"/>
  <c r="J455" i="25"/>
  <c r="AT487" i="25"/>
  <c r="AS487" i="25" s="1"/>
  <c r="J487" i="25"/>
  <c r="AT483" i="25"/>
  <c r="AS483" i="25" s="1"/>
  <c r="J483" i="25"/>
  <c r="AT529" i="25"/>
  <c r="AS529" i="25" s="1"/>
  <c r="J529" i="25"/>
  <c r="DE313" i="25"/>
  <c r="DG313" i="25"/>
  <c r="BK313" i="25"/>
  <c r="DF313" i="25"/>
  <c r="BI313" i="25"/>
  <c r="BJ313" i="25"/>
  <c r="DD313" i="25"/>
  <c r="DH313" i="25"/>
  <c r="DI313" i="25"/>
  <c r="DG495" i="25"/>
  <c r="DI495" i="25"/>
  <c r="BK495" i="25"/>
  <c r="DD495" i="25"/>
  <c r="BJ495" i="25"/>
  <c r="DH495" i="25"/>
  <c r="DE495" i="25"/>
  <c r="BI495" i="25"/>
  <c r="DF495" i="25"/>
  <c r="DH440" i="25"/>
  <c r="DF440" i="25"/>
  <c r="DI440" i="25"/>
  <c r="BI440" i="25"/>
  <c r="BJ440" i="25"/>
  <c r="DD440" i="25"/>
  <c r="DE440" i="25"/>
  <c r="DG440" i="25"/>
  <c r="BK440" i="25"/>
  <c r="BI511" i="25"/>
  <c r="BK511" i="25"/>
  <c r="BJ511" i="25"/>
  <c r="DI511" i="25"/>
  <c r="DD511" i="25"/>
  <c r="DF511" i="25"/>
  <c r="DH511" i="25"/>
  <c r="DE511" i="25"/>
  <c r="DG511" i="25"/>
  <c r="AT428" i="25"/>
  <c r="AS428" i="25" s="1"/>
  <c r="J428" i="25"/>
  <c r="AT323" i="25"/>
  <c r="AS323" i="25" s="1"/>
  <c r="J323" i="25"/>
  <c r="AT337" i="25"/>
  <c r="AS337" i="25" s="1"/>
  <c r="J337" i="25"/>
  <c r="AT408" i="25"/>
  <c r="AS408" i="25" s="1"/>
  <c r="J408" i="25"/>
  <c r="AT371" i="25"/>
  <c r="AS371" i="25" s="1"/>
  <c r="J371" i="25"/>
  <c r="AT539" i="25"/>
  <c r="AS539" i="25" s="1"/>
  <c r="J539" i="25"/>
  <c r="AT341" i="25"/>
  <c r="AS341" i="25" s="1"/>
  <c r="J341" i="25"/>
  <c r="AT317" i="25"/>
  <c r="AS317" i="25" s="1"/>
  <c r="J317" i="25"/>
  <c r="AT434" i="25"/>
  <c r="AS434" i="25" s="1"/>
  <c r="J434" i="25"/>
  <c r="AT411" i="25"/>
  <c r="AS411" i="25" s="1"/>
  <c r="J411" i="25"/>
  <c r="AT344" i="25"/>
  <c r="AS344" i="25" s="1"/>
  <c r="J344" i="25"/>
  <c r="AT378" i="25"/>
  <c r="AS378" i="25" s="1"/>
  <c r="J378" i="25"/>
  <c r="DD450" i="25"/>
  <c r="DG450" i="25"/>
  <c r="DI450" i="25"/>
  <c r="DE450" i="25"/>
  <c r="BJ450" i="25"/>
  <c r="BI450" i="25"/>
  <c r="DF450" i="25"/>
  <c r="BK450" i="25"/>
  <c r="DH450" i="25"/>
  <c r="BJ472" i="25"/>
  <c r="BK472" i="25"/>
  <c r="BI472" i="25"/>
  <c r="DI472" i="25"/>
  <c r="DH472" i="25"/>
  <c r="DE472" i="25"/>
  <c r="DG472" i="25"/>
  <c r="DD472" i="25"/>
  <c r="DF472" i="25"/>
  <c r="DI404" i="25"/>
  <c r="DH404" i="25"/>
  <c r="BK404" i="25"/>
  <c r="BJ404" i="25"/>
  <c r="DF404" i="25"/>
  <c r="BI404" i="25"/>
  <c r="DE404" i="25"/>
  <c r="DD404" i="25"/>
  <c r="DG404" i="25"/>
  <c r="N470" i="25"/>
  <c r="AQ470" i="25" s="1"/>
  <c r="CH470" i="25" s="1"/>
  <c r="AR470" i="25" s="1"/>
  <c r="N353" i="25"/>
  <c r="AQ353" i="25" s="1"/>
  <c r="CH353" i="25" s="1"/>
  <c r="AR353" i="25" s="1"/>
  <c r="N406" i="25"/>
  <c r="AQ406" i="25" s="1"/>
  <c r="CH406" i="25" s="1"/>
  <c r="AR406" i="25" s="1"/>
  <c r="N412" i="25"/>
  <c r="AQ412" i="25" s="1"/>
  <c r="CH412" i="25" s="1"/>
  <c r="AR412" i="25" s="1"/>
  <c r="N367" i="25"/>
  <c r="AQ367" i="25" s="1"/>
  <c r="CH367" i="25" s="1"/>
  <c r="AR367" i="25" s="1"/>
  <c r="N333" i="25"/>
  <c r="AQ333" i="25" s="1"/>
  <c r="CH333" i="25" s="1"/>
  <c r="AR333" i="25" s="1"/>
  <c r="CH517" i="25"/>
  <c r="AR517" i="25" s="1"/>
  <c r="CH550" i="25"/>
  <c r="AR550" i="25" s="1"/>
  <c r="CH492" i="25"/>
  <c r="AR492" i="25" s="1"/>
  <c r="CH520" i="25"/>
  <c r="AR520" i="25" s="1"/>
  <c r="CH553" i="25"/>
  <c r="AR553" i="25" s="1"/>
  <c r="CH518" i="25"/>
  <c r="AR518" i="25" s="1"/>
  <c r="CH473" i="25"/>
  <c r="AR473" i="25" s="1"/>
  <c r="CH427" i="25"/>
  <c r="AR427" i="25" s="1"/>
  <c r="CH514" i="25"/>
  <c r="AR514" i="25" s="1"/>
  <c r="CH501" i="25"/>
  <c r="AR501" i="25" s="1"/>
  <c r="CH528" i="25"/>
  <c r="AR528" i="25" s="1"/>
  <c r="CH540" i="25"/>
  <c r="AR540" i="25" s="1"/>
  <c r="CH349" i="25"/>
  <c r="AR349" i="25" s="1"/>
  <c r="CH409" i="25"/>
  <c r="AR409" i="25" s="1"/>
  <c r="CH346" i="25"/>
  <c r="AR346" i="25" s="1"/>
  <c r="CH549" i="25"/>
  <c r="AR549" i="25" s="1"/>
  <c r="CH461" i="25"/>
  <c r="AR461" i="25" s="1"/>
  <c r="CH420" i="25"/>
  <c r="AR420" i="25" s="1"/>
  <c r="CH339" i="25"/>
  <c r="AR339" i="25" s="1"/>
  <c r="R451" i="25"/>
  <c r="M451" i="25" s="1"/>
  <c r="N451" i="25" s="1"/>
  <c r="AQ451" i="25" s="1"/>
  <c r="P332" i="25"/>
  <c r="L332" i="25" s="1"/>
  <c r="N332" i="25" s="1"/>
  <c r="AQ332" i="25" s="1"/>
  <c r="R338" i="25"/>
  <c r="M338" i="25" s="1"/>
  <c r="R315" i="25"/>
  <c r="M315" i="25" s="1"/>
  <c r="P442" i="25"/>
  <c r="L442" i="25" s="1"/>
  <c r="N442" i="25" s="1"/>
  <c r="AQ442" i="25" s="1"/>
  <c r="P515" i="25"/>
  <c r="L515" i="25" s="1"/>
  <c r="N515" i="25" s="1"/>
  <c r="AQ515" i="25" s="1"/>
  <c r="R415" i="25"/>
  <c r="M415" i="25" s="1"/>
  <c r="N415" i="25" s="1"/>
  <c r="AQ415" i="25" s="1"/>
  <c r="R527" i="25"/>
  <c r="M527" i="25" s="1"/>
  <c r="N527" i="25" s="1"/>
  <c r="AQ527" i="25" s="1"/>
  <c r="R545" i="25"/>
  <c r="M545" i="25" s="1"/>
  <c r="N545" i="25" s="1"/>
  <c r="AQ545" i="25" s="1"/>
  <c r="P537" i="25"/>
  <c r="L537" i="25" s="1"/>
  <c r="N537" i="25" s="1"/>
  <c r="AQ537" i="25" s="1"/>
  <c r="R425" i="25"/>
  <c r="M425" i="25" s="1"/>
  <c r="P407" i="25"/>
  <c r="L407" i="25" s="1"/>
  <c r="N407" i="25" s="1"/>
  <c r="AQ407" i="25" s="1"/>
  <c r="R373" i="25"/>
  <c r="M373" i="25" s="1"/>
  <c r="R503" i="25"/>
  <c r="M503" i="25" s="1"/>
  <c r="P480" i="25"/>
  <c r="L480" i="25" s="1"/>
  <c r="N480" i="25" s="1"/>
  <c r="AQ480" i="25" s="1"/>
  <c r="R489" i="25"/>
  <c r="M489" i="25" s="1"/>
  <c r="N489" i="25" s="1"/>
  <c r="AQ489" i="25" s="1"/>
  <c r="P359" i="25"/>
  <c r="L359" i="25" s="1"/>
  <c r="N359" i="25" s="1"/>
  <c r="AQ359" i="25" s="1"/>
  <c r="P395" i="25"/>
  <c r="L395" i="25" s="1"/>
  <c r="N395" i="25" s="1"/>
  <c r="AQ395" i="25" s="1"/>
  <c r="P465" i="25"/>
  <c r="L465" i="25" s="1"/>
  <c r="N465" i="25" s="1"/>
  <c r="AQ465" i="25" s="1"/>
  <c r="R386" i="25"/>
  <c r="M386" i="25" s="1"/>
  <c r="N386" i="25" s="1"/>
  <c r="AQ386" i="25" s="1"/>
  <c r="CH311" i="25"/>
  <c r="AR311" i="25" s="1"/>
  <c r="CH542" i="25"/>
  <c r="AR542" i="25" s="1"/>
  <c r="R389" i="25"/>
  <c r="M389" i="25" s="1"/>
  <c r="N389" i="25" s="1"/>
  <c r="AQ389" i="25" s="1"/>
  <c r="BA25" i="1"/>
  <c r="R509" i="25"/>
  <c r="M509" i="25" s="1"/>
  <c r="P505" i="25"/>
  <c r="L505" i="25" s="1"/>
  <c r="N505" i="25" s="1"/>
  <c r="AQ505" i="25" s="1"/>
  <c r="R485" i="25"/>
  <c r="M485" i="25" s="1"/>
  <c r="N485" i="25" s="1"/>
  <c r="AQ485" i="25" s="1"/>
  <c r="P324" i="25"/>
  <c r="L324" i="25" s="1"/>
  <c r="N324" i="25" s="1"/>
  <c r="AQ324" i="25" s="1"/>
  <c r="R449" i="25"/>
  <c r="M449" i="25" s="1"/>
  <c r="N449" i="25" s="1"/>
  <c r="AQ449" i="25" s="1"/>
  <c r="P410" i="25"/>
  <c r="L410" i="25" s="1"/>
  <c r="N410" i="25" s="1"/>
  <c r="AQ410" i="25" s="1"/>
  <c r="P350" i="25"/>
  <c r="L350" i="25" s="1"/>
  <c r="R421" i="25"/>
  <c r="M421" i="25" s="1"/>
  <c r="N421" i="25" s="1"/>
  <c r="AQ421" i="25" s="1"/>
  <c r="P445" i="25"/>
  <c r="L445" i="25" s="1"/>
  <c r="N445" i="25" s="1"/>
  <c r="AQ445" i="25" s="1"/>
  <c r="P525" i="25"/>
  <c r="L525" i="25" s="1"/>
  <c r="N525" i="25" s="1"/>
  <c r="AQ525" i="25" s="1"/>
  <c r="R533" i="25"/>
  <c r="M533" i="25" s="1"/>
  <c r="N533" i="25" s="1"/>
  <c r="AQ533" i="25" s="1"/>
  <c r="P373" i="25"/>
  <c r="L373" i="25" s="1"/>
  <c r="P468" i="25"/>
  <c r="L468" i="25" s="1"/>
  <c r="R335" i="25"/>
  <c r="M335" i="25" s="1"/>
  <c r="N335" i="25" s="1"/>
  <c r="AQ335" i="25" s="1"/>
  <c r="R357" i="25"/>
  <c r="M357" i="25" s="1"/>
  <c r="N357" i="25" s="1"/>
  <c r="AQ357" i="25" s="1"/>
  <c r="P554" i="25"/>
  <c r="L554" i="25" s="1"/>
  <c r="P380" i="25"/>
  <c r="L380" i="25" s="1"/>
  <c r="N380" i="25" s="1"/>
  <c r="AQ380" i="25" s="1"/>
  <c r="R433" i="25"/>
  <c r="M433" i="25" s="1"/>
  <c r="N433" i="25" s="1"/>
  <c r="AQ433" i="25" s="1"/>
  <c r="P477" i="25"/>
  <c r="L477" i="25" s="1"/>
  <c r="N477" i="25" s="1"/>
  <c r="AQ477" i="25" s="1"/>
  <c r="CH429" i="25"/>
  <c r="AR429" i="25" s="1"/>
  <c r="CH330" i="25"/>
  <c r="AR330" i="25" s="1"/>
  <c r="CH382" i="25"/>
  <c r="AR382" i="25" s="1"/>
  <c r="CH500" i="25"/>
  <c r="AR500" i="25" s="1"/>
  <c r="CH327" i="25"/>
  <c r="AR327" i="25" s="1"/>
  <c r="CH526" i="25"/>
  <c r="AR526" i="25" s="1"/>
  <c r="CH462" i="25"/>
  <c r="AR462" i="25" s="1"/>
  <c r="CH309" i="25"/>
  <c r="AR309" i="25" s="1"/>
  <c r="CH347" i="25"/>
  <c r="AR347" i="25" s="1"/>
  <c r="CH405" i="25"/>
  <c r="AR405" i="25" s="1"/>
  <c r="N441" i="25"/>
  <c r="AQ441" i="25" s="1"/>
  <c r="N478" i="25"/>
  <c r="AQ478" i="25" s="1"/>
  <c r="CH531" i="25"/>
  <c r="AR531" i="25" s="1"/>
  <c r="CH426" i="25"/>
  <c r="AR426" i="25" s="1"/>
  <c r="CH320" i="25"/>
  <c r="AR320" i="25" s="1"/>
  <c r="CH457" i="25"/>
  <c r="AR457" i="25" s="1"/>
  <c r="CH543" i="25"/>
  <c r="AR543" i="25" s="1"/>
  <c r="CH538" i="25"/>
  <c r="AR538" i="25" s="1"/>
  <c r="CH414" i="25"/>
  <c r="AR414" i="25" s="1"/>
  <c r="CH396" i="25"/>
  <c r="AR396" i="25" s="1"/>
  <c r="CH381" i="25"/>
  <c r="AR381" i="25" s="1"/>
  <c r="CH486" i="25"/>
  <c r="AR486" i="25" s="1"/>
  <c r="CH403" i="25"/>
  <c r="AR403" i="25" s="1"/>
  <c r="CH391" i="25"/>
  <c r="AR391" i="25" s="1"/>
  <c r="CH508" i="25"/>
  <c r="AR508" i="25" s="1"/>
  <c r="CH499" i="25"/>
  <c r="AR499" i="25" s="1"/>
  <c r="CH388" i="25"/>
  <c r="AR388" i="25" s="1"/>
  <c r="CH437" i="25"/>
  <c r="AR437" i="25" s="1"/>
  <c r="CH379" i="25"/>
  <c r="AR379" i="25" s="1"/>
  <c r="CH316" i="25"/>
  <c r="AR316" i="25" s="1"/>
  <c r="CH419" i="25"/>
  <c r="AR419" i="25" s="1"/>
  <c r="CH506" i="25"/>
  <c r="AR506" i="25" s="1"/>
  <c r="CH377" i="25"/>
  <c r="AR377" i="25" s="1"/>
  <c r="CH547" i="25"/>
  <c r="AR547" i="25" s="1"/>
  <c r="CH458" i="25"/>
  <c r="AR458" i="25" s="1"/>
  <c r="N363" i="25"/>
  <c r="AQ363" i="25" s="1"/>
  <c r="N360" i="25"/>
  <c r="AQ360" i="25" s="1"/>
  <c r="N430" i="25"/>
  <c r="AQ430" i="25" s="1"/>
  <c r="N393" i="25"/>
  <c r="AQ393" i="25" s="1"/>
  <c r="T20" i="2" l="1"/>
  <c r="AK20" i="2"/>
  <c r="AE20" i="2"/>
  <c r="V20" i="2"/>
  <c r="Z20" i="2"/>
  <c r="AA20" i="2"/>
  <c r="AG20" i="2"/>
  <c r="AL20" i="2"/>
  <c r="AO20" i="2"/>
  <c r="AJ20" i="2"/>
  <c r="AM20" i="2"/>
  <c r="AI20" i="2"/>
  <c r="AH20" i="2"/>
  <c r="AD20" i="2"/>
  <c r="AF20" i="2"/>
  <c r="S20" i="2"/>
  <c r="AC20" i="2"/>
  <c r="AP20" i="2"/>
  <c r="AQ20" i="2"/>
  <c r="X20" i="2"/>
  <c r="Y20" i="2"/>
  <c r="AN20" i="2"/>
  <c r="AB20" i="2"/>
  <c r="W20" i="2"/>
  <c r="U20" i="2"/>
  <c r="S19" i="2"/>
  <c r="AA19" i="2"/>
  <c r="AM19" i="2"/>
  <c r="AF19" i="2"/>
  <c r="AE19" i="2"/>
  <c r="AN19" i="2"/>
  <c r="AQ19" i="2"/>
  <c r="AG19" i="2"/>
  <c r="Z19" i="2"/>
  <c r="Y19" i="2"/>
  <c r="AI19" i="2"/>
  <c r="AB19" i="2"/>
  <c r="U19" i="2"/>
  <c r="AD19" i="2"/>
  <c r="W19" i="2"/>
  <c r="V19" i="2"/>
  <c r="AP19" i="2"/>
  <c r="AL19" i="2"/>
  <c r="T19" i="2"/>
  <c r="X19" i="2"/>
  <c r="AJ19" i="2"/>
  <c r="AC19" i="2"/>
  <c r="AH19" i="2"/>
  <c r="AK19" i="2"/>
  <c r="AO19" i="2"/>
  <c r="AT414" i="25"/>
  <c r="AS414" i="25" s="1"/>
  <c r="J414" i="25"/>
  <c r="AT538" i="25"/>
  <c r="AS538" i="25" s="1"/>
  <c r="J538" i="25"/>
  <c r="AT531" i="25"/>
  <c r="AS531" i="25" s="1"/>
  <c r="J531" i="25"/>
  <c r="AT347" i="25"/>
  <c r="AS347" i="25" s="1"/>
  <c r="J347" i="25"/>
  <c r="AT409" i="25"/>
  <c r="AS409" i="25" s="1"/>
  <c r="J409" i="25"/>
  <c r="AT528" i="25"/>
  <c r="AS528" i="25" s="1"/>
  <c r="J528" i="25"/>
  <c r="AT458" i="25"/>
  <c r="AS458" i="25" s="1"/>
  <c r="J458" i="25"/>
  <c r="AT316" i="25"/>
  <c r="AS316" i="25" s="1"/>
  <c r="J316" i="25"/>
  <c r="AT486" i="25"/>
  <c r="AS486" i="25" s="1"/>
  <c r="J486" i="25"/>
  <c r="AT426" i="25"/>
  <c r="AS426" i="25" s="1"/>
  <c r="J426" i="25"/>
  <c r="AT526" i="25"/>
  <c r="AS526" i="25" s="1"/>
  <c r="J526" i="25"/>
  <c r="AT327" i="25"/>
  <c r="AS327" i="25" s="1"/>
  <c r="J327" i="25"/>
  <c r="AT382" i="25"/>
  <c r="AS382" i="25" s="1"/>
  <c r="J382" i="25"/>
  <c r="AT367" i="25"/>
  <c r="AS367" i="25" s="1"/>
  <c r="J367" i="25"/>
  <c r="AT429" i="25"/>
  <c r="AS429" i="25" s="1"/>
  <c r="J429" i="25"/>
  <c r="AT346" i="25"/>
  <c r="AS346" i="25" s="1"/>
  <c r="J346" i="25"/>
  <c r="AT501" i="25"/>
  <c r="AS501" i="25" s="1"/>
  <c r="J501" i="25"/>
  <c r="AT518" i="25"/>
  <c r="AS518" i="25" s="1"/>
  <c r="J518" i="25"/>
  <c r="AT369" i="25"/>
  <c r="AS369" i="25" s="1"/>
  <c r="J369" i="25"/>
  <c r="AT412" i="25"/>
  <c r="AS412" i="25" s="1"/>
  <c r="J412" i="25"/>
  <c r="AT470" i="25"/>
  <c r="AS470" i="25" s="1"/>
  <c r="J470" i="25"/>
  <c r="DH344" i="25"/>
  <c r="DI344" i="25"/>
  <c r="BJ344" i="25"/>
  <c r="DG344" i="25"/>
  <c r="BK344" i="25"/>
  <c r="DD344" i="25"/>
  <c r="BI344" i="25"/>
  <c r="DF344" i="25"/>
  <c r="DE344" i="25"/>
  <c r="DD434" i="25"/>
  <c r="BJ434" i="25"/>
  <c r="BI434" i="25"/>
  <c r="DE434" i="25"/>
  <c r="DI434" i="25"/>
  <c r="DH434" i="25"/>
  <c r="DF434" i="25"/>
  <c r="BK434" i="25"/>
  <c r="DG434" i="25"/>
  <c r="BJ341" i="25"/>
  <c r="DG341" i="25"/>
  <c r="DD341" i="25"/>
  <c r="DF341" i="25"/>
  <c r="DE341" i="25"/>
  <c r="BK341" i="25"/>
  <c r="DH341" i="25"/>
  <c r="DI341" i="25"/>
  <c r="BI341" i="25"/>
  <c r="DI371" i="25"/>
  <c r="DF371" i="25"/>
  <c r="DH371" i="25"/>
  <c r="BK371" i="25"/>
  <c r="BI371" i="25"/>
  <c r="BJ371" i="25"/>
  <c r="DE371" i="25"/>
  <c r="DD371" i="25"/>
  <c r="DG371" i="25"/>
  <c r="DG323" i="25"/>
  <c r="DF323" i="25"/>
  <c r="DD323" i="25"/>
  <c r="BJ323" i="25"/>
  <c r="DI323" i="25"/>
  <c r="BI323" i="25"/>
  <c r="DE323" i="25"/>
  <c r="DH323" i="25"/>
  <c r="BK323" i="25"/>
  <c r="AT462" i="25"/>
  <c r="AS462" i="25" s="1"/>
  <c r="J462" i="25"/>
  <c r="AT330" i="25"/>
  <c r="AS330" i="25" s="1"/>
  <c r="J330" i="25"/>
  <c r="AT311" i="25"/>
  <c r="AS311" i="25" s="1"/>
  <c r="J311" i="25"/>
  <c r="AT339" i="25"/>
  <c r="AS339" i="25" s="1"/>
  <c r="J339" i="25"/>
  <c r="AT492" i="25"/>
  <c r="AS492" i="25" s="1"/>
  <c r="J492" i="25"/>
  <c r="AT517" i="25"/>
  <c r="AS517" i="25" s="1"/>
  <c r="J517" i="25"/>
  <c r="BJ529" i="25"/>
  <c r="BK529" i="25"/>
  <c r="BI529" i="25"/>
  <c r="DE529" i="25"/>
  <c r="DD529" i="25"/>
  <c r="DH529" i="25"/>
  <c r="DI529" i="25"/>
  <c r="DF529" i="25"/>
  <c r="DG529" i="25"/>
  <c r="DF455" i="25"/>
  <c r="DI455" i="25"/>
  <c r="BJ455" i="25"/>
  <c r="BI455" i="25"/>
  <c r="DH455" i="25"/>
  <c r="BK455" i="25"/>
  <c r="DE455" i="25"/>
  <c r="DD455" i="25"/>
  <c r="DG455" i="25"/>
  <c r="BI398" i="25"/>
  <c r="BK398" i="25"/>
  <c r="BJ398" i="25"/>
  <c r="DI398" i="25"/>
  <c r="DH398" i="25"/>
  <c r="DE398" i="25"/>
  <c r="DG398" i="25"/>
  <c r="DD398" i="25"/>
  <c r="DF398" i="25"/>
  <c r="DH443" i="25"/>
  <c r="DG443" i="25"/>
  <c r="DI443" i="25"/>
  <c r="BI443" i="25"/>
  <c r="DF443" i="25"/>
  <c r="DE443" i="25"/>
  <c r="BK443" i="25"/>
  <c r="DD443" i="25"/>
  <c r="BJ443" i="25"/>
  <c r="BK435" i="25"/>
  <c r="BI435" i="25"/>
  <c r="BJ435" i="25"/>
  <c r="DI435" i="25"/>
  <c r="DD435" i="25"/>
  <c r="DF435" i="25"/>
  <c r="DH435" i="25"/>
  <c r="DE435" i="25"/>
  <c r="DG435" i="25"/>
  <c r="AT506" i="25"/>
  <c r="AS506" i="25" s="1"/>
  <c r="J506" i="25"/>
  <c r="AT437" i="25"/>
  <c r="AS437" i="25" s="1"/>
  <c r="J437" i="25"/>
  <c r="AT508" i="25"/>
  <c r="AS508" i="25" s="1"/>
  <c r="J508" i="25"/>
  <c r="AT403" i="25"/>
  <c r="AS403" i="25" s="1"/>
  <c r="J403" i="25"/>
  <c r="AT479" i="25"/>
  <c r="AS479" i="25" s="1"/>
  <c r="J479" i="25"/>
  <c r="AT396" i="25"/>
  <c r="AS396" i="25" s="1"/>
  <c r="J396" i="25"/>
  <c r="AT320" i="25"/>
  <c r="AS320" i="25" s="1"/>
  <c r="J320" i="25"/>
  <c r="AT377" i="25"/>
  <c r="AS377" i="25" s="1"/>
  <c r="J377" i="25"/>
  <c r="AT419" i="25"/>
  <c r="AS419" i="25" s="1"/>
  <c r="J419" i="25"/>
  <c r="AT391" i="25"/>
  <c r="AS391" i="25" s="1"/>
  <c r="J391" i="25"/>
  <c r="AT542" i="25"/>
  <c r="AS542" i="25" s="1"/>
  <c r="J542" i="25"/>
  <c r="AT461" i="25"/>
  <c r="AS461" i="25" s="1"/>
  <c r="J461" i="25"/>
  <c r="AT473" i="25"/>
  <c r="AS473" i="25" s="1"/>
  <c r="J473" i="25"/>
  <c r="AT520" i="25"/>
  <c r="AS520" i="25" s="1"/>
  <c r="J520" i="25"/>
  <c r="AT333" i="25"/>
  <c r="AS333" i="25" s="1"/>
  <c r="J333" i="25"/>
  <c r="AT353" i="25"/>
  <c r="AS353" i="25" s="1"/>
  <c r="J353" i="25"/>
  <c r="DI378" i="25"/>
  <c r="DF378" i="25"/>
  <c r="BJ378" i="25"/>
  <c r="BI378" i="25"/>
  <c r="BK378" i="25"/>
  <c r="DH378" i="25"/>
  <c r="DD378" i="25"/>
  <c r="DG378" i="25"/>
  <c r="DE378" i="25"/>
  <c r="DF411" i="25"/>
  <c r="BK411" i="25"/>
  <c r="DG411" i="25"/>
  <c r="BJ411" i="25"/>
  <c r="BI411" i="25"/>
  <c r="DH411" i="25"/>
  <c r="DE411" i="25"/>
  <c r="DI411" i="25"/>
  <c r="DD411" i="25"/>
  <c r="DE317" i="25"/>
  <c r="DG317" i="25"/>
  <c r="DF317" i="25"/>
  <c r="DD317" i="25"/>
  <c r="BK317" i="25"/>
  <c r="BJ317" i="25"/>
  <c r="BI317" i="25"/>
  <c r="DH317" i="25"/>
  <c r="DI317" i="25"/>
  <c r="DI539" i="25"/>
  <c r="BI539" i="25"/>
  <c r="DF539" i="25"/>
  <c r="BJ539" i="25"/>
  <c r="BK539" i="25"/>
  <c r="DH539" i="25"/>
  <c r="DD539" i="25"/>
  <c r="DG539" i="25"/>
  <c r="DE539" i="25"/>
  <c r="DD408" i="25"/>
  <c r="BI408" i="25"/>
  <c r="DI408" i="25"/>
  <c r="DG408" i="25"/>
  <c r="BK408" i="25"/>
  <c r="BJ408" i="25"/>
  <c r="DE408" i="25"/>
  <c r="DF408" i="25"/>
  <c r="DH408" i="25"/>
  <c r="BK337" i="25"/>
  <c r="DI337" i="25"/>
  <c r="DG337" i="25"/>
  <c r="DD337" i="25"/>
  <c r="DE337" i="25"/>
  <c r="DH337" i="25"/>
  <c r="BI337" i="25"/>
  <c r="BJ337" i="25"/>
  <c r="DF337" i="25"/>
  <c r="BJ428" i="25"/>
  <c r="DF428" i="25"/>
  <c r="DI428" i="25"/>
  <c r="DD428" i="25"/>
  <c r="BI428" i="25"/>
  <c r="DE428" i="25"/>
  <c r="DH428" i="25"/>
  <c r="DG428" i="25"/>
  <c r="BK428" i="25"/>
  <c r="AT379" i="25"/>
  <c r="AS379" i="25" s="1"/>
  <c r="J379" i="25"/>
  <c r="AT388" i="25"/>
  <c r="AS388" i="25" s="1"/>
  <c r="J388" i="25"/>
  <c r="AT499" i="25"/>
  <c r="AS499" i="25" s="1"/>
  <c r="J499" i="25"/>
  <c r="AT381" i="25"/>
  <c r="AS381" i="25" s="1"/>
  <c r="J381" i="25"/>
  <c r="AT457" i="25"/>
  <c r="AS457" i="25" s="1"/>
  <c r="J457" i="25"/>
  <c r="AT405" i="25"/>
  <c r="AS405" i="25" s="1"/>
  <c r="J405" i="25"/>
  <c r="AT309" i="25"/>
  <c r="AS309" i="25" s="1"/>
  <c r="J309" i="25"/>
  <c r="AT500" i="25"/>
  <c r="AS500" i="25" s="1"/>
  <c r="J500" i="25"/>
  <c r="AT420" i="25"/>
  <c r="AS420" i="25" s="1"/>
  <c r="J420" i="25"/>
  <c r="AT349" i="25"/>
  <c r="AS349" i="25" s="1"/>
  <c r="J349" i="25"/>
  <c r="AT540" i="25"/>
  <c r="AS540" i="25" s="1"/>
  <c r="J540" i="25"/>
  <c r="AT514" i="25"/>
  <c r="AS514" i="25" s="1"/>
  <c r="J514" i="25"/>
  <c r="AT427" i="25"/>
  <c r="AS427" i="25" s="1"/>
  <c r="J427" i="25"/>
  <c r="AT406" i="25"/>
  <c r="AS406" i="25" s="1"/>
  <c r="J406" i="25"/>
  <c r="DE483" i="25"/>
  <c r="BI483" i="25"/>
  <c r="DF483" i="25"/>
  <c r="DH483" i="25"/>
  <c r="BK483" i="25"/>
  <c r="BJ483" i="25"/>
  <c r="DI483" i="25"/>
  <c r="DG483" i="25"/>
  <c r="DD483" i="25"/>
  <c r="DH487" i="25"/>
  <c r="DI487" i="25"/>
  <c r="DG487" i="25"/>
  <c r="DD487" i="25"/>
  <c r="DE487" i="25"/>
  <c r="BK487" i="25"/>
  <c r="BJ487" i="25"/>
  <c r="BI487" i="25"/>
  <c r="DF487" i="25"/>
  <c r="DF352" i="25"/>
  <c r="BI352" i="25"/>
  <c r="DD352" i="25"/>
  <c r="BK352" i="25"/>
  <c r="DE352" i="25"/>
  <c r="BJ352" i="25"/>
  <c r="DG352" i="25"/>
  <c r="DH352" i="25"/>
  <c r="DI352" i="25"/>
  <c r="DG342" i="25"/>
  <c r="DI342" i="25"/>
  <c r="DD342" i="25"/>
  <c r="BJ342" i="25"/>
  <c r="DE342" i="25"/>
  <c r="DF342" i="25"/>
  <c r="BI342" i="25"/>
  <c r="BK342" i="25"/>
  <c r="DH342" i="25"/>
  <c r="DI322" i="25"/>
  <c r="DE322" i="25"/>
  <c r="DD322" i="25"/>
  <c r="BJ322" i="25"/>
  <c r="DH322" i="25"/>
  <c r="BK322" i="25"/>
  <c r="BI322" i="25"/>
  <c r="DG322" i="25"/>
  <c r="DF322" i="25"/>
  <c r="DH466" i="25"/>
  <c r="BK466" i="25"/>
  <c r="BJ466" i="25"/>
  <c r="BI466" i="25"/>
  <c r="DI466" i="25"/>
  <c r="DE466" i="25"/>
  <c r="DF466" i="25"/>
  <c r="DD466" i="25"/>
  <c r="DG466" i="25"/>
  <c r="N373" i="25"/>
  <c r="AQ373" i="25" s="1"/>
  <c r="CH373" i="25" s="1"/>
  <c r="AR373" i="25" s="1"/>
  <c r="AT547" i="25"/>
  <c r="AS547" i="25" s="1"/>
  <c r="J547" i="25" s="1"/>
  <c r="AT543" i="25"/>
  <c r="AS543" i="25" s="1"/>
  <c r="J543" i="25" s="1"/>
  <c r="J553" i="25"/>
  <c r="AT553" i="25"/>
  <c r="AS553" i="25" s="1"/>
  <c r="AT550" i="25"/>
  <c r="AS550" i="25" s="1"/>
  <c r="J550" i="25"/>
  <c r="CH449" i="25"/>
  <c r="AR449" i="25" s="1"/>
  <c r="CH393" i="25"/>
  <c r="AR393" i="25" s="1"/>
  <c r="CH363" i="25"/>
  <c r="AR363" i="25" s="1"/>
  <c r="CH478" i="25"/>
  <c r="AR478" i="25" s="1"/>
  <c r="CH489" i="25"/>
  <c r="AR489" i="25" s="1"/>
  <c r="CH433" i="25"/>
  <c r="AR433" i="25" s="1"/>
  <c r="CH525" i="25"/>
  <c r="AR525" i="25" s="1"/>
  <c r="CH421" i="25"/>
  <c r="AR421" i="25" s="1"/>
  <c r="CH324" i="25"/>
  <c r="AR324" i="25" s="1"/>
  <c r="CH389" i="25"/>
  <c r="AR389" i="25" s="1"/>
  <c r="CH386" i="25"/>
  <c r="AR386" i="25" s="1"/>
  <c r="CH415" i="25"/>
  <c r="AR415" i="25" s="1"/>
  <c r="CH442" i="25"/>
  <c r="AR442" i="25" s="1"/>
  <c r="CH357" i="25"/>
  <c r="AR357" i="25" s="1"/>
  <c r="CH360" i="25"/>
  <c r="AR360" i="25" s="1"/>
  <c r="CH335" i="25"/>
  <c r="AR335" i="25" s="1"/>
  <c r="CH505" i="25"/>
  <c r="AR505" i="25" s="1"/>
  <c r="CH465" i="25"/>
  <c r="AR465" i="25" s="1"/>
  <c r="CH395" i="25"/>
  <c r="AR395" i="25" s="1"/>
  <c r="CH407" i="25"/>
  <c r="AR407" i="25" s="1"/>
  <c r="CH527" i="25"/>
  <c r="AR527" i="25" s="1"/>
  <c r="J549" i="25"/>
  <c r="AT549" i="25"/>
  <c r="AS549" i="25" s="1"/>
  <c r="CH430" i="25"/>
  <c r="AR430" i="25" s="1"/>
  <c r="CH477" i="25"/>
  <c r="AR477" i="25" s="1"/>
  <c r="CH445" i="25"/>
  <c r="AR445" i="25" s="1"/>
  <c r="CH410" i="25"/>
  <c r="AR410" i="25" s="1"/>
  <c r="CH485" i="25"/>
  <c r="AR485" i="25" s="1"/>
  <c r="CH480" i="25"/>
  <c r="AR480" i="25" s="1"/>
  <c r="CH441" i="25"/>
  <c r="AR441" i="25" s="1"/>
  <c r="CH545" i="25"/>
  <c r="AR545" i="25" s="1"/>
  <c r="CH380" i="25"/>
  <c r="AR380" i="25" s="1"/>
  <c r="CH533" i="25"/>
  <c r="AR533" i="25" s="1"/>
  <c r="CH359" i="25"/>
  <c r="AR359" i="25" s="1"/>
  <c r="CH537" i="25"/>
  <c r="AR537" i="25" s="1"/>
  <c r="CH515" i="25"/>
  <c r="AR515" i="25" s="1"/>
  <c r="CH332" i="25"/>
  <c r="AR332" i="25" s="1"/>
  <c r="CH451" i="25"/>
  <c r="AR451" i="25" s="1"/>
  <c r="AT451" i="25" l="1"/>
  <c r="AS451" i="25" s="1"/>
  <c r="J451" i="25"/>
  <c r="AT359" i="25"/>
  <c r="AS359" i="25" s="1"/>
  <c r="J359" i="25"/>
  <c r="AT395" i="25"/>
  <c r="AS395" i="25" s="1"/>
  <c r="J395" i="25"/>
  <c r="AT533" i="25"/>
  <c r="AS533" i="25" s="1"/>
  <c r="J533" i="25"/>
  <c r="AT515" i="25"/>
  <c r="AS515" i="25" s="1"/>
  <c r="J515" i="25"/>
  <c r="AT445" i="25"/>
  <c r="AS445" i="25" s="1"/>
  <c r="J445" i="25"/>
  <c r="AT477" i="25"/>
  <c r="AS477" i="25" s="1"/>
  <c r="J477" i="25"/>
  <c r="AT430" i="25"/>
  <c r="AS430" i="25" s="1"/>
  <c r="J430" i="25"/>
  <c r="AT505" i="25"/>
  <c r="AS505" i="25" s="1"/>
  <c r="J505" i="25"/>
  <c r="AT415" i="25"/>
  <c r="AS415" i="25" s="1"/>
  <c r="J415" i="25"/>
  <c r="AT525" i="25"/>
  <c r="AS525" i="25" s="1"/>
  <c r="J525" i="25"/>
  <c r="BJ406" i="25"/>
  <c r="DE406" i="25"/>
  <c r="DI406" i="25"/>
  <c r="DH406" i="25"/>
  <c r="BI406" i="25"/>
  <c r="DF406" i="25"/>
  <c r="BK406" i="25"/>
  <c r="DD406" i="25"/>
  <c r="DG406" i="25"/>
  <c r="DI427" i="25"/>
  <c r="DF427" i="25"/>
  <c r="BK427" i="25"/>
  <c r="DH427" i="25"/>
  <c r="BJ427" i="25"/>
  <c r="DE427" i="25"/>
  <c r="BI427" i="25"/>
  <c r="DG427" i="25"/>
  <c r="DD427" i="25"/>
  <c r="DD540" i="25"/>
  <c r="BK540" i="25"/>
  <c r="DE540" i="25"/>
  <c r="BI540" i="25"/>
  <c r="DI540" i="25"/>
  <c r="BJ540" i="25"/>
  <c r="DH540" i="25"/>
  <c r="DF540" i="25"/>
  <c r="DG540" i="25"/>
  <c r="BJ309" i="25"/>
  <c r="BI309" i="25"/>
  <c r="BK309" i="25"/>
  <c r="DI309" i="25"/>
  <c r="DH309" i="25"/>
  <c r="DE309" i="25"/>
  <c r="DG309" i="25"/>
  <c r="DD309" i="25"/>
  <c r="DF309" i="25"/>
  <c r="DE457" i="25"/>
  <c r="DF457" i="25"/>
  <c r="DG457" i="25"/>
  <c r="BJ457" i="25"/>
  <c r="BI457" i="25"/>
  <c r="DH457" i="25"/>
  <c r="DI457" i="25"/>
  <c r="BK457" i="25"/>
  <c r="DD457" i="25"/>
  <c r="DF381" i="25"/>
  <c r="DI381" i="25"/>
  <c r="DH381" i="25"/>
  <c r="BJ381" i="25"/>
  <c r="DE381" i="25"/>
  <c r="BI381" i="25"/>
  <c r="DG381" i="25"/>
  <c r="DD381" i="25"/>
  <c r="BK381" i="25"/>
  <c r="DF379" i="25"/>
  <c r="BI379" i="25"/>
  <c r="DI379" i="25"/>
  <c r="BK379" i="25"/>
  <c r="DH379" i="25"/>
  <c r="DE379" i="25"/>
  <c r="DD379" i="25"/>
  <c r="BJ379" i="25"/>
  <c r="DG379" i="25"/>
  <c r="AT537" i="25"/>
  <c r="AS537" i="25" s="1"/>
  <c r="J537" i="25"/>
  <c r="AT332" i="25"/>
  <c r="AS332" i="25" s="1"/>
  <c r="J332" i="25"/>
  <c r="AT380" i="25"/>
  <c r="AS380" i="25" s="1"/>
  <c r="J380" i="25"/>
  <c r="AT441" i="25"/>
  <c r="AS441" i="25" s="1"/>
  <c r="J441" i="25"/>
  <c r="AT485" i="25"/>
  <c r="AS485" i="25" s="1"/>
  <c r="J485" i="25"/>
  <c r="AT410" i="25"/>
  <c r="AS410" i="25" s="1"/>
  <c r="J410" i="25"/>
  <c r="AT407" i="25"/>
  <c r="AS407" i="25" s="1"/>
  <c r="J407" i="25"/>
  <c r="AT465" i="25"/>
  <c r="AS465" i="25" s="1"/>
  <c r="J465" i="25"/>
  <c r="AT335" i="25"/>
  <c r="AS335" i="25" s="1"/>
  <c r="J335" i="25"/>
  <c r="AT442" i="25"/>
  <c r="AS442" i="25" s="1"/>
  <c r="J442" i="25"/>
  <c r="AT389" i="25"/>
  <c r="AS389" i="25" s="1"/>
  <c r="J389" i="25"/>
  <c r="AT421" i="25"/>
  <c r="AS421" i="25" s="1"/>
  <c r="J421" i="25"/>
  <c r="AT478" i="25"/>
  <c r="AS478" i="25" s="1"/>
  <c r="J478" i="25"/>
  <c r="AT393" i="25"/>
  <c r="AS393" i="25" s="1"/>
  <c r="J393" i="25"/>
  <c r="DF353" i="25"/>
  <c r="DH353" i="25"/>
  <c r="BK353" i="25"/>
  <c r="DD353" i="25"/>
  <c r="DG353" i="25"/>
  <c r="BJ353" i="25"/>
  <c r="DI353" i="25"/>
  <c r="DE353" i="25"/>
  <c r="BI353" i="25"/>
  <c r="DF520" i="25"/>
  <c r="BJ520" i="25"/>
  <c r="DE520" i="25"/>
  <c r="BI520" i="25"/>
  <c r="DD520" i="25"/>
  <c r="DH520" i="25"/>
  <c r="DI520" i="25"/>
  <c r="DG520" i="25"/>
  <c r="BK520" i="25"/>
  <c r="DF461" i="25"/>
  <c r="BK461" i="25"/>
  <c r="BI461" i="25"/>
  <c r="BJ461" i="25"/>
  <c r="DH461" i="25"/>
  <c r="DI461" i="25"/>
  <c r="DD461" i="25"/>
  <c r="DG461" i="25"/>
  <c r="DE461" i="25"/>
  <c r="DG542" i="25"/>
  <c r="DH542" i="25"/>
  <c r="BJ542" i="25"/>
  <c r="BI542" i="25"/>
  <c r="DD542" i="25"/>
  <c r="DI542" i="25"/>
  <c r="BK542" i="25"/>
  <c r="DF542" i="25"/>
  <c r="DE542" i="25"/>
  <c r="DI377" i="25"/>
  <c r="BK377" i="25"/>
  <c r="BI377" i="25"/>
  <c r="DE377" i="25"/>
  <c r="BJ377" i="25"/>
  <c r="DG377" i="25"/>
  <c r="DF377" i="25"/>
  <c r="DH377" i="25"/>
  <c r="DD377" i="25"/>
  <c r="DH396" i="25"/>
  <c r="BJ396" i="25"/>
  <c r="BK396" i="25"/>
  <c r="BI396" i="25"/>
  <c r="DI396" i="25"/>
  <c r="DF396" i="25"/>
  <c r="DG396" i="25"/>
  <c r="DE396" i="25"/>
  <c r="DD396" i="25"/>
  <c r="DD403" i="25"/>
  <c r="DH403" i="25"/>
  <c r="BI403" i="25"/>
  <c r="BK403" i="25"/>
  <c r="DF403" i="25"/>
  <c r="DI403" i="25"/>
  <c r="DE403" i="25"/>
  <c r="BJ403" i="25"/>
  <c r="DG403" i="25"/>
  <c r="DF508" i="25"/>
  <c r="BI508" i="25"/>
  <c r="BK508" i="25"/>
  <c r="DH508" i="25"/>
  <c r="BJ508" i="25"/>
  <c r="DI508" i="25"/>
  <c r="DG508" i="25"/>
  <c r="DE508" i="25"/>
  <c r="DD508" i="25"/>
  <c r="DF437" i="25"/>
  <c r="BI437" i="25"/>
  <c r="DI437" i="25"/>
  <c r="DH437" i="25"/>
  <c r="BJ437" i="25"/>
  <c r="BK437" i="25"/>
  <c r="DD437" i="25"/>
  <c r="DE437" i="25"/>
  <c r="DG437" i="25"/>
  <c r="DD492" i="25"/>
  <c r="BJ492" i="25"/>
  <c r="DI492" i="25"/>
  <c r="DF492" i="25"/>
  <c r="BI492" i="25"/>
  <c r="DH492" i="25"/>
  <c r="DE492" i="25"/>
  <c r="BK492" i="25"/>
  <c r="DG492" i="25"/>
  <c r="DH330" i="25"/>
  <c r="DD330" i="25"/>
  <c r="DF330" i="25"/>
  <c r="DG330" i="25"/>
  <c r="DI330" i="25"/>
  <c r="BK330" i="25"/>
  <c r="DE330" i="25"/>
  <c r="BI330" i="25"/>
  <c r="BJ330" i="25"/>
  <c r="DE462" i="25"/>
  <c r="DF462" i="25"/>
  <c r="BJ462" i="25"/>
  <c r="BI462" i="25"/>
  <c r="DH462" i="25"/>
  <c r="DG462" i="25"/>
  <c r="DD462" i="25"/>
  <c r="BK462" i="25"/>
  <c r="DI462" i="25"/>
  <c r="BK470" i="25"/>
  <c r="BJ470" i="25"/>
  <c r="DF470" i="25"/>
  <c r="DH470" i="25"/>
  <c r="BI470" i="25"/>
  <c r="DI470" i="25"/>
  <c r="DG470" i="25"/>
  <c r="DE470" i="25"/>
  <c r="DD470" i="25"/>
  <c r="DI412" i="25"/>
  <c r="DE412" i="25"/>
  <c r="DD412" i="25"/>
  <c r="BJ412" i="25"/>
  <c r="DG412" i="25"/>
  <c r="DF412" i="25"/>
  <c r="DH412" i="25"/>
  <c r="BK412" i="25"/>
  <c r="BI412" i="25"/>
  <c r="DH369" i="25"/>
  <c r="DI369" i="25"/>
  <c r="DG369" i="25"/>
  <c r="BK369" i="25"/>
  <c r="BI369" i="25"/>
  <c r="DE369" i="25"/>
  <c r="DF369" i="25"/>
  <c r="DD369" i="25"/>
  <c r="BJ369" i="25"/>
  <c r="DE518" i="25"/>
  <c r="BK518" i="25"/>
  <c r="DD518" i="25"/>
  <c r="DH518" i="25"/>
  <c r="BJ518" i="25"/>
  <c r="DF518" i="25"/>
  <c r="BI518" i="25"/>
  <c r="DG518" i="25"/>
  <c r="DI518" i="25"/>
  <c r="BK367" i="25"/>
  <c r="BI367" i="25"/>
  <c r="DF367" i="25"/>
  <c r="DE367" i="25"/>
  <c r="DH367" i="25"/>
  <c r="BJ367" i="25"/>
  <c r="DG367" i="25"/>
  <c r="DD367" i="25"/>
  <c r="DI367" i="25"/>
  <c r="BI327" i="25"/>
  <c r="BJ327" i="25"/>
  <c r="DF327" i="25"/>
  <c r="DI327" i="25"/>
  <c r="DG327" i="25"/>
  <c r="BK327" i="25"/>
  <c r="DH327" i="25"/>
  <c r="DD327" i="25"/>
  <c r="DE327" i="25"/>
  <c r="DG426" i="25"/>
  <c r="BK426" i="25"/>
  <c r="DD426" i="25"/>
  <c r="DH426" i="25"/>
  <c r="DF426" i="25"/>
  <c r="BJ426" i="25"/>
  <c r="DE426" i="25"/>
  <c r="DI426" i="25"/>
  <c r="BI426" i="25"/>
  <c r="DF316" i="25"/>
  <c r="BI316" i="25"/>
  <c r="BJ316" i="25"/>
  <c r="BK316" i="25"/>
  <c r="DH316" i="25"/>
  <c r="DI316" i="25"/>
  <c r="DE316" i="25"/>
  <c r="DD316" i="25"/>
  <c r="DG316" i="25"/>
  <c r="DI458" i="25"/>
  <c r="BK458" i="25"/>
  <c r="DF458" i="25"/>
  <c r="DE458" i="25"/>
  <c r="BJ458" i="25"/>
  <c r="BI458" i="25"/>
  <c r="DG458" i="25"/>
  <c r="DD458" i="25"/>
  <c r="DH458" i="25"/>
  <c r="DH528" i="25"/>
  <c r="DF528" i="25"/>
  <c r="BK528" i="25"/>
  <c r="BJ528" i="25"/>
  <c r="DD528" i="25"/>
  <c r="DI528" i="25"/>
  <c r="DG528" i="25"/>
  <c r="DE528" i="25"/>
  <c r="BI528" i="25"/>
  <c r="DE347" i="25"/>
  <c r="DF347" i="25"/>
  <c r="DH347" i="25"/>
  <c r="BJ347" i="25"/>
  <c r="DI347" i="25"/>
  <c r="BI347" i="25"/>
  <c r="BK347" i="25"/>
  <c r="DD347" i="25"/>
  <c r="DG347" i="25"/>
  <c r="DE538" i="25"/>
  <c r="DH538" i="25"/>
  <c r="DG538" i="25"/>
  <c r="DF538" i="25"/>
  <c r="BJ538" i="25"/>
  <c r="DD538" i="25"/>
  <c r="BK538" i="25"/>
  <c r="DI538" i="25"/>
  <c r="BI538" i="25"/>
  <c r="DI414" i="25"/>
  <c r="DF414" i="25"/>
  <c r="BJ414" i="25"/>
  <c r="BK414" i="25"/>
  <c r="DH414" i="25"/>
  <c r="BI414" i="25"/>
  <c r="DE414" i="25"/>
  <c r="DD414" i="25"/>
  <c r="DG414" i="25"/>
  <c r="AT357" i="25"/>
  <c r="AS357" i="25" s="1"/>
  <c r="J357" i="25"/>
  <c r="AT386" i="25"/>
  <c r="AS386" i="25" s="1"/>
  <c r="J386" i="25"/>
  <c r="AT489" i="25"/>
  <c r="AS489" i="25" s="1"/>
  <c r="J489" i="25"/>
  <c r="AT449" i="25"/>
  <c r="AS449" i="25" s="1"/>
  <c r="J449" i="25"/>
  <c r="DE514" i="25"/>
  <c r="BJ514" i="25"/>
  <c r="DD514" i="25"/>
  <c r="DI514" i="25"/>
  <c r="BK514" i="25"/>
  <c r="DF514" i="25"/>
  <c r="DG514" i="25"/>
  <c r="DH514" i="25"/>
  <c r="BI514" i="25"/>
  <c r="DG349" i="25"/>
  <c r="DD349" i="25"/>
  <c r="DE349" i="25"/>
  <c r="BJ349" i="25"/>
  <c r="DF349" i="25"/>
  <c r="DI349" i="25"/>
  <c r="BK349" i="25"/>
  <c r="BI349" i="25"/>
  <c r="DH349" i="25"/>
  <c r="DG420" i="25"/>
  <c r="DI420" i="25"/>
  <c r="BK420" i="25"/>
  <c r="DD420" i="25"/>
  <c r="BJ420" i="25"/>
  <c r="BI420" i="25"/>
  <c r="DF420" i="25"/>
  <c r="DH420" i="25"/>
  <c r="DE420" i="25"/>
  <c r="DE500" i="25"/>
  <c r="BI500" i="25"/>
  <c r="BJ500" i="25"/>
  <c r="DH500" i="25"/>
  <c r="BK500" i="25"/>
  <c r="DG500" i="25"/>
  <c r="DF500" i="25"/>
  <c r="DI500" i="25"/>
  <c r="DD500" i="25"/>
  <c r="DE405" i="25"/>
  <c r="BJ405" i="25"/>
  <c r="BI405" i="25"/>
  <c r="DD405" i="25"/>
  <c r="DI405" i="25"/>
  <c r="DF405" i="25"/>
  <c r="BK405" i="25"/>
  <c r="DG405" i="25"/>
  <c r="DH405" i="25"/>
  <c r="DG499" i="25"/>
  <c r="BJ499" i="25"/>
  <c r="BI499" i="25"/>
  <c r="DD499" i="25"/>
  <c r="DF499" i="25"/>
  <c r="DE499" i="25"/>
  <c r="DH499" i="25"/>
  <c r="BK499" i="25"/>
  <c r="DI499" i="25"/>
  <c r="BJ388" i="25"/>
  <c r="DI388" i="25"/>
  <c r="BI388" i="25"/>
  <c r="DE388" i="25"/>
  <c r="DD388" i="25"/>
  <c r="BK388" i="25"/>
  <c r="DF388" i="25"/>
  <c r="DH388" i="25"/>
  <c r="DG388" i="25"/>
  <c r="AT480" i="25"/>
  <c r="AS480" i="25" s="1"/>
  <c r="J480" i="25"/>
  <c r="AT527" i="25"/>
  <c r="AS527" i="25" s="1"/>
  <c r="J527" i="25"/>
  <c r="AT360" i="25"/>
  <c r="AS360" i="25" s="1"/>
  <c r="J360" i="25"/>
  <c r="AT324" i="25"/>
  <c r="AS324" i="25" s="1"/>
  <c r="J324" i="25"/>
  <c r="AT433" i="25"/>
  <c r="AS433" i="25" s="1"/>
  <c r="J433" i="25"/>
  <c r="AT363" i="25"/>
  <c r="AS363" i="25" s="1"/>
  <c r="J363" i="25"/>
  <c r="AT373" i="25"/>
  <c r="AS373" i="25" s="1"/>
  <c r="J373" i="25"/>
  <c r="DI333" i="25"/>
  <c r="BJ333" i="25"/>
  <c r="DG333" i="25"/>
  <c r="BI333" i="25"/>
  <c r="DF333" i="25"/>
  <c r="DD333" i="25"/>
  <c r="DH333" i="25"/>
  <c r="DE333" i="25"/>
  <c r="BK333" i="25"/>
  <c r="DD473" i="25"/>
  <c r="DI473" i="25"/>
  <c r="DF473" i="25"/>
  <c r="DG473" i="25"/>
  <c r="DE473" i="25"/>
  <c r="BK473" i="25"/>
  <c r="DH473" i="25"/>
  <c r="BJ473" i="25"/>
  <c r="BI473" i="25"/>
  <c r="DD391" i="25"/>
  <c r="BJ391" i="25"/>
  <c r="DF391" i="25"/>
  <c r="BI391" i="25"/>
  <c r="DI391" i="25"/>
  <c r="DH391" i="25"/>
  <c r="BK391" i="25"/>
  <c r="DG391" i="25"/>
  <c r="DE391" i="25"/>
  <c r="DG419" i="25"/>
  <c r="BJ419" i="25"/>
  <c r="BI419" i="25"/>
  <c r="DF419" i="25"/>
  <c r="BK419" i="25"/>
  <c r="DD419" i="25"/>
  <c r="DH419" i="25"/>
  <c r="DI419" i="25"/>
  <c r="DE419" i="25"/>
  <c r="DF320" i="25"/>
  <c r="DH320" i="25"/>
  <c r="BK320" i="25"/>
  <c r="BJ320" i="25"/>
  <c r="BI320" i="25"/>
  <c r="DI320" i="25"/>
  <c r="DG320" i="25"/>
  <c r="DE320" i="25"/>
  <c r="DD320" i="25"/>
  <c r="DG479" i="25"/>
  <c r="DI479" i="25"/>
  <c r="DH479" i="25"/>
  <c r="DF479" i="25"/>
  <c r="DE479" i="25"/>
  <c r="DD479" i="25"/>
  <c r="BK479" i="25"/>
  <c r="BI479" i="25"/>
  <c r="BJ479" i="25"/>
  <c r="DD506" i="25"/>
  <c r="BJ506" i="25"/>
  <c r="BI506" i="25"/>
  <c r="DI506" i="25"/>
  <c r="DH506" i="25"/>
  <c r="BK506" i="25"/>
  <c r="DG506" i="25"/>
  <c r="DE506" i="25"/>
  <c r="DF506" i="25"/>
  <c r="DE517" i="25"/>
  <c r="DH517" i="25"/>
  <c r="BI517" i="25"/>
  <c r="DI517" i="25"/>
  <c r="BK517" i="25"/>
  <c r="DF517" i="25"/>
  <c r="BJ517" i="25"/>
  <c r="DG517" i="25"/>
  <c r="DD517" i="25"/>
  <c r="DF339" i="25"/>
  <c r="DH339" i="25"/>
  <c r="BJ339" i="25"/>
  <c r="BI339" i="25"/>
  <c r="BK339" i="25"/>
  <c r="DI339" i="25"/>
  <c r="DE339" i="25"/>
  <c r="DD339" i="25"/>
  <c r="DG339" i="25"/>
  <c r="DF311" i="25"/>
  <c r="BK311" i="25"/>
  <c r="DH311" i="25"/>
  <c r="BI311" i="25"/>
  <c r="DI311" i="25"/>
  <c r="BJ311" i="25"/>
  <c r="DD311" i="25"/>
  <c r="DE311" i="25"/>
  <c r="DG311" i="25"/>
  <c r="BI501" i="25"/>
  <c r="BJ501" i="25"/>
  <c r="BK501" i="25"/>
  <c r="DF501" i="25"/>
  <c r="DE501" i="25"/>
  <c r="DD501" i="25"/>
  <c r="DH501" i="25"/>
  <c r="DG501" i="25"/>
  <c r="DI501" i="25"/>
  <c r="DG346" i="25"/>
  <c r="DE346" i="25"/>
  <c r="BI346" i="25"/>
  <c r="BK346" i="25"/>
  <c r="DI346" i="25"/>
  <c r="DF346" i="25"/>
  <c r="BJ346" i="25"/>
  <c r="DH346" i="25"/>
  <c r="DD346" i="25"/>
  <c r="DH429" i="25"/>
  <c r="DE429" i="25"/>
  <c r="BK429" i="25"/>
  <c r="DI429" i="25"/>
  <c r="DG429" i="25"/>
  <c r="BI429" i="25"/>
  <c r="DD429" i="25"/>
  <c r="DF429" i="25"/>
  <c r="BJ429" i="25"/>
  <c r="DG382" i="25"/>
  <c r="DF382" i="25"/>
  <c r="DE382" i="25"/>
  <c r="DH382" i="25"/>
  <c r="BI382" i="25"/>
  <c r="DD382" i="25"/>
  <c r="BK382" i="25"/>
  <c r="BJ382" i="25"/>
  <c r="DI382" i="25"/>
  <c r="DH526" i="25"/>
  <c r="BK526" i="25"/>
  <c r="DG526" i="25"/>
  <c r="BI526" i="25"/>
  <c r="DF526" i="25"/>
  <c r="BJ526" i="25"/>
  <c r="DE526" i="25"/>
  <c r="DD526" i="25"/>
  <c r="DI526" i="25"/>
  <c r="DI486" i="25"/>
  <c r="DH486" i="25"/>
  <c r="BJ486" i="25"/>
  <c r="BI486" i="25"/>
  <c r="DF486" i="25"/>
  <c r="BK486" i="25"/>
  <c r="DE486" i="25"/>
  <c r="DD486" i="25"/>
  <c r="DG486" i="25"/>
  <c r="DD409" i="25"/>
  <c r="DI409" i="25"/>
  <c r="BI409" i="25"/>
  <c r="DG409" i="25"/>
  <c r="DE409" i="25"/>
  <c r="DF409" i="25"/>
  <c r="BK409" i="25"/>
  <c r="DH409" i="25"/>
  <c r="BJ409" i="25"/>
  <c r="DD531" i="25"/>
  <c r="DF531" i="25"/>
  <c r="BJ531" i="25"/>
  <c r="BI531" i="25"/>
  <c r="BK531" i="25"/>
  <c r="DG531" i="25"/>
  <c r="DI531" i="25"/>
  <c r="DH531" i="25"/>
  <c r="DE531" i="25"/>
  <c r="DE547" i="25"/>
  <c r="DI547" i="25"/>
  <c r="DG547" i="25"/>
  <c r="DF547" i="25"/>
  <c r="BK547" i="25"/>
  <c r="DH547" i="25"/>
  <c r="BJ547" i="25"/>
  <c r="DD547" i="25"/>
  <c r="BI547" i="25"/>
  <c r="R468" i="25"/>
  <c r="M468" i="25" s="1"/>
  <c r="N468" i="25" s="1"/>
  <c r="AQ468" i="25" s="1"/>
  <c r="R548" i="25"/>
  <c r="M548" i="25" s="1"/>
  <c r="N548" i="25" s="1"/>
  <c r="AQ548" i="25" s="1"/>
  <c r="P532" i="25"/>
  <c r="L532" i="25" s="1"/>
  <c r="N532" i="25" s="1"/>
  <c r="AQ532" i="25" s="1"/>
  <c r="P447" i="25"/>
  <c r="L447" i="25" s="1"/>
  <c r="N447" i="25" s="1"/>
  <c r="AQ447" i="25" s="1"/>
  <c r="P423" i="25"/>
  <c r="L423" i="25" s="1"/>
  <c r="N423" i="25" s="1"/>
  <c r="AQ423" i="25" s="1"/>
  <c r="R402" i="25"/>
  <c r="M402" i="25" s="1"/>
  <c r="N402" i="25" s="1"/>
  <c r="AQ402" i="25" s="1"/>
  <c r="P343" i="25"/>
  <c r="L343" i="25" s="1"/>
  <c r="N343" i="25" s="1"/>
  <c r="AQ343" i="25" s="1"/>
  <c r="P484" i="25"/>
  <c r="L484" i="25" s="1"/>
  <c r="N484" i="25" s="1"/>
  <c r="AQ484" i="25" s="1"/>
  <c r="P376" i="25"/>
  <c r="L376" i="25" s="1"/>
  <c r="N376" i="25" s="1"/>
  <c r="AQ376" i="25" s="1"/>
  <c r="R390" i="25"/>
  <c r="M390" i="25" s="1"/>
  <c r="N390" i="25" s="1"/>
  <c r="AQ390" i="25" s="1"/>
  <c r="P416" i="25"/>
  <c r="L416" i="25" s="1"/>
  <c r="N416" i="25" s="1"/>
  <c r="AQ416" i="25" s="1"/>
  <c r="R334" i="25"/>
  <c r="M334" i="25" s="1"/>
  <c r="R496" i="25"/>
  <c r="M496" i="25" s="1"/>
  <c r="N496" i="25" s="1"/>
  <c r="AQ496" i="25" s="1"/>
  <c r="P315" i="25"/>
  <c r="L315" i="25" s="1"/>
  <c r="N315" i="25" s="1"/>
  <c r="AQ315" i="25" s="1"/>
  <c r="R358" i="25"/>
  <c r="M358" i="25" s="1"/>
  <c r="N358" i="25" s="1"/>
  <c r="AQ358" i="25" s="1"/>
  <c r="R446" i="25"/>
  <c r="M446" i="25" s="1"/>
  <c r="N446" i="25" s="1"/>
  <c r="AQ446" i="25" s="1"/>
  <c r="R471" i="25"/>
  <c r="M471" i="25" s="1"/>
  <c r="P510" i="25"/>
  <c r="L510" i="25" s="1"/>
  <c r="N510" i="25" s="1"/>
  <c r="AQ510" i="25" s="1"/>
  <c r="P365" i="25"/>
  <c r="L365" i="25" s="1"/>
  <c r="R521" i="25"/>
  <c r="M521" i="25" s="1"/>
  <c r="N521" i="25" s="1"/>
  <c r="AQ521" i="25" s="1"/>
  <c r="BI553" i="25"/>
  <c r="DH553" i="25"/>
  <c r="BJ553" i="25"/>
  <c r="DD553" i="25"/>
  <c r="DG553" i="25"/>
  <c r="DF553" i="25"/>
  <c r="BK553" i="25"/>
  <c r="DE553" i="25"/>
  <c r="DI553" i="25"/>
  <c r="R554" i="25"/>
  <c r="M554" i="25" s="1"/>
  <c r="N554" i="25" s="1"/>
  <c r="AQ554" i="25" s="1"/>
  <c r="R439" i="25"/>
  <c r="M439" i="25" s="1"/>
  <c r="N439" i="25" s="1"/>
  <c r="AQ439" i="25" s="1"/>
  <c r="P488" i="25"/>
  <c r="L488" i="25" s="1"/>
  <c r="N488" i="25" s="1"/>
  <c r="AQ488" i="25" s="1"/>
  <c r="P425" i="25"/>
  <c r="L425" i="25" s="1"/>
  <c r="N425" i="25" s="1"/>
  <c r="AQ425" i="25" s="1"/>
  <c r="P392" i="25"/>
  <c r="L392" i="25" s="1"/>
  <c r="R475" i="25"/>
  <c r="M475" i="25" s="1"/>
  <c r="N475" i="25" s="1"/>
  <c r="AQ475" i="25" s="1"/>
  <c r="P507" i="25"/>
  <c r="L507" i="25" s="1"/>
  <c r="N507" i="25" s="1"/>
  <c r="AQ507" i="25" s="1"/>
  <c r="P326" i="25"/>
  <c r="L326" i="25" s="1"/>
  <c r="N326" i="25" s="1"/>
  <c r="AQ326" i="25" s="1"/>
  <c r="R340" i="25"/>
  <c r="M340" i="25" s="1"/>
  <c r="N340" i="25" s="1"/>
  <c r="AQ340" i="25" s="1"/>
  <c r="P534" i="25"/>
  <c r="L534" i="25" s="1"/>
  <c r="R524" i="25"/>
  <c r="M524" i="25" s="1"/>
  <c r="N524" i="25" s="1"/>
  <c r="AQ524" i="25" s="1"/>
  <c r="R365" i="25"/>
  <c r="M365" i="25" s="1"/>
  <c r="R318" i="25"/>
  <c r="M318" i="25" s="1"/>
  <c r="N318" i="25" s="1"/>
  <c r="AQ318" i="25" s="1"/>
  <c r="P448" i="25"/>
  <c r="L448" i="25" s="1"/>
  <c r="N448" i="25" s="1"/>
  <c r="AQ448" i="25" s="1"/>
  <c r="R464" i="25"/>
  <c r="M464" i="25" s="1"/>
  <c r="N464" i="25" s="1"/>
  <c r="AQ464" i="25" s="1"/>
  <c r="P355" i="25"/>
  <c r="L355" i="25" s="1"/>
  <c r="N355" i="25" s="1"/>
  <c r="AQ355" i="25" s="1"/>
  <c r="P417" i="25"/>
  <c r="L417" i="25" s="1"/>
  <c r="N417" i="25" s="1"/>
  <c r="AQ417" i="25" s="1"/>
  <c r="R498" i="25"/>
  <c r="M498" i="25" s="1"/>
  <c r="N498" i="25" s="1"/>
  <c r="AQ498" i="25" s="1"/>
  <c r="R399" i="25"/>
  <c r="M399" i="25" s="1"/>
  <c r="N399" i="25" s="1"/>
  <c r="AQ399" i="25" s="1"/>
  <c r="R384" i="25"/>
  <c r="M384" i="25" s="1"/>
  <c r="N384" i="25" s="1"/>
  <c r="AQ384" i="25" s="1"/>
  <c r="AT545" i="25"/>
  <c r="AS545" i="25" s="1"/>
  <c r="J545" i="25" s="1"/>
  <c r="BI549" i="25"/>
  <c r="DH549" i="25"/>
  <c r="BJ549" i="25"/>
  <c r="DD549" i="25"/>
  <c r="DG549" i="25"/>
  <c r="DF549" i="25"/>
  <c r="BK549" i="25"/>
  <c r="DI549" i="25"/>
  <c r="DE549" i="25"/>
  <c r="DH550" i="25"/>
  <c r="BJ550" i="25"/>
  <c r="DD550" i="25"/>
  <c r="DE550" i="25"/>
  <c r="DI550" i="25"/>
  <c r="BI550" i="25"/>
  <c r="DG550" i="25"/>
  <c r="BK550" i="25"/>
  <c r="DF550" i="25"/>
  <c r="DE543" i="25"/>
  <c r="DI543" i="25"/>
  <c r="DG543" i="25"/>
  <c r="DF543" i="25"/>
  <c r="BK543" i="25"/>
  <c r="DH543" i="25"/>
  <c r="BJ543" i="25"/>
  <c r="BI543" i="25"/>
  <c r="DD543" i="25"/>
  <c r="DE433" i="25" l="1"/>
  <c r="DG433" i="25"/>
  <c r="BJ433" i="25"/>
  <c r="BI433" i="25"/>
  <c r="DF433" i="25"/>
  <c r="DD433" i="25"/>
  <c r="BK433" i="25"/>
  <c r="DI433" i="25"/>
  <c r="DH433" i="25"/>
  <c r="DH449" i="25"/>
  <c r="DE449" i="25"/>
  <c r="DF449" i="25"/>
  <c r="DD449" i="25"/>
  <c r="BJ449" i="25"/>
  <c r="DI449" i="25"/>
  <c r="BK449" i="25"/>
  <c r="BI449" i="25"/>
  <c r="DG449" i="25"/>
  <c r="BI489" i="25"/>
  <c r="BJ489" i="25"/>
  <c r="BK489" i="25"/>
  <c r="DI489" i="25"/>
  <c r="DF489" i="25"/>
  <c r="DH489" i="25"/>
  <c r="DE489" i="25"/>
  <c r="DG489" i="25"/>
  <c r="DD489" i="25"/>
  <c r="BK386" i="25"/>
  <c r="DI386" i="25"/>
  <c r="DE386" i="25"/>
  <c r="BI386" i="25"/>
  <c r="BJ386" i="25"/>
  <c r="DH386" i="25"/>
  <c r="DD386" i="25"/>
  <c r="DF386" i="25"/>
  <c r="DG386" i="25"/>
  <c r="DF393" i="25"/>
  <c r="DH393" i="25"/>
  <c r="DD393" i="25"/>
  <c r="BJ393" i="25"/>
  <c r="BK393" i="25"/>
  <c r="DE393" i="25"/>
  <c r="BI393" i="25"/>
  <c r="DI393" i="25"/>
  <c r="DG393" i="25"/>
  <c r="DE421" i="25"/>
  <c r="DF421" i="25"/>
  <c r="DD421" i="25"/>
  <c r="DI421" i="25"/>
  <c r="BI421" i="25"/>
  <c r="BJ421" i="25"/>
  <c r="DH421" i="25"/>
  <c r="DG421" i="25"/>
  <c r="BK421" i="25"/>
  <c r="DI442" i="25"/>
  <c r="DF442" i="25"/>
  <c r="DH442" i="25"/>
  <c r="BK442" i="25"/>
  <c r="BI442" i="25"/>
  <c r="BJ442" i="25"/>
  <c r="DE442" i="25"/>
  <c r="DD442" i="25"/>
  <c r="DG442" i="25"/>
  <c r="DH465" i="25"/>
  <c r="DI465" i="25"/>
  <c r="BJ465" i="25"/>
  <c r="DE465" i="25"/>
  <c r="DG465" i="25"/>
  <c r="BK465" i="25"/>
  <c r="BI465" i="25"/>
  <c r="DD465" i="25"/>
  <c r="DF465" i="25"/>
  <c r="DH410" i="25"/>
  <c r="DF410" i="25"/>
  <c r="BI410" i="25"/>
  <c r="BK410" i="25"/>
  <c r="DI410" i="25"/>
  <c r="BJ410" i="25"/>
  <c r="DG410" i="25"/>
  <c r="DE410" i="25"/>
  <c r="DD410" i="25"/>
  <c r="DG380" i="25"/>
  <c r="BJ380" i="25"/>
  <c r="BK380" i="25"/>
  <c r="DF380" i="25"/>
  <c r="DH380" i="25"/>
  <c r="DE380" i="25"/>
  <c r="DI380" i="25"/>
  <c r="BI380" i="25"/>
  <c r="DD380" i="25"/>
  <c r="DG332" i="25"/>
  <c r="DI332" i="25"/>
  <c r="BK332" i="25"/>
  <c r="DD332" i="25"/>
  <c r="BJ332" i="25"/>
  <c r="DH332" i="25"/>
  <c r="DE332" i="25"/>
  <c r="BI332" i="25"/>
  <c r="DF332" i="25"/>
  <c r="DF525" i="25"/>
  <c r="BJ525" i="25"/>
  <c r="DH525" i="25"/>
  <c r="DI525" i="25"/>
  <c r="BK525" i="25"/>
  <c r="BI525" i="25"/>
  <c r="DG525" i="25"/>
  <c r="DE525" i="25"/>
  <c r="DD525" i="25"/>
  <c r="DI415" i="25"/>
  <c r="BI415" i="25"/>
  <c r="DH415" i="25"/>
  <c r="BK415" i="25"/>
  <c r="DD415" i="25"/>
  <c r="DE415" i="25"/>
  <c r="BJ415" i="25"/>
  <c r="DF415" i="25"/>
  <c r="DG415" i="25"/>
  <c r="DH505" i="25"/>
  <c r="DE505" i="25"/>
  <c r="BK505" i="25"/>
  <c r="DI505" i="25"/>
  <c r="DG505" i="25"/>
  <c r="DF505" i="25"/>
  <c r="BJ505" i="25"/>
  <c r="BI505" i="25"/>
  <c r="DD505" i="25"/>
  <c r="DG477" i="25"/>
  <c r="BI477" i="25"/>
  <c r="DH477" i="25"/>
  <c r="BK477" i="25"/>
  <c r="DF477" i="25"/>
  <c r="DI477" i="25"/>
  <c r="DE477" i="25"/>
  <c r="BJ477" i="25"/>
  <c r="DD477" i="25"/>
  <c r="BJ533" i="25"/>
  <c r="DH533" i="25"/>
  <c r="DD533" i="25"/>
  <c r="BK533" i="25"/>
  <c r="DE533" i="25"/>
  <c r="BI533" i="25"/>
  <c r="DG533" i="25"/>
  <c r="DI533" i="25"/>
  <c r="DF533" i="25"/>
  <c r="DH451" i="25"/>
  <c r="BI451" i="25"/>
  <c r="DF451" i="25"/>
  <c r="BK451" i="25"/>
  <c r="DI451" i="25"/>
  <c r="BJ451" i="25"/>
  <c r="DE451" i="25"/>
  <c r="DD451" i="25"/>
  <c r="DG451" i="25"/>
  <c r="BI373" i="25"/>
  <c r="BJ373" i="25"/>
  <c r="BK373" i="25"/>
  <c r="DI373" i="25"/>
  <c r="DG373" i="25"/>
  <c r="DD373" i="25"/>
  <c r="DF373" i="25"/>
  <c r="DH373" i="25"/>
  <c r="DE373" i="25"/>
  <c r="DH363" i="25"/>
  <c r="BK363" i="25"/>
  <c r="DI363" i="25"/>
  <c r="BJ363" i="25"/>
  <c r="DF363" i="25"/>
  <c r="DG363" i="25"/>
  <c r="BI363" i="25"/>
  <c r="DE363" i="25"/>
  <c r="DD363" i="25"/>
  <c r="DH324" i="25"/>
  <c r="BI324" i="25"/>
  <c r="DI324" i="25"/>
  <c r="DF324" i="25"/>
  <c r="BJ324" i="25"/>
  <c r="BK324" i="25"/>
  <c r="DE324" i="25"/>
  <c r="DD324" i="25"/>
  <c r="DG324" i="25"/>
  <c r="DH360" i="25"/>
  <c r="BI360" i="25"/>
  <c r="DE360" i="25"/>
  <c r="DD360" i="25"/>
  <c r="DG360" i="25"/>
  <c r="DF360" i="25"/>
  <c r="BK360" i="25"/>
  <c r="BJ360" i="25"/>
  <c r="DI360" i="25"/>
  <c r="DF527" i="25"/>
  <c r="BI527" i="25"/>
  <c r="DH527" i="25"/>
  <c r="DG527" i="25"/>
  <c r="BK527" i="25"/>
  <c r="DD527" i="25"/>
  <c r="DE527" i="25"/>
  <c r="BJ527" i="25"/>
  <c r="DI527" i="25"/>
  <c r="BK480" i="25"/>
  <c r="BJ480" i="25"/>
  <c r="DF480" i="25"/>
  <c r="DE480" i="25"/>
  <c r="BI480" i="25"/>
  <c r="DH480" i="25"/>
  <c r="DG480" i="25"/>
  <c r="DI480" i="25"/>
  <c r="DD480" i="25"/>
  <c r="DH357" i="25"/>
  <c r="BK357" i="25"/>
  <c r="DF357" i="25"/>
  <c r="DG357" i="25"/>
  <c r="DD357" i="25"/>
  <c r="BJ357" i="25"/>
  <c r="BI357" i="25"/>
  <c r="DI357" i="25"/>
  <c r="DE357" i="25"/>
  <c r="DF478" i="25"/>
  <c r="DH478" i="25"/>
  <c r="BI478" i="25"/>
  <c r="BK478" i="25"/>
  <c r="BJ478" i="25"/>
  <c r="DI478" i="25"/>
  <c r="DE478" i="25"/>
  <c r="DD478" i="25"/>
  <c r="DG478" i="25"/>
  <c r="DH389" i="25"/>
  <c r="DF389" i="25"/>
  <c r="BK389" i="25"/>
  <c r="BJ389" i="25"/>
  <c r="DE389" i="25"/>
  <c r="BI389" i="25"/>
  <c r="DI389" i="25"/>
  <c r="DD389" i="25"/>
  <c r="DG389" i="25"/>
  <c r="DI335" i="25"/>
  <c r="BK335" i="25"/>
  <c r="DF335" i="25"/>
  <c r="DE335" i="25"/>
  <c r="DG335" i="25"/>
  <c r="BJ335" i="25"/>
  <c r="DD335" i="25"/>
  <c r="BI335" i="25"/>
  <c r="DH335" i="25"/>
  <c r="BK407" i="25"/>
  <c r="BJ407" i="25"/>
  <c r="DF407" i="25"/>
  <c r="DE407" i="25"/>
  <c r="BI407" i="25"/>
  <c r="DH407" i="25"/>
  <c r="DG407" i="25"/>
  <c r="DI407" i="25"/>
  <c r="DD407" i="25"/>
  <c r="BI485" i="25"/>
  <c r="DD485" i="25"/>
  <c r="DE485" i="25"/>
  <c r="DG485" i="25"/>
  <c r="DI485" i="25"/>
  <c r="DH485" i="25"/>
  <c r="BK485" i="25"/>
  <c r="BJ485" i="25"/>
  <c r="DF485" i="25"/>
  <c r="DE441" i="25"/>
  <c r="BK441" i="25"/>
  <c r="BI441" i="25"/>
  <c r="BJ441" i="25"/>
  <c r="DF441" i="25"/>
  <c r="DH441" i="25"/>
  <c r="DG441" i="25"/>
  <c r="DI441" i="25"/>
  <c r="DD441" i="25"/>
  <c r="BK537" i="25"/>
  <c r="DE537" i="25"/>
  <c r="DF537" i="25"/>
  <c r="BJ537" i="25"/>
  <c r="DI537" i="25"/>
  <c r="DH537" i="25"/>
  <c r="DD537" i="25"/>
  <c r="DG537" i="25"/>
  <c r="BI537" i="25"/>
  <c r="DI430" i="25"/>
  <c r="BI430" i="25"/>
  <c r="DD430" i="25"/>
  <c r="BJ430" i="25"/>
  <c r="DE430" i="25"/>
  <c r="DH430" i="25"/>
  <c r="BK430" i="25"/>
  <c r="DF430" i="25"/>
  <c r="DG430" i="25"/>
  <c r="DH445" i="25"/>
  <c r="DI445" i="25"/>
  <c r="BI445" i="25"/>
  <c r="DG445" i="25"/>
  <c r="DF445" i="25"/>
  <c r="DD445" i="25"/>
  <c r="BK445" i="25"/>
  <c r="BJ445" i="25"/>
  <c r="DE445" i="25"/>
  <c r="DH515" i="25"/>
  <c r="DI515" i="25"/>
  <c r="DG515" i="25"/>
  <c r="DD515" i="25"/>
  <c r="DE515" i="25"/>
  <c r="BK515" i="25"/>
  <c r="DF515" i="25"/>
  <c r="BJ515" i="25"/>
  <c r="BI515" i="25"/>
  <c r="DG395" i="25"/>
  <c r="DI395" i="25"/>
  <c r="DD395" i="25"/>
  <c r="BJ395" i="25"/>
  <c r="BK395" i="25"/>
  <c r="DH395" i="25"/>
  <c r="BI395" i="25"/>
  <c r="DF395" i="25"/>
  <c r="DE395" i="25"/>
  <c r="BJ359" i="25"/>
  <c r="BI359" i="25"/>
  <c r="DF359" i="25"/>
  <c r="DI359" i="25"/>
  <c r="BK359" i="25"/>
  <c r="DH359" i="25"/>
  <c r="DE359" i="25"/>
  <c r="DD359" i="25"/>
  <c r="DG359" i="25"/>
  <c r="CH464" i="25"/>
  <c r="AR464" i="25" s="1"/>
  <c r="CH448" i="25"/>
  <c r="AR448" i="25" s="1"/>
  <c r="CH524" i="25"/>
  <c r="AR524" i="25" s="1"/>
  <c r="CH446" i="25"/>
  <c r="AR446" i="25" s="1"/>
  <c r="CH423" i="25"/>
  <c r="AR423" i="25" s="1"/>
  <c r="CH532" i="25"/>
  <c r="AR532" i="25" s="1"/>
  <c r="N365" i="25"/>
  <c r="AQ365" i="25" s="1"/>
  <c r="DD545" i="25"/>
  <c r="BI545" i="25"/>
  <c r="DH545" i="25"/>
  <c r="BJ545" i="25"/>
  <c r="DG545" i="25"/>
  <c r="DF545" i="25"/>
  <c r="BK545" i="25"/>
  <c r="DI545" i="25"/>
  <c r="DE545" i="25"/>
  <c r="CH384" i="25"/>
  <c r="AR384" i="25" s="1"/>
  <c r="CH417" i="25"/>
  <c r="AR417" i="25" s="1"/>
  <c r="CH355" i="25"/>
  <c r="AR355" i="25" s="1"/>
  <c r="CH326" i="25"/>
  <c r="AR326" i="25" s="1"/>
  <c r="CH425" i="25"/>
  <c r="AR425" i="25" s="1"/>
  <c r="CH496" i="25"/>
  <c r="AR496" i="25" s="1"/>
  <c r="CH390" i="25"/>
  <c r="AR390" i="25" s="1"/>
  <c r="CH343" i="25"/>
  <c r="AR343" i="25" s="1"/>
  <c r="CH498" i="25"/>
  <c r="AR498" i="25" s="1"/>
  <c r="CH340" i="25"/>
  <c r="AR340" i="25" s="1"/>
  <c r="CH475" i="25"/>
  <c r="AR475" i="25" s="1"/>
  <c r="CH521" i="25"/>
  <c r="AR521" i="25" s="1"/>
  <c r="CH315" i="25"/>
  <c r="AR315" i="25" s="1"/>
  <c r="CH416" i="25"/>
  <c r="AR416" i="25" s="1"/>
  <c r="CH484" i="25"/>
  <c r="AR484" i="25" s="1"/>
  <c r="CH447" i="25"/>
  <c r="AR447" i="25" s="1"/>
  <c r="CH548" i="25"/>
  <c r="AR548" i="25" s="1"/>
  <c r="CH468" i="25"/>
  <c r="AR468" i="25" s="1"/>
  <c r="CH399" i="25"/>
  <c r="AR399" i="25" s="1"/>
  <c r="CH318" i="25"/>
  <c r="AR318" i="25" s="1"/>
  <c r="CH507" i="25"/>
  <c r="AR507" i="25" s="1"/>
  <c r="CH488" i="25"/>
  <c r="AR488" i="25" s="1"/>
  <c r="CH439" i="25"/>
  <c r="AR439" i="25" s="1"/>
  <c r="CH554" i="25"/>
  <c r="AR554" i="25" s="1"/>
  <c r="CH510" i="25"/>
  <c r="AR510" i="25" s="1"/>
  <c r="CH358" i="25"/>
  <c r="AR358" i="25" s="1"/>
  <c r="CH376" i="25"/>
  <c r="AR376" i="25" s="1"/>
  <c r="CH402" i="25"/>
  <c r="AR402" i="25" s="1"/>
  <c r="AT355" i="25" l="1"/>
  <c r="AS355" i="25" s="1"/>
  <c r="J355" i="25"/>
  <c r="AT464" i="25"/>
  <c r="AS464" i="25" s="1"/>
  <c r="J464" i="25"/>
  <c r="AT510" i="25"/>
  <c r="AS510" i="25" s="1"/>
  <c r="J510" i="25"/>
  <c r="AT318" i="25"/>
  <c r="AS318" i="25" s="1"/>
  <c r="J318" i="25"/>
  <c r="AT468" i="25"/>
  <c r="AS468" i="25" s="1"/>
  <c r="J468" i="25"/>
  <c r="AT484" i="25"/>
  <c r="AS484" i="25" s="1"/>
  <c r="J484" i="25"/>
  <c r="AT521" i="25"/>
  <c r="AS521" i="25" s="1"/>
  <c r="J521" i="25"/>
  <c r="AT475" i="25"/>
  <c r="AS475" i="25" s="1"/>
  <c r="J475" i="25"/>
  <c r="AT498" i="25"/>
  <c r="AS498" i="25" s="1"/>
  <c r="J498" i="25"/>
  <c r="AT343" i="25"/>
  <c r="AS343" i="25" s="1"/>
  <c r="J343" i="25"/>
  <c r="AT496" i="25"/>
  <c r="AS496" i="25" s="1"/>
  <c r="J496" i="25"/>
  <c r="AT425" i="25"/>
  <c r="AS425" i="25" s="1"/>
  <c r="J425" i="25"/>
  <c r="AT384" i="25"/>
  <c r="AS384" i="25" s="1"/>
  <c r="J384" i="25"/>
  <c r="AT532" i="25"/>
  <c r="AS532" i="25" s="1"/>
  <c r="J532" i="25"/>
  <c r="AT448" i="25"/>
  <c r="AS448" i="25" s="1"/>
  <c r="J448" i="25"/>
  <c r="AT439" i="25"/>
  <c r="AS439" i="25" s="1"/>
  <c r="J439" i="25"/>
  <c r="AT507" i="25"/>
  <c r="AS507" i="25" s="1"/>
  <c r="J507" i="25"/>
  <c r="AT340" i="25"/>
  <c r="AS340" i="25" s="1"/>
  <c r="J340" i="25"/>
  <c r="AT376" i="25"/>
  <c r="AS376" i="25" s="1"/>
  <c r="J376" i="25"/>
  <c r="AT402" i="25"/>
  <c r="AS402" i="25" s="1"/>
  <c r="J402" i="25"/>
  <c r="AT358" i="25"/>
  <c r="AS358" i="25" s="1"/>
  <c r="J358" i="25"/>
  <c r="AT488" i="25"/>
  <c r="AS488" i="25" s="1"/>
  <c r="J488" i="25"/>
  <c r="AT399" i="25"/>
  <c r="AS399" i="25" s="1"/>
  <c r="J399" i="25"/>
  <c r="AT315" i="25"/>
  <c r="AS315" i="25" s="1"/>
  <c r="J315" i="25"/>
  <c r="AT446" i="25"/>
  <c r="AS446" i="25" s="1"/>
  <c r="J446" i="25"/>
  <c r="AT524" i="25"/>
  <c r="AS524" i="25" s="1"/>
  <c r="J524" i="25"/>
  <c r="AT447" i="25"/>
  <c r="AS447" i="25" s="1"/>
  <c r="J447" i="25"/>
  <c r="AT416" i="25"/>
  <c r="AS416" i="25" s="1"/>
  <c r="J416" i="25"/>
  <c r="AT390" i="25"/>
  <c r="AS390" i="25" s="1"/>
  <c r="J390" i="25"/>
  <c r="AT326" i="25"/>
  <c r="AS326" i="25" s="1"/>
  <c r="J326" i="25"/>
  <c r="AT417" i="25"/>
  <c r="AS417" i="25" s="1"/>
  <c r="J417" i="25"/>
  <c r="AT423" i="25"/>
  <c r="AS423" i="25" s="1"/>
  <c r="J423" i="25"/>
  <c r="CH365" i="25"/>
  <c r="AR365" i="25" s="1"/>
  <c r="J548" i="25"/>
  <c r="AT548" i="25"/>
  <c r="AS548" i="25" s="1"/>
  <c r="AT554" i="25"/>
  <c r="AS554" i="25" s="1"/>
  <c r="J554" i="25" s="1"/>
  <c r="BI326" i="25" l="1"/>
  <c r="BJ326" i="25"/>
  <c r="BK326" i="25"/>
  <c r="DI326" i="25"/>
  <c r="DF326" i="25"/>
  <c r="DH326" i="25"/>
  <c r="DE326" i="25"/>
  <c r="DG326" i="25"/>
  <c r="DD326" i="25"/>
  <c r="DI390" i="25"/>
  <c r="BI390" i="25"/>
  <c r="DE390" i="25"/>
  <c r="DH390" i="25"/>
  <c r="DD390" i="25"/>
  <c r="DF390" i="25"/>
  <c r="DG390" i="25"/>
  <c r="BJ390" i="25"/>
  <c r="BK390" i="25"/>
  <c r="BJ416" i="25"/>
  <c r="BK416" i="25"/>
  <c r="BI416" i="25"/>
  <c r="DI416" i="25"/>
  <c r="DF416" i="25"/>
  <c r="DH416" i="25"/>
  <c r="DE416" i="25"/>
  <c r="DG416" i="25"/>
  <c r="DD416" i="25"/>
  <c r="DF524" i="25"/>
  <c r="DG524" i="25"/>
  <c r="DH524" i="25"/>
  <c r="DI524" i="25"/>
  <c r="DD524" i="25"/>
  <c r="BJ524" i="25"/>
  <c r="BI524" i="25"/>
  <c r="BK524" i="25"/>
  <c r="DE524" i="25"/>
  <c r="DF315" i="25"/>
  <c r="BK315" i="25"/>
  <c r="DI315" i="25"/>
  <c r="BI315" i="25"/>
  <c r="DH315" i="25"/>
  <c r="DG315" i="25"/>
  <c r="DE315" i="25"/>
  <c r="BJ315" i="25"/>
  <c r="DD315" i="25"/>
  <c r="DE399" i="25"/>
  <c r="DF399" i="25"/>
  <c r="BI399" i="25"/>
  <c r="DG399" i="25"/>
  <c r="BK399" i="25"/>
  <c r="BJ399" i="25"/>
  <c r="DH399" i="25"/>
  <c r="DI399" i="25"/>
  <c r="DD399" i="25"/>
  <c r="BK488" i="25"/>
  <c r="BJ488" i="25"/>
  <c r="BI488" i="25"/>
  <c r="DE488" i="25"/>
  <c r="DG488" i="25"/>
  <c r="DF488" i="25"/>
  <c r="DD488" i="25"/>
  <c r="DI488" i="25"/>
  <c r="DH488" i="25"/>
  <c r="DE402" i="25"/>
  <c r="DD402" i="25"/>
  <c r="BJ402" i="25"/>
  <c r="DF402" i="25"/>
  <c r="DG402" i="25"/>
  <c r="DI402" i="25"/>
  <c r="DH402" i="25"/>
  <c r="BK402" i="25"/>
  <c r="BI402" i="25"/>
  <c r="DF376" i="25"/>
  <c r="BJ376" i="25"/>
  <c r="DH376" i="25"/>
  <c r="DI376" i="25"/>
  <c r="DE376" i="25"/>
  <c r="BK376" i="25"/>
  <c r="BI376" i="25"/>
  <c r="DG376" i="25"/>
  <c r="DD376" i="25"/>
  <c r="DF340" i="25"/>
  <c r="DI340" i="25"/>
  <c r="BJ340" i="25"/>
  <c r="BI340" i="25"/>
  <c r="BK340" i="25"/>
  <c r="DE340" i="25"/>
  <c r="DH340" i="25"/>
  <c r="DD340" i="25"/>
  <c r="DG340" i="25"/>
  <c r="DI507" i="25"/>
  <c r="BJ507" i="25"/>
  <c r="BK507" i="25"/>
  <c r="DF507" i="25"/>
  <c r="BI507" i="25"/>
  <c r="DE507" i="25"/>
  <c r="DD507" i="25"/>
  <c r="DH507" i="25"/>
  <c r="DG507" i="25"/>
  <c r="DE439" i="25"/>
  <c r="DH439" i="25"/>
  <c r="BI439" i="25"/>
  <c r="DI439" i="25"/>
  <c r="BK439" i="25"/>
  <c r="DG439" i="25"/>
  <c r="DD439" i="25"/>
  <c r="DF439" i="25"/>
  <c r="BJ439" i="25"/>
  <c r="BI532" i="25"/>
  <c r="BK532" i="25"/>
  <c r="BJ532" i="25"/>
  <c r="DI532" i="25"/>
  <c r="DG532" i="25"/>
  <c r="DD532" i="25"/>
  <c r="DF532" i="25"/>
  <c r="DH532" i="25"/>
  <c r="DE532" i="25"/>
  <c r="DD496" i="25"/>
  <c r="DF496" i="25"/>
  <c r="BJ496" i="25"/>
  <c r="DI496" i="25"/>
  <c r="BI496" i="25"/>
  <c r="DE496" i="25"/>
  <c r="BK496" i="25"/>
  <c r="DH496" i="25"/>
  <c r="DG496" i="25"/>
  <c r="DG475" i="25"/>
  <c r="DF475" i="25"/>
  <c r="DD475" i="25"/>
  <c r="BJ475" i="25"/>
  <c r="BI475" i="25"/>
  <c r="BK475" i="25"/>
  <c r="DE475" i="25"/>
  <c r="DH475" i="25"/>
  <c r="DI475" i="25"/>
  <c r="DI484" i="25"/>
  <c r="DE484" i="25"/>
  <c r="DD484" i="25"/>
  <c r="BJ484" i="25"/>
  <c r="DH484" i="25"/>
  <c r="BK484" i="25"/>
  <c r="BI484" i="25"/>
  <c r="DG484" i="25"/>
  <c r="DF484" i="25"/>
  <c r="BK318" i="25"/>
  <c r="BJ318" i="25"/>
  <c r="BI318" i="25"/>
  <c r="DF318" i="25"/>
  <c r="DE318" i="25"/>
  <c r="DH318" i="25"/>
  <c r="DG318" i="25"/>
  <c r="DI318" i="25"/>
  <c r="DD318" i="25"/>
  <c r="DG510" i="25"/>
  <c r="BI510" i="25"/>
  <c r="BK510" i="25"/>
  <c r="DH510" i="25"/>
  <c r="DE510" i="25"/>
  <c r="DD510" i="25"/>
  <c r="BJ510" i="25"/>
  <c r="DI510" i="25"/>
  <c r="DF510" i="25"/>
  <c r="BJ464" i="25"/>
  <c r="BI464" i="25"/>
  <c r="BK464" i="25"/>
  <c r="DF464" i="25"/>
  <c r="DE464" i="25"/>
  <c r="DG464" i="25"/>
  <c r="DI464" i="25"/>
  <c r="DD464" i="25"/>
  <c r="DH464" i="25"/>
  <c r="DE355" i="25"/>
  <c r="BJ355" i="25"/>
  <c r="DH355" i="25"/>
  <c r="BK355" i="25"/>
  <c r="BI355" i="25"/>
  <c r="DD355" i="25"/>
  <c r="DG355" i="25"/>
  <c r="DF355" i="25"/>
  <c r="DI355" i="25"/>
  <c r="AT365" i="25"/>
  <c r="AS365" i="25" s="1"/>
  <c r="J365" i="25"/>
  <c r="DD423" i="25"/>
  <c r="DI423" i="25"/>
  <c r="DH423" i="25"/>
  <c r="DE423" i="25"/>
  <c r="BJ423" i="25"/>
  <c r="DG423" i="25"/>
  <c r="BI423" i="25"/>
  <c r="DF423" i="25"/>
  <c r="BK423" i="25"/>
  <c r="DE417" i="25"/>
  <c r="BI417" i="25"/>
  <c r="BJ417" i="25"/>
  <c r="DH417" i="25"/>
  <c r="DI417" i="25"/>
  <c r="BK417" i="25"/>
  <c r="DF417" i="25"/>
  <c r="DG417" i="25"/>
  <c r="DD417" i="25"/>
  <c r="DG447" i="25"/>
  <c r="BI447" i="25"/>
  <c r="BJ447" i="25"/>
  <c r="DF447" i="25"/>
  <c r="DH447" i="25"/>
  <c r="DE447" i="25"/>
  <c r="BK447" i="25"/>
  <c r="DI447" i="25"/>
  <c r="DD447" i="25"/>
  <c r="BI446" i="25"/>
  <c r="BK446" i="25"/>
  <c r="DF446" i="25"/>
  <c r="BJ446" i="25"/>
  <c r="DI446" i="25"/>
  <c r="DH446" i="25"/>
  <c r="DG446" i="25"/>
  <c r="DD446" i="25"/>
  <c r="DE446" i="25"/>
  <c r="DE358" i="25"/>
  <c r="DH358" i="25"/>
  <c r="BI358" i="25"/>
  <c r="DD358" i="25"/>
  <c r="DG358" i="25"/>
  <c r="BJ358" i="25"/>
  <c r="BK358" i="25"/>
  <c r="DI358" i="25"/>
  <c r="DF358" i="25"/>
  <c r="DF448" i="25"/>
  <c r="BI448" i="25"/>
  <c r="DH448" i="25"/>
  <c r="DG448" i="25"/>
  <c r="BK448" i="25"/>
  <c r="BJ448" i="25"/>
  <c r="DI448" i="25"/>
  <c r="DD448" i="25"/>
  <c r="DE448" i="25"/>
  <c r="DE384" i="25"/>
  <c r="DD384" i="25"/>
  <c r="DG384" i="25"/>
  <c r="BJ384" i="25"/>
  <c r="DH384" i="25"/>
  <c r="DI384" i="25"/>
  <c r="BI384" i="25"/>
  <c r="DF384" i="25"/>
  <c r="BK384" i="25"/>
  <c r="BJ425" i="25"/>
  <c r="BK425" i="25"/>
  <c r="BI425" i="25"/>
  <c r="DF425" i="25"/>
  <c r="DE425" i="25"/>
  <c r="DD425" i="25"/>
  <c r="DH425" i="25"/>
  <c r="DG425" i="25"/>
  <c r="DI425" i="25"/>
  <c r="DH343" i="25"/>
  <c r="DE343" i="25"/>
  <c r="BK343" i="25"/>
  <c r="DI343" i="25"/>
  <c r="DG343" i="25"/>
  <c r="DF343" i="25"/>
  <c r="BJ343" i="25"/>
  <c r="BI343" i="25"/>
  <c r="DD343" i="25"/>
  <c r="DI498" i="25"/>
  <c r="BK498" i="25"/>
  <c r="BJ498" i="25"/>
  <c r="DH498" i="25"/>
  <c r="BI498" i="25"/>
  <c r="DF498" i="25"/>
  <c r="DD498" i="25"/>
  <c r="DG498" i="25"/>
  <c r="DE498" i="25"/>
  <c r="DI521" i="25"/>
  <c r="BI521" i="25"/>
  <c r="DH521" i="25"/>
  <c r="DE521" i="25"/>
  <c r="DF521" i="25"/>
  <c r="BK521" i="25"/>
  <c r="BJ521" i="25"/>
  <c r="DG521" i="25"/>
  <c r="DD521" i="25"/>
  <c r="DD468" i="25"/>
  <c r="BJ468" i="25"/>
  <c r="DF468" i="25"/>
  <c r="BI468" i="25"/>
  <c r="DG468" i="25"/>
  <c r="DE468" i="25"/>
  <c r="DI468" i="25"/>
  <c r="DH468" i="25"/>
  <c r="BK468" i="25"/>
  <c r="DH554" i="25"/>
  <c r="BJ554" i="25"/>
  <c r="DE554" i="25"/>
  <c r="DI554" i="25"/>
  <c r="DD554" i="25"/>
  <c r="BI554" i="25"/>
  <c r="DG554" i="25"/>
  <c r="BK554" i="25"/>
  <c r="DF554" i="25"/>
  <c r="DD548" i="25"/>
  <c r="DG548" i="25"/>
  <c r="DF548" i="25"/>
  <c r="BK548" i="25"/>
  <c r="BI548" i="25"/>
  <c r="DE548" i="25"/>
  <c r="DI548" i="25"/>
  <c r="BJ548" i="25"/>
  <c r="DH548" i="25"/>
  <c r="DF365" i="25" l="1"/>
  <c r="BI365" i="25"/>
  <c r="DH365" i="25"/>
  <c r="DG365" i="25"/>
  <c r="BK365" i="25"/>
  <c r="DD365" i="25"/>
  <c r="DE365" i="25"/>
  <c r="BJ365" i="25"/>
  <c r="DI365" i="25"/>
  <c r="AY21" i="23" l="1"/>
  <c r="AY21" i="21" l="1"/>
  <c r="AY21" i="1"/>
  <c r="AZ21" i="1" s="1"/>
  <c r="BA21" i="1" l="1"/>
  <c r="R401" i="25"/>
  <c r="M401" i="25" s="1"/>
  <c r="N401" i="25" s="1"/>
  <c r="AQ401" i="25" s="1"/>
  <c r="R383" i="25"/>
  <c r="M383" i="25" s="1"/>
  <c r="N383" i="25" s="1"/>
  <c r="AQ383" i="25" s="1"/>
  <c r="P503" i="25"/>
  <c r="L503" i="25" s="1"/>
  <c r="N503" i="25" s="1"/>
  <c r="AQ503" i="25" s="1"/>
  <c r="P552" i="25"/>
  <c r="L552" i="25" s="1"/>
  <c r="N552" i="25" s="1"/>
  <c r="AQ552" i="25" s="1"/>
  <c r="R350" i="25"/>
  <c r="M350" i="25" s="1"/>
  <c r="N350" i="25" s="1"/>
  <c r="AQ350" i="25" s="1"/>
  <c r="R469" i="25"/>
  <c r="M469" i="25" s="1"/>
  <c r="N469" i="25" s="1"/>
  <c r="AQ469" i="25" s="1"/>
  <c r="P310" i="25"/>
  <c r="L310" i="25" s="1"/>
  <c r="N310" i="25" s="1"/>
  <c r="AQ310" i="25" s="1"/>
  <c r="P397" i="25"/>
  <c r="L397" i="25" s="1"/>
  <c r="N397" i="25" s="1"/>
  <c r="AQ397" i="25" s="1"/>
  <c r="P456" i="25"/>
  <c r="L456" i="25" s="1"/>
  <c r="N456" i="25" s="1"/>
  <c r="AQ456" i="25" s="1"/>
  <c r="R493" i="25"/>
  <c r="M493" i="25" s="1"/>
  <c r="N493" i="25" s="1"/>
  <c r="AQ493" i="25" s="1"/>
  <c r="R438" i="25"/>
  <c r="M438" i="25" s="1"/>
  <c r="N438" i="25" s="1"/>
  <c r="AQ438" i="25" s="1"/>
  <c r="P432" i="25"/>
  <c r="L432" i="25" s="1"/>
  <c r="N432" i="25" s="1"/>
  <c r="AQ432" i="25" s="1"/>
  <c r="R319" i="25"/>
  <c r="M319" i="25" s="1"/>
  <c r="N319" i="25" s="1"/>
  <c r="AQ319" i="25" s="1"/>
  <c r="R364" i="25"/>
  <c r="M364" i="25" s="1"/>
  <c r="P523" i="25"/>
  <c r="L523" i="25" s="1"/>
  <c r="N523" i="25" s="1"/>
  <c r="AQ523" i="25" s="1"/>
  <c r="P422" i="25"/>
  <c r="L422" i="25" s="1"/>
  <c r="N422" i="25" s="1"/>
  <c r="AQ422" i="25" s="1"/>
  <c r="R516" i="25"/>
  <c r="M516" i="25" s="1"/>
  <c r="N516" i="25" s="1"/>
  <c r="AQ516" i="25" s="1"/>
  <c r="R534" i="25"/>
  <c r="M534" i="25" s="1"/>
  <c r="N534" i="25" s="1"/>
  <c r="AQ534" i="25" s="1"/>
  <c r="P481" i="25"/>
  <c r="L481" i="25" s="1"/>
  <c r="N481" i="25" s="1"/>
  <c r="AQ481" i="25" s="1"/>
  <c r="P334" i="25"/>
  <c r="L334" i="25" s="1"/>
  <c r="N334" i="25" s="1"/>
  <c r="AQ334" i="25" s="1"/>
  <c r="P361" i="25"/>
  <c r="L361" i="25" s="1"/>
  <c r="N361" i="25" s="1"/>
  <c r="AQ361" i="25" s="1"/>
  <c r="CH361" i="25" l="1"/>
  <c r="AR361" i="25" s="1"/>
  <c r="CH438" i="25"/>
  <c r="AR438" i="25" s="1"/>
  <c r="CH422" i="25"/>
  <c r="AR422" i="25" s="1"/>
  <c r="CH493" i="25"/>
  <c r="AR493" i="25" s="1"/>
  <c r="CH350" i="25"/>
  <c r="AR350" i="25" s="1"/>
  <c r="P436" i="25"/>
  <c r="L436" i="25" s="1"/>
  <c r="N436" i="25" s="1"/>
  <c r="AQ436" i="25" s="1"/>
  <c r="R418" i="25"/>
  <c r="M418" i="25" s="1"/>
  <c r="N418" i="25" s="1"/>
  <c r="AQ418" i="25" s="1"/>
  <c r="R544" i="25"/>
  <c r="M544" i="25" s="1"/>
  <c r="N544" i="25" s="1"/>
  <c r="AQ544" i="25" s="1"/>
  <c r="R497" i="25"/>
  <c r="M497" i="25" s="1"/>
  <c r="N497" i="25" s="1"/>
  <c r="AQ497" i="25" s="1"/>
  <c r="R328" i="25"/>
  <c r="M328" i="25" s="1"/>
  <c r="N328" i="25" s="1"/>
  <c r="AQ328" i="25" s="1"/>
  <c r="P375" i="25"/>
  <c r="L375" i="25" s="1"/>
  <c r="N375" i="25" s="1"/>
  <c r="AQ375" i="25" s="1"/>
  <c r="R431" i="25"/>
  <c r="M431" i="25" s="1"/>
  <c r="N431" i="25" s="1"/>
  <c r="AQ431" i="25" s="1"/>
  <c r="P314" i="25"/>
  <c r="L314" i="25" s="1"/>
  <c r="N314" i="25" s="1"/>
  <c r="AQ314" i="25" s="1"/>
  <c r="R491" i="25"/>
  <c r="M491" i="25" s="1"/>
  <c r="N491" i="25" s="1"/>
  <c r="AQ491" i="25" s="1"/>
  <c r="R454" i="25"/>
  <c r="M454" i="25" s="1"/>
  <c r="N454" i="25" s="1"/>
  <c r="AQ454" i="25" s="1"/>
  <c r="R354" i="25"/>
  <c r="M354" i="25" s="1"/>
  <c r="N354" i="25" s="1"/>
  <c r="AQ354" i="25" s="1"/>
  <c r="P471" i="25"/>
  <c r="L471" i="25" s="1"/>
  <c r="N471" i="25" s="1"/>
  <c r="AQ471" i="25" s="1"/>
  <c r="P400" i="25"/>
  <c r="L400" i="25" s="1"/>
  <c r="N400" i="25" s="1"/>
  <c r="AQ400" i="25" s="1"/>
  <c r="R392" i="25"/>
  <c r="M392" i="25" s="1"/>
  <c r="N392" i="25" s="1"/>
  <c r="AQ392" i="25" s="1"/>
  <c r="P541" i="25"/>
  <c r="L541" i="25" s="1"/>
  <c r="N541" i="25" s="1"/>
  <c r="AQ541" i="25" s="1"/>
  <c r="P460" i="25"/>
  <c r="L460" i="25" s="1"/>
  <c r="N460" i="25" s="1"/>
  <c r="AQ460" i="25" s="1"/>
  <c r="P509" i="25"/>
  <c r="L509" i="25" s="1"/>
  <c r="N509" i="25" s="1"/>
  <c r="AQ509" i="25" s="1"/>
  <c r="P338" i="25"/>
  <c r="L338" i="25" s="1"/>
  <c r="N338" i="25" s="1"/>
  <c r="AQ338" i="25" s="1"/>
  <c r="R312" i="25"/>
  <c r="M312" i="25" s="1"/>
  <c r="N312" i="25" s="1"/>
  <c r="AQ312" i="25" s="1"/>
  <c r="R530" i="25"/>
  <c r="M530" i="25" s="1"/>
  <c r="N530" i="25" s="1"/>
  <c r="AQ530" i="25" s="1"/>
  <c r="P364" i="25"/>
  <c r="L364" i="25" s="1"/>
  <c r="N364" i="25" s="1"/>
  <c r="AQ364" i="25" s="1"/>
  <c r="CH469" i="25"/>
  <c r="AR469" i="25" s="1"/>
  <c r="CH401" i="25"/>
  <c r="AR401" i="25" s="1"/>
  <c r="CH334" i="25"/>
  <c r="AR334" i="25" s="1"/>
  <c r="CH516" i="25"/>
  <c r="AR516" i="25" s="1"/>
  <c r="CH523" i="25"/>
  <c r="AR523" i="25" s="1"/>
  <c r="CH432" i="25"/>
  <c r="AR432" i="25" s="1"/>
  <c r="CH310" i="25"/>
  <c r="AR310" i="25" s="1"/>
  <c r="CH503" i="25"/>
  <c r="AR503" i="25" s="1"/>
  <c r="CH383" i="25"/>
  <c r="AR383" i="25" s="1"/>
  <c r="CH481" i="25"/>
  <c r="AR481" i="25" s="1"/>
  <c r="CH456" i="25"/>
  <c r="AR456" i="25" s="1"/>
  <c r="CH534" i="25"/>
  <c r="AR534" i="25" s="1"/>
  <c r="CH319" i="25"/>
  <c r="AR319" i="25" s="1"/>
  <c r="CH397" i="25"/>
  <c r="AR397" i="25" s="1"/>
  <c r="CH552" i="25"/>
  <c r="AR552" i="25" s="1"/>
  <c r="AT432" i="25" l="1"/>
  <c r="AS432" i="25" s="1"/>
  <c r="J432" i="25"/>
  <c r="AT334" i="25"/>
  <c r="AS334" i="25" s="1"/>
  <c r="J334" i="25"/>
  <c r="AT422" i="25"/>
  <c r="AS422" i="25" s="1"/>
  <c r="J422" i="25"/>
  <c r="AT438" i="25"/>
  <c r="AS438" i="25" s="1"/>
  <c r="J438" i="25"/>
  <c r="AT534" i="25"/>
  <c r="AS534" i="25" s="1"/>
  <c r="J534" i="25"/>
  <c r="AT481" i="25"/>
  <c r="AS481" i="25" s="1"/>
  <c r="J481" i="25"/>
  <c r="AT503" i="25"/>
  <c r="AS503" i="25" s="1"/>
  <c r="J503" i="25"/>
  <c r="AT469" i="25"/>
  <c r="AS469" i="25" s="1"/>
  <c r="J469" i="25"/>
  <c r="AT350" i="25"/>
  <c r="AS350" i="25" s="1"/>
  <c r="J350" i="25"/>
  <c r="AT397" i="25"/>
  <c r="AS397" i="25" s="1"/>
  <c r="J397" i="25"/>
  <c r="AT383" i="25"/>
  <c r="AS383" i="25" s="1"/>
  <c r="J383" i="25"/>
  <c r="AT516" i="25"/>
  <c r="AS516" i="25" s="1"/>
  <c r="J516" i="25"/>
  <c r="AT401" i="25"/>
  <c r="AS401" i="25" s="1"/>
  <c r="J401" i="25"/>
  <c r="AT361" i="25"/>
  <c r="AS361" i="25" s="1"/>
  <c r="J361" i="25"/>
  <c r="AT319" i="25"/>
  <c r="AS319" i="25" s="1"/>
  <c r="J319" i="25"/>
  <c r="AT456" i="25"/>
  <c r="AS456" i="25" s="1"/>
  <c r="J456" i="25"/>
  <c r="AT310" i="25"/>
  <c r="AS310" i="25" s="1"/>
  <c r="J310" i="25"/>
  <c r="AT523" i="25"/>
  <c r="AS523" i="25" s="1"/>
  <c r="J523" i="25"/>
  <c r="AT493" i="25"/>
  <c r="AS493" i="25" s="1"/>
  <c r="J493" i="25"/>
  <c r="CH460" i="25"/>
  <c r="AR460" i="25" s="1"/>
  <c r="CH364" i="25"/>
  <c r="AR364" i="25" s="1"/>
  <c r="CH530" i="25"/>
  <c r="AR530" i="25" s="1"/>
  <c r="CH392" i="25"/>
  <c r="AR392" i="25" s="1"/>
  <c r="CH471" i="25"/>
  <c r="AR471" i="25" s="1"/>
  <c r="CH454" i="25"/>
  <c r="AR454" i="25" s="1"/>
  <c r="CH431" i="25"/>
  <c r="AR431" i="25" s="1"/>
  <c r="CH375" i="25"/>
  <c r="AR375" i="25" s="1"/>
  <c r="CH497" i="25"/>
  <c r="AR497" i="25" s="1"/>
  <c r="J552" i="25"/>
  <c r="AT552" i="25"/>
  <c r="AS552" i="25" s="1"/>
  <c r="CH338" i="25"/>
  <c r="AR338" i="25" s="1"/>
  <c r="CH314" i="25"/>
  <c r="AR314" i="25" s="1"/>
  <c r="CH541" i="25"/>
  <c r="AR541" i="25" s="1"/>
  <c r="CH328" i="25"/>
  <c r="AR328" i="25" s="1"/>
  <c r="CH418" i="25"/>
  <c r="AR418" i="25" s="1"/>
  <c r="CH312" i="25"/>
  <c r="AR312" i="25" s="1"/>
  <c r="CH400" i="25"/>
  <c r="AR400" i="25" s="1"/>
  <c r="CH509" i="25"/>
  <c r="AR509" i="25" s="1"/>
  <c r="CH354" i="25"/>
  <c r="AR354" i="25" s="1"/>
  <c r="CH491" i="25"/>
  <c r="AR491" i="25" s="1"/>
  <c r="CH544" i="25"/>
  <c r="AR544" i="25" s="1"/>
  <c r="CH436" i="25"/>
  <c r="AR436" i="25" s="1"/>
  <c r="AT328" i="25" l="1"/>
  <c r="AS328" i="25" s="1"/>
  <c r="J328" i="25"/>
  <c r="AT314" i="25"/>
  <c r="AS314" i="25" s="1"/>
  <c r="J314" i="25"/>
  <c r="AT375" i="25"/>
  <c r="AS375" i="25" s="1"/>
  <c r="J375" i="25"/>
  <c r="AT471" i="25"/>
  <c r="AS471" i="25" s="1"/>
  <c r="J471" i="25"/>
  <c r="AT364" i="25"/>
  <c r="AS364" i="25" s="1"/>
  <c r="J364" i="25"/>
  <c r="AT354" i="25"/>
  <c r="AS354" i="25" s="1"/>
  <c r="J354" i="25"/>
  <c r="AT400" i="25"/>
  <c r="AS400" i="25" s="1"/>
  <c r="J400" i="25"/>
  <c r="AT418" i="25"/>
  <c r="AS418" i="25" s="1"/>
  <c r="J418" i="25"/>
  <c r="AT497" i="25"/>
  <c r="AS497" i="25" s="1"/>
  <c r="J497" i="25"/>
  <c r="AT454" i="25"/>
  <c r="AS454" i="25" s="1"/>
  <c r="J454" i="25"/>
  <c r="AT530" i="25"/>
  <c r="AS530" i="25" s="1"/>
  <c r="J530" i="25"/>
  <c r="AT460" i="25"/>
  <c r="AS460" i="25" s="1"/>
  <c r="J460" i="25"/>
  <c r="DH493" i="25"/>
  <c r="BJ493" i="25"/>
  <c r="DF493" i="25"/>
  <c r="BI493" i="25"/>
  <c r="DI493" i="25"/>
  <c r="BK493" i="25"/>
  <c r="DG493" i="25"/>
  <c r="DE493" i="25"/>
  <c r="DD493" i="25"/>
  <c r="DF310" i="25"/>
  <c r="BI310" i="25"/>
  <c r="DI310" i="25"/>
  <c r="DD310" i="25"/>
  <c r="BJ310" i="25"/>
  <c r="DH310" i="25"/>
  <c r="DE310" i="25"/>
  <c r="DG310" i="25"/>
  <c r="BK310" i="25"/>
  <c r="BK361" i="25"/>
  <c r="BI361" i="25"/>
  <c r="DF361" i="25"/>
  <c r="DE361" i="25"/>
  <c r="BJ361" i="25"/>
  <c r="DI361" i="25"/>
  <c r="DD361" i="25"/>
  <c r="DH361" i="25"/>
  <c r="DG361" i="25"/>
  <c r="DE516" i="25"/>
  <c r="DF516" i="25"/>
  <c r="DD516" i="25"/>
  <c r="BK516" i="25"/>
  <c r="BJ516" i="25"/>
  <c r="BI516" i="25"/>
  <c r="DI516" i="25"/>
  <c r="DG516" i="25"/>
  <c r="DH516" i="25"/>
  <c r="DF383" i="25"/>
  <c r="BJ383" i="25"/>
  <c r="DH383" i="25"/>
  <c r="BI383" i="25"/>
  <c r="DE383" i="25"/>
  <c r="DI383" i="25"/>
  <c r="BK383" i="25"/>
  <c r="DG383" i="25"/>
  <c r="DD383" i="25"/>
  <c r="DF350" i="25"/>
  <c r="BJ350" i="25"/>
  <c r="BK350" i="25"/>
  <c r="BI350" i="25"/>
  <c r="DH350" i="25"/>
  <c r="DI350" i="25"/>
  <c r="DD350" i="25"/>
  <c r="DG350" i="25"/>
  <c r="DE350" i="25"/>
  <c r="DI503" i="25"/>
  <c r="DF503" i="25"/>
  <c r="BI503" i="25"/>
  <c r="BK503" i="25"/>
  <c r="DH503" i="25"/>
  <c r="DE503" i="25"/>
  <c r="BJ503" i="25"/>
  <c r="DD503" i="25"/>
  <c r="DG503" i="25"/>
  <c r="DF534" i="25"/>
  <c r="DI534" i="25"/>
  <c r="BJ534" i="25"/>
  <c r="DH534" i="25"/>
  <c r="BK534" i="25"/>
  <c r="BI534" i="25"/>
  <c r="DD534" i="25"/>
  <c r="DG534" i="25"/>
  <c r="DE534" i="25"/>
  <c r="DH422" i="25"/>
  <c r="DF422" i="25"/>
  <c r="BJ422" i="25"/>
  <c r="BI422" i="25"/>
  <c r="DI422" i="25"/>
  <c r="BK422" i="25"/>
  <c r="DD422" i="25"/>
  <c r="DG422" i="25"/>
  <c r="DE422" i="25"/>
  <c r="BK432" i="25"/>
  <c r="DI432" i="25"/>
  <c r="DD432" i="25"/>
  <c r="DF432" i="25"/>
  <c r="DG432" i="25"/>
  <c r="BI432" i="25"/>
  <c r="DE432" i="25"/>
  <c r="BJ432" i="25"/>
  <c r="DH432" i="25"/>
  <c r="AT491" i="25"/>
  <c r="AS491" i="25" s="1"/>
  <c r="J491" i="25"/>
  <c r="AT338" i="25"/>
  <c r="AS338" i="25" s="1"/>
  <c r="J338" i="25"/>
  <c r="AT312" i="25"/>
  <c r="AS312" i="25" s="1"/>
  <c r="J312" i="25"/>
  <c r="AT509" i="25"/>
  <c r="AS509" i="25" s="1"/>
  <c r="J509" i="25"/>
  <c r="AT541" i="25"/>
  <c r="AS541" i="25" s="1"/>
  <c r="J541" i="25"/>
  <c r="AT436" i="25"/>
  <c r="AS436" i="25" s="1"/>
  <c r="J436" i="25"/>
  <c r="AT431" i="25"/>
  <c r="AS431" i="25" s="1"/>
  <c r="J431" i="25"/>
  <c r="AT392" i="25"/>
  <c r="AS392" i="25" s="1"/>
  <c r="J392" i="25"/>
  <c r="DH523" i="25"/>
  <c r="DF523" i="25"/>
  <c r="BJ523" i="25"/>
  <c r="DI523" i="25"/>
  <c r="DG523" i="25"/>
  <c r="DD523" i="25"/>
  <c r="DE523" i="25"/>
  <c r="BK523" i="25"/>
  <c r="BI523" i="25"/>
  <c r="BJ456" i="25"/>
  <c r="DH456" i="25"/>
  <c r="BK456" i="25"/>
  <c r="DE456" i="25"/>
  <c r="DD456" i="25"/>
  <c r="DF456" i="25"/>
  <c r="BI456" i="25"/>
  <c r="DG456" i="25"/>
  <c r="DI456" i="25"/>
  <c r="DH319" i="25"/>
  <c r="BK319" i="25"/>
  <c r="BJ319" i="25"/>
  <c r="DD319" i="25"/>
  <c r="DI319" i="25"/>
  <c r="DF319" i="25"/>
  <c r="DG319" i="25"/>
  <c r="DE319" i="25"/>
  <c r="BI319" i="25"/>
  <c r="DI401" i="25"/>
  <c r="DE401" i="25"/>
  <c r="DF401" i="25"/>
  <c r="DD401" i="25"/>
  <c r="BJ401" i="25"/>
  <c r="BI401" i="25"/>
  <c r="DG401" i="25"/>
  <c r="BK401" i="25"/>
  <c r="DH401" i="25"/>
  <c r="DF397" i="25"/>
  <c r="DH397" i="25"/>
  <c r="DE397" i="25"/>
  <c r="DI397" i="25"/>
  <c r="BJ397" i="25"/>
  <c r="BI397" i="25"/>
  <c r="DD397" i="25"/>
  <c r="DG397" i="25"/>
  <c r="BK397" i="25"/>
  <c r="DF469" i="25"/>
  <c r="DI469" i="25"/>
  <c r="DH469" i="25"/>
  <c r="BK469" i="25"/>
  <c r="DE469" i="25"/>
  <c r="DG469" i="25"/>
  <c r="DD469" i="25"/>
  <c r="BI469" i="25"/>
  <c r="BJ469" i="25"/>
  <c r="BJ481" i="25"/>
  <c r="BK481" i="25"/>
  <c r="DI481" i="25"/>
  <c r="DG481" i="25"/>
  <c r="BI481" i="25"/>
  <c r="DD481" i="25"/>
  <c r="DF481" i="25"/>
  <c r="DE481" i="25"/>
  <c r="DH481" i="25"/>
  <c r="DH438" i="25"/>
  <c r="DE438" i="25"/>
  <c r="DD438" i="25"/>
  <c r="DG438" i="25"/>
  <c r="BJ438" i="25"/>
  <c r="DI438" i="25"/>
  <c r="BK438" i="25"/>
  <c r="DF438" i="25"/>
  <c r="BI438" i="25"/>
  <c r="DI334" i="25"/>
  <c r="BJ334" i="25"/>
  <c r="DH334" i="25"/>
  <c r="BI334" i="25"/>
  <c r="BK334" i="25"/>
  <c r="DF334" i="25"/>
  <c r="DD334" i="25"/>
  <c r="DG334" i="25"/>
  <c r="DE334" i="25"/>
  <c r="AT544" i="25"/>
  <c r="AS544" i="25" s="1"/>
  <c r="J544" i="25" s="1"/>
  <c r="DD552" i="25"/>
  <c r="DG552" i="25"/>
  <c r="DF552" i="25"/>
  <c r="BK552" i="25"/>
  <c r="BI552" i="25"/>
  <c r="DE552" i="25"/>
  <c r="DI552" i="25"/>
  <c r="DH552" i="25"/>
  <c r="BJ552" i="25"/>
  <c r="BI392" i="25" l="1"/>
  <c r="DG392" i="25"/>
  <c r="DH392" i="25"/>
  <c r="BK392" i="25"/>
  <c r="DI392" i="25"/>
  <c r="DE392" i="25"/>
  <c r="BJ392" i="25"/>
  <c r="DF392" i="25"/>
  <c r="DD392" i="25"/>
  <c r="BK436" i="25"/>
  <c r="DG436" i="25"/>
  <c r="DI436" i="25"/>
  <c r="DE436" i="25"/>
  <c r="BI436" i="25"/>
  <c r="DF436" i="25"/>
  <c r="DH436" i="25"/>
  <c r="BJ436" i="25"/>
  <c r="DD436" i="25"/>
  <c r="BI509" i="25"/>
  <c r="DD509" i="25"/>
  <c r="DF509" i="25"/>
  <c r="BJ509" i="25"/>
  <c r="DI509" i="25"/>
  <c r="DG509" i="25"/>
  <c r="DH509" i="25"/>
  <c r="BK509" i="25"/>
  <c r="DE509" i="25"/>
  <c r="BI338" i="25"/>
  <c r="BJ338" i="25"/>
  <c r="BK338" i="25"/>
  <c r="DF338" i="25"/>
  <c r="DE338" i="25"/>
  <c r="DD338" i="25"/>
  <c r="DH338" i="25"/>
  <c r="DG338" i="25"/>
  <c r="DI338" i="25"/>
  <c r="DD460" i="25"/>
  <c r="BI460" i="25"/>
  <c r="DH460" i="25"/>
  <c r="DF460" i="25"/>
  <c r="BK460" i="25"/>
  <c r="DE460" i="25"/>
  <c r="BJ460" i="25"/>
  <c r="DI460" i="25"/>
  <c r="DG460" i="25"/>
  <c r="DE454" i="25"/>
  <c r="DG454" i="25"/>
  <c r="DH454" i="25"/>
  <c r="DF454" i="25"/>
  <c r="BK454" i="25"/>
  <c r="BI454" i="25"/>
  <c r="DI454" i="25"/>
  <c r="BJ454" i="25"/>
  <c r="DD454" i="25"/>
  <c r="BJ400" i="25"/>
  <c r="DF400" i="25"/>
  <c r="BI400" i="25"/>
  <c r="DH400" i="25"/>
  <c r="DI400" i="25"/>
  <c r="BK400" i="25"/>
  <c r="DD400" i="25"/>
  <c r="DE400" i="25"/>
  <c r="DG400" i="25"/>
  <c r="DE354" i="25"/>
  <c r="DH354" i="25"/>
  <c r="BI354" i="25"/>
  <c r="DI354" i="25"/>
  <c r="BK354" i="25"/>
  <c r="DF354" i="25"/>
  <c r="BJ354" i="25"/>
  <c r="DG354" i="25"/>
  <c r="DD354" i="25"/>
  <c r="DH364" i="25"/>
  <c r="DG364" i="25"/>
  <c r="BK364" i="25"/>
  <c r="BI364" i="25"/>
  <c r="BJ364" i="25"/>
  <c r="DF364" i="25"/>
  <c r="DI364" i="25"/>
  <c r="DE364" i="25"/>
  <c r="DD364" i="25"/>
  <c r="BJ375" i="25"/>
  <c r="DE375" i="25"/>
  <c r="DG375" i="25"/>
  <c r="DI375" i="25"/>
  <c r="DH375" i="25"/>
  <c r="BK375" i="25"/>
  <c r="DD375" i="25"/>
  <c r="DF375" i="25"/>
  <c r="BI375" i="25"/>
  <c r="DF431" i="25"/>
  <c r="BJ431" i="25"/>
  <c r="DI431" i="25"/>
  <c r="BK431" i="25"/>
  <c r="BI431" i="25"/>
  <c r="DH431" i="25"/>
  <c r="DG431" i="25"/>
  <c r="DE431" i="25"/>
  <c r="DD431" i="25"/>
  <c r="BI541" i="25"/>
  <c r="BJ541" i="25"/>
  <c r="DF541" i="25"/>
  <c r="DE541" i="25"/>
  <c r="BK541" i="25"/>
  <c r="DG541" i="25"/>
  <c r="DI541" i="25"/>
  <c r="DD541" i="25"/>
  <c r="DH541" i="25"/>
  <c r="DE312" i="25"/>
  <c r="DI312" i="25"/>
  <c r="DD312" i="25"/>
  <c r="BJ312" i="25"/>
  <c r="BI312" i="25"/>
  <c r="DH312" i="25"/>
  <c r="BK312" i="25"/>
  <c r="DF312" i="25"/>
  <c r="DG312" i="25"/>
  <c r="BI491" i="25"/>
  <c r="DD491" i="25"/>
  <c r="BJ491" i="25"/>
  <c r="DI491" i="25"/>
  <c r="BK491" i="25"/>
  <c r="DG491" i="25"/>
  <c r="DE491" i="25"/>
  <c r="DH491" i="25"/>
  <c r="DF491" i="25"/>
  <c r="DH530" i="25"/>
  <c r="BK530" i="25"/>
  <c r="BJ530" i="25"/>
  <c r="DI530" i="25"/>
  <c r="DF530" i="25"/>
  <c r="BI530" i="25"/>
  <c r="DE530" i="25"/>
  <c r="DD530" i="25"/>
  <c r="DG530" i="25"/>
  <c r="DI497" i="25"/>
  <c r="DH497" i="25"/>
  <c r="BK497" i="25"/>
  <c r="DG497" i="25"/>
  <c r="BJ497" i="25"/>
  <c r="DD497" i="25"/>
  <c r="DE497" i="25"/>
  <c r="DF497" i="25"/>
  <c r="BI497" i="25"/>
  <c r="DH418" i="25"/>
  <c r="DF418" i="25"/>
  <c r="DI418" i="25"/>
  <c r="BK418" i="25"/>
  <c r="BI418" i="25"/>
  <c r="BJ418" i="25"/>
  <c r="DE418" i="25"/>
  <c r="DD418" i="25"/>
  <c r="DG418" i="25"/>
  <c r="DF471" i="25"/>
  <c r="DG471" i="25"/>
  <c r="DI471" i="25"/>
  <c r="DH471" i="25"/>
  <c r="BJ471" i="25"/>
  <c r="BI471" i="25"/>
  <c r="DE471" i="25"/>
  <c r="DD471" i="25"/>
  <c r="BK471" i="25"/>
  <c r="DE314" i="25"/>
  <c r="DD314" i="25"/>
  <c r="BJ314" i="25"/>
  <c r="DF314" i="25"/>
  <c r="DG314" i="25"/>
  <c r="BK314" i="25"/>
  <c r="BI314" i="25"/>
  <c r="DI314" i="25"/>
  <c r="DH314" i="25"/>
  <c r="DD328" i="25"/>
  <c r="BI328" i="25"/>
  <c r="DE328" i="25"/>
  <c r="DG328" i="25"/>
  <c r="BK328" i="25"/>
  <c r="DI328" i="25"/>
  <c r="DF328" i="25"/>
  <c r="DH328" i="25"/>
  <c r="BJ328" i="25"/>
  <c r="DG544" i="25"/>
  <c r="DF544" i="25"/>
  <c r="BK544" i="25"/>
  <c r="BI544" i="25"/>
  <c r="DE544" i="25"/>
  <c r="DI544" i="25"/>
  <c r="DH544" i="25"/>
  <c r="BJ544" i="25"/>
  <c r="DD544" i="25"/>
  <c r="DJ309" i="2" l="1"/>
  <c r="BL309" i="2"/>
  <c r="BN309" i="2" s="1"/>
  <c r="DJ311" i="2" l="1"/>
  <c r="BL311" i="2"/>
  <c r="BN311" i="2" s="1"/>
  <c r="DJ313" i="2"/>
  <c r="P309" i="2"/>
  <c r="R309" i="2"/>
  <c r="R310" i="2" l="1"/>
  <c r="BL313" i="2"/>
  <c r="BN313" i="2" s="1"/>
  <c r="DK310" i="2"/>
  <c r="DJ312" i="2"/>
  <c r="BL317" i="2"/>
  <c r="BN317" i="2" s="1"/>
  <c r="DJ314" i="2"/>
  <c r="BL316" i="2"/>
  <c r="BN316" i="2" s="1"/>
  <c r="DK313" i="2"/>
  <c r="DK311" i="2"/>
  <c r="BL312" i="2"/>
  <c r="BN312" i="2" s="1"/>
  <c r="DJ317" i="2"/>
  <c r="P313" i="2"/>
  <c r="R313" i="2"/>
  <c r="R311" i="2"/>
  <c r="P311" i="2"/>
  <c r="DJ315" i="2"/>
  <c r="BL314" i="2"/>
  <c r="BN314" i="2" s="1"/>
  <c r="DJ316" i="2"/>
  <c r="BL315" i="2" l="1"/>
  <c r="BN315" i="2" s="1"/>
  <c r="P315" i="2"/>
  <c r="R315" i="2"/>
  <c r="BL319" i="2"/>
  <c r="BN319" i="2" s="1"/>
  <c r="DK312" i="2"/>
  <c r="DK314" i="2"/>
  <c r="DK316" i="2"/>
  <c r="BL318" i="2"/>
  <c r="BN318" i="2" s="1"/>
  <c r="P312" i="2"/>
  <c r="R312" i="2"/>
  <c r="R314" i="2"/>
  <c r="P314" i="2"/>
  <c r="DJ318" i="2"/>
  <c r="P317" i="2"/>
  <c r="R317" i="2"/>
  <c r="DK317" i="2"/>
  <c r="P316" i="2"/>
  <c r="R316" i="2"/>
  <c r="DJ319" i="2"/>
  <c r="DK315" i="2"/>
  <c r="DK318" i="2" l="1"/>
  <c r="R319" i="2"/>
  <c r="P319" i="2"/>
  <c r="DJ320" i="2"/>
  <c r="BL321" i="2"/>
  <c r="BN321" i="2" s="1"/>
  <c r="DJ321" i="2"/>
  <c r="P318" i="2"/>
  <c r="R318" i="2"/>
  <c r="BL320" i="2"/>
  <c r="BN320" i="2" s="1"/>
  <c r="DK319" i="2" l="1"/>
  <c r="BL322" i="2"/>
  <c r="BN322" i="2" s="1"/>
  <c r="DK322" i="2"/>
  <c r="BL323" i="2"/>
  <c r="BN323" i="2" s="1"/>
  <c r="DJ323" i="2"/>
  <c r="BL324" i="2"/>
  <c r="BN324" i="2" s="1"/>
  <c r="R320" i="2"/>
  <c r="P320" i="2"/>
  <c r="DJ329" i="2"/>
  <c r="BL326" i="2"/>
  <c r="BN326" i="2" s="1"/>
  <c r="R322" i="2"/>
  <c r="P322" i="2"/>
  <c r="DJ324" i="2"/>
  <c r="DJ325" i="2"/>
  <c r="DK320" i="2"/>
  <c r="DJ326" i="2"/>
  <c r="BL329" i="2"/>
  <c r="BN329" i="2" s="1"/>
  <c r="DK321" i="2" l="1"/>
  <c r="BL325" i="2"/>
  <c r="BN325" i="2" s="1"/>
  <c r="R321" i="2"/>
  <c r="BL327" i="2"/>
  <c r="BN327" i="2" s="1"/>
  <c r="DK325" i="2"/>
  <c r="R323" i="2"/>
  <c r="P323" i="2"/>
  <c r="DJ330" i="2"/>
  <c r="R325" i="2"/>
  <c r="P325" i="2"/>
  <c r="DJ327" i="2"/>
  <c r="DK326" i="2"/>
  <c r="DK324" i="2"/>
  <c r="BL330" i="2"/>
  <c r="BN330" i="2" s="1"/>
  <c r="BL331" i="2"/>
  <c r="BN331" i="2" s="1"/>
  <c r="P326" i="2"/>
  <c r="R326" i="2"/>
  <c r="DJ328" i="2"/>
  <c r="R324" i="2"/>
  <c r="P324" i="2"/>
  <c r="DJ331" i="2"/>
  <c r="DK323" i="2"/>
  <c r="BL328" i="2"/>
  <c r="BN328" i="2" s="1"/>
  <c r="R329" i="2" l="1"/>
  <c r="DK329" i="2"/>
  <c r="DK327" i="2"/>
  <c r="P331" i="2"/>
  <c r="R331" i="2"/>
  <c r="BL333" i="2"/>
  <c r="BN333" i="2" s="1"/>
  <c r="DJ332" i="2"/>
  <c r="R327" i="2"/>
  <c r="P327" i="2"/>
  <c r="R328" i="2"/>
  <c r="P328" i="2"/>
  <c r="DJ334" i="2"/>
  <c r="DK330" i="2"/>
  <c r="DK331" i="2"/>
  <c r="P330" i="2"/>
  <c r="R330" i="2"/>
  <c r="BL332" i="2"/>
  <c r="BN332" i="2" s="1"/>
  <c r="DK328" i="2"/>
  <c r="DJ333" i="2" l="1"/>
  <c r="BL334" i="2"/>
  <c r="BN334" i="2" s="1"/>
  <c r="DK332" i="2"/>
  <c r="DK334" i="2"/>
  <c r="DJ335" i="2"/>
  <c r="P332" i="2"/>
  <c r="R332" i="2"/>
  <c r="P334" i="2"/>
  <c r="R334" i="2"/>
  <c r="BL336" i="2"/>
  <c r="BN336" i="2" s="1"/>
  <c r="DJ336" i="2"/>
  <c r="DK333" i="2"/>
  <c r="BL335" i="2"/>
  <c r="BN335" i="2" s="1"/>
  <c r="P333" i="2"/>
  <c r="R333" i="2"/>
  <c r="DJ337" i="2"/>
  <c r="BL338" i="2" l="1"/>
  <c r="BN338" i="2" s="1"/>
  <c r="DK335" i="2"/>
  <c r="DK336" i="2"/>
  <c r="DK337" i="2"/>
  <c r="R335" i="2"/>
  <c r="P335" i="2"/>
  <c r="R336" i="2"/>
  <c r="P336" i="2"/>
  <c r="R337" i="2"/>
  <c r="P337" i="2"/>
  <c r="BL340" i="2"/>
  <c r="BN340" i="2" s="1"/>
  <c r="DJ338" i="2"/>
  <c r="BL339" i="2"/>
  <c r="BN339" i="2" s="1"/>
  <c r="DJ339" i="2"/>
  <c r="DJ340" i="2"/>
  <c r="BL342" i="2" l="1"/>
  <c r="BN342" i="2" s="1"/>
  <c r="DK340" i="2"/>
  <c r="P339" i="2"/>
  <c r="R339" i="2"/>
  <c r="DK338" i="2"/>
  <c r="DJ343" i="2"/>
  <c r="DJ344" i="2"/>
  <c r="BL341" i="2"/>
  <c r="BN341" i="2" s="1"/>
  <c r="P340" i="2"/>
  <c r="R340" i="2"/>
  <c r="DJ342" i="2"/>
  <c r="BL343" i="2"/>
  <c r="BN343" i="2" s="1"/>
  <c r="BL346" i="2"/>
  <c r="BN346" i="2" s="1"/>
  <c r="R338" i="2"/>
  <c r="P338" i="2"/>
  <c r="BL344" i="2"/>
  <c r="BN344" i="2" s="1"/>
  <c r="DJ341" i="2"/>
  <c r="DK339" i="2"/>
  <c r="DK344" i="2" l="1"/>
  <c r="P342" i="2"/>
  <c r="R342" i="2"/>
  <c r="BL345" i="2"/>
  <c r="BN345" i="2" s="1"/>
  <c r="P346" i="2"/>
  <c r="R346" i="2"/>
  <c r="DJ347" i="2"/>
  <c r="DK341" i="2"/>
  <c r="R344" i="2"/>
  <c r="P344" i="2"/>
  <c r="BL347" i="2"/>
  <c r="BN347" i="2" s="1"/>
  <c r="P343" i="2"/>
  <c r="R343" i="2"/>
  <c r="DK342" i="2"/>
  <c r="P341" i="2"/>
  <c r="R341" i="2"/>
  <c r="DK343" i="2"/>
  <c r="DJ345" i="2"/>
  <c r="DK346" i="2"/>
  <c r="DJ350" i="2" l="1"/>
  <c r="BL350" i="2"/>
  <c r="BN350" i="2" s="1"/>
  <c r="DJ349" i="2"/>
  <c r="R347" i="2"/>
  <c r="P347" i="2"/>
  <c r="DK345" i="2"/>
  <c r="DK347" i="2"/>
  <c r="P345" i="2"/>
  <c r="R345" i="2"/>
  <c r="BL349" i="2"/>
  <c r="BN349" i="2" s="1"/>
  <c r="DJ348" i="2"/>
  <c r="BL348" i="2"/>
  <c r="BN348" i="2" s="1"/>
  <c r="BL351" i="2" l="1"/>
  <c r="BN351" i="2" s="1"/>
  <c r="R349" i="2"/>
  <c r="P349" i="2"/>
  <c r="DK351" i="2"/>
  <c r="DK348" i="2"/>
  <c r="P351" i="2"/>
  <c r="R351" i="2"/>
  <c r="BL355" i="2"/>
  <c r="BN355" i="2" s="1"/>
  <c r="BL352" i="2"/>
  <c r="BN352" i="2" s="1"/>
  <c r="DJ356" i="2"/>
  <c r="P348" i="2"/>
  <c r="R348" i="2"/>
  <c r="DJ353" i="2"/>
  <c r="DJ352" i="2"/>
  <c r="BL353" i="2"/>
  <c r="BN353" i="2" s="1"/>
  <c r="DJ355" i="2"/>
  <c r="DK350" i="2"/>
  <c r="P350" i="2"/>
  <c r="R350" i="2"/>
  <c r="DK349" i="2"/>
  <c r="BL356" i="2" l="1"/>
  <c r="BN356" i="2" s="1"/>
  <c r="DJ357" i="2"/>
  <c r="BL359" i="2"/>
  <c r="BN359" i="2" s="1"/>
  <c r="DJ359" i="2"/>
  <c r="P352" i="2"/>
  <c r="R352" i="2"/>
  <c r="DJ354" i="2"/>
  <c r="DK353" i="2"/>
  <c r="BL357" i="2"/>
  <c r="BN357" i="2" s="1"/>
  <c r="DK356" i="2"/>
  <c r="P355" i="2"/>
  <c r="R355" i="2"/>
  <c r="DK352" i="2"/>
  <c r="BL354" i="2"/>
  <c r="BN354" i="2" s="1"/>
  <c r="R353" i="2"/>
  <c r="P353" i="2"/>
  <c r="DK355" i="2"/>
  <c r="R356" i="2"/>
  <c r="P356" i="2"/>
  <c r="DK357" i="2" l="1"/>
  <c r="R354" i="2"/>
  <c r="P354" i="2"/>
  <c r="DK359" i="2"/>
  <c r="DJ360" i="2"/>
  <c r="BL358" i="2"/>
  <c r="BN358" i="2" s="1"/>
  <c r="R357" i="2"/>
  <c r="P357" i="2"/>
  <c r="DK354" i="2"/>
  <c r="DJ358" i="2"/>
  <c r="BL360" i="2"/>
  <c r="BN360" i="2" s="1"/>
  <c r="P359" i="2" l="1"/>
  <c r="DK358" i="2"/>
  <c r="DK360" i="2"/>
  <c r="DJ363" i="2"/>
  <c r="R358" i="2"/>
  <c r="P358" i="2"/>
  <c r="BL364" i="2"/>
  <c r="BN364" i="2" s="1"/>
  <c r="DJ361" i="2"/>
  <c r="BL361" i="2"/>
  <c r="BN361" i="2" s="1"/>
  <c r="DJ362" i="2"/>
  <c r="DJ364" i="2"/>
  <c r="BL363" i="2"/>
  <c r="BN363" i="2" s="1"/>
  <c r="BL362" i="2"/>
  <c r="BN362" i="2" s="1"/>
  <c r="P360" i="2"/>
  <c r="R360" i="2"/>
  <c r="DJ368" i="2" l="1"/>
  <c r="R362" i="2"/>
  <c r="P362" i="2"/>
  <c r="DK361" i="2"/>
  <c r="BL366" i="2"/>
  <c r="BN366" i="2" s="1"/>
  <c r="R363" i="2"/>
  <c r="P363" i="2"/>
  <c r="BL369" i="2"/>
  <c r="BN369" i="2" s="1"/>
  <c r="DK362" i="2"/>
  <c r="R364" i="2"/>
  <c r="P364" i="2"/>
  <c r="BL368" i="2"/>
  <c r="BN368" i="2" s="1"/>
  <c r="BL365" i="2"/>
  <c r="BN365" i="2" s="1"/>
  <c r="DJ366" i="2"/>
  <c r="P361" i="2"/>
  <c r="R361" i="2"/>
  <c r="DJ369" i="2"/>
  <c r="DK363" i="2"/>
  <c r="DJ365" i="2"/>
  <c r="DK364" i="2"/>
  <c r="R365" i="2" l="1"/>
  <c r="P365" i="2"/>
  <c r="R366" i="2"/>
  <c r="P366" i="2"/>
  <c r="R368" i="2"/>
  <c r="P368" i="2"/>
  <c r="DJ371" i="2"/>
  <c r="DK369" i="2"/>
  <c r="BL372" i="2"/>
  <c r="BN372" i="2" s="1"/>
  <c r="DK368" i="2"/>
  <c r="DJ370" i="2"/>
  <c r="DK366" i="2"/>
  <c r="BL367" i="2"/>
  <c r="BN367" i="2" s="1"/>
  <c r="BL371" i="2"/>
  <c r="BN371" i="2" s="1"/>
  <c r="DJ367" i="2"/>
  <c r="R369" i="2"/>
  <c r="P369" i="2"/>
  <c r="BL370" i="2"/>
  <c r="BN370" i="2" s="1"/>
  <c r="DK365" i="2"/>
  <c r="BL374" i="2" l="1"/>
  <c r="BN374" i="2" s="1"/>
  <c r="DK370" i="2"/>
  <c r="DK371" i="2"/>
  <c r="DJ374" i="2"/>
  <c r="DK367" i="2"/>
  <c r="R372" i="2"/>
  <c r="P372" i="2"/>
  <c r="P367" i="2"/>
  <c r="R367" i="2"/>
  <c r="R370" i="2"/>
  <c r="P370" i="2"/>
  <c r="BL373" i="2"/>
  <c r="BN373" i="2" s="1"/>
  <c r="P371" i="2"/>
  <c r="R371" i="2"/>
  <c r="DJ373" i="2"/>
  <c r="DK372" i="2"/>
  <c r="R374" i="2" l="1"/>
  <c r="P374" i="2"/>
  <c r="BL376" i="2"/>
  <c r="BN376" i="2" s="1"/>
  <c r="DJ376" i="2"/>
  <c r="DK373" i="2"/>
  <c r="BL377" i="2"/>
  <c r="BN377" i="2" s="1"/>
  <c r="BL375" i="2"/>
  <c r="BN375" i="2" s="1"/>
  <c r="R373" i="2"/>
  <c r="P373" i="2"/>
  <c r="DJ377" i="2"/>
  <c r="DK374" i="2"/>
  <c r="DJ375" i="2"/>
  <c r="DK377" i="2" l="1"/>
  <c r="BL381" i="2"/>
  <c r="BN381" i="2" s="1"/>
  <c r="DJ379" i="2"/>
  <c r="DJ381" i="2"/>
  <c r="DK375" i="2"/>
  <c r="R375" i="2"/>
  <c r="P375" i="2"/>
  <c r="R377" i="2"/>
  <c r="P377" i="2"/>
  <c r="BL379" i="2"/>
  <c r="BN379" i="2" s="1"/>
  <c r="DJ382" i="2"/>
  <c r="DK376" i="2"/>
  <c r="BL383" i="2"/>
  <c r="BN383" i="2" s="1"/>
  <c r="DJ378" i="2"/>
  <c r="BL382" i="2"/>
  <c r="BN382" i="2" s="1"/>
  <c r="R376" i="2"/>
  <c r="P376" i="2"/>
  <c r="BL380" i="2"/>
  <c r="BN380" i="2" s="1"/>
  <c r="BL378" i="2"/>
  <c r="BN378" i="2" s="1"/>
  <c r="DJ380" i="2"/>
  <c r="BL385" i="2" l="1"/>
  <c r="BN385" i="2" s="1"/>
  <c r="DJ384" i="2"/>
  <c r="R381" i="2"/>
  <c r="P381" i="2"/>
  <c r="R380" i="2"/>
  <c r="P380" i="2"/>
  <c r="BL384" i="2"/>
  <c r="BN384" i="2" s="1"/>
  <c r="R379" i="2"/>
  <c r="P379" i="2"/>
  <c r="P383" i="2"/>
  <c r="R383" i="2"/>
  <c r="P378" i="2"/>
  <c r="R378" i="2"/>
  <c r="DK378" i="2"/>
  <c r="DK381" i="2"/>
  <c r="DK380" i="2"/>
  <c r="P382" i="2"/>
  <c r="R382" i="2"/>
  <c r="DJ385" i="2"/>
  <c r="DK379" i="2"/>
  <c r="DK383" i="2" l="1"/>
  <c r="DK382" i="2"/>
  <c r="DK385" i="2"/>
  <c r="DK384" i="2"/>
  <c r="R384" i="2"/>
  <c r="P384" i="2"/>
  <c r="BL387" i="2"/>
  <c r="BN387" i="2" s="1"/>
  <c r="DJ386" i="2"/>
  <c r="DJ387" i="2"/>
  <c r="BL386" i="2"/>
  <c r="BN386" i="2" s="1"/>
  <c r="R385" i="2"/>
  <c r="P385" i="2"/>
  <c r="DK387" i="2" l="1"/>
  <c r="DJ389" i="2"/>
  <c r="P387" i="2"/>
  <c r="R387" i="2"/>
  <c r="DJ388" i="2"/>
  <c r="R386" i="2"/>
  <c r="P386" i="2"/>
  <c r="DK386" i="2"/>
  <c r="DJ390" i="2"/>
  <c r="DJ391" i="2"/>
  <c r="BL389" i="2"/>
  <c r="BN389" i="2" s="1"/>
  <c r="BL390" i="2"/>
  <c r="BN390" i="2" s="1"/>
  <c r="BL388" i="2"/>
  <c r="BN388" i="2" s="1"/>
  <c r="DK388" i="2" l="1"/>
  <c r="P389" i="2"/>
  <c r="R389" i="2"/>
  <c r="DJ396" i="2"/>
  <c r="R390" i="2"/>
  <c r="P390" i="2"/>
  <c r="R388" i="2"/>
  <c r="P388" i="2"/>
  <c r="DJ394" i="2"/>
  <c r="DJ393" i="2"/>
  <c r="BL394" i="2"/>
  <c r="BN394" i="2" s="1"/>
  <c r="BL396" i="2"/>
  <c r="BN396" i="2" s="1"/>
  <c r="BL395" i="2"/>
  <c r="BN395" i="2" s="1"/>
  <c r="BL392" i="2"/>
  <c r="BN392" i="2" s="1"/>
  <c r="DJ395" i="2"/>
  <c r="DJ392" i="2"/>
  <c r="BL393" i="2"/>
  <c r="BN393" i="2" s="1"/>
  <c r="DK389" i="2"/>
  <c r="DK390" i="2"/>
  <c r="R391" i="2" l="1"/>
  <c r="DK391" i="2"/>
  <c r="DK392" i="2"/>
  <c r="R396" i="2"/>
  <c r="P396" i="2"/>
  <c r="P394" i="2"/>
  <c r="R394" i="2"/>
  <c r="DK393" i="2"/>
  <c r="DJ397" i="2"/>
  <c r="P393" i="2"/>
  <c r="R393" i="2"/>
  <c r="R392" i="2"/>
  <c r="P392" i="2"/>
  <c r="DK395" i="2"/>
  <c r="DJ398" i="2"/>
  <c r="BL398" i="2"/>
  <c r="BN398" i="2" s="1"/>
  <c r="BL397" i="2"/>
  <c r="BN397" i="2" s="1"/>
  <c r="DK396" i="2"/>
  <c r="R395" i="2"/>
  <c r="P395" i="2"/>
  <c r="DK394" i="2"/>
  <c r="P397" i="2" l="1"/>
  <c r="R397" i="2"/>
  <c r="DJ400" i="2"/>
  <c r="DJ403" i="2"/>
  <c r="BL399" i="2"/>
  <c r="BN399" i="2" s="1"/>
  <c r="P398" i="2"/>
  <c r="R398" i="2"/>
  <c r="BL400" i="2"/>
  <c r="BN400" i="2" s="1"/>
  <c r="DK398" i="2"/>
  <c r="DK397" i="2"/>
  <c r="DJ399" i="2"/>
  <c r="BL404" i="2" l="1"/>
  <c r="BN404" i="2" s="1"/>
  <c r="DJ402" i="2"/>
  <c r="DK399" i="2"/>
  <c r="DK400" i="2"/>
  <c r="P399" i="2"/>
  <c r="R399" i="2"/>
  <c r="DJ404" i="2"/>
  <c r="DJ401" i="2"/>
  <c r="R400" i="2"/>
  <c r="P400" i="2"/>
  <c r="BL402" i="2"/>
  <c r="BN402" i="2" s="1"/>
  <c r="DJ405" i="2"/>
  <c r="DK403" i="2"/>
  <c r="BL401" i="2"/>
  <c r="BN401" i="2" s="1"/>
  <c r="BL405" i="2" l="1"/>
  <c r="BN405" i="2" s="1"/>
  <c r="R403" i="2"/>
  <c r="BL409" i="2"/>
  <c r="BN409" i="2" s="1"/>
  <c r="P401" i="2"/>
  <c r="R401" i="2"/>
  <c r="R402" i="2"/>
  <c r="P402" i="2"/>
  <c r="DK402" i="2"/>
  <c r="DJ409" i="2"/>
  <c r="DK404" i="2"/>
  <c r="BL406" i="2"/>
  <c r="BN406" i="2" s="1"/>
  <c r="BL408" i="2"/>
  <c r="BN408" i="2" s="1"/>
  <c r="DJ406" i="2"/>
  <c r="BL407" i="2"/>
  <c r="BN407" i="2" s="1"/>
  <c r="DJ407" i="2"/>
  <c r="DJ408" i="2"/>
  <c r="DK401" i="2"/>
  <c r="R404" i="2"/>
  <c r="P404" i="2"/>
  <c r="DK405" i="2" l="1"/>
  <c r="R405" i="2"/>
  <c r="BL410" i="2"/>
  <c r="BN410" i="2" s="1"/>
  <c r="DK407" i="2"/>
  <c r="DK406" i="2"/>
  <c r="DJ410" i="2"/>
  <c r="BL412" i="2"/>
  <c r="BN412" i="2" s="1"/>
  <c r="P409" i="2"/>
  <c r="R409" i="2"/>
  <c r="R407" i="2"/>
  <c r="P407" i="2"/>
  <c r="P406" i="2"/>
  <c r="R406" i="2"/>
  <c r="DK408" i="2"/>
  <c r="DJ411" i="2"/>
  <c r="DK409" i="2"/>
  <c r="DJ412" i="2"/>
  <c r="BL411" i="2"/>
  <c r="BN411" i="2" s="1"/>
  <c r="R408" i="2"/>
  <c r="P408" i="2"/>
  <c r="DK411" i="2" l="1"/>
  <c r="DK412" i="2"/>
  <c r="DJ413" i="2"/>
  <c r="P411" i="2"/>
  <c r="R411" i="2"/>
  <c r="R410" i="2"/>
  <c r="P410" i="2"/>
  <c r="P412" i="2"/>
  <c r="R412" i="2"/>
  <c r="BL413" i="2"/>
  <c r="BN413" i="2" s="1"/>
  <c r="DK410" i="2"/>
  <c r="BL414" i="2" l="1"/>
  <c r="BN414" i="2" s="1"/>
  <c r="BL418" i="2"/>
  <c r="BN418" i="2" s="1"/>
  <c r="DJ415" i="2"/>
  <c r="BL415" i="2"/>
  <c r="BN415" i="2" s="1"/>
  <c r="DK413" i="2"/>
  <c r="DJ417" i="2"/>
  <c r="BL420" i="2"/>
  <c r="BN420" i="2" s="1"/>
  <c r="BL416" i="2"/>
  <c r="BN416" i="2" s="1"/>
  <c r="DJ419" i="2"/>
  <c r="DJ418" i="2"/>
  <c r="DJ416" i="2"/>
  <c r="BL417" i="2"/>
  <c r="BN417" i="2" s="1"/>
  <c r="DJ420" i="2"/>
  <c r="DJ414" i="2"/>
  <c r="R413" i="2"/>
  <c r="P413" i="2"/>
  <c r="BL419" i="2" l="1"/>
  <c r="BN419" i="2" s="1"/>
  <c r="DK418" i="2"/>
  <c r="DJ423" i="2"/>
  <c r="R415" i="2"/>
  <c r="P415" i="2"/>
  <c r="DK414" i="2"/>
  <c r="DK416" i="2"/>
  <c r="BL423" i="2"/>
  <c r="BN423" i="2" s="1"/>
  <c r="P419" i="2"/>
  <c r="R419" i="2"/>
  <c r="DJ421" i="2"/>
  <c r="DJ422" i="2"/>
  <c r="DK417" i="2"/>
  <c r="R414" i="2"/>
  <c r="P414" i="2"/>
  <c r="DK419" i="2"/>
  <c r="P417" i="2"/>
  <c r="R417" i="2"/>
  <c r="DJ424" i="2"/>
  <c r="DK420" i="2"/>
  <c r="P416" i="2"/>
  <c r="R416" i="2"/>
  <c r="P418" i="2"/>
  <c r="R418" i="2"/>
  <c r="BL422" i="2"/>
  <c r="BN422" i="2" s="1"/>
  <c r="DK415" i="2"/>
  <c r="BL421" i="2"/>
  <c r="BN421" i="2" s="1"/>
  <c r="P420" i="2"/>
  <c r="R420" i="2"/>
  <c r="BL424" i="2" l="1"/>
  <c r="BN424" i="2" s="1"/>
  <c r="DK422" i="2"/>
  <c r="R424" i="2"/>
  <c r="P424" i="2"/>
  <c r="DK421" i="2"/>
  <c r="DJ425" i="2"/>
  <c r="DK423" i="2"/>
  <c r="P422" i="2"/>
  <c r="R422" i="2"/>
  <c r="P421" i="2"/>
  <c r="R421" i="2"/>
  <c r="R423" i="2"/>
  <c r="DK424" i="2"/>
  <c r="BL425" i="2"/>
  <c r="BN425" i="2" s="1"/>
  <c r="R425" i="2" l="1"/>
  <c r="P425" i="2"/>
  <c r="BL429" i="2"/>
  <c r="BN429" i="2" s="1"/>
  <c r="BL426" i="2"/>
  <c r="BN426" i="2" s="1"/>
  <c r="DJ426" i="2"/>
  <c r="DK425" i="2"/>
  <c r="BL432" i="2"/>
  <c r="BN432" i="2" s="1"/>
  <c r="DJ432" i="2" l="1"/>
  <c r="DJ431" i="2"/>
  <c r="BL430" i="2"/>
  <c r="BN430" i="2" s="1"/>
  <c r="R426" i="2"/>
  <c r="P426" i="2"/>
  <c r="BL428" i="2"/>
  <c r="BN428" i="2" s="1"/>
  <c r="DK426" i="2"/>
  <c r="DJ433" i="2"/>
  <c r="DK432" i="2"/>
  <c r="BL433" i="2"/>
  <c r="BN433" i="2" s="1"/>
  <c r="DJ430" i="2"/>
  <c r="DJ427" i="2"/>
  <c r="DK429" i="2"/>
  <c r="R432" i="2"/>
  <c r="P432" i="2"/>
  <c r="R429" i="2"/>
  <c r="P429" i="2"/>
  <c r="DJ428" i="2"/>
  <c r="BL427" i="2"/>
  <c r="BN427" i="2" s="1"/>
  <c r="BL431" i="2" l="1"/>
  <c r="BN431" i="2" s="1"/>
  <c r="BL434" i="2"/>
  <c r="BN434" i="2" s="1"/>
  <c r="DK427" i="2"/>
  <c r="P430" i="2"/>
  <c r="R430" i="2"/>
  <c r="DJ435" i="2"/>
  <c r="R427" i="2"/>
  <c r="P427" i="2"/>
  <c r="BL435" i="2"/>
  <c r="BN435" i="2" s="1"/>
  <c r="DK434" i="2"/>
  <c r="BL436" i="2"/>
  <c r="BN436" i="2" s="1"/>
  <c r="P433" i="2"/>
  <c r="R433" i="2"/>
  <c r="P428" i="2"/>
  <c r="R428" i="2"/>
  <c r="BL437" i="2"/>
  <c r="BN437" i="2" s="1"/>
  <c r="DK433" i="2"/>
  <c r="DK428" i="2"/>
  <c r="P434" i="2"/>
  <c r="R434" i="2"/>
  <c r="DJ436" i="2"/>
  <c r="DK430" i="2"/>
  <c r="DJ437" i="2"/>
  <c r="DK431" i="2" l="1"/>
  <c r="P431" i="2"/>
  <c r="R431" i="2"/>
  <c r="DK436" i="2"/>
  <c r="R436" i="2"/>
  <c r="P436" i="2"/>
  <c r="DK437" i="2"/>
  <c r="P437" i="2"/>
  <c r="R437" i="2"/>
  <c r="BL438" i="2"/>
  <c r="BN438" i="2" s="1"/>
  <c r="DK435" i="2"/>
  <c r="R435" i="2"/>
  <c r="P435" i="2"/>
  <c r="DJ438" i="2"/>
  <c r="BL440" i="2" l="1"/>
  <c r="BN440" i="2" s="1"/>
  <c r="DK438" i="2"/>
  <c r="R438" i="2"/>
  <c r="P438" i="2"/>
  <c r="DJ439" i="2"/>
  <c r="BL444" i="2"/>
  <c r="BN444" i="2" s="1"/>
  <c r="BL439" i="2"/>
  <c r="BN439" i="2" s="1"/>
  <c r="DJ444" i="2"/>
  <c r="BL443" i="2" l="1"/>
  <c r="BN443" i="2" s="1"/>
  <c r="BL446" i="2"/>
  <c r="BN446" i="2" s="1"/>
  <c r="BL447" i="2"/>
  <c r="BN447" i="2" s="1"/>
  <c r="BL448" i="2"/>
  <c r="BN448" i="2" s="1"/>
  <c r="DJ445" i="2"/>
  <c r="DK440" i="2"/>
  <c r="BL441" i="2"/>
  <c r="BN441" i="2" s="1"/>
  <c r="DJ442" i="2"/>
  <c r="P440" i="2"/>
  <c r="R440" i="2"/>
  <c r="DJ448" i="2"/>
  <c r="BL442" i="2"/>
  <c r="BN442" i="2" s="1"/>
  <c r="DJ441" i="2"/>
  <c r="DJ446" i="2"/>
  <c r="DK444" i="2"/>
  <c r="DK439" i="2"/>
  <c r="P444" i="2"/>
  <c r="R444" i="2"/>
  <c r="BL449" i="2"/>
  <c r="BN449" i="2" s="1"/>
  <c r="DJ449" i="2"/>
  <c r="DJ447" i="2"/>
  <c r="R439" i="2"/>
  <c r="P439" i="2"/>
  <c r="DJ443" i="2"/>
  <c r="BL445" i="2"/>
  <c r="BN445" i="2" s="1"/>
  <c r="DK448" i="2" l="1"/>
  <c r="DK445" i="2"/>
  <c r="DJ450" i="2"/>
  <c r="DK446" i="2"/>
  <c r="DK449" i="2"/>
  <c r="DK443" i="2"/>
  <c r="P442" i="2"/>
  <c r="R442" i="2"/>
  <c r="BL450" i="2"/>
  <c r="BN450" i="2" s="1"/>
  <c r="R448" i="2"/>
  <c r="P448" i="2"/>
  <c r="R445" i="2"/>
  <c r="P445" i="2"/>
  <c r="DK447" i="2"/>
  <c r="R446" i="2"/>
  <c r="P446" i="2"/>
  <c r="R443" i="2"/>
  <c r="P443" i="2"/>
  <c r="P441" i="2"/>
  <c r="R441" i="2"/>
  <c r="DK442" i="2"/>
  <c r="R447" i="2"/>
  <c r="P447" i="2"/>
  <c r="DK441" i="2"/>
  <c r="P449" i="2" l="1"/>
  <c r="DK450" i="2"/>
  <c r="P450" i="2"/>
  <c r="R450" i="2"/>
  <c r="DJ451" i="2"/>
  <c r="BL452" i="2"/>
  <c r="BN452" i="2" s="1"/>
  <c r="BL451" i="2"/>
  <c r="BN451" i="2" s="1"/>
  <c r="DJ452" i="2" l="1"/>
  <c r="R452" i="2"/>
  <c r="P452" i="2"/>
  <c r="BL453" i="2"/>
  <c r="BN453" i="2" s="1"/>
  <c r="DJ457" i="2"/>
  <c r="BL461" i="2"/>
  <c r="BN461" i="2" s="1"/>
  <c r="DJ454" i="2"/>
  <c r="DK451" i="2"/>
  <c r="BL454" i="2"/>
  <c r="BN454" i="2" s="1"/>
  <c r="DJ453" i="2"/>
  <c r="P451" i="2"/>
  <c r="R451" i="2"/>
  <c r="DK452" i="2"/>
  <c r="BL457" i="2" l="1"/>
  <c r="BN457" i="2" s="1"/>
  <c r="BL462" i="2"/>
  <c r="BN462" i="2" s="1"/>
  <c r="DJ458" i="2"/>
  <c r="DK461" i="2"/>
  <c r="DJ460" i="2"/>
  <c r="BL456" i="2"/>
  <c r="BN456" i="2" s="1"/>
  <c r="BL460" i="2"/>
  <c r="BN460" i="2" s="1"/>
  <c r="R461" i="2"/>
  <c r="P461" i="2"/>
  <c r="DJ455" i="2"/>
  <c r="BL455" i="2"/>
  <c r="BN455" i="2" s="1"/>
  <c r="DJ462" i="2"/>
  <c r="BL458" i="2"/>
  <c r="BN458" i="2" s="1"/>
  <c r="DK453" i="2"/>
  <c r="DK454" i="2"/>
  <c r="DJ456" i="2"/>
  <c r="R453" i="2"/>
  <c r="P453" i="2"/>
  <c r="P457" i="2"/>
  <c r="DJ459" i="2"/>
  <c r="R454" i="2"/>
  <c r="P454" i="2"/>
  <c r="BL459" i="2"/>
  <c r="BN459" i="2" s="1"/>
  <c r="DK457" i="2" l="1"/>
  <c r="DK459" i="2"/>
  <c r="R456" i="2"/>
  <c r="P456" i="2"/>
  <c r="R460" i="2"/>
  <c r="P460" i="2"/>
  <c r="R459" i="2"/>
  <c r="P459" i="2"/>
  <c r="BL463" i="2"/>
  <c r="BN463" i="2" s="1"/>
  <c r="DK455" i="2"/>
  <c r="DK460" i="2"/>
  <c r="DJ463" i="2"/>
  <c r="P458" i="2"/>
  <c r="R458" i="2"/>
  <c r="P462" i="2"/>
  <c r="R462" i="2"/>
  <c r="R455" i="2"/>
  <c r="P455" i="2"/>
  <c r="DK458" i="2"/>
  <c r="DK462" i="2"/>
  <c r="DK456" i="2"/>
  <c r="DJ464" i="2" l="1"/>
  <c r="DJ466" i="2"/>
  <c r="DK463" i="2"/>
  <c r="DJ465" i="2"/>
  <c r="BL464" i="2"/>
  <c r="BN464" i="2" s="1"/>
  <c r="R463" i="2"/>
  <c r="P463" i="2"/>
  <c r="BL465" i="2"/>
  <c r="BN465" i="2" s="1"/>
  <c r="BL466" i="2" l="1"/>
  <c r="BN466" i="2" s="1"/>
  <c r="BL469" i="2"/>
  <c r="BN469" i="2" s="1"/>
  <c r="P465" i="2"/>
  <c r="R465" i="2"/>
  <c r="BL467" i="2"/>
  <c r="BN467" i="2" s="1"/>
  <c r="R464" i="2"/>
  <c r="P464" i="2"/>
  <c r="R466" i="2"/>
  <c r="P466" i="2"/>
  <c r="DJ467" i="2"/>
  <c r="DK464" i="2"/>
  <c r="DJ469" i="2"/>
  <c r="DK466" i="2"/>
  <c r="DK465" i="2"/>
  <c r="R467" i="2" l="1"/>
  <c r="P467" i="2"/>
  <c r="BL470" i="2"/>
  <c r="BN470" i="2" s="1"/>
  <c r="BL471" i="2"/>
  <c r="BN471" i="2" s="1"/>
  <c r="DJ468" i="2"/>
  <c r="BL473" i="2"/>
  <c r="BN473" i="2" s="1"/>
  <c r="DJ475" i="2"/>
  <c r="BL468" i="2"/>
  <c r="BN468" i="2" s="1"/>
  <c r="DJ470" i="2"/>
  <c r="BL475" i="2"/>
  <c r="BN475" i="2" s="1"/>
  <c r="DJ471" i="2"/>
  <c r="BL474" i="2"/>
  <c r="BN474" i="2" s="1"/>
  <c r="DK469" i="2"/>
  <c r="P469" i="2"/>
  <c r="R469" i="2"/>
  <c r="BL472" i="2"/>
  <c r="BN472" i="2" s="1"/>
  <c r="DK467" i="2"/>
  <c r="DJ472" i="2"/>
  <c r="DJ474" i="2"/>
  <c r="DJ473" i="2"/>
  <c r="DJ476" i="2" l="1"/>
  <c r="BL476" i="2"/>
  <c r="BN476" i="2" s="1"/>
  <c r="BL477" i="2"/>
  <c r="BN477" i="2" s="1"/>
  <c r="DK470" i="2"/>
  <c r="DK471" i="2"/>
  <c r="DK473" i="2"/>
  <c r="DJ477" i="2"/>
  <c r="R474" i="2"/>
  <c r="P474" i="2"/>
  <c r="DK475" i="2"/>
  <c r="DK468" i="2"/>
  <c r="P470" i="2"/>
  <c r="R470" i="2"/>
  <c r="P471" i="2"/>
  <c r="R471" i="2"/>
  <c r="DK472" i="2"/>
  <c r="P468" i="2"/>
  <c r="R468" i="2"/>
  <c r="P472" i="2"/>
  <c r="R472" i="2"/>
  <c r="R473" i="2"/>
  <c r="P473" i="2"/>
  <c r="R475" i="2"/>
  <c r="P475" i="2"/>
  <c r="DK474" i="2"/>
  <c r="R476" i="2" l="1"/>
  <c r="P476" i="2"/>
  <c r="BL479" i="2"/>
  <c r="BN479" i="2" s="1"/>
  <c r="R477" i="2"/>
  <c r="P477" i="2"/>
  <c r="DK476" i="2"/>
  <c r="DJ478" i="2"/>
  <c r="DK477" i="2"/>
  <c r="BL478" i="2"/>
  <c r="BN478" i="2" s="1"/>
  <c r="DJ479" i="2"/>
  <c r="DK479" i="2" l="1"/>
  <c r="DJ480" i="2"/>
  <c r="R479" i="2"/>
  <c r="P479" i="2"/>
  <c r="DK478" i="2"/>
  <c r="BL481" i="2"/>
  <c r="BN481" i="2" s="1"/>
  <c r="BL480" i="2"/>
  <c r="BN480" i="2" s="1"/>
  <c r="R478" i="2"/>
  <c r="P478" i="2"/>
  <c r="DJ481" i="2"/>
  <c r="BL486" i="2" l="1"/>
  <c r="BN486" i="2" s="1"/>
  <c r="DJ487" i="2"/>
  <c r="DJ485" i="2"/>
  <c r="BL485" i="2"/>
  <c r="BN485" i="2" s="1"/>
  <c r="DJ484" i="2"/>
  <c r="BL487" i="2"/>
  <c r="BN487" i="2" s="1"/>
  <c r="DK480" i="2"/>
  <c r="P481" i="2"/>
  <c r="R481" i="2"/>
  <c r="DJ486" i="2"/>
  <c r="BL483" i="2"/>
  <c r="BN483" i="2" s="1"/>
  <c r="DJ488" i="2"/>
  <c r="R480" i="2"/>
  <c r="P480" i="2"/>
  <c r="BL488" i="2"/>
  <c r="BN488" i="2" s="1"/>
  <c r="BL484" i="2"/>
  <c r="BN484" i="2" s="1"/>
  <c r="BL482" i="2"/>
  <c r="BN482" i="2" s="1"/>
  <c r="DJ489" i="2"/>
  <c r="DJ483" i="2"/>
  <c r="DK481" i="2"/>
  <c r="DJ482" i="2"/>
  <c r="BL489" i="2"/>
  <c r="BN489" i="2" s="1"/>
  <c r="R482" i="2" l="1"/>
  <c r="P482" i="2"/>
  <c r="R484" i="2"/>
  <c r="P484" i="2"/>
  <c r="DK485" i="2"/>
  <c r="DK486" i="2"/>
  <c r="DJ490" i="2"/>
  <c r="DK483" i="2"/>
  <c r="R485" i="2"/>
  <c r="P485" i="2"/>
  <c r="DK488" i="2"/>
  <c r="R486" i="2"/>
  <c r="P486" i="2"/>
  <c r="P483" i="2"/>
  <c r="R483" i="2"/>
  <c r="R487" i="2"/>
  <c r="P487" i="2"/>
  <c r="P488" i="2"/>
  <c r="R488" i="2"/>
  <c r="DK487" i="2"/>
  <c r="BL490" i="2"/>
  <c r="BN490" i="2" s="1"/>
  <c r="DK489" i="2"/>
  <c r="DK482" i="2"/>
  <c r="DK484" i="2"/>
  <c r="P489" i="2" l="1"/>
  <c r="DK490" i="2"/>
  <c r="BL491" i="2"/>
  <c r="BN491" i="2" s="1"/>
  <c r="P490" i="2"/>
  <c r="R490" i="2"/>
  <c r="DJ491" i="2"/>
  <c r="DJ492" i="2"/>
  <c r="BL492" i="2"/>
  <c r="BN492" i="2" s="1"/>
  <c r="DK492" i="2" l="1"/>
  <c r="BL501" i="2"/>
  <c r="BN501" i="2" s="1"/>
  <c r="DK491" i="2"/>
  <c r="R492" i="2"/>
  <c r="P492" i="2"/>
  <c r="P491" i="2"/>
  <c r="R491" i="2"/>
  <c r="DJ501" i="2"/>
  <c r="DJ494" i="2"/>
  <c r="BL494" i="2"/>
  <c r="BN494" i="2" s="1"/>
  <c r="DJ493" i="2"/>
  <c r="BL493" i="2"/>
  <c r="BN493" i="2" s="1"/>
  <c r="BL500" i="2" l="1"/>
  <c r="BN500" i="2" s="1"/>
  <c r="BL499" i="2"/>
  <c r="BN499" i="2" s="1"/>
  <c r="DJ495" i="2"/>
  <c r="BL497" i="2"/>
  <c r="BN497" i="2" s="1"/>
  <c r="BL496" i="2"/>
  <c r="BN496" i="2" s="1"/>
  <c r="DK493" i="2"/>
  <c r="DJ502" i="2"/>
  <c r="DK494" i="2"/>
  <c r="DJ500" i="2"/>
  <c r="DJ497" i="2"/>
  <c r="P493" i="2"/>
  <c r="R493" i="2"/>
  <c r="BL502" i="2"/>
  <c r="BN502" i="2" s="1"/>
  <c r="BL495" i="2"/>
  <c r="BN495" i="2" s="1"/>
  <c r="DK501" i="2"/>
  <c r="R494" i="2"/>
  <c r="P494" i="2"/>
  <c r="DJ499" i="2"/>
  <c r="BL498" i="2"/>
  <c r="BN498" i="2" s="1"/>
  <c r="DJ496" i="2"/>
  <c r="DJ498" i="2"/>
  <c r="R501" i="2" l="1"/>
  <c r="DK496" i="2"/>
  <c r="DK499" i="2"/>
  <c r="P502" i="2"/>
  <c r="R502" i="2"/>
  <c r="DJ503" i="2"/>
  <c r="DK498" i="2"/>
  <c r="P496" i="2"/>
  <c r="R496" i="2"/>
  <c r="P499" i="2"/>
  <c r="R499" i="2"/>
  <c r="DK500" i="2"/>
  <c r="DK495" i="2"/>
  <c r="DK497" i="2"/>
  <c r="P498" i="2"/>
  <c r="R498" i="2"/>
  <c r="BL503" i="2"/>
  <c r="BN503" i="2" s="1"/>
  <c r="R500" i="2"/>
  <c r="P500" i="2"/>
  <c r="P495" i="2"/>
  <c r="R495" i="2"/>
  <c r="R497" i="2"/>
  <c r="P497" i="2"/>
  <c r="DK502" i="2"/>
  <c r="P503" i="2" l="1"/>
  <c r="R503" i="2"/>
  <c r="DJ505" i="2"/>
  <c r="DK503" i="2"/>
  <c r="BL504" i="2"/>
  <c r="BN504" i="2" s="1"/>
  <c r="DJ504" i="2"/>
  <c r="BL505" i="2"/>
  <c r="BN505" i="2" s="1"/>
  <c r="P505" i="2" l="1"/>
  <c r="R505" i="2"/>
  <c r="BL506" i="2"/>
  <c r="BN506" i="2" s="1"/>
  <c r="DK504" i="2"/>
  <c r="DJ506" i="2"/>
  <c r="BL508" i="2"/>
  <c r="BN508" i="2" s="1"/>
  <c r="P504" i="2"/>
  <c r="R504" i="2"/>
  <c r="BL507" i="2"/>
  <c r="BN507" i="2" s="1"/>
  <c r="DK505" i="2"/>
  <c r="DJ507" i="2"/>
  <c r="DJ508" i="2" l="1"/>
  <c r="BL510" i="2"/>
  <c r="BN510" i="2" s="1"/>
  <c r="DJ515" i="2"/>
  <c r="DK508" i="2"/>
  <c r="BL509" i="2"/>
  <c r="BN509" i="2" s="1"/>
  <c r="R506" i="2"/>
  <c r="P506" i="2"/>
  <c r="DJ511" i="2"/>
  <c r="DK507" i="2"/>
  <c r="BL515" i="2"/>
  <c r="BN515" i="2" s="1"/>
  <c r="BL513" i="2"/>
  <c r="BN513" i="2" s="1"/>
  <c r="DK506" i="2"/>
  <c r="R510" i="2"/>
  <c r="P510" i="2"/>
  <c r="DJ512" i="2"/>
  <c r="R507" i="2"/>
  <c r="P507" i="2"/>
  <c r="DJ514" i="2"/>
  <c r="DJ509" i="2"/>
  <c r="BL514" i="2"/>
  <c r="BN514" i="2" s="1"/>
  <c r="P508" i="2"/>
  <c r="R508" i="2"/>
  <c r="BL511" i="2"/>
  <c r="BN511" i="2" s="1"/>
  <c r="DK510" i="2"/>
  <c r="BL512" i="2"/>
  <c r="BN512" i="2" s="1"/>
  <c r="DJ513" i="2"/>
  <c r="P511" i="2" l="1"/>
  <c r="R511" i="2"/>
  <c r="P515" i="2"/>
  <c r="R515" i="2"/>
  <c r="P512" i="2"/>
  <c r="R512" i="2"/>
  <c r="BL516" i="2"/>
  <c r="BN516" i="2" s="1"/>
  <c r="DJ517" i="2"/>
  <c r="DK509" i="2"/>
  <c r="R514" i="2"/>
  <c r="P514" i="2"/>
  <c r="P509" i="2"/>
  <c r="R509" i="2"/>
  <c r="DK513" i="2"/>
  <c r="R513" i="2"/>
  <c r="P513" i="2"/>
  <c r="BL517" i="2"/>
  <c r="BN517" i="2" s="1"/>
  <c r="DK511" i="2"/>
  <c r="DK515" i="2"/>
  <c r="DK512" i="2"/>
  <c r="DK514" i="2"/>
  <c r="DJ516" i="2"/>
  <c r="DK517" i="2" l="1"/>
  <c r="DK516" i="2"/>
  <c r="DJ518" i="2"/>
  <c r="BL518" i="2"/>
  <c r="BN518" i="2" s="1"/>
  <c r="P517" i="2"/>
  <c r="R517" i="2"/>
  <c r="P516" i="2"/>
  <c r="R516" i="2"/>
  <c r="BL519" i="2"/>
  <c r="BN519" i="2" s="1"/>
  <c r="DJ519" i="2" l="1"/>
  <c r="DJ520" i="2"/>
  <c r="BL522" i="2"/>
  <c r="BN522" i="2" s="1"/>
  <c r="BL520" i="2"/>
  <c r="BN520" i="2" s="1"/>
  <c r="BL527" i="2"/>
  <c r="BN527" i="2" s="1"/>
  <c r="DK518" i="2"/>
  <c r="BL521" i="2"/>
  <c r="BN521" i="2" s="1"/>
  <c r="P518" i="2"/>
  <c r="R518" i="2"/>
  <c r="DJ522" i="2"/>
  <c r="DK519" i="2"/>
  <c r="DJ527" i="2"/>
  <c r="R519" i="2"/>
  <c r="P519" i="2"/>
  <c r="DJ521" i="2"/>
  <c r="R522" i="2" l="1"/>
  <c r="P522" i="2"/>
  <c r="R520" i="2"/>
  <c r="P520" i="2"/>
  <c r="P527" i="2"/>
  <c r="R527" i="2"/>
  <c r="DJ529" i="2"/>
  <c r="BL529" i="2"/>
  <c r="BN529" i="2" s="1"/>
  <c r="BL523" i="2"/>
  <c r="BN523" i="2" s="1"/>
  <c r="DJ525" i="2"/>
  <c r="BL526" i="2"/>
  <c r="BN526" i="2" s="1"/>
  <c r="DK522" i="2"/>
  <c r="DK521" i="2"/>
  <c r="BL525" i="2"/>
  <c r="BN525" i="2" s="1"/>
  <c r="DJ526" i="2"/>
  <c r="P521" i="2"/>
  <c r="R521" i="2"/>
  <c r="DJ523" i="2"/>
  <c r="DJ528" i="2"/>
  <c r="DJ524" i="2"/>
  <c r="DK520" i="2"/>
  <c r="DK527" i="2"/>
  <c r="BL524" i="2"/>
  <c r="BN524" i="2" s="1"/>
  <c r="BL528" i="2"/>
  <c r="BN528" i="2" s="1"/>
  <c r="DJ530" i="2" l="1"/>
  <c r="DK529" i="2"/>
  <c r="R528" i="2"/>
  <c r="P528" i="2"/>
  <c r="DJ531" i="2"/>
  <c r="DK523" i="2"/>
  <c r="DK525" i="2"/>
  <c r="DK526" i="2"/>
  <c r="R529" i="2"/>
  <c r="P529" i="2"/>
  <c r="R523" i="2"/>
  <c r="P523" i="2"/>
  <c r="R525" i="2"/>
  <c r="P525" i="2"/>
  <c r="DK528" i="2"/>
  <c r="BL531" i="2"/>
  <c r="BN531" i="2" s="1"/>
  <c r="R524" i="2"/>
  <c r="P524" i="2"/>
  <c r="R526" i="2"/>
  <c r="P526" i="2"/>
  <c r="BL530" i="2"/>
  <c r="BN530" i="2" s="1"/>
  <c r="DK524" i="2"/>
  <c r="DJ533" i="2" l="1"/>
  <c r="R531" i="2"/>
  <c r="P531" i="2"/>
  <c r="DK530" i="2"/>
  <c r="DJ532" i="2"/>
  <c r="DK531" i="2"/>
  <c r="BL532" i="2"/>
  <c r="BN532" i="2" s="1"/>
  <c r="P530" i="2"/>
  <c r="R530" i="2"/>
  <c r="BL533" i="2"/>
  <c r="BN533" i="2" s="1"/>
  <c r="BL534" i="2" l="1"/>
  <c r="BN534" i="2" s="1"/>
  <c r="BL535" i="2"/>
  <c r="BN535" i="2" s="1"/>
  <c r="P533" i="2"/>
  <c r="R533" i="2"/>
  <c r="DK532" i="2"/>
  <c r="BL536" i="2"/>
  <c r="BN536" i="2" s="1"/>
  <c r="DJ536" i="2"/>
  <c r="R532" i="2"/>
  <c r="P532" i="2"/>
  <c r="DJ535" i="2"/>
  <c r="DK533" i="2"/>
  <c r="DJ534" i="2"/>
  <c r="BL537" i="2" l="1"/>
  <c r="BN537" i="2" s="1"/>
  <c r="R535" i="2"/>
  <c r="P535" i="2"/>
  <c r="P534" i="2"/>
  <c r="R534" i="2"/>
  <c r="BL542" i="2"/>
  <c r="DJ540" i="2"/>
  <c r="BL541" i="2"/>
  <c r="BN541" i="2" s="1"/>
  <c r="DJ537" i="2"/>
  <c r="BL538" i="2"/>
  <c r="BN538" i="2" s="1"/>
  <c r="DJ538" i="2"/>
  <c r="DK535" i="2"/>
  <c r="DJ541" i="2"/>
  <c r="R536" i="2"/>
  <c r="P536" i="2"/>
  <c r="DJ542" i="2"/>
  <c r="DK534" i="2"/>
  <c r="BL540" i="2"/>
  <c r="BN540" i="2" s="1"/>
  <c r="DJ539" i="2"/>
  <c r="BL539" i="2"/>
  <c r="BN539" i="2" s="1"/>
  <c r="DK536" i="2" l="1"/>
  <c r="P537" i="2"/>
  <c r="R537" i="2"/>
  <c r="P541" i="2"/>
  <c r="R541" i="2"/>
  <c r="DK537" i="2"/>
  <c r="R538" i="2"/>
  <c r="P538" i="2"/>
  <c r="DK539" i="2"/>
  <c r="DK541" i="2"/>
  <c r="P542" i="2"/>
  <c r="R542" i="2"/>
  <c r="DK540" i="2"/>
  <c r="DK542" i="2"/>
  <c r="P539" i="2"/>
  <c r="R539" i="2"/>
  <c r="BN542" i="2"/>
  <c r="P540" i="2"/>
  <c r="R540" i="2"/>
  <c r="DK538" i="2"/>
  <c r="F2" i="13" l="1"/>
  <c r="D2" i="13"/>
  <c r="G2" i="13" l="1"/>
  <c r="H2" i="13" s="1"/>
  <c r="E2" i="13"/>
  <c r="F3" i="13" l="1"/>
  <c r="D3" i="13" l="1"/>
  <c r="G3" i="13" l="1"/>
  <c r="H3" i="13" s="1"/>
  <c r="H4" i="13" s="1"/>
  <c r="H5" i="13" s="1"/>
  <c r="H6" i="13" s="1"/>
  <c r="H7" i="13" s="1"/>
  <c r="H8" i="13" s="1"/>
  <c r="E8" i="13"/>
  <c r="E5" i="13"/>
  <c r="E7" i="13"/>
  <c r="E4" i="13"/>
  <c r="E6" i="13"/>
  <c r="E3" i="13"/>
  <c r="CA120" i="2" l="1"/>
  <c r="CB120" i="2"/>
  <c r="CA121" i="2"/>
  <c r="CB121" i="2"/>
  <c r="CA122" i="2"/>
  <c r="CB122" i="2"/>
  <c r="CA123" i="2"/>
  <c r="CB123" i="2"/>
  <c r="CA124" i="2"/>
  <c r="DJ124" i="2" s="1"/>
  <c r="CB124" i="2"/>
  <c r="CA125" i="2"/>
  <c r="CB125" i="2"/>
  <c r="CA126" i="2"/>
  <c r="CB126" i="2"/>
  <c r="CA127" i="2"/>
  <c r="CB127" i="2"/>
  <c r="N120" i="27"/>
  <c r="N121" i="27"/>
  <c r="N122" i="27"/>
  <c r="N123" i="27"/>
  <c r="N124" i="27"/>
  <c r="N125" i="27"/>
  <c r="N126" i="27"/>
  <c r="N127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N323" i="27"/>
  <c r="N324" i="27"/>
  <c r="N325" i="27"/>
  <c r="N326" i="27"/>
  <c r="N327" i="27"/>
  <c r="N328" i="27"/>
  <c r="N329" i="27"/>
  <c r="N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N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3" i="27"/>
  <c r="N384" i="27"/>
  <c r="N385" i="27"/>
  <c r="N386" i="27"/>
  <c r="N387" i="27"/>
  <c r="N388" i="27"/>
  <c r="N389" i="27"/>
  <c r="N390" i="27"/>
  <c r="N391" i="27"/>
  <c r="N392" i="27"/>
  <c r="N393" i="27"/>
  <c r="N394" i="27"/>
  <c r="N395" i="27"/>
  <c r="N396" i="27"/>
  <c r="N397" i="27"/>
  <c r="N398" i="27"/>
  <c r="N399" i="27"/>
  <c r="N400" i="27"/>
  <c r="N401" i="27"/>
  <c r="N402" i="27"/>
  <c r="N403" i="27"/>
  <c r="N404" i="27"/>
  <c r="N405" i="27"/>
  <c r="N406" i="27"/>
  <c r="N407" i="27"/>
  <c r="N408" i="27"/>
  <c r="N409" i="27"/>
  <c r="N410" i="27"/>
  <c r="N411" i="27"/>
  <c r="N412" i="27"/>
  <c r="N413" i="27"/>
  <c r="N414" i="27"/>
  <c r="N415" i="27"/>
  <c r="N416" i="27"/>
  <c r="N417" i="27"/>
  <c r="N418" i="27"/>
  <c r="N419" i="27"/>
  <c r="N420" i="27"/>
  <c r="N421" i="27"/>
  <c r="N422" i="27"/>
  <c r="N423" i="27"/>
  <c r="N424" i="27"/>
  <c r="N425" i="27"/>
  <c r="N426" i="27"/>
  <c r="N427" i="27"/>
  <c r="N428" i="27"/>
  <c r="N429" i="27"/>
  <c r="N430" i="27"/>
  <c r="N431" i="27"/>
  <c r="N432" i="27"/>
  <c r="N433" i="27"/>
  <c r="N434" i="27"/>
  <c r="N435" i="27"/>
  <c r="N436" i="27"/>
  <c r="N437" i="27"/>
  <c r="N438" i="27"/>
  <c r="N439" i="27"/>
  <c r="N440" i="27"/>
  <c r="N441" i="27"/>
  <c r="N442" i="27"/>
  <c r="N443" i="27"/>
  <c r="N444" i="27"/>
  <c r="N445" i="27"/>
  <c r="N446" i="27"/>
  <c r="N447" i="27"/>
  <c r="N448" i="27"/>
  <c r="N449" i="27"/>
  <c r="N450" i="27"/>
  <c r="N451" i="27"/>
  <c r="N452" i="27"/>
  <c r="N453" i="27"/>
  <c r="N454" i="27"/>
  <c r="N455" i="27"/>
  <c r="N456" i="27"/>
  <c r="N457" i="27"/>
  <c r="N458" i="27"/>
  <c r="N459" i="27"/>
  <c r="N460" i="27"/>
  <c r="N461" i="27"/>
  <c r="N462" i="27"/>
  <c r="N463" i="27"/>
  <c r="N464" i="27"/>
  <c r="N465" i="27"/>
  <c r="N466" i="27"/>
  <c r="N467" i="27"/>
  <c r="N468" i="27"/>
  <c r="N469" i="27"/>
  <c r="N470" i="27"/>
  <c r="N471" i="27"/>
  <c r="N472" i="27"/>
  <c r="N473" i="27"/>
  <c r="N474" i="27"/>
  <c r="N475" i="27"/>
  <c r="N476" i="27"/>
  <c r="N477" i="27"/>
  <c r="N478" i="27"/>
  <c r="N479" i="27"/>
  <c r="N480" i="27"/>
  <c r="N481" i="27"/>
  <c r="N482" i="27"/>
  <c r="N483" i="27"/>
  <c r="N484" i="27"/>
  <c r="N485" i="27"/>
  <c r="N486" i="27"/>
  <c r="N487" i="27"/>
  <c r="N488" i="27"/>
  <c r="N489" i="27"/>
  <c r="N490" i="27"/>
  <c r="N491" i="27"/>
  <c r="N492" i="27"/>
  <c r="N493" i="27"/>
  <c r="N494" i="27"/>
  <c r="N495" i="27"/>
  <c r="N496" i="27"/>
  <c r="N497" i="27"/>
  <c r="N498" i="27"/>
  <c r="N499" i="27"/>
  <c r="N500" i="27"/>
  <c r="N501" i="27"/>
  <c r="N502" i="27"/>
  <c r="N503" i="27"/>
  <c r="N504" i="27"/>
  <c r="N505" i="27"/>
  <c r="N506" i="27"/>
  <c r="N507" i="27"/>
  <c r="N508" i="27"/>
  <c r="N509" i="27"/>
  <c r="N510" i="27"/>
  <c r="N511" i="27"/>
  <c r="N512" i="27"/>
  <c r="N513" i="27"/>
  <c r="N514" i="27"/>
  <c r="N515" i="27"/>
  <c r="N516" i="27"/>
  <c r="N517" i="27"/>
  <c r="N518" i="27"/>
  <c r="N519" i="27"/>
  <c r="N520" i="27"/>
  <c r="N521" i="27"/>
  <c r="N522" i="27"/>
  <c r="N523" i="27"/>
  <c r="N524" i="27"/>
  <c r="N525" i="27"/>
  <c r="N526" i="27"/>
  <c r="N527" i="27"/>
  <c r="N528" i="27"/>
  <c r="N529" i="27"/>
  <c r="N530" i="27"/>
  <c r="N531" i="27"/>
  <c r="N532" i="27"/>
  <c r="N533" i="27"/>
  <c r="N534" i="27"/>
  <c r="N535" i="27"/>
  <c r="N536" i="27"/>
  <c r="N537" i="27"/>
  <c r="N538" i="27"/>
  <c r="N539" i="27"/>
  <c r="N540" i="27"/>
  <c r="N541" i="27"/>
  <c r="N542" i="27"/>
  <c r="DK309" i="2"/>
  <c r="DJ310" i="2"/>
  <c r="DJ322" i="2"/>
  <c r="DJ346" i="2"/>
  <c r="DJ351" i="2"/>
  <c r="DJ372" i="2"/>
  <c r="DJ383" i="2"/>
  <c r="DJ429" i="2"/>
  <c r="DJ434" i="2"/>
  <c r="DJ440" i="2"/>
  <c r="DJ461" i="2"/>
  <c r="DJ510" i="2"/>
  <c r="BL310" i="2"/>
  <c r="BN310" i="2" s="1"/>
  <c r="BL337" i="2"/>
  <c r="BL391" i="2"/>
  <c r="BN391" i="2" s="1"/>
  <c r="BL403" i="2"/>
  <c r="BN403" i="2" s="1"/>
  <c r="P501" i="2"/>
  <c r="R489" i="2"/>
  <c r="R457" i="2"/>
  <c r="R449" i="2"/>
  <c r="P423" i="2"/>
  <c r="P405" i="2"/>
  <c r="P403" i="2"/>
  <c r="P391" i="2"/>
  <c r="R359" i="2"/>
  <c r="P336" i="25"/>
  <c r="L336" i="25" s="1"/>
  <c r="N336" i="25" s="1"/>
  <c r="AQ336" i="25" s="1"/>
  <c r="P351" i="25"/>
  <c r="L351" i="25" s="1"/>
  <c r="N351" i="25" s="1"/>
  <c r="AQ351" i="25" s="1"/>
  <c r="P329" i="2"/>
  <c r="P321" i="2"/>
  <c r="P310" i="2"/>
  <c r="DK127" i="2" l="1"/>
  <c r="DJ127" i="2"/>
  <c r="DK126" i="2"/>
  <c r="DJ126" i="2"/>
  <c r="DK125" i="2"/>
  <c r="DJ125" i="2"/>
  <c r="DK124" i="2"/>
  <c r="DK123" i="2"/>
  <c r="DJ123" i="2"/>
  <c r="DK122" i="2"/>
  <c r="DJ122" i="2"/>
  <c r="DK121" i="2"/>
  <c r="DJ121" i="2"/>
  <c r="DK120" i="2"/>
  <c r="DJ120" i="2"/>
  <c r="Q127" i="7"/>
  <c r="P126" i="7"/>
  <c r="Q125" i="7"/>
  <c r="Q124" i="7"/>
  <c r="P124" i="7"/>
  <c r="Q123" i="7"/>
  <c r="Q122" i="7"/>
  <c r="P122" i="7"/>
  <c r="P121" i="7"/>
  <c r="Q120" i="7"/>
  <c r="P120" i="7"/>
  <c r="G223" i="17" s="1"/>
  <c r="DL121" i="2"/>
  <c r="DM121" i="2" s="1"/>
  <c r="Q121" i="7"/>
  <c r="CD125" i="2"/>
  <c r="CC123" i="2"/>
  <c r="DL122" i="2"/>
  <c r="DM122" i="2" s="1"/>
  <c r="DL126" i="2"/>
  <c r="DM126" i="2" s="1"/>
  <c r="DL125" i="2"/>
  <c r="DM125" i="2" s="1"/>
  <c r="DL124" i="2"/>
  <c r="DM124" i="2" s="1"/>
  <c r="CD121" i="2"/>
  <c r="DL120" i="2"/>
  <c r="DM120" i="2" s="1"/>
  <c r="P125" i="7"/>
  <c r="P123" i="7"/>
  <c r="DL127" i="2"/>
  <c r="DM127" i="2" s="1"/>
  <c r="Q126" i="7"/>
  <c r="P127" i="7"/>
  <c r="DL123" i="2"/>
  <c r="DM123" i="2" s="1"/>
  <c r="CC125" i="2"/>
  <c r="CD123" i="2"/>
  <c r="CC121" i="2"/>
  <c r="CH336" i="25"/>
  <c r="AR336" i="25" s="1"/>
  <c r="CH351" i="25"/>
  <c r="AR351" i="25" s="1"/>
  <c r="BN337" i="2"/>
  <c r="CD126" i="2"/>
  <c r="CC126" i="2"/>
  <c r="CD127" i="2"/>
  <c r="CC127" i="2"/>
  <c r="CD122" i="2"/>
  <c r="CC122" i="2"/>
  <c r="CD124" i="2"/>
  <c r="CC124" i="2"/>
  <c r="CD120" i="2"/>
  <c r="CC120" i="2"/>
  <c r="G229" i="17" l="1"/>
  <c r="G225" i="17"/>
  <c r="G227" i="17"/>
  <c r="G228" i="17"/>
  <c r="G230" i="17"/>
  <c r="G226" i="17"/>
  <c r="S127" i="7"/>
  <c r="I230" i="17" s="1"/>
  <c r="S126" i="7"/>
  <c r="S120" i="7"/>
  <c r="I223" i="17" s="1"/>
  <c r="S123" i="7"/>
  <c r="I226" i="17" s="1"/>
  <c r="G224" i="17"/>
  <c r="R125" i="7"/>
  <c r="H228" i="17" s="1"/>
  <c r="R121" i="7"/>
  <c r="H224" i="17" s="1"/>
  <c r="Q125" i="6"/>
  <c r="Q121" i="6"/>
  <c r="S125" i="7"/>
  <c r="I228" i="17" s="1"/>
  <c r="Q123" i="6"/>
  <c r="R123" i="7"/>
  <c r="H226" i="17" s="1"/>
  <c r="S121" i="7"/>
  <c r="I224" i="17" s="1"/>
  <c r="J336" i="25"/>
  <c r="AT336" i="25"/>
  <c r="AS336" i="25" s="1"/>
  <c r="J351" i="25"/>
  <c r="AT351" i="25"/>
  <c r="AS351" i="25" s="1"/>
  <c r="R120" i="7"/>
  <c r="H223" i="17" s="1"/>
  <c r="Q120" i="6"/>
  <c r="R127" i="7"/>
  <c r="H230" i="17" s="1"/>
  <c r="Q127" i="6"/>
  <c r="Q124" i="6"/>
  <c r="R124" i="7"/>
  <c r="H227" i="17" s="1"/>
  <c r="R122" i="7"/>
  <c r="H225" i="17" s="1"/>
  <c r="Q122" i="6"/>
  <c r="Q126" i="6"/>
  <c r="R126" i="7"/>
  <c r="H229" i="17" s="1"/>
  <c r="S124" i="7"/>
  <c r="S122" i="7"/>
  <c r="I229" i="17"/>
  <c r="I227" i="17" l="1"/>
  <c r="DF336" i="25"/>
  <c r="DG336" i="25"/>
  <c r="DE336" i="25"/>
  <c r="BK336" i="25"/>
  <c r="BJ336" i="25"/>
  <c r="DI336" i="25"/>
  <c r="BI336" i="25"/>
  <c r="DD336" i="25"/>
  <c r="DH336" i="25"/>
  <c r="BK351" i="25"/>
  <c r="DD351" i="25"/>
  <c r="DH351" i="25"/>
  <c r="BJ351" i="25"/>
  <c r="DF351" i="25"/>
  <c r="DG351" i="25"/>
  <c r="DE351" i="25"/>
  <c r="BI351" i="25"/>
  <c r="DI351" i="25"/>
  <c r="I225" i="17"/>
  <c r="J11" i="25" l="1"/>
  <c r="BK11" i="25" l="1"/>
  <c r="DI11" i="25"/>
  <c r="BI11" i="25"/>
  <c r="DF11" i="25"/>
  <c r="DG11" i="25"/>
  <c r="DE11" i="25"/>
  <c r="BJ11" i="25"/>
  <c r="DD11" i="25"/>
  <c r="DH11" i="25"/>
  <c r="F2" i="23"/>
  <c r="F15" i="23"/>
  <c r="F4" i="23"/>
  <c r="F5" i="23"/>
  <c r="DP14" i="25" s="1"/>
  <c r="DN14" i="25" s="1"/>
  <c r="F6" i="23"/>
  <c r="F11" i="23"/>
  <c r="F13" i="23"/>
  <c r="F14" i="23"/>
  <c r="F18" i="23"/>
  <c r="DP15" i="25" l="1"/>
  <c r="DN15" i="25" s="1"/>
  <c r="DP18" i="2"/>
  <c r="DN18" i="2" s="1"/>
  <c r="DU18" i="2" s="1"/>
  <c r="CH18" i="2" s="1"/>
  <c r="AR18" i="2" s="1"/>
  <c r="AT18" i="2" s="1"/>
  <c r="DP20" i="2"/>
  <c r="DN20" i="2" s="1"/>
  <c r="DU20" i="2" s="1"/>
  <c r="CH20" i="2" s="1"/>
  <c r="AR20" i="2" s="1"/>
  <c r="W20" i="7" s="1"/>
  <c r="J123" i="17" s="1"/>
  <c r="DP17" i="25"/>
  <c r="DN17" i="25" s="1"/>
  <c r="DP16" i="2"/>
  <c r="DN16" i="2" s="1"/>
  <c r="DU16" i="2" s="1"/>
  <c r="CH16" i="2" s="1"/>
  <c r="AR16" i="2" s="1"/>
  <c r="W16" i="7" s="1"/>
  <c r="J119" i="17" s="1"/>
  <c r="DP19" i="2"/>
  <c r="DN19" i="2" s="1"/>
  <c r="DU19" i="2" s="1"/>
  <c r="CH19" i="2" s="1"/>
  <c r="AR19" i="2" s="1"/>
  <c r="DP13" i="25"/>
  <c r="DN13" i="25" s="1"/>
  <c r="DP16" i="25"/>
  <c r="DN16" i="25" s="1"/>
  <c r="DP14" i="2"/>
  <c r="DN14" i="2" s="1"/>
  <c r="DU14" i="2" s="1"/>
  <c r="CH14" i="2" s="1"/>
  <c r="AR14" i="2" s="1"/>
  <c r="DP19" i="25"/>
  <c r="DN19" i="25" s="1"/>
  <c r="DP20" i="25"/>
  <c r="DN20" i="25" s="1"/>
  <c r="DP18" i="25"/>
  <c r="DN18" i="25" s="1"/>
  <c r="DP12" i="2"/>
  <c r="DN12" i="2" s="1"/>
  <c r="DU12" i="2" s="1"/>
  <c r="CH12" i="2" s="1"/>
  <c r="AR12" i="2" s="1"/>
  <c r="DP12" i="25"/>
  <c r="DN12" i="25" s="1"/>
  <c r="F27" i="23"/>
  <c r="F26" i="23"/>
  <c r="DP15" i="2"/>
  <c r="DN15" i="2" s="1"/>
  <c r="DU15" i="2" s="1"/>
  <c r="CH15" i="2" s="1"/>
  <c r="AR15" i="2" s="1"/>
  <c r="DP13" i="2"/>
  <c r="DN13" i="2" s="1"/>
  <c r="DU13" i="2" s="1"/>
  <c r="CH13" i="2" s="1"/>
  <c r="AR13" i="2" s="1"/>
  <c r="DP17" i="2"/>
  <c r="DN17" i="2" s="1"/>
  <c r="DU17" i="2" s="1"/>
  <c r="CH17" i="2" s="1"/>
  <c r="AR17" i="2" s="1"/>
  <c r="CF18" i="2" l="1"/>
  <c r="DB18" i="2" s="1"/>
  <c r="W18" i="7"/>
  <c r="J121" i="17" s="1"/>
  <c r="AW18" i="2"/>
  <c r="G18" i="7" s="1"/>
  <c r="CF16" i="2"/>
  <c r="DB16" i="2" s="1"/>
  <c r="CF20" i="2"/>
  <c r="DB20" i="2" s="1"/>
  <c r="CF19" i="2"/>
  <c r="DB19" i="2" s="1"/>
  <c r="AW16" i="2"/>
  <c r="G16" i="7" s="1"/>
  <c r="AW14" i="2"/>
  <c r="G14" i="7" s="1"/>
  <c r="AT20" i="2"/>
  <c r="AS20" i="2" s="1"/>
  <c r="BL20" i="2" s="1"/>
  <c r="BN20" i="2" s="1"/>
  <c r="AW20" i="2"/>
  <c r="G20" i="7" s="1"/>
  <c r="AT16" i="2"/>
  <c r="X16" i="7" s="1"/>
  <c r="K119" i="17" s="1"/>
  <c r="AT19" i="2"/>
  <c r="X19" i="7" s="1"/>
  <c r="K122" i="17" s="1"/>
  <c r="AW19" i="2"/>
  <c r="G19" i="7" s="1"/>
  <c r="W19" i="7"/>
  <c r="J122" i="17" s="1"/>
  <c r="AT14" i="2"/>
  <c r="X14" i="7" s="1"/>
  <c r="K117" i="17" s="1"/>
  <c r="W14" i="7"/>
  <c r="J117" i="17" s="1"/>
  <c r="CF14" i="2"/>
  <c r="DS14" i="2" s="1"/>
  <c r="AS18" i="2"/>
  <c r="BL18" i="2" s="1"/>
  <c r="BN18" i="2" s="1"/>
  <c r="AY18" i="2"/>
  <c r="H18" i="7" s="1"/>
  <c r="CG18" i="2"/>
  <c r="X18" i="7"/>
  <c r="K121" i="17" s="1"/>
  <c r="DR18" i="2"/>
  <c r="DS18" i="2"/>
  <c r="CA18" i="2" s="1"/>
  <c r="AT17" i="2"/>
  <c r="CF17" i="2"/>
  <c r="DB17" i="2" s="1"/>
  <c r="AW17" i="2"/>
  <c r="G17" i="7" s="1"/>
  <c r="W17" i="7"/>
  <c r="J120" i="17" s="1"/>
  <c r="AT12" i="2"/>
  <c r="CF12" i="2"/>
  <c r="DB12" i="2" s="1"/>
  <c r="AW12" i="2"/>
  <c r="G12" i="7" s="1"/>
  <c r="W12" i="7"/>
  <c r="J115" i="17" s="1"/>
  <c r="AT13" i="2"/>
  <c r="CF13" i="2"/>
  <c r="DB13" i="2" s="1"/>
  <c r="W13" i="7"/>
  <c r="J116" i="17" s="1"/>
  <c r="AW13" i="2"/>
  <c r="G13" i="7" s="1"/>
  <c r="AT15" i="2"/>
  <c r="CF15" i="2"/>
  <c r="DB15" i="2" s="1"/>
  <c r="AW15" i="2"/>
  <c r="G15" i="7" s="1"/>
  <c r="W15" i="7"/>
  <c r="J118" i="17" s="1"/>
  <c r="DR19" i="2" l="1"/>
  <c r="DS19" i="2"/>
  <c r="CA19" i="2" s="1"/>
  <c r="AS16" i="2"/>
  <c r="BL16" i="2" s="1"/>
  <c r="BN16" i="2" s="1"/>
  <c r="DS16" i="2"/>
  <c r="CA16" i="2" s="1"/>
  <c r="DJ16" i="2" s="1"/>
  <c r="DR16" i="2"/>
  <c r="DR20" i="2"/>
  <c r="DS20" i="2"/>
  <c r="CA20" i="2" s="1"/>
  <c r="DJ20" i="2" s="1"/>
  <c r="DJ18" i="2"/>
  <c r="CG16" i="2"/>
  <c r="DC16" i="2" s="1"/>
  <c r="CG20" i="2"/>
  <c r="DC20" i="2" s="1"/>
  <c r="X20" i="7"/>
  <c r="K123" i="17" s="1"/>
  <c r="AY20" i="2"/>
  <c r="H20" i="7" s="1"/>
  <c r="AY16" i="2"/>
  <c r="H16" i="7" s="1"/>
  <c r="AS19" i="2"/>
  <c r="AY19" i="2"/>
  <c r="H19" i="7" s="1"/>
  <c r="CG19" i="2"/>
  <c r="DC19" i="2" s="1"/>
  <c r="O18" i="7"/>
  <c r="F121" i="17" s="1"/>
  <c r="DC18" i="2"/>
  <c r="DR14" i="2"/>
  <c r="DB14" i="2"/>
  <c r="CA14" i="2" s="1"/>
  <c r="AS14" i="2"/>
  <c r="AY14" i="2"/>
  <c r="H14" i="7" s="1"/>
  <c r="CG14" i="2"/>
  <c r="DT18" i="2"/>
  <c r="CB18" i="2" s="1"/>
  <c r="DQ18" i="2"/>
  <c r="P18" i="7"/>
  <c r="H18" i="27"/>
  <c r="L18" i="27" s="1"/>
  <c r="AX18" i="2"/>
  <c r="G18" i="27" s="1"/>
  <c r="BO18" i="2"/>
  <c r="BU18" i="2" s="1"/>
  <c r="BP18" i="2"/>
  <c r="BV18" i="2" s="1"/>
  <c r="BQ18" i="2"/>
  <c r="BW18" i="2" s="1"/>
  <c r="DS15" i="2"/>
  <c r="CA15" i="2" s="1"/>
  <c r="DR15" i="2"/>
  <c r="DS12" i="2"/>
  <c r="CA12" i="2" s="1"/>
  <c r="DR12" i="2"/>
  <c r="AS15" i="2"/>
  <c r="BL15" i="2" s="1"/>
  <c r="BN15" i="2" s="1"/>
  <c r="CG15" i="2"/>
  <c r="DC15" i="2" s="1"/>
  <c r="AY15" i="2"/>
  <c r="H15" i="7" s="1"/>
  <c r="X15" i="7"/>
  <c r="K118" i="17" s="1"/>
  <c r="AS13" i="2"/>
  <c r="BL13" i="2" s="1"/>
  <c r="BN13" i="2" s="1"/>
  <c r="CG13" i="2"/>
  <c r="X13" i="7"/>
  <c r="K116" i="17" s="1"/>
  <c r="AY13" i="2"/>
  <c r="H13" i="7" s="1"/>
  <c r="AS12" i="2"/>
  <c r="BL12" i="2" s="1"/>
  <c r="CG12" i="2"/>
  <c r="X12" i="7"/>
  <c r="K115" i="17" s="1"/>
  <c r="AY12" i="2"/>
  <c r="H12" i="7" s="1"/>
  <c r="H16" i="27"/>
  <c r="L16" i="27" s="1"/>
  <c r="AX16" i="2"/>
  <c r="G16" i="27" s="1"/>
  <c r="BP16" i="2"/>
  <c r="BV16" i="2" s="1"/>
  <c r="AS17" i="2"/>
  <c r="BL17" i="2" s="1"/>
  <c r="BN17" i="2" s="1"/>
  <c r="CG17" i="2"/>
  <c r="AY17" i="2"/>
  <c r="H17" i="7" s="1"/>
  <c r="X17" i="7"/>
  <c r="K120" i="17" s="1"/>
  <c r="H20" i="27"/>
  <c r="L20" i="27" s="1"/>
  <c r="BQ20" i="2"/>
  <c r="BW20" i="2" s="1"/>
  <c r="BO20" i="2"/>
  <c r="BU20" i="2" s="1"/>
  <c r="AX20" i="2"/>
  <c r="G20" i="27" s="1"/>
  <c r="BP20" i="2"/>
  <c r="BV20" i="2" s="1"/>
  <c r="DS13" i="2"/>
  <c r="CA13" i="2" s="1"/>
  <c r="DR13" i="2"/>
  <c r="DS17" i="2"/>
  <c r="CA17" i="2" s="1"/>
  <c r="DR17" i="2"/>
  <c r="DJ19" i="2" l="1"/>
  <c r="P19" i="7"/>
  <c r="M18" i="27"/>
  <c r="N18" i="27" s="1"/>
  <c r="M16" i="27"/>
  <c r="N16" i="27" s="1"/>
  <c r="M20" i="27"/>
  <c r="N20" i="27" s="1"/>
  <c r="BQ16" i="2"/>
  <c r="BW16" i="2" s="1"/>
  <c r="P20" i="7"/>
  <c r="BO16" i="2"/>
  <c r="BU16" i="2" s="1"/>
  <c r="P16" i="7"/>
  <c r="DJ17" i="2"/>
  <c r="DK18" i="2"/>
  <c r="DJ14" i="2"/>
  <c r="BQ19" i="2"/>
  <c r="BW19" i="2" s="1"/>
  <c r="BL19" i="2"/>
  <c r="BN19" i="2" s="1"/>
  <c r="DT16" i="2"/>
  <c r="CB16" i="2" s="1"/>
  <c r="CD16" i="2" s="1"/>
  <c r="R18" i="2"/>
  <c r="P18" i="2"/>
  <c r="DQ16" i="2"/>
  <c r="O16" i="7"/>
  <c r="F119" i="17" s="1"/>
  <c r="BQ14" i="2"/>
  <c r="BW14" i="2" s="1"/>
  <c r="BL14" i="2"/>
  <c r="BN14" i="2" s="1"/>
  <c r="DJ15" i="2"/>
  <c r="DT20" i="2"/>
  <c r="CB20" i="2" s="1"/>
  <c r="Q20" i="7" s="1"/>
  <c r="DJ13" i="2"/>
  <c r="BN12" i="2"/>
  <c r="DJ12" i="2"/>
  <c r="P14" i="7"/>
  <c r="Q18" i="7"/>
  <c r="G121" i="17" s="1"/>
  <c r="DQ20" i="2"/>
  <c r="O20" i="7"/>
  <c r="F123" i="17" s="1"/>
  <c r="DT19" i="2"/>
  <c r="CB19" i="2" s="1"/>
  <c r="BO19" i="2"/>
  <c r="BU19" i="2" s="1"/>
  <c r="O19" i="7"/>
  <c r="F122" i="17" s="1"/>
  <c r="AX19" i="2"/>
  <c r="G19" i="27" s="1"/>
  <c r="BP19" i="2"/>
  <c r="BV19" i="2" s="1"/>
  <c r="G18" i="23" s="1"/>
  <c r="H19" i="27"/>
  <c r="L19" i="27" s="1"/>
  <c r="DQ19" i="2"/>
  <c r="CC18" i="2"/>
  <c r="O12" i="7"/>
  <c r="F115" i="17" s="1"/>
  <c r="DC12" i="2"/>
  <c r="O13" i="7"/>
  <c r="F116" i="17" s="1"/>
  <c r="DC13" i="2"/>
  <c r="O14" i="7"/>
  <c r="F117" i="17" s="1"/>
  <c r="DC14" i="2"/>
  <c r="O17" i="7"/>
  <c r="F120" i="17" s="1"/>
  <c r="DC17" i="2"/>
  <c r="DT14" i="2"/>
  <c r="DQ14" i="2"/>
  <c r="BO14" i="2"/>
  <c r="BU14" i="2" s="1"/>
  <c r="BP14" i="2"/>
  <c r="BV14" i="2" s="1"/>
  <c r="G16" i="23" s="1"/>
  <c r="AX14" i="2"/>
  <c r="G14" i="27" s="1"/>
  <c r="H14" i="27"/>
  <c r="L14" i="27" s="1"/>
  <c r="DL18" i="2"/>
  <c r="DM18" i="2" s="1"/>
  <c r="CD18" i="2"/>
  <c r="H12" i="27"/>
  <c r="AX12" i="2"/>
  <c r="G12" i="27" s="1"/>
  <c r="BP12" i="2"/>
  <c r="BO12" i="2"/>
  <c r="BQ12" i="2"/>
  <c r="H13" i="27"/>
  <c r="L13" i="27" s="1"/>
  <c r="AX13" i="2"/>
  <c r="G13" i="27" s="1"/>
  <c r="BP13" i="2"/>
  <c r="BV13" i="2" s="1"/>
  <c r="G14" i="23" s="1"/>
  <c r="BO13" i="2"/>
  <c r="BU13" i="2" s="1"/>
  <c r="BQ13" i="2"/>
  <c r="BW13" i="2" s="1"/>
  <c r="DT15" i="2"/>
  <c r="CB15" i="2" s="1"/>
  <c r="DQ15" i="2"/>
  <c r="DT13" i="2"/>
  <c r="DQ13" i="2"/>
  <c r="O15" i="7"/>
  <c r="F118" i="17" s="1"/>
  <c r="H17" i="27"/>
  <c r="L17" i="27" s="1"/>
  <c r="AX17" i="2"/>
  <c r="G17" i="27" s="1"/>
  <c r="BP17" i="2"/>
  <c r="BV17" i="2" s="1"/>
  <c r="G3" i="23" s="1"/>
  <c r="BO17" i="2"/>
  <c r="BU17" i="2" s="1"/>
  <c r="BQ17" i="2"/>
  <c r="BW17" i="2" s="1"/>
  <c r="P15" i="7"/>
  <c r="P17" i="7"/>
  <c r="DT17" i="2"/>
  <c r="DQ17" i="2"/>
  <c r="P13" i="7"/>
  <c r="DT12" i="2"/>
  <c r="DQ12" i="2"/>
  <c r="G8" i="23"/>
  <c r="G15" i="23"/>
  <c r="H15" i="27"/>
  <c r="L15" i="27" s="1"/>
  <c r="AX15" i="2"/>
  <c r="G15" i="27" s="1"/>
  <c r="BP15" i="2"/>
  <c r="BV15" i="2" s="1"/>
  <c r="BO15" i="2"/>
  <c r="BU15" i="2" s="1"/>
  <c r="BQ15" i="2"/>
  <c r="BW15" i="2" s="1"/>
  <c r="P12" i="7"/>
  <c r="O18" i="6" l="1"/>
  <c r="U18" i="7" s="1"/>
  <c r="G123" i="17"/>
  <c r="DL16" i="2"/>
  <c r="DM16" i="2" s="1"/>
  <c r="G10" i="23"/>
  <c r="M14" i="27"/>
  <c r="N14" i="27" s="1"/>
  <c r="M17" i="27"/>
  <c r="N17" i="27" s="1"/>
  <c r="M19" i="27"/>
  <c r="N19" i="27" s="1"/>
  <c r="M15" i="27"/>
  <c r="N15" i="27" s="1"/>
  <c r="M13" i="27"/>
  <c r="N13" i="27" s="1"/>
  <c r="CC16" i="2"/>
  <c r="O16" i="6"/>
  <c r="U16" i="7" s="1"/>
  <c r="Q16" i="7"/>
  <c r="G119" i="17" s="1"/>
  <c r="DK19" i="2"/>
  <c r="CC20" i="2"/>
  <c r="DK20" i="2"/>
  <c r="P20" i="2"/>
  <c r="R20" i="2"/>
  <c r="P19" i="2"/>
  <c r="R19" i="2"/>
  <c r="CD20" i="2"/>
  <c r="Q20" i="6" s="1"/>
  <c r="DK16" i="2"/>
  <c r="DL20" i="2"/>
  <c r="DM20" i="2" s="1"/>
  <c r="O20" i="6"/>
  <c r="V20" i="7" s="1"/>
  <c r="G17" i="21"/>
  <c r="G17" i="1"/>
  <c r="G13" i="1"/>
  <c r="G13" i="21"/>
  <c r="P17" i="2"/>
  <c r="R17" i="2"/>
  <c r="P16" i="2"/>
  <c r="R16" i="2"/>
  <c r="P14" i="2"/>
  <c r="R14" i="2"/>
  <c r="DK15" i="2"/>
  <c r="P15" i="2"/>
  <c r="R15" i="2"/>
  <c r="CC19" i="2"/>
  <c r="R13" i="2"/>
  <c r="P13" i="2"/>
  <c r="CD19" i="2"/>
  <c r="CI19" i="2" s="1"/>
  <c r="P12" i="2"/>
  <c r="R12" i="2"/>
  <c r="S18" i="7"/>
  <c r="I121" i="17" s="1"/>
  <c r="Q15" i="7"/>
  <c r="G118" i="17" s="1"/>
  <c r="DL19" i="2"/>
  <c r="DM19" i="2" s="1"/>
  <c r="Q19" i="7"/>
  <c r="G122" i="17" s="1"/>
  <c r="O19" i="6"/>
  <c r="CB12" i="2"/>
  <c r="G11" i="23"/>
  <c r="CB14" i="2"/>
  <c r="CB17" i="2"/>
  <c r="CB13" i="2"/>
  <c r="G9" i="23"/>
  <c r="G5" i="23"/>
  <c r="CD15" i="2"/>
  <c r="O15" i="6"/>
  <c r="U15" i="7" s="1"/>
  <c r="V18" i="7"/>
  <c r="Q18" i="6"/>
  <c r="CJ18" i="2"/>
  <c r="R18" i="7"/>
  <c r="H121" i="17" s="1"/>
  <c r="CI18" i="2"/>
  <c r="G19" i="23"/>
  <c r="G6" i="23"/>
  <c r="DP24" i="2"/>
  <c r="DP24" i="25"/>
  <c r="DN24" i="25" s="1"/>
  <c r="S16" i="7"/>
  <c r="G12" i="23"/>
  <c r="G4" i="23"/>
  <c r="BW12" i="2"/>
  <c r="L12" i="27"/>
  <c r="CC15" i="2"/>
  <c r="DP21" i="2"/>
  <c r="DN21" i="2" s="1"/>
  <c r="DP21" i="25"/>
  <c r="DN21" i="25" s="1"/>
  <c r="CJ16" i="2"/>
  <c r="CL16" i="2" s="1"/>
  <c r="CI16" i="2"/>
  <c r="CQ16" i="2" s="1"/>
  <c r="Q16" i="6"/>
  <c r="R16" i="7"/>
  <c r="H119" i="17" s="1"/>
  <c r="S20" i="7"/>
  <c r="BV12" i="2"/>
  <c r="DL15" i="2"/>
  <c r="DM15" i="2" s="1"/>
  <c r="G17" i="23"/>
  <c r="G13" i="23"/>
  <c r="BU12" i="2"/>
  <c r="U19" i="7" l="1"/>
  <c r="CI20" i="2"/>
  <c r="CY20" i="2" s="1"/>
  <c r="M12" i="27"/>
  <c r="N12" i="27" s="1"/>
  <c r="V16" i="7"/>
  <c r="R20" i="7"/>
  <c r="H123" i="17" s="1"/>
  <c r="CJ20" i="2"/>
  <c r="CL20" i="2" s="1"/>
  <c r="DK17" i="2"/>
  <c r="CJ19" i="2"/>
  <c r="CR19" i="2" s="1"/>
  <c r="CC13" i="2"/>
  <c r="S19" i="7"/>
  <c r="I122" i="17" s="1"/>
  <c r="DK14" i="2"/>
  <c r="R19" i="7"/>
  <c r="H122" i="17" s="1"/>
  <c r="U20" i="7"/>
  <c r="G15" i="1"/>
  <c r="G15" i="21"/>
  <c r="G8" i="21"/>
  <c r="G8" i="1"/>
  <c r="G18" i="1"/>
  <c r="G18" i="21"/>
  <c r="G10" i="21"/>
  <c r="G10" i="1"/>
  <c r="L22" i="2"/>
  <c r="G11" i="1"/>
  <c r="G11" i="21"/>
  <c r="G3" i="21"/>
  <c r="G3" i="1"/>
  <c r="P18" i="6"/>
  <c r="AV18" i="2" s="1"/>
  <c r="G6" i="21"/>
  <c r="G6" i="1"/>
  <c r="G19" i="21"/>
  <c r="G19" i="1"/>
  <c r="Q19" i="6"/>
  <c r="G5" i="1"/>
  <c r="G5" i="21"/>
  <c r="G16" i="21"/>
  <c r="G16" i="1"/>
  <c r="G12" i="1"/>
  <c r="G12" i="21"/>
  <c r="V19" i="7"/>
  <c r="G4" i="21"/>
  <c r="G4" i="1"/>
  <c r="O17" i="6"/>
  <c r="V17" i="7" s="1"/>
  <c r="CY19" i="2"/>
  <c r="DK13" i="2"/>
  <c r="G9" i="1"/>
  <c r="G9" i="21"/>
  <c r="G14" i="1"/>
  <c r="G14" i="21"/>
  <c r="DK12" i="2"/>
  <c r="G2" i="1"/>
  <c r="G2" i="21"/>
  <c r="G7" i="1"/>
  <c r="G7" i="21"/>
  <c r="Q14" i="7"/>
  <c r="G117" i="17" s="1"/>
  <c r="Q17" i="7"/>
  <c r="G120" i="17" s="1"/>
  <c r="R15" i="7"/>
  <c r="H118" i="17" s="1"/>
  <c r="Q13" i="7"/>
  <c r="G116" i="17" s="1"/>
  <c r="Q12" i="7"/>
  <c r="G115" i="17" s="1"/>
  <c r="CC12" i="2"/>
  <c r="DL13" i="2"/>
  <c r="DM13" i="2" s="1"/>
  <c r="CJ15" i="2"/>
  <c r="CV15" i="2" s="1"/>
  <c r="CC14" i="2"/>
  <c r="DL14" i="2"/>
  <c r="DM14" i="2" s="1"/>
  <c r="DL12" i="2"/>
  <c r="DM12" i="2" s="1"/>
  <c r="CD13" i="2"/>
  <c r="O13" i="6"/>
  <c r="CD12" i="2"/>
  <c r="O14" i="6"/>
  <c r="U14" i="7" s="1"/>
  <c r="CD14" i="2"/>
  <c r="DL17" i="2"/>
  <c r="DM17" i="2" s="1"/>
  <c r="CD17" i="2"/>
  <c r="CC17" i="2"/>
  <c r="V15" i="7"/>
  <c r="Q15" i="6"/>
  <c r="CI15" i="2"/>
  <c r="CM15" i="2" s="1"/>
  <c r="CQ19" i="2"/>
  <c r="CW19" i="2"/>
  <c r="CM19" i="2"/>
  <c r="CS19" i="2"/>
  <c r="CK19" i="2"/>
  <c r="CU19" i="2"/>
  <c r="CO19" i="2"/>
  <c r="CU20" i="2"/>
  <c r="CN20" i="2"/>
  <c r="CQ20" i="2"/>
  <c r="CX20" i="2"/>
  <c r="CO20" i="2"/>
  <c r="CS20" i="2"/>
  <c r="CK20" i="2"/>
  <c r="CM20" i="2"/>
  <c r="CW20" i="2"/>
  <c r="CU16" i="2"/>
  <c r="CR18" i="2"/>
  <c r="CP18" i="2"/>
  <c r="CT18" i="2"/>
  <c r="CN18" i="2"/>
  <c r="CL18" i="2"/>
  <c r="CX18" i="2"/>
  <c r="CZ18" i="2"/>
  <c r="CV18" i="2"/>
  <c r="CO18" i="2"/>
  <c r="CY18" i="2"/>
  <c r="CS18" i="2"/>
  <c r="CK18" i="2"/>
  <c r="CW18" i="2"/>
  <c r="CQ18" i="2"/>
  <c r="CU18" i="2"/>
  <c r="CM18" i="2"/>
  <c r="DO31" i="2"/>
  <c r="DO29" i="2"/>
  <c r="DO32" i="2"/>
  <c r="DO27" i="2"/>
  <c r="DO24" i="2"/>
  <c r="DN24" i="2" s="1"/>
  <c r="DO26" i="2"/>
  <c r="DO28" i="2"/>
  <c r="DO25" i="2"/>
  <c r="DO30" i="2"/>
  <c r="G7" i="23"/>
  <c r="G2" i="23"/>
  <c r="DP26" i="2" s="1"/>
  <c r="CO16" i="2"/>
  <c r="CY16" i="2"/>
  <c r="CZ16" i="2"/>
  <c r="CX16" i="2"/>
  <c r="CL19" i="2"/>
  <c r="I123" i="17"/>
  <c r="P20" i="6"/>
  <c r="AV20" i="2" s="1"/>
  <c r="I119" i="17"/>
  <c r="P16" i="6"/>
  <c r="AV16" i="2" s="1"/>
  <c r="S15" i="7"/>
  <c r="DP25" i="2"/>
  <c r="DP25" i="25"/>
  <c r="DN25" i="25" s="1"/>
  <c r="CT16" i="2"/>
  <c r="CV16" i="2"/>
  <c r="CP16" i="2"/>
  <c r="CW16" i="2"/>
  <c r="CM16" i="2"/>
  <c r="CN16" i="2"/>
  <c r="CS16" i="2"/>
  <c r="S13" i="7"/>
  <c r="DP23" i="25"/>
  <c r="DN23" i="25" s="1"/>
  <c r="DP23" i="2"/>
  <c r="DN23" i="2" s="1"/>
  <c r="CK16" i="2"/>
  <c r="CR16" i="2"/>
  <c r="F12" i="13"/>
  <c r="O12" i="6" l="1"/>
  <c r="V12" i="7" s="1"/>
  <c r="DP27" i="2"/>
  <c r="DP27" i="25"/>
  <c r="DN27" i="25" s="1"/>
  <c r="CZ19" i="2"/>
  <c r="CV19" i="2"/>
  <c r="CP19" i="2"/>
  <c r="CT19" i="2"/>
  <c r="CN19" i="2"/>
  <c r="CX19" i="2"/>
  <c r="CZ20" i="2"/>
  <c r="CR20" i="2"/>
  <c r="CV20" i="2"/>
  <c r="P19" i="6"/>
  <c r="AV19" i="2" s="1"/>
  <c r="T19" i="7" s="1"/>
  <c r="CT20" i="2"/>
  <c r="CP20" i="2"/>
  <c r="T18" i="7"/>
  <c r="M24" i="2"/>
  <c r="L26" i="2"/>
  <c r="M22" i="2"/>
  <c r="N22" i="2" s="1"/>
  <c r="L24" i="2"/>
  <c r="M25" i="2"/>
  <c r="L21" i="2"/>
  <c r="U12" i="7"/>
  <c r="M27" i="2"/>
  <c r="L28" i="2"/>
  <c r="U13" i="7"/>
  <c r="L25" i="2"/>
  <c r="U17" i="7"/>
  <c r="M23" i="2"/>
  <c r="L27" i="2"/>
  <c r="R17" i="7"/>
  <c r="H120" i="17" s="1"/>
  <c r="L23" i="2"/>
  <c r="CT15" i="2"/>
  <c r="CR15" i="2"/>
  <c r="M21" i="2"/>
  <c r="G26" i="21"/>
  <c r="M28" i="2"/>
  <c r="N28" i="2" s="1"/>
  <c r="CI14" i="2"/>
  <c r="CK14" i="2" s="1"/>
  <c r="M26" i="2"/>
  <c r="G26" i="1"/>
  <c r="F10" i="13"/>
  <c r="T16" i="7"/>
  <c r="CJ17" i="2"/>
  <c r="CN17" i="2" s="1"/>
  <c r="CI13" i="2"/>
  <c r="CO13" i="2" s="1"/>
  <c r="CZ15" i="2"/>
  <c r="CL15" i="2"/>
  <c r="CN15" i="2"/>
  <c r="CX15" i="2"/>
  <c r="S17" i="7"/>
  <c r="I120" i="17" s="1"/>
  <c r="CJ14" i="2"/>
  <c r="CV14" i="2" s="1"/>
  <c r="T20" i="7"/>
  <c r="CP15" i="2"/>
  <c r="V13" i="7"/>
  <c r="P13" i="6" s="1"/>
  <c r="AV13" i="2" s="1"/>
  <c r="Q12" i="6"/>
  <c r="S14" i="7"/>
  <c r="I117" i="17" s="1"/>
  <c r="S12" i="7"/>
  <c r="I115" i="17" s="1"/>
  <c r="R13" i="7"/>
  <c r="H116" i="17" s="1"/>
  <c r="Q17" i="6"/>
  <c r="CJ13" i="2"/>
  <c r="CP13" i="2" s="1"/>
  <c r="CI17" i="2"/>
  <c r="CM17" i="2" s="1"/>
  <c r="Q13" i="6"/>
  <c r="R12" i="7"/>
  <c r="H115" i="17" s="1"/>
  <c r="V14" i="7"/>
  <c r="CI12" i="2"/>
  <c r="CU12" i="2" s="1"/>
  <c r="CJ12" i="2"/>
  <c r="CV12" i="2" s="1"/>
  <c r="Q14" i="6"/>
  <c r="R14" i="7"/>
  <c r="H117" i="17" s="1"/>
  <c r="DN27" i="2"/>
  <c r="DP26" i="25"/>
  <c r="DN26" i="25" s="1"/>
  <c r="DP28" i="25"/>
  <c r="DN28" i="25" s="1"/>
  <c r="DP28" i="2"/>
  <c r="DN28" i="2" s="1"/>
  <c r="CU15" i="2"/>
  <c r="CW15" i="2"/>
  <c r="CY15" i="2"/>
  <c r="CS15" i="2"/>
  <c r="CQ15" i="2"/>
  <c r="CK15" i="2"/>
  <c r="CO15" i="2"/>
  <c r="G27" i="23"/>
  <c r="G26" i="23"/>
  <c r="DP22" i="2"/>
  <c r="DN22" i="2" s="1"/>
  <c r="DP22" i="25"/>
  <c r="DN22" i="25" s="1"/>
  <c r="I116" i="17"/>
  <c r="I118" i="17"/>
  <c r="P15" i="6"/>
  <c r="AV15" i="2" s="1"/>
  <c r="DN25" i="2"/>
  <c r="DN26" i="2"/>
  <c r="CM14" i="2" l="1"/>
  <c r="N24" i="2"/>
  <c r="N21" i="2"/>
  <c r="AL21" i="2" s="1"/>
  <c r="N26" i="2"/>
  <c r="DU26" i="2" s="1"/>
  <c r="CH26" i="2" s="1"/>
  <c r="AB22" i="2"/>
  <c r="W22" i="2"/>
  <c r="AG22" i="2"/>
  <c r="V22" i="2"/>
  <c r="AL22" i="2"/>
  <c r="AE22" i="2"/>
  <c r="AK22" i="2"/>
  <c r="T22" i="2"/>
  <c r="AD22" i="2"/>
  <c r="AF22" i="2"/>
  <c r="AJ22" i="2"/>
  <c r="S22" i="2"/>
  <c r="Y22" i="2"/>
  <c r="AA22" i="2"/>
  <c r="X22" i="2"/>
  <c r="AP22" i="2"/>
  <c r="U22" i="2"/>
  <c r="AO22" i="2"/>
  <c r="AN22" i="2"/>
  <c r="Z22" i="2"/>
  <c r="AQ22" i="2"/>
  <c r="AH22" i="2"/>
  <c r="AI22" i="2"/>
  <c r="AC22" i="2"/>
  <c r="AM22" i="2"/>
  <c r="S24" i="2"/>
  <c r="AN24" i="2"/>
  <c r="DU22" i="2"/>
  <c r="CH22" i="2" s="1"/>
  <c r="AR22" i="2" s="1"/>
  <c r="CF22" i="2" s="1"/>
  <c r="DB22" i="2" s="1"/>
  <c r="CP17" i="2"/>
  <c r="CX14" i="2"/>
  <c r="CR17" i="2"/>
  <c r="DU28" i="2"/>
  <c r="CH28" i="2" s="1"/>
  <c r="CN14" i="2"/>
  <c r="CL12" i="2"/>
  <c r="CZ17" i="2"/>
  <c r="CL14" i="2"/>
  <c r="CX17" i="2"/>
  <c r="CP14" i="2"/>
  <c r="CZ14" i="2"/>
  <c r="N25" i="2"/>
  <c r="CT17" i="2"/>
  <c r="CV17" i="2"/>
  <c r="CL17" i="2"/>
  <c r="CT14" i="2"/>
  <c r="CR14" i="2"/>
  <c r="N23" i="2"/>
  <c r="N27" i="2"/>
  <c r="P17" i="6"/>
  <c r="AV17" i="2" s="1"/>
  <c r="CV13" i="2"/>
  <c r="CQ14" i="2"/>
  <c r="CO14" i="2"/>
  <c r="CS13" i="2"/>
  <c r="CY14" i="2"/>
  <c r="CW14" i="2"/>
  <c r="CY13" i="2"/>
  <c r="P14" i="6"/>
  <c r="AV14" i="2" s="1"/>
  <c r="CK13" i="2"/>
  <c r="CQ13" i="2"/>
  <c r="CS14" i="2"/>
  <c r="S21" i="2"/>
  <c r="AA21" i="2"/>
  <c r="AG21" i="2"/>
  <c r="CU14" i="2"/>
  <c r="CN12" i="2"/>
  <c r="AQ26" i="2"/>
  <c r="AQ28" i="2"/>
  <c r="X28" i="2"/>
  <c r="T28" i="2"/>
  <c r="Z28" i="2"/>
  <c r="AB28" i="2"/>
  <c r="AK28" i="2"/>
  <c r="AA28" i="2"/>
  <c r="AC28" i="2"/>
  <c r="AH28" i="2"/>
  <c r="AP28" i="2"/>
  <c r="AJ28" i="2"/>
  <c r="AE28" i="2"/>
  <c r="Y28" i="2"/>
  <c r="V28" i="2"/>
  <c r="AG28" i="2"/>
  <c r="W28" i="2"/>
  <c r="S28" i="2"/>
  <c r="AI28" i="2"/>
  <c r="AD28" i="2"/>
  <c r="U28" i="2"/>
  <c r="AN28" i="2"/>
  <c r="AL28" i="2"/>
  <c r="AF28" i="2"/>
  <c r="AM28" i="2"/>
  <c r="AO28" i="2"/>
  <c r="CO12" i="2"/>
  <c r="T15" i="7"/>
  <c r="P12" i="6"/>
  <c r="AV12" i="2" s="1"/>
  <c r="T13" i="7"/>
  <c r="CW13" i="2"/>
  <c r="CM13" i="2"/>
  <c r="CU13" i="2"/>
  <c r="CZ13" i="2"/>
  <c r="CT13" i="2"/>
  <c r="CL13" i="2"/>
  <c r="CS17" i="2"/>
  <c r="CO17" i="2"/>
  <c r="CR13" i="2"/>
  <c r="CN13" i="2"/>
  <c r="CX13" i="2"/>
  <c r="CQ17" i="2"/>
  <c r="CM12" i="2"/>
  <c r="CW17" i="2"/>
  <c r="CY17" i="2"/>
  <c r="CU17" i="2"/>
  <c r="CK17" i="2"/>
  <c r="CR12" i="2"/>
  <c r="CT12" i="2"/>
  <c r="CZ12" i="2"/>
  <c r="CX12" i="2"/>
  <c r="CP12" i="2"/>
  <c r="CS12" i="2"/>
  <c r="CK12" i="2"/>
  <c r="CY12" i="2"/>
  <c r="CW12" i="2"/>
  <c r="CQ12" i="2"/>
  <c r="D10" i="13"/>
  <c r="D12" i="13"/>
  <c r="G12" i="13" l="1"/>
  <c r="G10" i="13"/>
  <c r="Y26" i="2"/>
  <c r="DU25" i="2"/>
  <c r="CH25" i="2" s="1"/>
  <c r="AL24" i="2"/>
  <c r="Z23" i="2"/>
  <c r="AR28" i="2"/>
  <c r="AW28" i="2" s="1"/>
  <c r="G28" i="7" s="1"/>
  <c r="DU27" i="2"/>
  <c r="CH27" i="2" s="1"/>
  <c r="AR26" i="2"/>
  <c r="AH24" i="2"/>
  <c r="AP24" i="2"/>
  <c r="DU24" i="2"/>
  <c r="CH24" i="2" s="1"/>
  <c r="AA24" i="2"/>
  <c r="Y24" i="2"/>
  <c r="T24" i="2"/>
  <c r="AB24" i="2"/>
  <c r="V24" i="2"/>
  <c r="Z24" i="2"/>
  <c r="AM24" i="2"/>
  <c r="AG24" i="2"/>
  <c r="AF24" i="2"/>
  <c r="U24" i="2"/>
  <c r="AJ24" i="2"/>
  <c r="AQ24" i="2"/>
  <c r="AE24" i="2"/>
  <c r="W24" i="2"/>
  <c r="AK24" i="2"/>
  <c r="AC27" i="2"/>
  <c r="AL25" i="2"/>
  <c r="AD24" i="2"/>
  <c r="X24" i="2"/>
  <c r="AI24" i="2"/>
  <c r="AC24" i="2"/>
  <c r="AO24" i="2"/>
  <c r="W22" i="7"/>
  <c r="J125" i="17" s="1"/>
  <c r="X21" i="2"/>
  <c r="AP21" i="2"/>
  <c r="Z21" i="2"/>
  <c r="AN27" i="2"/>
  <c r="AC21" i="2"/>
  <c r="AK21" i="2"/>
  <c r="AN21" i="2"/>
  <c r="AJ27" i="2"/>
  <c r="AW22" i="2"/>
  <c r="G22" i="7" s="1"/>
  <c r="AO21" i="2"/>
  <c r="AD21" i="2"/>
  <c r="AB27" i="2"/>
  <c r="AQ21" i="2"/>
  <c r="AN26" i="2"/>
  <c r="U26" i="2"/>
  <c r="AB25" i="2"/>
  <c r="AJ26" i="2"/>
  <c r="AF26" i="2"/>
  <c r="V26" i="2"/>
  <c r="AL26" i="2"/>
  <c r="AH26" i="2"/>
  <c r="W26" i="2"/>
  <c r="AE23" i="2"/>
  <c r="AF25" i="2"/>
  <c r="AM25" i="2"/>
  <c r="AD26" i="2"/>
  <c r="X26" i="2"/>
  <c r="AK26" i="2"/>
  <c r="AI25" i="2"/>
  <c r="AH25" i="2"/>
  <c r="AT22" i="2"/>
  <c r="AS22" i="2" s="1"/>
  <c r="BL22" i="2" s="1"/>
  <c r="BN22" i="2" s="1"/>
  <c r="AF21" i="2"/>
  <c r="AM21" i="2"/>
  <c r="AI21" i="2"/>
  <c r="T21" i="2"/>
  <c r="AE21" i="2"/>
  <c r="AJ21" i="2"/>
  <c r="U21" i="2"/>
  <c r="DU21" i="2"/>
  <c r="CH21" i="2" s="1"/>
  <c r="AR21" i="2" s="1"/>
  <c r="Y21" i="2"/>
  <c r="V21" i="2"/>
  <c r="AB21" i="2"/>
  <c r="AH21" i="2"/>
  <c r="W21" i="2"/>
  <c r="T17" i="7"/>
  <c r="AP26" i="2"/>
  <c r="T26" i="2"/>
  <c r="AG26" i="2"/>
  <c r="AM26" i="2"/>
  <c r="AO26" i="2"/>
  <c r="AI26" i="2"/>
  <c r="AB26" i="2"/>
  <c r="AB23" i="2"/>
  <c r="T25" i="2"/>
  <c r="AJ25" i="2"/>
  <c r="AG25" i="2"/>
  <c r="AQ25" i="2"/>
  <c r="AR25" i="2" s="1"/>
  <c r="AK25" i="2"/>
  <c r="AD25" i="2"/>
  <c r="S25" i="2"/>
  <c r="V25" i="2"/>
  <c r="AP25" i="2"/>
  <c r="AA25" i="2"/>
  <c r="Z25" i="2"/>
  <c r="AC25" i="2"/>
  <c r="AM23" i="2"/>
  <c r="S23" i="2"/>
  <c r="S26" i="2"/>
  <c r="AC26" i="2"/>
  <c r="AE26" i="2"/>
  <c r="AA26" i="2"/>
  <c r="Z26" i="2"/>
  <c r="U23" i="2"/>
  <c r="AD23" i="2"/>
  <c r="AE25" i="2"/>
  <c r="AO25" i="2"/>
  <c r="AN25" i="2"/>
  <c r="W25" i="2"/>
  <c r="X25" i="2"/>
  <c r="U25" i="2"/>
  <c r="Y25" i="2"/>
  <c r="AM27" i="2"/>
  <c r="X27" i="2"/>
  <c r="W27" i="2"/>
  <c r="AI27" i="2"/>
  <c r="AH27" i="2"/>
  <c r="AO27" i="2"/>
  <c r="AK27" i="2"/>
  <c r="U27" i="2"/>
  <c r="AG23" i="2"/>
  <c r="T23" i="2"/>
  <c r="AJ23" i="2"/>
  <c r="AP23" i="2"/>
  <c r="AI23" i="2"/>
  <c r="X23" i="2"/>
  <c r="AH23" i="2"/>
  <c r="AO23" i="2"/>
  <c r="AF23" i="2"/>
  <c r="AN23" i="2"/>
  <c r="Y23" i="2"/>
  <c r="AK23" i="2"/>
  <c r="Y27" i="2"/>
  <c r="AL27" i="2"/>
  <c r="AP27" i="2"/>
  <c r="AD27" i="2"/>
  <c r="V27" i="2"/>
  <c r="T27" i="2"/>
  <c r="DU23" i="2"/>
  <c r="CH23" i="2" s="1"/>
  <c r="AA23" i="2"/>
  <c r="W23" i="2"/>
  <c r="V23" i="2"/>
  <c r="AL23" i="2"/>
  <c r="AC23" i="2"/>
  <c r="AQ23" i="2"/>
  <c r="Z27" i="2"/>
  <c r="AE27" i="2"/>
  <c r="AF27" i="2"/>
  <c r="AG27" i="2"/>
  <c r="AA27" i="2"/>
  <c r="AQ27" i="2"/>
  <c r="AR27" i="2" s="1"/>
  <c r="S27" i="2"/>
  <c r="T14" i="7"/>
  <c r="W28" i="7"/>
  <c r="J131" i="17" s="1"/>
  <c r="AT28" i="2"/>
  <c r="CG28" i="2" s="1"/>
  <c r="DC28" i="2" s="1"/>
  <c r="CF26" i="2"/>
  <c r="DB26" i="2" s="1"/>
  <c r="AT26" i="2"/>
  <c r="X26" i="7" s="1"/>
  <c r="K129" i="17" s="1"/>
  <c r="T12" i="7"/>
  <c r="DS22" i="2"/>
  <c r="CA22" i="2" s="1"/>
  <c r="DR22" i="2"/>
  <c r="CF28" i="2" l="1"/>
  <c r="DS28" i="2" s="1"/>
  <c r="W26" i="7"/>
  <c r="J129" i="17" s="1"/>
  <c r="AW25" i="2"/>
  <c r="G25" i="7" s="1"/>
  <c r="AR24" i="2"/>
  <c r="CF24" i="2" s="1"/>
  <c r="CF27" i="2"/>
  <c r="DB27" i="2" s="1"/>
  <c r="DJ22" i="2"/>
  <c r="AW26" i="2"/>
  <c r="G26" i="7" s="1"/>
  <c r="CG22" i="2"/>
  <c r="DT22" i="2" s="1"/>
  <c r="AY22" i="2"/>
  <c r="H22" i="7" s="1"/>
  <c r="AT27" i="2"/>
  <c r="CG27" i="2" s="1"/>
  <c r="X22" i="7"/>
  <c r="K125" i="17" s="1"/>
  <c r="W27" i="7"/>
  <c r="J130" i="17" s="1"/>
  <c r="AW27" i="2"/>
  <c r="G27" i="7" s="1"/>
  <c r="CF25" i="2"/>
  <c r="DB25" i="2" s="1"/>
  <c r="AY26" i="2"/>
  <c r="H26" i="7" s="1"/>
  <c r="W25" i="7"/>
  <c r="J128" i="17" s="1"/>
  <c r="AS26" i="2"/>
  <c r="AX26" i="2" s="1"/>
  <c r="G26" i="27" s="1"/>
  <c r="DB28" i="2"/>
  <c r="CA28" i="2" s="1"/>
  <c r="DJ28" i="2" s="1"/>
  <c r="CG26" i="2"/>
  <c r="DC26" i="2" s="1"/>
  <c r="DR28" i="2"/>
  <c r="X28" i="7"/>
  <c r="K131" i="17" s="1"/>
  <c r="AT25" i="2"/>
  <c r="CG25" i="2" s="1"/>
  <c r="AR23" i="2"/>
  <c r="DT28" i="2"/>
  <c r="CB28" i="2" s="1"/>
  <c r="DK28" i="2" s="1"/>
  <c r="AY28" i="2"/>
  <c r="H28" i="7" s="1"/>
  <c r="DQ28" i="2"/>
  <c r="O28" i="7"/>
  <c r="F131" i="17" s="1"/>
  <c r="AS28" i="2"/>
  <c r="BP28" i="2" s="1"/>
  <c r="BV28" i="2" s="1"/>
  <c r="DS27" i="2"/>
  <c r="W21" i="7"/>
  <c r="J124" i="17" s="1"/>
  <c r="AT21" i="2"/>
  <c r="AW21" i="2"/>
  <c r="G21" i="7" s="1"/>
  <c r="CF21" i="2"/>
  <c r="DS26" i="2"/>
  <c r="CA26" i="2" s="1"/>
  <c r="DJ26" i="2" s="1"/>
  <c r="DR26" i="2"/>
  <c r="H22" i="27"/>
  <c r="AX22" i="2"/>
  <c r="G22" i="27" s="1"/>
  <c r="BO22" i="2"/>
  <c r="BP22" i="2"/>
  <c r="BQ22" i="2"/>
  <c r="P22" i="7"/>
  <c r="AW24" i="2" l="1"/>
  <c r="G24" i="7" s="1"/>
  <c r="W24" i="7"/>
  <c r="J127" i="17" s="1"/>
  <c r="AT24" i="2"/>
  <c r="DR27" i="2"/>
  <c r="BL26" i="2"/>
  <c r="BN26" i="2" s="1"/>
  <c r="DQ22" i="2"/>
  <c r="R28" i="2"/>
  <c r="P28" i="2"/>
  <c r="BL28" i="2"/>
  <c r="BN28" i="2" s="1"/>
  <c r="O22" i="7"/>
  <c r="F125" i="17" s="1"/>
  <c r="DC22" i="2"/>
  <c r="AS27" i="2"/>
  <c r="BL27" i="2" s="1"/>
  <c r="BN27" i="2" s="1"/>
  <c r="DS25" i="2"/>
  <c r="CA25" i="2" s="1"/>
  <c r="DJ25" i="2" s="1"/>
  <c r="AX28" i="2"/>
  <c r="G28" i="27" s="1"/>
  <c r="R22" i="2"/>
  <c r="P22" i="2"/>
  <c r="AY27" i="2"/>
  <c r="H27" i="7" s="1"/>
  <c r="X27" i="7"/>
  <c r="K130" i="17" s="1"/>
  <c r="BP26" i="2"/>
  <c r="BV26" i="2" s="1"/>
  <c r="Q28" i="7"/>
  <c r="P28" i="7"/>
  <c r="P26" i="7"/>
  <c r="BQ26" i="2"/>
  <c r="BW26" i="2" s="1"/>
  <c r="H26" i="27"/>
  <c r="L26" i="27" s="1"/>
  <c r="DT26" i="2"/>
  <c r="CB26" i="2" s="1"/>
  <c r="DK26" i="2" s="1"/>
  <c r="BO26" i="2"/>
  <c r="BU26" i="2" s="1"/>
  <c r="O26" i="7"/>
  <c r="F129" i="17" s="1"/>
  <c r="DR25" i="2"/>
  <c r="BQ28" i="2"/>
  <c r="BW28" i="2" s="1"/>
  <c r="BO28" i="2"/>
  <c r="BU28" i="2" s="1"/>
  <c r="H28" i="27"/>
  <c r="L28" i="27" s="1"/>
  <c r="AY24" i="2"/>
  <c r="H24" i="7" s="1"/>
  <c r="CG24" i="2"/>
  <c r="O24" i="7" s="1"/>
  <c r="F127" i="17" s="1"/>
  <c r="AS24" i="2"/>
  <c r="BL24" i="2" s="1"/>
  <c r="BN24" i="2" s="1"/>
  <c r="X24" i="7"/>
  <c r="K127" i="17" s="1"/>
  <c r="DQ26" i="2"/>
  <c r="AS25" i="2"/>
  <c r="BL25" i="2" s="1"/>
  <c r="BN25" i="2" s="1"/>
  <c r="DB24" i="2"/>
  <c r="DR24" i="2"/>
  <c r="DS24" i="2"/>
  <c r="DC25" i="2"/>
  <c r="DQ25" i="2"/>
  <c r="O25" i="7"/>
  <c r="F128" i="17" s="1"/>
  <c r="DT25" i="2"/>
  <c r="CB25" i="2" s="1"/>
  <c r="DK25" i="2" s="1"/>
  <c r="X25" i="7"/>
  <c r="K128" i="17" s="1"/>
  <c r="AY25" i="2"/>
  <c r="H25" i="7" s="1"/>
  <c r="CF23" i="2"/>
  <c r="W23" i="7"/>
  <c r="J126" i="17" s="1"/>
  <c r="AW23" i="2"/>
  <c r="G23" i="7" s="1"/>
  <c r="AT23" i="2"/>
  <c r="CA27" i="2"/>
  <c r="DJ27" i="2" s="1"/>
  <c r="O27" i="7"/>
  <c r="F130" i="17" s="1"/>
  <c r="DQ27" i="2"/>
  <c r="DC27" i="2"/>
  <c r="DT27" i="2"/>
  <c r="CB27" i="2" s="1"/>
  <c r="DK27" i="2" s="1"/>
  <c r="H27" i="27"/>
  <c r="L27" i="27" s="1"/>
  <c r="BO27" i="2"/>
  <c r="BU27" i="2" s="1"/>
  <c r="X21" i="7"/>
  <c r="K124" i="17" s="1"/>
  <c r="CG21" i="2"/>
  <c r="O21" i="7" s="1"/>
  <c r="F124" i="17" s="1"/>
  <c r="AS21" i="2"/>
  <c r="BL21" i="2" s="1"/>
  <c r="AY21" i="2"/>
  <c r="H21" i="7" s="1"/>
  <c r="DB21" i="2"/>
  <c r="DR21" i="2"/>
  <c r="DS21" i="2"/>
  <c r="CD28" i="2"/>
  <c r="CC28" i="2"/>
  <c r="DL28" i="2"/>
  <c r="DM28" i="2" s="1"/>
  <c r="CB22" i="2"/>
  <c r="BW22" i="2"/>
  <c r="L22" i="27"/>
  <c r="BU22" i="2"/>
  <c r="BV22" i="2"/>
  <c r="M28" i="27" l="1"/>
  <c r="N28" i="27" s="1"/>
  <c r="M27" i="27"/>
  <c r="O27" i="6" s="1"/>
  <c r="M22" i="27"/>
  <c r="N22" i="27" s="1"/>
  <c r="M26" i="27"/>
  <c r="N26" i="27" s="1"/>
  <c r="BP27" i="2"/>
  <c r="BV27" i="2" s="1"/>
  <c r="P26" i="2"/>
  <c r="R26" i="2"/>
  <c r="BQ27" i="2"/>
  <c r="BW27" i="2" s="1"/>
  <c r="AX27" i="2"/>
  <c r="G27" i="27" s="1"/>
  <c r="R25" i="2"/>
  <c r="P25" i="2"/>
  <c r="O28" i="6"/>
  <c r="V28" i="7" s="1"/>
  <c r="H7" i="1"/>
  <c r="P27" i="2"/>
  <c r="H19" i="21" s="1"/>
  <c r="R27" i="2"/>
  <c r="H7" i="21" s="1"/>
  <c r="P25" i="7"/>
  <c r="DK22" i="2"/>
  <c r="H13" i="23"/>
  <c r="H17" i="21"/>
  <c r="H17" i="1"/>
  <c r="H18" i="21"/>
  <c r="H18" i="1"/>
  <c r="G131" i="17"/>
  <c r="BN21" i="2"/>
  <c r="Q26" i="7"/>
  <c r="G129" i="17" s="1"/>
  <c r="CI28" i="2"/>
  <c r="CM28" i="2" s="1"/>
  <c r="Q27" i="7"/>
  <c r="P27" i="7"/>
  <c r="Q22" i="7"/>
  <c r="G125" i="17" s="1"/>
  <c r="S28" i="7"/>
  <c r="I131" i="17" s="1"/>
  <c r="Q25" i="7"/>
  <c r="CA24" i="2"/>
  <c r="DJ24" i="2" s="1"/>
  <c r="H25" i="27"/>
  <c r="L25" i="27" s="1"/>
  <c r="M25" i="27" s="1"/>
  <c r="AX25" i="2"/>
  <c r="G25" i="27" s="1"/>
  <c r="DQ24" i="2"/>
  <c r="DT24" i="2"/>
  <c r="DC24" i="2"/>
  <c r="BP25" i="2"/>
  <c r="BV25" i="2" s="1"/>
  <c r="H16" i="23" s="1"/>
  <c r="BQ24" i="2"/>
  <c r="BW24" i="2" s="1"/>
  <c r="BP24" i="2"/>
  <c r="BV24" i="2" s="1"/>
  <c r="AX24" i="2"/>
  <c r="G24" i="27" s="1"/>
  <c r="H24" i="27"/>
  <c r="L24" i="27" s="1"/>
  <c r="BO24" i="2"/>
  <c r="BU24" i="2" s="1"/>
  <c r="BQ25" i="2"/>
  <c r="BW25" i="2" s="1"/>
  <c r="BO25" i="2"/>
  <c r="BU25" i="2" s="1"/>
  <c r="DB23" i="2"/>
  <c r="DS23" i="2"/>
  <c r="DR23" i="2"/>
  <c r="AY23" i="2"/>
  <c r="H23" i="7" s="1"/>
  <c r="CG23" i="2"/>
  <c r="AS23" i="2"/>
  <c r="BL23" i="2" s="1"/>
  <c r="BN23" i="2" s="1"/>
  <c r="X23" i="7"/>
  <c r="K126" i="17" s="1"/>
  <c r="H12" i="23"/>
  <c r="CD27" i="2"/>
  <c r="CC27" i="2"/>
  <c r="DL27" i="2"/>
  <c r="DM27" i="2" s="1"/>
  <c r="H21" i="27"/>
  <c r="L21" i="27" s="1"/>
  <c r="AX21" i="2"/>
  <c r="G21" i="27" s="1"/>
  <c r="BQ21" i="2"/>
  <c r="BW21" i="2" s="1"/>
  <c r="BP21" i="2"/>
  <c r="BV21" i="2" s="1"/>
  <c r="BO21" i="2"/>
  <c r="BU21" i="2" s="1"/>
  <c r="DQ21" i="2"/>
  <c r="DT21" i="2"/>
  <c r="DC21" i="2"/>
  <c r="CA21" i="2"/>
  <c r="H17" i="23"/>
  <c r="H18" i="23"/>
  <c r="CC25" i="2"/>
  <c r="CD25" i="2"/>
  <c r="DL25" i="2"/>
  <c r="DM25" i="2" s="1"/>
  <c r="CC22" i="2"/>
  <c r="Q28" i="6"/>
  <c r="R28" i="7"/>
  <c r="H131" i="17" s="1"/>
  <c r="CJ28" i="2"/>
  <c r="CR28" i="2" s="1"/>
  <c r="CD26" i="2"/>
  <c r="CC26" i="2"/>
  <c r="DL26" i="2"/>
  <c r="DM26" i="2" s="1"/>
  <c r="O26" i="6"/>
  <c r="V26" i="7" s="1"/>
  <c r="DL22" i="2"/>
  <c r="DM22" i="2" s="1"/>
  <c r="CD22" i="2"/>
  <c r="O22" i="6" l="1"/>
  <c r="U22" i="7" s="1"/>
  <c r="V27" i="7"/>
  <c r="M31" i="2"/>
  <c r="N27" i="27"/>
  <c r="M24" i="27"/>
  <c r="N24" i="27" s="1"/>
  <c r="M21" i="27"/>
  <c r="N21" i="27" s="1"/>
  <c r="G128" i="17"/>
  <c r="U28" i="7"/>
  <c r="CO28" i="2"/>
  <c r="H19" i="1"/>
  <c r="H6" i="23"/>
  <c r="H19" i="23"/>
  <c r="H7" i="23"/>
  <c r="H5" i="21"/>
  <c r="H5" i="1"/>
  <c r="H13" i="21"/>
  <c r="H13" i="1"/>
  <c r="O25" i="6"/>
  <c r="U25" i="7" s="1"/>
  <c r="N25" i="27"/>
  <c r="H16" i="21"/>
  <c r="H16" i="1"/>
  <c r="H11" i="21"/>
  <c r="H11" i="1"/>
  <c r="R24" i="2"/>
  <c r="P24" i="2"/>
  <c r="H6" i="21"/>
  <c r="H6" i="1"/>
  <c r="H12" i="21"/>
  <c r="H12" i="1"/>
  <c r="DJ21" i="2"/>
  <c r="P28" i="6"/>
  <c r="AV28" i="2" s="1"/>
  <c r="T28" i="7" s="1"/>
  <c r="G130" i="17"/>
  <c r="CY28" i="2"/>
  <c r="CW28" i="2"/>
  <c r="CK28" i="2"/>
  <c r="CS28" i="2"/>
  <c r="CU28" i="2"/>
  <c r="CQ28" i="2"/>
  <c r="P21" i="2"/>
  <c r="R21" i="2"/>
  <c r="CI22" i="2"/>
  <c r="CK22" i="2" s="1"/>
  <c r="S26" i="7"/>
  <c r="I129" i="17" s="1"/>
  <c r="CI26" i="2"/>
  <c r="CY26" i="2" s="1"/>
  <c r="Q25" i="6"/>
  <c r="S27" i="7"/>
  <c r="I130" i="17" s="1"/>
  <c r="P24" i="7"/>
  <c r="S22" i="7"/>
  <c r="I125" i="17" s="1"/>
  <c r="S25" i="7"/>
  <c r="I128" i="17" s="1"/>
  <c r="CI27" i="2"/>
  <c r="CO27" i="2" s="1"/>
  <c r="H10" i="23"/>
  <c r="H15" i="23"/>
  <c r="U27" i="7"/>
  <c r="CA23" i="2"/>
  <c r="DJ23" i="2" s="1"/>
  <c r="H11" i="23"/>
  <c r="CB24" i="2"/>
  <c r="DK24" i="2" s="1"/>
  <c r="DC23" i="2"/>
  <c r="DT23" i="2"/>
  <c r="CB23" i="2" s="1"/>
  <c r="DK23" i="2" s="1"/>
  <c r="DQ23" i="2"/>
  <c r="O23" i="7"/>
  <c r="F126" i="17" s="1"/>
  <c r="R27" i="7"/>
  <c r="H130" i="17" s="1"/>
  <c r="H23" i="27"/>
  <c r="L23" i="27" s="1"/>
  <c r="AX23" i="2"/>
  <c r="G23" i="27" s="1"/>
  <c r="BP23" i="2"/>
  <c r="BV23" i="2" s="1"/>
  <c r="DO40" i="2" s="1"/>
  <c r="BQ23" i="2"/>
  <c r="BW23" i="2" s="1"/>
  <c r="BO23" i="2"/>
  <c r="BU23" i="2" s="1"/>
  <c r="DO34" i="2"/>
  <c r="Q27" i="6"/>
  <c r="CJ27" i="2"/>
  <c r="CV27" i="2" s="1"/>
  <c r="H3" i="23"/>
  <c r="H14" i="23"/>
  <c r="DO33" i="2"/>
  <c r="P21" i="7"/>
  <c r="CB21" i="2"/>
  <c r="CJ25" i="2"/>
  <c r="CX25" i="2" s="1"/>
  <c r="CI25" i="2"/>
  <c r="CY25" i="2" s="1"/>
  <c r="CT28" i="2"/>
  <c r="CX28" i="2"/>
  <c r="R25" i="7"/>
  <c r="H128" i="17" s="1"/>
  <c r="V22" i="7"/>
  <c r="CN28" i="2"/>
  <c r="CP28" i="2"/>
  <c r="CZ28" i="2"/>
  <c r="CL28" i="2"/>
  <c r="CV28" i="2"/>
  <c r="U26" i="7"/>
  <c r="CJ26" i="2"/>
  <c r="CN26" i="2" s="1"/>
  <c r="R26" i="7"/>
  <c r="H129" i="17" s="1"/>
  <c r="Q26" i="6"/>
  <c r="R22" i="7"/>
  <c r="H125" i="17" s="1"/>
  <c r="CJ22" i="2"/>
  <c r="CZ22" i="2" s="1"/>
  <c r="Q22" i="6"/>
  <c r="V25" i="7" l="1"/>
  <c r="DP33" i="2"/>
  <c r="M23" i="27"/>
  <c r="N23" i="27" s="1"/>
  <c r="P26" i="6"/>
  <c r="AV26" i="2" s="1"/>
  <c r="DP32" i="2"/>
  <c r="DN32" i="2" s="1"/>
  <c r="L31" i="2"/>
  <c r="N31" i="2" s="1"/>
  <c r="T31" i="2" s="1"/>
  <c r="DP31" i="25"/>
  <c r="DN31" i="25" s="1"/>
  <c r="DP31" i="2"/>
  <c r="DN31" i="2" s="1"/>
  <c r="DU31" i="2" s="1"/>
  <c r="CH31" i="2" s="1"/>
  <c r="L33" i="2"/>
  <c r="L32" i="2"/>
  <c r="P25" i="6"/>
  <c r="AV25" i="2" s="1"/>
  <c r="T25" i="7" s="1"/>
  <c r="H10" i="21"/>
  <c r="H10" i="1"/>
  <c r="H15" i="21"/>
  <c r="H15" i="1"/>
  <c r="R23" i="2"/>
  <c r="P23" i="2"/>
  <c r="CM22" i="2"/>
  <c r="CK26" i="2"/>
  <c r="AP31" i="2"/>
  <c r="CM26" i="2"/>
  <c r="CU26" i="2"/>
  <c r="CW26" i="2"/>
  <c r="CS26" i="2"/>
  <c r="CO26" i="2"/>
  <c r="DP33" i="25"/>
  <c r="DN33" i="25" s="1"/>
  <c r="CU27" i="2"/>
  <c r="DK21" i="2"/>
  <c r="CS27" i="2"/>
  <c r="CM27" i="2"/>
  <c r="CQ26" i="2"/>
  <c r="CX27" i="2"/>
  <c r="DO38" i="2"/>
  <c r="CW27" i="2"/>
  <c r="DO37" i="2"/>
  <c r="DP32" i="25"/>
  <c r="DN32" i="25" s="1"/>
  <c r="CO22" i="2"/>
  <c r="CY22" i="2"/>
  <c r="CU22" i="2"/>
  <c r="CQ22" i="2"/>
  <c r="CY27" i="2"/>
  <c r="CK27" i="2"/>
  <c r="CQ27" i="2"/>
  <c r="CS22" i="2"/>
  <c r="CW22" i="2"/>
  <c r="H3" i="1"/>
  <c r="H3" i="21"/>
  <c r="H14" i="21"/>
  <c r="H14" i="1"/>
  <c r="CR22" i="2"/>
  <c r="P23" i="7"/>
  <c r="T26" i="7"/>
  <c r="CZ27" i="2"/>
  <c r="DO35" i="2"/>
  <c r="P22" i="6"/>
  <c r="AV22" i="2" s="1"/>
  <c r="CT27" i="2"/>
  <c r="CP27" i="2"/>
  <c r="P27" i="6"/>
  <c r="AV27" i="2" s="1"/>
  <c r="Q21" i="7"/>
  <c r="G124" i="17" s="1"/>
  <c r="Q24" i="7"/>
  <c r="G127" i="17" s="1"/>
  <c r="O24" i="6"/>
  <c r="CD24" i="2"/>
  <c r="CC24" i="2"/>
  <c r="DL24" i="2"/>
  <c r="DM24" i="2" s="1"/>
  <c r="DO39" i="2"/>
  <c r="DO36" i="2"/>
  <c r="CX26" i="2"/>
  <c r="CL27" i="2"/>
  <c r="CR27" i="2"/>
  <c r="CN27" i="2"/>
  <c r="H9" i="23"/>
  <c r="DP35" i="25" s="1"/>
  <c r="DN35" i="25" s="1"/>
  <c r="H4" i="23"/>
  <c r="Q23" i="7"/>
  <c r="DL23" i="2"/>
  <c r="DM23" i="2" s="1"/>
  <c r="CD23" i="2"/>
  <c r="CC23" i="2"/>
  <c r="O23" i="6"/>
  <c r="DL21" i="2"/>
  <c r="DM21" i="2" s="1"/>
  <c r="DP35" i="2"/>
  <c r="CC21" i="2"/>
  <c r="O21" i="6"/>
  <c r="DN33" i="2"/>
  <c r="CD21" i="2"/>
  <c r="CO25" i="2"/>
  <c r="CM25" i="2"/>
  <c r="CW25" i="2"/>
  <c r="CK25" i="2"/>
  <c r="CT25" i="2"/>
  <c r="CV25" i="2"/>
  <c r="CL25" i="2"/>
  <c r="CN25" i="2"/>
  <c r="CZ25" i="2"/>
  <c r="CP25" i="2"/>
  <c r="CZ26" i="2"/>
  <c r="CR25" i="2"/>
  <c r="CU25" i="2"/>
  <c r="CS25" i="2"/>
  <c r="CQ25" i="2"/>
  <c r="CT26" i="2"/>
  <c r="CL26" i="2"/>
  <c r="CV26" i="2"/>
  <c r="CP26" i="2"/>
  <c r="CR26" i="2"/>
  <c r="CX22" i="2"/>
  <c r="CL22" i="2"/>
  <c r="CT22" i="2"/>
  <c r="CN22" i="2"/>
  <c r="CV22" i="2"/>
  <c r="CP22" i="2"/>
  <c r="X31" i="2" l="1"/>
  <c r="M32" i="2"/>
  <c r="AH31" i="2"/>
  <c r="V31" i="2"/>
  <c r="U31" i="2"/>
  <c r="AK31" i="2"/>
  <c r="AE31" i="2"/>
  <c r="AB31" i="2"/>
  <c r="AG31" i="2"/>
  <c r="Z31" i="2"/>
  <c r="AL31" i="2"/>
  <c r="AM31" i="2"/>
  <c r="AF31" i="2"/>
  <c r="AC31" i="2"/>
  <c r="AA31" i="2"/>
  <c r="AI31" i="2"/>
  <c r="L34" i="2"/>
  <c r="AN31" i="2"/>
  <c r="AD31" i="2"/>
  <c r="AQ31" i="2"/>
  <c r="AR31" i="2" s="1"/>
  <c r="AJ31" i="2"/>
  <c r="S31" i="2"/>
  <c r="AO31" i="2"/>
  <c r="Y31" i="2"/>
  <c r="W31" i="2"/>
  <c r="M29" i="2"/>
  <c r="DP30" i="2"/>
  <c r="DN30" i="2" s="1"/>
  <c r="DP29" i="25"/>
  <c r="DN29" i="25" s="1"/>
  <c r="DP29" i="2"/>
  <c r="DN29" i="2" s="1"/>
  <c r="N32" i="2"/>
  <c r="W32" i="2" s="1"/>
  <c r="L40" i="2"/>
  <c r="L36" i="2"/>
  <c r="M33" i="2"/>
  <c r="N33" i="2" s="1"/>
  <c r="H9" i="1"/>
  <c r="H9" i="21"/>
  <c r="H4" i="21"/>
  <c r="H4" i="1"/>
  <c r="M30" i="2"/>
  <c r="L35" i="2"/>
  <c r="DN35" i="2"/>
  <c r="G126" i="17"/>
  <c r="F11" i="13" s="1"/>
  <c r="T27" i="7"/>
  <c r="DP30" i="25"/>
  <c r="DN30" i="25" s="1"/>
  <c r="V24" i="7"/>
  <c r="U24" i="7"/>
  <c r="CI24" i="2"/>
  <c r="CS24" i="2" s="1"/>
  <c r="Q24" i="6"/>
  <c r="R24" i="7"/>
  <c r="H127" i="17" s="1"/>
  <c r="CJ24" i="2"/>
  <c r="CZ24" i="2" s="1"/>
  <c r="S24" i="7"/>
  <c r="V23" i="7"/>
  <c r="U23" i="7"/>
  <c r="CI23" i="2"/>
  <c r="CM23" i="2" s="1"/>
  <c r="R23" i="7"/>
  <c r="H126" i="17" s="1"/>
  <c r="CJ23" i="2"/>
  <c r="CT23" i="2" s="1"/>
  <c r="Q23" i="6"/>
  <c r="DP36" i="2"/>
  <c r="DN36" i="2" s="1"/>
  <c r="DP36" i="25"/>
  <c r="DN36" i="25" s="1"/>
  <c r="S23" i="7"/>
  <c r="V21" i="7"/>
  <c r="U21" i="7"/>
  <c r="CI21" i="2"/>
  <c r="CU21" i="2" s="1"/>
  <c r="Q21" i="6"/>
  <c r="CJ21" i="2"/>
  <c r="CX21" i="2" s="1"/>
  <c r="R21" i="7"/>
  <c r="H124" i="17" s="1"/>
  <c r="S21" i="7"/>
  <c r="I124" i="17" s="1"/>
  <c r="T22" i="7"/>
  <c r="W31" i="7" l="1"/>
  <c r="J134" i="17" s="1"/>
  <c r="CF31" i="2"/>
  <c r="DR31" i="2" s="1"/>
  <c r="AW31" i="2"/>
  <c r="G31" i="7" s="1"/>
  <c r="AT31" i="2"/>
  <c r="CG31" i="2" s="1"/>
  <c r="U32" i="2"/>
  <c r="AO32" i="2"/>
  <c r="AC32" i="2"/>
  <c r="AL32" i="2"/>
  <c r="AG32" i="2"/>
  <c r="AY31" i="2"/>
  <c r="H31" i="7" s="1"/>
  <c r="AS31" i="2"/>
  <c r="BL31" i="2" s="1"/>
  <c r="BN31" i="2" s="1"/>
  <c r="X31" i="7"/>
  <c r="K134" i="17" s="1"/>
  <c r="AB32" i="2"/>
  <c r="DB31" i="2"/>
  <c r="Z32" i="2"/>
  <c r="DS31" i="2"/>
  <c r="DU33" i="2"/>
  <c r="CH33" i="2" s="1"/>
  <c r="T32" i="2"/>
  <c r="M34" i="2"/>
  <c r="N34" i="2" s="1"/>
  <c r="AJ34" i="2" s="1"/>
  <c r="AA32" i="2"/>
  <c r="S32" i="2"/>
  <c r="AM32" i="2"/>
  <c r="X32" i="2"/>
  <c r="V32" i="2"/>
  <c r="AE32" i="2"/>
  <c r="AP32" i="2"/>
  <c r="AF32" i="2"/>
  <c r="AH32" i="2"/>
  <c r="AI32" i="2"/>
  <c r="AQ32" i="2"/>
  <c r="DU32" i="2"/>
  <c r="CH32" i="2" s="1"/>
  <c r="AJ32" i="2"/>
  <c r="AD32" i="2"/>
  <c r="L29" i="2"/>
  <c r="N29" i="2" s="1"/>
  <c r="DU29" i="2" s="1"/>
  <c r="CH29" i="2" s="1"/>
  <c r="M35" i="2"/>
  <c r="N35" i="2" s="1"/>
  <c r="Y32" i="2"/>
  <c r="AN32" i="2"/>
  <c r="AK32" i="2"/>
  <c r="Y33" i="2"/>
  <c r="S33" i="2"/>
  <c r="AJ33" i="2"/>
  <c r="AF33" i="2"/>
  <c r="AL33" i="2"/>
  <c r="AD33" i="2"/>
  <c r="AP33" i="2"/>
  <c r="W33" i="2"/>
  <c r="AK33" i="2"/>
  <c r="AO33" i="2"/>
  <c r="AM33" i="2"/>
  <c r="AA33" i="2"/>
  <c r="AB33" i="2"/>
  <c r="AG33" i="2"/>
  <c r="U33" i="2"/>
  <c r="X33" i="2"/>
  <c r="V33" i="2"/>
  <c r="AE33" i="2"/>
  <c r="AI33" i="2"/>
  <c r="Z33" i="2"/>
  <c r="AC33" i="2"/>
  <c r="AQ33" i="2"/>
  <c r="AH33" i="2"/>
  <c r="T33" i="2"/>
  <c r="AN33" i="2"/>
  <c r="L30" i="2"/>
  <c r="N30" i="2" s="1"/>
  <c r="M36" i="2"/>
  <c r="N36" i="2" s="1"/>
  <c r="CR24" i="2"/>
  <c r="CM24" i="2"/>
  <c r="CW24" i="2"/>
  <c r="CM21" i="2"/>
  <c r="CY21" i="2"/>
  <c r="CN21" i="2"/>
  <c r="CP24" i="2"/>
  <c r="CQ21" i="2"/>
  <c r="CL24" i="2"/>
  <c r="CO21" i="2"/>
  <c r="CY23" i="2"/>
  <c r="CX24" i="2"/>
  <c r="CK24" i="2"/>
  <c r="CO24" i="2"/>
  <c r="CU24" i="2"/>
  <c r="CY24" i="2"/>
  <c r="CQ24" i="2"/>
  <c r="CU23" i="2"/>
  <c r="I127" i="17"/>
  <c r="P24" i="6"/>
  <c r="AV24" i="2" s="1"/>
  <c r="CO23" i="2"/>
  <c r="CS23" i="2"/>
  <c r="CT24" i="2"/>
  <c r="CR21" i="2"/>
  <c r="CW23" i="2"/>
  <c r="CN24" i="2"/>
  <c r="CV24" i="2"/>
  <c r="CW21" i="2"/>
  <c r="CP23" i="2"/>
  <c r="CQ23" i="2"/>
  <c r="CK23" i="2"/>
  <c r="CL23" i="2"/>
  <c r="CZ23" i="2"/>
  <c r="CX23" i="2"/>
  <c r="CN23" i="2"/>
  <c r="I126" i="17"/>
  <c r="P23" i="6"/>
  <c r="AV23" i="2" s="1"/>
  <c r="CV23" i="2"/>
  <c r="CR23" i="2"/>
  <c r="CP21" i="2"/>
  <c r="CV21" i="2"/>
  <c r="CL21" i="2"/>
  <c r="P21" i="6"/>
  <c r="AV21" i="2" s="1"/>
  <c r="CT21" i="2"/>
  <c r="CZ21" i="2"/>
  <c r="CS21" i="2"/>
  <c r="CK21" i="2"/>
  <c r="O31" i="7"/>
  <c r="F134" i="17" s="1"/>
  <c r="DT31" i="2"/>
  <c r="DC31" i="2"/>
  <c r="DQ31" i="2"/>
  <c r="AX31" i="2"/>
  <c r="G31" i="27" s="1"/>
  <c r="CA31" i="2" l="1"/>
  <c r="BQ31" i="2"/>
  <c r="BW31" i="2" s="1"/>
  <c r="BO31" i="2"/>
  <c r="BU31" i="2" s="1"/>
  <c r="BP31" i="2"/>
  <c r="BV31" i="2" s="1"/>
  <c r="H31" i="27"/>
  <c r="L31" i="27" s="1"/>
  <c r="AR33" i="2"/>
  <c r="Z34" i="2"/>
  <c r="U34" i="2"/>
  <c r="X34" i="2"/>
  <c r="S34" i="2"/>
  <c r="AL34" i="2"/>
  <c r="AF34" i="2"/>
  <c r="AD34" i="2"/>
  <c r="AE34" i="2"/>
  <c r="AM34" i="2"/>
  <c r="V34" i="2"/>
  <c r="AK34" i="2"/>
  <c r="AR32" i="2"/>
  <c r="AW32" i="2" s="1"/>
  <c r="G32" i="7" s="1"/>
  <c r="Y34" i="2"/>
  <c r="AA34" i="2"/>
  <c r="AN34" i="2"/>
  <c r="AQ34" i="2"/>
  <c r="W34" i="2"/>
  <c r="AB34" i="2"/>
  <c r="AP34" i="2"/>
  <c r="T34" i="2"/>
  <c r="AC34" i="2"/>
  <c r="AH34" i="2"/>
  <c r="AG34" i="2"/>
  <c r="AO34" i="2"/>
  <c r="AI34" i="2"/>
  <c r="DJ31" i="2"/>
  <c r="P31" i="2"/>
  <c r="R31" i="2"/>
  <c r="P31" i="7"/>
  <c r="V35" i="2"/>
  <c r="X35" i="2"/>
  <c r="AJ35" i="2"/>
  <c r="AA35" i="2"/>
  <c r="AP35" i="2"/>
  <c r="AH35" i="2"/>
  <c r="Y35" i="2"/>
  <c r="W35" i="2"/>
  <c r="AM35" i="2"/>
  <c r="AQ35" i="2"/>
  <c r="AF35" i="2"/>
  <c r="AC35" i="2"/>
  <c r="AE35" i="2"/>
  <c r="AN35" i="2"/>
  <c r="Z35" i="2"/>
  <c r="AB35" i="2"/>
  <c r="S35" i="2"/>
  <c r="U35" i="2"/>
  <c r="AI35" i="2"/>
  <c r="AL35" i="2"/>
  <c r="DU35" i="2"/>
  <c r="CH35" i="2" s="1"/>
  <c r="AG35" i="2"/>
  <c r="AK35" i="2"/>
  <c r="AD35" i="2"/>
  <c r="T35" i="2"/>
  <c r="AO35" i="2"/>
  <c r="W29" i="2"/>
  <c r="S29" i="2"/>
  <c r="V29" i="2"/>
  <c r="AF29" i="2"/>
  <c r="AI29" i="2"/>
  <c r="X29" i="2"/>
  <c r="AC29" i="2"/>
  <c r="AB29" i="2"/>
  <c r="AJ29" i="2"/>
  <c r="Z29" i="2"/>
  <c r="AE29" i="2"/>
  <c r="AD29" i="2"/>
  <c r="Y29" i="2"/>
  <c r="AK29" i="2"/>
  <c r="U29" i="2"/>
  <c r="AH29" i="2"/>
  <c r="AL29" i="2"/>
  <c r="T29" i="2"/>
  <c r="AM29" i="2"/>
  <c r="AQ29" i="2"/>
  <c r="AR29" i="2" s="1"/>
  <c r="AG29" i="2"/>
  <c r="AA29" i="2"/>
  <c r="AO29" i="2"/>
  <c r="AN29" i="2"/>
  <c r="AP29" i="2"/>
  <c r="AW33" i="2"/>
  <c r="G33" i="7" s="1"/>
  <c r="CF33" i="2"/>
  <c r="AT33" i="2"/>
  <c r="W33" i="7"/>
  <c r="J136" i="17" s="1"/>
  <c r="DU30" i="2"/>
  <c r="CH30" i="2" s="1"/>
  <c r="AO30" i="2"/>
  <c r="AK30" i="2"/>
  <c r="AA30" i="2"/>
  <c r="AL30" i="2"/>
  <c r="W30" i="2"/>
  <c r="AD30" i="2"/>
  <c r="S30" i="2"/>
  <c r="V30" i="2"/>
  <c r="AM30" i="2"/>
  <c r="AC30" i="2"/>
  <c r="AB30" i="2"/>
  <c r="T30" i="2"/>
  <c r="AP30" i="2"/>
  <c r="AJ30" i="2"/>
  <c r="Z30" i="2"/>
  <c r="AH30" i="2"/>
  <c r="AN30" i="2"/>
  <c r="U30" i="2"/>
  <c r="Y30" i="2"/>
  <c r="AG30" i="2"/>
  <c r="AF30" i="2"/>
  <c r="AE30" i="2"/>
  <c r="AI30" i="2"/>
  <c r="X30" i="2"/>
  <c r="AQ30" i="2"/>
  <c r="Y36" i="2"/>
  <c r="V36" i="2"/>
  <c r="AQ36" i="2"/>
  <c r="AI36" i="2"/>
  <c r="AG36" i="2"/>
  <c r="AF36" i="2"/>
  <c r="AO36" i="2"/>
  <c r="AH36" i="2"/>
  <c r="AN36" i="2"/>
  <c r="AC36" i="2"/>
  <c r="S36" i="2"/>
  <c r="U36" i="2"/>
  <c r="AK36" i="2"/>
  <c r="Z36" i="2"/>
  <c r="AD36" i="2"/>
  <c r="AP36" i="2"/>
  <c r="X36" i="2"/>
  <c r="AA36" i="2"/>
  <c r="W36" i="2"/>
  <c r="T36" i="2"/>
  <c r="AE36" i="2"/>
  <c r="AL36" i="2"/>
  <c r="AB36" i="2"/>
  <c r="AJ36" i="2"/>
  <c r="AM36" i="2"/>
  <c r="DU36" i="2"/>
  <c r="CH36" i="2" s="1"/>
  <c r="D11" i="13"/>
  <c r="T23" i="7"/>
  <c r="T21" i="7"/>
  <c r="T24" i="7"/>
  <c r="CB31" i="2"/>
  <c r="G11" i="13" l="1"/>
  <c r="M31" i="27"/>
  <c r="N31" i="27" s="1"/>
  <c r="AT32" i="2"/>
  <c r="CG32" i="2" s="1"/>
  <c r="CF32" i="2"/>
  <c r="DS32" i="2" s="1"/>
  <c r="W32" i="7"/>
  <c r="J135" i="17" s="1"/>
  <c r="AR35" i="2"/>
  <c r="CF35" i="2" s="1"/>
  <c r="DK31" i="2"/>
  <c r="I17" i="21"/>
  <c r="I17" i="1"/>
  <c r="I11" i="21"/>
  <c r="I11" i="1"/>
  <c r="AT29" i="2"/>
  <c r="CF29" i="2"/>
  <c r="AW29" i="2"/>
  <c r="G29" i="7" s="1"/>
  <c r="W29" i="7"/>
  <c r="J132" i="17" s="1"/>
  <c r="X32" i="7"/>
  <c r="K135" i="17" s="1"/>
  <c r="AY32" i="2"/>
  <c r="H32" i="7" s="1"/>
  <c r="AS32" i="2"/>
  <c r="BL32" i="2" s="1"/>
  <c r="BN32" i="2" s="1"/>
  <c r="AY33" i="2"/>
  <c r="H33" i="7" s="1"/>
  <c r="AS33" i="2"/>
  <c r="BL33" i="2" s="1"/>
  <c r="BN33" i="2" s="1"/>
  <c r="CG33" i="2"/>
  <c r="X33" i="7"/>
  <c r="K136" i="17" s="1"/>
  <c r="DR33" i="2"/>
  <c r="DB33" i="2"/>
  <c r="DS33" i="2"/>
  <c r="AR30" i="2"/>
  <c r="AR36" i="2"/>
  <c r="Q31" i="7"/>
  <c r="G134" i="17" s="1"/>
  <c r="DL31" i="2"/>
  <c r="DM31" i="2" s="1"/>
  <c r="CD31" i="2"/>
  <c r="CC31" i="2"/>
  <c r="O31" i="6" l="1"/>
  <c r="AT35" i="2"/>
  <c r="X35" i="7" s="1"/>
  <c r="K138" i="17" s="1"/>
  <c r="W35" i="7"/>
  <c r="J138" i="17" s="1"/>
  <c r="AW35" i="2"/>
  <c r="G35" i="7" s="1"/>
  <c r="DR32" i="2"/>
  <c r="DB32" i="2"/>
  <c r="L46" i="2"/>
  <c r="DB35" i="2"/>
  <c r="DR35" i="2"/>
  <c r="DS35" i="2"/>
  <c r="S31" i="7"/>
  <c r="CA33" i="2"/>
  <c r="DJ33" i="2" s="1"/>
  <c r="CA32" i="2"/>
  <c r="DB29" i="2"/>
  <c r="DS29" i="2"/>
  <c r="DR29" i="2"/>
  <c r="AS29" i="2"/>
  <c r="BL29" i="2" s="1"/>
  <c r="X29" i="7"/>
  <c r="K132" i="17" s="1"/>
  <c r="AY29" i="2"/>
  <c r="H29" i="7" s="1"/>
  <c r="CG29" i="2"/>
  <c r="O32" i="7"/>
  <c r="F135" i="17" s="1"/>
  <c r="DQ32" i="2"/>
  <c r="DT32" i="2"/>
  <c r="CB32" i="2" s="1"/>
  <c r="DC32" i="2"/>
  <c r="BP32" i="2"/>
  <c r="BV32" i="2" s="1"/>
  <c r="H2" i="23" s="1"/>
  <c r="AX32" i="2"/>
  <c r="G32" i="27" s="1"/>
  <c r="H32" i="27"/>
  <c r="L32" i="27" s="1"/>
  <c r="BQ32" i="2"/>
  <c r="BW32" i="2" s="1"/>
  <c r="BO32" i="2"/>
  <c r="BU32" i="2" s="1"/>
  <c r="H33" i="27"/>
  <c r="L33" i="27" s="1"/>
  <c r="BQ33" i="2"/>
  <c r="BW33" i="2" s="1"/>
  <c r="AX33" i="2"/>
  <c r="G33" i="27" s="1"/>
  <c r="BO33" i="2"/>
  <c r="BU33" i="2" s="1"/>
  <c r="BP33" i="2"/>
  <c r="BV33" i="2" s="1"/>
  <c r="I6" i="23" s="1"/>
  <c r="AW30" i="2"/>
  <c r="G30" i="7" s="1"/>
  <c r="CF30" i="2"/>
  <c r="AT30" i="2"/>
  <c r="W30" i="7"/>
  <c r="J133" i="17" s="1"/>
  <c r="DC33" i="2"/>
  <c r="DT33" i="2"/>
  <c r="CB33" i="2" s="1"/>
  <c r="DK33" i="2" s="1"/>
  <c r="DQ33" i="2"/>
  <c r="O33" i="7"/>
  <c r="F136" i="17" s="1"/>
  <c r="AY35" i="2"/>
  <c r="H35" i="7" s="1"/>
  <c r="CG35" i="2"/>
  <c r="DC35" i="2" s="1"/>
  <c r="AS35" i="2"/>
  <c r="AW36" i="2"/>
  <c r="G36" i="7" s="1"/>
  <c r="W36" i="7"/>
  <c r="J139" i="17" s="1"/>
  <c r="AT36" i="2"/>
  <c r="CF36" i="2"/>
  <c r="V31" i="7"/>
  <c r="P31" i="6" s="1"/>
  <c r="AV31" i="2" s="1"/>
  <c r="U31" i="7"/>
  <c r="I134" i="17"/>
  <c r="R31" i="7"/>
  <c r="H134" i="17" s="1"/>
  <c r="Q31" i="6"/>
  <c r="CI31" i="2"/>
  <c r="CJ31" i="2"/>
  <c r="CA35" i="2" l="1"/>
  <c r="DJ35" i="2" s="1"/>
  <c r="M33" i="27"/>
  <c r="N33" i="27" s="1"/>
  <c r="M32" i="27"/>
  <c r="N32" i="27" s="1"/>
  <c r="BO35" i="2"/>
  <c r="BU35" i="2" s="1"/>
  <c r="BL35" i="2"/>
  <c r="BN35" i="2" s="1"/>
  <c r="R33" i="2"/>
  <c r="P33" i="2"/>
  <c r="DJ32" i="2"/>
  <c r="I16" i="23"/>
  <c r="DK32" i="2"/>
  <c r="R32" i="2"/>
  <c r="P32" i="2"/>
  <c r="DT35" i="2"/>
  <c r="CB35" i="2" s="1"/>
  <c r="DK35" i="2" s="1"/>
  <c r="O35" i="7"/>
  <c r="F138" i="17" s="1"/>
  <c r="DQ35" i="2"/>
  <c r="BN29" i="2"/>
  <c r="AX35" i="2"/>
  <c r="G35" i="27" s="1"/>
  <c r="BP35" i="2"/>
  <c r="BV35" i="2" s="1"/>
  <c r="H35" i="27"/>
  <c r="L35" i="27" s="1"/>
  <c r="BQ35" i="2"/>
  <c r="BW35" i="2" s="1"/>
  <c r="CA29" i="2"/>
  <c r="P32" i="7"/>
  <c r="P33" i="7"/>
  <c r="T31" i="7"/>
  <c r="Q32" i="7"/>
  <c r="DC29" i="2"/>
  <c r="DT29" i="2"/>
  <c r="CB29" i="2" s="1"/>
  <c r="DQ29" i="2"/>
  <c r="BO29" i="2"/>
  <c r="BU29" i="2" s="1"/>
  <c r="AX29" i="2"/>
  <c r="G29" i="27" s="1"/>
  <c r="H29" i="27"/>
  <c r="L29" i="27" s="1"/>
  <c r="BP29" i="2"/>
  <c r="BV29" i="2" s="1"/>
  <c r="BQ29" i="2"/>
  <c r="BW29" i="2" s="1"/>
  <c r="O29" i="7"/>
  <c r="F132" i="17" s="1"/>
  <c r="DL32" i="2"/>
  <c r="DM32" i="2" s="1"/>
  <c r="CC32" i="2"/>
  <c r="CD32" i="2"/>
  <c r="CJ32" i="2" s="1"/>
  <c r="O32" i="6"/>
  <c r="U32" i="7" s="1"/>
  <c r="I11" i="23"/>
  <c r="I17" i="23"/>
  <c r="I10" i="23"/>
  <c r="Q33" i="7"/>
  <c r="DL33" i="2"/>
  <c r="DM33" i="2" s="1"/>
  <c r="CC33" i="2"/>
  <c r="CD33" i="2"/>
  <c r="AY30" i="2"/>
  <c r="H30" i="7" s="1"/>
  <c r="AS30" i="2"/>
  <c r="BL30" i="2" s="1"/>
  <c r="BN30" i="2" s="1"/>
  <c r="X30" i="7"/>
  <c r="K133" i="17" s="1"/>
  <c r="CG30" i="2"/>
  <c r="DB30" i="2"/>
  <c r="DS30" i="2"/>
  <c r="DR30" i="2"/>
  <c r="O33" i="6"/>
  <c r="DB36" i="2"/>
  <c r="DS36" i="2"/>
  <c r="DR36" i="2"/>
  <c r="CG36" i="2"/>
  <c r="AS36" i="2"/>
  <c r="BL36" i="2" s="1"/>
  <c r="BN36" i="2" s="1"/>
  <c r="AY36" i="2"/>
  <c r="H36" i="7" s="1"/>
  <c r="X36" i="7"/>
  <c r="K139" i="17" s="1"/>
  <c r="P35" i="7"/>
  <c r="CX31" i="2"/>
  <c r="CT31" i="2"/>
  <c r="CV31" i="2"/>
  <c r="CL31" i="2"/>
  <c r="CR31" i="2"/>
  <c r="CZ31" i="2"/>
  <c r="CP31" i="2"/>
  <c r="CN31" i="2"/>
  <c r="CU31" i="2"/>
  <c r="CK31" i="2"/>
  <c r="CO31" i="2"/>
  <c r="CM31" i="2"/>
  <c r="CW31" i="2"/>
  <c r="CS31" i="2"/>
  <c r="CQ31" i="2"/>
  <c r="CY31" i="2"/>
  <c r="M35" i="27" l="1"/>
  <c r="N35" i="27" s="1"/>
  <c r="M29" i="27"/>
  <c r="N29" i="27" s="1"/>
  <c r="CN32" i="2"/>
  <c r="R32" i="7"/>
  <c r="H135" i="17" s="1"/>
  <c r="Q32" i="6"/>
  <c r="CI32" i="2"/>
  <c r="V32" i="7"/>
  <c r="R35" i="2"/>
  <c r="P35" i="2"/>
  <c r="I6" i="21"/>
  <c r="I6" i="1"/>
  <c r="I16" i="21"/>
  <c r="I16" i="1"/>
  <c r="H2" i="1"/>
  <c r="H2" i="21"/>
  <c r="I10" i="21"/>
  <c r="I10" i="1"/>
  <c r="S32" i="7"/>
  <c r="I135" i="17" s="1"/>
  <c r="G136" i="17"/>
  <c r="CA36" i="2"/>
  <c r="DJ36" i="2" s="1"/>
  <c r="P29" i="7"/>
  <c r="DJ29" i="2"/>
  <c r="P29" i="2"/>
  <c r="R29" i="2"/>
  <c r="G135" i="17"/>
  <c r="O29" i="6"/>
  <c r="Q35" i="7"/>
  <c r="G138" i="17" s="1"/>
  <c r="CD29" i="2"/>
  <c r="H5" i="23"/>
  <c r="DO41" i="2"/>
  <c r="DK29" i="2"/>
  <c r="Q29" i="7"/>
  <c r="DL29" i="2"/>
  <c r="DM29" i="2" s="1"/>
  <c r="CC29" i="2"/>
  <c r="CA30" i="2"/>
  <c r="O30" i="7"/>
  <c r="F133" i="17" s="1"/>
  <c r="DT30" i="2"/>
  <c r="DC30" i="2"/>
  <c r="DQ30" i="2"/>
  <c r="BP30" i="2"/>
  <c r="BV30" i="2" s="1"/>
  <c r="AX30" i="2"/>
  <c r="G30" i="27" s="1"/>
  <c r="H30" i="27"/>
  <c r="L30" i="27" s="1"/>
  <c r="BQ30" i="2"/>
  <c r="BW30" i="2" s="1"/>
  <c r="BO30" i="2"/>
  <c r="BU30" i="2" s="1"/>
  <c r="Q33" i="6"/>
  <c r="CJ33" i="2"/>
  <c r="CT33" i="2" s="1"/>
  <c r="CI33" i="2"/>
  <c r="CU33" i="2" s="1"/>
  <c r="R33" i="7"/>
  <c r="H136" i="17" s="1"/>
  <c r="S33" i="7"/>
  <c r="I136" i="17" s="1"/>
  <c r="U33" i="7"/>
  <c r="V33" i="7"/>
  <c r="AX36" i="2"/>
  <c r="G36" i="27" s="1"/>
  <c r="H36" i="27"/>
  <c r="L36" i="27" s="1"/>
  <c r="BQ36" i="2"/>
  <c r="BW36" i="2" s="1"/>
  <c r="BP36" i="2"/>
  <c r="BV36" i="2" s="1"/>
  <c r="BO36" i="2"/>
  <c r="BU36" i="2" s="1"/>
  <c r="DC36" i="2"/>
  <c r="DQ36" i="2"/>
  <c r="DT36" i="2"/>
  <c r="O36" i="7"/>
  <c r="F139" i="17" s="1"/>
  <c r="CL32" i="2"/>
  <c r="CX32" i="2"/>
  <c r="CV32" i="2"/>
  <c r="CZ32" i="2"/>
  <c r="CT32" i="2"/>
  <c r="CP32" i="2"/>
  <c r="CR32" i="2"/>
  <c r="CM32" i="2"/>
  <c r="CQ32" i="2"/>
  <c r="CW32" i="2"/>
  <c r="CO32" i="2"/>
  <c r="CS32" i="2"/>
  <c r="CU32" i="2"/>
  <c r="CY32" i="2"/>
  <c r="CK32" i="2"/>
  <c r="DL35" i="2"/>
  <c r="DM35" i="2" s="1"/>
  <c r="CC35" i="2"/>
  <c r="CD35" i="2"/>
  <c r="O35" i="6"/>
  <c r="M36" i="27" l="1"/>
  <c r="N36" i="27" s="1"/>
  <c r="M30" i="27"/>
  <c r="N30" i="27" s="1"/>
  <c r="P32" i="6"/>
  <c r="AV32" i="2" s="1"/>
  <c r="R36" i="2"/>
  <c r="P36" i="2"/>
  <c r="I19" i="21"/>
  <c r="I19" i="1"/>
  <c r="I12" i="21"/>
  <c r="I12" i="1"/>
  <c r="M42" i="2"/>
  <c r="G132" i="17"/>
  <c r="M37" i="2"/>
  <c r="DJ30" i="2"/>
  <c r="P36" i="7"/>
  <c r="I13" i="23"/>
  <c r="I18" i="23"/>
  <c r="P30" i="2"/>
  <c r="R30" i="2"/>
  <c r="I3" i="21"/>
  <c r="I3" i="1"/>
  <c r="I4" i="21"/>
  <c r="I4" i="1"/>
  <c r="U29" i="7"/>
  <c r="V29" i="7"/>
  <c r="S35" i="7"/>
  <c r="I138" i="17" s="1"/>
  <c r="P30" i="7"/>
  <c r="T32" i="7"/>
  <c r="P33" i="6"/>
  <c r="AV33" i="2" s="1"/>
  <c r="I12" i="23"/>
  <c r="I19" i="23"/>
  <c r="H8" i="23"/>
  <c r="I7" i="23"/>
  <c r="DP34" i="25"/>
  <c r="DN34" i="25" s="1"/>
  <c r="DP34" i="2"/>
  <c r="DN34" i="2" s="1"/>
  <c r="DU34" i="2" s="1"/>
  <c r="CH34" i="2" s="1"/>
  <c r="AR34" i="2" s="1"/>
  <c r="CI29" i="2"/>
  <c r="CQ29" i="2" s="1"/>
  <c r="Q29" i="6"/>
  <c r="R29" i="7"/>
  <c r="H132" i="17" s="1"/>
  <c r="CJ29" i="2"/>
  <c r="CP29" i="2" s="1"/>
  <c r="CB30" i="2"/>
  <c r="S29" i="7"/>
  <c r="CO33" i="2"/>
  <c r="CM33" i="2"/>
  <c r="CK33" i="2"/>
  <c r="CW33" i="2"/>
  <c r="CN33" i="2"/>
  <c r="CS33" i="2"/>
  <c r="CX33" i="2"/>
  <c r="CY33" i="2"/>
  <c r="CV33" i="2"/>
  <c r="DO45" i="2"/>
  <c r="DO42" i="2"/>
  <c r="I4" i="23"/>
  <c r="DO43" i="2"/>
  <c r="DO44" i="2"/>
  <c r="I3" i="23"/>
  <c r="CQ33" i="2"/>
  <c r="CZ33" i="2"/>
  <c r="CP33" i="2"/>
  <c r="CR33" i="2"/>
  <c r="CL33" i="2"/>
  <c r="CB36" i="2"/>
  <c r="DK36" i="2" s="1"/>
  <c r="U35" i="7"/>
  <c r="V35" i="7"/>
  <c r="CJ35" i="2"/>
  <c r="Q35" i="6"/>
  <c r="CI35" i="2"/>
  <c r="R35" i="7"/>
  <c r="H138" i="17" s="1"/>
  <c r="P35" i="6" l="1"/>
  <c r="AV35" i="2" s="1"/>
  <c r="I18" i="21"/>
  <c r="I18" i="1"/>
  <c r="I13" i="21"/>
  <c r="I13" i="1"/>
  <c r="L44" i="2"/>
  <c r="L43" i="2"/>
  <c r="M41" i="2"/>
  <c r="CY29" i="2"/>
  <c r="DK30" i="2"/>
  <c r="H27" i="23"/>
  <c r="DP37" i="2"/>
  <c r="DN37" i="2" s="1"/>
  <c r="DP37" i="25"/>
  <c r="DN37" i="25" s="1"/>
  <c r="H8" i="21"/>
  <c r="H8" i="1"/>
  <c r="I7" i="21"/>
  <c r="I7" i="1"/>
  <c r="CZ29" i="2"/>
  <c r="M38" i="2"/>
  <c r="M39" i="2"/>
  <c r="L45" i="2"/>
  <c r="CT29" i="2"/>
  <c r="CX29" i="2"/>
  <c r="CU29" i="2"/>
  <c r="CL29" i="2"/>
  <c r="CM29" i="2"/>
  <c r="T33" i="7"/>
  <c r="CR29" i="2"/>
  <c r="T35" i="7"/>
  <c r="CK29" i="2"/>
  <c r="CW29" i="2"/>
  <c r="CN29" i="2"/>
  <c r="H26" i="23"/>
  <c r="CS29" i="2"/>
  <c r="I132" i="17"/>
  <c r="P29" i="6"/>
  <c r="AV29" i="2" s="1"/>
  <c r="CC30" i="2"/>
  <c r="CD30" i="2"/>
  <c r="DL30" i="2"/>
  <c r="DM30" i="2" s="1"/>
  <c r="Q30" i="7"/>
  <c r="G133" i="17" s="1"/>
  <c r="O30" i="6"/>
  <c r="DP38" i="2"/>
  <c r="DN38" i="2" s="1"/>
  <c r="DP38" i="25"/>
  <c r="DN38" i="25" s="1"/>
  <c r="CV29" i="2"/>
  <c r="W34" i="7"/>
  <c r="J137" i="17" s="1"/>
  <c r="AW34" i="2"/>
  <c r="G34" i="7" s="1"/>
  <c r="AT34" i="2"/>
  <c r="CF34" i="2"/>
  <c r="CO29" i="2"/>
  <c r="DP39" i="25"/>
  <c r="DN39" i="25" s="1"/>
  <c r="DP39" i="2"/>
  <c r="DN39" i="2" s="1"/>
  <c r="DP43" i="2"/>
  <c r="DN43" i="2" s="1"/>
  <c r="DP43" i="25"/>
  <c r="DN43" i="25" s="1"/>
  <c r="Q36" i="7"/>
  <c r="G139" i="17" s="1"/>
  <c r="O36" i="6"/>
  <c r="DL36" i="2"/>
  <c r="DM36" i="2" s="1"/>
  <c r="CD36" i="2"/>
  <c r="CC36" i="2"/>
  <c r="CO35" i="2"/>
  <c r="CU35" i="2"/>
  <c r="CQ35" i="2"/>
  <c r="CS35" i="2"/>
  <c r="CK35" i="2"/>
  <c r="CM35" i="2"/>
  <c r="CW35" i="2"/>
  <c r="CY35" i="2"/>
  <c r="CT35" i="2"/>
  <c r="CR35" i="2"/>
  <c r="CL35" i="2"/>
  <c r="CN35" i="2"/>
  <c r="CV35" i="2"/>
  <c r="CX35" i="2"/>
  <c r="CP35" i="2"/>
  <c r="CZ35" i="2"/>
  <c r="L37" i="2" l="1"/>
  <c r="N37" i="2" s="1"/>
  <c r="W37" i="2" s="1"/>
  <c r="L39" i="2"/>
  <c r="N39" i="2" s="1"/>
  <c r="M40" i="2"/>
  <c r="N40" i="2" s="1"/>
  <c r="M43" i="2"/>
  <c r="N43" i="2" s="1"/>
  <c r="DU37" i="2"/>
  <c r="CH37" i="2" s="1"/>
  <c r="L38" i="2"/>
  <c r="N38" i="2" s="1"/>
  <c r="H26" i="1"/>
  <c r="H26" i="21"/>
  <c r="S30" i="7"/>
  <c r="I133" i="17" s="1"/>
  <c r="T29" i="7"/>
  <c r="V30" i="7"/>
  <c r="U30" i="7"/>
  <c r="DB34" i="2"/>
  <c r="DR34" i="2"/>
  <c r="DS34" i="2"/>
  <c r="AS34" i="2"/>
  <c r="BL34" i="2" s="1"/>
  <c r="AY34" i="2"/>
  <c r="H34" i="7" s="1"/>
  <c r="CG34" i="2"/>
  <c r="X34" i="7"/>
  <c r="K137" i="17" s="1"/>
  <c r="Q30" i="6"/>
  <c r="CJ30" i="2"/>
  <c r="R30" i="7"/>
  <c r="H133" i="17" s="1"/>
  <c r="CI30" i="2"/>
  <c r="S36" i="7"/>
  <c r="R36" i="7"/>
  <c r="H139" i="17" s="1"/>
  <c r="Q36" i="6"/>
  <c r="CI36" i="2"/>
  <c r="CY36" i="2" s="1"/>
  <c r="CJ36" i="2"/>
  <c r="CT36" i="2" s="1"/>
  <c r="U36" i="7"/>
  <c r="V36" i="7"/>
  <c r="AC37" i="2" l="1"/>
  <c r="AI37" i="2"/>
  <c r="AN37" i="2"/>
  <c r="AM37" i="2"/>
  <c r="U37" i="2"/>
  <c r="AG37" i="2"/>
  <c r="AO37" i="2"/>
  <c r="AK37" i="2"/>
  <c r="AE37" i="2"/>
  <c r="AJ37" i="2"/>
  <c r="AD37" i="2"/>
  <c r="AB37" i="2"/>
  <c r="AA37" i="2"/>
  <c r="T37" i="2"/>
  <c r="Y37" i="2"/>
  <c r="Z37" i="2"/>
  <c r="AQ37" i="2"/>
  <c r="AR37" i="2" s="1"/>
  <c r="V37" i="2"/>
  <c r="X37" i="2"/>
  <c r="S37" i="2"/>
  <c r="AL37" i="2"/>
  <c r="AF37" i="2"/>
  <c r="AP37" i="2"/>
  <c r="AH37" i="2"/>
  <c r="AQ43" i="2"/>
  <c r="AE43" i="2"/>
  <c r="AQ39" i="2"/>
  <c r="V39" i="2"/>
  <c r="AG39" i="2"/>
  <c r="AN39" i="2"/>
  <c r="AL39" i="2"/>
  <c r="AI39" i="2"/>
  <c r="Z39" i="2"/>
  <c r="DU39" i="2"/>
  <c r="CH39" i="2" s="1"/>
  <c r="AA39" i="2"/>
  <c r="AM39" i="2"/>
  <c r="AO39" i="2"/>
  <c r="X39" i="2"/>
  <c r="W39" i="2"/>
  <c r="AE39" i="2"/>
  <c r="T39" i="2"/>
  <c r="AD39" i="2"/>
  <c r="AF39" i="2"/>
  <c r="Y39" i="2"/>
  <c r="AJ39" i="2"/>
  <c r="U39" i="2"/>
  <c r="AH39" i="2"/>
  <c r="AB39" i="2"/>
  <c r="AP39" i="2"/>
  <c r="S39" i="2"/>
  <c r="AK39" i="2"/>
  <c r="AC39" i="2"/>
  <c r="AO43" i="2"/>
  <c r="V40" i="2"/>
  <c r="AE40" i="2"/>
  <c r="AH40" i="2"/>
  <c r="U40" i="2"/>
  <c r="AA40" i="2"/>
  <c r="W40" i="2"/>
  <c r="AQ40" i="2"/>
  <c r="T40" i="2"/>
  <c r="AI40" i="2"/>
  <c r="AP40" i="2"/>
  <c r="AN40" i="2"/>
  <c r="S40" i="2"/>
  <c r="AF40" i="2"/>
  <c r="AK40" i="2"/>
  <c r="AB40" i="2"/>
  <c r="AJ40" i="2"/>
  <c r="Y40" i="2"/>
  <c r="AM40" i="2"/>
  <c r="AD40" i="2"/>
  <c r="X40" i="2"/>
  <c r="AL40" i="2"/>
  <c r="AO40" i="2"/>
  <c r="AC40" i="2"/>
  <c r="AG40" i="2"/>
  <c r="Z40" i="2"/>
  <c r="AH43" i="2"/>
  <c r="Y43" i="2"/>
  <c r="T43" i="2"/>
  <c r="AG43" i="2"/>
  <c r="AK43" i="2"/>
  <c r="AF43" i="2"/>
  <c r="AP43" i="2"/>
  <c r="AJ43" i="2"/>
  <c r="AC43" i="2"/>
  <c r="DU43" i="2"/>
  <c r="CH43" i="2" s="1"/>
  <c r="BN34" i="2"/>
  <c r="S43" i="2"/>
  <c r="AA43" i="2"/>
  <c r="X43" i="2"/>
  <c r="AI43" i="2"/>
  <c r="AB43" i="2"/>
  <c r="AM43" i="2"/>
  <c r="Z43" i="2"/>
  <c r="W43" i="2"/>
  <c r="U43" i="2"/>
  <c r="AL43" i="2"/>
  <c r="V43" i="2"/>
  <c r="AD43" i="2"/>
  <c r="AN43" i="2"/>
  <c r="AA38" i="2"/>
  <c r="AM38" i="2"/>
  <c r="W38" i="2"/>
  <c r="AQ38" i="2"/>
  <c r="AP38" i="2"/>
  <c r="DU38" i="2"/>
  <c r="CH38" i="2" s="1"/>
  <c r="V38" i="2"/>
  <c r="AC38" i="2"/>
  <c r="AI38" i="2"/>
  <c r="S38" i="2"/>
  <c r="X38" i="2"/>
  <c r="AJ38" i="2"/>
  <c r="AL38" i="2"/>
  <c r="U38" i="2"/>
  <c r="AN38" i="2"/>
  <c r="Z38" i="2"/>
  <c r="AK38" i="2"/>
  <c r="Y38" i="2"/>
  <c r="AD38" i="2"/>
  <c r="T38" i="2"/>
  <c r="AF38" i="2"/>
  <c r="AH38" i="2"/>
  <c r="AB38" i="2"/>
  <c r="AG38" i="2"/>
  <c r="AO38" i="2"/>
  <c r="AE38" i="2"/>
  <c r="P30" i="6"/>
  <c r="AV30" i="2" s="1"/>
  <c r="CQ30" i="2"/>
  <c r="CO30" i="2"/>
  <c r="CW30" i="2"/>
  <c r="CK30" i="2"/>
  <c r="CU30" i="2"/>
  <c r="CM30" i="2"/>
  <c r="CY30" i="2"/>
  <c r="CS30" i="2"/>
  <c r="CT30" i="2"/>
  <c r="CN30" i="2"/>
  <c r="CX30" i="2"/>
  <c r="CR30" i="2"/>
  <c r="CV30" i="2"/>
  <c r="CL30" i="2"/>
  <c r="CZ30" i="2"/>
  <c r="CP30" i="2"/>
  <c r="DC34" i="2"/>
  <c r="DQ34" i="2"/>
  <c r="DT34" i="2"/>
  <c r="AX34" i="2"/>
  <c r="G34" i="27" s="1"/>
  <c r="H34" i="27"/>
  <c r="L34" i="27" s="1"/>
  <c r="BP34" i="2"/>
  <c r="BV34" i="2" s="1"/>
  <c r="BO34" i="2"/>
  <c r="BU34" i="2" s="1"/>
  <c r="BQ34" i="2"/>
  <c r="BW34" i="2" s="1"/>
  <c r="O34" i="7"/>
  <c r="F137" i="17" s="1"/>
  <c r="CA34" i="2"/>
  <c r="DJ34" i="2" s="1"/>
  <c r="CW36" i="2"/>
  <c r="CZ36" i="2"/>
  <c r="CM36" i="2"/>
  <c r="CO36" i="2"/>
  <c r="CK36" i="2"/>
  <c r="CX36" i="2"/>
  <c r="CR36" i="2"/>
  <c r="CP36" i="2"/>
  <c r="I139" i="17"/>
  <c r="P36" i="6"/>
  <c r="AV36" i="2" s="1"/>
  <c r="CV36" i="2"/>
  <c r="CL36" i="2"/>
  <c r="CN36" i="2"/>
  <c r="CS36" i="2"/>
  <c r="CU36" i="2"/>
  <c r="CQ36" i="2"/>
  <c r="AR43" i="2" l="1"/>
  <c r="M34" i="27"/>
  <c r="N34" i="27" s="1"/>
  <c r="CF37" i="2"/>
  <c r="DS37" i="2" s="1"/>
  <c r="AW37" i="2"/>
  <c r="G37" i="7" s="1"/>
  <c r="W37" i="7"/>
  <c r="J140" i="17" s="1"/>
  <c r="AT37" i="2"/>
  <c r="X37" i="7" s="1"/>
  <c r="K140" i="17" s="1"/>
  <c r="AR39" i="2"/>
  <c r="P34" i="2"/>
  <c r="R34" i="2"/>
  <c r="AR38" i="2"/>
  <c r="CB34" i="2"/>
  <c r="DK34" i="2" s="1"/>
  <c r="I9" i="23"/>
  <c r="I15" i="23"/>
  <c r="AW43" i="2"/>
  <c r="G43" i="7" s="1"/>
  <c r="CF43" i="2"/>
  <c r="W43" i="7"/>
  <c r="J146" i="17" s="1"/>
  <c r="AT43" i="2"/>
  <c r="CG37" i="2"/>
  <c r="DR37" i="2"/>
  <c r="DB37" i="2"/>
  <c r="T30" i="7"/>
  <c r="T36" i="7"/>
  <c r="P34" i="7"/>
  <c r="DO47" i="2"/>
  <c r="DO46" i="2"/>
  <c r="DO48" i="2"/>
  <c r="AS37" i="2" l="1"/>
  <c r="BL37" i="2" s="1"/>
  <c r="AY37" i="2"/>
  <c r="H37" i="7" s="1"/>
  <c r="W38" i="7"/>
  <c r="J141" i="17" s="1"/>
  <c r="AT38" i="2"/>
  <c r="AS38" i="2" s="1"/>
  <c r="BL38" i="2" s="1"/>
  <c r="BN38" i="2" s="1"/>
  <c r="BN37" i="2"/>
  <c r="DL34" i="2"/>
  <c r="DM34" i="2" s="1"/>
  <c r="CD34" i="2"/>
  <c r="Q34" i="6" s="1"/>
  <c r="Q34" i="7"/>
  <c r="G137" i="17" s="1"/>
  <c r="F13" i="13" s="1"/>
  <c r="AW39" i="2"/>
  <c r="G39" i="7" s="1"/>
  <c r="W39" i="7"/>
  <c r="J142" i="17" s="1"/>
  <c r="CF39" i="2"/>
  <c r="AT39" i="2"/>
  <c r="CC34" i="2"/>
  <c r="S34" i="7" s="1"/>
  <c r="O34" i="6"/>
  <c r="U34" i="7" s="1"/>
  <c r="CF38" i="2"/>
  <c r="DS38" i="2" s="1"/>
  <c r="AW38" i="2"/>
  <c r="G38" i="7" s="1"/>
  <c r="I9" i="21"/>
  <c r="I9" i="1"/>
  <c r="I15" i="21"/>
  <c r="I15" i="1"/>
  <c r="H37" i="27"/>
  <c r="L37" i="27" s="1"/>
  <c r="AX37" i="2"/>
  <c r="G37" i="27" s="1"/>
  <c r="BO37" i="2"/>
  <c r="BU37" i="2" s="1"/>
  <c r="BP37" i="2"/>
  <c r="BV37" i="2" s="1"/>
  <c r="DO49" i="2" s="1"/>
  <c r="BQ37" i="2"/>
  <c r="BW37" i="2" s="1"/>
  <c r="O37" i="7"/>
  <c r="F140" i="17" s="1"/>
  <c r="DT37" i="2"/>
  <c r="DQ37" i="2"/>
  <c r="DC37" i="2"/>
  <c r="AY43" i="2"/>
  <c r="H43" i="7" s="1"/>
  <c r="CG43" i="2"/>
  <c r="X43" i="7"/>
  <c r="K146" i="17" s="1"/>
  <c r="AS43" i="2"/>
  <c r="BL43" i="2" s="1"/>
  <c r="BN43" i="2" s="1"/>
  <c r="DR43" i="2"/>
  <c r="DS43" i="2"/>
  <c r="DB43" i="2"/>
  <c r="CA37" i="2"/>
  <c r="DJ37" i="2" s="1"/>
  <c r="AY38" i="2"/>
  <c r="H38" i="7" s="1"/>
  <c r="CG38" i="2"/>
  <c r="X38" i="7"/>
  <c r="K141" i="17" s="1"/>
  <c r="DP46" i="2"/>
  <c r="DN46" i="2" s="1"/>
  <c r="DP46" i="25"/>
  <c r="DN46" i="25" s="1"/>
  <c r="DP40" i="25"/>
  <c r="DN40" i="25" s="1"/>
  <c r="DP40" i="2"/>
  <c r="DN40" i="2" s="1"/>
  <c r="DU40" i="2" s="1"/>
  <c r="CH40" i="2" s="1"/>
  <c r="AR40" i="2" s="1"/>
  <c r="R34" i="7" l="1"/>
  <c r="H137" i="17" s="1"/>
  <c r="M37" i="27"/>
  <c r="N37" i="27" s="1"/>
  <c r="CI34" i="2"/>
  <c r="CW34" i="2" s="1"/>
  <c r="CJ34" i="2"/>
  <c r="CX34" i="2" s="1"/>
  <c r="DR38" i="2"/>
  <c r="V34" i="7"/>
  <c r="P34" i="6" s="1"/>
  <c r="AV34" i="2" s="1"/>
  <c r="P37" i="2"/>
  <c r="R37" i="2"/>
  <c r="AY39" i="2"/>
  <c r="H39" i="7" s="1"/>
  <c r="CG39" i="2"/>
  <c r="O39" i="7" s="1"/>
  <c r="F142" i="17" s="1"/>
  <c r="X39" i="7"/>
  <c r="K142" i="17" s="1"/>
  <c r="AS39" i="2"/>
  <c r="BL39" i="2" s="1"/>
  <c r="DS39" i="2"/>
  <c r="DR39" i="2"/>
  <c r="DB39" i="2"/>
  <c r="DB38" i="2"/>
  <c r="CA38" i="2" s="1"/>
  <c r="M46" i="2"/>
  <c r="N46" i="2" s="1"/>
  <c r="L42" i="2"/>
  <c r="N42" i="2" s="1"/>
  <c r="P37" i="7"/>
  <c r="CA43" i="2"/>
  <c r="H43" i="27"/>
  <c r="L43" i="27" s="1"/>
  <c r="AX43" i="2"/>
  <c r="G43" i="27" s="1"/>
  <c r="BQ43" i="2"/>
  <c r="BW43" i="2" s="1"/>
  <c r="BO43" i="2"/>
  <c r="BU43" i="2" s="1"/>
  <c r="BP43" i="2"/>
  <c r="BV43" i="2" s="1"/>
  <c r="O43" i="7"/>
  <c r="F146" i="17" s="1"/>
  <c r="DC43" i="2"/>
  <c r="DT43" i="2"/>
  <c r="DQ43" i="2"/>
  <c r="CB37" i="2"/>
  <c r="AX38" i="2"/>
  <c r="G38" i="27" s="1"/>
  <c r="H38" i="27"/>
  <c r="L38" i="27" s="1"/>
  <c r="BO38" i="2"/>
  <c r="BU38" i="2" s="1"/>
  <c r="BP38" i="2"/>
  <c r="BV38" i="2" s="1"/>
  <c r="BQ38" i="2"/>
  <c r="BW38" i="2" s="1"/>
  <c r="O38" i="7"/>
  <c r="F141" i="17" s="1"/>
  <c r="DQ38" i="2"/>
  <c r="DT38" i="2"/>
  <c r="DC38" i="2"/>
  <c r="AW40" i="2"/>
  <c r="G40" i="7" s="1"/>
  <c r="AT40" i="2"/>
  <c r="W40" i="7"/>
  <c r="J143" i="17" s="1"/>
  <c r="CF40" i="2"/>
  <c r="I137" i="17"/>
  <c r="D13" i="13" s="1"/>
  <c r="CZ34" i="2"/>
  <c r="CN34" i="2"/>
  <c r="CS34" i="2" l="1"/>
  <c r="CY34" i="2"/>
  <c r="CQ34" i="2"/>
  <c r="CU34" i="2"/>
  <c r="CM34" i="2"/>
  <c r="CK34" i="2"/>
  <c r="CR34" i="2"/>
  <c r="CO34" i="2"/>
  <c r="G13" i="13"/>
  <c r="CV34" i="2"/>
  <c r="CL34" i="2"/>
  <c r="CP34" i="2"/>
  <c r="M38" i="27"/>
  <c r="N38" i="27" s="1"/>
  <c r="CT34" i="2"/>
  <c r="M43" i="27"/>
  <c r="N43" i="27" s="1"/>
  <c r="DJ43" i="2"/>
  <c r="P43" i="2"/>
  <c r="R43" i="2"/>
  <c r="DJ38" i="2"/>
  <c r="P38" i="2"/>
  <c r="R38" i="2"/>
  <c r="BN39" i="2"/>
  <c r="P38" i="7"/>
  <c r="P43" i="7"/>
  <c r="I2" i="21"/>
  <c r="I2" i="1"/>
  <c r="I8" i="1"/>
  <c r="I8" i="21"/>
  <c r="O37" i="6"/>
  <c r="V37" i="7" s="1"/>
  <c r="DK37" i="2"/>
  <c r="CA39" i="2"/>
  <c r="BQ39" i="2"/>
  <c r="BW39" i="2" s="1"/>
  <c r="BP39" i="2"/>
  <c r="BV39" i="2" s="1"/>
  <c r="DO51" i="2" s="1"/>
  <c r="AX39" i="2"/>
  <c r="G39" i="27" s="1"/>
  <c r="H39" i="27"/>
  <c r="L39" i="27" s="1"/>
  <c r="BO39" i="2"/>
  <c r="BU39" i="2" s="1"/>
  <c r="DQ39" i="2"/>
  <c r="DT39" i="2"/>
  <c r="CB39" i="2" s="1"/>
  <c r="DC39" i="2"/>
  <c r="AA42" i="2"/>
  <c r="AC42" i="2"/>
  <c r="W42" i="2"/>
  <c r="X42" i="2"/>
  <c r="AQ42" i="2"/>
  <c r="AK42" i="2"/>
  <c r="AP42" i="2"/>
  <c r="AI42" i="2"/>
  <c r="AB42" i="2"/>
  <c r="AH42" i="2"/>
  <c r="Y42" i="2"/>
  <c r="AN42" i="2"/>
  <c r="AJ42" i="2"/>
  <c r="AE42" i="2"/>
  <c r="Z42" i="2"/>
  <c r="T42" i="2"/>
  <c r="AO42" i="2"/>
  <c r="AG42" i="2"/>
  <c r="U42" i="2"/>
  <c r="S42" i="2"/>
  <c r="AF42" i="2"/>
  <c r="AL42" i="2"/>
  <c r="AD42" i="2"/>
  <c r="V42" i="2"/>
  <c r="AM42" i="2"/>
  <c r="AI46" i="2"/>
  <c r="AK46" i="2"/>
  <c r="AL46" i="2"/>
  <c r="X46" i="2"/>
  <c r="AD46" i="2"/>
  <c r="T46" i="2"/>
  <c r="AM46" i="2"/>
  <c r="AH46" i="2"/>
  <c r="AE46" i="2"/>
  <c r="AJ46" i="2"/>
  <c r="AQ46" i="2"/>
  <c r="Y46" i="2"/>
  <c r="V46" i="2"/>
  <c r="AC46" i="2"/>
  <c r="U46" i="2"/>
  <c r="Z46" i="2"/>
  <c r="AN46" i="2"/>
  <c r="AG46" i="2"/>
  <c r="AB46" i="2"/>
  <c r="AA46" i="2"/>
  <c r="AF46" i="2"/>
  <c r="S46" i="2"/>
  <c r="W46" i="2"/>
  <c r="AO46" i="2"/>
  <c r="AP46" i="2"/>
  <c r="DU46" i="2"/>
  <c r="CH46" i="2" s="1"/>
  <c r="CB38" i="2"/>
  <c r="CB43" i="2"/>
  <c r="Q37" i="7"/>
  <c r="G140" i="17" s="1"/>
  <c r="J4" i="23"/>
  <c r="J16" i="23"/>
  <c r="DL37" i="2"/>
  <c r="DM37" i="2" s="1"/>
  <c r="CD37" i="2"/>
  <c r="CC37" i="2"/>
  <c r="J12" i="23"/>
  <c r="J7" i="23"/>
  <c r="I2" i="23"/>
  <c r="DO50" i="2"/>
  <c r="T34" i="7"/>
  <c r="DB40" i="2"/>
  <c r="DS40" i="2"/>
  <c r="DR40" i="2"/>
  <c r="AS40" i="2"/>
  <c r="BL40" i="2" s="1"/>
  <c r="BN40" i="2" s="1"/>
  <c r="CG40" i="2"/>
  <c r="O40" i="7" s="1"/>
  <c r="F143" i="17" s="1"/>
  <c r="X40" i="7"/>
  <c r="K143" i="17" s="1"/>
  <c r="AY40" i="2"/>
  <c r="H40" i="7" s="1"/>
  <c r="J9" i="25"/>
  <c r="M39" i="27" l="1"/>
  <c r="N39" i="27" s="1"/>
  <c r="DK43" i="2"/>
  <c r="U37" i="7"/>
  <c r="J7" i="21"/>
  <c r="J7" i="1"/>
  <c r="J12" i="21"/>
  <c r="J12" i="1"/>
  <c r="DK39" i="2"/>
  <c r="DJ39" i="2"/>
  <c r="DL38" i="2"/>
  <c r="DM38" i="2" s="1"/>
  <c r="DK38" i="2"/>
  <c r="J4" i="21"/>
  <c r="J4" i="1"/>
  <c r="J16" i="1"/>
  <c r="J16" i="21"/>
  <c r="R39" i="2"/>
  <c r="P39" i="2"/>
  <c r="Q38" i="7"/>
  <c r="G141" i="17" s="1"/>
  <c r="CC38" i="2"/>
  <c r="O38" i="6"/>
  <c r="U38" i="7" s="1"/>
  <c r="Q39" i="7"/>
  <c r="L41" i="2"/>
  <c r="N41" i="2" s="1"/>
  <c r="M44" i="2"/>
  <c r="N44" i="2" s="1"/>
  <c r="P39" i="7"/>
  <c r="O39" i="6"/>
  <c r="CD39" i="2"/>
  <c r="CC39" i="2"/>
  <c r="DL39" i="2"/>
  <c r="DM39" i="2" s="1"/>
  <c r="AR46" i="2"/>
  <c r="CC43" i="2"/>
  <c r="O43" i="6"/>
  <c r="CD43" i="2"/>
  <c r="Q43" i="7"/>
  <c r="G146" i="17" s="1"/>
  <c r="DL43" i="2"/>
  <c r="DM43" i="2" s="1"/>
  <c r="CD38" i="2"/>
  <c r="S37" i="7"/>
  <c r="DP44" i="2"/>
  <c r="DN44" i="2" s="1"/>
  <c r="DP44" i="25"/>
  <c r="DN44" i="25" s="1"/>
  <c r="CI37" i="2"/>
  <c r="CU37" i="2" s="1"/>
  <c r="CJ37" i="2"/>
  <c r="CN37" i="2" s="1"/>
  <c r="R37" i="7"/>
  <c r="H140" i="17" s="1"/>
  <c r="Q37" i="6"/>
  <c r="DP45" i="2"/>
  <c r="DN45" i="2" s="1"/>
  <c r="DP45" i="25"/>
  <c r="DN45" i="25" s="1"/>
  <c r="CA40" i="2"/>
  <c r="DT40" i="2"/>
  <c r="DQ40" i="2"/>
  <c r="DC40" i="2"/>
  <c r="H40" i="27"/>
  <c r="L40" i="27" s="1"/>
  <c r="AX40" i="2"/>
  <c r="G40" i="27" s="1"/>
  <c r="BQ40" i="2"/>
  <c r="BW40" i="2" s="1"/>
  <c r="BO40" i="2"/>
  <c r="BU40" i="2" s="1"/>
  <c r="BP40" i="2"/>
  <c r="BV40" i="2" s="1"/>
  <c r="I5" i="23" s="1"/>
  <c r="DI9" i="25"/>
  <c r="BJ9" i="25"/>
  <c r="DH9" i="25"/>
  <c r="DE9" i="25"/>
  <c r="BI9" i="25"/>
  <c r="DF9" i="25"/>
  <c r="BK9" i="25"/>
  <c r="DD9" i="25"/>
  <c r="DG9" i="25"/>
  <c r="M40" i="27" l="1"/>
  <c r="N40" i="27" s="1"/>
  <c r="CF46" i="2"/>
  <c r="DU44" i="2"/>
  <c r="CH44" i="2" s="1"/>
  <c r="M51" i="2"/>
  <c r="L54" i="2"/>
  <c r="V38" i="7"/>
  <c r="P40" i="2"/>
  <c r="R40" i="2"/>
  <c r="DJ40" i="2"/>
  <c r="G142" i="17"/>
  <c r="M53" i="2"/>
  <c r="L50" i="2"/>
  <c r="J13" i="21"/>
  <c r="J13" i="1"/>
  <c r="J11" i="21"/>
  <c r="J11" i="1"/>
  <c r="CJ38" i="2"/>
  <c r="CR38" i="2" s="1"/>
  <c r="P40" i="7"/>
  <c r="S43" i="7"/>
  <c r="I146" i="17" s="1"/>
  <c r="S39" i="7"/>
  <c r="I142" i="17" s="1"/>
  <c r="AT46" i="2"/>
  <c r="AS46" i="2" s="1"/>
  <c r="BL46" i="2" s="1"/>
  <c r="BN46" i="2" s="1"/>
  <c r="W46" i="7"/>
  <c r="J149" i="17" s="1"/>
  <c r="S38" i="7"/>
  <c r="I141" i="17" s="1"/>
  <c r="AW46" i="2"/>
  <c r="G46" i="7" s="1"/>
  <c r="AL44" i="2"/>
  <c r="W44" i="2"/>
  <c r="AP44" i="2"/>
  <c r="AK44" i="2"/>
  <c r="T44" i="2"/>
  <c r="AM44" i="2"/>
  <c r="AH44" i="2"/>
  <c r="Z44" i="2"/>
  <c r="X44" i="2"/>
  <c r="AF44" i="2"/>
  <c r="AA44" i="2"/>
  <c r="AG44" i="2"/>
  <c r="AN44" i="2"/>
  <c r="V44" i="2"/>
  <c r="Y44" i="2"/>
  <c r="AJ44" i="2"/>
  <c r="AQ44" i="2"/>
  <c r="AO44" i="2"/>
  <c r="AI44" i="2"/>
  <c r="AD44" i="2"/>
  <c r="AE44" i="2"/>
  <c r="AB44" i="2"/>
  <c r="U44" i="2"/>
  <c r="AC44" i="2"/>
  <c r="S44" i="2"/>
  <c r="AQ41" i="2"/>
  <c r="AO41" i="2"/>
  <c r="AD41" i="2"/>
  <c r="AH41" i="2"/>
  <c r="AL41" i="2"/>
  <c r="AK41" i="2"/>
  <c r="AG41" i="2"/>
  <c r="AB41" i="2"/>
  <c r="V41" i="2"/>
  <c r="W41" i="2"/>
  <c r="T41" i="2"/>
  <c r="AJ41" i="2"/>
  <c r="U41" i="2"/>
  <c r="Z41" i="2"/>
  <c r="AN41" i="2"/>
  <c r="Y41" i="2"/>
  <c r="AE41" i="2"/>
  <c r="AP41" i="2"/>
  <c r="AC41" i="2"/>
  <c r="AM41" i="2"/>
  <c r="S41" i="2"/>
  <c r="AF41" i="2"/>
  <c r="AA41" i="2"/>
  <c r="AI41" i="2"/>
  <c r="X41" i="2"/>
  <c r="R38" i="7"/>
  <c r="H141" i="17" s="1"/>
  <c r="Q38" i="6"/>
  <c r="CI38" i="2"/>
  <c r="CY38" i="2" s="1"/>
  <c r="CI39" i="2"/>
  <c r="R39" i="7"/>
  <c r="H142" i="17" s="1"/>
  <c r="CJ39" i="2"/>
  <c r="Q39" i="6"/>
  <c r="U39" i="7"/>
  <c r="V39" i="7"/>
  <c r="DS46" i="2"/>
  <c r="DR46" i="2"/>
  <c r="DB46" i="2"/>
  <c r="Q43" i="6"/>
  <c r="CJ43" i="2"/>
  <c r="CI43" i="2"/>
  <c r="R43" i="7"/>
  <c r="H146" i="17" s="1"/>
  <c r="V43" i="7"/>
  <c r="U43" i="7"/>
  <c r="CV37" i="2"/>
  <c r="CZ37" i="2"/>
  <c r="CY37" i="2"/>
  <c r="CK37" i="2"/>
  <c r="CL37" i="2"/>
  <c r="CM37" i="2"/>
  <c r="CT37" i="2"/>
  <c r="CP37" i="2"/>
  <c r="CS37" i="2"/>
  <c r="CO37" i="2"/>
  <c r="CX37" i="2"/>
  <c r="CQ37" i="2"/>
  <c r="CW37" i="2"/>
  <c r="CR37" i="2"/>
  <c r="I140" i="17"/>
  <c r="P37" i="6"/>
  <c r="AV37" i="2" s="1"/>
  <c r="DP42" i="2"/>
  <c r="DN42" i="2" s="1"/>
  <c r="DU42" i="2" s="1"/>
  <c r="CH42" i="2" s="1"/>
  <c r="AR42" i="2" s="1"/>
  <c r="DP42" i="25"/>
  <c r="DN42" i="25" s="1"/>
  <c r="J11" i="23"/>
  <c r="J13" i="23"/>
  <c r="CB40" i="2"/>
  <c r="J18" i="23"/>
  <c r="DO52" i="2"/>
  <c r="F17" i="13"/>
  <c r="AR44" i="2" l="1"/>
  <c r="P43" i="6"/>
  <c r="AV43" i="2" s="1"/>
  <c r="X46" i="7"/>
  <c r="K149" i="17" s="1"/>
  <c r="CZ38" i="2"/>
  <c r="CW38" i="2"/>
  <c r="AY46" i="2"/>
  <c r="H46" i="7" s="1"/>
  <c r="CN38" i="2"/>
  <c r="CX38" i="2"/>
  <c r="CU38" i="2"/>
  <c r="CS38" i="2"/>
  <c r="CG46" i="2"/>
  <c r="O46" i="7" s="1"/>
  <c r="F149" i="17" s="1"/>
  <c r="CV38" i="2"/>
  <c r="CT38" i="2"/>
  <c r="CL38" i="2"/>
  <c r="CP38" i="2"/>
  <c r="CM38" i="2"/>
  <c r="CO38" i="2"/>
  <c r="CK38" i="2"/>
  <c r="CQ38" i="2"/>
  <c r="P39" i="6"/>
  <c r="AV39" i="2" s="1"/>
  <c r="DK40" i="2"/>
  <c r="J18" i="21"/>
  <c r="J18" i="1"/>
  <c r="I5" i="21"/>
  <c r="I5" i="1"/>
  <c r="L55" i="2"/>
  <c r="M50" i="2"/>
  <c r="N50" i="2" s="1"/>
  <c r="P38" i="6"/>
  <c r="AV38" i="2" s="1"/>
  <c r="T43" i="7"/>
  <c r="CA46" i="2"/>
  <c r="W44" i="7"/>
  <c r="J147" i="17" s="1"/>
  <c r="CF44" i="2"/>
  <c r="DS44" i="2" s="1"/>
  <c r="AW44" i="2"/>
  <c r="G44" i="7" s="1"/>
  <c r="AT44" i="2"/>
  <c r="AS44" i="2" s="1"/>
  <c r="BL44" i="2" s="1"/>
  <c r="BN44" i="2" s="1"/>
  <c r="CP39" i="2"/>
  <c r="CL39" i="2"/>
  <c r="CN39" i="2"/>
  <c r="CX39" i="2"/>
  <c r="CT39" i="2"/>
  <c r="CR39" i="2"/>
  <c r="CV39" i="2"/>
  <c r="CZ39" i="2"/>
  <c r="CM39" i="2"/>
  <c r="CS39" i="2"/>
  <c r="CY39" i="2"/>
  <c r="CW39" i="2"/>
  <c r="CU39" i="2"/>
  <c r="CQ39" i="2"/>
  <c r="CK39" i="2"/>
  <c r="CO39" i="2"/>
  <c r="DC46" i="2"/>
  <c r="DT46" i="2"/>
  <c r="CB46" i="2" s="1"/>
  <c r="H46" i="27"/>
  <c r="L46" i="27" s="1"/>
  <c r="BO46" i="2"/>
  <c r="BU46" i="2" s="1"/>
  <c r="BQ46" i="2"/>
  <c r="BW46" i="2" s="1"/>
  <c r="BP46" i="2"/>
  <c r="BV46" i="2" s="1"/>
  <c r="AX46" i="2"/>
  <c r="G46" i="27" s="1"/>
  <c r="CQ43" i="2"/>
  <c r="CY43" i="2"/>
  <c r="CS43" i="2"/>
  <c r="CW43" i="2"/>
  <c r="CK43" i="2"/>
  <c r="CM43" i="2"/>
  <c r="CU43" i="2"/>
  <c r="CO43" i="2"/>
  <c r="CX43" i="2"/>
  <c r="CZ43" i="2"/>
  <c r="CL43" i="2"/>
  <c r="CR43" i="2"/>
  <c r="CT43" i="2"/>
  <c r="CV43" i="2"/>
  <c r="CP43" i="2"/>
  <c r="CN43" i="2"/>
  <c r="T37" i="7"/>
  <c r="DP50" i="2"/>
  <c r="DN50" i="2" s="1"/>
  <c r="DP50" i="25"/>
  <c r="DN50" i="25" s="1"/>
  <c r="CF42" i="2"/>
  <c r="AT42" i="2"/>
  <c r="W42" i="7"/>
  <c r="J145" i="17" s="1"/>
  <c r="AW42" i="2"/>
  <c r="G42" i="7" s="1"/>
  <c r="Q40" i="7"/>
  <c r="G143" i="17" s="1"/>
  <c r="CD40" i="2"/>
  <c r="DL40" i="2"/>
  <c r="DM40" i="2" s="1"/>
  <c r="CC40" i="2"/>
  <c r="O40" i="6"/>
  <c r="DQ46" i="2" l="1"/>
  <c r="M46" i="27"/>
  <c r="N46" i="27" s="1"/>
  <c r="DJ46" i="2"/>
  <c r="T39" i="7"/>
  <c r="DK46" i="2"/>
  <c r="P46" i="2"/>
  <c r="R46" i="2"/>
  <c r="DU50" i="2"/>
  <c r="CH50" i="2" s="1"/>
  <c r="DB44" i="2"/>
  <c r="CA44" i="2" s="1"/>
  <c r="DR44" i="2"/>
  <c r="X44" i="7"/>
  <c r="K147" i="17" s="1"/>
  <c r="CG44" i="2"/>
  <c r="DC44" i="2" s="1"/>
  <c r="AY44" i="2"/>
  <c r="H44" i="7" s="1"/>
  <c r="M47" i="2"/>
  <c r="M49" i="2"/>
  <c r="AO50" i="2"/>
  <c r="AI50" i="2"/>
  <c r="S50" i="2"/>
  <c r="AK50" i="2"/>
  <c r="AL50" i="2"/>
  <c r="U50" i="2"/>
  <c r="Y50" i="2"/>
  <c r="AM50" i="2"/>
  <c r="AN50" i="2"/>
  <c r="AP50" i="2"/>
  <c r="AB50" i="2"/>
  <c r="AG50" i="2"/>
  <c r="AA50" i="2"/>
  <c r="AQ50" i="2"/>
  <c r="AF50" i="2"/>
  <c r="W50" i="2"/>
  <c r="V50" i="2"/>
  <c r="X50" i="2"/>
  <c r="Z50" i="2"/>
  <c r="AE50" i="2"/>
  <c r="AJ50" i="2"/>
  <c r="AD50" i="2"/>
  <c r="AH50" i="2"/>
  <c r="AC50" i="2"/>
  <c r="T50" i="2"/>
  <c r="P46" i="7"/>
  <c r="T38" i="7"/>
  <c r="Q46" i="7"/>
  <c r="CD46" i="2"/>
  <c r="CC46" i="2"/>
  <c r="DL46" i="2"/>
  <c r="DM46" i="2" s="1"/>
  <c r="H44" i="27"/>
  <c r="L44" i="27" s="1"/>
  <c r="AX44" i="2"/>
  <c r="G44" i="27" s="1"/>
  <c r="BO44" i="2"/>
  <c r="BU44" i="2" s="1"/>
  <c r="BP44" i="2"/>
  <c r="BV44" i="2" s="1"/>
  <c r="BQ44" i="2"/>
  <c r="BW44" i="2" s="1"/>
  <c r="O44" i="7"/>
  <c r="F147" i="17" s="1"/>
  <c r="X42" i="7"/>
  <c r="K145" i="17" s="1"/>
  <c r="AY42" i="2"/>
  <c r="H42" i="7" s="1"/>
  <c r="AS42" i="2"/>
  <c r="BL42" i="2" s="1"/>
  <c r="BN42" i="2" s="1"/>
  <c r="CG42" i="2"/>
  <c r="O42" i="7" s="1"/>
  <c r="F145" i="17" s="1"/>
  <c r="DS42" i="2"/>
  <c r="DB42" i="2"/>
  <c r="DR42" i="2"/>
  <c r="S40" i="7"/>
  <c r="I143" i="17" s="1"/>
  <c r="CI40" i="2"/>
  <c r="CY40" i="2" s="1"/>
  <c r="Q40" i="6"/>
  <c r="R40" i="7"/>
  <c r="H143" i="17" s="1"/>
  <c r="CJ40" i="2"/>
  <c r="CX40" i="2" s="1"/>
  <c r="U40" i="7"/>
  <c r="V40" i="7"/>
  <c r="D17" i="13"/>
  <c r="AR50" i="2" l="1"/>
  <c r="W50" i="7" s="1"/>
  <c r="J153" i="17" s="1"/>
  <c r="O46" i="6"/>
  <c r="U46" i="7" s="1"/>
  <c r="G17" i="13"/>
  <c r="M44" i="27"/>
  <c r="N44" i="27" s="1"/>
  <c r="DQ44" i="2"/>
  <c r="DT44" i="2"/>
  <c r="CB44" i="2" s="1"/>
  <c r="Q44" i="7" s="1"/>
  <c r="DJ44" i="2"/>
  <c r="J15" i="21"/>
  <c r="J15" i="1"/>
  <c r="J17" i="21"/>
  <c r="J17" i="1"/>
  <c r="P44" i="2"/>
  <c r="R44" i="2"/>
  <c r="DK44" i="2"/>
  <c r="P44" i="7"/>
  <c r="CF50" i="2"/>
  <c r="DR50" i="2" s="1"/>
  <c r="AW50" i="2"/>
  <c r="G50" i="7" s="1"/>
  <c r="AT50" i="2"/>
  <c r="AS50" i="2" s="1"/>
  <c r="BL50" i="2" s="1"/>
  <c r="BN50" i="2" s="1"/>
  <c r="G149" i="17"/>
  <c r="S46" i="7"/>
  <c r="R46" i="7"/>
  <c r="H149" i="17" s="1"/>
  <c r="CJ46" i="2"/>
  <c r="CP46" i="2" s="1"/>
  <c r="Q46" i="6"/>
  <c r="CI46" i="2"/>
  <c r="CK46" i="2" s="1"/>
  <c r="J3" i="23"/>
  <c r="CA42" i="2"/>
  <c r="DQ42" i="2"/>
  <c r="DT42" i="2"/>
  <c r="DC42" i="2"/>
  <c r="H42" i="27"/>
  <c r="L42" i="27" s="1"/>
  <c r="AX42" i="2"/>
  <c r="G42" i="27" s="1"/>
  <c r="BP42" i="2"/>
  <c r="BV42" i="2" s="1"/>
  <c r="BQ42" i="2"/>
  <c r="BW42" i="2" s="1"/>
  <c r="BO42" i="2"/>
  <c r="BU42" i="2" s="1"/>
  <c r="CL40" i="2"/>
  <c r="CR40" i="2"/>
  <c r="P40" i="6"/>
  <c r="AV40" i="2" s="1"/>
  <c r="CN40" i="2"/>
  <c r="CP40" i="2"/>
  <c r="CM40" i="2"/>
  <c r="CK40" i="2"/>
  <c r="CV40" i="2"/>
  <c r="CS40" i="2"/>
  <c r="CW40" i="2"/>
  <c r="CU40" i="2"/>
  <c r="CO40" i="2"/>
  <c r="CQ40" i="2"/>
  <c r="CZ40" i="2"/>
  <c r="CT40" i="2"/>
  <c r="V46" i="7" l="1"/>
  <c r="O44" i="6"/>
  <c r="V44" i="7" s="1"/>
  <c r="CC44" i="2"/>
  <c r="DL44" i="2"/>
  <c r="DM44" i="2" s="1"/>
  <c r="CD44" i="2"/>
  <c r="CI44" i="2" s="1"/>
  <c r="M42" i="27"/>
  <c r="N42" i="27" s="1"/>
  <c r="G147" i="17"/>
  <c r="M52" i="2"/>
  <c r="L53" i="2"/>
  <c r="N53" i="2" s="1"/>
  <c r="DB50" i="2"/>
  <c r="DS50" i="2"/>
  <c r="X50" i="7"/>
  <c r="K153" i="17" s="1"/>
  <c r="J2" i="1"/>
  <c r="J2" i="21"/>
  <c r="J3" i="1"/>
  <c r="J3" i="21"/>
  <c r="DJ42" i="2"/>
  <c r="CG50" i="2"/>
  <c r="O50" i="7" s="1"/>
  <c r="F153" i="17" s="1"/>
  <c r="AY50" i="2"/>
  <c r="H50" i="7" s="1"/>
  <c r="P42" i="2"/>
  <c r="R42" i="2"/>
  <c r="T40" i="7"/>
  <c r="CN46" i="2"/>
  <c r="CM46" i="2"/>
  <c r="CS46" i="2"/>
  <c r="CQ46" i="2"/>
  <c r="CW46" i="2"/>
  <c r="CR46" i="2"/>
  <c r="CU46" i="2"/>
  <c r="CY46" i="2"/>
  <c r="CO46" i="2"/>
  <c r="CZ46" i="2"/>
  <c r="CX46" i="2"/>
  <c r="CV46" i="2"/>
  <c r="CT46" i="2"/>
  <c r="CL46" i="2"/>
  <c r="P46" i="6"/>
  <c r="AV46" i="2" s="1"/>
  <c r="I149" i="17"/>
  <c r="R44" i="7"/>
  <c r="H147" i="17" s="1"/>
  <c r="CJ44" i="2"/>
  <c r="CT44" i="2" s="1"/>
  <c r="S44" i="7"/>
  <c r="I147" i="17" s="1"/>
  <c r="J6" i="23"/>
  <c r="J9" i="23"/>
  <c r="U44" i="7"/>
  <c r="CB42" i="2"/>
  <c r="P42" i="7"/>
  <c r="AX50" i="2"/>
  <c r="G50" i="27" s="1"/>
  <c r="H50" i="27"/>
  <c r="L50" i="27" s="1"/>
  <c r="BP50" i="2"/>
  <c r="BV50" i="2" s="1"/>
  <c r="BQ50" i="2"/>
  <c r="BW50" i="2" s="1"/>
  <c r="BO50" i="2"/>
  <c r="BU50" i="2" s="1"/>
  <c r="CW44" i="2" l="1"/>
  <c r="CA50" i="2"/>
  <c r="DJ50" i="2" s="1"/>
  <c r="Q44" i="6"/>
  <c r="M50" i="27"/>
  <c r="N50" i="27" s="1"/>
  <c r="DQ50" i="2"/>
  <c r="DC50" i="2"/>
  <c r="DT50" i="2"/>
  <c r="P50" i="2"/>
  <c r="R50" i="2"/>
  <c r="P50" i="7"/>
  <c r="CU44" i="2"/>
  <c r="CY44" i="2"/>
  <c r="AK53" i="2"/>
  <c r="AO53" i="2"/>
  <c r="AP53" i="2"/>
  <c r="Z53" i="2"/>
  <c r="AH53" i="2"/>
  <c r="AF53" i="2"/>
  <c r="AC53" i="2"/>
  <c r="T53" i="2"/>
  <c r="W53" i="2"/>
  <c r="AG53" i="2"/>
  <c r="S53" i="2"/>
  <c r="V53" i="2"/>
  <c r="AL53" i="2"/>
  <c r="AQ53" i="2"/>
  <c r="AM53" i="2"/>
  <c r="AE53" i="2"/>
  <c r="AD53" i="2"/>
  <c r="Y53" i="2"/>
  <c r="AB53" i="2"/>
  <c r="X53" i="2"/>
  <c r="AA53" i="2"/>
  <c r="U53" i="2"/>
  <c r="AI53" i="2"/>
  <c r="AJ53" i="2"/>
  <c r="AN53" i="2"/>
  <c r="CK44" i="2"/>
  <c r="CS44" i="2"/>
  <c r="CO44" i="2"/>
  <c r="CM44" i="2"/>
  <c r="CQ44" i="2"/>
  <c r="M56" i="2"/>
  <c r="L51" i="2"/>
  <c r="N51" i="2" s="1"/>
  <c r="DK42" i="2"/>
  <c r="J6" i="21"/>
  <c r="J6" i="1"/>
  <c r="J9" i="1"/>
  <c r="J9" i="21"/>
  <c r="O42" i="6"/>
  <c r="U42" i="7" s="1"/>
  <c r="T46" i="7"/>
  <c r="CL44" i="2"/>
  <c r="CV44" i="2"/>
  <c r="CP44" i="2"/>
  <c r="P44" i="6"/>
  <c r="AV44" i="2" s="1"/>
  <c r="CZ44" i="2"/>
  <c r="CN44" i="2"/>
  <c r="CR44" i="2"/>
  <c r="CX44" i="2"/>
  <c r="DP54" i="2"/>
  <c r="DP54" i="25"/>
  <c r="DN54" i="25" s="1"/>
  <c r="CD42" i="2"/>
  <c r="DL42" i="2"/>
  <c r="DM42" i="2" s="1"/>
  <c r="CC42" i="2"/>
  <c r="Q42" i="7"/>
  <c r="G145" i="17" s="1"/>
  <c r="J15" i="23"/>
  <c r="J17" i="23"/>
  <c r="CB50" i="2"/>
  <c r="J2" i="23"/>
  <c r="K13" i="23"/>
  <c r="K4" i="23"/>
  <c r="DK50" i="2" l="1"/>
  <c r="K13" i="21"/>
  <c r="K13" i="1"/>
  <c r="K4" i="21"/>
  <c r="K4" i="1"/>
  <c r="V42" i="7"/>
  <c r="Z51" i="2"/>
  <c r="W51" i="2"/>
  <c r="AC51" i="2"/>
  <c r="AF51" i="2"/>
  <c r="AE51" i="2"/>
  <c r="AP51" i="2"/>
  <c r="AA51" i="2"/>
  <c r="U51" i="2"/>
  <c r="AB51" i="2"/>
  <c r="T51" i="2"/>
  <c r="S51" i="2"/>
  <c r="AN51" i="2"/>
  <c r="X51" i="2"/>
  <c r="AM51" i="2"/>
  <c r="AJ51" i="2"/>
  <c r="AD51" i="2"/>
  <c r="AG51" i="2"/>
  <c r="AL51" i="2"/>
  <c r="AO51" i="2"/>
  <c r="V51" i="2"/>
  <c r="AQ51" i="2"/>
  <c r="AH51" i="2"/>
  <c r="AI51" i="2"/>
  <c r="Y51" i="2"/>
  <c r="AK51" i="2"/>
  <c r="M54" i="2"/>
  <c r="N54" i="2" s="1"/>
  <c r="L48" i="2"/>
  <c r="T44" i="7"/>
  <c r="CI42" i="2"/>
  <c r="CQ42" i="2" s="1"/>
  <c r="Q42" i="6"/>
  <c r="R42" i="7"/>
  <c r="H145" i="17" s="1"/>
  <c r="CJ42" i="2"/>
  <c r="CN42" i="2" s="1"/>
  <c r="S42" i="7"/>
  <c r="I145" i="17" s="1"/>
  <c r="DP51" i="2"/>
  <c r="DN51" i="2" s="1"/>
  <c r="DU51" i="2" s="1"/>
  <c r="CH51" i="2" s="1"/>
  <c r="AR51" i="2" s="1"/>
  <c r="DP51" i="25"/>
  <c r="DN51" i="25" s="1"/>
  <c r="Q50" i="7"/>
  <c r="G153" i="17" s="1"/>
  <c r="O50" i="6"/>
  <c r="CC50" i="2"/>
  <c r="CD50" i="2"/>
  <c r="DL50" i="2"/>
  <c r="DM50" i="2" s="1"/>
  <c r="DP53" i="2"/>
  <c r="DP53" i="25"/>
  <c r="DN53" i="25" s="1"/>
  <c r="M58" i="2" l="1"/>
  <c r="L61" i="2"/>
  <c r="CW42" i="2"/>
  <c r="CO42" i="2"/>
  <c r="CM42" i="2"/>
  <c r="CS42" i="2"/>
  <c r="CU42" i="2"/>
  <c r="CK42" i="2"/>
  <c r="CY42" i="2"/>
  <c r="AG54" i="2"/>
  <c r="X54" i="2"/>
  <c r="V54" i="2"/>
  <c r="Y54" i="2"/>
  <c r="AP54" i="2"/>
  <c r="AN54" i="2"/>
  <c r="AM54" i="2"/>
  <c r="U54" i="2"/>
  <c r="AA54" i="2"/>
  <c r="AH54" i="2"/>
  <c r="AI54" i="2"/>
  <c r="W54" i="2"/>
  <c r="S54" i="2"/>
  <c r="AD54" i="2"/>
  <c r="AL54" i="2"/>
  <c r="AB54" i="2"/>
  <c r="T54" i="2"/>
  <c r="AK54" i="2"/>
  <c r="AF54" i="2"/>
  <c r="AO54" i="2"/>
  <c r="AJ54" i="2"/>
  <c r="AE54" i="2"/>
  <c r="AQ54" i="2"/>
  <c r="Z54" i="2"/>
  <c r="AC54" i="2"/>
  <c r="CT42" i="2"/>
  <c r="CX42" i="2"/>
  <c r="CR42" i="2"/>
  <c r="CV42" i="2"/>
  <c r="CZ42" i="2"/>
  <c r="CL42" i="2"/>
  <c r="CP42" i="2"/>
  <c r="P42" i="6"/>
  <c r="AV42" i="2" s="1"/>
  <c r="AT51" i="2"/>
  <c r="W51" i="7"/>
  <c r="J154" i="17" s="1"/>
  <c r="AW51" i="2"/>
  <c r="G51" i="7" s="1"/>
  <c r="CF51" i="2"/>
  <c r="CJ50" i="2"/>
  <c r="CT50" i="2" s="1"/>
  <c r="R50" i="7"/>
  <c r="H153" i="17" s="1"/>
  <c r="Q50" i="6"/>
  <c r="CI50" i="2"/>
  <c r="CU50" i="2" s="1"/>
  <c r="S50" i="7"/>
  <c r="I153" i="17" s="1"/>
  <c r="U50" i="7"/>
  <c r="V50" i="7"/>
  <c r="T42" i="7" l="1"/>
  <c r="CS50" i="2"/>
  <c r="CW50" i="2"/>
  <c r="P50" i="6"/>
  <c r="AV50" i="2" s="1"/>
  <c r="CZ50" i="2"/>
  <c r="CQ50" i="2"/>
  <c r="CY50" i="2"/>
  <c r="CK50" i="2"/>
  <c r="CO50" i="2"/>
  <c r="CP50" i="2"/>
  <c r="CN50" i="2"/>
  <c r="CR50" i="2"/>
  <c r="CX50" i="2"/>
  <c r="CM50" i="2"/>
  <c r="DR51" i="2"/>
  <c r="DB51" i="2"/>
  <c r="DS51" i="2"/>
  <c r="CV50" i="2"/>
  <c r="CL50" i="2"/>
  <c r="CG51" i="2"/>
  <c r="O51" i="7" s="1"/>
  <c r="F154" i="17" s="1"/>
  <c r="X51" i="7"/>
  <c r="K154" i="17" s="1"/>
  <c r="AY51" i="2"/>
  <c r="H51" i="7" s="1"/>
  <c r="AS51" i="2"/>
  <c r="BL51" i="2" s="1"/>
  <c r="BN51" i="2" s="1"/>
  <c r="T50" i="7" l="1"/>
  <c r="CA51" i="2"/>
  <c r="H51" i="27"/>
  <c r="L51" i="27" s="1"/>
  <c r="AX51" i="2"/>
  <c r="G51" i="27" s="1"/>
  <c r="BO51" i="2"/>
  <c r="BU51" i="2" s="1"/>
  <c r="BQ51" i="2"/>
  <c r="BW51" i="2" s="1"/>
  <c r="BP51" i="2"/>
  <c r="BV51" i="2" s="1"/>
  <c r="K12" i="23" s="1"/>
  <c r="DC51" i="2"/>
  <c r="DT51" i="2"/>
  <c r="DQ51" i="2"/>
  <c r="J24" i="25"/>
  <c r="M51" i="27" l="1"/>
  <c r="N51" i="27" s="1"/>
  <c r="DJ51" i="2"/>
  <c r="P51" i="2"/>
  <c r="R51" i="2"/>
  <c r="P51" i="7"/>
  <c r="K2" i="23"/>
  <c r="CB51" i="2"/>
  <c r="BK24" i="25"/>
  <c r="DE24" i="25"/>
  <c r="DF24" i="25"/>
  <c r="DI24" i="25"/>
  <c r="DD24" i="25"/>
  <c r="BJ24" i="25"/>
  <c r="BI24" i="25"/>
  <c r="DG24" i="25"/>
  <c r="DH24" i="25"/>
  <c r="DK51" i="2" l="1"/>
  <c r="K12" i="21"/>
  <c r="K12" i="1"/>
  <c r="K2" i="21"/>
  <c r="K2" i="1"/>
  <c r="Q51" i="7"/>
  <c r="G154" i="17" s="1"/>
  <c r="CC51" i="2"/>
  <c r="DL51" i="2"/>
  <c r="DM51" i="2" s="1"/>
  <c r="O51" i="6"/>
  <c r="U51" i="7" s="1"/>
  <c r="CD51" i="2"/>
  <c r="M60" i="2" l="1"/>
  <c r="L65" i="2"/>
  <c r="Q51" i="6"/>
  <c r="S51" i="7"/>
  <c r="I154" i="17" s="1"/>
  <c r="V51" i="7"/>
  <c r="P51" i="6" s="1"/>
  <c r="AV51" i="2" s="1"/>
  <c r="CI51" i="2"/>
  <c r="CS51" i="2" s="1"/>
  <c r="R51" i="7"/>
  <c r="H154" i="17" s="1"/>
  <c r="CJ51" i="2"/>
  <c r="CX51" i="2" s="1"/>
  <c r="T51" i="7" l="1"/>
  <c r="CM51" i="2"/>
  <c r="CY51" i="2"/>
  <c r="CQ51" i="2"/>
  <c r="CU51" i="2"/>
  <c r="CO51" i="2"/>
  <c r="CK51" i="2"/>
  <c r="CW51" i="2"/>
  <c r="CP51" i="2"/>
  <c r="CT51" i="2"/>
  <c r="CN51" i="2"/>
  <c r="CL51" i="2"/>
  <c r="CZ51" i="2"/>
  <c r="CR51" i="2"/>
  <c r="CV51" i="2"/>
  <c r="J34" i="25" l="1"/>
  <c r="J36" i="25"/>
  <c r="J23" i="25"/>
  <c r="DF34" i="25" l="1"/>
  <c r="DE34" i="25"/>
  <c r="BJ34" i="25"/>
  <c r="DH34" i="25"/>
  <c r="BK34" i="25"/>
  <c r="BI34" i="25"/>
  <c r="DI34" i="25"/>
  <c r="DD34" i="25"/>
  <c r="DG34" i="25"/>
  <c r="DH36" i="25"/>
  <c r="BJ36" i="25"/>
  <c r="DF36" i="25"/>
  <c r="DE36" i="25"/>
  <c r="BI36" i="25"/>
  <c r="DI36" i="25"/>
  <c r="BK36" i="25"/>
  <c r="DG36" i="25"/>
  <c r="DD36" i="25"/>
  <c r="DF23" i="25"/>
  <c r="BI23" i="25"/>
  <c r="DG23" i="25"/>
  <c r="DD23" i="25"/>
  <c r="DE23" i="25"/>
  <c r="BK23" i="25"/>
  <c r="DH23" i="25"/>
  <c r="BJ23" i="25"/>
  <c r="DI23" i="25"/>
  <c r="J33" i="25" l="1"/>
  <c r="J43" i="25" l="1"/>
  <c r="DI33" i="25"/>
  <c r="DG33" i="25"/>
  <c r="BI33" i="25"/>
  <c r="DE33" i="25"/>
  <c r="DD33" i="25"/>
  <c r="BJ33" i="25"/>
  <c r="DF33" i="25"/>
  <c r="DH33" i="25"/>
  <c r="BK33" i="25"/>
  <c r="DH43" i="25" l="1"/>
  <c r="BJ43" i="25"/>
  <c r="BK43" i="25"/>
  <c r="DI43" i="25"/>
  <c r="DD43" i="25"/>
  <c r="DF43" i="25"/>
  <c r="BI43" i="25"/>
  <c r="DG43" i="25"/>
  <c r="DE43" i="25"/>
  <c r="F23" i="13" l="1"/>
  <c r="D23" i="13" l="1"/>
  <c r="G23" i="13" l="1"/>
  <c r="J42" i="25" l="1"/>
  <c r="DI42" i="25" l="1"/>
  <c r="BJ42" i="25"/>
  <c r="DF42" i="25"/>
  <c r="BK42" i="25"/>
  <c r="BI42" i="25"/>
  <c r="DD42" i="25"/>
  <c r="DH42" i="25"/>
  <c r="DE42" i="25"/>
  <c r="DG42" i="25"/>
  <c r="F46" i="13" l="1"/>
  <c r="D46" i="13" l="1"/>
  <c r="G46" i="13" l="1"/>
  <c r="D9" i="13" l="1"/>
  <c r="F9" i="13"/>
  <c r="G9" i="13" l="1"/>
  <c r="E10" i="13"/>
  <c r="E9" i="13"/>
  <c r="E12" i="13"/>
  <c r="E11" i="13"/>
  <c r="E13" i="13"/>
  <c r="H9" i="13"/>
  <c r="H10" i="13" s="1"/>
  <c r="H11" i="13" s="1"/>
  <c r="H12" i="13" s="1"/>
  <c r="H13" i="13" s="1"/>
  <c r="I8" i="23" l="1"/>
  <c r="DP41" i="2" s="1"/>
  <c r="DN41" i="2" s="1"/>
  <c r="DU41" i="2" s="1"/>
  <c r="CH41" i="2" s="1"/>
  <c r="AR41" i="2" s="1"/>
  <c r="AW41" i="2" l="1"/>
  <c r="G41" i="7" s="1"/>
  <c r="W41" i="7"/>
  <c r="J144" i="17" s="1"/>
  <c r="DP41" i="25"/>
  <c r="DN41" i="25" s="1"/>
  <c r="CF41" i="2"/>
  <c r="AT41" i="2"/>
  <c r="J41" i="25" l="1"/>
  <c r="CG41" i="2"/>
  <c r="AS41" i="2"/>
  <c r="BL41" i="2" s="1"/>
  <c r="X41" i="7"/>
  <c r="K144" i="17" s="1"/>
  <c r="AY41" i="2"/>
  <c r="H41" i="7" s="1"/>
  <c r="DS41" i="2"/>
  <c r="DB41" i="2"/>
  <c r="O41" i="7"/>
  <c r="F144" i="17" s="1"/>
  <c r="DR41" i="2"/>
  <c r="BN41" i="2" l="1"/>
  <c r="CA41" i="2"/>
  <c r="P41" i="7" s="1"/>
  <c r="DD41" i="25"/>
  <c r="DG41" i="25"/>
  <c r="DH41" i="25"/>
  <c r="DF41" i="25"/>
  <c r="BJ41" i="25"/>
  <c r="DE41" i="25"/>
  <c r="DI41" i="25"/>
  <c r="BI41" i="25"/>
  <c r="BK41" i="25"/>
  <c r="H41" i="27"/>
  <c r="BQ41" i="2"/>
  <c r="BO41" i="2"/>
  <c r="AX41" i="2"/>
  <c r="G41" i="27" s="1"/>
  <c r="BP41" i="2"/>
  <c r="DT41" i="2"/>
  <c r="DC41" i="2"/>
  <c r="DQ41" i="2"/>
  <c r="DJ41" i="2" l="1"/>
  <c r="P41" i="2"/>
  <c r="R41" i="2"/>
  <c r="CB41" i="2"/>
  <c r="L41" i="27"/>
  <c r="M41" i="27" s="1"/>
  <c r="BV41" i="2"/>
  <c r="BW41" i="2"/>
  <c r="BU41" i="2"/>
  <c r="DK41" i="2" l="1"/>
  <c r="J19" i="21"/>
  <c r="J19" i="1"/>
  <c r="O41" i="6"/>
  <c r="U41" i="7" s="1"/>
  <c r="N41" i="27"/>
  <c r="J8" i="21"/>
  <c r="J8" i="1"/>
  <c r="Q41" i="7"/>
  <c r="G144" i="17" s="1"/>
  <c r="CD41" i="2"/>
  <c r="R41" i="7" s="1"/>
  <c r="H144" i="17" s="1"/>
  <c r="CC41" i="2"/>
  <c r="DL41" i="2"/>
  <c r="DM41" i="2" s="1"/>
  <c r="DO56" i="2"/>
  <c r="J19" i="23"/>
  <c r="DO55" i="2"/>
  <c r="DO54" i="2"/>
  <c r="DN54" i="2" s="1"/>
  <c r="DU54" i="2" s="1"/>
  <c r="CH54" i="2" s="1"/>
  <c r="AR54" i="2" s="1"/>
  <c r="DO53" i="2"/>
  <c r="DN53" i="2" s="1"/>
  <c r="DU53" i="2" s="1"/>
  <c r="CH53" i="2" s="1"/>
  <c r="AR53" i="2" s="1"/>
  <c r="J8" i="23"/>
  <c r="V41" i="7" l="1"/>
  <c r="Q41" i="6"/>
  <c r="CJ41" i="2"/>
  <c r="CZ41" i="2" s="1"/>
  <c r="CI41" i="2"/>
  <c r="CO41" i="2" s="1"/>
  <c r="L49" i="2"/>
  <c r="N49" i="2" s="1"/>
  <c r="L56" i="2"/>
  <c r="N56" i="2" s="1"/>
  <c r="S41" i="7"/>
  <c r="P41" i="6" s="1"/>
  <c r="CF54" i="2"/>
  <c r="AT54" i="2"/>
  <c r="W54" i="7"/>
  <c r="J157" i="17" s="1"/>
  <c r="AW54" i="2"/>
  <c r="G54" i="7" s="1"/>
  <c r="DP49" i="2"/>
  <c r="DN49" i="2" s="1"/>
  <c r="DP49" i="25"/>
  <c r="DN49" i="25" s="1"/>
  <c r="DP56" i="2"/>
  <c r="DN56" i="2" s="1"/>
  <c r="DP56" i="25"/>
  <c r="DN56" i="25" s="1"/>
  <c r="CF53" i="2"/>
  <c r="AT53" i="2"/>
  <c r="W53" i="7"/>
  <c r="J156" i="17" s="1"/>
  <c r="AW53" i="2"/>
  <c r="G53" i="7" s="1"/>
  <c r="CX41" i="2" l="1"/>
  <c r="CT41" i="2"/>
  <c r="CV41" i="2"/>
  <c r="CN41" i="2"/>
  <c r="CP41" i="2"/>
  <c r="CY41" i="2"/>
  <c r="CL41" i="2"/>
  <c r="CR41" i="2"/>
  <c r="CW41" i="2"/>
  <c r="CQ41" i="2"/>
  <c r="CK41" i="2"/>
  <c r="CS41" i="2"/>
  <c r="CM41" i="2"/>
  <c r="CU41" i="2"/>
  <c r="DU56" i="2"/>
  <c r="CH56" i="2" s="1"/>
  <c r="DU49" i="2"/>
  <c r="CH49" i="2" s="1"/>
  <c r="AG56" i="2"/>
  <c r="W56" i="2"/>
  <c r="AD56" i="2"/>
  <c r="AN56" i="2"/>
  <c r="AQ56" i="2"/>
  <c r="Z56" i="2"/>
  <c r="V56" i="2"/>
  <c r="AC56" i="2"/>
  <c r="S56" i="2"/>
  <c r="AF56" i="2"/>
  <c r="AB56" i="2"/>
  <c r="AK56" i="2"/>
  <c r="T56" i="2"/>
  <c r="AL56" i="2"/>
  <c r="AJ56" i="2"/>
  <c r="AO56" i="2"/>
  <c r="AP56" i="2"/>
  <c r="AA56" i="2"/>
  <c r="Y56" i="2"/>
  <c r="AI56" i="2"/>
  <c r="X56" i="2"/>
  <c r="AM56" i="2"/>
  <c r="AH56" i="2"/>
  <c r="U56" i="2"/>
  <c r="AE56" i="2"/>
  <c r="I144" i="17"/>
  <c r="AJ49" i="2"/>
  <c r="AK49" i="2"/>
  <c r="AF49" i="2"/>
  <c r="AP49" i="2"/>
  <c r="AI49" i="2"/>
  <c r="AQ49" i="2"/>
  <c r="Y49" i="2"/>
  <c r="AE49" i="2"/>
  <c r="Z49" i="2"/>
  <c r="AC49" i="2"/>
  <c r="AL49" i="2"/>
  <c r="AB49" i="2"/>
  <c r="AN49" i="2"/>
  <c r="S49" i="2"/>
  <c r="X49" i="2"/>
  <c r="T49" i="2"/>
  <c r="AD49" i="2"/>
  <c r="AH49" i="2"/>
  <c r="V49" i="2"/>
  <c r="U49" i="2"/>
  <c r="AO49" i="2"/>
  <c r="W49" i="2"/>
  <c r="AA49" i="2"/>
  <c r="AG49" i="2"/>
  <c r="AM49" i="2"/>
  <c r="AV41" i="2"/>
  <c r="DS53" i="2"/>
  <c r="DB53" i="2"/>
  <c r="DR53" i="2"/>
  <c r="CG54" i="2"/>
  <c r="O54" i="7" s="1"/>
  <c r="F157" i="17" s="1"/>
  <c r="AS54" i="2"/>
  <c r="BL54" i="2" s="1"/>
  <c r="BN54" i="2" s="1"/>
  <c r="X54" i="7"/>
  <c r="K157" i="17" s="1"/>
  <c r="AY54" i="2"/>
  <c r="H54" i="7" s="1"/>
  <c r="AS53" i="2"/>
  <c r="BL53" i="2" s="1"/>
  <c r="BN53" i="2" s="1"/>
  <c r="CG53" i="2"/>
  <c r="X53" i="7"/>
  <c r="K156" i="17" s="1"/>
  <c r="AY53" i="2"/>
  <c r="H53" i="7" s="1"/>
  <c r="DS54" i="2"/>
  <c r="DB54" i="2"/>
  <c r="DR54" i="2"/>
  <c r="AR56" i="2" l="1"/>
  <c r="AT56" i="2" s="1"/>
  <c r="CG56" i="2" s="1"/>
  <c r="AR49" i="2"/>
  <c r="AW49" i="2" s="1"/>
  <c r="G49" i="7" s="1"/>
  <c r="CF56" i="2"/>
  <c r="AW56" i="2"/>
  <c r="G56" i="7" s="1"/>
  <c r="W56" i="7"/>
  <c r="J159" i="17" s="1"/>
  <c r="CA53" i="2"/>
  <c r="CA54" i="2"/>
  <c r="DT54" i="2"/>
  <c r="DC54" i="2"/>
  <c r="DQ54" i="2"/>
  <c r="DT53" i="2"/>
  <c r="DC53" i="2"/>
  <c r="DQ53" i="2"/>
  <c r="H53" i="27"/>
  <c r="L53" i="27" s="1"/>
  <c r="AX53" i="2"/>
  <c r="G53" i="27" s="1"/>
  <c r="BP53" i="2"/>
  <c r="BV53" i="2" s="1"/>
  <c r="BO53" i="2"/>
  <c r="BU53" i="2" s="1"/>
  <c r="BQ53" i="2"/>
  <c r="BW53" i="2" s="1"/>
  <c r="T41" i="7"/>
  <c r="H54" i="27"/>
  <c r="L54" i="27" s="1"/>
  <c r="AX54" i="2"/>
  <c r="G54" i="27" s="1"/>
  <c r="BP54" i="2"/>
  <c r="BV54" i="2" s="1"/>
  <c r="BQ54" i="2"/>
  <c r="BW54" i="2" s="1"/>
  <c r="BO54" i="2"/>
  <c r="BU54" i="2" s="1"/>
  <c r="O53" i="7"/>
  <c r="F156" i="17" s="1"/>
  <c r="DR56" i="2" l="1"/>
  <c r="AS56" i="2"/>
  <c r="BL56" i="2" s="1"/>
  <c r="BN56" i="2" s="1"/>
  <c r="AT49" i="2"/>
  <c r="AS49" i="2" s="1"/>
  <c r="BL49" i="2" s="1"/>
  <c r="BN49" i="2" s="1"/>
  <c r="O56" i="7"/>
  <c r="F159" i="17" s="1"/>
  <c r="AY56" i="2"/>
  <c r="H56" i="7" s="1"/>
  <c r="X56" i="7"/>
  <c r="K159" i="17" s="1"/>
  <c r="M53" i="27"/>
  <c r="N53" i="27" s="1"/>
  <c r="M54" i="27"/>
  <c r="N54" i="27" s="1"/>
  <c r="DJ54" i="2"/>
  <c r="R54" i="2"/>
  <c r="P54" i="2"/>
  <c r="DJ53" i="2"/>
  <c r="P53" i="2"/>
  <c r="R53" i="2"/>
  <c r="CF49" i="2"/>
  <c r="P54" i="7"/>
  <c r="P53" i="7"/>
  <c r="DB56" i="2"/>
  <c r="CA56" i="2" s="1"/>
  <c r="DJ56" i="2" s="1"/>
  <c r="DS56" i="2"/>
  <c r="W49" i="7"/>
  <c r="J152" i="17" s="1"/>
  <c r="CB53" i="2"/>
  <c r="CB54" i="2"/>
  <c r="H56" i="27"/>
  <c r="L56" i="27" s="1"/>
  <c r="AX56" i="2"/>
  <c r="G56" i="27" s="1"/>
  <c r="BP56" i="2"/>
  <c r="BV56" i="2" s="1"/>
  <c r="BQ56" i="2"/>
  <c r="BW56" i="2" s="1"/>
  <c r="BO56" i="2"/>
  <c r="BU56" i="2" s="1"/>
  <c r="K15" i="23"/>
  <c r="K16" i="23"/>
  <c r="K7" i="23"/>
  <c r="K9" i="23"/>
  <c r="DT56" i="2"/>
  <c r="DC56" i="2"/>
  <c r="DQ56" i="2"/>
  <c r="BP49" i="2" l="1"/>
  <c r="BQ49" i="2"/>
  <c r="BO49" i="2"/>
  <c r="AX49" i="2"/>
  <c r="G49" i="27" s="1"/>
  <c r="H49" i="27"/>
  <c r="L49" i="27" s="1"/>
  <c r="CG49" i="2"/>
  <c r="X49" i="7"/>
  <c r="K152" i="17" s="1"/>
  <c r="AY49" i="2"/>
  <c r="H49" i="7" s="1"/>
  <c r="O49" i="7"/>
  <c r="F152" i="17" s="1"/>
  <c r="M56" i="27"/>
  <c r="N56" i="27" s="1"/>
  <c r="DC49" i="2"/>
  <c r="P56" i="2"/>
  <c r="R56" i="2"/>
  <c r="DT49" i="2"/>
  <c r="DK54" i="2"/>
  <c r="K7" i="21"/>
  <c r="K7" i="1"/>
  <c r="K9" i="21"/>
  <c r="K9" i="1"/>
  <c r="DQ49" i="2"/>
  <c r="DK53" i="2"/>
  <c r="K16" i="21"/>
  <c r="K16" i="1"/>
  <c r="K15" i="21"/>
  <c r="K15" i="1"/>
  <c r="DR49" i="2"/>
  <c r="DS49" i="2"/>
  <c r="DB49" i="2"/>
  <c r="P56" i="7"/>
  <c r="Q54" i="7"/>
  <c r="G157" i="17" s="1"/>
  <c r="Q53" i="7"/>
  <c r="G156" i="17" s="1"/>
  <c r="DL53" i="2"/>
  <c r="DM53" i="2" s="1"/>
  <c r="DL54" i="2"/>
  <c r="DM54" i="2" s="1"/>
  <c r="CD54" i="2"/>
  <c r="CC54" i="2"/>
  <c r="CC53" i="2"/>
  <c r="CD53" i="2"/>
  <c r="O53" i="6"/>
  <c r="V53" i="7" s="1"/>
  <c r="O54" i="6"/>
  <c r="CB49" i="2"/>
  <c r="CB56" i="2"/>
  <c r="DK56" i="2" s="1"/>
  <c r="DP60" i="2"/>
  <c r="DP60" i="25"/>
  <c r="DN60" i="25" s="1"/>
  <c r="K3" i="23"/>
  <c r="K19" i="23"/>
  <c r="BU49" i="2"/>
  <c r="BW49" i="2"/>
  <c r="BV49" i="2"/>
  <c r="M49" i="27" l="1"/>
  <c r="N49" i="27" s="1"/>
  <c r="P49" i="2"/>
  <c r="R49" i="2"/>
  <c r="K3" i="21"/>
  <c r="K3" i="1"/>
  <c r="K19" i="21"/>
  <c r="K19" i="1"/>
  <c r="L60" i="2"/>
  <c r="N60" i="2" s="1"/>
  <c r="M59" i="2"/>
  <c r="M62" i="2"/>
  <c r="L63" i="2"/>
  <c r="CA49" i="2"/>
  <c r="CD49" i="2" s="1"/>
  <c r="CJ53" i="2"/>
  <c r="CL53" i="2" s="1"/>
  <c r="S53" i="7"/>
  <c r="I156" i="17" s="1"/>
  <c r="S54" i="7"/>
  <c r="I157" i="17" s="1"/>
  <c r="CI54" i="2"/>
  <c r="CK54" i="2" s="1"/>
  <c r="CJ54" i="2"/>
  <c r="CT54" i="2" s="1"/>
  <c r="K18" i="21"/>
  <c r="K18" i="1"/>
  <c r="Q49" i="7"/>
  <c r="DK49" i="2"/>
  <c r="K8" i="1"/>
  <c r="K8" i="21"/>
  <c r="Q53" i="6"/>
  <c r="R53" i="7"/>
  <c r="H156" i="17" s="1"/>
  <c r="CI53" i="2"/>
  <c r="CK53" i="2" s="1"/>
  <c r="U53" i="7"/>
  <c r="Q54" i="6"/>
  <c r="R54" i="7"/>
  <c r="H157" i="17" s="1"/>
  <c r="V54" i="7"/>
  <c r="U54" i="7"/>
  <c r="DP59" i="2"/>
  <c r="DP59" i="25"/>
  <c r="DN59" i="25" s="1"/>
  <c r="P53" i="6"/>
  <c r="AV53" i="2" s="1"/>
  <c r="Q56" i="7"/>
  <c r="CC56" i="2"/>
  <c r="CD56" i="2"/>
  <c r="DL56" i="2"/>
  <c r="DM56" i="2" s="1"/>
  <c r="O56" i="6"/>
  <c r="K18" i="23"/>
  <c r="K8" i="23"/>
  <c r="CN53" i="2" l="1"/>
  <c r="CX53" i="2"/>
  <c r="CX54" i="2"/>
  <c r="DL49" i="2"/>
  <c r="DM49" i="2" s="1"/>
  <c r="CM53" i="2"/>
  <c r="CZ53" i="2"/>
  <c r="CN54" i="2"/>
  <c r="CY54" i="2"/>
  <c r="CP53" i="2"/>
  <c r="M57" i="2"/>
  <c r="L59" i="2"/>
  <c r="N59" i="2" s="1"/>
  <c r="CL54" i="2"/>
  <c r="CC49" i="2"/>
  <c r="S49" i="7" s="1"/>
  <c r="I152" i="17" s="1"/>
  <c r="CP54" i="2"/>
  <c r="CZ54" i="2"/>
  <c r="P54" i="6"/>
  <c r="AV54" i="2" s="1"/>
  <c r="O49" i="6"/>
  <c r="V49" i="7" s="1"/>
  <c r="CV53" i="2"/>
  <c r="S60" i="2"/>
  <c r="U60" i="2"/>
  <c r="AJ60" i="2"/>
  <c r="Z60" i="2"/>
  <c r="AF60" i="2"/>
  <c r="AK60" i="2"/>
  <c r="T60" i="2"/>
  <c r="X60" i="2"/>
  <c r="AO60" i="2"/>
  <c r="AD60" i="2"/>
  <c r="AN60" i="2"/>
  <c r="AB60" i="2"/>
  <c r="AI60" i="2"/>
  <c r="AE60" i="2"/>
  <c r="AP60" i="2"/>
  <c r="AH60" i="2"/>
  <c r="AA60" i="2"/>
  <c r="AQ60" i="2"/>
  <c r="AM60" i="2"/>
  <c r="AC60" i="2"/>
  <c r="AG60" i="2"/>
  <c r="Y60" i="2"/>
  <c r="AL60" i="2"/>
  <c r="V60" i="2"/>
  <c r="W60" i="2"/>
  <c r="CT53" i="2"/>
  <c r="CO54" i="2"/>
  <c r="CR53" i="2"/>
  <c r="CU54" i="2"/>
  <c r="CR54" i="2"/>
  <c r="R49" i="7"/>
  <c r="H152" i="17" s="1"/>
  <c r="CV54" i="2"/>
  <c r="CM54" i="2"/>
  <c r="CO53" i="2"/>
  <c r="CQ53" i="2"/>
  <c r="CY53" i="2"/>
  <c r="Q49" i="6"/>
  <c r="CU53" i="2"/>
  <c r="CS54" i="2"/>
  <c r="CQ54" i="2"/>
  <c r="CW53" i="2"/>
  <c r="CW54" i="2"/>
  <c r="DJ49" i="2"/>
  <c r="P49" i="7"/>
  <c r="G152" i="17" s="1"/>
  <c r="T53" i="7"/>
  <c r="CI49" i="2"/>
  <c r="CS53" i="2"/>
  <c r="M65" i="2"/>
  <c r="N65" i="2" s="1"/>
  <c r="L64" i="2"/>
  <c r="CJ49" i="2"/>
  <c r="DP65" i="2"/>
  <c r="DP65" i="25"/>
  <c r="DN65" i="25" s="1"/>
  <c r="V56" i="7"/>
  <c r="U56" i="7"/>
  <c r="CI56" i="2"/>
  <c r="CK56" i="2" s="1"/>
  <c r="CJ56" i="2"/>
  <c r="CL56" i="2" s="1"/>
  <c r="R56" i="7"/>
  <c r="H159" i="17" s="1"/>
  <c r="Q56" i="6"/>
  <c r="S56" i="7"/>
  <c r="G159" i="17"/>
  <c r="CV49" i="2" l="1"/>
  <c r="CO49" i="2"/>
  <c r="W59" i="2"/>
  <c r="U59" i="2"/>
  <c r="AD59" i="2"/>
  <c r="AP59" i="2"/>
  <c r="AC59" i="2"/>
  <c r="Y59" i="2"/>
  <c r="AG59" i="2"/>
  <c r="Z59" i="2"/>
  <c r="AN59" i="2"/>
  <c r="AM59" i="2"/>
  <c r="T59" i="2"/>
  <c r="AJ59" i="2"/>
  <c r="AF59" i="2"/>
  <c r="AL59" i="2"/>
  <c r="AH59" i="2"/>
  <c r="X59" i="2"/>
  <c r="V59" i="2"/>
  <c r="AK59" i="2"/>
  <c r="S59" i="2"/>
  <c r="AO59" i="2"/>
  <c r="AQ59" i="2"/>
  <c r="AE59" i="2"/>
  <c r="AI59" i="2"/>
  <c r="AA59" i="2"/>
  <c r="AB59" i="2"/>
  <c r="U49" i="7"/>
  <c r="T54" i="7"/>
  <c r="CU49" i="2"/>
  <c r="CY49" i="2"/>
  <c r="CM49" i="2"/>
  <c r="CS49" i="2"/>
  <c r="CQ49" i="2"/>
  <c r="CK49" i="2"/>
  <c r="CZ49" i="2"/>
  <c r="CW49" i="2"/>
  <c r="CN49" i="2"/>
  <c r="CT49" i="2"/>
  <c r="CR49" i="2"/>
  <c r="CX49" i="2"/>
  <c r="CP49" i="2"/>
  <c r="CL49" i="2"/>
  <c r="S65" i="2"/>
  <c r="U65" i="2"/>
  <c r="Z65" i="2"/>
  <c r="AP65" i="2"/>
  <c r="AQ65" i="2"/>
  <c r="AM65" i="2"/>
  <c r="Y65" i="2"/>
  <c r="AL65" i="2"/>
  <c r="X65" i="2"/>
  <c r="AO65" i="2"/>
  <c r="T65" i="2"/>
  <c r="AK65" i="2"/>
  <c r="AH65" i="2"/>
  <c r="AB65" i="2"/>
  <c r="AI65" i="2"/>
  <c r="AA65" i="2"/>
  <c r="AG65" i="2"/>
  <c r="W65" i="2"/>
  <c r="AE65" i="2"/>
  <c r="AD65" i="2"/>
  <c r="AC65" i="2"/>
  <c r="AJ65" i="2"/>
  <c r="AN65" i="2"/>
  <c r="V65" i="2"/>
  <c r="AF65" i="2"/>
  <c r="CZ56" i="2"/>
  <c r="CV56" i="2"/>
  <c r="CX56" i="2"/>
  <c r="CY56" i="2"/>
  <c r="CN56" i="2"/>
  <c r="CP56" i="2"/>
  <c r="CR56" i="2"/>
  <c r="CT56" i="2"/>
  <c r="CW56" i="2"/>
  <c r="CS56" i="2"/>
  <c r="P56" i="6"/>
  <c r="AV56" i="2" s="1"/>
  <c r="I159" i="17"/>
  <c r="P49" i="6"/>
  <c r="CU56" i="2"/>
  <c r="CO56" i="2"/>
  <c r="CQ56" i="2"/>
  <c r="CM56" i="2"/>
  <c r="T56" i="7" l="1"/>
  <c r="AV49" i="2"/>
  <c r="T49" i="7" l="1"/>
  <c r="J56" i="25" l="1"/>
  <c r="BJ56" i="25" l="1"/>
  <c r="DH56" i="25"/>
  <c r="BK56" i="25"/>
  <c r="DD56" i="25"/>
  <c r="DG56" i="25"/>
  <c r="DE56" i="25"/>
  <c r="DI56" i="25"/>
  <c r="DF56" i="25"/>
  <c r="BI56" i="25"/>
  <c r="M45" i="2" l="1"/>
  <c r="N45" i="2" s="1"/>
  <c r="X45" i="2" s="1"/>
  <c r="J8" i="25"/>
  <c r="DD8" i="25" s="1"/>
  <c r="J13" i="25"/>
  <c r="DD13" i="25" s="1"/>
  <c r="J19" i="25"/>
  <c r="DD19" i="25" s="1"/>
  <c r="J21" i="25"/>
  <c r="DD21" i="25" s="1"/>
  <c r="J32" i="25"/>
  <c r="DD32" i="25" s="1"/>
  <c r="J45" i="25"/>
  <c r="DD45" i="25" s="1"/>
  <c r="DE21" i="25" l="1"/>
  <c r="DF21" i="25"/>
  <c r="DG21" i="25"/>
  <c r="DE32" i="25"/>
  <c r="DE45" i="25"/>
  <c r="DG45" i="25"/>
  <c r="BK21" i="25"/>
  <c r="BJ45" i="25"/>
  <c r="BJ21" i="25"/>
  <c r="DI45" i="25"/>
  <c r="DI32" i="25"/>
  <c r="DI21" i="25"/>
  <c r="DG32" i="25"/>
  <c r="DH8" i="25"/>
  <c r="BK19" i="25"/>
  <c r="DF13" i="25"/>
  <c r="BK13" i="25"/>
  <c r="BJ19" i="25"/>
  <c r="DI13" i="25"/>
  <c r="DE19" i="25"/>
  <c r="DG13" i="25"/>
  <c r="BJ13" i="25"/>
  <c r="BI19" i="25"/>
  <c r="BI13" i="25"/>
  <c r="DG8" i="25"/>
  <c r="DI8" i="25"/>
  <c r="DE13" i="25"/>
  <c r="DE8" i="25"/>
  <c r="BJ8" i="25"/>
  <c r="DG19" i="25"/>
  <c r="BI8" i="25"/>
  <c r="DI19" i="25"/>
  <c r="AD45" i="2"/>
  <c r="AO45" i="2"/>
  <c r="W45" i="2"/>
  <c r="AN45" i="2"/>
  <c r="AA45" i="2"/>
  <c r="AJ45" i="2"/>
  <c r="AP45" i="2"/>
  <c r="Z45" i="2"/>
  <c r="AB45" i="2"/>
  <c r="Y45" i="2"/>
  <c r="AF45" i="2"/>
  <c r="DF45" i="25"/>
  <c r="AE45" i="2"/>
  <c r="V45" i="2"/>
  <c r="AI45" i="2"/>
  <c r="AL45" i="2"/>
  <c r="AH45" i="2"/>
  <c r="BK45" i="25"/>
  <c r="AK45" i="2"/>
  <c r="AM45" i="2"/>
  <c r="DF32" i="25"/>
  <c r="DF19" i="25"/>
  <c r="BK32" i="25"/>
  <c r="AC45" i="2"/>
  <c r="AG45" i="2"/>
  <c r="BK8" i="25"/>
  <c r="DF8" i="25"/>
  <c r="DH21" i="25"/>
  <c r="DH19" i="25"/>
  <c r="BJ32" i="25"/>
  <c r="DH45" i="25"/>
  <c r="DH32" i="25"/>
  <c r="BI45" i="25"/>
  <c r="BI32" i="25"/>
  <c r="BI21" i="25"/>
  <c r="DH13" i="25"/>
  <c r="DU45" i="2"/>
  <c r="CH45" i="2" s="1"/>
  <c r="S45" i="2"/>
  <c r="T45" i="2"/>
  <c r="U45" i="2"/>
  <c r="AQ45" i="2"/>
  <c r="AR45" i="2" l="1"/>
  <c r="CF45" i="2" l="1"/>
  <c r="AT45" i="2"/>
  <c r="W45" i="7"/>
  <c r="J148" i="17" s="1"/>
  <c r="AS45" i="2" l="1"/>
  <c r="AX45" i="2" s="1"/>
  <c r="G45" i="27" s="1"/>
  <c r="CG45" i="2"/>
  <c r="X45" i="7"/>
  <c r="K148" i="17" s="1"/>
  <c r="DS45" i="2"/>
  <c r="DB45" i="2"/>
  <c r="DR45" i="2"/>
  <c r="O45" i="7"/>
  <c r="F148" i="17" s="1"/>
  <c r="DC45" i="2"/>
  <c r="AY45" i="2"/>
  <c r="H45" i="7" s="1"/>
  <c r="AW45" i="2"/>
  <c r="G45" i="7" s="1"/>
  <c r="CA45" i="2" l="1"/>
  <c r="DT45" i="2"/>
  <c r="CB45" i="2" s="1"/>
  <c r="DQ45" i="2"/>
  <c r="H45" i="27"/>
  <c r="BP45" i="2"/>
  <c r="BQ45" i="2"/>
  <c r="BO45" i="2"/>
  <c r="BL45" i="2"/>
  <c r="BN45" i="2" l="1"/>
  <c r="BU45" i="2"/>
  <c r="L45" i="27"/>
  <c r="M45" i="27" s="1"/>
  <c r="BV45" i="2"/>
  <c r="P45" i="2"/>
  <c r="R45" i="2"/>
  <c r="DK45" i="2"/>
  <c r="Q45" i="7"/>
  <c r="BW45" i="2"/>
  <c r="CC45" i="2"/>
  <c r="CD45" i="2"/>
  <c r="DJ45" i="2"/>
  <c r="DL45" i="2"/>
  <c r="P45" i="7"/>
  <c r="CI45" i="2" l="1"/>
  <c r="CK45" i="2" s="1"/>
  <c r="CJ45" i="2"/>
  <c r="CL45" i="2" s="1"/>
  <c r="R45" i="7"/>
  <c r="H148" i="17" s="1"/>
  <c r="Q45" i="6"/>
  <c r="I14" i="1"/>
  <c r="I14" i="21"/>
  <c r="CR45" i="2"/>
  <c r="CP45" i="2"/>
  <c r="CN45" i="2"/>
  <c r="CX45" i="2"/>
  <c r="CV45" i="2"/>
  <c r="CT45" i="2"/>
  <c r="CZ45" i="2"/>
  <c r="S45" i="7"/>
  <c r="CQ45" i="2"/>
  <c r="CO45" i="2"/>
  <c r="CM45" i="2"/>
  <c r="CY45" i="2"/>
  <c r="CW45" i="2"/>
  <c r="CU45" i="2"/>
  <c r="CS45" i="2"/>
  <c r="DM45" i="2"/>
  <c r="N45" i="27"/>
  <c r="O45" i="6"/>
  <c r="G148" i="17"/>
  <c r="F14" i="13" s="1"/>
  <c r="J10" i="1"/>
  <c r="J10" i="21"/>
  <c r="I14" i="23"/>
  <c r="DO57" i="2"/>
  <c r="DO58" i="2"/>
  <c r="J10" i="23"/>
  <c r="I148" i="17" l="1"/>
  <c r="D14" i="13" s="1"/>
  <c r="M48" i="2"/>
  <c r="N48" i="2" s="1"/>
  <c r="H14" i="13"/>
  <c r="V45" i="7"/>
  <c r="U45" i="7"/>
  <c r="I26" i="21"/>
  <c r="L47" i="2"/>
  <c r="N47" i="2" s="1"/>
  <c r="I26" i="1"/>
  <c r="DP48" i="2"/>
  <c r="DN48" i="2" s="1"/>
  <c r="DU48" i="2" s="1"/>
  <c r="CH48" i="2" s="1"/>
  <c r="DP48" i="25"/>
  <c r="DN48" i="25" s="1"/>
  <c r="DP47" i="2"/>
  <c r="DN47" i="2" s="1"/>
  <c r="DP47" i="25"/>
  <c r="DN47" i="25" s="1"/>
  <c r="I27" i="23"/>
  <c r="I26" i="23"/>
  <c r="S48" i="2" l="1"/>
  <c r="T48" i="2"/>
  <c r="U48" i="2"/>
  <c r="AQ48" i="2"/>
  <c r="AR48" i="2" s="1"/>
  <c r="V48" i="2"/>
  <c r="Y48" i="2"/>
  <c r="Z48" i="2"/>
  <c r="AB48" i="2"/>
  <c r="AA48" i="2"/>
  <c r="AC48" i="2"/>
  <c r="AD48" i="2"/>
  <c r="W48" i="2"/>
  <c r="X48" i="2"/>
  <c r="AE48" i="2"/>
  <c r="AF48" i="2"/>
  <c r="AH48" i="2"/>
  <c r="AG48" i="2"/>
  <c r="AI48" i="2"/>
  <c r="AJ48" i="2"/>
  <c r="AK48" i="2"/>
  <c r="AL48" i="2"/>
  <c r="AN48" i="2"/>
  <c r="AM48" i="2"/>
  <c r="AO48" i="2"/>
  <c r="AP48" i="2"/>
  <c r="E14" i="13"/>
  <c r="G14" i="13"/>
  <c r="P45" i="6"/>
  <c r="S47" i="2"/>
  <c r="T47" i="2"/>
  <c r="U47" i="2"/>
  <c r="AQ47" i="2"/>
  <c r="W47" i="2"/>
  <c r="Y47" i="2"/>
  <c r="Z47" i="2"/>
  <c r="AB47" i="2"/>
  <c r="AA47" i="2"/>
  <c r="AC47" i="2"/>
  <c r="AD47" i="2"/>
  <c r="V47" i="2"/>
  <c r="X47" i="2"/>
  <c r="AE47" i="2"/>
  <c r="AF47" i="2"/>
  <c r="AH47" i="2"/>
  <c r="AG47" i="2"/>
  <c r="AI47" i="2"/>
  <c r="AJ47" i="2"/>
  <c r="AM47" i="2"/>
  <c r="AO47" i="2"/>
  <c r="AP47" i="2"/>
  <c r="AK47" i="2"/>
  <c r="AL47" i="2"/>
  <c r="AN47" i="2"/>
  <c r="DU47" i="2"/>
  <c r="CH47" i="2" s="1"/>
  <c r="AV45" i="2" l="1"/>
  <c r="CF48" i="2"/>
  <c r="AT48" i="2"/>
  <c r="W48" i="7"/>
  <c r="J151" i="17" s="1"/>
  <c r="AW48" i="2"/>
  <c r="G48" i="7" s="1"/>
  <c r="AR47" i="2"/>
  <c r="CG48" i="2" l="1"/>
  <c r="O48" i="7" s="1"/>
  <c r="F151" i="17" s="1"/>
  <c r="AS48" i="2"/>
  <c r="BL48" i="2" s="1"/>
  <c r="BN48" i="2" s="1"/>
  <c r="X48" i="7"/>
  <c r="K151" i="17" s="1"/>
  <c r="AY48" i="2"/>
  <c r="H48" i="7" s="1"/>
  <c r="DS48" i="2"/>
  <c r="DB48" i="2"/>
  <c r="DR48" i="2"/>
  <c r="CF47" i="2"/>
  <c r="AT47" i="2"/>
  <c r="W47" i="7"/>
  <c r="J150" i="17" s="1"/>
  <c r="AW47" i="2"/>
  <c r="G47" i="7" s="1"/>
  <c r="T45" i="7"/>
  <c r="CA48" i="2" l="1"/>
  <c r="CG47" i="2"/>
  <c r="O47" i="7" s="1"/>
  <c r="F150" i="17" s="1"/>
  <c r="AS47" i="2"/>
  <c r="BL47" i="2" s="1"/>
  <c r="X47" i="7"/>
  <c r="K150" i="17" s="1"/>
  <c r="AY47" i="2"/>
  <c r="H47" i="7" s="1"/>
  <c r="DS47" i="2"/>
  <c r="DB47" i="2"/>
  <c r="DR47" i="2"/>
  <c r="H48" i="27"/>
  <c r="L48" i="27" s="1"/>
  <c r="AX48" i="2"/>
  <c r="G48" i="27" s="1"/>
  <c r="BP48" i="2"/>
  <c r="BV48" i="2" s="1"/>
  <c r="BQ48" i="2"/>
  <c r="BW48" i="2" s="1"/>
  <c r="BO48" i="2"/>
  <c r="BU48" i="2" s="1"/>
  <c r="DT48" i="2"/>
  <c r="CB48" i="2" s="1"/>
  <c r="DQ48" i="2"/>
  <c r="DC48" i="2"/>
  <c r="M48" i="27" l="1"/>
  <c r="N48" i="27" s="1"/>
  <c r="DJ48" i="2"/>
  <c r="R48" i="2"/>
  <c r="P48" i="2"/>
  <c r="Q48" i="7"/>
  <c r="DK48" i="2"/>
  <c r="BN47" i="2"/>
  <c r="CA47" i="2"/>
  <c r="DJ47" i="2" s="1"/>
  <c r="K6" i="23"/>
  <c r="K10" i="23"/>
  <c r="CC48" i="2"/>
  <c r="CD48" i="2"/>
  <c r="DL48" i="2"/>
  <c r="DM48" i="2" s="1"/>
  <c r="P48" i="7"/>
  <c r="G151" i="17" s="1"/>
  <c r="H47" i="27"/>
  <c r="AX47" i="2"/>
  <c r="G47" i="27" s="1"/>
  <c r="BO47" i="2"/>
  <c r="BP47" i="2"/>
  <c r="BQ47" i="2"/>
  <c r="DT47" i="2"/>
  <c r="CB47" i="2" s="1"/>
  <c r="DC47" i="2"/>
  <c r="DQ47" i="2"/>
  <c r="O48" i="6" l="1"/>
  <c r="V48" i="7" s="1"/>
  <c r="P47" i="7"/>
  <c r="K6" i="21"/>
  <c r="K6" i="1"/>
  <c r="K10" i="21"/>
  <c r="K10" i="1"/>
  <c r="Q47" i="7"/>
  <c r="G150" i="17" s="1"/>
  <c r="DK47" i="2"/>
  <c r="P47" i="2"/>
  <c r="R47" i="2"/>
  <c r="CD47" i="2"/>
  <c r="CC47" i="2"/>
  <c r="BW47" i="2"/>
  <c r="BV47" i="2"/>
  <c r="BU47" i="2"/>
  <c r="L47" i="27"/>
  <c r="M47" i="27" s="1"/>
  <c r="CI48" i="2"/>
  <c r="CK48" i="2" s="1"/>
  <c r="CJ48" i="2"/>
  <c r="CL48" i="2" s="1"/>
  <c r="R48" i="7"/>
  <c r="H151" i="17" s="1"/>
  <c r="Q48" i="6"/>
  <c r="S48" i="7"/>
  <c r="DP57" i="2"/>
  <c r="DN57" i="2" s="1"/>
  <c r="DP57" i="25"/>
  <c r="DN57" i="25" s="1"/>
  <c r="DL47" i="2"/>
  <c r="DP61" i="2"/>
  <c r="DP61" i="25"/>
  <c r="DN61" i="25" s="1"/>
  <c r="U48" i="7" l="1"/>
  <c r="CX48" i="2"/>
  <c r="CZ48" i="2"/>
  <c r="CM48" i="2"/>
  <c r="CV48" i="2"/>
  <c r="L57" i="2"/>
  <c r="N57" i="2" s="1"/>
  <c r="M61" i="2"/>
  <c r="N61" i="2" s="1"/>
  <c r="CT48" i="2"/>
  <c r="J5" i="1"/>
  <c r="J5" i="21"/>
  <c r="J14" i="1"/>
  <c r="J14" i="21"/>
  <c r="CP48" i="2"/>
  <c r="O47" i="6"/>
  <c r="U47" i="7" s="1"/>
  <c r="N47" i="27"/>
  <c r="CQ48" i="2"/>
  <c r="CN48" i="2"/>
  <c r="CY48" i="2"/>
  <c r="P48" i="6"/>
  <c r="AV48" i="2" s="1"/>
  <c r="I151" i="17"/>
  <c r="J5" i="23"/>
  <c r="DO59" i="2"/>
  <c r="DN59" i="2" s="1"/>
  <c r="DU59" i="2" s="1"/>
  <c r="CH59" i="2" s="1"/>
  <c r="AR59" i="2" s="1"/>
  <c r="DO63" i="2"/>
  <c r="DO61" i="2"/>
  <c r="DN61" i="2" s="1"/>
  <c r="DO62" i="2"/>
  <c r="DO60" i="2"/>
  <c r="DN60" i="2" s="1"/>
  <c r="DU60" i="2" s="1"/>
  <c r="CH60" i="2" s="1"/>
  <c r="AR60" i="2" s="1"/>
  <c r="J14" i="23"/>
  <c r="S47" i="7"/>
  <c r="DM47" i="2"/>
  <c r="CI47" i="2"/>
  <c r="CM47" i="2" s="1"/>
  <c r="CJ47" i="2"/>
  <c r="CP47" i="2" s="1"/>
  <c r="R47" i="7"/>
  <c r="H150" i="17" s="1"/>
  <c r="Q47" i="6"/>
  <c r="CO48" i="2"/>
  <c r="CU48" i="2"/>
  <c r="CS48" i="2"/>
  <c r="CW48" i="2"/>
  <c r="CR48" i="2"/>
  <c r="DU61" i="2" l="1"/>
  <c r="CH61" i="2" s="1"/>
  <c r="DU57" i="2"/>
  <c r="CH57" i="2" s="1"/>
  <c r="V47" i="7"/>
  <c r="T48" i="7"/>
  <c r="S61" i="2"/>
  <c r="AI61" i="2"/>
  <c r="AE61" i="2"/>
  <c r="AH61" i="2"/>
  <c r="Y61" i="2"/>
  <c r="U61" i="2"/>
  <c r="AF61" i="2"/>
  <c r="T61" i="2"/>
  <c r="Z61" i="2"/>
  <c r="AP61" i="2"/>
  <c r="AL61" i="2"/>
  <c r="AK61" i="2"/>
  <c r="AC61" i="2"/>
  <c r="AA61" i="2"/>
  <c r="X61" i="2"/>
  <c r="AG61" i="2"/>
  <c r="AD61" i="2"/>
  <c r="AJ61" i="2"/>
  <c r="AQ61" i="2"/>
  <c r="AR61" i="2" s="1"/>
  <c r="AO61" i="2"/>
  <c r="AB61" i="2"/>
  <c r="AN61" i="2"/>
  <c r="W61" i="2"/>
  <c r="AM61" i="2"/>
  <c r="V61" i="2"/>
  <c r="AH57" i="2"/>
  <c r="AI57" i="2"/>
  <c r="AP57" i="2"/>
  <c r="Y57" i="2"/>
  <c r="AE57" i="2"/>
  <c r="AG57" i="2"/>
  <c r="AJ57" i="2"/>
  <c r="AN57" i="2"/>
  <c r="X57" i="2"/>
  <c r="T57" i="2"/>
  <c r="AQ57" i="2"/>
  <c r="AR57" i="2" s="1"/>
  <c r="W57" i="2"/>
  <c r="AB57" i="2"/>
  <c r="AK57" i="2"/>
  <c r="S57" i="2"/>
  <c r="U57" i="2"/>
  <c r="AM57" i="2"/>
  <c r="AA57" i="2"/>
  <c r="AL57" i="2"/>
  <c r="AO57" i="2"/>
  <c r="AD57" i="2"/>
  <c r="V57" i="2"/>
  <c r="Z57" i="2"/>
  <c r="AF57" i="2"/>
  <c r="AC57" i="2"/>
  <c r="J26" i="1"/>
  <c r="L52" i="2"/>
  <c r="N52" i="2" s="1"/>
  <c r="J26" i="21"/>
  <c r="M55" i="2"/>
  <c r="N55" i="2" s="1"/>
  <c r="CT47" i="2"/>
  <c r="DP55" i="2"/>
  <c r="DN55" i="2" s="1"/>
  <c r="DP55" i="25"/>
  <c r="DN55" i="25" s="1"/>
  <c r="J26" i="23"/>
  <c r="J27" i="23"/>
  <c r="CF59" i="2"/>
  <c r="AT59" i="2"/>
  <c r="W59" i="7"/>
  <c r="J162" i="17" s="1"/>
  <c r="AW59" i="2"/>
  <c r="G59" i="7" s="1"/>
  <c r="CN47" i="2"/>
  <c r="DP52" i="2"/>
  <c r="DN52" i="2" s="1"/>
  <c r="DP52" i="25"/>
  <c r="DN52" i="25" s="1"/>
  <c r="CX47" i="2"/>
  <c r="CS47" i="2"/>
  <c r="CW47" i="2"/>
  <c r="CF60" i="2"/>
  <c r="AT60" i="2"/>
  <c r="W60" i="7"/>
  <c r="J163" i="17" s="1"/>
  <c r="AW60" i="2"/>
  <c r="G60" i="7" s="1"/>
  <c r="CL47" i="2"/>
  <c r="CO47" i="2"/>
  <c r="CZ47" i="2"/>
  <c r="CU47" i="2"/>
  <c r="CY47" i="2"/>
  <c r="CK47" i="2"/>
  <c r="CR47" i="2"/>
  <c r="CV47" i="2"/>
  <c r="CQ47" i="2"/>
  <c r="P47" i="6"/>
  <c r="I150" i="17"/>
  <c r="DU55" i="2" l="1"/>
  <c r="CH55" i="2" s="1"/>
  <c r="W61" i="7"/>
  <c r="J164" i="17" s="1"/>
  <c r="CF61" i="2"/>
  <c r="AT61" i="2"/>
  <c r="AW61" i="2"/>
  <c r="G61" i="7" s="1"/>
  <c r="CF57" i="2"/>
  <c r="AT57" i="2"/>
  <c r="W57" i="7"/>
  <c r="J160" i="17" s="1"/>
  <c r="AW57" i="2"/>
  <c r="G57" i="7" s="1"/>
  <c r="DU52" i="2"/>
  <c r="CH52" i="2" s="1"/>
  <c r="AQ55" i="2"/>
  <c r="AN55" i="2"/>
  <c r="U55" i="2"/>
  <c r="W55" i="2"/>
  <c r="AI55" i="2"/>
  <c r="AE55" i="2"/>
  <c r="Y55" i="2"/>
  <c r="T55" i="2"/>
  <c r="AB55" i="2"/>
  <c r="X55" i="2"/>
  <c r="S55" i="2"/>
  <c r="AF55" i="2"/>
  <c r="AM55" i="2"/>
  <c r="AH55" i="2"/>
  <c r="V55" i="2"/>
  <c r="AC55" i="2"/>
  <c r="AK55" i="2"/>
  <c r="AA55" i="2"/>
  <c r="AL55" i="2"/>
  <c r="AO55" i="2"/>
  <c r="Z55" i="2"/>
  <c r="AP55" i="2"/>
  <c r="AJ55" i="2"/>
  <c r="AD55" i="2"/>
  <c r="AG55" i="2"/>
  <c r="T52" i="2"/>
  <c r="AO52" i="2"/>
  <c r="V52" i="2"/>
  <c r="AP52" i="2"/>
  <c r="X52" i="2"/>
  <c r="AB52" i="2"/>
  <c r="AC52" i="2"/>
  <c r="W52" i="2"/>
  <c r="Y52" i="2"/>
  <c r="AA52" i="2"/>
  <c r="AG52" i="2"/>
  <c r="AI52" i="2"/>
  <c r="AQ52" i="2"/>
  <c r="Z52" i="2"/>
  <c r="AL52" i="2"/>
  <c r="S52" i="2"/>
  <c r="AD52" i="2"/>
  <c r="AF52" i="2"/>
  <c r="AK52" i="2"/>
  <c r="U52" i="2"/>
  <c r="AN52" i="2"/>
  <c r="AM52" i="2"/>
  <c r="AE52" i="2"/>
  <c r="AH52" i="2"/>
  <c r="AJ52" i="2"/>
  <c r="DS59" i="2"/>
  <c r="DB59" i="2"/>
  <c r="DR59" i="2"/>
  <c r="CG61" i="2"/>
  <c r="O61" i="7" s="1"/>
  <c r="F164" i="17" s="1"/>
  <c r="AS61" i="2"/>
  <c r="BL61" i="2" s="1"/>
  <c r="BN61" i="2" s="1"/>
  <c r="X61" i="7"/>
  <c r="K164" i="17" s="1"/>
  <c r="AY61" i="2"/>
  <c r="H61" i="7" s="1"/>
  <c r="DS61" i="2"/>
  <c r="DB61" i="2"/>
  <c r="DR61" i="2"/>
  <c r="CG60" i="2"/>
  <c r="O60" i="7" s="1"/>
  <c r="F163" i="17" s="1"/>
  <c r="AS60" i="2"/>
  <c r="BL60" i="2" s="1"/>
  <c r="BN60" i="2" s="1"/>
  <c r="X60" i="7"/>
  <c r="K163" i="17" s="1"/>
  <c r="AY60" i="2"/>
  <c r="H60" i="7" s="1"/>
  <c r="AV47" i="2"/>
  <c r="DS60" i="2"/>
  <c r="DB60" i="2"/>
  <c r="DR60" i="2"/>
  <c r="CG59" i="2"/>
  <c r="O59" i="7" s="1"/>
  <c r="F162" i="17" s="1"/>
  <c r="AS59" i="2"/>
  <c r="BL59" i="2" s="1"/>
  <c r="BN59" i="2" s="1"/>
  <c r="X59" i="7"/>
  <c r="K162" i="17" s="1"/>
  <c r="AY59" i="2"/>
  <c r="H59" i="7" s="1"/>
  <c r="AR55" i="2" l="1"/>
  <c r="AR52" i="2"/>
  <c r="CF52" i="2" s="1"/>
  <c r="DS52" i="2" s="1"/>
  <c r="AS57" i="2"/>
  <c r="BL57" i="2" s="1"/>
  <c r="BN57" i="2" s="1"/>
  <c r="CG57" i="2"/>
  <c r="X57" i="7"/>
  <c r="K160" i="17" s="1"/>
  <c r="AY57" i="2"/>
  <c r="H57" i="7" s="1"/>
  <c r="DS57" i="2"/>
  <c r="DB57" i="2"/>
  <c r="DR57" i="2"/>
  <c r="W52" i="7"/>
  <c r="J155" i="17" s="1"/>
  <c r="AW52" i="2"/>
  <c r="G52" i="7" s="1"/>
  <c r="AT52" i="2"/>
  <c r="CG52" i="2" s="1"/>
  <c r="CF55" i="2"/>
  <c r="DR55" i="2" s="1"/>
  <c r="AW55" i="2"/>
  <c r="G55" i="7" s="1"/>
  <c r="AT55" i="2"/>
  <c r="X55" i="7" s="1"/>
  <c r="K158" i="17" s="1"/>
  <c r="W55" i="7"/>
  <c r="J158" i="17" s="1"/>
  <c r="DT60" i="2"/>
  <c r="DC60" i="2"/>
  <c r="DQ60" i="2"/>
  <c r="CA60" i="2"/>
  <c r="CA61" i="2"/>
  <c r="H61" i="27"/>
  <c r="L61" i="27" s="1"/>
  <c r="M61" i="27" s="1"/>
  <c r="N61" i="27" s="1"/>
  <c r="AX61" i="2"/>
  <c r="G61" i="27" s="1"/>
  <c r="BP61" i="2"/>
  <c r="BV61" i="2" s="1"/>
  <c r="BQ61" i="2"/>
  <c r="BW61" i="2" s="1"/>
  <c r="BO61" i="2"/>
  <c r="BU61" i="2" s="1"/>
  <c r="H60" i="27"/>
  <c r="L60" i="27" s="1"/>
  <c r="M60" i="27" s="1"/>
  <c r="N60" i="27" s="1"/>
  <c r="AX60" i="2"/>
  <c r="G60" i="27" s="1"/>
  <c r="BP60" i="2"/>
  <c r="BV60" i="2" s="1"/>
  <c r="BQ60" i="2"/>
  <c r="BW60" i="2" s="1"/>
  <c r="BO60" i="2"/>
  <c r="BU60" i="2" s="1"/>
  <c r="DT61" i="2"/>
  <c r="DC61" i="2"/>
  <c r="DQ61" i="2"/>
  <c r="CA59" i="2"/>
  <c r="H59" i="27"/>
  <c r="L59" i="27" s="1"/>
  <c r="M59" i="27" s="1"/>
  <c r="N59" i="27" s="1"/>
  <c r="AX59" i="2"/>
  <c r="G59" i="27" s="1"/>
  <c r="BP59" i="2"/>
  <c r="BV59" i="2" s="1"/>
  <c r="BO59" i="2"/>
  <c r="BU59" i="2" s="1"/>
  <c r="BQ59" i="2"/>
  <c r="BW59" i="2" s="1"/>
  <c r="T47" i="7"/>
  <c r="DT59" i="2"/>
  <c r="DC59" i="2"/>
  <c r="DQ59" i="2"/>
  <c r="DJ61" i="2" l="1"/>
  <c r="DJ60" i="2"/>
  <c r="P61" i="2"/>
  <c r="R61" i="2"/>
  <c r="DB55" i="2"/>
  <c r="DS55" i="2"/>
  <c r="P60" i="2"/>
  <c r="R60" i="2"/>
  <c r="O52" i="7"/>
  <c r="F155" i="17" s="1"/>
  <c r="R59" i="2"/>
  <c r="P59" i="2"/>
  <c r="DJ59" i="2"/>
  <c r="DB52" i="2"/>
  <c r="CA52" i="2" s="1"/>
  <c r="DR52" i="2"/>
  <c r="AY52" i="2"/>
  <c r="H52" i="7" s="1"/>
  <c r="AS52" i="2"/>
  <c r="BL52" i="2" s="1"/>
  <c r="BN52" i="2" s="1"/>
  <c r="AS55" i="2"/>
  <c r="BL55" i="2" s="1"/>
  <c r="BN55" i="2" s="1"/>
  <c r="X52" i="7"/>
  <c r="K155" i="17" s="1"/>
  <c r="CA57" i="2"/>
  <c r="CG55" i="2"/>
  <c r="DT55" i="2" s="1"/>
  <c r="AY55" i="2"/>
  <c r="H55" i="7" s="1"/>
  <c r="O57" i="7"/>
  <c r="F160" i="17" s="1"/>
  <c r="DT57" i="2"/>
  <c r="DC57" i="2"/>
  <c r="DQ57" i="2"/>
  <c r="H57" i="27"/>
  <c r="L57" i="27" s="1"/>
  <c r="M57" i="27" s="1"/>
  <c r="N57" i="27" s="1"/>
  <c r="AX57" i="2"/>
  <c r="G57" i="27" s="1"/>
  <c r="BQ57" i="2"/>
  <c r="BW57" i="2" s="1"/>
  <c r="BP57" i="2"/>
  <c r="BV57" i="2" s="1"/>
  <c r="BO57" i="2"/>
  <c r="BU57" i="2" s="1"/>
  <c r="CA55" i="2"/>
  <c r="DJ55" i="2" s="1"/>
  <c r="CB61" i="2"/>
  <c r="L7" i="23"/>
  <c r="L3" i="23"/>
  <c r="CB59" i="2"/>
  <c r="P61" i="7"/>
  <c r="DT52" i="2"/>
  <c r="DC52" i="2"/>
  <c r="DQ52" i="2"/>
  <c r="L9" i="23"/>
  <c r="L2" i="23"/>
  <c r="P60" i="7"/>
  <c r="CB60" i="2"/>
  <c r="P59" i="7"/>
  <c r="L13" i="23"/>
  <c r="L6" i="23"/>
  <c r="DK60" i="2" l="1"/>
  <c r="DK61" i="2"/>
  <c r="AX55" i="2"/>
  <c r="G55" i="27" s="1"/>
  <c r="DC55" i="2"/>
  <c r="H55" i="27"/>
  <c r="L55" i="27" s="1"/>
  <c r="BO52" i="2"/>
  <c r="BU52" i="2" s="1"/>
  <c r="O55" i="7"/>
  <c r="F158" i="17" s="1"/>
  <c r="BQ52" i="2"/>
  <c r="AX52" i="2"/>
  <c r="G52" i="27" s="1"/>
  <c r="BP52" i="2"/>
  <c r="H52" i="27"/>
  <c r="L52" i="27" s="1"/>
  <c r="BP55" i="2"/>
  <c r="BV55" i="2" s="1"/>
  <c r="L6" i="21"/>
  <c r="L6" i="1"/>
  <c r="DQ55" i="2"/>
  <c r="BO55" i="2"/>
  <c r="BU55" i="2" s="1"/>
  <c r="L13" i="21"/>
  <c r="L13" i="1"/>
  <c r="L2" i="21"/>
  <c r="L2" i="1"/>
  <c r="L9" i="21"/>
  <c r="L9" i="1"/>
  <c r="BQ55" i="2"/>
  <c r="BW55" i="2" s="1"/>
  <c r="L3" i="21"/>
  <c r="L3" i="1"/>
  <c r="L7" i="21"/>
  <c r="L7" i="1"/>
  <c r="DK59" i="2"/>
  <c r="DJ57" i="2"/>
  <c r="R57" i="2"/>
  <c r="P57" i="2"/>
  <c r="P57" i="7"/>
  <c r="M55" i="27"/>
  <c r="N55" i="27" s="1"/>
  <c r="Q61" i="7"/>
  <c r="G164" i="17" s="1"/>
  <c r="R55" i="2"/>
  <c r="P55" i="2"/>
  <c r="DJ52" i="2"/>
  <c r="P52" i="2"/>
  <c r="R52" i="2"/>
  <c r="P55" i="7"/>
  <c r="P52" i="7"/>
  <c r="L10" i="23"/>
  <c r="L19" i="23"/>
  <c r="DP73" i="2" s="1"/>
  <c r="CB57" i="2"/>
  <c r="O61" i="6"/>
  <c r="V61" i="7" s="1"/>
  <c r="CD61" i="2"/>
  <c r="DL61" i="2"/>
  <c r="DM61" i="2" s="1"/>
  <c r="CC61" i="2"/>
  <c r="Q59" i="7"/>
  <c r="G162" i="17" s="1"/>
  <c r="O59" i="6"/>
  <c r="Q60" i="7"/>
  <c r="G163" i="17" s="1"/>
  <c r="O60" i="6"/>
  <c r="K11" i="23"/>
  <c r="K5" i="23"/>
  <c r="CD59" i="2"/>
  <c r="CB52" i="2"/>
  <c r="DL59" i="2"/>
  <c r="DM59" i="2" s="1"/>
  <c r="CC59" i="2"/>
  <c r="DL60" i="2"/>
  <c r="DM60" i="2" s="1"/>
  <c r="CD60" i="2"/>
  <c r="CC60" i="2"/>
  <c r="CB55" i="2"/>
  <c r="DK55" i="2" s="1"/>
  <c r="BW52" i="2"/>
  <c r="BV52" i="2"/>
  <c r="M74" i="2" l="1"/>
  <c r="L67" i="2"/>
  <c r="M73" i="2"/>
  <c r="L70" i="2"/>
  <c r="L71" i="2"/>
  <c r="M72" i="2"/>
  <c r="CJ61" i="2"/>
  <c r="CL61" i="2" s="1"/>
  <c r="DK57" i="2"/>
  <c r="R61" i="7"/>
  <c r="H164" i="17" s="1"/>
  <c r="CI61" i="2"/>
  <c r="CK61" i="2" s="1"/>
  <c r="Q61" i="6"/>
  <c r="L10" i="21"/>
  <c r="L10" i="1"/>
  <c r="L19" i="21"/>
  <c r="L19" i="1"/>
  <c r="M52" i="27"/>
  <c r="N52" i="27" s="1"/>
  <c r="K11" i="21"/>
  <c r="K11" i="1"/>
  <c r="K5" i="1"/>
  <c r="K5" i="21"/>
  <c r="DK52" i="2"/>
  <c r="K17" i="21"/>
  <c r="K17" i="1"/>
  <c r="K14" i="21"/>
  <c r="K14" i="1"/>
  <c r="S61" i="7"/>
  <c r="P61" i="6" s="1"/>
  <c r="AV61" i="2" s="1"/>
  <c r="DP73" i="25"/>
  <c r="DN73" i="25" s="1"/>
  <c r="Q57" i="7"/>
  <c r="G160" i="17" s="1"/>
  <c r="DL57" i="2"/>
  <c r="DM57" i="2" s="1"/>
  <c r="CD57" i="2"/>
  <c r="CC57" i="2"/>
  <c r="O57" i="6"/>
  <c r="U61" i="7"/>
  <c r="CT61" i="2"/>
  <c r="CR61" i="2"/>
  <c r="Q55" i="7"/>
  <c r="G158" i="17" s="1"/>
  <c r="DL55" i="2"/>
  <c r="DM55" i="2" s="1"/>
  <c r="O55" i="6"/>
  <c r="CD55" i="2"/>
  <c r="CC55" i="2"/>
  <c r="V60" i="7"/>
  <c r="U60" i="7"/>
  <c r="CZ61" i="2"/>
  <c r="CV61" i="2"/>
  <c r="CX61" i="2"/>
  <c r="S60" i="7"/>
  <c r="CN61" i="2"/>
  <c r="CI60" i="2"/>
  <c r="CK60" i="2" s="1"/>
  <c r="CJ60" i="2"/>
  <c r="CV60" i="2" s="1"/>
  <c r="R60" i="7"/>
  <c r="H163" i="17" s="1"/>
  <c r="Q60" i="6"/>
  <c r="Q52" i="7"/>
  <c r="DL52" i="2"/>
  <c r="CD52" i="2"/>
  <c r="CC52" i="2"/>
  <c r="CI59" i="2"/>
  <c r="CK59" i="2" s="1"/>
  <c r="CJ59" i="2"/>
  <c r="CL59" i="2" s="1"/>
  <c r="R59" i="7"/>
  <c r="H162" i="17" s="1"/>
  <c r="Q59" i="6"/>
  <c r="K17" i="23"/>
  <c r="DO66" i="2"/>
  <c r="DO68" i="2"/>
  <c r="DO67" i="2"/>
  <c r="DO64" i="2"/>
  <c r="DO69" i="2"/>
  <c r="DO65" i="2"/>
  <c r="DN65" i="2" s="1"/>
  <c r="DU65" i="2" s="1"/>
  <c r="CH65" i="2" s="1"/>
  <c r="AR65" i="2" s="1"/>
  <c r="K14" i="23"/>
  <c r="V59" i="7"/>
  <c r="U59" i="7"/>
  <c r="CU61" i="2"/>
  <c r="DP62" i="2"/>
  <c r="DN62" i="2" s="1"/>
  <c r="DP62" i="25"/>
  <c r="DN62" i="25" s="1"/>
  <c r="DP64" i="2"/>
  <c r="DP64" i="25"/>
  <c r="DN64" i="25" s="1"/>
  <c r="S59" i="7"/>
  <c r="CS61" i="2" l="1"/>
  <c r="CW61" i="2"/>
  <c r="I164" i="17"/>
  <c r="CQ61" i="2"/>
  <c r="CY61" i="2"/>
  <c r="CM61" i="2"/>
  <c r="CP61" i="2"/>
  <c r="CO61" i="2"/>
  <c r="O52" i="6"/>
  <c r="V52" i="7" s="1"/>
  <c r="L73" i="2"/>
  <c r="N73" i="2" s="1"/>
  <c r="M68" i="2"/>
  <c r="T61" i="7"/>
  <c r="L62" i="2"/>
  <c r="N62" i="2" s="1"/>
  <c r="M64" i="2"/>
  <c r="N64" i="2" s="1"/>
  <c r="K26" i="1"/>
  <c r="M63" i="2"/>
  <c r="N63" i="2" s="1"/>
  <c r="K26" i="21"/>
  <c r="L58" i="2"/>
  <c r="N58" i="2" s="1"/>
  <c r="V57" i="7"/>
  <c r="U57" i="7"/>
  <c r="S57" i="7"/>
  <c r="CI57" i="2"/>
  <c r="CK57" i="2" s="1"/>
  <c r="CJ57" i="2"/>
  <c r="CV57" i="2" s="1"/>
  <c r="R57" i="7"/>
  <c r="H160" i="17" s="1"/>
  <c r="Q57" i="6"/>
  <c r="CZ59" i="2"/>
  <c r="CR59" i="2"/>
  <c r="CT59" i="2"/>
  <c r="CS59" i="2"/>
  <c r="CV59" i="2"/>
  <c r="CX59" i="2"/>
  <c r="CY59" i="2"/>
  <c r="CM59" i="2"/>
  <c r="CN59" i="2"/>
  <c r="CP59" i="2"/>
  <c r="CW59" i="2"/>
  <c r="CU59" i="2"/>
  <c r="K27" i="23"/>
  <c r="CQ59" i="2"/>
  <c r="CO59" i="2"/>
  <c r="CY60" i="2"/>
  <c r="CW60" i="2"/>
  <c r="CU60" i="2"/>
  <c r="CS60" i="2"/>
  <c r="K26" i="23"/>
  <c r="CQ60" i="2"/>
  <c r="CO60" i="2"/>
  <c r="CM60" i="2"/>
  <c r="CX60" i="2"/>
  <c r="CN60" i="2"/>
  <c r="CP60" i="2"/>
  <c r="CL60" i="2"/>
  <c r="S52" i="7"/>
  <c r="CI52" i="2"/>
  <c r="CO52" i="2" s="1"/>
  <c r="CJ52" i="2"/>
  <c r="CZ52" i="2" s="1"/>
  <c r="R52" i="7"/>
  <c r="H155" i="17" s="1"/>
  <c r="Q52" i="6"/>
  <c r="DM52" i="2"/>
  <c r="G155" i="17"/>
  <c r="F15" i="13" s="1"/>
  <c r="P59" i="6"/>
  <c r="AV59" i="2" s="1"/>
  <c r="I162" i="17"/>
  <c r="DN64" i="2"/>
  <c r="DP58" i="2"/>
  <c r="DN58" i="2" s="1"/>
  <c r="DP58" i="25"/>
  <c r="DN58" i="25" s="1"/>
  <c r="CZ60" i="2"/>
  <c r="S55" i="7"/>
  <c r="CF65" i="2"/>
  <c r="AT65" i="2"/>
  <c r="W65" i="7"/>
  <c r="J168" i="17" s="1"/>
  <c r="AW65" i="2"/>
  <c r="G65" i="7" s="1"/>
  <c r="P60" i="6"/>
  <c r="AV60" i="2" s="1"/>
  <c r="I163" i="17"/>
  <c r="CI55" i="2"/>
  <c r="CQ55" i="2" s="1"/>
  <c r="CJ55" i="2"/>
  <c r="CL55" i="2" s="1"/>
  <c r="R55" i="7"/>
  <c r="H158" i="17" s="1"/>
  <c r="Q55" i="6"/>
  <c r="CR60" i="2"/>
  <c r="V55" i="7"/>
  <c r="U55" i="7"/>
  <c r="CT60" i="2"/>
  <c r="DP63" i="2"/>
  <c r="DN63" i="2" s="1"/>
  <c r="DP63" i="25"/>
  <c r="DN63" i="25" s="1"/>
  <c r="U52" i="7" l="1"/>
  <c r="DU58" i="2"/>
  <c r="CH58" i="2" s="1"/>
  <c r="DU63" i="2"/>
  <c r="CH63" i="2" s="1"/>
  <c r="DU62" i="2"/>
  <c r="CH62" i="2" s="1"/>
  <c r="DU64" i="2"/>
  <c r="CH64" i="2" s="1"/>
  <c r="AE73" i="2"/>
  <c r="AK73" i="2"/>
  <c r="AN73" i="2"/>
  <c r="Z73" i="2"/>
  <c r="AI73" i="2"/>
  <c r="AC73" i="2"/>
  <c r="AQ73" i="2"/>
  <c r="AP73" i="2"/>
  <c r="AG73" i="2"/>
  <c r="AB73" i="2"/>
  <c r="Y73" i="2"/>
  <c r="S73" i="2"/>
  <c r="V73" i="2"/>
  <c r="AA73" i="2"/>
  <c r="X73" i="2"/>
  <c r="AO73" i="2"/>
  <c r="AH73" i="2"/>
  <c r="AM73" i="2"/>
  <c r="U73" i="2"/>
  <c r="T73" i="2"/>
  <c r="AJ73" i="2"/>
  <c r="AL73" i="2"/>
  <c r="W73" i="2"/>
  <c r="AD73" i="2"/>
  <c r="AF73" i="2"/>
  <c r="T60" i="7"/>
  <c r="T59" i="7"/>
  <c r="X64" i="2"/>
  <c r="AO64" i="2"/>
  <c r="AQ64" i="2"/>
  <c r="AR64" i="2" s="1"/>
  <c r="AK64" i="2"/>
  <c r="AA64" i="2"/>
  <c r="AB64" i="2"/>
  <c r="Z64" i="2"/>
  <c r="AL64" i="2"/>
  <c r="W64" i="2"/>
  <c r="AM64" i="2"/>
  <c r="AP64" i="2"/>
  <c r="AC64" i="2"/>
  <c r="AG64" i="2"/>
  <c r="AE64" i="2"/>
  <c r="Y64" i="2"/>
  <c r="V64" i="2"/>
  <c r="U64" i="2"/>
  <c r="T64" i="2"/>
  <c r="AI64" i="2"/>
  <c r="S64" i="2"/>
  <c r="AJ64" i="2"/>
  <c r="AF64" i="2"/>
  <c r="AN64" i="2"/>
  <c r="AD64" i="2"/>
  <c r="AH64" i="2"/>
  <c r="U62" i="2"/>
  <c r="AA62" i="2"/>
  <c r="AM62" i="2"/>
  <c r="AL62" i="2"/>
  <c r="AC62" i="2"/>
  <c r="AP62" i="2"/>
  <c r="AO62" i="2"/>
  <c r="X62" i="2"/>
  <c r="S62" i="2"/>
  <c r="AF62" i="2"/>
  <c r="AD62" i="2"/>
  <c r="T62" i="2"/>
  <c r="AQ62" i="2"/>
  <c r="AR62" i="2" s="1"/>
  <c r="AI62" i="2"/>
  <c r="AE62" i="2"/>
  <c r="AK62" i="2"/>
  <c r="AH62" i="2"/>
  <c r="AN62" i="2"/>
  <c r="AG62" i="2"/>
  <c r="AB62" i="2"/>
  <c r="W62" i="2"/>
  <c r="Y62" i="2"/>
  <c r="Z62" i="2"/>
  <c r="AJ62" i="2"/>
  <c r="V62" i="2"/>
  <c r="CL57" i="2"/>
  <c r="AL58" i="2"/>
  <c r="AB58" i="2"/>
  <c r="V58" i="2"/>
  <c r="AM58" i="2"/>
  <c r="AK58" i="2"/>
  <c r="AC58" i="2"/>
  <c r="AE58" i="2"/>
  <c r="AH58" i="2"/>
  <c r="AP58" i="2"/>
  <c r="AO58" i="2"/>
  <c r="S58" i="2"/>
  <c r="AJ58" i="2"/>
  <c r="AI58" i="2"/>
  <c r="AA58" i="2"/>
  <c r="U58" i="2"/>
  <c r="AG58" i="2"/>
  <c r="AD58" i="2"/>
  <c r="AF58" i="2"/>
  <c r="AQ58" i="2"/>
  <c r="AR58" i="2" s="1"/>
  <c r="X58" i="2"/>
  <c r="T58" i="2"/>
  <c r="Z58" i="2"/>
  <c r="W58" i="2"/>
  <c r="Y58" i="2"/>
  <c r="AN58" i="2"/>
  <c r="AD63" i="2"/>
  <c r="AE63" i="2"/>
  <c r="AF63" i="2"/>
  <c r="X63" i="2"/>
  <c r="AH63" i="2"/>
  <c r="V63" i="2"/>
  <c r="S63" i="2"/>
  <c r="AG63" i="2"/>
  <c r="AJ63" i="2"/>
  <c r="AM63" i="2"/>
  <c r="AN63" i="2"/>
  <c r="AA63" i="2"/>
  <c r="U63" i="2"/>
  <c r="AC63" i="2"/>
  <c r="Y63" i="2"/>
  <c r="Z63" i="2"/>
  <c r="AL63" i="2"/>
  <c r="AB63" i="2"/>
  <c r="AQ63" i="2"/>
  <c r="AR63" i="2" s="1"/>
  <c r="AI63" i="2"/>
  <c r="AO63" i="2"/>
  <c r="AK63" i="2"/>
  <c r="W63" i="2"/>
  <c r="T63" i="2"/>
  <c r="AP63" i="2"/>
  <c r="CW57" i="2"/>
  <c r="P57" i="6"/>
  <c r="AV57" i="2" s="1"/>
  <c r="I160" i="17"/>
  <c r="CX57" i="2"/>
  <c r="CR57" i="2"/>
  <c r="CN57" i="2"/>
  <c r="CZ57" i="2"/>
  <c r="CT57" i="2"/>
  <c r="CU57" i="2"/>
  <c r="CS57" i="2"/>
  <c r="CO57" i="2"/>
  <c r="CY57" i="2"/>
  <c r="CQ57" i="2"/>
  <c r="CM57" i="2"/>
  <c r="CP57" i="2"/>
  <c r="CZ55" i="2"/>
  <c r="CT55" i="2"/>
  <c r="CX52" i="2"/>
  <c r="CP52" i="2"/>
  <c r="CY52" i="2"/>
  <c r="CU52" i="2"/>
  <c r="CK55" i="2"/>
  <c r="CV52" i="2"/>
  <c r="CO55" i="2"/>
  <c r="CL52" i="2"/>
  <c r="CK52" i="2"/>
  <c r="CM55" i="2"/>
  <c r="P55" i="6"/>
  <c r="AV55" i="2" s="1"/>
  <c r="I158" i="17"/>
  <c r="CS52" i="2"/>
  <c r="CN52" i="2"/>
  <c r="H15" i="13"/>
  <c r="CX55" i="2"/>
  <c r="CN55" i="2"/>
  <c r="CP55" i="2"/>
  <c r="CT52" i="2"/>
  <c r="CR55" i="2"/>
  <c r="CM52" i="2"/>
  <c r="P52" i="6"/>
  <c r="I155" i="17"/>
  <c r="D15" i="13" s="1"/>
  <c r="AS65" i="2"/>
  <c r="BL65" i="2" s="1"/>
  <c r="BN65" i="2" s="1"/>
  <c r="CG65" i="2"/>
  <c r="O65" i="7" s="1"/>
  <c r="F168" i="17" s="1"/>
  <c r="X65" i="7"/>
  <c r="K168" i="17" s="1"/>
  <c r="AY65" i="2"/>
  <c r="H65" i="7" s="1"/>
  <c r="CY55" i="2"/>
  <c r="CR52" i="2"/>
  <c r="CV55" i="2"/>
  <c r="CW55" i="2"/>
  <c r="CQ52" i="2"/>
  <c r="DS65" i="2"/>
  <c r="DB65" i="2"/>
  <c r="DR65" i="2"/>
  <c r="CU55" i="2"/>
  <c r="CW52" i="2"/>
  <c r="CS55" i="2"/>
  <c r="AW64" i="2" l="1"/>
  <c r="G64" i="7" s="1"/>
  <c r="CF64" i="2"/>
  <c r="DS64" i="2" s="1"/>
  <c r="W64" i="7"/>
  <c r="J167" i="17" s="1"/>
  <c r="AT64" i="2"/>
  <c r="AS64" i="2" s="1"/>
  <c r="BL64" i="2" s="1"/>
  <c r="BN64" i="2" s="1"/>
  <c r="T57" i="7"/>
  <c r="AW62" i="2"/>
  <c r="G62" i="7" s="1"/>
  <c r="CF62" i="2"/>
  <c r="AT62" i="2"/>
  <c r="W62" i="7"/>
  <c r="J165" i="17" s="1"/>
  <c r="AW58" i="2"/>
  <c r="G58" i="7" s="1"/>
  <c r="CF58" i="2"/>
  <c r="DR58" i="2" s="1"/>
  <c r="AT58" i="2"/>
  <c r="AY58" i="2" s="1"/>
  <c r="H58" i="7" s="1"/>
  <c r="W58" i="7"/>
  <c r="J161" i="17" s="1"/>
  <c r="AT63" i="2"/>
  <c r="AS63" i="2" s="1"/>
  <c r="BL63" i="2" s="1"/>
  <c r="BN63" i="2" s="1"/>
  <c r="CF63" i="2"/>
  <c r="DB63" i="2" s="1"/>
  <c r="W63" i="7"/>
  <c r="J166" i="17" s="1"/>
  <c r="AW63" i="2"/>
  <c r="G63" i="7" s="1"/>
  <c r="T55" i="7"/>
  <c r="G15" i="13"/>
  <c r="E15" i="13"/>
  <c r="AV52" i="2"/>
  <c r="CA65" i="2"/>
  <c r="DT65" i="2"/>
  <c r="DC65" i="2"/>
  <c r="DQ65" i="2"/>
  <c r="H65" i="27"/>
  <c r="L65" i="27" s="1"/>
  <c r="M65" i="27" s="1"/>
  <c r="N65" i="27" s="1"/>
  <c r="AX65" i="2"/>
  <c r="G65" i="27" s="1"/>
  <c r="BP65" i="2"/>
  <c r="BV65" i="2" s="1"/>
  <c r="BQ65" i="2"/>
  <c r="BW65" i="2" s="1"/>
  <c r="BO65" i="2"/>
  <c r="BU65" i="2" s="1"/>
  <c r="DB64" i="2" l="1"/>
  <c r="CA64" i="2" s="1"/>
  <c r="DS58" i="2"/>
  <c r="DB58" i="2"/>
  <c r="AY64" i="2"/>
  <c r="H64" i="7" s="1"/>
  <c r="X64" i="7"/>
  <c r="K167" i="17" s="1"/>
  <c r="CG64" i="2"/>
  <c r="DQ64" i="2" s="1"/>
  <c r="DJ65" i="2"/>
  <c r="P65" i="2"/>
  <c r="R65" i="2"/>
  <c r="DR64" i="2"/>
  <c r="X58" i="7"/>
  <c r="K161" i="17" s="1"/>
  <c r="CG58" i="2"/>
  <c r="DC58" i="2" s="1"/>
  <c r="AS58" i="2"/>
  <c r="BL58" i="2" s="1"/>
  <c r="BN58" i="2" s="1"/>
  <c r="DR63" i="2"/>
  <c r="DS63" i="2"/>
  <c r="CA63" i="2" s="1"/>
  <c r="AY63" i="2"/>
  <c r="H63" i="7" s="1"/>
  <c r="X63" i="7"/>
  <c r="K166" i="17" s="1"/>
  <c r="CG63" i="2"/>
  <c r="O63" i="7" s="1"/>
  <c r="F166" i="17" s="1"/>
  <c r="X62" i="7"/>
  <c r="K165" i="17" s="1"/>
  <c r="AY62" i="2"/>
  <c r="H62" i="7" s="1"/>
  <c r="CG62" i="2"/>
  <c r="AS62" i="2"/>
  <c r="BL62" i="2" s="1"/>
  <c r="BN62" i="2" s="1"/>
  <c r="DS62" i="2"/>
  <c r="DB62" i="2"/>
  <c r="DR62" i="2"/>
  <c r="CB65" i="2"/>
  <c r="H64" i="27"/>
  <c r="L64" i="27" s="1"/>
  <c r="M64" i="27" s="1"/>
  <c r="N64" i="27" s="1"/>
  <c r="AX64" i="2"/>
  <c r="G64" i="27" s="1"/>
  <c r="BP64" i="2"/>
  <c r="BV64" i="2" s="1"/>
  <c r="BQ64" i="2"/>
  <c r="BW64" i="2" s="1"/>
  <c r="BO64" i="2"/>
  <c r="BU64" i="2" s="1"/>
  <c r="H63" i="27"/>
  <c r="L63" i="27" s="1"/>
  <c r="M63" i="27" s="1"/>
  <c r="N63" i="27" s="1"/>
  <c r="AX63" i="2"/>
  <c r="G63" i="27" s="1"/>
  <c r="BQ63" i="2"/>
  <c r="BW63" i="2" s="1"/>
  <c r="BP63" i="2"/>
  <c r="BV63" i="2" s="1"/>
  <c r="BO63" i="2"/>
  <c r="BU63" i="2" s="1"/>
  <c r="L8" i="23"/>
  <c r="L12" i="23"/>
  <c r="P65" i="7"/>
  <c r="T52" i="7"/>
  <c r="CA58" i="2" l="1"/>
  <c r="DC64" i="2"/>
  <c r="O64" i="7"/>
  <c r="F167" i="17" s="1"/>
  <c r="DT64" i="2"/>
  <c r="CB64" i="2" s="1"/>
  <c r="DT58" i="2"/>
  <c r="CB58" i="2" s="1"/>
  <c r="DQ58" i="2"/>
  <c r="AX58" i="2"/>
  <c r="G58" i="27" s="1"/>
  <c r="H58" i="27"/>
  <c r="L58" i="27" s="1"/>
  <c r="M58" i="27" s="1"/>
  <c r="N58" i="27" s="1"/>
  <c r="O58" i="7"/>
  <c r="F161" i="17" s="1"/>
  <c r="BO58" i="2"/>
  <c r="BU58" i="2" s="1"/>
  <c r="BQ58" i="2"/>
  <c r="BW58" i="2" s="1"/>
  <c r="BP58" i="2"/>
  <c r="BV58" i="2" s="1"/>
  <c r="DK65" i="2"/>
  <c r="L8" i="21"/>
  <c r="L8" i="1"/>
  <c r="L12" i="21"/>
  <c r="L12" i="1"/>
  <c r="DJ64" i="2"/>
  <c r="DJ63" i="2"/>
  <c r="P64" i="2"/>
  <c r="R64" i="2"/>
  <c r="DC63" i="2"/>
  <c r="DQ63" i="2"/>
  <c r="DT63" i="2"/>
  <c r="CB63" i="2" s="1"/>
  <c r="DJ58" i="2"/>
  <c r="R58" i="2"/>
  <c r="P58" i="2"/>
  <c r="Q65" i="7"/>
  <c r="G168" i="17" s="1"/>
  <c r="CA62" i="2"/>
  <c r="H62" i="27"/>
  <c r="L62" i="27" s="1"/>
  <c r="M62" i="27" s="1"/>
  <c r="N62" i="27" s="1"/>
  <c r="AX62" i="2"/>
  <c r="G62" i="27" s="1"/>
  <c r="BO62" i="2"/>
  <c r="BU62" i="2" s="1"/>
  <c r="BP62" i="2"/>
  <c r="BV62" i="2" s="1"/>
  <c r="BQ62" i="2"/>
  <c r="BW62" i="2" s="1"/>
  <c r="DQ62" i="2"/>
  <c r="DT62" i="2"/>
  <c r="CB62" i="2" s="1"/>
  <c r="DC62" i="2"/>
  <c r="O62" i="7"/>
  <c r="F165" i="17" s="1"/>
  <c r="DL65" i="2"/>
  <c r="DM65" i="2" s="1"/>
  <c r="CC65" i="2"/>
  <c r="O65" i="6"/>
  <c r="V65" i="7" s="1"/>
  <c r="CD65" i="2"/>
  <c r="P58" i="7"/>
  <c r="P63" i="7"/>
  <c r="L18" i="23"/>
  <c r="L11" i="23"/>
  <c r="DP72" i="2"/>
  <c r="DP72" i="25"/>
  <c r="DN72" i="25" s="1"/>
  <c r="DP68" i="2"/>
  <c r="DN68" i="2" s="1"/>
  <c r="DP68" i="25"/>
  <c r="DN68" i="25" s="1"/>
  <c r="P64" i="7"/>
  <c r="L16" i="23"/>
  <c r="L14" i="23"/>
  <c r="L68" i="2" l="1"/>
  <c r="N68" i="2" s="1"/>
  <c r="L72" i="2"/>
  <c r="N72" i="2" s="1"/>
  <c r="DK63" i="2"/>
  <c r="DK64" i="2"/>
  <c r="DK62" i="2"/>
  <c r="DJ62" i="2"/>
  <c r="L11" i="21"/>
  <c r="L11" i="1"/>
  <c r="L18" i="21"/>
  <c r="L18" i="1"/>
  <c r="R63" i="2"/>
  <c r="P63" i="2"/>
  <c r="CD62" i="2"/>
  <c r="CJ62" i="2" s="1"/>
  <c r="R62" i="2"/>
  <c r="P62" i="2"/>
  <c r="O62" i="6"/>
  <c r="V62" i="7" s="1"/>
  <c r="DL62" i="2"/>
  <c r="DM62" i="2" s="1"/>
  <c r="Q65" i="6"/>
  <c r="R65" i="7"/>
  <c r="H168" i="17" s="1"/>
  <c r="CJ65" i="2"/>
  <c r="CV65" i="2" s="1"/>
  <c r="DK58" i="2"/>
  <c r="L17" i="21"/>
  <c r="L17" i="1"/>
  <c r="CC62" i="2"/>
  <c r="L4" i="21"/>
  <c r="L4" i="1"/>
  <c r="CI65" i="2"/>
  <c r="CU65" i="2" s="1"/>
  <c r="Q58" i="7"/>
  <c r="G161" i="17" s="1"/>
  <c r="Q64" i="7"/>
  <c r="G167" i="17" s="1"/>
  <c r="Q62" i="7"/>
  <c r="S65" i="7"/>
  <c r="P65" i="6" s="1"/>
  <c r="AV65" i="2" s="1"/>
  <c r="Q63" i="7"/>
  <c r="G166" i="17" s="1"/>
  <c r="P62" i="7"/>
  <c r="U65" i="7"/>
  <c r="CC64" i="2"/>
  <c r="S64" i="7" s="1"/>
  <c r="L15" i="23"/>
  <c r="DP69" i="25" s="1"/>
  <c r="DN69" i="25" s="1"/>
  <c r="L5" i="23"/>
  <c r="CD64" i="2"/>
  <c r="DL64" i="2"/>
  <c r="DM64" i="2" s="1"/>
  <c r="O58" i="6"/>
  <c r="V58" i="7" s="1"/>
  <c r="DL58" i="2"/>
  <c r="DM58" i="2" s="1"/>
  <c r="CD58" i="2"/>
  <c r="CC58" i="2"/>
  <c r="O64" i="6"/>
  <c r="O63" i="6"/>
  <c r="V63" i="7" s="1"/>
  <c r="L4" i="23"/>
  <c r="DO75" i="2"/>
  <c r="DO76" i="2"/>
  <c r="DO74" i="2"/>
  <c r="DO70" i="2"/>
  <c r="DO77" i="2"/>
  <c r="DO71" i="2"/>
  <c r="DO73" i="2"/>
  <c r="DN73" i="2" s="1"/>
  <c r="DU73" i="2" s="1"/>
  <c r="CH73" i="2" s="1"/>
  <c r="AR73" i="2" s="1"/>
  <c r="DO72" i="2"/>
  <c r="DN72" i="2" s="1"/>
  <c r="DU72" i="2" s="1"/>
  <c r="CH72" i="2" s="1"/>
  <c r="L17" i="23"/>
  <c r="DP74" i="2"/>
  <c r="DP74" i="25"/>
  <c r="DN74" i="25" s="1"/>
  <c r="DP71" i="2"/>
  <c r="DP71" i="25"/>
  <c r="DN71" i="25" s="1"/>
  <c r="DL63" i="2"/>
  <c r="DM63" i="2" s="1"/>
  <c r="CD63" i="2"/>
  <c r="CC63" i="2"/>
  <c r="R62" i="7" l="1"/>
  <c r="H165" i="17" s="1"/>
  <c r="Q62" i="6"/>
  <c r="CI62" i="2"/>
  <c r="CO62" i="2" s="1"/>
  <c r="CZ65" i="2"/>
  <c r="DU68" i="2"/>
  <c r="CH68" i="2" s="1"/>
  <c r="U62" i="7"/>
  <c r="CP65" i="2"/>
  <c r="CL62" i="2"/>
  <c r="AJ72" i="2"/>
  <c r="AQ72" i="2"/>
  <c r="AR72" i="2" s="1"/>
  <c r="AE72" i="2"/>
  <c r="Y72" i="2"/>
  <c r="V72" i="2"/>
  <c r="AB72" i="2"/>
  <c r="W72" i="2"/>
  <c r="T72" i="2"/>
  <c r="AK72" i="2"/>
  <c r="AO72" i="2"/>
  <c r="AD72" i="2"/>
  <c r="AI72" i="2"/>
  <c r="AH72" i="2"/>
  <c r="AL72" i="2"/>
  <c r="AC72" i="2"/>
  <c r="S72" i="2"/>
  <c r="Z72" i="2"/>
  <c r="AF72" i="2"/>
  <c r="AN72" i="2"/>
  <c r="AA72" i="2"/>
  <c r="U72" i="2"/>
  <c r="AM72" i="2"/>
  <c r="AG72" i="2"/>
  <c r="X72" i="2"/>
  <c r="AP72" i="2"/>
  <c r="AH68" i="2"/>
  <c r="AQ68" i="2"/>
  <c r="AR68" i="2" s="1"/>
  <c r="S68" i="2"/>
  <c r="AO68" i="2"/>
  <c r="V68" i="2"/>
  <c r="Z68" i="2"/>
  <c r="AM68" i="2"/>
  <c r="X68" i="2"/>
  <c r="AF68" i="2"/>
  <c r="AI68" i="2"/>
  <c r="AJ68" i="2"/>
  <c r="AK68" i="2"/>
  <c r="AB68" i="2"/>
  <c r="U68" i="2"/>
  <c r="AD68" i="2"/>
  <c r="W68" i="2"/>
  <c r="AC68" i="2"/>
  <c r="AL68" i="2"/>
  <c r="AA68" i="2"/>
  <c r="AN68" i="2"/>
  <c r="AE68" i="2"/>
  <c r="T68" i="2"/>
  <c r="Y68" i="2"/>
  <c r="AP68" i="2"/>
  <c r="AG68" i="2"/>
  <c r="R64" i="7"/>
  <c r="H167" i="17" s="1"/>
  <c r="S62" i="7"/>
  <c r="P62" i="6" s="1"/>
  <c r="AV62" i="2" s="1"/>
  <c r="CN65" i="2"/>
  <c r="CR65" i="2"/>
  <c r="CX65" i="2"/>
  <c r="CT65" i="2"/>
  <c r="CJ64" i="2"/>
  <c r="CL64" i="2" s="1"/>
  <c r="CI64" i="2"/>
  <c r="CM64" i="2" s="1"/>
  <c r="CL65" i="2"/>
  <c r="M69" i="2"/>
  <c r="M66" i="2"/>
  <c r="CM65" i="2"/>
  <c r="CW65" i="2"/>
  <c r="L16" i="21"/>
  <c r="L16" i="1"/>
  <c r="L14" i="21"/>
  <c r="L14" i="1"/>
  <c r="CY65" i="2"/>
  <c r="L5" i="21"/>
  <c r="L5" i="1"/>
  <c r="L15" i="21"/>
  <c r="L15" i="1"/>
  <c r="I168" i="17"/>
  <c r="DP69" i="2"/>
  <c r="DN69" i="2" s="1"/>
  <c r="Q64" i="6"/>
  <c r="CO65" i="2"/>
  <c r="L66" i="2"/>
  <c r="M67" i="2"/>
  <c r="N67" i="2" s="1"/>
  <c r="CK65" i="2"/>
  <c r="CS65" i="2"/>
  <c r="CQ65" i="2"/>
  <c r="G165" i="17"/>
  <c r="F16" i="13" s="1"/>
  <c r="S58" i="7"/>
  <c r="P58" i="6" s="1"/>
  <c r="CI58" i="2"/>
  <c r="CQ58" i="2" s="1"/>
  <c r="T65" i="7"/>
  <c r="DP70" i="25"/>
  <c r="DN70" i="25" s="1"/>
  <c r="DP70" i="2"/>
  <c r="DN70" i="2" s="1"/>
  <c r="U63" i="7"/>
  <c r="Q58" i="6"/>
  <c r="R58" i="7"/>
  <c r="H161" i="17" s="1"/>
  <c r="CJ58" i="2"/>
  <c r="CN58" i="2" s="1"/>
  <c r="U58" i="7"/>
  <c r="CM62" i="2"/>
  <c r="CQ62" i="2"/>
  <c r="V64" i="7"/>
  <c r="P64" i="6" s="1"/>
  <c r="AV64" i="2" s="1"/>
  <c r="U64" i="7"/>
  <c r="CK62" i="2"/>
  <c r="CF73" i="2"/>
  <c r="AT73" i="2"/>
  <c r="W73" i="7"/>
  <c r="J176" i="17" s="1"/>
  <c r="AW73" i="2"/>
  <c r="G73" i="7" s="1"/>
  <c r="DP66" i="2"/>
  <c r="DN66" i="2" s="1"/>
  <c r="DP66" i="25"/>
  <c r="DN66" i="25" s="1"/>
  <c r="L27" i="23"/>
  <c r="L26" i="23"/>
  <c r="I167" i="17"/>
  <c r="CR62" i="2"/>
  <c r="CZ62" i="2"/>
  <c r="CT62" i="2"/>
  <c r="CV62" i="2"/>
  <c r="DN71" i="2"/>
  <c r="CX62" i="2"/>
  <c r="CI63" i="2"/>
  <c r="CY63" i="2" s="1"/>
  <c r="CJ63" i="2"/>
  <c r="CP63" i="2" s="1"/>
  <c r="R63" i="7"/>
  <c r="H166" i="17" s="1"/>
  <c r="Q63" i="6"/>
  <c r="CN62" i="2"/>
  <c r="DN74" i="2"/>
  <c r="CP62" i="2"/>
  <c r="CW62" i="2"/>
  <c r="CY62" i="2"/>
  <c r="CU64" i="2"/>
  <c r="CU62" i="2"/>
  <c r="CS62" i="2"/>
  <c r="DP67" i="25"/>
  <c r="DN67" i="25" s="1"/>
  <c r="DP67" i="2"/>
  <c r="DN67" i="2" s="1"/>
  <c r="S63" i="7"/>
  <c r="CT64" i="2" l="1"/>
  <c r="CW64" i="2"/>
  <c r="CY64" i="2"/>
  <c r="CP64" i="2"/>
  <c r="CN64" i="2"/>
  <c r="CX64" i="2"/>
  <c r="CV64" i="2"/>
  <c r="CZ64" i="2"/>
  <c r="CS64" i="2"/>
  <c r="CK64" i="2"/>
  <c r="CO64" i="2"/>
  <c r="CQ64" i="2"/>
  <c r="I165" i="17"/>
  <c r="DU67" i="2"/>
  <c r="CH67" i="2" s="1"/>
  <c r="CR64" i="2"/>
  <c r="I161" i="17"/>
  <c r="CF68" i="2"/>
  <c r="AT68" i="2"/>
  <c r="W68" i="7"/>
  <c r="J171" i="17" s="1"/>
  <c r="AW68" i="2"/>
  <c r="G68" i="7" s="1"/>
  <c r="AT72" i="2"/>
  <c r="X72" i="7" s="1"/>
  <c r="K175" i="17" s="1"/>
  <c r="CF72" i="2"/>
  <c r="DS72" i="2" s="1"/>
  <c r="W72" i="7"/>
  <c r="J175" i="17" s="1"/>
  <c r="AW72" i="2"/>
  <c r="G72" i="7" s="1"/>
  <c r="H16" i="13"/>
  <c r="H17" i="13" s="1"/>
  <c r="L26" i="1"/>
  <c r="N66" i="2"/>
  <c r="U66" i="2" s="1"/>
  <c r="L26" i="21"/>
  <c r="L74" i="2"/>
  <c r="N74" i="2" s="1"/>
  <c r="M71" i="2"/>
  <c r="N71" i="2" s="1"/>
  <c r="CU58" i="2"/>
  <c r="CY58" i="2"/>
  <c r="CO58" i="2"/>
  <c r="L69" i="2"/>
  <c r="N69" i="2" s="1"/>
  <c r="M70" i="2"/>
  <c r="N70" i="2" s="1"/>
  <c r="CK58" i="2"/>
  <c r="CM58" i="2"/>
  <c r="CS58" i="2"/>
  <c r="CW58" i="2"/>
  <c r="V67" i="2"/>
  <c r="AJ67" i="2"/>
  <c r="U67" i="2"/>
  <c r="AD67" i="2"/>
  <c r="AK67" i="2"/>
  <c r="AM67" i="2"/>
  <c r="AA67" i="2"/>
  <c r="AP67" i="2"/>
  <c r="W67" i="2"/>
  <c r="AC67" i="2"/>
  <c r="AE67" i="2"/>
  <c r="AB67" i="2"/>
  <c r="Y67" i="2"/>
  <c r="AH67" i="2"/>
  <c r="AG67" i="2"/>
  <c r="AQ67" i="2"/>
  <c r="AL67" i="2"/>
  <c r="AI67" i="2"/>
  <c r="T67" i="2"/>
  <c r="AO67" i="2"/>
  <c r="Z67" i="2"/>
  <c r="S67" i="2"/>
  <c r="AF67" i="2"/>
  <c r="AN67" i="2"/>
  <c r="X67" i="2"/>
  <c r="CV58" i="2"/>
  <c r="CX58" i="2"/>
  <c r="CZ58" i="2"/>
  <c r="CR58" i="2"/>
  <c r="T62" i="7"/>
  <c r="T64" i="7"/>
  <c r="CZ63" i="2"/>
  <c r="CX63" i="2"/>
  <c r="CN63" i="2"/>
  <c r="CT63" i="2"/>
  <c r="CS63" i="2"/>
  <c r="CV63" i="2"/>
  <c r="CP58" i="2"/>
  <c r="CK63" i="2"/>
  <c r="CL58" i="2"/>
  <c r="CT58" i="2"/>
  <c r="CU63" i="2"/>
  <c r="CQ63" i="2"/>
  <c r="CW63" i="2"/>
  <c r="CM63" i="2"/>
  <c r="CL63" i="2"/>
  <c r="CR63" i="2"/>
  <c r="CO63" i="2"/>
  <c r="AS73" i="2"/>
  <c r="BL73" i="2" s="1"/>
  <c r="BN73" i="2" s="1"/>
  <c r="CG73" i="2"/>
  <c r="O73" i="7" s="1"/>
  <c r="F176" i="17" s="1"/>
  <c r="X73" i="7"/>
  <c r="K176" i="17" s="1"/>
  <c r="AY73" i="2"/>
  <c r="H73" i="7" s="1"/>
  <c r="DS73" i="2"/>
  <c r="DB73" i="2"/>
  <c r="DR73" i="2"/>
  <c r="AV58" i="2"/>
  <c r="P63" i="6"/>
  <c r="AV63" i="2" s="1"/>
  <c r="I166" i="17"/>
  <c r="D16" i="13" s="1"/>
  <c r="DB72" i="2"/>
  <c r="AR67" i="2" l="1"/>
  <c r="AY72" i="2"/>
  <c r="H72" i="7" s="1"/>
  <c r="CG72" i="2"/>
  <c r="O72" i="7" s="1"/>
  <c r="F175" i="17" s="1"/>
  <c r="AS72" i="2"/>
  <c r="BL72" i="2" s="1"/>
  <c r="BN72" i="2" s="1"/>
  <c r="DR72" i="2"/>
  <c r="AB66" i="2"/>
  <c r="AE66" i="2"/>
  <c r="Y66" i="2"/>
  <c r="AJ66" i="2"/>
  <c r="AP66" i="2"/>
  <c r="X66" i="2"/>
  <c r="DU66" i="2"/>
  <c r="CH66" i="2" s="1"/>
  <c r="AI66" i="2"/>
  <c r="V66" i="2"/>
  <c r="T66" i="2"/>
  <c r="AG66" i="2"/>
  <c r="AC66" i="2"/>
  <c r="AQ66" i="2"/>
  <c r="S66" i="2"/>
  <c r="AA66" i="2"/>
  <c r="Z66" i="2"/>
  <c r="AF66" i="2"/>
  <c r="AO66" i="2"/>
  <c r="AH66" i="2"/>
  <c r="AM66" i="2"/>
  <c r="W66" i="2"/>
  <c r="AN66" i="2"/>
  <c r="AK66" i="2"/>
  <c r="AD66" i="2"/>
  <c r="AL66" i="2"/>
  <c r="X68" i="7"/>
  <c r="K171" i="17" s="1"/>
  <c r="AY68" i="2"/>
  <c r="H68" i="7" s="1"/>
  <c r="AS68" i="2"/>
  <c r="BL68" i="2" s="1"/>
  <c r="BN68" i="2" s="1"/>
  <c r="CG68" i="2"/>
  <c r="DS68" i="2"/>
  <c r="DR68" i="2"/>
  <c r="DB68" i="2"/>
  <c r="AL71" i="2"/>
  <c r="AF71" i="2"/>
  <c r="AN71" i="2"/>
  <c r="Y71" i="2"/>
  <c r="X71" i="2"/>
  <c r="AM71" i="2"/>
  <c r="W71" i="2"/>
  <c r="AD71" i="2"/>
  <c r="AP71" i="2"/>
  <c r="AJ71" i="2"/>
  <c r="AH71" i="2"/>
  <c r="AO71" i="2"/>
  <c r="T71" i="2"/>
  <c r="AK71" i="2"/>
  <c r="Z71" i="2"/>
  <c r="AE71" i="2"/>
  <c r="AI71" i="2"/>
  <c r="AB71" i="2"/>
  <c r="AG71" i="2"/>
  <c r="U71" i="2"/>
  <c r="AC71" i="2"/>
  <c r="AQ71" i="2"/>
  <c r="S71" i="2"/>
  <c r="V71" i="2"/>
  <c r="AA71" i="2"/>
  <c r="DU71" i="2"/>
  <c r="CH71" i="2" s="1"/>
  <c r="AI74" i="2"/>
  <c r="AF74" i="2"/>
  <c r="AN74" i="2"/>
  <c r="AL74" i="2"/>
  <c r="AM74" i="2"/>
  <c r="AK74" i="2"/>
  <c r="V74" i="2"/>
  <c r="T74" i="2"/>
  <c r="AO74" i="2"/>
  <c r="AC74" i="2"/>
  <c r="AE74" i="2"/>
  <c r="U74" i="2"/>
  <c r="S74" i="2"/>
  <c r="AH74" i="2"/>
  <c r="AJ74" i="2"/>
  <c r="AQ74" i="2"/>
  <c r="Y74" i="2"/>
  <c r="W74" i="2"/>
  <c r="AA74" i="2"/>
  <c r="Z74" i="2"/>
  <c r="AP74" i="2"/>
  <c r="X74" i="2"/>
  <c r="AB74" i="2"/>
  <c r="AD74" i="2"/>
  <c r="AG74" i="2"/>
  <c r="DU74" i="2"/>
  <c r="CH74" i="2" s="1"/>
  <c r="AC70" i="2"/>
  <c r="AQ70" i="2"/>
  <c r="U70" i="2"/>
  <c r="W70" i="2"/>
  <c r="AI70" i="2"/>
  <c r="S70" i="2"/>
  <c r="AD70" i="2"/>
  <c r="AO70" i="2"/>
  <c r="AB70" i="2"/>
  <c r="Y70" i="2"/>
  <c r="T70" i="2"/>
  <c r="AL70" i="2"/>
  <c r="X70" i="2"/>
  <c r="AN70" i="2"/>
  <c r="V70" i="2"/>
  <c r="AP70" i="2"/>
  <c r="AF70" i="2"/>
  <c r="AG70" i="2"/>
  <c r="AH70" i="2"/>
  <c r="AE70" i="2"/>
  <c r="AM70" i="2"/>
  <c r="AJ70" i="2"/>
  <c r="AK70" i="2"/>
  <c r="AA70" i="2"/>
  <c r="Z70" i="2"/>
  <c r="S69" i="2"/>
  <c r="AQ69" i="2"/>
  <c r="AJ69" i="2"/>
  <c r="AD69" i="2"/>
  <c r="AC69" i="2"/>
  <c r="AO69" i="2"/>
  <c r="AI69" i="2"/>
  <c r="AG69" i="2"/>
  <c r="V69" i="2"/>
  <c r="AN69" i="2"/>
  <c r="AA69" i="2"/>
  <c r="AF69" i="2"/>
  <c r="U69" i="2"/>
  <c r="Y69" i="2"/>
  <c r="AM69" i="2"/>
  <c r="AL69" i="2"/>
  <c r="AH69" i="2"/>
  <c r="AB69" i="2"/>
  <c r="AK69" i="2"/>
  <c r="AP69" i="2"/>
  <c r="X69" i="2"/>
  <c r="T69" i="2"/>
  <c r="Z69" i="2"/>
  <c r="AE69" i="2"/>
  <c r="W69" i="2"/>
  <c r="DU69" i="2"/>
  <c r="CH69" i="2" s="1"/>
  <c r="DU70" i="2"/>
  <c r="CH70" i="2" s="1"/>
  <c r="W67" i="7"/>
  <c r="J170" i="17" s="1"/>
  <c r="AW67" i="2"/>
  <c r="G67" i="7" s="1"/>
  <c r="CF67" i="2"/>
  <c r="DS67" i="2" s="1"/>
  <c r="AT67" i="2"/>
  <c r="X67" i="7" s="1"/>
  <c r="K170" i="17" s="1"/>
  <c r="T63" i="7"/>
  <c r="H73" i="27"/>
  <c r="L73" i="27" s="1"/>
  <c r="M73" i="27" s="1"/>
  <c r="N73" i="27" s="1"/>
  <c r="AX73" i="2"/>
  <c r="G73" i="27" s="1"/>
  <c r="BP73" i="2"/>
  <c r="BV73" i="2" s="1"/>
  <c r="BQ73" i="2"/>
  <c r="BW73" i="2" s="1"/>
  <c r="BO73" i="2"/>
  <c r="BU73" i="2" s="1"/>
  <c r="CA72" i="2"/>
  <c r="T58" i="7"/>
  <c r="H72" i="27"/>
  <c r="L72" i="27" s="1"/>
  <c r="M72" i="27" s="1"/>
  <c r="N72" i="27" s="1"/>
  <c r="AX72" i="2"/>
  <c r="G72" i="27" s="1"/>
  <c r="BP72" i="2"/>
  <c r="BV72" i="2" s="1"/>
  <c r="BQ72" i="2"/>
  <c r="BW72" i="2" s="1"/>
  <c r="BO72" i="2"/>
  <c r="BU72" i="2" s="1"/>
  <c r="DT72" i="2"/>
  <c r="DC72" i="2"/>
  <c r="DQ72" i="2"/>
  <c r="G16" i="13"/>
  <c r="E17" i="13"/>
  <c r="E16" i="13"/>
  <c r="CA73" i="2"/>
  <c r="DT73" i="2"/>
  <c r="DC73" i="2"/>
  <c r="DQ73" i="2"/>
  <c r="AR66" i="2" l="1"/>
  <c r="AW66" i="2" s="1"/>
  <c r="G66" i="7" s="1"/>
  <c r="DJ73" i="2"/>
  <c r="DJ72" i="2"/>
  <c r="R73" i="2"/>
  <c r="P73" i="2"/>
  <c r="P72" i="2"/>
  <c r="R72" i="2"/>
  <c r="AS67" i="2"/>
  <c r="BL67" i="2" s="1"/>
  <c r="BN67" i="2" s="1"/>
  <c r="CG67" i="2"/>
  <c r="O67" i="7" s="1"/>
  <c r="F170" i="17" s="1"/>
  <c r="AR70" i="2"/>
  <c r="AT70" i="2" s="1"/>
  <c r="CA68" i="2"/>
  <c r="O68" i="7"/>
  <c r="F171" i="17" s="1"/>
  <c r="DT68" i="2"/>
  <c r="CB68" i="2" s="1"/>
  <c r="DQ68" i="2"/>
  <c r="DC68" i="2"/>
  <c r="BQ68" i="2"/>
  <c r="BW68" i="2" s="1"/>
  <c r="BO68" i="2"/>
  <c r="BU68" i="2" s="1"/>
  <c r="H68" i="27"/>
  <c r="L68" i="27" s="1"/>
  <c r="M68" i="27" s="1"/>
  <c r="N68" i="27" s="1"/>
  <c r="AX68" i="2"/>
  <c r="G68" i="27" s="1"/>
  <c r="BP68" i="2"/>
  <c r="BV68" i="2" s="1"/>
  <c r="AR71" i="2"/>
  <c r="AT71" i="2" s="1"/>
  <c r="AY67" i="2"/>
  <c r="H67" i="7" s="1"/>
  <c r="AR74" i="2"/>
  <c r="AR69" i="2"/>
  <c r="DB67" i="2"/>
  <c r="CA67" i="2" s="1"/>
  <c r="DR67" i="2"/>
  <c r="P73" i="7"/>
  <c r="M3" i="23"/>
  <c r="M8" i="23"/>
  <c r="P72" i="7"/>
  <c r="M19" i="23"/>
  <c r="M9" i="23"/>
  <c r="CB72" i="2"/>
  <c r="CB73" i="2"/>
  <c r="W66" i="7" l="1"/>
  <c r="J169" i="17" s="1"/>
  <c r="AT66" i="2"/>
  <c r="CF66" i="2"/>
  <c r="BQ67" i="2"/>
  <c r="BW67" i="2" s="1"/>
  <c r="BP67" i="2"/>
  <c r="BV67" i="2" s="1"/>
  <c r="BO67" i="2"/>
  <c r="BU67" i="2" s="1"/>
  <c r="AX67" i="2"/>
  <c r="G67" i="27" s="1"/>
  <c r="H67" i="27"/>
  <c r="L67" i="27" s="1"/>
  <c r="M67" i="27" s="1"/>
  <c r="N67" i="27" s="1"/>
  <c r="DC67" i="2"/>
  <c r="DT67" i="2"/>
  <c r="DQ67" i="2"/>
  <c r="P67" i="2" s="1"/>
  <c r="W70" i="7"/>
  <c r="J173" i="17" s="1"/>
  <c r="CF74" i="2"/>
  <c r="DR74" i="2" s="1"/>
  <c r="CF71" i="2"/>
  <c r="DK73" i="2"/>
  <c r="DK72" i="2"/>
  <c r="DJ67" i="2"/>
  <c r="DK68" i="2"/>
  <c r="DJ68" i="2"/>
  <c r="M19" i="21"/>
  <c r="M19" i="1"/>
  <c r="M9" i="21"/>
  <c r="M9" i="1"/>
  <c r="M3" i="21"/>
  <c r="M3" i="1"/>
  <c r="M8" i="21"/>
  <c r="M8" i="1"/>
  <c r="AW71" i="2"/>
  <c r="G71" i="7" s="1"/>
  <c r="AW70" i="2"/>
  <c r="G70" i="7" s="1"/>
  <c r="CC68" i="2"/>
  <c r="CD68" i="2"/>
  <c r="Q68" i="6" s="1"/>
  <c r="DL68" i="2"/>
  <c r="DM68" i="2" s="1"/>
  <c r="CF70" i="2"/>
  <c r="DS70" i="2" s="1"/>
  <c r="O68" i="6"/>
  <c r="V68" i="7" s="1"/>
  <c r="P68" i="2"/>
  <c r="R68" i="2"/>
  <c r="AW74" i="2"/>
  <c r="G74" i="7" s="1"/>
  <c r="W74" i="7"/>
  <c r="J177" i="17" s="1"/>
  <c r="AT74" i="2"/>
  <c r="CG74" i="2" s="1"/>
  <c r="W71" i="7"/>
  <c r="J174" i="17" s="1"/>
  <c r="Q68" i="7"/>
  <c r="Q73" i="7"/>
  <c r="G176" i="17" s="1"/>
  <c r="P67" i="7"/>
  <c r="P68" i="7"/>
  <c r="CG66" i="2"/>
  <c r="AY66" i="2"/>
  <c r="H66" i="7" s="1"/>
  <c r="X66" i="7"/>
  <c r="K169" i="17" s="1"/>
  <c r="AS66" i="2"/>
  <c r="BL66" i="2" s="1"/>
  <c r="DS66" i="2"/>
  <c r="DB66" i="2"/>
  <c r="DR66" i="2"/>
  <c r="M10" i="23"/>
  <c r="M12" i="23"/>
  <c r="DS71" i="2"/>
  <c r="DB71" i="2"/>
  <c r="DR71" i="2"/>
  <c r="AS71" i="2"/>
  <c r="BL71" i="2" s="1"/>
  <c r="BN71" i="2" s="1"/>
  <c r="CG71" i="2"/>
  <c r="X71" i="7"/>
  <c r="K174" i="17" s="1"/>
  <c r="AY71" i="2"/>
  <c r="H71" i="7" s="1"/>
  <c r="AT69" i="2"/>
  <c r="W69" i="7"/>
  <c r="J172" i="17" s="1"/>
  <c r="CF69" i="2"/>
  <c r="AW69" i="2"/>
  <c r="G69" i="7" s="1"/>
  <c r="CG70" i="2"/>
  <c r="AS70" i="2"/>
  <c r="BL70" i="2" s="1"/>
  <c r="BN70" i="2" s="1"/>
  <c r="AY70" i="2"/>
  <c r="H70" i="7" s="1"/>
  <c r="X70" i="7"/>
  <c r="K173" i="17" s="1"/>
  <c r="Q72" i="7"/>
  <c r="G175" i="17" s="1"/>
  <c r="O72" i="6"/>
  <c r="M6" i="23"/>
  <c r="M17" i="23"/>
  <c r="CB67" i="2"/>
  <c r="DL73" i="2"/>
  <c r="DM73" i="2" s="1"/>
  <c r="CD73" i="2"/>
  <c r="DL72" i="2"/>
  <c r="DM72" i="2" s="1"/>
  <c r="CC73" i="2"/>
  <c r="CD72" i="2"/>
  <c r="CC72" i="2"/>
  <c r="O73" i="6"/>
  <c r="DB74" i="2" l="1"/>
  <c r="CJ68" i="2"/>
  <c r="R68" i="7"/>
  <c r="H171" i="17" s="1"/>
  <c r="DS74" i="2"/>
  <c r="CI68" i="2"/>
  <c r="CQ68" i="2" s="1"/>
  <c r="R67" i="2"/>
  <c r="O70" i="7"/>
  <c r="F173" i="17" s="1"/>
  <c r="DB70" i="2"/>
  <c r="U68" i="7"/>
  <c r="DR70" i="2"/>
  <c r="AY74" i="2"/>
  <c r="H74" i="7" s="1"/>
  <c r="AS74" i="2"/>
  <c r="BL74" i="2" s="1"/>
  <c r="BN74" i="2" s="1"/>
  <c r="X74" i="7"/>
  <c r="K177" i="17" s="1"/>
  <c r="CW68" i="2"/>
  <c r="CX68" i="2"/>
  <c r="CY68" i="2"/>
  <c r="CM68" i="2"/>
  <c r="CS68" i="2"/>
  <c r="CK68" i="2"/>
  <c r="CU68" i="2"/>
  <c r="DK67" i="2"/>
  <c r="G171" i="17"/>
  <c r="S68" i="7"/>
  <c r="I171" i="17" s="1"/>
  <c r="M10" i="21"/>
  <c r="M10" i="1"/>
  <c r="M12" i="21"/>
  <c r="M12" i="1"/>
  <c r="CA71" i="2"/>
  <c r="M17" i="21"/>
  <c r="M17" i="1"/>
  <c r="M6" i="21"/>
  <c r="M6" i="1"/>
  <c r="BN66" i="2"/>
  <c r="CA66" i="2"/>
  <c r="CD66" i="2" s="1"/>
  <c r="AX66" i="2"/>
  <c r="G66" i="27" s="1"/>
  <c r="BP66" i="2"/>
  <c r="BV66" i="2" s="1"/>
  <c r="M11" i="23" s="1"/>
  <c r="BQ66" i="2"/>
  <c r="BW66" i="2" s="1"/>
  <c r="BO66" i="2"/>
  <c r="BU66" i="2" s="1"/>
  <c r="H66" i="27"/>
  <c r="L66" i="27" s="1"/>
  <c r="M66" i="27" s="1"/>
  <c r="N66" i="27" s="1"/>
  <c r="O66" i="7"/>
  <c r="F169" i="17" s="1"/>
  <c r="DT66" i="2"/>
  <c r="CB66" i="2" s="1"/>
  <c r="DC66" i="2"/>
  <c r="DQ66" i="2"/>
  <c r="DT74" i="2"/>
  <c r="CB74" i="2" s="1"/>
  <c r="DK74" i="2" s="1"/>
  <c r="O74" i="7"/>
  <c r="F177" i="17" s="1"/>
  <c r="DC74" i="2"/>
  <c r="DQ74" i="2"/>
  <c r="O71" i="7"/>
  <c r="F174" i="17" s="1"/>
  <c r="DT71" i="2"/>
  <c r="DC71" i="2"/>
  <c r="DQ71" i="2"/>
  <c r="H71" i="27"/>
  <c r="L71" i="27" s="1"/>
  <c r="M71" i="27" s="1"/>
  <c r="N71" i="27" s="1"/>
  <c r="AX71" i="2"/>
  <c r="G71" i="27" s="1"/>
  <c r="BP71" i="2"/>
  <c r="BV71" i="2" s="1"/>
  <c r="BQ71" i="2"/>
  <c r="BW71" i="2" s="1"/>
  <c r="BO71" i="2"/>
  <c r="BU71" i="2" s="1"/>
  <c r="CA74" i="2"/>
  <c r="BP74" i="2"/>
  <c r="BV74" i="2" s="1"/>
  <c r="AX74" i="2"/>
  <c r="G74" i="27" s="1"/>
  <c r="DS69" i="2"/>
  <c r="DB69" i="2"/>
  <c r="DR69" i="2"/>
  <c r="AS69" i="2"/>
  <c r="BL69" i="2" s="1"/>
  <c r="BN69" i="2" s="1"/>
  <c r="X69" i="7"/>
  <c r="K172" i="17" s="1"/>
  <c r="AY69" i="2"/>
  <c r="H69" i="7" s="1"/>
  <c r="CG69" i="2"/>
  <c r="H70" i="27"/>
  <c r="L70" i="27" s="1"/>
  <c r="M70" i="27" s="1"/>
  <c r="N70" i="27" s="1"/>
  <c r="AX70" i="2"/>
  <c r="G70" i="27" s="1"/>
  <c r="BP70" i="2"/>
  <c r="BV70" i="2" s="1"/>
  <c r="BQ70" i="2"/>
  <c r="BW70" i="2" s="1"/>
  <c r="BO70" i="2"/>
  <c r="BU70" i="2" s="1"/>
  <c r="DT70" i="2"/>
  <c r="CB70" i="2" s="1"/>
  <c r="DC70" i="2"/>
  <c r="DQ70" i="2"/>
  <c r="CA70" i="2"/>
  <c r="CV68" i="2"/>
  <c r="CZ68" i="2"/>
  <c r="CP68" i="2"/>
  <c r="CN68" i="2"/>
  <c r="CL68" i="2"/>
  <c r="CT68" i="2"/>
  <c r="CR68" i="2"/>
  <c r="V73" i="7"/>
  <c r="U73" i="7"/>
  <c r="CI73" i="2"/>
  <c r="CQ73" i="2" s="1"/>
  <c r="CJ73" i="2"/>
  <c r="CL73" i="2" s="1"/>
  <c r="R73" i="7"/>
  <c r="H176" i="17" s="1"/>
  <c r="Q73" i="6"/>
  <c r="S72" i="7"/>
  <c r="CI72" i="2"/>
  <c r="CQ72" i="2" s="1"/>
  <c r="CJ72" i="2"/>
  <c r="CL72" i="2" s="1"/>
  <c r="R72" i="7"/>
  <c r="H175" i="17" s="1"/>
  <c r="Q72" i="6"/>
  <c r="Q67" i="7"/>
  <c r="G170" i="17" s="1"/>
  <c r="CD67" i="2"/>
  <c r="CC67" i="2"/>
  <c r="DL67" i="2"/>
  <c r="DM67" i="2" s="1"/>
  <c r="O67" i="6"/>
  <c r="V72" i="7"/>
  <c r="U72" i="7"/>
  <c r="S73" i="7"/>
  <c r="CO68" i="2" l="1"/>
  <c r="BO74" i="2"/>
  <c r="BU74" i="2" s="1"/>
  <c r="H74" i="27"/>
  <c r="L74" i="27" s="1"/>
  <c r="M74" i="27" s="1"/>
  <c r="N74" i="27" s="1"/>
  <c r="BQ74" i="2"/>
  <c r="BW74" i="2" s="1"/>
  <c r="CB71" i="2"/>
  <c r="DK71" i="2" s="1"/>
  <c r="M4" i="23"/>
  <c r="DO80" i="2"/>
  <c r="DJ74" i="2"/>
  <c r="DO79" i="2"/>
  <c r="P74" i="2"/>
  <c r="R74" i="2"/>
  <c r="DJ70" i="2"/>
  <c r="DK70" i="2"/>
  <c r="DL71" i="2"/>
  <c r="DM71" i="2" s="1"/>
  <c r="DL74" i="2"/>
  <c r="DM74" i="2" s="1"/>
  <c r="DL66" i="2"/>
  <c r="DM66" i="2" s="1"/>
  <c r="V66" i="7" s="1"/>
  <c r="DJ71" i="2"/>
  <c r="CD74" i="2"/>
  <c r="CI74" i="2" s="1"/>
  <c r="P71" i="7"/>
  <c r="CC74" i="2"/>
  <c r="S74" i="7" s="1"/>
  <c r="P71" i="2"/>
  <c r="R71" i="2"/>
  <c r="CC66" i="2"/>
  <c r="S66" i="7" s="1"/>
  <c r="I169" i="17" s="1"/>
  <c r="O66" i="6"/>
  <c r="R70" i="2"/>
  <c r="P70" i="2"/>
  <c r="P68" i="6"/>
  <c r="AV68" i="2" s="1"/>
  <c r="O71" i="6"/>
  <c r="U71" i="7" s="1"/>
  <c r="M77" i="2"/>
  <c r="DO78" i="2"/>
  <c r="CD71" i="2"/>
  <c r="CI71" i="2" s="1"/>
  <c r="R66" i="2"/>
  <c r="P66" i="2"/>
  <c r="DK66" i="2"/>
  <c r="DJ66" i="2"/>
  <c r="Q74" i="7"/>
  <c r="P74" i="7"/>
  <c r="Q66" i="7"/>
  <c r="CI66" i="2"/>
  <c r="Q70" i="7"/>
  <c r="P66" i="7"/>
  <c r="M7" i="23"/>
  <c r="M16" i="23"/>
  <c r="M14" i="23"/>
  <c r="M13" i="23"/>
  <c r="M2" i="23"/>
  <c r="M5" i="23"/>
  <c r="P70" i="7"/>
  <c r="CD70" i="2"/>
  <c r="CC70" i="2"/>
  <c r="DL70" i="2"/>
  <c r="DM70" i="2" s="1"/>
  <c r="O70" i="6"/>
  <c r="DT69" i="2"/>
  <c r="DC69" i="2"/>
  <c r="DQ69" i="2"/>
  <c r="H69" i="27"/>
  <c r="L69" i="27" s="1"/>
  <c r="M69" i="27" s="1"/>
  <c r="N69" i="27" s="1"/>
  <c r="AX69" i="2"/>
  <c r="G69" i="27" s="1"/>
  <c r="BQ69" i="2"/>
  <c r="BW69" i="2" s="1"/>
  <c r="BO69" i="2"/>
  <c r="BU69" i="2" s="1"/>
  <c r="BP69" i="2"/>
  <c r="BV69" i="2" s="1"/>
  <c r="O69" i="7"/>
  <c r="F172" i="17" s="1"/>
  <c r="CA69" i="2"/>
  <c r="CK73" i="2"/>
  <c r="CO73" i="2"/>
  <c r="CM73" i="2"/>
  <c r="CR73" i="2"/>
  <c r="CZ73" i="2"/>
  <c r="CT73" i="2"/>
  <c r="CV73" i="2"/>
  <c r="CX73" i="2"/>
  <c r="CN73" i="2"/>
  <c r="CY73" i="2"/>
  <c r="CP73" i="2"/>
  <c r="CW73" i="2"/>
  <c r="CU73" i="2"/>
  <c r="CS73" i="2"/>
  <c r="Q66" i="6"/>
  <c r="R66" i="7"/>
  <c r="H169" i="17" s="1"/>
  <c r="CJ66" i="2"/>
  <c r="CO72" i="2"/>
  <c r="CS72" i="2"/>
  <c r="CK72" i="2"/>
  <c r="P72" i="6"/>
  <c r="AV72" i="2" s="1"/>
  <c r="I175" i="17"/>
  <c r="CZ72" i="2"/>
  <c r="CR72" i="2"/>
  <c r="V67" i="7"/>
  <c r="U67" i="7"/>
  <c r="CT72" i="2"/>
  <c r="CV72" i="2"/>
  <c r="S67" i="7"/>
  <c r="CX72" i="2"/>
  <c r="CI67" i="2"/>
  <c r="CY67" i="2" s="1"/>
  <c r="CJ67" i="2"/>
  <c r="CL67" i="2" s="1"/>
  <c r="R67" i="7"/>
  <c r="H170" i="17" s="1"/>
  <c r="Q67" i="6"/>
  <c r="CN72" i="2"/>
  <c r="CP72" i="2"/>
  <c r="CY72" i="2"/>
  <c r="CW72" i="2"/>
  <c r="P73" i="6"/>
  <c r="AV73" i="2" s="1"/>
  <c r="I176" i="17"/>
  <c r="CU72" i="2"/>
  <c r="CM72" i="2"/>
  <c r="Q71" i="7" l="1"/>
  <c r="CC71" i="2"/>
  <c r="U66" i="7"/>
  <c r="O74" i="6"/>
  <c r="Q74" i="6"/>
  <c r="R74" i="7"/>
  <c r="H177" i="17" s="1"/>
  <c r="CJ74" i="2"/>
  <c r="CP74" i="2" s="1"/>
  <c r="CY66" i="2"/>
  <c r="CT66" i="2"/>
  <c r="DP77" i="25"/>
  <c r="DN77" i="25" s="1"/>
  <c r="DP77" i="2"/>
  <c r="DN77" i="2" s="1"/>
  <c r="CK71" i="2"/>
  <c r="G174" i="17"/>
  <c r="DP75" i="2"/>
  <c r="DN75" i="2" s="1"/>
  <c r="DP75" i="25"/>
  <c r="DN75" i="25" s="1"/>
  <c r="CO66" i="2"/>
  <c r="CY74" i="2"/>
  <c r="CU66" i="2"/>
  <c r="CQ66" i="2"/>
  <c r="CW66" i="2"/>
  <c r="V71" i="7"/>
  <c r="Q71" i="6"/>
  <c r="R71" i="7"/>
  <c r="H174" i="17" s="1"/>
  <c r="CJ71" i="2"/>
  <c r="CZ71" i="2" s="1"/>
  <c r="M13" i="21"/>
  <c r="M13" i="1"/>
  <c r="M14" i="21"/>
  <c r="M14" i="1"/>
  <c r="DJ69" i="2"/>
  <c r="CM66" i="2"/>
  <c r="CS66" i="2"/>
  <c r="CK66" i="2"/>
  <c r="S71" i="7"/>
  <c r="M16" i="21"/>
  <c r="M16" i="1"/>
  <c r="M7" i="21"/>
  <c r="M7" i="1"/>
  <c r="T68" i="7"/>
  <c r="M2" i="21"/>
  <c r="M2" i="1"/>
  <c r="M5" i="21"/>
  <c r="M5" i="1"/>
  <c r="P69" i="2"/>
  <c r="R69" i="2"/>
  <c r="G177" i="17"/>
  <c r="G173" i="17"/>
  <c r="CQ71" i="2"/>
  <c r="M4" i="1"/>
  <c r="M4" i="21"/>
  <c r="M11" i="21"/>
  <c r="M11" i="1"/>
  <c r="G169" i="17"/>
  <c r="T72" i="7"/>
  <c r="T73" i="7"/>
  <c r="CU71" i="2"/>
  <c r="CO71" i="2"/>
  <c r="CY71" i="2"/>
  <c r="CS71" i="2"/>
  <c r="CM71" i="2"/>
  <c r="CW71" i="2"/>
  <c r="DP81" i="25"/>
  <c r="DN81" i="25" s="1"/>
  <c r="DP81" i="2"/>
  <c r="CV66" i="2"/>
  <c r="CB69" i="2"/>
  <c r="V70" i="7"/>
  <c r="U70" i="7"/>
  <c r="P69" i="7"/>
  <c r="S70" i="7"/>
  <c r="M18" i="23"/>
  <c r="DP76" i="2" s="1"/>
  <c r="DN76" i="2" s="1"/>
  <c r="M15" i="23"/>
  <c r="DP79" i="2" s="1"/>
  <c r="DN79" i="2" s="1"/>
  <c r="DO86" i="2"/>
  <c r="DO81" i="2"/>
  <c r="DO82" i="2"/>
  <c r="DO83" i="2"/>
  <c r="DO85" i="2"/>
  <c r="DO84" i="2"/>
  <c r="CI70" i="2"/>
  <c r="CO70" i="2" s="1"/>
  <c r="Q70" i="6"/>
  <c r="R70" i="7"/>
  <c r="H173" i="17" s="1"/>
  <c r="CJ70" i="2"/>
  <c r="CR70" i="2" s="1"/>
  <c r="DP82" i="25"/>
  <c r="DN82" i="25" s="1"/>
  <c r="DP82" i="2"/>
  <c r="CN66" i="2"/>
  <c r="CR66" i="2"/>
  <c r="CP66" i="2"/>
  <c r="CL66" i="2"/>
  <c r="CX66" i="2"/>
  <c r="CZ66" i="2"/>
  <c r="P66" i="6"/>
  <c r="AV66" i="2" s="1"/>
  <c r="CK74" i="2"/>
  <c r="CU74" i="2"/>
  <c r="CW67" i="2"/>
  <c r="CO74" i="2"/>
  <c r="CU67" i="2"/>
  <c r="CM74" i="2"/>
  <c r="CS67" i="2"/>
  <c r="CR74" i="2"/>
  <c r="CQ67" i="2"/>
  <c r="CT74" i="2"/>
  <c r="CO67" i="2"/>
  <c r="CQ74" i="2"/>
  <c r="CM67" i="2"/>
  <c r="CZ74" i="2"/>
  <c r="CK67" i="2"/>
  <c r="CN74" i="2"/>
  <c r="CS74" i="2"/>
  <c r="CL74" i="2"/>
  <c r="CX74" i="2"/>
  <c r="CZ67" i="2"/>
  <c r="CW74" i="2"/>
  <c r="P67" i="6"/>
  <c r="AV67" i="2" s="1"/>
  <c r="I170" i="17"/>
  <c r="I177" i="17"/>
  <c r="CV67" i="2"/>
  <c r="CX67" i="2"/>
  <c r="CR67" i="2"/>
  <c r="CT67" i="2"/>
  <c r="CV74" i="2"/>
  <c r="CN67" i="2"/>
  <c r="CP67" i="2"/>
  <c r="U74" i="7" l="1"/>
  <c r="V74" i="7"/>
  <c r="P74" i="6" s="1"/>
  <c r="AV74" i="2" s="1"/>
  <c r="L82" i="2"/>
  <c r="CR71" i="2"/>
  <c r="L78" i="2"/>
  <c r="L77" i="2"/>
  <c r="N77" i="2" s="1"/>
  <c r="DP78" i="25"/>
  <c r="DN78" i="25" s="1"/>
  <c r="DP78" i="2"/>
  <c r="DN78" i="2" s="1"/>
  <c r="CX71" i="2"/>
  <c r="M75" i="2"/>
  <c r="CT71" i="2"/>
  <c r="CL71" i="2"/>
  <c r="CN71" i="2"/>
  <c r="L75" i="2"/>
  <c r="DP79" i="25"/>
  <c r="DN79" i="25" s="1"/>
  <c r="DP76" i="25"/>
  <c r="DN76" i="25" s="1"/>
  <c r="CP71" i="2"/>
  <c r="CV71" i="2"/>
  <c r="M83" i="2"/>
  <c r="L81" i="2"/>
  <c r="DK69" i="2"/>
  <c r="M81" i="2"/>
  <c r="L79" i="2"/>
  <c r="I174" i="17"/>
  <c r="P71" i="6"/>
  <c r="AV71" i="2" s="1"/>
  <c r="M82" i="2"/>
  <c r="N82" i="2" s="1"/>
  <c r="M18" i="21"/>
  <c r="M18" i="1"/>
  <c r="M15" i="21"/>
  <c r="M15" i="1"/>
  <c r="M78" i="2" s="1"/>
  <c r="L80" i="2"/>
  <c r="M76" i="2"/>
  <c r="CD69" i="2"/>
  <c r="T74" i="7"/>
  <c r="T67" i="7"/>
  <c r="DN81" i="2"/>
  <c r="CY70" i="2"/>
  <c r="O69" i="6"/>
  <c r="V69" i="7" s="1"/>
  <c r="CC69" i="2"/>
  <c r="CM70" i="2"/>
  <c r="CS70" i="2"/>
  <c r="CU70" i="2"/>
  <c r="CL70" i="2"/>
  <c r="CV70" i="2"/>
  <c r="CN70" i="2"/>
  <c r="CP70" i="2"/>
  <c r="CX70" i="2"/>
  <c r="CZ70" i="2"/>
  <c r="CQ70" i="2"/>
  <c r="P70" i="6"/>
  <c r="AV70" i="2" s="1"/>
  <c r="I173" i="17"/>
  <c r="DN82" i="2"/>
  <c r="DL69" i="2"/>
  <c r="DM69" i="2" s="1"/>
  <c r="Q69" i="7"/>
  <c r="G172" i="17" s="1"/>
  <c r="F18" i="13" s="1"/>
  <c r="M26" i="23"/>
  <c r="DP80" i="2"/>
  <c r="DN80" i="2" s="1"/>
  <c r="DP80" i="25"/>
  <c r="DN80" i="25" s="1"/>
  <c r="M27" i="23"/>
  <c r="DP83" i="2"/>
  <c r="DN83" i="2" s="1"/>
  <c r="DP83" i="25"/>
  <c r="DN83" i="25" s="1"/>
  <c r="CK70" i="2"/>
  <c r="CW70" i="2"/>
  <c r="CT70" i="2"/>
  <c r="T66" i="7"/>
  <c r="N75" i="2" l="1"/>
  <c r="X75" i="2" s="1"/>
  <c r="AN77" i="2"/>
  <c r="T77" i="2"/>
  <c r="AC77" i="2"/>
  <c r="AD77" i="2"/>
  <c r="AJ77" i="2"/>
  <c r="AP77" i="2"/>
  <c r="X77" i="2"/>
  <c r="U77" i="2"/>
  <c r="AB77" i="2"/>
  <c r="AK77" i="2"/>
  <c r="S77" i="2"/>
  <c r="AG77" i="2"/>
  <c r="W77" i="2"/>
  <c r="Z77" i="2"/>
  <c r="AI77" i="2"/>
  <c r="AM77" i="2"/>
  <c r="AL77" i="2"/>
  <c r="DU77" i="2"/>
  <c r="CH77" i="2" s="1"/>
  <c r="AF77" i="2"/>
  <c r="AE77" i="2"/>
  <c r="V77" i="2"/>
  <c r="AO77" i="2"/>
  <c r="AQ77" i="2"/>
  <c r="AH77" i="2"/>
  <c r="AA77" i="2"/>
  <c r="Y77" i="2"/>
  <c r="N78" i="2"/>
  <c r="AE75" i="2"/>
  <c r="AC75" i="2"/>
  <c r="Y75" i="2"/>
  <c r="AM75" i="2"/>
  <c r="AA75" i="2"/>
  <c r="AD75" i="2"/>
  <c r="AK75" i="2"/>
  <c r="AJ75" i="2"/>
  <c r="AB75" i="2"/>
  <c r="AI75" i="2"/>
  <c r="V75" i="2"/>
  <c r="S75" i="2"/>
  <c r="AH75" i="2"/>
  <c r="W75" i="2"/>
  <c r="AP75" i="2"/>
  <c r="Z75" i="2"/>
  <c r="AL75" i="2"/>
  <c r="AF75" i="2"/>
  <c r="AG75" i="2"/>
  <c r="AN75" i="2"/>
  <c r="AQ75" i="2"/>
  <c r="T75" i="2"/>
  <c r="U75" i="2"/>
  <c r="AO75" i="2"/>
  <c r="DU75" i="2"/>
  <c r="CH75" i="2" s="1"/>
  <c r="DU82" i="2"/>
  <c r="CH82" i="2" s="1"/>
  <c r="L76" i="2"/>
  <c r="N76" i="2" s="1"/>
  <c r="M79" i="2"/>
  <c r="N79" i="2" s="1"/>
  <c r="M26" i="1"/>
  <c r="N81" i="2"/>
  <c r="V81" i="2" s="1"/>
  <c r="CJ69" i="2"/>
  <c r="CZ69" i="2" s="1"/>
  <c r="Q69" i="6"/>
  <c r="CI69" i="2"/>
  <c r="CO69" i="2" s="1"/>
  <c r="R69" i="7"/>
  <c r="H172" i="17" s="1"/>
  <c r="M26" i="21"/>
  <c r="T71" i="7"/>
  <c r="AJ82" i="2"/>
  <c r="AD82" i="2"/>
  <c r="AA82" i="2"/>
  <c r="AG82" i="2"/>
  <c r="AO82" i="2"/>
  <c r="AE82" i="2"/>
  <c r="AK82" i="2"/>
  <c r="U82" i="2"/>
  <c r="W82" i="2"/>
  <c r="AN82" i="2"/>
  <c r="T82" i="2"/>
  <c r="AQ82" i="2"/>
  <c r="AF82" i="2"/>
  <c r="X82" i="2"/>
  <c r="AC82" i="2"/>
  <c r="S82" i="2"/>
  <c r="V82" i="2"/>
  <c r="AH82" i="2"/>
  <c r="Z82" i="2"/>
  <c r="AB82" i="2"/>
  <c r="AI82" i="2"/>
  <c r="Y82" i="2"/>
  <c r="AL82" i="2"/>
  <c r="AM82" i="2"/>
  <c r="AP82" i="2"/>
  <c r="U69" i="7"/>
  <c r="M80" i="2"/>
  <c r="N80" i="2" s="1"/>
  <c r="L83" i="2"/>
  <c r="N83" i="2" s="1"/>
  <c r="T70" i="7"/>
  <c r="S69" i="7"/>
  <c r="I172" i="17" s="1"/>
  <c r="H18" i="13"/>
  <c r="D18" i="13"/>
  <c r="CM69" i="2"/>
  <c r="CU69" i="2" l="1"/>
  <c r="CY69" i="2"/>
  <c r="CS69" i="2"/>
  <c r="CQ69" i="2"/>
  <c r="CK69" i="2"/>
  <c r="DU78" i="2"/>
  <c r="CH78" i="2" s="1"/>
  <c r="AL78" i="2"/>
  <c r="V78" i="2"/>
  <c r="AI78" i="2"/>
  <c r="AK78" i="2"/>
  <c r="AM78" i="2"/>
  <c r="AE78" i="2"/>
  <c r="AF78" i="2"/>
  <c r="AC78" i="2"/>
  <c r="W78" i="2"/>
  <c r="AB78" i="2"/>
  <c r="Z78" i="2"/>
  <c r="Y78" i="2"/>
  <c r="AD78" i="2"/>
  <c r="AJ78" i="2"/>
  <c r="AP78" i="2"/>
  <c r="T78" i="2"/>
  <c r="AO78" i="2"/>
  <c r="AN78" i="2"/>
  <c r="X78" i="2"/>
  <c r="S78" i="2"/>
  <c r="AG78" i="2"/>
  <c r="AQ78" i="2"/>
  <c r="AA78" i="2"/>
  <c r="U78" i="2"/>
  <c r="AH78" i="2"/>
  <c r="AR77" i="2"/>
  <c r="CW69" i="2"/>
  <c r="DU81" i="2"/>
  <c r="CH81" i="2" s="1"/>
  <c r="AK81" i="2"/>
  <c r="CN69" i="2"/>
  <c r="CX69" i="2"/>
  <c r="AR82" i="2"/>
  <c r="CF82" i="2" s="1"/>
  <c r="DS82" i="2" s="1"/>
  <c r="CR69" i="2"/>
  <c r="CP69" i="2"/>
  <c r="S81" i="2"/>
  <c r="CT69" i="2"/>
  <c r="CL69" i="2"/>
  <c r="CV69" i="2"/>
  <c r="AN81" i="2"/>
  <c r="Z81" i="2"/>
  <c r="AP81" i="2"/>
  <c r="AC81" i="2"/>
  <c r="AA81" i="2"/>
  <c r="AA76" i="2"/>
  <c r="X76" i="2"/>
  <c r="AI76" i="2"/>
  <c r="W76" i="2"/>
  <c r="AM76" i="2"/>
  <c r="AC76" i="2"/>
  <c r="Y76" i="2"/>
  <c r="U76" i="2"/>
  <c r="AE76" i="2"/>
  <c r="AF76" i="2"/>
  <c r="Z76" i="2"/>
  <c r="AL76" i="2"/>
  <c r="S76" i="2"/>
  <c r="AO76" i="2"/>
  <c r="AN76" i="2"/>
  <c r="AG76" i="2"/>
  <c r="AB76" i="2"/>
  <c r="AH76" i="2"/>
  <c r="T76" i="2"/>
  <c r="AQ76" i="2"/>
  <c r="AJ76" i="2"/>
  <c r="AP76" i="2"/>
  <c r="AK76" i="2"/>
  <c r="DU76" i="2"/>
  <c r="CH76" i="2" s="1"/>
  <c r="AR76" i="2" s="1"/>
  <c r="AD76" i="2"/>
  <c r="V76" i="2"/>
  <c r="Y81" i="2"/>
  <c r="AE81" i="2"/>
  <c r="AJ81" i="2"/>
  <c r="AM81" i="2"/>
  <c r="AH81" i="2"/>
  <c r="AI81" i="2"/>
  <c r="U81" i="2"/>
  <c r="AD81" i="2"/>
  <c r="AO81" i="2"/>
  <c r="X81" i="2"/>
  <c r="T81" i="2"/>
  <c r="AF81" i="2"/>
  <c r="AL81" i="2"/>
  <c r="AQ81" i="2"/>
  <c r="AB81" i="2"/>
  <c r="AR75" i="2"/>
  <c r="W81" i="2"/>
  <c r="AG81" i="2"/>
  <c r="DU79" i="2"/>
  <c r="CH79" i="2" s="1"/>
  <c r="V79" i="2"/>
  <c r="W79" i="2"/>
  <c r="AA79" i="2"/>
  <c r="X79" i="2"/>
  <c r="AJ79" i="2"/>
  <c r="AB79" i="2"/>
  <c r="AE79" i="2"/>
  <c r="AN79" i="2"/>
  <c r="AL79" i="2"/>
  <c r="S79" i="2"/>
  <c r="Z79" i="2"/>
  <c r="AF79" i="2"/>
  <c r="AD79" i="2"/>
  <c r="AO79" i="2"/>
  <c r="AC79" i="2"/>
  <c r="AG79" i="2"/>
  <c r="Y79" i="2"/>
  <c r="T79" i="2"/>
  <c r="AH79" i="2"/>
  <c r="AP79" i="2"/>
  <c r="AM79" i="2"/>
  <c r="AK79" i="2"/>
  <c r="AI79" i="2"/>
  <c r="AQ79" i="2"/>
  <c r="U79" i="2"/>
  <c r="P69" i="6"/>
  <c r="AV69" i="2" s="1"/>
  <c r="T69" i="7" s="1"/>
  <c r="AM80" i="2"/>
  <c r="Z80" i="2"/>
  <c r="U80" i="2"/>
  <c r="AE80" i="2"/>
  <c r="AI80" i="2"/>
  <c r="AH80" i="2"/>
  <c r="DU80" i="2"/>
  <c r="CH80" i="2" s="1"/>
  <c r="AD80" i="2"/>
  <c r="AK80" i="2"/>
  <c r="X80" i="2"/>
  <c r="AL80" i="2"/>
  <c r="AQ80" i="2"/>
  <c r="AN80" i="2"/>
  <c r="AB80" i="2"/>
  <c r="W80" i="2"/>
  <c r="Y80" i="2"/>
  <c r="AG80" i="2"/>
  <c r="AF80" i="2"/>
  <c r="AC80" i="2"/>
  <c r="AA80" i="2"/>
  <c r="AO80" i="2"/>
  <c r="AJ80" i="2"/>
  <c r="V80" i="2"/>
  <c r="T80" i="2"/>
  <c r="S80" i="2"/>
  <c r="AP80" i="2"/>
  <c r="AJ83" i="2"/>
  <c r="AP83" i="2"/>
  <c r="V83" i="2"/>
  <c r="AC83" i="2"/>
  <c r="AO83" i="2"/>
  <c r="AF83" i="2"/>
  <c r="AA83" i="2"/>
  <c r="AQ83" i="2"/>
  <c r="AH83" i="2"/>
  <c r="Y83" i="2"/>
  <c r="S83" i="2"/>
  <c r="AI83" i="2"/>
  <c r="AG83" i="2"/>
  <c r="AD83" i="2"/>
  <c r="AL83" i="2"/>
  <c r="T83" i="2"/>
  <c r="AK83" i="2"/>
  <c r="AN83" i="2"/>
  <c r="W83" i="2"/>
  <c r="U83" i="2"/>
  <c r="Z83" i="2"/>
  <c r="AM83" i="2"/>
  <c r="AE83" i="2"/>
  <c r="X83" i="2"/>
  <c r="AB83" i="2"/>
  <c r="DU83" i="2"/>
  <c r="CH83" i="2" s="1"/>
  <c r="E18" i="13"/>
  <c r="G18" i="13"/>
  <c r="AR81" i="2" l="1"/>
  <c r="AW82" i="2"/>
  <c r="G82" i="7" s="1"/>
  <c r="AW77" i="2"/>
  <c r="G77" i="7" s="1"/>
  <c r="CF77" i="2"/>
  <c r="AT77" i="2"/>
  <c r="W77" i="7"/>
  <c r="J180" i="17" s="1"/>
  <c r="AT82" i="2"/>
  <c r="AS82" i="2" s="1"/>
  <c r="H82" i="27" s="1"/>
  <c r="L82" i="27" s="1"/>
  <c r="M82" i="27" s="1"/>
  <c r="N82" i="27" s="1"/>
  <c r="W82" i="7"/>
  <c r="J185" i="17" s="1"/>
  <c r="AR78" i="2"/>
  <c r="W81" i="7"/>
  <c r="J184" i="17" s="1"/>
  <c r="AR79" i="2"/>
  <c r="AT79" i="2" s="1"/>
  <c r="AY79" i="2" s="1"/>
  <c r="H79" i="7" s="1"/>
  <c r="AW75" i="2"/>
  <c r="G75" i="7" s="1"/>
  <c r="CF75" i="2"/>
  <c r="W75" i="7"/>
  <c r="J178" i="17" s="1"/>
  <c r="AT75" i="2"/>
  <c r="DR82" i="2"/>
  <c r="DB82" i="2"/>
  <c r="CA82" i="2" s="1"/>
  <c r="CF81" i="2"/>
  <c r="AT81" i="2"/>
  <c r="AW81" i="2"/>
  <c r="G81" i="7" s="1"/>
  <c r="AR80" i="2"/>
  <c r="AR83" i="2"/>
  <c r="CF76" i="2"/>
  <c r="W76" i="7"/>
  <c r="J179" i="17" s="1"/>
  <c r="AW76" i="2"/>
  <c r="G76" i="7" s="1"/>
  <c r="AT76" i="2"/>
  <c r="BL82" i="2" l="1"/>
  <c r="BN82" i="2" s="1"/>
  <c r="BO82" i="2"/>
  <c r="BU82" i="2" s="1"/>
  <c r="BQ82" i="2"/>
  <c r="BW82" i="2" s="1"/>
  <c r="BP82" i="2"/>
  <c r="BV82" i="2" s="1"/>
  <c r="AX82" i="2"/>
  <c r="G82" i="27" s="1"/>
  <c r="AW79" i="2"/>
  <c r="G79" i="7" s="1"/>
  <c r="CF79" i="2"/>
  <c r="DR79" i="2" s="1"/>
  <c r="W79" i="7"/>
  <c r="J182" i="17" s="1"/>
  <c r="DJ82" i="2"/>
  <c r="DB79" i="2"/>
  <c r="X79" i="7"/>
  <c r="K182" i="17" s="1"/>
  <c r="W78" i="7"/>
  <c r="J181" i="17" s="1"/>
  <c r="AT78" i="2"/>
  <c r="CF78" i="2"/>
  <c r="AW78" i="2"/>
  <c r="G78" i="7" s="1"/>
  <c r="CG82" i="2"/>
  <c r="DQ82" i="2" s="1"/>
  <c r="X77" i="7"/>
  <c r="K180" i="17" s="1"/>
  <c r="AY77" i="2"/>
  <c r="H77" i="7" s="1"/>
  <c r="CG77" i="2"/>
  <c r="AS77" i="2"/>
  <c r="X82" i="7"/>
  <c r="K185" i="17" s="1"/>
  <c r="DS77" i="2"/>
  <c r="DR77" i="2"/>
  <c r="DB77" i="2"/>
  <c r="AY82" i="2"/>
  <c r="H82" i="7" s="1"/>
  <c r="AS79" i="2"/>
  <c r="BL79" i="2" s="1"/>
  <c r="BN79" i="2" s="1"/>
  <c r="CG79" i="2"/>
  <c r="O79" i="7" s="1"/>
  <c r="F182" i="17" s="1"/>
  <c r="AT80" i="2"/>
  <c r="X80" i="7" s="1"/>
  <c r="K183" i="17" s="1"/>
  <c r="DS79" i="2"/>
  <c r="X75" i="7"/>
  <c r="K178" i="17" s="1"/>
  <c r="AY75" i="2"/>
  <c r="H75" i="7" s="1"/>
  <c r="AS75" i="2"/>
  <c r="BL75" i="2" s="1"/>
  <c r="CG75" i="2"/>
  <c r="DB75" i="2"/>
  <c r="DS75" i="2"/>
  <c r="DR75" i="2"/>
  <c r="CF80" i="2"/>
  <c r="AW80" i="2"/>
  <c r="G80" i="7" s="1"/>
  <c r="W80" i="7"/>
  <c r="J183" i="17" s="1"/>
  <c r="DS81" i="2"/>
  <c r="DR81" i="2"/>
  <c r="DB81" i="2"/>
  <c r="X81" i="7"/>
  <c r="K184" i="17" s="1"/>
  <c r="CG81" i="2"/>
  <c r="AS81" i="2"/>
  <c r="BL81" i="2" s="1"/>
  <c r="BN81" i="2" s="1"/>
  <c r="AY81" i="2"/>
  <c r="H81" i="7" s="1"/>
  <c r="AT83" i="2"/>
  <c r="AW83" i="2"/>
  <c r="G83" i="7" s="1"/>
  <c r="CF83" i="2"/>
  <c r="W83" i="7"/>
  <c r="J186" i="17" s="1"/>
  <c r="AS76" i="2"/>
  <c r="BL76" i="2" s="1"/>
  <c r="BN76" i="2" s="1"/>
  <c r="X76" i="7"/>
  <c r="K179" i="17" s="1"/>
  <c r="CG76" i="2"/>
  <c r="AY76" i="2"/>
  <c r="H76" i="7" s="1"/>
  <c r="DR76" i="2"/>
  <c r="DS76" i="2"/>
  <c r="DB76" i="2"/>
  <c r="P82" i="7"/>
  <c r="CA79" i="2" l="1"/>
  <c r="DJ79" i="2" s="1"/>
  <c r="AY80" i="2"/>
  <c r="H80" i="7" s="1"/>
  <c r="BQ79" i="2"/>
  <c r="BW79" i="2" s="1"/>
  <c r="DT79" i="2"/>
  <c r="CB79" i="2" s="1"/>
  <c r="DQ79" i="2"/>
  <c r="AX79" i="2"/>
  <c r="G79" i="27" s="1"/>
  <c r="H79" i="27"/>
  <c r="L79" i="27" s="1"/>
  <c r="M79" i="27" s="1"/>
  <c r="N79" i="27" s="1"/>
  <c r="BO79" i="2"/>
  <c r="BU79" i="2" s="1"/>
  <c r="DC79" i="2"/>
  <c r="BP79" i="2"/>
  <c r="BV79" i="2" s="1"/>
  <c r="CA77" i="2"/>
  <c r="BL77" i="2"/>
  <c r="BN77" i="2" s="1"/>
  <c r="AX77" i="2"/>
  <c r="G77" i="27" s="1"/>
  <c r="BQ77" i="2"/>
  <c r="BW77" i="2" s="1"/>
  <c r="BP77" i="2"/>
  <c r="BV77" i="2" s="1"/>
  <c r="BO77" i="2"/>
  <c r="BU77" i="2" s="1"/>
  <c r="H77" i="27"/>
  <c r="L77" i="27" s="1"/>
  <c r="M77" i="27" s="1"/>
  <c r="N77" i="27" s="1"/>
  <c r="O77" i="7"/>
  <c r="F180" i="17" s="1"/>
  <c r="DT77" i="2"/>
  <c r="CB77" i="2" s="1"/>
  <c r="DQ77" i="2"/>
  <c r="DC77" i="2"/>
  <c r="O82" i="7"/>
  <c r="F185" i="17" s="1"/>
  <c r="DC82" i="2"/>
  <c r="DB78" i="2"/>
  <c r="DS78" i="2"/>
  <c r="DR78" i="2"/>
  <c r="AY78" i="2"/>
  <c r="H78" i="7" s="1"/>
  <c r="CG78" i="2"/>
  <c r="AS78" i="2"/>
  <c r="X78" i="7"/>
  <c r="K181" i="17" s="1"/>
  <c r="DT82" i="2"/>
  <c r="CB82" i="2" s="1"/>
  <c r="DL82" i="2" s="1"/>
  <c r="DM82" i="2" s="1"/>
  <c r="R82" i="2"/>
  <c r="P82" i="2"/>
  <c r="CA75" i="2"/>
  <c r="AS80" i="2"/>
  <c r="CG80" i="2"/>
  <c r="O80" i="7" s="1"/>
  <c r="F183" i="17" s="1"/>
  <c r="P79" i="2"/>
  <c r="R79" i="2"/>
  <c r="BN75" i="2"/>
  <c r="P79" i="7"/>
  <c r="O75" i="7"/>
  <c r="F178" i="17" s="1"/>
  <c r="DT75" i="2"/>
  <c r="CB75" i="2" s="1"/>
  <c r="DC75" i="2"/>
  <c r="DQ75" i="2"/>
  <c r="H75" i="27"/>
  <c r="L75" i="27" s="1"/>
  <c r="M75" i="27" s="1"/>
  <c r="N75" i="27" s="1"/>
  <c r="BQ75" i="2"/>
  <c r="BW75" i="2" s="1"/>
  <c r="BO75" i="2"/>
  <c r="BU75" i="2" s="1"/>
  <c r="BP75" i="2"/>
  <c r="BV75" i="2" s="1"/>
  <c r="DO87" i="2" s="1"/>
  <c r="AX75" i="2"/>
  <c r="G75" i="27" s="1"/>
  <c r="DR80" i="2"/>
  <c r="DB80" i="2"/>
  <c r="DS80" i="2"/>
  <c r="CA81" i="2"/>
  <c r="AX81" i="2"/>
  <c r="G81" i="27" s="1"/>
  <c r="BQ81" i="2"/>
  <c r="BW81" i="2" s="1"/>
  <c r="BO81" i="2"/>
  <c r="BU81" i="2" s="1"/>
  <c r="H81" i="27"/>
  <c r="L81" i="27" s="1"/>
  <c r="M81" i="27" s="1"/>
  <c r="N81" i="27" s="1"/>
  <c r="BP81" i="2"/>
  <c r="BV81" i="2" s="1"/>
  <c r="DT81" i="2"/>
  <c r="CB81" i="2" s="1"/>
  <c r="DC81" i="2"/>
  <c r="DQ81" i="2"/>
  <c r="O81" i="7"/>
  <c r="F184" i="17" s="1"/>
  <c r="Q79" i="7"/>
  <c r="DL79" i="2"/>
  <c r="DM79" i="2" s="1"/>
  <c r="CD79" i="2"/>
  <c r="N19" i="23"/>
  <c r="N16" i="23"/>
  <c r="CC79" i="2"/>
  <c r="DS83" i="2"/>
  <c r="DR83" i="2"/>
  <c r="DB83" i="2"/>
  <c r="X83" i="7"/>
  <c r="K186" i="17" s="1"/>
  <c r="AY83" i="2"/>
  <c r="H83" i="7" s="1"/>
  <c r="AS83" i="2"/>
  <c r="BL83" i="2" s="1"/>
  <c r="BN83" i="2" s="1"/>
  <c r="CG83" i="2"/>
  <c r="CA76" i="2"/>
  <c r="O76" i="7"/>
  <c r="F179" i="17" s="1"/>
  <c r="DC76" i="2"/>
  <c r="DT76" i="2"/>
  <c r="DQ76" i="2"/>
  <c r="H76" i="27"/>
  <c r="L76" i="27" s="1"/>
  <c r="M76" i="27" s="1"/>
  <c r="N76" i="27" s="1"/>
  <c r="AX76" i="2"/>
  <c r="G76" i="27" s="1"/>
  <c r="BP76" i="2"/>
  <c r="BV76" i="2" s="1"/>
  <c r="BO76" i="2"/>
  <c r="BU76" i="2" s="1"/>
  <c r="BQ76" i="2"/>
  <c r="BW76" i="2" s="1"/>
  <c r="O79" i="6" l="1"/>
  <c r="CC82" i="2"/>
  <c r="DJ76" i="2"/>
  <c r="CI79" i="2"/>
  <c r="Q75" i="7"/>
  <c r="DJ75" i="2"/>
  <c r="CD82" i="2"/>
  <c r="Q82" i="7"/>
  <c r="G185" i="17" s="1"/>
  <c r="CA78" i="2"/>
  <c r="DJ78" i="2" s="1"/>
  <c r="O82" i="6"/>
  <c r="U82" i="7" s="1"/>
  <c r="DK79" i="2"/>
  <c r="BL78" i="2"/>
  <c r="BN78" i="2" s="1"/>
  <c r="AX78" i="2"/>
  <c r="G78" i="27" s="1"/>
  <c r="H78" i="27"/>
  <c r="L78" i="27" s="1"/>
  <c r="M78" i="27" s="1"/>
  <c r="N78" i="27" s="1"/>
  <c r="BQ78" i="2"/>
  <c r="BW78" i="2" s="1"/>
  <c r="BO78" i="2"/>
  <c r="BU78" i="2" s="1"/>
  <c r="BP78" i="2"/>
  <c r="BV78" i="2" s="1"/>
  <c r="DO90" i="2" s="1"/>
  <c r="DC78" i="2"/>
  <c r="DT78" i="2"/>
  <c r="CB78" i="2" s="1"/>
  <c r="DQ78" i="2"/>
  <c r="O78" i="7"/>
  <c r="F181" i="17" s="1"/>
  <c r="R77" i="2"/>
  <c r="P77" i="2"/>
  <c r="DK77" i="2"/>
  <c r="Q77" i="7"/>
  <c r="O81" i="6"/>
  <c r="G182" i="17"/>
  <c r="DK82" i="2"/>
  <c r="DJ77" i="2"/>
  <c r="DL77" i="2"/>
  <c r="DM77" i="2" s="1"/>
  <c r="CD77" i="2"/>
  <c r="CC77" i="2"/>
  <c r="P77" i="7"/>
  <c r="O77" i="6"/>
  <c r="DL81" i="2"/>
  <c r="DM81" i="2" s="1"/>
  <c r="V81" i="7" s="1"/>
  <c r="N13" i="21"/>
  <c r="N13" i="1"/>
  <c r="N7" i="21"/>
  <c r="N7" i="1"/>
  <c r="P81" i="2"/>
  <c r="R81" i="2"/>
  <c r="Q81" i="7"/>
  <c r="DK81" i="2"/>
  <c r="CC81" i="2"/>
  <c r="DJ81" i="2"/>
  <c r="CC75" i="2"/>
  <c r="S75" i="7" s="1"/>
  <c r="I178" i="17" s="1"/>
  <c r="CD81" i="2"/>
  <c r="O75" i="6"/>
  <c r="U75" i="7" s="1"/>
  <c r="CD75" i="2"/>
  <c r="CI75" i="2" s="1"/>
  <c r="DL75" i="2"/>
  <c r="DM75" i="2" s="1"/>
  <c r="P75" i="7"/>
  <c r="G178" i="17" s="1"/>
  <c r="DT80" i="2"/>
  <c r="CB80" i="2" s="1"/>
  <c r="DC80" i="2"/>
  <c r="DQ80" i="2"/>
  <c r="BL80" i="2"/>
  <c r="BO80" i="2"/>
  <c r="BU80" i="2" s="1"/>
  <c r="AX80" i="2"/>
  <c r="G80" i="27" s="1"/>
  <c r="H80" i="27"/>
  <c r="L80" i="27" s="1"/>
  <c r="M80" i="27" s="1"/>
  <c r="N80" i="27" s="1"/>
  <c r="BP80" i="2"/>
  <c r="BV80" i="2" s="1"/>
  <c r="BQ80" i="2"/>
  <c r="BW80" i="2" s="1"/>
  <c r="R76" i="2"/>
  <c r="P76" i="2"/>
  <c r="R75" i="2"/>
  <c r="P75" i="2"/>
  <c r="DK75" i="2"/>
  <c r="CA80" i="2"/>
  <c r="N8" i="23"/>
  <c r="N10" i="23"/>
  <c r="V82" i="7"/>
  <c r="P81" i="7"/>
  <c r="N13" i="23"/>
  <c r="N7" i="23"/>
  <c r="CJ79" i="2"/>
  <c r="CL79" i="2" s="1"/>
  <c r="S82" i="7"/>
  <c r="I185" i="17" s="1"/>
  <c r="Q82" i="6"/>
  <c r="Q79" i="6"/>
  <c r="R79" i="7"/>
  <c r="H182" i="17" s="1"/>
  <c r="CJ82" i="2"/>
  <c r="CT82" i="2" s="1"/>
  <c r="CI82" i="2"/>
  <c r="CO82" i="2" s="1"/>
  <c r="R82" i="7"/>
  <c r="H185" i="17" s="1"/>
  <c r="S79" i="7"/>
  <c r="CW79" i="2"/>
  <c r="CY79" i="2"/>
  <c r="CU79" i="2"/>
  <c r="CS79" i="2"/>
  <c r="CQ79" i="2"/>
  <c r="CM79" i="2"/>
  <c r="CO79" i="2"/>
  <c r="CK79" i="2"/>
  <c r="U79" i="7"/>
  <c r="V79" i="7"/>
  <c r="DQ83" i="2"/>
  <c r="DC83" i="2"/>
  <c r="DT83" i="2"/>
  <c r="H83" i="27"/>
  <c r="L83" i="27" s="1"/>
  <c r="M83" i="27" s="1"/>
  <c r="N83" i="27" s="1"/>
  <c r="BQ83" i="2"/>
  <c r="BW83" i="2" s="1"/>
  <c r="AX83" i="2"/>
  <c r="G83" i="27" s="1"/>
  <c r="BO83" i="2"/>
  <c r="BU83" i="2" s="1"/>
  <c r="BP83" i="2"/>
  <c r="BV83" i="2" s="1"/>
  <c r="O83" i="7"/>
  <c r="F186" i="17" s="1"/>
  <c r="CA83" i="2"/>
  <c r="P76" i="7"/>
  <c r="DO88" i="2"/>
  <c r="N5" i="23"/>
  <c r="N4" i="23"/>
  <c r="DO89" i="2"/>
  <c r="CB76" i="2"/>
  <c r="CI81" i="2"/>
  <c r="CK81" i="2" s="1"/>
  <c r="CJ81" i="2"/>
  <c r="CR81" i="2" s="1"/>
  <c r="R81" i="7"/>
  <c r="H184" i="17" s="1"/>
  <c r="Q81" i="6"/>
  <c r="S81" i="7"/>
  <c r="I184" i="17" s="1"/>
  <c r="CQ75" i="2" l="1"/>
  <c r="DO94" i="2"/>
  <c r="DO91" i="2"/>
  <c r="CJ75" i="2"/>
  <c r="CX75" i="2" s="1"/>
  <c r="R75" i="7"/>
  <c r="H178" i="17" s="1"/>
  <c r="V75" i="7"/>
  <c r="Q75" i="6"/>
  <c r="U81" i="7"/>
  <c r="R83" i="2"/>
  <c r="P83" i="2"/>
  <c r="DJ83" i="2"/>
  <c r="CD78" i="2"/>
  <c r="R78" i="7" s="1"/>
  <c r="H181" i="17" s="1"/>
  <c r="DL78" i="2"/>
  <c r="DM78" i="2" s="1"/>
  <c r="CC78" i="2"/>
  <c r="S78" i="7" s="1"/>
  <c r="P78" i="7"/>
  <c r="DK76" i="2"/>
  <c r="DJ80" i="2"/>
  <c r="DO92" i="2"/>
  <c r="CL82" i="2"/>
  <c r="DO93" i="2"/>
  <c r="P82" i="6"/>
  <c r="AV82" i="2" s="1"/>
  <c r="T82" i="7" s="1"/>
  <c r="G184" i="17"/>
  <c r="CN82" i="2"/>
  <c r="G180" i="17"/>
  <c r="N9" i="23"/>
  <c r="DP88" i="25" s="1"/>
  <c r="DN88" i="25" s="1"/>
  <c r="N12" i="23"/>
  <c r="N16" i="21"/>
  <c r="N16" i="1"/>
  <c r="N19" i="21"/>
  <c r="N19" i="1"/>
  <c r="P78" i="2"/>
  <c r="R78" i="2"/>
  <c r="U77" i="7"/>
  <c r="V77" i="7"/>
  <c r="DK78" i="2"/>
  <c r="Q78" i="7"/>
  <c r="S77" i="7"/>
  <c r="O78" i="6"/>
  <c r="Q77" i="6"/>
  <c r="CI77" i="2"/>
  <c r="R77" i="7"/>
  <c r="H180" i="17" s="1"/>
  <c r="CJ77" i="2"/>
  <c r="N15" i="23"/>
  <c r="DP91" i="25" s="1"/>
  <c r="DN91" i="25" s="1"/>
  <c r="N11" i="23"/>
  <c r="L87" i="2"/>
  <c r="M91" i="2"/>
  <c r="N8" i="21"/>
  <c r="N8" i="1"/>
  <c r="N10" i="21"/>
  <c r="N10" i="1"/>
  <c r="CS82" i="2"/>
  <c r="CQ82" i="2"/>
  <c r="CU82" i="2"/>
  <c r="CP82" i="2"/>
  <c r="N17" i="23"/>
  <c r="N2" i="23"/>
  <c r="BN80" i="2"/>
  <c r="P80" i="2"/>
  <c r="R80" i="2"/>
  <c r="DK80" i="2"/>
  <c r="Q80" i="7"/>
  <c r="CX82" i="2"/>
  <c r="CV82" i="2"/>
  <c r="CR82" i="2"/>
  <c r="CZ82" i="2"/>
  <c r="CW82" i="2"/>
  <c r="CY82" i="2"/>
  <c r="P75" i="6"/>
  <c r="AV75" i="2" s="1"/>
  <c r="CB83" i="2"/>
  <c r="DK83" i="2" s="1"/>
  <c r="CK82" i="2"/>
  <c r="CM82" i="2"/>
  <c r="N18" i="21"/>
  <c r="N18" i="1"/>
  <c r="N14" i="21"/>
  <c r="N14" i="1"/>
  <c r="CP79" i="2"/>
  <c r="CZ79" i="2"/>
  <c r="N5" i="21"/>
  <c r="N5" i="1"/>
  <c r="N4" i="21"/>
  <c r="N4" i="1"/>
  <c r="CR79" i="2"/>
  <c r="P80" i="7"/>
  <c r="CC80" i="2"/>
  <c r="CD80" i="2"/>
  <c r="DL80" i="2"/>
  <c r="DM80" i="2" s="1"/>
  <c r="O80" i="6"/>
  <c r="DO95" i="2"/>
  <c r="N6" i="23"/>
  <c r="N3" i="23"/>
  <c r="CX79" i="2"/>
  <c r="CN79" i="2"/>
  <c r="CV79" i="2"/>
  <c r="CT79" i="2"/>
  <c r="DP87" i="2"/>
  <c r="DN87" i="2" s="1"/>
  <c r="DP87" i="25"/>
  <c r="DN87" i="25" s="1"/>
  <c r="CW81" i="2"/>
  <c r="I182" i="17"/>
  <c r="P79" i="6"/>
  <c r="AV79" i="2" s="1"/>
  <c r="P83" i="7"/>
  <c r="N18" i="23"/>
  <c r="N14" i="23"/>
  <c r="CL81" i="2"/>
  <c r="CU81" i="2"/>
  <c r="CL75" i="2"/>
  <c r="CP75" i="2"/>
  <c r="CT75" i="2"/>
  <c r="CN75" i="2"/>
  <c r="CR75" i="2"/>
  <c r="CZ75" i="2"/>
  <c r="CV75" i="2"/>
  <c r="CU75" i="2"/>
  <c r="CK75" i="2"/>
  <c r="CW75" i="2"/>
  <c r="CS75" i="2"/>
  <c r="CY75" i="2"/>
  <c r="CM75" i="2"/>
  <c r="CO75" i="2"/>
  <c r="CT81" i="2"/>
  <c r="CN81" i="2"/>
  <c r="CS81" i="2"/>
  <c r="CQ81" i="2"/>
  <c r="Q76" i="7"/>
  <c r="G179" i="17" s="1"/>
  <c r="O76" i="6"/>
  <c r="CP81" i="2"/>
  <c r="CM81" i="2"/>
  <c r="CO81" i="2"/>
  <c r="CY81" i="2"/>
  <c r="CC76" i="2"/>
  <c r="CD76" i="2"/>
  <c r="DL76" i="2"/>
  <c r="DM76" i="2" s="1"/>
  <c r="CV81" i="2"/>
  <c r="CX81" i="2"/>
  <c r="P81" i="6"/>
  <c r="AV81" i="2" s="1"/>
  <c r="CZ81" i="2"/>
  <c r="DP88" i="2" l="1"/>
  <c r="DN88" i="2" s="1"/>
  <c r="G181" i="17"/>
  <c r="Q83" i="7"/>
  <c r="Q78" i="6"/>
  <c r="CJ78" i="2"/>
  <c r="CX78" i="2" s="1"/>
  <c r="DP91" i="2"/>
  <c r="DN91" i="2" s="1"/>
  <c r="CI78" i="2"/>
  <c r="CU78" i="2" s="1"/>
  <c r="N3" i="21"/>
  <c r="N3" i="1"/>
  <c r="N6" i="21"/>
  <c r="N6" i="1"/>
  <c r="O83" i="6"/>
  <c r="V83" i="7" s="1"/>
  <c r="T75" i="7"/>
  <c r="G183" i="17"/>
  <c r="F19" i="13" s="1"/>
  <c r="G186" i="17"/>
  <c r="CC83" i="2"/>
  <c r="S83" i="7" s="1"/>
  <c r="CX77" i="2"/>
  <c r="CN77" i="2"/>
  <c r="CR77" i="2"/>
  <c r="CL77" i="2"/>
  <c r="CZ77" i="2"/>
  <c r="CP77" i="2"/>
  <c r="CT77" i="2"/>
  <c r="CV77" i="2"/>
  <c r="CD83" i="2"/>
  <c r="R83" i="7" s="1"/>
  <c r="H186" i="17" s="1"/>
  <c r="U78" i="7"/>
  <c r="V78" i="7"/>
  <c r="P78" i="6" s="1"/>
  <c r="AV78" i="2" s="1"/>
  <c r="DL83" i="2"/>
  <c r="DM83" i="2" s="1"/>
  <c r="I180" i="17"/>
  <c r="P77" i="6"/>
  <c r="AV77" i="2" s="1"/>
  <c r="N15" i="21"/>
  <c r="N15" i="1"/>
  <c r="N11" i="21"/>
  <c r="N11" i="1"/>
  <c r="N9" i="21"/>
  <c r="N9" i="1"/>
  <c r="I181" i="17"/>
  <c r="N12" i="21"/>
  <c r="N12" i="1"/>
  <c r="CT78" i="2"/>
  <c r="L92" i="2"/>
  <c r="M90" i="2"/>
  <c r="CQ77" i="2"/>
  <c r="CY77" i="2"/>
  <c r="CW77" i="2"/>
  <c r="CS77" i="2"/>
  <c r="CK77" i="2"/>
  <c r="CM77" i="2"/>
  <c r="CO77" i="2"/>
  <c r="CU77" i="2"/>
  <c r="M87" i="2"/>
  <c r="N87" i="2" s="1"/>
  <c r="L88" i="2"/>
  <c r="DP84" i="2"/>
  <c r="DN84" i="2" s="1"/>
  <c r="N2" i="21"/>
  <c r="N2" i="1"/>
  <c r="N17" i="21"/>
  <c r="N17" i="1"/>
  <c r="DP92" i="25"/>
  <c r="DN92" i="25" s="1"/>
  <c r="DP92" i="2"/>
  <c r="DN92" i="2" s="1"/>
  <c r="L89" i="2"/>
  <c r="M86" i="2"/>
  <c r="L86" i="2"/>
  <c r="M84" i="2"/>
  <c r="U80" i="7"/>
  <c r="V80" i="7"/>
  <c r="CI80" i="2"/>
  <c r="R80" i="7"/>
  <c r="H183" i="17" s="1"/>
  <c r="Q80" i="6"/>
  <c r="CJ80" i="2"/>
  <c r="S80" i="7"/>
  <c r="I183" i="17" s="1"/>
  <c r="DP86" i="2"/>
  <c r="DN86" i="2" s="1"/>
  <c r="N26" i="23"/>
  <c r="DP89" i="2"/>
  <c r="DN89" i="2" s="1"/>
  <c r="DP89" i="25"/>
  <c r="DN89" i="25" s="1"/>
  <c r="DP86" i="25"/>
  <c r="DN86" i="25" s="1"/>
  <c r="DP85" i="2"/>
  <c r="DN85" i="2" s="1"/>
  <c r="DP85" i="25"/>
  <c r="DN85" i="25" s="1"/>
  <c r="DP84" i="25"/>
  <c r="DN84" i="25" s="1"/>
  <c r="T81" i="7"/>
  <c r="T79" i="7"/>
  <c r="N27" i="23"/>
  <c r="DP90" i="25"/>
  <c r="DN90" i="25" s="1"/>
  <c r="DP90" i="2"/>
  <c r="DN90" i="2" s="1"/>
  <c r="S76" i="7"/>
  <c r="I179" i="17" s="1"/>
  <c r="V76" i="7"/>
  <c r="U76" i="7"/>
  <c r="Q76" i="6"/>
  <c r="R76" i="7"/>
  <c r="H179" i="17" s="1"/>
  <c r="CJ76" i="2"/>
  <c r="CV76" i="2" s="1"/>
  <c r="CI76" i="2"/>
  <c r="CU76" i="2" s="1"/>
  <c r="Q83" i="6" l="1"/>
  <c r="CI83" i="2"/>
  <c r="CU83" i="2" s="1"/>
  <c r="CR78" i="2"/>
  <c r="CZ78" i="2"/>
  <c r="CO78" i="2"/>
  <c r="CY78" i="2"/>
  <c r="CK78" i="2"/>
  <c r="CW78" i="2"/>
  <c r="CM78" i="2"/>
  <c r="CS78" i="2"/>
  <c r="CQ78" i="2"/>
  <c r="U83" i="7"/>
  <c r="CP78" i="2"/>
  <c r="CV78" i="2"/>
  <c r="CN78" i="2"/>
  <c r="CL78" i="2"/>
  <c r="L84" i="2"/>
  <c r="N84" i="2" s="1"/>
  <c r="M85" i="2"/>
  <c r="CJ83" i="2"/>
  <c r="CR83" i="2" s="1"/>
  <c r="T78" i="7"/>
  <c r="M89" i="2"/>
  <c r="N89" i="2" s="1"/>
  <c r="Z89" i="2" s="1"/>
  <c r="L91" i="2"/>
  <c r="N91" i="2" s="1"/>
  <c r="T77" i="7"/>
  <c r="N26" i="1"/>
  <c r="L85" i="2"/>
  <c r="N86" i="2"/>
  <c r="AQ86" i="2" s="1"/>
  <c r="M88" i="2"/>
  <c r="N88" i="2" s="1"/>
  <c r="N26" i="21"/>
  <c r="V87" i="2"/>
  <c r="AP87" i="2"/>
  <c r="AL87" i="2"/>
  <c r="AE87" i="2"/>
  <c r="AA87" i="2"/>
  <c r="AF87" i="2"/>
  <c r="Z87" i="2"/>
  <c r="Y87" i="2"/>
  <c r="AM87" i="2"/>
  <c r="U87" i="2"/>
  <c r="X87" i="2"/>
  <c r="AC87" i="2"/>
  <c r="W87" i="2"/>
  <c r="AB87" i="2"/>
  <c r="AH87" i="2"/>
  <c r="AD87" i="2"/>
  <c r="S87" i="2"/>
  <c r="AK87" i="2"/>
  <c r="AI87" i="2"/>
  <c r="AG87" i="2"/>
  <c r="AN87" i="2"/>
  <c r="AO87" i="2"/>
  <c r="AJ87" i="2"/>
  <c r="T87" i="2"/>
  <c r="AQ87" i="2"/>
  <c r="DU87" i="2"/>
  <c r="CH87" i="2" s="1"/>
  <c r="M92" i="2"/>
  <c r="N92" i="2" s="1"/>
  <c r="L90" i="2"/>
  <c r="N90" i="2" s="1"/>
  <c r="DU86" i="2"/>
  <c r="CH86" i="2" s="1"/>
  <c r="CL80" i="2"/>
  <c r="CP80" i="2"/>
  <c r="CN80" i="2"/>
  <c r="CT80" i="2"/>
  <c r="CZ80" i="2"/>
  <c r="CR80" i="2"/>
  <c r="CX80" i="2"/>
  <c r="CV80" i="2"/>
  <c r="CK80" i="2"/>
  <c r="CU80" i="2"/>
  <c r="CY80" i="2"/>
  <c r="CW80" i="2"/>
  <c r="CQ80" i="2"/>
  <c r="CS80" i="2"/>
  <c r="CO80" i="2"/>
  <c r="CM80" i="2"/>
  <c r="P80" i="6"/>
  <c r="AV80" i="2" s="1"/>
  <c r="CW83" i="2"/>
  <c r="CQ83" i="2"/>
  <c r="CY83" i="2"/>
  <c r="H19" i="13"/>
  <c r="CM83" i="2"/>
  <c r="CK83" i="2"/>
  <c r="I186" i="17"/>
  <c r="D19" i="13" s="1"/>
  <c r="P83" i="6"/>
  <c r="AV83" i="2" s="1"/>
  <c r="CO83" i="2"/>
  <c r="CS83" i="2"/>
  <c r="P76" i="6"/>
  <c r="AV76" i="2" s="1"/>
  <c r="CX76" i="2"/>
  <c r="CP76" i="2"/>
  <c r="CR76" i="2"/>
  <c r="CN76" i="2"/>
  <c r="CZ76" i="2"/>
  <c r="CL76" i="2"/>
  <c r="CK76" i="2"/>
  <c r="CW76" i="2"/>
  <c r="CO76" i="2"/>
  <c r="CS76" i="2"/>
  <c r="CT76" i="2"/>
  <c r="CQ76" i="2"/>
  <c r="CY76" i="2"/>
  <c r="CM76" i="2"/>
  <c r="AC86" i="2" l="1"/>
  <c r="AO86" i="2"/>
  <c r="AN86" i="2"/>
  <c r="AL86" i="2"/>
  <c r="Z86" i="2"/>
  <c r="AJ86" i="2"/>
  <c r="T86" i="2"/>
  <c r="AD86" i="2"/>
  <c r="Y86" i="2"/>
  <c r="AA86" i="2"/>
  <c r="V86" i="2"/>
  <c r="AP86" i="2"/>
  <c r="W86" i="2"/>
  <c r="U86" i="2"/>
  <c r="AB86" i="2"/>
  <c r="AI86" i="2"/>
  <c r="S86" i="2"/>
  <c r="AG86" i="2"/>
  <c r="AM86" i="2"/>
  <c r="AH86" i="2"/>
  <c r="CN83" i="2"/>
  <c r="CT83" i="2"/>
  <c r="AK86" i="2"/>
  <c r="CZ83" i="2"/>
  <c r="AE86" i="2"/>
  <c r="AF86" i="2"/>
  <c r="CP83" i="2"/>
  <c r="CV83" i="2"/>
  <c r="CX83" i="2"/>
  <c r="CL83" i="2"/>
  <c r="X86" i="2"/>
  <c r="AG89" i="2"/>
  <c r="AI89" i="2"/>
  <c r="AM89" i="2"/>
  <c r="AE89" i="2"/>
  <c r="AP89" i="2"/>
  <c r="AQ89" i="2"/>
  <c r="AK89" i="2"/>
  <c r="X89" i="2"/>
  <c r="AF89" i="2"/>
  <c r="AA89" i="2"/>
  <c r="S89" i="2"/>
  <c r="AJ89" i="2"/>
  <c r="AL89" i="2"/>
  <c r="AO89" i="2"/>
  <c r="AN89" i="2"/>
  <c r="W89" i="2"/>
  <c r="U89" i="2"/>
  <c r="V89" i="2"/>
  <c r="AH89" i="2"/>
  <c r="Y89" i="2"/>
  <c r="T89" i="2"/>
  <c r="N85" i="2"/>
  <c r="AE85" i="2" s="1"/>
  <c r="DU89" i="2"/>
  <c r="CH89" i="2" s="1"/>
  <c r="AC89" i="2"/>
  <c r="AD89" i="2"/>
  <c r="AB89" i="2"/>
  <c r="AB84" i="2"/>
  <c r="AP84" i="2"/>
  <c r="AN84" i="2"/>
  <c r="AK84" i="2"/>
  <c r="AC84" i="2"/>
  <c r="X84" i="2"/>
  <c r="AF84" i="2"/>
  <c r="W84" i="2"/>
  <c r="T84" i="2"/>
  <c r="AQ84" i="2"/>
  <c r="S84" i="2"/>
  <c r="AM84" i="2"/>
  <c r="Z84" i="2"/>
  <c r="DU84" i="2"/>
  <c r="CH84" i="2" s="1"/>
  <c r="AE84" i="2"/>
  <c r="AH84" i="2"/>
  <c r="V84" i="2"/>
  <c r="AA84" i="2"/>
  <c r="AD84" i="2"/>
  <c r="AL84" i="2"/>
  <c r="U84" i="2"/>
  <c r="AJ84" i="2"/>
  <c r="AG84" i="2"/>
  <c r="AO84" i="2"/>
  <c r="AI84" i="2"/>
  <c r="Y84" i="2"/>
  <c r="AN88" i="2"/>
  <c r="Y88" i="2"/>
  <c r="AF88" i="2"/>
  <c r="X88" i="2"/>
  <c r="AL88" i="2"/>
  <c r="AC88" i="2"/>
  <c r="AA88" i="2"/>
  <c r="AH88" i="2"/>
  <c r="DU88" i="2"/>
  <c r="CH88" i="2" s="1"/>
  <c r="AK88" i="2"/>
  <c r="AE88" i="2"/>
  <c r="AB88" i="2"/>
  <c r="AG88" i="2"/>
  <c r="W88" i="2"/>
  <c r="AP88" i="2"/>
  <c r="AJ88" i="2"/>
  <c r="AM88" i="2"/>
  <c r="U88" i="2"/>
  <c r="V88" i="2"/>
  <c r="AO88" i="2"/>
  <c r="AD88" i="2"/>
  <c r="T88" i="2"/>
  <c r="S88" i="2"/>
  <c r="Z88" i="2"/>
  <c r="AQ88" i="2"/>
  <c r="AI88" i="2"/>
  <c r="AB91" i="2"/>
  <c r="AQ91" i="2"/>
  <c r="AM91" i="2"/>
  <c r="Y91" i="2"/>
  <c r="AH91" i="2"/>
  <c r="AJ91" i="2"/>
  <c r="AL91" i="2"/>
  <c r="AD91" i="2"/>
  <c r="V91" i="2"/>
  <c r="Z91" i="2"/>
  <c r="AC91" i="2"/>
  <c r="S91" i="2"/>
  <c r="AA91" i="2"/>
  <c r="AN91" i="2"/>
  <c r="AO91" i="2"/>
  <c r="AP91" i="2"/>
  <c r="W91" i="2"/>
  <c r="X91" i="2"/>
  <c r="AF91" i="2"/>
  <c r="U91" i="2"/>
  <c r="AE91" i="2"/>
  <c r="AG91" i="2"/>
  <c r="T91" i="2"/>
  <c r="DU91" i="2"/>
  <c r="CH91" i="2" s="1"/>
  <c r="AI91" i="2"/>
  <c r="AK91" i="2"/>
  <c r="AR87" i="2"/>
  <c r="AR86" i="2"/>
  <c r="V90" i="2"/>
  <c r="AF90" i="2"/>
  <c r="AK90" i="2"/>
  <c r="AH90" i="2"/>
  <c r="AQ90" i="2"/>
  <c r="Z90" i="2"/>
  <c r="AM90" i="2"/>
  <c r="AN90" i="2"/>
  <c r="U90" i="2"/>
  <c r="T90" i="2"/>
  <c r="AO90" i="2"/>
  <c r="Y90" i="2"/>
  <c r="AE90" i="2"/>
  <c r="AP90" i="2"/>
  <c r="AI90" i="2"/>
  <c r="X90" i="2"/>
  <c r="AD90" i="2"/>
  <c r="W90" i="2"/>
  <c r="AL90" i="2"/>
  <c r="AJ90" i="2"/>
  <c r="AG90" i="2"/>
  <c r="S90" i="2"/>
  <c r="AA90" i="2"/>
  <c r="AB90" i="2"/>
  <c r="AC90" i="2"/>
  <c r="AF92" i="2"/>
  <c r="AI92" i="2"/>
  <c r="AD92" i="2"/>
  <c r="AC92" i="2"/>
  <c r="S92" i="2"/>
  <c r="AE92" i="2"/>
  <c r="AL92" i="2"/>
  <c r="AN92" i="2"/>
  <c r="AQ92" i="2"/>
  <c r="AG92" i="2"/>
  <c r="AO92" i="2"/>
  <c r="V92" i="2"/>
  <c r="U92" i="2"/>
  <c r="AM92" i="2"/>
  <c r="W92" i="2"/>
  <c r="AK92" i="2"/>
  <c r="T92" i="2"/>
  <c r="AA92" i="2"/>
  <c r="AH92" i="2"/>
  <c r="Z92" i="2"/>
  <c r="Y92" i="2"/>
  <c r="X92" i="2"/>
  <c r="AB92" i="2"/>
  <c r="AP92" i="2"/>
  <c r="AJ92" i="2"/>
  <c r="DU92" i="2"/>
  <c r="CH92" i="2" s="1"/>
  <c r="DU90" i="2"/>
  <c r="CH90" i="2" s="1"/>
  <c r="T80" i="7"/>
  <c r="T83" i="7"/>
  <c r="T76" i="7"/>
  <c r="E19" i="13"/>
  <c r="G19" i="13"/>
  <c r="J52" i="25"/>
  <c r="AB85" i="2" l="1"/>
  <c r="S85" i="2"/>
  <c r="AM85" i="2"/>
  <c r="AD85" i="2"/>
  <c r="AR84" i="2"/>
  <c r="AW84" i="2" s="1"/>
  <c r="G84" i="7" s="1"/>
  <c r="AR89" i="2"/>
  <c r="AJ85" i="2"/>
  <c r="U85" i="2"/>
  <c r="AH85" i="2"/>
  <c r="T85" i="2"/>
  <c r="DU85" i="2"/>
  <c r="CH85" i="2" s="1"/>
  <c r="AI85" i="2"/>
  <c r="AL85" i="2"/>
  <c r="X85" i="2"/>
  <c r="AC85" i="2"/>
  <c r="AP85" i="2"/>
  <c r="Y85" i="2"/>
  <c r="AG85" i="2"/>
  <c r="AA85" i="2"/>
  <c r="V85" i="2"/>
  <c r="AQ85" i="2"/>
  <c r="AN85" i="2"/>
  <c r="AF85" i="2"/>
  <c r="Z85" i="2"/>
  <c r="AO85" i="2"/>
  <c r="W85" i="2"/>
  <c r="AK85" i="2"/>
  <c r="AT89" i="2"/>
  <c r="CG89" i="2" s="1"/>
  <c r="DQ89" i="2" s="1"/>
  <c r="CF89" i="2"/>
  <c r="DS89" i="2" s="1"/>
  <c r="W89" i="7"/>
  <c r="J192" i="17" s="1"/>
  <c r="AW89" i="2"/>
  <c r="G89" i="7" s="1"/>
  <c r="AR88" i="2"/>
  <c r="AT88" i="2" s="1"/>
  <c r="W86" i="7"/>
  <c r="J189" i="17" s="1"/>
  <c r="CF86" i="2"/>
  <c r="DR86" i="2" s="1"/>
  <c r="AT86" i="2"/>
  <c r="X86" i="7" s="1"/>
  <c r="K189" i="17" s="1"/>
  <c r="AW86" i="2"/>
  <c r="G86" i="7" s="1"/>
  <c r="AR91" i="2"/>
  <c r="CF87" i="2"/>
  <c r="W87" i="7"/>
  <c r="J190" i="17" s="1"/>
  <c r="AW87" i="2"/>
  <c r="G87" i="7" s="1"/>
  <c r="AT87" i="2"/>
  <c r="AR92" i="2"/>
  <c r="AR90" i="2"/>
  <c r="W84" i="7"/>
  <c r="J187" i="17" s="1"/>
  <c r="CF84" i="2"/>
  <c r="DF52" i="25"/>
  <c r="DI52" i="25"/>
  <c r="DH52" i="25"/>
  <c r="DD52" i="25"/>
  <c r="DG52" i="25"/>
  <c r="DE52" i="25"/>
  <c r="BI52" i="25"/>
  <c r="BK52" i="25"/>
  <c r="BJ52" i="25"/>
  <c r="AT84" i="2" l="1"/>
  <c r="AR85" i="2"/>
  <c r="DB86" i="2"/>
  <c r="CG88" i="2"/>
  <c r="X88" i="7"/>
  <c r="K191" i="17" s="1"/>
  <c r="AS88" i="2"/>
  <c r="BL88" i="2" s="1"/>
  <c r="BN88" i="2" s="1"/>
  <c r="AY88" i="2"/>
  <c r="H88" i="7" s="1"/>
  <c r="O89" i="7"/>
  <c r="F192" i="17" s="1"/>
  <c r="DR89" i="2"/>
  <c r="R89" i="2" s="1"/>
  <c r="X89" i="7"/>
  <c r="K192" i="17" s="1"/>
  <c r="W88" i="7"/>
  <c r="J191" i="17" s="1"/>
  <c r="AS89" i="2"/>
  <c r="DT89" i="2"/>
  <c r="CB89" i="2" s="1"/>
  <c r="AW88" i="2"/>
  <c r="G88" i="7" s="1"/>
  <c r="DC89" i="2"/>
  <c r="AY89" i="2"/>
  <c r="H89" i="7" s="1"/>
  <c r="AW92" i="2"/>
  <c r="G92" i="7" s="1"/>
  <c r="AS86" i="2"/>
  <c r="BL86" i="2" s="1"/>
  <c r="BN86" i="2" s="1"/>
  <c r="AY86" i="2"/>
  <c r="H86" i="7" s="1"/>
  <c r="CG86" i="2"/>
  <c r="O86" i="7" s="1"/>
  <c r="F189" i="17" s="1"/>
  <c r="DS86" i="2"/>
  <c r="DB89" i="2"/>
  <c r="CA89" i="2" s="1"/>
  <c r="DJ89" i="2" s="1"/>
  <c r="AT90" i="2"/>
  <c r="AY90" i="2" s="1"/>
  <c r="H90" i="7" s="1"/>
  <c r="CF88" i="2"/>
  <c r="CF90" i="2"/>
  <c r="W90" i="7"/>
  <c r="J193" i="17" s="1"/>
  <c r="AW90" i="2"/>
  <c r="G90" i="7" s="1"/>
  <c r="CF85" i="2"/>
  <c r="AW85" i="2"/>
  <c r="G85" i="7" s="1"/>
  <c r="W85" i="7"/>
  <c r="J188" i="17" s="1"/>
  <c r="AT85" i="2"/>
  <c r="CF91" i="2"/>
  <c r="AT91" i="2"/>
  <c r="W91" i="7"/>
  <c r="J194" i="17" s="1"/>
  <c r="AW91" i="2"/>
  <c r="G91" i="7" s="1"/>
  <c r="W92" i="7"/>
  <c r="J195" i="17" s="1"/>
  <c r="BQ88" i="2"/>
  <c r="BW88" i="2" s="1"/>
  <c r="BP88" i="2"/>
  <c r="BV88" i="2" s="1"/>
  <c r="AX88" i="2"/>
  <c r="G88" i="27" s="1"/>
  <c r="H88" i="27"/>
  <c r="L88" i="27" s="1"/>
  <c r="M88" i="27" s="1"/>
  <c r="N88" i="27" s="1"/>
  <c r="AY87" i="2"/>
  <c r="H87" i="7" s="1"/>
  <c r="AS87" i="2"/>
  <c r="BL87" i="2" s="1"/>
  <c r="BN87" i="2" s="1"/>
  <c r="CG87" i="2"/>
  <c r="O87" i="7" s="1"/>
  <c r="F190" i="17" s="1"/>
  <c r="X87" i="7"/>
  <c r="K190" i="17" s="1"/>
  <c r="DS87" i="2"/>
  <c r="DR87" i="2"/>
  <c r="DB87" i="2"/>
  <c r="AT92" i="2"/>
  <c r="AY92" i="2" s="1"/>
  <c r="H92" i="7" s="1"/>
  <c r="CF92" i="2"/>
  <c r="DR92" i="2" s="1"/>
  <c r="DQ88" i="2"/>
  <c r="DT88" i="2"/>
  <c r="CB88" i="2" s="1"/>
  <c r="DC88" i="2"/>
  <c r="DB90" i="2"/>
  <c r="DB84" i="2"/>
  <c r="DR84" i="2"/>
  <c r="DS84" i="2"/>
  <c r="AS84" i="2"/>
  <c r="BL84" i="2" s="1"/>
  <c r="X84" i="7"/>
  <c r="K187" i="17" s="1"/>
  <c r="CG84" i="2"/>
  <c r="AY84" i="2"/>
  <c r="H84" i="7" s="1"/>
  <c r="BO88" i="2" l="1"/>
  <c r="BU88" i="2" s="1"/>
  <c r="CA86" i="2"/>
  <c r="BO86" i="2"/>
  <c r="BU86" i="2" s="1"/>
  <c r="DR90" i="2"/>
  <c r="CG90" i="2"/>
  <c r="H86" i="27"/>
  <c r="L86" i="27" s="1"/>
  <c r="M86" i="27" s="1"/>
  <c r="N86" i="27" s="1"/>
  <c r="DT86" i="2"/>
  <c r="AX86" i="2"/>
  <c r="G86" i="27" s="1"/>
  <c r="DQ86" i="2"/>
  <c r="AS90" i="2"/>
  <c r="BL90" i="2" s="1"/>
  <c r="BN90" i="2" s="1"/>
  <c r="X90" i="7"/>
  <c r="K193" i="17" s="1"/>
  <c r="DC86" i="2"/>
  <c r="P89" i="2"/>
  <c r="O14" i="1" s="1"/>
  <c r="BL89" i="2"/>
  <c r="BN89" i="2" s="1"/>
  <c r="AX89" i="2"/>
  <c r="G89" i="27" s="1"/>
  <c r="BP89" i="2"/>
  <c r="BV89" i="2" s="1"/>
  <c r="BO89" i="2"/>
  <c r="BU89" i="2" s="1"/>
  <c r="H89" i="27"/>
  <c r="L89" i="27" s="1"/>
  <c r="M89" i="27" s="1"/>
  <c r="N89" i="27" s="1"/>
  <c r="P89" i="7"/>
  <c r="BQ89" i="2"/>
  <c r="BW89" i="2" s="1"/>
  <c r="BQ86" i="2"/>
  <c r="BW86" i="2" s="1"/>
  <c r="BP86" i="2"/>
  <c r="BV86" i="2" s="1"/>
  <c r="O18" i="23" s="1"/>
  <c r="DS90" i="2"/>
  <c r="CA90" i="2" s="1"/>
  <c r="DK89" i="2"/>
  <c r="DK88" i="2"/>
  <c r="O14" i="21"/>
  <c r="O11" i="21"/>
  <c r="O11" i="1"/>
  <c r="DS88" i="2"/>
  <c r="DB88" i="2"/>
  <c r="DR88" i="2"/>
  <c r="P88" i="2" s="1"/>
  <c r="O88" i="7"/>
  <c r="F191" i="17" s="1"/>
  <c r="DJ86" i="2"/>
  <c r="P86" i="2"/>
  <c r="R86" i="2"/>
  <c r="BN84" i="2"/>
  <c r="P86" i="7"/>
  <c r="X92" i="7"/>
  <c r="K195" i="17" s="1"/>
  <c r="DR85" i="2"/>
  <c r="DB85" i="2"/>
  <c r="DS85" i="2"/>
  <c r="CG91" i="2"/>
  <c r="O91" i="7" s="1"/>
  <c r="F194" i="17" s="1"/>
  <c r="AS91" i="2"/>
  <c r="BL91" i="2" s="1"/>
  <c r="BN91" i="2" s="1"/>
  <c r="AY91" i="2"/>
  <c r="H91" i="7" s="1"/>
  <c r="X91" i="7"/>
  <c r="K194" i="17" s="1"/>
  <c r="DB91" i="2"/>
  <c r="DR91" i="2"/>
  <c r="DS91" i="2"/>
  <c r="X85" i="7"/>
  <c r="K188" i="17" s="1"/>
  <c r="AS85" i="2"/>
  <c r="BL85" i="2" s="1"/>
  <c r="BN85" i="2" s="1"/>
  <c r="CG85" i="2"/>
  <c r="AY85" i="2"/>
  <c r="H85" i="7" s="1"/>
  <c r="CA84" i="2"/>
  <c r="DS92" i="2"/>
  <c r="CA87" i="2"/>
  <c r="DQ87" i="2"/>
  <c r="DC87" i="2"/>
  <c r="DT87" i="2"/>
  <c r="BP87" i="2"/>
  <c r="BV87" i="2" s="1"/>
  <c r="BO87" i="2"/>
  <c r="BU87" i="2" s="1"/>
  <c r="BQ87" i="2"/>
  <c r="BW87" i="2" s="1"/>
  <c r="H87" i="27"/>
  <c r="L87" i="27" s="1"/>
  <c r="M87" i="27" s="1"/>
  <c r="N87" i="27" s="1"/>
  <c r="AX87" i="2"/>
  <c r="G87" i="27" s="1"/>
  <c r="Q88" i="7"/>
  <c r="O9" i="23"/>
  <c r="O8" i="23"/>
  <c r="DB92" i="2"/>
  <c r="CG92" i="2"/>
  <c r="O92" i="7" s="1"/>
  <c r="F195" i="17" s="1"/>
  <c r="AS92" i="2"/>
  <c r="DQ90" i="2"/>
  <c r="DT90" i="2"/>
  <c r="CB90" i="2" s="1"/>
  <c r="O90" i="7"/>
  <c r="F193" i="17" s="1"/>
  <c r="DC90" i="2"/>
  <c r="H90" i="27"/>
  <c r="L90" i="27" s="1"/>
  <c r="M90" i="27" s="1"/>
  <c r="N90" i="27" s="1"/>
  <c r="AX90" i="2"/>
  <c r="G90" i="27" s="1"/>
  <c r="BP90" i="2"/>
  <c r="BV90" i="2" s="1"/>
  <c r="BO90" i="2"/>
  <c r="BU90" i="2" s="1"/>
  <c r="BQ90" i="2"/>
  <c r="BW90" i="2" s="1"/>
  <c r="Q89" i="7"/>
  <c r="G192" i="17" s="1"/>
  <c r="CC89" i="2"/>
  <c r="DL89" i="2"/>
  <c r="DM89" i="2" s="1"/>
  <c r="CD89" i="2"/>
  <c r="DT84" i="2"/>
  <c r="DC84" i="2"/>
  <c r="DQ84" i="2"/>
  <c r="BQ84" i="2"/>
  <c r="BW84" i="2" s="1"/>
  <c r="H84" i="27"/>
  <c r="L84" i="27" s="1"/>
  <c r="M84" i="27" s="1"/>
  <c r="N84" i="27" s="1"/>
  <c r="AX84" i="2"/>
  <c r="G84" i="27" s="1"/>
  <c r="BO84" i="2"/>
  <c r="BU84" i="2" s="1"/>
  <c r="BP84" i="2"/>
  <c r="BV84" i="2" s="1"/>
  <c r="O84" i="7"/>
  <c r="F187" i="17" s="1"/>
  <c r="CB86" i="2"/>
  <c r="R88" i="2" l="1"/>
  <c r="O89" i="6"/>
  <c r="V89" i="7" s="1"/>
  <c r="O4" i="23"/>
  <c r="O14" i="23"/>
  <c r="O11" i="23"/>
  <c r="BP92" i="2"/>
  <c r="BV92" i="2" s="1"/>
  <c r="BL92" i="2"/>
  <c r="BN92" i="2" s="1"/>
  <c r="DJ90" i="2"/>
  <c r="DK90" i="2"/>
  <c r="P90" i="2"/>
  <c r="R90" i="2"/>
  <c r="DJ87" i="2"/>
  <c r="L99" i="2"/>
  <c r="M98" i="2"/>
  <c r="O8" i="21"/>
  <c r="O8" i="1"/>
  <c r="O9" i="21"/>
  <c r="O9" i="1"/>
  <c r="CA88" i="2"/>
  <c r="P87" i="2"/>
  <c r="R87" i="2"/>
  <c r="DK86" i="2"/>
  <c r="O18" i="21"/>
  <c r="O18" i="1"/>
  <c r="O4" i="1"/>
  <c r="O4" i="21"/>
  <c r="Q90" i="7"/>
  <c r="CB87" i="2"/>
  <c r="DL87" i="2" s="1"/>
  <c r="DM87" i="2" s="1"/>
  <c r="P84" i="2"/>
  <c r="R84" i="2"/>
  <c r="DJ84" i="2"/>
  <c r="P90" i="7"/>
  <c r="P84" i="7"/>
  <c r="CA85" i="2"/>
  <c r="CA91" i="2"/>
  <c r="DJ91" i="2" s="1"/>
  <c r="DC92" i="2"/>
  <c r="DQ92" i="2"/>
  <c r="CB84" i="2"/>
  <c r="DL84" i="2" s="1"/>
  <c r="DM84" i="2" s="1"/>
  <c r="CD90" i="2"/>
  <c r="R90" i="7" s="1"/>
  <c r="H193" i="17" s="1"/>
  <c r="DL90" i="2"/>
  <c r="DM90" i="2" s="1"/>
  <c r="AX91" i="2"/>
  <c r="G91" i="27" s="1"/>
  <c r="H91" i="27"/>
  <c r="L91" i="27" s="1"/>
  <c r="M91" i="27" s="1"/>
  <c r="N91" i="27" s="1"/>
  <c r="BO91" i="2"/>
  <c r="BU91" i="2" s="1"/>
  <c r="BP91" i="2"/>
  <c r="BV91" i="2" s="1"/>
  <c r="BQ91" i="2"/>
  <c r="BW91" i="2" s="1"/>
  <c r="BQ92" i="2"/>
  <c r="BW92" i="2" s="1"/>
  <c r="DT91" i="2"/>
  <c r="DQ91" i="2"/>
  <c r="DC91" i="2"/>
  <c r="DQ85" i="2"/>
  <c r="DT85" i="2"/>
  <c r="DC85" i="2"/>
  <c r="BO85" i="2"/>
  <c r="BU85" i="2" s="1"/>
  <c r="BP85" i="2"/>
  <c r="BV85" i="2" s="1"/>
  <c r="DO97" i="2" s="1"/>
  <c r="H85" i="27"/>
  <c r="L85" i="27" s="1"/>
  <c r="M85" i="27" s="1"/>
  <c r="N85" i="27" s="1"/>
  <c r="AX85" i="2"/>
  <c r="G85" i="27" s="1"/>
  <c r="BQ85" i="2"/>
  <c r="BW85" i="2" s="1"/>
  <c r="BO92" i="2"/>
  <c r="BU92" i="2" s="1"/>
  <c r="H92" i="27"/>
  <c r="L92" i="27" s="1"/>
  <c r="M92" i="27" s="1"/>
  <c r="N92" i="27" s="1"/>
  <c r="AX92" i="2"/>
  <c r="G92" i="27" s="1"/>
  <c r="CC90" i="2"/>
  <c r="O85" i="7"/>
  <c r="F188" i="17" s="1"/>
  <c r="DT92" i="2"/>
  <c r="CA92" i="2"/>
  <c r="DJ92" i="2" s="1"/>
  <c r="O7" i="23"/>
  <c r="O10" i="23"/>
  <c r="P87" i="7"/>
  <c r="CC87" i="2"/>
  <c r="O2" i="23"/>
  <c r="DP101" i="2" s="1"/>
  <c r="O16" i="23"/>
  <c r="O19" i="23"/>
  <c r="O17" i="23"/>
  <c r="O90" i="6"/>
  <c r="U89" i="7"/>
  <c r="O6" i="23"/>
  <c r="O5" i="23"/>
  <c r="DO96" i="2"/>
  <c r="Q89" i="6"/>
  <c r="CJ89" i="2"/>
  <c r="R89" i="7"/>
  <c r="H192" i="17" s="1"/>
  <c r="CI89" i="2"/>
  <c r="CO89" i="2" s="1"/>
  <c r="S89" i="7"/>
  <c r="I192" i="17" s="1"/>
  <c r="O86" i="6"/>
  <c r="DL86" i="2"/>
  <c r="DM86" i="2" s="1"/>
  <c r="Q86" i="7"/>
  <c r="G189" i="17" s="1"/>
  <c r="CC86" i="2"/>
  <c r="CD86" i="2"/>
  <c r="J73" i="25"/>
  <c r="DP98" i="2" l="1"/>
  <c r="O87" i="6"/>
  <c r="CB91" i="2"/>
  <c r="DK91" i="2" s="1"/>
  <c r="Q87" i="7"/>
  <c r="DP98" i="25"/>
  <c r="DN98" i="25" s="1"/>
  <c r="CD84" i="2"/>
  <c r="CC84" i="2"/>
  <c r="R92" i="2"/>
  <c r="P92" i="2"/>
  <c r="DO102" i="2"/>
  <c r="Q84" i="7"/>
  <c r="G187" i="17" s="1"/>
  <c r="CI90" i="2"/>
  <c r="CK90" i="2" s="1"/>
  <c r="O84" i="6"/>
  <c r="V84" i="7" s="1"/>
  <c r="R91" i="2"/>
  <c r="P91" i="2"/>
  <c r="DO98" i="2"/>
  <c r="DN98" i="2" s="1"/>
  <c r="CJ90" i="2"/>
  <c r="CX90" i="2" s="1"/>
  <c r="Q90" i="6"/>
  <c r="DO99" i="2"/>
  <c r="O16" i="21"/>
  <c r="O16" i="1"/>
  <c r="O2" i="21"/>
  <c r="O2" i="1"/>
  <c r="DK87" i="2"/>
  <c r="DO100" i="2"/>
  <c r="DO101" i="2"/>
  <c r="DN101" i="2" s="1"/>
  <c r="CD87" i="2"/>
  <c r="CJ87" i="2" s="1"/>
  <c r="DJ88" i="2"/>
  <c r="CD88" i="2"/>
  <c r="CC88" i="2"/>
  <c r="DL88" i="2"/>
  <c r="DM88" i="2" s="1"/>
  <c r="O88" i="6"/>
  <c r="P88" i="7"/>
  <c r="G191" i="17" s="1"/>
  <c r="M96" i="2"/>
  <c r="M95" i="2"/>
  <c r="G193" i="17"/>
  <c r="O10" i="21"/>
  <c r="O10" i="1"/>
  <c r="O7" i="21"/>
  <c r="O7" i="1"/>
  <c r="P91" i="7"/>
  <c r="L98" i="2"/>
  <c r="N98" i="2" s="1"/>
  <c r="L101" i="2"/>
  <c r="DJ85" i="2"/>
  <c r="P85" i="2"/>
  <c r="R85" i="2"/>
  <c r="CB92" i="2"/>
  <c r="DK92" i="2" s="1"/>
  <c r="DO104" i="2"/>
  <c r="DK84" i="2"/>
  <c r="O5" i="21"/>
  <c r="O5" i="1"/>
  <c r="O6" i="21"/>
  <c r="O6" i="1"/>
  <c r="S86" i="7"/>
  <c r="I189" i="17" s="1"/>
  <c r="S90" i="7"/>
  <c r="I193" i="17" s="1"/>
  <c r="P85" i="7"/>
  <c r="S87" i="7"/>
  <c r="I190" i="17" s="1"/>
  <c r="Q91" i="7"/>
  <c r="P92" i="7"/>
  <c r="DP101" i="25"/>
  <c r="DN101" i="25" s="1"/>
  <c r="DO103" i="2"/>
  <c r="CB85" i="2"/>
  <c r="CD91" i="2"/>
  <c r="CC91" i="2"/>
  <c r="O13" i="23"/>
  <c r="DP100" i="25" s="1"/>
  <c r="DN100" i="25" s="1"/>
  <c r="O15" i="23"/>
  <c r="DL91" i="2"/>
  <c r="DM91" i="2" s="1"/>
  <c r="O91" i="6"/>
  <c r="O3" i="23"/>
  <c r="O12" i="23"/>
  <c r="DP97" i="2" s="1"/>
  <c r="DN97" i="2" s="1"/>
  <c r="Q87" i="6"/>
  <c r="V87" i="7"/>
  <c r="U87" i="7"/>
  <c r="G190" i="17"/>
  <c r="DP96" i="25"/>
  <c r="DN96" i="25" s="1"/>
  <c r="DP96" i="2"/>
  <c r="DN96" i="2" s="1"/>
  <c r="U90" i="7"/>
  <c r="V90" i="7"/>
  <c r="DP94" i="25"/>
  <c r="DN94" i="25" s="1"/>
  <c r="DP94" i="2"/>
  <c r="DN94" i="2" s="1"/>
  <c r="CY89" i="2"/>
  <c r="CS89" i="2"/>
  <c r="CW89" i="2"/>
  <c r="CU89" i="2"/>
  <c r="CK89" i="2"/>
  <c r="CM89" i="2"/>
  <c r="DP95" i="25"/>
  <c r="DN95" i="25" s="1"/>
  <c r="DP95" i="2"/>
  <c r="DN95" i="2" s="1"/>
  <c r="DP99" i="25"/>
  <c r="DN99" i="25" s="1"/>
  <c r="DP99" i="2"/>
  <c r="CX89" i="2"/>
  <c r="CP89" i="2"/>
  <c r="CZ89" i="2"/>
  <c r="CT89" i="2"/>
  <c r="CN89" i="2"/>
  <c r="CV89" i="2"/>
  <c r="CL89" i="2"/>
  <c r="CR89" i="2"/>
  <c r="CI86" i="2"/>
  <c r="Q86" i="6"/>
  <c r="R86" i="7"/>
  <c r="H189" i="17" s="1"/>
  <c r="CJ86" i="2"/>
  <c r="S84" i="7"/>
  <c r="I187" i="17" s="1"/>
  <c r="V86" i="7"/>
  <c r="U86" i="7"/>
  <c r="CJ84" i="2"/>
  <c r="CN84" i="2" s="1"/>
  <c r="CI84" i="2"/>
  <c r="CS84" i="2" s="1"/>
  <c r="R84" i="7"/>
  <c r="H187" i="17" s="1"/>
  <c r="Q84" i="6"/>
  <c r="CQ89" i="2"/>
  <c r="P89" i="6"/>
  <c r="AV89" i="2" s="1"/>
  <c r="CS90" i="2"/>
  <c r="CM90" i="2"/>
  <c r="CQ90" i="2"/>
  <c r="CY90" i="2"/>
  <c r="CU90" i="2"/>
  <c r="CW90" i="2"/>
  <c r="DD73" i="25"/>
  <c r="DG73" i="25"/>
  <c r="DE73" i="25"/>
  <c r="DF73" i="25"/>
  <c r="DH73" i="25"/>
  <c r="DI73" i="25"/>
  <c r="BI73" i="25"/>
  <c r="BJ73" i="25"/>
  <c r="BK73" i="25"/>
  <c r="DN99" i="2" l="1"/>
  <c r="CZ90" i="2"/>
  <c r="CL90" i="2"/>
  <c r="CR90" i="2"/>
  <c r="U84" i="7"/>
  <c r="CO90" i="2"/>
  <c r="CT90" i="2"/>
  <c r="CN90" i="2"/>
  <c r="CP90" i="2"/>
  <c r="CV90" i="2"/>
  <c r="O19" i="21"/>
  <c r="O19" i="1"/>
  <c r="O17" i="1"/>
  <c r="O17" i="21"/>
  <c r="P87" i="6"/>
  <c r="AV87" i="2" s="1"/>
  <c r="CI87" i="2"/>
  <c r="CO87" i="2" s="1"/>
  <c r="R87" i="7"/>
  <c r="H190" i="17" s="1"/>
  <c r="O15" i="21"/>
  <c r="O15" i="1"/>
  <c r="O13" i="21"/>
  <c r="O13" i="1"/>
  <c r="P86" i="6"/>
  <c r="AV86" i="2" s="1"/>
  <c r="M101" i="2"/>
  <c r="N101" i="2" s="1"/>
  <c r="L97" i="2"/>
  <c r="Q92" i="7"/>
  <c r="G195" i="17" s="1"/>
  <c r="P90" i="6"/>
  <c r="AV90" i="2" s="1"/>
  <c r="T90" i="7" s="1"/>
  <c r="V88" i="7"/>
  <c r="U88" i="7"/>
  <c r="S88" i="7"/>
  <c r="Q88" i="6"/>
  <c r="R88" i="7"/>
  <c r="H191" i="17" s="1"/>
  <c r="CJ88" i="2"/>
  <c r="CI88" i="2"/>
  <c r="DU98" i="2"/>
  <c r="CH98" i="2" s="1"/>
  <c r="M94" i="2"/>
  <c r="L96" i="2"/>
  <c r="N96" i="2" s="1"/>
  <c r="DP100" i="2"/>
  <c r="DN100" i="2" s="1"/>
  <c r="DL92" i="2"/>
  <c r="DM92" i="2" s="1"/>
  <c r="U98" i="2"/>
  <c r="AM98" i="2"/>
  <c r="AF98" i="2"/>
  <c r="AC98" i="2"/>
  <c r="V98" i="2"/>
  <c r="AP98" i="2"/>
  <c r="AD98" i="2"/>
  <c r="T98" i="2"/>
  <c r="AI98" i="2"/>
  <c r="Z98" i="2"/>
  <c r="X98" i="2"/>
  <c r="AE98" i="2"/>
  <c r="AB98" i="2"/>
  <c r="AO98" i="2"/>
  <c r="AN98" i="2"/>
  <c r="AQ98" i="2"/>
  <c r="AJ98" i="2"/>
  <c r="AA98" i="2"/>
  <c r="AK98" i="2"/>
  <c r="Y98" i="2"/>
  <c r="W98" i="2"/>
  <c r="S98" i="2"/>
  <c r="AG98" i="2"/>
  <c r="AH98" i="2"/>
  <c r="AL98" i="2"/>
  <c r="CD92" i="2"/>
  <c r="O92" i="6"/>
  <c r="CC92" i="2"/>
  <c r="G194" i="17"/>
  <c r="DK85" i="2"/>
  <c r="O3" i="21"/>
  <c r="O3" i="1"/>
  <c r="O12" i="21"/>
  <c r="O12" i="1"/>
  <c r="M99" i="2"/>
  <c r="N99" i="2" s="1"/>
  <c r="L95" i="2"/>
  <c r="N95" i="2" s="1"/>
  <c r="Q85" i="7"/>
  <c r="G188" i="17" s="1"/>
  <c r="T89" i="7"/>
  <c r="T87" i="7"/>
  <c r="DL85" i="2"/>
  <c r="DM85" i="2" s="1"/>
  <c r="T86" i="7"/>
  <c r="CD85" i="2"/>
  <c r="CC85" i="2"/>
  <c r="O85" i="6"/>
  <c r="U85" i="7" s="1"/>
  <c r="O27" i="23"/>
  <c r="O26" i="23"/>
  <c r="S91" i="7"/>
  <c r="I194" i="17" s="1"/>
  <c r="CJ91" i="2"/>
  <c r="CL91" i="2" s="1"/>
  <c r="R91" i="7"/>
  <c r="H194" i="17" s="1"/>
  <c r="Q91" i="6"/>
  <c r="CI91" i="2"/>
  <c r="CQ91" i="2" s="1"/>
  <c r="DP97" i="25"/>
  <c r="DN97" i="25" s="1"/>
  <c r="DP93" i="25"/>
  <c r="DN93" i="25" s="1"/>
  <c r="DP93" i="2"/>
  <c r="DN93" i="2" s="1"/>
  <c r="V91" i="7"/>
  <c r="U91" i="7"/>
  <c r="CY87" i="2"/>
  <c r="CU87" i="2"/>
  <c r="CW87" i="2"/>
  <c r="CS87" i="2"/>
  <c r="CM87" i="2"/>
  <c r="CK87" i="2"/>
  <c r="CT87" i="2"/>
  <c r="CX87" i="2"/>
  <c r="CP87" i="2"/>
  <c r="CR87" i="2"/>
  <c r="CL87" i="2"/>
  <c r="CV87" i="2"/>
  <c r="CZ87" i="2"/>
  <c r="CN87" i="2"/>
  <c r="CQ84" i="2"/>
  <c r="CR84" i="2"/>
  <c r="CW84" i="2"/>
  <c r="CU84" i="2"/>
  <c r="CT84" i="2"/>
  <c r="CP84" i="2"/>
  <c r="CO84" i="2"/>
  <c r="CM84" i="2"/>
  <c r="CK84" i="2"/>
  <c r="CL84" i="2"/>
  <c r="CN86" i="2"/>
  <c r="CL86" i="2"/>
  <c r="CP86" i="2"/>
  <c r="CZ86" i="2"/>
  <c r="CX86" i="2"/>
  <c r="CR86" i="2"/>
  <c r="CV86" i="2"/>
  <c r="CT86" i="2"/>
  <c r="P84" i="6"/>
  <c r="AV84" i="2" s="1"/>
  <c r="CU86" i="2"/>
  <c r="CK86" i="2"/>
  <c r="CO86" i="2"/>
  <c r="CM86" i="2"/>
  <c r="CQ86" i="2"/>
  <c r="CS86" i="2"/>
  <c r="CW86" i="2"/>
  <c r="CY86" i="2"/>
  <c r="CV84" i="2"/>
  <c r="CZ84" i="2"/>
  <c r="CY84" i="2"/>
  <c r="CX84" i="2"/>
  <c r="J57" i="25"/>
  <c r="J48" i="25"/>
  <c r="CQ87" i="2" l="1"/>
  <c r="DU96" i="2"/>
  <c r="CH96" i="2" s="1"/>
  <c r="F20" i="13"/>
  <c r="L94" i="2"/>
  <c r="N94" i="2" s="1"/>
  <c r="M100" i="2"/>
  <c r="L100" i="2"/>
  <c r="M93" i="2"/>
  <c r="AM101" i="2"/>
  <c r="AI101" i="2"/>
  <c r="AK101" i="2"/>
  <c r="AQ101" i="2"/>
  <c r="AC101" i="2"/>
  <c r="AH101" i="2"/>
  <c r="V101" i="2"/>
  <c r="AN101" i="2"/>
  <c r="AO101" i="2"/>
  <c r="AL101" i="2"/>
  <c r="AE101" i="2"/>
  <c r="X101" i="2"/>
  <c r="AP101" i="2"/>
  <c r="W101" i="2"/>
  <c r="AJ101" i="2"/>
  <c r="AG101" i="2"/>
  <c r="Y101" i="2"/>
  <c r="T101" i="2"/>
  <c r="DU101" i="2"/>
  <c r="CH101" i="2" s="1"/>
  <c r="AF101" i="2"/>
  <c r="AA101" i="2"/>
  <c r="U101" i="2"/>
  <c r="AD101" i="2"/>
  <c r="S101" i="2"/>
  <c r="AB101" i="2"/>
  <c r="Z101" i="2"/>
  <c r="AR98" i="2"/>
  <c r="S85" i="7"/>
  <c r="I188" i="17" s="1"/>
  <c r="Q85" i="6"/>
  <c r="S92" i="7"/>
  <c r="I195" i="17" s="1"/>
  <c r="CS88" i="2"/>
  <c r="CW88" i="2"/>
  <c r="CY88" i="2"/>
  <c r="CQ88" i="2"/>
  <c r="CU88" i="2"/>
  <c r="CM88" i="2"/>
  <c r="CK88" i="2"/>
  <c r="CO88" i="2"/>
  <c r="CR88" i="2"/>
  <c r="CZ88" i="2"/>
  <c r="CX88" i="2"/>
  <c r="CN88" i="2"/>
  <c r="CP88" i="2"/>
  <c r="CV88" i="2"/>
  <c r="CT88" i="2"/>
  <c r="CL88" i="2"/>
  <c r="I191" i="17"/>
  <c r="P88" i="6"/>
  <c r="AV88" i="2" s="1"/>
  <c r="O26" i="1"/>
  <c r="W96" i="2"/>
  <c r="X96" i="2"/>
  <c r="AF96" i="2"/>
  <c r="S96" i="2"/>
  <c r="AK96" i="2"/>
  <c r="AL96" i="2"/>
  <c r="Y96" i="2"/>
  <c r="V96" i="2"/>
  <c r="AM96" i="2"/>
  <c r="AI96" i="2"/>
  <c r="AA96" i="2"/>
  <c r="AH96" i="2"/>
  <c r="AC96" i="2"/>
  <c r="AG96" i="2"/>
  <c r="AE96" i="2"/>
  <c r="AJ96" i="2"/>
  <c r="AO96" i="2"/>
  <c r="AQ96" i="2"/>
  <c r="AR96" i="2" s="1"/>
  <c r="AP96" i="2"/>
  <c r="AN96" i="2"/>
  <c r="U96" i="2"/>
  <c r="Z96" i="2"/>
  <c r="AD96" i="2"/>
  <c r="T96" i="2"/>
  <c r="AB96" i="2"/>
  <c r="R92" i="7"/>
  <c r="H195" i="17" s="1"/>
  <c r="Q92" i="6"/>
  <c r="CJ92" i="2"/>
  <c r="CI92" i="2"/>
  <c r="O26" i="21"/>
  <c r="CJ85" i="2"/>
  <c r="CT85" i="2" s="1"/>
  <c r="CI85" i="2"/>
  <c r="CS85" i="2" s="1"/>
  <c r="U92" i="7"/>
  <c r="V92" i="7"/>
  <c r="R85" i="7"/>
  <c r="H188" i="17" s="1"/>
  <c r="M97" i="2"/>
  <c r="N97" i="2" s="1"/>
  <c r="L93" i="2"/>
  <c r="AC95" i="2"/>
  <c r="AA95" i="2"/>
  <c r="W95" i="2"/>
  <c r="AN95" i="2"/>
  <c r="AI95" i="2"/>
  <c r="AH95" i="2"/>
  <c r="AD95" i="2"/>
  <c r="AF95" i="2"/>
  <c r="U95" i="2"/>
  <c r="AP95" i="2"/>
  <c r="AQ95" i="2"/>
  <c r="AO95" i="2"/>
  <c r="AG95" i="2"/>
  <c r="AM95" i="2"/>
  <c r="S95" i="2"/>
  <c r="V95" i="2"/>
  <c r="AE95" i="2"/>
  <c r="X95" i="2"/>
  <c r="AK95" i="2"/>
  <c r="AJ95" i="2"/>
  <c r="Z95" i="2"/>
  <c r="Y95" i="2"/>
  <c r="T95" i="2"/>
  <c r="AB95" i="2"/>
  <c r="AL95" i="2"/>
  <c r="V85" i="7"/>
  <c r="AE99" i="2"/>
  <c r="AF99" i="2"/>
  <c r="W99" i="2"/>
  <c r="AQ99" i="2"/>
  <c r="AC99" i="2"/>
  <c r="AJ99" i="2"/>
  <c r="T99" i="2"/>
  <c r="AN99" i="2"/>
  <c r="AG99" i="2"/>
  <c r="Z99" i="2"/>
  <c r="AM99" i="2"/>
  <c r="Y99" i="2"/>
  <c r="AO99" i="2"/>
  <c r="V99" i="2"/>
  <c r="AL99" i="2"/>
  <c r="AB99" i="2"/>
  <c r="AK99" i="2"/>
  <c r="AH99" i="2"/>
  <c r="AP99" i="2"/>
  <c r="AD99" i="2"/>
  <c r="AI99" i="2"/>
  <c r="S99" i="2"/>
  <c r="X99" i="2"/>
  <c r="U99" i="2"/>
  <c r="AA99" i="2"/>
  <c r="DU95" i="2"/>
  <c r="CH95" i="2" s="1"/>
  <c r="DU99" i="2"/>
  <c r="CH99" i="2" s="1"/>
  <c r="T84" i="7"/>
  <c r="P91" i="6"/>
  <c r="AV91" i="2" s="1"/>
  <c r="CV91" i="2"/>
  <c r="CN91" i="2"/>
  <c r="CT91" i="2"/>
  <c r="CP91" i="2"/>
  <c r="CZ91" i="2"/>
  <c r="CR91" i="2"/>
  <c r="CY91" i="2"/>
  <c r="CU91" i="2"/>
  <c r="CM91" i="2"/>
  <c r="CX91" i="2"/>
  <c r="CO91" i="2"/>
  <c r="CS91" i="2"/>
  <c r="CK91" i="2"/>
  <c r="CW91" i="2"/>
  <c r="DD48" i="25"/>
  <c r="DG48" i="25"/>
  <c r="DF48" i="25"/>
  <c r="DI48" i="25"/>
  <c r="BI48" i="25"/>
  <c r="BJ48" i="25"/>
  <c r="BK48" i="25"/>
  <c r="DH48" i="25"/>
  <c r="DE48" i="25"/>
  <c r="DD57" i="25"/>
  <c r="DG57" i="25"/>
  <c r="DE57" i="25"/>
  <c r="DH57" i="25"/>
  <c r="DF57" i="25"/>
  <c r="DI57" i="25"/>
  <c r="BI57" i="25"/>
  <c r="BJ57" i="25"/>
  <c r="BK57" i="25"/>
  <c r="N93" i="2" l="1"/>
  <c r="W98" i="7"/>
  <c r="J201" i="17" s="1"/>
  <c r="CF98" i="2"/>
  <c r="P92" i="6"/>
  <c r="AV92" i="2" s="1"/>
  <c r="T92" i="7" s="1"/>
  <c r="AW98" i="2"/>
  <c r="G98" i="7" s="1"/>
  <c r="CN85" i="2"/>
  <c r="P85" i="6"/>
  <c r="AV85" i="2" s="1"/>
  <c r="H20" i="13"/>
  <c r="CP85" i="2"/>
  <c r="N100" i="2"/>
  <c r="V100" i="2" s="1"/>
  <c r="CX85" i="2"/>
  <c r="CQ85" i="2"/>
  <c r="CU85" i="2"/>
  <c r="CW85" i="2"/>
  <c r="AT98" i="2"/>
  <c r="X98" i="7" s="1"/>
  <c r="K201" i="17" s="1"/>
  <c r="AM94" i="2"/>
  <c r="AK94" i="2"/>
  <c r="V94" i="2"/>
  <c r="W94" i="2"/>
  <c r="AC94" i="2"/>
  <c r="AB94" i="2"/>
  <c r="AH94" i="2"/>
  <c r="AF94" i="2"/>
  <c r="Y94" i="2"/>
  <c r="AP94" i="2"/>
  <c r="AI94" i="2"/>
  <c r="Z94" i="2"/>
  <c r="U94" i="2"/>
  <c r="AN94" i="2"/>
  <c r="AL94" i="2"/>
  <c r="AO94" i="2"/>
  <c r="AQ94" i="2"/>
  <c r="AD94" i="2"/>
  <c r="X94" i="2"/>
  <c r="DU94" i="2"/>
  <c r="CH94" i="2" s="1"/>
  <c r="S94" i="2"/>
  <c r="T94" i="2"/>
  <c r="AA94" i="2"/>
  <c r="AG94" i="2"/>
  <c r="AE94" i="2"/>
  <c r="AJ94" i="2"/>
  <c r="D20" i="13"/>
  <c r="CO85" i="2"/>
  <c r="CK85" i="2"/>
  <c r="AR101" i="2"/>
  <c r="T88" i="7"/>
  <c r="CR85" i="2"/>
  <c r="CL85" i="2"/>
  <c r="CZ85" i="2"/>
  <c r="CV85" i="2"/>
  <c r="CF96" i="2"/>
  <c r="AT96" i="2"/>
  <c r="W96" i="7"/>
  <c r="J199" i="17" s="1"/>
  <c r="AW96" i="2"/>
  <c r="G96" i="7" s="1"/>
  <c r="CM85" i="2"/>
  <c r="CY85" i="2"/>
  <c r="CQ92" i="2"/>
  <c r="CU92" i="2"/>
  <c r="CW92" i="2"/>
  <c r="CK92" i="2"/>
  <c r="CS92" i="2"/>
  <c r="CM92" i="2"/>
  <c r="CY92" i="2"/>
  <c r="CO92" i="2"/>
  <c r="CR92" i="2"/>
  <c r="CN92" i="2"/>
  <c r="CL92" i="2"/>
  <c r="CP92" i="2"/>
  <c r="CV92" i="2"/>
  <c r="CZ92" i="2"/>
  <c r="CT92" i="2"/>
  <c r="CX92" i="2"/>
  <c r="DR98" i="2"/>
  <c r="DS98" i="2"/>
  <c r="DB98" i="2"/>
  <c r="AR99" i="2"/>
  <c r="AQ93" i="2"/>
  <c r="AM93" i="2"/>
  <c r="Z93" i="2"/>
  <c r="AH93" i="2"/>
  <c r="AB93" i="2"/>
  <c r="S93" i="2"/>
  <c r="AG93" i="2"/>
  <c r="AE93" i="2"/>
  <c r="AI93" i="2"/>
  <c r="AC93" i="2"/>
  <c r="W93" i="2"/>
  <c r="AD93" i="2"/>
  <c r="U93" i="2"/>
  <c r="T93" i="2"/>
  <c r="AN93" i="2"/>
  <c r="AA93" i="2"/>
  <c r="AF93" i="2"/>
  <c r="AO93" i="2"/>
  <c r="AL93" i="2"/>
  <c r="AK93" i="2"/>
  <c r="Y93" i="2"/>
  <c r="V93" i="2"/>
  <c r="AJ93" i="2"/>
  <c r="AP93" i="2"/>
  <c r="X93" i="2"/>
  <c r="AI97" i="2"/>
  <c r="T97" i="2"/>
  <c r="AN97" i="2"/>
  <c r="X97" i="2"/>
  <c r="AA97" i="2"/>
  <c r="V97" i="2"/>
  <c r="AQ97" i="2"/>
  <c r="AL97" i="2"/>
  <c r="Y97" i="2"/>
  <c r="S97" i="2"/>
  <c r="AG97" i="2"/>
  <c r="AF97" i="2"/>
  <c r="AD97" i="2"/>
  <c r="U97" i="2"/>
  <c r="AC97" i="2"/>
  <c r="AO97" i="2"/>
  <c r="AK97" i="2"/>
  <c r="W97" i="2"/>
  <c r="AM97" i="2"/>
  <c r="AB97" i="2"/>
  <c r="AP97" i="2"/>
  <c r="Z97" i="2"/>
  <c r="AJ97" i="2"/>
  <c r="AH97" i="2"/>
  <c r="AE97" i="2"/>
  <c r="DU97" i="2"/>
  <c r="CH97" i="2" s="1"/>
  <c r="DU93" i="2"/>
  <c r="CH93" i="2" s="1"/>
  <c r="AR95" i="2"/>
  <c r="T91" i="7"/>
  <c r="T85" i="7"/>
  <c r="DU100" i="2" l="1"/>
  <c r="CH100" i="2" s="1"/>
  <c r="AF100" i="2"/>
  <c r="AC100" i="2"/>
  <c r="AK100" i="2"/>
  <c r="AE100" i="2"/>
  <c r="S100" i="2"/>
  <c r="AS98" i="2"/>
  <c r="BL98" i="2" s="1"/>
  <c r="BN98" i="2" s="1"/>
  <c r="U100" i="2"/>
  <c r="AN100" i="2"/>
  <c r="AR94" i="2"/>
  <c r="W94" i="7" s="1"/>
  <c r="J197" i="17" s="1"/>
  <c r="CG98" i="2"/>
  <c r="AO100" i="2"/>
  <c r="AH100" i="2"/>
  <c r="AP100" i="2"/>
  <c r="AA100" i="2"/>
  <c r="T100" i="2"/>
  <c r="Y100" i="2"/>
  <c r="AY98" i="2"/>
  <c r="H98" i="7" s="1"/>
  <c r="AG100" i="2"/>
  <c r="AM100" i="2"/>
  <c r="AW99" i="2"/>
  <c r="G99" i="7" s="1"/>
  <c r="AD100" i="2"/>
  <c r="AJ100" i="2"/>
  <c r="AB100" i="2"/>
  <c r="W100" i="2"/>
  <c r="X100" i="2"/>
  <c r="AL100" i="2"/>
  <c r="AQ100" i="2"/>
  <c r="AR100" i="2" s="1"/>
  <c r="Z100" i="2"/>
  <c r="AI100" i="2"/>
  <c r="E20" i="13"/>
  <c r="G20" i="13"/>
  <c r="CA98" i="2"/>
  <c r="AT101" i="2"/>
  <c r="AW101" i="2"/>
  <c r="G101" i="7" s="1"/>
  <c r="CF101" i="2"/>
  <c r="W101" i="7"/>
  <c r="J204" i="17" s="1"/>
  <c r="CF99" i="2"/>
  <c r="DR99" i="2" s="1"/>
  <c r="AT99" i="2"/>
  <c r="X99" i="7" s="1"/>
  <c r="K202" i="17" s="1"/>
  <c r="W99" i="7"/>
  <c r="J202" i="17" s="1"/>
  <c r="AS96" i="2"/>
  <c r="BL96" i="2" s="1"/>
  <c r="BN96" i="2" s="1"/>
  <c r="X96" i="7"/>
  <c r="K199" i="17" s="1"/>
  <c r="AY96" i="2"/>
  <c r="H96" i="7" s="1"/>
  <c r="CG96" i="2"/>
  <c r="O96" i="7" s="1"/>
  <c r="F199" i="17" s="1"/>
  <c r="DB96" i="2"/>
  <c r="DR96" i="2"/>
  <c r="DS96" i="2"/>
  <c r="BQ98" i="2"/>
  <c r="BW98" i="2" s="1"/>
  <c r="BP98" i="2"/>
  <c r="BV98" i="2" s="1"/>
  <c r="H98" i="27"/>
  <c r="L98" i="27" s="1"/>
  <c r="M98" i="27" s="1"/>
  <c r="N98" i="27" s="1"/>
  <c r="AX98" i="2"/>
  <c r="G98" i="27" s="1"/>
  <c r="BO98" i="2"/>
  <c r="BU98" i="2" s="1"/>
  <c r="DC98" i="2"/>
  <c r="DQ98" i="2"/>
  <c r="DT98" i="2"/>
  <c r="O98" i="7"/>
  <c r="F201" i="17" s="1"/>
  <c r="AR93" i="2"/>
  <c r="AR97" i="2"/>
  <c r="AT95" i="2"/>
  <c r="W95" i="7"/>
  <c r="J198" i="17" s="1"/>
  <c r="AW95" i="2"/>
  <c r="G95" i="7" s="1"/>
  <c r="CF95" i="2"/>
  <c r="J68" i="25"/>
  <c r="CF94" i="2" l="1"/>
  <c r="AW94" i="2"/>
  <c r="G94" i="7" s="1"/>
  <c r="AT94" i="2"/>
  <c r="X94" i="7" s="1"/>
  <c r="K197" i="17" s="1"/>
  <c r="DJ98" i="2"/>
  <c r="DB99" i="2"/>
  <c r="DS99" i="2"/>
  <c r="R98" i="2"/>
  <c r="P98" i="2"/>
  <c r="AW93" i="2"/>
  <c r="G93" i="7" s="1"/>
  <c r="P98" i="7"/>
  <c r="CG99" i="2"/>
  <c r="O99" i="7" s="1"/>
  <c r="F202" i="17" s="1"/>
  <c r="AS99" i="2"/>
  <c r="BL99" i="2" s="1"/>
  <c r="BN99" i="2" s="1"/>
  <c r="AY99" i="2"/>
  <c r="H99" i="7" s="1"/>
  <c r="AT100" i="2"/>
  <c r="AW100" i="2"/>
  <c r="G100" i="7" s="1"/>
  <c r="W100" i="7"/>
  <c r="J203" i="17" s="1"/>
  <c r="CF100" i="2"/>
  <c r="AT93" i="2"/>
  <c r="CG93" i="2" s="1"/>
  <c r="DB101" i="2"/>
  <c r="DS101" i="2"/>
  <c r="DR101" i="2"/>
  <c r="AS101" i="2"/>
  <c r="BL101" i="2" s="1"/>
  <c r="BN101" i="2" s="1"/>
  <c r="CG101" i="2"/>
  <c r="X101" i="7"/>
  <c r="K204" i="17" s="1"/>
  <c r="AY101" i="2"/>
  <c r="H101" i="7" s="1"/>
  <c r="CA96" i="2"/>
  <c r="DC96" i="2"/>
  <c r="DQ96" i="2"/>
  <c r="DT96" i="2"/>
  <c r="CB96" i="2" s="1"/>
  <c r="AX96" i="2"/>
  <c r="G96" i="27" s="1"/>
  <c r="H96" i="27"/>
  <c r="L96" i="27" s="1"/>
  <c r="M96" i="27" s="1"/>
  <c r="N96" i="27" s="1"/>
  <c r="BP96" i="2"/>
  <c r="BV96" i="2" s="1"/>
  <c r="BO96" i="2"/>
  <c r="BU96" i="2" s="1"/>
  <c r="BQ96" i="2"/>
  <c r="BW96" i="2" s="1"/>
  <c r="CB98" i="2"/>
  <c r="DR94" i="2"/>
  <c r="DS94" i="2"/>
  <c r="DB94" i="2"/>
  <c r="CG94" i="2"/>
  <c r="O94" i="7" s="1"/>
  <c r="F197" i="17" s="1"/>
  <c r="AS94" i="2"/>
  <c r="BL94" i="2" s="1"/>
  <c r="BN94" i="2" s="1"/>
  <c r="W93" i="7"/>
  <c r="J196" i="17" s="1"/>
  <c r="P4" i="23"/>
  <c r="P14" i="23"/>
  <c r="CF93" i="2"/>
  <c r="DS93" i="2" s="1"/>
  <c r="CA99" i="2"/>
  <c r="AW97" i="2"/>
  <c r="G97" i="7" s="1"/>
  <c r="CF97" i="2"/>
  <c r="AT97" i="2"/>
  <c r="W97" i="7"/>
  <c r="J200" i="17" s="1"/>
  <c r="DR95" i="2"/>
  <c r="DS95" i="2"/>
  <c r="DB95" i="2"/>
  <c r="H99" i="27"/>
  <c r="L99" i="27" s="1"/>
  <c r="M99" i="27" s="1"/>
  <c r="N99" i="27" s="1"/>
  <c r="BO99" i="2"/>
  <c r="BU99" i="2" s="1"/>
  <c r="AX99" i="2"/>
  <c r="G99" i="27" s="1"/>
  <c r="BQ99" i="2"/>
  <c r="BW99" i="2" s="1"/>
  <c r="BP99" i="2"/>
  <c r="BV99" i="2" s="1"/>
  <c r="DT99" i="2"/>
  <c r="CG95" i="2"/>
  <c r="AS95" i="2"/>
  <c r="BL95" i="2" s="1"/>
  <c r="BN95" i="2" s="1"/>
  <c r="X95" i="7"/>
  <c r="K198" i="17" s="1"/>
  <c r="AY95" i="2"/>
  <c r="H95" i="7" s="1"/>
  <c r="DD68" i="25"/>
  <c r="BK68" i="25"/>
  <c r="DG68" i="25"/>
  <c r="BI68" i="25"/>
  <c r="BJ68" i="25"/>
  <c r="DE68" i="25"/>
  <c r="DH68" i="25"/>
  <c r="DF68" i="25"/>
  <c r="DI68" i="25"/>
  <c r="AY94" i="2" l="1"/>
  <c r="H94" i="7" s="1"/>
  <c r="DQ99" i="2"/>
  <c r="P99" i="2" s="1"/>
  <c r="DC99" i="2"/>
  <c r="AS93" i="2"/>
  <c r="BL93" i="2" s="1"/>
  <c r="DK96" i="2"/>
  <c r="DK98" i="2"/>
  <c r="DJ99" i="2"/>
  <c r="DJ96" i="2"/>
  <c r="P4" i="21"/>
  <c r="P4" i="1"/>
  <c r="P14" i="21"/>
  <c r="P14" i="1"/>
  <c r="R96" i="2"/>
  <c r="P96" i="2"/>
  <c r="BN93" i="2"/>
  <c r="AY93" i="2"/>
  <c r="H93" i="7" s="1"/>
  <c r="X93" i="7"/>
  <c r="K196" i="17" s="1"/>
  <c r="P99" i="7"/>
  <c r="DL98" i="2"/>
  <c r="DM98" i="2" s="1"/>
  <c r="P96" i="7"/>
  <c r="DB100" i="2"/>
  <c r="DR100" i="2"/>
  <c r="DS100" i="2"/>
  <c r="CG100" i="2"/>
  <c r="O100" i="7" s="1"/>
  <c r="F203" i="17" s="1"/>
  <c r="AS100" i="2"/>
  <c r="BL100" i="2" s="1"/>
  <c r="BN100" i="2" s="1"/>
  <c r="X100" i="7"/>
  <c r="K203" i="17" s="1"/>
  <c r="AY100" i="2"/>
  <c r="H100" i="7" s="1"/>
  <c r="CA101" i="2"/>
  <c r="O98" i="6"/>
  <c r="V98" i="7" s="1"/>
  <c r="O101" i="7"/>
  <c r="F204" i="17" s="1"/>
  <c r="DQ101" i="2"/>
  <c r="DC101" i="2"/>
  <c r="DT101" i="2"/>
  <c r="CB101" i="2" s="1"/>
  <c r="BQ101" i="2"/>
  <c r="BW101" i="2" s="1"/>
  <c r="AX101" i="2"/>
  <c r="G101" i="27" s="1"/>
  <c r="BO101" i="2"/>
  <c r="BU101" i="2" s="1"/>
  <c r="H101" i="27"/>
  <c r="L101" i="27" s="1"/>
  <c r="M101" i="27" s="1"/>
  <c r="N101" i="27" s="1"/>
  <c r="BP101" i="2"/>
  <c r="BV101" i="2" s="1"/>
  <c r="CA94" i="2"/>
  <c r="Q98" i="7"/>
  <c r="G201" i="17" s="1"/>
  <c r="CD98" i="2"/>
  <c r="CC98" i="2"/>
  <c r="P10" i="23"/>
  <c r="P9" i="23"/>
  <c r="DR93" i="2"/>
  <c r="CC96" i="2"/>
  <c r="Q96" i="7"/>
  <c r="DL96" i="2"/>
  <c r="DM96" i="2" s="1"/>
  <c r="CD96" i="2"/>
  <c r="O96" i="6"/>
  <c r="DB93" i="2"/>
  <c r="CA93" i="2" s="1"/>
  <c r="BP94" i="2"/>
  <c r="BV94" i="2" s="1"/>
  <c r="BQ94" i="2"/>
  <c r="BW94" i="2" s="1"/>
  <c r="H94" i="27"/>
  <c r="L94" i="27" s="1"/>
  <c r="M94" i="27" s="1"/>
  <c r="N94" i="27" s="1"/>
  <c r="AX94" i="2"/>
  <c r="G94" i="27" s="1"/>
  <c r="BO94" i="2"/>
  <c r="BU94" i="2" s="1"/>
  <c r="DC94" i="2"/>
  <c r="DQ94" i="2"/>
  <c r="DT94" i="2"/>
  <c r="DS97" i="2"/>
  <c r="DB97" i="2"/>
  <c r="DR97" i="2"/>
  <c r="O93" i="7"/>
  <c r="F196" i="17" s="1"/>
  <c r="DT93" i="2"/>
  <c r="DQ93" i="2"/>
  <c r="DC93" i="2"/>
  <c r="BP93" i="2"/>
  <c r="BV93" i="2" s="1"/>
  <c r="BQ93" i="2"/>
  <c r="BW93" i="2" s="1"/>
  <c r="AX93" i="2"/>
  <c r="G93" i="27" s="1"/>
  <c r="BO93" i="2"/>
  <c r="BU93" i="2" s="1"/>
  <c r="H93" i="27"/>
  <c r="L93" i="27" s="1"/>
  <c r="M93" i="27" s="1"/>
  <c r="N93" i="27" s="1"/>
  <c r="CG97" i="2"/>
  <c r="AY97" i="2"/>
  <c r="H97" i="7" s="1"/>
  <c r="AS97" i="2"/>
  <c r="BL97" i="2" s="1"/>
  <c r="BN97" i="2" s="1"/>
  <c r="X97" i="7"/>
  <c r="K200" i="17" s="1"/>
  <c r="BO95" i="2"/>
  <c r="BU95" i="2" s="1"/>
  <c r="BP95" i="2"/>
  <c r="BV95" i="2" s="1"/>
  <c r="BQ95" i="2"/>
  <c r="BW95" i="2" s="1"/>
  <c r="AX95" i="2"/>
  <c r="G95" i="27" s="1"/>
  <c r="H95" i="27"/>
  <c r="L95" i="27" s="1"/>
  <c r="M95" i="27" s="1"/>
  <c r="N95" i="27" s="1"/>
  <c r="O95" i="7"/>
  <c r="F198" i="17" s="1"/>
  <c r="DT95" i="2"/>
  <c r="DQ95" i="2"/>
  <c r="DC95" i="2"/>
  <c r="CB99" i="2"/>
  <c r="P6" i="23"/>
  <c r="P11" i="23"/>
  <c r="CA95" i="2"/>
  <c r="R99" i="2" l="1"/>
  <c r="DK101" i="2"/>
  <c r="DJ101" i="2"/>
  <c r="G199" i="17"/>
  <c r="DK99" i="2"/>
  <c r="P101" i="2"/>
  <c r="R101" i="2"/>
  <c r="P6" i="21"/>
  <c r="P6" i="1"/>
  <c r="P11" i="21"/>
  <c r="P11" i="1"/>
  <c r="M106" i="2"/>
  <c r="M108" i="2"/>
  <c r="P10" i="21"/>
  <c r="P10" i="1"/>
  <c r="P9" i="21"/>
  <c r="P9" i="1"/>
  <c r="P95" i="2"/>
  <c r="R95" i="2"/>
  <c r="DJ95" i="2"/>
  <c r="DJ94" i="2"/>
  <c r="P94" i="2"/>
  <c r="R94" i="2"/>
  <c r="DJ93" i="2"/>
  <c r="P93" i="2"/>
  <c r="R93" i="2"/>
  <c r="Q101" i="7"/>
  <c r="P93" i="7"/>
  <c r="S96" i="7"/>
  <c r="I199" i="17" s="1"/>
  <c r="P101" i="7"/>
  <c r="CA100" i="2"/>
  <c r="U98" i="7"/>
  <c r="H100" i="27"/>
  <c r="L100" i="27" s="1"/>
  <c r="M100" i="27" s="1"/>
  <c r="N100" i="27" s="1"/>
  <c r="AX100" i="2"/>
  <c r="G100" i="27" s="1"/>
  <c r="BO100" i="2"/>
  <c r="BU100" i="2" s="1"/>
  <c r="BQ100" i="2"/>
  <c r="BW100" i="2" s="1"/>
  <c r="BP100" i="2"/>
  <c r="BV100" i="2" s="1"/>
  <c r="DC100" i="2"/>
  <c r="DQ100" i="2"/>
  <c r="DT100" i="2"/>
  <c r="CB100" i="2" s="1"/>
  <c r="CD101" i="2"/>
  <c r="DL101" i="2"/>
  <c r="DM101" i="2" s="1"/>
  <c r="CC101" i="2"/>
  <c r="O101" i="6"/>
  <c r="V101" i="7" s="1"/>
  <c r="P18" i="23"/>
  <c r="P2" i="23"/>
  <c r="CB94" i="2"/>
  <c r="P7" i="23"/>
  <c r="P17" i="23"/>
  <c r="U96" i="7"/>
  <c r="V96" i="7"/>
  <c r="CI96" i="2"/>
  <c r="Q96" i="6"/>
  <c r="CJ96" i="2"/>
  <c r="R96" i="7"/>
  <c r="H199" i="17" s="1"/>
  <c r="S98" i="7"/>
  <c r="I201" i="17" s="1"/>
  <c r="CJ98" i="2"/>
  <c r="CT98" i="2" s="1"/>
  <c r="R98" i="7"/>
  <c r="H201" i="17" s="1"/>
  <c r="CI98" i="2"/>
  <c r="Q98" i="6"/>
  <c r="P94" i="7"/>
  <c r="BO97" i="2"/>
  <c r="BU97" i="2" s="1"/>
  <c r="H97" i="27"/>
  <c r="L97" i="27" s="1"/>
  <c r="M97" i="27" s="1"/>
  <c r="N97" i="27" s="1"/>
  <c r="AX97" i="2"/>
  <c r="G97" i="27" s="1"/>
  <c r="BP97" i="2"/>
  <c r="BV97" i="2" s="1"/>
  <c r="DO110" i="2" s="1"/>
  <c r="BQ97" i="2"/>
  <c r="BW97" i="2" s="1"/>
  <c r="DC97" i="2"/>
  <c r="DQ97" i="2"/>
  <c r="DT97" i="2"/>
  <c r="DO105" i="2"/>
  <c r="DO106" i="2"/>
  <c r="P3" i="23"/>
  <c r="P15" i="23"/>
  <c r="CB93" i="2"/>
  <c r="O97" i="7"/>
  <c r="F200" i="17" s="1"/>
  <c r="CA97" i="2"/>
  <c r="DP106" i="25"/>
  <c r="DN106" i="25" s="1"/>
  <c r="DP106" i="2"/>
  <c r="CB95" i="2"/>
  <c r="Q99" i="7"/>
  <c r="G202" i="17" s="1"/>
  <c r="O99" i="6"/>
  <c r="DL99" i="2"/>
  <c r="DM99" i="2" s="1"/>
  <c r="CD99" i="2"/>
  <c r="CC99" i="2"/>
  <c r="P95" i="7"/>
  <c r="P8" i="23"/>
  <c r="P5" i="23"/>
  <c r="DO107" i="2"/>
  <c r="DO108" i="2"/>
  <c r="P96" i="6" l="1"/>
  <c r="AV96" i="2" s="1"/>
  <c r="DJ97" i="2"/>
  <c r="DJ100" i="2"/>
  <c r="O94" i="6"/>
  <c r="CJ101" i="2"/>
  <c r="DK100" i="2"/>
  <c r="P2" i="21"/>
  <c r="P2" i="1"/>
  <c r="P18" i="21"/>
  <c r="P18" i="1"/>
  <c r="R100" i="2"/>
  <c r="P100" i="2"/>
  <c r="L106" i="2"/>
  <c r="N106" i="2" s="1"/>
  <c r="G204" i="17"/>
  <c r="DO112" i="2"/>
  <c r="Q101" i="6"/>
  <c r="R101" i="7"/>
  <c r="H204" i="17" s="1"/>
  <c r="DO111" i="2"/>
  <c r="CI101" i="2"/>
  <c r="CO101" i="2" s="1"/>
  <c r="R97" i="2"/>
  <c r="P97" i="2"/>
  <c r="L104" i="2"/>
  <c r="L105" i="2"/>
  <c r="DK95" i="2"/>
  <c r="P8" i="21"/>
  <c r="P8" i="1"/>
  <c r="P100" i="7"/>
  <c r="P5" i="21"/>
  <c r="P5" i="1"/>
  <c r="DK94" i="2"/>
  <c r="CC94" i="2"/>
  <c r="S94" i="7" s="1"/>
  <c r="I197" i="17" s="1"/>
  <c r="DO113" i="2"/>
  <c r="DO109" i="2"/>
  <c r="P7" i="21"/>
  <c r="P7" i="1"/>
  <c r="P17" i="21"/>
  <c r="P17" i="1"/>
  <c r="DK93" i="2"/>
  <c r="P15" i="21"/>
  <c r="P15" i="1"/>
  <c r="P3" i="1"/>
  <c r="P3" i="21"/>
  <c r="Q95" i="7"/>
  <c r="G198" i="17" s="1"/>
  <c r="Q94" i="7"/>
  <c r="G197" i="17" s="1"/>
  <c r="S101" i="7"/>
  <c r="I204" i="17" s="1"/>
  <c r="Q100" i="7"/>
  <c r="T96" i="7"/>
  <c r="DL94" i="2"/>
  <c r="DM94" i="2" s="1"/>
  <c r="V94" i="7" s="1"/>
  <c r="O100" i="6"/>
  <c r="V100" i="7" s="1"/>
  <c r="CD94" i="2"/>
  <c r="CC100" i="2"/>
  <c r="DL100" i="2"/>
  <c r="DM100" i="2" s="1"/>
  <c r="CD100" i="2"/>
  <c r="P13" i="23"/>
  <c r="P19" i="23"/>
  <c r="DP109" i="25" s="1"/>
  <c r="DN109" i="25" s="1"/>
  <c r="U101" i="7"/>
  <c r="DL95" i="2"/>
  <c r="DM95" i="2" s="1"/>
  <c r="CD95" i="2"/>
  <c r="CV101" i="2"/>
  <c r="CN101" i="2"/>
  <c r="CL101" i="2"/>
  <c r="CP101" i="2"/>
  <c r="CX101" i="2"/>
  <c r="CT101" i="2"/>
  <c r="CR101" i="2"/>
  <c r="CZ101" i="2"/>
  <c r="CX98" i="2"/>
  <c r="CV98" i="2"/>
  <c r="CN98" i="2"/>
  <c r="CP98" i="2"/>
  <c r="CL98" i="2"/>
  <c r="P98" i="6"/>
  <c r="AV98" i="2" s="1"/>
  <c r="CL96" i="2"/>
  <c r="CT96" i="2"/>
  <c r="CR96" i="2"/>
  <c r="CV96" i="2"/>
  <c r="CP96" i="2"/>
  <c r="CX96" i="2"/>
  <c r="CN96" i="2"/>
  <c r="CZ96" i="2"/>
  <c r="CQ96" i="2"/>
  <c r="CU96" i="2"/>
  <c r="CK96" i="2"/>
  <c r="CM96" i="2"/>
  <c r="CS96" i="2"/>
  <c r="CY96" i="2"/>
  <c r="CW96" i="2"/>
  <c r="CO96" i="2"/>
  <c r="CM98" i="2"/>
  <c r="CK98" i="2"/>
  <c r="CY98" i="2"/>
  <c r="CO98" i="2"/>
  <c r="CW98" i="2"/>
  <c r="CQ98" i="2"/>
  <c r="CU98" i="2"/>
  <c r="CS98" i="2"/>
  <c r="CR98" i="2"/>
  <c r="CZ98" i="2"/>
  <c r="CB97" i="2"/>
  <c r="DN106" i="2"/>
  <c r="DP108" i="2"/>
  <c r="DN108" i="2" s="1"/>
  <c r="DP108" i="25"/>
  <c r="DN108" i="25" s="1"/>
  <c r="DP104" i="25"/>
  <c r="DN104" i="25" s="1"/>
  <c r="DP104" i="2"/>
  <c r="DN104" i="2" s="1"/>
  <c r="P97" i="7"/>
  <c r="O95" i="6"/>
  <c r="V95" i="7" s="1"/>
  <c r="DL93" i="2"/>
  <c r="DM93" i="2" s="1"/>
  <c r="CC93" i="2"/>
  <c r="CD93" i="2"/>
  <c r="Q93" i="7"/>
  <c r="G196" i="17" s="1"/>
  <c r="O93" i="6"/>
  <c r="P12" i="23"/>
  <c r="P16" i="23"/>
  <c r="CC95" i="2"/>
  <c r="DP102" i="25"/>
  <c r="DN102" i="25" s="1"/>
  <c r="DP102" i="2"/>
  <c r="DN102" i="2" s="1"/>
  <c r="DP103" i="2"/>
  <c r="DN103" i="2" s="1"/>
  <c r="DP103" i="25"/>
  <c r="DN103" i="25" s="1"/>
  <c r="S99" i="7"/>
  <c r="I202" i="17" s="1"/>
  <c r="Q99" i="6"/>
  <c r="R99" i="7"/>
  <c r="H202" i="17" s="1"/>
  <c r="CI99" i="2"/>
  <c r="CO99" i="2" s="1"/>
  <c r="CJ99" i="2"/>
  <c r="CL99" i="2" s="1"/>
  <c r="U99" i="7"/>
  <c r="V99" i="7"/>
  <c r="J70" i="25"/>
  <c r="G203" i="17" l="1"/>
  <c r="DK97" i="2"/>
  <c r="CI95" i="2"/>
  <c r="CQ95" i="2" s="1"/>
  <c r="CJ94" i="2"/>
  <c r="CN94" i="2" s="1"/>
  <c r="M109" i="2"/>
  <c r="CU101" i="2"/>
  <c r="CY101" i="2"/>
  <c r="P13" i="21"/>
  <c r="P13" i="1"/>
  <c r="P19" i="21"/>
  <c r="P19" i="1"/>
  <c r="AB106" i="2"/>
  <c r="T106" i="2"/>
  <c r="AM106" i="2"/>
  <c r="AN106" i="2"/>
  <c r="AL106" i="2"/>
  <c r="AI106" i="2"/>
  <c r="AO106" i="2"/>
  <c r="AC106" i="2"/>
  <c r="AP106" i="2"/>
  <c r="AJ106" i="2"/>
  <c r="AQ106" i="2"/>
  <c r="Z106" i="2"/>
  <c r="W106" i="2"/>
  <c r="AD106" i="2"/>
  <c r="AA106" i="2"/>
  <c r="AH106" i="2"/>
  <c r="S106" i="2"/>
  <c r="AG106" i="2"/>
  <c r="AF106" i="2"/>
  <c r="AE106" i="2"/>
  <c r="V106" i="2"/>
  <c r="U106" i="2"/>
  <c r="X106" i="2"/>
  <c r="AK106" i="2"/>
  <c r="Y106" i="2"/>
  <c r="P101" i="6"/>
  <c r="AV101" i="2" s="1"/>
  <c r="U94" i="7"/>
  <c r="U100" i="7"/>
  <c r="DU106" i="2"/>
  <c r="CH106" i="2" s="1"/>
  <c r="CS101" i="2"/>
  <c r="CK101" i="2"/>
  <c r="CM101" i="2"/>
  <c r="R95" i="7"/>
  <c r="H198" i="17" s="1"/>
  <c r="CW101" i="2"/>
  <c r="CQ101" i="2"/>
  <c r="CJ95" i="2"/>
  <c r="CT95" i="2" s="1"/>
  <c r="Q95" i="6"/>
  <c r="R94" i="7"/>
  <c r="H197" i="17" s="1"/>
  <c r="P16" i="21"/>
  <c r="P16" i="1"/>
  <c r="P12" i="21"/>
  <c r="P12" i="1"/>
  <c r="Q94" i="6"/>
  <c r="M102" i="2"/>
  <c r="L103" i="2"/>
  <c r="M103" i="2"/>
  <c r="L102" i="2"/>
  <c r="M104" i="2"/>
  <c r="N104" i="2" s="1"/>
  <c r="L108" i="2"/>
  <c r="N108" i="2" s="1"/>
  <c r="S95" i="7"/>
  <c r="I198" i="17" s="1"/>
  <c r="Q97" i="7"/>
  <c r="G200" i="17" s="1"/>
  <c r="F21" i="13" s="1"/>
  <c r="T98" i="7"/>
  <c r="CI94" i="2"/>
  <c r="CW94" i="2" s="1"/>
  <c r="Q100" i="6"/>
  <c r="CI100" i="2"/>
  <c r="CK100" i="2" s="1"/>
  <c r="CJ100" i="2"/>
  <c r="CP100" i="2" s="1"/>
  <c r="R100" i="7"/>
  <c r="H203" i="17" s="1"/>
  <c r="DP109" i="2"/>
  <c r="DN109" i="2" s="1"/>
  <c r="S100" i="7"/>
  <c r="U95" i="7"/>
  <c r="CM95" i="2"/>
  <c r="CX94" i="2"/>
  <c r="P94" i="6"/>
  <c r="AV94" i="2" s="1"/>
  <c r="CT94" i="2"/>
  <c r="CP94" i="2"/>
  <c r="CR94" i="2"/>
  <c r="CU99" i="2"/>
  <c r="CC97" i="2"/>
  <c r="CD97" i="2"/>
  <c r="O97" i="6"/>
  <c r="V97" i="7" s="1"/>
  <c r="CV94" i="2"/>
  <c r="CZ94" i="2"/>
  <c r="CL94" i="2"/>
  <c r="P27" i="23"/>
  <c r="DL97" i="2"/>
  <c r="DM97" i="2" s="1"/>
  <c r="CW99" i="2"/>
  <c r="CK95" i="2"/>
  <c r="P26" i="23"/>
  <c r="CS99" i="2"/>
  <c r="CR99" i="2"/>
  <c r="DP105" i="25"/>
  <c r="DN105" i="25" s="1"/>
  <c r="DP105" i="2"/>
  <c r="DN105" i="2" s="1"/>
  <c r="CQ99" i="2"/>
  <c r="DP107" i="2"/>
  <c r="DN107" i="2" s="1"/>
  <c r="DP107" i="25"/>
  <c r="DN107" i="25" s="1"/>
  <c r="R93" i="7"/>
  <c r="H196" i="17" s="1"/>
  <c r="CI93" i="2"/>
  <c r="CY93" i="2" s="1"/>
  <c r="CJ93" i="2"/>
  <c r="CZ93" i="2" s="1"/>
  <c r="Q93" i="6"/>
  <c r="S93" i="7"/>
  <c r="U93" i="7"/>
  <c r="V93" i="7"/>
  <c r="P99" i="6"/>
  <c r="AV99" i="2" s="1"/>
  <c r="CW95" i="2"/>
  <c r="CZ99" i="2"/>
  <c r="CM99" i="2"/>
  <c r="CK99" i="2"/>
  <c r="CY99" i="2"/>
  <c r="CT99" i="2"/>
  <c r="CP99" i="2"/>
  <c r="CN99" i="2"/>
  <c r="CV99" i="2"/>
  <c r="CX99" i="2"/>
  <c r="DI70" i="25"/>
  <c r="BI70" i="25"/>
  <c r="DF70" i="25"/>
  <c r="BJ70" i="25"/>
  <c r="BK70" i="25"/>
  <c r="DD70" i="25"/>
  <c r="DG70" i="25"/>
  <c r="DE70" i="25"/>
  <c r="DH70" i="25"/>
  <c r="CS95" i="2" l="1"/>
  <c r="CY95" i="2"/>
  <c r="CO95" i="2"/>
  <c r="CU95" i="2"/>
  <c r="P26" i="1"/>
  <c r="AR106" i="2"/>
  <c r="AT106" i="2" s="1"/>
  <c r="CL95" i="2"/>
  <c r="CY94" i="2"/>
  <c r="W106" i="7"/>
  <c r="J209" i="17" s="1"/>
  <c r="T101" i="7"/>
  <c r="CV95" i="2"/>
  <c r="CZ95" i="2"/>
  <c r="CN95" i="2"/>
  <c r="CP95" i="2"/>
  <c r="L109" i="2"/>
  <c r="N109" i="2" s="1"/>
  <c r="M107" i="2"/>
  <c r="CR95" i="2"/>
  <c r="CX95" i="2"/>
  <c r="P95" i="6"/>
  <c r="AV95" i="2" s="1"/>
  <c r="T95" i="7" s="1"/>
  <c r="CK94" i="2"/>
  <c r="P26" i="21"/>
  <c r="CO94" i="2"/>
  <c r="CQ94" i="2"/>
  <c r="CS94" i="2"/>
  <c r="CU94" i="2"/>
  <c r="L107" i="2"/>
  <c r="N103" i="2"/>
  <c r="Z103" i="2" s="1"/>
  <c r="M105" i="2"/>
  <c r="N105" i="2" s="1"/>
  <c r="CM94" i="2"/>
  <c r="N102" i="2"/>
  <c r="AK102" i="2" s="1"/>
  <c r="CU100" i="2"/>
  <c r="AB108" i="2"/>
  <c r="AP108" i="2"/>
  <c r="AE108" i="2"/>
  <c r="S108" i="2"/>
  <c r="T108" i="2"/>
  <c r="AJ108" i="2"/>
  <c r="AO108" i="2"/>
  <c r="AA108" i="2"/>
  <c r="AF108" i="2"/>
  <c r="AK108" i="2"/>
  <c r="AC108" i="2"/>
  <c r="AD108" i="2"/>
  <c r="V108" i="2"/>
  <c r="Z108" i="2"/>
  <c r="AN108" i="2"/>
  <c r="Y108" i="2"/>
  <c r="X108" i="2"/>
  <c r="AL108" i="2"/>
  <c r="AH108" i="2"/>
  <c r="AG108" i="2"/>
  <c r="U108" i="2"/>
  <c r="AM108" i="2"/>
  <c r="AI108" i="2"/>
  <c r="AQ108" i="2"/>
  <c r="W108" i="2"/>
  <c r="AK104" i="2"/>
  <c r="W104" i="2"/>
  <c r="AL104" i="2"/>
  <c r="AP104" i="2"/>
  <c r="AC104" i="2"/>
  <c r="Z104" i="2"/>
  <c r="X104" i="2"/>
  <c r="AO104" i="2"/>
  <c r="Y104" i="2"/>
  <c r="AI104" i="2"/>
  <c r="AQ104" i="2"/>
  <c r="T104" i="2"/>
  <c r="U104" i="2"/>
  <c r="AD104" i="2"/>
  <c r="AB104" i="2"/>
  <c r="S104" i="2"/>
  <c r="AH104" i="2"/>
  <c r="AF104" i="2"/>
  <c r="AN104" i="2"/>
  <c r="AJ104" i="2"/>
  <c r="AA104" i="2"/>
  <c r="AG104" i="2"/>
  <c r="AE104" i="2"/>
  <c r="V104" i="2"/>
  <c r="AM104" i="2"/>
  <c r="DU108" i="2"/>
  <c r="CH108" i="2" s="1"/>
  <c r="DU104" i="2"/>
  <c r="CH104" i="2" s="1"/>
  <c r="CJ97" i="2"/>
  <c r="CR97" i="2" s="1"/>
  <c r="S97" i="7"/>
  <c r="I200" i="17" s="1"/>
  <c r="D21" i="13" s="1"/>
  <c r="T99" i="7"/>
  <c r="T94" i="7"/>
  <c r="CV100" i="2"/>
  <c r="CT100" i="2"/>
  <c r="CR100" i="2"/>
  <c r="CW100" i="2"/>
  <c r="CZ100" i="2"/>
  <c r="CY100" i="2"/>
  <c r="R97" i="7"/>
  <c r="H200" i="17" s="1"/>
  <c r="CI97" i="2"/>
  <c r="CU97" i="2" s="1"/>
  <c r="Q97" i="6"/>
  <c r="CX100" i="2"/>
  <c r="CO100" i="2"/>
  <c r="CQ100" i="2"/>
  <c r="CN100" i="2"/>
  <c r="CL100" i="2"/>
  <c r="I203" i="17"/>
  <c r="P100" i="6"/>
  <c r="AV100" i="2" s="1"/>
  <c r="CK93" i="2"/>
  <c r="CM100" i="2"/>
  <c r="CS100" i="2"/>
  <c r="U97" i="7"/>
  <c r="CM93" i="2"/>
  <c r="CO93" i="2"/>
  <c r="CS93" i="2"/>
  <c r="CQ93" i="2"/>
  <c r="CV93" i="2"/>
  <c r="CR93" i="2"/>
  <c r="CL93" i="2"/>
  <c r="CX93" i="2"/>
  <c r="I196" i="17"/>
  <c r="P93" i="6"/>
  <c r="AV93" i="2" s="1"/>
  <c r="CN93" i="2"/>
  <c r="H21" i="13"/>
  <c r="CW93" i="2"/>
  <c r="CT93" i="2"/>
  <c r="CU93" i="2"/>
  <c r="CP93" i="2"/>
  <c r="CF106" i="2" l="1"/>
  <c r="AW106" i="2"/>
  <c r="G106" i="7" s="1"/>
  <c r="AY106" i="2"/>
  <c r="H106" i="7" s="1"/>
  <c r="CG106" i="2"/>
  <c r="AS106" i="2"/>
  <c r="X106" i="7"/>
  <c r="K209" i="17" s="1"/>
  <c r="DR106" i="2"/>
  <c r="AC102" i="2"/>
  <c r="N107" i="2"/>
  <c r="AK107" i="2" s="1"/>
  <c r="AP103" i="2"/>
  <c r="AM102" i="2"/>
  <c r="Z102" i="2"/>
  <c r="DU102" i="2"/>
  <c r="CH102" i="2" s="1"/>
  <c r="X103" i="2"/>
  <c r="AG102" i="2"/>
  <c r="AJ102" i="2"/>
  <c r="V102" i="2"/>
  <c r="T102" i="2"/>
  <c r="AL102" i="2"/>
  <c r="AQ102" i="2"/>
  <c r="AI103" i="2"/>
  <c r="CM97" i="2"/>
  <c r="P97" i="6"/>
  <c r="AV97" i="2" s="1"/>
  <c r="AD103" i="2"/>
  <c r="AH103" i="2"/>
  <c r="DU103" i="2"/>
  <c r="CH103" i="2" s="1"/>
  <c r="AO103" i="2"/>
  <c r="W103" i="2"/>
  <c r="AC103" i="2"/>
  <c r="AF103" i="2"/>
  <c r="AJ103" i="2"/>
  <c r="AA102" i="2"/>
  <c r="Y103" i="2"/>
  <c r="S102" i="2"/>
  <c r="AK103" i="2"/>
  <c r="W102" i="2"/>
  <c r="S103" i="2"/>
  <c r="AE102" i="2"/>
  <c r="CT97" i="2"/>
  <c r="CV97" i="2"/>
  <c r="CL97" i="2"/>
  <c r="AG103" i="2"/>
  <c r="CN97" i="2"/>
  <c r="CZ97" i="2"/>
  <c r="AE109" i="2"/>
  <c r="AF109" i="2"/>
  <c r="S109" i="2"/>
  <c r="Z109" i="2"/>
  <c r="T109" i="2"/>
  <c r="AP109" i="2"/>
  <c r="AB109" i="2"/>
  <c r="X109" i="2"/>
  <c r="AC109" i="2"/>
  <c r="Y109" i="2"/>
  <c r="AL109" i="2"/>
  <c r="AK109" i="2"/>
  <c r="AH109" i="2"/>
  <c r="AD109" i="2"/>
  <c r="AA109" i="2"/>
  <c r="AQ109" i="2"/>
  <c r="AI109" i="2"/>
  <c r="AN109" i="2"/>
  <c r="AJ109" i="2"/>
  <c r="W109" i="2"/>
  <c r="V109" i="2"/>
  <c r="AM109" i="2"/>
  <c r="U109" i="2"/>
  <c r="AO109" i="2"/>
  <c r="AG109" i="2"/>
  <c r="AL103" i="2"/>
  <c r="AF102" i="2"/>
  <c r="AN103" i="2"/>
  <c r="X102" i="2"/>
  <c r="U103" i="2"/>
  <c r="AI102" i="2"/>
  <c r="AD102" i="2"/>
  <c r="DU109" i="2"/>
  <c r="CH109" i="2" s="1"/>
  <c r="AM103" i="2"/>
  <c r="AA103" i="2"/>
  <c r="AE103" i="2"/>
  <c r="AQ103" i="2"/>
  <c r="CQ97" i="2"/>
  <c r="CW97" i="2"/>
  <c r="CS97" i="2"/>
  <c r="V103" i="2"/>
  <c r="CX97" i="2"/>
  <c r="AB103" i="2"/>
  <c r="T103" i="2"/>
  <c r="CK97" i="2"/>
  <c r="AP102" i="2"/>
  <c r="CP97" i="2"/>
  <c r="AN102" i="2"/>
  <c r="U105" i="2"/>
  <c r="AI105" i="2"/>
  <c r="T105" i="2"/>
  <c r="AK105" i="2"/>
  <c r="AC105" i="2"/>
  <c r="AL105" i="2"/>
  <c r="AP105" i="2"/>
  <c r="AA105" i="2"/>
  <c r="S105" i="2"/>
  <c r="Z105" i="2"/>
  <c r="AQ105" i="2"/>
  <c r="V105" i="2"/>
  <c r="AN105" i="2"/>
  <c r="AD105" i="2"/>
  <c r="AF105" i="2"/>
  <c r="Y105" i="2"/>
  <c r="X105" i="2"/>
  <c r="AO105" i="2"/>
  <c r="AG105" i="2"/>
  <c r="W105" i="2"/>
  <c r="AB105" i="2"/>
  <c r="AM105" i="2"/>
  <c r="AH105" i="2"/>
  <c r="AE105" i="2"/>
  <c r="AJ105" i="2"/>
  <c r="DU105" i="2"/>
  <c r="CH105" i="2" s="1"/>
  <c r="CO97" i="2"/>
  <c r="CY97" i="2"/>
  <c r="AR108" i="2"/>
  <c r="U102" i="2"/>
  <c r="AO102" i="2"/>
  <c r="AH102" i="2"/>
  <c r="Y102" i="2"/>
  <c r="AB102" i="2"/>
  <c r="AR104" i="2"/>
  <c r="T100" i="7"/>
  <c r="T97" i="7"/>
  <c r="T93" i="7"/>
  <c r="E21" i="13"/>
  <c r="G21" i="13"/>
  <c r="DU107" i="2" l="1"/>
  <c r="CH107" i="2" s="1"/>
  <c r="U107" i="2"/>
  <c r="W107" i="2"/>
  <c r="AP107" i="2"/>
  <c r="X107" i="2"/>
  <c r="V107" i="2"/>
  <c r="AD107" i="2"/>
  <c r="AJ107" i="2"/>
  <c r="AM107" i="2"/>
  <c r="AH107" i="2"/>
  <c r="AL107" i="2"/>
  <c r="Z107" i="2"/>
  <c r="S107" i="2"/>
  <c r="AA107" i="2"/>
  <c r="AI107" i="2"/>
  <c r="AG107" i="2"/>
  <c r="AF107" i="2"/>
  <c r="Y107" i="2"/>
  <c r="AO107" i="2"/>
  <c r="AB107" i="2"/>
  <c r="T107" i="2"/>
  <c r="AQ107" i="2"/>
  <c r="AN107" i="2"/>
  <c r="AE107" i="2"/>
  <c r="AC107" i="2"/>
  <c r="DS106" i="2"/>
  <c r="DB106" i="2"/>
  <c r="BL106" i="2"/>
  <c r="BN106" i="2" s="1"/>
  <c r="H106" i="27"/>
  <c r="L106" i="27" s="1"/>
  <c r="M106" i="27" s="1"/>
  <c r="N106" i="27" s="1"/>
  <c r="BP106" i="2"/>
  <c r="BV106" i="2" s="1"/>
  <c r="BO106" i="2"/>
  <c r="BU106" i="2" s="1"/>
  <c r="BQ106" i="2"/>
  <c r="BW106" i="2" s="1"/>
  <c r="AX106" i="2"/>
  <c r="G106" i="27" s="1"/>
  <c r="DQ106" i="2"/>
  <c r="O106" i="7"/>
  <c r="F209" i="17" s="1"/>
  <c r="DC106" i="2"/>
  <c r="DT106" i="2"/>
  <c r="CB106" i="2" s="1"/>
  <c r="DK106" i="2" s="1"/>
  <c r="AR102" i="2"/>
  <c r="W102" i="7" s="1"/>
  <c r="J205" i="17" s="1"/>
  <c r="AR103" i="2"/>
  <c r="W103" i="7" s="1"/>
  <c r="J206" i="17" s="1"/>
  <c r="AW108" i="2"/>
  <c r="G108" i="7" s="1"/>
  <c r="W108" i="7"/>
  <c r="J211" i="17" s="1"/>
  <c r="AR109" i="2"/>
  <c r="CF108" i="2"/>
  <c r="DS108" i="2" s="1"/>
  <c r="AT108" i="2"/>
  <c r="CG108" i="2" s="1"/>
  <c r="AR105" i="2"/>
  <c r="W104" i="7"/>
  <c r="J207" i="17" s="1"/>
  <c r="AW104" i="2"/>
  <c r="G104" i="7" s="1"/>
  <c r="CF104" i="2"/>
  <c r="AT104" i="2"/>
  <c r="J78" i="25"/>
  <c r="AR107" i="2" l="1"/>
  <c r="CA106" i="2"/>
  <c r="P106" i="7" s="1"/>
  <c r="Q106" i="7"/>
  <c r="AW102" i="2"/>
  <c r="G102" i="7" s="1"/>
  <c r="R106" i="2"/>
  <c r="P106" i="2"/>
  <c r="AW103" i="2"/>
  <c r="G103" i="7" s="1"/>
  <c r="CF102" i="2"/>
  <c r="DS102" i="2" s="1"/>
  <c r="AT103" i="2"/>
  <c r="CG103" i="2" s="1"/>
  <c r="CF103" i="2"/>
  <c r="AT102" i="2"/>
  <c r="AS102" i="2" s="1"/>
  <c r="BL102" i="2" s="1"/>
  <c r="Q14" i="23"/>
  <c r="Q6" i="23"/>
  <c r="CC106" i="2"/>
  <c r="S106" i="7" s="1"/>
  <c r="I209" i="17" s="1"/>
  <c r="X108" i="7"/>
  <c r="K211" i="17" s="1"/>
  <c r="AY108" i="2"/>
  <c r="H108" i="7" s="1"/>
  <c r="AS108" i="2"/>
  <c r="BL108" i="2" s="1"/>
  <c r="BN108" i="2" s="1"/>
  <c r="DB108" i="2"/>
  <c r="CA108" i="2" s="1"/>
  <c r="DR108" i="2"/>
  <c r="CF109" i="2"/>
  <c r="W109" i="7"/>
  <c r="J212" i="17" s="1"/>
  <c r="AT109" i="2"/>
  <c r="AW109" i="2"/>
  <c r="G109" i="7" s="1"/>
  <c r="AW105" i="2"/>
  <c r="G105" i="7" s="1"/>
  <c r="W105" i="7"/>
  <c r="J208" i="17" s="1"/>
  <c r="CF105" i="2"/>
  <c r="AT105" i="2"/>
  <c r="AW107" i="2"/>
  <c r="G107" i="7" s="1"/>
  <c r="W107" i="7"/>
  <c r="J210" i="17" s="1"/>
  <c r="CF107" i="2"/>
  <c r="AT107" i="2"/>
  <c r="DB103" i="2"/>
  <c r="DR103" i="2"/>
  <c r="DS103" i="2"/>
  <c r="AY102" i="2"/>
  <c r="H102" i="7" s="1"/>
  <c r="CG102" i="2"/>
  <c r="AS104" i="2"/>
  <c r="BL104" i="2" s="1"/>
  <c r="BN104" i="2" s="1"/>
  <c r="AY104" i="2"/>
  <c r="H104" i="7" s="1"/>
  <c r="X104" i="7"/>
  <c r="K207" i="17" s="1"/>
  <c r="CG104" i="2"/>
  <c r="DR104" i="2"/>
  <c r="DS104" i="2"/>
  <c r="DB104" i="2"/>
  <c r="DC108" i="2"/>
  <c r="DQ108" i="2"/>
  <c r="O108" i="7"/>
  <c r="F211" i="17" s="1"/>
  <c r="DT108" i="2"/>
  <c r="DI78" i="25"/>
  <c r="DH78" i="25"/>
  <c r="BK78" i="25"/>
  <c r="BJ78" i="25"/>
  <c r="DF78" i="25"/>
  <c r="BI78" i="25"/>
  <c r="DE78" i="25"/>
  <c r="DG78" i="25"/>
  <c r="DD78" i="25"/>
  <c r="J80" i="25"/>
  <c r="BK80" i="25" s="1"/>
  <c r="J74" i="25"/>
  <c r="J63" i="25"/>
  <c r="CD106" i="2" l="1"/>
  <c r="DL106" i="2"/>
  <c r="DM106" i="2" s="1"/>
  <c r="O106" i="6"/>
  <c r="DJ106" i="2"/>
  <c r="G209" i="17"/>
  <c r="X102" i="7"/>
  <c r="K205" i="17" s="1"/>
  <c r="DR102" i="2"/>
  <c r="AS103" i="2"/>
  <c r="BL103" i="2" s="1"/>
  <c r="BN103" i="2" s="1"/>
  <c r="AY103" i="2"/>
  <c r="H103" i="7" s="1"/>
  <c r="DB102" i="2"/>
  <c r="CA102" i="2" s="1"/>
  <c r="AX108" i="2"/>
  <c r="G108" i="27" s="1"/>
  <c r="Q6" i="21"/>
  <c r="Q6" i="1"/>
  <c r="Q14" i="1"/>
  <c r="Q14" i="21"/>
  <c r="X103" i="7"/>
  <c r="K206" i="17" s="1"/>
  <c r="BO108" i="2"/>
  <c r="BU108" i="2" s="1"/>
  <c r="BP108" i="2"/>
  <c r="BV108" i="2" s="1"/>
  <c r="Q15" i="23" s="1"/>
  <c r="H108" i="27"/>
  <c r="L108" i="27" s="1"/>
  <c r="M108" i="27" s="1"/>
  <c r="N108" i="27" s="1"/>
  <c r="BQ108" i="2"/>
  <c r="BW108" i="2" s="1"/>
  <c r="R108" i="2"/>
  <c r="P108" i="2"/>
  <c r="P108" i="7"/>
  <c r="DJ108" i="2"/>
  <c r="BN102" i="2"/>
  <c r="CG109" i="2"/>
  <c r="O109" i="7" s="1"/>
  <c r="F212" i="17" s="1"/>
  <c r="AY109" i="2"/>
  <c r="H109" i="7" s="1"/>
  <c r="AS109" i="2"/>
  <c r="BL109" i="2" s="1"/>
  <c r="BN109" i="2" s="1"/>
  <c r="X109" i="7"/>
  <c r="K212" i="17" s="1"/>
  <c r="DR109" i="2"/>
  <c r="DB109" i="2"/>
  <c r="DS109" i="2"/>
  <c r="CG105" i="2"/>
  <c r="AS105" i="2"/>
  <c r="BL105" i="2" s="1"/>
  <c r="BN105" i="2" s="1"/>
  <c r="AY105" i="2"/>
  <c r="H105" i="7" s="1"/>
  <c r="X105" i="7"/>
  <c r="K208" i="17" s="1"/>
  <c r="DB105" i="2"/>
  <c r="DS105" i="2"/>
  <c r="DR105" i="2"/>
  <c r="X107" i="7"/>
  <c r="K210" i="17" s="1"/>
  <c r="CG107" i="2"/>
  <c r="O107" i="7" s="1"/>
  <c r="F210" i="17" s="1"/>
  <c r="AS107" i="2"/>
  <c r="BL107" i="2" s="1"/>
  <c r="BN107" i="2" s="1"/>
  <c r="AY107" i="2"/>
  <c r="H107" i="7" s="1"/>
  <c r="DR107" i="2"/>
  <c r="DS107" i="2"/>
  <c r="DB107" i="2"/>
  <c r="CA103" i="2"/>
  <c r="CA104" i="2"/>
  <c r="AX103" i="2"/>
  <c r="G103" i="27" s="1"/>
  <c r="BQ103" i="2"/>
  <c r="BW103" i="2" s="1"/>
  <c r="BP103" i="2"/>
  <c r="BV103" i="2" s="1"/>
  <c r="H103" i="27"/>
  <c r="L103" i="27" s="1"/>
  <c r="M103" i="27" s="1"/>
  <c r="N103" i="27" s="1"/>
  <c r="BO103" i="2"/>
  <c r="BU103" i="2" s="1"/>
  <c r="BP102" i="2"/>
  <c r="BV102" i="2" s="1"/>
  <c r="AX102" i="2"/>
  <c r="G102" i="27" s="1"/>
  <c r="BO102" i="2"/>
  <c r="BU102" i="2" s="1"/>
  <c r="H102" i="27"/>
  <c r="L102" i="27" s="1"/>
  <c r="M102" i="27" s="1"/>
  <c r="N102" i="27" s="1"/>
  <c r="BQ102" i="2"/>
  <c r="BW102" i="2" s="1"/>
  <c r="O102" i="7"/>
  <c r="F205" i="17" s="1"/>
  <c r="DC102" i="2"/>
  <c r="DQ102" i="2"/>
  <c r="DT102" i="2"/>
  <c r="DC103" i="2"/>
  <c r="DQ103" i="2"/>
  <c r="DT103" i="2"/>
  <c r="CB103" i="2" s="1"/>
  <c r="CB108" i="2"/>
  <c r="O103" i="7"/>
  <c r="F206" i="17" s="1"/>
  <c r="DT104" i="2"/>
  <c r="DQ104" i="2"/>
  <c r="DC104" i="2"/>
  <c r="Q4" i="23"/>
  <c r="AX104" i="2"/>
  <c r="G104" i="27" s="1"/>
  <c r="BO104" i="2"/>
  <c r="BU104" i="2" s="1"/>
  <c r="H104" i="27"/>
  <c r="L104" i="27" s="1"/>
  <c r="M104" i="27" s="1"/>
  <c r="N104" i="27" s="1"/>
  <c r="BP104" i="2"/>
  <c r="BV104" i="2" s="1"/>
  <c r="BQ104" i="2"/>
  <c r="BW104" i="2" s="1"/>
  <c r="O104" i="7"/>
  <c r="F207" i="17" s="1"/>
  <c r="DF80" i="25"/>
  <c r="DI80" i="25"/>
  <c r="DG80" i="25"/>
  <c r="DE80" i="25"/>
  <c r="DD80" i="25"/>
  <c r="BI80" i="25"/>
  <c r="DH80" i="25"/>
  <c r="BJ80" i="25"/>
  <c r="DD63" i="25"/>
  <c r="DG63" i="25"/>
  <c r="DE63" i="25"/>
  <c r="DH63" i="25"/>
  <c r="BI63" i="25"/>
  <c r="BJ63" i="25"/>
  <c r="DF63" i="25"/>
  <c r="BK63" i="25"/>
  <c r="DI63" i="25"/>
  <c r="DG74" i="25"/>
  <c r="DF74" i="25"/>
  <c r="DH74" i="25"/>
  <c r="DI74" i="25"/>
  <c r="BI74" i="25"/>
  <c r="BJ74" i="25"/>
  <c r="BK74" i="25"/>
  <c r="DE74" i="25"/>
  <c r="DD74" i="25"/>
  <c r="CI106" i="2" l="1"/>
  <c r="Q106" i="6"/>
  <c r="CJ106" i="2"/>
  <c r="R106" i="7"/>
  <c r="H209" i="17" s="1"/>
  <c r="V106" i="7"/>
  <c r="P106" i="6" s="1"/>
  <c r="AV106" i="2" s="1"/>
  <c r="T106" i="7" s="1"/>
  <c r="U106" i="7"/>
  <c r="O108" i="6"/>
  <c r="U108" i="7" s="1"/>
  <c r="DK108" i="2"/>
  <c r="Q15" i="21"/>
  <c r="Q15" i="1"/>
  <c r="Q4" i="21"/>
  <c r="Q4" i="1"/>
  <c r="R104" i="2"/>
  <c r="P104" i="2"/>
  <c r="CA109" i="2"/>
  <c r="P104" i="7"/>
  <c r="DJ104" i="2"/>
  <c r="Q103" i="7"/>
  <c r="DK103" i="2"/>
  <c r="P103" i="2"/>
  <c r="R103" i="2"/>
  <c r="P103" i="7"/>
  <c r="DJ103" i="2"/>
  <c r="R102" i="2"/>
  <c r="P102" i="2"/>
  <c r="P102" i="7"/>
  <c r="DJ102" i="2"/>
  <c r="CA105" i="2"/>
  <c r="BO109" i="2"/>
  <c r="BU109" i="2" s="1"/>
  <c r="H109" i="27"/>
  <c r="L109" i="27" s="1"/>
  <c r="M109" i="27" s="1"/>
  <c r="N109" i="27" s="1"/>
  <c r="AX109" i="2"/>
  <c r="G109" i="27" s="1"/>
  <c r="BQ109" i="2"/>
  <c r="BW109" i="2" s="1"/>
  <c r="BP109" i="2"/>
  <c r="BV109" i="2" s="1"/>
  <c r="DT109" i="2"/>
  <c r="DQ109" i="2"/>
  <c r="DC109" i="2"/>
  <c r="CA107" i="2"/>
  <c r="H105" i="27"/>
  <c r="L105" i="27" s="1"/>
  <c r="M105" i="27" s="1"/>
  <c r="N105" i="27" s="1"/>
  <c r="BP105" i="2"/>
  <c r="BV105" i="2" s="1"/>
  <c r="DO117" i="2" s="1"/>
  <c r="AX105" i="2"/>
  <c r="G105" i="27" s="1"/>
  <c r="BO105" i="2"/>
  <c r="BU105" i="2" s="1"/>
  <c r="BQ105" i="2"/>
  <c r="BW105" i="2" s="1"/>
  <c r="O105" i="7"/>
  <c r="F208" i="17" s="1"/>
  <c r="DQ105" i="2"/>
  <c r="DC105" i="2"/>
  <c r="DT105" i="2"/>
  <c r="CB105" i="2" s="1"/>
  <c r="DK105" i="2" s="1"/>
  <c r="BP107" i="2"/>
  <c r="BV107" i="2" s="1"/>
  <c r="AX107" i="2"/>
  <c r="G107" i="27" s="1"/>
  <c r="H107" i="27"/>
  <c r="L107" i="27" s="1"/>
  <c r="M107" i="27" s="1"/>
  <c r="N107" i="27" s="1"/>
  <c r="BO107" i="2"/>
  <c r="BU107" i="2" s="1"/>
  <c r="BQ107" i="2"/>
  <c r="BW107" i="2" s="1"/>
  <c r="DT107" i="2"/>
  <c r="DC107" i="2"/>
  <c r="DQ107" i="2"/>
  <c r="V108" i="7"/>
  <c r="Q108" i="7"/>
  <c r="G211" i="17" s="1"/>
  <c r="DL108" i="2"/>
  <c r="DM108" i="2" s="1"/>
  <c r="CC108" i="2"/>
  <c r="S108" i="7" s="1"/>
  <c r="DO115" i="2"/>
  <c r="Q7" i="23"/>
  <c r="DP114" i="25" s="1"/>
  <c r="DN114" i="25" s="1"/>
  <c r="DO114" i="2"/>
  <c r="Q5" i="23"/>
  <c r="O103" i="6"/>
  <c r="CC103" i="2"/>
  <c r="Q17" i="23"/>
  <c r="Q8" i="23"/>
  <c r="DL103" i="2"/>
  <c r="DM103" i="2" s="1"/>
  <c r="CB102" i="2"/>
  <c r="DK102" i="2" s="1"/>
  <c r="CD108" i="2"/>
  <c r="Q108" i="6" s="1"/>
  <c r="CD103" i="2"/>
  <c r="Q3" i="23"/>
  <c r="Q9" i="23"/>
  <c r="DO116" i="2"/>
  <c r="CB104" i="2"/>
  <c r="DK104" i="2" s="1"/>
  <c r="CX106" i="2" l="1"/>
  <c r="CR106" i="2"/>
  <c r="CL106" i="2"/>
  <c r="CN106" i="2"/>
  <c r="CZ106" i="2"/>
  <c r="CP106" i="2"/>
  <c r="CV106" i="2"/>
  <c r="CT106" i="2"/>
  <c r="CY106" i="2"/>
  <c r="CQ106" i="2"/>
  <c r="CM106" i="2"/>
  <c r="CK106" i="2"/>
  <c r="CO106" i="2"/>
  <c r="CW106" i="2"/>
  <c r="CS106" i="2"/>
  <c r="CU106" i="2"/>
  <c r="P109" i="2"/>
  <c r="R109" i="2"/>
  <c r="Q2" i="23"/>
  <c r="Q11" i="23"/>
  <c r="P109" i="7"/>
  <c r="DJ109" i="2"/>
  <c r="DO118" i="2"/>
  <c r="G206" i="17"/>
  <c r="L114" i="2"/>
  <c r="R107" i="2"/>
  <c r="P107" i="2"/>
  <c r="P107" i="7"/>
  <c r="DJ107" i="2"/>
  <c r="DO121" i="2"/>
  <c r="DO120" i="2"/>
  <c r="R105" i="2"/>
  <c r="P105" i="2"/>
  <c r="P105" i="7"/>
  <c r="DJ105" i="2"/>
  <c r="DO119" i="2"/>
  <c r="Q9" i="21"/>
  <c r="Q9" i="1"/>
  <c r="Q3" i="21"/>
  <c r="Q3" i="1"/>
  <c r="DP114" i="2"/>
  <c r="DN114" i="2" s="1"/>
  <c r="Q17" i="21"/>
  <c r="Q17" i="1"/>
  <c r="Q8" i="21"/>
  <c r="Q8" i="1"/>
  <c r="Q7" i="1"/>
  <c r="Q7" i="21"/>
  <c r="Q5" i="21"/>
  <c r="Q5" i="1"/>
  <c r="CB109" i="2"/>
  <c r="DK109" i="2" s="1"/>
  <c r="CB107" i="2"/>
  <c r="Q12" i="23"/>
  <c r="DP117" i="2" s="1"/>
  <c r="DN117" i="2" s="1"/>
  <c r="Q13" i="23"/>
  <c r="Q105" i="7"/>
  <c r="DL105" i="2"/>
  <c r="DM105" i="2" s="1"/>
  <c r="CC105" i="2"/>
  <c r="O105" i="6"/>
  <c r="CD105" i="2"/>
  <c r="Q10" i="23"/>
  <c r="Q16" i="23"/>
  <c r="DP112" i="25" s="1"/>
  <c r="DN112" i="25" s="1"/>
  <c r="CJ108" i="2"/>
  <c r="CR108" i="2" s="1"/>
  <c r="R108" i="7"/>
  <c r="H211" i="17" s="1"/>
  <c r="CI108" i="2"/>
  <c r="CY108" i="2" s="1"/>
  <c r="V103" i="7"/>
  <c r="U103" i="7"/>
  <c r="Q103" i="6"/>
  <c r="CJ103" i="2"/>
  <c r="CX103" i="2" s="1"/>
  <c r="CI103" i="2"/>
  <c r="CO103" i="2" s="1"/>
  <c r="R103" i="7"/>
  <c r="H206" i="17" s="1"/>
  <c r="I211" i="17"/>
  <c r="P108" i="6"/>
  <c r="AV108" i="2" s="1"/>
  <c r="T108" i="7" s="1"/>
  <c r="O102" i="6"/>
  <c r="CC102" i="2"/>
  <c r="DL102" i="2"/>
  <c r="DM102" i="2" s="1"/>
  <c r="Q102" i="7"/>
  <c r="G205" i="17" s="1"/>
  <c r="CD102" i="2"/>
  <c r="S103" i="7"/>
  <c r="I206" i="17" s="1"/>
  <c r="DL104" i="2"/>
  <c r="DM104" i="2" s="1"/>
  <c r="Q104" i="7"/>
  <c r="G207" i="17" s="1"/>
  <c r="CC104" i="2"/>
  <c r="O104" i="6"/>
  <c r="CD104" i="2"/>
  <c r="L110" i="2" l="1"/>
  <c r="M118" i="2"/>
  <c r="M113" i="2"/>
  <c r="DP111" i="2"/>
  <c r="DN111" i="2" s="1"/>
  <c r="DP115" i="2"/>
  <c r="DN115" i="2" s="1"/>
  <c r="DP115" i="25"/>
  <c r="DN115" i="25" s="1"/>
  <c r="DP110" i="2"/>
  <c r="DN110" i="2" s="1"/>
  <c r="DP110" i="25"/>
  <c r="DN110" i="25" s="1"/>
  <c r="Q11" i="21"/>
  <c r="Q11" i="1"/>
  <c r="Q2" i="21"/>
  <c r="Q2" i="1"/>
  <c r="G208" i="17"/>
  <c r="DP113" i="2"/>
  <c r="DN113" i="2" s="1"/>
  <c r="O107" i="6"/>
  <c r="U107" i="7" s="1"/>
  <c r="DK107" i="2"/>
  <c r="Q107" i="7"/>
  <c r="G210" i="17" s="1"/>
  <c r="Q12" i="21"/>
  <c r="Q12" i="1"/>
  <c r="Q13" i="21"/>
  <c r="Q13" i="1"/>
  <c r="DP112" i="2"/>
  <c r="DN112" i="2" s="1"/>
  <c r="Q10" i="21"/>
  <c r="Q10" i="1"/>
  <c r="Q16" i="21"/>
  <c r="Q16" i="1"/>
  <c r="DP111" i="25"/>
  <c r="DN111" i="25" s="1"/>
  <c r="CS108" i="2"/>
  <c r="M112" i="2"/>
  <c r="CU108" i="2"/>
  <c r="CO108" i="2"/>
  <c r="CK108" i="2"/>
  <c r="CQ108" i="2"/>
  <c r="CM108" i="2"/>
  <c r="CW108" i="2"/>
  <c r="CX108" i="2"/>
  <c r="L117" i="2"/>
  <c r="L113" i="2"/>
  <c r="N113" i="2" s="1"/>
  <c r="M114" i="2"/>
  <c r="N114" i="2" s="1"/>
  <c r="CV103" i="2"/>
  <c r="DP118" i="25"/>
  <c r="DN118" i="25" s="1"/>
  <c r="DP118" i="2"/>
  <c r="DN118" i="2" s="1"/>
  <c r="CC109" i="2"/>
  <c r="DL109" i="2"/>
  <c r="DM109" i="2" s="1"/>
  <c r="Q109" i="7"/>
  <c r="G212" i="17" s="1"/>
  <c r="CD109" i="2"/>
  <c r="O109" i="6"/>
  <c r="CQ103" i="2"/>
  <c r="CT108" i="2"/>
  <c r="CK103" i="2"/>
  <c r="CU103" i="2"/>
  <c r="CM103" i="2"/>
  <c r="CL108" i="2"/>
  <c r="CN108" i="2"/>
  <c r="CP108" i="2"/>
  <c r="CV108" i="2"/>
  <c r="CZ108" i="2"/>
  <c r="CY103" i="2"/>
  <c r="DP117" i="25"/>
  <c r="DN117" i="25" s="1"/>
  <c r="CD107" i="2"/>
  <c r="CC107" i="2"/>
  <c r="S107" i="7" s="1"/>
  <c r="I210" i="17" s="1"/>
  <c r="DL107" i="2"/>
  <c r="DM107" i="2" s="1"/>
  <c r="R105" i="7"/>
  <c r="H208" i="17" s="1"/>
  <c r="CI105" i="2"/>
  <c r="CO105" i="2" s="1"/>
  <c r="CJ105" i="2"/>
  <c r="CZ105" i="2" s="1"/>
  <c r="Q105" i="6"/>
  <c r="V105" i="7"/>
  <c r="U105" i="7"/>
  <c r="S105" i="7"/>
  <c r="CW103" i="2"/>
  <c r="DP116" i="25"/>
  <c r="DN116" i="25" s="1"/>
  <c r="DP116" i="2"/>
  <c r="DN116" i="2" s="1"/>
  <c r="CS103" i="2"/>
  <c r="CT103" i="2"/>
  <c r="CL103" i="2"/>
  <c r="CP103" i="2"/>
  <c r="V102" i="7"/>
  <c r="U102" i="7"/>
  <c r="P103" i="6"/>
  <c r="AV103" i="2" s="1"/>
  <c r="T103" i="7" s="1"/>
  <c r="CR103" i="2"/>
  <c r="CN103" i="2"/>
  <c r="CZ103" i="2"/>
  <c r="R102" i="7"/>
  <c r="H205" i="17" s="1"/>
  <c r="Q102" i="6"/>
  <c r="CJ102" i="2"/>
  <c r="CV102" i="2" s="1"/>
  <c r="CI102" i="2"/>
  <c r="CW102" i="2" s="1"/>
  <c r="S102" i="7"/>
  <c r="Q104" i="6"/>
  <c r="CI104" i="2"/>
  <c r="CM104" i="2" s="1"/>
  <c r="CJ104" i="2"/>
  <c r="CX104" i="2" s="1"/>
  <c r="R104" i="7"/>
  <c r="H207" i="17" s="1"/>
  <c r="V104" i="7"/>
  <c r="U104" i="7"/>
  <c r="S104" i="7"/>
  <c r="I207" i="17" s="1"/>
  <c r="V107" i="7" l="1"/>
  <c r="L115" i="2"/>
  <c r="L111" i="2"/>
  <c r="M110" i="2"/>
  <c r="N110" i="2" s="1"/>
  <c r="AI110" i="2" s="1"/>
  <c r="M116" i="2"/>
  <c r="M115" i="2"/>
  <c r="L118" i="2"/>
  <c r="N118" i="2" s="1"/>
  <c r="CL105" i="2"/>
  <c r="L116" i="2"/>
  <c r="M117" i="2"/>
  <c r="N117" i="2" s="1"/>
  <c r="L112" i="2"/>
  <c r="N112" i="2" s="1"/>
  <c r="M111" i="2"/>
  <c r="P107" i="6"/>
  <c r="AV107" i="2" s="1"/>
  <c r="T107" i="7" s="1"/>
  <c r="AD114" i="2"/>
  <c r="S114" i="2"/>
  <c r="AN114" i="2"/>
  <c r="AP114" i="2"/>
  <c r="W114" i="2"/>
  <c r="AO114" i="2"/>
  <c r="T114" i="2"/>
  <c r="Z114" i="2"/>
  <c r="AQ114" i="2"/>
  <c r="AI114" i="2"/>
  <c r="AE114" i="2"/>
  <c r="AH114" i="2"/>
  <c r="AM114" i="2"/>
  <c r="X114" i="2"/>
  <c r="V114" i="2"/>
  <c r="U114" i="2"/>
  <c r="AL114" i="2"/>
  <c r="AB114" i="2"/>
  <c r="AK114" i="2"/>
  <c r="AF114" i="2"/>
  <c r="Y114" i="2"/>
  <c r="AJ114" i="2"/>
  <c r="AG114" i="2"/>
  <c r="AC114" i="2"/>
  <c r="AA114" i="2"/>
  <c r="DU114" i="2"/>
  <c r="CH114" i="2" s="1"/>
  <c r="AK113" i="2"/>
  <c r="AA113" i="2"/>
  <c r="AO113" i="2"/>
  <c r="AG113" i="2"/>
  <c r="AJ113" i="2"/>
  <c r="W113" i="2"/>
  <c r="U113" i="2"/>
  <c r="AQ113" i="2"/>
  <c r="Y113" i="2"/>
  <c r="Z113" i="2"/>
  <c r="AE113" i="2"/>
  <c r="T113" i="2"/>
  <c r="V113" i="2"/>
  <c r="S113" i="2"/>
  <c r="AB113" i="2"/>
  <c r="X113" i="2"/>
  <c r="AM113" i="2"/>
  <c r="AC113" i="2"/>
  <c r="AF113" i="2"/>
  <c r="AH113" i="2"/>
  <c r="AD113" i="2"/>
  <c r="AN113" i="2"/>
  <c r="AP113" i="2"/>
  <c r="AI113" i="2"/>
  <c r="AL113" i="2"/>
  <c r="DU113" i="2"/>
  <c r="CH113" i="2" s="1"/>
  <c r="V109" i="7"/>
  <c r="U109" i="7"/>
  <c r="Q109" i="6"/>
  <c r="R109" i="7"/>
  <c r="H212" i="17" s="1"/>
  <c r="CI109" i="2"/>
  <c r="CW109" i="2" s="1"/>
  <c r="CJ109" i="2"/>
  <c r="CL109" i="2" s="1"/>
  <c r="CY102" i="2"/>
  <c r="S109" i="7"/>
  <c r="I212" i="17" s="1"/>
  <c r="P104" i="6"/>
  <c r="AV104" i="2" s="1"/>
  <c r="T104" i="7" s="1"/>
  <c r="CQ105" i="2"/>
  <c r="CU105" i="2"/>
  <c r="CS102" i="2"/>
  <c r="CY105" i="2"/>
  <c r="CX105" i="2"/>
  <c r="CS105" i="2"/>
  <c r="CN105" i="2"/>
  <c r="CP105" i="2"/>
  <c r="CJ107" i="2"/>
  <c r="CI107" i="2"/>
  <c r="CQ107" i="2" s="1"/>
  <c r="R107" i="7"/>
  <c r="H210" i="17" s="1"/>
  <c r="Q107" i="6"/>
  <c r="CR105" i="2"/>
  <c r="CN102" i="2"/>
  <c r="I208" i="17"/>
  <c r="P105" i="6"/>
  <c r="AV105" i="2" s="1"/>
  <c r="T105" i="7" s="1"/>
  <c r="CV105" i="2"/>
  <c r="CW105" i="2"/>
  <c r="CM105" i="2"/>
  <c r="CP102" i="2"/>
  <c r="CK105" i="2"/>
  <c r="CT105" i="2"/>
  <c r="CU104" i="2"/>
  <c r="CT102" i="2"/>
  <c r="CR102" i="2"/>
  <c r="CL102" i="2"/>
  <c r="CX102" i="2"/>
  <c r="CQ104" i="2"/>
  <c r="CK104" i="2"/>
  <c r="CO104" i="2"/>
  <c r="CT104" i="2"/>
  <c r="CN104" i="2"/>
  <c r="CR104" i="2"/>
  <c r="P102" i="6"/>
  <c r="AV102" i="2" s="1"/>
  <c r="T102" i="7" s="1"/>
  <c r="I205" i="17"/>
  <c r="CU102" i="2"/>
  <c r="CQ102" i="2"/>
  <c r="CZ102" i="2"/>
  <c r="CO102" i="2"/>
  <c r="CW104" i="2"/>
  <c r="CK102" i="2"/>
  <c r="CY104" i="2"/>
  <c r="CM102" i="2"/>
  <c r="CS104" i="2"/>
  <c r="CP104" i="2"/>
  <c r="CV104" i="2"/>
  <c r="CZ104" i="2"/>
  <c r="CL104" i="2"/>
  <c r="N111" i="2" l="1"/>
  <c r="AE110" i="2"/>
  <c r="Z110" i="2"/>
  <c r="AF110" i="2"/>
  <c r="N116" i="2"/>
  <c r="AM110" i="2"/>
  <c r="AK110" i="2"/>
  <c r="AB110" i="2"/>
  <c r="W110" i="2"/>
  <c r="S110" i="2"/>
  <c r="AH110" i="2"/>
  <c r="AG110" i="2"/>
  <c r="AA110" i="2"/>
  <c r="DU110" i="2"/>
  <c r="CH110" i="2" s="1"/>
  <c r="N115" i="2"/>
  <c r="AD110" i="2"/>
  <c r="AN110" i="2"/>
  <c r="X110" i="2"/>
  <c r="AQ110" i="2"/>
  <c r="AP110" i="2"/>
  <c r="AC110" i="2"/>
  <c r="AL110" i="2"/>
  <c r="AJ110" i="2"/>
  <c r="V110" i="2"/>
  <c r="U110" i="2"/>
  <c r="Y110" i="2"/>
  <c r="AO110" i="2"/>
  <c r="T110" i="2"/>
  <c r="AD118" i="2"/>
  <c r="AK118" i="2"/>
  <c r="Y118" i="2"/>
  <c r="AQ118" i="2"/>
  <c r="AE118" i="2"/>
  <c r="X118" i="2"/>
  <c r="W118" i="2"/>
  <c r="U118" i="2"/>
  <c r="AB118" i="2"/>
  <c r="AI118" i="2"/>
  <c r="AG118" i="2"/>
  <c r="AM118" i="2"/>
  <c r="AO118" i="2"/>
  <c r="AF118" i="2"/>
  <c r="AN118" i="2"/>
  <c r="T118" i="2"/>
  <c r="Z118" i="2"/>
  <c r="AJ118" i="2"/>
  <c r="AH118" i="2"/>
  <c r="S118" i="2"/>
  <c r="AA118" i="2"/>
  <c r="V118" i="2"/>
  <c r="AP118" i="2"/>
  <c r="AC118" i="2"/>
  <c r="AL118" i="2"/>
  <c r="S115" i="2"/>
  <c r="X115" i="2"/>
  <c r="DU118" i="2"/>
  <c r="CH118" i="2" s="1"/>
  <c r="P109" i="6"/>
  <c r="AV109" i="2" s="1"/>
  <c r="T109" i="7" s="1"/>
  <c r="AD117" i="2"/>
  <c r="AH117" i="2"/>
  <c r="AL117" i="2"/>
  <c r="AJ117" i="2"/>
  <c r="AP117" i="2"/>
  <c r="Z117" i="2"/>
  <c r="U117" i="2"/>
  <c r="AN117" i="2"/>
  <c r="AB117" i="2"/>
  <c r="AI117" i="2"/>
  <c r="AF117" i="2"/>
  <c r="AE117" i="2"/>
  <c r="AG117" i="2"/>
  <c r="X117" i="2"/>
  <c r="AK117" i="2"/>
  <c r="Y117" i="2"/>
  <c r="AC117" i="2"/>
  <c r="V117" i="2"/>
  <c r="AO117" i="2"/>
  <c r="DU117" i="2"/>
  <c r="CH117" i="2" s="1"/>
  <c r="AQ117" i="2"/>
  <c r="AA117" i="2"/>
  <c r="W117" i="2"/>
  <c r="AM117" i="2"/>
  <c r="T117" i="2"/>
  <c r="S117" i="2"/>
  <c r="AK116" i="2"/>
  <c r="AN116" i="2"/>
  <c r="AA116" i="2"/>
  <c r="U116" i="2"/>
  <c r="AE116" i="2"/>
  <c r="AI116" i="2"/>
  <c r="V116" i="2"/>
  <c r="AH116" i="2"/>
  <c r="AO116" i="2"/>
  <c r="AM116" i="2"/>
  <c r="X116" i="2"/>
  <c r="AJ116" i="2"/>
  <c r="AL116" i="2"/>
  <c r="T116" i="2"/>
  <c r="S116" i="2"/>
  <c r="Z116" i="2"/>
  <c r="AP116" i="2"/>
  <c r="W116" i="2"/>
  <c r="AG116" i="2"/>
  <c r="AC116" i="2"/>
  <c r="AF116" i="2"/>
  <c r="Y116" i="2"/>
  <c r="AB116" i="2"/>
  <c r="AD116" i="2"/>
  <c r="AQ116" i="2"/>
  <c r="DU116" i="2"/>
  <c r="CH116" i="2" s="1"/>
  <c r="Z111" i="2"/>
  <c r="AB111" i="2"/>
  <c r="AH111" i="2"/>
  <c r="X111" i="2"/>
  <c r="U111" i="2"/>
  <c r="AF111" i="2"/>
  <c r="AC111" i="2"/>
  <c r="S111" i="2"/>
  <c r="DU111" i="2"/>
  <c r="CH111" i="2" s="1"/>
  <c r="AN111" i="2"/>
  <c r="AO111" i="2"/>
  <c r="AI111" i="2"/>
  <c r="AM111" i="2"/>
  <c r="AE111" i="2"/>
  <c r="AQ111" i="2"/>
  <c r="AP111" i="2"/>
  <c r="T111" i="2"/>
  <c r="AK111" i="2"/>
  <c r="V111" i="2"/>
  <c r="AL111" i="2"/>
  <c r="AJ111" i="2"/>
  <c r="W111" i="2"/>
  <c r="AG111" i="2"/>
  <c r="AA111" i="2"/>
  <c r="Y111" i="2"/>
  <c r="AD111" i="2"/>
  <c r="Y112" i="2"/>
  <c r="AN112" i="2"/>
  <c r="X112" i="2"/>
  <c r="AI112" i="2"/>
  <c r="AJ112" i="2"/>
  <c r="DU112" i="2"/>
  <c r="CH112" i="2" s="1"/>
  <c r="AO112" i="2"/>
  <c r="AP112" i="2"/>
  <c r="AM112" i="2"/>
  <c r="Z112" i="2"/>
  <c r="AG112" i="2"/>
  <c r="U112" i="2"/>
  <c r="AA112" i="2"/>
  <c r="T112" i="2"/>
  <c r="AB112" i="2"/>
  <c r="V112" i="2"/>
  <c r="AD112" i="2"/>
  <c r="AC112" i="2"/>
  <c r="AE112" i="2"/>
  <c r="AQ112" i="2"/>
  <c r="AH112" i="2"/>
  <c r="AF112" i="2"/>
  <c r="AK112" i="2"/>
  <c r="S112" i="2"/>
  <c r="AL112" i="2"/>
  <c r="W112" i="2"/>
  <c r="AR113" i="2"/>
  <c r="AR114" i="2"/>
  <c r="CX109" i="2"/>
  <c r="CN109" i="2"/>
  <c r="CY109" i="2"/>
  <c r="CQ109" i="2"/>
  <c r="CZ109" i="2"/>
  <c r="CR109" i="2"/>
  <c r="CM109" i="2"/>
  <c r="CO109" i="2"/>
  <c r="CU109" i="2"/>
  <c r="CK109" i="2"/>
  <c r="CS109" i="2"/>
  <c r="CT109" i="2"/>
  <c r="CP109" i="2"/>
  <c r="CV109" i="2"/>
  <c r="CS107" i="2"/>
  <c r="CO107" i="2"/>
  <c r="CM107" i="2"/>
  <c r="CY107" i="2"/>
  <c r="CK107" i="2"/>
  <c r="CU107" i="2"/>
  <c r="CW107" i="2"/>
  <c r="CV107" i="2"/>
  <c r="CP107" i="2"/>
  <c r="CT107" i="2"/>
  <c r="CN107" i="2"/>
  <c r="CX107" i="2"/>
  <c r="CR107" i="2"/>
  <c r="CZ107" i="2"/>
  <c r="CL107" i="2"/>
  <c r="AR110" i="2" l="1"/>
  <c r="DU115" i="2"/>
  <c r="CH115" i="2" s="1"/>
  <c r="AR118" i="2"/>
  <c r="AG115" i="2"/>
  <c r="AN115" i="2"/>
  <c r="Z115" i="2"/>
  <c r="AO115" i="2"/>
  <c r="AQ115" i="2"/>
  <c r="AL115" i="2"/>
  <c r="AA115" i="2"/>
  <c r="AF115" i="2"/>
  <c r="Y115" i="2"/>
  <c r="AK115" i="2"/>
  <c r="V115" i="2"/>
  <c r="AM115" i="2"/>
  <c r="AI115" i="2"/>
  <c r="AB115" i="2"/>
  <c r="AJ115" i="2"/>
  <c r="U115" i="2"/>
  <c r="W115" i="2"/>
  <c r="T115" i="2"/>
  <c r="AC115" i="2"/>
  <c r="AE115" i="2"/>
  <c r="AP115" i="2"/>
  <c r="AH115" i="2"/>
  <c r="AD115" i="2"/>
  <c r="AR111" i="2"/>
  <c r="CF111" i="2" s="1"/>
  <c r="AR112" i="2"/>
  <c r="AW112" i="2" s="1"/>
  <c r="G112" i="7" s="1"/>
  <c r="AR117" i="2"/>
  <c r="AW118" i="2"/>
  <c r="G118" i="7" s="1"/>
  <c r="AT118" i="2"/>
  <c r="CF118" i="2"/>
  <c r="W118" i="7"/>
  <c r="J221" i="17" s="1"/>
  <c r="AW110" i="2"/>
  <c r="G110" i="7" s="1"/>
  <c r="CF110" i="2"/>
  <c r="AT110" i="2"/>
  <c r="W110" i="7"/>
  <c r="J213" i="17" s="1"/>
  <c r="AR116" i="2"/>
  <c r="AT114" i="2"/>
  <c r="CF114" i="2"/>
  <c r="AW114" i="2"/>
  <c r="G114" i="7" s="1"/>
  <c r="W114" i="7"/>
  <c r="J217" i="17" s="1"/>
  <c r="W113" i="7"/>
  <c r="J216" i="17" s="1"/>
  <c r="CF113" i="2"/>
  <c r="AT113" i="2"/>
  <c r="AW113" i="2"/>
  <c r="G113" i="7" s="1"/>
  <c r="J88" i="25"/>
  <c r="DH88" i="25" s="1"/>
  <c r="AR115" i="2" l="1"/>
  <c r="AT111" i="2"/>
  <c r="AW111" i="2"/>
  <c r="G111" i="7" s="1"/>
  <c r="W111" i="7"/>
  <c r="J214" i="17" s="1"/>
  <c r="CF112" i="2"/>
  <c r="DS112" i="2" s="1"/>
  <c r="CF117" i="2"/>
  <c r="DS117" i="2" s="1"/>
  <c r="W112" i="7"/>
  <c r="J215" i="17" s="1"/>
  <c r="AT112" i="2"/>
  <c r="AS112" i="2" s="1"/>
  <c r="BL112" i="2" s="1"/>
  <c r="BN112" i="2" s="1"/>
  <c r="AW117" i="2"/>
  <c r="G117" i="7" s="1"/>
  <c r="AT117" i="2"/>
  <c r="AS117" i="2" s="1"/>
  <c r="BL117" i="2" s="1"/>
  <c r="BN117" i="2" s="1"/>
  <c r="W117" i="7"/>
  <c r="J220" i="17" s="1"/>
  <c r="AT115" i="2"/>
  <c r="AY115" i="2" s="1"/>
  <c r="H115" i="7" s="1"/>
  <c r="CF115" i="2"/>
  <c r="DR115" i="2" s="1"/>
  <c r="W115" i="7"/>
  <c r="J218" i="17" s="1"/>
  <c r="AW115" i="2"/>
  <c r="G115" i="7" s="1"/>
  <c r="DB117" i="2"/>
  <c r="CA117" i="2" s="1"/>
  <c r="DJ117" i="2" s="1"/>
  <c r="DR117" i="2"/>
  <c r="AS115" i="2"/>
  <c r="BL115" i="2" s="1"/>
  <c r="BN115" i="2" s="1"/>
  <c r="X115" i="7"/>
  <c r="K218" i="17" s="1"/>
  <c r="CG115" i="2"/>
  <c r="DS118" i="2"/>
  <c r="CA118" i="2" s="1"/>
  <c r="DJ118" i="2" s="1"/>
  <c r="DR118" i="2"/>
  <c r="DB118" i="2"/>
  <c r="CG118" i="2"/>
  <c r="AS118" i="2"/>
  <c r="BL118" i="2" s="1"/>
  <c r="BN118" i="2" s="1"/>
  <c r="X118" i="7"/>
  <c r="K221" i="17" s="1"/>
  <c r="AY118" i="2"/>
  <c r="H118" i="7" s="1"/>
  <c r="AS110" i="2"/>
  <c r="X110" i="7"/>
  <c r="K213" i="17" s="1"/>
  <c r="CG110" i="2"/>
  <c r="O110" i="7" s="1"/>
  <c r="F213" i="17" s="1"/>
  <c r="AY110" i="2"/>
  <c r="H110" i="7" s="1"/>
  <c r="DB110" i="2"/>
  <c r="DS110" i="2"/>
  <c r="DR110" i="2"/>
  <c r="CF116" i="2"/>
  <c r="AT116" i="2"/>
  <c r="AW116" i="2"/>
  <c r="G116" i="7" s="1"/>
  <c r="W116" i="7"/>
  <c r="J219" i="17" s="1"/>
  <c r="DR111" i="2"/>
  <c r="DS111" i="2"/>
  <c r="DB111" i="2"/>
  <c r="X111" i="7"/>
  <c r="K214" i="17" s="1"/>
  <c r="AY111" i="2"/>
  <c r="H111" i="7" s="1"/>
  <c r="CG111" i="2"/>
  <c r="AS111" i="2"/>
  <c r="BL111" i="2" s="1"/>
  <c r="BN111" i="2" s="1"/>
  <c r="DB113" i="2"/>
  <c r="DS113" i="2"/>
  <c r="DR113" i="2"/>
  <c r="DS114" i="2"/>
  <c r="DR114" i="2"/>
  <c r="DB114" i="2"/>
  <c r="AS114" i="2"/>
  <c r="BL114" i="2" s="1"/>
  <c r="BN114" i="2" s="1"/>
  <c r="X114" i="7"/>
  <c r="K217" i="17" s="1"/>
  <c r="CG114" i="2"/>
  <c r="AY114" i="2"/>
  <c r="H114" i="7" s="1"/>
  <c r="CG113" i="2"/>
  <c r="X113" i="7"/>
  <c r="K216" i="17" s="1"/>
  <c r="AS113" i="2"/>
  <c r="BL113" i="2" s="1"/>
  <c r="BN113" i="2" s="1"/>
  <c r="AY113" i="2"/>
  <c r="H113" i="7" s="1"/>
  <c r="BK88" i="25"/>
  <c r="DI88" i="25"/>
  <c r="DF88" i="25"/>
  <c r="BJ88" i="25"/>
  <c r="BI88" i="25"/>
  <c r="DE88" i="25"/>
  <c r="DG88" i="25"/>
  <c r="DD88" i="25"/>
  <c r="DB112" i="2" l="1"/>
  <c r="DR112" i="2"/>
  <c r="AY112" i="2"/>
  <c r="H112" i="7" s="1"/>
  <c r="CG112" i="2"/>
  <c r="X112" i="7"/>
  <c r="K215" i="17" s="1"/>
  <c r="X117" i="7"/>
  <c r="K220" i="17" s="1"/>
  <c r="CG117" i="2"/>
  <c r="AY117" i="2"/>
  <c r="H117" i="7" s="1"/>
  <c r="BO117" i="2"/>
  <c r="BU117" i="2" s="1"/>
  <c r="BP117" i="2"/>
  <c r="BV117" i="2" s="1"/>
  <c r="AX117" i="2"/>
  <c r="G117" i="27" s="1"/>
  <c r="H117" i="27"/>
  <c r="L117" i="27" s="1"/>
  <c r="M117" i="27" s="1"/>
  <c r="N117" i="27" s="1"/>
  <c r="BQ117" i="2"/>
  <c r="BW117" i="2" s="1"/>
  <c r="DQ117" i="2"/>
  <c r="P117" i="2" s="1"/>
  <c r="DB115" i="2"/>
  <c r="DS115" i="2"/>
  <c r="P117" i="7"/>
  <c r="P118" i="7"/>
  <c r="BL110" i="2"/>
  <c r="H110" i="27"/>
  <c r="L110" i="27" s="1"/>
  <c r="M110" i="27" s="1"/>
  <c r="N110" i="27" s="1"/>
  <c r="AX110" i="2"/>
  <c r="G110" i="27" s="1"/>
  <c r="BQ110" i="2"/>
  <c r="BW110" i="2" s="1"/>
  <c r="BO110" i="2"/>
  <c r="BU110" i="2" s="1"/>
  <c r="BP110" i="2"/>
  <c r="BV110" i="2" s="1"/>
  <c r="DO122" i="2" s="1"/>
  <c r="O115" i="7"/>
  <c r="F218" i="17" s="1"/>
  <c r="DC115" i="2"/>
  <c r="DQ115" i="2"/>
  <c r="DT115" i="2"/>
  <c r="CB115" i="2" s="1"/>
  <c r="DK115" i="2" s="1"/>
  <c r="BP115" i="2"/>
  <c r="BV115" i="2" s="1"/>
  <c r="H115" i="27"/>
  <c r="L115" i="27" s="1"/>
  <c r="M115" i="27" s="1"/>
  <c r="N115" i="27" s="1"/>
  <c r="BO115" i="2"/>
  <c r="BU115" i="2" s="1"/>
  <c r="BQ115" i="2"/>
  <c r="BW115" i="2" s="1"/>
  <c r="AX115" i="2"/>
  <c r="G115" i="27" s="1"/>
  <c r="CA110" i="2"/>
  <c r="BO118" i="2"/>
  <c r="BU118" i="2" s="1"/>
  <c r="H118" i="27"/>
  <c r="L118" i="27" s="1"/>
  <c r="M118" i="27" s="1"/>
  <c r="N118" i="27" s="1"/>
  <c r="AX118" i="2"/>
  <c r="G118" i="27" s="1"/>
  <c r="BP118" i="2"/>
  <c r="BV118" i="2" s="1"/>
  <c r="BQ118" i="2"/>
  <c r="BW118" i="2" s="1"/>
  <c r="DT118" i="2"/>
  <c r="DQ118" i="2"/>
  <c r="DC118" i="2"/>
  <c r="O118" i="7"/>
  <c r="F221" i="17" s="1"/>
  <c r="DC110" i="2"/>
  <c r="DQ110" i="2"/>
  <c r="DT110" i="2"/>
  <c r="CB110" i="2" s="1"/>
  <c r="AS116" i="2"/>
  <c r="BL116" i="2" s="1"/>
  <c r="BN116" i="2" s="1"/>
  <c r="AY116" i="2"/>
  <c r="H116" i="7" s="1"/>
  <c r="CG116" i="2"/>
  <c r="X116" i="7"/>
  <c r="K219" i="17" s="1"/>
  <c r="DS116" i="2"/>
  <c r="DR116" i="2"/>
  <c r="DB116" i="2"/>
  <c r="CA113" i="2"/>
  <c r="H111" i="27"/>
  <c r="L111" i="27" s="1"/>
  <c r="M111" i="27" s="1"/>
  <c r="N111" i="27" s="1"/>
  <c r="BO111" i="2"/>
  <c r="BU111" i="2" s="1"/>
  <c r="BP111" i="2"/>
  <c r="BV111" i="2" s="1"/>
  <c r="AX111" i="2"/>
  <c r="G111" i="27" s="1"/>
  <c r="BQ111" i="2"/>
  <c r="BW111" i="2" s="1"/>
  <c r="DC112" i="2"/>
  <c r="DT112" i="2"/>
  <c r="CB112" i="2" s="1"/>
  <c r="DK112" i="2" s="1"/>
  <c r="DQ112" i="2"/>
  <c r="O111" i="7"/>
  <c r="F214" i="17" s="1"/>
  <c r="DT111" i="2"/>
  <c r="DC111" i="2"/>
  <c r="DQ111" i="2"/>
  <c r="BO112" i="2"/>
  <c r="BU112" i="2" s="1"/>
  <c r="AX112" i="2"/>
  <c r="G112" i="27" s="1"/>
  <c r="H112" i="27"/>
  <c r="L112" i="27" s="1"/>
  <c r="M112" i="27" s="1"/>
  <c r="N112" i="27" s="1"/>
  <c r="BP112" i="2"/>
  <c r="BV112" i="2" s="1"/>
  <c r="Q19" i="23" s="1"/>
  <c r="DP113" i="25" s="1"/>
  <c r="DN113" i="25" s="1"/>
  <c r="BQ112" i="2"/>
  <c r="BW112" i="2" s="1"/>
  <c r="O112" i="7"/>
  <c r="F215" i="17" s="1"/>
  <c r="CA112" i="2"/>
  <c r="DJ112" i="2" s="1"/>
  <c r="CA111" i="2"/>
  <c r="CA119" i="2"/>
  <c r="BO113" i="2"/>
  <c r="BU113" i="2" s="1"/>
  <c r="BP113" i="2"/>
  <c r="BV113" i="2" s="1"/>
  <c r="AX113" i="2"/>
  <c r="G113" i="27" s="1"/>
  <c r="BQ113" i="2"/>
  <c r="BW113" i="2" s="1"/>
  <c r="H113" i="27"/>
  <c r="L113" i="27" s="1"/>
  <c r="M113" i="27" s="1"/>
  <c r="N113" i="27" s="1"/>
  <c r="O113" i="7"/>
  <c r="F216" i="17" s="1"/>
  <c r="DC113" i="2"/>
  <c r="DT113" i="2"/>
  <c r="DQ113" i="2"/>
  <c r="DT114" i="2"/>
  <c r="DC114" i="2"/>
  <c r="DQ114" i="2"/>
  <c r="AX114" i="2"/>
  <c r="G114" i="27" s="1"/>
  <c r="H114" i="27"/>
  <c r="L114" i="27" s="1"/>
  <c r="M114" i="27" s="1"/>
  <c r="N114" i="27" s="1"/>
  <c r="BQ114" i="2"/>
  <c r="BW114" i="2" s="1"/>
  <c r="BO114" i="2"/>
  <c r="BU114" i="2" s="1"/>
  <c r="BP114" i="2"/>
  <c r="BV114" i="2" s="1"/>
  <c r="O114" i="7"/>
  <c r="F217" i="17" s="1"/>
  <c r="CA114" i="2"/>
  <c r="DJ114" i="2" s="1"/>
  <c r="R117" i="2" l="1"/>
  <c r="DJ119" i="2"/>
  <c r="O117" i="7"/>
  <c r="F220" i="17" s="1"/>
  <c r="DT117" i="2"/>
  <c r="DC117" i="2"/>
  <c r="R118" i="2"/>
  <c r="P118" i="2"/>
  <c r="Q18" i="23"/>
  <c r="Q27" i="23" s="1"/>
  <c r="R6" i="23"/>
  <c r="CA115" i="2"/>
  <c r="R6" i="21"/>
  <c r="R6" i="1"/>
  <c r="Q18" i="21"/>
  <c r="Q18" i="1"/>
  <c r="P115" i="2"/>
  <c r="R115" i="2"/>
  <c r="R114" i="2"/>
  <c r="P114" i="2"/>
  <c r="R112" i="2"/>
  <c r="P112" i="2"/>
  <c r="DJ113" i="2"/>
  <c r="P113" i="2"/>
  <c r="R113" i="2"/>
  <c r="DJ111" i="2"/>
  <c r="DK110" i="2"/>
  <c r="R111" i="2"/>
  <c r="P111" i="2"/>
  <c r="R110" i="2"/>
  <c r="P110" i="2"/>
  <c r="DJ110" i="2"/>
  <c r="P113" i="7"/>
  <c r="Q110" i="7"/>
  <c r="O110" i="6"/>
  <c r="U110" i="7" s="1"/>
  <c r="P115" i="7"/>
  <c r="DL115" i="2"/>
  <c r="DM115" i="2" s="1"/>
  <c r="CD115" i="2"/>
  <c r="O115" i="6"/>
  <c r="CC115" i="2"/>
  <c r="Q115" i="7"/>
  <c r="R15" i="23"/>
  <c r="R14" i="23"/>
  <c r="CB118" i="2"/>
  <c r="DK118" i="2" s="1"/>
  <c r="P110" i="7"/>
  <c r="CD110" i="2"/>
  <c r="CC110" i="2"/>
  <c r="DL110" i="2"/>
  <c r="DM110" i="2" s="1"/>
  <c r="BN110" i="2"/>
  <c r="CA116" i="2"/>
  <c r="DJ116" i="2" s="1"/>
  <c r="DQ116" i="2"/>
  <c r="DT116" i="2"/>
  <c r="DC116" i="2"/>
  <c r="BQ116" i="2"/>
  <c r="BW116" i="2" s="1"/>
  <c r="AX116" i="2"/>
  <c r="G116" i="27" s="1"/>
  <c r="H116" i="27"/>
  <c r="L116" i="27" s="1"/>
  <c r="M116" i="27" s="1"/>
  <c r="N116" i="27" s="1"/>
  <c r="BP116" i="2"/>
  <c r="BV116" i="2" s="1"/>
  <c r="DO128" i="2" s="1"/>
  <c r="BO116" i="2"/>
  <c r="BU116" i="2" s="1"/>
  <c r="O116" i="7"/>
  <c r="F219" i="17" s="1"/>
  <c r="CB114" i="2"/>
  <c r="CB113" i="2"/>
  <c r="CC113" i="2" s="1"/>
  <c r="CC112" i="2"/>
  <c r="Q112" i="7"/>
  <c r="DO124" i="2"/>
  <c r="DO123" i="2"/>
  <c r="R10" i="23"/>
  <c r="R3" i="23"/>
  <c r="P111" i="7"/>
  <c r="P112" i="7"/>
  <c r="DL112" i="2"/>
  <c r="DM112" i="2" s="1"/>
  <c r="O112" i="6"/>
  <c r="CD112" i="2"/>
  <c r="R9" i="23"/>
  <c r="R16" i="23"/>
  <c r="CB111" i="2"/>
  <c r="P119" i="7"/>
  <c r="R8" i="23"/>
  <c r="R11" i="23"/>
  <c r="CB119" i="2"/>
  <c r="P114" i="7"/>
  <c r="CD113" i="2"/>
  <c r="DO127" i="2"/>
  <c r="DO126" i="2"/>
  <c r="DO125" i="2"/>
  <c r="R5" i="23"/>
  <c r="R7" i="23"/>
  <c r="R4" i="23"/>
  <c r="DP127" i="25" l="1"/>
  <c r="DN127" i="25" s="1"/>
  <c r="CB117" i="2"/>
  <c r="DK119" i="2"/>
  <c r="CD119" i="2"/>
  <c r="Q26" i="23"/>
  <c r="R11" i="21"/>
  <c r="R11" i="1"/>
  <c r="G213" i="17"/>
  <c r="R8" i="21"/>
  <c r="R8" i="1"/>
  <c r="DJ115" i="2"/>
  <c r="DO130" i="2"/>
  <c r="DP127" i="2"/>
  <c r="DN127" i="2" s="1"/>
  <c r="M123" i="2"/>
  <c r="L127" i="2"/>
  <c r="R116" i="2"/>
  <c r="P116" i="2"/>
  <c r="R2" i="21"/>
  <c r="R2" i="1"/>
  <c r="R13" i="21"/>
  <c r="R13" i="1"/>
  <c r="CD114" i="2"/>
  <c r="DK114" i="2"/>
  <c r="R14" i="21"/>
  <c r="R14" i="1"/>
  <c r="R15" i="21"/>
  <c r="R15" i="1"/>
  <c r="DO129" i="2"/>
  <c r="R5" i="1"/>
  <c r="R5" i="21"/>
  <c r="Q19" i="21"/>
  <c r="Q19" i="1"/>
  <c r="DK113" i="2"/>
  <c r="R7" i="21"/>
  <c r="R7" i="1"/>
  <c r="R4" i="21"/>
  <c r="R4" i="1"/>
  <c r="DK111" i="2"/>
  <c r="DL114" i="2"/>
  <c r="DM114" i="2" s="1"/>
  <c r="R16" i="21"/>
  <c r="R16" i="1"/>
  <c r="R9" i="21"/>
  <c r="R9" i="1"/>
  <c r="R3" i="21"/>
  <c r="R3" i="1"/>
  <c r="R10" i="21"/>
  <c r="R10" i="1"/>
  <c r="CC114" i="2"/>
  <c r="S114" i="7" s="1"/>
  <c r="Q111" i="7"/>
  <c r="G214" i="17" s="1"/>
  <c r="S112" i="7"/>
  <c r="I215" i="17" s="1"/>
  <c r="O113" i="6"/>
  <c r="O114" i="6"/>
  <c r="V114" i="7" s="1"/>
  <c r="Q114" i="7"/>
  <c r="G217" i="17" s="1"/>
  <c r="V110" i="7"/>
  <c r="G218" i="17"/>
  <c r="S110" i="7"/>
  <c r="CJ110" i="2"/>
  <c r="CN110" i="2" s="1"/>
  <c r="CI110" i="2"/>
  <c r="CO110" i="2" s="1"/>
  <c r="R110" i="7"/>
  <c r="H213" i="17" s="1"/>
  <c r="Q110" i="6"/>
  <c r="Q118" i="7"/>
  <c r="G221" i="17" s="1"/>
  <c r="CD118" i="2"/>
  <c r="DL118" i="2"/>
  <c r="DM118" i="2" s="1"/>
  <c r="CC118" i="2"/>
  <c r="O118" i="6"/>
  <c r="Q113" i="7"/>
  <c r="G216" i="17" s="1"/>
  <c r="DL113" i="2"/>
  <c r="DM113" i="2" s="1"/>
  <c r="R12" i="23"/>
  <c r="DP126" i="25" s="1"/>
  <c r="DN126" i="25" s="1"/>
  <c r="R17" i="23"/>
  <c r="DP125" i="2" s="1"/>
  <c r="DN125" i="2" s="1"/>
  <c r="S115" i="7"/>
  <c r="I218" i="17" s="1"/>
  <c r="V115" i="7"/>
  <c r="U115" i="7"/>
  <c r="Q115" i="6"/>
  <c r="CI115" i="2"/>
  <c r="CK115" i="2" s="1"/>
  <c r="R115" i="7"/>
  <c r="H218" i="17" s="1"/>
  <c r="CJ115" i="2"/>
  <c r="CP115" i="2" s="1"/>
  <c r="DP119" i="2"/>
  <c r="DN119" i="2" s="1"/>
  <c r="DP119" i="25"/>
  <c r="DN119" i="25" s="1"/>
  <c r="R13" i="23"/>
  <c r="DP120" i="25" s="1"/>
  <c r="DN120" i="25" s="1"/>
  <c r="R2" i="23"/>
  <c r="DP122" i="25" s="1"/>
  <c r="DN122" i="25" s="1"/>
  <c r="CB116" i="2"/>
  <c r="DK116" i="2" s="1"/>
  <c r="P116" i="7"/>
  <c r="CI112" i="2"/>
  <c r="CJ112" i="2"/>
  <c r="Q112" i="6"/>
  <c r="R112" i="7"/>
  <c r="H215" i="17" s="1"/>
  <c r="V112" i="7"/>
  <c r="U112" i="7"/>
  <c r="DL111" i="2"/>
  <c r="DM111" i="2" s="1"/>
  <c r="CD111" i="2"/>
  <c r="O111" i="6"/>
  <c r="CC111" i="2"/>
  <c r="DP121" i="2"/>
  <c r="DN121" i="2" s="1"/>
  <c r="DP121" i="25"/>
  <c r="DN121" i="25" s="1"/>
  <c r="G215" i="17"/>
  <c r="Q119" i="6"/>
  <c r="R119" i="7"/>
  <c r="H222" i="17" s="1"/>
  <c r="Q119" i="7"/>
  <c r="G222" i="17" s="1"/>
  <c r="DL119" i="2"/>
  <c r="DM119" i="2" s="1"/>
  <c r="CC119" i="2"/>
  <c r="DP124" i="25"/>
  <c r="DN124" i="25" s="1"/>
  <c r="DP124" i="2"/>
  <c r="DN124" i="2" s="1"/>
  <c r="CI113" i="2"/>
  <c r="CS113" i="2" s="1"/>
  <c r="R113" i="7"/>
  <c r="H216" i="17" s="1"/>
  <c r="CJ113" i="2"/>
  <c r="Q113" i="6"/>
  <c r="S113" i="7"/>
  <c r="R114" i="7"/>
  <c r="H217" i="17" s="1"/>
  <c r="Q114" i="6"/>
  <c r="CI114" i="2"/>
  <c r="CJ114" i="2"/>
  <c r="DK117" i="2" l="1"/>
  <c r="CC117" i="2"/>
  <c r="S117" i="7" s="1"/>
  <c r="I220" i="17" s="1"/>
  <c r="Q117" i="7"/>
  <c r="G220" i="17" s="1"/>
  <c r="O117" i="6"/>
  <c r="DL117" i="2"/>
  <c r="DM117" i="2" s="1"/>
  <c r="CD117" i="2"/>
  <c r="CR114" i="2"/>
  <c r="L124" i="2"/>
  <c r="M121" i="2"/>
  <c r="U114" i="7"/>
  <c r="V113" i="7"/>
  <c r="P113" i="6" s="1"/>
  <c r="AV113" i="2" s="1"/>
  <c r="U113" i="7"/>
  <c r="CS114" i="2"/>
  <c r="R17" i="21"/>
  <c r="R17" i="1"/>
  <c r="R12" i="21"/>
  <c r="R12" i="1"/>
  <c r="M120" i="2"/>
  <c r="L122" i="2"/>
  <c r="M127" i="2"/>
  <c r="N127" i="2" s="1"/>
  <c r="M126" i="2"/>
  <c r="Q26" i="1"/>
  <c r="L121" i="2"/>
  <c r="Q26" i="21"/>
  <c r="M119" i="2"/>
  <c r="P112" i="6"/>
  <c r="AV112" i="2" s="1"/>
  <c r="T112" i="7" s="1"/>
  <c r="DP125" i="25"/>
  <c r="DN125" i="25" s="1"/>
  <c r="CX115" i="2"/>
  <c r="M122" i="2"/>
  <c r="CT115" i="2"/>
  <c r="CS115" i="2"/>
  <c r="L123" i="2"/>
  <c r="N123" i="2" s="1"/>
  <c r="L125" i="2"/>
  <c r="P115" i="6"/>
  <c r="AV115" i="2" s="1"/>
  <c r="T115" i="7" s="1"/>
  <c r="M124" i="2"/>
  <c r="F22" i="13"/>
  <c r="DP120" i="2"/>
  <c r="DN120" i="2" s="1"/>
  <c r="CV115" i="2"/>
  <c r="L120" i="2"/>
  <c r="CL115" i="2"/>
  <c r="L119" i="2"/>
  <c r="CZ115" i="2"/>
  <c r="Q116" i="7"/>
  <c r="G219" i="17" s="1"/>
  <c r="S118" i="7"/>
  <c r="I221" i="17" s="1"/>
  <c r="CQ115" i="2"/>
  <c r="CM115" i="2"/>
  <c r="CU115" i="2"/>
  <c r="CY115" i="2"/>
  <c r="DP122" i="2"/>
  <c r="DN122" i="2" s="1"/>
  <c r="CY110" i="2"/>
  <c r="CM110" i="2"/>
  <c r="CR115" i="2"/>
  <c r="CZ110" i="2"/>
  <c r="DP126" i="2"/>
  <c r="DN126" i="2" s="1"/>
  <c r="CU110" i="2"/>
  <c r="CV110" i="2"/>
  <c r="CK110" i="2"/>
  <c r="CL110" i="2"/>
  <c r="U118" i="7"/>
  <c r="V118" i="7"/>
  <c r="CS110" i="2"/>
  <c r="CN115" i="2"/>
  <c r="CT110" i="2"/>
  <c r="CQ110" i="2"/>
  <c r="CO115" i="2"/>
  <c r="CJ118" i="2"/>
  <c r="Q118" i="6"/>
  <c r="CI118" i="2"/>
  <c r="R118" i="7"/>
  <c r="H221" i="17" s="1"/>
  <c r="CR110" i="2"/>
  <c r="CW115" i="2"/>
  <c r="CW110" i="2"/>
  <c r="CX110" i="2"/>
  <c r="CC116" i="2"/>
  <c r="CP110" i="2"/>
  <c r="I213" i="17"/>
  <c r="P110" i="6"/>
  <c r="AV110" i="2" s="1"/>
  <c r="O116" i="6"/>
  <c r="V116" i="7" s="1"/>
  <c r="DL116" i="2"/>
  <c r="DM116" i="2" s="1"/>
  <c r="CU113" i="2"/>
  <c r="DP123" i="25"/>
  <c r="DN123" i="25" s="1"/>
  <c r="DP123" i="2"/>
  <c r="DN123" i="2" s="1"/>
  <c r="CD116" i="2"/>
  <c r="R116" i="7" s="1"/>
  <c r="H219" i="17" s="1"/>
  <c r="CY113" i="2"/>
  <c r="CP114" i="2"/>
  <c r="CT114" i="2"/>
  <c r="CN114" i="2"/>
  <c r="CV114" i="2"/>
  <c r="S111" i="7"/>
  <c r="V111" i="7"/>
  <c r="U111" i="7"/>
  <c r="Q111" i="6"/>
  <c r="R111" i="7"/>
  <c r="H214" i="17" s="1"/>
  <c r="CJ111" i="2"/>
  <c r="CT111" i="2" s="1"/>
  <c r="CI111" i="2"/>
  <c r="CW111" i="2" s="1"/>
  <c r="CQ113" i="2"/>
  <c r="CW113" i="2"/>
  <c r="CM113" i="2"/>
  <c r="CV112" i="2"/>
  <c r="CN112" i="2"/>
  <c r="CL112" i="2"/>
  <c r="CX112" i="2"/>
  <c r="CR112" i="2"/>
  <c r="CZ112" i="2"/>
  <c r="CP112" i="2"/>
  <c r="CT112" i="2"/>
  <c r="CY112" i="2"/>
  <c r="CU112" i="2"/>
  <c r="CQ112" i="2"/>
  <c r="CS112" i="2"/>
  <c r="CM112" i="2"/>
  <c r="CO112" i="2"/>
  <c r="CW112" i="2"/>
  <c r="CK112" i="2"/>
  <c r="CK114" i="2"/>
  <c r="S119" i="7"/>
  <c r="CO114" i="2"/>
  <c r="CU114" i="2"/>
  <c r="CQ114" i="2"/>
  <c r="CW114" i="2"/>
  <c r="CX114" i="2"/>
  <c r="I216" i="17"/>
  <c r="I217" i="17"/>
  <c r="P114" i="6"/>
  <c r="AV114" i="2" s="1"/>
  <c r="CN113" i="2"/>
  <c r="CT113" i="2"/>
  <c r="CP113" i="2"/>
  <c r="CR113" i="2"/>
  <c r="CX113" i="2"/>
  <c r="CL113" i="2"/>
  <c r="CZ113" i="2"/>
  <c r="CV113" i="2"/>
  <c r="CY114" i="2"/>
  <c r="CK113" i="2"/>
  <c r="CM114" i="2"/>
  <c r="CO113" i="2"/>
  <c r="CL114" i="2"/>
  <c r="CZ114" i="2"/>
  <c r="N121" i="2" l="1"/>
  <c r="Q117" i="6"/>
  <c r="R117" i="7"/>
  <c r="H220" i="17" s="1"/>
  <c r="CI117" i="2"/>
  <c r="CJ117" i="2"/>
  <c r="U117" i="7"/>
  <c r="V117" i="7"/>
  <c r="P117" i="6" s="1"/>
  <c r="AV117" i="2" s="1"/>
  <c r="T117" i="7" s="1"/>
  <c r="N120" i="2"/>
  <c r="X120" i="2" s="1"/>
  <c r="N124" i="2"/>
  <c r="W124" i="2" s="1"/>
  <c r="DU123" i="2"/>
  <c r="CH123" i="2" s="1"/>
  <c r="N122" i="2"/>
  <c r="U122" i="2" s="1"/>
  <c r="L126" i="2"/>
  <c r="N126" i="2" s="1"/>
  <c r="M125" i="2"/>
  <c r="N125" i="2" s="1"/>
  <c r="N119" i="2"/>
  <c r="W119" i="2" s="1"/>
  <c r="AE127" i="2"/>
  <c r="AQ127" i="2"/>
  <c r="AA127" i="2"/>
  <c r="S127" i="2"/>
  <c r="Y127" i="2"/>
  <c r="Z127" i="2"/>
  <c r="AC127" i="2"/>
  <c r="AB127" i="2"/>
  <c r="AG127" i="2"/>
  <c r="U127" i="2"/>
  <c r="AJ127" i="2"/>
  <c r="AM127" i="2"/>
  <c r="X127" i="2"/>
  <c r="AP127" i="2"/>
  <c r="AD127" i="2"/>
  <c r="AL127" i="2"/>
  <c r="V127" i="2"/>
  <c r="AI127" i="2"/>
  <c r="AH127" i="2"/>
  <c r="CJ127" i="2"/>
  <c r="AO127" i="2"/>
  <c r="W127" i="2"/>
  <c r="AN127" i="2"/>
  <c r="T127" i="2"/>
  <c r="AF127" i="2"/>
  <c r="CI127" i="2"/>
  <c r="AK127" i="2"/>
  <c r="DU127" i="2"/>
  <c r="CH127" i="2" s="1"/>
  <c r="CI116" i="2"/>
  <c r="CM116" i="2" s="1"/>
  <c r="Q116" i="6"/>
  <c r="Z121" i="2"/>
  <c r="W121" i="2"/>
  <c r="AM121" i="2"/>
  <c r="U121" i="2"/>
  <c r="V121" i="2"/>
  <c r="CJ121" i="2"/>
  <c r="AI121" i="2"/>
  <c r="AF121" i="2"/>
  <c r="AA121" i="2"/>
  <c r="AO121" i="2"/>
  <c r="AG121" i="2"/>
  <c r="S121" i="2"/>
  <c r="CI121" i="2"/>
  <c r="AP121" i="2"/>
  <c r="T121" i="2"/>
  <c r="AL121" i="2"/>
  <c r="AB121" i="2"/>
  <c r="AK121" i="2"/>
  <c r="AE121" i="2"/>
  <c r="X121" i="2"/>
  <c r="AJ121" i="2"/>
  <c r="Y121" i="2"/>
  <c r="AD121" i="2"/>
  <c r="AC121" i="2"/>
  <c r="AH121" i="2"/>
  <c r="AQ121" i="2"/>
  <c r="AN121" i="2"/>
  <c r="DU121" i="2"/>
  <c r="CH121" i="2" s="1"/>
  <c r="AQ123" i="2"/>
  <c r="AR123" i="2" s="1"/>
  <c r="AM123" i="2"/>
  <c r="T123" i="2"/>
  <c r="AK123" i="2"/>
  <c r="AI123" i="2"/>
  <c r="AD123" i="2"/>
  <c r="CI123" i="2"/>
  <c r="Z123" i="2"/>
  <c r="AP123" i="2"/>
  <c r="AO123" i="2"/>
  <c r="AN123" i="2"/>
  <c r="V123" i="2"/>
  <c r="X123" i="2"/>
  <c r="W123" i="2"/>
  <c r="AH123" i="2"/>
  <c r="AE123" i="2"/>
  <c r="AG123" i="2"/>
  <c r="AA123" i="2"/>
  <c r="AL123" i="2"/>
  <c r="S123" i="2"/>
  <c r="Y123" i="2"/>
  <c r="AF123" i="2"/>
  <c r="AC123" i="2"/>
  <c r="AB123" i="2"/>
  <c r="U123" i="2"/>
  <c r="AJ123" i="2"/>
  <c r="CJ123" i="2"/>
  <c r="CJ116" i="2"/>
  <c r="CX116" i="2" s="1"/>
  <c r="DU120" i="2"/>
  <c r="CH120" i="2" s="1"/>
  <c r="H22" i="13"/>
  <c r="H23" i="13" s="1"/>
  <c r="P118" i="6"/>
  <c r="AV118" i="2" s="1"/>
  <c r="T118" i="7" s="1"/>
  <c r="T114" i="7"/>
  <c r="T113" i="7"/>
  <c r="T110" i="7"/>
  <c r="S116" i="7"/>
  <c r="I219" i="17" s="1"/>
  <c r="U116" i="7"/>
  <c r="CY118" i="2"/>
  <c r="CU118" i="2"/>
  <c r="CQ118" i="2"/>
  <c r="CS118" i="2"/>
  <c r="CW118" i="2"/>
  <c r="CM118" i="2"/>
  <c r="CO118" i="2"/>
  <c r="CK118" i="2"/>
  <c r="CP118" i="2"/>
  <c r="CN118" i="2"/>
  <c r="CT118" i="2"/>
  <c r="CR118" i="2"/>
  <c r="CV118" i="2"/>
  <c r="CX118" i="2"/>
  <c r="CZ118" i="2"/>
  <c r="CL118" i="2"/>
  <c r="CN111" i="2"/>
  <c r="CS111" i="2"/>
  <c r="CZ111" i="2"/>
  <c r="I214" i="17"/>
  <c r="P111" i="6"/>
  <c r="AV111" i="2" s="1"/>
  <c r="CX111" i="2"/>
  <c r="CY111" i="2"/>
  <c r="CR111" i="2"/>
  <c r="CQ111" i="2"/>
  <c r="CP111" i="2"/>
  <c r="CM111" i="2"/>
  <c r="CL111" i="2"/>
  <c r="CV111" i="2"/>
  <c r="CO111" i="2"/>
  <c r="CK111" i="2"/>
  <c r="CU111" i="2"/>
  <c r="I222" i="17"/>
  <c r="D22" i="13"/>
  <c r="J96" i="25"/>
  <c r="AB120" i="2" l="1"/>
  <c r="CJ120" i="2"/>
  <c r="AG120" i="2"/>
  <c r="AJ120" i="2"/>
  <c r="Z120" i="2"/>
  <c r="Y120" i="2"/>
  <c r="S120" i="2"/>
  <c r="AM120" i="2"/>
  <c r="AL120" i="2"/>
  <c r="AN120" i="2"/>
  <c r="T120" i="2"/>
  <c r="AK120" i="2"/>
  <c r="V120" i="2"/>
  <c r="AD120" i="2"/>
  <c r="AF120" i="2"/>
  <c r="AH120" i="2"/>
  <c r="AA120" i="2"/>
  <c r="CI120" i="2"/>
  <c r="W120" i="2"/>
  <c r="AP120" i="2"/>
  <c r="U120" i="2"/>
  <c r="AQ120" i="2"/>
  <c r="AR120" i="2" s="1"/>
  <c r="AO120" i="2"/>
  <c r="DU124" i="2"/>
  <c r="CH124" i="2" s="1"/>
  <c r="AE120" i="2"/>
  <c r="CI124" i="2"/>
  <c r="AC120" i="2"/>
  <c r="AI120" i="2"/>
  <c r="AB124" i="2"/>
  <c r="AK124" i="2"/>
  <c r="AN124" i="2"/>
  <c r="CJ124" i="2"/>
  <c r="AH124" i="2"/>
  <c r="V124" i="2"/>
  <c r="S124" i="2"/>
  <c r="AA124" i="2"/>
  <c r="AD124" i="2"/>
  <c r="AQ124" i="2"/>
  <c r="T124" i="2"/>
  <c r="AG124" i="2"/>
  <c r="AC124" i="2"/>
  <c r="Z124" i="2"/>
  <c r="AJ124" i="2"/>
  <c r="DU119" i="2"/>
  <c r="CH119" i="2" s="1"/>
  <c r="AH119" i="2"/>
  <c r="U119" i="2"/>
  <c r="S119" i="2"/>
  <c r="AD119" i="2"/>
  <c r="AF124" i="2"/>
  <c r="AI119" i="2"/>
  <c r="AC119" i="2"/>
  <c r="AF119" i="2"/>
  <c r="X119" i="2"/>
  <c r="AL124" i="2"/>
  <c r="U124" i="2"/>
  <c r="AO124" i="2"/>
  <c r="AP124" i="2"/>
  <c r="Y124" i="2"/>
  <c r="X124" i="2"/>
  <c r="AB122" i="2"/>
  <c r="AE124" i="2"/>
  <c r="AK122" i="2"/>
  <c r="V122" i="2"/>
  <c r="T122" i="2"/>
  <c r="CJ119" i="2"/>
  <c r="AE122" i="2"/>
  <c r="W122" i="2"/>
  <c r="AK119" i="2"/>
  <c r="AP119" i="2"/>
  <c r="AQ122" i="2"/>
  <c r="AJ119" i="2"/>
  <c r="AD122" i="2"/>
  <c r="AN119" i="2"/>
  <c r="AE119" i="2"/>
  <c r="AM119" i="2"/>
  <c r="AA122" i="2"/>
  <c r="AL122" i="2"/>
  <c r="AG119" i="2"/>
  <c r="Y119" i="2"/>
  <c r="AM124" i="2"/>
  <c r="CJ122" i="2"/>
  <c r="AI124" i="2"/>
  <c r="AF122" i="2"/>
  <c r="CI119" i="2"/>
  <c r="AJ122" i="2"/>
  <c r="AQ119" i="2"/>
  <c r="AH122" i="2"/>
  <c r="AL119" i="2"/>
  <c r="Y122" i="2"/>
  <c r="AA119" i="2"/>
  <c r="AP122" i="2"/>
  <c r="X122" i="2"/>
  <c r="Z119" i="2"/>
  <c r="AG122" i="2"/>
  <c r="V119" i="2"/>
  <c r="AI122" i="2"/>
  <c r="AM122" i="2"/>
  <c r="AB119" i="2"/>
  <c r="CI122" i="2"/>
  <c r="T119" i="2"/>
  <c r="AC122" i="2"/>
  <c r="CN117" i="2"/>
  <c r="CX117" i="2"/>
  <c r="CR117" i="2"/>
  <c r="CL117" i="2"/>
  <c r="CP117" i="2"/>
  <c r="CT117" i="2"/>
  <c r="CV117" i="2"/>
  <c r="CZ117" i="2"/>
  <c r="AO119" i="2"/>
  <c r="S122" i="2"/>
  <c r="AO122" i="2"/>
  <c r="CO117" i="2"/>
  <c r="CK117" i="2"/>
  <c r="CM117" i="2"/>
  <c r="CW117" i="2"/>
  <c r="CY117" i="2"/>
  <c r="CQ117" i="2"/>
  <c r="CS117" i="2"/>
  <c r="CU117" i="2"/>
  <c r="AN122" i="2"/>
  <c r="Z122" i="2"/>
  <c r="CW116" i="2"/>
  <c r="CQ116" i="2"/>
  <c r="CO116" i="2"/>
  <c r="CS116" i="2"/>
  <c r="CK116" i="2"/>
  <c r="CY116" i="2"/>
  <c r="CU116" i="2"/>
  <c r="DU122" i="2"/>
  <c r="CH122" i="2" s="1"/>
  <c r="AR122" i="2" s="1"/>
  <c r="DU126" i="2"/>
  <c r="CH126" i="2" s="1"/>
  <c r="AD126" i="2"/>
  <c r="AQ126" i="2"/>
  <c r="AK126" i="2"/>
  <c r="W126" i="2"/>
  <c r="T126" i="2"/>
  <c r="AN126" i="2"/>
  <c r="AM126" i="2"/>
  <c r="CJ126" i="2"/>
  <c r="AO126" i="2"/>
  <c r="AA126" i="2"/>
  <c r="AP126" i="2"/>
  <c r="AE126" i="2"/>
  <c r="AF126" i="2"/>
  <c r="AB126" i="2"/>
  <c r="AL126" i="2"/>
  <c r="CL123" i="2"/>
  <c r="AJ126" i="2"/>
  <c r="S126" i="2"/>
  <c r="Y126" i="2"/>
  <c r="AC126" i="2"/>
  <c r="Z126" i="2"/>
  <c r="V126" i="2"/>
  <c r="CP116" i="2"/>
  <c r="CI126" i="2"/>
  <c r="AI126" i="2"/>
  <c r="CI125" i="2"/>
  <c r="U125" i="2"/>
  <c r="CJ125" i="2"/>
  <c r="AN125" i="2"/>
  <c r="S125" i="2"/>
  <c r="AM125" i="2"/>
  <c r="AL125" i="2"/>
  <c r="AD125" i="2"/>
  <c r="AA125" i="2"/>
  <c r="Y125" i="2"/>
  <c r="AH125" i="2"/>
  <c r="X125" i="2"/>
  <c r="AG125" i="2"/>
  <c r="V125" i="2"/>
  <c r="AI125" i="2"/>
  <c r="AB125" i="2"/>
  <c r="DU125" i="2"/>
  <c r="CH125" i="2" s="1"/>
  <c r="AJ125" i="2"/>
  <c r="AF125" i="2"/>
  <c r="AK125" i="2"/>
  <c r="AO125" i="2"/>
  <c r="AQ125" i="2"/>
  <c r="W125" i="2"/>
  <c r="AP125" i="2"/>
  <c r="AC125" i="2"/>
  <c r="T125" i="2"/>
  <c r="AE125" i="2"/>
  <c r="Z125" i="2"/>
  <c r="CZ116" i="2"/>
  <c r="AH126" i="2"/>
  <c r="AG126" i="2"/>
  <c r="X126" i="2"/>
  <c r="U126" i="2"/>
  <c r="AR127" i="2"/>
  <c r="CX127" i="2"/>
  <c r="CW127" i="2"/>
  <c r="CP127" i="2"/>
  <c r="CO127" i="2"/>
  <c r="CL127" i="2"/>
  <c r="CK127" i="2"/>
  <c r="CZ127" i="2"/>
  <c r="CY127" i="2"/>
  <c r="CR127" i="2"/>
  <c r="CQ127" i="2"/>
  <c r="CS127" i="2"/>
  <c r="CT127" i="2"/>
  <c r="CU127" i="2"/>
  <c r="CV127" i="2"/>
  <c r="CM127" i="2"/>
  <c r="CN127" i="2"/>
  <c r="CL116" i="2"/>
  <c r="CV116" i="2"/>
  <c r="CR116" i="2"/>
  <c r="CT116" i="2"/>
  <c r="CN116" i="2"/>
  <c r="CK121" i="2"/>
  <c r="CL121" i="2"/>
  <c r="AR121" i="2"/>
  <c r="CY121" i="2"/>
  <c r="CZ121" i="2"/>
  <c r="CU121" i="2"/>
  <c r="CV121" i="2"/>
  <c r="CM121" i="2"/>
  <c r="CN121" i="2"/>
  <c r="P116" i="6"/>
  <c r="AV116" i="2" s="1"/>
  <c r="T116" i="7" s="1"/>
  <c r="CO121" i="2"/>
  <c r="CP121" i="2"/>
  <c r="CS121" i="2"/>
  <c r="CT121" i="2"/>
  <c r="CX121" i="2"/>
  <c r="CW121" i="2"/>
  <c r="CQ121" i="2"/>
  <c r="CR121" i="2"/>
  <c r="W123" i="7"/>
  <c r="J226" i="17" s="1"/>
  <c r="AW123" i="2"/>
  <c r="G123" i="7" s="1"/>
  <c r="AT123" i="2"/>
  <c r="CF123" i="2"/>
  <c r="CY123" i="2"/>
  <c r="CP123" i="2"/>
  <c r="CT123" i="2"/>
  <c r="CR123" i="2"/>
  <c r="CX123" i="2"/>
  <c r="CZ123" i="2"/>
  <c r="CN123" i="2"/>
  <c r="CV123" i="2"/>
  <c r="CU123" i="2"/>
  <c r="CS123" i="2"/>
  <c r="CO123" i="2"/>
  <c r="CW123" i="2"/>
  <c r="CQ123" i="2"/>
  <c r="CK123" i="2"/>
  <c r="CM123" i="2"/>
  <c r="T111" i="7"/>
  <c r="E22" i="13"/>
  <c r="G22" i="13"/>
  <c r="E23" i="13"/>
  <c r="DD96" i="25"/>
  <c r="BJ96" i="25"/>
  <c r="DG96" i="25"/>
  <c r="DH96" i="25"/>
  <c r="DI96" i="25"/>
  <c r="DF96" i="25"/>
  <c r="BK96" i="25"/>
  <c r="BI96" i="25"/>
  <c r="DE96" i="25"/>
  <c r="CX120" i="2" l="1"/>
  <c r="CP120" i="2"/>
  <c r="CO120" i="2"/>
  <c r="CM120" i="2"/>
  <c r="CN120" i="2"/>
  <c r="CW120" i="2"/>
  <c r="CK120" i="2"/>
  <c r="CL120" i="2"/>
  <c r="CY120" i="2"/>
  <c r="CS120" i="2"/>
  <c r="CZ120" i="2"/>
  <c r="CK124" i="2"/>
  <c r="AR124" i="2"/>
  <c r="AW124" i="2" s="1"/>
  <c r="G124" i="7" s="1"/>
  <c r="CT120" i="2"/>
  <c r="CR120" i="2"/>
  <c r="CU120" i="2"/>
  <c r="CQ120" i="2"/>
  <c r="CQ124" i="2"/>
  <c r="CU124" i="2"/>
  <c r="CV120" i="2"/>
  <c r="CR124" i="2"/>
  <c r="CV124" i="2"/>
  <c r="CL124" i="2"/>
  <c r="CN124" i="2"/>
  <c r="CM124" i="2"/>
  <c r="CY124" i="2"/>
  <c r="CZ124" i="2"/>
  <c r="AR119" i="2"/>
  <c r="AW119" i="2" s="1"/>
  <c r="G119" i="7" s="1"/>
  <c r="CU119" i="2"/>
  <c r="CX124" i="2"/>
  <c r="CK119" i="2"/>
  <c r="CO124" i="2"/>
  <c r="CS119" i="2"/>
  <c r="CP124" i="2"/>
  <c r="CX122" i="2"/>
  <c r="CT124" i="2"/>
  <c r="CW124" i="2"/>
  <c r="CV122" i="2"/>
  <c r="CN122" i="2"/>
  <c r="CS122" i="2"/>
  <c r="CS124" i="2"/>
  <c r="CV119" i="2"/>
  <c r="CU122" i="2"/>
  <c r="CO122" i="2"/>
  <c r="CP119" i="2"/>
  <c r="CR122" i="2"/>
  <c r="CT119" i="2"/>
  <c r="CN119" i="2"/>
  <c r="CX119" i="2"/>
  <c r="CW119" i="2"/>
  <c r="CM119" i="2"/>
  <c r="CL119" i="2"/>
  <c r="CR119" i="2"/>
  <c r="CQ122" i="2"/>
  <c r="CY119" i="2"/>
  <c r="CP122" i="2"/>
  <c r="CZ119" i="2"/>
  <c r="CT122" i="2"/>
  <c r="CO119" i="2"/>
  <c r="CL122" i="2"/>
  <c r="CM122" i="2"/>
  <c r="CQ119" i="2"/>
  <c r="CW122" i="2"/>
  <c r="CY122" i="2"/>
  <c r="CK122" i="2"/>
  <c r="CZ122" i="2"/>
  <c r="AR125" i="2"/>
  <c r="AW125" i="2" s="1"/>
  <c r="G125" i="7" s="1"/>
  <c r="CR126" i="2"/>
  <c r="CT126" i="2"/>
  <c r="CL125" i="2"/>
  <c r="CZ126" i="2"/>
  <c r="CP126" i="2"/>
  <c r="CN125" i="2"/>
  <c r="AR126" i="2"/>
  <c r="AT126" i="2" s="1"/>
  <c r="CV125" i="2"/>
  <c r="CM125" i="2"/>
  <c r="CK126" i="2"/>
  <c r="CM126" i="2"/>
  <c r="CS126" i="2"/>
  <c r="CQ126" i="2"/>
  <c r="AW127" i="2"/>
  <c r="G127" i="7" s="1"/>
  <c r="CP125" i="2"/>
  <c r="CK125" i="2"/>
  <c r="CY125" i="2"/>
  <c r="CX125" i="2"/>
  <c r="CT125" i="2"/>
  <c r="CQ125" i="2"/>
  <c r="CO125" i="2"/>
  <c r="AT122" i="2"/>
  <c r="X122" i="7" s="1"/>
  <c r="K225" i="17" s="1"/>
  <c r="W122" i="7"/>
  <c r="J225" i="17" s="1"/>
  <c r="CF122" i="2"/>
  <c r="DR122" i="2" s="1"/>
  <c r="AW122" i="2"/>
  <c r="G122" i="7" s="1"/>
  <c r="CU125" i="2"/>
  <c r="CR125" i="2"/>
  <c r="CZ125" i="2"/>
  <c r="CV126" i="2"/>
  <c r="CS125" i="2"/>
  <c r="CX126" i="2"/>
  <c r="CF120" i="2"/>
  <c r="DB120" i="2" s="1"/>
  <c r="CY126" i="2"/>
  <c r="CW125" i="2"/>
  <c r="CN126" i="2"/>
  <c r="W127" i="7"/>
  <c r="J230" i="17" s="1"/>
  <c r="CW126" i="2"/>
  <c r="CL126" i="2"/>
  <c r="CO126" i="2"/>
  <c r="CF127" i="2"/>
  <c r="DS127" i="2" s="1"/>
  <c r="AT127" i="2"/>
  <c r="AS127" i="2" s="1"/>
  <c r="BL127" i="2" s="1"/>
  <c r="BN127" i="2" s="1"/>
  <c r="AW120" i="2"/>
  <c r="G120" i="7" s="1"/>
  <c r="CU126" i="2"/>
  <c r="W120" i="7"/>
  <c r="J223" i="17" s="1"/>
  <c r="AT120" i="2"/>
  <c r="AY120" i="2" s="1"/>
  <c r="H120" i="7" s="1"/>
  <c r="CF121" i="2"/>
  <c r="AT121" i="2"/>
  <c r="AW121" i="2"/>
  <c r="G121" i="7" s="1"/>
  <c r="W121" i="7"/>
  <c r="J224" i="17" s="1"/>
  <c r="DB123" i="2"/>
  <c r="DR123" i="2"/>
  <c r="DS123" i="2"/>
  <c r="CG123" i="2"/>
  <c r="X123" i="7"/>
  <c r="K226" i="17" s="1"/>
  <c r="AY123" i="2"/>
  <c r="H123" i="7" s="1"/>
  <c r="AS123" i="2"/>
  <c r="BL123" i="2" s="1"/>
  <c r="BN123" i="2" s="1"/>
  <c r="W124" i="7" l="1"/>
  <c r="J227" i="17" s="1"/>
  <c r="AT124" i="2"/>
  <c r="CF124" i="2"/>
  <c r="AT119" i="2"/>
  <c r="W119" i="7"/>
  <c r="J222" i="17" s="1"/>
  <c r="CF119" i="2"/>
  <c r="AS120" i="2"/>
  <c r="BL120" i="2" s="1"/>
  <c r="BN120" i="2" s="1"/>
  <c r="CG120" i="2"/>
  <c r="X120" i="7"/>
  <c r="K223" i="17" s="1"/>
  <c r="CF125" i="2"/>
  <c r="AT125" i="2"/>
  <c r="CG125" i="2" s="1"/>
  <c r="W125" i="7"/>
  <c r="J228" i="17" s="1"/>
  <c r="CF126" i="2"/>
  <c r="DS126" i="2" s="1"/>
  <c r="W126" i="7"/>
  <c r="J229" i="17" s="1"/>
  <c r="AW126" i="2"/>
  <c r="G126" i="7" s="1"/>
  <c r="DB126" i="2"/>
  <c r="X127" i="7"/>
  <c r="K230" i="17" s="1"/>
  <c r="AY127" i="2"/>
  <c r="H127" i="7" s="1"/>
  <c r="CG127" i="2"/>
  <c r="DT127" i="2" s="1"/>
  <c r="AS122" i="2"/>
  <c r="BL122" i="2" s="1"/>
  <c r="BN122" i="2" s="1"/>
  <c r="CG122" i="2"/>
  <c r="DT122" i="2" s="1"/>
  <c r="DB127" i="2"/>
  <c r="AY122" i="2"/>
  <c r="H122" i="7" s="1"/>
  <c r="DS122" i="2"/>
  <c r="DR127" i="2"/>
  <c r="DB122" i="2"/>
  <c r="DS120" i="2"/>
  <c r="DR120" i="2"/>
  <c r="X126" i="7"/>
  <c r="K229" i="17" s="1"/>
  <c r="AY126" i="2"/>
  <c r="H126" i="7" s="1"/>
  <c r="CG126" i="2"/>
  <c r="AS126" i="2"/>
  <c r="BL126" i="2" s="1"/>
  <c r="BN126" i="2" s="1"/>
  <c r="H127" i="27"/>
  <c r="L127" i="27" s="1"/>
  <c r="O127" i="6"/>
  <c r="AX127" i="2"/>
  <c r="G127" i="27" s="1"/>
  <c r="BO127" i="2"/>
  <c r="BU127" i="2" s="1"/>
  <c r="BQ127" i="2"/>
  <c r="BW127" i="2" s="1"/>
  <c r="BP127" i="2"/>
  <c r="BV127" i="2" s="1"/>
  <c r="AS121" i="2"/>
  <c r="BL121" i="2" s="1"/>
  <c r="BN121" i="2" s="1"/>
  <c r="AY121" i="2"/>
  <c r="H121" i="7" s="1"/>
  <c r="X121" i="7"/>
  <c r="K224" i="17" s="1"/>
  <c r="CG121" i="2"/>
  <c r="DB121" i="2"/>
  <c r="DS121" i="2"/>
  <c r="DR121" i="2"/>
  <c r="DT123" i="2"/>
  <c r="O123" i="7"/>
  <c r="F226" i="17" s="1"/>
  <c r="DQ123" i="2"/>
  <c r="DC123" i="2"/>
  <c r="BP123" i="2"/>
  <c r="BV123" i="2" s="1"/>
  <c r="AX123" i="2"/>
  <c r="G123" i="27" s="1"/>
  <c r="H123" i="27"/>
  <c r="L123" i="27" s="1"/>
  <c r="O123" i="6"/>
  <c r="BQ123" i="2"/>
  <c r="BW123" i="2" s="1"/>
  <c r="BO123" i="2"/>
  <c r="BU123" i="2" s="1"/>
  <c r="DS125" i="2"/>
  <c r="DB125" i="2"/>
  <c r="DR125" i="2"/>
  <c r="X125" i="7"/>
  <c r="K228" i="17" s="1"/>
  <c r="AS125" i="2"/>
  <c r="BL125" i="2" s="1"/>
  <c r="BN125" i="2" s="1"/>
  <c r="AS124" i="2"/>
  <c r="BL124" i="2" s="1"/>
  <c r="BN124" i="2" s="1"/>
  <c r="CG124" i="2"/>
  <c r="X124" i="7"/>
  <c r="K227" i="17" s="1"/>
  <c r="AY124" i="2"/>
  <c r="H124" i="7" s="1"/>
  <c r="DR124" i="2"/>
  <c r="DS124" i="2"/>
  <c r="DB124" i="2"/>
  <c r="BP120" i="2"/>
  <c r="BV120" i="2" s="1"/>
  <c r="H120" i="27"/>
  <c r="L120" i="27" s="1"/>
  <c r="AX120" i="2"/>
  <c r="G120" i="27" s="1"/>
  <c r="O120" i="6"/>
  <c r="BO120" i="2"/>
  <c r="BU120" i="2" s="1"/>
  <c r="BQ120" i="2"/>
  <c r="BW120" i="2" s="1"/>
  <c r="O120" i="7"/>
  <c r="F223" i="17" s="1"/>
  <c r="DQ120" i="2"/>
  <c r="DT120" i="2"/>
  <c r="DC120" i="2"/>
  <c r="AS119" i="2"/>
  <c r="BL119" i="2" s="1"/>
  <c r="AY119" i="2"/>
  <c r="H119" i="7" s="1"/>
  <c r="CG119" i="2"/>
  <c r="O119" i="7" s="1"/>
  <c r="F222" i="17" s="1"/>
  <c r="X119" i="7"/>
  <c r="K222" i="17" s="1"/>
  <c r="DS119" i="2"/>
  <c r="DB119" i="2"/>
  <c r="DR119" i="2"/>
  <c r="DR126" i="2" l="1"/>
  <c r="AY125" i="2"/>
  <c r="H125" i="7" s="1"/>
  <c r="O127" i="7"/>
  <c r="F230" i="17" s="1"/>
  <c r="BP122" i="2"/>
  <c r="BV122" i="2" s="1"/>
  <c r="DC122" i="2"/>
  <c r="DC127" i="2"/>
  <c r="O122" i="7"/>
  <c r="F225" i="17" s="1"/>
  <c r="BQ122" i="2"/>
  <c r="BW122" i="2" s="1"/>
  <c r="DQ127" i="2"/>
  <c r="DQ122" i="2"/>
  <c r="BO122" i="2"/>
  <c r="BU122" i="2" s="1"/>
  <c r="AX122" i="2"/>
  <c r="G122" i="27" s="1"/>
  <c r="O122" i="6"/>
  <c r="U122" i="7" s="1"/>
  <c r="H122" i="27"/>
  <c r="L122" i="27" s="1"/>
  <c r="P127" i="2"/>
  <c r="R127" i="2"/>
  <c r="P123" i="2"/>
  <c r="R123" i="2"/>
  <c r="R122" i="2"/>
  <c r="P122" i="2"/>
  <c r="P120" i="2"/>
  <c r="R120" i="2"/>
  <c r="BN119" i="2"/>
  <c r="AX126" i="2"/>
  <c r="G126" i="27" s="1"/>
  <c r="H126" i="27"/>
  <c r="L126" i="27" s="1"/>
  <c r="BP126" i="2"/>
  <c r="BV126" i="2" s="1"/>
  <c r="O126" i="6"/>
  <c r="BO126" i="2"/>
  <c r="BU126" i="2" s="1"/>
  <c r="BQ126" i="2"/>
  <c r="BW126" i="2" s="1"/>
  <c r="O126" i="7"/>
  <c r="F229" i="17" s="1"/>
  <c r="DQ126" i="2"/>
  <c r="DT126" i="2"/>
  <c r="DC126" i="2"/>
  <c r="S6" i="23"/>
  <c r="S15" i="23"/>
  <c r="V127" i="7"/>
  <c r="P127" i="6" s="1"/>
  <c r="AV127" i="2" s="1"/>
  <c r="U127" i="7"/>
  <c r="O121" i="7"/>
  <c r="F224" i="17" s="1"/>
  <c r="DQ121" i="2"/>
  <c r="DC121" i="2"/>
  <c r="DT121" i="2"/>
  <c r="H121" i="27"/>
  <c r="L121" i="27" s="1"/>
  <c r="AX121" i="2"/>
  <c r="G121" i="27" s="1"/>
  <c r="BQ121" i="2"/>
  <c r="BW121" i="2" s="1"/>
  <c r="BO121" i="2"/>
  <c r="BU121" i="2" s="1"/>
  <c r="BP121" i="2"/>
  <c r="BV121" i="2" s="1"/>
  <c r="O121" i="6"/>
  <c r="V123" i="7"/>
  <c r="P123" i="6" s="1"/>
  <c r="AV123" i="2" s="1"/>
  <c r="U123" i="7"/>
  <c r="R18" i="23"/>
  <c r="S7" i="23"/>
  <c r="S2" i="23"/>
  <c r="S4" i="23"/>
  <c r="DC125" i="2"/>
  <c r="DQ125" i="2"/>
  <c r="DT125" i="2"/>
  <c r="H125" i="27"/>
  <c r="L125" i="27" s="1"/>
  <c r="O125" i="6"/>
  <c r="AX125" i="2"/>
  <c r="G125" i="27" s="1"/>
  <c r="BQ125" i="2"/>
  <c r="BW125" i="2" s="1"/>
  <c r="BO125" i="2"/>
  <c r="BU125" i="2" s="1"/>
  <c r="BP125" i="2"/>
  <c r="BV125" i="2" s="1"/>
  <c r="O125" i="7"/>
  <c r="F228" i="17" s="1"/>
  <c r="O124" i="7"/>
  <c r="F227" i="17" s="1"/>
  <c r="DC124" i="2"/>
  <c r="DQ124" i="2"/>
  <c r="DT124" i="2"/>
  <c r="BP124" i="2"/>
  <c r="BV124" i="2" s="1"/>
  <c r="BQ124" i="2"/>
  <c r="BW124" i="2" s="1"/>
  <c r="H124" i="27"/>
  <c r="L124" i="27" s="1"/>
  <c r="AX124" i="2"/>
  <c r="G124" i="27" s="1"/>
  <c r="O124" i="6"/>
  <c r="BO124" i="2"/>
  <c r="BU124" i="2" s="1"/>
  <c r="AX119" i="2"/>
  <c r="G119" i="27" s="1"/>
  <c r="H119" i="27"/>
  <c r="L119" i="27" s="1"/>
  <c r="M119" i="27" s="1"/>
  <c r="BP119" i="2"/>
  <c r="BV119" i="2" s="1"/>
  <c r="BO119" i="2"/>
  <c r="BU119" i="2" s="1"/>
  <c r="BQ119" i="2"/>
  <c r="BW119" i="2" s="1"/>
  <c r="U120" i="7"/>
  <c r="V120" i="7"/>
  <c r="P120" i="6" s="1"/>
  <c r="AV120" i="2" s="1"/>
  <c r="DC119" i="2"/>
  <c r="DQ119" i="2"/>
  <c r="DT119" i="2"/>
  <c r="S10" i="23"/>
  <c r="S13" i="23"/>
  <c r="V122" i="7" l="1"/>
  <c r="P122" i="6" s="1"/>
  <c r="AV122" i="2" s="1"/>
  <c r="S15" i="21"/>
  <c r="S15" i="1"/>
  <c r="S6" i="21"/>
  <c r="S6" i="1"/>
  <c r="P126" i="2"/>
  <c r="R126" i="2"/>
  <c r="R125" i="2"/>
  <c r="P125" i="2"/>
  <c r="R124" i="2"/>
  <c r="P124" i="2"/>
  <c r="R18" i="21"/>
  <c r="R18" i="1"/>
  <c r="S7" i="21"/>
  <c r="S7" i="1"/>
  <c r="S2" i="21"/>
  <c r="S2" i="1"/>
  <c r="S4" i="21"/>
  <c r="S4" i="1"/>
  <c r="R121" i="2"/>
  <c r="P121" i="2"/>
  <c r="S13" i="21"/>
  <c r="S13" i="1"/>
  <c r="S10" i="21"/>
  <c r="S10" i="1"/>
  <c r="R119" i="2"/>
  <c r="P119" i="2"/>
  <c r="O119" i="6"/>
  <c r="V119" i="7" s="1"/>
  <c r="N119" i="27"/>
  <c r="T127" i="7"/>
  <c r="T123" i="7"/>
  <c r="T122" i="7"/>
  <c r="T120" i="7"/>
  <c r="V126" i="7"/>
  <c r="P126" i="6" s="1"/>
  <c r="AV126" i="2" s="1"/>
  <c r="U126" i="7"/>
  <c r="S12" i="23"/>
  <c r="S14" i="23"/>
  <c r="U121" i="7"/>
  <c r="V121" i="7"/>
  <c r="P121" i="6" s="1"/>
  <c r="AV121" i="2" s="1"/>
  <c r="R19" i="23"/>
  <c r="R26" i="23" s="1"/>
  <c r="S11" i="23"/>
  <c r="DP136" i="25"/>
  <c r="DN136" i="25" s="1"/>
  <c r="DP136" i="2"/>
  <c r="V124" i="7"/>
  <c r="P124" i="6" s="1"/>
  <c r="AV124" i="2" s="1"/>
  <c r="U124" i="7"/>
  <c r="S8" i="23"/>
  <c r="S16" i="23"/>
  <c r="S17" i="23"/>
  <c r="S9" i="23"/>
  <c r="U125" i="7"/>
  <c r="V125" i="7"/>
  <c r="P125" i="6" s="1"/>
  <c r="AV125" i="2" s="1"/>
  <c r="DO131" i="2"/>
  <c r="S3" i="23"/>
  <c r="DO135" i="2"/>
  <c r="DO138" i="2"/>
  <c r="DO133" i="2"/>
  <c r="DO137" i="2"/>
  <c r="DO136" i="2"/>
  <c r="S5" i="23"/>
  <c r="DO139" i="2"/>
  <c r="DO134" i="2"/>
  <c r="DO132" i="2"/>
  <c r="U119" i="7"/>
  <c r="P119" i="6" l="1"/>
  <c r="AV119" i="2" s="1"/>
  <c r="DP135" i="25"/>
  <c r="DN135" i="25" s="1"/>
  <c r="DP128" i="2"/>
  <c r="DN128" i="2" s="1"/>
  <c r="DP130" i="2"/>
  <c r="DN130" i="2" s="1"/>
  <c r="DP129" i="25"/>
  <c r="DN129" i="25" s="1"/>
  <c r="DP135" i="2"/>
  <c r="M136" i="2"/>
  <c r="S14" i="21"/>
  <c r="S14" i="1"/>
  <c r="S12" i="21"/>
  <c r="S12" i="1"/>
  <c r="S9" i="21"/>
  <c r="S9" i="1"/>
  <c r="S17" i="21"/>
  <c r="S17" i="1"/>
  <c r="S8" i="21"/>
  <c r="S8" i="1"/>
  <c r="DN135" i="2"/>
  <c r="S16" i="21"/>
  <c r="S16" i="1"/>
  <c r="M128" i="2"/>
  <c r="L136" i="2"/>
  <c r="DN136" i="2"/>
  <c r="R19" i="1"/>
  <c r="R19" i="21"/>
  <c r="S11" i="21"/>
  <c r="S11" i="1"/>
  <c r="M129" i="2"/>
  <c r="S3" i="1"/>
  <c r="S3" i="21"/>
  <c r="S5" i="21"/>
  <c r="S5" i="1"/>
  <c r="T126" i="7"/>
  <c r="T121" i="7"/>
  <c r="T119" i="7"/>
  <c r="T125" i="7"/>
  <c r="T124" i="7"/>
  <c r="DP129" i="2"/>
  <c r="DN129" i="2" s="1"/>
  <c r="R27" i="23"/>
  <c r="DP128" i="25"/>
  <c r="DN128" i="25" s="1"/>
  <c r="DP131" i="2"/>
  <c r="DN131" i="2" s="1"/>
  <c r="DP131" i="25"/>
  <c r="DN131" i="25" s="1"/>
  <c r="DP130" i="25"/>
  <c r="DN130" i="25" s="1"/>
  <c r="DP134" i="2"/>
  <c r="DN134" i="2" s="1"/>
  <c r="DP134" i="25"/>
  <c r="DN134" i="25" s="1"/>
  <c r="L132" i="2" l="1"/>
  <c r="N136" i="2"/>
  <c r="AB136" i="2" s="1"/>
  <c r="L130" i="2"/>
  <c r="M135" i="2"/>
  <c r="L135" i="2"/>
  <c r="L131" i="2"/>
  <c r="L129" i="2"/>
  <c r="N129" i="2" s="1"/>
  <c r="M133" i="2"/>
  <c r="L134" i="2"/>
  <c r="M130" i="2"/>
  <c r="N130" i="2" s="1"/>
  <c r="DU136" i="2"/>
  <c r="CH136" i="2" s="1"/>
  <c r="X136" i="2"/>
  <c r="AL136" i="2"/>
  <c r="T136" i="2"/>
  <c r="AG136" i="2"/>
  <c r="AC136" i="2"/>
  <c r="AN136" i="2"/>
  <c r="Y136" i="2"/>
  <c r="U136" i="2"/>
  <c r="AI136" i="2"/>
  <c r="AE136" i="2"/>
  <c r="V136" i="2"/>
  <c r="AH136" i="2"/>
  <c r="AJ136" i="2"/>
  <c r="AD136" i="2"/>
  <c r="AA136" i="2"/>
  <c r="AM136" i="2"/>
  <c r="S136" i="2"/>
  <c r="AF136" i="2"/>
  <c r="AP136" i="2"/>
  <c r="L128" i="2"/>
  <c r="N128" i="2" s="1"/>
  <c r="R26" i="21"/>
  <c r="M131" i="2"/>
  <c r="N131" i="2" s="1"/>
  <c r="R26" i="1"/>
  <c r="M137" i="2"/>
  <c r="M134" i="2"/>
  <c r="W136" i="2" l="1"/>
  <c r="AQ136" i="2"/>
  <c r="AR136" i="2" s="1"/>
  <c r="AT136" i="2" s="1"/>
  <c r="AK136" i="2"/>
  <c r="Z136" i="2"/>
  <c r="AO136" i="2"/>
  <c r="N135" i="2"/>
  <c r="AD135" i="2" s="1"/>
  <c r="N134" i="2"/>
  <c r="DU129" i="2"/>
  <c r="CH129" i="2" s="1"/>
  <c r="AH129" i="2"/>
  <c r="AC129" i="2"/>
  <c r="V129" i="2"/>
  <c r="AN129" i="2"/>
  <c r="AP129" i="2"/>
  <c r="AQ129" i="2"/>
  <c r="AJ129" i="2"/>
  <c r="S129" i="2"/>
  <c r="AD129" i="2"/>
  <c r="AL129" i="2"/>
  <c r="W129" i="2"/>
  <c r="AF129" i="2"/>
  <c r="T129" i="2"/>
  <c r="AB129" i="2"/>
  <c r="Y129" i="2"/>
  <c r="U129" i="2"/>
  <c r="AK129" i="2"/>
  <c r="AA129" i="2"/>
  <c r="X129" i="2"/>
  <c r="AM129" i="2"/>
  <c r="AG129" i="2"/>
  <c r="Z129" i="2"/>
  <c r="AE129" i="2"/>
  <c r="AI129" i="2"/>
  <c r="AO129" i="2"/>
  <c r="Z130" i="2"/>
  <c r="X130" i="2"/>
  <c r="Y130" i="2"/>
  <c r="AP130" i="2"/>
  <c r="AB130" i="2"/>
  <c r="AN130" i="2"/>
  <c r="U130" i="2"/>
  <c r="AQ130" i="2"/>
  <c r="AD130" i="2"/>
  <c r="AH130" i="2"/>
  <c r="AC130" i="2"/>
  <c r="AL130" i="2"/>
  <c r="AA130" i="2"/>
  <c r="V130" i="2"/>
  <c r="AE130" i="2"/>
  <c r="AF130" i="2"/>
  <c r="AK130" i="2"/>
  <c r="AJ130" i="2"/>
  <c r="W130" i="2"/>
  <c r="AG130" i="2"/>
  <c r="DU130" i="2"/>
  <c r="CH130" i="2" s="1"/>
  <c r="T130" i="2"/>
  <c r="AM130" i="2"/>
  <c r="AO130" i="2"/>
  <c r="S130" i="2"/>
  <c r="AI130" i="2"/>
  <c r="AL131" i="2"/>
  <c r="AO131" i="2"/>
  <c r="W131" i="2"/>
  <c r="AM131" i="2"/>
  <c r="U131" i="2"/>
  <c r="AC131" i="2"/>
  <c r="AJ131" i="2"/>
  <c r="AB131" i="2"/>
  <c r="AP131" i="2"/>
  <c r="AA131" i="2"/>
  <c r="S131" i="2"/>
  <c r="Z131" i="2"/>
  <c r="AI131" i="2"/>
  <c r="AG131" i="2"/>
  <c r="AE131" i="2"/>
  <c r="AN131" i="2"/>
  <c r="AH131" i="2"/>
  <c r="AK131" i="2"/>
  <c r="T131" i="2"/>
  <c r="AD131" i="2"/>
  <c r="AF131" i="2"/>
  <c r="X131" i="2"/>
  <c r="V131" i="2"/>
  <c r="Y131" i="2"/>
  <c r="AQ131" i="2"/>
  <c r="Z128" i="2"/>
  <c r="Y128" i="2"/>
  <c r="X128" i="2"/>
  <c r="AC128" i="2"/>
  <c r="W128" i="2"/>
  <c r="AO128" i="2"/>
  <c r="S128" i="2"/>
  <c r="AM128" i="2"/>
  <c r="AQ128" i="2"/>
  <c r="AI128" i="2"/>
  <c r="AK128" i="2"/>
  <c r="AF128" i="2"/>
  <c r="AA128" i="2"/>
  <c r="U128" i="2"/>
  <c r="AD128" i="2"/>
  <c r="AJ128" i="2"/>
  <c r="V128" i="2"/>
  <c r="AB128" i="2"/>
  <c r="AE128" i="2"/>
  <c r="AP128" i="2"/>
  <c r="AH128" i="2"/>
  <c r="AG128" i="2"/>
  <c r="AL128" i="2"/>
  <c r="AN128" i="2"/>
  <c r="T128" i="2"/>
  <c r="DU128" i="2"/>
  <c r="CH128" i="2" s="1"/>
  <c r="DU131" i="2"/>
  <c r="CH131" i="2" s="1"/>
  <c r="L137" i="2"/>
  <c r="N137" i="2" s="1"/>
  <c r="AH134" i="2"/>
  <c r="AL134" i="2"/>
  <c r="AM134" i="2"/>
  <c r="AP134" i="2"/>
  <c r="W134" i="2"/>
  <c r="AG134" i="2"/>
  <c r="AC134" i="2"/>
  <c r="U134" i="2"/>
  <c r="AI134" i="2"/>
  <c r="AD134" i="2"/>
  <c r="AN134" i="2"/>
  <c r="AO134" i="2"/>
  <c r="AQ134" i="2"/>
  <c r="S134" i="2"/>
  <c r="AJ134" i="2"/>
  <c r="AA134" i="2"/>
  <c r="Z134" i="2"/>
  <c r="Y134" i="2"/>
  <c r="AK134" i="2"/>
  <c r="AF134" i="2"/>
  <c r="T134" i="2"/>
  <c r="AB134" i="2"/>
  <c r="V134" i="2"/>
  <c r="X134" i="2"/>
  <c r="AE134" i="2"/>
  <c r="DU134" i="2"/>
  <c r="CH134" i="2" s="1"/>
  <c r="AK135" i="2" l="1"/>
  <c r="AF135" i="2"/>
  <c r="V135" i="2"/>
  <c r="AM135" i="2"/>
  <c r="T135" i="2"/>
  <c r="X135" i="2"/>
  <c r="AI135" i="2"/>
  <c r="AH135" i="2"/>
  <c r="AP135" i="2"/>
  <c r="AO135" i="2"/>
  <c r="AB135" i="2"/>
  <c r="AQ135" i="2"/>
  <c r="AA135" i="2"/>
  <c r="U135" i="2"/>
  <c r="AE135" i="2"/>
  <c r="W135" i="2"/>
  <c r="DU135" i="2"/>
  <c r="CH135" i="2" s="1"/>
  <c r="AJ135" i="2"/>
  <c r="Z135" i="2"/>
  <c r="AN135" i="2"/>
  <c r="Y135" i="2"/>
  <c r="AG135" i="2"/>
  <c r="AC135" i="2"/>
  <c r="AL135" i="2"/>
  <c r="S135" i="2"/>
  <c r="AW136" i="2"/>
  <c r="G136" i="7" s="1"/>
  <c r="CF136" i="2"/>
  <c r="DR136" i="2" s="1"/>
  <c r="W136" i="7"/>
  <c r="J239" i="17" s="1"/>
  <c r="AR130" i="2"/>
  <c r="AW130" i="2" s="1"/>
  <c r="G130" i="7" s="1"/>
  <c r="AR129" i="2"/>
  <c r="CG136" i="2"/>
  <c r="AY136" i="2"/>
  <c r="H136" i="7" s="1"/>
  <c r="AS136" i="2"/>
  <c r="BL136" i="2" s="1"/>
  <c r="BN136" i="2" s="1"/>
  <c r="X136" i="7"/>
  <c r="K239" i="17" s="1"/>
  <c r="AR131" i="2"/>
  <c r="AR128" i="2"/>
  <c r="AR134" i="2"/>
  <c r="V137" i="2"/>
  <c r="AD137" i="2"/>
  <c r="AM137" i="2"/>
  <c r="AK137" i="2"/>
  <c r="AQ137" i="2"/>
  <c r="AG137" i="2"/>
  <c r="U137" i="2"/>
  <c r="AE137" i="2"/>
  <c r="Z137" i="2"/>
  <c r="X137" i="2"/>
  <c r="W137" i="2"/>
  <c r="AO137" i="2"/>
  <c r="AB137" i="2"/>
  <c r="Y137" i="2"/>
  <c r="AA137" i="2"/>
  <c r="AC137" i="2"/>
  <c r="AF137" i="2"/>
  <c r="AP137" i="2"/>
  <c r="AI137" i="2"/>
  <c r="AJ137" i="2"/>
  <c r="S137" i="2"/>
  <c r="T137" i="2"/>
  <c r="AH137" i="2"/>
  <c r="AN137" i="2"/>
  <c r="AL137" i="2"/>
  <c r="AR135" i="2" l="1"/>
  <c r="AW135" i="2" s="1"/>
  <c r="G135" i="7" s="1"/>
  <c r="DS136" i="2"/>
  <c r="DB136" i="2"/>
  <c r="CF135" i="2"/>
  <c r="W130" i="7"/>
  <c r="J233" i="17" s="1"/>
  <c r="AT130" i="2"/>
  <c r="AY130" i="2" s="1"/>
  <c r="H130" i="7" s="1"/>
  <c r="CF130" i="2"/>
  <c r="DR130" i="2" s="1"/>
  <c r="AW129" i="2"/>
  <c r="G129" i="7" s="1"/>
  <c r="AT129" i="2"/>
  <c r="W129" i="7"/>
  <c r="J232" i="17" s="1"/>
  <c r="CF129" i="2"/>
  <c r="CA136" i="2"/>
  <c r="DB135" i="2"/>
  <c r="DS135" i="2"/>
  <c r="H136" i="27"/>
  <c r="L136" i="27" s="1"/>
  <c r="M136" i="27" s="1"/>
  <c r="N136" i="27" s="1"/>
  <c r="BQ136" i="2"/>
  <c r="BW136" i="2" s="1"/>
  <c r="BP136" i="2"/>
  <c r="BV136" i="2" s="1"/>
  <c r="AX136" i="2"/>
  <c r="G136" i="27" s="1"/>
  <c r="BO136" i="2"/>
  <c r="BU136" i="2" s="1"/>
  <c r="O136" i="7"/>
  <c r="F239" i="17" s="1"/>
  <c r="DT136" i="2"/>
  <c r="DC136" i="2"/>
  <c r="DQ136" i="2"/>
  <c r="AT128" i="2"/>
  <c r="CF128" i="2"/>
  <c r="AW128" i="2"/>
  <c r="G128" i="7" s="1"/>
  <c r="W128" i="7"/>
  <c r="J231" i="17" s="1"/>
  <c r="AW131" i="2"/>
  <c r="G131" i="7" s="1"/>
  <c r="W131" i="7"/>
  <c r="J234" i="17" s="1"/>
  <c r="CF131" i="2"/>
  <c r="AT131" i="2"/>
  <c r="DB130" i="2"/>
  <c r="CF134" i="2"/>
  <c r="AW134" i="2"/>
  <c r="G134" i="7" s="1"/>
  <c r="AT134" i="2"/>
  <c r="W134" i="7"/>
  <c r="J237" i="17" s="1"/>
  <c r="W135" i="7" l="1"/>
  <c r="J238" i="17" s="1"/>
  <c r="AT135" i="2"/>
  <c r="AY135" i="2" s="1"/>
  <c r="H135" i="7" s="1"/>
  <c r="AS130" i="2"/>
  <c r="BL130" i="2" s="1"/>
  <c r="BN130" i="2" s="1"/>
  <c r="DS130" i="2"/>
  <c r="CG130" i="2"/>
  <c r="X130" i="7"/>
  <c r="K233" i="17" s="1"/>
  <c r="DJ136" i="2"/>
  <c r="R136" i="2"/>
  <c r="P136" i="2"/>
  <c r="P136" i="7"/>
  <c r="DS129" i="2"/>
  <c r="DR129" i="2"/>
  <c r="DB129" i="2"/>
  <c r="CG129" i="2"/>
  <c r="AY129" i="2"/>
  <c r="H129" i="7" s="1"/>
  <c r="X129" i="7"/>
  <c r="K232" i="17" s="1"/>
  <c r="AS129" i="2"/>
  <c r="BL129" i="2" s="1"/>
  <c r="BN129" i="2" s="1"/>
  <c r="CA135" i="2"/>
  <c r="CB136" i="2"/>
  <c r="CA130" i="2"/>
  <c r="AS131" i="2"/>
  <c r="BL131" i="2" s="1"/>
  <c r="BN131" i="2" s="1"/>
  <c r="X131" i="7"/>
  <c r="K234" i="17" s="1"/>
  <c r="AY131" i="2"/>
  <c r="H131" i="7" s="1"/>
  <c r="CG131" i="2"/>
  <c r="O131" i="7" s="1"/>
  <c r="F234" i="17" s="1"/>
  <c r="DS131" i="2"/>
  <c r="DB131" i="2"/>
  <c r="DR131" i="2"/>
  <c r="DB128" i="2"/>
  <c r="DR128" i="2"/>
  <c r="DS128" i="2"/>
  <c r="X128" i="7"/>
  <c r="K231" i="17" s="1"/>
  <c r="AY128" i="2"/>
  <c r="H128" i="7" s="1"/>
  <c r="CG128" i="2"/>
  <c r="AS128" i="2"/>
  <c r="BL128" i="2" s="1"/>
  <c r="DT130" i="2"/>
  <c r="DQ130" i="2"/>
  <c r="DC130" i="2"/>
  <c r="H130" i="27"/>
  <c r="L130" i="27" s="1"/>
  <c r="M130" i="27" s="1"/>
  <c r="N130" i="27" s="1"/>
  <c r="BO130" i="2"/>
  <c r="BU130" i="2" s="1"/>
  <c r="AX130" i="2"/>
  <c r="G130" i="27" s="1"/>
  <c r="BQ130" i="2"/>
  <c r="BW130" i="2" s="1"/>
  <c r="BP130" i="2"/>
  <c r="BV130" i="2" s="1"/>
  <c r="O130" i="7"/>
  <c r="F233" i="17" s="1"/>
  <c r="X134" i="7"/>
  <c r="K237" i="17" s="1"/>
  <c r="CG134" i="2"/>
  <c r="O134" i="7" s="1"/>
  <c r="F237" i="17" s="1"/>
  <c r="AS134" i="2"/>
  <c r="BL134" i="2" s="1"/>
  <c r="BN134" i="2" s="1"/>
  <c r="AY134" i="2"/>
  <c r="H134" i="7" s="1"/>
  <c r="DS134" i="2"/>
  <c r="DB134" i="2"/>
  <c r="DR134" i="2"/>
  <c r="AS135" i="2" l="1"/>
  <c r="DR135" i="2"/>
  <c r="X135" i="7"/>
  <c r="K238" i="17" s="1"/>
  <c r="CG135" i="2"/>
  <c r="DK136" i="2"/>
  <c r="DJ135" i="2"/>
  <c r="T15" i="21"/>
  <c r="T15" i="1"/>
  <c r="T2" i="21"/>
  <c r="T2" i="1"/>
  <c r="DJ130" i="2"/>
  <c r="P130" i="2"/>
  <c r="R130" i="2"/>
  <c r="BN128" i="2"/>
  <c r="P130" i="7"/>
  <c r="P135" i="7"/>
  <c r="BQ129" i="2"/>
  <c r="BW129" i="2" s="1"/>
  <c r="H129" i="27"/>
  <c r="L129" i="27" s="1"/>
  <c r="M129" i="27" s="1"/>
  <c r="N129" i="27" s="1"/>
  <c r="BO129" i="2"/>
  <c r="BU129" i="2" s="1"/>
  <c r="AX129" i="2"/>
  <c r="G129" i="27" s="1"/>
  <c r="BP129" i="2"/>
  <c r="BV129" i="2" s="1"/>
  <c r="DT129" i="2"/>
  <c r="DC129" i="2"/>
  <c r="O129" i="7"/>
  <c r="F232" i="17" s="1"/>
  <c r="DQ129" i="2"/>
  <c r="CA129" i="2"/>
  <c r="CA131" i="2"/>
  <c r="T2" i="23"/>
  <c r="T15" i="23"/>
  <c r="CD136" i="2"/>
  <c r="CC136" i="2"/>
  <c r="DL136" i="2"/>
  <c r="DM136" i="2" s="1"/>
  <c r="O136" i="6"/>
  <c r="Q136" i="7"/>
  <c r="G239" i="17" s="1"/>
  <c r="CA128" i="2"/>
  <c r="DJ128" i="2" s="1"/>
  <c r="AX128" i="2"/>
  <c r="G128" i="27" s="1"/>
  <c r="H128" i="27"/>
  <c r="L128" i="27" s="1"/>
  <c r="M128" i="27" s="1"/>
  <c r="N128" i="27" s="1"/>
  <c r="BO128" i="2"/>
  <c r="BU128" i="2" s="1"/>
  <c r="BP128" i="2"/>
  <c r="BV128" i="2" s="1"/>
  <c r="BQ128" i="2"/>
  <c r="BW128" i="2" s="1"/>
  <c r="DC128" i="2"/>
  <c r="DQ128" i="2"/>
  <c r="DT128" i="2"/>
  <c r="O128" i="7"/>
  <c r="F231" i="17" s="1"/>
  <c r="DT131" i="2"/>
  <c r="DQ131" i="2"/>
  <c r="DC131" i="2"/>
  <c r="AX131" i="2"/>
  <c r="G131" i="27" s="1"/>
  <c r="H131" i="27"/>
  <c r="L131" i="27" s="1"/>
  <c r="M131" i="27" s="1"/>
  <c r="N131" i="27" s="1"/>
  <c r="BP131" i="2"/>
  <c r="BV131" i="2" s="1"/>
  <c r="T13" i="23" s="1"/>
  <c r="BO131" i="2"/>
  <c r="BU131" i="2" s="1"/>
  <c r="BQ131" i="2"/>
  <c r="BW131" i="2" s="1"/>
  <c r="CA134" i="2"/>
  <c r="CB130" i="2"/>
  <c r="AX134" i="2"/>
  <c r="G134" i="27" s="1"/>
  <c r="BQ134" i="2"/>
  <c r="BW134" i="2" s="1"/>
  <c r="H134" i="27"/>
  <c r="L134" i="27" s="1"/>
  <c r="M134" i="27" s="1"/>
  <c r="N134" i="27" s="1"/>
  <c r="BO134" i="2"/>
  <c r="BU134" i="2" s="1"/>
  <c r="BP134" i="2"/>
  <c r="BV134" i="2" s="1"/>
  <c r="T9" i="23" s="1"/>
  <c r="DT134" i="2"/>
  <c r="DQ134" i="2"/>
  <c r="DC134" i="2"/>
  <c r="DQ135" i="2" l="1"/>
  <c r="O135" i="7"/>
  <c r="F238" i="17" s="1"/>
  <c r="DC135" i="2"/>
  <c r="DT135" i="2"/>
  <c r="CB135" i="2" s="1"/>
  <c r="BL135" i="2"/>
  <c r="BN135" i="2" s="1"/>
  <c r="BQ135" i="2"/>
  <c r="BW135" i="2" s="1"/>
  <c r="BO135" i="2"/>
  <c r="BU135" i="2" s="1"/>
  <c r="BP135" i="2"/>
  <c r="BV135" i="2" s="1"/>
  <c r="AX135" i="2"/>
  <c r="G135" i="27" s="1"/>
  <c r="H135" i="27"/>
  <c r="L135" i="27" s="1"/>
  <c r="M135" i="27" s="1"/>
  <c r="N135" i="27" s="1"/>
  <c r="DJ134" i="2"/>
  <c r="CC135" i="2"/>
  <c r="DK135" i="2"/>
  <c r="DO142" i="2"/>
  <c r="L141" i="2"/>
  <c r="M138" i="2"/>
  <c r="P134" i="2"/>
  <c r="R134" i="2"/>
  <c r="DJ131" i="2"/>
  <c r="P131" i="2"/>
  <c r="R131" i="2"/>
  <c r="DK130" i="2"/>
  <c r="T10" i="21"/>
  <c r="T10" i="1"/>
  <c r="T17" i="21"/>
  <c r="T17" i="1"/>
  <c r="DJ129" i="2"/>
  <c r="R129" i="2"/>
  <c r="P129" i="2"/>
  <c r="R128" i="2"/>
  <c r="P128" i="2"/>
  <c r="P134" i="7"/>
  <c r="P128" i="7"/>
  <c r="P131" i="7"/>
  <c r="DL135" i="2"/>
  <c r="DM135" i="2" s="1"/>
  <c r="P129" i="7"/>
  <c r="O135" i="6"/>
  <c r="Q135" i="7"/>
  <c r="G238" i="17" s="1"/>
  <c r="T8" i="23"/>
  <c r="CB129" i="2"/>
  <c r="T5" i="23"/>
  <c r="T10" i="23"/>
  <c r="T17" i="23"/>
  <c r="DO143" i="2"/>
  <c r="CD135" i="2"/>
  <c r="CB128" i="2"/>
  <c r="DK128" i="2" s="1"/>
  <c r="V136" i="7"/>
  <c r="U136" i="7"/>
  <c r="S136" i="7"/>
  <c r="I239" i="17" s="1"/>
  <c r="Q136" i="6"/>
  <c r="CJ136" i="2"/>
  <c r="CX136" i="2" s="1"/>
  <c r="R136" i="7"/>
  <c r="H239" i="17" s="1"/>
  <c r="CI136" i="2"/>
  <c r="CM136" i="2" s="1"/>
  <c r="S135" i="7"/>
  <c r="I238" i="17" s="1"/>
  <c r="S19" i="23"/>
  <c r="CB131" i="2"/>
  <c r="T7" i="23"/>
  <c r="DP138" i="25" s="1"/>
  <c r="DN138" i="25" s="1"/>
  <c r="T11" i="23"/>
  <c r="DO140" i="2"/>
  <c r="DO141" i="2"/>
  <c r="CB134" i="2"/>
  <c r="O130" i="6"/>
  <c r="Q130" i="7"/>
  <c r="G233" i="17" s="1"/>
  <c r="CD130" i="2"/>
  <c r="CC130" i="2"/>
  <c r="DL130" i="2"/>
  <c r="DM130" i="2" s="1"/>
  <c r="T16" i="23"/>
  <c r="T3" i="23"/>
  <c r="V135" i="7" l="1"/>
  <c r="P135" i="2"/>
  <c r="R135" i="2"/>
  <c r="DK134" i="2"/>
  <c r="U135" i="7"/>
  <c r="T9" i="21"/>
  <c r="T9" i="1"/>
  <c r="T5" i="21"/>
  <c r="T5" i="1"/>
  <c r="DK131" i="2"/>
  <c r="T8" i="21"/>
  <c r="T8" i="1"/>
  <c r="T13" i="21"/>
  <c r="T13" i="1"/>
  <c r="M145" i="2"/>
  <c r="L143" i="2"/>
  <c r="DK129" i="2"/>
  <c r="T11" i="21"/>
  <c r="T11" i="1"/>
  <c r="T7" i="21"/>
  <c r="T7" i="1"/>
  <c r="S19" i="21"/>
  <c r="S19" i="1"/>
  <c r="S18" i="21"/>
  <c r="S18" i="1"/>
  <c r="CD134" i="2"/>
  <c r="O128" i="6"/>
  <c r="V128" i="7" s="1"/>
  <c r="CC134" i="2"/>
  <c r="Q134" i="7"/>
  <c r="G237" i="17" s="1"/>
  <c r="Q128" i="7"/>
  <c r="G231" i="17" s="1"/>
  <c r="F24" i="13" s="1"/>
  <c r="CD128" i="2"/>
  <c r="CI128" i="2" s="1"/>
  <c r="DP138" i="2"/>
  <c r="DN138" i="2" s="1"/>
  <c r="DP132" i="25"/>
  <c r="DN132" i="25" s="1"/>
  <c r="DP132" i="2"/>
  <c r="DN132" i="2" s="1"/>
  <c r="DL129" i="2"/>
  <c r="DM129" i="2" s="1"/>
  <c r="CD129" i="2"/>
  <c r="O129" i="6"/>
  <c r="CC129" i="2"/>
  <c r="Q129" i="7"/>
  <c r="G232" i="17" s="1"/>
  <c r="DL128" i="2"/>
  <c r="DM128" i="2" s="1"/>
  <c r="DP140" i="25"/>
  <c r="DN140" i="25" s="1"/>
  <c r="CC128" i="2"/>
  <c r="P136" i="6"/>
  <c r="AV136" i="2" s="1"/>
  <c r="CN136" i="2"/>
  <c r="Q135" i="6"/>
  <c r="CI135" i="2"/>
  <c r="CJ135" i="2"/>
  <c r="R135" i="7"/>
  <c r="H238" i="17" s="1"/>
  <c r="P135" i="6"/>
  <c r="AV135" i="2" s="1"/>
  <c r="CK136" i="2"/>
  <c r="CS136" i="2"/>
  <c r="CY136" i="2"/>
  <c r="CQ136" i="2"/>
  <c r="CW136" i="2"/>
  <c r="CR136" i="2"/>
  <c r="CZ136" i="2"/>
  <c r="CL136" i="2"/>
  <c r="CP136" i="2"/>
  <c r="CV136" i="2"/>
  <c r="CT136" i="2"/>
  <c r="DL134" i="2"/>
  <c r="DM134" i="2" s="1"/>
  <c r="CO136" i="2"/>
  <c r="O134" i="6"/>
  <c r="CU136" i="2"/>
  <c r="CD131" i="2"/>
  <c r="Q131" i="7"/>
  <c r="G234" i="17" s="1"/>
  <c r="CC131" i="2"/>
  <c r="DL131" i="2"/>
  <c r="DM131" i="2" s="1"/>
  <c r="O131" i="6"/>
  <c r="DP145" i="2"/>
  <c r="DP145" i="25"/>
  <c r="DN145" i="25" s="1"/>
  <c r="V130" i="7"/>
  <c r="U130" i="7"/>
  <c r="S130" i="7"/>
  <c r="I233" i="17" s="1"/>
  <c r="CJ130" i="2"/>
  <c r="CN130" i="2" s="1"/>
  <c r="R130" i="7"/>
  <c r="H233" i="17" s="1"/>
  <c r="CI130" i="2"/>
  <c r="CS130" i="2" s="1"/>
  <c r="Q130" i="6"/>
  <c r="DP137" i="2"/>
  <c r="DN137" i="2" s="1"/>
  <c r="DU137" i="2" s="1"/>
  <c r="CH137" i="2" s="1"/>
  <c r="AR137" i="2" s="1"/>
  <c r="DP137" i="25"/>
  <c r="DN137" i="25" s="1"/>
  <c r="S18" i="23"/>
  <c r="T3" i="1" l="1"/>
  <c r="T3" i="21"/>
  <c r="T16" i="21"/>
  <c r="T16" i="1"/>
  <c r="U128" i="7"/>
  <c r="CJ128" i="2"/>
  <c r="CP128" i="2" s="1"/>
  <c r="CI134" i="2"/>
  <c r="CU134" i="2" s="1"/>
  <c r="CJ134" i="2"/>
  <c r="CP134" i="2" s="1"/>
  <c r="Q134" i="6"/>
  <c r="U134" i="7"/>
  <c r="R128" i="7"/>
  <c r="H231" i="17" s="1"/>
  <c r="M143" i="2"/>
  <c r="N143" i="2" s="1"/>
  <c r="L142" i="2"/>
  <c r="R134" i="7"/>
  <c r="H237" i="17" s="1"/>
  <c r="V134" i="7"/>
  <c r="M140" i="2"/>
  <c r="L146" i="2"/>
  <c r="L138" i="2"/>
  <c r="N138" i="2" s="1"/>
  <c r="M144" i="2"/>
  <c r="L133" i="2"/>
  <c r="N133" i="2" s="1"/>
  <c r="S26" i="21"/>
  <c r="S26" i="1"/>
  <c r="M132" i="2"/>
  <c r="N132" i="2" s="1"/>
  <c r="T135" i="7"/>
  <c r="T136" i="7"/>
  <c r="S128" i="7"/>
  <c r="I231" i="17" s="1"/>
  <c r="D24" i="13" s="1"/>
  <c r="S129" i="7"/>
  <c r="I232" i="17" s="1"/>
  <c r="Q128" i="6"/>
  <c r="H24" i="13"/>
  <c r="S134" i="7"/>
  <c r="I237" i="17" s="1"/>
  <c r="CM128" i="2"/>
  <c r="CW128" i="2"/>
  <c r="CQ128" i="2"/>
  <c r="CO128" i="2"/>
  <c r="CK128" i="2"/>
  <c r="CY128" i="2"/>
  <c r="CU128" i="2"/>
  <c r="U129" i="7"/>
  <c r="V129" i="7"/>
  <c r="Q129" i="6"/>
  <c r="R129" i="7"/>
  <c r="H232" i="17" s="1"/>
  <c r="CJ129" i="2"/>
  <c r="CI129" i="2"/>
  <c r="CS128" i="2"/>
  <c r="DP133" i="2"/>
  <c r="DN133" i="2" s="1"/>
  <c r="DP133" i="25"/>
  <c r="DN133" i="25" s="1"/>
  <c r="CZ128" i="2"/>
  <c r="CN128" i="2"/>
  <c r="CV135" i="2"/>
  <c r="CZ135" i="2"/>
  <c r="CP135" i="2"/>
  <c r="CT135" i="2"/>
  <c r="CN135" i="2"/>
  <c r="CL135" i="2"/>
  <c r="CR135" i="2"/>
  <c r="CX135" i="2"/>
  <c r="CS135" i="2"/>
  <c r="CM135" i="2"/>
  <c r="CQ135" i="2"/>
  <c r="CY135" i="2"/>
  <c r="CU135" i="2"/>
  <c r="CO135" i="2"/>
  <c r="CW135" i="2"/>
  <c r="CK135" i="2"/>
  <c r="CV128" i="2"/>
  <c r="CL128" i="2"/>
  <c r="CX128" i="2"/>
  <c r="CT128" i="2"/>
  <c r="CR128" i="2"/>
  <c r="CT130" i="2"/>
  <c r="CL130" i="2"/>
  <c r="V131" i="7"/>
  <c r="U131" i="7"/>
  <c r="S131" i="7"/>
  <c r="CI131" i="2"/>
  <c r="CW131" i="2" s="1"/>
  <c r="R131" i="7"/>
  <c r="H234" i="17" s="1"/>
  <c r="Q131" i="6"/>
  <c r="CJ131" i="2"/>
  <c r="CT131" i="2" s="1"/>
  <c r="CK130" i="2"/>
  <c r="CO130" i="2"/>
  <c r="CR130" i="2"/>
  <c r="CY130" i="2"/>
  <c r="CM130" i="2"/>
  <c r="CQ130" i="2"/>
  <c r="CW130" i="2"/>
  <c r="CZ130" i="2"/>
  <c r="CX130" i="2"/>
  <c r="CP130" i="2"/>
  <c r="CV130" i="2"/>
  <c r="CU130" i="2"/>
  <c r="P130" i="6"/>
  <c r="AV130" i="2" s="1"/>
  <c r="AW137" i="2"/>
  <c r="G137" i="7" s="1"/>
  <c r="AT137" i="2"/>
  <c r="CF137" i="2"/>
  <c r="W137" i="7"/>
  <c r="J240" i="17" s="1"/>
  <c r="CK134" i="2"/>
  <c r="CM134" i="2"/>
  <c r="DP143" i="25"/>
  <c r="DN143" i="25" s="1"/>
  <c r="DP143" i="2"/>
  <c r="DN143" i="2" s="1"/>
  <c r="S27" i="23"/>
  <c r="S26" i="23"/>
  <c r="CN134" i="2" l="1"/>
  <c r="CR134" i="2"/>
  <c r="CY134" i="2"/>
  <c r="CL134" i="2"/>
  <c r="CT134" i="2"/>
  <c r="CZ134" i="2"/>
  <c r="CX134" i="2"/>
  <c r="CV134" i="2"/>
  <c r="L145" i="2"/>
  <c r="N145" i="2" s="1"/>
  <c r="AF145" i="2" s="1"/>
  <c r="CO134" i="2"/>
  <c r="CW134" i="2"/>
  <c r="L140" i="2"/>
  <c r="N140" i="2" s="1"/>
  <c r="CQ134" i="2"/>
  <c r="CS134" i="2"/>
  <c r="AE145" i="2"/>
  <c r="V145" i="2"/>
  <c r="AO145" i="2"/>
  <c r="AF143" i="2"/>
  <c r="V143" i="2"/>
  <c r="Y143" i="2"/>
  <c r="AO143" i="2"/>
  <c r="U143" i="2"/>
  <c r="AJ143" i="2"/>
  <c r="AG143" i="2"/>
  <c r="AI143" i="2"/>
  <c r="W143" i="2"/>
  <c r="AP143" i="2"/>
  <c r="AB143" i="2"/>
  <c r="AQ143" i="2"/>
  <c r="S143" i="2"/>
  <c r="AE143" i="2"/>
  <c r="AL143" i="2"/>
  <c r="T143" i="2"/>
  <c r="AC143" i="2"/>
  <c r="X143" i="2"/>
  <c r="AK143" i="2"/>
  <c r="Z143" i="2"/>
  <c r="AN143" i="2"/>
  <c r="AA143" i="2"/>
  <c r="AM143" i="2"/>
  <c r="AD143" i="2"/>
  <c r="AH143" i="2"/>
  <c r="DU143" i="2"/>
  <c r="CH143" i="2" s="1"/>
  <c r="P129" i="6"/>
  <c r="AV129" i="2" s="1"/>
  <c r="T129" i="7" s="1"/>
  <c r="Y138" i="2"/>
  <c r="AH138" i="2"/>
  <c r="AJ138" i="2"/>
  <c r="AI138" i="2"/>
  <c r="AK138" i="2"/>
  <c r="AE138" i="2"/>
  <c r="V138" i="2"/>
  <c r="AG138" i="2"/>
  <c r="U138" i="2"/>
  <c r="AF138" i="2"/>
  <c r="T138" i="2"/>
  <c r="W138" i="2"/>
  <c r="AO138" i="2"/>
  <c r="AN138" i="2"/>
  <c r="X138" i="2"/>
  <c r="AP138" i="2"/>
  <c r="AB138" i="2"/>
  <c r="S138" i="2"/>
  <c r="AM138" i="2"/>
  <c r="AC138" i="2"/>
  <c r="AL138" i="2"/>
  <c r="AD138" i="2"/>
  <c r="AA138" i="2"/>
  <c r="Z138" i="2"/>
  <c r="AQ138" i="2"/>
  <c r="DU133" i="2"/>
  <c r="CH133" i="2" s="1"/>
  <c r="DU138" i="2"/>
  <c r="CH138" i="2" s="1"/>
  <c r="G24" i="13"/>
  <c r="E24" i="13"/>
  <c r="V132" i="2"/>
  <c r="AH132" i="2"/>
  <c r="X132" i="2"/>
  <c r="AL132" i="2"/>
  <c r="S132" i="2"/>
  <c r="AK132" i="2"/>
  <c r="Z132" i="2"/>
  <c r="AF132" i="2"/>
  <c r="AO132" i="2"/>
  <c r="W132" i="2"/>
  <c r="T132" i="2"/>
  <c r="AJ132" i="2"/>
  <c r="AA132" i="2"/>
  <c r="Y132" i="2"/>
  <c r="AC132" i="2"/>
  <c r="AP132" i="2"/>
  <c r="U132" i="2"/>
  <c r="AE132" i="2"/>
  <c r="AN132" i="2"/>
  <c r="AI132" i="2"/>
  <c r="AM132" i="2"/>
  <c r="AD132" i="2"/>
  <c r="AQ132" i="2"/>
  <c r="AG132" i="2"/>
  <c r="AB132" i="2"/>
  <c r="P128" i="6"/>
  <c r="AV128" i="2" s="1"/>
  <c r="P134" i="6"/>
  <c r="AV134" i="2" s="1"/>
  <c r="V133" i="2"/>
  <c r="AL133" i="2"/>
  <c r="W133" i="2"/>
  <c r="AA133" i="2"/>
  <c r="AD133" i="2"/>
  <c r="AO133" i="2"/>
  <c r="AI133" i="2"/>
  <c r="T133" i="2"/>
  <c r="AB133" i="2"/>
  <c r="AK133" i="2"/>
  <c r="AE133" i="2"/>
  <c r="U133" i="2"/>
  <c r="AN133" i="2"/>
  <c r="AM133" i="2"/>
  <c r="AF133" i="2"/>
  <c r="AG133" i="2"/>
  <c r="AJ133" i="2"/>
  <c r="X133" i="2"/>
  <c r="AP133" i="2"/>
  <c r="AQ133" i="2"/>
  <c r="AC133" i="2"/>
  <c r="Z133" i="2"/>
  <c r="Y133" i="2"/>
  <c r="S133" i="2"/>
  <c r="AH133" i="2"/>
  <c r="DU132" i="2"/>
  <c r="CH132" i="2" s="1"/>
  <c r="T130" i="7"/>
  <c r="CK129" i="2"/>
  <c r="CW129" i="2"/>
  <c r="CO129" i="2"/>
  <c r="CQ129" i="2"/>
  <c r="CS129" i="2"/>
  <c r="CM129" i="2"/>
  <c r="CU129" i="2"/>
  <c r="CY129" i="2"/>
  <c r="CT129" i="2"/>
  <c r="CR129" i="2"/>
  <c r="CV129" i="2"/>
  <c r="CL129" i="2"/>
  <c r="CZ129" i="2"/>
  <c r="CX129" i="2"/>
  <c r="CN129" i="2"/>
  <c r="CP129" i="2"/>
  <c r="CM131" i="2"/>
  <c r="CS131" i="2"/>
  <c r="CZ131" i="2"/>
  <c r="CN131" i="2"/>
  <c r="I234" i="17"/>
  <c r="P131" i="6"/>
  <c r="AV131" i="2" s="1"/>
  <c r="CP131" i="2"/>
  <c r="CK131" i="2"/>
  <c r="CR131" i="2"/>
  <c r="CO131" i="2"/>
  <c r="CL131" i="2"/>
  <c r="CQ131" i="2"/>
  <c r="CU131" i="2"/>
  <c r="CY131" i="2"/>
  <c r="CX131" i="2"/>
  <c r="CV131" i="2"/>
  <c r="DR137" i="2"/>
  <c r="DS137" i="2"/>
  <c r="DB137" i="2"/>
  <c r="AY137" i="2"/>
  <c r="H137" i="7" s="1"/>
  <c r="AS137" i="2"/>
  <c r="BL137" i="2" s="1"/>
  <c r="BN137" i="2" s="1"/>
  <c r="X137" i="7"/>
  <c r="K240" i="17" s="1"/>
  <c r="CG137" i="2"/>
  <c r="AG145" i="2" l="1"/>
  <c r="AK145" i="2"/>
  <c r="AQ145" i="2"/>
  <c r="AD145" i="2"/>
  <c r="AC145" i="2"/>
  <c r="S145" i="2"/>
  <c r="AL145" i="2"/>
  <c r="X145" i="2"/>
  <c r="AM145" i="2"/>
  <c r="AJ145" i="2"/>
  <c r="AP145" i="2"/>
  <c r="AA145" i="2"/>
  <c r="W145" i="2"/>
  <c r="AN145" i="2"/>
  <c r="Y145" i="2"/>
  <c r="AI145" i="2"/>
  <c r="AB145" i="2"/>
  <c r="U145" i="2"/>
  <c r="Z145" i="2"/>
  <c r="AH145" i="2"/>
  <c r="T145" i="2"/>
  <c r="AL140" i="2"/>
  <c r="AP140" i="2"/>
  <c r="AG140" i="2"/>
  <c r="W140" i="2"/>
  <c r="AA140" i="2"/>
  <c r="V140" i="2"/>
  <c r="AM140" i="2"/>
  <c r="AH140" i="2"/>
  <c r="T140" i="2"/>
  <c r="AN140" i="2"/>
  <c r="S140" i="2"/>
  <c r="Y140" i="2"/>
  <c r="AD140" i="2"/>
  <c r="AO140" i="2"/>
  <c r="Z140" i="2"/>
  <c r="AJ140" i="2"/>
  <c r="AC140" i="2"/>
  <c r="AF140" i="2"/>
  <c r="AQ140" i="2"/>
  <c r="U140" i="2"/>
  <c r="X140" i="2"/>
  <c r="AE140" i="2"/>
  <c r="AI140" i="2"/>
  <c r="AB140" i="2"/>
  <c r="AK140" i="2"/>
  <c r="AR133" i="2"/>
  <c r="W133" i="7" s="1"/>
  <c r="J236" i="17" s="1"/>
  <c r="AR143" i="2"/>
  <c r="AR132" i="2"/>
  <c r="AW132" i="2" s="1"/>
  <c r="G132" i="7" s="1"/>
  <c r="AR138" i="2"/>
  <c r="AW133" i="2"/>
  <c r="G133" i="7" s="1"/>
  <c r="T134" i="7"/>
  <c r="T128" i="7"/>
  <c r="T131" i="7"/>
  <c r="O137" i="7"/>
  <c r="F240" i="17" s="1"/>
  <c r="DC137" i="2"/>
  <c r="DT137" i="2"/>
  <c r="DQ137" i="2"/>
  <c r="H137" i="27"/>
  <c r="L137" i="27" s="1"/>
  <c r="M137" i="27" s="1"/>
  <c r="N137" i="27" s="1"/>
  <c r="AX137" i="2"/>
  <c r="G137" i="27" s="1"/>
  <c r="BO137" i="2"/>
  <c r="BU137" i="2" s="1"/>
  <c r="BP137" i="2"/>
  <c r="BV137" i="2" s="1"/>
  <c r="BQ137" i="2"/>
  <c r="BW137" i="2" s="1"/>
  <c r="CA137" i="2"/>
  <c r="CF133" i="2" l="1"/>
  <c r="DB133" i="2" s="1"/>
  <c r="P137" i="2"/>
  <c r="R137" i="2"/>
  <c r="AT133" i="2"/>
  <c r="DJ137" i="2"/>
  <c r="CF132" i="2"/>
  <c r="DR132" i="2" s="1"/>
  <c r="W132" i="7"/>
  <c r="J235" i="17" s="1"/>
  <c r="W143" i="7"/>
  <c r="J246" i="17" s="1"/>
  <c r="AW143" i="2"/>
  <c r="G143" i="7" s="1"/>
  <c r="CF143" i="2"/>
  <c r="AT143" i="2"/>
  <c r="X133" i="7"/>
  <c r="K236" i="17" s="1"/>
  <c r="DR133" i="2"/>
  <c r="DS133" i="2"/>
  <c r="CA133" i="2" s="1"/>
  <c r="P133" i="7" s="1"/>
  <c r="AT132" i="2"/>
  <c r="AS132" i="2" s="1"/>
  <c r="BL132" i="2" s="1"/>
  <c r="AW138" i="2"/>
  <c r="G138" i="7" s="1"/>
  <c r="AT138" i="2"/>
  <c r="W138" i="7"/>
  <c r="J241" i="17" s="1"/>
  <c r="CF138" i="2"/>
  <c r="DS132" i="2"/>
  <c r="DB132" i="2"/>
  <c r="T6" i="23"/>
  <c r="T4" i="23"/>
  <c r="CB137" i="2"/>
  <c r="P137" i="7"/>
  <c r="AY132" i="2" l="1"/>
  <c r="H132" i="7" s="1"/>
  <c r="CG132" i="2"/>
  <c r="X132" i="7"/>
  <c r="K235" i="17" s="1"/>
  <c r="DK137" i="2"/>
  <c r="AS133" i="2"/>
  <c r="CG133" i="2"/>
  <c r="AY133" i="2"/>
  <c r="H133" i="7" s="1"/>
  <c r="T6" i="21"/>
  <c r="T6" i="1"/>
  <c r="T4" i="21"/>
  <c r="T4" i="1"/>
  <c r="DJ133" i="2"/>
  <c r="AS143" i="2"/>
  <c r="BL143" i="2" s="1"/>
  <c r="BN143" i="2" s="1"/>
  <c r="X143" i="7"/>
  <c r="K246" i="17" s="1"/>
  <c r="CG143" i="2"/>
  <c r="O143" i="7" s="1"/>
  <c r="F246" i="17" s="1"/>
  <c r="AY143" i="2"/>
  <c r="H143" i="7" s="1"/>
  <c r="DR143" i="2"/>
  <c r="DB143" i="2"/>
  <c r="DS143" i="2"/>
  <c r="BN132" i="2"/>
  <c r="DS138" i="2"/>
  <c r="DB138" i="2"/>
  <c r="DR138" i="2"/>
  <c r="X138" i="7"/>
  <c r="K241" i="17" s="1"/>
  <c r="CG138" i="2"/>
  <c r="O138" i="7" s="1"/>
  <c r="F241" i="17" s="1"/>
  <c r="AY138" i="2"/>
  <c r="H138" i="7" s="1"/>
  <c r="AS138" i="2"/>
  <c r="BL138" i="2" s="1"/>
  <c r="BN138" i="2" s="1"/>
  <c r="Q137" i="7"/>
  <c r="G240" i="17" s="1"/>
  <c r="O132" i="7"/>
  <c r="F235" i="17" s="1"/>
  <c r="DT132" i="2"/>
  <c r="CB132" i="2" s="1"/>
  <c r="DQ132" i="2"/>
  <c r="DC132" i="2"/>
  <c r="BO132" i="2"/>
  <c r="BU132" i="2" s="1"/>
  <c r="BQ132" i="2"/>
  <c r="BW132" i="2" s="1"/>
  <c r="H132" i="27"/>
  <c r="L132" i="27" s="1"/>
  <c r="M132" i="27" s="1"/>
  <c r="N132" i="27" s="1"/>
  <c r="AX132" i="2"/>
  <c r="G132" i="27" s="1"/>
  <c r="BP132" i="2"/>
  <c r="BV132" i="2" s="1"/>
  <c r="CA132" i="2"/>
  <c r="DP141" i="2"/>
  <c r="DN141" i="2" s="1"/>
  <c r="DP141" i="25"/>
  <c r="DN141" i="25" s="1"/>
  <c r="DP140" i="2"/>
  <c r="DN140" i="2" s="1"/>
  <c r="DU140" i="2" s="1"/>
  <c r="CH140" i="2" s="1"/>
  <c r="AR140" i="2" s="1"/>
  <c r="CD137" i="2"/>
  <c r="Q137" i="6" s="1"/>
  <c r="O137" i="6"/>
  <c r="U137" i="7" s="1"/>
  <c r="CC137" i="2"/>
  <c r="DL137" i="2"/>
  <c r="DM137" i="2" s="1"/>
  <c r="CA143" i="2" l="1"/>
  <c r="M139" i="2"/>
  <c r="M141" i="2"/>
  <c r="N141" i="2" s="1"/>
  <c r="DQ133" i="2"/>
  <c r="O133" i="7"/>
  <c r="F236" i="17" s="1"/>
  <c r="DT133" i="2"/>
  <c r="DC133" i="2"/>
  <c r="BL133" i="2"/>
  <c r="BQ133" i="2"/>
  <c r="BW133" i="2" s="1"/>
  <c r="BP133" i="2"/>
  <c r="BV133" i="2" s="1"/>
  <c r="DO148" i="2" s="1"/>
  <c r="BO133" i="2"/>
  <c r="BU133" i="2" s="1"/>
  <c r="AX133" i="2"/>
  <c r="G133" i="27" s="1"/>
  <c r="H133" i="27"/>
  <c r="L133" i="27" s="1"/>
  <c r="M133" i="27" s="1"/>
  <c r="N133" i="27" s="1"/>
  <c r="DU141" i="2"/>
  <c r="CH141" i="2" s="1"/>
  <c r="R137" i="7"/>
  <c r="H240" i="17" s="1"/>
  <c r="DJ132" i="2"/>
  <c r="DK132" i="2"/>
  <c r="CJ137" i="2"/>
  <c r="CZ137" i="2" s="1"/>
  <c r="DQ143" i="2"/>
  <c r="DT143" i="2"/>
  <c r="CB143" i="2" s="1"/>
  <c r="DC143" i="2"/>
  <c r="H143" i="27"/>
  <c r="L143" i="27" s="1"/>
  <c r="M143" i="27" s="1"/>
  <c r="N143" i="27" s="1"/>
  <c r="BP143" i="2"/>
  <c r="BV143" i="2" s="1"/>
  <c r="AX143" i="2"/>
  <c r="G143" i="27" s="1"/>
  <c r="BQ143" i="2"/>
  <c r="BW143" i="2" s="1"/>
  <c r="BO143" i="2"/>
  <c r="BU143" i="2" s="1"/>
  <c r="P132" i="2"/>
  <c r="R132" i="2"/>
  <c r="DL132" i="2"/>
  <c r="DM132" i="2" s="1"/>
  <c r="CD132" i="2"/>
  <c r="R132" i="7" s="1"/>
  <c r="H235" i="17" s="1"/>
  <c r="CA138" i="2"/>
  <c r="V137" i="7"/>
  <c r="AX138" i="2"/>
  <c r="G138" i="27" s="1"/>
  <c r="H138" i="27"/>
  <c r="L138" i="27" s="1"/>
  <c r="M138" i="27" s="1"/>
  <c r="N138" i="27" s="1"/>
  <c r="BQ138" i="2"/>
  <c r="BW138" i="2" s="1"/>
  <c r="BP138" i="2"/>
  <c r="BV138" i="2" s="1"/>
  <c r="DO150" i="2" s="1"/>
  <c r="BO138" i="2"/>
  <c r="BU138" i="2" s="1"/>
  <c r="DQ138" i="2"/>
  <c r="DC138" i="2"/>
  <c r="DT138" i="2"/>
  <c r="CB138" i="2" s="1"/>
  <c r="S137" i="7"/>
  <c r="I240" i="17" s="1"/>
  <c r="CI137" i="2"/>
  <c r="CM137" i="2" s="1"/>
  <c r="Q132" i="7"/>
  <c r="O132" i="6"/>
  <c r="U132" i="7" s="1"/>
  <c r="P132" i="7"/>
  <c r="T19" i="23"/>
  <c r="T14" i="23"/>
  <c r="DP146" i="25" s="1"/>
  <c r="DN146" i="25" s="1"/>
  <c r="DO144" i="2"/>
  <c r="DO149" i="2"/>
  <c r="CC132" i="2"/>
  <c r="AT140" i="2"/>
  <c r="CF140" i="2"/>
  <c r="W140" i="7"/>
  <c r="J243" i="17" s="1"/>
  <c r="AW140" i="2"/>
  <c r="G140" i="7" s="1"/>
  <c r="DO145" i="2" l="1"/>
  <c r="DN145" i="2" s="1"/>
  <c r="DU145" i="2" s="1"/>
  <c r="CH145" i="2" s="1"/>
  <c r="AR145" i="2" s="1"/>
  <c r="W145" i="7" s="1"/>
  <c r="J248" i="17" s="1"/>
  <c r="O143" i="6"/>
  <c r="CC143" i="2"/>
  <c r="DL143" i="2"/>
  <c r="DM143" i="2" s="1"/>
  <c r="CD143" i="2"/>
  <c r="DK143" i="2"/>
  <c r="DJ143" i="2"/>
  <c r="Q143" i="7"/>
  <c r="CP137" i="2"/>
  <c r="R143" i="2"/>
  <c r="P143" i="2"/>
  <c r="CT137" i="2"/>
  <c r="CL137" i="2"/>
  <c r="CN137" i="2"/>
  <c r="CR137" i="2"/>
  <c r="CV137" i="2"/>
  <c r="CX137" i="2"/>
  <c r="DK138" i="2"/>
  <c r="R138" i="2"/>
  <c r="P138" i="2"/>
  <c r="DJ138" i="2"/>
  <c r="P143" i="7"/>
  <c r="CJ132" i="2"/>
  <c r="CZ132" i="2" s="1"/>
  <c r="CI132" i="2"/>
  <c r="CY132" i="2" s="1"/>
  <c r="Q132" i="6"/>
  <c r="P137" i="6"/>
  <c r="AV137" i="2" s="1"/>
  <c r="T137" i="7" s="1"/>
  <c r="DO146" i="2"/>
  <c r="CB133" i="2"/>
  <c r="DK133" i="2" s="1"/>
  <c r="T12" i="23"/>
  <c r="T18" i="23"/>
  <c r="BN133" i="2"/>
  <c r="R133" i="2"/>
  <c r="P133" i="2"/>
  <c r="Z141" i="2"/>
  <c r="AA141" i="2"/>
  <c r="AL141" i="2"/>
  <c r="AG141" i="2"/>
  <c r="AN141" i="2"/>
  <c r="AC141" i="2"/>
  <c r="AF141" i="2"/>
  <c r="S141" i="2"/>
  <c r="AM141" i="2"/>
  <c r="AK141" i="2"/>
  <c r="X141" i="2"/>
  <c r="AJ141" i="2"/>
  <c r="AE141" i="2"/>
  <c r="Y141" i="2"/>
  <c r="T141" i="2"/>
  <c r="AD141" i="2"/>
  <c r="AO141" i="2"/>
  <c r="W141" i="2"/>
  <c r="U141" i="2"/>
  <c r="AB141" i="2"/>
  <c r="V141" i="2"/>
  <c r="AI141" i="2"/>
  <c r="AQ141" i="2"/>
  <c r="AR141" i="2" s="1"/>
  <c r="AP141" i="2"/>
  <c r="AH141" i="2"/>
  <c r="DO147" i="2"/>
  <c r="CO137" i="2"/>
  <c r="CQ137" i="2"/>
  <c r="CK137" i="2"/>
  <c r="CY137" i="2"/>
  <c r="CS137" i="2"/>
  <c r="U10" i="23"/>
  <c r="U5" i="23"/>
  <c r="DP146" i="2"/>
  <c r="CU137" i="2"/>
  <c r="T19" i="21"/>
  <c r="T19" i="1"/>
  <c r="T14" i="21"/>
  <c r="T14" i="1"/>
  <c r="V132" i="7"/>
  <c r="G235" i="17"/>
  <c r="CW137" i="2"/>
  <c r="U7" i="23"/>
  <c r="U15" i="23"/>
  <c r="P138" i="7"/>
  <c r="CD138" i="2"/>
  <c r="CC138" i="2"/>
  <c r="DL138" i="2"/>
  <c r="DM138" i="2" s="1"/>
  <c r="O138" i="6"/>
  <c r="Q138" i="7"/>
  <c r="S132" i="7"/>
  <c r="I235" i="17" s="1"/>
  <c r="DP139" i="25"/>
  <c r="DN139" i="25" s="1"/>
  <c r="DP139" i="2"/>
  <c r="DN139" i="2" s="1"/>
  <c r="CM132" i="2"/>
  <c r="CW132" i="2"/>
  <c r="CN132" i="2"/>
  <c r="CS132" i="2"/>
  <c r="CX132" i="2"/>
  <c r="CP132" i="2"/>
  <c r="CT132" i="2"/>
  <c r="CK132" i="2"/>
  <c r="CL132" i="2"/>
  <c r="DB140" i="2"/>
  <c r="DS140" i="2"/>
  <c r="DR140" i="2"/>
  <c r="AS140" i="2"/>
  <c r="BL140" i="2" s="1"/>
  <c r="BN140" i="2" s="1"/>
  <c r="AY140" i="2"/>
  <c r="H140" i="7" s="1"/>
  <c r="CG140" i="2"/>
  <c r="X140" i="7"/>
  <c r="K243" i="17" s="1"/>
  <c r="U143" i="7"/>
  <c r="V143" i="7"/>
  <c r="S143" i="7"/>
  <c r="I246" i="17" s="1"/>
  <c r="R143" i="7"/>
  <c r="H246" i="17" s="1"/>
  <c r="CJ143" i="2"/>
  <c r="CZ143" i="2" s="1"/>
  <c r="Q143" i="6"/>
  <c r="CI143" i="2"/>
  <c r="CM143" i="2" s="1"/>
  <c r="CF145" i="2" l="1"/>
  <c r="AT145" i="2"/>
  <c r="CG145" i="2" s="1"/>
  <c r="AW145" i="2"/>
  <c r="G145" i="7" s="1"/>
  <c r="T26" i="23"/>
  <c r="G246" i="17"/>
  <c r="CR132" i="2"/>
  <c r="AY145" i="2"/>
  <c r="H145" i="7" s="1"/>
  <c r="CU132" i="2"/>
  <c r="AS145" i="2"/>
  <c r="BL145" i="2" s="1"/>
  <c r="BN145" i="2" s="1"/>
  <c r="CV132" i="2"/>
  <c r="U10" i="21"/>
  <c r="U10" i="1"/>
  <c r="U5" i="21"/>
  <c r="U5" i="1"/>
  <c r="CQ132" i="2"/>
  <c r="X145" i="7"/>
  <c r="K248" i="17" s="1"/>
  <c r="CO132" i="2"/>
  <c r="T27" i="23"/>
  <c r="DN146" i="2"/>
  <c r="U7" i="21"/>
  <c r="U7" i="1"/>
  <c r="U15" i="21"/>
  <c r="U15" i="1"/>
  <c r="CC133" i="2"/>
  <c r="S133" i="7" s="1"/>
  <c r="I236" i="17" s="1"/>
  <c r="Q133" i="7"/>
  <c r="G236" i="17" s="1"/>
  <c r="CD133" i="2"/>
  <c r="O133" i="6"/>
  <c r="DL133" i="2"/>
  <c r="DM133" i="2" s="1"/>
  <c r="AW141" i="2"/>
  <c r="G141" i="7" s="1"/>
  <c r="CF141" i="2"/>
  <c r="AT141" i="2"/>
  <c r="W141" i="7"/>
  <c r="J244" i="17" s="1"/>
  <c r="T18" i="1"/>
  <c r="T18" i="21"/>
  <c r="T12" i="21"/>
  <c r="T12" i="1"/>
  <c r="DP142" i="25"/>
  <c r="DN142" i="25" s="1"/>
  <c r="DP142" i="2"/>
  <c r="DN142" i="2" s="1"/>
  <c r="DP144" i="2"/>
  <c r="DN144" i="2" s="1"/>
  <c r="DP144" i="25"/>
  <c r="DN144" i="25" s="1"/>
  <c r="P132" i="6"/>
  <c r="AV132" i="2" s="1"/>
  <c r="M146" i="2"/>
  <c r="N146" i="2" s="1"/>
  <c r="L139" i="2"/>
  <c r="N139" i="2" s="1"/>
  <c r="S138" i="7"/>
  <c r="Q138" i="6"/>
  <c r="CI138" i="2"/>
  <c r="CU138" i="2" s="1"/>
  <c r="R138" i="7"/>
  <c r="H241" i="17" s="1"/>
  <c r="CJ138" i="2"/>
  <c r="CP138" i="2" s="1"/>
  <c r="G241" i="17"/>
  <c r="V138" i="7"/>
  <c r="U138" i="7"/>
  <c r="CA140" i="2"/>
  <c r="O145" i="7"/>
  <c r="F248" i="17" s="1"/>
  <c r="DQ145" i="2"/>
  <c r="DT145" i="2"/>
  <c r="DC145" i="2"/>
  <c r="DQ140" i="2"/>
  <c r="DT140" i="2"/>
  <c r="DC140" i="2"/>
  <c r="AX140" i="2"/>
  <c r="G140" i="27" s="1"/>
  <c r="H140" i="27"/>
  <c r="L140" i="27" s="1"/>
  <c r="M140" i="27" s="1"/>
  <c r="N140" i="27" s="1"/>
  <c r="BO140" i="2"/>
  <c r="BU140" i="2" s="1"/>
  <c r="BQ140" i="2"/>
  <c r="BW140" i="2" s="1"/>
  <c r="BP140" i="2"/>
  <c r="BV140" i="2" s="1"/>
  <c r="O140" i="7"/>
  <c r="F243" i="17" s="1"/>
  <c r="H145" i="27"/>
  <c r="L145" i="27" s="1"/>
  <c r="M145" i="27" s="1"/>
  <c r="N145" i="27" s="1"/>
  <c r="AX145" i="2"/>
  <c r="G145" i="27" s="1"/>
  <c r="BQ145" i="2"/>
  <c r="BW145" i="2" s="1"/>
  <c r="BP145" i="2"/>
  <c r="BV145" i="2" s="1"/>
  <c r="BO145" i="2"/>
  <c r="BU145" i="2" s="1"/>
  <c r="J126" i="25"/>
  <c r="BJ126" i="25" s="1"/>
  <c r="J121" i="25"/>
  <c r="P143" i="6"/>
  <c r="AV143" i="2" s="1"/>
  <c r="CX143" i="2"/>
  <c r="CR143" i="2"/>
  <c r="CL143" i="2"/>
  <c r="CT143" i="2"/>
  <c r="CP143" i="2"/>
  <c r="CK143" i="2"/>
  <c r="CY143" i="2"/>
  <c r="CS143" i="2"/>
  <c r="CO143" i="2"/>
  <c r="CQ143" i="2"/>
  <c r="CU143" i="2"/>
  <c r="CW143" i="2"/>
  <c r="CN143" i="2"/>
  <c r="CV143" i="2"/>
  <c r="DS145" i="2" l="1"/>
  <c r="DR145" i="2"/>
  <c r="DB145" i="2"/>
  <c r="DJ140" i="2"/>
  <c r="R145" i="2"/>
  <c r="P145" i="2"/>
  <c r="DU146" i="2"/>
  <c r="CH146" i="2" s="1"/>
  <c r="L152" i="2"/>
  <c r="M150" i="2"/>
  <c r="R140" i="2"/>
  <c r="P140" i="2"/>
  <c r="L151" i="2"/>
  <c r="M147" i="2"/>
  <c r="T26" i="1"/>
  <c r="V133" i="7"/>
  <c r="P133" i="6" s="1"/>
  <c r="AV133" i="2" s="1"/>
  <c r="T133" i="7" s="1"/>
  <c r="U133" i="7"/>
  <c r="R133" i="7"/>
  <c r="H236" i="17" s="1"/>
  <c r="CI133" i="2"/>
  <c r="CJ133" i="2"/>
  <c r="Q133" i="6"/>
  <c r="T143" i="7"/>
  <c r="P140" i="7"/>
  <c r="M142" i="2"/>
  <c r="N142" i="2" s="1"/>
  <c r="T26" i="21"/>
  <c r="L144" i="2"/>
  <c r="N144" i="2" s="1"/>
  <c r="CG141" i="2"/>
  <c r="AS141" i="2"/>
  <c r="BL141" i="2" s="1"/>
  <c r="BN141" i="2" s="1"/>
  <c r="AY141" i="2"/>
  <c r="H141" i="7" s="1"/>
  <c r="X141" i="7"/>
  <c r="K244" i="17" s="1"/>
  <c r="DB141" i="2"/>
  <c r="DS141" i="2"/>
  <c r="DR141" i="2"/>
  <c r="T132" i="7"/>
  <c r="S139" i="2"/>
  <c r="AP139" i="2"/>
  <c r="AD139" i="2"/>
  <c r="Y139" i="2"/>
  <c r="AK139" i="2"/>
  <c r="AA139" i="2"/>
  <c r="T139" i="2"/>
  <c r="W139" i="2"/>
  <c r="AC139" i="2"/>
  <c r="AM139" i="2"/>
  <c r="AQ139" i="2"/>
  <c r="AO139" i="2"/>
  <c r="AG139" i="2"/>
  <c r="AI139" i="2"/>
  <c r="V139" i="2"/>
  <c r="AN139" i="2"/>
  <c r="X139" i="2"/>
  <c r="Z139" i="2"/>
  <c r="AE139" i="2"/>
  <c r="AJ139" i="2"/>
  <c r="AF139" i="2"/>
  <c r="U139" i="2"/>
  <c r="AB139" i="2"/>
  <c r="AH139" i="2"/>
  <c r="AL139" i="2"/>
  <c r="AA146" i="2"/>
  <c r="X146" i="2"/>
  <c r="AM146" i="2"/>
  <c r="Y146" i="2"/>
  <c r="S146" i="2"/>
  <c r="AB146" i="2"/>
  <c r="W146" i="2"/>
  <c r="V146" i="2"/>
  <c r="T146" i="2"/>
  <c r="AP146" i="2"/>
  <c r="AQ146" i="2"/>
  <c r="AR146" i="2" s="1"/>
  <c r="AG146" i="2"/>
  <c r="U146" i="2"/>
  <c r="AH146" i="2"/>
  <c r="AJ146" i="2"/>
  <c r="Z146" i="2"/>
  <c r="AF146" i="2"/>
  <c r="AN146" i="2"/>
  <c r="AC146" i="2"/>
  <c r="AI146" i="2"/>
  <c r="AO146" i="2"/>
  <c r="AD146" i="2"/>
  <c r="AK146" i="2"/>
  <c r="AL146" i="2"/>
  <c r="AE146" i="2"/>
  <c r="DU139" i="2"/>
  <c r="CH139" i="2" s="1"/>
  <c r="CR138" i="2"/>
  <c r="CZ138" i="2"/>
  <c r="CX138" i="2"/>
  <c r="CN138" i="2"/>
  <c r="CL138" i="2"/>
  <c r="CV138" i="2"/>
  <c r="CQ138" i="2"/>
  <c r="CW138" i="2"/>
  <c r="CY138" i="2"/>
  <c r="CS138" i="2"/>
  <c r="CO138" i="2"/>
  <c r="CM138" i="2"/>
  <c r="CT138" i="2"/>
  <c r="CK138" i="2"/>
  <c r="I241" i="17"/>
  <c r="P138" i="6"/>
  <c r="AV138" i="2" s="1"/>
  <c r="U16" i="23"/>
  <c r="U17" i="23"/>
  <c r="CB140" i="2"/>
  <c r="U3" i="23"/>
  <c r="U13" i="23"/>
  <c r="CB145" i="2"/>
  <c r="BI126" i="25"/>
  <c r="DG126" i="25"/>
  <c r="DD126" i="25"/>
  <c r="DH126" i="25"/>
  <c r="DE126" i="25"/>
  <c r="DF126" i="25"/>
  <c r="DI126" i="25"/>
  <c r="BK126" i="25"/>
  <c r="BK121" i="25"/>
  <c r="BJ121" i="25"/>
  <c r="DG121" i="25"/>
  <c r="DH121" i="25"/>
  <c r="DF121" i="25"/>
  <c r="BI121" i="25"/>
  <c r="DE121" i="25"/>
  <c r="DI121" i="25"/>
  <c r="DD121" i="25"/>
  <c r="CA145" i="2" l="1"/>
  <c r="DK145" i="2"/>
  <c r="DK140" i="2"/>
  <c r="U16" i="21"/>
  <c r="U16" i="1"/>
  <c r="U17" i="21"/>
  <c r="U17" i="1"/>
  <c r="U3" i="21"/>
  <c r="U3" i="1"/>
  <c r="U13" i="21"/>
  <c r="U13" i="1"/>
  <c r="CL133" i="2"/>
  <c r="CZ133" i="2"/>
  <c r="CR133" i="2"/>
  <c r="CX133" i="2"/>
  <c r="CP133" i="2"/>
  <c r="CN133" i="2"/>
  <c r="CT133" i="2"/>
  <c r="CV133" i="2"/>
  <c r="CU133" i="2"/>
  <c r="CW133" i="2"/>
  <c r="CK133" i="2"/>
  <c r="CO133" i="2"/>
  <c r="CY133" i="2"/>
  <c r="CM133" i="2"/>
  <c r="CQ133" i="2"/>
  <c r="CS133" i="2"/>
  <c r="CA141" i="2"/>
  <c r="T138" i="7"/>
  <c r="AX141" i="2"/>
  <c r="G141" i="27" s="1"/>
  <c r="H141" i="27"/>
  <c r="L141" i="27" s="1"/>
  <c r="M141" i="27" s="1"/>
  <c r="N141" i="27" s="1"/>
  <c r="BQ141" i="2"/>
  <c r="BW141" i="2" s="1"/>
  <c r="BP141" i="2"/>
  <c r="BV141" i="2" s="1"/>
  <c r="BO141" i="2"/>
  <c r="BU141" i="2" s="1"/>
  <c r="DQ141" i="2"/>
  <c r="DC141" i="2"/>
  <c r="DT141" i="2"/>
  <c r="CB141" i="2" s="1"/>
  <c r="Q141" i="7" s="1"/>
  <c r="O141" i="7"/>
  <c r="F244" i="17" s="1"/>
  <c r="T144" i="2"/>
  <c r="AC144" i="2"/>
  <c r="AK144" i="2"/>
  <c r="Y144" i="2"/>
  <c r="AQ144" i="2"/>
  <c r="AO144" i="2"/>
  <c r="W144" i="2"/>
  <c r="AJ144" i="2"/>
  <c r="U144" i="2"/>
  <c r="AH144" i="2"/>
  <c r="S144" i="2"/>
  <c r="AG144" i="2"/>
  <c r="AP144" i="2"/>
  <c r="AF144" i="2"/>
  <c r="AL144" i="2"/>
  <c r="X144" i="2"/>
  <c r="AD144" i="2"/>
  <c r="AN144" i="2"/>
  <c r="AA144" i="2"/>
  <c r="V144" i="2"/>
  <c r="AE144" i="2"/>
  <c r="Z144" i="2"/>
  <c r="DU144" i="2"/>
  <c r="CH144" i="2" s="1"/>
  <c r="AI144" i="2"/>
  <c r="AB144" i="2"/>
  <c r="AM144" i="2"/>
  <c r="AQ142" i="2"/>
  <c r="S142" i="2"/>
  <c r="AL142" i="2"/>
  <c r="Z142" i="2"/>
  <c r="AO142" i="2"/>
  <c r="W142" i="2"/>
  <c r="AK142" i="2"/>
  <c r="V142" i="2"/>
  <c r="AM142" i="2"/>
  <c r="U142" i="2"/>
  <c r="AA142" i="2"/>
  <c r="AE142" i="2"/>
  <c r="AC142" i="2"/>
  <c r="AP142" i="2"/>
  <c r="Y142" i="2"/>
  <c r="AF142" i="2"/>
  <c r="AJ142" i="2"/>
  <c r="T142" i="2"/>
  <c r="AG142" i="2"/>
  <c r="DU142" i="2"/>
  <c r="CH142" i="2" s="1"/>
  <c r="X142" i="2"/>
  <c r="AD142" i="2"/>
  <c r="AB142" i="2"/>
  <c r="AH142" i="2"/>
  <c r="AI142" i="2"/>
  <c r="AN142" i="2"/>
  <c r="W146" i="7"/>
  <c r="J249" i="17" s="1"/>
  <c r="CF146" i="2"/>
  <c r="AT146" i="2"/>
  <c r="AW146" i="2"/>
  <c r="G146" i="7" s="1"/>
  <c r="AR139" i="2"/>
  <c r="DP154" i="25"/>
  <c r="DN154" i="25" s="1"/>
  <c r="DP154" i="2"/>
  <c r="Q140" i="7"/>
  <c r="G243" i="17" s="1"/>
  <c r="O140" i="6"/>
  <c r="CC140" i="2"/>
  <c r="DL140" i="2"/>
  <c r="DM140" i="2" s="1"/>
  <c r="CD140" i="2"/>
  <c r="Q145" i="7"/>
  <c r="DL145" i="2"/>
  <c r="DM145" i="2" s="1"/>
  <c r="CC145" i="2"/>
  <c r="CD145" i="2"/>
  <c r="O145" i="6"/>
  <c r="P145" i="7" l="1"/>
  <c r="G248" i="17" s="1"/>
  <c r="DJ145" i="2"/>
  <c r="CD141" i="2"/>
  <c r="R141" i="7" s="1"/>
  <c r="H244" i="17" s="1"/>
  <c r="L154" i="2"/>
  <c r="M155" i="2"/>
  <c r="L153" i="2"/>
  <c r="M154" i="2"/>
  <c r="P141" i="2"/>
  <c r="R141" i="2"/>
  <c r="DJ141" i="2"/>
  <c r="DK141" i="2"/>
  <c r="O141" i="6"/>
  <c r="CC141" i="2"/>
  <c r="AR144" i="2"/>
  <c r="DL141" i="2"/>
  <c r="DM141" i="2" s="1"/>
  <c r="CI141" i="2"/>
  <c r="P141" i="7"/>
  <c r="G244" i="17" s="1"/>
  <c r="U2" i="23"/>
  <c r="U6" i="23"/>
  <c r="AR142" i="2"/>
  <c r="CF139" i="2"/>
  <c r="W139" i="7"/>
  <c r="J242" i="17" s="1"/>
  <c r="AW139" i="2"/>
  <c r="G139" i="7" s="1"/>
  <c r="AT139" i="2"/>
  <c r="AS146" i="2"/>
  <c r="BL146" i="2" s="1"/>
  <c r="BN146" i="2" s="1"/>
  <c r="AY146" i="2"/>
  <c r="H146" i="7" s="1"/>
  <c r="X146" i="7"/>
  <c r="K249" i="17" s="1"/>
  <c r="CG146" i="2"/>
  <c r="O146" i="7" s="1"/>
  <c r="F249" i="17" s="1"/>
  <c r="DS146" i="2"/>
  <c r="DR146" i="2"/>
  <c r="DB146" i="2"/>
  <c r="V145" i="7"/>
  <c r="U145" i="7"/>
  <c r="R145" i="7"/>
  <c r="H248" i="17" s="1"/>
  <c r="CJ145" i="2"/>
  <c r="CL145" i="2" s="1"/>
  <c r="Q145" i="6"/>
  <c r="CI145" i="2"/>
  <c r="CK145" i="2" s="1"/>
  <c r="S145" i="7"/>
  <c r="I248" i="17" s="1"/>
  <c r="CI140" i="2"/>
  <c r="CS140" i="2" s="1"/>
  <c r="Q140" i="6"/>
  <c r="CJ140" i="2"/>
  <c r="CR140" i="2" s="1"/>
  <c r="R140" i="7"/>
  <c r="H243" i="17" s="1"/>
  <c r="S140" i="7"/>
  <c r="V140" i="7"/>
  <c r="U140" i="7"/>
  <c r="N154" i="2" l="1"/>
  <c r="CJ141" i="2"/>
  <c r="Q141" i="6"/>
  <c r="CK141" i="2"/>
  <c r="CM141" i="2"/>
  <c r="CW141" i="2"/>
  <c r="CT141" i="2"/>
  <c r="CR141" i="2"/>
  <c r="CY141" i="2"/>
  <c r="CU141" i="2"/>
  <c r="CS141" i="2"/>
  <c r="CQ141" i="2"/>
  <c r="CN141" i="2"/>
  <c r="CZ141" i="2"/>
  <c r="W144" i="7"/>
  <c r="J247" i="17" s="1"/>
  <c r="V141" i="7"/>
  <c r="CO141" i="2"/>
  <c r="CP141" i="2"/>
  <c r="CV141" i="2"/>
  <c r="W154" i="2"/>
  <c r="AQ154" i="2"/>
  <c r="AI154" i="2"/>
  <c r="U154" i="2"/>
  <c r="T154" i="2"/>
  <c r="AE154" i="2"/>
  <c r="AM154" i="2"/>
  <c r="AO154" i="2"/>
  <c r="Z154" i="2"/>
  <c r="AC154" i="2"/>
  <c r="AL154" i="2"/>
  <c r="S154" i="2"/>
  <c r="AJ154" i="2"/>
  <c r="AH154" i="2"/>
  <c r="V154" i="2"/>
  <c r="AP154" i="2"/>
  <c r="X154" i="2"/>
  <c r="AK154" i="2"/>
  <c r="AB154" i="2"/>
  <c r="AF154" i="2"/>
  <c r="AD154" i="2"/>
  <c r="AA154" i="2"/>
  <c r="AN154" i="2"/>
  <c r="AG154" i="2"/>
  <c r="Y154" i="2"/>
  <c r="U6" i="21"/>
  <c r="U6" i="1"/>
  <c r="U2" i="21"/>
  <c r="U2" i="1"/>
  <c r="S141" i="7"/>
  <c r="I244" i="17" s="1"/>
  <c r="CL141" i="2"/>
  <c r="CX141" i="2"/>
  <c r="CF144" i="2"/>
  <c r="DB144" i="2" s="1"/>
  <c r="AT144" i="2"/>
  <c r="AS144" i="2" s="1"/>
  <c r="BL144" i="2" s="1"/>
  <c r="BN144" i="2" s="1"/>
  <c r="AW144" i="2"/>
  <c r="G144" i="7" s="1"/>
  <c r="U141" i="7"/>
  <c r="W142" i="7"/>
  <c r="J245" i="17" s="1"/>
  <c r="AW142" i="2"/>
  <c r="G142" i="7" s="1"/>
  <c r="CF142" i="2"/>
  <c r="AT142" i="2"/>
  <c r="DP147" i="25"/>
  <c r="DN147" i="25" s="1"/>
  <c r="DP147" i="2"/>
  <c r="DN147" i="2" s="1"/>
  <c r="CA146" i="2"/>
  <c r="X139" i="7"/>
  <c r="K242" i="17" s="1"/>
  <c r="AY139" i="2"/>
  <c r="H139" i="7" s="1"/>
  <c r="AS139" i="2"/>
  <c r="BL139" i="2" s="1"/>
  <c r="CG139" i="2"/>
  <c r="O139" i="7" s="1"/>
  <c r="F242" i="17" s="1"/>
  <c r="DR139" i="2"/>
  <c r="DS139" i="2"/>
  <c r="DB139" i="2"/>
  <c r="DT146" i="2"/>
  <c r="CB146" i="2" s="1"/>
  <c r="DC146" i="2"/>
  <c r="DQ146" i="2"/>
  <c r="H146" i="27"/>
  <c r="L146" i="27" s="1"/>
  <c r="M146" i="27" s="1"/>
  <c r="N146" i="27" s="1"/>
  <c r="AX146" i="2"/>
  <c r="G146" i="27" s="1"/>
  <c r="BQ146" i="2"/>
  <c r="BW146" i="2" s="1"/>
  <c r="BO146" i="2"/>
  <c r="BU146" i="2" s="1"/>
  <c r="BP146" i="2"/>
  <c r="BV146" i="2" s="1"/>
  <c r="CU145" i="2"/>
  <c r="CM145" i="2"/>
  <c r="CO145" i="2"/>
  <c r="P145" i="6"/>
  <c r="AV145" i="2" s="1"/>
  <c r="CL140" i="2"/>
  <c r="CU140" i="2"/>
  <c r="CK140" i="2"/>
  <c r="CQ140" i="2"/>
  <c r="CO140" i="2"/>
  <c r="CZ145" i="2"/>
  <c r="CV145" i="2"/>
  <c r="CW140" i="2"/>
  <c r="CY140" i="2"/>
  <c r="CZ140" i="2"/>
  <c r="CV140" i="2"/>
  <c r="CX140" i="2"/>
  <c r="CP140" i="2"/>
  <c r="CM140" i="2"/>
  <c r="CN140" i="2"/>
  <c r="CW145" i="2"/>
  <c r="CT145" i="2"/>
  <c r="CQ145" i="2"/>
  <c r="CS145" i="2"/>
  <c r="CY145" i="2"/>
  <c r="CT140" i="2"/>
  <c r="CX145" i="2"/>
  <c r="CP145" i="2"/>
  <c r="CR145" i="2"/>
  <c r="CN145" i="2"/>
  <c r="I243" i="17"/>
  <c r="P140" i="6"/>
  <c r="AV140" i="2" s="1"/>
  <c r="DS144" i="2" l="1"/>
  <c r="DR144" i="2"/>
  <c r="DJ146" i="2"/>
  <c r="R146" i="2"/>
  <c r="P146" i="2"/>
  <c r="DK146" i="2"/>
  <c r="P141" i="6"/>
  <c r="AV141" i="2" s="1"/>
  <c r="CG144" i="2"/>
  <c r="DQ144" i="2" s="1"/>
  <c r="X144" i="7"/>
  <c r="K247" i="17" s="1"/>
  <c r="AY144" i="2"/>
  <c r="H144" i="7" s="1"/>
  <c r="M148" i="2"/>
  <c r="L147" i="2"/>
  <c r="N147" i="2" s="1"/>
  <c r="BN139" i="2"/>
  <c r="P146" i="7"/>
  <c r="T140" i="7"/>
  <c r="T145" i="7"/>
  <c r="BQ144" i="2"/>
  <c r="BW144" i="2" s="1"/>
  <c r="BP144" i="2"/>
  <c r="BV144" i="2" s="1"/>
  <c r="H144" i="27"/>
  <c r="L144" i="27" s="1"/>
  <c r="M144" i="27" s="1"/>
  <c r="N144" i="27" s="1"/>
  <c r="AX144" i="2"/>
  <c r="G144" i="27" s="1"/>
  <c r="BO144" i="2"/>
  <c r="BU144" i="2" s="1"/>
  <c r="CA144" i="2"/>
  <c r="AY142" i="2"/>
  <c r="H142" i="7" s="1"/>
  <c r="AS142" i="2"/>
  <c r="BL142" i="2" s="1"/>
  <c r="BN142" i="2" s="1"/>
  <c r="X142" i="7"/>
  <c r="K245" i="17" s="1"/>
  <c r="CG142" i="2"/>
  <c r="O142" i="7" s="1"/>
  <c r="F245" i="17" s="1"/>
  <c r="DR142" i="2"/>
  <c r="DS142" i="2"/>
  <c r="DB142" i="2"/>
  <c r="DC144" i="2"/>
  <c r="DT144" i="2"/>
  <c r="CB144" i="2" s="1"/>
  <c r="CA139" i="2"/>
  <c r="DT139" i="2"/>
  <c r="DQ139" i="2"/>
  <c r="DC139" i="2"/>
  <c r="BP139" i="2"/>
  <c r="BV139" i="2" s="1"/>
  <c r="BQ139" i="2"/>
  <c r="BW139" i="2" s="1"/>
  <c r="H139" i="27"/>
  <c r="L139" i="27" s="1"/>
  <c r="M139" i="27" s="1"/>
  <c r="N139" i="27" s="1"/>
  <c r="AX139" i="2"/>
  <c r="G139" i="27" s="1"/>
  <c r="BO139" i="2"/>
  <c r="BU139" i="2" s="1"/>
  <c r="Q146" i="7"/>
  <c r="CC146" i="2"/>
  <c r="CD146" i="2"/>
  <c r="DL146" i="2"/>
  <c r="DM146" i="2" s="1"/>
  <c r="O146" i="6"/>
  <c r="U8" i="23"/>
  <c r="U14" i="23"/>
  <c r="O144" i="7" l="1"/>
  <c r="F247" i="17" s="1"/>
  <c r="U8" i="21"/>
  <c r="U8" i="1"/>
  <c r="U14" i="21"/>
  <c r="U14" i="1"/>
  <c r="DK144" i="2"/>
  <c r="DJ144" i="2"/>
  <c r="R144" i="2"/>
  <c r="P144" i="2"/>
  <c r="T141" i="7"/>
  <c r="G249" i="17"/>
  <c r="AC147" i="2"/>
  <c r="W147" i="2"/>
  <c r="Z147" i="2"/>
  <c r="T147" i="2"/>
  <c r="AA147" i="2"/>
  <c r="AK147" i="2"/>
  <c r="AM147" i="2"/>
  <c r="AQ147" i="2"/>
  <c r="V147" i="2"/>
  <c r="AE147" i="2"/>
  <c r="AD147" i="2"/>
  <c r="AJ147" i="2"/>
  <c r="AB147" i="2"/>
  <c r="U147" i="2"/>
  <c r="AO147" i="2"/>
  <c r="AN147" i="2"/>
  <c r="AF147" i="2"/>
  <c r="AH147" i="2"/>
  <c r="AP147" i="2"/>
  <c r="S147" i="2"/>
  <c r="Y147" i="2"/>
  <c r="AG147" i="2"/>
  <c r="AL147" i="2"/>
  <c r="AI147" i="2"/>
  <c r="X147" i="2"/>
  <c r="DU147" i="2"/>
  <c r="CH147" i="2" s="1"/>
  <c r="DJ139" i="2"/>
  <c r="R139" i="2"/>
  <c r="P139" i="2"/>
  <c r="Q144" i="7"/>
  <c r="S146" i="7"/>
  <c r="I249" i="17" s="1"/>
  <c r="CA142" i="2"/>
  <c r="P144" i="7"/>
  <c r="O144" i="6"/>
  <c r="CD144" i="2"/>
  <c r="DL144" i="2"/>
  <c r="DM144" i="2" s="1"/>
  <c r="CC144" i="2"/>
  <c r="DQ142" i="2"/>
  <c r="DC142" i="2"/>
  <c r="DT142" i="2"/>
  <c r="CB142" i="2" s="1"/>
  <c r="BP142" i="2"/>
  <c r="BV142" i="2" s="1"/>
  <c r="DO156" i="2" s="1"/>
  <c r="H142" i="27"/>
  <c r="L142" i="27" s="1"/>
  <c r="M142" i="27" s="1"/>
  <c r="N142" i="27" s="1"/>
  <c r="AX142" i="2"/>
  <c r="G142" i="27" s="1"/>
  <c r="BQ142" i="2"/>
  <c r="BW142" i="2" s="1"/>
  <c r="BO142" i="2"/>
  <c r="BU142" i="2" s="1"/>
  <c r="U11" i="23"/>
  <c r="U12" i="23"/>
  <c r="V146" i="7"/>
  <c r="U146" i="7"/>
  <c r="R146" i="7"/>
  <c r="H249" i="17" s="1"/>
  <c r="Q146" i="6"/>
  <c r="CI146" i="2"/>
  <c r="CJ146" i="2"/>
  <c r="DP148" i="25"/>
  <c r="DN148" i="25" s="1"/>
  <c r="DP148" i="2"/>
  <c r="DN148" i="2" s="1"/>
  <c r="U4" i="23"/>
  <c r="DO151" i="2"/>
  <c r="DO153" i="2"/>
  <c r="U19" i="23"/>
  <c r="DO152" i="2"/>
  <c r="CB139" i="2"/>
  <c r="P139" i="7"/>
  <c r="L148" i="2" l="1"/>
  <c r="N148" i="2" s="1"/>
  <c r="M149" i="2"/>
  <c r="DK142" i="2"/>
  <c r="DJ142" i="2"/>
  <c r="AR147" i="2"/>
  <c r="AW147" i="2" s="1"/>
  <c r="G147" i="7" s="1"/>
  <c r="P146" i="6"/>
  <c r="AV146" i="2" s="1"/>
  <c r="T146" i="7" s="1"/>
  <c r="U12" i="21"/>
  <c r="U12" i="1"/>
  <c r="U11" i="21"/>
  <c r="U11" i="1"/>
  <c r="P142" i="2"/>
  <c r="R142" i="2"/>
  <c r="DO157" i="2"/>
  <c r="DO155" i="2"/>
  <c r="DO154" i="2"/>
  <c r="DN154" i="2" s="1"/>
  <c r="DU154" i="2" s="1"/>
  <c r="CH154" i="2" s="1"/>
  <c r="AR154" i="2" s="1"/>
  <c r="DO158" i="2"/>
  <c r="DK139" i="2"/>
  <c r="U19" i="21"/>
  <c r="U19" i="1"/>
  <c r="U4" i="21"/>
  <c r="U4" i="1"/>
  <c r="G247" i="17"/>
  <c r="Q139" i="7"/>
  <c r="G242" i="17" s="1"/>
  <c r="O142" i="6"/>
  <c r="Q142" i="7"/>
  <c r="S144" i="7"/>
  <c r="I247" i="17" s="1"/>
  <c r="R144" i="7"/>
  <c r="H247" i="17" s="1"/>
  <c r="Q144" i="6"/>
  <c r="CI144" i="2"/>
  <c r="CM144" i="2" s="1"/>
  <c r="CJ144" i="2"/>
  <c r="CL144" i="2" s="1"/>
  <c r="DP152" i="2"/>
  <c r="DN152" i="2" s="1"/>
  <c r="DP152" i="25"/>
  <c r="DN152" i="25" s="1"/>
  <c r="U144" i="7"/>
  <c r="V144" i="7"/>
  <c r="DP150" i="2"/>
  <c r="DN150" i="2" s="1"/>
  <c r="DP150" i="25"/>
  <c r="DN150" i="25" s="1"/>
  <c r="P142" i="7"/>
  <c r="CC142" i="2"/>
  <c r="DL142" i="2"/>
  <c r="DM142" i="2" s="1"/>
  <c r="CD142" i="2"/>
  <c r="U9" i="23"/>
  <c r="U18" i="23"/>
  <c r="O139" i="6"/>
  <c r="U139" i="7" s="1"/>
  <c r="DL139" i="2"/>
  <c r="DM139" i="2" s="1"/>
  <c r="DP151" i="25"/>
  <c r="DN151" i="25" s="1"/>
  <c r="DP151" i="2"/>
  <c r="DN151" i="2" s="1"/>
  <c r="DP149" i="25"/>
  <c r="DN149" i="25" s="1"/>
  <c r="DP149" i="2"/>
  <c r="DN149" i="2" s="1"/>
  <c r="CC139" i="2"/>
  <c r="CV146" i="2"/>
  <c r="CX146" i="2"/>
  <c r="CP146" i="2"/>
  <c r="CN146" i="2"/>
  <c r="CL146" i="2"/>
  <c r="CZ146" i="2"/>
  <c r="CT146" i="2"/>
  <c r="CR146" i="2"/>
  <c r="CQ146" i="2"/>
  <c r="CO146" i="2"/>
  <c r="CS146" i="2"/>
  <c r="CU146" i="2"/>
  <c r="CY146" i="2"/>
  <c r="CM146" i="2"/>
  <c r="CK146" i="2"/>
  <c r="CW146" i="2"/>
  <c r="CD139" i="2"/>
  <c r="J131" i="25"/>
  <c r="CF154" i="2" l="1"/>
  <c r="W147" i="7"/>
  <c r="J250" i="17" s="1"/>
  <c r="AT147" i="2"/>
  <c r="AS147" i="2" s="1"/>
  <c r="BL147" i="2" s="1"/>
  <c r="AH148" i="2"/>
  <c r="AI148" i="2"/>
  <c r="AF148" i="2"/>
  <c r="AE148" i="2"/>
  <c r="AA148" i="2"/>
  <c r="Z148" i="2"/>
  <c r="AL148" i="2"/>
  <c r="V148" i="2"/>
  <c r="AQ148" i="2"/>
  <c r="AG148" i="2"/>
  <c r="U148" i="2"/>
  <c r="AM148" i="2"/>
  <c r="AP148" i="2"/>
  <c r="AC148" i="2"/>
  <c r="X148" i="2"/>
  <c r="AD148" i="2"/>
  <c r="AN148" i="2"/>
  <c r="AJ148" i="2"/>
  <c r="S148" i="2"/>
  <c r="AO148" i="2"/>
  <c r="T148" i="2"/>
  <c r="AB148" i="2"/>
  <c r="W148" i="2"/>
  <c r="AK148" i="2"/>
  <c r="Y148" i="2"/>
  <c r="CF147" i="2"/>
  <c r="DR147" i="2" s="1"/>
  <c r="DU148" i="2"/>
  <c r="CH148" i="2" s="1"/>
  <c r="L150" i="2"/>
  <c r="N150" i="2" s="1"/>
  <c r="M152" i="2"/>
  <c r="N152" i="2" s="1"/>
  <c r="W154" i="7"/>
  <c r="J257" i="17" s="1"/>
  <c r="AT154" i="2"/>
  <c r="X154" i="7" s="1"/>
  <c r="K257" i="17" s="1"/>
  <c r="AW154" i="2"/>
  <c r="G154" i="7" s="1"/>
  <c r="U18" i="21"/>
  <c r="U18" i="1"/>
  <c r="U9" i="21"/>
  <c r="U9" i="1"/>
  <c r="CG147" i="2"/>
  <c r="P144" i="6"/>
  <c r="AV144" i="2" s="1"/>
  <c r="L149" i="2"/>
  <c r="N149" i="2" s="1"/>
  <c r="M151" i="2"/>
  <c r="N151" i="2" s="1"/>
  <c r="CP144" i="2"/>
  <c r="CT144" i="2"/>
  <c r="V139" i="7"/>
  <c r="CZ144" i="2"/>
  <c r="CY144" i="2"/>
  <c r="CU144" i="2"/>
  <c r="CN144" i="2"/>
  <c r="G245" i="17"/>
  <c r="F26" i="13" s="1"/>
  <c r="V142" i="7"/>
  <c r="U142" i="7"/>
  <c r="DP155" i="25"/>
  <c r="DN155" i="25" s="1"/>
  <c r="DP155" i="2"/>
  <c r="DN155" i="2" s="1"/>
  <c r="DP153" i="2"/>
  <c r="DN153" i="2" s="1"/>
  <c r="DP153" i="25"/>
  <c r="DN153" i="25" s="1"/>
  <c r="CJ142" i="2"/>
  <c r="CL142" i="2" s="1"/>
  <c r="R142" i="7"/>
  <c r="H245" i="17" s="1"/>
  <c r="Q142" i="6"/>
  <c r="CI142" i="2"/>
  <c r="CW142" i="2" s="1"/>
  <c r="U26" i="23"/>
  <c r="S142" i="7"/>
  <c r="U27" i="23"/>
  <c r="CV144" i="2"/>
  <c r="CX144" i="2"/>
  <c r="CR144" i="2"/>
  <c r="CK144" i="2"/>
  <c r="CO144" i="2"/>
  <c r="CQ144" i="2"/>
  <c r="CS144" i="2"/>
  <c r="CW144" i="2"/>
  <c r="R139" i="7"/>
  <c r="H242" i="17" s="1"/>
  <c r="CJ139" i="2"/>
  <c r="CL139" i="2" s="1"/>
  <c r="CI139" i="2"/>
  <c r="CK139" i="2" s="1"/>
  <c r="Q139" i="6"/>
  <c r="S139" i="7"/>
  <c r="I242" i="17" s="1"/>
  <c r="DB154" i="2"/>
  <c r="DR154" i="2"/>
  <c r="DS154" i="2"/>
  <c r="DI131" i="25"/>
  <c r="DD131" i="25"/>
  <c r="DE131" i="25"/>
  <c r="DG131" i="25"/>
  <c r="BI131" i="25"/>
  <c r="DH131" i="25"/>
  <c r="DF131" i="25"/>
  <c r="BJ131" i="25"/>
  <c r="BK131" i="25"/>
  <c r="U26" i="1" l="1"/>
  <c r="X147" i="7"/>
  <c r="K250" i="17" s="1"/>
  <c r="AY147" i="2"/>
  <c r="H147" i="7" s="1"/>
  <c r="CG154" i="2"/>
  <c r="AS154" i="2"/>
  <c r="BL154" i="2" s="1"/>
  <c r="BN154" i="2" s="1"/>
  <c r="AY154" i="2"/>
  <c r="H154" i="7" s="1"/>
  <c r="DB147" i="2"/>
  <c r="DS147" i="2"/>
  <c r="BN147" i="2"/>
  <c r="AR148" i="2"/>
  <c r="AG152" i="2"/>
  <c r="AA152" i="2"/>
  <c r="X152" i="2"/>
  <c r="Z152" i="2"/>
  <c r="AO152" i="2"/>
  <c r="AD152" i="2"/>
  <c r="AL152" i="2"/>
  <c r="AM152" i="2"/>
  <c r="AN152" i="2"/>
  <c r="U152" i="2"/>
  <c r="T152" i="2"/>
  <c r="S152" i="2"/>
  <c r="W152" i="2"/>
  <c r="AJ152" i="2"/>
  <c r="AQ152" i="2"/>
  <c r="AP152" i="2"/>
  <c r="AC152" i="2"/>
  <c r="AF152" i="2"/>
  <c r="AK152" i="2"/>
  <c r="AH152" i="2"/>
  <c r="Y152" i="2"/>
  <c r="AB152" i="2"/>
  <c r="V152" i="2"/>
  <c r="AI152" i="2"/>
  <c r="AE152" i="2"/>
  <c r="U26" i="21"/>
  <c r="V150" i="2"/>
  <c r="AJ150" i="2"/>
  <c r="AA150" i="2"/>
  <c r="Z150" i="2"/>
  <c r="AO150" i="2"/>
  <c r="AB150" i="2"/>
  <c r="AM150" i="2"/>
  <c r="T150" i="2"/>
  <c r="AH150" i="2"/>
  <c r="AK150" i="2"/>
  <c r="AC150" i="2"/>
  <c r="W150" i="2"/>
  <c r="AL150" i="2"/>
  <c r="AD150" i="2"/>
  <c r="S150" i="2"/>
  <c r="U150" i="2"/>
  <c r="Y150" i="2"/>
  <c r="AI150" i="2"/>
  <c r="AG150" i="2"/>
  <c r="AP150" i="2"/>
  <c r="X150" i="2"/>
  <c r="AF150" i="2"/>
  <c r="AE150" i="2"/>
  <c r="AQ150" i="2"/>
  <c r="AN150" i="2"/>
  <c r="DU152" i="2"/>
  <c r="CH152" i="2" s="1"/>
  <c r="DU150" i="2"/>
  <c r="CH150" i="2" s="1"/>
  <c r="M153" i="2"/>
  <c r="N153" i="2" s="1"/>
  <c r="L155" i="2"/>
  <c r="N155" i="2" s="1"/>
  <c r="AX147" i="2"/>
  <c r="G147" i="27" s="1"/>
  <c r="H147" i="27"/>
  <c r="L147" i="27" s="1"/>
  <c r="M147" i="27" s="1"/>
  <c r="N147" i="27" s="1"/>
  <c r="BP147" i="2"/>
  <c r="BV147" i="2" s="1"/>
  <c r="BQ147" i="2"/>
  <c r="BW147" i="2" s="1"/>
  <c r="BO147" i="2"/>
  <c r="BU147" i="2" s="1"/>
  <c r="DT147" i="2"/>
  <c r="CB147" i="2" s="1"/>
  <c r="DQ147" i="2"/>
  <c r="O147" i="7"/>
  <c r="F250" i="17" s="1"/>
  <c r="DC147" i="2"/>
  <c r="T144" i="7"/>
  <c r="AB151" i="2"/>
  <c r="W151" i="2"/>
  <c r="AK151" i="2"/>
  <c r="V151" i="2"/>
  <c r="AL151" i="2"/>
  <c r="AQ151" i="2"/>
  <c r="AI151" i="2"/>
  <c r="AM151" i="2"/>
  <c r="AJ151" i="2"/>
  <c r="U151" i="2"/>
  <c r="AN151" i="2"/>
  <c r="Y151" i="2"/>
  <c r="AC151" i="2"/>
  <c r="AG151" i="2"/>
  <c r="AH151" i="2"/>
  <c r="AO151" i="2"/>
  <c r="X151" i="2"/>
  <c r="AA151" i="2"/>
  <c r="AF151" i="2"/>
  <c r="AP151" i="2"/>
  <c r="Z151" i="2"/>
  <c r="S151" i="2"/>
  <c r="T151" i="2"/>
  <c r="AE151" i="2"/>
  <c r="AD151" i="2"/>
  <c r="DU151" i="2"/>
  <c r="CH151" i="2" s="1"/>
  <c r="Y149" i="2"/>
  <c r="V149" i="2"/>
  <c r="AH149" i="2"/>
  <c r="AO149" i="2"/>
  <c r="AP149" i="2"/>
  <c r="AQ149" i="2"/>
  <c r="AJ149" i="2"/>
  <c r="S149" i="2"/>
  <c r="Z149" i="2"/>
  <c r="AM149" i="2"/>
  <c r="AN149" i="2"/>
  <c r="AK149" i="2"/>
  <c r="AI149" i="2"/>
  <c r="X149" i="2"/>
  <c r="AL149" i="2"/>
  <c r="AC149" i="2"/>
  <c r="AE149" i="2"/>
  <c r="AG149" i="2"/>
  <c r="AA149" i="2"/>
  <c r="AD149" i="2"/>
  <c r="W149" i="2"/>
  <c r="AB149" i="2"/>
  <c r="T149" i="2"/>
  <c r="AF149" i="2"/>
  <c r="U149" i="2"/>
  <c r="DU149" i="2"/>
  <c r="CH149" i="2" s="1"/>
  <c r="CP142" i="2"/>
  <c r="CT142" i="2"/>
  <c r="CV142" i="2"/>
  <c r="CN142" i="2"/>
  <c r="CX142" i="2"/>
  <c r="CZ142" i="2"/>
  <c r="CR142" i="2"/>
  <c r="CU142" i="2"/>
  <c r="CT139" i="2"/>
  <c r="CO142" i="2"/>
  <c r="CM142" i="2"/>
  <c r="CY142" i="2"/>
  <c r="CQ142" i="2"/>
  <c r="I245" i="17"/>
  <c r="P142" i="6"/>
  <c r="AV142" i="2" s="1"/>
  <c r="CP139" i="2"/>
  <c r="CQ139" i="2"/>
  <c r="D26" i="13"/>
  <c r="CK142" i="2"/>
  <c r="CS142" i="2"/>
  <c r="CA154" i="2"/>
  <c r="CR139" i="2"/>
  <c r="CV139" i="2"/>
  <c r="CX139" i="2"/>
  <c r="CW139" i="2"/>
  <c r="CY139" i="2"/>
  <c r="CO139" i="2"/>
  <c r="CM139" i="2"/>
  <c r="CS139" i="2"/>
  <c r="CZ139" i="2"/>
  <c r="DT154" i="2"/>
  <c r="DC154" i="2"/>
  <c r="DQ154" i="2"/>
  <c r="H154" i="27"/>
  <c r="L154" i="27" s="1"/>
  <c r="M154" i="27" s="1"/>
  <c r="N154" i="27" s="1"/>
  <c r="AX154" i="2"/>
  <c r="G154" i="27" s="1"/>
  <c r="BO154" i="2"/>
  <c r="BU154" i="2" s="1"/>
  <c r="BP154" i="2"/>
  <c r="BV154" i="2" s="1"/>
  <c r="BQ154" i="2"/>
  <c r="BW154" i="2" s="1"/>
  <c r="O154" i="7"/>
  <c r="F257" i="17" s="1"/>
  <c r="P139" i="6"/>
  <c r="AV139" i="2" s="1"/>
  <c r="CU139" i="2"/>
  <c r="CN139" i="2"/>
  <c r="CA147" i="2" l="1"/>
  <c r="AR151" i="2"/>
  <c r="Q147" i="7"/>
  <c r="DJ154" i="2"/>
  <c r="P154" i="2"/>
  <c r="R154" i="2"/>
  <c r="O147" i="6"/>
  <c r="V147" i="7" s="1"/>
  <c r="CC147" i="2"/>
  <c r="DL147" i="2"/>
  <c r="DM147" i="2" s="1"/>
  <c r="CD147" i="2"/>
  <c r="CI147" i="2" s="1"/>
  <c r="DJ147" i="2"/>
  <c r="R147" i="2"/>
  <c r="P147" i="2"/>
  <c r="DK147" i="2"/>
  <c r="P154" i="7"/>
  <c r="S147" i="7"/>
  <c r="I250" i="17" s="1"/>
  <c r="P147" i="7"/>
  <c r="G250" i="17" s="1"/>
  <c r="AR152" i="2"/>
  <c r="AT148" i="2"/>
  <c r="AW148" i="2"/>
  <c r="G148" i="7" s="1"/>
  <c r="W148" i="7"/>
  <c r="J251" i="17" s="1"/>
  <c r="CF148" i="2"/>
  <c r="AR150" i="2"/>
  <c r="AD155" i="2"/>
  <c r="S155" i="2"/>
  <c r="X155" i="2"/>
  <c r="AH155" i="2"/>
  <c r="W155" i="2"/>
  <c r="AC155" i="2"/>
  <c r="AP155" i="2"/>
  <c r="AN155" i="2"/>
  <c r="AQ155" i="2"/>
  <c r="AA155" i="2"/>
  <c r="AO155" i="2"/>
  <c r="AK155" i="2"/>
  <c r="V155" i="2"/>
  <c r="U155" i="2"/>
  <c r="AG155" i="2"/>
  <c r="AE155" i="2"/>
  <c r="AF155" i="2"/>
  <c r="Z155" i="2"/>
  <c r="AB155" i="2"/>
  <c r="AJ155" i="2"/>
  <c r="AL155" i="2"/>
  <c r="AM155" i="2"/>
  <c r="T155" i="2"/>
  <c r="AI155" i="2"/>
  <c r="Y155" i="2"/>
  <c r="T153" i="2"/>
  <c r="AH153" i="2"/>
  <c r="V153" i="2"/>
  <c r="AA153" i="2"/>
  <c r="Z153" i="2"/>
  <c r="AO153" i="2"/>
  <c r="AM153" i="2"/>
  <c r="W153" i="2"/>
  <c r="AP153" i="2"/>
  <c r="AK153" i="2"/>
  <c r="AN153" i="2"/>
  <c r="X153" i="2"/>
  <c r="AI153" i="2"/>
  <c r="AQ153" i="2"/>
  <c r="AJ153" i="2"/>
  <c r="S153" i="2"/>
  <c r="AD153" i="2"/>
  <c r="AL153" i="2"/>
  <c r="AF153" i="2"/>
  <c r="AC153" i="2"/>
  <c r="Y153" i="2"/>
  <c r="U153" i="2"/>
  <c r="AE153" i="2"/>
  <c r="AB153" i="2"/>
  <c r="AG153" i="2"/>
  <c r="DU155" i="2"/>
  <c r="CH155" i="2" s="1"/>
  <c r="DU153" i="2"/>
  <c r="CH153" i="2" s="1"/>
  <c r="V6" i="23"/>
  <c r="V7" i="23"/>
  <c r="DO159" i="2"/>
  <c r="AR149" i="2"/>
  <c r="W151" i="7"/>
  <c r="J254" i="17" s="1"/>
  <c r="AT151" i="2"/>
  <c r="AW151" i="2"/>
  <c r="G151" i="7" s="1"/>
  <c r="CF151" i="2"/>
  <c r="T139" i="7"/>
  <c r="T142" i="7"/>
  <c r="G26" i="13"/>
  <c r="CB154" i="2"/>
  <c r="V17" i="23"/>
  <c r="V3" i="23"/>
  <c r="U147" i="7" l="1"/>
  <c r="P147" i="6"/>
  <c r="AV147" i="2" s="1"/>
  <c r="Q147" i="6"/>
  <c r="R147" i="7"/>
  <c r="H250" i="17" s="1"/>
  <c r="CJ147" i="2"/>
  <c r="DK154" i="2"/>
  <c r="V3" i="21"/>
  <c r="V3" i="1"/>
  <c r="V17" i="21"/>
  <c r="V17" i="1"/>
  <c r="AT152" i="2"/>
  <c r="X152" i="7" s="1"/>
  <c r="K255" i="17" s="1"/>
  <c r="W150" i="7"/>
  <c r="J253" i="17" s="1"/>
  <c r="CF150" i="2"/>
  <c r="DR150" i="2" s="1"/>
  <c r="W152" i="7"/>
  <c r="J255" i="17" s="1"/>
  <c r="AW152" i="2"/>
  <c r="G152" i="7" s="1"/>
  <c r="V6" i="21"/>
  <c r="V6" i="1"/>
  <c r="CF152" i="2"/>
  <c r="DR152" i="2" s="1"/>
  <c r="V7" i="21"/>
  <c r="V7" i="1"/>
  <c r="CD154" i="2"/>
  <c r="T147" i="7"/>
  <c r="AW150" i="2"/>
  <c r="G150" i="7" s="1"/>
  <c r="AT150" i="2"/>
  <c r="X150" i="7" s="1"/>
  <c r="K253" i="17" s="1"/>
  <c r="DB148" i="2"/>
  <c r="DR148" i="2"/>
  <c r="DS148" i="2"/>
  <c r="AY148" i="2"/>
  <c r="H148" i="7" s="1"/>
  <c r="AS148" i="2"/>
  <c r="BL148" i="2" s="1"/>
  <c r="X148" i="7"/>
  <c r="K251" i="17" s="1"/>
  <c r="CG148" i="2"/>
  <c r="AS152" i="2"/>
  <c r="BL152" i="2" s="1"/>
  <c r="BN152" i="2" s="1"/>
  <c r="CG152" i="2"/>
  <c r="AY152" i="2"/>
  <c r="H152" i="7" s="1"/>
  <c r="DB150" i="2"/>
  <c r="DS150" i="2"/>
  <c r="AR153" i="2"/>
  <c r="AR155" i="2"/>
  <c r="DS151" i="2"/>
  <c r="DR151" i="2"/>
  <c r="DB151" i="2"/>
  <c r="X151" i="7"/>
  <c r="K254" i="17" s="1"/>
  <c r="AS151" i="2"/>
  <c r="BL151" i="2" s="1"/>
  <c r="BN151" i="2" s="1"/>
  <c r="CG151" i="2"/>
  <c r="AY151" i="2"/>
  <c r="H151" i="7" s="1"/>
  <c r="W149" i="7"/>
  <c r="J252" i="17" s="1"/>
  <c r="CF149" i="2"/>
  <c r="AT149" i="2"/>
  <c r="AW149" i="2"/>
  <c r="G149" i="7" s="1"/>
  <c r="CT147" i="2"/>
  <c r="CL147" i="2"/>
  <c r="CN147" i="2"/>
  <c r="CP147" i="2"/>
  <c r="CR147" i="2"/>
  <c r="CV147" i="2"/>
  <c r="CX147" i="2"/>
  <c r="CZ147" i="2"/>
  <c r="CU147" i="2"/>
  <c r="CY147" i="2"/>
  <c r="CM147" i="2"/>
  <c r="CQ147" i="2"/>
  <c r="CS147" i="2"/>
  <c r="CK147" i="2"/>
  <c r="CO147" i="2"/>
  <c r="CW147" i="2"/>
  <c r="CC154" i="2"/>
  <c r="Q154" i="7"/>
  <c r="G257" i="17" s="1"/>
  <c r="O154" i="6"/>
  <c r="DL154" i="2"/>
  <c r="DM154" i="2" s="1"/>
  <c r="CA148" i="2" l="1"/>
  <c r="CJ154" i="2"/>
  <c r="DS152" i="2"/>
  <c r="DB152" i="2"/>
  <c r="CA152" i="2" s="1"/>
  <c r="R154" i="7"/>
  <c r="H257" i="17" s="1"/>
  <c r="Q154" i="6"/>
  <c r="CI154" i="2"/>
  <c r="CO154" i="2" s="1"/>
  <c r="M160" i="2"/>
  <c r="M164" i="2"/>
  <c r="AY150" i="2"/>
  <c r="H150" i="7" s="1"/>
  <c r="AW153" i="2"/>
  <c r="G153" i="7" s="1"/>
  <c r="AS150" i="2"/>
  <c r="BL150" i="2" s="1"/>
  <c r="BN150" i="2" s="1"/>
  <c r="CG150" i="2"/>
  <c r="DQ150" i="2" s="1"/>
  <c r="DJ148" i="2"/>
  <c r="BN148" i="2"/>
  <c r="M159" i="2"/>
  <c r="L158" i="2"/>
  <c r="S154" i="7"/>
  <c r="I257" i="17" s="1"/>
  <c r="P148" i="7"/>
  <c r="V154" i="7"/>
  <c r="O148" i="7"/>
  <c r="F251" i="17" s="1"/>
  <c r="DQ148" i="2"/>
  <c r="DT148" i="2"/>
  <c r="CB148" i="2" s="1"/>
  <c r="DC148" i="2"/>
  <c r="BO148" i="2"/>
  <c r="BU148" i="2" s="1"/>
  <c r="H148" i="27"/>
  <c r="L148" i="27" s="1"/>
  <c r="M148" i="27" s="1"/>
  <c r="N148" i="27" s="1"/>
  <c r="AX148" i="2"/>
  <c r="G148" i="27" s="1"/>
  <c r="BQ148" i="2"/>
  <c r="BW148" i="2" s="1"/>
  <c r="BP148" i="2"/>
  <c r="BV148" i="2" s="1"/>
  <c r="CA150" i="2"/>
  <c r="W153" i="7"/>
  <c r="J256" i="17" s="1"/>
  <c r="CF153" i="2"/>
  <c r="DR153" i="2" s="1"/>
  <c r="DC152" i="2"/>
  <c r="DQ152" i="2"/>
  <c r="DT152" i="2"/>
  <c r="CB152" i="2" s="1"/>
  <c r="AT153" i="2"/>
  <c r="AS153" i="2" s="1"/>
  <c r="BL153" i="2" s="1"/>
  <c r="BN153" i="2" s="1"/>
  <c r="AX152" i="2"/>
  <c r="G152" i="27" s="1"/>
  <c r="H152" i="27"/>
  <c r="L152" i="27" s="1"/>
  <c r="M152" i="27" s="1"/>
  <c r="N152" i="27" s="1"/>
  <c r="BQ152" i="2"/>
  <c r="BW152" i="2" s="1"/>
  <c r="BP152" i="2"/>
  <c r="BV152" i="2" s="1"/>
  <c r="BO152" i="2"/>
  <c r="BU152" i="2" s="1"/>
  <c r="O152" i="7"/>
  <c r="F255" i="17" s="1"/>
  <c r="CF155" i="2"/>
  <c r="W155" i="7"/>
  <c r="J258" i="17" s="1"/>
  <c r="AW155" i="2"/>
  <c r="G155" i="7" s="1"/>
  <c r="AT155" i="2"/>
  <c r="U154" i="7"/>
  <c r="CG149" i="2"/>
  <c r="AY149" i="2"/>
  <c r="H149" i="7" s="1"/>
  <c r="X149" i="7"/>
  <c r="K252" i="17" s="1"/>
  <c r="AS149" i="2"/>
  <c r="BL149" i="2" s="1"/>
  <c r="BN149" i="2" s="1"/>
  <c r="DB149" i="2"/>
  <c r="DR149" i="2"/>
  <c r="DS149" i="2"/>
  <c r="O151" i="7"/>
  <c r="F254" i="17" s="1"/>
  <c r="DC151" i="2"/>
  <c r="DT151" i="2"/>
  <c r="CB151" i="2" s="1"/>
  <c r="DQ151" i="2"/>
  <c r="BP151" i="2"/>
  <c r="BV151" i="2" s="1"/>
  <c r="H151" i="27"/>
  <c r="L151" i="27" s="1"/>
  <c r="M151" i="27" s="1"/>
  <c r="N151" i="27" s="1"/>
  <c r="BO151" i="2"/>
  <c r="BU151" i="2" s="1"/>
  <c r="AX151" i="2"/>
  <c r="G151" i="27" s="1"/>
  <c r="BQ151" i="2"/>
  <c r="BW151" i="2" s="1"/>
  <c r="CA151" i="2"/>
  <c r="CL154" i="2"/>
  <c r="CQ154" i="2"/>
  <c r="CW154" i="2"/>
  <c r="CN154" i="2"/>
  <c r="CK154" i="2"/>
  <c r="CR154" i="2"/>
  <c r="CM154" i="2"/>
  <c r="CT154" i="2"/>
  <c r="CX154" i="2"/>
  <c r="CU154" i="2"/>
  <c r="CS154" i="2"/>
  <c r="CZ154" i="2"/>
  <c r="CY154" i="2"/>
  <c r="CV154" i="2"/>
  <c r="CP154" i="2"/>
  <c r="DC150" i="2" l="1"/>
  <c r="O150" i="7"/>
  <c r="F253" i="17" s="1"/>
  <c r="DT150" i="2"/>
  <c r="CB150" i="2" s="1"/>
  <c r="CC150" i="2" s="1"/>
  <c r="BO150" i="2"/>
  <c r="BU150" i="2" s="1"/>
  <c r="CG153" i="2"/>
  <c r="DC153" i="2" s="1"/>
  <c r="BP150" i="2"/>
  <c r="BV150" i="2" s="1"/>
  <c r="BQ150" i="2"/>
  <c r="BW150" i="2" s="1"/>
  <c r="H150" i="27"/>
  <c r="L150" i="27" s="1"/>
  <c r="M150" i="27" s="1"/>
  <c r="N150" i="27" s="1"/>
  <c r="AX150" i="2"/>
  <c r="G150" i="27" s="1"/>
  <c r="DJ150" i="2"/>
  <c r="DK151" i="2"/>
  <c r="DK152" i="2"/>
  <c r="DJ152" i="2"/>
  <c r="DJ151" i="2"/>
  <c r="P154" i="6"/>
  <c r="AV154" i="2" s="1"/>
  <c r="T154" i="7" s="1"/>
  <c r="R152" i="2"/>
  <c r="P152" i="2"/>
  <c r="DB153" i="2"/>
  <c r="DS153" i="2"/>
  <c r="P151" i="2"/>
  <c r="R151" i="2"/>
  <c r="P150" i="2"/>
  <c r="R150" i="2"/>
  <c r="DK148" i="2"/>
  <c r="R148" i="2"/>
  <c r="P148" i="2"/>
  <c r="P151" i="7"/>
  <c r="Q151" i="7"/>
  <c r="P150" i="7"/>
  <c r="P152" i="7"/>
  <c r="CC148" i="2"/>
  <c r="Q148" i="7"/>
  <c r="G251" i="17" s="1"/>
  <c r="O148" i="6"/>
  <c r="CD148" i="2"/>
  <c r="DL148" i="2"/>
  <c r="DM148" i="2" s="1"/>
  <c r="X153" i="7"/>
  <c r="K256" i="17" s="1"/>
  <c r="AY153" i="2"/>
  <c r="H153" i="7" s="1"/>
  <c r="DO160" i="2"/>
  <c r="V2" i="23"/>
  <c r="V14" i="23"/>
  <c r="CA149" i="2"/>
  <c r="V5" i="23"/>
  <c r="V12" i="23"/>
  <c r="DL152" i="2"/>
  <c r="DM152" i="2" s="1"/>
  <c r="O152" i="6"/>
  <c r="CC152" i="2"/>
  <c r="Q152" i="7"/>
  <c r="CD152" i="2"/>
  <c r="V11" i="23"/>
  <c r="V10" i="23"/>
  <c r="CG155" i="2"/>
  <c r="O155" i="7" s="1"/>
  <c r="F258" i="17" s="1"/>
  <c r="X155" i="7"/>
  <c r="K258" i="17" s="1"/>
  <c r="AS155" i="2"/>
  <c r="BL155" i="2" s="1"/>
  <c r="BN155" i="2" s="1"/>
  <c r="AY155" i="2"/>
  <c r="H155" i="7" s="1"/>
  <c r="DB155" i="2"/>
  <c r="DR155" i="2"/>
  <c r="DS155" i="2"/>
  <c r="AX153" i="2"/>
  <c r="G153" i="27" s="1"/>
  <c r="BQ153" i="2"/>
  <c r="BW153" i="2" s="1"/>
  <c r="H153" i="27"/>
  <c r="L153" i="27" s="1"/>
  <c r="M153" i="27" s="1"/>
  <c r="N153" i="27" s="1"/>
  <c r="BP153" i="2"/>
  <c r="BV153" i="2" s="1"/>
  <c r="BO153" i="2"/>
  <c r="BU153" i="2" s="1"/>
  <c r="DT153" i="2"/>
  <c r="CB153" i="2" s="1"/>
  <c r="O153" i="7"/>
  <c r="F256" i="17" s="1"/>
  <c r="DL151" i="2"/>
  <c r="DM151" i="2" s="1"/>
  <c r="CC151" i="2"/>
  <c r="O151" i="6"/>
  <c r="O149" i="7"/>
  <c r="F252" i="17" s="1"/>
  <c r="DC149" i="2"/>
  <c r="DQ149" i="2"/>
  <c r="DT149" i="2"/>
  <c r="CD151" i="2"/>
  <c r="V19" i="23"/>
  <c r="V15" i="23"/>
  <c r="H149" i="27"/>
  <c r="L149" i="27" s="1"/>
  <c r="M149" i="27" s="1"/>
  <c r="N149" i="27" s="1"/>
  <c r="BQ149" i="2"/>
  <c r="BW149" i="2" s="1"/>
  <c r="AX149" i="2"/>
  <c r="G149" i="27" s="1"/>
  <c r="BO149" i="2"/>
  <c r="BU149" i="2" s="1"/>
  <c r="BP149" i="2"/>
  <c r="BV149" i="2" s="1"/>
  <c r="DQ153" i="2" l="1"/>
  <c r="DK150" i="2"/>
  <c r="Q150" i="7"/>
  <c r="DL150" i="2"/>
  <c r="DM150" i="2" s="1"/>
  <c r="CD150" i="2"/>
  <c r="CI150" i="2" s="1"/>
  <c r="CA153" i="2"/>
  <c r="CD153" i="2" s="1"/>
  <c r="O150" i="6"/>
  <c r="U150" i="7" s="1"/>
  <c r="G254" i="17"/>
  <c r="DK153" i="2"/>
  <c r="R153" i="2"/>
  <c r="P153" i="2"/>
  <c r="V5" i="21"/>
  <c r="V5" i="1"/>
  <c r="V12" i="21"/>
  <c r="V12" i="1"/>
  <c r="V19" i="21"/>
  <c r="V19" i="1"/>
  <c r="V15" i="21"/>
  <c r="V15" i="1"/>
  <c r="V10" i="21"/>
  <c r="V10" i="1"/>
  <c r="V11" i="21"/>
  <c r="V11" i="1"/>
  <c r="R149" i="2"/>
  <c r="P149" i="2"/>
  <c r="DJ149" i="2"/>
  <c r="G255" i="17"/>
  <c r="V14" i="21"/>
  <c r="V14" i="1"/>
  <c r="V2" i="21"/>
  <c r="V2" i="1"/>
  <c r="P149" i="7"/>
  <c r="O153" i="6"/>
  <c r="U153" i="7" s="1"/>
  <c r="G253" i="17"/>
  <c r="CC153" i="2"/>
  <c r="S151" i="7"/>
  <c r="I254" i="17" s="1"/>
  <c r="Q153" i="7"/>
  <c r="P153" i="7"/>
  <c r="S152" i="7"/>
  <c r="I255" i="17" s="1"/>
  <c r="Q150" i="6"/>
  <c r="S150" i="7"/>
  <c r="I253" i="17" s="1"/>
  <c r="CJ150" i="2"/>
  <c r="CP150" i="2" s="1"/>
  <c r="DP159" i="25"/>
  <c r="DN159" i="25" s="1"/>
  <c r="DP159" i="2"/>
  <c r="DN159" i="2" s="1"/>
  <c r="R148" i="7"/>
  <c r="H251" i="17" s="1"/>
  <c r="CI148" i="2"/>
  <c r="CO148" i="2" s="1"/>
  <c r="Q148" i="6"/>
  <c r="CJ148" i="2"/>
  <c r="V148" i="7"/>
  <c r="U148" i="7"/>
  <c r="S148" i="7"/>
  <c r="DP160" i="25"/>
  <c r="DN160" i="25" s="1"/>
  <c r="DP160" i="2"/>
  <c r="DN160" i="2" s="1"/>
  <c r="CA155" i="2"/>
  <c r="CI152" i="2"/>
  <c r="CJ152" i="2"/>
  <c r="Q152" i="6"/>
  <c r="R152" i="7"/>
  <c r="H255" i="17" s="1"/>
  <c r="U152" i="7"/>
  <c r="V152" i="7"/>
  <c r="V13" i="23"/>
  <c r="V9" i="23"/>
  <c r="H155" i="27"/>
  <c r="L155" i="27" s="1"/>
  <c r="M155" i="27" s="1"/>
  <c r="N155" i="27" s="1"/>
  <c r="BP155" i="2"/>
  <c r="BV155" i="2" s="1"/>
  <c r="DO167" i="2" s="1"/>
  <c r="BQ155" i="2"/>
  <c r="BW155" i="2" s="1"/>
  <c r="BO155" i="2"/>
  <c r="BU155" i="2" s="1"/>
  <c r="AX155" i="2"/>
  <c r="G155" i="27" s="1"/>
  <c r="DQ155" i="2"/>
  <c r="DT155" i="2"/>
  <c r="DC155" i="2"/>
  <c r="CB149" i="2"/>
  <c r="V151" i="7"/>
  <c r="U151" i="7"/>
  <c r="V4" i="23"/>
  <c r="DO162" i="2"/>
  <c r="DO163" i="2"/>
  <c r="DO164" i="2"/>
  <c r="DO161" i="2"/>
  <c r="V8" i="23"/>
  <c r="DO166" i="2"/>
  <c r="DO165" i="2"/>
  <c r="DP163" i="25"/>
  <c r="DN163" i="25" s="1"/>
  <c r="DP163" i="2"/>
  <c r="DP157" i="2"/>
  <c r="DN157" i="2" s="1"/>
  <c r="DP157" i="25"/>
  <c r="DN157" i="25" s="1"/>
  <c r="CI151" i="2"/>
  <c r="R151" i="7"/>
  <c r="H254" i="17" s="1"/>
  <c r="CJ151" i="2"/>
  <c r="Q151" i="6"/>
  <c r="CW150" i="2" l="1"/>
  <c r="CM150" i="2"/>
  <c r="R150" i="7"/>
  <c r="H253" i="17" s="1"/>
  <c r="DL153" i="2"/>
  <c r="DM153" i="2" s="1"/>
  <c r="P151" i="6"/>
  <c r="AV151" i="2" s="1"/>
  <c r="Q153" i="6"/>
  <c r="CI153" i="2"/>
  <c r="CQ153" i="2" s="1"/>
  <c r="R153" i="7"/>
  <c r="H256" i="17" s="1"/>
  <c r="DJ153" i="2"/>
  <c r="V150" i="7"/>
  <c r="P150" i="6" s="1"/>
  <c r="AV150" i="2" s="1"/>
  <c r="T150" i="7" s="1"/>
  <c r="G256" i="17"/>
  <c r="P152" i="6"/>
  <c r="AV152" i="2" s="1"/>
  <c r="T152" i="7" s="1"/>
  <c r="CJ153" i="2"/>
  <c r="CL153" i="2" s="1"/>
  <c r="CQ150" i="2"/>
  <c r="CO150" i="2"/>
  <c r="CL150" i="2"/>
  <c r="CS150" i="2"/>
  <c r="CK150" i="2"/>
  <c r="CU150" i="2"/>
  <c r="CY150" i="2"/>
  <c r="DJ155" i="2"/>
  <c r="R155" i="2"/>
  <c r="P155" i="2"/>
  <c r="V153" i="7"/>
  <c r="CT150" i="2"/>
  <c r="V13" i="21"/>
  <c r="V13" i="1"/>
  <c r="CN150" i="2"/>
  <c r="V9" i="21"/>
  <c r="V9" i="1"/>
  <c r="CR150" i="2"/>
  <c r="CX150" i="2"/>
  <c r="CV150" i="2"/>
  <c r="CZ150" i="2"/>
  <c r="M163" i="2"/>
  <c r="L160" i="2"/>
  <c r="N160" i="2" s="1"/>
  <c r="L163" i="2"/>
  <c r="M157" i="2"/>
  <c r="L161" i="2"/>
  <c r="M156" i="2"/>
  <c r="DK149" i="2"/>
  <c r="V4" i="1"/>
  <c r="V4" i="21"/>
  <c r="V8" i="21"/>
  <c r="V8" i="1"/>
  <c r="L157" i="2"/>
  <c r="L159" i="2"/>
  <c r="N159" i="2" s="1"/>
  <c r="S153" i="7"/>
  <c r="I256" i="17" s="1"/>
  <c r="T151" i="7"/>
  <c r="CC149" i="2"/>
  <c r="P155" i="7"/>
  <c r="CN148" i="2"/>
  <c r="CX148" i="2"/>
  <c r="CL148" i="2"/>
  <c r="CR148" i="2"/>
  <c r="CZ148" i="2"/>
  <c r="CP148" i="2"/>
  <c r="CQ148" i="2"/>
  <c r="CY148" i="2"/>
  <c r="CW148" i="2"/>
  <c r="CU148" i="2"/>
  <c r="CK148" i="2"/>
  <c r="CM148" i="2"/>
  <c r="CT148" i="2"/>
  <c r="CS148" i="2"/>
  <c r="CV148" i="2"/>
  <c r="P148" i="6"/>
  <c r="AV148" i="2" s="1"/>
  <c r="I251" i="17"/>
  <c r="CV152" i="2"/>
  <c r="CP152" i="2"/>
  <c r="CR152" i="2"/>
  <c r="CT152" i="2"/>
  <c r="CN152" i="2"/>
  <c r="CZ152" i="2"/>
  <c r="CX152" i="2"/>
  <c r="CL152" i="2"/>
  <c r="CM152" i="2"/>
  <c r="CQ152" i="2"/>
  <c r="CS152" i="2"/>
  <c r="CO152" i="2"/>
  <c r="CY152" i="2"/>
  <c r="CU152" i="2"/>
  <c r="CW152" i="2"/>
  <c r="CK152" i="2"/>
  <c r="V18" i="23"/>
  <c r="V16" i="23"/>
  <c r="DP162" i="25" s="1"/>
  <c r="DN162" i="25" s="1"/>
  <c r="CB155" i="2"/>
  <c r="DP161" i="25"/>
  <c r="DN161" i="25" s="1"/>
  <c r="DP161" i="2"/>
  <c r="DN161" i="2" s="1"/>
  <c r="Q149" i="7"/>
  <c r="G252" i="17" s="1"/>
  <c r="O149" i="6"/>
  <c r="CD149" i="2"/>
  <c r="DL149" i="2"/>
  <c r="DM149" i="2" s="1"/>
  <c r="CL151" i="2"/>
  <c r="CZ151" i="2"/>
  <c r="CN151" i="2"/>
  <c r="CR151" i="2"/>
  <c r="CP151" i="2"/>
  <c r="CV151" i="2"/>
  <c r="CT151" i="2"/>
  <c r="CX151" i="2"/>
  <c r="CM151" i="2"/>
  <c r="CQ151" i="2"/>
  <c r="CU151" i="2"/>
  <c r="CK151" i="2"/>
  <c r="CS151" i="2"/>
  <c r="CY151" i="2"/>
  <c r="CO151" i="2"/>
  <c r="CW151" i="2"/>
  <c r="DP158" i="25"/>
  <c r="DN158" i="25" s="1"/>
  <c r="DP158" i="2"/>
  <c r="DN158" i="2" s="1"/>
  <c r="DP156" i="2"/>
  <c r="DN156" i="2" s="1"/>
  <c r="DP156" i="25"/>
  <c r="DN156" i="25" s="1"/>
  <c r="DN163" i="2"/>
  <c r="CW153" i="2"/>
  <c r="CK153" i="2"/>
  <c r="CO153" i="2"/>
  <c r="CS153" i="2"/>
  <c r="CU153" i="2"/>
  <c r="CM153" i="2"/>
  <c r="CN153" i="2" l="1"/>
  <c r="CZ153" i="2"/>
  <c r="CT153" i="2"/>
  <c r="CP153" i="2"/>
  <c r="CX153" i="2"/>
  <c r="CV153" i="2"/>
  <c r="CR153" i="2"/>
  <c r="CY153" i="2"/>
  <c r="DK155" i="2"/>
  <c r="V18" i="21"/>
  <c r="V18" i="1"/>
  <c r="V16" i="21"/>
  <c r="V16" i="1"/>
  <c r="V26" i="1" s="1"/>
  <c r="N163" i="2"/>
  <c r="Y163" i="2" s="1"/>
  <c r="DU163" i="2"/>
  <c r="CH163" i="2" s="1"/>
  <c r="M161" i="2"/>
  <c r="N161" i="2" s="1"/>
  <c r="L162" i="2"/>
  <c r="V160" i="2"/>
  <c r="Z160" i="2"/>
  <c r="AP160" i="2"/>
  <c r="U160" i="2"/>
  <c r="AF160" i="2"/>
  <c r="Y160" i="2"/>
  <c r="AK160" i="2"/>
  <c r="AC160" i="2"/>
  <c r="S160" i="2"/>
  <c r="AG160" i="2"/>
  <c r="AE160" i="2"/>
  <c r="AD160" i="2"/>
  <c r="AJ160" i="2"/>
  <c r="AI160" i="2"/>
  <c r="X160" i="2"/>
  <c r="AN160" i="2"/>
  <c r="AH160" i="2"/>
  <c r="T160" i="2"/>
  <c r="AL160" i="2"/>
  <c r="AB160" i="2"/>
  <c r="W160" i="2"/>
  <c r="AO160" i="2"/>
  <c r="AA160" i="2"/>
  <c r="AM160" i="2"/>
  <c r="AQ160" i="2"/>
  <c r="N157" i="2"/>
  <c r="X157" i="2" s="1"/>
  <c r="DU160" i="2"/>
  <c r="CH160" i="2" s="1"/>
  <c r="DP162" i="2"/>
  <c r="DN162" i="2" s="1"/>
  <c r="M158" i="2"/>
  <c r="N158" i="2" s="1"/>
  <c r="L156" i="2"/>
  <c r="N156" i="2" s="1"/>
  <c r="AN159" i="2"/>
  <c r="AJ159" i="2"/>
  <c r="Y159" i="2"/>
  <c r="AB159" i="2"/>
  <c r="AA159" i="2"/>
  <c r="AO159" i="2"/>
  <c r="AQ159" i="2"/>
  <c r="AH159" i="2"/>
  <c r="AP159" i="2"/>
  <c r="U159" i="2"/>
  <c r="T159" i="2"/>
  <c r="Z159" i="2"/>
  <c r="AE159" i="2"/>
  <c r="AL159" i="2"/>
  <c r="W159" i="2"/>
  <c r="S159" i="2"/>
  <c r="AD159" i="2"/>
  <c r="AG159" i="2"/>
  <c r="V159" i="2"/>
  <c r="AI159" i="2"/>
  <c r="AK159" i="2"/>
  <c r="AM159" i="2"/>
  <c r="AF159" i="2"/>
  <c r="AC159" i="2"/>
  <c r="X159" i="2"/>
  <c r="DU159" i="2"/>
  <c r="CH159" i="2" s="1"/>
  <c r="P153" i="6"/>
  <c r="AV153" i="2" s="1"/>
  <c r="T148" i="7"/>
  <c r="S149" i="7"/>
  <c r="I252" i="17" s="1"/>
  <c r="V26" i="23"/>
  <c r="V27" i="23"/>
  <c r="CC155" i="2"/>
  <c r="CD155" i="2"/>
  <c r="Q155" i="7"/>
  <c r="G258" i="17" s="1"/>
  <c r="F27" i="13" s="1"/>
  <c r="DL155" i="2"/>
  <c r="DM155" i="2" s="1"/>
  <c r="O155" i="6"/>
  <c r="DP164" i="25"/>
  <c r="DN164" i="25" s="1"/>
  <c r="DP164" i="2"/>
  <c r="DN164" i="2" s="1"/>
  <c r="CI149" i="2"/>
  <c r="CJ149" i="2"/>
  <c r="R149" i="7"/>
  <c r="H252" i="17" s="1"/>
  <c r="Q149" i="6"/>
  <c r="U149" i="7"/>
  <c r="V149" i="7"/>
  <c r="AF163" i="2" l="1"/>
  <c r="AH163" i="2"/>
  <c r="AA163" i="2"/>
  <c r="AI163" i="2"/>
  <c r="AK157" i="2"/>
  <c r="S157" i="2"/>
  <c r="W163" i="2"/>
  <c r="AK163" i="2"/>
  <c r="AO163" i="2"/>
  <c r="AN163" i="2"/>
  <c r="AG163" i="2"/>
  <c r="AQ163" i="2"/>
  <c r="AR163" i="2" s="1"/>
  <c r="AW163" i="2" s="1"/>
  <c r="G163" i="7" s="1"/>
  <c r="DU157" i="2"/>
  <c r="CH157" i="2" s="1"/>
  <c r="AQ157" i="2"/>
  <c r="AL157" i="2"/>
  <c r="T157" i="2"/>
  <c r="AG157" i="2"/>
  <c r="AI157" i="2"/>
  <c r="AD163" i="2"/>
  <c r="AF157" i="2"/>
  <c r="X163" i="2"/>
  <c r="AH157" i="2"/>
  <c r="W157" i="2"/>
  <c r="AM157" i="2"/>
  <c r="Z157" i="2"/>
  <c r="AM163" i="2"/>
  <c r="AC157" i="2"/>
  <c r="U163" i="2"/>
  <c r="AJ157" i="2"/>
  <c r="AE157" i="2"/>
  <c r="AE163" i="2"/>
  <c r="U157" i="2"/>
  <c r="AP163" i="2"/>
  <c r="AO157" i="2"/>
  <c r="AN157" i="2"/>
  <c r="AD157" i="2"/>
  <c r="AJ163" i="2"/>
  <c r="AP157" i="2"/>
  <c r="V157" i="2"/>
  <c r="AB163" i="2"/>
  <c r="T163" i="2"/>
  <c r="P149" i="6"/>
  <c r="AV149" i="2" s="1"/>
  <c r="T149" i="7" s="1"/>
  <c r="AA157" i="2"/>
  <c r="V163" i="2"/>
  <c r="AB157" i="2"/>
  <c r="AL163" i="2"/>
  <c r="AC163" i="2"/>
  <c r="Y157" i="2"/>
  <c r="V26" i="21"/>
  <c r="Z163" i="2"/>
  <c r="S163" i="2"/>
  <c r="M162" i="2"/>
  <c r="N162" i="2" s="1"/>
  <c r="L164" i="2"/>
  <c r="N164" i="2" s="1"/>
  <c r="AI161" i="2"/>
  <c r="DU161" i="2"/>
  <c r="CH161" i="2" s="1"/>
  <c r="AG161" i="2"/>
  <c r="AB161" i="2"/>
  <c r="Y161" i="2"/>
  <c r="AO161" i="2"/>
  <c r="AC161" i="2"/>
  <c r="X161" i="2"/>
  <c r="U161" i="2"/>
  <c r="AM161" i="2"/>
  <c r="AH161" i="2"/>
  <c r="V161" i="2"/>
  <c r="Z161" i="2"/>
  <c r="AA161" i="2"/>
  <c r="AJ161" i="2"/>
  <c r="AD161" i="2"/>
  <c r="AL161" i="2"/>
  <c r="AP161" i="2"/>
  <c r="AF161" i="2"/>
  <c r="S161" i="2"/>
  <c r="AQ161" i="2"/>
  <c r="AK161" i="2"/>
  <c r="W161" i="2"/>
  <c r="AE161" i="2"/>
  <c r="AN161" i="2"/>
  <c r="T161" i="2"/>
  <c r="AR159" i="2"/>
  <c r="AT159" i="2" s="1"/>
  <c r="AR160" i="2"/>
  <c r="S156" i="2"/>
  <c r="Z156" i="2"/>
  <c r="X156" i="2"/>
  <c r="AE156" i="2"/>
  <c r="AQ156" i="2"/>
  <c r="T156" i="2"/>
  <c r="AH156" i="2"/>
  <c r="AA156" i="2"/>
  <c r="AL156" i="2"/>
  <c r="AK156" i="2"/>
  <c r="U156" i="2"/>
  <c r="AP156" i="2"/>
  <c r="AI156" i="2"/>
  <c r="Y156" i="2"/>
  <c r="AD156" i="2"/>
  <c r="AM156" i="2"/>
  <c r="AN156" i="2"/>
  <c r="AB156" i="2"/>
  <c r="AF156" i="2"/>
  <c r="V156" i="2"/>
  <c r="W156" i="2"/>
  <c r="AO156" i="2"/>
  <c r="AG156" i="2"/>
  <c r="AJ156" i="2"/>
  <c r="AC156" i="2"/>
  <c r="AC158" i="2"/>
  <c r="Z158" i="2"/>
  <c r="AL158" i="2"/>
  <c r="X158" i="2"/>
  <c r="AG158" i="2"/>
  <c r="AO158" i="2"/>
  <c r="AM158" i="2"/>
  <c r="AN158" i="2"/>
  <c r="AP158" i="2"/>
  <c r="W158" i="2"/>
  <c r="AI158" i="2"/>
  <c r="U158" i="2"/>
  <c r="AE158" i="2"/>
  <c r="AD158" i="2"/>
  <c r="AK158" i="2"/>
  <c r="S158" i="2"/>
  <c r="AB158" i="2"/>
  <c r="T158" i="2"/>
  <c r="Y158" i="2"/>
  <c r="AQ158" i="2"/>
  <c r="AJ158" i="2"/>
  <c r="AA158" i="2"/>
  <c r="V158" i="2"/>
  <c r="AH158" i="2"/>
  <c r="AF158" i="2"/>
  <c r="DU158" i="2"/>
  <c r="CH158" i="2" s="1"/>
  <c r="DU156" i="2"/>
  <c r="CH156" i="2" s="1"/>
  <c r="T153" i="7"/>
  <c r="Q155" i="6"/>
  <c r="CJ155" i="2"/>
  <c r="CV155" i="2" s="1"/>
  <c r="R155" i="7"/>
  <c r="H258" i="17" s="1"/>
  <c r="CI155" i="2"/>
  <c r="CS155" i="2" s="1"/>
  <c r="S155" i="7"/>
  <c r="V155" i="7"/>
  <c r="U155" i="7"/>
  <c r="CL149" i="2"/>
  <c r="CV149" i="2"/>
  <c r="CX149" i="2"/>
  <c r="CN149" i="2"/>
  <c r="CZ149" i="2"/>
  <c r="CP149" i="2"/>
  <c r="CR149" i="2"/>
  <c r="CT149" i="2"/>
  <c r="CS149" i="2"/>
  <c r="CM149" i="2"/>
  <c r="CU149" i="2"/>
  <c r="CW149" i="2"/>
  <c r="CK149" i="2"/>
  <c r="CY149" i="2"/>
  <c r="CQ149" i="2"/>
  <c r="CO149" i="2"/>
  <c r="AT163" i="2" l="1"/>
  <c r="X163" i="7" s="1"/>
  <c r="K266" i="17" s="1"/>
  <c r="AR157" i="2"/>
  <c r="W159" i="7"/>
  <c r="J262" i="17" s="1"/>
  <c r="AW159" i="2"/>
  <c r="G159" i="7" s="1"/>
  <c r="CF159" i="2"/>
  <c r="CF163" i="2"/>
  <c r="DS163" i="2" s="1"/>
  <c r="W163" i="7"/>
  <c r="J266" i="17" s="1"/>
  <c r="AY163" i="2"/>
  <c r="H163" i="7" s="1"/>
  <c r="AS163" i="2"/>
  <c r="BL163" i="2" s="1"/>
  <c r="BN163" i="2" s="1"/>
  <c r="CG163" i="2"/>
  <c r="DQ163" i="2" s="1"/>
  <c r="DR163" i="2"/>
  <c r="DB163" i="2"/>
  <c r="AL162" i="2"/>
  <c r="AH162" i="2"/>
  <c r="AD162" i="2"/>
  <c r="U162" i="2"/>
  <c r="S162" i="2"/>
  <c r="V162" i="2"/>
  <c r="DU162" i="2"/>
  <c r="CH162" i="2" s="1"/>
  <c r="AI162" i="2"/>
  <c r="Z162" i="2"/>
  <c r="AG162" i="2"/>
  <c r="W162" i="2"/>
  <c r="AB162" i="2"/>
  <c r="AP162" i="2"/>
  <c r="AC162" i="2"/>
  <c r="AQ162" i="2"/>
  <c r="AE162" i="2"/>
  <c r="AK162" i="2"/>
  <c r="AA162" i="2"/>
  <c r="AN162" i="2"/>
  <c r="AF162" i="2"/>
  <c r="X162" i="2"/>
  <c r="T162" i="2"/>
  <c r="AO162" i="2"/>
  <c r="AM162" i="2"/>
  <c r="AJ162" i="2"/>
  <c r="Y162" i="2"/>
  <c r="AI164" i="2"/>
  <c r="AC164" i="2"/>
  <c r="AL164" i="2"/>
  <c r="V164" i="2"/>
  <c r="S164" i="2"/>
  <c r="AH164" i="2"/>
  <c r="AK164" i="2"/>
  <c r="AE164" i="2"/>
  <c r="W164" i="2"/>
  <c r="AG164" i="2"/>
  <c r="AF164" i="2"/>
  <c r="AM164" i="2"/>
  <c r="T164" i="2"/>
  <c r="AD164" i="2"/>
  <c r="U164" i="2"/>
  <c r="AA164" i="2"/>
  <c r="Z164" i="2"/>
  <c r="AN164" i="2"/>
  <c r="AB164" i="2"/>
  <c r="AQ164" i="2"/>
  <c r="Y164" i="2"/>
  <c r="AO164" i="2"/>
  <c r="AP164" i="2"/>
  <c r="AJ164" i="2"/>
  <c r="X164" i="2"/>
  <c r="DU164" i="2"/>
  <c r="CH164" i="2" s="1"/>
  <c r="AR161" i="2"/>
  <c r="AT160" i="2"/>
  <c r="W160" i="7"/>
  <c r="J263" i="17" s="1"/>
  <c r="AW160" i="2"/>
  <c r="G160" i="7" s="1"/>
  <c r="CF160" i="2"/>
  <c r="AR156" i="2"/>
  <c r="AR158" i="2"/>
  <c r="AS159" i="2"/>
  <c r="BL159" i="2" s="1"/>
  <c r="BN159" i="2" s="1"/>
  <c r="CG159" i="2"/>
  <c r="X159" i="7"/>
  <c r="K262" i="17" s="1"/>
  <c r="AY159" i="2"/>
  <c r="H159" i="7" s="1"/>
  <c r="DR159" i="2"/>
  <c r="DB159" i="2"/>
  <c r="DS159" i="2"/>
  <c r="CA159" i="2" s="1"/>
  <c r="AW157" i="2"/>
  <c r="G157" i="7" s="1"/>
  <c r="AT157" i="2"/>
  <c r="CF157" i="2"/>
  <c r="W157" i="7"/>
  <c r="J260" i="17" s="1"/>
  <c r="CT155" i="2"/>
  <c r="CL155" i="2"/>
  <c r="CN155" i="2"/>
  <c r="CU155" i="2"/>
  <c r="CQ155" i="2"/>
  <c r="CM155" i="2"/>
  <c r="CO155" i="2"/>
  <c r="CW155" i="2"/>
  <c r="CX155" i="2"/>
  <c r="CZ155" i="2"/>
  <c r="CK155" i="2"/>
  <c r="CP155" i="2"/>
  <c r="CY155" i="2"/>
  <c r="CR155" i="2"/>
  <c r="I258" i="17"/>
  <c r="D27" i="13" s="1"/>
  <c r="P155" i="6"/>
  <c r="AV155" i="2" s="1"/>
  <c r="CA163" i="2"/>
  <c r="O163" i="7"/>
  <c r="F266" i="17" s="1"/>
  <c r="J141" i="25"/>
  <c r="BO163" i="2" l="1"/>
  <c r="BU163" i="2" s="1"/>
  <c r="BP163" i="2"/>
  <c r="BV163" i="2" s="1"/>
  <c r="DT163" i="2"/>
  <c r="BQ163" i="2"/>
  <c r="BW163" i="2" s="1"/>
  <c r="H163" i="27"/>
  <c r="L163" i="27" s="1"/>
  <c r="M163" i="27" s="1"/>
  <c r="N163" i="27" s="1"/>
  <c r="AX163" i="2"/>
  <c r="G163" i="27" s="1"/>
  <c r="DC163" i="2"/>
  <c r="AR162" i="2"/>
  <c r="AW162" i="2" s="1"/>
  <c r="G162" i="7" s="1"/>
  <c r="DJ163" i="2"/>
  <c r="R163" i="2"/>
  <c r="P163" i="2"/>
  <c r="DJ159" i="2"/>
  <c r="P159" i="7"/>
  <c r="AR164" i="2"/>
  <c r="AT162" i="2"/>
  <c r="AS162" i="2" s="1"/>
  <c r="BL162" i="2" s="1"/>
  <c r="BN162" i="2" s="1"/>
  <c r="CF162" i="2"/>
  <c r="DR162" i="2" s="1"/>
  <c r="CF161" i="2"/>
  <c r="W161" i="7"/>
  <c r="J264" i="17" s="1"/>
  <c r="AW161" i="2"/>
  <c r="G161" i="7" s="1"/>
  <c r="AT161" i="2"/>
  <c r="DS160" i="2"/>
  <c r="DB160" i="2"/>
  <c r="DR160" i="2"/>
  <c r="X160" i="7"/>
  <c r="K263" i="17" s="1"/>
  <c r="CG160" i="2"/>
  <c r="AS160" i="2"/>
  <c r="BL160" i="2" s="1"/>
  <c r="BN160" i="2" s="1"/>
  <c r="AY160" i="2"/>
  <c r="H160" i="7" s="1"/>
  <c r="AW158" i="2"/>
  <c r="G158" i="7" s="1"/>
  <c r="CF158" i="2"/>
  <c r="AT158" i="2"/>
  <c r="W158" i="7"/>
  <c r="J261" i="17" s="1"/>
  <c r="CF156" i="2"/>
  <c r="AT156" i="2"/>
  <c r="AW156" i="2"/>
  <c r="G156" i="7" s="1"/>
  <c r="W156" i="7"/>
  <c r="J259" i="17" s="1"/>
  <c r="O159" i="7"/>
  <c r="F262" i="17" s="1"/>
  <c r="DQ159" i="2"/>
  <c r="DT159" i="2"/>
  <c r="DC159" i="2"/>
  <c r="BQ159" i="2"/>
  <c r="BW159" i="2" s="1"/>
  <c r="BP159" i="2"/>
  <c r="BV159" i="2" s="1"/>
  <c r="H159" i="27"/>
  <c r="L159" i="27" s="1"/>
  <c r="M159" i="27" s="1"/>
  <c r="N159" i="27" s="1"/>
  <c r="AX159" i="2"/>
  <c r="G159" i="27" s="1"/>
  <c r="BO159" i="2"/>
  <c r="BU159" i="2" s="1"/>
  <c r="DB157" i="2"/>
  <c r="DR157" i="2"/>
  <c r="DS157" i="2"/>
  <c r="CG157" i="2"/>
  <c r="O157" i="7" s="1"/>
  <c r="F260" i="17" s="1"/>
  <c r="AS157" i="2"/>
  <c r="BL157" i="2" s="1"/>
  <c r="X157" i="7"/>
  <c r="K260" i="17" s="1"/>
  <c r="AY157" i="2"/>
  <c r="H157" i="7" s="1"/>
  <c r="T155" i="7"/>
  <c r="G27" i="13"/>
  <c r="CB163" i="2"/>
  <c r="W15" i="23"/>
  <c r="W12" i="23"/>
  <c r="P163" i="7"/>
  <c r="BI141" i="25"/>
  <c r="DI141" i="25"/>
  <c r="BK141" i="25"/>
  <c r="DF141" i="25"/>
  <c r="DD141" i="25"/>
  <c r="BJ141" i="25"/>
  <c r="DH141" i="25"/>
  <c r="DG141" i="25"/>
  <c r="DE141" i="25"/>
  <c r="W162" i="7" l="1"/>
  <c r="J265" i="17" s="1"/>
  <c r="DK163" i="2"/>
  <c r="W15" i="21"/>
  <c r="W15" i="1"/>
  <c r="W12" i="21"/>
  <c r="W12" i="1"/>
  <c r="DB162" i="2"/>
  <c r="P159" i="2"/>
  <c r="R159" i="2"/>
  <c r="CG162" i="2"/>
  <c r="DQ162" i="2" s="1"/>
  <c r="AY162" i="2"/>
  <c r="H162" i="7" s="1"/>
  <c r="X162" i="7"/>
  <c r="K265" i="17" s="1"/>
  <c r="BN157" i="2"/>
  <c r="DL163" i="2"/>
  <c r="DM163" i="2" s="1"/>
  <c r="DS162" i="2"/>
  <c r="CA162" i="2" s="1"/>
  <c r="CA157" i="2"/>
  <c r="AW164" i="2"/>
  <c r="G164" i="7" s="1"/>
  <c r="AT164" i="2"/>
  <c r="CF164" i="2"/>
  <c r="W164" i="7"/>
  <c r="J267" i="17" s="1"/>
  <c r="AS161" i="2"/>
  <c r="BL161" i="2" s="1"/>
  <c r="BN161" i="2" s="1"/>
  <c r="X161" i="7"/>
  <c r="K264" i="17" s="1"/>
  <c r="AY161" i="2"/>
  <c r="H161" i="7" s="1"/>
  <c r="CG161" i="2"/>
  <c r="O161" i="7" s="1"/>
  <c r="F264" i="17" s="1"/>
  <c r="DS161" i="2"/>
  <c r="DB161" i="2"/>
  <c r="DR161" i="2"/>
  <c r="AX162" i="2"/>
  <c r="G162" i="27" s="1"/>
  <c r="H162" i="27"/>
  <c r="L162" i="27" s="1"/>
  <c r="M162" i="27" s="1"/>
  <c r="N162" i="27" s="1"/>
  <c r="BO162" i="2"/>
  <c r="BU162" i="2" s="1"/>
  <c r="BP162" i="2"/>
  <c r="BV162" i="2" s="1"/>
  <c r="BQ162" i="2"/>
  <c r="BW162" i="2" s="1"/>
  <c r="AX160" i="2"/>
  <c r="G160" i="27" s="1"/>
  <c r="H160" i="27"/>
  <c r="L160" i="27" s="1"/>
  <c r="M160" i="27" s="1"/>
  <c r="N160" i="27" s="1"/>
  <c r="BQ160" i="2"/>
  <c r="BW160" i="2" s="1"/>
  <c r="BO160" i="2"/>
  <c r="BU160" i="2" s="1"/>
  <c r="BP160" i="2"/>
  <c r="BV160" i="2" s="1"/>
  <c r="DQ160" i="2"/>
  <c r="DT160" i="2"/>
  <c r="DC160" i="2"/>
  <c r="O160" i="7"/>
  <c r="F263" i="17" s="1"/>
  <c r="CA160" i="2"/>
  <c r="CG158" i="2"/>
  <c r="AY158" i="2"/>
  <c r="H158" i="7" s="1"/>
  <c r="AS158" i="2"/>
  <c r="BL158" i="2" s="1"/>
  <c r="BN158" i="2" s="1"/>
  <c r="X158" i="7"/>
  <c r="K261" i="17" s="1"/>
  <c r="DR158" i="2"/>
  <c r="DB158" i="2"/>
  <c r="DS158" i="2"/>
  <c r="X156" i="7"/>
  <c r="K259" i="17" s="1"/>
  <c r="CG156" i="2"/>
  <c r="AY156" i="2"/>
  <c r="H156" i="7" s="1"/>
  <c r="AS156" i="2"/>
  <c r="BL156" i="2" s="1"/>
  <c r="BN156" i="2" s="1"/>
  <c r="DB156" i="2"/>
  <c r="DS156" i="2"/>
  <c r="DR156" i="2"/>
  <c r="W14" i="23"/>
  <c r="W7" i="23"/>
  <c r="CB159" i="2"/>
  <c r="BO157" i="2"/>
  <c r="BU157" i="2" s="1"/>
  <c r="BQ157" i="2"/>
  <c r="BW157" i="2" s="1"/>
  <c r="AX157" i="2"/>
  <c r="G157" i="27" s="1"/>
  <c r="H157" i="27"/>
  <c r="L157" i="27" s="1"/>
  <c r="M157" i="27" s="1"/>
  <c r="N157" i="27" s="1"/>
  <c r="BP157" i="2"/>
  <c r="BV157" i="2" s="1"/>
  <c r="DT157" i="2"/>
  <c r="DC157" i="2"/>
  <c r="DQ157" i="2"/>
  <c r="CC163" i="2"/>
  <c r="CD163" i="2"/>
  <c r="Q163" i="7"/>
  <c r="G266" i="17" s="1"/>
  <c r="O163" i="6"/>
  <c r="DT162" i="2" l="1"/>
  <c r="CB162" i="2" s="1"/>
  <c r="DK162" i="2" s="1"/>
  <c r="O162" i="7"/>
  <c r="F265" i="17" s="1"/>
  <c r="DC162" i="2"/>
  <c r="DJ162" i="2"/>
  <c r="L168" i="2"/>
  <c r="M167" i="2"/>
  <c r="R162" i="2"/>
  <c r="P162" i="2"/>
  <c r="DJ160" i="2"/>
  <c r="R160" i="2"/>
  <c r="P160" i="2"/>
  <c r="DK159" i="2"/>
  <c r="CD162" i="2"/>
  <c r="DJ157" i="2"/>
  <c r="DL162" i="2"/>
  <c r="DM162" i="2" s="1"/>
  <c r="CC162" i="2"/>
  <c r="W7" i="21"/>
  <c r="W7" i="1"/>
  <c r="W14" i="21"/>
  <c r="W14" i="1"/>
  <c r="P157" i="2"/>
  <c r="R157" i="2"/>
  <c r="R163" i="7"/>
  <c r="H266" i="17" s="1"/>
  <c r="S163" i="7"/>
  <c r="I266" i="17" s="1"/>
  <c r="P162" i="7"/>
  <c r="P157" i="7"/>
  <c r="AY164" i="2"/>
  <c r="H164" i="7" s="1"/>
  <c r="X164" i="7"/>
  <c r="K267" i="17" s="1"/>
  <c r="CG164" i="2"/>
  <c r="O164" i="7" s="1"/>
  <c r="F267" i="17" s="1"/>
  <c r="AS164" i="2"/>
  <c r="BL164" i="2" s="1"/>
  <c r="BN164" i="2" s="1"/>
  <c r="DS164" i="2"/>
  <c r="DB164" i="2"/>
  <c r="DR164" i="2"/>
  <c r="W16" i="23"/>
  <c r="W13" i="23"/>
  <c r="CJ163" i="2"/>
  <c r="CT163" i="2" s="1"/>
  <c r="CA161" i="2"/>
  <c r="DT161" i="2"/>
  <c r="DC161" i="2"/>
  <c r="DQ161" i="2"/>
  <c r="CI163" i="2"/>
  <c r="CY163" i="2" s="1"/>
  <c r="BP161" i="2"/>
  <c r="BV161" i="2" s="1"/>
  <c r="AX161" i="2"/>
  <c r="G161" i="27" s="1"/>
  <c r="H161" i="27"/>
  <c r="L161" i="27" s="1"/>
  <c r="M161" i="27" s="1"/>
  <c r="N161" i="27" s="1"/>
  <c r="BO161" i="2"/>
  <c r="BU161" i="2" s="1"/>
  <c r="BQ161" i="2"/>
  <c r="BW161" i="2" s="1"/>
  <c r="Q162" i="7"/>
  <c r="O162" i="6"/>
  <c r="Q163" i="6"/>
  <c r="W17" i="23"/>
  <c r="W5" i="23"/>
  <c r="P160" i="7"/>
  <c r="CB160" i="2"/>
  <c r="CA158" i="2"/>
  <c r="CA156" i="2"/>
  <c r="BQ156" i="2"/>
  <c r="BW156" i="2" s="1"/>
  <c r="AX156" i="2"/>
  <c r="G156" i="27" s="1"/>
  <c r="H156" i="27"/>
  <c r="L156" i="27" s="1"/>
  <c r="M156" i="27" s="1"/>
  <c r="N156" i="27" s="1"/>
  <c r="BO156" i="2"/>
  <c r="BU156" i="2" s="1"/>
  <c r="BP156" i="2"/>
  <c r="BV156" i="2" s="1"/>
  <c r="H158" i="27"/>
  <c r="L158" i="27" s="1"/>
  <c r="M158" i="27" s="1"/>
  <c r="N158" i="27" s="1"/>
  <c r="BP158" i="2"/>
  <c r="BV158" i="2" s="1"/>
  <c r="AX158" i="2"/>
  <c r="G158" i="27" s="1"/>
  <c r="BQ158" i="2"/>
  <c r="BW158" i="2" s="1"/>
  <c r="BO158" i="2"/>
  <c r="BU158" i="2" s="1"/>
  <c r="O156" i="7"/>
  <c r="F259" i="17" s="1"/>
  <c r="DT156" i="2"/>
  <c r="DC156" i="2"/>
  <c r="DQ156" i="2"/>
  <c r="O158" i="7"/>
  <c r="F261" i="17" s="1"/>
  <c r="DT158" i="2"/>
  <c r="DQ158" i="2"/>
  <c r="DC158" i="2"/>
  <c r="CC159" i="2"/>
  <c r="O159" i="6"/>
  <c r="CD159" i="2"/>
  <c r="Q159" i="7"/>
  <c r="G262" i="17" s="1"/>
  <c r="DL159" i="2"/>
  <c r="DM159" i="2" s="1"/>
  <c r="CB157" i="2"/>
  <c r="W2" i="23"/>
  <c r="DP165" i="25" s="1"/>
  <c r="DN165" i="25" s="1"/>
  <c r="W19" i="23"/>
  <c r="U163" i="7"/>
  <c r="V163" i="7"/>
  <c r="CB158" i="2" l="1"/>
  <c r="P163" i="6"/>
  <c r="AV163" i="2" s="1"/>
  <c r="G265" i="17"/>
  <c r="DO172" i="2"/>
  <c r="DJ161" i="2"/>
  <c r="S162" i="7"/>
  <c r="I265" i="17" s="1"/>
  <c r="CJ162" i="2"/>
  <c r="CZ162" i="2" s="1"/>
  <c r="R162" i="7"/>
  <c r="H265" i="17" s="1"/>
  <c r="W13" i="21"/>
  <c r="W13" i="1"/>
  <c r="W16" i="21"/>
  <c r="W16" i="1"/>
  <c r="P161" i="2"/>
  <c r="R161" i="2"/>
  <c r="CI162" i="2"/>
  <c r="CU162" i="2" s="1"/>
  <c r="CL162" i="2"/>
  <c r="CR162" i="2"/>
  <c r="DK160" i="2"/>
  <c r="CK163" i="2"/>
  <c r="CX163" i="2"/>
  <c r="W5" i="21"/>
  <c r="W5" i="1"/>
  <c r="W17" i="21"/>
  <c r="W17" i="1"/>
  <c r="CL163" i="2"/>
  <c r="CV163" i="2"/>
  <c r="CZ163" i="2"/>
  <c r="DK158" i="2"/>
  <c r="DJ156" i="2"/>
  <c r="DJ158" i="2"/>
  <c r="Q162" i="6"/>
  <c r="DO175" i="2"/>
  <c r="CQ163" i="2"/>
  <c r="CO163" i="2"/>
  <c r="CN163" i="2"/>
  <c r="CM163" i="2"/>
  <c r="CS163" i="2"/>
  <c r="CU163" i="2"/>
  <c r="CP163" i="2"/>
  <c r="CR163" i="2"/>
  <c r="M173" i="2"/>
  <c r="L165" i="2"/>
  <c r="R158" i="2"/>
  <c r="P158" i="2"/>
  <c r="CW163" i="2"/>
  <c r="P156" i="2"/>
  <c r="R156" i="2"/>
  <c r="CT162" i="2"/>
  <c r="CX162" i="2"/>
  <c r="DO173" i="2"/>
  <c r="DK157" i="2"/>
  <c r="W19" i="21"/>
  <c r="W19" i="1"/>
  <c r="W2" i="1"/>
  <c r="W2" i="21"/>
  <c r="T163" i="7"/>
  <c r="P158" i="7"/>
  <c r="Q160" i="7"/>
  <c r="G263" i="17" s="1"/>
  <c r="CB156" i="2"/>
  <c r="DO169" i="2"/>
  <c r="DO174" i="2"/>
  <c r="DO170" i="2"/>
  <c r="CA164" i="2"/>
  <c r="BQ164" i="2"/>
  <c r="BW164" i="2" s="1"/>
  <c r="H164" i="27"/>
  <c r="L164" i="27" s="1"/>
  <c r="M164" i="27" s="1"/>
  <c r="N164" i="27" s="1"/>
  <c r="BO164" i="2"/>
  <c r="BU164" i="2" s="1"/>
  <c r="AX164" i="2"/>
  <c r="G164" i="27" s="1"/>
  <c r="BP164" i="2"/>
  <c r="BV164" i="2" s="1"/>
  <c r="DQ164" i="2"/>
  <c r="DT164" i="2"/>
  <c r="DC164" i="2"/>
  <c r="DO171" i="2"/>
  <c r="CB161" i="2"/>
  <c r="P161" i="7"/>
  <c r="U162" i="7"/>
  <c r="V162" i="7"/>
  <c r="P162" i="6" s="1"/>
  <c r="AV162" i="2" s="1"/>
  <c r="W9" i="23"/>
  <c r="W11" i="23"/>
  <c r="DL160" i="2"/>
  <c r="DM160" i="2" s="1"/>
  <c r="CC160" i="2"/>
  <c r="O160" i="6"/>
  <c r="CD160" i="2"/>
  <c r="DP169" i="25"/>
  <c r="DN169" i="25" s="1"/>
  <c r="DP169" i="2"/>
  <c r="DP172" i="2"/>
  <c r="DN172" i="2" s="1"/>
  <c r="DP172" i="25"/>
  <c r="DN172" i="25" s="1"/>
  <c r="O158" i="6"/>
  <c r="CD158" i="2"/>
  <c r="Q158" i="7"/>
  <c r="DL158" i="2"/>
  <c r="DM158" i="2" s="1"/>
  <c r="CC158" i="2"/>
  <c r="P156" i="7"/>
  <c r="W6" i="23"/>
  <c r="DP166" i="25" s="1"/>
  <c r="DN166" i="25" s="1"/>
  <c r="W8" i="23"/>
  <c r="DP165" i="2"/>
  <c r="DN165" i="2" s="1"/>
  <c r="W10" i="23"/>
  <c r="DO168" i="2"/>
  <c r="W4" i="23"/>
  <c r="Q157" i="7"/>
  <c r="G260" i="17" s="1"/>
  <c r="O157" i="6"/>
  <c r="CC157" i="2"/>
  <c r="DL157" i="2"/>
  <c r="DM157" i="2" s="1"/>
  <c r="CD157" i="2"/>
  <c r="CI159" i="2"/>
  <c r="CO159" i="2" s="1"/>
  <c r="Q159" i="6"/>
  <c r="CJ159" i="2"/>
  <c r="CT159" i="2" s="1"/>
  <c r="R159" i="7"/>
  <c r="H262" i="17" s="1"/>
  <c r="U159" i="7"/>
  <c r="V159" i="7"/>
  <c r="S159" i="7"/>
  <c r="I262" i="17" s="1"/>
  <c r="CB164" i="2" l="1"/>
  <c r="CK162" i="2"/>
  <c r="CS162" i="2"/>
  <c r="CP162" i="2"/>
  <c r="CQ162" i="2"/>
  <c r="CN162" i="2"/>
  <c r="CV162" i="2"/>
  <c r="DJ164" i="2"/>
  <c r="P164" i="2"/>
  <c r="R164" i="2"/>
  <c r="DK164" i="2"/>
  <c r="DK161" i="2"/>
  <c r="G261" i="17"/>
  <c r="L169" i="2"/>
  <c r="M172" i="2"/>
  <c r="CO162" i="2"/>
  <c r="CY162" i="2"/>
  <c r="CW162" i="2"/>
  <c r="CM162" i="2"/>
  <c r="W9" i="21"/>
  <c r="W9" i="1"/>
  <c r="W11" i="21"/>
  <c r="W11" i="1"/>
  <c r="L172" i="2"/>
  <c r="M169" i="2"/>
  <c r="DK156" i="2"/>
  <c r="CD156" i="2"/>
  <c r="CI156" i="2" s="1"/>
  <c r="CC156" i="2"/>
  <c r="S156" i="7" s="1"/>
  <c r="I259" i="17" s="1"/>
  <c r="O156" i="6"/>
  <c r="U156" i="7" s="1"/>
  <c r="DL156" i="2"/>
  <c r="DM156" i="2" s="1"/>
  <c r="W6" i="1"/>
  <c r="W6" i="21"/>
  <c r="W8" i="21"/>
  <c r="W8" i="1"/>
  <c r="W10" i="21"/>
  <c r="W10" i="1"/>
  <c r="DN169" i="2"/>
  <c r="W4" i="21"/>
  <c r="W4" i="1"/>
  <c r="M165" i="2"/>
  <c r="N165" i="2" s="1"/>
  <c r="L166" i="2"/>
  <c r="T162" i="7"/>
  <c r="Q161" i="7"/>
  <c r="G264" i="17" s="1"/>
  <c r="Q164" i="7"/>
  <c r="Q156" i="7"/>
  <c r="G259" i="17" s="1"/>
  <c r="DP166" i="2"/>
  <c r="DN166" i="2" s="1"/>
  <c r="CC161" i="2"/>
  <c r="W18" i="23"/>
  <c r="DP171" i="25" s="1"/>
  <c r="DN171" i="25" s="1"/>
  <c r="W3" i="23"/>
  <c r="DP170" i="2" s="1"/>
  <c r="DN170" i="2" s="1"/>
  <c r="DO176" i="2"/>
  <c r="DL161" i="2"/>
  <c r="DM161" i="2" s="1"/>
  <c r="P164" i="7"/>
  <c r="DL164" i="2"/>
  <c r="DM164" i="2" s="1"/>
  <c r="CC164" i="2"/>
  <c r="O164" i="6"/>
  <c r="CD164" i="2"/>
  <c r="DP173" i="25"/>
  <c r="DN173" i="25" s="1"/>
  <c r="DP173" i="2"/>
  <c r="DN173" i="2" s="1"/>
  <c r="CD161" i="2"/>
  <c r="O161" i="6"/>
  <c r="CJ160" i="2"/>
  <c r="CL160" i="2" s="1"/>
  <c r="Q160" i="6"/>
  <c r="CI160" i="2"/>
  <c r="CY160" i="2" s="1"/>
  <c r="R160" i="7"/>
  <c r="H263" i="17" s="1"/>
  <c r="U160" i="7"/>
  <c r="V160" i="7"/>
  <c r="S160" i="7"/>
  <c r="CP159" i="2"/>
  <c r="CV159" i="2"/>
  <c r="R156" i="7"/>
  <c r="H259" i="17" s="1"/>
  <c r="P159" i="6"/>
  <c r="AV159" i="2" s="1"/>
  <c r="DP168" i="25"/>
  <c r="DN168" i="25" s="1"/>
  <c r="DP168" i="2"/>
  <c r="DN168" i="2" s="1"/>
  <c r="DP167" i="25"/>
  <c r="DN167" i="25" s="1"/>
  <c r="DP167" i="2"/>
  <c r="DN167" i="2" s="1"/>
  <c r="S158" i="7"/>
  <c r="CI158" i="2"/>
  <c r="CM158" i="2" s="1"/>
  <c r="Q158" i="6"/>
  <c r="CJ158" i="2"/>
  <c r="CL158" i="2" s="1"/>
  <c r="R158" i="7"/>
  <c r="H261" i="17" s="1"/>
  <c r="U158" i="7"/>
  <c r="V158" i="7"/>
  <c r="CX159" i="2"/>
  <c r="CR159" i="2"/>
  <c r="CN159" i="2"/>
  <c r="CL159" i="2"/>
  <c r="CZ159" i="2"/>
  <c r="CS159" i="2"/>
  <c r="CU159" i="2"/>
  <c r="CM159" i="2"/>
  <c r="CY159" i="2"/>
  <c r="CQ159" i="2"/>
  <c r="CJ157" i="2"/>
  <c r="CX157" i="2" s="1"/>
  <c r="Q157" i="6"/>
  <c r="R157" i="7"/>
  <c r="H260" i="17" s="1"/>
  <c r="CI157" i="2"/>
  <c r="CY157" i="2" s="1"/>
  <c r="CK159" i="2"/>
  <c r="CW159" i="2"/>
  <c r="S157" i="7"/>
  <c r="V157" i="7"/>
  <c r="U157" i="7"/>
  <c r="CW156" i="2" l="1"/>
  <c r="N169" i="2"/>
  <c r="AL169" i="2" s="1"/>
  <c r="CJ156" i="2"/>
  <c r="CT156" i="2" s="1"/>
  <c r="Q156" i="6"/>
  <c r="DU169" i="2"/>
  <c r="CH169" i="2" s="1"/>
  <c r="W3" i="21"/>
  <c r="W3" i="1"/>
  <c r="W18" i="21"/>
  <c r="W18" i="1"/>
  <c r="V156" i="7"/>
  <c r="P156" i="6" s="1"/>
  <c r="AV156" i="2" s="1"/>
  <c r="N172" i="2"/>
  <c r="AM172" i="2" s="1"/>
  <c r="M170" i="2"/>
  <c r="L173" i="2"/>
  <c r="N173" i="2" s="1"/>
  <c r="AJ169" i="2"/>
  <c r="T169" i="2"/>
  <c r="V169" i="2"/>
  <c r="AF169" i="2"/>
  <c r="AM169" i="2"/>
  <c r="AD169" i="2"/>
  <c r="AO169" i="2"/>
  <c r="W27" i="23"/>
  <c r="W26" i="23"/>
  <c r="L167" i="2"/>
  <c r="N167" i="2" s="1"/>
  <c r="M166" i="2"/>
  <c r="N166" i="2" s="1"/>
  <c r="DP171" i="2"/>
  <c r="DN171" i="2" s="1"/>
  <c r="G267" i="17"/>
  <c r="M168" i="2"/>
  <c r="N168" i="2" s="1"/>
  <c r="L171" i="2"/>
  <c r="AJ165" i="2"/>
  <c r="X165" i="2"/>
  <c r="AK165" i="2"/>
  <c r="S165" i="2"/>
  <c r="AN165" i="2"/>
  <c r="Z165" i="2"/>
  <c r="AG165" i="2"/>
  <c r="AM165" i="2"/>
  <c r="AC165" i="2"/>
  <c r="AQ165" i="2"/>
  <c r="AF165" i="2"/>
  <c r="AE165" i="2"/>
  <c r="V165" i="2"/>
  <c r="AO165" i="2"/>
  <c r="W165" i="2"/>
  <c r="AH165" i="2"/>
  <c r="AB165" i="2"/>
  <c r="AI165" i="2"/>
  <c r="U165" i="2"/>
  <c r="Y165" i="2"/>
  <c r="AL165" i="2"/>
  <c r="T165" i="2"/>
  <c r="AD165" i="2"/>
  <c r="AP165" i="2"/>
  <c r="AA165" i="2"/>
  <c r="DU165" i="2"/>
  <c r="CH165" i="2" s="1"/>
  <c r="T159" i="7"/>
  <c r="S164" i="7"/>
  <c r="I267" i="17" s="1"/>
  <c r="S161" i="7"/>
  <c r="I264" i="17" s="1"/>
  <c r="CZ156" i="2"/>
  <c r="DP170" i="25"/>
  <c r="DN170" i="25" s="1"/>
  <c r="CP160" i="2"/>
  <c r="R164" i="7"/>
  <c r="H267" i="17" s="1"/>
  <c r="Q164" i="6"/>
  <c r="CJ164" i="2"/>
  <c r="CI164" i="2"/>
  <c r="CV160" i="2"/>
  <c r="U164" i="7"/>
  <c r="V164" i="7"/>
  <c r="CN160" i="2"/>
  <c r="CT158" i="2"/>
  <c r="CR160" i="2"/>
  <c r="CX160" i="2"/>
  <c r="CM156" i="2"/>
  <c r="CL156" i="2"/>
  <c r="CZ160" i="2"/>
  <c r="CK158" i="2"/>
  <c r="CV156" i="2"/>
  <c r="CK156" i="2"/>
  <c r="CS160" i="2"/>
  <c r="R161" i="7"/>
  <c r="H264" i="17" s="1"/>
  <c r="Q161" i="6"/>
  <c r="CI161" i="2"/>
  <c r="CJ161" i="2"/>
  <c r="CQ160" i="2"/>
  <c r="CK160" i="2"/>
  <c r="CU160" i="2"/>
  <c r="CW160" i="2"/>
  <c r="CO160" i="2"/>
  <c r="CM157" i="2"/>
  <c r="CN156" i="2"/>
  <c r="CT160" i="2"/>
  <c r="CM160" i="2"/>
  <c r="U161" i="7"/>
  <c r="V161" i="7"/>
  <c r="I263" i="17"/>
  <c r="P160" i="6"/>
  <c r="AV160" i="2" s="1"/>
  <c r="CZ157" i="2"/>
  <c r="CV158" i="2"/>
  <c r="CU158" i="2"/>
  <c r="CP158" i="2"/>
  <c r="CX158" i="2"/>
  <c r="CY158" i="2"/>
  <c r="CO158" i="2"/>
  <c r="CR158" i="2"/>
  <c r="CZ158" i="2"/>
  <c r="I261" i="17"/>
  <c r="P158" i="6"/>
  <c r="AV158" i="2" s="1"/>
  <c r="CP156" i="2"/>
  <c r="CW158" i="2"/>
  <c r="CO156" i="2"/>
  <c r="CQ158" i="2"/>
  <c r="CX156" i="2"/>
  <c r="CS157" i="2"/>
  <c r="CS158" i="2"/>
  <c r="CY156" i="2"/>
  <c r="CN157" i="2"/>
  <c r="CS156" i="2"/>
  <c r="CO157" i="2"/>
  <c r="CN158" i="2"/>
  <c r="CU156" i="2"/>
  <c r="CR156" i="2"/>
  <c r="CT157" i="2"/>
  <c r="CQ156" i="2"/>
  <c r="CU157" i="2"/>
  <c r="CK157" i="2"/>
  <c r="CQ157" i="2"/>
  <c r="CW157" i="2"/>
  <c r="CR157" i="2"/>
  <c r="CV157" i="2"/>
  <c r="CL157" i="2"/>
  <c r="CP157" i="2"/>
  <c r="I260" i="17"/>
  <c r="P157" i="6"/>
  <c r="AV157" i="2" s="1"/>
  <c r="W26" i="1" l="1"/>
  <c r="AN169" i="2"/>
  <c r="AQ169" i="2"/>
  <c r="AI169" i="2"/>
  <c r="AA169" i="2"/>
  <c r="AG169" i="2"/>
  <c r="AR169" i="2"/>
  <c r="X169" i="2"/>
  <c r="AK169" i="2"/>
  <c r="AP169" i="2"/>
  <c r="Z169" i="2"/>
  <c r="U169" i="2"/>
  <c r="AC169" i="2"/>
  <c r="AE169" i="2"/>
  <c r="AB169" i="2"/>
  <c r="S169" i="2"/>
  <c r="W169" i="2"/>
  <c r="AH169" i="2"/>
  <c r="Y169" i="2"/>
  <c r="DU172" i="2"/>
  <c r="CH172" i="2" s="1"/>
  <c r="X172" i="2"/>
  <c r="AN172" i="2"/>
  <c r="AL172" i="2"/>
  <c r="S172" i="2"/>
  <c r="AB172" i="2"/>
  <c r="Y172" i="2"/>
  <c r="T172" i="2"/>
  <c r="AO172" i="2"/>
  <c r="AD172" i="2"/>
  <c r="AG172" i="2"/>
  <c r="DU168" i="2"/>
  <c r="CH168" i="2" s="1"/>
  <c r="W26" i="21"/>
  <c r="DU167" i="2"/>
  <c r="CH167" i="2" s="1"/>
  <c r="W172" i="2"/>
  <c r="Z172" i="2"/>
  <c r="V172" i="2"/>
  <c r="AQ172" i="2"/>
  <c r="AJ172" i="2"/>
  <c r="AF172" i="2"/>
  <c r="AI172" i="2"/>
  <c r="U172" i="2"/>
  <c r="AE172" i="2"/>
  <c r="AC172" i="2"/>
  <c r="AK172" i="2"/>
  <c r="AP172" i="2"/>
  <c r="AH172" i="2"/>
  <c r="M171" i="2"/>
  <c r="N171" i="2" s="1"/>
  <c r="L170" i="2"/>
  <c r="N170" i="2" s="1"/>
  <c r="AA172" i="2"/>
  <c r="AM173" i="2"/>
  <c r="W173" i="2"/>
  <c r="AE173" i="2"/>
  <c r="AD173" i="2"/>
  <c r="U173" i="2"/>
  <c r="Z173" i="2"/>
  <c r="AI173" i="2"/>
  <c r="AP173" i="2"/>
  <c r="V173" i="2"/>
  <c r="S173" i="2"/>
  <c r="AQ173" i="2"/>
  <c r="AO173" i="2"/>
  <c r="Y173" i="2"/>
  <c r="AC173" i="2"/>
  <c r="AF173" i="2"/>
  <c r="AG173" i="2"/>
  <c r="AN173" i="2"/>
  <c r="AB173" i="2"/>
  <c r="AK173" i="2"/>
  <c r="AA173" i="2"/>
  <c r="AH173" i="2"/>
  <c r="X173" i="2"/>
  <c r="T173" i="2"/>
  <c r="AL173" i="2"/>
  <c r="AJ173" i="2"/>
  <c r="DU173" i="2"/>
  <c r="CH173" i="2" s="1"/>
  <c r="AT169" i="2"/>
  <c r="W169" i="7"/>
  <c r="J272" i="17" s="1"/>
  <c r="CF169" i="2"/>
  <c r="AW169" i="2"/>
  <c r="G169" i="7" s="1"/>
  <c r="P161" i="6"/>
  <c r="AV161" i="2" s="1"/>
  <c r="T161" i="7" s="1"/>
  <c r="AN166" i="2"/>
  <c r="AQ166" i="2"/>
  <c r="AO166" i="2"/>
  <c r="T166" i="2"/>
  <c r="S166" i="2"/>
  <c r="AE166" i="2"/>
  <c r="Y166" i="2"/>
  <c r="V166" i="2"/>
  <c r="U166" i="2"/>
  <c r="AH166" i="2"/>
  <c r="AJ166" i="2"/>
  <c r="X166" i="2"/>
  <c r="AF166" i="2"/>
  <c r="AL166" i="2"/>
  <c r="AI166" i="2"/>
  <c r="Z166" i="2"/>
  <c r="DU166" i="2"/>
  <c r="CH166" i="2" s="1"/>
  <c r="AK166" i="2"/>
  <c r="AD166" i="2"/>
  <c r="AG166" i="2"/>
  <c r="AP166" i="2"/>
  <c r="W166" i="2"/>
  <c r="AC166" i="2"/>
  <c r="AB166" i="2"/>
  <c r="AA166" i="2"/>
  <c r="AM166" i="2"/>
  <c r="P164" i="6"/>
  <c r="AV164" i="2" s="1"/>
  <c r="T167" i="2"/>
  <c r="V167" i="2"/>
  <c r="AB167" i="2"/>
  <c r="X167" i="2"/>
  <c r="U167" i="2"/>
  <c r="AC167" i="2"/>
  <c r="AA167" i="2"/>
  <c r="W167" i="2"/>
  <c r="AI167" i="2"/>
  <c r="AO167" i="2"/>
  <c r="AD167" i="2"/>
  <c r="AM167" i="2"/>
  <c r="AG167" i="2"/>
  <c r="AE167" i="2"/>
  <c r="AQ167" i="2"/>
  <c r="Z167" i="2"/>
  <c r="AH167" i="2"/>
  <c r="AF167" i="2"/>
  <c r="AN167" i="2"/>
  <c r="AL167" i="2"/>
  <c r="AP167" i="2"/>
  <c r="AK167" i="2"/>
  <c r="Y167" i="2"/>
  <c r="S167" i="2"/>
  <c r="AJ167" i="2"/>
  <c r="Y168" i="2"/>
  <c r="AG168" i="2"/>
  <c r="AJ168" i="2"/>
  <c r="Z168" i="2"/>
  <c r="AP168" i="2"/>
  <c r="AF168" i="2"/>
  <c r="AD168" i="2"/>
  <c r="AI168" i="2"/>
  <c r="AC168" i="2"/>
  <c r="AQ168" i="2"/>
  <c r="X168" i="2"/>
  <c r="AE168" i="2"/>
  <c r="AK168" i="2"/>
  <c r="AH168" i="2"/>
  <c r="AB168" i="2"/>
  <c r="AO168" i="2"/>
  <c r="W168" i="2"/>
  <c r="AM168" i="2"/>
  <c r="AA168" i="2"/>
  <c r="U168" i="2"/>
  <c r="S168" i="2"/>
  <c r="AN168" i="2"/>
  <c r="V168" i="2"/>
  <c r="T168" i="2"/>
  <c r="AL168" i="2"/>
  <c r="AR165" i="2"/>
  <c r="T157" i="7"/>
  <c r="T158" i="7"/>
  <c r="T156" i="7"/>
  <c r="T160" i="7"/>
  <c r="CO164" i="2"/>
  <c r="CU164" i="2"/>
  <c r="CM164" i="2"/>
  <c r="CW164" i="2"/>
  <c r="CQ164" i="2"/>
  <c r="CS164" i="2"/>
  <c r="CK164" i="2"/>
  <c r="CY164" i="2"/>
  <c r="CT164" i="2"/>
  <c r="CP164" i="2"/>
  <c r="CL164" i="2"/>
  <c r="CN164" i="2"/>
  <c r="CR164" i="2"/>
  <c r="CZ164" i="2"/>
  <c r="CX164" i="2"/>
  <c r="CV164" i="2"/>
  <c r="CX161" i="2"/>
  <c r="CT161" i="2"/>
  <c r="CL161" i="2"/>
  <c r="CN161" i="2"/>
  <c r="CP161" i="2"/>
  <c r="CV161" i="2"/>
  <c r="CZ161" i="2"/>
  <c r="CR161" i="2"/>
  <c r="CY161" i="2"/>
  <c r="CQ161" i="2"/>
  <c r="CS161" i="2"/>
  <c r="CU161" i="2"/>
  <c r="CK161" i="2"/>
  <c r="CW161" i="2"/>
  <c r="CM161" i="2"/>
  <c r="CO161" i="2"/>
  <c r="AR172" i="2" l="1"/>
  <c r="AR168" i="2"/>
  <c r="AR167" i="2"/>
  <c r="AW172" i="2"/>
  <c r="G172" i="7" s="1"/>
  <c r="CF172" i="2"/>
  <c r="W172" i="7"/>
  <c r="J275" i="17" s="1"/>
  <c r="AR173" i="2"/>
  <c r="CF173" i="2" s="1"/>
  <c r="AT172" i="2"/>
  <c r="AR166" i="2"/>
  <c r="T164" i="7"/>
  <c r="S170" i="2"/>
  <c r="X170" i="2"/>
  <c r="AK170" i="2"/>
  <c r="AA170" i="2"/>
  <c r="AP170" i="2"/>
  <c r="T170" i="2"/>
  <c r="AO170" i="2"/>
  <c r="Z170" i="2"/>
  <c r="AL170" i="2"/>
  <c r="AI170" i="2"/>
  <c r="AF170" i="2"/>
  <c r="AD170" i="2"/>
  <c r="U170" i="2"/>
  <c r="AQ170" i="2"/>
  <c r="AG170" i="2"/>
  <c r="AN170" i="2"/>
  <c r="Y170" i="2"/>
  <c r="AH170" i="2"/>
  <c r="W170" i="2"/>
  <c r="DU170" i="2"/>
  <c r="CH170" i="2" s="1"/>
  <c r="AB170" i="2"/>
  <c r="AC170" i="2"/>
  <c r="AJ170" i="2"/>
  <c r="V170" i="2"/>
  <c r="AM170" i="2"/>
  <c r="AE170" i="2"/>
  <c r="U171" i="2"/>
  <c r="AH171" i="2"/>
  <c r="AP171" i="2"/>
  <c r="AN171" i="2"/>
  <c r="AO171" i="2"/>
  <c r="AK171" i="2"/>
  <c r="AI171" i="2"/>
  <c r="AF171" i="2"/>
  <c r="AJ171" i="2"/>
  <c r="AG171" i="2"/>
  <c r="AC171" i="2"/>
  <c r="AA171" i="2"/>
  <c r="AD171" i="2"/>
  <c r="AE171" i="2"/>
  <c r="V171" i="2"/>
  <c r="T171" i="2"/>
  <c r="AM171" i="2"/>
  <c r="Y171" i="2"/>
  <c r="S171" i="2"/>
  <c r="AB171" i="2"/>
  <c r="DU171" i="2"/>
  <c r="CH171" i="2" s="1"/>
  <c r="X171" i="2"/>
  <c r="W171" i="2"/>
  <c r="AQ171" i="2"/>
  <c r="Z171" i="2"/>
  <c r="AL171" i="2"/>
  <c r="DB169" i="2"/>
  <c r="DR169" i="2"/>
  <c r="DS169" i="2"/>
  <c r="CG169" i="2"/>
  <c r="AY169" i="2"/>
  <c r="H169" i="7" s="1"/>
  <c r="AS169" i="2"/>
  <c r="BL169" i="2" s="1"/>
  <c r="BN169" i="2" s="1"/>
  <c r="X169" i="7"/>
  <c r="K272" i="17" s="1"/>
  <c r="DB172" i="2"/>
  <c r="DR172" i="2"/>
  <c r="DS172" i="2"/>
  <c r="AY172" i="2"/>
  <c r="H172" i="7" s="1"/>
  <c r="X172" i="7"/>
  <c r="K275" i="17" s="1"/>
  <c r="CG172" i="2"/>
  <c r="AS172" i="2"/>
  <c r="BL172" i="2" s="1"/>
  <c r="BN172" i="2" s="1"/>
  <c r="W167" i="7"/>
  <c r="J270" i="17" s="1"/>
  <c r="AT167" i="2"/>
  <c r="AW167" i="2"/>
  <c r="G167" i="7" s="1"/>
  <c r="CF167" i="2"/>
  <c r="W168" i="7"/>
  <c r="J271" i="17" s="1"/>
  <c r="CF168" i="2"/>
  <c r="AW168" i="2"/>
  <c r="G168" i="7" s="1"/>
  <c r="AT168" i="2"/>
  <c r="CF165" i="2"/>
  <c r="AT165" i="2"/>
  <c r="AW165" i="2"/>
  <c r="G165" i="7" s="1"/>
  <c r="W165" i="7"/>
  <c r="J268" i="17" s="1"/>
  <c r="AT166" i="2"/>
  <c r="W166" i="7"/>
  <c r="J269" i="17" s="1"/>
  <c r="AW166" i="2"/>
  <c r="G166" i="7" s="1"/>
  <c r="CF166" i="2"/>
  <c r="AW173" i="2" l="1"/>
  <c r="G173" i="7" s="1"/>
  <c r="AT173" i="2"/>
  <c r="W173" i="7"/>
  <c r="J276" i="17" s="1"/>
  <c r="AR171" i="2"/>
  <c r="AR170" i="2"/>
  <c r="CA172" i="2"/>
  <c r="AY173" i="2"/>
  <c r="H173" i="7" s="1"/>
  <c r="CG173" i="2"/>
  <c r="X173" i="7"/>
  <c r="K276" i="17" s="1"/>
  <c r="AS173" i="2"/>
  <c r="BL173" i="2" s="1"/>
  <c r="BN173" i="2" s="1"/>
  <c r="DS173" i="2"/>
  <c r="DB173" i="2"/>
  <c r="DR173" i="2"/>
  <c r="W170" i="7"/>
  <c r="J273" i="17" s="1"/>
  <c r="AW170" i="2"/>
  <c r="G170" i="7" s="1"/>
  <c r="CF170" i="2"/>
  <c r="AT170" i="2"/>
  <c r="BP169" i="2"/>
  <c r="BV169" i="2" s="1"/>
  <c r="BO169" i="2"/>
  <c r="BU169" i="2" s="1"/>
  <c r="AX169" i="2"/>
  <c r="G169" i="27" s="1"/>
  <c r="BQ169" i="2"/>
  <c r="BW169" i="2" s="1"/>
  <c r="H169" i="27"/>
  <c r="L169" i="27" s="1"/>
  <c r="M169" i="27" s="1"/>
  <c r="N169" i="27" s="1"/>
  <c r="DT169" i="2"/>
  <c r="O169" i="7"/>
  <c r="F272" i="17" s="1"/>
  <c r="DC169" i="2"/>
  <c r="DQ169" i="2"/>
  <c r="CA169" i="2"/>
  <c r="H172" i="27"/>
  <c r="L172" i="27" s="1"/>
  <c r="M172" i="27" s="1"/>
  <c r="N172" i="27" s="1"/>
  <c r="AX172" i="2"/>
  <c r="G172" i="27" s="1"/>
  <c r="BQ172" i="2"/>
  <c r="BW172" i="2" s="1"/>
  <c r="BO172" i="2"/>
  <c r="BU172" i="2" s="1"/>
  <c r="BP172" i="2"/>
  <c r="BV172" i="2" s="1"/>
  <c r="DQ172" i="2"/>
  <c r="DT172" i="2"/>
  <c r="CB172" i="2" s="1"/>
  <c r="DC172" i="2"/>
  <c r="O172" i="7"/>
  <c r="F275" i="17" s="1"/>
  <c r="DS167" i="2"/>
  <c r="DB167" i="2"/>
  <c r="DR167" i="2"/>
  <c r="AS167" i="2"/>
  <c r="BL167" i="2" s="1"/>
  <c r="BN167" i="2" s="1"/>
  <c r="X167" i="7"/>
  <c r="K270" i="17" s="1"/>
  <c r="AY167" i="2"/>
  <c r="H167" i="7" s="1"/>
  <c r="CG167" i="2"/>
  <c r="X168" i="7"/>
  <c r="K271" i="17" s="1"/>
  <c r="AS168" i="2"/>
  <c r="BL168" i="2" s="1"/>
  <c r="BN168" i="2" s="1"/>
  <c r="AY168" i="2"/>
  <c r="H168" i="7" s="1"/>
  <c r="CG168" i="2"/>
  <c r="DS168" i="2"/>
  <c r="DR168" i="2"/>
  <c r="DB168" i="2"/>
  <c r="W171" i="7"/>
  <c r="J274" i="17" s="1"/>
  <c r="AT171" i="2"/>
  <c r="AW171" i="2"/>
  <c r="G171" i="7" s="1"/>
  <c r="CF171" i="2"/>
  <c r="AS166" i="2"/>
  <c r="BL166" i="2" s="1"/>
  <c r="BN166" i="2" s="1"/>
  <c r="AY166" i="2"/>
  <c r="H166" i="7" s="1"/>
  <c r="X166" i="7"/>
  <c r="K269" i="17" s="1"/>
  <c r="CG166" i="2"/>
  <c r="AS165" i="2"/>
  <c r="BL165" i="2" s="1"/>
  <c r="X165" i="7"/>
  <c r="K268" i="17" s="1"/>
  <c r="CG165" i="2"/>
  <c r="AY165" i="2"/>
  <c r="H165" i="7" s="1"/>
  <c r="DS165" i="2"/>
  <c r="DR165" i="2"/>
  <c r="DB165" i="2"/>
  <c r="DR166" i="2"/>
  <c r="DS166" i="2"/>
  <c r="DB166" i="2"/>
  <c r="DK172" i="2" l="1"/>
  <c r="DJ172" i="2"/>
  <c r="P172" i="2"/>
  <c r="R172" i="2"/>
  <c r="DJ169" i="2"/>
  <c r="R169" i="2"/>
  <c r="P169" i="2"/>
  <c r="P169" i="7"/>
  <c r="P172" i="7"/>
  <c r="BN165" i="2"/>
  <c r="CA173" i="2"/>
  <c r="AX173" i="2"/>
  <c r="G173" i="27" s="1"/>
  <c r="BO173" i="2"/>
  <c r="BU173" i="2" s="1"/>
  <c r="BP173" i="2"/>
  <c r="BV173" i="2" s="1"/>
  <c r="H173" i="27"/>
  <c r="L173" i="27" s="1"/>
  <c r="M173" i="27" s="1"/>
  <c r="N173" i="27" s="1"/>
  <c r="BQ173" i="2"/>
  <c r="BW173" i="2" s="1"/>
  <c r="O173" i="7"/>
  <c r="F276" i="17" s="1"/>
  <c r="DT173" i="2"/>
  <c r="CB173" i="2" s="1"/>
  <c r="DC173" i="2"/>
  <c r="DQ173" i="2"/>
  <c r="CB169" i="2"/>
  <c r="AY170" i="2"/>
  <c r="H170" i="7" s="1"/>
  <c r="X170" i="7"/>
  <c r="K273" i="17" s="1"/>
  <c r="CG170" i="2"/>
  <c r="O170" i="7" s="1"/>
  <c r="F273" i="17" s="1"/>
  <c r="AS170" i="2"/>
  <c r="BL170" i="2" s="1"/>
  <c r="DS170" i="2"/>
  <c r="DB170" i="2"/>
  <c r="DR170" i="2"/>
  <c r="DL172" i="2"/>
  <c r="DM172" i="2" s="1"/>
  <c r="Q172" i="7"/>
  <c r="G275" i="17" s="1"/>
  <c r="CC172" i="2"/>
  <c r="CD172" i="2"/>
  <c r="O172" i="6"/>
  <c r="X17" i="23"/>
  <c r="X13" i="23"/>
  <c r="X5" i="23"/>
  <c r="X16" i="23"/>
  <c r="O167" i="7"/>
  <c r="F270" i="17" s="1"/>
  <c r="DC167" i="2"/>
  <c r="DQ167" i="2"/>
  <c r="DT167" i="2"/>
  <c r="AX167" i="2"/>
  <c r="G167" i="27" s="1"/>
  <c r="BP167" i="2"/>
  <c r="BV167" i="2" s="1"/>
  <c r="BQ167" i="2"/>
  <c r="BW167" i="2" s="1"/>
  <c r="BO167" i="2"/>
  <c r="BU167" i="2" s="1"/>
  <c r="H167" i="27"/>
  <c r="L167" i="27" s="1"/>
  <c r="M167" i="27" s="1"/>
  <c r="N167" i="27" s="1"/>
  <c r="CA167" i="2"/>
  <c r="AX168" i="2"/>
  <c r="G168" i="27" s="1"/>
  <c r="BP168" i="2"/>
  <c r="BV168" i="2" s="1"/>
  <c r="BQ168" i="2"/>
  <c r="BW168" i="2" s="1"/>
  <c r="H168" i="27"/>
  <c r="L168" i="27" s="1"/>
  <c r="M168" i="27" s="1"/>
  <c r="N168" i="27" s="1"/>
  <c r="BO168" i="2"/>
  <c r="BU168" i="2" s="1"/>
  <c r="DS171" i="2"/>
  <c r="DR171" i="2"/>
  <c r="DB171" i="2"/>
  <c r="AS171" i="2"/>
  <c r="BL171" i="2" s="1"/>
  <c r="BN171" i="2" s="1"/>
  <c r="CG171" i="2"/>
  <c r="O171" i="7" s="1"/>
  <c r="F274" i="17" s="1"/>
  <c r="AY171" i="2"/>
  <c r="H171" i="7" s="1"/>
  <c r="X171" i="7"/>
  <c r="K274" i="17" s="1"/>
  <c r="CA168" i="2"/>
  <c r="O168" i="7"/>
  <c r="F271" i="17" s="1"/>
  <c r="DT168" i="2"/>
  <c r="DC168" i="2"/>
  <c r="DQ168" i="2"/>
  <c r="CA165" i="2"/>
  <c r="O165" i="7"/>
  <c r="F268" i="17" s="1"/>
  <c r="DT165" i="2"/>
  <c r="DC165" i="2"/>
  <c r="DQ165" i="2"/>
  <c r="CA166" i="2"/>
  <c r="AX165" i="2"/>
  <c r="G165" i="27" s="1"/>
  <c r="H165" i="27"/>
  <c r="L165" i="27" s="1"/>
  <c r="M165" i="27" s="1"/>
  <c r="N165" i="27" s="1"/>
  <c r="BO165" i="2"/>
  <c r="BU165" i="2" s="1"/>
  <c r="BP165" i="2"/>
  <c r="BV165" i="2" s="1"/>
  <c r="BQ165" i="2"/>
  <c r="BW165" i="2" s="1"/>
  <c r="O166" i="7"/>
  <c r="F269" i="17" s="1"/>
  <c r="DT166" i="2"/>
  <c r="DC166" i="2"/>
  <c r="DQ166" i="2"/>
  <c r="BQ166" i="2"/>
  <c r="BW166" i="2" s="1"/>
  <c r="BP166" i="2"/>
  <c r="BV166" i="2" s="1"/>
  <c r="BO166" i="2"/>
  <c r="BU166" i="2" s="1"/>
  <c r="H166" i="27"/>
  <c r="L166" i="27" s="1"/>
  <c r="M166" i="27" s="1"/>
  <c r="N166" i="27" s="1"/>
  <c r="AX166" i="2"/>
  <c r="G166" i="27" s="1"/>
  <c r="P173" i="2" l="1"/>
  <c r="R173" i="2"/>
  <c r="DK173" i="2"/>
  <c r="DJ173" i="2"/>
  <c r="Q173" i="7"/>
  <c r="X13" i="21"/>
  <c r="X13" i="1"/>
  <c r="X17" i="21"/>
  <c r="X17" i="1"/>
  <c r="BN170" i="2"/>
  <c r="DJ168" i="2"/>
  <c r="DK169" i="2"/>
  <c r="X16" i="21"/>
  <c r="X16" i="1"/>
  <c r="X5" i="21"/>
  <c r="X5" i="1"/>
  <c r="R168" i="2"/>
  <c r="P168" i="2"/>
  <c r="DJ167" i="2"/>
  <c r="R167" i="2"/>
  <c r="P167" i="2"/>
  <c r="DJ166" i="2"/>
  <c r="DJ165" i="2"/>
  <c r="S172" i="7"/>
  <c r="I275" i="17" s="1"/>
  <c r="DL173" i="2"/>
  <c r="DM173" i="2" s="1"/>
  <c r="P173" i="7"/>
  <c r="G276" i="17" s="1"/>
  <c r="O173" i="6"/>
  <c r="U173" i="7" s="1"/>
  <c r="CC173" i="2"/>
  <c r="CD173" i="2"/>
  <c r="R173" i="7" s="1"/>
  <c r="H276" i="17" s="1"/>
  <c r="R166" i="2"/>
  <c r="P166" i="2"/>
  <c r="P165" i="2"/>
  <c r="R165" i="2"/>
  <c r="O169" i="6"/>
  <c r="Q169" i="7"/>
  <c r="G272" i="17" s="1"/>
  <c r="CC169" i="2"/>
  <c r="CD169" i="2"/>
  <c r="DL169" i="2"/>
  <c r="DM169" i="2" s="1"/>
  <c r="CA170" i="2"/>
  <c r="X14" i="23"/>
  <c r="X9" i="23"/>
  <c r="AX170" i="2"/>
  <c r="G170" i="27" s="1"/>
  <c r="BQ170" i="2"/>
  <c r="BW170" i="2" s="1"/>
  <c r="H170" i="27"/>
  <c r="L170" i="27" s="1"/>
  <c r="M170" i="27" s="1"/>
  <c r="N170" i="27" s="1"/>
  <c r="BP170" i="2"/>
  <c r="BV170" i="2" s="1"/>
  <c r="DO182" i="2" s="1"/>
  <c r="BO170" i="2"/>
  <c r="BU170" i="2" s="1"/>
  <c r="DT170" i="2"/>
  <c r="DC170" i="2"/>
  <c r="DQ170" i="2"/>
  <c r="CJ172" i="2"/>
  <c r="R172" i="7"/>
  <c r="H275" i="17" s="1"/>
  <c r="CI172" i="2"/>
  <c r="Q172" i="6"/>
  <c r="DP176" i="2"/>
  <c r="DN176" i="2" s="1"/>
  <c r="DP176" i="25"/>
  <c r="DN176" i="25" s="1"/>
  <c r="V172" i="7"/>
  <c r="P172" i="6" s="1"/>
  <c r="AV172" i="2" s="1"/>
  <c r="U172" i="7"/>
  <c r="CB166" i="2"/>
  <c r="CB167" i="2"/>
  <c r="P167" i="7"/>
  <c r="X15" i="23"/>
  <c r="X8" i="23"/>
  <c r="CB165" i="2"/>
  <c r="CA171" i="2"/>
  <c r="CB168" i="2"/>
  <c r="P168" i="7"/>
  <c r="DQ171" i="2"/>
  <c r="DT171" i="2"/>
  <c r="DC171" i="2"/>
  <c r="AX171" i="2"/>
  <c r="G171" i="27" s="1"/>
  <c r="BP171" i="2"/>
  <c r="BV171" i="2" s="1"/>
  <c r="DO184" i="2" s="1"/>
  <c r="BO171" i="2"/>
  <c r="BU171" i="2" s="1"/>
  <c r="BQ171" i="2"/>
  <c r="BW171" i="2" s="1"/>
  <c r="H171" i="27"/>
  <c r="L171" i="27" s="1"/>
  <c r="M171" i="27" s="1"/>
  <c r="N171" i="27" s="1"/>
  <c r="X12" i="23"/>
  <c r="X4" i="23"/>
  <c r="DO178" i="2"/>
  <c r="X19" i="23"/>
  <c r="X6" i="23"/>
  <c r="DO177" i="2"/>
  <c r="X7" i="23"/>
  <c r="X2" i="23"/>
  <c r="DO179" i="2"/>
  <c r="DO181" i="2"/>
  <c r="DO180" i="2"/>
  <c r="P166" i="7"/>
  <c r="P165" i="7"/>
  <c r="CI173" i="2" l="1"/>
  <c r="Q173" i="6"/>
  <c r="CJ173" i="2"/>
  <c r="V173" i="7"/>
  <c r="X14" i="21"/>
  <c r="X14" i="1"/>
  <c r="X9" i="21"/>
  <c r="X9" i="1"/>
  <c r="CD168" i="2"/>
  <c r="DJ171" i="2"/>
  <c r="M175" i="2"/>
  <c r="M176" i="2"/>
  <c r="P171" i="2"/>
  <c r="R171" i="2"/>
  <c r="P170" i="2"/>
  <c r="R170" i="2"/>
  <c r="DJ170" i="2"/>
  <c r="DK168" i="2"/>
  <c r="DK167" i="2"/>
  <c r="CD166" i="2"/>
  <c r="Q166" i="6" s="1"/>
  <c r="L176" i="2"/>
  <c r="M180" i="2"/>
  <c r="X12" i="21"/>
  <c r="X12" i="1"/>
  <c r="X4" i="21"/>
  <c r="X4" i="1"/>
  <c r="X8" i="21"/>
  <c r="X8" i="1"/>
  <c r="X15" i="21"/>
  <c r="X15" i="1"/>
  <c r="Q168" i="7"/>
  <c r="Q167" i="7"/>
  <c r="G270" i="17" s="1"/>
  <c r="T172" i="7"/>
  <c r="S169" i="7"/>
  <c r="I272" i="17" s="1"/>
  <c r="S173" i="7"/>
  <c r="I276" i="17" s="1"/>
  <c r="O167" i="6"/>
  <c r="U167" i="7" s="1"/>
  <c r="Q166" i="7"/>
  <c r="DK166" i="2"/>
  <c r="X19" i="21"/>
  <c r="X19" i="1"/>
  <c r="X6" i="21"/>
  <c r="X6" i="1"/>
  <c r="X2" i="21"/>
  <c r="X2" i="1"/>
  <c r="X7" i="21"/>
  <c r="X7" i="1"/>
  <c r="CC166" i="2"/>
  <c r="Q165" i="7"/>
  <c r="G268" i="17" s="1"/>
  <c r="DK165" i="2"/>
  <c r="CD167" i="2"/>
  <c r="Q167" i="6" s="1"/>
  <c r="O166" i="6"/>
  <c r="V166" i="7" s="1"/>
  <c r="DL167" i="2"/>
  <c r="DM167" i="2" s="1"/>
  <c r="DO185" i="2"/>
  <c r="CC167" i="2"/>
  <c r="P170" i="7"/>
  <c r="CB170" i="2"/>
  <c r="X3" i="23"/>
  <c r="DP178" i="25" s="1"/>
  <c r="DN178" i="25" s="1"/>
  <c r="X11" i="23"/>
  <c r="CI169" i="2"/>
  <c r="CJ169" i="2"/>
  <c r="R169" i="7"/>
  <c r="H272" i="17" s="1"/>
  <c r="Q169" i="6"/>
  <c r="U169" i="7"/>
  <c r="V169" i="7"/>
  <c r="P169" i="6" s="1"/>
  <c r="AV169" i="2" s="1"/>
  <c r="DL166" i="2"/>
  <c r="DM166" i="2" s="1"/>
  <c r="G269" i="17"/>
  <c r="DL165" i="2"/>
  <c r="DM165" i="2" s="1"/>
  <c r="CB171" i="2"/>
  <c r="DO183" i="2"/>
  <c r="CQ172" i="2"/>
  <c r="CS172" i="2"/>
  <c r="CO172" i="2"/>
  <c r="CW172" i="2"/>
  <c r="CM172" i="2"/>
  <c r="CK172" i="2"/>
  <c r="CU172" i="2"/>
  <c r="CY172" i="2"/>
  <c r="CL172" i="2"/>
  <c r="CR172" i="2"/>
  <c r="CN172" i="2"/>
  <c r="CP172" i="2"/>
  <c r="CZ172" i="2"/>
  <c r="CT172" i="2"/>
  <c r="CV172" i="2"/>
  <c r="CX172" i="2"/>
  <c r="CC168" i="2"/>
  <c r="O168" i="6"/>
  <c r="U168" i="7" s="1"/>
  <c r="CC165" i="2"/>
  <c r="CD165" i="2"/>
  <c r="O165" i="6"/>
  <c r="DP177" i="2"/>
  <c r="DN177" i="2" s="1"/>
  <c r="DP177" i="25"/>
  <c r="DN177" i="25" s="1"/>
  <c r="DL168" i="2"/>
  <c r="DM168" i="2" s="1"/>
  <c r="R168" i="7"/>
  <c r="H271" i="17" s="1"/>
  <c r="Q168" i="6"/>
  <c r="CI168" i="2"/>
  <c r="CJ168" i="2"/>
  <c r="G271" i="17"/>
  <c r="X10" i="23"/>
  <c r="X18" i="23"/>
  <c r="DP179" i="2"/>
  <c r="DN179" i="2" s="1"/>
  <c r="P171" i="7"/>
  <c r="DP174" i="25"/>
  <c r="DN174" i="25" s="1"/>
  <c r="DP174" i="2"/>
  <c r="DN174" i="2" s="1"/>
  <c r="DP179" i="25"/>
  <c r="DN179" i="25" s="1"/>
  <c r="CR173" i="2"/>
  <c r="CL173" i="2"/>
  <c r="CP173" i="2"/>
  <c r="CV173" i="2"/>
  <c r="CN173" i="2"/>
  <c r="CX173" i="2"/>
  <c r="CZ173" i="2"/>
  <c r="CT173" i="2"/>
  <c r="CO173" i="2"/>
  <c r="CU173" i="2"/>
  <c r="CS173" i="2"/>
  <c r="CM173" i="2"/>
  <c r="CW173" i="2"/>
  <c r="CK173" i="2"/>
  <c r="CQ173" i="2"/>
  <c r="CY173" i="2"/>
  <c r="CJ167" i="2" l="1"/>
  <c r="CI166" i="2"/>
  <c r="CW166" i="2" s="1"/>
  <c r="V167" i="7"/>
  <c r="R166" i="7"/>
  <c r="H269" i="17" s="1"/>
  <c r="N176" i="2"/>
  <c r="AH176" i="2" s="1"/>
  <c r="M177" i="2"/>
  <c r="L178" i="2"/>
  <c r="CJ166" i="2"/>
  <c r="CX166" i="2" s="1"/>
  <c r="R167" i="7"/>
  <c r="H270" i="17" s="1"/>
  <c r="CI167" i="2"/>
  <c r="CQ167" i="2" s="1"/>
  <c r="CC171" i="2"/>
  <c r="DK171" i="2"/>
  <c r="X18" i="21"/>
  <c r="X18" i="1"/>
  <c r="X10" i="21"/>
  <c r="X10" i="1"/>
  <c r="DK170" i="2"/>
  <c r="X11" i="21"/>
  <c r="X11" i="1"/>
  <c r="X3" i="21"/>
  <c r="X3" i="1"/>
  <c r="DL171" i="2"/>
  <c r="DM171" i="2" s="1"/>
  <c r="L177" i="2"/>
  <c r="M182" i="2"/>
  <c r="S165" i="7"/>
  <c r="I268" i="17" s="1"/>
  <c r="L181" i="2"/>
  <c r="M174" i="2"/>
  <c r="P173" i="6"/>
  <c r="AV173" i="2" s="1"/>
  <c r="CJ165" i="2"/>
  <c r="CV165" i="2" s="1"/>
  <c r="S168" i="7"/>
  <c r="I271" i="17" s="1"/>
  <c r="Q171" i="7"/>
  <c r="G274" i="17" s="1"/>
  <c r="T169" i="7"/>
  <c r="Q170" i="7"/>
  <c r="G273" i="17" s="1"/>
  <c r="S167" i="7"/>
  <c r="I270" i="17" s="1"/>
  <c r="S166" i="7"/>
  <c r="I269" i="17" s="1"/>
  <c r="M179" i="2"/>
  <c r="CD171" i="2"/>
  <c r="V168" i="7"/>
  <c r="L179" i="2"/>
  <c r="L174" i="2"/>
  <c r="U166" i="7"/>
  <c r="O171" i="6"/>
  <c r="DP178" i="2"/>
  <c r="DN178" i="2" s="1"/>
  <c r="O170" i="6"/>
  <c r="CD170" i="2"/>
  <c r="CC170" i="2"/>
  <c r="CR169" i="2"/>
  <c r="CN169" i="2"/>
  <c r="CX169" i="2"/>
  <c r="CZ169" i="2"/>
  <c r="CT169" i="2"/>
  <c r="CL169" i="2"/>
  <c r="CV169" i="2"/>
  <c r="CP169" i="2"/>
  <c r="DL170" i="2"/>
  <c r="DM170" i="2" s="1"/>
  <c r="CU169" i="2"/>
  <c r="CY169" i="2"/>
  <c r="CQ169" i="2"/>
  <c r="CO169" i="2"/>
  <c r="CM169" i="2"/>
  <c r="CK169" i="2"/>
  <c r="CS169" i="2"/>
  <c r="CW169" i="2"/>
  <c r="DP180" i="2"/>
  <c r="DN180" i="2" s="1"/>
  <c r="DP180" i="25"/>
  <c r="DN180" i="25" s="1"/>
  <c r="X26" i="23"/>
  <c r="Q165" i="6"/>
  <c r="CI165" i="2"/>
  <c r="CS165" i="2" s="1"/>
  <c r="R165" i="7"/>
  <c r="H268" i="17" s="1"/>
  <c r="CR167" i="2"/>
  <c r="CL167" i="2"/>
  <c r="CZ167" i="2"/>
  <c r="CV167" i="2"/>
  <c r="CT167" i="2"/>
  <c r="CX167" i="2"/>
  <c r="CN167" i="2"/>
  <c r="CP167" i="2"/>
  <c r="CW167" i="2"/>
  <c r="CU167" i="2"/>
  <c r="CM167" i="2"/>
  <c r="U165" i="7"/>
  <c r="V165" i="7"/>
  <c r="DP175" i="25"/>
  <c r="DN175" i="25" s="1"/>
  <c r="DP175" i="2"/>
  <c r="DN175" i="2" s="1"/>
  <c r="DP181" i="2"/>
  <c r="DN181" i="2" s="1"/>
  <c r="DP181" i="25"/>
  <c r="DN181" i="25" s="1"/>
  <c r="CN168" i="2"/>
  <c r="CZ168" i="2"/>
  <c r="CL168" i="2"/>
  <c r="CR168" i="2"/>
  <c r="CT168" i="2"/>
  <c r="CV168" i="2"/>
  <c r="CP168" i="2"/>
  <c r="CX168" i="2"/>
  <c r="CS168" i="2"/>
  <c r="CK168" i="2"/>
  <c r="CM168" i="2"/>
  <c r="CU168" i="2"/>
  <c r="CQ168" i="2"/>
  <c r="CO168" i="2"/>
  <c r="CW168" i="2"/>
  <c r="CY168" i="2"/>
  <c r="S171" i="7"/>
  <c r="X27" i="23"/>
  <c r="CV166" i="2"/>
  <c r="CQ166" i="2"/>
  <c r="CM166" i="2"/>
  <c r="CK166" i="2"/>
  <c r="CS166" i="2"/>
  <c r="CU166" i="2"/>
  <c r="CY166" i="2"/>
  <c r="CZ166" i="2" l="1"/>
  <c r="CN166" i="2"/>
  <c r="CT166" i="2"/>
  <c r="CL166" i="2"/>
  <c r="CP166" i="2"/>
  <c r="CR166" i="2"/>
  <c r="CS167" i="2"/>
  <c r="CO166" i="2"/>
  <c r="CK167" i="2"/>
  <c r="CY167" i="2"/>
  <c r="CO167" i="2"/>
  <c r="AC176" i="2"/>
  <c r="AM176" i="2"/>
  <c r="AG176" i="2"/>
  <c r="Y176" i="2"/>
  <c r="AN176" i="2"/>
  <c r="X176" i="2"/>
  <c r="AO176" i="2"/>
  <c r="AD176" i="2"/>
  <c r="S176" i="2"/>
  <c r="AE176" i="2"/>
  <c r="AP176" i="2"/>
  <c r="AA176" i="2"/>
  <c r="T176" i="2"/>
  <c r="W176" i="2"/>
  <c r="AB176" i="2"/>
  <c r="AJ176" i="2"/>
  <c r="AK176" i="2"/>
  <c r="AL176" i="2"/>
  <c r="V176" i="2"/>
  <c r="N177" i="2"/>
  <c r="AL177" i="2" s="1"/>
  <c r="AQ176" i="2"/>
  <c r="U176" i="2"/>
  <c r="AI176" i="2"/>
  <c r="AF176" i="2"/>
  <c r="Z176" i="2"/>
  <c r="X26" i="1"/>
  <c r="CN165" i="2"/>
  <c r="CP165" i="2"/>
  <c r="CX165" i="2"/>
  <c r="P165" i="6"/>
  <c r="AV165" i="2" s="1"/>
  <c r="T165" i="7" s="1"/>
  <c r="DU176" i="2"/>
  <c r="CH176" i="2" s="1"/>
  <c r="CL165" i="2"/>
  <c r="CJ171" i="2"/>
  <c r="CT171" i="2" s="1"/>
  <c r="CZ165" i="2"/>
  <c r="CR165" i="2"/>
  <c r="CT165" i="2"/>
  <c r="X26" i="21"/>
  <c r="M181" i="2"/>
  <c r="N181" i="2" s="1"/>
  <c r="N174" i="2"/>
  <c r="AQ174" i="2" s="1"/>
  <c r="L175" i="2"/>
  <c r="N175" i="2" s="1"/>
  <c r="M178" i="2"/>
  <c r="N178" i="2" s="1"/>
  <c r="L180" i="2"/>
  <c r="N180" i="2" s="1"/>
  <c r="CI171" i="2"/>
  <c r="CK171" i="2" s="1"/>
  <c r="Q171" i="6"/>
  <c r="F28" i="13"/>
  <c r="N179" i="2"/>
  <c r="R171" i="7"/>
  <c r="H274" i="17" s="1"/>
  <c r="T173" i="7"/>
  <c r="P168" i="6"/>
  <c r="AV168" i="2" s="1"/>
  <c r="P166" i="6"/>
  <c r="AV166" i="2" s="1"/>
  <c r="P167" i="6"/>
  <c r="AV167" i="2" s="1"/>
  <c r="CK165" i="2"/>
  <c r="CQ165" i="2"/>
  <c r="CW165" i="2"/>
  <c r="U171" i="7"/>
  <c r="V171" i="7"/>
  <c r="P171" i="6" s="1"/>
  <c r="AV171" i="2" s="1"/>
  <c r="CU165" i="2"/>
  <c r="CM165" i="2"/>
  <c r="CY165" i="2"/>
  <c r="S170" i="7"/>
  <c r="CJ170" i="2"/>
  <c r="CZ170" i="2" s="1"/>
  <c r="Q170" i="6"/>
  <c r="R170" i="7"/>
  <c r="H273" i="17" s="1"/>
  <c r="CI170" i="2"/>
  <c r="CS170" i="2" s="1"/>
  <c r="U170" i="7"/>
  <c r="V170" i="7"/>
  <c r="CO165" i="2"/>
  <c r="I274" i="17"/>
  <c r="U177" i="2" l="1"/>
  <c r="W177" i="2"/>
  <c r="T177" i="2"/>
  <c r="AC177" i="2"/>
  <c r="AP177" i="2"/>
  <c r="AR176" i="2"/>
  <c r="AT176" i="2" s="1"/>
  <c r="AN177" i="2"/>
  <c r="DU177" i="2"/>
  <c r="CH177" i="2" s="1"/>
  <c r="AH177" i="2"/>
  <c r="AM177" i="2"/>
  <c r="AI177" i="2"/>
  <c r="AF177" i="2"/>
  <c r="AO177" i="2"/>
  <c r="AG177" i="2"/>
  <c r="X177" i="2"/>
  <c r="AK177" i="2"/>
  <c r="AQ177" i="2"/>
  <c r="Z177" i="2"/>
  <c r="AB177" i="2"/>
  <c r="AJ177" i="2"/>
  <c r="Y177" i="2"/>
  <c r="AA177" i="2"/>
  <c r="AE177" i="2"/>
  <c r="V177" i="2"/>
  <c r="AD177" i="2"/>
  <c r="S177" i="2"/>
  <c r="CR171" i="2"/>
  <c r="CZ171" i="2"/>
  <c r="CX171" i="2"/>
  <c r="CV171" i="2"/>
  <c r="CL171" i="2"/>
  <c r="AD174" i="2"/>
  <c r="U174" i="2"/>
  <c r="CN171" i="2"/>
  <c r="AL174" i="2"/>
  <c r="Z174" i="2"/>
  <c r="T174" i="2"/>
  <c r="AG174" i="2"/>
  <c r="Y174" i="2"/>
  <c r="AF174" i="2"/>
  <c r="AK174" i="2"/>
  <c r="W174" i="2"/>
  <c r="AC174" i="2"/>
  <c r="AA174" i="2"/>
  <c r="V174" i="2"/>
  <c r="AB174" i="2"/>
  <c r="X174" i="2"/>
  <c r="AM174" i="2"/>
  <c r="AI174" i="2"/>
  <c r="CP171" i="2"/>
  <c r="AE174" i="2"/>
  <c r="W179" i="2"/>
  <c r="S174" i="2"/>
  <c r="AJ174" i="2"/>
  <c r="AH174" i="2"/>
  <c r="AN174" i="2"/>
  <c r="AP174" i="2"/>
  <c r="AO174" i="2"/>
  <c r="T179" i="2"/>
  <c r="AG179" i="2"/>
  <c r="AC179" i="2"/>
  <c r="AP179" i="2"/>
  <c r="U179" i="2"/>
  <c r="S179" i="2"/>
  <c r="V179" i="2"/>
  <c r="AF179" i="2"/>
  <c r="AN179" i="2"/>
  <c r="AH179" i="2"/>
  <c r="DU179" i="2"/>
  <c r="CH179" i="2" s="1"/>
  <c r="AB179" i="2"/>
  <c r="AJ179" i="2"/>
  <c r="AI179" i="2"/>
  <c r="AD179" i="2"/>
  <c r="Z179" i="2"/>
  <c r="Y179" i="2"/>
  <c r="X179" i="2"/>
  <c r="AA179" i="2"/>
  <c r="AL179" i="2"/>
  <c r="AK179" i="2"/>
  <c r="AO179" i="2"/>
  <c r="AM179" i="2"/>
  <c r="AE179" i="2"/>
  <c r="DU174" i="2"/>
  <c r="CH174" i="2" s="1"/>
  <c r="AR174" i="2" s="1"/>
  <c r="AQ179" i="2"/>
  <c r="CS171" i="2"/>
  <c r="CW171" i="2"/>
  <c r="CO171" i="2"/>
  <c r="CU171" i="2"/>
  <c r="CQ171" i="2"/>
  <c r="CY171" i="2"/>
  <c r="CM171" i="2"/>
  <c r="DU181" i="2"/>
  <c r="CH181" i="2" s="1"/>
  <c r="U181" i="2"/>
  <c r="AE181" i="2"/>
  <c r="AQ181" i="2"/>
  <c r="T181" i="2"/>
  <c r="S181" i="2"/>
  <c r="AI181" i="2"/>
  <c r="V181" i="2"/>
  <c r="AF181" i="2"/>
  <c r="AD181" i="2"/>
  <c r="AK181" i="2"/>
  <c r="AL181" i="2"/>
  <c r="AN181" i="2"/>
  <c r="AG181" i="2"/>
  <c r="AA181" i="2"/>
  <c r="AH181" i="2"/>
  <c r="X181" i="2"/>
  <c r="Y181" i="2"/>
  <c r="AO181" i="2"/>
  <c r="AC181" i="2"/>
  <c r="Z181" i="2"/>
  <c r="AJ181" i="2"/>
  <c r="AP181" i="2"/>
  <c r="AB181" i="2"/>
  <c r="AM181" i="2"/>
  <c r="W181" i="2"/>
  <c r="AL175" i="2"/>
  <c r="S175" i="2"/>
  <c r="AM175" i="2"/>
  <c r="Y175" i="2"/>
  <c r="U175" i="2"/>
  <c r="AN175" i="2"/>
  <c r="AG175" i="2"/>
  <c r="AI175" i="2"/>
  <c r="W175" i="2"/>
  <c r="Z175" i="2"/>
  <c r="T175" i="2"/>
  <c r="AK175" i="2"/>
  <c r="AA175" i="2"/>
  <c r="AJ175" i="2"/>
  <c r="AQ175" i="2"/>
  <c r="X175" i="2"/>
  <c r="AP175" i="2"/>
  <c r="AC175" i="2"/>
  <c r="AH175" i="2"/>
  <c r="AO175" i="2"/>
  <c r="AB175" i="2"/>
  <c r="AE175" i="2"/>
  <c r="V175" i="2"/>
  <c r="AF175" i="2"/>
  <c r="AD175" i="2"/>
  <c r="DU175" i="2"/>
  <c r="CH175" i="2" s="1"/>
  <c r="AO180" i="2"/>
  <c r="AA180" i="2"/>
  <c r="AK180" i="2"/>
  <c r="AQ180" i="2"/>
  <c r="V180" i="2"/>
  <c r="AP180" i="2"/>
  <c r="S180" i="2"/>
  <c r="AI180" i="2"/>
  <c r="Z180" i="2"/>
  <c r="AJ180" i="2"/>
  <c r="T180" i="2"/>
  <c r="X180" i="2"/>
  <c r="AC180" i="2"/>
  <c r="Y180" i="2"/>
  <c r="AD180" i="2"/>
  <c r="AL180" i="2"/>
  <c r="W180" i="2"/>
  <c r="AB180" i="2"/>
  <c r="U180" i="2"/>
  <c r="AG180" i="2"/>
  <c r="AN180" i="2"/>
  <c r="AM180" i="2"/>
  <c r="AE180" i="2"/>
  <c r="AF180" i="2"/>
  <c r="AH180" i="2"/>
  <c r="AQ178" i="2"/>
  <c r="AI178" i="2"/>
  <c r="V178" i="2"/>
  <c r="Y178" i="2"/>
  <c r="AB178" i="2"/>
  <c r="AN178" i="2"/>
  <c r="T178" i="2"/>
  <c r="U178" i="2"/>
  <c r="Z178" i="2"/>
  <c r="AH178" i="2"/>
  <c r="W178" i="2"/>
  <c r="AL178" i="2"/>
  <c r="AO178" i="2"/>
  <c r="AF178" i="2"/>
  <c r="AP178" i="2"/>
  <c r="AM178" i="2"/>
  <c r="X178" i="2"/>
  <c r="AG178" i="2"/>
  <c r="AJ178" i="2"/>
  <c r="AC178" i="2"/>
  <c r="S178" i="2"/>
  <c r="AA178" i="2"/>
  <c r="AE178" i="2"/>
  <c r="AD178" i="2"/>
  <c r="AK178" i="2"/>
  <c r="DU180" i="2"/>
  <c r="CH180" i="2" s="1"/>
  <c r="DU178" i="2"/>
  <c r="CH178" i="2" s="1"/>
  <c r="T167" i="7"/>
  <c r="T166" i="7"/>
  <c r="T168" i="7"/>
  <c r="T171" i="7"/>
  <c r="CR170" i="2"/>
  <c r="CY170" i="2"/>
  <c r="CO170" i="2"/>
  <c r="CP170" i="2"/>
  <c r="CM170" i="2"/>
  <c r="CV170" i="2"/>
  <c r="CW170" i="2"/>
  <c r="CK170" i="2"/>
  <c r="CT170" i="2"/>
  <c r="CL170" i="2"/>
  <c r="CU170" i="2"/>
  <c r="CN170" i="2"/>
  <c r="CQ170" i="2"/>
  <c r="CX170" i="2"/>
  <c r="D28" i="13"/>
  <c r="I273" i="17"/>
  <c r="P170" i="6"/>
  <c r="AV170" i="2" s="1"/>
  <c r="J146" i="25"/>
  <c r="AR177" i="2" l="1"/>
  <c r="AT177" i="2" s="1"/>
  <c r="CF176" i="2"/>
  <c r="W176" i="7"/>
  <c r="J279" i="17" s="1"/>
  <c r="AW176" i="2"/>
  <c r="G176" i="7" s="1"/>
  <c r="AY176" i="2"/>
  <c r="H176" i="7" s="1"/>
  <c r="X176" i="7"/>
  <c r="K279" i="17" s="1"/>
  <c r="AS176" i="2"/>
  <c r="BL176" i="2" s="1"/>
  <c r="BN176" i="2" s="1"/>
  <c r="DR176" i="2"/>
  <c r="CG176" i="2"/>
  <c r="O176" i="7" s="1"/>
  <c r="F279" i="17" s="1"/>
  <c r="AR179" i="2"/>
  <c r="AW179" i="2" s="1"/>
  <c r="G179" i="7" s="1"/>
  <c r="AR181" i="2"/>
  <c r="CF181" i="2" s="1"/>
  <c r="CF174" i="2"/>
  <c r="DS174" i="2" s="1"/>
  <c r="AT174" i="2"/>
  <c r="X174" i="7" s="1"/>
  <c r="K277" i="17" s="1"/>
  <c r="AW174" i="2"/>
  <c r="G174" i="7" s="1"/>
  <c r="W174" i="7"/>
  <c r="J277" i="17" s="1"/>
  <c r="AR180" i="2"/>
  <c r="W181" i="7"/>
  <c r="J284" i="17" s="1"/>
  <c r="AR175" i="2"/>
  <c r="AR178" i="2"/>
  <c r="T170" i="7"/>
  <c r="G28" i="13"/>
  <c r="DF146" i="25"/>
  <c r="DH146" i="25"/>
  <c r="BI146" i="25"/>
  <c r="DG146" i="25"/>
  <c r="BK146" i="25"/>
  <c r="DE146" i="25"/>
  <c r="DD146" i="25"/>
  <c r="DI146" i="25"/>
  <c r="BJ146" i="25"/>
  <c r="W177" i="7" l="1"/>
  <c r="J280" i="17" s="1"/>
  <c r="CF177" i="2"/>
  <c r="AW177" i="2"/>
  <c r="G177" i="7" s="1"/>
  <c r="AW181" i="2"/>
  <c r="G181" i="7" s="1"/>
  <c r="AS174" i="2"/>
  <c r="BL174" i="2" s="1"/>
  <c r="CF179" i="2"/>
  <c r="W179" i="7"/>
  <c r="J282" i="17" s="1"/>
  <c r="AT179" i="2"/>
  <c r="BP176" i="2"/>
  <c r="BV176" i="2" s="1"/>
  <c r="Y5" i="23" s="1"/>
  <c r="DS176" i="2"/>
  <c r="DB176" i="2"/>
  <c r="H176" i="27"/>
  <c r="L176" i="27" s="1"/>
  <c r="M176" i="27" s="1"/>
  <c r="N176" i="27" s="1"/>
  <c r="AX176" i="2"/>
  <c r="G176" i="27" s="1"/>
  <c r="BO176" i="2"/>
  <c r="BU176" i="2" s="1"/>
  <c r="BQ176" i="2"/>
  <c r="BW176" i="2" s="1"/>
  <c r="DT176" i="2"/>
  <c r="CB176" i="2" s="1"/>
  <c r="Q176" i="7" s="1"/>
  <c r="DB174" i="2"/>
  <c r="DQ176" i="2"/>
  <c r="R176" i="2" s="1"/>
  <c r="DC176" i="2"/>
  <c r="CG174" i="2"/>
  <c r="DQ174" i="2" s="1"/>
  <c r="AY174" i="2"/>
  <c r="H174" i="7" s="1"/>
  <c r="DR174" i="2"/>
  <c r="AT181" i="2"/>
  <c r="AT180" i="2"/>
  <c r="AS180" i="2" s="1"/>
  <c r="BL180" i="2" s="1"/>
  <c r="BN180" i="2" s="1"/>
  <c r="CF180" i="2"/>
  <c r="DR180" i="2" s="1"/>
  <c r="W180" i="7"/>
  <c r="J283" i="17" s="1"/>
  <c r="AW180" i="2"/>
  <c r="G180" i="7" s="1"/>
  <c r="BN174" i="2"/>
  <c r="DB181" i="2"/>
  <c r="DR181" i="2"/>
  <c r="DS181" i="2"/>
  <c r="CF175" i="2"/>
  <c r="W175" i="7"/>
  <c r="J278" i="17" s="1"/>
  <c r="AT175" i="2"/>
  <c r="AW175" i="2"/>
  <c r="G175" i="7" s="1"/>
  <c r="DB180" i="2"/>
  <c r="AT178" i="2"/>
  <c r="CF178" i="2"/>
  <c r="W178" i="7"/>
  <c r="J281" i="17" s="1"/>
  <c r="AW178" i="2"/>
  <c r="G178" i="7" s="1"/>
  <c r="Y13" i="23"/>
  <c r="CG177" i="2"/>
  <c r="O177" i="7" s="1"/>
  <c r="F280" i="17" s="1"/>
  <c r="X177" i="7"/>
  <c r="K280" i="17" s="1"/>
  <c r="AS177" i="2"/>
  <c r="BL177" i="2" s="1"/>
  <c r="BN177" i="2" s="1"/>
  <c r="AY177" i="2"/>
  <c r="H177" i="7" s="1"/>
  <c r="DR177" i="2"/>
  <c r="DS177" i="2"/>
  <c r="DB177" i="2"/>
  <c r="BO174" i="2"/>
  <c r="BU174" i="2" s="1"/>
  <c r="BQ174" i="2"/>
  <c r="BW174" i="2" s="1"/>
  <c r="BP174" i="2"/>
  <c r="BV174" i="2" s="1"/>
  <c r="H174" i="27"/>
  <c r="L174" i="27" s="1"/>
  <c r="M174" i="27" s="1"/>
  <c r="N174" i="27" s="1"/>
  <c r="AX174" i="2"/>
  <c r="G174" i="27" s="1"/>
  <c r="DR179" i="2"/>
  <c r="DB179" i="2"/>
  <c r="DS179" i="2"/>
  <c r="AS179" i="2"/>
  <c r="BL179" i="2" s="1"/>
  <c r="BN179" i="2" s="1"/>
  <c r="CG179" i="2"/>
  <c r="X179" i="7"/>
  <c r="K282" i="17" s="1"/>
  <c r="AY179" i="2"/>
  <c r="H179" i="7" s="1"/>
  <c r="CA174" i="2"/>
  <c r="O174" i="7" l="1"/>
  <c r="F277" i="17" s="1"/>
  <c r="CG180" i="2"/>
  <c r="DT174" i="2"/>
  <c r="DC174" i="2"/>
  <c r="AY180" i="2"/>
  <c r="H180" i="7" s="1"/>
  <c r="X180" i="7"/>
  <c r="K283" i="17" s="1"/>
  <c r="P176" i="2"/>
  <c r="DK176" i="2"/>
  <c r="CA176" i="2"/>
  <c r="DS180" i="2"/>
  <c r="CA180" i="2" s="1"/>
  <c r="X181" i="7"/>
  <c r="K284" i="17" s="1"/>
  <c r="CG181" i="2"/>
  <c r="AS181" i="2"/>
  <c r="AY181" i="2"/>
  <c r="H181" i="7" s="1"/>
  <c r="CA181" i="2"/>
  <c r="Y5" i="21"/>
  <c r="Y5" i="1"/>
  <c r="Y13" i="21"/>
  <c r="Y13" i="1"/>
  <c r="DJ174" i="2"/>
  <c r="R174" i="2"/>
  <c r="P174" i="2"/>
  <c r="P174" i="7"/>
  <c r="CG175" i="2"/>
  <c r="O175" i="7" s="1"/>
  <c r="F278" i="17" s="1"/>
  <c r="X175" i="7"/>
  <c r="K278" i="17" s="1"/>
  <c r="AY175" i="2"/>
  <c r="H175" i="7" s="1"/>
  <c r="AS175" i="2"/>
  <c r="BL175" i="2" s="1"/>
  <c r="DS175" i="2"/>
  <c r="DB175" i="2"/>
  <c r="DR175" i="2"/>
  <c r="DS178" i="2"/>
  <c r="DB178" i="2"/>
  <c r="DR178" i="2"/>
  <c r="CG178" i="2"/>
  <c r="AY178" i="2"/>
  <c r="H178" i="7" s="1"/>
  <c r="AS178" i="2"/>
  <c r="BL178" i="2" s="1"/>
  <c r="BN178" i="2" s="1"/>
  <c r="X178" i="7"/>
  <c r="K281" i="17" s="1"/>
  <c r="AX180" i="2"/>
  <c r="G180" i="27" s="1"/>
  <c r="BQ180" i="2"/>
  <c r="BW180" i="2" s="1"/>
  <c r="BP180" i="2"/>
  <c r="BV180" i="2" s="1"/>
  <c r="BO180" i="2"/>
  <c r="BU180" i="2" s="1"/>
  <c r="H180" i="27"/>
  <c r="L180" i="27" s="1"/>
  <c r="M180" i="27" s="1"/>
  <c r="N180" i="27" s="1"/>
  <c r="O180" i="7"/>
  <c r="F283" i="17" s="1"/>
  <c r="DQ180" i="2"/>
  <c r="DC180" i="2"/>
  <c r="DT180" i="2"/>
  <c r="CB180" i="2" s="1"/>
  <c r="CA177" i="2"/>
  <c r="AX177" i="2"/>
  <c r="G177" i="27" s="1"/>
  <c r="BQ177" i="2"/>
  <c r="BW177" i="2" s="1"/>
  <c r="BO177" i="2"/>
  <c r="BU177" i="2" s="1"/>
  <c r="H177" i="27"/>
  <c r="L177" i="27" s="1"/>
  <c r="M177" i="27" s="1"/>
  <c r="N177" i="27" s="1"/>
  <c r="BP177" i="2"/>
  <c r="BV177" i="2" s="1"/>
  <c r="DC177" i="2"/>
  <c r="DT177" i="2"/>
  <c r="DQ177" i="2"/>
  <c r="DQ179" i="2"/>
  <c r="DT179" i="2"/>
  <c r="DC179" i="2"/>
  <c r="DO186" i="2"/>
  <c r="Y2" i="23"/>
  <c r="Y8" i="23"/>
  <c r="AX179" i="2"/>
  <c r="G179" i="27" s="1"/>
  <c r="H179" i="27"/>
  <c r="L179" i="27" s="1"/>
  <c r="M179" i="27" s="1"/>
  <c r="N179" i="27" s="1"/>
  <c r="BO179" i="2"/>
  <c r="BU179" i="2" s="1"/>
  <c r="BP179" i="2"/>
  <c r="BV179" i="2" s="1"/>
  <c r="BQ179" i="2"/>
  <c r="BW179" i="2" s="1"/>
  <c r="CA179" i="2"/>
  <c r="O179" i="7"/>
  <c r="F282" i="17" s="1"/>
  <c r="CB174" i="2"/>
  <c r="DJ176" i="2" l="1"/>
  <c r="CC176" i="2"/>
  <c r="P176" i="7"/>
  <c r="G279" i="17" s="1"/>
  <c r="O176" i="6"/>
  <c r="DL176" i="2"/>
  <c r="DM176" i="2" s="1"/>
  <c r="CD176" i="2"/>
  <c r="DJ181" i="2"/>
  <c r="BP181" i="2"/>
  <c r="BV181" i="2" s="1"/>
  <c r="BL181" i="2"/>
  <c r="BN181" i="2" s="1"/>
  <c r="BQ181" i="2"/>
  <c r="BW181" i="2" s="1"/>
  <c r="H181" i="27"/>
  <c r="L181" i="27" s="1"/>
  <c r="M181" i="27" s="1"/>
  <c r="N181" i="27" s="1"/>
  <c r="AX181" i="2"/>
  <c r="G181" i="27" s="1"/>
  <c r="BO181" i="2"/>
  <c r="BU181" i="2" s="1"/>
  <c r="DT181" i="2"/>
  <c r="CB181" i="2" s="1"/>
  <c r="O181" i="7"/>
  <c r="F284" i="17" s="1"/>
  <c r="DC181" i="2"/>
  <c r="DQ181" i="2"/>
  <c r="DK180" i="2"/>
  <c r="DJ180" i="2"/>
  <c r="CC180" i="2"/>
  <c r="S180" i="7" s="1"/>
  <c r="I283" i="17" s="1"/>
  <c r="P180" i="2"/>
  <c r="R180" i="2"/>
  <c r="Q180" i="7"/>
  <c r="P181" i="7"/>
  <c r="P179" i="2"/>
  <c r="R179" i="2"/>
  <c r="DL180" i="2"/>
  <c r="DM180" i="2" s="1"/>
  <c r="DJ179" i="2"/>
  <c r="L190" i="2"/>
  <c r="O180" i="6"/>
  <c r="U180" i="7" s="1"/>
  <c r="DJ177" i="2"/>
  <c r="R177" i="2"/>
  <c r="P177" i="2"/>
  <c r="BN175" i="2"/>
  <c r="DK174" i="2"/>
  <c r="Y2" i="21"/>
  <c r="Y2" i="1"/>
  <c r="Y8" i="21"/>
  <c r="Y8" i="1"/>
  <c r="CD180" i="2"/>
  <c r="P180" i="7"/>
  <c r="CA175" i="2"/>
  <c r="BO175" i="2"/>
  <c r="BU175" i="2" s="1"/>
  <c r="AX175" i="2"/>
  <c r="G175" i="27" s="1"/>
  <c r="BQ175" i="2"/>
  <c r="BW175" i="2" s="1"/>
  <c r="BP175" i="2"/>
  <c r="BV175" i="2" s="1"/>
  <c r="H175" i="27"/>
  <c r="L175" i="27" s="1"/>
  <c r="M175" i="27" s="1"/>
  <c r="N175" i="27" s="1"/>
  <c r="DQ175" i="2"/>
  <c r="DT175" i="2"/>
  <c r="CB175" i="2" s="1"/>
  <c r="DC175" i="2"/>
  <c r="CA178" i="2"/>
  <c r="Y11" i="23"/>
  <c r="Y16" i="23"/>
  <c r="AX178" i="2"/>
  <c r="G178" i="27" s="1"/>
  <c r="H178" i="27"/>
  <c r="L178" i="27" s="1"/>
  <c r="M178" i="27" s="1"/>
  <c r="N178" i="27" s="1"/>
  <c r="BO178" i="2"/>
  <c r="BU178" i="2" s="1"/>
  <c r="BQ178" i="2"/>
  <c r="BW178" i="2" s="1"/>
  <c r="BP178" i="2"/>
  <c r="BV178" i="2" s="1"/>
  <c r="CB177" i="2"/>
  <c r="DT178" i="2"/>
  <c r="DC178" i="2"/>
  <c r="DQ178" i="2"/>
  <c r="O178" i="7"/>
  <c r="F281" i="17" s="1"/>
  <c r="Y9" i="23"/>
  <c r="Y4" i="23"/>
  <c r="P177" i="7"/>
  <c r="Q174" i="7"/>
  <c r="G277" i="17" s="1"/>
  <c r="CD174" i="2"/>
  <c r="DL174" i="2"/>
  <c r="DM174" i="2" s="1"/>
  <c r="CC174" i="2"/>
  <c r="O174" i="6"/>
  <c r="P179" i="7"/>
  <c r="Y19" i="23"/>
  <c r="Y7" i="23"/>
  <c r="DP185" i="25" s="1"/>
  <c r="DN185" i="25" s="1"/>
  <c r="CB179" i="2"/>
  <c r="Q176" i="6" l="1"/>
  <c r="CJ176" i="2"/>
  <c r="CR176" i="2" s="1"/>
  <c r="R176" i="7"/>
  <c r="H279" i="17" s="1"/>
  <c r="CI176" i="2"/>
  <c r="CS176" i="2" s="1"/>
  <c r="U176" i="7"/>
  <c r="V176" i="7"/>
  <c r="CL176" i="2"/>
  <c r="CT176" i="2"/>
  <c r="CK176" i="2"/>
  <c r="CZ176" i="2"/>
  <c r="CV176" i="2"/>
  <c r="S176" i="7"/>
  <c r="CX176" i="2"/>
  <c r="CP176" i="2"/>
  <c r="P181" i="2"/>
  <c r="R181" i="2"/>
  <c r="DK181" i="2"/>
  <c r="Q181" i="7"/>
  <c r="G284" i="17" s="1"/>
  <c r="CC181" i="2"/>
  <c r="DL181" i="2"/>
  <c r="DM181" i="2" s="1"/>
  <c r="O181" i="6"/>
  <c r="CD181" i="2"/>
  <c r="G283" i="17"/>
  <c r="Y12" i="23"/>
  <c r="DP183" i="25" s="1"/>
  <c r="DN183" i="25" s="1"/>
  <c r="Y6" i="23"/>
  <c r="DP186" i="2" s="1"/>
  <c r="DN186" i="2" s="1"/>
  <c r="L184" i="2"/>
  <c r="DP182" i="2"/>
  <c r="DN182" i="2" s="1"/>
  <c r="DP182" i="25"/>
  <c r="DN182" i="25" s="1"/>
  <c r="V180" i="7"/>
  <c r="P180" i="6" s="1"/>
  <c r="AV180" i="2" s="1"/>
  <c r="T180" i="7" s="1"/>
  <c r="Y16" i="21"/>
  <c r="Y16" i="1"/>
  <c r="Y11" i="21"/>
  <c r="Y11" i="1"/>
  <c r="DO192" i="2"/>
  <c r="DK179" i="2"/>
  <c r="Y19" i="21"/>
  <c r="Y19" i="1"/>
  <c r="Y7" i="21"/>
  <c r="Y7" i="1"/>
  <c r="DJ178" i="2"/>
  <c r="DO190" i="2"/>
  <c r="P178" i="2"/>
  <c r="R178" i="2"/>
  <c r="Y4" i="21"/>
  <c r="Y4" i="1"/>
  <c r="Y9" i="21"/>
  <c r="Y9" i="1"/>
  <c r="DK177" i="2"/>
  <c r="DK175" i="2"/>
  <c r="DJ175" i="2"/>
  <c r="R175" i="2"/>
  <c r="P175" i="2"/>
  <c r="L185" i="2"/>
  <c r="O177" i="6"/>
  <c r="V177" i="7" s="1"/>
  <c r="DL177" i="2"/>
  <c r="DM177" i="2" s="1"/>
  <c r="DO191" i="2"/>
  <c r="Q179" i="7"/>
  <c r="G282" i="17" s="1"/>
  <c r="P175" i="7"/>
  <c r="Q180" i="6"/>
  <c r="R180" i="7"/>
  <c r="H283" i="17" s="1"/>
  <c r="CI180" i="2"/>
  <c r="CJ180" i="2"/>
  <c r="Q177" i="7"/>
  <c r="G280" i="17" s="1"/>
  <c r="S174" i="7"/>
  <c r="I277" i="17" s="1"/>
  <c r="P178" i="7"/>
  <c r="DO193" i="2"/>
  <c r="CC177" i="2"/>
  <c r="CD177" i="2"/>
  <c r="CB178" i="2"/>
  <c r="DL175" i="2"/>
  <c r="DM175" i="2" s="1"/>
  <c r="Q175" i="7"/>
  <c r="O175" i="6"/>
  <c r="CC175" i="2"/>
  <c r="CD175" i="2"/>
  <c r="Y18" i="23"/>
  <c r="Y17" i="23"/>
  <c r="DO188" i="2"/>
  <c r="DO187" i="2"/>
  <c r="DO189" i="2"/>
  <c r="CD179" i="2"/>
  <c r="Y3" i="23"/>
  <c r="Y14" i="23"/>
  <c r="DL179" i="2"/>
  <c r="DM179" i="2" s="1"/>
  <c r="DP185" i="2"/>
  <c r="DN185" i="2" s="1"/>
  <c r="U174" i="7"/>
  <c r="V174" i="7"/>
  <c r="CJ174" i="2"/>
  <c r="Q174" i="6"/>
  <c r="CI174" i="2"/>
  <c r="R174" i="7"/>
  <c r="H277" i="17" s="1"/>
  <c r="DP184" i="2"/>
  <c r="DN184" i="2" s="1"/>
  <c r="DP184" i="25"/>
  <c r="DN184" i="25" s="1"/>
  <c r="O179" i="6"/>
  <c r="CC179" i="2"/>
  <c r="CQ176" i="2" l="1"/>
  <c r="CO176" i="2"/>
  <c r="CU176" i="2"/>
  <c r="CY176" i="2"/>
  <c r="CW176" i="2"/>
  <c r="CM176" i="2"/>
  <c r="CN176" i="2"/>
  <c r="P176" i="6"/>
  <c r="AV176" i="2" s="1"/>
  <c r="T176" i="7" s="1"/>
  <c r="I279" i="17"/>
  <c r="L186" i="2"/>
  <c r="DP183" i="2"/>
  <c r="DN183" i="2" s="1"/>
  <c r="DP189" i="25"/>
  <c r="DN189" i="25" s="1"/>
  <c r="G278" i="17"/>
  <c r="DP186" i="25"/>
  <c r="DN186" i="25" s="1"/>
  <c r="Q181" i="6"/>
  <c r="R181" i="7"/>
  <c r="H284" i="17" s="1"/>
  <c r="CI181" i="2"/>
  <c r="CK181" i="2" s="1"/>
  <c r="CJ181" i="2"/>
  <c r="CX181" i="2" s="1"/>
  <c r="U181" i="7"/>
  <c r="V181" i="7"/>
  <c r="S181" i="7"/>
  <c r="M187" i="2"/>
  <c r="Y12" i="21"/>
  <c r="Y12" i="1"/>
  <c r="Y6" i="1"/>
  <c r="Y6" i="21"/>
  <c r="CJ179" i="2"/>
  <c r="CJ177" i="2"/>
  <c r="CN177" i="2" s="1"/>
  <c r="M183" i="2"/>
  <c r="DP188" i="25"/>
  <c r="DN188" i="25" s="1"/>
  <c r="DP187" i="25"/>
  <c r="DN187" i="25" s="1"/>
  <c r="L182" i="2"/>
  <c r="N182" i="2" s="1"/>
  <c r="DP187" i="2"/>
  <c r="DN187" i="2" s="1"/>
  <c r="U177" i="7"/>
  <c r="M188" i="2"/>
  <c r="M185" i="2"/>
  <c r="N185" i="2" s="1"/>
  <c r="M184" i="2"/>
  <c r="N184" i="2" s="1"/>
  <c r="CI177" i="2"/>
  <c r="CW177" i="2" s="1"/>
  <c r="CD178" i="2"/>
  <c r="Q178" i="6" s="1"/>
  <c r="DK178" i="2"/>
  <c r="R177" i="7"/>
  <c r="H280" i="17" s="1"/>
  <c r="Q177" i="6"/>
  <c r="Y3" i="21"/>
  <c r="Y3" i="1"/>
  <c r="Y14" i="21"/>
  <c r="Y14" i="1"/>
  <c r="P174" i="6"/>
  <c r="AV174" i="2" s="1"/>
  <c r="CC178" i="2"/>
  <c r="S178" i="7" s="1"/>
  <c r="DL178" i="2"/>
  <c r="DM178" i="2" s="1"/>
  <c r="Y18" i="21"/>
  <c r="Y18" i="1"/>
  <c r="Y17" i="21"/>
  <c r="Y17" i="1"/>
  <c r="Q178" i="7"/>
  <c r="G281" i="17" s="1"/>
  <c r="F29" i="13" s="1"/>
  <c r="R179" i="7"/>
  <c r="H282" i="17" s="1"/>
  <c r="Q179" i="6"/>
  <c r="CI179" i="2"/>
  <c r="CM179" i="2" s="1"/>
  <c r="CV180" i="2"/>
  <c r="CR180" i="2"/>
  <c r="CP180" i="2"/>
  <c r="CZ180" i="2"/>
  <c r="CN180" i="2"/>
  <c r="CT180" i="2"/>
  <c r="CL180" i="2"/>
  <c r="CX180" i="2"/>
  <c r="CW180" i="2"/>
  <c r="CK180" i="2"/>
  <c r="CU180" i="2"/>
  <c r="CM180" i="2"/>
  <c r="CQ180" i="2"/>
  <c r="CY180" i="2"/>
  <c r="CS180" i="2"/>
  <c r="CO180" i="2"/>
  <c r="O178" i="6"/>
  <c r="S177" i="7"/>
  <c r="I280" i="17" s="1"/>
  <c r="DP188" i="2"/>
  <c r="DN188" i="2" s="1"/>
  <c r="DP189" i="2"/>
  <c r="DN189" i="2" s="1"/>
  <c r="Q175" i="6"/>
  <c r="CJ175" i="2"/>
  <c r="CT175" i="2" s="1"/>
  <c r="R175" i="7"/>
  <c r="H278" i="17" s="1"/>
  <c r="CI175" i="2"/>
  <c r="CY175" i="2" s="1"/>
  <c r="S175" i="7"/>
  <c r="U175" i="7"/>
  <c r="V175" i="7"/>
  <c r="DP190" i="25"/>
  <c r="DN190" i="25" s="1"/>
  <c r="DP190" i="2"/>
  <c r="DN190" i="2" s="1"/>
  <c r="CS174" i="2"/>
  <c r="CO174" i="2"/>
  <c r="CU174" i="2"/>
  <c r="CQ174" i="2"/>
  <c r="CM174" i="2"/>
  <c r="CY174" i="2"/>
  <c r="CK174" i="2"/>
  <c r="CW174" i="2"/>
  <c r="CL174" i="2"/>
  <c r="CZ174" i="2"/>
  <c r="CX174" i="2"/>
  <c r="CV174" i="2"/>
  <c r="CR174" i="2"/>
  <c r="CN174" i="2"/>
  <c r="CP174" i="2"/>
  <c r="CT174" i="2"/>
  <c r="U179" i="7"/>
  <c r="V179" i="7"/>
  <c r="CN179" i="2"/>
  <c r="S179" i="7"/>
  <c r="CX179" i="2"/>
  <c r="CR179" i="2"/>
  <c r="CT179" i="2"/>
  <c r="CV179" i="2"/>
  <c r="CZ179" i="2"/>
  <c r="CL179" i="2"/>
  <c r="CP179" i="2"/>
  <c r="CV177" i="2" l="1"/>
  <c r="CZ177" i="2"/>
  <c r="CT181" i="2"/>
  <c r="CM181" i="2"/>
  <c r="CT177" i="2"/>
  <c r="CP177" i="2"/>
  <c r="CR177" i="2"/>
  <c r="CX177" i="2"/>
  <c r="CL177" i="2"/>
  <c r="CP181" i="2"/>
  <c r="CV181" i="2"/>
  <c r="CR181" i="2"/>
  <c r="CO181" i="2"/>
  <c r="CL181" i="2"/>
  <c r="CQ181" i="2"/>
  <c r="CK177" i="2"/>
  <c r="CQ177" i="2"/>
  <c r="CZ181" i="2"/>
  <c r="R178" i="7"/>
  <c r="H281" i="17" s="1"/>
  <c r="CO177" i="2"/>
  <c r="CN181" i="2"/>
  <c r="CU177" i="2"/>
  <c r="CS177" i="2"/>
  <c r="CY177" i="2"/>
  <c r="CM177" i="2"/>
  <c r="CJ178" i="2"/>
  <c r="CL178" i="2" s="1"/>
  <c r="CI178" i="2"/>
  <c r="CY178" i="2" s="1"/>
  <c r="L183" i="2"/>
  <c r="N183" i="2" s="1"/>
  <c r="AI183" i="2" s="1"/>
  <c r="P181" i="6"/>
  <c r="AV181" i="2" s="1"/>
  <c r="I284" i="17"/>
  <c r="M186" i="2"/>
  <c r="N186" i="2" s="1"/>
  <c r="CW181" i="2"/>
  <c r="CU181" i="2"/>
  <c r="CY181" i="2"/>
  <c r="CS181" i="2"/>
  <c r="L187" i="2"/>
  <c r="N187" i="2" s="1"/>
  <c r="M189" i="2"/>
  <c r="DU182" i="2"/>
  <c r="CH182" i="2" s="1"/>
  <c r="AM182" i="2"/>
  <c r="AK182" i="2"/>
  <c r="Y182" i="2"/>
  <c r="W182" i="2"/>
  <c r="AH182" i="2"/>
  <c r="AB182" i="2"/>
  <c r="AQ182" i="2"/>
  <c r="S182" i="2"/>
  <c r="AC182" i="2"/>
  <c r="AF182" i="2"/>
  <c r="AL182" i="2"/>
  <c r="AN182" i="2"/>
  <c r="T182" i="2"/>
  <c r="X182" i="2"/>
  <c r="AJ182" i="2"/>
  <c r="AI182" i="2"/>
  <c r="V182" i="2"/>
  <c r="AE182" i="2"/>
  <c r="AG182" i="2"/>
  <c r="AD182" i="2"/>
  <c r="AP182" i="2"/>
  <c r="AA182" i="2"/>
  <c r="AO182" i="2"/>
  <c r="Z182" i="2"/>
  <c r="U182" i="2"/>
  <c r="CK179" i="2"/>
  <c r="CQ179" i="2"/>
  <c r="CO179" i="2"/>
  <c r="CY179" i="2"/>
  <c r="CU179" i="2"/>
  <c r="W185" i="2"/>
  <c r="AM185" i="2"/>
  <c r="Z185" i="2"/>
  <c r="AG185" i="2"/>
  <c r="AK185" i="2"/>
  <c r="AE185" i="2"/>
  <c r="DU185" i="2"/>
  <c r="CH185" i="2" s="1"/>
  <c r="AF185" i="2"/>
  <c r="U185" i="2"/>
  <c r="S185" i="2"/>
  <c r="AI185" i="2"/>
  <c r="AD185" i="2"/>
  <c r="AP185" i="2"/>
  <c r="AL185" i="2"/>
  <c r="AQ185" i="2"/>
  <c r="Y185" i="2"/>
  <c r="T185" i="2"/>
  <c r="AB185" i="2"/>
  <c r="AN185" i="2"/>
  <c r="X185" i="2"/>
  <c r="AC185" i="2"/>
  <c r="AA185" i="2"/>
  <c r="AJ185" i="2"/>
  <c r="AH185" i="2"/>
  <c r="V185" i="2"/>
  <c r="AO185" i="2"/>
  <c r="CW179" i="2"/>
  <c r="AN184" i="2"/>
  <c r="AH184" i="2"/>
  <c r="AF184" i="2"/>
  <c r="Z184" i="2"/>
  <c r="AG184" i="2"/>
  <c r="AQ184" i="2"/>
  <c r="U184" i="2"/>
  <c r="Y184" i="2"/>
  <c r="AJ184" i="2"/>
  <c r="AP184" i="2"/>
  <c r="AL184" i="2"/>
  <c r="T184" i="2"/>
  <c r="V184" i="2"/>
  <c r="W184" i="2"/>
  <c r="AB184" i="2"/>
  <c r="AM184" i="2"/>
  <c r="AO184" i="2"/>
  <c r="X184" i="2"/>
  <c r="S184" i="2"/>
  <c r="AC184" i="2"/>
  <c r="AD184" i="2"/>
  <c r="AA184" i="2"/>
  <c r="AK184" i="2"/>
  <c r="AI184" i="2"/>
  <c r="AE184" i="2"/>
  <c r="CS179" i="2"/>
  <c r="DU184" i="2"/>
  <c r="CH184" i="2" s="1"/>
  <c r="T174" i="7"/>
  <c r="M190" i="2"/>
  <c r="N190" i="2" s="1"/>
  <c r="L189" i="2"/>
  <c r="CU175" i="2"/>
  <c r="CQ175" i="2"/>
  <c r="CX175" i="2"/>
  <c r="CN175" i="2"/>
  <c r="CO175" i="2"/>
  <c r="L188" i="2"/>
  <c r="N188" i="2" s="1"/>
  <c r="CZ175" i="2"/>
  <c r="CS175" i="2"/>
  <c r="V178" i="7"/>
  <c r="P178" i="6" s="1"/>
  <c r="AV178" i="2" s="1"/>
  <c r="U178" i="7"/>
  <c r="P177" i="6"/>
  <c r="AV177" i="2" s="1"/>
  <c r="CR175" i="2"/>
  <c r="CK175" i="2"/>
  <c r="CV175" i="2"/>
  <c r="CP175" i="2"/>
  <c r="CW175" i="2"/>
  <c r="CL175" i="2"/>
  <c r="I278" i="17"/>
  <c r="P175" i="6"/>
  <c r="AV175" i="2" s="1"/>
  <c r="CM175" i="2"/>
  <c r="I281" i="17"/>
  <c r="I282" i="17"/>
  <c r="D29" i="13" s="1"/>
  <c r="P179" i="6"/>
  <c r="AV179" i="2" s="1"/>
  <c r="N189" i="2" l="1"/>
  <c r="CQ178" i="2"/>
  <c r="AD183" i="2"/>
  <c r="CU178" i="2"/>
  <c r="AQ183" i="2"/>
  <c r="CK178" i="2"/>
  <c r="X183" i="2"/>
  <c r="CS178" i="2"/>
  <c r="CO178" i="2"/>
  <c r="CZ178" i="2"/>
  <c r="CW178" i="2"/>
  <c r="CT178" i="2"/>
  <c r="CP178" i="2"/>
  <c r="CR178" i="2"/>
  <c r="CM178" i="2"/>
  <c r="CX178" i="2"/>
  <c r="CN178" i="2"/>
  <c r="CV178" i="2"/>
  <c r="DU190" i="2"/>
  <c r="CH190" i="2" s="1"/>
  <c r="AC183" i="2"/>
  <c r="U183" i="2"/>
  <c r="AN183" i="2"/>
  <c r="T183" i="2"/>
  <c r="S183" i="2"/>
  <c r="DU188" i="2"/>
  <c r="CH188" i="2" s="1"/>
  <c r="AE183" i="2"/>
  <c r="AP183" i="2"/>
  <c r="AO183" i="2"/>
  <c r="AJ183" i="2"/>
  <c r="AH183" i="2"/>
  <c r="AG183" i="2"/>
  <c r="W183" i="2"/>
  <c r="AA183" i="2"/>
  <c r="AM183" i="2"/>
  <c r="Z187" i="2"/>
  <c r="V183" i="2"/>
  <c r="AK183" i="2"/>
  <c r="AB183" i="2"/>
  <c r="Y183" i="2"/>
  <c r="AL183" i="2"/>
  <c r="AF183" i="2"/>
  <c r="Z183" i="2"/>
  <c r="DU183" i="2"/>
  <c r="CH183" i="2" s="1"/>
  <c r="DU187" i="2"/>
  <c r="CH187" i="2" s="1"/>
  <c r="AI187" i="2"/>
  <c r="U187" i="2"/>
  <c r="AB187" i="2"/>
  <c r="T187" i="2"/>
  <c r="X187" i="2"/>
  <c r="V187" i="2"/>
  <c r="AG187" i="2"/>
  <c r="AD187" i="2"/>
  <c r="AE187" i="2"/>
  <c r="AO187" i="2"/>
  <c r="S187" i="2"/>
  <c r="Y187" i="2"/>
  <c r="AL187" i="2"/>
  <c r="AR185" i="2"/>
  <c r="CF185" i="2" s="1"/>
  <c r="DS185" i="2" s="1"/>
  <c r="AN187" i="2"/>
  <c r="AH187" i="2"/>
  <c r="AD186" i="2"/>
  <c r="AM186" i="2"/>
  <c r="AA186" i="2"/>
  <c r="AO186" i="2"/>
  <c r="AL186" i="2"/>
  <c r="AE186" i="2"/>
  <c r="AG186" i="2"/>
  <c r="AC186" i="2"/>
  <c r="AH186" i="2"/>
  <c r="T186" i="2"/>
  <c r="Y186" i="2"/>
  <c r="AI186" i="2"/>
  <c r="AB186" i="2"/>
  <c r="AN186" i="2"/>
  <c r="AK186" i="2"/>
  <c r="AF186" i="2"/>
  <c r="U186" i="2"/>
  <c r="AP186" i="2"/>
  <c r="Z186" i="2"/>
  <c r="DU186" i="2"/>
  <c r="CH186" i="2" s="1"/>
  <c r="W186" i="2"/>
  <c r="AQ186" i="2"/>
  <c r="V186" i="2"/>
  <c r="X186" i="2"/>
  <c r="AJ186" i="2"/>
  <c r="S186" i="2"/>
  <c r="AK187" i="2"/>
  <c r="AP187" i="2"/>
  <c r="AJ187" i="2"/>
  <c r="AF187" i="2"/>
  <c r="T181" i="7"/>
  <c r="AM187" i="2"/>
  <c r="W187" i="2"/>
  <c r="AC187" i="2"/>
  <c r="AA187" i="2"/>
  <c r="AQ187" i="2"/>
  <c r="AR182" i="2"/>
  <c r="AR184" i="2"/>
  <c r="AA189" i="2"/>
  <c r="AN189" i="2"/>
  <c r="AD189" i="2"/>
  <c r="T189" i="2"/>
  <c r="AF189" i="2"/>
  <c r="AH189" i="2"/>
  <c r="W189" i="2"/>
  <c r="AO189" i="2"/>
  <c r="S189" i="2"/>
  <c r="AB189" i="2"/>
  <c r="U189" i="2"/>
  <c r="Y189" i="2"/>
  <c r="AL189" i="2"/>
  <c r="DU189" i="2"/>
  <c r="CH189" i="2" s="1"/>
  <c r="AP189" i="2"/>
  <c r="AJ189" i="2"/>
  <c r="AE189" i="2"/>
  <c r="X189" i="2"/>
  <c r="AK189" i="2"/>
  <c r="AC189" i="2"/>
  <c r="Z189" i="2"/>
  <c r="AG189" i="2"/>
  <c r="AQ189" i="2"/>
  <c r="AM189" i="2"/>
  <c r="V189" i="2"/>
  <c r="AI189" i="2"/>
  <c r="V190" i="2"/>
  <c r="T190" i="2"/>
  <c r="Z190" i="2"/>
  <c r="AE190" i="2"/>
  <c r="AP190" i="2"/>
  <c r="W190" i="2"/>
  <c r="AQ190" i="2"/>
  <c r="Y190" i="2"/>
  <c r="AC190" i="2"/>
  <c r="AM190" i="2"/>
  <c r="AH190" i="2"/>
  <c r="AI190" i="2"/>
  <c r="AL190" i="2"/>
  <c r="U190" i="2"/>
  <c r="X190" i="2"/>
  <c r="AD190" i="2"/>
  <c r="AB190" i="2"/>
  <c r="AF190" i="2"/>
  <c r="AJ190" i="2"/>
  <c r="AO190" i="2"/>
  <c r="S190" i="2"/>
  <c r="AG190" i="2"/>
  <c r="AN190" i="2"/>
  <c r="AK190" i="2"/>
  <c r="AA190" i="2"/>
  <c r="T188" i="2"/>
  <c r="AM188" i="2"/>
  <c r="AJ188" i="2"/>
  <c r="AQ188" i="2"/>
  <c r="S188" i="2"/>
  <c r="AA188" i="2"/>
  <c r="AD188" i="2"/>
  <c r="AG188" i="2"/>
  <c r="AK188" i="2"/>
  <c r="AE188" i="2"/>
  <c r="AC188" i="2"/>
  <c r="AB188" i="2"/>
  <c r="U188" i="2"/>
  <c r="Z188" i="2"/>
  <c r="Y188" i="2"/>
  <c r="V188" i="2"/>
  <c r="AI188" i="2"/>
  <c r="AP188" i="2"/>
  <c r="X188" i="2"/>
  <c r="AL188" i="2"/>
  <c r="AF188" i="2"/>
  <c r="AN188" i="2"/>
  <c r="AH188" i="2"/>
  <c r="W188" i="2"/>
  <c r="AO188" i="2"/>
  <c r="T179" i="7"/>
  <c r="T175" i="7"/>
  <c r="T178" i="7"/>
  <c r="T177" i="7"/>
  <c r="G29" i="13"/>
  <c r="J167" i="25"/>
  <c r="AR183" i="2" l="1"/>
  <c r="AR190" i="2"/>
  <c r="AR188" i="2"/>
  <c r="AT188" i="2" s="1"/>
  <c r="AR187" i="2"/>
  <c r="W187" i="7" s="1"/>
  <c r="J290" i="17" s="1"/>
  <c r="AT183" i="2"/>
  <c r="W183" i="7"/>
  <c r="J286" i="17" s="1"/>
  <c r="CF183" i="2"/>
  <c r="AW183" i="2"/>
  <c r="G183" i="7" s="1"/>
  <c r="AW182" i="2"/>
  <c r="G182" i="7" s="1"/>
  <c r="W182" i="7"/>
  <c r="J285" i="17" s="1"/>
  <c r="AR186" i="2"/>
  <c r="AT182" i="2"/>
  <c r="AS182" i="2" s="1"/>
  <c r="BL182" i="2" s="1"/>
  <c r="CF182" i="2"/>
  <c r="DS182" i="2" s="1"/>
  <c r="AT185" i="2"/>
  <c r="W185" i="7"/>
  <c r="J288" i="17" s="1"/>
  <c r="AW185" i="2"/>
  <c r="G185" i="7" s="1"/>
  <c r="DR185" i="2"/>
  <c r="DB185" i="2"/>
  <c r="CA185" i="2" s="1"/>
  <c r="AT187" i="2"/>
  <c r="AW187" i="2"/>
  <c r="G187" i="7" s="1"/>
  <c r="W184" i="7"/>
  <c r="J287" i="17" s="1"/>
  <c r="CF184" i="2"/>
  <c r="AT184" i="2"/>
  <c r="AW184" i="2"/>
  <c r="G184" i="7" s="1"/>
  <c r="W190" i="7"/>
  <c r="J293" i="17" s="1"/>
  <c r="CF190" i="2"/>
  <c r="AW190" i="2"/>
  <c r="G190" i="7" s="1"/>
  <c r="AT190" i="2"/>
  <c r="AR189" i="2"/>
  <c r="DS183" i="2"/>
  <c r="DR183" i="2"/>
  <c r="DB183" i="2"/>
  <c r="AY183" i="2"/>
  <c r="H183" i="7" s="1"/>
  <c r="X183" i="7"/>
  <c r="K286" i="17" s="1"/>
  <c r="AS183" i="2"/>
  <c r="BL183" i="2" s="1"/>
  <c r="BN183" i="2" s="1"/>
  <c r="CG183" i="2"/>
  <c r="CF188" i="2"/>
  <c r="W188" i="7"/>
  <c r="J291" i="17" s="1"/>
  <c r="AW188" i="2"/>
  <c r="G188" i="7" s="1"/>
  <c r="BK167" i="25"/>
  <c r="BJ167" i="25"/>
  <c r="DE167" i="25"/>
  <c r="DF167" i="25"/>
  <c r="DH167" i="25"/>
  <c r="DI167" i="25"/>
  <c r="BI167" i="25"/>
  <c r="DD167" i="25"/>
  <c r="DG167" i="25"/>
  <c r="J168" i="25"/>
  <c r="CF187" i="2" l="1"/>
  <c r="DJ185" i="2"/>
  <c r="DB182" i="2"/>
  <c r="X182" i="7"/>
  <c r="K285" i="17" s="1"/>
  <c r="DR182" i="2"/>
  <c r="CG182" i="2"/>
  <c r="O182" i="7" s="1"/>
  <c r="F285" i="17" s="1"/>
  <c r="AY182" i="2"/>
  <c r="H182" i="7" s="1"/>
  <c r="BN182" i="2"/>
  <c r="P185" i="7"/>
  <c r="CF186" i="2"/>
  <c r="W186" i="7"/>
  <c r="J289" i="17" s="1"/>
  <c r="AT186" i="2"/>
  <c r="AW186" i="2"/>
  <c r="G186" i="7" s="1"/>
  <c r="X185" i="7"/>
  <c r="K288" i="17" s="1"/>
  <c r="CG185" i="2"/>
  <c r="AS185" i="2"/>
  <c r="BL185" i="2" s="1"/>
  <c r="BN185" i="2" s="1"/>
  <c r="AY185" i="2"/>
  <c r="H185" i="7" s="1"/>
  <c r="CA182" i="2"/>
  <c r="AX182" i="2"/>
  <c r="G182" i="27" s="1"/>
  <c r="H182" i="27"/>
  <c r="L182" i="27" s="1"/>
  <c r="M182" i="27" s="1"/>
  <c r="N182" i="27" s="1"/>
  <c r="BP182" i="2"/>
  <c r="BV182" i="2" s="1"/>
  <c r="BO182" i="2"/>
  <c r="BU182" i="2" s="1"/>
  <c r="BQ182" i="2"/>
  <c r="BW182" i="2" s="1"/>
  <c r="DR187" i="2"/>
  <c r="DB187" i="2"/>
  <c r="DS187" i="2"/>
  <c r="AS187" i="2"/>
  <c r="BL187" i="2" s="1"/>
  <c r="BN187" i="2" s="1"/>
  <c r="AY187" i="2"/>
  <c r="H187" i="7" s="1"/>
  <c r="X187" i="7"/>
  <c r="K290" i="17" s="1"/>
  <c r="CG187" i="2"/>
  <c r="CG184" i="2"/>
  <c r="O184" i="7" s="1"/>
  <c r="F287" i="17" s="1"/>
  <c r="AY184" i="2"/>
  <c r="H184" i="7" s="1"/>
  <c r="AS184" i="2"/>
  <c r="BL184" i="2" s="1"/>
  <c r="BN184" i="2" s="1"/>
  <c r="X184" i="7"/>
  <c r="K287" i="17" s="1"/>
  <c r="DR184" i="2"/>
  <c r="DS184" i="2"/>
  <c r="DB184" i="2"/>
  <c r="CF189" i="2"/>
  <c r="AW189" i="2"/>
  <c r="G189" i="7" s="1"/>
  <c r="AT189" i="2"/>
  <c r="W189" i="7"/>
  <c r="J292" i="17" s="1"/>
  <c r="CG190" i="2"/>
  <c r="AY190" i="2"/>
  <c r="H190" i="7" s="1"/>
  <c r="AS190" i="2"/>
  <c r="BL190" i="2" s="1"/>
  <c r="BN190" i="2" s="1"/>
  <c r="X190" i="7"/>
  <c r="K293" i="17" s="1"/>
  <c r="DR190" i="2"/>
  <c r="DS190" i="2"/>
  <c r="DB190" i="2"/>
  <c r="DT183" i="2"/>
  <c r="O183" i="7"/>
  <c r="F286" i="17" s="1"/>
  <c r="DC183" i="2"/>
  <c r="DQ183" i="2"/>
  <c r="BO183" i="2"/>
  <c r="BU183" i="2" s="1"/>
  <c r="BP183" i="2"/>
  <c r="BV183" i="2" s="1"/>
  <c r="BQ183" i="2"/>
  <c r="BW183" i="2" s="1"/>
  <c r="AX183" i="2"/>
  <c r="G183" i="27" s="1"/>
  <c r="H183" i="27"/>
  <c r="L183" i="27" s="1"/>
  <c r="M183" i="27" s="1"/>
  <c r="N183" i="27" s="1"/>
  <c r="CA183" i="2"/>
  <c r="AS188" i="2"/>
  <c r="BL188" i="2" s="1"/>
  <c r="BN188" i="2" s="1"/>
  <c r="X188" i="7"/>
  <c r="K291" i="17" s="1"/>
  <c r="AY188" i="2"/>
  <c r="H188" i="7" s="1"/>
  <c r="CG188" i="2"/>
  <c r="O188" i="7" s="1"/>
  <c r="F291" i="17" s="1"/>
  <c r="DR188" i="2"/>
  <c r="DS188" i="2"/>
  <c r="DB188" i="2"/>
  <c r="BI168" i="25"/>
  <c r="BJ168" i="25"/>
  <c r="DG168" i="25"/>
  <c r="DF168" i="25"/>
  <c r="DE168" i="25"/>
  <c r="BK168" i="25"/>
  <c r="DH168" i="25"/>
  <c r="DD168" i="25"/>
  <c r="DI168" i="25"/>
  <c r="DC182" i="2" l="1"/>
  <c r="DT182" i="2"/>
  <c r="CB182" i="2" s="1"/>
  <c r="DK182" i="2" s="1"/>
  <c r="DQ182" i="2"/>
  <c r="DJ183" i="2"/>
  <c r="P183" i="2"/>
  <c r="R183" i="2"/>
  <c r="P182" i="2"/>
  <c r="R182" i="2"/>
  <c r="DJ182" i="2"/>
  <c r="P183" i="7"/>
  <c r="AY186" i="2"/>
  <c r="H186" i="7" s="1"/>
  <c r="X186" i="7"/>
  <c r="K289" i="17" s="1"/>
  <c r="AS186" i="2"/>
  <c r="BL186" i="2" s="1"/>
  <c r="BN186" i="2" s="1"/>
  <c r="CG186" i="2"/>
  <c r="DS186" i="2"/>
  <c r="DB186" i="2"/>
  <c r="DR186" i="2"/>
  <c r="BO185" i="2"/>
  <c r="BU185" i="2" s="1"/>
  <c r="BP185" i="2"/>
  <c r="BV185" i="2" s="1"/>
  <c r="Y10" i="23" s="1"/>
  <c r="H185" i="27"/>
  <c r="L185" i="27" s="1"/>
  <c r="M185" i="27" s="1"/>
  <c r="N185" i="27" s="1"/>
  <c r="BQ185" i="2"/>
  <c r="BW185" i="2" s="1"/>
  <c r="AX185" i="2"/>
  <c r="G185" i="27" s="1"/>
  <c r="DT185" i="2"/>
  <c r="CB185" i="2" s="1"/>
  <c r="DC185" i="2"/>
  <c r="O185" i="7"/>
  <c r="F288" i="17" s="1"/>
  <c r="DQ185" i="2"/>
  <c r="CA187" i="2"/>
  <c r="Q182" i="7"/>
  <c r="Y15" i="23"/>
  <c r="DO194" i="2"/>
  <c r="O182" i="6"/>
  <c r="CC182" i="2"/>
  <c r="CD182" i="2"/>
  <c r="DL182" i="2"/>
  <c r="DM182" i="2" s="1"/>
  <c r="P182" i="7"/>
  <c r="CA190" i="2"/>
  <c r="DJ190" i="2" s="1"/>
  <c r="DC187" i="2"/>
  <c r="DQ187" i="2"/>
  <c r="DT187" i="2"/>
  <c r="H187" i="27"/>
  <c r="L187" i="27" s="1"/>
  <c r="M187" i="27" s="1"/>
  <c r="N187" i="27" s="1"/>
  <c r="AX187" i="2"/>
  <c r="G187" i="27" s="1"/>
  <c r="BO187" i="2"/>
  <c r="BU187" i="2" s="1"/>
  <c r="BQ187" i="2"/>
  <c r="BW187" i="2" s="1"/>
  <c r="BP187" i="2"/>
  <c r="BV187" i="2" s="1"/>
  <c r="O187" i="7"/>
  <c r="F290" i="17" s="1"/>
  <c r="CA184" i="2"/>
  <c r="BP184" i="2"/>
  <c r="BV184" i="2" s="1"/>
  <c r="DO196" i="2" s="1"/>
  <c r="BQ184" i="2"/>
  <c r="BW184" i="2" s="1"/>
  <c r="BO184" i="2"/>
  <c r="BU184" i="2" s="1"/>
  <c r="AX184" i="2"/>
  <c r="G184" i="27" s="1"/>
  <c r="H184" i="27"/>
  <c r="L184" i="27" s="1"/>
  <c r="M184" i="27" s="1"/>
  <c r="N184" i="27" s="1"/>
  <c r="DQ184" i="2"/>
  <c r="DC184" i="2"/>
  <c r="DT184" i="2"/>
  <c r="CB184" i="2" s="1"/>
  <c r="H190" i="27"/>
  <c r="L190" i="27" s="1"/>
  <c r="M190" i="27" s="1"/>
  <c r="N190" i="27" s="1"/>
  <c r="BP190" i="2"/>
  <c r="BV190" i="2" s="1"/>
  <c r="BQ190" i="2"/>
  <c r="BW190" i="2" s="1"/>
  <c r="BO190" i="2"/>
  <c r="BU190" i="2" s="1"/>
  <c r="AX190" i="2"/>
  <c r="G190" i="27" s="1"/>
  <c r="DC190" i="2"/>
  <c r="DQ190" i="2"/>
  <c r="DT190" i="2"/>
  <c r="CB190" i="2" s="1"/>
  <c r="O190" i="7"/>
  <c r="F293" i="17" s="1"/>
  <c r="X189" i="7"/>
  <c r="K292" i="17" s="1"/>
  <c r="AS189" i="2"/>
  <c r="BL189" i="2" s="1"/>
  <c r="BN189" i="2" s="1"/>
  <c r="CG189" i="2"/>
  <c r="AY189" i="2"/>
  <c r="H189" i="7" s="1"/>
  <c r="DS189" i="2"/>
  <c r="DR189" i="2"/>
  <c r="DB189" i="2"/>
  <c r="DO195" i="2"/>
  <c r="Z9" i="23"/>
  <c r="CB183" i="2"/>
  <c r="CA188" i="2"/>
  <c r="DT188" i="2"/>
  <c r="DQ188" i="2"/>
  <c r="DC188" i="2"/>
  <c r="H188" i="27"/>
  <c r="L188" i="27" s="1"/>
  <c r="M188" i="27" s="1"/>
  <c r="N188" i="27" s="1"/>
  <c r="AX188" i="2"/>
  <c r="G188" i="27" s="1"/>
  <c r="BQ188" i="2"/>
  <c r="BW188" i="2" s="1"/>
  <c r="BP188" i="2"/>
  <c r="BV188" i="2" s="1"/>
  <c r="BO188" i="2"/>
  <c r="BU188" i="2" s="1"/>
  <c r="Z2" i="23" l="1"/>
  <c r="CD190" i="2"/>
  <c r="DK190" i="2"/>
  <c r="R190" i="2"/>
  <c r="P190" i="2"/>
  <c r="CC190" i="2"/>
  <c r="S190" i="7" s="1"/>
  <c r="I293" i="17" s="1"/>
  <c r="R188" i="2"/>
  <c r="P188" i="2"/>
  <c r="DJ188" i="2"/>
  <c r="DJ187" i="2"/>
  <c r="DK185" i="2"/>
  <c r="R187" i="2"/>
  <c r="P187" i="2"/>
  <c r="P185" i="2"/>
  <c r="R185" i="2"/>
  <c r="DK184" i="2"/>
  <c r="P184" i="2"/>
  <c r="R184" i="2"/>
  <c r="DJ184" i="2"/>
  <c r="P187" i="7"/>
  <c r="DK183" i="2"/>
  <c r="Q190" i="7"/>
  <c r="CA189" i="2"/>
  <c r="DJ189" i="2" s="1"/>
  <c r="Z19" i="21"/>
  <c r="Z19" i="1"/>
  <c r="Z12" i="1"/>
  <c r="Z12" i="21"/>
  <c r="DO197" i="2"/>
  <c r="Y15" i="21"/>
  <c r="Y15" i="1"/>
  <c r="Z9" i="21"/>
  <c r="Z9" i="1"/>
  <c r="R190" i="7"/>
  <c r="H293" i="17" s="1"/>
  <c r="P190" i="7"/>
  <c r="Q184" i="7"/>
  <c r="CA186" i="2"/>
  <c r="O186" i="7"/>
  <c r="F289" i="17" s="1"/>
  <c r="DC186" i="2"/>
  <c r="DT186" i="2"/>
  <c r="DQ186" i="2"/>
  <c r="H186" i="27"/>
  <c r="L186" i="27" s="1"/>
  <c r="M186" i="27" s="1"/>
  <c r="N186" i="27" s="1"/>
  <c r="AX186" i="2"/>
  <c r="G186" i="27" s="1"/>
  <c r="BQ186" i="2"/>
  <c r="BW186" i="2" s="1"/>
  <c r="BO186" i="2"/>
  <c r="BU186" i="2" s="1"/>
  <c r="BP186" i="2"/>
  <c r="BV186" i="2" s="1"/>
  <c r="Z6" i="23" s="1"/>
  <c r="DL190" i="2"/>
  <c r="DM190" i="2" s="1"/>
  <c r="CC185" i="2"/>
  <c r="O185" i="6"/>
  <c r="Q185" i="7"/>
  <c r="G288" i="17" s="1"/>
  <c r="DL185" i="2"/>
  <c r="DM185" i="2" s="1"/>
  <c r="CD185" i="2"/>
  <c r="CB187" i="2"/>
  <c r="Z7" i="23"/>
  <c r="Z8" i="23"/>
  <c r="CJ182" i="2"/>
  <c r="CV182" i="2" s="1"/>
  <c r="R182" i="7"/>
  <c r="H285" i="17" s="1"/>
  <c r="CI182" i="2"/>
  <c r="CO182" i="2" s="1"/>
  <c r="Q182" i="6"/>
  <c r="S182" i="7"/>
  <c r="CI190" i="2"/>
  <c r="V182" i="7"/>
  <c r="U182" i="7"/>
  <c r="Y27" i="23"/>
  <c r="Y26" i="23"/>
  <c r="G285" i="17"/>
  <c r="O190" i="6"/>
  <c r="U190" i="7" s="1"/>
  <c r="Z12" i="23"/>
  <c r="Z19" i="23"/>
  <c r="P184" i="7"/>
  <c r="CD184" i="2"/>
  <c r="O184" i="6"/>
  <c r="CC184" i="2"/>
  <c r="DL184" i="2"/>
  <c r="DM184" i="2" s="1"/>
  <c r="DT189" i="2"/>
  <c r="CB189" i="2" s="1"/>
  <c r="DK189" i="2" s="1"/>
  <c r="DQ189" i="2"/>
  <c r="DC189" i="2"/>
  <c r="O189" i="7"/>
  <c r="F292" i="17" s="1"/>
  <c r="H189" i="27"/>
  <c r="L189" i="27" s="1"/>
  <c r="M189" i="27" s="1"/>
  <c r="N189" i="27" s="1"/>
  <c r="AX189" i="2"/>
  <c r="G189" i="27" s="1"/>
  <c r="BP189" i="2"/>
  <c r="BV189" i="2" s="1"/>
  <c r="Z5" i="23" s="1"/>
  <c r="BO189" i="2"/>
  <c r="BU189" i="2" s="1"/>
  <c r="BQ189" i="2"/>
  <c r="BW189" i="2" s="1"/>
  <c r="Q190" i="6"/>
  <c r="CJ190" i="2"/>
  <c r="Q183" i="7"/>
  <c r="G286" i="17" s="1"/>
  <c r="DL183" i="2"/>
  <c r="DM183" i="2" s="1"/>
  <c r="CC183" i="2"/>
  <c r="CD183" i="2"/>
  <c r="O183" i="6"/>
  <c r="CB188" i="2"/>
  <c r="Z17" i="23"/>
  <c r="Z11" i="23"/>
  <c r="P188" i="7"/>
  <c r="CZ190" i="2" l="1"/>
  <c r="CO190" i="2"/>
  <c r="G293" i="17"/>
  <c r="Z13" i="21"/>
  <c r="Z13" i="1"/>
  <c r="Z18" i="21"/>
  <c r="Z18" i="1"/>
  <c r="R189" i="2"/>
  <c r="P189" i="2"/>
  <c r="DK188" i="2"/>
  <c r="Z3" i="21"/>
  <c r="Z3" i="1"/>
  <c r="Z4" i="21"/>
  <c r="Z4" i="1"/>
  <c r="DJ186" i="2"/>
  <c r="CD187" i="2"/>
  <c r="CI187" i="2" s="1"/>
  <c r="DK187" i="2"/>
  <c r="Z17" i="1"/>
  <c r="Z17" i="21"/>
  <c r="Z11" i="21"/>
  <c r="Z11" i="1"/>
  <c r="R186" i="2"/>
  <c r="P186" i="2"/>
  <c r="CM190" i="2"/>
  <c r="CY190" i="2"/>
  <c r="CS190" i="2"/>
  <c r="CK190" i="2"/>
  <c r="CQ190" i="2"/>
  <c r="CU190" i="2"/>
  <c r="CW190" i="2"/>
  <c r="DL187" i="2"/>
  <c r="DM187" i="2" s="1"/>
  <c r="Z14" i="23"/>
  <c r="Z2" i="1"/>
  <c r="Z2" i="21"/>
  <c r="Y10" i="21"/>
  <c r="Y10" i="1"/>
  <c r="Y26" i="1" s="1"/>
  <c r="Z16" i="23"/>
  <c r="Z7" i="21"/>
  <c r="Z7" i="1"/>
  <c r="Z8" i="21"/>
  <c r="Z8" i="1"/>
  <c r="CT190" i="2"/>
  <c r="CV190" i="2"/>
  <c r="CL190" i="2"/>
  <c r="CN190" i="2"/>
  <c r="CP190" i="2"/>
  <c r="DO200" i="2"/>
  <c r="P189" i="7"/>
  <c r="CC187" i="2"/>
  <c r="CB186" i="2"/>
  <c r="M199" i="2"/>
  <c r="L198" i="2"/>
  <c r="M196" i="2"/>
  <c r="G287" i="17"/>
  <c r="L194" i="2"/>
  <c r="CC189" i="2"/>
  <c r="S189" i="7" s="1"/>
  <c r="Q187" i="7"/>
  <c r="G290" i="17" s="1"/>
  <c r="P186" i="7"/>
  <c r="Q188" i="7"/>
  <c r="G291" i="17" s="1"/>
  <c r="CT182" i="2"/>
  <c r="S183" i="7"/>
  <c r="I286" i="17" s="1"/>
  <c r="CS182" i="2"/>
  <c r="DO198" i="2"/>
  <c r="DO199" i="2"/>
  <c r="Q185" i="6"/>
  <c r="CJ185" i="2"/>
  <c r="CP185" i="2" s="1"/>
  <c r="CI185" i="2"/>
  <c r="CY185" i="2" s="1"/>
  <c r="R185" i="7"/>
  <c r="H288" i="17" s="1"/>
  <c r="CQ182" i="2"/>
  <c r="CR182" i="2"/>
  <c r="CN182" i="2"/>
  <c r="U185" i="7"/>
  <c r="V185" i="7"/>
  <c r="CM182" i="2"/>
  <c r="S185" i="7"/>
  <c r="CX182" i="2"/>
  <c r="CL182" i="2"/>
  <c r="CW182" i="2"/>
  <c r="CP182" i="2"/>
  <c r="O189" i="6"/>
  <c r="V189" i="7" s="1"/>
  <c r="CK182" i="2"/>
  <c r="CZ182" i="2"/>
  <c r="CU182" i="2"/>
  <c r="O187" i="6"/>
  <c r="I285" i="17"/>
  <c r="P182" i="6"/>
  <c r="AV182" i="2" s="1"/>
  <c r="DO201" i="2"/>
  <c r="CY182" i="2"/>
  <c r="V190" i="7"/>
  <c r="P190" i="6" s="1"/>
  <c r="AV190" i="2" s="1"/>
  <c r="CR190" i="2"/>
  <c r="CX190" i="2"/>
  <c r="DP199" i="2"/>
  <c r="DP199" i="25"/>
  <c r="DN199" i="25" s="1"/>
  <c r="CD189" i="2"/>
  <c r="S184" i="7"/>
  <c r="V184" i="7"/>
  <c r="U184" i="7"/>
  <c r="R184" i="7"/>
  <c r="H287" i="17" s="1"/>
  <c r="Q184" i="6"/>
  <c r="CI184" i="2"/>
  <c r="CU184" i="2" s="1"/>
  <c r="CJ184" i="2"/>
  <c r="CR184" i="2" s="1"/>
  <c r="Q189" i="7"/>
  <c r="DL189" i="2"/>
  <c r="DM189" i="2" s="1"/>
  <c r="DP194" i="2"/>
  <c r="DN194" i="2" s="1"/>
  <c r="DP194" i="25"/>
  <c r="DN194" i="25" s="1"/>
  <c r="DO202" i="2"/>
  <c r="Z4" i="23"/>
  <c r="Z3" i="23"/>
  <c r="CC188" i="2"/>
  <c r="CD188" i="2"/>
  <c r="DL188" i="2"/>
  <c r="DM188" i="2" s="1"/>
  <c r="O188" i="6"/>
  <c r="U188" i="7" s="1"/>
  <c r="V183" i="7"/>
  <c r="U183" i="7"/>
  <c r="R183" i="7"/>
  <c r="H286" i="17" s="1"/>
  <c r="CI183" i="2"/>
  <c r="CJ183" i="2"/>
  <c r="Q183" i="6"/>
  <c r="Z18" i="23"/>
  <c r="DP195" i="25" s="1"/>
  <c r="DN195" i="25" s="1"/>
  <c r="Z13" i="23"/>
  <c r="DP198" i="2" s="1"/>
  <c r="G292" i="17" l="1"/>
  <c r="R187" i="7"/>
  <c r="H290" i="17" s="1"/>
  <c r="Q187" i="6"/>
  <c r="CJ187" i="2"/>
  <c r="DN198" i="2"/>
  <c r="CO187" i="2"/>
  <c r="L195" i="2"/>
  <c r="Y26" i="21"/>
  <c r="M197" i="2"/>
  <c r="Z5" i="21"/>
  <c r="Z5" i="1"/>
  <c r="Z14" i="21"/>
  <c r="Z14" i="1"/>
  <c r="L191" i="2"/>
  <c r="M192" i="2"/>
  <c r="CU187" i="2"/>
  <c r="CQ187" i="2"/>
  <c r="CY187" i="2"/>
  <c r="CJ189" i="2"/>
  <c r="CN189" i="2" s="1"/>
  <c r="DK186" i="2"/>
  <c r="L197" i="2"/>
  <c r="M194" i="2"/>
  <c r="N194" i="2" s="1"/>
  <c r="CM187" i="2"/>
  <c r="P183" i="6"/>
  <c r="AV183" i="2" s="1"/>
  <c r="T183" i="7" s="1"/>
  <c r="Z16" i="21"/>
  <c r="Z16" i="1"/>
  <c r="Z6" i="21"/>
  <c r="Z6" i="1"/>
  <c r="U189" i="7"/>
  <c r="CI189" i="2"/>
  <c r="CK189" i="2" s="1"/>
  <c r="Q189" i="6"/>
  <c r="R189" i="7"/>
  <c r="H292" i="17" s="1"/>
  <c r="M193" i="2"/>
  <c r="L192" i="2"/>
  <c r="M198" i="2"/>
  <c r="N198" i="2" s="1"/>
  <c r="L199" i="2"/>
  <c r="N199" i="2" s="1"/>
  <c r="CZ187" i="2"/>
  <c r="CK187" i="2"/>
  <c r="Q186" i="7"/>
  <c r="G289" i="17" s="1"/>
  <c r="F30" i="13" s="1"/>
  <c r="S187" i="7"/>
  <c r="I290" i="17" s="1"/>
  <c r="DL186" i="2"/>
  <c r="DM186" i="2" s="1"/>
  <c r="O186" i="6"/>
  <c r="CD186" i="2"/>
  <c r="CC186" i="2"/>
  <c r="CS187" i="2"/>
  <c r="CW187" i="2"/>
  <c r="CX185" i="2"/>
  <c r="CU185" i="2"/>
  <c r="CR185" i="2"/>
  <c r="CT185" i="2"/>
  <c r="DN199" i="2"/>
  <c r="CL185" i="2"/>
  <c r="CZ185" i="2"/>
  <c r="CN185" i="2"/>
  <c r="CQ185" i="2"/>
  <c r="T190" i="7"/>
  <c r="CW185" i="2"/>
  <c r="CI188" i="2"/>
  <c r="CW188" i="2" s="1"/>
  <c r="CO185" i="2"/>
  <c r="S188" i="7"/>
  <c r="I291" i="17" s="1"/>
  <c r="CS185" i="2"/>
  <c r="CM185" i="2"/>
  <c r="CV185" i="2"/>
  <c r="I288" i="17"/>
  <c r="P185" i="6"/>
  <c r="AV185" i="2" s="1"/>
  <c r="CK185" i="2"/>
  <c r="CX187" i="2"/>
  <c r="U187" i="7"/>
  <c r="V187" i="7"/>
  <c r="CP187" i="2"/>
  <c r="T182" i="7"/>
  <c r="DP197" i="25"/>
  <c r="DN197" i="25" s="1"/>
  <c r="DP197" i="2"/>
  <c r="DN197" i="2" s="1"/>
  <c r="DP191" i="25"/>
  <c r="DN191" i="25" s="1"/>
  <c r="DP191" i="2"/>
  <c r="DN191" i="2" s="1"/>
  <c r="CV187" i="2"/>
  <c r="DP195" i="2"/>
  <c r="DN195" i="2" s="1"/>
  <c r="CR187" i="2"/>
  <c r="CN187" i="2"/>
  <c r="CL187" i="2"/>
  <c r="CT187" i="2"/>
  <c r="CJ188" i="2"/>
  <c r="CN188" i="2" s="1"/>
  <c r="R188" i="7"/>
  <c r="H291" i="17" s="1"/>
  <c r="Q188" i="6"/>
  <c r="CY184" i="2"/>
  <c r="CT184" i="2"/>
  <c r="P184" i="6"/>
  <c r="AV184" i="2" s="1"/>
  <c r="I287" i="17"/>
  <c r="CN184" i="2"/>
  <c r="CX184" i="2"/>
  <c r="CP184" i="2"/>
  <c r="CL184" i="2"/>
  <c r="CZ184" i="2"/>
  <c r="CQ184" i="2"/>
  <c r="CK184" i="2"/>
  <c r="CM184" i="2"/>
  <c r="CS184" i="2"/>
  <c r="CW184" i="2"/>
  <c r="CO184" i="2"/>
  <c r="CV184" i="2"/>
  <c r="V188" i="7"/>
  <c r="DP193" i="25"/>
  <c r="DN193" i="25" s="1"/>
  <c r="DP193" i="2"/>
  <c r="DN193" i="2" s="1"/>
  <c r="DP192" i="25"/>
  <c r="DN192" i="25" s="1"/>
  <c r="DP192" i="2"/>
  <c r="DN192" i="2" s="1"/>
  <c r="DP198" i="25"/>
  <c r="DN198" i="25" s="1"/>
  <c r="I292" i="17"/>
  <c r="P189" i="6"/>
  <c r="AV189" i="2" s="1"/>
  <c r="CP183" i="2"/>
  <c r="CV183" i="2"/>
  <c r="CZ183" i="2"/>
  <c r="CT183" i="2"/>
  <c r="CX183" i="2"/>
  <c r="CN183" i="2"/>
  <c r="CL183" i="2"/>
  <c r="CR183" i="2"/>
  <c r="CQ183" i="2"/>
  <c r="CS183" i="2"/>
  <c r="CK183" i="2"/>
  <c r="CY183" i="2"/>
  <c r="CM183" i="2"/>
  <c r="CO183" i="2"/>
  <c r="CW183" i="2"/>
  <c r="CU183" i="2"/>
  <c r="DP196" i="25"/>
  <c r="DN196" i="25" s="1"/>
  <c r="DP196" i="2"/>
  <c r="DN196" i="2" s="1"/>
  <c r="J179" i="25"/>
  <c r="N192" i="2" l="1"/>
  <c r="DU192" i="2" s="1"/>
  <c r="CH192" i="2" s="1"/>
  <c r="CT189" i="2"/>
  <c r="CV189" i="2"/>
  <c r="CR189" i="2"/>
  <c r="CL189" i="2"/>
  <c r="CZ189" i="2"/>
  <c r="CS189" i="2"/>
  <c r="CP189" i="2"/>
  <c r="CQ189" i="2"/>
  <c r="CY189" i="2"/>
  <c r="CO189" i="2"/>
  <c r="CX189" i="2"/>
  <c r="CQ188" i="2"/>
  <c r="CK188" i="2"/>
  <c r="CS188" i="2"/>
  <c r="CM188" i="2"/>
  <c r="CY188" i="2"/>
  <c r="CO188" i="2"/>
  <c r="P188" i="6"/>
  <c r="AV188" i="2" s="1"/>
  <c r="T188" i="7" s="1"/>
  <c r="CM189" i="2"/>
  <c r="CW189" i="2"/>
  <c r="CU189" i="2"/>
  <c r="N197" i="2"/>
  <c r="L193" i="2"/>
  <c r="N193" i="2" s="1"/>
  <c r="M195" i="2"/>
  <c r="N195" i="2" s="1"/>
  <c r="CT188" i="2"/>
  <c r="CX188" i="2"/>
  <c r="CR188" i="2"/>
  <c r="AQ194" i="2"/>
  <c r="AH194" i="2"/>
  <c r="AD194" i="2"/>
  <c r="AA194" i="2"/>
  <c r="X194" i="2"/>
  <c r="AC194" i="2"/>
  <c r="W194" i="2"/>
  <c r="DU194" i="2"/>
  <c r="CH194" i="2" s="1"/>
  <c r="V194" i="2"/>
  <c r="U194" i="2"/>
  <c r="AM194" i="2"/>
  <c r="AE194" i="2"/>
  <c r="S194" i="2"/>
  <c r="AG194" i="2"/>
  <c r="AL194" i="2"/>
  <c r="AB194" i="2"/>
  <c r="AN194" i="2"/>
  <c r="Z194" i="2"/>
  <c r="AO194" i="2"/>
  <c r="AK194" i="2"/>
  <c r="AJ194" i="2"/>
  <c r="T194" i="2"/>
  <c r="AP194" i="2"/>
  <c r="AI194" i="2"/>
  <c r="Y194" i="2"/>
  <c r="AF194" i="2"/>
  <c r="P187" i="6"/>
  <c r="AV187" i="2" s="1"/>
  <c r="L196" i="2"/>
  <c r="N196" i="2" s="1"/>
  <c r="M191" i="2"/>
  <c r="N191" i="2" s="1"/>
  <c r="AI192" i="2"/>
  <c r="X192" i="2"/>
  <c r="Z192" i="2"/>
  <c r="AC192" i="2"/>
  <c r="AP192" i="2"/>
  <c r="AA192" i="2"/>
  <c r="AQ192" i="2"/>
  <c r="T192" i="2"/>
  <c r="AF192" i="2"/>
  <c r="U192" i="2"/>
  <c r="AE192" i="2"/>
  <c r="AG192" i="2"/>
  <c r="W192" i="2"/>
  <c r="S192" i="2"/>
  <c r="AN192" i="2"/>
  <c r="AK192" i="2"/>
  <c r="AJ192" i="2"/>
  <c r="AL192" i="2"/>
  <c r="AH192" i="2"/>
  <c r="AM192" i="2"/>
  <c r="AO192" i="2"/>
  <c r="AD192" i="2"/>
  <c r="V192" i="2"/>
  <c r="AB192" i="2"/>
  <c r="Y192" i="2"/>
  <c r="AD199" i="2"/>
  <c r="AO199" i="2"/>
  <c r="X199" i="2"/>
  <c r="AP199" i="2"/>
  <c r="AK199" i="2"/>
  <c r="T199" i="2"/>
  <c r="AC199" i="2"/>
  <c r="AN199" i="2"/>
  <c r="AI199" i="2"/>
  <c r="AE199" i="2"/>
  <c r="AB199" i="2"/>
  <c r="Y199" i="2"/>
  <c r="AF199" i="2"/>
  <c r="S199" i="2"/>
  <c r="AG199" i="2"/>
  <c r="AQ199" i="2"/>
  <c r="AL199" i="2"/>
  <c r="AJ199" i="2"/>
  <c r="AA199" i="2"/>
  <c r="W199" i="2"/>
  <c r="U199" i="2"/>
  <c r="AH199" i="2"/>
  <c r="Z199" i="2"/>
  <c r="AM199" i="2"/>
  <c r="V199" i="2"/>
  <c r="Z198" i="2"/>
  <c r="Y198" i="2"/>
  <c r="U198" i="2"/>
  <c r="AM198" i="2"/>
  <c r="AP198" i="2"/>
  <c r="DU198" i="2"/>
  <c r="CH198" i="2" s="1"/>
  <c r="AC198" i="2"/>
  <c r="AB198" i="2"/>
  <c r="T198" i="2"/>
  <c r="AQ198" i="2"/>
  <c r="V198" i="2"/>
  <c r="AG198" i="2"/>
  <c r="AF198" i="2"/>
  <c r="AA198" i="2"/>
  <c r="AO198" i="2"/>
  <c r="AH198" i="2"/>
  <c r="AI198" i="2"/>
  <c r="AE198" i="2"/>
  <c r="AL198" i="2"/>
  <c r="W198" i="2"/>
  <c r="AK198" i="2"/>
  <c r="X198" i="2"/>
  <c r="S198" i="2"/>
  <c r="AN198" i="2"/>
  <c r="AJ198" i="2"/>
  <c r="AD198" i="2"/>
  <c r="DU199" i="2"/>
  <c r="CH199" i="2" s="1"/>
  <c r="S186" i="7"/>
  <c r="CI186" i="2"/>
  <c r="CU186" i="2" s="1"/>
  <c r="CJ186" i="2"/>
  <c r="CL186" i="2" s="1"/>
  <c r="Q186" i="6"/>
  <c r="R186" i="7"/>
  <c r="H289" i="17" s="1"/>
  <c r="V186" i="7"/>
  <c r="U186" i="7"/>
  <c r="CU188" i="2"/>
  <c r="CP188" i="2"/>
  <c r="CL188" i="2"/>
  <c r="CZ188" i="2"/>
  <c r="CV188" i="2"/>
  <c r="T189" i="7"/>
  <c r="T185" i="7"/>
  <c r="T184" i="7"/>
  <c r="DH179" i="25"/>
  <c r="BK179" i="25"/>
  <c r="DI179" i="25"/>
  <c r="BI179" i="25"/>
  <c r="DD179" i="25"/>
  <c r="DE179" i="25"/>
  <c r="BJ179" i="25"/>
  <c r="DF179" i="25"/>
  <c r="DG179" i="25"/>
  <c r="AR192" i="2" l="1"/>
  <c r="AP197" i="2"/>
  <c r="AJ197" i="2"/>
  <c r="DU197" i="2"/>
  <c r="CH197" i="2" s="1"/>
  <c r="AB197" i="2"/>
  <c r="V197" i="2"/>
  <c r="S197" i="2"/>
  <c r="AK197" i="2"/>
  <c r="DU196" i="2"/>
  <c r="CH196" i="2" s="1"/>
  <c r="AD197" i="2"/>
  <c r="AG197" i="2"/>
  <c r="AO197" i="2"/>
  <c r="AE197" i="2"/>
  <c r="AC197" i="2"/>
  <c r="T197" i="2"/>
  <c r="Z197" i="2"/>
  <c r="AL197" i="2"/>
  <c r="AH197" i="2"/>
  <c r="U197" i="2"/>
  <c r="AI197" i="2"/>
  <c r="X197" i="2"/>
  <c r="AN197" i="2"/>
  <c r="AQ197" i="2"/>
  <c r="W197" i="2"/>
  <c r="AF197" i="2"/>
  <c r="AA197" i="2"/>
  <c r="AM197" i="2"/>
  <c r="Y197" i="2"/>
  <c r="DU193" i="2"/>
  <c r="CH193" i="2" s="1"/>
  <c r="T193" i="2"/>
  <c r="Z193" i="2"/>
  <c r="AH193" i="2"/>
  <c r="AF193" i="2"/>
  <c r="S193" i="2"/>
  <c r="AL193" i="2"/>
  <c r="AI193" i="2"/>
  <c r="Y193" i="2"/>
  <c r="AM193" i="2"/>
  <c r="AE193" i="2"/>
  <c r="W193" i="2"/>
  <c r="X193" i="2"/>
  <c r="U193" i="2"/>
  <c r="AP193" i="2"/>
  <c r="AD193" i="2"/>
  <c r="AO193" i="2"/>
  <c r="AG193" i="2"/>
  <c r="AN193" i="2"/>
  <c r="AA193" i="2"/>
  <c r="AK193" i="2"/>
  <c r="AJ193" i="2"/>
  <c r="V193" i="2"/>
  <c r="AB193" i="2"/>
  <c r="AC193" i="2"/>
  <c r="AQ193" i="2"/>
  <c r="AR193" i="2" s="1"/>
  <c r="AW193" i="2" s="1"/>
  <c r="G193" i="7" s="1"/>
  <c r="AQ195" i="2"/>
  <c r="AD195" i="2"/>
  <c r="AG195" i="2"/>
  <c r="Y195" i="2"/>
  <c r="AO195" i="2"/>
  <c r="AM195" i="2"/>
  <c r="AH195" i="2"/>
  <c r="S195" i="2"/>
  <c r="T195" i="2"/>
  <c r="Z195" i="2"/>
  <c r="AA195" i="2"/>
  <c r="AK195" i="2"/>
  <c r="W195" i="2"/>
  <c r="AF195" i="2"/>
  <c r="U195" i="2"/>
  <c r="AL195" i="2"/>
  <c r="AN195" i="2"/>
  <c r="V195" i="2"/>
  <c r="AB195" i="2"/>
  <c r="AC195" i="2"/>
  <c r="AJ195" i="2"/>
  <c r="AE195" i="2"/>
  <c r="AP195" i="2"/>
  <c r="X195" i="2"/>
  <c r="AI195" i="2"/>
  <c r="DU195" i="2"/>
  <c r="CH195" i="2" s="1"/>
  <c r="T187" i="7"/>
  <c r="AR194" i="2"/>
  <c r="AQ191" i="2"/>
  <c r="AC191" i="2"/>
  <c r="U191" i="2"/>
  <c r="AK191" i="2"/>
  <c r="AB191" i="2"/>
  <c r="AG191" i="2"/>
  <c r="AE191" i="2"/>
  <c r="AH191" i="2"/>
  <c r="AO191" i="2"/>
  <c r="AM191" i="2"/>
  <c r="Z191" i="2"/>
  <c r="AP191" i="2"/>
  <c r="Y191" i="2"/>
  <c r="X191" i="2"/>
  <c r="AF191" i="2"/>
  <c r="AI191" i="2"/>
  <c r="AN191" i="2"/>
  <c r="AA191" i="2"/>
  <c r="S191" i="2"/>
  <c r="AJ191" i="2"/>
  <c r="AL191" i="2"/>
  <c r="W191" i="2"/>
  <c r="T191" i="2"/>
  <c r="AD191" i="2"/>
  <c r="V191" i="2"/>
  <c r="DU191" i="2"/>
  <c r="CH191" i="2" s="1"/>
  <c r="AD196" i="2"/>
  <c r="AM196" i="2"/>
  <c r="Z196" i="2"/>
  <c r="X196" i="2"/>
  <c r="AC196" i="2"/>
  <c r="AA196" i="2"/>
  <c r="S196" i="2"/>
  <c r="AE196" i="2"/>
  <c r="T196" i="2"/>
  <c r="Y196" i="2"/>
  <c r="AJ196" i="2"/>
  <c r="AB196" i="2"/>
  <c r="V196" i="2"/>
  <c r="AL196" i="2"/>
  <c r="AP196" i="2"/>
  <c r="U196" i="2"/>
  <c r="AF196" i="2"/>
  <c r="AQ196" i="2"/>
  <c r="AR196" i="2" s="1"/>
  <c r="AN196" i="2"/>
  <c r="W196" i="2"/>
  <c r="AG196" i="2"/>
  <c r="AH196" i="2"/>
  <c r="AK196" i="2"/>
  <c r="AI196" i="2"/>
  <c r="AO196" i="2"/>
  <c r="AR199" i="2"/>
  <c r="AR198" i="2"/>
  <c r="W192" i="7"/>
  <c r="J295" i="17" s="1"/>
  <c r="CF192" i="2"/>
  <c r="DR192" i="2" s="1"/>
  <c r="AW192" i="2"/>
  <c r="G192" i="7" s="1"/>
  <c r="AT192" i="2"/>
  <c r="X192" i="7" s="1"/>
  <c r="K295" i="17" s="1"/>
  <c r="CM186" i="2"/>
  <c r="CY186" i="2"/>
  <c r="CK186" i="2"/>
  <c r="CW186" i="2"/>
  <c r="CQ186" i="2"/>
  <c r="CO186" i="2"/>
  <c r="CP186" i="2"/>
  <c r="CZ186" i="2"/>
  <c r="I289" i="17"/>
  <c r="P186" i="6"/>
  <c r="AV186" i="2" s="1"/>
  <c r="CS186" i="2"/>
  <c r="CX186" i="2"/>
  <c r="CT186" i="2"/>
  <c r="CV186" i="2"/>
  <c r="CR186" i="2"/>
  <c r="CN186" i="2"/>
  <c r="AW199" i="2" l="1"/>
  <c r="G199" i="7" s="1"/>
  <c r="AT198" i="2"/>
  <c r="AS198" i="2" s="1"/>
  <c r="AX198" i="2" s="1"/>
  <c r="G198" i="27" s="1"/>
  <c r="AR197" i="2"/>
  <c r="W197" i="7" s="1"/>
  <c r="J300" i="17" s="1"/>
  <c r="AT193" i="2"/>
  <c r="AS193" i="2" s="1"/>
  <c r="BL193" i="2" s="1"/>
  <c r="BN193" i="2" s="1"/>
  <c r="CF193" i="2"/>
  <c r="DR193" i="2" s="1"/>
  <c r="W193" i="7"/>
  <c r="J296" i="17" s="1"/>
  <c r="DB192" i="2"/>
  <c r="W199" i="7"/>
  <c r="J302" i="17" s="1"/>
  <c r="CF199" i="2"/>
  <c r="DB199" i="2" s="1"/>
  <c r="AS192" i="2"/>
  <c r="BL192" i="2" s="1"/>
  <c r="AT199" i="2"/>
  <c r="AY199" i="2" s="1"/>
  <c r="H199" i="7" s="1"/>
  <c r="DS193" i="2"/>
  <c r="DB193" i="2"/>
  <c r="CA193" i="2" s="1"/>
  <c r="AY192" i="2"/>
  <c r="H192" i="7" s="1"/>
  <c r="AW198" i="2"/>
  <c r="G198" i="7" s="1"/>
  <c r="AR195" i="2"/>
  <c r="DS192" i="2"/>
  <c r="X198" i="7"/>
  <c r="K301" i="17" s="1"/>
  <c r="CG192" i="2"/>
  <c r="O192" i="7" s="1"/>
  <c r="F295" i="17" s="1"/>
  <c r="CG198" i="2"/>
  <c r="AT194" i="2"/>
  <c r="AW194" i="2"/>
  <c r="G194" i="7" s="1"/>
  <c r="W194" i="7"/>
  <c r="J297" i="17" s="1"/>
  <c r="CF194" i="2"/>
  <c r="CF198" i="2"/>
  <c r="DB198" i="2" s="1"/>
  <c r="W198" i="7"/>
  <c r="J301" i="17" s="1"/>
  <c r="CG193" i="2"/>
  <c r="DT193" i="2" s="1"/>
  <c r="AY198" i="2"/>
  <c r="H198" i="7" s="1"/>
  <c r="CF196" i="2"/>
  <c r="AW196" i="2"/>
  <c r="G196" i="7" s="1"/>
  <c r="W196" i="7"/>
  <c r="J299" i="17" s="1"/>
  <c r="AT196" i="2"/>
  <c r="BQ198" i="2"/>
  <c r="BW198" i="2" s="1"/>
  <c r="H198" i="27"/>
  <c r="L198" i="27" s="1"/>
  <c r="M198" i="27" s="1"/>
  <c r="N198" i="27" s="1"/>
  <c r="AR191" i="2"/>
  <c r="BO198" i="2"/>
  <c r="BU198" i="2" s="1"/>
  <c r="BP198" i="2"/>
  <c r="BV198" i="2" s="1"/>
  <c r="AA19" i="23" s="1"/>
  <c r="T186" i="7"/>
  <c r="AA8" i="23"/>
  <c r="BP193" i="2"/>
  <c r="BV193" i="2" s="1"/>
  <c r="BQ193" i="2"/>
  <c r="BW193" i="2" s="1"/>
  <c r="AX193" i="2"/>
  <c r="G193" i="27" s="1"/>
  <c r="BO193" i="2"/>
  <c r="BU193" i="2" s="1"/>
  <c r="H193" i="27"/>
  <c r="L193" i="27" s="1"/>
  <c r="M193" i="27" s="1"/>
  <c r="N193" i="27" s="1"/>
  <c r="DT192" i="2" l="1"/>
  <c r="AT197" i="2"/>
  <c r="CF197" i="2"/>
  <c r="DB197" i="2" s="1"/>
  <c r="DC192" i="2"/>
  <c r="AW197" i="2"/>
  <c r="G197" i="7" s="1"/>
  <c r="DQ192" i="2"/>
  <c r="X193" i="7"/>
  <c r="K296" i="17" s="1"/>
  <c r="AX192" i="2"/>
  <c r="G192" i="27" s="1"/>
  <c r="BQ192" i="2"/>
  <c r="BW192" i="2" s="1"/>
  <c r="H192" i="27"/>
  <c r="L192" i="27" s="1"/>
  <c r="M192" i="27" s="1"/>
  <c r="N192" i="27" s="1"/>
  <c r="BP192" i="2"/>
  <c r="BV192" i="2" s="1"/>
  <c r="DS199" i="2"/>
  <c r="CA199" i="2" s="1"/>
  <c r="CG199" i="2"/>
  <c r="O199" i="7" s="1"/>
  <c r="F302" i="17" s="1"/>
  <c r="X199" i="7"/>
  <c r="K302" i="17" s="1"/>
  <c r="BO192" i="2"/>
  <c r="BU192" i="2" s="1"/>
  <c r="DR197" i="2"/>
  <c r="DS197" i="2"/>
  <c r="CA197" i="2" s="1"/>
  <c r="DR199" i="2"/>
  <c r="AY193" i="2"/>
  <c r="H193" i="7" s="1"/>
  <c r="BL198" i="2"/>
  <c r="BN198" i="2" s="1"/>
  <c r="AS199" i="2"/>
  <c r="BP199" i="2" s="1"/>
  <c r="BV199" i="2" s="1"/>
  <c r="CA192" i="2"/>
  <c r="DR198" i="2"/>
  <c r="X197" i="7"/>
  <c r="K300" i="17" s="1"/>
  <c r="AS197" i="2"/>
  <c r="BL197" i="2" s="1"/>
  <c r="BN197" i="2" s="1"/>
  <c r="CG197" i="2"/>
  <c r="AY197" i="2"/>
  <c r="H197" i="7" s="1"/>
  <c r="DJ193" i="2"/>
  <c r="O198" i="7"/>
  <c r="F301" i="17" s="1"/>
  <c r="DS198" i="2"/>
  <c r="CA198" i="2" s="1"/>
  <c r="R192" i="2"/>
  <c r="P192" i="2"/>
  <c r="DQ193" i="2"/>
  <c r="O193" i="7"/>
  <c r="F296" i="17" s="1"/>
  <c r="DC193" i="2"/>
  <c r="CB193" i="2" s="1"/>
  <c r="BN192" i="2"/>
  <c r="P193" i="7"/>
  <c r="AW195" i="2"/>
  <c r="G195" i="7" s="1"/>
  <c r="W195" i="7"/>
  <c r="J298" i="17" s="1"/>
  <c r="AT195" i="2"/>
  <c r="CF195" i="2"/>
  <c r="DS194" i="2"/>
  <c r="DR194" i="2"/>
  <c r="DB194" i="2"/>
  <c r="X194" i="7"/>
  <c r="K297" i="17" s="1"/>
  <c r="AY194" i="2"/>
  <c r="H194" i="7" s="1"/>
  <c r="CG194" i="2"/>
  <c r="AS194" i="2"/>
  <c r="BL194" i="2" s="1"/>
  <c r="BN194" i="2" s="1"/>
  <c r="DT198" i="2"/>
  <c r="DC198" i="2"/>
  <c r="DQ198" i="2"/>
  <c r="AT191" i="2"/>
  <c r="CF191" i="2"/>
  <c r="AW191" i="2"/>
  <c r="G191" i="7" s="1"/>
  <c r="W191" i="7"/>
  <c r="J294" i="17" s="1"/>
  <c r="CG196" i="2"/>
  <c r="AY196" i="2"/>
  <c r="H196" i="7" s="1"/>
  <c r="AS196" i="2"/>
  <c r="BL196" i="2" s="1"/>
  <c r="BN196" i="2" s="1"/>
  <c r="X196" i="7"/>
  <c r="K299" i="17" s="1"/>
  <c r="DS196" i="2"/>
  <c r="DB196" i="2"/>
  <c r="DR196" i="2"/>
  <c r="AX199" i="2"/>
  <c r="G199" i="27" s="1"/>
  <c r="BQ199" i="2"/>
  <c r="BW199" i="2" s="1"/>
  <c r="CB192" i="2"/>
  <c r="Z10" i="23"/>
  <c r="AA14" i="23"/>
  <c r="AA2" i="23"/>
  <c r="AA3" i="23"/>
  <c r="BO199" i="2" l="1"/>
  <c r="BU199" i="2" s="1"/>
  <c r="DC199" i="2"/>
  <c r="DT199" i="2"/>
  <c r="DJ199" i="2"/>
  <c r="DJ198" i="2"/>
  <c r="DJ192" i="2"/>
  <c r="P197" i="7"/>
  <c r="P192" i="7"/>
  <c r="DQ199" i="2"/>
  <c r="H199" i="27"/>
  <c r="L199" i="27" s="1"/>
  <c r="M199" i="27" s="1"/>
  <c r="N199" i="27" s="1"/>
  <c r="BL199" i="2"/>
  <c r="BN199" i="2" s="1"/>
  <c r="R199" i="2"/>
  <c r="P199" i="2"/>
  <c r="P198" i="2"/>
  <c r="R198" i="2"/>
  <c r="P198" i="7"/>
  <c r="DJ197" i="2"/>
  <c r="DQ197" i="2"/>
  <c r="DC197" i="2"/>
  <c r="DT197" i="2"/>
  <c r="CB197" i="2" s="1"/>
  <c r="O197" i="7"/>
  <c r="F300" i="17" s="1"/>
  <c r="AX197" i="2"/>
  <c r="G197" i="27" s="1"/>
  <c r="BQ197" i="2"/>
  <c r="BW197" i="2" s="1"/>
  <c r="H197" i="27"/>
  <c r="L197" i="27" s="1"/>
  <c r="M197" i="27" s="1"/>
  <c r="N197" i="27" s="1"/>
  <c r="BO197" i="2"/>
  <c r="BU197" i="2" s="1"/>
  <c r="BP197" i="2"/>
  <c r="BV197" i="2" s="1"/>
  <c r="P193" i="2"/>
  <c r="R193" i="2"/>
  <c r="DK193" i="2"/>
  <c r="AA2" i="21"/>
  <c r="AA2" i="1"/>
  <c r="AA3" i="21"/>
  <c r="AA3" i="1"/>
  <c r="CB198" i="2"/>
  <c r="DK192" i="2"/>
  <c r="Q192" i="7"/>
  <c r="G295" i="17" s="1"/>
  <c r="P199" i="7"/>
  <c r="DB195" i="2"/>
  <c r="DS195" i="2"/>
  <c r="DR195" i="2"/>
  <c r="X195" i="7"/>
  <c r="K298" i="17" s="1"/>
  <c r="AY195" i="2"/>
  <c r="H195" i="7" s="1"/>
  <c r="AS195" i="2"/>
  <c r="BL195" i="2" s="1"/>
  <c r="BN195" i="2" s="1"/>
  <c r="CG195" i="2"/>
  <c r="DL192" i="2"/>
  <c r="DM192" i="2" s="1"/>
  <c r="H194" i="27"/>
  <c r="L194" i="27" s="1"/>
  <c r="M194" i="27" s="1"/>
  <c r="N194" i="27" s="1"/>
  <c r="AX194" i="2"/>
  <c r="G194" i="27" s="1"/>
  <c r="BO194" i="2"/>
  <c r="BU194" i="2" s="1"/>
  <c r="BQ194" i="2"/>
  <c r="BW194" i="2" s="1"/>
  <c r="BP194" i="2"/>
  <c r="BV194" i="2" s="1"/>
  <c r="DC194" i="2"/>
  <c r="DT194" i="2"/>
  <c r="CB194" i="2" s="1"/>
  <c r="DQ194" i="2"/>
  <c r="O194" i="7"/>
  <c r="F297" i="17" s="1"/>
  <c r="CA194" i="2"/>
  <c r="H196" i="27"/>
  <c r="L196" i="27" s="1"/>
  <c r="M196" i="27" s="1"/>
  <c r="N196" i="27" s="1"/>
  <c r="BQ196" i="2"/>
  <c r="BW196" i="2" s="1"/>
  <c r="AX196" i="2"/>
  <c r="G196" i="27" s="1"/>
  <c r="BO196" i="2"/>
  <c r="BU196" i="2" s="1"/>
  <c r="BP196" i="2"/>
  <c r="BV196" i="2" s="1"/>
  <c r="O196" i="7"/>
  <c r="F299" i="17" s="1"/>
  <c r="DC196" i="2"/>
  <c r="DT196" i="2"/>
  <c r="CB196" i="2" s="1"/>
  <c r="DQ196" i="2"/>
  <c r="DS191" i="2"/>
  <c r="DB191" i="2"/>
  <c r="DR191" i="2"/>
  <c r="AY191" i="2"/>
  <c r="H191" i="7" s="1"/>
  <c r="AS191" i="2"/>
  <c r="BL191" i="2" s="1"/>
  <c r="CG191" i="2"/>
  <c r="X191" i="7"/>
  <c r="K294" i="17" s="1"/>
  <c r="CA196" i="2"/>
  <c r="CC192" i="2"/>
  <c r="CB199" i="2"/>
  <c r="AA7" i="23"/>
  <c r="AA12" i="23"/>
  <c r="O192" i="6"/>
  <c r="CD192" i="2"/>
  <c r="Q193" i="7"/>
  <c r="G296" i="17" s="1"/>
  <c r="CD193" i="2"/>
  <c r="CC193" i="2"/>
  <c r="O193" i="6"/>
  <c r="DL193" i="2"/>
  <c r="DM193" i="2" s="1"/>
  <c r="CC197" i="2" l="1"/>
  <c r="DL197" i="2"/>
  <c r="DM197" i="2" s="1"/>
  <c r="CD197" i="2"/>
  <c r="Q197" i="7"/>
  <c r="G300" i="17" s="1"/>
  <c r="DK199" i="2"/>
  <c r="DJ196" i="2"/>
  <c r="DK196" i="2"/>
  <c r="DJ194" i="2"/>
  <c r="DK194" i="2"/>
  <c r="DK197" i="2"/>
  <c r="AA7" i="21"/>
  <c r="AA7" i="1"/>
  <c r="M204" i="2" s="1"/>
  <c r="AA12" i="21"/>
  <c r="AA12" i="1"/>
  <c r="AA8" i="21"/>
  <c r="AA8" i="1"/>
  <c r="DL198" i="2"/>
  <c r="DM198" i="2" s="1"/>
  <c r="DK198" i="2"/>
  <c r="AA19" i="21"/>
  <c r="AA19" i="1"/>
  <c r="O197" i="6"/>
  <c r="U197" i="7" s="1"/>
  <c r="P197" i="2"/>
  <c r="R197" i="2"/>
  <c r="P196" i="2"/>
  <c r="R196" i="2"/>
  <c r="Q198" i="7"/>
  <c r="G301" i="17" s="1"/>
  <c r="CA195" i="2"/>
  <c r="AA11" i="23"/>
  <c r="AA13" i="23"/>
  <c r="V192" i="7"/>
  <c r="CC198" i="2"/>
  <c r="R194" i="2"/>
  <c r="P194" i="2"/>
  <c r="CD196" i="2"/>
  <c r="Z10" i="21"/>
  <c r="Z10" i="1"/>
  <c r="AA14" i="21"/>
  <c r="AA14" i="1"/>
  <c r="O198" i="6"/>
  <c r="U198" i="7" s="1"/>
  <c r="S192" i="7"/>
  <c r="I295" i="17" s="1"/>
  <c r="O196" i="6"/>
  <c r="U196" i="7" s="1"/>
  <c r="BN191" i="2"/>
  <c r="CD198" i="2"/>
  <c r="CC196" i="2"/>
  <c r="P196" i="7"/>
  <c r="CJ192" i="2"/>
  <c r="CR192" i="2" s="1"/>
  <c r="Q196" i="7"/>
  <c r="DQ195" i="2"/>
  <c r="DC195" i="2"/>
  <c r="DT195" i="2"/>
  <c r="CB195" i="2" s="1"/>
  <c r="AX195" i="2"/>
  <c r="G195" i="27" s="1"/>
  <c r="H195" i="27"/>
  <c r="L195" i="27" s="1"/>
  <c r="M195" i="27" s="1"/>
  <c r="N195" i="27" s="1"/>
  <c r="BP195" i="2"/>
  <c r="BV195" i="2" s="1"/>
  <c r="BQ195" i="2"/>
  <c r="BW195" i="2" s="1"/>
  <c r="BO195" i="2"/>
  <c r="BU195" i="2" s="1"/>
  <c r="O195" i="7"/>
  <c r="F298" i="17" s="1"/>
  <c r="P195" i="7"/>
  <c r="DL196" i="2"/>
  <c r="DM196" i="2" s="1"/>
  <c r="CA191" i="2"/>
  <c r="P194" i="7"/>
  <c r="DL194" i="2"/>
  <c r="DM194" i="2" s="1"/>
  <c r="CD194" i="2"/>
  <c r="CC194" i="2"/>
  <c r="Q192" i="6"/>
  <c r="O194" i="6"/>
  <c r="Q194" i="7"/>
  <c r="U192" i="7"/>
  <c r="Z15" i="23"/>
  <c r="AA17" i="23"/>
  <c r="O191" i="7"/>
  <c r="F294" i="17" s="1"/>
  <c r="DT191" i="2"/>
  <c r="DC191" i="2"/>
  <c r="DQ191" i="2"/>
  <c r="H191" i="27"/>
  <c r="L191" i="27" s="1"/>
  <c r="M191" i="27" s="1"/>
  <c r="N191" i="27" s="1"/>
  <c r="AX191" i="2"/>
  <c r="G191" i="27" s="1"/>
  <c r="BO191" i="2"/>
  <c r="BU191" i="2" s="1"/>
  <c r="BP191" i="2"/>
  <c r="BV191" i="2" s="1"/>
  <c r="BQ191" i="2"/>
  <c r="BW191" i="2" s="1"/>
  <c r="AA9" i="23"/>
  <c r="DP203" i="25" s="1"/>
  <c r="DN203" i="25" s="1"/>
  <c r="AA6" i="23"/>
  <c r="Q199" i="7"/>
  <c r="G302" i="17" s="1"/>
  <c r="O199" i="6"/>
  <c r="CD199" i="2"/>
  <c r="DL199" i="2"/>
  <c r="DM199" i="2" s="1"/>
  <c r="CC199" i="2"/>
  <c r="R192" i="7"/>
  <c r="H295" i="17" s="1"/>
  <c r="CI192" i="2"/>
  <c r="CS192" i="2" s="1"/>
  <c r="S197" i="7"/>
  <c r="CI197" i="2"/>
  <c r="CQ197" i="2" s="1"/>
  <c r="Q197" i="6"/>
  <c r="R197" i="7"/>
  <c r="H300" i="17" s="1"/>
  <c r="CJ197" i="2"/>
  <c r="CZ197" i="2" s="1"/>
  <c r="V193" i="7"/>
  <c r="U193" i="7"/>
  <c r="S193" i="7"/>
  <c r="I296" i="17" s="1"/>
  <c r="CJ193" i="2"/>
  <c r="R193" i="7"/>
  <c r="H296" i="17" s="1"/>
  <c r="CI193" i="2"/>
  <c r="Q193" i="6"/>
  <c r="J165" i="25"/>
  <c r="CI196" i="2" l="1"/>
  <c r="V197" i="7"/>
  <c r="DP204" i="25"/>
  <c r="DN204" i="25" s="1"/>
  <c r="CP192" i="2"/>
  <c r="V196" i="7"/>
  <c r="DP204" i="2"/>
  <c r="DK195" i="2"/>
  <c r="CJ196" i="2"/>
  <c r="CX196" i="2" s="1"/>
  <c r="S198" i="7"/>
  <c r="I301" i="17" s="1"/>
  <c r="M203" i="2"/>
  <c r="CK196" i="2"/>
  <c r="M208" i="2"/>
  <c r="CU196" i="2"/>
  <c r="AA13" i="21"/>
  <c r="AA13" i="1"/>
  <c r="AA11" i="21"/>
  <c r="AA11" i="1"/>
  <c r="G299" i="17"/>
  <c r="Q196" i="6"/>
  <c r="CY196" i="2"/>
  <c r="CQ196" i="2"/>
  <c r="CW196" i="2"/>
  <c r="AA9" i="1"/>
  <c r="AA9" i="21"/>
  <c r="CS196" i="2"/>
  <c r="AA6" i="21"/>
  <c r="AA6" i="1"/>
  <c r="CO196" i="2"/>
  <c r="CM196" i="2"/>
  <c r="R195" i="2"/>
  <c r="P195" i="2"/>
  <c r="DJ195" i="2"/>
  <c r="R196" i="7"/>
  <c r="H299" i="17" s="1"/>
  <c r="P192" i="6"/>
  <c r="AV192" i="2" s="1"/>
  <c r="Z15" i="1"/>
  <c r="Z26" i="1" s="1"/>
  <c r="Z15" i="21"/>
  <c r="AA17" i="21"/>
  <c r="AA17" i="1"/>
  <c r="L205" i="2"/>
  <c r="V198" i="7"/>
  <c r="DJ191" i="2"/>
  <c r="CI198" i="2"/>
  <c r="CM198" i="2" s="1"/>
  <c r="CV196" i="2"/>
  <c r="CN196" i="2"/>
  <c r="R191" i="2"/>
  <c r="P191" i="2"/>
  <c r="CX192" i="2"/>
  <c r="CV192" i="2"/>
  <c r="CT192" i="2"/>
  <c r="CL192" i="2"/>
  <c r="CZ192" i="2"/>
  <c r="CN192" i="2"/>
  <c r="CP196" i="2"/>
  <c r="S196" i="7"/>
  <c r="I299" i="17" s="1"/>
  <c r="Q198" i="6"/>
  <c r="R198" i="7"/>
  <c r="H301" i="17" s="1"/>
  <c r="CZ196" i="2"/>
  <c r="CJ198" i="2"/>
  <c r="CT198" i="2" s="1"/>
  <c r="P191" i="7"/>
  <c r="S199" i="7"/>
  <c r="I302" i="17" s="1"/>
  <c r="Q195" i="7"/>
  <c r="G298" i="17" s="1"/>
  <c r="CC195" i="2"/>
  <c r="S194" i="7"/>
  <c r="I297" i="17" s="1"/>
  <c r="DL195" i="2"/>
  <c r="DM195" i="2" s="1"/>
  <c r="CD195" i="2"/>
  <c r="O195" i="6"/>
  <c r="V195" i="7" s="1"/>
  <c r="AA18" i="23"/>
  <c r="AA5" i="23"/>
  <c r="CW192" i="2"/>
  <c r="CY192" i="2"/>
  <c r="CM192" i="2"/>
  <c r="CQ192" i="2"/>
  <c r="CK192" i="2"/>
  <c r="CU192" i="2"/>
  <c r="CO192" i="2"/>
  <c r="CN197" i="2"/>
  <c r="Z26" i="23"/>
  <c r="Z27" i="23"/>
  <c r="G297" i="17"/>
  <c r="U194" i="7"/>
  <c r="V194" i="7"/>
  <c r="Q194" i="6"/>
  <c r="CI194" i="2"/>
  <c r="R194" i="7"/>
  <c r="H297" i="17" s="1"/>
  <c r="CJ194" i="2"/>
  <c r="DP205" i="2"/>
  <c r="DP205" i="25"/>
  <c r="DN205" i="25" s="1"/>
  <c r="DO203" i="2"/>
  <c r="DO207" i="2"/>
  <c r="DO206" i="2"/>
  <c r="DO205" i="2"/>
  <c r="DO209" i="2"/>
  <c r="AA16" i="23"/>
  <c r="DO211" i="2"/>
  <c r="AA4" i="23"/>
  <c r="DP207" i="25" s="1"/>
  <c r="DN207" i="25" s="1"/>
  <c r="DO204" i="2"/>
  <c r="DN204" i="2" s="1"/>
  <c r="DO210" i="2"/>
  <c r="DO208" i="2"/>
  <c r="CX197" i="2"/>
  <c r="DP203" i="2"/>
  <c r="CB191" i="2"/>
  <c r="CP197" i="2"/>
  <c r="CV197" i="2"/>
  <c r="CT197" i="2"/>
  <c r="CY197" i="2"/>
  <c r="CM197" i="2"/>
  <c r="CO197" i="2"/>
  <c r="R199" i="7"/>
  <c r="H302" i="17" s="1"/>
  <c r="CJ199" i="2"/>
  <c r="Q199" i="6"/>
  <c r="CI199" i="2"/>
  <c r="V199" i="7"/>
  <c r="U199" i="7"/>
  <c r="CW197" i="2"/>
  <c r="CK197" i="2"/>
  <c r="CU197" i="2"/>
  <c r="CS197" i="2"/>
  <c r="CL197" i="2"/>
  <c r="I300" i="17"/>
  <c r="P197" i="6"/>
  <c r="AV197" i="2" s="1"/>
  <c r="CR197" i="2"/>
  <c r="P193" i="6"/>
  <c r="AV193" i="2" s="1"/>
  <c r="CQ193" i="2"/>
  <c r="CW193" i="2"/>
  <c r="CU193" i="2"/>
  <c r="CS193" i="2"/>
  <c r="CY193" i="2"/>
  <c r="CM193" i="2"/>
  <c r="CK193" i="2"/>
  <c r="CO193" i="2"/>
  <c r="CV193" i="2"/>
  <c r="CR193" i="2"/>
  <c r="CT193" i="2"/>
  <c r="CX193" i="2"/>
  <c r="CP193" i="2"/>
  <c r="CN193" i="2"/>
  <c r="CZ193" i="2"/>
  <c r="CL193" i="2"/>
  <c r="DE165" i="25"/>
  <c r="BJ165" i="25"/>
  <c r="DI165" i="25"/>
  <c r="DG165" i="25"/>
  <c r="DH165" i="25"/>
  <c r="BI165" i="25"/>
  <c r="BK165" i="25"/>
  <c r="DF165" i="25"/>
  <c r="DD165" i="25"/>
  <c r="CR196" i="2" l="1"/>
  <c r="P198" i="6"/>
  <c r="AV198" i="2" s="1"/>
  <c r="CT196" i="2"/>
  <c r="CL196" i="2"/>
  <c r="L204" i="2"/>
  <c r="N204" i="2" s="1"/>
  <c r="AK204" i="2" s="1"/>
  <c r="DP207" i="2"/>
  <c r="DN207" i="2" s="1"/>
  <c r="T198" i="7"/>
  <c r="T192" i="7"/>
  <c r="CS198" i="2"/>
  <c r="CU198" i="2"/>
  <c r="CQ198" i="2"/>
  <c r="CY198" i="2"/>
  <c r="CW198" i="2"/>
  <c r="Z26" i="21"/>
  <c r="M200" i="2"/>
  <c r="M205" i="2"/>
  <c r="N205" i="2" s="1"/>
  <c r="L203" i="2"/>
  <c r="N203" i="2" s="1"/>
  <c r="CO198" i="2"/>
  <c r="CK198" i="2"/>
  <c r="AA18" i="21"/>
  <c r="AA18" i="1"/>
  <c r="P199" i="6"/>
  <c r="AV199" i="2" s="1"/>
  <c r="AA5" i="21"/>
  <c r="AA5" i="1"/>
  <c r="P194" i="6"/>
  <c r="AV194" i="2" s="1"/>
  <c r="L207" i="2"/>
  <c r="M201" i="2"/>
  <c r="DK191" i="2"/>
  <c r="CZ198" i="2"/>
  <c r="AA4" i="21"/>
  <c r="AA4" i="1"/>
  <c r="AA16" i="21"/>
  <c r="AA16" i="1"/>
  <c r="P196" i="6"/>
  <c r="AV196" i="2" s="1"/>
  <c r="CL198" i="2"/>
  <c r="CV198" i="2"/>
  <c r="CP198" i="2"/>
  <c r="CR198" i="2"/>
  <c r="CX198" i="2"/>
  <c r="CN198" i="2"/>
  <c r="CJ195" i="2"/>
  <c r="CP195" i="2" s="1"/>
  <c r="S195" i="7"/>
  <c r="I298" i="17" s="1"/>
  <c r="U195" i="7"/>
  <c r="T193" i="7"/>
  <c r="R195" i="7"/>
  <c r="H298" i="17" s="1"/>
  <c r="CI195" i="2"/>
  <c r="CS195" i="2" s="1"/>
  <c r="T197" i="7"/>
  <c r="Q195" i="6"/>
  <c r="DP200" i="25"/>
  <c r="DN200" i="25" s="1"/>
  <c r="DP200" i="2"/>
  <c r="DN200" i="2" s="1"/>
  <c r="DP208" i="25"/>
  <c r="DN208" i="25" s="1"/>
  <c r="DP208" i="2"/>
  <c r="DN208" i="2" s="1"/>
  <c r="CM194" i="2"/>
  <c r="CY194" i="2"/>
  <c r="CW194" i="2"/>
  <c r="CO194" i="2"/>
  <c r="CK194" i="2"/>
  <c r="CQ194" i="2"/>
  <c r="CU194" i="2"/>
  <c r="CS194" i="2"/>
  <c r="DN205" i="2"/>
  <c r="CP194" i="2"/>
  <c r="CX194" i="2"/>
  <c r="CV194" i="2"/>
  <c r="CN194" i="2"/>
  <c r="CZ194" i="2"/>
  <c r="CT194" i="2"/>
  <c r="CL194" i="2"/>
  <c r="CR194" i="2"/>
  <c r="CC191" i="2"/>
  <c r="Q191" i="7"/>
  <c r="G294" i="17" s="1"/>
  <c r="F31" i="13" s="1"/>
  <c r="O191" i="6"/>
  <c r="DL191" i="2"/>
  <c r="DM191" i="2" s="1"/>
  <c r="CD191" i="2"/>
  <c r="DN203" i="2"/>
  <c r="DP201" i="2"/>
  <c r="DN201" i="2" s="1"/>
  <c r="DP201" i="25"/>
  <c r="DN201" i="25" s="1"/>
  <c r="CK199" i="2"/>
  <c r="CM199" i="2"/>
  <c r="CY199" i="2"/>
  <c r="CS199" i="2"/>
  <c r="CU199" i="2"/>
  <c r="CW199" i="2"/>
  <c r="CO199" i="2"/>
  <c r="CQ199" i="2"/>
  <c r="CV199" i="2"/>
  <c r="CN199" i="2"/>
  <c r="CR199" i="2"/>
  <c r="CT199" i="2"/>
  <c r="CP199" i="2"/>
  <c r="CL199" i="2"/>
  <c r="CX199" i="2"/>
  <c r="CZ199" i="2"/>
  <c r="AG204" i="2" l="1"/>
  <c r="S204" i="2"/>
  <c r="AM204" i="2"/>
  <c r="AL204" i="2"/>
  <c r="AA204" i="2"/>
  <c r="AO204" i="2"/>
  <c r="AE204" i="2"/>
  <c r="V204" i="2"/>
  <c r="AF204" i="2"/>
  <c r="T204" i="2"/>
  <c r="AD204" i="2"/>
  <c r="X204" i="2"/>
  <c r="AC204" i="2"/>
  <c r="AB204" i="2"/>
  <c r="AH204" i="2"/>
  <c r="DU204" i="2"/>
  <c r="CH204" i="2" s="1"/>
  <c r="AN204" i="2"/>
  <c r="Y204" i="2"/>
  <c r="AQ204" i="2"/>
  <c r="U204" i="2"/>
  <c r="Z204" i="2"/>
  <c r="W204" i="2"/>
  <c r="AJ204" i="2"/>
  <c r="AP204" i="2"/>
  <c r="AI204" i="2"/>
  <c r="T199" i="7"/>
  <c r="M207" i="2"/>
  <c r="N207" i="2" s="1"/>
  <c r="L202" i="2"/>
  <c r="T194" i="7"/>
  <c r="DU203" i="2"/>
  <c r="CH203" i="2" s="1"/>
  <c r="AK205" i="2"/>
  <c r="W205" i="2"/>
  <c r="U205" i="2"/>
  <c r="AA205" i="2"/>
  <c r="Y205" i="2"/>
  <c r="AQ205" i="2"/>
  <c r="Z205" i="2"/>
  <c r="AH205" i="2"/>
  <c r="AN205" i="2"/>
  <c r="AL205" i="2"/>
  <c r="AJ205" i="2"/>
  <c r="AD205" i="2"/>
  <c r="AM205" i="2"/>
  <c r="AI205" i="2"/>
  <c r="V205" i="2"/>
  <c r="AE205" i="2"/>
  <c r="AG205" i="2"/>
  <c r="AC205" i="2"/>
  <c r="AP205" i="2"/>
  <c r="AF205" i="2"/>
  <c r="T205" i="2"/>
  <c r="AB205" i="2"/>
  <c r="S205" i="2"/>
  <c r="AO205" i="2"/>
  <c r="X205" i="2"/>
  <c r="DU205" i="2"/>
  <c r="CH205" i="2" s="1"/>
  <c r="AE203" i="2"/>
  <c r="AM203" i="2"/>
  <c r="U203" i="2"/>
  <c r="V203" i="2"/>
  <c r="Z203" i="2"/>
  <c r="X203" i="2"/>
  <c r="AJ203" i="2"/>
  <c r="T203" i="2"/>
  <c r="AI203" i="2"/>
  <c r="AA203" i="2"/>
  <c r="AC203" i="2"/>
  <c r="AG203" i="2"/>
  <c r="AL203" i="2"/>
  <c r="AN203" i="2"/>
  <c r="AQ203" i="2"/>
  <c r="W203" i="2"/>
  <c r="S203" i="2"/>
  <c r="AD203" i="2"/>
  <c r="AP203" i="2"/>
  <c r="AB203" i="2"/>
  <c r="Y203" i="2"/>
  <c r="AF203" i="2"/>
  <c r="AO203" i="2"/>
  <c r="AK203" i="2"/>
  <c r="AH203" i="2"/>
  <c r="CN195" i="2"/>
  <c r="CV195" i="2"/>
  <c r="CT195" i="2"/>
  <c r="CX195" i="2"/>
  <c r="CR195" i="2"/>
  <c r="CL195" i="2"/>
  <c r="CZ195" i="2"/>
  <c r="L200" i="2"/>
  <c r="N200" i="2" s="1"/>
  <c r="L208" i="2"/>
  <c r="N208" i="2" s="1"/>
  <c r="M209" i="2"/>
  <c r="CY195" i="2"/>
  <c r="CQ195" i="2"/>
  <c r="CM195" i="2"/>
  <c r="CK195" i="2"/>
  <c r="CU195" i="2"/>
  <c r="CO195" i="2"/>
  <c r="L201" i="2"/>
  <c r="N201" i="2" s="1"/>
  <c r="M206" i="2"/>
  <c r="T196" i="7"/>
  <c r="CW195" i="2"/>
  <c r="P195" i="6"/>
  <c r="AV195" i="2" s="1"/>
  <c r="CJ191" i="2"/>
  <c r="CT191" i="2" s="1"/>
  <c r="R191" i="7"/>
  <c r="H294" i="17" s="1"/>
  <c r="Q191" i="6"/>
  <c r="CI191" i="2"/>
  <c r="CU191" i="2" s="1"/>
  <c r="V191" i="7"/>
  <c r="U191" i="7"/>
  <c r="S191" i="7"/>
  <c r="AR205" i="2" l="1"/>
  <c r="AT205" i="2" s="1"/>
  <c r="AY205" i="2" s="1"/>
  <c r="H205" i="7" s="1"/>
  <c r="AR204" i="2"/>
  <c r="W204" i="7" s="1"/>
  <c r="J307" i="17" s="1"/>
  <c r="AT204" i="2"/>
  <c r="CG204" i="2" s="1"/>
  <c r="AW205" i="2"/>
  <c r="G205" i="7" s="1"/>
  <c r="CF204" i="2"/>
  <c r="AR203" i="2"/>
  <c r="CF203" i="2" s="1"/>
  <c r="DR203" i="2" s="1"/>
  <c r="DU201" i="2"/>
  <c r="CH201" i="2" s="1"/>
  <c r="DU200" i="2"/>
  <c r="CH200" i="2" s="1"/>
  <c r="Y207" i="2"/>
  <c r="AI207" i="2"/>
  <c r="AE207" i="2"/>
  <c r="V207" i="2"/>
  <c r="X207" i="2"/>
  <c r="AL207" i="2"/>
  <c r="W207" i="2"/>
  <c r="T207" i="2"/>
  <c r="AC207" i="2"/>
  <c r="AJ207" i="2"/>
  <c r="AD207" i="2"/>
  <c r="U207" i="2"/>
  <c r="S207" i="2"/>
  <c r="AQ207" i="2"/>
  <c r="AH207" i="2"/>
  <c r="AG207" i="2"/>
  <c r="AF207" i="2"/>
  <c r="Z207" i="2"/>
  <c r="AN207" i="2"/>
  <c r="DU207" i="2"/>
  <c r="CH207" i="2" s="1"/>
  <c r="AA207" i="2"/>
  <c r="AB207" i="2"/>
  <c r="AM207" i="2"/>
  <c r="AP207" i="2"/>
  <c r="AK207" i="2"/>
  <c r="AO207" i="2"/>
  <c r="X204" i="7"/>
  <c r="K307" i="17" s="1"/>
  <c r="AY204" i="2"/>
  <c r="H204" i="7" s="1"/>
  <c r="AS204" i="2"/>
  <c r="BL204" i="2" s="1"/>
  <c r="BN204" i="2" s="1"/>
  <c r="W205" i="7"/>
  <c r="J308" i="17" s="1"/>
  <c r="CF205" i="2"/>
  <c r="DB205" i="2" s="1"/>
  <c r="T195" i="7"/>
  <c r="AK208" i="2"/>
  <c r="AE208" i="2"/>
  <c r="Y208" i="2"/>
  <c r="Z208" i="2"/>
  <c r="AG208" i="2"/>
  <c r="AH208" i="2"/>
  <c r="W208" i="2"/>
  <c r="AP208" i="2"/>
  <c r="X208" i="2"/>
  <c r="AN208" i="2"/>
  <c r="AI208" i="2"/>
  <c r="U208" i="2"/>
  <c r="AL208" i="2"/>
  <c r="AF208" i="2"/>
  <c r="S208" i="2"/>
  <c r="AO208" i="2"/>
  <c r="AB208" i="2"/>
  <c r="AM208" i="2"/>
  <c r="AA208" i="2"/>
  <c r="AJ208" i="2"/>
  <c r="AQ208" i="2"/>
  <c r="T208" i="2"/>
  <c r="V208" i="2"/>
  <c r="AC208" i="2"/>
  <c r="AD208" i="2"/>
  <c r="DU208" i="2"/>
  <c r="CH208" i="2" s="1"/>
  <c r="U200" i="2"/>
  <c r="X200" i="2"/>
  <c r="AK200" i="2"/>
  <c r="W200" i="2"/>
  <c r="AI200" i="2"/>
  <c r="AQ200" i="2"/>
  <c r="AR200" i="2" s="1"/>
  <c r="AG200" i="2"/>
  <c r="AB200" i="2"/>
  <c r="AE200" i="2"/>
  <c r="AO200" i="2"/>
  <c r="T200" i="2"/>
  <c r="V200" i="2"/>
  <c r="AD200" i="2"/>
  <c r="S200" i="2"/>
  <c r="AL200" i="2"/>
  <c r="AM200" i="2"/>
  <c r="Y200" i="2"/>
  <c r="Z200" i="2"/>
  <c r="AC200" i="2"/>
  <c r="AF200" i="2"/>
  <c r="AN200" i="2"/>
  <c r="AP200" i="2"/>
  <c r="AH200" i="2"/>
  <c r="AJ200" i="2"/>
  <c r="AA200" i="2"/>
  <c r="L209" i="2"/>
  <c r="N209" i="2" s="1"/>
  <c r="AC201" i="2"/>
  <c r="AP201" i="2"/>
  <c r="AA201" i="2"/>
  <c r="AB201" i="2"/>
  <c r="AF201" i="2"/>
  <c r="AJ201" i="2"/>
  <c r="AH201" i="2"/>
  <c r="AE201" i="2"/>
  <c r="T201" i="2"/>
  <c r="Y201" i="2"/>
  <c r="AN201" i="2"/>
  <c r="S201" i="2"/>
  <c r="AK201" i="2"/>
  <c r="Z201" i="2"/>
  <c r="AD201" i="2"/>
  <c r="AG201" i="2"/>
  <c r="W201" i="2"/>
  <c r="U201" i="2"/>
  <c r="AL201" i="2"/>
  <c r="V201" i="2"/>
  <c r="AO201" i="2"/>
  <c r="AQ201" i="2"/>
  <c r="AR201" i="2" s="1"/>
  <c r="AM201" i="2"/>
  <c r="AI201" i="2"/>
  <c r="X201" i="2"/>
  <c r="CX191" i="2"/>
  <c r="CP191" i="2"/>
  <c r="CO191" i="2"/>
  <c r="CS191" i="2"/>
  <c r="CL191" i="2"/>
  <c r="CY191" i="2"/>
  <c r="CQ191" i="2"/>
  <c r="I294" i="17"/>
  <c r="P191" i="6"/>
  <c r="AV191" i="2" s="1"/>
  <c r="CZ191" i="2"/>
  <c r="CR191" i="2"/>
  <c r="DT204" i="2"/>
  <c r="DQ204" i="2"/>
  <c r="DC204" i="2"/>
  <c r="CM191" i="2"/>
  <c r="CV191" i="2"/>
  <c r="CW191" i="2"/>
  <c r="CN191" i="2"/>
  <c r="CK191" i="2"/>
  <c r="AT203" i="2" l="1"/>
  <c r="X203" i="7" s="1"/>
  <c r="K306" i="17" s="1"/>
  <c r="X205" i="7"/>
  <c r="K308" i="17" s="1"/>
  <c r="CG205" i="2"/>
  <c r="AS205" i="2"/>
  <c r="AS203" i="2"/>
  <c r="BL203" i="2" s="1"/>
  <c r="BN203" i="2" s="1"/>
  <c r="CG203" i="2"/>
  <c r="O203" i="7" s="1"/>
  <c r="F306" i="17" s="1"/>
  <c r="AY203" i="2"/>
  <c r="H203" i="7" s="1"/>
  <c r="W203" i="7"/>
  <c r="J306" i="17" s="1"/>
  <c r="AW203" i="2"/>
  <c r="G203" i="7" s="1"/>
  <c r="AW204" i="2"/>
  <c r="G204" i="7" s="1"/>
  <c r="BO204" i="2"/>
  <c r="BU204" i="2" s="1"/>
  <c r="BP204" i="2"/>
  <c r="BV204" i="2" s="1"/>
  <c r="H204" i="27"/>
  <c r="L204" i="27" s="1"/>
  <c r="M204" i="27" s="1"/>
  <c r="N204" i="27" s="1"/>
  <c r="BQ204" i="2"/>
  <c r="BW204" i="2" s="1"/>
  <c r="AX204" i="2"/>
  <c r="G204" i="27" s="1"/>
  <c r="DB203" i="2"/>
  <c r="DR204" i="2"/>
  <c r="P204" i="2" s="1"/>
  <c r="DS204" i="2"/>
  <c r="DB204" i="2"/>
  <c r="O204" i="7"/>
  <c r="F307" i="17" s="1"/>
  <c r="DS203" i="2"/>
  <c r="DS205" i="2"/>
  <c r="CA205" i="2" s="1"/>
  <c r="O205" i="7"/>
  <c r="F308" i="17" s="1"/>
  <c r="DR205" i="2"/>
  <c r="AR207" i="2"/>
  <c r="AW200" i="2"/>
  <c r="G200" i="7" s="1"/>
  <c r="AT200" i="2"/>
  <c r="CF200" i="2"/>
  <c r="W200" i="7"/>
  <c r="J303" i="17" s="1"/>
  <c r="AR208" i="2"/>
  <c r="AW201" i="2"/>
  <c r="G201" i="7" s="1"/>
  <c r="W201" i="7"/>
  <c r="J304" i="17" s="1"/>
  <c r="AT201" i="2"/>
  <c r="CF201" i="2"/>
  <c r="AB209" i="2"/>
  <c r="AK209" i="2"/>
  <c r="AF209" i="2"/>
  <c r="AE209" i="2"/>
  <c r="U209" i="2"/>
  <c r="AI209" i="2"/>
  <c r="AL209" i="2"/>
  <c r="AD209" i="2"/>
  <c r="Z209" i="2"/>
  <c r="AJ209" i="2"/>
  <c r="AC209" i="2"/>
  <c r="AO209" i="2"/>
  <c r="AP209" i="2"/>
  <c r="S209" i="2"/>
  <c r="AQ209" i="2"/>
  <c r="AH209" i="2"/>
  <c r="Y209" i="2"/>
  <c r="AA209" i="2"/>
  <c r="AN209" i="2"/>
  <c r="X209" i="2"/>
  <c r="T209" i="2"/>
  <c r="W209" i="2"/>
  <c r="AM209" i="2"/>
  <c r="V209" i="2"/>
  <c r="AG209" i="2"/>
  <c r="T191" i="7"/>
  <c r="CB204" i="2"/>
  <c r="AX203" i="2"/>
  <c r="G203" i="27" s="1"/>
  <c r="H203" i="27"/>
  <c r="L203" i="27" s="1"/>
  <c r="M203" i="27" s="1"/>
  <c r="N203" i="27" s="1"/>
  <c r="BQ203" i="2"/>
  <c r="BW203" i="2" s="1"/>
  <c r="BP203" i="2"/>
  <c r="BV203" i="2" s="1"/>
  <c r="AB3" i="23" s="1"/>
  <c r="BO203" i="2"/>
  <c r="BU203" i="2" s="1"/>
  <c r="DT203" i="2"/>
  <c r="DC203" i="2"/>
  <c r="DQ203" i="2"/>
  <c r="D30" i="13"/>
  <c r="D31" i="13"/>
  <c r="CA203" i="2" l="1"/>
  <c r="DJ203" i="2" s="1"/>
  <c r="BL205" i="2"/>
  <c r="BN205" i="2" s="1"/>
  <c r="AX205" i="2"/>
  <c r="G205" i="27" s="1"/>
  <c r="BP205" i="2"/>
  <c r="BV205" i="2" s="1"/>
  <c r="H205" i="27"/>
  <c r="L205" i="27" s="1"/>
  <c r="M205" i="27" s="1"/>
  <c r="N205" i="27" s="1"/>
  <c r="BQ205" i="2"/>
  <c r="BW205" i="2" s="1"/>
  <c r="BO205" i="2"/>
  <c r="BU205" i="2" s="1"/>
  <c r="DT205" i="2"/>
  <c r="CB205" i="2" s="1"/>
  <c r="DL205" i="2" s="1"/>
  <c r="DM205" i="2" s="1"/>
  <c r="DQ205" i="2"/>
  <c r="P205" i="2" s="1"/>
  <c r="DC205" i="2"/>
  <c r="W207" i="7"/>
  <c r="J310" i="17" s="1"/>
  <c r="R204" i="2"/>
  <c r="AB7" i="1" s="1"/>
  <c r="DK204" i="2"/>
  <c r="DJ205" i="2"/>
  <c r="AB9" i="21"/>
  <c r="AB9" i="1"/>
  <c r="CA204" i="2"/>
  <c r="R203" i="2"/>
  <c r="P203" i="2"/>
  <c r="Q204" i="7"/>
  <c r="P205" i="7"/>
  <c r="CF207" i="2"/>
  <c r="DR207" i="2" s="1"/>
  <c r="AT207" i="2"/>
  <c r="AW207" i="2"/>
  <c r="G207" i="7" s="1"/>
  <c r="AB19" i="23"/>
  <c r="DB200" i="2"/>
  <c r="DR200" i="2"/>
  <c r="DS200" i="2"/>
  <c r="X200" i="7"/>
  <c r="K303" i="17" s="1"/>
  <c r="CG200" i="2"/>
  <c r="AY200" i="2"/>
  <c r="H200" i="7" s="1"/>
  <c r="AS200" i="2"/>
  <c r="BL200" i="2" s="1"/>
  <c r="AW208" i="2"/>
  <c r="G208" i="7" s="1"/>
  <c r="W208" i="7"/>
  <c r="J311" i="17" s="1"/>
  <c r="AT208" i="2"/>
  <c r="CF208" i="2"/>
  <c r="DB201" i="2"/>
  <c r="DR201" i="2"/>
  <c r="DS201" i="2"/>
  <c r="AS201" i="2"/>
  <c r="BL201" i="2" s="1"/>
  <c r="BN201" i="2" s="1"/>
  <c r="X201" i="7"/>
  <c r="K304" i="17" s="1"/>
  <c r="AY201" i="2"/>
  <c r="H201" i="7" s="1"/>
  <c r="CG201" i="2"/>
  <c r="CB203" i="2"/>
  <c r="G31" i="13"/>
  <c r="G30" i="13"/>
  <c r="AB7" i="23"/>
  <c r="AB9" i="23"/>
  <c r="P203" i="7"/>
  <c r="DK205" i="2" l="1"/>
  <c r="CC205" i="2"/>
  <c r="Q205" i="7"/>
  <c r="O205" i="6"/>
  <c r="CD205" i="2"/>
  <c r="AB7" i="21"/>
  <c r="L213" i="2" s="1"/>
  <c r="AB12" i="1"/>
  <c r="AB12" i="21"/>
  <c r="AB12" i="23"/>
  <c r="AB2" i="23"/>
  <c r="R205" i="2"/>
  <c r="CC204" i="2"/>
  <c r="S204" i="7" s="1"/>
  <c r="I307" i="17" s="1"/>
  <c r="DL204" i="2"/>
  <c r="DM204" i="2" s="1"/>
  <c r="CD204" i="2"/>
  <c r="Q204" i="6" s="1"/>
  <c r="O204" i="6"/>
  <c r="V204" i="7" s="1"/>
  <c r="G308" i="17"/>
  <c r="AB2" i="1"/>
  <c r="AB2" i="21"/>
  <c r="DJ204" i="2"/>
  <c r="P204" i="7"/>
  <c r="G307" i="17" s="1"/>
  <c r="M212" i="2"/>
  <c r="AB3" i="21"/>
  <c r="AB3" i="1"/>
  <c r="DK203" i="2"/>
  <c r="AB19" i="21"/>
  <c r="AB19" i="1"/>
  <c r="DB207" i="2"/>
  <c r="S205" i="7"/>
  <c r="I308" i="17" s="1"/>
  <c r="BN200" i="2"/>
  <c r="DS207" i="2"/>
  <c r="AY207" i="2"/>
  <c r="H207" i="7" s="1"/>
  <c r="CG207" i="2"/>
  <c r="AS207" i="2"/>
  <c r="BL207" i="2" s="1"/>
  <c r="BN207" i="2" s="1"/>
  <c r="X207" i="7"/>
  <c r="K310" i="17" s="1"/>
  <c r="CA200" i="2"/>
  <c r="DT200" i="2"/>
  <c r="DQ200" i="2"/>
  <c r="DC200" i="2"/>
  <c r="O200" i="7"/>
  <c r="F303" i="17" s="1"/>
  <c r="DB208" i="2"/>
  <c r="DR208" i="2"/>
  <c r="DS208" i="2"/>
  <c r="X208" i="7"/>
  <c r="K311" i="17" s="1"/>
  <c r="AY208" i="2"/>
  <c r="H208" i="7" s="1"/>
  <c r="AS208" i="2"/>
  <c r="BL208" i="2" s="1"/>
  <c r="BN208" i="2" s="1"/>
  <c r="CG208" i="2"/>
  <c r="O208" i="7" s="1"/>
  <c r="F311" i="17" s="1"/>
  <c r="H200" i="27"/>
  <c r="L200" i="27" s="1"/>
  <c r="M200" i="27" s="1"/>
  <c r="N200" i="27" s="1"/>
  <c r="AX200" i="2"/>
  <c r="G200" i="27" s="1"/>
  <c r="BQ200" i="2"/>
  <c r="BW200" i="2" s="1"/>
  <c r="BP200" i="2"/>
  <c r="BV200" i="2" s="1"/>
  <c r="AA10" i="23" s="1"/>
  <c r="BO200" i="2"/>
  <c r="BU200" i="2" s="1"/>
  <c r="DQ201" i="2"/>
  <c r="DT201" i="2"/>
  <c r="DC201" i="2"/>
  <c r="O201" i="7"/>
  <c r="F304" i="17" s="1"/>
  <c r="BQ201" i="2"/>
  <c r="BW201" i="2" s="1"/>
  <c r="AX201" i="2"/>
  <c r="G201" i="27" s="1"/>
  <c r="H201" i="27"/>
  <c r="L201" i="27" s="1"/>
  <c r="M201" i="27" s="1"/>
  <c r="N201" i="27" s="1"/>
  <c r="BO201" i="2"/>
  <c r="BU201" i="2" s="1"/>
  <c r="BP201" i="2"/>
  <c r="BV201" i="2" s="1"/>
  <c r="CA201" i="2"/>
  <c r="V205" i="7"/>
  <c r="U205" i="7"/>
  <c r="CJ205" i="2"/>
  <c r="R205" i="7"/>
  <c r="H308" i="17" s="1"/>
  <c r="CI205" i="2"/>
  <c r="Q205" i="6"/>
  <c r="Q203" i="7"/>
  <c r="G306" i="17" s="1"/>
  <c r="O203" i="6"/>
  <c r="CD203" i="2"/>
  <c r="DL203" i="2"/>
  <c r="DM203" i="2" s="1"/>
  <c r="CC203" i="2"/>
  <c r="P204" i="6" l="1"/>
  <c r="AV204" i="2" s="1"/>
  <c r="U204" i="7"/>
  <c r="P205" i="6"/>
  <c r="AV205" i="2" s="1"/>
  <c r="CI204" i="2"/>
  <c r="CJ204" i="2"/>
  <c r="R204" i="7"/>
  <c r="H307" i="17" s="1"/>
  <c r="L212" i="2"/>
  <c r="N212" i="2" s="1"/>
  <c r="CA207" i="2"/>
  <c r="L211" i="2"/>
  <c r="CA208" i="2"/>
  <c r="M213" i="2"/>
  <c r="N213" i="2" s="1"/>
  <c r="DJ201" i="2"/>
  <c r="P201" i="2"/>
  <c r="R201" i="2"/>
  <c r="T204" i="7"/>
  <c r="T205" i="7"/>
  <c r="P201" i="7"/>
  <c r="P200" i="7"/>
  <c r="DJ200" i="2"/>
  <c r="R200" i="2"/>
  <c r="P200" i="2"/>
  <c r="AX207" i="2"/>
  <c r="G207" i="27" s="1"/>
  <c r="H207" i="27"/>
  <c r="L207" i="27" s="1"/>
  <c r="M207" i="27" s="1"/>
  <c r="N207" i="27" s="1"/>
  <c r="BP207" i="2"/>
  <c r="BV207" i="2" s="1"/>
  <c r="AB13" i="23" s="1"/>
  <c r="BO207" i="2"/>
  <c r="BU207" i="2" s="1"/>
  <c r="BQ207" i="2"/>
  <c r="BW207" i="2" s="1"/>
  <c r="O207" i="7"/>
  <c r="F310" i="17" s="1"/>
  <c r="DQ207" i="2"/>
  <c r="DT207" i="2"/>
  <c r="CB207" i="2" s="1"/>
  <c r="DC207" i="2"/>
  <c r="DP206" i="2"/>
  <c r="DN206" i="2" s="1"/>
  <c r="DP206" i="25"/>
  <c r="DN206" i="25" s="1"/>
  <c r="AB5" i="23"/>
  <c r="AB11" i="23"/>
  <c r="DO212" i="2"/>
  <c r="CB200" i="2"/>
  <c r="DT208" i="2"/>
  <c r="DC208" i="2"/>
  <c r="DQ208" i="2"/>
  <c r="H208" i="27"/>
  <c r="L208" i="27" s="1"/>
  <c r="M208" i="27" s="1"/>
  <c r="N208" i="27" s="1"/>
  <c r="AX208" i="2"/>
  <c r="G208" i="27" s="1"/>
  <c r="BQ208" i="2"/>
  <c r="BW208" i="2" s="1"/>
  <c r="BP208" i="2"/>
  <c r="BV208" i="2" s="1"/>
  <c r="BO208" i="2"/>
  <c r="BU208" i="2" s="1"/>
  <c r="CB201" i="2"/>
  <c r="AA15" i="23"/>
  <c r="DO213" i="2"/>
  <c r="CT204" i="2"/>
  <c r="CN204" i="2"/>
  <c r="CP204" i="2"/>
  <c r="CZ204" i="2"/>
  <c r="CR204" i="2"/>
  <c r="CL204" i="2"/>
  <c r="CV204" i="2"/>
  <c r="CX204" i="2"/>
  <c r="CU204" i="2"/>
  <c r="CS204" i="2"/>
  <c r="CQ204" i="2"/>
  <c r="CW204" i="2"/>
  <c r="CK204" i="2"/>
  <c r="CM204" i="2"/>
  <c r="CO204" i="2"/>
  <c r="CY204" i="2"/>
  <c r="CS205" i="2"/>
  <c r="CU205" i="2"/>
  <c r="CY205" i="2"/>
  <c r="CK205" i="2"/>
  <c r="CO205" i="2"/>
  <c r="CQ205" i="2"/>
  <c r="CM205" i="2"/>
  <c r="CW205" i="2"/>
  <c r="S203" i="7"/>
  <c r="I306" i="17" s="1"/>
  <c r="CZ205" i="2"/>
  <c r="CN205" i="2"/>
  <c r="CV205" i="2"/>
  <c r="CL205" i="2"/>
  <c r="CT205" i="2"/>
  <c r="CX205" i="2"/>
  <c r="CP205" i="2"/>
  <c r="CR205" i="2"/>
  <c r="V203" i="7"/>
  <c r="U203" i="7"/>
  <c r="Q203" i="6"/>
  <c r="R203" i="7"/>
  <c r="H306" i="17" s="1"/>
  <c r="CJ203" i="2"/>
  <c r="CZ203" i="2" s="1"/>
  <c r="CI203" i="2"/>
  <c r="CS203" i="2" s="1"/>
  <c r="DK207" i="2" l="1"/>
  <c r="DJ208" i="2"/>
  <c r="DJ207" i="2"/>
  <c r="P208" i="2"/>
  <c r="R208" i="2"/>
  <c r="P207" i="7"/>
  <c r="AB4" i="23"/>
  <c r="R207" i="2"/>
  <c r="P207" i="2"/>
  <c r="P208" i="7"/>
  <c r="U212" i="2"/>
  <c r="AD212" i="2"/>
  <c r="Y212" i="2"/>
  <c r="AP212" i="2"/>
  <c r="S212" i="2"/>
  <c r="AQ212" i="2"/>
  <c r="W212" i="2"/>
  <c r="V212" i="2"/>
  <c r="AH212" i="2"/>
  <c r="AG212" i="2"/>
  <c r="AI212" i="2"/>
  <c r="AK212" i="2"/>
  <c r="AF212" i="2"/>
  <c r="AB212" i="2"/>
  <c r="AN212" i="2"/>
  <c r="AJ212" i="2"/>
  <c r="AM212" i="2"/>
  <c r="AL212" i="2"/>
  <c r="AE212" i="2"/>
  <c r="AA212" i="2"/>
  <c r="AO212" i="2"/>
  <c r="T212" i="2"/>
  <c r="X212" i="2"/>
  <c r="AC212" i="2"/>
  <c r="Z212" i="2"/>
  <c r="W213" i="2"/>
  <c r="U213" i="2"/>
  <c r="AH213" i="2"/>
  <c r="X213" i="2"/>
  <c r="AA213" i="2"/>
  <c r="AE213" i="2"/>
  <c r="S213" i="2"/>
  <c r="AG213" i="2"/>
  <c r="AK213" i="2"/>
  <c r="AP213" i="2"/>
  <c r="AQ213" i="2"/>
  <c r="AF213" i="2"/>
  <c r="AN213" i="2"/>
  <c r="AJ213" i="2"/>
  <c r="AD213" i="2"/>
  <c r="AL213" i="2"/>
  <c r="AB213" i="2"/>
  <c r="AI213" i="2"/>
  <c r="V213" i="2"/>
  <c r="Y213" i="2"/>
  <c r="AO213" i="2"/>
  <c r="T213" i="2"/>
  <c r="AM213" i="2"/>
  <c r="AC213" i="2"/>
  <c r="Z213" i="2"/>
  <c r="DK201" i="2"/>
  <c r="AB11" i="21"/>
  <c r="AB11" i="1"/>
  <c r="AB5" i="21"/>
  <c r="AB5" i="1"/>
  <c r="CD201" i="2"/>
  <c r="DK200" i="2"/>
  <c r="AA15" i="21"/>
  <c r="AA15" i="1"/>
  <c r="AA10" i="1"/>
  <c r="AA10" i="21"/>
  <c r="Q207" i="7"/>
  <c r="G310" i="17" s="1"/>
  <c r="DL207" i="2"/>
  <c r="DM207" i="2" s="1"/>
  <c r="CC207" i="2"/>
  <c r="O207" i="6"/>
  <c r="CD207" i="2"/>
  <c r="DP202" i="25"/>
  <c r="DN202" i="25" s="1"/>
  <c r="DP202" i="2"/>
  <c r="DN202" i="2" s="1"/>
  <c r="AB14" i="23"/>
  <c r="AB17" i="23"/>
  <c r="DL200" i="2"/>
  <c r="DM200" i="2" s="1"/>
  <c r="CD200" i="2"/>
  <c r="CC200" i="2"/>
  <c r="O200" i="6"/>
  <c r="Q200" i="7"/>
  <c r="G303" i="17" s="1"/>
  <c r="CB208" i="2"/>
  <c r="Q201" i="7"/>
  <c r="G304" i="17" s="1"/>
  <c r="DL201" i="2"/>
  <c r="DM201" i="2" s="1"/>
  <c r="O201" i="6"/>
  <c r="CC201" i="2"/>
  <c r="AA27" i="23"/>
  <c r="AA26" i="23"/>
  <c r="P203" i="6"/>
  <c r="AV203" i="2" s="1"/>
  <c r="DP209" i="2"/>
  <c r="DN209" i="2" s="1"/>
  <c r="DU209" i="2" s="1"/>
  <c r="CH209" i="2" s="1"/>
  <c r="AR209" i="2" s="1"/>
  <c r="DP209" i="25"/>
  <c r="DN209" i="25" s="1"/>
  <c r="CM203" i="2"/>
  <c r="CO203" i="2"/>
  <c r="CK203" i="2"/>
  <c r="CX203" i="2"/>
  <c r="CV203" i="2"/>
  <c r="CT203" i="2"/>
  <c r="CP203" i="2"/>
  <c r="CR203" i="2"/>
  <c r="CL203" i="2"/>
  <c r="CN203" i="2"/>
  <c r="CQ203" i="2"/>
  <c r="CU203" i="2"/>
  <c r="CY203" i="2"/>
  <c r="CW203" i="2"/>
  <c r="DK208" i="2" l="1"/>
  <c r="CI201" i="2"/>
  <c r="CJ201" i="2"/>
  <c r="Q201" i="6"/>
  <c r="R201" i="7"/>
  <c r="H304" i="17" s="1"/>
  <c r="AB14" i="21"/>
  <c r="AB14" i="1"/>
  <c r="AB17" i="21"/>
  <c r="AB17" i="1"/>
  <c r="AB13" i="21"/>
  <c r="AB13" i="1"/>
  <c r="AB4" i="21"/>
  <c r="AB4" i="1"/>
  <c r="M210" i="2"/>
  <c r="L214" i="2"/>
  <c r="T203" i="7"/>
  <c r="AA26" i="21"/>
  <c r="L206" i="2"/>
  <c r="N206" i="2" s="1"/>
  <c r="AA26" i="1"/>
  <c r="M202" i="2"/>
  <c r="N202" i="2" s="1"/>
  <c r="R207" i="7"/>
  <c r="H310" i="17" s="1"/>
  <c r="CJ207" i="2"/>
  <c r="CV207" i="2" s="1"/>
  <c r="CI207" i="2"/>
  <c r="CU207" i="2" s="1"/>
  <c r="Q207" i="6"/>
  <c r="V207" i="7"/>
  <c r="U207" i="7"/>
  <c r="S207" i="7"/>
  <c r="U200" i="7"/>
  <c r="V200" i="7"/>
  <c r="S200" i="7"/>
  <c r="Q208" i="7"/>
  <c r="G311" i="17" s="1"/>
  <c r="DL208" i="2"/>
  <c r="DM208" i="2" s="1"/>
  <c r="CD208" i="2"/>
  <c r="CC208" i="2"/>
  <c r="O208" i="6"/>
  <c r="CI200" i="2"/>
  <c r="CO200" i="2" s="1"/>
  <c r="Q200" i="6"/>
  <c r="R200" i="7"/>
  <c r="H303" i="17" s="1"/>
  <c r="CJ200" i="2"/>
  <c r="CZ200" i="2" s="1"/>
  <c r="DP213" i="2"/>
  <c r="DN213" i="2" s="1"/>
  <c r="DU213" i="2" s="1"/>
  <c r="CH213" i="2" s="1"/>
  <c r="AR213" i="2" s="1"/>
  <c r="DP213" i="25"/>
  <c r="DN213" i="25" s="1"/>
  <c r="S201" i="7"/>
  <c r="CW201" i="2"/>
  <c r="CK201" i="2"/>
  <c r="CM201" i="2"/>
  <c r="CL201" i="2"/>
  <c r="CP201" i="2"/>
  <c r="CY201" i="2"/>
  <c r="CQ201" i="2"/>
  <c r="CO201" i="2"/>
  <c r="CN201" i="2"/>
  <c r="CT201" i="2"/>
  <c r="CZ201" i="2"/>
  <c r="CR201" i="2"/>
  <c r="CS201" i="2"/>
  <c r="CX201" i="2"/>
  <c r="CV201" i="2"/>
  <c r="V201" i="7"/>
  <c r="U201" i="7"/>
  <c r="CU201" i="2"/>
  <c r="AT209" i="2"/>
  <c r="W209" i="7"/>
  <c r="J312" i="17" s="1"/>
  <c r="AW209" i="2"/>
  <c r="G209" i="7" s="1"/>
  <c r="CF209" i="2"/>
  <c r="M215" i="2" l="1"/>
  <c r="L215" i="2"/>
  <c r="M216" i="2"/>
  <c r="CK207" i="2"/>
  <c r="CN207" i="2"/>
  <c r="CZ207" i="2"/>
  <c r="CT207" i="2"/>
  <c r="CS207" i="2"/>
  <c r="CO207" i="2"/>
  <c r="CR207" i="2"/>
  <c r="CQ207" i="2"/>
  <c r="CX207" i="2"/>
  <c r="AE202" i="2"/>
  <c r="AM202" i="2"/>
  <c r="S202" i="2"/>
  <c r="T202" i="2"/>
  <c r="W202" i="2"/>
  <c r="X202" i="2"/>
  <c r="AH202" i="2"/>
  <c r="AO202" i="2"/>
  <c r="AC202" i="2"/>
  <c r="AI202" i="2"/>
  <c r="AJ202" i="2"/>
  <c r="AB202" i="2"/>
  <c r="AN202" i="2"/>
  <c r="AA202" i="2"/>
  <c r="AL202" i="2"/>
  <c r="U202" i="2"/>
  <c r="AD202" i="2"/>
  <c r="AK202" i="2"/>
  <c r="AQ202" i="2"/>
  <c r="AF202" i="2"/>
  <c r="V202" i="2"/>
  <c r="AP202" i="2"/>
  <c r="Y202" i="2"/>
  <c r="Z202" i="2"/>
  <c r="AG202" i="2"/>
  <c r="CP207" i="2"/>
  <c r="CW207" i="2"/>
  <c r="AC206" i="2"/>
  <c r="T206" i="2"/>
  <c r="Y206" i="2"/>
  <c r="AG206" i="2"/>
  <c r="AE206" i="2"/>
  <c r="AK206" i="2"/>
  <c r="AF206" i="2"/>
  <c r="S206" i="2"/>
  <c r="AN206" i="2"/>
  <c r="AO206" i="2"/>
  <c r="AD206" i="2"/>
  <c r="U206" i="2"/>
  <c r="AQ206" i="2"/>
  <c r="AP206" i="2"/>
  <c r="Z206" i="2"/>
  <c r="W206" i="2"/>
  <c r="AB206" i="2"/>
  <c r="AM206" i="2"/>
  <c r="AA206" i="2"/>
  <c r="AI206" i="2"/>
  <c r="V206" i="2"/>
  <c r="AH206" i="2"/>
  <c r="X206" i="2"/>
  <c r="AJ206" i="2"/>
  <c r="AL206" i="2"/>
  <c r="DU206" i="2"/>
  <c r="CH206" i="2" s="1"/>
  <c r="CL207" i="2"/>
  <c r="DU202" i="2"/>
  <c r="CH202" i="2" s="1"/>
  <c r="CM207" i="2"/>
  <c r="CY207" i="2"/>
  <c r="I310" i="17"/>
  <c r="P207" i="6"/>
  <c r="AV207" i="2" s="1"/>
  <c r="CP200" i="2"/>
  <c r="CQ200" i="2"/>
  <c r="CY200" i="2"/>
  <c r="CU200" i="2"/>
  <c r="CT200" i="2"/>
  <c r="CN200" i="2"/>
  <c r="CL200" i="2"/>
  <c r="CK200" i="2"/>
  <c r="AT213" i="2"/>
  <c r="W213" i="7"/>
  <c r="J316" i="17" s="1"/>
  <c r="CF213" i="2"/>
  <c r="AW213" i="2"/>
  <c r="G213" i="7" s="1"/>
  <c r="CX200" i="2"/>
  <c r="CR200" i="2"/>
  <c r="CW200" i="2"/>
  <c r="I303" i="17"/>
  <c r="P200" i="6"/>
  <c r="AV200" i="2" s="1"/>
  <c r="U208" i="7"/>
  <c r="V208" i="7"/>
  <c r="S208" i="7"/>
  <c r="CI208" i="2"/>
  <c r="CK208" i="2" s="1"/>
  <c r="R208" i="7"/>
  <c r="H311" i="17" s="1"/>
  <c r="CJ208" i="2"/>
  <c r="CV208" i="2" s="1"/>
  <c r="Q208" i="6"/>
  <c r="CM200" i="2"/>
  <c r="CV200" i="2"/>
  <c r="CS200" i="2"/>
  <c r="P201" i="6"/>
  <c r="AV201" i="2" s="1"/>
  <c r="I304" i="17"/>
  <c r="DR209" i="2"/>
  <c r="DS209" i="2"/>
  <c r="DB209" i="2"/>
  <c r="X209" i="7"/>
  <c r="K312" i="17" s="1"/>
  <c r="AY209" i="2"/>
  <c r="H209" i="7" s="1"/>
  <c r="CG209" i="2"/>
  <c r="AS209" i="2"/>
  <c r="BL209" i="2" s="1"/>
  <c r="BN209" i="2" s="1"/>
  <c r="N215" i="2" l="1"/>
  <c r="AH215" i="2" s="1"/>
  <c r="AR202" i="2"/>
  <c r="AJ215" i="2"/>
  <c r="V215" i="2"/>
  <c r="Z215" i="2"/>
  <c r="X215" i="2"/>
  <c r="AA215" i="2"/>
  <c r="AD215" i="2"/>
  <c r="U215" i="2"/>
  <c r="AG215" i="2"/>
  <c r="AP215" i="2"/>
  <c r="S215" i="2"/>
  <c r="AB215" i="2"/>
  <c r="AO215" i="2"/>
  <c r="T201" i="7"/>
  <c r="T207" i="7"/>
  <c r="T200" i="7"/>
  <c r="AR206" i="2"/>
  <c r="AT202" i="2"/>
  <c r="CF202" i="2"/>
  <c r="AW202" i="2"/>
  <c r="G202" i="7" s="1"/>
  <c r="W202" i="7"/>
  <c r="J305" i="17" s="1"/>
  <c r="CT208" i="2"/>
  <c r="DP212" i="25"/>
  <c r="DN212" i="25" s="1"/>
  <c r="DP212" i="2"/>
  <c r="DN212" i="2" s="1"/>
  <c r="DU212" i="2" s="1"/>
  <c r="CH212" i="2" s="1"/>
  <c r="AR212" i="2" s="1"/>
  <c r="CZ208" i="2"/>
  <c r="CQ208" i="2"/>
  <c r="CR208" i="2"/>
  <c r="CX208" i="2"/>
  <c r="CW208" i="2"/>
  <c r="CY208" i="2"/>
  <c r="CL208" i="2"/>
  <c r="CS208" i="2"/>
  <c r="CO208" i="2"/>
  <c r="CU208" i="2"/>
  <c r="CP208" i="2"/>
  <c r="CM208" i="2"/>
  <c r="CN208" i="2"/>
  <c r="DB213" i="2"/>
  <c r="DS213" i="2"/>
  <c r="DR213" i="2"/>
  <c r="AS213" i="2"/>
  <c r="BL213" i="2" s="1"/>
  <c r="BN213" i="2" s="1"/>
  <c r="AY213" i="2"/>
  <c r="H213" i="7" s="1"/>
  <c r="X213" i="7"/>
  <c r="K316" i="17" s="1"/>
  <c r="CG213" i="2"/>
  <c r="I311" i="17"/>
  <c r="P208" i="6"/>
  <c r="AV208" i="2" s="1"/>
  <c r="CA209" i="2"/>
  <c r="H209" i="27"/>
  <c r="L209" i="27" s="1"/>
  <c r="M209" i="27" s="1"/>
  <c r="N209" i="27" s="1"/>
  <c r="BP209" i="2"/>
  <c r="BV209" i="2" s="1"/>
  <c r="BQ209" i="2"/>
  <c r="BW209" i="2" s="1"/>
  <c r="AX209" i="2"/>
  <c r="G209" i="27" s="1"/>
  <c r="BO209" i="2"/>
  <c r="BU209" i="2" s="1"/>
  <c r="O209" i="7"/>
  <c r="F312" i="17" s="1"/>
  <c r="DT209" i="2"/>
  <c r="DC209" i="2"/>
  <c r="DQ209" i="2"/>
  <c r="Y215" i="2" l="1"/>
  <c r="AF215" i="2"/>
  <c r="W215" i="2"/>
  <c r="AM215" i="2"/>
  <c r="AI215" i="2"/>
  <c r="T215" i="2"/>
  <c r="AK215" i="2"/>
  <c r="AL215" i="2"/>
  <c r="AE215" i="2"/>
  <c r="AC215" i="2"/>
  <c r="AQ215" i="2"/>
  <c r="AN215" i="2"/>
  <c r="DJ209" i="2"/>
  <c r="P209" i="2"/>
  <c r="R209" i="2"/>
  <c r="P209" i="7"/>
  <c r="T208" i="7"/>
  <c r="DS202" i="2"/>
  <c r="DR202" i="2"/>
  <c r="DB202" i="2"/>
  <c r="AS202" i="2"/>
  <c r="BL202" i="2" s="1"/>
  <c r="AY202" i="2"/>
  <c r="H202" i="7" s="1"/>
  <c r="X202" i="7"/>
  <c r="K305" i="17" s="1"/>
  <c r="CG202" i="2"/>
  <c r="AT206" i="2"/>
  <c r="AW206" i="2"/>
  <c r="G206" i="7" s="1"/>
  <c r="CF206" i="2"/>
  <c r="W206" i="7"/>
  <c r="J309" i="17" s="1"/>
  <c r="CA213" i="2"/>
  <c r="AB18" i="23"/>
  <c r="AB8" i="23"/>
  <c r="AW212" i="2"/>
  <c r="G212" i="7" s="1"/>
  <c r="AT212" i="2"/>
  <c r="W212" i="7"/>
  <c r="J315" i="17" s="1"/>
  <c r="CF212" i="2"/>
  <c r="DQ213" i="2"/>
  <c r="DC213" i="2"/>
  <c r="DT213" i="2"/>
  <c r="O213" i="7"/>
  <c r="F316" i="17" s="1"/>
  <c r="BP213" i="2"/>
  <c r="BV213" i="2" s="1"/>
  <c r="H213" i="27"/>
  <c r="L213" i="27" s="1"/>
  <c r="M213" i="27" s="1"/>
  <c r="N213" i="27" s="1"/>
  <c r="AX213" i="2"/>
  <c r="G213" i="27" s="1"/>
  <c r="BO213" i="2"/>
  <c r="BU213" i="2" s="1"/>
  <c r="BQ213" i="2"/>
  <c r="BW213" i="2" s="1"/>
  <c r="CB209" i="2"/>
  <c r="J186" i="25"/>
  <c r="DJ213" i="2" l="1"/>
  <c r="P213" i="2"/>
  <c r="R213" i="2"/>
  <c r="P213" i="7"/>
  <c r="DK209" i="2"/>
  <c r="AB8" i="21"/>
  <c r="AB8" i="1"/>
  <c r="AB18" i="21"/>
  <c r="AB18" i="1"/>
  <c r="BN202" i="2"/>
  <c r="DS206" i="2"/>
  <c r="DR206" i="2"/>
  <c r="DB206" i="2"/>
  <c r="CG206" i="2"/>
  <c r="AY206" i="2"/>
  <c r="H206" i="7" s="1"/>
  <c r="X206" i="7"/>
  <c r="K309" i="17" s="1"/>
  <c r="AS206" i="2"/>
  <c r="BL206" i="2" s="1"/>
  <c r="BN206" i="2" s="1"/>
  <c r="O202" i="7"/>
  <c r="F305" i="17" s="1"/>
  <c r="DQ202" i="2"/>
  <c r="DT202" i="2"/>
  <c r="CB202" i="2" s="1"/>
  <c r="DC202" i="2"/>
  <c r="AX202" i="2"/>
  <c r="G202" i="27" s="1"/>
  <c r="H202" i="27"/>
  <c r="L202" i="27" s="1"/>
  <c r="M202" i="27" s="1"/>
  <c r="N202" i="27" s="1"/>
  <c r="BQ202" i="2"/>
  <c r="BW202" i="2" s="1"/>
  <c r="BO202" i="2"/>
  <c r="BU202" i="2" s="1"/>
  <c r="BP202" i="2"/>
  <c r="BV202" i="2" s="1"/>
  <c r="CA202" i="2"/>
  <c r="DP214" i="2"/>
  <c r="DR212" i="2"/>
  <c r="DS212" i="2"/>
  <c r="DB212" i="2"/>
  <c r="X212" i="7"/>
  <c r="K315" i="17" s="1"/>
  <c r="AS212" i="2"/>
  <c r="BL212" i="2" s="1"/>
  <c r="BN212" i="2" s="1"/>
  <c r="AY212" i="2"/>
  <c r="H212" i="7" s="1"/>
  <c r="CG212" i="2"/>
  <c r="DP214" i="25"/>
  <c r="DN214" i="25" s="1"/>
  <c r="DP215" i="2"/>
  <c r="DP215" i="25"/>
  <c r="DN215" i="25" s="1"/>
  <c r="AC7" i="23"/>
  <c r="AC3" i="23"/>
  <c r="CB213" i="2"/>
  <c r="Q209" i="7"/>
  <c r="G312" i="17" s="1"/>
  <c r="O209" i="6"/>
  <c r="DL209" i="2"/>
  <c r="DM209" i="2" s="1"/>
  <c r="CD209" i="2"/>
  <c r="CC209" i="2"/>
  <c r="DG186" i="25"/>
  <c r="BJ186" i="25"/>
  <c r="DI186" i="25"/>
  <c r="DE186" i="25"/>
  <c r="BI186" i="25"/>
  <c r="DH186" i="25"/>
  <c r="BK186" i="25"/>
  <c r="DF186" i="25"/>
  <c r="DD186" i="25"/>
  <c r="DK213" i="2" l="1"/>
  <c r="AC3" i="21"/>
  <c r="AC3" i="1"/>
  <c r="AC7" i="21"/>
  <c r="AC7" i="1"/>
  <c r="DL213" i="2"/>
  <c r="DM213" i="2" s="1"/>
  <c r="L217" i="2"/>
  <c r="M214" i="2"/>
  <c r="N214" i="2" s="1"/>
  <c r="CD202" i="2"/>
  <c r="R202" i="7" s="1"/>
  <c r="H305" i="17" s="1"/>
  <c r="O202" i="6"/>
  <c r="CD213" i="2"/>
  <c r="Q213" i="7"/>
  <c r="G316" i="17" s="1"/>
  <c r="DJ202" i="2"/>
  <c r="DK202" i="2"/>
  <c r="CC213" i="2"/>
  <c r="O213" i="6"/>
  <c r="V213" i="7" s="1"/>
  <c r="DL202" i="2"/>
  <c r="DM202" i="2" s="1"/>
  <c r="P202" i="2"/>
  <c r="R202" i="2"/>
  <c r="Q202" i="7"/>
  <c r="DO214" i="2"/>
  <c r="DN214" i="2" s="1"/>
  <c r="DO216" i="2"/>
  <c r="DO215" i="2"/>
  <c r="DN215" i="2" s="1"/>
  <c r="DU215" i="2" s="1"/>
  <c r="CH215" i="2" s="1"/>
  <c r="AR215" i="2" s="1"/>
  <c r="AB16" i="23"/>
  <c r="DO217" i="2"/>
  <c r="AB15" i="23"/>
  <c r="P202" i="7"/>
  <c r="CC202" i="2"/>
  <c r="AX206" i="2"/>
  <c r="G206" i="27" s="1"/>
  <c r="H206" i="27"/>
  <c r="L206" i="27" s="1"/>
  <c r="M206" i="27" s="1"/>
  <c r="N206" i="27" s="1"/>
  <c r="BO206" i="2"/>
  <c r="BU206" i="2" s="1"/>
  <c r="BP206" i="2"/>
  <c r="BV206" i="2" s="1"/>
  <c r="BQ206" i="2"/>
  <c r="BW206" i="2" s="1"/>
  <c r="DT206" i="2"/>
  <c r="CB206" i="2" s="1"/>
  <c r="DC206" i="2"/>
  <c r="DQ206" i="2"/>
  <c r="O206" i="7"/>
  <c r="F309" i="17" s="1"/>
  <c r="CA206" i="2"/>
  <c r="DC212" i="2"/>
  <c r="DT212" i="2"/>
  <c r="DQ212" i="2"/>
  <c r="AX212" i="2"/>
  <c r="G212" i="27" s="1"/>
  <c r="H212" i="27"/>
  <c r="L212" i="27" s="1"/>
  <c r="M212" i="27" s="1"/>
  <c r="N212" i="27" s="1"/>
  <c r="BP212" i="2"/>
  <c r="BV212" i="2" s="1"/>
  <c r="BO212" i="2"/>
  <c r="BU212" i="2" s="1"/>
  <c r="BQ212" i="2"/>
  <c r="BW212" i="2" s="1"/>
  <c r="O212" i="7"/>
  <c r="F315" i="17" s="1"/>
  <c r="CA212" i="2"/>
  <c r="S209" i="7"/>
  <c r="R209" i="7"/>
  <c r="H312" i="17" s="1"/>
  <c r="CI209" i="2"/>
  <c r="CQ209" i="2" s="1"/>
  <c r="CJ209" i="2"/>
  <c r="CP209" i="2" s="1"/>
  <c r="Q209" i="6"/>
  <c r="U209" i="7"/>
  <c r="V209" i="7"/>
  <c r="DU214" i="2" l="1"/>
  <c r="CH214" i="2" s="1"/>
  <c r="CJ202" i="2"/>
  <c r="CI202" i="2"/>
  <c r="Q202" i="6"/>
  <c r="V202" i="7"/>
  <c r="L218" i="2"/>
  <c r="DJ212" i="2"/>
  <c r="R212" i="2"/>
  <c r="P212" i="2"/>
  <c r="S213" i="7"/>
  <c r="Q213" i="6"/>
  <c r="CJ213" i="2"/>
  <c r="CV213" i="2" s="1"/>
  <c r="X214" i="2"/>
  <c r="Y214" i="2"/>
  <c r="AQ214" i="2"/>
  <c r="AR214" i="2" s="1"/>
  <c r="AA214" i="2"/>
  <c r="AM214" i="2"/>
  <c r="S214" i="2"/>
  <c r="AN214" i="2"/>
  <c r="T214" i="2"/>
  <c r="U214" i="2"/>
  <c r="V214" i="2"/>
  <c r="AP214" i="2"/>
  <c r="Z214" i="2"/>
  <c r="AB214" i="2"/>
  <c r="AH214" i="2"/>
  <c r="AF214" i="2"/>
  <c r="AD214" i="2"/>
  <c r="AK214" i="2"/>
  <c r="AE214" i="2"/>
  <c r="AC214" i="2"/>
  <c r="AJ214" i="2"/>
  <c r="AI214" i="2"/>
  <c r="AL214" i="2"/>
  <c r="W214" i="2"/>
  <c r="AO214" i="2"/>
  <c r="AG214" i="2"/>
  <c r="CI213" i="2"/>
  <c r="CU213" i="2" s="1"/>
  <c r="R213" i="7"/>
  <c r="H316" i="17" s="1"/>
  <c r="U213" i="7"/>
  <c r="DJ206" i="2"/>
  <c r="P206" i="2"/>
  <c r="R206" i="2"/>
  <c r="DK206" i="2"/>
  <c r="U202" i="7"/>
  <c r="CQ202" i="2"/>
  <c r="CK202" i="2"/>
  <c r="CS202" i="2"/>
  <c r="CU202" i="2"/>
  <c r="CV202" i="2"/>
  <c r="CO202" i="2"/>
  <c r="CW202" i="2"/>
  <c r="CM202" i="2"/>
  <c r="CL202" i="2"/>
  <c r="CN202" i="2"/>
  <c r="AB15" i="21"/>
  <c r="AB15" i="1"/>
  <c r="AB16" i="21"/>
  <c r="AB16" i="1"/>
  <c r="G305" i="17"/>
  <c r="CR202" i="2"/>
  <c r="CP202" i="2"/>
  <c r="S202" i="7"/>
  <c r="CX202" i="2"/>
  <c r="CY202" i="2"/>
  <c r="Q206" i="7"/>
  <c r="CZ202" i="2"/>
  <c r="O206" i="6"/>
  <c r="V206" i="7" s="1"/>
  <c r="CF215" i="2"/>
  <c r="DR215" i="2" s="1"/>
  <c r="AW215" i="2"/>
  <c r="G215" i="7" s="1"/>
  <c r="W215" i="7"/>
  <c r="J318" i="17" s="1"/>
  <c r="AT215" i="2"/>
  <c r="X215" i="7" s="1"/>
  <c r="K318" i="17" s="1"/>
  <c r="AB6" i="23"/>
  <c r="AB10" i="23"/>
  <c r="DP210" i="2"/>
  <c r="DN210" i="2" s="1"/>
  <c r="DP210" i="25"/>
  <c r="DN210" i="25" s="1"/>
  <c r="DP217" i="25"/>
  <c r="DN217" i="25" s="1"/>
  <c r="DP217" i="2"/>
  <c r="DN217" i="2" s="1"/>
  <c r="DO218" i="2"/>
  <c r="P206" i="7"/>
  <c r="CC206" i="2"/>
  <c r="CD206" i="2"/>
  <c r="DL206" i="2"/>
  <c r="DM206" i="2" s="1"/>
  <c r="DO219" i="2"/>
  <c r="DO220" i="2"/>
  <c r="DO221" i="2"/>
  <c r="CB212" i="2"/>
  <c r="AC2" i="23"/>
  <c r="AC9" i="23"/>
  <c r="CT202" i="2"/>
  <c r="P212" i="7"/>
  <c r="CR213" i="2"/>
  <c r="CT213" i="2"/>
  <c r="CP213" i="2"/>
  <c r="CN213" i="2"/>
  <c r="I316" i="17"/>
  <c r="P213" i="6"/>
  <c r="AV213" i="2" s="1"/>
  <c r="CX213" i="2"/>
  <c r="CV209" i="2"/>
  <c r="CY209" i="2"/>
  <c r="CN209" i="2"/>
  <c r="CW209" i="2"/>
  <c r="I312" i="17"/>
  <c r="P209" i="6"/>
  <c r="AV209" i="2" s="1"/>
  <c r="CK209" i="2"/>
  <c r="CO209" i="2"/>
  <c r="CZ209" i="2"/>
  <c r="CT209" i="2"/>
  <c r="CL209" i="2"/>
  <c r="CS209" i="2"/>
  <c r="CR209" i="2"/>
  <c r="CM209" i="2"/>
  <c r="CX209" i="2"/>
  <c r="CU209" i="2"/>
  <c r="CZ213" i="2" l="1"/>
  <c r="CL213" i="2"/>
  <c r="DK212" i="2"/>
  <c r="AC2" i="21"/>
  <c r="AC2" i="1"/>
  <c r="AC9" i="21"/>
  <c r="AC9" i="1"/>
  <c r="T213" i="7"/>
  <c r="Q212" i="7"/>
  <c r="G315" i="17" s="1"/>
  <c r="CY213" i="2"/>
  <c r="CW213" i="2"/>
  <c r="CM213" i="2"/>
  <c r="CS213" i="2"/>
  <c r="CQ213" i="2"/>
  <c r="CO213" i="2"/>
  <c r="CK213" i="2"/>
  <c r="W214" i="7"/>
  <c r="J317" i="17" s="1"/>
  <c r="AT214" i="2"/>
  <c r="X214" i="7" s="1"/>
  <c r="K317" i="17" s="1"/>
  <c r="CF214" i="2"/>
  <c r="DS214" i="2" s="1"/>
  <c r="AW214" i="2"/>
  <c r="G214" i="7" s="1"/>
  <c r="DS215" i="2"/>
  <c r="DB215" i="2"/>
  <c r="AB6" i="21"/>
  <c r="AB6" i="1"/>
  <c r="AB10" i="21"/>
  <c r="AB10" i="1"/>
  <c r="G309" i="17"/>
  <c r="T209" i="7"/>
  <c r="CG215" i="2"/>
  <c r="DQ215" i="2" s="1"/>
  <c r="M217" i="2"/>
  <c r="N217" i="2" s="1"/>
  <c r="L210" i="2"/>
  <c r="N210" i="2" s="1"/>
  <c r="AY215" i="2"/>
  <c r="H215" i="7" s="1"/>
  <c r="AS215" i="2"/>
  <c r="U206" i="7"/>
  <c r="DL212" i="2"/>
  <c r="DM212" i="2" s="1"/>
  <c r="CC212" i="2"/>
  <c r="CD212" i="2"/>
  <c r="P202" i="6"/>
  <c r="AV202" i="2" s="1"/>
  <c r="I305" i="17"/>
  <c r="O212" i="6"/>
  <c r="R206" i="7"/>
  <c r="H309" i="17" s="1"/>
  <c r="Q206" i="6"/>
  <c r="CI206" i="2"/>
  <c r="CS206" i="2" s="1"/>
  <c r="CJ206" i="2"/>
  <c r="CL206" i="2" s="1"/>
  <c r="DP211" i="25"/>
  <c r="DN211" i="25" s="1"/>
  <c r="DP211" i="2"/>
  <c r="DN211" i="2" s="1"/>
  <c r="S206" i="7"/>
  <c r="AB27" i="23"/>
  <c r="AB26" i="23"/>
  <c r="DP216" i="25"/>
  <c r="DN216" i="25" s="1"/>
  <c r="DP216" i="2"/>
  <c r="DN216" i="2" s="1"/>
  <c r="AS214" i="2" l="1"/>
  <c r="BL214" i="2" s="1"/>
  <c r="BN214" i="2" s="1"/>
  <c r="DB214" i="2"/>
  <c r="CG214" i="2"/>
  <c r="AY214" i="2"/>
  <c r="H214" i="7" s="1"/>
  <c r="DU217" i="2"/>
  <c r="CH217" i="2" s="1"/>
  <c r="BO215" i="2"/>
  <c r="BU215" i="2" s="1"/>
  <c r="BL215" i="2"/>
  <c r="BN215" i="2" s="1"/>
  <c r="P215" i="2"/>
  <c r="R215" i="2"/>
  <c r="DR214" i="2"/>
  <c r="CJ212" i="2"/>
  <c r="CV212" i="2" s="1"/>
  <c r="S212" i="7"/>
  <c r="CA215" i="2"/>
  <c r="AB26" i="21"/>
  <c r="V212" i="7"/>
  <c r="P212" i="6" s="1"/>
  <c r="AV212" i="2" s="1"/>
  <c r="AX215" i="2"/>
  <c r="G215" i="27" s="1"/>
  <c r="BP215" i="2"/>
  <c r="BV215" i="2" s="1"/>
  <c r="AC4" i="23" s="1"/>
  <c r="BQ215" i="2"/>
  <c r="BW215" i="2" s="1"/>
  <c r="H215" i="27"/>
  <c r="L215" i="27" s="1"/>
  <c r="M215" i="27" s="1"/>
  <c r="N215" i="27" s="1"/>
  <c r="O215" i="7"/>
  <c r="F318" i="17" s="1"/>
  <c r="DT215" i="2"/>
  <c r="DC215" i="2"/>
  <c r="M211" i="2"/>
  <c r="N211" i="2" s="1"/>
  <c r="L216" i="2"/>
  <c r="N216" i="2" s="1"/>
  <c r="AB26" i="1"/>
  <c r="U212" i="7"/>
  <c r="CO206" i="2"/>
  <c r="CQ206" i="2"/>
  <c r="CK206" i="2"/>
  <c r="CY206" i="2"/>
  <c r="CM206" i="2"/>
  <c r="Q212" i="6"/>
  <c r="CI212" i="2"/>
  <c r="CO212" i="2" s="1"/>
  <c r="R212" i="7"/>
  <c r="H315" i="17" s="1"/>
  <c r="X210" i="2"/>
  <c r="T210" i="2"/>
  <c r="AJ210" i="2"/>
  <c r="AQ210" i="2"/>
  <c r="AO210" i="2"/>
  <c r="S210" i="2"/>
  <c r="Y210" i="2"/>
  <c r="AI210" i="2"/>
  <c r="AK210" i="2"/>
  <c r="AP210" i="2"/>
  <c r="AD210" i="2"/>
  <c r="AN210" i="2"/>
  <c r="AC210" i="2"/>
  <c r="V210" i="2"/>
  <c r="AA210" i="2"/>
  <c r="AL210" i="2"/>
  <c r="AG210" i="2"/>
  <c r="Z210" i="2"/>
  <c r="AM210" i="2"/>
  <c r="U210" i="2"/>
  <c r="AH210" i="2"/>
  <c r="AF210" i="2"/>
  <c r="W210" i="2"/>
  <c r="AE210" i="2"/>
  <c r="AB210" i="2"/>
  <c r="AC217" i="2"/>
  <c r="AA217" i="2"/>
  <c r="AH217" i="2"/>
  <c r="U217" i="2"/>
  <c r="AD217" i="2"/>
  <c r="AM217" i="2"/>
  <c r="AF217" i="2"/>
  <c r="S217" i="2"/>
  <c r="Z217" i="2"/>
  <c r="AO217" i="2"/>
  <c r="T217" i="2"/>
  <c r="AK217" i="2"/>
  <c r="Y217" i="2"/>
  <c r="AI217" i="2"/>
  <c r="AG217" i="2"/>
  <c r="AN217" i="2"/>
  <c r="AB217" i="2"/>
  <c r="AQ217" i="2"/>
  <c r="AR217" i="2" s="1"/>
  <c r="V217" i="2"/>
  <c r="X217" i="2"/>
  <c r="W217" i="2"/>
  <c r="AP217" i="2"/>
  <c r="AL217" i="2"/>
  <c r="AJ217" i="2"/>
  <c r="AE217" i="2"/>
  <c r="DU210" i="2"/>
  <c r="CH210" i="2" s="1"/>
  <c r="CZ206" i="2"/>
  <c r="CA214" i="2"/>
  <c r="T202" i="7"/>
  <c r="CN206" i="2"/>
  <c r="CV206" i="2"/>
  <c r="DT214" i="2"/>
  <c r="DC214" i="2"/>
  <c r="DQ214" i="2"/>
  <c r="O214" i="7"/>
  <c r="F317" i="17" s="1"/>
  <c r="I309" i="17"/>
  <c r="P206" i="6"/>
  <c r="AV206" i="2" s="1"/>
  <c r="CP206" i="2"/>
  <c r="CW206" i="2"/>
  <c r="BO214" i="2"/>
  <c r="BU214" i="2" s="1"/>
  <c r="AX214" i="2"/>
  <c r="G214" i="27" s="1"/>
  <c r="BQ214" i="2"/>
  <c r="BW214" i="2" s="1"/>
  <c r="BP214" i="2"/>
  <c r="BV214" i="2" s="1"/>
  <c r="AC11" i="23" s="1"/>
  <c r="H214" i="27"/>
  <c r="L214" i="27" s="1"/>
  <c r="M214" i="27" s="1"/>
  <c r="N214" i="27" s="1"/>
  <c r="CU206" i="2"/>
  <c r="CX206" i="2"/>
  <c r="CR206" i="2"/>
  <c r="CT206" i="2"/>
  <c r="AC17" i="23"/>
  <c r="CZ212" i="2"/>
  <c r="CX212" i="2"/>
  <c r="CL212" i="2"/>
  <c r="CP212" i="2"/>
  <c r="CN212" i="2"/>
  <c r="CT212" i="2"/>
  <c r="I315" i="17"/>
  <c r="CR212" i="2" l="1"/>
  <c r="DJ215" i="2"/>
  <c r="AC17" i="21"/>
  <c r="AC17" i="1"/>
  <c r="AC4" i="21"/>
  <c r="AC4" i="1"/>
  <c r="DJ214" i="2"/>
  <c r="P214" i="2"/>
  <c r="R214" i="2"/>
  <c r="CB215" i="2"/>
  <c r="DL215" i="2" s="1"/>
  <c r="DM215" i="2" s="1"/>
  <c r="T212" i="7"/>
  <c r="P214" i="7"/>
  <c r="P215" i="7"/>
  <c r="CW212" i="2"/>
  <c r="AQ216" i="2"/>
  <c r="AH216" i="2"/>
  <c r="AJ216" i="2"/>
  <c r="T216" i="2"/>
  <c r="Z216" i="2"/>
  <c r="AF216" i="2"/>
  <c r="Y216" i="2"/>
  <c r="AC216" i="2"/>
  <c r="V216" i="2"/>
  <c r="AE216" i="2"/>
  <c r="X216" i="2"/>
  <c r="AA216" i="2"/>
  <c r="W216" i="2"/>
  <c r="AP216" i="2"/>
  <c r="AO216" i="2"/>
  <c r="AG216" i="2"/>
  <c r="AK216" i="2"/>
  <c r="U216" i="2"/>
  <c r="AB216" i="2"/>
  <c r="S216" i="2"/>
  <c r="AL216" i="2"/>
  <c r="AD216" i="2"/>
  <c r="AI216" i="2"/>
  <c r="AM216" i="2"/>
  <c r="AN216" i="2"/>
  <c r="AA211" i="2"/>
  <c r="AQ211" i="2"/>
  <c r="AP211" i="2"/>
  <c r="W211" i="2"/>
  <c r="AE211" i="2"/>
  <c r="Z211" i="2"/>
  <c r="S211" i="2"/>
  <c r="X211" i="2"/>
  <c r="AO211" i="2"/>
  <c r="AJ211" i="2"/>
  <c r="AC211" i="2"/>
  <c r="AF211" i="2"/>
  <c r="V211" i="2"/>
  <c r="Y211" i="2"/>
  <c r="AN211" i="2"/>
  <c r="AD211" i="2"/>
  <c r="AG211" i="2"/>
  <c r="U211" i="2"/>
  <c r="AB211" i="2"/>
  <c r="AM211" i="2"/>
  <c r="AK211" i="2"/>
  <c r="T211" i="2"/>
  <c r="AI211" i="2"/>
  <c r="AH211" i="2"/>
  <c r="AL211" i="2"/>
  <c r="DU211" i="2"/>
  <c r="CH211" i="2" s="1"/>
  <c r="CM212" i="2"/>
  <c r="DU216" i="2"/>
  <c r="CH216" i="2" s="1"/>
  <c r="CY212" i="2"/>
  <c r="CU212" i="2"/>
  <c r="CQ212" i="2"/>
  <c r="CS212" i="2"/>
  <c r="CK212" i="2"/>
  <c r="AR210" i="2"/>
  <c r="W210" i="7" s="1"/>
  <c r="J313" i="17" s="1"/>
  <c r="AT217" i="2"/>
  <c r="W217" i="7"/>
  <c r="J320" i="17" s="1"/>
  <c r="CF217" i="2"/>
  <c r="AW217" i="2"/>
  <c r="G217" i="7" s="1"/>
  <c r="AC18" i="23"/>
  <c r="T206" i="7"/>
  <c r="CB214" i="2"/>
  <c r="CC215" i="2" l="1"/>
  <c r="CD215" i="2"/>
  <c r="R215" i="7" s="1"/>
  <c r="H318" i="17" s="1"/>
  <c r="O215" i="6"/>
  <c r="V215" i="7" s="1"/>
  <c r="Q215" i="7"/>
  <c r="DK215" i="2"/>
  <c r="CJ215" i="2"/>
  <c r="CL215" i="2" s="1"/>
  <c r="DK214" i="2"/>
  <c r="CI215" i="2"/>
  <c r="CY215" i="2" s="1"/>
  <c r="AC18" i="21"/>
  <c r="AC18" i="1"/>
  <c r="AC11" i="21"/>
  <c r="AC11" i="1"/>
  <c r="G318" i="17"/>
  <c r="DL214" i="2"/>
  <c r="DM214" i="2" s="1"/>
  <c r="S215" i="7"/>
  <c r="I318" i="17" s="1"/>
  <c r="AW210" i="2"/>
  <c r="G210" i="7" s="1"/>
  <c r="AR211" i="2"/>
  <c r="AT210" i="2"/>
  <c r="CG210" i="2" s="1"/>
  <c r="CF210" i="2"/>
  <c r="DS210" i="2" s="1"/>
  <c r="AR216" i="2"/>
  <c r="Q214" i="7"/>
  <c r="G317" i="17" s="1"/>
  <c r="CC214" i="2"/>
  <c r="CD214" i="2"/>
  <c r="DS217" i="2"/>
  <c r="DR217" i="2"/>
  <c r="DB217" i="2"/>
  <c r="AY217" i="2"/>
  <c r="H217" i="7" s="1"/>
  <c r="CG217" i="2"/>
  <c r="X217" i="7"/>
  <c r="K320" i="17" s="1"/>
  <c r="AS217" i="2"/>
  <c r="BL217" i="2" s="1"/>
  <c r="BN217" i="2" s="1"/>
  <c r="O214" i="6"/>
  <c r="L221" i="2" l="1"/>
  <c r="CR215" i="2"/>
  <c r="CX215" i="2"/>
  <c r="CN215" i="2"/>
  <c r="CZ215" i="2"/>
  <c r="U215" i="7"/>
  <c r="Q215" i="6"/>
  <c r="CV215" i="2"/>
  <c r="CT215" i="2"/>
  <c r="CW215" i="2"/>
  <c r="CM215" i="2"/>
  <c r="CU215" i="2"/>
  <c r="CS215" i="2"/>
  <c r="CQ215" i="2"/>
  <c r="CO215" i="2"/>
  <c r="DR210" i="2"/>
  <c r="CP215" i="2"/>
  <c r="CK215" i="2"/>
  <c r="P215" i="6"/>
  <c r="AV215" i="2" s="1"/>
  <c r="CI214" i="2"/>
  <c r="CY214" i="2" s="1"/>
  <c r="DB210" i="2"/>
  <c r="CA210" i="2" s="1"/>
  <c r="Q214" i="6"/>
  <c r="S214" i="7"/>
  <c r="I317" i="17" s="1"/>
  <c r="X210" i="7"/>
  <c r="K313" i="17" s="1"/>
  <c r="AY210" i="2"/>
  <c r="H210" i="7" s="1"/>
  <c r="AS210" i="2"/>
  <c r="BL210" i="2" s="1"/>
  <c r="BN210" i="2" s="1"/>
  <c r="W211" i="7"/>
  <c r="J314" i="17" s="1"/>
  <c r="AW211" i="2"/>
  <c r="G211" i="7" s="1"/>
  <c r="CF211" i="2"/>
  <c r="DB211" i="2" s="1"/>
  <c r="AT211" i="2"/>
  <c r="AS211" i="2" s="1"/>
  <c r="BL211" i="2" s="1"/>
  <c r="CJ214" i="2"/>
  <c r="CV214" i="2" s="1"/>
  <c r="R214" i="7"/>
  <c r="H317" i="17" s="1"/>
  <c r="AT216" i="2"/>
  <c r="CF216" i="2"/>
  <c r="W216" i="7"/>
  <c r="J319" i="17" s="1"/>
  <c r="AW216" i="2"/>
  <c r="G216" i="7" s="1"/>
  <c r="BQ217" i="2"/>
  <c r="BW217" i="2" s="1"/>
  <c r="AX217" i="2"/>
  <c r="G217" i="27" s="1"/>
  <c r="H217" i="27"/>
  <c r="L217" i="27" s="1"/>
  <c r="M217" i="27" s="1"/>
  <c r="N217" i="27" s="1"/>
  <c r="BO217" i="2"/>
  <c r="BU217" i="2" s="1"/>
  <c r="BP217" i="2"/>
  <c r="BV217" i="2" s="1"/>
  <c r="O217" i="7"/>
  <c r="F320" i="17" s="1"/>
  <c r="DT217" i="2"/>
  <c r="DC217" i="2"/>
  <c r="DQ217" i="2"/>
  <c r="CA217" i="2"/>
  <c r="DT210" i="2"/>
  <c r="CB210" i="2" s="1"/>
  <c r="O210" i="7"/>
  <c r="F313" i="17" s="1"/>
  <c r="DQ210" i="2"/>
  <c r="DC210" i="2"/>
  <c r="AX210" i="2"/>
  <c r="G210" i="27" s="1"/>
  <c r="BP210" i="2"/>
  <c r="BV210" i="2" s="1"/>
  <c r="H210" i="27"/>
  <c r="L210" i="27" s="1"/>
  <c r="M210" i="27" s="1"/>
  <c r="N210" i="27" s="1"/>
  <c r="U214" i="7"/>
  <c r="V214" i="7"/>
  <c r="P214" i="6" s="1"/>
  <c r="AV214" i="2" s="1"/>
  <c r="DS211" i="2" l="1"/>
  <c r="CA211" i="2" s="1"/>
  <c r="BO210" i="2"/>
  <c r="BU210" i="2" s="1"/>
  <c r="DR211" i="2"/>
  <c r="CP214" i="2"/>
  <c r="BQ210" i="2"/>
  <c r="BW210" i="2" s="1"/>
  <c r="CM214" i="2"/>
  <c r="CS214" i="2"/>
  <c r="CK214" i="2"/>
  <c r="CW214" i="2"/>
  <c r="CQ214" i="2"/>
  <c r="CO214" i="2"/>
  <c r="CU214" i="2"/>
  <c r="CX214" i="2"/>
  <c r="AY211" i="2"/>
  <c r="H211" i="7" s="1"/>
  <c r="CR214" i="2"/>
  <c r="DJ217" i="2"/>
  <c r="CZ214" i="2"/>
  <c r="CT214" i="2"/>
  <c r="P217" i="2"/>
  <c r="R217" i="2"/>
  <c r="CL214" i="2"/>
  <c r="CN214" i="2"/>
  <c r="T215" i="7"/>
  <c r="X211" i="7"/>
  <c r="K314" i="17" s="1"/>
  <c r="CG211" i="2"/>
  <c r="DC211" i="2" s="1"/>
  <c r="T214" i="7"/>
  <c r="DK210" i="2"/>
  <c r="P217" i="7"/>
  <c r="AC12" i="23"/>
  <c r="AC8" i="23"/>
  <c r="BN211" i="2"/>
  <c r="P211" i="7"/>
  <c r="DJ211" i="2"/>
  <c r="P210" i="2"/>
  <c r="R210" i="2"/>
  <c r="P210" i="7"/>
  <c r="DJ210" i="2"/>
  <c r="DS216" i="2"/>
  <c r="DB216" i="2"/>
  <c r="DR216" i="2"/>
  <c r="O210" i="6"/>
  <c r="V210" i="7" s="1"/>
  <c r="AY216" i="2"/>
  <c r="H216" i="7" s="1"/>
  <c r="AS216" i="2"/>
  <c r="BL216" i="2" s="1"/>
  <c r="BN216" i="2" s="1"/>
  <c r="CG216" i="2"/>
  <c r="O216" i="7" s="1"/>
  <c r="F319" i="17" s="1"/>
  <c r="X216" i="7"/>
  <c r="K319" i="17" s="1"/>
  <c r="H211" i="27"/>
  <c r="L211" i="27" s="1"/>
  <c r="M211" i="27" s="1"/>
  <c r="N211" i="27" s="1"/>
  <c r="AX211" i="2"/>
  <c r="G211" i="27" s="1"/>
  <c r="BQ211" i="2"/>
  <c r="BW211" i="2" s="1"/>
  <c r="BO211" i="2"/>
  <c r="BU211" i="2" s="1"/>
  <c r="BP211" i="2"/>
  <c r="BV211" i="2" s="1"/>
  <c r="CD210" i="2"/>
  <c r="CB217" i="2"/>
  <c r="DL210" i="2"/>
  <c r="DM210" i="2" s="1"/>
  <c r="AC5" i="23"/>
  <c r="AC15" i="23"/>
  <c r="DO222" i="2"/>
  <c r="CC210" i="2"/>
  <c r="Q210" i="7"/>
  <c r="G313" i="17" l="1"/>
  <c r="DT211" i="2"/>
  <c r="O211" i="7"/>
  <c r="F314" i="17" s="1"/>
  <c r="DK217" i="2"/>
  <c r="AC12" i="21"/>
  <c r="AC12" i="1"/>
  <c r="AC8" i="21"/>
  <c r="AC8" i="1"/>
  <c r="DQ211" i="2"/>
  <c r="R211" i="2" s="1"/>
  <c r="S210" i="7"/>
  <c r="I313" i="17" s="1"/>
  <c r="Q210" i="6"/>
  <c r="DP218" i="25"/>
  <c r="DN218" i="25" s="1"/>
  <c r="DP218" i="2"/>
  <c r="DN218" i="2" s="1"/>
  <c r="CI210" i="2"/>
  <c r="CW210" i="2" s="1"/>
  <c r="CJ210" i="2"/>
  <c r="CT210" i="2" s="1"/>
  <c r="R210" i="7"/>
  <c r="H313" i="17" s="1"/>
  <c r="AC5" i="21"/>
  <c r="AC5" i="1"/>
  <c r="AC15" i="1"/>
  <c r="AC15" i="21"/>
  <c r="AC19" i="23"/>
  <c r="DO227" i="2"/>
  <c r="DO225" i="2"/>
  <c r="DO226" i="2"/>
  <c r="DO223" i="2"/>
  <c r="DO224" i="2"/>
  <c r="AC10" i="23"/>
  <c r="CA216" i="2"/>
  <c r="CB211" i="2"/>
  <c r="U210" i="7"/>
  <c r="DT216" i="2"/>
  <c r="CB216" i="2" s="1"/>
  <c r="DC216" i="2"/>
  <c r="DQ216" i="2"/>
  <c r="BQ216" i="2"/>
  <c r="BW216" i="2" s="1"/>
  <c r="BP216" i="2"/>
  <c r="BV216" i="2" s="1"/>
  <c r="BO216" i="2"/>
  <c r="BU216" i="2" s="1"/>
  <c r="AX216" i="2"/>
  <c r="G216" i="27" s="1"/>
  <c r="H216" i="27"/>
  <c r="L216" i="27" s="1"/>
  <c r="M216" i="27" s="1"/>
  <c r="N216" i="27" s="1"/>
  <c r="DL217" i="2"/>
  <c r="DM217" i="2" s="1"/>
  <c r="CD217" i="2"/>
  <c r="CC217" i="2"/>
  <c r="Q217" i="7"/>
  <c r="G320" i="17" s="1"/>
  <c r="O217" i="6"/>
  <c r="J202" i="25"/>
  <c r="M233" i="2" l="1"/>
  <c r="M223" i="2"/>
  <c r="P211" i="2"/>
  <c r="P210" i="6"/>
  <c r="AV210" i="2" s="1"/>
  <c r="T210" i="7" s="1"/>
  <c r="CP210" i="2"/>
  <c r="CR210" i="2"/>
  <c r="CL210" i="2"/>
  <c r="M218" i="2"/>
  <c r="N218" i="2" s="1"/>
  <c r="DU218" i="2" s="1"/>
  <c r="CH218" i="2" s="1"/>
  <c r="M219" i="2"/>
  <c r="DK216" i="2"/>
  <c r="DJ216" i="2"/>
  <c r="R216" i="2"/>
  <c r="P216" i="2"/>
  <c r="CZ210" i="2"/>
  <c r="CN210" i="2"/>
  <c r="CY210" i="2"/>
  <c r="CQ210" i="2"/>
  <c r="CM210" i="2"/>
  <c r="CV210" i="2"/>
  <c r="CS210" i="2"/>
  <c r="CU210" i="2"/>
  <c r="CX210" i="2"/>
  <c r="CK210" i="2"/>
  <c r="CO210" i="2"/>
  <c r="S217" i="7"/>
  <c r="I320" i="17" s="1"/>
  <c r="Q216" i="7"/>
  <c r="DK211" i="2"/>
  <c r="DP219" i="25"/>
  <c r="DN219" i="25" s="1"/>
  <c r="DP219" i="2"/>
  <c r="DN219" i="2" s="1"/>
  <c r="AC19" i="21"/>
  <c r="AC19" i="1"/>
  <c r="AC10" i="21"/>
  <c r="AC10" i="1"/>
  <c r="L220" i="2"/>
  <c r="CC211" i="2"/>
  <c r="Q211" i="7"/>
  <c r="G314" i="17" s="1"/>
  <c r="DL211" i="2"/>
  <c r="DM211" i="2" s="1"/>
  <c r="CD211" i="2"/>
  <c r="O211" i="6"/>
  <c r="P216" i="7"/>
  <c r="O216" i="6"/>
  <c r="DL216" i="2"/>
  <c r="DM216" i="2" s="1"/>
  <c r="CC216" i="2"/>
  <c r="CD216" i="2"/>
  <c r="AC6" i="23"/>
  <c r="AC13" i="23"/>
  <c r="DP222" i="2" s="1"/>
  <c r="DN222" i="2" s="1"/>
  <c r="DO228" i="2"/>
  <c r="DO229" i="2"/>
  <c r="V217" i="7"/>
  <c r="U217" i="7"/>
  <c r="Q217" i="6"/>
  <c r="CI217" i="2"/>
  <c r="CJ217" i="2"/>
  <c r="R217" i="7"/>
  <c r="H320" i="17" s="1"/>
  <c r="DI202" i="25"/>
  <c r="DF202" i="25"/>
  <c r="DE202" i="25"/>
  <c r="DH202" i="25"/>
  <c r="BK202" i="25"/>
  <c r="BJ202" i="25"/>
  <c r="DD202" i="25"/>
  <c r="DG202" i="25"/>
  <c r="BI202" i="25"/>
  <c r="DP222" i="25" l="1"/>
  <c r="DN222" i="25" s="1"/>
  <c r="DP223" i="25"/>
  <c r="DN223" i="25" s="1"/>
  <c r="DP223" i="2"/>
  <c r="DN223" i="2" s="1"/>
  <c r="DP221" i="25"/>
  <c r="DN221" i="25" s="1"/>
  <c r="DP220" i="2"/>
  <c r="DN220" i="2" s="1"/>
  <c r="DP220" i="25"/>
  <c r="DN220" i="25" s="1"/>
  <c r="AB218" i="2"/>
  <c r="X218" i="2"/>
  <c r="AC218" i="2"/>
  <c r="AA218" i="2"/>
  <c r="AF218" i="2"/>
  <c r="W218" i="2"/>
  <c r="AO218" i="2"/>
  <c r="AJ218" i="2"/>
  <c r="AP218" i="2"/>
  <c r="AG218" i="2"/>
  <c r="Z218" i="2"/>
  <c r="S218" i="2"/>
  <c r="AN218" i="2"/>
  <c r="T218" i="2"/>
  <c r="AH218" i="2"/>
  <c r="U218" i="2"/>
  <c r="AM218" i="2"/>
  <c r="AE218" i="2"/>
  <c r="V218" i="2"/>
  <c r="AK218" i="2"/>
  <c r="Y218" i="2"/>
  <c r="AD218" i="2"/>
  <c r="AL218" i="2"/>
  <c r="AI218" i="2"/>
  <c r="AQ218" i="2"/>
  <c r="AR218" i="2" s="1"/>
  <c r="AC6" i="21"/>
  <c r="AC6" i="1"/>
  <c r="AC13" i="21"/>
  <c r="AC13" i="1"/>
  <c r="P217" i="6"/>
  <c r="AV217" i="2" s="1"/>
  <c r="T217" i="7" s="1"/>
  <c r="G319" i="17"/>
  <c r="DP221" i="2"/>
  <c r="DN221" i="2" s="1"/>
  <c r="L219" i="2"/>
  <c r="N219" i="2" s="1"/>
  <c r="M222" i="2"/>
  <c r="M221" i="2"/>
  <c r="N221" i="2" s="1"/>
  <c r="F33" i="13"/>
  <c r="V211" i="7"/>
  <c r="U211" i="7"/>
  <c r="Q211" i="6"/>
  <c r="CJ211" i="2"/>
  <c r="CN211" i="2" s="1"/>
  <c r="CI211" i="2"/>
  <c r="CU211" i="2" s="1"/>
  <c r="R211" i="7"/>
  <c r="H314" i="17" s="1"/>
  <c r="S211" i="7"/>
  <c r="R216" i="7"/>
  <c r="H319" i="17" s="1"/>
  <c r="Q216" i="6"/>
  <c r="CJ216" i="2"/>
  <c r="CL216" i="2" s="1"/>
  <c r="CI216" i="2"/>
  <c r="CU216" i="2" s="1"/>
  <c r="U216" i="7"/>
  <c r="V216" i="7"/>
  <c r="S216" i="7"/>
  <c r="CY217" i="2"/>
  <c r="CQ217" i="2"/>
  <c r="CO217" i="2"/>
  <c r="CS217" i="2"/>
  <c r="CM217" i="2"/>
  <c r="CW217" i="2"/>
  <c r="CP217" i="2"/>
  <c r="CV217" i="2"/>
  <c r="CX217" i="2"/>
  <c r="CR217" i="2"/>
  <c r="CZ217" i="2"/>
  <c r="CT217" i="2"/>
  <c r="CL217" i="2"/>
  <c r="CN217" i="2"/>
  <c r="CK217" i="2"/>
  <c r="CU217" i="2"/>
  <c r="L222" i="2" l="1"/>
  <c r="L223" i="2"/>
  <c r="N223" i="2" s="1"/>
  <c r="AQ223" i="2" s="1"/>
  <c r="M220" i="2"/>
  <c r="N220" i="2" s="1"/>
  <c r="AW218" i="2"/>
  <c r="G218" i="7" s="1"/>
  <c r="W218" i="7"/>
  <c r="J321" i="17" s="1"/>
  <c r="CF218" i="2"/>
  <c r="AT218" i="2"/>
  <c r="AF219" i="2"/>
  <c r="V219" i="2"/>
  <c r="AJ219" i="2"/>
  <c r="AG219" i="2"/>
  <c r="AO219" i="2"/>
  <c r="AH219" i="2"/>
  <c r="AE219" i="2"/>
  <c r="AM219" i="2"/>
  <c r="AD219" i="2"/>
  <c r="AQ219" i="2"/>
  <c r="AK219" i="2"/>
  <c r="U219" i="2"/>
  <c r="AA219" i="2"/>
  <c r="Z219" i="2"/>
  <c r="X219" i="2"/>
  <c r="W219" i="2"/>
  <c r="AN219" i="2"/>
  <c r="AB219" i="2"/>
  <c r="AI219" i="2"/>
  <c r="T219" i="2"/>
  <c r="Y219" i="2"/>
  <c r="AL219" i="2"/>
  <c r="AP219" i="2"/>
  <c r="AC219" i="2"/>
  <c r="S219" i="2"/>
  <c r="DU219" i="2"/>
  <c r="CH219" i="2" s="1"/>
  <c r="N222" i="2"/>
  <c r="AO221" i="2"/>
  <c r="U221" i="2"/>
  <c r="AB221" i="2"/>
  <c r="AN221" i="2"/>
  <c r="AD221" i="2"/>
  <c r="AL221" i="2"/>
  <c r="AI221" i="2"/>
  <c r="AF221" i="2"/>
  <c r="S221" i="2"/>
  <c r="AC221" i="2"/>
  <c r="AA221" i="2"/>
  <c r="AH221" i="2"/>
  <c r="X221" i="2"/>
  <c r="Y221" i="2"/>
  <c r="AK221" i="2"/>
  <c r="AG221" i="2"/>
  <c r="V221" i="2"/>
  <c r="AP221" i="2"/>
  <c r="AE221" i="2"/>
  <c r="Z221" i="2"/>
  <c r="AJ221" i="2"/>
  <c r="AQ221" i="2"/>
  <c r="W221" i="2"/>
  <c r="AM221" i="2"/>
  <c r="T221" i="2"/>
  <c r="DU221" i="2"/>
  <c r="CH221" i="2" s="1"/>
  <c r="CR211" i="2"/>
  <c r="CT211" i="2"/>
  <c r="CP211" i="2"/>
  <c r="CL211" i="2"/>
  <c r="CO216" i="2"/>
  <c r="CY216" i="2"/>
  <c r="CW216" i="2"/>
  <c r="CK216" i="2"/>
  <c r="CV216" i="2"/>
  <c r="P211" i="6"/>
  <c r="AV211" i="2" s="1"/>
  <c r="I314" i="17"/>
  <c r="CS211" i="2"/>
  <c r="CO211" i="2"/>
  <c r="CT216" i="2"/>
  <c r="CZ211" i="2"/>
  <c r="CM216" i="2"/>
  <c r="CZ216" i="2"/>
  <c r="CR216" i="2"/>
  <c r="CX211" i="2"/>
  <c r="CS216" i="2"/>
  <c r="CV211" i="2"/>
  <c r="CX216" i="2"/>
  <c r="CM211" i="2"/>
  <c r="CY211" i="2"/>
  <c r="CP216" i="2"/>
  <c r="CQ211" i="2"/>
  <c r="CN216" i="2"/>
  <c r="CW211" i="2"/>
  <c r="I319" i="17"/>
  <c r="D33" i="13" s="1"/>
  <c r="P216" i="6"/>
  <c r="AV216" i="2" s="1"/>
  <c r="CK211" i="2"/>
  <c r="CQ216" i="2"/>
  <c r="J204" i="25"/>
  <c r="DU223" i="2" l="1"/>
  <c r="CH223" i="2" s="1"/>
  <c r="AR223" i="2" s="1"/>
  <c r="CF223" i="2" s="1"/>
  <c r="AA223" i="2"/>
  <c r="W223" i="2"/>
  <c r="Z223" i="2"/>
  <c r="AD223" i="2"/>
  <c r="AF223" i="2"/>
  <c r="S223" i="2"/>
  <c r="AC223" i="2"/>
  <c r="AE223" i="2"/>
  <c r="T223" i="2"/>
  <c r="AI223" i="2"/>
  <c r="Y223" i="2"/>
  <c r="AM223" i="2"/>
  <c r="AB223" i="2"/>
  <c r="AO223" i="2"/>
  <c r="AK223" i="2"/>
  <c r="X223" i="2"/>
  <c r="U223" i="2"/>
  <c r="V223" i="2"/>
  <c r="T222" i="2"/>
  <c r="AL223" i="2"/>
  <c r="AP223" i="2"/>
  <c r="AH223" i="2"/>
  <c r="AN223" i="2"/>
  <c r="AJ223" i="2"/>
  <c r="AG223" i="2"/>
  <c r="DU220" i="2"/>
  <c r="CH220" i="2" s="1"/>
  <c r="AO220" i="2"/>
  <c r="AJ220" i="2"/>
  <c r="T220" i="2"/>
  <c r="AQ220" i="2"/>
  <c r="Y220" i="2"/>
  <c r="X220" i="2"/>
  <c r="AB220" i="2"/>
  <c r="S220" i="2"/>
  <c r="AA220" i="2"/>
  <c r="AD220" i="2"/>
  <c r="AP220" i="2"/>
  <c r="Z220" i="2"/>
  <c r="AI220" i="2"/>
  <c r="AF220" i="2"/>
  <c r="W220" i="2"/>
  <c r="AM220" i="2"/>
  <c r="AH220" i="2"/>
  <c r="U220" i="2"/>
  <c r="AN220" i="2"/>
  <c r="AG220" i="2"/>
  <c r="AL220" i="2"/>
  <c r="AK220" i="2"/>
  <c r="V220" i="2"/>
  <c r="AE220" i="2"/>
  <c r="AC220" i="2"/>
  <c r="AS218" i="2"/>
  <c r="BL218" i="2" s="1"/>
  <c r="X218" i="7"/>
  <c r="K321" i="17" s="1"/>
  <c r="AY218" i="2"/>
  <c r="H218" i="7" s="1"/>
  <c r="CG218" i="2"/>
  <c r="DB218" i="2"/>
  <c r="DR218" i="2"/>
  <c r="DS218" i="2"/>
  <c r="CA218" i="2" s="1"/>
  <c r="T216" i="7"/>
  <c r="T211" i="7"/>
  <c r="DU222" i="2"/>
  <c r="CH222" i="2" s="1"/>
  <c r="AC222" i="2"/>
  <c r="AN222" i="2"/>
  <c r="AG222" i="2"/>
  <c r="AA222" i="2"/>
  <c r="AI222" i="2"/>
  <c r="AP222" i="2"/>
  <c r="AB222" i="2"/>
  <c r="AD222" i="2"/>
  <c r="AE222" i="2"/>
  <c r="AH222" i="2"/>
  <c r="Y222" i="2"/>
  <c r="AL222" i="2"/>
  <c r="X222" i="2"/>
  <c r="AJ222" i="2"/>
  <c r="S222" i="2"/>
  <c r="Z222" i="2"/>
  <c r="AQ222" i="2"/>
  <c r="AM222" i="2"/>
  <c r="V222" i="2"/>
  <c r="AF222" i="2"/>
  <c r="AO222" i="2"/>
  <c r="AK222" i="2"/>
  <c r="W222" i="2"/>
  <c r="U222" i="2"/>
  <c r="AR219" i="2"/>
  <c r="AR221" i="2"/>
  <c r="G33" i="13"/>
  <c r="BJ204" i="25"/>
  <c r="DE204" i="25"/>
  <c r="DD204" i="25"/>
  <c r="DH204" i="25"/>
  <c r="DF204" i="25"/>
  <c r="BI204" i="25"/>
  <c r="DI204" i="25"/>
  <c r="BK204" i="25"/>
  <c r="DG204" i="25"/>
  <c r="AT223" i="2" l="1"/>
  <c r="AW223" i="2"/>
  <c r="G223" i="7" s="1"/>
  <c r="W223" i="7"/>
  <c r="J326" i="17" s="1"/>
  <c r="AR220" i="2"/>
  <c r="DB223" i="2"/>
  <c r="DR223" i="2"/>
  <c r="DS223" i="2"/>
  <c r="AS223" i="2"/>
  <c r="BL223" i="2" s="1"/>
  <c r="BN223" i="2" s="1"/>
  <c r="CG223" i="2"/>
  <c r="AY223" i="2"/>
  <c r="H223" i="7" s="1"/>
  <c r="X223" i="7"/>
  <c r="K326" i="17" s="1"/>
  <c r="CF220" i="2"/>
  <c r="W220" i="7"/>
  <c r="J323" i="17" s="1"/>
  <c r="AT220" i="2"/>
  <c r="AW220" i="2"/>
  <c r="G220" i="7" s="1"/>
  <c r="DJ218" i="2"/>
  <c r="BN218" i="2"/>
  <c r="P218" i="7"/>
  <c r="O218" i="7"/>
  <c r="F321" i="17" s="1"/>
  <c r="DC218" i="2"/>
  <c r="DQ218" i="2"/>
  <c r="DT218" i="2"/>
  <c r="BQ218" i="2"/>
  <c r="BW218" i="2" s="1"/>
  <c r="H218" i="27"/>
  <c r="L218" i="27" s="1"/>
  <c r="M218" i="27" s="1"/>
  <c r="N218" i="27" s="1"/>
  <c r="AX218" i="2"/>
  <c r="G218" i="27" s="1"/>
  <c r="BO218" i="2"/>
  <c r="BU218" i="2" s="1"/>
  <c r="BP218" i="2"/>
  <c r="BV218" i="2" s="1"/>
  <c r="AR222" i="2"/>
  <c r="W219" i="7"/>
  <c r="J322" i="17" s="1"/>
  <c r="CF219" i="2"/>
  <c r="AW219" i="2"/>
  <c r="G219" i="7" s="1"/>
  <c r="AT219" i="2"/>
  <c r="AT221" i="2"/>
  <c r="AW221" i="2"/>
  <c r="G221" i="7" s="1"/>
  <c r="CF221" i="2"/>
  <c r="W221" i="7"/>
  <c r="J324" i="17" s="1"/>
  <c r="CA223" i="2" l="1"/>
  <c r="AW222" i="2"/>
  <c r="G222" i="7" s="1"/>
  <c r="AT222" i="2"/>
  <c r="W222" i="7"/>
  <c r="J325" i="17" s="1"/>
  <c r="CF222" i="2"/>
  <c r="AS220" i="2"/>
  <c r="BL220" i="2" s="1"/>
  <c r="BN220" i="2" s="1"/>
  <c r="CG220" i="2"/>
  <c r="X220" i="7"/>
  <c r="K323" i="17" s="1"/>
  <c r="AY220" i="2"/>
  <c r="H220" i="7" s="1"/>
  <c r="DR220" i="2"/>
  <c r="DS220" i="2"/>
  <c r="DB220" i="2"/>
  <c r="DC223" i="2"/>
  <c r="DQ223" i="2"/>
  <c r="O223" i="7"/>
  <c r="F326" i="17" s="1"/>
  <c r="DT223" i="2"/>
  <c r="CB223" i="2" s="1"/>
  <c r="H223" i="27"/>
  <c r="L223" i="27" s="1"/>
  <c r="M223" i="27" s="1"/>
  <c r="N223" i="27" s="1"/>
  <c r="BO223" i="2"/>
  <c r="BU223" i="2" s="1"/>
  <c r="BP223" i="2"/>
  <c r="BV223" i="2" s="1"/>
  <c r="AX223" i="2"/>
  <c r="G223" i="27" s="1"/>
  <c r="BQ223" i="2"/>
  <c r="BW223" i="2" s="1"/>
  <c r="P223" i="7"/>
  <c r="CB218" i="2"/>
  <c r="R218" i="2"/>
  <c r="P218" i="2"/>
  <c r="AD3" i="23"/>
  <c r="AD8" i="23"/>
  <c r="DO230" i="2"/>
  <c r="X219" i="7"/>
  <c r="K322" i="17" s="1"/>
  <c r="AS219" i="2"/>
  <c r="BL219" i="2" s="1"/>
  <c r="AY219" i="2"/>
  <c r="H219" i="7" s="1"/>
  <c r="CG219" i="2"/>
  <c r="DR219" i="2"/>
  <c r="DB219" i="2"/>
  <c r="DS219" i="2"/>
  <c r="CG221" i="2"/>
  <c r="O221" i="7" s="1"/>
  <c r="F324" i="17" s="1"/>
  <c r="X221" i="7"/>
  <c r="K324" i="17" s="1"/>
  <c r="AS221" i="2"/>
  <c r="BL221" i="2" s="1"/>
  <c r="BN221" i="2" s="1"/>
  <c r="AY221" i="2"/>
  <c r="H221" i="7" s="1"/>
  <c r="X222" i="7"/>
  <c r="K325" i="17" s="1"/>
  <c r="AY222" i="2"/>
  <c r="H222" i="7" s="1"/>
  <c r="AS222" i="2"/>
  <c r="BL222" i="2" s="1"/>
  <c r="BN222" i="2" s="1"/>
  <c r="CG222" i="2"/>
  <c r="DB222" i="2"/>
  <c r="DS222" i="2"/>
  <c r="DR222" i="2"/>
  <c r="DR221" i="2"/>
  <c r="DS221" i="2"/>
  <c r="DB221" i="2"/>
  <c r="J217" i="25"/>
  <c r="DK223" i="2" l="1"/>
  <c r="DJ223" i="2"/>
  <c r="R223" i="2"/>
  <c r="P223" i="2"/>
  <c r="DK218" i="2"/>
  <c r="BN219" i="2"/>
  <c r="CC223" i="2"/>
  <c r="DL223" i="2"/>
  <c r="DM223" i="2" s="1"/>
  <c r="O223" i="6"/>
  <c r="CD223" i="2"/>
  <c r="Q223" i="7"/>
  <c r="G326" i="17" s="1"/>
  <c r="CA220" i="2"/>
  <c r="CD220" i="2" s="1"/>
  <c r="CA222" i="2"/>
  <c r="DT220" i="2"/>
  <c r="DC220" i="2"/>
  <c r="O220" i="7"/>
  <c r="F323" i="17" s="1"/>
  <c r="DQ220" i="2"/>
  <c r="BO220" i="2"/>
  <c r="BU220" i="2" s="1"/>
  <c r="BP220" i="2"/>
  <c r="BV220" i="2" s="1"/>
  <c r="BQ220" i="2"/>
  <c r="BW220" i="2" s="1"/>
  <c r="H220" i="27"/>
  <c r="L220" i="27" s="1"/>
  <c r="M220" i="27" s="1"/>
  <c r="N220" i="27" s="1"/>
  <c r="AX220" i="2"/>
  <c r="G220" i="27" s="1"/>
  <c r="DL218" i="2"/>
  <c r="DM218" i="2" s="1"/>
  <c r="Q218" i="7"/>
  <c r="G321" i="17" s="1"/>
  <c r="CD218" i="2"/>
  <c r="CC218" i="2"/>
  <c r="O218" i="6"/>
  <c r="AD3" i="1"/>
  <c r="AD3" i="21"/>
  <c r="AD8" i="21"/>
  <c r="AD8" i="1"/>
  <c r="CA219" i="2"/>
  <c r="O219" i="7"/>
  <c r="F322" i="17" s="1"/>
  <c r="DT219" i="2"/>
  <c r="DQ219" i="2"/>
  <c r="DC219" i="2"/>
  <c r="AX219" i="2"/>
  <c r="G219" i="27" s="1"/>
  <c r="H219" i="27"/>
  <c r="L219" i="27" s="1"/>
  <c r="M219" i="27" s="1"/>
  <c r="N219" i="27" s="1"/>
  <c r="BQ219" i="2"/>
  <c r="BW219" i="2" s="1"/>
  <c r="BP219" i="2"/>
  <c r="BV219" i="2" s="1"/>
  <c r="BO219" i="2"/>
  <c r="BU219" i="2" s="1"/>
  <c r="CA221" i="2"/>
  <c r="AX222" i="2"/>
  <c r="G222" i="27" s="1"/>
  <c r="BQ222" i="2"/>
  <c r="BW222" i="2" s="1"/>
  <c r="H222" i="27"/>
  <c r="L222" i="27" s="1"/>
  <c r="M222" i="27" s="1"/>
  <c r="N222" i="27" s="1"/>
  <c r="BO222" i="2"/>
  <c r="BU222" i="2" s="1"/>
  <c r="BP222" i="2"/>
  <c r="BV222" i="2" s="1"/>
  <c r="AX221" i="2"/>
  <c r="G221" i="27" s="1"/>
  <c r="H221" i="27"/>
  <c r="L221" i="27" s="1"/>
  <c r="M221" i="27" s="1"/>
  <c r="N221" i="27" s="1"/>
  <c r="BO221" i="2"/>
  <c r="BU221" i="2" s="1"/>
  <c r="BQ221" i="2"/>
  <c r="BW221" i="2" s="1"/>
  <c r="BP221" i="2"/>
  <c r="BV221" i="2" s="1"/>
  <c r="O222" i="7"/>
  <c r="F325" i="17" s="1"/>
  <c r="DQ222" i="2"/>
  <c r="DT222" i="2"/>
  <c r="DC222" i="2"/>
  <c r="DC221" i="2"/>
  <c r="DQ221" i="2"/>
  <c r="DT221" i="2"/>
  <c r="BK217" i="25"/>
  <c r="DF217" i="25"/>
  <c r="DE217" i="25"/>
  <c r="BJ217" i="25"/>
  <c r="DH217" i="25"/>
  <c r="DG217" i="25"/>
  <c r="DD217" i="25"/>
  <c r="DI217" i="25"/>
  <c r="BI217" i="25"/>
  <c r="M232" i="2" l="1"/>
  <c r="P222" i="7"/>
  <c r="P219" i="7"/>
  <c r="DJ222" i="2"/>
  <c r="DJ221" i="2"/>
  <c r="R221" i="2"/>
  <c r="P221" i="2"/>
  <c r="AD18" i="21"/>
  <c r="AD18" i="1"/>
  <c r="AD15" i="21"/>
  <c r="AD15" i="1"/>
  <c r="AC14" i="1"/>
  <c r="AC14" i="21"/>
  <c r="P222" i="2"/>
  <c r="AD13" i="21" s="1"/>
  <c r="R222" i="2"/>
  <c r="DJ220" i="2"/>
  <c r="CB220" i="2"/>
  <c r="R220" i="2"/>
  <c r="P220" i="2"/>
  <c r="DJ219" i="2"/>
  <c r="R219" i="2"/>
  <c r="P219" i="2"/>
  <c r="AD4" i="23"/>
  <c r="AD11" i="23"/>
  <c r="AD2" i="23"/>
  <c r="AD5" i="23"/>
  <c r="P220" i="7"/>
  <c r="V218" i="7"/>
  <c r="U218" i="7"/>
  <c r="S218" i="7"/>
  <c r="Q218" i="6"/>
  <c r="CI218" i="2"/>
  <c r="CJ218" i="2"/>
  <c r="R218" i="7"/>
  <c r="H321" i="17" s="1"/>
  <c r="CJ223" i="2"/>
  <c r="Q223" i="6"/>
  <c r="CI223" i="2"/>
  <c r="R223" i="7"/>
  <c r="H326" i="17" s="1"/>
  <c r="U223" i="7"/>
  <c r="V223" i="7"/>
  <c r="AD15" i="23"/>
  <c r="AD18" i="23"/>
  <c r="S223" i="7"/>
  <c r="I326" i="17" s="1"/>
  <c r="AC14" i="23"/>
  <c r="AD13" i="23"/>
  <c r="CI220" i="2"/>
  <c r="R220" i="7"/>
  <c r="H323" i="17" s="1"/>
  <c r="Q220" i="6"/>
  <c r="CJ220" i="2"/>
  <c r="CB219" i="2"/>
  <c r="DO231" i="2"/>
  <c r="DO232" i="2"/>
  <c r="AD6" i="23"/>
  <c r="AD17" i="23"/>
  <c r="CB222" i="2"/>
  <c r="DO234" i="2"/>
  <c r="DO235" i="2"/>
  <c r="DO233" i="2"/>
  <c r="P221" i="7"/>
  <c r="CB221" i="2"/>
  <c r="L230" i="2" l="1"/>
  <c r="M230" i="2"/>
  <c r="DK221" i="2"/>
  <c r="DL220" i="2"/>
  <c r="DM220" i="2" s="1"/>
  <c r="DK222" i="2"/>
  <c r="Q220" i="7"/>
  <c r="G323" i="17" s="1"/>
  <c r="DP224" i="2"/>
  <c r="DN224" i="2" s="1"/>
  <c r="DP224" i="25"/>
  <c r="DN224" i="25" s="1"/>
  <c r="DP225" i="2"/>
  <c r="DN225" i="2" s="1"/>
  <c r="DP225" i="25"/>
  <c r="DN225" i="25" s="1"/>
  <c r="AD13" i="1"/>
  <c r="L224" i="2"/>
  <c r="AD4" i="21"/>
  <c r="AD4" i="1"/>
  <c r="AD11" i="21"/>
  <c r="AD11" i="1"/>
  <c r="P223" i="6"/>
  <c r="AV223" i="2" s="1"/>
  <c r="AD17" i="21"/>
  <c r="AD17" i="1"/>
  <c r="AD6" i="21"/>
  <c r="AD6" i="1"/>
  <c r="DK220" i="2"/>
  <c r="CC220" i="2"/>
  <c r="CM220" i="2" s="1"/>
  <c r="O220" i="6"/>
  <c r="U220" i="7" s="1"/>
  <c r="AD5" i="21"/>
  <c r="AD5" i="1"/>
  <c r="DK219" i="2"/>
  <c r="AD2" i="21"/>
  <c r="AD2" i="1"/>
  <c r="CW218" i="2"/>
  <c r="CM218" i="2"/>
  <c r="CU218" i="2"/>
  <c r="CS218" i="2"/>
  <c r="CY218" i="2"/>
  <c r="CQ218" i="2"/>
  <c r="CO218" i="2"/>
  <c r="CK218" i="2"/>
  <c r="I321" i="17"/>
  <c r="P218" i="6"/>
  <c r="AV218" i="2" s="1"/>
  <c r="DP226" i="25"/>
  <c r="DN226" i="25" s="1"/>
  <c r="DP226" i="2"/>
  <c r="DN226" i="2" s="1"/>
  <c r="CS223" i="2"/>
  <c r="CO223" i="2"/>
  <c r="CQ223" i="2"/>
  <c r="CY223" i="2"/>
  <c r="CW223" i="2"/>
  <c r="CU223" i="2"/>
  <c r="CK223" i="2"/>
  <c r="CM223" i="2"/>
  <c r="CN223" i="2"/>
  <c r="CL223" i="2"/>
  <c r="CT223" i="2"/>
  <c r="CZ223" i="2"/>
  <c r="CP223" i="2"/>
  <c r="CX223" i="2"/>
  <c r="CR223" i="2"/>
  <c r="CV223" i="2"/>
  <c r="DP228" i="25"/>
  <c r="DN228" i="25" s="1"/>
  <c r="DP228" i="2"/>
  <c r="DN228" i="2" s="1"/>
  <c r="CZ218" i="2"/>
  <c r="CV218" i="2"/>
  <c r="CP218" i="2"/>
  <c r="CR218" i="2"/>
  <c r="CX218" i="2"/>
  <c r="CL218" i="2"/>
  <c r="CT218" i="2"/>
  <c r="CN218" i="2"/>
  <c r="Q219" i="7"/>
  <c r="G322" i="17" s="1"/>
  <c r="Q221" i="7"/>
  <c r="G324" i="17" s="1"/>
  <c r="CC219" i="2"/>
  <c r="O219" i="6"/>
  <c r="U219" i="7" s="1"/>
  <c r="CD219" i="2"/>
  <c r="DL219" i="2"/>
  <c r="DM219" i="2" s="1"/>
  <c r="DP230" i="2"/>
  <c r="DN230" i="2" s="1"/>
  <c r="DP230" i="25"/>
  <c r="DN230" i="25" s="1"/>
  <c r="DP227" i="25"/>
  <c r="DN227" i="25" s="1"/>
  <c r="DP227" i="2"/>
  <c r="DN227" i="2" s="1"/>
  <c r="DL221" i="2"/>
  <c r="DM221" i="2" s="1"/>
  <c r="O221" i="6"/>
  <c r="CC221" i="2"/>
  <c r="CD221" i="2"/>
  <c r="Q222" i="7"/>
  <c r="G325" i="17" s="1"/>
  <c r="O222" i="6"/>
  <c r="CD222" i="2"/>
  <c r="DL222" i="2"/>
  <c r="DM222" i="2" s="1"/>
  <c r="CC222" i="2"/>
  <c r="N230" i="2" l="1"/>
  <c r="L232" i="2"/>
  <c r="N232" i="2" s="1"/>
  <c r="AI232" i="2" s="1"/>
  <c r="L227" i="2"/>
  <c r="AI230" i="2"/>
  <c r="AP230" i="2"/>
  <c r="W230" i="2"/>
  <c r="AF230" i="2"/>
  <c r="AH230" i="2"/>
  <c r="Z230" i="2"/>
  <c r="AK230" i="2"/>
  <c r="U230" i="2"/>
  <c r="AB230" i="2"/>
  <c r="AN230" i="2"/>
  <c r="Y230" i="2"/>
  <c r="S230" i="2"/>
  <c r="AG230" i="2"/>
  <c r="AD230" i="2"/>
  <c r="AO230" i="2"/>
  <c r="AE230" i="2"/>
  <c r="V230" i="2"/>
  <c r="AM230" i="2"/>
  <c r="AC230" i="2"/>
  <c r="X230" i="2"/>
  <c r="AQ230" i="2"/>
  <c r="AL230" i="2"/>
  <c r="AA230" i="2"/>
  <c r="T230" i="2"/>
  <c r="AJ230" i="2"/>
  <c r="DU230" i="2"/>
  <c r="CH230" i="2" s="1"/>
  <c r="AR230" i="2" s="1"/>
  <c r="AT230" i="2" s="1"/>
  <c r="M225" i="2"/>
  <c r="L225" i="2"/>
  <c r="T223" i="7"/>
  <c r="CW220" i="2"/>
  <c r="L231" i="2"/>
  <c r="L226" i="2"/>
  <c r="M224" i="2"/>
  <c r="N224" i="2" s="1"/>
  <c r="M226" i="2"/>
  <c r="CN220" i="2"/>
  <c r="CY220" i="2"/>
  <c r="CZ220" i="2"/>
  <c r="CP220" i="2"/>
  <c r="CV220" i="2"/>
  <c r="CU220" i="2"/>
  <c r="AO232" i="2"/>
  <c r="AN232" i="2"/>
  <c r="AF232" i="2"/>
  <c r="U232" i="2"/>
  <c r="Y232" i="2"/>
  <c r="Z232" i="2"/>
  <c r="AP232" i="2"/>
  <c r="AD232" i="2"/>
  <c r="AC232" i="2"/>
  <c r="T232" i="2"/>
  <c r="AK232" i="2"/>
  <c r="S232" i="2"/>
  <c r="V232" i="2"/>
  <c r="AE232" i="2"/>
  <c r="AM232" i="2"/>
  <c r="AG232" i="2"/>
  <c r="AQ232" i="2"/>
  <c r="CR220" i="2"/>
  <c r="CO220" i="2"/>
  <c r="CX220" i="2"/>
  <c r="CK220" i="2"/>
  <c r="CQ220" i="2"/>
  <c r="CL220" i="2"/>
  <c r="V220" i="7"/>
  <c r="M227" i="2"/>
  <c r="N227" i="2" s="1"/>
  <c r="L228" i="2"/>
  <c r="F34" i="13"/>
  <c r="S220" i="7"/>
  <c r="I323" i="17" s="1"/>
  <c r="M229" i="2"/>
  <c r="CS220" i="2"/>
  <c r="CT220" i="2"/>
  <c r="M228" i="2"/>
  <c r="T218" i="7"/>
  <c r="V219" i="7"/>
  <c r="Q219" i="6"/>
  <c r="S219" i="7"/>
  <c r="I322" i="17" s="1"/>
  <c r="CI219" i="2"/>
  <c r="CM219" i="2" s="1"/>
  <c r="R219" i="7"/>
  <c r="H322" i="17" s="1"/>
  <c r="CJ219" i="2"/>
  <c r="CL219" i="2" s="1"/>
  <c r="S222" i="7"/>
  <c r="CJ222" i="2"/>
  <c r="CV222" i="2" s="1"/>
  <c r="CI222" i="2"/>
  <c r="CM222" i="2" s="1"/>
  <c r="Q222" i="6"/>
  <c r="R222" i="7"/>
  <c r="H325" i="17" s="1"/>
  <c r="U222" i="7"/>
  <c r="V222" i="7"/>
  <c r="Q221" i="6"/>
  <c r="R221" i="7"/>
  <c r="H324" i="17" s="1"/>
  <c r="CI221" i="2"/>
  <c r="CU221" i="2" s="1"/>
  <c r="CJ221" i="2"/>
  <c r="CV221" i="2" s="1"/>
  <c r="S221" i="7"/>
  <c r="I324" i="17" s="1"/>
  <c r="U221" i="7"/>
  <c r="V221" i="7"/>
  <c r="AJ232" i="2" l="1"/>
  <c r="AL232" i="2"/>
  <c r="AH232" i="2"/>
  <c r="W232" i="2"/>
  <c r="AA232" i="2"/>
  <c r="CF230" i="2"/>
  <c r="W230" i="7"/>
  <c r="J333" i="17" s="1"/>
  <c r="AW230" i="2"/>
  <c r="G230" i="7" s="1"/>
  <c r="AB232" i="2"/>
  <c r="X232" i="2"/>
  <c r="N225" i="2"/>
  <c r="AP225" i="2" s="1"/>
  <c r="N226" i="2"/>
  <c r="AE226" i="2" s="1"/>
  <c r="DU225" i="2"/>
  <c r="CH225" i="2" s="1"/>
  <c r="AL225" i="2"/>
  <c r="AC225" i="2"/>
  <c r="U225" i="2"/>
  <c r="AN224" i="2"/>
  <c r="X224" i="2"/>
  <c r="AI224" i="2"/>
  <c r="AK224" i="2"/>
  <c r="AH224" i="2"/>
  <c r="AJ224" i="2"/>
  <c r="AC224" i="2"/>
  <c r="AO224" i="2"/>
  <c r="AD224" i="2"/>
  <c r="Y224" i="2"/>
  <c r="S224" i="2"/>
  <c r="AQ224" i="2"/>
  <c r="AA224" i="2"/>
  <c r="W224" i="2"/>
  <c r="AL224" i="2"/>
  <c r="V224" i="2"/>
  <c r="AE224" i="2"/>
  <c r="AB224" i="2"/>
  <c r="AF224" i="2"/>
  <c r="T224" i="2"/>
  <c r="AG224" i="2"/>
  <c r="Z224" i="2"/>
  <c r="U224" i="2"/>
  <c r="AP224" i="2"/>
  <c r="AM224" i="2"/>
  <c r="DU224" i="2"/>
  <c r="CH224" i="2" s="1"/>
  <c r="P219" i="6"/>
  <c r="AV219" i="2" s="1"/>
  <c r="P220" i="6"/>
  <c r="AV220" i="2" s="1"/>
  <c r="AC227" i="2"/>
  <c r="AO227" i="2"/>
  <c r="AJ227" i="2"/>
  <c r="X227" i="2"/>
  <c r="AI227" i="2"/>
  <c r="AD227" i="2"/>
  <c r="AB227" i="2"/>
  <c r="AN227" i="2"/>
  <c r="AG227" i="2"/>
  <c r="AE227" i="2"/>
  <c r="AP227" i="2"/>
  <c r="V227" i="2"/>
  <c r="AL227" i="2"/>
  <c r="U227" i="2"/>
  <c r="AF227" i="2"/>
  <c r="W227" i="2"/>
  <c r="S227" i="2"/>
  <c r="Z227" i="2"/>
  <c r="T227" i="2"/>
  <c r="AA227" i="2"/>
  <c r="AK227" i="2"/>
  <c r="AM227" i="2"/>
  <c r="AQ227" i="2"/>
  <c r="Y227" i="2"/>
  <c r="AH227" i="2"/>
  <c r="N228" i="2"/>
  <c r="DU227" i="2"/>
  <c r="CH227" i="2" s="1"/>
  <c r="CO219" i="2"/>
  <c r="CY219" i="2"/>
  <c r="CQ219" i="2"/>
  <c r="CK219" i="2"/>
  <c r="CV219" i="2"/>
  <c r="CX219" i="2"/>
  <c r="CR219" i="2"/>
  <c r="CU219" i="2"/>
  <c r="CT219" i="2"/>
  <c r="CW219" i="2"/>
  <c r="CP219" i="2"/>
  <c r="CZ219" i="2"/>
  <c r="CN219" i="2"/>
  <c r="CS219" i="2"/>
  <c r="X230" i="7"/>
  <c r="K333" i="17" s="1"/>
  <c r="CG230" i="2"/>
  <c r="AY230" i="2"/>
  <c r="H230" i="7" s="1"/>
  <c r="AS230" i="2"/>
  <c r="BL230" i="2" s="1"/>
  <c r="BN230" i="2" s="1"/>
  <c r="DR230" i="2"/>
  <c r="DB230" i="2"/>
  <c r="DS230" i="2"/>
  <c r="P221" i="6"/>
  <c r="AV221" i="2" s="1"/>
  <c r="CP221" i="2"/>
  <c r="CL221" i="2"/>
  <c r="CX221" i="2"/>
  <c r="CN221" i="2"/>
  <c r="CZ221" i="2"/>
  <c r="CK222" i="2"/>
  <c r="CY222" i="2"/>
  <c r="CW222" i="2"/>
  <c r="CO222" i="2"/>
  <c r="CS222" i="2"/>
  <c r="CU222" i="2"/>
  <c r="CQ222" i="2"/>
  <c r="CT221" i="2"/>
  <c r="CR221" i="2"/>
  <c r="CS221" i="2"/>
  <c r="CR222" i="2"/>
  <c r="CT222" i="2"/>
  <c r="CO221" i="2"/>
  <c r="CP222" i="2"/>
  <c r="CY221" i="2"/>
  <c r="CZ222" i="2"/>
  <c r="CQ221" i="2"/>
  <c r="CL222" i="2"/>
  <c r="CM221" i="2"/>
  <c r="CX222" i="2"/>
  <c r="CW221" i="2"/>
  <c r="I325" i="17"/>
  <c r="P222" i="6"/>
  <c r="AV222" i="2" s="1"/>
  <c r="CK221" i="2"/>
  <c r="D34" i="13"/>
  <c r="CN222" i="2"/>
  <c r="AD225" i="2" l="1"/>
  <c r="Y225" i="2"/>
  <c r="X225" i="2"/>
  <c r="AK225" i="2"/>
  <c r="T225" i="2"/>
  <c r="AA225" i="2"/>
  <c r="AM225" i="2"/>
  <c r="AQ225" i="2"/>
  <c r="AR225" i="2" s="1"/>
  <c r="W226" i="2"/>
  <c r="V225" i="2"/>
  <c r="AG225" i="2"/>
  <c r="Z225" i="2"/>
  <c r="DU226" i="2"/>
  <c r="CH226" i="2" s="1"/>
  <c r="AL226" i="2"/>
  <c r="Z226" i="2"/>
  <c r="AK226" i="2"/>
  <c r="AO226" i="2"/>
  <c r="AJ226" i="2"/>
  <c r="U226" i="2"/>
  <c r="Y226" i="2"/>
  <c r="AH226" i="2"/>
  <c r="AF226" i="2"/>
  <c r="AQ226" i="2"/>
  <c r="X226" i="2"/>
  <c r="AA226" i="2"/>
  <c r="AM226" i="2"/>
  <c r="AC226" i="2"/>
  <c r="AG226" i="2"/>
  <c r="S226" i="2"/>
  <c r="AP226" i="2"/>
  <c r="T226" i="2"/>
  <c r="AB226" i="2"/>
  <c r="V226" i="2"/>
  <c r="Z228" i="2"/>
  <c r="AE225" i="2"/>
  <c r="AI226" i="2"/>
  <c r="W225" i="2"/>
  <c r="AF225" i="2"/>
  <c r="AD226" i="2"/>
  <c r="AN226" i="2"/>
  <c r="DU228" i="2"/>
  <c r="CH228" i="2" s="1"/>
  <c r="AO225" i="2"/>
  <c r="AJ225" i="2"/>
  <c r="AI225" i="2"/>
  <c r="AB225" i="2"/>
  <c r="AH225" i="2"/>
  <c r="AN225" i="2"/>
  <c r="S225" i="2"/>
  <c r="V228" i="2"/>
  <c r="X228" i="2"/>
  <c r="AO228" i="2"/>
  <c r="AR224" i="2"/>
  <c r="W224" i="7" s="1"/>
  <c r="J327" i="17" s="1"/>
  <c r="U228" i="2"/>
  <c r="AJ228" i="2"/>
  <c r="T219" i="7"/>
  <c r="AM228" i="2"/>
  <c r="AC228" i="2"/>
  <c r="W228" i="2"/>
  <c r="T228" i="2"/>
  <c r="AD228" i="2"/>
  <c r="AF228" i="2"/>
  <c r="Y228" i="2"/>
  <c r="AB228" i="2"/>
  <c r="AE228" i="2"/>
  <c r="AA228" i="2"/>
  <c r="AK228" i="2"/>
  <c r="AG228" i="2"/>
  <c r="AN228" i="2"/>
  <c r="AP228" i="2"/>
  <c r="AL228" i="2"/>
  <c r="CF225" i="2"/>
  <c r="AT225" i="2"/>
  <c r="AW225" i="2"/>
  <c r="G225" i="7" s="1"/>
  <c r="W225" i="7"/>
  <c r="J328" i="17" s="1"/>
  <c r="AI228" i="2"/>
  <c r="AR227" i="2"/>
  <c r="S228" i="2"/>
  <c r="AQ228" i="2"/>
  <c r="AH228" i="2"/>
  <c r="T220" i="7"/>
  <c r="T222" i="7"/>
  <c r="T221" i="7"/>
  <c r="J218" i="25"/>
  <c r="CA230" i="2"/>
  <c r="DJ230" i="2" s="1"/>
  <c r="BP230" i="2"/>
  <c r="BV230" i="2" s="1"/>
  <c r="BO230" i="2"/>
  <c r="BU230" i="2" s="1"/>
  <c r="H230" i="27"/>
  <c r="L230" i="27" s="1"/>
  <c r="M230" i="27" s="1"/>
  <c r="N230" i="27" s="1"/>
  <c r="AX230" i="2"/>
  <c r="G230" i="27" s="1"/>
  <c r="BQ230" i="2"/>
  <c r="BW230" i="2" s="1"/>
  <c r="O230" i="7"/>
  <c r="F333" i="17" s="1"/>
  <c r="DQ230" i="2"/>
  <c r="DT230" i="2"/>
  <c r="DC230" i="2"/>
  <c r="G34" i="13"/>
  <c r="AR226" i="2" l="1"/>
  <c r="AR228" i="2"/>
  <c r="P230" i="2"/>
  <c r="R230" i="2"/>
  <c r="AT224" i="2"/>
  <c r="CG224" i="2" s="1"/>
  <c r="P230" i="7"/>
  <c r="AW224" i="2"/>
  <c r="G224" i="7" s="1"/>
  <c r="CF224" i="2"/>
  <c r="DS224" i="2" s="1"/>
  <c r="X225" i="7"/>
  <c r="K328" i="17" s="1"/>
  <c r="AS225" i="2"/>
  <c r="BL225" i="2" s="1"/>
  <c r="BN225" i="2" s="1"/>
  <c r="CG225" i="2"/>
  <c r="AY225" i="2"/>
  <c r="H225" i="7" s="1"/>
  <c r="DS225" i="2"/>
  <c r="DB225" i="2"/>
  <c r="DR225" i="2"/>
  <c r="CF226" i="2"/>
  <c r="AT226" i="2"/>
  <c r="AW226" i="2"/>
  <c r="G226" i="7" s="1"/>
  <c r="W226" i="7"/>
  <c r="J329" i="17" s="1"/>
  <c r="W227" i="7"/>
  <c r="J330" i="17" s="1"/>
  <c r="AT227" i="2"/>
  <c r="CF227" i="2"/>
  <c r="AW227" i="2"/>
  <c r="G227" i="7" s="1"/>
  <c r="AT228" i="2"/>
  <c r="W228" i="7"/>
  <c r="J331" i="17" s="1"/>
  <c r="CF228" i="2"/>
  <c r="AW228" i="2"/>
  <c r="G228" i="7" s="1"/>
  <c r="DF218" i="25"/>
  <c r="DG218" i="25"/>
  <c r="DI218" i="25"/>
  <c r="DH218" i="25"/>
  <c r="DE218" i="25"/>
  <c r="BK218" i="25"/>
  <c r="BI218" i="25"/>
  <c r="BJ218" i="25"/>
  <c r="DD218" i="25"/>
  <c r="CB230" i="2"/>
  <c r="DK230" i="2" s="1"/>
  <c r="AE18" i="21" l="1"/>
  <c r="AE18" i="1"/>
  <c r="AD14" i="21"/>
  <c r="AD14" i="1"/>
  <c r="AS224" i="2"/>
  <c r="BL224" i="2" s="1"/>
  <c r="X224" i="7"/>
  <c r="K327" i="17" s="1"/>
  <c r="AY224" i="2"/>
  <c r="H224" i="7" s="1"/>
  <c r="BN224" i="2"/>
  <c r="DR224" i="2"/>
  <c r="DB224" i="2"/>
  <c r="CA225" i="2"/>
  <c r="P225" i="7" s="1"/>
  <c r="H224" i="27"/>
  <c r="L224" i="27" s="1"/>
  <c r="M224" i="27" s="1"/>
  <c r="N224" i="27" s="1"/>
  <c r="AX224" i="2"/>
  <c r="G224" i="27" s="1"/>
  <c r="BQ224" i="2"/>
  <c r="BW224" i="2" s="1"/>
  <c r="BP224" i="2"/>
  <c r="BV224" i="2" s="1"/>
  <c r="AC16" i="23" s="1"/>
  <c r="AC26" i="23" s="1"/>
  <c r="BO224" i="2"/>
  <c r="BU224" i="2" s="1"/>
  <c r="AY226" i="2"/>
  <c r="H226" i="7" s="1"/>
  <c r="X226" i="7"/>
  <c r="K329" i="17" s="1"/>
  <c r="CG226" i="2"/>
  <c r="AS226" i="2"/>
  <c r="BL226" i="2" s="1"/>
  <c r="BN226" i="2" s="1"/>
  <c r="DR226" i="2"/>
  <c r="DS226" i="2"/>
  <c r="DB226" i="2"/>
  <c r="DC224" i="2"/>
  <c r="DT224" i="2"/>
  <c r="DQ224" i="2"/>
  <c r="O224" i="7"/>
  <c r="F327" i="17" s="1"/>
  <c r="CA224" i="2"/>
  <c r="O225" i="7"/>
  <c r="F328" i="17" s="1"/>
  <c r="DC225" i="2"/>
  <c r="DQ225" i="2"/>
  <c r="DT225" i="2"/>
  <c r="AX225" i="2"/>
  <c r="G225" i="27" s="1"/>
  <c r="H225" i="27"/>
  <c r="L225" i="27" s="1"/>
  <c r="M225" i="27" s="1"/>
  <c r="N225" i="27" s="1"/>
  <c r="BO225" i="2"/>
  <c r="BU225" i="2" s="1"/>
  <c r="BP225" i="2"/>
  <c r="BV225" i="2" s="1"/>
  <c r="BQ225" i="2"/>
  <c r="BW225" i="2" s="1"/>
  <c r="DR227" i="2"/>
  <c r="DB227" i="2"/>
  <c r="DS227" i="2"/>
  <c r="AS227" i="2"/>
  <c r="BL227" i="2" s="1"/>
  <c r="BN227" i="2" s="1"/>
  <c r="X227" i="7"/>
  <c r="K330" i="17" s="1"/>
  <c r="CG227" i="2"/>
  <c r="AY227" i="2"/>
  <c r="H227" i="7" s="1"/>
  <c r="DS228" i="2"/>
  <c r="DB228" i="2"/>
  <c r="DR228" i="2"/>
  <c r="AS228" i="2"/>
  <c r="BL228" i="2" s="1"/>
  <c r="BN228" i="2" s="1"/>
  <c r="X228" i="7"/>
  <c r="K331" i="17" s="1"/>
  <c r="CG228" i="2"/>
  <c r="AY228" i="2"/>
  <c r="H228" i="7" s="1"/>
  <c r="Q230" i="7"/>
  <c r="G333" i="17" s="1"/>
  <c r="DL230" i="2"/>
  <c r="DM230" i="2" s="1"/>
  <c r="CD230" i="2"/>
  <c r="O230" i="6"/>
  <c r="CC230" i="2"/>
  <c r="L241" i="2" l="1"/>
  <c r="P225" i="2"/>
  <c r="R225" i="2"/>
  <c r="DJ225" i="2"/>
  <c r="R224" i="2"/>
  <c r="P224" i="2"/>
  <c r="DJ224" i="2"/>
  <c r="CB225" i="2"/>
  <c r="O225" i="6" s="1"/>
  <c r="CB224" i="2"/>
  <c r="CD224" i="2" s="1"/>
  <c r="DP231" i="2"/>
  <c r="DN231" i="2" s="1"/>
  <c r="DP231" i="25"/>
  <c r="DN231" i="25" s="1"/>
  <c r="AC27" i="23"/>
  <c r="CA227" i="2"/>
  <c r="P224" i="7"/>
  <c r="CA226" i="2"/>
  <c r="AX226" i="2"/>
  <c r="G226" i="27" s="1"/>
  <c r="H226" i="27"/>
  <c r="L226" i="27" s="1"/>
  <c r="M226" i="27" s="1"/>
  <c r="N226" i="27" s="1"/>
  <c r="BQ226" i="2"/>
  <c r="BW226" i="2" s="1"/>
  <c r="BO226" i="2"/>
  <c r="BU226" i="2" s="1"/>
  <c r="BP226" i="2"/>
  <c r="BV226" i="2" s="1"/>
  <c r="DO238" i="2" s="1"/>
  <c r="O226" i="7"/>
  <c r="F329" i="17" s="1"/>
  <c r="DT226" i="2"/>
  <c r="DQ226" i="2"/>
  <c r="DC226" i="2"/>
  <c r="AD14" i="23"/>
  <c r="AE18" i="23"/>
  <c r="DO236" i="2"/>
  <c r="DO237" i="2"/>
  <c r="O227" i="7"/>
  <c r="F330" i="17" s="1"/>
  <c r="DC227" i="2"/>
  <c r="DQ227" i="2"/>
  <c r="DT227" i="2"/>
  <c r="H227" i="27"/>
  <c r="L227" i="27" s="1"/>
  <c r="M227" i="27" s="1"/>
  <c r="N227" i="27" s="1"/>
  <c r="AX227" i="2"/>
  <c r="G227" i="27" s="1"/>
  <c r="BO227" i="2"/>
  <c r="BU227" i="2" s="1"/>
  <c r="BQ227" i="2"/>
  <c r="BW227" i="2" s="1"/>
  <c r="BP227" i="2"/>
  <c r="BV227" i="2" s="1"/>
  <c r="AE2" i="23" s="1"/>
  <c r="CA228" i="2"/>
  <c r="DC228" i="2"/>
  <c r="DT228" i="2"/>
  <c r="DQ228" i="2"/>
  <c r="H228" i="27"/>
  <c r="L228" i="27" s="1"/>
  <c r="M228" i="27" s="1"/>
  <c r="N228" i="27" s="1"/>
  <c r="BP228" i="2"/>
  <c r="BV228" i="2" s="1"/>
  <c r="BO228" i="2"/>
  <c r="BU228" i="2" s="1"/>
  <c r="AX228" i="2"/>
  <c r="G228" i="27" s="1"/>
  <c r="BQ228" i="2"/>
  <c r="BW228" i="2" s="1"/>
  <c r="O228" i="7"/>
  <c r="F331" i="17" s="1"/>
  <c r="Q230" i="6"/>
  <c r="R230" i="7"/>
  <c r="H333" i="17" s="1"/>
  <c r="CI230" i="2"/>
  <c r="CS230" i="2" s="1"/>
  <c r="CJ230" i="2"/>
  <c r="CZ230" i="2" s="1"/>
  <c r="S230" i="7"/>
  <c r="I333" i="17" s="1"/>
  <c r="V230" i="7"/>
  <c r="U230" i="7"/>
  <c r="O224" i="6" l="1"/>
  <c r="V224" i="7" s="1"/>
  <c r="DL224" i="2"/>
  <c r="DM224" i="2" s="1"/>
  <c r="CC224" i="2"/>
  <c r="DJ228" i="2"/>
  <c r="DJ226" i="2"/>
  <c r="R228" i="2"/>
  <c r="P228" i="2"/>
  <c r="R226" i="2"/>
  <c r="P226" i="2"/>
  <c r="R227" i="2"/>
  <c r="P227" i="2"/>
  <c r="DJ227" i="2"/>
  <c r="DK225" i="2"/>
  <c r="AE17" i="23"/>
  <c r="AE11" i="21"/>
  <c r="AE11" i="1"/>
  <c r="AE15" i="21"/>
  <c r="AE15" i="1"/>
  <c r="P228" i="7"/>
  <c r="DK224" i="2"/>
  <c r="Q225" i="7"/>
  <c r="G328" i="17" s="1"/>
  <c r="CD225" i="2"/>
  <c r="DL225" i="2"/>
  <c r="DM225" i="2" s="1"/>
  <c r="Q224" i="7"/>
  <c r="G327" i="17" s="1"/>
  <c r="AC16" i="21"/>
  <c r="AC16" i="1"/>
  <c r="CC225" i="2"/>
  <c r="AD7" i="1"/>
  <c r="AD7" i="21"/>
  <c r="P227" i="7"/>
  <c r="U224" i="7"/>
  <c r="CB226" i="2"/>
  <c r="P226" i="7"/>
  <c r="S224" i="7"/>
  <c r="CI224" i="2"/>
  <c r="CW224" i="2" s="1"/>
  <c r="R224" i="7"/>
  <c r="H327" i="17" s="1"/>
  <c r="Q224" i="6"/>
  <c r="CJ224" i="2"/>
  <c r="CN224" i="2" s="1"/>
  <c r="AE8" i="23"/>
  <c r="AD10" i="23"/>
  <c r="AD7" i="23"/>
  <c r="V225" i="7"/>
  <c r="U225" i="7"/>
  <c r="CB228" i="2"/>
  <c r="O228" i="6" s="1"/>
  <c r="U228" i="7" s="1"/>
  <c r="CB227" i="2"/>
  <c r="DO239" i="2"/>
  <c r="AE11" i="23"/>
  <c r="AE15" i="23"/>
  <c r="P230" i="6"/>
  <c r="AV230" i="2" s="1"/>
  <c r="AE5" i="23"/>
  <c r="AE4" i="23"/>
  <c r="DP241" i="2" s="1"/>
  <c r="DO240" i="2"/>
  <c r="CR230" i="2"/>
  <c r="CT230" i="2"/>
  <c r="CM230" i="2"/>
  <c r="CY230" i="2"/>
  <c r="CQ230" i="2"/>
  <c r="CP230" i="2"/>
  <c r="CO230" i="2"/>
  <c r="CK230" i="2"/>
  <c r="CV230" i="2"/>
  <c r="CL230" i="2"/>
  <c r="CU230" i="2"/>
  <c r="CN230" i="2"/>
  <c r="CW230" i="2"/>
  <c r="CX230" i="2"/>
  <c r="DK228" i="2" l="1"/>
  <c r="DK226" i="2"/>
  <c r="CJ225" i="2"/>
  <c r="AE8" i="21"/>
  <c r="AE8" i="1"/>
  <c r="AD10" i="21"/>
  <c r="AD10" i="1"/>
  <c r="AE4" i="21"/>
  <c r="AE4" i="1"/>
  <c r="AE5" i="21"/>
  <c r="AE5" i="1"/>
  <c r="L237" i="2" s="1"/>
  <c r="DK227" i="2"/>
  <c r="AE2" i="21"/>
  <c r="AE2" i="1"/>
  <c r="AE17" i="21"/>
  <c r="AE17" i="1"/>
  <c r="M235" i="2"/>
  <c r="Q227" i="7"/>
  <c r="G330" i="17" s="1"/>
  <c r="O226" i="6"/>
  <c r="V226" i="7" s="1"/>
  <c r="Q225" i="6"/>
  <c r="CI225" i="2"/>
  <c r="CO225" i="2" s="1"/>
  <c r="R225" i="7"/>
  <c r="H328" i="17" s="1"/>
  <c r="S225" i="7"/>
  <c r="P225" i="6" s="1"/>
  <c r="AV225" i="2" s="1"/>
  <c r="CP225" i="2"/>
  <c r="CR225" i="2"/>
  <c r="T230" i="7"/>
  <c r="O227" i="6"/>
  <c r="U227" i="7" s="1"/>
  <c r="CD228" i="2"/>
  <c r="Q226" i="7"/>
  <c r="G329" i="17" s="1"/>
  <c r="L229" i="2"/>
  <c r="N229" i="2" s="1"/>
  <c r="M231" i="2"/>
  <c r="N231" i="2" s="1"/>
  <c r="AC26" i="1"/>
  <c r="AC26" i="21"/>
  <c r="CC226" i="2"/>
  <c r="CD226" i="2"/>
  <c r="Q226" i="6" s="1"/>
  <c r="DL226" i="2"/>
  <c r="DM226" i="2" s="1"/>
  <c r="DP229" i="2"/>
  <c r="DN229" i="2" s="1"/>
  <c r="DP229" i="25"/>
  <c r="DN229" i="25" s="1"/>
  <c r="Q228" i="7"/>
  <c r="G331" i="17" s="1"/>
  <c r="DL228" i="2"/>
  <c r="DM228" i="2" s="1"/>
  <c r="DL227" i="2"/>
  <c r="DM227" i="2" s="1"/>
  <c r="CD227" i="2"/>
  <c r="CM224" i="2"/>
  <c r="CV224" i="2"/>
  <c r="CT224" i="2"/>
  <c r="CP224" i="2"/>
  <c r="CC227" i="2"/>
  <c r="CU224" i="2"/>
  <c r="CC228" i="2"/>
  <c r="CS224" i="2"/>
  <c r="CO224" i="2"/>
  <c r="CQ224" i="2"/>
  <c r="CK224" i="2"/>
  <c r="CR224" i="2"/>
  <c r="CT225" i="2"/>
  <c r="CL224" i="2"/>
  <c r="CZ224" i="2"/>
  <c r="CV225" i="2"/>
  <c r="CX225" i="2"/>
  <c r="CZ225" i="2"/>
  <c r="CU225" i="2"/>
  <c r="DP241" i="25"/>
  <c r="DN241" i="25" s="1"/>
  <c r="DP232" i="2"/>
  <c r="DN232" i="2" s="1"/>
  <c r="DU232" i="2" s="1"/>
  <c r="CH232" i="2" s="1"/>
  <c r="AR232" i="2" s="1"/>
  <c r="DP232" i="25"/>
  <c r="DN232" i="25" s="1"/>
  <c r="CN225" i="2"/>
  <c r="CL225" i="2"/>
  <c r="CY224" i="2"/>
  <c r="CX224" i="2"/>
  <c r="I327" i="17"/>
  <c r="P224" i="6"/>
  <c r="AV224" i="2" s="1"/>
  <c r="V228" i="7"/>
  <c r="F25" i="13"/>
  <c r="L234" i="2" l="1"/>
  <c r="U226" i="7"/>
  <c r="CY225" i="2"/>
  <c r="R226" i="7"/>
  <c r="H329" i="17" s="1"/>
  <c r="CW225" i="2"/>
  <c r="V227" i="7"/>
  <c r="CM225" i="2"/>
  <c r="CQ225" i="2"/>
  <c r="S228" i="7"/>
  <c r="I331" i="17" s="1"/>
  <c r="CJ228" i="2"/>
  <c r="CN228" i="2" s="1"/>
  <c r="I328" i="17"/>
  <c r="CK225" i="2"/>
  <c r="CS225" i="2"/>
  <c r="M241" i="2"/>
  <c r="N241" i="2" s="1"/>
  <c r="Q227" i="6"/>
  <c r="R228" i="7"/>
  <c r="H331" i="17" s="1"/>
  <c r="L240" i="2"/>
  <c r="M239" i="2"/>
  <c r="R227" i="7"/>
  <c r="H330" i="17" s="1"/>
  <c r="CJ227" i="2"/>
  <c r="CX227" i="2" s="1"/>
  <c r="CI228" i="2"/>
  <c r="CI227" i="2"/>
  <c r="CO227" i="2" s="1"/>
  <c r="CJ226" i="2"/>
  <c r="CR226" i="2" s="1"/>
  <c r="CI226" i="2"/>
  <c r="CY226" i="2" s="1"/>
  <c r="S226" i="7"/>
  <c r="P226" i="6" s="1"/>
  <c r="AV226" i="2" s="1"/>
  <c r="AD229" i="2"/>
  <c r="AL229" i="2"/>
  <c r="AP229" i="2"/>
  <c r="AM229" i="2"/>
  <c r="S229" i="2"/>
  <c r="AH229" i="2"/>
  <c r="AI229" i="2"/>
  <c r="AB229" i="2"/>
  <c r="X229" i="2"/>
  <c r="AA229" i="2"/>
  <c r="AQ229" i="2"/>
  <c r="AE229" i="2"/>
  <c r="AO229" i="2"/>
  <c r="W229" i="2"/>
  <c r="Y229" i="2"/>
  <c r="AG229" i="2"/>
  <c r="Z229" i="2"/>
  <c r="U229" i="2"/>
  <c r="V229" i="2"/>
  <c r="AC229" i="2"/>
  <c r="T229" i="2"/>
  <c r="AF229" i="2"/>
  <c r="AN229" i="2"/>
  <c r="AK229" i="2"/>
  <c r="AJ229" i="2"/>
  <c r="S227" i="7"/>
  <c r="I330" i="17" s="1"/>
  <c r="Q228" i="6"/>
  <c r="DU229" i="2"/>
  <c r="CH229" i="2" s="1"/>
  <c r="AH231" i="2"/>
  <c r="AE231" i="2"/>
  <c r="AN231" i="2"/>
  <c r="AD231" i="2"/>
  <c r="AA231" i="2"/>
  <c r="AO231" i="2"/>
  <c r="AM231" i="2"/>
  <c r="AF231" i="2"/>
  <c r="AK231" i="2"/>
  <c r="X231" i="2"/>
  <c r="T231" i="2"/>
  <c r="S231" i="2"/>
  <c r="V231" i="2"/>
  <c r="AB231" i="2"/>
  <c r="U231" i="2"/>
  <c r="AQ231" i="2"/>
  <c r="AP231" i="2"/>
  <c r="AI231" i="2"/>
  <c r="AG231" i="2"/>
  <c r="W231" i="2"/>
  <c r="AL231" i="2"/>
  <c r="Y231" i="2"/>
  <c r="AJ231" i="2"/>
  <c r="AC231" i="2"/>
  <c r="Z231" i="2"/>
  <c r="DU231" i="2"/>
  <c r="CH231" i="2" s="1"/>
  <c r="T225" i="7"/>
  <c r="T224" i="7"/>
  <c r="AW232" i="2"/>
  <c r="G232" i="7" s="1"/>
  <c r="CF232" i="2"/>
  <c r="AT232" i="2"/>
  <c r="W232" i="7"/>
  <c r="J335" i="17" s="1"/>
  <c r="D25" i="13"/>
  <c r="H25" i="13"/>
  <c r="H26" i="13" s="1"/>
  <c r="H27" i="13" s="1"/>
  <c r="H28" i="13" s="1"/>
  <c r="H29" i="13" s="1"/>
  <c r="H30" i="13" s="1"/>
  <c r="H31" i="13" s="1"/>
  <c r="CP226" i="2" l="1"/>
  <c r="P228" i="6"/>
  <c r="AV228" i="2" s="1"/>
  <c r="T228" i="7" s="1"/>
  <c r="CN226" i="2"/>
  <c r="CV227" i="2"/>
  <c r="CR227" i="2"/>
  <c r="CZ226" i="2"/>
  <c r="CL227" i="2"/>
  <c r="CP227" i="2"/>
  <c r="CT227" i="2"/>
  <c r="CZ227" i="2"/>
  <c r="CN227" i="2"/>
  <c r="CK227" i="2"/>
  <c r="CV226" i="2"/>
  <c r="CQ227" i="2"/>
  <c r="CL226" i="2"/>
  <c r="CY227" i="2"/>
  <c r="CV228" i="2"/>
  <c r="CU227" i="2"/>
  <c r="CT226" i="2"/>
  <c r="CM227" i="2"/>
  <c r="CS227" i="2"/>
  <c r="CW227" i="2"/>
  <c r="CR228" i="2"/>
  <c r="I329" i="17"/>
  <c r="CX228" i="2"/>
  <c r="CT228" i="2"/>
  <c r="CZ228" i="2"/>
  <c r="CL228" i="2"/>
  <c r="CP228" i="2"/>
  <c r="CK226" i="2"/>
  <c r="CS226" i="2"/>
  <c r="CO226" i="2"/>
  <c r="Y241" i="2"/>
  <c r="AO241" i="2"/>
  <c r="S241" i="2"/>
  <c r="AI241" i="2"/>
  <c r="Z241" i="2"/>
  <c r="AK241" i="2"/>
  <c r="U241" i="2"/>
  <c r="AM241" i="2"/>
  <c r="AL241" i="2"/>
  <c r="AE241" i="2"/>
  <c r="AJ241" i="2"/>
  <c r="AB241" i="2"/>
  <c r="T241" i="2"/>
  <c r="AF241" i="2"/>
  <c r="AQ241" i="2"/>
  <c r="AD241" i="2"/>
  <c r="W241" i="2"/>
  <c r="AG241" i="2"/>
  <c r="AC241" i="2"/>
  <c r="V241" i="2"/>
  <c r="X241" i="2"/>
  <c r="AA241" i="2"/>
  <c r="AN241" i="2"/>
  <c r="AP241" i="2"/>
  <c r="AH241" i="2"/>
  <c r="CX226" i="2"/>
  <c r="CW226" i="2"/>
  <c r="CU226" i="2"/>
  <c r="CQ226" i="2"/>
  <c r="CS228" i="2"/>
  <c r="CU228" i="2"/>
  <c r="CO228" i="2"/>
  <c r="CM228" i="2"/>
  <c r="CW228" i="2"/>
  <c r="CK228" i="2"/>
  <c r="CY228" i="2"/>
  <c r="CQ228" i="2"/>
  <c r="CM226" i="2"/>
  <c r="AR231" i="2"/>
  <c r="AR229" i="2"/>
  <c r="P227" i="6"/>
  <c r="AV227" i="2" s="1"/>
  <c r="T226" i="7"/>
  <c r="AY232" i="2"/>
  <c r="H232" i="7" s="1"/>
  <c r="X232" i="7"/>
  <c r="K335" i="17" s="1"/>
  <c r="AS232" i="2"/>
  <c r="BL232" i="2" s="1"/>
  <c r="BN232" i="2" s="1"/>
  <c r="CG232" i="2"/>
  <c r="O232" i="7" s="1"/>
  <c r="F335" i="17" s="1"/>
  <c r="DS232" i="2"/>
  <c r="DR232" i="2"/>
  <c r="DB232" i="2"/>
  <c r="G25" i="13"/>
  <c r="E25" i="13"/>
  <c r="E26" i="13"/>
  <c r="E27" i="13"/>
  <c r="E28" i="13"/>
  <c r="E29" i="13"/>
  <c r="E30" i="13"/>
  <c r="E31" i="13"/>
  <c r="CF231" i="2" l="1"/>
  <c r="DB231" i="2" s="1"/>
  <c r="T227" i="7"/>
  <c r="AT231" i="2"/>
  <c r="CG231" i="2" s="1"/>
  <c r="AW231" i="2"/>
  <c r="G231" i="7" s="1"/>
  <c r="W231" i="7"/>
  <c r="J334" i="17" s="1"/>
  <c r="AT229" i="2"/>
  <c r="W229" i="7"/>
  <c r="J332" i="17" s="1"/>
  <c r="AW229" i="2"/>
  <c r="G229" i="7" s="1"/>
  <c r="CF229" i="2"/>
  <c r="CA232" i="2"/>
  <c r="DJ232" i="2" s="1"/>
  <c r="DC232" i="2"/>
  <c r="DT232" i="2"/>
  <c r="DQ232" i="2"/>
  <c r="H232" i="27"/>
  <c r="L232" i="27" s="1"/>
  <c r="M232" i="27" s="1"/>
  <c r="N232" i="27" s="1"/>
  <c r="AX232" i="2"/>
  <c r="G232" i="27" s="1"/>
  <c r="BO232" i="2"/>
  <c r="BU232" i="2" s="1"/>
  <c r="BQ232" i="2"/>
  <c r="BW232" i="2" s="1"/>
  <c r="BP232" i="2"/>
  <c r="BV232" i="2" s="1"/>
  <c r="DS231" i="2" l="1"/>
  <c r="DR231" i="2"/>
  <c r="R232" i="2"/>
  <c r="P232" i="2"/>
  <c r="X231" i="7"/>
  <c r="K334" i="17" s="1"/>
  <c r="CA231" i="2"/>
  <c r="DJ231" i="2" s="1"/>
  <c r="AS231" i="2"/>
  <c r="BO231" i="2" s="1"/>
  <c r="BU231" i="2" s="1"/>
  <c r="AY231" i="2"/>
  <c r="H231" i="7" s="1"/>
  <c r="DR229" i="2"/>
  <c r="DS229" i="2"/>
  <c r="DB229" i="2"/>
  <c r="X229" i="7"/>
  <c r="K332" i="17" s="1"/>
  <c r="AS229" i="2"/>
  <c r="BL229" i="2" s="1"/>
  <c r="CG229" i="2"/>
  <c r="AY229" i="2"/>
  <c r="H229" i="7" s="1"/>
  <c r="O231" i="7"/>
  <c r="F334" i="17" s="1"/>
  <c r="DC231" i="2"/>
  <c r="DQ231" i="2"/>
  <c r="DT231" i="2"/>
  <c r="AE6" i="23"/>
  <c r="AE3" i="23"/>
  <c r="CB232" i="2"/>
  <c r="DK232" i="2" s="1"/>
  <c r="P232" i="7"/>
  <c r="DP237" i="2" l="1"/>
  <c r="DN237" i="2" s="1"/>
  <c r="DP237" i="25"/>
  <c r="DN237" i="25" s="1"/>
  <c r="BQ231" i="2"/>
  <c r="BW231" i="2" s="1"/>
  <c r="BP231" i="2"/>
  <c r="BV231" i="2" s="1"/>
  <c r="AD19" i="23" s="1"/>
  <c r="DP240" i="2" s="1"/>
  <c r="DN240" i="2" s="1"/>
  <c r="AE6" i="21"/>
  <c r="AE6" i="1"/>
  <c r="AE3" i="21"/>
  <c r="AE3" i="1"/>
  <c r="AD16" i="23"/>
  <c r="R231" i="2"/>
  <c r="P231" i="2"/>
  <c r="AX231" i="2"/>
  <c r="G231" i="27" s="1"/>
  <c r="BL231" i="2"/>
  <c r="BN231" i="2" s="1"/>
  <c r="BN229" i="2"/>
  <c r="P231" i="7"/>
  <c r="H231" i="27"/>
  <c r="L231" i="27" s="1"/>
  <c r="M231" i="27" s="1"/>
  <c r="N231" i="27" s="1"/>
  <c r="CB231" i="2"/>
  <c r="DK231" i="2" s="1"/>
  <c r="DC229" i="2"/>
  <c r="DQ229" i="2"/>
  <c r="O229" i="7"/>
  <c r="F332" i="17" s="1"/>
  <c r="DT229" i="2"/>
  <c r="CB229" i="2" s="1"/>
  <c r="DK229" i="2" s="1"/>
  <c r="H229" i="27"/>
  <c r="L229" i="27" s="1"/>
  <c r="M229" i="27" s="1"/>
  <c r="N229" i="27" s="1"/>
  <c r="AX229" i="2"/>
  <c r="G229" i="27" s="1"/>
  <c r="BQ229" i="2"/>
  <c r="BW229" i="2" s="1"/>
  <c r="BO229" i="2"/>
  <c r="BU229" i="2" s="1"/>
  <c r="BP229" i="2"/>
  <c r="BV229" i="2" s="1"/>
  <c r="CA229" i="2"/>
  <c r="Q232" i="7"/>
  <c r="G335" i="17" s="1"/>
  <c r="DP233" i="2"/>
  <c r="DN233" i="2" s="1"/>
  <c r="DP233" i="25"/>
  <c r="DN233" i="25" s="1"/>
  <c r="CC232" i="2"/>
  <c r="CD232" i="2"/>
  <c r="DL232" i="2"/>
  <c r="DM232" i="2" s="1"/>
  <c r="O232" i="6"/>
  <c r="V232" i="7" s="1"/>
  <c r="DP240" i="25" l="1"/>
  <c r="DN240" i="25" s="1"/>
  <c r="M237" i="2"/>
  <c r="N237" i="2" s="1"/>
  <c r="L233" i="2"/>
  <c r="N233" i="2" s="1"/>
  <c r="M236" i="2"/>
  <c r="AD19" i="21"/>
  <c r="AD19" i="1"/>
  <c r="AD16" i="21"/>
  <c r="AD16" i="1"/>
  <c r="P229" i="2"/>
  <c r="R229" i="2"/>
  <c r="DJ229" i="2"/>
  <c r="Q229" i="7"/>
  <c r="DL231" i="2"/>
  <c r="DM231" i="2" s="1"/>
  <c r="CC231" i="2"/>
  <c r="S231" i="7" s="1"/>
  <c r="I334" i="17" s="1"/>
  <c r="O231" i="6"/>
  <c r="CD231" i="2"/>
  <c r="Q231" i="7"/>
  <c r="G334" i="17" s="1"/>
  <c r="P229" i="7"/>
  <c r="CC229" i="2"/>
  <c r="CD229" i="2"/>
  <c r="DL229" i="2"/>
  <c r="DM229" i="2" s="1"/>
  <c r="O229" i="6"/>
  <c r="DO241" i="2"/>
  <c r="DN241" i="2" s="1"/>
  <c r="DU241" i="2" s="1"/>
  <c r="CH241" i="2" s="1"/>
  <c r="AR241" i="2" s="1"/>
  <c r="AE13" i="23"/>
  <c r="DP239" i="2" s="1"/>
  <c r="DN239" i="2" s="1"/>
  <c r="DO243" i="2"/>
  <c r="DO242" i="2"/>
  <c r="AE7" i="23"/>
  <c r="DO244" i="2"/>
  <c r="Q232" i="6"/>
  <c r="S232" i="7"/>
  <c r="P232" i="6" s="1"/>
  <c r="AV232" i="2" s="1"/>
  <c r="R232" i="7"/>
  <c r="H335" i="17" s="1"/>
  <c r="CJ232" i="2"/>
  <c r="CR232" i="2" s="1"/>
  <c r="U232" i="7"/>
  <c r="CI232" i="2"/>
  <c r="CW232" i="2" s="1"/>
  <c r="F36" i="13"/>
  <c r="L238" i="2" l="1"/>
  <c r="DU237" i="2"/>
  <c r="CH237" i="2" s="1"/>
  <c r="DP239" i="25"/>
  <c r="DN239" i="25" s="1"/>
  <c r="AH237" i="2"/>
  <c r="AI237" i="2"/>
  <c r="AN237" i="2"/>
  <c r="AL237" i="2"/>
  <c r="AF237" i="2"/>
  <c r="AJ237" i="2"/>
  <c r="V237" i="2"/>
  <c r="AO237" i="2"/>
  <c r="AA237" i="2"/>
  <c r="AB237" i="2"/>
  <c r="X237" i="2"/>
  <c r="U237" i="2"/>
  <c r="Y237" i="2"/>
  <c r="T237" i="2"/>
  <c r="AC237" i="2"/>
  <c r="AG237" i="2"/>
  <c r="AE237" i="2"/>
  <c r="AQ237" i="2"/>
  <c r="S237" i="2"/>
  <c r="AM237" i="2"/>
  <c r="W237" i="2"/>
  <c r="AD237" i="2"/>
  <c r="Z237" i="2"/>
  <c r="AP237" i="2"/>
  <c r="AK237" i="2"/>
  <c r="DP236" i="25"/>
  <c r="DN236" i="25" s="1"/>
  <c r="DP236" i="2"/>
  <c r="DN236" i="2" s="1"/>
  <c r="DP234" i="25"/>
  <c r="DN234" i="25" s="1"/>
  <c r="DP234" i="2"/>
  <c r="DN234" i="2" s="1"/>
  <c r="G332" i="17"/>
  <c r="F35" i="13" s="1"/>
  <c r="AE233" i="2"/>
  <c r="S233" i="2"/>
  <c r="V233" i="2"/>
  <c r="AL233" i="2"/>
  <c r="AF233" i="2"/>
  <c r="AQ233" i="2"/>
  <c r="AB233" i="2"/>
  <c r="AD233" i="2"/>
  <c r="AP233" i="2"/>
  <c r="Z233" i="2"/>
  <c r="AJ233" i="2"/>
  <c r="X233" i="2"/>
  <c r="AM233" i="2"/>
  <c r="AG233" i="2"/>
  <c r="AH233" i="2"/>
  <c r="AA233" i="2"/>
  <c r="AK233" i="2"/>
  <c r="AI233" i="2"/>
  <c r="U233" i="2"/>
  <c r="AN233" i="2"/>
  <c r="T233" i="2"/>
  <c r="W233" i="2"/>
  <c r="Y233" i="2"/>
  <c r="AC233" i="2"/>
  <c r="AO233" i="2"/>
  <c r="DU233" i="2"/>
  <c r="CH233" i="2" s="1"/>
  <c r="AR233" i="2" s="1"/>
  <c r="M240" i="2"/>
  <c r="N240" i="2" s="1"/>
  <c r="AE13" i="21"/>
  <c r="AE13" i="1"/>
  <c r="AE7" i="21"/>
  <c r="AE7" i="1"/>
  <c r="R231" i="7"/>
  <c r="H334" i="17" s="1"/>
  <c r="CJ231" i="2"/>
  <c r="CX231" i="2" s="1"/>
  <c r="CI231" i="2"/>
  <c r="CO231" i="2" s="1"/>
  <c r="Q231" i="6"/>
  <c r="U231" i="7"/>
  <c r="V231" i="7"/>
  <c r="P231" i="6" s="1"/>
  <c r="AV231" i="2" s="1"/>
  <c r="T231" i="7" s="1"/>
  <c r="DP238" i="25"/>
  <c r="DN238" i="25" s="1"/>
  <c r="DP238" i="2"/>
  <c r="DN238" i="2" s="1"/>
  <c r="DP235" i="2"/>
  <c r="DN235" i="2" s="1"/>
  <c r="DP235" i="25"/>
  <c r="DN235" i="25" s="1"/>
  <c r="AW241" i="2"/>
  <c r="G241" i="7" s="1"/>
  <c r="CF241" i="2"/>
  <c r="AT241" i="2"/>
  <c r="W241" i="7"/>
  <c r="J344" i="17" s="1"/>
  <c r="U229" i="7"/>
  <c r="V229" i="7"/>
  <c r="Q229" i="6"/>
  <c r="CI229" i="2"/>
  <c r="CJ229" i="2"/>
  <c r="R229" i="7"/>
  <c r="H332" i="17" s="1"/>
  <c r="S229" i="7"/>
  <c r="CO232" i="2"/>
  <c r="CU232" i="2"/>
  <c r="T232" i="7"/>
  <c r="I335" i="17"/>
  <c r="CL232" i="2"/>
  <c r="CK232" i="2"/>
  <c r="CP232" i="2"/>
  <c r="CV232" i="2"/>
  <c r="CX232" i="2"/>
  <c r="CZ232" i="2"/>
  <c r="CQ232" i="2"/>
  <c r="CM232" i="2"/>
  <c r="CT232" i="2"/>
  <c r="CS232" i="2"/>
  <c r="CY232" i="2"/>
  <c r="CN232" i="2"/>
  <c r="D36" i="13"/>
  <c r="AR237" i="2" l="1"/>
  <c r="AW237" i="2" s="1"/>
  <c r="G237" i="7" s="1"/>
  <c r="L239" i="2"/>
  <c r="N239" i="2" s="1"/>
  <c r="AG239" i="2" s="1"/>
  <c r="CF237" i="2"/>
  <c r="W237" i="7"/>
  <c r="J340" i="17" s="1"/>
  <c r="AT237" i="2"/>
  <c r="AY237" i="2" s="1"/>
  <c r="H237" i="7" s="1"/>
  <c r="M234" i="2"/>
  <c r="N234" i="2" s="1"/>
  <c r="V234" i="2" s="1"/>
  <c r="DB237" i="2"/>
  <c r="DS237" i="2"/>
  <c r="DR237" i="2"/>
  <c r="L236" i="2"/>
  <c r="N236" i="2" s="1"/>
  <c r="CY231" i="2"/>
  <c r="CM231" i="2"/>
  <c r="CS231" i="2"/>
  <c r="CQ231" i="2"/>
  <c r="CF233" i="2"/>
  <c r="W233" i="7"/>
  <c r="J336" i="17" s="1"/>
  <c r="AT233" i="2"/>
  <c r="AW233" i="2"/>
  <c r="G233" i="7" s="1"/>
  <c r="AJ240" i="2"/>
  <c r="AK240" i="2"/>
  <c r="AB240" i="2"/>
  <c r="AA240" i="2"/>
  <c r="AN240" i="2"/>
  <c r="AD240" i="2"/>
  <c r="T240" i="2"/>
  <c r="U240" i="2"/>
  <c r="AH240" i="2"/>
  <c r="Y240" i="2"/>
  <c r="S240" i="2"/>
  <c r="AM240" i="2"/>
  <c r="Z240" i="2"/>
  <c r="AQ240" i="2"/>
  <c r="W240" i="2"/>
  <c r="X240" i="2"/>
  <c r="AP240" i="2"/>
  <c r="V240" i="2"/>
  <c r="AF240" i="2"/>
  <c r="AE240" i="2"/>
  <c r="AO240" i="2"/>
  <c r="AG240" i="2"/>
  <c r="AL240" i="2"/>
  <c r="AC240" i="2"/>
  <c r="AI240" i="2"/>
  <c r="DU240" i="2"/>
  <c r="CH240" i="2" s="1"/>
  <c r="AL239" i="2"/>
  <c r="AC239" i="2"/>
  <c r="W239" i="2"/>
  <c r="Y239" i="2"/>
  <c r="AA239" i="2"/>
  <c r="AN239" i="2"/>
  <c r="M238" i="2"/>
  <c r="N238" i="2" s="1"/>
  <c r="L235" i="2"/>
  <c r="N235" i="2" s="1"/>
  <c r="CT231" i="2"/>
  <c r="CP231" i="2"/>
  <c r="CN231" i="2"/>
  <c r="CZ231" i="2"/>
  <c r="CR231" i="2"/>
  <c r="CK231" i="2"/>
  <c r="CW231" i="2"/>
  <c r="CU231" i="2"/>
  <c r="CV231" i="2"/>
  <c r="CL231" i="2"/>
  <c r="I332" i="17"/>
  <c r="D35" i="13" s="1"/>
  <c r="P229" i="6"/>
  <c r="AV229" i="2" s="1"/>
  <c r="CX229" i="2"/>
  <c r="CR229" i="2"/>
  <c r="CZ229" i="2"/>
  <c r="CP229" i="2"/>
  <c r="CV229" i="2"/>
  <c r="CT229" i="2"/>
  <c r="CL229" i="2"/>
  <c r="CN229" i="2"/>
  <c r="CQ229" i="2"/>
  <c r="CU229" i="2"/>
  <c r="CK229" i="2"/>
  <c r="CO229" i="2"/>
  <c r="CM229" i="2"/>
  <c r="CW229" i="2"/>
  <c r="CS229" i="2"/>
  <c r="CY229" i="2"/>
  <c r="AY241" i="2"/>
  <c r="H241" i="7" s="1"/>
  <c r="X241" i="7"/>
  <c r="K344" i="17" s="1"/>
  <c r="AS241" i="2"/>
  <c r="BL241" i="2" s="1"/>
  <c r="BN241" i="2" s="1"/>
  <c r="CG241" i="2"/>
  <c r="DS241" i="2"/>
  <c r="DR241" i="2"/>
  <c r="DB241" i="2"/>
  <c r="G36" i="13"/>
  <c r="X237" i="7" l="1"/>
  <c r="K340" i="17" s="1"/>
  <c r="CG237" i="2"/>
  <c r="O237" i="7" s="1"/>
  <c r="F340" i="17" s="1"/>
  <c r="CA237" i="2"/>
  <c r="DJ237" i="2" s="1"/>
  <c r="AS237" i="2"/>
  <c r="BL237" i="2" s="1"/>
  <c r="BN237" i="2" s="1"/>
  <c r="AP239" i="2"/>
  <c r="DU239" i="2"/>
  <c r="CH239" i="2" s="1"/>
  <c r="X239" i="2"/>
  <c r="V239" i="2"/>
  <c r="U239" i="2"/>
  <c r="AM239" i="2"/>
  <c r="AB239" i="2"/>
  <c r="AI239" i="2"/>
  <c r="S239" i="2"/>
  <c r="T239" i="2"/>
  <c r="AO239" i="2"/>
  <c r="AK239" i="2"/>
  <c r="AE239" i="2"/>
  <c r="AJ239" i="2"/>
  <c r="Z239" i="2"/>
  <c r="AH239" i="2"/>
  <c r="AQ239" i="2"/>
  <c r="AF239" i="2"/>
  <c r="AD239" i="2"/>
  <c r="AQ234" i="2"/>
  <c r="DU234" i="2"/>
  <c r="CH234" i="2" s="1"/>
  <c r="AF234" i="2"/>
  <c r="AE234" i="2"/>
  <c r="AD234" i="2"/>
  <c r="AC234" i="2"/>
  <c r="AA234" i="2"/>
  <c r="AG234" i="2"/>
  <c r="Y234" i="2"/>
  <c r="U234" i="2"/>
  <c r="X234" i="2"/>
  <c r="S234" i="2"/>
  <c r="AL234" i="2"/>
  <c r="AI234" i="2"/>
  <c r="AM234" i="2"/>
  <c r="AO234" i="2"/>
  <c r="Z234" i="2"/>
  <c r="AN234" i="2"/>
  <c r="AJ234" i="2"/>
  <c r="AK234" i="2"/>
  <c r="T234" i="2"/>
  <c r="AB234" i="2"/>
  <c r="AH234" i="2"/>
  <c r="W234" i="2"/>
  <c r="AP234" i="2"/>
  <c r="AQ236" i="2"/>
  <c r="Y236" i="2"/>
  <c r="AK236" i="2"/>
  <c r="U236" i="2"/>
  <c r="DU236" i="2"/>
  <c r="CH236" i="2" s="1"/>
  <c r="AN236" i="2"/>
  <c r="AI236" i="2"/>
  <c r="T236" i="2"/>
  <c r="AL236" i="2"/>
  <c r="V236" i="2"/>
  <c r="AP236" i="2"/>
  <c r="AD236" i="2"/>
  <c r="AH236" i="2"/>
  <c r="AA236" i="2"/>
  <c r="AO236" i="2"/>
  <c r="S236" i="2"/>
  <c r="AC236" i="2"/>
  <c r="AE236" i="2"/>
  <c r="X236" i="2"/>
  <c r="Z236" i="2"/>
  <c r="AJ236" i="2"/>
  <c r="W236" i="2"/>
  <c r="AG236" i="2"/>
  <c r="AB236" i="2"/>
  <c r="AF236" i="2"/>
  <c r="AM236" i="2"/>
  <c r="P237" i="7"/>
  <c r="DT237" i="2"/>
  <c r="DC237" i="2"/>
  <c r="DQ237" i="2"/>
  <c r="H237" i="27"/>
  <c r="L237" i="27" s="1"/>
  <c r="M237" i="27" s="1"/>
  <c r="N237" i="27" s="1"/>
  <c r="AX237" i="2"/>
  <c r="G237" i="27" s="1"/>
  <c r="BQ237" i="2"/>
  <c r="BW237" i="2" s="1"/>
  <c r="BO237" i="2"/>
  <c r="BU237" i="2" s="1"/>
  <c r="BP237" i="2"/>
  <c r="BV237" i="2" s="1"/>
  <c r="DU238" i="2"/>
  <c r="CH238" i="2" s="1"/>
  <c r="AS233" i="2"/>
  <c r="BL233" i="2" s="1"/>
  <c r="CG233" i="2"/>
  <c r="AY233" i="2"/>
  <c r="H233" i="7" s="1"/>
  <c r="X233" i="7"/>
  <c r="K336" i="17" s="1"/>
  <c r="DB233" i="2"/>
  <c r="DS233" i="2"/>
  <c r="DR233" i="2"/>
  <c r="AR240" i="2"/>
  <c r="W235" i="2"/>
  <c r="AK235" i="2"/>
  <c r="AQ235" i="2"/>
  <c r="V235" i="2"/>
  <c r="AD235" i="2"/>
  <c r="AM235" i="2"/>
  <c r="AE235" i="2"/>
  <c r="U235" i="2"/>
  <c r="AC235" i="2"/>
  <c r="AI235" i="2"/>
  <c r="AB235" i="2"/>
  <c r="AH235" i="2"/>
  <c r="AP235" i="2"/>
  <c r="AG235" i="2"/>
  <c r="AA235" i="2"/>
  <c r="Z235" i="2"/>
  <c r="AO235" i="2"/>
  <c r="T235" i="2"/>
  <c r="X235" i="2"/>
  <c r="S235" i="2"/>
  <c r="AJ235" i="2"/>
  <c r="AF235" i="2"/>
  <c r="Y235" i="2"/>
  <c r="AN235" i="2"/>
  <c r="AL235" i="2"/>
  <c r="X238" i="2"/>
  <c r="AC238" i="2"/>
  <c r="AD238" i="2"/>
  <c r="S238" i="2"/>
  <c r="AF238" i="2"/>
  <c r="Z238" i="2"/>
  <c r="AK238" i="2"/>
  <c r="AG238" i="2"/>
  <c r="AM238" i="2"/>
  <c r="W238" i="2"/>
  <c r="Y238" i="2"/>
  <c r="AA238" i="2"/>
  <c r="AH238" i="2"/>
  <c r="AI238" i="2"/>
  <c r="U238" i="2"/>
  <c r="AP238" i="2"/>
  <c r="AQ238" i="2"/>
  <c r="AJ238" i="2"/>
  <c r="AO238" i="2"/>
  <c r="T238" i="2"/>
  <c r="AE238" i="2"/>
  <c r="AL238" i="2"/>
  <c r="AN238" i="2"/>
  <c r="V238" i="2"/>
  <c r="AB238" i="2"/>
  <c r="DU235" i="2"/>
  <c r="CH235" i="2" s="1"/>
  <c r="AX241" i="2"/>
  <c r="G241" i="27" s="1"/>
  <c r="BO241" i="2"/>
  <c r="BU241" i="2" s="1"/>
  <c r="BP241" i="2"/>
  <c r="BV241" i="2" s="1"/>
  <c r="BQ241" i="2"/>
  <c r="BW241" i="2" s="1"/>
  <c r="H241" i="27"/>
  <c r="L241" i="27" s="1"/>
  <c r="M241" i="27" s="1"/>
  <c r="N241" i="27" s="1"/>
  <c r="G35" i="13"/>
  <c r="CA241" i="2"/>
  <c r="O241" i="7"/>
  <c r="F344" i="17" s="1"/>
  <c r="DT241" i="2"/>
  <c r="DQ241" i="2"/>
  <c r="DC241" i="2"/>
  <c r="T229" i="7"/>
  <c r="AR239" i="2" l="1"/>
  <c r="AR234" i="2"/>
  <c r="AR238" i="2"/>
  <c r="AW238" i="2" s="1"/>
  <c r="G238" i="7" s="1"/>
  <c r="R241" i="2"/>
  <c r="P241" i="2"/>
  <c r="DJ241" i="2"/>
  <c r="AW239" i="2"/>
  <c r="G239" i="7" s="1"/>
  <c r="P237" i="2"/>
  <c r="R237" i="2"/>
  <c r="CB237" i="2"/>
  <c r="Q237" i="7" s="1"/>
  <c r="G340" i="17" s="1"/>
  <c r="AT239" i="2"/>
  <c r="AS239" i="2" s="1"/>
  <c r="BL239" i="2" s="1"/>
  <c r="BN239" i="2" s="1"/>
  <c r="W239" i="7"/>
  <c r="J342" i="17" s="1"/>
  <c r="CF239" i="2"/>
  <c r="DR239" i="2" s="1"/>
  <c r="AR236" i="2"/>
  <c r="CF234" i="2"/>
  <c r="AT234" i="2"/>
  <c r="AW234" i="2"/>
  <c r="G234" i="7" s="1"/>
  <c r="W234" i="7"/>
  <c r="J337" i="17" s="1"/>
  <c r="DL237" i="2"/>
  <c r="DM237" i="2" s="1"/>
  <c r="BN233" i="2"/>
  <c r="CA233" i="2"/>
  <c r="P241" i="7"/>
  <c r="AR235" i="2"/>
  <c r="AT235" i="2" s="1"/>
  <c r="O233" i="7"/>
  <c r="F336" i="17" s="1"/>
  <c r="DQ233" i="2"/>
  <c r="DT233" i="2"/>
  <c r="DC233" i="2"/>
  <c r="BQ233" i="2"/>
  <c r="BW233" i="2" s="1"/>
  <c r="BO233" i="2"/>
  <c r="BU233" i="2" s="1"/>
  <c r="AX233" i="2"/>
  <c r="G233" i="27" s="1"/>
  <c r="H233" i="27"/>
  <c r="L233" i="27" s="1"/>
  <c r="M233" i="27" s="1"/>
  <c r="N233" i="27" s="1"/>
  <c r="BP233" i="2"/>
  <c r="BV233" i="2" s="1"/>
  <c r="W240" i="7"/>
  <c r="J343" i="17" s="1"/>
  <c r="AT240" i="2"/>
  <c r="AW240" i="2"/>
  <c r="G240" i="7" s="1"/>
  <c r="CF240" i="2"/>
  <c r="AT238" i="2"/>
  <c r="W238" i="7"/>
  <c r="J341" i="17" s="1"/>
  <c r="CF238" i="2"/>
  <c r="CB241" i="2"/>
  <c r="AF4" i="23"/>
  <c r="AF18" i="23"/>
  <c r="O237" i="6" l="1"/>
  <c r="V237" i="7" s="1"/>
  <c r="DK241" i="2"/>
  <c r="AF18" i="21"/>
  <c r="AF18" i="1"/>
  <c r="AF4" i="1"/>
  <c r="AF4" i="21"/>
  <c r="DK237" i="2"/>
  <c r="DB239" i="2"/>
  <c r="AY239" i="2"/>
  <c r="H239" i="7" s="1"/>
  <c r="X239" i="7"/>
  <c r="K342" i="17" s="1"/>
  <c r="CG239" i="2"/>
  <c r="O239" i="7" s="1"/>
  <c r="F342" i="17" s="1"/>
  <c r="CC237" i="2"/>
  <c r="P233" i="7"/>
  <c r="DS239" i="2"/>
  <c r="CA239" i="2" s="1"/>
  <c r="U237" i="7"/>
  <c r="CD237" i="2"/>
  <c r="W235" i="7"/>
  <c r="J338" i="17" s="1"/>
  <c r="CF235" i="2"/>
  <c r="DR235" i="2" s="1"/>
  <c r="AW235" i="2"/>
  <c r="G235" i="7" s="1"/>
  <c r="X234" i="7"/>
  <c r="K337" i="17" s="1"/>
  <c r="AY234" i="2"/>
  <c r="H234" i="7" s="1"/>
  <c r="AS234" i="2"/>
  <c r="CG234" i="2"/>
  <c r="DS234" i="2"/>
  <c r="DR234" i="2"/>
  <c r="DB234" i="2"/>
  <c r="CF236" i="2"/>
  <c r="AW236" i="2"/>
  <c r="G236" i="7" s="1"/>
  <c r="AT236" i="2"/>
  <c r="W236" i="7"/>
  <c r="J339" i="17" s="1"/>
  <c r="DJ233" i="2"/>
  <c r="P233" i="2"/>
  <c r="R233" i="2"/>
  <c r="Q241" i="7"/>
  <c r="G344" i="17" s="1"/>
  <c r="AD12" i="23"/>
  <c r="DO245" i="2"/>
  <c r="AF3" i="23"/>
  <c r="CB233" i="2"/>
  <c r="X240" i="7"/>
  <c r="K343" i="17" s="1"/>
  <c r="AY240" i="2"/>
  <c r="H240" i="7" s="1"/>
  <c r="CG240" i="2"/>
  <c r="AS240" i="2"/>
  <c r="BL240" i="2" s="1"/>
  <c r="BN240" i="2" s="1"/>
  <c r="BP239" i="2"/>
  <c r="BV239" i="2" s="1"/>
  <c r="H239" i="27"/>
  <c r="L239" i="27" s="1"/>
  <c r="M239" i="27" s="1"/>
  <c r="N239" i="27" s="1"/>
  <c r="AX239" i="2"/>
  <c r="G239" i="27" s="1"/>
  <c r="BQ239" i="2"/>
  <c r="BW239" i="2" s="1"/>
  <c r="BO239" i="2"/>
  <c r="BU239" i="2" s="1"/>
  <c r="DB240" i="2"/>
  <c r="DR240" i="2"/>
  <c r="DS240" i="2"/>
  <c r="CG235" i="2"/>
  <c r="X235" i="7"/>
  <c r="K338" i="17" s="1"/>
  <c r="AY235" i="2"/>
  <c r="H235" i="7" s="1"/>
  <c r="AS235" i="2"/>
  <c r="BL235" i="2" s="1"/>
  <c r="BN235" i="2" s="1"/>
  <c r="DS238" i="2"/>
  <c r="DR238" i="2"/>
  <c r="DB238" i="2"/>
  <c r="AY238" i="2"/>
  <c r="H238" i="7" s="1"/>
  <c r="X238" i="7"/>
  <c r="K341" i="17" s="1"/>
  <c r="AS238" i="2"/>
  <c r="BL238" i="2" s="1"/>
  <c r="CG238" i="2"/>
  <c r="CC241" i="2"/>
  <c r="DL241" i="2"/>
  <c r="DM241" i="2" s="1"/>
  <c r="O241" i="6"/>
  <c r="U241" i="7" s="1"/>
  <c r="CD241" i="2"/>
  <c r="DC239" i="2" l="1"/>
  <c r="DT239" i="2"/>
  <c r="CB239" i="2" s="1"/>
  <c r="DK239" i="2" s="1"/>
  <c r="DQ239" i="2"/>
  <c r="DJ239" i="2"/>
  <c r="P239" i="2"/>
  <c r="R239" i="2"/>
  <c r="S237" i="7"/>
  <c r="I340" i="17" s="1"/>
  <c r="CI237" i="2"/>
  <c r="CK237" i="2" s="1"/>
  <c r="R237" i="7"/>
  <c r="H340" i="17" s="1"/>
  <c r="Q237" i="6"/>
  <c r="CJ237" i="2"/>
  <c r="CL237" i="2" s="1"/>
  <c r="DS235" i="2"/>
  <c r="DB235" i="2"/>
  <c r="CU237" i="2"/>
  <c r="CO237" i="2"/>
  <c r="AY236" i="2"/>
  <c r="H236" i="7" s="1"/>
  <c r="AS236" i="2"/>
  <c r="BL236" i="2" s="1"/>
  <c r="BN236" i="2" s="1"/>
  <c r="X236" i="7"/>
  <c r="K339" i="17" s="1"/>
  <c r="CG236" i="2"/>
  <c r="DB236" i="2"/>
  <c r="DR236" i="2"/>
  <c r="DS236" i="2"/>
  <c r="CA234" i="2"/>
  <c r="O234" i="7"/>
  <c r="F337" i="17" s="1"/>
  <c r="DQ234" i="2"/>
  <c r="DC234" i="2"/>
  <c r="DT234" i="2"/>
  <c r="BL234" i="2"/>
  <c r="BN234" i="2" s="1"/>
  <c r="H234" i="27"/>
  <c r="L234" i="27" s="1"/>
  <c r="M234" i="27" s="1"/>
  <c r="N234" i="27" s="1"/>
  <c r="AX234" i="2"/>
  <c r="G234" i="27" s="1"/>
  <c r="BO234" i="2"/>
  <c r="BU234" i="2" s="1"/>
  <c r="BP234" i="2"/>
  <c r="BV234" i="2" s="1"/>
  <c r="DO246" i="2" s="1"/>
  <c r="BQ234" i="2"/>
  <c r="BW234" i="2" s="1"/>
  <c r="P237" i="6"/>
  <c r="AV237" i="2" s="1"/>
  <c r="CA238" i="2"/>
  <c r="BN238" i="2"/>
  <c r="AD12" i="21"/>
  <c r="AD12" i="1"/>
  <c r="AF3" i="21"/>
  <c r="AF3" i="1"/>
  <c r="DK233" i="2"/>
  <c r="S241" i="7"/>
  <c r="I344" i="17" s="1"/>
  <c r="P239" i="7"/>
  <c r="DL233" i="2"/>
  <c r="DM233" i="2" s="1"/>
  <c r="Q233" i="7"/>
  <c r="G336" i="17" s="1"/>
  <c r="CC233" i="2"/>
  <c r="CD233" i="2"/>
  <c r="O233" i="6"/>
  <c r="CA240" i="2"/>
  <c r="AF2" i="23"/>
  <c r="Q239" i="7"/>
  <c r="DL239" i="2"/>
  <c r="DM239" i="2" s="1"/>
  <c r="CC239" i="2"/>
  <c r="CD239" i="2"/>
  <c r="O239" i="6"/>
  <c r="AX240" i="2"/>
  <c r="G240" i="27" s="1"/>
  <c r="H240" i="27"/>
  <c r="L240" i="27" s="1"/>
  <c r="M240" i="27" s="1"/>
  <c r="N240" i="27" s="1"/>
  <c r="BQ240" i="2"/>
  <c r="BW240" i="2" s="1"/>
  <c r="BO240" i="2"/>
  <c r="BU240" i="2" s="1"/>
  <c r="BP240" i="2"/>
  <c r="BV240" i="2" s="1"/>
  <c r="O240" i="7"/>
  <c r="F343" i="17" s="1"/>
  <c r="DT240" i="2"/>
  <c r="CB240" i="2" s="1"/>
  <c r="DC240" i="2"/>
  <c r="DQ240" i="2"/>
  <c r="O238" i="7"/>
  <c r="F341" i="17" s="1"/>
  <c r="DC238" i="2"/>
  <c r="DT238" i="2"/>
  <c r="DQ238" i="2"/>
  <c r="AX238" i="2"/>
  <c r="G238" i="27" s="1"/>
  <c r="H238" i="27"/>
  <c r="L238" i="27" s="1"/>
  <c r="M238" i="27" s="1"/>
  <c r="N238" i="27" s="1"/>
  <c r="BO238" i="2"/>
  <c r="BU238" i="2" s="1"/>
  <c r="BP238" i="2"/>
  <c r="BV238" i="2" s="1"/>
  <c r="AE16" i="23" s="1"/>
  <c r="BQ238" i="2"/>
  <c r="BW238" i="2" s="1"/>
  <c r="BO235" i="2"/>
  <c r="BU235" i="2" s="1"/>
  <c r="BP235" i="2"/>
  <c r="BV235" i="2" s="1"/>
  <c r="AX235" i="2"/>
  <c r="G235" i="27" s="1"/>
  <c r="H235" i="27"/>
  <c r="L235" i="27" s="1"/>
  <c r="M235" i="27" s="1"/>
  <c r="N235" i="27" s="1"/>
  <c r="BQ235" i="2"/>
  <c r="BW235" i="2" s="1"/>
  <c r="O235" i="7"/>
  <c r="F338" i="17" s="1"/>
  <c r="DT235" i="2"/>
  <c r="CB235" i="2" s="1"/>
  <c r="DC235" i="2"/>
  <c r="DQ235" i="2"/>
  <c r="V241" i="7"/>
  <c r="R241" i="7"/>
  <c r="H344" i="17" s="1"/>
  <c r="Q241" i="6"/>
  <c r="CJ241" i="2"/>
  <c r="CI241" i="2"/>
  <c r="CA235" i="2" l="1"/>
  <c r="P241" i="6"/>
  <c r="AV241" i="2" s="1"/>
  <c r="CS237" i="2"/>
  <c r="CV237" i="2"/>
  <c r="CX237" i="2"/>
  <c r="CQ237" i="2"/>
  <c r="CY237" i="2"/>
  <c r="CW237" i="2"/>
  <c r="DK240" i="2"/>
  <c r="DJ240" i="2"/>
  <c r="R240" i="2"/>
  <c r="P240" i="2"/>
  <c r="CB234" i="2"/>
  <c r="Q234" i="7" s="1"/>
  <c r="CM237" i="2"/>
  <c r="M242" i="2"/>
  <c r="AF15" i="21"/>
  <c r="AF15" i="1"/>
  <c r="AF13" i="21"/>
  <c r="AF13" i="1"/>
  <c r="CZ237" i="2"/>
  <c r="CN237" i="2"/>
  <c r="CT237" i="2"/>
  <c r="CP237" i="2"/>
  <c r="DJ235" i="2"/>
  <c r="DK235" i="2"/>
  <c r="CR237" i="2"/>
  <c r="P238" i="7"/>
  <c r="CA236" i="2"/>
  <c r="Q235" i="7"/>
  <c r="AE14" i="23"/>
  <c r="AF11" i="23"/>
  <c r="T237" i="7"/>
  <c r="DJ234" i="2"/>
  <c r="P234" i="7"/>
  <c r="CD234" i="2"/>
  <c r="CC234" i="2"/>
  <c r="DL234" i="2"/>
  <c r="DM234" i="2" s="1"/>
  <c r="AD9" i="23"/>
  <c r="AF8" i="23"/>
  <c r="DQ236" i="2"/>
  <c r="DT236" i="2"/>
  <c r="CB236" i="2" s="1"/>
  <c r="DC236" i="2"/>
  <c r="H236" i="27"/>
  <c r="L236" i="27" s="1"/>
  <c r="M236" i="27" s="1"/>
  <c r="N236" i="27" s="1"/>
  <c r="BQ236" i="2"/>
  <c r="BW236" i="2" s="1"/>
  <c r="AX236" i="2"/>
  <c r="G236" i="27" s="1"/>
  <c r="BP236" i="2"/>
  <c r="BV236" i="2" s="1"/>
  <c r="BO236" i="2"/>
  <c r="BU236" i="2" s="1"/>
  <c r="P235" i="2"/>
  <c r="R235" i="2"/>
  <c r="P234" i="2"/>
  <c r="R234" i="2"/>
  <c r="CD235" i="2"/>
  <c r="O236" i="7"/>
  <c r="F339" i="17" s="1"/>
  <c r="G342" i="17"/>
  <c r="DJ238" i="2"/>
  <c r="P238" i="2"/>
  <c r="R238" i="2"/>
  <c r="T241" i="7"/>
  <c r="CC235" i="2"/>
  <c r="Q240" i="7"/>
  <c r="S239" i="7"/>
  <c r="I342" i="17" s="1"/>
  <c r="S233" i="7"/>
  <c r="I336" i="17" s="1"/>
  <c r="P235" i="7"/>
  <c r="O240" i="6"/>
  <c r="V240" i="7" s="1"/>
  <c r="V233" i="7"/>
  <c r="U233" i="7"/>
  <c r="Q233" i="6"/>
  <c r="CI233" i="2"/>
  <c r="CJ233" i="2"/>
  <c r="R233" i="7"/>
  <c r="H336" i="17" s="1"/>
  <c r="CB238" i="2"/>
  <c r="U239" i="7"/>
  <c r="V239" i="7"/>
  <c r="Q239" i="6"/>
  <c r="R239" i="7"/>
  <c r="H342" i="17" s="1"/>
  <c r="CJ239" i="2"/>
  <c r="CI239" i="2"/>
  <c r="O235" i="6"/>
  <c r="U235" i="7" s="1"/>
  <c r="DL235" i="2"/>
  <c r="DM235" i="2" s="1"/>
  <c r="AF17" i="23"/>
  <c r="AE19" i="23"/>
  <c r="P240" i="7"/>
  <c r="CC240" i="2"/>
  <c r="CD240" i="2"/>
  <c r="DL240" i="2"/>
  <c r="DM240" i="2" s="1"/>
  <c r="AF15" i="23"/>
  <c r="DO247" i="2"/>
  <c r="DO253" i="2"/>
  <c r="DO249" i="2"/>
  <c r="DO251" i="2"/>
  <c r="AF13" i="23"/>
  <c r="AF7" i="23"/>
  <c r="AE10" i="23"/>
  <c r="DP242" i="25" s="1"/>
  <c r="DN242" i="25" s="1"/>
  <c r="CK241" i="2"/>
  <c r="CO241" i="2"/>
  <c r="CS241" i="2"/>
  <c r="CW241" i="2"/>
  <c r="CQ241" i="2"/>
  <c r="CY241" i="2"/>
  <c r="CU241" i="2"/>
  <c r="CM241" i="2"/>
  <c r="CV241" i="2"/>
  <c r="CX241" i="2"/>
  <c r="CL241" i="2"/>
  <c r="CR241" i="2"/>
  <c r="CZ241" i="2"/>
  <c r="CP241" i="2"/>
  <c r="CN241" i="2"/>
  <c r="CT241" i="2"/>
  <c r="DK234" i="2" l="1"/>
  <c r="O234" i="6"/>
  <c r="CI235" i="2"/>
  <c r="CY235" i="2" s="1"/>
  <c r="P236" i="7"/>
  <c r="AF17" i="21"/>
  <c r="AF17" i="1"/>
  <c r="AE19" i="21"/>
  <c r="AE19" i="1"/>
  <c r="G338" i="17"/>
  <c r="CJ235" i="2"/>
  <c r="CZ235" i="2" s="1"/>
  <c r="R235" i="7"/>
  <c r="H338" i="17" s="1"/>
  <c r="Q235" i="6"/>
  <c r="DP242" i="2"/>
  <c r="DN242" i="2" s="1"/>
  <c r="G343" i="17"/>
  <c r="DJ236" i="2"/>
  <c r="DK236" i="2"/>
  <c r="R236" i="2"/>
  <c r="P236" i="2"/>
  <c r="AF2" i="21"/>
  <c r="AF2" i="1"/>
  <c r="AE16" i="1"/>
  <c r="M246" i="2" s="1"/>
  <c r="AE16" i="21"/>
  <c r="DO248" i="2"/>
  <c r="AF6" i="23"/>
  <c r="AF5" i="23"/>
  <c r="DP244" i="2" s="1"/>
  <c r="DN244" i="2" s="1"/>
  <c r="DO252" i="2"/>
  <c r="DO250" i="2"/>
  <c r="AF8" i="21"/>
  <c r="AF8" i="1"/>
  <c r="AD9" i="1"/>
  <c r="AD9" i="21"/>
  <c r="CD236" i="2"/>
  <c r="O236" i="6"/>
  <c r="DL236" i="2"/>
  <c r="DM236" i="2" s="1"/>
  <c r="CC236" i="2"/>
  <c r="Q236" i="7"/>
  <c r="U234" i="7"/>
  <c r="V234" i="7"/>
  <c r="AD27" i="23"/>
  <c r="AD26" i="23"/>
  <c r="S234" i="7"/>
  <c r="I337" i="17" s="1"/>
  <c r="CJ234" i="2"/>
  <c r="CR234" i="2" s="1"/>
  <c r="Q234" i="6"/>
  <c r="R234" i="7"/>
  <c r="H337" i="17" s="1"/>
  <c r="CI234" i="2"/>
  <c r="CY234" i="2" s="1"/>
  <c r="AE14" i="21"/>
  <c r="AE14" i="1"/>
  <c r="G337" i="17"/>
  <c r="AF11" i="21"/>
  <c r="AF11" i="1"/>
  <c r="U240" i="7"/>
  <c r="P233" i="6"/>
  <c r="AV233" i="2" s="1"/>
  <c r="P239" i="6"/>
  <c r="AV239" i="2" s="1"/>
  <c r="Q238" i="7"/>
  <c r="G341" i="17" s="1"/>
  <c r="DK238" i="2"/>
  <c r="V235" i="7"/>
  <c r="O238" i="6"/>
  <c r="U238" i="7" s="1"/>
  <c r="AF7" i="1"/>
  <c r="AF7" i="21"/>
  <c r="AE10" i="21"/>
  <c r="AE10" i="1"/>
  <c r="CC238" i="2"/>
  <c r="DL238" i="2"/>
  <c r="DM238" i="2" s="1"/>
  <c r="S235" i="7"/>
  <c r="I338" i="17" s="1"/>
  <c r="CV233" i="2"/>
  <c r="CX233" i="2"/>
  <c r="CL233" i="2"/>
  <c r="CP233" i="2"/>
  <c r="CZ233" i="2"/>
  <c r="CT233" i="2"/>
  <c r="CR233" i="2"/>
  <c r="CN233" i="2"/>
  <c r="CK233" i="2"/>
  <c r="CQ233" i="2"/>
  <c r="CS233" i="2"/>
  <c r="CO233" i="2"/>
  <c r="CW233" i="2"/>
  <c r="CM233" i="2"/>
  <c r="CU233" i="2"/>
  <c r="CY233" i="2"/>
  <c r="CD238" i="2"/>
  <c r="CU239" i="2"/>
  <c r="CW239" i="2"/>
  <c r="CY239" i="2"/>
  <c r="CO239" i="2"/>
  <c r="CK239" i="2"/>
  <c r="CM239" i="2"/>
  <c r="CQ239" i="2"/>
  <c r="CS239" i="2"/>
  <c r="CL239" i="2"/>
  <c r="CZ239" i="2"/>
  <c r="CP239" i="2"/>
  <c r="CV239" i="2"/>
  <c r="CX239" i="2"/>
  <c r="CN239" i="2"/>
  <c r="CT239" i="2"/>
  <c r="CR239" i="2"/>
  <c r="R240" i="7"/>
  <c r="H343" i="17" s="1"/>
  <c r="Q240" i="6"/>
  <c r="CJ240" i="2"/>
  <c r="CL240" i="2" s="1"/>
  <c r="CI240" i="2"/>
  <c r="CO240" i="2" s="1"/>
  <c r="S240" i="7"/>
  <c r="CW235" i="2"/>
  <c r="CK235" i="2"/>
  <c r="DP243" i="2"/>
  <c r="DN243" i="2" s="1"/>
  <c r="DP243" i="25"/>
  <c r="DN243" i="25" s="1"/>
  <c r="CR235" i="2"/>
  <c r="CP235" i="2"/>
  <c r="CT235" i="2"/>
  <c r="CX235" i="2"/>
  <c r="CN235" i="2"/>
  <c r="CM235" i="2"/>
  <c r="CS235" i="2"/>
  <c r="CQ235" i="2"/>
  <c r="CU235" i="2"/>
  <c r="CO235" i="2"/>
  <c r="G339" i="17" l="1"/>
  <c r="CL235" i="2"/>
  <c r="CV235" i="2"/>
  <c r="T233" i="7"/>
  <c r="M243" i="2"/>
  <c r="L244" i="2"/>
  <c r="S238" i="7"/>
  <c r="I341" i="17" s="1"/>
  <c r="AF5" i="1"/>
  <c r="AF5" i="21"/>
  <c r="T239" i="7"/>
  <c r="AF6" i="21"/>
  <c r="AF6" i="1"/>
  <c r="L243" i="2"/>
  <c r="CT234" i="2"/>
  <c r="F37" i="13"/>
  <c r="DP244" i="25"/>
  <c r="DN244" i="25" s="1"/>
  <c r="P234" i="6"/>
  <c r="AV234" i="2" s="1"/>
  <c r="T234" i="7" s="1"/>
  <c r="CS234" i="2"/>
  <c r="CW234" i="2"/>
  <c r="CQ234" i="2"/>
  <c r="CN234" i="2"/>
  <c r="CP234" i="2"/>
  <c r="V238" i="7"/>
  <c r="CM234" i="2"/>
  <c r="CO234" i="2"/>
  <c r="CU234" i="2"/>
  <c r="CL234" i="2"/>
  <c r="S236" i="7"/>
  <c r="CV234" i="2"/>
  <c r="CK234" i="2"/>
  <c r="V236" i="7"/>
  <c r="U236" i="7"/>
  <c r="CI236" i="2"/>
  <c r="Q236" i="6"/>
  <c r="CJ236" i="2"/>
  <c r="R236" i="7"/>
  <c r="H339" i="17" s="1"/>
  <c r="AD26" i="21"/>
  <c r="M245" i="2"/>
  <c r="CZ234" i="2"/>
  <c r="AD26" i="1"/>
  <c r="L242" i="2"/>
  <c r="N242" i="2" s="1"/>
  <c r="CX234" i="2"/>
  <c r="M249" i="2"/>
  <c r="CY240" i="2"/>
  <c r="CV240" i="2"/>
  <c r="P235" i="6"/>
  <c r="AV235" i="2" s="1"/>
  <c r="CR240" i="2"/>
  <c r="CK240" i="2"/>
  <c r="CP240" i="2"/>
  <c r="CS240" i="2"/>
  <c r="CW240" i="2"/>
  <c r="CQ240" i="2"/>
  <c r="CT240" i="2"/>
  <c r="CI238" i="2"/>
  <c r="Q238" i="6"/>
  <c r="R238" i="7"/>
  <c r="H341" i="17" s="1"/>
  <c r="CJ238" i="2"/>
  <c r="CZ240" i="2"/>
  <c r="CN240" i="2"/>
  <c r="CM240" i="2"/>
  <c r="CX240" i="2"/>
  <c r="I343" i="17"/>
  <c r="P240" i="6"/>
  <c r="AV240" i="2" s="1"/>
  <c r="CU240" i="2"/>
  <c r="P238" i="6" l="1"/>
  <c r="AV238" i="2" s="1"/>
  <c r="N243" i="2"/>
  <c r="T243" i="2" s="1"/>
  <c r="L245" i="2"/>
  <c r="N245" i="2" s="1"/>
  <c r="M244" i="2"/>
  <c r="N244" i="2" s="1"/>
  <c r="AB243" i="2"/>
  <c r="AM243" i="2"/>
  <c r="Z243" i="2"/>
  <c r="U243" i="2"/>
  <c r="Y243" i="2"/>
  <c r="AD243" i="2"/>
  <c r="AJ243" i="2"/>
  <c r="S243" i="2"/>
  <c r="AC243" i="2"/>
  <c r="AP243" i="2"/>
  <c r="CZ236" i="2"/>
  <c r="CX236" i="2"/>
  <c r="CP236" i="2"/>
  <c r="CT236" i="2"/>
  <c r="CN236" i="2"/>
  <c r="CR236" i="2"/>
  <c r="CL236" i="2"/>
  <c r="CV236" i="2"/>
  <c r="CW236" i="2"/>
  <c r="CY236" i="2"/>
  <c r="CS236" i="2"/>
  <c r="CK236" i="2"/>
  <c r="CM236" i="2"/>
  <c r="CQ236" i="2"/>
  <c r="CU236" i="2"/>
  <c r="CO236" i="2"/>
  <c r="AC242" i="2"/>
  <c r="AB242" i="2"/>
  <c r="Z242" i="2"/>
  <c r="T242" i="2"/>
  <c r="X242" i="2"/>
  <c r="Y242" i="2"/>
  <c r="AQ242" i="2"/>
  <c r="AO242" i="2"/>
  <c r="S242" i="2"/>
  <c r="V242" i="2"/>
  <c r="AL242" i="2"/>
  <c r="AK242" i="2"/>
  <c r="AD242" i="2"/>
  <c r="AI242" i="2"/>
  <c r="AF242" i="2"/>
  <c r="AP242" i="2"/>
  <c r="U242" i="2"/>
  <c r="AG242" i="2"/>
  <c r="AN242" i="2"/>
  <c r="AE242" i="2"/>
  <c r="AH242" i="2"/>
  <c r="AA242" i="2"/>
  <c r="AJ242" i="2"/>
  <c r="AM242" i="2"/>
  <c r="W242" i="2"/>
  <c r="DU242" i="2"/>
  <c r="CH242" i="2" s="1"/>
  <c r="I339" i="17"/>
  <c r="D37" i="13" s="1"/>
  <c r="P236" i="6"/>
  <c r="AV236" i="2" s="1"/>
  <c r="T235" i="7"/>
  <c r="T240" i="7"/>
  <c r="T238" i="7"/>
  <c r="CV238" i="2"/>
  <c r="CT238" i="2"/>
  <c r="CN238" i="2"/>
  <c r="CR238" i="2"/>
  <c r="CL238" i="2"/>
  <c r="CX238" i="2"/>
  <c r="CZ238" i="2"/>
  <c r="CP238" i="2"/>
  <c r="CS238" i="2"/>
  <c r="CQ238" i="2"/>
  <c r="CO238" i="2"/>
  <c r="CW238" i="2"/>
  <c r="CY238" i="2"/>
  <c r="CK238" i="2"/>
  <c r="CM238" i="2"/>
  <c r="CU238" i="2"/>
  <c r="W243" i="2" l="1"/>
  <c r="AL243" i="2"/>
  <c r="AH243" i="2"/>
  <c r="AQ243" i="2"/>
  <c r="AF243" i="2"/>
  <c r="AN243" i="2"/>
  <c r="X243" i="2"/>
  <c r="AI243" i="2"/>
  <c r="AO243" i="2"/>
  <c r="AK243" i="2"/>
  <c r="V243" i="2"/>
  <c r="AG243" i="2"/>
  <c r="AE243" i="2"/>
  <c r="AA243" i="2"/>
  <c r="DU243" i="2"/>
  <c r="CH243" i="2" s="1"/>
  <c r="AR243" i="2" s="1"/>
  <c r="AL245" i="2"/>
  <c r="AQ245" i="2"/>
  <c r="AM245" i="2"/>
  <c r="Y245" i="2"/>
  <c r="Z245" i="2"/>
  <c r="AP245" i="2"/>
  <c r="AD245" i="2"/>
  <c r="AF245" i="2"/>
  <c r="AN245" i="2"/>
  <c r="AG245" i="2"/>
  <c r="V245" i="2"/>
  <c r="AO245" i="2"/>
  <c r="AB245" i="2"/>
  <c r="AA245" i="2"/>
  <c r="W245" i="2"/>
  <c r="X245" i="2"/>
  <c r="S245" i="2"/>
  <c r="U245" i="2"/>
  <c r="AI245" i="2"/>
  <c r="AE245" i="2"/>
  <c r="AH245" i="2"/>
  <c r="AK245" i="2"/>
  <c r="AJ245" i="2"/>
  <c r="T245" i="2"/>
  <c r="AC245" i="2"/>
  <c r="AN244" i="2"/>
  <c r="AJ244" i="2"/>
  <c r="Y244" i="2"/>
  <c r="AK244" i="2"/>
  <c r="Z244" i="2"/>
  <c r="S244" i="2"/>
  <c r="AB244" i="2"/>
  <c r="AQ244" i="2"/>
  <c r="W244" i="2"/>
  <c r="AI244" i="2"/>
  <c r="AP244" i="2"/>
  <c r="DU244" i="2"/>
  <c r="CH244" i="2" s="1"/>
  <c r="AF244" i="2"/>
  <c r="T244" i="2"/>
  <c r="AO244" i="2"/>
  <c r="AH244" i="2"/>
  <c r="AM244" i="2"/>
  <c r="AC244" i="2"/>
  <c r="AD244" i="2"/>
  <c r="AG244" i="2"/>
  <c r="AL244" i="2"/>
  <c r="AA244" i="2"/>
  <c r="U244" i="2"/>
  <c r="V244" i="2"/>
  <c r="AE244" i="2"/>
  <c r="X244" i="2"/>
  <c r="T236" i="7"/>
  <c r="AR242" i="2"/>
  <c r="G37" i="13"/>
  <c r="W243" i="7" l="1"/>
  <c r="J346" i="17" s="1"/>
  <c r="AW243" i="2"/>
  <c r="G243" i="7" s="1"/>
  <c r="AT243" i="2"/>
  <c r="AS243" i="2" s="1"/>
  <c r="BL243" i="2" s="1"/>
  <c r="BN243" i="2" s="1"/>
  <c r="CF243" i="2"/>
  <c r="AR244" i="2"/>
  <c r="W244" i="7" s="1"/>
  <c r="J347" i="17" s="1"/>
  <c r="DB243" i="2"/>
  <c r="DS243" i="2"/>
  <c r="DR243" i="2"/>
  <c r="AY243" i="2"/>
  <c r="H243" i="7" s="1"/>
  <c r="AW242" i="2"/>
  <c r="G242" i="7" s="1"/>
  <c r="AT242" i="2"/>
  <c r="CF242" i="2"/>
  <c r="W242" i="7"/>
  <c r="J345" i="17" s="1"/>
  <c r="X243" i="7" l="1"/>
  <c r="K346" i="17" s="1"/>
  <c r="CG243" i="2"/>
  <c r="O243" i="7" s="1"/>
  <c r="F346" i="17" s="1"/>
  <c r="AW244" i="2"/>
  <c r="G244" i="7" s="1"/>
  <c r="AT244" i="2"/>
  <c r="CF244" i="2"/>
  <c r="DB244" i="2"/>
  <c r="DR244" i="2"/>
  <c r="DS244" i="2"/>
  <c r="CA243" i="2"/>
  <c r="CG244" i="2"/>
  <c r="AY244" i="2"/>
  <c r="H244" i="7" s="1"/>
  <c r="AS244" i="2"/>
  <c r="BL244" i="2" s="1"/>
  <c r="BN244" i="2" s="1"/>
  <c r="X244" i="7"/>
  <c r="K347" i="17" s="1"/>
  <c r="BO243" i="2"/>
  <c r="BU243" i="2" s="1"/>
  <c r="H243" i="27"/>
  <c r="L243" i="27" s="1"/>
  <c r="M243" i="27" s="1"/>
  <c r="N243" i="27" s="1"/>
  <c r="AX243" i="2"/>
  <c r="G243" i="27" s="1"/>
  <c r="BQ243" i="2"/>
  <c r="BW243" i="2" s="1"/>
  <c r="BP243" i="2"/>
  <c r="BV243" i="2" s="1"/>
  <c r="AF19" i="23" s="1"/>
  <c r="DQ243" i="2"/>
  <c r="DB242" i="2"/>
  <c r="DR242" i="2"/>
  <c r="DS242" i="2"/>
  <c r="AY242" i="2"/>
  <c r="H242" i="7" s="1"/>
  <c r="AS242" i="2"/>
  <c r="BL242" i="2" s="1"/>
  <c r="CG242" i="2"/>
  <c r="X242" i="7"/>
  <c r="K345" i="17" s="1"/>
  <c r="DC243" i="2" l="1"/>
  <c r="DT243" i="2"/>
  <c r="DP249" i="2"/>
  <c r="DN249" i="2" s="1"/>
  <c r="DP249" i="25"/>
  <c r="DN249" i="25" s="1"/>
  <c r="R243" i="2"/>
  <c r="P243" i="2"/>
  <c r="P243" i="7"/>
  <c r="DJ243" i="2"/>
  <c r="BN242" i="2"/>
  <c r="CA244" i="2"/>
  <c r="BO244" i="2"/>
  <c r="BU244" i="2" s="1"/>
  <c r="AX244" i="2"/>
  <c r="G244" i="27" s="1"/>
  <c r="H244" i="27"/>
  <c r="L244" i="27" s="1"/>
  <c r="M244" i="27" s="1"/>
  <c r="N244" i="27" s="1"/>
  <c r="BQ244" i="2"/>
  <c r="BW244" i="2" s="1"/>
  <c r="BP244" i="2"/>
  <c r="BV244" i="2" s="1"/>
  <c r="DQ244" i="2"/>
  <c r="DC244" i="2"/>
  <c r="O244" i="7"/>
  <c r="F347" i="17" s="1"/>
  <c r="DT244" i="2"/>
  <c r="CA242" i="2"/>
  <c r="DP245" i="2"/>
  <c r="DN245" i="2" s="1"/>
  <c r="DU245" i="2" s="1"/>
  <c r="CH245" i="2" s="1"/>
  <c r="AR245" i="2" s="1"/>
  <c r="DP245" i="25"/>
  <c r="DN245" i="25" s="1"/>
  <c r="CB243" i="2"/>
  <c r="DK243" i="2" s="1"/>
  <c r="DC242" i="2"/>
  <c r="DT242" i="2"/>
  <c r="CB242" i="2" s="1"/>
  <c r="DK242" i="2" s="1"/>
  <c r="DQ242" i="2"/>
  <c r="AX242" i="2"/>
  <c r="G242" i="27" s="1"/>
  <c r="H242" i="27"/>
  <c r="L242" i="27" s="1"/>
  <c r="M242" i="27" s="1"/>
  <c r="N242" i="27" s="1"/>
  <c r="BO242" i="2"/>
  <c r="BU242" i="2" s="1"/>
  <c r="BP242" i="2"/>
  <c r="BV242" i="2" s="1"/>
  <c r="AE12" i="23" s="1"/>
  <c r="BQ242" i="2"/>
  <c r="BW242" i="2" s="1"/>
  <c r="O242" i="7"/>
  <c r="F345" i="17" s="1"/>
  <c r="AE9" i="23"/>
  <c r="AF10" i="23" l="1"/>
  <c r="DP247" i="25" s="1"/>
  <c r="DN247" i="25" s="1"/>
  <c r="DJ244" i="2"/>
  <c r="R244" i="2"/>
  <c r="P244" i="2"/>
  <c r="AE9" i="21"/>
  <c r="AE9" i="1"/>
  <c r="AF19" i="21"/>
  <c r="AF19" i="1"/>
  <c r="DP246" i="25"/>
  <c r="DN246" i="25" s="1"/>
  <c r="DP246" i="2"/>
  <c r="DN246" i="2" s="1"/>
  <c r="P244" i="7"/>
  <c r="R242" i="2"/>
  <c r="P242" i="2"/>
  <c r="P242" i="7"/>
  <c r="DJ242" i="2"/>
  <c r="CC242" i="2"/>
  <c r="S242" i="7" s="1"/>
  <c r="I345" i="17" s="1"/>
  <c r="CB244" i="2"/>
  <c r="O243" i="6"/>
  <c r="CD243" i="2"/>
  <c r="CC243" i="2"/>
  <c r="S243" i="7" s="1"/>
  <c r="I346" i="17" s="1"/>
  <c r="Q243" i="7"/>
  <c r="G346" i="17" s="1"/>
  <c r="DL243" i="2"/>
  <c r="DM243" i="2" s="1"/>
  <c r="W245" i="7"/>
  <c r="J348" i="17" s="1"/>
  <c r="AT245" i="2"/>
  <c r="CF245" i="2"/>
  <c r="AW245" i="2"/>
  <c r="G245" i="7" s="1"/>
  <c r="DP248" i="2"/>
  <c r="DN248" i="2" s="1"/>
  <c r="DP248" i="25"/>
  <c r="DN248" i="25" s="1"/>
  <c r="O242" i="6"/>
  <c r="V242" i="7" s="1"/>
  <c r="AG5" i="23"/>
  <c r="DO254" i="2"/>
  <c r="AG8" i="23"/>
  <c r="DO256" i="2"/>
  <c r="DO255" i="2"/>
  <c r="CD242" i="2"/>
  <c r="Q242" i="7"/>
  <c r="DL242" i="2"/>
  <c r="DM242" i="2" s="1"/>
  <c r="AE27" i="23"/>
  <c r="AE26" i="23"/>
  <c r="L249" i="2" l="1"/>
  <c r="N249" i="2" s="1"/>
  <c r="DU249" i="2" s="1"/>
  <c r="CH249" i="2" s="1"/>
  <c r="L247" i="2"/>
  <c r="DP247" i="2"/>
  <c r="DN247" i="2" s="1"/>
  <c r="DK244" i="2"/>
  <c r="AG8" i="21"/>
  <c r="AG8" i="1"/>
  <c r="AG5" i="21"/>
  <c r="AG5" i="1"/>
  <c r="G345" i="17"/>
  <c r="AF10" i="21"/>
  <c r="AF10" i="1"/>
  <c r="AE12" i="1"/>
  <c r="AE12" i="21"/>
  <c r="Q244" i="7"/>
  <c r="G347" i="17" s="1"/>
  <c r="CD244" i="2"/>
  <c r="CC244" i="2"/>
  <c r="DL244" i="2"/>
  <c r="DM244" i="2" s="1"/>
  <c r="O244" i="6"/>
  <c r="DS245" i="2"/>
  <c r="DB245" i="2"/>
  <c r="DR245" i="2"/>
  <c r="AS245" i="2"/>
  <c r="BL245" i="2" s="1"/>
  <c r="CG245" i="2"/>
  <c r="AY245" i="2"/>
  <c r="H245" i="7" s="1"/>
  <c r="X245" i="7"/>
  <c r="K348" i="17" s="1"/>
  <c r="CJ243" i="2"/>
  <c r="R243" i="7"/>
  <c r="H346" i="17" s="1"/>
  <c r="CI243" i="2"/>
  <c r="Q243" i="6"/>
  <c r="V243" i="7"/>
  <c r="P243" i="6" s="1"/>
  <c r="AV243" i="2" s="1"/>
  <c r="T243" i="7" s="1"/>
  <c r="U243" i="7"/>
  <c r="U242" i="7"/>
  <c r="R242" i="7"/>
  <c r="H345" i="17" s="1"/>
  <c r="CI242" i="2"/>
  <c r="Q242" i="6"/>
  <c r="CJ242" i="2"/>
  <c r="P242" i="6"/>
  <c r="AV242" i="2" s="1"/>
  <c r="T242" i="7" s="1"/>
  <c r="AF249" i="2" l="1"/>
  <c r="W249" i="2"/>
  <c r="X249" i="2"/>
  <c r="AA249" i="2"/>
  <c r="AM249" i="2"/>
  <c r="AN249" i="2"/>
  <c r="AQ249" i="2"/>
  <c r="AR249" i="2" s="1"/>
  <c r="AE249" i="2"/>
  <c r="Y249" i="2"/>
  <c r="V249" i="2"/>
  <c r="T249" i="2"/>
  <c r="AB249" i="2"/>
  <c r="AO249" i="2"/>
  <c r="AH249" i="2"/>
  <c r="S249" i="2"/>
  <c r="AP249" i="2"/>
  <c r="U249" i="2"/>
  <c r="AL249" i="2"/>
  <c r="AJ249" i="2"/>
  <c r="AG249" i="2"/>
  <c r="AK249" i="2"/>
  <c r="AI249" i="2"/>
  <c r="AC249" i="2"/>
  <c r="Z249" i="2"/>
  <c r="AD249" i="2"/>
  <c r="M247" i="2"/>
  <c r="N247" i="2" s="1"/>
  <c r="AG247" i="2" s="1"/>
  <c r="M248" i="2"/>
  <c r="BN245" i="2"/>
  <c r="L246" i="2"/>
  <c r="N246" i="2" s="1"/>
  <c r="AE26" i="21"/>
  <c r="L248" i="2"/>
  <c r="AE26" i="1"/>
  <c r="U244" i="7"/>
  <c r="V244" i="7"/>
  <c r="S244" i="7"/>
  <c r="I347" i="17" s="1"/>
  <c r="CJ244" i="2"/>
  <c r="CL244" i="2" s="1"/>
  <c r="Q244" i="6"/>
  <c r="R244" i="7"/>
  <c r="H347" i="17" s="1"/>
  <c r="CI244" i="2"/>
  <c r="CY244" i="2" s="1"/>
  <c r="CA245" i="2"/>
  <c r="CK243" i="2"/>
  <c r="CQ243" i="2"/>
  <c r="CY243" i="2"/>
  <c r="CM243" i="2"/>
  <c r="CO243" i="2"/>
  <c r="CW243" i="2"/>
  <c r="CU243" i="2"/>
  <c r="CS243" i="2"/>
  <c r="CX243" i="2"/>
  <c r="CL243" i="2"/>
  <c r="CT243" i="2"/>
  <c r="CP243" i="2"/>
  <c r="CZ243" i="2"/>
  <c r="CR243" i="2"/>
  <c r="CV243" i="2"/>
  <c r="CN243" i="2"/>
  <c r="DT245" i="2"/>
  <c r="DQ245" i="2"/>
  <c r="DC245" i="2"/>
  <c r="AX245" i="2"/>
  <c r="G245" i="27" s="1"/>
  <c r="H245" i="27"/>
  <c r="L245" i="27" s="1"/>
  <c r="M245" i="27" s="1"/>
  <c r="N245" i="27" s="1"/>
  <c r="BO245" i="2"/>
  <c r="BU245" i="2" s="1"/>
  <c r="BQ245" i="2"/>
  <c r="BW245" i="2" s="1"/>
  <c r="BP245" i="2"/>
  <c r="BV245" i="2" s="1"/>
  <c r="O245" i="7"/>
  <c r="F348" i="17" s="1"/>
  <c r="CT242" i="2"/>
  <c r="CX242" i="2"/>
  <c r="CZ242" i="2"/>
  <c r="CV242" i="2"/>
  <c r="CP242" i="2"/>
  <c r="CN242" i="2"/>
  <c r="CL242" i="2"/>
  <c r="CR242" i="2"/>
  <c r="CY242" i="2"/>
  <c r="CQ242" i="2"/>
  <c r="CU242" i="2"/>
  <c r="CK242" i="2"/>
  <c r="CW242" i="2"/>
  <c r="CO242" i="2"/>
  <c r="CS242" i="2"/>
  <c r="CM242" i="2"/>
  <c r="AW249" i="2" l="1"/>
  <c r="G249" i="7" s="1"/>
  <c r="CF249" i="2"/>
  <c r="W249" i="7"/>
  <c r="J352" i="17" s="1"/>
  <c r="AT249" i="2"/>
  <c r="DU247" i="2"/>
  <c r="CH247" i="2" s="1"/>
  <c r="AF247" i="2"/>
  <c r="AO247" i="2"/>
  <c r="AA247" i="2"/>
  <c r="V247" i="2"/>
  <c r="AL247" i="2"/>
  <c r="AD247" i="2"/>
  <c r="AB247" i="2"/>
  <c r="U247" i="2"/>
  <c r="T247" i="2"/>
  <c r="AN247" i="2"/>
  <c r="Y247" i="2"/>
  <c r="Z247" i="2"/>
  <c r="W247" i="2"/>
  <c r="AC247" i="2"/>
  <c r="AE247" i="2"/>
  <c r="AK247" i="2"/>
  <c r="AH247" i="2"/>
  <c r="AI247" i="2"/>
  <c r="S247" i="2"/>
  <c r="X247" i="2"/>
  <c r="AM247" i="2"/>
  <c r="AQ247" i="2"/>
  <c r="AR247" i="2" s="1"/>
  <c r="AP247" i="2"/>
  <c r="AJ247" i="2"/>
  <c r="N248" i="2"/>
  <c r="AA248" i="2" s="1"/>
  <c r="AS249" i="2"/>
  <c r="X249" i="7"/>
  <c r="K352" i="17" s="1"/>
  <c r="CG249" i="2"/>
  <c r="O249" i="7" s="1"/>
  <c r="F352" i="17" s="1"/>
  <c r="AY249" i="2"/>
  <c r="H249" i="7" s="1"/>
  <c r="DR249" i="2"/>
  <c r="DS249" i="2"/>
  <c r="CA249" i="2" s="1"/>
  <c r="DB249" i="2"/>
  <c r="T246" i="2"/>
  <c r="DJ245" i="2"/>
  <c r="P245" i="2"/>
  <c r="R245" i="2"/>
  <c r="W246" i="2"/>
  <c r="AL246" i="2"/>
  <c r="AD246" i="2"/>
  <c r="AP246" i="2"/>
  <c r="AH246" i="2"/>
  <c r="S246" i="2"/>
  <c r="AM246" i="2"/>
  <c r="AG246" i="2"/>
  <c r="AE246" i="2"/>
  <c r="X246" i="2"/>
  <c r="V246" i="2"/>
  <c r="AA246" i="2"/>
  <c r="DU246" i="2"/>
  <c r="CH246" i="2" s="1"/>
  <c r="AI246" i="2"/>
  <c r="AB246" i="2"/>
  <c r="AK246" i="2"/>
  <c r="AN246" i="2"/>
  <c r="AJ246" i="2"/>
  <c r="AO246" i="2"/>
  <c r="Z246" i="2"/>
  <c r="U246" i="2"/>
  <c r="AC246" i="2"/>
  <c r="AF246" i="2"/>
  <c r="Y246" i="2"/>
  <c r="AQ246" i="2"/>
  <c r="AG18" i="23"/>
  <c r="AG2" i="23"/>
  <c r="P245" i="7"/>
  <c r="P244" i="6"/>
  <c r="AV244" i="2" s="1"/>
  <c r="CT244" i="2"/>
  <c r="CM244" i="2"/>
  <c r="CU244" i="2"/>
  <c r="CW244" i="2"/>
  <c r="CQ244" i="2"/>
  <c r="CK244" i="2"/>
  <c r="CS244" i="2"/>
  <c r="CO244" i="2"/>
  <c r="CN244" i="2"/>
  <c r="CP244" i="2"/>
  <c r="CX244" i="2"/>
  <c r="CZ244" i="2"/>
  <c r="CR244" i="2"/>
  <c r="CV244" i="2"/>
  <c r="CB245" i="2"/>
  <c r="DO257" i="2"/>
  <c r="AK248" i="2" l="1"/>
  <c r="AQ248" i="2"/>
  <c r="AP248" i="2"/>
  <c r="AD248" i="2"/>
  <c r="DU248" i="2"/>
  <c r="CH248" i="2" s="1"/>
  <c r="AF248" i="2"/>
  <c r="S248" i="2"/>
  <c r="X248" i="2"/>
  <c r="V248" i="2"/>
  <c r="AN248" i="2"/>
  <c r="AG248" i="2"/>
  <c r="Y248" i="2"/>
  <c r="AC248" i="2"/>
  <c r="W248" i="2"/>
  <c r="AM248" i="2"/>
  <c r="AH248" i="2"/>
  <c r="AJ248" i="2"/>
  <c r="U248" i="2"/>
  <c r="AL248" i="2"/>
  <c r="AO248" i="2"/>
  <c r="AI248" i="2"/>
  <c r="AB248" i="2"/>
  <c r="AE248" i="2"/>
  <c r="Z248" i="2"/>
  <c r="T248" i="2"/>
  <c r="AW247" i="2"/>
  <c r="G247" i="7" s="1"/>
  <c r="CF247" i="2"/>
  <c r="W247" i="7"/>
  <c r="J350" i="17" s="1"/>
  <c r="AT247" i="2"/>
  <c r="DJ249" i="2"/>
  <c r="P249" i="7"/>
  <c r="DQ249" i="2"/>
  <c r="DT249" i="2"/>
  <c r="DC249" i="2"/>
  <c r="BL249" i="2"/>
  <c r="BN249" i="2" s="1"/>
  <c r="H249" i="27"/>
  <c r="L249" i="27" s="1"/>
  <c r="M249" i="27" s="1"/>
  <c r="N249" i="27" s="1"/>
  <c r="AX249" i="2"/>
  <c r="G249" i="27" s="1"/>
  <c r="BP249" i="2"/>
  <c r="BV249" i="2" s="1"/>
  <c r="BO249" i="2"/>
  <c r="BU249" i="2" s="1"/>
  <c r="BQ249" i="2"/>
  <c r="BW249" i="2" s="1"/>
  <c r="DK245" i="2"/>
  <c r="AG18" i="21"/>
  <c r="AG18" i="1"/>
  <c r="AG2" i="21"/>
  <c r="AG2" i="1"/>
  <c r="AR246" i="2"/>
  <c r="Q245" i="7"/>
  <c r="G348" i="17" s="1"/>
  <c r="T244" i="7"/>
  <c r="AR248" i="2"/>
  <c r="CD245" i="2"/>
  <c r="CC245" i="2"/>
  <c r="O245" i="6"/>
  <c r="DL245" i="2"/>
  <c r="DM245" i="2" s="1"/>
  <c r="J237" i="25"/>
  <c r="CB249" i="2" l="1"/>
  <c r="DL249" i="2" s="1"/>
  <c r="DM249" i="2" s="1"/>
  <c r="R249" i="2"/>
  <c r="P249" i="2"/>
  <c r="CF246" i="2"/>
  <c r="DR246" i="2" s="1"/>
  <c r="X247" i="7"/>
  <c r="K350" i="17" s="1"/>
  <c r="AS247" i="2"/>
  <c r="CG247" i="2"/>
  <c r="AY247" i="2"/>
  <c r="H247" i="7" s="1"/>
  <c r="DR247" i="2"/>
  <c r="DS247" i="2"/>
  <c r="O247" i="7"/>
  <c r="F350" i="17" s="1"/>
  <c r="DB247" i="2"/>
  <c r="W246" i="7"/>
  <c r="J349" i="17" s="1"/>
  <c r="DS246" i="2"/>
  <c r="DB246" i="2"/>
  <c r="AW246" i="2"/>
  <c r="G246" i="7" s="1"/>
  <c r="AT246" i="2"/>
  <c r="V245" i="7"/>
  <c r="U245" i="7"/>
  <c r="S245" i="7"/>
  <c r="Q245" i="6"/>
  <c r="R245" i="7"/>
  <c r="H348" i="17" s="1"/>
  <c r="CJ245" i="2"/>
  <c r="CP245" i="2" s="1"/>
  <c r="CI245" i="2"/>
  <c r="CQ245" i="2" s="1"/>
  <c r="CF248" i="2"/>
  <c r="AT248" i="2"/>
  <c r="W248" i="7"/>
  <c r="J351" i="17" s="1"/>
  <c r="AW248" i="2"/>
  <c r="G248" i="7" s="1"/>
  <c r="DG237" i="25"/>
  <c r="DE237" i="25"/>
  <c r="BJ237" i="25"/>
  <c r="DF237" i="25"/>
  <c r="BK237" i="25"/>
  <c r="BI237" i="25"/>
  <c r="DH237" i="25"/>
  <c r="DD237" i="25"/>
  <c r="DI237" i="25"/>
  <c r="CD249" i="2" l="1"/>
  <c r="CC249" i="2"/>
  <c r="DK249" i="2"/>
  <c r="Q249" i="7"/>
  <c r="G352" i="17" s="1"/>
  <c r="CA247" i="2"/>
  <c r="O249" i="6"/>
  <c r="DC247" i="2"/>
  <c r="DT247" i="2"/>
  <c r="CB247" i="2" s="1"/>
  <c r="DQ247" i="2"/>
  <c r="BL247" i="2"/>
  <c r="BN247" i="2" s="1"/>
  <c r="AX247" i="2"/>
  <c r="G247" i="27" s="1"/>
  <c r="H247" i="27"/>
  <c r="L247" i="27" s="1"/>
  <c r="M247" i="27" s="1"/>
  <c r="N247" i="27" s="1"/>
  <c r="BP247" i="2"/>
  <c r="BV247" i="2" s="1"/>
  <c r="BO247" i="2"/>
  <c r="BU247" i="2" s="1"/>
  <c r="BQ247" i="2"/>
  <c r="BW247" i="2" s="1"/>
  <c r="R249" i="7"/>
  <c r="H352" i="17" s="1"/>
  <c r="Q249" i="6"/>
  <c r="CI249" i="2"/>
  <c r="CW249" i="2" s="1"/>
  <c r="CJ249" i="2"/>
  <c r="CP249" i="2" s="1"/>
  <c r="S249" i="7"/>
  <c r="P245" i="6"/>
  <c r="AV245" i="2" s="1"/>
  <c r="CA246" i="2"/>
  <c r="I348" i="17"/>
  <c r="AY246" i="2"/>
  <c r="H246" i="7" s="1"/>
  <c r="CG246" i="2"/>
  <c r="X246" i="7"/>
  <c r="K349" i="17" s="1"/>
  <c r="AS246" i="2"/>
  <c r="BL246" i="2" s="1"/>
  <c r="BN246" i="2" s="1"/>
  <c r="CM245" i="2"/>
  <c r="CY245" i="2"/>
  <c r="CW245" i="2"/>
  <c r="AG13" i="23"/>
  <c r="AG19" i="23"/>
  <c r="CK245" i="2"/>
  <c r="CU245" i="2"/>
  <c r="CO245" i="2"/>
  <c r="CX245" i="2"/>
  <c r="CZ245" i="2"/>
  <c r="CN245" i="2"/>
  <c r="CR245" i="2"/>
  <c r="CL245" i="2"/>
  <c r="CT245" i="2"/>
  <c r="CS245" i="2"/>
  <c r="CV245" i="2"/>
  <c r="AY248" i="2"/>
  <c r="H248" i="7" s="1"/>
  <c r="AS248" i="2"/>
  <c r="BL248" i="2" s="1"/>
  <c r="CG248" i="2"/>
  <c r="O248" i="7" s="1"/>
  <c r="F351" i="17" s="1"/>
  <c r="X248" i="7"/>
  <c r="K351" i="17" s="1"/>
  <c r="DS248" i="2"/>
  <c r="DR248" i="2"/>
  <c r="DB248" i="2"/>
  <c r="DJ247" i="2" l="1"/>
  <c r="P247" i="7"/>
  <c r="P246" i="7"/>
  <c r="DJ246" i="2"/>
  <c r="T245" i="7"/>
  <c r="CO249" i="2"/>
  <c r="U249" i="7"/>
  <c r="V249" i="7"/>
  <c r="P249" i="6" s="1"/>
  <c r="AV249" i="2" s="1"/>
  <c r="I352" i="17"/>
  <c r="CT249" i="2"/>
  <c r="CZ249" i="2"/>
  <c r="CX249" i="2"/>
  <c r="CK249" i="2"/>
  <c r="O247" i="6"/>
  <c r="CQ249" i="2"/>
  <c r="CL249" i="2"/>
  <c r="CS249" i="2"/>
  <c r="P247" i="2"/>
  <c r="R247" i="2"/>
  <c r="CV249" i="2"/>
  <c r="Q247" i="7"/>
  <c r="DK247" i="2"/>
  <c r="CR249" i="2"/>
  <c r="CN249" i="2"/>
  <c r="CD247" i="2"/>
  <c r="CY249" i="2"/>
  <c r="CM249" i="2"/>
  <c r="DL247" i="2"/>
  <c r="DM247" i="2" s="1"/>
  <c r="CU249" i="2"/>
  <c r="CC247" i="2"/>
  <c r="BN248" i="2"/>
  <c r="BQ246" i="2"/>
  <c r="BW246" i="2" s="1"/>
  <c r="BP246" i="2"/>
  <c r="BV246" i="2" s="1"/>
  <c r="BO246" i="2"/>
  <c r="BU246" i="2" s="1"/>
  <c r="AX246" i="2"/>
  <c r="G246" i="27" s="1"/>
  <c r="H246" i="27"/>
  <c r="L246" i="27" s="1"/>
  <c r="M246" i="27" s="1"/>
  <c r="N246" i="27" s="1"/>
  <c r="O246" i="7"/>
  <c r="F349" i="17" s="1"/>
  <c r="DC246" i="2"/>
  <c r="DQ246" i="2"/>
  <c r="DT246" i="2"/>
  <c r="CA248" i="2"/>
  <c r="DT248" i="2"/>
  <c r="DQ248" i="2"/>
  <c r="DC248" i="2"/>
  <c r="H248" i="27"/>
  <c r="L248" i="27" s="1"/>
  <c r="M248" i="27" s="1"/>
  <c r="N248" i="27" s="1"/>
  <c r="AX248" i="2"/>
  <c r="G248" i="27" s="1"/>
  <c r="BO248" i="2"/>
  <c r="BU248" i="2" s="1"/>
  <c r="BP248" i="2"/>
  <c r="BV248" i="2" s="1"/>
  <c r="BQ248" i="2"/>
  <c r="BW248" i="2" s="1"/>
  <c r="G350" i="17" l="1"/>
  <c r="U247" i="7"/>
  <c r="V247" i="7"/>
  <c r="AF14" i="23"/>
  <c r="AG4" i="23"/>
  <c r="S247" i="7"/>
  <c r="CB246" i="2"/>
  <c r="Q246" i="7" s="1"/>
  <c r="G349" i="17" s="1"/>
  <c r="AG3" i="23"/>
  <c r="AG15" i="23"/>
  <c r="R246" i="2"/>
  <c r="P246" i="2"/>
  <c r="R247" i="7"/>
  <c r="H350" i="17" s="1"/>
  <c r="CI247" i="2"/>
  <c r="CO247" i="2" s="1"/>
  <c r="Q247" i="6"/>
  <c r="CJ247" i="2"/>
  <c r="CN247" i="2" s="1"/>
  <c r="T249" i="7"/>
  <c r="AG19" i="21"/>
  <c r="AG19" i="1"/>
  <c r="AG13" i="1"/>
  <c r="AG13" i="21"/>
  <c r="P248" i="2"/>
  <c r="R248" i="2"/>
  <c r="DJ248" i="2"/>
  <c r="DO258" i="2"/>
  <c r="DO259" i="2"/>
  <c r="CB248" i="2"/>
  <c r="P248" i="7"/>
  <c r="DO260" i="2"/>
  <c r="DO261" i="2"/>
  <c r="F32" i="13"/>
  <c r="CC246" i="2" l="1"/>
  <c r="S246" i="7" s="1"/>
  <c r="CD246" i="2"/>
  <c r="CJ246" i="2" s="1"/>
  <c r="DL246" i="2"/>
  <c r="DM246" i="2" s="1"/>
  <c r="O246" i="6"/>
  <c r="U246" i="7" s="1"/>
  <c r="CU247" i="2"/>
  <c r="CY247" i="2"/>
  <c r="CR247" i="2"/>
  <c r="CP247" i="2"/>
  <c r="CL247" i="2"/>
  <c r="CV247" i="2"/>
  <c r="CW247" i="2"/>
  <c r="CQ247" i="2"/>
  <c r="CS247" i="2"/>
  <c r="AG15" i="1"/>
  <c r="AG15" i="21"/>
  <c r="CM247" i="2"/>
  <c r="AG3" i="1"/>
  <c r="AG3" i="21"/>
  <c r="I350" i="17"/>
  <c r="P247" i="6"/>
  <c r="AV247" i="2" s="1"/>
  <c r="DK246" i="2"/>
  <c r="CK247" i="2"/>
  <c r="CZ247" i="2"/>
  <c r="AG4" i="21"/>
  <c r="AG4" i="1"/>
  <c r="CT247" i="2"/>
  <c r="AF14" i="21"/>
  <c r="AF14" i="1"/>
  <c r="CX247" i="2"/>
  <c r="AG10" i="21"/>
  <c r="AG10" i="1"/>
  <c r="DK248" i="2"/>
  <c r="AF9" i="1"/>
  <c r="M250" i="2" s="1"/>
  <c r="AF9" i="21"/>
  <c r="CD248" i="2"/>
  <c r="Q248" i="7"/>
  <c r="G351" i="17" s="1"/>
  <c r="O248" i="6"/>
  <c r="V248" i="7" s="1"/>
  <c r="CC248" i="2"/>
  <c r="DL248" i="2"/>
  <c r="DM248" i="2" s="1"/>
  <c r="DP252" i="25"/>
  <c r="DN252" i="25" s="1"/>
  <c r="DP252" i="2"/>
  <c r="DN252" i="2" s="1"/>
  <c r="DP253" i="2"/>
  <c r="DN253" i="2" s="1"/>
  <c r="DP253" i="25"/>
  <c r="DN253" i="25" s="1"/>
  <c r="H32" i="13"/>
  <c r="H33" i="13" s="1"/>
  <c r="H34" i="13" s="1"/>
  <c r="H35" i="13" s="1"/>
  <c r="H36" i="13" s="1"/>
  <c r="H37" i="13" s="1"/>
  <c r="R246" i="7" l="1"/>
  <c r="H349" i="17" s="1"/>
  <c r="CI246" i="2"/>
  <c r="Q246" i="6"/>
  <c r="V246" i="7"/>
  <c r="P246" i="6" s="1"/>
  <c r="AV246" i="2" s="1"/>
  <c r="L254" i="2"/>
  <c r="L252" i="2"/>
  <c r="L250" i="2"/>
  <c r="N250" i="2" s="1"/>
  <c r="M254" i="2"/>
  <c r="N254" i="2" s="1"/>
  <c r="M255" i="2"/>
  <c r="M252" i="2"/>
  <c r="N252" i="2" s="1"/>
  <c r="CI248" i="2"/>
  <c r="CQ248" i="2" s="1"/>
  <c r="T247" i="7"/>
  <c r="L251" i="2"/>
  <c r="M253" i="2"/>
  <c r="L253" i="2"/>
  <c r="U248" i="7"/>
  <c r="M251" i="2"/>
  <c r="S248" i="7"/>
  <c r="I351" i="17" s="1"/>
  <c r="Q248" i="6"/>
  <c r="R248" i="7"/>
  <c r="H351" i="17" s="1"/>
  <c r="CJ248" i="2"/>
  <c r="CP248" i="2" s="1"/>
  <c r="CM246" i="2"/>
  <c r="CQ246" i="2"/>
  <c r="CK246" i="2"/>
  <c r="CU246" i="2"/>
  <c r="CO246" i="2"/>
  <c r="CS246" i="2"/>
  <c r="CY246" i="2"/>
  <c r="CW246" i="2"/>
  <c r="CP246" i="2"/>
  <c r="CR246" i="2"/>
  <c r="CL246" i="2"/>
  <c r="CN246" i="2"/>
  <c r="CV246" i="2"/>
  <c r="CT246" i="2"/>
  <c r="CZ246" i="2"/>
  <c r="CX246" i="2"/>
  <c r="I349" i="17"/>
  <c r="AG10" i="23"/>
  <c r="D32" i="13"/>
  <c r="CU248" i="2" l="1"/>
  <c r="CO248" i="2"/>
  <c r="CM248" i="2"/>
  <c r="CS248" i="2"/>
  <c r="CK248" i="2"/>
  <c r="CY248" i="2"/>
  <c r="CW248" i="2"/>
  <c r="AD250" i="2"/>
  <c r="AN250" i="2"/>
  <c r="AO250" i="2"/>
  <c r="AJ250" i="2"/>
  <c r="V250" i="2"/>
  <c r="AG250" i="2"/>
  <c r="AC250" i="2"/>
  <c r="X250" i="2"/>
  <c r="Y250" i="2"/>
  <c r="S250" i="2"/>
  <c r="AA250" i="2"/>
  <c r="T250" i="2"/>
  <c r="AL250" i="2"/>
  <c r="W250" i="2"/>
  <c r="AQ250" i="2"/>
  <c r="AK250" i="2"/>
  <c r="AP250" i="2"/>
  <c r="AH250" i="2"/>
  <c r="AI250" i="2"/>
  <c r="AB250" i="2"/>
  <c r="AM250" i="2"/>
  <c r="Z250" i="2"/>
  <c r="AE250" i="2"/>
  <c r="U250" i="2"/>
  <c r="AO252" i="2"/>
  <c r="X252" i="2"/>
  <c r="V252" i="2"/>
  <c r="AG252" i="2"/>
  <c r="AN252" i="2"/>
  <c r="AH252" i="2"/>
  <c r="Y252" i="2"/>
  <c r="AJ252" i="2"/>
  <c r="AQ252" i="2"/>
  <c r="AC252" i="2"/>
  <c r="AD252" i="2"/>
  <c r="S252" i="2"/>
  <c r="U252" i="2"/>
  <c r="AF252" i="2"/>
  <c r="AK252" i="2"/>
  <c r="AI252" i="2"/>
  <c r="Z252" i="2"/>
  <c r="AA252" i="2"/>
  <c r="AE252" i="2"/>
  <c r="AP252" i="2"/>
  <c r="AL252" i="2"/>
  <c r="W252" i="2"/>
  <c r="AM252" i="2"/>
  <c r="AB252" i="2"/>
  <c r="T252" i="2"/>
  <c r="DU252" i="2"/>
  <c r="CH252" i="2" s="1"/>
  <c r="AF250" i="2"/>
  <c r="CX248" i="2"/>
  <c r="N251" i="2"/>
  <c r="AI251" i="2" s="1"/>
  <c r="CT248" i="2"/>
  <c r="N253" i="2"/>
  <c r="CN248" i="2"/>
  <c r="CV248" i="2"/>
  <c r="P248" i="6"/>
  <c r="AV248" i="2" s="1"/>
  <c r="T248" i="7" s="1"/>
  <c r="M256" i="2"/>
  <c r="S254" i="2"/>
  <c r="W254" i="2"/>
  <c r="Z254" i="2"/>
  <c r="AC254" i="2"/>
  <c r="X254" i="2"/>
  <c r="AN254" i="2"/>
  <c r="AL254" i="2"/>
  <c r="AH254" i="2"/>
  <c r="V254" i="2"/>
  <c r="AJ254" i="2"/>
  <c r="AM254" i="2"/>
  <c r="AF254" i="2"/>
  <c r="AA254" i="2"/>
  <c r="AO254" i="2"/>
  <c r="AB254" i="2"/>
  <c r="AI254" i="2"/>
  <c r="U254" i="2"/>
  <c r="AE254" i="2"/>
  <c r="AK254" i="2"/>
  <c r="Y254" i="2"/>
  <c r="AD254" i="2"/>
  <c r="AP254" i="2"/>
  <c r="AG254" i="2"/>
  <c r="AQ254" i="2"/>
  <c r="T254" i="2"/>
  <c r="CZ248" i="2"/>
  <c r="CL248" i="2"/>
  <c r="M257" i="2"/>
  <c r="CR248" i="2"/>
  <c r="T246" i="7"/>
  <c r="G32" i="13"/>
  <c r="E34" i="13"/>
  <c r="E32" i="13"/>
  <c r="E33" i="13"/>
  <c r="E36" i="13"/>
  <c r="E35" i="13"/>
  <c r="E37" i="13"/>
  <c r="AH253" i="2" l="1"/>
  <c r="V251" i="2"/>
  <c r="AO251" i="2"/>
  <c r="AC251" i="2"/>
  <c r="AE251" i="2"/>
  <c r="AK251" i="2"/>
  <c r="AL251" i="2"/>
  <c r="W251" i="2"/>
  <c r="X251" i="2"/>
  <c r="AN251" i="2"/>
  <c r="AG251" i="2"/>
  <c r="AF251" i="2"/>
  <c r="AH251" i="2"/>
  <c r="AD251" i="2"/>
  <c r="AJ251" i="2"/>
  <c r="AP251" i="2"/>
  <c r="AQ251" i="2"/>
  <c r="T251" i="2"/>
  <c r="AM251" i="2"/>
  <c r="AB251" i="2"/>
  <c r="U251" i="2"/>
  <c r="Y251" i="2"/>
  <c r="S251" i="2"/>
  <c r="Z251" i="2"/>
  <c r="AA251" i="2"/>
  <c r="AR252" i="2"/>
  <c r="DU253" i="2"/>
  <c r="CH253" i="2" s="1"/>
  <c r="Z253" i="2"/>
  <c r="Y253" i="2"/>
  <c r="AD253" i="2"/>
  <c r="U253" i="2"/>
  <c r="AO253" i="2"/>
  <c r="AK253" i="2"/>
  <c r="AM253" i="2"/>
  <c r="AJ253" i="2"/>
  <c r="AB253" i="2"/>
  <c r="AA253" i="2"/>
  <c r="AN253" i="2"/>
  <c r="W253" i="2"/>
  <c r="AG253" i="2"/>
  <c r="S253" i="2"/>
  <c r="AC253" i="2"/>
  <c r="AP253" i="2"/>
  <c r="AQ253" i="2"/>
  <c r="T253" i="2"/>
  <c r="AE253" i="2"/>
  <c r="AI253" i="2"/>
  <c r="AL253" i="2"/>
  <c r="X253" i="2"/>
  <c r="AF253" i="2"/>
  <c r="V253" i="2"/>
  <c r="AT252" i="2" l="1"/>
  <c r="CF252" i="2"/>
  <c r="W252" i="7"/>
  <c r="J355" i="17" s="1"/>
  <c r="AW252" i="2"/>
  <c r="G252" i="7" s="1"/>
  <c r="AR253" i="2"/>
  <c r="J249" i="25"/>
  <c r="CF253" i="2" l="1"/>
  <c r="DR253" i="2" s="1"/>
  <c r="W253" i="7"/>
  <c r="J356" i="17" s="1"/>
  <c r="AW253" i="2"/>
  <c r="G253" i="7" s="1"/>
  <c r="DR252" i="2"/>
  <c r="DS252" i="2"/>
  <c r="CA252" i="2" s="1"/>
  <c r="DB252" i="2"/>
  <c r="CG252" i="2"/>
  <c r="O252" i="7" s="1"/>
  <c r="F355" i="17" s="1"/>
  <c r="X252" i="7"/>
  <c r="K355" i="17" s="1"/>
  <c r="AY252" i="2"/>
  <c r="H252" i="7" s="1"/>
  <c r="AS252" i="2"/>
  <c r="BL252" i="2" s="1"/>
  <c r="BN252" i="2" s="1"/>
  <c r="AT253" i="2"/>
  <c r="DB253" i="2"/>
  <c r="DG249" i="25"/>
  <c r="BK249" i="25"/>
  <c r="DF249" i="25"/>
  <c r="DI249" i="25"/>
  <c r="DE249" i="25"/>
  <c r="BI249" i="25"/>
  <c r="DD249" i="25"/>
  <c r="DH249" i="25"/>
  <c r="BJ249" i="25"/>
  <c r="DS253" i="2" l="1"/>
  <c r="CA253" i="2" s="1"/>
  <c r="DJ252" i="2"/>
  <c r="P252" i="7"/>
  <c r="AY253" i="2"/>
  <c r="H253" i="7" s="1"/>
  <c r="CG253" i="2"/>
  <c r="AX252" i="2"/>
  <c r="G252" i="27" s="1"/>
  <c r="H252" i="27"/>
  <c r="L252" i="27" s="1"/>
  <c r="M252" i="27" s="1"/>
  <c r="N252" i="27" s="1"/>
  <c r="BO252" i="2"/>
  <c r="BU252" i="2" s="1"/>
  <c r="BP252" i="2"/>
  <c r="BV252" i="2" s="1"/>
  <c r="AH15" i="23" s="1"/>
  <c r="BQ252" i="2"/>
  <c r="BW252" i="2" s="1"/>
  <c r="X253" i="7"/>
  <c r="K356" i="17" s="1"/>
  <c r="AS253" i="2"/>
  <c r="BL253" i="2" s="1"/>
  <c r="BN253" i="2" s="1"/>
  <c r="DQ252" i="2"/>
  <c r="DC252" i="2"/>
  <c r="DT252" i="2"/>
  <c r="J242" i="25"/>
  <c r="AH4" i="23" l="1"/>
  <c r="DJ253" i="2"/>
  <c r="P252" i="2"/>
  <c r="R252" i="2"/>
  <c r="CB252" i="2"/>
  <c r="P253" i="7"/>
  <c r="O253" i="7"/>
  <c r="F356" i="17" s="1"/>
  <c r="DT253" i="2"/>
  <c r="DQ253" i="2"/>
  <c r="DC253" i="2"/>
  <c r="BO253" i="2"/>
  <c r="BU253" i="2" s="1"/>
  <c r="BP253" i="2"/>
  <c r="BV253" i="2" s="1"/>
  <c r="H253" i="27"/>
  <c r="L253" i="27" s="1"/>
  <c r="M253" i="27" s="1"/>
  <c r="N253" i="27" s="1"/>
  <c r="AX253" i="2"/>
  <c r="G253" i="27" s="1"/>
  <c r="BQ253" i="2"/>
  <c r="BW253" i="2" s="1"/>
  <c r="DF242" i="25"/>
  <c r="DD242" i="25"/>
  <c r="BJ242" i="25"/>
  <c r="DG242" i="25"/>
  <c r="DE242" i="25"/>
  <c r="BK242" i="25"/>
  <c r="DI242" i="25"/>
  <c r="BI242" i="25"/>
  <c r="DH242" i="25"/>
  <c r="O252" i="6" l="1"/>
  <c r="CD252" i="2"/>
  <c r="R253" i="2"/>
  <c r="P253" i="2"/>
  <c r="CC252" i="2"/>
  <c r="Q252" i="7"/>
  <c r="G355" i="17" s="1"/>
  <c r="DL252" i="2"/>
  <c r="DM252" i="2" s="1"/>
  <c r="DK252" i="2"/>
  <c r="AH15" i="21"/>
  <c r="AH15" i="1"/>
  <c r="AH4" i="21"/>
  <c r="AH4" i="1"/>
  <c r="U252" i="7"/>
  <c r="V252" i="7"/>
  <c r="CB253" i="2"/>
  <c r="S252" i="7"/>
  <c r="CI252" i="2"/>
  <c r="CY252" i="2" s="1"/>
  <c r="CJ252" i="2"/>
  <c r="CL252" i="2" s="1"/>
  <c r="R252" i="7"/>
  <c r="H355" i="17" s="1"/>
  <c r="Q252" i="6"/>
  <c r="J253" i="25"/>
  <c r="L263" i="2" l="1"/>
  <c r="DK253" i="2"/>
  <c r="AH18" i="21"/>
  <c r="AH18" i="1"/>
  <c r="AH19" i="21"/>
  <c r="AH19" i="1"/>
  <c r="M258" i="2"/>
  <c r="L264" i="2"/>
  <c r="CK252" i="2"/>
  <c r="CT252" i="2"/>
  <c r="CW252" i="2"/>
  <c r="CV252" i="2"/>
  <c r="CO252" i="2"/>
  <c r="CR252" i="2"/>
  <c r="CX252" i="2"/>
  <c r="CM252" i="2"/>
  <c r="CP252" i="2"/>
  <c r="CS252" i="2"/>
  <c r="CQ252" i="2"/>
  <c r="CD253" i="2"/>
  <c r="DL253" i="2"/>
  <c r="DM253" i="2" s="1"/>
  <c r="O253" i="6"/>
  <c r="Q253" i="7"/>
  <c r="G356" i="17" s="1"/>
  <c r="CC253" i="2"/>
  <c r="I355" i="17"/>
  <c r="P252" i="6"/>
  <c r="AV252" i="2" s="1"/>
  <c r="CN252" i="2"/>
  <c r="CZ252" i="2"/>
  <c r="CU252" i="2"/>
  <c r="DF253" i="25"/>
  <c r="BI253" i="25"/>
  <c r="DI253" i="25"/>
  <c r="DD253" i="25"/>
  <c r="DH253" i="25"/>
  <c r="BK253" i="25"/>
  <c r="DE253" i="25"/>
  <c r="BJ253" i="25"/>
  <c r="DG253" i="25"/>
  <c r="L266" i="2" l="1"/>
  <c r="T252" i="7"/>
  <c r="S253" i="7"/>
  <c r="I356" i="17" s="1"/>
  <c r="V253" i="7"/>
  <c r="P253" i="6" s="1"/>
  <c r="AV253" i="2" s="1"/>
  <c r="U253" i="7"/>
  <c r="CJ253" i="2"/>
  <c r="CZ253" i="2" s="1"/>
  <c r="Q253" i="6"/>
  <c r="CI253" i="2"/>
  <c r="CS253" i="2" s="1"/>
  <c r="R253" i="7"/>
  <c r="H356" i="17" s="1"/>
  <c r="T253" i="7" l="1"/>
  <c r="CQ253" i="2"/>
  <c r="CW253" i="2"/>
  <c r="CU253" i="2"/>
  <c r="CO253" i="2"/>
  <c r="CM253" i="2"/>
  <c r="CY253" i="2"/>
  <c r="CN253" i="2"/>
  <c r="CX253" i="2"/>
  <c r="CT253" i="2"/>
  <c r="CR253" i="2"/>
  <c r="CV253" i="2"/>
  <c r="CP253" i="2"/>
  <c r="CL253" i="2"/>
  <c r="CK253" i="2"/>
  <c r="AF9" i="23" l="1"/>
  <c r="D38" i="13"/>
  <c r="F38" i="13"/>
  <c r="DP251" i="2" l="1"/>
  <c r="DN251" i="2" s="1"/>
  <c r="DU251" i="2" s="1"/>
  <c r="CH251" i="2" s="1"/>
  <c r="AR251" i="2" s="1"/>
  <c r="DP250" i="25"/>
  <c r="DN250" i="25" s="1"/>
  <c r="DP250" i="2"/>
  <c r="DN250" i="2" s="1"/>
  <c r="DU250" i="2" s="1"/>
  <c r="CH250" i="2" s="1"/>
  <c r="AR250" i="2" s="1"/>
  <c r="H38" i="13"/>
  <c r="DP251" i="25"/>
  <c r="DN251" i="25" s="1"/>
  <c r="G38" i="13"/>
  <c r="E38" i="13"/>
  <c r="W251" i="7" l="1"/>
  <c r="J354" i="17" s="1"/>
  <c r="CF251" i="2"/>
  <c r="W250" i="7"/>
  <c r="J353" i="17" s="1"/>
  <c r="AW250" i="2"/>
  <c r="G250" i="7" s="1"/>
  <c r="AT250" i="2"/>
  <c r="CF250" i="2"/>
  <c r="AT251" i="2"/>
  <c r="AS251" i="2" s="1"/>
  <c r="BL251" i="2" s="1"/>
  <c r="DS251" i="2"/>
  <c r="DB251" i="2"/>
  <c r="BN251" i="2" l="1"/>
  <c r="DR250" i="2"/>
  <c r="DS250" i="2"/>
  <c r="DB250" i="2"/>
  <c r="CG251" i="2"/>
  <c r="O251" i="7" s="1"/>
  <c r="F354" i="17" s="1"/>
  <c r="X250" i="7"/>
  <c r="K353" i="17" s="1"/>
  <c r="CG250" i="2"/>
  <c r="AY250" i="2"/>
  <c r="H250" i="7" s="1"/>
  <c r="AS250" i="2"/>
  <c r="BL250" i="2" s="1"/>
  <c r="BN250" i="2" s="1"/>
  <c r="X251" i="7"/>
  <c r="K354" i="17" s="1"/>
  <c r="DC251" i="2"/>
  <c r="H251" i="27"/>
  <c r="BO251" i="2"/>
  <c r="BQ251" i="2"/>
  <c r="BP251" i="2"/>
  <c r="CA251" i="2"/>
  <c r="DT251" i="2" l="1"/>
  <c r="DJ251" i="2"/>
  <c r="CA250" i="2"/>
  <c r="DJ250" i="2" s="1"/>
  <c r="O250" i="7"/>
  <c r="F353" i="17" s="1"/>
  <c r="DC250" i="2"/>
  <c r="DQ250" i="2"/>
  <c r="DT250" i="2"/>
  <c r="AX250" i="2"/>
  <c r="G250" i="27" s="1"/>
  <c r="H250" i="27"/>
  <c r="L250" i="27" s="1"/>
  <c r="M250" i="27" s="1"/>
  <c r="N250" i="27" s="1"/>
  <c r="BP250" i="2"/>
  <c r="BV250" i="2" s="1"/>
  <c r="BO250" i="2"/>
  <c r="BU250" i="2" s="1"/>
  <c r="BQ250" i="2"/>
  <c r="BW250" i="2" s="1"/>
  <c r="P250" i="7"/>
  <c r="BV251" i="2"/>
  <c r="P251" i="7"/>
  <c r="BW251" i="2"/>
  <c r="BU251" i="2"/>
  <c r="L251" i="27"/>
  <c r="M251" i="27" s="1"/>
  <c r="N251" i="27" s="1"/>
  <c r="CB251" i="2"/>
  <c r="DQ251" i="2"/>
  <c r="AX251" i="2"/>
  <c r="G251" i="27" s="1"/>
  <c r="AY251" i="2"/>
  <c r="H251" i="7" s="1"/>
  <c r="DR251" i="2"/>
  <c r="AW251" i="2"/>
  <c r="G251" i="7" s="1"/>
  <c r="CB250" i="2" l="1"/>
  <c r="DL250" i="2" s="1"/>
  <c r="DM250" i="2" s="1"/>
  <c r="R250" i="2"/>
  <c r="P250" i="2"/>
  <c r="AH5" i="23"/>
  <c r="AG7" i="23"/>
  <c r="CD250" i="2"/>
  <c r="R250" i="7" s="1"/>
  <c r="H353" i="17" s="1"/>
  <c r="P251" i="2"/>
  <c r="R251" i="2"/>
  <c r="CC251" i="2"/>
  <c r="DK251" i="2"/>
  <c r="O250" i="6"/>
  <c r="U250" i="7" s="1"/>
  <c r="DO262" i="2"/>
  <c r="DK250" i="2"/>
  <c r="Q250" i="7"/>
  <c r="G353" i="17" s="1"/>
  <c r="AF16" i="23"/>
  <c r="AG14" i="23"/>
  <c r="O251" i="6"/>
  <c r="V251" i="7" s="1"/>
  <c r="DL251" i="2"/>
  <c r="CD251" i="2"/>
  <c r="DO265" i="2"/>
  <c r="DO264" i="2"/>
  <c r="DO263" i="2"/>
  <c r="Q251" i="7"/>
  <c r="CC250" i="2" l="1"/>
  <c r="S250" i="7" s="1"/>
  <c r="S251" i="7"/>
  <c r="CJ250" i="2"/>
  <c r="CN250" i="2" s="1"/>
  <c r="Q250" i="6"/>
  <c r="CI250" i="2"/>
  <c r="CY250" i="2" s="1"/>
  <c r="AG7" i="21"/>
  <c r="AG7" i="1"/>
  <c r="AH5" i="21"/>
  <c r="AH5" i="1"/>
  <c r="AF16" i="21"/>
  <c r="AF16" i="1"/>
  <c r="AG14" i="21"/>
  <c r="AG14" i="1"/>
  <c r="V250" i="7"/>
  <c r="P250" i="6" s="1"/>
  <c r="AV250" i="2" s="1"/>
  <c r="CL250" i="2"/>
  <c r="CQ250" i="2"/>
  <c r="DP256" i="2"/>
  <c r="DN256" i="2" s="1"/>
  <c r="DP256" i="25"/>
  <c r="DN256" i="25" s="1"/>
  <c r="CK250" i="2"/>
  <c r="CZ250" i="2"/>
  <c r="I353" i="17"/>
  <c r="DP254" i="25"/>
  <c r="DN254" i="25" s="1"/>
  <c r="DP254" i="2"/>
  <c r="DN254" i="2" s="1"/>
  <c r="DU254" i="2" s="1"/>
  <c r="CH254" i="2" s="1"/>
  <c r="AR254" i="2" s="1"/>
  <c r="CX250" i="2"/>
  <c r="CP250" i="2"/>
  <c r="CV250" i="2"/>
  <c r="CR250" i="2"/>
  <c r="DP257" i="2"/>
  <c r="DN257" i="2" s="1"/>
  <c r="DP257" i="25"/>
  <c r="DN257" i="25" s="1"/>
  <c r="U251" i="7"/>
  <c r="CI251" i="2"/>
  <c r="CJ251" i="2"/>
  <c r="R251" i="7"/>
  <c r="H354" i="17" s="1"/>
  <c r="Q251" i="6"/>
  <c r="DP255" i="2"/>
  <c r="DN255" i="2" s="1"/>
  <c r="DP255" i="25"/>
  <c r="DN255" i="25" s="1"/>
  <c r="G354" i="17"/>
  <c r="DM251" i="2"/>
  <c r="P251" i="6"/>
  <c r="I354" i="17"/>
  <c r="CU250" i="2" l="1"/>
  <c r="CO250" i="2"/>
  <c r="CW250" i="2"/>
  <c r="CT250" i="2"/>
  <c r="M260" i="2"/>
  <c r="M259" i="2"/>
  <c r="CS250" i="2"/>
  <c r="CM250" i="2"/>
  <c r="L256" i="2"/>
  <c r="N256" i="2" s="1"/>
  <c r="AF256" i="2" s="1"/>
  <c r="L255" i="2"/>
  <c r="N255" i="2" s="1"/>
  <c r="L259" i="2"/>
  <c r="N259" i="2" s="1"/>
  <c r="L258" i="2"/>
  <c r="N258" i="2" s="1"/>
  <c r="L257" i="2"/>
  <c r="N257" i="2" s="1"/>
  <c r="T250" i="7"/>
  <c r="W254" i="7"/>
  <c r="J357" i="17" s="1"/>
  <c r="AW254" i="2"/>
  <c r="G254" i="7" s="1"/>
  <c r="AT254" i="2"/>
  <c r="CF254" i="2"/>
  <c r="AV251" i="2"/>
  <c r="CR251" i="2"/>
  <c r="CP251" i="2"/>
  <c r="CN251" i="2"/>
  <c r="CV251" i="2"/>
  <c r="CZ251" i="2"/>
  <c r="CX251" i="2"/>
  <c r="CL251" i="2"/>
  <c r="CT251" i="2"/>
  <c r="CK251" i="2"/>
  <c r="CO251" i="2"/>
  <c r="CM251" i="2"/>
  <c r="CY251" i="2"/>
  <c r="CW251" i="2"/>
  <c r="CU251" i="2"/>
  <c r="CQ251" i="2"/>
  <c r="CS251" i="2"/>
  <c r="AA256" i="2" l="1"/>
  <c r="AL256" i="2"/>
  <c r="T256" i="2"/>
  <c r="Z256" i="2"/>
  <c r="AC256" i="2"/>
  <c r="AE256" i="2"/>
  <c r="AG256" i="2"/>
  <c r="DU256" i="2"/>
  <c r="CH256" i="2" s="1"/>
  <c r="AO256" i="2"/>
  <c r="Y256" i="2"/>
  <c r="AI256" i="2"/>
  <c r="AQ256" i="2"/>
  <c r="AR256" i="2" s="1"/>
  <c r="V256" i="2"/>
  <c r="AJ256" i="2"/>
  <c r="AK256" i="2"/>
  <c r="AM256" i="2"/>
  <c r="X256" i="2"/>
  <c r="AN256" i="2"/>
  <c r="U256" i="2"/>
  <c r="AH256" i="2"/>
  <c r="AB256" i="2"/>
  <c r="AD256" i="2"/>
  <c r="S256" i="2"/>
  <c r="W256" i="2"/>
  <c r="AH255" i="2"/>
  <c r="AN255" i="2"/>
  <c r="AA255" i="2"/>
  <c r="Z255" i="2"/>
  <c r="W255" i="2"/>
  <c r="S255" i="2"/>
  <c r="AJ255" i="2"/>
  <c r="AL255" i="2"/>
  <c r="V255" i="2"/>
  <c r="X255" i="2"/>
  <c r="T255" i="2"/>
  <c r="AC255" i="2"/>
  <c r="AI255" i="2"/>
  <c r="AM255" i="2"/>
  <c r="AD255" i="2"/>
  <c r="U255" i="2"/>
  <c r="AB255" i="2"/>
  <c r="AP255" i="2"/>
  <c r="AG255" i="2"/>
  <c r="AE255" i="2"/>
  <c r="AK255" i="2"/>
  <c r="Y255" i="2"/>
  <c r="AF255" i="2"/>
  <c r="AO255" i="2"/>
  <c r="AQ255" i="2"/>
  <c r="AP256" i="2"/>
  <c r="DU255" i="2"/>
  <c r="CH255" i="2" s="1"/>
  <c r="AA259" i="2"/>
  <c r="AQ259" i="2"/>
  <c r="AK259" i="2"/>
  <c r="S259" i="2"/>
  <c r="Z259" i="2"/>
  <c r="W259" i="2"/>
  <c r="AI259" i="2"/>
  <c r="AG259" i="2"/>
  <c r="AH259" i="2"/>
  <c r="AO259" i="2"/>
  <c r="AN259" i="2"/>
  <c r="Y259" i="2"/>
  <c r="AJ259" i="2"/>
  <c r="T259" i="2"/>
  <c r="AM259" i="2"/>
  <c r="AE259" i="2"/>
  <c r="X259" i="2"/>
  <c r="AB259" i="2"/>
  <c r="AP259" i="2"/>
  <c r="AC259" i="2"/>
  <c r="AD259" i="2"/>
  <c r="U259" i="2"/>
  <c r="V259" i="2"/>
  <c r="AL259" i="2"/>
  <c r="AF259" i="2"/>
  <c r="AM257" i="2"/>
  <c r="T257" i="2"/>
  <c r="AB257" i="2"/>
  <c r="AI257" i="2"/>
  <c r="AK257" i="2"/>
  <c r="AA257" i="2"/>
  <c r="AO257" i="2"/>
  <c r="AF257" i="2"/>
  <c r="AE257" i="2"/>
  <c r="AP257" i="2"/>
  <c r="Z257" i="2"/>
  <c r="AQ257" i="2"/>
  <c r="W257" i="2"/>
  <c r="AJ257" i="2"/>
  <c r="AC257" i="2"/>
  <c r="AG257" i="2"/>
  <c r="Y257" i="2"/>
  <c r="AD257" i="2"/>
  <c r="X257" i="2"/>
  <c r="AL257" i="2"/>
  <c r="S257" i="2"/>
  <c r="V257" i="2"/>
  <c r="AN257" i="2"/>
  <c r="U257" i="2"/>
  <c r="AH257" i="2"/>
  <c r="AO258" i="2"/>
  <c r="AH258" i="2"/>
  <c r="AD258" i="2"/>
  <c r="AM258" i="2"/>
  <c r="V258" i="2"/>
  <c r="X258" i="2"/>
  <c r="AC258" i="2"/>
  <c r="U258" i="2"/>
  <c r="AK258" i="2"/>
  <c r="AG258" i="2"/>
  <c r="AQ258" i="2"/>
  <c r="AE258" i="2"/>
  <c r="S258" i="2"/>
  <c r="AJ258" i="2"/>
  <c r="Z258" i="2"/>
  <c r="AA258" i="2"/>
  <c r="W258" i="2"/>
  <c r="Y258" i="2"/>
  <c r="AF258" i="2"/>
  <c r="T258" i="2"/>
  <c r="AL258" i="2"/>
  <c r="AI258" i="2"/>
  <c r="AB258" i="2"/>
  <c r="AN258" i="2"/>
  <c r="AP258" i="2"/>
  <c r="DU257" i="2"/>
  <c r="CH257" i="2" s="1"/>
  <c r="X254" i="7"/>
  <c r="K357" i="17" s="1"/>
  <c r="AY254" i="2"/>
  <c r="H254" i="7" s="1"/>
  <c r="AS254" i="2"/>
  <c r="BL254" i="2" s="1"/>
  <c r="CG254" i="2"/>
  <c r="DS254" i="2"/>
  <c r="DB254" i="2"/>
  <c r="DR254" i="2"/>
  <c r="T251" i="7"/>
  <c r="BN254" i="2" l="1"/>
  <c r="AR255" i="2"/>
  <c r="AW256" i="2"/>
  <c r="G256" i="7" s="1"/>
  <c r="W256" i="7"/>
  <c r="J359" i="17" s="1"/>
  <c r="CF256" i="2"/>
  <c r="AT256" i="2"/>
  <c r="AR257" i="2"/>
  <c r="CA254" i="2"/>
  <c r="O254" i="7"/>
  <c r="F357" i="17" s="1"/>
  <c r="DC254" i="2"/>
  <c r="DT254" i="2"/>
  <c r="DQ254" i="2"/>
  <c r="AX254" i="2"/>
  <c r="G254" i="27" s="1"/>
  <c r="H254" i="27"/>
  <c r="L254" i="27" s="1"/>
  <c r="M254" i="27" s="1"/>
  <c r="N254" i="27" s="1"/>
  <c r="BQ254" i="2"/>
  <c r="BW254" i="2" s="1"/>
  <c r="BP254" i="2"/>
  <c r="BV254" i="2" s="1"/>
  <c r="BO254" i="2"/>
  <c r="BU254" i="2" s="1"/>
  <c r="DJ254" i="2" l="1"/>
  <c r="R254" i="2"/>
  <c r="P254" i="2"/>
  <c r="P254" i="7"/>
  <c r="AT255" i="2"/>
  <c r="W255" i="7"/>
  <c r="J358" i="17" s="1"/>
  <c r="AW255" i="2"/>
  <c r="G255" i="7" s="1"/>
  <c r="CF255" i="2"/>
  <c r="AY256" i="2"/>
  <c r="H256" i="7" s="1"/>
  <c r="AS256" i="2"/>
  <c r="BL256" i="2" s="1"/>
  <c r="X256" i="7"/>
  <c r="K359" i="17" s="1"/>
  <c r="CG256" i="2"/>
  <c r="DS256" i="2"/>
  <c r="DB256" i="2"/>
  <c r="DR256" i="2"/>
  <c r="CB254" i="2"/>
  <c r="AW257" i="2"/>
  <c r="G257" i="7" s="1"/>
  <c r="CF257" i="2"/>
  <c r="W257" i="7"/>
  <c r="J360" i="17" s="1"/>
  <c r="AT257" i="2"/>
  <c r="DO266" i="2"/>
  <c r="AH3" i="23"/>
  <c r="DK254" i="2" l="1"/>
  <c r="BN256" i="2"/>
  <c r="AH3" i="21"/>
  <c r="AH3" i="1"/>
  <c r="AG9" i="1"/>
  <c r="AG9" i="21"/>
  <c r="Q254" i="7"/>
  <c r="G357" i="17" s="1"/>
  <c r="DL254" i="2"/>
  <c r="DM254" i="2" s="1"/>
  <c r="CC254" i="2"/>
  <c r="CD254" i="2"/>
  <c r="DR255" i="2"/>
  <c r="DS255" i="2"/>
  <c r="DB255" i="2"/>
  <c r="AS255" i="2"/>
  <c r="BL255" i="2" s="1"/>
  <c r="BN255" i="2" s="1"/>
  <c r="CG255" i="2"/>
  <c r="X255" i="7"/>
  <c r="K358" i="17" s="1"/>
  <c r="AY255" i="2"/>
  <c r="H255" i="7" s="1"/>
  <c r="CA256" i="2"/>
  <c r="BQ256" i="2"/>
  <c r="BW256" i="2" s="1"/>
  <c r="AX256" i="2"/>
  <c r="G256" i="27" s="1"/>
  <c r="BO256" i="2"/>
  <c r="BU256" i="2" s="1"/>
  <c r="H256" i="27"/>
  <c r="L256" i="27" s="1"/>
  <c r="M256" i="27" s="1"/>
  <c r="N256" i="27" s="1"/>
  <c r="BP256" i="2"/>
  <c r="BV256" i="2" s="1"/>
  <c r="O256" i="7"/>
  <c r="F359" i="17" s="1"/>
  <c r="DQ256" i="2"/>
  <c r="DC256" i="2"/>
  <c r="DT256" i="2"/>
  <c r="O254" i="6"/>
  <c r="X257" i="7"/>
  <c r="K360" i="17" s="1"/>
  <c r="AY257" i="2"/>
  <c r="H257" i="7" s="1"/>
  <c r="CG257" i="2"/>
  <c r="O257" i="7" s="1"/>
  <c r="F360" i="17" s="1"/>
  <c r="AS257" i="2"/>
  <c r="BL257" i="2" s="1"/>
  <c r="BN257" i="2" s="1"/>
  <c r="DR257" i="2"/>
  <c r="DB257" i="2"/>
  <c r="DS257" i="2"/>
  <c r="AH19" i="23"/>
  <c r="AH18" i="23"/>
  <c r="R254" i="7" l="1"/>
  <c r="H357" i="17" s="1"/>
  <c r="S254" i="7"/>
  <c r="CI254" i="2"/>
  <c r="CK254" i="2" s="1"/>
  <c r="Q254" i="6"/>
  <c r="CJ254" i="2"/>
  <c r="CT254" i="2" s="1"/>
  <c r="DJ256" i="2"/>
  <c r="P256" i="2"/>
  <c r="R256" i="2"/>
  <c r="L261" i="2"/>
  <c r="M262" i="2"/>
  <c r="CA257" i="2"/>
  <c r="DQ255" i="2"/>
  <c r="DT255" i="2"/>
  <c r="CB255" i="2" s="1"/>
  <c r="DC255" i="2"/>
  <c r="BO255" i="2"/>
  <c r="BU255" i="2" s="1"/>
  <c r="AX255" i="2"/>
  <c r="G255" i="27" s="1"/>
  <c r="H255" i="27"/>
  <c r="L255" i="27" s="1"/>
  <c r="M255" i="27" s="1"/>
  <c r="N255" i="27" s="1"/>
  <c r="BP255" i="2"/>
  <c r="BV255" i="2" s="1"/>
  <c r="BQ255" i="2"/>
  <c r="BW255" i="2" s="1"/>
  <c r="O255" i="7"/>
  <c r="F358" i="17" s="1"/>
  <c r="CA255" i="2"/>
  <c r="CB256" i="2"/>
  <c r="P256" i="7"/>
  <c r="DP258" i="2"/>
  <c r="DN258" i="2" s="1"/>
  <c r="DU258" i="2" s="1"/>
  <c r="CH258" i="2" s="1"/>
  <c r="AR258" i="2" s="1"/>
  <c r="DP258" i="25"/>
  <c r="DN258" i="25" s="1"/>
  <c r="CV254" i="2"/>
  <c r="CZ254" i="2"/>
  <c r="CQ254" i="2"/>
  <c r="V254" i="7"/>
  <c r="P254" i="6" s="1"/>
  <c r="AV254" i="2" s="1"/>
  <c r="U254" i="7"/>
  <c r="AG6" i="23"/>
  <c r="DP260" i="2" s="1"/>
  <c r="DN260" i="2" s="1"/>
  <c r="AH14" i="23"/>
  <c r="CW254" i="2"/>
  <c r="H257" i="27"/>
  <c r="L257" i="27" s="1"/>
  <c r="M257" i="27" s="1"/>
  <c r="N257" i="27" s="1"/>
  <c r="AX257" i="2"/>
  <c r="G257" i="27" s="1"/>
  <c r="BO257" i="2"/>
  <c r="BU257" i="2" s="1"/>
  <c r="BP257" i="2"/>
  <c r="BV257" i="2" s="1"/>
  <c r="AH13" i="23" s="1"/>
  <c r="BQ257" i="2"/>
  <c r="BW257" i="2" s="1"/>
  <c r="DT257" i="2"/>
  <c r="DC257" i="2"/>
  <c r="DQ257" i="2"/>
  <c r="CM254" i="2"/>
  <c r="DP259" i="25"/>
  <c r="DN259" i="25" s="1"/>
  <c r="DP259" i="2"/>
  <c r="DN259" i="2" s="1"/>
  <c r="DU259" i="2" s="1"/>
  <c r="CH259" i="2" s="1"/>
  <c r="AR259" i="2" s="1"/>
  <c r="I357" i="17"/>
  <c r="CL254" i="2" l="1"/>
  <c r="CN254" i="2"/>
  <c r="CS254" i="2"/>
  <c r="CR254" i="2"/>
  <c r="CU254" i="2"/>
  <c r="CO254" i="2"/>
  <c r="CP254" i="2"/>
  <c r="CY254" i="2"/>
  <c r="CX254" i="2"/>
  <c r="R257" i="2"/>
  <c r="P257" i="2"/>
  <c r="P257" i="7"/>
  <c r="DJ257" i="2"/>
  <c r="DP260" i="25"/>
  <c r="DN260" i="25" s="1"/>
  <c r="DK256" i="2"/>
  <c r="DK255" i="2"/>
  <c r="DJ255" i="2"/>
  <c r="P255" i="2"/>
  <c r="R255" i="2"/>
  <c r="AG6" i="21"/>
  <c r="AG6" i="1"/>
  <c r="AH14" i="21"/>
  <c r="AH14" i="1"/>
  <c r="T254" i="7"/>
  <c r="Q256" i="7"/>
  <c r="G359" i="17" s="1"/>
  <c r="CC256" i="2"/>
  <c r="O256" i="6"/>
  <c r="U256" i="7" s="1"/>
  <c r="DL256" i="2"/>
  <c r="DM256" i="2" s="1"/>
  <c r="AG9" i="23"/>
  <c r="DO267" i="2"/>
  <c r="DO268" i="2"/>
  <c r="CD256" i="2"/>
  <c r="DL255" i="2"/>
  <c r="DM255" i="2" s="1"/>
  <c r="Q255" i="7"/>
  <c r="P255" i="7"/>
  <c r="CC255" i="2"/>
  <c r="O255" i="6"/>
  <c r="CD255" i="2"/>
  <c r="CB257" i="2"/>
  <c r="AW258" i="2"/>
  <c r="G258" i="7" s="1"/>
  <c r="W258" i="7"/>
  <c r="J361" i="17" s="1"/>
  <c r="CF258" i="2"/>
  <c r="AT258" i="2"/>
  <c r="AG16" i="23"/>
  <c r="AH10" i="23"/>
  <c r="DO269" i="2"/>
  <c r="CF259" i="2"/>
  <c r="AW259" i="2"/>
  <c r="G259" i="7" s="1"/>
  <c r="W259" i="7"/>
  <c r="J362" i="17" s="1"/>
  <c r="AT259" i="2"/>
  <c r="M263" i="2" l="1"/>
  <c r="N263" i="2" s="1"/>
  <c r="AF263" i="2" s="1"/>
  <c r="CC257" i="2"/>
  <c r="S257" i="7" s="1"/>
  <c r="I360" i="17" s="1"/>
  <c r="DK257" i="2"/>
  <c r="V256" i="7"/>
  <c r="AH2" i="21"/>
  <c r="AH2" i="1"/>
  <c r="AH13" i="1"/>
  <c r="AH13" i="21"/>
  <c r="CI256" i="2"/>
  <c r="CS256" i="2" s="1"/>
  <c r="L260" i="2"/>
  <c r="N260" i="2" s="1"/>
  <c r="CJ256" i="2"/>
  <c r="CR256" i="2" s="1"/>
  <c r="AD263" i="2"/>
  <c r="V263" i="2"/>
  <c r="AB263" i="2"/>
  <c r="AI263" i="2"/>
  <c r="Z263" i="2"/>
  <c r="AC263" i="2"/>
  <c r="AJ263" i="2"/>
  <c r="AO263" i="2"/>
  <c r="AP263" i="2"/>
  <c r="Y263" i="2"/>
  <c r="R256" i="7"/>
  <c r="H359" i="17" s="1"/>
  <c r="AH10" i="21"/>
  <c r="AH10" i="1"/>
  <c r="AG16" i="21"/>
  <c r="AG16" i="1"/>
  <c r="M264" i="2"/>
  <c r="N264" i="2" s="1"/>
  <c r="Q256" i="6"/>
  <c r="S255" i="7"/>
  <c r="I358" i="17" s="1"/>
  <c r="S256" i="7"/>
  <c r="I359" i="17" s="1"/>
  <c r="G358" i="17"/>
  <c r="Q255" i="6"/>
  <c r="CI255" i="2"/>
  <c r="CJ255" i="2"/>
  <c r="R255" i="7"/>
  <c r="H358" i="17" s="1"/>
  <c r="U255" i="7"/>
  <c r="V255" i="7"/>
  <c r="DP261" i="25"/>
  <c r="DN261" i="25" s="1"/>
  <c r="DP261" i="2"/>
  <c r="DN261" i="2" s="1"/>
  <c r="DL257" i="2"/>
  <c r="DM257" i="2" s="1"/>
  <c r="O257" i="6"/>
  <c r="CD257" i="2"/>
  <c r="Q257" i="6" s="1"/>
  <c r="Q257" i="7"/>
  <c r="G360" i="17" s="1"/>
  <c r="F39" i="13" s="1"/>
  <c r="DP262" i="2"/>
  <c r="DN262" i="2" s="1"/>
  <c r="DP262" i="25"/>
  <c r="DN262" i="25" s="1"/>
  <c r="CX256" i="2"/>
  <c r="CG258" i="2"/>
  <c r="O258" i="7" s="1"/>
  <c r="F361" i="17" s="1"/>
  <c r="AS258" i="2"/>
  <c r="BL258" i="2" s="1"/>
  <c r="X258" i="7"/>
  <c r="K361" i="17" s="1"/>
  <c r="AY258" i="2"/>
  <c r="H258" i="7" s="1"/>
  <c r="DS258" i="2"/>
  <c r="DR258" i="2"/>
  <c r="DB258" i="2"/>
  <c r="DP264" i="25"/>
  <c r="DN264" i="25" s="1"/>
  <c r="DP264" i="2"/>
  <c r="DN264" i="2" s="1"/>
  <c r="DP263" i="25"/>
  <c r="DN263" i="25" s="1"/>
  <c r="DP263" i="2"/>
  <c r="DN263" i="2" s="1"/>
  <c r="DU263" i="2" s="1"/>
  <c r="CH263" i="2" s="1"/>
  <c r="AS259" i="2"/>
  <c r="BL259" i="2" s="1"/>
  <c r="BN259" i="2" s="1"/>
  <c r="X259" i="7"/>
  <c r="K362" i="17" s="1"/>
  <c r="CG259" i="2"/>
  <c r="AY259" i="2"/>
  <c r="H259" i="7" s="1"/>
  <c r="DB259" i="2"/>
  <c r="DR259" i="2"/>
  <c r="DS259" i="2"/>
  <c r="AQ263" i="2" l="1"/>
  <c r="AR263" i="2" s="1"/>
  <c r="AK263" i="2"/>
  <c r="AN263" i="2"/>
  <c r="AE263" i="2"/>
  <c r="AH263" i="2"/>
  <c r="AM263" i="2"/>
  <c r="AG263" i="2"/>
  <c r="T263" i="2"/>
  <c r="W263" i="2"/>
  <c r="CY256" i="2"/>
  <c r="AA263" i="2"/>
  <c r="CK256" i="2"/>
  <c r="U263" i="2"/>
  <c r="CW256" i="2"/>
  <c r="X263" i="2"/>
  <c r="CM256" i="2"/>
  <c r="CO256" i="2"/>
  <c r="S263" i="2"/>
  <c r="CV256" i="2"/>
  <c r="CP256" i="2"/>
  <c r="CT256" i="2"/>
  <c r="CL256" i="2"/>
  <c r="AL263" i="2"/>
  <c r="AQ260" i="2"/>
  <c r="CN256" i="2"/>
  <c r="DU260" i="2"/>
  <c r="CH260" i="2" s="1"/>
  <c r="AA260" i="2"/>
  <c r="CZ256" i="2"/>
  <c r="AD260" i="2"/>
  <c r="AF260" i="2"/>
  <c r="CQ256" i="2"/>
  <c r="CU256" i="2"/>
  <c r="U257" i="7"/>
  <c r="T260" i="2"/>
  <c r="AC260" i="2"/>
  <c r="X260" i="2"/>
  <c r="AJ260" i="2"/>
  <c r="W260" i="2"/>
  <c r="V260" i="2"/>
  <c r="AL260" i="2"/>
  <c r="BN258" i="2"/>
  <c r="AB260" i="2"/>
  <c r="AG260" i="2"/>
  <c r="M265" i="2"/>
  <c r="AN260" i="2"/>
  <c r="AH260" i="2"/>
  <c r="AP260" i="2"/>
  <c r="Y260" i="2"/>
  <c r="AI260" i="2"/>
  <c r="Z260" i="2"/>
  <c r="AM260" i="2"/>
  <c r="AK260" i="2"/>
  <c r="AE260" i="2"/>
  <c r="U260" i="2"/>
  <c r="AO260" i="2"/>
  <c r="S260" i="2"/>
  <c r="DU264" i="2"/>
  <c r="CH264" i="2" s="1"/>
  <c r="CJ257" i="2"/>
  <c r="CZ257" i="2" s="1"/>
  <c r="R257" i="7"/>
  <c r="H360" i="17" s="1"/>
  <c r="CI257" i="2"/>
  <c r="CK257" i="2" s="1"/>
  <c r="M261" i="2"/>
  <c r="N261" i="2" s="1"/>
  <c r="L262" i="2"/>
  <c r="N262" i="2" s="1"/>
  <c r="AC264" i="2"/>
  <c r="AK264" i="2"/>
  <c r="AD264" i="2"/>
  <c r="U264" i="2"/>
  <c r="AJ264" i="2"/>
  <c r="AB264" i="2"/>
  <c r="AM264" i="2"/>
  <c r="AE264" i="2"/>
  <c r="AI264" i="2"/>
  <c r="AA264" i="2"/>
  <c r="AO264" i="2"/>
  <c r="X264" i="2"/>
  <c r="Z264" i="2"/>
  <c r="Y264" i="2"/>
  <c r="AH264" i="2"/>
  <c r="W264" i="2"/>
  <c r="AL264" i="2"/>
  <c r="AP264" i="2"/>
  <c r="AQ264" i="2"/>
  <c r="AG264" i="2"/>
  <c r="S264" i="2"/>
  <c r="AF264" i="2"/>
  <c r="V264" i="2"/>
  <c r="T264" i="2"/>
  <c r="AN264" i="2"/>
  <c r="P255" i="6"/>
  <c r="AV255" i="2" s="1"/>
  <c r="V257" i="7"/>
  <c r="P257" i="6" s="1"/>
  <c r="AV257" i="2" s="1"/>
  <c r="T257" i="7" s="1"/>
  <c r="P256" i="6"/>
  <c r="AV256" i="2" s="1"/>
  <c r="CR255" i="2"/>
  <c r="CP255" i="2"/>
  <c r="CT255" i="2"/>
  <c r="CL255" i="2"/>
  <c r="CZ255" i="2"/>
  <c r="CX255" i="2"/>
  <c r="CN255" i="2"/>
  <c r="CV255" i="2"/>
  <c r="CO255" i="2"/>
  <c r="CQ255" i="2"/>
  <c r="CK255" i="2"/>
  <c r="CW255" i="2"/>
  <c r="CS255" i="2"/>
  <c r="CM255" i="2"/>
  <c r="CU255" i="2"/>
  <c r="CY255" i="2"/>
  <c r="H39" i="13"/>
  <c r="AX258" i="2"/>
  <c r="G258" i="27" s="1"/>
  <c r="H258" i="27"/>
  <c r="L258" i="27" s="1"/>
  <c r="M258" i="27" s="1"/>
  <c r="N258" i="27" s="1"/>
  <c r="BQ258" i="2"/>
  <c r="BW258" i="2" s="1"/>
  <c r="BP258" i="2"/>
  <c r="BV258" i="2" s="1"/>
  <c r="DO270" i="2" s="1"/>
  <c r="BO258" i="2"/>
  <c r="BU258" i="2" s="1"/>
  <c r="DC258" i="2"/>
  <c r="DT258" i="2"/>
  <c r="DQ258" i="2"/>
  <c r="CA258" i="2"/>
  <c r="DJ258" i="2" s="1"/>
  <c r="CA259" i="2"/>
  <c r="O259" i="7"/>
  <c r="F362" i="17" s="1"/>
  <c r="DT259" i="2"/>
  <c r="DQ259" i="2"/>
  <c r="DC259" i="2"/>
  <c r="H259" i="27"/>
  <c r="L259" i="27" s="1"/>
  <c r="M259" i="27" s="1"/>
  <c r="N259" i="27" s="1"/>
  <c r="AX259" i="2"/>
  <c r="G259" i="27" s="1"/>
  <c r="BQ259" i="2"/>
  <c r="BW259" i="2" s="1"/>
  <c r="BP259" i="2"/>
  <c r="BV259" i="2" s="1"/>
  <c r="DO271" i="2" s="1"/>
  <c r="BO259" i="2"/>
  <c r="BU259" i="2" s="1"/>
  <c r="CF263" i="2" l="1"/>
  <c r="AT263" i="2"/>
  <c r="W263" i="7"/>
  <c r="J366" i="17" s="1"/>
  <c r="CN257" i="2"/>
  <c r="CT257" i="2"/>
  <c r="AW263" i="2"/>
  <c r="G263" i="7" s="1"/>
  <c r="CR257" i="2"/>
  <c r="CX257" i="2"/>
  <c r="CP257" i="2"/>
  <c r="AR260" i="2"/>
  <c r="AT260" i="2" s="1"/>
  <c r="AY260" i="2" s="1"/>
  <c r="H260" i="7" s="1"/>
  <c r="CL257" i="2"/>
  <c r="CU257" i="2"/>
  <c r="CV257" i="2"/>
  <c r="CM257" i="2"/>
  <c r="CY257" i="2"/>
  <c r="CQ257" i="2"/>
  <c r="CO257" i="2"/>
  <c r="CS257" i="2"/>
  <c r="DU262" i="2"/>
  <c r="CH262" i="2" s="1"/>
  <c r="W260" i="7"/>
  <c r="J363" i="17" s="1"/>
  <c r="CW257" i="2"/>
  <c r="AR264" i="2"/>
  <c r="AW264" i="2" s="1"/>
  <c r="G264" i="7" s="1"/>
  <c r="P259" i="2"/>
  <c r="R259" i="2"/>
  <c r="P259" i="7"/>
  <c r="DJ259" i="2"/>
  <c r="R258" i="2"/>
  <c r="P258" i="2"/>
  <c r="M268" i="2"/>
  <c r="L267" i="2"/>
  <c r="X260" i="7"/>
  <c r="K363" i="17" s="1"/>
  <c r="AS260" i="2"/>
  <c r="BL260" i="2" s="1"/>
  <c r="CG260" i="2"/>
  <c r="T255" i="7"/>
  <c r="W262" i="2"/>
  <c r="T262" i="2"/>
  <c r="AP262" i="2"/>
  <c r="AE262" i="2"/>
  <c r="AB262" i="2"/>
  <c r="U262" i="2"/>
  <c r="AG262" i="2"/>
  <c r="AK262" i="2"/>
  <c r="S262" i="2"/>
  <c r="AC262" i="2"/>
  <c r="AA262" i="2"/>
  <c r="X262" i="2"/>
  <c r="AD262" i="2"/>
  <c r="AM262" i="2"/>
  <c r="AN262" i="2"/>
  <c r="AL262" i="2"/>
  <c r="AF262" i="2"/>
  <c r="V262" i="2"/>
  <c r="AI262" i="2"/>
  <c r="AH262" i="2"/>
  <c r="Z262" i="2"/>
  <c r="Y262" i="2"/>
  <c r="AO262" i="2"/>
  <c r="AJ262" i="2"/>
  <c r="AQ262" i="2"/>
  <c r="AM261" i="2"/>
  <c r="X261" i="2"/>
  <c r="AA261" i="2"/>
  <c r="AI261" i="2"/>
  <c r="V261" i="2"/>
  <c r="AB261" i="2"/>
  <c r="AD261" i="2"/>
  <c r="AJ261" i="2"/>
  <c r="AO261" i="2"/>
  <c r="AQ261" i="2"/>
  <c r="AL261" i="2"/>
  <c r="AF261" i="2"/>
  <c r="T261" i="2"/>
  <c r="AP261" i="2"/>
  <c r="AN261" i="2"/>
  <c r="AG261" i="2"/>
  <c r="AK261" i="2"/>
  <c r="Y261" i="2"/>
  <c r="AH261" i="2"/>
  <c r="U261" i="2"/>
  <c r="S261" i="2"/>
  <c r="W261" i="2"/>
  <c r="Z261" i="2"/>
  <c r="AE261" i="2"/>
  <c r="AC261" i="2"/>
  <c r="DU261" i="2"/>
  <c r="CH261" i="2" s="1"/>
  <c r="T256" i="7"/>
  <c r="P258" i="7"/>
  <c r="CB258" i="2"/>
  <c r="AY263" i="2"/>
  <c r="H263" i="7" s="1"/>
  <c r="AS263" i="2"/>
  <c r="BL263" i="2" s="1"/>
  <c r="BN263" i="2" s="1"/>
  <c r="X263" i="7"/>
  <c r="K366" i="17" s="1"/>
  <c r="CG263" i="2"/>
  <c r="DB263" i="2"/>
  <c r="DR263" i="2"/>
  <c r="DS263" i="2"/>
  <c r="AI5" i="23"/>
  <c r="AI19" i="23"/>
  <c r="CB259" i="2"/>
  <c r="DK259" i="2" s="1"/>
  <c r="AW260" i="2" l="1"/>
  <c r="G260" i="7" s="1"/>
  <c r="CF260" i="2"/>
  <c r="DR260" i="2" s="1"/>
  <c r="CF264" i="2"/>
  <c r="DS264" i="2" s="1"/>
  <c r="AT264" i="2"/>
  <c r="AY264" i="2" s="1"/>
  <c r="H264" i="7" s="1"/>
  <c r="W264" i="7"/>
  <c r="J367" i="17" s="1"/>
  <c r="AR262" i="2"/>
  <c r="DB260" i="2"/>
  <c r="DS260" i="2"/>
  <c r="BN260" i="2"/>
  <c r="DR264" i="2"/>
  <c r="AI5" i="21"/>
  <c r="AI5" i="1"/>
  <c r="AI19" i="21"/>
  <c r="AI19" i="1"/>
  <c r="DB264" i="2"/>
  <c r="DL258" i="2"/>
  <c r="DM258" i="2" s="1"/>
  <c r="DK258" i="2"/>
  <c r="AH7" i="21"/>
  <c r="AH7" i="1"/>
  <c r="AI4" i="21"/>
  <c r="AI4" i="1"/>
  <c r="O260" i="7"/>
  <c r="F363" i="17" s="1"/>
  <c r="DT260" i="2"/>
  <c r="CB260" i="2" s="1"/>
  <c r="DQ260" i="2"/>
  <c r="DC260" i="2"/>
  <c r="H260" i="27"/>
  <c r="L260" i="27" s="1"/>
  <c r="M260" i="27" s="1"/>
  <c r="N260" i="27" s="1"/>
  <c r="BO260" i="2"/>
  <c r="BU260" i="2" s="1"/>
  <c r="AX260" i="2"/>
  <c r="G260" i="27" s="1"/>
  <c r="BP260" i="2"/>
  <c r="BV260" i="2" s="1"/>
  <c r="DO272" i="2" s="1"/>
  <c r="BQ260" i="2"/>
  <c r="BW260" i="2" s="1"/>
  <c r="AR261" i="2"/>
  <c r="AT262" i="2"/>
  <c r="W262" i="7"/>
  <c r="J365" i="17" s="1"/>
  <c r="AW262" i="2"/>
  <c r="G262" i="7" s="1"/>
  <c r="CF262" i="2"/>
  <c r="CA264" i="2"/>
  <c r="CD258" i="2"/>
  <c r="CJ258" i="2" s="1"/>
  <c r="CC258" i="2"/>
  <c r="S258" i="7" s="1"/>
  <c r="Q258" i="7"/>
  <c r="G361" i="17" s="1"/>
  <c r="O258" i="6"/>
  <c r="DT263" i="2"/>
  <c r="DQ263" i="2"/>
  <c r="DC263" i="2"/>
  <c r="H263" i="27"/>
  <c r="L263" i="27" s="1"/>
  <c r="M263" i="27" s="1"/>
  <c r="N263" i="27" s="1"/>
  <c r="AX263" i="2"/>
  <c r="G263" i="27" s="1"/>
  <c r="BP263" i="2"/>
  <c r="BV263" i="2" s="1"/>
  <c r="BQ263" i="2"/>
  <c r="BW263" i="2" s="1"/>
  <c r="BO263" i="2"/>
  <c r="BU263" i="2" s="1"/>
  <c r="O263" i="7"/>
  <c r="F366" i="17" s="1"/>
  <c r="CA263" i="2"/>
  <c r="DJ263" i="2" s="1"/>
  <c r="Q259" i="7"/>
  <c r="G362" i="17" s="1"/>
  <c r="O259" i="6"/>
  <c r="CD259" i="2"/>
  <c r="CC259" i="2"/>
  <c r="DL259" i="2"/>
  <c r="DM259" i="2" s="1"/>
  <c r="AI4" i="23"/>
  <c r="AH7" i="23"/>
  <c r="AH2" i="23"/>
  <c r="AS264" i="2" l="1"/>
  <c r="AX264" i="2" s="1"/>
  <c r="G264" i="27" s="1"/>
  <c r="CG264" i="2"/>
  <c r="DT264" i="2" s="1"/>
  <c r="X264" i="7"/>
  <c r="K367" i="17" s="1"/>
  <c r="CA260" i="2"/>
  <c r="CD260" i="2" s="1"/>
  <c r="CI260" i="2" s="1"/>
  <c r="P264" i="7"/>
  <c r="DJ264" i="2"/>
  <c r="BL264" i="2"/>
  <c r="BN264" i="2" s="1"/>
  <c r="P263" i="2"/>
  <c r="R263" i="2"/>
  <c r="W261" i="7"/>
  <c r="J364" i="17" s="1"/>
  <c r="DQ264" i="2"/>
  <c r="P260" i="7"/>
  <c r="DJ260" i="2"/>
  <c r="R260" i="2"/>
  <c r="P260" i="2"/>
  <c r="Q260" i="7"/>
  <c r="G363" i="17" s="1"/>
  <c r="DK260" i="2"/>
  <c r="DL260" i="2"/>
  <c r="DM260" i="2" s="1"/>
  <c r="O264" i="7"/>
  <c r="F367" i="17" s="1"/>
  <c r="O260" i="6"/>
  <c r="U260" i="7" s="1"/>
  <c r="DC264" i="2"/>
  <c r="CB264" i="2" s="1"/>
  <c r="M266" i="2"/>
  <c r="N266" i="2" s="1"/>
  <c r="L273" i="2"/>
  <c r="L265" i="2"/>
  <c r="N265" i="2" s="1"/>
  <c r="M272" i="2"/>
  <c r="BQ264" i="2"/>
  <c r="BW264" i="2" s="1"/>
  <c r="BO264" i="2"/>
  <c r="BU264" i="2" s="1"/>
  <c r="BP264" i="2"/>
  <c r="BV264" i="2" s="1"/>
  <c r="AH8" i="23" s="1"/>
  <c r="H264" i="27"/>
  <c r="L264" i="27" s="1"/>
  <c r="M264" i="27" s="1"/>
  <c r="N264" i="27" s="1"/>
  <c r="CC260" i="2"/>
  <c r="S260" i="7" s="1"/>
  <c r="I363" i="17" s="1"/>
  <c r="AW261" i="2"/>
  <c r="G261" i="7" s="1"/>
  <c r="AT261" i="2"/>
  <c r="CG261" i="2" s="1"/>
  <c r="CF261" i="2"/>
  <c r="DR261" i="2" s="1"/>
  <c r="DP265" i="2"/>
  <c r="DN265" i="2" s="1"/>
  <c r="DU265" i="2" s="1"/>
  <c r="CH265" i="2" s="1"/>
  <c r="DP265" i="25"/>
  <c r="DN265" i="25" s="1"/>
  <c r="DS262" i="2"/>
  <c r="DR262" i="2"/>
  <c r="DB262" i="2"/>
  <c r="AS262" i="2"/>
  <c r="BL262" i="2" s="1"/>
  <c r="BN262" i="2" s="1"/>
  <c r="CG262" i="2"/>
  <c r="X262" i="7"/>
  <c r="K365" i="17" s="1"/>
  <c r="AY262" i="2"/>
  <c r="H262" i="7" s="1"/>
  <c r="Q258" i="6"/>
  <c r="CI258" i="2"/>
  <c r="CW258" i="2" s="1"/>
  <c r="R258" i="7"/>
  <c r="H361" i="17" s="1"/>
  <c r="CV258" i="2"/>
  <c r="CT258" i="2"/>
  <c r="CZ258" i="2"/>
  <c r="CN258" i="2"/>
  <c r="CX258" i="2"/>
  <c r="CL258" i="2"/>
  <c r="R260" i="7"/>
  <c r="H363" i="17" s="1"/>
  <c r="DP266" i="25"/>
  <c r="DN266" i="25" s="1"/>
  <c r="CP258" i="2"/>
  <c r="CR258" i="2"/>
  <c r="I361" i="17"/>
  <c r="D39" i="13" s="1"/>
  <c r="V258" i="7"/>
  <c r="P258" i="6" s="1"/>
  <c r="AV258" i="2" s="1"/>
  <c r="T258" i="7" s="1"/>
  <c r="U258" i="7"/>
  <c r="CJ260" i="2"/>
  <c r="Q260" i="6"/>
  <c r="P263" i="7"/>
  <c r="CB263" i="2"/>
  <c r="AI15" i="23"/>
  <c r="AI14" i="23"/>
  <c r="S259" i="7"/>
  <c r="I362" i="17" s="1"/>
  <c r="CJ259" i="2"/>
  <c r="CR259" i="2" s="1"/>
  <c r="CI259" i="2"/>
  <c r="CS259" i="2" s="1"/>
  <c r="R259" i="7"/>
  <c r="H362" i="17" s="1"/>
  <c r="Q259" i="6"/>
  <c r="U259" i="7"/>
  <c r="V259" i="7"/>
  <c r="Q264" i="7" l="1"/>
  <c r="G367" i="17" s="1"/>
  <c r="DK264" i="2"/>
  <c r="P264" i="2"/>
  <c r="R264" i="2"/>
  <c r="Q263" i="7"/>
  <c r="DK263" i="2"/>
  <c r="AI14" i="21"/>
  <c r="AI14" i="1"/>
  <c r="AI15" i="21"/>
  <c r="AI15" i="1"/>
  <c r="CO260" i="2"/>
  <c r="CW260" i="2"/>
  <c r="CU260" i="2"/>
  <c r="CX260" i="2"/>
  <c r="CY260" i="2"/>
  <c r="CK260" i="2"/>
  <c r="CM260" i="2"/>
  <c r="CS260" i="2"/>
  <c r="AG17" i="23"/>
  <c r="V260" i="7"/>
  <c r="P260" i="6" s="1"/>
  <c r="AV260" i="2" s="1"/>
  <c r="T260" i="7" s="1"/>
  <c r="AH6" i="1"/>
  <c r="AH6" i="21"/>
  <c r="CO258" i="2"/>
  <c r="AI18" i="1"/>
  <c r="AI18" i="21"/>
  <c r="DS261" i="2"/>
  <c r="U266" i="2"/>
  <c r="AJ266" i="2"/>
  <c r="AO266" i="2"/>
  <c r="S266" i="2"/>
  <c r="AC266" i="2"/>
  <c r="AH266" i="2"/>
  <c r="AE266" i="2"/>
  <c r="V266" i="2"/>
  <c r="AF266" i="2"/>
  <c r="W266" i="2"/>
  <c r="AQ266" i="2"/>
  <c r="AL266" i="2"/>
  <c r="X266" i="2"/>
  <c r="AD266" i="2"/>
  <c r="Z266" i="2"/>
  <c r="AI266" i="2"/>
  <c r="AA266" i="2"/>
  <c r="T266" i="2"/>
  <c r="AP266" i="2"/>
  <c r="AB266" i="2"/>
  <c r="AN266" i="2"/>
  <c r="Y266" i="2"/>
  <c r="AM266" i="2"/>
  <c r="AG266" i="2"/>
  <c r="AK266" i="2"/>
  <c r="DB261" i="2"/>
  <c r="AF265" i="2"/>
  <c r="AA265" i="2"/>
  <c r="Y265" i="2"/>
  <c r="U265" i="2"/>
  <c r="V265" i="2"/>
  <c r="AD265" i="2"/>
  <c r="AH265" i="2"/>
  <c r="T265" i="2"/>
  <c r="AL265" i="2"/>
  <c r="AN265" i="2"/>
  <c r="AP265" i="2"/>
  <c r="AE265" i="2"/>
  <c r="AC265" i="2"/>
  <c r="AK265" i="2"/>
  <c r="AJ265" i="2"/>
  <c r="X265" i="2"/>
  <c r="AI265" i="2"/>
  <c r="AG265" i="2"/>
  <c r="AO265" i="2"/>
  <c r="W265" i="2"/>
  <c r="AB265" i="2"/>
  <c r="Z265" i="2"/>
  <c r="AM265" i="2"/>
  <c r="AQ265" i="2"/>
  <c r="AR265" i="2" s="1"/>
  <c r="S265" i="2"/>
  <c r="CK258" i="2"/>
  <c r="AS261" i="2"/>
  <c r="H261" i="27" s="1"/>
  <c r="L261" i="27" s="1"/>
  <c r="M261" i="27" s="1"/>
  <c r="N261" i="27" s="1"/>
  <c r="X261" i="7"/>
  <c r="K364" i="17" s="1"/>
  <c r="AY261" i="2"/>
  <c r="H261" i="7" s="1"/>
  <c r="CY258" i="2"/>
  <c r="CS258" i="2"/>
  <c r="CU258" i="2"/>
  <c r="CM258" i="2"/>
  <c r="CQ258" i="2"/>
  <c r="CQ260" i="2"/>
  <c r="CA262" i="2"/>
  <c r="DJ262" i="2" s="1"/>
  <c r="DC261" i="2"/>
  <c r="DT261" i="2"/>
  <c r="CB261" i="2" s="1"/>
  <c r="O261" i="7"/>
  <c r="F364" i="17" s="1"/>
  <c r="DQ261" i="2"/>
  <c r="DT262" i="2"/>
  <c r="CB262" i="2" s="1"/>
  <c r="DK262" i="2" s="1"/>
  <c r="DQ262" i="2"/>
  <c r="O262" i="7"/>
  <c r="F365" i="17" s="1"/>
  <c r="DC262" i="2"/>
  <c r="AX262" i="2"/>
  <c r="G262" i="27" s="1"/>
  <c r="BP262" i="2"/>
  <c r="BV262" i="2" s="1"/>
  <c r="BO262" i="2"/>
  <c r="BU262" i="2" s="1"/>
  <c r="BQ262" i="2"/>
  <c r="BW262" i="2" s="1"/>
  <c r="H262" i="27"/>
  <c r="L262" i="27" s="1"/>
  <c r="M262" i="27" s="1"/>
  <c r="N262" i="27" s="1"/>
  <c r="CP260" i="2"/>
  <c r="CN260" i="2"/>
  <c r="G366" i="17"/>
  <c r="CR260" i="2"/>
  <c r="CL260" i="2"/>
  <c r="CV260" i="2"/>
  <c r="CT260" i="2"/>
  <c r="CZ260" i="2"/>
  <c r="DL264" i="2"/>
  <c r="DM264" i="2" s="1"/>
  <c r="CC264" i="2"/>
  <c r="S264" i="7" s="1"/>
  <c r="I367" i="17" s="1"/>
  <c r="E39" i="13"/>
  <c r="G39" i="13"/>
  <c r="CD264" i="2"/>
  <c r="CI264" i="2" s="1"/>
  <c r="P259" i="6"/>
  <c r="AV259" i="2" s="1"/>
  <c r="T259" i="7" s="1"/>
  <c r="O264" i="6"/>
  <c r="DL263" i="2"/>
  <c r="DM263" i="2" s="1"/>
  <c r="O263" i="6"/>
  <c r="CD263" i="2"/>
  <c r="CC263" i="2"/>
  <c r="CO259" i="2"/>
  <c r="CW259" i="2"/>
  <c r="CQ259" i="2"/>
  <c r="CV259" i="2"/>
  <c r="CN259" i="2"/>
  <c r="CL259" i="2"/>
  <c r="CY259" i="2"/>
  <c r="CK259" i="2"/>
  <c r="CP259" i="2"/>
  <c r="CM259" i="2"/>
  <c r="CX259" i="2"/>
  <c r="CT259" i="2"/>
  <c r="CZ259" i="2"/>
  <c r="CU259" i="2"/>
  <c r="CA261" i="2" l="1"/>
  <c r="DJ261" i="2" s="1"/>
  <c r="AH8" i="21"/>
  <c r="AH8" i="1"/>
  <c r="AG17" i="21"/>
  <c r="AG17" i="1"/>
  <c r="L269" i="2"/>
  <c r="L268" i="2"/>
  <c r="N268" i="2" s="1"/>
  <c r="P262" i="2"/>
  <c r="R262" i="2"/>
  <c r="P261" i="2"/>
  <c r="R261" i="2"/>
  <c r="BO261" i="2"/>
  <c r="BU261" i="2" s="1"/>
  <c r="BL261" i="2"/>
  <c r="Q261" i="7"/>
  <c r="DK261" i="2"/>
  <c r="BQ261" i="2"/>
  <c r="BW261" i="2" s="1"/>
  <c r="BP261" i="2"/>
  <c r="BV261" i="2" s="1"/>
  <c r="DO274" i="2" s="1"/>
  <c r="AW265" i="2"/>
  <c r="G265" i="7" s="1"/>
  <c r="W265" i="7"/>
  <c r="J368" i="17" s="1"/>
  <c r="CF265" i="2"/>
  <c r="DR265" i="2" s="1"/>
  <c r="AT265" i="2"/>
  <c r="AY265" i="2" s="1"/>
  <c r="H265" i="7" s="1"/>
  <c r="L272" i="2"/>
  <c r="N272" i="2" s="1"/>
  <c r="M269" i="2"/>
  <c r="N269" i="2" s="1"/>
  <c r="AX261" i="2"/>
  <c r="G261" i="27" s="1"/>
  <c r="DL262" i="2"/>
  <c r="DM262" i="2" s="1"/>
  <c r="O261" i="6"/>
  <c r="V261" i="7" s="1"/>
  <c r="O262" i="6"/>
  <c r="U262" i="7" s="1"/>
  <c r="CD262" i="2"/>
  <c r="Q262" i="7"/>
  <c r="AH16" i="23"/>
  <c r="P261" i="7"/>
  <c r="CC261" i="2"/>
  <c r="DL261" i="2"/>
  <c r="DM261" i="2" s="1"/>
  <c r="CD261" i="2"/>
  <c r="AI10" i="23"/>
  <c r="AI3" i="23"/>
  <c r="P262" i="7"/>
  <c r="CC262" i="2"/>
  <c r="CW264" i="2"/>
  <c r="CK264" i="2"/>
  <c r="CS264" i="2"/>
  <c r="R264" i="7"/>
  <c r="H367" i="17" s="1"/>
  <c r="Q264" i="6"/>
  <c r="CJ264" i="2"/>
  <c r="CR264" i="2" s="1"/>
  <c r="CO264" i="2"/>
  <c r="V264" i="7"/>
  <c r="P264" i="6" s="1"/>
  <c r="AV264" i="2" s="1"/>
  <c r="T264" i="7" s="1"/>
  <c r="U264" i="7"/>
  <c r="CU264" i="2"/>
  <c r="CM264" i="2"/>
  <c r="CY264" i="2"/>
  <c r="CQ264" i="2"/>
  <c r="S263" i="7"/>
  <c r="R263" i="7"/>
  <c r="H366" i="17" s="1"/>
  <c r="CJ263" i="2"/>
  <c r="CT263" i="2" s="1"/>
  <c r="CI263" i="2"/>
  <c r="CW263" i="2" s="1"/>
  <c r="Q263" i="6"/>
  <c r="V263" i="7"/>
  <c r="U263" i="7"/>
  <c r="G364" i="17" l="1"/>
  <c r="DB265" i="2"/>
  <c r="DS265" i="2"/>
  <c r="DO276" i="2"/>
  <c r="AS265" i="2"/>
  <c r="BL265" i="2" s="1"/>
  <c r="BN265" i="2" s="1"/>
  <c r="AH9" i="23"/>
  <c r="CG265" i="2"/>
  <c r="DO275" i="2"/>
  <c r="DO273" i="2"/>
  <c r="X265" i="7"/>
  <c r="K368" i="17" s="1"/>
  <c r="L271" i="2"/>
  <c r="M270" i="2"/>
  <c r="AB268" i="2"/>
  <c r="Z268" i="2"/>
  <c r="AJ268" i="2"/>
  <c r="AE268" i="2"/>
  <c r="AF268" i="2"/>
  <c r="AG268" i="2"/>
  <c r="AP268" i="2"/>
  <c r="AO268" i="2"/>
  <c r="V268" i="2"/>
  <c r="X268" i="2"/>
  <c r="AL268" i="2"/>
  <c r="T268" i="2"/>
  <c r="AC268" i="2"/>
  <c r="AH268" i="2"/>
  <c r="AA268" i="2"/>
  <c r="S268" i="2"/>
  <c r="AQ268" i="2"/>
  <c r="W268" i="2"/>
  <c r="AN268" i="2"/>
  <c r="AK268" i="2"/>
  <c r="AI268" i="2"/>
  <c r="AM268" i="2"/>
  <c r="AD268" i="2"/>
  <c r="U268" i="2"/>
  <c r="Y268" i="2"/>
  <c r="AI3" i="1"/>
  <c r="AI3" i="21"/>
  <c r="AI10" i="21"/>
  <c r="AI10" i="1"/>
  <c r="BN261" i="2"/>
  <c r="AH16" i="21"/>
  <c r="AH16" i="1"/>
  <c r="AH9" i="21"/>
  <c r="AH9" i="1"/>
  <c r="U269" i="2"/>
  <c r="AK269" i="2"/>
  <c r="AA269" i="2"/>
  <c r="T269" i="2"/>
  <c r="AN269" i="2"/>
  <c r="AH269" i="2"/>
  <c r="AD269" i="2"/>
  <c r="AL269" i="2"/>
  <c r="AP269" i="2"/>
  <c r="AQ269" i="2"/>
  <c r="X269" i="2"/>
  <c r="AB269" i="2"/>
  <c r="V269" i="2"/>
  <c r="AO269" i="2"/>
  <c r="S269" i="2"/>
  <c r="AI269" i="2"/>
  <c r="AF269" i="2"/>
  <c r="Y269" i="2"/>
  <c r="AE269" i="2"/>
  <c r="Z269" i="2"/>
  <c r="AJ269" i="2"/>
  <c r="AG269" i="2"/>
  <c r="AM269" i="2"/>
  <c r="W269" i="2"/>
  <c r="AC269" i="2"/>
  <c r="AG272" i="2"/>
  <c r="AM272" i="2"/>
  <c r="AE272" i="2"/>
  <c r="AI272" i="2"/>
  <c r="V272" i="2"/>
  <c r="AO272" i="2"/>
  <c r="AC272" i="2"/>
  <c r="Z272" i="2"/>
  <c r="U272" i="2"/>
  <c r="T272" i="2"/>
  <c r="AA272" i="2"/>
  <c r="S272" i="2"/>
  <c r="AP272" i="2"/>
  <c r="AK272" i="2"/>
  <c r="AQ272" i="2"/>
  <c r="X272" i="2"/>
  <c r="Y272" i="2"/>
  <c r="AD272" i="2"/>
  <c r="AB272" i="2"/>
  <c r="AF272" i="2"/>
  <c r="AH272" i="2"/>
  <c r="AL272" i="2"/>
  <c r="AN272" i="2"/>
  <c r="W272" i="2"/>
  <c r="AJ272" i="2"/>
  <c r="V262" i="7"/>
  <c r="U261" i="7"/>
  <c r="CA265" i="2"/>
  <c r="DP267" i="25"/>
  <c r="DN267" i="25" s="1"/>
  <c r="DP267" i="2"/>
  <c r="DN267" i="2" s="1"/>
  <c r="BQ265" i="2"/>
  <c r="BW265" i="2" s="1"/>
  <c r="BO265" i="2"/>
  <c r="BU265" i="2" s="1"/>
  <c r="AX265" i="2"/>
  <c r="G265" i="27" s="1"/>
  <c r="H265" i="27"/>
  <c r="L265" i="27" s="1"/>
  <c r="M265" i="27" s="1"/>
  <c r="N265" i="27" s="1"/>
  <c r="BP265" i="2"/>
  <c r="BV265" i="2" s="1"/>
  <c r="DO277" i="2" s="1"/>
  <c r="O265" i="7"/>
  <c r="F368" i="17" s="1"/>
  <c r="DQ265" i="2"/>
  <c r="DC265" i="2"/>
  <c r="DT265" i="2"/>
  <c r="S262" i="7"/>
  <c r="DP268" i="25"/>
  <c r="DN268" i="25" s="1"/>
  <c r="DP268" i="2"/>
  <c r="DN268" i="2" s="1"/>
  <c r="DU268" i="2" s="1"/>
  <c r="CH268" i="2" s="1"/>
  <c r="AR268" i="2" s="1"/>
  <c r="DP270" i="2"/>
  <c r="DN270" i="2" s="1"/>
  <c r="DP270" i="25"/>
  <c r="DN270" i="25" s="1"/>
  <c r="CJ261" i="2"/>
  <c r="CN261" i="2" s="1"/>
  <c r="R261" i="7"/>
  <c r="H364" i="17" s="1"/>
  <c r="Q261" i="6"/>
  <c r="CI261" i="2"/>
  <c r="CU261" i="2" s="1"/>
  <c r="S261" i="7"/>
  <c r="G365" i="17"/>
  <c r="Q262" i="6"/>
  <c r="CJ262" i="2"/>
  <c r="CL262" i="2" s="1"/>
  <c r="R262" i="7"/>
  <c r="H365" i="17" s="1"/>
  <c r="CI262" i="2"/>
  <c r="CO263" i="2"/>
  <c r="CU263" i="2"/>
  <c r="CS263" i="2"/>
  <c r="CN264" i="2"/>
  <c r="CL264" i="2"/>
  <c r="CV264" i="2"/>
  <c r="CT264" i="2"/>
  <c r="CX264" i="2"/>
  <c r="CZ264" i="2"/>
  <c r="CP264" i="2"/>
  <c r="CY263" i="2"/>
  <c r="CM263" i="2"/>
  <c r="CK263" i="2"/>
  <c r="CZ263" i="2"/>
  <c r="CL263" i="2"/>
  <c r="CP263" i="2"/>
  <c r="CR263" i="2"/>
  <c r="CN263" i="2"/>
  <c r="CV263" i="2"/>
  <c r="CX263" i="2"/>
  <c r="I366" i="17"/>
  <c r="P263" i="6"/>
  <c r="AV263" i="2" s="1"/>
  <c r="T263" i="7" s="1"/>
  <c r="CQ263" i="2"/>
  <c r="DJ265" i="2" l="1"/>
  <c r="R265" i="2"/>
  <c r="P265" i="2"/>
  <c r="P265" i="7"/>
  <c r="M267" i="2"/>
  <c r="N267" i="2" s="1"/>
  <c r="M273" i="2"/>
  <c r="N273" i="2" s="1"/>
  <c r="M271" i="2"/>
  <c r="N271" i="2" s="1"/>
  <c r="L270" i="2"/>
  <c r="N270" i="2" s="1"/>
  <c r="CZ262" i="2"/>
  <c r="CX262" i="2"/>
  <c r="CV262" i="2"/>
  <c r="CB265" i="2"/>
  <c r="CQ261" i="2"/>
  <c r="CO261" i="2"/>
  <c r="CR261" i="2"/>
  <c r="CX261" i="2"/>
  <c r="CM261" i="2"/>
  <c r="CY261" i="2"/>
  <c r="CL261" i="2"/>
  <c r="CS261" i="2"/>
  <c r="CV261" i="2"/>
  <c r="CP261" i="2"/>
  <c r="CZ261" i="2"/>
  <c r="CT261" i="2"/>
  <c r="P261" i="6"/>
  <c r="AV261" i="2" s="1"/>
  <c r="T261" i="7" s="1"/>
  <c r="I364" i="17"/>
  <c r="CU262" i="2"/>
  <c r="CS262" i="2"/>
  <c r="CM262" i="2"/>
  <c r="CP262" i="2"/>
  <c r="CR262" i="2"/>
  <c r="CK261" i="2"/>
  <c r="CF268" i="2"/>
  <c r="W268" i="7"/>
  <c r="J371" i="17" s="1"/>
  <c r="AT268" i="2"/>
  <c r="AW268" i="2"/>
  <c r="G268" i="7" s="1"/>
  <c r="CO262" i="2"/>
  <c r="CW261" i="2"/>
  <c r="CN262" i="2"/>
  <c r="CQ262" i="2"/>
  <c r="CK262" i="2"/>
  <c r="CT262" i="2"/>
  <c r="CY262" i="2"/>
  <c r="CW262" i="2"/>
  <c r="P262" i="6"/>
  <c r="AV262" i="2" s="1"/>
  <c r="T262" i="7" s="1"/>
  <c r="I365" i="17"/>
  <c r="DU267" i="2" l="1"/>
  <c r="CH267" i="2" s="1"/>
  <c r="DK265" i="2"/>
  <c r="AJ4" i="1"/>
  <c r="AJ4" i="21"/>
  <c r="AI2" i="21"/>
  <c r="AI2" i="1"/>
  <c r="Q265" i="7"/>
  <c r="G368" i="17" s="1"/>
  <c r="Y273" i="2"/>
  <c r="AI273" i="2"/>
  <c r="AE273" i="2"/>
  <c r="AJ273" i="2"/>
  <c r="AH273" i="2"/>
  <c r="W273" i="2"/>
  <c r="AL273" i="2"/>
  <c r="AB273" i="2"/>
  <c r="AC273" i="2"/>
  <c r="Z273" i="2"/>
  <c r="AK273" i="2"/>
  <c r="AO273" i="2"/>
  <c r="S273" i="2"/>
  <c r="AM273" i="2"/>
  <c r="AF273" i="2"/>
  <c r="AG273" i="2"/>
  <c r="U273" i="2"/>
  <c r="X273" i="2"/>
  <c r="AQ273" i="2"/>
  <c r="AD273" i="2"/>
  <c r="V273" i="2"/>
  <c r="AP273" i="2"/>
  <c r="AA273" i="2"/>
  <c r="AN273" i="2"/>
  <c r="T273" i="2"/>
  <c r="AE267" i="2"/>
  <c r="V267" i="2"/>
  <c r="AH267" i="2"/>
  <c r="AI267" i="2"/>
  <c r="AA267" i="2"/>
  <c r="U267" i="2"/>
  <c r="AC267" i="2"/>
  <c r="AG267" i="2"/>
  <c r="W267" i="2"/>
  <c r="X267" i="2"/>
  <c r="AN267" i="2"/>
  <c r="AB267" i="2"/>
  <c r="AQ267" i="2"/>
  <c r="AR267" i="2" s="1"/>
  <c r="AF267" i="2"/>
  <c r="AO267" i="2"/>
  <c r="AP267" i="2"/>
  <c r="AM267" i="2"/>
  <c r="AJ267" i="2"/>
  <c r="T267" i="2"/>
  <c r="AD267" i="2"/>
  <c r="AK267" i="2"/>
  <c r="Y267" i="2"/>
  <c r="AL267" i="2"/>
  <c r="Z267" i="2"/>
  <c r="S267" i="2"/>
  <c r="AC270" i="2"/>
  <c r="AQ270" i="2"/>
  <c r="Z270" i="2"/>
  <c r="AN270" i="2"/>
  <c r="AJ270" i="2"/>
  <c r="AM270" i="2"/>
  <c r="W270" i="2"/>
  <c r="AD270" i="2"/>
  <c r="AL270" i="2"/>
  <c r="Y270" i="2"/>
  <c r="T270" i="2"/>
  <c r="AA270" i="2"/>
  <c r="X270" i="2"/>
  <c r="AO270" i="2"/>
  <c r="AI270" i="2"/>
  <c r="AF270" i="2"/>
  <c r="U270" i="2"/>
  <c r="AP270" i="2"/>
  <c r="AH270" i="2"/>
  <c r="V270" i="2"/>
  <c r="AE270" i="2"/>
  <c r="AK270" i="2"/>
  <c r="AG270" i="2"/>
  <c r="AB270" i="2"/>
  <c r="S270" i="2"/>
  <c r="AO271" i="2"/>
  <c r="AI271" i="2"/>
  <c r="AE271" i="2"/>
  <c r="AG271" i="2"/>
  <c r="AJ271" i="2"/>
  <c r="AF271" i="2"/>
  <c r="Z271" i="2"/>
  <c r="T271" i="2"/>
  <c r="Y271" i="2"/>
  <c r="AD271" i="2"/>
  <c r="AM271" i="2"/>
  <c r="AH271" i="2"/>
  <c r="AA271" i="2"/>
  <c r="X271" i="2"/>
  <c r="S271" i="2"/>
  <c r="AN271" i="2"/>
  <c r="AP271" i="2"/>
  <c r="AQ271" i="2"/>
  <c r="AC271" i="2"/>
  <c r="U271" i="2"/>
  <c r="AB271" i="2"/>
  <c r="AK271" i="2"/>
  <c r="AL271" i="2"/>
  <c r="V271" i="2"/>
  <c r="W271" i="2"/>
  <c r="DU270" i="2"/>
  <c r="CH270" i="2" s="1"/>
  <c r="CC265" i="2"/>
  <c r="DL265" i="2"/>
  <c r="DM265" i="2" s="1"/>
  <c r="CD265" i="2"/>
  <c r="O265" i="6"/>
  <c r="U265" i="7" s="1"/>
  <c r="AY268" i="2"/>
  <c r="H268" i="7" s="1"/>
  <c r="AS268" i="2"/>
  <c r="BL268" i="2" s="1"/>
  <c r="BN268" i="2" s="1"/>
  <c r="X268" i="7"/>
  <c r="K371" i="17" s="1"/>
  <c r="CG268" i="2"/>
  <c r="DR268" i="2"/>
  <c r="DS268" i="2"/>
  <c r="DB268" i="2"/>
  <c r="M274" i="2" l="1"/>
  <c r="M282" i="2"/>
  <c r="R265" i="7"/>
  <c r="H368" i="17" s="1"/>
  <c r="S265" i="7"/>
  <c r="I368" i="17" s="1"/>
  <c r="CF267" i="2"/>
  <c r="AT267" i="2"/>
  <c r="W267" i="7"/>
  <c r="J370" i="17" s="1"/>
  <c r="AW267" i="2"/>
  <c r="G267" i="7" s="1"/>
  <c r="Q265" i="6"/>
  <c r="AR270" i="2"/>
  <c r="CI265" i="2"/>
  <c r="CO265" i="2" s="1"/>
  <c r="CJ265" i="2"/>
  <c r="CX265" i="2" s="1"/>
  <c r="V265" i="7"/>
  <c r="P265" i="6" s="1"/>
  <c r="AV265" i="2" s="1"/>
  <c r="CA268" i="2"/>
  <c r="DT268" i="2"/>
  <c r="DQ268" i="2"/>
  <c r="DC268" i="2"/>
  <c r="H268" i="27"/>
  <c r="L268" i="27" s="1"/>
  <c r="M268" i="27" s="1"/>
  <c r="N268" i="27" s="1"/>
  <c r="AX268" i="2"/>
  <c r="G268" i="27" s="1"/>
  <c r="BQ268" i="2"/>
  <c r="BW268" i="2" s="1"/>
  <c r="BP268" i="2"/>
  <c r="BV268" i="2" s="1"/>
  <c r="BO268" i="2"/>
  <c r="BU268" i="2" s="1"/>
  <c r="O268" i="7"/>
  <c r="F371" i="17" s="1"/>
  <c r="AI18" i="23"/>
  <c r="AH6" i="23"/>
  <c r="DJ268" i="2" l="1"/>
  <c r="R268" i="2"/>
  <c r="P268" i="2"/>
  <c r="P268" i="7"/>
  <c r="T265" i="7"/>
  <c r="AS267" i="2"/>
  <c r="BL267" i="2" s="1"/>
  <c r="BN267" i="2" s="1"/>
  <c r="X267" i="7"/>
  <c r="K370" i="17" s="1"/>
  <c r="AY267" i="2"/>
  <c r="H267" i="7" s="1"/>
  <c r="CG267" i="2"/>
  <c r="DS267" i="2"/>
  <c r="DR267" i="2"/>
  <c r="DB267" i="2"/>
  <c r="CU265" i="2"/>
  <c r="CF270" i="2"/>
  <c r="W270" i="7"/>
  <c r="J373" i="17" s="1"/>
  <c r="AW270" i="2"/>
  <c r="G270" i="7" s="1"/>
  <c r="AT270" i="2"/>
  <c r="CM265" i="2"/>
  <c r="CY265" i="2"/>
  <c r="CK265" i="2"/>
  <c r="CW265" i="2"/>
  <c r="CQ265" i="2"/>
  <c r="CS265" i="2"/>
  <c r="CP265" i="2"/>
  <c r="CT265" i="2"/>
  <c r="CV265" i="2"/>
  <c r="CN265" i="2"/>
  <c r="CL265" i="2"/>
  <c r="CZ265" i="2"/>
  <c r="CR265" i="2"/>
  <c r="DP269" i="2"/>
  <c r="DN269" i="2" s="1"/>
  <c r="DU269" i="2" s="1"/>
  <c r="CH269" i="2" s="1"/>
  <c r="AR269" i="2" s="1"/>
  <c r="DP269" i="25"/>
  <c r="DN269" i="25" s="1"/>
  <c r="CB268" i="2"/>
  <c r="DP271" i="25"/>
  <c r="DN271" i="25" s="1"/>
  <c r="DP271" i="2"/>
  <c r="DN271" i="2" s="1"/>
  <c r="DU271" i="2" s="1"/>
  <c r="CH271" i="2" s="1"/>
  <c r="AR271" i="2" s="1"/>
  <c r="DP272" i="2"/>
  <c r="DN272" i="2" s="1"/>
  <c r="DU272" i="2" s="1"/>
  <c r="CH272" i="2" s="1"/>
  <c r="AR272" i="2" s="1"/>
  <c r="DP272" i="25"/>
  <c r="DN272" i="25" s="1"/>
  <c r="DK268" i="2" l="1"/>
  <c r="AJ14" i="21"/>
  <c r="AJ14" i="1"/>
  <c r="AF12" i="21"/>
  <c r="AF12" i="1"/>
  <c r="CA267" i="2"/>
  <c r="O267" i="7"/>
  <c r="F370" i="17" s="1"/>
  <c r="DC267" i="2"/>
  <c r="DT267" i="2"/>
  <c r="CB267" i="2" s="1"/>
  <c r="DQ267" i="2"/>
  <c r="H267" i="27"/>
  <c r="L267" i="27" s="1"/>
  <c r="M267" i="27" s="1"/>
  <c r="N267" i="27" s="1"/>
  <c r="BP267" i="2"/>
  <c r="BV267" i="2" s="1"/>
  <c r="BQ267" i="2"/>
  <c r="BW267" i="2" s="1"/>
  <c r="AX267" i="2"/>
  <c r="G267" i="27" s="1"/>
  <c r="BO267" i="2"/>
  <c r="BU267" i="2" s="1"/>
  <c r="CG270" i="2"/>
  <c r="O270" i="7" s="1"/>
  <c r="F373" i="17" s="1"/>
  <c r="AY270" i="2"/>
  <c r="H270" i="7" s="1"/>
  <c r="AS270" i="2"/>
  <c r="BL270" i="2" s="1"/>
  <c r="BN270" i="2" s="1"/>
  <c r="X270" i="7"/>
  <c r="K373" i="17" s="1"/>
  <c r="DR270" i="2"/>
  <c r="DB270" i="2"/>
  <c r="DS270" i="2"/>
  <c r="CA270" i="2" s="1"/>
  <c r="W269" i="7"/>
  <c r="J372" i="17" s="1"/>
  <c r="CF269" i="2"/>
  <c r="AT269" i="2"/>
  <c r="AW269" i="2"/>
  <c r="G269" i="7" s="1"/>
  <c r="Q268" i="7"/>
  <c r="G371" i="17" s="1"/>
  <c r="DL268" i="2"/>
  <c r="DM268" i="2" s="1"/>
  <c r="CD268" i="2"/>
  <c r="CC268" i="2"/>
  <c r="O268" i="6"/>
  <c r="CF271" i="2"/>
  <c r="AW271" i="2"/>
  <c r="G271" i="7" s="1"/>
  <c r="W271" i="7"/>
  <c r="J374" i="17" s="1"/>
  <c r="AT271" i="2"/>
  <c r="AT272" i="2"/>
  <c r="AW272" i="2"/>
  <c r="G272" i="7" s="1"/>
  <c r="W272" i="7"/>
  <c r="J375" i="17" s="1"/>
  <c r="CF272" i="2"/>
  <c r="DJ270" i="2" l="1"/>
  <c r="DL267" i="2"/>
  <c r="DM267" i="2" s="1"/>
  <c r="O267" i="6"/>
  <c r="U267" i="7" s="1"/>
  <c r="CD267" i="2"/>
  <c r="Q267" i="6" s="1"/>
  <c r="AF26" i="1"/>
  <c r="M275" i="2"/>
  <c r="AF26" i="21"/>
  <c r="M284" i="2"/>
  <c r="CC267" i="2"/>
  <c r="R267" i="2"/>
  <c r="P267" i="2"/>
  <c r="DK267" i="2"/>
  <c r="DJ267" i="2"/>
  <c r="S267" i="7"/>
  <c r="I370" i="17" s="1"/>
  <c r="R267" i="7"/>
  <c r="H370" i="17" s="1"/>
  <c r="P270" i="7"/>
  <c r="Q267" i="7"/>
  <c r="P267" i="7"/>
  <c r="CJ267" i="2"/>
  <c r="CN267" i="2" s="1"/>
  <c r="AI13" i="23"/>
  <c r="AJ10" i="23"/>
  <c r="H270" i="27"/>
  <c r="L270" i="27" s="1"/>
  <c r="M270" i="27" s="1"/>
  <c r="N270" i="27" s="1"/>
  <c r="BO270" i="2"/>
  <c r="BU270" i="2" s="1"/>
  <c r="BP270" i="2"/>
  <c r="BV270" i="2" s="1"/>
  <c r="AX270" i="2"/>
  <c r="G270" i="27" s="1"/>
  <c r="BQ270" i="2"/>
  <c r="BW270" i="2" s="1"/>
  <c r="DQ270" i="2"/>
  <c r="DC270" i="2"/>
  <c r="DT270" i="2"/>
  <c r="V267" i="7"/>
  <c r="AS269" i="2"/>
  <c r="BL269" i="2" s="1"/>
  <c r="BN269" i="2" s="1"/>
  <c r="X269" i="7"/>
  <c r="K372" i="17" s="1"/>
  <c r="CG269" i="2"/>
  <c r="O269" i="7" s="1"/>
  <c r="F372" i="17" s="1"/>
  <c r="AY269" i="2"/>
  <c r="H269" i="7" s="1"/>
  <c r="DS269" i="2"/>
  <c r="DB269" i="2"/>
  <c r="DR269" i="2"/>
  <c r="V268" i="7"/>
  <c r="U268" i="7"/>
  <c r="S268" i="7"/>
  <c r="I371" i="17" s="1"/>
  <c r="R268" i="7"/>
  <c r="H371" i="17" s="1"/>
  <c r="CI268" i="2"/>
  <c r="CW268" i="2" s="1"/>
  <c r="Q268" i="6"/>
  <c r="CJ268" i="2"/>
  <c r="CV268" i="2" s="1"/>
  <c r="AY271" i="2"/>
  <c r="H271" i="7" s="1"/>
  <c r="AS271" i="2"/>
  <c r="BL271" i="2" s="1"/>
  <c r="BN271" i="2" s="1"/>
  <c r="X271" i="7"/>
  <c r="K374" i="17" s="1"/>
  <c r="CG271" i="2"/>
  <c r="DR271" i="2"/>
  <c r="DS271" i="2"/>
  <c r="DB271" i="2"/>
  <c r="CG272" i="2"/>
  <c r="O272" i="7" s="1"/>
  <c r="F375" i="17" s="1"/>
  <c r="AS272" i="2"/>
  <c r="BL272" i="2" s="1"/>
  <c r="BN272" i="2" s="1"/>
  <c r="X272" i="7"/>
  <c r="K375" i="17" s="1"/>
  <c r="AY272" i="2"/>
  <c r="H272" i="7" s="1"/>
  <c r="DS272" i="2"/>
  <c r="DB272" i="2"/>
  <c r="DR272" i="2"/>
  <c r="CI267" i="2" l="1"/>
  <c r="CM267" i="2" s="1"/>
  <c r="G370" i="17"/>
  <c r="CL267" i="2"/>
  <c r="CT267" i="2"/>
  <c r="CX267" i="2"/>
  <c r="CZ267" i="2"/>
  <c r="CV267" i="2"/>
  <c r="CK267" i="2"/>
  <c r="CO267" i="2"/>
  <c r="CU267" i="2"/>
  <c r="CS267" i="2"/>
  <c r="CY267" i="2"/>
  <c r="CP267" i="2"/>
  <c r="CR267" i="2"/>
  <c r="R270" i="2"/>
  <c r="P270" i="2"/>
  <c r="P267" i="6"/>
  <c r="AV267" i="2" s="1"/>
  <c r="CW267" i="2"/>
  <c r="AI13" i="21"/>
  <c r="AI13" i="1"/>
  <c r="AJ10" i="21"/>
  <c r="AJ10" i="1"/>
  <c r="AI8" i="23"/>
  <c r="AI16" i="23"/>
  <c r="CB270" i="2"/>
  <c r="CA269" i="2"/>
  <c r="DT269" i="2"/>
  <c r="DQ269" i="2"/>
  <c r="DC269" i="2"/>
  <c r="AX269" i="2"/>
  <c r="G269" i="27" s="1"/>
  <c r="H269" i="27"/>
  <c r="L269" i="27" s="1"/>
  <c r="M269" i="27" s="1"/>
  <c r="N269" i="27" s="1"/>
  <c r="BO269" i="2"/>
  <c r="BU269" i="2" s="1"/>
  <c r="BP269" i="2"/>
  <c r="BV269" i="2" s="1"/>
  <c r="BQ269" i="2"/>
  <c r="BW269" i="2" s="1"/>
  <c r="P268" i="6"/>
  <c r="AV268" i="2" s="1"/>
  <c r="CL268" i="2"/>
  <c r="CN268" i="2"/>
  <c r="CP268" i="2"/>
  <c r="CR268" i="2"/>
  <c r="CX268" i="2"/>
  <c r="CO268" i="2"/>
  <c r="CM268" i="2"/>
  <c r="CK268" i="2"/>
  <c r="CQ268" i="2"/>
  <c r="CU268" i="2"/>
  <c r="CS268" i="2"/>
  <c r="CY268" i="2"/>
  <c r="CT268" i="2"/>
  <c r="CZ268" i="2"/>
  <c r="CA271" i="2"/>
  <c r="DT271" i="2"/>
  <c r="DC271" i="2"/>
  <c r="DQ271" i="2"/>
  <c r="AX271" i="2"/>
  <c r="G271" i="27" s="1"/>
  <c r="H271" i="27"/>
  <c r="L271" i="27" s="1"/>
  <c r="M271" i="27" s="1"/>
  <c r="N271" i="27" s="1"/>
  <c r="BO271" i="2"/>
  <c r="BU271" i="2" s="1"/>
  <c r="BP271" i="2"/>
  <c r="BV271" i="2" s="1"/>
  <c r="BQ271" i="2"/>
  <c r="BW271" i="2" s="1"/>
  <c r="O271" i="7"/>
  <c r="F374" i="17" s="1"/>
  <c r="H272" i="27"/>
  <c r="L272" i="27" s="1"/>
  <c r="M272" i="27" s="1"/>
  <c r="N272" i="27" s="1"/>
  <c r="AX272" i="2"/>
  <c r="G272" i="27" s="1"/>
  <c r="BQ272" i="2"/>
  <c r="BW272" i="2" s="1"/>
  <c r="BO272" i="2"/>
  <c r="BU272" i="2" s="1"/>
  <c r="BP272" i="2"/>
  <c r="BV272" i="2" s="1"/>
  <c r="DT272" i="2"/>
  <c r="DQ272" i="2"/>
  <c r="DC272" i="2"/>
  <c r="CA272" i="2"/>
  <c r="CQ267" i="2" l="1"/>
  <c r="T267" i="7"/>
  <c r="DJ272" i="2"/>
  <c r="DJ271" i="2"/>
  <c r="R272" i="2"/>
  <c r="P272" i="2"/>
  <c r="P271" i="2"/>
  <c r="R271" i="2"/>
  <c r="AI16" i="21"/>
  <c r="AI16" i="1"/>
  <c r="AI8" i="21"/>
  <c r="AI8" i="1"/>
  <c r="DK270" i="2"/>
  <c r="DJ269" i="2"/>
  <c r="P269" i="2"/>
  <c r="R269" i="2"/>
  <c r="L287" i="2"/>
  <c r="L275" i="2"/>
  <c r="N275" i="2" s="1"/>
  <c r="P271" i="7"/>
  <c r="T268" i="7"/>
  <c r="P269" i="7"/>
  <c r="Q270" i="7"/>
  <c r="G373" i="17" s="1"/>
  <c r="O270" i="6"/>
  <c r="CC270" i="2"/>
  <c r="DL270" i="2"/>
  <c r="DM270" i="2" s="1"/>
  <c r="CD270" i="2"/>
  <c r="AH17" i="23"/>
  <c r="CB269" i="2"/>
  <c r="AJ14" i="23"/>
  <c r="CB271" i="2"/>
  <c r="CB272" i="2"/>
  <c r="P272" i="7"/>
  <c r="AJ15" i="23"/>
  <c r="AI7" i="23"/>
  <c r="AJ18" i="23"/>
  <c r="AI6" i="23"/>
  <c r="DK272" i="2" l="1"/>
  <c r="DK271" i="2"/>
  <c r="AJ18" i="21"/>
  <c r="AJ18" i="1"/>
  <c r="AI7" i="1"/>
  <c r="AI7" i="21"/>
  <c r="AI9" i="1"/>
  <c r="AI9" i="21"/>
  <c r="AH17" i="1"/>
  <c r="AH17" i="21"/>
  <c r="L277" i="2"/>
  <c r="M285" i="2"/>
  <c r="DK269" i="2"/>
  <c r="AI6" i="21"/>
  <c r="AI6" i="1"/>
  <c r="AJ15" i="21"/>
  <c r="AJ15" i="1"/>
  <c r="V275" i="2"/>
  <c r="AF275" i="2"/>
  <c r="AN275" i="2"/>
  <c r="X275" i="2"/>
  <c r="AL275" i="2"/>
  <c r="AI275" i="2"/>
  <c r="AE275" i="2"/>
  <c r="S275" i="2"/>
  <c r="AO275" i="2"/>
  <c r="T275" i="2"/>
  <c r="AH275" i="2"/>
  <c r="AD275" i="2"/>
  <c r="Z275" i="2"/>
  <c r="Y275" i="2"/>
  <c r="AB275" i="2"/>
  <c r="W275" i="2"/>
  <c r="AC275" i="2"/>
  <c r="AG275" i="2"/>
  <c r="AQ275" i="2"/>
  <c r="AJ275" i="2"/>
  <c r="U275" i="2"/>
  <c r="AK275" i="2"/>
  <c r="AP275" i="2"/>
  <c r="AA275" i="2"/>
  <c r="AM275" i="2"/>
  <c r="O272" i="6"/>
  <c r="V272" i="7" s="1"/>
  <c r="CI270" i="2"/>
  <c r="CU270" i="2" s="1"/>
  <c r="R270" i="7"/>
  <c r="H373" i="17" s="1"/>
  <c r="Q270" i="6"/>
  <c r="CJ270" i="2"/>
  <c r="CT270" i="2" s="1"/>
  <c r="S270" i="7"/>
  <c r="U270" i="7"/>
  <c r="V270" i="7"/>
  <c r="Q269" i="7"/>
  <c r="G372" i="17" s="1"/>
  <c r="DL269" i="2"/>
  <c r="DM269" i="2" s="1"/>
  <c r="CC269" i="2"/>
  <c r="CD269" i="2"/>
  <c r="O269" i="6"/>
  <c r="CC272" i="2"/>
  <c r="DL272" i="2"/>
  <c r="DM272" i="2" s="1"/>
  <c r="CD272" i="2"/>
  <c r="Q271" i="7"/>
  <c r="G374" i="17" s="1"/>
  <c r="O271" i="6"/>
  <c r="CD271" i="2"/>
  <c r="CC271" i="2"/>
  <c r="DL271" i="2"/>
  <c r="DM271" i="2" s="1"/>
  <c r="DP276" i="2"/>
  <c r="DN276" i="2" s="1"/>
  <c r="DP276" i="25"/>
  <c r="DN276" i="25" s="1"/>
  <c r="Q272" i="7"/>
  <c r="G375" i="17" s="1"/>
  <c r="U272" i="7" l="1"/>
  <c r="CP270" i="2"/>
  <c r="L276" i="2"/>
  <c r="M281" i="2"/>
  <c r="M276" i="2"/>
  <c r="N276" i="2" s="1"/>
  <c r="L280" i="2"/>
  <c r="M286" i="2"/>
  <c r="CN270" i="2"/>
  <c r="L278" i="2"/>
  <c r="CR270" i="2"/>
  <c r="CS270" i="2"/>
  <c r="CY270" i="2"/>
  <c r="CO270" i="2"/>
  <c r="CK270" i="2"/>
  <c r="CQ270" i="2"/>
  <c r="CZ270" i="2"/>
  <c r="CM270" i="2"/>
  <c r="CX270" i="2"/>
  <c r="CL270" i="2"/>
  <c r="R272" i="7"/>
  <c r="H375" i="17" s="1"/>
  <c r="S272" i="7"/>
  <c r="I375" i="17" s="1"/>
  <c r="CW270" i="2"/>
  <c r="I373" i="17"/>
  <c r="P270" i="6"/>
  <c r="AV270" i="2" s="1"/>
  <c r="CV270" i="2"/>
  <c r="CI272" i="2"/>
  <c r="CY272" i="2" s="1"/>
  <c r="CJ272" i="2"/>
  <c r="CL272" i="2" s="1"/>
  <c r="V269" i="7"/>
  <c r="U269" i="7"/>
  <c r="CI269" i="2"/>
  <c r="CY269" i="2" s="1"/>
  <c r="CJ269" i="2"/>
  <c r="CP269" i="2" s="1"/>
  <c r="R269" i="7"/>
  <c r="H372" i="17" s="1"/>
  <c r="Q269" i="6"/>
  <c r="S269" i="7"/>
  <c r="I372" i="17" s="1"/>
  <c r="Q272" i="6"/>
  <c r="S271" i="7"/>
  <c r="I374" i="17" s="1"/>
  <c r="CJ271" i="2"/>
  <c r="CR271" i="2" s="1"/>
  <c r="Q271" i="6"/>
  <c r="R271" i="7"/>
  <c r="H374" i="17" s="1"/>
  <c r="CI271" i="2"/>
  <c r="CY271" i="2" s="1"/>
  <c r="U271" i="7"/>
  <c r="V271" i="7"/>
  <c r="V276" i="2" l="1"/>
  <c r="S276" i="2"/>
  <c r="AJ276" i="2"/>
  <c r="U276" i="2"/>
  <c r="AG276" i="2"/>
  <c r="AF276" i="2"/>
  <c r="Z276" i="2"/>
  <c r="AD276" i="2"/>
  <c r="AB276" i="2"/>
  <c r="X276" i="2"/>
  <c r="AA276" i="2"/>
  <c r="AE276" i="2"/>
  <c r="AK276" i="2"/>
  <c r="AP276" i="2"/>
  <c r="AM276" i="2"/>
  <c r="AI276" i="2"/>
  <c r="AL276" i="2"/>
  <c r="AC276" i="2"/>
  <c r="T276" i="2"/>
  <c r="AH276" i="2"/>
  <c r="AQ276" i="2"/>
  <c r="AN276" i="2"/>
  <c r="W276" i="2"/>
  <c r="AO276" i="2"/>
  <c r="Y276" i="2"/>
  <c r="DU276" i="2"/>
  <c r="CH276" i="2" s="1"/>
  <c r="CP272" i="2"/>
  <c r="P272" i="6"/>
  <c r="AV272" i="2" s="1"/>
  <c r="CX272" i="2"/>
  <c r="CM272" i="2"/>
  <c r="T270" i="7"/>
  <c r="CQ272" i="2"/>
  <c r="CV272" i="2"/>
  <c r="CU272" i="2"/>
  <c r="CO272" i="2"/>
  <c r="CW272" i="2"/>
  <c r="CN269" i="2"/>
  <c r="CZ272" i="2"/>
  <c r="CT269" i="2"/>
  <c r="CU269" i="2"/>
  <c r="CS272" i="2"/>
  <c r="CV269" i="2"/>
  <c r="CX269" i="2"/>
  <c r="CZ269" i="2"/>
  <c r="CK272" i="2"/>
  <c r="CL269" i="2"/>
  <c r="CT272" i="2"/>
  <c r="CS269" i="2"/>
  <c r="CR272" i="2"/>
  <c r="CQ269" i="2"/>
  <c r="CN272" i="2"/>
  <c r="CR269" i="2"/>
  <c r="CW269" i="2"/>
  <c r="CK269" i="2"/>
  <c r="CO269" i="2"/>
  <c r="CM269" i="2"/>
  <c r="P269" i="6"/>
  <c r="AV269" i="2" s="1"/>
  <c r="CS271" i="2"/>
  <c r="CU271" i="2"/>
  <c r="CT271" i="2"/>
  <c r="CL271" i="2"/>
  <c r="CV271" i="2"/>
  <c r="CZ271" i="2"/>
  <c r="CW271" i="2"/>
  <c r="CK271" i="2"/>
  <c r="CO271" i="2"/>
  <c r="CQ271" i="2"/>
  <c r="CM271" i="2"/>
  <c r="CP271" i="2"/>
  <c r="P271" i="6"/>
  <c r="AV271" i="2" s="1"/>
  <c r="CN271" i="2"/>
  <c r="CX271" i="2"/>
  <c r="T272" i="7" l="1"/>
  <c r="AR276" i="2"/>
  <c r="T271" i="7"/>
  <c r="T269" i="7"/>
  <c r="AT276" i="2" l="1"/>
  <c r="W276" i="7"/>
  <c r="J379" i="17" s="1"/>
  <c r="AW276" i="2"/>
  <c r="G276" i="7" s="1"/>
  <c r="CF276" i="2"/>
  <c r="DP266" i="2"/>
  <c r="DN266" i="2" s="1"/>
  <c r="DU266" i="2" s="1"/>
  <c r="CH266" i="2" s="1"/>
  <c r="AR266" i="2" s="1"/>
  <c r="X276" i="7" l="1"/>
  <c r="K379" i="17" s="1"/>
  <c r="AY276" i="2"/>
  <c r="H276" i="7" s="1"/>
  <c r="CG276" i="2"/>
  <c r="AS276" i="2"/>
  <c r="BL276" i="2" s="1"/>
  <c r="BN276" i="2" s="1"/>
  <c r="DB276" i="2"/>
  <c r="DR276" i="2"/>
  <c r="DS276" i="2"/>
  <c r="W266" i="7"/>
  <c r="J369" i="17" s="1"/>
  <c r="AW266" i="2"/>
  <c r="G266" i="7" s="1"/>
  <c r="CF266" i="2"/>
  <c r="AT266" i="2"/>
  <c r="CA276" i="2" l="1"/>
  <c r="DJ276" i="2" s="1"/>
  <c r="BO276" i="2"/>
  <c r="BU276" i="2" s="1"/>
  <c r="BP276" i="2"/>
  <c r="BV276" i="2" s="1"/>
  <c r="H276" i="27"/>
  <c r="L276" i="27" s="1"/>
  <c r="M276" i="27" s="1"/>
  <c r="N276" i="27" s="1"/>
  <c r="AX276" i="2"/>
  <c r="G276" i="27" s="1"/>
  <c r="BQ276" i="2"/>
  <c r="BW276" i="2" s="1"/>
  <c r="O276" i="7"/>
  <c r="F379" i="17" s="1"/>
  <c r="DT276" i="2"/>
  <c r="CB276" i="2" s="1"/>
  <c r="DC276" i="2"/>
  <c r="DQ276" i="2"/>
  <c r="X266" i="7"/>
  <c r="K369" i="17" s="1"/>
  <c r="AS266" i="2"/>
  <c r="BL266" i="2" s="1"/>
  <c r="CG266" i="2"/>
  <c r="O266" i="7" s="1"/>
  <c r="F369" i="17" s="1"/>
  <c r="AY266" i="2"/>
  <c r="H266" i="7" s="1"/>
  <c r="DS266" i="2"/>
  <c r="DR266" i="2"/>
  <c r="DB266" i="2"/>
  <c r="P276" i="2" l="1"/>
  <c r="R276" i="2"/>
  <c r="Q276" i="7"/>
  <c r="DK276" i="2"/>
  <c r="P276" i="7"/>
  <c r="G379" i="17" s="1"/>
  <c r="CC276" i="2"/>
  <c r="DL276" i="2"/>
  <c r="DM276" i="2" s="1"/>
  <c r="O276" i="6"/>
  <c r="CD276" i="2"/>
  <c r="BN266" i="2"/>
  <c r="CA266" i="2"/>
  <c r="DT266" i="2"/>
  <c r="DC266" i="2"/>
  <c r="DQ266" i="2"/>
  <c r="AX266" i="2"/>
  <c r="G266" i="27" s="1"/>
  <c r="H266" i="27"/>
  <c r="L266" i="27" s="1"/>
  <c r="M266" i="27" s="1"/>
  <c r="N266" i="27" s="1"/>
  <c r="BQ266" i="2"/>
  <c r="BW266" i="2" s="1"/>
  <c r="BP266" i="2"/>
  <c r="BV266" i="2" s="1"/>
  <c r="BO266" i="2"/>
  <c r="BU266" i="2" s="1"/>
  <c r="AI17" i="21" l="1"/>
  <c r="AI17" i="1"/>
  <c r="AJ7" i="21"/>
  <c r="AJ7" i="1"/>
  <c r="CI276" i="2"/>
  <c r="CJ276" i="2"/>
  <c r="CP276" i="2" s="1"/>
  <c r="R276" i="7"/>
  <c r="H379" i="17" s="1"/>
  <c r="Q276" i="6"/>
  <c r="U276" i="7"/>
  <c r="V276" i="7"/>
  <c r="P276" i="6" s="1"/>
  <c r="AV276" i="2" s="1"/>
  <c r="T276" i="7" s="1"/>
  <c r="S276" i="7"/>
  <c r="I379" i="17" s="1"/>
  <c r="CW276" i="2"/>
  <c r="CY276" i="2"/>
  <c r="CK276" i="2"/>
  <c r="CO276" i="2"/>
  <c r="CX276" i="2"/>
  <c r="CS276" i="2"/>
  <c r="CU276" i="2"/>
  <c r="CV276" i="2"/>
  <c r="CM276" i="2"/>
  <c r="CQ276" i="2"/>
  <c r="DJ266" i="2"/>
  <c r="P266" i="2"/>
  <c r="R266" i="2"/>
  <c r="AG11" i="23"/>
  <c r="AJ19" i="23"/>
  <c r="DO282" i="2"/>
  <c r="AI2" i="23"/>
  <c r="AJ4" i="23"/>
  <c r="DO283" i="2"/>
  <c r="DO279" i="2"/>
  <c r="DO278" i="2"/>
  <c r="DO280" i="2"/>
  <c r="DO281" i="2"/>
  <c r="DO284" i="2"/>
  <c r="CB266" i="2"/>
  <c r="P266" i="7"/>
  <c r="CN276" i="2" l="1"/>
  <c r="CZ276" i="2"/>
  <c r="CR276" i="2"/>
  <c r="CL276" i="2"/>
  <c r="L283" i="2"/>
  <c r="M279" i="2"/>
  <c r="CT276" i="2"/>
  <c r="DK266" i="2"/>
  <c r="AJ19" i="1"/>
  <c r="AJ19" i="21"/>
  <c r="AG11" i="21"/>
  <c r="AG11" i="1"/>
  <c r="DL266" i="2"/>
  <c r="DM266" i="2" s="1"/>
  <c r="DP274" i="25"/>
  <c r="DN274" i="25" s="1"/>
  <c r="DP274" i="2"/>
  <c r="DN274" i="2" s="1"/>
  <c r="DP273" i="2"/>
  <c r="DN273" i="2" s="1"/>
  <c r="DU273" i="2" s="1"/>
  <c r="CH273" i="2" s="1"/>
  <c r="AR273" i="2" s="1"/>
  <c r="DP273" i="25"/>
  <c r="DN273" i="25" s="1"/>
  <c r="CC266" i="2"/>
  <c r="CD266" i="2"/>
  <c r="O266" i="6"/>
  <c r="Q266" i="7"/>
  <c r="G369" i="17" s="1"/>
  <c r="L274" i="2" l="1"/>
  <c r="N274" i="2" s="1"/>
  <c r="L284" i="2"/>
  <c r="N284" i="2" s="1"/>
  <c r="R266" i="7"/>
  <c r="H369" i="17" s="1"/>
  <c r="S266" i="7"/>
  <c r="CF273" i="2"/>
  <c r="AW273" i="2"/>
  <c r="G273" i="7" s="1"/>
  <c r="AT273" i="2"/>
  <c r="W273" i="7"/>
  <c r="J376" i="17" s="1"/>
  <c r="CJ266" i="2"/>
  <c r="CT266" i="2" s="1"/>
  <c r="Q266" i="6"/>
  <c r="CI266" i="2"/>
  <c r="CY266" i="2" s="1"/>
  <c r="V266" i="7"/>
  <c r="P266" i="6" s="1"/>
  <c r="AV266" i="2" s="1"/>
  <c r="U266" i="7"/>
  <c r="I369" i="17"/>
  <c r="AB284" i="2" l="1"/>
  <c r="S284" i="2"/>
  <c r="U284" i="2"/>
  <c r="AH284" i="2"/>
  <c r="AC284" i="2"/>
  <c r="AK284" i="2"/>
  <c r="AA284" i="2"/>
  <c r="AO284" i="2"/>
  <c r="AI284" i="2"/>
  <c r="AF284" i="2"/>
  <c r="AD284" i="2"/>
  <c r="AN284" i="2"/>
  <c r="Z284" i="2"/>
  <c r="AM284" i="2"/>
  <c r="W284" i="2"/>
  <c r="AJ284" i="2"/>
  <c r="AP284" i="2"/>
  <c r="Y284" i="2"/>
  <c r="X284" i="2"/>
  <c r="T284" i="2"/>
  <c r="AG284" i="2"/>
  <c r="AE284" i="2"/>
  <c r="AL284" i="2"/>
  <c r="V284" i="2"/>
  <c r="AQ284" i="2"/>
  <c r="AG274" i="2"/>
  <c r="AB274" i="2"/>
  <c r="AM274" i="2"/>
  <c r="AA274" i="2"/>
  <c r="AF274" i="2"/>
  <c r="AE274" i="2"/>
  <c r="AO274" i="2"/>
  <c r="S274" i="2"/>
  <c r="Y274" i="2"/>
  <c r="W274" i="2"/>
  <c r="AN274" i="2"/>
  <c r="X274" i="2"/>
  <c r="V274" i="2"/>
  <c r="AJ274" i="2"/>
  <c r="AI274" i="2"/>
  <c r="AC274" i="2"/>
  <c r="AP274" i="2"/>
  <c r="AQ274" i="2"/>
  <c r="AD274" i="2"/>
  <c r="AK274" i="2"/>
  <c r="Z274" i="2"/>
  <c r="U274" i="2"/>
  <c r="AL274" i="2"/>
  <c r="T274" i="2"/>
  <c r="AH274" i="2"/>
  <c r="DU274" i="2"/>
  <c r="CH274" i="2" s="1"/>
  <c r="T266" i="7"/>
  <c r="CO266" i="2"/>
  <c r="AS273" i="2"/>
  <c r="BL273" i="2" s="1"/>
  <c r="BN273" i="2" s="1"/>
  <c r="CG273" i="2"/>
  <c r="O273" i="7" s="1"/>
  <c r="F376" i="17" s="1"/>
  <c r="AY273" i="2"/>
  <c r="H273" i="7" s="1"/>
  <c r="X273" i="7"/>
  <c r="K376" i="17" s="1"/>
  <c r="DS273" i="2"/>
  <c r="DR273" i="2"/>
  <c r="DB273" i="2"/>
  <c r="CP266" i="2"/>
  <c r="CZ266" i="2"/>
  <c r="CN266" i="2"/>
  <c r="CX266" i="2"/>
  <c r="CR266" i="2"/>
  <c r="CL266" i="2"/>
  <c r="CV266" i="2"/>
  <c r="CS266" i="2"/>
  <c r="CQ266" i="2"/>
  <c r="CW266" i="2"/>
  <c r="CK266" i="2"/>
  <c r="CM266" i="2"/>
  <c r="CU266" i="2"/>
  <c r="AR274" i="2" l="1"/>
  <c r="AW274" i="2" s="1"/>
  <c r="G274" i="7" s="1"/>
  <c r="CA273" i="2"/>
  <c r="P273" i="7" s="1"/>
  <c r="DC273" i="2"/>
  <c r="DT273" i="2"/>
  <c r="DQ273" i="2"/>
  <c r="H273" i="27"/>
  <c r="L273" i="27" s="1"/>
  <c r="M273" i="27" s="1"/>
  <c r="N273" i="27" s="1"/>
  <c r="AX273" i="2"/>
  <c r="G273" i="27" s="1"/>
  <c r="BP273" i="2"/>
  <c r="BV273" i="2" s="1"/>
  <c r="BQ273" i="2"/>
  <c r="BW273" i="2" s="1"/>
  <c r="BO273" i="2"/>
  <c r="BU273" i="2" s="1"/>
  <c r="W274" i="7" l="1"/>
  <c r="J377" i="17" s="1"/>
  <c r="AT274" i="2"/>
  <c r="CF274" i="2"/>
  <c r="DJ273" i="2"/>
  <c r="R273" i="2"/>
  <c r="P273" i="2"/>
  <c r="AY274" i="2"/>
  <c r="H274" i="7" s="1"/>
  <c r="AS274" i="2"/>
  <c r="BL274" i="2" s="1"/>
  <c r="X274" i="7"/>
  <c r="K377" i="17" s="1"/>
  <c r="CG274" i="2"/>
  <c r="DB274" i="2"/>
  <c r="DS274" i="2"/>
  <c r="DR274" i="2"/>
  <c r="CB273" i="2"/>
  <c r="AJ3" i="23"/>
  <c r="AJ5" i="23"/>
  <c r="AI9" i="23"/>
  <c r="DO285" i="2"/>
  <c r="CD273" i="2"/>
  <c r="CA274" i="2" l="1"/>
  <c r="P274" i="7" s="1"/>
  <c r="DK273" i="2"/>
  <c r="AJ5" i="21"/>
  <c r="AJ5" i="1"/>
  <c r="AJ3" i="21"/>
  <c r="AJ3" i="1"/>
  <c r="BN274" i="2"/>
  <c r="DJ274" i="2"/>
  <c r="CC273" i="2"/>
  <c r="S273" i="7" s="1"/>
  <c r="DL273" i="2"/>
  <c r="DM273" i="2" s="1"/>
  <c r="DQ274" i="2"/>
  <c r="DC274" i="2"/>
  <c r="DT274" i="2"/>
  <c r="CB274" i="2" s="1"/>
  <c r="CD274" i="2" s="1"/>
  <c r="CI274" i="2" s="1"/>
  <c r="O274" i="7"/>
  <c r="F377" i="17" s="1"/>
  <c r="BO274" i="2"/>
  <c r="BU274" i="2" s="1"/>
  <c r="AX274" i="2"/>
  <c r="G274" i="27" s="1"/>
  <c r="H274" i="27"/>
  <c r="L274" i="27" s="1"/>
  <c r="M274" i="27" s="1"/>
  <c r="N274" i="27" s="1"/>
  <c r="BP274" i="2"/>
  <c r="BV274" i="2" s="1"/>
  <c r="BQ274" i="2"/>
  <c r="BW274" i="2" s="1"/>
  <c r="Q273" i="7"/>
  <c r="G376" i="17" s="1"/>
  <c r="O273" i="6"/>
  <c r="CJ273" i="2"/>
  <c r="Q273" i="6"/>
  <c r="R273" i="7"/>
  <c r="H376" i="17" s="1"/>
  <c r="CI273" i="2"/>
  <c r="CK273" i="2" l="1"/>
  <c r="CV273" i="2"/>
  <c r="CC274" i="2"/>
  <c r="S274" i="7" s="1"/>
  <c r="I377" i="17" s="1"/>
  <c r="L285" i="2"/>
  <c r="N285" i="2" s="1"/>
  <c r="M280" i="2"/>
  <c r="N280" i="2" s="1"/>
  <c r="Q274" i="7"/>
  <c r="G377" i="17" s="1"/>
  <c r="DK274" i="2"/>
  <c r="R274" i="2"/>
  <c r="P274" i="2"/>
  <c r="AF12" i="23"/>
  <c r="AH11" i="23"/>
  <c r="AJ2" i="23"/>
  <c r="DO286" i="2"/>
  <c r="O274" i="6"/>
  <c r="U274" i="7" s="1"/>
  <c r="CJ274" i="2"/>
  <c r="CZ274" i="2" s="1"/>
  <c r="Q274" i="6"/>
  <c r="R274" i="7"/>
  <c r="H377" i="17" s="1"/>
  <c r="DL274" i="2"/>
  <c r="DM274" i="2" s="1"/>
  <c r="V273" i="7"/>
  <c r="P273" i="6" s="1"/>
  <c r="AV273" i="2" s="1"/>
  <c r="U273" i="7"/>
  <c r="CQ273" i="2"/>
  <c r="CN273" i="2"/>
  <c r="CP273" i="2"/>
  <c r="CX273" i="2"/>
  <c r="CU273" i="2"/>
  <c r="CL273" i="2"/>
  <c r="CY273" i="2"/>
  <c r="CT273" i="2"/>
  <c r="CR273" i="2"/>
  <c r="CW273" i="2"/>
  <c r="CO273" i="2"/>
  <c r="CM273" i="2"/>
  <c r="I376" i="17"/>
  <c r="CS273" i="2"/>
  <c r="CZ273" i="2"/>
  <c r="CU274" i="2" l="1"/>
  <c r="CW274" i="2"/>
  <c r="CS274" i="2"/>
  <c r="CK274" i="2"/>
  <c r="CO274" i="2"/>
  <c r="CY274" i="2"/>
  <c r="CQ274" i="2"/>
  <c r="CM274" i="2"/>
  <c r="CX274" i="2"/>
  <c r="CL274" i="2"/>
  <c r="V274" i="7"/>
  <c r="P274" i="6" s="1"/>
  <c r="AV274" i="2" s="1"/>
  <c r="T274" i="7" s="1"/>
  <c r="Y280" i="2"/>
  <c r="T280" i="2"/>
  <c r="S280" i="2"/>
  <c r="AQ280" i="2"/>
  <c r="V280" i="2"/>
  <c r="AD280" i="2"/>
  <c r="AE280" i="2"/>
  <c r="AK280" i="2"/>
  <c r="AG280" i="2"/>
  <c r="AO280" i="2"/>
  <c r="W280" i="2"/>
  <c r="AL280" i="2"/>
  <c r="X280" i="2"/>
  <c r="AJ280" i="2"/>
  <c r="U280" i="2"/>
  <c r="AP280" i="2"/>
  <c r="AA280" i="2"/>
  <c r="AN280" i="2"/>
  <c r="AC280" i="2"/>
  <c r="Z280" i="2"/>
  <c r="AI280" i="2"/>
  <c r="AB280" i="2"/>
  <c r="AM280" i="2"/>
  <c r="AH280" i="2"/>
  <c r="AF280" i="2"/>
  <c r="AC285" i="2"/>
  <c r="AH285" i="2"/>
  <c r="AJ285" i="2"/>
  <c r="Z285" i="2"/>
  <c r="W285" i="2"/>
  <c r="AL285" i="2"/>
  <c r="AP285" i="2"/>
  <c r="X285" i="2"/>
  <c r="AG285" i="2"/>
  <c r="AM285" i="2"/>
  <c r="AI285" i="2"/>
  <c r="S285" i="2"/>
  <c r="AE285" i="2"/>
  <c r="AN285" i="2"/>
  <c r="V285" i="2"/>
  <c r="AO285" i="2"/>
  <c r="AD285" i="2"/>
  <c r="AB285" i="2"/>
  <c r="Y285" i="2"/>
  <c r="T285" i="2"/>
  <c r="AF285" i="2"/>
  <c r="AK285" i="2"/>
  <c r="U285" i="2"/>
  <c r="AA285" i="2"/>
  <c r="AQ285" i="2"/>
  <c r="CR274" i="2"/>
  <c r="CP274" i="2"/>
  <c r="AH11" i="1"/>
  <c r="AH11" i="21"/>
  <c r="AJ2" i="21"/>
  <c r="AJ2" i="1"/>
  <c r="CV274" i="2"/>
  <c r="CN274" i="2"/>
  <c r="CT274" i="2"/>
  <c r="DP277" i="2"/>
  <c r="DN277" i="2" s="1"/>
  <c r="DP277" i="25"/>
  <c r="DN277" i="25" s="1"/>
  <c r="AF27" i="23"/>
  <c r="AF26" i="23"/>
  <c r="DP275" i="2"/>
  <c r="DN275" i="2" s="1"/>
  <c r="DU275" i="2" s="1"/>
  <c r="CH275" i="2" s="1"/>
  <c r="AR275" i="2" s="1"/>
  <c r="DP275" i="25"/>
  <c r="DN275" i="25" s="1"/>
  <c r="T273" i="7"/>
  <c r="L286" i="2" l="1"/>
  <c r="N286" i="2" s="1"/>
  <c r="M277" i="2"/>
  <c r="N277" i="2" s="1"/>
  <c r="J275" i="25"/>
  <c r="AT275" i="2"/>
  <c r="AW275" i="2"/>
  <c r="G275" i="7" s="1"/>
  <c r="CF275" i="2"/>
  <c r="W275" i="7"/>
  <c r="J378" i="17" s="1"/>
  <c r="AN277" i="2" l="1"/>
  <c r="AB277" i="2"/>
  <c r="U277" i="2"/>
  <c r="S277" i="2"/>
  <c r="AH277" i="2"/>
  <c r="T277" i="2"/>
  <c r="AE277" i="2"/>
  <c r="AQ277" i="2"/>
  <c r="AL277" i="2"/>
  <c r="Y277" i="2"/>
  <c r="V277" i="2"/>
  <c r="AF277" i="2"/>
  <c r="AI277" i="2"/>
  <c r="AJ277" i="2"/>
  <c r="X277" i="2"/>
  <c r="AP277" i="2"/>
  <c r="AO277" i="2"/>
  <c r="AC277" i="2"/>
  <c r="AK277" i="2"/>
  <c r="AG277" i="2"/>
  <c r="AD277" i="2"/>
  <c r="W277" i="2"/>
  <c r="AA277" i="2"/>
  <c r="AM277" i="2"/>
  <c r="Z277" i="2"/>
  <c r="AA286" i="2"/>
  <c r="AQ286" i="2"/>
  <c r="AP286" i="2"/>
  <c r="U286" i="2"/>
  <c r="AC286" i="2"/>
  <c r="AJ286" i="2"/>
  <c r="AH286" i="2"/>
  <c r="V286" i="2"/>
  <c r="AI286" i="2"/>
  <c r="W286" i="2"/>
  <c r="AM286" i="2"/>
  <c r="AO286" i="2"/>
  <c r="AK286" i="2"/>
  <c r="AB286" i="2"/>
  <c r="AG286" i="2"/>
  <c r="AE286" i="2"/>
  <c r="S286" i="2"/>
  <c r="AL286" i="2"/>
  <c r="AN286" i="2"/>
  <c r="T286" i="2"/>
  <c r="AF286" i="2"/>
  <c r="X286" i="2"/>
  <c r="Z286" i="2"/>
  <c r="Y286" i="2"/>
  <c r="AD286" i="2"/>
  <c r="DU277" i="2"/>
  <c r="CH277" i="2" s="1"/>
  <c r="BK275" i="25"/>
  <c r="BJ275" i="25"/>
  <c r="DI275" i="25"/>
  <c r="DD275" i="25"/>
  <c r="DG275" i="25"/>
  <c r="DH275" i="25"/>
  <c r="BI275" i="25"/>
  <c r="DE275" i="25"/>
  <c r="DF275" i="25"/>
  <c r="DR275" i="2"/>
  <c r="DB275" i="2"/>
  <c r="DS275" i="2"/>
  <c r="AS275" i="2"/>
  <c r="BL275" i="2" s="1"/>
  <c r="X275" i="7"/>
  <c r="K378" i="17" s="1"/>
  <c r="CG275" i="2"/>
  <c r="AY275" i="2"/>
  <c r="H275" i="7" s="1"/>
  <c r="AI17" i="23"/>
  <c r="BN275" i="2" l="1"/>
  <c r="AR277" i="2"/>
  <c r="AT277" i="2" s="1"/>
  <c r="CA275" i="2"/>
  <c r="O275" i="7"/>
  <c r="F378" i="17" s="1"/>
  <c r="DQ275" i="2"/>
  <c r="DC275" i="2"/>
  <c r="DT275" i="2"/>
  <c r="BO275" i="2"/>
  <c r="BU275" i="2" s="1"/>
  <c r="BQ275" i="2"/>
  <c r="BW275" i="2" s="1"/>
  <c r="BP275" i="2"/>
  <c r="BV275" i="2" s="1"/>
  <c r="H275" i="27"/>
  <c r="L275" i="27" s="1"/>
  <c r="M275" i="27" s="1"/>
  <c r="N275" i="27" s="1"/>
  <c r="AX275" i="2"/>
  <c r="G275" i="27" s="1"/>
  <c r="DP280" i="25"/>
  <c r="DN280" i="25" s="1"/>
  <c r="DP280" i="2"/>
  <c r="DN280" i="2" s="1"/>
  <c r="DU280" i="2" s="1"/>
  <c r="CH280" i="2" s="1"/>
  <c r="AR280" i="2" s="1"/>
  <c r="DP285" i="25"/>
  <c r="DN285" i="25" s="1"/>
  <c r="DP285" i="2"/>
  <c r="DN285" i="2" s="1"/>
  <c r="DU285" i="2" s="1"/>
  <c r="CH285" i="2" s="1"/>
  <c r="AR285" i="2" s="1"/>
  <c r="DP284" i="25"/>
  <c r="DN284" i="25" s="1"/>
  <c r="DP284" i="2"/>
  <c r="DN284" i="2" s="1"/>
  <c r="DU284" i="2" s="1"/>
  <c r="CH284" i="2" s="1"/>
  <c r="AR284" i="2" s="1"/>
  <c r="CF277" i="2" l="1"/>
  <c r="AW277" i="2"/>
  <c r="G277" i="7" s="1"/>
  <c r="W277" i="7"/>
  <c r="J380" i="17" s="1"/>
  <c r="P275" i="2"/>
  <c r="R275" i="2"/>
  <c r="P275" i="7"/>
  <c r="DJ275" i="2"/>
  <c r="DB277" i="2"/>
  <c r="DS277" i="2"/>
  <c r="DR277" i="2"/>
  <c r="AS277" i="2"/>
  <c r="BL277" i="2" s="1"/>
  <c r="CG277" i="2"/>
  <c r="X277" i="7"/>
  <c r="K380" i="17" s="1"/>
  <c r="AY277" i="2"/>
  <c r="H277" i="7" s="1"/>
  <c r="CB275" i="2"/>
  <c r="AG12" i="23"/>
  <c r="DO288" i="2"/>
  <c r="DO287" i="2"/>
  <c r="W285" i="7"/>
  <c r="J388" i="17" s="1"/>
  <c r="AT285" i="2"/>
  <c r="CF285" i="2"/>
  <c r="AW285" i="2"/>
  <c r="G285" i="7" s="1"/>
  <c r="J285" i="25"/>
  <c r="AT280" i="2"/>
  <c r="AW280" i="2"/>
  <c r="G280" i="7" s="1"/>
  <c r="CF280" i="2"/>
  <c r="W280" i="7"/>
  <c r="J383" i="17" s="1"/>
  <c r="AT284" i="2"/>
  <c r="CF284" i="2"/>
  <c r="W284" i="7"/>
  <c r="J387" i="17" s="1"/>
  <c r="AW284" i="2"/>
  <c r="G284" i="7" s="1"/>
  <c r="CA277" i="2" l="1"/>
  <c r="P277" i="7" s="1"/>
  <c r="BN277" i="2"/>
  <c r="AG12" i="1"/>
  <c r="AG12" i="21"/>
  <c r="AJ13" i="21"/>
  <c r="AJ13" i="1"/>
  <c r="CC275" i="2"/>
  <c r="S275" i="7" s="1"/>
  <c r="I378" i="17" s="1"/>
  <c r="DK275" i="2"/>
  <c r="DL275" i="2"/>
  <c r="DM275" i="2" s="1"/>
  <c r="Q275" i="7"/>
  <c r="G378" i="17" s="1"/>
  <c r="CD275" i="2"/>
  <c r="O275" i="6"/>
  <c r="O277" i="7"/>
  <c r="F380" i="17" s="1"/>
  <c r="DT277" i="2"/>
  <c r="CB277" i="2" s="1"/>
  <c r="DQ277" i="2"/>
  <c r="DC277" i="2"/>
  <c r="AX277" i="2"/>
  <c r="G277" i="27" s="1"/>
  <c r="BP277" i="2"/>
  <c r="BV277" i="2" s="1"/>
  <c r="BQ277" i="2"/>
  <c r="BW277" i="2" s="1"/>
  <c r="H277" i="27"/>
  <c r="L277" i="27" s="1"/>
  <c r="M277" i="27" s="1"/>
  <c r="BO277" i="2"/>
  <c r="BU277" i="2" s="1"/>
  <c r="AG27" i="23"/>
  <c r="AG26" i="23"/>
  <c r="DP279" i="25"/>
  <c r="DN279" i="25" s="1"/>
  <c r="DP279" i="2"/>
  <c r="DN279" i="2" s="1"/>
  <c r="AY284" i="2"/>
  <c r="H284" i="7" s="1"/>
  <c r="X284" i="7"/>
  <c r="K387" i="17" s="1"/>
  <c r="CG284" i="2"/>
  <c r="O284" i="7" s="1"/>
  <c r="F387" i="17" s="1"/>
  <c r="AS284" i="2"/>
  <c r="BL284" i="2" s="1"/>
  <c r="BN284" i="2" s="1"/>
  <c r="BK285" i="25"/>
  <c r="DE285" i="25"/>
  <c r="BJ285" i="25"/>
  <c r="DF285" i="25"/>
  <c r="DH285" i="25"/>
  <c r="BI285" i="25"/>
  <c r="DI285" i="25"/>
  <c r="DD285" i="25"/>
  <c r="DG285" i="25"/>
  <c r="DB280" i="2"/>
  <c r="DS280" i="2"/>
  <c r="DR280" i="2"/>
  <c r="CG280" i="2"/>
  <c r="O280" i="7" s="1"/>
  <c r="F383" i="17" s="1"/>
  <c r="AY280" i="2"/>
  <c r="H280" i="7" s="1"/>
  <c r="X280" i="7"/>
  <c r="K383" i="17" s="1"/>
  <c r="AS280" i="2"/>
  <c r="BL280" i="2" s="1"/>
  <c r="BN280" i="2" s="1"/>
  <c r="DB284" i="2"/>
  <c r="DR284" i="2"/>
  <c r="DS284" i="2"/>
  <c r="DB285" i="2"/>
  <c r="DR285" i="2"/>
  <c r="DS285" i="2"/>
  <c r="CG285" i="2"/>
  <c r="AY285" i="2"/>
  <c r="H285" i="7" s="1"/>
  <c r="X285" i="7"/>
  <c r="K388" i="17" s="1"/>
  <c r="AS285" i="2"/>
  <c r="BL285" i="2" s="1"/>
  <c r="BN285" i="2" s="1"/>
  <c r="DJ277" i="2" l="1"/>
  <c r="P277" i="2"/>
  <c r="R277" i="2"/>
  <c r="CC277" i="2"/>
  <c r="S277" i="7" s="1"/>
  <c r="I380" i="17" s="1"/>
  <c r="DK277" i="2"/>
  <c r="O277" i="6"/>
  <c r="U277" i="7" s="1"/>
  <c r="N277" i="27"/>
  <c r="M288" i="2"/>
  <c r="AG26" i="21"/>
  <c r="L279" i="2"/>
  <c r="N279" i="2" s="1"/>
  <c r="AG26" i="1"/>
  <c r="Q277" i="7"/>
  <c r="G380" i="17" s="1"/>
  <c r="DL277" i="2"/>
  <c r="DM277" i="2" s="1"/>
  <c r="DO289" i="2"/>
  <c r="AJ8" i="23"/>
  <c r="AI11" i="23"/>
  <c r="CD277" i="2"/>
  <c r="CJ277" i="2" s="1"/>
  <c r="U275" i="7"/>
  <c r="V275" i="7"/>
  <c r="P275" i="6" s="1"/>
  <c r="AV275" i="2" s="1"/>
  <c r="T275" i="7" s="1"/>
  <c r="CJ275" i="2"/>
  <c r="Q275" i="6"/>
  <c r="CI275" i="2"/>
  <c r="R275" i="7"/>
  <c r="H378" i="17" s="1"/>
  <c r="CA285" i="2"/>
  <c r="CA280" i="2"/>
  <c r="CA284" i="2"/>
  <c r="H285" i="27"/>
  <c r="L285" i="27" s="1"/>
  <c r="M285" i="27" s="1"/>
  <c r="N285" i="27" s="1"/>
  <c r="AX285" i="2"/>
  <c r="G285" i="27" s="1"/>
  <c r="BP285" i="2"/>
  <c r="BV285" i="2" s="1"/>
  <c r="BQ285" i="2"/>
  <c r="BW285" i="2" s="1"/>
  <c r="BO285" i="2"/>
  <c r="BU285" i="2" s="1"/>
  <c r="H280" i="27"/>
  <c r="L280" i="27" s="1"/>
  <c r="M280" i="27" s="1"/>
  <c r="N280" i="27" s="1"/>
  <c r="AX280" i="2"/>
  <c r="G280" i="27" s="1"/>
  <c r="BO280" i="2"/>
  <c r="BU280" i="2" s="1"/>
  <c r="BQ280" i="2"/>
  <c r="BW280" i="2" s="1"/>
  <c r="BP280" i="2"/>
  <c r="BV280" i="2" s="1"/>
  <c r="DC285" i="2"/>
  <c r="DQ285" i="2"/>
  <c r="DT285" i="2"/>
  <c r="H284" i="27"/>
  <c r="L284" i="27" s="1"/>
  <c r="M284" i="27" s="1"/>
  <c r="N284" i="27" s="1"/>
  <c r="AX284" i="2"/>
  <c r="G284" i="27" s="1"/>
  <c r="BP284" i="2"/>
  <c r="BV284" i="2" s="1"/>
  <c r="BO284" i="2"/>
  <c r="BU284" i="2" s="1"/>
  <c r="BQ284" i="2"/>
  <c r="BW284" i="2" s="1"/>
  <c r="DQ280" i="2"/>
  <c r="DC280" i="2"/>
  <c r="DT280" i="2"/>
  <c r="DC284" i="2"/>
  <c r="DT284" i="2"/>
  <c r="DQ284" i="2"/>
  <c r="O285" i="7"/>
  <c r="F388" i="17" s="1"/>
  <c r="DJ285" i="2" l="1"/>
  <c r="R285" i="2"/>
  <c r="P285" i="2"/>
  <c r="V277" i="7"/>
  <c r="P277" i="6" s="1"/>
  <c r="AV277" i="2" s="1"/>
  <c r="T277" i="7" s="1"/>
  <c r="DJ284" i="2"/>
  <c r="R284" i="2"/>
  <c r="P284" i="2"/>
  <c r="DJ280" i="2"/>
  <c r="P280" i="2"/>
  <c r="R280" i="2"/>
  <c r="P285" i="7"/>
  <c r="AI11" i="1"/>
  <c r="AI11" i="21"/>
  <c r="AJ8" i="21"/>
  <c r="AJ8" i="1"/>
  <c r="CI277" i="2"/>
  <c r="CU277" i="2" s="1"/>
  <c r="Q277" i="6"/>
  <c r="R277" i="7"/>
  <c r="H380" i="17" s="1"/>
  <c r="X279" i="2"/>
  <c r="AD279" i="2"/>
  <c r="AL279" i="2"/>
  <c r="AO279" i="2"/>
  <c r="AP279" i="2"/>
  <c r="AF279" i="2"/>
  <c r="AC279" i="2"/>
  <c r="U279" i="2"/>
  <c r="AJ279" i="2"/>
  <c r="AG279" i="2"/>
  <c r="AQ279" i="2"/>
  <c r="AM279" i="2"/>
  <c r="AA279" i="2"/>
  <c r="AB279" i="2"/>
  <c r="W279" i="2"/>
  <c r="AK279" i="2"/>
  <c r="AN279" i="2"/>
  <c r="T279" i="2"/>
  <c r="Y279" i="2"/>
  <c r="Z279" i="2"/>
  <c r="AH279" i="2"/>
  <c r="AE279" i="2"/>
  <c r="V279" i="2"/>
  <c r="AI279" i="2"/>
  <c r="S279" i="2"/>
  <c r="DU279" i="2"/>
  <c r="CH279" i="2" s="1"/>
  <c r="CM275" i="2"/>
  <c r="CQ275" i="2"/>
  <c r="CS275" i="2"/>
  <c r="CU275" i="2"/>
  <c r="CO275" i="2"/>
  <c r="CW275" i="2"/>
  <c r="CY275" i="2"/>
  <c r="CK275" i="2"/>
  <c r="CB285" i="2"/>
  <c r="CN275" i="2"/>
  <c r="CV275" i="2"/>
  <c r="CR275" i="2"/>
  <c r="CP275" i="2"/>
  <c r="CZ275" i="2"/>
  <c r="CX275" i="2"/>
  <c r="CT275" i="2"/>
  <c r="CL275" i="2"/>
  <c r="DP278" i="25"/>
  <c r="DN278" i="25" s="1"/>
  <c r="DP278" i="2"/>
  <c r="DN278" i="2" s="1"/>
  <c r="CL277" i="2"/>
  <c r="CX277" i="2"/>
  <c r="CR277" i="2"/>
  <c r="CZ277" i="2"/>
  <c r="CV277" i="2"/>
  <c r="CP277" i="2"/>
  <c r="CT277" i="2"/>
  <c r="CN277" i="2"/>
  <c r="CB284" i="2"/>
  <c r="AK19" i="23"/>
  <c r="AK14" i="23"/>
  <c r="AJ9" i="23"/>
  <c r="AK5" i="23"/>
  <c r="AK3" i="23"/>
  <c r="AJ16" i="23"/>
  <c r="CB280" i="2"/>
  <c r="AJ7" i="23"/>
  <c r="P284" i="7"/>
  <c r="P280" i="7"/>
  <c r="DP286" i="2"/>
  <c r="DN286" i="2" s="1"/>
  <c r="DU286" i="2" s="1"/>
  <c r="CH286" i="2" s="1"/>
  <c r="AR286" i="2" s="1"/>
  <c r="DP286" i="25"/>
  <c r="DN286" i="25" s="1"/>
  <c r="AJ13" i="23"/>
  <c r="DK285" i="2" l="1"/>
  <c r="AK3" i="21"/>
  <c r="AK3" i="1"/>
  <c r="AJ16" i="21"/>
  <c r="AJ16" i="1"/>
  <c r="DK284" i="2"/>
  <c r="AK19" i="21"/>
  <c r="AK19" i="1"/>
  <c r="AK14" i="21"/>
  <c r="AK14" i="1"/>
  <c r="DK280" i="2"/>
  <c r="AK5" i="21"/>
  <c r="AK5" i="1"/>
  <c r="CW277" i="2"/>
  <c r="AJ9" i="21"/>
  <c r="AJ9" i="1"/>
  <c r="CY277" i="2"/>
  <c r="CQ277" i="2"/>
  <c r="CM277" i="2"/>
  <c r="Q284" i="7"/>
  <c r="G387" i="17" s="1"/>
  <c r="Q285" i="7"/>
  <c r="G388" i="17" s="1"/>
  <c r="CO277" i="2"/>
  <c r="Q280" i="7"/>
  <c r="G383" i="17" s="1"/>
  <c r="CK277" i="2"/>
  <c r="CS277" i="2"/>
  <c r="L288" i="2"/>
  <c r="N288" i="2" s="1"/>
  <c r="M278" i="2"/>
  <c r="N278" i="2" s="1"/>
  <c r="CC285" i="2"/>
  <c r="CD285" i="2"/>
  <c r="AR279" i="2"/>
  <c r="CC284" i="2"/>
  <c r="O284" i="6"/>
  <c r="V284" i="7" s="1"/>
  <c r="DL285" i="2"/>
  <c r="DM285" i="2" s="1"/>
  <c r="O285" i="6"/>
  <c r="CD284" i="2"/>
  <c r="DL284" i="2"/>
  <c r="DM284" i="2" s="1"/>
  <c r="DL280" i="2"/>
  <c r="DM280" i="2" s="1"/>
  <c r="DP288" i="2"/>
  <c r="DN288" i="2" s="1"/>
  <c r="DP288" i="25"/>
  <c r="DN288" i="25" s="1"/>
  <c r="CC280" i="2"/>
  <c r="CD280" i="2"/>
  <c r="O280" i="6"/>
  <c r="V280" i="7" s="1"/>
  <c r="W286" i="7"/>
  <c r="J389" i="17" s="1"/>
  <c r="AW286" i="2"/>
  <c r="G286" i="7" s="1"/>
  <c r="CF286" i="2"/>
  <c r="DB286" i="2" s="1"/>
  <c r="AT286" i="2"/>
  <c r="M290" i="2" l="1"/>
  <c r="L296" i="2"/>
  <c r="M292" i="2"/>
  <c r="M289" i="2"/>
  <c r="L291" i="2"/>
  <c r="CJ285" i="2"/>
  <c r="CZ285" i="2" s="1"/>
  <c r="DU288" i="2"/>
  <c r="CH288" i="2" s="1"/>
  <c r="Q285" i="6"/>
  <c r="S284" i="7"/>
  <c r="I387" i="17" s="1"/>
  <c r="CI285" i="2"/>
  <c r="CY285" i="2" s="1"/>
  <c r="R285" i="7"/>
  <c r="H388" i="17" s="1"/>
  <c r="S285" i="7"/>
  <c r="I388" i="17" s="1"/>
  <c r="R280" i="7"/>
  <c r="H383" i="17" s="1"/>
  <c r="S280" i="7"/>
  <c r="I383" i="17" s="1"/>
  <c r="CI284" i="2"/>
  <c r="CM284" i="2" s="1"/>
  <c r="U284" i="7"/>
  <c r="AA278" i="2"/>
  <c r="V278" i="2"/>
  <c r="W278" i="2"/>
  <c r="AM278" i="2"/>
  <c r="AP278" i="2"/>
  <c r="AB278" i="2"/>
  <c r="AC278" i="2"/>
  <c r="AJ278" i="2"/>
  <c r="T278" i="2"/>
  <c r="AD278" i="2"/>
  <c r="AL278" i="2"/>
  <c r="U278" i="2"/>
  <c r="AK278" i="2"/>
  <c r="AF278" i="2"/>
  <c r="Z278" i="2"/>
  <c r="Y278" i="2"/>
  <c r="AQ278" i="2"/>
  <c r="AI278" i="2"/>
  <c r="AO278" i="2"/>
  <c r="X278" i="2"/>
  <c r="AG278" i="2"/>
  <c r="AN278" i="2"/>
  <c r="S278" i="2"/>
  <c r="AE278" i="2"/>
  <c r="AH278" i="2"/>
  <c r="X288" i="2"/>
  <c r="AB288" i="2"/>
  <c r="AH288" i="2"/>
  <c r="AA288" i="2"/>
  <c r="T288" i="2"/>
  <c r="V288" i="2"/>
  <c r="AJ288" i="2"/>
  <c r="AL288" i="2"/>
  <c r="AP288" i="2"/>
  <c r="AE288" i="2"/>
  <c r="AD288" i="2"/>
  <c r="AC288" i="2"/>
  <c r="S288" i="2"/>
  <c r="AO288" i="2"/>
  <c r="AQ288" i="2"/>
  <c r="Y288" i="2"/>
  <c r="AK288" i="2"/>
  <c r="U288" i="2"/>
  <c r="AF288" i="2"/>
  <c r="W288" i="2"/>
  <c r="AN288" i="2"/>
  <c r="AM288" i="2"/>
  <c r="Z288" i="2"/>
  <c r="AI288" i="2"/>
  <c r="AG288" i="2"/>
  <c r="M295" i="2"/>
  <c r="DU278" i="2"/>
  <c r="CH278" i="2" s="1"/>
  <c r="CF279" i="2"/>
  <c r="AW279" i="2"/>
  <c r="G279" i="7" s="1"/>
  <c r="W279" i="7"/>
  <c r="J382" i="17" s="1"/>
  <c r="AT279" i="2"/>
  <c r="V285" i="7"/>
  <c r="P285" i="6" s="1"/>
  <c r="AV285" i="2" s="1"/>
  <c r="U285" i="7"/>
  <c r="CJ284" i="2"/>
  <c r="CV284" i="2" s="1"/>
  <c r="R284" i="7"/>
  <c r="H387" i="17" s="1"/>
  <c r="Q284" i="6"/>
  <c r="CI280" i="2"/>
  <c r="CM280" i="2" s="1"/>
  <c r="CJ280" i="2"/>
  <c r="CT280" i="2" s="1"/>
  <c r="Q280" i="6"/>
  <c r="U280" i="7"/>
  <c r="P284" i="6"/>
  <c r="AV284" i="2" s="1"/>
  <c r="CL285" i="2"/>
  <c r="CM285" i="2"/>
  <c r="CW285" i="2"/>
  <c r="CU285" i="2"/>
  <c r="CQ285" i="2"/>
  <c r="CK285" i="2"/>
  <c r="CX285" i="2"/>
  <c r="CR285" i="2"/>
  <c r="CV285" i="2"/>
  <c r="CP285" i="2"/>
  <c r="CG286" i="2"/>
  <c r="DC286" i="2" s="1"/>
  <c r="AS286" i="2"/>
  <c r="BL286" i="2" s="1"/>
  <c r="BN286" i="2" s="1"/>
  <c r="AY286" i="2"/>
  <c r="H286" i="7" s="1"/>
  <c r="X286" i="7"/>
  <c r="K389" i="17" s="1"/>
  <c r="CN285" i="2"/>
  <c r="DR286" i="2"/>
  <c r="DS286" i="2"/>
  <c r="CA286" i="2" s="1"/>
  <c r="AR278" i="2" l="1"/>
  <c r="CO285" i="2"/>
  <c r="CS285" i="2"/>
  <c r="P280" i="6"/>
  <c r="AV280" i="2" s="1"/>
  <c r="T280" i="7" s="1"/>
  <c r="CT285" i="2"/>
  <c r="AR288" i="2"/>
  <c r="AT288" i="2" s="1"/>
  <c r="AY288" i="2" s="1"/>
  <c r="H288" i="7" s="1"/>
  <c r="DJ286" i="2"/>
  <c r="CS284" i="2"/>
  <c r="CK284" i="2"/>
  <c r="CW284" i="2"/>
  <c r="CO284" i="2"/>
  <c r="CQ284" i="2"/>
  <c r="CY284" i="2"/>
  <c r="CU284" i="2"/>
  <c r="T285" i="7"/>
  <c r="T284" i="7"/>
  <c r="W288" i="7"/>
  <c r="J391" i="17" s="1"/>
  <c r="CF288" i="2"/>
  <c r="DR288" i="2" s="1"/>
  <c r="AT278" i="2"/>
  <c r="AW278" i="2"/>
  <c r="G278" i="7" s="1"/>
  <c r="CF278" i="2"/>
  <c r="W278" i="7"/>
  <c r="J381" i="17" s="1"/>
  <c r="DS279" i="2"/>
  <c r="DR279" i="2"/>
  <c r="DB279" i="2"/>
  <c r="CL280" i="2"/>
  <c r="X279" i="7"/>
  <c r="K382" i="17" s="1"/>
  <c r="AY279" i="2"/>
  <c r="H279" i="7" s="1"/>
  <c r="AS279" i="2"/>
  <c r="BL279" i="2" s="1"/>
  <c r="BN279" i="2" s="1"/>
  <c r="CG279" i="2"/>
  <c r="O279" i="7" s="1"/>
  <c r="F382" i="17" s="1"/>
  <c r="CV280" i="2"/>
  <c r="CR284" i="2"/>
  <c r="CX284" i="2"/>
  <c r="CL284" i="2"/>
  <c r="CT284" i="2"/>
  <c r="CN284" i="2"/>
  <c r="CP284" i="2"/>
  <c r="CX280" i="2"/>
  <c r="CZ284" i="2"/>
  <c r="CP280" i="2"/>
  <c r="CN280" i="2"/>
  <c r="CY280" i="2"/>
  <c r="CO280" i="2"/>
  <c r="CW280" i="2"/>
  <c r="CK280" i="2"/>
  <c r="CQ280" i="2"/>
  <c r="CU280" i="2"/>
  <c r="CZ280" i="2"/>
  <c r="CS280" i="2"/>
  <c r="CR280" i="2"/>
  <c r="H286" i="27"/>
  <c r="L286" i="27" s="1"/>
  <c r="M286" i="27" s="1"/>
  <c r="N286" i="27" s="1"/>
  <c r="AX286" i="2"/>
  <c r="G286" i="27" s="1"/>
  <c r="BQ286" i="2"/>
  <c r="BW286" i="2" s="1"/>
  <c r="BO286" i="2"/>
  <c r="BU286" i="2" s="1"/>
  <c r="BP286" i="2"/>
  <c r="BV286" i="2" s="1"/>
  <c r="AK2" i="23" s="1"/>
  <c r="DT286" i="2"/>
  <c r="CB286" i="2" s="1"/>
  <c r="DQ286" i="2"/>
  <c r="O286" i="7"/>
  <c r="F389" i="17" s="1"/>
  <c r="P286" i="7"/>
  <c r="AW288" i="2" l="1"/>
  <c r="G288" i="7" s="1"/>
  <c r="X288" i="7"/>
  <c r="K391" i="17" s="1"/>
  <c r="CG288" i="2"/>
  <c r="AS288" i="2"/>
  <c r="BL288" i="2" s="1"/>
  <c r="BN288" i="2" s="1"/>
  <c r="R286" i="2"/>
  <c r="P286" i="2"/>
  <c r="DK286" i="2"/>
  <c r="DB288" i="2"/>
  <c r="DS288" i="2"/>
  <c r="Q286" i="7"/>
  <c r="G389" i="17" s="1"/>
  <c r="CA279" i="2"/>
  <c r="DJ279" i="2" s="1"/>
  <c r="DB278" i="2"/>
  <c r="DS278" i="2"/>
  <c r="DR278" i="2"/>
  <c r="AY278" i="2"/>
  <c r="H278" i="7" s="1"/>
  <c r="CG278" i="2"/>
  <c r="AS278" i="2"/>
  <c r="BL278" i="2" s="1"/>
  <c r="X278" i="7"/>
  <c r="K381" i="17" s="1"/>
  <c r="DQ279" i="2"/>
  <c r="DT279" i="2"/>
  <c r="CB279" i="2" s="1"/>
  <c r="DC279" i="2"/>
  <c r="H279" i="27"/>
  <c r="L279" i="27" s="1"/>
  <c r="M279" i="27" s="1"/>
  <c r="N279" i="27" s="1"/>
  <c r="BQ279" i="2"/>
  <c r="BW279" i="2" s="1"/>
  <c r="AX279" i="2"/>
  <c r="G279" i="27" s="1"/>
  <c r="BO279" i="2"/>
  <c r="BU279" i="2" s="1"/>
  <c r="BP279" i="2"/>
  <c r="BV279" i="2" s="1"/>
  <c r="DC288" i="2"/>
  <c r="DQ288" i="2"/>
  <c r="DT288" i="2"/>
  <c r="AX288" i="2"/>
  <c r="G288" i="27" s="1"/>
  <c r="H288" i="27"/>
  <c r="L288" i="27" s="1"/>
  <c r="M288" i="27" s="1"/>
  <c r="N288" i="27" s="1"/>
  <c r="BQ288" i="2"/>
  <c r="BW288" i="2" s="1"/>
  <c r="BO288" i="2"/>
  <c r="BU288" i="2" s="1"/>
  <c r="BP288" i="2"/>
  <c r="BV288" i="2" s="1"/>
  <c r="AK8" i="23" s="1"/>
  <c r="O288" i="7"/>
  <c r="F391" i="17" s="1"/>
  <c r="CD286" i="2"/>
  <c r="DL286" i="2"/>
  <c r="DM286" i="2" s="1"/>
  <c r="O286" i="6"/>
  <c r="CC286" i="2"/>
  <c r="CA288" i="2" l="1"/>
  <c r="DJ288" i="2" s="1"/>
  <c r="P288" i="2"/>
  <c r="R288" i="2"/>
  <c r="AK2" i="1"/>
  <c r="AK2" i="21"/>
  <c r="AK15" i="21"/>
  <c r="AK15" i="1"/>
  <c r="P279" i="7"/>
  <c r="P288" i="7"/>
  <c r="P279" i="2"/>
  <c r="R279" i="2"/>
  <c r="CC279" i="2"/>
  <c r="S279" i="7" s="1"/>
  <c r="I382" i="17" s="1"/>
  <c r="DK279" i="2"/>
  <c r="BN278" i="2"/>
  <c r="AX278" i="2"/>
  <c r="G278" i="27" s="1"/>
  <c r="H278" i="27"/>
  <c r="L278" i="27" s="1"/>
  <c r="M278" i="27" s="1"/>
  <c r="N278" i="27" s="1"/>
  <c r="BQ278" i="2"/>
  <c r="BW278" i="2" s="1"/>
  <c r="BO278" i="2"/>
  <c r="BU278" i="2" s="1"/>
  <c r="BP278" i="2"/>
  <c r="BV278" i="2" s="1"/>
  <c r="DO291" i="2" s="1"/>
  <c r="DT278" i="2"/>
  <c r="CB278" i="2" s="1"/>
  <c r="DQ278" i="2"/>
  <c r="DC278" i="2"/>
  <c r="O278" i="7"/>
  <c r="F381" i="17" s="1"/>
  <c r="CA278" i="2"/>
  <c r="O279" i="6"/>
  <c r="Q279" i="7"/>
  <c r="CD279" i="2"/>
  <c r="AJ17" i="23"/>
  <c r="DP287" i="25" s="1"/>
  <c r="DN287" i="25" s="1"/>
  <c r="AH12" i="23"/>
  <c r="DL279" i="2"/>
  <c r="DM279" i="2" s="1"/>
  <c r="CB288" i="2"/>
  <c r="DK288" i="2" s="1"/>
  <c r="V286" i="7"/>
  <c r="U286" i="7"/>
  <c r="AK13" i="23"/>
  <c r="S286" i="7"/>
  <c r="R286" i="7"/>
  <c r="H389" i="17" s="1"/>
  <c r="CI286" i="2"/>
  <c r="CQ286" i="2" s="1"/>
  <c r="Q286" i="6"/>
  <c r="CJ286" i="2"/>
  <c r="CX286" i="2" s="1"/>
  <c r="AK13" i="21" l="1"/>
  <c r="AK13" i="1"/>
  <c r="AK8" i="21"/>
  <c r="AK8" i="1"/>
  <c r="DO292" i="2"/>
  <c r="G382" i="17"/>
  <c r="L297" i="2"/>
  <c r="M293" i="2"/>
  <c r="Q288" i="7"/>
  <c r="G391" i="17" s="1"/>
  <c r="AJ17" i="21"/>
  <c r="AJ17" i="1"/>
  <c r="AH12" i="21"/>
  <c r="AH12" i="1"/>
  <c r="Q278" i="7"/>
  <c r="O278" i="6"/>
  <c r="U278" i="7" s="1"/>
  <c r="CD278" i="2"/>
  <c r="CJ278" i="2" s="1"/>
  <c r="CC278" i="2"/>
  <c r="S278" i="7" s="1"/>
  <c r="DL278" i="2"/>
  <c r="DM278" i="2" s="1"/>
  <c r="P278" i="2"/>
  <c r="R278" i="2"/>
  <c r="DK278" i="2"/>
  <c r="DJ278" i="2"/>
  <c r="P278" i="7"/>
  <c r="AJ11" i="23"/>
  <c r="AJ6" i="23"/>
  <c r="DO290" i="2"/>
  <c r="DP281" i="25"/>
  <c r="DN281" i="25" s="1"/>
  <c r="AH27" i="23"/>
  <c r="AH26" i="23"/>
  <c r="DP281" i="2"/>
  <c r="DN281" i="2" s="1"/>
  <c r="CJ279" i="2"/>
  <c r="CI279" i="2"/>
  <c r="R279" i="7"/>
  <c r="H382" i="17" s="1"/>
  <c r="Q279" i="6"/>
  <c r="V279" i="7"/>
  <c r="P279" i="6" s="1"/>
  <c r="AV279" i="2" s="1"/>
  <c r="T279" i="7" s="1"/>
  <c r="U279" i="7"/>
  <c r="CD288" i="2"/>
  <c r="DL288" i="2"/>
  <c r="DM288" i="2" s="1"/>
  <c r="CC288" i="2"/>
  <c r="O288" i="6"/>
  <c r="CR286" i="2"/>
  <c r="CL286" i="2"/>
  <c r="CM286" i="2"/>
  <c r="CU286" i="2"/>
  <c r="CY286" i="2"/>
  <c r="CS286" i="2"/>
  <c r="DP287" i="2"/>
  <c r="DN287" i="2" s="1"/>
  <c r="CO286" i="2"/>
  <c r="CT286" i="2"/>
  <c r="CN286" i="2"/>
  <c r="CK286" i="2"/>
  <c r="DP295" i="2"/>
  <c r="DP295" i="25"/>
  <c r="DN295" i="25" s="1"/>
  <c r="CV286" i="2"/>
  <c r="CP286" i="2"/>
  <c r="CW286" i="2"/>
  <c r="I389" i="17"/>
  <c r="P286" i="6"/>
  <c r="AV286" i="2" s="1"/>
  <c r="CZ286" i="2"/>
  <c r="R278" i="7" l="1"/>
  <c r="H381" i="17" s="1"/>
  <c r="CI278" i="2"/>
  <c r="Q278" i="6"/>
  <c r="M296" i="2"/>
  <c r="N296" i="2" s="1"/>
  <c r="L295" i="2"/>
  <c r="N295" i="2" s="1"/>
  <c r="G381" i="17"/>
  <c r="CS278" i="2"/>
  <c r="CP278" i="2"/>
  <c r="V278" i="7"/>
  <c r="P278" i="6" s="1"/>
  <c r="AV278" i="2" s="1"/>
  <c r="CI288" i="2"/>
  <c r="CQ288" i="2" s="1"/>
  <c r="T286" i="7"/>
  <c r="S288" i="7"/>
  <c r="I391" i="17" s="1"/>
  <c r="CJ288" i="2"/>
  <c r="CV288" i="2" s="1"/>
  <c r="L281" i="2"/>
  <c r="N281" i="2" s="1"/>
  <c r="AH26" i="1"/>
  <c r="AH26" i="21"/>
  <c r="M287" i="2"/>
  <c r="N287" i="2" s="1"/>
  <c r="AJ11" i="21"/>
  <c r="AJ11" i="1"/>
  <c r="AJ6" i="21"/>
  <c r="AJ6" i="1"/>
  <c r="CU278" i="2"/>
  <c r="CO278" i="2"/>
  <c r="DP282" i="25"/>
  <c r="DN282" i="25" s="1"/>
  <c r="DP282" i="2"/>
  <c r="DN282" i="2" s="1"/>
  <c r="DP283" i="2"/>
  <c r="DN283" i="2" s="1"/>
  <c r="DP283" i="25"/>
  <c r="DN283" i="25" s="1"/>
  <c r="CK278" i="2"/>
  <c r="R288" i="7"/>
  <c r="H391" i="17" s="1"/>
  <c r="CL278" i="2"/>
  <c r="CY278" i="2"/>
  <c r="CW279" i="2"/>
  <c r="CK279" i="2"/>
  <c r="CM279" i="2"/>
  <c r="CS279" i="2"/>
  <c r="CQ279" i="2"/>
  <c r="CU279" i="2"/>
  <c r="CY279" i="2"/>
  <c r="CO279" i="2"/>
  <c r="CL279" i="2"/>
  <c r="CZ279" i="2"/>
  <c r="CR279" i="2"/>
  <c r="CP279" i="2"/>
  <c r="CV279" i="2"/>
  <c r="CN279" i="2"/>
  <c r="CT279" i="2"/>
  <c r="CX279" i="2"/>
  <c r="CX278" i="2"/>
  <c r="CN278" i="2"/>
  <c r="Q288" i="6"/>
  <c r="I381" i="17"/>
  <c r="CM278" i="2"/>
  <c r="CW278" i="2"/>
  <c r="CZ278" i="2"/>
  <c r="CR278" i="2"/>
  <c r="CV278" i="2"/>
  <c r="CT278" i="2"/>
  <c r="CQ278" i="2"/>
  <c r="AK15" i="23"/>
  <c r="U288" i="7"/>
  <c r="V288" i="7"/>
  <c r="P288" i="6" l="1"/>
  <c r="AV288" i="2" s="1"/>
  <c r="AB295" i="2"/>
  <c r="AA295" i="2"/>
  <c r="AD295" i="2"/>
  <c r="AG295" i="2"/>
  <c r="T295" i="2"/>
  <c r="AI295" i="2"/>
  <c r="AK295" i="2"/>
  <c r="W295" i="2"/>
  <c r="X295" i="2"/>
  <c r="Z295" i="2"/>
  <c r="S295" i="2"/>
  <c r="AE295" i="2"/>
  <c r="AL295" i="2"/>
  <c r="AO295" i="2"/>
  <c r="AQ295" i="2"/>
  <c r="AF295" i="2"/>
  <c r="AN295" i="2"/>
  <c r="V295" i="2"/>
  <c r="AP295" i="2"/>
  <c r="AH295" i="2"/>
  <c r="Y295" i="2"/>
  <c r="AC295" i="2"/>
  <c r="U295" i="2"/>
  <c r="AM295" i="2"/>
  <c r="AJ295" i="2"/>
  <c r="CK288" i="2"/>
  <c r="AO296" i="2"/>
  <c r="T296" i="2"/>
  <c r="X296" i="2"/>
  <c r="AJ296" i="2"/>
  <c r="AB296" i="2"/>
  <c r="AD296" i="2"/>
  <c r="AP296" i="2"/>
  <c r="AK296" i="2"/>
  <c r="AF296" i="2"/>
  <c r="AA296" i="2"/>
  <c r="AN296" i="2"/>
  <c r="AG296" i="2"/>
  <c r="U296" i="2"/>
  <c r="AI296" i="2"/>
  <c r="AL296" i="2"/>
  <c r="V296" i="2"/>
  <c r="AC296" i="2"/>
  <c r="AQ296" i="2"/>
  <c r="W296" i="2"/>
  <c r="AH296" i="2"/>
  <c r="Y296" i="2"/>
  <c r="AM296" i="2"/>
  <c r="Z296" i="2"/>
  <c r="AE296" i="2"/>
  <c r="S296" i="2"/>
  <c r="CT288" i="2"/>
  <c r="CW288" i="2"/>
  <c r="CY288" i="2"/>
  <c r="CN288" i="2"/>
  <c r="CS288" i="2"/>
  <c r="CR288" i="2"/>
  <c r="CL288" i="2"/>
  <c r="CO288" i="2"/>
  <c r="CZ288" i="2"/>
  <c r="CM288" i="2"/>
  <c r="CX288" i="2"/>
  <c r="CP288" i="2"/>
  <c r="CU288" i="2"/>
  <c r="T288" i="7"/>
  <c r="AM287" i="2"/>
  <c r="AF287" i="2"/>
  <c r="AH287" i="2"/>
  <c r="AQ287" i="2"/>
  <c r="W287" i="2"/>
  <c r="U287" i="2"/>
  <c r="V287" i="2"/>
  <c r="AE287" i="2"/>
  <c r="T287" i="2"/>
  <c r="AJ287" i="2"/>
  <c r="AG287" i="2"/>
  <c r="X287" i="2"/>
  <c r="AC287" i="2"/>
  <c r="AD287" i="2"/>
  <c r="AB287" i="2"/>
  <c r="AO287" i="2"/>
  <c r="Z287" i="2"/>
  <c r="AN287" i="2"/>
  <c r="AL287" i="2"/>
  <c r="AK287" i="2"/>
  <c r="S287" i="2"/>
  <c r="AI287" i="2"/>
  <c r="Y287" i="2"/>
  <c r="AP287" i="2"/>
  <c r="AA287" i="2"/>
  <c r="DU287" i="2"/>
  <c r="CH287" i="2" s="1"/>
  <c r="AC281" i="2"/>
  <c r="T281" i="2"/>
  <c r="AL281" i="2"/>
  <c r="AE281" i="2"/>
  <c r="AD281" i="2"/>
  <c r="AJ281" i="2"/>
  <c r="AG281" i="2"/>
  <c r="X281" i="2"/>
  <c r="U281" i="2"/>
  <c r="AA281" i="2"/>
  <c r="AH281" i="2"/>
  <c r="AN281" i="2"/>
  <c r="AK281" i="2"/>
  <c r="AP281" i="2"/>
  <c r="AQ281" i="2"/>
  <c r="Y281" i="2"/>
  <c r="AI281" i="2"/>
  <c r="AM281" i="2"/>
  <c r="W281" i="2"/>
  <c r="S281" i="2"/>
  <c r="AB281" i="2"/>
  <c r="AF281" i="2"/>
  <c r="AO281" i="2"/>
  <c r="Z281" i="2"/>
  <c r="V281" i="2"/>
  <c r="DU281" i="2"/>
  <c r="CH281" i="2" s="1"/>
  <c r="L282" i="2"/>
  <c r="N282" i="2" s="1"/>
  <c r="M283" i="2"/>
  <c r="N283" i="2" s="1"/>
  <c r="T278" i="7"/>
  <c r="AR287" i="2" l="1"/>
  <c r="CF287" i="2" s="1"/>
  <c r="AR281" i="2"/>
  <c r="AW281" i="2" s="1"/>
  <c r="G281" i="7" s="1"/>
  <c r="AO283" i="2"/>
  <c r="AD283" i="2"/>
  <c r="T283" i="2"/>
  <c r="AA283" i="2"/>
  <c r="AP283" i="2"/>
  <c r="AL283" i="2"/>
  <c r="AK283" i="2"/>
  <c r="AQ283" i="2"/>
  <c r="AJ283" i="2"/>
  <c r="Z283" i="2"/>
  <c r="Y283" i="2"/>
  <c r="U283" i="2"/>
  <c r="AF283" i="2"/>
  <c r="AM283" i="2"/>
  <c r="V283" i="2"/>
  <c r="AH283" i="2"/>
  <c r="AI283" i="2"/>
  <c r="AG283" i="2"/>
  <c r="X283" i="2"/>
  <c r="AB283" i="2"/>
  <c r="S283" i="2"/>
  <c r="AN283" i="2"/>
  <c r="AE283" i="2"/>
  <c r="AC283" i="2"/>
  <c r="W283" i="2"/>
  <c r="Z282" i="2"/>
  <c r="AF282" i="2"/>
  <c r="AE282" i="2"/>
  <c r="AH282" i="2"/>
  <c r="AM282" i="2"/>
  <c r="U282" i="2"/>
  <c r="AD282" i="2"/>
  <c r="V282" i="2"/>
  <c r="AA282" i="2"/>
  <c r="Y282" i="2"/>
  <c r="AL282" i="2"/>
  <c r="X282" i="2"/>
  <c r="AJ282" i="2"/>
  <c r="AP282" i="2"/>
  <c r="AC282" i="2"/>
  <c r="AI282" i="2"/>
  <c r="AB282" i="2"/>
  <c r="AG282" i="2"/>
  <c r="AN282" i="2"/>
  <c r="W282" i="2"/>
  <c r="AK282" i="2"/>
  <c r="T282" i="2"/>
  <c r="S282" i="2"/>
  <c r="AQ282" i="2"/>
  <c r="AO282" i="2"/>
  <c r="DU282" i="2"/>
  <c r="CH282" i="2" s="1"/>
  <c r="DU283" i="2"/>
  <c r="CH283" i="2" s="1"/>
  <c r="W287" i="7" l="1"/>
  <c r="J390" i="17" s="1"/>
  <c r="AT287" i="2"/>
  <c r="CG287" i="2" s="1"/>
  <c r="AW287" i="2"/>
  <c r="G287" i="7" s="1"/>
  <c r="W281" i="7"/>
  <c r="J384" i="17" s="1"/>
  <c r="CF281" i="2"/>
  <c r="DS281" i="2" s="1"/>
  <c r="AT281" i="2"/>
  <c r="X281" i="7" s="1"/>
  <c r="K384" i="17" s="1"/>
  <c r="AY287" i="2"/>
  <c r="H287" i="7" s="1"/>
  <c r="AS287" i="2"/>
  <c r="BL287" i="2" s="1"/>
  <c r="BN287" i="2" s="1"/>
  <c r="X287" i="7"/>
  <c r="K390" i="17" s="1"/>
  <c r="DB287" i="2"/>
  <c r="DR287" i="2"/>
  <c r="DS287" i="2"/>
  <c r="AR283" i="2"/>
  <c r="AR282" i="2"/>
  <c r="DR281" i="2" l="1"/>
  <c r="DB281" i="2"/>
  <c r="AY281" i="2"/>
  <c r="H281" i="7" s="1"/>
  <c r="AS281" i="2"/>
  <c r="BL281" i="2" s="1"/>
  <c r="CG281" i="2"/>
  <c r="DQ281" i="2" s="1"/>
  <c r="AW283" i="2"/>
  <c r="G283" i="7" s="1"/>
  <c r="AW282" i="2"/>
  <c r="G282" i="7" s="1"/>
  <c r="BN281" i="2"/>
  <c r="W282" i="7"/>
  <c r="J385" i="17" s="1"/>
  <c r="CF282" i="2"/>
  <c r="DS282" i="2" s="1"/>
  <c r="W283" i="7"/>
  <c r="J386" i="17" s="1"/>
  <c r="BP281" i="2"/>
  <c r="BV281" i="2" s="1"/>
  <c r="BO281" i="2"/>
  <c r="BU281" i="2" s="1"/>
  <c r="AX281" i="2"/>
  <c r="G281" i="27" s="1"/>
  <c r="BQ281" i="2"/>
  <c r="BW281" i="2" s="1"/>
  <c r="H281" i="27"/>
  <c r="L281" i="27" s="1"/>
  <c r="M281" i="27" s="1"/>
  <c r="N281" i="27" s="1"/>
  <c r="CF283" i="2"/>
  <c r="DS283" i="2" s="1"/>
  <c r="O281" i="7"/>
  <c r="F384" i="17" s="1"/>
  <c r="AT283" i="2"/>
  <c r="X283" i="7" s="1"/>
  <c r="K386" i="17" s="1"/>
  <c r="CA287" i="2"/>
  <c r="DC287" i="2"/>
  <c r="DQ287" i="2"/>
  <c r="DT287" i="2"/>
  <c r="CB287" i="2" s="1"/>
  <c r="O287" i="7"/>
  <c r="F390" i="17" s="1"/>
  <c r="AT282" i="2"/>
  <c r="X282" i="7" s="1"/>
  <c r="K385" i="17" s="1"/>
  <c r="H287" i="27"/>
  <c r="L287" i="27" s="1"/>
  <c r="M287" i="27" s="1"/>
  <c r="N287" i="27" s="1"/>
  <c r="AX287" i="2"/>
  <c r="G287" i="27" s="1"/>
  <c r="BO287" i="2"/>
  <c r="BU287" i="2" s="1"/>
  <c r="BP287" i="2"/>
  <c r="BV287" i="2" s="1"/>
  <c r="BQ287" i="2"/>
  <c r="BW287" i="2" s="1"/>
  <c r="CA281" i="2"/>
  <c r="CG283" i="2" l="1"/>
  <c r="AS283" i="2"/>
  <c r="BL283" i="2" s="1"/>
  <c r="BN283" i="2" s="1"/>
  <c r="DB283" i="2"/>
  <c r="DC281" i="2"/>
  <c r="DB282" i="2"/>
  <c r="DT281" i="2"/>
  <c r="CB281" i="2" s="1"/>
  <c r="DR283" i="2"/>
  <c r="DR282" i="2"/>
  <c r="AY283" i="2"/>
  <c r="H283" i="7" s="1"/>
  <c r="DK287" i="2"/>
  <c r="DJ287" i="2"/>
  <c r="R287" i="2"/>
  <c r="P287" i="2"/>
  <c r="DJ281" i="2"/>
  <c r="DK281" i="2"/>
  <c r="P281" i="2"/>
  <c r="R281" i="2"/>
  <c r="CC287" i="2"/>
  <c r="Q281" i="7"/>
  <c r="P281" i="7"/>
  <c r="Q287" i="7"/>
  <c r="P287" i="7"/>
  <c r="O287" i="6"/>
  <c r="U287" i="7" s="1"/>
  <c r="DL287" i="2"/>
  <c r="DM287" i="2" s="1"/>
  <c r="AY282" i="2"/>
  <c r="H282" i="7" s="1"/>
  <c r="AK17" i="23"/>
  <c r="AK10" i="23"/>
  <c r="AI12" i="23"/>
  <c r="AK18" i="23"/>
  <c r="DO293" i="2"/>
  <c r="CD281" i="2"/>
  <c r="CD287" i="2"/>
  <c r="DL281" i="2"/>
  <c r="DM281" i="2" s="1"/>
  <c r="CC281" i="2"/>
  <c r="O281" i="6"/>
  <c r="AS282" i="2"/>
  <c r="BL282" i="2" s="1"/>
  <c r="CG282" i="2"/>
  <c r="DT282" i="2" s="1"/>
  <c r="CB282" i="2" s="1"/>
  <c r="CA283" i="2"/>
  <c r="CA282" i="2"/>
  <c r="BQ282" i="2"/>
  <c r="BW282" i="2" s="1"/>
  <c r="DQ283" i="2"/>
  <c r="DC283" i="2"/>
  <c r="O283" i="7"/>
  <c r="F386" i="17" s="1"/>
  <c r="DT283" i="2"/>
  <c r="CB283" i="2" s="1"/>
  <c r="BP283" i="2"/>
  <c r="BV283" i="2" s="1"/>
  <c r="BO283" i="2"/>
  <c r="BU283" i="2" s="1"/>
  <c r="AX283" i="2"/>
  <c r="G283" i="27" s="1"/>
  <c r="BQ283" i="2"/>
  <c r="BW283" i="2" s="1"/>
  <c r="H283" i="27"/>
  <c r="L283" i="27" s="1"/>
  <c r="M283" i="27" s="1"/>
  <c r="N283" i="27" s="1"/>
  <c r="G384" i="17" l="1"/>
  <c r="AX282" i="2"/>
  <c r="G282" i="27" s="1"/>
  <c r="BP282" i="2"/>
  <c r="BV282" i="2" s="1"/>
  <c r="CJ287" i="2"/>
  <c r="AK10" i="21"/>
  <c r="AK10" i="1"/>
  <c r="AK17" i="21"/>
  <c r="AK17" i="1"/>
  <c r="Q287" i="6"/>
  <c r="CI287" i="2"/>
  <c r="CY287" i="2" s="1"/>
  <c r="DK283" i="2"/>
  <c r="H282" i="27"/>
  <c r="L282" i="27" s="1"/>
  <c r="M282" i="27" s="1"/>
  <c r="N282" i="27" s="1"/>
  <c r="BO282" i="2"/>
  <c r="BU282" i="2" s="1"/>
  <c r="DJ283" i="2"/>
  <c r="CT287" i="2"/>
  <c r="CR287" i="2"/>
  <c r="CV287" i="2"/>
  <c r="CK287" i="2"/>
  <c r="R283" i="2"/>
  <c r="P283" i="2"/>
  <c r="V287" i="7"/>
  <c r="DJ282" i="2"/>
  <c r="DK282" i="2"/>
  <c r="BN282" i="2"/>
  <c r="S287" i="7"/>
  <c r="I390" i="17" s="1"/>
  <c r="AK18" i="21"/>
  <c r="AK18" i="1"/>
  <c r="AI12" i="1"/>
  <c r="AI12" i="21"/>
  <c r="CP287" i="2"/>
  <c r="G390" i="17"/>
  <c r="O282" i="7"/>
  <c r="F385" i="17" s="1"/>
  <c r="Q282" i="7"/>
  <c r="S281" i="7"/>
  <c r="I384" i="17" s="1"/>
  <c r="R287" i="7"/>
  <c r="H390" i="17" s="1"/>
  <c r="P283" i="7"/>
  <c r="DL283" i="2"/>
  <c r="DM283" i="2" s="1"/>
  <c r="DQ282" i="2"/>
  <c r="CW287" i="2"/>
  <c r="CX287" i="2"/>
  <c r="CI281" i="2"/>
  <c r="CJ281" i="2"/>
  <c r="Q281" i="6"/>
  <c r="R281" i="7"/>
  <c r="H384" i="17" s="1"/>
  <c r="AI27" i="23"/>
  <c r="AI26" i="23"/>
  <c r="DP289" i="2"/>
  <c r="DN289" i="2" s="1"/>
  <c r="DP289" i="25"/>
  <c r="DN289" i="25" s="1"/>
  <c r="DC282" i="2"/>
  <c r="CM287" i="2"/>
  <c r="V281" i="7"/>
  <c r="U281" i="7"/>
  <c r="O283" i="6"/>
  <c r="U283" i="7" s="1"/>
  <c r="CN287" i="2"/>
  <c r="CD283" i="2"/>
  <c r="CZ287" i="2"/>
  <c r="CL287" i="2"/>
  <c r="DO294" i="2"/>
  <c r="DO300" i="2"/>
  <c r="DO299" i="2"/>
  <c r="AK4" i="23"/>
  <c r="DO295" i="2"/>
  <c r="DN295" i="2" s="1"/>
  <c r="DU295" i="2" s="1"/>
  <c r="CH295" i="2" s="1"/>
  <c r="AR295" i="2" s="1"/>
  <c r="AK6" i="23"/>
  <c r="DO298" i="2"/>
  <c r="DO297" i="2"/>
  <c r="DO296" i="2"/>
  <c r="P282" i="7"/>
  <c r="G385" i="17" s="1"/>
  <c r="DL282" i="2"/>
  <c r="DM282" i="2" s="1"/>
  <c r="CD282" i="2"/>
  <c r="CC282" i="2"/>
  <c r="AK7" i="23"/>
  <c r="AK11" i="23"/>
  <c r="O282" i="6"/>
  <c r="Q283" i="7"/>
  <c r="CC283" i="2"/>
  <c r="G386" i="17" l="1"/>
  <c r="CO287" i="2"/>
  <c r="CQ287" i="2"/>
  <c r="CU287" i="2"/>
  <c r="CS287" i="2"/>
  <c r="Q283" i="6"/>
  <c r="L298" i="2"/>
  <c r="M291" i="2"/>
  <c r="N291" i="2" s="1"/>
  <c r="R283" i="7"/>
  <c r="H386" i="17" s="1"/>
  <c r="P287" i="6"/>
  <c r="AV287" i="2" s="1"/>
  <c r="AK7" i="21"/>
  <c r="AK7" i="1"/>
  <c r="AK11" i="1"/>
  <c r="AK11" i="21"/>
  <c r="CI283" i="2"/>
  <c r="CS283" i="2" s="1"/>
  <c r="R282" i="2"/>
  <c r="P282" i="2"/>
  <c r="AI26" i="21"/>
  <c r="L289" i="2"/>
  <c r="N289" i="2" s="1"/>
  <c r="AI26" i="1"/>
  <c r="L299" i="2"/>
  <c r="P281" i="6"/>
  <c r="AV281" i="2" s="1"/>
  <c r="S282" i="7"/>
  <c r="I385" i="17" s="1"/>
  <c r="CJ283" i="2"/>
  <c r="CP283" i="2" s="1"/>
  <c r="CV281" i="2"/>
  <c r="CN281" i="2"/>
  <c r="CX281" i="2"/>
  <c r="CL281" i="2"/>
  <c r="CT281" i="2"/>
  <c r="CZ281" i="2"/>
  <c r="CP281" i="2"/>
  <c r="CR281" i="2"/>
  <c r="CO281" i="2"/>
  <c r="CU281" i="2"/>
  <c r="CS281" i="2"/>
  <c r="CQ281" i="2"/>
  <c r="CK281" i="2"/>
  <c r="CW281" i="2"/>
  <c r="CM281" i="2"/>
  <c r="CY281" i="2"/>
  <c r="DP297" i="25"/>
  <c r="DN297" i="25" s="1"/>
  <c r="DP297" i="2"/>
  <c r="DN297" i="2" s="1"/>
  <c r="V283" i="7"/>
  <c r="S283" i="7"/>
  <c r="I386" i="17" s="1"/>
  <c r="V282" i="7"/>
  <c r="U282" i="7"/>
  <c r="DP292" i="25"/>
  <c r="DN292" i="25" s="1"/>
  <c r="DP292" i="2"/>
  <c r="DN292" i="2" s="1"/>
  <c r="W295" i="7"/>
  <c r="J398" i="17" s="1"/>
  <c r="AT295" i="2"/>
  <c r="CF295" i="2"/>
  <c r="DB295" i="2" s="1"/>
  <c r="AW295" i="2"/>
  <c r="G295" i="7" s="1"/>
  <c r="DP291" i="2"/>
  <c r="DN291" i="2" s="1"/>
  <c r="DU291" i="2" s="1"/>
  <c r="CH291" i="2" s="1"/>
  <c r="DP291" i="25"/>
  <c r="DN291" i="25" s="1"/>
  <c r="R282" i="7"/>
  <c r="H385" i="17" s="1"/>
  <c r="Q282" i="6"/>
  <c r="CJ282" i="2"/>
  <c r="CR282" i="2" s="1"/>
  <c r="CI282" i="2"/>
  <c r="DP296" i="25"/>
  <c r="DN296" i="25" s="1"/>
  <c r="DP296" i="2"/>
  <c r="DN296" i="2" s="1"/>
  <c r="DU296" i="2" s="1"/>
  <c r="CH296" i="2" s="1"/>
  <c r="AR296" i="2" s="1"/>
  <c r="CQ283" i="2" l="1"/>
  <c r="CW283" i="2"/>
  <c r="CU283" i="2"/>
  <c r="CY283" i="2"/>
  <c r="CK283" i="2"/>
  <c r="CM283" i="2"/>
  <c r="CO283" i="2"/>
  <c r="DU289" i="2"/>
  <c r="CH289" i="2" s="1"/>
  <c r="T287" i="7"/>
  <c r="V291" i="2"/>
  <c r="AQ291" i="2"/>
  <c r="AR291" i="2" s="1"/>
  <c r="AO291" i="2"/>
  <c r="W291" i="2"/>
  <c r="AH291" i="2"/>
  <c r="T291" i="2"/>
  <c r="AJ291" i="2"/>
  <c r="AB291" i="2"/>
  <c r="X291" i="2"/>
  <c r="AD291" i="2"/>
  <c r="AF291" i="2"/>
  <c r="S291" i="2"/>
  <c r="AG291" i="2"/>
  <c r="AE291" i="2"/>
  <c r="AM291" i="2"/>
  <c r="AA291" i="2"/>
  <c r="AP291" i="2"/>
  <c r="Z291" i="2"/>
  <c r="U291" i="2"/>
  <c r="Y291" i="2"/>
  <c r="AN291" i="2"/>
  <c r="AI291" i="2"/>
  <c r="AL291" i="2"/>
  <c r="AK291" i="2"/>
  <c r="AC291" i="2"/>
  <c r="P283" i="6"/>
  <c r="AV283" i="2" s="1"/>
  <c r="T283" i="7" s="1"/>
  <c r="P282" i="6"/>
  <c r="AV282" i="2" s="1"/>
  <c r="T282" i="7" s="1"/>
  <c r="L294" i="2"/>
  <c r="CZ283" i="2"/>
  <c r="M297" i="2"/>
  <c r="N297" i="2" s="1"/>
  <c r="CV283" i="2"/>
  <c r="CL283" i="2"/>
  <c r="CR283" i="2"/>
  <c r="CN283" i="2"/>
  <c r="CX283" i="2"/>
  <c r="AK6" i="21"/>
  <c r="AK6" i="1"/>
  <c r="AK4" i="21"/>
  <c r="AK4" i="1"/>
  <c r="T281" i="7"/>
  <c r="CT283" i="2"/>
  <c r="W289" i="2"/>
  <c r="AO289" i="2"/>
  <c r="AA289" i="2"/>
  <c r="AL289" i="2"/>
  <c r="AD289" i="2"/>
  <c r="AI289" i="2"/>
  <c r="Z289" i="2"/>
  <c r="AJ289" i="2"/>
  <c r="AP289" i="2"/>
  <c r="AN289" i="2"/>
  <c r="X289" i="2"/>
  <c r="AH289" i="2"/>
  <c r="U289" i="2"/>
  <c r="Y289" i="2"/>
  <c r="AC289" i="2"/>
  <c r="AF289" i="2"/>
  <c r="AE289" i="2"/>
  <c r="AM289" i="2"/>
  <c r="AB289" i="2"/>
  <c r="T289" i="2"/>
  <c r="AK289" i="2"/>
  <c r="V289" i="2"/>
  <c r="S289" i="2"/>
  <c r="AQ289" i="2"/>
  <c r="AR289" i="2" s="1"/>
  <c r="AG289" i="2"/>
  <c r="DS295" i="2"/>
  <c r="CA295" i="2" s="1"/>
  <c r="DJ295" i="2" s="1"/>
  <c r="DR295" i="2"/>
  <c r="CK282" i="2"/>
  <c r="CO282" i="2"/>
  <c r="CS282" i="2"/>
  <c r="AS295" i="2"/>
  <c r="BL295" i="2" s="1"/>
  <c r="BN295" i="2" s="1"/>
  <c r="AY295" i="2"/>
  <c r="H295" i="7" s="1"/>
  <c r="CG295" i="2"/>
  <c r="X295" i="7"/>
  <c r="K398" i="17" s="1"/>
  <c r="CZ282" i="2"/>
  <c r="CY282" i="2"/>
  <c r="CT282" i="2"/>
  <c r="CU282" i="2"/>
  <c r="CP282" i="2"/>
  <c r="CQ282" i="2"/>
  <c r="CL282" i="2"/>
  <c r="CW282" i="2"/>
  <c r="CF296" i="2"/>
  <c r="DB296" i="2" s="1"/>
  <c r="AW296" i="2"/>
  <c r="G296" i="7" s="1"/>
  <c r="AT296" i="2"/>
  <c r="W296" i="7"/>
  <c r="J399" i="17" s="1"/>
  <c r="CX282" i="2"/>
  <c r="CM282" i="2"/>
  <c r="CN282" i="2"/>
  <c r="CV282" i="2"/>
  <c r="P295" i="7" l="1"/>
  <c r="CF291" i="2"/>
  <c r="DB291" i="2" s="1"/>
  <c r="W291" i="7"/>
  <c r="J394" i="17" s="1"/>
  <c r="AT291" i="2"/>
  <c r="AW291" i="2"/>
  <c r="G291" i="7" s="1"/>
  <c r="U297" i="2"/>
  <c r="AI297" i="2"/>
  <c r="X297" i="2"/>
  <c r="Z297" i="2"/>
  <c r="AJ297" i="2"/>
  <c r="AP297" i="2"/>
  <c r="AA297" i="2"/>
  <c r="V297" i="2"/>
  <c r="AB297" i="2"/>
  <c r="AL297" i="2"/>
  <c r="AE297" i="2"/>
  <c r="AH297" i="2"/>
  <c r="AG297" i="2"/>
  <c r="AC297" i="2"/>
  <c r="Y297" i="2"/>
  <c r="AQ297" i="2"/>
  <c r="AO297" i="2"/>
  <c r="AN297" i="2"/>
  <c r="T297" i="2"/>
  <c r="S297" i="2"/>
  <c r="AK297" i="2"/>
  <c r="AM297" i="2"/>
  <c r="AF297" i="2"/>
  <c r="AD297" i="2"/>
  <c r="W297" i="2"/>
  <c r="DU297" i="2"/>
  <c r="CH297" i="2" s="1"/>
  <c r="L292" i="2"/>
  <c r="N292" i="2" s="1"/>
  <c r="L293" i="2"/>
  <c r="N293" i="2" s="1"/>
  <c r="AT289" i="2"/>
  <c r="CF289" i="2"/>
  <c r="W289" i="7"/>
  <c r="J392" i="17" s="1"/>
  <c r="AW289" i="2"/>
  <c r="G289" i="7" s="1"/>
  <c r="O295" i="7"/>
  <c r="F398" i="17" s="1"/>
  <c r="DC295" i="2"/>
  <c r="AS296" i="2"/>
  <c r="BL296" i="2" s="1"/>
  <c r="BN296" i="2" s="1"/>
  <c r="AY296" i="2"/>
  <c r="H296" i="7" s="1"/>
  <c r="X296" i="7"/>
  <c r="K399" i="17" s="1"/>
  <c r="CG296" i="2"/>
  <c r="DC296" i="2" s="1"/>
  <c r="DS296" i="2"/>
  <c r="CA296" i="2" s="1"/>
  <c r="DJ296" i="2" s="1"/>
  <c r="DR296" i="2"/>
  <c r="AS291" i="2"/>
  <c r="BL291" i="2" s="1"/>
  <c r="BN291" i="2" s="1"/>
  <c r="X291" i="7"/>
  <c r="K394" i="17" s="1"/>
  <c r="AY291" i="2"/>
  <c r="H291" i="7" s="1"/>
  <c r="CG291" i="2"/>
  <c r="DC291" i="2" s="1"/>
  <c r="DS291" i="2"/>
  <c r="CA291" i="2" s="1"/>
  <c r="DJ291" i="2" s="1"/>
  <c r="DR291" i="2"/>
  <c r="DQ295" i="2"/>
  <c r="DT295" i="2"/>
  <c r="H295" i="27"/>
  <c r="L295" i="27" s="1"/>
  <c r="M295" i="27" s="1"/>
  <c r="N295" i="27" s="1"/>
  <c r="AX295" i="2"/>
  <c r="G295" i="27" s="1"/>
  <c r="BO295" i="2"/>
  <c r="BU295" i="2" s="1"/>
  <c r="BQ295" i="2"/>
  <c r="BW295" i="2" s="1"/>
  <c r="BP295" i="2"/>
  <c r="BV295" i="2" s="1"/>
  <c r="DP293" i="25"/>
  <c r="DN293" i="25" s="1"/>
  <c r="DP293" i="2"/>
  <c r="DN293" i="2" s="1"/>
  <c r="DU293" i="2" l="1"/>
  <c r="CH293" i="2" s="1"/>
  <c r="P295" i="2"/>
  <c r="R295" i="2"/>
  <c r="P291" i="7"/>
  <c r="P296" i="7"/>
  <c r="AR297" i="2"/>
  <c r="O296" i="7"/>
  <c r="F399" i="17" s="1"/>
  <c r="AK293" i="2"/>
  <c r="AP293" i="2"/>
  <c r="V293" i="2"/>
  <c r="AD293" i="2"/>
  <c r="AF293" i="2"/>
  <c r="U293" i="2"/>
  <c r="AO293" i="2"/>
  <c r="AH293" i="2"/>
  <c r="W293" i="2"/>
  <c r="AQ293" i="2"/>
  <c r="AR293" i="2" s="1"/>
  <c r="T293" i="2"/>
  <c r="AN293" i="2"/>
  <c r="AC293" i="2"/>
  <c r="S293" i="2"/>
  <c r="Z293" i="2"/>
  <c r="AG293" i="2"/>
  <c r="AM293" i="2"/>
  <c r="Y293" i="2"/>
  <c r="AE293" i="2"/>
  <c r="AA293" i="2"/>
  <c r="AB293" i="2"/>
  <c r="AJ293" i="2"/>
  <c r="X293" i="2"/>
  <c r="AI293" i="2"/>
  <c r="AL293" i="2"/>
  <c r="V292" i="2"/>
  <c r="AG292" i="2"/>
  <c r="AF292" i="2"/>
  <c r="AQ292" i="2"/>
  <c r="AD292" i="2"/>
  <c r="X292" i="2"/>
  <c r="AA292" i="2"/>
  <c r="AP292" i="2"/>
  <c r="AL292" i="2"/>
  <c r="AB292" i="2"/>
  <c r="S292" i="2"/>
  <c r="W292" i="2"/>
  <c r="AI292" i="2"/>
  <c r="AM292" i="2"/>
  <c r="AH292" i="2"/>
  <c r="AE292" i="2"/>
  <c r="AC292" i="2"/>
  <c r="T292" i="2"/>
  <c r="AN292" i="2"/>
  <c r="AK292" i="2"/>
  <c r="AJ292" i="2"/>
  <c r="Y292" i="2"/>
  <c r="U292" i="2"/>
  <c r="Z292" i="2"/>
  <c r="AO292" i="2"/>
  <c r="DU292" i="2"/>
  <c r="CH292" i="2" s="1"/>
  <c r="CB295" i="2"/>
  <c r="DK295" i="2" s="1"/>
  <c r="DS289" i="2"/>
  <c r="DR289" i="2"/>
  <c r="DB289" i="2"/>
  <c r="CG289" i="2"/>
  <c r="AY289" i="2"/>
  <c r="H289" i="7" s="1"/>
  <c r="AS289" i="2"/>
  <c r="BL289" i="2" s="1"/>
  <c r="X289" i="7"/>
  <c r="K392" i="17" s="1"/>
  <c r="DT291" i="2"/>
  <c r="CB291" i="2" s="1"/>
  <c r="DK291" i="2" s="1"/>
  <c r="DQ291" i="2"/>
  <c r="AL13" i="23"/>
  <c r="AL3" i="23"/>
  <c r="AX291" i="2"/>
  <c r="G291" i="27" s="1"/>
  <c r="H291" i="27"/>
  <c r="L291" i="27" s="1"/>
  <c r="M291" i="27" s="1"/>
  <c r="N291" i="27" s="1"/>
  <c r="BP291" i="2"/>
  <c r="BV291" i="2" s="1"/>
  <c r="BO291" i="2"/>
  <c r="BU291" i="2" s="1"/>
  <c r="BQ291" i="2"/>
  <c r="BW291" i="2" s="1"/>
  <c r="O291" i="7"/>
  <c r="F394" i="17" s="1"/>
  <c r="DQ296" i="2"/>
  <c r="DT296" i="2"/>
  <c r="CB296" i="2" s="1"/>
  <c r="DK296" i="2" s="1"/>
  <c r="AL8" i="23"/>
  <c r="BP296" i="2"/>
  <c r="BV296" i="2" s="1"/>
  <c r="AL14" i="23" s="1"/>
  <c r="H296" i="27"/>
  <c r="L296" i="27" s="1"/>
  <c r="M296" i="27" s="1"/>
  <c r="N296" i="27" s="1"/>
  <c r="BO296" i="2"/>
  <c r="BU296" i="2" s="1"/>
  <c r="AX296" i="2"/>
  <c r="G296" i="27" s="1"/>
  <c r="BQ296" i="2"/>
  <c r="BW296" i="2" s="1"/>
  <c r="P296" i="2" l="1"/>
  <c r="R296" i="2"/>
  <c r="AL3" i="21"/>
  <c r="AL3" i="1"/>
  <c r="AL13" i="21"/>
  <c r="AL13" i="1"/>
  <c r="R291" i="2"/>
  <c r="P291" i="2"/>
  <c r="DL295" i="2"/>
  <c r="DM295" i="2" s="1"/>
  <c r="BN289" i="2"/>
  <c r="O295" i="6"/>
  <c r="V295" i="7" s="1"/>
  <c r="CF297" i="2"/>
  <c r="W297" i="7"/>
  <c r="J400" i="17" s="1"/>
  <c r="AW297" i="2"/>
  <c r="G297" i="7" s="1"/>
  <c r="AT297" i="2"/>
  <c r="AT293" i="2"/>
  <c r="CG293" i="2" s="1"/>
  <c r="DC293" i="2" s="1"/>
  <c r="W293" i="7"/>
  <c r="J396" i="17" s="1"/>
  <c r="AW293" i="2"/>
  <c r="G293" i="7" s="1"/>
  <c r="CF293" i="2"/>
  <c r="DB293" i="2" s="1"/>
  <c r="AR292" i="2"/>
  <c r="CD295" i="2"/>
  <c r="CI295" i="2" s="1"/>
  <c r="Q295" i="7"/>
  <c r="G398" i="17" s="1"/>
  <c r="CC295" i="2"/>
  <c r="BP289" i="2"/>
  <c r="BV289" i="2" s="1"/>
  <c r="BQ289" i="2"/>
  <c r="BW289" i="2" s="1"/>
  <c r="BO289" i="2"/>
  <c r="BU289" i="2" s="1"/>
  <c r="AX289" i="2"/>
  <c r="G289" i="27" s="1"/>
  <c r="H289" i="27"/>
  <c r="L289" i="27" s="1"/>
  <c r="M289" i="27" s="1"/>
  <c r="N289" i="27" s="1"/>
  <c r="DQ289" i="2"/>
  <c r="DT289" i="2"/>
  <c r="CB289" i="2" s="1"/>
  <c r="DK289" i="2" s="1"/>
  <c r="DC289" i="2"/>
  <c r="O289" i="7"/>
  <c r="F392" i="17" s="1"/>
  <c r="CA289" i="2"/>
  <c r="AL5" i="23"/>
  <c r="AL10" i="23"/>
  <c r="Q291" i="7"/>
  <c r="G394" i="17" s="1"/>
  <c r="DL291" i="2"/>
  <c r="DM291" i="2" s="1"/>
  <c r="CD291" i="2"/>
  <c r="O291" i="6"/>
  <c r="CC291" i="2"/>
  <c r="O296" i="6"/>
  <c r="CD296" i="2"/>
  <c r="DL296" i="2"/>
  <c r="DM296" i="2" s="1"/>
  <c r="CC296" i="2"/>
  <c r="Q296" i="7"/>
  <c r="G399" i="17" s="1"/>
  <c r="AS293" i="2" l="1"/>
  <c r="BL293" i="2" s="1"/>
  <c r="BN293" i="2" s="1"/>
  <c r="U295" i="7"/>
  <c r="AY293" i="2"/>
  <c r="H293" i="7" s="1"/>
  <c r="X293" i="7"/>
  <c r="K396" i="17" s="1"/>
  <c r="R295" i="7"/>
  <c r="H398" i="17" s="1"/>
  <c r="Q295" i="6"/>
  <c r="AL8" i="21"/>
  <c r="AL8" i="1"/>
  <c r="CJ295" i="2"/>
  <c r="CV295" i="2" s="1"/>
  <c r="AL14" i="21"/>
  <c r="AL14" i="1"/>
  <c r="DR293" i="2"/>
  <c r="DS293" i="2"/>
  <c r="CA293" i="2" s="1"/>
  <c r="P293" i="7" s="1"/>
  <c r="M304" i="2"/>
  <c r="L300" i="2"/>
  <c r="CW295" i="2"/>
  <c r="CR295" i="2"/>
  <c r="AL5" i="21"/>
  <c r="AL5" i="1"/>
  <c r="AL10" i="21"/>
  <c r="AL10" i="1"/>
  <c r="S291" i="7"/>
  <c r="I394" i="17" s="1"/>
  <c r="S295" i="7"/>
  <c r="I398" i="17" s="1"/>
  <c r="R289" i="2"/>
  <c r="P289" i="2"/>
  <c r="Q289" i="7"/>
  <c r="P289" i="7"/>
  <c r="DJ289" i="2"/>
  <c r="CC289" i="2"/>
  <c r="S289" i="7" s="1"/>
  <c r="I392" i="17" s="1"/>
  <c r="O289" i="6"/>
  <c r="V289" i="7" s="1"/>
  <c r="AS297" i="2"/>
  <c r="BL297" i="2" s="1"/>
  <c r="BN297" i="2" s="1"/>
  <c r="CG297" i="2"/>
  <c r="X297" i="7"/>
  <c r="K400" i="17" s="1"/>
  <c r="AY297" i="2"/>
  <c r="H297" i="7" s="1"/>
  <c r="DR297" i="2"/>
  <c r="DB297" i="2"/>
  <c r="DS297" i="2"/>
  <c r="CA297" i="2" s="1"/>
  <c r="DJ297" i="2" s="1"/>
  <c r="CX295" i="2"/>
  <c r="CD289" i="2"/>
  <c r="CI289" i="2" s="1"/>
  <c r="W292" i="7"/>
  <c r="J395" i="17" s="1"/>
  <c r="CF292" i="2"/>
  <c r="AT292" i="2"/>
  <c r="AW292" i="2"/>
  <c r="G292" i="7" s="1"/>
  <c r="DO301" i="2"/>
  <c r="AK9" i="23"/>
  <c r="AJ12" i="23"/>
  <c r="DL289" i="2"/>
  <c r="DM289" i="2" s="1"/>
  <c r="CM295" i="2"/>
  <c r="CK295" i="2"/>
  <c r="CQ295" i="2"/>
  <c r="CO295" i="2"/>
  <c r="V291" i="7"/>
  <c r="P291" i="6" s="1"/>
  <c r="AV291" i="2" s="1"/>
  <c r="U291" i="7"/>
  <c r="CJ291" i="2"/>
  <c r="Q291" i="6"/>
  <c r="R291" i="7"/>
  <c r="H394" i="17" s="1"/>
  <c r="CI291" i="2"/>
  <c r="CQ291" i="2" s="1"/>
  <c r="CZ295" i="2"/>
  <c r="CN295" i="2"/>
  <c r="CL295" i="2"/>
  <c r="CT295" i="2"/>
  <c r="CS295" i="2"/>
  <c r="S296" i="7"/>
  <c r="I399" i="17" s="1"/>
  <c r="Q296" i="6"/>
  <c r="R296" i="7"/>
  <c r="H399" i="17" s="1"/>
  <c r="CJ296" i="2"/>
  <c r="CI296" i="2"/>
  <c r="CU296" i="2" s="1"/>
  <c r="V296" i="7"/>
  <c r="U296" i="7"/>
  <c r="CY295" i="2"/>
  <c r="CU295" i="2"/>
  <c r="DQ293" i="2"/>
  <c r="DT293" i="2"/>
  <c r="CB293" i="2" s="1"/>
  <c r="DK293" i="2" s="1"/>
  <c r="H293" i="27"/>
  <c r="L293" i="27" s="1"/>
  <c r="M293" i="27" s="1"/>
  <c r="N293" i="27" s="1"/>
  <c r="BP293" i="2"/>
  <c r="BV293" i="2" s="1"/>
  <c r="AX293" i="2"/>
  <c r="G293" i="27" s="1"/>
  <c r="BO293" i="2"/>
  <c r="BU293" i="2" s="1"/>
  <c r="BQ293" i="2"/>
  <c r="BW293" i="2" s="1"/>
  <c r="O293" i="7"/>
  <c r="F396" i="17" s="1"/>
  <c r="CP295" i="2" l="1"/>
  <c r="G392" i="17"/>
  <c r="M301" i="2"/>
  <c r="L303" i="2"/>
  <c r="DJ293" i="2"/>
  <c r="R293" i="2"/>
  <c r="P293" i="2"/>
  <c r="L305" i="2"/>
  <c r="M306" i="2"/>
  <c r="P289" i="6"/>
  <c r="AV289" i="2" s="1"/>
  <c r="T289" i="7" s="1"/>
  <c r="Q289" i="6"/>
  <c r="U289" i="7"/>
  <c r="CJ289" i="2"/>
  <c r="CT289" i="2" s="1"/>
  <c r="P295" i="6"/>
  <c r="AV295" i="2" s="1"/>
  <c r="CD293" i="2"/>
  <c r="R293" i="7" s="1"/>
  <c r="H396" i="17" s="1"/>
  <c r="T291" i="7"/>
  <c r="R289" i="7"/>
  <c r="H392" i="17" s="1"/>
  <c r="AJ12" i="21"/>
  <c r="AJ12" i="1"/>
  <c r="AK9" i="21"/>
  <c r="AK9" i="1"/>
  <c r="DC297" i="2"/>
  <c r="DQ297" i="2"/>
  <c r="DT297" i="2"/>
  <c r="AX297" i="2"/>
  <c r="G297" i="27" s="1"/>
  <c r="H297" i="27"/>
  <c r="L297" i="27" s="1"/>
  <c r="M297" i="27" s="1"/>
  <c r="N297" i="27" s="1"/>
  <c r="BO297" i="2"/>
  <c r="BU297" i="2" s="1"/>
  <c r="BP297" i="2"/>
  <c r="BV297" i="2" s="1"/>
  <c r="BQ297" i="2"/>
  <c r="BW297" i="2" s="1"/>
  <c r="O297" i="7"/>
  <c r="F400" i="17" s="1"/>
  <c r="P297" i="7"/>
  <c r="CG292" i="2"/>
  <c r="O292" i="7" s="1"/>
  <c r="F395" i="17" s="1"/>
  <c r="AY292" i="2"/>
  <c r="H292" i="7" s="1"/>
  <c r="AS292" i="2"/>
  <c r="BL292" i="2" s="1"/>
  <c r="BN292" i="2" s="1"/>
  <c r="X292" i="7"/>
  <c r="K395" i="17" s="1"/>
  <c r="DB292" i="2"/>
  <c r="DS292" i="2"/>
  <c r="DR292" i="2"/>
  <c r="DP290" i="2"/>
  <c r="DN290" i="2" s="1"/>
  <c r="AJ26" i="23"/>
  <c r="AJ27" i="23"/>
  <c r="DP290" i="25"/>
  <c r="DN290" i="25" s="1"/>
  <c r="DP299" i="2"/>
  <c r="DN299" i="2" s="1"/>
  <c r="DP299" i="25"/>
  <c r="DN299" i="25" s="1"/>
  <c r="CW289" i="2"/>
  <c r="CQ289" i="2"/>
  <c r="CK289" i="2"/>
  <c r="CO289" i="2"/>
  <c r="CY289" i="2"/>
  <c r="CM289" i="2"/>
  <c r="CS289" i="2"/>
  <c r="CU289" i="2"/>
  <c r="AL6" i="23"/>
  <c r="AL2" i="23"/>
  <c r="P296" i="6"/>
  <c r="AV296" i="2" s="1"/>
  <c r="CY291" i="2"/>
  <c r="CW296" i="2"/>
  <c r="CZ291" i="2"/>
  <c r="CV291" i="2"/>
  <c r="CL291" i="2"/>
  <c r="CP291" i="2"/>
  <c r="CN291" i="2"/>
  <c r="CX291" i="2"/>
  <c r="CR291" i="2"/>
  <c r="CS291" i="2"/>
  <c r="CT291" i="2"/>
  <c r="CM296" i="2"/>
  <c r="CQ296" i="2"/>
  <c r="CP296" i="2"/>
  <c r="CX296" i="2"/>
  <c r="CT296" i="2"/>
  <c r="CL296" i="2"/>
  <c r="CN296" i="2"/>
  <c r="CV296" i="2"/>
  <c r="CY296" i="2"/>
  <c r="CS296" i="2"/>
  <c r="CR296" i="2"/>
  <c r="CO296" i="2"/>
  <c r="CK296" i="2"/>
  <c r="CK291" i="2"/>
  <c r="CU291" i="2"/>
  <c r="CW291" i="2"/>
  <c r="CM291" i="2"/>
  <c r="CO291" i="2"/>
  <c r="CZ296" i="2"/>
  <c r="CC293" i="2"/>
  <c r="O293" i="6"/>
  <c r="V293" i="7" s="1"/>
  <c r="DL293" i="2"/>
  <c r="DM293" i="2" s="1"/>
  <c r="Q293" i="7"/>
  <c r="G396" i="17" s="1"/>
  <c r="R297" i="2" l="1"/>
  <c r="P297" i="2"/>
  <c r="CI293" i="2"/>
  <c r="CL289" i="2"/>
  <c r="Q293" i="6"/>
  <c r="CJ293" i="2"/>
  <c r="CX289" i="2"/>
  <c r="CR289" i="2"/>
  <c r="CV289" i="2"/>
  <c r="CP289" i="2"/>
  <c r="CZ289" i="2"/>
  <c r="AL6" i="21"/>
  <c r="AL6" i="1"/>
  <c r="CN289" i="2"/>
  <c r="AL2" i="21"/>
  <c r="AL2" i="1"/>
  <c r="CB297" i="2"/>
  <c r="Q297" i="7" s="1"/>
  <c r="G400" i="17" s="1"/>
  <c r="T295" i="7"/>
  <c r="S293" i="7"/>
  <c r="I396" i="17" s="1"/>
  <c r="T296" i="7"/>
  <c r="M299" i="2"/>
  <c r="N299" i="2" s="1"/>
  <c r="L290" i="2"/>
  <c r="N290" i="2" s="1"/>
  <c r="AJ26" i="1"/>
  <c r="AJ26" i="21"/>
  <c r="CA292" i="2"/>
  <c r="AL7" i="23"/>
  <c r="DP302" i="25" s="1"/>
  <c r="DN302" i="25" s="1"/>
  <c r="AL15" i="23"/>
  <c r="H292" i="27"/>
  <c r="L292" i="27" s="1"/>
  <c r="M292" i="27" s="1"/>
  <c r="N292" i="27" s="1"/>
  <c r="AX292" i="2"/>
  <c r="G292" i="27" s="1"/>
  <c r="BO292" i="2"/>
  <c r="BU292" i="2" s="1"/>
  <c r="BP292" i="2"/>
  <c r="BV292" i="2" s="1"/>
  <c r="BQ292" i="2"/>
  <c r="BW292" i="2" s="1"/>
  <c r="DC292" i="2"/>
  <c r="DT292" i="2"/>
  <c r="CB292" i="2" s="1"/>
  <c r="DQ292" i="2"/>
  <c r="CS293" i="2"/>
  <c r="CZ293" i="2"/>
  <c r="CP293" i="2"/>
  <c r="CM293" i="2"/>
  <c r="CO293" i="2"/>
  <c r="CY293" i="2"/>
  <c r="CQ293" i="2"/>
  <c r="CU293" i="2"/>
  <c r="DP301" i="2"/>
  <c r="DN301" i="2" s="1"/>
  <c r="DP301" i="25"/>
  <c r="DN301" i="25" s="1"/>
  <c r="CN293" i="2"/>
  <c r="CK293" i="2"/>
  <c r="CL293" i="2"/>
  <c r="U293" i="7"/>
  <c r="CW293" i="2"/>
  <c r="CR293" i="2"/>
  <c r="CV293" i="2"/>
  <c r="CT293" i="2"/>
  <c r="CX293" i="2"/>
  <c r="DL297" i="2" l="1"/>
  <c r="DM297" i="2" s="1"/>
  <c r="DK297" i="2"/>
  <c r="AL15" i="21"/>
  <c r="AL15" i="1"/>
  <c r="AL7" i="21"/>
  <c r="AL7" i="1"/>
  <c r="DU299" i="2"/>
  <c r="CH299" i="2" s="1"/>
  <c r="CC297" i="2"/>
  <c r="S297" i="7" s="1"/>
  <c r="I400" i="17" s="1"/>
  <c r="CD297" i="2"/>
  <c r="CI297" i="2" s="1"/>
  <c r="CW297" i="2" s="1"/>
  <c r="P293" i="6"/>
  <c r="AV293" i="2" s="1"/>
  <c r="T293" i="7" s="1"/>
  <c r="L301" i="2"/>
  <c r="N301" i="2" s="1"/>
  <c r="M302" i="2"/>
  <c r="O297" i="6"/>
  <c r="DJ292" i="2"/>
  <c r="P292" i="2"/>
  <c r="R292" i="2"/>
  <c r="DK292" i="2"/>
  <c r="P292" i="7"/>
  <c r="AJ290" i="2"/>
  <c r="X290" i="2"/>
  <c r="AI290" i="2"/>
  <c r="V290" i="2"/>
  <c r="T290" i="2"/>
  <c r="AQ290" i="2"/>
  <c r="AC290" i="2"/>
  <c r="Z290" i="2"/>
  <c r="S290" i="2"/>
  <c r="AL290" i="2"/>
  <c r="Y290" i="2"/>
  <c r="AH290" i="2"/>
  <c r="AM290" i="2"/>
  <c r="AP290" i="2"/>
  <c r="AN290" i="2"/>
  <c r="W290" i="2"/>
  <c r="AG290" i="2"/>
  <c r="AF290" i="2"/>
  <c r="AB290" i="2"/>
  <c r="U290" i="2"/>
  <c r="AA290" i="2"/>
  <c r="AK290" i="2"/>
  <c r="AO290" i="2"/>
  <c r="AD290" i="2"/>
  <c r="AE290" i="2"/>
  <c r="DP302" i="2"/>
  <c r="AQ299" i="2"/>
  <c r="U299" i="2"/>
  <c r="T299" i="2"/>
  <c r="AE299" i="2"/>
  <c r="AO299" i="2"/>
  <c r="AH299" i="2"/>
  <c r="Z299" i="2"/>
  <c r="X299" i="2"/>
  <c r="AL299" i="2"/>
  <c r="W299" i="2"/>
  <c r="AM299" i="2"/>
  <c r="S299" i="2"/>
  <c r="AK299" i="2"/>
  <c r="AF299" i="2"/>
  <c r="AD299" i="2"/>
  <c r="AJ299" i="2"/>
  <c r="AC299" i="2"/>
  <c r="AP299" i="2"/>
  <c r="AG299" i="2"/>
  <c r="V299" i="2"/>
  <c r="AB299" i="2"/>
  <c r="Y299" i="2"/>
  <c r="AN299" i="2"/>
  <c r="AA299" i="2"/>
  <c r="AI299" i="2"/>
  <c r="DU290" i="2"/>
  <c r="CH290" i="2" s="1"/>
  <c r="O292" i="6"/>
  <c r="U292" i="7" s="1"/>
  <c r="DL292" i="2"/>
  <c r="DM292" i="2" s="1"/>
  <c r="Q292" i="7"/>
  <c r="AL4" i="23"/>
  <c r="AL19" i="23"/>
  <c r="CC292" i="2"/>
  <c r="CD292" i="2"/>
  <c r="AR299" i="2" l="1"/>
  <c r="CJ297" i="2"/>
  <c r="M308" i="2"/>
  <c r="G395" i="17"/>
  <c r="L302" i="2"/>
  <c r="N302" i="2" s="1"/>
  <c r="CX297" i="2"/>
  <c r="CR297" i="2"/>
  <c r="Q297" i="6"/>
  <c r="R297" i="7"/>
  <c r="H400" i="17" s="1"/>
  <c r="CQ297" i="2"/>
  <c r="CO297" i="2"/>
  <c r="CS297" i="2"/>
  <c r="CL297" i="2"/>
  <c r="CT297" i="2"/>
  <c r="CP297" i="2"/>
  <c r="CM297" i="2"/>
  <c r="CK297" i="2"/>
  <c r="CV297" i="2"/>
  <c r="CU297" i="2"/>
  <c r="AF301" i="2"/>
  <c r="AJ301" i="2"/>
  <c r="AC301" i="2"/>
  <c r="AK301" i="2"/>
  <c r="U301" i="2"/>
  <c r="AI301" i="2"/>
  <c r="AD301" i="2"/>
  <c r="X301" i="2"/>
  <c r="AA301" i="2"/>
  <c r="AQ301" i="2"/>
  <c r="AN301" i="2"/>
  <c r="AO301" i="2"/>
  <c r="AB301" i="2"/>
  <c r="Z301" i="2"/>
  <c r="AP301" i="2"/>
  <c r="AG301" i="2"/>
  <c r="AM301" i="2"/>
  <c r="AH301" i="2"/>
  <c r="T301" i="2"/>
  <c r="S301" i="2"/>
  <c r="V301" i="2"/>
  <c r="Y301" i="2"/>
  <c r="AE301" i="2"/>
  <c r="AL301" i="2"/>
  <c r="W301" i="2"/>
  <c r="DU301" i="2"/>
  <c r="CH301" i="2" s="1"/>
  <c r="V297" i="7"/>
  <c r="P297" i="6" s="1"/>
  <c r="AV297" i="2" s="1"/>
  <c r="T297" i="7" s="1"/>
  <c r="U297" i="7"/>
  <c r="CY297" i="2"/>
  <c r="AL19" i="21"/>
  <c r="AL19" i="1"/>
  <c r="AL4" i="21"/>
  <c r="AL4" i="1"/>
  <c r="AR290" i="2"/>
  <c r="CF290" i="2" s="1"/>
  <c r="V292" i="7"/>
  <c r="AT299" i="2"/>
  <c r="W299" i="7"/>
  <c r="J402" i="17" s="1"/>
  <c r="CF299" i="2"/>
  <c r="AW299" i="2"/>
  <c r="G299" i="7" s="1"/>
  <c r="CI292" i="2"/>
  <c r="CW292" i="2" s="1"/>
  <c r="CJ292" i="2"/>
  <c r="CN292" i="2" s="1"/>
  <c r="Q292" i="6"/>
  <c r="R292" i="7"/>
  <c r="H395" i="17" s="1"/>
  <c r="S292" i="7"/>
  <c r="DP303" i="2"/>
  <c r="DP303" i="25"/>
  <c r="DN303" i="25" s="1"/>
  <c r="CN297" i="2" l="1"/>
  <c r="CZ297" i="2"/>
  <c r="AG302" i="2"/>
  <c r="V302" i="2"/>
  <c r="X302" i="2"/>
  <c r="AD302" i="2"/>
  <c r="AK302" i="2"/>
  <c r="Z302" i="2"/>
  <c r="AF302" i="2"/>
  <c r="AM302" i="2"/>
  <c r="U302" i="2"/>
  <c r="AP302" i="2"/>
  <c r="AO302" i="2"/>
  <c r="AC302" i="2"/>
  <c r="AL302" i="2"/>
  <c r="W302" i="2"/>
  <c r="AN302" i="2"/>
  <c r="AH302" i="2"/>
  <c r="AI302" i="2"/>
  <c r="Y302" i="2"/>
  <c r="AA302" i="2"/>
  <c r="AQ302" i="2"/>
  <c r="T302" i="2"/>
  <c r="S302" i="2"/>
  <c r="AB302" i="2"/>
  <c r="AJ302" i="2"/>
  <c r="AE302" i="2"/>
  <c r="AR301" i="2"/>
  <c r="AW290" i="2"/>
  <c r="G290" i="7" s="1"/>
  <c r="W290" i="7"/>
  <c r="J393" i="17" s="1"/>
  <c r="AT290" i="2"/>
  <c r="X290" i="7" s="1"/>
  <c r="K393" i="17" s="1"/>
  <c r="M303" i="2"/>
  <c r="N303" i="2" s="1"/>
  <c r="L308" i="2"/>
  <c r="N308" i="2" s="1"/>
  <c r="CL292" i="2"/>
  <c r="CP292" i="2"/>
  <c r="CY292" i="2"/>
  <c r="CU292" i="2"/>
  <c r="CK292" i="2"/>
  <c r="CT292" i="2"/>
  <c r="CV292" i="2"/>
  <c r="DB290" i="2"/>
  <c r="DS290" i="2"/>
  <c r="DR290" i="2"/>
  <c r="CS292" i="2"/>
  <c r="CO292" i="2"/>
  <c r="CM292" i="2"/>
  <c r="CX292" i="2"/>
  <c r="CQ292" i="2"/>
  <c r="DB299" i="2"/>
  <c r="DS299" i="2"/>
  <c r="DR299" i="2"/>
  <c r="CR292" i="2"/>
  <c r="CG299" i="2"/>
  <c r="AS299" i="2"/>
  <c r="BL299" i="2" s="1"/>
  <c r="BN299" i="2" s="1"/>
  <c r="AY299" i="2"/>
  <c r="H299" i="7" s="1"/>
  <c r="X299" i="7"/>
  <c r="K402" i="17" s="1"/>
  <c r="CZ292" i="2"/>
  <c r="I395" i="17"/>
  <c r="P292" i="6"/>
  <c r="AV292" i="2" s="1"/>
  <c r="CG290" i="2" l="1"/>
  <c r="AY290" i="2"/>
  <c r="H290" i="7" s="1"/>
  <c r="AS290" i="2"/>
  <c r="BL290" i="2" s="1"/>
  <c r="CA290" i="2"/>
  <c r="AT301" i="2"/>
  <c r="AW301" i="2"/>
  <c r="G301" i="7" s="1"/>
  <c r="CF301" i="2"/>
  <c r="W301" i="7"/>
  <c r="J404" i="17" s="1"/>
  <c r="AL308" i="2"/>
  <c r="AO308" i="2"/>
  <c r="AA308" i="2"/>
  <c r="AP308" i="2"/>
  <c r="T308" i="2"/>
  <c r="U308" i="2"/>
  <c r="Z308" i="2"/>
  <c r="AI308" i="2"/>
  <c r="AK308" i="2"/>
  <c r="AN308" i="2"/>
  <c r="AG308" i="2"/>
  <c r="Y308" i="2"/>
  <c r="AM308" i="2"/>
  <c r="AB308" i="2"/>
  <c r="AF308" i="2"/>
  <c r="AC308" i="2"/>
  <c r="X308" i="2"/>
  <c r="AJ308" i="2"/>
  <c r="W308" i="2"/>
  <c r="AD308" i="2"/>
  <c r="AE308" i="2"/>
  <c r="S308" i="2"/>
  <c r="AQ308" i="2"/>
  <c r="AH308" i="2"/>
  <c r="V308" i="2"/>
  <c r="AI303" i="2"/>
  <c r="T303" i="2"/>
  <c r="AG303" i="2"/>
  <c r="Z303" i="2"/>
  <c r="AN303" i="2"/>
  <c r="Y303" i="2"/>
  <c r="AD303" i="2"/>
  <c r="X303" i="2"/>
  <c r="AQ303" i="2"/>
  <c r="AB303" i="2"/>
  <c r="AA303" i="2"/>
  <c r="U303" i="2"/>
  <c r="S303" i="2"/>
  <c r="V303" i="2"/>
  <c r="AO303" i="2"/>
  <c r="AP303" i="2"/>
  <c r="AF303" i="2"/>
  <c r="AM303" i="2"/>
  <c r="W303" i="2"/>
  <c r="AC303" i="2"/>
  <c r="AL303" i="2"/>
  <c r="AK303" i="2"/>
  <c r="AJ303" i="2"/>
  <c r="AE303" i="2"/>
  <c r="AH303" i="2"/>
  <c r="BN290" i="2"/>
  <c r="P290" i="7"/>
  <c r="DJ290" i="2"/>
  <c r="T292" i="7"/>
  <c r="CA299" i="2"/>
  <c r="DJ299" i="2" s="1"/>
  <c r="H290" i="27"/>
  <c r="L290" i="27" s="1"/>
  <c r="M290" i="27" s="1"/>
  <c r="N290" i="27" s="1"/>
  <c r="AX290" i="2"/>
  <c r="G290" i="27" s="1"/>
  <c r="BP290" i="2"/>
  <c r="BV290" i="2" s="1"/>
  <c r="BO290" i="2"/>
  <c r="BU290" i="2" s="1"/>
  <c r="BQ290" i="2"/>
  <c r="BW290" i="2" s="1"/>
  <c r="AX299" i="2"/>
  <c r="G299" i="27" s="1"/>
  <c r="BO299" i="2"/>
  <c r="BU299" i="2" s="1"/>
  <c r="BQ299" i="2"/>
  <c r="BW299" i="2" s="1"/>
  <c r="BP299" i="2"/>
  <c r="BV299" i="2" s="1"/>
  <c r="H299" i="27"/>
  <c r="L299" i="27" s="1"/>
  <c r="M299" i="27" s="1"/>
  <c r="N299" i="27" s="1"/>
  <c r="DC290" i="2"/>
  <c r="DT290" i="2"/>
  <c r="CB290" i="2" s="1"/>
  <c r="DK290" i="2" s="1"/>
  <c r="DQ290" i="2"/>
  <c r="O290" i="7"/>
  <c r="F393" i="17" s="1"/>
  <c r="DQ299" i="2"/>
  <c r="DT299" i="2"/>
  <c r="CB299" i="2" s="1"/>
  <c r="DK299" i="2" s="1"/>
  <c r="O299" i="7"/>
  <c r="F402" i="17" s="1"/>
  <c r="DC299" i="2"/>
  <c r="F40" i="13"/>
  <c r="P299" i="2" l="1"/>
  <c r="R299" i="2"/>
  <c r="DB301" i="2"/>
  <c r="DS301" i="2"/>
  <c r="DR301" i="2"/>
  <c r="AS301" i="2"/>
  <c r="BL301" i="2" s="1"/>
  <c r="BN301" i="2" s="1"/>
  <c r="X301" i="7"/>
  <c r="K404" i="17" s="1"/>
  <c r="AY301" i="2"/>
  <c r="H301" i="7" s="1"/>
  <c r="CG301" i="2"/>
  <c r="O299" i="6"/>
  <c r="V299" i="7" s="1"/>
  <c r="R290" i="2"/>
  <c r="P290" i="2"/>
  <c r="P299" i="7"/>
  <c r="DL299" i="2"/>
  <c r="DM299" i="2" s="1"/>
  <c r="Q299" i="7"/>
  <c r="CD299" i="2"/>
  <c r="CC299" i="2"/>
  <c r="O290" i="6"/>
  <c r="Q290" i="7"/>
  <c r="G393" i="17" s="1"/>
  <c r="CC290" i="2"/>
  <c r="DL290" i="2"/>
  <c r="DM290" i="2" s="1"/>
  <c r="CD290" i="2"/>
  <c r="AL9" i="23"/>
  <c r="AL18" i="23"/>
  <c r="DO304" i="2"/>
  <c r="DO303" i="2"/>
  <c r="DN303" i="2" s="1"/>
  <c r="DU303" i="2" s="1"/>
  <c r="CH303" i="2" s="1"/>
  <c r="AR303" i="2" s="1"/>
  <c r="DO305" i="2"/>
  <c r="DO302" i="2"/>
  <c r="DN302" i="2" s="1"/>
  <c r="DU302" i="2" s="1"/>
  <c r="CH302" i="2" s="1"/>
  <c r="AR302" i="2" s="1"/>
  <c r="AK16" i="23"/>
  <c r="AK12" i="23"/>
  <c r="DP308" i="2"/>
  <c r="DP308" i="25"/>
  <c r="DN308" i="25" s="1"/>
  <c r="D40" i="13"/>
  <c r="H40" i="13"/>
  <c r="CA301" i="2" l="1"/>
  <c r="AL9" i="1"/>
  <c r="AL9" i="21"/>
  <c r="AL18" i="21"/>
  <c r="AL18" i="1"/>
  <c r="DC301" i="2"/>
  <c r="DT301" i="2"/>
  <c r="CB301" i="2" s="1"/>
  <c r="DQ301" i="2"/>
  <c r="AX301" i="2"/>
  <c r="G301" i="27" s="1"/>
  <c r="BQ301" i="2"/>
  <c r="BW301" i="2" s="1"/>
  <c r="BP301" i="2"/>
  <c r="BV301" i="2" s="1"/>
  <c r="H301" i="27"/>
  <c r="L301" i="27" s="1"/>
  <c r="M301" i="27" s="1"/>
  <c r="BO301" i="2"/>
  <c r="BU301" i="2" s="1"/>
  <c r="O301" i="7"/>
  <c r="F404" i="17" s="1"/>
  <c r="P301" i="7"/>
  <c r="CD301" i="2"/>
  <c r="G402" i="17"/>
  <c r="U299" i="7"/>
  <c r="AK12" i="1"/>
  <c r="AK12" i="21"/>
  <c r="AK16" i="21"/>
  <c r="AK16" i="1"/>
  <c r="S299" i="7"/>
  <c r="I402" i="17" s="1"/>
  <c r="AK26" i="23"/>
  <c r="DP294" i="2"/>
  <c r="DN294" i="2" s="1"/>
  <c r="AK27" i="23"/>
  <c r="DP294" i="25"/>
  <c r="DN294" i="25" s="1"/>
  <c r="DP298" i="25"/>
  <c r="DN298" i="25" s="1"/>
  <c r="DP298" i="2"/>
  <c r="DN298" i="2" s="1"/>
  <c r="W302" i="7"/>
  <c r="J405" i="17" s="1"/>
  <c r="AW302" i="2"/>
  <c r="G302" i="7" s="1"/>
  <c r="AT302" i="2"/>
  <c r="CF302" i="2"/>
  <c r="CI290" i="2"/>
  <c r="CY290" i="2" s="1"/>
  <c r="CJ290" i="2"/>
  <c r="CV290" i="2" s="1"/>
  <c r="Q290" i="6"/>
  <c r="R290" i="7"/>
  <c r="H393" i="17" s="1"/>
  <c r="S290" i="7"/>
  <c r="V290" i="7"/>
  <c r="U290" i="7"/>
  <c r="AT303" i="2"/>
  <c r="W303" i="7"/>
  <c r="J406" i="17" s="1"/>
  <c r="CF303" i="2"/>
  <c r="AW303" i="2"/>
  <c r="G303" i="7" s="1"/>
  <c r="Q299" i="6"/>
  <c r="CI299" i="2"/>
  <c r="CY299" i="2" s="1"/>
  <c r="CJ299" i="2"/>
  <c r="CP299" i="2" s="1"/>
  <c r="R299" i="7"/>
  <c r="H402" i="17" s="1"/>
  <c r="DP304" i="2"/>
  <c r="DN304" i="2" s="1"/>
  <c r="DP304" i="25"/>
  <c r="DN304" i="25" s="1"/>
  <c r="G40" i="13"/>
  <c r="E40" i="13"/>
  <c r="CC301" i="2" l="1"/>
  <c r="O301" i="6"/>
  <c r="N301" i="27"/>
  <c r="R301" i="2"/>
  <c r="P301" i="2"/>
  <c r="DK301" i="2"/>
  <c r="DJ301" i="2"/>
  <c r="S301" i="7"/>
  <c r="I404" i="17" s="1"/>
  <c r="Q301" i="7"/>
  <c r="G404" i="17" s="1"/>
  <c r="DL301" i="2"/>
  <c r="DM301" i="2" s="1"/>
  <c r="V301" i="7" s="1"/>
  <c r="P301" i="6" s="1"/>
  <c r="AV301" i="2" s="1"/>
  <c r="M307" i="2"/>
  <c r="L304" i="2"/>
  <c r="N304" i="2" s="1"/>
  <c r="U301" i="7"/>
  <c r="CJ301" i="2"/>
  <c r="CT301" i="2" s="1"/>
  <c r="Q301" i="6"/>
  <c r="R301" i="7"/>
  <c r="H404" i="17" s="1"/>
  <c r="CI301" i="2"/>
  <c r="CU301" i="2" s="1"/>
  <c r="AM2" i="23"/>
  <c r="AN2" i="23" s="1"/>
  <c r="AO2" i="23" s="1"/>
  <c r="AP2" i="23" s="1"/>
  <c r="AQ2" i="23" s="1"/>
  <c r="AR2" i="23" s="1"/>
  <c r="AS2" i="23" s="1"/>
  <c r="AT2" i="23" s="1"/>
  <c r="AU2" i="23" s="1"/>
  <c r="AV2" i="23" s="1"/>
  <c r="AW2" i="23" s="1"/>
  <c r="AX2" i="23" s="1"/>
  <c r="AY2" i="23" s="1"/>
  <c r="AM14" i="23"/>
  <c r="AN14" i="23" s="1"/>
  <c r="AO14" i="23" s="1"/>
  <c r="AP14" i="23" s="1"/>
  <c r="AQ14" i="23" s="1"/>
  <c r="AR14" i="23" s="1"/>
  <c r="AS14" i="23" s="1"/>
  <c r="AT14" i="23" s="1"/>
  <c r="AU14" i="23" s="1"/>
  <c r="AV14" i="23" s="1"/>
  <c r="AW14" i="23" s="1"/>
  <c r="AX14" i="23" s="1"/>
  <c r="AY14" i="23" s="1"/>
  <c r="CK290" i="2"/>
  <c r="CW290" i="2"/>
  <c r="P299" i="6"/>
  <c r="AV299" i="2" s="1"/>
  <c r="T299" i="7" s="1"/>
  <c r="CZ290" i="2"/>
  <c r="CN290" i="2"/>
  <c r="CQ290" i="2"/>
  <c r="CM290" i="2"/>
  <c r="M298" i="2"/>
  <c r="N298" i="2" s="1"/>
  <c r="AK26" i="21"/>
  <c r="AK26" i="1"/>
  <c r="M294" i="2"/>
  <c r="N294" i="2" s="1"/>
  <c r="CL299" i="2"/>
  <c r="CM299" i="2"/>
  <c r="CQ299" i="2"/>
  <c r="CO299" i="2"/>
  <c r="CS299" i="2"/>
  <c r="CU299" i="2"/>
  <c r="CW299" i="2"/>
  <c r="I393" i="17"/>
  <c r="P290" i="6"/>
  <c r="AV290" i="2" s="1"/>
  <c r="T290" i="7" s="1"/>
  <c r="CL290" i="2"/>
  <c r="CP290" i="2"/>
  <c r="CS290" i="2"/>
  <c r="CU290" i="2"/>
  <c r="CK299" i="2"/>
  <c r="DS302" i="2"/>
  <c r="DB302" i="2"/>
  <c r="DR302" i="2"/>
  <c r="CT290" i="2"/>
  <c r="CG302" i="2"/>
  <c r="X302" i="7"/>
  <c r="K405" i="17" s="1"/>
  <c r="AS302" i="2"/>
  <c r="BL302" i="2" s="1"/>
  <c r="BN302" i="2" s="1"/>
  <c r="AY302" i="2"/>
  <c r="H302" i="7" s="1"/>
  <c r="CR290" i="2"/>
  <c r="CO290" i="2"/>
  <c r="CX290" i="2"/>
  <c r="DS303" i="2"/>
  <c r="DR303" i="2"/>
  <c r="DB303" i="2"/>
  <c r="X303" i="7"/>
  <c r="K406" i="17" s="1"/>
  <c r="CG303" i="2"/>
  <c r="AS303" i="2"/>
  <c r="BL303" i="2" s="1"/>
  <c r="BN303" i="2" s="1"/>
  <c r="AY303" i="2"/>
  <c r="H303" i="7" s="1"/>
  <c r="CT299" i="2"/>
  <c r="CZ299" i="2"/>
  <c r="CR299" i="2"/>
  <c r="CX299" i="2"/>
  <c r="CV299" i="2"/>
  <c r="CN299" i="2"/>
  <c r="F41" i="13"/>
  <c r="CV301" i="2" l="1"/>
  <c r="AM2" i="21"/>
  <c r="AN2" i="21" s="1"/>
  <c r="AO2" i="21" s="1"/>
  <c r="AP2" i="21" s="1"/>
  <c r="AQ2" i="21" s="1"/>
  <c r="AR2" i="21" s="1"/>
  <c r="AS2" i="21" s="1"/>
  <c r="AT2" i="21" s="1"/>
  <c r="AU2" i="21" s="1"/>
  <c r="AV2" i="21" s="1"/>
  <c r="AW2" i="21" s="1"/>
  <c r="AX2" i="21" s="1"/>
  <c r="AY2" i="21" s="1"/>
  <c r="AM2" i="1"/>
  <c r="AM14" i="21"/>
  <c r="AN14" i="21" s="1"/>
  <c r="AO14" i="21" s="1"/>
  <c r="AP14" i="21" s="1"/>
  <c r="AQ14" i="21" s="1"/>
  <c r="AR14" i="21" s="1"/>
  <c r="AS14" i="21" s="1"/>
  <c r="AT14" i="21" s="1"/>
  <c r="AU14" i="21" s="1"/>
  <c r="AV14" i="21" s="1"/>
  <c r="AW14" i="21" s="1"/>
  <c r="AX14" i="21" s="1"/>
  <c r="AY14" i="21" s="1"/>
  <c r="AM14" i="1"/>
  <c r="CY301" i="2"/>
  <c r="T301" i="7"/>
  <c r="AP304" i="2"/>
  <c r="AG304" i="2"/>
  <c r="V304" i="2"/>
  <c r="AF304" i="2"/>
  <c r="Z304" i="2"/>
  <c r="AQ304" i="2"/>
  <c r="AD304" i="2"/>
  <c r="AA304" i="2"/>
  <c r="AI304" i="2"/>
  <c r="AM304" i="2"/>
  <c r="AJ304" i="2"/>
  <c r="AB304" i="2"/>
  <c r="AC304" i="2"/>
  <c r="AE304" i="2"/>
  <c r="AN304" i="2"/>
  <c r="S304" i="2"/>
  <c r="AH304" i="2"/>
  <c r="U304" i="2"/>
  <c r="W304" i="2"/>
  <c r="AK304" i="2"/>
  <c r="AL304" i="2"/>
  <c r="X304" i="2"/>
  <c r="T304" i="2"/>
  <c r="AO304" i="2"/>
  <c r="Y304" i="2"/>
  <c r="DU304" i="2"/>
  <c r="CH304" i="2" s="1"/>
  <c r="AR304" i="2" s="1"/>
  <c r="CM301" i="2"/>
  <c r="CQ301" i="2"/>
  <c r="CO301" i="2"/>
  <c r="CS301" i="2"/>
  <c r="CW301" i="2"/>
  <c r="CK301" i="2"/>
  <c r="CZ301" i="2"/>
  <c r="CP301" i="2"/>
  <c r="CL301" i="2"/>
  <c r="CN301" i="2"/>
  <c r="CX301" i="2"/>
  <c r="CR301" i="2"/>
  <c r="CA302" i="2"/>
  <c r="DJ302" i="2" s="1"/>
  <c r="AD294" i="2"/>
  <c r="U294" i="2"/>
  <c r="V294" i="2"/>
  <c r="T294" i="2"/>
  <c r="AM294" i="2"/>
  <c r="AK294" i="2"/>
  <c r="AL294" i="2"/>
  <c r="AO294" i="2"/>
  <c r="AA294" i="2"/>
  <c r="AN294" i="2"/>
  <c r="AQ294" i="2"/>
  <c r="Z294" i="2"/>
  <c r="AI294" i="2"/>
  <c r="AJ294" i="2"/>
  <c r="Y294" i="2"/>
  <c r="AB294" i="2"/>
  <c r="W294" i="2"/>
  <c r="AG294" i="2"/>
  <c r="X294" i="2"/>
  <c r="AE294" i="2"/>
  <c r="AH294" i="2"/>
  <c r="S294" i="2"/>
  <c r="AF294" i="2"/>
  <c r="AP294" i="2"/>
  <c r="AC294" i="2"/>
  <c r="U298" i="2"/>
  <c r="AI298" i="2"/>
  <c r="AN298" i="2"/>
  <c r="W298" i="2"/>
  <c r="AA298" i="2"/>
  <c r="AC298" i="2"/>
  <c r="AL298" i="2"/>
  <c r="AB298" i="2"/>
  <c r="S298" i="2"/>
  <c r="AD298" i="2"/>
  <c r="AO298" i="2"/>
  <c r="AM298" i="2"/>
  <c r="X298" i="2"/>
  <c r="T298" i="2"/>
  <c r="Y298" i="2"/>
  <c r="AH298" i="2"/>
  <c r="V298" i="2"/>
  <c r="AG298" i="2"/>
  <c r="AE298" i="2"/>
  <c r="AK298" i="2"/>
  <c r="AJ298" i="2"/>
  <c r="AF298" i="2"/>
  <c r="Z298" i="2"/>
  <c r="AP298" i="2"/>
  <c r="AQ298" i="2"/>
  <c r="CA303" i="2"/>
  <c r="DJ303" i="2" s="1"/>
  <c r="DU294" i="2"/>
  <c r="CH294" i="2" s="1"/>
  <c r="DU298" i="2"/>
  <c r="CH298" i="2" s="1"/>
  <c r="H302" i="27"/>
  <c r="L302" i="27" s="1"/>
  <c r="M302" i="27" s="1"/>
  <c r="N302" i="27" s="1"/>
  <c r="BQ302" i="2"/>
  <c r="BW302" i="2" s="1"/>
  <c r="BP302" i="2"/>
  <c r="BV302" i="2" s="1"/>
  <c r="BO302" i="2"/>
  <c r="BU302" i="2" s="1"/>
  <c r="AX302" i="2"/>
  <c r="G302" i="27" s="1"/>
  <c r="DC302" i="2"/>
  <c r="DT302" i="2"/>
  <c r="O302" i="7"/>
  <c r="F405" i="17" s="1"/>
  <c r="DQ302" i="2"/>
  <c r="BQ303" i="2"/>
  <c r="BW303" i="2" s="1"/>
  <c r="AX303" i="2"/>
  <c r="G303" i="27" s="1"/>
  <c r="H303" i="27"/>
  <c r="L303" i="27" s="1"/>
  <c r="M303" i="27" s="1"/>
  <c r="N303" i="27" s="1"/>
  <c r="BO303" i="2"/>
  <c r="BU303" i="2" s="1"/>
  <c r="BP303" i="2"/>
  <c r="BV303" i="2" s="1"/>
  <c r="O303" i="7"/>
  <c r="F406" i="17" s="1"/>
  <c r="DT303" i="2"/>
  <c r="DQ303" i="2"/>
  <c r="DC303" i="2"/>
  <c r="H41" i="13"/>
  <c r="P303" i="2" l="1"/>
  <c r="R303" i="2"/>
  <c r="P302" i="2"/>
  <c r="R302" i="2"/>
  <c r="AN14" i="1"/>
  <c r="AO14" i="1" s="1"/>
  <c r="AP14" i="1" s="1"/>
  <c r="AQ14" i="1" s="1"/>
  <c r="AR14" i="1" s="1"/>
  <c r="AS14" i="1" s="1"/>
  <c r="AT14" i="1" s="1"/>
  <c r="AU14" i="1" s="1"/>
  <c r="AV14" i="1" s="1"/>
  <c r="AW14" i="1" s="1"/>
  <c r="AX14" i="1" s="1"/>
  <c r="AY14" i="1" s="1"/>
  <c r="AN2" i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P302" i="7"/>
  <c r="P303" i="7"/>
  <c r="AT304" i="2"/>
  <c r="AW304" i="2"/>
  <c r="G304" i="7" s="1"/>
  <c r="W304" i="7"/>
  <c r="J407" i="17" s="1"/>
  <c r="CF304" i="2"/>
  <c r="CB302" i="2"/>
  <c r="DK302" i="2" s="1"/>
  <c r="AR294" i="2"/>
  <c r="AT294" i="2" s="1"/>
  <c r="AR298" i="2"/>
  <c r="AT298" i="2" s="1"/>
  <c r="CB303" i="2"/>
  <c r="DK303" i="2" s="1"/>
  <c r="AM6" i="23"/>
  <c r="AN6" i="23" s="1"/>
  <c r="AO6" i="23" s="1"/>
  <c r="AP6" i="23" s="1"/>
  <c r="AQ6" i="23" s="1"/>
  <c r="AR6" i="23" s="1"/>
  <c r="AS6" i="23" s="1"/>
  <c r="AT6" i="23" s="1"/>
  <c r="AU6" i="23" s="1"/>
  <c r="AV6" i="23" s="1"/>
  <c r="AW6" i="23" s="1"/>
  <c r="AX6" i="23" s="1"/>
  <c r="AY6" i="23" s="1"/>
  <c r="AM7" i="23"/>
  <c r="AN7" i="23" s="1"/>
  <c r="AO7" i="23" s="1"/>
  <c r="AP7" i="23" s="1"/>
  <c r="AQ7" i="23" s="1"/>
  <c r="AR7" i="23" s="1"/>
  <c r="AS7" i="23" s="1"/>
  <c r="AT7" i="23" s="1"/>
  <c r="AU7" i="23" s="1"/>
  <c r="AV7" i="23" s="1"/>
  <c r="AW7" i="23" s="1"/>
  <c r="AX7" i="23" s="1"/>
  <c r="AY7" i="23" s="1"/>
  <c r="AM4" i="23"/>
  <c r="AN4" i="23" s="1"/>
  <c r="AO4" i="23" s="1"/>
  <c r="AP4" i="23" s="1"/>
  <c r="AQ4" i="23" s="1"/>
  <c r="AR4" i="23" s="1"/>
  <c r="AS4" i="23" s="1"/>
  <c r="AT4" i="23" s="1"/>
  <c r="AU4" i="23" s="1"/>
  <c r="AV4" i="23" s="1"/>
  <c r="AW4" i="23" s="1"/>
  <c r="AX4" i="23" s="1"/>
  <c r="AY4" i="23" s="1"/>
  <c r="AM8" i="23"/>
  <c r="AN8" i="23" s="1"/>
  <c r="AO8" i="23" s="1"/>
  <c r="AP8" i="23" s="1"/>
  <c r="AQ8" i="23" s="1"/>
  <c r="AR8" i="23" s="1"/>
  <c r="AS8" i="23" s="1"/>
  <c r="AT8" i="23" s="1"/>
  <c r="AU8" i="23" s="1"/>
  <c r="AV8" i="23" s="1"/>
  <c r="AW8" i="23" s="1"/>
  <c r="AX8" i="23" s="1"/>
  <c r="AY8" i="23" s="1"/>
  <c r="D41" i="13"/>
  <c r="W294" i="7" l="1"/>
  <c r="J397" i="17" s="1"/>
  <c r="AM4" i="21"/>
  <c r="AN4" i="21" s="1"/>
  <c r="AO4" i="21" s="1"/>
  <c r="AP4" i="21" s="1"/>
  <c r="AQ4" i="21" s="1"/>
  <c r="AR4" i="21" s="1"/>
  <c r="AS4" i="21" s="1"/>
  <c r="AT4" i="21" s="1"/>
  <c r="AU4" i="21" s="1"/>
  <c r="AV4" i="21" s="1"/>
  <c r="AW4" i="21" s="1"/>
  <c r="AX4" i="21" s="1"/>
  <c r="AY4" i="21" s="1"/>
  <c r="AM4" i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AM8" i="21"/>
  <c r="AN8" i="21" s="1"/>
  <c r="AO8" i="21" s="1"/>
  <c r="AP8" i="21" s="1"/>
  <c r="AQ8" i="21" s="1"/>
  <c r="AR8" i="21" s="1"/>
  <c r="AS8" i="21" s="1"/>
  <c r="AT8" i="21" s="1"/>
  <c r="AU8" i="21" s="1"/>
  <c r="AV8" i="21" s="1"/>
  <c r="AW8" i="21" s="1"/>
  <c r="AX8" i="21" s="1"/>
  <c r="AY8" i="21" s="1"/>
  <c r="AM8" i="1"/>
  <c r="AN8" i="1" s="1"/>
  <c r="AO8" i="1" s="1"/>
  <c r="AP8" i="1" s="1"/>
  <c r="AQ8" i="1" s="1"/>
  <c r="AR8" i="1" s="1"/>
  <c r="AS8" i="1" s="1"/>
  <c r="AT8" i="1" s="1"/>
  <c r="AU8" i="1" s="1"/>
  <c r="AV8" i="1" s="1"/>
  <c r="AW8" i="1" s="1"/>
  <c r="AX8" i="1" s="1"/>
  <c r="AY8" i="1" s="1"/>
  <c r="AZ8" i="1" s="1"/>
  <c r="AM6" i="21"/>
  <c r="AN6" i="21" s="1"/>
  <c r="AO6" i="21" s="1"/>
  <c r="AP6" i="21" s="1"/>
  <c r="AQ6" i="21" s="1"/>
  <c r="AR6" i="21" s="1"/>
  <c r="AS6" i="21" s="1"/>
  <c r="AT6" i="21" s="1"/>
  <c r="AU6" i="21" s="1"/>
  <c r="AV6" i="21" s="1"/>
  <c r="AW6" i="21" s="1"/>
  <c r="AX6" i="21" s="1"/>
  <c r="AY6" i="21" s="1"/>
  <c r="AM6" i="1"/>
  <c r="AM7" i="21"/>
  <c r="AN7" i="21" s="1"/>
  <c r="AO7" i="21" s="1"/>
  <c r="AP7" i="21" s="1"/>
  <c r="AQ7" i="21" s="1"/>
  <c r="AR7" i="21" s="1"/>
  <c r="AS7" i="21" s="1"/>
  <c r="AT7" i="21" s="1"/>
  <c r="AU7" i="21" s="1"/>
  <c r="AV7" i="21" s="1"/>
  <c r="AW7" i="21" s="1"/>
  <c r="AX7" i="21" s="1"/>
  <c r="AY7" i="21" s="1"/>
  <c r="AM7" i="1"/>
  <c r="AZ2" i="1"/>
  <c r="AZ14" i="1"/>
  <c r="CF298" i="2"/>
  <c r="W298" i="7"/>
  <c r="J401" i="17" s="1"/>
  <c r="AW298" i="2"/>
  <c r="G298" i="7" s="1"/>
  <c r="CF294" i="2"/>
  <c r="DR294" i="2" s="1"/>
  <c r="AW294" i="2"/>
  <c r="G294" i="7" s="1"/>
  <c r="O302" i="6"/>
  <c r="CC302" i="2"/>
  <c r="DL302" i="2"/>
  <c r="DM302" i="2" s="1"/>
  <c r="V302" i="7" s="1"/>
  <c r="Q302" i="7"/>
  <c r="G405" i="17" s="1"/>
  <c r="DS304" i="2"/>
  <c r="DB304" i="2"/>
  <c r="DR304" i="2"/>
  <c r="X304" i="7"/>
  <c r="K407" i="17" s="1"/>
  <c r="CG304" i="2"/>
  <c r="AS304" i="2"/>
  <c r="BL304" i="2" s="1"/>
  <c r="BN304" i="2" s="1"/>
  <c r="AY304" i="2"/>
  <c r="H304" i="7" s="1"/>
  <c r="CD302" i="2"/>
  <c r="CG298" i="2"/>
  <c r="O298" i="7" s="1"/>
  <c r="F401" i="17" s="1"/>
  <c r="X298" i="7"/>
  <c r="K401" i="17" s="1"/>
  <c r="AY298" i="2"/>
  <c r="H298" i="7" s="1"/>
  <c r="AS298" i="2"/>
  <c r="BL298" i="2" s="1"/>
  <c r="BN298" i="2" s="1"/>
  <c r="DB298" i="2"/>
  <c r="DS298" i="2"/>
  <c r="DR298" i="2"/>
  <c r="CG294" i="2"/>
  <c r="X294" i="7"/>
  <c r="K397" i="17" s="1"/>
  <c r="AS294" i="2"/>
  <c r="BL294" i="2" s="1"/>
  <c r="AY294" i="2"/>
  <c r="H294" i="7" s="1"/>
  <c r="CD303" i="2"/>
  <c r="DL303" i="2"/>
  <c r="DM303" i="2" s="1"/>
  <c r="O303" i="6"/>
  <c r="Q303" i="7"/>
  <c r="G406" i="17" s="1"/>
  <c r="CC303" i="2"/>
  <c r="F45" i="13"/>
  <c r="G41" i="13"/>
  <c r="E41" i="13"/>
  <c r="DS294" i="2" l="1"/>
  <c r="CA294" i="2" s="1"/>
  <c r="DJ294" i="2" s="1"/>
  <c r="DB294" i="2"/>
  <c r="U302" i="7"/>
  <c r="P277" i="25"/>
  <c r="L277" i="25" s="1"/>
  <c r="R264" i="25"/>
  <c r="M264" i="25" s="1"/>
  <c r="R237" i="25"/>
  <c r="M237" i="25" s="1"/>
  <c r="R95" i="25"/>
  <c r="M95" i="25" s="1"/>
  <c r="P124" i="25"/>
  <c r="L124" i="25" s="1"/>
  <c r="P244" i="25"/>
  <c r="L244" i="25" s="1"/>
  <c r="R20" i="25"/>
  <c r="M20" i="25" s="1"/>
  <c r="P146" i="25"/>
  <c r="L146" i="25" s="1"/>
  <c r="P49" i="25"/>
  <c r="L49" i="25" s="1"/>
  <c r="R81" i="25"/>
  <c r="M81" i="25" s="1"/>
  <c r="P41" i="25"/>
  <c r="L41" i="25" s="1"/>
  <c r="P167" i="25"/>
  <c r="L167" i="25" s="1"/>
  <c r="R270" i="25"/>
  <c r="M270" i="25" s="1"/>
  <c r="P37" i="25"/>
  <c r="L37" i="25" s="1"/>
  <c r="R209" i="25"/>
  <c r="M209" i="25" s="1"/>
  <c r="R131" i="25"/>
  <c r="M131" i="25" s="1"/>
  <c r="R65" i="25"/>
  <c r="M65" i="25" s="1"/>
  <c r="R118" i="25"/>
  <c r="M118" i="25" s="1"/>
  <c r="P228" i="25"/>
  <c r="L228" i="25" s="1"/>
  <c r="R149" i="25"/>
  <c r="M149" i="25" s="1"/>
  <c r="BA8" i="1"/>
  <c r="P303" i="25"/>
  <c r="L303" i="25" s="1"/>
  <c r="P88" i="25"/>
  <c r="L88" i="25" s="1"/>
  <c r="R218" i="25"/>
  <c r="M218" i="25" s="1"/>
  <c r="P72" i="25"/>
  <c r="L72" i="25" s="1"/>
  <c r="P288" i="25"/>
  <c r="L288" i="25" s="1"/>
  <c r="P184" i="25"/>
  <c r="L184" i="25" s="1"/>
  <c r="P3" i="25"/>
  <c r="L3" i="25" s="1"/>
  <c r="R198" i="25"/>
  <c r="M198" i="25" s="1"/>
  <c r="P217" i="25"/>
  <c r="L217" i="25" s="1"/>
  <c r="R174" i="25"/>
  <c r="M174" i="25" s="1"/>
  <c r="R158" i="25"/>
  <c r="M158" i="25" s="1"/>
  <c r="R30" i="25"/>
  <c r="M30" i="25" s="1"/>
  <c r="R296" i="25"/>
  <c r="M296" i="25" s="1"/>
  <c r="P103" i="25"/>
  <c r="L103" i="25" s="1"/>
  <c r="P292" i="25"/>
  <c r="L292" i="25" s="1"/>
  <c r="R188" i="25"/>
  <c r="M188" i="25" s="1"/>
  <c r="P149" i="25"/>
  <c r="L149" i="25" s="1"/>
  <c r="N149" i="25" s="1"/>
  <c r="AQ149" i="25" s="1"/>
  <c r="CH149" i="25" s="1"/>
  <c r="AR149" i="25" s="1"/>
  <c r="AT149" i="25" s="1"/>
  <c r="AS149" i="25" s="1"/>
  <c r="J149" i="25" s="1"/>
  <c r="R207" i="25"/>
  <c r="M207" i="25" s="1"/>
  <c r="R248" i="25"/>
  <c r="M248" i="25" s="1"/>
  <c r="P86" i="25"/>
  <c r="L86" i="25" s="1"/>
  <c r="R168" i="25"/>
  <c r="M168" i="25" s="1"/>
  <c r="R9" i="25"/>
  <c r="M9" i="25" s="1"/>
  <c r="R108" i="25"/>
  <c r="M108" i="25" s="1"/>
  <c r="R258" i="25"/>
  <c r="M258" i="25" s="1"/>
  <c r="P29" i="25"/>
  <c r="L29" i="25" s="1"/>
  <c r="R241" i="25"/>
  <c r="M241" i="25" s="1"/>
  <c r="R23" i="25"/>
  <c r="M23" i="25" s="1"/>
  <c r="R303" i="25"/>
  <c r="M303" i="25" s="1"/>
  <c r="N303" i="25" s="1"/>
  <c r="AQ303" i="25" s="1"/>
  <c r="CH303" i="25" s="1"/>
  <c r="AR303" i="25" s="1"/>
  <c r="AT303" i="25" s="1"/>
  <c r="AS303" i="25" s="1"/>
  <c r="J303" i="25" s="1"/>
  <c r="R75" i="25"/>
  <c r="M75" i="25" s="1"/>
  <c r="R38" i="25"/>
  <c r="M38" i="25" s="1"/>
  <c r="P252" i="25"/>
  <c r="L252" i="25" s="1"/>
  <c r="P226" i="25"/>
  <c r="L226" i="25" s="1"/>
  <c r="R58" i="25"/>
  <c r="M58" i="25" s="1"/>
  <c r="P113" i="25"/>
  <c r="L113" i="25" s="1"/>
  <c r="R139" i="25"/>
  <c r="M139" i="25" s="1"/>
  <c r="P66" i="25"/>
  <c r="L66" i="25" s="1"/>
  <c r="P15" i="25"/>
  <c r="L15" i="25" s="1"/>
  <c r="P137" i="25"/>
  <c r="L137" i="25" s="1"/>
  <c r="P177" i="25"/>
  <c r="L177" i="25" s="1"/>
  <c r="P265" i="25"/>
  <c r="L265" i="25" s="1"/>
  <c r="P98" i="25"/>
  <c r="L98" i="25" s="1"/>
  <c r="R221" i="25"/>
  <c r="M221" i="25" s="1"/>
  <c r="R122" i="25"/>
  <c r="M122" i="25" s="1"/>
  <c r="P50" i="25"/>
  <c r="L50" i="25" s="1"/>
  <c r="R282" i="25"/>
  <c r="M282" i="25" s="1"/>
  <c r="P156" i="25"/>
  <c r="L156" i="25" s="1"/>
  <c r="P215" i="25"/>
  <c r="L215" i="25" s="1"/>
  <c r="P191" i="25"/>
  <c r="L191" i="25" s="1"/>
  <c r="BA4" i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N6" i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P47" i="25"/>
  <c r="L47" i="25" s="1"/>
  <c r="P256" i="25"/>
  <c r="L256" i="25" s="1"/>
  <c r="P74" i="25"/>
  <c r="L74" i="25" s="1"/>
  <c r="R21" i="25"/>
  <c r="M21" i="25" s="1"/>
  <c r="R222" i="25"/>
  <c r="M222" i="25" s="1"/>
  <c r="R146" i="25"/>
  <c r="M146" i="25" s="1"/>
  <c r="N146" i="25" s="1"/>
  <c r="AQ146" i="25" s="1"/>
  <c r="CH146" i="25" s="1"/>
  <c r="AR146" i="25" s="1"/>
  <c r="AT146" i="25" s="1"/>
  <c r="AS146" i="25" s="1"/>
  <c r="P296" i="25"/>
  <c r="L296" i="25" s="1"/>
  <c r="R63" i="25"/>
  <c r="M63" i="25" s="1"/>
  <c r="R76" i="25"/>
  <c r="M76" i="25" s="1"/>
  <c r="P148" i="25"/>
  <c r="L148" i="25" s="1"/>
  <c r="R189" i="25"/>
  <c r="M189" i="25" s="1"/>
  <c r="P193" i="25"/>
  <c r="L193" i="25" s="1"/>
  <c r="P248" i="25"/>
  <c r="L248" i="25" s="1"/>
  <c r="N248" i="25" s="1"/>
  <c r="AQ248" i="25" s="1"/>
  <c r="CH248" i="25" s="1"/>
  <c r="AR248" i="25" s="1"/>
  <c r="AT248" i="25" s="1"/>
  <c r="AS248" i="25" s="1"/>
  <c r="J248" i="25" s="1"/>
  <c r="P114" i="25"/>
  <c r="L114" i="25" s="1"/>
  <c r="P89" i="25"/>
  <c r="L89" i="25" s="1"/>
  <c r="P230" i="25"/>
  <c r="L230" i="25" s="1"/>
  <c r="R98" i="25"/>
  <c r="M98" i="25" s="1"/>
  <c r="N98" i="25" s="1"/>
  <c r="AQ98" i="25" s="1"/>
  <c r="CH98" i="25" s="1"/>
  <c r="AR98" i="25" s="1"/>
  <c r="AT98" i="25" s="1"/>
  <c r="AS98" i="25" s="1"/>
  <c r="J98" i="25" s="1"/>
  <c r="R208" i="25"/>
  <c r="M208" i="25" s="1"/>
  <c r="R284" i="25"/>
  <c r="M284" i="25" s="1"/>
  <c r="BA14" i="1"/>
  <c r="R263" i="25"/>
  <c r="M263" i="25" s="1"/>
  <c r="R235" i="25"/>
  <c r="M235" i="25" s="1"/>
  <c r="P178" i="25"/>
  <c r="L178" i="25" s="1"/>
  <c r="P52" i="25"/>
  <c r="L52" i="25" s="1"/>
  <c r="P268" i="25"/>
  <c r="L268" i="25" s="1"/>
  <c r="R173" i="25"/>
  <c r="M173" i="25" s="1"/>
  <c r="P13" i="25"/>
  <c r="L13" i="25" s="1"/>
  <c r="P159" i="25"/>
  <c r="L159" i="25" s="1"/>
  <c r="P250" i="25"/>
  <c r="L250" i="25" s="1"/>
  <c r="R126" i="25"/>
  <c r="M126" i="25" s="1"/>
  <c r="R45" i="25"/>
  <c r="M45" i="25" s="1"/>
  <c r="R8" i="25"/>
  <c r="M8" i="25" s="1"/>
  <c r="P132" i="25"/>
  <c r="L132" i="25" s="1"/>
  <c r="R106" i="25"/>
  <c r="M106" i="25" s="1"/>
  <c r="R301" i="25"/>
  <c r="M301" i="25" s="1"/>
  <c r="R79" i="25"/>
  <c r="M79" i="25" s="1"/>
  <c r="R7" i="25"/>
  <c r="M7" i="25" s="1"/>
  <c r="P174" i="25"/>
  <c r="L174" i="25" s="1"/>
  <c r="N174" i="25" s="1"/>
  <c r="AQ174" i="25" s="1"/>
  <c r="CH174" i="25" s="1"/>
  <c r="AR174" i="25" s="1"/>
  <c r="AT174" i="25" s="1"/>
  <c r="AS174" i="25" s="1"/>
  <c r="J174" i="25" s="1"/>
  <c r="BA2" i="1"/>
  <c r="R101" i="25"/>
  <c r="M101" i="25" s="1"/>
  <c r="P301" i="25"/>
  <c r="L301" i="25" s="1"/>
  <c r="R136" i="25"/>
  <c r="M136" i="25" s="1"/>
  <c r="R205" i="25"/>
  <c r="M205" i="25" s="1"/>
  <c r="R115" i="25"/>
  <c r="M115" i="25" s="1"/>
  <c r="P109" i="25"/>
  <c r="L109" i="25" s="1"/>
  <c r="R37" i="25"/>
  <c r="M37" i="25" s="1"/>
  <c r="N37" i="25" s="1"/>
  <c r="AQ37" i="25" s="1"/>
  <c r="CH37" i="25" s="1"/>
  <c r="AR37" i="25" s="1"/>
  <c r="AT37" i="25" s="1"/>
  <c r="AS37" i="25" s="1"/>
  <c r="J37" i="25" s="1"/>
  <c r="P51" i="25"/>
  <c r="L51" i="25" s="1"/>
  <c r="P157" i="25"/>
  <c r="L157" i="25" s="1"/>
  <c r="R60" i="25"/>
  <c r="M60" i="25" s="1"/>
  <c r="R265" i="25"/>
  <c r="M265" i="25" s="1"/>
  <c r="N265" i="25" s="1"/>
  <c r="AQ265" i="25" s="1"/>
  <c r="CH265" i="25" s="1"/>
  <c r="AR265" i="25" s="1"/>
  <c r="AT265" i="25" s="1"/>
  <c r="AS265" i="25" s="1"/>
  <c r="J265" i="25" s="1"/>
  <c r="R238" i="25"/>
  <c r="M238" i="25" s="1"/>
  <c r="R185" i="25"/>
  <c r="M185" i="25" s="1"/>
  <c r="P90" i="25"/>
  <c r="L90" i="25" s="1"/>
  <c r="P257" i="25"/>
  <c r="L257" i="25" s="1"/>
  <c r="P70" i="25"/>
  <c r="L70" i="25" s="1"/>
  <c r="P32" i="25"/>
  <c r="L32" i="25" s="1"/>
  <c r="R165" i="25"/>
  <c r="M165" i="25" s="1"/>
  <c r="P192" i="25"/>
  <c r="L192" i="25" s="1"/>
  <c r="P245" i="25"/>
  <c r="L245" i="25" s="1"/>
  <c r="R274" i="25"/>
  <c r="M274" i="25" s="1"/>
  <c r="P12" i="25"/>
  <c r="L12" i="25" s="1"/>
  <c r="P227" i="25"/>
  <c r="L227" i="25" s="1"/>
  <c r="R44" i="25"/>
  <c r="M44" i="25" s="1"/>
  <c r="R219" i="25"/>
  <c r="M219" i="25" s="1"/>
  <c r="P212" i="25"/>
  <c r="L212" i="25" s="1"/>
  <c r="P286" i="25"/>
  <c r="L286" i="25" s="1"/>
  <c r="P122" i="25"/>
  <c r="L122" i="25" s="1"/>
  <c r="N122" i="25" s="1"/>
  <c r="AQ122" i="25" s="1"/>
  <c r="CH122" i="25" s="1"/>
  <c r="AR122" i="25" s="1"/>
  <c r="AT122" i="25" s="1"/>
  <c r="AS122" i="25" s="1"/>
  <c r="J122" i="25" s="1"/>
  <c r="R148" i="25"/>
  <c r="M148" i="25" s="1"/>
  <c r="N148" i="25" s="1"/>
  <c r="AQ148" i="25" s="1"/>
  <c r="CH148" i="25" s="1"/>
  <c r="AR148" i="25" s="1"/>
  <c r="AT148" i="25" s="1"/>
  <c r="AS148" i="25" s="1"/>
  <c r="J148" i="25" s="1"/>
  <c r="P141" i="25"/>
  <c r="L141" i="25" s="1"/>
  <c r="R293" i="25"/>
  <c r="M293" i="25" s="1"/>
  <c r="CJ302" i="2"/>
  <c r="CR302" i="2" s="1"/>
  <c r="R302" i="7"/>
  <c r="H405" i="17" s="1"/>
  <c r="CI302" i="2"/>
  <c r="CK302" i="2" s="1"/>
  <c r="S302" i="7"/>
  <c r="I405" i="17" s="1"/>
  <c r="Q302" i="6"/>
  <c r="AX304" i="2"/>
  <c r="G304" i="27" s="1"/>
  <c r="BQ304" i="2"/>
  <c r="BW304" i="2" s="1"/>
  <c r="BP304" i="2"/>
  <c r="BV304" i="2" s="1"/>
  <c r="BO304" i="2"/>
  <c r="BU304" i="2" s="1"/>
  <c r="H304" i="27"/>
  <c r="L304" i="27" s="1"/>
  <c r="M304" i="27" s="1"/>
  <c r="N304" i="27" s="1"/>
  <c r="DQ304" i="2"/>
  <c r="DT304" i="2"/>
  <c r="CB304" i="2" s="1"/>
  <c r="DK304" i="2" s="1"/>
  <c r="DC304" i="2"/>
  <c r="O304" i="7"/>
  <c r="F407" i="17" s="1"/>
  <c r="CA304" i="2"/>
  <c r="DJ304" i="2" s="1"/>
  <c r="CA298" i="2"/>
  <c r="DJ298" i="2" s="1"/>
  <c r="BN294" i="2"/>
  <c r="DC294" i="2"/>
  <c r="DT294" i="2"/>
  <c r="O294" i="7"/>
  <c r="F397" i="17" s="1"/>
  <c r="DQ294" i="2"/>
  <c r="AX294" i="2"/>
  <c r="G294" i="27" s="1"/>
  <c r="BP294" i="2"/>
  <c r="BV294" i="2" s="1"/>
  <c r="BO294" i="2"/>
  <c r="BU294" i="2" s="1"/>
  <c r="BQ294" i="2"/>
  <c r="BW294" i="2" s="1"/>
  <c r="H294" i="27"/>
  <c r="L294" i="27" s="1"/>
  <c r="M294" i="27" s="1"/>
  <c r="N294" i="27" s="1"/>
  <c r="P294" i="7"/>
  <c r="BQ298" i="2"/>
  <c r="BW298" i="2" s="1"/>
  <c r="BO298" i="2"/>
  <c r="BU298" i="2" s="1"/>
  <c r="H298" i="27"/>
  <c r="L298" i="27" s="1"/>
  <c r="M298" i="27" s="1"/>
  <c r="N298" i="27" s="1"/>
  <c r="AX298" i="2"/>
  <c r="G298" i="27" s="1"/>
  <c r="BP298" i="2"/>
  <c r="BV298" i="2" s="1"/>
  <c r="DQ298" i="2"/>
  <c r="DC298" i="2"/>
  <c r="DT298" i="2"/>
  <c r="CB298" i="2" s="1"/>
  <c r="DK298" i="2" s="1"/>
  <c r="S303" i="7"/>
  <c r="V303" i="7"/>
  <c r="U303" i="7"/>
  <c r="Q303" i="6"/>
  <c r="R303" i="7"/>
  <c r="H406" i="17" s="1"/>
  <c r="CI303" i="2"/>
  <c r="CJ303" i="2"/>
  <c r="D45" i="13"/>
  <c r="CX302" i="2" l="1"/>
  <c r="N296" i="25"/>
  <c r="AQ296" i="25" s="1"/>
  <c r="CH296" i="25" s="1"/>
  <c r="AR296" i="25" s="1"/>
  <c r="AT296" i="25" s="1"/>
  <c r="AS296" i="25" s="1"/>
  <c r="J296" i="25" s="1"/>
  <c r="DD296" i="25" s="1"/>
  <c r="R304" i="2"/>
  <c r="P304" i="2"/>
  <c r="CL302" i="2"/>
  <c r="CW302" i="2"/>
  <c r="CS302" i="2"/>
  <c r="BJ149" i="25"/>
  <c r="DF149" i="25"/>
  <c r="DD149" i="25"/>
  <c r="DH149" i="25"/>
  <c r="BI149" i="25"/>
  <c r="DE149" i="25"/>
  <c r="DI149" i="25"/>
  <c r="BK149" i="25"/>
  <c r="DG149" i="25"/>
  <c r="DE303" i="25"/>
  <c r="DG303" i="25"/>
  <c r="DI303" i="25"/>
  <c r="DD303" i="25"/>
  <c r="BJ303" i="25"/>
  <c r="BI303" i="25"/>
  <c r="BK303" i="25"/>
  <c r="DH303" i="25"/>
  <c r="DF303" i="25"/>
  <c r="P302" i="6"/>
  <c r="AV302" i="2" s="1"/>
  <c r="CM302" i="2"/>
  <c r="CO302" i="2"/>
  <c r="CU302" i="2"/>
  <c r="CT302" i="2"/>
  <c r="AZ6" i="1"/>
  <c r="AZ7" i="1"/>
  <c r="CQ302" i="2"/>
  <c r="CN302" i="2"/>
  <c r="CY302" i="2"/>
  <c r="BI174" i="25"/>
  <c r="DF174" i="25"/>
  <c r="BJ174" i="25"/>
  <c r="BK174" i="25"/>
  <c r="DG174" i="25"/>
  <c r="DI174" i="25"/>
  <c r="DE174" i="25"/>
  <c r="DD174" i="25"/>
  <c r="DH174" i="25"/>
  <c r="CV302" i="2"/>
  <c r="CZ302" i="2"/>
  <c r="DE98" i="25"/>
  <c r="DH98" i="25"/>
  <c r="BK98" i="25"/>
  <c r="DG98" i="25"/>
  <c r="DD98" i="25"/>
  <c r="BJ98" i="25"/>
  <c r="DI98" i="25"/>
  <c r="BI98" i="25"/>
  <c r="DF98" i="25"/>
  <c r="CP302" i="2"/>
  <c r="N301" i="25"/>
  <c r="AQ301" i="25" s="1"/>
  <c r="CH301" i="25" s="1"/>
  <c r="AR301" i="25" s="1"/>
  <c r="AT301" i="25" s="1"/>
  <c r="AS301" i="25" s="1"/>
  <c r="J301" i="25" s="1"/>
  <c r="DD248" i="25"/>
  <c r="DI248" i="25"/>
  <c r="BI248" i="25"/>
  <c r="DF248" i="25"/>
  <c r="DE248" i="25"/>
  <c r="BJ248" i="25"/>
  <c r="DG248" i="25"/>
  <c r="DH248" i="25"/>
  <c r="BK248" i="25"/>
  <c r="DH265" i="25"/>
  <c r="DD265" i="25"/>
  <c r="BK265" i="25"/>
  <c r="BJ265" i="25"/>
  <c r="DI265" i="25"/>
  <c r="BI265" i="25"/>
  <c r="DG265" i="25"/>
  <c r="DF265" i="25"/>
  <c r="DE265" i="25"/>
  <c r="BJ148" i="25"/>
  <c r="DD148" i="25"/>
  <c r="DG148" i="25"/>
  <c r="BK148" i="25"/>
  <c r="DI148" i="25"/>
  <c r="BI148" i="25"/>
  <c r="DF148" i="25"/>
  <c r="DH148" i="25"/>
  <c r="DE148" i="25"/>
  <c r="DD122" i="25"/>
  <c r="DG122" i="25"/>
  <c r="DE122" i="25"/>
  <c r="BK122" i="25"/>
  <c r="DI122" i="25"/>
  <c r="BJ122" i="25"/>
  <c r="DH122" i="25"/>
  <c r="BI122" i="25"/>
  <c r="DF122" i="25"/>
  <c r="BK37" i="25"/>
  <c r="DI37" i="25"/>
  <c r="BI37" i="25"/>
  <c r="DD37" i="25"/>
  <c r="BJ37" i="25"/>
  <c r="DF37" i="25"/>
  <c r="DE37" i="25"/>
  <c r="DH37" i="25"/>
  <c r="DG37" i="25"/>
  <c r="BI296" i="25"/>
  <c r="T302" i="7"/>
  <c r="P304" i="7"/>
  <c r="CC304" i="2"/>
  <c r="CD304" i="2"/>
  <c r="DL304" i="2"/>
  <c r="DM304" i="2" s="1"/>
  <c r="O304" i="6"/>
  <c r="Q304" i="7"/>
  <c r="AM13" i="23"/>
  <c r="AN13" i="23" s="1"/>
  <c r="AO13" i="23" s="1"/>
  <c r="AP13" i="23" s="1"/>
  <c r="AQ13" i="23" s="1"/>
  <c r="AR13" i="23" s="1"/>
  <c r="AS13" i="23" s="1"/>
  <c r="AT13" i="23" s="1"/>
  <c r="AU13" i="23" s="1"/>
  <c r="AV13" i="23" s="1"/>
  <c r="AW13" i="23" s="1"/>
  <c r="AX13" i="23" s="1"/>
  <c r="AY13" i="23" s="1"/>
  <c r="AM9" i="23"/>
  <c r="AN9" i="23" s="1"/>
  <c r="AO9" i="23" s="1"/>
  <c r="AP9" i="23" s="1"/>
  <c r="AQ9" i="23" s="1"/>
  <c r="AR9" i="23" s="1"/>
  <c r="AS9" i="23" s="1"/>
  <c r="AT9" i="23" s="1"/>
  <c r="AU9" i="23" s="1"/>
  <c r="AV9" i="23" s="1"/>
  <c r="AW9" i="23" s="1"/>
  <c r="AX9" i="23" s="1"/>
  <c r="AY9" i="23" s="1"/>
  <c r="R298" i="2"/>
  <c r="P298" i="2"/>
  <c r="P298" i="7"/>
  <c r="P294" i="2"/>
  <c r="R294" i="2"/>
  <c r="CB294" i="2"/>
  <c r="DK294" i="2" s="1"/>
  <c r="AL16" i="23"/>
  <c r="AL17" i="23"/>
  <c r="DO311" i="2"/>
  <c r="DN311" i="2" s="1"/>
  <c r="DU311" i="2" s="1"/>
  <c r="CH311" i="2" s="1"/>
  <c r="AR311" i="2" s="1"/>
  <c r="DO309" i="2"/>
  <c r="DN309" i="2" s="1"/>
  <c r="DU309" i="2" s="1"/>
  <c r="CH309" i="2" s="1"/>
  <c r="AR309" i="2" s="1"/>
  <c r="DO306" i="2"/>
  <c r="DO307" i="2"/>
  <c r="AL11" i="23"/>
  <c r="DO310" i="2"/>
  <c r="DN310" i="2" s="1"/>
  <c r="DU310" i="2" s="1"/>
  <c r="CH310" i="2" s="1"/>
  <c r="AR310" i="2" s="1"/>
  <c r="AL12" i="23"/>
  <c r="DO308" i="2"/>
  <c r="DN308" i="2" s="1"/>
  <c r="DU308" i="2" s="1"/>
  <c r="CH308" i="2" s="1"/>
  <c r="AR308" i="2" s="1"/>
  <c r="CD298" i="2"/>
  <c r="CC298" i="2"/>
  <c r="Q298" i="7"/>
  <c r="O298" i="6"/>
  <c r="DL298" i="2"/>
  <c r="DM298" i="2" s="1"/>
  <c r="CN303" i="2"/>
  <c r="CL303" i="2"/>
  <c r="CV303" i="2"/>
  <c r="CX303" i="2"/>
  <c r="CR303" i="2"/>
  <c r="CT303" i="2"/>
  <c r="CP303" i="2"/>
  <c r="CZ303" i="2"/>
  <c r="CM303" i="2"/>
  <c r="CY303" i="2"/>
  <c r="CW303" i="2"/>
  <c r="CK303" i="2"/>
  <c r="CQ303" i="2"/>
  <c r="CU303" i="2"/>
  <c r="CO303" i="2"/>
  <c r="P303" i="6"/>
  <c r="AV303" i="2" s="1"/>
  <c r="I406" i="17"/>
  <c r="CS303" i="2"/>
  <c r="G45" i="13"/>
  <c r="DF296" i="25" l="1"/>
  <c r="DE296" i="25"/>
  <c r="DG296" i="25"/>
  <c r="DI296" i="25"/>
  <c r="BJ296" i="25"/>
  <c r="BK296" i="25"/>
  <c r="DH296" i="25"/>
  <c r="AM9" i="21"/>
  <c r="AN9" i="21" s="1"/>
  <c r="AO9" i="21" s="1"/>
  <c r="AP9" i="21" s="1"/>
  <c r="AQ9" i="21" s="1"/>
  <c r="AR9" i="21" s="1"/>
  <c r="AS9" i="21" s="1"/>
  <c r="AT9" i="21" s="1"/>
  <c r="AU9" i="21" s="1"/>
  <c r="AV9" i="21" s="1"/>
  <c r="AW9" i="21" s="1"/>
  <c r="AX9" i="21" s="1"/>
  <c r="AY9" i="21" s="1"/>
  <c r="AM9" i="1"/>
  <c r="AN9" i="1" s="1"/>
  <c r="AO9" i="1" s="1"/>
  <c r="AP9" i="1" s="1"/>
  <c r="AQ9" i="1" s="1"/>
  <c r="AR9" i="1" s="1"/>
  <c r="AS9" i="1" s="1"/>
  <c r="AT9" i="1" s="1"/>
  <c r="AU9" i="1" s="1"/>
  <c r="AV9" i="1" s="1"/>
  <c r="AW9" i="1" s="1"/>
  <c r="AX9" i="1" s="1"/>
  <c r="AY9" i="1" s="1"/>
  <c r="AM13" i="21"/>
  <c r="AN13" i="21" s="1"/>
  <c r="AO13" i="21" s="1"/>
  <c r="AP13" i="21" s="1"/>
  <c r="AQ13" i="21" s="1"/>
  <c r="AR13" i="21" s="1"/>
  <c r="AS13" i="21" s="1"/>
  <c r="AT13" i="21" s="1"/>
  <c r="AU13" i="21" s="1"/>
  <c r="AV13" i="21" s="1"/>
  <c r="AW13" i="21" s="1"/>
  <c r="AX13" i="21" s="1"/>
  <c r="AY13" i="21" s="1"/>
  <c r="AM13" i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R159" i="25"/>
  <c r="M159" i="25" s="1"/>
  <c r="N159" i="25" s="1"/>
  <c r="AQ159" i="25" s="1"/>
  <c r="CH159" i="25" s="1"/>
  <c r="AR159" i="25" s="1"/>
  <c r="AT159" i="25" s="1"/>
  <c r="AS159" i="25" s="1"/>
  <c r="J159" i="25" s="1"/>
  <c r="P87" i="25"/>
  <c r="L87" i="25" s="1"/>
  <c r="P283" i="25"/>
  <c r="L283" i="25" s="1"/>
  <c r="P179" i="25"/>
  <c r="L179" i="25" s="1"/>
  <c r="R27" i="25"/>
  <c r="M27" i="25" s="1"/>
  <c r="R113" i="25"/>
  <c r="M113" i="25" s="1"/>
  <c r="N113" i="25" s="1"/>
  <c r="AQ113" i="25" s="1"/>
  <c r="CH113" i="25" s="1"/>
  <c r="AR113" i="25" s="1"/>
  <c r="AT113" i="25" s="1"/>
  <c r="AS113" i="25" s="1"/>
  <c r="J113" i="25" s="1"/>
  <c r="R204" i="25"/>
  <c r="M204" i="25" s="1"/>
  <c r="R297" i="25"/>
  <c r="M297" i="25" s="1"/>
  <c r="P71" i="25"/>
  <c r="L71" i="25" s="1"/>
  <c r="R224" i="25"/>
  <c r="M224" i="25" s="1"/>
  <c r="R147" i="25"/>
  <c r="M147" i="25" s="1"/>
  <c r="R12" i="25"/>
  <c r="M12" i="25" s="1"/>
  <c r="N12" i="25" s="1"/>
  <c r="AQ12" i="25" s="1"/>
  <c r="CH12" i="25" s="1"/>
  <c r="AR12" i="25" s="1"/>
  <c r="AT12" i="25" s="1"/>
  <c r="AS12" i="25" s="1"/>
  <c r="J12" i="25" s="1"/>
  <c r="P123" i="25"/>
  <c r="L123" i="25" s="1"/>
  <c r="BA7" i="1"/>
  <c r="P165" i="25"/>
  <c r="L165" i="25" s="1"/>
  <c r="N165" i="25" s="1"/>
  <c r="AQ165" i="25" s="1"/>
  <c r="CH165" i="25" s="1"/>
  <c r="AR165" i="25" s="1"/>
  <c r="AT165" i="25" s="1"/>
  <c r="AS165" i="25" s="1"/>
  <c r="R94" i="25"/>
  <c r="M94" i="25" s="1"/>
  <c r="P54" i="25"/>
  <c r="L54" i="25" s="1"/>
  <c r="R251" i="25"/>
  <c r="M251" i="25" s="1"/>
  <c r="P213" i="25"/>
  <c r="L213" i="25" s="1"/>
  <c r="P102" i="25"/>
  <c r="L102" i="25" s="1"/>
  <c r="R43" i="25"/>
  <c r="M43" i="25" s="1"/>
  <c r="P229" i="25"/>
  <c r="L229" i="25" s="1"/>
  <c r="R59" i="25"/>
  <c r="M59" i="25" s="1"/>
  <c r="P199" i="25"/>
  <c r="L199" i="25" s="1"/>
  <c r="P30" i="25"/>
  <c r="L30" i="25" s="1"/>
  <c r="N30" i="25" s="1"/>
  <c r="AQ30" i="25" s="1"/>
  <c r="CH30" i="25" s="1"/>
  <c r="AR30" i="25" s="1"/>
  <c r="AT30" i="25" s="1"/>
  <c r="AS30" i="25" s="1"/>
  <c r="J30" i="25" s="1"/>
  <c r="R272" i="25"/>
  <c r="M272" i="25" s="1"/>
  <c r="R82" i="25"/>
  <c r="M82" i="25" s="1"/>
  <c r="R129" i="25"/>
  <c r="M129" i="25" s="1"/>
  <c r="P258" i="25"/>
  <c r="L258" i="25" s="1"/>
  <c r="N258" i="25" s="1"/>
  <c r="AQ258" i="25" s="1"/>
  <c r="CH258" i="25" s="1"/>
  <c r="AR258" i="25" s="1"/>
  <c r="AT258" i="25" s="1"/>
  <c r="AS258" i="25" s="1"/>
  <c r="J258" i="25" s="1"/>
  <c r="P8" i="25"/>
  <c r="L8" i="25" s="1"/>
  <c r="N8" i="25" s="1"/>
  <c r="AQ8" i="25" s="1"/>
  <c r="CH8" i="25" s="1"/>
  <c r="AR8" i="25" s="1"/>
  <c r="AT8" i="25" s="1"/>
  <c r="AS8" i="25" s="1"/>
  <c r="P302" i="25"/>
  <c r="L302" i="25" s="1"/>
  <c r="R184" i="25"/>
  <c r="M184" i="25" s="1"/>
  <c r="N184" i="25" s="1"/>
  <c r="AQ184" i="25" s="1"/>
  <c r="CH184" i="25" s="1"/>
  <c r="AR184" i="25" s="1"/>
  <c r="AT184" i="25" s="1"/>
  <c r="AS184" i="25" s="1"/>
  <c r="J184" i="25" s="1"/>
  <c r="P276" i="25"/>
  <c r="L276" i="25" s="1"/>
  <c r="R234" i="25"/>
  <c r="M234" i="25" s="1"/>
  <c r="P138" i="25"/>
  <c r="L138" i="25" s="1"/>
  <c r="P232" i="25"/>
  <c r="L232" i="25" s="1"/>
  <c r="P84" i="25"/>
  <c r="L84" i="25" s="1"/>
  <c r="P216" i="25"/>
  <c r="L216" i="25" s="1"/>
  <c r="P278" i="25"/>
  <c r="L278" i="25" s="1"/>
  <c r="R3" i="25"/>
  <c r="M3" i="25" s="1"/>
  <c r="N3" i="25" s="1"/>
  <c r="AQ3" i="25" s="1"/>
  <c r="CH3" i="25" s="1"/>
  <c r="AR3" i="25" s="1"/>
  <c r="AT3" i="25" s="1"/>
  <c r="AS3" i="25" s="1"/>
  <c r="J3" i="25" s="1"/>
  <c r="R302" i="25"/>
  <c r="M302" i="25" s="1"/>
  <c r="P67" i="25"/>
  <c r="L67" i="25" s="1"/>
  <c r="P181" i="25"/>
  <c r="L181" i="25" s="1"/>
  <c r="R26" i="25"/>
  <c r="M26" i="25" s="1"/>
  <c r="P282" i="25"/>
  <c r="L282" i="25" s="1"/>
  <c r="N282" i="25" s="1"/>
  <c r="AQ282" i="25" s="1"/>
  <c r="CH282" i="25" s="1"/>
  <c r="AR282" i="25" s="1"/>
  <c r="AT282" i="25" s="1"/>
  <c r="AS282" i="25" s="1"/>
  <c r="J282" i="25" s="1"/>
  <c r="R61" i="25"/>
  <c r="M61" i="25" s="1"/>
  <c r="P293" i="25"/>
  <c r="L293" i="25" s="1"/>
  <c r="N293" i="25" s="1"/>
  <c r="AQ293" i="25" s="1"/>
  <c r="CH293" i="25" s="1"/>
  <c r="AR293" i="25" s="1"/>
  <c r="AT293" i="25" s="1"/>
  <c r="AS293" i="25" s="1"/>
  <c r="J293" i="25" s="1"/>
  <c r="R141" i="25"/>
  <c r="M141" i="25" s="1"/>
  <c r="N141" i="25" s="1"/>
  <c r="AQ141" i="25" s="1"/>
  <c r="CH141" i="25" s="1"/>
  <c r="AR141" i="25" s="1"/>
  <c r="AT141" i="25" s="1"/>
  <c r="AS141" i="25" s="1"/>
  <c r="P158" i="25"/>
  <c r="L158" i="25" s="1"/>
  <c r="N158" i="25" s="1"/>
  <c r="AQ158" i="25" s="1"/>
  <c r="CH158" i="25" s="1"/>
  <c r="AR158" i="25" s="1"/>
  <c r="AT158" i="25" s="1"/>
  <c r="AS158" i="25" s="1"/>
  <c r="J158" i="25" s="1"/>
  <c r="P127" i="25"/>
  <c r="L127" i="25" s="1"/>
  <c r="P33" i="25"/>
  <c r="L33" i="25" s="1"/>
  <c r="R220" i="25"/>
  <c r="M220" i="25" s="1"/>
  <c r="P106" i="25"/>
  <c r="L106" i="25" s="1"/>
  <c r="N106" i="25" s="1"/>
  <c r="AQ106" i="25" s="1"/>
  <c r="CH106" i="25" s="1"/>
  <c r="AR106" i="25" s="1"/>
  <c r="AT106" i="25" s="1"/>
  <c r="AS106" i="25" s="1"/>
  <c r="J106" i="25" s="1"/>
  <c r="R256" i="25"/>
  <c r="M256" i="25" s="1"/>
  <c r="N256" i="25" s="1"/>
  <c r="AQ256" i="25" s="1"/>
  <c r="CH256" i="25" s="1"/>
  <c r="AR256" i="25" s="1"/>
  <c r="AT256" i="25" s="1"/>
  <c r="AS256" i="25" s="1"/>
  <c r="J256" i="25" s="1"/>
  <c r="R269" i="25"/>
  <c r="M269" i="25" s="1"/>
  <c r="P48" i="25"/>
  <c r="L48" i="25" s="1"/>
  <c r="P147" i="25"/>
  <c r="L147" i="25" s="1"/>
  <c r="R166" i="25"/>
  <c r="M166" i="25" s="1"/>
  <c r="R42" i="25"/>
  <c r="M42" i="25" s="1"/>
  <c r="R206" i="25"/>
  <c r="M206" i="25" s="1"/>
  <c r="P260" i="25"/>
  <c r="L260" i="25" s="1"/>
  <c r="P16" i="25"/>
  <c r="L16" i="25" s="1"/>
  <c r="R83" i="25"/>
  <c r="M83" i="25" s="1"/>
  <c r="R236" i="25"/>
  <c r="M236" i="25" s="1"/>
  <c r="R186" i="25"/>
  <c r="M186" i="25" s="1"/>
  <c r="BA6" i="1"/>
  <c r="R99" i="25"/>
  <c r="M99" i="25" s="1"/>
  <c r="R117" i="25"/>
  <c r="M117" i="25" s="1"/>
  <c r="R137" i="25"/>
  <c r="M137" i="25" s="1"/>
  <c r="N137" i="25" s="1"/>
  <c r="AQ137" i="25" s="1"/>
  <c r="CH137" i="25" s="1"/>
  <c r="AR137" i="25" s="1"/>
  <c r="AT137" i="25" s="1"/>
  <c r="AS137" i="25" s="1"/>
  <c r="J137" i="25" s="1"/>
  <c r="P196" i="25"/>
  <c r="L196" i="25" s="1"/>
  <c r="BK301" i="25"/>
  <c r="DI301" i="25"/>
  <c r="DF301" i="25"/>
  <c r="DD301" i="25"/>
  <c r="BJ301" i="25"/>
  <c r="BI301" i="25"/>
  <c r="DE301" i="25"/>
  <c r="DG301" i="25"/>
  <c r="DH301" i="25"/>
  <c r="G407" i="17"/>
  <c r="T303" i="7"/>
  <c r="S304" i="7"/>
  <c r="I407" i="17" s="1"/>
  <c r="V304" i="7"/>
  <c r="P304" i="6" s="1"/>
  <c r="AV304" i="2" s="1"/>
  <c r="U304" i="7"/>
  <c r="Q304" i="6"/>
  <c r="CJ304" i="2"/>
  <c r="R304" i="7"/>
  <c r="H407" i="17" s="1"/>
  <c r="CI304" i="2"/>
  <c r="G401" i="17"/>
  <c r="AL17" i="21"/>
  <c r="AL17" i="1"/>
  <c r="AL16" i="21"/>
  <c r="AL16" i="1"/>
  <c r="DL294" i="2"/>
  <c r="DM294" i="2" s="1"/>
  <c r="CC294" i="2"/>
  <c r="S294" i="7" s="1"/>
  <c r="Q294" i="7"/>
  <c r="G397" i="17" s="1"/>
  <c r="F43" i="13" s="1"/>
  <c r="AL12" i="21"/>
  <c r="AL12" i="1"/>
  <c r="CD294" i="2"/>
  <c r="Q294" i="6" s="1"/>
  <c r="AL11" i="21"/>
  <c r="AL11" i="1"/>
  <c r="O294" i="6"/>
  <c r="V294" i="7" s="1"/>
  <c r="V298" i="7"/>
  <c r="U298" i="7"/>
  <c r="S298" i="7"/>
  <c r="CI298" i="2"/>
  <c r="Q298" i="6"/>
  <c r="R298" i="7"/>
  <c r="H401" i="17" s="1"/>
  <c r="CJ298" i="2"/>
  <c r="DP300" i="2"/>
  <c r="DN300" i="2" s="1"/>
  <c r="DP300" i="25"/>
  <c r="DN300" i="25" s="1"/>
  <c r="DP307" i="2"/>
  <c r="DN307" i="2" s="1"/>
  <c r="DP307" i="25"/>
  <c r="DN307" i="25" s="1"/>
  <c r="AW308" i="2"/>
  <c r="G308" i="7" s="1"/>
  <c r="CF308" i="2"/>
  <c r="W308" i="7"/>
  <c r="J411" i="17" s="1"/>
  <c r="AT308" i="2"/>
  <c r="CI294" i="2"/>
  <c r="R294" i="7"/>
  <c r="H397" i="17" s="1"/>
  <c r="DP306" i="25"/>
  <c r="DN306" i="25" s="1"/>
  <c r="DP306" i="2"/>
  <c r="DN306" i="2" s="1"/>
  <c r="AT310" i="2"/>
  <c r="CF310" i="2"/>
  <c r="W310" i="7"/>
  <c r="J413" i="17" s="1"/>
  <c r="AW310" i="2"/>
  <c r="G310" i="7" s="1"/>
  <c r="AL26" i="23"/>
  <c r="DP305" i="2"/>
  <c r="DN305" i="2" s="1"/>
  <c r="AL27" i="23"/>
  <c r="DP305" i="25"/>
  <c r="DN305" i="25" s="1"/>
  <c r="W309" i="7"/>
  <c r="J412" i="17" s="1"/>
  <c r="AW309" i="2"/>
  <c r="G309" i="7" s="1"/>
  <c r="CF309" i="2"/>
  <c r="AT309" i="2"/>
  <c r="CF311" i="2"/>
  <c r="AW311" i="2"/>
  <c r="G311" i="7" s="1"/>
  <c r="AT311" i="2"/>
  <c r="W311" i="7"/>
  <c r="J414" i="17" s="1"/>
  <c r="N302" i="25" l="1"/>
  <c r="AQ302" i="25" s="1"/>
  <c r="CH302" i="25" s="1"/>
  <c r="AR302" i="25" s="1"/>
  <c r="AT302" i="25" s="1"/>
  <c r="AS302" i="25" s="1"/>
  <c r="J302" i="25" s="1"/>
  <c r="DG302" i="25" s="1"/>
  <c r="R176" i="25"/>
  <c r="M176" i="25" s="1"/>
  <c r="R91" i="25"/>
  <c r="M91" i="25" s="1"/>
  <c r="R229" i="25"/>
  <c r="M229" i="25" s="1"/>
  <c r="N229" i="25" s="1"/>
  <c r="AQ229" i="25" s="1"/>
  <c r="CH229" i="25" s="1"/>
  <c r="AR229" i="25" s="1"/>
  <c r="AT229" i="25" s="1"/>
  <c r="AS229" i="25" s="1"/>
  <c r="J229" i="25" s="1"/>
  <c r="P267" i="25"/>
  <c r="L267" i="25" s="1"/>
  <c r="P222" i="25"/>
  <c r="L222" i="25" s="1"/>
  <c r="N222" i="25" s="1"/>
  <c r="AQ222" i="25" s="1"/>
  <c r="CH222" i="25" s="1"/>
  <c r="AR222" i="25" s="1"/>
  <c r="AT222" i="25" s="1"/>
  <c r="AS222" i="25" s="1"/>
  <c r="J222" i="25" s="1"/>
  <c r="R140" i="25"/>
  <c r="M140" i="25" s="1"/>
  <c r="BA13" i="1"/>
  <c r="R216" i="25"/>
  <c r="M216" i="25" s="1"/>
  <c r="N216" i="25" s="1"/>
  <c r="AQ216" i="25" s="1"/>
  <c r="CH216" i="25" s="1"/>
  <c r="AR216" i="25" s="1"/>
  <c r="AT216" i="25" s="1"/>
  <c r="AS216" i="25" s="1"/>
  <c r="J216" i="25" s="1"/>
  <c r="P153" i="25"/>
  <c r="L153" i="25" s="1"/>
  <c r="P82" i="25"/>
  <c r="L82" i="25" s="1"/>
  <c r="N82" i="25" s="1"/>
  <c r="AQ82" i="25" s="1"/>
  <c r="CH82" i="25" s="1"/>
  <c r="AR82" i="25" s="1"/>
  <c r="AT82" i="25" s="1"/>
  <c r="AS82" i="25" s="1"/>
  <c r="J82" i="25" s="1"/>
  <c r="P295" i="25"/>
  <c r="L295" i="25" s="1"/>
  <c r="R288" i="25"/>
  <c r="M288" i="25" s="1"/>
  <c r="N288" i="25" s="1"/>
  <c r="AQ288" i="25" s="1"/>
  <c r="CH288" i="25" s="1"/>
  <c r="AR288" i="25" s="1"/>
  <c r="AT288" i="25" s="1"/>
  <c r="AS288" i="25" s="1"/>
  <c r="J288" i="25" s="1"/>
  <c r="P190" i="25"/>
  <c r="L190" i="25" s="1"/>
  <c r="R74" i="25"/>
  <c r="M74" i="25" s="1"/>
  <c r="N74" i="25" s="1"/>
  <c r="AQ74" i="25" s="1"/>
  <c r="CH74" i="25" s="1"/>
  <c r="AR74" i="25" s="1"/>
  <c r="AT74" i="25" s="1"/>
  <c r="AS74" i="25" s="1"/>
  <c r="R4" i="25"/>
  <c r="M4" i="25" s="1"/>
  <c r="R197" i="25"/>
  <c r="M197" i="25" s="1"/>
  <c r="R50" i="25"/>
  <c r="M50" i="25" s="1"/>
  <c r="N50" i="25" s="1"/>
  <c r="AQ50" i="25" s="1"/>
  <c r="CH50" i="25" s="1"/>
  <c r="AR50" i="25" s="1"/>
  <c r="AT50" i="25" s="1"/>
  <c r="AS50" i="25" s="1"/>
  <c r="J50" i="25" s="1"/>
  <c r="P239" i="25"/>
  <c r="L239" i="25" s="1"/>
  <c r="R107" i="25"/>
  <c r="M107" i="25" s="1"/>
  <c r="P275" i="25"/>
  <c r="L275" i="25" s="1"/>
  <c r="R36" i="25"/>
  <c r="M36" i="25" s="1"/>
  <c r="R249" i="25"/>
  <c r="M249" i="25" s="1"/>
  <c r="P131" i="25"/>
  <c r="L131" i="25" s="1"/>
  <c r="N131" i="25" s="1"/>
  <c r="AQ131" i="25" s="1"/>
  <c r="CH131" i="25" s="1"/>
  <c r="AR131" i="25" s="1"/>
  <c r="AT131" i="25" s="1"/>
  <c r="AS131" i="25" s="1"/>
  <c r="P28" i="25"/>
  <c r="L28" i="25" s="1"/>
  <c r="R172" i="25"/>
  <c r="M172" i="25" s="1"/>
  <c r="P100" i="25"/>
  <c r="L100" i="25" s="1"/>
  <c r="P115" i="25"/>
  <c r="L115" i="25" s="1"/>
  <c r="N115" i="25" s="1"/>
  <c r="AQ115" i="25" s="1"/>
  <c r="CH115" i="25" s="1"/>
  <c r="AR115" i="25" s="1"/>
  <c r="AT115" i="25" s="1"/>
  <c r="AS115" i="25" s="1"/>
  <c r="J115" i="25" s="1"/>
  <c r="P61" i="25"/>
  <c r="L61" i="25" s="1"/>
  <c r="N61" i="25" s="1"/>
  <c r="AQ61" i="25" s="1"/>
  <c r="CH61" i="25" s="1"/>
  <c r="AR61" i="25" s="1"/>
  <c r="AT61" i="25" s="1"/>
  <c r="AS61" i="25" s="1"/>
  <c r="J61" i="25" s="1"/>
  <c r="P162" i="25"/>
  <c r="L162" i="25" s="1"/>
  <c r="R120" i="25"/>
  <c r="M120" i="25" s="1"/>
  <c r="P39" i="25"/>
  <c r="L39" i="25" s="1"/>
  <c r="R257" i="25"/>
  <c r="M257" i="25" s="1"/>
  <c r="N257" i="25" s="1"/>
  <c r="AQ257" i="25" s="1"/>
  <c r="CH257" i="25" s="1"/>
  <c r="AR257" i="25" s="1"/>
  <c r="AT257" i="25" s="1"/>
  <c r="AS257" i="25" s="1"/>
  <c r="J257" i="25" s="1"/>
  <c r="P18" i="25"/>
  <c r="L18" i="25" s="1"/>
  <c r="R304" i="25"/>
  <c r="M304" i="25" s="1"/>
  <c r="P207" i="25"/>
  <c r="L207" i="25" s="1"/>
  <c r="N207" i="25" s="1"/>
  <c r="AQ207" i="25" s="1"/>
  <c r="CH207" i="25" s="1"/>
  <c r="AR207" i="25" s="1"/>
  <c r="AT207" i="25" s="1"/>
  <c r="AS207" i="25" s="1"/>
  <c r="J207" i="25" s="1"/>
  <c r="DI3" i="25"/>
  <c r="BI3" i="25"/>
  <c r="DE3" i="25"/>
  <c r="DG3" i="25"/>
  <c r="DH3" i="25"/>
  <c r="BK3" i="25"/>
  <c r="DF3" i="25"/>
  <c r="BJ3" i="25"/>
  <c r="DD3" i="25"/>
  <c r="BI256" i="25"/>
  <c r="DI256" i="25"/>
  <c r="BJ256" i="25"/>
  <c r="DG256" i="25"/>
  <c r="DD256" i="25"/>
  <c r="DE256" i="25"/>
  <c r="DF256" i="25"/>
  <c r="DH256" i="25"/>
  <c r="BK256" i="25"/>
  <c r="DF106" i="25"/>
  <c r="DG106" i="25"/>
  <c r="BI106" i="25"/>
  <c r="DH106" i="25"/>
  <c r="BK106" i="25"/>
  <c r="DD106" i="25"/>
  <c r="DI106" i="25"/>
  <c r="BJ106" i="25"/>
  <c r="DE106" i="25"/>
  <c r="BK184" i="25"/>
  <c r="DI184" i="25"/>
  <c r="BJ184" i="25"/>
  <c r="DG184" i="25"/>
  <c r="DH184" i="25"/>
  <c r="DD184" i="25"/>
  <c r="BI184" i="25"/>
  <c r="DE184" i="25"/>
  <c r="DF184" i="25"/>
  <c r="DE12" i="25"/>
  <c r="DI12" i="25"/>
  <c r="BK12" i="25"/>
  <c r="BI12" i="25"/>
  <c r="DH12" i="25"/>
  <c r="DF12" i="25"/>
  <c r="BJ12" i="25"/>
  <c r="DG12" i="25"/>
  <c r="DD12" i="25"/>
  <c r="DD302" i="25"/>
  <c r="BJ302" i="25"/>
  <c r="DE302" i="25"/>
  <c r="BK302" i="25"/>
  <c r="DI302" i="25"/>
  <c r="DH302" i="25"/>
  <c r="DF302" i="25"/>
  <c r="BI302" i="25"/>
  <c r="N147" i="25"/>
  <c r="AQ147" i="25" s="1"/>
  <c r="CH147" i="25" s="1"/>
  <c r="AR147" i="25" s="1"/>
  <c r="AT147" i="25" s="1"/>
  <c r="AS147" i="25" s="1"/>
  <c r="J147" i="25" s="1"/>
  <c r="DE137" i="25"/>
  <c r="DF137" i="25"/>
  <c r="BI137" i="25"/>
  <c r="DH137" i="25"/>
  <c r="BJ137" i="25"/>
  <c r="BK137" i="25"/>
  <c r="DD137" i="25"/>
  <c r="DI137" i="25"/>
  <c r="DG137" i="25"/>
  <c r="DF158" i="25"/>
  <c r="DG158" i="25"/>
  <c r="BI158" i="25"/>
  <c r="BK158" i="25"/>
  <c r="DD158" i="25"/>
  <c r="DE158" i="25"/>
  <c r="DI158" i="25"/>
  <c r="BJ158" i="25"/>
  <c r="DH158" i="25"/>
  <c r="DF258" i="25"/>
  <c r="DG258" i="25"/>
  <c r="DE258" i="25"/>
  <c r="DD258" i="25"/>
  <c r="BI258" i="25"/>
  <c r="DI258" i="25"/>
  <c r="BK258" i="25"/>
  <c r="BJ258" i="25"/>
  <c r="DH258" i="25"/>
  <c r="DH293" i="25"/>
  <c r="DG293" i="25"/>
  <c r="DE293" i="25"/>
  <c r="DF293" i="25"/>
  <c r="DD293" i="25"/>
  <c r="BJ293" i="25"/>
  <c r="DI293" i="25"/>
  <c r="BI293" i="25"/>
  <c r="BK293" i="25"/>
  <c r="BI113" i="25"/>
  <c r="DI113" i="25"/>
  <c r="DG113" i="25"/>
  <c r="BK113" i="25"/>
  <c r="DH113" i="25"/>
  <c r="BJ113" i="25"/>
  <c r="DD113" i="25"/>
  <c r="DE113" i="25"/>
  <c r="DF113" i="25"/>
  <c r="DF282" i="25"/>
  <c r="BK282" i="25"/>
  <c r="DE282" i="25"/>
  <c r="DI282" i="25"/>
  <c r="BJ282" i="25"/>
  <c r="DG282" i="25"/>
  <c r="DD282" i="25"/>
  <c r="DH282" i="25"/>
  <c r="BI282" i="25"/>
  <c r="BI30" i="25"/>
  <c r="DH30" i="25"/>
  <c r="BJ30" i="25"/>
  <c r="DF30" i="25"/>
  <c r="DG30" i="25"/>
  <c r="BK30" i="25"/>
  <c r="DE30" i="25"/>
  <c r="DI30" i="25"/>
  <c r="DD30" i="25"/>
  <c r="DI159" i="25"/>
  <c r="BK159" i="25"/>
  <c r="DG159" i="25"/>
  <c r="DE159" i="25"/>
  <c r="BI159" i="25"/>
  <c r="DD159" i="25"/>
  <c r="DF159" i="25"/>
  <c r="DH159" i="25"/>
  <c r="BJ159" i="25"/>
  <c r="T304" i="7"/>
  <c r="CU304" i="2"/>
  <c r="CW304" i="2"/>
  <c r="CQ304" i="2"/>
  <c r="CS304" i="2"/>
  <c r="CM304" i="2"/>
  <c r="CK304" i="2"/>
  <c r="CY304" i="2"/>
  <c r="CO304" i="2"/>
  <c r="CP304" i="2"/>
  <c r="CL304" i="2"/>
  <c r="CX304" i="2"/>
  <c r="CR304" i="2"/>
  <c r="CZ304" i="2"/>
  <c r="CN304" i="2"/>
  <c r="CT304" i="2"/>
  <c r="CV304" i="2"/>
  <c r="L307" i="2"/>
  <c r="N307" i="2" s="1"/>
  <c r="M300" i="2"/>
  <c r="N300" i="2" s="1"/>
  <c r="U294" i="7"/>
  <c r="M305" i="2"/>
  <c r="N305" i="2" s="1"/>
  <c r="AL26" i="1"/>
  <c r="AL26" i="21"/>
  <c r="L306" i="2"/>
  <c r="N306" i="2" s="1"/>
  <c r="CJ294" i="2"/>
  <c r="CV294" i="2" s="1"/>
  <c r="CM294" i="2"/>
  <c r="CO294" i="2"/>
  <c r="CS294" i="2"/>
  <c r="CK294" i="2"/>
  <c r="CW294" i="2"/>
  <c r="CQ294" i="2"/>
  <c r="CU294" i="2"/>
  <c r="CY294" i="2"/>
  <c r="CZ298" i="2"/>
  <c r="CL298" i="2"/>
  <c r="CP298" i="2"/>
  <c r="CN298" i="2"/>
  <c r="CT298" i="2"/>
  <c r="CV298" i="2"/>
  <c r="CR298" i="2"/>
  <c r="CX298" i="2"/>
  <c r="AY308" i="2"/>
  <c r="H308" i="7" s="1"/>
  <c r="X308" i="7"/>
  <c r="K411" i="17" s="1"/>
  <c r="CG308" i="2"/>
  <c r="AS308" i="2"/>
  <c r="BL308" i="2" s="1"/>
  <c r="BN308" i="2" s="1"/>
  <c r="DB308" i="2"/>
  <c r="DS308" i="2"/>
  <c r="CA308" i="2" s="1"/>
  <c r="DJ308" i="2" s="1"/>
  <c r="DR308" i="2"/>
  <c r="CM298" i="2"/>
  <c r="CS298" i="2"/>
  <c r="CW298" i="2"/>
  <c r="CY298" i="2"/>
  <c r="CU298" i="2"/>
  <c r="CK298" i="2"/>
  <c r="CQ298" i="2"/>
  <c r="I401" i="17"/>
  <c r="P298" i="6"/>
  <c r="AV298" i="2" s="1"/>
  <c r="CO298" i="2"/>
  <c r="P294" i="6"/>
  <c r="AV294" i="2" s="1"/>
  <c r="I397" i="17"/>
  <c r="D43" i="13" s="1"/>
  <c r="AS311" i="2"/>
  <c r="X311" i="7"/>
  <c r="K414" i="17" s="1"/>
  <c r="CG311" i="2"/>
  <c r="O311" i="7" s="1"/>
  <c r="F414" i="17" s="1"/>
  <c r="AY311" i="2"/>
  <c r="H311" i="7" s="1"/>
  <c r="DB311" i="2"/>
  <c r="DR311" i="2"/>
  <c r="DS311" i="2"/>
  <c r="CG309" i="2"/>
  <c r="AY309" i="2"/>
  <c r="H309" i="7" s="1"/>
  <c r="X309" i="7"/>
  <c r="K412" i="17" s="1"/>
  <c r="AS309" i="2"/>
  <c r="DS310" i="2"/>
  <c r="DB310" i="2"/>
  <c r="DR310" i="2"/>
  <c r="DB309" i="2"/>
  <c r="DS309" i="2"/>
  <c r="DR309" i="2"/>
  <c r="X310" i="7"/>
  <c r="K413" i="17" s="1"/>
  <c r="AY310" i="2"/>
  <c r="H310" i="7" s="1"/>
  <c r="CG310" i="2"/>
  <c r="AS310" i="2"/>
  <c r="AZ9" i="1"/>
  <c r="CZ294" i="2" l="1"/>
  <c r="DU306" i="2"/>
  <c r="CH306" i="2" s="1"/>
  <c r="DG82" i="25"/>
  <c r="BI82" i="25"/>
  <c r="DH82" i="25"/>
  <c r="DF82" i="25"/>
  <c r="DE82" i="25"/>
  <c r="DI82" i="25"/>
  <c r="BJ82" i="25"/>
  <c r="DD82" i="25"/>
  <c r="BK82" i="25"/>
  <c r="BK216" i="25"/>
  <c r="BI216" i="25"/>
  <c r="DF216" i="25"/>
  <c r="BJ216" i="25"/>
  <c r="DI216" i="25"/>
  <c r="DH216" i="25"/>
  <c r="DD216" i="25"/>
  <c r="DG216" i="25"/>
  <c r="DE216" i="25"/>
  <c r="DE229" i="25"/>
  <c r="DF229" i="25"/>
  <c r="BJ229" i="25"/>
  <c r="DI229" i="25"/>
  <c r="BK229" i="25"/>
  <c r="BI229" i="25"/>
  <c r="DD229" i="25"/>
  <c r="DH229" i="25"/>
  <c r="DG229" i="25"/>
  <c r="DE61" i="25"/>
  <c r="BK61" i="25"/>
  <c r="DH61" i="25"/>
  <c r="BI61" i="25"/>
  <c r="DG61" i="25"/>
  <c r="BJ61" i="25"/>
  <c r="DF61" i="25"/>
  <c r="DI61" i="25"/>
  <c r="DD61" i="25"/>
  <c r="DI207" i="25"/>
  <c r="BJ207" i="25"/>
  <c r="BI207" i="25"/>
  <c r="DH207" i="25"/>
  <c r="DG207" i="25"/>
  <c r="DF207" i="25"/>
  <c r="BK207" i="25"/>
  <c r="DE207" i="25"/>
  <c r="DD207" i="25"/>
  <c r="BK257" i="25"/>
  <c r="BJ257" i="25"/>
  <c r="BI257" i="25"/>
  <c r="DI257" i="25"/>
  <c r="DH257" i="25"/>
  <c r="DG257" i="25"/>
  <c r="DD257" i="25"/>
  <c r="DF257" i="25"/>
  <c r="DE257" i="25"/>
  <c r="BJ288" i="25"/>
  <c r="DI288" i="25"/>
  <c r="BI288" i="25"/>
  <c r="DH288" i="25"/>
  <c r="DD288" i="25"/>
  <c r="DG288" i="25"/>
  <c r="BK288" i="25"/>
  <c r="DE288" i="25"/>
  <c r="DF288" i="25"/>
  <c r="DI115" i="25"/>
  <c r="DF115" i="25"/>
  <c r="DH115" i="25"/>
  <c r="BK115" i="25"/>
  <c r="DE115" i="25"/>
  <c r="BI115" i="25"/>
  <c r="BJ115" i="25"/>
  <c r="DD115" i="25"/>
  <c r="DG115" i="25"/>
  <c r="BK222" i="25"/>
  <c r="BI222" i="25"/>
  <c r="DF222" i="25"/>
  <c r="DH222" i="25"/>
  <c r="DD222" i="25"/>
  <c r="DG222" i="25"/>
  <c r="DI222" i="25"/>
  <c r="DE222" i="25"/>
  <c r="BJ222" i="25"/>
  <c r="BJ50" i="25"/>
  <c r="DG50" i="25"/>
  <c r="BK50" i="25"/>
  <c r="DI50" i="25"/>
  <c r="DH50" i="25"/>
  <c r="DF50" i="25"/>
  <c r="DE50" i="25"/>
  <c r="BI50" i="25"/>
  <c r="DD50" i="25"/>
  <c r="DH147" i="25"/>
  <c r="BK147" i="25"/>
  <c r="DG147" i="25"/>
  <c r="DF147" i="25"/>
  <c r="DI147" i="25"/>
  <c r="DE147" i="25"/>
  <c r="BI147" i="25"/>
  <c r="BJ147" i="25"/>
  <c r="DD147" i="25"/>
  <c r="CA311" i="2"/>
  <c r="P311" i="7" s="1"/>
  <c r="P308" i="7"/>
  <c r="CX294" i="2"/>
  <c r="AE300" i="2"/>
  <c r="AN300" i="2"/>
  <c r="AB300" i="2"/>
  <c r="AQ300" i="2"/>
  <c r="T300" i="2"/>
  <c r="AJ300" i="2"/>
  <c r="AO300" i="2"/>
  <c r="AA300" i="2"/>
  <c r="AH300" i="2"/>
  <c r="X300" i="2"/>
  <c r="AM300" i="2"/>
  <c r="AG300" i="2"/>
  <c r="W300" i="2"/>
  <c r="AK300" i="2"/>
  <c r="AI300" i="2"/>
  <c r="U300" i="2"/>
  <c r="AP300" i="2"/>
  <c r="S300" i="2"/>
  <c r="Z300" i="2"/>
  <c r="Y300" i="2"/>
  <c r="V300" i="2"/>
  <c r="AL300" i="2"/>
  <c r="AC300" i="2"/>
  <c r="AF300" i="2"/>
  <c r="AD300" i="2"/>
  <c r="CR294" i="2"/>
  <c r="CN294" i="2"/>
  <c r="AD307" i="2"/>
  <c r="T307" i="2"/>
  <c r="AN307" i="2"/>
  <c r="Y307" i="2"/>
  <c r="W307" i="2"/>
  <c r="AB307" i="2"/>
  <c r="AO307" i="2"/>
  <c r="AL307" i="2"/>
  <c r="AJ307" i="2"/>
  <c r="X307" i="2"/>
  <c r="S307" i="2"/>
  <c r="AG307" i="2"/>
  <c r="AK307" i="2"/>
  <c r="U307" i="2"/>
  <c r="AE307" i="2"/>
  <c r="AQ307" i="2"/>
  <c r="AI307" i="2"/>
  <c r="AM307" i="2"/>
  <c r="AA307" i="2"/>
  <c r="AH307" i="2"/>
  <c r="AF307" i="2"/>
  <c r="AC307" i="2"/>
  <c r="AP307" i="2"/>
  <c r="V307" i="2"/>
  <c r="Z307" i="2"/>
  <c r="DU300" i="2"/>
  <c r="CH300" i="2" s="1"/>
  <c r="AR300" i="2" s="1"/>
  <c r="CT294" i="2"/>
  <c r="CP294" i="2"/>
  <c r="DU307" i="2"/>
  <c r="CH307" i="2" s="1"/>
  <c r="CL294" i="2"/>
  <c r="AB306" i="2"/>
  <c r="AM306" i="2"/>
  <c r="W306" i="2"/>
  <c r="V306" i="2"/>
  <c r="Z306" i="2"/>
  <c r="AP306" i="2"/>
  <c r="T306" i="2"/>
  <c r="AC306" i="2"/>
  <c r="AD306" i="2"/>
  <c r="AG306" i="2"/>
  <c r="AE306" i="2"/>
  <c r="AQ306" i="2"/>
  <c r="AR306" i="2" s="1"/>
  <c r="AJ306" i="2"/>
  <c r="AA306" i="2"/>
  <c r="S306" i="2"/>
  <c r="AL306" i="2"/>
  <c r="AH306" i="2"/>
  <c r="AF306" i="2"/>
  <c r="AI306" i="2"/>
  <c r="Y306" i="2"/>
  <c r="X306" i="2"/>
  <c r="U306" i="2"/>
  <c r="AN306" i="2"/>
  <c r="AN555" i="2" s="1"/>
  <c r="AK306" i="2"/>
  <c r="AO306" i="2"/>
  <c r="AC305" i="2"/>
  <c r="AI305" i="2"/>
  <c r="Y305" i="2"/>
  <c r="AN305" i="2"/>
  <c r="T305" i="2"/>
  <c r="AL305" i="2"/>
  <c r="AM305" i="2"/>
  <c r="W305" i="2"/>
  <c r="AK305" i="2"/>
  <c r="AB305" i="2"/>
  <c r="AG305" i="2"/>
  <c r="AE305" i="2"/>
  <c r="Z305" i="2"/>
  <c r="AF305" i="2"/>
  <c r="S305" i="2"/>
  <c r="AQ305" i="2"/>
  <c r="U305" i="2"/>
  <c r="AD305" i="2"/>
  <c r="AP305" i="2"/>
  <c r="AA305" i="2"/>
  <c r="V305" i="2"/>
  <c r="AO305" i="2"/>
  <c r="X305" i="2"/>
  <c r="AH305" i="2"/>
  <c r="AJ305" i="2"/>
  <c r="DU305" i="2"/>
  <c r="CH305" i="2" s="1"/>
  <c r="CA310" i="2"/>
  <c r="P310" i="7" s="1"/>
  <c r="T298" i="7"/>
  <c r="CA309" i="2"/>
  <c r="P309" i="7" s="1"/>
  <c r="AX309" i="2"/>
  <c r="G309" i="27" s="1"/>
  <c r="H309" i="27"/>
  <c r="L309" i="27" s="1"/>
  <c r="M309" i="27" s="1"/>
  <c r="BP309" i="2"/>
  <c r="BV309" i="2" s="1"/>
  <c r="BO309" i="2"/>
  <c r="BU309" i="2" s="1"/>
  <c r="BQ309" i="2"/>
  <c r="BW309" i="2" s="1"/>
  <c r="BO308" i="2"/>
  <c r="BU308" i="2" s="1"/>
  <c r="H308" i="27"/>
  <c r="L308" i="27" s="1"/>
  <c r="M308" i="27" s="1"/>
  <c r="N308" i="27" s="1"/>
  <c r="AX308" i="2"/>
  <c r="G308" i="27" s="1"/>
  <c r="BQ308" i="2"/>
  <c r="BW308" i="2" s="1"/>
  <c r="BP308" i="2"/>
  <c r="BV308" i="2" s="1"/>
  <c r="O308" i="7"/>
  <c r="F411" i="17" s="1"/>
  <c r="DT308" i="2"/>
  <c r="DC308" i="2"/>
  <c r="DQ308" i="2"/>
  <c r="DC309" i="2"/>
  <c r="DQ309" i="2"/>
  <c r="O309" i="7"/>
  <c r="F412" i="17" s="1"/>
  <c r="DT309" i="2"/>
  <c r="G43" i="13"/>
  <c r="H310" i="27"/>
  <c r="L310" i="27" s="1"/>
  <c r="M310" i="27" s="1"/>
  <c r="BO310" i="2"/>
  <c r="BU310" i="2" s="1"/>
  <c r="AX310" i="2"/>
  <c r="G310" i="27" s="1"/>
  <c r="BQ310" i="2"/>
  <c r="BW310" i="2" s="1"/>
  <c r="BP310" i="2"/>
  <c r="BV310" i="2" s="1"/>
  <c r="DQ311" i="2"/>
  <c r="DT311" i="2"/>
  <c r="DC311" i="2"/>
  <c r="T294" i="7"/>
  <c r="DC310" i="2"/>
  <c r="O310" i="7"/>
  <c r="F413" i="17" s="1"/>
  <c r="DQ310" i="2"/>
  <c r="DT310" i="2"/>
  <c r="AX311" i="2"/>
  <c r="G311" i="27" s="1"/>
  <c r="H311" i="27"/>
  <c r="L311" i="27" s="1"/>
  <c r="M311" i="27" s="1"/>
  <c r="BP311" i="2"/>
  <c r="BV311" i="2" s="1"/>
  <c r="BQ311" i="2"/>
  <c r="BW311" i="2" s="1"/>
  <c r="BO311" i="2"/>
  <c r="BU311" i="2" s="1"/>
  <c r="P261" i="25"/>
  <c r="L261" i="25" s="1"/>
  <c r="P104" i="25"/>
  <c r="L104" i="25" s="1"/>
  <c r="P182" i="25"/>
  <c r="L182" i="25" s="1"/>
  <c r="R177" i="25"/>
  <c r="M177" i="25" s="1"/>
  <c r="N177" i="25" s="1"/>
  <c r="AQ177" i="25" s="1"/>
  <c r="CH177" i="25" s="1"/>
  <c r="AR177" i="25" s="1"/>
  <c r="AT177" i="25" s="1"/>
  <c r="AS177" i="25" s="1"/>
  <c r="J177" i="25" s="1"/>
  <c r="P60" i="25"/>
  <c r="L60" i="25" s="1"/>
  <c r="N60" i="25" s="1"/>
  <c r="AQ60" i="25" s="1"/>
  <c r="CH60" i="25" s="1"/>
  <c r="AR60" i="25" s="1"/>
  <c r="AT60" i="25" s="1"/>
  <c r="AS60" i="25" s="1"/>
  <c r="J60" i="25" s="1"/>
  <c r="R153" i="25"/>
  <c r="M153" i="25" s="1"/>
  <c r="N153" i="25" s="1"/>
  <c r="AQ153" i="25" s="1"/>
  <c r="CH153" i="25" s="1"/>
  <c r="AR153" i="25" s="1"/>
  <c r="AT153" i="25" s="1"/>
  <c r="AS153" i="25" s="1"/>
  <c r="J153" i="25" s="1"/>
  <c r="P5" i="25"/>
  <c r="L5" i="25" s="1"/>
  <c r="R299" i="25"/>
  <c r="M299" i="25" s="1"/>
  <c r="P247" i="25"/>
  <c r="L247" i="25" s="1"/>
  <c r="R88" i="25"/>
  <c r="M88" i="25" s="1"/>
  <c r="N88" i="25" s="1"/>
  <c r="AQ88" i="25" s="1"/>
  <c r="CH88" i="25" s="1"/>
  <c r="AR88" i="25" s="1"/>
  <c r="AT88" i="25" s="1"/>
  <c r="AS88" i="25" s="1"/>
  <c r="P204" i="25"/>
  <c r="L204" i="25" s="1"/>
  <c r="N204" i="25" s="1"/>
  <c r="AQ204" i="25" s="1"/>
  <c r="CH204" i="25" s="1"/>
  <c r="AR204" i="25" s="1"/>
  <c r="AT204" i="25" s="1"/>
  <c r="AS204" i="25" s="1"/>
  <c r="P237" i="25"/>
  <c r="L237" i="25" s="1"/>
  <c r="N237" i="25" s="1"/>
  <c r="AQ237" i="25" s="1"/>
  <c r="CH237" i="25" s="1"/>
  <c r="AR237" i="25" s="1"/>
  <c r="AT237" i="25" s="1"/>
  <c r="AS237" i="25" s="1"/>
  <c r="P23" i="25"/>
  <c r="L23" i="25" s="1"/>
  <c r="N23" i="25" s="1"/>
  <c r="AQ23" i="25" s="1"/>
  <c r="CH23" i="25" s="1"/>
  <c r="AR23" i="25" s="1"/>
  <c r="AT23" i="25" s="1"/>
  <c r="AS23" i="25" s="1"/>
  <c r="P304" i="25"/>
  <c r="L304" i="25" s="1"/>
  <c r="N304" i="25" s="1"/>
  <c r="AQ304" i="25" s="1"/>
  <c r="CH304" i="25" s="1"/>
  <c r="AR304" i="25" s="1"/>
  <c r="R254" i="25"/>
  <c r="M254" i="25" s="1"/>
  <c r="R54" i="25"/>
  <c r="M54" i="25" s="1"/>
  <c r="N54" i="25" s="1"/>
  <c r="AQ54" i="25" s="1"/>
  <c r="CH54" i="25" s="1"/>
  <c r="AR54" i="25" s="1"/>
  <c r="AT54" i="25" s="1"/>
  <c r="AS54" i="25" s="1"/>
  <c r="J54" i="25" s="1"/>
  <c r="R96" i="25"/>
  <c r="M96" i="25" s="1"/>
  <c r="P173" i="25"/>
  <c r="L173" i="25" s="1"/>
  <c r="N173" i="25" s="1"/>
  <c r="AQ173" i="25" s="1"/>
  <c r="CH173" i="25" s="1"/>
  <c r="AR173" i="25" s="1"/>
  <c r="AT173" i="25" s="1"/>
  <c r="AS173" i="25" s="1"/>
  <c r="J173" i="25" s="1"/>
  <c r="BA9" i="1"/>
  <c r="R13" i="25"/>
  <c r="M13" i="25" s="1"/>
  <c r="N13" i="25" s="1"/>
  <c r="AQ13" i="25" s="1"/>
  <c r="CH13" i="25" s="1"/>
  <c r="AR13" i="25" s="1"/>
  <c r="AT13" i="25" s="1"/>
  <c r="AS13" i="25" s="1"/>
  <c r="R134" i="25"/>
  <c r="M134" i="25" s="1"/>
  <c r="P243" i="25"/>
  <c r="L243" i="25" s="1"/>
  <c r="P280" i="25"/>
  <c r="L280" i="25" s="1"/>
  <c r="P142" i="25"/>
  <c r="L142" i="25" s="1"/>
  <c r="R111" i="25"/>
  <c r="M111" i="25" s="1"/>
  <c r="R289" i="25"/>
  <c r="M289" i="25" s="1"/>
  <c r="R161" i="25"/>
  <c r="M161" i="25" s="1"/>
  <c r="R73" i="25"/>
  <c r="M73" i="25" s="1"/>
  <c r="R196" i="25"/>
  <c r="M196" i="25" s="1"/>
  <c r="N196" i="25" s="1"/>
  <c r="AQ196" i="25" s="1"/>
  <c r="CH196" i="25" s="1"/>
  <c r="AR196" i="25" s="1"/>
  <c r="AT196" i="25" s="1"/>
  <c r="AS196" i="25" s="1"/>
  <c r="J196" i="25" s="1"/>
  <c r="P125" i="25"/>
  <c r="L125" i="25" s="1"/>
  <c r="R34" i="25"/>
  <c r="M34" i="25" s="1"/>
  <c r="P80" i="25"/>
  <c r="L80" i="25" s="1"/>
  <c r="R212" i="25"/>
  <c r="M212" i="25" s="1"/>
  <c r="N212" i="25" s="1"/>
  <c r="AQ212" i="25" s="1"/>
  <c r="CH212" i="25" s="1"/>
  <c r="AR212" i="25" s="1"/>
  <c r="AT212" i="25" s="1"/>
  <c r="AS212" i="25" s="1"/>
  <c r="J212" i="25" s="1"/>
  <c r="P42" i="25"/>
  <c r="L42" i="25" s="1"/>
  <c r="N42" i="25" s="1"/>
  <c r="AQ42" i="25" s="1"/>
  <c r="CH42" i="25" s="1"/>
  <c r="AR42" i="25" s="1"/>
  <c r="AT42" i="25" s="1"/>
  <c r="AS42" i="25" s="1"/>
  <c r="R271" i="25"/>
  <c r="M271" i="25" s="1"/>
  <c r="AG555" i="2" l="1"/>
  <c r="R308" i="2"/>
  <c r="P308" i="2"/>
  <c r="AH555" i="2"/>
  <c r="H1485" i="28" s="1"/>
  <c r="AI555" i="2"/>
  <c r="I1485" i="28" s="1"/>
  <c r="AR307" i="2"/>
  <c r="AT300" i="2"/>
  <c r="AW300" i="2"/>
  <c r="G300" i="7" s="1"/>
  <c r="CF300" i="2"/>
  <c r="W300" i="7"/>
  <c r="J403" i="17" s="1"/>
  <c r="AR305" i="2"/>
  <c r="X555" i="2"/>
  <c r="J1481" i="28" s="1"/>
  <c r="CB308" i="2"/>
  <c r="AB555" i="2"/>
  <c r="H1483" i="28" s="1"/>
  <c r="AT306" i="2"/>
  <c r="W306" i="7"/>
  <c r="J409" i="17" s="1"/>
  <c r="AW306" i="2"/>
  <c r="G306" i="7" s="1"/>
  <c r="CF306" i="2"/>
  <c r="AF555" i="2"/>
  <c r="AL555" i="2"/>
  <c r="S555" i="2"/>
  <c r="AA555" i="2"/>
  <c r="AJ555" i="2"/>
  <c r="AI556" i="2" s="1"/>
  <c r="AE555" i="2"/>
  <c r="J1484" i="28"/>
  <c r="AD555" i="2"/>
  <c r="AC555" i="2"/>
  <c r="T555" i="2"/>
  <c r="AP555" i="2"/>
  <c r="AO555" i="2"/>
  <c r="Z555" i="2"/>
  <c r="AK555" i="2"/>
  <c r="V555" i="2"/>
  <c r="H1487" i="28"/>
  <c r="W555" i="2"/>
  <c r="U555" i="2"/>
  <c r="AM555" i="2"/>
  <c r="Y555" i="2"/>
  <c r="CB311" i="2"/>
  <c r="CD311" i="2" s="1"/>
  <c r="CB309" i="2"/>
  <c r="Q309" i="7" s="1"/>
  <c r="G412" i="17" s="1"/>
  <c r="O308" i="6"/>
  <c r="U308" i="7" s="1"/>
  <c r="CB310" i="2"/>
  <c r="AM15" i="23"/>
  <c r="AN15" i="23" s="1"/>
  <c r="AO15" i="23" s="1"/>
  <c r="AP15" i="23" s="1"/>
  <c r="AQ15" i="23" s="1"/>
  <c r="AR15" i="23" s="1"/>
  <c r="AS15" i="23" s="1"/>
  <c r="AT15" i="23" s="1"/>
  <c r="AU15" i="23" s="1"/>
  <c r="AV15" i="23" s="1"/>
  <c r="AW15" i="23" s="1"/>
  <c r="AX15" i="23" s="1"/>
  <c r="AY15" i="23" s="1"/>
  <c r="AM19" i="23"/>
  <c r="AN19" i="23" s="1"/>
  <c r="AO19" i="23" s="1"/>
  <c r="AP19" i="23" s="1"/>
  <c r="AQ19" i="23" s="1"/>
  <c r="AR19" i="23" s="1"/>
  <c r="AS19" i="23" s="1"/>
  <c r="AT19" i="23" s="1"/>
  <c r="AU19" i="23" s="1"/>
  <c r="AV19" i="23" s="1"/>
  <c r="AW19" i="23" s="1"/>
  <c r="AX19" i="23" s="1"/>
  <c r="AY19" i="23" s="1"/>
  <c r="DG173" i="25"/>
  <c r="BK173" i="25"/>
  <c r="BJ173" i="25"/>
  <c r="BI173" i="25"/>
  <c r="DI173" i="25"/>
  <c r="DH173" i="25"/>
  <c r="DE173" i="25"/>
  <c r="DF173" i="25"/>
  <c r="DD173" i="25"/>
  <c r="DH54" i="25"/>
  <c r="DG54" i="25"/>
  <c r="DE54" i="25"/>
  <c r="DF54" i="25"/>
  <c r="BJ54" i="25"/>
  <c r="BK54" i="25"/>
  <c r="DD54" i="25"/>
  <c r="BI54" i="25"/>
  <c r="DI54" i="25"/>
  <c r="AT304" i="25"/>
  <c r="AS304" i="25" s="1"/>
  <c r="J304" i="25"/>
  <c r="DG212" i="25"/>
  <c r="DE212" i="25"/>
  <c r="BI212" i="25"/>
  <c r="BJ212" i="25"/>
  <c r="DH212" i="25"/>
  <c r="BK212" i="25"/>
  <c r="DD212" i="25"/>
  <c r="DF212" i="25"/>
  <c r="DI212" i="25"/>
  <c r="DD196" i="25"/>
  <c r="DF196" i="25"/>
  <c r="DI196" i="25"/>
  <c r="BI196" i="25"/>
  <c r="BK196" i="25"/>
  <c r="BJ196" i="25"/>
  <c r="DH196" i="25"/>
  <c r="DG196" i="25"/>
  <c r="DE196" i="25"/>
  <c r="BI153" i="25"/>
  <c r="DI153" i="25"/>
  <c r="BJ153" i="25"/>
  <c r="DG153" i="25"/>
  <c r="DD153" i="25"/>
  <c r="DE153" i="25"/>
  <c r="DF153" i="25"/>
  <c r="DH153" i="25"/>
  <c r="BK153" i="25"/>
  <c r="DI60" i="25"/>
  <c r="DD60" i="25"/>
  <c r="DG60" i="25"/>
  <c r="DH60" i="25"/>
  <c r="BI60" i="25"/>
  <c r="BK60" i="25"/>
  <c r="DE60" i="25"/>
  <c r="DF60" i="25"/>
  <c r="BJ60" i="25"/>
  <c r="DF177" i="25"/>
  <c r="DH177" i="25"/>
  <c r="DI177" i="25"/>
  <c r="DD177" i="25"/>
  <c r="DE177" i="25"/>
  <c r="BK177" i="25"/>
  <c r="BJ177" i="25"/>
  <c r="BI177" i="25"/>
  <c r="DG177" i="25"/>
  <c r="CD308" i="2" l="1"/>
  <c r="DK308" i="2"/>
  <c r="AM19" i="21"/>
  <c r="AN19" i="21" s="1"/>
  <c r="AO19" i="21" s="1"/>
  <c r="AP19" i="21" s="1"/>
  <c r="AQ19" i="21" s="1"/>
  <c r="AR19" i="21" s="1"/>
  <c r="AS19" i="21" s="1"/>
  <c r="AT19" i="21" s="1"/>
  <c r="AU19" i="21" s="1"/>
  <c r="AV19" i="21" s="1"/>
  <c r="AW19" i="21" s="1"/>
  <c r="AX19" i="21" s="1"/>
  <c r="AY19" i="21" s="1"/>
  <c r="AM19" i="1"/>
  <c r="AN19" i="1" s="1"/>
  <c r="AO19" i="1" s="1"/>
  <c r="AP19" i="1" s="1"/>
  <c r="AQ19" i="1" s="1"/>
  <c r="AR19" i="1" s="1"/>
  <c r="AS19" i="1" s="1"/>
  <c r="AT19" i="1" s="1"/>
  <c r="AU19" i="1" s="1"/>
  <c r="AV19" i="1" s="1"/>
  <c r="AW19" i="1" s="1"/>
  <c r="AX19" i="1" s="1"/>
  <c r="AY19" i="1" s="1"/>
  <c r="AZ19" i="1" s="1"/>
  <c r="AM15" i="21"/>
  <c r="AN15" i="21" s="1"/>
  <c r="AO15" i="21" s="1"/>
  <c r="AP15" i="21" s="1"/>
  <c r="AQ15" i="21" s="1"/>
  <c r="AR15" i="21" s="1"/>
  <c r="AS15" i="21" s="1"/>
  <c r="AT15" i="21" s="1"/>
  <c r="AU15" i="21" s="1"/>
  <c r="AV15" i="21" s="1"/>
  <c r="AW15" i="21" s="1"/>
  <c r="AX15" i="21" s="1"/>
  <c r="AY15" i="21" s="1"/>
  <c r="AM15" i="1"/>
  <c r="AN15" i="1" s="1"/>
  <c r="AO15" i="1" s="1"/>
  <c r="AP15" i="1" s="1"/>
  <c r="AQ15" i="1" s="1"/>
  <c r="AR15" i="1" s="1"/>
  <c r="AS15" i="1" s="1"/>
  <c r="AT15" i="1" s="1"/>
  <c r="AU15" i="1" s="1"/>
  <c r="AV15" i="1" s="1"/>
  <c r="AW15" i="1" s="1"/>
  <c r="AX15" i="1" s="1"/>
  <c r="AY15" i="1" s="1"/>
  <c r="AZ15" i="1" s="1"/>
  <c r="O311" i="6"/>
  <c r="CF305" i="2"/>
  <c r="W305" i="7"/>
  <c r="J408" i="17" s="1"/>
  <c r="AT305" i="2"/>
  <c r="DL308" i="2"/>
  <c r="DM308" i="2" s="1"/>
  <c r="CC308" i="2"/>
  <c r="AW305" i="2"/>
  <c r="G305" i="7" s="1"/>
  <c r="Q308" i="6"/>
  <c r="CJ308" i="2"/>
  <c r="CZ308" i="2" s="1"/>
  <c r="Q308" i="7"/>
  <c r="G411" i="17" s="1"/>
  <c r="R308" i="7"/>
  <c r="H411" i="17" s="1"/>
  <c r="AW307" i="2"/>
  <c r="G307" i="7" s="1"/>
  <c r="CF307" i="2"/>
  <c r="W307" i="7"/>
  <c r="J410" i="17" s="1"/>
  <c r="AT307" i="2"/>
  <c r="DS300" i="2"/>
  <c r="DR300" i="2"/>
  <c r="DB300" i="2"/>
  <c r="CG300" i="2"/>
  <c r="AY300" i="2"/>
  <c r="H300" i="7" s="1"/>
  <c r="AS300" i="2"/>
  <c r="BL300" i="2" s="1"/>
  <c r="X300" i="7"/>
  <c r="K403" i="17" s="1"/>
  <c r="CC311" i="2"/>
  <c r="AN556" i="2"/>
  <c r="DL309" i="2"/>
  <c r="DM309" i="2" s="1"/>
  <c r="V308" i="7"/>
  <c r="Q311" i="7"/>
  <c r="G414" i="17" s="1"/>
  <c r="DL311" i="2"/>
  <c r="DM311" i="2" s="1"/>
  <c r="J1486" i="28"/>
  <c r="AM556" i="2"/>
  <c r="AP561" i="2"/>
  <c r="J1480" i="28"/>
  <c r="U556" i="2"/>
  <c r="U558" i="2"/>
  <c r="AD561" i="2"/>
  <c r="AE556" i="2"/>
  <c r="H1484" i="28"/>
  <c r="AN561" i="2"/>
  <c r="W556" i="2"/>
  <c r="I1481" i="28"/>
  <c r="J1485" i="28"/>
  <c r="K1485" i="28" s="1"/>
  <c r="E1485" i="28" s="1"/>
  <c r="AJ556" i="2"/>
  <c r="J1482" i="28"/>
  <c r="AA556" i="2"/>
  <c r="H1481" i="28"/>
  <c r="V556" i="2"/>
  <c r="AB561" i="2"/>
  <c r="S558" i="2"/>
  <c r="H1480" i="28"/>
  <c r="S556" i="2"/>
  <c r="CC309" i="2"/>
  <c r="S309" i="7" s="1"/>
  <c r="I412" i="17" s="1"/>
  <c r="H1486" i="28"/>
  <c r="AK556" i="2"/>
  <c r="Z556" i="2"/>
  <c r="I1482" i="28"/>
  <c r="AO556" i="2"/>
  <c r="I1487" i="28"/>
  <c r="DS305" i="2"/>
  <c r="DB305" i="2"/>
  <c r="DR305" i="2"/>
  <c r="AP556" i="2"/>
  <c r="J1487" i="28"/>
  <c r="AY305" i="2"/>
  <c r="H305" i="7" s="1"/>
  <c r="X305" i="7"/>
  <c r="K408" i="17" s="1"/>
  <c r="AS305" i="2"/>
  <c r="BL305" i="2" s="1"/>
  <c r="BN305" i="2" s="1"/>
  <c r="CG305" i="2"/>
  <c r="I1486" i="28"/>
  <c r="AL556" i="2"/>
  <c r="AH556" i="2"/>
  <c r="T558" i="2"/>
  <c r="AC561" i="2"/>
  <c r="I1480" i="28"/>
  <c r="T556" i="2"/>
  <c r="AC556" i="2"/>
  <c r="I1483" i="28"/>
  <c r="AF556" i="2"/>
  <c r="AO561" i="2"/>
  <c r="I1484" i="28"/>
  <c r="Y556" i="2"/>
  <c r="H1482" i="28"/>
  <c r="DS306" i="2"/>
  <c r="DR306" i="2"/>
  <c r="DB306" i="2"/>
  <c r="AB556" i="2"/>
  <c r="AD556" i="2"/>
  <c r="J1483" i="28"/>
  <c r="X556" i="2"/>
  <c r="AG556" i="2"/>
  <c r="AS306" i="2"/>
  <c r="BL306" i="2" s="1"/>
  <c r="BN306" i="2" s="1"/>
  <c r="CG306" i="2"/>
  <c r="X306" i="7"/>
  <c r="K409" i="17" s="1"/>
  <c r="AY306" i="2"/>
  <c r="H306" i="7" s="1"/>
  <c r="O309" i="6"/>
  <c r="CD309" i="2"/>
  <c r="Q310" i="7"/>
  <c r="G413" i="17" s="1"/>
  <c r="CC310" i="2"/>
  <c r="CD310" i="2"/>
  <c r="DL310" i="2"/>
  <c r="DM310" i="2" s="1"/>
  <c r="O310" i="6"/>
  <c r="U311" i="7"/>
  <c r="V311" i="7"/>
  <c r="CJ311" i="2"/>
  <c r="CI311" i="2"/>
  <c r="Q311" i="6"/>
  <c r="R311" i="7"/>
  <c r="H414" i="17" s="1"/>
  <c r="CP308" i="2"/>
  <c r="DE304" i="25"/>
  <c r="DD304" i="25"/>
  <c r="DI304" i="25"/>
  <c r="DH304" i="25"/>
  <c r="BK304" i="25"/>
  <c r="DG304" i="25"/>
  <c r="DF304" i="25"/>
  <c r="BI304" i="25"/>
  <c r="BJ304" i="25"/>
  <c r="CN308" i="2" l="1"/>
  <c r="CV308" i="2"/>
  <c r="CR308" i="2"/>
  <c r="R138" i="25"/>
  <c r="M138" i="25" s="1"/>
  <c r="N138" i="25" s="1"/>
  <c r="AQ138" i="25" s="1"/>
  <c r="CH138" i="25" s="1"/>
  <c r="AR138" i="25" s="1"/>
  <c r="AT138" i="25" s="1"/>
  <c r="AS138" i="25" s="1"/>
  <c r="J138" i="25" s="1"/>
  <c r="P108" i="25"/>
  <c r="L108" i="25" s="1"/>
  <c r="N108" i="25" s="1"/>
  <c r="AQ108" i="25" s="1"/>
  <c r="CH108" i="25" s="1"/>
  <c r="AR108" i="25" s="1"/>
  <c r="AT108" i="25" s="1"/>
  <c r="AS108" i="25" s="1"/>
  <c r="J108" i="25" s="1"/>
  <c r="P263" i="25"/>
  <c r="L263" i="25" s="1"/>
  <c r="N263" i="25" s="1"/>
  <c r="AQ263" i="25" s="1"/>
  <c r="CH263" i="25" s="1"/>
  <c r="AR263" i="25" s="1"/>
  <c r="AT263" i="25" s="1"/>
  <c r="AS263" i="25" s="1"/>
  <c r="J263" i="25" s="1"/>
  <c r="P20" i="25"/>
  <c r="L20" i="25" s="1"/>
  <c r="N20" i="25" s="1"/>
  <c r="AQ20" i="25" s="1"/>
  <c r="CH20" i="25" s="1"/>
  <c r="AR20" i="25" s="1"/>
  <c r="AT20" i="25" s="1"/>
  <c r="AS20" i="25" s="1"/>
  <c r="J20" i="25" s="1"/>
  <c r="R93" i="25"/>
  <c r="M93" i="25" s="1"/>
  <c r="P151" i="25"/>
  <c r="L151" i="25" s="1"/>
  <c r="R78" i="25"/>
  <c r="M78" i="25" s="1"/>
  <c r="R10" i="25"/>
  <c r="M10" i="25" s="1"/>
  <c r="R182" i="25"/>
  <c r="M182" i="25" s="1"/>
  <c r="N182" i="25" s="1"/>
  <c r="AQ182" i="25" s="1"/>
  <c r="CH182" i="25" s="1"/>
  <c r="AR182" i="25" s="1"/>
  <c r="AT182" i="25" s="1"/>
  <c r="AS182" i="25" s="1"/>
  <c r="J182" i="25" s="1"/>
  <c r="P53" i="25"/>
  <c r="L53" i="25" s="1"/>
  <c r="BA15" i="1"/>
  <c r="R252" i="25"/>
  <c r="M252" i="25" s="1"/>
  <c r="N252" i="25" s="1"/>
  <c r="AQ252" i="25" s="1"/>
  <c r="CH252" i="25" s="1"/>
  <c r="AR252" i="25" s="1"/>
  <c r="AT252" i="25" s="1"/>
  <c r="AS252" i="25" s="1"/>
  <c r="J252" i="25" s="1"/>
  <c r="R286" i="25"/>
  <c r="M286" i="25" s="1"/>
  <c r="N286" i="25" s="1"/>
  <c r="AQ286" i="25" s="1"/>
  <c r="CH286" i="25" s="1"/>
  <c r="AR286" i="25" s="1"/>
  <c r="AT286" i="25" s="1"/>
  <c r="AS286" i="25" s="1"/>
  <c r="J286" i="25" s="1"/>
  <c r="R239" i="25"/>
  <c r="M239" i="25" s="1"/>
  <c r="N239" i="25" s="1"/>
  <c r="AQ239" i="25" s="1"/>
  <c r="CH239" i="25" s="1"/>
  <c r="AR239" i="25" s="1"/>
  <c r="AT239" i="25" s="1"/>
  <c r="AS239" i="25" s="1"/>
  <c r="J239" i="25" s="1"/>
  <c r="P200" i="25"/>
  <c r="L200" i="25" s="1"/>
  <c r="R46" i="25"/>
  <c r="M46" i="25" s="1"/>
  <c r="R127" i="25"/>
  <c r="M127" i="25" s="1"/>
  <c r="N127" i="25" s="1"/>
  <c r="AQ127" i="25" s="1"/>
  <c r="CH127" i="25" s="1"/>
  <c r="AR127" i="25" s="1"/>
  <c r="AT127" i="25" s="1"/>
  <c r="AS127" i="25" s="1"/>
  <c r="J127" i="25" s="1"/>
  <c r="P225" i="25"/>
  <c r="L225" i="25" s="1"/>
  <c r="R202" i="25"/>
  <c r="M202" i="25" s="1"/>
  <c r="R62" i="25"/>
  <c r="M62" i="25" s="1"/>
  <c r="R308" i="25"/>
  <c r="M308" i="25" s="1"/>
  <c r="P297" i="25"/>
  <c r="L297" i="25" s="1"/>
  <c r="N297" i="25" s="1"/>
  <c r="AQ297" i="25" s="1"/>
  <c r="CH297" i="25" s="1"/>
  <c r="AR297" i="25" s="1"/>
  <c r="AT297" i="25" s="1"/>
  <c r="AS297" i="25" s="1"/>
  <c r="J297" i="25" s="1"/>
  <c r="P246" i="25"/>
  <c r="L246" i="25" s="1"/>
  <c r="P69" i="25"/>
  <c r="L69" i="25" s="1"/>
  <c r="R167" i="25"/>
  <c r="M167" i="25" s="1"/>
  <c r="N167" i="25" s="1"/>
  <c r="AQ167" i="25" s="1"/>
  <c r="CH167" i="25" s="1"/>
  <c r="AR167" i="25" s="1"/>
  <c r="AT167" i="25" s="1"/>
  <c r="AS167" i="25" s="1"/>
  <c r="P194" i="25"/>
  <c r="L194" i="25" s="1"/>
  <c r="R223" i="25"/>
  <c r="M223" i="25" s="1"/>
  <c r="R114" i="25"/>
  <c r="M114" i="25" s="1"/>
  <c r="N114" i="25" s="1"/>
  <c r="AQ114" i="25" s="1"/>
  <c r="CH114" i="25" s="1"/>
  <c r="AR114" i="25" s="1"/>
  <c r="AT114" i="25" s="1"/>
  <c r="AS114" i="25" s="1"/>
  <c r="J114" i="25" s="1"/>
  <c r="P163" i="25"/>
  <c r="L163" i="25" s="1"/>
  <c r="P269" i="25"/>
  <c r="L269" i="25" s="1"/>
  <c r="N269" i="25" s="1"/>
  <c r="AQ269" i="25" s="1"/>
  <c r="CH269" i="25" s="1"/>
  <c r="AR269" i="25" s="1"/>
  <c r="AT269" i="25" s="1"/>
  <c r="AS269" i="25" s="1"/>
  <c r="J269" i="25" s="1"/>
  <c r="R24" i="25"/>
  <c r="M24" i="25" s="1"/>
  <c r="P91" i="25"/>
  <c r="L91" i="25" s="1"/>
  <c r="N91" i="25" s="1"/>
  <c r="AQ91" i="25" s="1"/>
  <c r="CH91" i="25" s="1"/>
  <c r="AR91" i="25" s="1"/>
  <c r="AT91" i="25" s="1"/>
  <c r="AS91" i="25" s="1"/>
  <c r="J91" i="25" s="1"/>
  <c r="P210" i="25"/>
  <c r="L210" i="25" s="1"/>
  <c r="P34" i="25"/>
  <c r="L34" i="25" s="1"/>
  <c r="N34" i="25" s="1"/>
  <c r="AQ34" i="25" s="1"/>
  <c r="CH34" i="25" s="1"/>
  <c r="AR34" i="25" s="1"/>
  <c r="AT34" i="25" s="1"/>
  <c r="AS34" i="25" s="1"/>
  <c r="P136" i="25"/>
  <c r="L136" i="25" s="1"/>
  <c r="N136" i="25" s="1"/>
  <c r="AQ136" i="25" s="1"/>
  <c r="CH136" i="25" s="1"/>
  <c r="AR136" i="25" s="1"/>
  <c r="AT136" i="25" s="1"/>
  <c r="AS136" i="25" s="1"/>
  <c r="J136" i="25" s="1"/>
  <c r="P73" i="25"/>
  <c r="L73" i="25" s="1"/>
  <c r="N73" i="25" s="1"/>
  <c r="AQ73" i="25" s="1"/>
  <c r="CH73" i="25" s="1"/>
  <c r="AR73" i="25" s="1"/>
  <c r="AT73" i="25" s="1"/>
  <c r="AS73" i="25" s="1"/>
  <c r="P35" i="25"/>
  <c r="L35" i="25" s="1"/>
  <c r="P92" i="25"/>
  <c r="L92" i="25" s="1"/>
  <c r="R16" i="25"/>
  <c r="M16" i="25" s="1"/>
  <c r="N16" i="25" s="1"/>
  <c r="AQ16" i="25" s="1"/>
  <c r="CH16" i="25" s="1"/>
  <c r="AR16" i="25" s="1"/>
  <c r="AT16" i="25" s="1"/>
  <c r="AS16" i="25" s="1"/>
  <c r="J16" i="25" s="1"/>
  <c r="R253" i="25"/>
  <c r="M253" i="25" s="1"/>
  <c r="P231" i="25"/>
  <c r="L231" i="25" s="1"/>
  <c r="P259" i="25"/>
  <c r="L259" i="25" s="1"/>
  <c r="P166" i="25"/>
  <c r="L166" i="25" s="1"/>
  <c r="N166" i="25" s="1"/>
  <c r="AQ166" i="25" s="1"/>
  <c r="CH166" i="25" s="1"/>
  <c r="AR166" i="25" s="1"/>
  <c r="AT166" i="25" s="1"/>
  <c r="AS166" i="25" s="1"/>
  <c r="J166" i="25" s="1"/>
  <c r="R41" i="25"/>
  <c r="M41" i="25" s="1"/>
  <c r="N41" i="25" s="1"/>
  <c r="AQ41" i="25" s="1"/>
  <c r="CH41" i="25" s="1"/>
  <c r="AR41" i="25" s="1"/>
  <c r="AT41" i="25" s="1"/>
  <c r="AS41" i="25" s="1"/>
  <c r="R266" i="25"/>
  <c r="M266" i="25" s="1"/>
  <c r="R132" i="25"/>
  <c r="M132" i="25" s="1"/>
  <c r="N132" i="25" s="1"/>
  <c r="AQ132" i="25" s="1"/>
  <c r="CH132" i="25" s="1"/>
  <c r="AR132" i="25" s="1"/>
  <c r="AT132" i="25" s="1"/>
  <c r="AS132" i="25" s="1"/>
  <c r="J132" i="25" s="1"/>
  <c r="R179" i="25"/>
  <c r="M179" i="25" s="1"/>
  <c r="N179" i="25" s="1"/>
  <c r="AQ179" i="25" s="1"/>
  <c r="CH179" i="25" s="1"/>
  <c r="AR179" i="25" s="1"/>
  <c r="AT179" i="25" s="1"/>
  <c r="AS179" i="25" s="1"/>
  <c r="R157" i="25"/>
  <c r="M157" i="25" s="1"/>
  <c r="N157" i="25" s="1"/>
  <c r="AQ157" i="25" s="1"/>
  <c r="CH157" i="25" s="1"/>
  <c r="AR157" i="25" s="1"/>
  <c r="AT157" i="25" s="1"/>
  <c r="AS157" i="25" s="1"/>
  <c r="J157" i="25" s="1"/>
  <c r="P198" i="25"/>
  <c r="L198" i="25" s="1"/>
  <c r="N198" i="25" s="1"/>
  <c r="AQ198" i="25" s="1"/>
  <c r="CH198" i="25" s="1"/>
  <c r="AR198" i="25" s="1"/>
  <c r="AT198" i="25" s="1"/>
  <c r="AS198" i="25" s="1"/>
  <c r="J198" i="25" s="1"/>
  <c r="R240" i="25"/>
  <c r="M240" i="25" s="1"/>
  <c r="R57" i="25"/>
  <c r="M57" i="25" s="1"/>
  <c r="P7" i="25"/>
  <c r="L7" i="25" s="1"/>
  <c r="N7" i="25" s="1"/>
  <c r="AQ7" i="25" s="1"/>
  <c r="CH7" i="25" s="1"/>
  <c r="AR7" i="25" s="1"/>
  <c r="AT7" i="25" s="1"/>
  <c r="AS7" i="25" s="1"/>
  <c r="J7" i="25" s="1"/>
  <c r="P121" i="25"/>
  <c r="L121" i="25" s="1"/>
  <c r="R292" i="25"/>
  <c r="M292" i="25" s="1"/>
  <c r="N292" i="25" s="1"/>
  <c r="AQ292" i="25" s="1"/>
  <c r="CH292" i="25" s="1"/>
  <c r="AR292" i="25" s="1"/>
  <c r="AT292" i="25" s="1"/>
  <c r="AS292" i="25" s="1"/>
  <c r="J292" i="25" s="1"/>
  <c r="R203" i="25"/>
  <c r="M203" i="25" s="1"/>
  <c r="P308" i="25"/>
  <c r="L308" i="25" s="1"/>
  <c r="N308" i="25" s="1"/>
  <c r="AQ308" i="25" s="1"/>
  <c r="CH308" i="25" s="1"/>
  <c r="AR308" i="25" s="1"/>
  <c r="AT308" i="25" s="1"/>
  <c r="AS308" i="25" s="1"/>
  <c r="J308" i="25" s="1"/>
  <c r="P284" i="25"/>
  <c r="L284" i="25" s="1"/>
  <c r="N284" i="25" s="1"/>
  <c r="AQ284" i="25" s="1"/>
  <c r="CH284" i="25" s="1"/>
  <c r="AR284" i="25" s="1"/>
  <c r="AT284" i="25" s="1"/>
  <c r="AS284" i="25" s="1"/>
  <c r="J284" i="25" s="1"/>
  <c r="BA19" i="1"/>
  <c r="P128" i="25"/>
  <c r="L128" i="25" s="1"/>
  <c r="P249" i="25"/>
  <c r="L249" i="25" s="1"/>
  <c r="N249" i="25" s="1"/>
  <c r="AQ249" i="25" s="1"/>
  <c r="CH249" i="25" s="1"/>
  <c r="AR249" i="25" s="1"/>
  <c r="AT249" i="25" s="1"/>
  <c r="AS249" i="25" s="1"/>
  <c r="P27" i="25"/>
  <c r="L27" i="25" s="1"/>
  <c r="N27" i="25" s="1"/>
  <c r="AQ27" i="25" s="1"/>
  <c r="CH27" i="25" s="1"/>
  <c r="AR27" i="25" s="1"/>
  <c r="AT27" i="25" s="1"/>
  <c r="AS27" i="25" s="1"/>
  <c r="J27" i="25" s="1"/>
  <c r="R77" i="25"/>
  <c r="M77" i="25" s="1"/>
  <c r="P211" i="25"/>
  <c r="L211" i="25" s="1"/>
  <c r="R151" i="25"/>
  <c r="M151" i="25" s="1"/>
  <c r="N151" i="25" s="1"/>
  <c r="AQ151" i="25" s="1"/>
  <c r="CH151" i="25" s="1"/>
  <c r="AR151" i="25" s="1"/>
  <c r="AT151" i="25" s="1"/>
  <c r="AS151" i="25" s="1"/>
  <c r="J151" i="25" s="1"/>
  <c r="R243" i="25"/>
  <c r="M243" i="25" s="1"/>
  <c r="N243" i="25" s="1"/>
  <c r="AQ243" i="25" s="1"/>
  <c r="CH243" i="25" s="1"/>
  <c r="AR243" i="25" s="1"/>
  <c r="AT243" i="25" s="1"/>
  <c r="AS243" i="25" s="1"/>
  <c r="J243" i="25" s="1"/>
  <c r="P139" i="25"/>
  <c r="L139" i="25" s="1"/>
  <c r="N139" i="25" s="1"/>
  <c r="AQ139" i="25" s="1"/>
  <c r="CH139" i="25" s="1"/>
  <c r="AR139" i="25" s="1"/>
  <c r="AT139" i="25" s="1"/>
  <c r="AS139" i="25" s="1"/>
  <c r="J139" i="25" s="1"/>
  <c r="R112" i="25"/>
  <c r="M112" i="25" s="1"/>
  <c r="R183" i="25"/>
  <c r="M183" i="25" s="1"/>
  <c r="R100" i="25"/>
  <c r="M100" i="25" s="1"/>
  <c r="N100" i="25" s="1"/>
  <c r="AQ100" i="25" s="1"/>
  <c r="CH100" i="25" s="1"/>
  <c r="AR100" i="25" s="1"/>
  <c r="AT100" i="25" s="1"/>
  <c r="AS100" i="25" s="1"/>
  <c r="J100" i="25" s="1"/>
  <c r="P56" i="25"/>
  <c r="L56" i="25" s="1"/>
  <c r="CL308" i="2"/>
  <c r="CT308" i="2"/>
  <c r="CI308" i="2"/>
  <c r="CK308" i="2" s="1"/>
  <c r="CX308" i="2"/>
  <c r="AO562" i="2"/>
  <c r="CM311" i="2"/>
  <c r="K1482" i="28"/>
  <c r="E1482" i="28" s="1"/>
  <c r="K1487" i="28"/>
  <c r="BN300" i="2"/>
  <c r="S308" i="7"/>
  <c r="I411" i="17" s="1"/>
  <c r="S311" i="7"/>
  <c r="CU311" i="2"/>
  <c r="CA300" i="2"/>
  <c r="DJ300" i="2" s="1"/>
  <c r="CK311" i="2"/>
  <c r="CV311" i="2"/>
  <c r="AX300" i="2"/>
  <c r="G300" i="27" s="1"/>
  <c r="H300" i="27"/>
  <c r="L300" i="27" s="1"/>
  <c r="M300" i="27" s="1"/>
  <c r="N300" i="27" s="1"/>
  <c r="BP300" i="2"/>
  <c r="BV300" i="2" s="1"/>
  <c r="BO300" i="2"/>
  <c r="BU300" i="2" s="1"/>
  <c r="BQ300" i="2"/>
  <c r="BW300" i="2" s="1"/>
  <c r="DC300" i="2"/>
  <c r="DQ300" i="2"/>
  <c r="O300" i="7"/>
  <c r="F403" i="17" s="1"/>
  <c r="DT300" i="2"/>
  <c r="CB300" i="2" s="1"/>
  <c r="DK300" i="2" s="1"/>
  <c r="K1483" i="28"/>
  <c r="E1483" i="28" s="1"/>
  <c r="AY307" i="2"/>
  <c r="H307" i="7" s="1"/>
  <c r="X307" i="7"/>
  <c r="K410" i="17" s="1"/>
  <c r="AS307" i="2"/>
  <c r="BL307" i="2" s="1"/>
  <c r="BN307" i="2" s="1"/>
  <c r="CG307" i="2"/>
  <c r="AC562" i="2"/>
  <c r="K1486" i="28"/>
  <c r="E1486" i="28" s="1"/>
  <c r="E1487" i="28" s="1"/>
  <c r="DR307" i="2"/>
  <c r="DS307" i="2"/>
  <c r="DB307" i="2"/>
  <c r="CS311" i="2"/>
  <c r="CA306" i="2"/>
  <c r="DJ306" i="2" s="1"/>
  <c r="CN311" i="2"/>
  <c r="CX311" i="2"/>
  <c r="CZ311" i="2"/>
  <c r="CT311" i="2"/>
  <c r="CL311" i="2"/>
  <c r="K1481" i="28"/>
  <c r="E1481" i="28" s="1"/>
  <c r="DT305" i="2"/>
  <c r="CB305" i="2" s="1"/>
  <c r="DK305" i="2" s="1"/>
  <c r="O305" i="7"/>
  <c r="F408" i="17" s="1"/>
  <c r="DC305" i="2"/>
  <c r="DQ305" i="2"/>
  <c r="H305" i="27"/>
  <c r="L305" i="27" s="1"/>
  <c r="M305" i="27" s="1"/>
  <c r="BQ305" i="2"/>
  <c r="BW305" i="2" s="1"/>
  <c r="AX305" i="2"/>
  <c r="G305" i="27" s="1"/>
  <c r="BP305" i="2"/>
  <c r="BV305" i="2" s="1"/>
  <c r="BO305" i="2"/>
  <c r="BU305" i="2" s="1"/>
  <c r="CA305" i="2"/>
  <c r="DJ305" i="2" s="1"/>
  <c r="DT306" i="2"/>
  <c r="CB306" i="2" s="1"/>
  <c r="DK306" i="2" s="1"/>
  <c r="DQ306" i="2"/>
  <c r="DC306" i="2"/>
  <c r="O306" i="7"/>
  <c r="F409" i="17" s="1"/>
  <c r="AN562" i="2"/>
  <c r="BQ306" i="2"/>
  <c r="BW306" i="2" s="1"/>
  <c r="BP306" i="2"/>
  <c r="BV306" i="2" s="1"/>
  <c r="AX306" i="2"/>
  <c r="G306" i="27" s="1"/>
  <c r="BO306" i="2"/>
  <c r="BU306" i="2" s="1"/>
  <c r="H306" i="27"/>
  <c r="L306" i="27" s="1"/>
  <c r="M306" i="27" s="1"/>
  <c r="N306" i="27" s="1"/>
  <c r="K1484" i="28"/>
  <c r="E1484" i="28" s="1"/>
  <c r="AD562" i="2"/>
  <c r="CR311" i="2"/>
  <c r="W558" i="2"/>
  <c r="T559" i="2"/>
  <c r="U559" i="2"/>
  <c r="X558" i="2"/>
  <c r="CP311" i="2"/>
  <c r="K1480" i="28"/>
  <c r="E1480" i="28" s="1"/>
  <c r="AP562" i="2"/>
  <c r="V558" i="2"/>
  <c r="S559" i="2"/>
  <c r="AB562" i="2"/>
  <c r="V309" i="7"/>
  <c r="P309" i="6" s="1"/>
  <c r="AV309" i="2" s="1"/>
  <c r="T309" i="7" s="1"/>
  <c r="U309" i="7"/>
  <c r="CJ309" i="2"/>
  <c r="R309" i="7"/>
  <c r="H412" i="17" s="1"/>
  <c r="CI309" i="2"/>
  <c r="Q309" i="6"/>
  <c r="CY311" i="2"/>
  <c r="CO311" i="2"/>
  <c r="CQ311" i="2"/>
  <c r="U310" i="7"/>
  <c r="V310" i="7"/>
  <c r="CI310" i="2"/>
  <c r="CM310" i="2" s="1"/>
  <c r="Q310" i="6"/>
  <c r="CJ310" i="2"/>
  <c r="CV310" i="2" s="1"/>
  <c r="R310" i="7"/>
  <c r="H413" i="17" s="1"/>
  <c r="CW311" i="2"/>
  <c r="S310" i="7"/>
  <c r="I414" i="17"/>
  <c r="P311" i="6"/>
  <c r="AV311" i="2" s="1"/>
  <c r="T311" i="7" s="1"/>
  <c r="BL555" i="2" l="1"/>
  <c r="BM556" i="2" s="1"/>
  <c r="DI16" i="25"/>
  <c r="BI16" i="25"/>
  <c r="DD16" i="25"/>
  <c r="BJ16" i="25"/>
  <c r="DG16" i="25"/>
  <c r="DF16" i="25"/>
  <c r="BK16" i="25"/>
  <c r="DH16" i="25"/>
  <c r="DE16" i="25"/>
  <c r="CQ308" i="2"/>
  <c r="DG284" i="25"/>
  <c r="BI284" i="25"/>
  <c r="BJ284" i="25"/>
  <c r="DE284" i="25"/>
  <c r="DF284" i="25"/>
  <c r="DI284" i="25"/>
  <c r="BK284" i="25"/>
  <c r="DD284" i="25"/>
  <c r="DH284" i="25"/>
  <c r="BK127" i="25"/>
  <c r="DF127" i="25"/>
  <c r="BJ127" i="25"/>
  <c r="DI127" i="25"/>
  <c r="DE127" i="25"/>
  <c r="DG127" i="25"/>
  <c r="DD127" i="25"/>
  <c r="DH127" i="25"/>
  <c r="BI127" i="25"/>
  <c r="DG308" i="25"/>
  <c r="BJ308" i="25"/>
  <c r="BI308" i="25"/>
  <c r="BK308" i="25"/>
  <c r="DI308" i="25"/>
  <c r="DD308" i="25"/>
  <c r="DH308" i="25"/>
  <c r="DE308" i="25"/>
  <c r="DF308" i="25"/>
  <c r="BI136" i="25"/>
  <c r="DG136" i="25"/>
  <c r="DD136" i="25"/>
  <c r="BK136" i="25"/>
  <c r="BJ136" i="25"/>
  <c r="DI136" i="25"/>
  <c r="DH136" i="25"/>
  <c r="DF136" i="25"/>
  <c r="DE136" i="25"/>
  <c r="DD292" i="25"/>
  <c r="DF292" i="25"/>
  <c r="DG292" i="25"/>
  <c r="DE292" i="25"/>
  <c r="BI292" i="25"/>
  <c r="DI292" i="25"/>
  <c r="DH292" i="25"/>
  <c r="BK292" i="25"/>
  <c r="BJ292" i="25"/>
  <c r="BI239" i="25"/>
  <c r="DI239" i="25"/>
  <c r="DE239" i="25"/>
  <c r="DD239" i="25"/>
  <c r="DH239" i="25"/>
  <c r="BJ239" i="25"/>
  <c r="DG239" i="25"/>
  <c r="DF239" i="25"/>
  <c r="BK239" i="25"/>
  <c r="CW308" i="2"/>
  <c r="CU308" i="2"/>
  <c r="CS308" i="2"/>
  <c r="CO308" i="2"/>
  <c r="CY308" i="2"/>
  <c r="BI286" i="25"/>
  <c r="BJ286" i="25"/>
  <c r="DE286" i="25"/>
  <c r="DI286" i="25"/>
  <c r="BK286" i="25"/>
  <c r="DG286" i="25"/>
  <c r="DH286" i="25"/>
  <c r="DF286" i="25"/>
  <c r="DD286" i="25"/>
  <c r="DD7" i="25"/>
  <c r="DE7" i="25"/>
  <c r="DF7" i="25"/>
  <c r="BJ7" i="25"/>
  <c r="BI7" i="25"/>
  <c r="DH7" i="25"/>
  <c r="BK7" i="25"/>
  <c r="DI7" i="25"/>
  <c r="DG7" i="25"/>
  <c r="DH91" i="25"/>
  <c r="BK91" i="25"/>
  <c r="DI91" i="25"/>
  <c r="DF91" i="25"/>
  <c r="DE91" i="25"/>
  <c r="BI91" i="25"/>
  <c r="BJ91" i="25"/>
  <c r="DG91" i="25"/>
  <c r="DD91" i="25"/>
  <c r="BJ252" i="25"/>
  <c r="DD252" i="25"/>
  <c r="DE252" i="25"/>
  <c r="DG252" i="25"/>
  <c r="BK252" i="25"/>
  <c r="DF252" i="25"/>
  <c r="DI252" i="25"/>
  <c r="BI252" i="25"/>
  <c r="DH252" i="25"/>
  <c r="DI269" i="25"/>
  <c r="BK269" i="25"/>
  <c r="DH269" i="25"/>
  <c r="DG269" i="25"/>
  <c r="DF269" i="25"/>
  <c r="BJ269" i="25"/>
  <c r="DE269" i="25"/>
  <c r="DD269" i="25"/>
  <c r="BI269" i="25"/>
  <c r="BI100" i="25"/>
  <c r="BJ100" i="25"/>
  <c r="DG100" i="25"/>
  <c r="DD100" i="25"/>
  <c r="DI100" i="25"/>
  <c r="BK100" i="25"/>
  <c r="DF100" i="25"/>
  <c r="DE100" i="25"/>
  <c r="DH100" i="25"/>
  <c r="BK198" i="25"/>
  <c r="DE198" i="25"/>
  <c r="DD198" i="25"/>
  <c r="DG198" i="25"/>
  <c r="DF198" i="25"/>
  <c r="BI198" i="25"/>
  <c r="BJ198" i="25"/>
  <c r="DH198" i="25"/>
  <c r="DI198" i="25"/>
  <c r="BJ182" i="25"/>
  <c r="DD182" i="25"/>
  <c r="BI182" i="25"/>
  <c r="BK182" i="25"/>
  <c r="DG182" i="25"/>
  <c r="DI182" i="25"/>
  <c r="DE182" i="25"/>
  <c r="DF182" i="25"/>
  <c r="DH182" i="25"/>
  <c r="DD157" i="25"/>
  <c r="DH157" i="25"/>
  <c r="DG157" i="25"/>
  <c r="DF157" i="25"/>
  <c r="DE157" i="25"/>
  <c r="BI157" i="25"/>
  <c r="DI157" i="25"/>
  <c r="BJ157" i="25"/>
  <c r="BK157" i="25"/>
  <c r="BJ114" i="25"/>
  <c r="DG114" i="25"/>
  <c r="DE114" i="25"/>
  <c r="BK114" i="25"/>
  <c r="DI114" i="25"/>
  <c r="BI114" i="25"/>
  <c r="DD114" i="25"/>
  <c r="DF114" i="25"/>
  <c r="DH114" i="25"/>
  <c r="BK139" i="25"/>
  <c r="DI139" i="25"/>
  <c r="DE139" i="25"/>
  <c r="DH139" i="25"/>
  <c r="BI139" i="25"/>
  <c r="DD139" i="25"/>
  <c r="DG139" i="25"/>
  <c r="BJ139" i="25"/>
  <c r="DF139" i="25"/>
  <c r="BJ132" i="25"/>
  <c r="DF132" i="25"/>
  <c r="BK132" i="25"/>
  <c r="BI132" i="25"/>
  <c r="DD132" i="25"/>
  <c r="DH132" i="25"/>
  <c r="DI132" i="25"/>
  <c r="DG132" i="25"/>
  <c r="DE132" i="25"/>
  <c r="DF243" i="25"/>
  <c r="BJ243" i="25"/>
  <c r="DE243" i="25"/>
  <c r="BI243" i="25"/>
  <c r="DD243" i="25"/>
  <c r="DI243" i="25"/>
  <c r="DH243" i="25"/>
  <c r="DG243" i="25"/>
  <c r="BK243" i="25"/>
  <c r="DE151" i="25"/>
  <c r="DH151" i="25"/>
  <c r="BI151" i="25"/>
  <c r="BK151" i="25"/>
  <c r="DG151" i="25"/>
  <c r="DD151" i="25"/>
  <c r="BJ151" i="25"/>
  <c r="DI151" i="25"/>
  <c r="DF151" i="25"/>
  <c r="BK20" i="25"/>
  <c r="DI20" i="25"/>
  <c r="DF20" i="25"/>
  <c r="DG20" i="25"/>
  <c r="BJ20" i="25"/>
  <c r="DE20" i="25"/>
  <c r="DH20" i="25"/>
  <c r="BI20" i="25"/>
  <c r="DD20" i="25"/>
  <c r="DF166" i="25"/>
  <c r="DG166" i="25"/>
  <c r="BJ166" i="25"/>
  <c r="BK166" i="25"/>
  <c r="DE166" i="25"/>
  <c r="DD166" i="25"/>
  <c r="DI166" i="25"/>
  <c r="BI166" i="25"/>
  <c r="DH166" i="25"/>
  <c r="BJ263" i="25"/>
  <c r="BI263" i="25"/>
  <c r="DD263" i="25"/>
  <c r="BK263" i="25"/>
  <c r="DG263" i="25"/>
  <c r="DE263" i="25"/>
  <c r="DF263" i="25"/>
  <c r="DI263" i="25"/>
  <c r="DH263" i="25"/>
  <c r="BI297" i="25"/>
  <c r="DG297" i="25"/>
  <c r="DE297" i="25"/>
  <c r="BJ297" i="25"/>
  <c r="DH297" i="25"/>
  <c r="DF297" i="25"/>
  <c r="DI297" i="25"/>
  <c r="DD297" i="25"/>
  <c r="BK297" i="25"/>
  <c r="BI108" i="25"/>
  <c r="BJ108" i="25"/>
  <c r="DF108" i="25"/>
  <c r="DH108" i="25"/>
  <c r="DI108" i="25"/>
  <c r="DD108" i="25"/>
  <c r="DG108" i="25"/>
  <c r="BK108" i="25"/>
  <c r="DE108" i="25"/>
  <c r="BK27" i="25"/>
  <c r="DF27" i="25"/>
  <c r="BI27" i="25"/>
  <c r="DE27" i="25"/>
  <c r="DG27" i="25"/>
  <c r="BJ27" i="25"/>
  <c r="DI27" i="25"/>
  <c r="DH27" i="25"/>
  <c r="DD27" i="25"/>
  <c r="DF138" i="25"/>
  <c r="BK138" i="25"/>
  <c r="BI138" i="25"/>
  <c r="DG138" i="25"/>
  <c r="BJ138" i="25"/>
  <c r="DD138" i="25"/>
  <c r="DI138" i="25"/>
  <c r="DH138" i="25"/>
  <c r="DE138" i="25"/>
  <c r="CM308" i="2"/>
  <c r="R306" i="2"/>
  <c r="P306" i="2"/>
  <c r="O305" i="6"/>
  <c r="N305" i="27"/>
  <c r="P305" i="2"/>
  <c r="R305" i="2"/>
  <c r="R300" i="2"/>
  <c r="P300" i="2"/>
  <c r="N556" i="27"/>
  <c r="P308" i="6"/>
  <c r="AV308" i="2" s="1"/>
  <c r="BL556" i="2"/>
  <c r="Q305" i="7"/>
  <c r="P306" i="7"/>
  <c r="P300" i="7"/>
  <c r="P305" i="7"/>
  <c r="G408" i="17" s="1"/>
  <c r="CA307" i="2"/>
  <c r="DJ307" i="2" s="1"/>
  <c r="DJ1" i="2" s="1"/>
  <c r="DQ307" i="2"/>
  <c r="DC307" i="2"/>
  <c r="DT307" i="2"/>
  <c r="CB307" i="2" s="1"/>
  <c r="DK307" i="2" s="1"/>
  <c r="BP307" i="2"/>
  <c r="BV307" i="2" s="1"/>
  <c r="BO307" i="2"/>
  <c r="BU307" i="2" s="1"/>
  <c r="BQ307" i="2"/>
  <c r="BW307" i="2" s="1"/>
  <c r="H307" i="27"/>
  <c r="L307" i="27" s="1"/>
  <c r="M307" i="27" s="1"/>
  <c r="N307" i="27" s="1"/>
  <c r="N1" i="27" s="1"/>
  <c r="AX307" i="2"/>
  <c r="G307" i="27" s="1"/>
  <c r="Q300" i="7"/>
  <c r="O300" i="6"/>
  <c r="CC300" i="2"/>
  <c r="DL300" i="2"/>
  <c r="DM300" i="2" s="1"/>
  <c r="AM3" i="23"/>
  <c r="AN3" i="23" s="1"/>
  <c r="AO3" i="23" s="1"/>
  <c r="DO313" i="2"/>
  <c r="DN313" i="2" s="1"/>
  <c r="DU313" i="2" s="1"/>
  <c r="CH313" i="2" s="1"/>
  <c r="AR313" i="2" s="1"/>
  <c r="AM17" i="23"/>
  <c r="AN17" i="23" s="1"/>
  <c r="AO17" i="23" s="1"/>
  <c r="AP17" i="23" s="1"/>
  <c r="AQ17" i="23" s="1"/>
  <c r="AR17" i="23" s="1"/>
  <c r="AS17" i="23" s="1"/>
  <c r="AT17" i="23" s="1"/>
  <c r="AU17" i="23" s="1"/>
  <c r="AV17" i="23" s="1"/>
  <c r="AW17" i="23" s="1"/>
  <c r="AX17" i="23" s="1"/>
  <c r="AY17" i="23" s="1"/>
  <c r="DO314" i="2"/>
  <c r="DN314" i="2" s="1"/>
  <c r="DU314" i="2" s="1"/>
  <c r="CH314" i="2" s="1"/>
  <c r="AR314" i="2" s="1"/>
  <c r="DO316" i="2"/>
  <c r="DN316" i="2" s="1"/>
  <c r="DU316" i="2" s="1"/>
  <c r="CH316" i="2" s="1"/>
  <c r="AR316" i="2" s="1"/>
  <c r="DO315" i="2"/>
  <c r="DN315" i="2" s="1"/>
  <c r="DU315" i="2" s="1"/>
  <c r="CH315" i="2" s="1"/>
  <c r="AR315" i="2" s="1"/>
  <c r="DO312" i="2"/>
  <c r="DN312" i="2" s="1"/>
  <c r="DU312" i="2" s="1"/>
  <c r="CH312" i="2" s="1"/>
  <c r="AR312" i="2" s="1"/>
  <c r="CD300" i="2"/>
  <c r="O307" i="7"/>
  <c r="F410" i="17" s="1"/>
  <c r="CC305" i="2"/>
  <c r="S305" i="7" s="1"/>
  <c r="O306" i="6"/>
  <c r="U306" i="7" s="1"/>
  <c r="CD305" i="2"/>
  <c r="Q305" i="6" s="1"/>
  <c r="DL305" i="2"/>
  <c r="DM305" i="2" s="1"/>
  <c r="AM12" i="23"/>
  <c r="AN12" i="23" s="1"/>
  <c r="AO12" i="23" s="1"/>
  <c r="AP12" i="23" s="1"/>
  <c r="AQ12" i="23" s="1"/>
  <c r="AR12" i="23" s="1"/>
  <c r="AS12" i="23" s="1"/>
  <c r="AT12" i="23" s="1"/>
  <c r="AU12" i="23" s="1"/>
  <c r="AV12" i="23" s="1"/>
  <c r="AW12" i="23" s="1"/>
  <c r="AM5" i="23"/>
  <c r="V559" i="2"/>
  <c r="Y558" i="2"/>
  <c r="Q306" i="7"/>
  <c r="CC306" i="2"/>
  <c r="DL306" i="2"/>
  <c r="DM306" i="2" s="1"/>
  <c r="CD306" i="2"/>
  <c r="X559" i="2"/>
  <c r="AA558" i="2"/>
  <c r="AM10" i="23"/>
  <c r="AN10" i="23" s="1"/>
  <c r="AO10" i="23" s="1"/>
  <c r="AP10" i="23" s="1"/>
  <c r="AQ10" i="23" s="1"/>
  <c r="AR10" i="23" s="1"/>
  <c r="AS10" i="23" s="1"/>
  <c r="AT10" i="23" s="1"/>
  <c r="AU10" i="23" s="1"/>
  <c r="AV10" i="23" s="1"/>
  <c r="AW10" i="23" s="1"/>
  <c r="AX10" i="23" s="1"/>
  <c r="AY10" i="23" s="1"/>
  <c r="DO317" i="2"/>
  <c r="DN317" i="2" s="1"/>
  <c r="DU317" i="2" s="1"/>
  <c r="CH317" i="2" s="1"/>
  <c r="AR317" i="2" s="1"/>
  <c r="AM11" i="23"/>
  <c r="AN11" i="23" s="1"/>
  <c r="AO11" i="23" s="1"/>
  <c r="AP11" i="23" s="1"/>
  <c r="AQ11" i="23" s="1"/>
  <c r="AR11" i="23" s="1"/>
  <c r="AS11" i="23" s="1"/>
  <c r="AT11" i="23" s="1"/>
  <c r="AU11" i="23" s="1"/>
  <c r="AV11" i="23" s="1"/>
  <c r="AW11" i="23" s="1"/>
  <c r="AX11" i="23" s="1"/>
  <c r="AY11" i="23" s="1"/>
  <c r="DO321" i="2"/>
  <c r="DN321" i="2" s="1"/>
  <c r="DU321" i="2" s="1"/>
  <c r="CH321" i="2" s="1"/>
  <c r="AR321" i="2" s="1"/>
  <c r="DO322" i="2"/>
  <c r="DN322" i="2" s="1"/>
  <c r="DU322" i="2" s="1"/>
  <c r="CH322" i="2" s="1"/>
  <c r="AR322" i="2" s="1"/>
  <c r="DO320" i="2"/>
  <c r="DN320" i="2" s="1"/>
  <c r="DU320" i="2" s="1"/>
  <c r="CH320" i="2" s="1"/>
  <c r="AR320" i="2" s="1"/>
  <c r="DO323" i="2"/>
  <c r="DN323" i="2" s="1"/>
  <c r="DU323" i="2" s="1"/>
  <c r="CH323" i="2" s="1"/>
  <c r="AR323" i="2" s="1"/>
  <c r="DO319" i="2"/>
  <c r="DN319" i="2" s="1"/>
  <c r="DU319" i="2" s="1"/>
  <c r="CH319" i="2" s="1"/>
  <c r="AR319" i="2" s="1"/>
  <c r="DO318" i="2"/>
  <c r="DN318" i="2" s="1"/>
  <c r="DU318" i="2" s="1"/>
  <c r="CH318" i="2" s="1"/>
  <c r="AR318" i="2" s="1"/>
  <c r="W559" i="2"/>
  <c r="Z558" i="2"/>
  <c r="CS309" i="2"/>
  <c r="CU309" i="2"/>
  <c r="CK309" i="2"/>
  <c r="CY309" i="2"/>
  <c r="CW309" i="2"/>
  <c r="CO309" i="2"/>
  <c r="CQ309" i="2"/>
  <c r="CM309" i="2"/>
  <c r="CV309" i="2"/>
  <c r="CN309" i="2"/>
  <c r="CR309" i="2"/>
  <c r="CZ309" i="2"/>
  <c r="CL309" i="2"/>
  <c r="CX309" i="2"/>
  <c r="CP309" i="2"/>
  <c r="CT309" i="2"/>
  <c r="CL310" i="2"/>
  <c r="CN310" i="2"/>
  <c r="I413" i="17"/>
  <c r="P310" i="6"/>
  <c r="AV310" i="2" s="1"/>
  <c r="T310" i="7" s="1"/>
  <c r="R305" i="7"/>
  <c r="H408" i="17" s="1"/>
  <c r="V305" i="7"/>
  <c r="U305" i="7"/>
  <c r="CT310" i="2"/>
  <c r="CR310" i="2"/>
  <c r="CX310" i="2"/>
  <c r="CP310" i="2"/>
  <c r="CZ310" i="2"/>
  <c r="CQ310" i="2"/>
  <c r="CU310" i="2"/>
  <c r="CO310" i="2"/>
  <c r="CK310" i="2"/>
  <c r="CY310" i="2"/>
  <c r="CW310" i="2"/>
  <c r="CS310" i="2"/>
  <c r="P307" i="2" l="1"/>
  <c r="R307" i="2"/>
  <c r="AM12" i="21"/>
  <c r="AN12" i="21" s="1"/>
  <c r="AO12" i="21" s="1"/>
  <c r="AP12" i="21" s="1"/>
  <c r="AQ12" i="21" s="1"/>
  <c r="AR12" i="21" s="1"/>
  <c r="AS12" i="21" s="1"/>
  <c r="AT12" i="21" s="1"/>
  <c r="AU12" i="21" s="1"/>
  <c r="AV12" i="21" s="1"/>
  <c r="AW12" i="21" s="1"/>
  <c r="AX12" i="21" s="1"/>
  <c r="AY12" i="21" s="1"/>
  <c r="AM12" i="1"/>
  <c r="AN12" i="1" s="1"/>
  <c r="AO12" i="1" s="1"/>
  <c r="AP12" i="1" s="1"/>
  <c r="AQ12" i="1" s="1"/>
  <c r="AR12" i="1" s="1"/>
  <c r="AS12" i="1" s="1"/>
  <c r="AT12" i="1" s="1"/>
  <c r="AU12" i="1" s="1"/>
  <c r="AV12" i="1" s="1"/>
  <c r="AW12" i="1" s="1"/>
  <c r="AX12" i="1" s="1"/>
  <c r="AY12" i="1" s="1"/>
  <c r="AM5" i="21"/>
  <c r="AN5" i="21" s="1"/>
  <c r="AO5" i="21" s="1"/>
  <c r="AP5" i="21" s="1"/>
  <c r="AQ5" i="21" s="1"/>
  <c r="AR5" i="21" s="1"/>
  <c r="AS5" i="21" s="1"/>
  <c r="AT5" i="21" s="1"/>
  <c r="AU5" i="21" s="1"/>
  <c r="AV5" i="21" s="1"/>
  <c r="AW5" i="21" s="1"/>
  <c r="AX5" i="21" s="1"/>
  <c r="AY5" i="21" s="1"/>
  <c r="AM5" i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AM11" i="1"/>
  <c r="AN11" i="1" s="1"/>
  <c r="AO11" i="1" s="1"/>
  <c r="AP11" i="1" s="1"/>
  <c r="AQ11" i="1" s="1"/>
  <c r="AR11" i="1" s="1"/>
  <c r="AS11" i="1" s="1"/>
  <c r="AM11" i="21"/>
  <c r="AN11" i="21" s="1"/>
  <c r="AO11" i="21" s="1"/>
  <c r="AP11" i="21" s="1"/>
  <c r="AQ11" i="21" s="1"/>
  <c r="AR11" i="21" s="1"/>
  <c r="AS11" i="21" s="1"/>
  <c r="AM10" i="21"/>
  <c r="AN10" i="21" s="1"/>
  <c r="AO10" i="21" s="1"/>
  <c r="AP10" i="21" s="1"/>
  <c r="AQ10" i="21" s="1"/>
  <c r="AR10" i="21" s="1"/>
  <c r="AS10" i="21" s="1"/>
  <c r="AT10" i="21" s="1"/>
  <c r="AU10" i="21" s="1"/>
  <c r="AV10" i="21" s="1"/>
  <c r="AW10" i="21" s="1"/>
  <c r="AX10" i="21" s="1"/>
  <c r="AY10" i="21" s="1"/>
  <c r="AM10" i="1"/>
  <c r="AN10" i="1" s="1"/>
  <c r="AO10" i="1" s="1"/>
  <c r="AP10" i="1" s="1"/>
  <c r="AQ10" i="1" s="1"/>
  <c r="AR10" i="1" s="1"/>
  <c r="AS10" i="1" s="1"/>
  <c r="AT10" i="1" s="1"/>
  <c r="AU10" i="1" s="1"/>
  <c r="AV10" i="1" s="1"/>
  <c r="AW10" i="1" s="1"/>
  <c r="AX10" i="1" s="1"/>
  <c r="AY10" i="1" s="1"/>
  <c r="AZ10" i="1" s="1"/>
  <c r="G409" i="17"/>
  <c r="CJ305" i="2"/>
  <c r="CZ305" i="2" s="1"/>
  <c r="CI305" i="2"/>
  <c r="CY305" i="2" s="1"/>
  <c r="V306" i="7"/>
  <c r="G403" i="17"/>
  <c r="T308" i="7"/>
  <c r="D4" i="5"/>
  <c r="AM3" i="21"/>
  <c r="AM3" i="1"/>
  <c r="AM17" i="21"/>
  <c r="AN17" i="21" s="1"/>
  <c r="AO17" i="21" s="1"/>
  <c r="AP17" i="21" s="1"/>
  <c r="AQ17" i="21" s="1"/>
  <c r="AR17" i="21" s="1"/>
  <c r="AS17" i="21" s="1"/>
  <c r="AT17" i="21" s="1"/>
  <c r="AU17" i="21" s="1"/>
  <c r="AV17" i="21" s="1"/>
  <c r="AW17" i="21" s="1"/>
  <c r="AX17" i="21" s="1"/>
  <c r="AY17" i="21" s="1"/>
  <c r="AM17" i="1"/>
  <c r="AN17" i="1" s="1"/>
  <c r="AO17" i="1" s="1"/>
  <c r="AP17" i="1" s="1"/>
  <c r="AQ17" i="1" s="1"/>
  <c r="AR17" i="1" s="1"/>
  <c r="AS17" i="1" s="1"/>
  <c r="AT17" i="1" s="1"/>
  <c r="AU17" i="1" s="1"/>
  <c r="AV17" i="1" s="1"/>
  <c r="AW17" i="1" s="1"/>
  <c r="AX17" i="1" s="1"/>
  <c r="AY17" i="1" s="1"/>
  <c r="AZ17" i="1" s="1"/>
  <c r="P307" i="7"/>
  <c r="S306" i="7"/>
  <c r="AW312" i="2"/>
  <c r="G312" i="7" s="1"/>
  <c r="W312" i="7"/>
  <c r="J415" i="17" s="1"/>
  <c r="CF312" i="2"/>
  <c r="AT312" i="2"/>
  <c r="AW315" i="2"/>
  <c r="G315" i="7" s="1"/>
  <c r="AT315" i="2"/>
  <c r="W315" i="7"/>
  <c r="J418" i="17" s="1"/>
  <c r="CF315" i="2"/>
  <c r="AW316" i="2"/>
  <c r="G316" i="7" s="1"/>
  <c r="AT316" i="2"/>
  <c r="W316" i="7"/>
  <c r="J419" i="17" s="1"/>
  <c r="CF316" i="2"/>
  <c r="AT314" i="2"/>
  <c r="CF314" i="2"/>
  <c r="W314" i="7"/>
  <c r="J417" i="17" s="1"/>
  <c r="AW314" i="2"/>
  <c r="G314" i="7" s="1"/>
  <c r="AW313" i="2"/>
  <c r="G313" i="7" s="1"/>
  <c r="W313" i="7"/>
  <c r="J416" i="17" s="1"/>
  <c r="AT313" i="2"/>
  <c r="CF313" i="2"/>
  <c r="S300" i="7"/>
  <c r="I403" i="17" s="1"/>
  <c r="V300" i="7"/>
  <c r="U300" i="7"/>
  <c r="AM16" i="23"/>
  <c r="AN16" i="23" s="1"/>
  <c r="AO16" i="23" s="1"/>
  <c r="AP16" i="23" s="1"/>
  <c r="AQ16" i="23" s="1"/>
  <c r="AR16" i="23" s="1"/>
  <c r="AS16" i="23" s="1"/>
  <c r="AT16" i="23" s="1"/>
  <c r="AU16" i="23" s="1"/>
  <c r="AV16" i="23" s="1"/>
  <c r="AW16" i="23" s="1"/>
  <c r="AX16" i="23" s="1"/>
  <c r="AY16" i="23" s="1"/>
  <c r="AM18" i="23"/>
  <c r="AN18" i="23" s="1"/>
  <c r="AO18" i="23" s="1"/>
  <c r="AP18" i="23" s="1"/>
  <c r="AQ18" i="23" s="1"/>
  <c r="AR18" i="23" s="1"/>
  <c r="AS18" i="23" s="1"/>
  <c r="AT18" i="23" s="1"/>
  <c r="AU18" i="23" s="1"/>
  <c r="AV18" i="23" s="1"/>
  <c r="AW18" i="23" s="1"/>
  <c r="AX18" i="23" s="1"/>
  <c r="AY18" i="23" s="1"/>
  <c r="O307" i="6"/>
  <c r="CD307" i="2"/>
  <c r="Q307" i="7"/>
  <c r="DL307" i="2"/>
  <c r="DM307" i="2" s="1"/>
  <c r="R300" i="7"/>
  <c r="H403" i="17" s="1"/>
  <c r="Q300" i="6"/>
  <c r="CJ300" i="2"/>
  <c r="CI300" i="2"/>
  <c r="CC307" i="2"/>
  <c r="CF317" i="2"/>
  <c r="W317" i="7"/>
  <c r="J420" i="17" s="1"/>
  <c r="AT317" i="2"/>
  <c r="AW317" i="2"/>
  <c r="G317" i="7" s="1"/>
  <c r="AA559" i="2"/>
  <c r="AD558" i="2"/>
  <c r="AW321" i="2"/>
  <c r="G321" i="7" s="1"/>
  <c r="CF321" i="2"/>
  <c r="AT321" i="2"/>
  <c r="W321" i="7"/>
  <c r="J424" i="17" s="1"/>
  <c r="R306" i="7"/>
  <c r="H409" i="17" s="1"/>
  <c r="Q306" i="6"/>
  <c r="CI306" i="2"/>
  <c r="CJ306" i="2"/>
  <c r="Z559" i="2"/>
  <c r="AC558" i="2"/>
  <c r="F42" i="13"/>
  <c r="AT318" i="2"/>
  <c r="CF318" i="2"/>
  <c r="W318" i="7"/>
  <c r="J421" i="17" s="1"/>
  <c r="AW318" i="2"/>
  <c r="G318" i="7" s="1"/>
  <c r="AW319" i="2"/>
  <c r="G319" i="7" s="1"/>
  <c r="CF319" i="2"/>
  <c r="AT319" i="2"/>
  <c r="W319" i="7"/>
  <c r="J422" i="17" s="1"/>
  <c r="AW323" i="2"/>
  <c r="G323" i="7" s="1"/>
  <c r="CF323" i="2"/>
  <c r="W323" i="7"/>
  <c r="J426" i="17" s="1"/>
  <c r="AT323" i="2"/>
  <c r="Y559" i="2"/>
  <c r="AB558" i="2"/>
  <c r="AW320" i="2"/>
  <c r="G320" i="7" s="1"/>
  <c r="AT320" i="2"/>
  <c r="CF320" i="2"/>
  <c r="W320" i="7"/>
  <c r="J423" i="17" s="1"/>
  <c r="AW322" i="2"/>
  <c r="G322" i="7" s="1"/>
  <c r="AT322" i="2"/>
  <c r="CF322" i="2"/>
  <c r="W322" i="7"/>
  <c r="J425" i="17" s="1"/>
  <c r="AN5" i="23"/>
  <c r="CW305" i="2"/>
  <c r="CL305" i="2"/>
  <c r="CP305" i="2"/>
  <c r="CM305" i="2"/>
  <c r="CK305" i="2"/>
  <c r="CQ305" i="2"/>
  <c r="AP3" i="23"/>
  <c r="CX305" i="2"/>
  <c r="CV305" i="2"/>
  <c r="CR305" i="2"/>
  <c r="I408" i="17"/>
  <c r="P305" i="6"/>
  <c r="AV305" i="2" s="1"/>
  <c r="CN305" i="2"/>
  <c r="CT305" i="2"/>
  <c r="CS305" i="2"/>
  <c r="CO305" i="2"/>
  <c r="CU305" i="2"/>
  <c r="AX12" i="23"/>
  <c r="AM18" i="21" l="1"/>
  <c r="AN18" i="21" s="1"/>
  <c r="AO18" i="21" s="1"/>
  <c r="AP18" i="21" s="1"/>
  <c r="AQ18" i="21" s="1"/>
  <c r="AR18" i="21" s="1"/>
  <c r="AS18" i="21" s="1"/>
  <c r="AT18" i="21" s="1"/>
  <c r="AU18" i="21" s="1"/>
  <c r="AV18" i="21" s="1"/>
  <c r="AW18" i="21" s="1"/>
  <c r="AX18" i="21" s="1"/>
  <c r="AY18" i="21" s="1"/>
  <c r="AM18" i="1"/>
  <c r="AN18" i="1" s="1"/>
  <c r="AO18" i="1" s="1"/>
  <c r="AP18" i="1" s="1"/>
  <c r="AQ18" i="1" s="1"/>
  <c r="AR18" i="1" s="1"/>
  <c r="AS18" i="1" s="1"/>
  <c r="AT18" i="1" s="1"/>
  <c r="AU18" i="1" s="1"/>
  <c r="AV18" i="1" s="1"/>
  <c r="AW18" i="1" s="1"/>
  <c r="AX18" i="1" s="1"/>
  <c r="AY18" i="1" s="1"/>
  <c r="AZ18" i="1" s="1"/>
  <c r="AM16" i="21"/>
  <c r="AN16" i="21" s="1"/>
  <c r="AO16" i="21" s="1"/>
  <c r="AP16" i="21" s="1"/>
  <c r="AQ16" i="21" s="1"/>
  <c r="AR16" i="21" s="1"/>
  <c r="AS16" i="21" s="1"/>
  <c r="AT16" i="21" s="1"/>
  <c r="AU16" i="21" s="1"/>
  <c r="AV16" i="21" s="1"/>
  <c r="AW16" i="21" s="1"/>
  <c r="AX16" i="21" s="1"/>
  <c r="AY16" i="21" s="1"/>
  <c r="AM16" i="1"/>
  <c r="AN16" i="1" s="1"/>
  <c r="AO16" i="1" s="1"/>
  <c r="AP16" i="1" s="1"/>
  <c r="AQ16" i="1" s="1"/>
  <c r="AR16" i="1" s="1"/>
  <c r="AS16" i="1" s="1"/>
  <c r="AT16" i="1" s="1"/>
  <c r="AU16" i="1" s="1"/>
  <c r="AV16" i="1" s="1"/>
  <c r="AW16" i="1" s="1"/>
  <c r="AX16" i="1" s="1"/>
  <c r="AY16" i="1" s="1"/>
  <c r="AZ16" i="1" s="1"/>
  <c r="P112" i="25"/>
  <c r="L112" i="25" s="1"/>
  <c r="N112" i="25" s="1"/>
  <c r="AQ112" i="25" s="1"/>
  <c r="CH112" i="25" s="1"/>
  <c r="AR112" i="25" s="1"/>
  <c r="AT112" i="25" s="1"/>
  <c r="AS112" i="25" s="1"/>
  <c r="J112" i="25" s="1"/>
  <c r="P160" i="25"/>
  <c r="L160" i="25" s="1"/>
  <c r="R244" i="25"/>
  <c r="M244" i="25" s="1"/>
  <c r="N244" i="25" s="1"/>
  <c r="AQ244" i="25" s="1"/>
  <c r="CH244" i="25" s="1"/>
  <c r="AR244" i="25" s="1"/>
  <c r="AT244" i="25" s="1"/>
  <c r="AS244" i="25" s="1"/>
  <c r="J244" i="25" s="1"/>
  <c r="R6" i="25"/>
  <c r="M6" i="25" s="1"/>
  <c r="P236" i="25"/>
  <c r="L236" i="25" s="1"/>
  <c r="N236" i="25" s="1"/>
  <c r="AQ236" i="25" s="1"/>
  <c r="CH236" i="25" s="1"/>
  <c r="AR236" i="25" s="1"/>
  <c r="AT236" i="25" s="1"/>
  <c r="AS236" i="25" s="1"/>
  <c r="J236" i="25" s="1"/>
  <c r="R210" i="25"/>
  <c r="M210" i="25" s="1"/>
  <c r="N210" i="25" s="1"/>
  <c r="AQ210" i="25" s="1"/>
  <c r="CH210" i="25" s="1"/>
  <c r="AR210" i="25" s="1"/>
  <c r="AT210" i="25" s="1"/>
  <c r="AS210" i="25" s="1"/>
  <c r="J210" i="25" s="1"/>
  <c r="R28" i="25"/>
  <c r="M28" i="25" s="1"/>
  <c r="N28" i="25" s="1"/>
  <c r="AQ28" i="25" s="1"/>
  <c r="CH28" i="25" s="1"/>
  <c r="AR28" i="25" s="1"/>
  <c r="AT28" i="25" s="1"/>
  <c r="AS28" i="25" s="1"/>
  <c r="J28" i="25" s="1"/>
  <c r="R280" i="25"/>
  <c r="M280" i="25" s="1"/>
  <c r="N280" i="25" s="1"/>
  <c r="AQ280" i="25" s="1"/>
  <c r="CH280" i="25" s="1"/>
  <c r="AR280" i="25" s="1"/>
  <c r="AT280" i="25" s="1"/>
  <c r="AS280" i="25" s="1"/>
  <c r="J280" i="25" s="1"/>
  <c r="R70" i="25"/>
  <c r="M70" i="25" s="1"/>
  <c r="N70" i="25" s="1"/>
  <c r="AQ70" i="25" s="1"/>
  <c r="CH70" i="25" s="1"/>
  <c r="AR70" i="25" s="1"/>
  <c r="AT70" i="25" s="1"/>
  <c r="AS70" i="25" s="1"/>
  <c r="P201" i="25"/>
  <c r="L201" i="25" s="1"/>
  <c r="R47" i="25"/>
  <c r="M47" i="25" s="1"/>
  <c r="N47" i="25" s="1"/>
  <c r="AQ47" i="25" s="1"/>
  <c r="CH47" i="25" s="1"/>
  <c r="AR47" i="25" s="1"/>
  <c r="AT47" i="25" s="1"/>
  <c r="AS47" i="25" s="1"/>
  <c r="J47" i="25" s="1"/>
  <c r="BA5" i="1"/>
  <c r="R226" i="25"/>
  <c r="M226" i="25" s="1"/>
  <c r="N226" i="25" s="1"/>
  <c r="AQ226" i="25" s="1"/>
  <c r="CH226" i="25" s="1"/>
  <c r="AR226" i="25" s="1"/>
  <c r="AT226" i="25" s="1"/>
  <c r="AS226" i="25" s="1"/>
  <c r="J226" i="25" s="1"/>
  <c r="P152" i="25"/>
  <c r="L152" i="25" s="1"/>
  <c r="P95" i="25"/>
  <c r="L95" i="25" s="1"/>
  <c r="N95" i="25" s="1"/>
  <c r="AQ95" i="25" s="1"/>
  <c r="CH95" i="25" s="1"/>
  <c r="AR95" i="25" s="1"/>
  <c r="AT95" i="25" s="1"/>
  <c r="AS95" i="25" s="1"/>
  <c r="J95" i="25" s="1"/>
  <c r="R306" i="25"/>
  <c r="M306" i="25" s="1"/>
  <c r="R55" i="25"/>
  <c r="M55" i="25" s="1"/>
  <c r="P189" i="25"/>
  <c r="L189" i="25" s="1"/>
  <c r="N189" i="25" s="1"/>
  <c r="AQ189" i="25" s="1"/>
  <c r="CH189" i="25" s="1"/>
  <c r="AR189" i="25" s="1"/>
  <c r="AT189" i="25" s="1"/>
  <c r="AS189" i="25" s="1"/>
  <c r="J189" i="25" s="1"/>
  <c r="P14" i="25"/>
  <c r="L14" i="25" s="1"/>
  <c r="P291" i="25"/>
  <c r="L291" i="25" s="1"/>
  <c r="P62" i="25"/>
  <c r="L62" i="25" s="1"/>
  <c r="N62" i="25" s="1"/>
  <c r="AQ62" i="25" s="1"/>
  <c r="CH62" i="25" s="1"/>
  <c r="AR62" i="25" s="1"/>
  <c r="AT62" i="25" s="1"/>
  <c r="AS62" i="25" s="1"/>
  <c r="J62" i="25" s="1"/>
  <c r="P219" i="25"/>
  <c r="L219" i="25" s="1"/>
  <c r="N219" i="25" s="1"/>
  <c r="AQ219" i="25" s="1"/>
  <c r="CH219" i="25" s="1"/>
  <c r="AR219" i="25" s="1"/>
  <c r="AT219" i="25" s="1"/>
  <c r="AS219" i="25" s="1"/>
  <c r="J219" i="25" s="1"/>
  <c r="R119" i="25"/>
  <c r="M119" i="25" s="1"/>
  <c r="R169" i="25"/>
  <c r="M169" i="25" s="1"/>
  <c r="R84" i="25"/>
  <c r="M84" i="25" s="1"/>
  <c r="N84" i="25" s="1"/>
  <c r="AQ84" i="25" s="1"/>
  <c r="CH84" i="25" s="1"/>
  <c r="AR84" i="25" s="1"/>
  <c r="AT84" i="25" s="1"/>
  <c r="AS84" i="25" s="1"/>
  <c r="J84" i="25" s="1"/>
  <c r="P251" i="25"/>
  <c r="L251" i="25" s="1"/>
  <c r="N251" i="25" s="1"/>
  <c r="AQ251" i="25" s="1"/>
  <c r="CH251" i="25" s="1"/>
  <c r="AR251" i="25" s="1"/>
  <c r="AT251" i="25" s="1"/>
  <c r="AS251" i="25" s="1"/>
  <c r="J251" i="25" s="1"/>
  <c r="R195" i="25"/>
  <c r="M195" i="25" s="1"/>
  <c r="P273" i="25"/>
  <c r="L273" i="25" s="1"/>
  <c r="R259" i="25"/>
  <c r="M259" i="25" s="1"/>
  <c r="N259" i="25" s="1"/>
  <c r="AQ259" i="25" s="1"/>
  <c r="CH259" i="25" s="1"/>
  <c r="AR259" i="25" s="1"/>
  <c r="AT259" i="25" s="1"/>
  <c r="AS259" i="25" s="1"/>
  <c r="J259" i="25" s="1"/>
  <c r="P40" i="25"/>
  <c r="L40" i="25" s="1"/>
  <c r="R102" i="25"/>
  <c r="M102" i="25" s="1"/>
  <c r="N102" i="25" s="1"/>
  <c r="AQ102" i="25" s="1"/>
  <c r="CH102" i="25" s="1"/>
  <c r="AR102" i="25" s="1"/>
  <c r="AT102" i="25" s="1"/>
  <c r="AS102" i="25" s="1"/>
  <c r="J102" i="25" s="1"/>
  <c r="P176" i="25"/>
  <c r="L176" i="25" s="1"/>
  <c r="N176" i="25" s="1"/>
  <c r="AQ176" i="25" s="1"/>
  <c r="CH176" i="25" s="1"/>
  <c r="AR176" i="25" s="1"/>
  <c r="AT176" i="25" s="1"/>
  <c r="AS176" i="25" s="1"/>
  <c r="J176" i="25" s="1"/>
  <c r="P75" i="25"/>
  <c r="L75" i="25" s="1"/>
  <c r="N75" i="25" s="1"/>
  <c r="AQ75" i="25" s="1"/>
  <c r="CH75" i="25" s="1"/>
  <c r="AR75" i="25" s="1"/>
  <c r="AT75" i="25" s="1"/>
  <c r="AS75" i="25" s="1"/>
  <c r="J75" i="25" s="1"/>
  <c r="R143" i="25"/>
  <c r="M143" i="25" s="1"/>
  <c r="P134" i="25"/>
  <c r="L134" i="25" s="1"/>
  <c r="N134" i="25" s="1"/>
  <c r="AQ134" i="25" s="1"/>
  <c r="CH134" i="25" s="1"/>
  <c r="AR134" i="25" s="1"/>
  <c r="AT134" i="25" s="1"/>
  <c r="AS134" i="25" s="1"/>
  <c r="J134" i="25" s="1"/>
  <c r="P234" i="25"/>
  <c r="L234" i="25" s="1"/>
  <c r="N234" i="25" s="1"/>
  <c r="AQ234" i="25" s="1"/>
  <c r="CH234" i="25" s="1"/>
  <c r="AR234" i="25" s="1"/>
  <c r="AT234" i="25" s="1"/>
  <c r="AS234" i="25" s="1"/>
  <c r="J234" i="25" s="1"/>
  <c r="P120" i="25"/>
  <c r="L120" i="25" s="1"/>
  <c r="N120" i="25" s="1"/>
  <c r="AQ120" i="25" s="1"/>
  <c r="CH120" i="25" s="1"/>
  <c r="AR120" i="25" s="1"/>
  <c r="AT120" i="25" s="1"/>
  <c r="AS120" i="25" s="1"/>
  <c r="J120" i="25" s="1"/>
  <c r="R130" i="25"/>
  <c r="M130" i="25" s="1"/>
  <c r="P171" i="25"/>
  <c r="L171" i="25" s="1"/>
  <c r="BA10" i="1"/>
  <c r="R68" i="25"/>
  <c r="M68" i="25" s="1"/>
  <c r="R32" i="25"/>
  <c r="M32" i="25" s="1"/>
  <c r="N32" i="25" s="1"/>
  <c r="AQ32" i="25" s="1"/>
  <c r="CH32" i="25" s="1"/>
  <c r="AR32" i="25" s="1"/>
  <c r="AT32" i="25" s="1"/>
  <c r="AS32" i="25" s="1"/>
  <c r="P242" i="25"/>
  <c r="L242" i="25" s="1"/>
  <c r="R211" i="25"/>
  <c r="M211" i="25" s="1"/>
  <c r="N211" i="25" s="1"/>
  <c r="AQ211" i="25" s="1"/>
  <c r="CH211" i="25" s="1"/>
  <c r="AR211" i="25" s="1"/>
  <c r="AT211" i="25" s="1"/>
  <c r="AS211" i="25" s="1"/>
  <c r="J211" i="25" s="1"/>
  <c r="R48" i="25"/>
  <c r="M48" i="25" s="1"/>
  <c r="N48" i="25" s="1"/>
  <c r="AQ48" i="25" s="1"/>
  <c r="CH48" i="25" s="1"/>
  <c r="AR48" i="25" s="1"/>
  <c r="AT48" i="25" s="1"/>
  <c r="AS48" i="25" s="1"/>
  <c r="P96" i="25"/>
  <c r="L96" i="25" s="1"/>
  <c r="N96" i="25" s="1"/>
  <c r="AQ96" i="25" s="1"/>
  <c r="CH96" i="25" s="1"/>
  <c r="AR96" i="25" s="1"/>
  <c r="AT96" i="25" s="1"/>
  <c r="AS96" i="25" s="1"/>
  <c r="P262" i="25"/>
  <c r="L262" i="25" s="1"/>
  <c r="R156" i="25"/>
  <c r="M156" i="25" s="1"/>
  <c r="N156" i="25" s="1"/>
  <c r="AQ156" i="25" s="1"/>
  <c r="CH156" i="25" s="1"/>
  <c r="AR156" i="25" s="1"/>
  <c r="AT156" i="25" s="1"/>
  <c r="AS156" i="25" s="1"/>
  <c r="J156" i="25" s="1"/>
  <c r="R87" i="25"/>
  <c r="M87" i="25" s="1"/>
  <c r="N87" i="25" s="1"/>
  <c r="AQ87" i="25" s="1"/>
  <c r="CH87" i="25" s="1"/>
  <c r="AR87" i="25" s="1"/>
  <c r="AT87" i="25" s="1"/>
  <c r="AS87" i="25" s="1"/>
  <c r="J87" i="25" s="1"/>
  <c r="P45" i="25"/>
  <c r="L45" i="25" s="1"/>
  <c r="N45" i="25" s="1"/>
  <c r="AQ45" i="25" s="1"/>
  <c r="CH45" i="25" s="1"/>
  <c r="AR45" i="25" s="1"/>
  <c r="AT45" i="25" s="1"/>
  <c r="AS45" i="25" s="1"/>
  <c r="P185" i="25"/>
  <c r="L185" i="25" s="1"/>
  <c r="N185" i="25" s="1"/>
  <c r="AQ185" i="25" s="1"/>
  <c r="CH185" i="25" s="1"/>
  <c r="AR185" i="25" s="1"/>
  <c r="AT185" i="25" s="1"/>
  <c r="AS185" i="25" s="1"/>
  <c r="J185" i="25" s="1"/>
  <c r="R291" i="25"/>
  <c r="M291" i="25" s="1"/>
  <c r="P305" i="25"/>
  <c r="L305" i="25" s="1"/>
  <c r="R228" i="25"/>
  <c r="M228" i="25" s="1"/>
  <c r="N228" i="25" s="1"/>
  <c r="AQ228" i="25" s="1"/>
  <c r="CH228" i="25" s="1"/>
  <c r="AR228" i="25" s="1"/>
  <c r="AT228" i="25" s="1"/>
  <c r="AS228" i="25" s="1"/>
  <c r="J228" i="25" s="1"/>
  <c r="P206" i="25"/>
  <c r="L206" i="25" s="1"/>
  <c r="N206" i="25" s="1"/>
  <c r="AQ206" i="25" s="1"/>
  <c r="CH206" i="25" s="1"/>
  <c r="AR206" i="25" s="1"/>
  <c r="AT206" i="25" s="1"/>
  <c r="AS206" i="25" s="1"/>
  <c r="J206" i="25" s="1"/>
  <c r="P143" i="25"/>
  <c r="L143" i="25" s="1"/>
  <c r="N143" i="25" s="1"/>
  <c r="AQ143" i="25" s="1"/>
  <c r="CH143" i="25" s="1"/>
  <c r="AR143" i="25" s="1"/>
  <c r="AT143" i="25" s="1"/>
  <c r="AS143" i="25" s="1"/>
  <c r="J143" i="25" s="1"/>
  <c r="P9" i="25"/>
  <c r="L9" i="25" s="1"/>
  <c r="N9" i="25" s="1"/>
  <c r="AQ9" i="25" s="1"/>
  <c r="CH9" i="25" s="1"/>
  <c r="AR9" i="25" s="1"/>
  <c r="AT9" i="25" s="1"/>
  <c r="AS9" i="25" s="1"/>
  <c r="P57" i="25"/>
  <c r="L57" i="25" s="1"/>
  <c r="N57" i="25" s="1"/>
  <c r="AQ57" i="25" s="1"/>
  <c r="CH57" i="25" s="1"/>
  <c r="AR57" i="25" s="1"/>
  <c r="AT57" i="25" s="1"/>
  <c r="AS57" i="25" s="1"/>
  <c r="P105" i="25"/>
  <c r="L105" i="25" s="1"/>
  <c r="R193" i="25"/>
  <c r="M193" i="25" s="1"/>
  <c r="N193" i="25" s="1"/>
  <c r="AQ193" i="25" s="1"/>
  <c r="CH193" i="25" s="1"/>
  <c r="AR193" i="25" s="1"/>
  <c r="AT193" i="25" s="1"/>
  <c r="AS193" i="25" s="1"/>
  <c r="J193" i="25" s="1"/>
  <c r="R19" i="25"/>
  <c r="M19" i="25" s="1"/>
  <c r="P81" i="25"/>
  <c r="L81" i="25" s="1"/>
  <c r="N81" i="25" s="1"/>
  <c r="AQ81" i="25" s="1"/>
  <c r="CH81" i="25" s="1"/>
  <c r="AR81" i="25" s="1"/>
  <c r="AT81" i="25" s="1"/>
  <c r="AS81" i="25" s="1"/>
  <c r="J81" i="25" s="1"/>
  <c r="R150" i="25"/>
  <c r="M150" i="25" s="1"/>
  <c r="R247" i="25"/>
  <c r="M247" i="25" s="1"/>
  <c r="N247" i="25" s="1"/>
  <c r="AQ247" i="25" s="1"/>
  <c r="CH247" i="25" s="1"/>
  <c r="AR247" i="25" s="1"/>
  <c r="AT247" i="25" s="1"/>
  <c r="AS247" i="25" s="1"/>
  <c r="J247" i="25" s="1"/>
  <c r="P287" i="25"/>
  <c r="L287" i="25" s="1"/>
  <c r="P24" i="25"/>
  <c r="L24" i="25" s="1"/>
  <c r="N24" i="25" s="1"/>
  <c r="AQ24" i="25" s="1"/>
  <c r="CH24" i="25" s="1"/>
  <c r="AR24" i="25" s="1"/>
  <c r="AT24" i="25" s="1"/>
  <c r="AS24" i="25" s="1"/>
  <c r="R267" i="25"/>
  <c r="M267" i="25" s="1"/>
  <c r="N267" i="25" s="1"/>
  <c r="AQ267" i="25" s="1"/>
  <c r="CH267" i="25" s="1"/>
  <c r="AR267" i="25" s="1"/>
  <c r="AT267" i="25" s="1"/>
  <c r="AS267" i="25" s="1"/>
  <c r="J267" i="25" s="1"/>
  <c r="R255" i="25"/>
  <c r="M255" i="25" s="1"/>
  <c r="R200" i="25"/>
  <c r="M200" i="25" s="1"/>
  <c r="N200" i="25" s="1"/>
  <c r="AQ200" i="25" s="1"/>
  <c r="CH200" i="25" s="1"/>
  <c r="AR200" i="25" s="1"/>
  <c r="AT200" i="25" s="1"/>
  <c r="AS200" i="25" s="1"/>
  <c r="J200" i="25" s="1"/>
  <c r="R110" i="25"/>
  <c r="M110" i="25" s="1"/>
  <c r="R300" i="25"/>
  <c r="M300" i="25" s="1"/>
  <c r="P220" i="25"/>
  <c r="L220" i="25" s="1"/>
  <c r="N220" i="25" s="1"/>
  <c r="AQ220" i="25" s="1"/>
  <c r="CH220" i="25" s="1"/>
  <c r="AR220" i="25" s="1"/>
  <c r="AT220" i="25" s="1"/>
  <c r="AS220" i="25" s="1"/>
  <c r="J220" i="25" s="1"/>
  <c r="R18" i="25"/>
  <c r="M18" i="25" s="1"/>
  <c r="N18" i="25" s="1"/>
  <c r="AQ18" i="25" s="1"/>
  <c r="CH18" i="25" s="1"/>
  <c r="AR18" i="25" s="1"/>
  <c r="AT18" i="25" s="1"/>
  <c r="AS18" i="25" s="1"/>
  <c r="J18" i="25" s="1"/>
  <c r="R227" i="25"/>
  <c r="M227" i="25" s="1"/>
  <c r="N227" i="25" s="1"/>
  <c r="AQ227" i="25" s="1"/>
  <c r="CH227" i="25" s="1"/>
  <c r="AR227" i="25" s="1"/>
  <c r="AT227" i="25" s="1"/>
  <c r="AS227" i="25" s="1"/>
  <c r="J227" i="25" s="1"/>
  <c r="R160" i="25"/>
  <c r="M160" i="25" s="1"/>
  <c r="N160" i="25" s="1"/>
  <c r="AQ160" i="25" s="1"/>
  <c r="CH160" i="25" s="1"/>
  <c r="AR160" i="25" s="1"/>
  <c r="AT160" i="25" s="1"/>
  <c r="AS160" i="25" s="1"/>
  <c r="J160" i="25" s="1"/>
  <c r="R92" i="25"/>
  <c r="M92" i="25" s="1"/>
  <c r="N92" i="25" s="1"/>
  <c r="AQ92" i="25" s="1"/>
  <c r="CH92" i="25" s="1"/>
  <c r="AR92" i="25" s="1"/>
  <c r="AT92" i="25" s="1"/>
  <c r="AS92" i="25" s="1"/>
  <c r="J92" i="25" s="1"/>
  <c r="P22" i="25"/>
  <c r="L22" i="25" s="1"/>
  <c r="BA17" i="1"/>
  <c r="P172" i="25"/>
  <c r="L172" i="25" s="1"/>
  <c r="N172" i="25" s="1"/>
  <c r="AQ172" i="25" s="1"/>
  <c r="CH172" i="25" s="1"/>
  <c r="AR172" i="25" s="1"/>
  <c r="AT172" i="25" s="1"/>
  <c r="AS172" i="25" s="1"/>
  <c r="J172" i="25" s="1"/>
  <c r="R175" i="25"/>
  <c r="M175" i="25" s="1"/>
  <c r="P187" i="25"/>
  <c r="L187" i="25" s="1"/>
  <c r="P116" i="25"/>
  <c r="L116" i="25" s="1"/>
  <c r="P298" i="25"/>
  <c r="L298" i="25" s="1"/>
  <c r="R276" i="25"/>
  <c r="M276" i="25" s="1"/>
  <c r="N276" i="25" s="1"/>
  <c r="AQ276" i="25" s="1"/>
  <c r="CH276" i="25" s="1"/>
  <c r="AR276" i="25" s="1"/>
  <c r="AT276" i="25" s="1"/>
  <c r="AS276" i="25" s="1"/>
  <c r="J276" i="25" s="1"/>
  <c r="R279" i="25"/>
  <c r="M279" i="25" s="1"/>
  <c r="P264" i="25"/>
  <c r="L264" i="25" s="1"/>
  <c r="N264" i="25" s="1"/>
  <c r="AQ264" i="25" s="1"/>
  <c r="CH264" i="25" s="1"/>
  <c r="AR264" i="25" s="1"/>
  <c r="AT264" i="25" s="1"/>
  <c r="AS264" i="25" s="1"/>
  <c r="J264" i="25" s="1"/>
  <c r="P154" i="25"/>
  <c r="L154" i="25" s="1"/>
  <c r="R31" i="25"/>
  <c r="M31" i="25" s="1"/>
  <c r="P240" i="25"/>
  <c r="L240" i="25" s="1"/>
  <c r="N240" i="25" s="1"/>
  <c r="AQ240" i="25" s="1"/>
  <c r="CH240" i="25" s="1"/>
  <c r="AR240" i="25" s="1"/>
  <c r="AT240" i="25" s="1"/>
  <c r="AS240" i="25" s="1"/>
  <c r="J240" i="25" s="1"/>
  <c r="R194" i="25"/>
  <c r="M194" i="25" s="1"/>
  <c r="N194" i="25" s="1"/>
  <c r="AQ194" i="25" s="1"/>
  <c r="CH194" i="25" s="1"/>
  <c r="AR194" i="25" s="1"/>
  <c r="AT194" i="25" s="1"/>
  <c r="AS194" i="25" s="1"/>
  <c r="J194" i="25" s="1"/>
  <c r="P79" i="25"/>
  <c r="L79" i="25" s="1"/>
  <c r="N79" i="25" s="1"/>
  <c r="AQ79" i="25" s="1"/>
  <c r="CH79" i="25" s="1"/>
  <c r="AR79" i="25" s="1"/>
  <c r="AT79" i="25" s="1"/>
  <c r="AS79" i="25" s="1"/>
  <c r="J79" i="25" s="1"/>
  <c r="R215" i="25"/>
  <c r="M215" i="25" s="1"/>
  <c r="N215" i="25" s="1"/>
  <c r="AQ215" i="25" s="1"/>
  <c r="CH215" i="25" s="1"/>
  <c r="AR215" i="25" s="1"/>
  <c r="AT215" i="25" s="1"/>
  <c r="AS215" i="25" s="1"/>
  <c r="J215" i="25" s="1"/>
  <c r="R145" i="25"/>
  <c r="M145" i="25" s="1"/>
  <c r="P6" i="25"/>
  <c r="L6" i="25" s="1"/>
  <c r="N6" i="25" s="1"/>
  <c r="AQ6" i="25" s="1"/>
  <c r="CH6" i="25" s="1"/>
  <c r="AR6" i="25" s="1"/>
  <c r="AT6" i="25" s="1"/>
  <c r="AS6" i="25" s="1"/>
  <c r="J6" i="25" s="1"/>
  <c r="P58" i="25"/>
  <c r="L58" i="25" s="1"/>
  <c r="N58" i="25" s="1"/>
  <c r="AQ58" i="25" s="1"/>
  <c r="CH58" i="25" s="1"/>
  <c r="AR58" i="25" s="1"/>
  <c r="AT58" i="25" s="1"/>
  <c r="AS58" i="25" s="1"/>
  <c r="J58" i="25" s="1"/>
  <c r="R52" i="25"/>
  <c r="M52" i="25" s="1"/>
  <c r="N52" i="25" s="1"/>
  <c r="AQ52" i="25" s="1"/>
  <c r="CH52" i="25" s="1"/>
  <c r="AR52" i="25" s="1"/>
  <c r="AT52" i="25" s="1"/>
  <c r="AS52" i="25" s="1"/>
  <c r="P271" i="25"/>
  <c r="L271" i="25" s="1"/>
  <c r="N271" i="25" s="1"/>
  <c r="AQ271" i="25" s="1"/>
  <c r="CH271" i="25" s="1"/>
  <c r="AR271" i="25" s="1"/>
  <c r="AT271" i="25" s="1"/>
  <c r="AS271" i="25" s="1"/>
  <c r="J271" i="25" s="1"/>
  <c r="R67" i="25"/>
  <c r="M67" i="25" s="1"/>
  <c r="N67" i="25" s="1"/>
  <c r="AQ67" i="25" s="1"/>
  <c r="CH67" i="25" s="1"/>
  <c r="AR67" i="25" s="1"/>
  <c r="AT67" i="25" s="1"/>
  <c r="AS67" i="25" s="1"/>
  <c r="J67" i="25" s="1"/>
  <c r="P130" i="25"/>
  <c r="L130" i="25" s="1"/>
  <c r="N130" i="25" s="1"/>
  <c r="AQ130" i="25" s="1"/>
  <c r="CH130" i="25" s="1"/>
  <c r="AR130" i="25" s="1"/>
  <c r="AT130" i="25" s="1"/>
  <c r="AS130" i="25" s="1"/>
  <c r="J130" i="25" s="1"/>
  <c r="R103" i="25"/>
  <c r="M103" i="25" s="1"/>
  <c r="N103" i="25" s="1"/>
  <c r="AQ103" i="25" s="1"/>
  <c r="CH103" i="25" s="1"/>
  <c r="AR103" i="25" s="1"/>
  <c r="AT103" i="25" s="1"/>
  <c r="AS103" i="25" s="1"/>
  <c r="J103" i="25" s="1"/>
  <c r="R125" i="25"/>
  <c r="M125" i="25" s="1"/>
  <c r="N125" i="25" s="1"/>
  <c r="AQ125" i="25" s="1"/>
  <c r="CH125" i="25" s="1"/>
  <c r="AR125" i="25" s="1"/>
  <c r="AT125" i="25" s="1"/>
  <c r="AS125" i="25" s="1"/>
  <c r="J125" i="25" s="1"/>
  <c r="P46" i="25"/>
  <c r="L46" i="25" s="1"/>
  <c r="N46" i="25" s="1"/>
  <c r="AQ46" i="25" s="1"/>
  <c r="CH46" i="25" s="1"/>
  <c r="AR46" i="25" s="1"/>
  <c r="AT46" i="25" s="1"/>
  <c r="AS46" i="25" s="1"/>
  <c r="J46" i="25" s="1"/>
  <c r="P94" i="25"/>
  <c r="L94" i="25" s="1"/>
  <c r="N94" i="25" s="1"/>
  <c r="AQ94" i="25" s="1"/>
  <c r="CH94" i="25" s="1"/>
  <c r="AR94" i="25" s="1"/>
  <c r="AT94" i="25" s="1"/>
  <c r="AS94" i="25" s="1"/>
  <c r="J94" i="25" s="1"/>
  <c r="R287" i="25"/>
  <c r="M287" i="25" s="1"/>
  <c r="N287" i="25" s="1"/>
  <c r="AQ287" i="25" s="1"/>
  <c r="CH287" i="25" s="1"/>
  <c r="AR287" i="25" s="1"/>
  <c r="AT287" i="25" s="1"/>
  <c r="AS287" i="25" s="1"/>
  <c r="J287" i="25" s="1"/>
  <c r="P208" i="25"/>
  <c r="L208" i="25" s="1"/>
  <c r="N208" i="25" s="1"/>
  <c r="AQ208" i="25" s="1"/>
  <c r="CH208" i="25" s="1"/>
  <c r="AR208" i="25" s="1"/>
  <c r="AT208" i="25" s="1"/>
  <c r="AS208" i="25" s="1"/>
  <c r="J208" i="25" s="1"/>
  <c r="AN3" i="1"/>
  <c r="AM26" i="1"/>
  <c r="AN3" i="21"/>
  <c r="AM26" i="21"/>
  <c r="G410" i="17"/>
  <c r="F44" i="13" s="1"/>
  <c r="T305" i="7"/>
  <c r="P300" i="6"/>
  <c r="AV300" i="2" s="1"/>
  <c r="AM27" i="23"/>
  <c r="I409" i="17"/>
  <c r="D42" i="13" s="1"/>
  <c r="P306" i="6"/>
  <c r="AV306" i="2" s="1"/>
  <c r="DS313" i="2"/>
  <c r="DR313" i="2"/>
  <c r="DB313" i="2"/>
  <c r="S307" i="7"/>
  <c r="AY313" i="2"/>
  <c r="H313" i="7" s="1"/>
  <c r="AS313" i="2"/>
  <c r="CG313" i="2"/>
  <c r="X313" i="7"/>
  <c r="K416" i="17" s="1"/>
  <c r="CW300" i="2"/>
  <c r="CU300" i="2"/>
  <c r="CY300" i="2"/>
  <c r="CQ300" i="2"/>
  <c r="CK300" i="2"/>
  <c r="CS300" i="2"/>
  <c r="CO300" i="2"/>
  <c r="CM300" i="2"/>
  <c r="CV300" i="2"/>
  <c r="CX300" i="2"/>
  <c r="CP300" i="2"/>
  <c r="CT300" i="2"/>
  <c r="DR314" i="2"/>
  <c r="DB314" i="2"/>
  <c r="DS314" i="2"/>
  <c r="CZ300" i="2"/>
  <c r="X314" i="7"/>
  <c r="K417" i="17" s="1"/>
  <c r="AS314" i="2"/>
  <c r="AY314" i="2"/>
  <c r="H314" i="7" s="1"/>
  <c r="CG314" i="2"/>
  <c r="CR300" i="2"/>
  <c r="DS316" i="2"/>
  <c r="DR316" i="2"/>
  <c r="DB316" i="2"/>
  <c r="AM26" i="23"/>
  <c r="CG316" i="2"/>
  <c r="AS316" i="2"/>
  <c r="X316" i="7"/>
  <c r="K419" i="17" s="1"/>
  <c r="AY316" i="2"/>
  <c r="H316" i="7" s="1"/>
  <c r="R307" i="7"/>
  <c r="H410" i="17" s="1"/>
  <c r="CJ307" i="2"/>
  <c r="CR307" i="2" s="1"/>
  <c r="CI307" i="2"/>
  <c r="CQ307" i="2" s="1"/>
  <c r="Q307" i="6"/>
  <c r="U307" i="7"/>
  <c r="V307" i="7"/>
  <c r="DS315" i="2"/>
  <c r="DB315" i="2"/>
  <c r="DR315" i="2"/>
  <c r="CG315" i="2"/>
  <c r="AY315" i="2"/>
  <c r="H315" i="7" s="1"/>
  <c r="AS315" i="2"/>
  <c r="X315" i="7"/>
  <c r="K418" i="17" s="1"/>
  <c r="X312" i="7"/>
  <c r="K415" i="17" s="1"/>
  <c r="AS312" i="2"/>
  <c r="AY312" i="2"/>
  <c r="H312" i="7" s="1"/>
  <c r="CG312" i="2"/>
  <c r="CN300" i="2"/>
  <c r="DR312" i="2"/>
  <c r="DS312" i="2"/>
  <c r="DB312" i="2"/>
  <c r="CL300" i="2"/>
  <c r="AB559" i="2"/>
  <c r="AE558" i="2"/>
  <c r="CX306" i="2"/>
  <c r="CP306" i="2"/>
  <c r="CT306" i="2"/>
  <c r="CZ306" i="2"/>
  <c r="CN306" i="2"/>
  <c r="CV306" i="2"/>
  <c r="CR306" i="2"/>
  <c r="CL306" i="2"/>
  <c r="CO306" i="2"/>
  <c r="CM306" i="2"/>
  <c r="CS306" i="2"/>
  <c r="CQ306" i="2"/>
  <c r="CW306" i="2"/>
  <c r="CY306" i="2"/>
  <c r="CK306" i="2"/>
  <c r="CU306" i="2"/>
  <c r="AY323" i="2"/>
  <c r="H323" i="7" s="1"/>
  <c r="X323" i="7"/>
  <c r="K426" i="17" s="1"/>
  <c r="CG323" i="2"/>
  <c r="AS323" i="2"/>
  <c r="DR323" i="2"/>
  <c r="DS323" i="2"/>
  <c r="DB323" i="2"/>
  <c r="AT11" i="1"/>
  <c r="AT11" i="21"/>
  <c r="X319" i="7"/>
  <c r="K422" i="17" s="1"/>
  <c r="AS319" i="2"/>
  <c r="CG319" i="2"/>
  <c r="O319" i="7" s="1"/>
  <c r="F422" i="17" s="1"/>
  <c r="AY319" i="2"/>
  <c r="H319" i="7" s="1"/>
  <c r="DR319" i="2"/>
  <c r="DB319" i="2"/>
  <c r="DS319" i="2"/>
  <c r="CA319" i="2" s="1"/>
  <c r="P319" i="7" s="1"/>
  <c r="AS321" i="2"/>
  <c r="CG321" i="2"/>
  <c r="X321" i="7"/>
  <c r="K424" i="17" s="1"/>
  <c r="AY321" i="2"/>
  <c r="H321" i="7" s="1"/>
  <c r="AO5" i="23"/>
  <c r="AN27" i="23"/>
  <c r="AN26" i="23"/>
  <c r="DS321" i="2"/>
  <c r="DB321" i="2"/>
  <c r="DR321" i="2"/>
  <c r="DR322" i="2"/>
  <c r="DB322" i="2"/>
  <c r="DS322" i="2"/>
  <c r="AG558" i="2"/>
  <c r="AD559" i="2"/>
  <c r="AS322" i="2"/>
  <c r="X322" i="7"/>
  <c r="K425" i="17" s="1"/>
  <c r="CG322" i="2"/>
  <c r="AY322" i="2"/>
  <c r="H322" i="7" s="1"/>
  <c r="DR318" i="2"/>
  <c r="DS318" i="2"/>
  <c r="DB318" i="2"/>
  <c r="CG318" i="2"/>
  <c r="X318" i="7"/>
  <c r="K421" i="17" s="1"/>
  <c r="AY318" i="2"/>
  <c r="H318" i="7" s="1"/>
  <c r="AS318" i="2"/>
  <c r="AY317" i="2"/>
  <c r="H317" i="7" s="1"/>
  <c r="AS317" i="2"/>
  <c r="CG317" i="2"/>
  <c r="X317" i="7"/>
  <c r="K420" i="17" s="1"/>
  <c r="H42" i="13"/>
  <c r="H43" i="13" s="1"/>
  <c r="DR320" i="2"/>
  <c r="DS320" i="2"/>
  <c r="DB320" i="2"/>
  <c r="CG320" i="2"/>
  <c r="X320" i="7"/>
  <c r="K423" i="17" s="1"/>
  <c r="AS320" i="2"/>
  <c r="AY320" i="2"/>
  <c r="H320" i="7" s="1"/>
  <c r="AF558" i="2"/>
  <c r="AC559" i="2"/>
  <c r="DB317" i="2"/>
  <c r="DR317" i="2"/>
  <c r="DS317" i="2"/>
  <c r="AZ12" i="1"/>
  <c r="AQ3" i="23"/>
  <c r="AY12" i="23"/>
  <c r="N291" i="25" l="1"/>
  <c r="AQ291" i="25" s="1"/>
  <c r="CH291" i="25" s="1"/>
  <c r="AR291" i="25" s="1"/>
  <c r="AT291" i="25" s="1"/>
  <c r="AS291" i="25" s="1"/>
  <c r="J291" i="25" s="1"/>
  <c r="R33" i="25"/>
  <c r="M33" i="25" s="1"/>
  <c r="N33" i="25" s="1"/>
  <c r="AQ33" i="25" s="1"/>
  <c r="CH33" i="25" s="1"/>
  <c r="AR33" i="25" s="1"/>
  <c r="AT33" i="25" s="1"/>
  <c r="AS33" i="25" s="1"/>
  <c r="R155" i="25"/>
  <c r="M155" i="25" s="1"/>
  <c r="R90" i="25"/>
  <c r="M90" i="25" s="1"/>
  <c r="N90" i="25" s="1"/>
  <c r="AQ90" i="25" s="1"/>
  <c r="CH90" i="25" s="1"/>
  <c r="AR90" i="25" s="1"/>
  <c r="AT90" i="25" s="1"/>
  <c r="AS90" i="25" s="1"/>
  <c r="J90" i="25" s="1"/>
  <c r="R298" i="25"/>
  <c r="M298" i="25" s="1"/>
  <c r="N298" i="25" s="1"/>
  <c r="AQ298" i="25" s="1"/>
  <c r="CH298" i="25" s="1"/>
  <c r="AR298" i="25" s="1"/>
  <c r="AT298" i="25" s="1"/>
  <c r="AS298" i="25" s="1"/>
  <c r="J298" i="25" s="1"/>
  <c r="R105" i="25"/>
  <c r="M105" i="25" s="1"/>
  <c r="N105" i="25" s="1"/>
  <c r="AQ105" i="25" s="1"/>
  <c r="CH105" i="25" s="1"/>
  <c r="AR105" i="25" s="1"/>
  <c r="AT105" i="25" s="1"/>
  <c r="AS105" i="25" s="1"/>
  <c r="J105" i="25" s="1"/>
  <c r="R285" i="25"/>
  <c r="M285" i="25" s="1"/>
  <c r="R191" i="25"/>
  <c r="M191" i="25" s="1"/>
  <c r="N191" i="25" s="1"/>
  <c r="AQ191" i="25" s="1"/>
  <c r="CH191" i="25" s="1"/>
  <c r="AR191" i="25" s="1"/>
  <c r="AT191" i="25" s="1"/>
  <c r="AS191" i="25" s="1"/>
  <c r="J191" i="25" s="1"/>
  <c r="R71" i="25"/>
  <c r="M71" i="25" s="1"/>
  <c r="N71" i="25" s="1"/>
  <c r="AQ71" i="25" s="1"/>
  <c r="CH71" i="25" s="1"/>
  <c r="AR71" i="25" s="1"/>
  <c r="AT71" i="25" s="1"/>
  <c r="AS71" i="25" s="1"/>
  <c r="J71" i="25" s="1"/>
  <c r="R124" i="25"/>
  <c r="M124" i="25" s="1"/>
  <c r="N124" i="25" s="1"/>
  <c r="AQ124" i="25" s="1"/>
  <c r="CH124" i="25" s="1"/>
  <c r="AR124" i="25" s="1"/>
  <c r="AT124" i="25" s="1"/>
  <c r="AS124" i="25" s="1"/>
  <c r="J124" i="25" s="1"/>
  <c r="P238" i="25"/>
  <c r="L238" i="25" s="1"/>
  <c r="N238" i="25" s="1"/>
  <c r="AQ238" i="25" s="1"/>
  <c r="CH238" i="25" s="1"/>
  <c r="AR238" i="25" s="1"/>
  <c r="AT238" i="25" s="1"/>
  <c r="AS238" i="25" s="1"/>
  <c r="J238" i="25" s="1"/>
  <c r="R162" i="25"/>
  <c r="M162" i="25" s="1"/>
  <c r="N162" i="25" s="1"/>
  <c r="AQ162" i="25" s="1"/>
  <c r="CH162" i="25" s="1"/>
  <c r="AR162" i="25" s="1"/>
  <c r="AT162" i="25" s="1"/>
  <c r="AS162" i="25" s="1"/>
  <c r="J162" i="25" s="1"/>
  <c r="R14" i="25"/>
  <c r="M14" i="25" s="1"/>
  <c r="N14" i="25" s="1"/>
  <c r="AQ14" i="25" s="1"/>
  <c r="CH14" i="25" s="1"/>
  <c r="AR14" i="25" s="1"/>
  <c r="AT14" i="25" s="1"/>
  <c r="AS14" i="25" s="1"/>
  <c r="J14" i="25" s="1"/>
  <c r="P202" i="25"/>
  <c r="L202" i="25" s="1"/>
  <c r="N202" i="25" s="1"/>
  <c r="AQ202" i="25" s="1"/>
  <c r="CH202" i="25" s="1"/>
  <c r="AR202" i="25" s="1"/>
  <c r="AT202" i="25" s="1"/>
  <c r="AS202" i="25" s="1"/>
  <c r="P307" i="25"/>
  <c r="L307" i="25" s="1"/>
  <c r="R250" i="25"/>
  <c r="M250" i="25" s="1"/>
  <c r="N250" i="25" s="1"/>
  <c r="AQ250" i="25" s="1"/>
  <c r="CH250" i="25" s="1"/>
  <c r="AR250" i="25" s="1"/>
  <c r="AT250" i="25" s="1"/>
  <c r="AS250" i="25" s="1"/>
  <c r="J250" i="25" s="1"/>
  <c r="P270" i="25"/>
  <c r="L270" i="25" s="1"/>
  <c r="N270" i="25" s="1"/>
  <c r="AQ270" i="25" s="1"/>
  <c r="CH270" i="25" s="1"/>
  <c r="AR270" i="25" s="1"/>
  <c r="AT270" i="25" s="1"/>
  <c r="AS270" i="25" s="1"/>
  <c r="J270" i="25" s="1"/>
  <c r="BA16" i="1"/>
  <c r="P224" i="25"/>
  <c r="L224" i="25" s="1"/>
  <c r="N224" i="25" s="1"/>
  <c r="AQ224" i="25" s="1"/>
  <c r="CH224" i="25" s="1"/>
  <c r="AR224" i="25" s="1"/>
  <c r="AT224" i="25" s="1"/>
  <c r="AS224" i="25" s="1"/>
  <c r="J224" i="25" s="1"/>
  <c r="P135" i="25"/>
  <c r="L135" i="25" s="1"/>
  <c r="P25" i="25"/>
  <c r="L25" i="25" s="1"/>
  <c r="P77" i="25"/>
  <c r="L77" i="25" s="1"/>
  <c r="N77" i="25" s="1"/>
  <c r="AQ77" i="25" s="1"/>
  <c r="CH77" i="25" s="1"/>
  <c r="AR77" i="25" s="1"/>
  <c r="AT77" i="25" s="1"/>
  <c r="AS77" i="25" s="1"/>
  <c r="J77" i="25" s="1"/>
  <c r="P255" i="25"/>
  <c r="L255" i="25" s="1"/>
  <c r="N255" i="25" s="1"/>
  <c r="AQ255" i="25" s="1"/>
  <c r="CH255" i="25" s="1"/>
  <c r="AR255" i="25" s="1"/>
  <c r="AT255" i="25" s="1"/>
  <c r="AS255" i="25" s="1"/>
  <c r="J255" i="25" s="1"/>
  <c r="P38" i="25"/>
  <c r="L38" i="25" s="1"/>
  <c r="N38" i="25" s="1"/>
  <c r="AQ38" i="25" s="1"/>
  <c r="CH38" i="25" s="1"/>
  <c r="AR38" i="25" s="1"/>
  <c r="AT38" i="25" s="1"/>
  <c r="AS38" i="25" s="1"/>
  <c r="J38" i="25" s="1"/>
  <c r="P111" i="25"/>
  <c r="L111" i="25" s="1"/>
  <c r="N111" i="25" s="1"/>
  <c r="AQ111" i="25" s="1"/>
  <c r="CH111" i="25" s="1"/>
  <c r="AR111" i="25" s="1"/>
  <c r="AT111" i="25" s="1"/>
  <c r="AS111" i="25" s="1"/>
  <c r="J111" i="25" s="1"/>
  <c r="P169" i="25"/>
  <c r="L169" i="25" s="1"/>
  <c r="N169" i="25" s="1"/>
  <c r="AQ169" i="25" s="1"/>
  <c r="CH169" i="25" s="1"/>
  <c r="AR169" i="25" s="1"/>
  <c r="AT169" i="25" s="1"/>
  <c r="AS169" i="25" s="1"/>
  <c r="J169" i="25" s="1"/>
  <c r="R290" i="25"/>
  <c r="M290" i="25" s="1"/>
  <c r="R261" i="25"/>
  <c r="M261" i="25" s="1"/>
  <c r="N261" i="25" s="1"/>
  <c r="AQ261" i="25" s="1"/>
  <c r="CH261" i="25" s="1"/>
  <c r="AR261" i="25" s="1"/>
  <c r="AT261" i="25" s="1"/>
  <c r="AS261" i="25" s="1"/>
  <c r="J261" i="25" s="1"/>
  <c r="R180" i="25"/>
  <c r="M180" i="25" s="1"/>
  <c r="P4" i="25"/>
  <c r="L4" i="25" s="1"/>
  <c r="N4" i="25" s="1"/>
  <c r="AQ4" i="25" s="1"/>
  <c r="CH4" i="25" s="1"/>
  <c r="AR4" i="25" s="1"/>
  <c r="AT4" i="25" s="1"/>
  <c r="AS4" i="25" s="1"/>
  <c r="J4" i="25" s="1"/>
  <c r="P63" i="25"/>
  <c r="L63" i="25" s="1"/>
  <c r="N63" i="25" s="1"/>
  <c r="AQ63" i="25" s="1"/>
  <c r="CH63" i="25" s="1"/>
  <c r="AR63" i="25" s="1"/>
  <c r="AT63" i="25" s="1"/>
  <c r="AS63" i="25" s="1"/>
  <c r="R231" i="25"/>
  <c r="M231" i="25" s="1"/>
  <c r="N231" i="25" s="1"/>
  <c r="AQ231" i="25" s="1"/>
  <c r="CH231" i="25" s="1"/>
  <c r="AR231" i="25" s="1"/>
  <c r="AT231" i="25" s="1"/>
  <c r="AS231" i="25" s="1"/>
  <c r="J231" i="25" s="1"/>
  <c r="P186" i="25"/>
  <c r="L186" i="25" s="1"/>
  <c r="N186" i="25" s="1"/>
  <c r="AQ186" i="25" s="1"/>
  <c r="CH186" i="25" s="1"/>
  <c r="AR186" i="25" s="1"/>
  <c r="AT186" i="25" s="1"/>
  <c r="AS186" i="25" s="1"/>
  <c r="R53" i="25"/>
  <c r="M53" i="25" s="1"/>
  <c r="N53" i="25" s="1"/>
  <c r="AQ53" i="25" s="1"/>
  <c r="CH53" i="25" s="1"/>
  <c r="AR53" i="25" s="1"/>
  <c r="AT53" i="25" s="1"/>
  <c r="AS53" i="25" s="1"/>
  <c r="J53" i="25" s="1"/>
  <c r="P145" i="25"/>
  <c r="L145" i="25" s="1"/>
  <c r="N145" i="25" s="1"/>
  <c r="AQ145" i="25" s="1"/>
  <c r="CH145" i="25" s="1"/>
  <c r="AR145" i="25" s="1"/>
  <c r="AT145" i="25" s="1"/>
  <c r="AS145" i="25" s="1"/>
  <c r="J145" i="25" s="1"/>
  <c r="P97" i="25"/>
  <c r="L97" i="25" s="1"/>
  <c r="P133" i="25"/>
  <c r="L133" i="25" s="1"/>
  <c r="P299" i="25"/>
  <c r="L299" i="25" s="1"/>
  <c r="N299" i="25" s="1"/>
  <c r="AQ299" i="25" s="1"/>
  <c r="CH299" i="25" s="1"/>
  <c r="AR299" i="25" s="1"/>
  <c r="AT299" i="25" s="1"/>
  <c r="AS299" i="25" s="1"/>
  <c r="J299" i="25" s="1"/>
  <c r="R190" i="25"/>
  <c r="M190" i="25" s="1"/>
  <c r="N190" i="25" s="1"/>
  <c r="AQ190" i="25" s="1"/>
  <c r="CH190" i="25" s="1"/>
  <c r="AR190" i="25" s="1"/>
  <c r="AT190" i="25" s="1"/>
  <c r="AS190" i="25" s="1"/>
  <c r="J190" i="25" s="1"/>
  <c r="P253" i="25"/>
  <c r="L253" i="25" s="1"/>
  <c r="N253" i="25" s="1"/>
  <c r="AQ253" i="25" s="1"/>
  <c r="CH253" i="25" s="1"/>
  <c r="AR253" i="25" s="1"/>
  <c r="AT253" i="25" s="1"/>
  <c r="AS253" i="25" s="1"/>
  <c r="P209" i="25"/>
  <c r="L209" i="25" s="1"/>
  <c r="N209" i="25" s="1"/>
  <c r="AQ209" i="25" s="1"/>
  <c r="CH209" i="25" s="1"/>
  <c r="AR209" i="25" s="1"/>
  <c r="AT209" i="25" s="1"/>
  <c r="AS209" i="25" s="1"/>
  <c r="J209" i="25" s="1"/>
  <c r="P64" i="25"/>
  <c r="L64" i="25" s="1"/>
  <c r="P101" i="25"/>
  <c r="L101" i="25" s="1"/>
  <c r="N101" i="25" s="1"/>
  <c r="AQ101" i="25" s="1"/>
  <c r="CH101" i="25" s="1"/>
  <c r="AR101" i="25" s="1"/>
  <c r="AT101" i="25" s="1"/>
  <c r="AS101" i="25" s="1"/>
  <c r="J101" i="25" s="1"/>
  <c r="P19" i="25"/>
  <c r="L19" i="25" s="1"/>
  <c r="N19" i="25" s="1"/>
  <c r="AQ19" i="25" s="1"/>
  <c r="CH19" i="25" s="1"/>
  <c r="AR19" i="25" s="1"/>
  <c r="AT19" i="25" s="1"/>
  <c r="AS19" i="25" s="1"/>
  <c r="P117" i="25"/>
  <c r="L117" i="25" s="1"/>
  <c r="N117" i="25" s="1"/>
  <c r="AQ117" i="25" s="1"/>
  <c r="CH117" i="25" s="1"/>
  <c r="AR117" i="25" s="1"/>
  <c r="AT117" i="25" s="1"/>
  <c r="AS117" i="25" s="1"/>
  <c r="J117" i="25" s="1"/>
  <c r="R245" i="25"/>
  <c r="M245" i="25" s="1"/>
  <c r="N245" i="25" s="1"/>
  <c r="AQ245" i="25" s="1"/>
  <c r="CH245" i="25" s="1"/>
  <c r="AR245" i="25" s="1"/>
  <c r="AT245" i="25" s="1"/>
  <c r="AS245" i="25" s="1"/>
  <c r="J245" i="25" s="1"/>
  <c r="R128" i="25"/>
  <c r="M128" i="25" s="1"/>
  <c r="N128" i="25" s="1"/>
  <c r="AQ128" i="25" s="1"/>
  <c r="CH128" i="25" s="1"/>
  <c r="AR128" i="25" s="1"/>
  <c r="AT128" i="25" s="1"/>
  <c r="AS128" i="25" s="1"/>
  <c r="J128" i="25" s="1"/>
  <c r="P195" i="25"/>
  <c r="L195" i="25" s="1"/>
  <c r="N195" i="25" s="1"/>
  <c r="AQ195" i="25" s="1"/>
  <c r="CH195" i="25" s="1"/>
  <c r="AR195" i="25" s="1"/>
  <c r="AT195" i="25" s="1"/>
  <c r="AS195" i="25" s="1"/>
  <c r="J195" i="25" s="1"/>
  <c r="R230" i="25"/>
  <c r="M230" i="25" s="1"/>
  <c r="N230" i="25" s="1"/>
  <c r="AQ230" i="25" s="1"/>
  <c r="CH230" i="25" s="1"/>
  <c r="AR230" i="25" s="1"/>
  <c r="AT230" i="25" s="1"/>
  <c r="AS230" i="25" s="1"/>
  <c r="J230" i="25" s="1"/>
  <c r="R22" i="25"/>
  <c r="M22" i="25" s="1"/>
  <c r="N22" i="25" s="1"/>
  <c r="AQ22" i="25" s="1"/>
  <c r="CH22" i="25" s="1"/>
  <c r="AR22" i="25" s="1"/>
  <c r="AT22" i="25" s="1"/>
  <c r="AS22" i="25" s="1"/>
  <c r="J22" i="25" s="1"/>
  <c r="R281" i="25"/>
  <c r="M281" i="25" s="1"/>
  <c r="P223" i="25"/>
  <c r="L223" i="25" s="1"/>
  <c r="N223" i="25" s="1"/>
  <c r="AQ223" i="25" s="1"/>
  <c r="CH223" i="25" s="1"/>
  <c r="AR223" i="25" s="1"/>
  <c r="AT223" i="25" s="1"/>
  <c r="AS223" i="25" s="1"/>
  <c r="J223" i="25" s="1"/>
  <c r="R123" i="25"/>
  <c r="M123" i="25" s="1"/>
  <c r="N123" i="25" s="1"/>
  <c r="AQ123" i="25" s="1"/>
  <c r="CH123" i="25" s="1"/>
  <c r="AR123" i="25" s="1"/>
  <c r="AT123" i="25" s="1"/>
  <c r="AS123" i="25" s="1"/>
  <c r="J123" i="25" s="1"/>
  <c r="P241" i="25"/>
  <c r="L241" i="25" s="1"/>
  <c r="N241" i="25" s="1"/>
  <c r="AQ241" i="25" s="1"/>
  <c r="CH241" i="25" s="1"/>
  <c r="AR241" i="25" s="1"/>
  <c r="AT241" i="25" s="1"/>
  <c r="AS241" i="25" s="1"/>
  <c r="J241" i="25" s="1"/>
  <c r="R69" i="25"/>
  <c r="M69" i="25" s="1"/>
  <c r="N69" i="25" s="1"/>
  <c r="AQ69" i="25" s="1"/>
  <c r="CH69" i="25" s="1"/>
  <c r="AR69" i="25" s="1"/>
  <c r="AT69" i="25" s="1"/>
  <c r="AS69" i="25" s="1"/>
  <c r="J69" i="25" s="1"/>
  <c r="R86" i="25"/>
  <c r="M86" i="25" s="1"/>
  <c r="N86" i="25" s="1"/>
  <c r="AQ86" i="25" s="1"/>
  <c r="CH86" i="25" s="1"/>
  <c r="AR86" i="25" s="1"/>
  <c r="AT86" i="25" s="1"/>
  <c r="AS86" i="25" s="1"/>
  <c r="J86" i="25" s="1"/>
  <c r="R171" i="25"/>
  <c r="M171" i="25" s="1"/>
  <c r="N171" i="25" s="1"/>
  <c r="AQ171" i="25" s="1"/>
  <c r="CH171" i="25" s="1"/>
  <c r="AR171" i="25" s="1"/>
  <c r="AT171" i="25" s="1"/>
  <c r="AS171" i="25" s="1"/>
  <c r="J171" i="25" s="1"/>
  <c r="P175" i="25"/>
  <c r="L175" i="25" s="1"/>
  <c r="N175" i="25" s="1"/>
  <c r="AQ175" i="25" s="1"/>
  <c r="CH175" i="25" s="1"/>
  <c r="AR175" i="25" s="1"/>
  <c r="AT175" i="25" s="1"/>
  <c r="AS175" i="25" s="1"/>
  <c r="J175" i="25" s="1"/>
  <c r="R11" i="25"/>
  <c r="M11" i="25" s="1"/>
  <c r="R307" i="25"/>
  <c r="M307" i="25" s="1"/>
  <c r="P164" i="25"/>
  <c r="L164" i="25" s="1"/>
  <c r="P155" i="25"/>
  <c r="L155" i="25" s="1"/>
  <c r="BA18" i="1"/>
  <c r="R260" i="25"/>
  <c r="M260" i="25" s="1"/>
  <c r="N260" i="25" s="1"/>
  <c r="AQ260" i="25" s="1"/>
  <c r="CH260" i="25" s="1"/>
  <c r="AR260" i="25" s="1"/>
  <c r="AT260" i="25" s="1"/>
  <c r="AS260" i="25" s="1"/>
  <c r="J260" i="25" s="1"/>
  <c r="R142" i="25"/>
  <c r="M142" i="25" s="1"/>
  <c r="N142" i="25" s="1"/>
  <c r="AQ142" i="25" s="1"/>
  <c r="CH142" i="25" s="1"/>
  <c r="AR142" i="25" s="1"/>
  <c r="AT142" i="25" s="1"/>
  <c r="AS142" i="25" s="1"/>
  <c r="J142" i="25" s="1"/>
  <c r="R49" i="25"/>
  <c r="M49" i="25" s="1"/>
  <c r="N49" i="25" s="1"/>
  <c r="AQ49" i="25" s="1"/>
  <c r="CH49" i="25" s="1"/>
  <c r="AR49" i="25" s="1"/>
  <c r="AT49" i="25" s="1"/>
  <c r="AS49" i="25" s="1"/>
  <c r="J49" i="25" s="1"/>
  <c r="P76" i="25"/>
  <c r="L76" i="25" s="1"/>
  <c r="N76" i="25" s="1"/>
  <c r="AQ76" i="25" s="1"/>
  <c r="CH76" i="25" s="1"/>
  <c r="AR76" i="25" s="1"/>
  <c r="AT76" i="25" s="1"/>
  <c r="AS76" i="25" s="1"/>
  <c r="J76" i="25" s="1"/>
  <c r="R40" i="25"/>
  <c r="M40" i="25" s="1"/>
  <c r="N40" i="25" s="1"/>
  <c r="AQ40" i="25" s="1"/>
  <c r="CH40" i="25" s="1"/>
  <c r="AR40" i="25" s="1"/>
  <c r="AT40" i="25" s="1"/>
  <c r="AS40" i="25" s="1"/>
  <c r="J40" i="25" s="1"/>
  <c r="P36" i="25"/>
  <c r="L36" i="25" s="1"/>
  <c r="N36" i="25" s="1"/>
  <c r="AQ36" i="25" s="1"/>
  <c r="CH36" i="25" s="1"/>
  <c r="AR36" i="25" s="1"/>
  <c r="AT36" i="25" s="1"/>
  <c r="AS36" i="25" s="1"/>
  <c r="P272" i="25"/>
  <c r="L272" i="25" s="1"/>
  <c r="N272" i="25" s="1"/>
  <c r="AQ272" i="25" s="1"/>
  <c r="CH272" i="25" s="1"/>
  <c r="AR272" i="25" s="1"/>
  <c r="AT272" i="25" s="1"/>
  <c r="AS272" i="25" s="1"/>
  <c r="J272" i="25" s="1"/>
  <c r="R214" i="25"/>
  <c r="M214" i="25" s="1"/>
  <c r="BI189" i="25"/>
  <c r="DI189" i="25"/>
  <c r="DF189" i="25"/>
  <c r="BK189" i="25"/>
  <c r="DE189" i="25"/>
  <c r="BJ189" i="25"/>
  <c r="DG189" i="25"/>
  <c r="DH189" i="25"/>
  <c r="DD189" i="25"/>
  <c r="BI134" i="25"/>
  <c r="DG134" i="25"/>
  <c r="DD134" i="25"/>
  <c r="BJ134" i="25"/>
  <c r="DF134" i="25"/>
  <c r="DI134" i="25"/>
  <c r="DH134" i="25"/>
  <c r="BK134" i="25"/>
  <c r="DE134" i="25"/>
  <c r="DE95" i="25"/>
  <c r="DH95" i="25"/>
  <c r="DD95" i="25"/>
  <c r="DF95" i="25"/>
  <c r="DG95" i="25"/>
  <c r="DI95" i="25"/>
  <c r="BK95" i="25"/>
  <c r="BJ95" i="25"/>
  <c r="BI95" i="25"/>
  <c r="DE75" i="25"/>
  <c r="DD75" i="25"/>
  <c r="DH75" i="25"/>
  <c r="BI75" i="25"/>
  <c r="BK75" i="25"/>
  <c r="DI75" i="25"/>
  <c r="DG75" i="25"/>
  <c r="DF75" i="25"/>
  <c r="BJ75" i="25"/>
  <c r="DE226" i="25"/>
  <c r="BI226" i="25"/>
  <c r="DF226" i="25"/>
  <c r="BJ226" i="25"/>
  <c r="DG226" i="25"/>
  <c r="DI226" i="25"/>
  <c r="DH226" i="25"/>
  <c r="BK226" i="25"/>
  <c r="DD226" i="25"/>
  <c r="DD176" i="25"/>
  <c r="DG176" i="25"/>
  <c r="DE176" i="25"/>
  <c r="DF176" i="25"/>
  <c r="BI176" i="25"/>
  <c r="DI176" i="25"/>
  <c r="DH176" i="25"/>
  <c r="BK176" i="25"/>
  <c r="BJ176" i="25"/>
  <c r="DF102" i="25"/>
  <c r="DD102" i="25"/>
  <c r="DH102" i="25"/>
  <c r="DE102" i="25"/>
  <c r="BI102" i="25"/>
  <c r="BK102" i="25"/>
  <c r="DI102" i="25"/>
  <c r="DG102" i="25"/>
  <c r="BJ102" i="25"/>
  <c r="DG47" i="25"/>
  <c r="DI47" i="25"/>
  <c r="DE47" i="25"/>
  <c r="DH47" i="25"/>
  <c r="BI47" i="25"/>
  <c r="DF47" i="25"/>
  <c r="DD47" i="25"/>
  <c r="BK47" i="25"/>
  <c r="BJ47" i="25"/>
  <c r="DD259" i="25"/>
  <c r="DG259" i="25"/>
  <c r="DE259" i="25"/>
  <c r="BI259" i="25"/>
  <c r="BK259" i="25"/>
  <c r="DH259" i="25"/>
  <c r="BJ259" i="25"/>
  <c r="DI259" i="25"/>
  <c r="DF259" i="25"/>
  <c r="BI280" i="25"/>
  <c r="BJ280" i="25"/>
  <c r="DD280" i="25"/>
  <c r="BK280" i="25"/>
  <c r="DH280" i="25"/>
  <c r="DG280" i="25"/>
  <c r="DI280" i="25"/>
  <c r="DE280" i="25"/>
  <c r="DF280" i="25"/>
  <c r="DH28" i="25"/>
  <c r="DE28" i="25"/>
  <c r="DD28" i="25"/>
  <c r="BJ28" i="25"/>
  <c r="DI28" i="25"/>
  <c r="DF28" i="25"/>
  <c r="BI28" i="25"/>
  <c r="BK28" i="25"/>
  <c r="DG28" i="25"/>
  <c r="DI251" i="25"/>
  <c r="DG251" i="25"/>
  <c r="BK251" i="25"/>
  <c r="DH251" i="25"/>
  <c r="BJ251" i="25"/>
  <c r="BI251" i="25"/>
  <c r="DF251" i="25"/>
  <c r="DD251" i="25"/>
  <c r="DE251" i="25"/>
  <c r="DF210" i="25"/>
  <c r="BI210" i="25"/>
  <c r="DD210" i="25"/>
  <c r="DG210" i="25"/>
  <c r="DI210" i="25"/>
  <c r="DH210" i="25"/>
  <c r="BJ210" i="25"/>
  <c r="BK210" i="25"/>
  <c r="DE210" i="25"/>
  <c r="DG84" i="25"/>
  <c r="BI84" i="25"/>
  <c r="DD84" i="25"/>
  <c r="DI84" i="25"/>
  <c r="BK84" i="25"/>
  <c r="DF84" i="25"/>
  <c r="DH84" i="25"/>
  <c r="BJ84" i="25"/>
  <c r="DE84" i="25"/>
  <c r="DG236" i="25"/>
  <c r="BK236" i="25"/>
  <c r="BJ236" i="25"/>
  <c r="BI236" i="25"/>
  <c r="DF236" i="25"/>
  <c r="DE236" i="25"/>
  <c r="DI236" i="25"/>
  <c r="DD236" i="25"/>
  <c r="DH236" i="25"/>
  <c r="BI244" i="25"/>
  <c r="DI244" i="25"/>
  <c r="DF244" i="25"/>
  <c r="BJ244" i="25"/>
  <c r="BK244" i="25"/>
  <c r="DE244" i="25"/>
  <c r="DG244" i="25"/>
  <c r="DD244" i="25"/>
  <c r="DH244" i="25"/>
  <c r="DE219" i="25"/>
  <c r="DF219" i="25"/>
  <c r="DH219" i="25"/>
  <c r="BJ219" i="25"/>
  <c r="BK219" i="25"/>
  <c r="DD219" i="25"/>
  <c r="BI219" i="25"/>
  <c r="DG219" i="25"/>
  <c r="DI219" i="25"/>
  <c r="DF62" i="25"/>
  <c r="BJ62" i="25"/>
  <c r="DH62" i="25"/>
  <c r="DE62" i="25"/>
  <c r="BK62" i="25"/>
  <c r="BI62" i="25"/>
  <c r="DG62" i="25"/>
  <c r="DD62" i="25"/>
  <c r="DI62" i="25"/>
  <c r="DD112" i="25"/>
  <c r="BJ112" i="25"/>
  <c r="BK112" i="25"/>
  <c r="DH112" i="25"/>
  <c r="DI112" i="25"/>
  <c r="BI112" i="25"/>
  <c r="DG112" i="25"/>
  <c r="DE112" i="25"/>
  <c r="DF112" i="25"/>
  <c r="DI206" i="25"/>
  <c r="DG206" i="25"/>
  <c r="BK206" i="25"/>
  <c r="BJ206" i="25"/>
  <c r="DE206" i="25"/>
  <c r="DH206" i="25"/>
  <c r="DD206" i="25"/>
  <c r="DF206" i="25"/>
  <c r="BI206" i="25"/>
  <c r="DI228" i="25"/>
  <c r="DD228" i="25"/>
  <c r="BI228" i="25"/>
  <c r="BK228" i="25"/>
  <c r="DG228" i="25"/>
  <c r="DF228" i="25"/>
  <c r="BJ228" i="25"/>
  <c r="DE228" i="25"/>
  <c r="DH228" i="25"/>
  <c r="BK291" i="25"/>
  <c r="DD291" i="25"/>
  <c r="BJ291" i="25"/>
  <c r="DI291" i="25"/>
  <c r="DG291" i="25"/>
  <c r="BI291" i="25"/>
  <c r="DE291" i="25"/>
  <c r="DH291" i="25"/>
  <c r="DF291" i="25"/>
  <c r="DD185" i="25"/>
  <c r="BJ185" i="25"/>
  <c r="BK185" i="25"/>
  <c r="BI185" i="25"/>
  <c r="DE185" i="25"/>
  <c r="DG185" i="25"/>
  <c r="DF185" i="25"/>
  <c r="DH185" i="25"/>
  <c r="DI185" i="25"/>
  <c r="DE200" i="25"/>
  <c r="DF200" i="25"/>
  <c r="BK200" i="25"/>
  <c r="DI200" i="25"/>
  <c r="DG200" i="25"/>
  <c r="BI200" i="25"/>
  <c r="DH200" i="25"/>
  <c r="DD200" i="25"/>
  <c r="BJ200" i="25"/>
  <c r="DH87" i="25"/>
  <c r="DF87" i="25"/>
  <c r="DI87" i="25"/>
  <c r="DG87" i="25"/>
  <c r="DD87" i="25"/>
  <c r="BJ87" i="25"/>
  <c r="BI87" i="25"/>
  <c r="BK87" i="25"/>
  <c r="DE87" i="25"/>
  <c r="DF156" i="25"/>
  <c r="BJ156" i="25"/>
  <c r="DH156" i="25"/>
  <c r="DI156" i="25"/>
  <c r="DE156" i="25"/>
  <c r="BI156" i="25"/>
  <c r="DG156" i="25"/>
  <c r="BK156" i="25"/>
  <c r="DD156" i="25"/>
  <c r="DG267" i="25"/>
  <c r="BK267" i="25"/>
  <c r="DF267" i="25"/>
  <c r="DH267" i="25"/>
  <c r="BI267" i="25"/>
  <c r="DE267" i="25"/>
  <c r="DI267" i="25"/>
  <c r="BJ267" i="25"/>
  <c r="DD267" i="25"/>
  <c r="DE247" i="25"/>
  <c r="BK247" i="25"/>
  <c r="DH247" i="25"/>
  <c r="DF247" i="25"/>
  <c r="BI247" i="25"/>
  <c r="BJ247" i="25"/>
  <c r="DG247" i="25"/>
  <c r="DD247" i="25"/>
  <c r="DI247" i="25"/>
  <c r="DG211" i="25"/>
  <c r="DE211" i="25"/>
  <c r="BI211" i="25"/>
  <c r="BJ211" i="25"/>
  <c r="BK211" i="25"/>
  <c r="DD211" i="25"/>
  <c r="DF211" i="25"/>
  <c r="DH211" i="25"/>
  <c r="DI211" i="25"/>
  <c r="BK81" i="25"/>
  <c r="DH81" i="25"/>
  <c r="DF81" i="25"/>
  <c r="DE81" i="25"/>
  <c r="BJ81" i="25"/>
  <c r="DG81" i="25"/>
  <c r="DD81" i="25"/>
  <c r="DI81" i="25"/>
  <c r="BI81" i="25"/>
  <c r="CA314" i="2"/>
  <c r="P314" i="7" s="1"/>
  <c r="DE193" i="25"/>
  <c r="BK193" i="25"/>
  <c r="DF193" i="25"/>
  <c r="DH193" i="25"/>
  <c r="BI193" i="25"/>
  <c r="BJ193" i="25"/>
  <c r="DD193" i="25"/>
  <c r="DG193" i="25"/>
  <c r="DI193" i="25"/>
  <c r="DI120" i="25"/>
  <c r="DE120" i="25"/>
  <c r="BI120" i="25"/>
  <c r="DH120" i="25"/>
  <c r="DG120" i="25"/>
  <c r="DF120" i="25"/>
  <c r="DD120" i="25"/>
  <c r="BJ120" i="25"/>
  <c r="BK120" i="25"/>
  <c r="DG143" i="25"/>
  <c r="BI143" i="25"/>
  <c r="BK143" i="25"/>
  <c r="DF143" i="25"/>
  <c r="DI143" i="25"/>
  <c r="DE143" i="25"/>
  <c r="BJ143" i="25"/>
  <c r="DD143" i="25"/>
  <c r="DH143" i="25"/>
  <c r="DI234" i="25"/>
  <c r="DD234" i="25"/>
  <c r="BI234" i="25"/>
  <c r="DH234" i="25"/>
  <c r="DG234" i="25"/>
  <c r="BJ234" i="25"/>
  <c r="DF234" i="25"/>
  <c r="DE234" i="25"/>
  <c r="BK234" i="25"/>
  <c r="DD194" i="25"/>
  <c r="BK194" i="25"/>
  <c r="DG194" i="25"/>
  <c r="DH194" i="25"/>
  <c r="BJ194" i="25"/>
  <c r="DF194" i="25"/>
  <c r="BI194" i="25"/>
  <c r="DE194" i="25"/>
  <c r="DI194" i="25"/>
  <c r="AO3" i="21"/>
  <c r="AN26" i="21"/>
  <c r="BI240" i="25"/>
  <c r="DI240" i="25"/>
  <c r="DF240" i="25"/>
  <c r="DH240" i="25"/>
  <c r="DD240" i="25"/>
  <c r="BK240" i="25"/>
  <c r="DG240" i="25"/>
  <c r="BJ240" i="25"/>
  <c r="DE240" i="25"/>
  <c r="H44" i="13"/>
  <c r="H45" i="13" s="1"/>
  <c r="H46" i="13" s="1"/>
  <c r="H47" i="13" s="1"/>
  <c r="H48" i="13" s="1"/>
  <c r="H49" i="13" s="1"/>
  <c r="H50" i="13" s="1"/>
  <c r="H51" i="13" s="1"/>
  <c r="AO3" i="1"/>
  <c r="AN26" i="1"/>
  <c r="BJ264" i="25"/>
  <c r="BI264" i="25"/>
  <c r="DH264" i="25"/>
  <c r="DI264" i="25"/>
  <c r="BK264" i="25"/>
  <c r="DG264" i="25"/>
  <c r="DE264" i="25"/>
  <c r="DD264" i="25"/>
  <c r="DF264" i="25"/>
  <c r="BK208" i="25"/>
  <c r="DI208" i="25"/>
  <c r="BJ208" i="25"/>
  <c r="BI208" i="25"/>
  <c r="DF208" i="25"/>
  <c r="DD208" i="25"/>
  <c r="DH208" i="25"/>
  <c r="DG208" i="25"/>
  <c r="DE208" i="25"/>
  <c r="DG287" i="25"/>
  <c r="DH287" i="25"/>
  <c r="BI287" i="25"/>
  <c r="BK287" i="25"/>
  <c r="DE287" i="25"/>
  <c r="BJ287" i="25"/>
  <c r="DI287" i="25"/>
  <c r="DF287" i="25"/>
  <c r="DD287" i="25"/>
  <c r="DE276" i="25"/>
  <c r="BJ276" i="25"/>
  <c r="DD276" i="25"/>
  <c r="DG276" i="25"/>
  <c r="DH276" i="25"/>
  <c r="DF276" i="25"/>
  <c r="BK276" i="25"/>
  <c r="DI276" i="25"/>
  <c r="BI276" i="25"/>
  <c r="DD94" i="25"/>
  <c r="BK94" i="25"/>
  <c r="BJ94" i="25"/>
  <c r="DF94" i="25"/>
  <c r="DG94" i="25"/>
  <c r="BI94" i="25"/>
  <c r="DH94" i="25"/>
  <c r="DE94" i="25"/>
  <c r="DI94" i="25"/>
  <c r="DD46" i="25"/>
  <c r="DE46" i="25"/>
  <c r="DG46" i="25"/>
  <c r="BJ46" i="25"/>
  <c r="DH46" i="25"/>
  <c r="DI46" i="25"/>
  <c r="DF46" i="25"/>
  <c r="BI46" i="25"/>
  <c r="BK46" i="25"/>
  <c r="DD125" i="25"/>
  <c r="BJ125" i="25"/>
  <c r="DF125" i="25"/>
  <c r="BK125" i="25"/>
  <c r="BI125" i="25"/>
  <c r="DE125" i="25"/>
  <c r="DI125" i="25"/>
  <c r="DG125" i="25"/>
  <c r="DH125" i="25"/>
  <c r="DD103" i="25"/>
  <c r="DF103" i="25"/>
  <c r="DH103" i="25"/>
  <c r="DI103" i="25"/>
  <c r="DG103" i="25"/>
  <c r="DE103" i="25"/>
  <c r="BJ103" i="25"/>
  <c r="BI103" i="25"/>
  <c r="BK103" i="25"/>
  <c r="DG130" i="25"/>
  <c r="DF130" i="25"/>
  <c r="DI130" i="25"/>
  <c r="DD130" i="25"/>
  <c r="DH130" i="25"/>
  <c r="BI130" i="25"/>
  <c r="BK130" i="25"/>
  <c r="DE130" i="25"/>
  <c r="BJ130" i="25"/>
  <c r="DE172" i="25"/>
  <c r="DG172" i="25"/>
  <c r="BI172" i="25"/>
  <c r="DI172" i="25"/>
  <c r="BK172" i="25"/>
  <c r="BJ172" i="25"/>
  <c r="DF172" i="25"/>
  <c r="DD172" i="25"/>
  <c r="DH172" i="25"/>
  <c r="DD67" i="25"/>
  <c r="DF67" i="25"/>
  <c r="DE67" i="25"/>
  <c r="DI67" i="25"/>
  <c r="DH67" i="25"/>
  <c r="BI67" i="25"/>
  <c r="BJ67" i="25"/>
  <c r="DG67" i="25"/>
  <c r="BK67" i="25"/>
  <c r="DH271" i="25"/>
  <c r="DE271" i="25"/>
  <c r="BK271" i="25"/>
  <c r="DG271" i="25"/>
  <c r="DF271" i="25"/>
  <c r="DI271" i="25"/>
  <c r="BJ271" i="25"/>
  <c r="DD271" i="25"/>
  <c r="BI271" i="25"/>
  <c r="DF92" i="25"/>
  <c r="DE92" i="25"/>
  <c r="DG92" i="25"/>
  <c r="DH92" i="25"/>
  <c r="DD92" i="25"/>
  <c r="BI92" i="25"/>
  <c r="DI92" i="25"/>
  <c r="BJ92" i="25"/>
  <c r="BK92" i="25"/>
  <c r="DG58" i="25"/>
  <c r="BI58" i="25"/>
  <c r="DH58" i="25"/>
  <c r="BK58" i="25"/>
  <c r="DE58" i="25"/>
  <c r="DI58" i="25"/>
  <c r="DD58" i="25"/>
  <c r="BJ58" i="25"/>
  <c r="DF58" i="25"/>
  <c r="DH160" i="25"/>
  <c r="BI160" i="25"/>
  <c r="DI160" i="25"/>
  <c r="BK160" i="25"/>
  <c r="DE160" i="25"/>
  <c r="DF160" i="25"/>
  <c r="DD160" i="25"/>
  <c r="BJ160" i="25"/>
  <c r="DG160" i="25"/>
  <c r="DD6" i="25"/>
  <c r="DH6" i="25"/>
  <c r="DI6" i="25"/>
  <c r="DG6" i="25"/>
  <c r="BK6" i="25"/>
  <c r="BI6" i="25"/>
  <c r="DF6" i="25"/>
  <c r="DE6" i="25"/>
  <c r="BJ6" i="25"/>
  <c r="BI227" i="25"/>
  <c r="DD227" i="25"/>
  <c r="DE227" i="25"/>
  <c r="DF227" i="25"/>
  <c r="DH227" i="25"/>
  <c r="DI227" i="25"/>
  <c r="BJ227" i="25"/>
  <c r="DG227" i="25"/>
  <c r="BK227" i="25"/>
  <c r="DH18" i="25"/>
  <c r="BK18" i="25"/>
  <c r="BJ18" i="25"/>
  <c r="DD18" i="25"/>
  <c r="DE18" i="25"/>
  <c r="BI18" i="25"/>
  <c r="DG18" i="25"/>
  <c r="DF18" i="25"/>
  <c r="DI18" i="25"/>
  <c r="F54" i="13"/>
  <c r="DD215" i="25"/>
  <c r="DF215" i="25"/>
  <c r="BJ215" i="25"/>
  <c r="BI215" i="25"/>
  <c r="DI215" i="25"/>
  <c r="BK215" i="25"/>
  <c r="DG215" i="25"/>
  <c r="DE215" i="25"/>
  <c r="DH215" i="25"/>
  <c r="DD220" i="25"/>
  <c r="BI220" i="25"/>
  <c r="DI220" i="25"/>
  <c r="BK220" i="25"/>
  <c r="DF220" i="25"/>
  <c r="DG220" i="25"/>
  <c r="DH220" i="25"/>
  <c r="BJ220" i="25"/>
  <c r="DE220" i="25"/>
  <c r="DE79" i="25"/>
  <c r="DI79" i="25"/>
  <c r="DH79" i="25"/>
  <c r="BJ79" i="25"/>
  <c r="DF79" i="25"/>
  <c r="BI79" i="25"/>
  <c r="DD79" i="25"/>
  <c r="DG79" i="25"/>
  <c r="BK79" i="25"/>
  <c r="G42" i="13"/>
  <c r="T306" i="7"/>
  <c r="E42" i="13"/>
  <c r="E43" i="13"/>
  <c r="T300" i="7"/>
  <c r="CA312" i="2"/>
  <c r="P312" i="7" s="1"/>
  <c r="DT314" i="2"/>
  <c r="DQ314" i="2"/>
  <c r="DC314" i="2"/>
  <c r="O314" i="7"/>
  <c r="F417" i="17" s="1"/>
  <c r="CA315" i="2"/>
  <c r="P315" i="7" s="1"/>
  <c r="AX314" i="2"/>
  <c r="G314" i="27" s="1"/>
  <c r="H314" i="27"/>
  <c r="L314" i="27" s="1"/>
  <c r="M314" i="27" s="1"/>
  <c r="BP314" i="2"/>
  <c r="BV314" i="2" s="1"/>
  <c r="BQ314" i="2"/>
  <c r="BW314" i="2" s="1"/>
  <c r="BO314" i="2"/>
  <c r="BU314" i="2" s="1"/>
  <c r="DC313" i="2"/>
  <c r="DQ313" i="2"/>
  <c r="DT313" i="2"/>
  <c r="O313" i="7"/>
  <c r="F416" i="17" s="1"/>
  <c r="BQ313" i="2"/>
  <c r="BW313" i="2" s="1"/>
  <c r="BO313" i="2"/>
  <c r="BU313" i="2" s="1"/>
  <c r="H313" i="27"/>
  <c r="L313" i="27" s="1"/>
  <c r="M313" i="27" s="1"/>
  <c r="AX313" i="2"/>
  <c r="G313" i="27" s="1"/>
  <c r="BP313" i="2"/>
  <c r="BV313" i="2" s="1"/>
  <c r="CX307" i="2"/>
  <c r="CS307" i="2"/>
  <c r="CW307" i="2"/>
  <c r="CV307" i="2"/>
  <c r="CY307" i="2"/>
  <c r="CA320" i="2"/>
  <c r="P320" i="7" s="1"/>
  <c r="CK307" i="2"/>
  <c r="CO307" i="2"/>
  <c r="O312" i="7"/>
  <c r="F415" i="17" s="1"/>
  <c r="DQ312" i="2"/>
  <c r="DC312" i="2"/>
  <c r="DT312" i="2"/>
  <c r="AX316" i="2"/>
  <c r="G316" i="27" s="1"/>
  <c r="H316" i="27"/>
  <c r="L316" i="27" s="1"/>
  <c r="M316" i="27" s="1"/>
  <c r="BO316" i="2"/>
  <c r="BU316" i="2" s="1"/>
  <c r="BQ316" i="2"/>
  <c r="BW316" i="2" s="1"/>
  <c r="BP316" i="2"/>
  <c r="BV316" i="2" s="1"/>
  <c r="CP307" i="2"/>
  <c r="O316" i="7"/>
  <c r="F419" i="17" s="1"/>
  <c r="DT316" i="2"/>
  <c r="DQ316" i="2"/>
  <c r="DC316" i="2"/>
  <c r="CM307" i="2"/>
  <c r="H312" i="27"/>
  <c r="L312" i="27" s="1"/>
  <c r="M312" i="27" s="1"/>
  <c r="AX312" i="2"/>
  <c r="G312" i="27" s="1"/>
  <c r="BP312" i="2"/>
  <c r="BV312" i="2" s="1"/>
  <c r="BQ312" i="2"/>
  <c r="BW312" i="2" s="1"/>
  <c r="BO312" i="2"/>
  <c r="BU312" i="2" s="1"/>
  <c r="CL307" i="2"/>
  <c r="CT307" i="2"/>
  <c r="CU307" i="2"/>
  <c r="P307" i="6"/>
  <c r="AV307" i="2" s="1"/>
  <c r="I410" i="17"/>
  <c r="D44" i="13" s="1"/>
  <c r="CA322" i="2"/>
  <c r="P322" i="7" s="1"/>
  <c r="BO315" i="2"/>
  <c r="BU315" i="2" s="1"/>
  <c r="BQ315" i="2"/>
  <c r="BW315" i="2" s="1"/>
  <c r="AX315" i="2"/>
  <c r="G315" i="27" s="1"/>
  <c r="BP315" i="2"/>
  <c r="BV315" i="2" s="1"/>
  <c r="H315" i="27"/>
  <c r="L315" i="27" s="1"/>
  <c r="M315" i="27" s="1"/>
  <c r="CA316" i="2"/>
  <c r="P316" i="7" s="1"/>
  <c r="DT315" i="2"/>
  <c r="DC315" i="2"/>
  <c r="O315" i="7"/>
  <c r="F418" i="17" s="1"/>
  <c r="DQ315" i="2"/>
  <c r="CA313" i="2"/>
  <c r="P313" i="7" s="1"/>
  <c r="CN307" i="2"/>
  <c r="CZ307" i="2"/>
  <c r="CA317" i="2"/>
  <c r="P317" i="7" s="1"/>
  <c r="CA321" i="2"/>
  <c r="P321" i="7" s="1"/>
  <c r="CA323" i="2"/>
  <c r="P323" i="7" s="1"/>
  <c r="BQ321" i="2"/>
  <c r="BW321" i="2" s="1"/>
  <c r="BO321" i="2"/>
  <c r="BU321" i="2" s="1"/>
  <c r="BP321" i="2"/>
  <c r="BV321" i="2" s="1"/>
  <c r="AX321" i="2"/>
  <c r="G321" i="27" s="1"/>
  <c r="H321" i="27"/>
  <c r="L321" i="27" s="1"/>
  <c r="M321" i="27" s="1"/>
  <c r="DT322" i="2"/>
  <c r="DC322" i="2"/>
  <c r="DQ322" i="2"/>
  <c r="O322" i="7"/>
  <c r="F425" i="17" s="1"/>
  <c r="AX322" i="2"/>
  <c r="G322" i="27" s="1"/>
  <c r="BP322" i="2"/>
  <c r="BV322" i="2" s="1"/>
  <c r="H322" i="27"/>
  <c r="L322" i="27" s="1"/>
  <c r="M322" i="27" s="1"/>
  <c r="BQ322" i="2"/>
  <c r="BW322" i="2" s="1"/>
  <c r="BO322" i="2"/>
  <c r="BU322" i="2" s="1"/>
  <c r="DC319" i="2"/>
  <c r="DT319" i="2"/>
  <c r="DQ319" i="2"/>
  <c r="AJ558" i="2"/>
  <c r="AG559" i="2"/>
  <c r="BQ319" i="2"/>
  <c r="BW319" i="2" s="1"/>
  <c r="H319" i="27"/>
  <c r="L319" i="27" s="1"/>
  <c r="M319" i="27" s="1"/>
  <c r="BO319" i="2"/>
  <c r="BU319" i="2" s="1"/>
  <c r="BP319" i="2"/>
  <c r="BV319" i="2" s="1"/>
  <c r="AX319" i="2"/>
  <c r="G319" i="27" s="1"/>
  <c r="DC317" i="2"/>
  <c r="DT317" i="2"/>
  <c r="O317" i="7"/>
  <c r="F420" i="17" s="1"/>
  <c r="DQ317" i="2"/>
  <c r="AX317" i="2"/>
  <c r="G317" i="27" s="1"/>
  <c r="BP317" i="2"/>
  <c r="BV317" i="2" s="1"/>
  <c r="H317" i="27"/>
  <c r="L317" i="27" s="1"/>
  <c r="M317" i="27" s="1"/>
  <c r="BQ317" i="2"/>
  <c r="BW317" i="2" s="1"/>
  <c r="BO317" i="2"/>
  <c r="BU317" i="2" s="1"/>
  <c r="AU11" i="21"/>
  <c r="AU11" i="1"/>
  <c r="H318" i="27"/>
  <c r="L318" i="27" s="1"/>
  <c r="M318" i="27" s="1"/>
  <c r="BQ318" i="2"/>
  <c r="BW318" i="2" s="1"/>
  <c r="AX318" i="2"/>
  <c r="G318" i="27" s="1"/>
  <c r="BP318" i="2"/>
  <c r="BV318" i="2" s="1"/>
  <c r="BO318" i="2"/>
  <c r="BU318" i="2" s="1"/>
  <c r="AF559" i="2"/>
  <c r="AI558" i="2"/>
  <c r="AP5" i="23"/>
  <c r="AO26" i="23"/>
  <c r="AO27" i="23"/>
  <c r="BO320" i="2"/>
  <c r="BU320" i="2" s="1"/>
  <c r="AX320" i="2"/>
  <c r="G320" i="27" s="1"/>
  <c r="H320" i="27"/>
  <c r="L320" i="27" s="1"/>
  <c r="M320" i="27" s="1"/>
  <c r="BQ320" i="2"/>
  <c r="BW320" i="2" s="1"/>
  <c r="BP320" i="2"/>
  <c r="BV320" i="2" s="1"/>
  <c r="DC318" i="2"/>
  <c r="DQ318" i="2"/>
  <c r="DT318" i="2"/>
  <c r="O318" i="7"/>
  <c r="F421" i="17" s="1"/>
  <c r="BQ323" i="2"/>
  <c r="BW323" i="2" s="1"/>
  <c r="BO323" i="2"/>
  <c r="BU323" i="2" s="1"/>
  <c r="AX323" i="2"/>
  <c r="G323" i="27" s="1"/>
  <c r="H323" i="27"/>
  <c r="L323" i="27" s="1"/>
  <c r="M323" i="27" s="1"/>
  <c r="BP323" i="2"/>
  <c r="BV323" i="2" s="1"/>
  <c r="AE559" i="2"/>
  <c r="AH558" i="2"/>
  <c r="O323" i="7"/>
  <c r="F426" i="17" s="1"/>
  <c r="DQ323" i="2"/>
  <c r="DC323" i="2"/>
  <c r="DT323" i="2"/>
  <c r="DQ320" i="2"/>
  <c r="DC320" i="2"/>
  <c r="DT320" i="2"/>
  <c r="CA318" i="2"/>
  <c r="P318" i="7" s="1"/>
  <c r="DC321" i="2"/>
  <c r="DT321" i="2"/>
  <c r="DQ321" i="2"/>
  <c r="O321" i="7"/>
  <c r="F424" i="17" s="1"/>
  <c r="O320" i="7"/>
  <c r="F423" i="17" s="1"/>
  <c r="AR3" i="23"/>
  <c r="P126" i="25"/>
  <c r="L126" i="25" s="1"/>
  <c r="N126" i="25" s="1"/>
  <c r="AQ126" i="25" s="1"/>
  <c r="CH126" i="25" s="1"/>
  <c r="AR126" i="25" s="1"/>
  <c r="AT126" i="25" s="1"/>
  <c r="AS126" i="25" s="1"/>
  <c r="R294" i="25"/>
  <c r="M294" i="25" s="1"/>
  <c r="P289" i="25"/>
  <c r="L289" i="25" s="1"/>
  <c r="N289" i="25" s="1"/>
  <c r="AQ289" i="25" s="1"/>
  <c r="CH289" i="25" s="1"/>
  <c r="AR289" i="25" s="1"/>
  <c r="AT289" i="25" s="1"/>
  <c r="AS289" i="25" s="1"/>
  <c r="J289" i="25" s="1"/>
  <c r="R233" i="25"/>
  <c r="M233" i="25" s="1"/>
  <c r="R268" i="25"/>
  <c r="M268" i="25" s="1"/>
  <c r="N268" i="25" s="1"/>
  <c r="AQ268" i="25" s="1"/>
  <c r="CH268" i="25" s="1"/>
  <c r="AR268" i="25" s="1"/>
  <c r="AT268" i="25" s="1"/>
  <c r="AS268" i="25" s="1"/>
  <c r="J268" i="25" s="1"/>
  <c r="R15" i="25"/>
  <c r="M15" i="25" s="1"/>
  <c r="N15" i="25" s="1"/>
  <c r="AQ15" i="25" s="1"/>
  <c r="CH15" i="25" s="1"/>
  <c r="AR15" i="25" s="1"/>
  <c r="AT15" i="25" s="1"/>
  <c r="AS15" i="25" s="1"/>
  <c r="J15" i="25" s="1"/>
  <c r="R242" i="25"/>
  <c r="M242" i="25" s="1"/>
  <c r="N242" i="25" s="1"/>
  <c r="AQ242" i="25" s="1"/>
  <c r="CH242" i="25" s="1"/>
  <c r="AR242" i="25" s="1"/>
  <c r="AT242" i="25" s="1"/>
  <c r="AS242" i="25" s="1"/>
  <c r="R133" i="25"/>
  <c r="M133" i="25" s="1"/>
  <c r="N133" i="25" s="1"/>
  <c r="AQ133" i="25" s="1"/>
  <c r="CH133" i="25" s="1"/>
  <c r="AR133" i="25" s="1"/>
  <c r="AT133" i="25" s="1"/>
  <c r="AS133" i="25" s="1"/>
  <c r="J133" i="25" s="1"/>
  <c r="P85" i="25"/>
  <c r="L85" i="25" s="1"/>
  <c r="R97" i="25"/>
  <c r="M97" i="25" s="1"/>
  <c r="N97" i="25" s="1"/>
  <c r="AQ97" i="25" s="1"/>
  <c r="CH97" i="25" s="1"/>
  <c r="AR97" i="25" s="1"/>
  <c r="AT97" i="25" s="1"/>
  <c r="AS97" i="25" s="1"/>
  <c r="J97" i="25" s="1"/>
  <c r="P306" i="25"/>
  <c r="L306" i="25" s="1"/>
  <c r="N306" i="25" s="1"/>
  <c r="AQ306" i="25" s="1"/>
  <c r="CH306" i="25" s="1"/>
  <c r="AR306" i="25" s="1"/>
  <c r="AT306" i="25" s="1"/>
  <c r="AS306" i="25" s="1"/>
  <c r="J306" i="25" s="1"/>
  <c r="P279" i="25"/>
  <c r="L279" i="25" s="1"/>
  <c r="N279" i="25" s="1"/>
  <c r="AQ279" i="25" s="1"/>
  <c r="CH279" i="25" s="1"/>
  <c r="AR279" i="25" s="1"/>
  <c r="AT279" i="25" s="1"/>
  <c r="AS279" i="25" s="1"/>
  <c r="J279" i="25" s="1"/>
  <c r="R152" i="25"/>
  <c r="M152" i="25" s="1"/>
  <c r="N152" i="25" s="1"/>
  <c r="AQ152" i="25" s="1"/>
  <c r="CH152" i="25" s="1"/>
  <c r="AR152" i="25" s="1"/>
  <c r="AT152" i="25" s="1"/>
  <c r="AS152" i="25" s="1"/>
  <c r="J152" i="25" s="1"/>
  <c r="P65" i="25"/>
  <c r="L65" i="25" s="1"/>
  <c r="N65" i="25" s="1"/>
  <c r="AQ65" i="25" s="1"/>
  <c r="CH65" i="25" s="1"/>
  <c r="AR65" i="25" s="1"/>
  <c r="AT65" i="25" s="1"/>
  <c r="AS65" i="25" s="1"/>
  <c r="J65" i="25" s="1"/>
  <c r="P205" i="25"/>
  <c r="L205" i="25" s="1"/>
  <c r="N205" i="25" s="1"/>
  <c r="AQ205" i="25" s="1"/>
  <c r="CH205" i="25" s="1"/>
  <c r="AR205" i="25" s="1"/>
  <c r="AT205" i="25" s="1"/>
  <c r="AS205" i="25" s="1"/>
  <c r="J205" i="25" s="1"/>
  <c r="R116" i="25"/>
  <c r="M116" i="25" s="1"/>
  <c r="N116" i="25" s="1"/>
  <c r="AQ116" i="25" s="1"/>
  <c r="CH116" i="25" s="1"/>
  <c r="AR116" i="25" s="1"/>
  <c r="AT116" i="25" s="1"/>
  <c r="AS116" i="25" s="1"/>
  <c r="J116" i="25" s="1"/>
  <c r="P68" i="25"/>
  <c r="L68" i="25" s="1"/>
  <c r="N68" i="25" s="1"/>
  <c r="AQ68" i="25" s="1"/>
  <c r="CH68" i="25" s="1"/>
  <c r="AR68" i="25" s="1"/>
  <c r="AT68" i="25" s="1"/>
  <c r="AS68" i="25" s="1"/>
  <c r="P183" i="25"/>
  <c r="L183" i="25" s="1"/>
  <c r="N183" i="25" s="1"/>
  <c r="AQ183" i="25" s="1"/>
  <c r="CH183" i="25" s="1"/>
  <c r="AR183" i="25" s="1"/>
  <c r="AT183" i="25" s="1"/>
  <c r="AS183" i="25" s="1"/>
  <c r="J183" i="25" s="1"/>
  <c r="R163" i="25"/>
  <c r="M163" i="25" s="1"/>
  <c r="N163" i="25" s="1"/>
  <c r="AQ163" i="25" s="1"/>
  <c r="CH163" i="25" s="1"/>
  <c r="AR163" i="25" s="1"/>
  <c r="AT163" i="25" s="1"/>
  <c r="AS163" i="25" s="1"/>
  <c r="J163" i="25" s="1"/>
  <c r="R181" i="25"/>
  <c r="M181" i="25" s="1"/>
  <c r="N181" i="25" s="1"/>
  <c r="AQ181" i="25" s="1"/>
  <c r="CH181" i="25" s="1"/>
  <c r="AR181" i="25" s="1"/>
  <c r="AT181" i="25" s="1"/>
  <c r="AS181" i="25" s="1"/>
  <c r="J181" i="25" s="1"/>
  <c r="R51" i="25"/>
  <c r="M51" i="25" s="1"/>
  <c r="N51" i="25" s="1"/>
  <c r="AQ51" i="25" s="1"/>
  <c r="CH51" i="25" s="1"/>
  <c r="AR51" i="25" s="1"/>
  <c r="AT51" i="25" s="1"/>
  <c r="AS51" i="25" s="1"/>
  <c r="J51" i="25" s="1"/>
  <c r="R275" i="25"/>
  <c r="M275" i="25" s="1"/>
  <c r="N275" i="25" s="1"/>
  <c r="AQ275" i="25" s="1"/>
  <c r="CH275" i="25" s="1"/>
  <c r="AR275" i="25" s="1"/>
  <c r="AT275" i="25" s="1"/>
  <c r="AS275" i="25" s="1"/>
  <c r="R217" i="25"/>
  <c r="M217" i="25" s="1"/>
  <c r="N217" i="25" s="1"/>
  <c r="AQ217" i="25" s="1"/>
  <c r="CH217" i="25" s="1"/>
  <c r="AR217" i="25" s="1"/>
  <c r="AT217" i="25" s="1"/>
  <c r="AS217" i="25" s="1"/>
  <c r="P107" i="25"/>
  <c r="L107" i="25" s="1"/>
  <c r="N107" i="25" s="1"/>
  <c r="AQ107" i="25" s="1"/>
  <c r="CH107" i="25" s="1"/>
  <c r="AR107" i="25" s="1"/>
  <c r="AT107" i="25" s="1"/>
  <c r="AS107" i="25" s="1"/>
  <c r="J107" i="25" s="1"/>
  <c r="BA12" i="1"/>
  <c r="R35" i="25"/>
  <c r="M35" i="25" s="1"/>
  <c r="N35" i="25" s="1"/>
  <c r="AQ35" i="25" s="1"/>
  <c r="CH35" i="25" s="1"/>
  <c r="AR35" i="25" s="1"/>
  <c r="AT35" i="25" s="1"/>
  <c r="AS35" i="25" s="1"/>
  <c r="J35" i="25" s="1"/>
  <c r="P26" i="25"/>
  <c r="L26" i="25" s="1"/>
  <c r="N26" i="25" s="1"/>
  <c r="AQ26" i="25" s="1"/>
  <c r="CH26" i="25" s="1"/>
  <c r="AR26" i="25" s="1"/>
  <c r="AT26" i="25" s="1"/>
  <c r="AS26" i="25" s="1"/>
  <c r="J26" i="25" s="1"/>
  <c r="R80" i="25"/>
  <c r="M80" i="25" s="1"/>
  <c r="N80" i="25" s="1"/>
  <c r="AQ80" i="25" s="1"/>
  <c r="CH80" i="25" s="1"/>
  <c r="AR80" i="25" s="1"/>
  <c r="AT80" i="25" s="1"/>
  <c r="AS80" i="25" s="1"/>
  <c r="P10" i="25"/>
  <c r="L10" i="25" s="1"/>
  <c r="N10" i="25" s="1"/>
  <c r="AQ10" i="25" s="1"/>
  <c r="CH10" i="25" s="1"/>
  <c r="AR10" i="25" s="1"/>
  <c r="AT10" i="25" s="1"/>
  <c r="AS10" i="25" s="1"/>
  <c r="J10" i="25" s="1"/>
  <c r="P281" i="25"/>
  <c r="L281" i="25" s="1"/>
  <c r="N281" i="25" s="1"/>
  <c r="AQ281" i="25" s="1"/>
  <c r="CH281" i="25" s="1"/>
  <c r="AR281" i="25" s="1"/>
  <c r="AT281" i="25" s="1"/>
  <c r="AS281" i="25" s="1"/>
  <c r="J281" i="25" s="1"/>
  <c r="P144" i="25"/>
  <c r="L144" i="25" s="1"/>
  <c r="P43" i="25"/>
  <c r="L43" i="25" s="1"/>
  <c r="N43" i="25" s="1"/>
  <c r="AQ43" i="25" s="1"/>
  <c r="CH43" i="25" s="1"/>
  <c r="AR43" i="25" s="1"/>
  <c r="AT43" i="25" s="1"/>
  <c r="AS43" i="25" s="1"/>
  <c r="P290" i="25"/>
  <c r="L290" i="25" s="1"/>
  <c r="N290" i="25" s="1"/>
  <c r="AQ290" i="25" s="1"/>
  <c r="CH290" i="25" s="1"/>
  <c r="AR290" i="25" s="1"/>
  <c r="AT290" i="25" s="1"/>
  <c r="AS290" i="25" s="1"/>
  <c r="J290" i="25" s="1"/>
  <c r="R199" i="25"/>
  <c r="M199" i="25" s="1"/>
  <c r="N199" i="25" s="1"/>
  <c r="AQ199" i="25" s="1"/>
  <c r="CH199" i="25" s="1"/>
  <c r="AR199" i="25" s="1"/>
  <c r="AT199" i="25" s="1"/>
  <c r="AS199" i="25" s="1"/>
  <c r="J199" i="25" s="1"/>
  <c r="P168" i="25"/>
  <c r="L168" i="25" s="1"/>
  <c r="N168" i="25" s="1"/>
  <c r="AQ168" i="25" s="1"/>
  <c r="CH168" i="25" s="1"/>
  <c r="AR168" i="25" s="1"/>
  <c r="AT168" i="25" s="1"/>
  <c r="AS168" i="25" s="1"/>
  <c r="DE175" i="25" l="1"/>
  <c r="DF175" i="25"/>
  <c r="DH175" i="25"/>
  <c r="DG175" i="25"/>
  <c r="DD175" i="25"/>
  <c r="BK175" i="25"/>
  <c r="DI175" i="25"/>
  <c r="BI175" i="25"/>
  <c r="BJ175" i="25"/>
  <c r="DG171" i="25"/>
  <c r="DH171" i="25"/>
  <c r="BJ171" i="25"/>
  <c r="DF171" i="25"/>
  <c r="BK171" i="25"/>
  <c r="DI171" i="25"/>
  <c r="DD171" i="25"/>
  <c r="BI171" i="25"/>
  <c r="DE171" i="25"/>
  <c r="DG145" i="25"/>
  <c r="DD145" i="25"/>
  <c r="DH145" i="25"/>
  <c r="DI145" i="25"/>
  <c r="BJ145" i="25"/>
  <c r="DE145" i="25"/>
  <c r="DF145" i="25"/>
  <c r="BI145" i="25"/>
  <c r="BK145" i="25"/>
  <c r="BJ14" i="25"/>
  <c r="DH14" i="25"/>
  <c r="DG14" i="25"/>
  <c r="BI14" i="25"/>
  <c r="DI14" i="25"/>
  <c r="DF14" i="25"/>
  <c r="DE14" i="25"/>
  <c r="DD14" i="25"/>
  <c r="BK14" i="25"/>
  <c r="BJ22" i="25"/>
  <c r="DD22" i="25"/>
  <c r="DI22" i="25"/>
  <c r="DF22" i="25"/>
  <c r="BK22" i="25"/>
  <c r="DE22" i="25"/>
  <c r="BI22" i="25"/>
  <c r="DG22" i="25"/>
  <c r="DH22" i="25"/>
  <c r="DG40" i="25"/>
  <c r="DF40" i="25"/>
  <c r="BJ40" i="25"/>
  <c r="DE40" i="25"/>
  <c r="DI40" i="25"/>
  <c r="DD40" i="25"/>
  <c r="BK40" i="25"/>
  <c r="BI40" i="25"/>
  <c r="DH40" i="25"/>
  <c r="BI195" i="25"/>
  <c r="DH195" i="25"/>
  <c r="DE195" i="25"/>
  <c r="BJ195" i="25"/>
  <c r="DI195" i="25"/>
  <c r="DG195" i="25"/>
  <c r="BK195" i="25"/>
  <c r="DD195" i="25"/>
  <c r="DF195" i="25"/>
  <c r="DI169" i="25"/>
  <c r="DD169" i="25"/>
  <c r="BJ169" i="25"/>
  <c r="BK169" i="25"/>
  <c r="DF169" i="25"/>
  <c r="DE169" i="25"/>
  <c r="DG169" i="25"/>
  <c r="BI169" i="25"/>
  <c r="DH169" i="25"/>
  <c r="DG105" i="25"/>
  <c r="BI105" i="25"/>
  <c r="BK105" i="25"/>
  <c r="DD105" i="25"/>
  <c r="DF105" i="25"/>
  <c r="DH105" i="25"/>
  <c r="BJ105" i="25"/>
  <c r="DE105" i="25"/>
  <c r="DI105" i="25"/>
  <c r="DF298" i="25"/>
  <c r="DH298" i="25"/>
  <c r="BK298" i="25"/>
  <c r="BI298" i="25"/>
  <c r="DD298" i="25"/>
  <c r="DE298" i="25"/>
  <c r="BJ298" i="25"/>
  <c r="DI298" i="25"/>
  <c r="DG298" i="25"/>
  <c r="DI255" i="25"/>
  <c r="DH255" i="25"/>
  <c r="BK255" i="25"/>
  <c r="DE255" i="25"/>
  <c r="BI255" i="25"/>
  <c r="BJ255" i="25"/>
  <c r="DG255" i="25"/>
  <c r="DD255" i="25"/>
  <c r="DF255" i="25"/>
  <c r="DI261" i="25"/>
  <c r="DF261" i="25"/>
  <c r="DG261" i="25"/>
  <c r="DE261" i="25"/>
  <c r="BK261" i="25"/>
  <c r="BI261" i="25"/>
  <c r="DD261" i="25"/>
  <c r="DH261" i="25"/>
  <c r="BJ261" i="25"/>
  <c r="BJ191" i="25"/>
  <c r="BI191" i="25"/>
  <c r="BK191" i="25"/>
  <c r="DE191" i="25"/>
  <c r="DD191" i="25"/>
  <c r="DI191" i="25"/>
  <c r="DG191" i="25"/>
  <c r="DF191" i="25"/>
  <c r="DH191" i="25"/>
  <c r="DE76" i="25"/>
  <c r="BJ76" i="25"/>
  <c r="DI76" i="25"/>
  <c r="BK76" i="25"/>
  <c r="DG76" i="25"/>
  <c r="DD76" i="25"/>
  <c r="DF76" i="25"/>
  <c r="BI76" i="25"/>
  <c r="DH76" i="25"/>
  <c r="BK128" i="25"/>
  <c r="DE128" i="25"/>
  <c r="DI128" i="25"/>
  <c r="BJ128" i="25"/>
  <c r="BI128" i="25"/>
  <c r="DF128" i="25"/>
  <c r="DG128" i="25"/>
  <c r="DH128" i="25"/>
  <c r="DD128" i="25"/>
  <c r="DE49" i="25"/>
  <c r="BI49" i="25"/>
  <c r="BK49" i="25"/>
  <c r="DH49" i="25"/>
  <c r="DI49" i="25"/>
  <c r="DG49" i="25"/>
  <c r="BJ49" i="25"/>
  <c r="DF49" i="25"/>
  <c r="DD49" i="25"/>
  <c r="DG245" i="25"/>
  <c r="DH245" i="25"/>
  <c r="BI245" i="25"/>
  <c r="DE245" i="25"/>
  <c r="BJ245" i="25"/>
  <c r="DI245" i="25"/>
  <c r="BK245" i="25"/>
  <c r="DF245" i="25"/>
  <c r="DD245" i="25"/>
  <c r="DF142" i="25"/>
  <c r="DG142" i="25"/>
  <c r="BI142" i="25"/>
  <c r="DD142" i="25"/>
  <c r="BK142" i="25"/>
  <c r="DI142" i="25"/>
  <c r="DE142" i="25"/>
  <c r="DH142" i="25"/>
  <c r="BJ142" i="25"/>
  <c r="DI117" i="25"/>
  <c r="BK117" i="25"/>
  <c r="BJ117" i="25"/>
  <c r="DD117" i="25"/>
  <c r="DH117" i="25"/>
  <c r="DG117" i="25"/>
  <c r="DF117" i="25"/>
  <c r="BI117" i="25"/>
  <c r="DE117" i="25"/>
  <c r="DF111" i="25"/>
  <c r="DE111" i="25"/>
  <c r="BJ111" i="25"/>
  <c r="BI111" i="25"/>
  <c r="DI111" i="25"/>
  <c r="DH111" i="25"/>
  <c r="BK111" i="25"/>
  <c r="DD111" i="25"/>
  <c r="DG111" i="25"/>
  <c r="BK260" i="25"/>
  <c r="DI260" i="25"/>
  <c r="BJ260" i="25"/>
  <c r="DD260" i="25"/>
  <c r="DG260" i="25"/>
  <c r="DF260" i="25"/>
  <c r="DH260" i="25"/>
  <c r="BI260" i="25"/>
  <c r="DE260" i="25"/>
  <c r="DI38" i="25"/>
  <c r="DD38" i="25"/>
  <c r="DF38" i="25"/>
  <c r="DE38" i="25"/>
  <c r="BI38" i="25"/>
  <c r="BJ38" i="25"/>
  <c r="DG38" i="25"/>
  <c r="BK38" i="25"/>
  <c r="DH38" i="25"/>
  <c r="DE90" i="25"/>
  <c r="DH90" i="25"/>
  <c r="BK90" i="25"/>
  <c r="DD90" i="25"/>
  <c r="BI90" i="25"/>
  <c r="DF90" i="25"/>
  <c r="DG90" i="25"/>
  <c r="BJ90" i="25"/>
  <c r="DI90" i="25"/>
  <c r="BK101" i="25"/>
  <c r="DD101" i="25"/>
  <c r="DG101" i="25"/>
  <c r="BI101" i="25"/>
  <c r="DF101" i="25"/>
  <c r="DI101" i="25"/>
  <c r="DH101" i="25"/>
  <c r="DE101" i="25"/>
  <c r="BJ101" i="25"/>
  <c r="N155" i="25"/>
  <c r="AQ155" i="25" s="1"/>
  <c r="CH155" i="25" s="1"/>
  <c r="AR155" i="25" s="1"/>
  <c r="AT155" i="25" s="1"/>
  <c r="AS155" i="25" s="1"/>
  <c r="J155" i="25" s="1"/>
  <c r="DF77" i="25"/>
  <c r="BJ77" i="25"/>
  <c r="BK77" i="25"/>
  <c r="DH77" i="25"/>
  <c r="DE77" i="25"/>
  <c r="DI77" i="25"/>
  <c r="DG77" i="25"/>
  <c r="BI77" i="25"/>
  <c r="DD77" i="25"/>
  <c r="DI209" i="25"/>
  <c r="DD209" i="25"/>
  <c r="DF209" i="25"/>
  <c r="BI209" i="25"/>
  <c r="DE209" i="25"/>
  <c r="DG209" i="25"/>
  <c r="DH209" i="25"/>
  <c r="BK209" i="25"/>
  <c r="BJ209" i="25"/>
  <c r="BI190" i="25"/>
  <c r="BK190" i="25"/>
  <c r="DE190" i="25"/>
  <c r="BJ190" i="25"/>
  <c r="DH190" i="25"/>
  <c r="DI190" i="25"/>
  <c r="DD190" i="25"/>
  <c r="DF190" i="25"/>
  <c r="DG190" i="25"/>
  <c r="BK224" i="25"/>
  <c r="BJ224" i="25"/>
  <c r="DI224" i="25"/>
  <c r="DD224" i="25"/>
  <c r="DH224" i="25"/>
  <c r="DG224" i="25"/>
  <c r="DE224" i="25"/>
  <c r="DF224" i="25"/>
  <c r="BI224" i="25"/>
  <c r="DI299" i="25"/>
  <c r="BJ299" i="25"/>
  <c r="DF299" i="25"/>
  <c r="DH299" i="25"/>
  <c r="DG299" i="25"/>
  <c r="BK299" i="25"/>
  <c r="DD299" i="25"/>
  <c r="DE299" i="25"/>
  <c r="BI299" i="25"/>
  <c r="DE270" i="25"/>
  <c r="BJ270" i="25"/>
  <c r="DH270" i="25"/>
  <c r="DG270" i="25"/>
  <c r="BK270" i="25"/>
  <c r="DI270" i="25"/>
  <c r="BI270" i="25"/>
  <c r="DF270" i="25"/>
  <c r="DD270" i="25"/>
  <c r="DD86" i="25"/>
  <c r="DF86" i="25"/>
  <c r="DE86" i="25"/>
  <c r="BK86" i="25"/>
  <c r="DG86" i="25"/>
  <c r="BI86" i="25"/>
  <c r="DI86" i="25"/>
  <c r="BJ86" i="25"/>
  <c r="DH86" i="25"/>
  <c r="BI250" i="25"/>
  <c r="DI250" i="25"/>
  <c r="DF250" i="25"/>
  <c r="BK250" i="25"/>
  <c r="BJ250" i="25"/>
  <c r="DD250" i="25"/>
  <c r="DG250" i="25"/>
  <c r="DE250" i="25"/>
  <c r="DH250" i="25"/>
  <c r="BI69" i="25"/>
  <c r="DG69" i="25"/>
  <c r="BK69" i="25"/>
  <c r="BJ69" i="25"/>
  <c r="DH69" i="25"/>
  <c r="DD69" i="25"/>
  <c r="DI69" i="25"/>
  <c r="DF69" i="25"/>
  <c r="DE69" i="25"/>
  <c r="N307" i="25"/>
  <c r="AQ307" i="25" s="1"/>
  <c r="CH307" i="25" s="1"/>
  <c r="AR307" i="25" s="1"/>
  <c r="AT307" i="25" s="1"/>
  <c r="AS307" i="25" s="1"/>
  <c r="J307" i="25" s="1"/>
  <c r="DF241" i="25"/>
  <c r="DH241" i="25"/>
  <c r="BI241" i="25"/>
  <c r="DE241" i="25"/>
  <c r="BJ241" i="25"/>
  <c r="DI241" i="25"/>
  <c r="BK241" i="25"/>
  <c r="DD241" i="25"/>
  <c r="DG241" i="25"/>
  <c r="DH53" i="25"/>
  <c r="BJ53" i="25"/>
  <c r="BK53" i="25"/>
  <c r="DE53" i="25"/>
  <c r="BI53" i="25"/>
  <c r="DF53" i="25"/>
  <c r="DD53" i="25"/>
  <c r="DG53" i="25"/>
  <c r="DI53" i="25"/>
  <c r="BJ123" i="25"/>
  <c r="DH123" i="25"/>
  <c r="DG123" i="25"/>
  <c r="DD123" i="25"/>
  <c r="DE123" i="25"/>
  <c r="DI123" i="25"/>
  <c r="BI123" i="25"/>
  <c r="DF123" i="25"/>
  <c r="BK123" i="25"/>
  <c r="BI223" i="25"/>
  <c r="DG223" i="25"/>
  <c r="DI223" i="25"/>
  <c r="DF223" i="25"/>
  <c r="DH223" i="25"/>
  <c r="BK223" i="25"/>
  <c r="DE223" i="25"/>
  <c r="DD223" i="25"/>
  <c r="BJ223" i="25"/>
  <c r="BK231" i="25"/>
  <c r="DH231" i="25"/>
  <c r="DF231" i="25"/>
  <c r="BI231" i="25"/>
  <c r="DE231" i="25"/>
  <c r="DI231" i="25"/>
  <c r="BJ231" i="25"/>
  <c r="DD231" i="25"/>
  <c r="DG231" i="25"/>
  <c r="DD162" i="25"/>
  <c r="DG162" i="25"/>
  <c r="BJ162" i="25"/>
  <c r="DH162" i="25"/>
  <c r="BK162" i="25"/>
  <c r="DI162" i="25"/>
  <c r="DE162" i="25"/>
  <c r="DF162" i="25"/>
  <c r="BI162" i="25"/>
  <c r="BI238" i="25"/>
  <c r="DI238" i="25"/>
  <c r="DD238" i="25"/>
  <c r="BK238" i="25"/>
  <c r="BJ238" i="25"/>
  <c r="DH238" i="25"/>
  <c r="DF238" i="25"/>
  <c r="DE238" i="25"/>
  <c r="DG238" i="25"/>
  <c r="DI272" i="25"/>
  <c r="BI272" i="25"/>
  <c r="DG272" i="25"/>
  <c r="DH272" i="25"/>
  <c r="DF272" i="25"/>
  <c r="BK272" i="25"/>
  <c r="DE272" i="25"/>
  <c r="DD272" i="25"/>
  <c r="BJ272" i="25"/>
  <c r="DD4" i="25"/>
  <c r="DG4" i="25"/>
  <c r="BJ4" i="25"/>
  <c r="DI4" i="25"/>
  <c r="DE4" i="25"/>
  <c r="BI4" i="25"/>
  <c r="DH4" i="25"/>
  <c r="DF4" i="25"/>
  <c r="BK4" i="25"/>
  <c r="DH124" i="25"/>
  <c r="DI124" i="25"/>
  <c r="BJ124" i="25"/>
  <c r="DF124" i="25"/>
  <c r="BK124" i="25"/>
  <c r="DE124" i="25"/>
  <c r="DG124" i="25"/>
  <c r="DD124" i="25"/>
  <c r="BI124" i="25"/>
  <c r="DE230" i="25"/>
  <c r="BK230" i="25"/>
  <c r="DI230" i="25"/>
  <c r="DF230" i="25"/>
  <c r="BI230" i="25"/>
  <c r="DD230" i="25"/>
  <c r="DH230" i="25"/>
  <c r="BJ230" i="25"/>
  <c r="DG230" i="25"/>
  <c r="DE71" i="25"/>
  <c r="DD71" i="25"/>
  <c r="DG71" i="25"/>
  <c r="BJ71" i="25"/>
  <c r="BI71" i="25"/>
  <c r="DF71" i="25"/>
  <c r="DI71" i="25"/>
  <c r="DH71" i="25"/>
  <c r="BK71" i="25"/>
  <c r="AP3" i="21"/>
  <c r="AO26" i="21"/>
  <c r="AP3" i="1"/>
  <c r="AO26" i="1"/>
  <c r="CB320" i="2"/>
  <c r="Q320" i="7" s="1"/>
  <c r="G423" i="17" s="1"/>
  <c r="CB313" i="2"/>
  <c r="O313" i="6" s="1"/>
  <c r="CB316" i="2"/>
  <c r="CD316" i="2" s="1"/>
  <c r="T307" i="7"/>
  <c r="CB315" i="2"/>
  <c r="E45" i="13"/>
  <c r="E49" i="13"/>
  <c r="E48" i="13"/>
  <c r="E44" i="13"/>
  <c r="E50" i="13"/>
  <c r="G44" i="13"/>
  <c r="E46" i="13"/>
  <c r="E47" i="13"/>
  <c r="E51" i="13"/>
  <c r="D54" i="13"/>
  <c r="D55" i="13" s="1"/>
  <c r="CB312" i="2"/>
  <c r="DO326" i="2"/>
  <c r="DN326" i="2" s="1"/>
  <c r="DU326" i="2" s="1"/>
  <c r="CH326" i="2" s="1"/>
  <c r="AR326" i="2" s="1"/>
  <c r="DO324" i="2"/>
  <c r="DN324" i="2" s="1"/>
  <c r="DU324" i="2" s="1"/>
  <c r="CH324" i="2" s="1"/>
  <c r="AR324" i="2" s="1"/>
  <c r="DO327" i="2"/>
  <c r="DN327" i="2" s="1"/>
  <c r="DU327" i="2" s="1"/>
  <c r="CH327" i="2" s="1"/>
  <c r="AR327" i="2" s="1"/>
  <c r="DO328" i="2"/>
  <c r="DN328" i="2" s="1"/>
  <c r="DU328" i="2" s="1"/>
  <c r="CH328" i="2" s="1"/>
  <c r="AR328" i="2" s="1"/>
  <c r="DO325" i="2"/>
  <c r="DN325" i="2" s="1"/>
  <c r="DU325" i="2" s="1"/>
  <c r="CH325" i="2" s="1"/>
  <c r="AR325" i="2" s="1"/>
  <c r="CB314" i="2"/>
  <c r="CB318" i="2"/>
  <c r="Q318" i="7" s="1"/>
  <c r="G421" i="17" s="1"/>
  <c r="CB317" i="2"/>
  <c r="CB319" i="2"/>
  <c r="CB323" i="2"/>
  <c r="AQ5" i="23"/>
  <c r="AP26" i="23"/>
  <c r="AP27" i="23"/>
  <c r="DO329" i="2"/>
  <c r="DN329" i="2" s="1"/>
  <c r="DU329" i="2" s="1"/>
  <c r="CH329" i="2" s="1"/>
  <c r="AR329" i="2" s="1"/>
  <c r="DO332" i="2"/>
  <c r="DN332" i="2" s="1"/>
  <c r="DU332" i="2" s="1"/>
  <c r="CH332" i="2" s="1"/>
  <c r="AR332" i="2" s="1"/>
  <c r="DO334" i="2"/>
  <c r="DN334" i="2" s="1"/>
  <c r="DU334" i="2" s="1"/>
  <c r="CH334" i="2" s="1"/>
  <c r="AR334" i="2" s="1"/>
  <c r="DO333" i="2"/>
  <c r="DN333" i="2" s="1"/>
  <c r="DU333" i="2" s="1"/>
  <c r="CH333" i="2" s="1"/>
  <c r="AR333" i="2" s="1"/>
  <c r="DO331" i="2"/>
  <c r="DN331" i="2" s="1"/>
  <c r="DU331" i="2" s="1"/>
  <c r="CH331" i="2" s="1"/>
  <c r="AR331" i="2" s="1"/>
  <c r="DO335" i="2"/>
  <c r="DN335" i="2" s="1"/>
  <c r="DU335" i="2" s="1"/>
  <c r="CH335" i="2" s="1"/>
  <c r="AR335" i="2" s="1"/>
  <c r="DO330" i="2"/>
  <c r="DN330" i="2" s="1"/>
  <c r="DU330" i="2" s="1"/>
  <c r="CH330" i="2" s="1"/>
  <c r="AR330" i="2" s="1"/>
  <c r="AI559" i="2"/>
  <c r="AL558" i="2"/>
  <c r="AH559" i="2"/>
  <c r="AK558" i="2"/>
  <c r="CB322" i="2"/>
  <c r="AV11" i="1"/>
  <c r="AV11" i="21"/>
  <c r="CB321" i="2"/>
  <c r="DL317" i="2"/>
  <c r="DM317" i="2" s="1"/>
  <c r="AJ559" i="2"/>
  <c r="AM558" i="2"/>
  <c r="DI205" i="25"/>
  <c r="BK205" i="25"/>
  <c r="BI205" i="25"/>
  <c r="DH205" i="25"/>
  <c r="BJ205" i="25"/>
  <c r="DF205" i="25"/>
  <c r="DG205" i="25"/>
  <c r="DD205" i="25"/>
  <c r="DE205" i="25"/>
  <c r="DH199" i="25"/>
  <c r="DG199" i="25"/>
  <c r="BJ199" i="25"/>
  <c r="DI199" i="25"/>
  <c r="BK199" i="25"/>
  <c r="DF199" i="25"/>
  <c r="BI199" i="25"/>
  <c r="DD199" i="25"/>
  <c r="DE199" i="25"/>
  <c r="BI65" i="25"/>
  <c r="BK65" i="25"/>
  <c r="DE65" i="25"/>
  <c r="DI65" i="25"/>
  <c r="DH65" i="25"/>
  <c r="DD65" i="25"/>
  <c r="BJ65" i="25"/>
  <c r="DG65" i="25"/>
  <c r="DF65" i="25"/>
  <c r="DI290" i="25"/>
  <c r="BI290" i="25"/>
  <c r="DD290" i="25"/>
  <c r="BK290" i="25"/>
  <c r="DE290" i="25"/>
  <c r="DF290" i="25"/>
  <c r="DH290" i="25"/>
  <c r="BJ290" i="25"/>
  <c r="DG290" i="25"/>
  <c r="DD152" i="25"/>
  <c r="BK152" i="25"/>
  <c r="DG152" i="25"/>
  <c r="DE152" i="25"/>
  <c r="DI152" i="25"/>
  <c r="BJ152" i="25"/>
  <c r="DH152" i="25"/>
  <c r="DF152" i="25"/>
  <c r="BI152" i="25"/>
  <c r="DD279" i="25"/>
  <c r="DF279" i="25"/>
  <c r="DG279" i="25"/>
  <c r="BJ279" i="25"/>
  <c r="BK279" i="25"/>
  <c r="DE279" i="25"/>
  <c r="BI279" i="25"/>
  <c r="DH279" i="25"/>
  <c r="DI279" i="25"/>
  <c r="BJ306" i="25"/>
  <c r="BK306" i="25"/>
  <c r="DE306" i="25"/>
  <c r="DF306" i="25"/>
  <c r="BI306" i="25"/>
  <c r="DI306" i="25"/>
  <c r="DD306" i="25"/>
  <c r="DG306" i="25"/>
  <c r="DH306" i="25"/>
  <c r="BK281" i="25"/>
  <c r="DE281" i="25"/>
  <c r="DG281" i="25"/>
  <c r="DH281" i="25"/>
  <c r="DF281" i="25"/>
  <c r="DI281" i="25"/>
  <c r="BI281" i="25"/>
  <c r="DD281" i="25"/>
  <c r="BJ281" i="25"/>
  <c r="BI97" i="25"/>
  <c r="DG97" i="25"/>
  <c r="DE97" i="25"/>
  <c r="DH97" i="25"/>
  <c r="BK97" i="25"/>
  <c r="BJ97" i="25"/>
  <c r="DF97" i="25"/>
  <c r="DD97" i="25"/>
  <c r="DI97" i="25"/>
  <c r="DG10" i="25"/>
  <c r="DF10" i="25"/>
  <c r="DD10" i="25"/>
  <c r="DH10" i="25"/>
  <c r="DI10" i="25"/>
  <c r="DE10" i="25"/>
  <c r="BI10" i="25"/>
  <c r="BJ10" i="25"/>
  <c r="BK10" i="25"/>
  <c r="DD133" i="25"/>
  <c r="DE133" i="25"/>
  <c r="DI133" i="25"/>
  <c r="BI133" i="25"/>
  <c r="DG133" i="25"/>
  <c r="BK133" i="25"/>
  <c r="BJ133" i="25"/>
  <c r="DH133" i="25"/>
  <c r="DF133" i="25"/>
  <c r="BI26" i="25"/>
  <c r="BK26" i="25"/>
  <c r="DH26" i="25"/>
  <c r="DI26" i="25"/>
  <c r="DF26" i="25"/>
  <c r="BJ26" i="25"/>
  <c r="DE26" i="25"/>
  <c r="DG26" i="25"/>
  <c r="DD26" i="25"/>
  <c r="DE35" i="25"/>
  <c r="BK35" i="25"/>
  <c r="BI35" i="25"/>
  <c r="DD35" i="25"/>
  <c r="DF35" i="25"/>
  <c r="DH35" i="25"/>
  <c r="BJ35" i="25"/>
  <c r="DG35" i="25"/>
  <c r="DI35" i="25"/>
  <c r="DG15" i="25"/>
  <c r="BI15" i="25"/>
  <c r="DE15" i="25"/>
  <c r="DI15" i="25"/>
  <c r="DD15" i="25"/>
  <c r="DF15" i="25"/>
  <c r="BJ15" i="25"/>
  <c r="DH15" i="25"/>
  <c r="BK15" i="25"/>
  <c r="BI268" i="25"/>
  <c r="DG268" i="25"/>
  <c r="DD268" i="25"/>
  <c r="BJ268" i="25"/>
  <c r="DF268" i="25"/>
  <c r="DH268" i="25"/>
  <c r="DE268" i="25"/>
  <c r="BK268" i="25"/>
  <c r="DI268" i="25"/>
  <c r="BK107" i="25"/>
  <c r="DI107" i="25"/>
  <c r="BI107" i="25"/>
  <c r="DE107" i="25"/>
  <c r="DH107" i="25"/>
  <c r="DD107" i="25"/>
  <c r="DG107" i="25"/>
  <c r="BJ107" i="25"/>
  <c r="DF107" i="25"/>
  <c r="AS3" i="23"/>
  <c r="DD289" i="25"/>
  <c r="BI289" i="25"/>
  <c r="BJ289" i="25"/>
  <c r="DG289" i="25"/>
  <c r="DE289" i="25"/>
  <c r="BK289" i="25"/>
  <c r="DI289" i="25"/>
  <c r="DH289" i="25"/>
  <c r="DF289" i="25"/>
  <c r="DI51" i="25"/>
  <c r="BK51" i="25"/>
  <c r="BI51" i="25"/>
  <c r="DD51" i="25"/>
  <c r="DH51" i="25"/>
  <c r="DE51" i="25"/>
  <c r="DG51" i="25"/>
  <c r="DF51" i="25"/>
  <c r="BJ51" i="25"/>
  <c r="DH181" i="25"/>
  <c r="BI181" i="25"/>
  <c r="BK181" i="25"/>
  <c r="DE181" i="25"/>
  <c r="DD181" i="25"/>
  <c r="DF181" i="25"/>
  <c r="DI181" i="25"/>
  <c r="BJ181" i="25"/>
  <c r="DG181" i="25"/>
  <c r="DH163" i="25"/>
  <c r="BI163" i="25"/>
  <c r="DD163" i="25"/>
  <c r="DE163" i="25"/>
  <c r="BJ163" i="25"/>
  <c r="DI163" i="25"/>
  <c r="DF163" i="25"/>
  <c r="BK163" i="25"/>
  <c r="DG163" i="25"/>
  <c r="BK183" i="25"/>
  <c r="BJ183" i="25"/>
  <c r="DD183" i="25"/>
  <c r="DH183" i="25"/>
  <c r="DI183" i="25"/>
  <c r="BI183" i="25"/>
  <c r="DF183" i="25"/>
  <c r="DG183" i="25"/>
  <c r="DE183" i="25"/>
  <c r="DG116" i="25"/>
  <c r="DH116" i="25"/>
  <c r="BJ116" i="25"/>
  <c r="DE116" i="25"/>
  <c r="DI116" i="25"/>
  <c r="DF116" i="25"/>
  <c r="DD116" i="25"/>
  <c r="BK116" i="25"/>
  <c r="BI116" i="25"/>
  <c r="O318" i="6" l="1"/>
  <c r="BK307" i="25"/>
  <c r="DD307" i="25"/>
  <c r="DI307" i="25"/>
  <c r="BI307" i="25"/>
  <c r="BJ307" i="25"/>
  <c r="DG307" i="25"/>
  <c r="DF307" i="25"/>
  <c r="DH307" i="25"/>
  <c r="DE307" i="25"/>
  <c r="BI155" i="25"/>
  <c r="DE155" i="25"/>
  <c r="BK155" i="25"/>
  <c r="DH155" i="25"/>
  <c r="DD155" i="25"/>
  <c r="DI155" i="25"/>
  <c r="DG155" i="25"/>
  <c r="BJ155" i="25"/>
  <c r="DF155" i="25"/>
  <c r="O320" i="6"/>
  <c r="V320" i="7" s="1"/>
  <c r="CD313" i="2"/>
  <c r="DL316" i="2"/>
  <c r="DM316" i="2" s="1"/>
  <c r="DL318" i="2"/>
  <c r="DM318" i="2" s="1"/>
  <c r="CC320" i="2"/>
  <c r="S320" i="7" s="1"/>
  <c r="I423" i="17" s="1"/>
  <c r="CD320" i="2"/>
  <c r="AQ3" i="1"/>
  <c r="AP26" i="1"/>
  <c r="AQ3" i="21"/>
  <c r="AP26" i="21"/>
  <c r="DL320" i="2"/>
  <c r="DM320" i="2" s="1"/>
  <c r="O316" i="6"/>
  <c r="Q313" i="7"/>
  <c r="G416" i="17" s="1"/>
  <c r="CC313" i="2"/>
  <c r="DL313" i="2"/>
  <c r="DM313" i="2" s="1"/>
  <c r="CC318" i="2"/>
  <c r="S318" i="7" s="1"/>
  <c r="I421" i="17" s="1"/>
  <c r="CJ316" i="2"/>
  <c r="Q316" i="6"/>
  <c r="CI316" i="2"/>
  <c r="R316" i="7"/>
  <c r="H419" i="17" s="1"/>
  <c r="CC316" i="2"/>
  <c r="Q316" i="7"/>
  <c r="G419" i="17" s="1"/>
  <c r="Q315" i="7"/>
  <c r="G418" i="17" s="1"/>
  <c r="DL315" i="2"/>
  <c r="DM315" i="2" s="1"/>
  <c r="O315" i="6"/>
  <c r="CC315" i="2"/>
  <c r="S315" i="7" s="1"/>
  <c r="I418" i="17" s="1"/>
  <c r="CD315" i="2"/>
  <c r="W328" i="7"/>
  <c r="J431" i="17" s="1"/>
  <c r="CF328" i="2"/>
  <c r="AW328" i="2"/>
  <c r="G328" i="7" s="1"/>
  <c r="AT328" i="2"/>
  <c r="AW327" i="2"/>
  <c r="G327" i="7" s="1"/>
  <c r="CF327" i="2"/>
  <c r="AT327" i="2"/>
  <c r="W327" i="7"/>
  <c r="J430" i="17" s="1"/>
  <c r="CF324" i="2"/>
  <c r="AT324" i="2"/>
  <c r="W324" i="7"/>
  <c r="J427" i="17" s="1"/>
  <c r="AW324" i="2"/>
  <c r="G324" i="7" s="1"/>
  <c r="AT326" i="2"/>
  <c r="W326" i="7"/>
  <c r="J429" i="17" s="1"/>
  <c r="CF326" i="2"/>
  <c r="AW326" i="2"/>
  <c r="G326" i="7" s="1"/>
  <c r="CC312" i="2"/>
  <c r="S312" i="7" s="1"/>
  <c r="DL312" i="2"/>
  <c r="DM312" i="2" s="1"/>
  <c r="CD312" i="2"/>
  <c r="O312" i="6"/>
  <c r="Q312" i="7"/>
  <c r="G415" i="17" s="1"/>
  <c r="V313" i="7"/>
  <c r="U313" i="7"/>
  <c r="Q314" i="7"/>
  <c r="G417" i="17" s="1"/>
  <c r="CD314" i="2"/>
  <c r="O314" i="6"/>
  <c r="DL314" i="2"/>
  <c r="DM314" i="2" s="1"/>
  <c r="CC314" i="2"/>
  <c r="AW325" i="2"/>
  <c r="G325" i="7" s="1"/>
  <c r="AT325" i="2"/>
  <c r="CF325" i="2"/>
  <c r="W325" i="7"/>
  <c r="J428" i="17" s="1"/>
  <c r="CD318" i="2"/>
  <c r="Q317" i="7"/>
  <c r="G420" i="17" s="1"/>
  <c r="CD317" i="2"/>
  <c r="CC317" i="2"/>
  <c r="S317" i="7" s="1"/>
  <c r="I420" i="17" s="1"/>
  <c r="O317" i="6"/>
  <c r="AW11" i="1"/>
  <c r="AR5" i="23"/>
  <c r="AQ26" i="23"/>
  <c r="AQ27" i="23"/>
  <c r="CC322" i="2"/>
  <c r="S322" i="7" s="1"/>
  <c r="I425" i="17" s="1"/>
  <c r="Q322" i="7"/>
  <c r="G425" i="17" s="1"/>
  <c r="CD322" i="2"/>
  <c r="DL322" i="2"/>
  <c r="DM322" i="2" s="1"/>
  <c r="O322" i="6"/>
  <c r="Q323" i="7"/>
  <c r="G426" i="17" s="1"/>
  <c r="CC323" i="2"/>
  <c r="S323" i="7" s="1"/>
  <c r="I426" i="17" s="1"/>
  <c r="O323" i="6"/>
  <c r="DL323" i="2"/>
  <c r="DM323" i="2" s="1"/>
  <c r="CD323" i="2"/>
  <c r="AN558" i="2"/>
  <c r="AK559" i="2"/>
  <c r="AP558" i="2"/>
  <c r="AM559" i="2"/>
  <c r="AL559" i="2"/>
  <c r="AO558" i="2"/>
  <c r="P320" i="6"/>
  <c r="AV320" i="2" s="1"/>
  <c r="T320" i="7" s="1"/>
  <c r="W330" i="7"/>
  <c r="J433" i="17" s="1"/>
  <c r="AT330" i="2"/>
  <c r="AW330" i="2"/>
  <c r="G330" i="7" s="1"/>
  <c r="CF330" i="2"/>
  <c r="DL319" i="2"/>
  <c r="DM319" i="2" s="1"/>
  <c r="O319" i="6"/>
  <c r="CD319" i="2"/>
  <c r="CC319" i="2"/>
  <c r="S319" i="7" s="1"/>
  <c r="I422" i="17" s="1"/>
  <c r="Q319" i="7"/>
  <c r="G422" i="17" s="1"/>
  <c r="CC321" i="2"/>
  <c r="CD321" i="2"/>
  <c r="DL321" i="2"/>
  <c r="DM321" i="2" s="1"/>
  <c r="O321" i="6"/>
  <c r="Q321" i="7"/>
  <c r="G424" i="17" s="1"/>
  <c r="AT335" i="2"/>
  <c r="CF335" i="2"/>
  <c r="AW335" i="2"/>
  <c r="G335" i="7" s="1"/>
  <c r="W335" i="7"/>
  <c r="J438" i="17" s="1"/>
  <c r="V318" i="7"/>
  <c r="P318" i="6" s="1"/>
  <c r="AV318" i="2" s="1"/>
  <c r="T318" i="7" s="1"/>
  <c r="U318" i="7"/>
  <c r="CF331" i="2"/>
  <c r="AW331" i="2"/>
  <c r="G331" i="7" s="1"/>
  <c r="W331" i="7"/>
  <c r="J434" i="17" s="1"/>
  <c r="AT331" i="2"/>
  <c r="W333" i="7"/>
  <c r="J436" i="17" s="1"/>
  <c r="CF333" i="2"/>
  <c r="AT333" i="2"/>
  <c r="AW333" i="2"/>
  <c r="G333" i="7" s="1"/>
  <c r="AW11" i="21"/>
  <c r="W334" i="7"/>
  <c r="J437" i="17" s="1"/>
  <c r="CF334" i="2"/>
  <c r="AT334" i="2"/>
  <c r="AW334" i="2"/>
  <c r="G334" i="7" s="1"/>
  <c r="AW332" i="2"/>
  <c r="G332" i="7" s="1"/>
  <c r="W332" i="7"/>
  <c r="J435" i="17" s="1"/>
  <c r="CF332" i="2"/>
  <c r="AT332" i="2"/>
  <c r="AW329" i="2"/>
  <c r="G329" i="7" s="1"/>
  <c r="CF329" i="2"/>
  <c r="AT329" i="2"/>
  <c r="W329" i="7"/>
  <c r="J432" i="17" s="1"/>
  <c r="CU316" i="2"/>
  <c r="CY316" i="2"/>
  <c r="CM316" i="2"/>
  <c r="CO316" i="2"/>
  <c r="CS316" i="2"/>
  <c r="CK316" i="2"/>
  <c r="CW316" i="2"/>
  <c r="CX316" i="2"/>
  <c r="CL316" i="2"/>
  <c r="CR316" i="2"/>
  <c r="CZ316" i="2"/>
  <c r="CN316" i="2"/>
  <c r="AT3" i="23"/>
  <c r="CP316" i="2" l="1"/>
  <c r="Q313" i="6"/>
  <c r="CJ313" i="2"/>
  <c r="CN313" i="2" s="1"/>
  <c r="CI313" i="2"/>
  <c r="R313" i="7"/>
  <c r="H416" i="17" s="1"/>
  <c r="U320" i="7"/>
  <c r="AR3" i="21"/>
  <c r="AQ26" i="21"/>
  <c r="AR3" i="1"/>
  <c r="AQ26" i="1"/>
  <c r="Q320" i="6"/>
  <c r="CJ320" i="2"/>
  <c r="R320" i="7"/>
  <c r="H423" i="17" s="1"/>
  <c r="CI320" i="2"/>
  <c r="S313" i="7"/>
  <c r="I416" i="17" s="1"/>
  <c r="CU313" i="2"/>
  <c r="CK313" i="2"/>
  <c r="CS313" i="2"/>
  <c r="CW313" i="2"/>
  <c r="CQ313" i="2"/>
  <c r="CM313" i="2"/>
  <c r="CL313" i="2"/>
  <c r="CZ313" i="2"/>
  <c r="CR313" i="2"/>
  <c r="V316" i="7"/>
  <c r="U316" i="7"/>
  <c r="CY313" i="2"/>
  <c r="CO313" i="2"/>
  <c r="CP313" i="2"/>
  <c r="S316" i="7"/>
  <c r="CT316" i="2"/>
  <c r="CQ316" i="2"/>
  <c r="CV316" i="2"/>
  <c r="CJ315" i="2"/>
  <c r="R315" i="7"/>
  <c r="H418" i="17" s="1"/>
  <c r="Q315" i="6"/>
  <c r="CI315" i="2"/>
  <c r="V315" i="7"/>
  <c r="P315" i="6" s="1"/>
  <c r="AV315" i="2" s="1"/>
  <c r="T315" i="7" s="1"/>
  <c r="U315" i="7"/>
  <c r="U312" i="7"/>
  <c r="V312" i="7"/>
  <c r="P312" i="6" s="1"/>
  <c r="AV312" i="2" s="1"/>
  <c r="T312" i="7" s="1"/>
  <c r="Q312" i="6"/>
  <c r="CI312" i="2"/>
  <c r="CS312" i="2" s="1"/>
  <c r="R312" i="7"/>
  <c r="H415" i="17" s="1"/>
  <c r="CJ312" i="2"/>
  <c r="I415" i="17"/>
  <c r="DS326" i="2"/>
  <c r="CA326" i="2" s="1"/>
  <c r="P326" i="7" s="1"/>
  <c r="DR326" i="2"/>
  <c r="DB325" i="2"/>
  <c r="DR325" i="2"/>
  <c r="DS325" i="2"/>
  <c r="CA325" i="2" s="1"/>
  <c r="P325" i="7" s="1"/>
  <c r="AY326" i="2"/>
  <c r="H326" i="7" s="1"/>
  <c r="CG326" i="2"/>
  <c r="X326" i="7"/>
  <c r="K429" i="17" s="1"/>
  <c r="AS326" i="2"/>
  <c r="AS325" i="2"/>
  <c r="CG325" i="2"/>
  <c r="AY325" i="2"/>
  <c r="H325" i="7" s="1"/>
  <c r="X325" i="7"/>
  <c r="K428" i="17" s="1"/>
  <c r="S314" i="7"/>
  <c r="CG324" i="2"/>
  <c r="AS324" i="2"/>
  <c r="AY324" i="2"/>
  <c r="H324" i="7" s="1"/>
  <c r="X324" i="7"/>
  <c r="K427" i="17" s="1"/>
  <c r="DS324" i="2"/>
  <c r="DB324" i="2"/>
  <c r="DR324" i="2"/>
  <c r="U314" i="7"/>
  <c r="V314" i="7"/>
  <c r="CI314" i="2"/>
  <c r="CU314" i="2" s="1"/>
  <c r="R314" i="7"/>
  <c r="H417" i="17" s="1"/>
  <c r="Q314" i="6"/>
  <c r="CJ314" i="2"/>
  <c r="CT314" i="2" s="1"/>
  <c r="AY327" i="2"/>
  <c r="H327" i="7" s="1"/>
  <c r="AS327" i="2"/>
  <c r="CG327" i="2"/>
  <c r="X327" i="7"/>
  <c r="K430" i="17" s="1"/>
  <c r="DR327" i="2"/>
  <c r="DS327" i="2"/>
  <c r="CA327" i="2" s="1"/>
  <c r="P327" i="7" s="1"/>
  <c r="AY328" i="2"/>
  <c r="H328" i="7" s="1"/>
  <c r="CG328" i="2"/>
  <c r="AS328" i="2"/>
  <c r="X328" i="7"/>
  <c r="K431" i="17" s="1"/>
  <c r="AO559" i="2"/>
  <c r="DR328" i="2"/>
  <c r="DS328" i="2"/>
  <c r="CA328" i="2" s="1"/>
  <c r="P328" i="7" s="1"/>
  <c r="Q318" i="6"/>
  <c r="CI318" i="2"/>
  <c r="CJ318" i="2"/>
  <c r="R318" i="7"/>
  <c r="H421" i="17" s="1"/>
  <c r="V317" i="7"/>
  <c r="P317" i="6" s="1"/>
  <c r="AV317" i="2" s="1"/>
  <c r="T317" i="7" s="1"/>
  <c r="U317" i="7"/>
  <c r="CJ317" i="2"/>
  <c r="Q317" i="6"/>
  <c r="R317" i="7"/>
  <c r="H420" i="17" s="1"/>
  <c r="CI317" i="2"/>
  <c r="DR333" i="2"/>
  <c r="DS333" i="2"/>
  <c r="CA333" i="2" s="1"/>
  <c r="P333" i="7" s="1"/>
  <c r="AY335" i="2"/>
  <c r="H335" i="7" s="1"/>
  <c r="AS335" i="2"/>
  <c r="X335" i="7"/>
  <c r="K438" i="17" s="1"/>
  <c r="CG335" i="2"/>
  <c r="AP559" i="2"/>
  <c r="V321" i="7"/>
  <c r="U321" i="7"/>
  <c r="AN559" i="2"/>
  <c r="CI321" i="2"/>
  <c r="Q321" i="6"/>
  <c r="R321" i="7"/>
  <c r="H424" i="17" s="1"/>
  <c r="CJ321" i="2"/>
  <c r="CT321" i="2" s="1"/>
  <c r="R323" i="7"/>
  <c r="H426" i="17" s="1"/>
  <c r="CI323" i="2"/>
  <c r="Q323" i="6"/>
  <c r="CJ323" i="2"/>
  <c r="S321" i="7"/>
  <c r="U323" i="7"/>
  <c r="V323" i="7"/>
  <c r="P323" i="6" s="1"/>
  <c r="AV323" i="2" s="1"/>
  <c r="T323" i="7" s="1"/>
  <c r="AS332" i="2"/>
  <c r="X332" i="7"/>
  <c r="K435" i="17" s="1"/>
  <c r="CG332" i="2"/>
  <c r="AY332" i="2"/>
  <c r="H332" i="7" s="1"/>
  <c r="Q319" i="6"/>
  <c r="CJ319" i="2"/>
  <c r="CN319" i="2" s="1"/>
  <c r="R319" i="7"/>
  <c r="H422" i="17" s="1"/>
  <c r="CI319" i="2"/>
  <c r="CW319" i="2" s="1"/>
  <c r="DR332" i="2"/>
  <c r="DS332" i="2"/>
  <c r="CA332" i="2" s="1"/>
  <c r="P332" i="7" s="1"/>
  <c r="U319" i="7"/>
  <c r="V319" i="7"/>
  <c r="P319" i="6" s="1"/>
  <c r="AV319" i="2" s="1"/>
  <c r="T319" i="7" s="1"/>
  <c r="V322" i="7"/>
  <c r="P322" i="6" s="1"/>
  <c r="AV322" i="2" s="1"/>
  <c r="T322" i="7" s="1"/>
  <c r="U322" i="7"/>
  <c r="AS331" i="2"/>
  <c r="CG331" i="2"/>
  <c r="X331" i="7"/>
  <c r="K434" i="17" s="1"/>
  <c r="AY331" i="2"/>
  <c r="H331" i="7" s="1"/>
  <c r="DR330" i="2"/>
  <c r="DS330" i="2"/>
  <c r="CA330" i="2" s="1"/>
  <c r="P330" i="7" s="1"/>
  <c r="Q322" i="6"/>
  <c r="R322" i="7"/>
  <c r="H425" i="17" s="1"/>
  <c r="CI322" i="2"/>
  <c r="CJ322" i="2"/>
  <c r="AY334" i="2"/>
  <c r="H334" i="7" s="1"/>
  <c r="X334" i="7"/>
  <c r="K437" i="17" s="1"/>
  <c r="CG334" i="2"/>
  <c r="AS334" i="2"/>
  <c r="DS331" i="2"/>
  <c r="CA331" i="2" s="1"/>
  <c r="P331" i="7" s="1"/>
  <c r="DR331" i="2"/>
  <c r="AY330" i="2"/>
  <c r="H330" i="7" s="1"/>
  <c r="AS330" i="2"/>
  <c r="CG330" i="2"/>
  <c r="X330" i="7"/>
  <c r="K433" i="17" s="1"/>
  <c r="DS334" i="2"/>
  <c r="CA334" i="2" s="1"/>
  <c r="P334" i="7" s="1"/>
  <c r="DR334" i="2"/>
  <c r="AS5" i="23"/>
  <c r="AR26" i="23"/>
  <c r="AR27" i="23"/>
  <c r="CG329" i="2"/>
  <c r="AS329" i="2"/>
  <c r="AY329" i="2"/>
  <c r="H329" i="7" s="1"/>
  <c r="X329" i="7"/>
  <c r="K432" i="17" s="1"/>
  <c r="AX11" i="21"/>
  <c r="DS329" i="2"/>
  <c r="CA329" i="2" s="1"/>
  <c r="P329" i="7" s="1"/>
  <c r="DR329" i="2"/>
  <c r="AX11" i="1"/>
  <c r="AY333" i="2"/>
  <c r="H333" i="7" s="1"/>
  <c r="X333" i="7"/>
  <c r="K436" i="17" s="1"/>
  <c r="CG333" i="2"/>
  <c r="AS333" i="2"/>
  <c r="DR335" i="2"/>
  <c r="DS335" i="2"/>
  <c r="CA335" i="2" s="1"/>
  <c r="P335" i="7" s="1"/>
  <c r="AU3" i="23"/>
  <c r="CM314" i="2" l="1"/>
  <c r="CV313" i="2"/>
  <c r="CT313" i="2"/>
  <c r="CX313" i="2"/>
  <c r="CK320" i="2"/>
  <c r="CM320" i="2"/>
  <c r="CO320" i="2"/>
  <c r="CY320" i="2"/>
  <c r="CS320" i="2"/>
  <c r="CW320" i="2"/>
  <c r="CQ320" i="2"/>
  <c r="CU320" i="2"/>
  <c r="CP320" i="2"/>
  <c r="CL320" i="2"/>
  <c r="CN320" i="2"/>
  <c r="CR320" i="2"/>
  <c r="CX320" i="2"/>
  <c r="CT320" i="2"/>
  <c r="CZ320" i="2"/>
  <c r="CV320" i="2"/>
  <c r="CK314" i="2"/>
  <c r="CS314" i="2"/>
  <c r="AS3" i="1"/>
  <c r="AR26" i="1"/>
  <c r="AS3" i="21"/>
  <c r="AR26" i="21"/>
  <c r="P313" i="6"/>
  <c r="AV313" i="2" s="1"/>
  <c r="T313" i="7" s="1"/>
  <c r="I419" i="17"/>
  <c r="P316" i="6"/>
  <c r="AV316" i="2" s="1"/>
  <c r="T316" i="7" s="1"/>
  <c r="CN314" i="2"/>
  <c r="CL314" i="2"/>
  <c r="CW314" i="2"/>
  <c r="CK312" i="2"/>
  <c r="CL319" i="2"/>
  <c r="CA324" i="2"/>
  <c r="P324" i="7" s="1"/>
  <c r="CY315" i="2"/>
  <c r="CS315" i="2"/>
  <c r="CU315" i="2"/>
  <c r="CW315" i="2"/>
  <c r="CQ315" i="2"/>
  <c r="CM315" i="2"/>
  <c r="CK315" i="2"/>
  <c r="CO315" i="2"/>
  <c r="CL315" i="2"/>
  <c r="CX315" i="2"/>
  <c r="CN315" i="2"/>
  <c r="CR315" i="2"/>
  <c r="CZ315" i="2"/>
  <c r="CV315" i="2"/>
  <c r="CT315" i="2"/>
  <c r="CP315" i="2"/>
  <c r="DT325" i="2"/>
  <c r="DC325" i="2"/>
  <c r="DQ325" i="2"/>
  <c r="BQ328" i="2"/>
  <c r="BW328" i="2" s="1"/>
  <c r="H328" i="27"/>
  <c r="L328" i="27" s="1"/>
  <c r="M328" i="27" s="1"/>
  <c r="BP328" i="2"/>
  <c r="BV328" i="2" s="1"/>
  <c r="AX328" i="2"/>
  <c r="G328" i="27" s="1"/>
  <c r="BO328" i="2"/>
  <c r="BU328" i="2" s="1"/>
  <c r="AX324" i="2"/>
  <c r="G324" i="27" s="1"/>
  <c r="BQ324" i="2"/>
  <c r="BW324" i="2" s="1"/>
  <c r="BP324" i="2"/>
  <c r="BV324" i="2" s="1"/>
  <c r="BO324" i="2"/>
  <c r="BU324" i="2" s="1"/>
  <c r="H324" i="27"/>
  <c r="L324" i="27" s="1"/>
  <c r="M324" i="27" s="1"/>
  <c r="BP325" i="2"/>
  <c r="BV325" i="2" s="1"/>
  <c r="H325" i="27"/>
  <c r="L325" i="27" s="1"/>
  <c r="M325" i="27" s="1"/>
  <c r="BO325" i="2"/>
  <c r="BU325" i="2" s="1"/>
  <c r="BQ325" i="2"/>
  <c r="BW325" i="2" s="1"/>
  <c r="AX325" i="2"/>
  <c r="G325" i="27" s="1"/>
  <c r="DQ328" i="2"/>
  <c r="DT328" i="2"/>
  <c r="CB328" i="2" s="1"/>
  <c r="CC328" i="2" s="1"/>
  <c r="S328" i="7" s="1"/>
  <c r="I431" i="17" s="1"/>
  <c r="O328" i="7"/>
  <c r="F431" i="17" s="1"/>
  <c r="O324" i="7"/>
  <c r="F427" i="17" s="1"/>
  <c r="DC324" i="2"/>
  <c r="DT324" i="2"/>
  <c r="CB324" i="2" s="1"/>
  <c r="DQ324" i="2"/>
  <c r="AX326" i="2"/>
  <c r="G326" i="27" s="1"/>
  <c r="BQ326" i="2"/>
  <c r="BW326" i="2" s="1"/>
  <c r="BO326" i="2"/>
  <c r="BU326" i="2" s="1"/>
  <c r="BP326" i="2"/>
  <c r="BV326" i="2" s="1"/>
  <c r="H326" i="27"/>
  <c r="L326" i="27" s="1"/>
  <c r="M326" i="27" s="1"/>
  <c r="DT326" i="2"/>
  <c r="CB326" i="2" s="1"/>
  <c r="DQ326" i="2"/>
  <c r="O326" i="7"/>
  <c r="F429" i="17" s="1"/>
  <c r="O327" i="7"/>
  <c r="F430" i="17" s="1"/>
  <c r="DQ327" i="2"/>
  <c r="DT327" i="2"/>
  <c r="CB327" i="2" s="1"/>
  <c r="CR314" i="2"/>
  <c r="AX327" i="2"/>
  <c r="G327" i="27" s="1"/>
  <c r="BQ327" i="2"/>
  <c r="BW327" i="2" s="1"/>
  <c r="H327" i="27"/>
  <c r="L327" i="27" s="1"/>
  <c r="M327" i="27" s="1"/>
  <c r="BO327" i="2"/>
  <c r="BU327" i="2" s="1"/>
  <c r="BP327" i="2"/>
  <c r="BV327" i="2" s="1"/>
  <c r="CP314" i="2"/>
  <c r="O325" i="7"/>
  <c r="F428" i="17" s="1"/>
  <c r="CV314" i="2"/>
  <c r="CZ314" i="2"/>
  <c r="CO314" i="2"/>
  <c r="CY314" i="2"/>
  <c r="CV312" i="2"/>
  <c r="CZ312" i="2"/>
  <c r="CR312" i="2"/>
  <c r="CT312" i="2"/>
  <c r="CN312" i="2"/>
  <c r="CL312" i="2"/>
  <c r="CX312" i="2"/>
  <c r="CP312" i="2"/>
  <c r="CQ314" i="2"/>
  <c r="CX314" i="2"/>
  <c r="CO312" i="2"/>
  <c r="CY312" i="2"/>
  <c r="CQ312" i="2"/>
  <c r="CU312" i="2"/>
  <c r="CM312" i="2"/>
  <c r="CW312" i="2"/>
  <c r="I417" i="17"/>
  <c r="P314" i="6"/>
  <c r="AV314" i="2" s="1"/>
  <c r="T314" i="7" s="1"/>
  <c r="CD328" i="2"/>
  <c r="CR318" i="2"/>
  <c r="CX318" i="2"/>
  <c r="CT318" i="2"/>
  <c r="CV318" i="2"/>
  <c r="CZ318" i="2"/>
  <c r="CN318" i="2"/>
  <c r="CP318" i="2"/>
  <c r="CL318" i="2"/>
  <c r="CY318" i="2"/>
  <c r="CM318" i="2"/>
  <c r="CQ318" i="2"/>
  <c r="CU318" i="2"/>
  <c r="CW318" i="2"/>
  <c r="CO318" i="2"/>
  <c r="CS318" i="2"/>
  <c r="CK318" i="2"/>
  <c r="CU319" i="2"/>
  <c r="CW317" i="2"/>
  <c r="CK317" i="2"/>
  <c r="CS317" i="2"/>
  <c r="CO317" i="2"/>
  <c r="CY317" i="2"/>
  <c r="CU317" i="2"/>
  <c r="CQ317" i="2"/>
  <c r="CM317" i="2"/>
  <c r="CP317" i="2"/>
  <c r="CX317" i="2"/>
  <c r="CL317" i="2"/>
  <c r="CV317" i="2"/>
  <c r="CT317" i="2"/>
  <c r="CR317" i="2"/>
  <c r="CZ317" i="2"/>
  <c r="CN317" i="2"/>
  <c r="AY11" i="1"/>
  <c r="BQ330" i="2"/>
  <c r="BW330" i="2" s="1"/>
  <c r="AX330" i="2"/>
  <c r="G330" i="27" s="1"/>
  <c r="BP330" i="2"/>
  <c r="BV330" i="2" s="1"/>
  <c r="H330" i="27"/>
  <c r="L330" i="27" s="1"/>
  <c r="M330" i="27" s="1"/>
  <c r="BO330" i="2"/>
  <c r="BU330" i="2" s="1"/>
  <c r="I424" i="17"/>
  <c r="P321" i="6"/>
  <c r="AV321" i="2" s="1"/>
  <c r="T321" i="7" s="1"/>
  <c r="CP323" i="2"/>
  <c r="CL323" i="2"/>
  <c r="CV323" i="2"/>
  <c r="CX323" i="2"/>
  <c r="CR323" i="2"/>
  <c r="CT323" i="2"/>
  <c r="CN323" i="2"/>
  <c r="CZ323" i="2"/>
  <c r="CY323" i="2"/>
  <c r="CU323" i="2"/>
  <c r="CW323" i="2"/>
  <c r="CM323" i="2"/>
  <c r="CQ323" i="2"/>
  <c r="CK323" i="2"/>
  <c r="CS323" i="2"/>
  <c r="BO334" i="2"/>
  <c r="BU334" i="2" s="1"/>
  <c r="BP334" i="2"/>
  <c r="BV334" i="2" s="1"/>
  <c r="AX334" i="2"/>
  <c r="G334" i="27" s="1"/>
  <c r="BQ334" i="2"/>
  <c r="BW334" i="2" s="1"/>
  <c r="H334" i="27"/>
  <c r="L334" i="27" s="1"/>
  <c r="M334" i="27" s="1"/>
  <c r="DT334" i="2"/>
  <c r="CB334" i="2" s="1"/>
  <c r="CD334" i="2" s="1"/>
  <c r="DQ334" i="2"/>
  <c r="O334" i="7"/>
  <c r="F437" i="17" s="1"/>
  <c r="CZ321" i="2"/>
  <c r="CP321" i="2"/>
  <c r="CX321" i="2"/>
  <c r="CL321" i="2"/>
  <c r="CN321" i="2"/>
  <c r="CR321" i="2"/>
  <c r="AY11" i="21"/>
  <c r="CO319" i="2"/>
  <c r="CS319" i="2"/>
  <c r="CY319" i="2"/>
  <c r="CM319" i="2"/>
  <c r="CK319" i="2"/>
  <c r="CU321" i="2"/>
  <c r="CS321" i="2"/>
  <c r="CY321" i="2"/>
  <c r="CO321" i="2"/>
  <c r="CM321" i="2"/>
  <c r="CQ321" i="2"/>
  <c r="CW321" i="2"/>
  <c r="BQ329" i="2"/>
  <c r="BW329" i="2" s="1"/>
  <c r="AX329" i="2"/>
  <c r="G329" i="27" s="1"/>
  <c r="BO329" i="2"/>
  <c r="BU329" i="2" s="1"/>
  <c r="H329" i="27"/>
  <c r="L329" i="27" s="1"/>
  <c r="M329" i="27" s="1"/>
  <c r="BP329" i="2"/>
  <c r="BV329" i="2" s="1"/>
  <c r="CZ319" i="2"/>
  <c r="CP319" i="2"/>
  <c r="CX319" i="2"/>
  <c r="CT319" i="2"/>
  <c r="CR319" i="2"/>
  <c r="DQ329" i="2"/>
  <c r="DT329" i="2"/>
  <c r="CB329" i="2" s="1"/>
  <c r="CC329" i="2" s="1"/>
  <c r="S329" i="7" s="1"/>
  <c r="I432" i="17" s="1"/>
  <c r="CN322" i="2"/>
  <c r="CT322" i="2"/>
  <c r="CR322" i="2"/>
  <c r="CX322" i="2"/>
  <c r="CL322" i="2"/>
  <c r="CZ322" i="2"/>
  <c r="CV322" i="2"/>
  <c r="CP322" i="2"/>
  <c r="CS322" i="2"/>
  <c r="CK322" i="2"/>
  <c r="CW322" i="2"/>
  <c r="CM322" i="2"/>
  <c r="CY322" i="2"/>
  <c r="CQ322" i="2"/>
  <c r="CO322" i="2"/>
  <c r="CU322" i="2"/>
  <c r="DT332" i="2"/>
  <c r="CB332" i="2" s="1"/>
  <c r="O332" i="7"/>
  <c r="F435" i="17" s="1"/>
  <c r="DQ332" i="2"/>
  <c r="BO333" i="2"/>
  <c r="BU333" i="2" s="1"/>
  <c r="AX333" i="2"/>
  <c r="G333" i="27" s="1"/>
  <c r="H333" i="27"/>
  <c r="L333" i="27" s="1"/>
  <c r="M333" i="27" s="1"/>
  <c r="BP333" i="2"/>
  <c r="BV333" i="2" s="1"/>
  <c r="BQ333" i="2"/>
  <c r="BW333" i="2" s="1"/>
  <c r="AT5" i="23"/>
  <c r="AS27" i="23"/>
  <c r="AS26" i="23"/>
  <c r="O335" i="7"/>
  <c r="F438" i="17" s="1"/>
  <c r="DQ335" i="2"/>
  <c r="DT335" i="2"/>
  <c r="CB335" i="2" s="1"/>
  <c r="DL335" i="2" s="1"/>
  <c r="DM335" i="2" s="1"/>
  <c r="O333" i="7"/>
  <c r="F436" i="17" s="1"/>
  <c r="DQ333" i="2"/>
  <c r="DT333" i="2"/>
  <c r="CB333" i="2" s="1"/>
  <c r="BO332" i="2"/>
  <c r="BU332" i="2" s="1"/>
  <c r="H332" i="27"/>
  <c r="L332" i="27" s="1"/>
  <c r="M332" i="27" s="1"/>
  <c r="AX332" i="2"/>
  <c r="G332" i="27" s="1"/>
  <c r="BQ332" i="2"/>
  <c r="BW332" i="2" s="1"/>
  <c r="BP332" i="2"/>
  <c r="BV332" i="2" s="1"/>
  <c r="CV319" i="2"/>
  <c r="H335" i="27"/>
  <c r="L335" i="27" s="1"/>
  <c r="M335" i="27" s="1"/>
  <c r="O335" i="6" s="1"/>
  <c r="U335" i="7" s="1"/>
  <c r="BO335" i="2"/>
  <c r="BU335" i="2" s="1"/>
  <c r="AX335" i="2"/>
  <c r="G335" i="27" s="1"/>
  <c r="BP335" i="2"/>
  <c r="BV335" i="2" s="1"/>
  <c r="BQ335" i="2"/>
  <c r="BW335" i="2" s="1"/>
  <c r="CQ319" i="2"/>
  <c r="CO323" i="2"/>
  <c r="O331" i="7"/>
  <c r="F434" i="17" s="1"/>
  <c r="DQ331" i="2"/>
  <c r="DT331" i="2"/>
  <c r="CB331" i="2" s="1"/>
  <c r="CV321" i="2"/>
  <c r="O330" i="7"/>
  <c r="F433" i="17" s="1"/>
  <c r="DQ330" i="2"/>
  <c r="DT330" i="2"/>
  <c r="CB330" i="2" s="1"/>
  <c r="BQ331" i="2"/>
  <c r="BW331" i="2" s="1"/>
  <c r="AX331" i="2"/>
  <c r="G331" i="27" s="1"/>
  <c r="BP331" i="2"/>
  <c r="BV331" i="2" s="1"/>
  <c r="BO331" i="2"/>
  <c r="BU331" i="2" s="1"/>
  <c r="H331" i="27"/>
  <c r="L331" i="27" s="1"/>
  <c r="M331" i="27" s="1"/>
  <c r="CK321" i="2"/>
  <c r="O329" i="7"/>
  <c r="F432" i="17" s="1"/>
  <c r="Q324" i="7"/>
  <c r="G427" i="17" s="1"/>
  <c r="CD324" i="2"/>
  <c r="CC324" i="2"/>
  <c r="S324" i="7" s="1"/>
  <c r="I427" i="17" s="1"/>
  <c r="O324" i="6"/>
  <c r="DL324" i="2"/>
  <c r="DM324" i="2" s="1"/>
  <c r="AV3" i="23"/>
  <c r="CJ328" i="2"/>
  <c r="Q328" i="6"/>
  <c r="R328" i="7"/>
  <c r="H431" i="17" s="1"/>
  <c r="CI328" i="2"/>
  <c r="AT3" i="1" l="1"/>
  <c r="AS26" i="1"/>
  <c r="AT3" i="21"/>
  <c r="AS26" i="21"/>
  <c r="CC334" i="2"/>
  <c r="S334" i="7" s="1"/>
  <c r="CQ328" i="2"/>
  <c r="CI334" i="2"/>
  <c r="R334" i="7"/>
  <c r="H437" i="17" s="1"/>
  <c r="CJ334" i="2"/>
  <c r="CX334" i="2" s="1"/>
  <c r="Q334" i="6"/>
  <c r="Q328" i="7"/>
  <c r="G431" i="17" s="1"/>
  <c r="O328" i="6"/>
  <c r="DL328" i="2"/>
  <c r="DM328" i="2" s="1"/>
  <c r="Q327" i="7"/>
  <c r="G430" i="17" s="1"/>
  <c r="CC327" i="2"/>
  <c r="S327" i="7" s="1"/>
  <c r="O327" i="6"/>
  <c r="CD327" i="2"/>
  <c r="DL327" i="2"/>
  <c r="DM327" i="2" s="1"/>
  <c r="CD326" i="2"/>
  <c r="Q326" i="7"/>
  <c r="G429" i="17" s="1"/>
  <c r="O326" i="6"/>
  <c r="CC326" i="2"/>
  <c r="S326" i="7" s="1"/>
  <c r="I429" i="17" s="1"/>
  <c r="DL326" i="2"/>
  <c r="DM326" i="2" s="1"/>
  <c r="DO337" i="2"/>
  <c r="DN337" i="2" s="1"/>
  <c r="DU337" i="2" s="1"/>
  <c r="CH337" i="2" s="1"/>
  <c r="AR337" i="2" s="1"/>
  <c r="DO340" i="2"/>
  <c r="DN340" i="2" s="1"/>
  <c r="DU340" i="2" s="1"/>
  <c r="CH340" i="2" s="1"/>
  <c r="AR340" i="2" s="1"/>
  <c r="DO338" i="2"/>
  <c r="DN338" i="2" s="1"/>
  <c r="DU338" i="2" s="1"/>
  <c r="CH338" i="2" s="1"/>
  <c r="AR338" i="2" s="1"/>
  <c r="DO336" i="2"/>
  <c r="DN336" i="2" s="1"/>
  <c r="DU336" i="2" s="1"/>
  <c r="CH336" i="2" s="1"/>
  <c r="AR336" i="2" s="1"/>
  <c r="DO339" i="2"/>
  <c r="DN339" i="2" s="1"/>
  <c r="DU339" i="2" s="1"/>
  <c r="CH339" i="2" s="1"/>
  <c r="AR339" i="2" s="1"/>
  <c r="CB325" i="2"/>
  <c r="O331" i="6"/>
  <c r="CD331" i="2"/>
  <c r="Q331" i="7"/>
  <c r="G434" i="17" s="1"/>
  <c r="CC331" i="2"/>
  <c r="S331" i="7" s="1"/>
  <c r="I434" i="17" s="1"/>
  <c r="Q335" i="7"/>
  <c r="G438" i="17" s="1"/>
  <c r="CC335" i="2"/>
  <c r="S335" i="7" s="1"/>
  <c r="I438" i="17" s="1"/>
  <c r="DL331" i="2"/>
  <c r="DM331" i="2" s="1"/>
  <c r="CD335" i="2"/>
  <c r="AU5" i="23"/>
  <c r="AT26" i="23"/>
  <c r="AT27" i="23"/>
  <c r="DL334" i="2"/>
  <c r="DM334" i="2" s="1"/>
  <c r="Q334" i="7"/>
  <c r="G437" i="17" s="1"/>
  <c r="O334" i="6"/>
  <c r="O329" i="6"/>
  <c r="Q329" i="7"/>
  <c r="G432" i="17" s="1"/>
  <c r="DL329" i="2"/>
  <c r="DM329" i="2" s="1"/>
  <c r="CC330" i="2"/>
  <c r="S330" i="7" s="1"/>
  <c r="I433" i="17" s="1"/>
  <c r="DL330" i="2"/>
  <c r="DM330" i="2" s="1"/>
  <c r="Q330" i="7"/>
  <c r="G433" i="17" s="1"/>
  <c r="CD330" i="2"/>
  <c r="O330" i="6"/>
  <c r="V335" i="7"/>
  <c r="CC332" i="2"/>
  <c r="S332" i="7" s="1"/>
  <c r="I435" i="17" s="1"/>
  <c r="DL332" i="2"/>
  <c r="DM332" i="2" s="1"/>
  <c r="CD332" i="2"/>
  <c r="Q332" i="7"/>
  <c r="G435" i="17" s="1"/>
  <c r="O332" i="6"/>
  <c r="CD329" i="2"/>
  <c r="AZ11" i="1"/>
  <c r="CC333" i="2"/>
  <c r="S333" i="7" s="1"/>
  <c r="I436" i="17" s="1"/>
  <c r="CD333" i="2"/>
  <c r="DL333" i="2"/>
  <c r="DM333" i="2" s="1"/>
  <c r="Q333" i="7"/>
  <c r="G436" i="17" s="1"/>
  <c r="DO345" i="2"/>
  <c r="DN345" i="2" s="1"/>
  <c r="DU345" i="2" s="1"/>
  <c r="CH345" i="2" s="1"/>
  <c r="AR345" i="2" s="1"/>
  <c r="DO341" i="2"/>
  <c r="DN341" i="2" s="1"/>
  <c r="DU341" i="2" s="1"/>
  <c r="CH341" i="2" s="1"/>
  <c r="AR341" i="2" s="1"/>
  <c r="DO344" i="2"/>
  <c r="DN344" i="2" s="1"/>
  <c r="DU344" i="2" s="1"/>
  <c r="CH344" i="2" s="1"/>
  <c r="AR344" i="2" s="1"/>
  <c r="DO343" i="2"/>
  <c r="DN343" i="2" s="1"/>
  <c r="DU343" i="2" s="1"/>
  <c r="CH343" i="2" s="1"/>
  <c r="AR343" i="2" s="1"/>
  <c r="DO342" i="2"/>
  <c r="DN342" i="2" s="1"/>
  <c r="DU342" i="2" s="1"/>
  <c r="CH342" i="2" s="1"/>
  <c r="AR342" i="2" s="1"/>
  <c r="DO346" i="2"/>
  <c r="DN346" i="2" s="1"/>
  <c r="DU346" i="2" s="1"/>
  <c r="CH346" i="2" s="1"/>
  <c r="AR346" i="2" s="1"/>
  <c r="DO347" i="2"/>
  <c r="DN347" i="2" s="1"/>
  <c r="DU347" i="2" s="1"/>
  <c r="CH347" i="2" s="1"/>
  <c r="AR347" i="2" s="1"/>
  <c r="O333" i="6"/>
  <c r="V324" i="7"/>
  <c r="P324" i="6" s="1"/>
  <c r="AV324" i="2" s="1"/>
  <c r="T324" i="7" s="1"/>
  <c r="U324" i="7"/>
  <c r="CS334" i="2"/>
  <c r="CI324" i="2"/>
  <c r="CJ324" i="2"/>
  <c r="Q324" i="6"/>
  <c r="R324" i="7"/>
  <c r="H427" i="17" s="1"/>
  <c r="CS328" i="2"/>
  <c r="CQ334" i="2"/>
  <c r="CU328" i="2"/>
  <c r="CK328" i="2"/>
  <c r="CP334" i="2"/>
  <c r="CV334" i="2"/>
  <c r="CZ334" i="2"/>
  <c r="CN334" i="2"/>
  <c r="CL334" i="2"/>
  <c r="CM334" i="2"/>
  <c r="CR334" i="2"/>
  <c r="CT334" i="2"/>
  <c r="CW334" i="2"/>
  <c r="CK334" i="2"/>
  <c r="AW3" i="23"/>
  <c r="CO328" i="2"/>
  <c r="CL328" i="2"/>
  <c r="CP328" i="2"/>
  <c r="CX328" i="2"/>
  <c r="CR328" i="2"/>
  <c r="CV328" i="2"/>
  <c r="CN328" i="2"/>
  <c r="CZ328" i="2"/>
  <c r="CT328" i="2"/>
  <c r="I430" i="17"/>
  <c r="I437" i="17"/>
  <c r="CO334" i="2"/>
  <c r="CM328" i="2"/>
  <c r="CY334" i="2"/>
  <c r="CY328" i="2"/>
  <c r="CW328" i="2"/>
  <c r="AU3" i="21" l="1"/>
  <c r="AT26" i="21"/>
  <c r="AU3" i="1"/>
  <c r="AT26" i="1"/>
  <c r="CU334" i="2"/>
  <c r="AW338" i="2"/>
  <c r="G338" i="7" s="1"/>
  <c r="CF338" i="2"/>
  <c r="AT338" i="2"/>
  <c r="W338" i="7"/>
  <c r="J441" i="17" s="1"/>
  <c r="CF340" i="2"/>
  <c r="AT340" i="2"/>
  <c r="AW340" i="2"/>
  <c r="G340" i="7" s="1"/>
  <c r="W340" i="7"/>
  <c r="J443" i="17" s="1"/>
  <c r="CF337" i="2"/>
  <c r="W337" i="7"/>
  <c r="J440" i="17" s="1"/>
  <c r="AW337" i="2"/>
  <c r="G337" i="7" s="1"/>
  <c r="AT337" i="2"/>
  <c r="U326" i="7"/>
  <c r="V326" i="7"/>
  <c r="P326" i="6" s="1"/>
  <c r="AV326" i="2" s="1"/>
  <c r="T326" i="7" s="1"/>
  <c r="CI326" i="2"/>
  <c r="Q326" i="6"/>
  <c r="R326" i="7"/>
  <c r="H429" i="17" s="1"/>
  <c r="CJ326" i="2"/>
  <c r="CJ327" i="2"/>
  <c r="R327" i="7"/>
  <c r="H430" i="17" s="1"/>
  <c r="Q327" i="6"/>
  <c r="CI327" i="2"/>
  <c r="V327" i="7"/>
  <c r="P327" i="6" s="1"/>
  <c r="AV327" i="2" s="1"/>
  <c r="T327" i="7" s="1"/>
  <c r="U327" i="7"/>
  <c r="U328" i="7"/>
  <c r="V328" i="7"/>
  <c r="P328" i="6" s="1"/>
  <c r="AV328" i="2" s="1"/>
  <c r="T328" i="7" s="1"/>
  <c r="CC325" i="2"/>
  <c r="S325" i="7" s="1"/>
  <c r="I428" i="17" s="1"/>
  <c r="Q325" i="7"/>
  <c r="G428" i="17" s="1"/>
  <c r="CD325" i="2"/>
  <c r="DL325" i="2"/>
  <c r="DM325" i="2" s="1"/>
  <c r="O325" i="6"/>
  <c r="CF339" i="2"/>
  <c r="AW339" i="2"/>
  <c r="G339" i="7" s="1"/>
  <c r="AT339" i="2"/>
  <c r="W339" i="7"/>
  <c r="J442" i="17" s="1"/>
  <c r="AT336" i="2"/>
  <c r="AW336" i="2"/>
  <c r="G336" i="7" s="1"/>
  <c r="CF336" i="2"/>
  <c r="W336" i="7"/>
  <c r="J439" i="17" s="1"/>
  <c r="W342" i="7"/>
  <c r="J445" i="17" s="1"/>
  <c r="AT342" i="2"/>
  <c r="AW342" i="2"/>
  <c r="G342" i="7" s="1"/>
  <c r="CF342" i="2"/>
  <c r="AT343" i="2"/>
  <c r="W343" i="7"/>
  <c r="J446" i="17" s="1"/>
  <c r="AW343" i="2"/>
  <c r="G343" i="7" s="1"/>
  <c r="CF343" i="2"/>
  <c r="AT344" i="2"/>
  <c r="AW344" i="2"/>
  <c r="G344" i="7" s="1"/>
  <c r="CF344" i="2"/>
  <c r="W344" i="7"/>
  <c r="J447" i="17" s="1"/>
  <c r="AT341" i="2"/>
  <c r="CF341" i="2"/>
  <c r="W341" i="7"/>
  <c r="J444" i="17" s="1"/>
  <c r="AW341" i="2"/>
  <c r="G341" i="7" s="1"/>
  <c r="AW345" i="2"/>
  <c r="G345" i="7" s="1"/>
  <c r="W345" i="7"/>
  <c r="J448" i="17" s="1"/>
  <c r="CF345" i="2"/>
  <c r="AT345" i="2"/>
  <c r="U329" i="7"/>
  <c r="V329" i="7"/>
  <c r="P329" i="6" s="1"/>
  <c r="AV329" i="2" s="1"/>
  <c r="T329" i="7" s="1"/>
  <c r="V334" i="7"/>
  <c r="P334" i="6" s="1"/>
  <c r="AV334" i="2" s="1"/>
  <c r="T334" i="7" s="1"/>
  <c r="U334" i="7"/>
  <c r="CJ333" i="2"/>
  <c r="CR333" i="2" s="1"/>
  <c r="CI333" i="2"/>
  <c r="Q333" i="6"/>
  <c r="R333" i="7"/>
  <c r="H436" i="17" s="1"/>
  <c r="P78" i="25"/>
  <c r="L78" i="25" s="1"/>
  <c r="N78" i="25" s="1"/>
  <c r="AQ78" i="25" s="1"/>
  <c r="CH78" i="25" s="1"/>
  <c r="AR78" i="25" s="1"/>
  <c r="AT78" i="25" s="1"/>
  <c r="AS78" i="25" s="1"/>
  <c r="P294" i="25"/>
  <c r="L294" i="25" s="1"/>
  <c r="N294" i="25" s="1"/>
  <c r="AQ294" i="25" s="1"/>
  <c r="CH294" i="25" s="1"/>
  <c r="AR294" i="25" s="1"/>
  <c r="AT294" i="25" s="1"/>
  <c r="AS294" i="25" s="1"/>
  <c r="J294" i="25" s="1"/>
  <c r="R187" i="25"/>
  <c r="M187" i="25" s="1"/>
  <c r="N187" i="25" s="1"/>
  <c r="AQ187" i="25" s="1"/>
  <c r="CH187" i="25" s="1"/>
  <c r="AR187" i="25" s="1"/>
  <c r="AT187" i="25" s="1"/>
  <c r="AS187" i="25" s="1"/>
  <c r="J187" i="25" s="1"/>
  <c r="P17" i="25"/>
  <c r="L17" i="25" s="1"/>
  <c r="P274" i="25"/>
  <c r="L274" i="25" s="1"/>
  <c r="N274" i="25" s="1"/>
  <c r="AQ274" i="25" s="1"/>
  <c r="CH274" i="25" s="1"/>
  <c r="AR274" i="25" s="1"/>
  <c r="AT274" i="25" s="1"/>
  <c r="AS274" i="25" s="1"/>
  <c r="J274" i="25" s="1"/>
  <c r="R277" i="25"/>
  <c r="M277" i="25" s="1"/>
  <c r="N277" i="25" s="1"/>
  <c r="AQ277" i="25" s="1"/>
  <c r="CH277" i="25" s="1"/>
  <c r="AR277" i="25" s="1"/>
  <c r="AT277" i="25" s="1"/>
  <c r="AS277" i="25" s="1"/>
  <c r="J277" i="25" s="1"/>
  <c r="P180" i="25"/>
  <c r="L180" i="25" s="1"/>
  <c r="N180" i="25" s="1"/>
  <c r="AQ180" i="25" s="1"/>
  <c r="CH180" i="25" s="1"/>
  <c r="AR180" i="25" s="1"/>
  <c r="AT180" i="25" s="1"/>
  <c r="AS180" i="25" s="1"/>
  <c r="J180" i="25" s="1"/>
  <c r="R5" i="25"/>
  <c r="M5" i="25" s="1"/>
  <c r="N5" i="25" s="1"/>
  <c r="AQ5" i="25" s="1"/>
  <c r="CH5" i="25" s="1"/>
  <c r="AR5" i="25" s="1"/>
  <c r="AT5" i="25" s="1"/>
  <c r="AS5" i="25" s="1"/>
  <c r="J5" i="25" s="1"/>
  <c r="R225" i="25"/>
  <c r="M225" i="25" s="1"/>
  <c r="N225" i="25" s="1"/>
  <c r="AQ225" i="25" s="1"/>
  <c r="CH225" i="25" s="1"/>
  <c r="AR225" i="25" s="1"/>
  <c r="AT225" i="25" s="1"/>
  <c r="AS225" i="25" s="1"/>
  <c r="J225" i="25" s="1"/>
  <c r="P161" i="25"/>
  <c r="L161" i="25" s="1"/>
  <c r="N161" i="25" s="1"/>
  <c r="AQ161" i="25" s="1"/>
  <c r="CH161" i="25" s="1"/>
  <c r="AR161" i="25" s="1"/>
  <c r="AT161" i="25" s="1"/>
  <c r="AS161" i="25" s="1"/>
  <c r="J161" i="25" s="1"/>
  <c r="R170" i="25"/>
  <c r="M170" i="25" s="1"/>
  <c r="R64" i="25"/>
  <c r="M64" i="25" s="1"/>
  <c r="N64" i="25" s="1"/>
  <c r="AQ64" i="25" s="1"/>
  <c r="CH64" i="25" s="1"/>
  <c r="AR64" i="25" s="1"/>
  <c r="AT64" i="25" s="1"/>
  <c r="AS64" i="25" s="1"/>
  <c r="J64" i="25" s="1"/>
  <c r="BA11" i="1"/>
  <c r="P31" i="25"/>
  <c r="L31" i="25" s="1"/>
  <c r="N31" i="25" s="1"/>
  <c r="AQ31" i="25" s="1"/>
  <c r="CH31" i="25" s="1"/>
  <c r="AR31" i="25" s="1"/>
  <c r="AT31" i="25" s="1"/>
  <c r="AS31" i="25" s="1"/>
  <c r="J31" i="25" s="1"/>
  <c r="P266" i="25"/>
  <c r="L266" i="25" s="1"/>
  <c r="N266" i="25" s="1"/>
  <c r="AQ266" i="25" s="1"/>
  <c r="CH266" i="25" s="1"/>
  <c r="AR266" i="25" s="1"/>
  <c r="AT266" i="25" s="1"/>
  <c r="AS266" i="25" s="1"/>
  <c r="J266" i="25" s="1"/>
  <c r="R89" i="25"/>
  <c r="M89" i="25" s="1"/>
  <c r="N89" i="25" s="1"/>
  <c r="AQ89" i="25" s="1"/>
  <c r="CH89" i="25" s="1"/>
  <c r="AR89" i="25" s="1"/>
  <c r="AT89" i="25" s="1"/>
  <c r="AS89" i="25" s="1"/>
  <c r="J89" i="25" s="1"/>
  <c r="P118" i="25"/>
  <c r="L118" i="25" s="1"/>
  <c r="N118" i="25" s="1"/>
  <c r="AQ118" i="25" s="1"/>
  <c r="CH118" i="25" s="1"/>
  <c r="AR118" i="25" s="1"/>
  <c r="AT118" i="25" s="1"/>
  <c r="AS118" i="25" s="1"/>
  <c r="J118" i="25" s="1"/>
  <c r="R201" i="25"/>
  <c r="M201" i="25" s="1"/>
  <c r="N201" i="25" s="1"/>
  <c r="AQ201" i="25" s="1"/>
  <c r="CH201" i="25" s="1"/>
  <c r="AR201" i="25" s="1"/>
  <c r="AT201" i="25" s="1"/>
  <c r="AS201" i="25" s="1"/>
  <c r="J201" i="25" s="1"/>
  <c r="R66" i="25"/>
  <c r="M66" i="25" s="1"/>
  <c r="N66" i="25" s="1"/>
  <c r="AQ66" i="25" s="1"/>
  <c r="CH66" i="25" s="1"/>
  <c r="AR66" i="25" s="1"/>
  <c r="AT66" i="25" s="1"/>
  <c r="AS66" i="25" s="1"/>
  <c r="J66" i="25" s="1"/>
  <c r="P129" i="25"/>
  <c r="L129" i="25" s="1"/>
  <c r="N129" i="25" s="1"/>
  <c r="AQ129" i="25" s="1"/>
  <c r="CH129" i="25" s="1"/>
  <c r="AR129" i="25" s="1"/>
  <c r="AT129" i="25" s="1"/>
  <c r="AS129" i="25" s="1"/>
  <c r="J129" i="25" s="1"/>
  <c r="P150" i="25"/>
  <c r="L150" i="25" s="1"/>
  <c r="N150" i="25" s="1"/>
  <c r="AQ150" i="25" s="1"/>
  <c r="CH150" i="25" s="1"/>
  <c r="AR150" i="25" s="1"/>
  <c r="AT150" i="25" s="1"/>
  <c r="AS150" i="25" s="1"/>
  <c r="J150" i="25" s="1"/>
  <c r="R144" i="25"/>
  <c r="M144" i="25" s="1"/>
  <c r="N144" i="25" s="1"/>
  <c r="AQ144" i="25" s="1"/>
  <c r="CH144" i="25" s="1"/>
  <c r="AR144" i="25" s="1"/>
  <c r="AT144" i="25" s="1"/>
  <c r="AS144" i="25" s="1"/>
  <c r="J144" i="25" s="1"/>
  <c r="R278" i="25"/>
  <c r="M278" i="25" s="1"/>
  <c r="N278" i="25" s="1"/>
  <c r="AQ278" i="25" s="1"/>
  <c r="CH278" i="25" s="1"/>
  <c r="AR278" i="25" s="1"/>
  <c r="AT278" i="25" s="1"/>
  <c r="AS278" i="25" s="1"/>
  <c r="J278" i="25" s="1"/>
  <c r="P197" i="25"/>
  <c r="L197" i="25" s="1"/>
  <c r="N197" i="25" s="1"/>
  <c r="AQ197" i="25" s="1"/>
  <c r="CH197" i="25" s="1"/>
  <c r="AR197" i="25" s="1"/>
  <c r="AT197" i="25" s="1"/>
  <c r="AS197" i="25" s="1"/>
  <c r="J197" i="25" s="1"/>
  <c r="R25" i="25"/>
  <c r="M25" i="25" s="1"/>
  <c r="N25" i="25" s="1"/>
  <c r="AQ25" i="25" s="1"/>
  <c r="CH25" i="25" s="1"/>
  <c r="AR25" i="25" s="1"/>
  <c r="AT25" i="25" s="1"/>
  <c r="AS25" i="25" s="1"/>
  <c r="J25" i="25" s="1"/>
  <c r="P221" i="25"/>
  <c r="L221" i="25" s="1"/>
  <c r="N221" i="25" s="1"/>
  <c r="AQ221" i="25" s="1"/>
  <c r="CH221" i="25" s="1"/>
  <c r="AR221" i="25" s="1"/>
  <c r="AT221" i="25" s="1"/>
  <c r="AS221" i="25" s="1"/>
  <c r="J221" i="25" s="1"/>
  <c r="R39" i="25"/>
  <c r="M39" i="25" s="1"/>
  <c r="N39" i="25" s="1"/>
  <c r="AQ39" i="25" s="1"/>
  <c r="CH39" i="25" s="1"/>
  <c r="AR39" i="25" s="1"/>
  <c r="AT39" i="25" s="1"/>
  <c r="AS39" i="25" s="1"/>
  <c r="J39" i="25" s="1"/>
  <c r="R109" i="25"/>
  <c r="M109" i="25" s="1"/>
  <c r="N109" i="25" s="1"/>
  <c r="AQ109" i="25" s="1"/>
  <c r="CH109" i="25" s="1"/>
  <c r="AR109" i="25" s="1"/>
  <c r="AT109" i="25" s="1"/>
  <c r="AS109" i="25" s="1"/>
  <c r="J109" i="25" s="1"/>
  <c r="P55" i="25"/>
  <c r="L55" i="25" s="1"/>
  <c r="N55" i="25" s="1"/>
  <c r="AQ55" i="25" s="1"/>
  <c r="CH55" i="25" s="1"/>
  <c r="AR55" i="25" s="1"/>
  <c r="AT55" i="25" s="1"/>
  <c r="AS55" i="25" s="1"/>
  <c r="J55" i="25" s="1"/>
  <c r="P214" i="25"/>
  <c r="L214" i="25" s="1"/>
  <c r="N214" i="25" s="1"/>
  <c r="AQ214" i="25" s="1"/>
  <c r="CH214" i="25" s="1"/>
  <c r="AR214" i="25" s="1"/>
  <c r="AT214" i="25" s="1"/>
  <c r="AS214" i="25" s="1"/>
  <c r="J214" i="25" s="1"/>
  <c r="R121" i="25"/>
  <c r="M121" i="25" s="1"/>
  <c r="N121" i="25" s="1"/>
  <c r="AQ121" i="25" s="1"/>
  <c r="CH121" i="25" s="1"/>
  <c r="AR121" i="25" s="1"/>
  <c r="AT121" i="25" s="1"/>
  <c r="AS121" i="25" s="1"/>
  <c r="P235" i="25"/>
  <c r="L235" i="25" s="1"/>
  <c r="N235" i="25" s="1"/>
  <c r="AQ235" i="25" s="1"/>
  <c r="CH235" i="25" s="1"/>
  <c r="AR235" i="25" s="1"/>
  <c r="AT235" i="25" s="1"/>
  <c r="AS235" i="25" s="1"/>
  <c r="J235" i="25" s="1"/>
  <c r="P99" i="25"/>
  <c r="L99" i="25" s="1"/>
  <c r="N99" i="25" s="1"/>
  <c r="AQ99" i="25" s="1"/>
  <c r="CH99" i="25" s="1"/>
  <c r="AR99" i="25" s="1"/>
  <c r="AT99" i="25" s="1"/>
  <c r="AS99" i="25" s="1"/>
  <c r="J99" i="25" s="1"/>
  <c r="R283" i="25"/>
  <c r="M283" i="25" s="1"/>
  <c r="N283" i="25" s="1"/>
  <c r="AQ283" i="25" s="1"/>
  <c r="CH283" i="25" s="1"/>
  <c r="AR283" i="25" s="1"/>
  <c r="AT283" i="25" s="1"/>
  <c r="AS283" i="25" s="1"/>
  <c r="J283" i="25" s="1"/>
  <c r="R305" i="25"/>
  <c r="M305" i="25" s="1"/>
  <c r="N305" i="25" s="1"/>
  <c r="AQ305" i="25" s="1"/>
  <c r="CH305" i="25" s="1"/>
  <c r="AR305" i="25" s="1"/>
  <c r="AT305" i="25" s="1"/>
  <c r="AS305" i="25" s="1"/>
  <c r="J305" i="25" s="1"/>
  <c r="Q329" i="6"/>
  <c r="CJ329" i="2"/>
  <c r="CI329" i="2"/>
  <c r="R329" i="7"/>
  <c r="H432" i="17" s="1"/>
  <c r="AV5" i="23"/>
  <c r="AU26" i="23"/>
  <c r="AU27" i="23"/>
  <c r="V332" i="7"/>
  <c r="P332" i="6" s="1"/>
  <c r="AV332" i="2" s="1"/>
  <c r="T332" i="7" s="1"/>
  <c r="U332" i="7"/>
  <c r="CI335" i="2"/>
  <c r="R335" i="7"/>
  <c r="H438" i="17" s="1"/>
  <c r="CJ335" i="2"/>
  <c r="Q335" i="6"/>
  <c r="R332" i="7"/>
  <c r="H435" i="17" s="1"/>
  <c r="CJ332" i="2"/>
  <c r="CI332" i="2"/>
  <c r="Q332" i="6"/>
  <c r="U333" i="7"/>
  <c r="V333" i="7"/>
  <c r="P333" i="6" s="1"/>
  <c r="AV333" i="2" s="1"/>
  <c r="T333" i="7" s="1"/>
  <c r="P335" i="6"/>
  <c r="AV335" i="2" s="1"/>
  <c r="T335" i="7" s="1"/>
  <c r="W347" i="7"/>
  <c r="J450" i="17" s="1"/>
  <c r="CF347" i="2"/>
  <c r="AT347" i="2"/>
  <c r="AW347" i="2"/>
  <c r="G347" i="7" s="1"/>
  <c r="U330" i="7"/>
  <c r="V330" i="7"/>
  <c r="P330" i="6" s="1"/>
  <c r="AV330" i="2" s="1"/>
  <c r="T330" i="7" s="1"/>
  <c r="Q331" i="6"/>
  <c r="CI331" i="2"/>
  <c r="CJ331" i="2"/>
  <c r="R331" i="7"/>
  <c r="H434" i="17" s="1"/>
  <c r="AW346" i="2"/>
  <c r="G346" i="7" s="1"/>
  <c r="CF346" i="2"/>
  <c r="W346" i="7"/>
  <c r="J449" i="17" s="1"/>
  <c r="AT346" i="2"/>
  <c r="CI330" i="2"/>
  <c r="CJ330" i="2"/>
  <c r="R330" i="7"/>
  <c r="H433" i="17" s="1"/>
  <c r="Q330" i="6"/>
  <c r="V331" i="7"/>
  <c r="P331" i="6" s="1"/>
  <c r="AV331" i="2" s="1"/>
  <c r="T331" i="7" s="1"/>
  <c r="U331" i="7"/>
  <c r="CR324" i="2"/>
  <c r="CX324" i="2"/>
  <c r="CZ324" i="2"/>
  <c r="CP324" i="2"/>
  <c r="CL324" i="2"/>
  <c r="CT324" i="2"/>
  <c r="CN324" i="2"/>
  <c r="CV324" i="2"/>
  <c r="CS324" i="2"/>
  <c r="CQ324" i="2"/>
  <c r="CO324" i="2"/>
  <c r="CK324" i="2"/>
  <c r="CY324" i="2"/>
  <c r="CW324" i="2"/>
  <c r="CU324" i="2"/>
  <c r="CM324" i="2"/>
  <c r="AX3" i="23"/>
  <c r="AV3" i="1" l="1"/>
  <c r="AU26" i="1"/>
  <c r="AV3" i="21"/>
  <c r="AU26" i="21"/>
  <c r="CX326" i="2"/>
  <c r="CR326" i="2"/>
  <c r="CN326" i="2"/>
  <c r="CV326" i="2"/>
  <c r="CL326" i="2"/>
  <c r="CT326" i="2"/>
  <c r="CZ326" i="2"/>
  <c r="AY336" i="2"/>
  <c r="H336" i="7" s="1"/>
  <c r="CG336" i="2"/>
  <c r="AS336" i="2"/>
  <c r="X336" i="7"/>
  <c r="K439" i="17" s="1"/>
  <c r="AY339" i="2"/>
  <c r="H339" i="7" s="1"/>
  <c r="AS339" i="2"/>
  <c r="CG339" i="2"/>
  <c r="X339" i="7"/>
  <c r="K442" i="17" s="1"/>
  <c r="CY326" i="2"/>
  <c r="CK326" i="2"/>
  <c r="CS326" i="2"/>
  <c r="CM326" i="2"/>
  <c r="CQ326" i="2"/>
  <c r="CW326" i="2"/>
  <c r="CP326" i="2"/>
  <c r="DR339" i="2"/>
  <c r="DS339" i="2"/>
  <c r="CA339" i="2" s="1"/>
  <c r="P339" i="7" s="1"/>
  <c r="CU326" i="2"/>
  <c r="U325" i="7"/>
  <c r="V325" i="7"/>
  <c r="P325" i="6" s="1"/>
  <c r="AV325" i="2" s="1"/>
  <c r="T325" i="7" s="1"/>
  <c r="R325" i="7"/>
  <c r="H428" i="17" s="1"/>
  <c r="CI325" i="2"/>
  <c r="CJ325" i="2"/>
  <c r="Q325" i="6"/>
  <c r="AY337" i="2"/>
  <c r="H337" i="7" s="1"/>
  <c r="X337" i="7"/>
  <c r="K440" i="17" s="1"/>
  <c r="CG337" i="2"/>
  <c r="AS337" i="2"/>
  <c r="DR337" i="2"/>
  <c r="DS337" i="2"/>
  <c r="CA337" i="2" s="1"/>
  <c r="CO326" i="2"/>
  <c r="AS340" i="2"/>
  <c r="AY340" i="2"/>
  <c r="H340" i="7" s="1"/>
  <c r="X340" i="7"/>
  <c r="K443" i="17" s="1"/>
  <c r="CG340" i="2"/>
  <c r="DR340" i="2"/>
  <c r="DS340" i="2"/>
  <c r="CA340" i="2" s="1"/>
  <c r="P340" i="7" s="1"/>
  <c r="CY327" i="2"/>
  <c r="CS327" i="2"/>
  <c r="CK327" i="2"/>
  <c r="CW327" i="2"/>
  <c r="CQ327" i="2"/>
  <c r="CO327" i="2"/>
  <c r="CU327" i="2"/>
  <c r="CM327" i="2"/>
  <c r="CG338" i="2"/>
  <c r="AS338" i="2"/>
  <c r="AY338" i="2"/>
  <c r="H338" i="7" s="1"/>
  <c r="X338" i="7"/>
  <c r="K441" i="17" s="1"/>
  <c r="DR338" i="2"/>
  <c r="DS338" i="2"/>
  <c r="CA338" i="2" s="1"/>
  <c r="P338" i="7" s="1"/>
  <c r="DS336" i="2"/>
  <c r="CA336" i="2" s="1"/>
  <c r="P336" i="7" s="1"/>
  <c r="DR336" i="2"/>
  <c r="CZ327" i="2"/>
  <c r="CL327" i="2"/>
  <c r="CN327" i="2"/>
  <c r="CX327" i="2"/>
  <c r="CR327" i="2"/>
  <c r="CT327" i="2"/>
  <c r="CP327" i="2"/>
  <c r="CV327" i="2"/>
  <c r="CO330" i="2"/>
  <c r="CW330" i="2"/>
  <c r="CY330" i="2"/>
  <c r="CS330" i="2"/>
  <c r="CU330" i="2"/>
  <c r="CM330" i="2"/>
  <c r="CK330" i="2"/>
  <c r="CQ330" i="2"/>
  <c r="CX332" i="2"/>
  <c r="CL332" i="2"/>
  <c r="CR332" i="2"/>
  <c r="CT332" i="2"/>
  <c r="CV332" i="2"/>
  <c r="CN332" i="2"/>
  <c r="CZ332" i="2"/>
  <c r="CP332" i="2"/>
  <c r="BJ214" i="25"/>
  <c r="DH214" i="25"/>
  <c r="BK214" i="25"/>
  <c r="DE214" i="25"/>
  <c r="BI214" i="25"/>
  <c r="DF214" i="25"/>
  <c r="DI214" i="25"/>
  <c r="DD214" i="25"/>
  <c r="DG214" i="25"/>
  <c r="BK161" i="25"/>
  <c r="DD161" i="25"/>
  <c r="DF161" i="25"/>
  <c r="BI161" i="25"/>
  <c r="DH161" i="25"/>
  <c r="DI161" i="25"/>
  <c r="BJ161" i="25"/>
  <c r="DE161" i="25"/>
  <c r="DG161" i="25"/>
  <c r="DS345" i="2"/>
  <c r="CA345" i="2" s="1"/>
  <c r="P345" i="7" s="1"/>
  <c r="DR345" i="2"/>
  <c r="AS346" i="2"/>
  <c r="AY346" i="2"/>
  <c r="H346" i="7" s="1"/>
  <c r="X346" i="7"/>
  <c r="K449" i="17" s="1"/>
  <c r="CG346" i="2"/>
  <c r="DD55" i="25"/>
  <c r="DF55" i="25"/>
  <c r="BK55" i="25"/>
  <c r="DH55" i="25"/>
  <c r="BJ55" i="25"/>
  <c r="DI55" i="25"/>
  <c r="BI55" i="25"/>
  <c r="DG55" i="25"/>
  <c r="DE55" i="25"/>
  <c r="BI225" i="25"/>
  <c r="DE225" i="25"/>
  <c r="BK225" i="25"/>
  <c r="DI225" i="25"/>
  <c r="BJ225" i="25"/>
  <c r="DH225" i="25"/>
  <c r="DD225" i="25"/>
  <c r="DG225" i="25"/>
  <c r="DF225" i="25"/>
  <c r="DF109" i="25"/>
  <c r="DG109" i="25"/>
  <c r="BK109" i="25"/>
  <c r="DH109" i="25"/>
  <c r="DD109" i="25"/>
  <c r="DE109" i="25"/>
  <c r="DI109" i="25"/>
  <c r="BI109" i="25"/>
  <c r="BJ109" i="25"/>
  <c r="BJ5" i="25"/>
  <c r="DE5" i="25"/>
  <c r="DD5" i="25"/>
  <c r="DH5" i="25"/>
  <c r="DG5" i="25"/>
  <c r="BI5" i="25"/>
  <c r="BK5" i="25"/>
  <c r="DF5" i="25"/>
  <c r="DI5" i="25"/>
  <c r="DR346" i="2"/>
  <c r="DS346" i="2"/>
  <c r="CA346" i="2" s="1"/>
  <c r="P346" i="7" s="1"/>
  <c r="CP335" i="2"/>
  <c r="CR335" i="2"/>
  <c r="CN335" i="2"/>
  <c r="CZ335" i="2"/>
  <c r="CL335" i="2"/>
  <c r="CT335" i="2"/>
  <c r="CX335" i="2"/>
  <c r="CV335" i="2"/>
  <c r="DF39" i="25"/>
  <c r="DD39" i="25"/>
  <c r="BJ39" i="25"/>
  <c r="BI39" i="25"/>
  <c r="DG39" i="25"/>
  <c r="BK39" i="25"/>
  <c r="DI39" i="25"/>
  <c r="DH39" i="25"/>
  <c r="DE39" i="25"/>
  <c r="DI180" i="25"/>
  <c r="DE180" i="25"/>
  <c r="DH180" i="25"/>
  <c r="BI180" i="25"/>
  <c r="DF180" i="25"/>
  <c r="BJ180" i="25"/>
  <c r="DD180" i="25"/>
  <c r="DG180" i="25"/>
  <c r="BK180" i="25"/>
  <c r="BJ221" i="25"/>
  <c r="DG221" i="25"/>
  <c r="DD221" i="25"/>
  <c r="DE221" i="25"/>
  <c r="DF221" i="25"/>
  <c r="DH221" i="25"/>
  <c r="BK221" i="25"/>
  <c r="BI221" i="25"/>
  <c r="DI221" i="25"/>
  <c r="BI277" i="25"/>
  <c r="BJ277" i="25"/>
  <c r="DG277" i="25"/>
  <c r="DI277" i="25"/>
  <c r="DH277" i="25"/>
  <c r="DE277" i="25"/>
  <c r="DF277" i="25"/>
  <c r="BK277" i="25"/>
  <c r="DD277" i="25"/>
  <c r="CY335" i="2"/>
  <c r="CU335" i="2"/>
  <c r="CQ335" i="2"/>
  <c r="CK335" i="2"/>
  <c r="CS335" i="2"/>
  <c r="CO335" i="2"/>
  <c r="CW335" i="2"/>
  <c r="CM335" i="2"/>
  <c r="BJ25" i="25"/>
  <c r="DF25" i="25"/>
  <c r="BK25" i="25"/>
  <c r="DH25" i="25"/>
  <c r="DI25" i="25"/>
  <c r="DG25" i="25"/>
  <c r="DE25" i="25"/>
  <c r="DD25" i="25"/>
  <c r="BI25" i="25"/>
  <c r="BJ274" i="25"/>
  <c r="DE274" i="25"/>
  <c r="BI274" i="25"/>
  <c r="DD274" i="25"/>
  <c r="DF274" i="25"/>
  <c r="BK274" i="25"/>
  <c r="DG274" i="25"/>
  <c r="DI274" i="25"/>
  <c r="DH274" i="25"/>
  <c r="DR341" i="2"/>
  <c r="DS341" i="2"/>
  <c r="CA341" i="2" s="1"/>
  <c r="P341" i="7" s="1"/>
  <c r="CR331" i="2"/>
  <c r="CX331" i="2"/>
  <c r="CV331" i="2"/>
  <c r="CN331" i="2"/>
  <c r="CZ331" i="2"/>
  <c r="CP331" i="2"/>
  <c r="CT331" i="2"/>
  <c r="CL331" i="2"/>
  <c r="DE197" i="25"/>
  <c r="DD197" i="25"/>
  <c r="BI197" i="25"/>
  <c r="BJ197" i="25"/>
  <c r="DI197" i="25"/>
  <c r="DH197" i="25"/>
  <c r="DG197" i="25"/>
  <c r="DF197" i="25"/>
  <c r="BK197" i="25"/>
  <c r="AS341" i="2"/>
  <c r="X341" i="7"/>
  <c r="K444" i="17" s="1"/>
  <c r="CG341" i="2"/>
  <c r="AY341" i="2"/>
  <c r="H341" i="7" s="1"/>
  <c r="CY331" i="2"/>
  <c r="CK331" i="2"/>
  <c r="CU331" i="2"/>
  <c r="CO331" i="2"/>
  <c r="CW331" i="2"/>
  <c r="CM331" i="2"/>
  <c r="CQ331" i="2"/>
  <c r="CS331" i="2"/>
  <c r="BJ278" i="25"/>
  <c r="DG278" i="25"/>
  <c r="BK278" i="25"/>
  <c r="DH278" i="25"/>
  <c r="DI278" i="25"/>
  <c r="DF278" i="25"/>
  <c r="DD278" i="25"/>
  <c r="DE278" i="25"/>
  <c r="BI278" i="25"/>
  <c r="DH187" i="25"/>
  <c r="DG187" i="25"/>
  <c r="DF187" i="25"/>
  <c r="BJ187" i="25"/>
  <c r="DD187" i="25"/>
  <c r="BI187" i="25"/>
  <c r="DE187" i="25"/>
  <c r="DI187" i="25"/>
  <c r="BK187" i="25"/>
  <c r="DG144" i="25"/>
  <c r="BJ144" i="25"/>
  <c r="DI144" i="25"/>
  <c r="DD144" i="25"/>
  <c r="DH144" i="25"/>
  <c r="BI144" i="25"/>
  <c r="DE144" i="25"/>
  <c r="BK144" i="25"/>
  <c r="DF144" i="25"/>
  <c r="DD294" i="25"/>
  <c r="DE294" i="25"/>
  <c r="BJ294" i="25"/>
  <c r="DF294" i="25"/>
  <c r="DH294" i="25"/>
  <c r="BI294" i="25"/>
  <c r="DI294" i="25"/>
  <c r="DG294" i="25"/>
  <c r="BK294" i="25"/>
  <c r="DS344" i="2"/>
  <c r="CA344" i="2" s="1"/>
  <c r="P344" i="7" s="1"/>
  <c r="DR344" i="2"/>
  <c r="BK150" i="25"/>
  <c r="DF150" i="25"/>
  <c r="DE150" i="25"/>
  <c r="DI150" i="25"/>
  <c r="DD150" i="25"/>
  <c r="DH150" i="25"/>
  <c r="DG150" i="25"/>
  <c r="BJ150" i="25"/>
  <c r="BI150" i="25"/>
  <c r="AW5" i="23"/>
  <c r="AV27" i="23"/>
  <c r="AV26" i="23"/>
  <c r="DE129" i="25"/>
  <c r="DI129" i="25"/>
  <c r="DG129" i="25"/>
  <c r="DF129" i="25"/>
  <c r="DD129" i="25"/>
  <c r="BJ129" i="25"/>
  <c r="BI129" i="25"/>
  <c r="BK129" i="25"/>
  <c r="DH129" i="25"/>
  <c r="AY344" i="2"/>
  <c r="H344" i="7" s="1"/>
  <c r="CG344" i="2"/>
  <c r="X344" i="7"/>
  <c r="K447" i="17" s="1"/>
  <c r="AS344" i="2"/>
  <c r="DI66" i="25"/>
  <c r="DG66" i="25"/>
  <c r="DD66" i="25"/>
  <c r="BI66" i="25"/>
  <c r="BK66" i="25"/>
  <c r="BJ66" i="25"/>
  <c r="DE66" i="25"/>
  <c r="DF66" i="25"/>
  <c r="DH66" i="25"/>
  <c r="DR343" i="2"/>
  <c r="DS343" i="2"/>
  <c r="CA343" i="2" s="1"/>
  <c r="P343" i="7" s="1"/>
  <c r="X347" i="7"/>
  <c r="K450" i="17" s="1"/>
  <c r="CG347" i="2"/>
  <c r="AS347" i="2"/>
  <c r="AY347" i="2"/>
  <c r="H347" i="7" s="1"/>
  <c r="CY329" i="2"/>
  <c r="CK329" i="2"/>
  <c r="CU329" i="2"/>
  <c r="CO329" i="2"/>
  <c r="CW329" i="2"/>
  <c r="CS329" i="2"/>
  <c r="CQ329" i="2"/>
  <c r="CM329" i="2"/>
  <c r="DI201" i="25"/>
  <c r="BI201" i="25"/>
  <c r="BK201" i="25"/>
  <c r="BJ201" i="25"/>
  <c r="DF201" i="25"/>
  <c r="DE201" i="25"/>
  <c r="DD201" i="25"/>
  <c r="DG201" i="25"/>
  <c r="DH201" i="25"/>
  <c r="DS347" i="2"/>
  <c r="CA347" i="2" s="1"/>
  <c r="P347" i="7" s="1"/>
  <c r="DR347" i="2"/>
  <c r="CV329" i="2"/>
  <c r="CN329" i="2"/>
  <c r="CT329" i="2"/>
  <c r="CR329" i="2"/>
  <c r="CX329" i="2"/>
  <c r="CZ329" i="2"/>
  <c r="CL329" i="2"/>
  <c r="CP329" i="2"/>
  <c r="BI118" i="25"/>
  <c r="BK118" i="25"/>
  <c r="DE118" i="25"/>
  <c r="BJ118" i="25"/>
  <c r="DI118" i="25"/>
  <c r="DF118" i="25"/>
  <c r="DD118" i="25"/>
  <c r="DG118" i="25"/>
  <c r="DH118" i="25"/>
  <c r="CQ333" i="2"/>
  <c r="CO333" i="2"/>
  <c r="CK333" i="2"/>
  <c r="CU333" i="2"/>
  <c r="CM333" i="2"/>
  <c r="CS333" i="2"/>
  <c r="CW333" i="2"/>
  <c r="CY333" i="2"/>
  <c r="DG89" i="25"/>
  <c r="DF89" i="25"/>
  <c r="DI89" i="25"/>
  <c r="BI89" i="25"/>
  <c r="BK89" i="25"/>
  <c r="DD89" i="25"/>
  <c r="DE89" i="25"/>
  <c r="BJ89" i="25"/>
  <c r="DH89" i="25"/>
  <c r="CL333" i="2"/>
  <c r="CZ333" i="2"/>
  <c r="CP333" i="2"/>
  <c r="CX333" i="2"/>
  <c r="CN333" i="2"/>
  <c r="CT333" i="2"/>
  <c r="CV333" i="2"/>
  <c r="CG343" i="2"/>
  <c r="AS343" i="2"/>
  <c r="X343" i="7"/>
  <c r="K446" i="17" s="1"/>
  <c r="AY343" i="2"/>
  <c r="H343" i="7" s="1"/>
  <c r="BK305" i="25"/>
  <c r="DI305" i="25"/>
  <c r="BJ305" i="25"/>
  <c r="DF305" i="25"/>
  <c r="DH305" i="25"/>
  <c r="BI305" i="25"/>
  <c r="DE305" i="25"/>
  <c r="DG305" i="25"/>
  <c r="DD305" i="25"/>
  <c r="BJ266" i="25"/>
  <c r="DI266" i="25"/>
  <c r="BI266" i="25"/>
  <c r="DH266" i="25"/>
  <c r="DE266" i="25"/>
  <c r="BK266" i="25"/>
  <c r="DF266" i="25"/>
  <c r="DG266" i="25"/>
  <c r="DD266" i="25"/>
  <c r="DS342" i="2"/>
  <c r="CA342" i="2" s="1"/>
  <c r="P342" i="7" s="1"/>
  <c r="DR342" i="2"/>
  <c r="DD283" i="25"/>
  <c r="BI283" i="25"/>
  <c r="DF283" i="25"/>
  <c r="BK283" i="25"/>
  <c r="BJ283" i="25"/>
  <c r="DI283" i="25"/>
  <c r="DH283" i="25"/>
  <c r="DG283" i="25"/>
  <c r="DE283" i="25"/>
  <c r="DF31" i="25"/>
  <c r="DD31" i="25"/>
  <c r="BJ31" i="25"/>
  <c r="DG31" i="25"/>
  <c r="BK31" i="25"/>
  <c r="BI31" i="25"/>
  <c r="DH31" i="25"/>
  <c r="DI31" i="25"/>
  <c r="DE31" i="25"/>
  <c r="BI99" i="25"/>
  <c r="DG99" i="25"/>
  <c r="DD99" i="25"/>
  <c r="DH99" i="25"/>
  <c r="DF99" i="25"/>
  <c r="BK99" i="25"/>
  <c r="BJ99" i="25"/>
  <c r="DI99" i="25"/>
  <c r="DE99" i="25"/>
  <c r="X342" i="7"/>
  <c r="K445" i="17" s="1"/>
  <c r="CG342" i="2"/>
  <c r="AY342" i="2"/>
  <c r="H342" i="7" s="1"/>
  <c r="AS342" i="2"/>
  <c r="DI235" i="25"/>
  <c r="DF235" i="25"/>
  <c r="DD235" i="25"/>
  <c r="DE235" i="25"/>
  <c r="BJ235" i="25"/>
  <c r="DH235" i="25"/>
  <c r="DG235" i="25"/>
  <c r="BK235" i="25"/>
  <c r="BI235" i="25"/>
  <c r="BJ64" i="25"/>
  <c r="DH64" i="25"/>
  <c r="DI64" i="25"/>
  <c r="DD64" i="25"/>
  <c r="DG64" i="25"/>
  <c r="BI64" i="25"/>
  <c r="DE64" i="25"/>
  <c r="DF64" i="25"/>
  <c r="BK64" i="25"/>
  <c r="CV330" i="2"/>
  <c r="CP330" i="2"/>
  <c r="CN330" i="2"/>
  <c r="CX330" i="2"/>
  <c r="CT330" i="2"/>
  <c r="CL330" i="2"/>
  <c r="CR330" i="2"/>
  <c r="CZ330" i="2"/>
  <c r="CO332" i="2"/>
  <c r="CS332" i="2"/>
  <c r="CQ332" i="2"/>
  <c r="CM332" i="2"/>
  <c r="CY332" i="2"/>
  <c r="CK332" i="2"/>
  <c r="CW332" i="2"/>
  <c r="CU332" i="2"/>
  <c r="AS345" i="2"/>
  <c r="AY345" i="2"/>
  <c r="H345" i="7" s="1"/>
  <c r="X345" i="7"/>
  <c r="K448" i="17" s="1"/>
  <c r="CG345" i="2"/>
  <c r="AY3" i="23"/>
  <c r="AW3" i="21" l="1"/>
  <c r="AV26" i="21"/>
  <c r="AW3" i="1"/>
  <c r="AV26" i="1"/>
  <c r="BO340" i="2"/>
  <c r="BU340" i="2" s="1"/>
  <c r="BP340" i="2"/>
  <c r="BV340" i="2" s="1"/>
  <c r="AX340" i="2"/>
  <c r="G340" i="27" s="1"/>
  <c r="BQ340" i="2"/>
  <c r="BW340" i="2" s="1"/>
  <c r="H340" i="27"/>
  <c r="L340" i="27" s="1"/>
  <c r="M340" i="27" s="1"/>
  <c r="P337" i="7"/>
  <c r="H337" i="27"/>
  <c r="L337" i="27" s="1"/>
  <c r="M337" i="27" s="1"/>
  <c r="AX337" i="2"/>
  <c r="G337" i="27" s="1"/>
  <c r="BQ337" i="2"/>
  <c r="BW337" i="2" s="1"/>
  <c r="BO337" i="2"/>
  <c r="BU337" i="2" s="1"/>
  <c r="BP337" i="2"/>
  <c r="BV337" i="2" s="1"/>
  <c r="BQ338" i="2"/>
  <c r="BW338" i="2" s="1"/>
  <c r="H338" i="27"/>
  <c r="L338" i="27" s="1"/>
  <c r="M338" i="27" s="1"/>
  <c r="AX338" i="2"/>
  <c r="G338" i="27" s="1"/>
  <c r="BO338" i="2"/>
  <c r="BU338" i="2" s="1"/>
  <c r="BP338" i="2"/>
  <c r="BV338" i="2" s="1"/>
  <c r="DQ337" i="2"/>
  <c r="DT337" i="2"/>
  <c r="CB337" i="2" s="1"/>
  <c r="O337" i="7"/>
  <c r="F440" i="17" s="1"/>
  <c r="O339" i="7"/>
  <c r="F442" i="17" s="1"/>
  <c r="DQ339" i="2"/>
  <c r="DT339" i="2"/>
  <c r="CB339" i="2" s="1"/>
  <c r="DT338" i="2"/>
  <c r="CB338" i="2" s="1"/>
  <c r="O338" i="7"/>
  <c r="F441" i="17" s="1"/>
  <c r="DQ338" i="2"/>
  <c r="AX339" i="2"/>
  <c r="G339" i="27" s="1"/>
  <c r="BQ339" i="2"/>
  <c r="BW339" i="2" s="1"/>
  <c r="H339" i="27"/>
  <c r="L339" i="27" s="1"/>
  <c r="M339" i="27" s="1"/>
  <c r="BP339" i="2"/>
  <c r="BV339" i="2" s="1"/>
  <c r="BO339" i="2"/>
  <c r="BU339" i="2" s="1"/>
  <c r="CR325" i="2"/>
  <c r="CL325" i="2"/>
  <c r="CV325" i="2"/>
  <c r="CX325" i="2"/>
  <c r="CZ325" i="2"/>
  <c r="CP325" i="2"/>
  <c r="CT325" i="2"/>
  <c r="CN325" i="2"/>
  <c r="BP336" i="2"/>
  <c r="BV336" i="2" s="1"/>
  <c r="BO336" i="2"/>
  <c r="BU336" i="2" s="1"/>
  <c r="AX336" i="2"/>
  <c r="G336" i="27" s="1"/>
  <c r="H336" i="27"/>
  <c r="L336" i="27" s="1"/>
  <c r="M336" i="27" s="1"/>
  <c r="BQ336" i="2"/>
  <c r="BW336" i="2" s="1"/>
  <c r="CM325" i="2"/>
  <c r="CU325" i="2"/>
  <c r="CQ325" i="2"/>
  <c r="CO325" i="2"/>
  <c r="CW325" i="2"/>
  <c r="CK325" i="2"/>
  <c r="CS325" i="2"/>
  <c r="CY325" i="2"/>
  <c r="DQ336" i="2"/>
  <c r="DT336" i="2"/>
  <c r="CB336" i="2" s="1"/>
  <c r="O336" i="7"/>
  <c r="F439" i="17" s="1"/>
  <c r="O340" i="7"/>
  <c r="F443" i="17" s="1"/>
  <c r="DQ340" i="2"/>
  <c r="DT340" i="2"/>
  <c r="CB340" i="2" s="1"/>
  <c r="O346" i="7"/>
  <c r="F449" i="17" s="1"/>
  <c r="DQ346" i="2"/>
  <c r="DT346" i="2"/>
  <c r="CB346" i="2" s="1"/>
  <c r="O342" i="7"/>
  <c r="F445" i="17" s="1"/>
  <c r="DT342" i="2"/>
  <c r="CB342" i="2" s="1"/>
  <c r="CD342" i="2" s="1"/>
  <c r="DQ342" i="2"/>
  <c r="DQ341" i="2"/>
  <c r="O341" i="7"/>
  <c r="F444" i="17" s="1"/>
  <c r="DT341" i="2"/>
  <c r="CB341" i="2" s="1"/>
  <c r="BP341" i="2"/>
  <c r="BV341" i="2" s="1"/>
  <c r="BQ341" i="2"/>
  <c r="BW341" i="2" s="1"/>
  <c r="AX341" i="2"/>
  <c r="G341" i="27" s="1"/>
  <c r="H341" i="27"/>
  <c r="L341" i="27" s="1"/>
  <c r="M341" i="27" s="1"/>
  <c r="BO341" i="2"/>
  <c r="BU341" i="2" s="1"/>
  <c r="AX346" i="2"/>
  <c r="G346" i="27" s="1"/>
  <c r="BQ346" i="2"/>
  <c r="BW346" i="2" s="1"/>
  <c r="H346" i="27"/>
  <c r="L346" i="27" s="1"/>
  <c r="M346" i="27" s="1"/>
  <c r="BP346" i="2"/>
  <c r="BV346" i="2" s="1"/>
  <c r="BO346" i="2"/>
  <c r="BU346" i="2" s="1"/>
  <c r="AX5" i="23"/>
  <c r="AW27" i="23"/>
  <c r="AW26" i="23"/>
  <c r="BQ344" i="2"/>
  <c r="BW344" i="2" s="1"/>
  <c r="BP344" i="2"/>
  <c r="BV344" i="2" s="1"/>
  <c r="BO344" i="2"/>
  <c r="BU344" i="2" s="1"/>
  <c r="AX344" i="2"/>
  <c r="G344" i="27" s="1"/>
  <c r="H344" i="27"/>
  <c r="L344" i="27" s="1"/>
  <c r="M344" i="27" s="1"/>
  <c r="DT344" i="2"/>
  <c r="CB344" i="2" s="1"/>
  <c r="O344" i="7"/>
  <c r="F447" i="17" s="1"/>
  <c r="DQ344" i="2"/>
  <c r="O345" i="7"/>
  <c r="F448" i="17" s="1"/>
  <c r="DQ345" i="2"/>
  <c r="DT345" i="2"/>
  <c r="CB345" i="2" s="1"/>
  <c r="AX343" i="2"/>
  <c r="G343" i="27" s="1"/>
  <c r="BQ343" i="2"/>
  <c r="BW343" i="2" s="1"/>
  <c r="BP343" i="2"/>
  <c r="BV343" i="2" s="1"/>
  <c r="BO343" i="2"/>
  <c r="BU343" i="2" s="1"/>
  <c r="H343" i="27"/>
  <c r="L343" i="27" s="1"/>
  <c r="M343" i="27" s="1"/>
  <c r="DT343" i="2"/>
  <c r="CB343" i="2" s="1"/>
  <c r="DQ343" i="2"/>
  <c r="O343" i="7"/>
  <c r="F446" i="17" s="1"/>
  <c r="BQ345" i="2"/>
  <c r="BW345" i="2" s="1"/>
  <c r="H345" i="27"/>
  <c r="L345" i="27" s="1"/>
  <c r="M345" i="27" s="1"/>
  <c r="BO345" i="2"/>
  <c r="BU345" i="2" s="1"/>
  <c r="BP345" i="2"/>
  <c r="BV345" i="2" s="1"/>
  <c r="AX345" i="2"/>
  <c r="G345" i="27" s="1"/>
  <c r="BQ347" i="2"/>
  <c r="BW347" i="2" s="1"/>
  <c r="AX347" i="2"/>
  <c r="G347" i="27" s="1"/>
  <c r="BP347" i="2"/>
  <c r="BV347" i="2" s="1"/>
  <c r="H347" i="27"/>
  <c r="L347" i="27" s="1"/>
  <c r="M347" i="27" s="1"/>
  <c r="BO347" i="2"/>
  <c r="BU347" i="2" s="1"/>
  <c r="DQ347" i="2"/>
  <c r="DT347" i="2"/>
  <c r="CB347" i="2" s="1"/>
  <c r="O347" i="7"/>
  <c r="F450" i="17" s="1"/>
  <c r="H342" i="27"/>
  <c r="L342" i="27" s="1"/>
  <c r="M342" i="27" s="1"/>
  <c r="O342" i="6" s="1"/>
  <c r="BP342" i="2"/>
  <c r="BV342" i="2" s="1"/>
  <c r="AX342" i="2"/>
  <c r="G342" i="27" s="1"/>
  <c r="BO342" i="2"/>
  <c r="BU342" i="2" s="1"/>
  <c r="BQ342" i="2"/>
  <c r="BW342" i="2" s="1"/>
  <c r="AX3" i="1" l="1"/>
  <c r="AW26" i="1"/>
  <c r="AX3" i="21"/>
  <c r="AW26" i="21"/>
  <c r="DO349" i="2"/>
  <c r="DN349" i="2" s="1"/>
  <c r="DU349" i="2" s="1"/>
  <c r="CH349" i="2" s="1"/>
  <c r="AR349" i="2" s="1"/>
  <c r="DO350" i="2"/>
  <c r="DN350" i="2" s="1"/>
  <c r="DU350" i="2" s="1"/>
  <c r="CH350" i="2" s="1"/>
  <c r="AR350" i="2" s="1"/>
  <c r="DO351" i="2"/>
  <c r="DN351" i="2" s="1"/>
  <c r="DU351" i="2" s="1"/>
  <c r="CH351" i="2" s="1"/>
  <c r="AR351" i="2" s="1"/>
  <c r="DO348" i="2"/>
  <c r="DN348" i="2" s="1"/>
  <c r="DU348" i="2" s="1"/>
  <c r="CH348" i="2" s="1"/>
  <c r="AR348" i="2" s="1"/>
  <c r="DO352" i="2"/>
  <c r="DN352" i="2" s="1"/>
  <c r="DU352" i="2" s="1"/>
  <c r="CH352" i="2" s="1"/>
  <c r="AR352" i="2" s="1"/>
  <c r="O337" i="6"/>
  <c r="Q337" i="7"/>
  <c r="G440" i="17" s="1"/>
  <c r="CC337" i="2"/>
  <c r="DL337" i="2"/>
  <c r="DM337" i="2" s="1"/>
  <c r="CC340" i="2"/>
  <c r="S340" i="7" s="1"/>
  <c r="I443" i="17" s="1"/>
  <c r="DL340" i="2"/>
  <c r="DM340" i="2" s="1"/>
  <c r="Q340" i="7"/>
  <c r="G443" i="17" s="1"/>
  <c r="CD340" i="2"/>
  <c r="O340" i="6"/>
  <c r="CD336" i="2"/>
  <c r="CC336" i="2"/>
  <c r="O336" i="6"/>
  <c r="Q336" i="7"/>
  <c r="G439" i="17" s="1"/>
  <c r="DL336" i="2"/>
  <c r="DM336" i="2" s="1"/>
  <c r="CD337" i="2"/>
  <c r="Q338" i="7"/>
  <c r="G441" i="17" s="1"/>
  <c r="CD338" i="2"/>
  <c r="DL338" i="2"/>
  <c r="DM338" i="2" s="1"/>
  <c r="O338" i="6"/>
  <c r="CC338" i="2"/>
  <c r="S338" i="7" s="1"/>
  <c r="I441" i="17" s="1"/>
  <c r="CC339" i="2"/>
  <c r="S339" i="7" s="1"/>
  <c r="I442" i="17" s="1"/>
  <c r="CD339" i="2"/>
  <c r="DL339" i="2"/>
  <c r="DM339" i="2" s="1"/>
  <c r="O339" i="6"/>
  <c r="Q339" i="7"/>
  <c r="G442" i="17" s="1"/>
  <c r="V342" i="7"/>
  <c r="U342" i="7"/>
  <c r="AY5" i="23"/>
  <c r="AX26" i="23"/>
  <c r="AX27" i="23"/>
  <c r="CC347" i="2"/>
  <c r="S347" i="7" s="1"/>
  <c r="I450" i="17" s="1"/>
  <c r="O347" i="6"/>
  <c r="Q347" i="7"/>
  <c r="G450" i="17" s="1"/>
  <c r="DL347" i="2"/>
  <c r="DM347" i="2" s="1"/>
  <c r="CD347" i="2"/>
  <c r="CI342" i="2"/>
  <c r="CJ342" i="2"/>
  <c r="Q342" i="6"/>
  <c r="R342" i="7"/>
  <c r="H445" i="17" s="1"/>
  <c r="CC344" i="2"/>
  <c r="S344" i="7" s="1"/>
  <c r="I447" i="17" s="1"/>
  <c r="Q344" i="7"/>
  <c r="G447" i="17" s="1"/>
  <c r="DL344" i="2"/>
  <c r="DM344" i="2" s="1"/>
  <c r="CD344" i="2"/>
  <c r="O344" i="6"/>
  <c r="DO355" i="2"/>
  <c r="DN355" i="2" s="1"/>
  <c r="DU355" i="2" s="1"/>
  <c r="CH355" i="2" s="1"/>
  <c r="AR355" i="2" s="1"/>
  <c r="DO359" i="2"/>
  <c r="DN359" i="2" s="1"/>
  <c r="DU359" i="2" s="1"/>
  <c r="CH359" i="2" s="1"/>
  <c r="AR359" i="2" s="1"/>
  <c r="DO353" i="2"/>
  <c r="DN353" i="2" s="1"/>
  <c r="DU353" i="2" s="1"/>
  <c r="CH353" i="2" s="1"/>
  <c r="AR353" i="2" s="1"/>
  <c r="DO357" i="2"/>
  <c r="DN357" i="2" s="1"/>
  <c r="DU357" i="2" s="1"/>
  <c r="CH357" i="2" s="1"/>
  <c r="AR357" i="2" s="1"/>
  <c r="DO358" i="2"/>
  <c r="DN358" i="2" s="1"/>
  <c r="DU358" i="2" s="1"/>
  <c r="CH358" i="2" s="1"/>
  <c r="AR358" i="2" s="1"/>
  <c r="DO354" i="2"/>
  <c r="DN354" i="2" s="1"/>
  <c r="DU354" i="2" s="1"/>
  <c r="CH354" i="2" s="1"/>
  <c r="AR354" i="2" s="1"/>
  <c r="DO356" i="2"/>
  <c r="DN356" i="2" s="1"/>
  <c r="DU356" i="2" s="1"/>
  <c r="CH356" i="2" s="1"/>
  <c r="AR356" i="2" s="1"/>
  <c r="CC341" i="2"/>
  <c r="S341" i="7" s="1"/>
  <c r="I444" i="17" s="1"/>
  <c r="Q341" i="7"/>
  <c r="G444" i="17" s="1"/>
  <c r="CD341" i="2"/>
  <c r="DL341" i="2"/>
  <c r="DM341" i="2" s="1"/>
  <c r="O341" i="6"/>
  <c r="CC343" i="2"/>
  <c r="O343" i="6"/>
  <c r="Q343" i="7"/>
  <c r="G446" i="17" s="1"/>
  <c r="CD343" i="2"/>
  <c r="DL343" i="2"/>
  <c r="DM343" i="2" s="1"/>
  <c r="O345" i="6"/>
  <c r="CC345" i="2"/>
  <c r="CD345" i="2"/>
  <c r="DL345" i="2"/>
  <c r="DM345" i="2" s="1"/>
  <c r="Q345" i="7"/>
  <c r="G448" i="17" s="1"/>
  <c r="Q342" i="7"/>
  <c r="G445" i="17" s="1"/>
  <c r="CC342" i="2"/>
  <c r="DL342" i="2"/>
  <c r="DM342" i="2" s="1"/>
  <c r="DL346" i="2"/>
  <c r="DM346" i="2" s="1"/>
  <c r="O346" i="6"/>
  <c r="CD346" i="2"/>
  <c r="CC346" i="2"/>
  <c r="S346" i="7" s="1"/>
  <c r="I449" i="17" s="1"/>
  <c r="Q346" i="7"/>
  <c r="G449" i="17" s="1"/>
  <c r="AY3" i="21" l="1"/>
  <c r="AY26" i="21" s="1"/>
  <c r="AX26" i="21"/>
  <c r="AY3" i="1"/>
  <c r="AX26" i="1"/>
  <c r="CJ337" i="2"/>
  <c r="R337" i="7"/>
  <c r="H440" i="17" s="1"/>
  <c r="CI337" i="2"/>
  <c r="CS337" i="2" s="1"/>
  <c r="Q337" i="6"/>
  <c r="V336" i="7"/>
  <c r="U336" i="7"/>
  <c r="S336" i="7"/>
  <c r="I439" i="17" s="1"/>
  <c r="CJ336" i="2"/>
  <c r="R336" i="7"/>
  <c r="H439" i="17" s="1"/>
  <c r="Q336" i="6"/>
  <c r="CI336" i="2"/>
  <c r="V340" i="7"/>
  <c r="P340" i="6" s="1"/>
  <c r="AV340" i="2" s="1"/>
  <c r="T340" i="7" s="1"/>
  <c r="U340" i="7"/>
  <c r="R340" i="7"/>
  <c r="H443" i="17" s="1"/>
  <c r="CI340" i="2"/>
  <c r="Q340" i="6"/>
  <c r="CJ340" i="2"/>
  <c r="U339" i="7"/>
  <c r="V339" i="7"/>
  <c r="P339" i="6" s="1"/>
  <c r="AV339" i="2" s="1"/>
  <c r="T339" i="7" s="1"/>
  <c r="S337" i="7"/>
  <c r="I440" i="17" s="1"/>
  <c r="CX337" i="2"/>
  <c r="CZ337" i="2"/>
  <c r="CT337" i="2"/>
  <c r="CL337" i="2"/>
  <c r="CN337" i="2"/>
  <c r="CV337" i="2"/>
  <c r="CM337" i="2"/>
  <c r="CK337" i="2"/>
  <c r="CQ337" i="2"/>
  <c r="CW337" i="2"/>
  <c r="CU337" i="2"/>
  <c r="CY337" i="2"/>
  <c r="CO337" i="2"/>
  <c r="CP337" i="2"/>
  <c r="CR337" i="2"/>
  <c r="Q339" i="6"/>
  <c r="CJ339" i="2"/>
  <c r="R339" i="7"/>
  <c r="H442" i="17" s="1"/>
  <c r="CI339" i="2"/>
  <c r="U337" i="7"/>
  <c r="V337" i="7"/>
  <c r="P337" i="6" s="1"/>
  <c r="AV337" i="2" s="1"/>
  <c r="T337" i="7" s="1"/>
  <c r="W352" i="7"/>
  <c r="J455" i="17" s="1"/>
  <c r="AW352" i="2"/>
  <c r="G352" i="7" s="1"/>
  <c r="AT352" i="2"/>
  <c r="CF352" i="2"/>
  <c r="V338" i="7"/>
  <c r="P338" i="6" s="1"/>
  <c r="AV338" i="2" s="1"/>
  <c r="T338" i="7" s="1"/>
  <c r="U338" i="7"/>
  <c r="W348" i="7"/>
  <c r="J451" i="17" s="1"/>
  <c r="AW348" i="2"/>
  <c r="G348" i="7" s="1"/>
  <c r="CF348" i="2"/>
  <c r="AT348" i="2"/>
  <c r="W351" i="7"/>
  <c r="J454" i="17" s="1"/>
  <c r="AT351" i="2"/>
  <c r="AW351" i="2"/>
  <c r="G351" i="7" s="1"/>
  <c r="CF351" i="2"/>
  <c r="Q338" i="6"/>
  <c r="CI338" i="2"/>
  <c r="R338" i="7"/>
  <c r="H441" i="17" s="1"/>
  <c r="CJ338" i="2"/>
  <c r="AW350" i="2"/>
  <c r="G350" i="7" s="1"/>
  <c r="CF350" i="2"/>
  <c r="W350" i="7"/>
  <c r="J453" i="17" s="1"/>
  <c r="AT350" i="2"/>
  <c r="CF349" i="2"/>
  <c r="AW349" i="2"/>
  <c r="G349" i="7" s="1"/>
  <c r="W349" i="7"/>
  <c r="J452" i="17" s="1"/>
  <c r="AT349" i="2"/>
  <c r="V343" i="7"/>
  <c r="U343" i="7"/>
  <c r="S343" i="7"/>
  <c r="I446" i="17" s="1"/>
  <c r="R345" i="7"/>
  <c r="H448" i="17" s="1"/>
  <c r="CI345" i="2"/>
  <c r="CY345" i="2" s="1"/>
  <c r="CJ345" i="2"/>
  <c r="CX345" i="2" s="1"/>
  <c r="Q345" i="6"/>
  <c r="U341" i="7"/>
  <c r="V341" i="7"/>
  <c r="P341" i="6" s="1"/>
  <c r="AV341" i="2" s="1"/>
  <c r="T341" i="7" s="1"/>
  <c r="S345" i="7"/>
  <c r="I448" i="17" s="1"/>
  <c r="V345" i="7"/>
  <c r="U345" i="7"/>
  <c r="R341" i="7"/>
  <c r="H444" i="17" s="1"/>
  <c r="CJ341" i="2"/>
  <c r="CI341" i="2"/>
  <c r="CK341" i="2" s="1"/>
  <c r="Q341" i="6"/>
  <c r="Q346" i="6"/>
  <c r="CJ346" i="2"/>
  <c r="R346" i="7"/>
  <c r="H449" i="17" s="1"/>
  <c r="CI346" i="2"/>
  <c r="CY346" i="2" s="1"/>
  <c r="V346" i="7"/>
  <c r="P346" i="6" s="1"/>
  <c r="AV346" i="2" s="1"/>
  <c r="T346" i="7" s="1"/>
  <c r="U346" i="7"/>
  <c r="CI347" i="2"/>
  <c r="R347" i="7"/>
  <c r="H450" i="17" s="1"/>
  <c r="Q347" i="6"/>
  <c r="CJ347" i="2"/>
  <c r="V347" i="7"/>
  <c r="P347" i="6" s="1"/>
  <c r="AV347" i="2" s="1"/>
  <c r="T347" i="7" s="1"/>
  <c r="U347" i="7"/>
  <c r="AT356" i="2"/>
  <c r="W356" i="7"/>
  <c r="J459" i="17" s="1"/>
  <c r="CF356" i="2"/>
  <c r="AW356" i="2"/>
  <c r="G356" i="7" s="1"/>
  <c r="AW354" i="2"/>
  <c r="G354" i="7" s="1"/>
  <c r="AT354" i="2"/>
  <c r="W354" i="7"/>
  <c r="J457" i="17" s="1"/>
  <c r="CF354" i="2"/>
  <c r="AY27" i="23"/>
  <c r="AY26" i="23"/>
  <c r="CQ342" i="2"/>
  <c r="CK342" i="2"/>
  <c r="S342" i="7"/>
  <c r="CY342" i="2"/>
  <c r="CW342" i="2"/>
  <c r="CM342" i="2"/>
  <c r="CL342" i="2"/>
  <c r="CO342" i="2"/>
  <c r="CP342" i="2"/>
  <c r="CN342" i="2"/>
  <c r="CU342" i="2"/>
  <c r="CT342" i="2"/>
  <c r="CR342" i="2"/>
  <c r="CZ342" i="2"/>
  <c r="CV342" i="2"/>
  <c r="CX342" i="2"/>
  <c r="CS342" i="2"/>
  <c r="AT358" i="2"/>
  <c r="W358" i="7"/>
  <c r="J461" i="17" s="1"/>
  <c r="AW358" i="2"/>
  <c r="G358" i="7" s="1"/>
  <c r="CF358" i="2"/>
  <c r="W357" i="7"/>
  <c r="J460" i="17" s="1"/>
  <c r="AW357" i="2"/>
  <c r="G357" i="7" s="1"/>
  <c r="CF357" i="2"/>
  <c r="AT357" i="2"/>
  <c r="W353" i="7"/>
  <c r="J456" i="17" s="1"/>
  <c r="CF353" i="2"/>
  <c r="AT353" i="2"/>
  <c r="AW353" i="2"/>
  <c r="G353" i="7" s="1"/>
  <c r="U344" i="7"/>
  <c r="V344" i="7"/>
  <c r="P344" i="6" s="1"/>
  <c r="AV344" i="2" s="1"/>
  <c r="T344" i="7" s="1"/>
  <c r="Q343" i="6"/>
  <c r="CJ343" i="2"/>
  <c r="CI343" i="2"/>
  <c r="R343" i="7"/>
  <c r="H446" i="17" s="1"/>
  <c r="CF359" i="2"/>
  <c r="W359" i="7"/>
  <c r="J462" i="17" s="1"/>
  <c r="AT359" i="2"/>
  <c r="AW359" i="2"/>
  <c r="G359" i="7" s="1"/>
  <c r="R344" i="7"/>
  <c r="H447" i="17" s="1"/>
  <c r="CI344" i="2"/>
  <c r="CU344" i="2" s="1"/>
  <c r="Q344" i="6"/>
  <c r="CJ344" i="2"/>
  <c r="AT355" i="2"/>
  <c r="AW355" i="2"/>
  <c r="G355" i="7" s="1"/>
  <c r="CF355" i="2"/>
  <c r="W355" i="7"/>
  <c r="J458" i="17" s="1"/>
  <c r="P336" i="6" l="1"/>
  <c r="AV336" i="2" s="1"/>
  <c r="T336" i="7" s="1"/>
  <c r="CK345" i="2"/>
  <c r="CQ345" i="2"/>
  <c r="CW341" i="2"/>
  <c r="AZ3" i="1"/>
  <c r="AY26" i="1"/>
  <c r="CK346" i="2"/>
  <c r="DS352" i="2"/>
  <c r="CA352" i="2" s="1"/>
  <c r="P352" i="7" s="1"/>
  <c r="DR352" i="2"/>
  <c r="CQ336" i="2"/>
  <c r="CS336" i="2"/>
  <c r="CY336" i="2"/>
  <c r="CK336" i="2"/>
  <c r="CO336" i="2"/>
  <c r="CU336" i="2"/>
  <c r="CW336" i="2"/>
  <c r="CM336" i="2"/>
  <c r="DR349" i="2"/>
  <c r="DS349" i="2"/>
  <c r="CA349" i="2" s="1"/>
  <c r="P349" i="7" s="1"/>
  <c r="AS352" i="2"/>
  <c r="CG352" i="2"/>
  <c r="AY352" i="2"/>
  <c r="H352" i="7" s="1"/>
  <c r="X352" i="7"/>
  <c r="K455" i="17" s="1"/>
  <c r="CG350" i="2"/>
  <c r="X350" i="7"/>
  <c r="K453" i="17" s="1"/>
  <c r="AY350" i="2"/>
  <c r="H350" i="7" s="1"/>
  <c r="AS350" i="2"/>
  <c r="CP336" i="2"/>
  <c r="CV336" i="2"/>
  <c r="CX336" i="2"/>
  <c r="CT336" i="2"/>
  <c r="CR336" i="2"/>
  <c r="DS350" i="2"/>
  <c r="CA350" i="2" s="1"/>
  <c r="P350" i="7" s="1"/>
  <c r="DR350" i="2"/>
  <c r="CV338" i="2"/>
  <c r="CT338" i="2"/>
  <c r="CL338" i="2"/>
  <c r="CN338" i="2"/>
  <c r="CX338" i="2"/>
  <c r="CN336" i="2"/>
  <c r="CM339" i="2"/>
  <c r="CY339" i="2"/>
  <c r="CK339" i="2"/>
  <c r="CU339" i="2"/>
  <c r="CO339" i="2"/>
  <c r="CW339" i="2"/>
  <c r="CQ339" i="2"/>
  <c r="CS339" i="2"/>
  <c r="CL336" i="2"/>
  <c r="CQ338" i="2"/>
  <c r="CO338" i="2"/>
  <c r="CM338" i="2"/>
  <c r="CU338" i="2"/>
  <c r="CZ336" i="2"/>
  <c r="CX339" i="2"/>
  <c r="CT339" i="2"/>
  <c r="CZ339" i="2"/>
  <c r="CN339" i="2"/>
  <c r="CR339" i="2"/>
  <c r="CV339" i="2"/>
  <c r="CL339" i="2"/>
  <c r="CP339" i="2"/>
  <c r="DS351" i="2"/>
  <c r="CA351" i="2" s="1"/>
  <c r="P351" i="7" s="1"/>
  <c r="DR351" i="2"/>
  <c r="CR338" i="2"/>
  <c r="CP338" i="2"/>
  <c r="CZ338" i="2"/>
  <c r="X351" i="7"/>
  <c r="K454" i="17" s="1"/>
  <c r="AS351" i="2"/>
  <c r="CG351" i="2"/>
  <c r="AY351" i="2"/>
  <c r="H351" i="7" s="1"/>
  <c r="CW338" i="2"/>
  <c r="CK338" i="2"/>
  <c r="CY338" i="2"/>
  <c r="AS348" i="2"/>
  <c r="CG348" i="2"/>
  <c r="X348" i="7"/>
  <c r="K451" i="17" s="1"/>
  <c r="AY348" i="2"/>
  <c r="H348" i="7" s="1"/>
  <c r="CZ340" i="2"/>
  <c r="CN340" i="2"/>
  <c r="CP340" i="2"/>
  <c r="CL340" i="2"/>
  <c r="CV340" i="2"/>
  <c r="CX340" i="2"/>
  <c r="CR340" i="2"/>
  <c r="CT340" i="2"/>
  <c r="CS338" i="2"/>
  <c r="DR348" i="2"/>
  <c r="DS348" i="2"/>
  <c r="CA348" i="2" s="1"/>
  <c r="P348" i="7" s="1"/>
  <c r="CW340" i="2"/>
  <c r="CK340" i="2"/>
  <c r="CQ340" i="2"/>
  <c r="CO340" i="2"/>
  <c r="CM340" i="2"/>
  <c r="CS340" i="2"/>
  <c r="CY340" i="2"/>
  <c r="CU340" i="2"/>
  <c r="AY349" i="2"/>
  <c r="H349" i="7" s="1"/>
  <c r="AS349" i="2"/>
  <c r="X349" i="7"/>
  <c r="K452" i="17" s="1"/>
  <c r="CG349" i="2"/>
  <c r="CQ346" i="2"/>
  <c r="DS358" i="2"/>
  <c r="CA358" i="2" s="1"/>
  <c r="P358" i="7" s="1"/>
  <c r="DR358" i="2"/>
  <c r="DS359" i="2"/>
  <c r="CA359" i="2" s="1"/>
  <c r="P359" i="7" s="1"/>
  <c r="DR359" i="2"/>
  <c r="CK343" i="2"/>
  <c r="CY343" i="2"/>
  <c r="CM343" i="2"/>
  <c r="CO343" i="2"/>
  <c r="CW343" i="2"/>
  <c r="CS343" i="2"/>
  <c r="X358" i="7"/>
  <c r="K461" i="17" s="1"/>
  <c r="CG358" i="2"/>
  <c r="AS358" i="2"/>
  <c r="AY358" i="2"/>
  <c r="H358" i="7" s="1"/>
  <c r="DR354" i="2"/>
  <c r="DS354" i="2"/>
  <c r="CA354" i="2" s="1"/>
  <c r="P354" i="7" s="1"/>
  <c r="CQ343" i="2"/>
  <c r="CL343" i="2"/>
  <c r="CP343" i="2"/>
  <c r="CZ343" i="2"/>
  <c r="CT343" i="2"/>
  <c r="CV343" i="2"/>
  <c r="CO346" i="2"/>
  <c r="CS346" i="2"/>
  <c r="CG354" i="2"/>
  <c r="AY354" i="2"/>
  <c r="H354" i="7" s="1"/>
  <c r="AS354" i="2"/>
  <c r="X354" i="7"/>
  <c r="K457" i="17" s="1"/>
  <c r="CN346" i="2"/>
  <c r="CR346" i="2"/>
  <c r="CX346" i="2"/>
  <c r="CT346" i="2"/>
  <c r="CZ346" i="2"/>
  <c r="CP346" i="2"/>
  <c r="CL346" i="2"/>
  <c r="CV346" i="2"/>
  <c r="CX347" i="2"/>
  <c r="CZ347" i="2"/>
  <c r="CV347" i="2"/>
  <c r="CP347" i="2"/>
  <c r="CN347" i="2"/>
  <c r="CT347" i="2"/>
  <c r="CL347" i="2"/>
  <c r="CR347" i="2"/>
  <c r="DR356" i="2"/>
  <c r="DS356" i="2"/>
  <c r="CA356" i="2" s="1"/>
  <c r="P356" i="7" s="1"/>
  <c r="CT345" i="2"/>
  <c r="CV345" i="2"/>
  <c r="CP345" i="2"/>
  <c r="CR345" i="2"/>
  <c r="CL345" i="2"/>
  <c r="CZ345" i="2"/>
  <c r="CN345" i="2"/>
  <c r="CW345" i="2"/>
  <c r="CO345" i="2"/>
  <c r="AY353" i="2"/>
  <c r="H353" i="7" s="1"/>
  <c r="X353" i="7"/>
  <c r="K456" i="17" s="1"/>
  <c r="AS353" i="2"/>
  <c r="CG353" i="2"/>
  <c r="O353" i="7" s="1"/>
  <c r="F456" i="17" s="1"/>
  <c r="AY356" i="2"/>
  <c r="H356" i="7" s="1"/>
  <c r="CG356" i="2"/>
  <c r="AS356" i="2"/>
  <c r="X356" i="7"/>
  <c r="K459" i="17" s="1"/>
  <c r="CK347" i="2"/>
  <c r="CO347" i="2"/>
  <c r="CU347" i="2"/>
  <c r="CQ347" i="2"/>
  <c r="CW347" i="2"/>
  <c r="CY347" i="2"/>
  <c r="CS347" i="2"/>
  <c r="CM347" i="2"/>
  <c r="CY341" i="2"/>
  <c r="CU341" i="2"/>
  <c r="CM341" i="2"/>
  <c r="CS341" i="2"/>
  <c r="CQ341" i="2"/>
  <c r="CO341" i="2"/>
  <c r="DS355" i="2"/>
  <c r="CA355" i="2" s="1"/>
  <c r="P355" i="7" s="1"/>
  <c r="DR355" i="2"/>
  <c r="DS353" i="2"/>
  <c r="CA353" i="2" s="1"/>
  <c r="P353" i="7" s="1"/>
  <c r="DR353" i="2"/>
  <c r="CZ341" i="2"/>
  <c r="CT341" i="2"/>
  <c r="CR341" i="2"/>
  <c r="CP341" i="2"/>
  <c r="CV341" i="2"/>
  <c r="CN341" i="2"/>
  <c r="CX341" i="2"/>
  <c r="CL341" i="2"/>
  <c r="CN343" i="2"/>
  <c r="CG355" i="2"/>
  <c r="AY355" i="2"/>
  <c r="H355" i="7" s="1"/>
  <c r="X355" i="7"/>
  <c r="K458" i="17" s="1"/>
  <c r="AS355" i="2"/>
  <c r="CW346" i="2"/>
  <c r="CU343" i="2"/>
  <c r="CT344" i="2"/>
  <c r="CN344" i="2"/>
  <c r="CP344" i="2"/>
  <c r="CR344" i="2"/>
  <c r="CX344" i="2"/>
  <c r="CL344" i="2"/>
  <c r="CZ344" i="2"/>
  <c r="CV344" i="2"/>
  <c r="CG357" i="2"/>
  <c r="AY357" i="2"/>
  <c r="H357" i="7" s="1"/>
  <c r="X357" i="7"/>
  <c r="K460" i="17" s="1"/>
  <c r="AS357" i="2"/>
  <c r="P345" i="6"/>
  <c r="AV345" i="2" s="1"/>
  <c r="T345" i="7" s="1"/>
  <c r="CR343" i="2"/>
  <c r="DS357" i="2"/>
  <c r="CA357" i="2" s="1"/>
  <c r="P357" i="7" s="1"/>
  <c r="DR357" i="2"/>
  <c r="CX343" i="2"/>
  <c r="CW344" i="2"/>
  <c r="CQ344" i="2"/>
  <c r="CO344" i="2"/>
  <c r="CM344" i="2"/>
  <c r="CK344" i="2"/>
  <c r="CY344" i="2"/>
  <c r="CU346" i="2"/>
  <c r="CS344" i="2"/>
  <c r="CM346" i="2"/>
  <c r="I445" i="17"/>
  <c r="P342" i="6"/>
  <c r="AV342" i="2" s="1"/>
  <c r="T342" i="7" s="1"/>
  <c r="CM345" i="2"/>
  <c r="CS345" i="2"/>
  <c r="P343" i="6"/>
  <c r="AV343" i="2" s="1"/>
  <c r="T343" i="7" s="1"/>
  <c r="CG359" i="2"/>
  <c r="AY359" i="2"/>
  <c r="H359" i="7" s="1"/>
  <c r="X359" i="7"/>
  <c r="K462" i="17" s="1"/>
  <c r="AS359" i="2"/>
  <c r="CU345" i="2"/>
  <c r="R104" i="25" l="1"/>
  <c r="M104" i="25" s="1"/>
  <c r="N104" i="25" s="1"/>
  <c r="AQ104" i="25" s="1"/>
  <c r="CH104" i="25" s="1"/>
  <c r="AR104" i="25" s="1"/>
  <c r="AT104" i="25" s="1"/>
  <c r="AS104" i="25" s="1"/>
  <c r="J104" i="25" s="1"/>
  <c r="P233" i="25"/>
  <c r="L233" i="25" s="1"/>
  <c r="N233" i="25" s="1"/>
  <c r="AQ233" i="25" s="1"/>
  <c r="CH233" i="25" s="1"/>
  <c r="AR233" i="25" s="1"/>
  <c r="AT233" i="25" s="1"/>
  <c r="AS233" i="25" s="1"/>
  <c r="J233" i="25" s="1"/>
  <c r="R295" i="25"/>
  <c r="M295" i="25" s="1"/>
  <c r="N295" i="25" s="1"/>
  <c r="AQ295" i="25" s="1"/>
  <c r="CH295" i="25" s="1"/>
  <c r="AR295" i="25" s="1"/>
  <c r="AT295" i="25" s="1"/>
  <c r="AS295" i="25" s="1"/>
  <c r="J295" i="25" s="1"/>
  <c r="BA3" i="1"/>
  <c r="BA26" i="1" s="1"/>
  <c r="R213" i="25"/>
  <c r="M213" i="25" s="1"/>
  <c r="N213" i="25" s="1"/>
  <c r="AQ213" i="25" s="1"/>
  <c r="CH213" i="25" s="1"/>
  <c r="AR213" i="25" s="1"/>
  <c r="AT213" i="25" s="1"/>
  <c r="AS213" i="25" s="1"/>
  <c r="J213" i="25" s="1"/>
  <c r="R232" i="25"/>
  <c r="M232" i="25" s="1"/>
  <c r="N232" i="25" s="1"/>
  <c r="AQ232" i="25" s="1"/>
  <c r="CH232" i="25" s="1"/>
  <c r="AR232" i="25" s="1"/>
  <c r="AT232" i="25" s="1"/>
  <c r="AS232" i="25" s="1"/>
  <c r="J232" i="25" s="1"/>
  <c r="R17" i="25"/>
  <c r="M17" i="25" s="1"/>
  <c r="N17" i="25" s="1"/>
  <c r="AQ17" i="25" s="1"/>
  <c r="CH17" i="25" s="1"/>
  <c r="AR17" i="25" s="1"/>
  <c r="AT17" i="25" s="1"/>
  <c r="AS17" i="25" s="1"/>
  <c r="J17" i="25" s="1"/>
  <c r="R262" i="25"/>
  <c r="M262" i="25" s="1"/>
  <c r="N262" i="25" s="1"/>
  <c r="AQ262" i="25" s="1"/>
  <c r="CH262" i="25" s="1"/>
  <c r="AR262" i="25" s="1"/>
  <c r="AT262" i="25" s="1"/>
  <c r="AS262" i="25" s="1"/>
  <c r="J262" i="25" s="1"/>
  <c r="R85" i="25"/>
  <c r="M85" i="25" s="1"/>
  <c r="N85" i="25" s="1"/>
  <c r="AQ85" i="25" s="1"/>
  <c r="CH85" i="25" s="1"/>
  <c r="AR85" i="25" s="1"/>
  <c r="AT85" i="25" s="1"/>
  <c r="AS85" i="25" s="1"/>
  <c r="J85" i="25" s="1"/>
  <c r="P44" i="25"/>
  <c r="L44" i="25" s="1"/>
  <c r="N44" i="25" s="1"/>
  <c r="AQ44" i="25" s="1"/>
  <c r="CH44" i="25" s="1"/>
  <c r="AR44" i="25" s="1"/>
  <c r="AT44" i="25" s="1"/>
  <c r="AS44" i="25" s="1"/>
  <c r="J44" i="25" s="1"/>
  <c r="P203" i="25"/>
  <c r="L203" i="25" s="1"/>
  <c r="N203" i="25" s="1"/>
  <c r="AQ203" i="25" s="1"/>
  <c r="CH203" i="25" s="1"/>
  <c r="AR203" i="25" s="1"/>
  <c r="AT203" i="25" s="1"/>
  <c r="AS203" i="25" s="1"/>
  <c r="J203" i="25" s="1"/>
  <c r="P218" i="25"/>
  <c r="L218" i="25" s="1"/>
  <c r="N218" i="25" s="1"/>
  <c r="AQ218" i="25" s="1"/>
  <c r="CH218" i="25" s="1"/>
  <c r="AR218" i="25" s="1"/>
  <c r="AT218" i="25" s="1"/>
  <c r="AS218" i="25" s="1"/>
  <c r="R72" i="25"/>
  <c r="M72" i="25" s="1"/>
  <c r="N72" i="25" s="1"/>
  <c r="AQ72" i="25" s="1"/>
  <c r="CH72" i="25" s="1"/>
  <c r="AR72" i="25" s="1"/>
  <c r="AT72" i="25" s="1"/>
  <c r="AS72" i="25" s="1"/>
  <c r="J72" i="25" s="1"/>
  <c r="R56" i="25"/>
  <c r="M56" i="25" s="1"/>
  <c r="N56" i="25" s="1"/>
  <c r="AQ56" i="25" s="1"/>
  <c r="CH56" i="25" s="1"/>
  <c r="AR56" i="25" s="1"/>
  <c r="AT56" i="25" s="1"/>
  <c r="AS56" i="25" s="1"/>
  <c r="R246" i="25"/>
  <c r="M246" i="25" s="1"/>
  <c r="N246" i="25" s="1"/>
  <c r="AQ246" i="25" s="1"/>
  <c r="CH246" i="25" s="1"/>
  <c r="AR246" i="25" s="1"/>
  <c r="AT246" i="25" s="1"/>
  <c r="AS246" i="25" s="1"/>
  <c r="J246" i="25" s="1"/>
  <c r="R164" i="25"/>
  <c r="M164" i="25" s="1"/>
  <c r="N164" i="25" s="1"/>
  <c r="AQ164" i="25" s="1"/>
  <c r="CH164" i="25" s="1"/>
  <c r="AR164" i="25" s="1"/>
  <c r="AT164" i="25" s="1"/>
  <c r="AS164" i="25" s="1"/>
  <c r="J164" i="25" s="1"/>
  <c r="R273" i="25"/>
  <c r="M273" i="25" s="1"/>
  <c r="N273" i="25" s="1"/>
  <c r="AQ273" i="25" s="1"/>
  <c r="CH273" i="25" s="1"/>
  <c r="AR273" i="25" s="1"/>
  <c r="AT273" i="25" s="1"/>
  <c r="AS273" i="25" s="1"/>
  <c r="J273" i="25" s="1"/>
  <c r="P21" i="25"/>
  <c r="L21" i="25" s="1"/>
  <c r="N21" i="25" s="1"/>
  <c r="AQ21" i="25" s="1"/>
  <c r="CH21" i="25" s="1"/>
  <c r="AR21" i="25" s="1"/>
  <c r="AT21" i="25" s="1"/>
  <c r="AS21" i="25" s="1"/>
  <c r="R29" i="25"/>
  <c r="M29" i="25" s="1"/>
  <c r="N29" i="25" s="1"/>
  <c r="AQ29" i="25" s="1"/>
  <c r="CH29" i="25" s="1"/>
  <c r="AR29" i="25" s="1"/>
  <c r="AT29" i="25" s="1"/>
  <c r="AS29" i="25" s="1"/>
  <c r="J29" i="25" s="1"/>
  <c r="P93" i="25"/>
  <c r="L93" i="25" s="1"/>
  <c r="N93" i="25" s="1"/>
  <c r="AQ93" i="25" s="1"/>
  <c r="CH93" i="25" s="1"/>
  <c r="AR93" i="25" s="1"/>
  <c r="AT93" i="25" s="1"/>
  <c r="AS93" i="25" s="1"/>
  <c r="J93" i="25" s="1"/>
  <c r="P119" i="25"/>
  <c r="L119" i="25" s="1"/>
  <c r="N119" i="25" s="1"/>
  <c r="AQ119" i="25" s="1"/>
  <c r="CH119" i="25" s="1"/>
  <c r="AR119" i="25" s="1"/>
  <c r="AT119" i="25" s="1"/>
  <c r="AS119" i="25" s="1"/>
  <c r="J119" i="25" s="1"/>
  <c r="R192" i="25"/>
  <c r="M192" i="25" s="1"/>
  <c r="N192" i="25" s="1"/>
  <c r="AQ192" i="25" s="1"/>
  <c r="CH192" i="25" s="1"/>
  <c r="AR192" i="25" s="1"/>
  <c r="AT192" i="25" s="1"/>
  <c r="AS192" i="25" s="1"/>
  <c r="J192" i="25" s="1"/>
  <c r="R178" i="25"/>
  <c r="M178" i="25" s="1"/>
  <c r="N178" i="25" s="1"/>
  <c r="AQ178" i="25" s="1"/>
  <c r="CH178" i="25" s="1"/>
  <c r="AR178" i="25" s="1"/>
  <c r="AT178" i="25" s="1"/>
  <c r="AS178" i="25" s="1"/>
  <c r="J178" i="25" s="1"/>
  <c r="P11" i="25"/>
  <c r="L11" i="25" s="1"/>
  <c r="N11" i="25" s="1"/>
  <c r="AQ11" i="25" s="1"/>
  <c r="CH11" i="25" s="1"/>
  <c r="AR11" i="25" s="1"/>
  <c r="AT11" i="25" s="1"/>
  <c r="AS11" i="25" s="1"/>
  <c r="P285" i="25"/>
  <c r="L285" i="25" s="1"/>
  <c r="N285" i="25" s="1"/>
  <c r="AQ285" i="25" s="1"/>
  <c r="CH285" i="25" s="1"/>
  <c r="AR285" i="25" s="1"/>
  <c r="AT285" i="25" s="1"/>
  <c r="AS285" i="25" s="1"/>
  <c r="P83" i="25"/>
  <c r="L83" i="25" s="1"/>
  <c r="N83" i="25" s="1"/>
  <c r="AQ83" i="25" s="1"/>
  <c r="CH83" i="25" s="1"/>
  <c r="AR83" i="25" s="1"/>
  <c r="AT83" i="25" s="1"/>
  <c r="AS83" i="25" s="1"/>
  <c r="J83" i="25" s="1"/>
  <c r="R154" i="25"/>
  <c r="M154" i="25" s="1"/>
  <c r="N154" i="25" s="1"/>
  <c r="AQ154" i="25" s="1"/>
  <c r="CH154" i="25" s="1"/>
  <c r="AR154" i="25" s="1"/>
  <c r="AT154" i="25" s="1"/>
  <c r="AS154" i="25" s="1"/>
  <c r="J154" i="25" s="1"/>
  <c r="R135" i="25"/>
  <c r="M135" i="25" s="1"/>
  <c r="N135" i="25" s="1"/>
  <c r="AQ135" i="25" s="1"/>
  <c r="CH135" i="25" s="1"/>
  <c r="AR135" i="25" s="1"/>
  <c r="AT135" i="25" s="1"/>
  <c r="AS135" i="25" s="1"/>
  <c r="J135" i="25" s="1"/>
  <c r="P254" i="25"/>
  <c r="L254" i="25" s="1"/>
  <c r="N254" i="25" s="1"/>
  <c r="AQ254" i="25" s="1"/>
  <c r="CH254" i="25" s="1"/>
  <c r="AR254" i="25" s="1"/>
  <c r="AT254" i="25" s="1"/>
  <c r="AS254" i="25" s="1"/>
  <c r="J254" i="25" s="1"/>
  <c r="P188" i="25"/>
  <c r="L188" i="25" s="1"/>
  <c r="N188" i="25" s="1"/>
  <c r="AQ188" i="25" s="1"/>
  <c r="CH188" i="25" s="1"/>
  <c r="AR188" i="25" s="1"/>
  <c r="AT188" i="25" s="1"/>
  <c r="AS188" i="25" s="1"/>
  <c r="J188" i="25" s="1"/>
  <c r="P140" i="25"/>
  <c r="L140" i="25" s="1"/>
  <c r="N140" i="25" s="1"/>
  <c r="AQ140" i="25" s="1"/>
  <c r="CH140" i="25" s="1"/>
  <c r="AR140" i="25" s="1"/>
  <c r="AT140" i="25" s="1"/>
  <c r="AS140" i="25" s="1"/>
  <c r="J140" i="25" s="1"/>
  <c r="P300" i="25"/>
  <c r="L300" i="25" s="1"/>
  <c r="N300" i="25" s="1"/>
  <c r="AQ300" i="25" s="1"/>
  <c r="CH300" i="25" s="1"/>
  <c r="AR300" i="25" s="1"/>
  <c r="AT300" i="25" s="1"/>
  <c r="AS300" i="25" s="1"/>
  <c r="J300" i="25" s="1"/>
  <c r="P110" i="25"/>
  <c r="L110" i="25" s="1"/>
  <c r="N110" i="25" s="1"/>
  <c r="AQ110" i="25" s="1"/>
  <c r="CH110" i="25" s="1"/>
  <c r="AR110" i="25" s="1"/>
  <c r="AT110" i="25" s="1"/>
  <c r="AS110" i="25" s="1"/>
  <c r="J110" i="25" s="1"/>
  <c r="P170" i="25"/>
  <c r="L170" i="25" s="1"/>
  <c r="N170" i="25" s="1"/>
  <c r="AQ170" i="25" s="1"/>
  <c r="CH170" i="25" s="1"/>
  <c r="AR170" i="25" s="1"/>
  <c r="AT170" i="25" s="1"/>
  <c r="AS170" i="25" s="1"/>
  <c r="J170" i="25" s="1"/>
  <c r="P59" i="25"/>
  <c r="L59" i="25" s="1"/>
  <c r="N59" i="25" s="1"/>
  <c r="AQ59" i="25" s="1"/>
  <c r="CH59" i="25" s="1"/>
  <c r="AR59" i="25" s="1"/>
  <c r="AT59" i="25" s="1"/>
  <c r="AS59" i="25" s="1"/>
  <c r="J59" i="25" s="1"/>
  <c r="BO350" i="2"/>
  <c r="BU350" i="2" s="1"/>
  <c r="BP350" i="2"/>
  <c r="BV350" i="2" s="1"/>
  <c r="H350" i="27"/>
  <c r="L350" i="27" s="1"/>
  <c r="M350" i="27" s="1"/>
  <c r="BQ350" i="2"/>
  <c r="BW350" i="2" s="1"/>
  <c r="AX350" i="2"/>
  <c r="G350" i="27" s="1"/>
  <c r="O350" i="7"/>
  <c r="F453" i="17" s="1"/>
  <c r="DT350" i="2"/>
  <c r="CB350" i="2" s="1"/>
  <c r="DQ350" i="2"/>
  <c r="O349" i="7"/>
  <c r="F452" i="17" s="1"/>
  <c r="DT349" i="2"/>
  <c r="CB349" i="2" s="1"/>
  <c r="DQ349" i="2"/>
  <c r="O352" i="7"/>
  <c r="F455" i="17" s="1"/>
  <c r="DT352" i="2"/>
  <c r="CB352" i="2" s="1"/>
  <c r="DQ352" i="2"/>
  <c r="H352" i="27"/>
  <c r="L352" i="27" s="1"/>
  <c r="M352" i="27" s="1"/>
  <c r="BP352" i="2"/>
  <c r="BV352" i="2" s="1"/>
  <c r="AX352" i="2"/>
  <c r="G352" i="27" s="1"/>
  <c r="BO352" i="2"/>
  <c r="BU352" i="2" s="1"/>
  <c r="BQ352" i="2"/>
  <c r="BW352" i="2" s="1"/>
  <c r="BO349" i="2"/>
  <c r="BU349" i="2" s="1"/>
  <c r="BP349" i="2"/>
  <c r="BV349" i="2" s="1"/>
  <c r="H349" i="27"/>
  <c r="L349" i="27" s="1"/>
  <c r="M349" i="27" s="1"/>
  <c r="AX349" i="2"/>
  <c r="G349" i="27" s="1"/>
  <c r="BQ349" i="2"/>
  <c r="BW349" i="2" s="1"/>
  <c r="DQ348" i="2"/>
  <c r="DT348" i="2"/>
  <c r="CB348" i="2" s="1"/>
  <c r="O348" i="7"/>
  <c r="F451" i="17" s="1"/>
  <c r="H348" i="27"/>
  <c r="L348" i="27" s="1"/>
  <c r="M348" i="27" s="1"/>
  <c r="O348" i="6" s="1"/>
  <c r="BQ348" i="2"/>
  <c r="BW348" i="2" s="1"/>
  <c r="BO348" i="2"/>
  <c r="BU348" i="2" s="1"/>
  <c r="BP348" i="2"/>
  <c r="BV348" i="2" s="1"/>
  <c r="AX348" i="2"/>
  <c r="G348" i="27" s="1"/>
  <c r="O351" i="7"/>
  <c r="F454" i="17" s="1"/>
  <c r="DT351" i="2"/>
  <c r="CB351" i="2" s="1"/>
  <c r="DQ351" i="2"/>
  <c r="BQ351" i="2"/>
  <c r="BW351" i="2" s="1"/>
  <c r="BP351" i="2"/>
  <c r="BV351" i="2" s="1"/>
  <c r="AX351" i="2"/>
  <c r="G351" i="27" s="1"/>
  <c r="H351" i="27"/>
  <c r="L351" i="27" s="1"/>
  <c r="M351" i="27" s="1"/>
  <c r="BO351" i="2"/>
  <c r="BU351" i="2" s="1"/>
  <c r="O355" i="7"/>
  <c r="F458" i="17" s="1"/>
  <c r="DT355" i="2"/>
  <c r="CB355" i="2" s="1"/>
  <c r="DQ355" i="2"/>
  <c r="AX357" i="2"/>
  <c r="G357" i="27" s="1"/>
  <c r="BP357" i="2"/>
  <c r="BV357" i="2" s="1"/>
  <c r="H357" i="27"/>
  <c r="L357" i="27" s="1"/>
  <c r="M357" i="27" s="1"/>
  <c r="BQ357" i="2"/>
  <c r="BW357" i="2" s="1"/>
  <c r="BO357" i="2"/>
  <c r="BU357" i="2" s="1"/>
  <c r="AX358" i="2"/>
  <c r="G358" i="27" s="1"/>
  <c r="H358" i="27"/>
  <c r="L358" i="27" s="1"/>
  <c r="M358" i="27" s="1"/>
  <c r="BO358" i="2"/>
  <c r="BU358" i="2" s="1"/>
  <c r="BP358" i="2"/>
  <c r="BV358" i="2" s="1"/>
  <c r="BQ358" i="2"/>
  <c r="BW358" i="2" s="1"/>
  <c r="DT357" i="2"/>
  <c r="CB357" i="2" s="1"/>
  <c r="DQ357" i="2"/>
  <c r="DQ358" i="2"/>
  <c r="O358" i="7"/>
  <c r="F461" i="17" s="1"/>
  <c r="DT358" i="2"/>
  <c r="CB358" i="2" s="1"/>
  <c r="BO359" i="2"/>
  <c r="BU359" i="2" s="1"/>
  <c r="H359" i="27"/>
  <c r="L359" i="27" s="1"/>
  <c r="M359" i="27" s="1"/>
  <c r="AX359" i="2"/>
  <c r="G359" i="27" s="1"/>
  <c r="BQ359" i="2"/>
  <c r="BW359" i="2" s="1"/>
  <c r="BP359" i="2"/>
  <c r="BV359" i="2" s="1"/>
  <c r="BQ354" i="2"/>
  <c r="BW354" i="2" s="1"/>
  <c r="BP354" i="2"/>
  <c r="BV354" i="2" s="1"/>
  <c r="BO354" i="2"/>
  <c r="BU354" i="2" s="1"/>
  <c r="H354" i="27"/>
  <c r="L354" i="27" s="1"/>
  <c r="M354" i="27" s="1"/>
  <c r="AX354" i="2"/>
  <c r="G354" i="27" s="1"/>
  <c r="O354" i="7"/>
  <c r="F457" i="17" s="1"/>
  <c r="DQ354" i="2"/>
  <c r="DT354" i="2"/>
  <c r="CB354" i="2" s="1"/>
  <c r="O359" i="7"/>
  <c r="F462" i="17" s="1"/>
  <c r="DT359" i="2"/>
  <c r="CB359" i="2" s="1"/>
  <c r="DQ359" i="2"/>
  <c r="H356" i="27"/>
  <c r="L356" i="27" s="1"/>
  <c r="M356" i="27" s="1"/>
  <c r="BP356" i="2"/>
  <c r="BV356" i="2" s="1"/>
  <c r="BQ356" i="2"/>
  <c r="BW356" i="2" s="1"/>
  <c r="AX356" i="2"/>
  <c r="G356" i="27" s="1"/>
  <c r="BO356" i="2"/>
  <c r="BU356" i="2" s="1"/>
  <c r="O356" i="7"/>
  <c r="F459" i="17" s="1"/>
  <c r="DT356" i="2"/>
  <c r="CB356" i="2" s="1"/>
  <c r="DQ356" i="2"/>
  <c r="O357" i="7"/>
  <c r="F460" i="17" s="1"/>
  <c r="DQ353" i="2"/>
  <c r="DT353" i="2"/>
  <c r="CB353" i="2" s="1"/>
  <c r="H353" i="27"/>
  <c r="L353" i="27" s="1"/>
  <c r="M353" i="27" s="1"/>
  <c r="BP353" i="2"/>
  <c r="BV353" i="2" s="1"/>
  <c r="AX353" i="2"/>
  <c r="G353" i="27" s="1"/>
  <c r="BO353" i="2"/>
  <c r="BU353" i="2" s="1"/>
  <c r="BQ353" i="2"/>
  <c r="BW353" i="2" s="1"/>
  <c r="BQ355" i="2"/>
  <c r="BW355" i="2" s="1"/>
  <c r="H355" i="27"/>
  <c r="L355" i="27" s="1"/>
  <c r="M355" i="27" s="1"/>
  <c r="BP355" i="2"/>
  <c r="BV355" i="2" s="1"/>
  <c r="BO355" i="2"/>
  <c r="BU355" i="2" s="1"/>
  <c r="AX355" i="2"/>
  <c r="G355" i="27" s="1"/>
  <c r="O357" i="6" l="1"/>
  <c r="U357" i="7" s="1"/>
  <c r="DH29" i="25"/>
  <c r="DI29" i="25"/>
  <c r="BK29" i="25"/>
  <c r="BI29" i="25"/>
  <c r="DF29" i="25"/>
  <c r="DD29" i="25"/>
  <c r="BJ29" i="25"/>
  <c r="DG29" i="25"/>
  <c r="DE29" i="25"/>
  <c r="BJ273" i="25"/>
  <c r="BK273" i="25"/>
  <c r="DI273" i="25"/>
  <c r="DF273" i="25"/>
  <c r="DG273" i="25"/>
  <c r="BI273" i="25"/>
  <c r="DE273" i="25"/>
  <c r="DD273" i="25"/>
  <c r="DH273" i="25"/>
  <c r="DE164" i="25"/>
  <c r="DD164" i="25"/>
  <c r="DI164" i="25"/>
  <c r="BK164" i="25"/>
  <c r="DG164" i="25"/>
  <c r="DH164" i="25"/>
  <c r="BI164" i="25"/>
  <c r="BJ164" i="25"/>
  <c r="DF164" i="25"/>
  <c r="BI59" i="25"/>
  <c r="BK59" i="25"/>
  <c r="DF59" i="25"/>
  <c r="DG59" i="25"/>
  <c r="BJ59" i="25"/>
  <c r="DD59" i="25"/>
  <c r="DE59" i="25"/>
  <c r="DI59" i="25"/>
  <c r="DH59" i="25"/>
  <c r="DH246" i="25"/>
  <c r="BK246" i="25"/>
  <c r="DG246" i="25"/>
  <c r="DI246" i="25"/>
  <c r="BJ246" i="25"/>
  <c r="DE246" i="25"/>
  <c r="DD246" i="25"/>
  <c r="BI246" i="25"/>
  <c r="DF246" i="25"/>
  <c r="DD170" i="25"/>
  <c r="BI170" i="25"/>
  <c r="DI170" i="25"/>
  <c r="DG170" i="25"/>
  <c r="BK170" i="25"/>
  <c r="DH170" i="25"/>
  <c r="BJ170" i="25"/>
  <c r="DE170" i="25"/>
  <c r="DF170" i="25"/>
  <c r="DH110" i="25"/>
  <c r="DI110" i="25"/>
  <c r="DF110" i="25"/>
  <c r="BI110" i="25"/>
  <c r="DE110" i="25"/>
  <c r="DG110" i="25"/>
  <c r="BK110" i="25"/>
  <c r="BJ110" i="25"/>
  <c r="DD110" i="25"/>
  <c r="DE72" i="25"/>
  <c r="DI72" i="25"/>
  <c r="DG72" i="25"/>
  <c r="BJ72" i="25"/>
  <c r="DH72" i="25"/>
  <c r="BI72" i="25"/>
  <c r="DF72" i="25"/>
  <c r="DD72" i="25"/>
  <c r="BK72" i="25"/>
  <c r="DH300" i="25"/>
  <c r="DE300" i="25"/>
  <c r="DG300" i="25"/>
  <c r="BJ300" i="25"/>
  <c r="DF300" i="25"/>
  <c r="DD300" i="25"/>
  <c r="DI300" i="25"/>
  <c r="BK300" i="25"/>
  <c r="BI300" i="25"/>
  <c r="DH140" i="25"/>
  <c r="BI140" i="25"/>
  <c r="DD140" i="25"/>
  <c r="DF140" i="25"/>
  <c r="DE140" i="25"/>
  <c r="DI140" i="25"/>
  <c r="DG140" i="25"/>
  <c r="BJ140" i="25"/>
  <c r="BK140" i="25"/>
  <c r="DF203" i="25"/>
  <c r="DH203" i="25"/>
  <c r="DG203" i="25"/>
  <c r="DD203" i="25"/>
  <c r="DI203" i="25"/>
  <c r="BI203" i="25"/>
  <c r="DE203" i="25"/>
  <c r="BK203" i="25"/>
  <c r="BJ203" i="25"/>
  <c r="BJ188" i="25"/>
  <c r="DF188" i="25"/>
  <c r="DD188" i="25"/>
  <c r="DG188" i="25"/>
  <c r="DE188" i="25"/>
  <c r="BI188" i="25"/>
  <c r="BK188" i="25"/>
  <c r="DI188" i="25"/>
  <c r="DH188" i="25"/>
  <c r="BK44" i="25"/>
  <c r="DG44" i="25"/>
  <c r="DE44" i="25"/>
  <c r="DF44" i="25"/>
  <c r="DD44" i="25"/>
  <c r="BJ44" i="25"/>
  <c r="BI44" i="25"/>
  <c r="DI44" i="25"/>
  <c r="DH44" i="25"/>
  <c r="DG254" i="25"/>
  <c r="DF254" i="25"/>
  <c r="DD254" i="25"/>
  <c r="BJ254" i="25"/>
  <c r="BK254" i="25"/>
  <c r="DE254" i="25"/>
  <c r="DH254" i="25"/>
  <c r="DI254" i="25"/>
  <c r="BI254" i="25"/>
  <c r="BK85" i="25"/>
  <c r="BJ85" i="25"/>
  <c r="DH85" i="25"/>
  <c r="DF85" i="25"/>
  <c r="BI85" i="25"/>
  <c r="DD85" i="25"/>
  <c r="DG85" i="25"/>
  <c r="DI85" i="25"/>
  <c r="DE85" i="25"/>
  <c r="BI135" i="25"/>
  <c r="DG135" i="25"/>
  <c r="DH135" i="25"/>
  <c r="DF135" i="25"/>
  <c r="DI135" i="25"/>
  <c r="BK135" i="25"/>
  <c r="DD135" i="25"/>
  <c r="BJ135" i="25"/>
  <c r="DE135" i="25"/>
  <c r="DH262" i="25"/>
  <c r="BK262" i="25"/>
  <c r="BI262" i="25"/>
  <c r="DG262" i="25"/>
  <c r="BJ262" i="25"/>
  <c r="DF262" i="25"/>
  <c r="DD262" i="25"/>
  <c r="DI262" i="25"/>
  <c r="DE262" i="25"/>
  <c r="DF154" i="25"/>
  <c r="DD154" i="25"/>
  <c r="BJ154" i="25"/>
  <c r="DE154" i="25"/>
  <c r="DI154" i="25"/>
  <c r="DG154" i="25"/>
  <c r="BI154" i="25"/>
  <c r="DH154" i="25"/>
  <c r="BK154" i="25"/>
  <c r="BJ17" i="25"/>
  <c r="DE17" i="25"/>
  <c r="DI17" i="25"/>
  <c r="DH17" i="25"/>
  <c r="DG17" i="25"/>
  <c r="BK17" i="25"/>
  <c r="DF17" i="25"/>
  <c r="BI17" i="25"/>
  <c r="DD17" i="25"/>
  <c r="DH83" i="25"/>
  <c r="BI83" i="25"/>
  <c r="DE83" i="25"/>
  <c r="BK83" i="25"/>
  <c r="DF83" i="25"/>
  <c r="BJ83" i="25"/>
  <c r="DG83" i="25"/>
  <c r="DD83" i="25"/>
  <c r="DI83" i="25"/>
  <c r="DH232" i="25"/>
  <c r="DI232" i="25"/>
  <c r="DF232" i="25"/>
  <c r="DD232" i="25"/>
  <c r="DG232" i="25"/>
  <c r="BK232" i="25"/>
  <c r="DE232" i="25"/>
  <c r="BJ232" i="25"/>
  <c r="BI232" i="25"/>
  <c r="DE213" i="25"/>
  <c r="DH213" i="25"/>
  <c r="DF213" i="25"/>
  <c r="DD213" i="25"/>
  <c r="DG213" i="25"/>
  <c r="BJ213" i="25"/>
  <c r="BI213" i="25"/>
  <c r="DI213" i="25"/>
  <c r="BK213" i="25"/>
  <c r="BI178" i="25"/>
  <c r="DI178" i="25"/>
  <c r="BK178" i="25"/>
  <c r="DH178" i="25"/>
  <c r="BJ178" i="25"/>
  <c r="DG178" i="25"/>
  <c r="DE178" i="25"/>
  <c r="DD178" i="25"/>
  <c r="DF178" i="25"/>
  <c r="DI295" i="25"/>
  <c r="DD295" i="25"/>
  <c r="BK295" i="25"/>
  <c r="BJ295" i="25"/>
  <c r="DF295" i="25"/>
  <c r="DH295" i="25"/>
  <c r="DE295" i="25"/>
  <c r="DG295" i="25"/>
  <c r="BI295" i="25"/>
  <c r="BJ93" i="25"/>
  <c r="DH93" i="25"/>
  <c r="DD93" i="25"/>
  <c r="DF93" i="25"/>
  <c r="BI93" i="25"/>
  <c r="DI93" i="25"/>
  <c r="DG93" i="25"/>
  <c r="DE93" i="25"/>
  <c r="BK93" i="25"/>
  <c r="DH192" i="25"/>
  <c r="BK192" i="25"/>
  <c r="DF192" i="25"/>
  <c r="BI192" i="25"/>
  <c r="DE192" i="25"/>
  <c r="DI192" i="25"/>
  <c r="BJ192" i="25"/>
  <c r="DG192" i="25"/>
  <c r="DD192" i="25"/>
  <c r="BK233" i="25"/>
  <c r="DE233" i="25"/>
  <c r="DI233" i="25"/>
  <c r="DD233" i="25"/>
  <c r="DG233" i="25"/>
  <c r="BI233" i="25"/>
  <c r="BJ233" i="25"/>
  <c r="DF233" i="25"/>
  <c r="DH233" i="25"/>
  <c r="DD119" i="25"/>
  <c r="DE119" i="25"/>
  <c r="BK119" i="25"/>
  <c r="BJ119" i="25"/>
  <c r="DG119" i="25"/>
  <c r="DH119" i="25"/>
  <c r="DF119" i="25"/>
  <c r="DI119" i="25"/>
  <c r="BI119" i="25"/>
  <c r="BI104" i="25"/>
  <c r="DH104" i="25"/>
  <c r="DE104" i="25"/>
  <c r="BJ104" i="25"/>
  <c r="DI104" i="25"/>
  <c r="BK104" i="25"/>
  <c r="DD104" i="25"/>
  <c r="DF104" i="25"/>
  <c r="DG104" i="25"/>
  <c r="CC351" i="2"/>
  <c r="S351" i="7" s="1"/>
  <c r="I454" i="17" s="1"/>
  <c r="DL351" i="2"/>
  <c r="DM351" i="2" s="1"/>
  <c r="CD351" i="2"/>
  <c r="O351" i="6"/>
  <c r="Q351" i="7"/>
  <c r="G454" i="17" s="1"/>
  <c r="CD352" i="2"/>
  <c r="DL352" i="2"/>
  <c r="DM352" i="2" s="1"/>
  <c r="O352" i="6"/>
  <c r="CC352" i="2"/>
  <c r="S352" i="7" s="1"/>
  <c r="Q352" i="7"/>
  <c r="G455" i="17" s="1"/>
  <c r="DO363" i="2"/>
  <c r="DN363" i="2" s="1"/>
  <c r="DU363" i="2" s="1"/>
  <c r="CH363" i="2" s="1"/>
  <c r="AR363" i="2" s="1"/>
  <c r="DO361" i="2"/>
  <c r="DN361" i="2" s="1"/>
  <c r="DU361" i="2" s="1"/>
  <c r="CH361" i="2" s="1"/>
  <c r="AR361" i="2" s="1"/>
  <c r="DO360" i="2"/>
  <c r="DN360" i="2" s="1"/>
  <c r="DU360" i="2" s="1"/>
  <c r="CH360" i="2" s="1"/>
  <c r="AR360" i="2" s="1"/>
  <c r="DO362" i="2"/>
  <c r="DN362" i="2" s="1"/>
  <c r="DU362" i="2" s="1"/>
  <c r="CH362" i="2" s="1"/>
  <c r="AR362" i="2" s="1"/>
  <c r="DO364" i="2"/>
  <c r="DN364" i="2" s="1"/>
  <c r="DU364" i="2" s="1"/>
  <c r="CH364" i="2" s="1"/>
  <c r="AR364" i="2" s="1"/>
  <c r="CC349" i="2"/>
  <c r="S349" i="7" s="1"/>
  <c r="I452" i="17" s="1"/>
  <c r="O349" i="6"/>
  <c r="Q349" i="7"/>
  <c r="G452" i="17" s="1"/>
  <c r="CD349" i="2"/>
  <c r="DL349" i="2"/>
  <c r="DM349" i="2" s="1"/>
  <c r="V348" i="7"/>
  <c r="U348" i="7"/>
  <c r="CD350" i="2"/>
  <c r="Q350" i="7"/>
  <c r="G453" i="17" s="1"/>
  <c r="CC350" i="2"/>
  <c r="S350" i="7" s="1"/>
  <c r="O350" i="6"/>
  <c r="DL350" i="2"/>
  <c r="DM350" i="2" s="1"/>
  <c r="Q348" i="7"/>
  <c r="G451" i="17" s="1"/>
  <c r="DL348" i="2"/>
  <c r="DM348" i="2" s="1"/>
  <c r="CC348" i="2"/>
  <c r="CD348" i="2"/>
  <c r="O358" i="6"/>
  <c r="V358" i="7" s="1"/>
  <c r="V357" i="7"/>
  <c r="CD359" i="2"/>
  <c r="DL359" i="2"/>
  <c r="DM359" i="2" s="1"/>
  <c r="O359" i="6"/>
  <c r="CC359" i="2"/>
  <c r="S359" i="7" s="1"/>
  <c r="I462" i="17" s="1"/>
  <c r="Q359" i="7"/>
  <c r="G462" i="17" s="1"/>
  <c r="DL358" i="2"/>
  <c r="DM358" i="2" s="1"/>
  <c r="Q358" i="7"/>
  <c r="G461" i="17" s="1"/>
  <c r="CC358" i="2"/>
  <c r="S358" i="7" s="1"/>
  <c r="CD358" i="2"/>
  <c r="CD354" i="2"/>
  <c r="O354" i="6"/>
  <c r="Q354" i="7"/>
  <c r="G457" i="17" s="1"/>
  <c r="DL354" i="2"/>
  <c r="DM354" i="2" s="1"/>
  <c r="CC354" i="2"/>
  <c r="S354" i="7" s="1"/>
  <c r="I457" i="17" s="1"/>
  <c r="Q357" i="7"/>
  <c r="G460" i="17" s="1"/>
  <c r="DL357" i="2"/>
  <c r="DM357" i="2" s="1"/>
  <c r="CC357" i="2"/>
  <c r="S357" i="7" s="1"/>
  <c r="I460" i="17" s="1"/>
  <c r="CD357" i="2"/>
  <c r="DO370" i="2"/>
  <c r="DN370" i="2" s="1"/>
  <c r="DU370" i="2" s="1"/>
  <c r="CH370" i="2" s="1"/>
  <c r="AR370" i="2" s="1"/>
  <c r="DO369" i="2"/>
  <c r="DN369" i="2" s="1"/>
  <c r="DU369" i="2" s="1"/>
  <c r="CH369" i="2" s="1"/>
  <c r="AR369" i="2" s="1"/>
  <c r="DO368" i="2"/>
  <c r="DN368" i="2" s="1"/>
  <c r="DU368" i="2" s="1"/>
  <c r="CH368" i="2" s="1"/>
  <c r="AR368" i="2" s="1"/>
  <c r="DO371" i="2"/>
  <c r="DN371" i="2" s="1"/>
  <c r="DU371" i="2" s="1"/>
  <c r="CH371" i="2" s="1"/>
  <c r="AR371" i="2" s="1"/>
  <c r="DO367" i="2"/>
  <c r="DN367" i="2" s="1"/>
  <c r="DU367" i="2" s="1"/>
  <c r="CH367" i="2" s="1"/>
  <c r="AR367" i="2" s="1"/>
  <c r="DO365" i="2"/>
  <c r="DN365" i="2" s="1"/>
  <c r="DU365" i="2" s="1"/>
  <c r="CH365" i="2" s="1"/>
  <c r="AR365" i="2" s="1"/>
  <c r="DO366" i="2"/>
  <c r="DN366" i="2" s="1"/>
  <c r="DU366" i="2" s="1"/>
  <c r="CH366" i="2" s="1"/>
  <c r="AR366" i="2" s="1"/>
  <c r="Q353" i="7"/>
  <c r="G456" i="17" s="1"/>
  <c r="O353" i="6"/>
  <c r="CD353" i="2"/>
  <c r="CC353" i="2"/>
  <c r="S353" i="7" s="1"/>
  <c r="DL353" i="2"/>
  <c r="DM353" i="2" s="1"/>
  <c r="DL356" i="2"/>
  <c r="DM356" i="2" s="1"/>
  <c r="CD356" i="2"/>
  <c r="Q356" i="7"/>
  <c r="G459" i="17" s="1"/>
  <c r="CC356" i="2"/>
  <c r="S356" i="7" s="1"/>
  <c r="I459" i="17" s="1"/>
  <c r="O356" i="6"/>
  <c r="Q355" i="7"/>
  <c r="G458" i="17" s="1"/>
  <c r="DL355" i="2"/>
  <c r="DM355" i="2" s="1"/>
  <c r="O355" i="6"/>
  <c r="CC355" i="2"/>
  <c r="S355" i="7" s="1"/>
  <c r="I458" i="17" s="1"/>
  <c r="CD355" i="2"/>
  <c r="I455" i="17"/>
  <c r="I456" i="17"/>
  <c r="I461" i="17"/>
  <c r="S51" i="8" l="1"/>
  <c r="S37" i="8"/>
  <c r="S54" i="8"/>
  <c r="S49" i="8"/>
  <c r="S34" i="8"/>
  <c r="S46" i="8"/>
  <c r="S48" i="8"/>
  <c r="S45" i="8"/>
  <c r="S39" i="8"/>
  <c r="S33" i="8"/>
  <c r="S38" i="8"/>
  <c r="S50" i="8"/>
  <c r="S55" i="8"/>
  <c r="S56" i="8"/>
  <c r="S52" i="8"/>
  <c r="S47" i="8"/>
  <c r="S35" i="8"/>
  <c r="S44" i="8"/>
  <c r="S43" i="8"/>
  <c r="S42" i="8"/>
  <c r="S40" i="8"/>
  <c r="S53" i="8"/>
  <c r="S41" i="8"/>
  <c r="S36" i="8"/>
  <c r="BI555" i="25"/>
  <c r="U38" i="8"/>
  <c r="U41" i="8"/>
  <c r="U35" i="8"/>
  <c r="U44" i="8"/>
  <c r="U46" i="8"/>
  <c r="U54" i="8"/>
  <c r="U45" i="8"/>
  <c r="U39" i="8"/>
  <c r="U36" i="8"/>
  <c r="U43" i="8"/>
  <c r="U33" i="8"/>
  <c r="U56" i="8"/>
  <c r="U42" i="8"/>
  <c r="U50" i="8"/>
  <c r="U48" i="8"/>
  <c r="U52" i="8"/>
  <c r="U37" i="8"/>
  <c r="U49" i="8"/>
  <c r="U34" i="8"/>
  <c r="U53" i="8"/>
  <c r="U51" i="8"/>
  <c r="U55" i="8"/>
  <c r="U47" i="8"/>
  <c r="U40" i="8"/>
  <c r="BK555" i="25"/>
  <c r="V54" i="8"/>
  <c r="V47" i="8"/>
  <c r="V48" i="8"/>
  <c r="V52" i="8"/>
  <c r="V35" i="8"/>
  <c r="V51" i="8"/>
  <c r="V39" i="8"/>
  <c r="V42" i="8"/>
  <c r="V45" i="8"/>
  <c r="V33" i="8"/>
  <c r="V43" i="8"/>
  <c r="V36" i="8"/>
  <c r="V49" i="8"/>
  <c r="V38" i="8"/>
  <c r="V55" i="8"/>
  <c r="V50" i="8"/>
  <c r="V56" i="8"/>
  <c r="V41" i="8"/>
  <c r="V53" i="8"/>
  <c r="V46" i="8"/>
  <c r="V37" i="8"/>
  <c r="V44" i="8"/>
  <c r="V34" i="8"/>
  <c r="V40" i="8"/>
  <c r="W46" i="8"/>
  <c r="W35" i="8"/>
  <c r="W54" i="8"/>
  <c r="W52" i="8"/>
  <c r="W34" i="8"/>
  <c r="W49" i="8"/>
  <c r="W51" i="8"/>
  <c r="W37" i="8"/>
  <c r="W41" i="8"/>
  <c r="W33" i="8"/>
  <c r="W45" i="8"/>
  <c r="W50" i="8"/>
  <c r="W42" i="8"/>
  <c r="W44" i="8"/>
  <c r="W47" i="8"/>
  <c r="W48" i="8"/>
  <c r="W40" i="8"/>
  <c r="W55" i="8"/>
  <c r="W36" i="8"/>
  <c r="W56" i="8"/>
  <c r="W43" i="8"/>
  <c r="W38" i="8"/>
  <c r="W39" i="8"/>
  <c r="W53" i="8"/>
  <c r="X54" i="8"/>
  <c r="X56" i="8"/>
  <c r="X52" i="8"/>
  <c r="X36" i="8"/>
  <c r="X48" i="8"/>
  <c r="X41" i="8"/>
  <c r="X34" i="8"/>
  <c r="X50" i="8"/>
  <c r="X35" i="8"/>
  <c r="X55" i="8"/>
  <c r="X53" i="8"/>
  <c r="X46" i="8"/>
  <c r="X47" i="8"/>
  <c r="X45" i="8"/>
  <c r="X42" i="8"/>
  <c r="X38" i="8"/>
  <c r="X37" i="8"/>
  <c r="X39" i="8"/>
  <c r="X40" i="8"/>
  <c r="X49" i="8"/>
  <c r="X44" i="8"/>
  <c r="X33" i="8"/>
  <c r="X43" i="8"/>
  <c r="X51" i="8"/>
  <c r="T39" i="8"/>
  <c r="T55" i="8"/>
  <c r="T36" i="8"/>
  <c r="T46" i="8"/>
  <c r="T40" i="8"/>
  <c r="T41" i="8"/>
  <c r="T47" i="8"/>
  <c r="T54" i="8"/>
  <c r="T35" i="8"/>
  <c r="T44" i="8"/>
  <c r="T48" i="8"/>
  <c r="T33" i="8"/>
  <c r="T50" i="8"/>
  <c r="T53" i="8"/>
  <c r="T52" i="8"/>
  <c r="T34" i="8"/>
  <c r="T49" i="8"/>
  <c r="T56" i="8"/>
  <c r="T51" i="8"/>
  <c r="T45" i="8"/>
  <c r="T37" i="8"/>
  <c r="T43" i="8"/>
  <c r="T42" i="8"/>
  <c r="T38" i="8"/>
  <c r="BJ555" i="25"/>
  <c r="BJ556" i="25" s="1"/>
  <c r="R349" i="7"/>
  <c r="H452" i="17" s="1"/>
  <c r="CI349" i="2"/>
  <c r="Q349" i="6"/>
  <c r="CJ349" i="2"/>
  <c r="U349" i="7"/>
  <c r="V349" i="7"/>
  <c r="P349" i="6" s="1"/>
  <c r="AV349" i="2" s="1"/>
  <c r="T349" i="7" s="1"/>
  <c r="CF364" i="2"/>
  <c r="AW364" i="2"/>
  <c r="G364" i="7" s="1"/>
  <c r="AT364" i="2"/>
  <c r="W364" i="7"/>
  <c r="J467" i="17" s="1"/>
  <c r="AW362" i="2"/>
  <c r="G362" i="7" s="1"/>
  <c r="W362" i="7"/>
  <c r="J465" i="17" s="1"/>
  <c r="CF362" i="2"/>
  <c r="AT362" i="2"/>
  <c r="AW360" i="2"/>
  <c r="G360" i="7" s="1"/>
  <c r="CF360" i="2"/>
  <c r="AT360" i="2"/>
  <c r="W360" i="7"/>
  <c r="J463" i="17" s="1"/>
  <c r="AW361" i="2"/>
  <c r="G361" i="7" s="1"/>
  <c r="CF361" i="2"/>
  <c r="W361" i="7"/>
  <c r="J464" i="17" s="1"/>
  <c r="AT361" i="2"/>
  <c r="W363" i="7"/>
  <c r="J466" i="17" s="1"/>
  <c r="AT363" i="2"/>
  <c r="AW363" i="2"/>
  <c r="G363" i="7" s="1"/>
  <c r="CF363" i="2"/>
  <c r="S348" i="7"/>
  <c r="U358" i="7"/>
  <c r="V352" i="7"/>
  <c r="P352" i="6" s="1"/>
  <c r="AV352" i="2" s="1"/>
  <c r="T352" i="7" s="1"/>
  <c r="U352" i="7"/>
  <c r="CI348" i="2"/>
  <c r="CY348" i="2" s="1"/>
  <c r="CJ348" i="2"/>
  <c r="CN348" i="2" s="1"/>
  <c r="Q348" i="6"/>
  <c r="R348" i="7"/>
  <c r="H451" i="17" s="1"/>
  <c r="U350" i="7"/>
  <c r="V350" i="7"/>
  <c r="P350" i="6" s="1"/>
  <c r="AV350" i="2" s="1"/>
  <c r="T350" i="7" s="1"/>
  <c r="CJ352" i="2"/>
  <c r="R352" i="7"/>
  <c r="H455" i="17" s="1"/>
  <c r="CI352" i="2"/>
  <c r="Q352" i="6"/>
  <c r="I453" i="17"/>
  <c r="U351" i="7"/>
  <c r="V351" i="7"/>
  <c r="P351" i="6" s="1"/>
  <c r="AV351" i="2" s="1"/>
  <c r="T351" i="7" s="1"/>
  <c r="CJ350" i="2"/>
  <c r="CI350" i="2"/>
  <c r="Q350" i="6"/>
  <c r="R350" i="7"/>
  <c r="H453" i="17" s="1"/>
  <c r="Q351" i="6"/>
  <c r="CJ351" i="2"/>
  <c r="CI351" i="2"/>
  <c r="R351" i="7"/>
  <c r="H454" i="17" s="1"/>
  <c r="P358" i="6"/>
  <c r="AV358" i="2" s="1"/>
  <c r="T358" i="7" s="1"/>
  <c r="CF370" i="2"/>
  <c r="W370" i="7"/>
  <c r="J473" i="17" s="1"/>
  <c r="AW370" i="2"/>
  <c r="G370" i="7" s="1"/>
  <c r="AT370" i="2"/>
  <c r="CI357" i="2"/>
  <c r="CW357" i="2" s="1"/>
  <c r="R357" i="7"/>
  <c r="H460" i="17" s="1"/>
  <c r="CJ357" i="2"/>
  <c r="Q357" i="6"/>
  <c r="V356" i="7"/>
  <c r="P356" i="6" s="1"/>
  <c r="AV356" i="2" s="1"/>
  <c r="T356" i="7" s="1"/>
  <c r="U356" i="7"/>
  <c r="CJ356" i="2"/>
  <c r="R356" i="7"/>
  <c r="H459" i="17" s="1"/>
  <c r="CI356" i="2"/>
  <c r="Q356" i="6"/>
  <c r="U354" i="7"/>
  <c r="V354" i="7"/>
  <c r="P354" i="6" s="1"/>
  <c r="AV354" i="2" s="1"/>
  <c r="T354" i="7" s="1"/>
  <c r="Q354" i="6"/>
  <c r="R354" i="7"/>
  <c r="H457" i="17" s="1"/>
  <c r="CI354" i="2"/>
  <c r="CJ354" i="2"/>
  <c r="P357" i="6"/>
  <c r="AV357" i="2" s="1"/>
  <c r="T357" i="7" s="1"/>
  <c r="CI353" i="2"/>
  <c r="R353" i="7"/>
  <c r="H456" i="17" s="1"/>
  <c r="CJ353" i="2"/>
  <c r="Q353" i="6"/>
  <c r="CJ358" i="2"/>
  <c r="CI358" i="2"/>
  <c r="Q358" i="6"/>
  <c r="R358" i="7"/>
  <c r="H461" i="17" s="1"/>
  <c r="V353" i="7"/>
  <c r="P353" i="6" s="1"/>
  <c r="AV353" i="2" s="1"/>
  <c r="T353" i="7" s="1"/>
  <c r="U353" i="7"/>
  <c r="AW366" i="2"/>
  <c r="G366" i="7" s="1"/>
  <c r="AT366" i="2"/>
  <c r="CF366" i="2"/>
  <c r="W366" i="7"/>
  <c r="J469" i="17" s="1"/>
  <c r="AW365" i="2"/>
  <c r="G365" i="7" s="1"/>
  <c r="W365" i="7"/>
  <c r="J468" i="17" s="1"/>
  <c r="AT365" i="2"/>
  <c r="CF365" i="2"/>
  <c r="AW367" i="2"/>
  <c r="G367" i="7" s="1"/>
  <c r="W367" i="7"/>
  <c r="J470" i="17" s="1"/>
  <c r="AT367" i="2"/>
  <c r="CF367" i="2"/>
  <c r="CI355" i="2"/>
  <c r="CQ355" i="2" s="1"/>
  <c r="CJ355" i="2"/>
  <c r="Q355" i="6"/>
  <c r="R355" i="7"/>
  <c r="H458" i="17" s="1"/>
  <c r="AW371" i="2"/>
  <c r="G371" i="7" s="1"/>
  <c r="W371" i="7"/>
  <c r="J474" i="17" s="1"/>
  <c r="AT371" i="2"/>
  <c r="CF371" i="2"/>
  <c r="V359" i="7"/>
  <c r="P359" i="6" s="1"/>
  <c r="AV359" i="2" s="1"/>
  <c r="T359" i="7" s="1"/>
  <c r="U359" i="7"/>
  <c r="CF368" i="2"/>
  <c r="AW368" i="2"/>
  <c r="G368" i="7" s="1"/>
  <c r="W368" i="7"/>
  <c r="J471" i="17" s="1"/>
  <c r="AT368" i="2"/>
  <c r="U355" i="7"/>
  <c r="V355" i="7"/>
  <c r="P355" i="6" s="1"/>
  <c r="AV355" i="2" s="1"/>
  <c r="T355" i="7" s="1"/>
  <c r="W369" i="7"/>
  <c r="J472" i="17" s="1"/>
  <c r="CF369" i="2"/>
  <c r="AT369" i="2"/>
  <c r="AW369" i="2"/>
  <c r="G369" i="7" s="1"/>
  <c r="R359" i="7"/>
  <c r="H462" i="17" s="1"/>
  <c r="CI359" i="2"/>
  <c r="CJ359" i="2"/>
  <c r="Q359" i="6"/>
  <c r="CZ348" i="2" l="1"/>
  <c r="CK348" i="2"/>
  <c r="CR348" i="2"/>
  <c r="CT348" i="2"/>
  <c r="Z42" i="8"/>
  <c r="AA42" i="8"/>
  <c r="Y42" i="8"/>
  <c r="Z43" i="8"/>
  <c r="Y43" i="8"/>
  <c r="AA43" i="8"/>
  <c r="CQ348" i="2"/>
  <c r="Y44" i="8"/>
  <c r="AA44" i="8"/>
  <c r="Z44" i="8"/>
  <c r="AA35" i="8"/>
  <c r="Z35" i="8"/>
  <c r="AB35" i="8" s="1"/>
  <c r="Y35" i="8"/>
  <c r="CS348" i="2"/>
  <c r="Y47" i="8"/>
  <c r="AA47" i="8"/>
  <c r="Z47" i="8"/>
  <c r="CU348" i="2"/>
  <c r="AA52" i="8"/>
  <c r="Z52" i="8"/>
  <c r="Y52" i="8"/>
  <c r="AA56" i="8"/>
  <c r="Z56" i="8"/>
  <c r="Y56" i="8"/>
  <c r="CW348" i="2"/>
  <c r="CO348" i="2"/>
  <c r="AA55" i="8"/>
  <c r="Y55" i="8"/>
  <c r="Z55" i="8"/>
  <c r="AA50" i="8"/>
  <c r="Z50" i="8"/>
  <c r="Y50" i="8"/>
  <c r="Z38" i="8"/>
  <c r="Y38" i="8"/>
  <c r="AA38" i="8"/>
  <c r="BK556" i="25"/>
  <c r="Y33" i="8"/>
  <c r="Z33" i="8"/>
  <c r="AA33" i="8"/>
  <c r="Z39" i="8"/>
  <c r="AA39" i="8"/>
  <c r="Y39" i="8"/>
  <c r="Y45" i="8"/>
  <c r="Z45" i="8"/>
  <c r="AA45" i="8"/>
  <c r="AA48" i="8"/>
  <c r="Z48" i="8"/>
  <c r="Y48" i="8"/>
  <c r="AA46" i="8"/>
  <c r="Z46" i="8"/>
  <c r="AB46" i="8" s="1"/>
  <c r="Y46" i="8"/>
  <c r="BI556" i="25"/>
  <c r="Y34" i="8"/>
  <c r="AA34" i="8"/>
  <c r="Z34" i="8"/>
  <c r="AA36" i="8"/>
  <c r="Y36" i="8"/>
  <c r="Z36" i="8"/>
  <c r="AA49" i="8"/>
  <c r="Z49" i="8"/>
  <c r="Y49" i="8"/>
  <c r="AA41" i="8"/>
  <c r="Z41" i="8"/>
  <c r="Y41" i="8"/>
  <c r="Z54" i="8"/>
  <c r="Y54" i="8"/>
  <c r="AA54" i="8"/>
  <c r="CM348" i="2"/>
  <c r="Z53" i="8"/>
  <c r="AA53" i="8"/>
  <c r="Y53" i="8"/>
  <c r="AA37" i="8"/>
  <c r="Y37" i="8"/>
  <c r="Z37" i="8"/>
  <c r="AB37" i="8" s="1"/>
  <c r="AA40" i="8"/>
  <c r="Y40" i="8"/>
  <c r="Z40" i="8"/>
  <c r="Z51" i="8"/>
  <c r="Y51" i="8"/>
  <c r="AA51" i="8"/>
  <c r="DS361" i="2"/>
  <c r="CA361" i="2" s="1"/>
  <c r="P361" i="7" s="1"/>
  <c r="DR361" i="2"/>
  <c r="AS360" i="2"/>
  <c r="AY360" i="2"/>
  <c r="H360" i="7" s="1"/>
  <c r="X360" i="7"/>
  <c r="K463" i="17" s="1"/>
  <c r="CG360" i="2"/>
  <c r="DS360" i="2"/>
  <c r="CA360" i="2" s="1"/>
  <c r="P360" i="7" s="1"/>
  <c r="DR360" i="2"/>
  <c r="CK352" i="2"/>
  <c r="CU352" i="2"/>
  <c r="CW352" i="2"/>
  <c r="CM352" i="2"/>
  <c r="CY352" i="2"/>
  <c r="CQ352" i="2"/>
  <c r="CS352" i="2"/>
  <c r="CO352" i="2"/>
  <c r="AS362" i="2"/>
  <c r="AY362" i="2"/>
  <c r="H362" i="7" s="1"/>
  <c r="X362" i="7"/>
  <c r="K465" i="17" s="1"/>
  <c r="CG362" i="2"/>
  <c r="CX352" i="2"/>
  <c r="CP352" i="2"/>
  <c r="CV352" i="2"/>
  <c r="CR352" i="2"/>
  <c r="CT352" i="2"/>
  <c r="CZ352" i="2"/>
  <c r="CN352" i="2"/>
  <c r="CL352" i="2"/>
  <c r="DR362" i="2"/>
  <c r="DS362" i="2"/>
  <c r="CA362" i="2" s="1"/>
  <c r="P362" i="7" s="1"/>
  <c r="CX348" i="2"/>
  <c r="CL348" i="2"/>
  <c r="CG364" i="2"/>
  <c r="AY364" i="2"/>
  <c r="H364" i="7" s="1"/>
  <c r="X364" i="7"/>
  <c r="K467" i="17" s="1"/>
  <c r="AS364" i="2"/>
  <c r="CM351" i="2"/>
  <c r="CU351" i="2"/>
  <c r="CO351" i="2"/>
  <c r="CQ351" i="2"/>
  <c r="CK351" i="2"/>
  <c r="CS351" i="2"/>
  <c r="CW351" i="2"/>
  <c r="CY351" i="2"/>
  <c r="P348" i="6"/>
  <c r="AV348" i="2" s="1"/>
  <c r="T348" i="7" s="1"/>
  <c r="I451" i="17"/>
  <c r="DR364" i="2"/>
  <c r="DS364" i="2"/>
  <c r="CA364" i="2" s="1"/>
  <c r="P364" i="7" s="1"/>
  <c r="CN351" i="2"/>
  <c r="CT351" i="2"/>
  <c r="CZ351" i="2"/>
  <c r="CX351" i="2"/>
  <c r="CV351" i="2"/>
  <c r="CL351" i="2"/>
  <c r="CR351" i="2"/>
  <c r="CP351" i="2"/>
  <c r="DR363" i="2"/>
  <c r="DS363" i="2"/>
  <c r="CA363" i="2" s="1"/>
  <c r="P363" i="7" s="1"/>
  <c r="CG363" i="2"/>
  <c r="AS363" i="2"/>
  <c r="AY363" i="2"/>
  <c r="H363" i="7" s="1"/>
  <c r="X363" i="7"/>
  <c r="K466" i="17" s="1"/>
  <c r="CV349" i="2"/>
  <c r="CP349" i="2"/>
  <c r="CR349" i="2"/>
  <c r="CN349" i="2"/>
  <c r="CX349" i="2"/>
  <c r="CZ349" i="2"/>
  <c r="CT349" i="2"/>
  <c r="CL349" i="2"/>
  <c r="CP348" i="2"/>
  <c r="CY350" i="2"/>
  <c r="CW350" i="2"/>
  <c r="CO350" i="2"/>
  <c r="CU350" i="2"/>
  <c r="CM350" i="2"/>
  <c r="CQ350" i="2"/>
  <c r="CK350" i="2"/>
  <c r="CS350" i="2"/>
  <c r="CV348" i="2"/>
  <c r="CG361" i="2"/>
  <c r="X361" i="7"/>
  <c r="K464" i="17" s="1"/>
  <c r="AY361" i="2"/>
  <c r="H361" i="7" s="1"/>
  <c r="AS361" i="2"/>
  <c r="CO349" i="2"/>
  <c r="CQ349" i="2"/>
  <c r="CW349" i="2"/>
  <c r="CU349" i="2"/>
  <c r="CM349" i="2"/>
  <c r="CK349" i="2"/>
  <c r="CS349" i="2"/>
  <c r="CY349" i="2"/>
  <c r="CQ357" i="2"/>
  <c r="CR350" i="2"/>
  <c r="CX350" i="2"/>
  <c r="CZ350" i="2"/>
  <c r="CV350" i="2"/>
  <c r="CT350" i="2"/>
  <c r="CP350" i="2"/>
  <c r="CL350" i="2"/>
  <c r="CN350" i="2"/>
  <c r="CO359" i="2"/>
  <c r="CQ359" i="2"/>
  <c r="CK359" i="2"/>
  <c r="CW359" i="2"/>
  <c r="CM359" i="2"/>
  <c r="CU359" i="2"/>
  <c r="CY359" i="2"/>
  <c r="CS359" i="2"/>
  <c r="CR355" i="2"/>
  <c r="CN355" i="2"/>
  <c r="CZ355" i="2"/>
  <c r="CY355" i="2"/>
  <c r="CS355" i="2"/>
  <c r="CU355" i="2"/>
  <c r="CO355" i="2"/>
  <c r="DR367" i="2"/>
  <c r="DS367" i="2"/>
  <c r="CA367" i="2" s="1"/>
  <c r="P367" i="7" s="1"/>
  <c r="CY356" i="2"/>
  <c r="CW356" i="2"/>
  <c r="CU356" i="2"/>
  <c r="CK356" i="2"/>
  <c r="CM356" i="2"/>
  <c r="CS356" i="2"/>
  <c r="CQ356" i="2"/>
  <c r="X369" i="7"/>
  <c r="K472" i="17" s="1"/>
  <c r="AS369" i="2"/>
  <c r="CG369" i="2"/>
  <c r="AY369" i="2"/>
  <c r="H369" i="7" s="1"/>
  <c r="X367" i="7"/>
  <c r="K470" i="17" s="1"/>
  <c r="AS367" i="2"/>
  <c r="CG367" i="2"/>
  <c r="AY367" i="2"/>
  <c r="H367" i="7" s="1"/>
  <c r="CU358" i="2"/>
  <c r="CY358" i="2"/>
  <c r="CW358" i="2"/>
  <c r="CM358" i="2"/>
  <c r="CO358" i="2"/>
  <c r="CQ358" i="2"/>
  <c r="CK358" i="2"/>
  <c r="CS358" i="2"/>
  <c r="DS369" i="2"/>
  <c r="CA369" i="2" s="1"/>
  <c r="P369" i="7" s="1"/>
  <c r="DR369" i="2"/>
  <c r="CX358" i="2"/>
  <c r="CN358" i="2"/>
  <c r="CP358" i="2"/>
  <c r="CT358" i="2"/>
  <c r="CZ358" i="2"/>
  <c r="CL358" i="2"/>
  <c r="CR358" i="2"/>
  <c r="CV358" i="2"/>
  <c r="CL356" i="2"/>
  <c r="CT356" i="2"/>
  <c r="CX356" i="2"/>
  <c r="CN356" i="2"/>
  <c r="CP356" i="2"/>
  <c r="CR356" i="2"/>
  <c r="CL355" i="2"/>
  <c r="DS365" i="2"/>
  <c r="CA365" i="2" s="1"/>
  <c r="P365" i="7" s="1"/>
  <c r="DR365" i="2"/>
  <c r="CZ353" i="2"/>
  <c r="CN353" i="2"/>
  <c r="CV353" i="2"/>
  <c r="CX353" i="2"/>
  <c r="CL353" i="2"/>
  <c r="CR353" i="2"/>
  <c r="CP353" i="2"/>
  <c r="CT353" i="2"/>
  <c r="CT355" i="2"/>
  <c r="AS365" i="2"/>
  <c r="X365" i="7"/>
  <c r="K468" i="17" s="1"/>
  <c r="AY365" i="2"/>
  <c r="H365" i="7" s="1"/>
  <c r="CG365" i="2"/>
  <c r="CV355" i="2"/>
  <c r="X368" i="7"/>
  <c r="K471" i="17" s="1"/>
  <c r="AY368" i="2"/>
  <c r="H368" i="7" s="1"/>
  <c r="AS368" i="2"/>
  <c r="CG368" i="2"/>
  <c r="CK353" i="2"/>
  <c r="CS353" i="2"/>
  <c r="CM353" i="2"/>
  <c r="CO353" i="2"/>
  <c r="CY353" i="2"/>
  <c r="CQ353" i="2"/>
  <c r="CU353" i="2"/>
  <c r="CW353" i="2"/>
  <c r="CW355" i="2"/>
  <c r="CX355" i="2"/>
  <c r="DS368" i="2"/>
  <c r="CA368" i="2" s="1"/>
  <c r="P368" i="7" s="1"/>
  <c r="DR368" i="2"/>
  <c r="DR366" i="2"/>
  <c r="DS366" i="2"/>
  <c r="CA366" i="2" s="1"/>
  <c r="P366" i="7" s="1"/>
  <c r="O369" i="7"/>
  <c r="F472" i="17" s="1"/>
  <c r="CG366" i="2"/>
  <c r="AY366" i="2"/>
  <c r="H366" i="7" s="1"/>
  <c r="X366" i="7"/>
  <c r="K469" i="17" s="1"/>
  <c r="AS366" i="2"/>
  <c r="CL354" i="2"/>
  <c r="CP354" i="2"/>
  <c r="CR354" i="2"/>
  <c r="CX354" i="2"/>
  <c r="CN354" i="2"/>
  <c r="CT354" i="2"/>
  <c r="CZ354" i="2"/>
  <c r="CV354" i="2"/>
  <c r="CT357" i="2"/>
  <c r="CL357" i="2"/>
  <c r="CP357" i="2"/>
  <c r="CZ357" i="2"/>
  <c r="CV357" i="2"/>
  <c r="CN357" i="2"/>
  <c r="CR357" i="2"/>
  <c r="CX357" i="2"/>
  <c r="CQ354" i="2"/>
  <c r="CS354" i="2"/>
  <c r="CK354" i="2"/>
  <c r="CM354" i="2"/>
  <c r="CO354" i="2"/>
  <c r="CY354" i="2"/>
  <c r="CU354" i="2"/>
  <c r="CW354" i="2"/>
  <c r="DR371" i="2"/>
  <c r="DS371" i="2"/>
  <c r="CA371" i="2" s="1"/>
  <c r="P371" i="7" s="1"/>
  <c r="CZ356" i="2"/>
  <c r="CY357" i="2"/>
  <c r="CM357" i="2"/>
  <c r="CU357" i="2"/>
  <c r="CO357" i="2"/>
  <c r="CS357" i="2"/>
  <c r="CK357" i="2"/>
  <c r="AS371" i="2"/>
  <c r="X371" i="7"/>
  <c r="K474" i="17" s="1"/>
  <c r="AY371" i="2"/>
  <c r="H371" i="7" s="1"/>
  <c r="CG371" i="2"/>
  <c r="CM355" i="2"/>
  <c r="CP355" i="2"/>
  <c r="CK355" i="2"/>
  <c r="AS370" i="2"/>
  <c r="AY370" i="2"/>
  <c r="H370" i="7" s="1"/>
  <c r="X370" i="7"/>
  <c r="K473" i="17" s="1"/>
  <c r="CG370" i="2"/>
  <c r="CR359" i="2"/>
  <c r="CL359" i="2"/>
  <c r="CZ359" i="2"/>
  <c r="CP359" i="2"/>
  <c r="CT359" i="2"/>
  <c r="CX359" i="2"/>
  <c r="CV359" i="2"/>
  <c r="CN359" i="2"/>
  <c r="CV356" i="2"/>
  <c r="CO356" i="2"/>
  <c r="DR370" i="2"/>
  <c r="DS370" i="2"/>
  <c r="CA370" i="2" s="1"/>
  <c r="P370" i="7" s="1"/>
  <c r="AB39" i="8" l="1"/>
  <c r="AB44" i="8"/>
  <c r="AB48" i="8"/>
  <c r="AB41" i="8"/>
  <c r="AB56" i="8"/>
  <c r="AB49" i="8"/>
  <c r="AB52" i="8"/>
  <c r="AB40" i="8"/>
  <c r="AB47" i="8"/>
  <c r="AB51" i="8"/>
  <c r="AB36" i="8"/>
  <c r="AB33" i="8"/>
  <c r="AB34" i="8"/>
  <c r="AB38" i="8"/>
  <c r="AB50" i="8"/>
  <c r="AB53" i="8"/>
  <c r="AB55" i="8"/>
  <c r="AB54" i="8"/>
  <c r="AB45" i="8"/>
  <c r="O45" i="8" s="1"/>
  <c r="AB43" i="8"/>
  <c r="AB42" i="8"/>
  <c r="H363" i="27"/>
  <c r="L363" i="27" s="1"/>
  <c r="M363" i="27" s="1"/>
  <c r="BP363" i="2"/>
  <c r="BV363" i="2" s="1"/>
  <c r="BO363" i="2"/>
  <c r="BU363" i="2" s="1"/>
  <c r="BQ363" i="2"/>
  <c r="BW363" i="2" s="1"/>
  <c r="AX363" i="2"/>
  <c r="G363" i="27" s="1"/>
  <c r="DT362" i="2"/>
  <c r="CB362" i="2" s="1"/>
  <c r="DQ362" i="2"/>
  <c r="O362" i="7"/>
  <c r="F465" i="17" s="1"/>
  <c r="DT363" i="2"/>
  <c r="CB363" i="2" s="1"/>
  <c r="O363" i="7"/>
  <c r="F466" i="17" s="1"/>
  <c r="DQ363" i="2"/>
  <c r="H362" i="27"/>
  <c r="L362" i="27" s="1"/>
  <c r="M362" i="27" s="1"/>
  <c r="BP362" i="2"/>
  <c r="BV362" i="2" s="1"/>
  <c r="BO362" i="2"/>
  <c r="BU362" i="2" s="1"/>
  <c r="BQ362" i="2"/>
  <c r="BW362" i="2" s="1"/>
  <c r="AX362" i="2"/>
  <c r="G362" i="27" s="1"/>
  <c r="BO364" i="2"/>
  <c r="BU364" i="2" s="1"/>
  <c r="AX364" i="2"/>
  <c r="G364" i="27" s="1"/>
  <c r="BQ364" i="2"/>
  <c r="BW364" i="2" s="1"/>
  <c r="H364" i="27"/>
  <c r="L364" i="27" s="1"/>
  <c r="M364" i="27" s="1"/>
  <c r="BP364" i="2"/>
  <c r="BV364" i="2" s="1"/>
  <c r="O364" i="7"/>
  <c r="F467" i="17" s="1"/>
  <c r="DT364" i="2"/>
  <c r="CB364" i="2" s="1"/>
  <c r="DQ364" i="2"/>
  <c r="O360" i="7"/>
  <c r="F463" i="17" s="1"/>
  <c r="DT360" i="2"/>
  <c r="CB360" i="2" s="1"/>
  <c r="DQ360" i="2"/>
  <c r="H361" i="27"/>
  <c r="L361" i="27" s="1"/>
  <c r="M361" i="27" s="1"/>
  <c r="AX361" i="2"/>
  <c r="G361" i="27" s="1"/>
  <c r="BO361" i="2"/>
  <c r="BU361" i="2" s="1"/>
  <c r="BQ361" i="2"/>
  <c r="BW361" i="2" s="1"/>
  <c r="BP361" i="2"/>
  <c r="BV361" i="2" s="1"/>
  <c r="BO360" i="2"/>
  <c r="BU360" i="2" s="1"/>
  <c r="BQ360" i="2"/>
  <c r="BW360" i="2" s="1"/>
  <c r="H360" i="27"/>
  <c r="L360" i="27" s="1"/>
  <c r="M360" i="27" s="1"/>
  <c r="AX360" i="2"/>
  <c r="G360" i="27" s="1"/>
  <c r="BP360" i="2"/>
  <c r="BV360" i="2" s="1"/>
  <c r="O361" i="7"/>
  <c r="F464" i="17" s="1"/>
  <c r="DT361" i="2"/>
  <c r="CB361" i="2" s="1"/>
  <c r="DQ361" i="2"/>
  <c r="BP370" i="2"/>
  <c r="BV370" i="2" s="1"/>
  <c r="BQ370" i="2"/>
  <c r="BW370" i="2" s="1"/>
  <c r="H370" i="27"/>
  <c r="L370" i="27" s="1"/>
  <c r="M370" i="27" s="1"/>
  <c r="AX370" i="2"/>
  <c r="G370" i="27" s="1"/>
  <c r="BO370" i="2"/>
  <c r="BU370" i="2" s="1"/>
  <c r="BO366" i="2"/>
  <c r="BU366" i="2" s="1"/>
  <c r="BP366" i="2"/>
  <c r="BV366" i="2" s="1"/>
  <c r="H366" i="27"/>
  <c r="L366" i="27" s="1"/>
  <c r="M366" i="27" s="1"/>
  <c r="AX366" i="2"/>
  <c r="G366" i="27" s="1"/>
  <c r="BQ366" i="2"/>
  <c r="BW366" i="2" s="1"/>
  <c r="DT368" i="2"/>
  <c r="CB368" i="2" s="1"/>
  <c r="DQ368" i="2"/>
  <c r="H368" i="27"/>
  <c r="L368" i="27" s="1"/>
  <c r="M368" i="27" s="1"/>
  <c r="AX368" i="2"/>
  <c r="G368" i="27" s="1"/>
  <c r="BO368" i="2"/>
  <c r="BU368" i="2" s="1"/>
  <c r="BQ368" i="2"/>
  <c r="BW368" i="2" s="1"/>
  <c r="BP368" i="2"/>
  <c r="BV368" i="2" s="1"/>
  <c r="DQ371" i="2"/>
  <c r="DT371" i="2"/>
  <c r="CB371" i="2" s="1"/>
  <c r="O371" i="7"/>
  <c r="F474" i="17" s="1"/>
  <c r="O366" i="7"/>
  <c r="F469" i="17" s="1"/>
  <c r="DT366" i="2"/>
  <c r="CB366" i="2" s="1"/>
  <c r="DQ366" i="2"/>
  <c r="DQ365" i="2"/>
  <c r="DT365" i="2"/>
  <c r="CB365" i="2" s="1"/>
  <c r="BP371" i="2"/>
  <c r="BV371" i="2" s="1"/>
  <c r="BO371" i="2"/>
  <c r="BU371" i="2" s="1"/>
  <c r="BQ371" i="2"/>
  <c r="BW371" i="2" s="1"/>
  <c r="H371" i="27"/>
  <c r="L371" i="27" s="1"/>
  <c r="M371" i="27" s="1"/>
  <c r="AX371" i="2"/>
  <c r="G371" i="27" s="1"/>
  <c r="DQ367" i="2"/>
  <c r="O367" i="7"/>
  <c r="F470" i="17" s="1"/>
  <c r="DT367" i="2"/>
  <c r="CB367" i="2" s="1"/>
  <c r="O368" i="7"/>
  <c r="F471" i="17" s="1"/>
  <c r="BP367" i="2"/>
  <c r="BV367" i="2" s="1"/>
  <c r="H367" i="27"/>
  <c r="L367" i="27" s="1"/>
  <c r="M367" i="27" s="1"/>
  <c r="BO367" i="2"/>
  <c r="BU367" i="2" s="1"/>
  <c r="BQ367" i="2"/>
  <c r="BW367" i="2" s="1"/>
  <c r="AX367" i="2"/>
  <c r="G367" i="27" s="1"/>
  <c r="BO365" i="2"/>
  <c r="BU365" i="2" s="1"/>
  <c r="AX365" i="2"/>
  <c r="G365" i="27" s="1"/>
  <c r="BP365" i="2"/>
  <c r="BV365" i="2" s="1"/>
  <c r="H365" i="27"/>
  <c r="L365" i="27" s="1"/>
  <c r="M365" i="27" s="1"/>
  <c r="BQ365" i="2"/>
  <c r="BW365" i="2" s="1"/>
  <c r="DT369" i="2"/>
  <c r="CB369" i="2" s="1"/>
  <c r="DQ369" i="2"/>
  <c r="AX369" i="2"/>
  <c r="G369" i="27" s="1"/>
  <c r="H369" i="27"/>
  <c r="L369" i="27" s="1"/>
  <c r="M369" i="27" s="1"/>
  <c r="BO369" i="2"/>
  <c r="BU369" i="2" s="1"/>
  <c r="BQ369" i="2"/>
  <c r="BW369" i="2" s="1"/>
  <c r="BP369" i="2"/>
  <c r="BV369" i="2" s="1"/>
  <c r="O365" i="7"/>
  <c r="F468" i="17" s="1"/>
  <c r="DT370" i="2"/>
  <c r="CB370" i="2" s="1"/>
  <c r="DQ370" i="2"/>
  <c r="O370" i="7"/>
  <c r="F473" i="17" s="1"/>
  <c r="O54" i="8" l="1"/>
  <c r="O369" i="6"/>
  <c r="O360" i="6"/>
  <c r="O48" i="8"/>
  <c r="O55" i="8"/>
  <c r="O53" i="8"/>
  <c r="O44" i="8"/>
  <c r="O46" i="8"/>
  <c r="O50" i="8"/>
  <c r="O35" i="8"/>
  <c r="O38" i="8"/>
  <c r="O37" i="8"/>
  <c r="O34" i="8"/>
  <c r="O47" i="8"/>
  <c r="O40" i="8"/>
  <c r="O33" i="8"/>
  <c r="O36" i="8"/>
  <c r="O42" i="8"/>
  <c r="O51" i="8"/>
  <c r="O56" i="8"/>
  <c r="O52" i="8"/>
  <c r="O41" i="8"/>
  <c r="O39" i="8"/>
  <c r="O43" i="8"/>
  <c r="O49" i="8"/>
  <c r="CD361" i="2"/>
  <c r="CC361" i="2"/>
  <c r="S361" i="7" s="1"/>
  <c r="I464" i="17" s="1"/>
  <c r="O361" i="6"/>
  <c r="DL361" i="2"/>
  <c r="DM361" i="2" s="1"/>
  <c r="Q361" i="7"/>
  <c r="G464" i="17" s="1"/>
  <c r="DO375" i="2"/>
  <c r="DN375" i="2" s="1"/>
  <c r="DU375" i="2" s="1"/>
  <c r="CH375" i="2" s="1"/>
  <c r="AR375" i="2" s="1"/>
  <c r="DO372" i="2"/>
  <c r="DN372" i="2" s="1"/>
  <c r="DU372" i="2" s="1"/>
  <c r="CH372" i="2" s="1"/>
  <c r="AR372" i="2" s="1"/>
  <c r="DO376" i="2"/>
  <c r="DN376" i="2" s="1"/>
  <c r="DU376" i="2" s="1"/>
  <c r="CH376" i="2" s="1"/>
  <c r="AR376" i="2" s="1"/>
  <c r="DO374" i="2"/>
  <c r="DN374" i="2" s="1"/>
  <c r="DU374" i="2" s="1"/>
  <c r="CH374" i="2" s="1"/>
  <c r="AR374" i="2" s="1"/>
  <c r="DO373" i="2"/>
  <c r="DN373" i="2" s="1"/>
  <c r="DU373" i="2" s="1"/>
  <c r="CH373" i="2" s="1"/>
  <c r="AR373" i="2" s="1"/>
  <c r="V360" i="7"/>
  <c r="U360" i="7"/>
  <c r="O363" i="6"/>
  <c r="CD363" i="2"/>
  <c r="CC363" i="2"/>
  <c r="S363" i="7" s="1"/>
  <c r="I466" i="17" s="1"/>
  <c r="Q363" i="7"/>
  <c r="G466" i="17" s="1"/>
  <c r="DL363" i="2"/>
  <c r="DM363" i="2" s="1"/>
  <c r="Q360" i="7"/>
  <c r="G463" i="17" s="1"/>
  <c r="CC360" i="2"/>
  <c r="S360" i="7" s="1"/>
  <c r="I463" i="17" s="1"/>
  <c r="DL360" i="2"/>
  <c r="DM360" i="2" s="1"/>
  <c r="CD360" i="2"/>
  <c r="CC362" i="2"/>
  <c r="S362" i="7" s="1"/>
  <c r="I465" i="17" s="1"/>
  <c r="DL362" i="2"/>
  <c r="DM362" i="2" s="1"/>
  <c r="CD362" i="2"/>
  <c r="O362" i="6"/>
  <c r="Q362" i="7"/>
  <c r="G465" i="17" s="1"/>
  <c r="O364" i="6"/>
  <c r="Q364" i="7"/>
  <c r="G467" i="17" s="1"/>
  <c r="CD364" i="2"/>
  <c r="DL364" i="2"/>
  <c r="DM364" i="2" s="1"/>
  <c r="CC364" i="2"/>
  <c r="S364" i="7" s="1"/>
  <c r="I467" i="17" s="1"/>
  <c r="O371" i="6"/>
  <c r="U371" i="7" s="1"/>
  <c r="CC371" i="2"/>
  <c r="Q371" i="7"/>
  <c r="G474" i="17" s="1"/>
  <c r="CD371" i="2"/>
  <c r="DL371" i="2"/>
  <c r="DM371" i="2" s="1"/>
  <c r="CC367" i="2"/>
  <c r="S367" i="7" s="1"/>
  <c r="I470" i="17" s="1"/>
  <c r="O367" i="6"/>
  <c r="Q367" i="7"/>
  <c r="G470" i="17" s="1"/>
  <c r="CD367" i="2"/>
  <c r="DL367" i="2"/>
  <c r="DM367" i="2" s="1"/>
  <c r="DL370" i="2"/>
  <c r="DM370" i="2" s="1"/>
  <c r="CC370" i="2"/>
  <c r="S370" i="7" s="1"/>
  <c r="Q370" i="7"/>
  <c r="G473" i="17" s="1"/>
  <c r="CD370" i="2"/>
  <c r="CC368" i="2"/>
  <c r="CD368" i="2"/>
  <c r="Q368" i="7"/>
  <c r="G471" i="17" s="1"/>
  <c r="O368" i="6"/>
  <c r="DL368" i="2"/>
  <c r="DM368" i="2" s="1"/>
  <c r="V371" i="7"/>
  <c r="U369" i="7"/>
  <c r="V369" i="7"/>
  <c r="DL369" i="2"/>
  <c r="DM369" i="2" s="1"/>
  <c r="CC369" i="2"/>
  <c r="S369" i="7" s="1"/>
  <c r="Q369" i="7"/>
  <c r="G472" i="17" s="1"/>
  <c r="CD369" i="2"/>
  <c r="Q365" i="7"/>
  <c r="G468" i="17" s="1"/>
  <c r="CD365" i="2"/>
  <c r="CC365" i="2"/>
  <c r="S365" i="7" s="1"/>
  <c r="O365" i="6"/>
  <c r="DL365" i="2"/>
  <c r="DM365" i="2" s="1"/>
  <c r="O370" i="6"/>
  <c r="DO377" i="2"/>
  <c r="DN377" i="2" s="1"/>
  <c r="DU377" i="2" s="1"/>
  <c r="CH377" i="2" s="1"/>
  <c r="AR377" i="2" s="1"/>
  <c r="DO383" i="2"/>
  <c r="DN383" i="2" s="1"/>
  <c r="DU383" i="2" s="1"/>
  <c r="CH383" i="2" s="1"/>
  <c r="AR383" i="2" s="1"/>
  <c r="DO378" i="2"/>
  <c r="DN378" i="2" s="1"/>
  <c r="DU378" i="2" s="1"/>
  <c r="CH378" i="2" s="1"/>
  <c r="AR378" i="2" s="1"/>
  <c r="DO379" i="2"/>
  <c r="DN379" i="2" s="1"/>
  <c r="DU379" i="2" s="1"/>
  <c r="CH379" i="2" s="1"/>
  <c r="AR379" i="2" s="1"/>
  <c r="DO381" i="2"/>
  <c r="DN381" i="2" s="1"/>
  <c r="DU381" i="2" s="1"/>
  <c r="CH381" i="2" s="1"/>
  <c r="AR381" i="2" s="1"/>
  <c r="DO380" i="2"/>
  <c r="DN380" i="2" s="1"/>
  <c r="DU380" i="2" s="1"/>
  <c r="CH380" i="2" s="1"/>
  <c r="AR380" i="2" s="1"/>
  <c r="DO382" i="2"/>
  <c r="DN382" i="2" s="1"/>
  <c r="DU382" i="2" s="1"/>
  <c r="CH382" i="2" s="1"/>
  <c r="AR382" i="2" s="1"/>
  <c r="Q366" i="7"/>
  <c r="G469" i="17" s="1"/>
  <c r="CD366" i="2"/>
  <c r="CC366" i="2"/>
  <c r="S366" i="7" s="1"/>
  <c r="I469" i="17" s="1"/>
  <c r="O366" i="6"/>
  <c r="DL366" i="2"/>
  <c r="DM366" i="2" s="1"/>
  <c r="R6" i="8" l="1"/>
  <c r="T4" i="8"/>
  <c r="U12" i="8"/>
  <c r="Q26" i="8"/>
  <c r="T16" i="8"/>
  <c r="U21" i="8"/>
  <c r="Q19" i="8"/>
  <c r="Y4" i="8"/>
  <c r="R4" i="8"/>
  <c r="Q18" i="8"/>
  <c r="Q24" i="8"/>
  <c r="W9" i="8"/>
  <c r="S4" i="8"/>
  <c r="T9" i="8"/>
  <c r="W4" i="8"/>
  <c r="Q21" i="8"/>
  <c r="Y17" i="8"/>
  <c r="T24" i="8"/>
  <c r="W3" i="8"/>
  <c r="R26" i="8"/>
  <c r="U3" i="8"/>
  <c r="Y11" i="8"/>
  <c r="AA7" i="8"/>
  <c r="U7" i="8"/>
  <c r="Q10" i="8"/>
  <c r="AA8" i="8"/>
  <c r="S23" i="8"/>
  <c r="X8" i="8"/>
  <c r="X17" i="8"/>
  <c r="Q9" i="8"/>
  <c r="W26" i="8"/>
  <c r="X3" i="8"/>
  <c r="T8" i="8"/>
  <c r="W15" i="8"/>
  <c r="Q22" i="8"/>
  <c r="W23" i="8"/>
  <c r="U26" i="8"/>
  <c r="S18" i="8"/>
  <c r="U13" i="8"/>
  <c r="V24" i="8"/>
  <c r="Z15" i="8"/>
  <c r="R10" i="8"/>
  <c r="Z13" i="8"/>
  <c r="AA16" i="8"/>
  <c r="R3" i="8"/>
  <c r="AA19" i="8"/>
  <c r="W19" i="8"/>
  <c r="AA22" i="8"/>
  <c r="S5" i="8"/>
  <c r="W10" i="8"/>
  <c r="X26" i="8"/>
  <c r="Z14" i="8"/>
  <c r="S3" i="8"/>
  <c r="U6" i="8"/>
  <c r="Y19" i="8"/>
  <c r="V16" i="8"/>
  <c r="W16" i="8"/>
  <c r="S21" i="8"/>
  <c r="T22" i="8"/>
  <c r="Y23" i="8"/>
  <c r="T10" i="8"/>
  <c r="R22" i="8"/>
  <c r="S8" i="8"/>
  <c r="AA12" i="8"/>
  <c r="W18" i="8"/>
  <c r="T26" i="8"/>
  <c r="V19" i="8"/>
  <c r="Z10" i="8"/>
  <c r="Y21" i="8"/>
  <c r="R13" i="8"/>
  <c r="R21" i="8"/>
  <c r="AA10" i="8"/>
  <c r="Z16" i="8"/>
  <c r="AA25" i="8"/>
  <c r="Z9" i="8"/>
  <c r="X13" i="8"/>
  <c r="T17" i="8"/>
  <c r="R23" i="8"/>
  <c r="Y5" i="8"/>
  <c r="R16" i="8"/>
  <c r="S10" i="8"/>
  <c r="Z24" i="8"/>
  <c r="Q13" i="8"/>
  <c r="Q17" i="8"/>
  <c r="Q23" i="8"/>
  <c r="U23" i="8"/>
  <c r="T20" i="8"/>
  <c r="Y15" i="8"/>
  <c r="S17" i="8"/>
  <c r="S7" i="8"/>
  <c r="X18" i="8"/>
  <c r="U15" i="8"/>
  <c r="AA21" i="8"/>
  <c r="AA6" i="8"/>
  <c r="Q25" i="8"/>
  <c r="X4" i="8"/>
  <c r="T19" i="8"/>
  <c r="Q15" i="8"/>
  <c r="Y12" i="8"/>
  <c r="V4" i="8"/>
  <c r="AA26" i="8"/>
  <c r="Q5" i="8"/>
  <c r="Z6" i="8"/>
  <c r="U19" i="8"/>
  <c r="X25" i="8"/>
  <c r="V25" i="8"/>
  <c r="T13" i="8"/>
  <c r="AA18" i="8"/>
  <c r="Y7" i="8"/>
  <c r="S11" i="8"/>
  <c r="Y3" i="8"/>
  <c r="Z7" i="8"/>
  <c r="Z5" i="8"/>
  <c r="R7" i="8"/>
  <c r="X22" i="8"/>
  <c r="S22" i="8"/>
  <c r="W11" i="8"/>
  <c r="V9" i="8"/>
  <c r="W24" i="8"/>
  <c r="Z25" i="8"/>
  <c r="T3" i="8"/>
  <c r="V11" i="8"/>
  <c r="X24" i="8"/>
  <c r="Z26" i="8"/>
  <c r="S14" i="8"/>
  <c r="AA4" i="8"/>
  <c r="W6" i="8"/>
  <c r="W22" i="8"/>
  <c r="V14" i="8"/>
  <c r="T14" i="8"/>
  <c r="T21" i="8"/>
  <c r="X23" i="8"/>
  <c r="X16" i="8"/>
  <c r="U16" i="8"/>
  <c r="AA15" i="8"/>
  <c r="Z3" i="8"/>
  <c r="X14" i="8"/>
  <c r="V21" i="8"/>
  <c r="X12" i="8"/>
  <c r="U5" i="8"/>
  <c r="T7" i="8"/>
  <c r="V22" i="8"/>
  <c r="Z17" i="8"/>
  <c r="Q20" i="8"/>
  <c r="Q8" i="8"/>
  <c r="Z18" i="8"/>
  <c r="U4" i="8"/>
  <c r="V13" i="8"/>
  <c r="V7" i="8"/>
  <c r="AA11" i="8"/>
  <c r="V6" i="8"/>
  <c r="S15" i="8"/>
  <c r="W8" i="8"/>
  <c r="Y16" i="8"/>
  <c r="W25" i="8"/>
  <c r="Z23" i="8"/>
  <c r="R5" i="8"/>
  <c r="Y20" i="8"/>
  <c r="U8" i="8"/>
  <c r="R20" i="8"/>
  <c r="V3" i="8"/>
  <c r="AA23" i="8"/>
  <c r="S12" i="8"/>
  <c r="W12" i="8"/>
  <c r="Y24" i="8"/>
  <c r="R11" i="8"/>
  <c r="U14" i="8"/>
  <c r="T6" i="8"/>
  <c r="AA3" i="8"/>
  <c r="X9" i="8"/>
  <c r="R19" i="8"/>
  <c r="R25" i="8"/>
  <c r="X19" i="8"/>
  <c r="S20" i="8"/>
  <c r="S13" i="8"/>
  <c r="R17" i="8"/>
  <c r="Y22" i="8"/>
  <c r="AA24" i="8"/>
  <c r="R14" i="8"/>
  <c r="Z19" i="8"/>
  <c r="R24" i="8"/>
  <c r="Q16" i="8"/>
  <c r="V10" i="8"/>
  <c r="S6" i="8"/>
  <c r="S26" i="8"/>
  <c r="W21" i="8"/>
  <c r="V17" i="8"/>
  <c r="U17" i="8"/>
  <c r="Y10" i="8"/>
  <c r="T18" i="8"/>
  <c r="Y18" i="8"/>
  <c r="R8" i="8"/>
  <c r="AA13" i="8"/>
  <c r="S19" i="8"/>
  <c r="W14" i="8"/>
  <c r="Y13" i="8"/>
  <c r="Z22" i="8"/>
  <c r="Q14" i="8"/>
  <c r="T12" i="8"/>
  <c r="V26" i="8"/>
  <c r="T15" i="8"/>
  <c r="AA20" i="8"/>
  <c r="S16" i="8"/>
  <c r="Y9" i="8"/>
  <c r="R15" i="8"/>
  <c r="T11" i="8"/>
  <c r="Q4" i="8"/>
  <c r="U20" i="8"/>
  <c r="Y6" i="8"/>
  <c r="U9" i="8"/>
  <c r="AA9" i="8"/>
  <c r="Q7" i="8"/>
  <c r="R9" i="8"/>
  <c r="X20" i="8"/>
  <c r="U24" i="8"/>
  <c r="T25" i="8"/>
  <c r="X10" i="8"/>
  <c r="Z12" i="8"/>
  <c r="Y14" i="8"/>
  <c r="R18" i="8"/>
  <c r="Z21" i="8"/>
  <c r="U10" i="8"/>
  <c r="U18" i="8"/>
  <c r="X5" i="8"/>
  <c r="U11" i="8"/>
  <c r="V23" i="8"/>
  <c r="W5" i="8"/>
  <c r="Z4" i="8"/>
  <c r="Z20" i="8"/>
  <c r="V15" i="8"/>
  <c r="X11" i="8"/>
  <c r="T5" i="8"/>
  <c r="S25" i="8"/>
  <c r="T23" i="8"/>
  <c r="U25" i="8"/>
  <c r="W13" i="8"/>
  <c r="AA5" i="8"/>
  <c r="Y25" i="8"/>
  <c r="W7" i="8"/>
  <c r="V12" i="8"/>
  <c r="X7" i="8"/>
  <c r="U22" i="8"/>
  <c r="V20" i="8"/>
  <c r="R12" i="8"/>
  <c r="Z8" i="8"/>
  <c r="W17" i="8"/>
  <c r="X21" i="8"/>
  <c r="S9" i="8"/>
  <c r="Z11" i="8"/>
  <c r="Y26" i="8"/>
  <c r="Q3" i="8"/>
  <c r="A2" i="26" s="1"/>
  <c r="Q6" i="8"/>
  <c r="AA17" i="8"/>
  <c r="Y8" i="8"/>
  <c r="V5" i="8"/>
  <c r="V18" i="8"/>
  <c r="W20" i="8"/>
  <c r="V8" i="8"/>
  <c r="X6" i="8"/>
  <c r="Q12" i="8"/>
  <c r="S24" i="8"/>
  <c r="AA14" i="8"/>
  <c r="X15" i="8"/>
  <c r="Q11" i="8"/>
  <c r="Q363" i="6"/>
  <c r="CI363" i="2"/>
  <c r="CS363" i="2" s="1"/>
  <c r="CJ363" i="2"/>
  <c r="CX363" i="2" s="1"/>
  <c r="R363" i="7"/>
  <c r="H466" i="17" s="1"/>
  <c r="V363" i="7"/>
  <c r="P363" i="6" s="1"/>
  <c r="AV363" i="2" s="1"/>
  <c r="T363" i="7" s="1"/>
  <c r="U363" i="7"/>
  <c r="P360" i="6"/>
  <c r="AV360" i="2" s="1"/>
  <c r="T360" i="7" s="1"/>
  <c r="AT373" i="2"/>
  <c r="W373" i="7"/>
  <c r="J476" i="17" s="1"/>
  <c r="AW373" i="2"/>
  <c r="G373" i="7" s="1"/>
  <c r="CF373" i="2"/>
  <c r="AT374" i="2"/>
  <c r="AW374" i="2"/>
  <c r="G374" i="7" s="1"/>
  <c r="CF374" i="2"/>
  <c r="W374" i="7"/>
  <c r="J477" i="17" s="1"/>
  <c r="AT376" i="2"/>
  <c r="AW376" i="2"/>
  <c r="G376" i="7" s="1"/>
  <c r="W376" i="7"/>
  <c r="J479" i="17" s="1"/>
  <c r="CF376" i="2"/>
  <c r="AT372" i="2"/>
  <c r="AW372" i="2"/>
  <c r="G372" i="7" s="1"/>
  <c r="CF372" i="2"/>
  <c r="W372" i="7"/>
  <c r="J475" i="17" s="1"/>
  <c r="CF375" i="2"/>
  <c r="W375" i="7"/>
  <c r="J478" i="17" s="1"/>
  <c r="AT375" i="2"/>
  <c r="AW375" i="2"/>
  <c r="G375" i="7" s="1"/>
  <c r="U362" i="7"/>
  <c r="V362" i="7"/>
  <c r="P362" i="6" s="1"/>
  <c r="AV362" i="2" s="1"/>
  <c r="T362" i="7" s="1"/>
  <c r="CI362" i="2"/>
  <c r="Q362" i="6"/>
  <c r="CJ362" i="2"/>
  <c r="R362" i="7"/>
  <c r="H465" i="17" s="1"/>
  <c r="V364" i="7"/>
  <c r="P364" i="6" s="1"/>
  <c r="AV364" i="2" s="1"/>
  <c r="T364" i="7" s="1"/>
  <c r="U364" i="7"/>
  <c r="U361" i="7"/>
  <c r="V361" i="7"/>
  <c r="P361" i="6" s="1"/>
  <c r="AV361" i="2" s="1"/>
  <c r="T361" i="7" s="1"/>
  <c r="Q364" i="6"/>
  <c r="CJ364" i="2"/>
  <c r="CL364" i="2" s="1"/>
  <c r="R364" i="7"/>
  <c r="H467" i="17" s="1"/>
  <c r="CI364" i="2"/>
  <c r="CM363" i="2"/>
  <c r="CK363" i="2"/>
  <c r="R360" i="7"/>
  <c r="H463" i="17" s="1"/>
  <c r="CI360" i="2"/>
  <c r="CJ360" i="2"/>
  <c r="Q360" i="6"/>
  <c r="Q361" i="6"/>
  <c r="R361" i="7"/>
  <c r="H464" i="17" s="1"/>
  <c r="CI361" i="2"/>
  <c r="CJ361" i="2"/>
  <c r="W378" i="7"/>
  <c r="J481" i="17" s="1"/>
  <c r="AW378" i="2"/>
  <c r="G378" i="7" s="1"/>
  <c r="CF378" i="2"/>
  <c r="AT378" i="2"/>
  <c r="W383" i="7"/>
  <c r="J486" i="17" s="1"/>
  <c r="CF383" i="2"/>
  <c r="AW383" i="2"/>
  <c r="G383" i="7" s="1"/>
  <c r="AT383" i="2"/>
  <c r="V368" i="7"/>
  <c r="U368" i="7"/>
  <c r="AW377" i="2"/>
  <c r="G377" i="7" s="1"/>
  <c r="W377" i="7"/>
  <c r="J480" i="17" s="1"/>
  <c r="CF377" i="2"/>
  <c r="AT377" i="2"/>
  <c r="CJ368" i="2"/>
  <c r="CI368" i="2"/>
  <c r="Q368" i="6"/>
  <c r="R368" i="7"/>
  <c r="H471" i="17" s="1"/>
  <c r="U370" i="7"/>
  <c r="V370" i="7"/>
  <c r="P370" i="6" s="1"/>
  <c r="AV370" i="2" s="1"/>
  <c r="T370" i="7" s="1"/>
  <c r="S368" i="7"/>
  <c r="R370" i="7"/>
  <c r="H473" i="17" s="1"/>
  <c r="CJ370" i="2"/>
  <c r="Q370" i="6"/>
  <c r="CI370" i="2"/>
  <c r="V365" i="7"/>
  <c r="P365" i="6" s="1"/>
  <c r="AV365" i="2" s="1"/>
  <c r="T365" i="7" s="1"/>
  <c r="U365" i="7"/>
  <c r="I473" i="17"/>
  <c r="I468" i="17"/>
  <c r="R365" i="7"/>
  <c r="H468" i="17" s="1"/>
  <c r="CJ365" i="2"/>
  <c r="CI365" i="2"/>
  <c r="Q365" i="6"/>
  <c r="CI369" i="2"/>
  <c r="CJ369" i="2"/>
  <c r="Q369" i="6"/>
  <c r="R369" i="7"/>
  <c r="H472" i="17" s="1"/>
  <c r="R367" i="7"/>
  <c r="H470" i="17" s="1"/>
  <c r="CJ367" i="2"/>
  <c r="CI367" i="2"/>
  <c r="Q367" i="6"/>
  <c r="U366" i="7"/>
  <c r="V366" i="7"/>
  <c r="P366" i="6" s="1"/>
  <c r="AV366" i="2" s="1"/>
  <c r="T366" i="7" s="1"/>
  <c r="I472" i="17"/>
  <c r="P369" i="6"/>
  <c r="AV369" i="2" s="1"/>
  <c r="T369" i="7" s="1"/>
  <c r="V367" i="7"/>
  <c r="P367" i="6" s="1"/>
  <c r="AV367" i="2" s="1"/>
  <c r="T367" i="7" s="1"/>
  <c r="U367" i="7"/>
  <c r="CI366" i="2"/>
  <c r="R366" i="7"/>
  <c r="H469" i="17" s="1"/>
  <c r="CJ366" i="2"/>
  <c r="Q366" i="6"/>
  <c r="AT382" i="2"/>
  <c r="W382" i="7"/>
  <c r="J485" i="17" s="1"/>
  <c r="CF382" i="2"/>
  <c r="AW382" i="2"/>
  <c r="G382" i="7" s="1"/>
  <c r="W380" i="7"/>
  <c r="J483" i="17" s="1"/>
  <c r="AW380" i="2"/>
  <c r="G380" i="7" s="1"/>
  <c r="AT380" i="2"/>
  <c r="CF380" i="2"/>
  <c r="CJ371" i="2"/>
  <c r="R371" i="7"/>
  <c r="H474" i="17" s="1"/>
  <c r="CI371" i="2"/>
  <c r="Q371" i="6"/>
  <c r="AW381" i="2"/>
  <c r="G381" i="7" s="1"/>
  <c r="CF381" i="2"/>
  <c r="AT381" i="2"/>
  <c r="W381" i="7"/>
  <c r="J484" i="17" s="1"/>
  <c r="AT379" i="2"/>
  <c r="AW379" i="2"/>
  <c r="G379" i="7" s="1"/>
  <c r="W379" i="7"/>
  <c r="J482" i="17" s="1"/>
  <c r="CF379" i="2"/>
  <c r="S371" i="7"/>
  <c r="AS376" i="2" l="1"/>
  <c r="CG376" i="2"/>
  <c r="AY376" i="2"/>
  <c r="H376" i="7" s="1"/>
  <c r="X376" i="7"/>
  <c r="K479" i="17" s="1"/>
  <c r="CN361" i="2"/>
  <c r="CV361" i="2"/>
  <c r="CP361" i="2"/>
  <c r="CR361" i="2"/>
  <c r="CZ361" i="2"/>
  <c r="CX361" i="2"/>
  <c r="CL361" i="2"/>
  <c r="CT361" i="2"/>
  <c r="DR374" i="2"/>
  <c r="DS374" i="2"/>
  <c r="CA374" i="2" s="1"/>
  <c r="P374" i="7" s="1"/>
  <c r="CQ361" i="2"/>
  <c r="CK361" i="2"/>
  <c r="CW361" i="2"/>
  <c r="CO361" i="2"/>
  <c r="CS361" i="2"/>
  <c r="CM361" i="2"/>
  <c r="CY361" i="2"/>
  <c r="CU361" i="2"/>
  <c r="CR362" i="2"/>
  <c r="CV362" i="2"/>
  <c r="CP362" i="2"/>
  <c r="CL362" i="2"/>
  <c r="CX362" i="2"/>
  <c r="CZ362" i="2"/>
  <c r="CN362" i="2"/>
  <c r="CT362" i="2"/>
  <c r="CG374" i="2"/>
  <c r="AS374" i="2"/>
  <c r="AY374" i="2"/>
  <c r="H374" i="7" s="1"/>
  <c r="X374" i="7"/>
  <c r="K477" i="17" s="1"/>
  <c r="DS373" i="2"/>
  <c r="CA373" i="2" s="1"/>
  <c r="P373" i="7" s="1"/>
  <c r="DR373" i="2"/>
  <c r="CW362" i="2"/>
  <c r="CK362" i="2"/>
  <c r="CO362" i="2"/>
  <c r="CY362" i="2"/>
  <c r="CS362" i="2"/>
  <c r="CQ362" i="2"/>
  <c r="CU362" i="2"/>
  <c r="CM362" i="2"/>
  <c r="CR360" i="2"/>
  <c r="CL360" i="2"/>
  <c r="CV360" i="2"/>
  <c r="CN360" i="2"/>
  <c r="CP360" i="2"/>
  <c r="CZ360" i="2"/>
  <c r="CT360" i="2"/>
  <c r="CK360" i="2"/>
  <c r="CY360" i="2"/>
  <c r="CW360" i="2"/>
  <c r="CO360" i="2"/>
  <c r="CM360" i="2"/>
  <c r="CU360" i="2"/>
  <c r="AS373" i="2"/>
  <c r="AY373" i="2"/>
  <c r="H373" i="7" s="1"/>
  <c r="CG373" i="2"/>
  <c r="X373" i="7"/>
  <c r="K476" i="17" s="1"/>
  <c r="AS375" i="2"/>
  <c r="CG375" i="2"/>
  <c r="X375" i="7"/>
  <c r="K478" i="17" s="1"/>
  <c r="AY375" i="2"/>
  <c r="H375" i="7" s="1"/>
  <c r="DS375" i="2"/>
  <c r="CA375" i="2" s="1"/>
  <c r="P375" i="7" s="1"/>
  <c r="DR375" i="2"/>
  <c r="CS360" i="2"/>
  <c r="CQ360" i="2"/>
  <c r="DR372" i="2"/>
  <c r="DS372" i="2"/>
  <c r="CA372" i="2" s="1"/>
  <c r="P372" i="7" s="1"/>
  <c r="CX360" i="2"/>
  <c r="CW364" i="2"/>
  <c r="CO364" i="2"/>
  <c r="CK364" i="2"/>
  <c r="CU364" i="2"/>
  <c r="CY364" i="2"/>
  <c r="CM364" i="2"/>
  <c r="CS364" i="2"/>
  <c r="CQ364" i="2"/>
  <c r="CG372" i="2"/>
  <c r="AY372" i="2"/>
  <c r="H372" i="7" s="1"/>
  <c r="AS372" i="2"/>
  <c r="X372" i="7"/>
  <c r="K475" i="17" s="1"/>
  <c r="CL363" i="2"/>
  <c r="CN363" i="2"/>
  <c r="CV363" i="2"/>
  <c r="CR363" i="2"/>
  <c r="CT363" i="2"/>
  <c r="CZ363" i="2"/>
  <c r="CP363" i="2"/>
  <c r="CZ364" i="2"/>
  <c r="CT364" i="2"/>
  <c r="CN364" i="2"/>
  <c r="CV364" i="2"/>
  <c r="CR364" i="2"/>
  <c r="CX364" i="2"/>
  <c r="CP364" i="2"/>
  <c r="DS376" i="2"/>
  <c r="CA376" i="2" s="1"/>
  <c r="P376" i="7" s="1"/>
  <c r="DR376" i="2"/>
  <c r="CW363" i="2"/>
  <c r="CY363" i="2"/>
  <c r="CO363" i="2"/>
  <c r="CU363" i="2"/>
  <c r="CQ363" i="2"/>
  <c r="CT366" i="2"/>
  <c r="CV366" i="2"/>
  <c r="CX366" i="2"/>
  <c r="CR366" i="2"/>
  <c r="CZ366" i="2"/>
  <c r="CN366" i="2"/>
  <c r="CP366" i="2"/>
  <c r="CO365" i="2"/>
  <c r="CY365" i="2"/>
  <c r="CM365" i="2"/>
  <c r="CW365" i="2"/>
  <c r="CU365" i="2"/>
  <c r="CK365" i="2"/>
  <c r="CQ365" i="2"/>
  <c r="CS365" i="2"/>
  <c r="X379" i="7"/>
  <c r="K482" i="17" s="1"/>
  <c r="AY379" i="2"/>
  <c r="H379" i="7" s="1"/>
  <c r="CG379" i="2"/>
  <c r="AS379" i="2"/>
  <c r="CN365" i="2"/>
  <c r="CT365" i="2"/>
  <c r="CX365" i="2"/>
  <c r="CP365" i="2"/>
  <c r="CZ365" i="2"/>
  <c r="CL365" i="2"/>
  <c r="CR365" i="2"/>
  <c r="CV365" i="2"/>
  <c r="CW366" i="2"/>
  <c r="CU366" i="2"/>
  <c r="CQ366" i="2"/>
  <c r="CM366" i="2"/>
  <c r="CY366" i="2"/>
  <c r="CO366" i="2"/>
  <c r="CS366" i="2"/>
  <c r="CK366" i="2"/>
  <c r="AS381" i="2"/>
  <c r="AY381" i="2"/>
  <c r="H381" i="7" s="1"/>
  <c r="CG381" i="2"/>
  <c r="X381" i="7"/>
  <c r="K484" i="17" s="1"/>
  <c r="CQ368" i="2"/>
  <c r="CO368" i="2"/>
  <c r="CS368" i="2"/>
  <c r="CK368" i="2"/>
  <c r="CM368" i="2"/>
  <c r="CY368" i="2"/>
  <c r="DR381" i="2"/>
  <c r="DS381" i="2"/>
  <c r="CA381" i="2" s="1"/>
  <c r="P381" i="7" s="1"/>
  <c r="CL368" i="2"/>
  <c r="CT368" i="2"/>
  <c r="CZ368" i="2"/>
  <c r="CX368" i="2"/>
  <c r="AY377" i="2"/>
  <c r="H377" i="7" s="1"/>
  <c r="X377" i="7"/>
  <c r="K480" i="17" s="1"/>
  <c r="AS377" i="2"/>
  <c r="CG377" i="2"/>
  <c r="DR377" i="2"/>
  <c r="DS377" i="2"/>
  <c r="CA377" i="2" s="1"/>
  <c r="P377" i="7" s="1"/>
  <c r="CW371" i="2"/>
  <c r="CU371" i="2"/>
  <c r="CQ371" i="2"/>
  <c r="CS371" i="2"/>
  <c r="CY371" i="2"/>
  <c r="CM371" i="2"/>
  <c r="CV371" i="2"/>
  <c r="CT371" i="2"/>
  <c r="CN371" i="2"/>
  <c r="CZ371" i="2"/>
  <c r="CL371" i="2"/>
  <c r="CX371" i="2"/>
  <c r="CP371" i="2"/>
  <c r="CR371" i="2"/>
  <c r="CL366" i="2"/>
  <c r="CS370" i="2"/>
  <c r="CW370" i="2"/>
  <c r="CU370" i="2"/>
  <c r="CY370" i="2"/>
  <c r="CK370" i="2"/>
  <c r="CO370" i="2"/>
  <c r="CQ370" i="2"/>
  <c r="DS380" i="2"/>
  <c r="CA380" i="2" s="1"/>
  <c r="P380" i="7" s="1"/>
  <c r="DR380" i="2"/>
  <c r="CW368" i="2"/>
  <c r="X380" i="7"/>
  <c r="K483" i="17" s="1"/>
  <c r="AY380" i="2"/>
  <c r="H380" i="7" s="1"/>
  <c r="CG380" i="2"/>
  <c r="AS380" i="2"/>
  <c r="CX370" i="2"/>
  <c r="CR370" i="2"/>
  <c r="CV370" i="2"/>
  <c r="CN370" i="2"/>
  <c r="CZ370" i="2"/>
  <c r="CT370" i="2"/>
  <c r="CP370" i="2"/>
  <c r="CL370" i="2"/>
  <c r="CG383" i="2"/>
  <c r="AS383" i="2"/>
  <c r="X383" i="7"/>
  <c r="K486" i="17" s="1"/>
  <c r="AY383" i="2"/>
  <c r="H383" i="7" s="1"/>
  <c r="CY367" i="2"/>
  <c r="CK367" i="2"/>
  <c r="CW367" i="2"/>
  <c r="CQ367" i="2"/>
  <c r="CM367" i="2"/>
  <c r="CO367" i="2"/>
  <c r="CU367" i="2"/>
  <c r="CS367" i="2"/>
  <c r="CL367" i="2"/>
  <c r="CT367" i="2"/>
  <c r="CN367" i="2"/>
  <c r="CP367" i="2"/>
  <c r="CX367" i="2"/>
  <c r="CZ367" i="2"/>
  <c r="CR367" i="2"/>
  <c r="CV367" i="2"/>
  <c r="CU368" i="2"/>
  <c r="DR383" i="2"/>
  <c r="DS383" i="2"/>
  <c r="CA383" i="2" s="1"/>
  <c r="P383" i="7" s="1"/>
  <c r="CP368" i="2"/>
  <c r="I474" i="17"/>
  <c r="P371" i="6"/>
  <c r="AV371" i="2" s="1"/>
  <c r="T371" i="7" s="1"/>
  <c r="DR382" i="2"/>
  <c r="DS382" i="2"/>
  <c r="CA382" i="2" s="1"/>
  <c r="P382" i="7" s="1"/>
  <c r="CR368" i="2"/>
  <c r="X378" i="7"/>
  <c r="K481" i="17" s="1"/>
  <c r="AS378" i="2"/>
  <c r="AY378" i="2"/>
  <c r="H378" i="7" s="1"/>
  <c r="CG378" i="2"/>
  <c r="CK371" i="2"/>
  <c r="CV368" i="2"/>
  <c r="DR378" i="2"/>
  <c r="DS378" i="2"/>
  <c r="CA378" i="2" s="1"/>
  <c r="P378" i="7" s="1"/>
  <c r="CO371" i="2"/>
  <c r="CG382" i="2"/>
  <c r="X382" i="7"/>
  <c r="K485" i="17" s="1"/>
  <c r="AS382" i="2"/>
  <c r="AY382" i="2"/>
  <c r="H382" i="7" s="1"/>
  <c r="CN369" i="2"/>
  <c r="CP369" i="2"/>
  <c r="CR369" i="2"/>
  <c r="CL369" i="2"/>
  <c r="CX369" i="2"/>
  <c r="CZ369" i="2"/>
  <c r="CT369" i="2"/>
  <c r="CV369" i="2"/>
  <c r="P368" i="6"/>
  <c r="AV368" i="2" s="1"/>
  <c r="T368" i="7" s="1"/>
  <c r="I471" i="17"/>
  <c r="DS379" i="2"/>
  <c r="CA379" i="2" s="1"/>
  <c r="P379" i="7" s="1"/>
  <c r="DR379" i="2"/>
  <c r="CM370" i="2"/>
  <c r="CY369" i="2"/>
  <c r="CS369" i="2"/>
  <c r="CK369" i="2"/>
  <c r="CU369" i="2"/>
  <c r="CO369" i="2"/>
  <c r="CQ369" i="2"/>
  <c r="CM369" i="2"/>
  <c r="CW369" i="2"/>
  <c r="CN368" i="2"/>
  <c r="O373" i="7" l="1"/>
  <c r="F476" i="17" s="1"/>
  <c r="DT373" i="2"/>
  <c r="CB373" i="2" s="1"/>
  <c r="DQ373" i="2"/>
  <c r="BQ373" i="2"/>
  <c r="BW373" i="2" s="1"/>
  <c r="BO373" i="2"/>
  <c r="BU373" i="2" s="1"/>
  <c r="BP373" i="2"/>
  <c r="BV373" i="2" s="1"/>
  <c r="AX373" i="2"/>
  <c r="G373" i="27" s="1"/>
  <c r="H373" i="27"/>
  <c r="L373" i="27" s="1"/>
  <c r="M373" i="27" s="1"/>
  <c r="BQ374" i="2"/>
  <c r="BW374" i="2" s="1"/>
  <c r="BO374" i="2"/>
  <c r="BU374" i="2" s="1"/>
  <c r="BP374" i="2"/>
  <c r="BV374" i="2" s="1"/>
  <c r="AX374" i="2"/>
  <c r="G374" i="27" s="1"/>
  <c r="H374" i="27"/>
  <c r="L374" i="27" s="1"/>
  <c r="M374" i="27" s="1"/>
  <c r="O374" i="7"/>
  <c r="F477" i="17" s="1"/>
  <c r="DT374" i="2"/>
  <c r="CB374" i="2" s="1"/>
  <c r="DQ374" i="2"/>
  <c r="AX372" i="2"/>
  <c r="G372" i="27" s="1"/>
  <c r="BO372" i="2"/>
  <c r="BU372" i="2" s="1"/>
  <c r="H372" i="27"/>
  <c r="L372" i="27" s="1"/>
  <c r="M372" i="27" s="1"/>
  <c r="BP372" i="2"/>
  <c r="BV372" i="2" s="1"/>
  <c r="BQ372" i="2"/>
  <c r="BW372" i="2" s="1"/>
  <c r="O375" i="7"/>
  <c r="F478" i="17" s="1"/>
  <c r="DQ375" i="2"/>
  <c r="DT375" i="2"/>
  <c r="CB375" i="2" s="1"/>
  <c r="BQ375" i="2"/>
  <c r="BW375" i="2" s="1"/>
  <c r="H375" i="27"/>
  <c r="L375" i="27" s="1"/>
  <c r="M375" i="27" s="1"/>
  <c r="BO375" i="2"/>
  <c r="BU375" i="2" s="1"/>
  <c r="BP375" i="2"/>
  <c r="BV375" i="2" s="1"/>
  <c r="AX375" i="2"/>
  <c r="G375" i="27" s="1"/>
  <c r="O376" i="7"/>
  <c r="F479" i="17" s="1"/>
  <c r="DT376" i="2"/>
  <c r="CB376" i="2" s="1"/>
  <c r="DQ376" i="2"/>
  <c r="O372" i="7"/>
  <c r="F475" i="17" s="1"/>
  <c r="DT372" i="2"/>
  <c r="CB372" i="2" s="1"/>
  <c r="DQ372" i="2"/>
  <c r="BP376" i="2"/>
  <c r="BV376" i="2" s="1"/>
  <c r="H376" i="27"/>
  <c r="L376" i="27" s="1"/>
  <c r="M376" i="27" s="1"/>
  <c r="AX376" i="2"/>
  <c r="G376" i="27" s="1"/>
  <c r="BQ376" i="2"/>
  <c r="BW376" i="2" s="1"/>
  <c r="BO376" i="2"/>
  <c r="BU376" i="2" s="1"/>
  <c r="BP379" i="2"/>
  <c r="BV379" i="2" s="1"/>
  <c r="BQ379" i="2"/>
  <c r="BW379" i="2" s="1"/>
  <c r="BO379" i="2"/>
  <c r="BU379" i="2" s="1"/>
  <c r="AX379" i="2"/>
  <c r="G379" i="27" s="1"/>
  <c r="H379" i="27"/>
  <c r="L379" i="27" s="1"/>
  <c r="M379" i="27" s="1"/>
  <c r="DQ381" i="2"/>
  <c r="DT381" i="2"/>
  <c r="CB381" i="2" s="1"/>
  <c r="O381" i="7"/>
  <c r="F484" i="17" s="1"/>
  <c r="DT379" i="2"/>
  <c r="CB379" i="2" s="1"/>
  <c r="O379" i="7"/>
  <c r="F482" i="17" s="1"/>
  <c r="DQ379" i="2"/>
  <c r="AX383" i="2"/>
  <c r="G383" i="27" s="1"/>
  <c r="BO383" i="2"/>
  <c r="BU383" i="2" s="1"/>
  <c r="BP383" i="2"/>
  <c r="BV383" i="2" s="1"/>
  <c r="H383" i="27"/>
  <c r="L383" i="27" s="1"/>
  <c r="M383" i="27" s="1"/>
  <c r="BQ383" i="2"/>
  <c r="BW383" i="2" s="1"/>
  <c r="BQ381" i="2"/>
  <c r="BW381" i="2" s="1"/>
  <c r="BO381" i="2"/>
  <c r="BU381" i="2" s="1"/>
  <c r="AX381" i="2"/>
  <c r="G381" i="27" s="1"/>
  <c r="BP381" i="2"/>
  <c r="BV381" i="2" s="1"/>
  <c r="H381" i="27"/>
  <c r="L381" i="27" s="1"/>
  <c r="M381" i="27" s="1"/>
  <c r="H382" i="27"/>
  <c r="L382" i="27" s="1"/>
  <c r="M382" i="27" s="1"/>
  <c r="BO382" i="2"/>
  <c r="BU382" i="2" s="1"/>
  <c r="AX382" i="2"/>
  <c r="G382" i="27" s="1"/>
  <c r="BP382" i="2"/>
  <c r="BV382" i="2" s="1"/>
  <c r="BQ382" i="2"/>
  <c r="BW382" i="2" s="1"/>
  <c r="O383" i="7"/>
  <c r="F486" i="17" s="1"/>
  <c r="DT383" i="2"/>
  <c r="CB383" i="2" s="1"/>
  <c r="CC383" i="2" s="1"/>
  <c r="S383" i="7" s="1"/>
  <c r="I486" i="17" s="1"/>
  <c r="DQ383" i="2"/>
  <c r="O377" i="7"/>
  <c r="F480" i="17" s="1"/>
  <c r="DQ377" i="2"/>
  <c r="DT377" i="2"/>
  <c r="CB377" i="2" s="1"/>
  <c r="AX377" i="2"/>
  <c r="G377" i="27" s="1"/>
  <c r="BO377" i="2"/>
  <c r="BU377" i="2" s="1"/>
  <c r="BQ377" i="2"/>
  <c r="BW377" i="2" s="1"/>
  <c r="H377" i="27"/>
  <c r="L377" i="27" s="1"/>
  <c r="M377" i="27" s="1"/>
  <c r="BP377" i="2"/>
  <c r="BV377" i="2" s="1"/>
  <c r="DT382" i="2"/>
  <c r="CB382" i="2" s="1"/>
  <c r="DQ382" i="2"/>
  <c r="O382" i="7"/>
  <c r="F485" i="17" s="1"/>
  <c r="DQ378" i="2"/>
  <c r="O378" i="7"/>
  <c r="F481" i="17" s="1"/>
  <c r="DT378" i="2"/>
  <c r="CB378" i="2" s="1"/>
  <c r="CD378" i="2" s="1"/>
  <c r="AX380" i="2"/>
  <c r="G380" i="27" s="1"/>
  <c r="BO380" i="2"/>
  <c r="BU380" i="2" s="1"/>
  <c r="BQ380" i="2"/>
  <c r="BW380" i="2" s="1"/>
  <c r="H380" i="27"/>
  <c r="L380" i="27" s="1"/>
  <c r="M380" i="27" s="1"/>
  <c r="BP380" i="2"/>
  <c r="BV380" i="2" s="1"/>
  <c r="BP378" i="2"/>
  <c r="BV378" i="2" s="1"/>
  <c r="AX378" i="2"/>
  <c r="G378" i="27" s="1"/>
  <c r="H378" i="27"/>
  <c r="L378" i="27" s="1"/>
  <c r="M378" i="27" s="1"/>
  <c r="O378" i="6" s="1"/>
  <c r="BO378" i="2"/>
  <c r="BU378" i="2" s="1"/>
  <c r="BQ378" i="2"/>
  <c r="BW378" i="2" s="1"/>
  <c r="DQ380" i="2"/>
  <c r="DT380" i="2"/>
  <c r="CB380" i="2" s="1"/>
  <c r="O380" i="7"/>
  <c r="F483" i="17" s="1"/>
  <c r="DO388" i="2" l="1"/>
  <c r="DN388" i="2" s="1"/>
  <c r="DU388" i="2" s="1"/>
  <c r="CH388" i="2" s="1"/>
  <c r="AR388" i="2" s="1"/>
  <c r="DO384" i="2"/>
  <c r="DN384" i="2" s="1"/>
  <c r="DU384" i="2" s="1"/>
  <c r="CH384" i="2" s="1"/>
  <c r="AR384" i="2" s="1"/>
  <c r="DO387" i="2"/>
  <c r="DN387" i="2" s="1"/>
  <c r="DU387" i="2" s="1"/>
  <c r="CH387" i="2" s="1"/>
  <c r="AR387" i="2" s="1"/>
  <c r="DO385" i="2"/>
  <c r="DN385" i="2" s="1"/>
  <c r="DU385" i="2" s="1"/>
  <c r="CH385" i="2" s="1"/>
  <c r="AR385" i="2" s="1"/>
  <c r="DO386" i="2"/>
  <c r="DN386" i="2" s="1"/>
  <c r="DU386" i="2" s="1"/>
  <c r="CH386" i="2" s="1"/>
  <c r="AR386" i="2" s="1"/>
  <c r="CC374" i="2"/>
  <c r="S374" i="7" s="1"/>
  <c r="O374" i="6"/>
  <c r="DL374" i="2"/>
  <c r="DM374" i="2" s="1"/>
  <c r="Q374" i="7"/>
  <c r="G477" i="17" s="1"/>
  <c r="CD374" i="2"/>
  <c r="CC372" i="2"/>
  <c r="S372" i="7" s="1"/>
  <c r="I475" i="17" s="1"/>
  <c r="Q372" i="7"/>
  <c r="G475" i="17" s="1"/>
  <c r="O372" i="6"/>
  <c r="DL372" i="2"/>
  <c r="DM372" i="2" s="1"/>
  <c r="CD372" i="2"/>
  <c r="DL376" i="2"/>
  <c r="DM376" i="2" s="1"/>
  <c r="Q376" i="7"/>
  <c r="G479" i="17" s="1"/>
  <c r="CD376" i="2"/>
  <c r="CC376" i="2"/>
  <c r="S376" i="7" s="1"/>
  <c r="I479" i="17" s="1"/>
  <c r="O376" i="6"/>
  <c r="CD375" i="2"/>
  <c r="Q375" i="7"/>
  <c r="G478" i="17" s="1"/>
  <c r="O375" i="6"/>
  <c r="DL375" i="2"/>
  <c r="DM375" i="2" s="1"/>
  <c r="CC375" i="2"/>
  <c r="S375" i="7" s="1"/>
  <c r="I478" i="17" s="1"/>
  <c r="Q373" i="7"/>
  <c r="G476" i="17" s="1"/>
  <c r="DL373" i="2"/>
  <c r="DM373" i="2" s="1"/>
  <c r="O373" i="6"/>
  <c r="CC373" i="2"/>
  <c r="S373" i="7" s="1"/>
  <c r="I476" i="17" s="1"/>
  <c r="CD373" i="2"/>
  <c r="R378" i="7"/>
  <c r="H481" i="17" s="1"/>
  <c r="CI378" i="2"/>
  <c r="Q378" i="6"/>
  <c r="CJ378" i="2"/>
  <c r="U378" i="7"/>
  <c r="V378" i="7"/>
  <c r="CD382" i="2"/>
  <c r="Q382" i="7"/>
  <c r="G485" i="17" s="1"/>
  <c r="DL382" i="2"/>
  <c r="DM382" i="2" s="1"/>
  <c r="CC382" i="2"/>
  <c r="S382" i="7" s="1"/>
  <c r="I485" i="17" s="1"/>
  <c r="DO390" i="2"/>
  <c r="DN390" i="2" s="1"/>
  <c r="DU390" i="2" s="1"/>
  <c r="CH390" i="2" s="1"/>
  <c r="AR390" i="2" s="1"/>
  <c r="DO389" i="2"/>
  <c r="DN389" i="2" s="1"/>
  <c r="DU389" i="2" s="1"/>
  <c r="CH389" i="2" s="1"/>
  <c r="AR389" i="2" s="1"/>
  <c r="DO393" i="2"/>
  <c r="DN393" i="2" s="1"/>
  <c r="DU393" i="2" s="1"/>
  <c r="CH393" i="2" s="1"/>
  <c r="AR393" i="2" s="1"/>
  <c r="DO391" i="2"/>
  <c r="DN391" i="2" s="1"/>
  <c r="DU391" i="2" s="1"/>
  <c r="CH391" i="2" s="1"/>
  <c r="AR391" i="2" s="1"/>
  <c r="DO394" i="2"/>
  <c r="DN394" i="2" s="1"/>
  <c r="DU394" i="2" s="1"/>
  <c r="CH394" i="2" s="1"/>
  <c r="AR394" i="2" s="1"/>
  <c r="DO395" i="2"/>
  <c r="DN395" i="2" s="1"/>
  <c r="DU395" i="2" s="1"/>
  <c r="CH395" i="2" s="1"/>
  <c r="AR395" i="2" s="1"/>
  <c r="DO392" i="2"/>
  <c r="DN392" i="2" s="1"/>
  <c r="DU392" i="2" s="1"/>
  <c r="CH392" i="2" s="1"/>
  <c r="AR392" i="2" s="1"/>
  <c r="CD377" i="2"/>
  <c r="DL377" i="2"/>
  <c r="DM377" i="2" s="1"/>
  <c r="CC377" i="2"/>
  <c r="S377" i="7" s="1"/>
  <c r="I480" i="17" s="1"/>
  <c r="Q377" i="7"/>
  <c r="G480" i="17" s="1"/>
  <c r="DL379" i="2"/>
  <c r="DM379" i="2" s="1"/>
  <c r="CD379" i="2"/>
  <c r="Q379" i="7"/>
  <c r="G482" i="17" s="1"/>
  <c r="CC379" i="2"/>
  <c r="O379" i="6"/>
  <c r="Q378" i="7"/>
  <c r="G481" i="17" s="1"/>
  <c r="CC378" i="2"/>
  <c r="S378" i="7" s="1"/>
  <c r="I481" i="17" s="1"/>
  <c r="Q383" i="7"/>
  <c r="G486" i="17" s="1"/>
  <c r="CD383" i="2"/>
  <c r="CC381" i="2"/>
  <c r="O381" i="6"/>
  <c r="DL381" i="2"/>
  <c r="DM381" i="2" s="1"/>
  <c r="Q381" i="7"/>
  <c r="G484" i="17" s="1"/>
  <c r="CD381" i="2"/>
  <c r="DL378" i="2"/>
  <c r="DM378" i="2" s="1"/>
  <c r="DL383" i="2"/>
  <c r="DM383" i="2" s="1"/>
  <c r="O382" i="6"/>
  <c r="O377" i="6"/>
  <c r="CC380" i="2"/>
  <c r="S380" i="7" s="1"/>
  <c r="I483" i="17" s="1"/>
  <c r="DL380" i="2"/>
  <c r="DM380" i="2" s="1"/>
  <c r="Q380" i="7"/>
  <c r="G483" i="17" s="1"/>
  <c r="CD380" i="2"/>
  <c r="O380" i="6"/>
  <c r="O383" i="6"/>
  <c r="I477" i="17"/>
  <c r="CS378" i="2" l="1"/>
  <c r="CM378" i="2"/>
  <c r="CW378" i="2"/>
  <c r="CU378" i="2"/>
  <c r="CK378" i="2"/>
  <c r="CY378" i="2"/>
  <c r="CO378" i="2"/>
  <c r="CP378" i="2"/>
  <c r="U376" i="7"/>
  <c r="V376" i="7"/>
  <c r="P376" i="6" s="1"/>
  <c r="AV376" i="2" s="1"/>
  <c r="T376" i="7" s="1"/>
  <c r="Q376" i="6"/>
  <c r="R376" i="7"/>
  <c r="H479" i="17" s="1"/>
  <c r="CJ376" i="2"/>
  <c r="CI376" i="2"/>
  <c r="CQ378" i="2"/>
  <c r="CJ372" i="2"/>
  <c r="CI372" i="2"/>
  <c r="Q372" i="6"/>
  <c r="R372" i="7"/>
  <c r="H475" i="17" s="1"/>
  <c r="U372" i="7"/>
  <c r="V372" i="7"/>
  <c r="P372" i="6" s="1"/>
  <c r="AV372" i="2" s="1"/>
  <c r="T372" i="7" s="1"/>
  <c r="CI373" i="2"/>
  <c r="CJ373" i="2"/>
  <c r="R373" i="7"/>
  <c r="H476" i="17" s="1"/>
  <c r="Q373" i="6"/>
  <c r="R374" i="7"/>
  <c r="H477" i="17" s="1"/>
  <c r="Q374" i="6"/>
  <c r="CJ374" i="2"/>
  <c r="CI374" i="2"/>
  <c r="CX378" i="2"/>
  <c r="V373" i="7"/>
  <c r="P373" i="6" s="1"/>
  <c r="AV373" i="2" s="1"/>
  <c r="T373" i="7" s="1"/>
  <c r="U373" i="7"/>
  <c r="U374" i="7"/>
  <c r="V374" i="7"/>
  <c r="P374" i="6" s="1"/>
  <c r="AV374" i="2" s="1"/>
  <c r="T374" i="7" s="1"/>
  <c r="AW386" i="2"/>
  <c r="G386" i="7" s="1"/>
  <c r="CF386" i="2"/>
  <c r="AT386" i="2"/>
  <c r="W386" i="7"/>
  <c r="J489" i="17" s="1"/>
  <c r="AW385" i="2"/>
  <c r="G385" i="7" s="1"/>
  <c r="W385" i="7"/>
  <c r="J488" i="17" s="1"/>
  <c r="CF385" i="2"/>
  <c r="AT385" i="2"/>
  <c r="U375" i="7"/>
  <c r="V375" i="7"/>
  <c r="P375" i="6" s="1"/>
  <c r="AV375" i="2" s="1"/>
  <c r="T375" i="7" s="1"/>
  <c r="AT387" i="2"/>
  <c r="W387" i="7"/>
  <c r="J490" i="17" s="1"/>
  <c r="AW387" i="2"/>
  <c r="G387" i="7" s="1"/>
  <c r="CF387" i="2"/>
  <c r="CF384" i="2"/>
  <c r="AT384" i="2"/>
  <c r="AW384" i="2"/>
  <c r="G384" i="7" s="1"/>
  <c r="W384" i="7"/>
  <c r="J487" i="17" s="1"/>
  <c r="Q375" i="6"/>
  <c r="CJ375" i="2"/>
  <c r="CZ375" i="2" s="1"/>
  <c r="R375" i="7"/>
  <c r="H478" i="17" s="1"/>
  <c r="CI375" i="2"/>
  <c r="CK375" i="2" s="1"/>
  <c r="CF388" i="2"/>
  <c r="W388" i="7"/>
  <c r="J491" i="17" s="1"/>
  <c r="AT388" i="2"/>
  <c r="AW388" i="2"/>
  <c r="G388" i="7" s="1"/>
  <c r="CR378" i="2"/>
  <c r="CV378" i="2"/>
  <c r="CL378" i="2"/>
  <c r="CT378" i="2"/>
  <c r="CN378" i="2"/>
  <c r="CZ378" i="2"/>
  <c r="V380" i="7"/>
  <c r="P380" i="6" s="1"/>
  <c r="AV380" i="2" s="1"/>
  <c r="T380" i="7" s="1"/>
  <c r="U380" i="7"/>
  <c r="R380" i="7"/>
  <c r="H483" i="17" s="1"/>
  <c r="CI380" i="2"/>
  <c r="CQ380" i="2" s="1"/>
  <c r="Q380" i="6"/>
  <c r="CJ380" i="2"/>
  <c r="CZ380" i="2" s="1"/>
  <c r="Q379" i="6"/>
  <c r="CI379" i="2"/>
  <c r="CO379" i="2" s="1"/>
  <c r="R379" i="7"/>
  <c r="H482" i="17" s="1"/>
  <c r="CJ379" i="2"/>
  <c r="CZ379" i="2" s="1"/>
  <c r="V377" i="7"/>
  <c r="P377" i="6" s="1"/>
  <c r="AV377" i="2" s="1"/>
  <c r="T377" i="7" s="1"/>
  <c r="U377" i="7"/>
  <c r="V382" i="7"/>
  <c r="P382" i="6" s="1"/>
  <c r="AV382" i="2" s="1"/>
  <c r="T382" i="7" s="1"/>
  <c r="U382" i="7"/>
  <c r="CI377" i="2"/>
  <c r="R377" i="7"/>
  <c r="H480" i="17" s="1"/>
  <c r="Q377" i="6"/>
  <c r="CJ377" i="2"/>
  <c r="CF392" i="2"/>
  <c r="AT392" i="2"/>
  <c r="W392" i="7"/>
  <c r="J495" i="17" s="1"/>
  <c r="AW392" i="2"/>
  <c r="G392" i="7" s="1"/>
  <c r="AW395" i="2"/>
  <c r="G395" i="7" s="1"/>
  <c r="W395" i="7"/>
  <c r="J498" i="17" s="1"/>
  <c r="CF395" i="2"/>
  <c r="AT395" i="2"/>
  <c r="R381" i="7"/>
  <c r="H484" i="17" s="1"/>
  <c r="Q381" i="6"/>
  <c r="CI381" i="2"/>
  <c r="CJ381" i="2"/>
  <c r="CX381" i="2" s="1"/>
  <c r="CF394" i="2"/>
  <c r="AT394" i="2"/>
  <c r="W394" i="7"/>
  <c r="J497" i="17" s="1"/>
  <c r="AW394" i="2"/>
  <c r="G394" i="7" s="1"/>
  <c r="AW391" i="2"/>
  <c r="G391" i="7" s="1"/>
  <c r="CF391" i="2"/>
  <c r="AT391" i="2"/>
  <c r="W391" i="7"/>
  <c r="J494" i="17" s="1"/>
  <c r="CF393" i="2"/>
  <c r="AT393" i="2"/>
  <c r="W393" i="7"/>
  <c r="J496" i="17" s="1"/>
  <c r="AW393" i="2"/>
  <c r="G393" i="7" s="1"/>
  <c r="AW389" i="2"/>
  <c r="G389" i="7" s="1"/>
  <c r="W389" i="7"/>
  <c r="J492" i="17" s="1"/>
  <c r="CF389" i="2"/>
  <c r="AT389" i="2"/>
  <c r="W390" i="7"/>
  <c r="J493" i="17" s="1"/>
  <c r="AW390" i="2"/>
  <c r="G390" i="7" s="1"/>
  <c r="AT390" i="2"/>
  <c r="CF390" i="2"/>
  <c r="Q383" i="6"/>
  <c r="CI383" i="2"/>
  <c r="CJ383" i="2"/>
  <c r="R383" i="7"/>
  <c r="H486" i="17" s="1"/>
  <c r="S381" i="7"/>
  <c r="R382" i="7"/>
  <c r="H485" i="17" s="1"/>
  <c r="CI382" i="2"/>
  <c r="CJ382" i="2"/>
  <c r="Q382" i="6"/>
  <c r="U379" i="7"/>
  <c r="V379" i="7"/>
  <c r="P378" i="6"/>
  <c r="AV378" i="2" s="1"/>
  <c r="T378" i="7" s="1"/>
  <c r="V381" i="7"/>
  <c r="U381" i="7"/>
  <c r="CK380" i="2"/>
  <c r="V383" i="7"/>
  <c r="P383" i="6" s="1"/>
  <c r="AV383" i="2" s="1"/>
  <c r="T383" i="7" s="1"/>
  <c r="U383" i="7"/>
  <c r="S379" i="7"/>
  <c r="CP380" i="2" l="1"/>
  <c r="CP375" i="2"/>
  <c r="CV375" i="2"/>
  <c r="CL375" i="2"/>
  <c r="CU375" i="2"/>
  <c r="CK372" i="2"/>
  <c r="CW372" i="2"/>
  <c r="CU372" i="2"/>
  <c r="CM372" i="2"/>
  <c r="CO372" i="2"/>
  <c r="CY372" i="2"/>
  <c r="CQ372" i="2"/>
  <c r="CS372" i="2"/>
  <c r="AS384" i="2"/>
  <c r="AY384" i="2"/>
  <c r="H384" i="7" s="1"/>
  <c r="X384" i="7"/>
  <c r="K487" i="17" s="1"/>
  <c r="CG384" i="2"/>
  <c r="CT372" i="2"/>
  <c r="CZ372" i="2"/>
  <c r="CN372" i="2"/>
  <c r="CL372" i="2"/>
  <c r="CV372" i="2"/>
  <c r="CR372" i="2"/>
  <c r="CP372" i="2"/>
  <c r="CX372" i="2"/>
  <c r="DR384" i="2"/>
  <c r="DS384" i="2"/>
  <c r="CA384" i="2" s="1"/>
  <c r="P384" i="7" s="1"/>
  <c r="DR387" i="2"/>
  <c r="DS387" i="2"/>
  <c r="CA387" i="2" s="1"/>
  <c r="P387" i="7" s="1"/>
  <c r="CM374" i="2"/>
  <c r="CQ374" i="2"/>
  <c r="CS374" i="2"/>
  <c r="CY374" i="2"/>
  <c r="CW374" i="2"/>
  <c r="CU374" i="2"/>
  <c r="CO374" i="2"/>
  <c r="CK374" i="2"/>
  <c r="CN374" i="2"/>
  <c r="CX374" i="2"/>
  <c r="CP374" i="2"/>
  <c r="CT374" i="2"/>
  <c r="CR374" i="2"/>
  <c r="CL374" i="2"/>
  <c r="CZ374" i="2"/>
  <c r="CV374" i="2"/>
  <c r="CV380" i="2"/>
  <c r="CY376" i="2"/>
  <c r="CK376" i="2"/>
  <c r="CW376" i="2"/>
  <c r="CS376" i="2"/>
  <c r="CU376" i="2"/>
  <c r="CQ376" i="2"/>
  <c r="CO376" i="2"/>
  <c r="CM376" i="2"/>
  <c r="AY387" i="2"/>
  <c r="H387" i="7" s="1"/>
  <c r="X387" i="7"/>
  <c r="K490" i="17" s="1"/>
  <c r="CG387" i="2"/>
  <c r="AS387" i="2"/>
  <c r="CL376" i="2"/>
  <c r="CR376" i="2"/>
  <c r="CX376" i="2"/>
  <c r="CN376" i="2"/>
  <c r="CV376" i="2"/>
  <c r="CP376" i="2"/>
  <c r="CZ376" i="2"/>
  <c r="CT376" i="2"/>
  <c r="AY385" i="2"/>
  <c r="H385" i="7" s="1"/>
  <c r="CG385" i="2"/>
  <c r="AS385" i="2"/>
  <c r="X385" i="7"/>
  <c r="K488" i="17" s="1"/>
  <c r="CZ373" i="2"/>
  <c r="CL373" i="2"/>
  <c r="CX373" i="2"/>
  <c r="CT373" i="2"/>
  <c r="CR373" i="2"/>
  <c r="CP373" i="2"/>
  <c r="CN373" i="2"/>
  <c r="CV373" i="2"/>
  <c r="CM375" i="2"/>
  <c r="DR385" i="2"/>
  <c r="DS385" i="2"/>
  <c r="CA385" i="2" s="1"/>
  <c r="P385" i="7" s="1"/>
  <c r="CK373" i="2"/>
  <c r="CW373" i="2"/>
  <c r="CO373" i="2"/>
  <c r="CU373" i="2"/>
  <c r="CS373" i="2"/>
  <c r="CQ373" i="2"/>
  <c r="CM373" i="2"/>
  <c r="CY373" i="2"/>
  <c r="CX375" i="2"/>
  <c r="X388" i="7"/>
  <c r="K491" i="17" s="1"/>
  <c r="AY388" i="2"/>
  <c r="H388" i="7" s="1"/>
  <c r="AS388" i="2"/>
  <c r="CG388" i="2"/>
  <c r="CY375" i="2"/>
  <c r="CN375" i="2"/>
  <c r="DR388" i="2"/>
  <c r="DS388" i="2"/>
  <c r="CA388" i="2" s="1"/>
  <c r="P388" i="7" s="1"/>
  <c r="AY386" i="2"/>
  <c r="H386" i="7" s="1"/>
  <c r="X386" i="7"/>
  <c r="K489" i="17" s="1"/>
  <c r="AS386" i="2"/>
  <c r="CG386" i="2"/>
  <c r="CS375" i="2"/>
  <c r="DR386" i="2"/>
  <c r="DS386" i="2"/>
  <c r="CA386" i="2" s="1"/>
  <c r="P386" i="7" s="1"/>
  <c r="CR375" i="2"/>
  <c r="CW375" i="2"/>
  <c r="CO375" i="2"/>
  <c r="CQ375" i="2"/>
  <c r="CT375" i="2"/>
  <c r="CR380" i="2"/>
  <c r="CX383" i="2"/>
  <c r="CN383" i="2"/>
  <c r="CZ383" i="2"/>
  <c r="CV383" i="2"/>
  <c r="CR383" i="2"/>
  <c r="CL383" i="2"/>
  <c r="CT383" i="2"/>
  <c r="CP383" i="2"/>
  <c r="CO383" i="2"/>
  <c r="CU383" i="2"/>
  <c r="CQ383" i="2"/>
  <c r="CM383" i="2"/>
  <c r="CK383" i="2"/>
  <c r="CS383" i="2"/>
  <c r="CW383" i="2"/>
  <c r="CY383" i="2"/>
  <c r="AS394" i="2"/>
  <c r="AY394" i="2"/>
  <c r="H394" i="7" s="1"/>
  <c r="CG394" i="2"/>
  <c r="X394" i="7"/>
  <c r="K497" i="17" s="1"/>
  <c r="DS394" i="2"/>
  <c r="CA394" i="2" s="1"/>
  <c r="P394" i="7" s="1"/>
  <c r="DR394" i="2"/>
  <c r="DR390" i="2"/>
  <c r="DS390" i="2"/>
  <c r="CA390" i="2" s="1"/>
  <c r="P390" i="7" s="1"/>
  <c r="CV381" i="2"/>
  <c r="CN381" i="2"/>
  <c r="CG390" i="2"/>
  <c r="AY390" i="2"/>
  <c r="H390" i="7" s="1"/>
  <c r="X390" i="7"/>
  <c r="K493" i="17" s="1"/>
  <c r="AS390" i="2"/>
  <c r="CW381" i="2"/>
  <c r="CY381" i="2"/>
  <c r="CQ381" i="2"/>
  <c r="CO381" i="2"/>
  <c r="CL381" i="2"/>
  <c r="CK381" i="2"/>
  <c r="CT381" i="2"/>
  <c r="CU381" i="2"/>
  <c r="CG389" i="2"/>
  <c r="AS389" i="2"/>
  <c r="X389" i="7"/>
  <c r="K492" i="17" s="1"/>
  <c r="AY389" i="2"/>
  <c r="H389" i="7" s="1"/>
  <c r="X395" i="7"/>
  <c r="K498" i="17" s="1"/>
  <c r="CG395" i="2"/>
  <c r="AS395" i="2"/>
  <c r="AY395" i="2"/>
  <c r="H395" i="7" s="1"/>
  <c r="CT379" i="2"/>
  <c r="CP379" i="2"/>
  <c r="CN379" i="2"/>
  <c r="CV379" i="2"/>
  <c r="CX379" i="2"/>
  <c r="CR379" i="2"/>
  <c r="CL379" i="2"/>
  <c r="CT382" i="2"/>
  <c r="CZ382" i="2"/>
  <c r="CV382" i="2"/>
  <c r="CL382" i="2"/>
  <c r="CN382" i="2"/>
  <c r="CP382" i="2"/>
  <c r="CX382" i="2"/>
  <c r="CR382" i="2"/>
  <c r="DS389" i="2"/>
  <c r="CA389" i="2" s="1"/>
  <c r="P389" i="7" s="1"/>
  <c r="DR389" i="2"/>
  <c r="DS395" i="2"/>
  <c r="CA395" i="2" s="1"/>
  <c r="P395" i="7" s="1"/>
  <c r="DR395" i="2"/>
  <c r="CO382" i="2"/>
  <c r="CS382" i="2"/>
  <c r="CW382" i="2"/>
  <c r="CQ382" i="2"/>
  <c r="CY382" i="2"/>
  <c r="CU382" i="2"/>
  <c r="CM382" i="2"/>
  <c r="CK382" i="2"/>
  <c r="CM379" i="2"/>
  <c r="CY379" i="2"/>
  <c r="CK379" i="2"/>
  <c r="CS379" i="2"/>
  <c r="CW379" i="2"/>
  <c r="CQ379" i="2"/>
  <c r="CU379" i="2"/>
  <c r="CX380" i="2"/>
  <c r="CL380" i="2"/>
  <c r="CT380" i="2"/>
  <c r="CN380" i="2"/>
  <c r="CZ381" i="2"/>
  <c r="I482" i="17"/>
  <c r="P379" i="6"/>
  <c r="AV379" i="2" s="1"/>
  <c r="T379" i="7" s="1"/>
  <c r="AY393" i="2"/>
  <c r="H393" i="7" s="1"/>
  <c r="AS393" i="2"/>
  <c r="CG393" i="2"/>
  <c r="X393" i="7"/>
  <c r="K496" i="17" s="1"/>
  <c r="AY392" i="2"/>
  <c r="H392" i="7" s="1"/>
  <c r="AS392" i="2"/>
  <c r="CG392" i="2"/>
  <c r="X392" i="7"/>
  <c r="K495" i="17" s="1"/>
  <c r="CW380" i="2"/>
  <c r="CO380" i="2"/>
  <c r="CM380" i="2"/>
  <c r="CS380" i="2"/>
  <c r="CU380" i="2"/>
  <c r="CY380" i="2"/>
  <c r="DS393" i="2"/>
  <c r="CA393" i="2" s="1"/>
  <c r="DR393" i="2"/>
  <c r="DS392" i="2"/>
  <c r="CA392" i="2" s="1"/>
  <c r="P392" i="7" s="1"/>
  <c r="DR392" i="2"/>
  <c r="CP381" i="2"/>
  <c r="CT377" i="2"/>
  <c r="CZ377" i="2"/>
  <c r="CV377" i="2"/>
  <c r="CR377" i="2"/>
  <c r="CP377" i="2"/>
  <c r="CN377" i="2"/>
  <c r="CX377" i="2"/>
  <c r="CL377" i="2"/>
  <c r="CS381" i="2"/>
  <c r="CR381" i="2"/>
  <c r="X391" i="7"/>
  <c r="K494" i="17" s="1"/>
  <c r="AY391" i="2"/>
  <c r="H391" i="7" s="1"/>
  <c r="AS391" i="2"/>
  <c r="CG391" i="2"/>
  <c r="I484" i="17"/>
  <c r="P381" i="6"/>
  <c r="AV381" i="2" s="1"/>
  <c r="T381" i="7" s="1"/>
  <c r="DR391" i="2"/>
  <c r="DS391" i="2"/>
  <c r="CA391" i="2" s="1"/>
  <c r="P391" i="7" s="1"/>
  <c r="CY377" i="2"/>
  <c r="CK377" i="2"/>
  <c r="CU377" i="2"/>
  <c r="CO377" i="2"/>
  <c r="CS377" i="2"/>
  <c r="CW377" i="2"/>
  <c r="CQ377" i="2"/>
  <c r="CM377" i="2"/>
  <c r="CM381" i="2"/>
  <c r="DQ386" i="2" l="1"/>
  <c r="O386" i="7"/>
  <c r="F489" i="17" s="1"/>
  <c r="DT386" i="2"/>
  <c r="CB386" i="2" s="1"/>
  <c r="AX386" i="2"/>
  <c r="G386" i="27" s="1"/>
  <c r="BP386" i="2"/>
  <c r="BV386" i="2" s="1"/>
  <c r="BQ386" i="2"/>
  <c r="BW386" i="2" s="1"/>
  <c r="H386" i="27"/>
  <c r="L386" i="27" s="1"/>
  <c r="M386" i="27" s="1"/>
  <c r="O386" i="6" s="1"/>
  <c r="BO386" i="2"/>
  <c r="BU386" i="2" s="1"/>
  <c r="H387" i="27"/>
  <c r="L387" i="27" s="1"/>
  <c r="M387" i="27" s="1"/>
  <c r="BQ387" i="2"/>
  <c r="BW387" i="2" s="1"/>
  <c r="AX387" i="2"/>
  <c r="G387" i="27" s="1"/>
  <c r="BO387" i="2"/>
  <c r="BU387" i="2" s="1"/>
  <c r="BP387" i="2"/>
  <c r="BV387" i="2" s="1"/>
  <c r="O387" i="7"/>
  <c r="F490" i="17" s="1"/>
  <c r="DQ387" i="2"/>
  <c r="DT387" i="2"/>
  <c r="CB387" i="2" s="1"/>
  <c r="O384" i="7"/>
  <c r="F487" i="17" s="1"/>
  <c r="DQ384" i="2"/>
  <c r="DT384" i="2"/>
  <c r="CB384" i="2" s="1"/>
  <c r="DQ388" i="2"/>
  <c r="O388" i="7"/>
  <c r="F491" i="17" s="1"/>
  <c r="DT388" i="2"/>
  <c r="CB388" i="2" s="1"/>
  <c r="BQ384" i="2"/>
  <c r="BW384" i="2" s="1"/>
  <c r="BO384" i="2"/>
  <c r="BU384" i="2" s="1"/>
  <c r="BP384" i="2"/>
  <c r="BV384" i="2" s="1"/>
  <c r="AX384" i="2"/>
  <c r="G384" i="27" s="1"/>
  <c r="H384" i="27"/>
  <c r="L384" i="27" s="1"/>
  <c r="M384" i="27" s="1"/>
  <c r="O384" i="6" s="1"/>
  <c r="BO388" i="2"/>
  <c r="BU388" i="2" s="1"/>
  <c r="AX388" i="2"/>
  <c r="G388" i="27" s="1"/>
  <c r="BQ388" i="2"/>
  <c r="BW388" i="2" s="1"/>
  <c r="H388" i="27"/>
  <c r="L388" i="27" s="1"/>
  <c r="M388" i="27" s="1"/>
  <c r="BP388" i="2"/>
  <c r="BV388" i="2" s="1"/>
  <c r="DL386" i="2"/>
  <c r="DM386" i="2" s="1"/>
  <c r="BO385" i="2"/>
  <c r="BU385" i="2" s="1"/>
  <c r="BP385" i="2"/>
  <c r="BV385" i="2" s="1"/>
  <c r="H385" i="27"/>
  <c r="L385" i="27" s="1"/>
  <c r="M385" i="27" s="1"/>
  <c r="O385" i="6" s="1"/>
  <c r="AX385" i="2"/>
  <c r="G385" i="27" s="1"/>
  <c r="BQ385" i="2"/>
  <c r="BW385" i="2" s="1"/>
  <c r="O385" i="7"/>
  <c r="F488" i="17" s="1"/>
  <c r="DQ385" i="2"/>
  <c r="DT385" i="2"/>
  <c r="CB385" i="2" s="1"/>
  <c r="BP391" i="2"/>
  <c r="BV391" i="2" s="1"/>
  <c r="H391" i="27"/>
  <c r="L391" i="27" s="1"/>
  <c r="M391" i="27" s="1"/>
  <c r="BO391" i="2"/>
  <c r="BU391" i="2" s="1"/>
  <c r="AX391" i="2"/>
  <c r="G391" i="27" s="1"/>
  <c r="BQ391" i="2"/>
  <c r="BW391" i="2" s="1"/>
  <c r="DQ389" i="2"/>
  <c r="O389" i="7"/>
  <c r="F492" i="17" s="1"/>
  <c r="DT389" i="2"/>
  <c r="CB389" i="2" s="1"/>
  <c r="DQ394" i="2"/>
  <c r="DT394" i="2"/>
  <c r="CB394" i="2" s="1"/>
  <c r="O394" i="7"/>
  <c r="F497" i="17" s="1"/>
  <c r="BQ394" i="2"/>
  <c r="BW394" i="2" s="1"/>
  <c r="BP394" i="2"/>
  <c r="BV394" i="2" s="1"/>
  <c r="H394" i="27"/>
  <c r="L394" i="27" s="1"/>
  <c r="M394" i="27" s="1"/>
  <c r="AX394" i="2"/>
  <c r="G394" i="27" s="1"/>
  <c r="BO394" i="2"/>
  <c r="BU394" i="2" s="1"/>
  <c r="O392" i="7"/>
  <c r="F495" i="17" s="1"/>
  <c r="DT392" i="2"/>
  <c r="CB392" i="2" s="1"/>
  <c r="DL392" i="2" s="1"/>
  <c r="DM392" i="2" s="1"/>
  <c r="DQ392" i="2"/>
  <c r="BO392" i="2"/>
  <c r="BU392" i="2" s="1"/>
  <c r="AX392" i="2"/>
  <c r="G392" i="27" s="1"/>
  <c r="BQ392" i="2"/>
  <c r="BW392" i="2" s="1"/>
  <c r="H392" i="27"/>
  <c r="L392" i="27" s="1"/>
  <c r="M392" i="27" s="1"/>
  <c r="BP392" i="2"/>
  <c r="BV392" i="2" s="1"/>
  <c r="DQ393" i="2"/>
  <c r="DT393" i="2"/>
  <c r="CB393" i="2" s="1"/>
  <c r="Q393" i="7" s="1"/>
  <c r="O393" i="7"/>
  <c r="F496" i="17" s="1"/>
  <c r="H390" i="27"/>
  <c r="L390" i="27" s="1"/>
  <c r="M390" i="27" s="1"/>
  <c r="BO390" i="2"/>
  <c r="BU390" i="2" s="1"/>
  <c r="BP390" i="2"/>
  <c r="BV390" i="2" s="1"/>
  <c r="BQ390" i="2"/>
  <c r="BW390" i="2" s="1"/>
  <c r="AX390" i="2"/>
  <c r="G390" i="27" s="1"/>
  <c r="BO393" i="2"/>
  <c r="BU393" i="2" s="1"/>
  <c r="H393" i="27"/>
  <c r="L393" i="27" s="1"/>
  <c r="M393" i="27" s="1"/>
  <c r="O393" i="6" s="1"/>
  <c r="BP393" i="2"/>
  <c r="BV393" i="2" s="1"/>
  <c r="BQ393" i="2"/>
  <c r="BW393" i="2" s="1"/>
  <c r="AX393" i="2"/>
  <c r="G393" i="27" s="1"/>
  <c r="DQ390" i="2"/>
  <c r="DT390" i="2"/>
  <c r="CB390" i="2" s="1"/>
  <c r="O390" i="7"/>
  <c r="F493" i="17" s="1"/>
  <c r="AX395" i="2"/>
  <c r="G395" i="27" s="1"/>
  <c r="BP395" i="2"/>
  <c r="BV395" i="2" s="1"/>
  <c r="H395" i="27"/>
  <c r="L395" i="27" s="1"/>
  <c r="M395" i="27" s="1"/>
  <c r="BO395" i="2"/>
  <c r="BU395" i="2" s="1"/>
  <c r="BQ395" i="2"/>
  <c r="BW395" i="2" s="1"/>
  <c r="DT395" i="2"/>
  <c r="CB395" i="2" s="1"/>
  <c r="O395" i="7"/>
  <c r="F498" i="17" s="1"/>
  <c r="DQ395" i="2"/>
  <c r="P393" i="7"/>
  <c r="O391" i="7"/>
  <c r="F494" i="17" s="1"/>
  <c r="DQ391" i="2"/>
  <c r="DT391" i="2"/>
  <c r="CB391" i="2" s="1"/>
  <c r="BQ389" i="2"/>
  <c r="BW389" i="2" s="1"/>
  <c r="BP389" i="2"/>
  <c r="BV389" i="2" s="1"/>
  <c r="H389" i="27"/>
  <c r="L389" i="27" s="1"/>
  <c r="M389" i="27" s="1"/>
  <c r="AX389" i="2"/>
  <c r="G389" i="27" s="1"/>
  <c r="BO389" i="2"/>
  <c r="BU389" i="2" s="1"/>
  <c r="CC393" i="2" l="1"/>
  <c r="CC384" i="2"/>
  <c r="S384" i="7" s="1"/>
  <c r="DL384" i="2"/>
  <c r="DM384" i="2" s="1"/>
  <c r="Q384" i="7"/>
  <c r="G487" i="17" s="1"/>
  <c r="CD384" i="2"/>
  <c r="V385" i="7"/>
  <c r="U385" i="7"/>
  <c r="Q387" i="7"/>
  <c r="G490" i="17" s="1"/>
  <c r="CC387" i="2"/>
  <c r="S387" i="7" s="1"/>
  <c r="DL387" i="2"/>
  <c r="DM387" i="2" s="1"/>
  <c r="O387" i="6"/>
  <c r="CD387" i="2"/>
  <c r="DL393" i="2"/>
  <c r="DM393" i="2" s="1"/>
  <c r="CD393" i="2"/>
  <c r="V384" i="7"/>
  <c r="U384" i="7"/>
  <c r="U386" i="7"/>
  <c r="V386" i="7"/>
  <c r="DO400" i="2"/>
  <c r="DN400" i="2" s="1"/>
  <c r="DU400" i="2" s="1"/>
  <c r="CH400" i="2" s="1"/>
  <c r="AR400" i="2" s="1"/>
  <c r="DO399" i="2"/>
  <c r="DN399" i="2" s="1"/>
  <c r="DU399" i="2" s="1"/>
  <c r="CH399" i="2" s="1"/>
  <c r="AR399" i="2" s="1"/>
  <c r="DO398" i="2"/>
  <c r="DN398" i="2" s="1"/>
  <c r="DU398" i="2" s="1"/>
  <c r="CH398" i="2" s="1"/>
  <c r="AR398" i="2" s="1"/>
  <c r="DO397" i="2"/>
  <c r="DN397" i="2" s="1"/>
  <c r="DU397" i="2" s="1"/>
  <c r="CH397" i="2" s="1"/>
  <c r="AR397" i="2" s="1"/>
  <c r="DO396" i="2"/>
  <c r="DN396" i="2" s="1"/>
  <c r="DU396" i="2" s="1"/>
  <c r="CH396" i="2" s="1"/>
  <c r="AR396" i="2" s="1"/>
  <c r="CD386" i="2"/>
  <c r="Q386" i="7"/>
  <c r="G489" i="17" s="1"/>
  <c r="CC386" i="2"/>
  <c r="Q388" i="7"/>
  <c r="G491" i="17" s="1"/>
  <c r="CC388" i="2"/>
  <c r="S388" i="7" s="1"/>
  <c r="I491" i="17" s="1"/>
  <c r="DL388" i="2"/>
  <c r="DM388" i="2" s="1"/>
  <c r="CD388" i="2"/>
  <c r="O388" i="6"/>
  <c r="CD385" i="2"/>
  <c r="CC385" i="2"/>
  <c r="S385" i="7" s="1"/>
  <c r="DL385" i="2"/>
  <c r="DM385" i="2" s="1"/>
  <c r="Q385" i="7"/>
  <c r="G488" i="17" s="1"/>
  <c r="CC390" i="2"/>
  <c r="S390" i="7" s="1"/>
  <c r="CD390" i="2"/>
  <c r="DL390" i="2"/>
  <c r="DM390" i="2" s="1"/>
  <c r="Q390" i="7"/>
  <c r="G493" i="17" s="1"/>
  <c r="O390" i="6"/>
  <c r="DO405" i="2"/>
  <c r="DN405" i="2" s="1"/>
  <c r="DU405" i="2" s="1"/>
  <c r="CH405" i="2" s="1"/>
  <c r="AR405" i="2" s="1"/>
  <c r="DO402" i="2"/>
  <c r="DN402" i="2" s="1"/>
  <c r="DU402" i="2" s="1"/>
  <c r="CH402" i="2" s="1"/>
  <c r="AR402" i="2" s="1"/>
  <c r="DO407" i="2"/>
  <c r="DN407" i="2" s="1"/>
  <c r="DU407" i="2" s="1"/>
  <c r="CH407" i="2" s="1"/>
  <c r="AR407" i="2" s="1"/>
  <c r="DO403" i="2"/>
  <c r="DN403" i="2" s="1"/>
  <c r="DU403" i="2" s="1"/>
  <c r="CH403" i="2" s="1"/>
  <c r="AR403" i="2" s="1"/>
  <c r="DO404" i="2"/>
  <c r="DN404" i="2" s="1"/>
  <c r="DU404" i="2" s="1"/>
  <c r="CH404" i="2" s="1"/>
  <c r="AR404" i="2" s="1"/>
  <c r="DO401" i="2"/>
  <c r="DN401" i="2" s="1"/>
  <c r="DU401" i="2" s="1"/>
  <c r="CH401" i="2" s="1"/>
  <c r="AR401" i="2" s="1"/>
  <c r="DO406" i="2"/>
  <c r="DN406" i="2" s="1"/>
  <c r="DU406" i="2" s="1"/>
  <c r="CH406" i="2" s="1"/>
  <c r="AR406" i="2" s="1"/>
  <c r="Q392" i="7"/>
  <c r="G495" i="17" s="1"/>
  <c r="CD392" i="2"/>
  <c r="O392" i="6"/>
  <c r="CC392" i="2"/>
  <c r="S392" i="7" s="1"/>
  <c r="I495" i="17" s="1"/>
  <c r="Q391" i="7"/>
  <c r="G494" i="17" s="1"/>
  <c r="CC391" i="2"/>
  <c r="CD391" i="2"/>
  <c r="DL391" i="2"/>
  <c r="DM391" i="2" s="1"/>
  <c r="V393" i="7"/>
  <c r="U393" i="7"/>
  <c r="CI393" i="2"/>
  <c r="CW393" i="2" s="1"/>
  <c r="R393" i="7"/>
  <c r="H496" i="17" s="1"/>
  <c r="CJ393" i="2"/>
  <c r="CT393" i="2" s="1"/>
  <c r="Q393" i="6"/>
  <c r="S393" i="7"/>
  <c r="I496" i="17" s="1"/>
  <c r="CK393" i="2"/>
  <c r="CZ393" i="2"/>
  <c r="CR393" i="2"/>
  <c r="CO393" i="2"/>
  <c r="CQ393" i="2"/>
  <c r="O394" i="6"/>
  <c r="DL394" i="2"/>
  <c r="DM394" i="2" s="1"/>
  <c r="CD394" i="2"/>
  <c r="Q394" i="7"/>
  <c r="G497" i="17" s="1"/>
  <c r="CC394" i="2"/>
  <c r="S394" i="7" s="1"/>
  <c r="I497" i="17" s="1"/>
  <c r="Q389" i="7"/>
  <c r="G492" i="17" s="1"/>
  <c r="O389" i="6"/>
  <c r="CD389" i="2"/>
  <c r="CC389" i="2"/>
  <c r="DL389" i="2"/>
  <c r="DM389" i="2" s="1"/>
  <c r="DL395" i="2"/>
  <c r="DM395" i="2" s="1"/>
  <c r="Q395" i="7"/>
  <c r="G498" i="17" s="1"/>
  <c r="CD395" i="2"/>
  <c r="CC395" i="2"/>
  <c r="S395" i="7" s="1"/>
  <c r="I498" i="17" s="1"/>
  <c r="O395" i="6"/>
  <c r="G496" i="17"/>
  <c r="O391" i="6"/>
  <c r="I493" i="17"/>
  <c r="P385" i="6"/>
  <c r="AV385" i="2" s="1"/>
  <c r="T385" i="7" s="1"/>
  <c r="I488" i="17"/>
  <c r="I490" i="17"/>
  <c r="W398" i="7" l="1"/>
  <c r="J501" i="17" s="1"/>
  <c r="AW398" i="2"/>
  <c r="G398" i="7" s="1"/>
  <c r="CF398" i="2"/>
  <c r="AT398" i="2"/>
  <c r="CF399" i="2"/>
  <c r="W399" i="7"/>
  <c r="J502" i="17" s="1"/>
  <c r="AT399" i="2"/>
  <c r="AW399" i="2"/>
  <c r="G399" i="7" s="1"/>
  <c r="AW400" i="2"/>
  <c r="G400" i="7" s="1"/>
  <c r="AT400" i="2"/>
  <c r="CF400" i="2"/>
  <c r="W400" i="7"/>
  <c r="J503" i="17" s="1"/>
  <c r="CX393" i="2"/>
  <c r="CY393" i="2"/>
  <c r="CV393" i="2"/>
  <c r="CP393" i="2"/>
  <c r="CI385" i="2"/>
  <c r="CW385" i="2" s="1"/>
  <c r="R385" i="7"/>
  <c r="H488" i="17" s="1"/>
  <c r="Q385" i="6"/>
  <c r="CJ385" i="2"/>
  <c r="Q387" i="6"/>
  <c r="CJ387" i="2"/>
  <c r="CI387" i="2"/>
  <c r="R387" i="7"/>
  <c r="H490" i="17" s="1"/>
  <c r="CN393" i="2"/>
  <c r="U388" i="7"/>
  <c r="V388" i="7"/>
  <c r="P388" i="6" s="1"/>
  <c r="AV388" i="2" s="1"/>
  <c r="T388" i="7" s="1"/>
  <c r="U387" i="7"/>
  <c r="V387" i="7"/>
  <c r="P387" i="6" s="1"/>
  <c r="AV387" i="2" s="1"/>
  <c r="T387" i="7" s="1"/>
  <c r="CU393" i="2"/>
  <c r="R388" i="7"/>
  <c r="H491" i="17" s="1"/>
  <c r="CI388" i="2"/>
  <c r="Q388" i="6"/>
  <c r="CJ388" i="2"/>
  <c r="CS393" i="2"/>
  <c r="CM393" i="2"/>
  <c r="S386" i="7"/>
  <c r="CM386" i="2"/>
  <c r="CK386" i="2"/>
  <c r="CJ384" i="2"/>
  <c r="R384" i="7"/>
  <c r="H487" i="17" s="1"/>
  <c r="Q384" i="6"/>
  <c r="CI384" i="2"/>
  <c r="CJ386" i="2"/>
  <c r="CX386" i="2" s="1"/>
  <c r="R386" i="7"/>
  <c r="H489" i="17" s="1"/>
  <c r="CI386" i="2"/>
  <c r="CS386" i="2" s="1"/>
  <c r="Q386" i="6"/>
  <c r="CF396" i="2"/>
  <c r="AW396" i="2"/>
  <c r="G396" i="7" s="1"/>
  <c r="AT396" i="2"/>
  <c r="W396" i="7"/>
  <c r="J499" i="17" s="1"/>
  <c r="W397" i="7"/>
  <c r="J500" i="17" s="1"/>
  <c r="AW397" i="2"/>
  <c r="G397" i="7" s="1"/>
  <c r="AT397" i="2"/>
  <c r="CF397" i="2"/>
  <c r="I487" i="17"/>
  <c r="P384" i="6"/>
  <c r="AV384" i="2" s="1"/>
  <c r="T384" i="7" s="1"/>
  <c r="CL393" i="2"/>
  <c r="V391" i="7"/>
  <c r="U391" i="7"/>
  <c r="CJ391" i="2"/>
  <c r="R391" i="7"/>
  <c r="H494" i="17" s="1"/>
  <c r="CI391" i="2"/>
  <c r="CQ391" i="2" s="1"/>
  <c r="Q391" i="6"/>
  <c r="V389" i="7"/>
  <c r="U389" i="7"/>
  <c r="V395" i="7"/>
  <c r="P395" i="6" s="1"/>
  <c r="AV395" i="2" s="1"/>
  <c r="T395" i="7" s="1"/>
  <c r="U395" i="7"/>
  <c r="S391" i="7"/>
  <c r="CI395" i="2"/>
  <c r="CK395" i="2" s="1"/>
  <c r="CJ395" i="2"/>
  <c r="CN395" i="2" s="1"/>
  <c r="Q395" i="6"/>
  <c r="R395" i="7"/>
  <c r="H498" i="17" s="1"/>
  <c r="V392" i="7"/>
  <c r="P392" i="6" s="1"/>
  <c r="AV392" i="2" s="1"/>
  <c r="T392" i="7" s="1"/>
  <c r="U392" i="7"/>
  <c r="CI392" i="2"/>
  <c r="R392" i="7"/>
  <c r="H495" i="17" s="1"/>
  <c r="Q392" i="6"/>
  <c r="CJ392" i="2"/>
  <c r="CV392" i="2" s="1"/>
  <c r="S389" i="7"/>
  <c r="I492" i="17" s="1"/>
  <c r="W406" i="7"/>
  <c r="J509" i="17" s="1"/>
  <c r="AT406" i="2"/>
  <c r="CF406" i="2"/>
  <c r="AW406" i="2"/>
  <c r="G406" i="7" s="1"/>
  <c r="CF401" i="2"/>
  <c r="AT401" i="2"/>
  <c r="W401" i="7"/>
  <c r="J504" i="17" s="1"/>
  <c r="AW401" i="2"/>
  <c r="G401" i="7" s="1"/>
  <c r="W404" i="7"/>
  <c r="J507" i="17" s="1"/>
  <c r="AT404" i="2"/>
  <c r="AW404" i="2"/>
  <c r="G404" i="7" s="1"/>
  <c r="CF404" i="2"/>
  <c r="AT403" i="2"/>
  <c r="W403" i="7"/>
  <c r="J506" i="17" s="1"/>
  <c r="AW403" i="2"/>
  <c r="G403" i="7" s="1"/>
  <c r="CF403" i="2"/>
  <c r="CF407" i="2"/>
  <c r="W407" i="7"/>
  <c r="J510" i="17" s="1"/>
  <c r="AT407" i="2"/>
  <c r="AW407" i="2"/>
  <c r="G407" i="7" s="1"/>
  <c r="AW402" i="2"/>
  <c r="G402" i="7" s="1"/>
  <c r="W402" i="7"/>
  <c r="J505" i="17" s="1"/>
  <c r="CF402" i="2"/>
  <c r="AT402" i="2"/>
  <c r="AT405" i="2"/>
  <c r="AW405" i="2"/>
  <c r="G405" i="7" s="1"/>
  <c r="CF405" i="2"/>
  <c r="W405" i="7"/>
  <c r="J508" i="17" s="1"/>
  <c r="CI389" i="2"/>
  <c r="CK389" i="2" s="1"/>
  <c r="Q389" i="6"/>
  <c r="CJ389" i="2"/>
  <c r="CN389" i="2" s="1"/>
  <c r="R389" i="7"/>
  <c r="H492" i="17" s="1"/>
  <c r="CN391" i="2"/>
  <c r="V390" i="7"/>
  <c r="P390" i="6" s="1"/>
  <c r="AV390" i="2" s="1"/>
  <c r="T390" i="7" s="1"/>
  <c r="U390" i="7"/>
  <c r="CZ391" i="2"/>
  <c r="U394" i="7"/>
  <c r="V394" i="7"/>
  <c r="P394" i="6" s="1"/>
  <c r="AV394" i="2" s="1"/>
  <c r="T394" i="7" s="1"/>
  <c r="CL391" i="2"/>
  <c r="Q390" i="6"/>
  <c r="R390" i="7"/>
  <c r="H493" i="17" s="1"/>
  <c r="CJ390" i="2"/>
  <c r="CI390" i="2"/>
  <c r="CJ394" i="2"/>
  <c r="Q394" i="6"/>
  <c r="R394" i="7"/>
  <c r="H497" i="17" s="1"/>
  <c r="CI394" i="2"/>
  <c r="CU394" i="2" s="1"/>
  <c r="P393" i="6"/>
  <c r="AV393" i="2" s="1"/>
  <c r="T393" i="7" s="1"/>
  <c r="CM395" i="2" l="1"/>
  <c r="CQ386" i="2"/>
  <c r="CO386" i="2"/>
  <c r="CU386" i="2"/>
  <c r="CW386" i="2"/>
  <c r="CO389" i="2"/>
  <c r="CY386" i="2"/>
  <c r="CZ386" i="2"/>
  <c r="CN385" i="2"/>
  <c r="CL385" i="2"/>
  <c r="CR385" i="2"/>
  <c r="CP385" i="2"/>
  <c r="CZ385" i="2"/>
  <c r="CT385" i="2"/>
  <c r="CX385" i="2"/>
  <c r="CV385" i="2"/>
  <c r="CR386" i="2"/>
  <c r="CK384" i="2"/>
  <c r="CQ384" i="2"/>
  <c r="CU384" i="2"/>
  <c r="CS384" i="2"/>
  <c r="CW384" i="2"/>
  <c r="CM384" i="2"/>
  <c r="CY384" i="2"/>
  <c r="CO384" i="2"/>
  <c r="I489" i="17"/>
  <c r="P386" i="6"/>
  <c r="AV386" i="2" s="1"/>
  <c r="T386" i="7" s="1"/>
  <c r="CY385" i="2"/>
  <c r="CQ385" i="2"/>
  <c r="CO385" i="2"/>
  <c r="CS385" i="2"/>
  <c r="CM385" i="2"/>
  <c r="CU385" i="2"/>
  <c r="CK385" i="2"/>
  <c r="CR384" i="2"/>
  <c r="CP384" i="2"/>
  <c r="CX384" i="2"/>
  <c r="CV384" i="2"/>
  <c r="CN384" i="2"/>
  <c r="CL384" i="2"/>
  <c r="CT384" i="2"/>
  <c r="CZ384" i="2"/>
  <c r="CL388" i="2"/>
  <c r="CP388" i="2"/>
  <c r="CZ388" i="2"/>
  <c r="CT388" i="2"/>
  <c r="CR388" i="2"/>
  <c r="CV388" i="2"/>
  <c r="CX388" i="2"/>
  <c r="CN388" i="2"/>
  <c r="CV386" i="2"/>
  <c r="CS388" i="2"/>
  <c r="CW388" i="2"/>
  <c r="CM388" i="2"/>
  <c r="CY388" i="2"/>
  <c r="CQ388" i="2"/>
  <c r="CO388" i="2"/>
  <c r="CU388" i="2"/>
  <c r="CK388" i="2"/>
  <c r="CT386" i="2"/>
  <c r="DS400" i="2"/>
  <c r="CA400" i="2" s="1"/>
  <c r="P400" i="7" s="1"/>
  <c r="DR400" i="2"/>
  <c r="DR397" i="2"/>
  <c r="DS397" i="2"/>
  <c r="CA397" i="2" s="1"/>
  <c r="P397" i="7" s="1"/>
  <c r="AS400" i="2"/>
  <c r="AY400" i="2"/>
  <c r="H400" i="7" s="1"/>
  <c r="CG400" i="2"/>
  <c r="X400" i="7"/>
  <c r="K503" i="17" s="1"/>
  <c r="AS397" i="2"/>
  <c r="CG397" i="2"/>
  <c r="X397" i="7"/>
  <c r="K500" i="17" s="1"/>
  <c r="AY397" i="2"/>
  <c r="H397" i="7" s="1"/>
  <c r="CN386" i="2"/>
  <c r="CG399" i="2"/>
  <c r="AS399" i="2"/>
  <c r="AY399" i="2"/>
  <c r="H399" i="7" s="1"/>
  <c r="X399" i="7"/>
  <c r="K502" i="17" s="1"/>
  <c r="CG396" i="2"/>
  <c r="X396" i="7"/>
  <c r="K499" i="17" s="1"/>
  <c r="AS396" i="2"/>
  <c r="AY396" i="2"/>
  <c r="H396" i="7" s="1"/>
  <c r="CL386" i="2"/>
  <c r="DR399" i="2"/>
  <c r="DS399" i="2"/>
  <c r="CA399" i="2" s="1"/>
  <c r="P399" i="7" s="1"/>
  <c r="AS398" i="2"/>
  <c r="CG398" i="2"/>
  <c r="X398" i="7"/>
  <c r="K501" i="17" s="1"/>
  <c r="AY398" i="2"/>
  <c r="H398" i="7" s="1"/>
  <c r="DR396" i="2"/>
  <c r="DS396" i="2"/>
  <c r="CA396" i="2" s="1"/>
  <c r="P396" i="7" s="1"/>
  <c r="CP386" i="2"/>
  <c r="CM387" i="2"/>
  <c r="CO387" i="2"/>
  <c r="CS387" i="2"/>
  <c r="CK387" i="2"/>
  <c r="CQ387" i="2"/>
  <c r="CW387" i="2"/>
  <c r="CU387" i="2"/>
  <c r="CY387" i="2"/>
  <c r="DR398" i="2"/>
  <c r="DS398" i="2"/>
  <c r="CA398" i="2" s="1"/>
  <c r="P398" i="7" s="1"/>
  <c r="CR387" i="2"/>
  <c r="CV387" i="2"/>
  <c r="CT387" i="2"/>
  <c r="CP387" i="2"/>
  <c r="CN387" i="2"/>
  <c r="CL387" i="2"/>
  <c r="CX387" i="2"/>
  <c r="CZ387" i="2"/>
  <c r="CY394" i="2"/>
  <c r="CQ389" i="2"/>
  <c r="CQ395" i="2"/>
  <c r="CS389" i="2"/>
  <c r="CM394" i="2"/>
  <c r="CU389" i="2"/>
  <c r="CP389" i="2"/>
  <c r="CW394" i="2"/>
  <c r="CX389" i="2"/>
  <c r="CW389" i="2"/>
  <c r="CV395" i="2"/>
  <c r="CR395" i="2"/>
  <c r="CP395" i="2"/>
  <c r="CT395" i="2"/>
  <c r="CZ395" i="2"/>
  <c r="CR394" i="2"/>
  <c r="CP394" i="2"/>
  <c r="CZ394" i="2"/>
  <c r="AY407" i="2"/>
  <c r="H407" i="7" s="1"/>
  <c r="CG407" i="2"/>
  <c r="O407" i="7" s="1"/>
  <c r="F510" i="17" s="1"/>
  <c r="AS407" i="2"/>
  <c r="X407" i="7"/>
  <c r="K510" i="17" s="1"/>
  <c r="CO395" i="2"/>
  <c r="CW395" i="2"/>
  <c r="CS395" i="2"/>
  <c r="CM390" i="2"/>
  <c r="CW390" i="2"/>
  <c r="CQ390" i="2"/>
  <c r="CS390" i="2"/>
  <c r="CU390" i="2"/>
  <c r="CY390" i="2"/>
  <c r="CO390" i="2"/>
  <c r="CK390" i="2"/>
  <c r="CT390" i="2"/>
  <c r="CX390" i="2"/>
  <c r="CZ390" i="2"/>
  <c r="CL390" i="2"/>
  <c r="CN390" i="2"/>
  <c r="CR390" i="2"/>
  <c r="CV390" i="2"/>
  <c r="CP390" i="2"/>
  <c r="DS407" i="2"/>
  <c r="CA407" i="2" s="1"/>
  <c r="P407" i="7" s="1"/>
  <c r="DR407" i="2"/>
  <c r="CV394" i="2"/>
  <c r="CL394" i="2"/>
  <c r="DR403" i="2"/>
  <c r="DS403" i="2"/>
  <c r="CA403" i="2" s="1"/>
  <c r="P403" i="7" s="1"/>
  <c r="CR392" i="2"/>
  <c r="CZ392" i="2"/>
  <c r="CP392" i="2"/>
  <c r="CN392" i="2"/>
  <c r="CT392" i="2"/>
  <c r="CX392" i="2"/>
  <c r="CL392" i="2"/>
  <c r="I494" i="17"/>
  <c r="P391" i="6"/>
  <c r="AV391" i="2" s="1"/>
  <c r="T391" i="7" s="1"/>
  <c r="AS403" i="2"/>
  <c r="CG403" i="2"/>
  <c r="AY403" i="2"/>
  <c r="H403" i="7" s="1"/>
  <c r="X403" i="7"/>
  <c r="K506" i="17" s="1"/>
  <c r="DS404" i="2"/>
  <c r="CA404" i="2" s="1"/>
  <c r="P404" i="7" s="1"/>
  <c r="DR404" i="2"/>
  <c r="CY392" i="2"/>
  <c r="CM392" i="2"/>
  <c r="CU392" i="2"/>
  <c r="CW392" i="2"/>
  <c r="CQ392" i="2"/>
  <c r="CO392" i="2"/>
  <c r="CK392" i="2"/>
  <c r="CS392" i="2"/>
  <c r="CS394" i="2"/>
  <c r="CO394" i="2"/>
  <c r="AY404" i="2"/>
  <c r="H404" i="7" s="1"/>
  <c r="X404" i="7"/>
  <c r="K507" i="17" s="1"/>
  <c r="AS404" i="2"/>
  <c r="CG404" i="2"/>
  <c r="CT389" i="2"/>
  <c r="CX394" i="2"/>
  <c r="P389" i="6"/>
  <c r="AV389" i="2" s="1"/>
  <c r="T389" i="7" s="1"/>
  <c r="CV389" i="2"/>
  <c r="CN394" i="2"/>
  <c r="DR405" i="2"/>
  <c r="DS405" i="2"/>
  <c r="CA405" i="2" s="1"/>
  <c r="CY391" i="2"/>
  <c r="CS391" i="2"/>
  <c r="CM391" i="2"/>
  <c r="CK391" i="2"/>
  <c r="CW391" i="2"/>
  <c r="CU391" i="2"/>
  <c r="CO391" i="2"/>
  <c r="CL389" i="2"/>
  <c r="CX395" i="2"/>
  <c r="CG401" i="2"/>
  <c r="AY401" i="2"/>
  <c r="H401" i="7" s="1"/>
  <c r="X401" i="7"/>
  <c r="K504" i="17" s="1"/>
  <c r="AS401" i="2"/>
  <c r="CL395" i="2"/>
  <c r="CU395" i="2"/>
  <c r="AS405" i="2"/>
  <c r="X405" i="7"/>
  <c r="K508" i="17" s="1"/>
  <c r="CG405" i="2"/>
  <c r="AY405" i="2"/>
  <c r="H405" i="7" s="1"/>
  <c r="DS401" i="2"/>
  <c r="CA401" i="2" s="1"/>
  <c r="P401" i="7" s="1"/>
  <c r="DR401" i="2"/>
  <c r="CK394" i="2"/>
  <c r="CP391" i="2"/>
  <c r="CR391" i="2"/>
  <c r="CT391" i="2"/>
  <c r="CV391" i="2"/>
  <c r="CX391" i="2"/>
  <c r="CY395" i="2"/>
  <c r="CM389" i="2"/>
  <c r="CG402" i="2"/>
  <c r="O402" i="7" s="1"/>
  <c r="F505" i="17" s="1"/>
  <c r="X402" i="7"/>
  <c r="K505" i="17" s="1"/>
  <c r="AS402" i="2"/>
  <c r="AY402" i="2"/>
  <c r="H402" i="7" s="1"/>
  <c r="CZ389" i="2"/>
  <c r="CQ394" i="2"/>
  <c r="CY389" i="2"/>
  <c r="DS402" i="2"/>
  <c r="CA402" i="2" s="1"/>
  <c r="P402" i="7" s="1"/>
  <c r="DR402" i="2"/>
  <c r="DS406" i="2"/>
  <c r="CA406" i="2" s="1"/>
  <c r="P406" i="7" s="1"/>
  <c r="DR406" i="2"/>
  <c r="CT394" i="2"/>
  <c r="X406" i="7"/>
  <c r="K509" i="17" s="1"/>
  <c r="CG406" i="2"/>
  <c r="AS406" i="2"/>
  <c r="AY406" i="2"/>
  <c r="H406" i="7" s="1"/>
  <c r="CR389" i="2"/>
  <c r="O400" i="7" l="1"/>
  <c r="F503" i="17" s="1"/>
  <c r="DT400" i="2"/>
  <c r="CB400" i="2" s="1"/>
  <c r="DQ400" i="2"/>
  <c r="DQ398" i="2"/>
  <c r="O398" i="7"/>
  <c r="F501" i="17" s="1"/>
  <c r="DT398" i="2"/>
  <c r="CB398" i="2" s="1"/>
  <c r="BO398" i="2"/>
  <c r="BU398" i="2" s="1"/>
  <c r="BP398" i="2"/>
  <c r="BV398" i="2" s="1"/>
  <c r="AX398" i="2"/>
  <c r="G398" i="27" s="1"/>
  <c r="BQ398" i="2"/>
  <c r="BW398" i="2" s="1"/>
  <c r="H398" i="27"/>
  <c r="L398" i="27" s="1"/>
  <c r="M398" i="27" s="1"/>
  <c r="BQ400" i="2"/>
  <c r="BW400" i="2" s="1"/>
  <c r="H400" i="27"/>
  <c r="L400" i="27" s="1"/>
  <c r="M400" i="27" s="1"/>
  <c r="AX400" i="2"/>
  <c r="G400" i="27" s="1"/>
  <c r="BO400" i="2"/>
  <c r="BU400" i="2" s="1"/>
  <c r="BP400" i="2"/>
  <c r="BV400" i="2" s="1"/>
  <c r="BQ396" i="2"/>
  <c r="BW396" i="2" s="1"/>
  <c r="AX396" i="2"/>
  <c r="G396" i="27" s="1"/>
  <c r="BO396" i="2"/>
  <c r="BU396" i="2" s="1"/>
  <c r="BP396" i="2"/>
  <c r="BV396" i="2" s="1"/>
  <c r="H396" i="27"/>
  <c r="L396" i="27" s="1"/>
  <c r="M396" i="27" s="1"/>
  <c r="O396" i="6" s="1"/>
  <c r="O396" i="7"/>
  <c r="F499" i="17" s="1"/>
  <c r="DQ396" i="2"/>
  <c r="DT396" i="2"/>
  <c r="CB396" i="2" s="1"/>
  <c r="BP399" i="2"/>
  <c r="BV399" i="2" s="1"/>
  <c r="AX399" i="2"/>
  <c r="G399" i="27" s="1"/>
  <c r="BQ399" i="2"/>
  <c r="BW399" i="2" s="1"/>
  <c r="BO399" i="2"/>
  <c r="BU399" i="2" s="1"/>
  <c r="H399" i="27"/>
  <c r="L399" i="27" s="1"/>
  <c r="M399" i="27" s="1"/>
  <c r="CD398" i="2"/>
  <c r="DT399" i="2"/>
  <c r="CB399" i="2" s="1"/>
  <c r="DQ399" i="2"/>
  <c r="O399" i="7"/>
  <c r="F502" i="17" s="1"/>
  <c r="DL398" i="2"/>
  <c r="DM398" i="2" s="1"/>
  <c r="O397" i="7"/>
  <c r="F500" i="17" s="1"/>
  <c r="DT397" i="2"/>
  <c r="CB397" i="2" s="1"/>
  <c r="DQ397" i="2"/>
  <c r="BQ397" i="2"/>
  <c r="BW397" i="2" s="1"/>
  <c r="BP397" i="2"/>
  <c r="BV397" i="2" s="1"/>
  <c r="BO397" i="2"/>
  <c r="BU397" i="2" s="1"/>
  <c r="H397" i="27"/>
  <c r="L397" i="27" s="1"/>
  <c r="M397" i="27" s="1"/>
  <c r="AX397" i="2"/>
  <c r="G397" i="27" s="1"/>
  <c r="BQ406" i="2"/>
  <c r="BW406" i="2" s="1"/>
  <c r="AX406" i="2"/>
  <c r="G406" i="27" s="1"/>
  <c r="BO406" i="2"/>
  <c r="BU406" i="2" s="1"/>
  <c r="BP406" i="2"/>
  <c r="BV406" i="2" s="1"/>
  <c r="H406" i="27"/>
  <c r="L406" i="27" s="1"/>
  <c r="M406" i="27" s="1"/>
  <c r="O406" i="6" s="1"/>
  <c r="DQ406" i="2"/>
  <c r="O406" i="7"/>
  <c r="F509" i="17" s="1"/>
  <c r="DT406" i="2"/>
  <c r="CB406" i="2" s="1"/>
  <c r="CD406" i="2" s="1"/>
  <c r="P405" i="7"/>
  <c r="DT405" i="2"/>
  <c r="CB405" i="2" s="1"/>
  <c r="DQ405" i="2"/>
  <c r="O405" i="7"/>
  <c r="F508" i="17" s="1"/>
  <c r="H407" i="27"/>
  <c r="L407" i="27" s="1"/>
  <c r="M407" i="27" s="1"/>
  <c r="AX407" i="2"/>
  <c r="G407" i="27" s="1"/>
  <c r="BO407" i="2"/>
  <c r="BU407" i="2" s="1"/>
  <c r="BQ407" i="2"/>
  <c r="BW407" i="2" s="1"/>
  <c r="BP407" i="2"/>
  <c r="BV407" i="2" s="1"/>
  <c r="H405" i="27"/>
  <c r="L405" i="27" s="1"/>
  <c r="M405" i="27" s="1"/>
  <c r="AX405" i="2"/>
  <c r="G405" i="27" s="1"/>
  <c r="BO405" i="2"/>
  <c r="BU405" i="2" s="1"/>
  <c r="BP405" i="2"/>
  <c r="BV405" i="2" s="1"/>
  <c r="BQ405" i="2"/>
  <c r="BW405" i="2" s="1"/>
  <c r="DQ407" i="2"/>
  <c r="DT407" i="2"/>
  <c r="CB407" i="2" s="1"/>
  <c r="O403" i="7"/>
  <c r="F506" i="17" s="1"/>
  <c r="DT403" i="2"/>
  <c r="CB403" i="2" s="1"/>
  <c r="DQ403" i="2"/>
  <c r="H403" i="27"/>
  <c r="L403" i="27" s="1"/>
  <c r="M403" i="27" s="1"/>
  <c r="AX403" i="2"/>
  <c r="G403" i="27" s="1"/>
  <c r="BQ403" i="2"/>
  <c r="BW403" i="2" s="1"/>
  <c r="BO403" i="2"/>
  <c r="BU403" i="2" s="1"/>
  <c r="BP403" i="2"/>
  <c r="BV403" i="2" s="1"/>
  <c r="AX401" i="2"/>
  <c r="G401" i="27" s="1"/>
  <c r="BQ401" i="2"/>
  <c r="BW401" i="2" s="1"/>
  <c r="H401" i="27"/>
  <c r="L401" i="27" s="1"/>
  <c r="M401" i="27" s="1"/>
  <c r="BO401" i="2"/>
  <c r="BU401" i="2" s="1"/>
  <c r="BP401" i="2"/>
  <c r="BV401" i="2" s="1"/>
  <c r="O404" i="7"/>
  <c r="F507" i="17" s="1"/>
  <c r="DT404" i="2"/>
  <c r="CB404" i="2" s="1"/>
  <c r="DQ404" i="2"/>
  <c r="BQ402" i="2"/>
  <c r="BW402" i="2" s="1"/>
  <c r="BO402" i="2"/>
  <c r="BU402" i="2" s="1"/>
  <c r="BP402" i="2"/>
  <c r="BV402" i="2" s="1"/>
  <c r="AX402" i="2"/>
  <c r="G402" i="27" s="1"/>
  <c r="H402" i="27"/>
  <c r="L402" i="27" s="1"/>
  <c r="M402" i="27" s="1"/>
  <c r="BP404" i="2"/>
  <c r="BV404" i="2" s="1"/>
  <c r="H404" i="27"/>
  <c r="L404" i="27" s="1"/>
  <c r="M404" i="27" s="1"/>
  <c r="AX404" i="2"/>
  <c r="G404" i="27" s="1"/>
  <c r="BQ404" i="2"/>
  <c r="BW404" i="2" s="1"/>
  <c r="BO404" i="2"/>
  <c r="BU404" i="2" s="1"/>
  <c r="DT402" i="2"/>
  <c r="CB402" i="2" s="1"/>
  <c r="DQ402" i="2"/>
  <c r="O401" i="7"/>
  <c r="F504" i="17" s="1"/>
  <c r="DT401" i="2"/>
  <c r="CB401" i="2" s="1"/>
  <c r="DQ401" i="2"/>
  <c r="CJ398" i="2"/>
  <c r="Q398" i="6"/>
  <c r="R398" i="7"/>
  <c r="H501" i="17" s="1"/>
  <c r="CI398" i="2"/>
  <c r="DO408" i="2" l="1"/>
  <c r="DN408" i="2" s="1"/>
  <c r="DU408" i="2" s="1"/>
  <c r="CH408" i="2" s="1"/>
  <c r="AR408" i="2" s="1"/>
  <c r="DO411" i="2"/>
  <c r="DN411" i="2" s="1"/>
  <c r="DU411" i="2" s="1"/>
  <c r="CH411" i="2" s="1"/>
  <c r="AR411" i="2" s="1"/>
  <c r="DO410" i="2"/>
  <c r="DN410" i="2" s="1"/>
  <c r="DU410" i="2" s="1"/>
  <c r="CH410" i="2" s="1"/>
  <c r="AR410" i="2" s="1"/>
  <c r="DO409" i="2"/>
  <c r="DN409" i="2" s="1"/>
  <c r="DU409" i="2" s="1"/>
  <c r="CH409" i="2" s="1"/>
  <c r="AR409" i="2" s="1"/>
  <c r="DO412" i="2"/>
  <c r="DN412" i="2" s="1"/>
  <c r="DU412" i="2" s="1"/>
  <c r="CH412" i="2" s="1"/>
  <c r="AR412" i="2" s="1"/>
  <c r="CD397" i="2"/>
  <c r="O397" i="6"/>
  <c r="CC397" i="2"/>
  <c r="S397" i="7" s="1"/>
  <c r="I500" i="17" s="1"/>
  <c r="Q397" i="7"/>
  <c r="G500" i="17" s="1"/>
  <c r="DL397" i="2"/>
  <c r="DM397" i="2" s="1"/>
  <c r="DL399" i="2"/>
  <c r="DM399" i="2" s="1"/>
  <c r="CD399" i="2"/>
  <c r="O399" i="6"/>
  <c r="Q399" i="7"/>
  <c r="G502" i="17" s="1"/>
  <c r="CC399" i="2"/>
  <c r="S399" i="7" s="1"/>
  <c r="O398" i="6"/>
  <c r="CC398" i="2"/>
  <c r="S398" i="7" s="1"/>
  <c r="I501" i="17" s="1"/>
  <c r="Q398" i="7"/>
  <c r="G501" i="17" s="1"/>
  <c r="Q396" i="7"/>
  <c r="G499" i="17" s="1"/>
  <c r="CC396" i="2"/>
  <c r="DL396" i="2"/>
  <c r="DM396" i="2" s="1"/>
  <c r="CD396" i="2"/>
  <c r="Q400" i="7"/>
  <c r="G503" i="17" s="1"/>
  <c r="O400" i="6"/>
  <c r="CD400" i="2"/>
  <c r="DL400" i="2"/>
  <c r="DM400" i="2" s="1"/>
  <c r="CC400" i="2"/>
  <c r="S400" i="7" s="1"/>
  <c r="V396" i="7"/>
  <c r="U396" i="7"/>
  <c r="DL406" i="2"/>
  <c r="DM406" i="2" s="1"/>
  <c r="O407" i="6"/>
  <c r="V407" i="7" s="1"/>
  <c r="Q406" i="6"/>
  <c r="CJ406" i="2"/>
  <c r="R406" i="7"/>
  <c r="H509" i="17" s="1"/>
  <c r="CI406" i="2"/>
  <c r="U406" i="7"/>
  <c r="V406" i="7"/>
  <c r="Q401" i="7"/>
  <c r="G504" i="17" s="1"/>
  <c r="O401" i="6"/>
  <c r="CD401" i="2"/>
  <c r="DL401" i="2"/>
  <c r="DM401" i="2" s="1"/>
  <c r="CC401" i="2"/>
  <c r="S401" i="7" s="1"/>
  <c r="I504" i="17" s="1"/>
  <c r="Q402" i="7"/>
  <c r="G505" i="17" s="1"/>
  <c r="CD402" i="2"/>
  <c r="CC402" i="2"/>
  <c r="DL402" i="2"/>
  <c r="DM402" i="2" s="1"/>
  <c r="Q405" i="7"/>
  <c r="G508" i="17" s="1"/>
  <c r="DL405" i="2"/>
  <c r="DM405" i="2" s="1"/>
  <c r="O405" i="6"/>
  <c r="Q403" i="7"/>
  <c r="G506" i="17" s="1"/>
  <c r="CD403" i="2"/>
  <c r="O403" i="6"/>
  <c r="CC403" i="2"/>
  <c r="S403" i="7" s="1"/>
  <c r="I506" i="17" s="1"/>
  <c r="DL403" i="2"/>
  <c r="DM403" i="2" s="1"/>
  <c r="CC405" i="2"/>
  <c r="CD405" i="2"/>
  <c r="CD407" i="2"/>
  <c r="CC407" i="2"/>
  <c r="S407" i="7" s="1"/>
  <c r="DL407" i="2"/>
  <c r="DM407" i="2" s="1"/>
  <c r="Q407" i="7"/>
  <c r="G510" i="17" s="1"/>
  <c r="Q406" i="7"/>
  <c r="G509" i="17" s="1"/>
  <c r="CC406" i="2"/>
  <c r="CV406" i="2" s="1"/>
  <c r="DL404" i="2"/>
  <c r="DM404" i="2" s="1"/>
  <c r="CC404" i="2"/>
  <c r="S404" i="7" s="1"/>
  <c r="I507" i="17" s="1"/>
  <c r="O404" i="6"/>
  <c r="CD404" i="2"/>
  <c r="Q404" i="7"/>
  <c r="G507" i="17" s="1"/>
  <c r="DO414" i="2"/>
  <c r="DN414" i="2" s="1"/>
  <c r="DU414" i="2" s="1"/>
  <c r="CH414" i="2" s="1"/>
  <c r="AR414" i="2" s="1"/>
  <c r="DO415" i="2"/>
  <c r="DN415" i="2" s="1"/>
  <c r="DU415" i="2" s="1"/>
  <c r="CH415" i="2" s="1"/>
  <c r="AR415" i="2" s="1"/>
  <c r="DO416" i="2"/>
  <c r="DN416" i="2" s="1"/>
  <c r="DU416" i="2" s="1"/>
  <c r="CH416" i="2" s="1"/>
  <c r="AR416" i="2" s="1"/>
  <c r="DO418" i="2"/>
  <c r="DN418" i="2" s="1"/>
  <c r="DU418" i="2" s="1"/>
  <c r="CH418" i="2" s="1"/>
  <c r="AR418" i="2" s="1"/>
  <c r="DO419" i="2"/>
  <c r="DN419" i="2" s="1"/>
  <c r="DU419" i="2" s="1"/>
  <c r="CH419" i="2" s="1"/>
  <c r="AR419" i="2" s="1"/>
  <c r="DO413" i="2"/>
  <c r="DN413" i="2" s="1"/>
  <c r="DU413" i="2" s="1"/>
  <c r="CH413" i="2" s="1"/>
  <c r="AR413" i="2" s="1"/>
  <c r="DO417" i="2"/>
  <c r="DN417" i="2" s="1"/>
  <c r="DU417" i="2" s="1"/>
  <c r="CH417" i="2" s="1"/>
  <c r="AR417" i="2" s="1"/>
  <c r="O402" i="6"/>
  <c r="CU398" i="2"/>
  <c r="CY398" i="2"/>
  <c r="CQ398" i="2"/>
  <c r="CO398" i="2"/>
  <c r="CS398" i="2"/>
  <c r="CV398" i="2"/>
  <c r="CP398" i="2"/>
  <c r="CZ398" i="2"/>
  <c r="CN398" i="2"/>
  <c r="CT398" i="2" l="1"/>
  <c r="CM398" i="2"/>
  <c r="CL398" i="2"/>
  <c r="S396" i="7"/>
  <c r="V398" i="7"/>
  <c r="P398" i="6" s="1"/>
  <c r="AV398" i="2" s="1"/>
  <c r="T398" i="7" s="1"/>
  <c r="U398" i="7"/>
  <c r="I502" i="17"/>
  <c r="U399" i="7"/>
  <c r="V399" i="7"/>
  <c r="P399" i="6" s="1"/>
  <c r="AV399" i="2" s="1"/>
  <c r="T399" i="7" s="1"/>
  <c r="CJ399" i="2"/>
  <c r="Q399" i="6"/>
  <c r="R399" i="7"/>
  <c r="H502" i="17" s="1"/>
  <c r="CI399" i="2"/>
  <c r="CR398" i="2"/>
  <c r="CY406" i="2"/>
  <c r="CZ406" i="2"/>
  <c r="CU406" i="2"/>
  <c r="CL406" i="2"/>
  <c r="CR406" i="2"/>
  <c r="CK406" i="2"/>
  <c r="CK398" i="2"/>
  <c r="CT406" i="2"/>
  <c r="I503" i="17"/>
  <c r="CX406" i="2"/>
  <c r="CX398" i="2"/>
  <c r="V397" i="7"/>
  <c r="P397" i="6" s="1"/>
  <c r="AV397" i="2" s="1"/>
  <c r="T397" i="7" s="1"/>
  <c r="U397" i="7"/>
  <c r="CO406" i="2"/>
  <c r="CM406" i="2"/>
  <c r="CP406" i="2"/>
  <c r="CW398" i="2"/>
  <c r="CR399" i="2"/>
  <c r="R400" i="7"/>
  <c r="H503" i="17" s="1"/>
  <c r="Q400" i="6"/>
  <c r="CJ400" i="2"/>
  <c r="CI400" i="2"/>
  <c r="CJ397" i="2"/>
  <c r="Q397" i="6"/>
  <c r="CI397" i="2"/>
  <c r="R397" i="7"/>
  <c r="H500" i="17" s="1"/>
  <c r="U400" i="7"/>
  <c r="V400" i="7"/>
  <c r="P400" i="6" s="1"/>
  <c r="AV400" i="2" s="1"/>
  <c r="T400" i="7" s="1"/>
  <c r="CF412" i="2"/>
  <c r="AW412" i="2"/>
  <c r="G412" i="7" s="1"/>
  <c r="W412" i="7"/>
  <c r="J515" i="17" s="1"/>
  <c r="AT412" i="2"/>
  <c r="W409" i="7"/>
  <c r="J512" i="17" s="1"/>
  <c r="CF409" i="2"/>
  <c r="AT409" i="2"/>
  <c r="AW409" i="2"/>
  <c r="G409" i="7" s="1"/>
  <c r="CI396" i="2"/>
  <c r="CQ396" i="2" s="1"/>
  <c r="Q396" i="6"/>
  <c r="R396" i="7"/>
  <c r="H499" i="17" s="1"/>
  <c r="CJ396" i="2"/>
  <c r="CN396" i="2" s="1"/>
  <c r="AW410" i="2"/>
  <c r="G410" i="7" s="1"/>
  <c r="CF410" i="2"/>
  <c r="AT410" i="2"/>
  <c r="W410" i="7"/>
  <c r="J513" i="17" s="1"/>
  <c r="W411" i="7"/>
  <c r="J514" i="17" s="1"/>
  <c r="CF411" i="2"/>
  <c r="AW411" i="2"/>
  <c r="G411" i="7" s="1"/>
  <c r="AT411" i="2"/>
  <c r="W408" i="7"/>
  <c r="J511" i="17" s="1"/>
  <c r="AT408" i="2"/>
  <c r="AW408" i="2"/>
  <c r="G408" i="7" s="1"/>
  <c r="CF408" i="2"/>
  <c r="CW406" i="2"/>
  <c r="CS406" i="2"/>
  <c r="U407" i="7"/>
  <c r="AW415" i="2"/>
  <c r="G415" i="7" s="1"/>
  <c r="AT415" i="2"/>
  <c r="CF415" i="2"/>
  <c r="W415" i="7"/>
  <c r="J518" i="17" s="1"/>
  <c r="V405" i="7"/>
  <c r="U405" i="7"/>
  <c r="AT414" i="2"/>
  <c r="AW414" i="2"/>
  <c r="G414" i="7" s="1"/>
  <c r="W414" i="7"/>
  <c r="J517" i="17" s="1"/>
  <c r="CF414" i="2"/>
  <c r="R404" i="7"/>
  <c r="H507" i="17" s="1"/>
  <c r="Q404" i="6"/>
  <c r="CI404" i="2"/>
  <c r="CQ404" i="2" s="1"/>
  <c r="CJ404" i="2"/>
  <c r="CR404" i="2" s="1"/>
  <c r="U404" i="7"/>
  <c r="V404" i="7"/>
  <c r="P404" i="6" s="1"/>
  <c r="AV404" i="2" s="1"/>
  <c r="T404" i="7" s="1"/>
  <c r="S402" i="7"/>
  <c r="I505" i="17" s="1"/>
  <c r="CI402" i="2"/>
  <c r="CU402" i="2" s="1"/>
  <c r="R402" i="7"/>
  <c r="H505" i="17" s="1"/>
  <c r="Q402" i="6"/>
  <c r="CJ402" i="2"/>
  <c r="S406" i="7"/>
  <c r="CQ406" i="2"/>
  <c r="R401" i="7"/>
  <c r="H504" i="17" s="1"/>
  <c r="CJ401" i="2"/>
  <c r="CI401" i="2"/>
  <c r="Q401" i="6"/>
  <c r="U401" i="7"/>
  <c r="V401" i="7"/>
  <c r="P401" i="6" s="1"/>
  <c r="AV401" i="2" s="1"/>
  <c r="T401" i="7" s="1"/>
  <c r="I510" i="17"/>
  <c r="P407" i="6"/>
  <c r="AV407" i="2" s="1"/>
  <c r="T407" i="7" s="1"/>
  <c r="CJ407" i="2"/>
  <c r="R407" i="7"/>
  <c r="H510" i="17" s="1"/>
  <c r="CI407" i="2"/>
  <c r="Q407" i="6"/>
  <c r="R405" i="7"/>
  <c r="H508" i="17" s="1"/>
  <c r="CJ405" i="2"/>
  <c r="CN405" i="2" s="1"/>
  <c r="CI405" i="2"/>
  <c r="CK405" i="2" s="1"/>
  <c r="Q405" i="6"/>
  <c r="CN406" i="2"/>
  <c r="U402" i="7"/>
  <c r="V402" i="7"/>
  <c r="S405" i="7"/>
  <c r="I508" i="17" s="1"/>
  <c r="CY405" i="2"/>
  <c r="CM405" i="2"/>
  <c r="AW417" i="2"/>
  <c r="G417" i="7" s="1"/>
  <c r="CF417" i="2"/>
  <c r="W417" i="7"/>
  <c r="J520" i="17" s="1"/>
  <c r="AT417" i="2"/>
  <c r="CF413" i="2"/>
  <c r="AW413" i="2"/>
  <c r="G413" i="7" s="1"/>
  <c r="W413" i="7"/>
  <c r="J516" i="17" s="1"/>
  <c r="AT413" i="2"/>
  <c r="W419" i="7"/>
  <c r="J522" i="17" s="1"/>
  <c r="AW419" i="2"/>
  <c r="G419" i="7" s="1"/>
  <c r="CF419" i="2"/>
  <c r="AT419" i="2"/>
  <c r="V403" i="7"/>
  <c r="P403" i="6" s="1"/>
  <c r="AV403" i="2" s="1"/>
  <c r="T403" i="7" s="1"/>
  <c r="U403" i="7"/>
  <c r="AT418" i="2"/>
  <c r="CF418" i="2"/>
  <c r="W418" i="7"/>
  <c r="J521" i="17" s="1"/>
  <c r="AW418" i="2"/>
  <c r="G418" i="7" s="1"/>
  <c r="Q403" i="6"/>
  <c r="CJ403" i="2"/>
  <c r="R403" i="7"/>
  <c r="H506" i="17" s="1"/>
  <c r="CI403" i="2"/>
  <c r="CF416" i="2"/>
  <c r="AT416" i="2"/>
  <c r="AW416" i="2"/>
  <c r="G416" i="7" s="1"/>
  <c r="W416" i="7"/>
  <c r="J519" i="17" s="1"/>
  <c r="CO396" i="2" l="1"/>
  <c r="CU396" i="2"/>
  <c r="AY411" i="2"/>
  <c r="H411" i="7" s="1"/>
  <c r="X411" i="7"/>
  <c r="K514" i="17" s="1"/>
  <c r="AS411" i="2"/>
  <c r="CG411" i="2"/>
  <c r="DR411" i="2"/>
  <c r="DS411" i="2"/>
  <c r="CA411" i="2" s="1"/>
  <c r="P411" i="7" s="1"/>
  <c r="CY397" i="2"/>
  <c r="CO397" i="2"/>
  <c r="CS397" i="2"/>
  <c r="CQ397" i="2"/>
  <c r="CW397" i="2"/>
  <c r="CU397" i="2"/>
  <c r="CK397" i="2"/>
  <c r="CG410" i="2"/>
  <c r="AS410" i="2"/>
  <c r="X410" i="7"/>
  <c r="K513" i="17" s="1"/>
  <c r="AY410" i="2"/>
  <c r="H410" i="7" s="1"/>
  <c r="CL397" i="2"/>
  <c r="CT397" i="2"/>
  <c r="CV397" i="2"/>
  <c r="CZ397" i="2"/>
  <c r="CP397" i="2"/>
  <c r="CX397" i="2"/>
  <c r="CR397" i="2"/>
  <c r="CN397" i="2"/>
  <c r="CV396" i="2"/>
  <c r="DR410" i="2"/>
  <c r="DS410" i="2"/>
  <c r="CA410" i="2" s="1"/>
  <c r="P410" i="7" s="1"/>
  <c r="CW400" i="2"/>
  <c r="CO400" i="2"/>
  <c r="CM400" i="2"/>
  <c r="CK400" i="2"/>
  <c r="CU400" i="2"/>
  <c r="CS400" i="2"/>
  <c r="CQ400" i="2"/>
  <c r="CP396" i="2"/>
  <c r="CT400" i="2"/>
  <c r="CZ400" i="2"/>
  <c r="CL400" i="2"/>
  <c r="CV400" i="2"/>
  <c r="CX400" i="2"/>
  <c r="CN400" i="2"/>
  <c r="CR400" i="2"/>
  <c r="CZ396" i="2"/>
  <c r="CS396" i="2"/>
  <c r="O411" i="7"/>
  <c r="F514" i="17" s="1"/>
  <c r="CW396" i="2"/>
  <c r="CY400" i="2"/>
  <c r="CL396" i="2"/>
  <c r="CM397" i="2"/>
  <c r="CK396" i="2"/>
  <c r="CU399" i="2"/>
  <c r="CM399" i="2"/>
  <c r="CO399" i="2"/>
  <c r="CQ399" i="2"/>
  <c r="CS399" i="2"/>
  <c r="CK399" i="2"/>
  <c r="CW399" i="2"/>
  <c r="CY399" i="2"/>
  <c r="CY396" i="2"/>
  <c r="AY409" i="2"/>
  <c r="H409" i="7" s="1"/>
  <c r="AS409" i="2"/>
  <c r="X409" i="7"/>
  <c r="K512" i="17" s="1"/>
  <c r="CG409" i="2"/>
  <c r="CX396" i="2"/>
  <c r="DS409" i="2"/>
  <c r="CA409" i="2" s="1"/>
  <c r="P409" i="7" s="1"/>
  <c r="DR409" i="2"/>
  <c r="I499" i="17"/>
  <c r="P396" i="6"/>
  <c r="AV396" i="2" s="1"/>
  <c r="T396" i="7" s="1"/>
  <c r="CX399" i="2"/>
  <c r="CL399" i="2"/>
  <c r="CV399" i="2"/>
  <c r="CN399" i="2"/>
  <c r="CT399" i="2"/>
  <c r="CZ399" i="2"/>
  <c r="CP399" i="2"/>
  <c r="CR396" i="2"/>
  <c r="DR408" i="2"/>
  <c r="DS408" i="2"/>
  <c r="CA408" i="2" s="1"/>
  <c r="P408" i="7" s="1"/>
  <c r="X412" i="7"/>
  <c r="K515" i="17" s="1"/>
  <c r="AS412" i="2"/>
  <c r="CG412" i="2"/>
  <c r="AY412" i="2"/>
  <c r="H412" i="7" s="1"/>
  <c r="CP400" i="2"/>
  <c r="CT396" i="2"/>
  <c r="CM396" i="2"/>
  <c r="X408" i="7"/>
  <c r="K511" i="17" s="1"/>
  <c r="AS408" i="2"/>
  <c r="AY408" i="2"/>
  <c r="H408" i="7" s="1"/>
  <c r="CG408" i="2"/>
  <c r="DS412" i="2"/>
  <c r="CA412" i="2" s="1"/>
  <c r="P412" i="7" s="1"/>
  <c r="DR412" i="2"/>
  <c r="CL405" i="2"/>
  <c r="CR405" i="2"/>
  <c r="CT405" i="2"/>
  <c r="CV405" i="2"/>
  <c r="CP405" i="2"/>
  <c r="P402" i="6"/>
  <c r="AV402" i="2" s="1"/>
  <c r="T402" i="7" s="1"/>
  <c r="CU404" i="2"/>
  <c r="CO402" i="2"/>
  <c r="CQ405" i="2"/>
  <c r="CW402" i="2"/>
  <c r="CU405" i="2"/>
  <c r="CK402" i="2"/>
  <c r="CS405" i="2"/>
  <c r="CM402" i="2"/>
  <c r="AY413" i="2"/>
  <c r="H413" i="7" s="1"/>
  <c r="X413" i="7"/>
  <c r="K516" i="17" s="1"/>
  <c r="CG413" i="2"/>
  <c r="O413" i="7" s="1"/>
  <c r="F516" i="17" s="1"/>
  <c r="AS413" i="2"/>
  <c r="DR413" i="2"/>
  <c r="DS413" i="2"/>
  <c r="CA413" i="2" s="1"/>
  <c r="P413" i="7" s="1"/>
  <c r="CO401" i="2"/>
  <c r="CW401" i="2"/>
  <c r="CQ401" i="2"/>
  <c r="CK401" i="2"/>
  <c r="CY401" i="2"/>
  <c r="CU401" i="2"/>
  <c r="CS401" i="2"/>
  <c r="CM401" i="2"/>
  <c r="AS416" i="2"/>
  <c r="CG416" i="2"/>
  <c r="O416" i="7" s="1"/>
  <c r="F519" i="17" s="1"/>
  <c r="AY416" i="2"/>
  <c r="H416" i="7" s="1"/>
  <c r="X416" i="7"/>
  <c r="K519" i="17" s="1"/>
  <c r="CG417" i="2"/>
  <c r="O417" i="7" s="1"/>
  <c r="F520" i="17" s="1"/>
  <c r="AS417" i="2"/>
  <c r="AY417" i="2"/>
  <c r="H417" i="7" s="1"/>
  <c r="X417" i="7"/>
  <c r="K520" i="17" s="1"/>
  <c r="CZ401" i="2"/>
  <c r="CN401" i="2"/>
  <c r="CL401" i="2"/>
  <c r="CV401" i="2"/>
  <c r="CT401" i="2"/>
  <c r="CX401" i="2"/>
  <c r="CP401" i="2"/>
  <c r="CR401" i="2"/>
  <c r="DS416" i="2"/>
  <c r="CA416" i="2" s="1"/>
  <c r="P416" i="7" s="1"/>
  <c r="DR416" i="2"/>
  <c r="CP404" i="2"/>
  <c r="CZ404" i="2"/>
  <c r="CL404" i="2"/>
  <c r="CX404" i="2"/>
  <c r="CN404" i="2"/>
  <c r="CV404" i="2"/>
  <c r="CT404" i="2"/>
  <c r="CK403" i="2"/>
  <c r="CU403" i="2"/>
  <c r="CM403" i="2"/>
  <c r="CY403" i="2"/>
  <c r="CO403" i="2"/>
  <c r="CS403" i="2"/>
  <c r="CQ403" i="2"/>
  <c r="CW403" i="2"/>
  <c r="DR417" i="2"/>
  <c r="DS417" i="2"/>
  <c r="CA417" i="2" s="1"/>
  <c r="P417" i="7" s="1"/>
  <c r="CO404" i="2"/>
  <c r="CM404" i="2"/>
  <c r="CY404" i="2"/>
  <c r="CK404" i="2"/>
  <c r="CW404" i="2"/>
  <c r="CS404" i="2"/>
  <c r="CR403" i="2"/>
  <c r="CL403" i="2"/>
  <c r="CV403" i="2"/>
  <c r="CT403" i="2"/>
  <c r="CZ403" i="2"/>
  <c r="CN403" i="2"/>
  <c r="CX403" i="2"/>
  <c r="CP403" i="2"/>
  <c r="I509" i="17"/>
  <c r="P406" i="6"/>
  <c r="AV406" i="2" s="1"/>
  <c r="T406" i="7" s="1"/>
  <c r="DR414" i="2"/>
  <c r="DS414" i="2"/>
  <c r="CA414" i="2" s="1"/>
  <c r="P414" i="7" s="1"/>
  <c r="CL402" i="2"/>
  <c r="CZ402" i="2"/>
  <c r="CT402" i="2"/>
  <c r="CX402" i="2"/>
  <c r="CP402" i="2"/>
  <c r="CV402" i="2"/>
  <c r="DS418" i="2"/>
  <c r="CA418" i="2" s="1"/>
  <c r="P418" i="7" s="1"/>
  <c r="DR418" i="2"/>
  <c r="CZ405" i="2"/>
  <c r="AY414" i="2"/>
  <c r="H414" i="7" s="1"/>
  <c r="X414" i="7"/>
  <c r="K517" i="17" s="1"/>
  <c r="CG414" i="2"/>
  <c r="AS414" i="2"/>
  <c r="CG418" i="2"/>
  <c r="X418" i="7"/>
  <c r="K521" i="17" s="1"/>
  <c r="AS418" i="2"/>
  <c r="AY418" i="2"/>
  <c r="H418" i="7" s="1"/>
  <c r="CW405" i="2"/>
  <c r="CQ407" i="2"/>
  <c r="CW407" i="2"/>
  <c r="CS407" i="2"/>
  <c r="CM407" i="2"/>
  <c r="CU407" i="2"/>
  <c r="CO407" i="2"/>
  <c r="CY407" i="2"/>
  <c r="CK407" i="2"/>
  <c r="P405" i="6"/>
  <c r="AV405" i="2" s="1"/>
  <c r="T405" i="7" s="1"/>
  <c r="CO405" i="2"/>
  <c r="CY402" i="2"/>
  <c r="AS419" i="2"/>
  <c r="AY419" i="2"/>
  <c r="H419" i="7" s="1"/>
  <c r="X419" i="7"/>
  <c r="K522" i="17" s="1"/>
  <c r="CG419" i="2"/>
  <c r="CX405" i="2"/>
  <c r="CR407" i="2"/>
  <c r="CP407" i="2"/>
  <c r="CN407" i="2"/>
  <c r="CL407" i="2"/>
  <c r="CZ407" i="2"/>
  <c r="CT407" i="2"/>
  <c r="CX407" i="2"/>
  <c r="CV407" i="2"/>
  <c r="CQ402" i="2"/>
  <c r="DR415" i="2"/>
  <c r="DS415" i="2"/>
  <c r="CA415" i="2" s="1"/>
  <c r="P415" i="7" s="1"/>
  <c r="DR419" i="2"/>
  <c r="DS419" i="2"/>
  <c r="CA419" i="2" s="1"/>
  <c r="P419" i="7" s="1"/>
  <c r="CR402" i="2"/>
  <c r="CN402" i="2"/>
  <c r="AY415" i="2"/>
  <c r="H415" i="7" s="1"/>
  <c r="CG415" i="2"/>
  <c r="AS415" i="2"/>
  <c r="X415" i="7"/>
  <c r="K518" i="17" s="1"/>
  <c r="CS402" i="2"/>
  <c r="BQ410" i="2" l="1"/>
  <c r="BW410" i="2" s="1"/>
  <c r="H410" i="27"/>
  <c r="L410" i="27" s="1"/>
  <c r="M410" i="27" s="1"/>
  <c r="AX410" i="2"/>
  <c r="G410" i="27" s="1"/>
  <c r="BO410" i="2"/>
  <c r="BU410" i="2" s="1"/>
  <c r="BP410" i="2"/>
  <c r="BV410" i="2" s="1"/>
  <c r="DQ410" i="2"/>
  <c r="DT410" i="2"/>
  <c r="CB410" i="2" s="1"/>
  <c r="O410" i="7"/>
  <c r="F513" i="17" s="1"/>
  <c r="O408" i="7"/>
  <c r="F511" i="17" s="1"/>
  <c r="DT408" i="2"/>
  <c r="CB408" i="2" s="1"/>
  <c r="DQ408" i="2"/>
  <c r="BO408" i="2"/>
  <c r="BU408" i="2" s="1"/>
  <c r="AX408" i="2"/>
  <c r="G408" i="27" s="1"/>
  <c r="BP408" i="2"/>
  <c r="BV408" i="2" s="1"/>
  <c r="BQ408" i="2"/>
  <c r="BW408" i="2" s="1"/>
  <c r="H408" i="27"/>
  <c r="L408" i="27" s="1"/>
  <c r="M408" i="27" s="1"/>
  <c r="O409" i="7"/>
  <c r="F512" i="17" s="1"/>
  <c r="DT409" i="2"/>
  <c r="CB409" i="2" s="1"/>
  <c r="DQ409" i="2"/>
  <c r="DQ411" i="2"/>
  <c r="DT411" i="2"/>
  <c r="CB411" i="2" s="1"/>
  <c r="H411" i="27"/>
  <c r="L411" i="27" s="1"/>
  <c r="M411" i="27" s="1"/>
  <c r="BP411" i="2"/>
  <c r="BV411" i="2" s="1"/>
  <c r="BO411" i="2"/>
  <c r="BU411" i="2" s="1"/>
  <c r="BQ411" i="2"/>
  <c r="BW411" i="2" s="1"/>
  <c r="AX411" i="2"/>
  <c r="G411" i="27" s="1"/>
  <c r="DT412" i="2"/>
  <c r="CB412" i="2" s="1"/>
  <c r="O412" i="7"/>
  <c r="F515" i="17" s="1"/>
  <c r="DQ412" i="2"/>
  <c r="BQ409" i="2"/>
  <c r="BW409" i="2" s="1"/>
  <c r="BO409" i="2"/>
  <c r="BU409" i="2" s="1"/>
  <c r="BP409" i="2"/>
  <c r="BV409" i="2" s="1"/>
  <c r="AX409" i="2"/>
  <c r="G409" i="27" s="1"/>
  <c r="H409" i="27"/>
  <c r="L409" i="27" s="1"/>
  <c r="M409" i="27" s="1"/>
  <c r="BP412" i="2"/>
  <c r="BV412" i="2" s="1"/>
  <c r="BO412" i="2"/>
  <c r="BU412" i="2" s="1"/>
  <c r="H412" i="27"/>
  <c r="L412" i="27" s="1"/>
  <c r="M412" i="27" s="1"/>
  <c r="AX412" i="2"/>
  <c r="G412" i="27" s="1"/>
  <c r="BQ412" i="2"/>
  <c r="BW412" i="2" s="1"/>
  <c r="DT414" i="2"/>
  <c r="CB414" i="2" s="1"/>
  <c r="DQ414" i="2"/>
  <c r="O414" i="7"/>
  <c r="F517" i="17" s="1"/>
  <c r="H417" i="27"/>
  <c r="L417" i="27" s="1"/>
  <c r="M417" i="27" s="1"/>
  <c r="BP417" i="2"/>
  <c r="BV417" i="2" s="1"/>
  <c r="BO417" i="2"/>
  <c r="BU417" i="2" s="1"/>
  <c r="BQ417" i="2"/>
  <c r="BW417" i="2" s="1"/>
  <c r="AX417" i="2"/>
  <c r="G417" i="27" s="1"/>
  <c r="DQ417" i="2"/>
  <c r="DT417" i="2"/>
  <c r="CB417" i="2" s="1"/>
  <c r="H419" i="27"/>
  <c r="L419" i="27" s="1"/>
  <c r="M419" i="27" s="1"/>
  <c r="AX419" i="2"/>
  <c r="G419" i="27" s="1"/>
  <c r="BP419" i="2"/>
  <c r="BV419" i="2" s="1"/>
  <c r="BQ419" i="2"/>
  <c r="BW419" i="2" s="1"/>
  <c r="BO419" i="2"/>
  <c r="BU419" i="2" s="1"/>
  <c r="DT416" i="2"/>
  <c r="CB416" i="2" s="1"/>
  <c r="DQ416" i="2"/>
  <c r="H416" i="27"/>
  <c r="L416" i="27" s="1"/>
  <c r="M416" i="27" s="1"/>
  <c r="BO416" i="2"/>
  <c r="BU416" i="2" s="1"/>
  <c r="AX416" i="2"/>
  <c r="G416" i="27" s="1"/>
  <c r="BP416" i="2"/>
  <c r="BV416" i="2" s="1"/>
  <c r="BQ416" i="2"/>
  <c r="BW416" i="2" s="1"/>
  <c r="BQ418" i="2"/>
  <c r="BW418" i="2" s="1"/>
  <c r="BO418" i="2"/>
  <c r="BU418" i="2" s="1"/>
  <c r="H418" i="27"/>
  <c r="L418" i="27" s="1"/>
  <c r="M418" i="27" s="1"/>
  <c r="AX418" i="2"/>
  <c r="G418" i="27" s="1"/>
  <c r="BP418" i="2"/>
  <c r="BV418" i="2" s="1"/>
  <c r="BO413" i="2"/>
  <c r="BU413" i="2" s="1"/>
  <c r="BP413" i="2"/>
  <c r="BV413" i="2" s="1"/>
  <c r="H413" i="27"/>
  <c r="L413" i="27" s="1"/>
  <c r="M413" i="27" s="1"/>
  <c r="AX413" i="2"/>
  <c r="G413" i="27" s="1"/>
  <c r="BQ413" i="2"/>
  <c r="BW413" i="2" s="1"/>
  <c r="DQ413" i="2"/>
  <c r="DT413" i="2"/>
  <c r="CB413" i="2" s="1"/>
  <c r="BP415" i="2"/>
  <c r="BV415" i="2" s="1"/>
  <c r="BO415" i="2"/>
  <c r="BU415" i="2" s="1"/>
  <c r="AX415" i="2"/>
  <c r="G415" i="27" s="1"/>
  <c r="H415" i="27"/>
  <c r="L415" i="27" s="1"/>
  <c r="M415" i="27" s="1"/>
  <c r="BQ415" i="2"/>
  <c r="BW415" i="2" s="1"/>
  <c r="DQ418" i="2"/>
  <c r="O418" i="7"/>
  <c r="F521" i="17" s="1"/>
  <c r="DT418" i="2"/>
  <c r="CB418" i="2" s="1"/>
  <c r="DT415" i="2"/>
  <c r="CB415" i="2" s="1"/>
  <c r="O415" i="7"/>
  <c r="F518" i="17" s="1"/>
  <c r="DQ415" i="2"/>
  <c r="O419" i="7"/>
  <c r="F522" i="17" s="1"/>
  <c r="DQ419" i="2"/>
  <c r="DT419" i="2"/>
  <c r="CB419" i="2" s="1"/>
  <c r="AX414" i="2"/>
  <c r="G414" i="27" s="1"/>
  <c r="H414" i="27"/>
  <c r="L414" i="27" s="1"/>
  <c r="M414" i="27" s="1"/>
  <c r="BO414" i="2"/>
  <c r="BU414" i="2" s="1"/>
  <c r="BP414" i="2"/>
  <c r="BV414" i="2" s="1"/>
  <c r="BQ414" i="2"/>
  <c r="BW414" i="2" s="1"/>
  <c r="O409" i="6" l="1"/>
  <c r="Q409" i="7"/>
  <c r="G512" i="17" s="1"/>
  <c r="CD409" i="2"/>
  <c r="DL409" i="2"/>
  <c r="DM409" i="2" s="1"/>
  <c r="CC409" i="2"/>
  <c r="S409" i="7" s="1"/>
  <c r="I512" i="17" s="1"/>
  <c r="DO421" i="2"/>
  <c r="DN421" i="2" s="1"/>
  <c r="DU421" i="2" s="1"/>
  <c r="CH421" i="2" s="1"/>
  <c r="AR421" i="2" s="1"/>
  <c r="DO423" i="2"/>
  <c r="DN423" i="2" s="1"/>
  <c r="DU423" i="2" s="1"/>
  <c r="CH423" i="2" s="1"/>
  <c r="AR423" i="2" s="1"/>
  <c r="DO422" i="2"/>
  <c r="DN422" i="2" s="1"/>
  <c r="DU422" i="2" s="1"/>
  <c r="CH422" i="2" s="1"/>
  <c r="AR422" i="2" s="1"/>
  <c r="DO424" i="2"/>
  <c r="DN424" i="2" s="1"/>
  <c r="DU424" i="2" s="1"/>
  <c r="CH424" i="2" s="1"/>
  <c r="AR424" i="2" s="1"/>
  <c r="DO420" i="2"/>
  <c r="DN420" i="2" s="1"/>
  <c r="DU420" i="2" s="1"/>
  <c r="CH420" i="2" s="1"/>
  <c r="AR420" i="2" s="1"/>
  <c r="CC408" i="2"/>
  <c r="DL408" i="2"/>
  <c r="DM408" i="2" s="1"/>
  <c r="O408" i="6"/>
  <c r="Q408" i="7"/>
  <c r="G511" i="17" s="1"/>
  <c r="CD408" i="2"/>
  <c r="CD412" i="2"/>
  <c r="CC412" i="2"/>
  <c r="S412" i="7" s="1"/>
  <c r="I515" i="17" s="1"/>
  <c r="Q412" i="7"/>
  <c r="G515" i="17" s="1"/>
  <c r="O412" i="6"/>
  <c r="DL412" i="2"/>
  <c r="DM412" i="2" s="1"/>
  <c r="CC410" i="2"/>
  <c r="S410" i="7" s="1"/>
  <c r="I513" i="17" s="1"/>
  <c r="Q410" i="7"/>
  <c r="G513" i="17" s="1"/>
  <c r="CD410" i="2"/>
  <c r="DL410" i="2"/>
  <c r="DM410" i="2" s="1"/>
  <c r="O410" i="6"/>
  <c r="DL411" i="2"/>
  <c r="DM411" i="2" s="1"/>
  <c r="CD411" i="2"/>
  <c r="O411" i="6"/>
  <c r="Q411" i="7"/>
  <c r="G514" i="17" s="1"/>
  <c r="CC411" i="2"/>
  <c r="S411" i="7" s="1"/>
  <c r="I514" i="17" s="1"/>
  <c r="O413" i="6"/>
  <c r="Q413" i="7"/>
  <c r="G516" i="17" s="1"/>
  <c r="DL413" i="2"/>
  <c r="DM413" i="2" s="1"/>
  <c r="CD413" i="2"/>
  <c r="CC413" i="2"/>
  <c r="S413" i="7" s="1"/>
  <c r="Q416" i="7"/>
  <c r="G519" i="17" s="1"/>
  <c r="CC416" i="2"/>
  <c r="S416" i="7" s="1"/>
  <c r="I519" i="17" s="1"/>
  <c r="O416" i="6"/>
  <c r="DL416" i="2"/>
  <c r="DM416" i="2" s="1"/>
  <c r="CD416" i="2"/>
  <c r="DO430" i="2"/>
  <c r="DN430" i="2" s="1"/>
  <c r="DU430" i="2" s="1"/>
  <c r="CH430" i="2" s="1"/>
  <c r="AR430" i="2" s="1"/>
  <c r="DO429" i="2"/>
  <c r="DN429" i="2" s="1"/>
  <c r="DU429" i="2" s="1"/>
  <c r="CH429" i="2" s="1"/>
  <c r="AR429" i="2" s="1"/>
  <c r="DO426" i="2"/>
  <c r="DN426" i="2" s="1"/>
  <c r="DU426" i="2" s="1"/>
  <c r="CH426" i="2" s="1"/>
  <c r="AR426" i="2" s="1"/>
  <c r="DO431" i="2"/>
  <c r="DN431" i="2" s="1"/>
  <c r="DU431" i="2" s="1"/>
  <c r="CH431" i="2" s="1"/>
  <c r="AR431" i="2" s="1"/>
  <c r="DO427" i="2"/>
  <c r="DN427" i="2" s="1"/>
  <c r="DU427" i="2" s="1"/>
  <c r="CH427" i="2" s="1"/>
  <c r="AR427" i="2" s="1"/>
  <c r="DO425" i="2"/>
  <c r="DN425" i="2" s="1"/>
  <c r="DU425" i="2" s="1"/>
  <c r="CH425" i="2" s="1"/>
  <c r="AR425" i="2" s="1"/>
  <c r="DO428" i="2"/>
  <c r="DN428" i="2" s="1"/>
  <c r="DU428" i="2" s="1"/>
  <c r="CH428" i="2" s="1"/>
  <c r="AR428" i="2" s="1"/>
  <c r="DL419" i="2"/>
  <c r="DM419" i="2" s="1"/>
  <c r="Q419" i="7"/>
  <c r="G522" i="17" s="1"/>
  <c r="CC419" i="2"/>
  <c r="S419" i="7" s="1"/>
  <c r="I522" i="17" s="1"/>
  <c r="CD419" i="2"/>
  <c r="O419" i="6"/>
  <c r="DL417" i="2"/>
  <c r="DM417" i="2" s="1"/>
  <c r="O417" i="6"/>
  <c r="CD417" i="2"/>
  <c r="Q417" i="7"/>
  <c r="G520" i="17" s="1"/>
  <c r="CC417" i="2"/>
  <c r="S417" i="7" s="1"/>
  <c r="I520" i="17" s="1"/>
  <c r="Q415" i="7"/>
  <c r="G518" i="17" s="1"/>
  <c r="O415" i="6"/>
  <c r="Q418" i="7"/>
  <c r="G521" i="17" s="1"/>
  <c r="O418" i="6"/>
  <c r="CD415" i="2"/>
  <c r="DL415" i="2"/>
  <c r="DM415" i="2" s="1"/>
  <c r="CC415" i="2"/>
  <c r="S415" i="7" s="1"/>
  <c r="I518" i="17" s="1"/>
  <c r="CD418" i="2"/>
  <c r="DL418" i="2"/>
  <c r="DM418" i="2" s="1"/>
  <c r="CC418" i="2"/>
  <c r="S418" i="7" s="1"/>
  <c r="I521" i="17" s="1"/>
  <c r="CD414" i="2"/>
  <c r="Q414" i="7"/>
  <c r="G517" i="17" s="1"/>
  <c r="CC414" i="2"/>
  <c r="S414" i="7" s="1"/>
  <c r="I517" i="17" s="1"/>
  <c r="DL414" i="2"/>
  <c r="DM414" i="2" s="1"/>
  <c r="O414" i="6"/>
  <c r="V412" i="7" l="1"/>
  <c r="P412" i="6" s="1"/>
  <c r="AV412" i="2" s="1"/>
  <c r="T412" i="7" s="1"/>
  <c r="U412" i="7"/>
  <c r="CI412" i="2"/>
  <c r="Q412" i="6"/>
  <c r="CJ412" i="2"/>
  <c r="R412" i="7"/>
  <c r="H515" i="17" s="1"/>
  <c r="R408" i="7"/>
  <c r="H511" i="17" s="1"/>
  <c r="CI408" i="2"/>
  <c r="CJ408" i="2"/>
  <c r="Q408" i="6"/>
  <c r="U408" i="7"/>
  <c r="V408" i="7"/>
  <c r="P408" i="6" s="1"/>
  <c r="AV408" i="2" s="1"/>
  <c r="T408" i="7" s="1"/>
  <c r="S408" i="7"/>
  <c r="I511" i="17" s="1"/>
  <c r="CF420" i="2"/>
  <c r="W420" i="7"/>
  <c r="J523" i="17" s="1"/>
  <c r="AW420" i="2"/>
  <c r="G420" i="7" s="1"/>
  <c r="AT420" i="2"/>
  <c r="AT424" i="2"/>
  <c r="CF424" i="2"/>
  <c r="W424" i="7"/>
  <c r="J527" i="17" s="1"/>
  <c r="AW424" i="2"/>
  <c r="G424" i="7" s="1"/>
  <c r="V411" i="7"/>
  <c r="P411" i="6" s="1"/>
  <c r="AV411" i="2" s="1"/>
  <c r="T411" i="7" s="1"/>
  <c r="U411" i="7"/>
  <c r="W422" i="7"/>
  <c r="J525" i="17" s="1"/>
  <c r="AT422" i="2"/>
  <c r="AW422" i="2"/>
  <c r="G422" i="7" s="1"/>
  <c r="CF422" i="2"/>
  <c r="CJ411" i="2"/>
  <c r="CN411" i="2" s="1"/>
  <c r="Q411" i="6"/>
  <c r="R411" i="7"/>
  <c r="H514" i="17" s="1"/>
  <c r="CI411" i="2"/>
  <c r="CU411" i="2" s="1"/>
  <c r="AW423" i="2"/>
  <c r="G423" i="7" s="1"/>
  <c r="CF423" i="2"/>
  <c r="W423" i="7"/>
  <c r="J526" i="17" s="1"/>
  <c r="AT423" i="2"/>
  <c r="AT421" i="2"/>
  <c r="W421" i="7"/>
  <c r="J524" i="17" s="1"/>
  <c r="AW421" i="2"/>
  <c r="G421" i="7" s="1"/>
  <c r="CF421" i="2"/>
  <c r="U410" i="7"/>
  <c r="V410" i="7"/>
  <c r="P410" i="6" s="1"/>
  <c r="AV410" i="2" s="1"/>
  <c r="T410" i="7" s="1"/>
  <c r="Q410" i="6"/>
  <c r="CI410" i="2"/>
  <c r="R410" i="7"/>
  <c r="H513" i="17" s="1"/>
  <c r="CJ410" i="2"/>
  <c r="Q409" i="6"/>
  <c r="CI409" i="2"/>
  <c r="CJ409" i="2"/>
  <c r="R409" i="7"/>
  <c r="H512" i="17" s="1"/>
  <c r="U409" i="7"/>
  <c r="V409" i="7"/>
  <c r="P409" i="6" s="1"/>
  <c r="AV409" i="2" s="1"/>
  <c r="T409" i="7" s="1"/>
  <c r="CJ414" i="2"/>
  <c r="CV414" i="2" s="1"/>
  <c r="Q414" i="6"/>
  <c r="CI414" i="2"/>
  <c r="R414" i="7"/>
  <c r="H517" i="17" s="1"/>
  <c r="CF428" i="2"/>
  <c r="W428" i="7"/>
  <c r="J531" i="17" s="1"/>
  <c r="AT428" i="2"/>
  <c r="AW428" i="2"/>
  <c r="G428" i="7" s="1"/>
  <c r="AW425" i="2"/>
  <c r="G425" i="7" s="1"/>
  <c r="CF425" i="2"/>
  <c r="AT425" i="2"/>
  <c r="W425" i="7"/>
  <c r="J528" i="17" s="1"/>
  <c r="AW427" i="2"/>
  <c r="G427" i="7" s="1"/>
  <c r="CF427" i="2"/>
  <c r="AT427" i="2"/>
  <c r="W427" i="7"/>
  <c r="J530" i="17" s="1"/>
  <c r="W431" i="7"/>
  <c r="J534" i="17" s="1"/>
  <c r="CF431" i="2"/>
  <c r="AW431" i="2"/>
  <c r="G431" i="7" s="1"/>
  <c r="AT431" i="2"/>
  <c r="W426" i="7"/>
  <c r="J529" i="17" s="1"/>
  <c r="CF426" i="2"/>
  <c r="AW426" i="2"/>
  <c r="G426" i="7" s="1"/>
  <c r="AT426" i="2"/>
  <c r="CF429" i="2"/>
  <c r="W429" i="7"/>
  <c r="J532" i="17" s="1"/>
  <c r="AT429" i="2"/>
  <c r="AW429" i="2"/>
  <c r="G429" i="7" s="1"/>
  <c r="W430" i="7"/>
  <c r="J533" i="17" s="1"/>
  <c r="AT430" i="2"/>
  <c r="CF430" i="2"/>
  <c r="AW430" i="2"/>
  <c r="G430" i="7" s="1"/>
  <c r="U418" i="7"/>
  <c r="V418" i="7"/>
  <c r="P418" i="6" s="1"/>
  <c r="AV418" i="2" s="1"/>
  <c r="T418" i="7" s="1"/>
  <c r="Q416" i="6"/>
  <c r="R416" i="7"/>
  <c r="H519" i="17" s="1"/>
  <c r="CI416" i="2"/>
  <c r="CJ416" i="2"/>
  <c r="V415" i="7"/>
  <c r="P415" i="6" s="1"/>
  <c r="AV415" i="2" s="1"/>
  <c r="T415" i="7" s="1"/>
  <c r="U415" i="7"/>
  <c r="U416" i="7"/>
  <c r="V416" i="7"/>
  <c r="P416" i="6" s="1"/>
  <c r="AV416" i="2" s="1"/>
  <c r="T416" i="7" s="1"/>
  <c r="CN414" i="2"/>
  <c r="CJ417" i="2"/>
  <c r="CT417" i="2" s="1"/>
  <c r="R417" i="7"/>
  <c r="H520" i="17" s="1"/>
  <c r="Q417" i="6"/>
  <c r="CI417" i="2"/>
  <c r="CW417" i="2" s="1"/>
  <c r="I516" i="17"/>
  <c r="CI415" i="2"/>
  <c r="CM415" i="2" s="1"/>
  <c r="Q415" i="6"/>
  <c r="CJ415" i="2"/>
  <c r="CV415" i="2" s="1"/>
  <c r="R415" i="7"/>
  <c r="H518" i="17" s="1"/>
  <c r="V417" i="7"/>
  <c r="P417" i="6" s="1"/>
  <c r="AV417" i="2" s="1"/>
  <c r="T417" i="7" s="1"/>
  <c r="U417" i="7"/>
  <c r="R413" i="7"/>
  <c r="H516" i="17" s="1"/>
  <c r="CI413" i="2"/>
  <c r="Q413" i="6"/>
  <c r="CJ413" i="2"/>
  <c r="V414" i="7"/>
  <c r="P414" i="6" s="1"/>
  <c r="AV414" i="2" s="1"/>
  <c r="T414" i="7" s="1"/>
  <c r="U414" i="7"/>
  <c r="V419" i="7"/>
  <c r="P419" i="6" s="1"/>
  <c r="AV419" i="2" s="1"/>
  <c r="T419" i="7" s="1"/>
  <c r="U419" i="7"/>
  <c r="Q418" i="6"/>
  <c r="CJ418" i="2"/>
  <c r="CT418" i="2" s="1"/>
  <c r="CI418" i="2"/>
  <c r="CS418" i="2" s="1"/>
  <c r="R418" i="7"/>
  <c r="H521" i="17" s="1"/>
  <c r="CI419" i="2"/>
  <c r="CO419" i="2" s="1"/>
  <c r="CJ419" i="2"/>
  <c r="Q419" i="6"/>
  <c r="R419" i="7"/>
  <c r="H522" i="17" s="1"/>
  <c r="V413" i="7"/>
  <c r="P413" i="6" s="1"/>
  <c r="AV413" i="2" s="1"/>
  <c r="T413" i="7" s="1"/>
  <c r="U413" i="7"/>
  <c r="CX414" i="2" l="1"/>
  <c r="CW411" i="2"/>
  <c r="CS411" i="2"/>
  <c r="CP411" i="2"/>
  <c r="CT411" i="2"/>
  <c r="CL408" i="2"/>
  <c r="CP408" i="2"/>
  <c r="CN408" i="2"/>
  <c r="CV408" i="2"/>
  <c r="CR408" i="2"/>
  <c r="CZ408" i="2"/>
  <c r="CT408" i="2"/>
  <c r="CQ408" i="2"/>
  <c r="CS408" i="2"/>
  <c r="CU408" i="2"/>
  <c r="CK408" i="2"/>
  <c r="CO408" i="2"/>
  <c r="CW408" i="2"/>
  <c r="DS421" i="2"/>
  <c r="CA421" i="2" s="1"/>
  <c r="P421" i="7" s="1"/>
  <c r="DR421" i="2"/>
  <c r="DR424" i="2"/>
  <c r="DS424" i="2"/>
  <c r="CA424" i="2" s="1"/>
  <c r="P424" i="7" s="1"/>
  <c r="CG424" i="2"/>
  <c r="AY424" i="2"/>
  <c r="H424" i="7" s="1"/>
  <c r="X424" i="7"/>
  <c r="K527" i="17" s="1"/>
  <c r="AS424" i="2"/>
  <c r="AY421" i="2"/>
  <c r="H421" i="7" s="1"/>
  <c r="X421" i="7"/>
  <c r="K524" i="17" s="1"/>
  <c r="CG421" i="2"/>
  <c r="AS421" i="2"/>
  <c r="AS420" i="2"/>
  <c r="X420" i="7"/>
  <c r="K523" i="17" s="1"/>
  <c r="AY420" i="2"/>
  <c r="H420" i="7" s="1"/>
  <c r="CG420" i="2"/>
  <c r="CG423" i="2"/>
  <c r="X423" i="7"/>
  <c r="K526" i="17" s="1"/>
  <c r="AS423" i="2"/>
  <c r="AY423" i="2"/>
  <c r="H423" i="7" s="1"/>
  <c r="CV412" i="2"/>
  <c r="CX412" i="2"/>
  <c r="CT412" i="2"/>
  <c r="CZ412" i="2"/>
  <c r="CR412" i="2"/>
  <c r="CL412" i="2"/>
  <c r="CN412" i="2"/>
  <c r="CP412" i="2"/>
  <c r="CP417" i="2"/>
  <c r="DR423" i="2"/>
  <c r="DS423" i="2"/>
  <c r="CA423" i="2" s="1"/>
  <c r="P423" i="7" s="1"/>
  <c r="DS420" i="2"/>
  <c r="CA420" i="2" s="1"/>
  <c r="P420" i="7" s="1"/>
  <c r="DR420" i="2"/>
  <c r="CO412" i="2"/>
  <c r="CQ412" i="2"/>
  <c r="CS412" i="2"/>
  <c r="CU412" i="2"/>
  <c r="CW412" i="2"/>
  <c r="CM412" i="2"/>
  <c r="CY412" i="2"/>
  <c r="CM408" i="2"/>
  <c r="CK412" i="2"/>
  <c r="CX408" i="2"/>
  <c r="CQ411" i="2"/>
  <c r="CY408" i="2"/>
  <c r="CM411" i="2"/>
  <c r="CT409" i="2"/>
  <c r="CX409" i="2"/>
  <c r="CV409" i="2"/>
  <c r="CZ409" i="2"/>
  <c r="CN409" i="2"/>
  <c r="CL409" i="2"/>
  <c r="CP409" i="2"/>
  <c r="CR409" i="2"/>
  <c r="CV411" i="2"/>
  <c r="CZ414" i="2"/>
  <c r="CQ409" i="2"/>
  <c r="CS409" i="2"/>
  <c r="CO409" i="2"/>
  <c r="CK409" i="2"/>
  <c r="CM409" i="2"/>
  <c r="CW409" i="2"/>
  <c r="CU409" i="2"/>
  <c r="CY409" i="2"/>
  <c r="CK411" i="2"/>
  <c r="CR411" i="2"/>
  <c r="DS422" i="2"/>
  <c r="CA422" i="2" s="1"/>
  <c r="P422" i="7" s="1"/>
  <c r="DR422" i="2"/>
  <c r="CX411" i="2"/>
  <c r="CT410" i="2"/>
  <c r="CR410" i="2"/>
  <c r="CV410" i="2"/>
  <c r="CX410" i="2"/>
  <c r="CN410" i="2"/>
  <c r="CZ410" i="2"/>
  <c r="CP410" i="2"/>
  <c r="CL410" i="2"/>
  <c r="CY411" i="2"/>
  <c r="AS422" i="2"/>
  <c r="X422" i="7"/>
  <c r="K525" i="17" s="1"/>
  <c r="AY422" i="2"/>
  <c r="H422" i="7" s="1"/>
  <c r="CG422" i="2"/>
  <c r="CO411" i="2"/>
  <c r="CZ411" i="2"/>
  <c r="CO410" i="2"/>
  <c r="CU410" i="2"/>
  <c r="CM410" i="2"/>
  <c r="CQ410" i="2"/>
  <c r="CS410" i="2"/>
  <c r="CK410" i="2"/>
  <c r="CW410" i="2"/>
  <c r="CY410" i="2"/>
  <c r="CL411" i="2"/>
  <c r="CV418" i="2"/>
  <c r="CX418" i="2"/>
  <c r="CS415" i="2"/>
  <c r="CL418" i="2"/>
  <c r="CU417" i="2"/>
  <c r="CZ417" i="2"/>
  <c r="CZ418" i="2"/>
  <c r="CQ418" i="2"/>
  <c r="CK418" i="2"/>
  <c r="CP418" i="2"/>
  <c r="CR418" i="2"/>
  <c r="CN415" i="2"/>
  <c r="CR415" i="2"/>
  <c r="CL415" i="2"/>
  <c r="DS427" i="2"/>
  <c r="CA427" i="2" s="1"/>
  <c r="P427" i="7" s="1"/>
  <c r="DR427" i="2"/>
  <c r="DR430" i="2"/>
  <c r="DS430" i="2"/>
  <c r="CA430" i="2" s="1"/>
  <c r="P430" i="7" s="1"/>
  <c r="CG425" i="2"/>
  <c r="AY425" i="2"/>
  <c r="H425" i="7" s="1"/>
  <c r="X425" i="7"/>
  <c r="K528" i="17" s="1"/>
  <c r="AS425" i="2"/>
  <c r="CG430" i="2"/>
  <c r="O430" i="7" s="1"/>
  <c r="F533" i="17" s="1"/>
  <c r="AS430" i="2"/>
  <c r="AY430" i="2"/>
  <c r="H430" i="7" s="1"/>
  <c r="X430" i="7"/>
  <c r="K533" i="17" s="1"/>
  <c r="DR425" i="2"/>
  <c r="DS425" i="2"/>
  <c r="CA425" i="2" s="1"/>
  <c r="P425" i="7" s="1"/>
  <c r="CN419" i="2"/>
  <c r="CZ419" i="2"/>
  <c r="CR419" i="2"/>
  <c r="CT419" i="2"/>
  <c r="CV419" i="2"/>
  <c r="CO415" i="2"/>
  <c r="CO417" i="2"/>
  <c r="CS417" i="2"/>
  <c r="AY429" i="2"/>
  <c r="H429" i="7" s="1"/>
  <c r="AS429" i="2"/>
  <c r="CG429" i="2"/>
  <c r="X429" i="7"/>
  <c r="K532" i="17" s="1"/>
  <c r="CG428" i="2"/>
  <c r="X428" i="7"/>
  <c r="K531" i="17" s="1"/>
  <c r="AS428" i="2"/>
  <c r="AY428" i="2"/>
  <c r="H428" i="7" s="1"/>
  <c r="CZ413" i="2"/>
  <c r="CR413" i="2"/>
  <c r="CN413" i="2"/>
  <c r="CP413" i="2"/>
  <c r="CX413" i="2"/>
  <c r="CL413" i="2"/>
  <c r="CV413" i="2"/>
  <c r="CT413" i="2"/>
  <c r="CM419" i="2"/>
  <c r="CU419" i="2"/>
  <c r="CQ419" i="2"/>
  <c r="CK419" i="2"/>
  <c r="CY419" i="2"/>
  <c r="CS419" i="2"/>
  <c r="CU415" i="2"/>
  <c r="CW418" i="2"/>
  <c r="DS429" i="2"/>
  <c r="CA429" i="2" s="1"/>
  <c r="P429" i="7" s="1"/>
  <c r="DR429" i="2"/>
  <c r="DR428" i="2"/>
  <c r="DS428" i="2"/>
  <c r="CA428" i="2" s="1"/>
  <c r="P428" i="7" s="1"/>
  <c r="CZ415" i="2"/>
  <c r="CS413" i="2"/>
  <c r="CY413" i="2"/>
  <c r="CU413" i="2"/>
  <c r="CK413" i="2"/>
  <c r="CO413" i="2"/>
  <c r="CM413" i="2"/>
  <c r="CQ413" i="2"/>
  <c r="CW413" i="2"/>
  <c r="CL417" i="2"/>
  <c r="CR417" i="2"/>
  <c r="CN417" i="2"/>
  <c r="CX417" i="2"/>
  <c r="CN418" i="2"/>
  <c r="X426" i="7"/>
  <c r="K529" i="17" s="1"/>
  <c r="AY426" i="2"/>
  <c r="H426" i="7" s="1"/>
  <c r="CG426" i="2"/>
  <c r="AS426" i="2"/>
  <c r="CK417" i="2"/>
  <c r="CV416" i="2"/>
  <c r="CN416" i="2"/>
  <c r="CR416" i="2"/>
  <c r="CP416" i="2"/>
  <c r="CX416" i="2"/>
  <c r="CL416" i="2"/>
  <c r="CT416" i="2"/>
  <c r="CZ416" i="2"/>
  <c r="CO414" i="2"/>
  <c r="CW414" i="2"/>
  <c r="CY414" i="2"/>
  <c r="CM414" i="2"/>
  <c r="CK414" i="2"/>
  <c r="CS414" i="2"/>
  <c r="CU414" i="2"/>
  <c r="CQ414" i="2"/>
  <c r="CU418" i="2"/>
  <c r="CY416" i="2"/>
  <c r="CM416" i="2"/>
  <c r="CS416" i="2"/>
  <c r="CK416" i="2"/>
  <c r="CO416" i="2"/>
  <c r="CQ416" i="2"/>
  <c r="CW416" i="2"/>
  <c r="CU416" i="2"/>
  <c r="DR426" i="2"/>
  <c r="DS426" i="2"/>
  <c r="CA426" i="2" s="1"/>
  <c r="P426" i="7" s="1"/>
  <c r="CP414" i="2"/>
  <c r="CR414" i="2"/>
  <c r="CT414" i="2"/>
  <c r="CL414" i="2"/>
  <c r="CQ417" i="2"/>
  <c r="CO418" i="2"/>
  <c r="X431" i="7"/>
  <c r="K534" i="17" s="1"/>
  <c r="AS431" i="2"/>
  <c r="AY431" i="2"/>
  <c r="H431" i="7" s="1"/>
  <c r="CG431" i="2"/>
  <c r="CY415" i="2"/>
  <c r="CV417" i="2"/>
  <c r="CY417" i="2"/>
  <c r="CX415" i="2"/>
  <c r="CK415" i="2"/>
  <c r="CY418" i="2"/>
  <c r="CX419" i="2"/>
  <c r="DR431" i="2"/>
  <c r="DS431" i="2"/>
  <c r="CA431" i="2" s="1"/>
  <c r="P431" i="7" s="1"/>
  <c r="CQ415" i="2"/>
  <c r="CP419" i="2"/>
  <c r="CW419" i="2"/>
  <c r="CT415" i="2"/>
  <c r="CM418" i="2"/>
  <c r="CW415" i="2"/>
  <c r="CM417" i="2"/>
  <c r="CL419" i="2"/>
  <c r="CG427" i="2"/>
  <c r="AS427" i="2"/>
  <c r="X427" i="7"/>
  <c r="K530" i="17" s="1"/>
  <c r="AY427" i="2"/>
  <c r="H427" i="7" s="1"/>
  <c r="CP415" i="2"/>
  <c r="O424" i="7" l="1"/>
  <c r="F527" i="17" s="1"/>
  <c r="DQ424" i="2"/>
  <c r="DT424" i="2"/>
  <c r="CB424" i="2" s="1"/>
  <c r="O422" i="7"/>
  <c r="F525" i="17" s="1"/>
  <c r="DT422" i="2"/>
  <c r="CB422" i="2" s="1"/>
  <c r="DQ422" i="2"/>
  <c r="BO422" i="2"/>
  <c r="BU422" i="2" s="1"/>
  <c r="H422" i="27"/>
  <c r="L422" i="27" s="1"/>
  <c r="M422" i="27" s="1"/>
  <c r="BP422" i="2"/>
  <c r="BV422" i="2" s="1"/>
  <c r="AX422" i="2"/>
  <c r="G422" i="27" s="1"/>
  <c r="BQ422" i="2"/>
  <c r="BW422" i="2" s="1"/>
  <c r="BP423" i="2"/>
  <c r="BV423" i="2" s="1"/>
  <c r="BO423" i="2"/>
  <c r="BU423" i="2" s="1"/>
  <c r="H423" i="27"/>
  <c r="L423" i="27" s="1"/>
  <c r="M423" i="27" s="1"/>
  <c r="AX423" i="2"/>
  <c r="G423" i="27" s="1"/>
  <c r="BQ423" i="2"/>
  <c r="BW423" i="2" s="1"/>
  <c r="DQ423" i="2"/>
  <c r="O423" i="7"/>
  <c r="F526" i="17" s="1"/>
  <c r="DT423" i="2"/>
  <c r="CB423" i="2" s="1"/>
  <c r="O420" i="7"/>
  <c r="F523" i="17" s="1"/>
  <c r="DQ420" i="2"/>
  <c r="DT420" i="2"/>
  <c r="CB420" i="2" s="1"/>
  <c r="H420" i="27"/>
  <c r="L420" i="27" s="1"/>
  <c r="M420" i="27" s="1"/>
  <c r="BO420" i="2"/>
  <c r="BU420" i="2" s="1"/>
  <c r="AX420" i="2"/>
  <c r="G420" i="27" s="1"/>
  <c r="BQ420" i="2"/>
  <c r="BW420" i="2" s="1"/>
  <c r="BP420" i="2"/>
  <c r="BV420" i="2" s="1"/>
  <c r="BQ421" i="2"/>
  <c r="BW421" i="2" s="1"/>
  <c r="BP421" i="2"/>
  <c r="BV421" i="2" s="1"/>
  <c r="AX421" i="2"/>
  <c r="G421" i="27" s="1"/>
  <c r="H421" i="27"/>
  <c r="L421" i="27" s="1"/>
  <c r="M421" i="27" s="1"/>
  <c r="BO421" i="2"/>
  <c r="BU421" i="2" s="1"/>
  <c r="DQ421" i="2"/>
  <c r="DT421" i="2"/>
  <c r="CB421" i="2" s="1"/>
  <c r="O421" i="7"/>
  <c r="F524" i="17" s="1"/>
  <c r="H424" i="27"/>
  <c r="L424" i="27" s="1"/>
  <c r="M424" i="27" s="1"/>
  <c r="BO424" i="2"/>
  <c r="BU424" i="2" s="1"/>
  <c r="BP424" i="2"/>
  <c r="BV424" i="2" s="1"/>
  <c r="AX424" i="2"/>
  <c r="G424" i="27" s="1"/>
  <c r="BQ424" i="2"/>
  <c r="BW424" i="2" s="1"/>
  <c r="BP430" i="2"/>
  <c r="BV430" i="2" s="1"/>
  <c r="H430" i="27"/>
  <c r="L430" i="27" s="1"/>
  <c r="M430" i="27" s="1"/>
  <c r="BQ430" i="2"/>
  <c r="BW430" i="2" s="1"/>
  <c r="BO430" i="2"/>
  <c r="BU430" i="2" s="1"/>
  <c r="AX430" i="2"/>
  <c r="G430" i="27" s="1"/>
  <c r="BQ428" i="2"/>
  <c r="BW428" i="2" s="1"/>
  <c r="BP428" i="2"/>
  <c r="BV428" i="2" s="1"/>
  <c r="BO428" i="2"/>
  <c r="BU428" i="2" s="1"/>
  <c r="AX428" i="2"/>
  <c r="G428" i="27" s="1"/>
  <c r="H428" i="27"/>
  <c r="L428" i="27" s="1"/>
  <c r="M428" i="27" s="1"/>
  <c r="DT430" i="2"/>
  <c r="CB430" i="2" s="1"/>
  <c r="DQ430" i="2"/>
  <c r="BQ426" i="2"/>
  <c r="BW426" i="2" s="1"/>
  <c r="BP426" i="2"/>
  <c r="BV426" i="2" s="1"/>
  <c r="AX426" i="2"/>
  <c r="G426" i="27" s="1"/>
  <c r="BO426" i="2"/>
  <c r="BU426" i="2" s="1"/>
  <c r="H426" i="27"/>
  <c r="L426" i="27" s="1"/>
  <c r="M426" i="27" s="1"/>
  <c r="AX425" i="2"/>
  <c r="G425" i="27" s="1"/>
  <c r="BP425" i="2"/>
  <c r="BV425" i="2" s="1"/>
  <c r="H425" i="27"/>
  <c r="L425" i="27" s="1"/>
  <c r="M425" i="27" s="1"/>
  <c r="BQ425" i="2"/>
  <c r="BW425" i="2" s="1"/>
  <c r="BO425" i="2"/>
  <c r="BU425" i="2" s="1"/>
  <c r="DT426" i="2"/>
  <c r="CB426" i="2" s="1"/>
  <c r="Q426" i="7" s="1"/>
  <c r="G529" i="17" s="1"/>
  <c r="DQ426" i="2"/>
  <c r="O426" i="7"/>
  <c r="F529" i="17" s="1"/>
  <c r="O428" i="7"/>
  <c r="F531" i="17" s="1"/>
  <c r="DT428" i="2"/>
  <c r="CB428" i="2" s="1"/>
  <c r="DQ428" i="2"/>
  <c r="BP427" i="2"/>
  <c r="BV427" i="2" s="1"/>
  <c r="BO427" i="2"/>
  <c r="BU427" i="2" s="1"/>
  <c r="BQ427" i="2"/>
  <c r="BW427" i="2" s="1"/>
  <c r="H427" i="27"/>
  <c r="L427" i="27" s="1"/>
  <c r="M427" i="27" s="1"/>
  <c r="AX427" i="2"/>
  <c r="G427" i="27" s="1"/>
  <c r="O431" i="7"/>
  <c r="F534" i="17" s="1"/>
  <c r="DT431" i="2"/>
  <c r="CB431" i="2" s="1"/>
  <c r="DQ431" i="2"/>
  <c r="DQ429" i="2"/>
  <c r="O429" i="7"/>
  <c r="F532" i="17" s="1"/>
  <c r="DT429" i="2"/>
  <c r="CB429" i="2" s="1"/>
  <c r="Q429" i="7" s="1"/>
  <c r="G532" i="17" s="1"/>
  <c r="DT425" i="2"/>
  <c r="CB425" i="2" s="1"/>
  <c r="CC425" i="2" s="1"/>
  <c r="S425" i="7" s="1"/>
  <c r="I528" i="17" s="1"/>
  <c r="DQ425" i="2"/>
  <c r="O425" i="7"/>
  <c r="F528" i="17" s="1"/>
  <c r="H431" i="27"/>
  <c r="L431" i="27" s="1"/>
  <c r="M431" i="27" s="1"/>
  <c r="BP431" i="2"/>
  <c r="BV431" i="2" s="1"/>
  <c r="BO431" i="2"/>
  <c r="BU431" i="2" s="1"/>
  <c r="AX431" i="2"/>
  <c r="G431" i="27" s="1"/>
  <c r="BQ431" i="2"/>
  <c r="BW431" i="2" s="1"/>
  <c r="H429" i="27"/>
  <c r="L429" i="27" s="1"/>
  <c r="M429" i="27" s="1"/>
  <c r="BO429" i="2"/>
  <c r="BU429" i="2" s="1"/>
  <c r="BP429" i="2"/>
  <c r="BV429" i="2" s="1"/>
  <c r="AX429" i="2"/>
  <c r="G429" i="27" s="1"/>
  <c r="BQ429" i="2"/>
  <c r="BW429" i="2" s="1"/>
  <c r="DQ427" i="2"/>
  <c r="DT427" i="2"/>
  <c r="CB427" i="2" s="1"/>
  <c r="O427" i="7"/>
  <c r="F530" i="17" s="1"/>
  <c r="CD423" i="2" l="1"/>
  <c r="Q423" i="7"/>
  <c r="G526" i="17" s="1"/>
  <c r="O423" i="6"/>
  <c r="DL423" i="2"/>
  <c r="DM423" i="2" s="1"/>
  <c r="CC423" i="2"/>
  <c r="S423" i="7" s="1"/>
  <c r="CC421" i="2"/>
  <c r="S421" i="7" s="1"/>
  <c r="CD421" i="2"/>
  <c r="O421" i="6"/>
  <c r="DL421" i="2"/>
  <c r="DM421" i="2" s="1"/>
  <c r="Q421" i="7"/>
  <c r="G524" i="17" s="1"/>
  <c r="DO432" i="2"/>
  <c r="DN432" i="2" s="1"/>
  <c r="DU432" i="2" s="1"/>
  <c r="CH432" i="2" s="1"/>
  <c r="AR432" i="2" s="1"/>
  <c r="DO433" i="2"/>
  <c r="DN433" i="2" s="1"/>
  <c r="DU433" i="2" s="1"/>
  <c r="CH433" i="2" s="1"/>
  <c r="AR433" i="2" s="1"/>
  <c r="DO434" i="2"/>
  <c r="DN434" i="2" s="1"/>
  <c r="DU434" i="2" s="1"/>
  <c r="CH434" i="2" s="1"/>
  <c r="AR434" i="2" s="1"/>
  <c r="DO436" i="2"/>
  <c r="DN436" i="2" s="1"/>
  <c r="DU436" i="2" s="1"/>
  <c r="CH436" i="2" s="1"/>
  <c r="AR436" i="2" s="1"/>
  <c r="DO435" i="2"/>
  <c r="DN435" i="2" s="1"/>
  <c r="DU435" i="2" s="1"/>
  <c r="CH435" i="2" s="1"/>
  <c r="AR435" i="2" s="1"/>
  <c r="Q422" i="7"/>
  <c r="G525" i="17" s="1"/>
  <c r="O422" i="6"/>
  <c r="CC422" i="2"/>
  <c r="S422" i="7" s="1"/>
  <c r="I525" i="17" s="1"/>
  <c r="CD422" i="2"/>
  <c r="DL422" i="2"/>
  <c r="DM422" i="2" s="1"/>
  <c r="DL424" i="2"/>
  <c r="DM424" i="2" s="1"/>
  <c r="CC424" i="2"/>
  <c r="S424" i="7" s="1"/>
  <c r="CD424" i="2"/>
  <c r="O424" i="6"/>
  <c r="Q424" i="7"/>
  <c r="G527" i="17" s="1"/>
  <c r="CC420" i="2"/>
  <c r="S420" i="7" s="1"/>
  <c r="I523" i="17" s="1"/>
  <c r="O420" i="6"/>
  <c r="CD420" i="2"/>
  <c r="DL420" i="2"/>
  <c r="DM420" i="2" s="1"/>
  <c r="Q420" i="7"/>
  <c r="G523" i="17" s="1"/>
  <c r="DL429" i="2"/>
  <c r="DM429" i="2" s="1"/>
  <c r="CD429" i="2"/>
  <c r="O427" i="6"/>
  <c r="U427" i="7" s="1"/>
  <c r="O429" i="6"/>
  <c r="U429" i="7" s="1"/>
  <c r="O431" i="6"/>
  <c r="V431" i="7" s="1"/>
  <c r="P431" i="6" s="1"/>
  <c r="AV431" i="2" s="1"/>
  <c r="T431" i="7" s="1"/>
  <c r="DL431" i="2"/>
  <c r="DM431" i="2" s="1"/>
  <c r="Q431" i="7"/>
  <c r="G534" i="17" s="1"/>
  <c r="Q427" i="7"/>
  <c r="G530" i="17" s="1"/>
  <c r="CC427" i="2"/>
  <c r="S427" i="7" s="1"/>
  <c r="CD427" i="2"/>
  <c r="DL427" i="2"/>
  <c r="DM427" i="2" s="1"/>
  <c r="DL430" i="2"/>
  <c r="DM430" i="2" s="1"/>
  <c r="Q430" i="7"/>
  <c r="G533" i="17" s="1"/>
  <c r="CD430" i="2"/>
  <c r="CC430" i="2"/>
  <c r="Q428" i="7"/>
  <c r="G531" i="17" s="1"/>
  <c r="O428" i="6"/>
  <c r="CD428" i="2"/>
  <c r="DL428" i="2"/>
  <c r="DM428" i="2" s="1"/>
  <c r="CC428" i="2"/>
  <c r="CD431" i="2"/>
  <c r="DL425" i="2"/>
  <c r="DM425" i="2" s="1"/>
  <c r="Q425" i="7"/>
  <c r="G528" i="17" s="1"/>
  <c r="CD425" i="2"/>
  <c r="O425" i="6"/>
  <c r="DL426" i="2"/>
  <c r="DM426" i="2" s="1"/>
  <c r="O430" i="6"/>
  <c r="DO440" i="2"/>
  <c r="DN440" i="2" s="1"/>
  <c r="DU440" i="2" s="1"/>
  <c r="CH440" i="2" s="1"/>
  <c r="AR440" i="2" s="1"/>
  <c r="DO438" i="2"/>
  <c r="DN438" i="2" s="1"/>
  <c r="DU438" i="2" s="1"/>
  <c r="CH438" i="2" s="1"/>
  <c r="AR438" i="2" s="1"/>
  <c r="DO441" i="2"/>
  <c r="DN441" i="2" s="1"/>
  <c r="DU441" i="2" s="1"/>
  <c r="CH441" i="2" s="1"/>
  <c r="AR441" i="2" s="1"/>
  <c r="DO442" i="2"/>
  <c r="DN442" i="2" s="1"/>
  <c r="DU442" i="2" s="1"/>
  <c r="CH442" i="2" s="1"/>
  <c r="AR442" i="2" s="1"/>
  <c r="DO437" i="2"/>
  <c r="DN437" i="2" s="1"/>
  <c r="DU437" i="2" s="1"/>
  <c r="CH437" i="2" s="1"/>
  <c r="AR437" i="2" s="1"/>
  <c r="DO443" i="2"/>
  <c r="DN443" i="2" s="1"/>
  <c r="DU443" i="2" s="1"/>
  <c r="CH443" i="2" s="1"/>
  <c r="AR443" i="2" s="1"/>
  <c r="DO439" i="2"/>
  <c r="DN439" i="2" s="1"/>
  <c r="DU439" i="2" s="1"/>
  <c r="CH439" i="2" s="1"/>
  <c r="AR439" i="2" s="1"/>
  <c r="CC426" i="2"/>
  <c r="S426" i="7" s="1"/>
  <c r="I529" i="17" s="1"/>
  <c r="CC429" i="2"/>
  <c r="S429" i="7" s="1"/>
  <c r="I532" i="17" s="1"/>
  <c r="CD426" i="2"/>
  <c r="O426" i="6"/>
  <c r="CC431" i="2"/>
  <c r="S431" i="7" s="1"/>
  <c r="I534" i="17" s="1"/>
  <c r="I527" i="17"/>
  <c r="I524" i="17"/>
  <c r="I526" i="17"/>
  <c r="U431" i="7" l="1"/>
  <c r="Q422" i="6"/>
  <c r="R422" i="7"/>
  <c r="H525" i="17" s="1"/>
  <c r="CI422" i="2"/>
  <c r="CJ422" i="2"/>
  <c r="V422" i="7"/>
  <c r="P422" i="6" s="1"/>
  <c r="AV422" i="2" s="1"/>
  <c r="T422" i="7" s="1"/>
  <c r="U422" i="7"/>
  <c r="V429" i="7"/>
  <c r="AW435" i="2"/>
  <c r="G435" i="7" s="1"/>
  <c r="AT435" i="2"/>
  <c r="W435" i="7"/>
  <c r="J538" i="17" s="1"/>
  <c r="CF435" i="2"/>
  <c r="CF436" i="2"/>
  <c r="AT436" i="2"/>
  <c r="AW436" i="2"/>
  <c r="G436" i="7" s="1"/>
  <c r="W436" i="7"/>
  <c r="J539" i="17" s="1"/>
  <c r="CF434" i="2"/>
  <c r="W434" i="7"/>
  <c r="J537" i="17" s="1"/>
  <c r="AT434" i="2"/>
  <c r="AW434" i="2"/>
  <c r="G434" i="7" s="1"/>
  <c r="CF433" i="2"/>
  <c r="W433" i="7"/>
  <c r="J536" i="17" s="1"/>
  <c r="AT433" i="2"/>
  <c r="AW433" i="2"/>
  <c r="G433" i="7" s="1"/>
  <c r="AW432" i="2"/>
  <c r="G432" i="7" s="1"/>
  <c r="W432" i="7"/>
  <c r="J535" i="17" s="1"/>
  <c r="CF432" i="2"/>
  <c r="AT432" i="2"/>
  <c r="CJ420" i="2"/>
  <c r="Q420" i="6"/>
  <c r="R420" i="7"/>
  <c r="H523" i="17" s="1"/>
  <c r="CI420" i="2"/>
  <c r="U421" i="7"/>
  <c r="V421" i="7"/>
  <c r="P421" i="6" s="1"/>
  <c r="AV421" i="2" s="1"/>
  <c r="T421" i="7" s="1"/>
  <c r="U420" i="7"/>
  <c r="V420" i="7"/>
  <c r="P420" i="6" s="1"/>
  <c r="AV420" i="2" s="1"/>
  <c r="T420" i="7" s="1"/>
  <c r="Q421" i="6"/>
  <c r="CJ421" i="2"/>
  <c r="CI421" i="2"/>
  <c r="R421" i="7"/>
  <c r="H524" i="17" s="1"/>
  <c r="V427" i="7"/>
  <c r="U424" i="7"/>
  <c r="V424" i="7"/>
  <c r="P424" i="6" s="1"/>
  <c r="AV424" i="2" s="1"/>
  <c r="T424" i="7" s="1"/>
  <c r="R424" i="7"/>
  <c r="H527" i="17" s="1"/>
  <c r="CI424" i="2"/>
  <c r="Q424" i="6"/>
  <c r="CJ424" i="2"/>
  <c r="U423" i="7"/>
  <c r="V423" i="7"/>
  <c r="P423" i="6" s="1"/>
  <c r="AV423" i="2" s="1"/>
  <c r="T423" i="7" s="1"/>
  <c r="CQ422" i="2"/>
  <c r="CJ423" i="2"/>
  <c r="R423" i="7"/>
  <c r="H526" i="17" s="1"/>
  <c r="Q423" i="6"/>
  <c r="CI423" i="2"/>
  <c r="CJ429" i="2"/>
  <c r="CX429" i="2" s="1"/>
  <c r="Q429" i="6"/>
  <c r="R429" i="7"/>
  <c r="H532" i="17" s="1"/>
  <c r="CI429" i="2"/>
  <c r="CY429" i="2" s="1"/>
  <c r="U426" i="7"/>
  <c r="V426" i="7"/>
  <c r="P426" i="6" s="1"/>
  <c r="AV426" i="2" s="1"/>
  <c r="T426" i="7" s="1"/>
  <c r="S428" i="7"/>
  <c r="I531" i="17" s="1"/>
  <c r="CI426" i="2"/>
  <c r="R426" i="7"/>
  <c r="H529" i="17" s="1"/>
  <c r="CJ426" i="2"/>
  <c r="Q426" i="6"/>
  <c r="Q428" i="6"/>
  <c r="CJ428" i="2"/>
  <c r="CR428" i="2" s="1"/>
  <c r="CI428" i="2"/>
  <c r="R428" i="7"/>
  <c r="H531" i="17" s="1"/>
  <c r="U428" i="7"/>
  <c r="V428" i="7"/>
  <c r="P428" i="6" s="1"/>
  <c r="AV428" i="2" s="1"/>
  <c r="T428" i="7" s="1"/>
  <c r="AW439" i="2"/>
  <c r="G439" i="7" s="1"/>
  <c r="CF439" i="2"/>
  <c r="AT439" i="2"/>
  <c r="W439" i="7"/>
  <c r="J542" i="17" s="1"/>
  <c r="CF443" i="2"/>
  <c r="AW443" i="2"/>
  <c r="G443" i="7" s="1"/>
  <c r="AT443" i="2"/>
  <c r="W443" i="7"/>
  <c r="J546" i="17" s="1"/>
  <c r="S430" i="7"/>
  <c r="I533" i="17" s="1"/>
  <c r="CF437" i="2"/>
  <c r="AT437" i="2"/>
  <c r="W437" i="7"/>
  <c r="J540" i="17" s="1"/>
  <c r="AW437" i="2"/>
  <c r="G437" i="7" s="1"/>
  <c r="CI430" i="2"/>
  <c r="CJ430" i="2"/>
  <c r="Q430" i="6"/>
  <c r="R430" i="7"/>
  <c r="H533" i="17" s="1"/>
  <c r="CF442" i="2"/>
  <c r="W442" i="7"/>
  <c r="J545" i="17" s="1"/>
  <c r="AT442" i="2"/>
  <c r="AW442" i="2"/>
  <c r="G442" i="7" s="1"/>
  <c r="AW441" i="2"/>
  <c r="G441" i="7" s="1"/>
  <c r="W441" i="7"/>
  <c r="J544" i="17" s="1"/>
  <c r="CF441" i="2"/>
  <c r="AT441" i="2"/>
  <c r="AT438" i="2"/>
  <c r="CF438" i="2"/>
  <c r="W438" i="7"/>
  <c r="J541" i="17" s="1"/>
  <c r="AW438" i="2"/>
  <c r="G438" i="7" s="1"/>
  <c r="AW440" i="2"/>
  <c r="G440" i="7" s="1"/>
  <c r="AT440" i="2"/>
  <c r="CF440" i="2"/>
  <c r="W440" i="7"/>
  <c r="J543" i="17" s="1"/>
  <c r="CP426" i="2"/>
  <c r="U430" i="7"/>
  <c r="V430" i="7"/>
  <c r="CR426" i="2"/>
  <c r="Q427" i="6"/>
  <c r="R427" i="7"/>
  <c r="H530" i="17" s="1"/>
  <c r="CI427" i="2"/>
  <c r="CJ427" i="2"/>
  <c r="CL426" i="2"/>
  <c r="U425" i="7"/>
  <c r="V425" i="7"/>
  <c r="P425" i="6" s="1"/>
  <c r="AV425" i="2" s="1"/>
  <c r="T425" i="7" s="1"/>
  <c r="P427" i="6"/>
  <c r="AV427" i="2" s="1"/>
  <c r="T427" i="7" s="1"/>
  <c r="I530" i="17"/>
  <c r="CN426" i="2"/>
  <c r="CW429" i="2"/>
  <c r="CX426" i="2"/>
  <c r="CJ425" i="2"/>
  <c r="R425" i="7"/>
  <c r="H528" i="17" s="1"/>
  <c r="CI425" i="2"/>
  <c r="Q425" i="6"/>
  <c r="CQ428" i="2"/>
  <c r="Q431" i="6"/>
  <c r="CI431" i="2"/>
  <c r="CJ431" i="2"/>
  <c r="R431" i="7"/>
  <c r="H534" i="17" s="1"/>
  <c r="CT430" i="2"/>
  <c r="CL428" i="2"/>
  <c r="P429" i="6"/>
  <c r="AV429" i="2" s="1"/>
  <c r="T429" i="7" s="1"/>
  <c r="CU429" i="2" l="1"/>
  <c r="CY421" i="2"/>
  <c r="CO421" i="2"/>
  <c r="CM421" i="2"/>
  <c r="CU421" i="2"/>
  <c r="CK421" i="2"/>
  <c r="CS421" i="2"/>
  <c r="CW421" i="2"/>
  <c r="CQ421" i="2"/>
  <c r="AY434" i="2"/>
  <c r="H434" i="7" s="1"/>
  <c r="AS434" i="2"/>
  <c r="X434" i="7"/>
  <c r="K537" i="17" s="1"/>
  <c r="CG434" i="2"/>
  <c r="CN421" i="2"/>
  <c r="CP421" i="2"/>
  <c r="CX421" i="2"/>
  <c r="CT421" i="2"/>
  <c r="CV421" i="2"/>
  <c r="CR421" i="2"/>
  <c r="CL421" i="2"/>
  <c r="CZ421" i="2"/>
  <c r="DS434" i="2"/>
  <c r="CA434" i="2" s="1"/>
  <c r="P434" i="7" s="1"/>
  <c r="DR434" i="2"/>
  <c r="CY423" i="2"/>
  <c r="CK423" i="2"/>
  <c r="CO423" i="2"/>
  <c r="CS423" i="2"/>
  <c r="CQ423" i="2"/>
  <c r="CW423" i="2"/>
  <c r="CM423" i="2"/>
  <c r="CU423" i="2"/>
  <c r="AS436" i="2"/>
  <c r="X436" i="7"/>
  <c r="K539" i="17" s="1"/>
  <c r="AY436" i="2"/>
  <c r="H436" i="7" s="1"/>
  <c r="CG436" i="2"/>
  <c r="DR436" i="2"/>
  <c r="DS436" i="2"/>
  <c r="CA436" i="2" s="1"/>
  <c r="P436" i="7" s="1"/>
  <c r="CU420" i="2"/>
  <c r="CS420" i="2"/>
  <c r="CO420" i="2"/>
  <c r="CY420" i="2"/>
  <c r="CQ420" i="2"/>
  <c r="CM420" i="2"/>
  <c r="CK420" i="2"/>
  <c r="CW420" i="2"/>
  <c r="DR435" i="2"/>
  <c r="DS435" i="2"/>
  <c r="CA435" i="2" s="1"/>
  <c r="P435" i="7" s="1"/>
  <c r="CN423" i="2"/>
  <c r="CV423" i="2"/>
  <c r="CX423" i="2"/>
  <c r="CL423" i="2"/>
  <c r="CP423" i="2"/>
  <c r="CZ423" i="2"/>
  <c r="CR423" i="2"/>
  <c r="CT423" i="2"/>
  <c r="AY435" i="2"/>
  <c r="H435" i="7" s="1"/>
  <c r="CG435" i="2"/>
  <c r="X435" i="7"/>
  <c r="K538" i="17" s="1"/>
  <c r="AS435" i="2"/>
  <c r="CV420" i="2"/>
  <c r="CL420" i="2"/>
  <c r="CZ420" i="2"/>
  <c r="CR420" i="2"/>
  <c r="CX420" i="2"/>
  <c r="CT420" i="2"/>
  <c r="CN420" i="2"/>
  <c r="CP420" i="2"/>
  <c r="CG432" i="2"/>
  <c r="X432" i="7"/>
  <c r="K535" i="17" s="1"/>
  <c r="AS432" i="2"/>
  <c r="AY432" i="2"/>
  <c r="H432" i="7" s="1"/>
  <c r="P430" i="6"/>
  <c r="AV430" i="2" s="1"/>
  <c r="T430" i="7" s="1"/>
  <c r="CR424" i="2"/>
  <c r="CT424" i="2"/>
  <c r="CN424" i="2"/>
  <c r="CL424" i="2"/>
  <c r="CP424" i="2"/>
  <c r="CV424" i="2"/>
  <c r="CZ424" i="2"/>
  <c r="CX424" i="2"/>
  <c r="DS432" i="2"/>
  <c r="CA432" i="2" s="1"/>
  <c r="P432" i="7" s="1"/>
  <c r="DR432" i="2"/>
  <c r="CM424" i="2"/>
  <c r="CK424" i="2"/>
  <c r="CW424" i="2"/>
  <c r="CY424" i="2"/>
  <c r="CU424" i="2"/>
  <c r="CO424" i="2"/>
  <c r="CQ424" i="2"/>
  <c r="CS424" i="2"/>
  <c r="CT422" i="2"/>
  <c r="CP422" i="2"/>
  <c r="CZ422" i="2"/>
  <c r="CV422" i="2"/>
  <c r="CN422" i="2"/>
  <c r="CL422" i="2"/>
  <c r="CR422" i="2"/>
  <c r="CX422" i="2"/>
  <c r="CS422" i="2"/>
  <c r="CO422" i="2"/>
  <c r="CU422" i="2"/>
  <c r="CK422" i="2"/>
  <c r="CM422" i="2"/>
  <c r="CY422" i="2"/>
  <c r="CW422" i="2"/>
  <c r="X433" i="7"/>
  <c r="K536" i="17" s="1"/>
  <c r="CG433" i="2"/>
  <c r="AS433" i="2"/>
  <c r="AY433" i="2"/>
  <c r="H433" i="7" s="1"/>
  <c r="DR433" i="2"/>
  <c r="DS433" i="2"/>
  <c r="CA433" i="2" s="1"/>
  <c r="P433" i="7" s="1"/>
  <c r="CQ429" i="2"/>
  <c r="CM429" i="2"/>
  <c r="CO429" i="2"/>
  <c r="CK429" i="2"/>
  <c r="CS429" i="2"/>
  <c r="CP429" i="2"/>
  <c r="CL429" i="2"/>
  <c r="CV429" i="2"/>
  <c r="CT429" i="2"/>
  <c r="CR429" i="2"/>
  <c r="CZ429" i="2"/>
  <c r="CN429" i="2"/>
  <c r="DR441" i="2"/>
  <c r="DS441" i="2"/>
  <c r="CA441" i="2" s="1"/>
  <c r="P441" i="7" s="1"/>
  <c r="DS443" i="2"/>
  <c r="CA443" i="2" s="1"/>
  <c r="P443" i="7" s="1"/>
  <c r="DR443" i="2"/>
  <c r="CV431" i="2"/>
  <c r="CT431" i="2"/>
  <c r="CP431" i="2"/>
  <c r="CX431" i="2"/>
  <c r="CR431" i="2"/>
  <c r="CL431" i="2"/>
  <c r="CZ431" i="2"/>
  <c r="AY439" i="2"/>
  <c r="H439" i="7" s="1"/>
  <c r="X439" i="7"/>
  <c r="K542" i="17" s="1"/>
  <c r="AS439" i="2"/>
  <c r="CG439" i="2"/>
  <c r="CQ431" i="2"/>
  <c r="CO431" i="2"/>
  <c r="CU431" i="2"/>
  <c r="CS431" i="2"/>
  <c r="CK431" i="2"/>
  <c r="CM431" i="2"/>
  <c r="CW431" i="2"/>
  <c r="CY431" i="2"/>
  <c r="CL427" i="2"/>
  <c r="CX427" i="2"/>
  <c r="CZ427" i="2"/>
  <c r="CN427" i="2"/>
  <c r="CV427" i="2"/>
  <c r="CP427" i="2"/>
  <c r="CT427" i="2"/>
  <c r="DR439" i="2"/>
  <c r="DS439" i="2"/>
  <c r="CA439" i="2" s="1"/>
  <c r="P439" i="7" s="1"/>
  <c r="CM427" i="2"/>
  <c r="CO427" i="2"/>
  <c r="CK427" i="2"/>
  <c r="CW427" i="2"/>
  <c r="CS427" i="2"/>
  <c r="CY427" i="2"/>
  <c r="CU427" i="2"/>
  <c r="AS442" i="2"/>
  <c r="AY442" i="2"/>
  <c r="H442" i="7" s="1"/>
  <c r="CG442" i="2"/>
  <c r="X442" i="7"/>
  <c r="K545" i="17" s="1"/>
  <c r="CN431" i="2"/>
  <c r="DS442" i="2"/>
  <c r="CA442" i="2" s="1"/>
  <c r="P442" i="7" s="1"/>
  <c r="DR442" i="2"/>
  <c r="CS428" i="2"/>
  <c r="CW428" i="2"/>
  <c r="CY428" i="2"/>
  <c r="CM428" i="2"/>
  <c r="CU428" i="2"/>
  <c r="CO428" i="2"/>
  <c r="CQ427" i="2"/>
  <c r="CP430" i="2"/>
  <c r="CX430" i="2"/>
  <c r="CV430" i="2"/>
  <c r="CZ430" i="2"/>
  <c r="CR430" i="2"/>
  <c r="CL430" i="2"/>
  <c r="CX428" i="2"/>
  <c r="CT428" i="2"/>
  <c r="CP428" i="2"/>
  <c r="CV428" i="2"/>
  <c r="CZ428" i="2"/>
  <c r="CM430" i="2"/>
  <c r="CU430" i="2"/>
  <c r="CK430" i="2"/>
  <c r="CQ430" i="2"/>
  <c r="CW430" i="2"/>
  <c r="CO430" i="2"/>
  <c r="CS430" i="2"/>
  <c r="CW425" i="2"/>
  <c r="CM425" i="2"/>
  <c r="CS425" i="2"/>
  <c r="CU425" i="2"/>
  <c r="CQ425" i="2"/>
  <c r="CY425" i="2"/>
  <c r="CO425" i="2"/>
  <c r="CK425" i="2"/>
  <c r="DR440" i="2"/>
  <c r="DS440" i="2"/>
  <c r="CA440" i="2" s="1"/>
  <c r="P440" i="7" s="1"/>
  <c r="CZ426" i="2"/>
  <c r="CV426" i="2"/>
  <c r="CT426" i="2"/>
  <c r="CV425" i="2"/>
  <c r="CZ425" i="2"/>
  <c r="CP425" i="2"/>
  <c r="CR425" i="2"/>
  <c r="CN425" i="2"/>
  <c r="CX425" i="2"/>
  <c r="CL425" i="2"/>
  <c r="CT425" i="2"/>
  <c r="CG440" i="2"/>
  <c r="AY440" i="2"/>
  <c r="H440" i="7" s="1"/>
  <c r="X440" i="7"/>
  <c r="K543" i="17" s="1"/>
  <c r="AS440" i="2"/>
  <c r="AS437" i="2"/>
  <c r="AY437" i="2"/>
  <c r="H437" i="7" s="1"/>
  <c r="CG437" i="2"/>
  <c r="X437" i="7"/>
  <c r="K540" i="17" s="1"/>
  <c r="CR427" i="2"/>
  <c r="DS437" i="2"/>
  <c r="CA437" i="2" s="1"/>
  <c r="P437" i="7" s="1"/>
  <c r="DR437" i="2"/>
  <c r="CO426" i="2"/>
  <c r="CK426" i="2"/>
  <c r="CU426" i="2"/>
  <c r="CY426" i="2"/>
  <c r="CQ426" i="2"/>
  <c r="CW426" i="2"/>
  <c r="CM426" i="2"/>
  <c r="CS426" i="2"/>
  <c r="CY430" i="2"/>
  <c r="CN428" i="2"/>
  <c r="CK428" i="2"/>
  <c r="CN430" i="2"/>
  <c r="DR438" i="2"/>
  <c r="DS438" i="2"/>
  <c r="CA438" i="2" s="1"/>
  <c r="P438" i="7" s="1"/>
  <c r="X438" i="7"/>
  <c r="K541" i="17" s="1"/>
  <c r="CG438" i="2"/>
  <c r="AS438" i="2"/>
  <c r="AY438" i="2"/>
  <c r="H438" i="7" s="1"/>
  <c r="AY443" i="2"/>
  <c r="H443" i="7" s="1"/>
  <c r="CG443" i="2"/>
  <c r="X443" i="7"/>
  <c r="K546" i="17" s="1"/>
  <c r="AS443" i="2"/>
  <c r="AY441" i="2"/>
  <c r="H441" i="7" s="1"/>
  <c r="X441" i="7"/>
  <c r="K544" i="17" s="1"/>
  <c r="AS441" i="2"/>
  <c r="CG441" i="2"/>
  <c r="BO435" i="2" l="1"/>
  <c r="BU435" i="2" s="1"/>
  <c r="BP435" i="2"/>
  <c r="BV435" i="2" s="1"/>
  <c r="H435" i="27"/>
  <c r="L435" i="27" s="1"/>
  <c r="M435" i="27" s="1"/>
  <c r="AX435" i="2"/>
  <c r="G435" i="27" s="1"/>
  <c r="BQ435" i="2"/>
  <c r="BW435" i="2" s="1"/>
  <c r="DQ435" i="2"/>
  <c r="DT435" i="2"/>
  <c r="CB435" i="2" s="1"/>
  <c r="O435" i="7"/>
  <c r="F538" i="17" s="1"/>
  <c r="O436" i="7"/>
  <c r="F539" i="17" s="1"/>
  <c r="DQ436" i="2"/>
  <c r="DT436" i="2"/>
  <c r="CB436" i="2" s="1"/>
  <c r="DQ434" i="2"/>
  <c r="DT434" i="2"/>
  <c r="CB434" i="2" s="1"/>
  <c r="O434" i="7"/>
  <c r="F537" i="17" s="1"/>
  <c r="AX436" i="2"/>
  <c r="G436" i="27" s="1"/>
  <c r="BO436" i="2"/>
  <c r="BU436" i="2" s="1"/>
  <c r="H436" i="27"/>
  <c r="L436" i="27" s="1"/>
  <c r="M436" i="27" s="1"/>
  <c r="BQ436" i="2"/>
  <c r="BW436" i="2" s="1"/>
  <c r="BP436" i="2"/>
  <c r="BV436" i="2" s="1"/>
  <c r="BO434" i="2"/>
  <c r="BU434" i="2" s="1"/>
  <c r="AX434" i="2"/>
  <c r="G434" i="27" s="1"/>
  <c r="BP434" i="2"/>
  <c r="BV434" i="2" s="1"/>
  <c r="BQ434" i="2"/>
  <c r="BW434" i="2" s="1"/>
  <c r="H434" i="27"/>
  <c r="L434" i="27" s="1"/>
  <c r="M434" i="27" s="1"/>
  <c r="H432" i="27"/>
  <c r="L432" i="27" s="1"/>
  <c r="M432" i="27" s="1"/>
  <c r="BQ432" i="2"/>
  <c r="BW432" i="2" s="1"/>
  <c r="AX432" i="2"/>
  <c r="G432" i="27" s="1"/>
  <c r="BP432" i="2"/>
  <c r="BV432" i="2" s="1"/>
  <c r="BO432" i="2"/>
  <c r="BU432" i="2" s="1"/>
  <c r="BP433" i="2"/>
  <c r="BV433" i="2" s="1"/>
  <c r="BO433" i="2"/>
  <c r="BU433" i="2" s="1"/>
  <c r="AX433" i="2"/>
  <c r="G433" i="27" s="1"/>
  <c r="BQ433" i="2"/>
  <c r="BW433" i="2" s="1"/>
  <c r="H433" i="27"/>
  <c r="L433" i="27" s="1"/>
  <c r="M433" i="27" s="1"/>
  <c r="DQ432" i="2"/>
  <c r="DT432" i="2"/>
  <c r="CB432" i="2" s="1"/>
  <c r="O432" i="7"/>
  <c r="F535" i="17" s="1"/>
  <c r="O433" i="7"/>
  <c r="F536" i="17" s="1"/>
  <c r="DQ433" i="2"/>
  <c r="DT433" i="2"/>
  <c r="CB433" i="2" s="1"/>
  <c r="O438" i="7"/>
  <c r="F541" i="17" s="1"/>
  <c r="DT438" i="2"/>
  <c r="CB438" i="2" s="1"/>
  <c r="DQ438" i="2"/>
  <c r="DT437" i="2"/>
  <c r="CB437" i="2" s="1"/>
  <c r="DQ437" i="2"/>
  <c r="O437" i="7"/>
  <c r="F540" i="17" s="1"/>
  <c r="BP442" i="2"/>
  <c r="BV442" i="2" s="1"/>
  <c r="BO442" i="2"/>
  <c r="BU442" i="2" s="1"/>
  <c r="BQ442" i="2"/>
  <c r="BW442" i="2" s="1"/>
  <c r="AX442" i="2"/>
  <c r="G442" i="27" s="1"/>
  <c r="H442" i="27"/>
  <c r="L442" i="27" s="1"/>
  <c r="M442" i="27" s="1"/>
  <c r="BQ437" i="2"/>
  <c r="BW437" i="2" s="1"/>
  <c r="H437" i="27"/>
  <c r="L437" i="27" s="1"/>
  <c r="M437" i="27" s="1"/>
  <c r="BP437" i="2"/>
  <c r="BV437" i="2" s="1"/>
  <c r="AX437" i="2"/>
  <c r="G437" i="27" s="1"/>
  <c r="BO437" i="2"/>
  <c r="BU437" i="2" s="1"/>
  <c r="H440" i="27"/>
  <c r="L440" i="27" s="1"/>
  <c r="M440" i="27" s="1"/>
  <c r="AX440" i="2"/>
  <c r="G440" i="27" s="1"/>
  <c r="BQ440" i="2"/>
  <c r="BW440" i="2" s="1"/>
  <c r="BP440" i="2"/>
  <c r="BV440" i="2" s="1"/>
  <c r="BO440" i="2"/>
  <c r="BU440" i="2" s="1"/>
  <c r="DQ439" i="2"/>
  <c r="DT439" i="2"/>
  <c r="CB439" i="2" s="1"/>
  <c r="O439" i="7"/>
  <c r="F542" i="17" s="1"/>
  <c r="DT440" i="2"/>
  <c r="CB440" i="2" s="1"/>
  <c r="O440" i="7"/>
  <c r="F543" i="17" s="1"/>
  <c r="DQ440" i="2"/>
  <c r="AX439" i="2"/>
  <c r="G439" i="27" s="1"/>
  <c r="H439" i="27"/>
  <c r="L439" i="27" s="1"/>
  <c r="M439" i="27" s="1"/>
  <c r="O439" i="6" s="1"/>
  <c r="BQ439" i="2"/>
  <c r="BW439" i="2" s="1"/>
  <c r="BP439" i="2"/>
  <c r="BV439" i="2" s="1"/>
  <c r="BO439" i="2"/>
  <c r="BU439" i="2" s="1"/>
  <c r="CD438" i="2"/>
  <c r="Q438" i="6" s="1"/>
  <c r="DL438" i="2"/>
  <c r="DM438" i="2" s="1"/>
  <c r="DT441" i="2"/>
  <c r="CB441" i="2" s="1"/>
  <c r="DQ441" i="2"/>
  <c r="BQ441" i="2"/>
  <c r="BW441" i="2" s="1"/>
  <c r="BO441" i="2"/>
  <c r="BU441" i="2" s="1"/>
  <c r="AX441" i="2"/>
  <c r="G441" i="27" s="1"/>
  <c r="H441" i="27"/>
  <c r="L441" i="27" s="1"/>
  <c r="M441" i="27" s="1"/>
  <c r="BP441" i="2"/>
  <c r="BV441" i="2" s="1"/>
  <c r="O441" i="7"/>
  <c r="F544" i="17" s="1"/>
  <c r="BQ443" i="2"/>
  <c r="BW443" i="2" s="1"/>
  <c r="AX443" i="2"/>
  <c r="G443" i="27" s="1"/>
  <c r="BP443" i="2"/>
  <c r="BV443" i="2" s="1"/>
  <c r="BO443" i="2"/>
  <c r="BU443" i="2" s="1"/>
  <c r="H443" i="27"/>
  <c r="L443" i="27" s="1"/>
  <c r="M443" i="27" s="1"/>
  <c r="DQ443" i="2"/>
  <c r="O443" i="7"/>
  <c r="F546" i="17" s="1"/>
  <c r="DT443" i="2"/>
  <c r="CB443" i="2" s="1"/>
  <c r="O442" i="7"/>
  <c r="F545" i="17" s="1"/>
  <c r="DQ442" i="2"/>
  <c r="DT442" i="2"/>
  <c r="CB442" i="2" s="1"/>
  <c r="BP438" i="2"/>
  <c r="BV438" i="2" s="1"/>
  <c r="AX438" i="2"/>
  <c r="G438" i="27" s="1"/>
  <c r="BO438" i="2"/>
  <c r="BU438" i="2" s="1"/>
  <c r="BQ438" i="2"/>
  <c r="BW438" i="2" s="1"/>
  <c r="H438" i="27"/>
  <c r="L438" i="27" s="1"/>
  <c r="M438" i="27" s="1"/>
  <c r="O438" i="6" s="1"/>
  <c r="Q433" i="7" l="1"/>
  <c r="G536" i="17" s="1"/>
  <c r="O433" i="6"/>
  <c r="DL433" i="2"/>
  <c r="DM433" i="2" s="1"/>
  <c r="CC433" i="2"/>
  <c r="CD433" i="2"/>
  <c r="O432" i="6"/>
  <c r="DL432" i="2"/>
  <c r="DM432" i="2" s="1"/>
  <c r="CD432" i="2"/>
  <c r="CC432" i="2"/>
  <c r="S432" i="7" s="1"/>
  <c r="Q432" i="7"/>
  <c r="G535" i="17" s="1"/>
  <c r="CD434" i="2"/>
  <c r="DL434" i="2"/>
  <c r="DM434" i="2" s="1"/>
  <c r="CC434" i="2"/>
  <c r="S434" i="7" s="1"/>
  <c r="I537" i="17" s="1"/>
  <c r="O434" i="6"/>
  <c r="Q434" i="7"/>
  <c r="G537" i="17" s="1"/>
  <c r="CD436" i="2"/>
  <c r="CC436" i="2"/>
  <c r="S436" i="7" s="1"/>
  <c r="Q436" i="7"/>
  <c r="G539" i="17" s="1"/>
  <c r="O436" i="6"/>
  <c r="DL436" i="2"/>
  <c r="DM436" i="2" s="1"/>
  <c r="DO448" i="2"/>
  <c r="DN448" i="2" s="1"/>
  <c r="DU448" i="2" s="1"/>
  <c r="CH448" i="2" s="1"/>
  <c r="AR448" i="2" s="1"/>
  <c r="DO445" i="2"/>
  <c r="DN445" i="2" s="1"/>
  <c r="DU445" i="2" s="1"/>
  <c r="CH445" i="2" s="1"/>
  <c r="AR445" i="2" s="1"/>
  <c r="DO447" i="2"/>
  <c r="DN447" i="2" s="1"/>
  <c r="DU447" i="2" s="1"/>
  <c r="CH447" i="2" s="1"/>
  <c r="AR447" i="2" s="1"/>
  <c r="DO444" i="2"/>
  <c r="DN444" i="2" s="1"/>
  <c r="DU444" i="2" s="1"/>
  <c r="CH444" i="2" s="1"/>
  <c r="AR444" i="2" s="1"/>
  <c r="DO446" i="2"/>
  <c r="DN446" i="2" s="1"/>
  <c r="DU446" i="2" s="1"/>
  <c r="CH446" i="2" s="1"/>
  <c r="AR446" i="2" s="1"/>
  <c r="Q435" i="7"/>
  <c r="G538" i="17" s="1"/>
  <c r="O435" i="6"/>
  <c r="DL435" i="2"/>
  <c r="DM435" i="2" s="1"/>
  <c r="CC435" i="2"/>
  <c r="S435" i="7" s="1"/>
  <c r="I538" i="17" s="1"/>
  <c r="CD435" i="2"/>
  <c r="CI438" i="2"/>
  <c r="CJ438" i="2"/>
  <c r="R438" i="7"/>
  <c r="H541" i="17" s="1"/>
  <c r="V438" i="7"/>
  <c r="U438" i="7"/>
  <c r="DL441" i="2"/>
  <c r="DM441" i="2" s="1"/>
  <c r="Q441" i="7"/>
  <c r="G544" i="17" s="1"/>
  <c r="O441" i="6"/>
  <c r="CD441" i="2"/>
  <c r="CC441" i="2"/>
  <c r="DL442" i="2"/>
  <c r="DM442" i="2" s="1"/>
  <c r="Q442" i="7"/>
  <c r="G545" i="17" s="1"/>
  <c r="O442" i="6"/>
  <c r="CC442" i="2"/>
  <c r="CD442" i="2"/>
  <c r="DO451" i="2"/>
  <c r="DN451" i="2" s="1"/>
  <c r="DU451" i="2" s="1"/>
  <c r="CH451" i="2" s="1"/>
  <c r="AR451" i="2" s="1"/>
  <c r="DO453" i="2"/>
  <c r="DN453" i="2" s="1"/>
  <c r="DU453" i="2" s="1"/>
  <c r="CH453" i="2" s="1"/>
  <c r="AR453" i="2" s="1"/>
  <c r="DO452" i="2"/>
  <c r="DN452" i="2" s="1"/>
  <c r="DU452" i="2" s="1"/>
  <c r="CH452" i="2" s="1"/>
  <c r="AR452" i="2" s="1"/>
  <c r="DO450" i="2"/>
  <c r="DN450" i="2" s="1"/>
  <c r="DU450" i="2" s="1"/>
  <c r="CH450" i="2" s="1"/>
  <c r="AR450" i="2" s="1"/>
  <c r="DO454" i="2"/>
  <c r="DN454" i="2" s="1"/>
  <c r="DU454" i="2" s="1"/>
  <c r="CH454" i="2" s="1"/>
  <c r="AR454" i="2" s="1"/>
  <c r="DO449" i="2"/>
  <c r="DN449" i="2" s="1"/>
  <c r="DU449" i="2" s="1"/>
  <c r="CH449" i="2" s="1"/>
  <c r="AR449" i="2" s="1"/>
  <c r="DO455" i="2"/>
  <c r="DN455" i="2" s="1"/>
  <c r="DU455" i="2" s="1"/>
  <c r="CH455" i="2" s="1"/>
  <c r="AR455" i="2" s="1"/>
  <c r="CD443" i="2"/>
  <c r="DL443" i="2"/>
  <c r="DM443" i="2" s="1"/>
  <c r="Q443" i="7"/>
  <c r="G546" i="17" s="1"/>
  <c r="O443" i="6"/>
  <c r="CC443" i="2"/>
  <c r="S443" i="7" s="1"/>
  <c r="I546" i="17" s="1"/>
  <c r="U439" i="7"/>
  <c r="V439" i="7"/>
  <c r="DL440" i="2"/>
  <c r="DM440" i="2" s="1"/>
  <c r="Q440" i="7"/>
  <c r="G543" i="17" s="1"/>
  <c r="O440" i="6"/>
  <c r="CD440" i="2"/>
  <c r="CC440" i="2"/>
  <c r="S440" i="7" s="1"/>
  <c r="CC437" i="2"/>
  <c r="S437" i="7" s="1"/>
  <c r="I540" i="17" s="1"/>
  <c r="CD437" i="2"/>
  <c r="Q437" i="7"/>
  <c r="G540" i="17" s="1"/>
  <c r="DL437" i="2"/>
  <c r="DM437" i="2" s="1"/>
  <c r="O437" i="6"/>
  <c r="DL439" i="2"/>
  <c r="DM439" i="2" s="1"/>
  <c r="CD439" i="2"/>
  <c r="CC439" i="2"/>
  <c r="Q439" i="7"/>
  <c r="G542" i="17" s="1"/>
  <c r="Q438" i="7"/>
  <c r="G541" i="17" s="1"/>
  <c r="CC438" i="2"/>
  <c r="S438" i="7" s="1"/>
  <c r="I541" i="17" s="1"/>
  <c r="CX438" i="2"/>
  <c r="CS438" i="2"/>
  <c r="I539" i="17"/>
  <c r="I535" i="17"/>
  <c r="CU438" i="2" l="1"/>
  <c r="CW438" i="2"/>
  <c r="CO438" i="2"/>
  <c r="CQ438" i="2"/>
  <c r="CK438" i="2"/>
  <c r="CM438" i="2"/>
  <c r="CP438" i="2"/>
  <c r="CV438" i="2"/>
  <c r="CN438" i="2"/>
  <c r="CR438" i="2"/>
  <c r="CL438" i="2"/>
  <c r="U436" i="7"/>
  <c r="V436" i="7"/>
  <c r="P436" i="6" s="1"/>
  <c r="AV436" i="2" s="1"/>
  <c r="T436" i="7" s="1"/>
  <c r="CJ436" i="2"/>
  <c r="R436" i="7"/>
  <c r="H539" i="17" s="1"/>
  <c r="CI436" i="2"/>
  <c r="Q436" i="6"/>
  <c r="U434" i="7"/>
  <c r="V434" i="7"/>
  <c r="P434" i="6" s="1"/>
  <c r="AV434" i="2" s="1"/>
  <c r="T434" i="7" s="1"/>
  <c r="R434" i="7"/>
  <c r="H537" i="17" s="1"/>
  <c r="CI434" i="2"/>
  <c r="CJ434" i="2"/>
  <c r="Q434" i="6"/>
  <c r="CJ435" i="2"/>
  <c r="Q435" i="6"/>
  <c r="CI435" i="2"/>
  <c r="R435" i="7"/>
  <c r="H538" i="17" s="1"/>
  <c r="CJ432" i="2"/>
  <c r="Q432" i="6"/>
  <c r="R432" i="7"/>
  <c r="H535" i="17" s="1"/>
  <c r="CI432" i="2"/>
  <c r="V435" i="7"/>
  <c r="P435" i="6" s="1"/>
  <c r="AV435" i="2" s="1"/>
  <c r="T435" i="7" s="1"/>
  <c r="U435" i="7"/>
  <c r="U432" i="7"/>
  <c r="V432" i="7"/>
  <c r="P432" i="6" s="1"/>
  <c r="AV432" i="2" s="1"/>
  <c r="T432" i="7" s="1"/>
  <c r="W446" i="7"/>
  <c r="J549" i="17" s="1"/>
  <c r="AT446" i="2"/>
  <c r="AW446" i="2"/>
  <c r="G446" i="7" s="1"/>
  <c r="CF446" i="2"/>
  <c r="Q433" i="6"/>
  <c r="CJ433" i="2"/>
  <c r="R433" i="7"/>
  <c r="H536" i="17" s="1"/>
  <c r="CI433" i="2"/>
  <c r="CY433" i="2" s="1"/>
  <c r="W444" i="7"/>
  <c r="J547" i="17" s="1"/>
  <c r="AW444" i="2"/>
  <c r="G444" i="7" s="1"/>
  <c r="AT444" i="2"/>
  <c r="CF444" i="2"/>
  <c r="S433" i="7"/>
  <c r="I536" i="17" s="1"/>
  <c r="W447" i="7"/>
  <c r="J550" i="17" s="1"/>
  <c r="CF447" i="2"/>
  <c r="AT447" i="2"/>
  <c r="AW447" i="2"/>
  <c r="G447" i="7" s="1"/>
  <c r="AW445" i="2"/>
  <c r="G445" i="7" s="1"/>
  <c r="AT445" i="2"/>
  <c r="W445" i="7"/>
  <c r="J548" i="17" s="1"/>
  <c r="CF445" i="2"/>
  <c r="U433" i="7"/>
  <c r="V433" i="7"/>
  <c r="W448" i="7"/>
  <c r="J551" i="17" s="1"/>
  <c r="CF448" i="2"/>
  <c r="AT448" i="2"/>
  <c r="AW448" i="2"/>
  <c r="G448" i="7" s="1"/>
  <c r="CT438" i="2"/>
  <c r="P438" i="6"/>
  <c r="AV438" i="2" s="1"/>
  <c r="T438" i="7" s="1"/>
  <c r="CI437" i="2"/>
  <c r="CK437" i="2" s="1"/>
  <c r="Q437" i="6"/>
  <c r="R437" i="7"/>
  <c r="H540" i="17" s="1"/>
  <c r="CJ437" i="2"/>
  <c r="CR437" i="2" s="1"/>
  <c r="Q439" i="6"/>
  <c r="CJ439" i="2"/>
  <c r="CT439" i="2" s="1"/>
  <c r="CI439" i="2"/>
  <c r="CY439" i="2" s="1"/>
  <c r="R439" i="7"/>
  <c r="H542" i="17" s="1"/>
  <c r="CJ443" i="2"/>
  <c r="CV443" i="2" s="1"/>
  <c r="CI443" i="2"/>
  <c r="Q443" i="6"/>
  <c r="R443" i="7"/>
  <c r="H546" i="17" s="1"/>
  <c r="AW455" i="2"/>
  <c r="G455" i="7" s="1"/>
  <c r="CF455" i="2"/>
  <c r="W455" i="7"/>
  <c r="J558" i="17" s="1"/>
  <c r="AT455" i="2"/>
  <c r="AW449" i="2"/>
  <c r="G449" i="7" s="1"/>
  <c r="W449" i="7"/>
  <c r="J552" i="17" s="1"/>
  <c r="AT449" i="2"/>
  <c r="CF449" i="2"/>
  <c r="W454" i="7"/>
  <c r="J557" i="17" s="1"/>
  <c r="CF454" i="2"/>
  <c r="AW454" i="2"/>
  <c r="G454" i="7" s="1"/>
  <c r="AT454" i="2"/>
  <c r="AT450" i="2"/>
  <c r="CF450" i="2"/>
  <c r="AW450" i="2"/>
  <c r="G450" i="7" s="1"/>
  <c r="W450" i="7"/>
  <c r="J553" i="17" s="1"/>
  <c r="W452" i="7"/>
  <c r="J555" i="17" s="1"/>
  <c r="CF452" i="2"/>
  <c r="AT452" i="2"/>
  <c r="AW452" i="2"/>
  <c r="G452" i="7" s="1"/>
  <c r="AT453" i="2"/>
  <c r="CF453" i="2"/>
  <c r="AW453" i="2"/>
  <c r="G453" i="7" s="1"/>
  <c r="W453" i="7"/>
  <c r="J556" i="17" s="1"/>
  <c r="W451" i="7"/>
  <c r="J554" i="17" s="1"/>
  <c r="CF451" i="2"/>
  <c r="AW451" i="2"/>
  <c r="G451" i="7" s="1"/>
  <c r="AT451" i="2"/>
  <c r="I543" i="17"/>
  <c r="CT437" i="2"/>
  <c r="R440" i="7"/>
  <c r="H543" i="17" s="1"/>
  <c r="CI440" i="2"/>
  <c r="CW440" i="2" s="1"/>
  <c r="CJ440" i="2"/>
  <c r="CR440" i="2" s="1"/>
  <c r="Q440" i="6"/>
  <c r="CI442" i="2"/>
  <c r="CS442" i="2" s="1"/>
  <c r="CJ442" i="2"/>
  <c r="CL442" i="2" s="1"/>
  <c r="R442" i="7"/>
  <c r="H545" i="17" s="1"/>
  <c r="Q442" i="6"/>
  <c r="U437" i="7"/>
  <c r="V437" i="7"/>
  <c r="P437" i="6" s="1"/>
  <c r="AV437" i="2" s="1"/>
  <c r="T437" i="7" s="1"/>
  <c r="CL440" i="2"/>
  <c r="U440" i="7"/>
  <c r="V440" i="7"/>
  <c r="P440" i="6" s="1"/>
  <c r="AV440" i="2" s="1"/>
  <c r="T440" i="7" s="1"/>
  <c r="S442" i="7"/>
  <c r="I545" i="17" s="1"/>
  <c r="V442" i="7"/>
  <c r="P442" i="6" s="1"/>
  <c r="AV442" i="2" s="1"/>
  <c r="T442" i="7" s="1"/>
  <c r="U442" i="7"/>
  <c r="CS437" i="2"/>
  <c r="CU437" i="2"/>
  <c r="CN437" i="2"/>
  <c r="CZ438" i="2"/>
  <c r="CY438" i="2"/>
  <c r="S441" i="7"/>
  <c r="R441" i="7"/>
  <c r="H544" i="17" s="1"/>
  <c r="Q441" i="6"/>
  <c r="CI441" i="2"/>
  <c r="CJ441" i="2"/>
  <c r="CZ441" i="2" s="1"/>
  <c r="CT440" i="2"/>
  <c r="V441" i="7"/>
  <c r="U441" i="7"/>
  <c r="V443" i="7"/>
  <c r="P443" i="6" s="1"/>
  <c r="AV443" i="2" s="1"/>
  <c r="T443" i="7" s="1"/>
  <c r="U443" i="7"/>
  <c r="CQ440" i="2"/>
  <c r="CW437" i="2"/>
  <c r="S439" i="7"/>
  <c r="CM439" i="2" l="1"/>
  <c r="CV437" i="2"/>
  <c r="CU440" i="2"/>
  <c r="CX440" i="2"/>
  <c r="CO433" i="2"/>
  <c r="CN440" i="2"/>
  <c r="CX437" i="2"/>
  <c r="CU432" i="2"/>
  <c r="CO432" i="2"/>
  <c r="CQ432" i="2"/>
  <c r="CY432" i="2"/>
  <c r="CK432" i="2"/>
  <c r="CS432" i="2"/>
  <c r="CW432" i="2"/>
  <c r="CM432" i="2"/>
  <c r="CV432" i="2"/>
  <c r="CR432" i="2"/>
  <c r="CL432" i="2"/>
  <c r="CZ432" i="2"/>
  <c r="CN432" i="2"/>
  <c r="CP432" i="2"/>
  <c r="CT432" i="2"/>
  <c r="CX432" i="2"/>
  <c r="DR444" i="2"/>
  <c r="DS444" i="2"/>
  <c r="CA444" i="2" s="1"/>
  <c r="P444" i="7" s="1"/>
  <c r="AS444" i="2"/>
  <c r="CG444" i="2"/>
  <c r="X444" i="7"/>
  <c r="K547" i="17" s="1"/>
  <c r="AY444" i="2"/>
  <c r="H444" i="7" s="1"/>
  <c r="CM435" i="2"/>
  <c r="CU435" i="2"/>
  <c r="CW435" i="2"/>
  <c r="CK435" i="2"/>
  <c r="CQ435" i="2"/>
  <c r="CO435" i="2"/>
  <c r="CY435" i="2"/>
  <c r="CS435" i="2"/>
  <c r="CT435" i="2"/>
  <c r="CX435" i="2"/>
  <c r="CZ435" i="2"/>
  <c r="CP435" i="2"/>
  <c r="CR435" i="2"/>
  <c r="CL435" i="2"/>
  <c r="CV435" i="2"/>
  <c r="CN435" i="2"/>
  <c r="CG448" i="2"/>
  <c r="X448" i="7"/>
  <c r="K551" i="17" s="1"/>
  <c r="AY448" i="2"/>
  <c r="H448" i="7" s="1"/>
  <c r="AS448" i="2"/>
  <c r="CK433" i="2"/>
  <c r="CU433" i="2"/>
  <c r="CQ433" i="2"/>
  <c r="CM433" i="2"/>
  <c r="CW433" i="2"/>
  <c r="CS433" i="2"/>
  <c r="DS448" i="2"/>
  <c r="CA448" i="2" s="1"/>
  <c r="P448" i="7" s="1"/>
  <c r="DR448" i="2"/>
  <c r="CT434" i="2"/>
  <c r="CX434" i="2"/>
  <c r="CL434" i="2"/>
  <c r="CP434" i="2"/>
  <c r="CV434" i="2"/>
  <c r="CZ434" i="2"/>
  <c r="CN434" i="2"/>
  <c r="CR434" i="2"/>
  <c r="CL433" i="2"/>
  <c r="CT433" i="2"/>
  <c r="CV433" i="2"/>
  <c r="CZ433" i="2"/>
  <c r="CN433" i="2"/>
  <c r="CR433" i="2"/>
  <c r="CX433" i="2"/>
  <c r="CP433" i="2"/>
  <c r="CW434" i="2"/>
  <c r="CM434" i="2"/>
  <c r="CO434" i="2"/>
  <c r="CS434" i="2"/>
  <c r="CK434" i="2"/>
  <c r="CU434" i="2"/>
  <c r="CQ434" i="2"/>
  <c r="CY434" i="2"/>
  <c r="P433" i="6"/>
  <c r="AV433" i="2" s="1"/>
  <c r="T433" i="7" s="1"/>
  <c r="DR446" i="2"/>
  <c r="DS446" i="2"/>
  <c r="CA446" i="2" s="1"/>
  <c r="P446" i="7" s="1"/>
  <c r="DS445" i="2"/>
  <c r="CA445" i="2" s="1"/>
  <c r="P445" i="7" s="1"/>
  <c r="DR445" i="2"/>
  <c r="X446" i="7"/>
  <c r="K549" i="17" s="1"/>
  <c r="CG446" i="2"/>
  <c r="AY446" i="2"/>
  <c r="H446" i="7" s="1"/>
  <c r="AS446" i="2"/>
  <c r="AS445" i="2"/>
  <c r="AY445" i="2"/>
  <c r="H445" i="7" s="1"/>
  <c r="X445" i="7"/>
  <c r="K548" i="17" s="1"/>
  <c r="CG445" i="2"/>
  <c r="CK436" i="2"/>
  <c r="CS436" i="2"/>
  <c r="CW436" i="2"/>
  <c r="CQ436" i="2"/>
  <c r="CO436" i="2"/>
  <c r="CM436" i="2"/>
  <c r="CY436" i="2"/>
  <c r="CU436" i="2"/>
  <c r="CL436" i="2"/>
  <c r="CT436" i="2"/>
  <c r="CX436" i="2"/>
  <c r="CZ436" i="2"/>
  <c r="CR436" i="2"/>
  <c r="CP436" i="2"/>
  <c r="CV436" i="2"/>
  <c r="CN436" i="2"/>
  <c r="X447" i="7"/>
  <c r="K550" i="17" s="1"/>
  <c r="CG447" i="2"/>
  <c r="AY447" i="2"/>
  <c r="H447" i="7" s="1"/>
  <c r="AS447" i="2"/>
  <c r="DS447" i="2"/>
  <c r="CA447" i="2" s="1"/>
  <c r="P447" i="7" s="1"/>
  <c r="DR447" i="2"/>
  <c r="CP440" i="2"/>
  <c r="CN441" i="2"/>
  <c r="I544" i="17"/>
  <c r="P441" i="6"/>
  <c r="AV441" i="2" s="1"/>
  <c r="T441" i="7" s="1"/>
  <c r="X455" i="7"/>
  <c r="K558" i="17" s="1"/>
  <c r="CG455" i="2"/>
  <c r="AS455" i="2"/>
  <c r="AY455" i="2"/>
  <c r="H455" i="7" s="1"/>
  <c r="DS453" i="2"/>
  <c r="CA453" i="2" s="1"/>
  <c r="P453" i="7" s="1"/>
  <c r="DR453" i="2"/>
  <c r="DS455" i="2"/>
  <c r="CA455" i="2" s="1"/>
  <c r="P455" i="7" s="1"/>
  <c r="DR455" i="2"/>
  <c r="AY453" i="2"/>
  <c r="H453" i="7" s="1"/>
  <c r="AS453" i="2"/>
  <c r="CG453" i="2"/>
  <c r="X453" i="7"/>
  <c r="K556" i="17" s="1"/>
  <c r="CG452" i="2"/>
  <c r="AS452" i="2"/>
  <c r="X452" i="7"/>
  <c r="K555" i="17" s="1"/>
  <c r="AY452" i="2"/>
  <c r="H452" i="7" s="1"/>
  <c r="CV442" i="2"/>
  <c r="CR442" i="2"/>
  <c r="CX442" i="2"/>
  <c r="CP442" i="2"/>
  <c r="CN442" i="2"/>
  <c r="CT442" i="2"/>
  <c r="CZ442" i="2"/>
  <c r="DR452" i="2"/>
  <c r="DS452" i="2"/>
  <c r="CA452" i="2" s="1"/>
  <c r="CW443" i="2"/>
  <c r="CS443" i="2"/>
  <c r="CY443" i="2"/>
  <c r="CO443" i="2"/>
  <c r="CM443" i="2"/>
  <c r="CQ443" i="2"/>
  <c r="CU443" i="2"/>
  <c r="CK443" i="2"/>
  <c r="CO442" i="2"/>
  <c r="CU442" i="2"/>
  <c r="CQ442" i="2"/>
  <c r="CW442" i="2"/>
  <c r="CK442" i="2"/>
  <c r="CZ443" i="2"/>
  <c r="CT443" i="2"/>
  <c r="CP443" i="2"/>
  <c r="CR443" i="2"/>
  <c r="CX443" i="2"/>
  <c r="CN443" i="2"/>
  <c r="CL443" i="2"/>
  <c r="CV440" i="2"/>
  <c r="CO439" i="2"/>
  <c r="CQ439" i="2"/>
  <c r="CW439" i="2"/>
  <c r="CU439" i="2"/>
  <c r="CK439" i="2"/>
  <c r="CS440" i="2"/>
  <c r="CO440" i="2"/>
  <c r="CY440" i="2"/>
  <c r="CM440" i="2"/>
  <c r="DR450" i="2"/>
  <c r="DS450" i="2"/>
  <c r="CA450" i="2" s="1"/>
  <c r="P450" i="7" s="1"/>
  <c r="CN439" i="2"/>
  <c r="CR439" i="2"/>
  <c r="CL439" i="2"/>
  <c r="CP439" i="2"/>
  <c r="CX439" i="2"/>
  <c r="CV439" i="2"/>
  <c r="CZ439" i="2"/>
  <c r="X450" i="7"/>
  <c r="K553" i="17" s="1"/>
  <c r="AS450" i="2"/>
  <c r="CG450" i="2"/>
  <c r="AY450" i="2"/>
  <c r="H450" i="7" s="1"/>
  <c r="CP441" i="2"/>
  <c r="CV441" i="2"/>
  <c r="CX441" i="2"/>
  <c r="CR441" i="2"/>
  <c r="CT441" i="2"/>
  <c r="CG454" i="2"/>
  <c r="X454" i="7"/>
  <c r="K557" i="17" s="1"/>
  <c r="AY454" i="2"/>
  <c r="H454" i="7" s="1"/>
  <c r="AS454" i="2"/>
  <c r="CU441" i="2"/>
  <c r="CO441" i="2"/>
  <c r="CW441" i="2"/>
  <c r="CY441" i="2"/>
  <c r="CS441" i="2"/>
  <c r="CM441" i="2"/>
  <c r="CQ441" i="2"/>
  <c r="CK441" i="2"/>
  <c r="CZ440" i="2"/>
  <c r="CK440" i="2"/>
  <c r="CM442" i="2"/>
  <c r="DR454" i="2"/>
  <c r="DS454" i="2"/>
  <c r="CA454" i="2" s="1"/>
  <c r="P454" i="7" s="1"/>
  <c r="CP437" i="2"/>
  <c r="CL437" i="2"/>
  <c r="CZ437" i="2"/>
  <c r="CY442" i="2"/>
  <c r="O452" i="7"/>
  <c r="F555" i="17" s="1"/>
  <c r="CG451" i="2"/>
  <c r="AS451" i="2"/>
  <c r="X451" i="7"/>
  <c r="K554" i="17" s="1"/>
  <c r="AY451" i="2"/>
  <c r="H451" i="7" s="1"/>
  <c r="DR449" i="2"/>
  <c r="DS449" i="2"/>
  <c r="CA449" i="2" s="1"/>
  <c r="P449" i="7" s="1"/>
  <c r="X449" i="7"/>
  <c r="K552" i="17" s="1"/>
  <c r="CG449" i="2"/>
  <c r="AS449" i="2"/>
  <c r="AY449" i="2"/>
  <c r="H449" i="7" s="1"/>
  <c r="CM437" i="2"/>
  <c r="CQ437" i="2"/>
  <c r="CO437" i="2"/>
  <c r="CY437" i="2"/>
  <c r="I542" i="17"/>
  <c r="P439" i="6"/>
  <c r="AV439" i="2" s="1"/>
  <c r="T439" i="7" s="1"/>
  <c r="CL441" i="2"/>
  <c r="DR451" i="2"/>
  <c r="DS451" i="2"/>
  <c r="CA451" i="2" s="1"/>
  <c r="P451" i="7" s="1"/>
  <c r="CS439" i="2"/>
  <c r="DQ444" i="2" l="1"/>
  <c r="O444" i="7"/>
  <c r="F547" i="17" s="1"/>
  <c r="DT444" i="2"/>
  <c r="CB444" i="2" s="1"/>
  <c r="DT448" i="2"/>
  <c r="CB448" i="2" s="1"/>
  <c r="O448" i="7"/>
  <c r="F551" i="17" s="1"/>
  <c r="DQ448" i="2"/>
  <c r="BQ444" i="2"/>
  <c r="BW444" i="2" s="1"/>
  <c r="AX444" i="2"/>
  <c r="G444" i="27" s="1"/>
  <c r="BO444" i="2"/>
  <c r="BU444" i="2" s="1"/>
  <c r="BP444" i="2"/>
  <c r="BV444" i="2" s="1"/>
  <c r="H444" i="27"/>
  <c r="L444" i="27" s="1"/>
  <c r="M444" i="27" s="1"/>
  <c r="BO447" i="2"/>
  <c r="BU447" i="2" s="1"/>
  <c r="BP447" i="2"/>
  <c r="BV447" i="2" s="1"/>
  <c r="AX447" i="2"/>
  <c r="G447" i="27" s="1"/>
  <c r="H447" i="27"/>
  <c r="L447" i="27" s="1"/>
  <c r="M447" i="27" s="1"/>
  <c r="BQ447" i="2"/>
  <c r="BW447" i="2" s="1"/>
  <c r="O445" i="7"/>
  <c r="F548" i="17" s="1"/>
  <c r="DQ445" i="2"/>
  <c r="DT445" i="2"/>
  <c r="CB445" i="2" s="1"/>
  <c r="O447" i="7"/>
  <c r="F550" i="17" s="1"/>
  <c r="DQ447" i="2"/>
  <c r="DT447" i="2"/>
  <c r="CB447" i="2" s="1"/>
  <c r="BO445" i="2"/>
  <c r="BU445" i="2" s="1"/>
  <c r="AX445" i="2"/>
  <c r="G445" i="27" s="1"/>
  <c r="H445" i="27"/>
  <c r="L445" i="27" s="1"/>
  <c r="M445" i="27" s="1"/>
  <c r="BQ445" i="2"/>
  <c r="BW445" i="2" s="1"/>
  <c r="BP445" i="2"/>
  <c r="BV445" i="2" s="1"/>
  <c r="BP446" i="2"/>
  <c r="BV446" i="2" s="1"/>
  <c r="AX446" i="2"/>
  <c r="G446" i="27" s="1"/>
  <c r="BO446" i="2"/>
  <c r="BU446" i="2" s="1"/>
  <c r="H446" i="27"/>
  <c r="L446" i="27" s="1"/>
  <c r="M446" i="27" s="1"/>
  <c r="BQ446" i="2"/>
  <c r="BW446" i="2" s="1"/>
  <c r="BO448" i="2"/>
  <c r="BU448" i="2" s="1"/>
  <c r="AX448" i="2"/>
  <c r="G448" i="27" s="1"/>
  <c r="BP448" i="2"/>
  <c r="BV448" i="2" s="1"/>
  <c r="H448" i="27"/>
  <c r="L448" i="27" s="1"/>
  <c r="M448" i="27" s="1"/>
  <c r="O448" i="6" s="1"/>
  <c r="BQ448" i="2"/>
  <c r="BW448" i="2" s="1"/>
  <c r="DQ446" i="2"/>
  <c r="DT446" i="2"/>
  <c r="CB446" i="2" s="1"/>
  <c r="O446" i="7"/>
  <c r="F549" i="17" s="1"/>
  <c r="BP451" i="2"/>
  <c r="BV451" i="2" s="1"/>
  <c r="AX451" i="2"/>
  <c r="G451" i="27" s="1"/>
  <c r="H451" i="27"/>
  <c r="L451" i="27" s="1"/>
  <c r="M451" i="27" s="1"/>
  <c r="BO451" i="2"/>
  <c r="BU451" i="2" s="1"/>
  <c r="BQ451" i="2"/>
  <c r="BW451" i="2" s="1"/>
  <c r="AX454" i="2"/>
  <c r="G454" i="27" s="1"/>
  <c r="H454" i="27"/>
  <c r="L454" i="27" s="1"/>
  <c r="M454" i="27" s="1"/>
  <c r="BQ454" i="2"/>
  <c r="BW454" i="2" s="1"/>
  <c r="BP454" i="2"/>
  <c r="BV454" i="2" s="1"/>
  <c r="BO454" i="2"/>
  <c r="BU454" i="2" s="1"/>
  <c r="O451" i="7"/>
  <c r="F554" i="17" s="1"/>
  <c r="DQ451" i="2"/>
  <c r="DT451" i="2"/>
  <c r="CB451" i="2" s="1"/>
  <c r="DQ454" i="2"/>
  <c r="O454" i="7"/>
  <c r="F557" i="17" s="1"/>
  <c r="DT454" i="2"/>
  <c r="CB454" i="2" s="1"/>
  <c r="BQ452" i="2"/>
  <c r="BW452" i="2" s="1"/>
  <c r="BO452" i="2"/>
  <c r="BU452" i="2" s="1"/>
  <c r="AX452" i="2"/>
  <c r="G452" i="27" s="1"/>
  <c r="H452" i="27"/>
  <c r="L452" i="27" s="1"/>
  <c r="M452" i="27" s="1"/>
  <c r="BP452" i="2"/>
  <c r="BV452" i="2" s="1"/>
  <c r="DQ452" i="2"/>
  <c r="DT452" i="2"/>
  <c r="CB452" i="2" s="1"/>
  <c r="DL452" i="2" s="1"/>
  <c r="DM452" i="2" s="1"/>
  <c r="O453" i="7"/>
  <c r="F556" i="17" s="1"/>
  <c r="DT453" i="2"/>
  <c r="CB453" i="2" s="1"/>
  <c r="DQ453" i="2"/>
  <c r="BP453" i="2"/>
  <c r="BV453" i="2" s="1"/>
  <c r="BQ453" i="2"/>
  <c r="BW453" i="2" s="1"/>
  <c r="H453" i="27"/>
  <c r="L453" i="27" s="1"/>
  <c r="M453" i="27" s="1"/>
  <c r="AX453" i="2"/>
  <c r="G453" i="27" s="1"/>
  <c r="BO453" i="2"/>
  <c r="BU453" i="2" s="1"/>
  <c r="DQ450" i="2"/>
  <c r="O450" i="7"/>
  <c r="F553" i="17" s="1"/>
  <c r="DT450" i="2"/>
  <c r="CB450" i="2" s="1"/>
  <c r="CC450" i="2" s="1"/>
  <c r="S450" i="7" s="1"/>
  <c r="I553" i="17" s="1"/>
  <c r="AX450" i="2"/>
  <c r="G450" i="27" s="1"/>
  <c r="H450" i="27"/>
  <c r="L450" i="27" s="1"/>
  <c r="M450" i="27" s="1"/>
  <c r="BP450" i="2"/>
  <c r="BV450" i="2" s="1"/>
  <c r="BO450" i="2"/>
  <c r="BU450" i="2" s="1"/>
  <c r="BQ450" i="2"/>
  <c r="BW450" i="2" s="1"/>
  <c r="BQ449" i="2"/>
  <c r="BW449" i="2" s="1"/>
  <c r="AX449" i="2"/>
  <c r="G449" i="27" s="1"/>
  <c r="BO449" i="2"/>
  <c r="BU449" i="2" s="1"/>
  <c r="BP449" i="2"/>
  <c r="BV449" i="2" s="1"/>
  <c r="H449" i="27"/>
  <c r="L449" i="27" s="1"/>
  <c r="M449" i="27" s="1"/>
  <c r="O449" i="6" s="1"/>
  <c r="P452" i="7"/>
  <c r="DT449" i="2"/>
  <c r="CB449" i="2" s="1"/>
  <c r="DQ449" i="2"/>
  <c r="H455" i="27"/>
  <c r="L455" i="27" s="1"/>
  <c r="M455" i="27" s="1"/>
  <c r="AX455" i="2"/>
  <c r="G455" i="27" s="1"/>
  <c r="BQ455" i="2"/>
  <c r="BW455" i="2" s="1"/>
  <c r="BP455" i="2"/>
  <c r="BV455" i="2" s="1"/>
  <c r="BO455" i="2"/>
  <c r="BU455" i="2" s="1"/>
  <c r="O449" i="7"/>
  <c r="F552" i="17" s="1"/>
  <c r="DQ455" i="2"/>
  <c r="O455" i="7"/>
  <c r="F558" i="17" s="1"/>
  <c r="DT455" i="2"/>
  <c r="CB455" i="2" s="1"/>
  <c r="CC452" i="2" l="1"/>
  <c r="S452" i="7" s="1"/>
  <c r="I555" i="17" s="1"/>
  <c r="DL446" i="2"/>
  <c r="DM446" i="2" s="1"/>
  <c r="O446" i="6"/>
  <c r="CC446" i="2"/>
  <c r="CD446" i="2"/>
  <c r="Q446" i="7"/>
  <c r="G549" i="17" s="1"/>
  <c r="CC445" i="2"/>
  <c r="S445" i="7" s="1"/>
  <c r="I548" i="17" s="1"/>
  <c r="Q445" i="7"/>
  <c r="G548" i="17" s="1"/>
  <c r="CD445" i="2"/>
  <c r="O445" i="6"/>
  <c r="DL445" i="2"/>
  <c r="DM445" i="2" s="1"/>
  <c r="U448" i="7"/>
  <c r="V448" i="7"/>
  <c r="DO460" i="2"/>
  <c r="DN460" i="2" s="1"/>
  <c r="DU460" i="2" s="1"/>
  <c r="CH460" i="2" s="1"/>
  <c r="AR460" i="2" s="1"/>
  <c r="DO456" i="2"/>
  <c r="DN456" i="2" s="1"/>
  <c r="DU456" i="2" s="1"/>
  <c r="CH456" i="2" s="1"/>
  <c r="AR456" i="2" s="1"/>
  <c r="DO459" i="2"/>
  <c r="DN459" i="2" s="1"/>
  <c r="DU459" i="2" s="1"/>
  <c r="CH459" i="2" s="1"/>
  <c r="AR459" i="2" s="1"/>
  <c r="DO457" i="2"/>
  <c r="DN457" i="2" s="1"/>
  <c r="DU457" i="2" s="1"/>
  <c r="CH457" i="2" s="1"/>
  <c r="AR457" i="2" s="1"/>
  <c r="DO458" i="2"/>
  <c r="DN458" i="2" s="1"/>
  <c r="DU458" i="2" s="1"/>
  <c r="CH458" i="2" s="1"/>
  <c r="AR458" i="2" s="1"/>
  <c r="DL448" i="2"/>
  <c r="DM448" i="2" s="1"/>
  <c r="CD448" i="2"/>
  <c r="Q448" i="7"/>
  <c r="G551" i="17" s="1"/>
  <c r="CC448" i="2"/>
  <c r="S448" i="7" s="1"/>
  <c r="CC444" i="2"/>
  <c r="S444" i="7" s="1"/>
  <c r="I547" i="17" s="1"/>
  <c r="O444" i="6"/>
  <c r="CD444" i="2"/>
  <c r="Q444" i="7"/>
  <c r="G547" i="17" s="1"/>
  <c r="DL444" i="2"/>
  <c r="DM444" i="2" s="1"/>
  <c r="O447" i="6"/>
  <c r="CD447" i="2"/>
  <c r="CC447" i="2"/>
  <c r="S447" i="7" s="1"/>
  <c r="I550" i="17" s="1"/>
  <c r="Q447" i="7"/>
  <c r="G550" i="17" s="1"/>
  <c r="DL447" i="2"/>
  <c r="DM447" i="2" s="1"/>
  <c r="Q450" i="7"/>
  <c r="G553" i="17" s="1"/>
  <c r="O450" i="6"/>
  <c r="O454" i="6"/>
  <c r="CD454" i="2"/>
  <c r="CC454" i="2"/>
  <c r="Q454" i="7"/>
  <c r="G557" i="17" s="1"/>
  <c r="DL454" i="2"/>
  <c r="DM454" i="2" s="1"/>
  <c r="CD450" i="2"/>
  <c r="DL451" i="2"/>
  <c r="DM451" i="2" s="1"/>
  <c r="CC451" i="2"/>
  <c r="Q451" i="7"/>
  <c r="G554" i="17" s="1"/>
  <c r="CD449" i="2"/>
  <c r="DL449" i="2"/>
  <c r="DM449" i="2" s="1"/>
  <c r="CC449" i="2"/>
  <c r="Q449" i="7"/>
  <c r="G552" i="17" s="1"/>
  <c r="V449" i="7"/>
  <c r="U449" i="7"/>
  <c r="DL453" i="2"/>
  <c r="DM453" i="2" s="1"/>
  <c r="O453" i="6"/>
  <c r="CC453" i="2"/>
  <c r="CD453" i="2"/>
  <c r="Q453" i="7"/>
  <c r="G556" i="17" s="1"/>
  <c r="DO466" i="2"/>
  <c r="DN466" i="2" s="1"/>
  <c r="DU466" i="2" s="1"/>
  <c r="CH466" i="2" s="1"/>
  <c r="AR466" i="2" s="1"/>
  <c r="DO465" i="2"/>
  <c r="DN465" i="2" s="1"/>
  <c r="DU465" i="2" s="1"/>
  <c r="CH465" i="2" s="1"/>
  <c r="AR465" i="2" s="1"/>
  <c r="DO464" i="2"/>
  <c r="DN464" i="2" s="1"/>
  <c r="DU464" i="2" s="1"/>
  <c r="CH464" i="2" s="1"/>
  <c r="AR464" i="2" s="1"/>
  <c r="DO461" i="2"/>
  <c r="DN461" i="2" s="1"/>
  <c r="DU461" i="2" s="1"/>
  <c r="CH461" i="2" s="1"/>
  <c r="AR461" i="2" s="1"/>
  <c r="DO463" i="2"/>
  <c r="DN463" i="2" s="1"/>
  <c r="DU463" i="2" s="1"/>
  <c r="CH463" i="2" s="1"/>
  <c r="AR463" i="2" s="1"/>
  <c r="DO467" i="2"/>
  <c r="DN467" i="2" s="1"/>
  <c r="DU467" i="2" s="1"/>
  <c r="CH467" i="2" s="1"/>
  <c r="AR467" i="2" s="1"/>
  <c r="DO462" i="2"/>
  <c r="DN462" i="2" s="1"/>
  <c r="DU462" i="2" s="1"/>
  <c r="CH462" i="2" s="1"/>
  <c r="AR462" i="2" s="1"/>
  <c r="CD451" i="2"/>
  <c r="DL450" i="2"/>
  <c r="DM450" i="2" s="1"/>
  <c r="Q452" i="7"/>
  <c r="G555" i="17" s="1"/>
  <c r="O452" i="6"/>
  <c r="CD452" i="2"/>
  <c r="O455" i="6"/>
  <c r="CC455" i="2"/>
  <c r="S455" i="7" s="1"/>
  <c r="I558" i="17" s="1"/>
  <c r="CD455" i="2"/>
  <c r="Q455" i="7"/>
  <c r="G558" i="17" s="1"/>
  <c r="DL455" i="2"/>
  <c r="DM455" i="2" s="1"/>
  <c r="O451" i="6"/>
  <c r="P448" i="6"/>
  <c r="AV448" i="2" s="1"/>
  <c r="T448" i="7" s="1"/>
  <c r="I551" i="17"/>
  <c r="R448" i="7" l="1"/>
  <c r="H551" i="17" s="1"/>
  <c r="CI448" i="2"/>
  <c r="Q448" i="6"/>
  <c r="CJ448" i="2"/>
  <c r="CF458" i="2"/>
  <c r="AT458" i="2"/>
  <c r="W458" i="7"/>
  <c r="J561" i="17" s="1"/>
  <c r="AW458" i="2"/>
  <c r="G458" i="7" s="1"/>
  <c r="W457" i="7"/>
  <c r="J560" i="17" s="1"/>
  <c r="AW457" i="2"/>
  <c r="G457" i="7" s="1"/>
  <c r="AT457" i="2"/>
  <c r="CF457" i="2"/>
  <c r="AW459" i="2"/>
  <c r="G459" i="7" s="1"/>
  <c r="W459" i="7"/>
  <c r="J562" i="17" s="1"/>
  <c r="AT459" i="2"/>
  <c r="CF459" i="2"/>
  <c r="W456" i="7"/>
  <c r="J559" i="17" s="1"/>
  <c r="AW456" i="2"/>
  <c r="G456" i="7" s="1"/>
  <c r="AT456" i="2"/>
  <c r="CF456" i="2"/>
  <c r="AW460" i="2"/>
  <c r="G460" i="7" s="1"/>
  <c r="CF460" i="2"/>
  <c r="W460" i="7"/>
  <c r="J563" i="17" s="1"/>
  <c r="AT460" i="2"/>
  <c r="U445" i="7"/>
  <c r="V445" i="7"/>
  <c r="P445" i="6" s="1"/>
  <c r="AV445" i="2" s="1"/>
  <c r="T445" i="7" s="1"/>
  <c r="Q447" i="6"/>
  <c r="CI447" i="2"/>
  <c r="CJ447" i="2"/>
  <c r="R447" i="7"/>
  <c r="H550" i="17" s="1"/>
  <c r="CI445" i="2"/>
  <c r="R445" i="7"/>
  <c r="H548" i="17" s="1"/>
  <c r="Q445" i="6"/>
  <c r="CJ445" i="2"/>
  <c r="V447" i="7"/>
  <c r="P447" i="6" s="1"/>
  <c r="AV447" i="2" s="1"/>
  <c r="T447" i="7" s="1"/>
  <c r="U447" i="7"/>
  <c r="Q444" i="6"/>
  <c r="CI444" i="2"/>
  <c r="R444" i="7"/>
  <c r="H547" i="17" s="1"/>
  <c r="CJ444" i="2"/>
  <c r="CJ446" i="2"/>
  <c r="CR446" i="2" s="1"/>
  <c r="CI446" i="2"/>
  <c r="Q446" i="6"/>
  <c r="R446" i="7"/>
  <c r="H549" i="17" s="1"/>
  <c r="V444" i="7"/>
  <c r="P444" i="6" s="1"/>
  <c r="AV444" i="2" s="1"/>
  <c r="T444" i="7" s="1"/>
  <c r="U444" i="7"/>
  <c r="S446" i="7"/>
  <c r="CS446" i="2"/>
  <c r="CW446" i="2"/>
  <c r="CO446" i="2"/>
  <c r="CZ446" i="2"/>
  <c r="CK446" i="2"/>
  <c r="CP446" i="2"/>
  <c r="CM446" i="2"/>
  <c r="CU446" i="2"/>
  <c r="CV446" i="2"/>
  <c r="CN446" i="2"/>
  <c r="CQ446" i="2"/>
  <c r="CY446" i="2"/>
  <c r="CT446" i="2"/>
  <c r="CX446" i="2"/>
  <c r="V446" i="7"/>
  <c r="U446" i="7"/>
  <c r="S453" i="7"/>
  <c r="I556" i="17" s="1"/>
  <c r="U453" i="7"/>
  <c r="V453" i="7"/>
  <c r="CI455" i="2"/>
  <c r="CU455" i="2" s="1"/>
  <c r="Q455" i="6"/>
  <c r="R455" i="7"/>
  <c r="H558" i="17" s="1"/>
  <c r="CJ455" i="2"/>
  <c r="U455" i="7"/>
  <c r="V455" i="7"/>
  <c r="P455" i="6" s="1"/>
  <c r="AV455" i="2" s="1"/>
  <c r="T455" i="7" s="1"/>
  <c r="R452" i="7"/>
  <c r="H555" i="17" s="1"/>
  <c r="Q452" i="6"/>
  <c r="CI452" i="2"/>
  <c r="CJ452" i="2"/>
  <c r="U452" i="7"/>
  <c r="V452" i="7"/>
  <c r="P452" i="6" s="1"/>
  <c r="AV452" i="2" s="1"/>
  <c r="T452" i="7" s="1"/>
  <c r="S449" i="7"/>
  <c r="R449" i="7"/>
  <c r="H552" i="17" s="1"/>
  <c r="CI449" i="2"/>
  <c r="CY449" i="2" s="1"/>
  <c r="CJ449" i="2"/>
  <c r="CX449" i="2" s="1"/>
  <c r="Q449" i="6"/>
  <c r="CJ451" i="2"/>
  <c r="CI451" i="2"/>
  <c r="CW451" i="2" s="1"/>
  <c r="Q451" i="6"/>
  <c r="R451" i="7"/>
  <c r="H554" i="17" s="1"/>
  <c r="S451" i="7"/>
  <c r="AT462" i="2"/>
  <c r="W462" i="7"/>
  <c r="J565" i="17" s="1"/>
  <c r="AW462" i="2"/>
  <c r="G462" i="7" s="1"/>
  <c r="CF462" i="2"/>
  <c r="CF467" i="2"/>
  <c r="AW467" i="2"/>
  <c r="G467" i="7" s="1"/>
  <c r="AT467" i="2"/>
  <c r="W467" i="7"/>
  <c r="J570" i="17" s="1"/>
  <c r="CJ450" i="2"/>
  <c r="CI450" i="2"/>
  <c r="Q450" i="6"/>
  <c r="R450" i="7"/>
  <c r="H553" i="17" s="1"/>
  <c r="AT463" i="2"/>
  <c r="W463" i="7"/>
  <c r="J566" i="17" s="1"/>
  <c r="CF463" i="2"/>
  <c r="AW463" i="2"/>
  <c r="G463" i="7" s="1"/>
  <c r="AT461" i="2"/>
  <c r="AW461" i="2"/>
  <c r="G461" i="7" s="1"/>
  <c r="CF461" i="2"/>
  <c r="W461" i="7"/>
  <c r="J564" i="17" s="1"/>
  <c r="AT464" i="2"/>
  <c r="CF464" i="2"/>
  <c r="W464" i="7"/>
  <c r="J567" i="17" s="1"/>
  <c r="AW464" i="2"/>
  <c r="G464" i="7" s="1"/>
  <c r="S454" i="7"/>
  <c r="CF465" i="2"/>
  <c r="AT465" i="2"/>
  <c r="W465" i="7"/>
  <c r="J568" i="17" s="1"/>
  <c r="AW465" i="2"/>
  <c r="G465" i="7" s="1"/>
  <c r="Q454" i="6"/>
  <c r="CI454" i="2"/>
  <c r="R454" i="7"/>
  <c r="H557" i="17" s="1"/>
  <c r="CJ454" i="2"/>
  <c r="CT454" i="2" s="1"/>
  <c r="W466" i="7"/>
  <c r="J569" i="17" s="1"/>
  <c r="CF466" i="2"/>
  <c r="AT466" i="2"/>
  <c r="AW466" i="2"/>
  <c r="G466" i="7" s="1"/>
  <c r="U454" i="7"/>
  <c r="V454" i="7"/>
  <c r="U450" i="7"/>
  <c r="V450" i="7"/>
  <c r="P450" i="6" s="1"/>
  <c r="AV450" i="2" s="1"/>
  <c r="T450" i="7" s="1"/>
  <c r="V451" i="7"/>
  <c r="U451" i="7"/>
  <c r="CI453" i="2"/>
  <c r="Q453" i="6"/>
  <c r="R453" i="7"/>
  <c r="H556" i="17" s="1"/>
  <c r="CJ453" i="2"/>
  <c r="CV453" i="2" s="1"/>
  <c r="CL446" i="2" l="1"/>
  <c r="P453" i="6"/>
  <c r="AV453" i="2" s="1"/>
  <c r="T453" i="7" s="1"/>
  <c r="CT444" i="2"/>
  <c r="CZ444" i="2"/>
  <c r="CV444" i="2"/>
  <c r="CX444" i="2"/>
  <c r="CL444" i="2"/>
  <c r="CN444" i="2"/>
  <c r="CR444" i="2"/>
  <c r="CP444" i="2"/>
  <c r="DS456" i="2"/>
  <c r="CA456" i="2" s="1"/>
  <c r="P456" i="7" s="1"/>
  <c r="DR456" i="2"/>
  <c r="CG456" i="2"/>
  <c r="X456" i="7"/>
  <c r="K559" i="17" s="1"/>
  <c r="AY456" i="2"/>
  <c r="H456" i="7" s="1"/>
  <c r="AS456" i="2"/>
  <c r="CQ444" i="2"/>
  <c r="CS444" i="2"/>
  <c r="CW444" i="2"/>
  <c r="CU444" i="2"/>
  <c r="CY444" i="2"/>
  <c r="CM444" i="2"/>
  <c r="CO444" i="2"/>
  <c r="CK444" i="2"/>
  <c r="DR459" i="2"/>
  <c r="DS459" i="2"/>
  <c r="CA459" i="2" s="1"/>
  <c r="P459" i="7" s="1"/>
  <c r="X459" i="7"/>
  <c r="K562" i="17" s="1"/>
  <c r="AS459" i="2"/>
  <c r="AY459" i="2"/>
  <c r="H459" i="7" s="1"/>
  <c r="CG459" i="2"/>
  <c r="CP445" i="2"/>
  <c r="CV445" i="2"/>
  <c r="CL445" i="2"/>
  <c r="CZ445" i="2"/>
  <c r="CN445" i="2"/>
  <c r="CT445" i="2"/>
  <c r="CX445" i="2"/>
  <c r="CR445" i="2"/>
  <c r="DR457" i="2"/>
  <c r="DS457" i="2"/>
  <c r="CA457" i="2" s="1"/>
  <c r="P457" i="7" s="1"/>
  <c r="CK445" i="2"/>
  <c r="CS445" i="2"/>
  <c r="CW445" i="2"/>
  <c r="CM445" i="2"/>
  <c r="CQ445" i="2"/>
  <c r="CU445" i="2"/>
  <c r="CY445" i="2"/>
  <c r="CO445" i="2"/>
  <c r="CG457" i="2"/>
  <c r="AS457" i="2"/>
  <c r="AY457" i="2"/>
  <c r="H457" i="7" s="1"/>
  <c r="X457" i="7"/>
  <c r="K560" i="17" s="1"/>
  <c r="CL447" i="2"/>
  <c r="CR447" i="2"/>
  <c r="CX447" i="2"/>
  <c r="CZ447" i="2"/>
  <c r="CN447" i="2"/>
  <c r="CP447" i="2"/>
  <c r="CV447" i="2"/>
  <c r="CT447" i="2"/>
  <c r="CW447" i="2"/>
  <c r="CS447" i="2"/>
  <c r="CQ447" i="2"/>
  <c r="CU447" i="2"/>
  <c r="CK447" i="2"/>
  <c r="CY447" i="2"/>
  <c r="CM447" i="2"/>
  <c r="CO447" i="2"/>
  <c r="I549" i="17"/>
  <c r="P446" i="6"/>
  <c r="AV446" i="2" s="1"/>
  <c r="T446" i="7" s="1"/>
  <c r="AY458" i="2"/>
  <c r="H458" i="7" s="1"/>
  <c r="X458" i="7"/>
  <c r="K561" i="17" s="1"/>
  <c r="CG458" i="2"/>
  <c r="AS458" i="2"/>
  <c r="DR458" i="2"/>
  <c r="DS458" i="2"/>
  <c r="CA458" i="2" s="1"/>
  <c r="P458" i="7" s="1"/>
  <c r="AY460" i="2"/>
  <c r="H460" i="7" s="1"/>
  <c r="X460" i="7"/>
  <c r="K563" i="17" s="1"/>
  <c r="AS460" i="2"/>
  <c r="CG460" i="2"/>
  <c r="CR448" i="2"/>
  <c r="CL448" i="2"/>
  <c r="CV448" i="2"/>
  <c r="CT448" i="2"/>
  <c r="CZ448" i="2"/>
  <c r="CX448" i="2"/>
  <c r="CN448" i="2"/>
  <c r="CP448" i="2"/>
  <c r="DS460" i="2"/>
  <c r="CA460" i="2" s="1"/>
  <c r="P460" i="7" s="1"/>
  <c r="DR460" i="2"/>
  <c r="CS448" i="2"/>
  <c r="CU448" i="2"/>
  <c r="CQ448" i="2"/>
  <c r="CO448" i="2"/>
  <c r="CW448" i="2"/>
  <c r="CK448" i="2"/>
  <c r="CM448" i="2"/>
  <c r="CY448" i="2"/>
  <c r="CW449" i="2"/>
  <c r="CQ449" i="2"/>
  <c r="CM449" i="2"/>
  <c r="CR449" i="2"/>
  <c r="CL449" i="2"/>
  <c r="CL453" i="2"/>
  <c r="CR453" i="2"/>
  <c r="CO449" i="2"/>
  <c r="CV449" i="2"/>
  <c r="CK449" i="2"/>
  <c r="CS449" i="2"/>
  <c r="CP449" i="2"/>
  <c r="CZ449" i="2"/>
  <c r="CU449" i="2"/>
  <c r="CN449" i="2"/>
  <c r="CW453" i="2"/>
  <c r="CS453" i="2"/>
  <c r="CO453" i="2"/>
  <c r="CQ453" i="2"/>
  <c r="I557" i="17"/>
  <c r="P454" i="6"/>
  <c r="AV454" i="2" s="1"/>
  <c r="T454" i="7" s="1"/>
  <c r="DR467" i="2"/>
  <c r="DS467" i="2"/>
  <c r="CA467" i="2" s="1"/>
  <c r="P467" i="7" s="1"/>
  <c r="DR462" i="2"/>
  <c r="DS462" i="2"/>
  <c r="CA462" i="2" s="1"/>
  <c r="P462" i="7" s="1"/>
  <c r="CY453" i="2"/>
  <c r="CV452" i="2"/>
  <c r="CR452" i="2"/>
  <c r="CT452" i="2"/>
  <c r="CX452" i="2"/>
  <c r="CP452" i="2"/>
  <c r="CN452" i="2"/>
  <c r="CZ452" i="2"/>
  <c r="CL452" i="2"/>
  <c r="DR464" i="2"/>
  <c r="DS464" i="2"/>
  <c r="CA464" i="2" s="1"/>
  <c r="P464" i="7" s="1"/>
  <c r="CQ452" i="2"/>
  <c r="CS452" i="2"/>
  <c r="CK452" i="2"/>
  <c r="CO452" i="2"/>
  <c r="CW452" i="2"/>
  <c r="CU452" i="2"/>
  <c r="CY452" i="2"/>
  <c r="CM452" i="2"/>
  <c r="AS464" i="2"/>
  <c r="CG464" i="2"/>
  <c r="AY464" i="2"/>
  <c r="H464" i="7" s="1"/>
  <c r="X464" i="7"/>
  <c r="K567" i="17" s="1"/>
  <c r="CG462" i="2"/>
  <c r="AS462" i="2"/>
  <c r="AY462" i="2"/>
  <c r="H462" i="7" s="1"/>
  <c r="X462" i="7"/>
  <c r="K565" i="17" s="1"/>
  <c r="DS461" i="2"/>
  <c r="CA461" i="2" s="1"/>
  <c r="P461" i="7" s="1"/>
  <c r="DR461" i="2"/>
  <c r="I554" i="17"/>
  <c r="P451" i="6"/>
  <c r="AV451" i="2" s="1"/>
  <c r="T451" i="7" s="1"/>
  <c r="CN453" i="2"/>
  <c r="CG466" i="2"/>
  <c r="O466" i="7" s="1"/>
  <c r="F569" i="17" s="1"/>
  <c r="X466" i="7"/>
  <c r="K569" i="17" s="1"/>
  <c r="AS466" i="2"/>
  <c r="AY466" i="2"/>
  <c r="H466" i="7" s="1"/>
  <c r="CU453" i="2"/>
  <c r="DS466" i="2"/>
  <c r="CA466" i="2" s="1"/>
  <c r="P466" i="7" s="1"/>
  <c r="DR466" i="2"/>
  <c r="X461" i="7"/>
  <c r="K564" i="17" s="1"/>
  <c r="AS461" i="2"/>
  <c r="CG461" i="2"/>
  <c r="AY461" i="2"/>
  <c r="H461" i="7" s="1"/>
  <c r="CU451" i="2"/>
  <c r="CQ451" i="2"/>
  <c r="CK451" i="2"/>
  <c r="CY451" i="2"/>
  <c r="CO451" i="2"/>
  <c r="CM451" i="2"/>
  <c r="CS451" i="2"/>
  <c r="CV454" i="2"/>
  <c r="CR454" i="2"/>
  <c r="CX454" i="2"/>
  <c r="CL454" i="2"/>
  <c r="CZ454" i="2"/>
  <c r="CN454" i="2"/>
  <c r="DR463" i="2"/>
  <c r="DS463" i="2"/>
  <c r="CA463" i="2" s="1"/>
  <c r="P463" i="7" s="1"/>
  <c r="CX451" i="2"/>
  <c r="CN451" i="2"/>
  <c r="CP451" i="2"/>
  <c r="CT451" i="2"/>
  <c r="CR451" i="2"/>
  <c r="CZ451" i="2"/>
  <c r="CV451" i="2"/>
  <c r="CL451" i="2"/>
  <c r="CP453" i="2"/>
  <c r="CT453" i="2"/>
  <c r="CZ455" i="2"/>
  <c r="CL455" i="2"/>
  <c r="CN455" i="2"/>
  <c r="CT455" i="2"/>
  <c r="CV455" i="2"/>
  <c r="CP455" i="2"/>
  <c r="CX455" i="2"/>
  <c r="CR455" i="2"/>
  <c r="CK454" i="2"/>
  <c r="CM454" i="2"/>
  <c r="CY454" i="2"/>
  <c r="CU454" i="2"/>
  <c r="CQ454" i="2"/>
  <c r="CW454" i="2"/>
  <c r="CO454" i="2"/>
  <c r="CS454" i="2"/>
  <c r="X463" i="7"/>
  <c r="K566" i="17" s="1"/>
  <c r="AY463" i="2"/>
  <c r="H463" i="7" s="1"/>
  <c r="AS463" i="2"/>
  <c r="CG463" i="2"/>
  <c r="O463" i="7" s="1"/>
  <c r="F566" i="17" s="1"/>
  <c r="I552" i="17"/>
  <c r="P449" i="6"/>
  <c r="AV449" i="2" s="1"/>
  <c r="T449" i="7" s="1"/>
  <c r="CK453" i="2"/>
  <c r="CZ453" i="2"/>
  <c r="CS455" i="2"/>
  <c r="CY455" i="2"/>
  <c r="CQ455" i="2"/>
  <c r="CK455" i="2"/>
  <c r="CO455" i="2"/>
  <c r="CW455" i="2"/>
  <c r="CM455" i="2"/>
  <c r="CS450" i="2"/>
  <c r="CU450" i="2"/>
  <c r="CK450" i="2"/>
  <c r="CM450" i="2"/>
  <c r="CQ450" i="2"/>
  <c r="CY450" i="2"/>
  <c r="CO450" i="2"/>
  <c r="CW450" i="2"/>
  <c r="CM453" i="2"/>
  <c r="AS465" i="2"/>
  <c r="AY465" i="2"/>
  <c r="H465" i="7" s="1"/>
  <c r="X465" i="7"/>
  <c r="K568" i="17" s="1"/>
  <c r="CG465" i="2"/>
  <c r="CX450" i="2"/>
  <c r="CP450" i="2"/>
  <c r="CV450" i="2"/>
  <c r="CT450" i="2"/>
  <c r="CR450" i="2"/>
  <c r="CL450" i="2"/>
  <c r="CZ450" i="2"/>
  <c r="CN450" i="2"/>
  <c r="DR465" i="2"/>
  <c r="DS465" i="2"/>
  <c r="CA465" i="2" s="1"/>
  <c r="P465" i="7" s="1"/>
  <c r="CT449" i="2"/>
  <c r="CX453" i="2"/>
  <c r="CP454" i="2"/>
  <c r="X467" i="7"/>
  <c r="K570" i="17" s="1"/>
  <c r="AS467" i="2"/>
  <c r="AY467" i="2"/>
  <c r="H467" i="7" s="1"/>
  <c r="CG467" i="2"/>
  <c r="O467" i="7" s="1"/>
  <c r="F570" i="17" s="1"/>
  <c r="O460" i="7" l="1"/>
  <c r="F563" i="17" s="1"/>
  <c r="DQ460" i="2"/>
  <c r="DT460" i="2"/>
  <c r="CB460" i="2" s="1"/>
  <c r="AX460" i="2"/>
  <c r="G460" i="27" s="1"/>
  <c r="H460" i="27"/>
  <c r="L460" i="27" s="1"/>
  <c r="M460" i="27" s="1"/>
  <c r="BO460" i="2"/>
  <c r="BU460" i="2" s="1"/>
  <c r="BP460" i="2"/>
  <c r="BV460" i="2" s="1"/>
  <c r="BQ460" i="2"/>
  <c r="BW460" i="2" s="1"/>
  <c r="H456" i="27"/>
  <c r="L456" i="27" s="1"/>
  <c r="M456" i="27" s="1"/>
  <c r="AX456" i="2"/>
  <c r="G456" i="27" s="1"/>
  <c r="BO456" i="2"/>
  <c r="BU456" i="2" s="1"/>
  <c r="BQ456" i="2"/>
  <c r="BW456" i="2" s="1"/>
  <c r="BP456" i="2"/>
  <c r="BV456" i="2" s="1"/>
  <c r="AX458" i="2"/>
  <c r="G458" i="27" s="1"/>
  <c r="BO458" i="2"/>
  <c r="BU458" i="2" s="1"/>
  <c r="H458" i="27"/>
  <c r="L458" i="27" s="1"/>
  <c r="M458" i="27" s="1"/>
  <c r="BP458" i="2"/>
  <c r="BV458" i="2" s="1"/>
  <c r="BQ458" i="2"/>
  <c r="BW458" i="2" s="1"/>
  <c r="DQ458" i="2"/>
  <c r="O458" i="7"/>
  <c r="F561" i="17" s="1"/>
  <c r="DT458" i="2"/>
  <c r="CB458" i="2" s="1"/>
  <c r="DT456" i="2"/>
  <c r="CB456" i="2" s="1"/>
  <c r="DQ456" i="2"/>
  <c r="O456" i="7"/>
  <c r="F559" i="17" s="1"/>
  <c r="AX457" i="2"/>
  <c r="G457" i="27" s="1"/>
  <c r="BO457" i="2"/>
  <c r="BU457" i="2" s="1"/>
  <c r="BP457" i="2"/>
  <c r="BV457" i="2" s="1"/>
  <c r="BQ457" i="2"/>
  <c r="BW457" i="2" s="1"/>
  <c r="H457" i="27"/>
  <c r="L457" i="27" s="1"/>
  <c r="M457" i="27" s="1"/>
  <c r="DQ459" i="2"/>
  <c r="O459" i="7"/>
  <c r="F562" i="17" s="1"/>
  <c r="DT459" i="2"/>
  <c r="CB459" i="2" s="1"/>
  <c r="O457" i="7"/>
  <c r="F560" i="17" s="1"/>
  <c r="DT457" i="2"/>
  <c r="CB457" i="2" s="1"/>
  <c r="DQ457" i="2"/>
  <c r="BQ459" i="2"/>
  <c r="BW459" i="2" s="1"/>
  <c r="BO459" i="2"/>
  <c r="BU459" i="2" s="1"/>
  <c r="AX459" i="2"/>
  <c r="G459" i="27" s="1"/>
  <c r="H459" i="27"/>
  <c r="L459" i="27" s="1"/>
  <c r="M459" i="27" s="1"/>
  <c r="O459" i="6" s="1"/>
  <c r="BP459" i="2"/>
  <c r="BV459" i="2" s="1"/>
  <c r="BQ463" i="2"/>
  <c r="BW463" i="2" s="1"/>
  <c r="BO463" i="2"/>
  <c r="BU463" i="2" s="1"/>
  <c r="H463" i="27"/>
  <c r="L463" i="27" s="1"/>
  <c r="M463" i="27" s="1"/>
  <c r="BP463" i="2"/>
  <c r="BV463" i="2" s="1"/>
  <c r="AX463" i="2"/>
  <c r="G463" i="27" s="1"/>
  <c r="BQ462" i="2"/>
  <c r="BW462" i="2" s="1"/>
  <c r="AX462" i="2"/>
  <c r="G462" i="27" s="1"/>
  <c r="BP462" i="2"/>
  <c r="BV462" i="2" s="1"/>
  <c r="BO462" i="2"/>
  <c r="BU462" i="2" s="1"/>
  <c r="H462" i="27"/>
  <c r="L462" i="27" s="1"/>
  <c r="M462" i="27" s="1"/>
  <c r="DT462" i="2"/>
  <c r="CB462" i="2" s="1"/>
  <c r="DQ462" i="2"/>
  <c r="O462" i="7"/>
  <c r="F565" i="17" s="1"/>
  <c r="DT461" i="2"/>
  <c r="CB461" i="2" s="1"/>
  <c r="O461" i="7"/>
  <c r="F564" i="17" s="1"/>
  <c r="DQ461" i="2"/>
  <c r="AX461" i="2"/>
  <c r="G461" i="27" s="1"/>
  <c r="BO461" i="2"/>
  <c r="BU461" i="2" s="1"/>
  <c r="BP461" i="2"/>
  <c r="BV461" i="2" s="1"/>
  <c r="BQ461" i="2"/>
  <c r="BW461" i="2" s="1"/>
  <c r="H461" i="27"/>
  <c r="L461" i="27" s="1"/>
  <c r="M461" i="27" s="1"/>
  <c r="DQ464" i="2"/>
  <c r="DT464" i="2"/>
  <c r="CB464" i="2" s="1"/>
  <c r="H464" i="27"/>
  <c r="L464" i="27" s="1"/>
  <c r="M464" i="27" s="1"/>
  <c r="O464" i="6" s="1"/>
  <c r="BQ464" i="2"/>
  <c r="BW464" i="2" s="1"/>
  <c r="BP464" i="2"/>
  <c r="BV464" i="2" s="1"/>
  <c r="AX464" i="2"/>
  <c r="G464" i="27" s="1"/>
  <c r="BO464" i="2"/>
  <c r="BU464" i="2" s="1"/>
  <c r="AX466" i="2"/>
  <c r="G466" i="27" s="1"/>
  <c r="BO466" i="2"/>
  <c r="BU466" i="2" s="1"/>
  <c r="H466" i="27"/>
  <c r="L466" i="27" s="1"/>
  <c r="M466" i="27" s="1"/>
  <c r="BP466" i="2"/>
  <c r="BV466" i="2" s="1"/>
  <c r="BQ466" i="2"/>
  <c r="BW466" i="2" s="1"/>
  <c r="DT465" i="2"/>
  <c r="CB465" i="2" s="1"/>
  <c r="DL465" i="2" s="1"/>
  <c r="DM465" i="2" s="1"/>
  <c r="DQ465" i="2"/>
  <c r="O465" i="7"/>
  <c r="F568" i="17" s="1"/>
  <c r="DT466" i="2"/>
  <c r="CB466" i="2" s="1"/>
  <c r="DQ466" i="2"/>
  <c r="DT467" i="2"/>
  <c r="CB467" i="2" s="1"/>
  <c r="DQ467" i="2"/>
  <c r="H465" i="27"/>
  <c r="L465" i="27" s="1"/>
  <c r="M465" i="27" s="1"/>
  <c r="BO465" i="2"/>
  <c r="BU465" i="2" s="1"/>
  <c r="BP465" i="2"/>
  <c r="BV465" i="2" s="1"/>
  <c r="BQ465" i="2"/>
  <c r="BW465" i="2" s="1"/>
  <c r="AX465" i="2"/>
  <c r="G465" i="27" s="1"/>
  <c r="O464" i="7"/>
  <c r="F567" i="17" s="1"/>
  <c r="BP467" i="2"/>
  <c r="BV467" i="2" s="1"/>
  <c r="AX467" i="2"/>
  <c r="G467" i="27" s="1"/>
  <c r="BO467" i="2"/>
  <c r="BU467" i="2" s="1"/>
  <c r="H467" i="27"/>
  <c r="L467" i="27" s="1"/>
  <c r="M467" i="27" s="1"/>
  <c r="BQ467" i="2"/>
  <c r="BW467" i="2" s="1"/>
  <c r="DQ463" i="2"/>
  <c r="DT463" i="2"/>
  <c r="CB463" i="2" s="1"/>
  <c r="O465" i="6" l="1"/>
  <c r="V459" i="7"/>
  <c r="U459" i="7"/>
  <c r="O457" i="6"/>
  <c r="DL457" i="2"/>
  <c r="DM457" i="2" s="1"/>
  <c r="Q457" i="7"/>
  <c r="G560" i="17" s="1"/>
  <c r="CC457" i="2"/>
  <c r="CD457" i="2"/>
  <c r="DO471" i="2"/>
  <c r="DN471" i="2" s="1"/>
  <c r="DU471" i="2" s="1"/>
  <c r="CH471" i="2" s="1"/>
  <c r="AR471" i="2" s="1"/>
  <c r="DO470" i="2"/>
  <c r="DN470" i="2" s="1"/>
  <c r="DU470" i="2" s="1"/>
  <c r="CH470" i="2" s="1"/>
  <c r="AR470" i="2" s="1"/>
  <c r="DO468" i="2"/>
  <c r="DN468" i="2" s="1"/>
  <c r="DU468" i="2" s="1"/>
  <c r="CH468" i="2" s="1"/>
  <c r="AR468" i="2" s="1"/>
  <c r="DO472" i="2"/>
  <c r="DN472" i="2" s="1"/>
  <c r="DU472" i="2" s="1"/>
  <c r="CH472" i="2" s="1"/>
  <c r="AR472" i="2" s="1"/>
  <c r="DO469" i="2"/>
  <c r="DN469" i="2" s="1"/>
  <c r="DU469" i="2" s="1"/>
  <c r="CH469" i="2" s="1"/>
  <c r="AR469" i="2" s="1"/>
  <c r="CC459" i="2"/>
  <c r="S459" i="7" s="1"/>
  <c r="DL459" i="2"/>
  <c r="DM459" i="2" s="1"/>
  <c r="Q459" i="7"/>
  <c r="G562" i="17" s="1"/>
  <c r="CD459" i="2"/>
  <c r="O460" i="6"/>
  <c r="Q460" i="7"/>
  <c r="G563" i="17" s="1"/>
  <c r="CC460" i="2"/>
  <c r="CD460" i="2"/>
  <c r="DL460" i="2"/>
  <c r="DM460" i="2" s="1"/>
  <c r="Q456" i="7"/>
  <c r="G559" i="17" s="1"/>
  <c r="DL456" i="2"/>
  <c r="DM456" i="2" s="1"/>
  <c r="O456" i="6"/>
  <c r="CD456" i="2"/>
  <c r="CC456" i="2"/>
  <c r="S456" i="7" s="1"/>
  <c r="I559" i="17" s="1"/>
  <c r="DL458" i="2"/>
  <c r="DM458" i="2" s="1"/>
  <c r="CC458" i="2"/>
  <c r="S458" i="7" s="1"/>
  <c r="O458" i="6"/>
  <c r="Q458" i="7"/>
  <c r="G561" i="17" s="1"/>
  <c r="CD458" i="2"/>
  <c r="DO476" i="2"/>
  <c r="DN476" i="2" s="1"/>
  <c r="DU476" i="2" s="1"/>
  <c r="CH476" i="2" s="1"/>
  <c r="AR476" i="2" s="1"/>
  <c r="DO478" i="2"/>
  <c r="DN478" i="2" s="1"/>
  <c r="DU478" i="2" s="1"/>
  <c r="CH478" i="2" s="1"/>
  <c r="AR478" i="2" s="1"/>
  <c r="DO475" i="2"/>
  <c r="DN475" i="2" s="1"/>
  <c r="DU475" i="2" s="1"/>
  <c r="CH475" i="2" s="1"/>
  <c r="AR475" i="2" s="1"/>
  <c r="DO473" i="2"/>
  <c r="DN473" i="2" s="1"/>
  <c r="DU473" i="2" s="1"/>
  <c r="CH473" i="2" s="1"/>
  <c r="AR473" i="2" s="1"/>
  <c r="DO474" i="2"/>
  <c r="DN474" i="2" s="1"/>
  <c r="DU474" i="2" s="1"/>
  <c r="CH474" i="2" s="1"/>
  <c r="AR474" i="2" s="1"/>
  <c r="DO477" i="2"/>
  <c r="DN477" i="2" s="1"/>
  <c r="DU477" i="2" s="1"/>
  <c r="CH477" i="2" s="1"/>
  <c r="AR477" i="2" s="1"/>
  <c r="DO479" i="2"/>
  <c r="DN479" i="2" s="1"/>
  <c r="DU479" i="2" s="1"/>
  <c r="CH479" i="2" s="1"/>
  <c r="AR479" i="2" s="1"/>
  <c r="Q463" i="7"/>
  <c r="G566" i="17" s="1"/>
  <c r="DL463" i="2"/>
  <c r="DM463" i="2" s="1"/>
  <c r="CC463" i="2"/>
  <c r="S463" i="7" s="1"/>
  <c r="I566" i="17" s="1"/>
  <c r="Q465" i="7"/>
  <c r="G568" i="17" s="1"/>
  <c r="CD465" i="2"/>
  <c r="CC465" i="2"/>
  <c r="S465" i="7" s="1"/>
  <c r="O461" i="6"/>
  <c r="CD461" i="2"/>
  <c r="DL461" i="2"/>
  <c r="DM461" i="2" s="1"/>
  <c r="Q461" i="7"/>
  <c r="G564" i="17" s="1"/>
  <c r="CC461" i="2"/>
  <c r="CD463" i="2"/>
  <c r="Q462" i="7"/>
  <c r="G565" i="17" s="1"/>
  <c r="O462" i="6"/>
  <c r="DL462" i="2"/>
  <c r="DM462" i="2" s="1"/>
  <c r="CD462" i="2"/>
  <c r="CC462" i="2"/>
  <c r="S462" i="7" s="1"/>
  <c r="I565" i="17" s="1"/>
  <c r="O463" i="6"/>
  <c r="V465" i="7"/>
  <c r="U465" i="7"/>
  <c r="V464" i="7"/>
  <c r="U464" i="7"/>
  <c r="Q464" i="7"/>
  <c r="G567" i="17" s="1"/>
  <c r="DL464" i="2"/>
  <c r="DM464" i="2" s="1"/>
  <c r="CC464" i="2"/>
  <c r="S464" i="7" s="1"/>
  <c r="CD464" i="2"/>
  <c r="Q467" i="7"/>
  <c r="G570" i="17" s="1"/>
  <c r="CD467" i="2"/>
  <c r="CC467" i="2"/>
  <c r="S467" i="7" s="1"/>
  <c r="I570" i="17" s="1"/>
  <c r="O467" i="6"/>
  <c r="DL467" i="2"/>
  <c r="DM467" i="2" s="1"/>
  <c r="Q466" i="7"/>
  <c r="G569" i="17" s="1"/>
  <c r="CC466" i="2"/>
  <c r="S466" i="7" s="1"/>
  <c r="I569" i="17" s="1"/>
  <c r="CD466" i="2"/>
  <c r="DL466" i="2"/>
  <c r="DM466" i="2" s="1"/>
  <c r="O466" i="6"/>
  <c r="CI460" i="2" l="1"/>
  <c r="Q460" i="6"/>
  <c r="R460" i="7"/>
  <c r="H563" i="17" s="1"/>
  <c r="CJ460" i="2"/>
  <c r="CP460" i="2" s="1"/>
  <c r="S460" i="7"/>
  <c r="I563" i="17" s="1"/>
  <c r="CS460" i="2"/>
  <c r="U460" i="7"/>
  <c r="V460" i="7"/>
  <c r="P460" i="6" s="1"/>
  <c r="AV460" i="2" s="1"/>
  <c r="T460" i="7" s="1"/>
  <c r="CV460" i="2"/>
  <c r="CI459" i="2"/>
  <c r="CJ459" i="2"/>
  <c r="R459" i="7"/>
  <c r="H562" i="17" s="1"/>
  <c r="Q459" i="6"/>
  <c r="I561" i="17"/>
  <c r="CW460" i="2"/>
  <c r="CQ460" i="2"/>
  <c r="P459" i="6"/>
  <c r="AV459" i="2" s="1"/>
  <c r="T459" i="7" s="1"/>
  <c r="I562" i="17"/>
  <c r="AT469" i="2"/>
  <c r="CF469" i="2"/>
  <c r="W469" i="7"/>
  <c r="J572" i="17" s="1"/>
  <c r="AW469" i="2"/>
  <c r="G469" i="7" s="1"/>
  <c r="W472" i="7"/>
  <c r="J575" i="17" s="1"/>
  <c r="AT472" i="2"/>
  <c r="CF472" i="2"/>
  <c r="AW472" i="2"/>
  <c r="G472" i="7" s="1"/>
  <c r="AT468" i="2"/>
  <c r="AW468" i="2"/>
  <c r="G468" i="7" s="1"/>
  <c r="W468" i="7"/>
  <c r="J571" i="17" s="1"/>
  <c r="CF468" i="2"/>
  <c r="W470" i="7"/>
  <c r="J573" i="17" s="1"/>
  <c r="AT470" i="2"/>
  <c r="CF470" i="2"/>
  <c r="AW470" i="2"/>
  <c r="G470" i="7" s="1"/>
  <c r="AW471" i="2"/>
  <c r="G471" i="7" s="1"/>
  <c r="CF471" i="2"/>
  <c r="W471" i="7"/>
  <c r="J574" i="17" s="1"/>
  <c r="AT471" i="2"/>
  <c r="CJ457" i="2"/>
  <c r="CR457" i="2" s="1"/>
  <c r="CI457" i="2"/>
  <c r="R457" i="7"/>
  <c r="H560" i="17" s="1"/>
  <c r="Q457" i="6"/>
  <c r="S457" i="7"/>
  <c r="I560" i="17" s="1"/>
  <c r="Q458" i="6"/>
  <c r="CJ458" i="2"/>
  <c r="R458" i="7"/>
  <c r="H561" i="17" s="1"/>
  <c r="CI458" i="2"/>
  <c r="CQ458" i="2" s="1"/>
  <c r="CJ456" i="2"/>
  <c r="Q456" i="6"/>
  <c r="CI456" i="2"/>
  <c r="R456" i="7"/>
  <c r="H559" i="17" s="1"/>
  <c r="U458" i="7"/>
  <c r="V458" i="7"/>
  <c r="P458" i="6" s="1"/>
  <c r="AV458" i="2" s="1"/>
  <c r="T458" i="7" s="1"/>
  <c r="U456" i="7"/>
  <c r="V456" i="7"/>
  <c r="P456" i="6" s="1"/>
  <c r="AV456" i="2" s="1"/>
  <c r="T456" i="7" s="1"/>
  <c r="U457" i="7"/>
  <c r="V457" i="7"/>
  <c r="P457" i="6" s="1"/>
  <c r="AV457" i="2" s="1"/>
  <c r="T457" i="7" s="1"/>
  <c r="CI466" i="2"/>
  <c r="R466" i="7"/>
  <c r="H569" i="17" s="1"/>
  <c r="Q466" i="6"/>
  <c r="CJ466" i="2"/>
  <c r="R463" i="7"/>
  <c r="H566" i="17" s="1"/>
  <c r="Q463" i="6"/>
  <c r="CI463" i="2"/>
  <c r="CJ463" i="2"/>
  <c r="S461" i="7"/>
  <c r="U467" i="7"/>
  <c r="V467" i="7"/>
  <c r="P467" i="6" s="1"/>
  <c r="AV467" i="2" s="1"/>
  <c r="T467" i="7" s="1"/>
  <c r="CJ467" i="2"/>
  <c r="CI467" i="2"/>
  <c r="Q467" i="6"/>
  <c r="R467" i="7"/>
  <c r="H570" i="17" s="1"/>
  <c r="R461" i="7"/>
  <c r="H564" i="17" s="1"/>
  <c r="CJ461" i="2"/>
  <c r="CX461" i="2" s="1"/>
  <c r="Q461" i="6"/>
  <c r="CI461" i="2"/>
  <c r="CK461" i="2" s="1"/>
  <c r="V461" i="7"/>
  <c r="U461" i="7"/>
  <c r="Q464" i="6"/>
  <c r="CI464" i="2"/>
  <c r="R464" i="7"/>
  <c r="H567" i="17" s="1"/>
  <c r="CJ464" i="2"/>
  <c r="I568" i="17"/>
  <c r="P465" i="6"/>
  <c r="AV465" i="2" s="1"/>
  <c r="T465" i="7" s="1"/>
  <c r="I567" i="17"/>
  <c r="P464" i="6"/>
  <c r="AV464" i="2" s="1"/>
  <c r="T464" i="7" s="1"/>
  <c r="R465" i="7"/>
  <c r="H568" i="17" s="1"/>
  <c r="CJ465" i="2"/>
  <c r="Q465" i="6"/>
  <c r="CI465" i="2"/>
  <c r="AW479" i="2"/>
  <c r="G479" i="7" s="1"/>
  <c r="W479" i="7"/>
  <c r="J582" i="17" s="1"/>
  <c r="AT479" i="2"/>
  <c r="CF479" i="2"/>
  <c r="AW477" i="2"/>
  <c r="G477" i="7" s="1"/>
  <c r="CF477" i="2"/>
  <c r="W477" i="7"/>
  <c r="J580" i="17" s="1"/>
  <c r="AT477" i="2"/>
  <c r="U463" i="7"/>
  <c r="V463" i="7"/>
  <c r="P463" i="6" s="1"/>
  <c r="AV463" i="2" s="1"/>
  <c r="T463" i="7" s="1"/>
  <c r="AW474" i="2"/>
  <c r="G474" i="7" s="1"/>
  <c r="AT474" i="2"/>
  <c r="W474" i="7"/>
  <c r="J577" i="17" s="1"/>
  <c r="CF474" i="2"/>
  <c r="AW473" i="2"/>
  <c r="G473" i="7" s="1"/>
  <c r="CF473" i="2"/>
  <c r="W473" i="7"/>
  <c r="J576" i="17" s="1"/>
  <c r="AT473" i="2"/>
  <c r="U466" i="7"/>
  <c r="V466" i="7"/>
  <c r="P466" i="6" s="1"/>
  <c r="AV466" i="2" s="1"/>
  <c r="T466" i="7" s="1"/>
  <c r="CI462" i="2"/>
  <c r="CJ462" i="2"/>
  <c r="CV462" i="2" s="1"/>
  <c r="Q462" i="6"/>
  <c r="R462" i="7"/>
  <c r="H565" i="17" s="1"/>
  <c r="W475" i="7"/>
  <c r="J578" i="17" s="1"/>
  <c r="CF475" i="2"/>
  <c r="AT475" i="2"/>
  <c r="AW475" i="2"/>
  <c r="G475" i="7" s="1"/>
  <c r="CF478" i="2"/>
  <c r="AT478" i="2"/>
  <c r="AW478" i="2"/>
  <c r="G478" i="7" s="1"/>
  <c r="W478" i="7"/>
  <c r="J581" i="17" s="1"/>
  <c r="V462" i="7"/>
  <c r="P462" i="6" s="1"/>
  <c r="AV462" i="2" s="1"/>
  <c r="T462" i="7" s="1"/>
  <c r="U462" i="7"/>
  <c r="W476" i="7"/>
  <c r="J579" i="17" s="1"/>
  <c r="AW476" i="2"/>
  <c r="G476" i="7" s="1"/>
  <c r="CF476" i="2"/>
  <c r="AT476" i="2"/>
  <c r="CT457" i="2" l="1"/>
  <c r="CL457" i="2"/>
  <c r="CV457" i="2"/>
  <c r="CP457" i="2"/>
  <c r="CZ457" i="2"/>
  <c r="CL460" i="2"/>
  <c r="CX456" i="2"/>
  <c r="CT456" i="2"/>
  <c r="CN456" i="2"/>
  <c r="CP456" i="2"/>
  <c r="CZ456" i="2"/>
  <c r="CV456" i="2"/>
  <c r="CL456" i="2"/>
  <c r="CR456" i="2"/>
  <c r="CW458" i="2"/>
  <c r="CK458" i="2"/>
  <c r="CM458" i="2"/>
  <c r="CY458" i="2"/>
  <c r="CU458" i="2"/>
  <c r="CO458" i="2"/>
  <c r="DS470" i="2"/>
  <c r="CA470" i="2" s="1"/>
  <c r="P470" i="7" s="1"/>
  <c r="DR470" i="2"/>
  <c r="AY470" i="2"/>
  <c r="H470" i="7" s="1"/>
  <c r="CG470" i="2"/>
  <c r="AS470" i="2"/>
  <c r="X470" i="7"/>
  <c r="K573" i="17" s="1"/>
  <c r="CX458" i="2"/>
  <c r="CZ458" i="2"/>
  <c r="CP458" i="2"/>
  <c r="CL458" i="2"/>
  <c r="CV458" i="2"/>
  <c r="CN458" i="2"/>
  <c r="CT458" i="2"/>
  <c r="CR458" i="2"/>
  <c r="DS468" i="2"/>
  <c r="CA468" i="2" s="1"/>
  <c r="P468" i="7" s="1"/>
  <c r="DR468" i="2"/>
  <c r="CR459" i="2"/>
  <c r="CN459" i="2"/>
  <c r="CZ459" i="2"/>
  <c r="CP459" i="2"/>
  <c r="CV459" i="2"/>
  <c r="CT459" i="2"/>
  <c r="CL459" i="2"/>
  <c r="CX459" i="2"/>
  <c r="CG468" i="2"/>
  <c r="X468" i="7"/>
  <c r="K571" i="17" s="1"/>
  <c r="AY468" i="2"/>
  <c r="H468" i="7" s="1"/>
  <c r="AS468" i="2"/>
  <c r="CW459" i="2"/>
  <c r="CO459" i="2"/>
  <c r="CQ459" i="2"/>
  <c r="CM459" i="2"/>
  <c r="CK459" i="2"/>
  <c r="CY459" i="2"/>
  <c r="CS459" i="2"/>
  <c r="CU459" i="2"/>
  <c r="DR472" i="2"/>
  <c r="DS472" i="2"/>
  <c r="CA472" i="2" s="1"/>
  <c r="P472" i="7" s="1"/>
  <c r="CG472" i="2"/>
  <c r="AY472" i="2"/>
  <c r="H472" i="7" s="1"/>
  <c r="X472" i="7"/>
  <c r="K575" i="17" s="1"/>
  <c r="AS472" i="2"/>
  <c r="CQ457" i="2"/>
  <c r="CW457" i="2"/>
  <c r="CS457" i="2"/>
  <c r="CM457" i="2"/>
  <c r="CY457" i="2"/>
  <c r="CU457" i="2"/>
  <c r="CK457" i="2"/>
  <c r="CO457" i="2"/>
  <c r="DS469" i="2"/>
  <c r="CA469" i="2" s="1"/>
  <c r="P469" i="7" s="1"/>
  <c r="DR469" i="2"/>
  <c r="CN457" i="2"/>
  <c r="CX457" i="2"/>
  <c r="CG469" i="2"/>
  <c r="X469" i="7"/>
  <c r="K572" i="17" s="1"/>
  <c r="AY469" i="2"/>
  <c r="H469" i="7" s="1"/>
  <c r="AS469" i="2"/>
  <c r="CZ460" i="2"/>
  <c r="CT460" i="2"/>
  <c r="CX460" i="2"/>
  <c r="CR460" i="2"/>
  <c r="CN460" i="2"/>
  <c r="AS471" i="2"/>
  <c r="CG471" i="2"/>
  <c r="X471" i="7"/>
  <c r="K574" i="17" s="1"/>
  <c r="AY471" i="2"/>
  <c r="H471" i="7" s="1"/>
  <c r="CM456" i="2"/>
  <c r="CO456" i="2"/>
  <c r="CK456" i="2"/>
  <c r="CW456" i="2"/>
  <c r="CQ456" i="2"/>
  <c r="CU456" i="2"/>
  <c r="CY456" i="2"/>
  <c r="CS456" i="2"/>
  <c r="DR471" i="2"/>
  <c r="DS471" i="2"/>
  <c r="CA471" i="2" s="1"/>
  <c r="P471" i="7" s="1"/>
  <c r="CM460" i="2"/>
  <c r="CK460" i="2"/>
  <c r="CY460" i="2"/>
  <c r="CU460" i="2"/>
  <c r="CO460" i="2"/>
  <c r="CS458" i="2"/>
  <c r="CT461" i="2"/>
  <c r="AY479" i="2"/>
  <c r="H479" i="7" s="1"/>
  <c r="X479" i="7"/>
  <c r="K582" i="17" s="1"/>
  <c r="CG479" i="2"/>
  <c r="AS479" i="2"/>
  <c r="CP461" i="2"/>
  <c r="CX462" i="2"/>
  <c r="CT462" i="2"/>
  <c r="CP462" i="2"/>
  <c r="CL462" i="2"/>
  <c r="CQ462" i="2"/>
  <c r="CY462" i="2"/>
  <c r="CW461" i="2"/>
  <c r="CZ461" i="2"/>
  <c r="CV461" i="2"/>
  <c r="CQ461" i="2"/>
  <c r="CW462" i="2"/>
  <c r="CO461" i="2"/>
  <c r="CG476" i="2"/>
  <c r="AS476" i="2"/>
  <c r="AY476" i="2"/>
  <c r="H476" i="7" s="1"/>
  <c r="X476" i="7"/>
  <c r="K579" i="17" s="1"/>
  <c r="X473" i="7"/>
  <c r="K576" i="17" s="1"/>
  <c r="AY473" i="2"/>
  <c r="H473" i="7" s="1"/>
  <c r="CG473" i="2"/>
  <c r="AS473" i="2"/>
  <c r="CO465" i="2"/>
  <c r="CK465" i="2"/>
  <c r="CY465" i="2"/>
  <c r="CW465" i="2"/>
  <c r="CU465" i="2"/>
  <c r="CQ465" i="2"/>
  <c r="CS465" i="2"/>
  <c r="CM465" i="2"/>
  <c r="CU461" i="2"/>
  <c r="DS476" i="2"/>
  <c r="CA476" i="2" s="1"/>
  <c r="P476" i="7" s="1"/>
  <c r="DR476" i="2"/>
  <c r="I564" i="17"/>
  <c r="P461" i="6"/>
  <c r="AV461" i="2" s="1"/>
  <c r="T461" i="7" s="1"/>
  <c r="DS473" i="2"/>
  <c r="CA473" i="2" s="1"/>
  <c r="P473" i="7" s="1"/>
  <c r="DR473" i="2"/>
  <c r="CL465" i="2"/>
  <c r="CP465" i="2"/>
  <c r="CX465" i="2"/>
  <c r="CR465" i="2"/>
  <c r="CN465" i="2"/>
  <c r="CV465" i="2"/>
  <c r="CT465" i="2"/>
  <c r="CZ465" i="2"/>
  <c r="CY467" i="2"/>
  <c r="CO467" i="2"/>
  <c r="CU467" i="2"/>
  <c r="CK467" i="2"/>
  <c r="CS467" i="2"/>
  <c r="CQ467" i="2"/>
  <c r="CW467" i="2"/>
  <c r="CM467" i="2"/>
  <c r="CM461" i="2"/>
  <c r="CL467" i="2"/>
  <c r="CZ467" i="2"/>
  <c r="CT467" i="2"/>
  <c r="CV467" i="2"/>
  <c r="CP467" i="2"/>
  <c r="CR467" i="2"/>
  <c r="CX467" i="2"/>
  <c r="CR463" i="2"/>
  <c r="CT463" i="2"/>
  <c r="CL463" i="2"/>
  <c r="CN463" i="2"/>
  <c r="CV463" i="2"/>
  <c r="CP463" i="2"/>
  <c r="CZ463" i="2"/>
  <c r="CX463" i="2"/>
  <c r="DS474" i="2"/>
  <c r="CA474" i="2" s="1"/>
  <c r="P474" i="7" s="1"/>
  <c r="DR474" i="2"/>
  <c r="CN462" i="2"/>
  <c r="CS463" i="2"/>
  <c r="CK463" i="2"/>
  <c r="CO463" i="2"/>
  <c r="CQ463" i="2"/>
  <c r="CY463" i="2"/>
  <c r="CU463" i="2"/>
  <c r="CW463" i="2"/>
  <c r="CM463" i="2"/>
  <c r="CS462" i="2"/>
  <c r="X474" i="7"/>
  <c r="K577" i="17" s="1"/>
  <c r="AY474" i="2"/>
  <c r="H474" i="7" s="1"/>
  <c r="AS474" i="2"/>
  <c r="CG474" i="2"/>
  <c r="CU462" i="2"/>
  <c r="CN467" i="2"/>
  <c r="CK462" i="2"/>
  <c r="CR462" i="2"/>
  <c r="AS478" i="2"/>
  <c r="AY478" i="2"/>
  <c r="H478" i="7" s="1"/>
  <c r="X478" i="7"/>
  <c r="K581" i="17" s="1"/>
  <c r="CG478" i="2"/>
  <c r="CZ462" i="2"/>
  <c r="DR478" i="2"/>
  <c r="DS478" i="2"/>
  <c r="CA478" i="2" s="1"/>
  <c r="P478" i="7" s="1"/>
  <c r="CR464" i="2"/>
  <c r="CZ464" i="2"/>
  <c r="CL464" i="2"/>
  <c r="CT464" i="2"/>
  <c r="CX464" i="2"/>
  <c r="CP464" i="2"/>
  <c r="CV464" i="2"/>
  <c r="CN464" i="2"/>
  <c r="CO462" i="2"/>
  <c r="X477" i="7"/>
  <c r="K580" i="17" s="1"/>
  <c r="AS477" i="2"/>
  <c r="CG477" i="2"/>
  <c r="AY477" i="2"/>
  <c r="H477" i="7" s="1"/>
  <c r="CL461" i="2"/>
  <c r="CM462" i="2"/>
  <c r="AY475" i="2"/>
  <c r="H475" i="7" s="1"/>
  <c r="X475" i="7"/>
  <c r="K578" i="17" s="1"/>
  <c r="AS475" i="2"/>
  <c r="CG475" i="2"/>
  <c r="CK464" i="2"/>
  <c r="CQ464" i="2"/>
  <c r="CY464" i="2"/>
  <c r="CO464" i="2"/>
  <c r="CM464" i="2"/>
  <c r="CU464" i="2"/>
  <c r="CW464" i="2"/>
  <c r="CS464" i="2"/>
  <c r="CR461" i="2"/>
  <c r="CZ466" i="2"/>
  <c r="CT466" i="2"/>
  <c r="CX466" i="2"/>
  <c r="CV466" i="2"/>
  <c r="CP466" i="2"/>
  <c r="CN466" i="2"/>
  <c r="CR466" i="2"/>
  <c r="CL466" i="2"/>
  <c r="DS475" i="2"/>
  <c r="CA475" i="2" s="1"/>
  <c r="P475" i="7" s="1"/>
  <c r="DR475" i="2"/>
  <c r="DR477" i="2"/>
  <c r="DS477" i="2"/>
  <c r="CA477" i="2" s="1"/>
  <c r="P477" i="7" s="1"/>
  <c r="CN461" i="2"/>
  <c r="CS461" i="2"/>
  <c r="DS479" i="2"/>
  <c r="CA479" i="2" s="1"/>
  <c r="P479" i="7" s="1"/>
  <c r="DR479" i="2"/>
  <c r="CY461" i="2"/>
  <c r="CY466" i="2"/>
  <c r="CO466" i="2"/>
  <c r="CU466" i="2"/>
  <c r="CW466" i="2"/>
  <c r="CK466" i="2"/>
  <c r="CM466" i="2"/>
  <c r="CS466" i="2"/>
  <c r="CQ466" i="2"/>
  <c r="O471" i="7" l="1"/>
  <c r="F574" i="17" s="1"/>
  <c r="DT471" i="2"/>
  <c r="CB471" i="2" s="1"/>
  <c r="DQ471" i="2"/>
  <c r="DT468" i="2"/>
  <c r="CB468" i="2" s="1"/>
  <c r="O468" i="7"/>
  <c r="F571" i="17" s="1"/>
  <c r="DQ468" i="2"/>
  <c r="BQ470" i="2"/>
  <c r="BW470" i="2" s="1"/>
  <c r="AX470" i="2"/>
  <c r="G470" i="27" s="1"/>
  <c r="BO470" i="2"/>
  <c r="BU470" i="2" s="1"/>
  <c r="BP470" i="2"/>
  <c r="BV470" i="2" s="1"/>
  <c r="H470" i="27"/>
  <c r="L470" i="27" s="1"/>
  <c r="M470" i="27" s="1"/>
  <c r="BQ471" i="2"/>
  <c r="BW471" i="2" s="1"/>
  <c r="AX471" i="2"/>
  <c r="G471" i="27" s="1"/>
  <c r="BO471" i="2"/>
  <c r="BU471" i="2" s="1"/>
  <c r="H471" i="27"/>
  <c r="L471" i="27" s="1"/>
  <c r="M471" i="27" s="1"/>
  <c r="BP471" i="2"/>
  <c r="BV471" i="2" s="1"/>
  <c r="DQ470" i="2"/>
  <c r="DT470" i="2"/>
  <c r="CB470" i="2" s="1"/>
  <c r="BQ472" i="2"/>
  <c r="BW472" i="2" s="1"/>
  <c r="BP472" i="2"/>
  <c r="BV472" i="2" s="1"/>
  <c r="BO472" i="2"/>
  <c r="BU472" i="2" s="1"/>
  <c r="H472" i="27"/>
  <c r="L472" i="27" s="1"/>
  <c r="M472" i="27" s="1"/>
  <c r="AX472" i="2"/>
  <c r="G472" i="27" s="1"/>
  <c r="O472" i="7"/>
  <c r="F575" i="17" s="1"/>
  <c r="DQ472" i="2"/>
  <c r="DT472" i="2"/>
  <c r="CB472" i="2" s="1"/>
  <c r="BQ469" i="2"/>
  <c r="BW469" i="2" s="1"/>
  <c r="H469" i="27"/>
  <c r="L469" i="27" s="1"/>
  <c r="M469" i="27" s="1"/>
  <c r="AX469" i="2"/>
  <c r="G469" i="27" s="1"/>
  <c r="BO469" i="2"/>
  <c r="BU469" i="2" s="1"/>
  <c r="BP469" i="2"/>
  <c r="BV469" i="2" s="1"/>
  <c r="DO481" i="2" s="1"/>
  <c r="DN481" i="2" s="1"/>
  <c r="DU481" i="2" s="1"/>
  <c r="CH481" i="2" s="1"/>
  <c r="AR481" i="2" s="1"/>
  <c r="DQ469" i="2"/>
  <c r="DT469" i="2"/>
  <c r="CB469" i="2" s="1"/>
  <c r="O469" i="7"/>
  <c r="F572" i="17" s="1"/>
  <c r="O470" i="7"/>
  <c r="F573" i="17" s="1"/>
  <c r="AX468" i="2"/>
  <c r="G468" i="27" s="1"/>
  <c r="BP468" i="2"/>
  <c r="BV468" i="2" s="1"/>
  <c r="BQ468" i="2"/>
  <c r="BW468" i="2" s="1"/>
  <c r="H468" i="27"/>
  <c r="L468" i="27" s="1"/>
  <c r="M468" i="27" s="1"/>
  <c r="BO468" i="2"/>
  <c r="BU468" i="2" s="1"/>
  <c r="O475" i="7"/>
  <c r="F578" i="17" s="1"/>
  <c r="DQ475" i="2"/>
  <c r="DT475" i="2"/>
  <c r="CB475" i="2" s="1"/>
  <c r="BQ476" i="2"/>
  <c r="BW476" i="2" s="1"/>
  <c r="BO476" i="2"/>
  <c r="BU476" i="2" s="1"/>
  <c r="H476" i="27"/>
  <c r="L476" i="27" s="1"/>
  <c r="M476" i="27" s="1"/>
  <c r="BP476" i="2"/>
  <c r="BV476" i="2" s="1"/>
  <c r="AX476" i="2"/>
  <c r="G476" i="27" s="1"/>
  <c r="BP475" i="2"/>
  <c r="BV475" i="2" s="1"/>
  <c r="AX475" i="2"/>
  <c r="G475" i="27" s="1"/>
  <c r="H475" i="27"/>
  <c r="L475" i="27" s="1"/>
  <c r="M475" i="27" s="1"/>
  <c r="BO475" i="2"/>
  <c r="BU475" i="2" s="1"/>
  <c r="BQ475" i="2"/>
  <c r="BW475" i="2" s="1"/>
  <c r="DT476" i="2"/>
  <c r="CB476" i="2" s="1"/>
  <c r="DQ476" i="2"/>
  <c r="O478" i="7"/>
  <c r="F581" i="17" s="1"/>
  <c r="DQ478" i="2"/>
  <c r="DT478" i="2"/>
  <c r="CB478" i="2" s="1"/>
  <c r="CD478" i="2" s="1"/>
  <c r="CJ478" i="2" s="1"/>
  <c r="O476" i="7"/>
  <c r="F579" i="17" s="1"/>
  <c r="BQ478" i="2"/>
  <c r="BW478" i="2" s="1"/>
  <c r="H478" i="27"/>
  <c r="L478" i="27" s="1"/>
  <c r="M478" i="27" s="1"/>
  <c r="BP478" i="2"/>
  <c r="BV478" i="2" s="1"/>
  <c r="AX478" i="2"/>
  <c r="G478" i="27" s="1"/>
  <c r="BO478" i="2"/>
  <c r="BU478" i="2" s="1"/>
  <c r="DT477" i="2"/>
  <c r="CB477" i="2" s="1"/>
  <c r="DQ477" i="2"/>
  <c r="BO477" i="2"/>
  <c r="BU477" i="2" s="1"/>
  <c r="AX477" i="2"/>
  <c r="G477" i="27" s="1"/>
  <c r="BQ477" i="2"/>
  <c r="BW477" i="2" s="1"/>
  <c r="H477" i="27"/>
  <c r="L477" i="27" s="1"/>
  <c r="M477" i="27" s="1"/>
  <c r="BP477" i="2"/>
  <c r="BV477" i="2" s="1"/>
  <c r="O474" i="7"/>
  <c r="F577" i="17" s="1"/>
  <c r="DQ474" i="2"/>
  <c r="DT474" i="2"/>
  <c r="CB474" i="2" s="1"/>
  <c r="BQ474" i="2"/>
  <c r="BW474" i="2" s="1"/>
  <c r="BP474" i="2"/>
  <c r="BV474" i="2" s="1"/>
  <c r="H474" i="27"/>
  <c r="L474" i="27" s="1"/>
  <c r="M474" i="27" s="1"/>
  <c r="BO474" i="2"/>
  <c r="BU474" i="2" s="1"/>
  <c r="AX474" i="2"/>
  <c r="G474" i="27" s="1"/>
  <c r="DL477" i="2"/>
  <c r="DM477" i="2" s="1"/>
  <c r="BO473" i="2"/>
  <c r="BU473" i="2" s="1"/>
  <c r="BQ473" i="2"/>
  <c r="BW473" i="2" s="1"/>
  <c r="BP473" i="2"/>
  <c r="BV473" i="2" s="1"/>
  <c r="H473" i="27"/>
  <c r="L473" i="27" s="1"/>
  <c r="M473" i="27" s="1"/>
  <c r="AX473" i="2"/>
  <c r="G473" i="27" s="1"/>
  <c r="O473" i="7"/>
  <c r="F576" i="17" s="1"/>
  <c r="DT473" i="2"/>
  <c r="CB473" i="2" s="1"/>
  <c r="DQ473" i="2"/>
  <c r="BQ479" i="2"/>
  <c r="BW479" i="2" s="1"/>
  <c r="H479" i="27"/>
  <c r="L479" i="27" s="1"/>
  <c r="M479" i="27" s="1"/>
  <c r="O479" i="6" s="1"/>
  <c r="BO479" i="2"/>
  <c r="BU479" i="2" s="1"/>
  <c r="AX479" i="2"/>
  <c r="G479" i="27" s="1"/>
  <c r="BP479" i="2"/>
  <c r="BV479" i="2" s="1"/>
  <c r="O479" i="7"/>
  <c r="F582" i="17" s="1"/>
  <c r="DT479" i="2"/>
  <c r="CB479" i="2" s="1"/>
  <c r="DQ479" i="2"/>
  <c r="CC473" i="2"/>
  <c r="S473" i="7" s="1"/>
  <c r="I576" i="17" s="1"/>
  <c r="O477" i="7"/>
  <c r="F580" i="17" s="1"/>
  <c r="CC470" i="2" l="1"/>
  <c r="S470" i="7" s="1"/>
  <c r="I573" i="17" s="1"/>
  <c r="CD470" i="2"/>
  <c r="Q470" i="7"/>
  <c r="G573" i="17" s="1"/>
  <c r="DL470" i="2"/>
  <c r="DM470" i="2" s="1"/>
  <c r="O470" i="6"/>
  <c r="DO482" i="2"/>
  <c r="DN482" i="2" s="1"/>
  <c r="DU482" i="2" s="1"/>
  <c r="CH482" i="2" s="1"/>
  <c r="AR482" i="2" s="1"/>
  <c r="DO483" i="2"/>
  <c r="DN483" i="2" s="1"/>
  <c r="DU483" i="2" s="1"/>
  <c r="CH483" i="2" s="1"/>
  <c r="AR483" i="2" s="1"/>
  <c r="DO480" i="2"/>
  <c r="DN480" i="2" s="1"/>
  <c r="DU480" i="2" s="1"/>
  <c r="CH480" i="2" s="1"/>
  <c r="AR480" i="2" s="1"/>
  <c r="DO484" i="2"/>
  <c r="DN484" i="2" s="1"/>
  <c r="DU484" i="2" s="1"/>
  <c r="CH484" i="2" s="1"/>
  <c r="AR484" i="2" s="1"/>
  <c r="DL469" i="2"/>
  <c r="DM469" i="2" s="1"/>
  <c r="Q469" i="7"/>
  <c r="G572" i="17" s="1"/>
  <c r="CD469" i="2"/>
  <c r="CC469" i="2"/>
  <c r="O469" i="6"/>
  <c r="AW481" i="2"/>
  <c r="G481" i="7" s="1"/>
  <c r="W481" i="7"/>
  <c r="J584" i="17" s="1"/>
  <c r="AT481" i="2"/>
  <c r="CF481" i="2"/>
  <c r="CD472" i="2"/>
  <c r="Q472" i="7"/>
  <c r="G575" i="17" s="1"/>
  <c r="O472" i="6"/>
  <c r="CC472" i="2"/>
  <c r="S472" i="7" s="1"/>
  <c r="I575" i="17" s="1"/>
  <c r="DL472" i="2"/>
  <c r="DM472" i="2" s="1"/>
  <c r="Q468" i="7"/>
  <c r="G571" i="17" s="1"/>
  <c r="CC468" i="2"/>
  <c r="DL468" i="2"/>
  <c r="DM468" i="2" s="1"/>
  <c r="CD468" i="2"/>
  <c r="O468" i="6"/>
  <c r="DL471" i="2"/>
  <c r="DM471" i="2" s="1"/>
  <c r="O471" i="6"/>
  <c r="CC471" i="2"/>
  <c r="S471" i="7" s="1"/>
  <c r="Q471" i="7"/>
  <c r="G574" i="17" s="1"/>
  <c r="CD471" i="2"/>
  <c r="Q478" i="7"/>
  <c r="G581" i="17" s="1"/>
  <c r="CC478" i="2"/>
  <c r="S478" i="7" s="1"/>
  <c r="I581" i="17" s="1"/>
  <c r="O478" i="6"/>
  <c r="DL478" i="2"/>
  <c r="DM478" i="2" s="1"/>
  <c r="CD479" i="2"/>
  <c r="CC479" i="2"/>
  <c r="S479" i="7" s="1"/>
  <c r="I582" i="17" s="1"/>
  <c r="Q479" i="7"/>
  <c r="G582" i="17" s="1"/>
  <c r="DL479" i="2"/>
  <c r="DM479" i="2" s="1"/>
  <c r="CD474" i="2"/>
  <c r="O474" i="6"/>
  <c r="Q474" i="7"/>
  <c r="G577" i="17" s="1"/>
  <c r="DL474" i="2"/>
  <c r="DM474" i="2" s="1"/>
  <c r="CC474" i="2"/>
  <c r="Q476" i="7"/>
  <c r="G579" i="17" s="1"/>
  <c r="CD476" i="2"/>
  <c r="O476" i="6"/>
  <c r="CC476" i="2"/>
  <c r="S476" i="7" s="1"/>
  <c r="I579" i="17" s="1"/>
  <c r="DL476" i="2"/>
  <c r="DM476" i="2" s="1"/>
  <c r="U479" i="7"/>
  <c r="V479" i="7"/>
  <c r="R478" i="7"/>
  <c r="H581" i="17" s="1"/>
  <c r="Q478" i="6"/>
  <c r="CI478" i="2"/>
  <c r="DL473" i="2"/>
  <c r="DM473" i="2" s="1"/>
  <c r="CD473" i="2"/>
  <c r="O473" i="6"/>
  <c r="Q473" i="7"/>
  <c r="G576" i="17" s="1"/>
  <c r="O477" i="6"/>
  <c r="CC477" i="2"/>
  <c r="S477" i="7" s="1"/>
  <c r="I580" i="17" s="1"/>
  <c r="Q477" i="7"/>
  <c r="G580" i="17" s="1"/>
  <c r="CD477" i="2"/>
  <c r="DO486" i="2"/>
  <c r="DN486" i="2" s="1"/>
  <c r="DU486" i="2" s="1"/>
  <c r="CH486" i="2" s="1"/>
  <c r="AR486" i="2" s="1"/>
  <c r="DO485" i="2"/>
  <c r="DN485" i="2" s="1"/>
  <c r="DU485" i="2" s="1"/>
  <c r="CH485" i="2" s="1"/>
  <c r="AR485" i="2" s="1"/>
  <c r="DO491" i="2"/>
  <c r="DN491" i="2" s="1"/>
  <c r="DU491" i="2" s="1"/>
  <c r="CH491" i="2" s="1"/>
  <c r="AR491" i="2" s="1"/>
  <c r="DO487" i="2"/>
  <c r="DN487" i="2" s="1"/>
  <c r="DU487" i="2" s="1"/>
  <c r="CH487" i="2" s="1"/>
  <c r="AR487" i="2" s="1"/>
  <c r="DO490" i="2"/>
  <c r="DN490" i="2" s="1"/>
  <c r="DU490" i="2" s="1"/>
  <c r="CH490" i="2" s="1"/>
  <c r="AR490" i="2" s="1"/>
  <c r="DO489" i="2"/>
  <c r="DN489" i="2" s="1"/>
  <c r="DU489" i="2" s="1"/>
  <c r="CH489" i="2" s="1"/>
  <c r="AR489" i="2" s="1"/>
  <c r="DO488" i="2"/>
  <c r="DN488" i="2" s="1"/>
  <c r="DU488" i="2" s="1"/>
  <c r="CH488" i="2" s="1"/>
  <c r="AR488" i="2" s="1"/>
  <c r="O475" i="6"/>
  <c r="Q475" i="7"/>
  <c r="G578" i="17" s="1"/>
  <c r="CD475" i="2"/>
  <c r="DL475" i="2"/>
  <c r="DM475" i="2" s="1"/>
  <c r="CC475" i="2"/>
  <c r="S475" i="7" s="1"/>
  <c r="I578" i="17" s="1"/>
  <c r="CR478" i="2" l="1"/>
  <c r="CM478" i="2"/>
  <c r="CQ478" i="2"/>
  <c r="CS478" i="2"/>
  <c r="CY478" i="2"/>
  <c r="CO478" i="2"/>
  <c r="CN478" i="2"/>
  <c r="CP478" i="2"/>
  <c r="CU478" i="2"/>
  <c r="CV478" i="2"/>
  <c r="CK478" i="2"/>
  <c r="CL478" i="2"/>
  <c r="CI472" i="2"/>
  <c r="CJ472" i="2"/>
  <c r="R472" i="7"/>
  <c r="H575" i="17" s="1"/>
  <c r="Q472" i="6"/>
  <c r="DS481" i="2"/>
  <c r="CA481" i="2" s="1"/>
  <c r="P481" i="7" s="1"/>
  <c r="DR481" i="2"/>
  <c r="AS481" i="2"/>
  <c r="X481" i="7"/>
  <c r="K584" i="17" s="1"/>
  <c r="CG481" i="2"/>
  <c r="AY481" i="2"/>
  <c r="H481" i="7" s="1"/>
  <c r="U469" i="7"/>
  <c r="V469" i="7"/>
  <c r="CI471" i="2"/>
  <c r="R471" i="7"/>
  <c r="H574" i="17" s="1"/>
  <c r="CJ471" i="2"/>
  <c r="Q471" i="6"/>
  <c r="S469" i="7"/>
  <c r="I572" i="17" s="1"/>
  <c r="R469" i="7"/>
  <c r="H572" i="17" s="1"/>
  <c r="Q469" i="6"/>
  <c r="CJ469" i="2"/>
  <c r="CI469" i="2"/>
  <c r="CK469" i="2" s="1"/>
  <c r="I574" i="17"/>
  <c r="V471" i="7"/>
  <c r="P471" i="6" s="1"/>
  <c r="AV471" i="2" s="1"/>
  <c r="T471" i="7" s="1"/>
  <c r="U471" i="7"/>
  <c r="AT484" i="2"/>
  <c r="CF484" i="2"/>
  <c r="W484" i="7"/>
  <c r="J587" i="17" s="1"/>
  <c r="AW484" i="2"/>
  <c r="G484" i="7" s="1"/>
  <c r="AT480" i="2"/>
  <c r="CF480" i="2"/>
  <c r="W480" i="7"/>
  <c r="J583" i="17" s="1"/>
  <c r="AW480" i="2"/>
  <c r="G480" i="7" s="1"/>
  <c r="CF483" i="2"/>
  <c r="W483" i="7"/>
  <c r="J586" i="17" s="1"/>
  <c r="AT483" i="2"/>
  <c r="AW483" i="2"/>
  <c r="G483" i="7" s="1"/>
  <c r="AT482" i="2"/>
  <c r="W482" i="7"/>
  <c r="J585" i="17" s="1"/>
  <c r="AW482" i="2"/>
  <c r="G482" i="7" s="1"/>
  <c r="CF482" i="2"/>
  <c r="S468" i="7"/>
  <c r="I571" i="17" s="1"/>
  <c r="V470" i="7"/>
  <c r="P470" i="6" s="1"/>
  <c r="AV470" i="2" s="1"/>
  <c r="T470" i="7" s="1"/>
  <c r="U470" i="7"/>
  <c r="U468" i="7"/>
  <c r="V468" i="7"/>
  <c r="P468" i="6" s="1"/>
  <c r="AV468" i="2" s="1"/>
  <c r="T468" i="7" s="1"/>
  <c r="Q468" i="6"/>
  <c r="R468" i="7"/>
  <c r="H571" i="17" s="1"/>
  <c r="CI468" i="2"/>
  <c r="CJ468" i="2"/>
  <c r="CX478" i="2"/>
  <c r="CT478" i="2"/>
  <c r="Q470" i="6"/>
  <c r="R470" i="7"/>
  <c r="H573" i="17" s="1"/>
  <c r="CJ470" i="2"/>
  <c r="CI470" i="2"/>
  <c r="CZ478" i="2"/>
  <c r="V472" i="7"/>
  <c r="P472" i="6" s="1"/>
  <c r="AV472" i="2" s="1"/>
  <c r="T472" i="7" s="1"/>
  <c r="U472" i="7"/>
  <c r="CW478" i="2"/>
  <c r="P479" i="6"/>
  <c r="AV479" i="2" s="1"/>
  <c r="T479" i="7" s="1"/>
  <c r="U475" i="7"/>
  <c r="V475" i="7"/>
  <c r="P475" i="6" s="1"/>
  <c r="AV475" i="2" s="1"/>
  <c r="T475" i="7" s="1"/>
  <c r="W488" i="7"/>
  <c r="J591" i="17" s="1"/>
  <c r="AW488" i="2"/>
  <c r="G488" i="7" s="1"/>
  <c r="AT488" i="2"/>
  <c r="CF488" i="2"/>
  <c r="AT489" i="2"/>
  <c r="W489" i="7"/>
  <c r="J592" i="17" s="1"/>
  <c r="CF489" i="2"/>
  <c r="AW489" i="2"/>
  <c r="G489" i="7" s="1"/>
  <c r="AW490" i="2"/>
  <c r="G490" i="7" s="1"/>
  <c r="AT490" i="2"/>
  <c r="CF490" i="2"/>
  <c r="W490" i="7"/>
  <c r="J593" i="17" s="1"/>
  <c r="U476" i="7"/>
  <c r="V476" i="7"/>
  <c r="P476" i="6" s="1"/>
  <c r="AV476" i="2" s="1"/>
  <c r="T476" i="7" s="1"/>
  <c r="AT487" i="2"/>
  <c r="AW487" i="2"/>
  <c r="G487" i="7" s="1"/>
  <c r="CF487" i="2"/>
  <c r="W487" i="7"/>
  <c r="J590" i="17" s="1"/>
  <c r="CI476" i="2"/>
  <c r="CS476" i="2" s="1"/>
  <c r="CJ476" i="2"/>
  <c r="CN476" i="2" s="1"/>
  <c r="R476" i="7"/>
  <c r="H579" i="17" s="1"/>
  <c r="Q476" i="6"/>
  <c r="W491" i="7"/>
  <c r="J594" i="17" s="1"/>
  <c r="AT491" i="2"/>
  <c r="AW491" i="2"/>
  <c r="G491" i="7" s="1"/>
  <c r="CF491" i="2"/>
  <c r="AT485" i="2"/>
  <c r="W485" i="7"/>
  <c r="J588" i="17" s="1"/>
  <c r="CF485" i="2"/>
  <c r="AW485" i="2"/>
  <c r="G485" i="7" s="1"/>
  <c r="S474" i="7"/>
  <c r="AT486" i="2"/>
  <c r="AW486" i="2"/>
  <c r="G486" i="7" s="1"/>
  <c r="W486" i="7"/>
  <c r="J589" i="17" s="1"/>
  <c r="CF486" i="2"/>
  <c r="Q477" i="6"/>
  <c r="CJ477" i="2"/>
  <c r="CN477" i="2" s="1"/>
  <c r="R477" i="7"/>
  <c r="H580" i="17" s="1"/>
  <c r="CI477" i="2"/>
  <c r="V474" i="7"/>
  <c r="U474" i="7"/>
  <c r="CU476" i="2"/>
  <c r="CJ474" i="2"/>
  <c r="R474" i="7"/>
  <c r="H577" i="17" s="1"/>
  <c r="Q474" i="6"/>
  <c r="CI474" i="2"/>
  <c r="CO474" i="2" s="1"/>
  <c r="V477" i="7"/>
  <c r="P477" i="6" s="1"/>
  <c r="AV477" i="2" s="1"/>
  <c r="T477" i="7" s="1"/>
  <c r="U477" i="7"/>
  <c r="U473" i="7"/>
  <c r="V473" i="7"/>
  <c r="P473" i="6" s="1"/>
  <c r="AV473" i="2" s="1"/>
  <c r="T473" i="7" s="1"/>
  <c r="CJ473" i="2"/>
  <c r="R473" i="7"/>
  <c r="H576" i="17" s="1"/>
  <c r="Q473" i="6"/>
  <c r="CI473" i="2"/>
  <c r="CJ479" i="2"/>
  <c r="R479" i="7"/>
  <c r="H582" i="17" s="1"/>
  <c r="Q479" i="6"/>
  <c r="CI479" i="2"/>
  <c r="U478" i="7"/>
  <c r="V478" i="7"/>
  <c r="P478" i="6" s="1"/>
  <c r="AV478" i="2" s="1"/>
  <c r="T478" i="7" s="1"/>
  <c r="CJ475" i="2"/>
  <c r="Q475" i="6"/>
  <c r="R475" i="7"/>
  <c r="H578" i="17" s="1"/>
  <c r="CI475" i="2"/>
  <c r="CW476" i="2" l="1"/>
  <c r="CK476" i="2"/>
  <c r="CV476" i="2"/>
  <c r="CU469" i="2"/>
  <c r="CP468" i="2"/>
  <c r="CT468" i="2"/>
  <c r="CN468" i="2"/>
  <c r="CR468" i="2"/>
  <c r="CZ468" i="2"/>
  <c r="CL468" i="2"/>
  <c r="DS480" i="2"/>
  <c r="CA480" i="2" s="1"/>
  <c r="P480" i="7" s="1"/>
  <c r="DR480" i="2"/>
  <c r="CQ468" i="2"/>
  <c r="CW468" i="2"/>
  <c r="CM468" i="2"/>
  <c r="CO468" i="2"/>
  <c r="CU468" i="2"/>
  <c r="CY468" i="2"/>
  <c r="CK468" i="2"/>
  <c r="CS468" i="2"/>
  <c r="AS480" i="2"/>
  <c r="CG480" i="2"/>
  <c r="AY480" i="2"/>
  <c r="H480" i="7" s="1"/>
  <c r="X480" i="7"/>
  <c r="K583" i="17" s="1"/>
  <c r="DR484" i="2"/>
  <c r="DS484" i="2"/>
  <c r="CA484" i="2" s="1"/>
  <c r="P484" i="7" s="1"/>
  <c r="CT471" i="2"/>
  <c r="CN471" i="2"/>
  <c r="CR471" i="2"/>
  <c r="CZ471" i="2"/>
  <c r="CV471" i="2"/>
  <c r="CP471" i="2"/>
  <c r="CX471" i="2"/>
  <c r="CL471" i="2"/>
  <c r="AY484" i="2"/>
  <c r="H484" i="7" s="1"/>
  <c r="AS484" i="2"/>
  <c r="X484" i="7"/>
  <c r="K587" i="17" s="1"/>
  <c r="CG484" i="2"/>
  <c r="CW471" i="2"/>
  <c r="CO471" i="2"/>
  <c r="CU471" i="2"/>
  <c r="CY471" i="2"/>
  <c r="CM471" i="2"/>
  <c r="CQ471" i="2"/>
  <c r="CK471" i="2"/>
  <c r="CS471" i="2"/>
  <c r="P469" i="6"/>
  <c r="AV469" i="2" s="1"/>
  <c r="T469" i="7" s="1"/>
  <c r="CX468" i="2"/>
  <c r="DR482" i="2"/>
  <c r="DS482" i="2"/>
  <c r="CA482" i="2" s="1"/>
  <c r="P482" i="7" s="1"/>
  <c r="CQ469" i="2"/>
  <c r="CM469" i="2"/>
  <c r="CY469" i="2"/>
  <c r="DQ481" i="2"/>
  <c r="O481" i="7"/>
  <c r="F584" i="17" s="1"/>
  <c r="DT481" i="2"/>
  <c r="CB481" i="2" s="1"/>
  <c r="CZ469" i="2"/>
  <c r="CT469" i="2"/>
  <c r="CX469" i="2"/>
  <c r="CV469" i="2"/>
  <c r="BQ481" i="2"/>
  <c r="BW481" i="2" s="1"/>
  <c r="H481" i="27"/>
  <c r="L481" i="27" s="1"/>
  <c r="M481" i="27" s="1"/>
  <c r="AX481" i="2"/>
  <c r="G481" i="27" s="1"/>
  <c r="BO481" i="2"/>
  <c r="BU481" i="2" s="1"/>
  <c r="BP481" i="2"/>
  <c r="BV481" i="2" s="1"/>
  <c r="CZ477" i="2"/>
  <c r="CK470" i="2"/>
  <c r="CO470" i="2"/>
  <c r="CU470" i="2"/>
  <c r="CY470" i="2"/>
  <c r="CW470" i="2"/>
  <c r="CQ470" i="2"/>
  <c r="CS470" i="2"/>
  <c r="CM470" i="2"/>
  <c r="X482" i="7"/>
  <c r="K585" i="17" s="1"/>
  <c r="CG482" i="2"/>
  <c r="AS482" i="2"/>
  <c r="AY482" i="2"/>
  <c r="H482" i="7" s="1"/>
  <c r="CT470" i="2"/>
  <c r="CN470" i="2"/>
  <c r="CZ470" i="2"/>
  <c r="CV470" i="2"/>
  <c r="CR470" i="2"/>
  <c r="CX470" i="2"/>
  <c r="CP470" i="2"/>
  <c r="CL470" i="2"/>
  <c r="CO469" i="2"/>
  <c r="AS483" i="2"/>
  <c r="CG483" i="2"/>
  <c r="X483" i="7"/>
  <c r="K586" i="17" s="1"/>
  <c r="AY483" i="2"/>
  <c r="H483" i="7" s="1"/>
  <c r="CL469" i="2"/>
  <c r="CP469" i="2"/>
  <c r="CV468" i="2"/>
  <c r="DR483" i="2"/>
  <c r="DS483" i="2"/>
  <c r="CA483" i="2" s="1"/>
  <c r="P483" i="7" s="1"/>
  <c r="CR469" i="2"/>
  <c r="CP472" i="2"/>
  <c r="CV472" i="2"/>
  <c r="CR472" i="2"/>
  <c r="CL472" i="2"/>
  <c r="CN472" i="2"/>
  <c r="CX472" i="2"/>
  <c r="CT472" i="2"/>
  <c r="CZ472" i="2"/>
  <c r="CN469" i="2"/>
  <c r="CO472" i="2"/>
  <c r="CK472" i="2"/>
  <c r="CQ472" i="2"/>
  <c r="CY472" i="2"/>
  <c r="CW472" i="2"/>
  <c r="CU472" i="2"/>
  <c r="CM472" i="2"/>
  <c r="CS472" i="2"/>
  <c r="CW469" i="2"/>
  <c r="CS469" i="2"/>
  <c r="DR486" i="2"/>
  <c r="DS486" i="2"/>
  <c r="CA486" i="2" s="1"/>
  <c r="P486" i="7" s="1"/>
  <c r="DR487" i="2"/>
  <c r="DS487" i="2"/>
  <c r="CA487" i="2" s="1"/>
  <c r="P487" i="7" s="1"/>
  <c r="CK475" i="2"/>
  <c r="CM475" i="2"/>
  <c r="CQ475" i="2"/>
  <c r="CO475" i="2"/>
  <c r="CS475" i="2"/>
  <c r="CY475" i="2"/>
  <c r="CW475" i="2"/>
  <c r="AS487" i="2"/>
  <c r="CG487" i="2"/>
  <c r="X487" i="7"/>
  <c r="K590" i="17" s="1"/>
  <c r="AY487" i="2"/>
  <c r="H487" i="7" s="1"/>
  <c r="CG486" i="2"/>
  <c r="AY486" i="2"/>
  <c r="H486" i="7" s="1"/>
  <c r="AS486" i="2"/>
  <c r="X486" i="7"/>
  <c r="K589" i="17" s="1"/>
  <c r="CZ475" i="2"/>
  <c r="CR475" i="2"/>
  <c r="CL475" i="2"/>
  <c r="CX475" i="2"/>
  <c r="CV475" i="2"/>
  <c r="CN475" i="2"/>
  <c r="CT475" i="2"/>
  <c r="I577" i="17"/>
  <c r="P474" i="6"/>
  <c r="AV474" i="2" s="1"/>
  <c r="T474" i="7" s="1"/>
  <c r="CP475" i="2"/>
  <c r="CQ474" i="2"/>
  <c r="CU474" i="2"/>
  <c r="CM474" i="2"/>
  <c r="CY474" i="2"/>
  <c r="CW474" i="2"/>
  <c r="CK474" i="2"/>
  <c r="CS474" i="2"/>
  <c r="DS490" i="2"/>
  <c r="CA490" i="2" s="1"/>
  <c r="P490" i="7" s="1"/>
  <c r="DR490" i="2"/>
  <c r="AS490" i="2"/>
  <c r="X490" i="7"/>
  <c r="K593" i="17" s="1"/>
  <c r="CG490" i="2"/>
  <c r="AY490" i="2"/>
  <c r="H490" i="7" s="1"/>
  <c r="DS485" i="2"/>
  <c r="CA485" i="2" s="1"/>
  <c r="DR485" i="2"/>
  <c r="CM479" i="2"/>
  <c r="CO479" i="2"/>
  <c r="CS479" i="2"/>
  <c r="CW479" i="2"/>
  <c r="CY479" i="2"/>
  <c r="CU479" i="2"/>
  <c r="CK479" i="2"/>
  <c r="CQ479" i="2"/>
  <c r="CV474" i="2"/>
  <c r="CR474" i="2"/>
  <c r="CN474" i="2"/>
  <c r="CT474" i="2"/>
  <c r="CL474" i="2"/>
  <c r="CZ474" i="2"/>
  <c r="CX474" i="2"/>
  <c r="CP474" i="2"/>
  <c r="AY485" i="2"/>
  <c r="H485" i="7" s="1"/>
  <c r="X485" i="7"/>
  <c r="K588" i="17" s="1"/>
  <c r="AS485" i="2"/>
  <c r="CG485" i="2"/>
  <c r="O485" i="7" s="1"/>
  <c r="F588" i="17" s="1"/>
  <c r="DR489" i="2"/>
  <c r="DS489" i="2"/>
  <c r="CA489" i="2" s="1"/>
  <c r="P489" i="7" s="1"/>
  <c r="DR491" i="2"/>
  <c r="DS491" i="2"/>
  <c r="CA491" i="2" s="1"/>
  <c r="P491" i="7" s="1"/>
  <c r="CZ479" i="2"/>
  <c r="CL479" i="2"/>
  <c r="CP479" i="2"/>
  <c r="CR479" i="2"/>
  <c r="CT479" i="2"/>
  <c r="CV479" i="2"/>
  <c r="CX479" i="2"/>
  <c r="CN479" i="2"/>
  <c r="AY489" i="2"/>
  <c r="H489" i="7" s="1"/>
  <c r="AS489" i="2"/>
  <c r="X489" i="7"/>
  <c r="K592" i="17" s="1"/>
  <c r="CG489" i="2"/>
  <c r="CU473" i="2"/>
  <c r="CK473" i="2"/>
  <c r="CM473" i="2"/>
  <c r="CW473" i="2"/>
  <c r="CY473" i="2"/>
  <c r="CQ473" i="2"/>
  <c r="CO473" i="2"/>
  <c r="CS473" i="2"/>
  <c r="X491" i="7"/>
  <c r="K594" i="17" s="1"/>
  <c r="CG491" i="2"/>
  <c r="AS491" i="2"/>
  <c r="AY491" i="2"/>
  <c r="H491" i="7" s="1"/>
  <c r="DS488" i="2"/>
  <c r="CA488" i="2" s="1"/>
  <c r="P488" i="7" s="1"/>
  <c r="DR488" i="2"/>
  <c r="CU477" i="2"/>
  <c r="CQ477" i="2"/>
  <c r="CS477" i="2"/>
  <c r="CY477" i="2"/>
  <c r="CW477" i="2"/>
  <c r="CM477" i="2"/>
  <c r="CK477" i="2"/>
  <c r="CO477" i="2"/>
  <c r="AS488" i="2"/>
  <c r="CG488" i="2"/>
  <c r="X488" i="7"/>
  <c r="K591" i="17" s="1"/>
  <c r="AY488" i="2"/>
  <c r="H488" i="7" s="1"/>
  <c r="CL473" i="2"/>
  <c r="CV473" i="2"/>
  <c r="CZ473" i="2"/>
  <c r="CN473" i="2"/>
  <c r="CT473" i="2"/>
  <c r="CP473" i="2"/>
  <c r="CX473" i="2"/>
  <c r="CR473" i="2"/>
  <c r="CR477" i="2"/>
  <c r="CX477" i="2"/>
  <c r="CP477" i="2"/>
  <c r="CL477" i="2"/>
  <c r="CV477" i="2"/>
  <c r="CT476" i="2"/>
  <c r="CP476" i="2"/>
  <c r="CZ476" i="2"/>
  <c r="CX476" i="2"/>
  <c r="CR476" i="2"/>
  <c r="CL476" i="2"/>
  <c r="CU475" i="2"/>
  <c r="CT477" i="2"/>
  <c r="CQ476" i="2"/>
  <c r="CY476" i="2"/>
  <c r="CM476" i="2"/>
  <c r="CO476" i="2"/>
  <c r="DT480" i="2" l="1"/>
  <c r="CB480" i="2" s="1"/>
  <c r="O480" i="7"/>
  <c r="F583" i="17" s="1"/>
  <c r="DQ480" i="2"/>
  <c r="BP480" i="2"/>
  <c r="BV480" i="2" s="1"/>
  <c r="BQ480" i="2"/>
  <c r="BW480" i="2" s="1"/>
  <c r="H480" i="27"/>
  <c r="L480" i="27" s="1"/>
  <c r="M480" i="27" s="1"/>
  <c r="BO480" i="2"/>
  <c r="BU480" i="2" s="1"/>
  <c r="AX480" i="2"/>
  <c r="G480" i="27" s="1"/>
  <c r="DQ484" i="2"/>
  <c r="DT484" i="2"/>
  <c r="CB484" i="2" s="1"/>
  <c r="O484" i="7"/>
  <c r="F587" i="17" s="1"/>
  <c r="BQ482" i="2"/>
  <c r="BW482" i="2" s="1"/>
  <c r="BP482" i="2"/>
  <c r="BV482" i="2" s="1"/>
  <c r="AX482" i="2"/>
  <c r="G482" i="27" s="1"/>
  <c r="BO482" i="2"/>
  <c r="BU482" i="2" s="1"/>
  <c r="H482" i="27"/>
  <c r="L482" i="27" s="1"/>
  <c r="M482" i="27" s="1"/>
  <c r="O482" i="7"/>
  <c r="F585" i="17" s="1"/>
  <c r="DT482" i="2"/>
  <c r="CB482" i="2" s="1"/>
  <c r="DQ482" i="2"/>
  <c r="DL481" i="2"/>
  <c r="DM481" i="2" s="1"/>
  <c r="CD481" i="2"/>
  <c r="CC481" i="2"/>
  <c r="O481" i="6"/>
  <c r="Q481" i="7"/>
  <c r="G584" i="17" s="1"/>
  <c r="H484" i="27"/>
  <c r="L484" i="27" s="1"/>
  <c r="M484" i="27" s="1"/>
  <c r="BO484" i="2"/>
  <c r="BU484" i="2" s="1"/>
  <c r="BQ484" i="2"/>
  <c r="BW484" i="2" s="1"/>
  <c r="BP484" i="2"/>
  <c r="BV484" i="2" s="1"/>
  <c r="AX484" i="2"/>
  <c r="G484" i="27" s="1"/>
  <c r="DQ483" i="2"/>
  <c r="O483" i="7"/>
  <c r="F586" i="17" s="1"/>
  <c r="DT483" i="2"/>
  <c r="CB483" i="2" s="1"/>
  <c r="BQ483" i="2"/>
  <c r="BW483" i="2" s="1"/>
  <c r="H483" i="27"/>
  <c r="L483" i="27" s="1"/>
  <c r="M483" i="27" s="1"/>
  <c r="AX483" i="2"/>
  <c r="G483" i="27" s="1"/>
  <c r="BP483" i="2"/>
  <c r="BV483" i="2" s="1"/>
  <c r="BO483" i="2"/>
  <c r="BU483" i="2" s="1"/>
  <c r="O489" i="7"/>
  <c r="F592" i="17" s="1"/>
  <c r="DQ489" i="2"/>
  <c r="DT489" i="2"/>
  <c r="CB489" i="2" s="1"/>
  <c r="H490" i="27"/>
  <c r="L490" i="27" s="1"/>
  <c r="M490" i="27" s="1"/>
  <c r="BP490" i="2"/>
  <c r="BV490" i="2" s="1"/>
  <c r="AX490" i="2"/>
  <c r="G490" i="27" s="1"/>
  <c r="BO490" i="2"/>
  <c r="BU490" i="2" s="1"/>
  <c r="BQ490" i="2"/>
  <c r="BW490" i="2" s="1"/>
  <c r="BQ489" i="2"/>
  <c r="BW489" i="2" s="1"/>
  <c r="BP489" i="2"/>
  <c r="BV489" i="2" s="1"/>
  <c r="AX489" i="2"/>
  <c r="G489" i="27" s="1"/>
  <c r="BO489" i="2"/>
  <c r="BU489" i="2" s="1"/>
  <c r="H489" i="27"/>
  <c r="L489" i="27" s="1"/>
  <c r="M489" i="27" s="1"/>
  <c r="BO486" i="2"/>
  <c r="BU486" i="2" s="1"/>
  <c r="H486" i="27"/>
  <c r="L486" i="27" s="1"/>
  <c r="M486" i="27" s="1"/>
  <c r="BP486" i="2"/>
  <c r="BV486" i="2" s="1"/>
  <c r="BQ486" i="2"/>
  <c r="BW486" i="2" s="1"/>
  <c r="AX486" i="2"/>
  <c r="G486" i="27" s="1"/>
  <c r="DT486" i="2"/>
  <c r="CB486" i="2" s="1"/>
  <c r="DQ486" i="2"/>
  <c r="O486" i="7"/>
  <c r="F589" i="17" s="1"/>
  <c r="DQ487" i="2"/>
  <c r="O487" i="7"/>
  <c r="F590" i="17" s="1"/>
  <c r="DT487" i="2"/>
  <c r="CB487" i="2" s="1"/>
  <c r="BP487" i="2"/>
  <c r="BV487" i="2" s="1"/>
  <c r="AX487" i="2"/>
  <c r="G487" i="27" s="1"/>
  <c r="H487" i="27"/>
  <c r="L487" i="27" s="1"/>
  <c r="M487" i="27" s="1"/>
  <c r="BO487" i="2"/>
  <c r="BU487" i="2" s="1"/>
  <c r="BQ487" i="2"/>
  <c r="BW487" i="2" s="1"/>
  <c r="AX491" i="2"/>
  <c r="G491" i="27" s="1"/>
  <c r="BQ491" i="2"/>
  <c r="BW491" i="2" s="1"/>
  <c r="H491" i="27"/>
  <c r="L491" i="27" s="1"/>
  <c r="M491" i="27" s="1"/>
  <c r="BP491" i="2"/>
  <c r="BV491" i="2" s="1"/>
  <c r="BO491" i="2"/>
  <c r="BU491" i="2" s="1"/>
  <c r="DT491" i="2"/>
  <c r="CB491" i="2" s="1"/>
  <c r="DQ491" i="2"/>
  <c r="O491" i="7"/>
  <c r="F594" i="17" s="1"/>
  <c r="DT488" i="2"/>
  <c r="CB488" i="2" s="1"/>
  <c r="DQ488" i="2"/>
  <c r="O488" i="7"/>
  <c r="F591" i="17" s="1"/>
  <c r="DT485" i="2"/>
  <c r="CB485" i="2" s="1"/>
  <c r="DL485" i="2" s="1"/>
  <c r="DM485" i="2" s="1"/>
  <c r="DQ485" i="2"/>
  <c r="BO488" i="2"/>
  <c r="BU488" i="2" s="1"/>
  <c r="AX488" i="2"/>
  <c r="G488" i="27" s="1"/>
  <c r="BP488" i="2"/>
  <c r="BV488" i="2" s="1"/>
  <c r="H488" i="27"/>
  <c r="L488" i="27" s="1"/>
  <c r="M488" i="27" s="1"/>
  <c r="BQ488" i="2"/>
  <c r="BW488" i="2" s="1"/>
  <c r="H485" i="27"/>
  <c r="L485" i="27" s="1"/>
  <c r="M485" i="27" s="1"/>
  <c r="O485" i="6" s="1"/>
  <c r="BP485" i="2"/>
  <c r="BV485" i="2" s="1"/>
  <c r="AX485" i="2"/>
  <c r="G485" i="27" s="1"/>
  <c r="BQ485" i="2"/>
  <c r="BW485" i="2" s="1"/>
  <c r="BO485" i="2"/>
  <c r="BU485" i="2" s="1"/>
  <c r="P485" i="7"/>
  <c r="DT490" i="2"/>
  <c r="CB490" i="2" s="1"/>
  <c r="DQ490" i="2"/>
  <c r="O490" i="7"/>
  <c r="F593" i="17" s="1"/>
  <c r="CD482" i="2" l="1"/>
  <c r="Q482" i="7"/>
  <c r="G585" i="17" s="1"/>
  <c r="DL482" i="2"/>
  <c r="DM482" i="2" s="1"/>
  <c r="CC482" i="2"/>
  <c r="S482" i="7" s="1"/>
  <c r="I585" i="17" s="1"/>
  <c r="O482" i="6"/>
  <c r="CC483" i="2"/>
  <c r="S483" i="7" s="1"/>
  <c r="CD483" i="2"/>
  <c r="Q483" i="7"/>
  <c r="G586" i="17" s="1"/>
  <c r="DL483" i="2"/>
  <c r="DM483" i="2" s="1"/>
  <c r="O483" i="6"/>
  <c r="O484" i="6"/>
  <c r="DL484" i="2"/>
  <c r="DM484" i="2" s="1"/>
  <c r="CC484" i="2"/>
  <c r="Q484" i="7"/>
  <c r="G587" i="17" s="1"/>
  <c r="CD484" i="2"/>
  <c r="V481" i="7"/>
  <c r="P481" i="6" s="1"/>
  <c r="AV481" i="2" s="1"/>
  <c r="T481" i="7" s="1"/>
  <c r="U481" i="7"/>
  <c r="DO492" i="2"/>
  <c r="DN492" i="2" s="1"/>
  <c r="DU492" i="2" s="1"/>
  <c r="CH492" i="2" s="1"/>
  <c r="AR492" i="2" s="1"/>
  <c r="DO495" i="2"/>
  <c r="DN495" i="2" s="1"/>
  <c r="DU495" i="2" s="1"/>
  <c r="CH495" i="2" s="1"/>
  <c r="AR495" i="2" s="1"/>
  <c r="DO493" i="2"/>
  <c r="DN493" i="2" s="1"/>
  <c r="DU493" i="2" s="1"/>
  <c r="CH493" i="2" s="1"/>
  <c r="AR493" i="2" s="1"/>
  <c r="DO496" i="2"/>
  <c r="DN496" i="2" s="1"/>
  <c r="DU496" i="2" s="1"/>
  <c r="CH496" i="2" s="1"/>
  <c r="AR496" i="2" s="1"/>
  <c r="DO494" i="2"/>
  <c r="DN494" i="2" s="1"/>
  <c r="DU494" i="2" s="1"/>
  <c r="CH494" i="2" s="1"/>
  <c r="AR494" i="2" s="1"/>
  <c r="O488" i="6"/>
  <c r="U488" i="7" s="1"/>
  <c r="S481" i="7"/>
  <c r="I584" i="17" s="1"/>
  <c r="R481" i="7"/>
  <c r="H584" i="17" s="1"/>
  <c r="Q481" i="6"/>
  <c r="CJ481" i="2"/>
  <c r="CI481" i="2"/>
  <c r="O480" i="6"/>
  <c r="CD480" i="2"/>
  <c r="Q480" i="7"/>
  <c r="G583" i="17" s="1"/>
  <c r="CC480" i="2"/>
  <c r="DL480" i="2"/>
  <c r="DM480" i="2" s="1"/>
  <c r="V488" i="7"/>
  <c r="CC490" i="2"/>
  <c r="S490" i="7" s="1"/>
  <c r="I593" i="17" s="1"/>
  <c r="Q490" i="7"/>
  <c r="G593" i="17" s="1"/>
  <c r="O490" i="6"/>
  <c r="DL490" i="2"/>
  <c r="DM490" i="2" s="1"/>
  <c r="CD490" i="2"/>
  <c r="Q486" i="7"/>
  <c r="G589" i="17" s="1"/>
  <c r="CD486" i="2"/>
  <c r="CC486" i="2"/>
  <c r="S486" i="7" s="1"/>
  <c r="I589" i="17" s="1"/>
  <c r="DL486" i="2"/>
  <c r="DM486" i="2" s="1"/>
  <c r="CC491" i="2"/>
  <c r="S491" i="7" s="1"/>
  <c r="I594" i="17" s="1"/>
  <c r="Q491" i="7"/>
  <c r="G594" i="17" s="1"/>
  <c r="CD491" i="2"/>
  <c r="O491" i="6"/>
  <c r="DL491" i="2"/>
  <c r="DM491" i="2" s="1"/>
  <c r="DO500" i="2"/>
  <c r="DN500" i="2" s="1"/>
  <c r="DU500" i="2" s="1"/>
  <c r="CH500" i="2" s="1"/>
  <c r="AR500" i="2" s="1"/>
  <c r="DO501" i="2"/>
  <c r="DN501" i="2" s="1"/>
  <c r="DU501" i="2" s="1"/>
  <c r="CH501" i="2" s="1"/>
  <c r="AR501" i="2" s="1"/>
  <c r="DO498" i="2"/>
  <c r="DN498" i="2" s="1"/>
  <c r="DU498" i="2" s="1"/>
  <c r="CH498" i="2" s="1"/>
  <c r="AR498" i="2" s="1"/>
  <c r="DO502" i="2"/>
  <c r="DN502" i="2" s="1"/>
  <c r="DU502" i="2" s="1"/>
  <c r="CH502" i="2" s="1"/>
  <c r="AR502" i="2" s="1"/>
  <c r="DO497" i="2"/>
  <c r="DN497" i="2" s="1"/>
  <c r="DU497" i="2" s="1"/>
  <c r="CH497" i="2" s="1"/>
  <c r="AR497" i="2" s="1"/>
  <c r="DO499" i="2"/>
  <c r="DN499" i="2" s="1"/>
  <c r="DU499" i="2" s="1"/>
  <c r="CH499" i="2" s="1"/>
  <c r="AR499" i="2" s="1"/>
  <c r="DO503" i="2"/>
  <c r="DN503" i="2" s="1"/>
  <c r="DU503" i="2" s="1"/>
  <c r="CH503" i="2" s="1"/>
  <c r="AR503" i="2" s="1"/>
  <c r="V485" i="7"/>
  <c r="U485" i="7"/>
  <c r="CC485" i="2"/>
  <c r="S485" i="7" s="1"/>
  <c r="P485" i="6" s="1"/>
  <c r="AV485" i="2" s="1"/>
  <c r="T485" i="7" s="1"/>
  <c r="CD485" i="2"/>
  <c r="Q485" i="7"/>
  <c r="G588" i="17" s="1"/>
  <c r="O487" i="6"/>
  <c r="Q487" i="7"/>
  <c r="G590" i="17" s="1"/>
  <c r="DL487" i="2"/>
  <c r="DM487" i="2" s="1"/>
  <c r="CD487" i="2"/>
  <c r="CC487" i="2"/>
  <c r="CC488" i="2"/>
  <c r="S488" i="7" s="1"/>
  <c r="I591" i="17" s="1"/>
  <c r="Q488" i="7"/>
  <c r="G591" i="17" s="1"/>
  <c r="CD488" i="2"/>
  <c r="DL489" i="2"/>
  <c r="DM489" i="2" s="1"/>
  <c r="CC489" i="2"/>
  <c r="S489" i="7" s="1"/>
  <c r="Q489" i="7"/>
  <c r="G592" i="17" s="1"/>
  <c r="CD489" i="2"/>
  <c r="O489" i="6"/>
  <c r="O486" i="6"/>
  <c r="DL488" i="2"/>
  <c r="DM488" i="2" s="1"/>
  <c r="I588" i="17" l="1"/>
  <c r="W493" i="7"/>
  <c r="J596" i="17" s="1"/>
  <c r="AT493" i="2"/>
  <c r="AW493" i="2"/>
  <c r="G493" i="7" s="1"/>
  <c r="CF493" i="2"/>
  <c r="AW495" i="2"/>
  <c r="G495" i="7" s="1"/>
  <c r="CF495" i="2"/>
  <c r="W495" i="7"/>
  <c r="J598" i="17" s="1"/>
  <c r="AT495" i="2"/>
  <c r="CF492" i="2"/>
  <c r="W492" i="7"/>
  <c r="J595" i="17" s="1"/>
  <c r="AW492" i="2"/>
  <c r="G492" i="7" s="1"/>
  <c r="AT492" i="2"/>
  <c r="Q484" i="6"/>
  <c r="R484" i="7"/>
  <c r="H587" i="17" s="1"/>
  <c r="CJ484" i="2"/>
  <c r="CV484" i="2" s="1"/>
  <c r="CI484" i="2"/>
  <c r="S480" i="7"/>
  <c r="I583" i="17" s="1"/>
  <c r="CK480" i="2"/>
  <c r="S484" i="7"/>
  <c r="I587" i="17" s="1"/>
  <c r="CJ480" i="2"/>
  <c r="CI480" i="2"/>
  <c r="Q480" i="6"/>
  <c r="R480" i="7"/>
  <c r="H583" i="17" s="1"/>
  <c r="U480" i="7"/>
  <c r="V480" i="7"/>
  <c r="V484" i="7"/>
  <c r="U484" i="7"/>
  <c r="CO481" i="2"/>
  <c r="CU481" i="2"/>
  <c r="CS481" i="2"/>
  <c r="CW481" i="2"/>
  <c r="CK481" i="2"/>
  <c r="CY481" i="2"/>
  <c r="CQ481" i="2"/>
  <c r="CM481" i="2"/>
  <c r="U483" i="7"/>
  <c r="V483" i="7"/>
  <c r="P483" i="6" s="1"/>
  <c r="AV483" i="2" s="1"/>
  <c r="T483" i="7" s="1"/>
  <c r="CP481" i="2"/>
  <c r="CR481" i="2"/>
  <c r="CN481" i="2"/>
  <c r="CT481" i="2"/>
  <c r="CL481" i="2"/>
  <c r="CV481" i="2"/>
  <c r="CJ483" i="2"/>
  <c r="CI483" i="2"/>
  <c r="R483" i="7"/>
  <c r="H586" i="17" s="1"/>
  <c r="Q483" i="6"/>
  <c r="CX481" i="2"/>
  <c r="I586" i="17"/>
  <c r="CZ481" i="2"/>
  <c r="V482" i="7"/>
  <c r="P482" i="6" s="1"/>
  <c r="AV482" i="2" s="1"/>
  <c r="T482" i="7" s="1"/>
  <c r="U482" i="7"/>
  <c r="AT494" i="2"/>
  <c r="CF494" i="2"/>
  <c r="AW494" i="2"/>
  <c r="G494" i="7" s="1"/>
  <c r="W494" i="7"/>
  <c r="J597" i="17" s="1"/>
  <c r="CF496" i="2"/>
  <c r="W496" i="7"/>
  <c r="J599" i="17" s="1"/>
  <c r="AT496" i="2"/>
  <c r="AW496" i="2"/>
  <c r="G496" i="7" s="1"/>
  <c r="CJ482" i="2"/>
  <c r="CI482" i="2"/>
  <c r="Q482" i="6"/>
  <c r="R482" i="7"/>
  <c r="H585" i="17" s="1"/>
  <c r="AW502" i="2"/>
  <c r="G502" i="7" s="1"/>
  <c r="AT502" i="2"/>
  <c r="CF502" i="2"/>
  <c r="W502" i="7"/>
  <c r="J605" i="17" s="1"/>
  <c r="AT498" i="2"/>
  <c r="CF498" i="2"/>
  <c r="AW498" i="2"/>
  <c r="G498" i="7" s="1"/>
  <c r="W498" i="7"/>
  <c r="J601" i="17" s="1"/>
  <c r="W501" i="7"/>
  <c r="J604" i="17" s="1"/>
  <c r="CF501" i="2"/>
  <c r="AT501" i="2"/>
  <c r="AW501" i="2"/>
  <c r="G501" i="7" s="1"/>
  <c r="AW500" i="2"/>
  <c r="G500" i="7" s="1"/>
  <c r="CF500" i="2"/>
  <c r="AT500" i="2"/>
  <c r="W500" i="7"/>
  <c r="J603" i="17" s="1"/>
  <c r="R488" i="7"/>
  <c r="H591" i="17" s="1"/>
  <c r="CJ488" i="2"/>
  <c r="CN488" i="2" s="1"/>
  <c r="CI488" i="2"/>
  <c r="Q488" i="6"/>
  <c r="CI489" i="2"/>
  <c r="CS489" i="2" s="1"/>
  <c r="R489" i="7"/>
  <c r="H592" i="17" s="1"/>
  <c r="CJ489" i="2"/>
  <c r="CN489" i="2" s="1"/>
  <c r="Q489" i="6"/>
  <c r="V491" i="7"/>
  <c r="P491" i="6" s="1"/>
  <c r="AV491" i="2" s="1"/>
  <c r="T491" i="7" s="1"/>
  <c r="U491" i="7"/>
  <c r="R491" i="7"/>
  <c r="H594" i="17" s="1"/>
  <c r="Q491" i="6"/>
  <c r="CJ491" i="2"/>
  <c r="CV491" i="2" s="1"/>
  <c r="CI491" i="2"/>
  <c r="I592" i="17"/>
  <c r="S487" i="7"/>
  <c r="R487" i="7"/>
  <c r="H590" i="17" s="1"/>
  <c r="Q487" i="6"/>
  <c r="CI487" i="2"/>
  <c r="CO487" i="2" s="1"/>
  <c r="CJ487" i="2"/>
  <c r="V487" i="7"/>
  <c r="U487" i="7"/>
  <c r="CJ486" i="2"/>
  <c r="CI486" i="2"/>
  <c r="R486" i="7"/>
  <c r="H589" i="17" s="1"/>
  <c r="Q486" i="6"/>
  <c r="CZ489" i="2"/>
  <c r="R485" i="7"/>
  <c r="H588" i="17" s="1"/>
  <c r="CI485" i="2"/>
  <c r="CK485" i="2" s="1"/>
  <c r="Q485" i="6"/>
  <c r="CJ485" i="2"/>
  <c r="CX485" i="2" s="1"/>
  <c r="CI490" i="2"/>
  <c r="R490" i="7"/>
  <c r="H593" i="17" s="1"/>
  <c r="Q490" i="6"/>
  <c r="CJ490" i="2"/>
  <c r="V490" i="7"/>
  <c r="P490" i="6" s="1"/>
  <c r="AV490" i="2" s="1"/>
  <c r="T490" i="7" s="1"/>
  <c r="U490" i="7"/>
  <c r="AW503" i="2"/>
  <c r="G503" i="7" s="1"/>
  <c r="CF503" i="2"/>
  <c r="AT503" i="2"/>
  <c r="W503" i="7"/>
  <c r="J606" i="17" s="1"/>
  <c r="V486" i="7"/>
  <c r="P486" i="6" s="1"/>
  <c r="AV486" i="2" s="1"/>
  <c r="T486" i="7" s="1"/>
  <c r="U486" i="7"/>
  <c r="AT499" i="2"/>
  <c r="AW499" i="2"/>
  <c r="G499" i="7" s="1"/>
  <c r="W499" i="7"/>
  <c r="J602" i="17" s="1"/>
  <c r="CF499" i="2"/>
  <c r="P488" i="6"/>
  <c r="AV488" i="2" s="1"/>
  <c r="T488" i="7" s="1"/>
  <c r="U489" i="7"/>
  <c r="V489" i="7"/>
  <c r="P489" i="6" s="1"/>
  <c r="AV489" i="2" s="1"/>
  <c r="T489" i="7" s="1"/>
  <c r="AT497" i="2"/>
  <c r="AW497" i="2"/>
  <c r="G497" i="7" s="1"/>
  <c r="W497" i="7"/>
  <c r="J600" i="17" s="1"/>
  <c r="CF497" i="2"/>
  <c r="CM489" i="2" l="1"/>
  <c r="CR489" i="2"/>
  <c r="CO489" i="2"/>
  <c r="CU489" i="2"/>
  <c r="CT489" i="2"/>
  <c r="CX489" i="2"/>
  <c r="CW489" i="2"/>
  <c r="CQ489" i="2"/>
  <c r="CP489" i="2"/>
  <c r="CL489" i="2"/>
  <c r="DR496" i="2"/>
  <c r="DS496" i="2"/>
  <c r="CA496" i="2" s="1"/>
  <c r="P496" i="7" s="1"/>
  <c r="DS494" i="2"/>
  <c r="CA494" i="2" s="1"/>
  <c r="P494" i="7" s="1"/>
  <c r="DR494" i="2"/>
  <c r="X494" i="7"/>
  <c r="K597" i="17" s="1"/>
  <c r="CG494" i="2"/>
  <c r="AS494" i="2"/>
  <c r="AY494" i="2"/>
  <c r="H494" i="7" s="1"/>
  <c r="CM484" i="2"/>
  <c r="CY484" i="2"/>
  <c r="CU484" i="2"/>
  <c r="CQ484" i="2"/>
  <c r="CK484" i="2"/>
  <c r="CW484" i="2"/>
  <c r="CS484" i="2"/>
  <c r="CR484" i="2"/>
  <c r="CN484" i="2"/>
  <c r="CP484" i="2"/>
  <c r="CT484" i="2"/>
  <c r="CL484" i="2"/>
  <c r="CZ484" i="2"/>
  <c r="CX484" i="2"/>
  <c r="X492" i="7"/>
  <c r="K595" i="17" s="1"/>
  <c r="CG492" i="2"/>
  <c r="AS492" i="2"/>
  <c r="AY492" i="2"/>
  <c r="H492" i="7" s="1"/>
  <c r="CY489" i="2"/>
  <c r="DR492" i="2"/>
  <c r="DS492" i="2"/>
  <c r="CA492" i="2" s="1"/>
  <c r="P492" i="7" s="1"/>
  <c r="P484" i="6"/>
  <c r="AV484" i="2" s="1"/>
  <c r="T484" i="7" s="1"/>
  <c r="X495" i="7"/>
  <c r="K598" i="17" s="1"/>
  <c r="AY495" i="2"/>
  <c r="H495" i="7" s="1"/>
  <c r="AS495" i="2"/>
  <c r="CG495" i="2"/>
  <c r="CK489" i="2"/>
  <c r="CY483" i="2"/>
  <c r="CO483" i="2"/>
  <c r="CM483" i="2"/>
  <c r="CW483" i="2"/>
  <c r="CQ483" i="2"/>
  <c r="CK483" i="2"/>
  <c r="CS483" i="2"/>
  <c r="CU483" i="2"/>
  <c r="P480" i="6"/>
  <c r="AV480" i="2" s="1"/>
  <c r="T480" i="7" s="1"/>
  <c r="CV489" i="2"/>
  <c r="CN483" i="2"/>
  <c r="CZ483" i="2"/>
  <c r="CX483" i="2"/>
  <c r="CP483" i="2"/>
  <c r="CL483" i="2"/>
  <c r="CR483" i="2"/>
  <c r="CV483" i="2"/>
  <c r="CT483" i="2"/>
  <c r="DR495" i="2"/>
  <c r="DS495" i="2"/>
  <c r="CA495" i="2" s="1"/>
  <c r="P495" i="7" s="1"/>
  <c r="CY482" i="2"/>
  <c r="CM482" i="2"/>
  <c r="CQ482" i="2"/>
  <c r="CW482" i="2"/>
  <c r="CU482" i="2"/>
  <c r="CK482" i="2"/>
  <c r="CO482" i="2"/>
  <c r="CS482" i="2"/>
  <c r="CR482" i="2"/>
  <c r="CT482" i="2"/>
  <c r="CV482" i="2"/>
  <c r="CP482" i="2"/>
  <c r="CZ482" i="2"/>
  <c r="CN482" i="2"/>
  <c r="CX482" i="2"/>
  <c r="CL482" i="2"/>
  <c r="DR493" i="2"/>
  <c r="DS493" i="2"/>
  <c r="CA493" i="2" s="1"/>
  <c r="P493" i="7" s="1"/>
  <c r="CY480" i="2"/>
  <c r="CW480" i="2"/>
  <c r="CO480" i="2"/>
  <c r="CQ480" i="2"/>
  <c r="CS480" i="2"/>
  <c r="CM480" i="2"/>
  <c r="CU480" i="2"/>
  <c r="X496" i="7"/>
  <c r="K599" i="17" s="1"/>
  <c r="AS496" i="2"/>
  <c r="CG496" i="2"/>
  <c r="AY496" i="2"/>
  <c r="H496" i="7" s="1"/>
  <c r="CL480" i="2"/>
  <c r="CV480" i="2"/>
  <c r="CN480" i="2"/>
  <c r="CP480" i="2"/>
  <c r="CT480" i="2"/>
  <c r="CR480" i="2"/>
  <c r="CX480" i="2"/>
  <c r="CZ480" i="2"/>
  <c r="CG493" i="2"/>
  <c r="AY493" i="2"/>
  <c r="H493" i="7" s="1"/>
  <c r="X493" i="7"/>
  <c r="K596" i="17" s="1"/>
  <c r="AS493" i="2"/>
  <c r="CO484" i="2"/>
  <c r="CV485" i="2"/>
  <c r="CO485" i="2"/>
  <c r="CO488" i="2"/>
  <c r="CY488" i="2"/>
  <c r="CM488" i="2"/>
  <c r="CK488" i="2"/>
  <c r="CU488" i="2"/>
  <c r="CW488" i="2"/>
  <c r="CQ488" i="2"/>
  <c r="CS488" i="2"/>
  <c r="CP487" i="2"/>
  <c r="CZ487" i="2"/>
  <c r="CV487" i="2"/>
  <c r="CL487" i="2"/>
  <c r="CT487" i="2"/>
  <c r="CR487" i="2"/>
  <c r="CX487" i="2"/>
  <c r="CN487" i="2"/>
  <c r="CL488" i="2"/>
  <c r="CT488" i="2"/>
  <c r="CZ488" i="2"/>
  <c r="CX488" i="2"/>
  <c r="CR488" i="2"/>
  <c r="CP488" i="2"/>
  <c r="CV488" i="2"/>
  <c r="DS497" i="2"/>
  <c r="CA497" i="2" s="1"/>
  <c r="P497" i="7" s="1"/>
  <c r="DR497" i="2"/>
  <c r="CQ487" i="2"/>
  <c r="CU487" i="2"/>
  <c r="CM487" i="2"/>
  <c r="CW487" i="2"/>
  <c r="CY487" i="2"/>
  <c r="CS487" i="2"/>
  <c r="CK487" i="2"/>
  <c r="CG500" i="2"/>
  <c r="X500" i="7"/>
  <c r="K603" i="17" s="1"/>
  <c r="AY500" i="2"/>
  <c r="H500" i="7" s="1"/>
  <c r="AS500" i="2"/>
  <c r="AY497" i="2"/>
  <c r="H497" i="7" s="1"/>
  <c r="AS497" i="2"/>
  <c r="CG497" i="2"/>
  <c r="X497" i="7"/>
  <c r="K600" i="17" s="1"/>
  <c r="P487" i="6"/>
  <c r="AV487" i="2" s="1"/>
  <c r="T487" i="7" s="1"/>
  <c r="I590" i="17"/>
  <c r="DS500" i="2"/>
  <c r="CA500" i="2" s="1"/>
  <c r="P500" i="7" s="1"/>
  <c r="DR500" i="2"/>
  <c r="X501" i="7"/>
  <c r="K604" i="17" s="1"/>
  <c r="CG501" i="2"/>
  <c r="AS501" i="2"/>
  <c r="AY501" i="2"/>
  <c r="H501" i="7" s="1"/>
  <c r="DR499" i="2"/>
  <c r="DS499" i="2"/>
  <c r="CA499" i="2" s="1"/>
  <c r="P499" i="7" s="1"/>
  <c r="CZ490" i="2"/>
  <c r="CL490" i="2"/>
  <c r="CP490" i="2"/>
  <c r="CX490" i="2"/>
  <c r="CR490" i="2"/>
  <c r="CV490" i="2"/>
  <c r="CN490" i="2"/>
  <c r="CT490" i="2"/>
  <c r="CM486" i="2"/>
  <c r="CK486" i="2"/>
  <c r="CS486" i="2"/>
  <c r="CW486" i="2"/>
  <c r="CU486" i="2"/>
  <c r="CY486" i="2"/>
  <c r="CO486" i="2"/>
  <c r="CQ486" i="2"/>
  <c r="CW491" i="2"/>
  <c r="CM491" i="2"/>
  <c r="CS491" i="2"/>
  <c r="CO491" i="2"/>
  <c r="CQ491" i="2"/>
  <c r="CY491" i="2"/>
  <c r="CU491" i="2"/>
  <c r="CK491" i="2"/>
  <c r="DR501" i="2"/>
  <c r="DS501" i="2"/>
  <c r="CA501" i="2" s="1"/>
  <c r="CZ486" i="2"/>
  <c r="CR486" i="2"/>
  <c r="CP486" i="2"/>
  <c r="CX486" i="2"/>
  <c r="CN486" i="2"/>
  <c r="CV486" i="2"/>
  <c r="CT486" i="2"/>
  <c r="CL486" i="2"/>
  <c r="CZ491" i="2"/>
  <c r="CP491" i="2"/>
  <c r="CR491" i="2"/>
  <c r="CL491" i="2"/>
  <c r="CX491" i="2"/>
  <c r="CN491" i="2"/>
  <c r="CT491" i="2"/>
  <c r="AS499" i="2"/>
  <c r="CG499" i="2"/>
  <c r="O499" i="7" s="1"/>
  <c r="F602" i="17" s="1"/>
  <c r="AY499" i="2"/>
  <c r="H499" i="7" s="1"/>
  <c r="X499" i="7"/>
  <c r="K602" i="17" s="1"/>
  <c r="CY490" i="2"/>
  <c r="CK490" i="2"/>
  <c r="CO490" i="2"/>
  <c r="CS490" i="2"/>
  <c r="CU490" i="2"/>
  <c r="CM490" i="2"/>
  <c r="CQ490" i="2"/>
  <c r="CW490" i="2"/>
  <c r="CT485" i="2"/>
  <c r="CZ485" i="2"/>
  <c r="CR485" i="2"/>
  <c r="CL485" i="2"/>
  <c r="DR498" i="2"/>
  <c r="DS498" i="2"/>
  <c r="CA498" i="2" s="1"/>
  <c r="P498" i="7" s="1"/>
  <c r="CP485" i="2"/>
  <c r="X498" i="7"/>
  <c r="K601" i="17" s="1"/>
  <c r="AS498" i="2"/>
  <c r="CG498" i="2"/>
  <c r="AY498" i="2"/>
  <c r="H498" i="7" s="1"/>
  <c r="CS485" i="2"/>
  <c r="CW485" i="2"/>
  <c r="CY485" i="2"/>
  <c r="CM485" i="2"/>
  <c r="CQ485" i="2"/>
  <c r="X503" i="7"/>
  <c r="K606" i="17" s="1"/>
  <c r="AS503" i="2"/>
  <c r="CG503" i="2"/>
  <c r="AY503" i="2"/>
  <c r="H503" i="7" s="1"/>
  <c r="DR502" i="2"/>
  <c r="DS502" i="2"/>
  <c r="CA502" i="2" s="1"/>
  <c r="P502" i="7" s="1"/>
  <c r="DS503" i="2"/>
  <c r="CA503" i="2" s="1"/>
  <c r="P503" i="7" s="1"/>
  <c r="DR503" i="2"/>
  <c r="CU485" i="2"/>
  <c r="AY502" i="2"/>
  <c r="H502" i="7" s="1"/>
  <c r="X502" i="7"/>
  <c r="K605" i="17" s="1"/>
  <c r="CG502" i="2"/>
  <c r="AS502" i="2"/>
  <c r="CN485" i="2"/>
  <c r="BQ493" i="2" l="1"/>
  <c r="BW493" i="2" s="1"/>
  <c r="BO493" i="2"/>
  <c r="BU493" i="2" s="1"/>
  <c r="BP493" i="2"/>
  <c r="BV493" i="2" s="1"/>
  <c r="H493" i="27"/>
  <c r="L493" i="27" s="1"/>
  <c r="M493" i="27" s="1"/>
  <c r="AX493" i="2"/>
  <c r="G493" i="27" s="1"/>
  <c r="O495" i="7"/>
  <c r="F598" i="17" s="1"/>
  <c r="DQ495" i="2"/>
  <c r="DT495" i="2"/>
  <c r="CB495" i="2" s="1"/>
  <c r="O493" i="7"/>
  <c r="F596" i="17" s="1"/>
  <c r="DT493" i="2"/>
  <c r="CB493" i="2" s="1"/>
  <c r="DQ493" i="2"/>
  <c r="BO495" i="2"/>
  <c r="BU495" i="2" s="1"/>
  <c r="BQ495" i="2"/>
  <c r="BW495" i="2" s="1"/>
  <c r="AX495" i="2"/>
  <c r="G495" i="27" s="1"/>
  <c r="H495" i="27"/>
  <c r="L495" i="27" s="1"/>
  <c r="M495" i="27" s="1"/>
  <c r="BP495" i="2"/>
  <c r="BV495" i="2" s="1"/>
  <c r="H494" i="27"/>
  <c r="L494" i="27" s="1"/>
  <c r="M494" i="27" s="1"/>
  <c r="BO494" i="2"/>
  <c r="BU494" i="2" s="1"/>
  <c r="AX494" i="2"/>
  <c r="G494" i="27" s="1"/>
  <c r="BQ494" i="2"/>
  <c r="BW494" i="2" s="1"/>
  <c r="BP494" i="2"/>
  <c r="BV494" i="2" s="1"/>
  <c r="O494" i="7"/>
  <c r="F597" i="17" s="1"/>
  <c r="DT494" i="2"/>
  <c r="CB494" i="2" s="1"/>
  <c r="DQ494" i="2"/>
  <c r="BP492" i="2"/>
  <c r="BV492" i="2" s="1"/>
  <c r="BQ492" i="2"/>
  <c r="BW492" i="2" s="1"/>
  <c r="H492" i="27"/>
  <c r="L492" i="27" s="1"/>
  <c r="M492" i="27" s="1"/>
  <c r="AX492" i="2"/>
  <c r="G492" i="27" s="1"/>
  <c r="BO492" i="2"/>
  <c r="BU492" i="2" s="1"/>
  <c r="DQ492" i="2"/>
  <c r="O492" i="7"/>
  <c r="F595" i="17" s="1"/>
  <c r="DT492" i="2"/>
  <c r="CB492" i="2" s="1"/>
  <c r="DT496" i="2"/>
  <c r="CB496" i="2" s="1"/>
  <c r="O496" i="7"/>
  <c r="F599" i="17" s="1"/>
  <c r="DQ496" i="2"/>
  <c r="AX496" i="2"/>
  <c r="G496" i="27" s="1"/>
  <c r="BQ496" i="2"/>
  <c r="BW496" i="2" s="1"/>
  <c r="H496" i="27"/>
  <c r="L496" i="27" s="1"/>
  <c r="M496" i="27" s="1"/>
  <c r="BO496" i="2"/>
  <c r="BU496" i="2" s="1"/>
  <c r="BP496" i="2"/>
  <c r="BV496" i="2" s="1"/>
  <c r="DT497" i="2"/>
  <c r="CB497" i="2" s="1"/>
  <c r="O497" i="7"/>
  <c r="F600" i="17" s="1"/>
  <c r="DQ497" i="2"/>
  <c r="BP497" i="2"/>
  <c r="BV497" i="2" s="1"/>
  <c r="H497" i="27"/>
  <c r="L497" i="27" s="1"/>
  <c r="M497" i="27" s="1"/>
  <c r="BQ497" i="2"/>
  <c r="BW497" i="2" s="1"/>
  <c r="BO497" i="2"/>
  <c r="BU497" i="2" s="1"/>
  <c r="AX497" i="2"/>
  <c r="G497" i="27" s="1"/>
  <c r="P501" i="7"/>
  <c r="BP500" i="2"/>
  <c r="BV500" i="2" s="1"/>
  <c r="BO500" i="2"/>
  <c r="BU500" i="2" s="1"/>
  <c r="BQ500" i="2"/>
  <c r="BW500" i="2" s="1"/>
  <c r="AX500" i="2"/>
  <c r="G500" i="27" s="1"/>
  <c r="H500" i="27"/>
  <c r="L500" i="27" s="1"/>
  <c r="M500" i="27" s="1"/>
  <c r="DQ498" i="2"/>
  <c r="O498" i="7"/>
  <c r="F601" i="17" s="1"/>
  <c r="DT498" i="2"/>
  <c r="CB498" i="2" s="1"/>
  <c r="DT499" i="2"/>
  <c r="CB499" i="2" s="1"/>
  <c r="DQ499" i="2"/>
  <c r="BO502" i="2"/>
  <c r="BU502" i="2" s="1"/>
  <c r="BQ502" i="2"/>
  <c r="BW502" i="2" s="1"/>
  <c r="BP502" i="2"/>
  <c r="BV502" i="2" s="1"/>
  <c r="AX502" i="2"/>
  <c r="G502" i="27" s="1"/>
  <c r="H502" i="27"/>
  <c r="L502" i="27" s="1"/>
  <c r="M502" i="27" s="1"/>
  <c r="AX498" i="2"/>
  <c r="G498" i="27" s="1"/>
  <c r="BO498" i="2"/>
  <c r="BU498" i="2" s="1"/>
  <c r="BP498" i="2"/>
  <c r="BV498" i="2" s="1"/>
  <c r="H498" i="27"/>
  <c r="L498" i="27" s="1"/>
  <c r="M498" i="27" s="1"/>
  <c r="BQ498" i="2"/>
  <c r="BW498" i="2" s="1"/>
  <c r="BO499" i="2"/>
  <c r="BU499" i="2" s="1"/>
  <c r="BQ499" i="2"/>
  <c r="BW499" i="2" s="1"/>
  <c r="AX499" i="2"/>
  <c r="G499" i="27" s="1"/>
  <c r="H499" i="27"/>
  <c r="L499" i="27" s="1"/>
  <c r="M499" i="27" s="1"/>
  <c r="BP499" i="2"/>
  <c r="BV499" i="2" s="1"/>
  <c r="O500" i="7"/>
  <c r="F603" i="17" s="1"/>
  <c r="DQ500" i="2"/>
  <c r="DT500" i="2"/>
  <c r="CB500" i="2" s="1"/>
  <c r="DQ502" i="2"/>
  <c r="DT502" i="2"/>
  <c r="CB502" i="2" s="1"/>
  <c r="O502" i="7"/>
  <c r="F605" i="17" s="1"/>
  <c r="BQ501" i="2"/>
  <c r="BW501" i="2" s="1"/>
  <c r="BP501" i="2"/>
  <c r="BV501" i="2" s="1"/>
  <c r="AX501" i="2"/>
  <c r="G501" i="27" s="1"/>
  <c r="H501" i="27"/>
  <c r="L501" i="27" s="1"/>
  <c r="M501" i="27" s="1"/>
  <c r="BO501" i="2"/>
  <c r="BU501" i="2" s="1"/>
  <c r="O501" i="7"/>
  <c r="F604" i="17" s="1"/>
  <c r="DT501" i="2"/>
  <c r="CB501" i="2" s="1"/>
  <c r="DL501" i="2" s="1"/>
  <c r="DM501" i="2" s="1"/>
  <c r="DQ501" i="2"/>
  <c r="O503" i="7"/>
  <c r="F606" i="17" s="1"/>
  <c r="DT503" i="2"/>
  <c r="CB503" i="2" s="1"/>
  <c r="DQ503" i="2"/>
  <c r="AX503" i="2"/>
  <c r="G503" i="27" s="1"/>
  <c r="BO503" i="2"/>
  <c r="BU503" i="2" s="1"/>
  <c r="H503" i="27"/>
  <c r="L503" i="27" s="1"/>
  <c r="M503" i="27" s="1"/>
  <c r="O503" i="6" s="1"/>
  <c r="BP503" i="2"/>
  <c r="BV503" i="2" s="1"/>
  <c r="BQ503" i="2"/>
  <c r="BW503" i="2" s="1"/>
  <c r="O500" i="6" l="1"/>
  <c r="Q496" i="7"/>
  <c r="G599" i="17" s="1"/>
  <c r="CC496" i="2"/>
  <c r="S496" i="7" s="1"/>
  <c r="I599" i="17" s="1"/>
  <c r="O496" i="6"/>
  <c r="CD496" i="2"/>
  <c r="DL496" i="2"/>
  <c r="DM496" i="2" s="1"/>
  <c r="CC492" i="2"/>
  <c r="S492" i="7" s="1"/>
  <c r="I595" i="17" s="1"/>
  <c r="O492" i="6"/>
  <c r="DL492" i="2"/>
  <c r="DM492" i="2" s="1"/>
  <c r="Q492" i="7"/>
  <c r="G595" i="17" s="1"/>
  <c r="CD492" i="2"/>
  <c r="DL493" i="2"/>
  <c r="DM493" i="2" s="1"/>
  <c r="Q493" i="7"/>
  <c r="G596" i="17" s="1"/>
  <c r="CC493" i="2"/>
  <c r="S493" i="7" s="1"/>
  <c r="I596" i="17" s="1"/>
  <c r="O493" i="6"/>
  <c r="CD493" i="2"/>
  <c r="CD495" i="2"/>
  <c r="Q495" i="7"/>
  <c r="G598" i="17" s="1"/>
  <c r="CC495" i="2"/>
  <c r="DL495" i="2"/>
  <c r="DM495" i="2" s="1"/>
  <c r="O495" i="6"/>
  <c r="DO506" i="2"/>
  <c r="DN506" i="2" s="1"/>
  <c r="DU506" i="2" s="1"/>
  <c r="CH506" i="2" s="1"/>
  <c r="AR506" i="2" s="1"/>
  <c r="DO504" i="2"/>
  <c r="DN504" i="2" s="1"/>
  <c r="DU504" i="2" s="1"/>
  <c r="CH504" i="2" s="1"/>
  <c r="AR504" i="2" s="1"/>
  <c r="DO508" i="2"/>
  <c r="DN508" i="2" s="1"/>
  <c r="DU508" i="2" s="1"/>
  <c r="CH508" i="2" s="1"/>
  <c r="AR508" i="2" s="1"/>
  <c r="DO505" i="2"/>
  <c r="DN505" i="2" s="1"/>
  <c r="DU505" i="2" s="1"/>
  <c r="CH505" i="2" s="1"/>
  <c r="AR505" i="2" s="1"/>
  <c r="DO507" i="2"/>
  <c r="DN507" i="2" s="1"/>
  <c r="DU507" i="2" s="1"/>
  <c r="CH507" i="2" s="1"/>
  <c r="AR507" i="2" s="1"/>
  <c r="O494" i="6"/>
  <c r="CD494" i="2"/>
  <c r="Q494" i="7"/>
  <c r="G597" i="17" s="1"/>
  <c r="CC494" i="2"/>
  <c r="DL494" i="2"/>
  <c r="DM494" i="2" s="1"/>
  <c r="U503" i="7"/>
  <c r="V503" i="7"/>
  <c r="CD500" i="2"/>
  <c r="DL500" i="2"/>
  <c r="DM500" i="2" s="1"/>
  <c r="Q500" i="7"/>
  <c r="G603" i="17" s="1"/>
  <c r="CC500" i="2"/>
  <c r="Q499" i="7"/>
  <c r="G602" i="17" s="1"/>
  <c r="CC499" i="2"/>
  <c r="S499" i="7" s="1"/>
  <c r="DL499" i="2"/>
  <c r="DM499" i="2" s="1"/>
  <c r="CD499" i="2"/>
  <c r="O498" i="6"/>
  <c r="DL498" i="2"/>
  <c r="DM498" i="2" s="1"/>
  <c r="Q498" i="7"/>
  <c r="G601" i="17" s="1"/>
  <c r="CC498" i="2"/>
  <c r="CD498" i="2"/>
  <c r="V500" i="7"/>
  <c r="U500" i="7"/>
  <c r="O499" i="6"/>
  <c r="Q503" i="7"/>
  <c r="G606" i="17" s="1"/>
  <c r="CC503" i="2"/>
  <c r="S503" i="7" s="1"/>
  <c r="I606" i="17" s="1"/>
  <c r="CD503" i="2"/>
  <c r="DL503" i="2"/>
  <c r="DM503" i="2" s="1"/>
  <c r="CC501" i="2"/>
  <c r="S501" i="7" s="1"/>
  <c r="I604" i="17" s="1"/>
  <c r="Q501" i="7"/>
  <c r="G604" i="17" s="1"/>
  <c r="O501" i="6"/>
  <c r="CD501" i="2"/>
  <c r="DO510" i="2"/>
  <c r="DN510" i="2" s="1"/>
  <c r="DU510" i="2" s="1"/>
  <c r="CH510" i="2" s="1"/>
  <c r="AR510" i="2" s="1"/>
  <c r="DO515" i="2"/>
  <c r="DN515" i="2" s="1"/>
  <c r="DU515" i="2" s="1"/>
  <c r="CH515" i="2" s="1"/>
  <c r="AR515" i="2" s="1"/>
  <c r="DO509" i="2"/>
  <c r="DN509" i="2" s="1"/>
  <c r="DU509" i="2" s="1"/>
  <c r="CH509" i="2" s="1"/>
  <c r="AR509" i="2" s="1"/>
  <c r="DO513" i="2"/>
  <c r="DN513" i="2" s="1"/>
  <c r="DU513" i="2" s="1"/>
  <c r="CH513" i="2" s="1"/>
  <c r="AR513" i="2" s="1"/>
  <c r="DO511" i="2"/>
  <c r="DN511" i="2" s="1"/>
  <c r="DU511" i="2" s="1"/>
  <c r="CH511" i="2" s="1"/>
  <c r="AR511" i="2" s="1"/>
  <c r="DO512" i="2"/>
  <c r="DN512" i="2" s="1"/>
  <c r="DU512" i="2" s="1"/>
  <c r="CH512" i="2" s="1"/>
  <c r="AR512" i="2" s="1"/>
  <c r="DO514" i="2"/>
  <c r="DN514" i="2" s="1"/>
  <c r="DU514" i="2" s="1"/>
  <c r="CH514" i="2" s="1"/>
  <c r="AR514" i="2" s="1"/>
  <c r="CD502" i="2"/>
  <c r="CC502" i="2"/>
  <c r="S502" i="7" s="1"/>
  <c r="I605" i="17" s="1"/>
  <c r="Q502" i="7"/>
  <c r="G605" i="17" s="1"/>
  <c r="DL502" i="2"/>
  <c r="DM502" i="2" s="1"/>
  <c r="O502" i="6"/>
  <c r="CC497" i="2"/>
  <c r="S497" i="7" s="1"/>
  <c r="I600" i="17" s="1"/>
  <c r="O497" i="6"/>
  <c r="DL497" i="2"/>
  <c r="DM497" i="2" s="1"/>
  <c r="CD497" i="2"/>
  <c r="Q497" i="7"/>
  <c r="G600" i="17" s="1"/>
  <c r="S495" i="7" l="1"/>
  <c r="Q495" i="6"/>
  <c r="CJ495" i="2"/>
  <c r="CI495" i="2"/>
  <c r="R495" i="7"/>
  <c r="H598" i="17" s="1"/>
  <c r="CJ493" i="2"/>
  <c r="CI493" i="2"/>
  <c r="Q493" i="6"/>
  <c r="R493" i="7"/>
  <c r="H596" i="17" s="1"/>
  <c r="V493" i="7"/>
  <c r="P493" i="6" s="1"/>
  <c r="AV493" i="2" s="1"/>
  <c r="T493" i="7" s="1"/>
  <c r="U493" i="7"/>
  <c r="CI492" i="2"/>
  <c r="R492" i="7"/>
  <c r="H595" i="17" s="1"/>
  <c r="Q492" i="6"/>
  <c r="CJ492" i="2"/>
  <c r="S494" i="7"/>
  <c r="CJ494" i="2"/>
  <c r="Q494" i="6"/>
  <c r="R494" i="7"/>
  <c r="H597" i="17" s="1"/>
  <c r="CI494" i="2"/>
  <c r="U492" i="7"/>
  <c r="V492" i="7"/>
  <c r="P492" i="6" s="1"/>
  <c r="AV492" i="2" s="1"/>
  <c r="T492" i="7" s="1"/>
  <c r="V494" i="7"/>
  <c r="U494" i="7"/>
  <c r="W507" i="7"/>
  <c r="J610" i="17" s="1"/>
  <c r="CF507" i="2"/>
  <c r="AT507" i="2"/>
  <c r="AW507" i="2"/>
  <c r="G507" i="7" s="1"/>
  <c r="W505" i="7"/>
  <c r="J608" i="17" s="1"/>
  <c r="AT505" i="2"/>
  <c r="AW505" i="2"/>
  <c r="G505" i="7" s="1"/>
  <c r="CF505" i="2"/>
  <c r="R496" i="7"/>
  <c r="H599" i="17" s="1"/>
  <c r="CI496" i="2"/>
  <c r="CJ496" i="2"/>
  <c r="Q496" i="6"/>
  <c r="W508" i="7"/>
  <c r="J611" i="17" s="1"/>
  <c r="CF508" i="2"/>
  <c r="AW508" i="2"/>
  <c r="G508" i="7" s="1"/>
  <c r="AT508" i="2"/>
  <c r="V496" i="7"/>
  <c r="P496" i="6" s="1"/>
  <c r="AV496" i="2" s="1"/>
  <c r="T496" i="7" s="1"/>
  <c r="U496" i="7"/>
  <c r="W504" i="7"/>
  <c r="J607" i="17" s="1"/>
  <c r="CF504" i="2"/>
  <c r="AT504" i="2"/>
  <c r="AW504" i="2"/>
  <c r="G504" i="7" s="1"/>
  <c r="AW506" i="2"/>
  <c r="G506" i="7" s="1"/>
  <c r="CF506" i="2"/>
  <c r="AT506" i="2"/>
  <c r="W506" i="7"/>
  <c r="J609" i="17" s="1"/>
  <c r="V495" i="7"/>
  <c r="U495" i="7"/>
  <c r="U497" i="7"/>
  <c r="V497" i="7"/>
  <c r="P497" i="6" s="1"/>
  <c r="AV497" i="2" s="1"/>
  <c r="T497" i="7" s="1"/>
  <c r="U502" i="7"/>
  <c r="V502" i="7"/>
  <c r="P502" i="6" s="1"/>
  <c r="AV502" i="2" s="1"/>
  <c r="T502" i="7" s="1"/>
  <c r="U499" i="7"/>
  <c r="V499" i="7"/>
  <c r="P499" i="6" s="1"/>
  <c r="AV499" i="2" s="1"/>
  <c r="T499" i="7" s="1"/>
  <c r="CI498" i="2"/>
  <c r="CM498" i="2" s="1"/>
  <c r="Q498" i="6"/>
  <c r="CJ498" i="2"/>
  <c r="CT498" i="2" s="1"/>
  <c r="R498" i="7"/>
  <c r="H601" i="17" s="1"/>
  <c r="CJ502" i="2"/>
  <c r="R502" i="7"/>
  <c r="H605" i="17" s="1"/>
  <c r="Q502" i="6"/>
  <c r="CI502" i="2"/>
  <c r="CN498" i="2"/>
  <c r="S498" i="7"/>
  <c r="CL498" i="2"/>
  <c r="W514" i="7"/>
  <c r="J617" i="17" s="1"/>
  <c r="AT514" i="2"/>
  <c r="CF514" i="2"/>
  <c r="AW514" i="2"/>
  <c r="G514" i="7" s="1"/>
  <c r="AW512" i="2"/>
  <c r="G512" i="7" s="1"/>
  <c r="W512" i="7"/>
  <c r="J615" i="17" s="1"/>
  <c r="CF512" i="2"/>
  <c r="AT512" i="2"/>
  <c r="AT511" i="2"/>
  <c r="AW511" i="2"/>
  <c r="G511" i="7" s="1"/>
  <c r="W511" i="7"/>
  <c r="J614" i="17" s="1"/>
  <c r="CF511" i="2"/>
  <c r="U498" i="7"/>
  <c r="V498" i="7"/>
  <c r="CF513" i="2"/>
  <c r="AW513" i="2"/>
  <c r="G513" i="7" s="1"/>
  <c r="W513" i="7"/>
  <c r="J616" i="17" s="1"/>
  <c r="AT513" i="2"/>
  <c r="R499" i="7"/>
  <c r="H602" i="17" s="1"/>
  <c r="Q499" i="6"/>
  <c r="CI499" i="2"/>
  <c r="CJ499" i="2"/>
  <c r="W509" i="7"/>
  <c r="J612" i="17" s="1"/>
  <c r="AW509" i="2"/>
  <c r="G509" i="7" s="1"/>
  <c r="CF509" i="2"/>
  <c r="AT509" i="2"/>
  <c r="W515" i="7"/>
  <c r="J618" i="17" s="1"/>
  <c r="AW515" i="2"/>
  <c r="G515" i="7" s="1"/>
  <c r="CF515" i="2"/>
  <c r="AT515" i="2"/>
  <c r="I602" i="17"/>
  <c r="AW510" i="2"/>
  <c r="G510" i="7" s="1"/>
  <c r="W510" i="7"/>
  <c r="J613" i="17" s="1"/>
  <c r="AT510" i="2"/>
  <c r="CF510" i="2"/>
  <c r="CX498" i="2"/>
  <c r="CJ501" i="2"/>
  <c r="Q501" i="6"/>
  <c r="R501" i="7"/>
  <c r="H604" i="17" s="1"/>
  <c r="CI501" i="2"/>
  <c r="S500" i="7"/>
  <c r="CR498" i="2"/>
  <c r="V501" i="7"/>
  <c r="P501" i="6" s="1"/>
  <c r="AV501" i="2" s="1"/>
  <c r="T501" i="7" s="1"/>
  <c r="U501" i="7"/>
  <c r="CV498" i="2"/>
  <c r="CP498" i="2"/>
  <c r="CJ500" i="2"/>
  <c r="Q500" i="6"/>
  <c r="CI500" i="2"/>
  <c r="R500" i="7"/>
  <c r="H603" i="17" s="1"/>
  <c r="CZ498" i="2"/>
  <c r="Q497" i="6"/>
  <c r="CI497" i="2"/>
  <c r="R497" i="7"/>
  <c r="H600" i="17" s="1"/>
  <c r="CJ497" i="2"/>
  <c r="P503" i="6"/>
  <c r="AV503" i="2" s="1"/>
  <c r="T503" i="7" s="1"/>
  <c r="CX502" i="2"/>
  <c r="CI503" i="2"/>
  <c r="R503" i="7"/>
  <c r="H606" i="17" s="1"/>
  <c r="CJ503" i="2"/>
  <c r="Q503" i="6"/>
  <c r="CU498" i="2" l="1"/>
  <c r="CQ498" i="2"/>
  <c r="DS508" i="2"/>
  <c r="CA508" i="2" s="1"/>
  <c r="P508" i="7" s="1"/>
  <c r="DR508" i="2"/>
  <c r="CX494" i="2"/>
  <c r="CZ494" i="2"/>
  <c r="CL494" i="2"/>
  <c r="CN494" i="2"/>
  <c r="CT494" i="2"/>
  <c r="CP494" i="2"/>
  <c r="CR494" i="2"/>
  <c r="I597" i="17"/>
  <c r="P494" i="6"/>
  <c r="AV494" i="2" s="1"/>
  <c r="T494" i="7" s="1"/>
  <c r="CN496" i="2"/>
  <c r="CV496" i="2"/>
  <c r="CZ496" i="2"/>
  <c r="CT496" i="2"/>
  <c r="CL496" i="2"/>
  <c r="CX496" i="2"/>
  <c r="CP496" i="2"/>
  <c r="CR496" i="2"/>
  <c r="CV494" i="2"/>
  <c r="CM496" i="2"/>
  <c r="CS496" i="2"/>
  <c r="CY496" i="2"/>
  <c r="CW496" i="2"/>
  <c r="CO496" i="2"/>
  <c r="CU496" i="2"/>
  <c r="CQ496" i="2"/>
  <c r="CK496" i="2"/>
  <c r="CZ492" i="2"/>
  <c r="CT492" i="2"/>
  <c r="CN492" i="2"/>
  <c r="CX492" i="2"/>
  <c r="CV492" i="2"/>
  <c r="CL492" i="2"/>
  <c r="CR492" i="2"/>
  <c r="CP492" i="2"/>
  <c r="DR505" i="2"/>
  <c r="DS505" i="2"/>
  <c r="CA505" i="2" s="1"/>
  <c r="P505" i="7" s="1"/>
  <c r="CU492" i="2"/>
  <c r="CY492" i="2"/>
  <c r="CK492" i="2"/>
  <c r="CS492" i="2"/>
  <c r="CM492" i="2"/>
  <c r="CO492" i="2"/>
  <c r="CQ492" i="2"/>
  <c r="CW492" i="2"/>
  <c r="CG505" i="2"/>
  <c r="AY505" i="2"/>
  <c r="H505" i="7" s="1"/>
  <c r="AS505" i="2"/>
  <c r="X505" i="7"/>
  <c r="K608" i="17" s="1"/>
  <c r="AS506" i="2"/>
  <c r="CG506" i="2"/>
  <c r="X506" i="7"/>
  <c r="K609" i="17" s="1"/>
  <c r="AY506" i="2"/>
  <c r="H506" i="7" s="1"/>
  <c r="DS506" i="2"/>
  <c r="CA506" i="2" s="1"/>
  <c r="P506" i="7" s="1"/>
  <c r="DR506" i="2"/>
  <c r="AS507" i="2"/>
  <c r="CG507" i="2"/>
  <c r="AY507" i="2"/>
  <c r="H507" i="7" s="1"/>
  <c r="X507" i="7"/>
  <c r="K610" i="17" s="1"/>
  <c r="DS507" i="2"/>
  <c r="CA507" i="2" s="1"/>
  <c r="P507" i="7" s="1"/>
  <c r="DR507" i="2"/>
  <c r="CO493" i="2"/>
  <c r="CM493" i="2"/>
  <c r="CQ493" i="2"/>
  <c r="CW493" i="2"/>
  <c r="CK493" i="2"/>
  <c r="CY493" i="2"/>
  <c r="CS493" i="2"/>
  <c r="CU493" i="2"/>
  <c r="AY504" i="2"/>
  <c r="H504" i="7" s="1"/>
  <c r="X504" i="7"/>
  <c r="K607" i="17" s="1"/>
  <c r="AS504" i="2"/>
  <c r="CG504" i="2"/>
  <c r="CV493" i="2"/>
  <c r="CN493" i="2"/>
  <c r="CL493" i="2"/>
  <c r="CP493" i="2"/>
  <c r="CR493" i="2"/>
  <c r="CT493" i="2"/>
  <c r="CZ493" i="2"/>
  <c r="CX493" i="2"/>
  <c r="DR504" i="2"/>
  <c r="DS504" i="2"/>
  <c r="CA504" i="2" s="1"/>
  <c r="P504" i="7" s="1"/>
  <c r="CM495" i="2"/>
  <c r="CU495" i="2"/>
  <c r="CK495" i="2"/>
  <c r="CY495" i="2"/>
  <c r="CS495" i="2"/>
  <c r="CQ495" i="2"/>
  <c r="CO495" i="2"/>
  <c r="CW495" i="2"/>
  <c r="CL495" i="2"/>
  <c r="CT495" i="2"/>
  <c r="CP495" i="2"/>
  <c r="CR495" i="2"/>
  <c r="CN495" i="2"/>
  <c r="CX495" i="2"/>
  <c r="CZ495" i="2"/>
  <c r="AY508" i="2"/>
  <c r="H508" i="7" s="1"/>
  <c r="CG508" i="2"/>
  <c r="X508" i="7"/>
  <c r="K611" i="17" s="1"/>
  <c r="AS508" i="2"/>
  <c r="CW494" i="2"/>
  <c r="CO494" i="2"/>
  <c r="CK494" i="2"/>
  <c r="CM494" i="2"/>
  <c r="CS494" i="2"/>
  <c r="CQ494" i="2"/>
  <c r="CY494" i="2"/>
  <c r="CU494" i="2"/>
  <c r="CV495" i="2"/>
  <c r="I598" i="17"/>
  <c r="P495" i="6"/>
  <c r="AV495" i="2" s="1"/>
  <c r="T495" i="7" s="1"/>
  <c r="CV497" i="2"/>
  <c r="CL497" i="2"/>
  <c r="CZ497" i="2"/>
  <c r="CX497" i="2"/>
  <c r="CT497" i="2"/>
  <c r="CN497" i="2"/>
  <c r="CR497" i="2"/>
  <c r="CP497" i="2"/>
  <c r="CK501" i="2"/>
  <c r="CM501" i="2"/>
  <c r="CW501" i="2"/>
  <c r="CU501" i="2"/>
  <c r="CO501" i="2"/>
  <c r="CY501" i="2"/>
  <c r="CQ501" i="2"/>
  <c r="CS501" i="2"/>
  <c r="CS499" i="2"/>
  <c r="CK499" i="2"/>
  <c r="CW499" i="2"/>
  <c r="CQ499" i="2"/>
  <c r="CU499" i="2"/>
  <c r="CO499" i="2"/>
  <c r="CY499" i="2"/>
  <c r="CM499" i="2"/>
  <c r="CQ497" i="2"/>
  <c r="CS497" i="2"/>
  <c r="CY497" i="2"/>
  <c r="CO497" i="2"/>
  <c r="CU497" i="2"/>
  <c r="CM497" i="2"/>
  <c r="I601" i="17"/>
  <c r="P498" i="6"/>
  <c r="AV498" i="2" s="1"/>
  <c r="T498" i="7" s="1"/>
  <c r="CP501" i="2"/>
  <c r="CV501" i="2"/>
  <c r="CN501" i="2"/>
  <c r="CT501" i="2"/>
  <c r="CX501" i="2"/>
  <c r="CR501" i="2"/>
  <c r="CZ501" i="2"/>
  <c r="CL501" i="2"/>
  <c r="AY513" i="2"/>
  <c r="H513" i="7" s="1"/>
  <c r="X513" i="7"/>
  <c r="K616" i="17" s="1"/>
  <c r="CG513" i="2"/>
  <c r="AS513" i="2"/>
  <c r="CW502" i="2"/>
  <c r="CK502" i="2"/>
  <c r="CY502" i="2"/>
  <c r="CM502" i="2"/>
  <c r="CQ502" i="2"/>
  <c r="CU502" i="2"/>
  <c r="CS502" i="2"/>
  <c r="CO502" i="2"/>
  <c r="DR510" i="2"/>
  <c r="DS510" i="2"/>
  <c r="CA510" i="2" s="1"/>
  <c r="CW497" i="2"/>
  <c r="AS510" i="2"/>
  <c r="CG510" i="2"/>
  <c r="X510" i="7"/>
  <c r="K613" i="17" s="1"/>
  <c r="AY510" i="2"/>
  <c r="H510" i="7" s="1"/>
  <c r="DR513" i="2"/>
  <c r="DS513" i="2"/>
  <c r="CA513" i="2" s="1"/>
  <c r="P513" i="7" s="1"/>
  <c r="CR502" i="2"/>
  <c r="CP502" i="2"/>
  <c r="CT502" i="2"/>
  <c r="CZ502" i="2"/>
  <c r="CN502" i="2"/>
  <c r="CS500" i="2"/>
  <c r="CQ500" i="2"/>
  <c r="CW500" i="2"/>
  <c r="CU500" i="2"/>
  <c r="CK500" i="2"/>
  <c r="CO500" i="2"/>
  <c r="CY500" i="2"/>
  <c r="CM500" i="2"/>
  <c r="CL502" i="2"/>
  <c r="DR511" i="2"/>
  <c r="DS511" i="2"/>
  <c r="CA511" i="2" s="1"/>
  <c r="P511" i="7" s="1"/>
  <c r="CP500" i="2"/>
  <c r="CZ500" i="2"/>
  <c r="CV500" i="2"/>
  <c r="CT500" i="2"/>
  <c r="CN500" i="2"/>
  <c r="CX500" i="2"/>
  <c r="AY515" i="2"/>
  <c r="H515" i="7" s="1"/>
  <c r="X515" i="7"/>
  <c r="K618" i="17" s="1"/>
  <c r="CG515" i="2"/>
  <c r="O515" i="7" s="1"/>
  <c r="F618" i="17" s="1"/>
  <c r="AS515" i="2"/>
  <c r="DS515" i="2"/>
  <c r="CA515" i="2" s="1"/>
  <c r="P515" i="7" s="1"/>
  <c r="DR515" i="2"/>
  <c r="AY511" i="2"/>
  <c r="H511" i="7" s="1"/>
  <c r="CG511" i="2"/>
  <c r="AS511" i="2"/>
  <c r="X511" i="7"/>
  <c r="K614" i="17" s="1"/>
  <c r="CS498" i="2"/>
  <c r="CO498" i="2"/>
  <c r="CW498" i="2"/>
  <c r="CY498" i="2"/>
  <c r="CK498" i="2"/>
  <c r="CZ503" i="2"/>
  <c r="CP503" i="2"/>
  <c r="CN503" i="2"/>
  <c r="CT503" i="2"/>
  <c r="CV503" i="2"/>
  <c r="CR503" i="2"/>
  <c r="CL503" i="2"/>
  <c r="CX503" i="2"/>
  <c r="AS512" i="2"/>
  <c r="CG512" i="2"/>
  <c r="X512" i="7"/>
  <c r="K615" i="17" s="1"/>
  <c r="AY512" i="2"/>
  <c r="H512" i="7" s="1"/>
  <c r="CV502" i="2"/>
  <c r="DR512" i="2"/>
  <c r="DS512" i="2"/>
  <c r="CA512" i="2" s="1"/>
  <c r="CO503" i="2"/>
  <c r="CS503" i="2"/>
  <c r="CM503" i="2"/>
  <c r="CU503" i="2"/>
  <c r="CQ503" i="2"/>
  <c r="CK503" i="2"/>
  <c r="CW503" i="2"/>
  <c r="CY503" i="2"/>
  <c r="CG509" i="2"/>
  <c r="AS509" i="2"/>
  <c r="AY509" i="2"/>
  <c r="H509" i="7" s="1"/>
  <c r="X509" i="7"/>
  <c r="K612" i="17" s="1"/>
  <c r="CL500" i="2"/>
  <c r="DR509" i="2"/>
  <c r="DS509" i="2"/>
  <c r="CA509" i="2" s="1"/>
  <c r="P509" i="7" s="1"/>
  <c r="CK497" i="2"/>
  <c r="CR500" i="2"/>
  <c r="DS514" i="2"/>
  <c r="CA514" i="2" s="1"/>
  <c r="P514" i="7" s="1"/>
  <c r="DR514" i="2"/>
  <c r="I603" i="17"/>
  <c r="P500" i="6"/>
  <c r="AV500" i="2" s="1"/>
  <c r="T500" i="7" s="1"/>
  <c r="CR499" i="2"/>
  <c r="CP499" i="2"/>
  <c r="CZ499" i="2"/>
  <c r="CT499" i="2"/>
  <c r="CX499" i="2"/>
  <c r="CL499" i="2"/>
  <c r="CV499" i="2"/>
  <c r="CN499" i="2"/>
  <c r="AS514" i="2"/>
  <c r="AY514" i="2"/>
  <c r="H514" i="7" s="1"/>
  <c r="CG514" i="2"/>
  <c r="X514" i="7"/>
  <c r="K617" i="17" s="1"/>
  <c r="O507" i="7" l="1"/>
  <c r="F610" i="17" s="1"/>
  <c r="DT507" i="2"/>
  <c r="CB507" i="2" s="1"/>
  <c r="DQ507" i="2"/>
  <c r="AX507" i="2"/>
  <c r="G507" i="27" s="1"/>
  <c r="BO507" i="2"/>
  <c r="BU507" i="2" s="1"/>
  <c r="H507" i="27"/>
  <c r="L507" i="27" s="1"/>
  <c r="M507" i="27" s="1"/>
  <c r="BQ507" i="2"/>
  <c r="BW507" i="2" s="1"/>
  <c r="BP507" i="2"/>
  <c r="BV507" i="2" s="1"/>
  <c r="O504" i="7"/>
  <c r="F607" i="17" s="1"/>
  <c r="DQ504" i="2"/>
  <c r="DT504" i="2"/>
  <c r="CB504" i="2" s="1"/>
  <c r="H504" i="27"/>
  <c r="L504" i="27" s="1"/>
  <c r="M504" i="27" s="1"/>
  <c r="BO504" i="2"/>
  <c r="BU504" i="2" s="1"/>
  <c r="AX504" i="2"/>
  <c r="G504" i="27" s="1"/>
  <c r="BQ504" i="2"/>
  <c r="BW504" i="2" s="1"/>
  <c r="BP504" i="2"/>
  <c r="BV504" i="2" s="1"/>
  <c r="DQ506" i="2"/>
  <c r="O506" i="7"/>
  <c r="F609" i="17" s="1"/>
  <c r="DT506" i="2"/>
  <c r="CB506" i="2" s="1"/>
  <c r="AX506" i="2"/>
  <c r="G506" i="27" s="1"/>
  <c r="BQ506" i="2"/>
  <c r="BW506" i="2" s="1"/>
  <c r="BP506" i="2"/>
  <c r="BV506" i="2" s="1"/>
  <c r="H506" i="27"/>
  <c r="L506" i="27" s="1"/>
  <c r="M506" i="27" s="1"/>
  <c r="BO506" i="2"/>
  <c r="BU506" i="2" s="1"/>
  <c r="BO505" i="2"/>
  <c r="BU505" i="2" s="1"/>
  <c r="BP505" i="2"/>
  <c r="BV505" i="2" s="1"/>
  <c r="H505" i="27"/>
  <c r="L505" i="27" s="1"/>
  <c r="M505" i="27" s="1"/>
  <c r="AX505" i="2"/>
  <c r="G505" i="27" s="1"/>
  <c r="BQ505" i="2"/>
  <c r="BW505" i="2" s="1"/>
  <c r="DQ505" i="2"/>
  <c r="DT505" i="2"/>
  <c r="CB505" i="2" s="1"/>
  <c r="O505" i="7"/>
  <c r="F608" i="17" s="1"/>
  <c r="BP508" i="2"/>
  <c r="BV508" i="2" s="1"/>
  <c r="BQ508" i="2"/>
  <c r="BW508" i="2" s="1"/>
  <c r="AX508" i="2"/>
  <c r="G508" i="27" s="1"/>
  <c r="BO508" i="2"/>
  <c r="BU508" i="2" s="1"/>
  <c r="H508" i="27"/>
  <c r="L508" i="27" s="1"/>
  <c r="M508" i="27" s="1"/>
  <c r="O508" i="6" s="1"/>
  <c r="DQ508" i="2"/>
  <c r="DT508" i="2"/>
  <c r="CB508" i="2" s="1"/>
  <c r="O508" i="7"/>
  <c r="F611" i="17" s="1"/>
  <c r="DQ510" i="2"/>
  <c r="DT510" i="2"/>
  <c r="CB510" i="2" s="1"/>
  <c r="O510" i="7"/>
  <c r="F613" i="17" s="1"/>
  <c r="BQ510" i="2"/>
  <c r="BW510" i="2" s="1"/>
  <c r="BP510" i="2"/>
  <c r="BV510" i="2" s="1"/>
  <c r="AX510" i="2"/>
  <c r="G510" i="27" s="1"/>
  <c r="H510" i="27"/>
  <c r="L510" i="27" s="1"/>
  <c r="M510" i="27" s="1"/>
  <c r="BO510" i="2"/>
  <c r="BU510" i="2" s="1"/>
  <c r="P512" i="7"/>
  <c r="P510" i="7"/>
  <c r="DL510" i="2"/>
  <c r="DM510" i="2" s="1"/>
  <c r="AX511" i="2"/>
  <c r="G511" i="27" s="1"/>
  <c r="BP511" i="2"/>
  <c r="BV511" i="2" s="1"/>
  <c r="BQ511" i="2"/>
  <c r="BW511" i="2" s="1"/>
  <c r="BO511" i="2"/>
  <c r="BU511" i="2" s="1"/>
  <c r="H511" i="27"/>
  <c r="L511" i="27" s="1"/>
  <c r="M511" i="27" s="1"/>
  <c r="DT511" i="2"/>
  <c r="CB511" i="2" s="1"/>
  <c r="Q511" i="7" s="1"/>
  <c r="G614" i="17" s="1"/>
  <c r="O511" i="7"/>
  <c r="F614" i="17" s="1"/>
  <c r="DQ511" i="2"/>
  <c r="O512" i="7"/>
  <c r="F615" i="17" s="1"/>
  <c r="DT512" i="2"/>
  <c r="CB512" i="2" s="1"/>
  <c r="CC512" i="2" s="1"/>
  <c r="S512" i="7" s="1"/>
  <c r="I615" i="17" s="1"/>
  <c r="DQ512" i="2"/>
  <c r="BO512" i="2"/>
  <c r="BU512" i="2" s="1"/>
  <c r="AX512" i="2"/>
  <c r="G512" i="27" s="1"/>
  <c r="BP512" i="2"/>
  <c r="BV512" i="2" s="1"/>
  <c r="BQ512" i="2"/>
  <c r="BW512" i="2" s="1"/>
  <c r="H512" i="27"/>
  <c r="L512" i="27" s="1"/>
  <c r="M512" i="27" s="1"/>
  <c r="O512" i="6" s="1"/>
  <c r="BP515" i="2"/>
  <c r="BV515" i="2" s="1"/>
  <c r="BO515" i="2"/>
  <c r="BU515" i="2" s="1"/>
  <c r="BQ515" i="2"/>
  <c r="BW515" i="2" s="1"/>
  <c r="AX515" i="2"/>
  <c r="G515" i="27" s="1"/>
  <c r="H515" i="27"/>
  <c r="L515" i="27" s="1"/>
  <c r="M515" i="27" s="1"/>
  <c r="DT514" i="2"/>
  <c r="CB514" i="2" s="1"/>
  <c r="Q514" i="7" s="1"/>
  <c r="G617" i="17" s="1"/>
  <c r="O514" i="7"/>
  <c r="F617" i="17" s="1"/>
  <c r="DQ514" i="2"/>
  <c r="DQ515" i="2"/>
  <c r="DT515" i="2"/>
  <c r="CB515" i="2" s="1"/>
  <c r="AX514" i="2"/>
  <c r="G514" i="27" s="1"/>
  <c r="BQ514" i="2"/>
  <c r="BW514" i="2" s="1"/>
  <c r="BO514" i="2"/>
  <c r="BU514" i="2" s="1"/>
  <c r="BP514" i="2"/>
  <c r="BV514" i="2" s="1"/>
  <c r="H514" i="27"/>
  <c r="L514" i="27" s="1"/>
  <c r="M514" i="27" s="1"/>
  <c r="AX509" i="2"/>
  <c r="G509" i="27" s="1"/>
  <c r="BQ509" i="2"/>
  <c r="BW509" i="2" s="1"/>
  <c r="BP509" i="2"/>
  <c r="BV509" i="2" s="1"/>
  <c r="BO509" i="2"/>
  <c r="BU509" i="2" s="1"/>
  <c r="H509" i="27"/>
  <c r="L509" i="27" s="1"/>
  <c r="M509" i="27" s="1"/>
  <c r="O509" i="6" s="1"/>
  <c r="BP513" i="2"/>
  <c r="BV513" i="2" s="1"/>
  <c r="H513" i="27"/>
  <c r="L513" i="27" s="1"/>
  <c r="M513" i="27" s="1"/>
  <c r="BQ513" i="2"/>
  <c r="BW513" i="2" s="1"/>
  <c r="AX513" i="2"/>
  <c r="G513" i="27" s="1"/>
  <c r="BO513" i="2"/>
  <c r="BU513" i="2" s="1"/>
  <c r="DT509" i="2"/>
  <c r="CB509" i="2" s="1"/>
  <c r="DQ509" i="2"/>
  <c r="O509" i="7"/>
  <c r="F612" i="17" s="1"/>
  <c r="DQ513" i="2"/>
  <c r="DT513" i="2"/>
  <c r="CB513" i="2" s="1"/>
  <c r="O513" i="7"/>
  <c r="F616" i="17" s="1"/>
  <c r="DL511" i="2" l="1"/>
  <c r="DM511" i="2" s="1"/>
  <c r="Q508" i="7"/>
  <c r="G611" i="17" s="1"/>
  <c r="CC508" i="2"/>
  <c r="S508" i="7" s="1"/>
  <c r="DL508" i="2"/>
  <c r="DM508" i="2" s="1"/>
  <c r="CD508" i="2"/>
  <c r="CC506" i="2"/>
  <c r="S506" i="7" s="1"/>
  <c r="I609" i="17" s="1"/>
  <c r="DL506" i="2"/>
  <c r="DM506" i="2" s="1"/>
  <c r="CD506" i="2"/>
  <c r="Q506" i="7"/>
  <c r="G609" i="17" s="1"/>
  <c r="O506" i="6"/>
  <c r="U508" i="7"/>
  <c r="V508" i="7"/>
  <c r="DO517" i="2"/>
  <c r="DN517" i="2" s="1"/>
  <c r="DU517" i="2" s="1"/>
  <c r="CH517" i="2" s="1"/>
  <c r="AR517" i="2" s="1"/>
  <c r="DO519" i="2"/>
  <c r="DN519" i="2" s="1"/>
  <c r="DU519" i="2" s="1"/>
  <c r="CH519" i="2" s="1"/>
  <c r="AR519" i="2" s="1"/>
  <c r="DO520" i="2"/>
  <c r="DN520" i="2" s="1"/>
  <c r="DU520" i="2" s="1"/>
  <c r="CH520" i="2" s="1"/>
  <c r="AR520" i="2" s="1"/>
  <c r="DO518" i="2"/>
  <c r="DN518" i="2" s="1"/>
  <c r="DU518" i="2" s="1"/>
  <c r="CH518" i="2" s="1"/>
  <c r="AR518" i="2" s="1"/>
  <c r="DO516" i="2"/>
  <c r="DN516" i="2" s="1"/>
  <c r="DU516" i="2" s="1"/>
  <c r="CH516" i="2" s="1"/>
  <c r="AR516" i="2" s="1"/>
  <c r="Q505" i="7"/>
  <c r="G608" i="17" s="1"/>
  <c r="CD505" i="2"/>
  <c r="O505" i="6"/>
  <c r="DL505" i="2"/>
  <c r="DM505" i="2" s="1"/>
  <c r="CC505" i="2"/>
  <c r="S505" i="7" s="1"/>
  <c r="I608" i="17" s="1"/>
  <c r="DL504" i="2"/>
  <c r="DM504" i="2" s="1"/>
  <c r="Q504" i="7"/>
  <c r="G607" i="17" s="1"/>
  <c r="CC504" i="2"/>
  <c r="S504" i="7" s="1"/>
  <c r="I607" i="17" s="1"/>
  <c r="CD504" i="2"/>
  <c r="O504" i="6"/>
  <c r="O507" i="6"/>
  <c r="Q507" i="7"/>
  <c r="G610" i="17" s="1"/>
  <c r="CC507" i="2"/>
  <c r="S507" i="7" s="1"/>
  <c r="I610" i="17" s="1"/>
  <c r="CD507" i="2"/>
  <c r="DL507" i="2"/>
  <c r="DM507" i="2" s="1"/>
  <c r="CC511" i="2"/>
  <c r="S511" i="7" s="1"/>
  <c r="I614" i="17" s="1"/>
  <c r="DL514" i="2"/>
  <c r="DM514" i="2" s="1"/>
  <c r="O514" i="6"/>
  <c r="U514" i="7" s="1"/>
  <c r="CD514" i="2"/>
  <c r="O511" i="6"/>
  <c r="Q509" i="7"/>
  <c r="G612" i="17" s="1"/>
  <c r="CC509" i="2"/>
  <c r="S509" i="7" s="1"/>
  <c r="DL509" i="2"/>
  <c r="DM509" i="2" s="1"/>
  <c r="CD509" i="2"/>
  <c r="CD511" i="2"/>
  <c r="CD515" i="2"/>
  <c r="O515" i="6"/>
  <c r="CC515" i="2"/>
  <c r="S515" i="7" s="1"/>
  <c r="I618" i="17" s="1"/>
  <c r="Q515" i="7"/>
  <c r="G618" i="17" s="1"/>
  <c r="DL515" i="2"/>
  <c r="DM515" i="2" s="1"/>
  <c r="V509" i="7"/>
  <c r="U509" i="7"/>
  <c r="DO526" i="2"/>
  <c r="DN526" i="2" s="1"/>
  <c r="DU526" i="2" s="1"/>
  <c r="CH526" i="2" s="1"/>
  <c r="AR526" i="2" s="1"/>
  <c r="DO524" i="2"/>
  <c r="DN524" i="2" s="1"/>
  <c r="DU524" i="2" s="1"/>
  <c r="CH524" i="2" s="1"/>
  <c r="AR524" i="2" s="1"/>
  <c r="DO523" i="2"/>
  <c r="DN523" i="2" s="1"/>
  <c r="DU523" i="2" s="1"/>
  <c r="CH523" i="2" s="1"/>
  <c r="AR523" i="2" s="1"/>
  <c r="DO525" i="2"/>
  <c r="DN525" i="2" s="1"/>
  <c r="DU525" i="2" s="1"/>
  <c r="CH525" i="2" s="1"/>
  <c r="AR525" i="2" s="1"/>
  <c r="DO527" i="2"/>
  <c r="DN527" i="2" s="1"/>
  <c r="DU527" i="2" s="1"/>
  <c r="CH527" i="2" s="1"/>
  <c r="AR527" i="2" s="1"/>
  <c r="DO522" i="2"/>
  <c r="DN522" i="2" s="1"/>
  <c r="DU522" i="2" s="1"/>
  <c r="CH522" i="2" s="1"/>
  <c r="AR522" i="2" s="1"/>
  <c r="DO521" i="2"/>
  <c r="DN521" i="2" s="1"/>
  <c r="DU521" i="2" s="1"/>
  <c r="CH521" i="2" s="1"/>
  <c r="AR521" i="2" s="1"/>
  <c r="V512" i="7"/>
  <c r="P512" i="6" s="1"/>
  <c r="AV512" i="2" s="1"/>
  <c r="T512" i="7" s="1"/>
  <c r="U512" i="7"/>
  <c r="CC514" i="2"/>
  <c r="CD513" i="2"/>
  <c r="CC513" i="2"/>
  <c r="S513" i="7" s="1"/>
  <c r="I616" i="17" s="1"/>
  <c r="Q513" i="7"/>
  <c r="G616" i="17" s="1"/>
  <c r="DL513" i="2"/>
  <c r="DM513" i="2" s="1"/>
  <c r="O513" i="6"/>
  <c r="Q512" i="7"/>
  <c r="G615" i="17" s="1"/>
  <c r="CD512" i="2"/>
  <c r="DL512" i="2"/>
  <c r="DM512" i="2" s="1"/>
  <c r="Q510" i="7"/>
  <c r="G613" i="17" s="1"/>
  <c r="CC510" i="2"/>
  <c r="S510" i="7" s="1"/>
  <c r="I613" i="17" s="1"/>
  <c r="CD510" i="2"/>
  <c r="O510" i="6"/>
  <c r="V505" i="7" l="1"/>
  <c r="P505" i="6" s="1"/>
  <c r="AV505" i="2" s="1"/>
  <c r="T505" i="7" s="1"/>
  <c r="U505" i="7"/>
  <c r="V514" i="7"/>
  <c r="Q505" i="6"/>
  <c r="R505" i="7"/>
  <c r="H608" i="17" s="1"/>
  <c r="CJ505" i="2"/>
  <c r="CI505" i="2"/>
  <c r="AT516" i="2"/>
  <c r="W516" i="7"/>
  <c r="J619" i="17" s="1"/>
  <c r="CF516" i="2"/>
  <c r="AW516" i="2"/>
  <c r="G516" i="7" s="1"/>
  <c r="AT518" i="2"/>
  <c r="W518" i="7"/>
  <c r="J621" i="17" s="1"/>
  <c r="CF518" i="2"/>
  <c r="AW518" i="2"/>
  <c r="G518" i="7" s="1"/>
  <c r="W520" i="7"/>
  <c r="J623" i="17" s="1"/>
  <c r="AT520" i="2"/>
  <c r="AW520" i="2"/>
  <c r="G520" i="7" s="1"/>
  <c r="CF520" i="2"/>
  <c r="AT519" i="2"/>
  <c r="W519" i="7"/>
  <c r="J622" i="17" s="1"/>
  <c r="AW519" i="2"/>
  <c r="G519" i="7" s="1"/>
  <c r="CF519" i="2"/>
  <c r="W517" i="7"/>
  <c r="J620" i="17" s="1"/>
  <c r="CF517" i="2"/>
  <c r="AW517" i="2"/>
  <c r="G517" i="7" s="1"/>
  <c r="AT517" i="2"/>
  <c r="Q507" i="6"/>
  <c r="R507" i="7"/>
  <c r="H610" i="17" s="1"/>
  <c r="CI507" i="2"/>
  <c r="CJ507" i="2"/>
  <c r="U506" i="7"/>
  <c r="V506" i="7"/>
  <c r="P506" i="6" s="1"/>
  <c r="AV506" i="2" s="1"/>
  <c r="T506" i="7" s="1"/>
  <c r="CU507" i="2"/>
  <c r="U507" i="7"/>
  <c r="V507" i="7"/>
  <c r="P507" i="6" s="1"/>
  <c r="AV507" i="2" s="1"/>
  <c r="T507" i="7" s="1"/>
  <c r="R506" i="7"/>
  <c r="H609" i="17" s="1"/>
  <c r="CJ506" i="2"/>
  <c r="Q506" i="6"/>
  <c r="CI506" i="2"/>
  <c r="U504" i="7"/>
  <c r="V504" i="7"/>
  <c r="P504" i="6" s="1"/>
  <c r="AV504" i="2" s="1"/>
  <c r="T504" i="7" s="1"/>
  <c r="Q504" i="6"/>
  <c r="CJ504" i="2"/>
  <c r="R504" i="7"/>
  <c r="H607" i="17" s="1"/>
  <c r="CI504" i="2"/>
  <c r="CI508" i="2"/>
  <c r="CJ508" i="2"/>
  <c r="Q508" i="6"/>
  <c r="R508" i="7"/>
  <c r="H611" i="17" s="1"/>
  <c r="CN507" i="2"/>
  <c r="CW507" i="2"/>
  <c r="I611" i="17"/>
  <c r="P508" i="6"/>
  <c r="AV508" i="2" s="1"/>
  <c r="T508" i="7" s="1"/>
  <c r="CI514" i="2"/>
  <c r="CU514" i="2" s="1"/>
  <c r="R514" i="7"/>
  <c r="H617" i="17" s="1"/>
  <c r="CJ514" i="2"/>
  <c r="CZ514" i="2" s="1"/>
  <c r="Q514" i="6"/>
  <c r="CF524" i="2"/>
  <c r="W524" i="7"/>
  <c r="J627" i="17" s="1"/>
  <c r="AT524" i="2"/>
  <c r="AW524" i="2"/>
  <c r="G524" i="7" s="1"/>
  <c r="CF526" i="2"/>
  <c r="AT526" i="2"/>
  <c r="AW526" i="2"/>
  <c r="G526" i="7" s="1"/>
  <c r="W526" i="7"/>
  <c r="J629" i="17" s="1"/>
  <c r="U510" i="7"/>
  <c r="V510" i="7"/>
  <c r="P510" i="6" s="1"/>
  <c r="AV510" i="2" s="1"/>
  <c r="T510" i="7" s="1"/>
  <c r="CJ512" i="2"/>
  <c r="CI512" i="2"/>
  <c r="Q512" i="6"/>
  <c r="R512" i="7"/>
  <c r="H615" i="17" s="1"/>
  <c r="R510" i="7"/>
  <c r="H613" i="17" s="1"/>
  <c r="Q510" i="6"/>
  <c r="CJ510" i="2"/>
  <c r="CI510" i="2"/>
  <c r="CW510" i="2" s="1"/>
  <c r="U513" i="7"/>
  <c r="V513" i="7"/>
  <c r="P513" i="6" s="1"/>
  <c r="AV513" i="2" s="1"/>
  <c r="T513" i="7" s="1"/>
  <c r="U515" i="7"/>
  <c r="V515" i="7"/>
  <c r="P515" i="6" s="1"/>
  <c r="AV515" i="2" s="1"/>
  <c r="T515" i="7" s="1"/>
  <c r="Q513" i="6"/>
  <c r="CJ513" i="2"/>
  <c r="R513" i="7"/>
  <c r="H616" i="17" s="1"/>
  <c r="CI513" i="2"/>
  <c r="CI515" i="2"/>
  <c r="CJ515" i="2"/>
  <c r="Q515" i="6"/>
  <c r="R515" i="7"/>
  <c r="H618" i="17" s="1"/>
  <c r="S514" i="7"/>
  <c r="I617" i="17" s="1"/>
  <c r="CI511" i="2"/>
  <c r="Q511" i="6"/>
  <c r="R511" i="7"/>
  <c r="H614" i="17" s="1"/>
  <c r="CJ511" i="2"/>
  <c r="R509" i="7"/>
  <c r="H612" i="17" s="1"/>
  <c r="CI509" i="2"/>
  <c r="Q509" i="6"/>
  <c r="CJ509" i="2"/>
  <c r="AW521" i="2"/>
  <c r="G521" i="7" s="1"/>
  <c r="CF521" i="2"/>
  <c r="AT521" i="2"/>
  <c r="W521" i="7"/>
  <c r="J624" i="17" s="1"/>
  <c r="I612" i="17"/>
  <c r="P509" i="6"/>
  <c r="AV509" i="2" s="1"/>
  <c r="T509" i="7" s="1"/>
  <c r="AT522" i="2"/>
  <c r="CF522" i="2"/>
  <c r="W522" i="7"/>
  <c r="J625" i="17" s="1"/>
  <c r="AW522" i="2"/>
  <c r="G522" i="7" s="1"/>
  <c r="CF527" i="2"/>
  <c r="W527" i="7"/>
  <c r="J630" i="17" s="1"/>
  <c r="AW527" i="2"/>
  <c r="G527" i="7" s="1"/>
  <c r="AT527" i="2"/>
  <c r="U511" i="7"/>
  <c r="V511" i="7"/>
  <c r="P511" i="6" s="1"/>
  <c r="AV511" i="2" s="1"/>
  <c r="T511" i="7" s="1"/>
  <c r="AT525" i="2"/>
  <c r="W525" i="7"/>
  <c r="J628" i="17" s="1"/>
  <c r="AW525" i="2"/>
  <c r="G525" i="7" s="1"/>
  <c r="CF525" i="2"/>
  <c r="AT523" i="2"/>
  <c r="AW523" i="2"/>
  <c r="G523" i="7" s="1"/>
  <c r="W523" i="7"/>
  <c r="J626" i="17" s="1"/>
  <c r="CF523" i="2"/>
  <c r="CS514" i="2" l="1"/>
  <c r="CX514" i="2"/>
  <c r="CO506" i="2"/>
  <c r="CW506" i="2"/>
  <c r="CK506" i="2"/>
  <c r="CU506" i="2"/>
  <c r="CS506" i="2"/>
  <c r="CM506" i="2"/>
  <c r="CY506" i="2"/>
  <c r="CQ506" i="2"/>
  <c r="AS519" i="2"/>
  <c r="AY519" i="2"/>
  <c r="H519" i="7" s="1"/>
  <c r="CG519" i="2"/>
  <c r="X519" i="7"/>
  <c r="K622" i="17" s="1"/>
  <c r="DR520" i="2"/>
  <c r="DS520" i="2"/>
  <c r="CA520" i="2" s="1"/>
  <c r="P520" i="7" s="1"/>
  <c r="CT506" i="2"/>
  <c r="CZ506" i="2"/>
  <c r="CN506" i="2"/>
  <c r="CX506" i="2"/>
  <c r="CV506" i="2"/>
  <c r="CR506" i="2"/>
  <c r="CP506" i="2"/>
  <c r="CL506" i="2"/>
  <c r="AY520" i="2"/>
  <c r="H520" i="7" s="1"/>
  <c r="X520" i="7"/>
  <c r="K623" i="17" s="1"/>
  <c r="CG520" i="2"/>
  <c r="AS520" i="2"/>
  <c r="DS518" i="2"/>
  <c r="CA518" i="2" s="1"/>
  <c r="P518" i="7" s="1"/>
  <c r="DR518" i="2"/>
  <c r="AY518" i="2"/>
  <c r="H518" i="7" s="1"/>
  <c r="AS518" i="2"/>
  <c r="X518" i="7"/>
  <c r="K621" i="17" s="1"/>
  <c r="CG518" i="2"/>
  <c r="CP507" i="2"/>
  <c r="CX507" i="2"/>
  <c r="CL507" i="2"/>
  <c r="CR507" i="2"/>
  <c r="CZ507" i="2"/>
  <c r="CT507" i="2"/>
  <c r="CV507" i="2"/>
  <c r="CO507" i="2"/>
  <c r="CM507" i="2"/>
  <c r="CK507" i="2"/>
  <c r="CQ507" i="2"/>
  <c r="CS507" i="2"/>
  <c r="CY507" i="2"/>
  <c r="DS516" i="2"/>
  <c r="CA516" i="2" s="1"/>
  <c r="P516" i="7" s="1"/>
  <c r="DR516" i="2"/>
  <c r="CV508" i="2"/>
  <c r="CX508" i="2"/>
  <c r="CT508" i="2"/>
  <c r="CR508" i="2"/>
  <c r="CP508" i="2"/>
  <c r="CL508" i="2"/>
  <c r="CZ508" i="2"/>
  <c r="CN508" i="2"/>
  <c r="X516" i="7"/>
  <c r="K619" i="17" s="1"/>
  <c r="AY516" i="2"/>
  <c r="H516" i="7" s="1"/>
  <c r="AS516" i="2"/>
  <c r="CG516" i="2"/>
  <c r="CY508" i="2"/>
  <c r="CK508" i="2"/>
  <c r="CU508" i="2"/>
  <c r="CO508" i="2"/>
  <c r="CS508" i="2"/>
  <c r="CW508" i="2"/>
  <c r="CQ508" i="2"/>
  <c r="CM508" i="2"/>
  <c r="AY517" i="2"/>
  <c r="H517" i="7" s="1"/>
  <c r="X517" i="7"/>
  <c r="K620" i="17" s="1"/>
  <c r="CG517" i="2"/>
  <c r="AS517" i="2"/>
  <c r="CK505" i="2"/>
  <c r="CS505" i="2"/>
  <c r="CQ505" i="2"/>
  <c r="CW505" i="2"/>
  <c r="CY505" i="2"/>
  <c r="CU505" i="2"/>
  <c r="CM505" i="2"/>
  <c r="CO505" i="2"/>
  <c r="CW504" i="2"/>
  <c r="CK504" i="2"/>
  <c r="CY504" i="2"/>
  <c r="CU504" i="2"/>
  <c r="CQ504" i="2"/>
  <c r="CO504" i="2"/>
  <c r="CS504" i="2"/>
  <c r="CM504" i="2"/>
  <c r="CP505" i="2"/>
  <c r="CX505" i="2"/>
  <c r="CN505" i="2"/>
  <c r="CR505" i="2"/>
  <c r="CZ505" i="2"/>
  <c r="CL505" i="2"/>
  <c r="CV505" i="2"/>
  <c r="CT505" i="2"/>
  <c r="DS517" i="2"/>
  <c r="CA517" i="2" s="1"/>
  <c r="P517" i="7" s="1"/>
  <c r="DR517" i="2"/>
  <c r="CN504" i="2"/>
  <c r="CL504" i="2"/>
  <c r="CT504" i="2"/>
  <c r="CV504" i="2"/>
  <c r="CP504" i="2"/>
  <c r="CR504" i="2"/>
  <c r="CX504" i="2"/>
  <c r="CZ504" i="2"/>
  <c r="P514" i="6"/>
  <c r="AV514" i="2" s="1"/>
  <c r="T514" i="7" s="1"/>
  <c r="DR519" i="2"/>
  <c r="DS519" i="2"/>
  <c r="CA519" i="2" s="1"/>
  <c r="P519" i="7" s="1"/>
  <c r="CT514" i="2"/>
  <c r="CR514" i="2"/>
  <c r="CN514" i="2"/>
  <c r="CP514" i="2"/>
  <c r="CL514" i="2"/>
  <c r="CQ514" i="2"/>
  <c r="CK514" i="2"/>
  <c r="CO514" i="2"/>
  <c r="CW514" i="2"/>
  <c r="CM514" i="2"/>
  <c r="CY514" i="2"/>
  <c r="CV514" i="2"/>
  <c r="DS527" i="2"/>
  <c r="CA527" i="2" s="1"/>
  <c r="P527" i="7" s="1"/>
  <c r="DR527" i="2"/>
  <c r="CM511" i="2"/>
  <c r="CW511" i="2"/>
  <c r="CK511" i="2"/>
  <c r="CS511" i="2"/>
  <c r="CY511" i="2"/>
  <c r="CU511" i="2"/>
  <c r="CQ511" i="2"/>
  <c r="CO511" i="2"/>
  <c r="CQ510" i="2"/>
  <c r="CM510" i="2"/>
  <c r="CO510" i="2"/>
  <c r="CK510" i="2"/>
  <c r="CS510" i="2"/>
  <c r="CU510" i="2"/>
  <c r="DR522" i="2"/>
  <c r="DS522" i="2"/>
  <c r="CA522" i="2" s="1"/>
  <c r="P522" i="7" s="1"/>
  <c r="CV510" i="2"/>
  <c r="CZ510" i="2"/>
  <c r="CP510" i="2"/>
  <c r="CR510" i="2"/>
  <c r="AY522" i="2"/>
  <c r="H522" i="7" s="1"/>
  <c r="CG522" i="2"/>
  <c r="O522" i="7" s="1"/>
  <c r="F625" i="17" s="1"/>
  <c r="AS522" i="2"/>
  <c r="X522" i="7"/>
  <c r="K625" i="17" s="1"/>
  <c r="DS523" i="2"/>
  <c r="CA523" i="2" s="1"/>
  <c r="DR523" i="2"/>
  <c r="CT510" i="2"/>
  <c r="AY521" i="2"/>
  <c r="H521" i="7" s="1"/>
  <c r="X521" i="7"/>
  <c r="K624" i="17" s="1"/>
  <c r="CG521" i="2"/>
  <c r="AS521" i="2"/>
  <c r="CM512" i="2"/>
  <c r="CY512" i="2"/>
  <c r="CQ512" i="2"/>
  <c r="CU512" i="2"/>
  <c r="CO512" i="2"/>
  <c r="CK512" i="2"/>
  <c r="CW512" i="2"/>
  <c r="CS512" i="2"/>
  <c r="AS523" i="2"/>
  <c r="AY523" i="2"/>
  <c r="H523" i="7" s="1"/>
  <c r="X523" i="7"/>
  <c r="K626" i="17" s="1"/>
  <c r="CG523" i="2"/>
  <c r="DS521" i="2"/>
  <c r="CA521" i="2" s="1"/>
  <c r="P521" i="7" s="1"/>
  <c r="DR521" i="2"/>
  <c r="CN512" i="2"/>
  <c r="CL512" i="2"/>
  <c r="CR512" i="2"/>
  <c r="CX512" i="2"/>
  <c r="CP512" i="2"/>
  <c r="CZ512" i="2"/>
  <c r="CT512" i="2"/>
  <c r="CV512" i="2"/>
  <c r="CR515" i="2"/>
  <c r="CX515" i="2"/>
  <c r="CL515" i="2"/>
  <c r="CZ515" i="2"/>
  <c r="CP515" i="2"/>
  <c r="CV515" i="2"/>
  <c r="CN515" i="2"/>
  <c r="CT515" i="2"/>
  <c r="DS525" i="2"/>
  <c r="CA525" i="2" s="1"/>
  <c r="P525" i="7" s="1"/>
  <c r="DR525" i="2"/>
  <c r="CN510" i="2"/>
  <c r="CW515" i="2"/>
  <c r="CS515" i="2"/>
  <c r="CQ515" i="2"/>
  <c r="CM515" i="2"/>
  <c r="CU515" i="2"/>
  <c r="CO515" i="2"/>
  <c r="CK515" i="2"/>
  <c r="CY515" i="2"/>
  <c r="CY510" i="2"/>
  <c r="CM513" i="2"/>
  <c r="CY513" i="2"/>
  <c r="CK513" i="2"/>
  <c r="CW513" i="2"/>
  <c r="CU513" i="2"/>
  <c r="CQ513" i="2"/>
  <c r="CS513" i="2"/>
  <c r="CO513" i="2"/>
  <c r="CZ509" i="2"/>
  <c r="CN509" i="2"/>
  <c r="CV509" i="2"/>
  <c r="CP509" i="2"/>
  <c r="CX509" i="2"/>
  <c r="CT509" i="2"/>
  <c r="CL509" i="2"/>
  <c r="CR509" i="2"/>
  <c r="X525" i="7"/>
  <c r="K628" i="17" s="1"/>
  <c r="AS525" i="2"/>
  <c r="AY525" i="2"/>
  <c r="H525" i="7" s="1"/>
  <c r="CG525" i="2"/>
  <c r="CP513" i="2"/>
  <c r="CZ513" i="2"/>
  <c r="CR513" i="2"/>
  <c r="CV513" i="2"/>
  <c r="CT513" i="2"/>
  <c r="CN513" i="2"/>
  <c r="CX513" i="2"/>
  <c r="CL513" i="2"/>
  <c r="AY526" i="2"/>
  <c r="H526" i="7" s="1"/>
  <c r="AS526" i="2"/>
  <c r="CG526" i="2"/>
  <c r="X526" i="7"/>
  <c r="K629" i="17" s="1"/>
  <c r="CY509" i="2"/>
  <c r="CU509" i="2"/>
  <c r="CO509" i="2"/>
  <c r="CW509" i="2"/>
  <c r="CM509" i="2"/>
  <c r="CQ509" i="2"/>
  <c r="CK509" i="2"/>
  <c r="CS509" i="2"/>
  <c r="DS526" i="2"/>
  <c r="CA526" i="2" s="1"/>
  <c r="P526" i="7" s="1"/>
  <c r="DR526" i="2"/>
  <c r="CX510" i="2"/>
  <c r="AS527" i="2"/>
  <c r="CG527" i="2"/>
  <c r="O527" i="7" s="1"/>
  <c r="F630" i="17" s="1"/>
  <c r="AY527" i="2"/>
  <c r="H527" i="7" s="1"/>
  <c r="X527" i="7"/>
  <c r="K630" i="17" s="1"/>
  <c r="CL510" i="2"/>
  <c r="X524" i="7"/>
  <c r="K627" i="17" s="1"/>
  <c r="AY524" i="2"/>
  <c r="H524" i="7" s="1"/>
  <c r="AS524" i="2"/>
  <c r="CG524" i="2"/>
  <c r="CV511" i="2"/>
  <c r="CT511" i="2"/>
  <c r="CX511" i="2"/>
  <c r="CZ511" i="2"/>
  <c r="CN511" i="2"/>
  <c r="CL511" i="2"/>
  <c r="CP511" i="2"/>
  <c r="CR511" i="2"/>
  <c r="DR524" i="2"/>
  <c r="DS524" i="2"/>
  <c r="CA524" i="2" s="1"/>
  <c r="P524" i="7" s="1"/>
  <c r="O516" i="7" l="1"/>
  <c r="F619" i="17" s="1"/>
  <c r="DQ516" i="2"/>
  <c r="DT516" i="2"/>
  <c r="CB516" i="2" s="1"/>
  <c r="AX516" i="2"/>
  <c r="G516" i="27" s="1"/>
  <c r="BO516" i="2"/>
  <c r="BU516" i="2" s="1"/>
  <c r="H516" i="27"/>
  <c r="L516" i="27" s="1"/>
  <c r="M516" i="27" s="1"/>
  <c r="BQ516" i="2"/>
  <c r="BW516" i="2" s="1"/>
  <c r="BP516" i="2"/>
  <c r="BV516" i="2" s="1"/>
  <c r="O518" i="7"/>
  <c r="F621" i="17" s="1"/>
  <c r="DQ518" i="2"/>
  <c r="DT518" i="2"/>
  <c r="CB518" i="2" s="1"/>
  <c r="BP517" i="2"/>
  <c r="BV517" i="2" s="1"/>
  <c r="BO517" i="2"/>
  <c r="BU517" i="2" s="1"/>
  <c r="AX517" i="2"/>
  <c r="G517" i="27" s="1"/>
  <c r="BQ517" i="2"/>
  <c r="BW517" i="2" s="1"/>
  <c r="H517" i="27"/>
  <c r="L517" i="27" s="1"/>
  <c r="M517" i="27" s="1"/>
  <c r="O519" i="7"/>
  <c r="F622" i="17" s="1"/>
  <c r="DQ519" i="2"/>
  <c r="DT519" i="2"/>
  <c r="CB519" i="2" s="1"/>
  <c r="DQ517" i="2"/>
  <c r="DT517" i="2"/>
  <c r="CB517" i="2" s="1"/>
  <c r="O517" i="7"/>
  <c r="F620" i="17" s="1"/>
  <c r="BO518" i="2"/>
  <c r="BU518" i="2" s="1"/>
  <c r="BQ518" i="2"/>
  <c r="BW518" i="2" s="1"/>
  <c r="H518" i="27"/>
  <c r="L518" i="27" s="1"/>
  <c r="M518" i="27" s="1"/>
  <c r="AX518" i="2"/>
  <c r="G518" i="27" s="1"/>
  <c r="BP518" i="2"/>
  <c r="BV518" i="2" s="1"/>
  <c r="AX519" i="2"/>
  <c r="G519" i="27" s="1"/>
  <c r="H519" i="27"/>
  <c r="L519" i="27" s="1"/>
  <c r="M519" i="27" s="1"/>
  <c r="BP519" i="2"/>
  <c r="BV519" i="2" s="1"/>
  <c r="BO519" i="2"/>
  <c r="BU519" i="2" s="1"/>
  <c r="BQ519" i="2"/>
  <c r="BW519" i="2" s="1"/>
  <c r="BP520" i="2"/>
  <c r="BV520" i="2" s="1"/>
  <c r="H520" i="27"/>
  <c r="L520" i="27" s="1"/>
  <c r="M520" i="27" s="1"/>
  <c r="BQ520" i="2"/>
  <c r="BW520" i="2" s="1"/>
  <c r="AX520" i="2"/>
  <c r="G520" i="27" s="1"/>
  <c r="BO520" i="2"/>
  <c r="BU520" i="2" s="1"/>
  <c r="DQ520" i="2"/>
  <c r="DT520" i="2"/>
  <c r="CB520" i="2" s="1"/>
  <c r="O520" i="7"/>
  <c r="F623" i="17" s="1"/>
  <c r="O525" i="7"/>
  <c r="F628" i="17" s="1"/>
  <c r="DT525" i="2"/>
  <c r="CB525" i="2" s="1"/>
  <c r="DQ525" i="2"/>
  <c r="BO525" i="2"/>
  <c r="BU525" i="2" s="1"/>
  <c r="BP525" i="2"/>
  <c r="BV525" i="2" s="1"/>
  <c r="H525" i="27"/>
  <c r="L525" i="27" s="1"/>
  <c r="M525" i="27" s="1"/>
  <c r="AX525" i="2"/>
  <c r="G525" i="27" s="1"/>
  <c r="BQ525" i="2"/>
  <c r="BW525" i="2" s="1"/>
  <c r="BQ521" i="2"/>
  <c r="BW521" i="2" s="1"/>
  <c r="H521" i="27"/>
  <c r="L521" i="27" s="1"/>
  <c r="M521" i="27" s="1"/>
  <c r="AX521" i="2"/>
  <c r="G521" i="27" s="1"/>
  <c r="BO521" i="2"/>
  <c r="BU521" i="2" s="1"/>
  <c r="BP521" i="2"/>
  <c r="BV521" i="2" s="1"/>
  <c r="DQ521" i="2"/>
  <c r="O521" i="7"/>
  <c r="F624" i="17" s="1"/>
  <c r="DT521" i="2"/>
  <c r="CB521" i="2" s="1"/>
  <c r="DQ524" i="2"/>
  <c r="O524" i="7"/>
  <c r="F627" i="17" s="1"/>
  <c r="DT524" i="2"/>
  <c r="CB524" i="2" s="1"/>
  <c r="CC524" i="2" s="1"/>
  <c r="S524" i="7" s="1"/>
  <c r="I627" i="17" s="1"/>
  <c r="H524" i="27"/>
  <c r="L524" i="27" s="1"/>
  <c r="M524" i="27" s="1"/>
  <c r="BQ524" i="2"/>
  <c r="BW524" i="2" s="1"/>
  <c r="AX524" i="2"/>
  <c r="G524" i="27" s="1"/>
  <c r="BO524" i="2"/>
  <c r="BU524" i="2" s="1"/>
  <c r="BP524" i="2"/>
  <c r="BV524" i="2" s="1"/>
  <c r="O526" i="7"/>
  <c r="F629" i="17" s="1"/>
  <c r="DT526" i="2"/>
  <c r="CB526" i="2" s="1"/>
  <c r="Q526" i="7" s="1"/>
  <c r="G629" i="17" s="1"/>
  <c r="DQ526" i="2"/>
  <c r="P523" i="7"/>
  <c r="BO526" i="2"/>
  <c r="BU526" i="2" s="1"/>
  <c r="BP526" i="2"/>
  <c r="BV526" i="2" s="1"/>
  <c r="H526" i="27"/>
  <c r="L526" i="27" s="1"/>
  <c r="M526" i="27" s="1"/>
  <c r="BQ526" i="2"/>
  <c r="BW526" i="2" s="1"/>
  <c r="AX526" i="2"/>
  <c r="G526" i="27" s="1"/>
  <c r="O523" i="7"/>
  <c r="F626" i="17" s="1"/>
  <c r="DQ523" i="2"/>
  <c r="DT523" i="2"/>
  <c r="CB523" i="2" s="1"/>
  <c r="CD523" i="2" s="1"/>
  <c r="BP522" i="2"/>
  <c r="BV522" i="2" s="1"/>
  <c r="BO522" i="2"/>
  <c r="BU522" i="2" s="1"/>
  <c r="BQ522" i="2"/>
  <c r="BW522" i="2" s="1"/>
  <c r="AX522" i="2"/>
  <c r="G522" i="27" s="1"/>
  <c r="H522" i="27"/>
  <c r="L522" i="27" s="1"/>
  <c r="M522" i="27" s="1"/>
  <c r="BO523" i="2"/>
  <c r="BU523" i="2" s="1"/>
  <c r="AX523" i="2"/>
  <c r="G523" i="27" s="1"/>
  <c r="BQ523" i="2"/>
  <c r="BW523" i="2" s="1"/>
  <c r="H523" i="27"/>
  <c r="L523" i="27" s="1"/>
  <c r="M523" i="27" s="1"/>
  <c r="BP523" i="2"/>
  <c r="BV523" i="2" s="1"/>
  <c r="DQ522" i="2"/>
  <c r="DT522" i="2"/>
  <c r="CB522" i="2" s="1"/>
  <c r="CD522" i="2" s="1"/>
  <c r="DQ527" i="2"/>
  <c r="DT527" i="2"/>
  <c r="CB527" i="2" s="1"/>
  <c r="BQ527" i="2"/>
  <c r="BW527" i="2" s="1"/>
  <c r="H527" i="27"/>
  <c r="L527" i="27" s="1"/>
  <c r="M527" i="27" s="1"/>
  <c r="BP527" i="2"/>
  <c r="BV527" i="2" s="1"/>
  <c r="BO527" i="2"/>
  <c r="BU527" i="2" s="1"/>
  <c r="AX527" i="2"/>
  <c r="G527" i="27" s="1"/>
  <c r="DL520" i="2" l="1"/>
  <c r="DM520" i="2" s="1"/>
  <c r="Q520" i="7"/>
  <c r="G623" i="17" s="1"/>
  <c r="CC520" i="2"/>
  <c r="S520" i="7" s="1"/>
  <c r="I623" i="17" s="1"/>
  <c r="O520" i="6"/>
  <c r="CD520" i="2"/>
  <c r="CD519" i="2"/>
  <c r="DL519" i="2"/>
  <c r="DM519" i="2" s="1"/>
  <c r="O519" i="6"/>
  <c r="CC519" i="2"/>
  <c r="S519" i="7" s="1"/>
  <c r="I622" i="17" s="1"/>
  <c r="Q519" i="7"/>
  <c r="G622" i="17" s="1"/>
  <c r="Q518" i="7"/>
  <c r="G621" i="17" s="1"/>
  <c r="CD518" i="2"/>
  <c r="DL518" i="2"/>
  <c r="DM518" i="2" s="1"/>
  <c r="O518" i="6"/>
  <c r="CC518" i="2"/>
  <c r="S518" i="7" s="1"/>
  <c r="I621" i="17" s="1"/>
  <c r="DO529" i="2"/>
  <c r="DN529" i="2" s="1"/>
  <c r="DU529" i="2" s="1"/>
  <c r="CH529" i="2" s="1"/>
  <c r="AR529" i="2" s="1"/>
  <c r="DO530" i="2"/>
  <c r="DN530" i="2" s="1"/>
  <c r="DU530" i="2" s="1"/>
  <c r="CH530" i="2" s="1"/>
  <c r="AR530" i="2" s="1"/>
  <c r="DO528" i="2"/>
  <c r="DN528" i="2" s="1"/>
  <c r="DU528" i="2" s="1"/>
  <c r="CH528" i="2" s="1"/>
  <c r="AR528" i="2" s="1"/>
  <c r="DO532" i="2"/>
  <c r="DN532" i="2" s="1"/>
  <c r="DU532" i="2" s="1"/>
  <c r="CH532" i="2" s="1"/>
  <c r="AR532" i="2" s="1"/>
  <c r="DO531" i="2"/>
  <c r="DN531" i="2" s="1"/>
  <c r="DU531" i="2" s="1"/>
  <c r="CH531" i="2" s="1"/>
  <c r="AR531" i="2" s="1"/>
  <c r="O523" i="6"/>
  <c r="CC516" i="2"/>
  <c r="S516" i="7" s="1"/>
  <c r="I619" i="17" s="1"/>
  <c r="CD516" i="2"/>
  <c r="Q516" i="7"/>
  <c r="G619" i="17" s="1"/>
  <c r="O516" i="6"/>
  <c r="DL516" i="2"/>
  <c r="DM516" i="2" s="1"/>
  <c r="CD517" i="2"/>
  <c r="CC517" i="2"/>
  <c r="S517" i="7" s="1"/>
  <c r="I620" i="17" s="1"/>
  <c r="DL517" i="2"/>
  <c r="DM517" i="2" s="1"/>
  <c r="O517" i="6"/>
  <c r="Q517" i="7"/>
  <c r="G620" i="17" s="1"/>
  <c r="DL523" i="2"/>
  <c r="DM523" i="2" s="1"/>
  <c r="DL524" i="2"/>
  <c r="DM524" i="2" s="1"/>
  <c r="CI522" i="2"/>
  <c r="CJ522" i="2"/>
  <c r="R522" i="7"/>
  <c r="H625" i="17" s="1"/>
  <c r="Q522" i="6"/>
  <c r="DO537" i="2"/>
  <c r="DN537" i="2" s="1"/>
  <c r="DU537" i="2" s="1"/>
  <c r="CH537" i="2" s="1"/>
  <c r="AR537" i="2" s="1"/>
  <c r="DO536" i="2"/>
  <c r="DN536" i="2" s="1"/>
  <c r="DU536" i="2" s="1"/>
  <c r="CH536" i="2" s="1"/>
  <c r="AR536" i="2" s="1"/>
  <c r="DO535" i="2"/>
  <c r="DN535" i="2" s="1"/>
  <c r="DU535" i="2" s="1"/>
  <c r="CH535" i="2" s="1"/>
  <c r="AR535" i="2" s="1"/>
  <c r="DO539" i="2"/>
  <c r="DN539" i="2" s="1"/>
  <c r="DU539" i="2" s="1"/>
  <c r="CH539" i="2" s="1"/>
  <c r="AR539" i="2" s="1"/>
  <c r="DO533" i="2"/>
  <c r="DN533" i="2" s="1"/>
  <c r="DU533" i="2" s="1"/>
  <c r="CH533" i="2" s="1"/>
  <c r="AR533" i="2" s="1"/>
  <c r="DO538" i="2"/>
  <c r="DN538" i="2" s="1"/>
  <c r="DU538" i="2" s="1"/>
  <c r="CH538" i="2" s="1"/>
  <c r="AR538" i="2" s="1"/>
  <c r="DO534" i="2"/>
  <c r="DN534" i="2" s="1"/>
  <c r="DU534" i="2" s="1"/>
  <c r="CH534" i="2" s="1"/>
  <c r="AR534" i="2" s="1"/>
  <c r="CD527" i="2"/>
  <c r="CC527" i="2"/>
  <c r="S527" i="7" s="1"/>
  <c r="I630" i="17" s="1"/>
  <c r="Q527" i="7"/>
  <c r="G630" i="17" s="1"/>
  <c r="DL527" i="2"/>
  <c r="DM527" i="2" s="1"/>
  <c r="O527" i="6"/>
  <c r="DL522" i="2"/>
  <c r="DM522" i="2" s="1"/>
  <c r="Q522" i="7"/>
  <c r="G625" i="17" s="1"/>
  <c r="CC522" i="2"/>
  <c r="S522" i="7" s="1"/>
  <c r="I625" i="17" s="1"/>
  <c r="O522" i="6"/>
  <c r="CI523" i="2"/>
  <c r="R523" i="7"/>
  <c r="H626" i="17" s="1"/>
  <c r="CJ523" i="2"/>
  <c r="Q523" i="6"/>
  <c r="U523" i="7"/>
  <c r="V523" i="7"/>
  <c r="DL526" i="2"/>
  <c r="DM526" i="2" s="1"/>
  <c r="CC526" i="2"/>
  <c r="S526" i="7" s="1"/>
  <c r="I629" i="17" s="1"/>
  <c r="CD524" i="2"/>
  <c r="Q524" i="7"/>
  <c r="G627" i="17" s="1"/>
  <c r="O524" i="6"/>
  <c r="O526" i="6"/>
  <c r="CC523" i="2"/>
  <c r="Q523" i="7"/>
  <c r="G626" i="17" s="1"/>
  <c r="CD526" i="2"/>
  <c r="Q521" i="7"/>
  <c r="G624" i="17" s="1"/>
  <c r="CD521" i="2"/>
  <c r="DL521" i="2"/>
  <c r="DM521" i="2" s="1"/>
  <c r="CC521" i="2"/>
  <c r="S521" i="7" s="1"/>
  <c r="O521" i="6"/>
  <c r="Q525" i="7"/>
  <c r="G628" i="17" s="1"/>
  <c r="DL525" i="2"/>
  <c r="DM525" i="2" s="1"/>
  <c r="CD525" i="2"/>
  <c r="CC525" i="2"/>
  <c r="S525" i="7" s="1"/>
  <c r="I628" i="17" s="1"/>
  <c r="O525" i="6"/>
  <c r="CZ522" i="2"/>
  <c r="CL522" i="2"/>
  <c r="CX522" i="2"/>
  <c r="CP522" i="2"/>
  <c r="CS522" i="2"/>
  <c r="CK522" i="2"/>
  <c r="CU522" i="2" l="1"/>
  <c r="CQ522" i="2"/>
  <c r="CM522" i="2"/>
  <c r="CO522" i="2"/>
  <c r="AW531" i="2"/>
  <c r="G531" i="7" s="1"/>
  <c r="CF531" i="2"/>
  <c r="W531" i="7"/>
  <c r="J634" i="17" s="1"/>
  <c r="AT531" i="2"/>
  <c r="CF532" i="2"/>
  <c r="W532" i="7"/>
  <c r="J635" i="17" s="1"/>
  <c r="AW532" i="2"/>
  <c r="G532" i="7" s="1"/>
  <c r="AT532" i="2"/>
  <c r="CF528" i="2"/>
  <c r="AT528" i="2"/>
  <c r="AW528" i="2"/>
  <c r="G528" i="7" s="1"/>
  <c r="W528" i="7"/>
  <c r="J631" i="17" s="1"/>
  <c r="CF530" i="2"/>
  <c r="W530" i="7"/>
  <c r="J633" i="17" s="1"/>
  <c r="AT530" i="2"/>
  <c r="AW530" i="2"/>
  <c r="G530" i="7" s="1"/>
  <c r="W529" i="7"/>
  <c r="J632" i="17" s="1"/>
  <c r="AW529" i="2"/>
  <c r="G529" i="7" s="1"/>
  <c r="CF529" i="2"/>
  <c r="AT529" i="2"/>
  <c r="V518" i="7"/>
  <c r="P518" i="6" s="1"/>
  <c r="AV518" i="2" s="1"/>
  <c r="T518" i="7" s="1"/>
  <c r="U518" i="7"/>
  <c r="R518" i="7"/>
  <c r="H621" i="17" s="1"/>
  <c r="CJ518" i="2"/>
  <c r="CL518" i="2" s="1"/>
  <c r="CI518" i="2"/>
  <c r="Q518" i="6"/>
  <c r="CV522" i="2"/>
  <c r="U517" i="7"/>
  <c r="V517" i="7"/>
  <c r="P517" i="6" s="1"/>
  <c r="AV517" i="2" s="1"/>
  <c r="T517" i="7" s="1"/>
  <c r="U519" i="7"/>
  <c r="V519" i="7"/>
  <c r="P519" i="6" s="1"/>
  <c r="AV519" i="2" s="1"/>
  <c r="T519" i="7" s="1"/>
  <c r="R517" i="7"/>
  <c r="H620" i="17" s="1"/>
  <c r="CI517" i="2"/>
  <c r="Q517" i="6"/>
  <c r="CJ517" i="2"/>
  <c r="CI519" i="2"/>
  <c r="R519" i="7"/>
  <c r="H622" i="17" s="1"/>
  <c r="Q519" i="6"/>
  <c r="CJ519" i="2"/>
  <c r="U516" i="7"/>
  <c r="V516" i="7"/>
  <c r="P516" i="6" s="1"/>
  <c r="AV516" i="2" s="1"/>
  <c r="T516" i="7" s="1"/>
  <c r="CI520" i="2"/>
  <c r="R520" i="7"/>
  <c r="H623" i="17" s="1"/>
  <c r="CJ520" i="2"/>
  <c r="Q520" i="6"/>
  <c r="U520" i="7"/>
  <c r="V520" i="7"/>
  <c r="P520" i="6" s="1"/>
  <c r="AV520" i="2" s="1"/>
  <c r="T520" i="7" s="1"/>
  <c r="CI516" i="2"/>
  <c r="CJ516" i="2"/>
  <c r="Q516" i="6"/>
  <c r="R516" i="7"/>
  <c r="H619" i="17" s="1"/>
  <c r="I624" i="17"/>
  <c r="V522" i="7"/>
  <c r="P522" i="6" s="1"/>
  <c r="AV522" i="2" s="1"/>
  <c r="T522" i="7" s="1"/>
  <c r="U522" i="7"/>
  <c r="R521" i="7"/>
  <c r="H624" i="17" s="1"/>
  <c r="Q521" i="6"/>
  <c r="CI521" i="2"/>
  <c r="CJ521" i="2"/>
  <c r="U527" i="7"/>
  <c r="V527" i="7"/>
  <c r="P527" i="6" s="1"/>
  <c r="AV527" i="2" s="1"/>
  <c r="T527" i="7" s="1"/>
  <c r="CJ526" i="2"/>
  <c r="CT526" i="2" s="1"/>
  <c r="Q526" i="6"/>
  <c r="R526" i="7"/>
  <c r="H629" i="17" s="1"/>
  <c r="CI526" i="2"/>
  <c r="CS526" i="2" s="1"/>
  <c r="CQ523" i="2"/>
  <c r="CY523" i="2"/>
  <c r="CO523" i="2"/>
  <c r="CW523" i="2"/>
  <c r="CS523" i="2"/>
  <c r="S523" i="7"/>
  <c r="CK523" i="2"/>
  <c r="CZ523" i="2"/>
  <c r="CM523" i="2"/>
  <c r="CU523" i="2"/>
  <c r="CN523" i="2"/>
  <c r="CL523" i="2"/>
  <c r="CP523" i="2"/>
  <c r="CV523" i="2"/>
  <c r="CT523" i="2"/>
  <c r="CX523" i="2"/>
  <c r="CR523" i="2"/>
  <c r="U526" i="7"/>
  <c r="V526" i="7"/>
  <c r="P526" i="6" s="1"/>
  <c r="AV526" i="2" s="1"/>
  <c r="T526" i="7" s="1"/>
  <c r="CI527" i="2"/>
  <c r="CO527" i="2" s="1"/>
  <c r="R527" i="7"/>
  <c r="H630" i="17" s="1"/>
  <c r="CJ527" i="2"/>
  <c r="CR527" i="2" s="1"/>
  <c r="Q527" i="6"/>
  <c r="CF534" i="2"/>
  <c r="W534" i="7"/>
  <c r="J637" i="17" s="1"/>
  <c r="AW534" i="2"/>
  <c r="G534" i="7" s="1"/>
  <c r="AT534" i="2"/>
  <c r="CF538" i="2"/>
  <c r="AW538" i="2"/>
  <c r="G538" i="7" s="1"/>
  <c r="W538" i="7"/>
  <c r="J641" i="17" s="1"/>
  <c r="AT538" i="2"/>
  <c r="V524" i="7"/>
  <c r="P524" i="6" s="1"/>
  <c r="AV524" i="2" s="1"/>
  <c r="T524" i="7" s="1"/>
  <c r="U524" i="7"/>
  <c r="CJ524" i="2"/>
  <c r="R524" i="7"/>
  <c r="H627" i="17" s="1"/>
  <c r="Q524" i="6"/>
  <c r="CI524" i="2"/>
  <c r="W533" i="7"/>
  <c r="J636" i="17" s="1"/>
  <c r="AW533" i="2"/>
  <c r="G533" i="7" s="1"/>
  <c r="CF533" i="2"/>
  <c r="AT533" i="2"/>
  <c r="W539" i="7"/>
  <c r="J642" i="17" s="1"/>
  <c r="AT539" i="2"/>
  <c r="CF539" i="2"/>
  <c r="AW539" i="2"/>
  <c r="G539" i="7" s="1"/>
  <c r="W535" i="7"/>
  <c r="J638" i="17" s="1"/>
  <c r="AW535" i="2"/>
  <c r="G535" i="7" s="1"/>
  <c r="AT535" i="2"/>
  <c r="CF535" i="2"/>
  <c r="W536" i="7"/>
  <c r="J639" i="17" s="1"/>
  <c r="CF536" i="2"/>
  <c r="AW536" i="2"/>
  <c r="G536" i="7" s="1"/>
  <c r="AT536" i="2"/>
  <c r="AT537" i="2"/>
  <c r="CF537" i="2"/>
  <c r="AW537" i="2"/>
  <c r="G537" i="7" s="1"/>
  <c r="W537" i="7"/>
  <c r="J640" i="17" s="1"/>
  <c r="V525" i="7"/>
  <c r="P525" i="6" s="1"/>
  <c r="AV525" i="2" s="1"/>
  <c r="T525" i="7" s="1"/>
  <c r="U525" i="7"/>
  <c r="CQ521" i="2"/>
  <c r="CJ525" i="2"/>
  <c r="CT525" i="2" s="1"/>
  <c r="R525" i="7"/>
  <c r="H628" i="17" s="1"/>
  <c r="CI525" i="2"/>
  <c r="CQ525" i="2" s="1"/>
  <c r="Q525" i="6"/>
  <c r="CR522" i="2"/>
  <c r="CN526" i="2"/>
  <c r="CY522" i="2"/>
  <c r="CN522" i="2"/>
  <c r="CL526" i="2"/>
  <c r="CU521" i="2"/>
  <c r="CW522" i="2"/>
  <c r="CT522" i="2"/>
  <c r="U521" i="7"/>
  <c r="V521" i="7"/>
  <c r="P521" i="6" s="1"/>
  <c r="AV521" i="2" s="1"/>
  <c r="T521" i="7" s="1"/>
  <c r="CP526" i="2" l="1"/>
  <c r="CO526" i="2"/>
  <c r="CN519" i="2"/>
  <c r="CX519" i="2"/>
  <c r="CP519" i="2"/>
  <c r="CZ519" i="2"/>
  <c r="CV519" i="2"/>
  <c r="CT519" i="2"/>
  <c r="CL519" i="2"/>
  <c r="CR519" i="2"/>
  <c r="CG529" i="2"/>
  <c r="AY529" i="2"/>
  <c r="H529" i="7" s="1"/>
  <c r="X529" i="7"/>
  <c r="K632" i="17" s="1"/>
  <c r="AS529" i="2"/>
  <c r="DS529" i="2"/>
  <c r="CA529" i="2" s="1"/>
  <c r="P529" i="7" s="1"/>
  <c r="DR529" i="2"/>
  <c r="CO519" i="2"/>
  <c r="CW519" i="2"/>
  <c r="CY519" i="2"/>
  <c r="CQ519" i="2"/>
  <c r="CU519" i="2"/>
  <c r="CM519" i="2"/>
  <c r="CS519" i="2"/>
  <c r="CK519" i="2"/>
  <c r="CX517" i="2"/>
  <c r="CT517" i="2"/>
  <c r="CL517" i="2"/>
  <c r="CN517" i="2"/>
  <c r="CR517" i="2"/>
  <c r="CP517" i="2"/>
  <c r="CV517" i="2"/>
  <c r="CZ517" i="2"/>
  <c r="AY530" i="2"/>
  <c r="H530" i="7" s="1"/>
  <c r="AS530" i="2"/>
  <c r="X530" i="7"/>
  <c r="K633" i="17" s="1"/>
  <c r="CG530" i="2"/>
  <c r="CW517" i="2"/>
  <c r="CY517" i="2"/>
  <c r="CQ517" i="2"/>
  <c r="CU517" i="2"/>
  <c r="CK517" i="2"/>
  <c r="CO517" i="2"/>
  <c r="CM517" i="2"/>
  <c r="CS517" i="2"/>
  <c r="DS530" i="2"/>
  <c r="CA530" i="2" s="1"/>
  <c r="P530" i="7" s="1"/>
  <c r="DR530" i="2"/>
  <c r="CT516" i="2"/>
  <c r="CZ516" i="2"/>
  <c r="CN516" i="2"/>
  <c r="CL516" i="2"/>
  <c r="CV516" i="2"/>
  <c r="CX516" i="2"/>
  <c r="CR516" i="2"/>
  <c r="CP516" i="2"/>
  <c r="AY528" i="2"/>
  <c r="H528" i="7" s="1"/>
  <c r="X528" i="7"/>
  <c r="K631" i="17" s="1"/>
  <c r="AS528" i="2"/>
  <c r="CG528" i="2"/>
  <c r="CY516" i="2"/>
  <c r="CM516" i="2"/>
  <c r="CO516" i="2"/>
  <c r="CU516" i="2"/>
  <c r="CS516" i="2"/>
  <c r="CQ516" i="2"/>
  <c r="CW516" i="2"/>
  <c r="CK516" i="2"/>
  <c r="DS528" i="2"/>
  <c r="CA528" i="2" s="1"/>
  <c r="P528" i="7" s="1"/>
  <c r="DR528" i="2"/>
  <c r="CG532" i="2"/>
  <c r="AS532" i="2"/>
  <c r="AY532" i="2"/>
  <c r="H532" i="7" s="1"/>
  <c r="X532" i="7"/>
  <c r="K635" i="17" s="1"/>
  <c r="CM526" i="2"/>
  <c r="CP520" i="2"/>
  <c r="CL520" i="2"/>
  <c r="CN520" i="2"/>
  <c r="CR520" i="2"/>
  <c r="CZ520" i="2"/>
  <c r="CT520" i="2"/>
  <c r="CV520" i="2"/>
  <c r="CX520" i="2"/>
  <c r="CO518" i="2"/>
  <c r="CS518" i="2"/>
  <c r="CW518" i="2"/>
  <c r="CM518" i="2"/>
  <c r="CK518" i="2"/>
  <c r="CU518" i="2"/>
  <c r="CQ518" i="2"/>
  <c r="CY518" i="2"/>
  <c r="DS532" i="2"/>
  <c r="CA532" i="2" s="1"/>
  <c r="P532" i="7" s="1"/>
  <c r="DR532" i="2"/>
  <c r="CQ526" i="2"/>
  <c r="CV518" i="2"/>
  <c r="CP518" i="2"/>
  <c r="CR518" i="2"/>
  <c r="CT518" i="2"/>
  <c r="CX518" i="2"/>
  <c r="CN518" i="2"/>
  <c r="CZ518" i="2"/>
  <c r="AS531" i="2"/>
  <c r="AY531" i="2"/>
  <c r="H531" i="7" s="1"/>
  <c r="X531" i="7"/>
  <c r="K634" i="17" s="1"/>
  <c r="CG531" i="2"/>
  <c r="CO520" i="2"/>
  <c r="CQ520" i="2"/>
  <c r="CM520" i="2"/>
  <c r="CS520" i="2"/>
  <c r="CW520" i="2"/>
  <c r="CK520" i="2"/>
  <c r="CY520" i="2"/>
  <c r="CU520" i="2"/>
  <c r="DS531" i="2"/>
  <c r="CA531" i="2" s="1"/>
  <c r="P531" i="7" s="1"/>
  <c r="DR531" i="2"/>
  <c r="CW526" i="2"/>
  <c r="CR525" i="2"/>
  <c r="CY526" i="2"/>
  <c r="DS536" i="2"/>
  <c r="CA536" i="2" s="1"/>
  <c r="P536" i="7" s="1"/>
  <c r="DR536" i="2"/>
  <c r="X538" i="7"/>
  <c r="K641" i="17" s="1"/>
  <c r="AY538" i="2"/>
  <c r="H538" i="7" s="1"/>
  <c r="AS538" i="2"/>
  <c r="CG538" i="2"/>
  <c r="DS535" i="2"/>
  <c r="CA535" i="2" s="1"/>
  <c r="P535" i="7" s="1"/>
  <c r="DR535" i="2"/>
  <c r="AY535" i="2"/>
  <c r="H535" i="7" s="1"/>
  <c r="X535" i="7"/>
  <c r="K638" i="17" s="1"/>
  <c r="CG535" i="2"/>
  <c r="AS535" i="2"/>
  <c r="DS538" i="2"/>
  <c r="CA538" i="2" s="1"/>
  <c r="DR538" i="2"/>
  <c r="CV526" i="2"/>
  <c r="CG534" i="2"/>
  <c r="X534" i="7"/>
  <c r="K637" i="17" s="1"/>
  <c r="AS534" i="2"/>
  <c r="AY534" i="2"/>
  <c r="H534" i="7" s="1"/>
  <c r="CY525" i="2"/>
  <c r="CM525" i="2"/>
  <c r="CK525" i="2"/>
  <c r="CU525" i="2"/>
  <c r="CW525" i="2"/>
  <c r="CS525" i="2"/>
  <c r="DS539" i="2"/>
  <c r="CA539" i="2" s="1"/>
  <c r="P539" i="7" s="1"/>
  <c r="DR539" i="2"/>
  <c r="DR534" i="2"/>
  <c r="DS534" i="2"/>
  <c r="CA534" i="2" s="1"/>
  <c r="P534" i="7" s="1"/>
  <c r="CZ526" i="2"/>
  <c r="CG539" i="2"/>
  <c r="AS539" i="2"/>
  <c r="AY539" i="2"/>
  <c r="H539" i="7" s="1"/>
  <c r="X539" i="7"/>
  <c r="K642" i="17" s="1"/>
  <c r="P523" i="6"/>
  <c r="AV523" i="2" s="1"/>
  <c r="T523" i="7" s="1"/>
  <c r="I626" i="17"/>
  <c r="CP525" i="2"/>
  <c r="CV525" i="2"/>
  <c r="CL525" i="2"/>
  <c r="CN525" i="2"/>
  <c r="CN527" i="2"/>
  <c r="CL527" i="2"/>
  <c r="CT527" i="2"/>
  <c r="CX527" i="2"/>
  <c r="CZ527" i="2"/>
  <c r="CP527" i="2"/>
  <c r="CV527" i="2"/>
  <c r="CX526" i="2"/>
  <c r="AS533" i="2"/>
  <c r="AY533" i="2"/>
  <c r="H533" i="7" s="1"/>
  <c r="CG533" i="2"/>
  <c r="O533" i="7" s="1"/>
  <c r="F636" i="17" s="1"/>
  <c r="X533" i="7"/>
  <c r="K636" i="17" s="1"/>
  <c r="CV521" i="2"/>
  <c r="CL521" i="2"/>
  <c r="CZ521" i="2"/>
  <c r="CR521" i="2"/>
  <c r="CO525" i="2"/>
  <c r="DR533" i="2"/>
  <c r="DS533" i="2"/>
  <c r="CA533" i="2" s="1"/>
  <c r="P533" i="7" s="1"/>
  <c r="CQ527" i="2"/>
  <c r="CY527" i="2"/>
  <c r="CS527" i="2"/>
  <c r="CU527" i="2"/>
  <c r="CW527" i="2"/>
  <c r="CM527" i="2"/>
  <c r="CK527" i="2"/>
  <c r="CO521" i="2"/>
  <c r="CW521" i="2"/>
  <c r="CS521" i="2"/>
  <c r="CM521" i="2"/>
  <c r="CY521" i="2"/>
  <c r="CK521" i="2"/>
  <c r="CX525" i="2"/>
  <c r="CY524" i="2"/>
  <c r="CU524" i="2"/>
  <c r="CM524" i="2"/>
  <c r="CS524" i="2"/>
  <c r="CW524" i="2"/>
  <c r="CO524" i="2"/>
  <c r="CQ524" i="2"/>
  <c r="CK524" i="2"/>
  <c r="CN521" i="2"/>
  <c r="CP521" i="2"/>
  <c r="CR526" i="2"/>
  <c r="CT521" i="2"/>
  <c r="DR537" i="2"/>
  <c r="DS537" i="2"/>
  <c r="CA537" i="2" s="1"/>
  <c r="P537" i="7" s="1"/>
  <c r="AY537" i="2"/>
  <c r="H537" i="7" s="1"/>
  <c r="CG537" i="2"/>
  <c r="X537" i="7"/>
  <c r="K640" i="17" s="1"/>
  <c r="AS537" i="2"/>
  <c r="CX524" i="2"/>
  <c r="CL524" i="2"/>
  <c r="CR524" i="2"/>
  <c r="CN524" i="2"/>
  <c r="CZ524" i="2"/>
  <c r="CP524" i="2"/>
  <c r="CT524" i="2"/>
  <c r="CV524" i="2"/>
  <c r="CX521" i="2"/>
  <c r="AS536" i="2"/>
  <c r="AY536" i="2"/>
  <c r="H536" i="7" s="1"/>
  <c r="X536" i="7"/>
  <c r="K639" i="17" s="1"/>
  <c r="CG536" i="2"/>
  <c r="CK526" i="2"/>
  <c r="CU526" i="2"/>
  <c r="CZ525" i="2"/>
  <c r="BP531" i="2" l="1"/>
  <c r="BV531" i="2" s="1"/>
  <c r="BO531" i="2"/>
  <c r="BU531" i="2" s="1"/>
  <c r="BQ531" i="2"/>
  <c r="BW531" i="2" s="1"/>
  <c r="H531" i="27"/>
  <c r="L531" i="27" s="1"/>
  <c r="M531" i="27" s="1"/>
  <c r="AX531" i="2"/>
  <c r="G531" i="27" s="1"/>
  <c r="O528" i="7"/>
  <c r="F631" i="17" s="1"/>
  <c r="DQ528" i="2"/>
  <c r="DT528" i="2"/>
  <c r="CB528" i="2" s="1"/>
  <c r="BQ528" i="2"/>
  <c r="BW528" i="2" s="1"/>
  <c r="BO528" i="2"/>
  <c r="BU528" i="2" s="1"/>
  <c r="BP528" i="2"/>
  <c r="BV528" i="2" s="1"/>
  <c r="AX528" i="2"/>
  <c r="G528" i="27" s="1"/>
  <c r="H528" i="27"/>
  <c r="L528" i="27" s="1"/>
  <c r="M528" i="27" s="1"/>
  <c r="DQ530" i="2"/>
  <c r="O530" i="7"/>
  <c r="F633" i="17" s="1"/>
  <c r="DT530" i="2"/>
  <c r="CB530" i="2" s="1"/>
  <c r="AX530" i="2"/>
  <c r="G530" i="27" s="1"/>
  <c r="BP530" i="2"/>
  <c r="BV530" i="2" s="1"/>
  <c r="H530" i="27"/>
  <c r="L530" i="27" s="1"/>
  <c r="M530" i="27" s="1"/>
  <c r="BO530" i="2"/>
  <c r="BU530" i="2" s="1"/>
  <c r="BQ530" i="2"/>
  <c r="BW530" i="2" s="1"/>
  <c r="BQ529" i="2"/>
  <c r="BW529" i="2" s="1"/>
  <c r="AX529" i="2"/>
  <c r="G529" i="27" s="1"/>
  <c r="H529" i="27"/>
  <c r="L529" i="27" s="1"/>
  <c r="M529" i="27" s="1"/>
  <c r="BP529" i="2"/>
  <c r="BV529" i="2" s="1"/>
  <c r="BO529" i="2"/>
  <c r="BU529" i="2" s="1"/>
  <c r="DQ529" i="2"/>
  <c r="O529" i="7"/>
  <c r="F632" i="17" s="1"/>
  <c r="DT529" i="2"/>
  <c r="CB529" i="2" s="1"/>
  <c r="BO532" i="2"/>
  <c r="BU532" i="2" s="1"/>
  <c r="BP532" i="2"/>
  <c r="BV532" i="2" s="1"/>
  <c r="BQ532" i="2"/>
  <c r="BW532" i="2" s="1"/>
  <c r="H532" i="27"/>
  <c r="L532" i="27" s="1"/>
  <c r="M532" i="27" s="1"/>
  <c r="AX532" i="2"/>
  <c r="G532" i="27" s="1"/>
  <c r="O532" i="7"/>
  <c r="F635" i="17" s="1"/>
  <c r="DT532" i="2"/>
  <c r="CB532" i="2" s="1"/>
  <c r="DQ532" i="2"/>
  <c r="DT531" i="2"/>
  <c r="CB531" i="2" s="1"/>
  <c r="DQ531" i="2"/>
  <c r="O531" i="7"/>
  <c r="F634" i="17" s="1"/>
  <c r="AX534" i="2"/>
  <c r="G534" i="27" s="1"/>
  <c r="BQ534" i="2"/>
  <c r="BW534" i="2" s="1"/>
  <c r="BP534" i="2"/>
  <c r="BV534" i="2" s="1"/>
  <c r="BO534" i="2"/>
  <c r="BU534" i="2" s="1"/>
  <c r="H534" i="27"/>
  <c r="L534" i="27" s="1"/>
  <c r="M534" i="27" s="1"/>
  <c r="O534" i="6" s="1"/>
  <c r="DT534" i="2"/>
  <c r="CB534" i="2" s="1"/>
  <c r="O534" i="7"/>
  <c r="F637" i="17" s="1"/>
  <c r="DQ534" i="2"/>
  <c r="P538" i="7"/>
  <c r="BQ537" i="2"/>
  <c r="BW537" i="2" s="1"/>
  <c r="H537" i="27"/>
  <c r="L537" i="27" s="1"/>
  <c r="M537" i="27" s="1"/>
  <c r="BP537" i="2"/>
  <c r="BV537" i="2" s="1"/>
  <c r="AX537" i="2"/>
  <c r="G537" i="27" s="1"/>
  <c r="BO537" i="2"/>
  <c r="BU537" i="2" s="1"/>
  <c r="H539" i="27"/>
  <c r="L539" i="27" s="1"/>
  <c r="M539" i="27" s="1"/>
  <c r="BP539" i="2"/>
  <c r="BV539" i="2" s="1"/>
  <c r="AX539" i="2"/>
  <c r="G539" i="27" s="1"/>
  <c r="BQ539" i="2"/>
  <c r="BW539" i="2" s="1"/>
  <c r="BO539" i="2"/>
  <c r="BU539" i="2" s="1"/>
  <c r="H535" i="27"/>
  <c r="L535" i="27" s="1"/>
  <c r="M535" i="27" s="1"/>
  <c r="AX535" i="2"/>
  <c r="G535" i="27" s="1"/>
  <c r="BO535" i="2"/>
  <c r="BU535" i="2" s="1"/>
  <c r="BP535" i="2"/>
  <c r="BV535" i="2" s="1"/>
  <c r="BQ535" i="2"/>
  <c r="BW535" i="2" s="1"/>
  <c r="DT533" i="2"/>
  <c r="CB533" i="2" s="1"/>
  <c r="Q533" i="7" s="1"/>
  <c r="G636" i="17" s="1"/>
  <c r="DQ533" i="2"/>
  <c r="O539" i="7"/>
  <c r="F642" i="17" s="1"/>
  <c r="DT539" i="2"/>
  <c r="CB539" i="2" s="1"/>
  <c r="DQ539" i="2"/>
  <c r="O535" i="7"/>
  <c r="F638" i="17" s="1"/>
  <c r="DQ535" i="2"/>
  <c r="DT535" i="2"/>
  <c r="CB535" i="2" s="1"/>
  <c r="DT537" i="2"/>
  <c r="CB537" i="2" s="1"/>
  <c r="DQ537" i="2"/>
  <c r="O537" i="7"/>
  <c r="F640" i="17" s="1"/>
  <c r="BO533" i="2"/>
  <c r="BU533" i="2" s="1"/>
  <c r="BP533" i="2"/>
  <c r="BV533" i="2" s="1"/>
  <c r="H533" i="27"/>
  <c r="L533" i="27" s="1"/>
  <c r="M533" i="27" s="1"/>
  <c r="O533" i="6" s="1"/>
  <c r="AX533" i="2"/>
  <c r="G533" i="27" s="1"/>
  <c r="BQ533" i="2"/>
  <c r="BW533" i="2" s="1"/>
  <c r="DT538" i="2"/>
  <c r="CB538" i="2" s="1"/>
  <c r="CC538" i="2" s="1"/>
  <c r="S538" i="7" s="1"/>
  <c r="I641" i="17" s="1"/>
  <c r="O538" i="7"/>
  <c r="F641" i="17" s="1"/>
  <c r="DQ538" i="2"/>
  <c r="DQ536" i="2"/>
  <c r="O536" i="7"/>
  <c r="F639" i="17" s="1"/>
  <c r="DT536" i="2"/>
  <c r="CB536" i="2" s="1"/>
  <c r="BO538" i="2"/>
  <c r="BU538" i="2" s="1"/>
  <c r="BP538" i="2"/>
  <c r="BV538" i="2" s="1"/>
  <c r="H538" i="27"/>
  <c r="L538" i="27" s="1"/>
  <c r="M538" i="27" s="1"/>
  <c r="O538" i="6" s="1"/>
  <c r="AX538" i="2"/>
  <c r="G538" i="27" s="1"/>
  <c r="BQ538" i="2"/>
  <c r="BW538" i="2" s="1"/>
  <c r="CC534" i="2"/>
  <c r="S534" i="7" s="1"/>
  <c r="I637" i="17" s="1"/>
  <c r="BO536" i="2"/>
  <c r="BU536" i="2" s="1"/>
  <c r="BQ536" i="2"/>
  <c r="BW536" i="2" s="1"/>
  <c r="H536" i="27"/>
  <c r="L536" i="27" s="1"/>
  <c r="M536" i="27" s="1"/>
  <c r="BP536" i="2"/>
  <c r="BV536" i="2" s="1"/>
  <c r="AX536" i="2"/>
  <c r="G536" i="27" s="1"/>
  <c r="CD531" i="2" l="1"/>
  <c r="DL531" i="2"/>
  <c r="DM531" i="2" s="1"/>
  <c r="Q531" i="7"/>
  <c r="G634" i="17" s="1"/>
  <c r="CC531" i="2"/>
  <c r="S531" i="7" s="1"/>
  <c r="I634" i="17" s="1"/>
  <c r="O531" i="6"/>
  <c r="CC532" i="2"/>
  <c r="S532" i="7" s="1"/>
  <c r="I635" i="17" s="1"/>
  <c r="DL532" i="2"/>
  <c r="DM532" i="2" s="1"/>
  <c r="CD532" i="2"/>
  <c r="O532" i="6"/>
  <c r="Q532" i="7"/>
  <c r="G635" i="17" s="1"/>
  <c r="DL530" i="2"/>
  <c r="DM530" i="2" s="1"/>
  <c r="O530" i="6"/>
  <c r="CD530" i="2"/>
  <c r="Q530" i="7"/>
  <c r="G633" i="17" s="1"/>
  <c r="CC530" i="2"/>
  <c r="S530" i="7" s="1"/>
  <c r="I633" i="17" s="1"/>
  <c r="O537" i="6"/>
  <c r="U537" i="7" s="1"/>
  <c r="DO540" i="2"/>
  <c r="DN540" i="2" s="1"/>
  <c r="DU540" i="2" s="1"/>
  <c r="CH540" i="2" s="1"/>
  <c r="AR540" i="2" s="1"/>
  <c r="DO541" i="2"/>
  <c r="DN541" i="2" s="1"/>
  <c r="DU541" i="2" s="1"/>
  <c r="CH541" i="2" s="1"/>
  <c r="AR541" i="2" s="1"/>
  <c r="DO543" i="2"/>
  <c r="DN543" i="2" s="1"/>
  <c r="DU543" i="2" s="1"/>
  <c r="CH543" i="2" s="1"/>
  <c r="AR543" i="2" s="1"/>
  <c r="DO542" i="2"/>
  <c r="DN542" i="2" s="1"/>
  <c r="DU542" i="2" s="1"/>
  <c r="CH542" i="2" s="1"/>
  <c r="AR542" i="2" s="1"/>
  <c r="DO544" i="2"/>
  <c r="DN544" i="2" s="1"/>
  <c r="DU544" i="2" s="1"/>
  <c r="CH544" i="2" s="1"/>
  <c r="AR544" i="2" s="1"/>
  <c r="Q529" i="7"/>
  <c r="G632" i="17" s="1"/>
  <c r="CD529" i="2"/>
  <c r="O529" i="6"/>
  <c r="DL529" i="2"/>
  <c r="DM529" i="2" s="1"/>
  <c r="CC529" i="2"/>
  <c r="S529" i="7" s="1"/>
  <c r="Q528" i="7"/>
  <c r="G631" i="17" s="1"/>
  <c r="CC528" i="2"/>
  <c r="S528" i="7" s="1"/>
  <c r="I631" i="17" s="1"/>
  <c r="CD528" i="2"/>
  <c r="O528" i="6"/>
  <c r="DL528" i="2"/>
  <c r="DM528" i="2" s="1"/>
  <c r="CC533" i="2"/>
  <c r="S533" i="7" s="1"/>
  <c r="I636" i="17" s="1"/>
  <c r="DL533" i="2"/>
  <c r="DM533" i="2" s="1"/>
  <c r="U534" i="7"/>
  <c r="V534" i="7"/>
  <c r="P534" i="6" s="1"/>
  <c r="AV534" i="2" s="1"/>
  <c r="T534" i="7" s="1"/>
  <c r="U533" i="7"/>
  <c r="V533" i="7"/>
  <c r="P533" i="6" s="1"/>
  <c r="AV533" i="2" s="1"/>
  <c r="T533" i="7" s="1"/>
  <c r="DO550" i="2"/>
  <c r="DN550" i="2" s="1"/>
  <c r="DU550" i="2" s="1"/>
  <c r="CH550" i="2" s="1"/>
  <c r="AR550" i="2" s="1"/>
  <c r="DO548" i="2"/>
  <c r="DN548" i="2" s="1"/>
  <c r="DU548" i="2" s="1"/>
  <c r="CH548" i="2" s="1"/>
  <c r="AR548" i="2" s="1"/>
  <c r="DO547" i="2"/>
  <c r="DN547" i="2" s="1"/>
  <c r="DU547" i="2" s="1"/>
  <c r="CH547" i="2" s="1"/>
  <c r="AR547" i="2" s="1"/>
  <c r="DO551" i="2"/>
  <c r="DN551" i="2" s="1"/>
  <c r="DU551" i="2" s="1"/>
  <c r="CH551" i="2" s="1"/>
  <c r="AR551" i="2" s="1"/>
  <c r="DO549" i="2"/>
  <c r="DN549" i="2" s="1"/>
  <c r="DU549" i="2" s="1"/>
  <c r="CH549" i="2" s="1"/>
  <c r="AR549" i="2" s="1"/>
  <c r="DO545" i="2"/>
  <c r="DN545" i="2" s="1"/>
  <c r="DU545" i="2" s="1"/>
  <c r="CH545" i="2" s="1"/>
  <c r="AR545" i="2" s="1"/>
  <c r="DO546" i="2"/>
  <c r="DN546" i="2" s="1"/>
  <c r="DU546" i="2" s="1"/>
  <c r="CH546" i="2" s="1"/>
  <c r="AR546" i="2" s="1"/>
  <c r="CC537" i="2"/>
  <c r="S537" i="7" s="1"/>
  <c r="I640" i="17" s="1"/>
  <c r="Q537" i="7"/>
  <c r="G640" i="17" s="1"/>
  <c r="CD537" i="2"/>
  <c r="DL537" i="2"/>
  <c r="DM537" i="2" s="1"/>
  <c r="O535" i="6"/>
  <c r="CC535" i="2"/>
  <c r="S535" i="7" s="1"/>
  <c r="I638" i="17" s="1"/>
  <c r="DL535" i="2"/>
  <c r="DM535" i="2" s="1"/>
  <c r="CD535" i="2"/>
  <c r="Q535" i="7"/>
  <c r="G638" i="17" s="1"/>
  <c r="U538" i="7"/>
  <c r="V538" i="7"/>
  <c r="P538" i="6" s="1"/>
  <c r="AV538" i="2" s="1"/>
  <c r="T538" i="7" s="1"/>
  <c r="CD539" i="2"/>
  <c r="CC539" i="2"/>
  <c r="S539" i="7" s="1"/>
  <c r="I642" i="17" s="1"/>
  <c r="Q539" i="7"/>
  <c r="G642" i="17" s="1"/>
  <c r="O539" i="6"/>
  <c r="DL539" i="2"/>
  <c r="DM539" i="2" s="1"/>
  <c r="CC536" i="2"/>
  <c r="S536" i="7" s="1"/>
  <c r="I639" i="17" s="1"/>
  <c r="DL536" i="2"/>
  <c r="DM536" i="2" s="1"/>
  <c r="Q536" i="7"/>
  <c r="G639" i="17" s="1"/>
  <c r="CD536" i="2"/>
  <c r="O536" i="6"/>
  <c r="Q534" i="7"/>
  <c r="G637" i="17" s="1"/>
  <c r="CD534" i="2"/>
  <c r="DL534" i="2"/>
  <c r="DM534" i="2" s="1"/>
  <c r="CD533" i="2"/>
  <c r="Q538" i="7"/>
  <c r="G641" i="17" s="1"/>
  <c r="DL538" i="2"/>
  <c r="DM538" i="2" s="1"/>
  <c r="CD538" i="2"/>
  <c r="I632" i="17"/>
  <c r="V537" i="7" l="1"/>
  <c r="P537" i="6" s="1"/>
  <c r="AV537" i="2" s="1"/>
  <c r="T537" i="7" s="1"/>
  <c r="CF542" i="2"/>
  <c r="W542" i="7"/>
  <c r="J645" i="17" s="1"/>
  <c r="AT542" i="2"/>
  <c r="AW542" i="2"/>
  <c r="G542" i="7" s="1"/>
  <c r="AW543" i="2"/>
  <c r="G543" i="7" s="1"/>
  <c r="W543" i="7"/>
  <c r="J646" i="17" s="1"/>
  <c r="AT543" i="2"/>
  <c r="CF543" i="2"/>
  <c r="W541" i="7"/>
  <c r="J644" i="17" s="1"/>
  <c r="AW541" i="2"/>
  <c r="G541" i="7" s="1"/>
  <c r="CF541" i="2"/>
  <c r="AT541" i="2"/>
  <c r="AW540" i="2"/>
  <c r="G540" i="7" s="1"/>
  <c r="AT540" i="2"/>
  <c r="W540" i="7"/>
  <c r="J643" i="17" s="1"/>
  <c r="CF540" i="2"/>
  <c r="P528" i="6"/>
  <c r="AV528" i="2" s="1"/>
  <c r="T528" i="7" s="1"/>
  <c r="CJ530" i="2"/>
  <c r="CI530" i="2"/>
  <c r="Q530" i="6"/>
  <c r="R530" i="7"/>
  <c r="H633" i="17" s="1"/>
  <c r="V530" i="7"/>
  <c r="P530" i="6" s="1"/>
  <c r="AV530" i="2" s="1"/>
  <c r="T530" i="7" s="1"/>
  <c r="U530" i="7"/>
  <c r="U528" i="7"/>
  <c r="V528" i="7"/>
  <c r="R528" i="7"/>
  <c r="H631" i="17" s="1"/>
  <c r="CI528" i="2"/>
  <c r="CJ528" i="2"/>
  <c r="Q528" i="6"/>
  <c r="V532" i="7"/>
  <c r="P532" i="6" s="1"/>
  <c r="AV532" i="2" s="1"/>
  <c r="T532" i="7" s="1"/>
  <c r="U532" i="7"/>
  <c r="CJ532" i="2"/>
  <c r="R532" i="7"/>
  <c r="H635" i="17" s="1"/>
  <c r="Q532" i="6"/>
  <c r="CI532" i="2"/>
  <c r="V531" i="7"/>
  <c r="P531" i="6" s="1"/>
  <c r="AV531" i="2" s="1"/>
  <c r="T531" i="7" s="1"/>
  <c r="U531" i="7"/>
  <c r="U529" i="7"/>
  <c r="V529" i="7"/>
  <c r="P529" i="6" s="1"/>
  <c r="AV529" i="2" s="1"/>
  <c r="T529" i="7" s="1"/>
  <c r="CJ529" i="2"/>
  <c r="CI529" i="2"/>
  <c r="CU529" i="2" s="1"/>
  <c r="Q529" i="6"/>
  <c r="R529" i="7"/>
  <c r="H632" i="17" s="1"/>
  <c r="CF544" i="2"/>
  <c r="AW544" i="2"/>
  <c r="G544" i="7" s="1"/>
  <c r="W544" i="7"/>
  <c r="J647" i="17" s="1"/>
  <c r="AT544" i="2"/>
  <c r="CJ531" i="2"/>
  <c r="CI531" i="2"/>
  <c r="R531" i="7"/>
  <c r="H634" i="17" s="1"/>
  <c r="Q531" i="6"/>
  <c r="CI535" i="2"/>
  <c r="Q535" i="6"/>
  <c r="R535" i="7"/>
  <c r="H638" i="17" s="1"/>
  <c r="CJ535" i="2"/>
  <c r="CL535" i="2" s="1"/>
  <c r="CI533" i="2"/>
  <c r="CJ533" i="2"/>
  <c r="R533" i="7"/>
  <c r="H636" i="17" s="1"/>
  <c r="Q533" i="6"/>
  <c r="R534" i="7"/>
  <c r="H637" i="17" s="1"/>
  <c r="Q534" i="6"/>
  <c r="CJ534" i="2"/>
  <c r="CI534" i="2"/>
  <c r="V535" i="7"/>
  <c r="P535" i="6" s="1"/>
  <c r="AV535" i="2" s="1"/>
  <c r="T535" i="7" s="1"/>
  <c r="U535" i="7"/>
  <c r="U539" i="7"/>
  <c r="V539" i="7"/>
  <c r="P539" i="6" s="1"/>
  <c r="AV539" i="2" s="1"/>
  <c r="T539" i="7" s="1"/>
  <c r="U536" i="7"/>
  <c r="V536" i="7"/>
  <c r="P536" i="6" s="1"/>
  <c r="AV536" i="2" s="1"/>
  <c r="T536" i="7" s="1"/>
  <c r="CI537" i="2"/>
  <c r="R537" i="7"/>
  <c r="H640" i="17" s="1"/>
  <c r="CJ537" i="2"/>
  <c r="CX537" i="2" s="1"/>
  <c r="Q537" i="6"/>
  <c r="Q536" i="6"/>
  <c r="CJ536" i="2"/>
  <c r="CN536" i="2" s="1"/>
  <c r="CI536" i="2"/>
  <c r="CQ536" i="2" s="1"/>
  <c r="R536" i="7"/>
  <c r="H639" i="17" s="1"/>
  <c r="AT546" i="2"/>
  <c r="AW546" i="2"/>
  <c r="G546" i="7" s="1"/>
  <c r="W546" i="7"/>
  <c r="J649" i="17" s="1"/>
  <c r="CF546" i="2"/>
  <c r="W545" i="7"/>
  <c r="J648" i="17" s="1"/>
  <c r="CF545" i="2"/>
  <c r="AW545" i="2"/>
  <c r="G545" i="7" s="1"/>
  <c r="AT545" i="2"/>
  <c r="W549" i="7"/>
  <c r="J652" i="17" s="1"/>
  <c r="CF549" i="2"/>
  <c r="AW549" i="2"/>
  <c r="G549" i="7" s="1"/>
  <c r="AT549" i="2"/>
  <c r="CF551" i="2"/>
  <c r="W551" i="7"/>
  <c r="J654" i="17" s="1"/>
  <c r="AW551" i="2"/>
  <c r="G551" i="7" s="1"/>
  <c r="AT551" i="2"/>
  <c r="W547" i="7"/>
  <c r="J650" i="17" s="1"/>
  <c r="AW547" i="2"/>
  <c r="G547" i="7" s="1"/>
  <c r="CF547" i="2"/>
  <c r="AT547" i="2"/>
  <c r="AW548" i="2"/>
  <c r="G548" i="7" s="1"/>
  <c r="AT548" i="2"/>
  <c r="W548" i="7"/>
  <c r="J651" i="17" s="1"/>
  <c r="CF548" i="2"/>
  <c r="W550" i="7"/>
  <c r="J653" i="17" s="1"/>
  <c r="CF550" i="2"/>
  <c r="AW550" i="2"/>
  <c r="G550" i="7" s="1"/>
  <c r="AT550" i="2"/>
  <c r="CI539" i="2"/>
  <c r="CO539" i="2" s="1"/>
  <c r="CJ539" i="2"/>
  <c r="CT539" i="2" s="1"/>
  <c r="R539" i="7"/>
  <c r="H642" i="17" s="1"/>
  <c r="Q539" i="6"/>
  <c r="CV535" i="2"/>
  <c r="CT535" i="2"/>
  <c r="CZ537" i="2"/>
  <c r="CJ538" i="2"/>
  <c r="R538" i="7"/>
  <c r="H641" i="17" s="1"/>
  <c r="CI538" i="2"/>
  <c r="Q538" i="6"/>
  <c r="CS536" i="2" l="1"/>
  <c r="CR536" i="2"/>
  <c r="CZ536" i="2"/>
  <c r="CK530" i="2"/>
  <c r="CM530" i="2"/>
  <c r="CY530" i="2"/>
  <c r="CQ530" i="2"/>
  <c r="CO530" i="2"/>
  <c r="CU530" i="2"/>
  <c r="CW530" i="2"/>
  <c r="CS530" i="2"/>
  <c r="CT530" i="2"/>
  <c r="CN530" i="2"/>
  <c r="CZ530" i="2"/>
  <c r="CV530" i="2"/>
  <c r="CR530" i="2"/>
  <c r="CP530" i="2"/>
  <c r="CX530" i="2"/>
  <c r="CL530" i="2"/>
  <c r="CW532" i="2"/>
  <c r="CM532" i="2"/>
  <c r="CU532" i="2"/>
  <c r="CQ532" i="2"/>
  <c r="CO532" i="2"/>
  <c r="CS532" i="2"/>
  <c r="CY532" i="2"/>
  <c r="CK532" i="2"/>
  <c r="DS540" i="2"/>
  <c r="CA540" i="2" s="1"/>
  <c r="P540" i="7" s="1"/>
  <c r="DR540" i="2"/>
  <c r="CG540" i="2"/>
  <c r="X540" i="7"/>
  <c r="K643" i="17" s="1"/>
  <c r="AS540" i="2"/>
  <c r="AY540" i="2"/>
  <c r="H540" i="7" s="1"/>
  <c r="CX532" i="2"/>
  <c r="CZ532" i="2"/>
  <c r="CV532" i="2"/>
  <c r="CP532" i="2"/>
  <c r="CN532" i="2"/>
  <c r="CT532" i="2"/>
  <c r="CL532" i="2"/>
  <c r="CR532" i="2"/>
  <c r="X541" i="7"/>
  <c r="K644" i="17" s="1"/>
  <c r="AS541" i="2"/>
  <c r="AY541" i="2"/>
  <c r="H541" i="7" s="1"/>
  <c r="CG541" i="2"/>
  <c r="DS541" i="2"/>
  <c r="CA541" i="2" s="1"/>
  <c r="P541" i="7" s="1"/>
  <c r="DR541" i="2"/>
  <c r="CW531" i="2"/>
  <c r="CK531" i="2"/>
  <c r="CS531" i="2"/>
  <c r="CU531" i="2"/>
  <c r="CY531" i="2"/>
  <c r="CQ531" i="2"/>
  <c r="CO531" i="2"/>
  <c r="CM531" i="2"/>
  <c r="CR531" i="2"/>
  <c r="CP531" i="2"/>
  <c r="CN531" i="2"/>
  <c r="CT531" i="2"/>
  <c r="CZ531" i="2"/>
  <c r="CX531" i="2"/>
  <c r="CL531" i="2"/>
  <c r="CV531" i="2"/>
  <c r="CT528" i="2"/>
  <c r="CL528" i="2"/>
  <c r="CP528" i="2"/>
  <c r="CX528" i="2"/>
  <c r="CR528" i="2"/>
  <c r="CV528" i="2"/>
  <c r="CN528" i="2"/>
  <c r="CZ528" i="2"/>
  <c r="CG544" i="2"/>
  <c r="X544" i="7"/>
  <c r="K647" i="17" s="1"/>
  <c r="AY544" i="2"/>
  <c r="H544" i="7" s="1"/>
  <c r="AS544" i="2"/>
  <c r="CS528" i="2"/>
  <c r="CU528" i="2"/>
  <c r="CO528" i="2"/>
  <c r="CW528" i="2"/>
  <c r="CY528" i="2"/>
  <c r="CM528" i="2"/>
  <c r="CK528" i="2"/>
  <c r="CQ528" i="2"/>
  <c r="DR543" i="2"/>
  <c r="DS543" i="2"/>
  <c r="CA543" i="2" s="1"/>
  <c r="P543" i="7" s="1"/>
  <c r="CG543" i="2"/>
  <c r="X543" i="7"/>
  <c r="K646" i="17" s="1"/>
  <c r="AS543" i="2"/>
  <c r="AY543" i="2"/>
  <c r="H543" i="7" s="1"/>
  <c r="DR544" i="2"/>
  <c r="DS544" i="2"/>
  <c r="CA544" i="2" s="1"/>
  <c r="P544" i="7" s="1"/>
  <c r="CX535" i="2"/>
  <c r="CX536" i="2"/>
  <c r="CG542" i="2"/>
  <c r="AY542" i="2"/>
  <c r="H542" i="7" s="1"/>
  <c r="X542" i="7"/>
  <c r="K645" i="17" s="1"/>
  <c r="AS542" i="2"/>
  <c r="CM529" i="2"/>
  <c r="CW529" i="2"/>
  <c r="CQ529" i="2"/>
  <c r="CK529" i="2"/>
  <c r="CO529" i="2"/>
  <c r="CY529" i="2"/>
  <c r="CS529" i="2"/>
  <c r="CP536" i="2"/>
  <c r="CL536" i="2"/>
  <c r="CP529" i="2"/>
  <c r="CZ529" i="2"/>
  <c r="CL529" i="2"/>
  <c r="CN529" i="2"/>
  <c r="CT529" i="2"/>
  <c r="CR529" i="2"/>
  <c r="CV529" i="2"/>
  <c r="CX529" i="2"/>
  <c r="DR542" i="2"/>
  <c r="DS542" i="2"/>
  <c r="CA542" i="2" s="1"/>
  <c r="P542" i="7" s="1"/>
  <c r="DR547" i="2"/>
  <c r="DS547" i="2"/>
  <c r="CA547" i="2" s="1"/>
  <c r="P547" i="7" s="1"/>
  <c r="AS551" i="2"/>
  <c r="AY551" i="2"/>
  <c r="H551" i="7" s="1"/>
  <c r="X551" i="7"/>
  <c r="K654" i="17" s="1"/>
  <c r="CG551" i="2"/>
  <c r="CS534" i="2"/>
  <c r="CO534" i="2"/>
  <c r="CY534" i="2"/>
  <c r="CU534" i="2"/>
  <c r="CK534" i="2"/>
  <c r="CM534" i="2"/>
  <c r="CQ534" i="2"/>
  <c r="CW534" i="2"/>
  <c r="CZ534" i="2"/>
  <c r="CL534" i="2"/>
  <c r="CX534" i="2"/>
  <c r="CN534" i="2"/>
  <c r="CP534" i="2"/>
  <c r="CV534" i="2"/>
  <c r="CR534" i="2"/>
  <c r="CT534" i="2"/>
  <c r="DS551" i="2"/>
  <c r="CA551" i="2" s="1"/>
  <c r="P551" i="7" s="1"/>
  <c r="DR551" i="2"/>
  <c r="AY549" i="2"/>
  <c r="H549" i="7" s="1"/>
  <c r="AS549" i="2"/>
  <c r="X549" i="7"/>
  <c r="K652" i="17" s="1"/>
  <c r="CG549" i="2"/>
  <c r="CU536" i="2"/>
  <c r="CX539" i="2"/>
  <c r="CR539" i="2"/>
  <c r="CL539" i="2"/>
  <c r="CV539" i="2"/>
  <c r="CP539" i="2"/>
  <c r="CZ539" i="2"/>
  <c r="DS549" i="2"/>
  <c r="CA549" i="2" s="1"/>
  <c r="DR549" i="2"/>
  <c r="CO536" i="2"/>
  <c r="CM536" i="2"/>
  <c r="CS539" i="2"/>
  <c r="CQ539" i="2"/>
  <c r="CM539" i="2"/>
  <c r="CK539" i="2"/>
  <c r="CU539" i="2"/>
  <c r="CW539" i="2"/>
  <c r="AS550" i="2"/>
  <c r="X550" i="7"/>
  <c r="K653" i="17" s="1"/>
  <c r="AY550" i="2"/>
  <c r="H550" i="7" s="1"/>
  <c r="CG550" i="2"/>
  <c r="AY545" i="2"/>
  <c r="H545" i="7" s="1"/>
  <c r="CG545" i="2"/>
  <c r="X545" i="7"/>
  <c r="K648" i="17" s="1"/>
  <c r="AS545" i="2"/>
  <c r="CL537" i="2"/>
  <c r="CN537" i="2"/>
  <c r="CR537" i="2"/>
  <c r="CT537" i="2"/>
  <c r="CV537" i="2"/>
  <c r="CV533" i="2"/>
  <c r="CZ533" i="2"/>
  <c r="CN533" i="2"/>
  <c r="CP533" i="2"/>
  <c r="CR533" i="2"/>
  <c r="CX533" i="2"/>
  <c r="CL533" i="2"/>
  <c r="CT533" i="2"/>
  <c r="CS538" i="2"/>
  <c r="CQ538" i="2"/>
  <c r="CU538" i="2"/>
  <c r="CO538" i="2"/>
  <c r="CM538" i="2"/>
  <c r="CY538" i="2"/>
  <c r="CK538" i="2"/>
  <c r="CW538" i="2"/>
  <c r="DS550" i="2"/>
  <c r="CA550" i="2" s="1"/>
  <c r="DR550" i="2"/>
  <c r="DS545" i="2"/>
  <c r="CA545" i="2" s="1"/>
  <c r="P545" i="7" s="1"/>
  <c r="DR545" i="2"/>
  <c r="CO533" i="2"/>
  <c r="CK533" i="2"/>
  <c r="CQ533" i="2"/>
  <c r="CW533" i="2"/>
  <c r="CS533" i="2"/>
  <c r="CU533" i="2"/>
  <c r="CY533" i="2"/>
  <c r="CM533" i="2"/>
  <c r="CS537" i="2"/>
  <c r="CW537" i="2"/>
  <c r="CK537" i="2"/>
  <c r="CY537" i="2"/>
  <c r="CO537" i="2"/>
  <c r="CQ537" i="2"/>
  <c r="CM537" i="2"/>
  <c r="CU537" i="2"/>
  <c r="CZ535" i="2"/>
  <c r="CN535" i="2"/>
  <c r="CR535" i="2"/>
  <c r="CP535" i="2"/>
  <c r="CZ538" i="2"/>
  <c r="CL538" i="2"/>
  <c r="CR538" i="2"/>
  <c r="CN538" i="2"/>
  <c r="CP538" i="2"/>
  <c r="CT538" i="2"/>
  <c r="CX538" i="2"/>
  <c r="CV538" i="2"/>
  <c r="DR548" i="2"/>
  <c r="DS548" i="2"/>
  <c r="CA548" i="2" s="1"/>
  <c r="P548" i="7" s="1"/>
  <c r="DS546" i="2"/>
  <c r="CA546" i="2" s="1"/>
  <c r="P546" i="7" s="1"/>
  <c r="DR546" i="2"/>
  <c r="CY539" i="2"/>
  <c r="AS548" i="2"/>
  <c r="X548" i="7"/>
  <c r="K651" i="17" s="1"/>
  <c r="CG548" i="2"/>
  <c r="AY548" i="2"/>
  <c r="H548" i="7" s="1"/>
  <c r="CP537" i="2"/>
  <c r="CU535" i="2"/>
  <c r="CY535" i="2"/>
  <c r="CK535" i="2"/>
  <c r="CS535" i="2"/>
  <c r="CM535" i="2"/>
  <c r="CO535" i="2"/>
  <c r="CW535" i="2"/>
  <c r="CQ535" i="2"/>
  <c r="CG546" i="2"/>
  <c r="X546" i="7"/>
  <c r="K649" i="17" s="1"/>
  <c r="AY546" i="2"/>
  <c r="H546" i="7" s="1"/>
  <c r="AS546" i="2"/>
  <c r="CK536" i="2"/>
  <c r="CN539" i="2"/>
  <c r="CT536" i="2"/>
  <c r="AY547" i="2"/>
  <c r="H547" i="7" s="1"/>
  <c r="AS547" i="2"/>
  <c r="X547" i="7"/>
  <c r="K650" i="17" s="1"/>
  <c r="CG547" i="2"/>
  <c r="CW536" i="2"/>
  <c r="CY536" i="2"/>
  <c r="CV536" i="2"/>
  <c r="BO541" i="2" l="1"/>
  <c r="BU541" i="2" s="1"/>
  <c r="BQ541" i="2"/>
  <c r="BW541" i="2" s="1"/>
  <c r="AX541" i="2"/>
  <c r="G541" i="27" s="1"/>
  <c r="BP541" i="2"/>
  <c r="BV541" i="2" s="1"/>
  <c r="H541" i="27"/>
  <c r="L541" i="27" s="1"/>
  <c r="M541" i="27" s="1"/>
  <c r="H542" i="27"/>
  <c r="L542" i="27" s="1"/>
  <c r="M542" i="27" s="1"/>
  <c r="BP542" i="2"/>
  <c r="BV542" i="2" s="1"/>
  <c r="BQ542" i="2"/>
  <c r="BW542" i="2" s="1"/>
  <c r="BO542" i="2"/>
  <c r="BU542" i="2" s="1"/>
  <c r="AX542" i="2"/>
  <c r="G542" i="27" s="1"/>
  <c r="AX544" i="2"/>
  <c r="G544" i="27" s="1"/>
  <c r="BO544" i="2"/>
  <c r="BU544" i="2" s="1"/>
  <c r="BP544" i="2"/>
  <c r="BV544" i="2" s="1"/>
  <c r="H544" i="27"/>
  <c r="L544" i="27" s="1"/>
  <c r="M544" i="27" s="1"/>
  <c r="O544" i="6" s="1"/>
  <c r="BQ544" i="2"/>
  <c r="BW544" i="2" s="1"/>
  <c r="O542" i="7"/>
  <c r="F645" i="17" s="1"/>
  <c r="DT542" i="2"/>
  <c r="CB542" i="2" s="1"/>
  <c r="DQ542" i="2"/>
  <c r="DQ544" i="2"/>
  <c r="O544" i="7"/>
  <c r="F647" i="17" s="1"/>
  <c r="DT544" i="2"/>
  <c r="CB544" i="2" s="1"/>
  <c r="H540" i="27"/>
  <c r="L540" i="27" s="1"/>
  <c r="M540" i="27" s="1"/>
  <c r="BO540" i="2"/>
  <c r="BU540" i="2" s="1"/>
  <c r="BQ540" i="2"/>
  <c r="BW540" i="2" s="1"/>
  <c r="BP540" i="2"/>
  <c r="BV540" i="2" s="1"/>
  <c r="AX540" i="2"/>
  <c r="G540" i="27" s="1"/>
  <c r="O540" i="7"/>
  <c r="F643" i="17" s="1"/>
  <c r="DQ540" i="2"/>
  <c r="DT540" i="2"/>
  <c r="CB540" i="2" s="1"/>
  <c r="BP543" i="2"/>
  <c r="BV543" i="2" s="1"/>
  <c r="BO543" i="2"/>
  <c r="BU543" i="2" s="1"/>
  <c r="BQ543" i="2"/>
  <c r="BW543" i="2" s="1"/>
  <c r="AX543" i="2"/>
  <c r="G543" i="27" s="1"/>
  <c r="H543" i="27"/>
  <c r="L543" i="27" s="1"/>
  <c r="M543" i="27" s="1"/>
  <c r="DQ543" i="2"/>
  <c r="O543" i="7"/>
  <c r="F646" i="17" s="1"/>
  <c r="DT543" i="2"/>
  <c r="CB543" i="2" s="1"/>
  <c r="DQ541" i="2"/>
  <c r="DT541" i="2"/>
  <c r="CB541" i="2" s="1"/>
  <c r="O541" i="7"/>
  <c r="F644" i="17" s="1"/>
  <c r="P549" i="7"/>
  <c r="DQ547" i="2"/>
  <c r="DT547" i="2"/>
  <c r="CB547" i="2" s="1"/>
  <c r="O547" i="7"/>
  <c r="F650" i="17" s="1"/>
  <c r="P550" i="7"/>
  <c r="DQ548" i="2"/>
  <c r="O548" i="7"/>
  <c r="F651" i="17" s="1"/>
  <c r="DT548" i="2"/>
  <c r="CB548" i="2" s="1"/>
  <c r="BQ547" i="2"/>
  <c r="BW547" i="2" s="1"/>
  <c r="BO547" i="2"/>
  <c r="BU547" i="2" s="1"/>
  <c r="BP547" i="2"/>
  <c r="BV547" i="2" s="1"/>
  <c r="AX547" i="2"/>
  <c r="G547" i="27" s="1"/>
  <c r="H547" i="27"/>
  <c r="L547" i="27" s="1"/>
  <c r="M547" i="27" s="1"/>
  <c r="O547" i="6" s="1"/>
  <c r="AX545" i="2"/>
  <c r="G545" i="27" s="1"/>
  <c r="BP545" i="2"/>
  <c r="BV545" i="2" s="1"/>
  <c r="BQ545" i="2"/>
  <c r="BW545" i="2" s="1"/>
  <c r="H545" i="27"/>
  <c r="L545" i="27" s="1"/>
  <c r="M545" i="27" s="1"/>
  <c r="O545" i="6" s="1"/>
  <c r="BO545" i="2"/>
  <c r="BU545" i="2" s="1"/>
  <c r="BQ548" i="2"/>
  <c r="BW548" i="2" s="1"/>
  <c r="BP548" i="2"/>
  <c r="BV548" i="2" s="1"/>
  <c r="BO548" i="2"/>
  <c r="BU548" i="2" s="1"/>
  <c r="AX548" i="2"/>
  <c r="G548" i="27" s="1"/>
  <c r="H548" i="27"/>
  <c r="L548" i="27" s="1"/>
  <c r="M548" i="27" s="1"/>
  <c r="O545" i="7"/>
  <c r="F648" i="17" s="1"/>
  <c r="DQ545" i="2"/>
  <c r="DT545" i="2"/>
  <c r="CB545" i="2" s="1"/>
  <c r="DL545" i="2" s="1"/>
  <c r="DM545" i="2" s="1"/>
  <c r="DQ550" i="2"/>
  <c r="DT550" i="2"/>
  <c r="CB550" i="2" s="1"/>
  <c r="O550" i="7"/>
  <c r="F653" i="17" s="1"/>
  <c r="BO546" i="2"/>
  <c r="BU546" i="2" s="1"/>
  <c r="H546" i="27"/>
  <c r="L546" i="27" s="1"/>
  <c r="M546" i="27" s="1"/>
  <c r="BP546" i="2"/>
  <c r="BV546" i="2" s="1"/>
  <c r="AX546" i="2"/>
  <c r="G546" i="27" s="1"/>
  <c r="BQ546" i="2"/>
  <c r="BW546" i="2" s="1"/>
  <c r="O549" i="7"/>
  <c r="F652" i="17" s="1"/>
  <c r="DT549" i="2"/>
  <c r="CB549" i="2" s="1"/>
  <c r="DQ549" i="2"/>
  <c r="BQ550" i="2"/>
  <c r="BW550" i="2" s="1"/>
  <c r="H550" i="27"/>
  <c r="L550" i="27" s="1"/>
  <c r="M550" i="27" s="1"/>
  <c r="BP550" i="2"/>
  <c r="BV550" i="2" s="1"/>
  <c r="AX550" i="2"/>
  <c r="G550" i="27" s="1"/>
  <c r="BO550" i="2"/>
  <c r="BU550" i="2" s="1"/>
  <c r="AX549" i="2"/>
  <c r="G549" i="27" s="1"/>
  <c r="BP549" i="2"/>
  <c r="BV549" i="2" s="1"/>
  <c r="H549" i="27"/>
  <c r="L549" i="27" s="1"/>
  <c r="M549" i="27" s="1"/>
  <c r="BQ549" i="2"/>
  <c r="BW549" i="2" s="1"/>
  <c r="BO549" i="2"/>
  <c r="BU549" i="2" s="1"/>
  <c r="DT551" i="2"/>
  <c r="CB551" i="2" s="1"/>
  <c r="DQ551" i="2"/>
  <c r="O551" i="7"/>
  <c r="F654" i="17" s="1"/>
  <c r="O546" i="7"/>
  <c r="F649" i="17" s="1"/>
  <c r="DT546" i="2"/>
  <c r="CB546" i="2" s="1"/>
  <c r="DQ546" i="2"/>
  <c r="H551" i="27"/>
  <c r="L551" i="27" s="1"/>
  <c r="M551" i="27" s="1"/>
  <c r="BP551" i="2"/>
  <c r="BV551" i="2" s="1"/>
  <c r="BQ551" i="2"/>
  <c r="BW551" i="2" s="1"/>
  <c r="BO551" i="2"/>
  <c r="BU551" i="2" s="1"/>
  <c r="AX551" i="2"/>
  <c r="G551" i="27" s="1"/>
  <c r="DL541" i="2" l="1"/>
  <c r="DM541" i="2" s="1"/>
  <c r="CD541" i="2"/>
  <c r="O541" i="6"/>
  <c r="CC541" i="2"/>
  <c r="Q541" i="7"/>
  <c r="G644" i="17" s="1"/>
  <c r="CD543" i="2"/>
  <c r="O543" i="6"/>
  <c r="Q543" i="7"/>
  <c r="G646" i="17" s="1"/>
  <c r="CC543" i="2"/>
  <c r="DL543" i="2"/>
  <c r="DM543" i="2" s="1"/>
  <c r="DL542" i="2"/>
  <c r="DM542" i="2" s="1"/>
  <c r="Q542" i="7"/>
  <c r="G645" i="17" s="1"/>
  <c r="O542" i="6"/>
  <c r="CC542" i="2"/>
  <c r="CD542" i="2"/>
  <c r="U544" i="7"/>
  <c r="V544" i="7"/>
  <c r="CD540" i="2"/>
  <c r="O540" i="6"/>
  <c r="DL540" i="2"/>
  <c r="DM540" i="2" s="1"/>
  <c r="CC540" i="2"/>
  <c r="S540" i="7" s="1"/>
  <c r="I643" i="17" s="1"/>
  <c r="Q540" i="7"/>
  <c r="G643" i="17" s="1"/>
  <c r="DO553" i="2"/>
  <c r="DN553" i="2" s="1"/>
  <c r="DU553" i="2" s="1"/>
  <c r="CH553" i="2" s="1"/>
  <c r="AR553" i="2" s="1"/>
  <c r="DO552" i="2"/>
  <c r="DN552" i="2" s="1"/>
  <c r="DU552" i="2" s="1"/>
  <c r="CH552" i="2" s="1"/>
  <c r="AR552" i="2" s="1"/>
  <c r="DO554" i="2"/>
  <c r="DN554" i="2" s="1"/>
  <c r="DU554" i="2" s="1"/>
  <c r="CH554" i="2" s="1"/>
  <c r="AR554" i="2" s="1"/>
  <c r="CD544" i="2"/>
  <c r="DL544" i="2"/>
  <c r="DM544" i="2" s="1"/>
  <c r="CC544" i="2"/>
  <c r="Q544" i="7"/>
  <c r="G647" i="17" s="1"/>
  <c r="U547" i="7"/>
  <c r="V547" i="7"/>
  <c r="U545" i="7"/>
  <c r="V545" i="7"/>
  <c r="CD549" i="2"/>
  <c r="Q549" i="7"/>
  <c r="G652" i="17" s="1"/>
  <c r="O549" i="6"/>
  <c r="DL549" i="2"/>
  <c r="DM549" i="2" s="1"/>
  <c r="Q551" i="7"/>
  <c r="G654" i="17" s="1"/>
  <c r="DL551" i="2"/>
  <c r="DM551" i="2" s="1"/>
  <c r="CD551" i="2"/>
  <c r="O551" i="6"/>
  <c r="CC551" i="2"/>
  <c r="S551" i="7" s="1"/>
  <c r="I654" i="17" s="1"/>
  <c r="Q550" i="7"/>
  <c r="G653" i="17" s="1"/>
  <c r="CC550" i="2"/>
  <c r="O548" i="6"/>
  <c r="CD548" i="2"/>
  <c r="Q548" i="7"/>
  <c r="G651" i="17" s="1"/>
  <c r="DL548" i="2"/>
  <c r="DM548" i="2" s="1"/>
  <c r="CC548" i="2"/>
  <c r="S548" i="7" s="1"/>
  <c r="I651" i="17" s="1"/>
  <c r="Q546" i="7"/>
  <c r="G649" i="17" s="1"/>
  <c r="CC546" i="2"/>
  <c r="S546" i="7" s="1"/>
  <c r="I649" i="17" s="1"/>
  <c r="CD546" i="2"/>
  <c r="DL546" i="2"/>
  <c r="DM546" i="2" s="1"/>
  <c r="CC545" i="2"/>
  <c r="Q545" i="7"/>
  <c r="G648" i="17" s="1"/>
  <c r="CD545" i="2"/>
  <c r="CD550" i="2"/>
  <c r="O546" i="6"/>
  <c r="DL550" i="2"/>
  <c r="DM550" i="2" s="1"/>
  <c r="Q547" i="7"/>
  <c r="G650" i="17" s="1"/>
  <c r="CD547" i="2"/>
  <c r="CC547" i="2"/>
  <c r="S547" i="7" s="1"/>
  <c r="DL547" i="2"/>
  <c r="DM547" i="2" s="1"/>
  <c r="CC549" i="2"/>
  <c r="O550" i="6"/>
  <c r="U540" i="7" l="1"/>
  <c r="V540" i="7"/>
  <c r="P540" i="6" s="1"/>
  <c r="AV540" i="2" s="1"/>
  <c r="T540" i="7" s="1"/>
  <c r="CJ540" i="2"/>
  <c r="Q540" i="6"/>
  <c r="R540" i="7"/>
  <c r="H643" i="17" s="1"/>
  <c r="CI540" i="2"/>
  <c r="CI542" i="2"/>
  <c r="Q542" i="6"/>
  <c r="CJ542" i="2"/>
  <c r="R542" i="7"/>
  <c r="H645" i="17" s="1"/>
  <c r="S542" i="7"/>
  <c r="I645" i="17" s="1"/>
  <c r="CS542" i="2"/>
  <c r="U542" i="7"/>
  <c r="V542" i="7"/>
  <c r="P542" i="6" s="1"/>
  <c r="AV542" i="2" s="1"/>
  <c r="T542" i="7" s="1"/>
  <c r="CR542" i="2"/>
  <c r="S543" i="7"/>
  <c r="S544" i="7"/>
  <c r="V543" i="7"/>
  <c r="U543" i="7"/>
  <c r="CZ542" i="2"/>
  <c r="Q544" i="6"/>
  <c r="R544" i="7"/>
  <c r="H647" i="17" s="1"/>
  <c r="CJ544" i="2"/>
  <c r="CI544" i="2"/>
  <c r="CO544" i="2" s="1"/>
  <c r="R543" i="7"/>
  <c r="H646" i="17" s="1"/>
  <c r="CI543" i="2"/>
  <c r="CY543" i="2" s="1"/>
  <c r="CJ543" i="2"/>
  <c r="CT543" i="2" s="1"/>
  <c r="Q543" i="6"/>
  <c r="AT554" i="2"/>
  <c r="AW554" i="2"/>
  <c r="G554" i="7" s="1"/>
  <c r="CF554" i="2"/>
  <c r="W554" i="7"/>
  <c r="J657" i="17" s="1"/>
  <c r="AW552" i="2"/>
  <c r="G552" i="7" s="1"/>
  <c r="CF552" i="2"/>
  <c r="AT552" i="2"/>
  <c r="W552" i="7"/>
  <c r="J655" i="17" s="1"/>
  <c r="S541" i="7"/>
  <c r="W553" i="7"/>
  <c r="J656" i="17" s="1"/>
  <c r="AT553" i="2"/>
  <c r="CF553" i="2"/>
  <c r="AW553" i="2"/>
  <c r="G553" i="7" s="1"/>
  <c r="V541" i="7"/>
  <c r="U541" i="7"/>
  <c r="R541" i="7"/>
  <c r="H644" i="17" s="1"/>
  <c r="Q541" i="6"/>
  <c r="CI541" i="2"/>
  <c r="CQ541" i="2" s="1"/>
  <c r="CJ541" i="2"/>
  <c r="CI548" i="2"/>
  <c r="CY548" i="2" s="1"/>
  <c r="R548" i="7"/>
  <c r="H651" i="17" s="1"/>
  <c r="CJ548" i="2"/>
  <c r="CL548" i="2" s="1"/>
  <c r="Q548" i="6"/>
  <c r="V550" i="7"/>
  <c r="U550" i="7"/>
  <c r="U548" i="7"/>
  <c r="V548" i="7"/>
  <c r="P548" i="6" s="1"/>
  <c r="AV548" i="2" s="1"/>
  <c r="T548" i="7" s="1"/>
  <c r="S549" i="7"/>
  <c r="I652" i="17" s="1"/>
  <c r="S550" i="7"/>
  <c r="I650" i="17"/>
  <c r="P547" i="6"/>
  <c r="AV547" i="2" s="1"/>
  <c r="T547" i="7" s="1"/>
  <c r="CJ547" i="2"/>
  <c r="CV547" i="2" s="1"/>
  <c r="CI547" i="2"/>
  <c r="CW547" i="2" s="1"/>
  <c r="Q547" i="6"/>
  <c r="R547" i="7"/>
  <c r="H650" i="17" s="1"/>
  <c r="U551" i="7"/>
  <c r="V551" i="7"/>
  <c r="P551" i="6" s="1"/>
  <c r="AV551" i="2" s="1"/>
  <c r="T551" i="7" s="1"/>
  <c r="CJ551" i="2"/>
  <c r="CN551" i="2" s="1"/>
  <c r="CI551" i="2"/>
  <c r="R551" i="7"/>
  <c r="H654" i="17" s="1"/>
  <c r="Q551" i="6"/>
  <c r="V546" i="7"/>
  <c r="P546" i="6" s="1"/>
  <c r="AV546" i="2" s="1"/>
  <c r="T546" i="7" s="1"/>
  <c r="U546" i="7"/>
  <c r="R550" i="7"/>
  <c r="H653" i="17" s="1"/>
  <c r="CI550" i="2"/>
  <c r="CW550" i="2" s="1"/>
  <c r="CJ550" i="2"/>
  <c r="CT550" i="2" s="1"/>
  <c r="Q550" i="6"/>
  <c r="Q545" i="6"/>
  <c r="R545" i="7"/>
  <c r="H648" i="17" s="1"/>
  <c r="CI545" i="2"/>
  <c r="CO545" i="2" s="1"/>
  <c r="CJ545" i="2"/>
  <c r="CL545" i="2" s="1"/>
  <c r="V549" i="7"/>
  <c r="U549" i="7"/>
  <c r="S545" i="7"/>
  <c r="CJ549" i="2"/>
  <c r="CT549" i="2" s="1"/>
  <c r="Q549" i="6"/>
  <c r="CI549" i="2"/>
  <c r="CQ549" i="2" s="1"/>
  <c r="R549" i="7"/>
  <c r="H652" i="17" s="1"/>
  <c r="CI546" i="2"/>
  <c r="CJ546" i="2"/>
  <c r="R546" i="7"/>
  <c r="H649" i="17" s="1"/>
  <c r="Q546" i="6"/>
  <c r="CT545" i="2" l="1"/>
  <c r="CP545" i="2"/>
  <c r="CT548" i="2"/>
  <c r="CV548" i="2"/>
  <c r="CO543" i="2"/>
  <c r="CL543" i="2"/>
  <c r="CZ543" i="2"/>
  <c r="CP543" i="2"/>
  <c r="CO550" i="2"/>
  <c r="CY544" i="2"/>
  <c r="CW544" i="2"/>
  <c r="CQ548" i="2"/>
  <c r="CO548" i="2"/>
  <c r="CW543" i="2"/>
  <c r="CX545" i="2"/>
  <c r="CR543" i="2"/>
  <c r="CS543" i="2"/>
  <c r="CL547" i="2"/>
  <c r="CK543" i="2"/>
  <c r="AS553" i="2"/>
  <c r="AY553" i="2"/>
  <c r="H553" i="7" s="1"/>
  <c r="CG553" i="2"/>
  <c r="X553" i="7"/>
  <c r="K656" i="17" s="1"/>
  <c r="I644" i="17"/>
  <c r="P541" i="6"/>
  <c r="AV541" i="2" s="1"/>
  <c r="T541" i="7" s="1"/>
  <c r="I647" i="17"/>
  <c r="P544" i="6"/>
  <c r="AV544" i="2" s="1"/>
  <c r="T544" i="7" s="1"/>
  <c r="I646" i="17"/>
  <c r="P543" i="6"/>
  <c r="AV543" i="2" s="1"/>
  <c r="T543" i="7" s="1"/>
  <c r="X552" i="7"/>
  <c r="K655" i="17" s="1"/>
  <c r="AS552" i="2"/>
  <c r="CG552" i="2"/>
  <c r="AY552" i="2"/>
  <c r="H552" i="7" s="1"/>
  <c r="DS552" i="2"/>
  <c r="CA552" i="2" s="1"/>
  <c r="P552" i="7" s="1"/>
  <c r="P555" i="7" s="1"/>
  <c r="DR552" i="2"/>
  <c r="CX548" i="2"/>
  <c r="DS554" i="2"/>
  <c r="CA554" i="2" s="1"/>
  <c r="P554" i="7" s="1"/>
  <c r="DR554" i="2"/>
  <c r="CN542" i="2"/>
  <c r="CP542" i="2"/>
  <c r="CV542" i="2"/>
  <c r="CL542" i="2"/>
  <c r="CX542" i="2"/>
  <c r="X554" i="7"/>
  <c r="K657" i="17" s="1"/>
  <c r="AS554" i="2"/>
  <c r="AY554" i="2"/>
  <c r="H554" i="7" s="1"/>
  <c r="CG554" i="2"/>
  <c r="CM543" i="2"/>
  <c r="CP548" i="2"/>
  <c r="CT541" i="2"/>
  <c r="CZ541" i="2"/>
  <c r="CV541" i="2"/>
  <c r="CL541" i="2"/>
  <c r="CN541" i="2"/>
  <c r="CR541" i="2"/>
  <c r="CX541" i="2"/>
  <c r="CP541" i="2"/>
  <c r="CQ542" i="2"/>
  <c r="CW542" i="2"/>
  <c r="CM542" i="2"/>
  <c r="CU542" i="2"/>
  <c r="CY542" i="2"/>
  <c r="CK542" i="2"/>
  <c r="CO542" i="2"/>
  <c r="CU541" i="2"/>
  <c r="CW541" i="2"/>
  <c r="CM541" i="2"/>
  <c r="CK541" i="2"/>
  <c r="CY541" i="2"/>
  <c r="CO541" i="2"/>
  <c r="CS541" i="2"/>
  <c r="CQ543" i="2"/>
  <c r="CO540" i="2"/>
  <c r="CQ540" i="2"/>
  <c r="CS540" i="2"/>
  <c r="CM540" i="2"/>
  <c r="CW540" i="2"/>
  <c r="CU540" i="2"/>
  <c r="CY540" i="2"/>
  <c r="CK540" i="2"/>
  <c r="CV543" i="2"/>
  <c r="CN548" i="2"/>
  <c r="CX543" i="2"/>
  <c r="CK544" i="2"/>
  <c r="CQ544" i="2"/>
  <c r="CS544" i="2"/>
  <c r="CU544" i="2"/>
  <c r="CM544" i="2"/>
  <c r="CN543" i="2"/>
  <c r="CT540" i="2"/>
  <c r="CZ540" i="2"/>
  <c r="CX540" i="2"/>
  <c r="CP540" i="2"/>
  <c r="CL540" i="2"/>
  <c r="CV540" i="2"/>
  <c r="CR540" i="2"/>
  <c r="CN540" i="2"/>
  <c r="CN544" i="2"/>
  <c r="CX544" i="2"/>
  <c r="CZ544" i="2"/>
  <c r="CT544" i="2"/>
  <c r="CP544" i="2"/>
  <c r="CR544" i="2"/>
  <c r="CL544" i="2"/>
  <c r="CV544" i="2"/>
  <c r="CU543" i="2"/>
  <c r="CR548" i="2"/>
  <c r="CZ548" i="2"/>
  <c r="CY550" i="2"/>
  <c r="DR553" i="2"/>
  <c r="DS553" i="2"/>
  <c r="CA553" i="2" s="1"/>
  <c r="P553" i="7" s="1"/>
  <c r="CT542" i="2"/>
  <c r="CW549" i="2"/>
  <c r="CO549" i="2"/>
  <c r="CU549" i="2"/>
  <c r="CS549" i="2"/>
  <c r="CY549" i="2"/>
  <c r="CM549" i="2"/>
  <c r="CS551" i="2"/>
  <c r="CU551" i="2"/>
  <c r="CK551" i="2"/>
  <c r="CM551" i="2"/>
  <c r="CQ551" i="2"/>
  <c r="CY551" i="2"/>
  <c r="CO551" i="2"/>
  <c r="CT551" i="2"/>
  <c r="CX551" i="2"/>
  <c r="CL551" i="2"/>
  <c r="CZ551" i="2"/>
  <c r="CP551" i="2"/>
  <c r="CN550" i="2"/>
  <c r="CK550" i="2"/>
  <c r="CX550" i="2"/>
  <c r="I648" i="17"/>
  <c r="P545" i="6"/>
  <c r="AV545" i="2" s="1"/>
  <c r="T545" i="7" s="1"/>
  <c r="CS550" i="2"/>
  <c r="CL550" i="2"/>
  <c r="CV549" i="2"/>
  <c r="CK545" i="2"/>
  <c r="CS547" i="2"/>
  <c r="CK547" i="2"/>
  <c r="CU547" i="2"/>
  <c r="CM547" i="2"/>
  <c r="CZ550" i="2"/>
  <c r="CL549" i="2"/>
  <c r="CM545" i="2"/>
  <c r="CT547" i="2"/>
  <c r="CN547" i="2"/>
  <c r="CR547" i="2"/>
  <c r="CR550" i="2"/>
  <c r="CQ550" i="2"/>
  <c r="CS545" i="2"/>
  <c r="CY545" i="2"/>
  <c r="CP550" i="2"/>
  <c r="CU545" i="2"/>
  <c r="CO547" i="2"/>
  <c r="I653" i="17"/>
  <c r="P550" i="6"/>
  <c r="AV550" i="2" s="1"/>
  <c r="T550" i="7" s="1"/>
  <c r="CN549" i="2"/>
  <c r="CW551" i="2"/>
  <c r="CW545" i="2"/>
  <c r="CP547" i="2"/>
  <c r="CP549" i="2"/>
  <c r="CQ545" i="2"/>
  <c r="CQ547" i="2"/>
  <c r="CK549" i="2"/>
  <c r="CR546" i="2"/>
  <c r="CV546" i="2"/>
  <c r="CN546" i="2"/>
  <c r="CT546" i="2"/>
  <c r="CP546" i="2"/>
  <c r="CZ546" i="2"/>
  <c r="CX546" i="2"/>
  <c r="CL546" i="2"/>
  <c r="CY547" i="2"/>
  <c r="CV550" i="2"/>
  <c r="CX549" i="2"/>
  <c r="CR551" i="2"/>
  <c r="CM546" i="2"/>
  <c r="CQ546" i="2"/>
  <c r="CY546" i="2"/>
  <c r="CU546" i="2"/>
  <c r="CK546" i="2"/>
  <c r="CS546" i="2"/>
  <c r="CW546" i="2"/>
  <c r="CO546" i="2"/>
  <c r="CV551" i="2"/>
  <c r="CU550" i="2"/>
  <c r="CR549" i="2"/>
  <c r="CX547" i="2"/>
  <c r="CZ547" i="2"/>
  <c r="CM550" i="2"/>
  <c r="CK548" i="2"/>
  <c r="CU548" i="2"/>
  <c r="CW548" i="2"/>
  <c r="P549" i="6"/>
  <c r="AV549" i="2" s="1"/>
  <c r="T549" i="7" s="1"/>
  <c r="CZ549" i="2"/>
  <c r="CM548" i="2"/>
  <c r="CR545" i="2"/>
  <c r="CZ545" i="2"/>
  <c r="CV545" i="2"/>
  <c r="CN545" i="2"/>
  <c r="CS548" i="2"/>
  <c r="DQ552" i="2" l="1"/>
  <c r="O552" i="7"/>
  <c r="F655" i="17" s="1"/>
  <c r="DT552" i="2"/>
  <c r="CB552" i="2" s="1"/>
  <c r="AX552" i="2"/>
  <c r="G552" i="27" s="1"/>
  <c r="H552" i="27"/>
  <c r="BQ552" i="2"/>
  <c r="BP552" i="2"/>
  <c r="BO552" i="2"/>
  <c r="DT554" i="2"/>
  <c r="CB554" i="2" s="1"/>
  <c r="DL554" i="2" s="1"/>
  <c r="DM554" i="2" s="1"/>
  <c r="O554" i="7"/>
  <c r="F657" i="17" s="1"/>
  <c r="DQ554" i="2"/>
  <c r="AX554" i="2"/>
  <c r="G554" i="27" s="1"/>
  <c r="H554" i="27"/>
  <c r="L554" i="27" s="1"/>
  <c r="M554" i="27" s="1"/>
  <c r="BP554" i="2"/>
  <c r="BV554" i="2" s="1"/>
  <c r="BQ554" i="2"/>
  <c r="BW554" i="2" s="1"/>
  <c r="BO554" i="2"/>
  <c r="BU554" i="2" s="1"/>
  <c r="DQ553" i="2"/>
  <c r="DT553" i="2"/>
  <c r="CB553" i="2" s="1"/>
  <c r="O553" i="7"/>
  <c r="F656" i="17" s="1"/>
  <c r="BP553" i="2"/>
  <c r="BV553" i="2" s="1"/>
  <c r="BO553" i="2"/>
  <c r="BU553" i="2" s="1"/>
  <c r="H553" i="27"/>
  <c r="L553" i="27" s="1"/>
  <c r="M553" i="27" s="1"/>
  <c r="AX553" i="2"/>
  <c r="G553" i="27" s="1"/>
  <c r="BQ553" i="2"/>
  <c r="BW553" i="2" s="1"/>
  <c r="Q554" i="7" l="1"/>
  <c r="G657" i="17" s="1"/>
  <c r="CC554" i="2"/>
  <c r="S554" i="7" s="1"/>
  <c r="I657" i="17" s="1"/>
  <c r="O554" i="6"/>
  <c r="BU552" i="2"/>
  <c r="D25" i="5" s="1"/>
  <c r="BO555" i="2"/>
  <c r="O553" i="6"/>
  <c r="Q553" i="7"/>
  <c r="G656" i="17" s="1"/>
  <c r="CC553" i="2"/>
  <c r="BP555" i="2"/>
  <c r="BV552" i="2"/>
  <c r="BW552" i="2"/>
  <c r="BQ555" i="2"/>
  <c r="H556" i="27"/>
  <c r="L552" i="27"/>
  <c r="M552" i="27" s="1"/>
  <c r="Q552" i="7"/>
  <c r="CC552" i="2"/>
  <c r="CD552" i="2"/>
  <c r="DL552" i="2"/>
  <c r="CD553" i="2"/>
  <c r="DL553" i="2"/>
  <c r="DM553" i="2" s="1"/>
  <c r="CD554" i="2"/>
  <c r="R553" i="7" l="1"/>
  <c r="H656" i="17" s="1"/>
  <c r="CJ553" i="2"/>
  <c r="Q553" i="6"/>
  <c r="CI553" i="2"/>
  <c r="DM552" i="2"/>
  <c r="DM1" i="2" s="1"/>
  <c r="DL1" i="2"/>
  <c r="R552" i="7"/>
  <c r="H655" i="17" s="1"/>
  <c r="CI552" i="2"/>
  <c r="CK552" i="2" s="1"/>
  <c r="Q552" i="6"/>
  <c r="CJ552" i="2"/>
  <c r="CZ552" i="2" s="1"/>
  <c r="CS552" i="2"/>
  <c r="CW552" i="2"/>
  <c r="CX552" i="2"/>
  <c r="CY552" i="2"/>
  <c r="S552" i="7"/>
  <c r="I655" i="17" s="1"/>
  <c r="CL552" i="2"/>
  <c r="CT552" i="2"/>
  <c r="CC1" i="2"/>
  <c r="G655" i="17"/>
  <c r="Q555" i="7"/>
  <c r="O552" i="6"/>
  <c r="M1" i="27"/>
  <c r="L1" i="27" s="1"/>
  <c r="C4" i="5" s="1"/>
  <c r="M556" i="27"/>
  <c r="L556" i="27" s="1"/>
  <c r="BQ556" i="2"/>
  <c r="CX553" i="2"/>
  <c r="CK553" i="2"/>
  <c r="BP556" i="2"/>
  <c r="S553" i="7"/>
  <c r="I656" i="17" s="1"/>
  <c r="CU553" i="2"/>
  <c r="CM553" i="2"/>
  <c r="U553" i="7"/>
  <c r="V553" i="7"/>
  <c r="P553" i="6" s="1"/>
  <c r="AV553" i="2" s="1"/>
  <c r="T553" i="7" s="1"/>
  <c r="BO556" i="2"/>
  <c r="U554" i="7"/>
  <c r="V554" i="7"/>
  <c r="P554" i="6" s="1"/>
  <c r="AV554" i="2" s="1"/>
  <c r="T554" i="7" s="1"/>
  <c r="CI554" i="2"/>
  <c r="CS554" i="2" s="1"/>
  <c r="CJ554" i="2"/>
  <c r="CZ554" i="2" s="1"/>
  <c r="R554" i="7"/>
  <c r="H657" i="17" s="1"/>
  <c r="Q554" i="6"/>
  <c r="CV552" i="2" l="1"/>
  <c r="CR552" i="2"/>
  <c r="CQ552" i="2"/>
  <c r="CN552" i="2"/>
  <c r="CM552" i="2"/>
  <c r="CO552" i="2"/>
  <c r="CU554" i="2"/>
  <c r="CW554" i="2"/>
  <c r="CW555" i="2" s="1"/>
  <c r="CK554" i="2"/>
  <c r="CK555" i="2" s="1"/>
  <c r="CY554" i="2"/>
  <c r="CQ554" i="2"/>
  <c r="CM554" i="2"/>
  <c r="CM555" i="2" s="1"/>
  <c r="CX554" i="2"/>
  <c r="CX555" i="2" s="1"/>
  <c r="CL554" i="2"/>
  <c r="CL555" i="2" s="1"/>
  <c r="CN554" i="2"/>
  <c r="CT554" i="2"/>
  <c r="CT555" i="2" s="1"/>
  <c r="CV554" i="2"/>
  <c r="CR554" i="2"/>
  <c r="CP554" i="2"/>
  <c r="CZ555" i="2"/>
  <c r="CN555" i="2"/>
  <c r="CS555" i="2"/>
  <c r="CO555" i="2"/>
  <c r="CY553" i="2"/>
  <c r="CY555" i="2" s="1"/>
  <c r="CS553" i="2"/>
  <c r="CW553" i="2"/>
  <c r="CQ553" i="2"/>
  <c r="CQ555" i="2"/>
  <c r="CP552" i="2"/>
  <c r="CP555" i="2" s="1"/>
  <c r="S1" i="7"/>
  <c r="DK1" i="2"/>
  <c r="D2" i="5"/>
  <c r="CL553" i="2"/>
  <c r="CP553" i="2"/>
  <c r="CZ553" i="2"/>
  <c r="CR553" i="2"/>
  <c r="CR555" i="2" s="1"/>
  <c r="CV553" i="2"/>
  <c r="CV555" i="2" s="1"/>
  <c r="CT553" i="2"/>
  <c r="CN553" i="2"/>
  <c r="CO554" i="2"/>
  <c r="U552" i="7"/>
  <c r="U1" i="7" s="1"/>
  <c r="V552" i="7"/>
  <c r="CU552" i="2"/>
  <c r="CU555" i="2" s="1"/>
  <c r="CO553" i="2"/>
  <c r="CU556" i="2" l="1"/>
  <c r="CY556" i="2"/>
  <c r="CO556" i="2"/>
  <c r="CY561" i="2"/>
  <c r="CS556" i="2"/>
  <c r="C2" i="5"/>
  <c r="S555" i="7"/>
  <c r="V1" i="7"/>
  <c r="P552" i="6"/>
  <c r="CZ561" i="2"/>
  <c r="CL558" i="2"/>
  <c r="CN558" i="2" s="1"/>
  <c r="CP558" i="2" s="1"/>
  <c r="CR558" i="2" s="1"/>
  <c r="CT558" i="2" s="1"/>
  <c r="CV558" i="2" s="1"/>
  <c r="CX558" i="2" s="1"/>
  <c r="CZ558" i="2" s="1"/>
  <c r="CR561" i="2"/>
  <c r="CM556" i="2"/>
  <c r="CK556" i="2"/>
  <c r="CQ561" i="2"/>
  <c r="CQ562" i="2" s="1"/>
  <c r="CK558" i="2"/>
  <c r="CW556" i="2"/>
  <c r="CQ556" i="2"/>
  <c r="CM558" i="2" l="1"/>
  <c r="CK559" i="2"/>
  <c r="P1" i="6"/>
  <c r="AV552" i="2"/>
  <c r="D3" i="5"/>
  <c r="C3" i="5"/>
  <c r="CY562" i="2"/>
  <c r="AV1" i="2" l="1"/>
  <c r="T1" i="7" s="1"/>
  <c r="T552" i="7"/>
  <c r="CO558" i="2"/>
  <c r="CM559" i="2"/>
  <c r="CQ558" i="2" l="1"/>
  <c r="CO559" i="2"/>
  <c r="CS558" i="2" l="1"/>
  <c r="CQ559" i="2"/>
  <c r="CS559" i="2" l="1"/>
  <c r="CU558" i="2"/>
  <c r="CW558" i="2" l="1"/>
  <c r="CU559" i="2"/>
  <c r="CY558" i="2" l="1"/>
  <c r="CY559" i="2" s="1"/>
  <c r="CW559" i="2"/>
</calcChain>
</file>

<file path=xl/sharedStrings.xml><?xml version="1.0" encoding="utf-8"?>
<sst xmlns="http://schemas.openxmlformats.org/spreadsheetml/2006/main" count="3823" uniqueCount="611">
  <si>
    <t>Away</t>
  </si>
  <si>
    <t>Home</t>
  </si>
  <si>
    <t>Home -Team</t>
  </si>
  <si>
    <t>Away -Team</t>
  </si>
  <si>
    <t>Game No</t>
  </si>
  <si>
    <t>Rating 0</t>
  </si>
  <si>
    <t>No</t>
  </si>
  <si>
    <t>H/D/A</t>
  </si>
  <si>
    <t>Team No</t>
  </si>
  <si>
    <t>Index</t>
  </si>
  <si>
    <t>Rating H</t>
  </si>
  <si>
    <t>Rating A</t>
  </si>
  <si>
    <t>Difference</t>
  </si>
  <si>
    <t>Rtg Dif</t>
  </si>
  <si>
    <t>H</t>
  </si>
  <si>
    <t>D</t>
  </si>
  <si>
    <t>A</t>
  </si>
  <si>
    <t>K=</t>
  </si>
  <si>
    <t>Home Team</t>
  </si>
  <si>
    <t>Away Team</t>
  </si>
  <si>
    <t>Factor</t>
  </si>
  <si>
    <t>New H</t>
  </si>
  <si>
    <t>New A</t>
  </si>
  <si>
    <t>Average</t>
  </si>
  <si>
    <t>Lookup</t>
  </si>
  <si>
    <t>Draw</t>
  </si>
  <si>
    <t>-</t>
  </si>
  <si>
    <t>Total</t>
  </si>
  <si>
    <t>Cumul</t>
  </si>
  <si>
    <t>High</t>
  </si>
  <si>
    <t>Low</t>
  </si>
  <si>
    <t>Risk</t>
  </si>
  <si>
    <t>Odds</t>
  </si>
  <si>
    <t>20/1</t>
  </si>
  <si>
    <t>16/1</t>
  </si>
  <si>
    <t>1/20</t>
  </si>
  <si>
    <t>1/16</t>
  </si>
  <si>
    <t>1/14</t>
  </si>
  <si>
    <t>1/12</t>
  </si>
  <si>
    <t>1/11</t>
  </si>
  <si>
    <t>1/10</t>
  </si>
  <si>
    <t>1/9</t>
  </si>
  <si>
    <t>1/8</t>
  </si>
  <si>
    <t>1/7</t>
  </si>
  <si>
    <t>1/6</t>
  </si>
  <si>
    <t>1/5</t>
  </si>
  <si>
    <t>1/4</t>
  </si>
  <si>
    <t>1/3</t>
  </si>
  <si>
    <t>1/2</t>
  </si>
  <si>
    <t>2/11</t>
  </si>
  <si>
    <t>2/9</t>
  </si>
  <si>
    <t>2/7</t>
  </si>
  <si>
    <t>4/11</t>
  </si>
  <si>
    <t>Evens</t>
  </si>
  <si>
    <t>21/20</t>
  </si>
  <si>
    <t>11/10</t>
  </si>
  <si>
    <t>5/4</t>
  </si>
  <si>
    <t>6/4</t>
  </si>
  <si>
    <t>3/10</t>
  </si>
  <si>
    <t>2/5</t>
  </si>
  <si>
    <t>4/9</t>
  </si>
  <si>
    <t>8/15</t>
  </si>
  <si>
    <t>4/7</t>
  </si>
  <si>
    <t>8/13</t>
  </si>
  <si>
    <t>4/6</t>
  </si>
  <si>
    <t>8/11</t>
  </si>
  <si>
    <t>4/5</t>
  </si>
  <si>
    <t>5/6</t>
  </si>
  <si>
    <t>10/11</t>
  </si>
  <si>
    <t>6/5</t>
  </si>
  <si>
    <t>11/8</t>
  </si>
  <si>
    <t>13/8</t>
  </si>
  <si>
    <t>7/4</t>
  </si>
  <si>
    <t>15/8</t>
  </si>
  <si>
    <t>2/1</t>
  </si>
  <si>
    <t>9/4</t>
  </si>
  <si>
    <t>5/2</t>
  </si>
  <si>
    <t>11/4</t>
  </si>
  <si>
    <t>3/1</t>
  </si>
  <si>
    <t>7/2</t>
  </si>
  <si>
    <t>4/1</t>
  </si>
  <si>
    <t>9/2</t>
  </si>
  <si>
    <t>5/1</t>
  </si>
  <si>
    <t>11/2</t>
  </si>
  <si>
    <t>6/1</t>
  </si>
  <si>
    <t>13/2</t>
  </si>
  <si>
    <t>7/1</t>
  </si>
  <si>
    <t>15/2</t>
  </si>
  <si>
    <t>8/1</t>
  </si>
  <si>
    <t>17/2</t>
  </si>
  <si>
    <t>9/1</t>
  </si>
  <si>
    <t>10/1</t>
  </si>
  <si>
    <t>11/1</t>
  </si>
  <si>
    <t>12/1</t>
  </si>
  <si>
    <t>14/1</t>
  </si>
  <si>
    <t>2/17</t>
  </si>
  <si>
    <t>2/15</t>
  </si>
  <si>
    <t>2/13</t>
  </si>
  <si>
    <t>10/3</t>
  </si>
  <si>
    <t>M</t>
  </si>
  <si>
    <t>20/21</t>
  </si>
  <si>
    <t>25/1</t>
  </si>
  <si>
    <t>1/25</t>
  </si>
  <si>
    <t>H-Odds</t>
  </si>
  <si>
    <t>D-Odds</t>
  </si>
  <si>
    <t>A-Odds</t>
  </si>
  <si>
    <t>Forecast</t>
  </si>
  <si>
    <t>Bookmakers</t>
  </si>
  <si>
    <t>F'cast</t>
  </si>
  <si>
    <t>B'maker</t>
  </si>
  <si>
    <t>Performance</t>
  </si>
  <si>
    <t>Result</t>
  </si>
  <si>
    <t>Good</t>
  </si>
  <si>
    <t>Poor</t>
  </si>
  <si>
    <t>Forecast for Best Fit</t>
  </si>
  <si>
    <t>Bookmaker Odds for Best Fit</t>
  </si>
  <si>
    <t>Result (F) for Best Fit</t>
  </si>
  <si>
    <t>Result (B) for Best Fit</t>
  </si>
  <si>
    <t>Stake</t>
  </si>
  <si>
    <t>Bookmakers Odds</t>
  </si>
  <si>
    <t>Auto P&amp;L</t>
  </si>
  <si>
    <t>My P&amp;L</t>
  </si>
  <si>
    <t>Book</t>
  </si>
  <si>
    <t>Predict : Book</t>
  </si>
  <si>
    <t>Predicted Team</t>
  </si>
  <si>
    <t>Margin</t>
  </si>
  <si>
    <t>%</t>
  </si>
  <si>
    <t>If you wish to use the Bookmakers expected draw ratio enter 'Book' here otherwise leave as 'Normal'</t>
  </si>
  <si>
    <t>Normal</t>
  </si>
  <si>
    <t>Selection</t>
  </si>
  <si>
    <t>0      -</t>
  </si>
  <si>
    <t>51    -</t>
  </si>
  <si>
    <t>101    -</t>
  </si>
  <si>
    <t>151    -</t>
  </si>
  <si>
    <t>201    -</t>
  </si>
  <si>
    <t>251     -</t>
  </si>
  <si>
    <t>301   -</t>
  </si>
  <si>
    <t>351    -</t>
  </si>
  <si>
    <t>201     -</t>
  </si>
  <si>
    <t/>
  </si>
  <si>
    <t>Date</t>
  </si>
  <si>
    <t>Enter here the maximum stake per game. Typically recommended stakes will be 50% of this value.</t>
  </si>
  <si>
    <t>Profit or Loss using these variables.</t>
  </si>
  <si>
    <t>Win</t>
  </si>
  <si>
    <t>Loss</t>
  </si>
  <si>
    <t>Team Name</t>
  </si>
  <si>
    <t>Played</t>
  </si>
  <si>
    <t>Points</t>
  </si>
  <si>
    <t>Pos</t>
  </si>
  <si>
    <t>Rank</t>
  </si>
  <si>
    <t>Ranking</t>
  </si>
  <si>
    <t>Number of Teams in League</t>
  </si>
  <si>
    <t>Name of League and Season</t>
  </si>
  <si>
    <t>Number of Rounds i.e. games to be played by each team</t>
  </si>
  <si>
    <t>Goal Diff</t>
  </si>
  <si>
    <t>P&amp;L</t>
  </si>
  <si>
    <t>Number</t>
  </si>
  <si>
    <t>Rounds</t>
  </si>
  <si>
    <t>Bonus</t>
  </si>
  <si>
    <t>Start</t>
  </si>
  <si>
    <t>End</t>
  </si>
  <si>
    <t>Longshot - Home</t>
  </si>
  <si>
    <t>Longshot - Away</t>
  </si>
  <si>
    <t>Draw Change</t>
  </si>
  <si>
    <t>Bookmaker Draw</t>
  </si>
  <si>
    <t>Rating Factor</t>
  </si>
  <si>
    <t>GoF - Bookmaker</t>
  </si>
  <si>
    <t>GoF - Forecast</t>
  </si>
  <si>
    <t>The R factor is a number between 1 and 100 that weights the influence between recent and past results.
1 indicates a low influence of recent results over historic results. Recommend between 20 and 50.</t>
  </si>
  <si>
    <t>Enter here a bonus to add to the Rating Factor for victories by more than 2.5 goals. 
Recommend between 0-10</t>
  </si>
  <si>
    <t>Forecast Odds</t>
  </si>
  <si>
    <t>Confidence</t>
  </si>
  <si>
    <t>1/99</t>
  </si>
  <si>
    <t>1/66</t>
  </si>
  <si>
    <t>1/50</t>
  </si>
  <si>
    <t>1/33</t>
  </si>
  <si>
    <t>1/15</t>
  </si>
  <si>
    <t>1/13</t>
  </si>
  <si>
    <t>3/25</t>
  </si>
  <si>
    <t>7/50</t>
  </si>
  <si>
    <t>4/25</t>
  </si>
  <si>
    <t>9/50</t>
  </si>
  <si>
    <t>6/25</t>
  </si>
  <si>
    <t>13/50</t>
  </si>
  <si>
    <t>7/25</t>
  </si>
  <si>
    <t>8/25</t>
  </si>
  <si>
    <t>17/50</t>
  </si>
  <si>
    <t>9/25</t>
  </si>
  <si>
    <t>19/50</t>
  </si>
  <si>
    <t>21/50</t>
  </si>
  <si>
    <t>11/25</t>
  </si>
  <si>
    <t>23/50</t>
  </si>
  <si>
    <t>12/25</t>
  </si>
  <si>
    <t>13/25</t>
  </si>
  <si>
    <t>27/50</t>
  </si>
  <si>
    <t>14/25</t>
  </si>
  <si>
    <t>29/50</t>
  </si>
  <si>
    <t>3/5</t>
  </si>
  <si>
    <t>31/50</t>
  </si>
  <si>
    <t>16/25</t>
  </si>
  <si>
    <t>33/50</t>
  </si>
  <si>
    <t>17/25</t>
  </si>
  <si>
    <t>7/10</t>
  </si>
  <si>
    <t>18/25</t>
  </si>
  <si>
    <t>37/50</t>
  </si>
  <si>
    <t>19/25</t>
  </si>
  <si>
    <t>39/50</t>
  </si>
  <si>
    <t>41/50</t>
  </si>
  <si>
    <t>21/25</t>
  </si>
  <si>
    <t>43/50</t>
  </si>
  <si>
    <t>22/25</t>
  </si>
  <si>
    <t>9/10</t>
  </si>
  <si>
    <t>23/25</t>
  </si>
  <si>
    <t>47/50</t>
  </si>
  <si>
    <t>24/25</t>
  </si>
  <si>
    <t>49/50</t>
  </si>
  <si>
    <t>51/50</t>
  </si>
  <si>
    <t>26/25</t>
  </si>
  <si>
    <t>53/50</t>
  </si>
  <si>
    <t>27/25</t>
  </si>
  <si>
    <t>28/25</t>
  </si>
  <si>
    <t>57/50</t>
  </si>
  <si>
    <t>29/25</t>
  </si>
  <si>
    <t>59/50</t>
  </si>
  <si>
    <t>61/50</t>
  </si>
  <si>
    <t>31/25</t>
  </si>
  <si>
    <t>63/50</t>
  </si>
  <si>
    <t>32/25</t>
  </si>
  <si>
    <t>13/10</t>
  </si>
  <si>
    <t>33/25</t>
  </si>
  <si>
    <t>4/3</t>
  </si>
  <si>
    <t>34/25</t>
  </si>
  <si>
    <t>69/50</t>
  </si>
  <si>
    <t>7/5</t>
  </si>
  <si>
    <t>71/50</t>
  </si>
  <si>
    <t>36/25</t>
  </si>
  <si>
    <t>73/50</t>
  </si>
  <si>
    <t>37/25</t>
  </si>
  <si>
    <t>38/25</t>
  </si>
  <si>
    <t>77/50</t>
  </si>
  <si>
    <t>39/25</t>
  </si>
  <si>
    <t>79/50</t>
  </si>
  <si>
    <t>8/5</t>
  </si>
  <si>
    <t>81/50</t>
  </si>
  <si>
    <t>41/25</t>
  </si>
  <si>
    <t>83/50</t>
  </si>
  <si>
    <t>42/25</t>
  </si>
  <si>
    <t>17/10</t>
  </si>
  <si>
    <t>43/25</t>
  </si>
  <si>
    <t>87/50</t>
  </si>
  <si>
    <t>44/25</t>
  </si>
  <si>
    <t>89/50</t>
  </si>
  <si>
    <t>9/5</t>
  </si>
  <si>
    <t>91/50</t>
  </si>
  <si>
    <t>46/25</t>
  </si>
  <si>
    <t>93/50</t>
  </si>
  <si>
    <t>47/25</t>
  </si>
  <si>
    <t>19/10</t>
  </si>
  <si>
    <t>48/25</t>
  </si>
  <si>
    <t>97/50</t>
  </si>
  <si>
    <t>49/25</t>
  </si>
  <si>
    <t>99/50</t>
  </si>
  <si>
    <t>51/25</t>
  </si>
  <si>
    <t>52/25</t>
  </si>
  <si>
    <t>21/10</t>
  </si>
  <si>
    <t>53/25</t>
  </si>
  <si>
    <t>54/25</t>
  </si>
  <si>
    <t>11/5</t>
  </si>
  <si>
    <t>56/25</t>
  </si>
  <si>
    <t>57/25</t>
  </si>
  <si>
    <t>23/10</t>
  </si>
  <si>
    <t>58/25</t>
  </si>
  <si>
    <t>59/25</t>
  </si>
  <si>
    <t>12/5</t>
  </si>
  <si>
    <t>61/25</t>
  </si>
  <si>
    <t>62/25</t>
  </si>
  <si>
    <t>63/25</t>
  </si>
  <si>
    <t>64/25</t>
  </si>
  <si>
    <t>13/5</t>
  </si>
  <si>
    <t>66/25</t>
  </si>
  <si>
    <t>67/25</t>
  </si>
  <si>
    <t>27/10</t>
  </si>
  <si>
    <t>68/25</t>
  </si>
  <si>
    <t>69/25</t>
  </si>
  <si>
    <t>14/5</t>
  </si>
  <si>
    <t>71/25</t>
  </si>
  <si>
    <t>72/25</t>
  </si>
  <si>
    <t>29/10</t>
  </si>
  <si>
    <t>73/25</t>
  </si>
  <si>
    <t>74/25</t>
  </si>
  <si>
    <t>76/25</t>
  </si>
  <si>
    <t>77/25</t>
  </si>
  <si>
    <t>31/10</t>
  </si>
  <si>
    <t>78/25</t>
  </si>
  <si>
    <t>79/25</t>
  </si>
  <si>
    <t>16/5</t>
  </si>
  <si>
    <t>81/25</t>
  </si>
  <si>
    <t>82/25</t>
  </si>
  <si>
    <t>33/10</t>
  </si>
  <si>
    <t>83/25</t>
  </si>
  <si>
    <t>84/25</t>
  </si>
  <si>
    <t>17/5</t>
  </si>
  <si>
    <t>86/25</t>
  </si>
  <si>
    <t>87/25</t>
  </si>
  <si>
    <t>88/25</t>
  </si>
  <si>
    <t>89/25</t>
  </si>
  <si>
    <t>18/5</t>
  </si>
  <si>
    <t>91/25</t>
  </si>
  <si>
    <t>92/25</t>
  </si>
  <si>
    <t>37/10</t>
  </si>
  <si>
    <t>93/25</t>
  </si>
  <si>
    <t>94/25</t>
  </si>
  <si>
    <t>19/5</t>
  </si>
  <si>
    <t>96/25</t>
  </si>
  <si>
    <t>97/25</t>
  </si>
  <si>
    <t>39/10</t>
  </si>
  <si>
    <t>98/25</t>
  </si>
  <si>
    <t>99/25</t>
  </si>
  <si>
    <t>41/10</t>
  </si>
  <si>
    <t>21/5</t>
  </si>
  <si>
    <t>43/10</t>
  </si>
  <si>
    <t>22/5</t>
  </si>
  <si>
    <t>23/5</t>
  </si>
  <si>
    <t>47/10</t>
  </si>
  <si>
    <t>24/5</t>
  </si>
  <si>
    <t>49/10</t>
  </si>
  <si>
    <t>51/10</t>
  </si>
  <si>
    <t>26/5</t>
  </si>
  <si>
    <t>53/10</t>
  </si>
  <si>
    <t>27/5</t>
  </si>
  <si>
    <t>28/5</t>
  </si>
  <si>
    <t>57/10</t>
  </si>
  <si>
    <t>29/5</t>
  </si>
  <si>
    <t>59/10</t>
  </si>
  <si>
    <t>61/10</t>
  </si>
  <si>
    <t>31/5</t>
  </si>
  <si>
    <t>63/10</t>
  </si>
  <si>
    <t>32/5</t>
  </si>
  <si>
    <t>33/5</t>
  </si>
  <si>
    <t>67/10</t>
  </si>
  <si>
    <t>34/5</t>
  </si>
  <si>
    <t>69/10</t>
  </si>
  <si>
    <t>71/10</t>
  </si>
  <si>
    <t>36/5</t>
  </si>
  <si>
    <t>73/10</t>
  </si>
  <si>
    <t>37/5</t>
  </si>
  <si>
    <t>38/5</t>
  </si>
  <si>
    <t>77/10</t>
  </si>
  <si>
    <t>39/5</t>
  </si>
  <si>
    <t>79/10</t>
  </si>
  <si>
    <t>81/10</t>
  </si>
  <si>
    <t>41/5</t>
  </si>
  <si>
    <t>83/10</t>
  </si>
  <si>
    <t>42/5</t>
  </si>
  <si>
    <t>43/5</t>
  </si>
  <si>
    <t>87/10</t>
  </si>
  <si>
    <t>44/5</t>
  </si>
  <si>
    <t>89/10</t>
  </si>
  <si>
    <t>91/10</t>
  </si>
  <si>
    <t>46/5</t>
  </si>
  <si>
    <t>93/10</t>
  </si>
  <si>
    <t>47/5</t>
  </si>
  <si>
    <t>19/2</t>
  </si>
  <si>
    <t>48/5</t>
  </si>
  <si>
    <t>97/10</t>
  </si>
  <si>
    <t>49/5</t>
  </si>
  <si>
    <t>99/10</t>
  </si>
  <si>
    <t>51/5</t>
  </si>
  <si>
    <t>31/3</t>
  </si>
  <si>
    <t>52/5</t>
  </si>
  <si>
    <t>21/2</t>
  </si>
  <si>
    <t>53/5</t>
  </si>
  <si>
    <t>54/5</t>
  </si>
  <si>
    <t>56/5</t>
  </si>
  <si>
    <t>34/3</t>
  </si>
  <si>
    <t>57/5</t>
  </si>
  <si>
    <t>23/2</t>
  </si>
  <si>
    <t>58/5</t>
  </si>
  <si>
    <t>59/5</t>
  </si>
  <si>
    <t>61/5</t>
  </si>
  <si>
    <t>37/3</t>
  </si>
  <si>
    <t>62/5</t>
  </si>
  <si>
    <t>25/2</t>
  </si>
  <si>
    <t>63/5</t>
  </si>
  <si>
    <t>64/5</t>
  </si>
  <si>
    <t>13/1</t>
  </si>
  <si>
    <t>66/5</t>
  </si>
  <si>
    <t>40/3</t>
  </si>
  <si>
    <t>67/5</t>
  </si>
  <si>
    <t>27/2</t>
  </si>
  <si>
    <t>68/5</t>
  </si>
  <si>
    <t>69/5</t>
  </si>
  <si>
    <t>71/5</t>
  </si>
  <si>
    <t>43/3</t>
  </si>
  <si>
    <t>72/5</t>
  </si>
  <si>
    <t>29/2</t>
  </si>
  <si>
    <t>73/5</t>
  </si>
  <si>
    <t>74/5</t>
  </si>
  <si>
    <t>15/1</t>
  </si>
  <si>
    <t>76/5</t>
  </si>
  <si>
    <t>46/3</t>
  </si>
  <si>
    <t>77/5</t>
  </si>
  <si>
    <t>31/2</t>
  </si>
  <si>
    <t>78/5</t>
  </si>
  <si>
    <t>79/5</t>
  </si>
  <si>
    <t>81/5</t>
  </si>
  <si>
    <t>49/3</t>
  </si>
  <si>
    <t>82/5</t>
  </si>
  <si>
    <t>33/2</t>
  </si>
  <si>
    <t>83/5</t>
  </si>
  <si>
    <t>84/5</t>
  </si>
  <si>
    <t>17/1</t>
  </si>
  <si>
    <t>86/5</t>
  </si>
  <si>
    <t>52/3</t>
  </si>
  <si>
    <t>87/5</t>
  </si>
  <si>
    <t>35/2</t>
  </si>
  <si>
    <t>88/5</t>
  </si>
  <si>
    <t>89/5</t>
  </si>
  <si>
    <t>18/1</t>
  </si>
  <si>
    <t>91/5</t>
  </si>
  <si>
    <t>55/3</t>
  </si>
  <si>
    <t>92/5</t>
  </si>
  <si>
    <t>37/2</t>
  </si>
  <si>
    <t>93/5</t>
  </si>
  <si>
    <t>94/5</t>
  </si>
  <si>
    <t>19/1</t>
  </si>
  <si>
    <t>96/5</t>
  </si>
  <si>
    <t>58/3</t>
  </si>
  <si>
    <t>97/5</t>
  </si>
  <si>
    <t>39/2</t>
  </si>
  <si>
    <t>98/5</t>
  </si>
  <si>
    <t>99/5</t>
  </si>
  <si>
    <t>21/1</t>
  </si>
  <si>
    <t>22/1</t>
  </si>
  <si>
    <t>23/1</t>
  </si>
  <si>
    <t>24/1</t>
  </si>
  <si>
    <t>26/1</t>
  </si>
  <si>
    <t>27/1</t>
  </si>
  <si>
    <t>28/1</t>
  </si>
  <si>
    <t>29/1</t>
  </si>
  <si>
    <t>30/1</t>
  </si>
  <si>
    <t>31/1</t>
  </si>
  <si>
    <t>32/1</t>
  </si>
  <si>
    <t>33/1</t>
  </si>
  <si>
    <t>34/1</t>
  </si>
  <si>
    <t>35/1</t>
  </si>
  <si>
    <t>36/1</t>
  </si>
  <si>
    <t>37/1</t>
  </si>
  <si>
    <t>38/1</t>
  </si>
  <si>
    <t>39/1</t>
  </si>
  <si>
    <t>40/1</t>
  </si>
  <si>
    <t>41/1</t>
  </si>
  <si>
    <t>42/1</t>
  </si>
  <si>
    <t>43/1</t>
  </si>
  <si>
    <t>44/1</t>
  </si>
  <si>
    <t>45/1</t>
  </si>
  <si>
    <t>46/1</t>
  </si>
  <si>
    <t>47/1</t>
  </si>
  <si>
    <t>48/1</t>
  </si>
  <si>
    <t>49/1</t>
  </si>
  <si>
    <t>50/1</t>
  </si>
  <si>
    <t>51/1</t>
  </si>
  <si>
    <t>52/1</t>
  </si>
  <si>
    <t>53/1</t>
  </si>
  <si>
    <t>54/1</t>
  </si>
  <si>
    <t>55/1</t>
  </si>
  <si>
    <t>56/1</t>
  </si>
  <si>
    <t>57/1</t>
  </si>
  <si>
    <t>58/1</t>
  </si>
  <si>
    <t>59/1</t>
  </si>
  <si>
    <t>60/1</t>
  </si>
  <si>
    <t>61/1</t>
  </si>
  <si>
    <t>62/1</t>
  </si>
  <si>
    <t>63/1</t>
  </si>
  <si>
    <t>64/1</t>
  </si>
  <si>
    <t>65/1</t>
  </si>
  <si>
    <t>66/1</t>
  </si>
  <si>
    <t>67/1</t>
  </si>
  <si>
    <t>68/1</t>
  </si>
  <si>
    <t>69/1</t>
  </si>
  <si>
    <t>70/1</t>
  </si>
  <si>
    <t>71/1</t>
  </si>
  <si>
    <t>72/1</t>
  </si>
  <si>
    <t>73/1</t>
  </si>
  <si>
    <t>74/1</t>
  </si>
  <si>
    <t>75/1</t>
  </si>
  <si>
    <t>76/1</t>
  </si>
  <si>
    <t>77/1</t>
  </si>
  <si>
    <t>78/1</t>
  </si>
  <si>
    <t>79/1</t>
  </si>
  <si>
    <t>80/1</t>
  </si>
  <si>
    <t>81/1</t>
  </si>
  <si>
    <t>82/1</t>
  </si>
  <si>
    <t>83/1</t>
  </si>
  <si>
    <t>84/1</t>
  </si>
  <si>
    <t>85/1</t>
  </si>
  <si>
    <t>86/1</t>
  </si>
  <si>
    <t>87/1</t>
  </si>
  <si>
    <t>88/1</t>
  </si>
  <si>
    <t>89/1</t>
  </si>
  <si>
    <t>90/1</t>
  </si>
  <si>
    <t>91/1</t>
  </si>
  <si>
    <t>92/1</t>
  </si>
  <si>
    <t>93/1</t>
  </si>
  <si>
    <t>94/1</t>
  </si>
  <si>
    <t>95/1</t>
  </si>
  <si>
    <t>96/1</t>
  </si>
  <si>
    <t>97/1</t>
  </si>
  <si>
    <t>98/1</t>
  </si>
  <si>
    <t>99/1</t>
  </si>
  <si>
    <t>Stake-H</t>
  </si>
  <si>
    <t>Stake-A</t>
  </si>
  <si>
    <t>Pts
Adjust</t>
  </si>
  <si>
    <t>Lowest percentage likelihood before excluding HOME predictions as Longshots. 
Enter 0% to allow all predictions.</t>
  </si>
  <si>
    <t>Lowest percentage likelihood before excluding AWAY predictions as Longshots. 
Enter 0% to allow all predictions.</t>
  </si>
  <si>
    <t>%age</t>
  </si>
  <si>
    <t>Stake - Profit
for Graph</t>
  </si>
  <si>
    <t>Profit</t>
  </si>
  <si>
    <t>Fcast-H</t>
  </si>
  <si>
    <t>Fcast-A</t>
  </si>
  <si>
    <t>Bank</t>
  </si>
  <si>
    <t>Days</t>
  </si>
  <si>
    <t>Period</t>
  </si>
  <si>
    <t>Home-Away</t>
  </si>
  <si>
    <t>Rating LY</t>
  </si>
  <si>
    <t>Reset</t>
  </si>
  <si>
    <t>DNB Stake</t>
  </si>
  <si>
    <t>DNB Profit</t>
  </si>
  <si>
    <t>Draw No Bet</t>
  </si>
  <si>
    <t>Ex-From</t>
  </si>
  <si>
    <t>Ex-To</t>
  </si>
  <si>
    <t>Diff LY</t>
  </si>
  <si>
    <t>Diff 0</t>
  </si>
  <si>
    <t>Independence</t>
  </si>
  <si>
    <t>Independence between Home and Away Performance. 100% fully independent. Must be between 0-100%</t>
  </si>
  <si>
    <t>Draws LY</t>
  </si>
  <si>
    <t>Draws 0</t>
  </si>
  <si>
    <t>Games LY</t>
  </si>
  <si>
    <t>League</t>
  </si>
  <si>
    <t>Teams</t>
  </si>
  <si>
    <t>Draws</t>
  </si>
  <si>
    <t>Games</t>
  </si>
  <si>
    <t>A Reset Point between 1 - 45 for new Team Ratings to take affect after 0 - 45 of games have been played.
A new rating for each team must also be set within the Reset tab. Enter -1 for no reset.</t>
  </si>
  <si>
    <t>Exclusion Period for predictions during a holiday period - from :
Enter None if no exclusion required.</t>
  </si>
  <si>
    <t>Adjust</t>
  </si>
  <si>
    <t>Random</t>
  </si>
  <si>
    <t>Count</t>
  </si>
  <si>
    <t>Count H</t>
  </si>
  <si>
    <t>Count A</t>
  </si>
  <si>
    <t>Relegated</t>
  </si>
  <si>
    <t>Ranking Points</t>
  </si>
  <si>
    <t>Team</t>
  </si>
  <si>
    <t>Projected Table</t>
  </si>
  <si>
    <t>Press F9 to re-calculate</t>
  </si>
  <si>
    <t>Rating L</t>
  </si>
  <si>
    <t>Knowledge</t>
  </si>
  <si>
    <t>Top 6</t>
  </si>
  <si>
    <t xml:space="preserve">Level of Bookmaker Knowledge to alter future team ratings if proven correct. 
Enter 0 for no effect. Maximum 30. </t>
  </si>
  <si>
    <t>Exclusion Period for predictions during a holiday period - to :
Enter None if no exclusion required.</t>
  </si>
  <si>
    <t>Forecast Draw</t>
  </si>
  <si>
    <t>% age</t>
  </si>
  <si>
    <t>Bookmakers Draw</t>
  </si>
  <si>
    <t>Actual</t>
  </si>
  <si>
    <t>F'Cast</t>
  </si>
  <si>
    <t>Predicted</t>
  </si>
  <si>
    <t>Pools</t>
  </si>
  <si>
    <t>Profit or Loss on Draw Predictions</t>
  </si>
  <si>
    <t>Pools P&amp;L</t>
  </si>
  <si>
    <t>Wiggle</t>
  </si>
  <si>
    <t>Rating</t>
  </si>
  <si>
    <t>Diff</t>
  </si>
  <si>
    <t>0</t>
  </si>
  <si>
    <t>Results</t>
  </si>
  <si>
    <t>Results Distribution</t>
  </si>
  <si>
    <t>Range</t>
  </si>
  <si>
    <t>The DC factor is a percentage between 10% and 90% that represents the weighting given towards the teams past draw ratio.Recommend 35%.</t>
  </si>
  <si>
    <t>Draw No Bet insurance profit or cost.  The Prediction tab will show the value to stake on a draw.</t>
  </si>
  <si>
    <t>The D factor is a percentage between 0 and 100 that represents the expected percentage of draws over the season from all matches in the particular League. Recommend using the League's historic average.</t>
  </si>
  <si>
    <t>The H-A factor is a number between 0 and 200 representing the average difference between the liklihood of a home win compared to an away win. Enter -1 to ignore this factor. Recommend between 30 - 100  or ignore.</t>
  </si>
  <si>
    <t>Margin of Risk for determining predictions. The higher the margin the fewer selections. Recommend 5-15%.</t>
  </si>
  <si>
    <t>Enter here the number of Rounds to be played before predictions start. Recommend between 2 - 10</t>
  </si>
  <si>
    <t>Enter here the number of Rounds to be excluded at the end of the season. Recommend between 2 - 6</t>
  </si>
  <si>
    <t>Wiggle Room. Capacity to modify the Longshot depending upon margin of Confidence.
Enter 0% for no Wiggle Room 100% for maximum. Recommend 10-50%</t>
  </si>
  <si>
    <t>The Goodness of Fit between the bookmaker odds and actual results is;</t>
  </si>
  <si>
    <t>Goodness of Fit is a percentage summarising the closeness between the forecast odds and the actual results where +100% is an excellent fit and 0% is no better than random. Can be negative.</t>
  </si>
  <si>
    <t>Total Stakes and % Yield</t>
  </si>
  <si>
    <t>Goal Difference</t>
  </si>
  <si>
    <t>Goal
Diff</t>
  </si>
  <si>
    <t>Goal</t>
  </si>
  <si>
    <t>DNB</t>
  </si>
  <si>
    <t>2. Bundesliga 2020-21</t>
  </si>
  <si>
    <t>Bochum</t>
  </si>
  <si>
    <t>Heidenheim</t>
  </si>
  <si>
    <t>Karlsruher</t>
  </si>
  <si>
    <t>Nurnberg</t>
  </si>
  <si>
    <t>Osnabruck</t>
  </si>
  <si>
    <t>Sandhausen</t>
  </si>
  <si>
    <t>Wurzburger Kickers</t>
  </si>
  <si>
    <t>Erzgebirge Aue</t>
  </si>
  <si>
    <t>Darmstadt 98</t>
  </si>
  <si>
    <t>Greuther Furth</t>
  </si>
  <si>
    <t>Hamburger</t>
  </si>
  <si>
    <t>Hannover 96</t>
  </si>
  <si>
    <t>Holstein Kiel</t>
  </si>
  <si>
    <t>Jahn Regensburg</t>
  </si>
  <si>
    <t>Fortuna Dusseldorf</t>
  </si>
  <si>
    <t>Top 3</t>
  </si>
  <si>
    <t>Top 1</t>
  </si>
  <si>
    <t>Eintracht Braunschweig</t>
  </si>
  <si>
    <t>Paderborn 07</t>
  </si>
  <si>
    <t>St Pauli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</si>
</sst>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4" formatCode="_-&quot;£&quot;* #,##0.00_-;\-&quot;£&quot;* #,##0.00_-;_-&quot;£&quot;* &quot;-&quot;??_-;_-@_-"/>
    <numFmt numFmtId="164" formatCode="0;;"/>
    <numFmt numFmtId="165" formatCode="0.00000"/>
    <numFmt numFmtId="166" formatCode="0.00;;"/>
    <numFmt numFmtId="167" formatCode=";;"/>
    <numFmt numFmtId="168" formatCode="0.0%"/>
    <numFmt numFmtId="169" formatCode="0.0000"/>
    <numFmt numFmtId="170" formatCode="#,##0.00;\-#,##0.00;"/>
    <numFmt numFmtId="171" formatCode="&quot;/ &quot;0"/>
    <numFmt numFmtId="172" formatCode="\+0.0%;\-0.0%;"/>
    <numFmt numFmtId="173" formatCode="\+&quot;£&quot;#,##0.00;\-&quot;£&quot;#,##0.00"/>
    <numFmt numFmtId="174" formatCode="#,##0;\-#,##0;"/>
    <numFmt numFmtId="175" formatCode="ddd\ dd\ mmm\ yyyy"/>
    <numFmt numFmtId="176" formatCode="&quot;£&quot;#,##0"/>
    <numFmt numFmtId="177" formatCode="\+0;\-0;"/>
    <numFmt numFmtId="178" formatCode="0.0"/>
    <numFmt numFmtId="179" formatCode="&quot;Actual &quot;0.0%"/>
    <numFmt numFmtId="180" formatCode="\+0%;;"/>
    <numFmt numFmtId="181" formatCode="&quot;w/e &quot;ddd\ dd\ mmm\ yyyy"/>
    <numFmt numFmtId="182" formatCode="\+&quot;£&quot;\ #,##0_ ;\-&quot;£&quot;\ #,##0_;;"/>
    <numFmt numFmtId="183" formatCode="&quot;£&quot;\ #,##0_ ;\-&quot;£&quot;\ #,##0_;;"/>
    <numFmt numFmtId="184" formatCode="\+0.0%;\-0.0%;;"/>
    <numFmt numFmtId="185" formatCode="0%&quot; Target&quot;"/>
    <numFmt numFmtId="186" formatCode="\+0.0;\-0.0"/>
    <numFmt numFmtId="187" formatCode="0_ ;\-0\ "/>
    <numFmt numFmtId="188" formatCode="[Blue]\+#,##0;[Red]\-#,##0;0"/>
    <numFmt numFmtId="189" formatCode="&quot;Scenario &quot;0"/>
    <numFmt numFmtId="190" formatCode="[Blue]\+#,##0;[Red]\-#,##0;;"/>
    <numFmt numFmtId="191" formatCode="#,##0;;"/>
    <numFmt numFmtId="192" formatCode="0&quot; Games&quot;;;"/>
    <numFmt numFmtId="193" formatCode="0&quot; Draws&quot;;;"/>
    <numFmt numFmtId="194" formatCode="#,##0.00;[Red]\-#,##0.00;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 tint="-0.2499465926084170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 tint="-0.1499679555650502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493">
    <xf numFmtId="0" fontId="0" fillId="0" borderId="0" xfId="0"/>
    <xf numFmtId="0" fontId="0" fillId="4" borderId="1" xfId="0" quotePrefix="1" applyNumberFormat="1" applyFill="1" applyBorder="1" applyAlignment="1" applyProtection="1">
      <alignment horizontal="center" vertical="center" wrapText="1"/>
      <protection locked="0"/>
    </xf>
    <xf numFmtId="2" fontId="0" fillId="0" borderId="0" xfId="0" applyNumberFormat="1" applyAlignment="1">
      <alignment horizontal="right" vertical="center" indent="1"/>
    </xf>
    <xf numFmtId="49" fontId="0" fillId="2" borderId="4" xfId="0" applyNumberFormat="1" applyFill="1" applyBorder="1" applyAlignment="1">
      <alignment horizontal="right" vertical="center" wrapText="1" indent="1"/>
    </xf>
    <xf numFmtId="49" fontId="0" fillId="0" borderId="0" xfId="0" applyNumberFormat="1" applyAlignment="1">
      <alignment horizontal="right" vertical="center" indent="1"/>
    </xf>
    <xf numFmtId="1" fontId="0" fillId="2" borderId="4" xfId="0" applyNumberFormat="1" applyFill="1" applyBorder="1" applyAlignment="1">
      <alignment horizontal="right" vertical="center" wrapText="1" indent="1"/>
    </xf>
    <xf numFmtId="1" fontId="0" fillId="0" borderId="0" xfId="0" applyNumberFormat="1" applyAlignment="1">
      <alignment horizontal="right" vertical="center" indent="1"/>
    </xf>
    <xf numFmtId="165" fontId="0" fillId="2" borderId="4" xfId="0" applyNumberFormat="1" applyFill="1" applyBorder="1" applyAlignment="1">
      <alignment horizontal="right" vertical="center" wrapText="1" indent="1"/>
    </xf>
    <xf numFmtId="165" fontId="0" fillId="0" borderId="0" xfId="0" applyNumberFormat="1" applyAlignment="1">
      <alignment horizontal="right" vertical="center" indent="1"/>
    </xf>
    <xf numFmtId="0" fontId="0" fillId="0" borderId="0" xfId="0" applyAlignment="1">
      <alignment horizontal="left" wrapText="1" indent="1"/>
    </xf>
    <xf numFmtId="0" fontId="0" fillId="10" borderId="5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 vertical="center" wrapText="1" indent="1"/>
    </xf>
    <xf numFmtId="4" fontId="1" fillId="0" borderId="2" xfId="0" applyNumberFormat="1" applyFont="1" applyBorder="1" applyAlignment="1" applyProtection="1">
      <alignment horizontal="right" vertical="center" indent="1"/>
    </xf>
    <xf numFmtId="0" fontId="1" fillId="5" borderId="17" xfId="0" applyFont="1" applyFill="1" applyBorder="1" applyAlignment="1" applyProtection="1">
      <alignment horizontal="center" vertical="center" wrapText="1"/>
    </xf>
    <xf numFmtId="170" fontId="0" fillId="0" borderId="2" xfId="0" applyNumberFormat="1" applyBorder="1" applyAlignment="1" applyProtection="1">
      <alignment horizontal="right" vertical="center" indent="1"/>
    </xf>
    <xf numFmtId="0" fontId="0" fillId="0" borderId="0" xfId="0" applyAlignment="1" applyProtection="1">
      <alignment horizontal="left" vertical="center" indent="1"/>
    </xf>
    <xf numFmtId="0" fontId="1" fillId="5" borderId="2" xfId="0" applyFont="1" applyFill="1" applyBorder="1" applyAlignment="1" applyProtection="1">
      <alignment horizontal="left" vertical="center" indent="1"/>
    </xf>
    <xf numFmtId="0" fontId="3" fillId="13" borderId="2" xfId="0" applyFont="1" applyFill="1" applyBorder="1" applyAlignment="1" applyProtection="1">
      <alignment horizontal="left" vertical="center" wrapText="1" indent="1"/>
    </xf>
    <xf numFmtId="0" fontId="1" fillId="5" borderId="2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 indent="1"/>
    </xf>
    <xf numFmtId="0" fontId="1" fillId="5" borderId="2" xfId="0" quotePrefix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left" vertical="center" wrapText="1" indent="1"/>
    </xf>
    <xf numFmtId="0" fontId="0" fillId="0" borderId="2" xfId="0" applyBorder="1" applyAlignment="1" applyProtection="1">
      <alignment horizontal="right" vertical="center" indent="2"/>
    </xf>
    <xf numFmtId="0" fontId="1" fillId="7" borderId="2" xfId="0" applyFont="1" applyFill="1" applyBorder="1" applyAlignment="1" applyProtection="1">
      <alignment horizontal="left" vertical="center" indent="1"/>
    </xf>
    <xf numFmtId="1" fontId="0" fillId="7" borderId="2" xfId="0" applyNumberForma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3" borderId="4" xfId="0" applyNumberFormat="1" applyFont="1" applyFill="1" applyBorder="1" applyAlignment="1" applyProtection="1">
      <alignment horizontal="right"/>
    </xf>
    <xf numFmtId="0" fontId="0" fillId="0" borderId="0" xfId="0" applyProtection="1"/>
    <xf numFmtId="0" fontId="0" fillId="2" borderId="4" xfId="0" applyNumberFormat="1" applyFill="1" applyBorder="1" applyAlignment="1" applyProtection="1">
      <alignment horizontal="center" vertical="top" wrapText="1"/>
    </xf>
    <xf numFmtId="0" fontId="0" fillId="2" borderId="5" xfId="0" applyNumberFormat="1" applyFill="1" applyBorder="1" applyAlignment="1" applyProtection="1">
      <alignment horizontal="center" vertical="top" wrapText="1"/>
    </xf>
    <xf numFmtId="0" fontId="0" fillId="2" borderId="4" xfId="0" applyFill="1" applyBorder="1" applyAlignment="1" applyProtection="1">
      <alignment horizontal="center" vertical="center" wrapText="1"/>
    </xf>
    <xf numFmtId="0" fontId="0" fillId="2" borderId="6" xfId="0" applyFill="1" applyBorder="1" applyAlignment="1" applyProtection="1">
      <alignment horizontal="center" vertical="center" wrapText="1"/>
    </xf>
    <xf numFmtId="0" fontId="0" fillId="2" borderId="5" xfId="0" applyFill="1" applyBorder="1" applyAlignment="1" applyProtection="1">
      <alignment horizontal="center" vertical="center" wrapText="1"/>
    </xf>
    <xf numFmtId="2" fontId="0" fillId="0" borderId="0" xfId="0" applyNumberFormat="1" applyBorder="1" applyAlignment="1" applyProtection="1">
      <alignment horizontal="center" vertical="top" wrapText="1"/>
    </xf>
    <xf numFmtId="0" fontId="0" fillId="0" borderId="7" xfId="0" applyNumberFormat="1" applyFill="1" applyBorder="1" applyAlignment="1" applyProtection="1">
      <alignment horizontal="center" vertical="top" wrapText="1"/>
    </xf>
    <xf numFmtId="0" fontId="0" fillId="0" borderId="7" xfId="0" quotePrefix="1" applyNumberFormat="1" applyFill="1" applyBorder="1" applyAlignment="1" applyProtection="1">
      <alignment horizontal="center" vertical="top" wrapText="1"/>
    </xf>
    <xf numFmtId="0" fontId="0" fillId="0" borderId="9" xfId="0" applyNumberFormat="1" applyFill="1" applyBorder="1" applyAlignment="1" applyProtection="1">
      <alignment horizontal="center" vertical="top" wrapText="1"/>
    </xf>
    <xf numFmtId="2" fontId="0" fillId="0" borderId="10" xfId="0" applyNumberFormat="1" applyBorder="1" applyAlignment="1" applyProtection="1">
      <alignment horizontal="center" vertical="top" wrapText="1"/>
    </xf>
    <xf numFmtId="0" fontId="0" fillId="0" borderId="0" xfId="0" applyNumberFormat="1" applyProtection="1"/>
    <xf numFmtId="175" fontId="0" fillId="4" borderId="2" xfId="0" quotePrefix="1" applyNumberFormat="1" applyFill="1" applyBorder="1" applyAlignment="1" applyProtection="1">
      <alignment horizontal="left" vertical="center" indent="1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locked="0"/>
    </xf>
    <xf numFmtId="0" fontId="0" fillId="4" borderId="4" xfId="0" quotePrefix="1" applyFill="1" applyBorder="1" applyAlignment="1" applyProtection="1">
      <alignment horizontal="right" vertical="center"/>
      <protection locked="0"/>
    </xf>
    <xf numFmtId="171" fontId="0" fillId="4" borderId="6" xfId="0" quotePrefix="1" applyNumberFormat="1" applyFill="1" applyBorder="1" applyAlignment="1" applyProtection="1">
      <alignment horizontal="left" vertical="center"/>
      <protection locked="0"/>
    </xf>
    <xf numFmtId="171" fontId="0" fillId="4" borderId="5" xfId="0" quotePrefix="1" applyNumberFormat="1" applyFill="1" applyBorder="1" applyAlignment="1" applyProtection="1">
      <alignment horizontal="left" vertical="center"/>
      <protection locked="0"/>
    </xf>
    <xf numFmtId="0" fontId="0" fillId="5" borderId="1" xfId="0" quotePrefix="1" applyNumberFormat="1" applyFill="1" applyBorder="1" applyAlignment="1" applyProtection="1">
      <alignment horizontal="left" vertical="center" wrapText="1" indent="1"/>
    </xf>
    <xf numFmtId="0" fontId="1" fillId="0" borderId="0" xfId="0" applyFont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left" vertical="center" indent="1"/>
    </xf>
    <xf numFmtId="0" fontId="1" fillId="5" borderId="6" xfId="0" applyFont="1" applyFill="1" applyBorder="1" applyAlignment="1" applyProtection="1">
      <alignment horizontal="left" vertical="center" indent="1"/>
    </xf>
    <xf numFmtId="0" fontId="1" fillId="5" borderId="5" xfId="0" applyFont="1" applyFill="1" applyBorder="1" applyAlignment="1" applyProtection="1">
      <alignment horizontal="left" vertical="center" indent="1"/>
    </xf>
    <xf numFmtId="0" fontId="0" fillId="0" borderId="0" xfId="0" applyNumberFormat="1" applyAlignment="1" applyProtection="1">
      <alignment horizontal="right" vertical="center" indent="1"/>
    </xf>
    <xf numFmtId="0" fontId="1" fillId="6" borderId="15" xfId="0" applyFont="1" applyFill="1" applyBorder="1" applyAlignment="1" applyProtection="1">
      <alignment horizontal="center" vertical="center"/>
    </xf>
    <xf numFmtId="0" fontId="1" fillId="5" borderId="27" xfId="0" applyFont="1" applyFill="1" applyBorder="1" applyAlignment="1" applyProtection="1">
      <alignment horizontal="center" vertical="center" wrapText="1"/>
    </xf>
    <xf numFmtId="175" fontId="0" fillId="0" borderId="0" xfId="0" applyNumberFormat="1" applyAlignment="1" applyProtection="1">
      <alignment horizontal="left" vertical="center" inden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left" vertical="center" wrapText="1" indent="1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6" xfId="0" quotePrefix="1" applyFont="1" applyFill="1" applyBorder="1" applyAlignment="1" applyProtection="1">
      <alignment horizontal="center" vertical="center"/>
    </xf>
    <xf numFmtId="0" fontId="1" fillId="5" borderId="18" xfId="0" applyFont="1" applyFill="1" applyBorder="1" applyAlignment="1" applyProtection="1">
      <alignment horizontal="center" vertical="center" wrapText="1"/>
    </xf>
    <xf numFmtId="0" fontId="1" fillId="5" borderId="19" xfId="0" applyFont="1" applyFill="1" applyBorder="1" applyAlignment="1" applyProtection="1">
      <alignment horizontal="center" vertical="center" wrapText="1"/>
    </xf>
    <xf numFmtId="0" fontId="1" fillId="5" borderId="20" xfId="0" applyFont="1" applyFill="1" applyBorder="1" applyAlignment="1" applyProtection="1">
      <alignment horizontal="center" vertical="center" wrapText="1"/>
    </xf>
    <xf numFmtId="0" fontId="1" fillId="5" borderId="21" xfId="0" applyFont="1" applyFill="1" applyBorder="1" applyAlignment="1" applyProtection="1">
      <alignment horizontal="center" vertical="center" wrapText="1"/>
    </xf>
    <xf numFmtId="0" fontId="1" fillId="8" borderId="16" xfId="0" applyFont="1" applyFill="1" applyBorder="1" applyAlignment="1" applyProtection="1">
      <alignment horizontal="center" vertical="center"/>
    </xf>
    <xf numFmtId="1" fontId="1" fillId="5" borderId="21" xfId="0" applyNumberFormat="1" applyFont="1" applyFill="1" applyBorder="1" applyAlignment="1" applyProtection="1">
      <alignment horizontal="center" vertical="center" wrapText="1"/>
    </xf>
    <xf numFmtId="1" fontId="1" fillId="5" borderId="1" xfId="0" applyNumberFormat="1" applyFont="1" applyFill="1" applyBorder="1" applyAlignment="1" applyProtection="1">
      <alignment horizontal="center" vertical="center" wrapText="1"/>
    </xf>
    <xf numFmtId="1" fontId="1" fillId="5" borderId="25" xfId="0" applyNumberFormat="1" applyFont="1" applyFill="1" applyBorder="1" applyAlignment="1" applyProtection="1">
      <alignment horizontal="center" vertical="center" wrapText="1"/>
    </xf>
    <xf numFmtId="1" fontId="1" fillId="5" borderId="26" xfId="0" applyNumberFormat="1" applyFont="1" applyFill="1" applyBorder="1" applyAlignment="1" applyProtection="1">
      <alignment horizontal="center" vertical="center" wrapText="1"/>
    </xf>
    <xf numFmtId="0" fontId="1" fillId="5" borderId="28" xfId="0" applyFont="1" applyFill="1" applyBorder="1" applyAlignment="1" applyProtection="1">
      <alignment horizontal="center" vertical="center" wrapText="1"/>
    </xf>
    <xf numFmtId="0" fontId="1" fillId="5" borderId="4" xfId="0" applyFont="1" applyFill="1" applyBorder="1" applyAlignment="1" applyProtection="1">
      <alignment horizontal="right" vertical="center"/>
    </xf>
    <xf numFmtId="175" fontId="1" fillId="5" borderId="2" xfId="0" applyNumberFormat="1" applyFont="1" applyFill="1" applyBorder="1" applyAlignment="1" applyProtection="1">
      <alignment horizontal="left" vertical="center" wrapText="1" indent="1"/>
    </xf>
    <xf numFmtId="0" fontId="1" fillId="5" borderId="1" xfId="0" quotePrefix="1" applyNumberFormat="1" applyFont="1" applyFill="1" applyBorder="1" applyAlignment="1" applyProtection="1">
      <alignment horizontal="center" vertical="center" wrapText="1"/>
    </xf>
    <xf numFmtId="0" fontId="0" fillId="4" borderId="1" xfId="0" quotePrefix="1" applyNumberFormat="1" applyFill="1" applyBorder="1" applyAlignment="1" applyProtection="1">
      <alignment horizontal="center" vertical="center" wrapText="1"/>
    </xf>
    <xf numFmtId="0" fontId="0" fillId="0" borderId="1" xfId="0" quotePrefix="1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left" vertical="center" wrapText="1" indent="1"/>
    </xf>
    <xf numFmtId="0" fontId="0" fillId="4" borderId="1" xfId="0" applyFill="1" applyBorder="1" applyAlignment="1" applyProtection="1">
      <alignment horizontal="center" vertical="center" wrapText="1"/>
    </xf>
    <xf numFmtId="164" fontId="0" fillId="0" borderId="4" xfId="0" applyNumberFormat="1" applyBorder="1" applyAlignment="1" applyProtection="1">
      <alignment horizontal="center" vertical="center"/>
    </xf>
    <xf numFmtId="164" fontId="0" fillId="0" borderId="6" xfId="0" applyNumberFormat="1" applyBorder="1" applyAlignment="1" applyProtection="1">
      <alignment horizontal="center" vertical="center"/>
    </xf>
    <xf numFmtId="164" fontId="0" fillId="0" borderId="5" xfId="0" applyNumberFormat="1" applyBorder="1" applyAlignment="1" applyProtection="1">
      <alignment horizontal="center" vertical="center"/>
    </xf>
    <xf numFmtId="2" fontId="0" fillId="0" borderId="2" xfId="0" applyNumberFormat="1" applyBorder="1" applyAlignment="1" applyProtection="1">
      <alignment horizontal="right" vertical="center" indent="1"/>
    </xf>
    <xf numFmtId="2" fontId="0" fillId="0" borderId="2" xfId="0" applyNumberFormat="1" applyFill="1" applyBorder="1" applyAlignment="1" applyProtection="1">
      <alignment horizontal="right" vertical="center" indent="1"/>
    </xf>
    <xf numFmtId="9" fontId="0" fillId="0" borderId="2" xfId="0" applyNumberFormat="1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right" vertical="center" indent="1"/>
    </xf>
    <xf numFmtId="0" fontId="0" fillId="4" borderId="7" xfId="0" applyFill="1" applyBorder="1" applyAlignment="1" applyProtection="1">
      <alignment horizontal="right" vertical="center"/>
    </xf>
    <xf numFmtId="171" fontId="0" fillId="4" borderId="0" xfId="0" applyNumberFormat="1" applyFill="1" applyBorder="1" applyAlignment="1" applyProtection="1">
      <alignment horizontal="left" vertical="center"/>
    </xf>
    <xf numFmtId="164" fontId="0" fillId="0" borderId="2" xfId="0" applyNumberFormat="1" applyBorder="1" applyAlignment="1" applyProtection="1">
      <alignment horizontal="right" vertical="center" indent="1"/>
    </xf>
    <xf numFmtId="166" fontId="0" fillId="0" borderId="2" xfId="0" applyNumberFormat="1" applyBorder="1" applyAlignment="1" applyProtection="1">
      <alignment horizontal="right" vertical="center" indent="1"/>
    </xf>
    <xf numFmtId="167" fontId="0" fillId="0" borderId="2" xfId="0" applyNumberFormat="1" applyBorder="1" applyAlignment="1" applyProtection="1">
      <alignment horizontal="right" vertical="center" indent="1"/>
    </xf>
    <xf numFmtId="1" fontId="0" fillId="0" borderId="2" xfId="0" applyNumberFormat="1" applyBorder="1" applyAlignment="1" applyProtection="1">
      <alignment horizontal="right" vertical="center" indent="1"/>
    </xf>
    <xf numFmtId="168" fontId="0" fillId="0" borderId="2" xfId="0" applyNumberFormat="1" applyBorder="1" applyAlignment="1" applyProtection="1">
      <alignment horizontal="center" vertical="center"/>
    </xf>
    <xf numFmtId="172" fontId="0" fillId="0" borderId="2" xfId="0" applyNumberFormat="1" applyBorder="1" applyAlignment="1" applyProtection="1">
      <alignment horizontal="center" vertical="center"/>
    </xf>
    <xf numFmtId="164" fontId="0" fillId="0" borderId="2" xfId="0" applyNumberFormat="1" applyBorder="1" applyAlignment="1" applyProtection="1">
      <alignment horizontal="center" vertical="center"/>
    </xf>
    <xf numFmtId="174" fontId="0" fillId="0" borderId="5" xfId="0" applyNumberFormat="1" applyBorder="1" applyAlignment="1" applyProtection="1">
      <alignment horizontal="center" vertical="center"/>
    </xf>
    <xf numFmtId="175" fontId="0" fillId="0" borderId="2" xfId="0" applyNumberFormat="1" applyBorder="1" applyAlignment="1" applyProtection="1">
      <alignment horizontal="left" vertical="center" indent="1"/>
    </xf>
    <xf numFmtId="0" fontId="0" fillId="4" borderId="7" xfId="0" quotePrefix="1" applyFill="1" applyBorder="1" applyAlignment="1" applyProtection="1">
      <alignment horizontal="right" vertical="center"/>
    </xf>
    <xf numFmtId="171" fontId="0" fillId="4" borderId="0" xfId="0" quotePrefix="1" applyNumberFormat="1" applyFill="1" applyBorder="1" applyAlignment="1" applyProtection="1">
      <alignment horizontal="left" vertical="center"/>
    </xf>
    <xf numFmtId="175" fontId="0" fillId="0" borderId="2" xfId="0" quotePrefix="1" applyNumberFormat="1" applyBorder="1" applyAlignment="1" applyProtection="1">
      <alignment horizontal="left" vertical="center" indent="1"/>
    </xf>
    <xf numFmtId="0" fontId="0" fillId="4" borderId="9" xfId="0" quotePrefix="1" applyFill="1" applyBorder="1" applyAlignment="1" applyProtection="1">
      <alignment horizontal="right" vertical="center"/>
    </xf>
    <xf numFmtId="171" fontId="0" fillId="4" borderId="10" xfId="0" quotePrefix="1" applyNumberFormat="1" applyFill="1" applyBorder="1" applyAlignment="1" applyProtection="1">
      <alignment horizontal="left" vertical="center"/>
    </xf>
    <xf numFmtId="171" fontId="0" fillId="4" borderId="11" xfId="0" quotePrefix="1" applyNumberFormat="1" applyFill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66" fontId="0" fillId="0" borderId="5" xfId="0" applyNumberFormat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right" vertical="center" indent="2"/>
    </xf>
    <xf numFmtId="174" fontId="0" fillId="0" borderId="5" xfId="0" applyNumberFormat="1" applyBorder="1" applyAlignment="1" applyProtection="1">
      <alignment horizontal="right" vertical="center" indent="2"/>
    </xf>
    <xf numFmtId="175" fontId="0" fillId="0" borderId="0" xfId="0" applyNumberFormat="1" applyBorder="1" applyAlignment="1" applyProtection="1">
      <alignment horizontal="left" vertical="center" indent="1"/>
    </xf>
    <xf numFmtId="164" fontId="0" fillId="0" borderId="0" xfId="0" applyNumberFormat="1" applyBorder="1" applyAlignment="1" applyProtection="1">
      <alignment horizontal="right" vertical="center" indent="1"/>
    </xf>
    <xf numFmtId="9" fontId="0" fillId="0" borderId="12" xfId="0" applyNumberFormat="1" applyBorder="1" applyAlignment="1" applyProtection="1">
      <alignment horizontal="center" vertical="center"/>
    </xf>
    <xf numFmtId="9" fontId="0" fillId="0" borderId="13" xfId="0" applyNumberFormat="1" applyBorder="1" applyAlignment="1" applyProtection="1">
      <alignment horizontal="center" vertical="center"/>
    </xf>
    <xf numFmtId="9" fontId="0" fillId="0" borderId="14" xfId="0" applyNumberFormat="1" applyBorder="1" applyAlignment="1" applyProtection="1">
      <alignment horizontal="center" vertical="center"/>
    </xf>
    <xf numFmtId="9" fontId="0" fillId="0" borderId="4" xfId="0" applyNumberFormat="1" applyBorder="1" applyAlignment="1" applyProtection="1">
      <alignment horizontal="center" vertical="center"/>
    </xf>
    <xf numFmtId="9" fontId="0" fillId="0" borderId="6" xfId="0" applyNumberFormat="1" applyBorder="1" applyAlignment="1" applyProtection="1">
      <alignment horizontal="center" vertical="center"/>
    </xf>
    <xf numFmtId="9" fontId="0" fillId="0" borderId="5" xfId="0" applyNumberFormat="1" applyBorder="1" applyAlignment="1" applyProtection="1">
      <alignment horizontal="center" vertical="center"/>
    </xf>
    <xf numFmtId="168" fontId="0" fillId="0" borderId="4" xfId="0" applyNumberFormat="1" applyBorder="1" applyAlignment="1" applyProtection="1">
      <alignment horizontal="center" vertical="center"/>
    </xf>
    <xf numFmtId="168" fontId="0" fillId="0" borderId="6" xfId="0" applyNumberFormat="1" applyBorder="1" applyAlignment="1" applyProtection="1">
      <alignment horizontal="center" vertical="center"/>
    </xf>
    <xf numFmtId="168" fontId="0" fillId="0" borderId="5" xfId="0" applyNumberForma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0" fillId="0" borderId="22" xfId="0" applyFont="1" applyFill="1" applyBorder="1" applyAlignment="1" applyProtection="1">
      <alignment horizontal="center" vertical="center" wrapText="1"/>
    </xf>
    <xf numFmtId="0" fontId="0" fillId="0" borderId="23" xfId="0" applyFont="1" applyFill="1" applyBorder="1" applyAlignment="1" applyProtection="1">
      <alignment horizontal="center" vertical="center" wrapText="1"/>
    </xf>
    <xf numFmtId="0" fontId="0" fillId="0" borderId="24" xfId="0" applyFont="1" applyFill="1" applyBorder="1" applyAlignment="1" applyProtection="1">
      <alignment horizontal="center" vertical="center" wrapText="1"/>
    </xf>
    <xf numFmtId="174" fontId="1" fillId="0" borderId="4" xfId="0" applyNumberFormat="1" applyFont="1" applyBorder="1" applyAlignment="1" applyProtection="1">
      <alignment horizontal="right" vertical="center" indent="2"/>
    </xf>
    <xf numFmtId="174" fontId="1" fillId="0" borderId="5" xfId="0" applyNumberFormat="1" applyFont="1" applyBorder="1" applyAlignment="1" applyProtection="1">
      <alignment horizontal="right" vertical="center" indent="2"/>
    </xf>
    <xf numFmtId="164" fontId="0" fillId="0" borderId="9" xfId="0" applyNumberFormat="1" applyBorder="1" applyAlignment="1" applyProtection="1">
      <alignment horizontal="center" vertical="center"/>
    </xf>
    <xf numFmtId="164" fontId="0" fillId="0" borderId="10" xfId="0" applyNumberFormat="1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164" fontId="0" fillId="0" borderId="4" xfId="0" applyNumberFormat="1" applyBorder="1" applyAlignment="1" applyProtection="1">
      <alignment horizontal="left" vertical="center" indent="1"/>
    </xf>
    <xf numFmtId="164" fontId="0" fillId="0" borderId="6" xfId="0" applyNumberFormat="1" applyBorder="1" applyAlignment="1" applyProtection="1">
      <alignment horizontal="left" vertical="center" indent="1"/>
    </xf>
    <xf numFmtId="164" fontId="0" fillId="0" borderId="5" xfId="0" applyNumberFormat="1" applyBorder="1" applyAlignment="1" applyProtection="1">
      <alignment horizontal="left" vertical="center" indent="1"/>
    </xf>
    <xf numFmtId="174" fontId="0" fillId="0" borderId="9" xfId="0" applyNumberFormat="1" applyBorder="1" applyAlignment="1" applyProtection="1">
      <alignment horizontal="right" vertical="center" indent="2"/>
    </xf>
    <xf numFmtId="174" fontId="0" fillId="0" borderId="11" xfId="0" applyNumberFormat="1" applyBorder="1" applyAlignment="1" applyProtection="1">
      <alignment horizontal="right" vertical="center" indent="2"/>
    </xf>
    <xf numFmtId="174" fontId="0" fillId="0" borderId="0" xfId="0" applyNumberFormat="1" applyAlignment="1" applyProtection="1">
      <alignment horizontal="right" vertical="center" indent="2"/>
    </xf>
    <xf numFmtId="174" fontId="1" fillId="5" borderId="9" xfId="0" applyNumberFormat="1" applyFont="1" applyFill="1" applyBorder="1" applyAlignment="1" applyProtection="1">
      <alignment horizontal="right" vertical="center"/>
    </xf>
    <xf numFmtId="174" fontId="1" fillId="5" borderId="11" xfId="0" applyNumberFormat="1" applyFont="1" applyFill="1" applyBorder="1" applyAlignment="1" applyProtection="1">
      <alignment horizontal="right" vertical="center" indent="2"/>
    </xf>
    <xf numFmtId="0" fontId="0" fillId="0" borderId="0" xfId="0" applyAlignment="1" applyProtection="1">
      <alignment horizontal="left" inden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right" vertical="center"/>
    </xf>
    <xf numFmtId="171" fontId="0" fillId="0" borderId="6" xfId="0" applyNumberFormat="1" applyFill="1" applyBorder="1" applyAlignment="1" applyProtection="1">
      <alignment horizontal="left" vertical="center"/>
    </xf>
    <xf numFmtId="171" fontId="0" fillId="0" borderId="5" xfId="0" applyNumberFormat="1" applyFill="1" applyBorder="1" applyAlignment="1" applyProtection="1">
      <alignment horizontal="left" vertical="center"/>
    </xf>
    <xf numFmtId="0" fontId="0" fillId="0" borderId="4" xfId="0" quotePrefix="1" applyFill="1" applyBorder="1" applyAlignment="1" applyProtection="1">
      <alignment horizontal="right" vertical="center"/>
    </xf>
    <xf numFmtId="171" fontId="0" fillId="0" borderId="6" xfId="0" quotePrefix="1" applyNumberFormat="1" applyFill="1" applyBorder="1" applyAlignment="1" applyProtection="1">
      <alignment horizontal="left" vertical="center"/>
    </xf>
    <xf numFmtId="171" fontId="0" fillId="0" borderId="5" xfId="0" quotePrefix="1" applyNumberFormat="1" applyFill="1" applyBorder="1" applyAlignment="1" applyProtection="1">
      <alignment horizontal="left" vertical="center"/>
    </xf>
    <xf numFmtId="4" fontId="0" fillId="4" borderId="2" xfId="0" quotePrefix="1" applyNumberForma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left" vertical="center" wrapText="1" indent="1"/>
    </xf>
    <xf numFmtId="168" fontId="0" fillId="5" borderId="2" xfId="0" applyNumberFormat="1" applyFill="1" applyBorder="1" applyAlignment="1" applyProtection="1">
      <alignment horizontal="center" vertical="center"/>
    </xf>
    <xf numFmtId="1" fontId="1" fillId="5" borderId="29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/>
    </xf>
    <xf numFmtId="0" fontId="0" fillId="5" borderId="2" xfId="0" applyNumberFormat="1" applyFill="1" applyBorder="1" applyAlignment="1" applyProtection="1">
      <alignment horizontal="center" vertical="center"/>
    </xf>
    <xf numFmtId="0" fontId="1" fillId="14" borderId="4" xfId="0" applyNumberFormat="1" applyFont="1" applyFill="1" applyBorder="1" applyAlignment="1" applyProtection="1">
      <alignment horizontal="center" vertical="center"/>
    </xf>
    <xf numFmtId="0" fontId="1" fillId="14" borderId="6" xfId="0" applyNumberFormat="1" applyFont="1" applyFill="1" applyBorder="1" applyAlignment="1" applyProtection="1">
      <alignment horizontal="center" vertical="center"/>
    </xf>
    <xf numFmtId="0" fontId="1" fillId="14" borderId="5" xfId="0" applyNumberFormat="1" applyFont="1" applyFill="1" applyBorder="1" applyAlignment="1" applyProtection="1">
      <alignment horizontal="center" vertical="center"/>
    </xf>
    <xf numFmtId="0" fontId="1" fillId="14" borderId="2" xfId="0" applyNumberFormat="1" applyFont="1" applyFill="1" applyBorder="1" applyAlignment="1" applyProtection="1">
      <alignment horizontal="center" vertical="center"/>
    </xf>
    <xf numFmtId="1" fontId="1" fillId="4" borderId="2" xfId="0" applyNumberFormat="1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176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168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178" fontId="1" fillId="4" borderId="2" xfId="0" applyNumberFormat="1" applyFont="1" applyFill="1" applyBorder="1" applyAlignment="1" applyProtection="1">
      <alignment horizontal="center" vertical="center"/>
    </xf>
    <xf numFmtId="177" fontId="0" fillId="0" borderId="2" xfId="0" applyNumberFormat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0" fillId="0" borderId="0" xfId="0" applyAlignment="1">
      <alignment horizontal="center" wrapText="1"/>
    </xf>
    <xf numFmtId="178" fontId="0" fillId="0" borderId="7" xfId="0" applyNumberFormat="1" applyBorder="1" applyAlignment="1" applyProtection="1">
      <alignment horizontal="center" vertical="center"/>
    </xf>
    <xf numFmtId="178" fontId="0" fillId="0" borderId="0" xfId="0" applyNumberFormat="1" applyBorder="1" applyAlignment="1" applyProtection="1">
      <alignment horizontal="center" vertical="center"/>
    </xf>
    <xf numFmtId="178" fontId="0" fillId="0" borderId="8" xfId="0" applyNumberFormat="1" applyBorder="1" applyAlignment="1" applyProtection="1">
      <alignment horizontal="center" vertical="center"/>
    </xf>
    <xf numFmtId="178" fontId="0" fillId="0" borderId="7" xfId="0" applyNumberFormat="1" applyBorder="1" applyAlignment="1" applyProtection="1">
      <alignment horizontal="center"/>
    </xf>
    <xf numFmtId="178" fontId="0" fillId="0" borderId="0" xfId="0" applyNumberFormat="1" applyBorder="1" applyAlignment="1" applyProtection="1">
      <alignment horizontal="center"/>
    </xf>
    <xf numFmtId="178" fontId="0" fillId="0" borderId="8" xfId="0" applyNumberFormat="1" applyBorder="1" applyAlignment="1" applyProtection="1">
      <alignment horizontal="center"/>
    </xf>
    <xf numFmtId="2" fontId="0" fillId="0" borderId="13" xfId="0" applyNumberFormat="1" applyBorder="1" applyAlignment="1" applyProtection="1">
      <alignment horizontal="center" vertical="top" wrapText="1"/>
    </xf>
    <xf numFmtId="178" fontId="0" fillId="0" borderId="12" xfId="0" applyNumberFormat="1" applyBorder="1" applyAlignment="1" applyProtection="1">
      <alignment horizontal="center" vertical="center"/>
    </xf>
    <xf numFmtId="178" fontId="0" fillId="0" borderId="13" xfId="0" applyNumberFormat="1" applyBorder="1" applyAlignment="1" applyProtection="1">
      <alignment horizontal="center" vertical="center"/>
    </xf>
    <xf numFmtId="178" fontId="0" fillId="0" borderId="14" xfId="0" applyNumberFormat="1" applyBorder="1" applyAlignment="1" applyProtection="1">
      <alignment horizontal="center" vertical="center"/>
    </xf>
    <xf numFmtId="178" fontId="0" fillId="0" borderId="12" xfId="0" applyNumberFormat="1" applyBorder="1" applyAlignment="1" applyProtection="1">
      <alignment horizontal="center"/>
    </xf>
    <xf numFmtId="178" fontId="0" fillId="0" borderId="13" xfId="0" applyNumberFormat="1" applyBorder="1" applyAlignment="1" applyProtection="1">
      <alignment horizontal="center"/>
    </xf>
    <xf numFmtId="178" fontId="0" fillId="0" borderId="14" xfId="0" applyNumberFormat="1" applyBorder="1" applyAlignment="1" applyProtection="1">
      <alignment horizontal="center"/>
    </xf>
    <xf numFmtId="178" fontId="0" fillId="0" borderId="9" xfId="0" applyNumberFormat="1" applyBorder="1" applyAlignment="1" applyProtection="1">
      <alignment horizontal="center" vertical="center"/>
    </xf>
    <xf numFmtId="178" fontId="0" fillId="0" borderId="10" xfId="0" applyNumberFormat="1" applyBorder="1" applyAlignment="1" applyProtection="1">
      <alignment horizontal="center" vertical="center"/>
    </xf>
    <xf numFmtId="178" fontId="0" fillId="0" borderId="11" xfId="0" applyNumberFormat="1" applyBorder="1" applyAlignment="1" applyProtection="1">
      <alignment horizontal="center" vertical="center"/>
    </xf>
    <xf numFmtId="178" fontId="0" fillId="0" borderId="9" xfId="0" applyNumberFormat="1" applyBorder="1" applyAlignment="1" applyProtection="1">
      <alignment horizontal="center"/>
    </xf>
    <xf numFmtId="178" fontId="0" fillId="0" borderId="10" xfId="0" applyNumberFormat="1" applyBorder="1" applyAlignment="1" applyProtection="1">
      <alignment horizontal="center"/>
    </xf>
    <xf numFmtId="178" fontId="0" fillId="0" borderId="11" xfId="0" applyNumberFormat="1" applyBorder="1" applyAlignment="1" applyProtection="1">
      <alignment horizontal="center"/>
    </xf>
    <xf numFmtId="1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5" xfId="0" applyFont="1" applyFill="1" applyBorder="1" applyAlignment="1" applyProtection="1">
      <alignment horizontal="center" vertical="center"/>
    </xf>
    <xf numFmtId="0" fontId="1" fillId="5" borderId="16" xfId="0" applyFont="1" applyFill="1" applyBorder="1" applyAlignment="1" applyProtection="1">
      <alignment horizontal="center" vertical="center"/>
    </xf>
    <xf numFmtId="180" fontId="0" fillId="0" borderId="5" xfId="0" applyNumberFormat="1" applyFill="1" applyBorder="1" applyAlignment="1" applyProtection="1">
      <alignment horizontal="right" vertical="center" indent="1"/>
    </xf>
    <xf numFmtId="0" fontId="6" fillId="9" borderId="2" xfId="0" applyFont="1" applyFill="1" applyBorder="1" applyAlignment="1">
      <alignment horizontal="left" vertical="center" wrapText="1" indent="1"/>
    </xf>
    <xf numFmtId="0" fontId="6" fillId="9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left" vertical="center" wrapText="1" indent="1"/>
    </xf>
    <xf numFmtId="179" fontId="6" fillId="9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 indent="1"/>
    </xf>
    <xf numFmtId="0" fontId="6" fillId="0" borderId="2" xfId="0" applyFont="1" applyBorder="1" applyAlignment="1">
      <alignment horizontal="center" vertical="center" wrapText="1"/>
    </xf>
    <xf numFmtId="168" fontId="1" fillId="4" borderId="2" xfId="0" applyNumberFormat="1" applyFont="1" applyFill="1" applyBorder="1" applyAlignment="1" applyProtection="1">
      <alignment horizontal="center" vertical="center"/>
    </xf>
    <xf numFmtId="168" fontId="7" fillId="11" borderId="2" xfId="0" applyNumberFormat="1" applyFont="1" applyFill="1" applyBorder="1" applyAlignment="1">
      <alignment horizontal="center" vertical="center" wrapText="1"/>
    </xf>
    <xf numFmtId="173" fontId="5" fillId="11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176" fontId="7" fillId="5" borderId="2" xfId="0" applyNumberFormat="1" applyFont="1" applyFill="1" applyBorder="1" applyAlignment="1" applyProtection="1">
      <alignment horizontal="center" vertical="center" wrapText="1"/>
    </xf>
    <xf numFmtId="168" fontId="7" fillId="5" borderId="2" xfId="0" applyNumberFormat="1" applyFont="1" applyFill="1" applyBorder="1" applyAlignment="1" applyProtection="1">
      <alignment horizontal="center" vertical="center" wrapText="1"/>
    </xf>
    <xf numFmtId="169" fontId="7" fillId="5" borderId="2" xfId="0" applyNumberFormat="1" applyFont="1" applyFill="1" applyBorder="1" applyAlignment="1" applyProtection="1">
      <alignment horizontal="center" vertical="center" wrapText="1"/>
    </xf>
    <xf numFmtId="170" fontId="0" fillId="0" borderId="2" xfId="0" applyNumberFormat="1" applyFill="1" applyBorder="1" applyAlignment="1" applyProtection="1">
      <alignment horizontal="right" vertical="center" indent="1"/>
    </xf>
    <xf numFmtId="44" fontId="8" fillId="15" borderId="2" xfId="0" applyNumberFormat="1" applyFont="1" applyFill="1" applyBorder="1" applyAlignment="1">
      <alignment horizontal="center" vertical="center" wrapText="1"/>
    </xf>
    <xf numFmtId="44" fontId="0" fillId="15" borderId="2" xfId="0" applyNumberFormat="1" applyFill="1" applyBorder="1" applyAlignment="1">
      <alignment horizontal="center" vertical="center" wrapText="1"/>
    </xf>
    <xf numFmtId="44" fontId="1" fillId="0" borderId="0" xfId="0" applyNumberFormat="1" applyFont="1" applyAlignment="1">
      <alignment horizontal="center" vertical="center" wrapText="1"/>
    </xf>
    <xf numFmtId="182" fontId="0" fillId="0" borderId="2" xfId="0" applyNumberFormat="1" applyBorder="1" applyAlignment="1">
      <alignment horizontal="right" indent="1"/>
    </xf>
    <xf numFmtId="183" fontId="0" fillId="0" borderId="2" xfId="0" applyNumberFormat="1" applyBorder="1" applyAlignment="1">
      <alignment horizontal="right" indent="1"/>
    </xf>
    <xf numFmtId="44" fontId="0" fillId="0" borderId="0" xfId="0" applyNumberFormat="1"/>
    <xf numFmtId="44" fontId="0" fillId="15" borderId="2" xfId="0" applyNumberFormat="1" applyFill="1" applyBorder="1"/>
    <xf numFmtId="182" fontId="0" fillId="0" borderId="12" xfId="0" applyNumberFormat="1" applyBorder="1" applyAlignment="1">
      <alignment horizontal="right" indent="1"/>
    </xf>
    <xf numFmtId="182" fontId="0" fillId="0" borderId="7" xfId="0" applyNumberFormat="1" applyBorder="1" applyAlignment="1">
      <alignment horizontal="right" indent="1"/>
    </xf>
    <xf numFmtId="184" fontId="0" fillId="0" borderId="2" xfId="0" applyNumberFormat="1" applyBorder="1" applyAlignment="1">
      <alignment horizontal="right" indent="1"/>
    </xf>
    <xf numFmtId="44" fontId="1" fillId="0" borderId="0" xfId="0" applyNumberFormat="1" applyFont="1"/>
    <xf numFmtId="182" fontId="0" fillId="0" borderId="2" xfId="0" applyNumberFormat="1" applyBorder="1"/>
    <xf numFmtId="0" fontId="1" fillId="5" borderId="4" xfId="0" applyFont="1" applyFill="1" applyBorder="1" applyAlignment="1" applyProtection="1">
      <alignment horizontal="center" vertical="center"/>
    </xf>
    <xf numFmtId="0" fontId="1" fillId="5" borderId="4" xfId="0" applyNumberFormat="1" applyFont="1" applyFill="1" applyBorder="1" applyAlignment="1" applyProtection="1">
      <alignment horizontal="center" vertical="center"/>
    </xf>
    <xf numFmtId="0" fontId="1" fillId="5" borderId="3" xfId="0" applyFont="1" applyFill="1" applyBorder="1" applyAlignment="1" applyProtection="1">
      <alignment horizontal="left" vertical="center" wrapText="1" indent="1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left" vertical="center" indent="1"/>
    </xf>
    <xf numFmtId="181" fontId="0" fillId="0" borderId="0" xfId="0" applyNumberFormat="1" applyAlignment="1" applyProtection="1">
      <alignment horizontal="left" vertical="center" indent="1"/>
    </xf>
    <xf numFmtId="0" fontId="0" fillId="4" borderId="2" xfId="0" applyNumberFormat="1" applyFill="1" applyBorder="1" applyAlignment="1" applyProtection="1">
      <alignment horizontal="center"/>
      <protection locked="0"/>
    </xf>
    <xf numFmtId="175" fontId="0" fillId="4" borderId="2" xfId="0" applyNumberFormat="1" applyFill="1" applyBorder="1" applyAlignment="1" applyProtection="1">
      <alignment horizontal="left" indent="1"/>
      <protection locked="0"/>
    </xf>
    <xf numFmtId="175" fontId="0" fillId="15" borderId="2" xfId="0" applyNumberFormat="1" applyFill="1" applyBorder="1" applyAlignment="1">
      <alignment horizontal="left" indent="1"/>
    </xf>
    <xf numFmtId="0" fontId="0" fillId="15" borderId="2" xfId="0" applyNumberFormat="1" applyFill="1" applyBorder="1" applyAlignment="1" applyProtection="1">
      <alignment horizontal="left" indent="1"/>
    </xf>
    <xf numFmtId="1" fontId="0" fillId="0" borderId="2" xfId="0" applyNumberFormat="1" applyBorder="1" applyAlignment="1" applyProtection="1">
      <alignment horizontal="center" vertical="center"/>
    </xf>
    <xf numFmtId="1" fontId="2" fillId="4" borderId="2" xfId="0" quotePrefix="1" applyNumberFormat="1" applyFont="1" applyFill="1" applyBorder="1" applyAlignment="1" applyProtection="1">
      <alignment horizontal="center" vertical="center"/>
      <protection locked="0"/>
    </xf>
    <xf numFmtId="175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NumberFormat="1" applyFill="1" applyBorder="1" applyAlignment="1" applyProtection="1">
      <alignment horizontal="center" vertical="top" wrapText="1"/>
    </xf>
    <xf numFmtId="170" fontId="1" fillId="0" borderId="2" xfId="0" applyNumberFormat="1" applyFont="1" applyFill="1" applyBorder="1" applyAlignment="1" applyProtection="1">
      <alignment horizontal="right" vertical="center" indent="1"/>
    </xf>
    <xf numFmtId="0" fontId="9" fillId="0" borderId="4" xfId="0" applyFont="1" applyFill="1" applyBorder="1" applyAlignment="1" applyProtection="1">
      <alignment horizontal="right" vertical="center"/>
    </xf>
    <xf numFmtId="171" fontId="9" fillId="0" borderId="6" xfId="0" applyNumberFormat="1" applyFont="1" applyFill="1" applyBorder="1" applyAlignment="1" applyProtection="1">
      <alignment horizontal="left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178" fontId="0" fillId="0" borderId="0" xfId="0" applyNumberFormat="1" applyAlignment="1" applyProtection="1">
      <alignment horizontal="center" vertical="center"/>
    </xf>
    <xf numFmtId="178" fontId="1" fillId="5" borderId="2" xfId="0" applyNumberFormat="1" applyFont="1" applyFill="1" applyBorder="1" applyAlignment="1" applyProtection="1">
      <alignment horizontal="center" vertical="center"/>
    </xf>
    <xf numFmtId="178" fontId="0" fillId="0" borderId="2" xfId="0" applyNumberFormat="1" applyBorder="1" applyAlignment="1" applyProtection="1">
      <alignment horizontal="right" vertical="center" indent="2"/>
    </xf>
    <xf numFmtId="0" fontId="1" fillId="5" borderId="2" xfId="0" applyFont="1" applyFill="1" applyBorder="1" applyAlignment="1" applyProtection="1">
      <alignment horizontal="center" vertical="center"/>
    </xf>
    <xf numFmtId="9" fontId="7" fillId="5" borderId="2" xfId="0" applyNumberFormat="1" applyFont="1" applyFill="1" applyBorder="1" applyAlignment="1" applyProtection="1">
      <alignment horizontal="center" vertical="center" wrapText="1"/>
    </xf>
    <xf numFmtId="9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applyFont="1" applyFill="1" applyBorder="1" applyAlignment="1" applyProtection="1">
      <alignment horizontal="center" vertical="center"/>
    </xf>
    <xf numFmtId="0" fontId="0" fillId="4" borderId="1" xfId="0" quotePrefix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 applyProtection="1">
      <alignment horizontal="center" vertical="center" wrapText="1"/>
      <protection locked="0"/>
    </xf>
    <xf numFmtId="0" fontId="7" fillId="5" borderId="2" xfId="0" quotePrefix="1" applyFont="1" applyFill="1" applyBorder="1" applyAlignment="1" applyProtection="1">
      <alignment horizontal="center" vertical="center" wrapText="1"/>
    </xf>
    <xf numFmtId="175" fontId="7" fillId="5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Alignment="1" applyProtection="1">
      <alignment horizontal="center" vertical="center"/>
    </xf>
    <xf numFmtId="1" fontId="1" fillId="5" borderId="2" xfId="0" applyNumberFormat="1" applyFont="1" applyFill="1" applyBorder="1" applyAlignment="1" applyProtection="1">
      <alignment horizontal="center" vertical="center"/>
    </xf>
    <xf numFmtId="186" fontId="0" fillId="0" borderId="2" xfId="0" applyNumberFormat="1" applyBorder="1" applyAlignment="1" applyProtection="1">
      <alignment horizontal="right" vertical="center" indent="2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2" fillId="16" borderId="2" xfId="0" applyFont="1" applyFill="1" applyBorder="1" applyAlignment="1" applyProtection="1">
      <alignment horizontal="left" vertical="center" wrapText="1" indent="1"/>
      <protection locked="0"/>
    </xf>
    <xf numFmtId="0" fontId="2" fillId="16" borderId="2" xfId="0" applyFont="1" applyFill="1" applyBorder="1" applyAlignment="1" applyProtection="1">
      <alignment horizontal="left" vertical="center" wrapText="1" indent="1"/>
    </xf>
    <xf numFmtId="1" fontId="0" fillId="0" borderId="2" xfId="0" applyNumberFormat="1" applyBorder="1" applyAlignment="1" applyProtection="1">
      <alignment horizontal="center" vertical="center"/>
      <protection locked="0"/>
    </xf>
    <xf numFmtId="1" fontId="0" fillId="4" borderId="2" xfId="0" quotePrefix="1" applyNumberFormat="1" applyFill="1" applyBorder="1" applyAlignment="1" applyProtection="1">
      <alignment horizontal="center" vertical="center" wrapText="1"/>
      <protection locked="0"/>
    </xf>
    <xf numFmtId="0" fontId="0" fillId="4" borderId="2" xfId="0" quotePrefix="1" applyFill="1" applyBorder="1" applyAlignment="1" applyProtection="1">
      <alignment horizontal="center" vertical="center" wrapText="1"/>
      <protection locked="0"/>
    </xf>
    <xf numFmtId="1" fontId="2" fillId="0" borderId="2" xfId="0" quotePrefix="1" applyNumberFormat="1" applyFont="1" applyFill="1" applyBorder="1" applyAlignment="1" applyProtection="1">
      <alignment horizontal="center" vertical="center"/>
    </xf>
    <xf numFmtId="1" fontId="0" fillId="4" borderId="2" xfId="0" quotePrefix="1" applyNumberFormat="1" applyFill="1" applyBorder="1" applyAlignment="1" applyProtection="1">
      <alignment horizontal="right" vertical="center" wrapText="1" indent="2"/>
      <protection locked="0"/>
    </xf>
    <xf numFmtId="1" fontId="2" fillId="4" borderId="2" xfId="0" quotePrefix="1" applyNumberFormat="1" applyFont="1" applyFill="1" applyBorder="1" applyAlignment="1" applyProtection="1">
      <alignment horizontal="right" vertical="center" indent="2"/>
      <protection locked="0"/>
    </xf>
    <xf numFmtId="1" fontId="0" fillId="7" borderId="2" xfId="0" applyNumberFormat="1" applyFill="1" applyBorder="1" applyAlignment="1" applyProtection="1">
      <alignment horizontal="right" vertical="center" indent="2"/>
    </xf>
    <xf numFmtId="1" fontId="0" fillId="0" borderId="2" xfId="0" applyNumberFormat="1" applyBorder="1" applyAlignment="1" applyProtection="1">
      <alignment horizontal="right" vertical="center" indent="2"/>
    </xf>
    <xf numFmtId="1" fontId="1" fillId="7" borderId="2" xfId="0" applyNumberFormat="1" applyFont="1" applyFill="1" applyBorder="1" applyAlignment="1" applyProtection="1">
      <alignment horizontal="right" vertical="center" indent="2"/>
    </xf>
    <xf numFmtId="0" fontId="1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2" fillId="0" borderId="0" xfId="0" applyFont="1"/>
    <xf numFmtId="0" fontId="2" fillId="0" borderId="2" xfId="0" applyFont="1" applyBorder="1" applyAlignment="1">
      <alignment horizontal="center"/>
    </xf>
    <xf numFmtId="0" fontId="2" fillId="0" borderId="30" xfId="0" applyFont="1" applyBorder="1" applyAlignment="1" applyProtection="1">
      <alignment horizontal="left" vertical="center" wrapText="1" indent="1"/>
    </xf>
    <xf numFmtId="177" fontId="2" fillId="0" borderId="2" xfId="0" applyNumberFormat="1" applyFont="1" applyFill="1" applyBorder="1" applyAlignment="1" applyProtection="1">
      <alignment horizontal="center"/>
    </xf>
    <xf numFmtId="0" fontId="2" fillId="0" borderId="31" xfId="0" applyFont="1" applyBorder="1" applyAlignment="1" applyProtection="1">
      <alignment horizontal="left" vertical="center" wrapText="1" indent="1"/>
    </xf>
    <xf numFmtId="0" fontId="2" fillId="0" borderId="2" xfId="0" applyFont="1" applyBorder="1" applyAlignment="1" applyProtection="1">
      <alignment horizontal="left" vertical="center" wrapText="1" indent="1"/>
    </xf>
    <xf numFmtId="177" fontId="2" fillId="4" borderId="2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0" fontId="1" fillId="5" borderId="32" xfId="0" applyFont="1" applyFill="1" applyBorder="1" applyAlignment="1" applyProtection="1">
      <alignment horizontal="center" vertical="center" wrapText="1"/>
    </xf>
    <xf numFmtId="0" fontId="1" fillId="5" borderId="26" xfId="0" applyFont="1" applyFill="1" applyBorder="1" applyAlignment="1" applyProtection="1">
      <alignment horizontal="center" vertical="center" wrapText="1"/>
    </xf>
    <xf numFmtId="164" fontId="0" fillId="3" borderId="4" xfId="0" applyNumberFormat="1" applyFill="1" applyBorder="1" applyAlignment="1" applyProtection="1">
      <alignment horizontal="center" vertical="center"/>
    </xf>
    <xf numFmtId="164" fontId="0" fillId="3" borderId="6" xfId="0" applyNumberFormat="1" applyFill="1" applyBorder="1" applyAlignment="1" applyProtection="1">
      <alignment horizontal="center" vertical="center"/>
    </xf>
    <xf numFmtId="164" fontId="0" fillId="3" borderId="5" xfId="0" applyNumberFormat="1" applyFill="1" applyBorder="1" applyAlignment="1" applyProtection="1">
      <alignment horizontal="center" vertical="center"/>
    </xf>
    <xf numFmtId="9" fontId="0" fillId="3" borderId="2" xfId="0" applyNumberFormat="1" applyFill="1" applyBorder="1" applyAlignment="1" applyProtection="1">
      <alignment horizontal="center" vertical="center"/>
    </xf>
    <xf numFmtId="4" fontId="0" fillId="3" borderId="2" xfId="0" quotePrefix="1" applyNumberFormat="1" applyFill="1" applyBorder="1" applyAlignment="1" applyProtection="1">
      <alignment horizontal="right" vertical="center" indent="1"/>
    </xf>
    <xf numFmtId="0" fontId="0" fillId="3" borderId="2" xfId="0" applyNumberFormat="1" applyFill="1" applyBorder="1" applyAlignment="1" applyProtection="1">
      <alignment horizontal="right" vertical="center" indent="1"/>
    </xf>
    <xf numFmtId="0" fontId="0" fillId="3" borderId="7" xfId="0" applyFill="1" applyBorder="1" applyAlignment="1" applyProtection="1">
      <alignment horizontal="right" vertical="center"/>
    </xf>
    <xf numFmtId="171" fontId="0" fillId="3" borderId="0" xfId="0" applyNumberFormat="1" applyFill="1" applyBorder="1" applyAlignment="1" applyProtection="1">
      <alignment horizontal="left" vertical="center"/>
    </xf>
    <xf numFmtId="2" fontId="0" fillId="3" borderId="2" xfId="0" applyNumberFormat="1" applyFill="1" applyBorder="1" applyAlignment="1" applyProtection="1">
      <alignment horizontal="right" vertical="center" indent="1"/>
    </xf>
    <xf numFmtId="166" fontId="0" fillId="3" borderId="2" xfId="0" applyNumberFormat="1" applyFill="1" applyBorder="1" applyAlignment="1" applyProtection="1">
      <alignment horizontal="right" vertical="center" indent="1"/>
    </xf>
    <xf numFmtId="167" fontId="0" fillId="3" borderId="2" xfId="0" applyNumberFormat="1" applyFill="1" applyBorder="1" applyAlignment="1" applyProtection="1">
      <alignment horizontal="right" vertical="center" indent="1"/>
    </xf>
    <xf numFmtId="1" fontId="0" fillId="3" borderId="2" xfId="0" applyNumberFormat="1" applyFill="1" applyBorder="1" applyAlignment="1" applyProtection="1">
      <alignment horizontal="right" vertical="center" indent="1"/>
    </xf>
    <xf numFmtId="164" fontId="0" fillId="3" borderId="2" xfId="0" applyNumberFormat="1" applyFill="1" applyBorder="1" applyAlignment="1" applyProtection="1">
      <alignment horizontal="right" vertical="center" indent="1"/>
    </xf>
    <xf numFmtId="170" fontId="0" fillId="3" borderId="2" xfId="0" applyNumberFormat="1" applyFill="1" applyBorder="1" applyAlignment="1" applyProtection="1">
      <alignment horizontal="right" vertical="center" indent="1"/>
    </xf>
    <xf numFmtId="0" fontId="0" fillId="3" borderId="1" xfId="0" applyFill="1" applyBorder="1" applyAlignment="1" applyProtection="1">
      <alignment horizontal="left" vertical="center" wrapText="1" indent="1"/>
    </xf>
    <xf numFmtId="168" fontId="0" fillId="3" borderId="2" xfId="0" applyNumberFormat="1" applyFill="1" applyBorder="1" applyAlignment="1" applyProtection="1">
      <alignment horizontal="center" vertical="center"/>
    </xf>
    <xf numFmtId="172" fontId="0" fillId="3" borderId="2" xfId="0" applyNumberFormat="1" applyFill="1" applyBorder="1" applyAlignment="1" applyProtection="1">
      <alignment horizontal="center" vertical="center"/>
    </xf>
    <xf numFmtId="164" fontId="0" fillId="3" borderId="2" xfId="0" applyNumberFormat="1" applyFill="1" applyBorder="1" applyAlignment="1" applyProtection="1">
      <alignment horizontal="center" vertical="center"/>
    </xf>
    <xf numFmtId="174" fontId="0" fillId="3" borderId="4" xfId="0" applyNumberFormat="1" applyFill="1" applyBorder="1" applyAlignment="1" applyProtection="1">
      <alignment horizontal="center" vertical="center"/>
    </xf>
    <xf numFmtId="174" fontId="0" fillId="3" borderId="5" xfId="0" applyNumberFormat="1" applyFill="1" applyBorder="1" applyAlignment="1" applyProtection="1">
      <alignment horizontal="center" vertical="center"/>
    </xf>
    <xf numFmtId="1" fontId="1" fillId="3" borderId="2" xfId="0" applyNumberFormat="1" applyFont="1" applyFill="1" applyBorder="1" applyAlignment="1" applyProtection="1">
      <alignment horizontal="center" vertical="center"/>
    </xf>
    <xf numFmtId="168" fontId="1" fillId="3" borderId="2" xfId="0" applyNumberFormat="1" applyFont="1" applyFill="1" applyBorder="1" applyAlignment="1" applyProtection="1">
      <alignment horizontal="center" vertical="center"/>
    </xf>
    <xf numFmtId="2" fontId="1" fillId="3" borderId="2" xfId="0" applyNumberFormat="1" applyFont="1" applyFill="1" applyBorder="1" applyAlignment="1" applyProtection="1">
      <alignment horizontal="right" vertical="center" indent="1"/>
    </xf>
    <xf numFmtId="4" fontId="1" fillId="3" borderId="2" xfId="0" applyNumberFormat="1" applyFont="1" applyFill="1" applyBorder="1" applyAlignment="1" applyProtection="1">
      <alignment horizontal="right" vertical="center" indent="1"/>
    </xf>
    <xf numFmtId="169" fontId="0" fillId="0" borderId="2" xfId="0" applyNumberFormat="1" applyBorder="1" applyAlignment="1" applyProtection="1">
      <alignment horizontal="center" vertical="center"/>
    </xf>
    <xf numFmtId="178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right" vertical="center" indent="1"/>
    </xf>
    <xf numFmtId="0" fontId="0" fillId="0" borderId="2" xfId="0" applyBorder="1" applyAlignment="1" applyProtection="1">
      <alignment horizontal="right" vertical="center" indent="1"/>
    </xf>
    <xf numFmtId="187" fontId="0" fillId="0" borderId="2" xfId="0" applyNumberFormat="1" applyFill="1" applyBorder="1" applyAlignment="1" applyProtection="1">
      <alignment horizontal="right" vertical="center" indent="2"/>
    </xf>
    <xf numFmtId="0" fontId="11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30" xfId="0" applyFont="1" applyBorder="1" applyAlignment="1" applyProtection="1">
      <alignment horizontal="left" vertical="center" wrapText="1" indent="1"/>
    </xf>
    <xf numFmtId="177" fontId="10" fillId="0" borderId="2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left" indent="1"/>
    </xf>
    <xf numFmtId="0" fontId="0" fillId="10" borderId="0" xfId="0" applyFill="1" applyBorder="1"/>
    <xf numFmtId="0" fontId="0" fillId="10" borderId="8" xfId="0" applyFill="1" applyBorder="1"/>
    <xf numFmtId="0" fontId="0" fillId="11" borderId="0" xfId="0" applyFill="1" applyBorder="1"/>
    <xf numFmtId="0" fontId="0" fillId="11" borderId="8" xfId="0" applyFill="1" applyBorder="1"/>
    <xf numFmtId="0" fontId="0" fillId="11" borderId="17" xfId="0" applyFill="1" applyBorder="1" applyAlignment="1">
      <alignment horizontal="left" indent="1"/>
    </xf>
    <xf numFmtId="0" fontId="0" fillId="10" borderId="17" xfId="0" applyFill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" fillId="0" borderId="2" xfId="0" applyFont="1" applyBorder="1" applyAlignment="1">
      <alignment horizontal="center"/>
    </xf>
    <xf numFmtId="0" fontId="1" fillId="5" borderId="3" xfId="0" quotePrefix="1" applyNumberFormat="1" applyFont="1" applyFill="1" applyBorder="1" applyAlignment="1" applyProtection="1">
      <alignment horizontal="center" vertical="center" wrapText="1"/>
    </xf>
    <xf numFmtId="0" fontId="1" fillId="5" borderId="32" xfId="0" quotePrefix="1" applyNumberFormat="1" applyFont="1" applyFill="1" applyBorder="1" applyAlignment="1" applyProtection="1">
      <alignment horizontal="center" vertical="center" wrapText="1"/>
    </xf>
    <xf numFmtId="169" fontId="0" fillId="0" borderId="12" xfId="0" applyNumberFormat="1" applyBorder="1"/>
    <xf numFmtId="169" fontId="0" fillId="0" borderId="13" xfId="0" applyNumberFormat="1" applyBorder="1"/>
    <xf numFmtId="169" fontId="0" fillId="0" borderId="14" xfId="0" applyNumberFormat="1" applyBorder="1"/>
    <xf numFmtId="169" fontId="0" fillId="0" borderId="7" xfId="0" applyNumberFormat="1" applyBorder="1"/>
    <xf numFmtId="169" fontId="0" fillId="0" borderId="0" xfId="0" applyNumberFormat="1" applyBorder="1"/>
    <xf numFmtId="169" fontId="0" fillId="0" borderId="8" xfId="0" applyNumberFormat="1" applyBorder="1"/>
    <xf numFmtId="169" fontId="0" fillId="0" borderId="9" xfId="0" applyNumberFormat="1" applyBorder="1"/>
    <xf numFmtId="169" fontId="0" fillId="0" borderId="10" xfId="0" applyNumberFormat="1" applyBorder="1"/>
    <xf numFmtId="169" fontId="0" fillId="0" borderId="11" xfId="0" applyNumberFormat="1" applyBorder="1"/>
    <xf numFmtId="164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left" indent="1"/>
    </xf>
    <xf numFmtId="164" fontId="0" fillId="5" borderId="2" xfId="0" applyNumberFormat="1" applyFill="1" applyBorder="1" applyAlignment="1">
      <alignment horizontal="center"/>
    </xf>
    <xf numFmtId="0" fontId="1" fillId="0" borderId="2" xfId="0" applyFont="1" applyBorder="1" applyAlignment="1">
      <alignment horizontal="left" indent="1"/>
    </xf>
    <xf numFmtId="164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right" indent="6"/>
    </xf>
    <xf numFmtId="188" fontId="0" fillId="5" borderId="2" xfId="0" applyNumberFormat="1" applyFill="1" applyBorder="1" applyAlignment="1">
      <alignment horizontal="right" indent="6"/>
    </xf>
    <xf numFmtId="188" fontId="0" fillId="0" borderId="2" xfId="0" applyNumberFormat="1" applyBorder="1" applyAlignment="1">
      <alignment horizontal="right" indent="6"/>
    </xf>
    <xf numFmtId="164" fontId="0" fillId="5" borderId="2" xfId="0" applyNumberFormat="1" applyFill="1" applyBorder="1" applyAlignment="1">
      <alignment horizontal="right" indent="6"/>
    </xf>
    <xf numFmtId="164" fontId="0" fillId="0" borderId="2" xfId="0" applyNumberFormat="1" applyBorder="1" applyAlignment="1">
      <alignment horizontal="right" indent="6"/>
    </xf>
    <xf numFmtId="0" fontId="1" fillId="0" borderId="0" xfId="0" applyFont="1"/>
    <xf numFmtId="0" fontId="12" fillId="0" borderId="0" xfId="0" applyFont="1" applyAlignment="1">
      <alignment horizontal="left" indent="1"/>
    </xf>
    <xf numFmtId="0" fontId="12" fillId="0" borderId="0" xfId="0" applyFont="1"/>
    <xf numFmtId="0" fontId="8" fillId="0" borderId="0" xfId="0" applyFont="1" applyAlignment="1">
      <alignment horizontal="left" indent="1"/>
    </xf>
    <xf numFmtId="189" fontId="1" fillId="0" borderId="2" xfId="0" applyNumberFormat="1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 applyProtection="1">
      <alignment horizontal="left" vertical="center" wrapText="1" indent="1"/>
    </xf>
    <xf numFmtId="0" fontId="11" fillId="0" borderId="2" xfId="0" applyFont="1" applyBorder="1" applyAlignment="1">
      <alignment horizontal="left" indent="1"/>
    </xf>
    <xf numFmtId="0" fontId="10" fillId="0" borderId="2" xfId="0" applyFont="1" applyBorder="1" applyAlignment="1" applyProtection="1">
      <alignment horizontal="center"/>
    </xf>
    <xf numFmtId="177" fontId="12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0" fontId="0" fillId="17" borderId="15" xfId="0" applyFill="1" applyBorder="1" applyAlignment="1">
      <alignment horizontal="left" indent="1"/>
    </xf>
    <xf numFmtId="0" fontId="0" fillId="17" borderId="13" xfId="0" applyFill="1" applyBorder="1"/>
    <xf numFmtId="0" fontId="0" fillId="17" borderId="14" xfId="0" applyFill="1" applyBorder="1"/>
    <xf numFmtId="0" fontId="0" fillId="12" borderId="17" xfId="0" applyFill="1" applyBorder="1" applyAlignment="1">
      <alignment horizontal="left" indent="1"/>
    </xf>
    <xf numFmtId="0" fontId="0" fillId="12" borderId="0" xfId="0" applyFill="1" applyBorder="1"/>
    <xf numFmtId="0" fontId="0" fillId="12" borderId="8" xfId="0" applyFill="1" applyBorder="1"/>
    <xf numFmtId="0" fontId="1" fillId="5" borderId="2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168" fontId="0" fillId="0" borderId="2" xfId="0" applyNumberFormat="1" applyBorder="1" applyAlignment="1" applyProtection="1">
      <alignment horizontal="right" vertical="center" indent="1"/>
    </xf>
    <xf numFmtId="0" fontId="2" fillId="0" borderId="4" xfId="0" applyFont="1" applyFill="1" applyBorder="1" applyAlignment="1" applyProtection="1">
      <alignment horizontal="right" vertical="center"/>
    </xf>
    <xf numFmtId="171" fontId="2" fillId="0" borderId="6" xfId="0" applyNumberFormat="1" applyFont="1" applyFill="1" applyBorder="1" applyAlignment="1" applyProtection="1">
      <alignment horizontal="left" vertical="center"/>
    </xf>
    <xf numFmtId="190" fontId="0" fillId="0" borderId="2" xfId="0" applyNumberFormat="1" applyBorder="1" applyAlignment="1" applyProtection="1">
      <alignment horizontal="right" vertical="center" indent="1"/>
    </xf>
    <xf numFmtId="168" fontId="1" fillId="0" borderId="15" xfId="0" applyNumberFormat="1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 vertical="center" wrapText="1" indent="1"/>
      <protection locked="0"/>
    </xf>
    <xf numFmtId="191" fontId="1" fillId="0" borderId="2" xfId="0" applyNumberFormat="1" applyFont="1" applyBorder="1" applyAlignment="1" applyProtection="1">
      <alignment horizontal="right" vertical="center" indent="1"/>
    </xf>
    <xf numFmtId="0" fontId="1" fillId="20" borderId="17" xfId="0" applyFont="1" applyFill="1" applyBorder="1" applyAlignment="1" applyProtection="1">
      <alignment horizontal="right" vertical="center" wrapText="1" indent="1"/>
    </xf>
    <xf numFmtId="192" fontId="1" fillId="18" borderId="2" xfId="0" applyNumberFormat="1" applyFont="1" applyFill="1" applyBorder="1" applyAlignment="1" applyProtection="1">
      <alignment horizontal="right" vertical="center" indent="1"/>
    </xf>
    <xf numFmtId="193" fontId="1" fillId="18" borderId="2" xfId="0" applyNumberFormat="1" applyFont="1" applyFill="1" applyBorder="1" applyAlignment="1" applyProtection="1">
      <alignment horizontal="right" vertical="center" indent="1"/>
    </xf>
    <xf numFmtId="168" fontId="1" fillId="18" borderId="2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168" fontId="1" fillId="19" borderId="2" xfId="0" applyNumberFormat="1" applyFont="1" applyFill="1" applyBorder="1" applyAlignment="1" applyProtection="1">
      <alignment horizontal="center" vertical="center"/>
    </xf>
    <xf numFmtId="192" fontId="1" fillId="20" borderId="2" xfId="0" applyNumberFormat="1" applyFont="1" applyFill="1" applyBorder="1" applyAlignment="1" applyProtection="1">
      <alignment horizontal="right" vertical="center" indent="1"/>
    </xf>
    <xf numFmtId="193" fontId="1" fillId="20" borderId="2" xfId="0" applyNumberFormat="1" applyFont="1" applyFill="1" applyBorder="1" applyAlignment="1" applyProtection="1">
      <alignment horizontal="right" vertical="center" indent="1"/>
    </xf>
    <xf numFmtId="168" fontId="1" fillId="21" borderId="2" xfId="0" applyNumberFormat="1" applyFont="1" applyFill="1" applyBorder="1" applyAlignment="1" applyProtection="1">
      <alignment horizontal="center" vertical="center"/>
    </xf>
    <xf numFmtId="0" fontId="1" fillId="21" borderId="18" xfId="0" applyFont="1" applyFill="1" applyBorder="1" applyAlignment="1" applyProtection="1">
      <alignment horizontal="center" vertical="center" wrapText="1"/>
    </xf>
    <xf numFmtId="0" fontId="1" fillId="21" borderId="20" xfId="0" applyFont="1" applyFill="1" applyBorder="1" applyAlignment="1" applyProtection="1">
      <alignment horizontal="center" vertical="center" wrapText="1"/>
    </xf>
    <xf numFmtId="0" fontId="1" fillId="5" borderId="0" xfId="0" quotePrefix="1" applyNumberFormat="1" applyFont="1" applyFill="1" applyBorder="1" applyAlignment="1" applyProtection="1">
      <alignment horizontal="center" vertical="center" wrapText="1"/>
    </xf>
    <xf numFmtId="175" fontId="0" fillId="0" borderId="0" xfId="0" quotePrefix="1" applyNumberFormat="1" applyBorder="1" applyAlignment="1" applyProtection="1">
      <alignment horizontal="left" vertical="center" indent="1"/>
    </xf>
    <xf numFmtId="0" fontId="0" fillId="0" borderId="0" xfId="0" applyBorder="1" applyAlignment="1" applyProtection="1">
      <alignment horizontal="left" vertical="center" wrapText="1" indent="1"/>
    </xf>
    <xf numFmtId="168" fontId="1" fillId="18" borderId="4" xfId="0" applyNumberFormat="1" applyFont="1" applyFill="1" applyBorder="1" applyAlignment="1" applyProtection="1">
      <alignment horizontal="center" vertical="center"/>
    </xf>
    <xf numFmtId="168" fontId="1" fillId="18" borderId="5" xfId="0" applyNumberFormat="1" applyFont="1" applyFill="1" applyBorder="1" applyAlignment="1" applyProtection="1">
      <alignment horizontal="center" vertical="center"/>
    </xf>
    <xf numFmtId="168" fontId="3" fillId="18" borderId="6" xfId="0" applyNumberFormat="1" applyFont="1" applyFill="1" applyBorder="1" applyAlignment="1" applyProtection="1">
      <alignment horizontal="center" vertical="center"/>
    </xf>
    <xf numFmtId="1" fontId="1" fillId="5" borderId="30" xfId="0" applyNumberFormat="1" applyFont="1" applyFill="1" applyBorder="1" applyAlignment="1" applyProtection="1">
      <alignment horizontal="center" vertical="center" wrapText="1"/>
    </xf>
    <xf numFmtId="1" fontId="13" fillId="5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2" xfId="0" quotePrefix="1" applyNumberFormat="1" applyFill="1" applyBorder="1" applyAlignment="1" applyProtection="1">
      <alignment horizontal="center" vertical="top" wrapText="1"/>
    </xf>
    <xf numFmtId="0" fontId="0" fillId="0" borderId="0" xfId="0" applyNumberFormat="1" applyFill="1" applyBorder="1" applyAlignment="1" applyProtection="1">
      <alignment horizontal="center" vertical="top" wrapText="1"/>
    </xf>
    <xf numFmtId="165" fontId="0" fillId="0" borderId="0" xfId="0" applyNumberFormat="1" applyFill="1" applyBorder="1" applyAlignment="1" applyProtection="1">
      <alignment horizontal="center" vertical="top" wrapText="1"/>
    </xf>
    <xf numFmtId="165" fontId="0" fillId="0" borderId="0" xfId="0" applyNumberFormat="1" applyFill="1" applyBorder="1" applyAlignment="1" applyProtection="1">
      <alignment horizontal="center" vertical="top" wrapText="1"/>
      <protection locked="0"/>
    </xf>
    <xf numFmtId="0" fontId="0" fillId="0" borderId="0" xfId="0" applyFill="1" applyBorder="1"/>
    <xf numFmtId="0" fontId="0" fillId="5" borderId="4" xfId="0" applyFill="1" applyBorder="1"/>
    <xf numFmtId="0" fontId="0" fillId="5" borderId="5" xfId="0" applyFill="1" applyBorder="1"/>
    <xf numFmtId="194" fontId="1" fillId="18" borderId="2" xfId="0" applyNumberFormat="1" applyFont="1" applyFill="1" applyBorder="1" applyAlignment="1" applyProtection="1">
      <alignment horizontal="right" vertical="center" indent="1"/>
    </xf>
    <xf numFmtId="194" fontId="1" fillId="18" borderId="17" xfId="0" applyNumberFormat="1" applyFont="1" applyFill="1" applyBorder="1" applyAlignment="1" applyProtection="1">
      <alignment horizontal="center" vertical="center" wrapText="1"/>
    </xf>
    <xf numFmtId="194" fontId="0" fillId="18" borderId="1" xfId="0" quotePrefix="1" applyNumberFormat="1" applyFill="1" applyBorder="1" applyAlignment="1" applyProtection="1">
      <alignment horizontal="center" vertical="center" wrapText="1"/>
    </xf>
    <xf numFmtId="194" fontId="0" fillId="18" borderId="2" xfId="0" quotePrefix="1" applyNumberFormat="1" applyFill="1" applyBorder="1" applyAlignment="1" applyProtection="1">
      <alignment horizontal="right" vertical="center" indent="1"/>
    </xf>
    <xf numFmtId="0" fontId="0" fillId="0" borderId="2" xfId="0" applyBorder="1" applyAlignment="1">
      <alignment horizontal="right" indent="2"/>
    </xf>
    <xf numFmtId="0" fontId="2" fillId="21" borderId="2" xfId="0" applyFont="1" applyFill="1" applyBorder="1" applyAlignment="1" applyProtection="1">
      <alignment horizontal="right" indent="2"/>
      <protection locked="0"/>
    </xf>
    <xf numFmtId="3" fontId="1" fillId="4" borderId="2" xfId="0" applyNumberFormat="1" applyFont="1" applyFill="1" applyBorder="1" applyAlignment="1" applyProtection="1">
      <alignment horizontal="center" vertical="center"/>
    </xf>
    <xf numFmtId="4" fontId="1" fillId="4" borderId="2" xfId="0" applyNumberFormat="1" applyFont="1" applyFill="1" applyBorder="1" applyAlignment="1" applyProtection="1">
      <alignment horizontal="right" vertical="center" indent="1"/>
    </xf>
    <xf numFmtId="190" fontId="1" fillId="0" borderId="2" xfId="0" applyNumberFormat="1" applyFont="1" applyBorder="1" applyAlignment="1" applyProtection="1">
      <alignment horizontal="right" vertical="center" indent="1"/>
    </xf>
    <xf numFmtId="165" fontId="0" fillId="0" borderId="2" xfId="0" applyNumberFormat="1" applyBorder="1" applyAlignment="1" applyProtection="1">
      <alignment horizontal="center" vertical="top" wrapText="1"/>
    </xf>
    <xf numFmtId="0" fontId="12" fillId="9" borderId="0" xfId="0" applyNumberFormat="1" applyFont="1" applyFill="1" applyBorder="1" applyAlignment="1" applyProtection="1">
      <alignment horizontal="center" vertical="top" wrapText="1"/>
    </xf>
    <xf numFmtId="165" fontId="12" fillId="9" borderId="0" xfId="0" applyNumberFormat="1" applyFont="1" applyFill="1" applyBorder="1" applyAlignment="1" applyProtection="1">
      <alignment horizontal="center" vertical="top" wrapText="1"/>
    </xf>
    <xf numFmtId="0" fontId="12" fillId="9" borderId="0" xfId="0" quotePrefix="1" applyNumberFormat="1" applyFont="1" applyFill="1" applyBorder="1" applyAlignment="1" applyProtection="1">
      <alignment horizontal="center" vertical="top" wrapText="1"/>
    </xf>
    <xf numFmtId="0" fontId="12" fillId="9" borderId="0" xfId="0" applyFont="1" applyFill="1" applyBorder="1"/>
    <xf numFmtId="0" fontId="0" fillId="20" borderId="4" xfId="0" applyFill="1" applyBorder="1" applyAlignment="1" applyProtection="1">
      <alignment horizontal="center" vertical="center"/>
    </xf>
    <xf numFmtId="0" fontId="1" fillId="20" borderId="5" xfId="0" applyFont="1" applyFill="1" applyBorder="1" applyAlignment="1" applyProtection="1">
      <alignment horizontal="left" vertical="center" indent="1"/>
    </xf>
    <xf numFmtId="0" fontId="1" fillId="20" borderId="6" xfId="0" applyFont="1" applyFill="1" applyBorder="1" applyAlignment="1" applyProtection="1">
      <alignment horizontal="center" vertical="center"/>
    </xf>
    <xf numFmtId="168" fontId="1" fillId="2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85" fontId="0" fillId="4" borderId="2" xfId="0" applyNumberFormat="1" applyFill="1" applyBorder="1" applyAlignment="1" applyProtection="1">
      <alignment horizontal="center" vertical="center" wrapText="1"/>
      <protection locked="0"/>
    </xf>
    <xf numFmtId="184" fontId="5" fillId="12" borderId="2" xfId="0" applyNumberFormat="1" applyFont="1" applyFill="1" applyBorder="1" applyAlignment="1">
      <alignment horizontal="center" vertical="center" wrapText="1"/>
    </xf>
    <xf numFmtId="184" fontId="5" fillId="11" borderId="2" xfId="0" applyNumberFormat="1" applyFont="1" applyFill="1" applyBorder="1" applyAlignment="1">
      <alignment horizontal="center" vertical="center" wrapText="1"/>
    </xf>
    <xf numFmtId="0" fontId="1" fillId="20" borderId="4" xfId="0" applyFont="1" applyFill="1" applyBorder="1" applyAlignment="1" applyProtection="1">
      <alignment horizontal="right" vertical="center" indent="3"/>
    </xf>
    <xf numFmtId="0" fontId="12" fillId="0" borderId="33" xfId="0" applyFont="1" applyBorder="1" applyAlignment="1" applyProtection="1">
      <alignment horizontal="center" vertical="center"/>
    </xf>
    <xf numFmtId="3" fontId="1" fillId="0" borderId="2" xfId="0" applyNumberFormat="1" applyFont="1" applyBorder="1" applyAlignment="1" applyProtection="1">
      <alignment horizontal="right" vertical="center" indent="1"/>
    </xf>
    <xf numFmtId="0" fontId="1" fillId="0" borderId="2" xfId="0" applyFont="1" applyBorder="1" applyAlignment="1" applyProtection="1">
      <alignment horizontal="left" vertical="center" indent="1"/>
    </xf>
    <xf numFmtId="168" fontId="1" fillId="0" borderId="2" xfId="0" applyNumberFormat="1" applyFont="1" applyBorder="1" applyAlignment="1" applyProtection="1">
      <alignment horizontal="right" vertical="center" inden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1" fontId="0" fillId="0" borderId="0" xfId="0" applyNumberFormat="1" applyAlignment="1" applyProtection="1">
      <alignment horizontal="left" vertical="center" indent="1"/>
    </xf>
    <xf numFmtId="0" fontId="2" fillId="0" borderId="0" xfId="0" applyFont="1" applyAlignment="1" applyProtection="1">
      <alignment horizontal="center"/>
    </xf>
    <xf numFmtId="0" fontId="2" fillId="0" borderId="0" xfId="0" applyFont="1" applyProtection="1"/>
    <xf numFmtId="194" fontId="1" fillId="18" borderId="34" xfId="0" applyNumberFormat="1" applyFont="1" applyFill="1" applyBorder="1" applyAlignment="1" applyProtection="1">
      <alignment horizontal="center" vertical="center" wrapText="1"/>
    </xf>
    <xf numFmtId="0" fontId="2" fillId="4" borderId="2" xfId="0" quotePrefix="1" applyFont="1" applyFill="1" applyBorder="1" applyAlignment="1" applyProtection="1">
      <alignment horizontal="left" vertical="center" wrapText="1" indent="1"/>
      <protection locked="0"/>
    </xf>
    <xf numFmtId="0" fontId="0" fillId="3" borderId="17" xfId="0" applyFill="1" applyBorder="1" applyAlignment="1">
      <alignment horizontal="left" indent="1"/>
    </xf>
    <xf numFmtId="0" fontId="0" fillId="3" borderId="0" xfId="0" applyFill="1" applyBorder="1"/>
    <xf numFmtId="0" fontId="0" fillId="3" borderId="8" xfId="0" applyFill="1" applyBorder="1"/>
    <xf numFmtId="0" fontId="0" fillId="3" borderId="16" xfId="0" applyFill="1" applyBorder="1" applyAlignment="1">
      <alignment horizontal="left" indent="1"/>
    </xf>
    <xf numFmtId="0" fontId="0" fillId="3" borderId="10" xfId="0" applyFill="1" applyBorder="1"/>
    <xf numFmtId="0" fontId="0" fillId="3" borderId="11" xfId="0" applyFill="1" applyBorder="1"/>
    <xf numFmtId="0" fontId="0" fillId="14" borderId="17" xfId="0" applyFill="1" applyBorder="1" applyAlignment="1">
      <alignment horizontal="left" indent="1"/>
    </xf>
    <xf numFmtId="0" fontId="0" fillId="14" borderId="0" xfId="0" applyFill="1" applyBorder="1"/>
    <xf numFmtId="0" fontId="0" fillId="14" borderId="8" xfId="0" applyFill="1" applyBorder="1"/>
    <xf numFmtId="0" fontId="1" fillId="3" borderId="4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5" borderId="4" xfId="0" applyNumberFormat="1" applyFont="1" applyFill="1" applyBorder="1" applyAlignment="1" applyProtection="1">
      <alignment horizontal="center" vertical="center"/>
    </xf>
    <xf numFmtId="0" fontId="1" fillId="5" borderId="5" xfId="0" applyNumberFormat="1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1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indent="1"/>
    </xf>
    <xf numFmtId="0" fontId="2" fillId="0" borderId="16" xfId="0" applyFont="1" applyBorder="1" applyAlignment="1">
      <alignment horizontal="left" vertical="center" indent="1"/>
    </xf>
    <xf numFmtId="0" fontId="3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11" fillId="0" borderId="15" xfId="0" applyFont="1" applyBorder="1" applyAlignment="1">
      <alignment horizontal="left" vertical="center" indent="1"/>
    </xf>
    <xf numFmtId="0" fontId="10" fillId="0" borderId="16" xfId="0" applyFont="1" applyBorder="1" applyAlignment="1">
      <alignment horizontal="left" vertical="center" indent="1"/>
    </xf>
    <xf numFmtId="0" fontId="11" fillId="0" borderId="15" xfId="0" applyFont="1" applyBorder="1" applyAlignment="1" applyProtection="1">
      <alignment horizontal="center" vertical="center"/>
    </xf>
    <xf numFmtId="0" fontId="10" fillId="0" borderId="16" xfId="0" applyFont="1" applyBorder="1" applyAlignment="1" applyProtection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0" fillId="3" borderId="4" xfId="0" applyFill="1" applyBorder="1" applyAlignment="1" applyProtection="1">
      <alignment horizontal="center" vertical="center"/>
    </xf>
    <xf numFmtId="0" fontId="0" fillId="3" borderId="6" xfId="0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 vertical="center"/>
    </xf>
    <xf numFmtId="1" fontId="1" fillId="5" borderId="4" xfId="0" applyNumberFormat="1" applyFont="1" applyFill="1" applyBorder="1" applyAlignment="1" applyProtection="1">
      <alignment horizontal="center" vertical="center"/>
    </xf>
    <xf numFmtId="1" fontId="1" fillId="5" borderId="5" xfId="0" applyNumberFormat="1" applyFont="1" applyFill="1" applyBorder="1" applyAlignment="1" applyProtection="1">
      <alignment horizontal="center" vertical="center"/>
    </xf>
    <xf numFmtId="174" fontId="0" fillId="0" borderId="4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1" fontId="1" fillId="5" borderId="6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1" fillId="5" borderId="6" xfId="0" applyNumberFormat="1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21" borderId="4" xfId="0" applyNumberFormat="1" applyFont="1" applyFill="1" applyBorder="1" applyAlignment="1" applyProtection="1">
      <alignment horizontal="center" vertical="center"/>
    </xf>
    <xf numFmtId="0" fontId="1" fillId="21" borderId="5" xfId="0" applyNumberFormat="1" applyFont="1" applyFill="1" applyBorder="1" applyAlignment="1" applyProtection="1">
      <alignment horizontal="center" vertical="center"/>
    </xf>
    <xf numFmtId="0" fontId="1" fillId="3" borderId="6" xfId="0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4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6" tint="0.7999816888943144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6" tint="0.7999816888943144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6" tint="0.79998168889431442"/>
        </patternFill>
      </fill>
    </dxf>
    <dxf>
      <font>
        <color auto="1"/>
      </font>
      <fill>
        <patternFill>
          <bgColor theme="7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79998168889431442"/>
        </patternFill>
      </fill>
    </dxf>
    <dxf>
      <fill>
        <patternFill patternType="none">
          <bgColor auto="1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FFFFCC"/>
      <color rgb="FFFFDB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2400">
                <a:solidFill>
                  <a:schemeClr val="bg1"/>
                </a:solidFill>
              </a:rPr>
              <a:t>Season</a:t>
            </a:r>
            <a:r>
              <a:rPr lang="en-GB" sz="2400" baseline="0">
                <a:solidFill>
                  <a:schemeClr val="bg1"/>
                </a:solidFill>
              </a:rPr>
              <a:t> 2020-21</a:t>
            </a:r>
            <a:endParaRPr lang="en-GB" sz="2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9786046426055743"/>
          <c:y val="3.432669730512934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4747355005939612E-2"/>
          <c:y val="2.0147521085556005E-2"/>
          <c:w val="0.94258261775627616"/>
          <c:h val="0.77105668115596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Chart!$D$1</c:f>
              <c:strCache>
                <c:ptCount val="1"/>
                <c:pt idx="0">
                  <c:v> Profit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numRef>
              <c:f>Chart!$C$2:$C$51</c:f>
              <c:numCache>
                <c:formatCode>ddd\ dd\ mmm\ yyyy</c:formatCode>
                <c:ptCount val="50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  <c:pt idx="43">
                  <c:v>44347</c:v>
                </c:pt>
                <c:pt idx="44">
                  <c:v>44354</c:v>
                </c:pt>
                <c:pt idx="45">
                  <c:v>44361</c:v>
                </c:pt>
                <c:pt idx="46">
                  <c:v>44368</c:v>
                </c:pt>
                <c:pt idx="47">
                  <c:v>44375</c:v>
                </c:pt>
                <c:pt idx="48">
                  <c:v>44382</c:v>
                </c:pt>
                <c:pt idx="49">
                  <c:v>44389</c:v>
                </c:pt>
              </c:numCache>
            </c:numRef>
          </c:cat>
          <c:val>
            <c:numRef>
              <c:f>Chart!$D$2:$D$51</c:f>
              <c:numCache>
                <c:formatCode>\+"£"\ #,##0_ ;\-"£"\ #,##0_;;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-76</c:v>
                </c:pt>
                <c:pt idx="8">
                  <c:v>89.3</c:v>
                </c:pt>
                <c:pt idx="9">
                  <c:v>-50</c:v>
                </c:pt>
                <c:pt idx="10">
                  <c:v>0</c:v>
                </c:pt>
                <c:pt idx="11">
                  <c:v>55.2</c:v>
                </c:pt>
                <c:pt idx="12">
                  <c:v>0</c:v>
                </c:pt>
                <c:pt idx="13">
                  <c:v>47.239999999999995</c:v>
                </c:pt>
                <c:pt idx="14">
                  <c:v>0</c:v>
                </c:pt>
                <c:pt idx="15">
                  <c:v>0</c:v>
                </c:pt>
                <c:pt idx="16">
                  <c:v>68.8</c:v>
                </c:pt>
                <c:pt idx="17">
                  <c:v>84.36</c:v>
                </c:pt>
                <c:pt idx="18">
                  <c:v>167.46</c:v>
                </c:pt>
                <c:pt idx="19">
                  <c:v>29.159999999999997</c:v>
                </c:pt>
                <c:pt idx="20">
                  <c:v>121.80000000000001</c:v>
                </c:pt>
                <c:pt idx="21">
                  <c:v>0</c:v>
                </c:pt>
                <c:pt idx="22">
                  <c:v>0</c:v>
                </c:pt>
                <c:pt idx="23">
                  <c:v>14.599999999999994</c:v>
                </c:pt>
                <c:pt idx="24">
                  <c:v>-39</c:v>
                </c:pt>
                <c:pt idx="25">
                  <c:v>-36</c:v>
                </c:pt>
                <c:pt idx="26">
                  <c:v>-26.17</c:v>
                </c:pt>
                <c:pt idx="27">
                  <c:v>-47</c:v>
                </c:pt>
                <c:pt idx="28">
                  <c:v>-50</c:v>
                </c:pt>
                <c:pt idx="29">
                  <c:v>76.75</c:v>
                </c:pt>
                <c:pt idx="30">
                  <c:v>74.209999999999994</c:v>
                </c:pt>
                <c:pt idx="31">
                  <c:v>-39</c:v>
                </c:pt>
                <c:pt idx="32">
                  <c:v>-35</c:v>
                </c:pt>
                <c:pt idx="33">
                  <c:v>-74</c:v>
                </c:pt>
                <c:pt idx="34">
                  <c:v>0</c:v>
                </c:pt>
                <c:pt idx="35">
                  <c:v>26.28</c:v>
                </c:pt>
                <c:pt idx="36">
                  <c:v>-44</c:v>
                </c:pt>
                <c:pt idx="37">
                  <c:v>0</c:v>
                </c:pt>
                <c:pt idx="38">
                  <c:v>109.32000000000001</c:v>
                </c:pt>
                <c:pt idx="39">
                  <c:v>0</c:v>
                </c:pt>
                <c:pt idx="40">
                  <c:v>60.5</c:v>
                </c:pt>
                <c:pt idx="41">
                  <c:v>0</c:v>
                </c:pt>
                <c:pt idx="42">
                  <c:v>112.22999999999999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7-48B6-A23B-67CE6E46D799}"/>
            </c:ext>
          </c:extLst>
        </c:ser>
        <c:ser>
          <c:idx val="1"/>
          <c:order val="1"/>
          <c:tx>
            <c:strRef>
              <c:f>Chart!$F$1</c:f>
              <c:strCache>
                <c:ptCount val="1"/>
                <c:pt idx="0">
                  <c:v> Stake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numRef>
              <c:f>Chart!$C$2:$C$51</c:f>
              <c:numCache>
                <c:formatCode>ddd\ dd\ mmm\ yyyy</c:formatCode>
                <c:ptCount val="50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  <c:pt idx="43">
                  <c:v>44347</c:v>
                </c:pt>
                <c:pt idx="44">
                  <c:v>44354</c:v>
                </c:pt>
                <c:pt idx="45">
                  <c:v>44361</c:v>
                </c:pt>
                <c:pt idx="46">
                  <c:v>44368</c:v>
                </c:pt>
                <c:pt idx="47">
                  <c:v>44375</c:v>
                </c:pt>
                <c:pt idx="48">
                  <c:v>44382</c:v>
                </c:pt>
                <c:pt idx="49">
                  <c:v>44389</c:v>
                </c:pt>
              </c:numCache>
            </c:numRef>
          </c:cat>
          <c:val>
            <c:numRef>
              <c:f>Chart!$G$2:$G$51</c:f>
              <c:numCache>
                <c:formatCode>\+"£"\ #,##0_ ;\-"£"\ #,##0_;;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76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18.799999999999997</c:v>
                </c:pt>
                <c:pt idx="12">
                  <c:v>0</c:v>
                </c:pt>
                <c:pt idx="13">
                  <c:v>28.760000000000005</c:v>
                </c:pt>
                <c:pt idx="14">
                  <c:v>0</c:v>
                </c:pt>
                <c:pt idx="15">
                  <c:v>0</c:v>
                </c:pt>
                <c:pt idx="16">
                  <c:v>8.2000000000000028</c:v>
                </c:pt>
                <c:pt idx="17">
                  <c:v>0</c:v>
                </c:pt>
                <c:pt idx="18">
                  <c:v>0</c:v>
                </c:pt>
                <c:pt idx="19">
                  <c:v>57.84</c:v>
                </c:pt>
                <c:pt idx="20">
                  <c:v>32.199999999999989</c:v>
                </c:pt>
                <c:pt idx="21">
                  <c:v>0</c:v>
                </c:pt>
                <c:pt idx="22">
                  <c:v>0</c:v>
                </c:pt>
                <c:pt idx="23">
                  <c:v>111.4</c:v>
                </c:pt>
                <c:pt idx="24">
                  <c:v>39</c:v>
                </c:pt>
                <c:pt idx="25">
                  <c:v>36</c:v>
                </c:pt>
                <c:pt idx="26">
                  <c:v>151</c:v>
                </c:pt>
                <c:pt idx="27">
                  <c:v>47</c:v>
                </c:pt>
                <c:pt idx="28">
                  <c:v>50</c:v>
                </c:pt>
                <c:pt idx="29">
                  <c:v>0</c:v>
                </c:pt>
                <c:pt idx="30">
                  <c:v>0</c:v>
                </c:pt>
                <c:pt idx="31">
                  <c:v>39</c:v>
                </c:pt>
                <c:pt idx="32">
                  <c:v>35</c:v>
                </c:pt>
                <c:pt idx="33">
                  <c:v>74</c:v>
                </c:pt>
                <c:pt idx="34">
                  <c:v>0</c:v>
                </c:pt>
                <c:pt idx="35">
                  <c:v>66.72</c:v>
                </c:pt>
                <c:pt idx="36">
                  <c:v>44</c:v>
                </c:pt>
                <c:pt idx="37">
                  <c:v>0</c:v>
                </c:pt>
                <c:pt idx="38">
                  <c:v>14.679999999999993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28.77000000000001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7-48B6-A23B-67CE6E46D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5431808"/>
        <c:axId val="195437696"/>
      </c:barChart>
      <c:lineChart>
        <c:grouping val="standard"/>
        <c:varyColors val="0"/>
        <c:ser>
          <c:idx val="2"/>
          <c:order val="2"/>
          <c:tx>
            <c:strRef>
              <c:f>Chart!$E$1</c:f>
              <c:strCache>
                <c:ptCount val="1"/>
                <c:pt idx="0">
                  <c:v> Bank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Chart!$C$2:$C$44</c:f>
              <c:numCache>
                <c:formatCode>ddd\ dd\ mmm\ yyyy</c:formatCode>
                <c:ptCount val="43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</c:numCache>
            </c:numRef>
          </c:cat>
          <c:val>
            <c:numRef>
              <c:f>Chart!$E$2:$E$51</c:f>
              <c:numCache>
                <c:formatCode>"£"\ #,##0_ ;\-"£"\ #,##0_;;</c:formatCode>
                <c:ptCount val="5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924</c:v>
                </c:pt>
                <c:pt idx="8">
                  <c:v>1013.3</c:v>
                </c:pt>
                <c:pt idx="9">
                  <c:v>963.3</c:v>
                </c:pt>
                <c:pt idx="10">
                  <c:v>963.3</c:v>
                </c:pt>
                <c:pt idx="11">
                  <c:v>1018.5</c:v>
                </c:pt>
                <c:pt idx="12">
                  <c:v>1018.5</c:v>
                </c:pt>
                <c:pt idx="13">
                  <c:v>1065.74</c:v>
                </c:pt>
                <c:pt idx="14">
                  <c:v>1065.74</c:v>
                </c:pt>
                <c:pt idx="15">
                  <c:v>1065.74</c:v>
                </c:pt>
                <c:pt idx="16">
                  <c:v>1134.54</c:v>
                </c:pt>
                <c:pt idx="17">
                  <c:v>1218.9000000000001</c:v>
                </c:pt>
                <c:pt idx="18">
                  <c:v>1386.3600000000001</c:v>
                </c:pt>
                <c:pt idx="19">
                  <c:v>1415.52</c:v>
                </c:pt>
                <c:pt idx="20">
                  <c:v>1537.32</c:v>
                </c:pt>
                <c:pt idx="21">
                  <c:v>1537.32</c:v>
                </c:pt>
                <c:pt idx="22">
                  <c:v>1537.32</c:v>
                </c:pt>
                <c:pt idx="23">
                  <c:v>1551.92</c:v>
                </c:pt>
                <c:pt idx="24">
                  <c:v>1512.92</c:v>
                </c:pt>
                <c:pt idx="25">
                  <c:v>1476.92</c:v>
                </c:pt>
                <c:pt idx="26">
                  <c:v>1450.75</c:v>
                </c:pt>
                <c:pt idx="27">
                  <c:v>1403.75</c:v>
                </c:pt>
                <c:pt idx="28">
                  <c:v>1353.75</c:v>
                </c:pt>
                <c:pt idx="29">
                  <c:v>1430.5</c:v>
                </c:pt>
                <c:pt idx="30">
                  <c:v>1504.71</c:v>
                </c:pt>
                <c:pt idx="31">
                  <c:v>1465.71</c:v>
                </c:pt>
                <c:pt idx="32">
                  <c:v>1430.71</c:v>
                </c:pt>
                <c:pt idx="33">
                  <c:v>1356.71</c:v>
                </c:pt>
                <c:pt idx="34">
                  <c:v>1356.71</c:v>
                </c:pt>
                <c:pt idx="35">
                  <c:v>1382.9899999999998</c:v>
                </c:pt>
                <c:pt idx="36">
                  <c:v>1338.9899999999998</c:v>
                </c:pt>
                <c:pt idx="37">
                  <c:v>1338.9899999999998</c:v>
                </c:pt>
                <c:pt idx="38">
                  <c:v>1448.31</c:v>
                </c:pt>
                <c:pt idx="39">
                  <c:v>1448.31</c:v>
                </c:pt>
                <c:pt idx="40">
                  <c:v>1508.81</c:v>
                </c:pt>
                <c:pt idx="41">
                  <c:v>1508.81</c:v>
                </c:pt>
                <c:pt idx="42">
                  <c:v>1621.04</c:v>
                </c:pt>
                <c:pt idx="43">
                  <c:v>1621.04</c:v>
                </c:pt>
                <c:pt idx="44">
                  <c:v>1621.04</c:v>
                </c:pt>
                <c:pt idx="45">
                  <c:v>1621.04</c:v>
                </c:pt>
                <c:pt idx="46">
                  <c:v>1621.04</c:v>
                </c:pt>
                <c:pt idx="47">
                  <c:v>1621.04</c:v>
                </c:pt>
                <c:pt idx="48">
                  <c:v>1621.04</c:v>
                </c:pt>
                <c:pt idx="49">
                  <c:v>1621.04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7-48B6-A23B-67CE6E46D799}"/>
            </c:ext>
          </c:extLst>
        </c:ser>
        <c:ser>
          <c:idx val="3"/>
          <c:order val="3"/>
          <c:tx>
            <c:strRef>
              <c:f>Chart!$H$1</c:f>
              <c:strCache>
                <c:ptCount val="1"/>
                <c:pt idx="0">
                  <c:v>10% Target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Chart!$C$2:$C$44</c:f>
              <c:numCache>
                <c:formatCode>ddd\ dd\ mmm\ yyyy</c:formatCode>
                <c:ptCount val="43"/>
                <c:pt idx="0">
                  <c:v>44046</c:v>
                </c:pt>
                <c:pt idx="1">
                  <c:v>44053</c:v>
                </c:pt>
                <c:pt idx="2">
                  <c:v>44060</c:v>
                </c:pt>
                <c:pt idx="3">
                  <c:v>44067</c:v>
                </c:pt>
                <c:pt idx="4">
                  <c:v>44074</c:v>
                </c:pt>
                <c:pt idx="5">
                  <c:v>44081</c:v>
                </c:pt>
                <c:pt idx="6">
                  <c:v>44088</c:v>
                </c:pt>
                <c:pt idx="7">
                  <c:v>44095</c:v>
                </c:pt>
                <c:pt idx="8">
                  <c:v>44102</c:v>
                </c:pt>
                <c:pt idx="9">
                  <c:v>44109</c:v>
                </c:pt>
                <c:pt idx="10">
                  <c:v>44116</c:v>
                </c:pt>
                <c:pt idx="11">
                  <c:v>44123</c:v>
                </c:pt>
                <c:pt idx="12">
                  <c:v>44130</c:v>
                </c:pt>
                <c:pt idx="13">
                  <c:v>44137</c:v>
                </c:pt>
                <c:pt idx="14">
                  <c:v>44144</c:v>
                </c:pt>
                <c:pt idx="15">
                  <c:v>44151</c:v>
                </c:pt>
                <c:pt idx="16">
                  <c:v>44158</c:v>
                </c:pt>
                <c:pt idx="17">
                  <c:v>44165</c:v>
                </c:pt>
                <c:pt idx="18">
                  <c:v>44172</c:v>
                </c:pt>
                <c:pt idx="19">
                  <c:v>44179</c:v>
                </c:pt>
                <c:pt idx="20">
                  <c:v>44186</c:v>
                </c:pt>
                <c:pt idx="21">
                  <c:v>44193</c:v>
                </c:pt>
                <c:pt idx="22">
                  <c:v>44200</c:v>
                </c:pt>
                <c:pt idx="23">
                  <c:v>44207</c:v>
                </c:pt>
                <c:pt idx="24">
                  <c:v>44214</c:v>
                </c:pt>
                <c:pt idx="25">
                  <c:v>44221</c:v>
                </c:pt>
                <c:pt idx="26">
                  <c:v>44228</c:v>
                </c:pt>
                <c:pt idx="27">
                  <c:v>44235</c:v>
                </c:pt>
                <c:pt idx="28">
                  <c:v>44242</c:v>
                </c:pt>
                <c:pt idx="29">
                  <c:v>44249</c:v>
                </c:pt>
                <c:pt idx="30">
                  <c:v>44256</c:v>
                </c:pt>
                <c:pt idx="31">
                  <c:v>44263</c:v>
                </c:pt>
                <c:pt idx="32">
                  <c:v>44270</c:v>
                </c:pt>
                <c:pt idx="33">
                  <c:v>44277</c:v>
                </c:pt>
                <c:pt idx="34">
                  <c:v>44284</c:v>
                </c:pt>
                <c:pt idx="35">
                  <c:v>44291</c:v>
                </c:pt>
                <c:pt idx="36">
                  <c:v>44298</c:v>
                </c:pt>
                <c:pt idx="37">
                  <c:v>44305</c:v>
                </c:pt>
                <c:pt idx="38">
                  <c:v>44312</c:v>
                </c:pt>
                <c:pt idx="39">
                  <c:v>44319</c:v>
                </c:pt>
                <c:pt idx="40">
                  <c:v>44326</c:v>
                </c:pt>
                <c:pt idx="41">
                  <c:v>44333</c:v>
                </c:pt>
                <c:pt idx="42">
                  <c:v>44340</c:v>
                </c:pt>
              </c:numCache>
            </c:numRef>
          </c:cat>
          <c:val>
            <c:numRef>
              <c:f>Chart!$H$2:$H$51</c:f>
              <c:numCache>
                <c:formatCode>\+"£"\ #,##0_ ;\-"£"\ #,##0_;;</c:formatCode>
                <c:ptCount val="50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1007.6</c:v>
                </c:pt>
                <c:pt idx="8">
                  <c:v>1011.4</c:v>
                </c:pt>
                <c:pt idx="9">
                  <c:v>1016.4</c:v>
                </c:pt>
                <c:pt idx="10">
                  <c:v>1016.4</c:v>
                </c:pt>
                <c:pt idx="11">
                  <c:v>1023.8</c:v>
                </c:pt>
                <c:pt idx="12">
                  <c:v>1023.8</c:v>
                </c:pt>
                <c:pt idx="13">
                  <c:v>1031.3999999999999</c:v>
                </c:pt>
                <c:pt idx="14">
                  <c:v>1031.3999999999999</c:v>
                </c:pt>
                <c:pt idx="15">
                  <c:v>1031.3999999999999</c:v>
                </c:pt>
                <c:pt idx="16">
                  <c:v>1039.0999999999999</c:v>
                </c:pt>
                <c:pt idx="17">
                  <c:v>1042.8</c:v>
                </c:pt>
                <c:pt idx="18">
                  <c:v>1050.3999999999999</c:v>
                </c:pt>
                <c:pt idx="19">
                  <c:v>1059.0999999999999</c:v>
                </c:pt>
                <c:pt idx="20">
                  <c:v>1074.5</c:v>
                </c:pt>
                <c:pt idx="21">
                  <c:v>1074.5</c:v>
                </c:pt>
                <c:pt idx="22">
                  <c:v>1074.5</c:v>
                </c:pt>
                <c:pt idx="23">
                  <c:v>1087.0999999999999</c:v>
                </c:pt>
                <c:pt idx="24">
                  <c:v>1091</c:v>
                </c:pt>
                <c:pt idx="25">
                  <c:v>1094.5999999999999</c:v>
                </c:pt>
                <c:pt idx="26">
                  <c:v>1109.6999999999998</c:v>
                </c:pt>
                <c:pt idx="27">
                  <c:v>1114.3999999999999</c:v>
                </c:pt>
                <c:pt idx="28">
                  <c:v>1119.3999999999999</c:v>
                </c:pt>
                <c:pt idx="29">
                  <c:v>1126.5999999999999</c:v>
                </c:pt>
                <c:pt idx="30">
                  <c:v>1130.6999999999998</c:v>
                </c:pt>
                <c:pt idx="31">
                  <c:v>1134.5999999999999</c:v>
                </c:pt>
                <c:pt idx="32">
                  <c:v>1138.0999999999999</c:v>
                </c:pt>
                <c:pt idx="33">
                  <c:v>1145.5</c:v>
                </c:pt>
                <c:pt idx="34">
                  <c:v>1145.5</c:v>
                </c:pt>
                <c:pt idx="35">
                  <c:v>1154.8</c:v>
                </c:pt>
                <c:pt idx="36">
                  <c:v>1159.2</c:v>
                </c:pt>
                <c:pt idx="37">
                  <c:v>1159.2</c:v>
                </c:pt>
                <c:pt idx="38">
                  <c:v>1171.6000000000001</c:v>
                </c:pt>
                <c:pt idx="39">
                  <c:v>1171.6000000000001</c:v>
                </c:pt>
                <c:pt idx="40">
                  <c:v>1177.1000000000001</c:v>
                </c:pt>
                <c:pt idx="41">
                  <c:v>1177.1000000000001</c:v>
                </c:pt>
                <c:pt idx="42">
                  <c:v>1191.2</c:v>
                </c:pt>
                <c:pt idx="43">
                  <c:v>1191.2</c:v>
                </c:pt>
                <c:pt idx="44">
                  <c:v>1191.2</c:v>
                </c:pt>
                <c:pt idx="45">
                  <c:v>1191.2</c:v>
                </c:pt>
                <c:pt idx="46">
                  <c:v>1191.2</c:v>
                </c:pt>
                <c:pt idx="47">
                  <c:v>1191.2</c:v>
                </c:pt>
                <c:pt idx="48">
                  <c:v>1191.2</c:v>
                </c:pt>
                <c:pt idx="49">
                  <c:v>1191.2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47-48B6-A23B-67CE6E46D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31808"/>
        <c:axId val="195437696"/>
      </c:lineChart>
      <c:dateAx>
        <c:axId val="195431808"/>
        <c:scaling>
          <c:orientation val="minMax"/>
          <c:max val="44351"/>
        </c:scaling>
        <c:delete val="0"/>
        <c:axPos val="b"/>
        <c:numFmt formatCode="ddd\ dd\ mmm\ yyyy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437696"/>
        <c:crosses val="autoZero"/>
        <c:auto val="0"/>
        <c:lblOffset val="100"/>
        <c:baseTimeUnit val="days"/>
        <c:majorUnit val="7"/>
        <c:majorTimeUnit val="days"/>
        <c:minorUnit val="7"/>
        <c:minorTimeUnit val="days"/>
      </c:dateAx>
      <c:valAx>
        <c:axId val="195437696"/>
        <c:scaling>
          <c:orientation val="minMax"/>
          <c:max val="2500"/>
          <c:min val="-500"/>
        </c:scaling>
        <c:delete val="0"/>
        <c:axPos val="l"/>
        <c:majorGridlines/>
        <c:numFmt formatCode="\+&quot;£&quot;\ #,##0_ ;\-&quot;£&quot;\ #,##0_;" sourceLinked="0"/>
        <c:majorTickMark val="out"/>
        <c:minorTickMark val="none"/>
        <c:tickLblPos val="nextTo"/>
        <c:crossAx val="195431808"/>
        <c:crosses val="autoZero"/>
        <c:crossBetween val="between"/>
        <c:majorUnit val="500"/>
        <c:minorUnit val="100"/>
      </c:valAx>
      <c:spPr>
        <a:solidFill>
          <a:schemeClr val="accent6">
            <a:lumMod val="60000"/>
            <a:lumOff val="40000"/>
          </a:schemeClr>
        </a:solidFill>
      </c:spPr>
    </c:plotArea>
    <c:legend>
      <c:legendPos val="tr"/>
      <c:legendEntry>
        <c:idx val="0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200" baseline="0"/>
            </a:pPr>
            <a:endParaRPr lang="en-US"/>
          </a:p>
        </c:txPr>
      </c:legendEntry>
      <c:layout>
        <c:manualLayout>
          <c:xMode val="edge"/>
          <c:yMode val="edge"/>
          <c:x val="5.0128327647099853E-2"/>
          <c:y val="1.8938442971308426E-2"/>
          <c:w val="8.7050296203710853E-2"/>
          <c:h val="0.1317772037388607"/>
        </c:manualLayout>
      </c:layout>
      <c:overlay val="1"/>
      <c:spPr>
        <a:ln w="0">
          <a:noFill/>
        </a:ln>
      </c:spPr>
      <c:txPr>
        <a:bodyPr/>
        <a:lstStyle/>
        <a:p>
          <a:pPr>
            <a:defRPr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Distribution!$B$1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Distribution!$A$740:$A$1476</c:f>
              <c:numCache>
                <c:formatCode>General</c:formatCode>
                <c:ptCount val="12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351</c:v>
                </c:pt>
                <c:pt idx="37">
                  <c:v>352</c:v>
                </c:pt>
                <c:pt idx="38">
                  <c:v>353</c:v>
                </c:pt>
                <c:pt idx="39">
                  <c:v>354</c:v>
                </c:pt>
                <c:pt idx="40">
                  <c:v>355</c:v>
                </c:pt>
                <c:pt idx="41">
                  <c:v>356</c:v>
                </c:pt>
                <c:pt idx="42">
                  <c:v>357</c:v>
                </c:pt>
                <c:pt idx="43">
                  <c:v>358</c:v>
                </c:pt>
                <c:pt idx="44">
                  <c:v>359</c:v>
                </c:pt>
                <c:pt idx="45">
                  <c:v>360</c:v>
                </c:pt>
                <c:pt idx="46">
                  <c:v>361</c:v>
                </c:pt>
                <c:pt idx="47">
                  <c:v>362</c:v>
                </c:pt>
                <c:pt idx="48">
                  <c:v>363</c:v>
                </c:pt>
                <c:pt idx="49">
                  <c:v>364</c:v>
                </c:pt>
                <c:pt idx="50">
                  <c:v>365</c:v>
                </c:pt>
                <c:pt idx="51">
                  <c:v>366</c:v>
                </c:pt>
                <c:pt idx="52">
                  <c:v>367</c:v>
                </c:pt>
                <c:pt idx="53">
                  <c:v>368</c:v>
                </c:pt>
                <c:pt idx="54">
                  <c:v>369</c:v>
                </c:pt>
                <c:pt idx="55">
                  <c:v>370</c:v>
                </c:pt>
                <c:pt idx="56">
                  <c:v>371</c:v>
                </c:pt>
                <c:pt idx="57">
                  <c:v>372</c:v>
                </c:pt>
                <c:pt idx="58">
                  <c:v>373</c:v>
                </c:pt>
                <c:pt idx="59">
                  <c:v>374</c:v>
                </c:pt>
                <c:pt idx="60">
                  <c:v>375</c:v>
                </c:pt>
                <c:pt idx="61">
                  <c:v>376</c:v>
                </c:pt>
                <c:pt idx="62">
                  <c:v>377</c:v>
                </c:pt>
                <c:pt idx="63">
                  <c:v>378</c:v>
                </c:pt>
                <c:pt idx="64">
                  <c:v>379</c:v>
                </c:pt>
                <c:pt idx="65">
                  <c:v>380</c:v>
                </c:pt>
                <c:pt idx="66">
                  <c:v>381</c:v>
                </c:pt>
                <c:pt idx="67">
                  <c:v>382</c:v>
                </c:pt>
                <c:pt idx="68">
                  <c:v>383</c:v>
                </c:pt>
                <c:pt idx="69">
                  <c:v>384</c:v>
                </c:pt>
                <c:pt idx="70">
                  <c:v>385</c:v>
                </c:pt>
                <c:pt idx="71">
                  <c:v>386</c:v>
                </c:pt>
                <c:pt idx="72">
                  <c:v>387</c:v>
                </c:pt>
                <c:pt idx="73">
                  <c:v>388</c:v>
                </c:pt>
                <c:pt idx="74">
                  <c:v>389</c:v>
                </c:pt>
                <c:pt idx="75">
                  <c:v>390</c:v>
                </c:pt>
                <c:pt idx="76">
                  <c:v>391</c:v>
                </c:pt>
                <c:pt idx="77">
                  <c:v>392</c:v>
                </c:pt>
                <c:pt idx="78">
                  <c:v>393</c:v>
                </c:pt>
                <c:pt idx="79">
                  <c:v>394</c:v>
                </c:pt>
                <c:pt idx="80">
                  <c:v>395</c:v>
                </c:pt>
                <c:pt idx="81">
                  <c:v>396</c:v>
                </c:pt>
                <c:pt idx="82">
                  <c:v>397</c:v>
                </c:pt>
                <c:pt idx="83">
                  <c:v>398</c:v>
                </c:pt>
                <c:pt idx="84">
                  <c:v>399</c:v>
                </c:pt>
                <c:pt idx="85">
                  <c:v>400</c:v>
                </c:pt>
                <c:pt idx="86">
                  <c:v>401</c:v>
                </c:pt>
                <c:pt idx="87">
                  <c:v>402</c:v>
                </c:pt>
                <c:pt idx="88">
                  <c:v>403</c:v>
                </c:pt>
                <c:pt idx="89">
                  <c:v>404</c:v>
                </c:pt>
                <c:pt idx="90">
                  <c:v>405</c:v>
                </c:pt>
                <c:pt idx="91">
                  <c:v>406</c:v>
                </c:pt>
                <c:pt idx="92">
                  <c:v>407</c:v>
                </c:pt>
                <c:pt idx="93">
                  <c:v>408</c:v>
                </c:pt>
                <c:pt idx="94">
                  <c:v>409</c:v>
                </c:pt>
                <c:pt idx="95">
                  <c:v>410</c:v>
                </c:pt>
                <c:pt idx="96">
                  <c:v>411</c:v>
                </c:pt>
                <c:pt idx="97">
                  <c:v>412</c:v>
                </c:pt>
                <c:pt idx="98">
                  <c:v>413</c:v>
                </c:pt>
                <c:pt idx="99">
                  <c:v>414</c:v>
                </c:pt>
                <c:pt idx="100">
                  <c:v>415</c:v>
                </c:pt>
                <c:pt idx="101">
                  <c:v>416</c:v>
                </c:pt>
                <c:pt idx="102">
                  <c:v>417</c:v>
                </c:pt>
                <c:pt idx="103">
                  <c:v>418</c:v>
                </c:pt>
                <c:pt idx="104">
                  <c:v>419</c:v>
                </c:pt>
                <c:pt idx="105">
                  <c:v>420</c:v>
                </c:pt>
                <c:pt idx="106">
                  <c:v>421</c:v>
                </c:pt>
                <c:pt idx="107">
                  <c:v>422</c:v>
                </c:pt>
                <c:pt idx="108">
                  <c:v>423</c:v>
                </c:pt>
                <c:pt idx="109">
                  <c:v>424</c:v>
                </c:pt>
                <c:pt idx="110">
                  <c:v>425</c:v>
                </c:pt>
                <c:pt idx="111">
                  <c:v>426</c:v>
                </c:pt>
                <c:pt idx="112">
                  <c:v>427</c:v>
                </c:pt>
                <c:pt idx="113">
                  <c:v>428</c:v>
                </c:pt>
                <c:pt idx="114">
                  <c:v>429</c:v>
                </c:pt>
                <c:pt idx="115">
                  <c:v>430</c:v>
                </c:pt>
                <c:pt idx="116">
                  <c:v>431</c:v>
                </c:pt>
                <c:pt idx="117">
                  <c:v>432</c:v>
                </c:pt>
                <c:pt idx="118">
                  <c:v>433</c:v>
                </c:pt>
                <c:pt idx="119">
                  <c:v>434</c:v>
                </c:pt>
                <c:pt idx="120">
                  <c:v>435</c:v>
                </c:pt>
                <c:pt idx="121">
                  <c:v>436</c:v>
                </c:pt>
                <c:pt idx="122">
                  <c:v>437</c:v>
                </c:pt>
                <c:pt idx="123">
                  <c:v>438</c:v>
                </c:pt>
                <c:pt idx="124">
                  <c:v>439</c:v>
                </c:pt>
                <c:pt idx="125">
                  <c:v>440</c:v>
                </c:pt>
                <c:pt idx="126">
                  <c:v>450</c:v>
                </c:pt>
              </c:numCache>
            </c:numRef>
          </c:xVal>
          <c:yVal>
            <c:numRef>
              <c:f>Distribution!$B$740:$B$1476</c:f>
              <c:numCache>
                <c:formatCode>0.00000</c:formatCode>
                <c:ptCount val="127"/>
                <c:pt idx="0">
                  <c:v>0.5</c:v>
                </c:pt>
                <c:pt idx="1">
                  <c:v>0.50870609522904009</c:v>
                </c:pt>
                <c:pt idx="2">
                  <c:v>0.51755526128911911</c:v>
                </c:pt>
                <c:pt idx="3">
                  <c:v>0.52653850461887142</c:v>
                </c:pt>
                <c:pt idx="4">
                  <c:v>0.53564683165693106</c:v>
                </c:pt>
                <c:pt idx="5">
                  <c:v>0.54487124884193239</c:v>
                </c:pt>
                <c:pt idx="6">
                  <c:v>0.55420276261250967</c:v>
                </c:pt>
                <c:pt idx="7">
                  <c:v>0.56363237940729727</c:v>
                </c:pt>
                <c:pt idx="8">
                  <c:v>0.57315110566492922</c:v>
                </c:pt>
                <c:pt idx="9">
                  <c:v>0.58274994782403999</c:v>
                </c:pt>
                <c:pt idx="10">
                  <c:v>0.59241991232326374</c:v>
                </c:pt>
                <c:pt idx="11">
                  <c:v>0.60215200560123472</c:v>
                </c:pt>
                <c:pt idx="12">
                  <c:v>0.61193723409658718</c:v>
                </c:pt>
                <c:pt idx="13">
                  <c:v>0.62176660424795538</c:v>
                </c:pt>
                <c:pt idx="14">
                  <c:v>0.63163112249397368</c:v>
                </c:pt>
                <c:pt idx="15">
                  <c:v>0.64152179527327624</c:v>
                </c:pt>
                <c:pt idx="16">
                  <c:v>0.65142962902449741</c:v>
                </c:pt>
                <c:pt idx="17">
                  <c:v>0.66134563018627124</c:v>
                </c:pt>
                <c:pt idx="18">
                  <c:v>0.67126080519723219</c:v>
                </c:pt>
                <c:pt idx="19">
                  <c:v>0.68116616049601453</c:v>
                </c:pt>
                <c:pt idx="20">
                  <c:v>0.69105270252125239</c:v>
                </c:pt>
                <c:pt idx="21">
                  <c:v>0.70091143771158004</c:v>
                </c:pt>
                <c:pt idx="22">
                  <c:v>0.71073337250563184</c:v>
                </c:pt>
                <c:pt idx="23">
                  <c:v>0.72050951334204194</c:v>
                </c:pt>
                <c:pt idx="24">
                  <c:v>0.7302308666594447</c:v>
                </c:pt>
                <c:pt idx="25">
                  <c:v>0.73988843889647427</c:v>
                </c:pt>
                <c:pt idx="26">
                  <c:v>0.749473236491765</c:v>
                </c:pt>
                <c:pt idx="27">
                  <c:v>0.75897626588395117</c:v>
                </c:pt>
                <c:pt idx="28">
                  <c:v>0.76838853351166692</c:v>
                </c:pt>
                <c:pt idx="29">
                  <c:v>0.7777010458135466</c:v>
                </c:pt>
                <c:pt idx="30">
                  <c:v>0.78690480922822448</c:v>
                </c:pt>
                <c:pt idx="31">
                  <c:v>0.79599083019433459</c:v>
                </c:pt>
                <c:pt idx="32">
                  <c:v>0.80495011515051162</c:v>
                </c:pt>
                <c:pt idx="33">
                  <c:v>0.8137736705353894</c:v>
                </c:pt>
                <c:pt idx="34">
                  <c:v>0.82245250278760251</c:v>
                </c:pt>
                <c:pt idx="35">
                  <c:v>0.83097761834578499</c:v>
                </c:pt>
                <c:pt idx="36">
                  <c:v>0.83182132923131902</c:v>
                </c:pt>
                <c:pt idx="37">
                  <c:v>0.83266340402073757</c:v>
                </c:pt>
                <c:pt idx="38">
                  <c:v>0.83350383372047965</c:v>
                </c:pt>
                <c:pt idx="39">
                  <c:v>0.83434260933698345</c:v>
                </c:pt>
                <c:pt idx="40">
                  <c:v>0.83517972187668799</c:v>
                </c:pt>
                <c:pt idx="41">
                  <c:v>0.83601516234603168</c:v>
                </c:pt>
                <c:pt idx="42">
                  <c:v>0.8368489217514532</c:v>
                </c:pt>
                <c:pt idx="43">
                  <c:v>0.8376809910993912</c:v>
                </c:pt>
                <c:pt idx="44">
                  <c:v>0.83851136139628435</c:v>
                </c:pt>
                <c:pt idx="45">
                  <c:v>0.83934002364857119</c:v>
                </c:pt>
                <c:pt idx="46">
                  <c:v>0.84016696886269049</c:v>
                </c:pt>
                <c:pt idx="47">
                  <c:v>0.84099218804508069</c:v>
                </c:pt>
                <c:pt idx="48">
                  <c:v>0.84181567220218056</c:v>
                </c:pt>
                <c:pt idx="49">
                  <c:v>0.84263741234042877</c:v>
                </c:pt>
                <c:pt idx="50">
                  <c:v>0.84345739946626397</c:v>
                </c:pt>
                <c:pt idx="51">
                  <c:v>0.8442756245861246</c:v>
                </c:pt>
                <c:pt idx="52">
                  <c:v>0.84509207870644942</c:v>
                </c:pt>
                <c:pt idx="53">
                  <c:v>0.845906752833677</c:v>
                </c:pt>
                <c:pt idx="54">
                  <c:v>0.8467196379742461</c:v>
                </c:pt>
                <c:pt idx="55">
                  <c:v>0.84753072513459538</c:v>
                </c:pt>
                <c:pt idx="56">
                  <c:v>0.84834000532116327</c:v>
                </c:pt>
                <c:pt idx="57">
                  <c:v>0.84914746954038856</c:v>
                </c:pt>
                <c:pt idx="58">
                  <c:v>0.84995310879870989</c:v>
                </c:pt>
                <c:pt idx="59">
                  <c:v>0.85075691410256571</c:v>
                </c:pt>
                <c:pt idx="60">
                  <c:v>0.8515588764583949</c:v>
                </c:pt>
                <c:pt idx="61">
                  <c:v>0.852358986872636</c:v>
                </c:pt>
                <c:pt idx="62">
                  <c:v>0.85315723635172747</c:v>
                </c:pt>
                <c:pt idx="63">
                  <c:v>0.85395361590210828</c:v>
                </c:pt>
                <c:pt idx="64">
                  <c:v>0.85474811653021687</c:v>
                </c:pt>
                <c:pt idx="65">
                  <c:v>0.8555407292424918</c:v>
                </c:pt>
                <c:pt idx="66">
                  <c:v>0.85633144504537184</c:v>
                </c:pt>
                <c:pt idx="67">
                  <c:v>0.85712025494529553</c:v>
                </c:pt>
                <c:pt idx="68">
                  <c:v>0.85790714994870165</c:v>
                </c:pt>
                <c:pt idx="69">
                  <c:v>0.85869212106202863</c:v>
                </c:pt>
                <c:pt idx="70">
                  <c:v>0.85947515929171525</c:v>
                </c:pt>
                <c:pt idx="71">
                  <c:v>0.86025625564420016</c:v>
                </c:pt>
                <c:pt idx="72">
                  <c:v>0.86103540112592181</c:v>
                </c:pt>
                <c:pt idx="73">
                  <c:v>0.86181258674331906</c:v>
                </c:pt>
                <c:pt idx="74">
                  <c:v>0.86258780350283049</c:v>
                </c:pt>
                <c:pt idx="75">
                  <c:v>0.86336104241089462</c:v>
                </c:pt>
                <c:pt idx="76">
                  <c:v>0.86413229447395024</c:v>
                </c:pt>
                <c:pt idx="77">
                  <c:v>0.86490155069843588</c:v>
                </c:pt>
                <c:pt idx="78">
                  <c:v>0.86566880209079011</c:v>
                </c:pt>
                <c:pt idx="79">
                  <c:v>0.86643403965745169</c:v>
                </c:pt>
                <c:pt idx="80">
                  <c:v>0.86719725440485917</c:v>
                </c:pt>
                <c:pt idx="81">
                  <c:v>0.86795843733945133</c:v>
                </c:pt>
                <c:pt idx="82">
                  <c:v>0.8687175794676667</c:v>
                </c:pt>
                <c:pt idx="83">
                  <c:v>0.86947467179594384</c:v>
                </c:pt>
                <c:pt idx="84">
                  <c:v>0.87022970533072153</c:v>
                </c:pt>
                <c:pt idx="85">
                  <c:v>0.8709826710784383</c:v>
                </c:pt>
                <c:pt idx="86">
                  <c:v>0.87173356004553282</c:v>
                </c:pt>
                <c:pt idx="87">
                  <c:v>0.87248236323844375</c:v>
                </c:pt>
                <c:pt idx="88">
                  <c:v>0.87322907166360964</c:v>
                </c:pt>
                <c:pt idx="89">
                  <c:v>0.87397367632746925</c:v>
                </c:pt>
                <c:pt idx="90">
                  <c:v>0.87471616823646114</c:v>
                </c:pt>
                <c:pt idx="91">
                  <c:v>0.87545653839702386</c:v>
                </c:pt>
                <c:pt idx="92">
                  <c:v>0.87619477781559629</c:v>
                </c:pt>
                <c:pt idx="93">
                  <c:v>0.87693087749861687</c:v>
                </c:pt>
                <c:pt idx="94">
                  <c:v>0.87766482845252414</c:v>
                </c:pt>
                <c:pt idx="95">
                  <c:v>0.87839662168375687</c:v>
                </c:pt>
                <c:pt idx="96">
                  <c:v>0.87912624819875385</c:v>
                </c:pt>
                <c:pt idx="97">
                  <c:v>0.87985369900395349</c:v>
                </c:pt>
                <c:pt idx="98">
                  <c:v>0.88057896510579448</c:v>
                </c:pt>
                <c:pt idx="99">
                  <c:v>0.88130203751071545</c:v>
                </c:pt>
                <c:pt idx="100">
                  <c:v>0.88202290722515508</c:v>
                </c:pt>
                <c:pt idx="101">
                  <c:v>0.88274156525555203</c:v>
                </c:pt>
                <c:pt idx="102">
                  <c:v>0.88345800260834473</c:v>
                </c:pt>
                <c:pt idx="103">
                  <c:v>0.88417221028997206</c:v>
                </c:pt>
                <c:pt idx="104">
                  <c:v>0.88488417930687258</c:v>
                </c:pt>
                <c:pt idx="105">
                  <c:v>0.88559390066548482</c:v>
                </c:pt>
                <c:pt idx="106">
                  <c:v>0.88630136537224757</c:v>
                </c:pt>
                <c:pt idx="107">
                  <c:v>0.88700656443359938</c:v>
                </c:pt>
                <c:pt idx="108">
                  <c:v>0.88770948885597889</c:v>
                </c:pt>
                <c:pt idx="109">
                  <c:v>0.88841012964582466</c:v>
                </c:pt>
                <c:pt idx="110">
                  <c:v>0.88910847780957547</c:v>
                </c:pt>
                <c:pt idx="111">
                  <c:v>0.88980452435366986</c:v>
                </c:pt>
                <c:pt idx="112">
                  <c:v>0.89049826028454648</c:v>
                </c:pt>
                <c:pt idx="113">
                  <c:v>0.89118967660864401</c:v>
                </c:pt>
                <c:pt idx="114">
                  <c:v>0.8918787643324011</c:v>
                </c:pt>
                <c:pt idx="115">
                  <c:v>0.89256551446225629</c:v>
                </c:pt>
                <c:pt idx="116">
                  <c:v>0.89324991800464826</c:v>
                </c:pt>
                <c:pt idx="117">
                  <c:v>0.89393196596601565</c:v>
                </c:pt>
                <c:pt idx="118">
                  <c:v>0.89461164935279702</c:v>
                </c:pt>
                <c:pt idx="119">
                  <c:v>0.89528895917143103</c:v>
                </c:pt>
                <c:pt idx="120">
                  <c:v>0.89596388642835656</c:v>
                </c:pt>
                <c:pt idx="121">
                  <c:v>0.89663642213001182</c:v>
                </c:pt>
                <c:pt idx="122">
                  <c:v>0.89730655728283581</c:v>
                </c:pt>
                <c:pt idx="123">
                  <c:v>0.89797428289326697</c:v>
                </c:pt>
                <c:pt idx="124">
                  <c:v>0.89863958996774396</c:v>
                </c:pt>
                <c:pt idx="125">
                  <c:v>0.89930246951270543</c:v>
                </c:pt>
                <c:pt idx="126">
                  <c:v>0.9057957722554667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62-4D4E-BD70-BC018908BC91}"/>
            </c:ext>
          </c:extLst>
        </c:ser>
        <c:ser>
          <c:idx val="1"/>
          <c:order val="1"/>
          <c:tx>
            <c:v>Actual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linear"/>
            <c:intercept val="0.5"/>
            <c:dispRSqr val="0"/>
            <c:dispEq val="0"/>
          </c:trendline>
          <c:xVal>
            <c:numRef>
              <c:f>Distribution!$F$1479:$F$1487</c:f>
              <c:numCache>
                <c:formatCode>General</c:formatCode>
                <c:ptCount val="9"/>
                <c:pt idx="0">
                  <c:v>0</c:v>
                </c:pt>
                <c:pt idx="1">
                  <c:v>25</c:v>
                </c:pt>
                <c:pt idx="2">
                  <c:v>75</c:v>
                </c:pt>
                <c:pt idx="3">
                  <c:v>125</c:v>
                </c:pt>
                <c:pt idx="4">
                  <c:v>175</c:v>
                </c:pt>
                <c:pt idx="5">
                  <c:v>225</c:v>
                </c:pt>
                <c:pt idx="6">
                  <c:v>275</c:v>
                </c:pt>
                <c:pt idx="7">
                  <c:v>325</c:v>
                </c:pt>
                <c:pt idx="8">
                  <c:v>450</c:v>
                </c:pt>
              </c:numCache>
            </c:numRef>
          </c:xVal>
          <c:yVal>
            <c:numRef>
              <c:f>Distribution!$E$1479:$E$1487</c:f>
              <c:numCache>
                <c:formatCode>0.00000</c:formatCode>
                <c:ptCount val="9"/>
                <c:pt idx="0">
                  <c:v>0.5</c:v>
                </c:pt>
                <c:pt idx="1">
                  <c:v>0.41904761904761906</c:v>
                </c:pt>
                <c:pt idx="2">
                  <c:v>0.60204081632653061</c:v>
                </c:pt>
                <c:pt idx="3">
                  <c:v>0.71186440677966101</c:v>
                </c:pt>
                <c:pt idx="4">
                  <c:v>0.68965517241379315</c:v>
                </c:pt>
                <c:pt idx="5">
                  <c:v>0.77272727272727271</c:v>
                </c:pt>
                <c:pt idx="6">
                  <c:v>0.625</c:v>
                </c:pt>
                <c:pt idx="7">
                  <c:v>0.625</c:v>
                </c:pt>
                <c:pt idx="8">
                  <c:v>0.625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62-4D4E-BD70-BC018908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071616"/>
        <c:axId val="239073536"/>
      </c:scatterChart>
      <c:valAx>
        <c:axId val="2390716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 a t i n g </a:t>
                </a:r>
                <a:r>
                  <a:rPr lang="en-GB" baseline="0"/>
                  <a:t>  D i f f e r e n c e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9073536"/>
        <c:crosses val="autoZero"/>
        <c:crossBetween val="midCat"/>
      </c:valAx>
      <c:valAx>
        <c:axId val="239073536"/>
        <c:scaling>
          <c:orientation val="minMax"/>
          <c:max val="1"/>
          <c:min val="0.5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GB"/>
                  <a:t>Success Rate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39071616"/>
        <c:crosses val="autoZero"/>
        <c:crossBetween val="midCat"/>
        <c:majorUnit val="0.1"/>
        <c:minorUnit val="0.05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1</xdr:row>
      <xdr:rowOff>19049</xdr:rowOff>
    </xdr:from>
    <xdr:to>
      <xdr:col>25</xdr:col>
      <xdr:colOff>333375</xdr:colOff>
      <xdr:row>39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0.83529</cdr:x>
      <cdr:y>0.0249</cdr:y>
    </cdr:from>
    <cdr:to>
      <cdr:x>0.9851</cdr:x>
      <cdr:y>0.11741</cdr:y>
    </cdr:to>
    <cdr:pic>
      <cdr:nvPicPr>
        <cdr:cNvPr id="2" name="Picture 1" descr="OddsBanner.JPG">
          <a:extLst xmlns:a="http://schemas.openxmlformats.org/drawingml/2006/main">
            <a:ext uri="{FF2B5EF4-FFF2-40B4-BE49-F238E27FC236}">
              <a16:creationId xmlns:a16="http://schemas.microsoft.com/office/drawing/2014/main" id="{0635A7E7-249F-4F7B-A9FE-C89DCE285D9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802357" y="180014"/>
          <a:ext cx="2296057" cy="66877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228599</xdr:colOff>
      <xdr:row>1</xdr:row>
      <xdr:rowOff>180975</xdr:rowOff>
    </xdr:from>
    <xdr:to>
      <xdr:col>21</xdr:col>
      <xdr:colOff>381000</xdr:colOff>
      <xdr:row>1029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6"/>
  <sheetViews>
    <sheetView showGridLines="0" showRowColHeaders="0" tabSelected="1" zoomScale="59" zoomScaleNormal="59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" sqref="D1"/>
    </sheetView>
  </sheetViews>
  <sheetFormatPr defaultRowHeight="15" x14ac:dyDescent="0.25"/>
  <cols>
    <col min="1" max="1" width="125.7109375" style="9" customWidth="1"/>
    <col min="2" max="2" width="25.7109375" style="164" customWidth="1"/>
    <col min="3" max="3" width="20.7109375" style="9" customWidth="1"/>
    <col min="4" max="4" width="75.7109375" style="9" customWidth="1"/>
    <col min="5" max="16384" width="9.140625" style="9"/>
  </cols>
  <sheetData>
    <row r="1" spans="1:4" ht="38.450000000000003" customHeight="1" x14ac:dyDescent="0.25">
      <c r="A1" s="188" t="s">
        <v>152</v>
      </c>
      <c r="B1" s="189"/>
      <c r="C1" s="242"/>
      <c r="D1" s="151" t="s">
        <v>590</v>
      </c>
    </row>
    <row r="2" spans="1:4" ht="38.450000000000003" customHeight="1" x14ac:dyDescent="0.25">
      <c r="A2" s="190" t="s">
        <v>142</v>
      </c>
      <c r="B2" s="189" t="s">
        <v>155</v>
      </c>
      <c r="C2" s="195">
        <f>Margin</f>
        <v>0.32481171548117155</v>
      </c>
      <c r="D2" s="196">
        <f>Profit</f>
        <v>621.04</v>
      </c>
    </row>
    <row r="3" spans="1:4" ht="38.450000000000003" customHeight="1" x14ac:dyDescent="0.25">
      <c r="A3" s="190" t="s">
        <v>576</v>
      </c>
      <c r="B3" s="189" t="s">
        <v>528</v>
      </c>
      <c r="C3" s="195">
        <f>IFERROR(Predictions!V1/Predictions!U1,0)</f>
        <v>-0.33238883287556925</v>
      </c>
      <c r="D3" s="196">
        <f>Predictions!V1</f>
        <v>-191.20999999999998</v>
      </c>
    </row>
    <row r="4" spans="1:4" ht="38.450000000000003" customHeight="1" x14ac:dyDescent="0.25">
      <c r="A4" s="190" t="s">
        <v>566</v>
      </c>
      <c r="B4" s="189" t="s">
        <v>565</v>
      </c>
      <c r="C4" s="195">
        <f>Pools!L1</f>
        <v>-0.11181841831425601</v>
      </c>
      <c r="D4" s="196">
        <f>PoolsPL</f>
        <v>-429.8300000000001</v>
      </c>
    </row>
    <row r="5" spans="1:4" ht="38.450000000000003" customHeight="1" x14ac:dyDescent="0.25">
      <c r="A5" s="190" t="s">
        <v>151</v>
      </c>
      <c r="B5" s="189" t="s">
        <v>156</v>
      </c>
      <c r="C5" s="244">
        <f>IF(D5&lt;2,2,IF(D5&gt;24,24,D5))</f>
        <v>18</v>
      </c>
      <c r="D5" s="152">
        <v>18</v>
      </c>
    </row>
    <row r="6" spans="1:4" ht="38.450000000000003" hidden="1" customHeight="1" x14ac:dyDescent="0.25">
      <c r="A6" s="190" t="s">
        <v>153</v>
      </c>
      <c r="B6" s="189" t="s">
        <v>157</v>
      </c>
      <c r="C6" s="244">
        <f>IF(Number=12,38,(Number-1)*2)</f>
        <v>34</v>
      </c>
      <c r="D6" s="249"/>
    </row>
    <row r="7" spans="1:4" ht="38.450000000000003" customHeight="1" x14ac:dyDescent="0.25">
      <c r="A7" s="190" t="s">
        <v>141</v>
      </c>
      <c r="B7" s="189" t="s">
        <v>118</v>
      </c>
      <c r="C7" s="198">
        <f>IF(D7&lt;1,1,ROUND(D7,0))</f>
        <v>100</v>
      </c>
      <c r="D7" s="153">
        <v>100</v>
      </c>
    </row>
    <row r="8" spans="1:4" ht="38.450000000000003" customHeight="1" x14ac:dyDescent="0.25">
      <c r="A8" s="190" t="s">
        <v>168</v>
      </c>
      <c r="B8" s="189" t="s">
        <v>165</v>
      </c>
      <c r="C8" s="197">
        <f>IF(D8&lt;1,1,IF(D8&gt;100,100,D8))</f>
        <v>10</v>
      </c>
      <c r="D8" s="152">
        <v>10</v>
      </c>
    </row>
    <row r="9" spans="1:4" ht="38.450000000000003" customHeight="1" x14ac:dyDescent="0.25">
      <c r="A9" s="190" t="s">
        <v>169</v>
      </c>
      <c r="B9" s="189" t="s">
        <v>158</v>
      </c>
      <c r="C9" s="197">
        <f>IF(D9&lt;0,0,IF(D9&gt;RFactor,RFactor,D9))</f>
        <v>4</v>
      </c>
      <c r="D9" s="152">
        <v>4</v>
      </c>
    </row>
    <row r="10" spans="1:4" ht="38.450000000000003" customHeight="1" x14ac:dyDescent="0.25">
      <c r="A10" s="190" t="s">
        <v>127</v>
      </c>
      <c r="B10" s="189" t="s">
        <v>164</v>
      </c>
      <c r="C10" s="197" t="str">
        <f>IF(LEFT(D10,1)="B","Book","Normal")</f>
        <v>Normal</v>
      </c>
      <c r="D10" s="152" t="s">
        <v>128</v>
      </c>
    </row>
    <row r="11" spans="1:4" ht="38.450000000000003" customHeight="1" x14ac:dyDescent="0.25">
      <c r="A11" s="190" t="s">
        <v>577</v>
      </c>
      <c r="B11" s="191">
        <f>Results!BJ556</f>
        <v>0.23529411764705882</v>
      </c>
      <c r="C11" s="199">
        <f>IF(D11&lt;0.1,0.1,IF(D11&gt;0.8,0.8,D11))</f>
        <v>0.29599999999999999</v>
      </c>
      <c r="D11" s="154">
        <v>0.29599999999999999</v>
      </c>
    </row>
    <row r="12" spans="1:4" ht="38.450000000000003" customHeight="1" x14ac:dyDescent="0.25">
      <c r="A12" s="190" t="s">
        <v>575</v>
      </c>
      <c r="B12" s="189" t="s">
        <v>163</v>
      </c>
      <c r="C12" s="238">
        <f>IF(D12&lt;0.1,0.1,IF(D12&gt;0.9,0.9,D12))</f>
        <v>0.35</v>
      </c>
      <c r="D12" s="239">
        <v>0.35</v>
      </c>
    </row>
    <row r="13" spans="1:4" ht="38.450000000000003" customHeight="1" x14ac:dyDescent="0.25">
      <c r="A13" s="190" t="s">
        <v>578</v>
      </c>
      <c r="B13" s="189" t="s">
        <v>523</v>
      </c>
      <c r="C13" s="197">
        <f>IF(D13&lt;0,-1,IF(D13&gt;200,200,D13))</f>
        <v>-1</v>
      </c>
      <c r="D13" s="152">
        <v>-1</v>
      </c>
    </row>
    <row r="14" spans="1:4" ht="38.450000000000003" customHeight="1" x14ac:dyDescent="0.25">
      <c r="A14" s="190" t="s">
        <v>534</v>
      </c>
      <c r="B14" s="189" t="s">
        <v>533</v>
      </c>
      <c r="C14" s="199">
        <f>IF(D14&lt;0,0,IF(D14&gt;1,1,D14))</f>
        <v>0.75</v>
      </c>
      <c r="D14" s="154">
        <v>0.75</v>
      </c>
    </row>
    <row r="15" spans="1:4" ht="38.450000000000003" customHeight="1" x14ac:dyDescent="0.25">
      <c r="A15" s="190" t="s">
        <v>579</v>
      </c>
      <c r="B15" s="189" t="s">
        <v>31</v>
      </c>
      <c r="C15" s="199">
        <f>IF(D15&lt;0,0,IF(D15&gt;1,1,D15))</f>
        <v>0.1</v>
      </c>
      <c r="D15" s="154">
        <v>0.1</v>
      </c>
    </row>
    <row r="16" spans="1:4" ht="38.450000000000003" customHeight="1" x14ac:dyDescent="0.25">
      <c r="A16" s="190" t="s">
        <v>580</v>
      </c>
      <c r="B16" s="189" t="s">
        <v>159</v>
      </c>
      <c r="C16" s="197">
        <f>IF(D16&lt;0,0,IF(D16&gt;=Rounds-End,Rounds-End,D16))</f>
        <v>0</v>
      </c>
      <c r="D16" s="152">
        <v>0</v>
      </c>
    </row>
    <row r="17" spans="1:4" ht="38.450000000000003" customHeight="1" x14ac:dyDescent="0.25">
      <c r="A17" s="190" t="s">
        <v>581</v>
      </c>
      <c r="B17" s="189" t="s">
        <v>160</v>
      </c>
      <c r="C17" s="197">
        <f>IF(D17&lt;0,0,IF(D17&gt;=Rounds,Rounds,D17))</f>
        <v>0</v>
      </c>
      <c r="D17" s="152">
        <v>0</v>
      </c>
    </row>
    <row r="18" spans="1:4" ht="38.450000000000003" customHeight="1" x14ac:dyDescent="0.25">
      <c r="A18" s="190" t="s">
        <v>543</v>
      </c>
      <c r="B18" s="189" t="s">
        <v>529</v>
      </c>
      <c r="C18" s="245">
        <f>D18</f>
        <v>44187</v>
      </c>
      <c r="D18" s="226">
        <v>44187</v>
      </c>
    </row>
    <row r="19" spans="1:4" ht="38.450000000000003" customHeight="1" x14ac:dyDescent="0.25">
      <c r="A19" s="190" t="s">
        <v>558</v>
      </c>
      <c r="B19" s="189" t="s">
        <v>530</v>
      </c>
      <c r="C19" s="245">
        <f>IF(D19&lt;D18,D18,D19)</f>
        <v>44200</v>
      </c>
      <c r="D19" s="226">
        <v>44200</v>
      </c>
    </row>
    <row r="20" spans="1:4" s="11" customFormat="1" ht="38.450000000000003" customHeight="1" x14ac:dyDescent="0.25">
      <c r="A20" s="190" t="s">
        <v>513</v>
      </c>
      <c r="B20" s="189" t="s">
        <v>161</v>
      </c>
      <c r="C20" s="199">
        <f t="shared" ref="C20:C21" si="0">IF(D20&lt;0,0,IF(D20&gt;1,1,D20))</f>
        <v>0.33333333333333331</v>
      </c>
      <c r="D20" s="154">
        <v>0.33333333333333331</v>
      </c>
    </row>
    <row r="21" spans="1:4" s="11" customFormat="1" ht="38.450000000000003" customHeight="1" x14ac:dyDescent="0.25">
      <c r="A21" s="190" t="s">
        <v>514</v>
      </c>
      <c r="B21" s="189" t="s">
        <v>162</v>
      </c>
      <c r="C21" s="199">
        <f t="shared" si="0"/>
        <v>0.33333333333333331</v>
      </c>
      <c r="D21" s="154">
        <v>0.33333333333333331</v>
      </c>
    </row>
    <row r="22" spans="1:4" s="11" customFormat="1" ht="38.450000000000003" customHeight="1" x14ac:dyDescent="0.25">
      <c r="A22" s="190" t="s">
        <v>582</v>
      </c>
      <c r="B22" s="189" t="s">
        <v>568</v>
      </c>
      <c r="C22" s="199">
        <f>IF(D22&lt;0,0,IF(D22&gt;1,1,D22))</f>
        <v>0.1</v>
      </c>
      <c r="D22" s="154">
        <v>0.1</v>
      </c>
    </row>
    <row r="23" spans="1:4" s="11" customFormat="1" ht="38.450000000000003" customHeight="1" x14ac:dyDescent="0.25">
      <c r="A23" s="190" t="s">
        <v>542</v>
      </c>
      <c r="B23" s="189" t="s">
        <v>525</v>
      </c>
      <c r="C23" s="197">
        <f>IF(D23&lt;0,-1,IF(D23&gt;Rounds-1,Rounds-1,D23))</f>
        <v>-1</v>
      </c>
      <c r="D23" s="152">
        <v>-1</v>
      </c>
    </row>
    <row r="24" spans="1:4" s="11" customFormat="1" ht="38.450000000000003" customHeight="1" x14ac:dyDescent="0.25">
      <c r="A24" s="190" t="s">
        <v>557</v>
      </c>
      <c r="B24" s="189" t="s">
        <v>555</v>
      </c>
      <c r="C24" s="197">
        <f>IF(D24&lt;0,0,IF(D24&gt;30,30,D24))</f>
        <v>25</v>
      </c>
      <c r="D24" s="152">
        <v>25</v>
      </c>
    </row>
    <row r="25" spans="1:4" ht="38.450000000000003" customHeight="1" x14ac:dyDescent="0.25">
      <c r="A25" s="192" t="s">
        <v>584</v>
      </c>
      <c r="B25" s="193" t="s">
        <v>167</v>
      </c>
      <c r="C25" s="390"/>
      <c r="D25" s="421">
        <f>IFERROR(((2*SUM(Results!BU3:BW554)-SUMXMY2(Results!BO3:BQ554,Results!BU3:BW554))/SUM(Results!BU3:BW554)-4/3)*5,"")</f>
        <v>0.18475501403767747</v>
      </c>
    </row>
    <row r="26" spans="1:4" ht="38.450000000000003" customHeight="1" x14ac:dyDescent="0.25">
      <c r="A26" s="192" t="s">
        <v>583</v>
      </c>
      <c r="B26" s="193" t="s">
        <v>166</v>
      </c>
      <c r="C26" s="200" t="s">
        <v>139</v>
      </c>
      <c r="D26" s="422">
        <f>IFERROR(((2*SUM(Results!BX3:BZ554)-SUMXMY2(Results!BR3:BT554,Results!BX3:BZ554))/SUM(Results!BX3:BZ554)-4/3)*5,"")</f>
        <v>0.21707025109530487</v>
      </c>
    </row>
  </sheetData>
  <sheetProtection sheet="1" objects="1" scenarios="1" selectLockedCells="1"/>
  <conditionalFormatting sqref="C25:D25">
    <cfRule type="expression" dxfId="40" priority="12">
      <formula>$D$25&lt;$D$26</formula>
    </cfRule>
  </conditionalFormatting>
  <conditionalFormatting sqref="C2:D4">
    <cfRule type="expression" dxfId="39" priority="2">
      <formula>C2&lt;0</formula>
    </cfRule>
    <cfRule type="expression" dxfId="38" priority="3">
      <formula>C2&gt;0</formula>
    </cfRule>
  </conditionalFormatting>
  <conditionalFormatting sqref="D18:D19">
    <cfRule type="expression" dxfId="37" priority="1">
      <formula>$D$19&lt;$D$18</formula>
    </cfRule>
  </conditionalFormatting>
  <pageMargins left="0.70866141732283472" right="0.70866141732283472" top="0.74803149606299213" bottom="0.74803149606299213" header="0.31496062992125984" footer="0.31496062992125984"/>
  <pageSetup paperSize="9" scale="52" orientation="landscape" r:id="rId1"/>
  <headerFooter>
    <oddHeader>&amp;C&amp;"-,Bold"&amp;16Summary</oddHeader>
    <oddFooter>&amp;L&amp;8Printed &amp;D &amp;T&amp;C&amp;8OddsPredictor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pageSetUpPr fitToPage="1"/>
  </sheetPr>
  <dimension ref="A1:H55"/>
  <sheetViews>
    <sheetView showGridLines="0" showRowColHeaders="0" zoomScale="90" zoomScaleNormal="90" workbookViewId="0">
      <pane ySplit="1" topLeftCell="A2" activePane="bottomLeft" state="frozen"/>
      <selection pane="bottomLeft" activeCell="H1" sqref="H1"/>
    </sheetView>
  </sheetViews>
  <sheetFormatPr defaultColWidth="14.7109375" defaultRowHeight="15" x14ac:dyDescent="0.25"/>
  <cols>
    <col min="1" max="1" width="8.7109375" style="207" customWidth="1"/>
    <col min="2" max="2" width="14.85546875" style="207" bestFit="1" customWidth="1"/>
    <col min="3" max="3" width="25.7109375" style="212" customWidth="1"/>
    <col min="4" max="8" width="14.7109375" style="207"/>
    <col min="9" max="9" width="20.28515625" style="207" bestFit="1" customWidth="1"/>
    <col min="10" max="16384" width="14.7109375" style="207"/>
  </cols>
  <sheetData>
    <row r="1" spans="1:8" s="204" customFormat="1" ht="30" x14ac:dyDescent="0.25">
      <c r="A1" s="203" t="s">
        <v>521</v>
      </c>
      <c r="B1" s="203" t="s">
        <v>522</v>
      </c>
      <c r="C1" s="202" t="str">
        <f>League</f>
        <v>2. Bundesliga 2020-21</v>
      </c>
      <c r="D1" s="203" t="s">
        <v>517</v>
      </c>
      <c r="E1" s="203" t="s">
        <v>520</v>
      </c>
      <c r="F1" s="203" t="s">
        <v>118</v>
      </c>
      <c r="G1" s="203" t="s">
        <v>516</v>
      </c>
      <c r="H1" s="420">
        <v>0.1</v>
      </c>
    </row>
    <row r="2" spans="1:8" ht="15" customHeight="1" x14ac:dyDescent="0.25">
      <c r="A2" s="220">
        <v>7</v>
      </c>
      <c r="B2" s="223" t="str">
        <f>IF(A2=7,"week ending",IF(A2&gt;27,"month ending","period ending"))</f>
        <v>week ending</v>
      </c>
      <c r="C2" s="221">
        <v>44046</v>
      </c>
      <c r="D2" s="205">
        <f>DSUM(_xlnm.DataBase,D$1,Database!$C1:$D2)</f>
        <v>0</v>
      </c>
      <c r="E2" s="206">
        <f>SUM(D$2:D2)+1000</f>
        <v>1000</v>
      </c>
      <c r="F2" s="213">
        <f>DSUM(_xlnm.DataBase,F$1,Database!$C1:$D2)</f>
        <v>0</v>
      </c>
      <c r="G2" s="213">
        <f>IF(D2&gt;F2,0,IF(D2&gt;0,F2-D2,F2))</f>
        <v>0</v>
      </c>
      <c r="H2" s="213">
        <f>1000+G2*H$1</f>
        <v>1000</v>
      </c>
    </row>
    <row r="3" spans="1:8" ht="15" customHeight="1" x14ac:dyDescent="0.25">
      <c r="A3" s="220">
        <v>7</v>
      </c>
      <c r="B3" s="223" t="str">
        <f t="shared" ref="B3:B53" si="0">IF(A3=7,"week ending",IF(A3&gt;27,"month ending","period ending"))</f>
        <v>week ending</v>
      </c>
      <c r="C3" s="222">
        <f>C2+A3</f>
        <v>44053</v>
      </c>
      <c r="D3" s="205">
        <f>DSUM(_xlnm.DataBase,D$1,Database!$C3:$D4)</f>
        <v>0</v>
      </c>
      <c r="E3" s="206">
        <f>SUM(D$2:D3)+1000</f>
        <v>1000</v>
      </c>
      <c r="F3" s="213">
        <f>DSUM(_xlnm.DataBase,F$1,Database!$C3:$D4)</f>
        <v>0</v>
      </c>
      <c r="G3" s="213">
        <f t="shared" ref="G3:G51" si="1">IF(D3&gt;F3,0,IF(D3&gt;0,F3-D3,F3))</f>
        <v>0</v>
      </c>
      <c r="H3" s="213">
        <f t="shared" ref="H3:H8" si="2">H2+G3*H$1</f>
        <v>1000</v>
      </c>
    </row>
    <row r="4" spans="1:8" ht="15" customHeight="1" x14ac:dyDescent="0.25">
      <c r="A4" s="220">
        <v>7</v>
      </c>
      <c r="B4" s="223" t="str">
        <f t="shared" si="0"/>
        <v>week ending</v>
      </c>
      <c r="C4" s="222">
        <f t="shared" ref="C4:C53" si="3">C3+A4</f>
        <v>44060</v>
      </c>
      <c r="D4" s="205">
        <f>DSUM(_xlnm.DataBase,D$1,Database!$C5:$D6)</f>
        <v>0</v>
      </c>
      <c r="E4" s="206">
        <f>SUM(D$2:D4)+1000</f>
        <v>1000</v>
      </c>
      <c r="F4" s="213">
        <f>DSUM(_xlnm.DataBase,F$1,Database!$C5:$D6)</f>
        <v>0</v>
      </c>
      <c r="G4" s="213">
        <f t="shared" si="1"/>
        <v>0</v>
      </c>
      <c r="H4" s="213">
        <f t="shared" si="2"/>
        <v>1000</v>
      </c>
    </row>
    <row r="5" spans="1:8" ht="15" customHeight="1" x14ac:dyDescent="0.25">
      <c r="A5" s="220">
        <v>7</v>
      </c>
      <c r="B5" s="223" t="str">
        <f t="shared" si="0"/>
        <v>week ending</v>
      </c>
      <c r="C5" s="222">
        <f t="shared" si="3"/>
        <v>44067</v>
      </c>
      <c r="D5" s="205">
        <f>DSUM(_xlnm.DataBase,D$1,Database!$C7:$D8)</f>
        <v>0</v>
      </c>
      <c r="E5" s="206">
        <f>SUM(D$2:D5)+1000</f>
        <v>1000</v>
      </c>
      <c r="F5" s="213">
        <f>DSUM(_xlnm.DataBase,F$1,Database!$C7:$D8)</f>
        <v>0</v>
      </c>
      <c r="G5" s="213">
        <f t="shared" si="1"/>
        <v>0</v>
      </c>
      <c r="H5" s="213">
        <f t="shared" si="2"/>
        <v>1000</v>
      </c>
    </row>
    <row r="6" spans="1:8" ht="15" customHeight="1" x14ac:dyDescent="0.25">
      <c r="A6" s="220">
        <v>7</v>
      </c>
      <c r="B6" s="223" t="str">
        <f t="shared" si="0"/>
        <v>week ending</v>
      </c>
      <c r="C6" s="222">
        <f t="shared" si="3"/>
        <v>44074</v>
      </c>
      <c r="D6" s="205">
        <f>DSUM(_xlnm.DataBase,D$1,Database!$C9:$D10)</f>
        <v>0</v>
      </c>
      <c r="E6" s="206">
        <f>SUM(D$2:D6)+1000</f>
        <v>1000</v>
      </c>
      <c r="F6" s="213">
        <f>DSUM(_xlnm.DataBase,F$1,Database!$C9:$D10)</f>
        <v>0</v>
      </c>
      <c r="G6" s="213">
        <f t="shared" si="1"/>
        <v>0</v>
      </c>
      <c r="H6" s="213">
        <f t="shared" si="2"/>
        <v>1000</v>
      </c>
    </row>
    <row r="7" spans="1:8" ht="15" customHeight="1" x14ac:dyDescent="0.25">
      <c r="A7" s="220">
        <v>7</v>
      </c>
      <c r="B7" s="223" t="str">
        <f t="shared" si="0"/>
        <v>week ending</v>
      </c>
      <c r="C7" s="222">
        <f t="shared" si="3"/>
        <v>44081</v>
      </c>
      <c r="D7" s="205">
        <f>DSUM(_xlnm.DataBase,D$1,Database!$C11:$D12)</f>
        <v>0</v>
      </c>
      <c r="E7" s="206">
        <f>SUM(D$2:D7)+1000</f>
        <v>1000</v>
      </c>
      <c r="F7" s="213">
        <f>DSUM(_xlnm.DataBase,F$1,Database!$C11:$D12)</f>
        <v>0</v>
      </c>
      <c r="G7" s="213">
        <f t="shared" si="1"/>
        <v>0</v>
      </c>
      <c r="H7" s="213">
        <f t="shared" si="2"/>
        <v>1000</v>
      </c>
    </row>
    <row r="8" spans="1:8" x14ac:dyDescent="0.25">
      <c r="A8" s="220">
        <v>7</v>
      </c>
      <c r="B8" s="223" t="str">
        <f t="shared" si="0"/>
        <v>week ending</v>
      </c>
      <c r="C8" s="222">
        <f t="shared" si="3"/>
        <v>44088</v>
      </c>
      <c r="D8" s="205">
        <f>DSUM(_xlnm.DataBase,D$1,Database!$C13:$D14)</f>
        <v>0</v>
      </c>
      <c r="E8" s="206">
        <f>SUM(D$2:D8)+1000</f>
        <v>1000</v>
      </c>
      <c r="F8" s="213">
        <f>DSUM(_xlnm.DataBase,F$1,Database!$C13:$D14)</f>
        <v>0</v>
      </c>
      <c r="G8" s="213">
        <f t="shared" si="1"/>
        <v>0</v>
      </c>
      <c r="H8" s="213">
        <f t="shared" si="2"/>
        <v>1000</v>
      </c>
    </row>
    <row r="9" spans="1:8" x14ac:dyDescent="0.25">
      <c r="A9" s="220">
        <v>7</v>
      </c>
      <c r="B9" s="223" t="str">
        <f t="shared" si="0"/>
        <v>week ending</v>
      </c>
      <c r="C9" s="222">
        <f t="shared" si="3"/>
        <v>44095</v>
      </c>
      <c r="D9" s="205">
        <f>DSUM(_xlnm.DataBase,D$1,Database!$C15:$D16)</f>
        <v>-76</v>
      </c>
      <c r="E9" s="206">
        <f>SUM(D$2:D9)+1000</f>
        <v>924</v>
      </c>
      <c r="F9" s="213">
        <f>DSUM(_xlnm.DataBase,F$1,Database!$C15:$D16)</f>
        <v>76</v>
      </c>
      <c r="G9" s="213">
        <f t="shared" si="1"/>
        <v>76</v>
      </c>
      <c r="H9" s="213">
        <f t="shared" ref="H9:H45" si="4">H8+F9*H$1</f>
        <v>1007.6</v>
      </c>
    </row>
    <row r="10" spans="1:8" x14ac:dyDescent="0.25">
      <c r="A10" s="220">
        <v>7</v>
      </c>
      <c r="B10" s="223" t="str">
        <f t="shared" si="0"/>
        <v>week ending</v>
      </c>
      <c r="C10" s="222">
        <f t="shared" si="3"/>
        <v>44102</v>
      </c>
      <c r="D10" s="205">
        <f>DSUM(_xlnm.DataBase,D$1,Database!$C17:$D18)</f>
        <v>89.3</v>
      </c>
      <c r="E10" s="206">
        <f>SUM(D$2:D10)+1000</f>
        <v>1013.3</v>
      </c>
      <c r="F10" s="213">
        <f>DSUM(_xlnm.DataBase,F$1,Database!$C17:$D18)</f>
        <v>38</v>
      </c>
      <c r="G10" s="213">
        <f t="shared" si="1"/>
        <v>0</v>
      </c>
      <c r="H10" s="213">
        <f t="shared" si="4"/>
        <v>1011.4</v>
      </c>
    </row>
    <row r="11" spans="1:8" x14ac:dyDescent="0.25">
      <c r="A11" s="220">
        <v>7</v>
      </c>
      <c r="B11" s="223" t="str">
        <f t="shared" si="0"/>
        <v>week ending</v>
      </c>
      <c r="C11" s="222">
        <f t="shared" si="3"/>
        <v>44109</v>
      </c>
      <c r="D11" s="205">
        <f>DSUM(_xlnm.DataBase,D$1,Database!$C19:$D20)</f>
        <v>-50</v>
      </c>
      <c r="E11" s="206">
        <f>SUM(D$2:D11)+1000</f>
        <v>963.3</v>
      </c>
      <c r="F11" s="213">
        <f>DSUM(_xlnm.DataBase,F$1,Database!$C19:$D20)</f>
        <v>50</v>
      </c>
      <c r="G11" s="213">
        <f t="shared" si="1"/>
        <v>50</v>
      </c>
      <c r="H11" s="213">
        <f t="shared" si="4"/>
        <v>1016.4</v>
      </c>
    </row>
    <row r="12" spans="1:8" x14ac:dyDescent="0.25">
      <c r="A12" s="220">
        <v>7</v>
      </c>
      <c r="B12" s="223" t="str">
        <f t="shared" si="0"/>
        <v>week ending</v>
      </c>
      <c r="C12" s="222">
        <f t="shared" si="3"/>
        <v>44116</v>
      </c>
      <c r="D12" s="205">
        <f>DSUM(_xlnm.DataBase,D$1,Database!$C21:$D22)</f>
        <v>0</v>
      </c>
      <c r="E12" s="206">
        <f>SUM(D$2:D12)+1000</f>
        <v>963.3</v>
      </c>
      <c r="F12" s="213">
        <f>DSUM(_xlnm.DataBase,F$1,Database!$C21:$D22)</f>
        <v>0</v>
      </c>
      <c r="G12" s="213">
        <f t="shared" si="1"/>
        <v>0</v>
      </c>
      <c r="H12" s="213">
        <f t="shared" si="4"/>
        <v>1016.4</v>
      </c>
    </row>
    <row r="13" spans="1:8" x14ac:dyDescent="0.25">
      <c r="A13" s="220">
        <v>7</v>
      </c>
      <c r="B13" s="223" t="str">
        <f t="shared" si="0"/>
        <v>week ending</v>
      </c>
      <c r="C13" s="222">
        <f t="shared" si="3"/>
        <v>44123</v>
      </c>
      <c r="D13" s="205">
        <f>DSUM(_xlnm.DataBase,D$1,Database!$C23:$D24)</f>
        <v>55.2</v>
      </c>
      <c r="E13" s="206">
        <f>SUM(D$2:D13)+1000</f>
        <v>1018.5</v>
      </c>
      <c r="F13" s="213">
        <f>DSUM(_xlnm.DataBase,F$1,Database!$C23:$D24)</f>
        <v>74</v>
      </c>
      <c r="G13" s="213">
        <f t="shared" si="1"/>
        <v>18.799999999999997</v>
      </c>
      <c r="H13" s="213">
        <f t="shared" si="4"/>
        <v>1023.8</v>
      </c>
    </row>
    <row r="14" spans="1:8" x14ac:dyDescent="0.25">
      <c r="A14" s="220">
        <v>7</v>
      </c>
      <c r="B14" s="223" t="str">
        <f t="shared" si="0"/>
        <v>week ending</v>
      </c>
      <c r="C14" s="222">
        <f t="shared" si="3"/>
        <v>44130</v>
      </c>
      <c r="D14" s="205">
        <f>DSUM(_xlnm.DataBase,D$1,Database!$C25:$D26)</f>
        <v>0</v>
      </c>
      <c r="E14" s="206">
        <f>SUM(D$2:D14)+1000</f>
        <v>1018.5</v>
      </c>
      <c r="F14" s="213">
        <f>DSUM(_xlnm.DataBase,F$1,Database!$C25:$D26)</f>
        <v>0</v>
      </c>
      <c r="G14" s="213">
        <f t="shared" si="1"/>
        <v>0</v>
      </c>
      <c r="H14" s="213">
        <f t="shared" si="4"/>
        <v>1023.8</v>
      </c>
    </row>
    <row r="15" spans="1:8" x14ac:dyDescent="0.25">
      <c r="A15" s="220">
        <v>7</v>
      </c>
      <c r="B15" s="223" t="str">
        <f t="shared" si="0"/>
        <v>week ending</v>
      </c>
      <c r="C15" s="222">
        <f t="shared" si="3"/>
        <v>44137</v>
      </c>
      <c r="D15" s="205">
        <f>DSUM(_xlnm.DataBase,D$1,Database!$C27:$D28)</f>
        <v>47.239999999999995</v>
      </c>
      <c r="E15" s="206">
        <f>SUM(D$2:D15)+1000</f>
        <v>1065.74</v>
      </c>
      <c r="F15" s="213">
        <f>DSUM(_xlnm.DataBase,F$1,Database!$C27:$D28)</f>
        <v>76</v>
      </c>
      <c r="G15" s="213">
        <f t="shared" si="1"/>
        <v>28.760000000000005</v>
      </c>
      <c r="H15" s="213">
        <f t="shared" si="4"/>
        <v>1031.3999999999999</v>
      </c>
    </row>
    <row r="16" spans="1:8" x14ac:dyDescent="0.25">
      <c r="A16" s="220">
        <v>7</v>
      </c>
      <c r="B16" s="223" t="str">
        <f t="shared" si="0"/>
        <v>week ending</v>
      </c>
      <c r="C16" s="222">
        <f t="shared" si="3"/>
        <v>44144</v>
      </c>
      <c r="D16" s="205">
        <f>DSUM(_xlnm.DataBase,D$1,Database!$C29:$D30)</f>
        <v>0</v>
      </c>
      <c r="E16" s="206">
        <f>SUM(D$2:D16)+1000</f>
        <v>1065.74</v>
      </c>
      <c r="F16" s="213">
        <f>DSUM(_xlnm.DataBase,F$1,Database!$C29:$D30)</f>
        <v>0</v>
      </c>
      <c r="G16" s="213">
        <f t="shared" si="1"/>
        <v>0</v>
      </c>
      <c r="H16" s="213">
        <f t="shared" si="4"/>
        <v>1031.3999999999999</v>
      </c>
    </row>
    <row r="17" spans="1:8" x14ac:dyDescent="0.25">
      <c r="A17" s="220">
        <v>7</v>
      </c>
      <c r="B17" s="223" t="str">
        <f t="shared" si="0"/>
        <v>week ending</v>
      </c>
      <c r="C17" s="222">
        <f t="shared" si="3"/>
        <v>44151</v>
      </c>
      <c r="D17" s="205">
        <f>DSUM(_xlnm.DataBase,D$1,Database!$C31:$D32)</f>
        <v>0</v>
      </c>
      <c r="E17" s="206">
        <f>SUM(D$2:D17)+1000</f>
        <v>1065.74</v>
      </c>
      <c r="F17" s="213">
        <f>DSUM(_xlnm.DataBase,F$1,Database!$C31:$D32)</f>
        <v>0</v>
      </c>
      <c r="G17" s="213">
        <f t="shared" si="1"/>
        <v>0</v>
      </c>
      <c r="H17" s="213">
        <f t="shared" si="4"/>
        <v>1031.3999999999999</v>
      </c>
    </row>
    <row r="18" spans="1:8" x14ac:dyDescent="0.25">
      <c r="A18" s="220">
        <v>7</v>
      </c>
      <c r="B18" s="223" t="str">
        <f t="shared" si="0"/>
        <v>week ending</v>
      </c>
      <c r="C18" s="222">
        <f t="shared" si="3"/>
        <v>44158</v>
      </c>
      <c r="D18" s="205">
        <f>DSUM(_xlnm.DataBase,D$1,Database!$C33:$D34)</f>
        <v>68.8</v>
      </c>
      <c r="E18" s="206">
        <f>SUM(D$2:D18)+1000</f>
        <v>1134.54</v>
      </c>
      <c r="F18" s="213">
        <f>DSUM(_xlnm.DataBase,F$1,Database!$C33:$D34)</f>
        <v>77</v>
      </c>
      <c r="G18" s="213">
        <f t="shared" si="1"/>
        <v>8.2000000000000028</v>
      </c>
      <c r="H18" s="213">
        <f t="shared" si="4"/>
        <v>1039.0999999999999</v>
      </c>
    </row>
    <row r="19" spans="1:8" x14ac:dyDescent="0.25">
      <c r="A19" s="220">
        <v>7</v>
      </c>
      <c r="B19" s="223" t="str">
        <f t="shared" si="0"/>
        <v>week ending</v>
      </c>
      <c r="C19" s="222">
        <f t="shared" si="3"/>
        <v>44165</v>
      </c>
      <c r="D19" s="205">
        <f>DSUM(_xlnm.DataBase,D$1,Database!$C35:$D36)</f>
        <v>84.36</v>
      </c>
      <c r="E19" s="206">
        <f>SUM(D$2:D19)+1000</f>
        <v>1218.9000000000001</v>
      </c>
      <c r="F19" s="213">
        <f>DSUM(_xlnm.DataBase,F$1,Database!$C35:$D36)</f>
        <v>37</v>
      </c>
      <c r="G19" s="213">
        <f t="shared" si="1"/>
        <v>0</v>
      </c>
      <c r="H19" s="213">
        <f t="shared" si="4"/>
        <v>1042.8</v>
      </c>
    </row>
    <row r="20" spans="1:8" x14ac:dyDescent="0.25">
      <c r="A20" s="220">
        <v>7</v>
      </c>
      <c r="B20" s="223" t="str">
        <f t="shared" si="0"/>
        <v>week ending</v>
      </c>
      <c r="C20" s="222">
        <f t="shared" si="3"/>
        <v>44172</v>
      </c>
      <c r="D20" s="205">
        <f>DSUM(_xlnm.DataBase,D$1,Database!$C37:$D38)</f>
        <v>167.46</v>
      </c>
      <c r="E20" s="206">
        <f>SUM(D$2:D20)+1000</f>
        <v>1386.3600000000001</v>
      </c>
      <c r="F20" s="213">
        <f>DSUM(_xlnm.DataBase,F$1,Database!$C37:$D38)</f>
        <v>76</v>
      </c>
      <c r="G20" s="213">
        <f t="shared" si="1"/>
        <v>0</v>
      </c>
      <c r="H20" s="213">
        <f t="shared" si="4"/>
        <v>1050.3999999999999</v>
      </c>
    </row>
    <row r="21" spans="1:8" x14ac:dyDescent="0.25">
      <c r="A21" s="220">
        <v>7</v>
      </c>
      <c r="B21" s="223" t="str">
        <f t="shared" si="0"/>
        <v>week ending</v>
      </c>
      <c r="C21" s="222">
        <f t="shared" si="3"/>
        <v>44179</v>
      </c>
      <c r="D21" s="205">
        <f>DSUM(_xlnm.DataBase,D$1,Database!$C39:$D40)</f>
        <v>29.159999999999997</v>
      </c>
      <c r="E21" s="206">
        <f>SUM(D$2:D21)+1000</f>
        <v>1415.52</v>
      </c>
      <c r="F21" s="213">
        <f>DSUM(_xlnm.DataBase,F$1,Database!$C39:$D40)</f>
        <v>87</v>
      </c>
      <c r="G21" s="213">
        <f t="shared" si="1"/>
        <v>57.84</v>
      </c>
      <c r="H21" s="213">
        <f t="shared" si="4"/>
        <v>1059.0999999999999</v>
      </c>
    </row>
    <row r="22" spans="1:8" x14ac:dyDescent="0.25">
      <c r="A22" s="220">
        <v>7</v>
      </c>
      <c r="B22" s="223" t="str">
        <f t="shared" si="0"/>
        <v>week ending</v>
      </c>
      <c r="C22" s="222">
        <f t="shared" si="3"/>
        <v>44186</v>
      </c>
      <c r="D22" s="205">
        <f>DSUM(_xlnm.DataBase,D$1,Database!$C41:$D42)</f>
        <v>121.80000000000001</v>
      </c>
      <c r="E22" s="206">
        <f>SUM(D$2:D22)+1000</f>
        <v>1537.32</v>
      </c>
      <c r="F22" s="213">
        <f>DSUM(_xlnm.DataBase,F$1,Database!$C41:$D42)</f>
        <v>154</v>
      </c>
      <c r="G22" s="213">
        <f t="shared" si="1"/>
        <v>32.199999999999989</v>
      </c>
      <c r="H22" s="213">
        <f t="shared" si="4"/>
        <v>1074.5</v>
      </c>
    </row>
    <row r="23" spans="1:8" x14ac:dyDescent="0.25">
      <c r="A23" s="220">
        <v>7</v>
      </c>
      <c r="B23" s="223" t="str">
        <f t="shared" si="0"/>
        <v>week ending</v>
      </c>
      <c r="C23" s="222">
        <f t="shared" si="3"/>
        <v>44193</v>
      </c>
      <c r="D23" s="205">
        <f>DSUM(_xlnm.DataBase,D$1,Database!$C43:$D44)</f>
        <v>0</v>
      </c>
      <c r="E23" s="206">
        <f>SUM(D$2:D23)+1000</f>
        <v>1537.32</v>
      </c>
      <c r="F23" s="213">
        <f>DSUM(_xlnm.DataBase,F$1,Database!$C43:$D44)</f>
        <v>0</v>
      </c>
      <c r="G23" s="213">
        <f t="shared" si="1"/>
        <v>0</v>
      </c>
      <c r="H23" s="213">
        <f t="shared" si="4"/>
        <v>1074.5</v>
      </c>
    </row>
    <row r="24" spans="1:8" x14ac:dyDescent="0.25">
      <c r="A24" s="220">
        <v>7</v>
      </c>
      <c r="B24" s="223" t="str">
        <f t="shared" si="0"/>
        <v>week ending</v>
      </c>
      <c r="C24" s="222">
        <f t="shared" si="3"/>
        <v>44200</v>
      </c>
      <c r="D24" s="205">
        <f>DSUM(_xlnm.DataBase,D$1,Database!$C45:$D46)</f>
        <v>0</v>
      </c>
      <c r="E24" s="206">
        <f>SUM(D$2:D24)+1000</f>
        <v>1537.32</v>
      </c>
      <c r="F24" s="213">
        <f>DSUM(_xlnm.DataBase,F$1,Database!$C45:$D46)</f>
        <v>0</v>
      </c>
      <c r="G24" s="213">
        <f t="shared" si="1"/>
        <v>0</v>
      </c>
      <c r="H24" s="213">
        <f t="shared" si="4"/>
        <v>1074.5</v>
      </c>
    </row>
    <row r="25" spans="1:8" x14ac:dyDescent="0.25">
      <c r="A25" s="220">
        <v>7</v>
      </c>
      <c r="B25" s="223" t="str">
        <f t="shared" si="0"/>
        <v>week ending</v>
      </c>
      <c r="C25" s="222">
        <f t="shared" si="3"/>
        <v>44207</v>
      </c>
      <c r="D25" s="205">
        <f>DSUM(_xlnm.DataBase,D$1,Database!$C47:$D48)</f>
        <v>14.599999999999994</v>
      </c>
      <c r="E25" s="206">
        <f>SUM(D$2:D25)+1000</f>
        <v>1551.92</v>
      </c>
      <c r="F25" s="213">
        <f>DSUM(_xlnm.DataBase,F$1,Database!$C47:$D48)</f>
        <v>126</v>
      </c>
      <c r="G25" s="213">
        <f t="shared" si="1"/>
        <v>111.4</v>
      </c>
      <c r="H25" s="213">
        <f t="shared" si="4"/>
        <v>1087.0999999999999</v>
      </c>
    </row>
    <row r="26" spans="1:8" x14ac:dyDescent="0.25">
      <c r="A26" s="220">
        <v>7</v>
      </c>
      <c r="B26" s="223" t="str">
        <f t="shared" si="0"/>
        <v>week ending</v>
      </c>
      <c r="C26" s="222">
        <f t="shared" si="3"/>
        <v>44214</v>
      </c>
      <c r="D26" s="205">
        <f>DSUM(_xlnm.DataBase,D$1,Database!$C49:$D50)</f>
        <v>-39</v>
      </c>
      <c r="E26" s="206">
        <f>SUM(D$2:D26)+1000</f>
        <v>1512.92</v>
      </c>
      <c r="F26" s="213">
        <f>DSUM(_xlnm.DataBase,F$1,Database!$C49:$D50)</f>
        <v>39</v>
      </c>
      <c r="G26" s="213">
        <f t="shared" si="1"/>
        <v>39</v>
      </c>
      <c r="H26" s="213">
        <f t="shared" si="4"/>
        <v>1091</v>
      </c>
    </row>
    <row r="27" spans="1:8" x14ac:dyDescent="0.25">
      <c r="A27" s="220">
        <v>7</v>
      </c>
      <c r="B27" s="223" t="str">
        <f t="shared" si="0"/>
        <v>week ending</v>
      </c>
      <c r="C27" s="222">
        <f t="shared" si="3"/>
        <v>44221</v>
      </c>
      <c r="D27" s="205">
        <f>DSUM(_xlnm.DataBase,D$1,Database!$C51:$D52)</f>
        <v>-36</v>
      </c>
      <c r="E27" s="206">
        <f>SUM(D$2:D27)+1000</f>
        <v>1476.92</v>
      </c>
      <c r="F27" s="213">
        <f>DSUM(_xlnm.DataBase,F$1,Database!$C51:$D52)</f>
        <v>36</v>
      </c>
      <c r="G27" s="213">
        <f t="shared" si="1"/>
        <v>36</v>
      </c>
      <c r="H27" s="213">
        <f t="shared" si="4"/>
        <v>1094.5999999999999</v>
      </c>
    </row>
    <row r="28" spans="1:8" x14ac:dyDescent="0.25">
      <c r="A28" s="220">
        <v>7</v>
      </c>
      <c r="B28" s="223" t="str">
        <f t="shared" si="0"/>
        <v>week ending</v>
      </c>
      <c r="C28" s="222">
        <f t="shared" si="3"/>
        <v>44228</v>
      </c>
      <c r="D28" s="205">
        <f>DSUM(_xlnm.DataBase,D$1,Database!$C53:$D54)</f>
        <v>-26.17</v>
      </c>
      <c r="E28" s="206">
        <f>SUM(D$2:D28)+1000</f>
        <v>1450.75</v>
      </c>
      <c r="F28" s="213">
        <f>DSUM(_xlnm.DataBase,F$1,Database!$C53:$D54)</f>
        <v>151</v>
      </c>
      <c r="G28" s="213">
        <f t="shared" si="1"/>
        <v>151</v>
      </c>
      <c r="H28" s="213">
        <f t="shared" si="4"/>
        <v>1109.6999999999998</v>
      </c>
    </row>
    <row r="29" spans="1:8" x14ac:dyDescent="0.25">
      <c r="A29" s="220">
        <v>7</v>
      </c>
      <c r="B29" s="223" t="str">
        <f t="shared" si="0"/>
        <v>week ending</v>
      </c>
      <c r="C29" s="222">
        <f t="shared" si="3"/>
        <v>44235</v>
      </c>
      <c r="D29" s="205">
        <f>DSUM(_xlnm.DataBase,D$1,Database!$C55:$D56)</f>
        <v>-47</v>
      </c>
      <c r="E29" s="206">
        <f>SUM(D$2:D29)+1000</f>
        <v>1403.75</v>
      </c>
      <c r="F29" s="213">
        <f>DSUM(_xlnm.DataBase,F$1,Database!$C55:$D56)</f>
        <v>47</v>
      </c>
      <c r="G29" s="213">
        <f t="shared" si="1"/>
        <v>47</v>
      </c>
      <c r="H29" s="213">
        <f t="shared" si="4"/>
        <v>1114.3999999999999</v>
      </c>
    </row>
    <row r="30" spans="1:8" x14ac:dyDescent="0.25">
      <c r="A30" s="220">
        <v>7</v>
      </c>
      <c r="B30" s="223" t="str">
        <f t="shared" si="0"/>
        <v>week ending</v>
      </c>
      <c r="C30" s="222">
        <f t="shared" si="3"/>
        <v>44242</v>
      </c>
      <c r="D30" s="205">
        <f>DSUM(_xlnm.DataBase,D$1,Database!$C57:$D58)</f>
        <v>-50</v>
      </c>
      <c r="E30" s="206">
        <f>SUM(D$2:D30)+1000</f>
        <v>1353.75</v>
      </c>
      <c r="F30" s="213">
        <f>DSUM(_xlnm.DataBase,F$1,Database!$C57:$D58)</f>
        <v>50</v>
      </c>
      <c r="G30" s="213">
        <f t="shared" si="1"/>
        <v>50</v>
      </c>
      <c r="H30" s="213">
        <f t="shared" si="4"/>
        <v>1119.3999999999999</v>
      </c>
    </row>
    <row r="31" spans="1:8" x14ac:dyDescent="0.25">
      <c r="A31" s="220">
        <v>7</v>
      </c>
      <c r="B31" s="223" t="str">
        <f t="shared" si="0"/>
        <v>week ending</v>
      </c>
      <c r="C31" s="222">
        <f t="shared" si="3"/>
        <v>44249</v>
      </c>
      <c r="D31" s="205">
        <f>DSUM(_xlnm.DataBase,D$1,Database!$C59:$D60)</f>
        <v>76.75</v>
      </c>
      <c r="E31" s="206">
        <f>SUM(D$2:D31)+1000</f>
        <v>1430.5</v>
      </c>
      <c r="F31" s="213">
        <f>DSUM(_xlnm.DataBase,F$1,Database!$C59:$D60)</f>
        <v>72</v>
      </c>
      <c r="G31" s="213">
        <f t="shared" si="1"/>
        <v>0</v>
      </c>
      <c r="H31" s="213">
        <f t="shared" si="4"/>
        <v>1126.5999999999999</v>
      </c>
    </row>
    <row r="32" spans="1:8" x14ac:dyDescent="0.25">
      <c r="A32" s="220">
        <v>7</v>
      </c>
      <c r="B32" s="223" t="str">
        <f t="shared" si="0"/>
        <v>week ending</v>
      </c>
      <c r="C32" s="222">
        <f t="shared" si="3"/>
        <v>44256</v>
      </c>
      <c r="D32" s="205">
        <f>DSUM(_xlnm.DataBase,D$1,Database!$C61:$D62)</f>
        <v>74.209999999999994</v>
      </c>
      <c r="E32" s="206">
        <f>SUM(D$2:D32)+1000</f>
        <v>1504.71</v>
      </c>
      <c r="F32" s="213">
        <f>DSUM(_xlnm.DataBase,F$1,Database!$C61:$D62)</f>
        <v>41</v>
      </c>
      <c r="G32" s="213">
        <f t="shared" si="1"/>
        <v>0</v>
      </c>
      <c r="H32" s="213">
        <f t="shared" si="4"/>
        <v>1130.6999999999998</v>
      </c>
    </row>
    <row r="33" spans="1:8" x14ac:dyDescent="0.25">
      <c r="A33" s="220">
        <v>7</v>
      </c>
      <c r="B33" s="223" t="str">
        <f t="shared" si="0"/>
        <v>week ending</v>
      </c>
      <c r="C33" s="222">
        <f t="shared" si="3"/>
        <v>44263</v>
      </c>
      <c r="D33" s="205">
        <f>DSUM(_xlnm.DataBase,D$1,Database!$C63:$D64)</f>
        <v>-39</v>
      </c>
      <c r="E33" s="206">
        <f>SUM(D$2:D33)+1000</f>
        <v>1465.71</v>
      </c>
      <c r="F33" s="213">
        <f>DSUM(_xlnm.DataBase,F$1,Database!$C63:$D64)</f>
        <v>39</v>
      </c>
      <c r="G33" s="213">
        <f t="shared" si="1"/>
        <v>39</v>
      </c>
      <c r="H33" s="213">
        <f t="shared" si="4"/>
        <v>1134.5999999999999</v>
      </c>
    </row>
    <row r="34" spans="1:8" x14ac:dyDescent="0.25">
      <c r="A34" s="220">
        <v>7</v>
      </c>
      <c r="B34" s="223" t="str">
        <f t="shared" si="0"/>
        <v>week ending</v>
      </c>
      <c r="C34" s="222">
        <f t="shared" si="3"/>
        <v>44270</v>
      </c>
      <c r="D34" s="205">
        <f>DSUM(_xlnm.DataBase,D$1,Database!$C65:$D66)</f>
        <v>-35</v>
      </c>
      <c r="E34" s="206">
        <f>SUM(D$2:D34)+1000</f>
        <v>1430.71</v>
      </c>
      <c r="F34" s="213">
        <f>DSUM(_xlnm.DataBase,F$1,Database!$C65:$D66)</f>
        <v>35</v>
      </c>
      <c r="G34" s="213">
        <f t="shared" si="1"/>
        <v>35</v>
      </c>
      <c r="H34" s="213">
        <f t="shared" si="4"/>
        <v>1138.0999999999999</v>
      </c>
    </row>
    <row r="35" spans="1:8" x14ac:dyDescent="0.25">
      <c r="A35" s="220">
        <v>7</v>
      </c>
      <c r="B35" s="223" t="str">
        <f t="shared" si="0"/>
        <v>week ending</v>
      </c>
      <c r="C35" s="222">
        <f t="shared" si="3"/>
        <v>44277</v>
      </c>
      <c r="D35" s="205">
        <f>DSUM(_xlnm.DataBase,D$1,Database!$C67:$D68)</f>
        <v>-74</v>
      </c>
      <c r="E35" s="206">
        <f>SUM(D$2:D35)+1000</f>
        <v>1356.71</v>
      </c>
      <c r="F35" s="213">
        <f>DSUM(_xlnm.DataBase,F$1,Database!$C67:$D68)</f>
        <v>74</v>
      </c>
      <c r="G35" s="213">
        <f t="shared" si="1"/>
        <v>74</v>
      </c>
      <c r="H35" s="213">
        <f t="shared" si="4"/>
        <v>1145.5</v>
      </c>
    </row>
    <row r="36" spans="1:8" x14ac:dyDescent="0.25">
      <c r="A36" s="220">
        <v>7</v>
      </c>
      <c r="B36" s="223" t="str">
        <f t="shared" si="0"/>
        <v>week ending</v>
      </c>
      <c r="C36" s="222">
        <f t="shared" si="3"/>
        <v>44284</v>
      </c>
      <c r="D36" s="205">
        <f>DSUM(_xlnm.DataBase,D$1,Database!$C69:$D70)</f>
        <v>0</v>
      </c>
      <c r="E36" s="206">
        <f>SUM(D$2:D36)+1000</f>
        <v>1356.71</v>
      </c>
      <c r="F36" s="213">
        <f>DSUM(_xlnm.DataBase,F$1,Database!$C69:$D70)</f>
        <v>0</v>
      </c>
      <c r="G36" s="213">
        <f t="shared" si="1"/>
        <v>0</v>
      </c>
      <c r="H36" s="213">
        <f t="shared" si="4"/>
        <v>1145.5</v>
      </c>
    </row>
    <row r="37" spans="1:8" x14ac:dyDescent="0.25">
      <c r="A37" s="220">
        <v>7</v>
      </c>
      <c r="B37" s="223" t="str">
        <f t="shared" si="0"/>
        <v>week ending</v>
      </c>
      <c r="C37" s="222">
        <f t="shared" si="3"/>
        <v>44291</v>
      </c>
      <c r="D37" s="205">
        <f>DSUM(_xlnm.DataBase,D$1,Database!$C71:$D72)</f>
        <v>26.28</v>
      </c>
      <c r="E37" s="206">
        <f>SUM(D$2:D37)+1000</f>
        <v>1382.9899999999998</v>
      </c>
      <c r="F37" s="213">
        <f>DSUM(_xlnm.DataBase,F$1,Database!$C71:$D72)</f>
        <v>93</v>
      </c>
      <c r="G37" s="213">
        <f t="shared" si="1"/>
        <v>66.72</v>
      </c>
      <c r="H37" s="213">
        <f t="shared" si="4"/>
        <v>1154.8</v>
      </c>
    </row>
    <row r="38" spans="1:8" x14ac:dyDescent="0.25">
      <c r="A38" s="220">
        <v>7</v>
      </c>
      <c r="B38" s="223" t="str">
        <f t="shared" si="0"/>
        <v>week ending</v>
      </c>
      <c r="C38" s="222">
        <f t="shared" si="3"/>
        <v>44298</v>
      </c>
      <c r="D38" s="205">
        <f>DSUM(_xlnm.DataBase,D$1,Database!$C73:$D74)</f>
        <v>-44</v>
      </c>
      <c r="E38" s="206">
        <f>SUM(D$2:D38)+1000</f>
        <v>1338.9899999999998</v>
      </c>
      <c r="F38" s="213">
        <f>DSUM(_xlnm.DataBase,F$1,Database!$C73:$D74)</f>
        <v>44</v>
      </c>
      <c r="G38" s="213">
        <f t="shared" si="1"/>
        <v>44</v>
      </c>
      <c r="H38" s="213">
        <f t="shared" si="4"/>
        <v>1159.2</v>
      </c>
    </row>
    <row r="39" spans="1:8" x14ac:dyDescent="0.25">
      <c r="A39" s="220">
        <v>7</v>
      </c>
      <c r="B39" s="223" t="str">
        <f t="shared" si="0"/>
        <v>week ending</v>
      </c>
      <c r="C39" s="222">
        <f t="shared" si="3"/>
        <v>44305</v>
      </c>
      <c r="D39" s="205">
        <f>DSUM(_xlnm.DataBase,D$1,Database!$C75:$D76)</f>
        <v>0</v>
      </c>
      <c r="E39" s="206">
        <f>SUM(D$2:D39)+1000</f>
        <v>1338.9899999999998</v>
      </c>
      <c r="F39" s="213">
        <f>DSUM(_xlnm.DataBase,F$1,Database!$C75:$D76)</f>
        <v>0</v>
      </c>
      <c r="G39" s="213">
        <f t="shared" si="1"/>
        <v>0</v>
      </c>
      <c r="H39" s="213">
        <f t="shared" si="4"/>
        <v>1159.2</v>
      </c>
    </row>
    <row r="40" spans="1:8" x14ac:dyDescent="0.25">
      <c r="A40" s="220">
        <v>7</v>
      </c>
      <c r="B40" s="223" t="str">
        <f t="shared" si="0"/>
        <v>week ending</v>
      </c>
      <c r="C40" s="222">
        <f t="shared" si="3"/>
        <v>44312</v>
      </c>
      <c r="D40" s="205">
        <f>DSUM(_xlnm.DataBase,D$1,Database!$C77:$D78)</f>
        <v>109.32000000000001</v>
      </c>
      <c r="E40" s="206">
        <f>SUM(D$2:D40)+1000</f>
        <v>1448.31</v>
      </c>
      <c r="F40" s="213">
        <f>DSUM(_xlnm.DataBase,F$1,Database!$C77:$D78)</f>
        <v>124</v>
      </c>
      <c r="G40" s="213">
        <f t="shared" si="1"/>
        <v>14.679999999999993</v>
      </c>
      <c r="H40" s="213">
        <f t="shared" si="4"/>
        <v>1171.6000000000001</v>
      </c>
    </row>
    <row r="41" spans="1:8" x14ac:dyDescent="0.25">
      <c r="A41" s="220">
        <v>7</v>
      </c>
      <c r="B41" s="223" t="str">
        <f t="shared" si="0"/>
        <v>week ending</v>
      </c>
      <c r="C41" s="222">
        <f t="shared" si="3"/>
        <v>44319</v>
      </c>
      <c r="D41" s="205">
        <f>DSUM(_xlnm.DataBase,D$1,Database!$C79:$D80)</f>
        <v>0</v>
      </c>
      <c r="E41" s="206">
        <f>SUM(D$2:D41)+1000</f>
        <v>1448.31</v>
      </c>
      <c r="F41" s="213">
        <f>DSUM(_xlnm.DataBase,F$1,Database!$C79:$D80)</f>
        <v>0</v>
      </c>
      <c r="G41" s="213">
        <f t="shared" si="1"/>
        <v>0</v>
      </c>
      <c r="H41" s="213">
        <f t="shared" si="4"/>
        <v>1171.6000000000001</v>
      </c>
    </row>
    <row r="42" spans="1:8" x14ac:dyDescent="0.25">
      <c r="A42" s="220">
        <v>7</v>
      </c>
      <c r="B42" s="223" t="str">
        <f t="shared" si="0"/>
        <v>week ending</v>
      </c>
      <c r="C42" s="222">
        <f t="shared" si="3"/>
        <v>44326</v>
      </c>
      <c r="D42" s="205">
        <f>DSUM(_xlnm.DataBase,D$1,Database!$C81:$D82)</f>
        <v>60.5</v>
      </c>
      <c r="E42" s="206">
        <f>SUM(D$2:D42)+1000</f>
        <v>1508.81</v>
      </c>
      <c r="F42" s="213">
        <f>DSUM(_xlnm.DataBase,F$1,Database!$C81:$D82)</f>
        <v>55</v>
      </c>
      <c r="G42" s="213">
        <f t="shared" si="1"/>
        <v>0</v>
      </c>
      <c r="H42" s="213">
        <f t="shared" si="4"/>
        <v>1177.1000000000001</v>
      </c>
    </row>
    <row r="43" spans="1:8" x14ac:dyDescent="0.25">
      <c r="A43" s="220">
        <v>7</v>
      </c>
      <c r="B43" s="223" t="str">
        <f t="shared" si="0"/>
        <v>week ending</v>
      </c>
      <c r="C43" s="222">
        <f t="shared" si="3"/>
        <v>44333</v>
      </c>
      <c r="D43" s="205">
        <f>DSUM(_xlnm.DataBase,D$1,Database!$C83:$D84)</f>
        <v>0</v>
      </c>
      <c r="E43" s="206">
        <f>SUM(D$2:D43)+1000</f>
        <v>1508.81</v>
      </c>
      <c r="F43" s="213">
        <f>DSUM(_xlnm.DataBase,F$1,Database!$C83:$D84)</f>
        <v>0</v>
      </c>
      <c r="G43" s="213">
        <f t="shared" si="1"/>
        <v>0</v>
      </c>
      <c r="H43" s="213">
        <f t="shared" si="4"/>
        <v>1177.1000000000001</v>
      </c>
    </row>
    <row r="44" spans="1:8" x14ac:dyDescent="0.25">
      <c r="A44" s="220">
        <v>7</v>
      </c>
      <c r="B44" s="223" t="str">
        <f t="shared" si="0"/>
        <v>week ending</v>
      </c>
      <c r="C44" s="222">
        <f t="shared" si="3"/>
        <v>44340</v>
      </c>
      <c r="D44" s="205">
        <f>DSUM(_xlnm.DataBase,D$1,Database!$C85:$D86)</f>
        <v>112.22999999999999</v>
      </c>
      <c r="E44" s="206">
        <f>SUM(D$2:D44)+1000</f>
        <v>1621.04</v>
      </c>
      <c r="F44" s="213">
        <f>DSUM(_xlnm.DataBase,F$1,Database!$C85:$D86)</f>
        <v>141</v>
      </c>
      <c r="G44" s="213">
        <f t="shared" si="1"/>
        <v>28.77000000000001</v>
      </c>
      <c r="H44" s="213">
        <f t="shared" si="4"/>
        <v>1191.2</v>
      </c>
    </row>
    <row r="45" spans="1:8" x14ac:dyDescent="0.25">
      <c r="A45" s="220">
        <v>7</v>
      </c>
      <c r="B45" s="223" t="str">
        <f t="shared" si="0"/>
        <v>week ending</v>
      </c>
      <c r="C45" s="222">
        <f t="shared" si="3"/>
        <v>44347</v>
      </c>
      <c r="D45" s="205">
        <f>DSUM(_xlnm.DataBase,D$1,Database!$C87:$D88)</f>
        <v>0</v>
      </c>
      <c r="E45" s="206">
        <f>SUM(D$2:D45)+1000</f>
        <v>1621.04</v>
      </c>
      <c r="F45" s="213">
        <f>DSUM(_xlnm.DataBase,F$1,Database!$C87:$D88)</f>
        <v>0</v>
      </c>
      <c r="G45" s="213">
        <f t="shared" si="1"/>
        <v>0</v>
      </c>
      <c r="H45" s="213">
        <f t="shared" si="4"/>
        <v>1191.2</v>
      </c>
    </row>
    <row r="46" spans="1:8" x14ac:dyDescent="0.25">
      <c r="A46" s="220">
        <v>7</v>
      </c>
      <c r="B46" s="223" t="str">
        <f t="shared" si="0"/>
        <v>week ending</v>
      </c>
      <c r="C46" s="222">
        <f t="shared" si="3"/>
        <v>44354</v>
      </c>
      <c r="D46" s="205">
        <f>DSUM(_xlnm.DataBase,D$1,Database!$C89:$D90)</f>
        <v>0</v>
      </c>
      <c r="E46" s="206">
        <f>SUM(D$2:D46)+1000</f>
        <v>1621.04</v>
      </c>
      <c r="F46" s="213">
        <f>DSUM(_xlnm.DataBase,F$1,Database!$C89:$D90)</f>
        <v>0</v>
      </c>
      <c r="G46" s="213">
        <f t="shared" si="1"/>
        <v>0</v>
      </c>
      <c r="H46" s="213">
        <f t="shared" ref="H46:H51" si="5">H45+F46*H$1</f>
        <v>1191.2</v>
      </c>
    </row>
    <row r="47" spans="1:8" x14ac:dyDescent="0.25">
      <c r="A47" s="220">
        <v>7</v>
      </c>
      <c r="B47" s="223" t="str">
        <f t="shared" si="0"/>
        <v>week ending</v>
      </c>
      <c r="C47" s="222">
        <f t="shared" si="3"/>
        <v>44361</v>
      </c>
      <c r="D47" s="205">
        <f>DSUM(_xlnm.DataBase,D$1,Database!$C91:$D92)</f>
        <v>0</v>
      </c>
      <c r="E47" s="206">
        <f>SUM(D$2:D47)+1000</f>
        <v>1621.04</v>
      </c>
      <c r="F47" s="213">
        <f>DSUM(_xlnm.DataBase,F$1,Database!$C91:$D92)</f>
        <v>0</v>
      </c>
      <c r="G47" s="213">
        <f t="shared" si="1"/>
        <v>0</v>
      </c>
      <c r="H47" s="213">
        <f t="shared" si="5"/>
        <v>1191.2</v>
      </c>
    </row>
    <row r="48" spans="1:8" x14ac:dyDescent="0.25">
      <c r="A48" s="220">
        <v>7</v>
      </c>
      <c r="B48" s="223" t="str">
        <f t="shared" si="0"/>
        <v>week ending</v>
      </c>
      <c r="C48" s="222">
        <f t="shared" si="3"/>
        <v>44368</v>
      </c>
      <c r="D48" s="205">
        <f>DSUM(_xlnm.DataBase,D$1,Database!$C93:$D94)</f>
        <v>0</v>
      </c>
      <c r="E48" s="206">
        <f>SUM(D$2:D48)+1000</f>
        <v>1621.04</v>
      </c>
      <c r="F48" s="213">
        <f>DSUM(_xlnm.DataBase,F$1,Database!$C93:$D94)</f>
        <v>0</v>
      </c>
      <c r="G48" s="213">
        <f t="shared" si="1"/>
        <v>0</v>
      </c>
      <c r="H48" s="213">
        <f t="shared" si="5"/>
        <v>1191.2</v>
      </c>
    </row>
    <row r="49" spans="1:8" x14ac:dyDescent="0.25">
      <c r="A49" s="220">
        <v>7</v>
      </c>
      <c r="B49" s="223" t="str">
        <f t="shared" si="0"/>
        <v>week ending</v>
      </c>
      <c r="C49" s="222">
        <f t="shared" si="3"/>
        <v>44375</v>
      </c>
      <c r="D49" s="205">
        <f>DSUM(_xlnm.DataBase,D$1,Database!$C95:$D96)</f>
        <v>0</v>
      </c>
      <c r="E49" s="206">
        <f>SUM(D$2:D49)+1000</f>
        <v>1621.04</v>
      </c>
      <c r="F49" s="213">
        <f>DSUM(_xlnm.DataBase,F$1,Database!$C95:$D96)</f>
        <v>0</v>
      </c>
      <c r="G49" s="213">
        <f t="shared" si="1"/>
        <v>0</v>
      </c>
      <c r="H49" s="213">
        <f t="shared" si="5"/>
        <v>1191.2</v>
      </c>
    </row>
    <row r="50" spans="1:8" x14ac:dyDescent="0.25">
      <c r="A50" s="220">
        <v>7</v>
      </c>
      <c r="B50" s="223" t="str">
        <f t="shared" si="0"/>
        <v>week ending</v>
      </c>
      <c r="C50" s="222">
        <f t="shared" si="3"/>
        <v>44382</v>
      </c>
      <c r="D50" s="205">
        <f>DSUM(_xlnm.DataBase,D$1,Database!$C97:$D98)</f>
        <v>0</v>
      </c>
      <c r="E50" s="206">
        <f>SUM(D$2:D50)+1000</f>
        <v>1621.04</v>
      </c>
      <c r="F50" s="213">
        <f>DSUM(_xlnm.DataBase,F$1,Database!$C97:$D98)</f>
        <v>0</v>
      </c>
      <c r="G50" s="213">
        <f t="shared" si="1"/>
        <v>0</v>
      </c>
      <c r="H50" s="213">
        <f t="shared" si="5"/>
        <v>1191.2</v>
      </c>
    </row>
    <row r="51" spans="1:8" x14ac:dyDescent="0.25">
      <c r="A51" s="220">
        <v>7</v>
      </c>
      <c r="B51" s="223" t="str">
        <f t="shared" si="0"/>
        <v>week ending</v>
      </c>
      <c r="C51" s="222">
        <f t="shared" si="3"/>
        <v>44389</v>
      </c>
      <c r="D51" s="205">
        <f>DSUM(_xlnm.DataBase,D$1,Database!$C99:$D100)</f>
        <v>0</v>
      </c>
      <c r="E51" s="206">
        <f>SUM(D$2:D51)+1000</f>
        <v>1621.04</v>
      </c>
      <c r="F51" s="213">
        <f>DSUM(_xlnm.DataBase,F$1,Database!$C99:$D100)</f>
        <v>0</v>
      </c>
      <c r="G51" s="213">
        <f t="shared" si="1"/>
        <v>0</v>
      </c>
      <c r="H51" s="213">
        <f t="shared" si="5"/>
        <v>1191.2</v>
      </c>
    </row>
    <row r="52" spans="1:8" hidden="1" x14ac:dyDescent="0.25">
      <c r="A52" s="220">
        <v>7</v>
      </c>
      <c r="B52" s="223" t="str">
        <f t="shared" si="0"/>
        <v>week ending</v>
      </c>
      <c r="C52" s="222">
        <f t="shared" si="3"/>
        <v>44396</v>
      </c>
      <c r="D52" s="205">
        <f>DSUM(_xlnm.DataBase,D$1,Database!$C101:$D102)</f>
        <v>0</v>
      </c>
      <c r="E52" s="205">
        <v>-9.9999999999999995E-8</v>
      </c>
      <c r="F52" s="213">
        <v>-9.9999999999999995E-8</v>
      </c>
      <c r="G52" s="213">
        <v>-9.9999999999999995E-8</v>
      </c>
      <c r="H52" s="213">
        <v>-1.1000000000000001E-6</v>
      </c>
    </row>
    <row r="53" spans="1:8" hidden="1" x14ac:dyDescent="0.25">
      <c r="A53" s="220">
        <v>7</v>
      </c>
      <c r="B53" s="223" t="str">
        <f t="shared" si="0"/>
        <v>week ending</v>
      </c>
      <c r="C53" s="222">
        <f t="shared" si="3"/>
        <v>44403</v>
      </c>
      <c r="D53" s="205">
        <f>DSUM(_xlnm.DataBase,D$1,Database!$C103:$D104)</f>
        <v>0</v>
      </c>
      <c r="E53" s="205">
        <v>9.9999999999999995E-7</v>
      </c>
      <c r="F53" s="213">
        <v>9.9999999999999995E-7</v>
      </c>
      <c r="G53" s="213">
        <v>9.9999999999999995E-7</v>
      </c>
      <c r="H53" s="213">
        <v>1.1000000000000001E-6</v>
      </c>
    </row>
    <row r="54" spans="1:8" x14ac:dyDescent="0.25">
      <c r="C54" s="208" t="s">
        <v>27</v>
      </c>
      <c r="D54" s="205">
        <f>SUM(D2:D53)</f>
        <v>621.03999999999985</v>
      </c>
      <c r="E54" s="209"/>
      <c r="F54" s="213">
        <f>SUM(F2:F53)</f>
        <v>1912.0000009</v>
      </c>
    </row>
    <row r="55" spans="1:8" x14ac:dyDescent="0.25">
      <c r="C55" s="208" t="s">
        <v>515</v>
      </c>
      <c r="D55" s="211">
        <f>D54/F54</f>
        <v>0.3248117153282789</v>
      </c>
      <c r="E55" s="210"/>
    </row>
  </sheetData>
  <sheetProtection sheet="1" objects="1" scenarios="1" selectLockedCells="1" autoFilter="0"/>
  <autoFilter ref="F1:F55" xr:uid="{00000000-0009-0000-0000-000009000000}">
    <filterColumn colId="0">
      <filters blank="1">
        <filter val="+£ 107"/>
        <filter val="+£ 109"/>
        <filter val="+£ 116"/>
        <filter val="+£ 119"/>
        <filter val="+£ 121"/>
        <filter val="+£ 135"/>
        <filter val="+£ 137"/>
        <filter val="+£ 148"/>
        <filter val="+£ 153"/>
        <filter val="+£ 194"/>
        <filter val="+£ 2,291"/>
        <filter val="+£ 221"/>
        <filter val="+£ 265"/>
        <filter val="+£ 37"/>
        <filter val="+£ 38"/>
        <filter val="+£ 41"/>
        <filter val="+£ 44"/>
        <filter val="+£ 49"/>
        <filter val="+£ 51"/>
        <filter val="+£ 58"/>
        <filter val="+£ 71"/>
        <filter val="+£ 77"/>
      </filters>
    </filterColumn>
  </autoFilter>
  <conditionalFormatting sqref="D54 F54">
    <cfRule type="cellIs" dxfId="12" priority="24" operator="equal">
      <formula>0</formula>
    </cfRule>
    <cfRule type="cellIs" dxfId="11" priority="25" operator="lessThan">
      <formula>0</formula>
    </cfRule>
    <cfRule type="cellIs" dxfId="10" priority="26" operator="greaterThan">
      <formula>0</formula>
    </cfRule>
  </conditionalFormatting>
  <conditionalFormatting sqref="D5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D5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:E5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F5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:G53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5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Header>&amp;C&amp;"-,Bold"&amp;16Profit by Week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"/>
  <sheetViews>
    <sheetView showGridLines="0" showRowColHeaders="0" zoomScale="90" zoomScaleNormal="90" workbookViewId="0">
      <selection activeCell="E43" sqref="E43"/>
    </sheetView>
  </sheetViews>
  <sheetFormatPr defaultRowHeight="15" x14ac:dyDescent="0.25"/>
  <sheetData/>
  <sheetProtection sheet="1" objects="1" scenarios="1" selectLockedCells="1"/>
  <pageMargins left="0.11811023622047245" right="0.11811023622047245" top="0.15748031496062992" bottom="0.15748031496062992" header="0" footer="0"/>
  <pageSetup paperSize="9"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658"/>
  <sheetViews>
    <sheetView topLeftCell="A79" workbookViewId="0">
      <selection activeCell="G425" sqref="G425"/>
    </sheetView>
  </sheetViews>
  <sheetFormatPr defaultRowHeight="15" x14ac:dyDescent="0.25"/>
  <cols>
    <col min="1" max="1" width="6.7109375" style="45" customWidth="1"/>
    <col min="2" max="2" width="21.7109375" style="52" bestFit="1" customWidth="1"/>
    <col min="3" max="4" width="30.7109375" style="15" customWidth="1"/>
    <col min="5" max="5" width="8.7109375" style="25" customWidth="1"/>
    <col min="6" max="6" width="11.7109375" style="99" customWidth="1"/>
    <col min="7" max="7" width="9.140625" style="15"/>
    <col min="8" max="8" width="30.7109375" style="15" customWidth="1"/>
    <col min="9" max="9" width="12.7109375" style="15" bestFit="1" customWidth="1"/>
    <col min="10" max="16384" width="9.140625" style="15"/>
  </cols>
  <sheetData>
    <row r="1" spans="2:4" x14ac:dyDescent="0.25">
      <c r="B1" s="212" t="s">
        <v>140</v>
      </c>
      <c r="C1" s="207" t="s">
        <v>140</v>
      </c>
      <c r="D1" s="207" t="s">
        <v>140</v>
      </c>
    </row>
    <row r="2" spans="2:4" x14ac:dyDescent="0.25">
      <c r="B2" s="219">
        <f>Chart!C2</f>
        <v>44046</v>
      </c>
      <c r="C2" s="218" t="str">
        <f>CONCATENATE("&gt;",Chart!C2-Chart!A2)</f>
        <v>&gt;44039</v>
      </c>
      <c r="D2" s="218" t="str">
        <f>CONCATENATE("&lt;",Chart!C2+1)</f>
        <v>&lt;44047</v>
      </c>
    </row>
    <row r="3" spans="2:4" x14ac:dyDescent="0.25">
      <c r="B3" s="212"/>
      <c r="C3" s="207" t="s">
        <v>140</v>
      </c>
      <c r="D3" s="207" t="s">
        <v>140</v>
      </c>
    </row>
    <row r="4" spans="2:4" x14ac:dyDescent="0.25">
      <c r="B4" s="219">
        <f>Chart!C3</f>
        <v>44053</v>
      </c>
      <c r="C4" s="218" t="str">
        <f>CONCATENATE("&gt;",Chart!C2)</f>
        <v>&gt;44046</v>
      </c>
      <c r="D4" s="218" t="str">
        <f>CONCATENATE("&lt;",Chart!C3+1)</f>
        <v>&lt;44054</v>
      </c>
    </row>
    <row r="5" spans="2:4" x14ac:dyDescent="0.25">
      <c r="B5" s="212"/>
      <c r="C5" s="207" t="s">
        <v>140</v>
      </c>
      <c r="D5" s="207" t="s">
        <v>140</v>
      </c>
    </row>
    <row r="6" spans="2:4" x14ac:dyDescent="0.25">
      <c r="B6" s="219">
        <f>Chart!C4</f>
        <v>44060</v>
      </c>
      <c r="C6" s="218" t="str">
        <f>CONCATENATE("&gt;",Chart!C3)</f>
        <v>&gt;44053</v>
      </c>
      <c r="D6" s="218" t="str">
        <f>CONCATENATE("&lt;",Chart!C4+1)</f>
        <v>&lt;44061</v>
      </c>
    </row>
    <row r="7" spans="2:4" x14ac:dyDescent="0.25">
      <c r="B7" s="212"/>
      <c r="C7" s="207" t="s">
        <v>140</v>
      </c>
      <c r="D7" s="207" t="s">
        <v>140</v>
      </c>
    </row>
    <row r="8" spans="2:4" x14ac:dyDescent="0.25">
      <c r="B8" s="219">
        <f>Chart!C5</f>
        <v>44067</v>
      </c>
      <c r="C8" s="218" t="str">
        <f>CONCATENATE("&gt;",Chart!C4)</f>
        <v>&gt;44060</v>
      </c>
      <c r="D8" s="218" t="str">
        <f>CONCATENATE("&lt;",Chart!C5+1)</f>
        <v>&lt;44068</v>
      </c>
    </row>
    <row r="9" spans="2:4" x14ac:dyDescent="0.25">
      <c r="B9" s="212"/>
      <c r="C9" s="207" t="s">
        <v>140</v>
      </c>
      <c r="D9" s="207" t="s">
        <v>140</v>
      </c>
    </row>
    <row r="10" spans="2:4" x14ac:dyDescent="0.25">
      <c r="B10" s="219">
        <f>Chart!C6</f>
        <v>44074</v>
      </c>
      <c r="C10" s="218" t="str">
        <f>CONCATENATE("&gt;",Chart!C5)</f>
        <v>&gt;44067</v>
      </c>
      <c r="D10" s="218" t="str">
        <f>CONCATENATE("&lt;",Chart!C6+1)</f>
        <v>&lt;44075</v>
      </c>
    </row>
    <row r="11" spans="2:4" x14ac:dyDescent="0.25">
      <c r="B11" s="212"/>
      <c r="C11" s="207" t="s">
        <v>140</v>
      </c>
      <c r="D11" s="207" t="s">
        <v>140</v>
      </c>
    </row>
    <row r="12" spans="2:4" x14ac:dyDescent="0.25">
      <c r="B12" s="219">
        <f>Chart!C7</f>
        <v>44081</v>
      </c>
      <c r="C12" s="218" t="str">
        <f>CONCATENATE("&gt;",Chart!C6)</f>
        <v>&gt;44074</v>
      </c>
      <c r="D12" s="218" t="str">
        <f>CONCATENATE("&lt;",Chart!C7+1)</f>
        <v>&lt;44082</v>
      </c>
    </row>
    <row r="13" spans="2:4" x14ac:dyDescent="0.25">
      <c r="B13" s="212"/>
      <c r="C13" s="207" t="s">
        <v>140</v>
      </c>
      <c r="D13" s="207" t="s">
        <v>140</v>
      </c>
    </row>
    <row r="14" spans="2:4" x14ac:dyDescent="0.25">
      <c r="B14" s="219">
        <f>Chart!C8</f>
        <v>44088</v>
      </c>
      <c r="C14" s="218" t="str">
        <f>CONCATENATE("&gt;",Chart!C7)</f>
        <v>&gt;44081</v>
      </c>
      <c r="D14" s="218" t="str">
        <f>CONCATENATE("&lt;",Chart!C8+1)</f>
        <v>&lt;44089</v>
      </c>
    </row>
    <row r="15" spans="2:4" x14ac:dyDescent="0.25">
      <c r="B15" s="212"/>
      <c r="C15" s="207" t="s">
        <v>140</v>
      </c>
      <c r="D15" s="207" t="s">
        <v>140</v>
      </c>
    </row>
    <row r="16" spans="2:4" x14ac:dyDescent="0.25">
      <c r="B16" s="219">
        <f>Chart!C9</f>
        <v>44095</v>
      </c>
      <c r="C16" s="218" t="str">
        <f>CONCATENATE("&gt;",Chart!C8)</f>
        <v>&gt;44088</v>
      </c>
      <c r="D16" s="218" t="str">
        <f>CONCATENATE("&lt;",Chart!C9+1)</f>
        <v>&lt;44096</v>
      </c>
    </row>
    <row r="17" spans="2:4" x14ac:dyDescent="0.25">
      <c r="B17" s="212"/>
      <c r="C17" s="207" t="s">
        <v>140</v>
      </c>
      <c r="D17" s="207" t="s">
        <v>140</v>
      </c>
    </row>
    <row r="18" spans="2:4" x14ac:dyDescent="0.25">
      <c r="B18" s="219">
        <f>Chart!C10</f>
        <v>44102</v>
      </c>
      <c r="C18" s="218" t="str">
        <f>CONCATENATE("&gt;",Chart!C9)</f>
        <v>&gt;44095</v>
      </c>
      <c r="D18" s="218" t="str">
        <f>CONCATENATE("&lt;",Chart!C10+1)</f>
        <v>&lt;44103</v>
      </c>
    </row>
    <row r="19" spans="2:4" x14ac:dyDescent="0.25">
      <c r="B19" s="212"/>
      <c r="C19" s="207" t="s">
        <v>140</v>
      </c>
      <c r="D19" s="207" t="s">
        <v>140</v>
      </c>
    </row>
    <row r="20" spans="2:4" x14ac:dyDescent="0.25">
      <c r="B20" s="219">
        <f>Chart!C11</f>
        <v>44109</v>
      </c>
      <c r="C20" s="218" t="str">
        <f>CONCATENATE("&gt;",Chart!C10)</f>
        <v>&gt;44102</v>
      </c>
      <c r="D20" s="218" t="str">
        <f>CONCATENATE("&lt;",Chart!C11+1)</f>
        <v>&lt;44110</v>
      </c>
    </row>
    <row r="21" spans="2:4" x14ac:dyDescent="0.25">
      <c r="B21" s="212"/>
      <c r="C21" s="207" t="s">
        <v>140</v>
      </c>
      <c r="D21" s="207" t="s">
        <v>140</v>
      </c>
    </row>
    <row r="22" spans="2:4" x14ac:dyDescent="0.25">
      <c r="B22" s="219">
        <f>Chart!C12</f>
        <v>44116</v>
      </c>
      <c r="C22" s="218" t="str">
        <f>CONCATENATE("&gt;",Chart!C11)</f>
        <v>&gt;44109</v>
      </c>
      <c r="D22" s="218" t="str">
        <f>CONCATENATE("&lt;",Chart!C12+1)</f>
        <v>&lt;44117</v>
      </c>
    </row>
    <row r="23" spans="2:4" x14ac:dyDescent="0.25">
      <c r="B23" s="212"/>
      <c r="C23" s="207" t="s">
        <v>140</v>
      </c>
      <c r="D23" s="207" t="s">
        <v>140</v>
      </c>
    </row>
    <row r="24" spans="2:4" x14ac:dyDescent="0.25">
      <c r="B24" s="219">
        <f>Chart!C13</f>
        <v>44123</v>
      </c>
      <c r="C24" s="218" t="str">
        <f>CONCATENATE("&gt;",Chart!C12)</f>
        <v>&gt;44116</v>
      </c>
      <c r="D24" s="218" t="str">
        <f>CONCATENATE("&lt;",Chart!C13+1)</f>
        <v>&lt;44124</v>
      </c>
    </row>
    <row r="25" spans="2:4" x14ac:dyDescent="0.25">
      <c r="B25" s="212"/>
      <c r="C25" s="207" t="s">
        <v>140</v>
      </c>
      <c r="D25" s="207" t="s">
        <v>140</v>
      </c>
    </row>
    <row r="26" spans="2:4" x14ac:dyDescent="0.25">
      <c r="B26" s="219">
        <f>Chart!C14</f>
        <v>44130</v>
      </c>
      <c r="C26" s="218" t="str">
        <f>CONCATENATE("&gt;",Chart!C13)</f>
        <v>&gt;44123</v>
      </c>
      <c r="D26" s="218" t="str">
        <f>CONCATENATE("&lt;",Chart!C14+1)</f>
        <v>&lt;44131</v>
      </c>
    </row>
    <row r="27" spans="2:4" x14ac:dyDescent="0.25">
      <c r="B27" s="212"/>
      <c r="C27" s="207" t="s">
        <v>140</v>
      </c>
      <c r="D27" s="207" t="s">
        <v>140</v>
      </c>
    </row>
    <row r="28" spans="2:4" x14ac:dyDescent="0.25">
      <c r="B28" s="219">
        <f>Chart!C15</f>
        <v>44137</v>
      </c>
      <c r="C28" s="218" t="str">
        <f>CONCATENATE("&gt;",Chart!C14)</f>
        <v>&gt;44130</v>
      </c>
      <c r="D28" s="218" t="str">
        <f>CONCATENATE("&lt;",Chart!C15+1)</f>
        <v>&lt;44138</v>
      </c>
    </row>
    <row r="29" spans="2:4" x14ac:dyDescent="0.25">
      <c r="B29" s="212"/>
      <c r="C29" s="207" t="s">
        <v>140</v>
      </c>
      <c r="D29" s="207" t="s">
        <v>140</v>
      </c>
    </row>
    <row r="30" spans="2:4" x14ac:dyDescent="0.25">
      <c r="B30" s="219">
        <f>Chart!C16</f>
        <v>44144</v>
      </c>
      <c r="C30" s="218" t="str">
        <f>CONCATENATE("&gt;",Chart!C15)</f>
        <v>&gt;44137</v>
      </c>
      <c r="D30" s="218" t="str">
        <f>CONCATENATE("&lt;",Chart!C16+1)</f>
        <v>&lt;44145</v>
      </c>
    </row>
    <row r="31" spans="2:4" x14ac:dyDescent="0.25">
      <c r="B31" s="212"/>
      <c r="C31" s="207" t="s">
        <v>140</v>
      </c>
      <c r="D31" s="207" t="s">
        <v>140</v>
      </c>
    </row>
    <row r="32" spans="2:4" x14ac:dyDescent="0.25">
      <c r="B32" s="219">
        <f>Chart!C17</f>
        <v>44151</v>
      </c>
      <c r="C32" s="218" t="str">
        <f>CONCATENATE("&gt;",Chart!C16)</f>
        <v>&gt;44144</v>
      </c>
      <c r="D32" s="218" t="str">
        <f>CONCATENATE("&lt;",Chart!C17+1)</f>
        <v>&lt;44152</v>
      </c>
    </row>
    <row r="33" spans="2:4" x14ac:dyDescent="0.25">
      <c r="B33" s="212"/>
      <c r="C33" s="207" t="s">
        <v>140</v>
      </c>
      <c r="D33" s="207" t="s">
        <v>140</v>
      </c>
    </row>
    <row r="34" spans="2:4" x14ac:dyDescent="0.25">
      <c r="B34" s="219">
        <f>Chart!C18</f>
        <v>44158</v>
      </c>
      <c r="C34" s="218" t="str">
        <f>CONCATENATE("&gt;",Chart!C17)</f>
        <v>&gt;44151</v>
      </c>
      <c r="D34" s="218" t="str">
        <f>CONCATENATE("&lt;",Chart!C18+1)</f>
        <v>&lt;44159</v>
      </c>
    </row>
    <row r="35" spans="2:4" x14ac:dyDescent="0.25">
      <c r="B35" s="212"/>
      <c r="C35" s="207" t="s">
        <v>140</v>
      </c>
      <c r="D35" s="207" t="s">
        <v>140</v>
      </c>
    </row>
    <row r="36" spans="2:4" x14ac:dyDescent="0.25">
      <c r="B36" s="219">
        <f>Chart!C19</f>
        <v>44165</v>
      </c>
      <c r="C36" s="218" t="str">
        <f>CONCATENATE("&gt;",Chart!C18)</f>
        <v>&gt;44158</v>
      </c>
      <c r="D36" s="218" t="str">
        <f>CONCATENATE("&lt;",Chart!C19+1)</f>
        <v>&lt;44166</v>
      </c>
    </row>
    <row r="37" spans="2:4" x14ac:dyDescent="0.25">
      <c r="B37" s="212"/>
      <c r="C37" s="207" t="s">
        <v>140</v>
      </c>
      <c r="D37" s="207" t="s">
        <v>140</v>
      </c>
    </row>
    <row r="38" spans="2:4" x14ac:dyDescent="0.25">
      <c r="B38" s="219">
        <f>Chart!C20</f>
        <v>44172</v>
      </c>
      <c r="C38" s="218" t="str">
        <f>CONCATENATE("&gt;",Chart!C19)</f>
        <v>&gt;44165</v>
      </c>
      <c r="D38" s="218" t="str">
        <f>CONCATENATE("&lt;",Chart!C20+1)</f>
        <v>&lt;44173</v>
      </c>
    </row>
    <row r="39" spans="2:4" x14ac:dyDescent="0.25">
      <c r="B39" s="212"/>
      <c r="C39" s="207" t="s">
        <v>140</v>
      </c>
      <c r="D39" s="207" t="s">
        <v>140</v>
      </c>
    </row>
    <row r="40" spans="2:4" x14ac:dyDescent="0.25">
      <c r="B40" s="219">
        <f>Chart!C21</f>
        <v>44179</v>
      </c>
      <c r="C40" s="218" t="str">
        <f>CONCATENATE("&gt;",Chart!C20)</f>
        <v>&gt;44172</v>
      </c>
      <c r="D40" s="218" t="str">
        <f>CONCATENATE("&lt;",Chart!C21+1)</f>
        <v>&lt;44180</v>
      </c>
    </row>
    <row r="41" spans="2:4" x14ac:dyDescent="0.25">
      <c r="B41" s="212"/>
      <c r="C41" s="207" t="s">
        <v>140</v>
      </c>
      <c r="D41" s="207" t="s">
        <v>140</v>
      </c>
    </row>
    <row r="42" spans="2:4" x14ac:dyDescent="0.25">
      <c r="B42" s="219">
        <f>Chart!C22</f>
        <v>44186</v>
      </c>
      <c r="C42" s="218" t="str">
        <f>CONCATENATE("&gt;",Chart!C21)</f>
        <v>&gt;44179</v>
      </c>
      <c r="D42" s="218" t="str">
        <f>CONCATENATE("&lt;",Chart!C22+1)</f>
        <v>&lt;44187</v>
      </c>
    </row>
    <row r="43" spans="2:4" x14ac:dyDescent="0.25">
      <c r="B43" s="212"/>
      <c r="C43" s="207" t="s">
        <v>140</v>
      </c>
      <c r="D43" s="207" t="s">
        <v>140</v>
      </c>
    </row>
    <row r="44" spans="2:4" x14ac:dyDescent="0.25">
      <c r="B44" s="219">
        <f>Chart!C23</f>
        <v>44193</v>
      </c>
      <c r="C44" s="218" t="str">
        <f>CONCATENATE("&gt;",Chart!C22)</f>
        <v>&gt;44186</v>
      </c>
      <c r="D44" s="218" t="str">
        <f>CONCATENATE("&lt;",Chart!C23+1)</f>
        <v>&lt;44194</v>
      </c>
    </row>
    <row r="45" spans="2:4" x14ac:dyDescent="0.25">
      <c r="B45" s="212"/>
      <c r="C45" s="207" t="s">
        <v>140</v>
      </c>
      <c r="D45" s="207" t="s">
        <v>140</v>
      </c>
    </row>
    <row r="46" spans="2:4" x14ac:dyDescent="0.25">
      <c r="B46" s="219">
        <f>Chart!C24</f>
        <v>44200</v>
      </c>
      <c r="C46" s="218" t="str">
        <f>CONCATENATE("&gt;",Chart!C23)</f>
        <v>&gt;44193</v>
      </c>
      <c r="D46" s="218" t="str">
        <f>CONCATENATE("&lt;",Chart!C24+1)</f>
        <v>&lt;44201</v>
      </c>
    </row>
    <row r="47" spans="2:4" x14ac:dyDescent="0.25">
      <c r="B47" s="212"/>
      <c r="C47" s="207" t="s">
        <v>140</v>
      </c>
      <c r="D47" s="207" t="s">
        <v>140</v>
      </c>
    </row>
    <row r="48" spans="2:4" x14ac:dyDescent="0.25">
      <c r="B48" s="219">
        <f>Chart!C25</f>
        <v>44207</v>
      </c>
      <c r="C48" s="218" t="str">
        <f>CONCATENATE("&gt;",Chart!C24)</f>
        <v>&gt;44200</v>
      </c>
      <c r="D48" s="218" t="str">
        <f>CONCATENATE("&lt;",Chart!C25+1)</f>
        <v>&lt;44208</v>
      </c>
    </row>
    <row r="49" spans="2:4" x14ac:dyDescent="0.25">
      <c r="B49" s="212"/>
      <c r="C49" s="207" t="s">
        <v>140</v>
      </c>
      <c r="D49" s="207" t="s">
        <v>140</v>
      </c>
    </row>
    <row r="50" spans="2:4" x14ac:dyDescent="0.25">
      <c r="B50" s="219">
        <f>Chart!C26</f>
        <v>44214</v>
      </c>
      <c r="C50" s="218" t="str">
        <f>CONCATENATE("&gt;",Chart!C25)</f>
        <v>&gt;44207</v>
      </c>
      <c r="D50" s="218" t="str">
        <f>CONCATENATE("&lt;",Chart!C26+1)</f>
        <v>&lt;44215</v>
      </c>
    </row>
    <row r="51" spans="2:4" x14ac:dyDescent="0.25">
      <c r="B51" s="212"/>
      <c r="C51" s="207" t="s">
        <v>140</v>
      </c>
      <c r="D51" s="207" t="s">
        <v>140</v>
      </c>
    </row>
    <row r="52" spans="2:4" x14ac:dyDescent="0.25">
      <c r="B52" s="219">
        <f>Chart!C27</f>
        <v>44221</v>
      </c>
      <c r="C52" s="218" t="str">
        <f>CONCATENATE("&gt;",Chart!C26)</f>
        <v>&gt;44214</v>
      </c>
      <c r="D52" s="218" t="str">
        <f>CONCATENATE("&lt;",Chart!C27+1)</f>
        <v>&lt;44222</v>
      </c>
    </row>
    <row r="53" spans="2:4" x14ac:dyDescent="0.25">
      <c r="B53" s="212"/>
      <c r="C53" s="207" t="s">
        <v>140</v>
      </c>
      <c r="D53" s="207" t="s">
        <v>140</v>
      </c>
    </row>
    <row r="54" spans="2:4" x14ac:dyDescent="0.25">
      <c r="B54" s="219">
        <f>Chart!C28</f>
        <v>44228</v>
      </c>
      <c r="C54" s="218" t="str">
        <f>CONCATENATE("&gt;",Chart!C27)</f>
        <v>&gt;44221</v>
      </c>
      <c r="D54" s="218" t="str">
        <f>CONCATENATE("&lt;",Chart!C28+1)</f>
        <v>&lt;44229</v>
      </c>
    </row>
    <row r="55" spans="2:4" x14ac:dyDescent="0.25">
      <c r="B55" s="212"/>
      <c r="C55" s="207" t="s">
        <v>140</v>
      </c>
      <c r="D55" s="207" t="s">
        <v>140</v>
      </c>
    </row>
    <row r="56" spans="2:4" x14ac:dyDescent="0.25">
      <c r="B56" s="219">
        <f>Chart!C29</f>
        <v>44235</v>
      </c>
      <c r="C56" s="218" t="str">
        <f>CONCATENATE("&gt;",Chart!C28)</f>
        <v>&gt;44228</v>
      </c>
      <c r="D56" s="218" t="str">
        <f>CONCATENATE("&lt;",Chart!C29+1)</f>
        <v>&lt;44236</v>
      </c>
    </row>
    <row r="57" spans="2:4" x14ac:dyDescent="0.25">
      <c r="B57" s="212"/>
      <c r="C57" s="207" t="s">
        <v>140</v>
      </c>
      <c r="D57" s="207" t="s">
        <v>140</v>
      </c>
    </row>
    <row r="58" spans="2:4" x14ac:dyDescent="0.25">
      <c r="B58" s="219">
        <f>Chart!C30</f>
        <v>44242</v>
      </c>
      <c r="C58" s="218" t="str">
        <f>CONCATENATE("&gt;",Chart!C29)</f>
        <v>&gt;44235</v>
      </c>
      <c r="D58" s="218" t="str">
        <f>CONCATENATE("&lt;",Chart!C30+1)</f>
        <v>&lt;44243</v>
      </c>
    </row>
    <row r="59" spans="2:4" x14ac:dyDescent="0.25">
      <c r="B59" s="212"/>
      <c r="C59" s="207" t="s">
        <v>140</v>
      </c>
      <c r="D59" s="207" t="s">
        <v>140</v>
      </c>
    </row>
    <row r="60" spans="2:4" x14ac:dyDescent="0.25">
      <c r="B60" s="219">
        <f>Chart!C31</f>
        <v>44249</v>
      </c>
      <c r="C60" s="218" t="str">
        <f>CONCATENATE("&gt;",Chart!C30)</f>
        <v>&gt;44242</v>
      </c>
      <c r="D60" s="218" t="str">
        <f>CONCATENATE("&lt;",Chart!C31+1)</f>
        <v>&lt;44250</v>
      </c>
    </row>
    <row r="61" spans="2:4" x14ac:dyDescent="0.25">
      <c r="B61" s="212"/>
      <c r="C61" s="207" t="s">
        <v>140</v>
      </c>
      <c r="D61" s="207" t="s">
        <v>140</v>
      </c>
    </row>
    <row r="62" spans="2:4" x14ac:dyDescent="0.25">
      <c r="B62" s="219">
        <f>Chart!C32</f>
        <v>44256</v>
      </c>
      <c r="C62" s="218" t="str">
        <f>CONCATENATE("&gt;",Chart!C31)</f>
        <v>&gt;44249</v>
      </c>
      <c r="D62" s="218" t="str">
        <f>CONCATENATE("&lt;",Chart!C32+1)</f>
        <v>&lt;44257</v>
      </c>
    </row>
    <row r="63" spans="2:4" x14ac:dyDescent="0.25">
      <c r="B63" s="212"/>
      <c r="C63" s="207" t="s">
        <v>140</v>
      </c>
      <c r="D63" s="207" t="s">
        <v>140</v>
      </c>
    </row>
    <row r="64" spans="2:4" x14ac:dyDescent="0.25">
      <c r="B64" s="219">
        <f>Chart!C33</f>
        <v>44263</v>
      </c>
      <c r="C64" s="218" t="str">
        <f>CONCATENATE("&gt;",Chart!C32)</f>
        <v>&gt;44256</v>
      </c>
      <c r="D64" s="218" t="str">
        <f>CONCATENATE("&lt;",Chart!C33+1)</f>
        <v>&lt;44264</v>
      </c>
    </row>
    <row r="65" spans="2:4" x14ac:dyDescent="0.25">
      <c r="B65" s="212"/>
      <c r="C65" s="207" t="s">
        <v>140</v>
      </c>
      <c r="D65" s="207" t="s">
        <v>140</v>
      </c>
    </row>
    <row r="66" spans="2:4" x14ac:dyDescent="0.25">
      <c r="B66" s="219">
        <f>Chart!C34</f>
        <v>44270</v>
      </c>
      <c r="C66" s="218" t="str">
        <f>CONCATENATE("&gt;",Chart!C33)</f>
        <v>&gt;44263</v>
      </c>
      <c r="D66" s="218" t="str">
        <f>CONCATENATE("&lt;",Chart!C34+1)</f>
        <v>&lt;44271</v>
      </c>
    </row>
    <row r="67" spans="2:4" x14ac:dyDescent="0.25">
      <c r="B67" s="212"/>
      <c r="C67" s="207" t="s">
        <v>140</v>
      </c>
      <c r="D67" s="207" t="s">
        <v>140</v>
      </c>
    </row>
    <row r="68" spans="2:4" x14ac:dyDescent="0.25">
      <c r="B68" s="219">
        <f>Chart!C35</f>
        <v>44277</v>
      </c>
      <c r="C68" s="218" t="str">
        <f>CONCATENATE("&gt;",Chart!C34)</f>
        <v>&gt;44270</v>
      </c>
      <c r="D68" s="218" t="str">
        <f>CONCATENATE("&lt;",Chart!C35+1)</f>
        <v>&lt;44278</v>
      </c>
    </row>
    <row r="69" spans="2:4" x14ac:dyDescent="0.25">
      <c r="B69" s="212"/>
      <c r="C69" s="207" t="s">
        <v>140</v>
      </c>
      <c r="D69" s="207" t="s">
        <v>140</v>
      </c>
    </row>
    <row r="70" spans="2:4" x14ac:dyDescent="0.25">
      <c r="B70" s="219">
        <f>Chart!C36</f>
        <v>44284</v>
      </c>
      <c r="C70" s="218" t="str">
        <f>CONCATENATE("&gt;",Chart!C35)</f>
        <v>&gt;44277</v>
      </c>
      <c r="D70" s="218" t="str">
        <f>CONCATENATE("&lt;",Chart!C36+1)</f>
        <v>&lt;44285</v>
      </c>
    </row>
    <row r="71" spans="2:4" x14ac:dyDescent="0.25">
      <c r="B71" s="212"/>
      <c r="C71" s="207" t="s">
        <v>140</v>
      </c>
      <c r="D71" s="207" t="s">
        <v>140</v>
      </c>
    </row>
    <row r="72" spans="2:4" x14ac:dyDescent="0.25">
      <c r="B72" s="219">
        <f>Chart!C37</f>
        <v>44291</v>
      </c>
      <c r="C72" s="218" t="str">
        <f>CONCATENATE("&gt;",Chart!C36)</f>
        <v>&gt;44284</v>
      </c>
      <c r="D72" s="218" t="str">
        <f>CONCATENATE("&lt;",Chart!C37+1)</f>
        <v>&lt;44292</v>
      </c>
    </row>
    <row r="73" spans="2:4" x14ac:dyDescent="0.25">
      <c r="B73" s="212"/>
      <c r="C73" s="207" t="s">
        <v>140</v>
      </c>
      <c r="D73" s="207" t="s">
        <v>140</v>
      </c>
    </row>
    <row r="74" spans="2:4" x14ac:dyDescent="0.25">
      <c r="B74" s="219">
        <f>Chart!C38</f>
        <v>44298</v>
      </c>
      <c r="C74" s="218" t="str">
        <f>CONCATENATE("&gt;",Chart!C37)</f>
        <v>&gt;44291</v>
      </c>
      <c r="D74" s="218" t="str">
        <f>CONCATENATE("&lt;",Chart!C38+1)</f>
        <v>&lt;44299</v>
      </c>
    </row>
    <row r="75" spans="2:4" x14ac:dyDescent="0.25">
      <c r="B75" s="212"/>
      <c r="C75" s="207" t="s">
        <v>140</v>
      </c>
      <c r="D75" s="207" t="s">
        <v>140</v>
      </c>
    </row>
    <row r="76" spans="2:4" x14ac:dyDescent="0.25">
      <c r="B76" s="219">
        <f>Chart!C39</f>
        <v>44305</v>
      </c>
      <c r="C76" s="218" t="str">
        <f>CONCATENATE("&gt;",Chart!C38)</f>
        <v>&gt;44298</v>
      </c>
      <c r="D76" s="218" t="str">
        <f>CONCATENATE("&lt;",Chart!C39+1)</f>
        <v>&lt;44306</v>
      </c>
    </row>
    <row r="77" spans="2:4" x14ac:dyDescent="0.25">
      <c r="B77" s="212"/>
      <c r="C77" s="207" t="s">
        <v>140</v>
      </c>
      <c r="D77" s="207" t="s">
        <v>140</v>
      </c>
    </row>
    <row r="78" spans="2:4" x14ac:dyDescent="0.25">
      <c r="B78" s="219">
        <f>Chart!C40</f>
        <v>44312</v>
      </c>
      <c r="C78" s="218" t="str">
        <f>CONCATENATE("&gt;",Chart!C39)</f>
        <v>&gt;44305</v>
      </c>
      <c r="D78" s="218" t="str">
        <f>CONCATENATE("&lt;",Chart!C40+1)</f>
        <v>&lt;44313</v>
      </c>
    </row>
    <row r="79" spans="2:4" x14ac:dyDescent="0.25">
      <c r="B79" s="212"/>
      <c r="C79" s="207" t="s">
        <v>140</v>
      </c>
      <c r="D79" s="207" t="s">
        <v>140</v>
      </c>
    </row>
    <row r="80" spans="2:4" x14ac:dyDescent="0.25">
      <c r="B80" s="219">
        <f>Chart!C41</f>
        <v>44319</v>
      </c>
      <c r="C80" s="218" t="str">
        <f>CONCATENATE("&gt;",Chart!C40)</f>
        <v>&gt;44312</v>
      </c>
      <c r="D80" s="218" t="str">
        <f>CONCATENATE("&lt;",Chart!C41+1)</f>
        <v>&lt;44320</v>
      </c>
    </row>
    <row r="81" spans="2:4" x14ac:dyDescent="0.25">
      <c r="B81" s="212"/>
      <c r="C81" s="207" t="s">
        <v>140</v>
      </c>
      <c r="D81" s="207" t="s">
        <v>140</v>
      </c>
    </row>
    <row r="82" spans="2:4" x14ac:dyDescent="0.25">
      <c r="B82" s="219">
        <f>Chart!C42</f>
        <v>44326</v>
      </c>
      <c r="C82" s="218" t="str">
        <f>CONCATENATE("&gt;",Chart!C41)</f>
        <v>&gt;44319</v>
      </c>
      <c r="D82" s="218" t="str">
        <f>CONCATENATE("&lt;",Chart!C42+1)</f>
        <v>&lt;44327</v>
      </c>
    </row>
    <row r="83" spans="2:4" x14ac:dyDescent="0.25">
      <c r="B83" s="212"/>
      <c r="C83" s="207" t="s">
        <v>140</v>
      </c>
      <c r="D83" s="207" t="s">
        <v>140</v>
      </c>
    </row>
    <row r="84" spans="2:4" x14ac:dyDescent="0.25">
      <c r="B84" s="219">
        <f>Chart!C43</f>
        <v>44333</v>
      </c>
      <c r="C84" s="218" t="str">
        <f>CONCATENATE("&gt;",Chart!C42)</f>
        <v>&gt;44326</v>
      </c>
      <c r="D84" s="218" t="str">
        <f>CONCATENATE("&lt;",Chart!C43+1)</f>
        <v>&lt;44334</v>
      </c>
    </row>
    <row r="85" spans="2:4" x14ac:dyDescent="0.25">
      <c r="B85" s="212"/>
      <c r="C85" s="207" t="s">
        <v>140</v>
      </c>
      <c r="D85" s="207" t="s">
        <v>140</v>
      </c>
    </row>
    <row r="86" spans="2:4" x14ac:dyDescent="0.25">
      <c r="B86" s="219">
        <f>Chart!C44</f>
        <v>44340</v>
      </c>
      <c r="C86" s="218" t="str">
        <f>CONCATENATE("&gt;",Chart!C43)</f>
        <v>&gt;44333</v>
      </c>
      <c r="D86" s="218" t="str">
        <f>CONCATENATE("&lt;",Chart!C44+1)</f>
        <v>&lt;44341</v>
      </c>
    </row>
    <row r="87" spans="2:4" x14ac:dyDescent="0.25">
      <c r="B87" s="212"/>
      <c r="C87" s="207" t="s">
        <v>140</v>
      </c>
      <c r="D87" s="207" t="s">
        <v>140</v>
      </c>
    </row>
    <row r="88" spans="2:4" x14ac:dyDescent="0.25">
      <c r="B88" s="219">
        <f>Chart!C45</f>
        <v>44347</v>
      </c>
      <c r="C88" s="218" t="str">
        <f>CONCATENATE("&gt;",Chart!C44)</f>
        <v>&gt;44340</v>
      </c>
      <c r="D88" s="218" t="str">
        <f>CONCATENATE("&lt;",Chart!C45+1)</f>
        <v>&lt;44348</v>
      </c>
    </row>
    <row r="89" spans="2:4" x14ac:dyDescent="0.25">
      <c r="B89" s="212"/>
      <c r="C89" s="207" t="s">
        <v>140</v>
      </c>
      <c r="D89" s="207" t="s">
        <v>140</v>
      </c>
    </row>
    <row r="90" spans="2:4" x14ac:dyDescent="0.25">
      <c r="B90" s="219">
        <f>Chart!C46</f>
        <v>44354</v>
      </c>
      <c r="C90" s="218" t="str">
        <f>CONCATENATE("&gt;",Chart!C45)</f>
        <v>&gt;44347</v>
      </c>
      <c r="D90" s="218" t="str">
        <f>CONCATENATE("&lt;",Chart!C46+1)</f>
        <v>&lt;44355</v>
      </c>
    </row>
    <row r="91" spans="2:4" x14ac:dyDescent="0.25">
      <c r="B91" s="212"/>
      <c r="C91" s="207" t="s">
        <v>140</v>
      </c>
      <c r="D91" s="207" t="s">
        <v>140</v>
      </c>
    </row>
    <row r="92" spans="2:4" x14ac:dyDescent="0.25">
      <c r="B92" s="219">
        <f>Chart!C47</f>
        <v>44361</v>
      </c>
      <c r="C92" s="218" t="str">
        <f>CONCATENATE("&gt;",Chart!C46)</f>
        <v>&gt;44354</v>
      </c>
      <c r="D92" s="218" t="str">
        <f>CONCATENATE("&lt;",Chart!C47+1)</f>
        <v>&lt;44362</v>
      </c>
    </row>
    <row r="93" spans="2:4" x14ac:dyDescent="0.25">
      <c r="B93" s="212"/>
      <c r="C93" s="207" t="s">
        <v>140</v>
      </c>
      <c r="D93" s="207" t="s">
        <v>140</v>
      </c>
    </row>
    <row r="94" spans="2:4" x14ac:dyDescent="0.25">
      <c r="B94" s="219">
        <f>Chart!C48</f>
        <v>44368</v>
      </c>
      <c r="C94" s="218" t="str">
        <f>CONCATENATE("&gt;",Chart!C47)</f>
        <v>&gt;44361</v>
      </c>
      <c r="D94" s="218" t="str">
        <f>CONCATENATE("&lt;",Chart!C48+1)</f>
        <v>&lt;44369</v>
      </c>
    </row>
    <row r="95" spans="2:4" x14ac:dyDescent="0.25">
      <c r="B95" s="212"/>
      <c r="C95" s="207" t="s">
        <v>140</v>
      </c>
      <c r="D95" s="207" t="s">
        <v>140</v>
      </c>
    </row>
    <row r="96" spans="2:4" x14ac:dyDescent="0.25">
      <c r="B96" s="219">
        <f>Chart!C49</f>
        <v>44375</v>
      </c>
      <c r="C96" s="218" t="str">
        <f>CONCATENATE("&gt;",Chart!C48)</f>
        <v>&gt;44368</v>
      </c>
      <c r="D96" s="218" t="str">
        <f>CONCATENATE("&lt;",Chart!C49+1)</f>
        <v>&lt;44376</v>
      </c>
    </row>
    <row r="97" spans="1:11" x14ac:dyDescent="0.25">
      <c r="B97" s="212"/>
      <c r="C97" s="207" t="s">
        <v>140</v>
      </c>
      <c r="D97" s="207" t="s">
        <v>140</v>
      </c>
    </row>
    <row r="98" spans="1:11" x14ac:dyDescent="0.25">
      <c r="B98" s="219">
        <f>Chart!C50</f>
        <v>44382</v>
      </c>
      <c r="C98" s="218" t="str">
        <f>CONCATENATE("&gt;",Chart!C49)</f>
        <v>&gt;44375</v>
      </c>
      <c r="D98" s="218" t="str">
        <f>CONCATENATE("&lt;",Chart!C50+1)</f>
        <v>&lt;44383</v>
      </c>
    </row>
    <row r="99" spans="1:11" x14ac:dyDescent="0.25">
      <c r="B99" s="212"/>
      <c r="C99" s="207" t="s">
        <v>140</v>
      </c>
      <c r="D99" s="207" t="s">
        <v>140</v>
      </c>
    </row>
    <row r="100" spans="1:11" x14ac:dyDescent="0.25">
      <c r="B100" s="219">
        <f>Chart!C51</f>
        <v>44389</v>
      </c>
      <c r="C100" s="218" t="str">
        <f>CONCATENATE("&gt;",Chart!C50)</f>
        <v>&gt;44382</v>
      </c>
      <c r="D100" s="218" t="str">
        <f>CONCATENATE("&lt;",Chart!C51+1)</f>
        <v>&lt;44390</v>
      </c>
    </row>
    <row r="101" spans="1:11" x14ac:dyDescent="0.25">
      <c r="B101" s="212"/>
      <c r="C101" s="207" t="s">
        <v>140</v>
      </c>
      <c r="D101" s="207" t="s">
        <v>140</v>
      </c>
    </row>
    <row r="102" spans="1:11" x14ac:dyDescent="0.25">
      <c r="B102" s="219">
        <f>Chart!C52</f>
        <v>44396</v>
      </c>
      <c r="C102" s="218" t="str">
        <f>CONCATENATE("&gt;",Chart!C51)</f>
        <v>&gt;44389</v>
      </c>
      <c r="D102" s="218" t="str">
        <f>CONCATENATE("&lt;",Chart!C52+1)</f>
        <v>&lt;44397</v>
      </c>
    </row>
    <row r="103" spans="1:11" x14ac:dyDescent="0.25">
      <c r="B103" s="212"/>
      <c r="C103" s="207" t="s">
        <v>140</v>
      </c>
      <c r="D103" s="207" t="s">
        <v>140</v>
      </c>
    </row>
    <row r="104" spans="1:11" x14ac:dyDescent="0.25">
      <c r="B104" s="219">
        <f>Chart!C53</f>
        <v>44403</v>
      </c>
      <c r="C104" s="218" t="str">
        <f>CONCATENATE("&gt;",Chart!C52)</f>
        <v>&gt;44396</v>
      </c>
      <c r="D104" s="218" t="str">
        <f>CONCATENATE("&lt;",Chart!C53+1)</f>
        <v>&lt;44404</v>
      </c>
    </row>
    <row r="105" spans="1:11" x14ac:dyDescent="0.25">
      <c r="A105" s="53" t="s">
        <v>9</v>
      </c>
      <c r="B105" s="68" t="s">
        <v>140</v>
      </c>
      <c r="C105" s="54" t="s">
        <v>1</v>
      </c>
      <c r="D105" s="54" t="s">
        <v>0</v>
      </c>
      <c r="E105" s="215" t="s">
        <v>111</v>
      </c>
      <c r="F105" s="185" t="s">
        <v>171</v>
      </c>
      <c r="G105" s="214" t="s">
        <v>118</v>
      </c>
      <c r="H105" s="216" t="s">
        <v>124</v>
      </c>
      <c r="I105" s="217" t="s">
        <v>517</v>
      </c>
      <c r="J105" s="60" t="s">
        <v>518</v>
      </c>
      <c r="K105" s="53" t="s">
        <v>519</v>
      </c>
    </row>
    <row r="106" spans="1:11" x14ac:dyDescent="0.25">
      <c r="A106" s="69">
        <f>Predictions!A3</f>
        <v>1</v>
      </c>
      <c r="B106" s="91">
        <f>Predictions!B3</f>
        <v>44092</v>
      </c>
      <c r="C106" s="72" t="str">
        <f>Predictions!C3</f>
        <v>Hamburger</v>
      </c>
      <c r="D106" s="72" t="str">
        <f>Predictions!D3</f>
        <v>Fortuna Dusseldorf</v>
      </c>
      <c r="E106" s="132"/>
      <c r="F106" s="187">
        <f>Predictions!O3</f>
        <v>4.6478059541334516E-3</v>
      </c>
      <c r="G106" s="83">
        <f>Predictions!P3+Predictions!Q3</f>
        <v>0</v>
      </c>
      <c r="H106" s="72" t="str">
        <f>Predictions!R3</f>
        <v/>
      </c>
      <c r="I106" s="14">
        <f>Predictions!S3</f>
        <v>0</v>
      </c>
      <c r="J106" s="77">
        <f>Predictions!W3</f>
        <v>0.4814710918859233</v>
      </c>
      <c r="K106" s="77">
        <f>Predictions!X3</f>
        <v>0.19842750133937082</v>
      </c>
    </row>
    <row r="107" spans="1:11" x14ac:dyDescent="0.25">
      <c r="A107" s="69">
        <f>Predictions!A4</f>
        <v>2</v>
      </c>
      <c r="B107" s="91">
        <f>Predictions!B4</f>
        <v>44092</v>
      </c>
      <c r="C107" s="72" t="str">
        <f>Predictions!C4</f>
        <v>Jahn Regensburg</v>
      </c>
      <c r="D107" s="72" t="str">
        <f>Predictions!D4</f>
        <v>Nurnberg</v>
      </c>
      <c r="E107" s="132"/>
      <c r="F107" s="187">
        <f>Predictions!O4</f>
        <v>0.15836224020885728</v>
      </c>
      <c r="G107" s="83">
        <f>Predictions!P4+Predictions!Q4</f>
        <v>41</v>
      </c>
      <c r="H107" s="72" t="str">
        <f>Predictions!R4</f>
        <v>Jahn Regensburg</v>
      </c>
      <c r="I107" s="14">
        <f>Predictions!S4</f>
        <v>-41</v>
      </c>
      <c r="J107" s="77">
        <f>Predictions!W4</f>
        <v>0.40829950793675857</v>
      </c>
      <c r="K107" s="77">
        <f>Predictions!X4</f>
        <v>0.25817000269956492</v>
      </c>
    </row>
    <row r="108" spans="1:11" x14ac:dyDescent="0.25">
      <c r="A108" s="69">
        <f>Predictions!A5</f>
        <v>3</v>
      </c>
      <c r="B108" s="91">
        <f>Predictions!B5</f>
        <v>44093</v>
      </c>
      <c r="C108" s="72" t="str">
        <f>Predictions!C5</f>
        <v>Hannover 96</v>
      </c>
      <c r="D108" s="72" t="str">
        <f>Predictions!D5</f>
        <v>Karlsruher</v>
      </c>
      <c r="E108" s="132"/>
      <c r="F108" s="187">
        <f>Predictions!O5</f>
        <v>0.12119676890544639</v>
      </c>
      <c r="G108" s="83">
        <f>Predictions!P5+Predictions!Q5</f>
        <v>0</v>
      </c>
      <c r="H108" s="72" t="str">
        <f>Predictions!R5</f>
        <v/>
      </c>
      <c r="I108" s="14">
        <f>Predictions!S5</f>
        <v>0</v>
      </c>
      <c r="J108" s="77">
        <f>Predictions!W5</f>
        <v>0.42392518751489955</v>
      </c>
      <c r="K108" s="77">
        <f>Predictions!X5</f>
        <v>0.24877198375745346</v>
      </c>
    </row>
    <row r="109" spans="1:11" x14ac:dyDescent="0.25">
      <c r="A109" s="69">
        <f>Predictions!A6</f>
        <v>4</v>
      </c>
      <c r="B109" s="91">
        <f>Predictions!B6</f>
        <v>44093</v>
      </c>
      <c r="C109" s="72" t="str">
        <f>Predictions!C6</f>
        <v>Sandhausen</v>
      </c>
      <c r="D109" s="72" t="str">
        <f>Predictions!D6</f>
        <v>Darmstadt 98</v>
      </c>
      <c r="E109" s="132"/>
      <c r="F109" s="187">
        <f>Predictions!O6</f>
        <v>-7.8640049057818157E-2</v>
      </c>
      <c r="G109" s="83">
        <f>Predictions!P6+Predictions!Q6</f>
        <v>0</v>
      </c>
      <c r="H109" s="72" t="str">
        <f>Predictions!R6</f>
        <v/>
      </c>
      <c r="I109" s="14">
        <f>Predictions!S6</f>
        <v>0</v>
      </c>
      <c r="J109" s="77">
        <f>Predictions!W6</f>
        <v>0.37692528228480471</v>
      </c>
      <c r="K109" s="77">
        <f>Predictions!X6</f>
        <v>0.2760095200809306</v>
      </c>
    </row>
    <row r="110" spans="1:11" x14ac:dyDescent="0.25">
      <c r="A110" s="69">
        <f>Predictions!A7</f>
        <v>5</v>
      </c>
      <c r="B110" s="91">
        <f>Predictions!B7</f>
        <v>44093</v>
      </c>
      <c r="C110" s="72" t="str">
        <f>Predictions!C7</f>
        <v>Wurzburger Kickers</v>
      </c>
      <c r="D110" s="72" t="str">
        <f>Predictions!D7</f>
        <v>Erzgebirge Aue</v>
      </c>
      <c r="E110" s="132"/>
      <c r="F110" s="187">
        <f>Predictions!O7</f>
        <v>-7.9957947733815989E-3</v>
      </c>
      <c r="G110" s="83">
        <f>Predictions!P7+Predictions!Q7</f>
        <v>0</v>
      </c>
      <c r="H110" s="72" t="str">
        <f>Predictions!R7</f>
        <v/>
      </c>
      <c r="I110" s="14">
        <f>Predictions!S7</f>
        <v>0</v>
      </c>
      <c r="J110" s="77">
        <f>Predictions!W7</f>
        <v>0.46655462760228861</v>
      </c>
      <c r="K110" s="77">
        <f>Predictions!X7</f>
        <v>0.25051994348171297</v>
      </c>
    </row>
    <row r="111" spans="1:11" x14ac:dyDescent="0.25">
      <c r="A111" s="69">
        <f>Predictions!A8</f>
        <v>6</v>
      </c>
      <c r="B111" s="91">
        <f>Predictions!B8</f>
        <v>44094</v>
      </c>
      <c r="C111" s="72" t="str">
        <f>Predictions!C8</f>
        <v>Greuther Furth</v>
      </c>
      <c r="D111" s="72" t="str">
        <f>Predictions!D8</f>
        <v>Osnabruck</v>
      </c>
      <c r="E111" s="132"/>
      <c r="F111" s="187">
        <f>Predictions!O8</f>
        <v>0.13932987347905332</v>
      </c>
      <c r="G111" s="83">
        <f>Predictions!P8+Predictions!Q8</f>
        <v>35</v>
      </c>
      <c r="H111" s="72" t="str">
        <f>Predictions!R8</f>
        <v>Osnabruck</v>
      </c>
      <c r="I111" s="14">
        <f>Predictions!S8</f>
        <v>-35</v>
      </c>
      <c r="J111" s="77">
        <f>Predictions!W8</f>
        <v>0.3398819144824331</v>
      </c>
      <c r="K111" s="77">
        <f>Predictions!X8</f>
        <v>0.34681130249036102</v>
      </c>
    </row>
    <row r="112" spans="1:11" x14ac:dyDescent="0.25">
      <c r="A112" s="69">
        <f>Predictions!A9</f>
        <v>7</v>
      </c>
      <c r="B112" s="91">
        <f>Predictions!B9</f>
        <v>44094</v>
      </c>
      <c r="C112" s="72" t="str">
        <f>Predictions!C9</f>
        <v>Heidenheim</v>
      </c>
      <c r="D112" s="72" t="str">
        <f>Predictions!D9</f>
        <v>Eintracht Braunschweig</v>
      </c>
      <c r="E112" s="132"/>
      <c r="F112" s="187">
        <f>Predictions!O9</f>
        <v>-8.3031049639317612E-3</v>
      </c>
      <c r="G112" s="83">
        <f>Predictions!P9+Predictions!Q9</f>
        <v>0</v>
      </c>
      <c r="H112" s="72" t="str">
        <f>Predictions!R9</f>
        <v/>
      </c>
      <c r="I112" s="14">
        <f>Predictions!S9</f>
        <v>0</v>
      </c>
      <c r="J112" s="77">
        <f>Predictions!W9</f>
        <v>0.49693796365761</v>
      </c>
      <c r="K112" s="77">
        <f>Predictions!X9</f>
        <v>0.20993340977814856</v>
      </c>
    </row>
    <row r="113" spans="1:11" x14ac:dyDescent="0.25">
      <c r="A113" s="69">
        <f>Predictions!A10</f>
        <v>8</v>
      </c>
      <c r="B113" s="91">
        <f>Predictions!B10</f>
        <v>44094</v>
      </c>
      <c r="C113" s="72" t="str">
        <f>Predictions!C10</f>
        <v>Holstein Kiel</v>
      </c>
      <c r="D113" s="72" t="str">
        <f>Predictions!D10</f>
        <v>Paderborn 07</v>
      </c>
      <c r="E113" s="132"/>
      <c r="F113" s="187">
        <f>Predictions!O10</f>
        <v>-2.0667235053113298E-2</v>
      </c>
      <c r="G113" s="83">
        <f>Predictions!P10+Predictions!Q10</f>
        <v>0</v>
      </c>
      <c r="H113" s="72" t="str">
        <f>Predictions!R10</f>
        <v/>
      </c>
      <c r="I113" s="14">
        <f>Predictions!S10</f>
        <v>0</v>
      </c>
      <c r="J113" s="77">
        <f>Predictions!W10</f>
        <v>0.42214571179203464</v>
      </c>
      <c r="K113" s="77">
        <f>Predictions!X10</f>
        <v>0.270100201091936</v>
      </c>
    </row>
    <row r="114" spans="1:11" x14ac:dyDescent="0.25">
      <c r="A114" s="69">
        <f>Predictions!A11</f>
        <v>9</v>
      </c>
      <c r="B114" s="91">
        <f>Predictions!B11</f>
        <v>44095</v>
      </c>
      <c r="C114" s="72" t="str">
        <f>Predictions!C11</f>
        <v>Bochum</v>
      </c>
      <c r="D114" s="72" t="str">
        <f>Predictions!D11</f>
        <v>St Pauli</v>
      </c>
      <c r="E114" s="132"/>
      <c r="F114" s="187">
        <f>Predictions!O11</f>
        <v>-3.6810461491078091E-2</v>
      </c>
      <c r="G114" s="83">
        <f>Predictions!P11+Predictions!Q11</f>
        <v>0</v>
      </c>
      <c r="H114" s="72" t="str">
        <f>Predictions!R11</f>
        <v/>
      </c>
      <c r="I114" s="14">
        <f>Predictions!S11</f>
        <v>0</v>
      </c>
      <c r="J114" s="77">
        <f>Predictions!W11</f>
        <v>0.40315244911322912</v>
      </c>
      <c r="K114" s="77">
        <f>Predictions!X11</f>
        <v>0.25302294387603558</v>
      </c>
    </row>
    <row r="115" spans="1:11" x14ac:dyDescent="0.25">
      <c r="A115" s="69">
        <f>Predictions!A12</f>
        <v>10</v>
      </c>
      <c r="B115" s="91">
        <f>Predictions!B12</f>
        <v>44099</v>
      </c>
      <c r="C115" s="72" t="str">
        <f>Predictions!C12</f>
        <v>Erzgebirge Aue</v>
      </c>
      <c r="D115" s="72" t="str">
        <f>Predictions!D12</f>
        <v>Greuther Furth</v>
      </c>
      <c r="E115" s="132"/>
      <c r="F115" s="187">
        <f>Predictions!O12</f>
        <v>-1.6854738554051625E-2</v>
      </c>
      <c r="G115" s="83">
        <f>Predictions!P12+Predictions!Q12</f>
        <v>0</v>
      </c>
      <c r="H115" s="72" t="str">
        <f>Predictions!R12</f>
        <v/>
      </c>
      <c r="I115" s="14">
        <f>Predictions!S12</f>
        <v>0</v>
      </c>
      <c r="J115" s="77">
        <f>Predictions!W12</f>
        <v>0.41362452027930768</v>
      </c>
      <c r="K115" s="77">
        <f>Predictions!X12</f>
        <v>0.2711431935846661</v>
      </c>
    </row>
    <row r="116" spans="1:11" x14ac:dyDescent="0.25">
      <c r="A116" s="69">
        <f>Predictions!A13</f>
        <v>11</v>
      </c>
      <c r="B116" s="91">
        <f>Predictions!B13</f>
        <v>44099</v>
      </c>
      <c r="C116" s="72" t="str">
        <f>Predictions!C13</f>
        <v>Osnabruck</v>
      </c>
      <c r="D116" s="72" t="str">
        <f>Predictions!D13</f>
        <v>Hannover 96</v>
      </c>
      <c r="E116" s="132"/>
      <c r="F116" s="187">
        <f>Predictions!O13</f>
        <v>0.18804267815676737</v>
      </c>
      <c r="G116" s="83">
        <f>Predictions!P13+Predictions!Q13</f>
        <v>38</v>
      </c>
      <c r="H116" s="72" t="str">
        <f>Predictions!R13</f>
        <v>Osnabruck</v>
      </c>
      <c r="I116" s="14">
        <f>Predictions!S13</f>
        <v>89.3</v>
      </c>
      <c r="J116" s="77">
        <f>Predictions!W13</f>
        <v>0.37986627786154825</v>
      </c>
      <c r="K116" s="77">
        <f>Predictions!X13</f>
        <v>0.29383125809330357</v>
      </c>
    </row>
    <row r="117" spans="1:11" x14ac:dyDescent="0.25">
      <c r="A117" s="69">
        <f>Predictions!A14</f>
        <v>12</v>
      </c>
      <c r="B117" s="91">
        <f>Predictions!B14</f>
        <v>44100</v>
      </c>
      <c r="C117" s="72" t="str">
        <f>Predictions!C14</f>
        <v>Darmstadt 98</v>
      </c>
      <c r="D117" s="72" t="str">
        <f>Predictions!D14</f>
        <v>Jahn Regensburg</v>
      </c>
      <c r="E117" s="132"/>
      <c r="F117" s="187">
        <f>Predictions!O14</f>
        <v>-6.111686797959362E-2</v>
      </c>
      <c r="G117" s="83">
        <f>Predictions!P14+Predictions!Q14</f>
        <v>0</v>
      </c>
      <c r="H117" s="72" t="str">
        <f>Predictions!R14</f>
        <v/>
      </c>
      <c r="I117" s="14">
        <f>Predictions!S14</f>
        <v>0</v>
      </c>
      <c r="J117" s="77">
        <f>Predictions!W14</f>
        <v>0.44214577846341807</v>
      </c>
      <c r="K117" s="77">
        <f>Predictions!X14</f>
        <v>0.22806869837477101</v>
      </c>
    </row>
    <row r="118" spans="1:11" x14ac:dyDescent="0.25">
      <c r="A118" s="69">
        <f>Predictions!A15</f>
        <v>13</v>
      </c>
      <c r="B118" s="91">
        <f>Predictions!B15</f>
        <v>44100</v>
      </c>
      <c r="C118" s="72" t="str">
        <f>Predictions!C15</f>
        <v>Eintracht Braunschweig</v>
      </c>
      <c r="D118" s="72" t="str">
        <f>Predictions!D15</f>
        <v>Holstein Kiel</v>
      </c>
      <c r="E118" s="132"/>
      <c r="F118" s="187">
        <f>Predictions!O15</f>
        <v>-5.6585505216018902E-4</v>
      </c>
      <c r="G118" s="83">
        <f>Predictions!P15+Predictions!Q15</f>
        <v>0</v>
      </c>
      <c r="H118" s="72" t="str">
        <f>Predictions!R15</f>
        <v/>
      </c>
      <c r="I118" s="14">
        <f>Predictions!S15</f>
        <v>0</v>
      </c>
      <c r="J118" s="77">
        <f>Predictions!W15</f>
        <v>0.36201778732131173</v>
      </c>
      <c r="K118" s="77">
        <f>Predictions!X15</f>
        <v>0.35334858399520191</v>
      </c>
    </row>
    <row r="119" spans="1:11" x14ac:dyDescent="0.25">
      <c r="A119" s="69">
        <f>Predictions!A16</f>
        <v>14</v>
      </c>
      <c r="B119" s="91">
        <f>Predictions!B16</f>
        <v>44100</v>
      </c>
      <c r="C119" s="72" t="str">
        <f>Predictions!C16</f>
        <v>Fortuna Dusseldorf</v>
      </c>
      <c r="D119" s="72" t="str">
        <f>Predictions!D16</f>
        <v>Wurzburger Kickers</v>
      </c>
      <c r="E119" s="132"/>
      <c r="F119" s="187">
        <f>Predictions!O16</f>
        <v>-2.7838773841289105E-2</v>
      </c>
      <c r="G119" s="83">
        <f>Predictions!P16+Predictions!Q16</f>
        <v>0</v>
      </c>
      <c r="H119" s="72" t="str">
        <f>Predictions!R16</f>
        <v/>
      </c>
      <c r="I119" s="14">
        <f>Predictions!S16</f>
        <v>0</v>
      </c>
      <c r="J119" s="77">
        <f>Predictions!W16</f>
        <v>0.50099927232008956</v>
      </c>
      <c r="K119" s="77">
        <f>Predictions!X16</f>
        <v>0.21201376691282292</v>
      </c>
    </row>
    <row r="120" spans="1:11" x14ac:dyDescent="0.25">
      <c r="A120" s="69">
        <f>Predictions!A17</f>
        <v>15</v>
      </c>
      <c r="B120" s="91">
        <f>Predictions!B17</f>
        <v>44101</v>
      </c>
      <c r="C120" s="72" t="str">
        <f>Predictions!C17</f>
        <v>Karlsruher</v>
      </c>
      <c r="D120" s="72" t="str">
        <f>Predictions!D17</f>
        <v>Bochum</v>
      </c>
      <c r="E120" s="132"/>
      <c r="F120" s="187">
        <f>Predictions!O17</f>
        <v>-3.0174254281709487E-2</v>
      </c>
      <c r="G120" s="83">
        <f>Predictions!P17+Predictions!Q17</f>
        <v>0</v>
      </c>
      <c r="H120" s="72" t="str">
        <f>Predictions!R17</f>
        <v/>
      </c>
      <c r="I120" s="14">
        <f>Predictions!S17</f>
        <v>0</v>
      </c>
      <c r="J120" s="77">
        <f>Predictions!W17</f>
        <v>0.37052985415378492</v>
      </c>
      <c r="K120" s="77">
        <f>Predictions!X17</f>
        <v>0.28264217538714731</v>
      </c>
    </row>
    <row r="121" spans="1:11" x14ac:dyDescent="0.25">
      <c r="A121" s="69">
        <f>Predictions!A18</f>
        <v>16</v>
      </c>
      <c r="B121" s="91">
        <f>Predictions!B18</f>
        <v>44101</v>
      </c>
      <c r="C121" s="72" t="str">
        <f>Predictions!C18</f>
        <v>Nurnberg</v>
      </c>
      <c r="D121" s="72" t="str">
        <f>Predictions!D18</f>
        <v>Sandhausen</v>
      </c>
      <c r="E121" s="132"/>
      <c r="F121" s="187">
        <f>Predictions!O18</f>
        <v>-6.7050078571823726E-2</v>
      </c>
      <c r="G121" s="83">
        <f>Predictions!P18+Predictions!Q18</f>
        <v>0</v>
      </c>
      <c r="H121" s="72" t="str">
        <f>Predictions!R18</f>
        <v/>
      </c>
      <c r="I121" s="14">
        <f>Predictions!S18</f>
        <v>0</v>
      </c>
      <c r="J121" s="77">
        <f>Predictions!W18</f>
        <v>0.37321296463592368</v>
      </c>
      <c r="K121" s="77">
        <f>Predictions!X18</f>
        <v>0.27975442130959277</v>
      </c>
    </row>
    <row r="122" spans="1:11" x14ac:dyDescent="0.25">
      <c r="A122" s="69">
        <f>Predictions!A19</f>
        <v>17</v>
      </c>
      <c r="B122" s="91">
        <f>Predictions!B19</f>
        <v>44101</v>
      </c>
      <c r="C122" s="72" t="str">
        <f>Predictions!C19</f>
        <v>St Pauli</v>
      </c>
      <c r="D122" s="72" t="str">
        <f>Predictions!D19</f>
        <v>Heidenheim</v>
      </c>
      <c r="E122" s="132"/>
      <c r="F122" s="187">
        <f>Predictions!O19</f>
        <v>7.0285860106822168E-2</v>
      </c>
      <c r="G122" s="83">
        <f>Predictions!P19+Predictions!Q19</f>
        <v>0</v>
      </c>
      <c r="H122" s="72" t="str">
        <f>Predictions!R19</f>
        <v/>
      </c>
      <c r="I122" s="14">
        <f>Predictions!S19</f>
        <v>0</v>
      </c>
      <c r="J122" s="77">
        <f>Predictions!W19</f>
        <v>0.39732863848878774</v>
      </c>
      <c r="K122" s="77">
        <f>Predictions!X19</f>
        <v>0.27385055949409076</v>
      </c>
    </row>
    <row r="123" spans="1:11" x14ac:dyDescent="0.25">
      <c r="A123" s="69">
        <f>Predictions!A20</f>
        <v>18</v>
      </c>
      <c r="B123" s="91">
        <f>Predictions!B20</f>
        <v>44102</v>
      </c>
      <c r="C123" s="72" t="str">
        <f>Predictions!C20</f>
        <v>Paderborn 07</v>
      </c>
      <c r="D123" s="72" t="str">
        <f>Predictions!D20</f>
        <v>Hamburger</v>
      </c>
      <c r="E123" s="132"/>
      <c r="F123" s="187">
        <f>Predictions!O20</f>
        <v>-1.1184692744559938E-2</v>
      </c>
      <c r="G123" s="83">
        <f>Predictions!P20+Predictions!Q20</f>
        <v>0</v>
      </c>
      <c r="H123" s="72" t="str">
        <f>Predictions!R20</f>
        <v/>
      </c>
      <c r="I123" s="14">
        <f>Predictions!S20</f>
        <v>0</v>
      </c>
      <c r="J123" s="77">
        <f>Predictions!W20</f>
        <v>0.27960001421503217</v>
      </c>
      <c r="K123" s="77">
        <f>Predictions!X20</f>
        <v>0.404970533031488</v>
      </c>
    </row>
    <row r="124" spans="1:11" x14ac:dyDescent="0.25">
      <c r="A124" s="69">
        <f>Predictions!A21</f>
        <v>19</v>
      </c>
      <c r="B124" s="91">
        <f>Predictions!B21</f>
        <v>44106</v>
      </c>
      <c r="C124" s="72" t="str">
        <f>Predictions!C21</f>
        <v>Bochum</v>
      </c>
      <c r="D124" s="72" t="str">
        <f>Predictions!D21</f>
        <v>Osnabruck</v>
      </c>
      <c r="E124" s="132"/>
      <c r="F124" s="187">
        <f>Predictions!O21</f>
        <v>0.10943055474383379</v>
      </c>
      <c r="G124" s="83">
        <f>Predictions!P21+Predictions!Q21</f>
        <v>0</v>
      </c>
      <c r="H124" s="72" t="str">
        <f>Predictions!R21</f>
        <v/>
      </c>
      <c r="I124" s="14">
        <f>Predictions!S21</f>
        <v>0</v>
      </c>
      <c r="J124" s="77">
        <f>Predictions!W21</f>
        <v>0.35810824700076427</v>
      </c>
      <c r="K124" s="77">
        <f>Predictions!X21</f>
        <v>0.29959169070484609</v>
      </c>
    </row>
    <row r="125" spans="1:11" x14ac:dyDescent="0.25">
      <c r="A125" s="69">
        <f>Predictions!A22</f>
        <v>20</v>
      </c>
      <c r="B125" s="91">
        <f>Predictions!B22</f>
        <v>44106</v>
      </c>
      <c r="C125" s="72" t="str">
        <f>Predictions!C22</f>
        <v>Sandhausen</v>
      </c>
      <c r="D125" s="72" t="str">
        <f>Predictions!D22</f>
        <v>St Pauli</v>
      </c>
      <c r="E125" s="132"/>
      <c r="F125" s="187">
        <f>Predictions!O22</f>
        <v>-6.6628854649853089E-2</v>
      </c>
      <c r="G125" s="83">
        <f>Predictions!P22+Predictions!Q22</f>
        <v>0</v>
      </c>
      <c r="H125" s="72" t="str">
        <f>Predictions!R22</f>
        <v/>
      </c>
      <c r="I125" s="14">
        <f>Predictions!S22</f>
        <v>0</v>
      </c>
      <c r="J125" s="77">
        <f>Predictions!W22</f>
        <v>0.44498994624390481</v>
      </c>
      <c r="K125" s="77">
        <f>Predictions!X22</f>
        <v>0.2211154780507304</v>
      </c>
    </row>
    <row r="126" spans="1:11" x14ac:dyDescent="0.25">
      <c r="A126" s="69">
        <f>Predictions!A23</f>
        <v>21</v>
      </c>
      <c r="B126" s="91">
        <f>Predictions!B23</f>
        <v>44107</v>
      </c>
      <c r="C126" s="72" t="str">
        <f>Predictions!C23</f>
        <v>Hannover 96</v>
      </c>
      <c r="D126" s="72" t="str">
        <f>Predictions!D23</f>
        <v>Eintracht Braunschweig</v>
      </c>
      <c r="E126" s="132"/>
      <c r="F126" s="187">
        <f>Predictions!O23</f>
        <v>0.11910807276129703</v>
      </c>
      <c r="G126" s="83">
        <f>Predictions!P23+Predictions!Q23</f>
        <v>0</v>
      </c>
      <c r="H126" s="72" t="str">
        <f>Predictions!R23</f>
        <v/>
      </c>
      <c r="I126" s="14">
        <f>Predictions!S23</f>
        <v>0</v>
      </c>
      <c r="J126" s="77">
        <f>Predictions!W23</f>
        <v>0.45683976429128248</v>
      </c>
      <c r="K126" s="77">
        <f>Predictions!X23</f>
        <v>0.2408050801707069</v>
      </c>
    </row>
    <row r="127" spans="1:11" x14ac:dyDescent="0.25">
      <c r="A127" s="69">
        <f>Predictions!A24</f>
        <v>22</v>
      </c>
      <c r="B127" s="91">
        <f>Predictions!B24</f>
        <v>44107</v>
      </c>
      <c r="C127" s="72" t="str">
        <f>Predictions!C24</f>
        <v>Heidenheim</v>
      </c>
      <c r="D127" s="72" t="str">
        <f>Predictions!D24</f>
        <v>Paderborn 07</v>
      </c>
      <c r="E127" s="132"/>
      <c r="F127" s="187">
        <f>Predictions!O24</f>
        <v>0.11597431736396362</v>
      </c>
      <c r="G127" s="83">
        <f>Predictions!P24+Predictions!Q24</f>
        <v>50</v>
      </c>
      <c r="H127" s="72" t="str">
        <f>Predictions!R24</f>
        <v>Heidenheim</v>
      </c>
      <c r="I127" s="14">
        <f>Predictions!S24</f>
        <v>-50</v>
      </c>
      <c r="J127" s="77">
        <f>Predictions!W24</f>
        <v>0.49984767434495969</v>
      </c>
      <c r="K127" s="77">
        <f>Predictions!X24</f>
        <v>0.21482376474811055</v>
      </c>
    </row>
    <row r="128" spans="1:11" x14ac:dyDescent="0.25">
      <c r="A128" s="69">
        <f>Predictions!A25</f>
        <v>23</v>
      </c>
      <c r="B128" s="91">
        <f>Predictions!B25</f>
        <v>44107</v>
      </c>
      <c r="C128" s="72" t="str">
        <f>Predictions!C25</f>
        <v>Jahn Regensburg</v>
      </c>
      <c r="D128" s="72" t="str">
        <f>Predictions!D25</f>
        <v>Karlsruher</v>
      </c>
      <c r="E128" s="132"/>
      <c r="F128" s="187">
        <f>Predictions!O25</f>
        <v>3.4074237791099471E-2</v>
      </c>
      <c r="G128" s="83">
        <f>Predictions!P25+Predictions!Q25</f>
        <v>0</v>
      </c>
      <c r="H128" s="72" t="str">
        <f>Predictions!R25</f>
        <v/>
      </c>
      <c r="I128" s="14">
        <f>Predictions!S25</f>
        <v>0</v>
      </c>
      <c r="J128" s="77">
        <f>Predictions!W25</f>
        <v>0.43287628666222655</v>
      </c>
      <c r="K128" s="77">
        <f>Predictions!X25</f>
        <v>0.23247418999365405</v>
      </c>
    </row>
    <row r="129" spans="1:11" x14ac:dyDescent="0.25">
      <c r="A129" s="69">
        <f>Predictions!A26</f>
        <v>24</v>
      </c>
      <c r="B129" s="91">
        <f>Predictions!B26</f>
        <v>44108</v>
      </c>
      <c r="C129" s="72" t="str">
        <f>Predictions!C26</f>
        <v>Holstein Kiel</v>
      </c>
      <c r="D129" s="72" t="str">
        <f>Predictions!D26</f>
        <v>Fortuna Dusseldorf</v>
      </c>
      <c r="E129" s="132"/>
      <c r="F129" s="187">
        <f>Predictions!O26</f>
        <v>-6.3779576317583825E-2</v>
      </c>
      <c r="G129" s="83">
        <f>Predictions!P26+Predictions!Q26</f>
        <v>0</v>
      </c>
      <c r="H129" s="72" t="str">
        <f>Predictions!R26</f>
        <v/>
      </c>
      <c r="I129" s="14">
        <f>Predictions!S26</f>
        <v>0</v>
      </c>
      <c r="J129" s="77">
        <f>Predictions!W26</f>
        <v>0.36255289520606049</v>
      </c>
      <c r="K129" s="77">
        <f>Predictions!X26</f>
        <v>0.32028694922986911</v>
      </c>
    </row>
    <row r="130" spans="1:11" x14ac:dyDescent="0.25">
      <c r="A130" s="69">
        <f>Predictions!A27</f>
        <v>25</v>
      </c>
      <c r="B130" s="91">
        <f>Predictions!B27</f>
        <v>44108</v>
      </c>
      <c r="C130" s="72" t="str">
        <f>Predictions!C27</f>
        <v>Wurzburger Kickers</v>
      </c>
      <c r="D130" s="72" t="str">
        <f>Predictions!D27</f>
        <v>Greuther Furth</v>
      </c>
      <c r="E130" s="132"/>
      <c r="F130" s="187">
        <f>Predictions!O27</f>
        <v>6.0413285717771596E-2</v>
      </c>
      <c r="G130" s="83">
        <f>Predictions!P27+Predictions!Q27</f>
        <v>0</v>
      </c>
      <c r="H130" s="72" t="str">
        <f>Predictions!R27</f>
        <v/>
      </c>
      <c r="I130" s="14">
        <f>Predictions!S27</f>
        <v>0</v>
      </c>
      <c r="J130" s="77">
        <f>Predictions!W27</f>
        <v>0.38822735267460606</v>
      </c>
      <c r="K130" s="77">
        <f>Predictions!X27</f>
        <v>0.30219233290636144</v>
      </c>
    </row>
    <row r="131" spans="1:11" x14ac:dyDescent="0.25">
      <c r="A131" s="69">
        <f>Predictions!A28</f>
        <v>26</v>
      </c>
      <c r="B131" s="91">
        <f>Predictions!B28</f>
        <v>44109</v>
      </c>
      <c r="C131" s="72" t="str">
        <f>Predictions!C28</f>
        <v>Nurnberg</v>
      </c>
      <c r="D131" s="72" t="str">
        <f>Predictions!D28</f>
        <v>Darmstadt 98</v>
      </c>
      <c r="E131" s="132"/>
      <c r="F131" s="187">
        <f>Predictions!O28</f>
        <v>-0.10152189806981043</v>
      </c>
      <c r="G131" s="83">
        <f>Predictions!P28+Predictions!Q28</f>
        <v>0</v>
      </c>
      <c r="H131" s="72" t="str">
        <f>Predictions!R28</f>
        <v/>
      </c>
      <c r="I131" s="14">
        <f>Predictions!S28</f>
        <v>0</v>
      </c>
      <c r="J131" s="77">
        <f>Predictions!W28</f>
        <v>0.36576936989832065</v>
      </c>
      <c r="K131" s="77">
        <f>Predictions!X28</f>
        <v>0.28343311642186825</v>
      </c>
    </row>
    <row r="132" spans="1:11" x14ac:dyDescent="0.25">
      <c r="A132" s="69">
        <f>Predictions!A29</f>
        <v>27</v>
      </c>
      <c r="B132" s="91">
        <f>Predictions!B29</f>
        <v>44121</v>
      </c>
      <c r="C132" s="72" t="str">
        <f>Predictions!C29</f>
        <v>Eintracht Braunschweig</v>
      </c>
      <c r="D132" s="72" t="str">
        <f>Predictions!D29</f>
        <v>Bochum</v>
      </c>
      <c r="E132" s="132"/>
      <c r="F132" s="187">
        <f>Predictions!O29</f>
        <v>0.19720352403089869</v>
      </c>
      <c r="G132" s="83">
        <f>Predictions!P29+Predictions!Q29</f>
        <v>38</v>
      </c>
      <c r="H132" s="72" t="str">
        <f>Predictions!R29</f>
        <v>Eintracht Braunschweig</v>
      </c>
      <c r="I132" s="14">
        <f>Predictions!S29</f>
        <v>91.2</v>
      </c>
      <c r="J132" s="77">
        <f>Predictions!W29</f>
        <v>0.37828190444700605</v>
      </c>
      <c r="K132" s="77">
        <f>Predictions!X29</f>
        <v>0.28853940676314122</v>
      </c>
    </row>
    <row r="133" spans="1:11" x14ac:dyDescent="0.25">
      <c r="A133" s="69">
        <f>Predictions!A30</f>
        <v>28</v>
      </c>
      <c r="B133" s="91">
        <f>Predictions!B30</f>
        <v>44121</v>
      </c>
      <c r="C133" s="72" t="str">
        <f>Predictions!C30</f>
        <v>Greuther Furth</v>
      </c>
      <c r="D133" s="72" t="str">
        <f>Predictions!D30</f>
        <v>Hamburger</v>
      </c>
      <c r="E133" s="132"/>
      <c r="F133" s="187">
        <f>Predictions!O30</f>
        <v>-3.5810785630320453E-2</v>
      </c>
      <c r="G133" s="83">
        <f>Predictions!P30+Predictions!Q30</f>
        <v>0</v>
      </c>
      <c r="H133" s="72" t="str">
        <f>Predictions!R30</f>
        <v/>
      </c>
      <c r="I133" s="14">
        <f>Predictions!S30</f>
        <v>0</v>
      </c>
      <c r="J133" s="77">
        <f>Predictions!W30</f>
        <v>0.24544088493772667</v>
      </c>
      <c r="K133" s="77">
        <f>Predictions!X30</f>
        <v>0.41286866926256621</v>
      </c>
    </row>
    <row r="134" spans="1:11" x14ac:dyDescent="0.25">
      <c r="A134" s="69">
        <f>Predictions!A31</f>
        <v>29</v>
      </c>
      <c r="B134" s="91">
        <f>Predictions!B31</f>
        <v>44121</v>
      </c>
      <c r="C134" s="72" t="str">
        <f>Predictions!C31</f>
        <v>Karlsruher</v>
      </c>
      <c r="D134" s="72" t="str">
        <f>Predictions!D31</f>
        <v>Sandhausen</v>
      </c>
      <c r="E134" s="132"/>
      <c r="F134" s="187">
        <f>Predictions!O31</f>
        <v>-8.1577217197893501E-2</v>
      </c>
      <c r="G134" s="83">
        <f>Predictions!P31+Predictions!Q31</f>
        <v>0</v>
      </c>
      <c r="H134" s="72" t="str">
        <f>Predictions!R31</f>
        <v/>
      </c>
      <c r="I134" s="14">
        <f>Predictions!S31</f>
        <v>0</v>
      </c>
      <c r="J134" s="77">
        <f>Predictions!W31</f>
        <v>0.36865464880938092</v>
      </c>
      <c r="K134" s="77">
        <f>Predictions!X31</f>
        <v>0.29736098549551881</v>
      </c>
    </row>
    <row r="135" spans="1:11" x14ac:dyDescent="0.25">
      <c r="A135" s="69">
        <f>Predictions!A32</f>
        <v>30</v>
      </c>
      <c r="B135" s="91">
        <f>Predictions!B32</f>
        <v>44122</v>
      </c>
      <c r="C135" s="72" t="str">
        <f>Predictions!C32</f>
        <v>Erzgebirge Aue</v>
      </c>
      <c r="D135" s="72" t="str">
        <f>Predictions!D32</f>
        <v>Heidenheim</v>
      </c>
      <c r="E135" s="132"/>
      <c r="F135" s="187">
        <f>Predictions!O32</f>
        <v>1.9025272056353501E-2</v>
      </c>
      <c r="G135" s="83">
        <f>Predictions!P32+Predictions!Q32</f>
        <v>0</v>
      </c>
      <c r="H135" s="72" t="str">
        <f>Predictions!R32</f>
        <v/>
      </c>
      <c r="I135" s="14">
        <f>Predictions!S32</f>
        <v>0</v>
      </c>
      <c r="J135" s="77">
        <f>Predictions!W32</f>
        <v>0.40123244337196351</v>
      </c>
      <c r="K135" s="77">
        <f>Predictions!X32</f>
        <v>0.28718893129107148</v>
      </c>
    </row>
    <row r="136" spans="1:11" x14ac:dyDescent="0.25">
      <c r="A136" s="69">
        <f>Predictions!A33</f>
        <v>31</v>
      </c>
      <c r="B136" s="91">
        <f>Predictions!B33</f>
        <v>44122</v>
      </c>
      <c r="C136" s="72" t="str">
        <f>Predictions!C33</f>
        <v>Fortuna Dusseldorf</v>
      </c>
      <c r="D136" s="72" t="str">
        <f>Predictions!D33</f>
        <v>Jahn Regensburg</v>
      </c>
      <c r="E136" s="132"/>
      <c r="F136" s="187">
        <f>Predictions!O33</f>
        <v>-7.0408869862478088E-2</v>
      </c>
      <c r="G136" s="83">
        <f>Predictions!P33+Predictions!Q33</f>
        <v>0</v>
      </c>
      <c r="H136" s="72" t="str">
        <f>Predictions!R33</f>
        <v/>
      </c>
      <c r="I136" s="14">
        <f>Predictions!S33</f>
        <v>0</v>
      </c>
      <c r="J136" s="77">
        <f>Predictions!W33</f>
        <v>0.4876209470067675</v>
      </c>
      <c r="K136" s="77">
        <f>Predictions!X33</f>
        <v>0.20061639312730606</v>
      </c>
    </row>
    <row r="137" spans="1:11" x14ac:dyDescent="0.25">
      <c r="A137" s="69">
        <f>Predictions!A34</f>
        <v>32</v>
      </c>
      <c r="B137" s="91">
        <f>Predictions!B34</f>
        <v>44122</v>
      </c>
      <c r="C137" s="72" t="str">
        <f>Predictions!C34</f>
        <v>Paderborn 07</v>
      </c>
      <c r="D137" s="72" t="str">
        <f>Predictions!D34</f>
        <v>Hannover 96</v>
      </c>
      <c r="E137" s="132"/>
      <c r="F137" s="187">
        <f>Predictions!O34</f>
        <v>4.9514611744353065E-2</v>
      </c>
      <c r="G137" s="83">
        <f>Predictions!P34+Predictions!Q34</f>
        <v>0</v>
      </c>
      <c r="H137" s="72" t="str">
        <f>Predictions!R34</f>
        <v/>
      </c>
      <c r="I137" s="14">
        <f>Predictions!S34</f>
        <v>0</v>
      </c>
      <c r="J137" s="77">
        <f>Predictions!W34</f>
        <v>0.36481587387194925</v>
      </c>
      <c r="K137" s="77">
        <f>Predictions!X34</f>
        <v>0.35788648586402122</v>
      </c>
    </row>
    <row r="138" spans="1:11" x14ac:dyDescent="0.25">
      <c r="A138" s="69">
        <f>Predictions!A35</f>
        <v>33</v>
      </c>
      <c r="B138" s="91">
        <f>Predictions!B35</f>
        <v>44122</v>
      </c>
      <c r="C138" s="72" t="str">
        <f>Predictions!C35</f>
        <v>Wurzburger Kickers</v>
      </c>
      <c r="D138" s="72" t="str">
        <f>Predictions!D35</f>
        <v>Holstein Kiel</v>
      </c>
      <c r="E138" s="132"/>
      <c r="F138" s="187">
        <f>Predictions!O35</f>
        <v>0.19147382731661503</v>
      </c>
      <c r="G138" s="83">
        <f>Predictions!P35+Predictions!Q35</f>
        <v>36</v>
      </c>
      <c r="H138" s="72" t="str">
        <f>Predictions!R35</f>
        <v>Wurzburger Kickers</v>
      </c>
      <c r="I138" s="14">
        <f>Predictions!S35</f>
        <v>-36</v>
      </c>
      <c r="J138" s="77">
        <f>Predictions!W35</f>
        <v>0.35999446723224804</v>
      </c>
      <c r="K138" s="77">
        <f>Predictions!X35</f>
        <v>0.36345315060900674</v>
      </c>
    </row>
    <row r="139" spans="1:11" x14ac:dyDescent="0.25">
      <c r="A139" s="69">
        <f>Predictions!A36</f>
        <v>34</v>
      </c>
      <c r="B139" s="91">
        <f>Predictions!B36</f>
        <v>44123</v>
      </c>
      <c r="C139" s="72" t="str">
        <f>Predictions!C36</f>
        <v>St Pauli</v>
      </c>
      <c r="D139" s="72" t="str">
        <f>Predictions!D36</f>
        <v>Nurnberg</v>
      </c>
      <c r="E139" s="132"/>
      <c r="F139" s="187">
        <f>Predictions!O36</f>
        <v>1.8928108276779185E-2</v>
      </c>
      <c r="G139" s="83">
        <f>Predictions!P36+Predictions!Q36</f>
        <v>0</v>
      </c>
      <c r="H139" s="72" t="str">
        <f>Predictions!R36</f>
        <v/>
      </c>
      <c r="I139" s="14">
        <f>Predictions!S36</f>
        <v>0</v>
      </c>
      <c r="J139" s="77">
        <f>Predictions!W36</f>
        <v>0.40910969873783742</v>
      </c>
      <c r="K139" s="77">
        <f>Predictions!X36</f>
        <v>0.24553626931971478</v>
      </c>
    </row>
    <row r="140" spans="1:11" x14ac:dyDescent="0.25">
      <c r="A140" s="69">
        <f>Predictions!A37</f>
        <v>35</v>
      </c>
      <c r="B140" s="91">
        <f>Predictions!B37</f>
        <v>44125</v>
      </c>
      <c r="C140" s="72" t="str">
        <f>Predictions!C37</f>
        <v>Hamburger</v>
      </c>
      <c r="D140" s="72" t="str">
        <f>Predictions!D37</f>
        <v>Erzgebirge Aue</v>
      </c>
      <c r="E140" s="132"/>
      <c r="F140" s="187">
        <f>Predictions!O37</f>
        <v>-1.7338559687019563E-2</v>
      </c>
      <c r="G140" s="83">
        <f>Predictions!P37+Predictions!Q37</f>
        <v>0</v>
      </c>
      <c r="H140" s="72" t="str">
        <f>Predictions!R37</f>
        <v/>
      </c>
      <c r="I140" s="14">
        <f>Predictions!S37</f>
        <v>0</v>
      </c>
      <c r="J140" s="77">
        <f>Predictions!W37</f>
        <v>0.63558332262898265</v>
      </c>
      <c r="K140" s="77">
        <f>Predictions!X37</f>
        <v>0.13854674681375637</v>
      </c>
    </row>
    <row r="141" spans="1:11" x14ac:dyDescent="0.25">
      <c r="A141" s="69">
        <f>Predictions!A38</f>
        <v>36</v>
      </c>
      <c r="B141" s="91">
        <f>Predictions!B38</f>
        <v>44127</v>
      </c>
      <c r="C141" s="72" t="str">
        <f>Predictions!C38</f>
        <v>Jahn Regensburg</v>
      </c>
      <c r="D141" s="72" t="str">
        <f>Predictions!D38</f>
        <v>Eintracht Braunschweig</v>
      </c>
      <c r="E141" s="132"/>
      <c r="F141" s="187">
        <f>Predictions!O38</f>
        <v>-6.1831996930186199E-2</v>
      </c>
      <c r="G141" s="83">
        <f>Predictions!P38+Predictions!Q38</f>
        <v>0</v>
      </c>
      <c r="H141" s="72" t="str">
        <f>Predictions!R38</f>
        <v/>
      </c>
      <c r="I141" s="14">
        <f>Predictions!S38</f>
        <v>0</v>
      </c>
      <c r="J141" s="77">
        <f>Predictions!W38</f>
        <v>0.45291362155555959</v>
      </c>
      <c r="K141" s="77">
        <f>Predictions!X38</f>
        <v>0.2310004685980222</v>
      </c>
    </row>
    <row r="142" spans="1:11" x14ac:dyDescent="0.25">
      <c r="A142" s="69">
        <f>Predictions!A39</f>
        <v>37</v>
      </c>
      <c r="B142" s="91">
        <f>Predictions!B39</f>
        <v>44127</v>
      </c>
      <c r="C142" s="72" t="str">
        <f>Predictions!C39</f>
        <v>Nurnberg</v>
      </c>
      <c r="D142" s="72" t="str">
        <f>Predictions!D39</f>
        <v>Karlsruher</v>
      </c>
      <c r="E142" s="132"/>
      <c r="F142" s="187">
        <f>Predictions!O39</f>
        <v>-7.4498405959438976E-2</v>
      </c>
      <c r="G142" s="83">
        <f>Predictions!P39+Predictions!Q39</f>
        <v>0</v>
      </c>
      <c r="H142" s="72" t="str">
        <f>Predictions!R39</f>
        <v/>
      </c>
      <c r="I142" s="14">
        <f>Predictions!S39</f>
        <v>0</v>
      </c>
      <c r="J142" s="77">
        <f>Predictions!W39</f>
        <v>0.40638965110486147</v>
      </c>
      <c r="K142" s="77">
        <f>Predictions!X39</f>
        <v>0.24666481485775593</v>
      </c>
    </row>
    <row r="143" spans="1:11" x14ac:dyDescent="0.25">
      <c r="A143" s="69">
        <f>Predictions!A40</f>
        <v>38</v>
      </c>
      <c r="B143" s="91">
        <f>Predictions!B40</f>
        <v>44128</v>
      </c>
      <c r="C143" s="72" t="str">
        <f>Predictions!C40</f>
        <v>Darmstadt 98</v>
      </c>
      <c r="D143" s="72" t="str">
        <f>Predictions!D40</f>
        <v>St Pauli</v>
      </c>
      <c r="E143" s="132"/>
      <c r="F143" s="187">
        <f>Predictions!O40</f>
        <v>-4.6699125931808708E-2</v>
      </c>
      <c r="G143" s="83">
        <f>Predictions!P40+Predictions!Q40</f>
        <v>0</v>
      </c>
      <c r="H143" s="72" t="str">
        <f>Predictions!R40</f>
        <v/>
      </c>
      <c r="I143" s="14">
        <f>Predictions!S40</f>
        <v>0</v>
      </c>
      <c r="J143" s="77">
        <f>Predictions!W40</f>
        <v>0.46819278335847353</v>
      </c>
      <c r="K143" s="77">
        <f>Predictions!X40</f>
        <v>0.19900080874085002</v>
      </c>
    </row>
    <row r="144" spans="1:11" x14ac:dyDescent="0.25">
      <c r="A144" s="69">
        <f>Predictions!A41</f>
        <v>39</v>
      </c>
      <c r="B144" s="91">
        <f>Predictions!B41</f>
        <v>44128</v>
      </c>
      <c r="C144" s="72" t="str">
        <f>Predictions!C41</f>
        <v>Hamburger</v>
      </c>
      <c r="D144" s="72" t="str">
        <f>Predictions!D41</f>
        <v>Wurzburger Kickers</v>
      </c>
      <c r="E144" s="132"/>
      <c r="F144" s="187">
        <f>Predictions!O41</f>
        <v>4.153494905225473E-2</v>
      </c>
      <c r="G144" s="83">
        <f>Predictions!P41+Predictions!Q41</f>
        <v>0</v>
      </c>
      <c r="H144" s="72" t="str">
        <f>Predictions!R41</f>
        <v/>
      </c>
      <c r="I144" s="14">
        <f>Predictions!S41</f>
        <v>0</v>
      </c>
      <c r="J144" s="77">
        <f>Predictions!W41</f>
        <v>0.61031067499861491</v>
      </c>
      <c r="K144" s="77">
        <f>Predictions!X41</f>
        <v>0.15761172415323116</v>
      </c>
    </row>
    <row r="145" spans="1:11" x14ac:dyDescent="0.25">
      <c r="A145" s="69">
        <f>Predictions!A42</f>
        <v>40</v>
      </c>
      <c r="B145" s="91">
        <f>Predictions!B42</f>
        <v>44128</v>
      </c>
      <c r="C145" s="72" t="str">
        <f>Predictions!C42</f>
        <v>Hannover 96</v>
      </c>
      <c r="D145" s="72" t="str">
        <f>Predictions!D42</f>
        <v>Fortuna Dusseldorf</v>
      </c>
      <c r="E145" s="132"/>
      <c r="F145" s="187">
        <f>Predictions!O42</f>
        <v>5.6917604479260878E-2</v>
      </c>
      <c r="G145" s="83">
        <f>Predictions!P42+Predictions!Q42</f>
        <v>0</v>
      </c>
      <c r="H145" s="72" t="str">
        <f>Predictions!R42</f>
        <v/>
      </c>
      <c r="I145" s="14">
        <f>Predictions!S42</f>
        <v>0</v>
      </c>
      <c r="J145" s="77">
        <f>Predictions!W42</f>
        <v>0.39672719366583586</v>
      </c>
      <c r="K145" s="77">
        <f>Predictions!X42</f>
        <v>0.28644427756651286</v>
      </c>
    </row>
    <row r="146" spans="1:11" x14ac:dyDescent="0.25">
      <c r="A146" s="69">
        <f>Predictions!A43</f>
        <v>41</v>
      </c>
      <c r="B146" s="91">
        <f>Predictions!B43</f>
        <v>44128</v>
      </c>
      <c r="C146" s="72" t="str">
        <f>Predictions!C43</f>
        <v>Holstein Kiel</v>
      </c>
      <c r="D146" s="72" t="str">
        <f>Predictions!D43</f>
        <v>Greuther Furth</v>
      </c>
      <c r="E146" s="132"/>
      <c r="F146" s="187">
        <f>Predictions!O43</f>
        <v>-5.6777748286102145E-2</v>
      </c>
      <c r="G146" s="83">
        <f>Predictions!P43+Predictions!Q43</f>
        <v>0</v>
      </c>
      <c r="H146" s="72" t="str">
        <f>Predictions!R43</f>
        <v/>
      </c>
      <c r="I146" s="14">
        <f>Predictions!S43</f>
        <v>0</v>
      </c>
      <c r="J146" s="77">
        <f>Predictions!W43</f>
        <v>0.41050177099851221</v>
      </c>
      <c r="K146" s="77">
        <f>Predictions!X43</f>
        <v>0.25845626029841362</v>
      </c>
    </row>
    <row r="147" spans="1:11" x14ac:dyDescent="0.25">
      <c r="A147" s="69">
        <f>Predictions!A44</f>
        <v>42</v>
      </c>
      <c r="B147" s="91">
        <f>Predictions!B44</f>
        <v>44129</v>
      </c>
      <c r="C147" s="72" t="str">
        <f>Predictions!C44</f>
        <v>Bochum</v>
      </c>
      <c r="D147" s="72" t="str">
        <f>Predictions!D44</f>
        <v>Erzgebirge Aue</v>
      </c>
      <c r="E147" s="132"/>
      <c r="F147" s="187">
        <f>Predictions!O44</f>
        <v>2.0445380830605896E-2</v>
      </c>
      <c r="G147" s="83">
        <f>Predictions!P44+Predictions!Q44</f>
        <v>0</v>
      </c>
      <c r="H147" s="72" t="str">
        <f>Predictions!R44</f>
        <v/>
      </c>
      <c r="I147" s="14">
        <f>Predictions!S44</f>
        <v>0</v>
      </c>
      <c r="J147" s="77">
        <f>Predictions!W44</f>
        <v>0.42315696803488201</v>
      </c>
      <c r="K147" s="77">
        <f>Predictions!X44</f>
        <v>0.25186921096460735</v>
      </c>
    </row>
    <row r="148" spans="1:11" x14ac:dyDescent="0.25">
      <c r="A148" s="69">
        <f>Predictions!A45</f>
        <v>43</v>
      </c>
      <c r="B148" s="91">
        <f>Predictions!B45</f>
        <v>44129</v>
      </c>
      <c r="C148" s="72" t="str">
        <f>Predictions!C45</f>
        <v>Heidenheim</v>
      </c>
      <c r="D148" s="72" t="str">
        <f>Predictions!D45</f>
        <v>Osnabruck</v>
      </c>
      <c r="E148" s="132"/>
      <c r="F148" s="187">
        <f>Predictions!O45</f>
        <v>1.9666035398810341E-2</v>
      </c>
      <c r="G148" s="83">
        <f>Predictions!P45+Predictions!Q45</f>
        <v>0</v>
      </c>
      <c r="H148" s="72" t="str">
        <f>Predictions!R45</f>
        <v/>
      </c>
      <c r="I148" s="14">
        <f>Predictions!S45</f>
        <v>0</v>
      </c>
      <c r="J148" s="77">
        <f>Predictions!W45</f>
        <v>0.4544436686115883</v>
      </c>
      <c r="K148" s="77">
        <f>Predictions!X45</f>
        <v>0.21681628172045919</v>
      </c>
    </row>
    <row r="149" spans="1:11" x14ac:dyDescent="0.25">
      <c r="A149" s="69">
        <f>Predictions!A46</f>
        <v>44</v>
      </c>
      <c r="B149" s="91">
        <f>Predictions!B46</f>
        <v>44129</v>
      </c>
      <c r="C149" s="72" t="str">
        <f>Predictions!C46</f>
        <v>Sandhausen</v>
      </c>
      <c r="D149" s="72" t="str">
        <f>Predictions!D46</f>
        <v>Paderborn 07</v>
      </c>
      <c r="E149" s="132"/>
      <c r="F149" s="187">
        <f>Predictions!O46</f>
        <v>3.4281321614775067E-3</v>
      </c>
      <c r="G149" s="83">
        <f>Predictions!P46+Predictions!Q46</f>
        <v>0</v>
      </c>
      <c r="H149" s="72" t="str">
        <f>Predictions!R46</f>
        <v/>
      </c>
      <c r="I149" s="14">
        <f>Predictions!S46</f>
        <v>0</v>
      </c>
      <c r="J149" s="77">
        <f>Predictions!W46</f>
        <v>0.42940025732172754</v>
      </c>
      <c r="K149" s="77">
        <f>Predictions!X46</f>
        <v>0.25424705356428146</v>
      </c>
    </row>
    <row r="150" spans="1:11" x14ac:dyDescent="0.25">
      <c r="A150" s="69">
        <f>Predictions!A47</f>
        <v>45</v>
      </c>
      <c r="B150" s="91">
        <f>Predictions!B47</f>
        <v>44132</v>
      </c>
      <c r="C150" s="72" t="str">
        <f>Predictions!C47</f>
        <v>Osnabruck</v>
      </c>
      <c r="D150" s="72" t="str">
        <f>Predictions!D47</f>
        <v>Darmstadt 98</v>
      </c>
      <c r="E150" s="132"/>
      <c r="F150" s="187">
        <f>Predictions!O47</f>
        <v>7.3860373481467637E-2</v>
      </c>
      <c r="G150" s="83">
        <f>Predictions!P47+Predictions!Q47</f>
        <v>0</v>
      </c>
      <c r="H150" s="72" t="str">
        <f>Predictions!R47</f>
        <v/>
      </c>
      <c r="I150" s="14">
        <f>Predictions!S47</f>
        <v>0</v>
      </c>
      <c r="J150" s="77">
        <f>Predictions!W47</f>
        <v>0.36339275531268711</v>
      </c>
      <c r="K150" s="77">
        <f>Predictions!X47</f>
        <v>0.28290257315538836</v>
      </c>
    </row>
    <row r="151" spans="1:11" x14ac:dyDescent="0.25">
      <c r="A151" s="69">
        <f>Predictions!A48</f>
        <v>46</v>
      </c>
      <c r="B151" s="91">
        <f>Predictions!B48</f>
        <v>44134</v>
      </c>
      <c r="C151" s="72" t="str">
        <f>Predictions!C48</f>
        <v>Fortuna Dusseldorf</v>
      </c>
      <c r="D151" s="72" t="str">
        <f>Predictions!D48</f>
        <v>Heidenheim</v>
      </c>
      <c r="E151" s="132"/>
      <c r="F151" s="187">
        <f>Predictions!O48</f>
        <v>8.097062536041072E-2</v>
      </c>
      <c r="G151" s="83">
        <f>Predictions!P48+Predictions!Q48</f>
        <v>0</v>
      </c>
      <c r="H151" s="72" t="str">
        <f>Predictions!R48</f>
        <v/>
      </c>
      <c r="I151" s="14">
        <f>Predictions!S48</f>
        <v>0</v>
      </c>
      <c r="J151" s="77">
        <f>Predictions!W48</f>
        <v>0.45543705186478256</v>
      </c>
      <c r="K151" s="77">
        <f>Predictions!X48</f>
        <v>0.22370867426908442</v>
      </c>
    </row>
    <row r="152" spans="1:11" x14ac:dyDescent="0.25">
      <c r="A152" s="69">
        <f>Predictions!A49</f>
        <v>47</v>
      </c>
      <c r="B152" s="91">
        <f>Predictions!B49</f>
        <v>44134</v>
      </c>
      <c r="C152" s="72" t="str">
        <f>Predictions!C49</f>
        <v>Hamburger</v>
      </c>
      <c r="D152" s="72" t="str">
        <f>Predictions!D49</f>
        <v>St Pauli</v>
      </c>
      <c r="E152" s="132"/>
      <c r="F152" s="187">
        <f>Predictions!O49</f>
        <v>-2.3582140413494004E-2</v>
      </c>
      <c r="G152" s="83">
        <f>Predictions!P49+Predictions!Q49</f>
        <v>0</v>
      </c>
      <c r="H152" s="72" t="str">
        <f>Predictions!R49</f>
        <v/>
      </c>
      <c r="I152" s="14">
        <f>Predictions!S49</f>
        <v>0</v>
      </c>
      <c r="J152" s="77">
        <f>Predictions!W49</f>
        <v>0.62239047656470892</v>
      </c>
      <c r="K152" s="77">
        <f>Predictions!X49</f>
        <v>0.12917852922978554</v>
      </c>
    </row>
    <row r="153" spans="1:11" x14ac:dyDescent="0.25">
      <c r="A153" s="69">
        <f>Predictions!A50</f>
        <v>48</v>
      </c>
      <c r="B153" s="91">
        <f>Predictions!B50</f>
        <v>44135</v>
      </c>
      <c r="C153" s="72" t="str">
        <f>Predictions!C50</f>
        <v>Eintracht Braunschweig</v>
      </c>
      <c r="D153" s="72" t="str">
        <f>Predictions!D50</f>
        <v>Nurnberg</v>
      </c>
      <c r="E153" s="132"/>
      <c r="F153" s="187">
        <f>Predictions!O50</f>
        <v>0.15258485432537644</v>
      </c>
      <c r="G153" s="83">
        <f>Predictions!P50+Predictions!Q50</f>
        <v>39</v>
      </c>
      <c r="H153" s="72" t="str">
        <f>Predictions!R50</f>
        <v>Eintracht Braunschweig</v>
      </c>
      <c r="I153" s="14">
        <f>Predictions!S50</f>
        <v>84.24</v>
      </c>
      <c r="J153" s="77">
        <f>Predictions!W50</f>
        <v>0.38612659973298885</v>
      </c>
      <c r="K153" s="77">
        <f>Predictions!X50</f>
        <v>0.28334140281948439</v>
      </c>
    </row>
    <row r="154" spans="1:11" x14ac:dyDescent="0.25">
      <c r="A154" s="69">
        <f>Predictions!A51</f>
        <v>49</v>
      </c>
      <c r="B154" s="91">
        <f>Predictions!B51</f>
        <v>44135</v>
      </c>
      <c r="C154" s="72" t="str">
        <f>Predictions!C51</f>
        <v>Erzgebirge Aue</v>
      </c>
      <c r="D154" s="72" t="str">
        <f>Predictions!D51</f>
        <v>Holstein Kiel</v>
      </c>
      <c r="E154" s="132"/>
      <c r="F154" s="187">
        <f>Predictions!O51</f>
        <v>8.1807141881055812E-2</v>
      </c>
      <c r="G154" s="83">
        <f>Predictions!P51+Predictions!Q51</f>
        <v>0</v>
      </c>
      <c r="H154" s="72" t="str">
        <f>Predictions!R51</f>
        <v/>
      </c>
      <c r="I154" s="14">
        <f>Predictions!S51</f>
        <v>0</v>
      </c>
      <c r="J154" s="77">
        <f>Predictions!W51</f>
        <v>0.36363125253573592</v>
      </c>
      <c r="K154" s="77">
        <f>Predictions!X51</f>
        <v>0.35321928253921003</v>
      </c>
    </row>
    <row r="155" spans="1:11" x14ac:dyDescent="0.25">
      <c r="A155" s="69">
        <f>Predictions!A52</f>
        <v>50</v>
      </c>
      <c r="B155" s="91">
        <f>Predictions!B52</f>
        <v>44135</v>
      </c>
      <c r="C155" s="72" t="str">
        <f>Predictions!C52</f>
        <v>Osnabruck</v>
      </c>
      <c r="D155" s="72" t="str">
        <f>Predictions!D52</f>
        <v>Sandhausen</v>
      </c>
      <c r="E155" s="132"/>
      <c r="F155" s="187">
        <f>Predictions!O52</f>
        <v>-3.9808164366983236E-2</v>
      </c>
      <c r="G155" s="83">
        <f>Predictions!P52+Predictions!Q52</f>
        <v>0</v>
      </c>
      <c r="H155" s="72" t="str">
        <f>Predictions!R52</f>
        <v/>
      </c>
      <c r="I155" s="14">
        <f>Predictions!S52</f>
        <v>0</v>
      </c>
      <c r="J155" s="77">
        <f>Predictions!W52</f>
        <v>0.38310426644325529</v>
      </c>
      <c r="K155" s="77">
        <f>Predictions!X52</f>
        <v>0.25962618744855825</v>
      </c>
    </row>
    <row r="156" spans="1:11" x14ac:dyDescent="0.25">
      <c r="A156" s="69">
        <f>Predictions!A53</f>
        <v>51</v>
      </c>
      <c r="B156" s="91">
        <f>Predictions!B53</f>
        <v>44135</v>
      </c>
      <c r="C156" s="72" t="str">
        <f>Predictions!C53</f>
        <v>Paderborn 07</v>
      </c>
      <c r="D156" s="72" t="str">
        <f>Predictions!D53</f>
        <v>Jahn Regensburg</v>
      </c>
      <c r="E156" s="132"/>
      <c r="F156" s="187">
        <f>Predictions!O53</f>
        <v>7.0577611517472008E-2</v>
      </c>
      <c r="G156" s="83">
        <f>Predictions!P53+Predictions!Q53</f>
        <v>0</v>
      </c>
      <c r="H156" s="72" t="str">
        <f>Predictions!R53</f>
        <v/>
      </c>
      <c r="I156" s="14">
        <f>Predictions!S53</f>
        <v>0</v>
      </c>
      <c r="J156" s="77">
        <f>Predictions!W53</f>
        <v>0.37311184642042228</v>
      </c>
      <c r="K156" s="77">
        <f>Predictions!X53</f>
        <v>0.3145952901245041</v>
      </c>
    </row>
    <row r="157" spans="1:11" x14ac:dyDescent="0.25">
      <c r="A157" s="69">
        <f>Predictions!A54</f>
        <v>52</v>
      </c>
      <c r="B157" s="91">
        <f>Predictions!B54</f>
        <v>44136</v>
      </c>
      <c r="C157" s="72" t="str">
        <f>Predictions!C54</f>
        <v>Greuther Furth</v>
      </c>
      <c r="D157" s="72" t="str">
        <f>Predictions!D54</f>
        <v>Hannover 96</v>
      </c>
      <c r="E157" s="132"/>
      <c r="F157" s="187">
        <f>Predictions!O54</f>
        <v>4.681334736768851E-2</v>
      </c>
      <c r="G157" s="83">
        <f>Predictions!P54+Predictions!Q54</f>
        <v>0</v>
      </c>
      <c r="H157" s="72" t="str">
        <f>Predictions!R54</f>
        <v/>
      </c>
      <c r="I157" s="14">
        <f>Predictions!S54</f>
        <v>0</v>
      </c>
      <c r="J157" s="77">
        <f>Predictions!W54</f>
        <v>0.34285957703020248</v>
      </c>
      <c r="K157" s="77">
        <f>Predictions!X54</f>
        <v>0.35851737528015615</v>
      </c>
    </row>
    <row r="158" spans="1:11" x14ac:dyDescent="0.25">
      <c r="A158" s="69">
        <f>Predictions!A55</f>
        <v>53</v>
      </c>
      <c r="B158" s="91">
        <f>Predictions!B55</f>
        <v>44136</v>
      </c>
      <c r="C158" s="72" t="str">
        <f>Predictions!C55</f>
        <v>Karlsruher</v>
      </c>
      <c r="D158" s="72" t="str">
        <f>Predictions!D55</f>
        <v>Darmstadt 98</v>
      </c>
      <c r="E158" s="132"/>
      <c r="F158" s="187">
        <f>Predictions!O55</f>
        <v>-6.9647627944796578E-2</v>
      </c>
      <c r="G158" s="83">
        <f>Predictions!P55+Predictions!Q55</f>
        <v>0</v>
      </c>
      <c r="H158" s="72" t="str">
        <f>Predictions!R55</f>
        <v/>
      </c>
      <c r="I158" s="14">
        <f>Predictions!S55</f>
        <v>0</v>
      </c>
      <c r="J158" s="77">
        <f>Predictions!W55</f>
        <v>0.35461251668454674</v>
      </c>
      <c r="K158" s="77">
        <f>Predictions!X55</f>
        <v>0.30514939375996147</v>
      </c>
    </row>
    <row r="159" spans="1:11" x14ac:dyDescent="0.25">
      <c r="A159" s="69">
        <f>Predictions!A56</f>
        <v>54</v>
      </c>
      <c r="B159" s="91">
        <f>Predictions!B56</f>
        <v>44136</v>
      </c>
      <c r="C159" s="72" t="str">
        <f>Predictions!C56</f>
        <v>Wurzburger Kickers</v>
      </c>
      <c r="D159" s="72" t="str">
        <f>Predictions!D56</f>
        <v>Bochum</v>
      </c>
      <c r="E159" s="132"/>
      <c r="F159" s="187">
        <f>Predictions!O56</f>
        <v>0.29351225173971274</v>
      </c>
      <c r="G159" s="83">
        <f>Predictions!P56+Predictions!Q56</f>
        <v>37</v>
      </c>
      <c r="H159" s="72" t="str">
        <f>Predictions!R56</f>
        <v>Wurzburger Kickers</v>
      </c>
      <c r="I159" s="14">
        <f>Predictions!S56</f>
        <v>-37</v>
      </c>
      <c r="J159" s="77">
        <f>Predictions!W56</f>
        <v>0.37095735652449424</v>
      </c>
      <c r="K159" s="77">
        <f>Predictions!X56</f>
        <v>0.32509796931941992</v>
      </c>
    </row>
    <row r="160" spans="1:11" x14ac:dyDescent="0.25">
      <c r="A160" s="69">
        <f>Predictions!A57</f>
        <v>55</v>
      </c>
      <c r="B160" s="91">
        <f>Predictions!B57</f>
        <v>44141</v>
      </c>
      <c r="C160" s="72" t="str">
        <f>Predictions!C57</f>
        <v>Heidenheim</v>
      </c>
      <c r="D160" s="72" t="str">
        <f>Predictions!D57</f>
        <v>Wurzburger Kickers</v>
      </c>
      <c r="E160" s="132"/>
      <c r="F160" s="187">
        <f>Predictions!O57</f>
        <v>1.834278190698381E-2</v>
      </c>
      <c r="G160" s="83">
        <f>Predictions!P57+Predictions!Q57</f>
        <v>0</v>
      </c>
      <c r="H160" s="72" t="str">
        <f>Predictions!R57</f>
        <v/>
      </c>
      <c r="I160" s="14">
        <f>Predictions!S57</f>
        <v>0</v>
      </c>
      <c r="J160" s="77">
        <f>Predictions!W57</f>
        <v>0.51885776218349244</v>
      </c>
      <c r="K160" s="77">
        <f>Predictions!X57</f>
        <v>0.20608342063019142</v>
      </c>
    </row>
    <row r="161" spans="1:11" x14ac:dyDescent="0.25">
      <c r="A161" s="69">
        <f>Predictions!A58</f>
        <v>56</v>
      </c>
      <c r="B161" s="91">
        <f>Predictions!B58</f>
        <v>44141</v>
      </c>
      <c r="C161" s="72" t="str">
        <f>Predictions!C58</f>
        <v>Sandhausen</v>
      </c>
      <c r="D161" s="72" t="str">
        <f>Predictions!D58</f>
        <v>Eintracht Braunschweig</v>
      </c>
      <c r="E161" s="132"/>
      <c r="F161" s="187">
        <f>Predictions!O58</f>
        <v>-7.2358089970321504E-2</v>
      </c>
      <c r="G161" s="83">
        <f>Predictions!P58+Predictions!Q58</f>
        <v>0</v>
      </c>
      <c r="H161" s="72" t="str">
        <f>Predictions!R58</f>
        <v/>
      </c>
      <c r="I161" s="14">
        <f>Predictions!S58</f>
        <v>0</v>
      </c>
      <c r="J161" s="77">
        <f>Predictions!W58</f>
        <v>0.45244406074356336</v>
      </c>
      <c r="K161" s="77">
        <f>Predictions!X58</f>
        <v>0.23053090778602603</v>
      </c>
    </row>
    <row r="162" spans="1:11" x14ac:dyDescent="0.25">
      <c r="A162" s="69">
        <f>Predictions!A59</f>
        <v>57</v>
      </c>
      <c r="B162" s="91">
        <f>Predictions!B59</f>
        <v>44142</v>
      </c>
      <c r="C162" s="72" t="str">
        <f>Predictions!C59</f>
        <v>Bochum</v>
      </c>
      <c r="D162" s="72" t="str">
        <f>Predictions!D59</f>
        <v>Greuther Furth</v>
      </c>
      <c r="E162" s="132"/>
      <c r="F162" s="187">
        <f>Predictions!O59</f>
        <v>-9.3136966931593401E-2</v>
      </c>
      <c r="G162" s="83">
        <f>Predictions!P59+Predictions!Q59</f>
        <v>0</v>
      </c>
      <c r="H162" s="72" t="str">
        <f>Predictions!R59</f>
        <v/>
      </c>
      <c r="I162" s="14">
        <f>Predictions!S59</f>
        <v>0</v>
      </c>
      <c r="J162" s="77">
        <f>Predictions!W59</f>
        <v>0.36594490690704051</v>
      </c>
      <c r="K162" s="77">
        <f>Predictions!X59</f>
        <v>0.29281651148187776</v>
      </c>
    </row>
    <row r="163" spans="1:11" x14ac:dyDescent="0.25">
      <c r="A163" s="69">
        <f>Predictions!A60</f>
        <v>58</v>
      </c>
      <c r="B163" s="91">
        <f>Predictions!B60</f>
        <v>44142</v>
      </c>
      <c r="C163" s="72" t="str">
        <f>Predictions!C60</f>
        <v>Hannover 96</v>
      </c>
      <c r="D163" s="72" t="str">
        <f>Predictions!D60</f>
        <v>Erzgebirge Aue</v>
      </c>
      <c r="E163" s="132"/>
      <c r="F163" s="187">
        <f>Predictions!O60</f>
        <v>8.8382985090094859E-2</v>
      </c>
      <c r="G163" s="83">
        <f>Predictions!P60+Predictions!Q60</f>
        <v>0</v>
      </c>
      <c r="H163" s="72" t="str">
        <f>Predictions!R60</f>
        <v/>
      </c>
      <c r="I163" s="14">
        <f>Predictions!S60</f>
        <v>0</v>
      </c>
      <c r="J163" s="77">
        <f>Predictions!W60</f>
        <v>0.53244746663480524</v>
      </c>
      <c r="K163" s="77">
        <f>Predictions!X60</f>
        <v>0.19785664679705967</v>
      </c>
    </row>
    <row r="164" spans="1:11" x14ac:dyDescent="0.25">
      <c r="A164" s="69">
        <f>Predictions!A61</f>
        <v>59</v>
      </c>
      <c r="B164" s="91">
        <f>Predictions!B61</f>
        <v>44142</v>
      </c>
      <c r="C164" s="72" t="str">
        <f>Predictions!C61</f>
        <v>Nurnberg</v>
      </c>
      <c r="D164" s="72" t="str">
        <f>Predictions!D61</f>
        <v>Fortuna Dusseldorf</v>
      </c>
      <c r="E164" s="132"/>
      <c r="F164" s="187">
        <f>Predictions!O61</f>
        <v>-8.0843788611161149E-2</v>
      </c>
      <c r="G164" s="83">
        <f>Predictions!P61+Predictions!Q61</f>
        <v>0</v>
      </c>
      <c r="H164" s="72" t="str">
        <f>Predictions!R61</f>
        <v/>
      </c>
      <c r="I164" s="14">
        <f>Predictions!S61</f>
        <v>0</v>
      </c>
      <c r="J164" s="77">
        <f>Predictions!W61</f>
        <v>0.35071507173108374</v>
      </c>
      <c r="K164" s="77">
        <f>Predictions!X61</f>
        <v>0.31738674610665701</v>
      </c>
    </row>
    <row r="165" spans="1:11" x14ac:dyDescent="0.25">
      <c r="A165" s="69">
        <f>Predictions!A62</f>
        <v>60</v>
      </c>
      <c r="B165" s="91">
        <f>Predictions!B62</f>
        <v>44143</v>
      </c>
      <c r="C165" s="72" t="str">
        <f>Predictions!C62</f>
        <v>Darmstadt 98</v>
      </c>
      <c r="D165" s="72" t="str">
        <f>Predictions!D62</f>
        <v>Paderborn 07</v>
      </c>
      <c r="E165" s="132"/>
      <c r="F165" s="187">
        <f>Predictions!O62</f>
        <v>-7.3127023570726171E-3</v>
      </c>
      <c r="G165" s="83">
        <f>Predictions!P62+Predictions!Q62</f>
        <v>0</v>
      </c>
      <c r="H165" s="72" t="str">
        <f>Predictions!R62</f>
        <v/>
      </c>
      <c r="I165" s="14">
        <f>Predictions!S62</f>
        <v>0</v>
      </c>
      <c r="J165" s="77">
        <f>Predictions!W62</f>
        <v>0.43604205994575562</v>
      </c>
      <c r="K165" s="77">
        <f>Predictions!X62</f>
        <v>0.23368954635596995</v>
      </c>
    </row>
    <row r="166" spans="1:11" x14ac:dyDescent="0.25">
      <c r="A166" s="69">
        <f>Predictions!A63</f>
        <v>61</v>
      </c>
      <c r="B166" s="91">
        <f>Predictions!B63</f>
        <v>44143</v>
      </c>
      <c r="C166" s="72" t="str">
        <f>Predictions!C63</f>
        <v>Jahn Regensburg</v>
      </c>
      <c r="D166" s="72" t="str">
        <f>Predictions!D63</f>
        <v>Osnabruck</v>
      </c>
      <c r="E166" s="132"/>
      <c r="F166" s="187">
        <f>Predictions!O63</f>
        <v>-6.5399534732164977E-2</v>
      </c>
      <c r="G166" s="83">
        <f>Predictions!P63+Predictions!Q63</f>
        <v>0</v>
      </c>
      <c r="H166" s="72" t="str">
        <f>Predictions!R63</f>
        <v/>
      </c>
      <c r="I166" s="14">
        <f>Predictions!S63</f>
        <v>0</v>
      </c>
      <c r="J166" s="77">
        <f>Predictions!W63</f>
        <v>0.39575904654524652</v>
      </c>
      <c r="K166" s="77">
        <f>Predictions!X63</f>
        <v>0.25136808768557256</v>
      </c>
    </row>
    <row r="167" spans="1:11" x14ac:dyDescent="0.25">
      <c r="A167" s="69">
        <f>Predictions!A64</f>
        <v>62</v>
      </c>
      <c r="B167" s="91">
        <f>Predictions!B64</f>
        <v>44143</v>
      </c>
      <c r="C167" s="72" t="str">
        <f>Predictions!C64</f>
        <v>St Pauli</v>
      </c>
      <c r="D167" s="72" t="str">
        <f>Predictions!D64</f>
        <v>Karlsruher</v>
      </c>
      <c r="E167" s="132"/>
      <c r="F167" s="187">
        <f>Predictions!O64</f>
        <v>8.2186201249147883E-2</v>
      </c>
      <c r="G167" s="83">
        <f>Predictions!P64+Predictions!Q64</f>
        <v>0</v>
      </c>
      <c r="H167" s="72" t="str">
        <f>Predictions!R64</f>
        <v/>
      </c>
      <c r="I167" s="14">
        <f>Predictions!S64</f>
        <v>0</v>
      </c>
      <c r="J167" s="77">
        <f>Predictions!W64</f>
        <v>0.43701361632982622</v>
      </c>
      <c r="K167" s="77">
        <f>Predictions!X64</f>
        <v>0.2170608777876829</v>
      </c>
    </row>
    <row r="168" spans="1:11" x14ac:dyDescent="0.25">
      <c r="A168" s="69">
        <f>Predictions!A65</f>
        <v>63</v>
      </c>
      <c r="B168" s="91">
        <f>Predictions!B65</f>
        <v>44144</v>
      </c>
      <c r="C168" s="72" t="str">
        <f>Predictions!C65</f>
        <v>Holstein Kiel</v>
      </c>
      <c r="D168" s="72" t="str">
        <f>Predictions!D65</f>
        <v>Hamburger</v>
      </c>
      <c r="E168" s="132"/>
      <c r="F168" s="187">
        <f>Predictions!O65</f>
        <v>-3.3685647416077089E-2</v>
      </c>
      <c r="G168" s="83">
        <f>Predictions!P65+Predictions!Q65</f>
        <v>0</v>
      </c>
      <c r="H168" s="72" t="str">
        <f>Predictions!R65</f>
        <v/>
      </c>
      <c r="I168" s="14">
        <f>Predictions!S65</f>
        <v>0</v>
      </c>
      <c r="J168" s="77">
        <f>Predictions!W65</f>
        <v>0.32732510632010209</v>
      </c>
      <c r="K168" s="77">
        <f>Predictions!X65</f>
        <v>0.35887393452323357</v>
      </c>
    </row>
    <row r="169" spans="1:11" x14ac:dyDescent="0.25">
      <c r="A169" s="69">
        <f>Predictions!A66</f>
        <v>64</v>
      </c>
      <c r="B169" s="91">
        <f>Predictions!B66</f>
        <v>44156</v>
      </c>
      <c r="C169" s="72" t="str">
        <f>Predictions!C66</f>
        <v>Eintracht Braunschweig</v>
      </c>
      <c r="D169" s="72" t="str">
        <f>Predictions!D66</f>
        <v>Karlsruher</v>
      </c>
      <c r="E169" s="132"/>
      <c r="F169" s="187">
        <f>Predictions!O66</f>
        <v>0.14857468219310338</v>
      </c>
      <c r="G169" s="83">
        <f>Predictions!P66+Predictions!Q66</f>
        <v>41</v>
      </c>
      <c r="H169" s="72" t="str">
        <f>Predictions!R66</f>
        <v>Eintracht Braunschweig</v>
      </c>
      <c r="I169" s="14">
        <f>Predictions!S66</f>
        <v>-41</v>
      </c>
      <c r="J169" s="77">
        <f>Predictions!W66</f>
        <v>0.40517328692885402</v>
      </c>
      <c r="K169" s="77">
        <f>Predictions!X66</f>
        <v>0.26841095502716783</v>
      </c>
    </row>
    <row r="170" spans="1:11" x14ac:dyDescent="0.25">
      <c r="A170" s="69">
        <f>Predictions!A67</f>
        <v>65</v>
      </c>
      <c r="B170" s="91">
        <f>Predictions!B67</f>
        <v>44156</v>
      </c>
      <c r="C170" s="72" t="str">
        <f>Predictions!C67</f>
        <v>Fortuna Dusseldorf</v>
      </c>
      <c r="D170" s="72" t="str">
        <f>Predictions!D67</f>
        <v>Sandhausen</v>
      </c>
      <c r="E170" s="132"/>
      <c r="F170" s="187">
        <f>Predictions!O67</f>
        <v>-2.5497746607898542E-2</v>
      </c>
      <c r="G170" s="83">
        <f>Predictions!P67+Predictions!Q67</f>
        <v>0</v>
      </c>
      <c r="H170" s="72" t="str">
        <f>Predictions!R67</f>
        <v/>
      </c>
      <c r="I170" s="14">
        <f>Predictions!S67</f>
        <v>0</v>
      </c>
      <c r="J170" s="77">
        <f>Predictions!W67</f>
        <v>0.47322803945671665</v>
      </c>
      <c r="K170" s="77">
        <f>Predictions!X67</f>
        <v>0.20008053612761706</v>
      </c>
    </row>
    <row r="171" spans="1:11" x14ac:dyDescent="0.25">
      <c r="A171" s="69">
        <f>Predictions!A68</f>
        <v>66</v>
      </c>
      <c r="B171" s="91">
        <f>Predictions!B68</f>
        <v>44156</v>
      </c>
      <c r="C171" s="72" t="str">
        <f>Predictions!C68</f>
        <v>Holstein Kiel</v>
      </c>
      <c r="D171" s="72" t="str">
        <f>Predictions!D68</f>
        <v>Heidenheim</v>
      </c>
      <c r="E171" s="132"/>
      <c r="F171" s="187">
        <f>Predictions!O68</f>
        <v>-5.4398515614587722E-2</v>
      </c>
      <c r="G171" s="83">
        <f>Predictions!P68+Predictions!Q68</f>
        <v>0</v>
      </c>
      <c r="H171" s="72" t="str">
        <f>Predictions!R68</f>
        <v/>
      </c>
      <c r="I171" s="14">
        <f>Predictions!S68</f>
        <v>0</v>
      </c>
      <c r="J171" s="77">
        <f>Predictions!W68</f>
        <v>0.40281384917673313</v>
      </c>
      <c r="K171" s="77">
        <f>Predictions!X68</f>
        <v>0.27175528178521374</v>
      </c>
    </row>
    <row r="172" spans="1:11" x14ac:dyDescent="0.25">
      <c r="A172" s="69">
        <f>Predictions!A69</f>
        <v>67</v>
      </c>
      <c r="B172" s="91">
        <f>Predictions!B69</f>
        <v>44156</v>
      </c>
      <c r="C172" s="72" t="str">
        <f>Predictions!C69</f>
        <v>Paderborn 07</v>
      </c>
      <c r="D172" s="72" t="str">
        <f>Predictions!D69</f>
        <v>St Pauli</v>
      </c>
      <c r="E172" s="132"/>
      <c r="F172" s="187">
        <f>Predictions!O69</f>
        <v>-1.1102591038825186E-2</v>
      </c>
      <c r="G172" s="83">
        <f>Predictions!P69+Predictions!Q69</f>
        <v>0</v>
      </c>
      <c r="H172" s="72" t="str">
        <f>Predictions!R69</f>
        <v/>
      </c>
      <c r="I172" s="14">
        <f>Predictions!S69</f>
        <v>0</v>
      </c>
      <c r="J172" s="77">
        <f>Predictions!W69</f>
        <v>0.40373893011809864</v>
      </c>
      <c r="K172" s="77">
        <f>Predictions!X69</f>
        <v>0.2669765982164124</v>
      </c>
    </row>
    <row r="173" spans="1:11" x14ac:dyDescent="0.25">
      <c r="A173" s="69">
        <f>Predictions!A70</f>
        <v>68</v>
      </c>
      <c r="B173" s="91">
        <f>Predictions!B70</f>
        <v>44157</v>
      </c>
      <c r="C173" s="72" t="str">
        <f>Predictions!C70</f>
        <v>Erzgebirge Aue</v>
      </c>
      <c r="D173" s="72" t="str">
        <f>Predictions!D70</f>
        <v>Darmstadt 98</v>
      </c>
      <c r="E173" s="132"/>
      <c r="F173" s="187">
        <f>Predictions!O70</f>
        <v>9.6576524735537406E-3</v>
      </c>
      <c r="G173" s="83">
        <f>Predictions!P70+Predictions!Q70</f>
        <v>0</v>
      </c>
      <c r="H173" s="72" t="str">
        <f>Predictions!R70</f>
        <v/>
      </c>
      <c r="I173" s="14">
        <f>Predictions!S70</f>
        <v>0</v>
      </c>
      <c r="J173" s="77">
        <f>Predictions!W70</f>
        <v>0.38407401472513125</v>
      </c>
      <c r="K173" s="77">
        <f>Predictions!X70</f>
        <v>0.2831582525212572</v>
      </c>
    </row>
    <row r="174" spans="1:11" x14ac:dyDescent="0.25">
      <c r="A174" s="69">
        <f>Predictions!A71</f>
        <v>69</v>
      </c>
      <c r="B174" s="91">
        <f>Predictions!B71</f>
        <v>44157</v>
      </c>
      <c r="C174" s="72" t="str">
        <f>Predictions!C71</f>
        <v>Greuther Furth</v>
      </c>
      <c r="D174" s="72" t="str">
        <f>Predictions!D71</f>
        <v>Jahn Regensburg</v>
      </c>
      <c r="E174" s="132"/>
      <c r="F174" s="187">
        <f>Predictions!O71</f>
        <v>7.1402461400636053E-2</v>
      </c>
      <c r="G174" s="83">
        <f>Predictions!P71+Predictions!Q71</f>
        <v>0</v>
      </c>
      <c r="H174" s="72" t="str">
        <f>Predictions!R71</f>
        <v/>
      </c>
      <c r="I174" s="14">
        <f>Predictions!S71</f>
        <v>0</v>
      </c>
      <c r="J174" s="77">
        <f>Predictions!W71</f>
        <v>0.3645623818380534</v>
      </c>
      <c r="K174" s="77">
        <f>Predictions!X71</f>
        <v>0.31148537260031051</v>
      </c>
    </row>
    <row r="175" spans="1:11" x14ac:dyDescent="0.25">
      <c r="A175" s="69">
        <f>Predictions!A72</f>
        <v>70</v>
      </c>
      <c r="B175" s="91">
        <f>Predictions!B72</f>
        <v>44157</v>
      </c>
      <c r="C175" s="72" t="str">
        <f>Predictions!C72</f>
        <v>Hamburger</v>
      </c>
      <c r="D175" s="72" t="str">
        <f>Predictions!D72</f>
        <v>Bochum</v>
      </c>
      <c r="E175" s="132"/>
      <c r="F175" s="187">
        <f>Predictions!O72</f>
        <v>-5.0558437381904832E-2</v>
      </c>
      <c r="G175" s="83">
        <f>Predictions!P72+Predictions!Q72</f>
        <v>0</v>
      </c>
      <c r="H175" s="72" t="str">
        <f>Predictions!R72</f>
        <v/>
      </c>
      <c r="I175" s="14">
        <f>Predictions!S72</f>
        <v>0</v>
      </c>
      <c r="J175" s="77">
        <f>Predictions!W72</f>
        <v>0.51432564713048634</v>
      </c>
      <c r="K175" s="77">
        <f>Predictions!X72</f>
        <v>0.17576911117438504</v>
      </c>
    </row>
    <row r="176" spans="1:11" x14ac:dyDescent="0.25">
      <c r="A176" s="69">
        <f>Predictions!A73</f>
        <v>71</v>
      </c>
      <c r="B176" s="91">
        <f>Predictions!B73</f>
        <v>44157</v>
      </c>
      <c r="C176" s="72" t="str">
        <f>Predictions!C73</f>
        <v>Wurzburger Kickers</v>
      </c>
      <c r="D176" s="72" t="str">
        <f>Predictions!D73</f>
        <v>Hannover 96</v>
      </c>
      <c r="E176" s="132"/>
      <c r="F176" s="187">
        <f>Predictions!O73</f>
        <v>0.29810691779926329</v>
      </c>
      <c r="G176" s="83">
        <f>Predictions!P73+Predictions!Q73</f>
        <v>36</v>
      </c>
      <c r="H176" s="72" t="str">
        <f>Predictions!R73</f>
        <v>Wurzburger Kickers</v>
      </c>
      <c r="I176" s="14">
        <f>Predictions!S73</f>
        <v>109.8</v>
      </c>
      <c r="J176" s="77">
        <f>Predictions!W73</f>
        <v>0.35551666601573717</v>
      </c>
      <c r="K176" s="77">
        <f>Predictions!X73</f>
        <v>0.37117446426569095</v>
      </c>
    </row>
    <row r="177" spans="1:11" x14ac:dyDescent="0.25">
      <c r="A177" s="69">
        <f>Predictions!A74</f>
        <v>72</v>
      </c>
      <c r="B177" s="91">
        <f>Predictions!B74</f>
        <v>44158</v>
      </c>
      <c r="C177" s="72" t="str">
        <f>Predictions!C74</f>
        <v>Osnabruck</v>
      </c>
      <c r="D177" s="72" t="str">
        <f>Predictions!D74</f>
        <v>Nurnberg</v>
      </c>
      <c r="E177" s="132"/>
      <c r="F177" s="187">
        <f>Predictions!O74</f>
        <v>-7.3674709857962276E-2</v>
      </c>
      <c r="G177" s="83">
        <f>Predictions!P74+Predictions!Q74</f>
        <v>0</v>
      </c>
      <c r="H177" s="72" t="str">
        <f>Predictions!R74</f>
        <v/>
      </c>
      <c r="I177" s="14">
        <f>Predictions!S74</f>
        <v>0</v>
      </c>
      <c r="J177" s="77">
        <f>Predictions!W74</f>
        <v>0.38347344852811432</v>
      </c>
      <c r="K177" s="77">
        <f>Predictions!X74</f>
        <v>0.25051534853205359</v>
      </c>
    </row>
    <row r="178" spans="1:11" x14ac:dyDescent="0.25">
      <c r="A178" s="69">
        <f>Predictions!A75</f>
        <v>73</v>
      </c>
      <c r="B178" s="91">
        <f>Predictions!B75</f>
        <v>44162</v>
      </c>
      <c r="C178" s="72" t="str">
        <f>Predictions!C75</f>
        <v>Darmstadt 98</v>
      </c>
      <c r="D178" s="72" t="str">
        <f>Predictions!D75</f>
        <v>Eintracht Braunschweig</v>
      </c>
      <c r="E178" s="132"/>
      <c r="F178" s="187">
        <f>Predictions!O75</f>
        <v>-7.965691456754638E-2</v>
      </c>
      <c r="G178" s="83">
        <f>Predictions!P75+Predictions!Q75</f>
        <v>0</v>
      </c>
      <c r="H178" s="72" t="str">
        <f>Predictions!R75</f>
        <v/>
      </c>
      <c r="I178" s="14">
        <f>Predictions!S75</f>
        <v>0</v>
      </c>
      <c r="J178" s="77">
        <f>Predictions!W75</f>
        <v>0.46166057394981908</v>
      </c>
      <c r="K178" s="77">
        <f>Predictions!X75</f>
        <v>0.21615732834569795</v>
      </c>
    </row>
    <row r="179" spans="1:11" x14ac:dyDescent="0.25">
      <c r="A179" s="69">
        <f>Predictions!A76</f>
        <v>74</v>
      </c>
      <c r="B179" s="91">
        <f>Predictions!B76</f>
        <v>44162</v>
      </c>
      <c r="C179" s="72" t="str">
        <f>Predictions!C76</f>
        <v>St Pauli</v>
      </c>
      <c r="D179" s="72" t="str">
        <f>Predictions!D76</f>
        <v>Osnabruck</v>
      </c>
      <c r="E179" s="132"/>
      <c r="F179" s="187">
        <f>Predictions!O76</f>
        <v>-7.2281499427442705E-2</v>
      </c>
      <c r="G179" s="83">
        <f>Predictions!P76+Predictions!Q76</f>
        <v>0</v>
      </c>
      <c r="H179" s="72" t="str">
        <f>Predictions!R76</f>
        <v/>
      </c>
      <c r="I179" s="14">
        <f>Predictions!S76</f>
        <v>0</v>
      </c>
      <c r="J179" s="77">
        <f>Predictions!W76</f>
        <v>0.37440059464248365</v>
      </c>
      <c r="K179" s="77">
        <f>Predictions!X76</f>
        <v>0.2697439469974961</v>
      </c>
    </row>
    <row r="180" spans="1:11" x14ac:dyDescent="0.25">
      <c r="A180" s="69">
        <f>Predictions!A77</f>
        <v>75</v>
      </c>
      <c r="B180" s="91">
        <f>Predictions!B77</f>
        <v>44163</v>
      </c>
      <c r="C180" s="72" t="str">
        <f>Predictions!C77</f>
        <v>Jahn Regensburg</v>
      </c>
      <c r="D180" s="72" t="str">
        <f>Predictions!D77</f>
        <v>Wurzburger Kickers</v>
      </c>
      <c r="E180" s="132"/>
      <c r="F180" s="187">
        <f>Predictions!O77</f>
        <v>-5.2807818539153034E-2</v>
      </c>
      <c r="G180" s="83">
        <f>Predictions!P77+Predictions!Q77</f>
        <v>0</v>
      </c>
      <c r="H180" s="72" t="str">
        <f>Predictions!R77</f>
        <v/>
      </c>
      <c r="I180" s="14">
        <f>Predictions!S77</f>
        <v>0</v>
      </c>
      <c r="J180" s="77">
        <f>Predictions!W77</f>
        <v>0.4592187082684196</v>
      </c>
      <c r="K180" s="77">
        <f>Predictions!X77</f>
        <v>0.2412254653343045</v>
      </c>
    </row>
    <row r="181" spans="1:11" x14ac:dyDescent="0.25">
      <c r="A181" s="69">
        <f>Predictions!A78</f>
        <v>76</v>
      </c>
      <c r="B181" s="91">
        <f>Predictions!B78</f>
        <v>44163</v>
      </c>
      <c r="C181" s="72" t="str">
        <f>Predictions!C78</f>
        <v>Karlsruher</v>
      </c>
      <c r="D181" s="72" t="str">
        <f>Predictions!D78</f>
        <v>Paderborn 07</v>
      </c>
      <c r="E181" s="132"/>
      <c r="F181" s="187">
        <f>Predictions!O78</f>
        <v>3.2716967572575674E-2</v>
      </c>
      <c r="G181" s="83">
        <f>Predictions!P78+Predictions!Q78</f>
        <v>0</v>
      </c>
      <c r="H181" s="72" t="str">
        <f>Predictions!R78</f>
        <v/>
      </c>
      <c r="I181" s="14">
        <f>Predictions!S78</f>
        <v>0</v>
      </c>
      <c r="J181" s="77">
        <f>Predictions!W78</f>
        <v>0.38783269908654172</v>
      </c>
      <c r="K181" s="77">
        <f>Predictions!X78</f>
        <v>0.29437415576021081</v>
      </c>
    </row>
    <row r="182" spans="1:11" x14ac:dyDescent="0.25">
      <c r="A182" s="69">
        <f>Predictions!A79</f>
        <v>77</v>
      </c>
      <c r="B182" s="91">
        <f>Predictions!B79</f>
        <v>44163</v>
      </c>
      <c r="C182" s="72" t="str">
        <f>Predictions!C79</f>
        <v>Sandhausen</v>
      </c>
      <c r="D182" s="72" t="str">
        <f>Predictions!D79</f>
        <v>Erzgebirge Aue</v>
      </c>
      <c r="E182" s="132"/>
      <c r="F182" s="187">
        <f>Predictions!O79</f>
        <v>3.2997616422817316E-2</v>
      </c>
      <c r="G182" s="83">
        <f>Predictions!P79+Predictions!Q79</f>
        <v>0</v>
      </c>
      <c r="H182" s="72" t="str">
        <f>Predictions!R79</f>
        <v/>
      </c>
      <c r="I182" s="14">
        <f>Predictions!S79</f>
        <v>0</v>
      </c>
      <c r="J182" s="77">
        <f>Predictions!W79</f>
        <v>0.46858209052480326</v>
      </c>
      <c r="K182" s="77">
        <f>Predictions!X79</f>
        <v>0.21519202661136611</v>
      </c>
    </row>
    <row r="183" spans="1:11" x14ac:dyDescent="0.25">
      <c r="A183" s="69">
        <f>Predictions!A80</f>
        <v>78</v>
      </c>
      <c r="B183" s="91">
        <f>Predictions!B80</f>
        <v>44164</v>
      </c>
      <c r="C183" s="72" t="str">
        <f>Predictions!C80</f>
        <v>Hannover 96</v>
      </c>
      <c r="D183" s="72" t="str">
        <f>Predictions!D80</f>
        <v>Holstein Kiel</v>
      </c>
      <c r="E183" s="132"/>
      <c r="F183" s="187">
        <f>Predictions!O80</f>
        <v>-2.6892400417028724E-3</v>
      </c>
      <c r="G183" s="83">
        <f>Predictions!P80+Predictions!Q80</f>
        <v>0</v>
      </c>
      <c r="H183" s="72" t="str">
        <f>Predictions!R80</f>
        <v/>
      </c>
      <c r="I183" s="14">
        <f>Predictions!S80</f>
        <v>0</v>
      </c>
      <c r="J183" s="77">
        <f>Predictions!W80</f>
        <v>0.38042493511429182</v>
      </c>
      <c r="K183" s="77">
        <f>Predictions!X80</f>
        <v>0.30362018200620244</v>
      </c>
    </row>
    <row r="184" spans="1:11" x14ac:dyDescent="0.25">
      <c r="A184" s="69">
        <f>Predictions!A81</f>
        <v>79</v>
      </c>
      <c r="B184" s="91">
        <f>Predictions!B81</f>
        <v>44164</v>
      </c>
      <c r="C184" s="72" t="str">
        <f>Predictions!C81</f>
        <v>Heidenheim</v>
      </c>
      <c r="D184" s="72" t="str">
        <f>Predictions!D81</f>
        <v>Hamburger</v>
      </c>
      <c r="E184" s="132"/>
      <c r="F184" s="187">
        <f>Predictions!O81</f>
        <v>0.15326909333472563</v>
      </c>
      <c r="G184" s="83">
        <f>Predictions!P81+Predictions!Q81</f>
        <v>37</v>
      </c>
      <c r="H184" s="72" t="str">
        <f>Predictions!R81</f>
        <v>Heidenheim</v>
      </c>
      <c r="I184" s="14">
        <f>Predictions!S81</f>
        <v>84.36</v>
      </c>
      <c r="J184" s="77">
        <f>Predictions!W81</f>
        <v>0.37294818101199323</v>
      </c>
      <c r="K184" s="77">
        <f>Predictions!X81</f>
        <v>0.29981978558683048</v>
      </c>
    </row>
    <row r="185" spans="1:11" x14ac:dyDescent="0.25">
      <c r="A185" s="69">
        <f>Predictions!A82</f>
        <v>80</v>
      </c>
      <c r="B185" s="91">
        <f>Predictions!B82</f>
        <v>44164</v>
      </c>
      <c r="C185" s="72" t="str">
        <f>Predictions!C82</f>
        <v>Nurnberg</v>
      </c>
      <c r="D185" s="72" t="str">
        <f>Predictions!D82</f>
        <v>Greuther Furth</v>
      </c>
      <c r="E185" s="132"/>
      <c r="F185" s="187">
        <f>Predictions!O82</f>
        <v>3.7762152296041504E-2</v>
      </c>
      <c r="G185" s="83">
        <f>Predictions!P82+Predictions!Q82</f>
        <v>0</v>
      </c>
      <c r="H185" s="72" t="str">
        <f>Predictions!R82</f>
        <v/>
      </c>
      <c r="I185" s="14">
        <f>Predictions!S82</f>
        <v>0</v>
      </c>
      <c r="J185" s="77">
        <f>Predictions!W82</f>
        <v>0.36704226195524081</v>
      </c>
      <c r="K185" s="77">
        <f>Predictions!X82</f>
        <v>0.28839591924977087</v>
      </c>
    </row>
    <row r="186" spans="1:11" x14ac:dyDescent="0.25">
      <c r="A186" s="69">
        <f>Predictions!A83</f>
        <v>81</v>
      </c>
      <c r="B186" s="91">
        <f>Predictions!B83</f>
        <v>44165</v>
      </c>
      <c r="C186" s="72" t="str">
        <f>Predictions!C83</f>
        <v>Bochum</v>
      </c>
      <c r="D186" s="72" t="str">
        <f>Predictions!D83</f>
        <v>Fortuna Dusseldorf</v>
      </c>
      <c r="E186" s="132"/>
      <c r="F186" s="187">
        <f>Predictions!O83</f>
        <v>4.0389833842902047E-2</v>
      </c>
      <c r="G186" s="83">
        <f>Predictions!P83+Predictions!Q83</f>
        <v>0</v>
      </c>
      <c r="H186" s="72" t="str">
        <f>Predictions!R83</f>
        <v/>
      </c>
      <c r="I186" s="14">
        <f>Predictions!S83</f>
        <v>0</v>
      </c>
      <c r="J186" s="77">
        <f>Predictions!W83</f>
        <v>0.34705787641848629</v>
      </c>
      <c r="K186" s="77">
        <f>Predictions!X83</f>
        <v>0.33664590642196035</v>
      </c>
    </row>
    <row r="187" spans="1:11" x14ac:dyDescent="0.25">
      <c r="A187" s="69">
        <f>Predictions!A84</f>
        <v>82</v>
      </c>
      <c r="B187" s="91">
        <f>Predictions!B84</f>
        <v>44169</v>
      </c>
      <c r="C187" s="72" t="str">
        <f>Predictions!C84</f>
        <v>Fortuna Dusseldorf</v>
      </c>
      <c r="D187" s="72" t="str">
        <f>Predictions!D84</f>
        <v>Darmstadt 98</v>
      </c>
      <c r="E187" s="132"/>
      <c r="F187" s="187">
        <f>Predictions!O84</f>
        <v>6.811760670250909E-2</v>
      </c>
      <c r="G187" s="83">
        <f>Predictions!P84+Predictions!Q84</f>
        <v>0</v>
      </c>
      <c r="H187" s="72" t="str">
        <f>Predictions!R84</f>
        <v/>
      </c>
      <c r="I187" s="14">
        <f>Predictions!S84</f>
        <v>0</v>
      </c>
      <c r="J187" s="77">
        <f>Predictions!W84</f>
        <v>0.44483384816495719</v>
      </c>
      <c r="K187" s="77">
        <f>Predictions!X84</f>
        <v>0.22095937997178283</v>
      </c>
    </row>
    <row r="188" spans="1:11" x14ac:dyDescent="0.25">
      <c r="A188" s="69">
        <f>Predictions!A85</f>
        <v>83</v>
      </c>
      <c r="B188" s="91">
        <f>Predictions!B85</f>
        <v>44169</v>
      </c>
      <c r="C188" s="72" t="str">
        <f>Predictions!C85</f>
        <v>Holstein Kiel</v>
      </c>
      <c r="D188" s="72" t="str">
        <f>Predictions!D85</f>
        <v>Bochum</v>
      </c>
      <c r="E188" s="132"/>
      <c r="F188" s="187">
        <f>Predictions!O85</f>
        <v>-4.9331335832282622E-2</v>
      </c>
      <c r="G188" s="83">
        <f>Predictions!P85+Predictions!Q85</f>
        <v>0</v>
      </c>
      <c r="H188" s="72" t="str">
        <f>Predictions!R85</f>
        <v/>
      </c>
      <c r="I188" s="14">
        <f>Predictions!S85</f>
        <v>0</v>
      </c>
      <c r="J188" s="77">
        <f>Predictions!W85</f>
        <v>0.36970841448296288</v>
      </c>
      <c r="K188" s="77">
        <f>Predictions!X85</f>
        <v>0.30024716147746255</v>
      </c>
    </row>
    <row r="189" spans="1:11" x14ac:dyDescent="0.25">
      <c r="A189" s="69">
        <f>Predictions!A86</f>
        <v>84</v>
      </c>
      <c r="B189" s="91">
        <f>Predictions!B86</f>
        <v>44170</v>
      </c>
      <c r="C189" s="72" t="str">
        <f>Predictions!C86</f>
        <v>Eintracht Braunschweig</v>
      </c>
      <c r="D189" s="72" t="str">
        <f>Predictions!D86</f>
        <v>St Pauli</v>
      </c>
      <c r="E189" s="132"/>
      <c r="F189" s="187">
        <f>Predictions!O86</f>
        <v>0.13384581007440824</v>
      </c>
      <c r="G189" s="83">
        <f>Predictions!P86+Predictions!Q86</f>
        <v>42</v>
      </c>
      <c r="H189" s="72" t="str">
        <f>Predictions!R86</f>
        <v>Eintracht Braunschweig</v>
      </c>
      <c r="I189" s="14">
        <f>Predictions!S86</f>
        <v>77.7</v>
      </c>
      <c r="J189" s="77">
        <f>Predictions!W86</f>
        <v>0.41715564624320911</v>
      </c>
      <c r="K189" s="77">
        <f>Predictions!X86</f>
        <v>0.25550724262111885</v>
      </c>
    </row>
    <row r="190" spans="1:11" x14ac:dyDescent="0.25">
      <c r="A190" s="69">
        <f>Predictions!A87</f>
        <v>85</v>
      </c>
      <c r="B190" s="91">
        <f>Predictions!B87</f>
        <v>44170</v>
      </c>
      <c r="C190" s="72" t="str">
        <f>Predictions!C87</f>
        <v>Greuther Furth</v>
      </c>
      <c r="D190" s="72" t="str">
        <f>Predictions!D87</f>
        <v>Heidenheim</v>
      </c>
      <c r="E190" s="132"/>
      <c r="F190" s="187">
        <f>Predictions!O87</f>
        <v>0.15781111537070905</v>
      </c>
      <c r="G190" s="83">
        <f>Predictions!P87+Predictions!Q87</f>
        <v>34</v>
      </c>
      <c r="H190" s="72" t="str">
        <f>Predictions!R87</f>
        <v>Heidenheim</v>
      </c>
      <c r="I190" s="14">
        <f>Predictions!S87</f>
        <v>89.76</v>
      </c>
      <c r="J190" s="77">
        <f>Predictions!W87</f>
        <v>0.35511767642450098</v>
      </c>
      <c r="K190" s="77">
        <f>Predictions!X87</f>
        <v>0.3394598781745472</v>
      </c>
    </row>
    <row r="191" spans="1:11" x14ac:dyDescent="0.25">
      <c r="A191" s="69">
        <f>Predictions!A88</f>
        <v>86</v>
      </c>
      <c r="B191" s="91">
        <f>Predictions!B88</f>
        <v>44170</v>
      </c>
      <c r="C191" s="72" t="str">
        <f>Predictions!C88</f>
        <v>Hamburger</v>
      </c>
      <c r="D191" s="72" t="str">
        <f>Predictions!D88</f>
        <v>Hannover 96</v>
      </c>
      <c r="E191" s="132"/>
      <c r="F191" s="187">
        <f>Predictions!O88</f>
        <v>6.2774349375621347E-2</v>
      </c>
      <c r="G191" s="83">
        <f>Predictions!P88+Predictions!Q88</f>
        <v>0</v>
      </c>
      <c r="H191" s="72" t="str">
        <f>Predictions!R88</f>
        <v/>
      </c>
      <c r="I191" s="14">
        <f>Predictions!S88</f>
        <v>0</v>
      </c>
      <c r="J191" s="77">
        <f>Predictions!W88</f>
        <v>0.56844556681423275</v>
      </c>
      <c r="K191" s="77">
        <f>Predictions!X88</f>
        <v>0.1705608729917269</v>
      </c>
    </row>
    <row r="192" spans="1:11" x14ac:dyDescent="0.25">
      <c r="A192" s="69">
        <f>Predictions!A89</f>
        <v>87</v>
      </c>
      <c r="B192" s="91">
        <f>Predictions!B89</f>
        <v>44170</v>
      </c>
      <c r="C192" s="72" t="str">
        <f>Predictions!C89</f>
        <v>Osnabruck</v>
      </c>
      <c r="D192" s="72" t="str">
        <f>Predictions!D89</f>
        <v>Karlsruher</v>
      </c>
      <c r="E192" s="132"/>
      <c r="F192" s="187">
        <f>Predictions!O89</f>
        <v>2.2679091952334238E-2</v>
      </c>
      <c r="G192" s="83">
        <f>Predictions!P89+Predictions!Q89</f>
        <v>0</v>
      </c>
      <c r="H192" s="72" t="str">
        <f>Predictions!R89</f>
        <v/>
      </c>
      <c r="I192" s="14">
        <f>Predictions!S89</f>
        <v>0</v>
      </c>
      <c r="J192" s="77">
        <f>Predictions!W89</f>
        <v>0.37835439208244231</v>
      </c>
      <c r="K192" s="77">
        <f>Predictions!X89</f>
        <v>0.281171379283781</v>
      </c>
    </row>
    <row r="193" spans="1:11" x14ac:dyDescent="0.25">
      <c r="A193" s="69">
        <f>Predictions!A90</f>
        <v>88</v>
      </c>
      <c r="B193" s="91">
        <f>Predictions!B90</f>
        <v>44171</v>
      </c>
      <c r="C193" s="72" t="str">
        <f>Predictions!C90</f>
        <v>Erzgebirge Aue</v>
      </c>
      <c r="D193" s="72" t="str">
        <f>Predictions!D90</f>
        <v>Jahn Regensburg</v>
      </c>
      <c r="E193" s="132"/>
      <c r="F193" s="187">
        <f>Predictions!O90</f>
        <v>3.8362796032334001E-2</v>
      </c>
      <c r="G193" s="83">
        <f>Predictions!P90+Predictions!Q90</f>
        <v>0</v>
      </c>
      <c r="H193" s="72" t="str">
        <f>Predictions!R90</f>
        <v/>
      </c>
      <c r="I193" s="14">
        <f>Predictions!S90</f>
        <v>0</v>
      </c>
      <c r="J193" s="77">
        <f>Predictions!W90</f>
        <v>0.45963532958376546</v>
      </c>
      <c r="K193" s="77">
        <f>Predictions!X90</f>
        <v>0.23379866332183397</v>
      </c>
    </row>
    <row r="194" spans="1:11" x14ac:dyDescent="0.25">
      <c r="A194" s="69">
        <f>Predictions!A91</f>
        <v>89</v>
      </c>
      <c r="B194" s="91">
        <f>Predictions!B91</f>
        <v>44171</v>
      </c>
      <c r="C194" s="72" t="str">
        <f>Predictions!C91</f>
        <v>Paderborn 07</v>
      </c>
      <c r="D194" s="72" t="str">
        <f>Predictions!D91</f>
        <v>Nurnberg</v>
      </c>
      <c r="E194" s="132"/>
      <c r="F194" s="187">
        <f>Predictions!O91</f>
        <v>7.6321125994097225E-2</v>
      </c>
      <c r="G194" s="83">
        <f>Predictions!P91+Predictions!Q91</f>
        <v>0</v>
      </c>
      <c r="H194" s="72" t="str">
        <f>Predictions!R91</f>
        <v/>
      </c>
      <c r="I194" s="14">
        <f>Predictions!S91</f>
        <v>0</v>
      </c>
      <c r="J194" s="77">
        <f>Predictions!W91</f>
        <v>0.37024210237303568</v>
      </c>
      <c r="K194" s="77">
        <f>Predictions!X91</f>
        <v>0.31354120012547082</v>
      </c>
    </row>
    <row r="195" spans="1:11" x14ac:dyDescent="0.25">
      <c r="A195" s="69">
        <f>Predictions!A92</f>
        <v>90</v>
      </c>
      <c r="B195" s="91">
        <f>Predictions!B92</f>
        <v>44171</v>
      </c>
      <c r="C195" s="72" t="str">
        <f>Predictions!C92</f>
        <v>Wurzburger Kickers</v>
      </c>
      <c r="D195" s="72" t="str">
        <f>Predictions!D92</f>
        <v>Sandhausen</v>
      </c>
      <c r="E195" s="132"/>
      <c r="F195" s="187">
        <f>Predictions!O92</f>
        <v>-3.135267316211271E-2</v>
      </c>
      <c r="G195" s="83">
        <f>Predictions!P92+Predictions!Q92</f>
        <v>0</v>
      </c>
      <c r="H195" s="72" t="str">
        <f>Predictions!R92</f>
        <v/>
      </c>
      <c r="I195" s="14">
        <f>Predictions!S92</f>
        <v>0</v>
      </c>
      <c r="J195" s="77">
        <f>Predictions!W92</f>
        <v>0.36554806693336439</v>
      </c>
      <c r="K195" s="77">
        <f>Predictions!X92</f>
        <v>0.35164178148779396</v>
      </c>
    </row>
    <row r="196" spans="1:11" x14ac:dyDescent="0.25">
      <c r="A196" s="69">
        <f>Predictions!A93</f>
        <v>91</v>
      </c>
      <c r="B196" s="91">
        <f>Predictions!B93</f>
        <v>44176</v>
      </c>
      <c r="C196" s="72" t="str">
        <f>Predictions!C93</f>
        <v>Bochum</v>
      </c>
      <c r="D196" s="72" t="str">
        <f>Predictions!D93</f>
        <v>Paderborn 07</v>
      </c>
      <c r="E196" s="132"/>
      <c r="F196" s="187">
        <f>Predictions!O93</f>
        <v>-2.2367099255130401E-2</v>
      </c>
      <c r="G196" s="83">
        <f>Predictions!P93+Predictions!Q93</f>
        <v>0</v>
      </c>
      <c r="H196" s="72" t="str">
        <f>Predictions!R93</f>
        <v/>
      </c>
      <c r="I196" s="14">
        <f>Predictions!S93</f>
        <v>0</v>
      </c>
      <c r="J196" s="77">
        <f>Predictions!W93</f>
        <v>0.3953277853792353</v>
      </c>
      <c r="K196" s="77">
        <f>Predictions!X93</f>
        <v>0.29254258846573072</v>
      </c>
    </row>
    <row r="197" spans="1:11" x14ac:dyDescent="0.25">
      <c r="A197" s="69">
        <f>Predictions!A94</f>
        <v>92</v>
      </c>
      <c r="B197" s="91">
        <f>Predictions!B94</f>
        <v>44176</v>
      </c>
      <c r="C197" s="72" t="str">
        <f>Predictions!C94</f>
        <v>Sandhausen</v>
      </c>
      <c r="D197" s="72" t="str">
        <f>Predictions!D94</f>
        <v>Greuther Furth</v>
      </c>
      <c r="E197" s="132"/>
      <c r="F197" s="187">
        <f>Predictions!O94</f>
        <v>0.17603354612056535</v>
      </c>
      <c r="G197" s="83">
        <f>Predictions!P94+Predictions!Q94</f>
        <v>39</v>
      </c>
      <c r="H197" s="72" t="str">
        <f>Predictions!R94</f>
        <v>Sandhausen</v>
      </c>
      <c r="I197" s="14">
        <f>Predictions!S94</f>
        <v>-39</v>
      </c>
      <c r="J197" s="77">
        <f>Predictions!W94</f>
        <v>0.38585921996833883</v>
      </c>
      <c r="K197" s="77">
        <f>Predictions!X94</f>
        <v>0.28681085846512017</v>
      </c>
    </row>
    <row r="198" spans="1:11" x14ac:dyDescent="0.25">
      <c r="A198" s="69">
        <f>Predictions!A95</f>
        <v>93</v>
      </c>
      <c r="B198" s="91">
        <f>Predictions!B95</f>
        <v>44177</v>
      </c>
      <c r="C198" s="72" t="str">
        <f>Predictions!C95</f>
        <v>Darmstadt 98</v>
      </c>
      <c r="D198" s="72" t="str">
        <f>Predictions!D95</f>
        <v>Hamburger</v>
      </c>
      <c r="E198" s="132"/>
      <c r="F198" s="187">
        <f>Predictions!O95</f>
        <v>9.7912489301076877E-2</v>
      </c>
      <c r="G198" s="83">
        <f>Predictions!P95+Predictions!Q95</f>
        <v>0</v>
      </c>
      <c r="H198" s="72" t="str">
        <f>Predictions!R95</f>
        <v/>
      </c>
      <c r="I198" s="14">
        <f>Predictions!S95</f>
        <v>0</v>
      </c>
      <c r="J198" s="77">
        <f>Predictions!W95</f>
        <v>0.349130791189593</v>
      </c>
      <c r="K198" s="77">
        <f>Predictions!X95</f>
        <v>0.3439382491604896</v>
      </c>
    </row>
    <row r="199" spans="1:11" x14ac:dyDescent="0.25">
      <c r="A199" s="69">
        <f>Predictions!A96</f>
        <v>94</v>
      </c>
      <c r="B199" s="91">
        <f>Predictions!B96</f>
        <v>44177</v>
      </c>
      <c r="C199" s="72" t="str">
        <f>Predictions!C96</f>
        <v>Heidenheim</v>
      </c>
      <c r="D199" s="72" t="str">
        <f>Predictions!D96</f>
        <v>Hannover 96</v>
      </c>
      <c r="E199" s="132"/>
      <c r="F199" s="187">
        <f>Predictions!O96</f>
        <v>0.11385683172830864</v>
      </c>
      <c r="G199" s="83">
        <f>Predictions!P96+Predictions!Q96</f>
        <v>48</v>
      </c>
      <c r="H199" s="72" t="str">
        <f>Predictions!R96</f>
        <v>Heidenheim</v>
      </c>
      <c r="I199" s="14">
        <f>Predictions!S96</f>
        <v>68.16</v>
      </c>
      <c r="J199" s="77">
        <f>Predictions!W96</f>
        <v>0.47693388353998267</v>
      </c>
      <c r="K199" s="77">
        <f>Predictions!X96</f>
        <v>0.22945991585288111</v>
      </c>
    </row>
    <row r="200" spans="1:11" x14ac:dyDescent="0.25">
      <c r="A200" s="69">
        <f>Predictions!A97</f>
        <v>95</v>
      </c>
      <c r="B200" s="91">
        <f>Predictions!B97</f>
        <v>44177</v>
      </c>
      <c r="C200" s="72" t="str">
        <f>Predictions!C97</f>
        <v>Jahn Regensburg</v>
      </c>
      <c r="D200" s="72" t="str">
        <f>Predictions!D97</f>
        <v>Holstein Kiel</v>
      </c>
      <c r="E200" s="132"/>
      <c r="F200" s="187">
        <f>Predictions!O97</f>
        <v>2.5907410010891977E-2</v>
      </c>
      <c r="G200" s="83">
        <f>Predictions!P97+Predictions!Q97</f>
        <v>0</v>
      </c>
      <c r="H200" s="72" t="str">
        <f>Predictions!R97</f>
        <v/>
      </c>
      <c r="I200" s="14">
        <f>Predictions!S97</f>
        <v>0</v>
      </c>
      <c r="J200" s="77">
        <f>Predictions!W97</f>
        <v>0.35676630148709509</v>
      </c>
      <c r="K200" s="77">
        <f>Predictions!X97</f>
        <v>0.34809709816098539</v>
      </c>
    </row>
    <row r="201" spans="1:11" x14ac:dyDescent="0.25">
      <c r="A201" s="69">
        <f>Predictions!A98</f>
        <v>96</v>
      </c>
      <c r="B201" s="91">
        <f>Predictions!B98</f>
        <v>44178</v>
      </c>
      <c r="C201" s="72" t="str">
        <f>Predictions!C98</f>
        <v>Eintracht Braunschweig</v>
      </c>
      <c r="D201" s="72" t="str">
        <f>Predictions!D98</f>
        <v>Osnabruck</v>
      </c>
      <c r="E201" s="132"/>
      <c r="F201" s="187">
        <f>Predictions!O98</f>
        <v>5.8843190292023331E-4</v>
      </c>
      <c r="G201" s="83">
        <f>Predictions!P98+Predictions!Q98</f>
        <v>0</v>
      </c>
      <c r="H201" s="72" t="str">
        <f>Predictions!R98</f>
        <v/>
      </c>
      <c r="I201" s="14">
        <f>Predictions!S98</f>
        <v>0</v>
      </c>
      <c r="J201" s="77">
        <f>Predictions!W98</f>
        <v>0.36796334691547922</v>
      </c>
      <c r="K201" s="77">
        <f>Predictions!X98</f>
        <v>0.32030336966841666</v>
      </c>
    </row>
    <row r="202" spans="1:11" x14ac:dyDescent="0.25">
      <c r="A202" s="69">
        <f>Predictions!A99</f>
        <v>97</v>
      </c>
      <c r="B202" s="91">
        <f>Predictions!B99</f>
        <v>44178</v>
      </c>
      <c r="C202" s="72" t="str">
        <f>Predictions!C99</f>
        <v>Karlsruher</v>
      </c>
      <c r="D202" s="72" t="str">
        <f>Predictions!D99</f>
        <v>Fortuna Dusseldorf</v>
      </c>
      <c r="E202" s="132"/>
      <c r="F202" s="187">
        <f>Predictions!O99</f>
        <v>3.8000492061235833E-2</v>
      </c>
      <c r="G202" s="83">
        <f>Predictions!P99+Predictions!Q99</f>
        <v>0</v>
      </c>
      <c r="H202" s="72" t="str">
        <f>Predictions!R99</f>
        <v/>
      </c>
      <c r="I202" s="14">
        <f>Predictions!S99</f>
        <v>0</v>
      </c>
      <c r="J202" s="77">
        <f>Predictions!W99</f>
        <v>0.36501066345632149</v>
      </c>
      <c r="K202" s="77">
        <f>Predictions!X99</f>
        <v>0.32632772032140256</v>
      </c>
    </row>
    <row r="203" spans="1:11" x14ac:dyDescent="0.25">
      <c r="A203" s="69">
        <f>Predictions!A100</f>
        <v>98</v>
      </c>
      <c r="B203" s="91">
        <f>Predictions!B100</f>
        <v>44178</v>
      </c>
      <c r="C203" s="72" t="str">
        <f>Predictions!C100</f>
        <v>Nurnberg</v>
      </c>
      <c r="D203" s="72" t="str">
        <f>Predictions!D100</f>
        <v>Wurzburger Kickers</v>
      </c>
      <c r="E203" s="132"/>
      <c r="F203" s="187">
        <f>Predictions!O100</f>
        <v>0.15113080415589969</v>
      </c>
      <c r="G203" s="83">
        <f>Predictions!P100+Predictions!Q100</f>
        <v>0</v>
      </c>
      <c r="H203" s="72" t="str">
        <f>Predictions!R100</f>
        <v/>
      </c>
      <c r="I203" s="14">
        <f>Predictions!S100</f>
        <v>0</v>
      </c>
      <c r="J203" s="77">
        <f>Predictions!W100</f>
        <v>0.43227762107602019</v>
      </c>
      <c r="K203" s="77">
        <f>Predictions!X100</f>
        <v>0.26098986400574559</v>
      </c>
    </row>
    <row r="204" spans="1:11" x14ac:dyDescent="0.25">
      <c r="A204" s="69">
        <f>Predictions!A101</f>
        <v>99</v>
      </c>
      <c r="B204" s="91">
        <f>Predictions!B101</f>
        <v>44178</v>
      </c>
      <c r="C204" s="72" t="str">
        <f>Predictions!C101</f>
        <v>St Pauli</v>
      </c>
      <c r="D204" s="72" t="str">
        <f>Predictions!D101</f>
        <v>Erzgebirge Aue</v>
      </c>
      <c r="E204" s="132"/>
      <c r="F204" s="187">
        <f>Predictions!O101</f>
        <v>5.1015876614879802E-2</v>
      </c>
      <c r="G204" s="83">
        <f>Predictions!P101+Predictions!Q101</f>
        <v>0</v>
      </c>
      <c r="H204" s="72" t="str">
        <f>Predictions!R101</f>
        <v/>
      </c>
      <c r="I204" s="14">
        <f>Predictions!S101</f>
        <v>0</v>
      </c>
      <c r="J204" s="77">
        <f>Predictions!W101</f>
        <v>0.45066710214796568</v>
      </c>
      <c r="K204" s="77">
        <f>Predictions!X101</f>
        <v>0.23659002205931862</v>
      </c>
    </row>
    <row r="205" spans="1:11" x14ac:dyDescent="0.25">
      <c r="A205" s="69">
        <f>Predictions!A102</f>
        <v>100</v>
      </c>
      <c r="B205" s="91">
        <f>Predictions!B102</f>
        <v>44180</v>
      </c>
      <c r="C205" s="72" t="str">
        <f>Predictions!C102</f>
        <v>Greuther Furth</v>
      </c>
      <c r="D205" s="72" t="str">
        <f>Predictions!D102</f>
        <v>Darmstadt 98</v>
      </c>
      <c r="E205" s="132"/>
      <c r="F205" s="187">
        <f>Predictions!O102</f>
        <v>0.40595483609794508</v>
      </c>
      <c r="G205" s="83">
        <f>Predictions!P102+Predictions!Q102</f>
        <v>35</v>
      </c>
      <c r="H205" s="72" t="str">
        <f>Predictions!R102</f>
        <v>Darmstadt 98</v>
      </c>
      <c r="I205" s="14">
        <f>Predictions!S102</f>
        <v>126</v>
      </c>
      <c r="J205" s="77">
        <f>Predictions!W102</f>
        <v>0.35175726931087925</v>
      </c>
      <c r="K205" s="77">
        <f>Predictions!X102</f>
        <v>0.3482985859341205</v>
      </c>
    </row>
    <row r="206" spans="1:11" x14ac:dyDescent="0.25">
      <c r="A206" s="69">
        <f>Predictions!A103</f>
        <v>101</v>
      </c>
      <c r="B206" s="91">
        <f>Predictions!B103</f>
        <v>44180</v>
      </c>
      <c r="C206" s="72" t="str">
        <f>Predictions!C103</f>
        <v>Hamburger</v>
      </c>
      <c r="D206" s="72" t="str">
        <f>Predictions!D103</f>
        <v>Sandhausen</v>
      </c>
      <c r="E206" s="132"/>
      <c r="F206" s="187">
        <f>Predictions!O103</f>
        <v>8.7665449580396175E-3</v>
      </c>
      <c r="G206" s="83">
        <f>Predictions!P103+Predictions!Q103</f>
        <v>0</v>
      </c>
      <c r="H206" s="72" t="str">
        <f>Predictions!R103</f>
        <v/>
      </c>
      <c r="I206" s="14">
        <f>Predictions!S103</f>
        <v>0</v>
      </c>
      <c r="J206" s="77">
        <f>Predictions!W103</f>
        <v>0.55916611345688927</v>
      </c>
      <c r="K206" s="77">
        <f>Predictions!X103</f>
        <v>0.16916603934287122</v>
      </c>
    </row>
    <row r="207" spans="1:11" x14ac:dyDescent="0.25">
      <c r="A207" s="69">
        <f>Predictions!A104</f>
        <v>102</v>
      </c>
      <c r="B207" s="91">
        <f>Predictions!B104</f>
        <v>44180</v>
      </c>
      <c r="C207" s="72" t="str">
        <f>Predictions!C104</f>
        <v>Hannover 96</v>
      </c>
      <c r="D207" s="72" t="str">
        <f>Predictions!D104</f>
        <v>Bochum</v>
      </c>
      <c r="E207" s="132"/>
      <c r="F207" s="187">
        <f>Predictions!O104</f>
        <v>3.6836993829087214E-2</v>
      </c>
      <c r="G207" s="83">
        <f>Predictions!P104+Predictions!Q104</f>
        <v>0</v>
      </c>
      <c r="H207" s="72" t="str">
        <f>Predictions!R104</f>
        <v/>
      </c>
      <c r="I207" s="14">
        <f>Predictions!S104</f>
        <v>0</v>
      </c>
      <c r="J207" s="77">
        <f>Predictions!W104</f>
        <v>0.41421081786215663</v>
      </c>
      <c r="K207" s="77">
        <f>Predictions!X104</f>
        <v>0.27935145703366632</v>
      </c>
    </row>
    <row r="208" spans="1:11" x14ac:dyDescent="0.25">
      <c r="A208" s="69">
        <f>Predictions!A105</f>
        <v>103</v>
      </c>
      <c r="B208" s="91">
        <f>Predictions!B105</f>
        <v>44180</v>
      </c>
      <c r="C208" s="72" t="str">
        <f>Predictions!C105</f>
        <v>Heidenheim</v>
      </c>
      <c r="D208" s="72" t="str">
        <f>Predictions!D105</f>
        <v>Jahn Regensburg</v>
      </c>
      <c r="E208" s="132"/>
      <c r="F208" s="187">
        <f>Predictions!O105</f>
        <v>-1.8355016312793147E-2</v>
      </c>
      <c r="G208" s="83">
        <f>Predictions!P105+Predictions!Q105</f>
        <v>0</v>
      </c>
      <c r="H208" s="72" t="str">
        <f>Predictions!R105</f>
        <v/>
      </c>
      <c r="I208" s="14">
        <f>Predictions!S105</f>
        <v>0</v>
      </c>
      <c r="J208" s="77">
        <f>Predictions!W105</f>
        <v>0.52755029006713505</v>
      </c>
      <c r="K208" s="77">
        <f>Predictions!X105</f>
        <v>0.19494252395075778</v>
      </c>
    </row>
    <row r="209" spans="1:11" x14ac:dyDescent="0.25">
      <c r="A209" s="69">
        <f>Predictions!A106</f>
        <v>104</v>
      </c>
      <c r="B209" s="91">
        <f>Predictions!B106</f>
        <v>44181</v>
      </c>
      <c r="C209" s="72" t="str">
        <f>Predictions!C106</f>
        <v>Fortuna Dusseldorf</v>
      </c>
      <c r="D209" s="72" t="str">
        <f>Predictions!D106</f>
        <v>Osnabruck</v>
      </c>
      <c r="E209" s="132"/>
      <c r="F209" s="187">
        <f>Predictions!O106</f>
        <v>-5.2630409414090142E-3</v>
      </c>
      <c r="G209" s="83">
        <f>Predictions!P106+Predictions!Q106</f>
        <v>0</v>
      </c>
      <c r="H209" s="72" t="str">
        <f>Predictions!R106</f>
        <v/>
      </c>
      <c r="I209" s="14">
        <f>Predictions!S106</f>
        <v>0</v>
      </c>
      <c r="J209" s="77">
        <f>Predictions!W106</f>
        <v>0.45331378341525974</v>
      </c>
      <c r="K209" s="77">
        <f>Predictions!X106</f>
        <v>0.22551405423857335</v>
      </c>
    </row>
    <row r="210" spans="1:11" x14ac:dyDescent="0.25">
      <c r="A210" s="69">
        <f>Predictions!A107</f>
        <v>105</v>
      </c>
      <c r="B210" s="91">
        <f>Predictions!B107</f>
        <v>44181</v>
      </c>
      <c r="C210" s="72" t="str">
        <f>Predictions!C107</f>
        <v>Holstein Kiel</v>
      </c>
      <c r="D210" s="72" t="str">
        <f>Predictions!D107</f>
        <v>Nurnberg</v>
      </c>
      <c r="E210" s="132"/>
      <c r="F210" s="187">
        <f>Predictions!O107</f>
        <v>-4.2394657803763822E-2</v>
      </c>
      <c r="G210" s="83">
        <f>Predictions!P107+Predictions!Q107</f>
        <v>0</v>
      </c>
      <c r="H210" s="72" t="str">
        <f>Predictions!R107</f>
        <v/>
      </c>
      <c r="I210" s="14">
        <f>Predictions!S107</f>
        <v>0</v>
      </c>
      <c r="J210" s="77">
        <f>Predictions!W107</f>
        <v>0.40325173683658533</v>
      </c>
      <c r="K210" s="77">
        <f>Predictions!X107</f>
        <v>0.26839237600809501</v>
      </c>
    </row>
    <row r="211" spans="1:11" x14ac:dyDescent="0.25">
      <c r="A211" s="69">
        <f>Predictions!A108</f>
        <v>106</v>
      </c>
      <c r="B211" s="91">
        <f>Predictions!B108</f>
        <v>44181</v>
      </c>
      <c r="C211" s="72" t="str">
        <f>Predictions!C108</f>
        <v>Paderborn 07</v>
      </c>
      <c r="D211" s="72" t="str">
        <f>Predictions!D108</f>
        <v>Eintracht Braunschweig</v>
      </c>
      <c r="E211" s="132"/>
      <c r="F211" s="187">
        <f>Predictions!O108</f>
        <v>0.28062490254444433</v>
      </c>
      <c r="G211" s="83">
        <f>Predictions!P108+Predictions!Q108</f>
        <v>0</v>
      </c>
      <c r="H211" s="72" t="str">
        <f>Predictions!R108</f>
        <v/>
      </c>
      <c r="I211" s="14">
        <f>Predictions!S108</f>
        <v>0</v>
      </c>
      <c r="J211" s="77">
        <f>Predictions!W108</f>
        <v>0.42396678547993377</v>
      </c>
      <c r="K211" s="77">
        <f>Predictions!X108</f>
        <v>0.28720445357824753</v>
      </c>
    </row>
    <row r="212" spans="1:11" x14ac:dyDescent="0.25">
      <c r="A212" s="69">
        <f>Predictions!A109</f>
        <v>107</v>
      </c>
      <c r="B212" s="91">
        <f>Predictions!B109</f>
        <v>44182</v>
      </c>
      <c r="C212" s="72" t="str">
        <f>Predictions!C109</f>
        <v>Erzgebirge Aue</v>
      </c>
      <c r="D212" s="72" t="str">
        <f>Predictions!D109</f>
        <v>Karlsruher</v>
      </c>
      <c r="E212" s="132"/>
      <c r="F212" s="187">
        <f>Predictions!O109</f>
        <v>0.10194367479904537</v>
      </c>
      <c r="G212" s="83">
        <f>Predictions!P109+Predictions!Q109</f>
        <v>41</v>
      </c>
      <c r="H212" s="72" t="str">
        <f>Predictions!R109</f>
        <v>Erzgebirge Aue</v>
      </c>
      <c r="I212" s="14">
        <f>Predictions!S109</f>
        <v>73.8</v>
      </c>
      <c r="J212" s="77">
        <f>Predictions!W109</f>
        <v>0.4088289819347718</v>
      </c>
      <c r="K212" s="77">
        <f>Predictions!X109</f>
        <v>0.28345846311831602</v>
      </c>
    </row>
    <row r="213" spans="1:11" x14ac:dyDescent="0.25">
      <c r="A213" s="69">
        <f>Predictions!A110</f>
        <v>108</v>
      </c>
      <c r="B213" s="91">
        <f>Predictions!B110</f>
        <v>44183</v>
      </c>
      <c r="C213" s="72" t="str">
        <f>Predictions!C110</f>
        <v>Bochum</v>
      </c>
      <c r="D213" s="72" t="str">
        <f>Predictions!D110</f>
        <v>Heidenheim</v>
      </c>
      <c r="E213" s="132"/>
      <c r="F213" s="187">
        <f>Predictions!O110</f>
        <v>-1.7569167063116162E-2</v>
      </c>
      <c r="G213" s="83">
        <f>Predictions!P110+Predictions!Q110</f>
        <v>0</v>
      </c>
      <c r="H213" s="72" t="str">
        <f>Predictions!R110</f>
        <v/>
      </c>
      <c r="I213" s="14">
        <f>Predictions!S110</f>
        <v>0</v>
      </c>
      <c r="J213" s="77">
        <f>Predictions!W110</f>
        <v>0.38108247358545033</v>
      </c>
      <c r="K213" s="77">
        <f>Predictions!X110</f>
        <v>0.30795407816028769</v>
      </c>
    </row>
    <row r="214" spans="1:11" x14ac:dyDescent="0.25">
      <c r="A214" s="69">
        <f>Predictions!A111</f>
        <v>109</v>
      </c>
      <c r="B214" s="91">
        <f>Predictions!B111</f>
        <v>44183</v>
      </c>
      <c r="C214" s="72" t="str">
        <f>Predictions!C111</f>
        <v>Jahn Regensburg</v>
      </c>
      <c r="D214" s="72" t="str">
        <f>Predictions!D111</f>
        <v>Hannover 96</v>
      </c>
      <c r="E214" s="132"/>
      <c r="F214" s="187">
        <f>Predictions!O111</f>
        <v>0.11652888192197368</v>
      </c>
      <c r="G214" s="83">
        <f>Predictions!P111+Predictions!Q111</f>
        <v>42</v>
      </c>
      <c r="H214" s="72" t="str">
        <f>Predictions!R111</f>
        <v>Jahn Regensburg</v>
      </c>
      <c r="I214" s="14">
        <f>Predictions!S111</f>
        <v>-42</v>
      </c>
      <c r="J214" s="77">
        <f>Predictions!W111</f>
        <v>0.41880000015673435</v>
      </c>
      <c r="K214" s="77">
        <f>Predictions!X111</f>
        <v>0.28394063932824409</v>
      </c>
    </row>
    <row r="215" spans="1:11" x14ac:dyDescent="0.25">
      <c r="A215" s="69">
        <f>Predictions!A112</f>
        <v>110</v>
      </c>
      <c r="B215" s="91">
        <f>Predictions!B112</f>
        <v>44184</v>
      </c>
      <c r="C215" s="72" t="str">
        <f>Predictions!C112</f>
        <v>Darmstadt 98</v>
      </c>
      <c r="D215" s="72" t="str">
        <f>Predictions!D112</f>
        <v>Wurzburger Kickers</v>
      </c>
      <c r="E215" s="132"/>
      <c r="F215" s="187">
        <f>Predictions!O112</f>
        <v>0.87296646080242224</v>
      </c>
      <c r="G215" s="83">
        <f>Predictions!P112+Predictions!Q112</f>
        <v>0</v>
      </c>
      <c r="H215" s="72" t="str">
        <f>Predictions!R112</f>
        <v/>
      </c>
      <c r="I215" s="14">
        <f>Predictions!S112</f>
        <v>0</v>
      </c>
      <c r="J215" s="77">
        <f>Predictions!W112</f>
        <v>0.48771973436054039</v>
      </c>
      <c r="K215" s="77">
        <f>Predictions!X112</f>
        <v>0.23038251118627806</v>
      </c>
    </row>
    <row r="216" spans="1:11" x14ac:dyDescent="0.25">
      <c r="A216" s="69">
        <f>Predictions!A113</f>
        <v>111</v>
      </c>
      <c r="B216" s="91">
        <f>Predictions!B113</f>
        <v>44184</v>
      </c>
      <c r="C216" s="72" t="str">
        <f>Predictions!C113</f>
        <v>Eintracht Braunschweig</v>
      </c>
      <c r="D216" s="72" t="str">
        <f>Predictions!D113</f>
        <v>Greuther Furth</v>
      </c>
      <c r="E216" s="132"/>
      <c r="F216" s="187">
        <f>Predictions!O113</f>
        <v>0.46317850527833232</v>
      </c>
      <c r="G216" s="83">
        <f>Predictions!P113+Predictions!Q113</f>
        <v>36</v>
      </c>
      <c r="H216" s="72" t="str">
        <f>Predictions!R113</f>
        <v>Eintracht Braunschweig</v>
      </c>
      <c r="I216" s="14">
        <f>Predictions!S113</f>
        <v>-36</v>
      </c>
      <c r="J216" s="77">
        <f>Predictions!W113</f>
        <v>0.36138726231022134</v>
      </c>
      <c r="K216" s="77">
        <f>Predictions!X113</f>
        <v>0.36138726231022128</v>
      </c>
    </row>
    <row r="217" spans="1:11" x14ac:dyDescent="0.25">
      <c r="A217" s="69">
        <f>Predictions!A114</f>
        <v>112</v>
      </c>
      <c r="B217" s="91">
        <f>Predictions!B114</f>
        <v>44184</v>
      </c>
      <c r="C217" s="72" t="str">
        <f>Predictions!C114</f>
        <v>Osnabruck</v>
      </c>
      <c r="D217" s="72" t="str">
        <f>Predictions!D114</f>
        <v>Paderborn 07</v>
      </c>
      <c r="E217" s="132"/>
      <c r="F217" s="187">
        <f>Predictions!O114</f>
        <v>7.2049998755998781E-2</v>
      </c>
      <c r="G217" s="83">
        <f>Predictions!P114+Predictions!Q114</f>
        <v>0</v>
      </c>
      <c r="H217" s="72" t="str">
        <f>Predictions!R114</f>
        <v/>
      </c>
      <c r="I217" s="14">
        <f>Predictions!S114</f>
        <v>0</v>
      </c>
      <c r="J217" s="77">
        <f>Predictions!W114</f>
        <v>0.4082682422720903</v>
      </c>
      <c r="K217" s="77">
        <f>Predictions!X114</f>
        <v>0.27910746127010044</v>
      </c>
    </row>
    <row r="218" spans="1:11" x14ac:dyDescent="0.25">
      <c r="A218" s="69">
        <f>Predictions!A115</f>
        <v>113</v>
      </c>
      <c r="B218" s="91">
        <f>Predictions!B115</f>
        <v>44185</v>
      </c>
      <c r="C218" s="72" t="str">
        <f>Predictions!C115</f>
        <v>Nurnberg</v>
      </c>
      <c r="D218" s="72" t="str">
        <f>Predictions!D115</f>
        <v>Erzgebirge Aue</v>
      </c>
      <c r="E218" s="132"/>
      <c r="F218" s="187">
        <f>Predictions!O115</f>
        <v>-5.9918600607891816E-2</v>
      </c>
      <c r="G218" s="83">
        <f>Predictions!P115+Predictions!Q115</f>
        <v>0</v>
      </c>
      <c r="H218" s="72" t="str">
        <f>Predictions!R115</f>
        <v/>
      </c>
      <c r="I218" s="14">
        <f>Predictions!S115</f>
        <v>0</v>
      </c>
      <c r="J218" s="77">
        <f>Predictions!W115</f>
        <v>0.45175491474849172</v>
      </c>
      <c r="K218" s="77">
        <f>Predictions!X115</f>
        <v>0.23767783465984466</v>
      </c>
    </row>
    <row r="219" spans="1:11" x14ac:dyDescent="0.25">
      <c r="A219" s="69">
        <f>Predictions!A116</f>
        <v>114</v>
      </c>
      <c r="B219" s="91">
        <f>Predictions!B116</f>
        <v>44185</v>
      </c>
      <c r="C219" s="72" t="str">
        <f>Predictions!C116</f>
        <v>Sandhausen</v>
      </c>
      <c r="D219" s="72" t="str">
        <f>Predictions!D116</f>
        <v>Holstein Kiel</v>
      </c>
      <c r="E219" s="132"/>
      <c r="F219" s="187">
        <f>Predictions!O116</f>
        <v>-1.7851169552215745E-2</v>
      </c>
      <c r="G219" s="83">
        <f>Predictions!P116+Predictions!Q116</f>
        <v>0</v>
      </c>
      <c r="H219" s="72" t="str">
        <f>Predictions!R116</f>
        <v/>
      </c>
      <c r="I219" s="14">
        <f>Predictions!S116</f>
        <v>0</v>
      </c>
      <c r="J219" s="77">
        <f>Predictions!W116</f>
        <v>0.3117895789281323</v>
      </c>
      <c r="K219" s="77">
        <f>Predictions!X116</f>
        <v>0.37942076141533232</v>
      </c>
    </row>
    <row r="220" spans="1:11" x14ac:dyDescent="0.25">
      <c r="A220" s="69">
        <f>Predictions!A117</f>
        <v>115</v>
      </c>
      <c r="B220" s="91">
        <f>Predictions!B117</f>
        <v>44185</v>
      </c>
      <c r="C220" s="72" t="str">
        <f>Predictions!C117</f>
        <v>St Pauli</v>
      </c>
      <c r="D220" s="72" t="str">
        <f>Predictions!D117</f>
        <v>Fortuna Dusseldorf</v>
      </c>
      <c r="E220" s="132"/>
      <c r="F220" s="187">
        <f>Predictions!O117</f>
        <v>-2.687701657337677E-2</v>
      </c>
      <c r="G220" s="83">
        <f>Predictions!P117+Predictions!Q117</f>
        <v>0</v>
      </c>
      <c r="H220" s="72" t="str">
        <f>Predictions!R117</f>
        <v/>
      </c>
      <c r="I220" s="14">
        <f>Predictions!S117</f>
        <v>0</v>
      </c>
      <c r="J220" s="77">
        <f>Predictions!W117</f>
        <v>0.36666709656359375</v>
      </c>
      <c r="K220" s="77">
        <f>Predictions!X117</f>
        <v>0.31900711931653125</v>
      </c>
    </row>
    <row r="221" spans="1:11" x14ac:dyDescent="0.25">
      <c r="A221" s="69">
        <f>Predictions!A118</f>
        <v>116</v>
      </c>
      <c r="B221" s="91">
        <f>Predictions!B118</f>
        <v>44186</v>
      </c>
      <c r="C221" s="72" t="str">
        <f>Predictions!C118</f>
        <v>Karlsruher</v>
      </c>
      <c r="D221" s="72" t="str">
        <f>Predictions!D118</f>
        <v>Hamburger</v>
      </c>
      <c r="E221" s="132"/>
      <c r="F221" s="187">
        <f>Predictions!O118</f>
        <v>-1.8660969611304104E-2</v>
      </c>
      <c r="G221" s="83">
        <f>Predictions!P118+Predictions!Q118</f>
        <v>0</v>
      </c>
      <c r="H221" s="72" t="str">
        <f>Predictions!R118</f>
        <v/>
      </c>
      <c r="I221" s="14">
        <f>Predictions!S118</f>
        <v>0</v>
      </c>
      <c r="J221" s="77">
        <f>Predictions!W118</f>
        <v>0.29429218447565275</v>
      </c>
      <c r="K221" s="77">
        <f>Predictions!X118</f>
        <v>0.39520794667952691</v>
      </c>
    </row>
    <row r="222" spans="1:11" x14ac:dyDescent="0.25">
      <c r="A222" s="69">
        <f>Predictions!A119</f>
        <v>117</v>
      </c>
      <c r="B222" s="91">
        <f>Predictions!B119</f>
        <v>44198</v>
      </c>
      <c r="C222" s="72" t="str">
        <f>Predictions!C119</f>
        <v>Bochum</v>
      </c>
      <c r="D222" s="72" t="str">
        <f>Predictions!D119</f>
        <v>Darmstadt 98</v>
      </c>
      <c r="E222" s="132"/>
      <c r="F222" s="187">
        <f>Predictions!O119</f>
        <v>2.8550075422656678E-2</v>
      </c>
      <c r="G222" s="83">
        <f>Predictions!P119+Predictions!Q119</f>
        <v>0</v>
      </c>
      <c r="H222" s="72" t="str">
        <f>Predictions!R119</f>
        <v/>
      </c>
      <c r="I222" s="14">
        <f>Predictions!S119</f>
        <v>0</v>
      </c>
      <c r="J222" s="77">
        <f>Predictions!W119</f>
        <v>0.37116253374804598</v>
      </c>
      <c r="K222" s="77">
        <f>Predictions!X119</f>
        <v>0.31808552451030309</v>
      </c>
    </row>
    <row r="223" spans="1:11" x14ac:dyDescent="0.25">
      <c r="A223" s="69">
        <f>Predictions!A120</f>
        <v>118</v>
      </c>
      <c r="B223" s="91">
        <f>Predictions!B120</f>
        <v>44198</v>
      </c>
      <c r="C223" s="72" t="str">
        <f>Predictions!C120</f>
        <v>Heidenheim</v>
      </c>
      <c r="D223" s="72" t="str">
        <f>Predictions!D120</f>
        <v>Nurnberg</v>
      </c>
      <c r="E223" s="132"/>
      <c r="F223" s="187">
        <f>Predictions!O120</f>
        <v>3.8612431970383804E-2</v>
      </c>
      <c r="G223" s="83">
        <f>Predictions!P120+Predictions!Q120</f>
        <v>0</v>
      </c>
      <c r="H223" s="72" t="str">
        <f>Predictions!R120</f>
        <v/>
      </c>
      <c r="I223" s="14">
        <f>Predictions!S120</f>
        <v>0</v>
      </c>
      <c r="J223" s="77">
        <f>Predictions!W120</f>
        <v>0.47404937150462517</v>
      </c>
      <c r="K223" s="77">
        <f>Predictions!X120</f>
        <v>0.21671214833036279</v>
      </c>
    </row>
    <row r="224" spans="1:11" x14ac:dyDescent="0.25">
      <c r="A224" s="69">
        <f>Predictions!A121</f>
        <v>119</v>
      </c>
      <c r="B224" s="91">
        <f>Predictions!B121</f>
        <v>44198</v>
      </c>
      <c r="C224" s="72" t="str">
        <f>Predictions!C121</f>
        <v>Wurzburger Kickers</v>
      </c>
      <c r="D224" s="72" t="str">
        <f>Predictions!D121</f>
        <v>Karlsruher</v>
      </c>
      <c r="E224" s="132"/>
      <c r="F224" s="187">
        <f>Predictions!O121</f>
        <v>0.25221227842700122</v>
      </c>
      <c r="G224" s="83">
        <f>Predictions!P121+Predictions!Q121</f>
        <v>0</v>
      </c>
      <c r="H224" s="72" t="str">
        <f>Predictions!R121</f>
        <v/>
      </c>
      <c r="I224" s="14">
        <f>Predictions!S121</f>
        <v>0</v>
      </c>
      <c r="J224" s="77">
        <f>Predictions!W121</f>
        <v>0.33986982912283775</v>
      </c>
      <c r="K224" s="77">
        <f>Predictions!X121</f>
        <v>0.38572921632791213</v>
      </c>
    </row>
    <row r="225" spans="1:11" x14ac:dyDescent="0.25">
      <c r="A225" s="69">
        <f>Predictions!A122</f>
        <v>120</v>
      </c>
      <c r="B225" s="91">
        <f>Predictions!B122</f>
        <v>44199</v>
      </c>
      <c r="C225" s="72" t="str">
        <f>Predictions!C122</f>
        <v>Erzgebirge Aue</v>
      </c>
      <c r="D225" s="72" t="str">
        <f>Predictions!D122</f>
        <v>Eintracht Braunschweig</v>
      </c>
      <c r="E225" s="132"/>
      <c r="F225" s="187">
        <f>Predictions!O122</f>
        <v>-5.0237750498625576E-2</v>
      </c>
      <c r="G225" s="83">
        <f>Predictions!P122+Predictions!Q122</f>
        <v>0</v>
      </c>
      <c r="H225" s="72" t="str">
        <f>Predictions!R122</f>
        <v/>
      </c>
      <c r="I225" s="14">
        <f>Predictions!S122</f>
        <v>0</v>
      </c>
      <c r="J225" s="77">
        <f>Predictions!W122</f>
        <v>0.48888270277420276</v>
      </c>
      <c r="K225" s="77">
        <f>Predictions!X122</f>
        <v>0.22957102539791568</v>
      </c>
    </row>
    <row r="226" spans="1:11" x14ac:dyDescent="0.25">
      <c r="A226" s="69">
        <f>Predictions!A123</f>
        <v>121</v>
      </c>
      <c r="B226" s="91">
        <f>Predictions!B123</f>
        <v>44199</v>
      </c>
      <c r="C226" s="72" t="str">
        <f>Predictions!C123</f>
        <v>Greuther Furth</v>
      </c>
      <c r="D226" s="72" t="str">
        <f>Predictions!D123</f>
        <v>St Pauli</v>
      </c>
      <c r="E226" s="132"/>
      <c r="F226" s="187">
        <f>Predictions!O123</f>
        <v>0.15041904910826831</v>
      </c>
      <c r="G226" s="83">
        <f>Predictions!P123+Predictions!Q123</f>
        <v>0</v>
      </c>
      <c r="H226" s="72" t="str">
        <f>Predictions!R123</f>
        <v/>
      </c>
      <c r="I226" s="14">
        <f>Predictions!S123</f>
        <v>0</v>
      </c>
      <c r="J226" s="77">
        <f>Predictions!W123</f>
        <v>0.40193423272301287</v>
      </c>
      <c r="K226" s="77">
        <f>Predictions!X123</f>
        <v>0.27466947390841828</v>
      </c>
    </row>
    <row r="227" spans="1:11" x14ac:dyDescent="0.25">
      <c r="A227" s="69">
        <f>Predictions!A124</f>
        <v>122</v>
      </c>
      <c r="B227" s="91">
        <f>Predictions!B124</f>
        <v>44199</v>
      </c>
      <c r="C227" s="72" t="str">
        <f>Predictions!C124</f>
        <v>Hamburger</v>
      </c>
      <c r="D227" s="72" t="str">
        <f>Predictions!D124</f>
        <v>Jahn Regensburg</v>
      </c>
      <c r="E227" s="132"/>
      <c r="F227" s="187">
        <f>Predictions!O124</f>
        <v>-2.7294637936990607E-2</v>
      </c>
      <c r="G227" s="83">
        <f>Predictions!P124+Predictions!Q124</f>
        <v>0</v>
      </c>
      <c r="H227" s="72" t="str">
        <f>Predictions!R124</f>
        <v/>
      </c>
      <c r="I227" s="14">
        <f>Predictions!S124</f>
        <v>0</v>
      </c>
      <c r="J227" s="77">
        <f>Predictions!W124</f>
        <v>0.59246644015936067</v>
      </c>
      <c r="K227" s="77">
        <f>Predictions!X124</f>
        <v>0.15925618441871608</v>
      </c>
    </row>
    <row r="228" spans="1:11" x14ac:dyDescent="0.25">
      <c r="A228" s="69">
        <f>Predictions!A125</f>
        <v>123</v>
      </c>
      <c r="B228" s="91">
        <f>Predictions!B125</f>
        <v>44199</v>
      </c>
      <c r="C228" s="72" t="str">
        <f>Predictions!C125</f>
        <v>Hannover 96</v>
      </c>
      <c r="D228" s="72" t="str">
        <f>Predictions!D125</f>
        <v>Sandhausen</v>
      </c>
      <c r="E228" s="132"/>
      <c r="F228" s="187">
        <f>Predictions!O125</f>
        <v>2.6948450535014112E-2</v>
      </c>
      <c r="G228" s="83">
        <f>Predictions!P125+Predictions!Q125</f>
        <v>0</v>
      </c>
      <c r="H228" s="72" t="str">
        <f>Predictions!R125</f>
        <v/>
      </c>
      <c r="I228" s="14">
        <f>Predictions!S125</f>
        <v>0</v>
      </c>
      <c r="J228" s="77">
        <f>Predictions!W125</f>
        <v>0.47547753332076137</v>
      </c>
      <c r="K228" s="77">
        <f>Predictions!X125</f>
        <v>0.23194432482485061</v>
      </c>
    </row>
    <row r="229" spans="1:11" x14ac:dyDescent="0.25">
      <c r="A229" s="69">
        <f>Predictions!A126</f>
        <v>124</v>
      </c>
      <c r="B229" s="91">
        <f>Predictions!B126</f>
        <v>44199</v>
      </c>
      <c r="C229" s="72" t="str">
        <f>Predictions!C126</f>
        <v>Holstein Kiel</v>
      </c>
      <c r="D229" s="72" t="str">
        <f>Predictions!D126</f>
        <v>Osnabruck</v>
      </c>
      <c r="E229" s="132"/>
      <c r="F229" s="187">
        <f>Predictions!O126</f>
        <v>0.1628666537708664</v>
      </c>
      <c r="G229" s="83">
        <f>Predictions!P126+Predictions!Q126</f>
        <v>0</v>
      </c>
      <c r="H229" s="72" t="str">
        <f>Predictions!R126</f>
        <v/>
      </c>
      <c r="I229" s="14">
        <f>Predictions!S126</f>
        <v>0</v>
      </c>
      <c r="J229" s="77">
        <f>Predictions!W126</f>
        <v>0.40597444699398288</v>
      </c>
      <c r="K229" s="77">
        <f>Predictions!X126</f>
        <v>0.27301634699792215</v>
      </c>
    </row>
    <row r="230" spans="1:11" x14ac:dyDescent="0.25">
      <c r="A230" s="69">
        <f>Predictions!A127</f>
        <v>125</v>
      </c>
      <c r="B230" s="91">
        <f>Predictions!B127</f>
        <v>44200</v>
      </c>
      <c r="C230" s="72" t="str">
        <f>Predictions!C127</f>
        <v>Fortuna Dusseldorf</v>
      </c>
      <c r="D230" s="72" t="str">
        <f>Predictions!D127</f>
        <v>Paderborn 07</v>
      </c>
      <c r="E230" s="132"/>
      <c r="F230" s="187">
        <f>Predictions!O127</f>
        <v>0.16103560885949955</v>
      </c>
      <c r="G230" s="83">
        <f>Predictions!P127+Predictions!Q127</f>
        <v>0</v>
      </c>
      <c r="H230" s="72" t="str">
        <f>Predictions!R127</f>
        <v/>
      </c>
      <c r="I230" s="14">
        <f>Predictions!S127</f>
        <v>0</v>
      </c>
      <c r="J230" s="77">
        <f>Predictions!W127</f>
        <v>0.50183933086587407</v>
      </c>
      <c r="K230" s="77">
        <f>Predictions!X127</f>
        <v>0.21879574031932153</v>
      </c>
    </row>
    <row r="231" spans="1:11" x14ac:dyDescent="0.25">
      <c r="A231" s="69">
        <f>Predictions!A128</f>
        <v>126</v>
      </c>
      <c r="B231" s="91">
        <f>Predictions!B128</f>
        <v>44202</v>
      </c>
      <c r="C231" s="72" t="str">
        <f>Predictions!C128</f>
        <v>Wurzburger Kickers</v>
      </c>
      <c r="D231" s="72" t="str">
        <f>Predictions!D128</f>
        <v>St Pauli</v>
      </c>
      <c r="E231" s="132"/>
      <c r="F231" s="187">
        <f>Predictions!O128</f>
        <v>6.5155707635911553E-2</v>
      </c>
      <c r="G231" s="83">
        <f>Predictions!P128+Predictions!Q128</f>
        <v>0</v>
      </c>
      <c r="H231" s="72" t="str">
        <f>Predictions!R128</f>
        <v/>
      </c>
      <c r="I231" s="14">
        <f>Predictions!S128</f>
        <v>0</v>
      </c>
      <c r="J231" s="77">
        <f>Predictions!W128</f>
        <v>0.37872521505488604</v>
      </c>
      <c r="K231" s="77">
        <f>Predictions!X128</f>
        <v>0.34004227191996705</v>
      </c>
    </row>
    <row r="232" spans="1:11" x14ac:dyDescent="0.25">
      <c r="A232" s="69">
        <f>Predictions!A129</f>
        <v>127</v>
      </c>
      <c r="B232" s="91">
        <f>Predictions!B129</f>
        <v>44204</v>
      </c>
      <c r="C232" s="72" t="str">
        <f>Predictions!C129</f>
        <v>Karlsruher</v>
      </c>
      <c r="D232" s="72" t="str">
        <f>Predictions!D129</f>
        <v>Greuther Furth</v>
      </c>
      <c r="E232" s="132"/>
      <c r="F232" s="187">
        <f>Predictions!O129</f>
        <v>-1.1299933988284093E-2</v>
      </c>
      <c r="G232" s="83">
        <f>Predictions!P129+Predictions!Q129</f>
        <v>0</v>
      </c>
      <c r="H232" s="72" t="str">
        <f>Predictions!R129</f>
        <v/>
      </c>
      <c r="I232" s="14">
        <f>Predictions!S129</f>
        <v>0</v>
      </c>
      <c r="J232" s="77">
        <f>Predictions!W129</f>
        <v>0.31100042952715024</v>
      </c>
      <c r="K232" s="77">
        <f>Predictions!X129</f>
        <v>0.3878051826352395</v>
      </c>
    </row>
    <row r="233" spans="1:11" x14ac:dyDescent="0.25">
      <c r="A233" s="69">
        <f>Predictions!A130</f>
        <v>128</v>
      </c>
      <c r="B233" s="91">
        <f>Predictions!B130</f>
        <v>44204</v>
      </c>
      <c r="C233" s="72" t="str">
        <f>Predictions!C130</f>
        <v>Sandhausen</v>
      </c>
      <c r="D233" s="72" t="str">
        <f>Predictions!D130</f>
        <v>Heidenheim</v>
      </c>
      <c r="E233" s="132"/>
      <c r="F233" s="187">
        <f>Predictions!O130</f>
        <v>0.27893603240430243</v>
      </c>
      <c r="G233" s="83">
        <f>Predictions!P130+Predictions!Q130</f>
        <v>38</v>
      </c>
      <c r="H233" s="72" t="str">
        <f>Predictions!R130</f>
        <v>Sandhausen</v>
      </c>
      <c r="I233" s="14">
        <f>Predictions!S130</f>
        <v>102.6</v>
      </c>
      <c r="J233" s="77">
        <f>Predictions!W130</f>
        <v>0.37956301855647889</v>
      </c>
      <c r="K233" s="77">
        <f>Predictions!X130</f>
        <v>0.31922836049940928</v>
      </c>
    </row>
    <row r="234" spans="1:11" x14ac:dyDescent="0.25">
      <c r="A234" s="69">
        <f>Predictions!A131</f>
        <v>129</v>
      </c>
      <c r="B234" s="91">
        <f>Predictions!B131</f>
        <v>44205</v>
      </c>
      <c r="C234" s="72" t="str">
        <f>Predictions!C131</f>
        <v>Nurnberg</v>
      </c>
      <c r="D234" s="72" t="str">
        <f>Predictions!D131</f>
        <v>Hamburger</v>
      </c>
      <c r="E234" s="132"/>
      <c r="F234" s="187">
        <f>Predictions!O131</f>
        <v>5.1262793146926978E-2</v>
      </c>
      <c r="G234" s="83">
        <f>Predictions!P131+Predictions!Q131</f>
        <v>0</v>
      </c>
      <c r="H234" s="72" t="str">
        <f>Predictions!R131</f>
        <v/>
      </c>
      <c r="I234" s="14">
        <f>Predictions!S131</f>
        <v>0</v>
      </c>
      <c r="J234" s="77">
        <f>Predictions!W131</f>
        <v>0.31249707435860496</v>
      </c>
      <c r="K234" s="77">
        <f>Predictions!X131</f>
        <v>0.37830054410468922</v>
      </c>
    </row>
    <row r="235" spans="1:11" x14ac:dyDescent="0.25">
      <c r="A235" s="69">
        <f>Predictions!A132</f>
        <v>130</v>
      </c>
      <c r="B235" s="91">
        <f>Predictions!B132</f>
        <v>44205</v>
      </c>
      <c r="C235" s="72" t="str">
        <f>Predictions!C132</f>
        <v>Osnabruck</v>
      </c>
      <c r="D235" s="72" t="str">
        <f>Predictions!D132</f>
        <v>Wurzburger Kickers</v>
      </c>
      <c r="E235" s="132"/>
      <c r="F235" s="187">
        <f>Predictions!O132</f>
        <v>-2.8692499846185125E-2</v>
      </c>
      <c r="G235" s="83">
        <f>Predictions!P132+Predictions!Q132</f>
        <v>0</v>
      </c>
      <c r="H235" s="72" t="str">
        <f>Predictions!R132</f>
        <v/>
      </c>
      <c r="I235" s="14">
        <f>Predictions!S132</f>
        <v>0</v>
      </c>
      <c r="J235" s="77">
        <f>Predictions!W132</f>
        <v>0.53478353483665786</v>
      </c>
      <c r="K235" s="77">
        <f>Predictions!X132</f>
        <v>0.20217576872028048</v>
      </c>
    </row>
    <row r="236" spans="1:11" x14ac:dyDescent="0.25">
      <c r="A236" s="69">
        <f>Predictions!A133</f>
        <v>131</v>
      </c>
      <c r="B236" s="91">
        <f>Predictions!B133</f>
        <v>44205</v>
      </c>
      <c r="C236" s="72" t="str">
        <f>Predictions!C133</f>
        <v>St Pauli</v>
      </c>
      <c r="D236" s="72" t="str">
        <f>Predictions!D133</f>
        <v>Holstein Kiel</v>
      </c>
      <c r="E236" s="132"/>
      <c r="F236" s="187">
        <f>Predictions!O133</f>
        <v>0.11302586095122279</v>
      </c>
      <c r="G236" s="83">
        <f>Predictions!P133+Predictions!Q133</f>
        <v>0</v>
      </c>
      <c r="H236" s="72" t="str">
        <f>Predictions!R133</f>
        <v/>
      </c>
      <c r="I236" s="14">
        <f>Predictions!S133</f>
        <v>0</v>
      </c>
      <c r="J236" s="77">
        <f>Predictions!W133</f>
        <v>0.3166714143285177</v>
      </c>
      <c r="K236" s="77">
        <f>Predictions!X133</f>
        <v>0.37337231657608261</v>
      </c>
    </row>
    <row r="237" spans="1:11" x14ac:dyDescent="0.25">
      <c r="A237" s="69">
        <f>Predictions!A134</f>
        <v>132</v>
      </c>
      <c r="B237" s="91">
        <f>Predictions!B134</f>
        <v>44206</v>
      </c>
      <c r="C237" s="72" t="str">
        <f>Predictions!C134</f>
        <v>Darmstadt 98</v>
      </c>
      <c r="D237" s="72" t="str">
        <f>Predictions!D134</f>
        <v>Hannover 96</v>
      </c>
      <c r="E237" s="132"/>
      <c r="F237" s="187">
        <f>Predictions!O134</f>
        <v>0.15375439909777114</v>
      </c>
      <c r="G237" s="83">
        <f>Predictions!P134+Predictions!Q134</f>
        <v>49</v>
      </c>
      <c r="H237" s="72" t="str">
        <f>Predictions!R134</f>
        <v>Darmstadt 98</v>
      </c>
      <c r="I237" s="14">
        <f>Predictions!S134</f>
        <v>-49</v>
      </c>
      <c r="J237" s="77">
        <f>Predictions!W134</f>
        <v>0.48849797606746631</v>
      </c>
      <c r="K237" s="77">
        <f>Predictions!X134</f>
        <v>0.22523573107951889</v>
      </c>
    </row>
    <row r="238" spans="1:11" x14ac:dyDescent="0.25">
      <c r="A238" s="69">
        <f>Predictions!A135</f>
        <v>133</v>
      </c>
      <c r="B238" s="91">
        <f>Predictions!B135</f>
        <v>44206</v>
      </c>
      <c r="C238" s="72" t="str">
        <f>Predictions!C135</f>
        <v>Jahn Regensburg</v>
      </c>
      <c r="D238" s="72" t="str">
        <f>Predictions!D135</f>
        <v>Bochum</v>
      </c>
      <c r="E238" s="132"/>
      <c r="F238" s="187">
        <f>Predictions!O135</f>
        <v>0.10792801821419044</v>
      </c>
      <c r="G238" s="83">
        <f>Predictions!P135+Predictions!Q135</f>
        <v>39</v>
      </c>
      <c r="H238" s="72" t="str">
        <f>Predictions!R135</f>
        <v>Jahn Regensburg</v>
      </c>
      <c r="I238" s="14">
        <f>Predictions!S135</f>
        <v>-39</v>
      </c>
      <c r="J238" s="77">
        <f>Predictions!W135</f>
        <v>0.38776581206978267</v>
      </c>
      <c r="K238" s="77">
        <f>Predictions!X135</f>
        <v>0.30542955859333021</v>
      </c>
    </row>
    <row r="239" spans="1:11" x14ac:dyDescent="0.25">
      <c r="A239" s="69">
        <f>Predictions!A136</f>
        <v>134</v>
      </c>
      <c r="B239" s="91">
        <f>Predictions!B136</f>
        <v>44206</v>
      </c>
      <c r="C239" s="72" t="str">
        <f>Predictions!C136</f>
        <v>Paderborn 07</v>
      </c>
      <c r="D239" s="72" t="str">
        <f>Predictions!D136</f>
        <v>Erzgebirge Aue</v>
      </c>
      <c r="E239" s="132"/>
      <c r="F239" s="187">
        <f>Predictions!O136</f>
        <v>6.6047640610859298E-2</v>
      </c>
      <c r="G239" s="83">
        <f>Predictions!P136+Predictions!Q136</f>
        <v>0</v>
      </c>
      <c r="H239" s="72" t="str">
        <f>Predictions!R136</f>
        <v/>
      </c>
      <c r="I239" s="14">
        <f>Predictions!S136</f>
        <v>0</v>
      </c>
      <c r="J239" s="77">
        <f>Predictions!W136</f>
        <v>0.43054411000952386</v>
      </c>
      <c r="K239" s="77">
        <f>Predictions!X136</f>
        <v>0.28424189867966543</v>
      </c>
    </row>
    <row r="240" spans="1:11" x14ac:dyDescent="0.25">
      <c r="A240" s="69">
        <f>Predictions!A137</f>
        <v>135</v>
      </c>
      <c r="B240" s="91">
        <f>Predictions!B137</f>
        <v>44207</v>
      </c>
      <c r="C240" s="72" t="str">
        <f>Predictions!C137</f>
        <v>Eintracht Braunschweig</v>
      </c>
      <c r="D240" s="72" t="str">
        <f>Predictions!D137</f>
        <v>Fortuna Dusseldorf</v>
      </c>
      <c r="E240" s="132"/>
      <c r="F240" s="187">
        <f>Predictions!O137</f>
        <v>7.9467542704092897E-2</v>
      </c>
      <c r="G240" s="83">
        <f>Predictions!P137+Predictions!Q137</f>
        <v>0</v>
      </c>
      <c r="H240" s="72" t="str">
        <f>Predictions!R137</f>
        <v/>
      </c>
      <c r="I240" s="14">
        <f>Predictions!S137</f>
        <v>0</v>
      </c>
      <c r="J240" s="77">
        <f>Predictions!W137</f>
        <v>0.30483816378846962</v>
      </c>
      <c r="K240" s="77">
        <f>Predictions!X137</f>
        <v>0.40202117658713082</v>
      </c>
    </row>
    <row r="241" spans="1:11" x14ac:dyDescent="0.25">
      <c r="A241" s="69">
        <f>Predictions!A138</f>
        <v>136</v>
      </c>
      <c r="B241" s="91">
        <f>Predictions!B138</f>
        <v>44211</v>
      </c>
      <c r="C241" s="72" t="str">
        <f>Predictions!C138</f>
        <v>Greuther Furth</v>
      </c>
      <c r="D241" s="72" t="str">
        <f>Predictions!D138</f>
        <v>Paderborn 07</v>
      </c>
      <c r="E241" s="132"/>
      <c r="F241" s="187">
        <f>Predictions!O138</f>
        <v>8.2882502635199945E-2</v>
      </c>
      <c r="G241" s="83">
        <f>Predictions!P138+Predictions!Q138</f>
        <v>0</v>
      </c>
      <c r="H241" s="72" t="str">
        <f>Predictions!R138</f>
        <v/>
      </c>
      <c r="I241" s="14">
        <f>Predictions!S138</f>
        <v>0</v>
      </c>
      <c r="J241" s="77">
        <f>Predictions!W138</f>
        <v>0.39098863328339617</v>
      </c>
      <c r="K241" s="77">
        <f>Predictions!X138</f>
        <v>0.32701050051412067</v>
      </c>
    </row>
    <row r="242" spans="1:11" x14ac:dyDescent="0.25">
      <c r="A242" s="69">
        <f>Predictions!A139</f>
        <v>137</v>
      </c>
      <c r="B242" s="91">
        <f>Predictions!B139</f>
        <v>44211</v>
      </c>
      <c r="C242" s="72" t="str">
        <f>Predictions!C139</f>
        <v>Wurzburger Kickers</v>
      </c>
      <c r="D242" s="72" t="str">
        <f>Predictions!D139</f>
        <v>Eintracht Braunschweig</v>
      </c>
      <c r="E242" s="132"/>
      <c r="F242" s="187">
        <f>Predictions!O139</f>
        <v>9.2515217074740932E-2</v>
      </c>
      <c r="G242" s="83">
        <f>Predictions!P139+Predictions!Q139</f>
        <v>0</v>
      </c>
      <c r="H242" s="72" t="str">
        <f>Predictions!R139</f>
        <v/>
      </c>
      <c r="I242" s="14">
        <f>Predictions!S139</f>
        <v>0</v>
      </c>
      <c r="J242" s="77">
        <f>Predictions!W139</f>
        <v>0.38017329385435517</v>
      </c>
      <c r="K242" s="77">
        <f>Predictions!X139</f>
        <v>0.36626700840878462</v>
      </c>
    </row>
    <row r="243" spans="1:11" x14ac:dyDescent="0.25">
      <c r="A243" s="69">
        <f>Predictions!A140</f>
        <v>138</v>
      </c>
      <c r="B243" s="91">
        <f>Predictions!B140</f>
        <v>44212</v>
      </c>
      <c r="C243" s="72" t="str">
        <f>Predictions!C140</f>
        <v>Bochum</v>
      </c>
      <c r="D243" s="72" t="str">
        <f>Predictions!D140</f>
        <v>Nurnberg</v>
      </c>
      <c r="E243" s="132"/>
      <c r="F243" s="187">
        <f>Predictions!O140</f>
        <v>5.0559702891383139E-2</v>
      </c>
      <c r="G243" s="83">
        <f>Predictions!P140+Predictions!Q140</f>
        <v>0</v>
      </c>
      <c r="H243" s="72" t="str">
        <f>Predictions!R140</f>
        <v/>
      </c>
      <c r="I243" s="14">
        <f>Predictions!S140</f>
        <v>0</v>
      </c>
      <c r="J243" s="77">
        <f>Predictions!W140</f>
        <v>0.39792786085408149</v>
      </c>
      <c r="K243" s="77">
        <f>Predictions!X140</f>
        <v>0.28388434877318941</v>
      </c>
    </row>
    <row r="244" spans="1:11" x14ac:dyDescent="0.25">
      <c r="A244" s="69">
        <f>Predictions!A141</f>
        <v>139</v>
      </c>
      <c r="B244" s="91">
        <f>Predictions!B141</f>
        <v>44212</v>
      </c>
      <c r="C244" s="72" t="str">
        <f>Predictions!C141</f>
        <v>Erzgebirge Aue</v>
      </c>
      <c r="D244" s="72" t="str">
        <f>Predictions!D141</f>
        <v>Fortuna Dusseldorf</v>
      </c>
      <c r="E244" s="132"/>
      <c r="F244" s="187">
        <f>Predictions!O141</f>
        <v>0.15787706023587827</v>
      </c>
      <c r="G244" s="83">
        <f>Predictions!P141+Predictions!Q141</f>
        <v>39</v>
      </c>
      <c r="H244" s="72" t="str">
        <f>Predictions!R141</f>
        <v>Erzgebirge Aue</v>
      </c>
      <c r="I244" s="14">
        <f>Predictions!S141</f>
        <v>-39</v>
      </c>
      <c r="J244" s="77">
        <f>Predictions!W141</f>
        <v>0.39315597433434635</v>
      </c>
      <c r="K244" s="77">
        <f>Predictions!X141</f>
        <v>0.3145096316288763</v>
      </c>
    </row>
    <row r="245" spans="1:11" x14ac:dyDescent="0.25">
      <c r="A245" s="69">
        <f>Predictions!A142</f>
        <v>140</v>
      </c>
      <c r="B245" s="91">
        <f>Predictions!B142</f>
        <v>44212</v>
      </c>
      <c r="C245" s="72" t="str">
        <f>Predictions!C142</f>
        <v>Hannover 96</v>
      </c>
      <c r="D245" s="72" t="str">
        <f>Predictions!D142</f>
        <v>St Pauli</v>
      </c>
      <c r="E245" s="132"/>
      <c r="F245" s="187">
        <f>Predictions!O142</f>
        <v>-6.1995333201041516E-2</v>
      </c>
      <c r="G245" s="83">
        <f>Predictions!P142+Predictions!Q142</f>
        <v>0</v>
      </c>
      <c r="H245" s="72" t="str">
        <f>Predictions!R142</f>
        <v/>
      </c>
      <c r="I245" s="14">
        <f>Predictions!S142</f>
        <v>0</v>
      </c>
      <c r="J245" s="77">
        <f>Predictions!W142</f>
        <v>0.55089497470922333</v>
      </c>
      <c r="K245" s="77">
        <f>Predictions!X142</f>
        <v>0.18460445119540464</v>
      </c>
    </row>
    <row r="246" spans="1:11" x14ac:dyDescent="0.25">
      <c r="A246" s="69">
        <f>Predictions!A143</f>
        <v>141</v>
      </c>
      <c r="B246" s="91">
        <f>Predictions!B143</f>
        <v>44213</v>
      </c>
      <c r="C246" s="72" t="str">
        <f>Predictions!C143</f>
        <v>Heidenheim</v>
      </c>
      <c r="D246" s="72" t="str">
        <f>Predictions!D143</f>
        <v>Darmstadt 98</v>
      </c>
      <c r="E246" s="132"/>
      <c r="F246" s="187">
        <f>Predictions!O143</f>
        <v>7.554544943606456E-2</v>
      </c>
      <c r="G246" s="83">
        <f>Predictions!P143+Predictions!Q143</f>
        <v>0</v>
      </c>
      <c r="H246" s="72" t="str">
        <f>Predictions!R143</f>
        <v/>
      </c>
      <c r="I246" s="14">
        <f>Predictions!S143</f>
        <v>0</v>
      </c>
      <c r="J246" s="77">
        <f>Predictions!W143</f>
        <v>0.46449240654362789</v>
      </c>
      <c r="K246" s="77">
        <f>Predictions!X143</f>
        <v>0.23472876759331168</v>
      </c>
    </row>
    <row r="247" spans="1:11" x14ac:dyDescent="0.25">
      <c r="A247" s="69">
        <f>Predictions!A144</f>
        <v>142</v>
      </c>
      <c r="B247" s="91">
        <f>Predictions!B144</f>
        <v>44213</v>
      </c>
      <c r="C247" s="72" t="str">
        <f>Predictions!C144</f>
        <v>Holstein Kiel</v>
      </c>
      <c r="D247" s="72" t="str">
        <f>Predictions!D144</f>
        <v>Karlsruher</v>
      </c>
      <c r="E247" s="132"/>
      <c r="F247" s="187">
        <f>Predictions!O144</f>
        <v>1.7321655077471805E-2</v>
      </c>
      <c r="G247" s="83">
        <f>Predictions!P144+Predictions!Q144</f>
        <v>0</v>
      </c>
      <c r="H247" s="72" t="str">
        <f>Predictions!R144</f>
        <v/>
      </c>
      <c r="I247" s="14">
        <f>Predictions!S144</f>
        <v>0</v>
      </c>
      <c r="J247" s="77">
        <f>Predictions!W144</f>
        <v>0.39340437259992977</v>
      </c>
      <c r="K247" s="77">
        <f>Predictions!X144</f>
        <v>0.30551669383329216</v>
      </c>
    </row>
    <row r="248" spans="1:11" x14ac:dyDescent="0.25">
      <c r="A248" s="69">
        <f>Predictions!A145</f>
        <v>143</v>
      </c>
      <c r="B248" s="91">
        <f>Predictions!B145</f>
        <v>44213</v>
      </c>
      <c r="C248" s="72" t="str">
        <f>Predictions!C145</f>
        <v>Jahn Regensburg</v>
      </c>
      <c r="D248" s="72" t="str">
        <f>Predictions!D145</f>
        <v>Sandhausen</v>
      </c>
      <c r="E248" s="132"/>
      <c r="F248" s="187">
        <f>Predictions!O145</f>
        <v>-3.626271453719921E-2</v>
      </c>
      <c r="G248" s="83">
        <f>Predictions!P145+Predictions!Q145</f>
        <v>0</v>
      </c>
      <c r="H248" s="72" t="str">
        <f>Predictions!R145</f>
        <v/>
      </c>
      <c r="I248" s="14">
        <f>Predictions!S145</f>
        <v>0</v>
      </c>
      <c r="J248" s="77">
        <f>Predictions!W145</f>
        <v>0.42143577714955011</v>
      </c>
      <c r="K248" s="77">
        <f>Predictions!X145</f>
        <v>0.26939026644945152</v>
      </c>
    </row>
    <row r="249" spans="1:11" x14ac:dyDescent="0.25">
      <c r="A249" s="69">
        <f>Predictions!A146</f>
        <v>144</v>
      </c>
      <c r="B249" s="91">
        <f>Predictions!B146</f>
        <v>44214</v>
      </c>
      <c r="C249" s="72" t="str">
        <f>Predictions!C146</f>
        <v>Hamburger</v>
      </c>
      <c r="D249" s="72" t="str">
        <f>Predictions!D146</f>
        <v>Osnabruck</v>
      </c>
      <c r="E249" s="132"/>
      <c r="F249" s="187">
        <f>Predictions!O146</f>
        <v>3.0229767111452515E-2</v>
      </c>
      <c r="G249" s="83">
        <f>Predictions!P146+Predictions!Q146</f>
        <v>0</v>
      </c>
      <c r="H249" s="72" t="str">
        <f>Predictions!R146</f>
        <v/>
      </c>
      <c r="I249" s="14">
        <f>Predictions!S146</f>
        <v>0</v>
      </c>
      <c r="J249" s="77">
        <f>Predictions!W146</f>
        <v>0.53216571090100029</v>
      </c>
      <c r="K249" s="77">
        <f>Predictions!X146</f>
        <v>0.18766184888515819</v>
      </c>
    </row>
    <row r="250" spans="1:11" x14ac:dyDescent="0.25">
      <c r="A250" s="69">
        <f>Predictions!A147</f>
        <v>145</v>
      </c>
      <c r="B250" s="91">
        <f>Predictions!B147</f>
        <v>44218</v>
      </c>
      <c r="C250" s="72" t="str">
        <f>Predictions!C147</f>
        <v>Fortuna Dusseldorf</v>
      </c>
      <c r="D250" s="72" t="str">
        <f>Predictions!D147</f>
        <v>Greuther Furth</v>
      </c>
      <c r="E250" s="132"/>
      <c r="F250" s="187">
        <f>Predictions!O147</f>
        <v>3.2667768031319364E-2</v>
      </c>
      <c r="G250" s="83">
        <f>Predictions!P147+Predictions!Q147</f>
        <v>0</v>
      </c>
      <c r="H250" s="72" t="str">
        <f>Predictions!R147</f>
        <v/>
      </c>
      <c r="I250" s="14">
        <f>Predictions!S147</f>
        <v>0</v>
      </c>
      <c r="J250" s="77">
        <f>Predictions!W147</f>
        <v>0.40874166006476653</v>
      </c>
      <c r="K250" s="77">
        <f>Predictions!X147</f>
        <v>0.28526358107006961</v>
      </c>
    </row>
    <row r="251" spans="1:11" x14ac:dyDescent="0.25">
      <c r="A251" s="69">
        <f>Predictions!A148</f>
        <v>146</v>
      </c>
      <c r="B251" s="91">
        <f>Predictions!B148</f>
        <v>44218</v>
      </c>
      <c r="C251" s="72" t="str">
        <f>Predictions!C148</f>
        <v>Osnabruck</v>
      </c>
      <c r="D251" s="72" t="str">
        <f>Predictions!D148</f>
        <v>Erzgebirge Aue</v>
      </c>
      <c r="E251" s="132"/>
      <c r="F251" s="187">
        <f>Predictions!O148</f>
        <v>2.8754510938840197E-2</v>
      </c>
      <c r="G251" s="83">
        <f>Predictions!P148+Predictions!Q148</f>
        <v>0</v>
      </c>
      <c r="H251" s="72" t="str">
        <f>Predictions!R148</f>
        <v/>
      </c>
      <c r="I251" s="14">
        <f>Predictions!S148</f>
        <v>0</v>
      </c>
      <c r="J251" s="77">
        <f>Predictions!W148</f>
        <v>0.44436585662220923</v>
      </c>
      <c r="K251" s="77">
        <f>Predictions!X148</f>
        <v>0.25564255968116545</v>
      </c>
    </row>
    <row r="252" spans="1:11" x14ac:dyDescent="0.25">
      <c r="A252" s="69">
        <f>Predictions!A149</f>
        <v>147</v>
      </c>
      <c r="B252" s="91">
        <f>Predictions!B149</f>
        <v>44219</v>
      </c>
      <c r="C252" s="72" t="str">
        <f>Predictions!C149</f>
        <v>Eintracht Braunschweig</v>
      </c>
      <c r="D252" s="72" t="str">
        <f>Predictions!D149</f>
        <v>Hamburger</v>
      </c>
      <c r="E252" s="132"/>
      <c r="F252" s="187">
        <f>Predictions!O149</f>
        <v>0.2005599022892848</v>
      </c>
      <c r="G252" s="83">
        <f>Predictions!P149+Predictions!Q149</f>
        <v>0</v>
      </c>
      <c r="H252" s="72" t="str">
        <f>Predictions!R149</f>
        <v/>
      </c>
      <c r="I252" s="14">
        <f>Predictions!S149</f>
        <v>0</v>
      </c>
      <c r="J252" s="77">
        <f>Predictions!W149</f>
        <v>0.24060473294368867</v>
      </c>
      <c r="K252" s="77">
        <f>Predictions!X149</f>
        <v>0.462517885901226</v>
      </c>
    </row>
    <row r="253" spans="1:11" x14ac:dyDescent="0.25">
      <c r="A253" s="69">
        <f>Predictions!A150</f>
        <v>148</v>
      </c>
      <c r="B253" s="91">
        <f>Predictions!B150</f>
        <v>44219</v>
      </c>
      <c r="C253" s="72" t="str">
        <f>Predictions!C150</f>
        <v>Karlsruher</v>
      </c>
      <c r="D253" s="72" t="str">
        <f>Predictions!D150</f>
        <v>Heidenheim</v>
      </c>
      <c r="E253" s="132"/>
      <c r="F253" s="187">
        <f>Predictions!O150</f>
        <v>-1.3987386427333773E-2</v>
      </c>
      <c r="G253" s="83">
        <f>Predictions!P150+Predictions!Q150</f>
        <v>0</v>
      </c>
      <c r="H253" s="72" t="str">
        <f>Predictions!R150</f>
        <v/>
      </c>
      <c r="I253" s="14">
        <f>Predictions!S150</f>
        <v>0</v>
      </c>
      <c r="J253" s="77">
        <f>Predictions!W150</f>
        <v>0.39674960284201144</v>
      </c>
      <c r="K253" s="77">
        <f>Predictions!X150</f>
        <v>0.30515014430920795</v>
      </c>
    </row>
    <row r="254" spans="1:11" x14ac:dyDescent="0.25">
      <c r="A254" s="69">
        <f>Predictions!A151</f>
        <v>149</v>
      </c>
      <c r="B254" s="91">
        <f>Predictions!B151</f>
        <v>44219</v>
      </c>
      <c r="C254" s="72" t="str">
        <f>Predictions!C151</f>
        <v>Paderborn 07</v>
      </c>
      <c r="D254" s="72" t="str">
        <f>Predictions!D151</f>
        <v>Wurzburger Kickers</v>
      </c>
      <c r="E254" s="132"/>
      <c r="F254" s="187">
        <f>Predictions!O151</f>
        <v>6.0429198509140018E-2</v>
      </c>
      <c r="G254" s="83">
        <f>Predictions!P151+Predictions!Q151</f>
        <v>0</v>
      </c>
      <c r="H254" s="72" t="str">
        <f>Predictions!R151</f>
        <v/>
      </c>
      <c r="I254" s="14">
        <f>Predictions!S151</f>
        <v>0</v>
      </c>
      <c r="J254" s="77">
        <f>Predictions!W151</f>
        <v>0.5266407704529642</v>
      </c>
      <c r="K254" s="77">
        <f>Predictions!X151</f>
        <v>0.21981584313702085</v>
      </c>
    </row>
    <row r="255" spans="1:11" x14ac:dyDescent="0.25">
      <c r="A255" s="69">
        <f>Predictions!A152</f>
        <v>150</v>
      </c>
      <c r="B255" s="91">
        <f>Predictions!B152</f>
        <v>44220</v>
      </c>
      <c r="C255" s="72" t="str">
        <f>Predictions!C152</f>
        <v>Darmstadt 98</v>
      </c>
      <c r="D255" s="72" t="str">
        <f>Predictions!D152</f>
        <v>Holstein Kiel</v>
      </c>
      <c r="E255" s="132"/>
      <c r="F255" s="187">
        <f>Predictions!O152</f>
        <v>5.5344133613225217E-2</v>
      </c>
      <c r="G255" s="83">
        <f>Predictions!P152+Predictions!Q152</f>
        <v>0</v>
      </c>
      <c r="H255" s="72" t="str">
        <f>Predictions!R152</f>
        <v/>
      </c>
      <c r="I255" s="14">
        <f>Predictions!S152</f>
        <v>0</v>
      </c>
      <c r="J255" s="77">
        <f>Predictions!W152</f>
        <v>0.38034812001146207</v>
      </c>
      <c r="K255" s="77">
        <f>Predictions!X152</f>
        <v>0.31454465026537781</v>
      </c>
    </row>
    <row r="256" spans="1:11" x14ac:dyDescent="0.25">
      <c r="A256" s="69">
        <f>Predictions!A153</f>
        <v>151</v>
      </c>
      <c r="B256" s="91">
        <f>Predictions!B153</f>
        <v>44220</v>
      </c>
      <c r="C256" s="72" t="str">
        <f>Predictions!C153</f>
        <v>Nurnberg</v>
      </c>
      <c r="D256" s="72" t="str">
        <f>Predictions!D153</f>
        <v>Hannover 96</v>
      </c>
      <c r="E256" s="132"/>
      <c r="F256" s="187">
        <f>Predictions!O153</f>
        <v>5.850364923582935E-4</v>
      </c>
      <c r="G256" s="83">
        <f>Predictions!P153+Predictions!Q153</f>
        <v>0</v>
      </c>
      <c r="H256" s="72" t="str">
        <f>Predictions!R153</f>
        <v/>
      </c>
      <c r="I256" s="14">
        <f>Predictions!S153</f>
        <v>0</v>
      </c>
      <c r="J256" s="77">
        <f>Predictions!W153</f>
        <v>0.38642623512121421</v>
      </c>
      <c r="K256" s="77">
        <f>Predictions!X153</f>
        <v>0.31513257180735216</v>
      </c>
    </row>
    <row r="257" spans="1:11" x14ac:dyDescent="0.25">
      <c r="A257" s="69">
        <f>Predictions!A154</f>
        <v>152</v>
      </c>
      <c r="B257" s="91">
        <f>Predictions!B154</f>
        <v>44220</v>
      </c>
      <c r="C257" s="72" t="str">
        <f>Predictions!C154</f>
        <v>Sandhausen</v>
      </c>
      <c r="D257" s="72" t="str">
        <f>Predictions!D154</f>
        <v>Bochum</v>
      </c>
      <c r="E257" s="132"/>
      <c r="F257" s="187">
        <f>Predictions!O154</f>
        <v>0.26454916863374361</v>
      </c>
      <c r="G257" s="83">
        <f>Predictions!P154+Predictions!Q154</f>
        <v>36</v>
      </c>
      <c r="H257" s="72" t="str">
        <f>Predictions!R154</f>
        <v>Sandhausen</v>
      </c>
      <c r="I257" s="14">
        <f>Predictions!S154</f>
        <v>-36</v>
      </c>
      <c r="J257" s="77">
        <f>Predictions!W154</f>
        <v>0.3564275691036618</v>
      </c>
      <c r="K257" s="77">
        <f>Predictions!X154</f>
        <v>0.36162011113276532</v>
      </c>
    </row>
    <row r="258" spans="1:11" x14ac:dyDescent="0.25">
      <c r="A258" s="69">
        <f>Predictions!A155</f>
        <v>153</v>
      </c>
      <c r="B258" s="91">
        <f>Predictions!B155</f>
        <v>44220</v>
      </c>
      <c r="C258" s="72" t="str">
        <f>Predictions!C155</f>
        <v>St Pauli</v>
      </c>
      <c r="D258" s="72" t="str">
        <f>Predictions!D155</f>
        <v>Jahn Regensburg</v>
      </c>
      <c r="E258" s="132"/>
      <c r="F258" s="187">
        <f>Predictions!O155</f>
        <v>-2.4199721463177195E-3</v>
      </c>
      <c r="G258" s="83">
        <f>Predictions!P155+Predictions!Q155</f>
        <v>0</v>
      </c>
      <c r="H258" s="72" t="str">
        <f>Predictions!R155</f>
        <v/>
      </c>
      <c r="I258" s="14">
        <f>Predictions!S155</f>
        <v>0</v>
      </c>
      <c r="J258" s="77">
        <f>Predictions!W155</f>
        <v>0.42228689360489313</v>
      </c>
      <c r="K258" s="77">
        <f>Predictions!X155</f>
        <v>0.25678699795681315</v>
      </c>
    </row>
    <row r="259" spans="1:11" x14ac:dyDescent="0.25">
      <c r="A259" s="69">
        <f>Predictions!A156</f>
        <v>154</v>
      </c>
      <c r="B259" s="91">
        <f>Predictions!B156</f>
        <v>44222</v>
      </c>
      <c r="C259" s="72" t="str">
        <f>Predictions!C156</f>
        <v>Eintracht Braunschweig</v>
      </c>
      <c r="D259" s="72" t="str">
        <f>Predictions!D156</f>
        <v>Heidenheim</v>
      </c>
      <c r="E259" s="132"/>
      <c r="F259" s="187">
        <f>Predictions!O156</f>
        <v>0.14282764065072523</v>
      </c>
      <c r="G259" s="83">
        <f>Predictions!P156+Predictions!Q156</f>
        <v>0</v>
      </c>
      <c r="H259" s="72" t="str">
        <f>Predictions!R156</f>
        <v/>
      </c>
      <c r="I259" s="14">
        <f>Predictions!S156</f>
        <v>0</v>
      </c>
      <c r="J259" s="77">
        <f>Predictions!W156</f>
        <v>0.32669707424572736</v>
      </c>
      <c r="K259" s="77">
        <f>Predictions!X156</f>
        <v>0.38158478814485958</v>
      </c>
    </row>
    <row r="260" spans="1:11" x14ac:dyDescent="0.25">
      <c r="A260" s="69">
        <f>Predictions!A157</f>
        <v>155</v>
      </c>
      <c r="B260" s="91">
        <f>Predictions!B157</f>
        <v>44222</v>
      </c>
      <c r="C260" s="72" t="str">
        <f>Predictions!C157</f>
        <v>Erzgebirge Aue</v>
      </c>
      <c r="D260" s="72" t="str">
        <f>Predictions!D157</f>
        <v>Wurzburger Kickers</v>
      </c>
      <c r="E260" s="132"/>
      <c r="F260" s="187">
        <f>Predictions!O157</f>
        <v>0.19960002893677353</v>
      </c>
      <c r="G260" s="83">
        <f>Predictions!P157+Predictions!Q157</f>
        <v>57</v>
      </c>
      <c r="H260" s="72" t="str">
        <f>Predictions!R157</f>
        <v>Erzgebirge Aue</v>
      </c>
      <c r="I260" s="14">
        <f>Predictions!S157</f>
        <v>67.83</v>
      </c>
      <c r="J260" s="77">
        <f>Predictions!W157</f>
        <v>0.57253755656706773</v>
      </c>
      <c r="K260" s="77">
        <f>Predictions!X157</f>
        <v>0.19833571878324777</v>
      </c>
    </row>
    <row r="261" spans="1:11" x14ac:dyDescent="0.25">
      <c r="A261" s="69">
        <f>Predictions!A158</f>
        <v>156</v>
      </c>
      <c r="B261" s="91">
        <f>Predictions!B158</f>
        <v>44222</v>
      </c>
      <c r="C261" s="72" t="str">
        <f>Predictions!C158</f>
        <v>Fortuna Dusseldorf</v>
      </c>
      <c r="D261" s="72" t="str">
        <f>Predictions!D158</f>
        <v>Hamburger</v>
      </c>
      <c r="E261" s="132"/>
      <c r="F261" s="187">
        <f>Predictions!O158</f>
        <v>4.3832261551368337E-2</v>
      </c>
      <c r="G261" s="83">
        <f>Predictions!P158+Predictions!Q158</f>
        <v>0</v>
      </c>
      <c r="H261" s="72" t="str">
        <f>Predictions!R158</f>
        <v/>
      </c>
      <c r="I261" s="14">
        <f>Predictions!S158</f>
        <v>0</v>
      </c>
      <c r="J261" s="77">
        <f>Predictions!W158</f>
        <v>0.37587125234775143</v>
      </c>
      <c r="K261" s="77">
        <f>Predictions!X158</f>
        <v>0.32821127510068887</v>
      </c>
    </row>
    <row r="262" spans="1:11" x14ac:dyDescent="0.25">
      <c r="A262" s="69">
        <f>Predictions!A159</f>
        <v>157</v>
      </c>
      <c r="B262" s="91">
        <f>Predictions!B159</f>
        <v>44222</v>
      </c>
      <c r="C262" s="72" t="str">
        <f>Predictions!C159</f>
        <v>Osnabruck</v>
      </c>
      <c r="D262" s="72" t="str">
        <f>Predictions!D159</f>
        <v>Greuther Furth</v>
      </c>
      <c r="E262" s="132"/>
      <c r="F262" s="187">
        <f>Predictions!O159</f>
        <v>0.11374445063563149</v>
      </c>
      <c r="G262" s="83">
        <f>Predictions!P159+Predictions!Q159</f>
        <v>0</v>
      </c>
      <c r="H262" s="72" t="str">
        <f>Predictions!R159</f>
        <v/>
      </c>
      <c r="I262" s="14">
        <f>Predictions!S159</f>
        <v>0</v>
      </c>
      <c r="J262" s="77">
        <f>Predictions!W159</f>
        <v>0.2968232643063306</v>
      </c>
      <c r="K262" s="77">
        <f>Predictions!X159</f>
        <v>0.3902818076326614</v>
      </c>
    </row>
    <row r="263" spans="1:11" x14ac:dyDescent="0.25">
      <c r="A263" s="69">
        <f>Predictions!A160</f>
        <v>158</v>
      </c>
      <c r="B263" s="91">
        <f>Predictions!B160</f>
        <v>44223</v>
      </c>
      <c r="C263" s="72" t="str">
        <f>Predictions!C160</f>
        <v>Darmstadt 98</v>
      </c>
      <c r="D263" s="72" t="str">
        <f>Predictions!D160</f>
        <v>Sandhausen</v>
      </c>
      <c r="E263" s="132"/>
      <c r="F263" s="187">
        <f>Predictions!O160</f>
        <v>-2.8892601743066057E-2</v>
      </c>
      <c r="G263" s="83">
        <f>Predictions!P160+Predictions!Q160</f>
        <v>0</v>
      </c>
      <c r="H263" s="72" t="str">
        <f>Predictions!R160</f>
        <v/>
      </c>
      <c r="I263" s="14">
        <f>Predictions!S160</f>
        <v>0</v>
      </c>
      <c r="J263" s="77">
        <f>Predictions!W160</f>
        <v>0.48048435866686012</v>
      </c>
      <c r="K263" s="77">
        <f>Predictions!X160</f>
        <v>0.22117268129057305</v>
      </c>
    </row>
    <row r="264" spans="1:11" x14ac:dyDescent="0.25">
      <c r="A264" s="69">
        <f>Predictions!A161</f>
        <v>159</v>
      </c>
      <c r="B264" s="91">
        <f>Predictions!B161</f>
        <v>44223</v>
      </c>
      <c r="C264" s="72" t="str">
        <f>Predictions!C161</f>
        <v>Karlsruher</v>
      </c>
      <c r="D264" s="72" t="str">
        <f>Predictions!D161</f>
        <v>Hannover 96</v>
      </c>
      <c r="E264" s="132"/>
      <c r="F264" s="187">
        <f>Predictions!O161</f>
        <v>-2.4128736536257338E-2</v>
      </c>
      <c r="G264" s="83">
        <f>Predictions!P161+Predictions!Q161</f>
        <v>0</v>
      </c>
      <c r="H264" s="72" t="str">
        <f>Predictions!R161</f>
        <v/>
      </c>
      <c r="I264" s="14">
        <f>Predictions!S161</f>
        <v>0</v>
      </c>
      <c r="J264" s="77">
        <f>Predictions!W161</f>
        <v>0.37735916331170566</v>
      </c>
      <c r="K264" s="77">
        <f>Predictions!X161</f>
        <v>0.34936115940512502</v>
      </c>
    </row>
    <row r="265" spans="1:11" x14ac:dyDescent="0.25">
      <c r="A265" s="69">
        <f>Predictions!A162</f>
        <v>160</v>
      </c>
      <c r="B265" s="91">
        <f>Predictions!B162</f>
        <v>44223</v>
      </c>
      <c r="C265" s="72" t="str">
        <f>Predictions!C162</f>
        <v>Nurnberg</v>
      </c>
      <c r="D265" s="72" t="str">
        <f>Predictions!D162</f>
        <v>Jahn Regensburg</v>
      </c>
      <c r="E265" s="132"/>
      <c r="F265" s="187">
        <f>Predictions!O162</f>
        <v>-4.5356216758821177E-2</v>
      </c>
      <c r="G265" s="83">
        <f>Predictions!P162+Predictions!Q162</f>
        <v>0</v>
      </c>
      <c r="H265" s="72" t="str">
        <f>Predictions!R162</f>
        <v/>
      </c>
      <c r="I265" s="14">
        <f>Predictions!S162</f>
        <v>0</v>
      </c>
      <c r="J265" s="77">
        <f>Predictions!W162</f>
        <v>0.43550705964278214</v>
      </c>
      <c r="K265" s="77">
        <f>Predictions!X162</f>
        <v>0.25066723499625471</v>
      </c>
    </row>
    <row r="266" spans="1:11" x14ac:dyDescent="0.25">
      <c r="A266" s="69">
        <f>Predictions!A163</f>
        <v>161</v>
      </c>
      <c r="B266" s="91">
        <f>Predictions!B163</f>
        <v>44223</v>
      </c>
      <c r="C266" s="72" t="str">
        <f>Predictions!C163</f>
        <v>Paderborn 07</v>
      </c>
      <c r="D266" s="72" t="str">
        <f>Predictions!D163</f>
        <v>Holstein Kiel</v>
      </c>
      <c r="E266" s="132"/>
      <c r="F266" s="187">
        <f>Predictions!O163</f>
        <v>8.7622451405550666E-2</v>
      </c>
      <c r="G266" s="83">
        <f>Predictions!P163+Predictions!Q163</f>
        <v>0</v>
      </c>
      <c r="H266" s="72" t="str">
        <f>Predictions!R163</f>
        <v/>
      </c>
      <c r="I266" s="14">
        <f>Predictions!S163</f>
        <v>0</v>
      </c>
      <c r="J266" s="77">
        <f>Predictions!W163</f>
        <v>0.30928651214275338</v>
      </c>
      <c r="K266" s="77">
        <f>Predictions!X163</f>
        <v>0.39902900982661821</v>
      </c>
    </row>
    <row r="267" spans="1:11" x14ac:dyDescent="0.25">
      <c r="A267" s="69">
        <f>Predictions!A164</f>
        <v>162</v>
      </c>
      <c r="B267" s="91">
        <f>Predictions!B164</f>
        <v>44224</v>
      </c>
      <c r="C267" s="72" t="str">
        <f>Predictions!C164</f>
        <v>St Pauli</v>
      </c>
      <c r="D267" s="72" t="str">
        <f>Predictions!D164</f>
        <v>Bochum</v>
      </c>
      <c r="E267" s="132"/>
      <c r="F267" s="187">
        <f>Predictions!O164</f>
        <v>0.11215880195333673</v>
      </c>
      <c r="G267" s="83">
        <f>Predictions!P164+Predictions!Q164</f>
        <v>36</v>
      </c>
      <c r="H267" s="72" t="str">
        <f>Predictions!R164</f>
        <v>St Pauli</v>
      </c>
      <c r="I267" s="14">
        <f>Predictions!S164</f>
        <v>-36</v>
      </c>
      <c r="J267" s="77">
        <f>Predictions!W164</f>
        <v>0.35849897197821923</v>
      </c>
      <c r="K267" s="77">
        <f>Predictions!X164</f>
        <v>0.34108678152013899</v>
      </c>
    </row>
    <row r="268" spans="1:11" x14ac:dyDescent="0.25">
      <c r="A268" s="69">
        <f>Predictions!A165</f>
        <v>163</v>
      </c>
      <c r="B268" s="91">
        <f>Predictions!B165</f>
        <v>44225</v>
      </c>
      <c r="C268" s="72" t="str">
        <f>Predictions!C165</f>
        <v>Greuther Furth</v>
      </c>
      <c r="D268" s="72" t="str">
        <f>Predictions!D165</f>
        <v>Erzgebirge Aue</v>
      </c>
      <c r="E268" s="132"/>
      <c r="F268" s="187">
        <f>Predictions!O165</f>
        <v>0.27469069152939801</v>
      </c>
      <c r="G268" s="83">
        <f>Predictions!P165+Predictions!Q165</f>
        <v>0</v>
      </c>
      <c r="H268" s="72" t="str">
        <f>Predictions!R165</f>
        <v/>
      </c>
      <c r="I268" s="14">
        <f>Predictions!S165</f>
        <v>0</v>
      </c>
      <c r="J268" s="77">
        <f>Predictions!W165</f>
        <v>0.43726327009868615</v>
      </c>
      <c r="K268" s="77">
        <f>Predictions!X165</f>
        <v>0.26790619263740745</v>
      </c>
    </row>
    <row r="269" spans="1:11" x14ac:dyDescent="0.25">
      <c r="A269" s="69">
        <f>Predictions!A166</f>
        <v>164</v>
      </c>
      <c r="B269" s="91">
        <f>Predictions!B166</f>
        <v>44225</v>
      </c>
      <c r="C269" s="72" t="str">
        <f>Predictions!C166</f>
        <v>Wurzburger Kickers</v>
      </c>
      <c r="D269" s="72" t="str">
        <f>Predictions!D166</f>
        <v>Fortuna Dusseldorf</v>
      </c>
      <c r="E269" s="132"/>
      <c r="F269" s="187">
        <f>Predictions!O166</f>
        <v>9.1736939721308308E-2</v>
      </c>
      <c r="G269" s="83">
        <f>Predictions!P166+Predictions!Q166</f>
        <v>0</v>
      </c>
      <c r="H269" s="72" t="str">
        <f>Predictions!R166</f>
        <v/>
      </c>
      <c r="I269" s="14">
        <f>Predictions!S166</f>
        <v>0</v>
      </c>
      <c r="J269" s="77">
        <f>Predictions!W166</f>
        <v>0.2519881364324737</v>
      </c>
      <c r="K269" s="77">
        <f>Predictions!X166</f>
        <v>0.46215294475058866</v>
      </c>
    </row>
    <row r="270" spans="1:11" x14ac:dyDescent="0.25">
      <c r="A270" s="69">
        <f>Predictions!A167</f>
        <v>165</v>
      </c>
      <c r="B270" s="91">
        <f>Predictions!B167</f>
        <v>44226</v>
      </c>
      <c r="C270" s="72" t="str">
        <f>Predictions!C167</f>
        <v>Hamburger</v>
      </c>
      <c r="D270" s="72" t="str">
        <f>Predictions!D167</f>
        <v>Paderborn 07</v>
      </c>
      <c r="E270" s="132"/>
      <c r="F270" s="187">
        <f>Predictions!O167</f>
        <v>6.9562884536864461E-2</v>
      </c>
      <c r="G270" s="83">
        <f>Predictions!P167+Predictions!Q167</f>
        <v>0</v>
      </c>
      <c r="H270" s="72" t="str">
        <f>Predictions!R167</f>
        <v/>
      </c>
      <c r="I270" s="14">
        <f>Predictions!S167</f>
        <v>0</v>
      </c>
      <c r="J270" s="77">
        <f>Predictions!W167</f>
        <v>0.5758138623113791</v>
      </c>
      <c r="K270" s="77">
        <f>Predictions!X167</f>
        <v>0.1779291684888733</v>
      </c>
    </row>
    <row r="271" spans="1:11" x14ac:dyDescent="0.25">
      <c r="A271" s="69">
        <f>Predictions!A168</f>
        <v>166</v>
      </c>
      <c r="B271" s="91">
        <f>Predictions!B168</f>
        <v>44226</v>
      </c>
      <c r="C271" s="72" t="str">
        <f>Predictions!C168</f>
        <v>Holstein Kiel</v>
      </c>
      <c r="D271" s="72" t="str">
        <f>Predictions!D168</f>
        <v>Eintracht Braunschweig</v>
      </c>
      <c r="E271" s="132"/>
      <c r="F271" s="187">
        <f>Predictions!O168</f>
        <v>3.2822890845795046E-2</v>
      </c>
      <c r="G271" s="83">
        <f>Predictions!P168+Predictions!Q168</f>
        <v>0</v>
      </c>
      <c r="H271" s="72" t="str">
        <f>Predictions!R168</f>
        <v/>
      </c>
      <c r="I271" s="14">
        <f>Predictions!S168</f>
        <v>0</v>
      </c>
      <c r="J271" s="77">
        <f>Predictions!W168</f>
        <v>0.48390068250521057</v>
      </c>
      <c r="K271" s="77">
        <f>Predictions!X168</f>
        <v>0.22656345933094824</v>
      </c>
    </row>
    <row r="272" spans="1:11" x14ac:dyDescent="0.25">
      <c r="A272" s="69">
        <f>Predictions!A169</f>
        <v>167</v>
      </c>
      <c r="B272" s="91">
        <f>Predictions!B169</f>
        <v>44226</v>
      </c>
      <c r="C272" s="72" t="str">
        <f>Predictions!C169</f>
        <v>Jahn Regensburg</v>
      </c>
      <c r="D272" s="72" t="str">
        <f>Predictions!D169</f>
        <v>Darmstadt 98</v>
      </c>
      <c r="E272" s="132"/>
      <c r="F272" s="187">
        <f>Predictions!O169</f>
        <v>4.7077283056779232E-2</v>
      </c>
      <c r="G272" s="83">
        <f>Predictions!P169+Predictions!Q169</f>
        <v>0</v>
      </c>
      <c r="H272" s="72" t="str">
        <f>Predictions!R169</f>
        <v/>
      </c>
      <c r="I272" s="14">
        <f>Predictions!S169</f>
        <v>0</v>
      </c>
      <c r="J272" s="77">
        <f>Predictions!W169</f>
        <v>0.39536178260359967</v>
      </c>
      <c r="K272" s="77">
        <f>Predictions!X169</f>
        <v>0.30190323927726881</v>
      </c>
    </row>
    <row r="273" spans="1:11" x14ac:dyDescent="0.25">
      <c r="A273" s="69">
        <f>Predictions!A170</f>
        <v>168</v>
      </c>
      <c r="B273" s="91">
        <f>Predictions!B170</f>
        <v>44227</v>
      </c>
      <c r="C273" s="72" t="str">
        <f>Predictions!C170</f>
        <v>Bochum</v>
      </c>
      <c r="D273" s="72" t="str">
        <f>Predictions!D170</f>
        <v>Karlsruher</v>
      </c>
      <c r="E273" s="132"/>
      <c r="F273" s="187">
        <f>Predictions!O170</f>
        <v>3.5434799609073898E-2</v>
      </c>
      <c r="G273" s="83">
        <f>Predictions!P170+Predictions!Q170</f>
        <v>0</v>
      </c>
      <c r="H273" s="72" t="str">
        <f>Predictions!R170</f>
        <v/>
      </c>
      <c r="I273" s="14">
        <f>Predictions!S170</f>
        <v>0</v>
      </c>
      <c r="J273" s="77">
        <f>Predictions!W170</f>
        <v>0.38321151842215928</v>
      </c>
      <c r="K273" s="77">
        <f>Predictions!X170</f>
        <v>0.31740804867607497</v>
      </c>
    </row>
    <row r="274" spans="1:11" x14ac:dyDescent="0.25">
      <c r="A274" s="69">
        <f>Predictions!A171</f>
        <v>169</v>
      </c>
      <c r="B274" s="91">
        <f>Predictions!B171</f>
        <v>44227</v>
      </c>
      <c r="C274" s="72" t="str">
        <f>Predictions!C171</f>
        <v>Heidenheim</v>
      </c>
      <c r="D274" s="72" t="str">
        <f>Predictions!D171</f>
        <v>St Pauli</v>
      </c>
      <c r="E274" s="132"/>
      <c r="F274" s="187">
        <f>Predictions!O171</f>
        <v>0.12568711014739048</v>
      </c>
      <c r="G274" s="83">
        <f>Predictions!P171+Predictions!Q171</f>
        <v>58</v>
      </c>
      <c r="H274" s="72" t="str">
        <f>Predictions!R171</f>
        <v>Heidenheim</v>
      </c>
      <c r="I274" s="14">
        <f>Predictions!S171</f>
        <v>-58</v>
      </c>
      <c r="J274" s="77">
        <f>Predictions!W171</f>
        <v>0.57682486128441346</v>
      </c>
      <c r="K274" s="77">
        <f>Predictions!X171</f>
        <v>0.16516972677296177</v>
      </c>
    </row>
    <row r="275" spans="1:11" x14ac:dyDescent="0.25">
      <c r="A275" s="69">
        <f>Predictions!A172</f>
        <v>170</v>
      </c>
      <c r="B275" s="91">
        <f>Predictions!B172</f>
        <v>44227</v>
      </c>
      <c r="C275" s="72" t="str">
        <f>Predictions!C172</f>
        <v>Sandhausen</v>
      </c>
      <c r="D275" s="72" t="str">
        <f>Predictions!D172</f>
        <v>Nurnberg</v>
      </c>
      <c r="E275" s="132"/>
      <c r="F275" s="187">
        <f>Predictions!O172</f>
        <v>7.1270985256213615E-2</v>
      </c>
      <c r="G275" s="83">
        <f>Predictions!P172+Predictions!Q172</f>
        <v>0</v>
      </c>
      <c r="H275" s="72" t="str">
        <f>Predictions!R172</f>
        <v/>
      </c>
      <c r="I275" s="14">
        <f>Predictions!S172</f>
        <v>0</v>
      </c>
      <c r="J275" s="77">
        <f>Predictions!W172</f>
        <v>0.39094970321732025</v>
      </c>
      <c r="K275" s="77">
        <f>Predictions!X172</f>
        <v>0.2956299691399959</v>
      </c>
    </row>
    <row r="276" spans="1:11" x14ac:dyDescent="0.25">
      <c r="A276" s="69">
        <f>Predictions!A173</f>
        <v>171</v>
      </c>
      <c r="B276" s="91">
        <f>Predictions!B173</f>
        <v>44228</v>
      </c>
      <c r="C276" s="72" t="str">
        <f>Predictions!C173</f>
        <v>Hannover 96</v>
      </c>
      <c r="D276" s="72" t="str">
        <f>Predictions!D173</f>
        <v>Osnabruck</v>
      </c>
      <c r="E276" s="132"/>
      <c r="F276" s="187">
        <f>Predictions!O173</f>
        <v>0.17749951987790144</v>
      </c>
      <c r="G276" s="83">
        <f>Predictions!P173+Predictions!Q173</f>
        <v>0</v>
      </c>
      <c r="H276" s="72" t="str">
        <f>Predictions!R173</f>
        <v/>
      </c>
      <c r="I276" s="14">
        <f>Predictions!S173</f>
        <v>0</v>
      </c>
      <c r="J276" s="77">
        <f>Predictions!W173</f>
        <v>0.45106326614587083</v>
      </c>
      <c r="K276" s="77">
        <f>Predictions!X173</f>
        <v>0.25650575622088845</v>
      </c>
    </row>
    <row r="277" spans="1:11" x14ac:dyDescent="0.25">
      <c r="A277" s="69">
        <f>Predictions!A174</f>
        <v>172</v>
      </c>
      <c r="B277" s="91">
        <f>Predictions!B174</f>
        <v>44232</v>
      </c>
      <c r="C277" s="72" t="str">
        <f>Predictions!C174</f>
        <v>Erzgebirge Aue</v>
      </c>
      <c r="D277" s="72" t="str">
        <f>Predictions!D174</f>
        <v>Hamburger</v>
      </c>
      <c r="E277" s="132"/>
      <c r="F277" s="187">
        <f>Predictions!O174</f>
        <v>0.29457427054596474</v>
      </c>
      <c r="G277" s="83">
        <f>Predictions!P174+Predictions!Q174</f>
        <v>0</v>
      </c>
      <c r="H277" s="72" t="str">
        <f>Predictions!R174</f>
        <v/>
      </c>
      <c r="I277" s="14">
        <f>Predictions!S174</f>
        <v>0</v>
      </c>
      <c r="J277" s="77">
        <f>Predictions!W174</f>
        <v>0.29679799740804019</v>
      </c>
      <c r="K277" s="77">
        <f>Predictions!X174</f>
        <v>0.41084150948893228</v>
      </c>
    </row>
    <row r="278" spans="1:11" x14ac:dyDescent="0.25">
      <c r="A278" s="69">
        <f>Predictions!A175</f>
        <v>173</v>
      </c>
      <c r="B278" s="91">
        <f>Predictions!B175</f>
        <v>44232</v>
      </c>
      <c r="C278" s="72" t="str">
        <f>Predictions!C175</f>
        <v>St Pauli</v>
      </c>
      <c r="D278" s="72" t="str">
        <f>Predictions!D175</f>
        <v>Sandhausen</v>
      </c>
      <c r="E278" s="132"/>
      <c r="F278" s="187">
        <f>Predictions!O175</f>
        <v>-5.072548571498655E-2</v>
      </c>
      <c r="G278" s="83">
        <f>Predictions!P175+Predictions!Q175</f>
        <v>0</v>
      </c>
      <c r="H278" s="72" t="str">
        <f>Predictions!R175</f>
        <v/>
      </c>
      <c r="I278" s="14">
        <f>Predictions!S175</f>
        <v>0</v>
      </c>
      <c r="J278" s="77">
        <f>Predictions!W175</f>
        <v>0.4087769206517301</v>
      </c>
      <c r="K278" s="77">
        <f>Predictions!X175</f>
        <v>0.27391755982323979</v>
      </c>
    </row>
    <row r="279" spans="1:11" x14ac:dyDescent="0.25">
      <c r="A279" s="69">
        <f>Predictions!A176</f>
        <v>174</v>
      </c>
      <c r="B279" s="91">
        <f>Predictions!B176</f>
        <v>44233</v>
      </c>
      <c r="C279" s="72" t="str">
        <f>Predictions!C176</f>
        <v>Darmstadt 98</v>
      </c>
      <c r="D279" s="72" t="str">
        <f>Predictions!D176</f>
        <v>Nurnberg</v>
      </c>
      <c r="E279" s="132"/>
      <c r="F279" s="187">
        <f>Predictions!O176</f>
        <v>0.10976799662271144</v>
      </c>
      <c r="G279" s="83">
        <f>Predictions!P176+Predictions!Q176</f>
        <v>47</v>
      </c>
      <c r="H279" s="72" t="str">
        <f>Predictions!R176</f>
        <v>Darmstadt 98</v>
      </c>
      <c r="I279" s="14">
        <f>Predictions!S176</f>
        <v>-47</v>
      </c>
      <c r="J279" s="77">
        <f>Predictions!W176</f>
        <v>0.46732381901749043</v>
      </c>
      <c r="K279" s="77">
        <f>Predictions!X176</f>
        <v>0.22575994466789684</v>
      </c>
    </row>
    <row r="280" spans="1:11" x14ac:dyDescent="0.25">
      <c r="A280" s="69">
        <f>Predictions!A177</f>
        <v>175</v>
      </c>
      <c r="B280" s="91">
        <f>Predictions!B177</f>
        <v>44233</v>
      </c>
      <c r="C280" s="72" t="str">
        <f>Predictions!C177</f>
        <v>Eintracht Braunschweig</v>
      </c>
      <c r="D280" s="72" t="str">
        <f>Predictions!D177</f>
        <v>Hannover 96</v>
      </c>
      <c r="E280" s="132"/>
      <c r="F280" s="187">
        <f>Predictions!O177</f>
        <v>0.15288221804587659</v>
      </c>
      <c r="G280" s="83">
        <f>Predictions!P177+Predictions!Q177</f>
        <v>0</v>
      </c>
      <c r="H280" s="72" t="str">
        <f>Predictions!R177</f>
        <v/>
      </c>
      <c r="I280" s="14">
        <f>Predictions!S177</f>
        <v>0</v>
      </c>
      <c r="J280" s="77">
        <f>Predictions!W177</f>
        <v>0.30477592296697043</v>
      </c>
      <c r="K280" s="77">
        <f>Predictions!X177</f>
        <v>0.41318144819198982</v>
      </c>
    </row>
    <row r="281" spans="1:11" x14ac:dyDescent="0.25">
      <c r="A281" s="69">
        <f>Predictions!A178</f>
        <v>176</v>
      </c>
      <c r="B281" s="91">
        <f>Predictions!B178</f>
        <v>44233</v>
      </c>
      <c r="C281" s="72" t="str">
        <f>Predictions!C178</f>
        <v>Osnabruck</v>
      </c>
      <c r="D281" s="72" t="str">
        <f>Predictions!D178</f>
        <v>Bochum</v>
      </c>
      <c r="E281" s="132"/>
      <c r="F281" s="187">
        <f>Predictions!O178</f>
        <v>8.0333390698567098E-2</v>
      </c>
      <c r="G281" s="83">
        <f>Predictions!P178+Predictions!Q178</f>
        <v>0</v>
      </c>
      <c r="H281" s="72" t="str">
        <f>Predictions!R178</f>
        <v/>
      </c>
      <c r="I281" s="14">
        <f>Predictions!S178</f>
        <v>0</v>
      </c>
      <c r="J281" s="77">
        <f>Predictions!W178</f>
        <v>0.3051897841233846</v>
      </c>
      <c r="K281" s="77">
        <f>Predictions!X178</f>
        <v>0.38937432279919321</v>
      </c>
    </row>
    <row r="282" spans="1:11" x14ac:dyDescent="0.25">
      <c r="A282" s="69">
        <f>Predictions!A179</f>
        <v>177</v>
      </c>
      <c r="B282" s="91">
        <f>Predictions!B179</f>
        <v>44234</v>
      </c>
      <c r="C282" s="72" t="str">
        <f>Predictions!C179</f>
        <v>Greuther Furth</v>
      </c>
      <c r="D282" s="72" t="str">
        <f>Predictions!D179</f>
        <v>Wurzburger Kickers</v>
      </c>
      <c r="E282" s="132"/>
      <c r="F282" s="187">
        <f>Predictions!O179</f>
        <v>5.5774076885282374E-2</v>
      </c>
      <c r="G282" s="83">
        <f>Predictions!P179+Predictions!Q179</f>
        <v>0</v>
      </c>
      <c r="H282" s="72" t="str">
        <f>Predictions!R179</f>
        <v/>
      </c>
      <c r="I282" s="14">
        <f>Predictions!S179</f>
        <v>0</v>
      </c>
      <c r="J282" s="77">
        <f>Predictions!W179</f>
        <v>0.56548408167756148</v>
      </c>
      <c r="K282" s="77">
        <f>Predictions!X179</f>
        <v>0.19523700460081844</v>
      </c>
    </row>
    <row r="283" spans="1:11" x14ac:dyDescent="0.25">
      <c r="A283" s="69">
        <f>Predictions!A180</f>
        <v>178</v>
      </c>
      <c r="B283" s="91">
        <f>Predictions!B180</f>
        <v>44234</v>
      </c>
      <c r="C283" s="72" t="str">
        <f>Predictions!C180</f>
        <v>Karlsruher</v>
      </c>
      <c r="D283" s="72" t="str">
        <f>Predictions!D180</f>
        <v>Jahn Regensburg</v>
      </c>
      <c r="E283" s="132"/>
      <c r="F283" s="187">
        <f>Predictions!O180</f>
        <v>3.0482249253715541E-2</v>
      </c>
      <c r="G283" s="83">
        <f>Predictions!P180+Predictions!Q180</f>
        <v>0</v>
      </c>
      <c r="H283" s="72" t="str">
        <f>Predictions!R180</f>
        <v/>
      </c>
      <c r="I283" s="14">
        <f>Predictions!S180</f>
        <v>0</v>
      </c>
      <c r="J283" s="77">
        <f>Predictions!W180</f>
        <v>0.43094665263103105</v>
      </c>
      <c r="K283" s="77">
        <f>Predictions!X180</f>
        <v>0.26737322321290846</v>
      </c>
    </row>
    <row r="284" spans="1:11" x14ac:dyDescent="0.25">
      <c r="A284" s="69">
        <f>Predictions!A181</f>
        <v>179</v>
      </c>
      <c r="B284" s="91">
        <f>Predictions!B181</f>
        <v>44235</v>
      </c>
      <c r="C284" s="72" t="str">
        <f>Predictions!C181</f>
        <v>Fortuna Dusseldorf</v>
      </c>
      <c r="D284" s="72" t="str">
        <f>Predictions!D181</f>
        <v>Holstein Kiel</v>
      </c>
      <c r="E284" s="132"/>
      <c r="F284" s="187">
        <f>Predictions!O181</f>
        <v>-6.5668026313876929E-2</v>
      </c>
      <c r="G284" s="83">
        <f>Predictions!P181+Predictions!Q181</f>
        <v>0</v>
      </c>
      <c r="H284" s="72" t="str">
        <f>Predictions!R181</f>
        <v/>
      </c>
      <c r="I284" s="14">
        <f>Predictions!S181</f>
        <v>0</v>
      </c>
      <c r="J284" s="77">
        <f>Predictions!W181</f>
        <v>0.39651750641300465</v>
      </c>
      <c r="K284" s="77">
        <f>Predictions!X181</f>
        <v>0.29560174420913049</v>
      </c>
    </row>
    <row r="285" spans="1:11" x14ac:dyDescent="0.25">
      <c r="A285" s="69">
        <f>Predictions!A182</f>
        <v>180</v>
      </c>
      <c r="B285" s="91">
        <f>Predictions!B182</f>
        <v>44239</v>
      </c>
      <c r="C285" s="72" t="str">
        <f>Predictions!C182</f>
        <v>Hannover 96</v>
      </c>
      <c r="D285" s="72" t="str">
        <f>Predictions!D182</f>
        <v>Paderborn 07</v>
      </c>
      <c r="E285" s="132"/>
      <c r="F285" s="187">
        <f>Predictions!O182</f>
        <v>0.10211766999191774</v>
      </c>
      <c r="G285" s="83">
        <f>Predictions!P182+Predictions!Q182</f>
        <v>50</v>
      </c>
      <c r="H285" s="72" t="str">
        <f>Predictions!R182</f>
        <v>Hannover 96</v>
      </c>
      <c r="I285" s="14">
        <f>Predictions!S182</f>
        <v>-50</v>
      </c>
      <c r="J285" s="77">
        <f>Predictions!W182</f>
        <v>0.50049005503796362</v>
      </c>
      <c r="K285" s="77">
        <f>Predictions!X182</f>
        <v>0.23525173261462629</v>
      </c>
    </row>
    <row r="286" spans="1:11" x14ac:dyDescent="0.25">
      <c r="A286" s="69">
        <f>Predictions!A183</f>
        <v>181</v>
      </c>
      <c r="B286" s="91">
        <f>Predictions!B183</f>
        <v>44239</v>
      </c>
      <c r="C286" s="72" t="str">
        <f>Predictions!C183</f>
        <v>Holstein Kiel</v>
      </c>
      <c r="D286" s="72" t="str">
        <f>Predictions!D183</f>
        <v>Wurzburger Kickers</v>
      </c>
      <c r="E286" s="132"/>
      <c r="F286" s="187">
        <f>Predictions!O183</f>
        <v>-4.2292365659332273E-3</v>
      </c>
      <c r="G286" s="83">
        <f>Predictions!P183+Predictions!Q183</f>
        <v>0</v>
      </c>
      <c r="H286" s="72" t="str">
        <f>Predictions!R183</f>
        <v/>
      </c>
      <c r="I286" s="14">
        <f>Predictions!S183</f>
        <v>0</v>
      </c>
      <c r="J286" s="77">
        <f>Predictions!W183</f>
        <v>0.60463130974594903</v>
      </c>
      <c r="K286" s="77">
        <f>Predictions!X183</f>
        <v>0.17728844508765029</v>
      </c>
    </row>
    <row r="287" spans="1:11" x14ac:dyDescent="0.25">
      <c r="A287" s="69">
        <f>Predictions!A184</f>
        <v>182</v>
      </c>
      <c r="B287" s="91">
        <f>Predictions!B184</f>
        <v>44240</v>
      </c>
      <c r="C287" s="72" t="str">
        <f>Predictions!C184</f>
        <v>Hamburger</v>
      </c>
      <c r="D287" s="72" t="str">
        <f>Predictions!D184</f>
        <v>Greuther Furth</v>
      </c>
      <c r="E287" s="132"/>
      <c r="F287" s="187">
        <f>Predictions!O184</f>
        <v>-5.4853044133971338E-2</v>
      </c>
      <c r="G287" s="83">
        <f>Predictions!P184+Predictions!Q184</f>
        <v>0</v>
      </c>
      <c r="H287" s="72" t="str">
        <f>Predictions!R184</f>
        <v/>
      </c>
      <c r="I287" s="14">
        <f>Predictions!S184</f>
        <v>0</v>
      </c>
      <c r="J287" s="77">
        <f>Predictions!W184</f>
        <v>0.44218935668638187</v>
      </c>
      <c r="K287" s="77">
        <f>Predictions!X184</f>
        <v>0.25346605974533809</v>
      </c>
    </row>
    <row r="288" spans="1:11" x14ac:dyDescent="0.25">
      <c r="A288" s="69">
        <f>Predictions!A185</f>
        <v>183</v>
      </c>
      <c r="B288" s="91">
        <f>Predictions!B185</f>
        <v>44240</v>
      </c>
      <c r="C288" s="72" t="str">
        <f>Predictions!C185</f>
        <v>Heidenheim</v>
      </c>
      <c r="D288" s="72" t="str">
        <f>Predictions!D185</f>
        <v>Erzgebirge Aue</v>
      </c>
      <c r="E288" s="132"/>
      <c r="F288" s="187">
        <f>Predictions!O185</f>
        <v>8.6506046889397045E-2</v>
      </c>
      <c r="G288" s="83">
        <f>Predictions!P185+Predictions!Q185</f>
        <v>0</v>
      </c>
      <c r="H288" s="72" t="str">
        <f>Predictions!R185</f>
        <v/>
      </c>
      <c r="I288" s="14">
        <f>Predictions!S185</f>
        <v>0</v>
      </c>
      <c r="J288" s="77">
        <f>Predictions!W185</f>
        <v>0.58678982658983814</v>
      </c>
      <c r="K288" s="77">
        <f>Predictions!X185</f>
        <v>0.17906524379294469</v>
      </c>
    </row>
    <row r="289" spans="1:11" x14ac:dyDescent="0.25">
      <c r="A289" s="69">
        <f>Predictions!A186</f>
        <v>184</v>
      </c>
      <c r="B289" s="91">
        <f>Predictions!B186</f>
        <v>44240</v>
      </c>
      <c r="C289" s="72" t="str">
        <f>Predictions!C186</f>
        <v>Jahn Regensburg</v>
      </c>
      <c r="D289" s="72" t="str">
        <f>Predictions!D186</f>
        <v>Fortuna Dusseldorf</v>
      </c>
      <c r="E289" s="132"/>
      <c r="F289" s="187">
        <f>Predictions!O186</f>
        <v>6.0650237718027446E-2</v>
      </c>
      <c r="G289" s="83">
        <f>Predictions!P186+Predictions!Q186</f>
        <v>0</v>
      </c>
      <c r="H289" s="72" t="str">
        <f>Predictions!R186</f>
        <v/>
      </c>
      <c r="I289" s="14">
        <f>Predictions!S186</f>
        <v>0</v>
      </c>
      <c r="J289" s="77">
        <f>Predictions!W186</f>
        <v>0.36299843835058365</v>
      </c>
      <c r="K289" s="77">
        <f>Predictions!X186</f>
        <v>0.34909215290501311</v>
      </c>
    </row>
    <row r="290" spans="1:11" x14ac:dyDescent="0.25">
      <c r="A290" s="69">
        <f>Predictions!A187</f>
        <v>185</v>
      </c>
      <c r="B290" s="91">
        <f>Predictions!B187</f>
        <v>44240</v>
      </c>
      <c r="C290" s="72" t="str">
        <f>Predictions!C187</f>
        <v>Sandhausen</v>
      </c>
      <c r="D290" s="72" t="str">
        <f>Predictions!D187</f>
        <v>Karlsruher</v>
      </c>
      <c r="E290" s="132"/>
      <c r="F290" s="187">
        <f>Predictions!O187</f>
        <v>9.5591148196324041E-2</v>
      </c>
      <c r="G290" s="83">
        <f>Predictions!P187+Predictions!Q187</f>
        <v>0</v>
      </c>
      <c r="H290" s="72" t="str">
        <f>Predictions!R187</f>
        <v/>
      </c>
      <c r="I290" s="14">
        <f>Predictions!S187</f>
        <v>0</v>
      </c>
      <c r="J290" s="77">
        <f>Predictions!W187</f>
        <v>0.36539108131833353</v>
      </c>
      <c r="K290" s="77">
        <f>Predictions!X187</f>
        <v>0.35497911132180759</v>
      </c>
    </row>
    <row r="291" spans="1:11" x14ac:dyDescent="0.25">
      <c r="A291" s="69">
        <f>Predictions!A188</f>
        <v>186</v>
      </c>
      <c r="B291" s="91">
        <f>Predictions!B188</f>
        <v>44241</v>
      </c>
      <c r="C291" s="72" t="str">
        <f>Predictions!C188</f>
        <v>Bochum</v>
      </c>
      <c r="D291" s="72" t="str">
        <f>Predictions!D188</f>
        <v>Eintracht Braunschweig</v>
      </c>
      <c r="E291" s="132"/>
      <c r="F291" s="187">
        <f>Predictions!O188</f>
        <v>0.12168586839133159</v>
      </c>
      <c r="G291" s="83">
        <f>Predictions!P188+Predictions!Q188</f>
        <v>0</v>
      </c>
      <c r="H291" s="72" t="str">
        <f>Predictions!R188</f>
        <v/>
      </c>
      <c r="I291" s="14">
        <f>Predictions!S188</f>
        <v>0</v>
      </c>
      <c r="J291" s="77">
        <f>Predictions!W188</f>
        <v>0.48571090498013891</v>
      </c>
      <c r="K291" s="77">
        <f>Predictions!X188</f>
        <v>0.2303475589558675</v>
      </c>
    </row>
    <row r="292" spans="1:11" x14ac:dyDescent="0.25">
      <c r="A292" s="69">
        <f>Predictions!A189</f>
        <v>187</v>
      </c>
      <c r="B292" s="91">
        <f>Predictions!B189</f>
        <v>44241</v>
      </c>
      <c r="C292" s="72" t="str">
        <f>Predictions!C189</f>
        <v>Darmstadt 98</v>
      </c>
      <c r="D292" s="72" t="str">
        <f>Predictions!D189</f>
        <v>Osnabruck</v>
      </c>
      <c r="E292" s="132"/>
      <c r="F292" s="187">
        <f>Predictions!O189</f>
        <v>-1.3977627749780785E-2</v>
      </c>
      <c r="G292" s="83">
        <f>Predictions!P189+Predictions!Q189</f>
        <v>0</v>
      </c>
      <c r="H292" s="72" t="str">
        <f>Predictions!R189</f>
        <v/>
      </c>
      <c r="I292" s="14">
        <f>Predictions!S189</f>
        <v>0</v>
      </c>
      <c r="J292" s="77">
        <f>Predictions!W189</f>
        <v>0.44726561650042906</v>
      </c>
      <c r="K292" s="77">
        <f>Predictions!X189</f>
        <v>0.24686351983185661</v>
      </c>
    </row>
    <row r="293" spans="1:11" x14ac:dyDescent="0.25">
      <c r="A293" s="69">
        <f>Predictions!A190</f>
        <v>188</v>
      </c>
      <c r="B293" s="91">
        <f>Predictions!B190</f>
        <v>44241</v>
      </c>
      <c r="C293" s="72" t="str">
        <f>Predictions!C190</f>
        <v>Nurnberg</v>
      </c>
      <c r="D293" s="72" t="str">
        <f>Predictions!D190</f>
        <v>St Pauli</v>
      </c>
      <c r="E293" s="132"/>
      <c r="F293" s="187">
        <f>Predictions!O190</f>
        <v>3.411677097271798E-2</v>
      </c>
      <c r="G293" s="83">
        <f>Predictions!P190+Predictions!Q190</f>
        <v>0</v>
      </c>
      <c r="H293" s="72" t="str">
        <f>Predictions!R190</f>
        <v/>
      </c>
      <c r="I293" s="14">
        <f>Predictions!S190</f>
        <v>0</v>
      </c>
      <c r="J293" s="77">
        <f>Predictions!W190</f>
        <v>0.43826013601071223</v>
      </c>
      <c r="K293" s="77">
        <f>Predictions!X190</f>
        <v>0.24564854036983447</v>
      </c>
    </row>
    <row r="294" spans="1:11" x14ac:dyDescent="0.25">
      <c r="A294" s="69">
        <f>Predictions!A191</f>
        <v>189</v>
      </c>
      <c r="B294" s="91">
        <f>Predictions!B191</f>
        <v>44246</v>
      </c>
      <c r="C294" s="72" t="str">
        <f>Predictions!C191</f>
        <v>Eintracht Braunschweig</v>
      </c>
      <c r="D294" s="72" t="str">
        <f>Predictions!D191</f>
        <v>Jahn Regensburg</v>
      </c>
      <c r="E294" s="132"/>
      <c r="F294" s="187">
        <f>Predictions!O191</f>
        <v>6.7686333048552608E-2</v>
      </c>
      <c r="G294" s="83">
        <f>Predictions!P191+Predictions!Q191</f>
        <v>0</v>
      </c>
      <c r="H294" s="72" t="str">
        <f>Predictions!R191</f>
        <v/>
      </c>
      <c r="I294" s="14">
        <f>Predictions!S191</f>
        <v>0</v>
      </c>
      <c r="J294" s="77">
        <f>Predictions!W191</f>
        <v>0.34931025660099713</v>
      </c>
      <c r="K294" s="77">
        <f>Predictions!X191</f>
        <v>0.37023979773807031</v>
      </c>
    </row>
    <row r="295" spans="1:11" x14ac:dyDescent="0.25">
      <c r="A295" s="69">
        <f>Predictions!A192</f>
        <v>190</v>
      </c>
      <c r="B295" s="91">
        <f>Predictions!B192</f>
        <v>44246</v>
      </c>
      <c r="C295" s="72" t="str">
        <f>Predictions!C192</f>
        <v>Erzgebirge Aue</v>
      </c>
      <c r="D295" s="72" t="str">
        <f>Predictions!D192</f>
        <v>Bochum</v>
      </c>
      <c r="E295" s="132"/>
      <c r="F295" s="187">
        <f>Predictions!O192</f>
        <v>0.33993661007628728</v>
      </c>
      <c r="G295" s="83">
        <f>Predictions!P192+Predictions!Q192</f>
        <v>35</v>
      </c>
      <c r="H295" s="72" t="str">
        <f>Predictions!R192</f>
        <v>Erzgebirge Aue</v>
      </c>
      <c r="I295" s="14">
        <f>Predictions!S192</f>
        <v>113.75</v>
      </c>
      <c r="J295" s="77">
        <f>Predictions!W192</f>
        <v>0.35348539617829178</v>
      </c>
      <c r="K295" s="77">
        <f>Predictions!X192</f>
        <v>0.37441493731536496</v>
      </c>
    </row>
    <row r="296" spans="1:11" x14ac:dyDescent="0.25">
      <c r="A296" s="69">
        <f>Predictions!A193</f>
        <v>191</v>
      </c>
      <c r="B296" s="91">
        <f>Predictions!B193</f>
        <v>44247</v>
      </c>
      <c r="C296" s="72" t="str">
        <f>Predictions!C193</f>
        <v>Osnabruck</v>
      </c>
      <c r="D296" s="72" t="str">
        <f>Predictions!D193</f>
        <v>Heidenheim</v>
      </c>
      <c r="E296" s="132"/>
      <c r="F296" s="187">
        <f>Predictions!O193</f>
        <v>0.21210929789069941</v>
      </c>
      <c r="G296" s="83">
        <f>Predictions!P193+Predictions!Q193</f>
        <v>37</v>
      </c>
      <c r="H296" s="72" t="str">
        <f>Predictions!R193</f>
        <v>Osnabruck</v>
      </c>
      <c r="I296" s="14">
        <f>Predictions!S193</f>
        <v>-37</v>
      </c>
      <c r="J296" s="77">
        <f>Predictions!W193</f>
        <v>0.36898008556713346</v>
      </c>
      <c r="K296" s="77">
        <f>Predictions!X193</f>
        <v>0.34981064148430591</v>
      </c>
    </row>
    <row r="297" spans="1:11" x14ac:dyDescent="0.25">
      <c r="A297" s="69">
        <f>Predictions!A194</f>
        <v>192</v>
      </c>
      <c r="B297" s="91">
        <f>Predictions!B194</f>
        <v>44247</v>
      </c>
      <c r="C297" s="72" t="str">
        <f>Predictions!C194</f>
        <v>Paderborn 07</v>
      </c>
      <c r="D297" s="72" t="str">
        <f>Predictions!D194</f>
        <v>Sandhausen</v>
      </c>
      <c r="E297" s="132"/>
      <c r="F297" s="187">
        <f>Predictions!O194</f>
        <v>0.16797074679935781</v>
      </c>
      <c r="G297" s="83">
        <f>Predictions!P194+Predictions!Q194</f>
        <v>0</v>
      </c>
      <c r="H297" s="72" t="str">
        <f>Predictions!R194</f>
        <v/>
      </c>
      <c r="I297" s="14">
        <f>Predictions!S194</f>
        <v>0</v>
      </c>
      <c r="J297" s="77">
        <f>Predictions!W194</f>
        <v>0.42300296608239696</v>
      </c>
      <c r="K297" s="77">
        <f>Predictions!X194</f>
        <v>0.28052163938775526</v>
      </c>
    </row>
    <row r="298" spans="1:11" x14ac:dyDescent="0.25">
      <c r="A298" s="69">
        <f>Predictions!A195</f>
        <v>193</v>
      </c>
      <c r="B298" s="91">
        <f>Predictions!B195</f>
        <v>44247</v>
      </c>
      <c r="C298" s="72" t="str">
        <f>Predictions!C195</f>
        <v>St Pauli</v>
      </c>
      <c r="D298" s="72" t="str">
        <f>Predictions!D195</f>
        <v>Darmstadt 98</v>
      </c>
      <c r="E298" s="132"/>
      <c r="F298" s="187">
        <f>Predictions!O195</f>
        <v>-2.051795774908095E-2</v>
      </c>
      <c r="G298" s="83">
        <f>Predictions!P195+Predictions!Q195</f>
        <v>0</v>
      </c>
      <c r="H298" s="72" t="str">
        <f>Predictions!R195</f>
        <v/>
      </c>
      <c r="I298" s="14">
        <f>Predictions!S195</f>
        <v>0</v>
      </c>
      <c r="J298" s="77">
        <f>Predictions!W195</f>
        <v>0.3801261569574278</v>
      </c>
      <c r="K298" s="77">
        <f>Predictions!X195</f>
        <v>0.31249497447022778</v>
      </c>
    </row>
    <row r="299" spans="1:11" x14ac:dyDescent="0.25">
      <c r="A299" s="69">
        <f>Predictions!A196</f>
        <v>194</v>
      </c>
      <c r="B299" s="91">
        <f>Predictions!B196</f>
        <v>44248</v>
      </c>
      <c r="C299" s="72" t="str">
        <f>Predictions!C196</f>
        <v>Fortuna Dusseldorf</v>
      </c>
      <c r="D299" s="72" t="str">
        <f>Predictions!D196</f>
        <v>Hannover 96</v>
      </c>
      <c r="E299" s="132"/>
      <c r="F299" s="187">
        <f>Predictions!O196</f>
        <v>3.615569537526353E-2</v>
      </c>
      <c r="G299" s="83">
        <f>Predictions!P196+Predictions!Q196</f>
        <v>0</v>
      </c>
      <c r="H299" s="72" t="str">
        <f>Predictions!R196</f>
        <v/>
      </c>
      <c r="I299" s="14">
        <f>Predictions!S196</f>
        <v>0</v>
      </c>
      <c r="J299" s="77">
        <f>Predictions!W196</f>
        <v>0.44216457804617515</v>
      </c>
      <c r="K299" s="77">
        <f>Predictions!X196</f>
        <v>0.26314059755680325</v>
      </c>
    </row>
    <row r="300" spans="1:11" x14ac:dyDescent="0.25">
      <c r="A300" s="69">
        <f>Predictions!A197</f>
        <v>195</v>
      </c>
      <c r="B300" s="91">
        <f>Predictions!B197</f>
        <v>44248</v>
      </c>
      <c r="C300" s="72" t="str">
        <f>Predictions!C197</f>
        <v>Karlsruher</v>
      </c>
      <c r="D300" s="72" t="str">
        <f>Predictions!D197</f>
        <v>Nurnberg</v>
      </c>
      <c r="E300" s="132"/>
      <c r="F300" s="187">
        <f>Predictions!O197</f>
        <v>4.2647638194402322E-2</v>
      </c>
      <c r="G300" s="83">
        <f>Predictions!P197+Predictions!Q197</f>
        <v>0</v>
      </c>
      <c r="H300" s="72" t="str">
        <f>Predictions!R197</f>
        <v/>
      </c>
      <c r="I300" s="14">
        <f>Predictions!S197</f>
        <v>0</v>
      </c>
      <c r="J300" s="77">
        <f>Predictions!W197</f>
        <v>0.39465826021000622</v>
      </c>
      <c r="K300" s="77">
        <f>Predictions!X197</f>
        <v>0.29933852613268186</v>
      </c>
    </row>
    <row r="301" spans="1:11" x14ac:dyDescent="0.25">
      <c r="A301" s="69">
        <f>Predictions!A198</f>
        <v>196</v>
      </c>
      <c r="B301" s="91">
        <f>Predictions!B198</f>
        <v>44248</v>
      </c>
      <c r="C301" s="72" t="str">
        <f>Predictions!C198</f>
        <v>Wurzburger Kickers</v>
      </c>
      <c r="D301" s="72" t="str">
        <f>Predictions!D198</f>
        <v>Hamburger</v>
      </c>
      <c r="E301" s="132"/>
      <c r="F301" s="187">
        <f>Predictions!O198</f>
        <v>4.8987964846372266E-2</v>
      </c>
      <c r="G301" s="83">
        <f>Predictions!P198+Predictions!Q198</f>
        <v>0</v>
      </c>
      <c r="H301" s="72" t="str">
        <f>Predictions!R198</f>
        <v/>
      </c>
      <c r="I301" s="14">
        <f>Predictions!S198</f>
        <v>0</v>
      </c>
      <c r="J301" s="77">
        <f>Predictions!W198</f>
        <v>0.20790619247132133</v>
      </c>
      <c r="K301" s="77">
        <f>Predictions!X198</f>
        <v>0.53456423062030556</v>
      </c>
    </row>
    <row r="302" spans="1:11" x14ac:dyDescent="0.25">
      <c r="A302" s="69">
        <f>Predictions!A199</f>
        <v>197</v>
      </c>
      <c r="B302" s="91">
        <f>Predictions!B199</f>
        <v>44249</v>
      </c>
      <c r="C302" s="72" t="str">
        <f>Predictions!C199</f>
        <v>Greuther Furth</v>
      </c>
      <c r="D302" s="72" t="str">
        <f>Predictions!D199</f>
        <v>Holstein Kiel</v>
      </c>
      <c r="E302" s="132"/>
      <c r="F302" s="187">
        <f>Predictions!O199</f>
        <v>4.4068674101392119E-2</v>
      </c>
      <c r="G302" s="83">
        <f>Predictions!P199+Predictions!Q199</f>
        <v>0</v>
      </c>
      <c r="H302" s="72" t="str">
        <f>Predictions!R199</f>
        <v/>
      </c>
      <c r="I302" s="14">
        <f>Predictions!S199</f>
        <v>0</v>
      </c>
      <c r="J302" s="77">
        <f>Predictions!W199</f>
        <v>0.32325259626264291</v>
      </c>
      <c r="K302" s="77">
        <f>Predictions!X199</f>
        <v>0.37995349851020782</v>
      </c>
    </row>
    <row r="303" spans="1:11" x14ac:dyDescent="0.25">
      <c r="A303" s="69">
        <f>Predictions!A200</f>
        <v>198</v>
      </c>
      <c r="B303" s="91">
        <f>Predictions!B200</f>
        <v>44250</v>
      </c>
      <c r="C303" s="72" t="str">
        <f>Predictions!C200</f>
        <v>Paderborn 07</v>
      </c>
      <c r="D303" s="72" t="str">
        <f>Predictions!D200</f>
        <v>Heidenheim</v>
      </c>
      <c r="E303" s="132"/>
      <c r="F303" s="187">
        <f>Predictions!O200</f>
        <v>-8.8709772791933286E-3</v>
      </c>
      <c r="G303" s="83">
        <f>Predictions!P200+Predictions!Q200</f>
        <v>0</v>
      </c>
      <c r="H303" s="72" t="str">
        <f>Predictions!R200</f>
        <v/>
      </c>
      <c r="I303" s="14">
        <f>Predictions!S200</f>
        <v>0</v>
      </c>
      <c r="J303" s="77">
        <f>Predictions!W200</f>
        <v>0.39617499557096653</v>
      </c>
      <c r="K303" s="77">
        <f>Predictions!X200</f>
        <v>0.31568481341366772</v>
      </c>
    </row>
    <row r="304" spans="1:11" x14ac:dyDescent="0.25">
      <c r="A304" s="69">
        <f>Predictions!A201</f>
        <v>199</v>
      </c>
      <c r="B304" s="91">
        <f>Predictions!B201</f>
        <v>44253</v>
      </c>
      <c r="C304" s="72" t="str">
        <f>Predictions!C201</f>
        <v>Darmstadt 98</v>
      </c>
      <c r="D304" s="72" t="str">
        <f>Predictions!D201</f>
        <v>Karlsruher</v>
      </c>
      <c r="E304" s="132"/>
      <c r="F304" s="187">
        <f>Predictions!O201</f>
        <v>2.7840315154429952E-2</v>
      </c>
      <c r="G304" s="83">
        <f>Predictions!P201+Predictions!Q201</f>
        <v>0</v>
      </c>
      <c r="H304" s="72" t="str">
        <f>Predictions!R201</f>
        <v/>
      </c>
      <c r="I304" s="14">
        <f>Predictions!S201</f>
        <v>0</v>
      </c>
      <c r="J304" s="77">
        <f>Predictions!W201</f>
        <v>0.39244814306886544</v>
      </c>
      <c r="K304" s="77">
        <f>Predictions!X201</f>
        <v>0.30826360439305672</v>
      </c>
    </row>
    <row r="305" spans="1:11" x14ac:dyDescent="0.25">
      <c r="A305" s="69">
        <f>Predictions!A202</f>
        <v>200</v>
      </c>
      <c r="B305" s="91">
        <f>Predictions!B202</f>
        <v>44253</v>
      </c>
      <c r="C305" s="72" t="str">
        <f>Predictions!C202</f>
        <v>Jahn Regensburg</v>
      </c>
      <c r="D305" s="72" t="str">
        <f>Predictions!D202</f>
        <v>Paderborn 07</v>
      </c>
      <c r="E305" s="132"/>
      <c r="F305" s="187">
        <f>Predictions!O202</f>
        <v>0.10618026280245597</v>
      </c>
      <c r="G305" s="83">
        <f>Predictions!P202+Predictions!Q202</f>
        <v>41</v>
      </c>
      <c r="H305" s="72" t="str">
        <f>Predictions!R202</f>
        <v>Jahn Regensburg</v>
      </c>
      <c r="I305" s="14">
        <f>Predictions!S202</f>
        <v>74.209999999999994</v>
      </c>
      <c r="J305" s="77">
        <f>Predictions!W202</f>
        <v>0.40948927924180034</v>
      </c>
      <c r="K305" s="77">
        <f>Predictions!X202</f>
        <v>0.28790182190535996</v>
      </c>
    </row>
    <row r="306" spans="1:11" x14ac:dyDescent="0.25">
      <c r="A306" s="69">
        <f>Predictions!A203</f>
        <v>201</v>
      </c>
      <c r="B306" s="91">
        <f>Predictions!B203</f>
        <v>44254</v>
      </c>
      <c r="C306" s="72" t="str">
        <f>Predictions!C203</f>
        <v>Bochum</v>
      </c>
      <c r="D306" s="72" t="str">
        <f>Predictions!D203</f>
        <v>Wurzburger Kickers</v>
      </c>
      <c r="E306" s="132"/>
      <c r="F306" s="187">
        <f>Predictions!O203</f>
        <v>2.5628880570386273E-2</v>
      </c>
      <c r="G306" s="83">
        <f>Predictions!P203+Predictions!Q203</f>
        <v>0</v>
      </c>
      <c r="H306" s="72" t="str">
        <f>Predictions!R203</f>
        <v/>
      </c>
      <c r="I306" s="14">
        <f>Predictions!S203</f>
        <v>0</v>
      </c>
      <c r="J306" s="77">
        <f>Predictions!W203</f>
        <v>0.61054809704456969</v>
      </c>
      <c r="K306" s="77">
        <f>Predictions!X203</f>
        <v>0.17733784130392519</v>
      </c>
    </row>
    <row r="307" spans="1:11" x14ac:dyDescent="0.25">
      <c r="A307" s="69">
        <f>Predictions!A204</f>
        <v>202</v>
      </c>
      <c r="B307" s="91">
        <f>Predictions!B204</f>
        <v>44254</v>
      </c>
      <c r="C307" s="72" t="str">
        <f>Predictions!C204</f>
        <v>Hannover 96</v>
      </c>
      <c r="D307" s="72" t="str">
        <f>Predictions!D204</f>
        <v>Greuther Furth</v>
      </c>
      <c r="E307" s="132"/>
      <c r="F307" s="187">
        <f>Predictions!O204</f>
        <v>-3.982409535415421E-2</v>
      </c>
      <c r="G307" s="83">
        <f>Predictions!P204+Predictions!Q204</f>
        <v>0</v>
      </c>
      <c r="H307" s="72" t="str">
        <f>Predictions!R204</f>
        <v/>
      </c>
      <c r="I307" s="14">
        <f>Predictions!S204</f>
        <v>0</v>
      </c>
      <c r="J307" s="77">
        <f>Predictions!W204</f>
        <v>0.38473198043659462</v>
      </c>
      <c r="K307" s="77">
        <f>Predictions!X204</f>
        <v>0.33707200318953218</v>
      </c>
    </row>
    <row r="308" spans="1:11" x14ac:dyDescent="0.25">
      <c r="A308" s="69">
        <f>Predictions!A205</f>
        <v>203</v>
      </c>
      <c r="B308" s="91">
        <f>Predictions!B205</f>
        <v>44254</v>
      </c>
      <c r="C308" s="72" t="str">
        <f>Predictions!C205</f>
        <v>Holstein Kiel</v>
      </c>
      <c r="D308" s="72" t="str">
        <f>Predictions!D205</f>
        <v>Erzgebirge Aue</v>
      </c>
      <c r="E308" s="132"/>
      <c r="F308" s="187">
        <f>Predictions!O205</f>
        <v>2.9051367506937389E-3</v>
      </c>
      <c r="G308" s="83">
        <f>Predictions!P205+Predictions!Q205</f>
        <v>0</v>
      </c>
      <c r="H308" s="72" t="str">
        <f>Predictions!R205</f>
        <v/>
      </c>
      <c r="I308" s="14">
        <f>Predictions!S205</f>
        <v>0</v>
      </c>
      <c r="J308" s="77">
        <f>Predictions!W205</f>
        <v>0.53383599781091562</v>
      </c>
      <c r="K308" s="77">
        <f>Predictions!X205</f>
        <v>0.20717795966193131</v>
      </c>
    </row>
    <row r="309" spans="1:11" x14ac:dyDescent="0.25">
      <c r="A309" s="69">
        <f>Predictions!A206</f>
        <v>204</v>
      </c>
      <c r="B309" s="91">
        <f>Predictions!B206</f>
        <v>44255</v>
      </c>
      <c r="C309" s="72" t="str">
        <f>Predictions!C206</f>
        <v>Heidenheim</v>
      </c>
      <c r="D309" s="72" t="str">
        <f>Predictions!D206</f>
        <v>Fortuna Dusseldorf</v>
      </c>
      <c r="E309" s="132"/>
      <c r="F309" s="187">
        <f>Predictions!O206</f>
        <v>7.1858684877792317E-2</v>
      </c>
      <c r="G309" s="83">
        <f>Predictions!P206+Predictions!Q206</f>
        <v>0</v>
      </c>
      <c r="H309" s="72" t="str">
        <f>Predictions!R206</f>
        <v/>
      </c>
      <c r="I309" s="14">
        <f>Predictions!S206</f>
        <v>0</v>
      </c>
      <c r="J309" s="77">
        <f>Predictions!W206</f>
        <v>0.41414600801785295</v>
      </c>
      <c r="K309" s="77">
        <f>Predictions!X206</f>
        <v>0.28118790802179222</v>
      </c>
    </row>
    <row r="310" spans="1:11" x14ac:dyDescent="0.25">
      <c r="A310" s="69">
        <f>Predictions!A207</f>
        <v>205</v>
      </c>
      <c r="B310" s="91">
        <f>Predictions!B207</f>
        <v>44255</v>
      </c>
      <c r="C310" s="72" t="str">
        <f>Predictions!C207</f>
        <v>Nurnberg</v>
      </c>
      <c r="D310" s="72" t="str">
        <f>Predictions!D207</f>
        <v>Eintracht Braunschweig</v>
      </c>
      <c r="E310" s="132"/>
      <c r="F310" s="187">
        <f>Predictions!O207</f>
        <v>-4.1606805392351405E-2</v>
      </c>
      <c r="G310" s="83">
        <f>Predictions!P207+Predictions!Q207</f>
        <v>0</v>
      </c>
      <c r="H310" s="72" t="str">
        <f>Predictions!R207</f>
        <v/>
      </c>
      <c r="I310" s="14">
        <f>Predictions!S207</f>
        <v>0</v>
      </c>
      <c r="J310" s="77">
        <f>Predictions!W207</f>
        <v>0.47905516236562673</v>
      </c>
      <c r="K310" s="77">
        <f>Predictions!X207</f>
        <v>0.23355191676150572</v>
      </c>
    </row>
    <row r="311" spans="1:11" x14ac:dyDescent="0.25">
      <c r="A311" s="69">
        <f>Predictions!A208</f>
        <v>206</v>
      </c>
      <c r="B311" s="91">
        <f>Predictions!B208</f>
        <v>44255</v>
      </c>
      <c r="C311" s="72" t="str">
        <f>Predictions!C208</f>
        <v>Sandhausen</v>
      </c>
      <c r="D311" s="72" t="str">
        <f>Predictions!D208</f>
        <v>Osnabruck</v>
      </c>
      <c r="E311" s="132"/>
      <c r="F311" s="187">
        <f>Predictions!O208</f>
        <v>7.2191852757519437E-2</v>
      </c>
      <c r="G311" s="83">
        <f>Predictions!P208+Predictions!Q208</f>
        <v>0</v>
      </c>
      <c r="H311" s="72" t="str">
        <f>Predictions!R208</f>
        <v/>
      </c>
      <c r="I311" s="14">
        <f>Predictions!S208</f>
        <v>0</v>
      </c>
      <c r="J311" s="77">
        <f>Predictions!W208</f>
        <v>0.39446524211681444</v>
      </c>
      <c r="K311" s="77">
        <f>Predictions!X208</f>
        <v>0.30843022234856976</v>
      </c>
    </row>
    <row r="312" spans="1:11" x14ac:dyDescent="0.25">
      <c r="A312" s="69">
        <f>Predictions!A209</f>
        <v>207</v>
      </c>
      <c r="B312" s="91">
        <f>Predictions!B209</f>
        <v>44256</v>
      </c>
      <c r="C312" s="72" t="str">
        <f>Predictions!C209</f>
        <v>St Pauli</v>
      </c>
      <c r="D312" s="72" t="str">
        <f>Predictions!D209</f>
        <v>Hamburger</v>
      </c>
      <c r="E312" s="132"/>
      <c r="F312" s="187">
        <f>Predictions!O209</f>
        <v>4.5794019981710801E-2</v>
      </c>
      <c r="G312" s="83">
        <f>Predictions!P209+Predictions!Q209</f>
        <v>0</v>
      </c>
      <c r="H312" s="72" t="str">
        <f>Predictions!R209</f>
        <v/>
      </c>
      <c r="I312" s="14">
        <f>Predictions!S209</f>
        <v>0</v>
      </c>
      <c r="J312" s="77">
        <f>Predictions!W209</f>
        <v>0.28491475212896711</v>
      </c>
      <c r="K312" s="77">
        <f>Predictions!X209</f>
        <v>0.40272649258789234</v>
      </c>
    </row>
    <row r="313" spans="1:11" x14ac:dyDescent="0.25">
      <c r="A313" s="69">
        <f>Predictions!A210</f>
        <v>208</v>
      </c>
      <c r="B313" s="91">
        <f>Predictions!B210</f>
        <v>44260</v>
      </c>
      <c r="C313" s="72" t="str">
        <f>Predictions!C210</f>
        <v>Paderborn 07</v>
      </c>
      <c r="D313" s="72" t="str">
        <f>Predictions!D210</f>
        <v>Darmstadt 98</v>
      </c>
      <c r="E313" s="132"/>
      <c r="F313" s="187">
        <f>Predictions!O210</f>
        <v>-3.7545534269330769E-3</v>
      </c>
      <c r="G313" s="83">
        <f>Predictions!P210+Predictions!Q210</f>
        <v>0</v>
      </c>
      <c r="H313" s="72" t="str">
        <f>Predictions!R210</f>
        <v/>
      </c>
      <c r="I313" s="14">
        <f>Predictions!S210</f>
        <v>0</v>
      </c>
      <c r="J313" s="77">
        <f>Predictions!W210</f>
        <v>0.40124279940159069</v>
      </c>
      <c r="K313" s="77">
        <f>Predictions!X210</f>
        <v>0.30592306532426627</v>
      </c>
    </row>
    <row r="314" spans="1:11" x14ac:dyDescent="0.25">
      <c r="A314" s="69">
        <f>Predictions!A211</f>
        <v>209</v>
      </c>
      <c r="B314" s="91">
        <f>Predictions!B211</f>
        <v>44260</v>
      </c>
      <c r="C314" s="72" t="str">
        <f>Predictions!C211</f>
        <v>Wurzburger Kickers</v>
      </c>
      <c r="D314" s="72" t="str">
        <f>Predictions!D211</f>
        <v>Heidenheim</v>
      </c>
      <c r="E314" s="132"/>
      <c r="F314" s="187">
        <f>Predictions!O211</f>
        <v>-1.8813227681338633E-2</v>
      </c>
      <c r="G314" s="83">
        <f>Predictions!P211+Predictions!Q211</f>
        <v>0</v>
      </c>
      <c r="H314" s="72" t="str">
        <f>Predictions!R211</f>
        <v/>
      </c>
      <c r="I314" s="14">
        <f>Predictions!S211</f>
        <v>0</v>
      </c>
      <c r="J314" s="77">
        <f>Predictions!W211</f>
        <v>0.31031450769741209</v>
      </c>
      <c r="K314" s="77">
        <f>Predictions!X211</f>
        <v>0.41684460410861207</v>
      </c>
    </row>
    <row r="315" spans="1:11" x14ac:dyDescent="0.25">
      <c r="A315" s="69">
        <f>Predictions!A212</f>
        <v>210</v>
      </c>
      <c r="B315" s="91">
        <f>Predictions!B212</f>
        <v>44261</v>
      </c>
      <c r="C315" s="72" t="str">
        <f>Predictions!C212</f>
        <v>Erzgebirge Aue</v>
      </c>
      <c r="D315" s="72" t="str">
        <f>Predictions!D212</f>
        <v>Hannover 96</v>
      </c>
      <c r="E315" s="132"/>
      <c r="F315" s="187">
        <f>Predictions!O212</f>
        <v>0.20649739011601612</v>
      </c>
      <c r="G315" s="83">
        <f>Predictions!P212+Predictions!Q212</f>
        <v>39</v>
      </c>
      <c r="H315" s="72" t="str">
        <f>Predictions!R212</f>
        <v>Erzgebirge Aue</v>
      </c>
      <c r="I315" s="14">
        <f>Predictions!S212</f>
        <v>-39</v>
      </c>
      <c r="J315" s="77">
        <f>Predictions!W212</f>
        <v>0.38628420903623473</v>
      </c>
      <c r="K315" s="77">
        <f>Predictions!X212</f>
        <v>0.35117368645799646</v>
      </c>
    </row>
    <row r="316" spans="1:11" x14ac:dyDescent="0.25">
      <c r="A316" s="69">
        <f>Predictions!A213</f>
        <v>211</v>
      </c>
      <c r="B316" s="91">
        <f>Predictions!B213</f>
        <v>44261</v>
      </c>
      <c r="C316" s="72" t="str">
        <f>Predictions!C213</f>
        <v>Greuther Furth</v>
      </c>
      <c r="D316" s="72" t="str">
        <f>Predictions!D213</f>
        <v>Bochum</v>
      </c>
      <c r="E316" s="132"/>
      <c r="F316" s="187">
        <f>Predictions!O213</f>
        <v>-3.5225540132621629E-2</v>
      </c>
      <c r="G316" s="83">
        <f>Predictions!P213+Predictions!Q213</f>
        <v>0</v>
      </c>
      <c r="H316" s="72" t="str">
        <f>Predictions!R213</f>
        <v/>
      </c>
      <c r="I316" s="14">
        <f>Predictions!S213</f>
        <v>0</v>
      </c>
      <c r="J316" s="77">
        <f>Predictions!W213</f>
        <v>0.36334281626077969</v>
      </c>
      <c r="K316" s="77">
        <f>Predictions!X213</f>
        <v>0.36334281626077969</v>
      </c>
    </row>
    <row r="317" spans="1:11" x14ac:dyDescent="0.25">
      <c r="A317" s="69">
        <f>Predictions!A214</f>
        <v>212</v>
      </c>
      <c r="B317" s="91">
        <f>Predictions!B214</f>
        <v>44261</v>
      </c>
      <c r="C317" s="72" t="str">
        <f>Predictions!C214</f>
        <v>Karlsruher</v>
      </c>
      <c r="D317" s="72" t="str">
        <f>Predictions!D214</f>
        <v>St Pauli</v>
      </c>
      <c r="E317" s="132"/>
      <c r="F317" s="187">
        <f>Predictions!O214</f>
        <v>-1.5537275525640479E-2</v>
      </c>
      <c r="G317" s="83">
        <f>Predictions!P214+Predictions!Q214</f>
        <v>0</v>
      </c>
      <c r="H317" s="72" t="str">
        <f>Predictions!R214</f>
        <v/>
      </c>
      <c r="I317" s="14">
        <f>Predictions!S214</f>
        <v>0</v>
      </c>
      <c r="J317" s="77">
        <f>Predictions!W214</f>
        <v>0.4328819696453664</v>
      </c>
      <c r="K317" s="77">
        <f>Predictions!X214</f>
        <v>0.26352489218408764</v>
      </c>
    </row>
    <row r="318" spans="1:11" x14ac:dyDescent="0.25">
      <c r="A318" s="69">
        <f>Predictions!A215</f>
        <v>213</v>
      </c>
      <c r="B318" s="91">
        <f>Predictions!B215</f>
        <v>44262</v>
      </c>
      <c r="C318" s="72" t="str">
        <f>Predictions!C215</f>
        <v>Eintracht Braunschweig</v>
      </c>
      <c r="D318" s="72" t="str">
        <f>Predictions!D215</f>
        <v>Sandhausen</v>
      </c>
      <c r="E318" s="132"/>
      <c r="F318" s="187">
        <f>Predictions!O215</f>
        <v>1.1721656576066052E-3</v>
      </c>
      <c r="G318" s="83">
        <f>Predictions!P215+Predictions!Q215</f>
        <v>0</v>
      </c>
      <c r="H318" s="72" t="str">
        <f>Predictions!R215</f>
        <v/>
      </c>
      <c r="I318" s="14">
        <f>Predictions!S215</f>
        <v>0</v>
      </c>
      <c r="J318" s="77">
        <f>Predictions!W215</f>
        <v>0.37238223806137749</v>
      </c>
      <c r="K318" s="77">
        <f>Predictions!X215</f>
        <v>0.35847595261580695</v>
      </c>
    </row>
    <row r="319" spans="1:11" x14ac:dyDescent="0.25">
      <c r="A319" s="69">
        <f>Predictions!A216</f>
        <v>214</v>
      </c>
      <c r="B319" s="91">
        <f>Predictions!B216</f>
        <v>44262</v>
      </c>
      <c r="C319" s="72" t="str">
        <f>Predictions!C216</f>
        <v>Fortuna Dusseldorf</v>
      </c>
      <c r="D319" s="72" t="str">
        <f>Predictions!D216</f>
        <v>Nurnberg</v>
      </c>
      <c r="E319" s="132"/>
      <c r="F319" s="187">
        <f>Predictions!O216</f>
        <v>-2.1505621622358376E-2</v>
      </c>
      <c r="G319" s="83">
        <f>Predictions!P216+Predictions!Q216</f>
        <v>0</v>
      </c>
      <c r="H319" s="72" t="str">
        <f>Predictions!R216</f>
        <v/>
      </c>
      <c r="I319" s="14">
        <f>Predictions!S216</f>
        <v>0</v>
      </c>
      <c r="J319" s="77">
        <f>Predictions!W216</f>
        <v>0.48552320043465769</v>
      </c>
      <c r="K319" s="77">
        <f>Predictions!X216</f>
        <v>0.21830829547238739</v>
      </c>
    </row>
    <row r="320" spans="1:11" x14ac:dyDescent="0.25">
      <c r="A320" s="69">
        <f>Predictions!A217</f>
        <v>215</v>
      </c>
      <c r="B320" s="91">
        <f>Predictions!B217</f>
        <v>44263</v>
      </c>
      <c r="C320" s="72" t="str">
        <f>Predictions!C217</f>
        <v>Hamburger</v>
      </c>
      <c r="D320" s="72" t="str">
        <f>Predictions!D217</f>
        <v>Holstein Kiel</v>
      </c>
      <c r="E320" s="132"/>
      <c r="F320" s="187">
        <f>Predictions!O217</f>
        <v>-2.8298625903206587E-2</v>
      </c>
      <c r="G320" s="83">
        <f>Predictions!P217+Predictions!Q217</f>
        <v>0</v>
      </c>
      <c r="H320" s="72" t="str">
        <f>Predictions!R217</f>
        <v/>
      </c>
      <c r="I320" s="14">
        <f>Predictions!S217</f>
        <v>0</v>
      </c>
      <c r="J320" s="77">
        <f>Predictions!W217</f>
        <v>0.4511732249231285</v>
      </c>
      <c r="K320" s="77">
        <f>Predictions!X217</f>
        <v>0.250771128254556</v>
      </c>
    </row>
    <row r="321" spans="1:11" x14ac:dyDescent="0.25">
      <c r="A321" s="69">
        <f>Predictions!A218</f>
        <v>216</v>
      </c>
      <c r="B321" s="91">
        <f>Predictions!B218</f>
        <v>44267</v>
      </c>
      <c r="C321" s="72" t="str">
        <f>Predictions!C218</f>
        <v>Bochum</v>
      </c>
      <c r="D321" s="72" t="str">
        <f>Predictions!D218</f>
        <v>Hamburger</v>
      </c>
      <c r="E321" s="132"/>
      <c r="F321" s="187">
        <f>Predictions!O218</f>
        <v>-3.0746910666010138E-2</v>
      </c>
      <c r="G321" s="83">
        <f>Predictions!P218+Predictions!Q218</f>
        <v>0</v>
      </c>
      <c r="H321" s="72" t="str">
        <f>Predictions!R218</f>
        <v/>
      </c>
      <c r="I321" s="14">
        <f>Predictions!S218</f>
        <v>0</v>
      </c>
      <c r="J321" s="77">
        <f>Predictions!W218</f>
        <v>0.32966830393013113</v>
      </c>
      <c r="K321" s="77">
        <f>Predictions!X218</f>
        <v>0.3791314268547164</v>
      </c>
    </row>
    <row r="322" spans="1:11" x14ac:dyDescent="0.25">
      <c r="A322" s="69">
        <f>Predictions!A219</f>
        <v>217</v>
      </c>
      <c r="B322" s="91">
        <f>Predictions!B219</f>
        <v>44268</v>
      </c>
      <c r="C322" s="72" t="str">
        <f>Predictions!C219</f>
        <v>Darmstadt 98</v>
      </c>
      <c r="D322" s="72" t="str">
        <f>Predictions!D219</f>
        <v>Erzgebirge Aue</v>
      </c>
      <c r="E322" s="132"/>
      <c r="F322" s="187">
        <f>Predictions!O219</f>
        <v>2.0746684500167232E-2</v>
      </c>
      <c r="G322" s="83">
        <f>Predictions!P219+Predictions!Q219</f>
        <v>0</v>
      </c>
      <c r="H322" s="72" t="str">
        <f>Predictions!R219</f>
        <v/>
      </c>
      <c r="I322" s="14">
        <f>Predictions!S219</f>
        <v>0</v>
      </c>
      <c r="J322" s="77">
        <f>Predictions!W219</f>
        <v>0.5549645657577067</v>
      </c>
      <c r="K322" s="77">
        <f>Predictions!X219</f>
        <v>0.19461191941834033</v>
      </c>
    </row>
    <row r="323" spans="1:11" x14ac:dyDescent="0.25">
      <c r="A323" s="69">
        <f>Predictions!A220</f>
        <v>218</v>
      </c>
      <c r="B323" s="91">
        <f>Predictions!B220</f>
        <v>44268</v>
      </c>
      <c r="C323" s="72" t="str">
        <f>Predictions!C220</f>
        <v>Sandhausen</v>
      </c>
      <c r="D323" s="72" t="str">
        <f>Predictions!D220</f>
        <v>Fortuna Dusseldorf</v>
      </c>
      <c r="E323" s="132"/>
      <c r="F323" s="187">
        <f>Predictions!O220</f>
        <v>0.23385506449049373</v>
      </c>
      <c r="G323" s="83">
        <f>Predictions!P220+Predictions!Q220</f>
        <v>35</v>
      </c>
      <c r="H323" s="72" t="str">
        <f>Predictions!R220</f>
        <v>Sandhausen</v>
      </c>
      <c r="I323" s="14">
        <f>Predictions!S220</f>
        <v>-35</v>
      </c>
      <c r="J323" s="77">
        <f>Predictions!W220</f>
        <v>0.35059854437054838</v>
      </c>
      <c r="K323" s="77">
        <f>Predictions!X220</f>
        <v>0.36976798845337594</v>
      </c>
    </row>
    <row r="324" spans="1:11" x14ac:dyDescent="0.25">
      <c r="A324" s="69">
        <f>Predictions!A221</f>
        <v>219</v>
      </c>
      <c r="B324" s="91">
        <f>Predictions!B221</f>
        <v>44269</v>
      </c>
      <c r="C324" s="72" t="str">
        <f>Predictions!C221</f>
        <v>Karlsruher</v>
      </c>
      <c r="D324" s="72" t="str">
        <f>Predictions!D221</f>
        <v>Eintracht Braunschweig</v>
      </c>
      <c r="E324" s="132"/>
      <c r="F324" s="187">
        <f>Predictions!O221</f>
        <v>-4.9187840125429844E-2</v>
      </c>
      <c r="G324" s="83">
        <f>Predictions!P221+Predictions!Q221</f>
        <v>0</v>
      </c>
      <c r="H324" s="72" t="str">
        <f>Predictions!R221</f>
        <v/>
      </c>
      <c r="I324" s="14">
        <f>Predictions!S221</f>
        <v>0</v>
      </c>
      <c r="J324" s="77">
        <f>Predictions!W221</f>
        <v>0.47674644434515823</v>
      </c>
      <c r="K324" s="77">
        <f>Predictions!X221</f>
        <v>0.23911905745402906</v>
      </c>
    </row>
    <row r="325" spans="1:11" x14ac:dyDescent="0.25">
      <c r="A325" s="69">
        <f>Predictions!A222</f>
        <v>220</v>
      </c>
      <c r="B325" s="91">
        <f>Predictions!B222</f>
        <v>44269</v>
      </c>
      <c r="C325" s="72" t="str">
        <f>Predictions!C222</f>
        <v>Nurnberg</v>
      </c>
      <c r="D325" s="72" t="str">
        <f>Predictions!D222</f>
        <v>Osnabruck</v>
      </c>
      <c r="E325" s="132"/>
      <c r="F325" s="187">
        <f>Predictions!O222</f>
        <v>9.2559189008553241E-2</v>
      </c>
      <c r="G325" s="83">
        <f>Predictions!P222+Predictions!Q222</f>
        <v>0</v>
      </c>
      <c r="H325" s="72" t="str">
        <f>Predictions!R222</f>
        <v/>
      </c>
      <c r="I325" s="14">
        <f>Predictions!S222</f>
        <v>0</v>
      </c>
      <c r="J325" s="77">
        <f>Predictions!W222</f>
        <v>0.42094132099396564</v>
      </c>
      <c r="K325" s="77">
        <f>Predictions!X222</f>
        <v>0.27272625487589308</v>
      </c>
    </row>
    <row r="326" spans="1:11" x14ac:dyDescent="0.25">
      <c r="A326" s="69">
        <f>Predictions!A223</f>
        <v>221</v>
      </c>
      <c r="B326" s="91">
        <f>Predictions!B223</f>
        <v>44270</v>
      </c>
      <c r="C326" s="72" t="str">
        <f>Predictions!C223</f>
        <v>St Pauli</v>
      </c>
      <c r="D326" s="72" t="str">
        <f>Predictions!D223</f>
        <v>Paderborn 07</v>
      </c>
      <c r="E326" s="132"/>
      <c r="F326" s="187">
        <f>Predictions!O223</f>
        <v>-1.1280938490196046E-2</v>
      </c>
      <c r="G326" s="83">
        <f>Predictions!P223+Predictions!Q223</f>
        <v>0</v>
      </c>
      <c r="H326" s="72" t="str">
        <f>Predictions!R223</f>
        <v/>
      </c>
      <c r="I326" s="14">
        <f>Predictions!S223</f>
        <v>0</v>
      </c>
      <c r="J326" s="77">
        <f>Predictions!W223</f>
        <v>0.40999944270156252</v>
      </c>
      <c r="K326" s="77">
        <f>Predictions!X223</f>
        <v>0.28841198536512219</v>
      </c>
    </row>
    <row r="327" spans="1:11" x14ac:dyDescent="0.25">
      <c r="A327" s="69">
        <f>Predictions!A224</f>
        <v>222</v>
      </c>
      <c r="B327" s="91">
        <f>Predictions!B224</f>
        <v>44272</v>
      </c>
      <c r="C327" s="72" t="str">
        <f>Predictions!C224</f>
        <v>Jahn Regensburg</v>
      </c>
      <c r="D327" s="72" t="str">
        <f>Predictions!D224</f>
        <v>Greuther Furth</v>
      </c>
      <c r="E327" s="132"/>
      <c r="F327" s="187">
        <f>Predictions!O224</f>
        <v>9.6335242437915788E-2</v>
      </c>
      <c r="G327" s="83">
        <f>Predictions!P224+Predictions!Q224</f>
        <v>0</v>
      </c>
      <c r="H327" s="72" t="str">
        <f>Predictions!R224</f>
        <v/>
      </c>
      <c r="I327" s="14">
        <f>Predictions!S224</f>
        <v>0</v>
      </c>
      <c r="J327" s="77">
        <f>Predictions!W224</f>
        <v>0.31837295159960066</v>
      </c>
      <c r="K327" s="77">
        <f>Predictions!X224</f>
        <v>0.38235108436887616</v>
      </c>
    </row>
    <row r="328" spans="1:11" x14ac:dyDescent="0.25">
      <c r="A328" s="69">
        <f>Predictions!A225</f>
        <v>223</v>
      </c>
      <c r="B328" s="91">
        <f>Predictions!B225</f>
        <v>44274</v>
      </c>
      <c r="C328" s="72" t="str">
        <f>Predictions!C225</f>
        <v>Paderborn 07</v>
      </c>
      <c r="D328" s="72" t="str">
        <f>Predictions!D225</f>
        <v>Karlsruher</v>
      </c>
      <c r="E328" s="132"/>
      <c r="F328" s="187">
        <f>Predictions!O225</f>
        <v>0.1183228131079148</v>
      </c>
      <c r="G328" s="83">
        <f>Predictions!P225+Predictions!Q225</f>
        <v>37</v>
      </c>
      <c r="H328" s="72" t="str">
        <f>Predictions!R225</f>
        <v>Karlsruher</v>
      </c>
      <c r="I328" s="14">
        <f>Predictions!S225</f>
        <v>-37</v>
      </c>
      <c r="J328" s="77">
        <f>Predictions!W225</f>
        <v>0.36661316113129538</v>
      </c>
      <c r="K328" s="77">
        <f>Predictions!X225</f>
        <v>0.36661316113129538</v>
      </c>
    </row>
    <row r="329" spans="1:11" x14ac:dyDescent="0.25">
      <c r="A329" s="69">
        <f>Predictions!A226</f>
        <v>224</v>
      </c>
      <c r="B329" s="91">
        <f>Predictions!B226</f>
        <v>44275</v>
      </c>
      <c r="C329" s="72" t="str">
        <f>Predictions!C226</f>
        <v>Eintracht Braunschweig</v>
      </c>
      <c r="D329" s="72" t="str">
        <f>Predictions!D226</f>
        <v>Darmstadt 98</v>
      </c>
      <c r="E329" s="132"/>
      <c r="F329" s="187">
        <f>Predictions!O226</f>
        <v>-2.1618237414456221E-2</v>
      </c>
      <c r="G329" s="83">
        <f>Predictions!P226+Predictions!Q226</f>
        <v>0</v>
      </c>
      <c r="H329" s="72" t="str">
        <f>Predictions!R226</f>
        <v/>
      </c>
      <c r="I329" s="14">
        <f>Predictions!S226</f>
        <v>0</v>
      </c>
      <c r="J329" s="77">
        <f>Predictions!W226</f>
        <v>0.30993377848485243</v>
      </c>
      <c r="K329" s="77">
        <f>Predictions!X226</f>
        <v>0.3978214572514901</v>
      </c>
    </row>
    <row r="330" spans="1:11" x14ac:dyDescent="0.25">
      <c r="A330" s="69">
        <f>Predictions!A227</f>
        <v>225</v>
      </c>
      <c r="B330" s="91">
        <f>Predictions!B227</f>
        <v>44275</v>
      </c>
      <c r="C330" s="72" t="str">
        <f>Predictions!C227</f>
        <v>Erzgebirge Aue</v>
      </c>
      <c r="D330" s="72" t="str">
        <f>Predictions!D227</f>
        <v>Sandhausen</v>
      </c>
      <c r="E330" s="132"/>
      <c r="F330" s="187">
        <f>Predictions!O227</f>
        <v>6.0599264231558959E-2</v>
      </c>
      <c r="G330" s="83">
        <f>Predictions!P227+Predictions!Q227</f>
        <v>0</v>
      </c>
      <c r="H330" s="72" t="str">
        <f>Predictions!R227</f>
        <v/>
      </c>
      <c r="I330" s="14">
        <f>Predictions!S227</f>
        <v>0</v>
      </c>
      <c r="J330" s="77">
        <f>Predictions!W227</f>
        <v>0.47061457531676254</v>
      </c>
      <c r="K330" s="77">
        <f>Predictions!X227</f>
        <v>0.24674010712358813</v>
      </c>
    </row>
    <row r="331" spans="1:11" x14ac:dyDescent="0.25">
      <c r="A331" s="69">
        <f>Predictions!A228</f>
        <v>226</v>
      </c>
      <c r="B331" s="91">
        <f>Predictions!B228</f>
        <v>44275</v>
      </c>
      <c r="C331" s="72" t="str">
        <f>Predictions!C228</f>
        <v>Hamburger</v>
      </c>
      <c r="D331" s="72" t="str">
        <f>Predictions!D228</f>
        <v>Heidenheim</v>
      </c>
      <c r="E331" s="132"/>
      <c r="F331" s="187">
        <f>Predictions!O228</f>
        <v>-4.3592684917100472E-3</v>
      </c>
      <c r="G331" s="83">
        <f>Predictions!P228+Predictions!Q228</f>
        <v>0</v>
      </c>
      <c r="H331" s="72" t="str">
        <f>Predictions!R228</f>
        <v/>
      </c>
      <c r="I331" s="14">
        <f>Predictions!S228</f>
        <v>0</v>
      </c>
      <c r="J331" s="77">
        <f>Predictions!W228</f>
        <v>0.54040222316602482</v>
      </c>
      <c r="K331" s="77">
        <f>Predictions!X228</f>
        <v>0.19391632391017144</v>
      </c>
    </row>
    <row r="332" spans="1:11" x14ac:dyDescent="0.25">
      <c r="A332" s="69">
        <f>Predictions!A229</f>
        <v>227</v>
      </c>
      <c r="B332" s="91">
        <f>Predictions!B229</f>
        <v>44276</v>
      </c>
      <c r="C332" s="72" t="str">
        <f>Predictions!C229</f>
        <v>Greuther Furth</v>
      </c>
      <c r="D332" s="72" t="str">
        <f>Predictions!D229</f>
        <v>Nurnberg</v>
      </c>
      <c r="E332" s="132"/>
      <c r="F332" s="187">
        <f>Predictions!O229</f>
        <v>1.1645698512387259E-2</v>
      </c>
      <c r="G332" s="83">
        <f>Predictions!P229+Predictions!Q229</f>
        <v>0</v>
      </c>
      <c r="H332" s="72" t="str">
        <f>Predictions!R229</f>
        <v/>
      </c>
      <c r="I332" s="14">
        <f>Predictions!S229</f>
        <v>0</v>
      </c>
      <c r="J332" s="77">
        <f>Predictions!W229</f>
        <v>0.40379817229339188</v>
      </c>
      <c r="K332" s="77">
        <f>Predictions!X229</f>
        <v>0.2859864318344667</v>
      </c>
    </row>
    <row r="333" spans="1:11" x14ac:dyDescent="0.25">
      <c r="A333" s="69">
        <f>Predictions!A230</f>
        <v>228</v>
      </c>
      <c r="B333" s="91">
        <f>Predictions!B230</f>
        <v>44276</v>
      </c>
      <c r="C333" s="72" t="str">
        <f>Predictions!C230</f>
        <v>Osnabruck</v>
      </c>
      <c r="D333" s="72" t="str">
        <f>Predictions!D230</f>
        <v>St Pauli</v>
      </c>
      <c r="E333" s="132"/>
      <c r="F333" s="187">
        <f>Predictions!O230</f>
        <v>0.10045069114665722</v>
      </c>
      <c r="G333" s="83">
        <f>Predictions!P230+Predictions!Q230</f>
        <v>37</v>
      </c>
      <c r="H333" s="72" t="str">
        <f>Predictions!R230</f>
        <v>Osnabruck</v>
      </c>
      <c r="I333" s="14">
        <f>Predictions!S230</f>
        <v>-37</v>
      </c>
      <c r="J333" s="77">
        <f>Predictions!W230</f>
        <v>0.36759649534167937</v>
      </c>
      <c r="K333" s="77">
        <f>Predictions!X230</f>
        <v>0.33782444704020415</v>
      </c>
    </row>
    <row r="334" spans="1:11" x14ac:dyDescent="0.25">
      <c r="A334" s="69">
        <f>Predictions!A231</f>
        <v>229</v>
      </c>
      <c r="B334" s="91">
        <f>Predictions!B231</f>
        <v>44276</v>
      </c>
      <c r="C334" s="72" t="str">
        <f>Predictions!C231</f>
        <v>Wurzburger Kickers</v>
      </c>
      <c r="D334" s="72" t="str">
        <f>Predictions!D231</f>
        <v>Jahn Regensburg</v>
      </c>
      <c r="E334" s="132"/>
      <c r="F334" s="187">
        <f>Predictions!O231</f>
        <v>-1.2357192481312559E-3</v>
      </c>
      <c r="G334" s="83">
        <f>Predictions!P231+Predictions!Q231</f>
        <v>0</v>
      </c>
      <c r="H334" s="72" t="str">
        <f>Predictions!R231</f>
        <v/>
      </c>
      <c r="I334" s="14">
        <f>Predictions!S231</f>
        <v>0</v>
      </c>
      <c r="J334" s="77">
        <f>Predictions!W231</f>
        <v>0.36698237059216576</v>
      </c>
      <c r="K334" s="77">
        <f>Predictions!X231</f>
        <v>0.37739434058869176</v>
      </c>
    </row>
    <row r="335" spans="1:11" x14ac:dyDescent="0.25">
      <c r="A335" s="69">
        <f>Predictions!A232</f>
        <v>230</v>
      </c>
      <c r="B335" s="91">
        <f>Predictions!B232</f>
        <v>44277</v>
      </c>
      <c r="C335" s="72" t="str">
        <f>Predictions!C232</f>
        <v>Fortuna Dusseldorf</v>
      </c>
      <c r="D335" s="72" t="str">
        <f>Predictions!D232</f>
        <v>Bochum</v>
      </c>
      <c r="E335" s="132"/>
      <c r="F335" s="187">
        <f>Predictions!O232</f>
        <v>1.0184824338886629E-2</v>
      </c>
      <c r="G335" s="83">
        <f>Predictions!P232+Predictions!Q232</f>
        <v>0</v>
      </c>
      <c r="H335" s="72" t="str">
        <f>Predictions!R232</f>
        <v/>
      </c>
      <c r="I335" s="14">
        <f>Predictions!S232</f>
        <v>0</v>
      </c>
      <c r="J335" s="77">
        <f>Predictions!W232</f>
        <v>0.41915428574341751</v>
      </c>
      <c r="K335" s="77">
        <f>Predictions!X232</f>
        <v>0.27858095292153295</v>
      </c>
    </row>
    <row r="336" spans="1:11" x14ac:dyDescent="0.25">
      <c r="A336" s="69">
        <f>Predictions!A233</f>
        <v>231</v>
      </c>
      <c r="B336" s="91">
        <f>Predictions!B233</f>
        <v>44289</v>
      </c>
      <c r="C336" s="72" t="str">
        <f>Predictions!C233</f>
        <v>Bochum</v>
      </c>
      <c r="D336" s="72" t="str">
        <f>Predictions!D233</f>
        <v>Holstein Kiel</v>
      </c>
      <c r="E336" s="132"/>
      <c r="F336" s="187">
        <f>Predictions!O233</f>
        <v>0.13155863650070784</v>
      </c>
      <c r="G336" s="83">
        <f>Predictions!P233+Predictions!Q233</f>
        <v>37</v>
      </c>
      <c r="H336" s="72" t="str">
        <f>Predictions!R233</f>
        <v>Holstein Kiel</v>
      </c>
      <c r="I336" s="14">
        <f>Predictions!S233</f>
        <v>-37</v>
      </c>
      <c r="J336" s="77">
        <f>Predictions!W233</f>
        <v>0.34971967604763721</v>
      </c>
      <c r="K336" s="77">
        <f>Predictions!X233</f>
        <v>0.37241213968133108</v>
      </c>
    </row>
    <row r="337" spans="1:11" x14ac:dyDescent="0.25">
      <c r="A337" s="69">
        <f>Predictions!A234</f>
        <v>232</v>
      </c>
      <c r="B337" s="91">
        <f>Predictions!B234</f>
        <v>44289</v>
      </c>
      <c r="C337" s="72" t="str">
        <f>Predictions!C234</f>
        <v>Heidenheim</v>
      </c>
      <c r="D337" s="72" t="str">
        <f>Predictions!D234</f>
        <v>Greuther Furth</v>
      </c>
      <c r="E337" s="132"/>
      <c r="F337" s="187">
        <f>Predictions!O234</f>
        <v>2.4021160619582976E-3</v>
      </c>
      <c r="G337" s="83">
        <f>Predictions!P234+Predictions!Q234</f>
        <v>0</v>
      </c>
      <c r="H337" s="72" t="str">
        <f>Predictions!R234</f>
        <v/>
      </c>
      <c r="I337" s="14">
        <f>Predictions!S234</f>
        <v>0</v>
      </c>
      <c r="J337" s="77">
        <f>Predictions!W234</f>
        <v>0.3716675835235087</v>
      </c>
      <c r="K337" s="77">
        <f>Predictions!X234</f>
        <v>0.34189553522203359</v>
      </c>
    </row>
    <row r="338" spans="1:11" x14ac:dyDescent="0.25">
      <c r="A338" s="69">
        <f>Predictions!A235</f>
        <v>233</v>
      </c>
      <c r="B338" s="91">
        <f>Predictions!B235</f>
        <v>44289</v>
      </c>
      <c r="C338" s="72" t="str">
        <f>Predictions!C235</f>
        <v>Karlsruher</v>
      </c>
      <c r="D338" s="72" t="str">
        <f>Predictions!D235</f>
        <v>Osnabruck</v>
      </c>
      <c r="E338" s="132"/>
      <c r="F338" s="187">
        <f>Predictions!O235</f>
        <v>0.13248829210500129</v>
      </c>
      <c r="G338" s="83">
        <f>Predictions!P235+Predictions!Q235</f>
        <v>0</v>
      </c>
      <c r="H338" s="72" t="str">
        <f>Predictions!R235</f>
        <v/>
      </c>
      <c r="I338" s="14">
        <f>Predictions!S235</f>
        <v>0</v>
      </c>
      <c r="J338" s="77">
        <f>Predictions!W235</f>
        <v>0.41976314736492354</v>
      </c>
      <c r="K338" s="77">
        <f>Predictions!X235</f>
        <v>0.27154808124685104</v>
      </c>
    </row>
    <row r="339" spans="1:11" x14ac:dyDescent="0.25">
      <c r="A339" s="69">
        <f>Predictions!A236</f>
        <v>234</v>
      </c>
      <c r="B339" s="91">
        <f>Predictions!B236</f>
        <v>44290</v>
      </c>
      <c r="C339" s="72" t="str">
        <f>Predictions!C236</f>
        <v>Darmstadt 98</v>
      </c>
      <c r="D339" s="72" t="str">
        <f>Predictions!D236</f>
        <v>Fortuna Dusseldorf</v>
      </c>
      <c r="E339" s="132"/>
      <c r="F339" s="187">
        <f>Predictions!O236</f>
        <v>5.9266516029441718E-2</v>
      </c>
      <c r="G339" s="83">
        <f>Predictions!P236+Predictions!Q236</f>
        <v>0</v>
      </c>
      <c r="H339" s="72" t="str">
        <f>Predictions!R236</f>
        <v/>
      </c>
      <c r="I339" s="14">
        <f>Predictions!S236</f>
        <v>0</v>
      </c>
      <c r="J339" s="77">
        <f>Predictions!W236</f>
        <v>0.39037854161236252</v>
      </c>
      <c r="K339" s="77">
        <f>Predictions!X236</f>
        <v>0.30619400293655391</v>
      </c>
    </row>
    <row r="340" spans="1:11" x14ac:dyDescent="0.25">
      <c r="A340" s="69">
        <f>Predictions!A237</f>
        <v>235</v>
      </c>
      <c r="B340" s="91">
        <f>Predictions!B237</f>
        <v>44290</v>
      </c>
      <c r="C340" s="72" t="str">
        <f>Predictions!C237</f>
        <v>Hannover 96</v>
      </c>
      <c r="D340" s="72" t="str">
        <f>Predictions!D237</f>
        <v>Hamburger</v>
      </c>
      <c r="E340" s="132"/>
      <c r="F340" s="187">
        <f>Predictions!O237</f>
        <v>7.9197561647845069E-2</v>
      </c>
      <c r="G340" s="83">
        <f>Predictions!P237+Predictions!Q237</f>
        <v>0</v>
      </c>
      <c r="H340" s="72" t="str">
        <f>Predictions!R237</f>
        <v/>
      </c>
      <c r="I340" s="14">
        <f>Predictions!S237</f>
        <v>0</v>
      </c>
      <c r="J340" s="77">
        <f>Predictions!W237</f>
        <v>0.37182113121776139</v>
      </c>
      <c r="K340" s="77">
        <f>Predictions!X237</f>
        <v>0.34912866758406752</v>
      </c>
    </row>
    <row r="341" spans="1:11" x14ac:dyDescent="0.25">
      <c r="A341" s="69">
        <f>Predictions!A238</f>
        <v>236</v>
      </c>
      <c r="B341" s="91">
        <f>Predictions!B238</f>
        <v>44290</v>
      </c>
      <c r="C341" s="72" t="str">
        <f>Predictions!C238</f>
        <v>Jahn Regensburg</v>
      </c>
      <c r="D341" s="72" t="str">
        <f>Predictions!D238</f>
        <v>Erzgebirge Aue</v>
      </c>
      <c r="E341" s="132"/>
      <c r="F341" s="187">
        <f>Predictions!O238</f>
        <v>7.6467758341057512E-2</v>
      </c>
      <c r="G341" s="83">
        <f>Predictions!P238+Predictions!Q238</f>
        <v>0</v>
      </c>
      <c r="H341" s="72" t="str">
        <f>Predictions!R238</f>
        <v/>
      </c>
      <c r="I341" s="14">
        <f>Predictions!S238</f>
        <v>0</v>
      </c>
      <c r="J341" s="77">
        <f>Predictions!W238</f>
        <v>0.50308127935017311</v>
      </c>
      <c r="K341" s="77">
        <f>Predictions!X238</f>
        <v>0.21805736975332379</v>
      </c>
    </row>
    <row r="342" spans="1:11" x14ac:dyDescent="0.25">
      <c r="A342" s="69">
        <f>Predictions!A239</f>
        <v>237</v>
      </c>
      <c r="B342" s="91">
        <f>Predictions!B239</f>
        <v>44290</v>
      </c>
      <c r="C342" s="72" t="str">
        <f>Predictions!C239</f>
        <v>Nurnberg</v>
      </c>
      <c r="D342" s="72" t="str">
        <f>Predictions!D239</f>
        <v>Paderborn 07</v>
      </c>
      <c r="E342" s="132"/>
      <c r="F342" s="187">
        <f>Predictions!O239</f>
        <v>2.2221553674671001E-2</v>
      </c>
      <c r="G342" s="83">
        <f>Predictions!P239+Predictions!Q239</f>
        <v>0</v>
      </c>
      <c r="H342" s="72" t="str">
        <f>Predictions!R239</f>
        <v/>
      </c>
      <c r="I342" s="14">
        <f>Predictions!S239</f>
        <v>0</v>
      </c>
      <c r="J342" s="77">
        <f>Predictions!W239</f>
        <v>0.39534520175675858</v>
      </c>
      <c r="K342" s="77">
        <f>Predictions!X239</f>
        <v>0.29816218895809732</v>
      </c>
    </row>
    <row r="343" spans="1:11" x14ac:dyDescent="0.25">
      <c r="A343" s="69">
        <f>Predictions!A240</f>
        <v>238</v>
      </c>
      <c r="B343" s="91">
        <f>Predictions!B240</f>
        <v>44290</v>
      </c>
      <c r="C343" s="72" t="str">
        <f>Predictions!C240</f>
        <v>Sandhausen</v>
      </c>
      <c r="D343" s="72" t="str">
        <f>Predictions!D240</f>
        <v>Wurzburger Kickers</v>
      </c>
      <c r="E343" s="132"/>
      <c r="F343" s="187">
        <f>Predictions!O240</f>
        <v>0.15287388541711106</v>
      </c>
      <c r="G343" s="83">
        <f>Predictions!P240+Predictions!Q240</f>
        <v>56</v>
      </c>
      <c r="H343" s="72" t="str">
        <f>Predictions!R240</f>
        <v>Sandhausen</v>
      </c>
      <c r="I343" s="14">
        <f>Predictions!S240</f>
        <v>63.28</v>
      </c>
      <c r="J343" s="77">
        <f>Predictions!W240</f>
        <v>0.56141526467725988</v>
      </c>
      <c r="K343" s="77">
        <f>Predictions!X240</f>
        <v>0.19908294368523072</v>
      </c>
    </row>
    <row r="344" spans="1:11" x14ac:dyDescent="0.25">
      <c r="A344" s="69">
        <f>Predictions!A241</f>
        <v>239</v>
      </c>
      <c r="B344" s="91">
        <f>Predictions!B241</f>
        <v>44291</v>
      </c>
      <c r="C344" s="72" t="str">
        <f>Predictions!C241</f>
        <v>St Pauli</v>
      </c>
      <c r="D344" s="72" t="str">
        <f>Predictions!D241</f>
        <v>Eintracht Braunschweig</v>
      </c>
      <c r="E344" s="132"/>
      <c r="F344" s="187">
        <f>Predictions!O241</f>
        <v>-1.2193371727442852E-2</v>
      </c>
      <c r="G344" s="83">
        <f>Predictions!P241+Predictions!Q241</f>
        <v>0</v>
      </c>
      <c r="H344" s="72" t="str">
        <f>Predictions!R241</f>
        <v/>
      </c>
      <c r="I344" s="14">
        <f>Predictions!S241</f>
        <v>0</v>
      </c>
      <c r="J344" s="77">
        <f>Predictions!W241</f>
        <v>0.47344280628645002</v>
      </c>
      <c r="K344" s="77">
        <f>Predictions!X241</f>
        <v>0.22793956068232901</v>
      </c>
    </row>
    <row r="345" spans="1:11" x14ac:dyDescent="0.25">
      <c r="A345" s="69">
        <f>Predictions!A242</f>
        <v>240</v>
      </c>
      <c r="B345" s="91">
        <f>Predictions!B242</f>
        <v>44292</v>
      </c>
      <c r="C345" s="72" t="str">
        <f>Predictions!C242</f>
        <v>Heidenheim</v>
      </c>
      <c r="D345" s="72" t="str">
        <f>Predictions!D242</f>
        <v>Holstein Kiel</v>
      </c>
      <c r="E345" s="132"/>
      <c r="F345" s="187">
        <f>Predictions!O242</f>
        <v>3.0294173554538544E-2</v>
      </c>
      <c r="G345" s="83">
        <f>Predictions!P242+Predictions!Q242</f>
        <v>0</v>
      </c>
      <c r="H345" s="72" t="str">
        <f>Predictions!R242</f>
        <v/>
      </c>
      <c r="I345" s="14">
        <f>Predictions!S242</f>
        <v>0</v>
      </c>
      <c r="J345" s="77">
        <f>Predictions!W242</f>
        <v>0.39821852317565309</v>
      </c>
      <c r="K345" s="77">
        <f>Predictions!X242</f>
        <v>0.3066190646428496</v>
      </c>
    </row>
    <row r="346" spans="1:11" x14ac:dyDescent="0.25">
      <c r="A346" s="69">
        <f>Predictions!A243</f>
        <v>241</v>
      </c>
      <c r="B346" s="91">
        <f>Predictions!B243</f>
        <v>44294</v>
      </c>
      <c r="C346" s="72" t="str">
        <f>Predictions!C243</f>
        <v>Hannover 96</v>
      </c>
      <c r="D346" s="72" t="str">
        <f>Predictions!D243</f>
        <v>Wurzburger Kickers</v>
      </c>
      <c r="E346" s="132"/>
      <c r="F346" s="187">
        <f>Predictions!O243</f>
        <v>8.9847348711815683E-2</v>
      </c>
      <c r="G346" s="83">
        <f>Predictions!P243+Predictions!Q243</f>
        <v>0</v>
      </c>
      <c r="H346" s="72" t="str">
        <f>Predictions!R243</f>
        <v/>
      </c>
      <c r="I346" s="14">
        <f>Predictions!S243</f>
        <v>0</v>
      </c>
      <c r="J346" s="77">
        <f>Predictions!W243</f>
        <v>0.68726734759767527</v>
      </c>
      <c r="K346" s="77">
        <f>Predictions!X243</f>
        <v>0.14488100616070365</v>
      </c>
    </row>
    <row r="347" spans="1:11" x14ac:dyDescent="0.25">
      <c r="A347" s="69">
        <f>Predictions!A244</f>
        <v>242</v>
      </c>
      <c r="B347" s="91">
        <f>Predictions!B244</f>
        <v>44295</v>
      </c>
      <c r="C347" s="72" t="str">
        <f>Predictions!C244</f>
        <v>Hamburger</v>
      </c>
      <c r="D347" s="72" t="str">
        <f>Predictions!D244</f>
        <v>Darmstadt 98</v>
      </c>
      <c r="E347" s="132"/>
      <c r="F347" s="187">
        <f>Predictions!O244</f>
        <v>-6.9267107627842911E-2</v>
      </c>
      <c r="G347" s="83">
        <f>Predictions!P244+Predictions!Q244</f>
        <v>0</v>
      </c>
      <c r="H347" s="72" t="str">
        <f>Predictions!R244</f>
        <v/>
      </c>
      <c r="I347" s="14">
        <f>Predictions!S244</f>
        <v>0</v>
      </c>
      <c r="J347" s="77">
        <f>Predictions!W244</f>
        <v>0.55432643324225483</v>
      </c>
      <c r="K347" s="77">
        <f>Predictions!X244</f>
        <v>0.18012459545843496</v>
      </c>
    </row>
    <row r="348" spans="1:11" x14ac:dyDescent="0.25">
      <c r="A348" s="69">
        <f>Predictions!A245</f>
        <v>243</v>
      </c>
      <c r="B348" s="91">
        <f>Predictions!B245</f>
        <v>44296</v>
      </c>
      <c r="C348" s="72" t="str">
        <f>Predictions!C245</f>
        <v>Erzgebirge Aue</v>
      </c>
      <c r="D348" s="72" t="str">
        <f>Predictions!D245</f>
        <v>St Pauli</v>
      </c>
      <c r="E348" s="132"/>
      <c r="F348" s="187">
        <f>Predictions!O245</f>
        <v>0.19034614987168436</v>
      </c>
      <c r="G348" s="83">
        <f>Predictions!P245+Predictions!Q245</f>
        <v>44</v>
      </c>
      <c r="H348" s="72" t="str">
        <f>Predictions!R245</f>
        <v>Erzgebirge Aue</v>
      </c>
      <c r="I348" s="14">
        <f>Predictions!S245</f>
        <v>-44</v>
      </c>
      <c r="J348" s="77">
        <f>Predictions!W245</f>
        <v>0.43622889897909478</v>
      </c>
      <c r="K348" s="77">
        <f>Predictions!X245</f>
        <v>0.26300909381439003</v>
      </c>
    </row>
    <row r="349" spans="1:11" x14ac:dyDescent="0.25">
      <c r="A349" s="69">
        <f>Predictions!A246</f>
        <v>244</v>
      </c>
      <c r="B349" s="91">
        <f>Predictions!B246</f>
        <v>44296</v>
      </c>
      <c r="C349" s="72" t="str">
        <f>Predictions!C246</f>
        <v>Paderborn 07</v>
      </c>
      <c r="D349" s="72" t="str">
        <f>Predictions!D246</f>
        <v>Bochum</v>
      </c>
      <c r="E349" s="132"/>
      <c r="F349" s="187">
        <f>Predictions!O246</f>
        <v>-1.7882998504935351E-2</v>
      </c>
      <c r="G349" s="83">
        <f>Predictions!P246+Predictions!Q246</f>
        <v>0</v>
      </c>
      <c r="H349" s="72" t="str">
        <f>Predictions!R246</f>
        <v/>
      </c>
      <c r="I349" s="14">
        <f>Predictions!S246</f>
        <v>0</v>
      </c>
      <c r="J349" s="77">
        <f>Predictions!W246</f>
        <v>0.33443216174544776</v>
      </c>
      <c r="K349" s="77">
        <f>Predictions!X246</f>
        <v>0.38389528467003298</v>
      </c>
    </row>
    <row r="350" spans="1:11" x14ac:dyDescent="0.25">
      <c r="A350" s="69">
        <f>Predictions!A247</f>
        <v>245</v>
      </c>
      <c r="B350" s="91">
        <f>Predictions!B247</f>
        <v>44297</v>
      </c>
      <c r="C350" s="72" t="str">
        <f>Predictions!C247</f>
        <v>Hannover 96</v>
      </c>
      <c r="D350" s="72" t="str">
        <f>Predictions!D247</f>
        <v>Heidenheim</v>
      </c>
      <c r="E350" s="132"/>
      <c r="F350" s="187">
        <f>Predictions!O247</f>
        <v>6.4743142287866429E-2</v>
      </c>
      <c r="G350" s="83">
        <f>Predictions!P247+Predictions!Q247</f>
        <v>0</v>
      </c>
      <c r="H350" s="72" t="str">
        <f>Predictions!R247</f>
        <v/>
      </c>
      <c r="I350" s="14">
        <f>Predictions!S247</f>
        <v>0</v>
      </c>
      <c r="J350" s="77">
        <f>Predictions!W247</f>
        <v>0.4429817955358567</v>
      </c>
      <c r="K350" s="77">
        <f>Predictions!X247</f>
        <v>0.26782859177841051</v>
      </c>
    </row>
    <row r="351" spans="1:11" x14ac:dyDescent="0.25">
      <c r="A351" s="69">
        <f>Predictions!A248</f>
        <v>246</v>
      </c>
      <c r="B351" s="91">
        <f>Predictions!B248</f>
        <v>44297</v>
      </c>
      <c r="C351" s="72" t="str">
        <f>Predictions!C248</f>
        <v>Osnabruck</v>
      </c>
      <c r="D351" s="72" t="str">
        <f>Predictions!D248</f>
        <v>Eintracht Braunschweig</v>
      </c>
      <c r="E351" s="132"/>
      <c r="F351" s="187">
        <f>Predictions!O248</f>
        <v>-2.0900222915919784E-2</v>
      </c>
      <c r="G351" s="83">
        <f>Predictions!P248+Predictions!Q248</f>
        <v>0</v>
      </c>
      <c r="H351" s="72" t="str">
        <f>Predictions!R248</f>
        <v/>
      </c>
      <c r="I351" s="14">
        <f>Predictions!S248</f>
        <v>0</v>
      </c>
      <c r="J351" s="77">
        <f>Predictions!W248</f>
        <v>0.38952508378302009</v>
      </c>
      <c r="K351" s="77">
        <f>Predictions!X248</f>
        <v>0.31455965243074069</v>
      </c>
    </row>
    <row r="352" spans="1:11" x14ac:dyDescent="0.25">
      <c r="A352" s="69">
        <f>Predictions!A249</f>
        <v>247</v>
      </c>
      <c r="B352" s="91">
        <f>Predictions!B249</f>
        <v>44297</v>
      </c>
      <c r="C352" s="72" t="str">
        <f>Predictions!C249</f>
        <v>Wurzburger Kickers</v>
      </c>
      <c r="D352" s="72" t="str">
        <f>Predictions!D249</f>
        <v>Nurnberg</v>
      </c>
      <c r="E352" s="132"/>
      <c r="F352" s="187">
        <f>Predictions!O249</f>
        <v>6.7541027935077255E-2</v>
      </c>
      <c r="G352" s="83">
        <f>Predictions!P249+Predictions!Q249</f>
        <v>0</v>
      </c>
      <c r="H352" s="72" t="str">
        <f>Predictions!R249</f>
        <v/>
      </c>
      <c r="I352" s="14">
        <f>Predictions!S249</f>
        <v>0</v>
      </c>
      <c r="J352" s="77">
        <f>Predictions!W249</f>
        <v>0.31331138527373192</v>
      </c>
      <c r="K352" s="77">
        <f>Predictions!X249</f>
        <v>0.3993464050419766</v>
      </c>
    </row>
    <row r="353" spans="1:11" x14ac:dyDescent="0.25">
      <c r="A353" s="69">
        <f>Predictions!A250</f>
        <v>248</v>
      </c>
      <c r="B353" s="91">
        <f>Predictions!B250</f>
        <v>44300</v>
      </c>
      <c r="C353" s="72" t="str">
        <f>Predictions!C250</f>
        <v>Osnabruck</v>
      </c>
      <c r="D353" s="72" t="str">
        <f>Predictions!D250</f>
        <v>Jahn Regensburg</v>
      </c>
      <c r="E353" s="132"/>
      <c r="F353" s="187">
        <f>Predictions!O250</f>
        <v>2.3373382760672006E-2</v>
      </c>
      <c r="G353" s="83">
        <f>Predictions!P250+Predictions!Q250</f>
        <v>0</v>
      </c>
      <c r="H353" s="72" t="str">
        <f>Predictions!R250</f>
        <v/>
      </c>
      <c r="I353" s="14">
        <f>Predictions!S250</f>
        <v>0</v>
      </c>
      <c r="J353" s="77">
        <f>Predictions!W250</f>
        <v>0.35549377682102973</v>
      </c>
      <c r="K353" s="77">
        <f>Predictions!X250</f>
        <v>0.35895246019778837</v>
      </c>
    </row>
    <row r="354" spans="1:11" x14ac:dyDescent="0.25">
      <c r="A354" s="69">
        <f>Predictions!A251</f>
        <v>249</v>
      </c>
      <c r="B354" s="91">
        <f>Predictions!B251</f>
        <v>44302</v>
      </c>
      <c r="C354" s="72" t="str">
        <f>Predictions!C251</f>
        <v>Darmstadt 98</v>
      </c>
      <c r="D354" s="72" t="str">
        <f>Predictions!D251</f>
        <v>Greuther Furth</v>
      </c>
      <c r="E354" s="132"/>
      <c r="F354" s="187">
        <f>Predictions!O251</f>
        <v>-1.699352457701589E-3</v>
      </c>
      <c r="G354" s="83">
        <f>Predictions!P251+Predictions!Q251</f>
        <v>0</v>
      </c>
      <c r="H354" s="72" t="str">
        <f>Predictions!R251</f>
        <v/>
      </c>
      <c r="I354" s="14">
        <f>Predictions!S251</f>
        <v>0</v>
      </c>
      <c r="J354" s="77">
        <f>Predictions!W251</f>
        <v>0.32384178426664556</v>
      </c>
      <c r="K354" s="77">
        <f>Predictions!X251</f>
        <v>0.37872949816577772</v>
      </c>
    </row>
    <row r="355" spans="1:11" x14ac:dyDescent="0.25">
      <c r="A355" s="69">
        <f>Predictions!A252</f>
        <v>250</v>
      </c>
      <c r="B355" s="91">
        <f>Predictions!B252</f>
        <v>44302</v>
      </c>
      <c r="C355" s="72" t="str">
        <f>Predictions!C252</f>
        <v>Eintracht Braunschweig</v>
      </c>
      <c r="D355" s="72" t="str">
        <f>Predictions!D252</f>
        <v>Paderborn 07</v>
      </c>
      <c r="E355" s="132"/>
      <c r="F355" s="187">
        <f>Predictions!O252</f>
        <v>3.9957656604323731E-2</v>
      </c>
      <c r="G355" s="83">
        <f>Predictions!P252+Predictions!Q252</f>
        <v>0</v>
      </c>
      <c r="H355" s="72" t="str">
        <f>Predictions!R252</f>
        <v/>
      </c>
      <c r="I355" s="14">
        <f>Predictions!S252</f>
        <v>0</v>
      </c>
      <c r="J355" s="77">
        <f>Predictions!W252</f>
        <v>0.33125933169675686</v>
      </c>
      <c r="K355" s="77">
        <f>Predictions!X252</f>
        <v>0.38433634093449964</v>
      </c>
    </row>
    <row r="356" spans="1:11" x14ac:dyDescent="0.25">
      <c r="A356" s="69">
        <f>Predictions!A253</f>
        <v>251</v>
      </c>
      <c r="B356" s="91">
        <f>Predictions!B253</f>
        <v>44303</v>
      </c>
      <c r="C356" s="72" t="str">
        <f>Predictions!C253</f>
        <v>St Pauli</v>
      </c>
      <c r="D356" s="72" t="str">
        <f>Predictions!D253</f>
        <v>Wurzburger Kickers</v>
      </c>
      <c r="E356" s="132"/>
      <c r="F356" s="187">
        <f>Predictions!O253</f>
        <v>-2.7152950219281664E-2</v>
      </c>
      <c r="G356" s="83">
        <f>Predictions!P253+Predictions!Q253</f>
        <v>0</v>
      </c>
      <c r="H356" s="72" t="str">
        <f>Predictions!R253</f>
        <v/>
      </c>
      <c r="I356" s="14">
        <f>Predictions!S253</f>
        <v>0</v>
      </c>
      <c r="J356" s="77">
        <f>Predictions!W253</f>
        <v>0.56508153781783477</v>
      </c>
      <c r="K356" s="77">
        <f>Predictions!X253</f>
        <v>0.19087970003401483</v>
      </c>
    </row>
    <row r="357" spans="1:11" x14ac:dyDescent="0.25">
      <c r="A357" s="69">
        <f>Predictions!A254</f>
        <v>252</v>
      </c>
      <c r="B357" s="91">
        <f>Predictions!B254</f>
        <v>44304</v>
      </c>
      <c r="C357" s="72" t="str">
        <f>Predictions!C254</f>
        <v>Bochum</v>
      </c>
      <c r="D357" s="72" t="str">
        <f>Predictions!D254</f>
        <v>Hannover 96</v>
      </c>
      <c r="E357" s="132"/>
      <c r="F357" s="187">
        <f>Predictions!O254</f>
        <v>0.11150331517339288</v>
      </c>
      <c r="G357" s="83">
        <f>Predictions!P254+Predictions!Q254</f>
        <v>0</v>
      </c>
      <c r="H357" s="72" t="str">
        <f>Predictions!R254</f>
        <v/>
      </c>
      <c r="I357" s="14">
        <f>Predictions!S254</f>
        <v>0</v>
      </c>
      <c r="J357" s="77">
        <f>Predictions!W254</f>
        <v>0.40770619999763874</v>
      </c>
      <c r="K357" s="77">
        <f>Predictions!X254</f>
        <v>0.30492100308413417</v>
      </c>
    </row>
    <row r="358" spans="1:11" x14ac:dyDescent="0.25">
      <c r="A358" s="69">
        <f>Predictions!A255</f>
        <v>253</v>
      </c>
      <c r="B358" s="91">
        <f>Predictions!B255</f>
        <v>44304</v>
      </c>
      <c r="C358" s="72" t="str">
        <f>Predictions!C255</f>
        <v>Jahn Regensburg</v>
      </c>
      <c r="D358" s="72" t="str">
        <f>Predictions!D255</f>
        <v>Heidenheim</v>
      </c>
      <c r="E358" s="132"/>
      <c r="F358" s="187">
        <f>Predictions!O255</f>
        <v>1.8593073958170558E-2</v>
      </c>
      <c r="G358" s="83">
        <f>Predictions!P255+Predictions!Q255</f>
        <v>0</v>
      </c>
      <c r="H358" s="72" t="str">
        <f>Predictions!R255</f>
        <v/>
      </c>
      <c r="I358" s="14">
        <f>Predictions!S255</f>
        <v>0</v>
      </c>
      <c r="J358" s="77">
        <f>Predictions!W255</f>
        <v>0.37619814133286489</v>
      </c>
      <c r="K358" s="77">
        <f>Predictions!X255</f>
        <v>0.33393219535667346</v>
      </c>
    </row>
    <row r="359" spans="1:11" x14ac:dyDescent="0.25">
      <c r="A359" s="69">
        <f>Predictions!A256</f>
        <v>254</v>
      </c>
      <c r="B359" s="91">
        <f>Predictions!B256</f>
        <v>44304</v>
      </c>
      <c r="C359" s="72" t="str">
        <f>Predictions!C256</f>
        <v>Osnabruck</v>
      </c>
      <c r="D359" s="72" t="str">
        <f>Predictions!D256</f>
        <v>Fortuna Dusseldorf</v>
      </c>
      <c r="E359" s="132"/>
      <c r="F359" s="187">
        <f>Predictions!O256</f>
        <v>-3.7847989514888984E-2</v>
      </c>
      <c r="G359" s="83">
        <f>Predictions!P256+Predictions!Q256</f>
        <v>0</v>
      </c>
      <c r="H359" s="72" t="str">
        <f>Predictions!R256</f>
        <v/>
      </c>
      <c r="I359" s="14">
        <f>Predictions!S256</f>
        <v>0</v>
      </c>
      <c r="J359" s="77">
        <f>Predictions!W256</f>
        <v>0.24718594235587427</v>
      </c>
      <c r="K359" s="77">
        <f>Predictions!X256</f>
        <v>0.45148995355834376</v>
      </c>
    </row>
    <row r="360" spans="1:11" x14ac:dyDescent="0.25">
      <c r="A360" s="69">
        <f>Predictions!A257</f>
        <v>255</v>
      </c>
      <c r="B360" s="91">
        <f>Predictions!B257</f>
        <v>44306</v>
      </c>
      <c r="C360" s="72" t="str">
        <f>Predictions!C257</f>
        <v>Erzgebirge Aue</v>
      </c>
      <c r="D360" s="72" t="str">
        <f>Predictions!D257</f>
        <v>Nurnberg</v>
      </c>
      <c r="E360" s="132"/>
      <c r="F360" s="187">
        <f>Predictions!O257</f>
        <v>0.10748900179102329</v>
      </c>
      <c r="G360" s="83">
        <f>Predictions!P257+Predictions!Q257</f>
        <v>39</v>
      </c>
      <c r="H360" s="72" t="str">
        <f>Predictions!R257</f>
        <v>Erzgebirge Aue</v>
      </c>
      <c r="I360" s="14">
        <f>Predictions!S257</f>
        <v>-39</v>
      </c>
      <c r="J360" s="77">
        <f>Predictions!W257</f>
        <v>0.38507029901535772</v>
      </c>
      <c r="K360" s="77">
        <f>Predictions!X257</f>
        <v>0.31743911652815771</v>
      </c>
    </row>
    <row r="361" spans="1:11" x14ac:dyDescent="0.25">
      <c r="A361" s="69">
        <f>Predictions!A258</f>
        <v>256</v>
      </c>
      <c r="B361" s="91">
        <f>Predictions!B258</f>
        <v>44306</v>
      </c>
      <c r="C361" s="72" t="str">
        <f>Predictions!C258</f>
        <v>Greuther Furth</v>
      </c>
      <c r="D361" s="72" t="str">
        <f>Predictions!D258</f>
        <v>Eintracht Braunschweig</v>
      </c>
      <c r="E361" s="132"/>
      <c r="F361" s="187">
        <f>Predictions!O258</f>
        <v>0.24265500521878405</v>
      </c>
      <c r="G361" s="83">
        <f>Predictions!P258+Predictions!Q258</f>
        <v>0</v>
      </c>
      <c r="H361" s="72" t="str">
        <f>Predictions!R258</f>
        <v/>
      </c>
      <c r="I361" s="14">
        <f>Predictions!S258</f>
        <v>0</v>
      </c>
      <c r="J361" s="77">
        <f>Predictions!W258</f>
        <v>0.48701855585764864</v>
      </c>
      <c r="K361" s="77">
        <f>Predictions!X258</f>
        <v>0.22178023343431119</v>
      </c>
    </row>
    <row r="362" spans="1:11" x14ac:dyDescent="0.25">
      <c r="A362" s="69">
        <f>Predictions!A259</f>
        <v>257</v>
      </c>
      <c r="B362" s="91">
        <f>Predictions!B259</f>
        <v>44306</v>
      </c>
      <c r="C362" s="72" t="str">
        <f>Predictions!C259</f>
        <v>Wurzburger Kickers</v>
      </c>
      <c r="D362" s="72" t="str">
        <f>Predictions!D259</f>
        <v>Darmstadt 98</v>
      </c>
      <c r="E362" s="132"/>
      <c r="F362" s="187">
        <f>Predictions!O259</f>
        <v>6.3465487899697651E-2</v>
      </c>
      <c r="G362" s="83">
        <f>Predictions!P259+Predictions!Q259</f>
        <v>0</v>
      </c>
      <c r="H362" s="72" t="str">
        <f>Predictions!R259</f>
        <v/>
      </c>
      <c r="I362" s="14">
        <f>Predictions!S259</f>
        <v>0</v>
      </c>
      <c r="J362" s="77">
        <f>Predictions!W259</f>
        <v>0.30480000663239071</v>
      </c>
      <c r="K362" s="77">
        <f>Predictions!X259</f>
        <v>0.4132055318574101</v>
      </c>
    </row>
    <row r="363" spans="1:11" x14ac:dyDescent="0.25">
      <c r="A363" s="69">
        <f>Predictions!A260</f>
        <v>258</v>
      </c>
      <c r="B363" s="91">
        <f>Predictions!B260</f>
        <v>44307</v>
      </c>
      <c r="C363" s="72" t="str">
        <f>Predictions!C260</f>
        <v>Fortuna Dusseldorf</v>
      </c>
      <c r="D363" s="72" t="str">
        <f>Predictions!D260</f>
        <v>St Pauli</v>
      </c>
      <c r="E363" s="132"/>
      <c r="F363" s="187">
        <f>Predictions!O260</f>
        <v>0.15176819394139779</v>
      </c>
      <c r="G363" s="83">
        <f>Predictions!P260+Predictions!Q260</f>
        <v>49</v>
      </c>
      <c r="H363" s="72" t="str">
        <f>Predictions!R260</f>
        <v>Fortuna Dusseldorf</v>
      </c>
      <c r="I363" s="14">
        <f>Predictions!S260</f>
        <v>70.56</v>
      </c>
      <c r="J363" s="77">
        <f>Predictions!W260</f>
        <v>0.49314997321843806</v>
      </c>
      <c r="K363" s="77">
        <f>Predictions!X260</f>
        <v>0.21604520855765419</v>
      </c>
    </row>
    <row r="364" spans="1:11" x14ac:dyDescent="0.25">
      <c r="A364" s="69">
        <f>Predictions!A261</f>
        <v>259</v>
      </c>
      <c r="B364" s="91">
        <f>Predictions!B261</f>
        <v>44307</v>
      </c>
      <c r="C364" s="72" t="str">
        <f>Predictions!C261</f>
        <v>Hannover 96</v>
      </c>
      <c r="D364" s="72" t="str">
        <f>Predictions!D261</f>
        <v>Jahn Regensburg</v>
      </c>
      <c r="E364" s="132"/>
      <c r="F364" s="187">
        <f>Predictions!O261</f>
        <v>-2.980902024082531E-2</v>
      </c>
      <c r="G364" s="83">
        <f>Predictions!P261+Predictions!Q261</f>
        <v>0</v>
      </c>
      <c r="H364" s="72" t="str">
        <f>Predictions!R261</f>
        <v/>
      </c>
      <c r="I364" s="14">
        <f>Predictions!S261</f>
        <v>0</v>
      </c>
      <c r="J364" s="77">
        <f>Predictions!W261</f>
        <v>0.4847712045337399</v>
      </c>
      <c r="K364" s="77">
        <f>Predictions!X261</f>
        <v>0.22940785850946843</v>
      </c>
    </row>
    <row r="365" spans="1:11" x14ac:dyDescent="0.25">
      <c r="A365" s="69">
        <f>Predictions!A262</f>
        <v>260</v>
      </c>
      <c r="B365" s="91">
        <f>Predictions!B262</f>
        <v>44307</v>
      </c>
      <c r="C365" s="72" t="str">
        <f>Predictions!C262</f>
        <v>Heidenheim</v>
      </c>
      <c r="D365" s="72" t="str">
        <f>Predictions!D262</f>
        <v>Bochum</v>
      </c>
      <c r="E365" s="132"/>
      <c r="F365" s="187">
        <f>Predictions!O262</f>
        <v>9.4716883387690062E-2</v>
      </c>
      <c r="G365" s="83">
        <f>Predictions!P262+Predictions!Q262</f>
        <v>0</v>
      </c>
      <c r="H365" s="72" t="str">
        <f>Predictions!R262</f>
        <v/>
      </c>
      <c r="I365" s="14">
        <f>Predictions!S262</f>
        <v>0</v>
      </c>
      <c r="J365" s="77">
        <f>Predictions!W262</f>
        <v>0.40810468529159871</v>
      </c>
      <c r="K365" s="77">
        <f>Predictions!X262</f>
        <v>0.30531948837809414</v>
      </c>
    </row>
    <row r="366" spans="1:11" x14ac:dyDescent="0.25">
      <c r="A366" s="69">
        <f>Predictions!A263</f>
        <v>261</v>
      </c>
      <c r="B366" s="91">
        <f>Predictions!B263</f>
        <v>44307</v>
      </c>
      <c r="C366" s="72" t="str">
        <f>Predictions!C263</f>
        <v>Paderborn 07</v>
      </c>
      <c r="D366" s="72" t="str">
        <f>Predictions!D263</f>
        <v>Osnabruck</v>
      </c>
      <c r="E366" s="132"/>
      <c r="F366" s="187">
        <f>Predictions!O263</f>
        <v>0.28643071396369857</v>
      </c>
      <c r="G366" s="83">
        <f>Predictions!P263+Predictions!Q263</f>
        <v>0</v>
      </c>
      <c r="H366" s="72" t="str">
        <f>Predictions!R263</f>
        <v/>
      </c>
      <c r="I366" s="14">
        <f>Predictions!S263</f>
        <v>0</v>
      </c>
      <c r="J366" s="77">
        <f>Predictions!W263</f>
        <v>0.43429617827186073</v>
      </c>
      <c r="K366" s="77">
        <f>Predictions!X263</f>
        <v>0.26879628262378069</v>
      </c>
    </row>
    <row r="367" spans="1:11" x14ac:dyDescent="0.25">
      <c r="A367" s="69">
        <f>Predictions!A264</f>
        <v>262</v>
      </c>
      <c r="B367" s="91">
        <f>Predictions!B264</f>
        <v>44308</v>
      </c>
      <c r="C367" s="72" t="str">
        <f>Predictions!C264</f>
        <v>Sandhausen</v>
      </c>
      <c r="D367" s="72" t="str">
        <f>Predictions!D264</f>
        <v>Hamburger</v>
      </c>
      <c r="E367" s="132"/>
      <c r="F367" s="187">
        <f>Predictions!O264</f>
        <v>0.2929725619473233</v>
      </c>
      <c r="G367" s="83">
        <f>Predictions!P264+Predictions!Q264</f>
        <v>0</v>
      </c>
      <c r="H367" s="72" t="str">
        <f>Predictions!R264</f>
        <v/>
      </c>
      <c r="I367" s="14">
        <f>Predictions!S264</f>
        <v>0</v>
      </c>
      <c r="J367" s="77">
        <f>Predictions!W264</f>
        <v>0.28031841910332883</v>
      </c>
      <c r="K367" s="77">
        <f>Predictions!X264</f>
        <v>0.41327651909938956</v>
      </c>
    </row>
    <row r="368" spans="1:11" x14ac:dyDescent="0.25">
      <c r="A368" s="69">
        <f>Predictions!A265</f>
        <v>263</v>
      </c>
      <c r="B368" s="91">
        <f>Predictions!B265</f>
        <v>44309</v>
      </c>
      <c r="C368" s="72" t="str">
        <f>Predictions!C265</f>
        <v>Eintracht Braunschweig</v>
      </c>
      <c r="D368" s="72" t="str">
        <f>Predictions!D265</f>
        <v>Erzgebirge Aue</v>
      </c>
      <c r="E368" s="132"/>
      <c r="F368" s="187">
        <f>Predictions!O265</f>
        <v>-2.3003662484461715E-2</v>
      </c>
      <c r="G368" s="83">
        <f>Predictions!P265+Predictions!Q265</f>
        <v>0</v>
      </c>
      <c r="H368" s="72" t="str">
        <f>Predictions!R265</f>
        <v/>
      </c>
      <c r="I368" s="14">
        <f>Predictions!S265</f>
        <v>0</v>
      </c>
      <c r="J368" s="77">
        <f>Predictions!W265</f>
        <v>0.40990187312057214</v>
      </c>
      <c r="K368" s="77">
        <f>Predictions!X265</f>
        <v>0.29961895702124902</v>
      </c>
    </row>
    <row r="369" spans="1:11" x14ac:dyDescent="0.25">
      <c r="A369" s="69">
        <f>Predictions!A266</f>
        <v>264</v>
      </c>
      <c r="B369" s="91">
        <f>Predictions!B266</f>
        <v>44309</v>
      </c>
      <c r="C369" s="72" t="str">
        <f>Predictions!C266</f>
        <v>Karlsruher</v>
      </c>
      <c r="D369" s="72" t="str">
        <f>Predictions!D266</f>
        <v>Wurzburger Kickers</v>
      </c>
      <c r="E369" s="132"/>
      <c r="F369" s="187">
        <f>Predictions!O266</f>
        <v>-4.3061639865247289E-2</v>
      </c>
      <c r="G369" s="83">
        <f>Predictions!P266+Predictions!Q266</f>
        <v>0</v>
      </c>
      <c r="H369" s="72" t="str">
        <f>Predictions!R266</f>
        <v/>
      </c>
      <c r="I369" s="14">
        <f>Predictions!S266</f>
        <v>0</v>
      </c>
      <c r="J369" s="77">
        <f>Predictions!W266</f>
        <v>0.55028049891318487</v>
      </c>
      <c r="K369" s="77">
        <f>Predictions!X266</f>
        <v>0.20181279478580924</v>
      </c>
    </row>
    <row r="370" spans="1:11" x14ac:dyDescent="0.25">
      <c r="A370" s="69">
        <f>Predictions!A267</f>
        <v>265</v>
      </c>
      <c r="B370" s="91">
        <f>Predictions!B267</f>
        <v>44310</v>
      </c>
      <c r="C370" s="72" t="str">
        <f>Predictions!C267</f>
        <v>Nurnberg</v>
      </c>
      <c r="D370" s="72" t="str">
        <f>Predictions!D267</f>
        <v>Heidenheim</v>
      </c>
      <c r="E370" s="132"/>
      <c r="F370" s="187">
        <f>Predictions!O267</f>
        <v>-2.6704672702918958E-2</v>
      </c>
      <c r="G370" s="83">
        <f>Predictions!P267+Predictions!Q267</f>
        <v>0</v>
      </c>
      <c r="H370" s="72" t="str">
        <f>Predictions!R267</f>
        <v/>
      </c>
      <c r="I370" s="14">
        <f>Predictions!S267</f>
        <v>0</v>
      </c>
      <c r="J370" s="77">
        <f>Predictions!W267</f>
        <v>0.37397976541419131</v>
      </c>
      <c r="K370" s="77">
        <f>Predictions!X267</f>
        <v>0.33529682227927243</v>
      </c>
    </row>
    <row r="371" spans="1:11" x14ac:dyDescent="0.25">
      <c r="A371" s="69">
        <f>Predictions!A268</f>
        <v>266</v>
      </c>
      <c r="B371" s="91">
        <f>Predictions!B268</f>
        <v>44310</v>
      </c>
      <c r="C371" s="72" t="str">
        <f>Predictions!C268</f>
        <v>Osnabruck</v>
      </c>
      <c r="D371" s="72" t="str">
        <f>Predictions!D268</f>
        <v>Holstein Kiel</v>
      </c>
      <c r="E371" s="132"/>
      <c r="F371" s="187">
        <f>Predictions!O268</f>
        <v>2.8404204322982945E-2</v>
      </c>
      <c r="G371" s="83">
        <f>Predictions!P268+Predictions!Q268</f>
        <v>0</v>
      </c>
      <c r="H371" s="72" t="str">
        <f>Predictions!R268</f>
        <v/>
      </c>
      <c r="I371" s="14">
        <f>Predictions!S268</f>
        <v>0</v>
      </c>
      <c r="J371" s="77">
        <f>Predictions!W268</f>
        <v>0.23505542632413995</v>
      </c>
      <c r="K371" s="77">
        <f>Predictions!X268</f>
        <v>0.47268281321526906</v>
      </c>
    </row>
    <row r="372" spans="1:11" x14ac:dyDescent="0.25">
      <c r="A372" s="69">
        <f>Predictions!A269</f>
        <v>267</v>
      </c>
      <c r="B372" s="91">
        <f>Predictions!B269</f>
        <v>44310</v>
      </c>
      <c r="C372" s="72" t="str">
        <f>Predictions!C269</f>
        <v>Paderborn 07</v>
      </c>
      <c r="D372" s="72" t="str">
        <f>Predictions!D269</f>
        <v>Fortuna Dusseldorf</v>
      </c>
      <c r="E372" s="132"/>
      <c r="F372" s="187">
        <f>Predictions!O269</f>
        <v>-4.0265246592052203E-2</v>
      </c>
      <c r="G372" s="83">
        <f>Predictions!P269+Predictions!Q269</f>
        <v>0</v>
      </c>
      <c r="H372" s="72" t="str">
        <f>Predictions!R269</f>
        <v/>
      </c>
      <c r="I372" s="14">
        <f>Predictions!S269</f>
        <v>0</v>
      </c>
      <c r="J372" s="77">
        <f>Predictions!W269</f>
        <v>0.35493012710689775</v>
      </c>
      <c r="K372" s="77">
        <f>Predictions!X269</f>
        <v>0.36708779713895129</v>
      </c>
    </row>
    <row r="373" spans="1:11" x14ac:dyDescent="0.25">
      <c r="A373" s="69">
        <f>Predictions!A270</f>
        <v>268</v>
      </c>
      <c r="B373" s="91">
        <f>Predictions!B270</f>
        <v>44311</v>
      </c>
      <c r="C373" s="72" t="str">
        <f>Predictions!C270</f>
        <v>Jahn Regensburg</v>
      </c>
      <c r="D373" s="72" t="str">
        <f>Predictions!D270</f>
        <v>Hamburger</v>
      </c>
      <c r="E373" s="132"/>
      <c r="F373" s="187">
        <f>Predictions!O270</f>
        <v>0.20367447856891743</v>
      </c>
      <c r="G373" s="83">
        <f>Predictions!P270+Predictions!Q270</f>
        <v>0</v>
      </c>
      <c r="H373" s="72" t="str">
        <f>Predictions!R270</f>
        <v/>
      </c>
      <c r="I373" s="14">
        <f>Predictions!S270</f>
        <v>0</v>
      </c>
      <c r="J373" s="77">
        <f>Predictions!W270</f>
        <v>0.2862386530914533</v>
      </c>
      <c r="K373" s="77">
        <f>Predictions!X270</f>
        <v>0.40405039355037842</v>
      </c>
    </row>
    <row r="374" spans="1:11" x14ac:dyDescent="0.25">
      <c r="A374" s="69">
        <f>Predictions!A271</f>
        <v>269</v>
      </c>
      <c r="B374" s="91">
        <f>Predictions!B271</f>
        <v>44311</v>
      </c>
      <c r="C374" s="72" t="str">
        <f>Predictions!C271</f>
        <v>Sandhausen</v>
      </c>
      <c r="D374" s="72" t="str">
        <f>Predictions!D271</f>
        <v>Hannover 96</v>
      </c>
      <c r="E374" s="132"/>
      <c r="F374" s="187">
        <f>Predictions!O271</f>
        <v>2.3381641233674068E-2</v>
      </c>
      <c r="G374" s="83">
        <f>Predictions!P271+Predictions!Q271</f>
        <v>0</v>
      </c>
      <c r="H374" s="72" t="str">
        <f>Predictions!R271</f>
        <v/>
      </c>
      <c r="I374" s="14">
        <f>Predictions!S271</f>
        <v>0</v>
      </c>
      <c r="J374" s="77">
        <f>Predictions!W271</f>
        <v>0.38149438416241532</v>
      </c>
      <c r="K374" s="77">
        <f>Predictions!X271</f>
        <v>0.34459898308497217</v>
      </c>
    </row>
    <row r="375" spans="1:11" x14ac:dyDescent="0.25">
      <c r="A375" s="69">
        <f>Predictions!A272</f>
        <v>270</v>
      </c>
      <c r="B375" s="91">
        <f>Predictions!B272</f>
        <v>44311</v>
      </c>
      <c r="C375" s="72" t="str">
        <f>Predictions!C272</f>
        <v>St Pauli</v>
      </c>
      <c r="D375" s="72" t="str">
        <f>Predictions!D272</f>
        <v>Greuther Furth</v>
      </c>
      <c r="E375" s="132"/>
      <c r="F375" s="187">
        <f>Predictions!O272</f>
        <v>-6.0824599658785908E-2</v>
      </c>
      <c r="G375" s="83">
        <f>Predictions!P272+Predictions!Q272</f>
        <v>0</v>
      </c>
      <c r="H375" s="72" t="str">
        <f>Predictions!R272</f>
        <v/>
      </c>
      <c r="I375" s="14">
        <f>Predictions!S272</f>
        <v>0</v>
      </c>
      <c r="J375" s="77">
        <f>Predictions!W272</f>
        <v>0.29404512722457932</v>
      </c>
      <c r="K375" s="77">
        <f>Predictions!X272</f>
        <v>0.39870177486956687</v>
      </c>
    </row>
    <row r="376" spans="1:11" x14ac:dyDescent="0.25">
      <c r="A376" s="69">
        <f>Predictions!A273</f>
        <v>271</v>
      </c>
      <c r="B376" s="91">
        <f>Predictions!B273</f>
        <v>44312</v>
      </c>
      <c r="C376" s="72" t="str">
        <f>Predictions!C273</f>
        <v>Darmstadt 98</v>
      </c>
      <c r="D376" s="72" t="str">
        <f>Predictions!D273</f>
        <v>Bochum</v>
      </c>
      <c r="E376" s="132"/>
      <c r="F376" s="187">
        <f>Predictions!O273</f>
        <v>0.10431605864051259</v>
      </c>
      <c r="G376" s="83">
        <f>Predictions!P273+Predictions!Q273</f>
        <v>36</v>
      </c>
      <c r="H376" s="72" t="str">
        <f>Predictions!R273</f>
        <v>Darmstadt 98</v>
      </c>
      <c r="I376" s="14">
        <f>Predictions!S273</f>
        <v>77.760000000000005</v>
      </c>
      <c r="J376" s="77">
        <f>Predictions!W273</f>
        <v>0.36483008553078183</v>
      </c>
      <c r="K376" s="77">
        <f>Predictions!X273</f>
        <v>0.36828876890754059</v>
      </c>
    </row>
    <row r="377" spans="1:11" x14ac:dyDescent="0.25">
      <c r="A377" s="69">
        <f>Predictions!A274</f>
        <v>272</v>
      </c>
      <c r="B377" s="91">
        <f>Predictions!B274</f>
        <v>44312</v>
      </c>
      <c r="C377" s="72" t="str">
        <f>Predictions!C274</f>
        <v>Karlsruher</v>
      </c>
      <c r="D377" s="72" t="str">
        <f>Predictions!D274</f>
        <v>Erzgebirge Aue</v>
      </c>
      <c r="E377" s="132"/>
      <c r="F377" s="187">
        <f>Predictions!O274</f>
        <v>-7.8188304969053421E-3</v>
      </c>
      <c r="G377" s="83">
        <f>Predictions!P274+Predictions!Q274</f>
        <v>0</v>
      </c>
      <c r="H377" s="72" t="str">
        <f>Predictions!R274</f>
        <v/>
      </c>
      <c r="I377" s="14">
        <f>Predictions!S274</f>
        <v>0</v>
      </c>
      <c r="J377" s="77">
        <f>Predictions!W274</f>
        <v>0.49109239579061059</v>
      </c>
      <c r="K377" s="77">
        <f>Predictions!X274</f>
        <v>0.22783015080266322</v>
      </c>
    </row>
    <row r="378" spans="1:11" x14ac:dyDescent="0.25">
      <c r="A378" s="69">
        <f>Predictions!A275</f>
        <v>273</v>
      </c>
      <c r="B378" s="91">
        <f>Predictions!B275</f>
        <v>44313</v>
      </c>
      <c r="C378" s="72" t="str">
        <f>Predictions!C275</f>
        <v>Nurnberg</v>
      </c>
      <c r="D378" s="72" t="str">
        <f>Predictions!D275</f>
        <v>Holstein Kiel</v>
      </c>
      <c r="E378" s="132"/>
      <c r="F378" s="187">
        <f>Predictions!O275</f>
        <v>3.0510876582908009E-2</v>
      </c>
      <c r="G378" s="83">
        <f>Predictions!P275+Predictions!Q275</f>
        <v>0</v>
      </c>
      <c r="H378" s="72" t="str">
        <f>Predictions!R275</f>
        <v/>
      </c>
      <c r="I378" s="14">
        <f>Predictions!S275</f>
        <v>0</v>
      </c>
      <c r="J378" s="77">
        <f>Predictions!W275</f>
        <v>0.33946648056377215</v>
      </c>
      <c r="K378" s="77">
        <f>Predictions!X275</f>
        <v>0.36923852886524738</v>
      </c>
    </row>
    <row r="379" spans="1:11" x14ac:dyDescent="0.25">
      <c r="A379" s="69">
        <f>Predictions!A276</f>
        <v>274</v>
      </c>
      <c r="B379" s="91">
        <f>Predictions!B276</f>
        <v>44314</v>
      </c>
      <c r="C379" s="72" t="str">
        <f>Predictions!C276</f>
        <v>Greuther Furth</v>
      </c>
      <c r="D379" s="72" t="str">
        <f>Predictions!D276</f>
        <v>Sandhausen</v>
      </c>
      <c r="E379" s="132"/>
      <c r="F379" s="187">
        <f>Predictions!O276</f>
        <v>6.6763615446282446E-4</v>
      </c>
      <c r="G379" s="83">
        <f>Predictions!P276+Predictions!Q276</f>
        <v>0</v>
      </c>
      <c r="H379" s="72" t="str">
        <f>Predictions!R276</f>
        <v/>
      </c>
      <c r="I379" s="14">
        <f>Predictions!S276</f>
        <v>0</v>
      </c>
      <c r="J379" s="77">
        <f>Predictions!W276</f>
        <v>0.49712552661100162</v>
      </c>
      <c r="K379" s="77">
        <f>Predictions!X276</f>
        <v>0.2200207619502178</v>
      </c>
    </row>
    <row r="380" spans="1:11" x14ac:dyDescent="0.25">
      <c r="A380" s="69">
        <f>Predictions!A277</f>
        <v>275</v>
      </c>
      <c r="B380" s="91">
        <f>Predictions!B277</f>
        <v>44315</v>
      </c>
      <c r="C380" s="72" t="str">
        <f>Predictions!C277</f>
        <v>Hamburger</v>
      </c>
      <c r="D380" s="72" t="str">
        <f>Predictions!D277</f>
        <v>Karlsruher</v>
      </c>
      <c r="E380" s="132"/>
      <c r="F380" s="187">
        <f>Predictions!O277</f>
        <v>0.1015880592047065</v>
      </c>
      <c r="G380" s="83">
        <f>Predictions!P277+Predictions!Q277</f>
        <v>0</v>
      </c>
      <c r="H380" s="72" t="str">
        <f>Predictions!R277</f>
        <v/>
      </c>
      <c r="I380" s="14">
        <f>Predictions!S277</f>
        <v>0</v>
      </c>
      <c r="J380" s="77">
        <f>Predictions!W277</f>
        <v>0.48531579169577826</v>
      </c>
      <c r="K380" s="77">
        <f>Predictions!X277</f>
        <v>0.21612381707815487</v>
      </c>
    </row>
    <row r="381" spans="1:11" x14ac:dyDescent="0.25">
      <c r="A381" s="69">
        <f>Predictions!A278</f>
        <v>276</v>
      </c>
      <c r="B381" s="91">
        <f>Predictions!B278</f>
        <v>44319</v>
      </c>
      <c r="C381" s="72" t="str">
        <f>Predictions!C278</f>
        <v>Fortuna Dusseldorf</v>
      </c>
      <c r="D381" s="72" t="str">
        <f>Predictions!D278</f>
        <v>Karlsruher</v>
      </c>
      <c r="E381" s="132"/>
      <c r="F381" s="187">
        <f>Predictions!O278</f>
        <v>-3.9155381560814157E-3</v>
      </c>
      <c r="G381" s="83">
        <f>Predictions!P278+Predictions!Q278</f>
        <v>0</v>
      </c>
      <c r="H381" s="72" t="str">
        <f>Predictions!R278</f>
        <v/>
      </c>
      <c r="I381" s="14">
        <f>Predictions!S278</f>
        <v>0</v>
      </c>
      <c r="J381" s="77">
        <f>Predictions!W278</f>
        <v>0.42951038012258863</v>
      </c>
      <c r="K381" s="77">
        <f>Predictions!X278</f>
        <v>0.26015330266130998</v>
      </c>
    </row>
    <row r="382" spans="1:11" x14ac:dyDescent="0.25">
      <c r="A382" s="69">
        <f>Predictions!A279</f>
        <v>277</v>
      </c>
      <c r="B382" s="91">
        <f>Predictions!B279</f>
        <v>44320</v>
      </c>
      <c r="C382" s="72" t="str">
        <f>Predictions!C279</f>
        <v>Holstein Kiel</v>
      </c>
      <c r="D382" s="72" t="str">
        <f>Predictions!D279</f>
        <v>Sandhausen</v>
      </c>
      <c r="E382" s="132"/>
      <c r="F382" s="187">
        <f>Predictions!O279</f>
        <v>-3.1031830727042187E-2</v>
      </c>
      <c r="G382" s="83">
        <f>Predictions!P279+Predictions!Q279</f>
        <v>0</v>
      </c>
      <c r="H382" s="72" t="str">
        <f>Predictions!R279</f>
        <v/>
      </c>
      <c r="I382" s="14">
        <f>Predictions!S279</f>
        <v>0</v>
      </c>
      <c r="J382" s="77">
        <f>Predictions!W279</f>
        <v>0.49325749301503163</v>
      </c>
      <c r="K382" s="77">
        <f>Predictions!X279</f>
        <v>0.22604258805276128</v>
      </c>
    </row>
    <row r="383" spans="1:11" x14ac:dyDescent="0.25">
      <c r="A383" s="69">
        <f>Predictions!A280</f>
        <v>278</v>
      </c>
      <c r="B383" s="91">
        <f>Predictions!B280</f>
        <v>44323</v>
      </c>
      <c r="C383" s="72" t="str">
        <f>Predictions!C280</f>
        <v>Hannover 96</v>
      </c>
      <c r="D383" s="72" t="str">
        <f>Predictions!D280</f>
        <v>Darmstadt 98</v>
      </c>
      <c r="E383" s="132"/>
      <c r="F383" s="187">
        <f>Predictions!O280</f>
        <v>-3.2800338009420039E-2</v>
      </c>
      <c r="G383" s="83">
        <f>Predictions!P280+Predictions!Q280</f>
        <v>0</v>
      </c>
      <c r="H383" s="72" t="str">
        <f>Predictions!R280</f>
        <v/>
      </c>
      <c r="I383" s="14">
        <f>Predictions!S280</f>
        <v>0</v>
      </c>
      <c r="J383" s="77">
        <f>Predictions!W280</f>
        <v>0.42396938628006975</v>
      </c>
      <c r="K383" s="77">
        <f>Predictions!X280</f>
        <v>0.28530239105154459</v>
      </c>
    </row>
    <row r="384" spans="1:11" x14ac:dyDescent="0.25">
      <c r="A384" s="69">
        <f>Predictions!A281</f>
        <v>279</v>
      </c>
      <c r="B384" s="91">
        <f>Predictions!B281</f>
        <v>44323</v>
      </c>
      <c r="C384" s="72" t="str">
        <f>Predictions!C281</f>
        <v>Holstein Kiel</v>
      </c>
      <c r="D384" s="72" t="str">
        <f>Predictions!D281</f>
        <v>St Pauli</v>
      </c>
      <c r="E384" s="132"/>
      <c r="F384" s="187">
        <f>Predictions!O281</f>
        <v>2.4244906004993495E-2</v>
      </c>
      <c r="G384" s="83">
        <f>Predictions!P281+Predictions!Q281</f>
        <v>0</v>
      </c>
      <c r="H384" s="72" t="str">
        <f>Predictions!R281</f>
        <v/>
      </c>
      <c r="I384" s="14">
        <f>Predictions!S281</f>
        <v>0</v>
      </c>
      <c r="J384" s="77">
        <f>Predictions!W281</f>
        <v>0.42901754028964523</v>
      </c>
      <c r="K384" s="77">
        <f>Predictions!X281</f>
        <v>0.26929270404253969</v>
      </c>
    </row>
    <row r="385" spans="1:11" x14ac:dyDescent="0.25">
      <c r="A385" s="69">
        <f>Predictions!A282</f>
        <v>280</v>
      </c>
      <c r="B385" s="91">
        <f>Predictions!B282</f>
        <v>44324</v>
      </c>
      <c r="C385" s="72" t="str">
        <f>Predictions!C282</f>
        <v>Fortuna Dusseldorf</v>
      </c>
      <c r="D385" s="72" t="str">
        <f>Predictions!D282</f>
        <v>Eintracht Braunschweig</v>
      </c>
      <c r="E385" s="132"/>
      <c r="F385" s="187">
        <f>Predictions!O282</f>
        <v>-2.7997049415004267E-2</v>
      </c>
      <c r="G385" s="83">
        <f>Predictions!P282+Predictions!Q282</f>
        <v>0</v>
      </c>
      <c r="H385" s="72" t="str">
        <f>Predictions!R282</f>
        <v/>
      </c>
      <c r="I385" s="14">
        <f>Predictions!S282</f>
        <v>0</v>
      </c>
      <c r="J385" s="77">
        <f>Predictions!W282</f>
        <v>0.63131219030126406</v>
      </c>
      <c r="K385" s="77">
        <f>Predictions!X282</f>
        <v>0.15346057402548993</v>
      </c>
    </row>
    <row r="386" spans="1:11" x14ac:dyDescent="0.25">
      <c r="A386" s="69">
        <f>Predictions!A283</f>
        <v>281</v>
      </c>
      <c r="B386" s="91">
        <f>Predictions!B283</f>
        <v>44324</v>
      </c>
      <c r="C386" s="72" t="str">
        <f>Predictions!C283</f>
        <v>Greuther Furth</v>
      </c>
      <c r="D386" s="72" t="str">
        <f>Predictions!D283</f>
        <v>Karlsruher</v>
      </c>
      <c r="E386" s="132"/>
      <c r="F386" s="187">
        <f>Predictions!O283</f>
        <v>0.33533952539710976</v>
      </c>
      <c r="G386" s="83">
        <f>Predictions!P283+Predictions!Q283</f>
        <v>0</v>
      </c>
      <c r="H386" s="72" t="str">
        <f>Predictions!R283</f>
        <v/>
      </c>
      <c r="I386" s="14">
        <f>Predictions!S283</f>
        <v>0</v>
      </c>
      <c r="J386" s="77">
        <f>Predictions!W283</f>
        <v>0.38290973217097857</v>
      </c>
      <c r="K386" s="77">
        <f>Predictions!X283</f>
        <v>0.31161606885711646</v>
      </c>
    </row>
    <row r="387" spans="1:11" x14ac:dyDescent="0.25">
      <c r="A387" s="69">
        <f>Predictions!A284</f>
        <v>282</v>
      </c>
      <c r="B387" s="91">
        <f>Predictions!B284</f>
        <v>44324</v>
      </c>
      <c r="C387" s="72" t="str">
        <f>Predictions!C284</f>
        <v>Wurzburger Kickers</v>
      </c>
      <c r="D387" s="72" t="str">
        <f>Predictions!D284</f>
        <v>Osnabruck</v>
      </c>
      <c r="E387" s="132"/>
      <c r="F387" s="187">
        <f>Predictions!O284</f>
        <v>-1.0446017605861276E-2</v>
      </c>
      <c r="G387" s="83">
        <f>Predictions!P284+Predictions!Q284</f>
        <v>0</v>
      </c>
      <c r="H387" s="72" t="str">
        <f>Predictions!R284</f>
        <v/>
      </c>
      <c r="I387" s="14">
        <f>Predictions!S284</f>
        <v>0</v>
      </c>
      <c r="J387" s="77">
        <f>Predictions!W284</f>
        <v>0.34398074577717164</v>
      </c>
      <c r="K387" s="77">
        <f>Predictions!X284</f>
        <v>0.38624669175336307</v>
      </c>
    </row>
    <row r="388" spans="1:11" x14ac:dyDescent="0.25">
      <c r="A388" s="69">
        <f>Predictions!A285</f>
        <v>283</v>
      </c>
      <c r="B388" s="91">
        <f>Predictions!B285</f>
        <v>44325</v>
      </c>
      <c r="C388" s="72" t="str">
        <f>Predictions!C285</f>
        <v>Bochum</v>
      </c>
      <c r="D388" s="72" t="str">
        <f>Predictions!D285</f>
        <v>Jahn Regensburg</v>
      </c>
      <c r="E388" s="132"/>
      <c r="F388" s="187">
        <f>Predictions!O285</f>
        <v>7.6553028879897622E-2</v>
      </c>
      <c r="G388" s="83">
        <f>Predictions!P285+Predictions!Q285</f>
        <v>0</v>
      </c>
      <c r="H388" s="72" t="str">
        <f>Predictions!R285</f>
        <v/>
      </c>
      <c r="I388" s="14">
        <f>Predictions!S285</f>
        <v>0</v>
      </c>
      <c r="J388" s="77">
        <f>Predictions!W285</f>
        <v>0.50549641078599006</v>
      </c>
      <c r="K388" s="77">
        <f>Predictions!X285</f>
        <v>0.21651090537872364</v>
      </c>
    </row>
    <row r="389" spans="1:11" x14ac:dyDescent="0.25">
      <c r="A389" s="69">
        <f>Predictions!A286</f>
        <v>284</v>
      </c>
      <c r="B389" s="91">
        <f>Predictions!B286</f>
        <v>44325</v>
      </c>
      <c r="C389" s="72" t="str">
        <f>Predictions!C286</f>
        <v>Erzgebirge Aue</v>
      </c>
      <c r="D389" s="72" t="str">
        <f>Predictions!D286</f>
        <v>Paderborn 07</v>
      </c>
      <c r="E389" s="132"/>
      <c r="F389" s="187">
        <f>Predictions!O286</f>
        <v>7.8345472544326125E-2</v>
      </c>
      <c r="G389" s="83">
        <f>Predictions!P286+Predictions!Q286</f>
        <v>0</v>
      </c>
      <c r="H389" s="72" t="str">
        <f>Predictions!R286</f>
        <v/>
      </c>
      <c r="I389" s="14">
        <f>Predictions!S286</f>
        <v>0</v>
      </c>
      <c r="J389" s="77">
        <f>Predictions!W286</f>
        <v>0.38909127391928611</v>
      </c>
      <c r="K389" s="77">
        <f>Predictions!X286</f>
        <v>0.32875661586221649</v>
      </c>
    </row>
    <row r="390" spans="1:11" x14ac:dyDescent="0.25">
      <c r="A390" s="69">
        <f>Predictions!A287</f>
        <v>285</v>
      </c>
      <c r="B390" s="91">
        <f>Predictions!B287</f>
        <v>44325</v>
      </c>
      <c r="C390" s="72" t="str">
        <f>Predictions!C287</f>
        <v>Heidenheim</v>
      </c>
      <c r="D390" s="72" t="str">
        <f>Predictions!D287</f>
        <v>Sandhausen</v>
      </c>
      <c r="E390" s="132"/>
      <c r="F390" s="187">
        <f>Predictions!O287</f>
        <v>0.12200103946322134</v>
      </c>
      <c r="G390" s="83">
        <f>Predictions!P287+Predictions!Q287</f>
        <v>55</v>
      </c>
      <c r="H390" s="72" t="str">
        <f>Predictions!R287</f>
        <v>Heidenheim</v>
      </c>
      <c r="I390" s="14">
        <f>Predictions!S287</f>
        <v>60.5</v>
      </c>
      <c r="J390" s="77">
        <f>Predictions!W287</f>
        <v>0.5510995718194287</v>
      </c>
      <c r="K390" s="77">
        <f>Predictions!X287</f>
        <v>0.19866902700296662</v>
      </c>
    </row>
    <row r="391" spans="1:11" x14ac:dyDescent="0.25">
      <c r="A391" s="69">
        <f>Predictions!A288</f>
        <v>286</v>
      </c>
      <c r="B391" s="91">
        <f>Predictions!B288</f>
        <v>44326</v>
      </c>
      <c r="C391" s="72" t="str">
        <f>Predictions!C288</f>
        <v>Hamburger</v>
      </c>
      <c r="D391" s="72" t="str">
        <f>Predictions!D288</f>
        <v>Nurnberg</v>
      </c>
      <c r="E391" s="132"/>
      <c r="F391" s="187">
        <f>Predictions!O288</f>
        <v>-7.8222814790474771E-2</v>
      </c>
      <c r="G391" s="83">
        <f>Predictions!P288+Predictions!Q288</f>
        <v>0</v>
      </c>
      <c r="H391" s="72" t="str">
        <f>Predictions!R288</f>
        <v/>
      </c>
      <c r="I391" s="14">
        <f>Predictions!S288</f>
        <v>0</v>
      </c>
      <c r="J391" s="77">
        <f>Predictions!W288</f>
        <v>0.524794671053878</v>
      </c>
      <c r="K391" s="77">
        <f>Predictions!X288</f>
        <v>0.18822092194051682</v>
      </c>
    </row>
    <row r="392" spans="1:11" x14ac:dyDescent="0.25">
      <c r="A392" s="69">
        <f>Predictions!A289</f>
        <v>287</v>
      </c>
      <c r="B392" s="91">
        <f>Predictions!B289</f>
        <v>44326</v>
      </c>
      <c r="C392" s="72" t="str">
        <f>Predictions!C289</f>
        <v>Holstein Kiel</v>
      </c>
      <c r="D392" s="72" t="str">
        <f>Predictions!D289</f>
        <v>Hannover 96</v>
      </c>
      <c r="E392" s="132"/>
      <c r="F392" s="187">
        <f>Predictions!O289</f>
        <v>-2.959416684741854E-2</v>
      </c>
      <c r="G392" s="83">
        <f>Predictions!P289+Predictions!Q289</f>
        <v>0</v>
      </c>
      <c r="H392" s="72" t="str">
        <f>Predictions!R289</f>
        <v/>
      </c>
      <c r="I392" s="14">
        <f>Predictions!S289</f>
        <v>0</v>
      </c>
      <c r="J392" s="77">
        <f>Predictions!W289</f>
        <v>0.41611774721787242</v>
      </c>
      <c r="K392" s="77">
        <f>Predictions!X289</f>
        <v>0.29453028988143209</v>
      </c>
    </row>
    <row r="393" spans="1:11" x14ac:dyDescent="0.25">
      <c r="A393" s="69">
        <f>Predictions!A290</f>
        <v>288</v>
      </c>
      <c r="B393" s="91">
        <f>Predictions!B290</f>
        <v>44329</v>
      </c>
      <c r="C393" s="72" t="str">
        <f>Predictions!C290</f>
        <v>Holstein Kiel</v>
      </c>
      <c r="D393" s="72" t="str">
        <f>Predictions!D290</f>
        <v>Jahn Regensburg</v>
      </c>
      <c r="E393" s="132"/>
      <c r="F393" s="187">
        <f>Predictions!O290</f>
        <v>4.0894481477474418E-2</v>
      </c>
      <c r="G393" s="83">
        <f>Predictions!P290+Predictions!Q290</f>
        <v>0</v>
      </c>
      <c r="H393" s="72" t="str">
        <f>Predictions!R290</f>
        <v/>
      </c>
      <c r="I393" s="14">
        <f>Predictions!S290</f>
        <v>0</v>
      </c>
      <c r="J393" s="77">
        <f>Predictions!W290</f>
        <v>0.49117769566000236</v>
      </c>
      <c r="K393" s="77">
        <f>Predictions!X290</f>
        <v>0.22000818225772806</v>
      </c>
    </row>
    <row r="394" spans="1:11" x14ac:dyDescent="0.25">
      <c r="A394" s="69">
        <f>Predictions!A291</f>
        <v>289</v>
      </c>
      <c r="B394" s="91">
        <f>Predictions!B291</f>
        <v>44332</v>
      </c>
      <c r="C394" s="72" t="str">
        <f>Predictions!C291</f>
        <v>Darmstadt 98</v>
      </c>
      <c r="D394" s="72" t="str">
        <f>Predictions!D291</f>
        <v>Heidenheim</v>
      </c>
      <c r="E394" s="132"/>
      <c r="F394" s="187">
        <f>Predictions!O291</f>
        <v>5.9739580074521105E-2</v>
      </c>
      <c r="G394" s="83">
        <f>Predictions!P291+Predictions!Q291</f>
        <v>0</v>
      </c>
      <c r="H394" s="72" t="str">
        <f>Predictions!R291</f>
        <v/>
      </c>
      <c r="I394" s="14">
        <f>Predictions!S291</f>
        <v>0</v>
      </c>
      <c r="J394" s="77">
        <f>Predictions!W291</f>
        <v>0.41393181644622579</v>
      </c>
      <c r="K394" s="77">
        <f>Predictions!X291</f>
        <v>0.29423314461741684</v>
      </c>
    </row>
    <row r="395" spans="1:11" x14ac:dyDescent="0.25">
      <c r="A395" s="69">
        <f>Predictions!A292</f>
        <v>290</v>
      </c>
      <c r="B395" s="91">
        <f>Predictions!B292</f>
        <v>44332</v>
      </c>
      <c r="C395" s="72" t="str">
        <f>Predictions!C292</f>
        <v>Eintracht Braunschweig</v>
      </c>
      <c r="D395" s="72" t="str">
        <f>Predictions!D292</f>
        <v>Wurzburger Kickers</v>
      </c>
      <c r="E395" s="132"/>
      <c r="F395" s="187">
        <f>Predictions!O292</f>
        <v>0.17388908245902659</v>
      </c>
      <c r="G395" s="83">
        <f>Predictions!P292+Predictions!Q292</f>
        <v>0</v>
      </c>
      <c r="H395" s="72" t="str">
        <f>Predictions!R292</f>
        <v/>
      </c>
      <c r="I395" s="14">
        <f>Predictions!S292</f>
        <v>0</v>
      </c>
      <c r="J395" s="77">
        <f>Predictions!W292</f>
        <v>0.44505777400571989</v>
      </c>
      <c r="K395" s="77">
        <f>Predictions!X292</f>
        <v>0.27377001693544528</v>
      </c>
    </row>
    <row r="396" spans="1:11" x14ac:dyDescent="0.25">
      <c r="A396" s="69">
        <f>Predictions!A293</f>
        <v>291</v>
      </c>
      <c r="B396" s="91">
        <f>Predictions!B293</f>
        <v>44332</v>
      </c>
      <c r="C396" s="72" t="str">
        <f>Predictions!C293</f>
        <v>Fortuna Dusseldorf</v>
      </c>
      <c r="D396" s="72" t="str">
        <f>Predictions!D293</f>
        <v>Erzgebirge Aue</v>
      </c>
      <c r="E396" s="132"/>
      <c r="F396" s="187">
        <f>Predictions!O293</f>
        <v>-6.0648237966398249E-3</v>
      </c>
      <c r="G396" s="83">
        <f>Predictions!P293+Predictions!Q293</f>
        <v>0</v>
      </c>
      <c r="H396" s="72" t="str">
        <f>Predictions!R293</f>
        <v/>
      </c>
      <c r="I396" s="14">
        <f>Predictions!S293</f>
        <v>0</v>
      </c>
      <c r="J396" s="77">
        <f>Predictions!W293</f>
        <v>0.63220928080984873</v>
      </c>
      <c r="K396" s="77">
        <f>Predictions!X293</f>
        <v>0.15628436355696135</v>
      </c>
    </row>
    <row r="397" spans="1:11" x14ac:dyDescent="0.25">
      <c r="A397" s="69">
        <f>Predictions!A294</f>
        <v>292</v>
      </c>
      <c r="B397" s="91">
        <f>Predictions!B294</f>
        <v>44332</v>
      </c>
      <c r="C397" s="72" t="str">
        <f>Predictions!C294</f>
        <v>Karlsruher</v>
      </c>
      <c r="D397" s="72" t="str">
        <f>Predictions!D294</f>
        <v>Holstein Kiel</v>
      </c>
      <c r="E397" s="132"/>
      <c r="F397" s="187">
        <f>Predictions!O294</f>
        <v>6.0854291650926573E-3</v>
      </c>
      <c r="G397" s="83">
        <f>Predictions!P294+Predictions!Q294</f>
        <v>0</v>
      </c>
      <c r="H397" s="72" t="str">
        <f>Predictions!R294</f>
        <v/>
      </c>
      <c r="I397" s="14">
        <f>Predictions!S294</f>
        <v>0</v>
      </c>
      <c r="J397" s="77">
        <f>Predictions!W294</f>
        <v>0.31539145350461983</v>
      </c>
      <c r="K397" s="77">
        <f>Predictions!X294</f>
        <v>0.38302263599181985</v>
      </c>
    </row>
    <row r="398" spans="1:11" x14ac:dyDescent="0.25">
      <c r="A398" s="69">
        <f>Predictions!A295</f>
        <v>293</v>
      </c>
      <c r="B398" s="91">
        <f>Predictions!B295</f>
        <v>44332</v>
      </c>
      <c r="C398" s="72" t="str">
        <f>Predictions!C295</f>
        <v>Nurnberg</v>
      </c>
      <c r="D398" s="72" t="str">
        <f>Predictions!D295</f>
        <v>Bochum</v>
      </c>
      <c r="E398" s="132"/>
      <c r="F398" s="187">
        <f>Predictions!O295</f>
        <v>0.12509441904410465</v>
      </c>
      <c r="G398" s="83">
        <f>Predictions!P295+Predictions!Q295</f>
        <v>0</v>
      </c>
      <c r="H398" s="72" t="str">
        <f>Predictions!R295</f>
        <v/>
      </c>
      <c r="I398" s="14">
        <f>Predictions!S295</f>
        <v>0</v>
      </c>
      <c r="J398" s="77">
        <f>Predictions!W295</f>
        <v>0.32653919586041258</v>
      </c>
      <c r="K398" s="77">
        <f>Predictions!X295</f>
        <v>0.37961620509815536</v>
      </c>
    </row>
    <row r="399" spans="1:11" x14ac:dyDescent="0.25">
      <c r="A399" s="69">
        <f>Predictions!A296</f>
        <v>294</v>
      </c>
      <c r="B399" s="91">
        <f>Predictions!B296</f>
        <v>44332</v>
      </c>
      <c r="C399" s="72" t="str">
        <f>Predictions!C296</f>
        <v>Osnabruck</v>
      </c>
      <c r="D399" s="72" t="str">
        <f>Predictions!D296</f>
        <v>Hamburger</v>
      </c>
      <c r="E399" s="132"/>
      <c r="F399" s="187">
        <f>Predictions!O296</f>
        <v>-2.6991185165188718E-2</v>
      </c>
      <c r="G399" s="83">
        <f>Predictions!P296+Predictions!Q296</f>
        <v>0</v>
      </c>
      <c r="H399" s="72" t="str">
        <f>Predictions!R296</f>
        <v/>
      </c>
      <c r="I399" s="14">
        <f>Predictions!S296</f>
        <v>0</v>
      </c>
      <c r="J399" s="77">
        <f>Predictions!W296</f>
        <v>0.20106411522987891</v>
      </c>
      <c r="K399" s="77">
        <f>Predictions!X296</f>
        <v>0.51780512998294359</v>
      </c>
    </row>
    <row r="400" spans="1:11" x14ac:dyDescent="0.25">
      <c r="A400" s="69">
        <f>Predictions!A297</f>
        <v>295</v>
      </c>
      <c r="B400" s="91">
        <f>Predictions!B297</f>
        <v>44332</v>
      </c>
      <c r="C400" s="72" t="str">
        <f>Predictions!C297</f>
        <v>Paderborn 07</v>
      </c>
      <c r="D400" s="72" t="str">
        <f>Predictions!D297</f>
        <v>Greuther Furth</v>
      </c>
      <c r="E400" s="132"/>
      <c r="F400" s="187">
        <f>Predictions!O297</f>
        <v>-2.7729982736093822E-2</v>
      </c>
      <c r="G400" s="83">
        <f>Predictions!P297+Predictions!Q297</f>
        <v>0</v>
      </c>
      <c r="H400" s="72" t="str">
        <f>Predictions!R297</f>
        <v/>
      </c>
      <c r="I400" s="14">
        <f>Predictions!S297</f>
        <v>0</v>
      </c>
      <c r="J400" s="77">
        <f>Predictions!W297</f>
        <v>0.30298615788187933</v>
      </c>
      <c r="K400" s="77">
        <f>Predictions!X297</f>
        <v>0.39644470120821018</v>
      </c>
    </row>
    <row r="401" spans="1:11" x14ac:dyDescent="0.25">
      <c r="A401" s="69">
        <f>Predictions!A298</f>
        <v>296</v>
      </c>
      <c r="B401" s="91">
        <f>Predictions!B298</f>
        <v>44332</v>
      </c>
      <c r="C401" s="72" t="str">
        <f>Predictions!C298</f>
        <v>Sandhausen</v>
      </c>
      <c r="D401" s="72" t="str">
        <f>Predictions!D298</f>
        <v>Jahn Regensburg</v>
      </c>
      <c r="E401" s="132"/>
      <c r="F401" s="187">
        <f>Predictions!O298</f>
        <v>-5.5130451422368845E-2</v>
      </c>
      <c r="G401" s="83">
        <f>Predictions!P298+Predictions!Q298</f>
        <v>0</v>
      </c>
      <c r="H401" s="72" t="str">
        <f>Predictions!R298</f>
        <v/>
      </c>
      <c r="I401" s="14">
        <f>Predictions!S298</f>
        <v>0</v>
      </c>
      <c r="J401" s="77">
        <f>Predictions!W298</f>
        <v>0.44848468325824192</v>
      </c>
      <c r="K401" s="77">
        <f>Predictions!X298</f>
        <v>0.25392717333325965</v>
      </c>
    </row>
    <row r="402" spans="1:11" x14ac:dyDescent="0.25">
      <c r="A402" s="69">
        <f>Predictions!A299</f>
        <v>297</v>
      </c>
      <c r="B402" s="91">
        <f>Predictions!B299</f>
        <v>44332</v>
      </c>
      <c r="C402" s="72" t="str">
        <f>Predictions!C299</f>
        <v>St Pauli</v>
      </c>
      <c r="D402" s="72" t="str">
        <f>Predictions!D299</f>
        <v>Hannover 96</v>
      </c>
      <c r="E402" s="132"/>
      <c r="F402" s="187">
        <f>Predictions!O299</f>
        <v>-1.4133696275036649E-2</v>
      </c>
      <c r="G402" s="83">
        <f>Predictions!P299+Predictions!Q299</f>
        <v>0</v>
      </c>
      <c r="H402" s="72" t="str">
        <f>Predictions!R299</f>
        <v/>
      </c>
      <c r="I402" s="14">
        <f>Predictions!S299</f>
        <v>0</v>
      </c>
      <c r="J402" s="77">
        <f>Predictions!W299</f>
        <v>0.40122466817828017</v>
      </c>
      <c r="K402" s="77">
        <f>Predictions!X299</f>
        <v>0.30962520964547668</v>
      </c>
    </row>
    <row r="403" spans="1:11" x14ac:dyDescent="0.25">
      <c r="A403" s="69">
        <f>Predictions!A300</f>
        <v>298</v>
      </c>
      <c r="B403" s="91">
        <f>Predictions!B300</f>
        <v>44339</v>
      </c>
      <c r="C403" s="72" t="str">
        <f>Predictions!C300</f>
        <v>Bochum</v>
      </c>
      <c r="D403" s="72" t="str">
        <f>Predictions!D300</f>
        <v>Sandhausen</v>
      </c>
      <c r="E403" s="132"/>
      <c r="F403" s="187">
        <f>Predictions!O300</f>
        <v>1.0200256885440783E-2</v>
      </c>
      <c r="G403" s="83">
        <f>Predictions!P300+Predictions!Q300</f>
        <v>0</v>
      </c>
      <c r="H403" s="72" t="str">
        <f>Predictions!R300</f>
        <v/>
      </c>
      <c r="I403" s="14">
        <f>Predictions!S300</f>
        <v>0</v>
      </c>
      <c r="J403" s="77">
        <f>Predictions!W300</f>
        <v>0.55665131010115143</v>
      </c>
      <c r="K403" s="77">
        <f>Predictions!X300</f>
        <v>0.1962986637617849</v>
      </c>
    </row>
    <row r="404" spans="1:11" x14ac:dyDescent="0.25">
      <c r="A404" s="69">
        <f>Predictions!A301</f>
        <v>299</v>
      </c>
      <c r="B404" s="91">
        <f>Predictions!B301</f>
        <v>44339</v>
      </c>
      <c r="C404" s="72" t="str">
        <f>Predictions!C301</f>
        <v>Erzgebirge Aue</v>
      </c>
      <c r="D404" s="72" t="str">
        <f>Predictions!D301</f>
        <v>Osnabruck</v>
      </c>
      <c r="E404" s="132"/>
      <c r="F404" s="187">
        <f>Predictions!O301</f>
        <v>0.24384533944252207</v>
      </c>
      <c r="G404" s="83">
        <f>Predictions!P301+Predictions!Q301</f>
        <v>39</v>
      </c>
      <c r="H404" s="72" t="str">
        <f>Predictions!R301</f>
        <v>Erzgebirge Aue</v>
      </c>
      <c r="I404" s="14">
        <f>Predictions!S301</f>
        <v>95.55</v>
      </c>
      <c r="J404" s="77">
        <f>Predictions!W301</f>
        <v>0.39144688900062297</v>
      </c>
      <c r="K404" s="77">
        <f>Predictions!X301</f>
        <v>0.32564341925453871</v>
      </c>
    </row>
    <row r="405" spans="1:11" x14ac:dyDescent="0.25">
      <c r="A405" s="69">
        <f>Predictions!A302</f>
        <v>300</v>
      </c>
      <c r="B405" s="91">
        <f>Predictions!B302</f>
        <v>44339</v>
      </c>
      <c r="C405" s="72" t="str">
        <f>Predictions!C302</f>
        <v>Greuther Furth</v>
      </c>
      <c r="D405" s="72" t="str">
        <f>Predictions!D302</f>
        <v>Fortuna Dusseldorf</v>
      </c>
      <c r="E405" s="132"/>
      <c r="F405" s="187">
        <f>Predictions!O302</f>
        <v>0.39915770140487372</v>
      </c>
      <c r="G405" s="83">
        <f>Predictions!P302+Predictions!Q302</f>
        <v>33</v>
      </c>
      <c r="H405" s="72" t="str">
        <f>Predictions!R302</f>
        <v>Fortuna Dusseldorf</v>
      </c>
      <c r="I405" s="14">
        <f>Predictions!S302</f>
        <v>-33</v>
      </c>
      <c r="J405" s="77">
        <f>Predictions!W302</f>
        <v>0.37813695049771767</v>
      </c>
      <c r="K405" s="77">
        <f>Predictions!X302</f>
        <v>0.32686814424719812</v>
      </c>
    </row>
    <row r="406" spans="1:11" x14ac:dyDescent="0.25">
      <c r="A406" s="69">
        <f>Predictions!A303</f>
        <v>301</v>
      </c>
      <c r="B406" s="91">
        <f>Predictions!B303</f>
        <v>44339</v>
      </c>
      <c r="C406" s="72" t="str">
        <f>Predictions!C303</f>
        <v>Hamburger</v>
      </c>
      <c r="D406" s="72" t="str">
        <f>Predictions!D303</f>
        <v>Eintracht Braunschweig</v>
      </c>
      <c r="E406" s="132"/>
      <c r="F406" s="187">
        <f>Predictions!O303</f>
        <v>0.15540523902575165</v>
      </c>
      <c r="G406" s="83">
        <f>Predictions!P303+Predictions!Q303</f>
        <v>69</v>
      </c>
      <c r="H406" s="72" t="str">
        <f>Predictions!R303</f>
        <v>Hamburger</v>
      </c>
      <c r="I406" s="14">
        <f>Predictions!S303</f>
        <v>49.68</v>
      </c>
      <c r="J406" s="77">
        <f>Predictions!W303</f>
        <v>0.68842067102724858</v>
      </c>
      <c r="K406" s="77">
        <f>Predictions!X303</f>
        <v>0.12378650456850637</v>
      </c>
    </row>
    <row r="407" spans="1:11" x14ac:dyDescent="0.25">
      <c r="A407" s="69">
        <f>Predictions!A304</f>
        <v>302</v>
      </c>
      <c r="B407" s="91">
        <f>Predictions!B304</f>
        <v>44339</v>
      </c>
      <c r="C407" s="72" t="str">
        <f>Predictions!C304</f>
        <v>Hannover 96</v>
      </c>
      <c r="D407" s="72" t="str">
        <f>Predictions!D304</f>
        <v>Nurnberg</v>
      </c>
      <c r="E407" s="132"/>
      <c r="F407" s="187">
        <f>Predictions!O304</f>
        <v>9.8874400585015638E-3</v>
      </c>
      <c r="G407" s="83">
        <f>Predictions!P304+Predictions!Q304</f>
        <v>0</v>
      </c>
      <c r="H407" s="72" t="str">
        <f>Predictions!R304</f>
        <v/>
      </c>
      <c r="I407" s="14">
        <f>Predictions!S304</f>
        <v>0</v>
      </c>
      <c r="J407" s="77">
        <f>Predictions!W304</f>
        <v>0.42421954532962625</v>
      </c>
      <c r="K407" s="77">
        <f>Predictions!X304</f>
        <v>0.27600447921155369</v>
      </c>
    </row>
    <row r="408" spans="1:11" x14ac:dyDescent="0.25">
      <c r="A408" s="69">
        <f>Predictions!A305</f>
        <v>303</v>
      </c>
      <c r="B408" s="91">
        <f>Predictions!B305</f>
        <v>44339</v>
      </c>
      <c r="C408" s="72" t="str">
        <f>Predictions!C305</f>
        <v>Heidenheim</v>
      </c>
      <c r="D408" s="72" t="str">
        <f>Predictions!D305</f>
        <v>Karlsruher</v>
      </c>
      <c r="E408" s="132"/>
      <c r="F408" s="187">
        <f>Predictions!O305</f>
        <v>-6.4451425769818993E-2</v>
      </c>
      <c r="G408" s="83">
        <f>Predictions!P305+Predictions!Q305</f>
        <v>0</v>
      </c>
      <c r="H408" s="72" t="str">
        <f>Predictions!R305</f>
        <v/>
      </c>
      <c r="I408" s="14">
        <f>Predictions!S305</f>
        <v>0</v>
      </c>
      <c r="J408" s="77">
        <f>Predictions!W305</f>
        <v>0.41308131178404756</v>
      </c>
      <c r="K408" s="77">
        <f>Predictions!X305</f>
        <v>0.28771079296759183</v>
      </c>
    </row>
    <row r="409" spans="1:11" x14ac:dyDescent="0.25">
      <c r="A409" s="69">
        <f>Predictions!A306</f>
        <v>304</v>
      </c>
      <c r="B409" s="91">
        <f>Predictions!B306</f>
        <v>44339</v>
      </c>
      <c r="C409" s="72" t="str">
        <f>Predictions!C306</f>
        <v>Holstein Kiel</v>
      </c>
      <c r="D409" s="72" t="str">
        <f>Predictions!D306</f>
        <v>Darmstadt 98</v>
      </c>
      <c r="E409" s="132"/>
      <c r="F409" s="187">
        <f>Predictions!O306</f>
        <v>0.23884558565470965</v>
      </c>
      <c r="G409" s="83">
        <f>Predictions!P306+Predictions!Q306</f>
        <v>0</v>
      </c>
      <c r="H409" s="72" t="str">
        <f>Predictions!R306</f>
        <v/>
      </c>
      <c r="I409" s="14">
        <f>Predictions!S306</f>
        <v>0</v>
      </c>
      <c r="J409" s="77">
        <f>Predictions!W306</f>
        <v>0.41222885807262583</v>
      </c>
      <c r="K409" s="77">
        <f>Predictions!X306</f>
        <v>0.2944171176137006</v>
      </c>
    </row>
    <row r="410" spans="1:11" x14ac:dyDescent="0.25">
      <c r="A410" s="69">
        <f>Predictions!A307</f>
        <v>305</v>
      </c>
      <c r="B410" s="91">
        <f>Predictions!B307</f>
        <v>44339</v>
      </c>
      <c r="C410" s="72" t="str">
        <f>Predictions!C307</f>
        <v>Jahn Regensburg</v>
      </c>
      <c r="D410" s="72" t="str">
        <f>Predictions!D307</f>
        <v>St Pauli</v>
      </c>
      <c r="E410" s="132"/>
      <c r="F410" s="187">
        <f>Predictions!O307</f>
        <v>-3.1356404295010229E-2</v>
      </c>
      <c r="G410" s="83">
        <f>Predictions!P307+Predictions!Q307</f>
        <v>0</v>
      </c>
      <c r="H410" s="72" t="str">
        <f>Predictions!R307</f>
        <v/>
      </c>
      <c r="I410" s="14">
        <f>Predictions!S307</f>
        <v>0</v>
      </c>
      <c r="J410" s="77">
        <f>Predictions!W307</f>
        <v>0.39630144526055189</v>
      </c>
      <c r="K410" s="77">
        <f>Predictions!X307</f>
        <v>0.30098171118322747</v>
      </c>
    </row>
    <row r="411" spans="1:11" x14ac:dyDescent="0.25">
      <c r="A411" s="69">
        <f>Predictions!A308</f>
        <v>306</v>
      </c>
      <c r="B411" s="91">
        <f>Predictions!B308</f>
        <v>44339</v>
      </c>
      <c r="C411" s="72" t="str">
        <f>Predictions!C308</f>
        <v>Wurzburger Kickers</v>
      </c>
      <c r="D411" s="72" t="str">
        <f>Predictions!D308</f>
        <v>Paderborn 07</v>
      </c>
      <c r="E411" s="132"/>
      <c r="F411" s="187">
        <f>Predictions!O308</f>
        <v>6.1513784602785011E-2</v>
      </c>
      <c r="G411" s="83">
        <f>Predictions!P308+Predictions!Q308</f>
        <v>0</v>
      </c>
      <c r="H411" s="72" t="str">
        <f>Predictions!R308</f>
        <v/>
      </c>
      <c r="I411" s="14">
        <f>Predictions!S308</f>
        <v>0</v>
      </c>
      <c r="J411" s="77">
        <f>Predictions!W308</f>
        <v>0.30398537596802239</v>
      </c>
      <c r="K411" s="77">
        <f>Predictions!X308</f>
        <v>0.41991205718193425</v>
      </c>
    </row>
    <row r="412" spans="1:11" x14ac:dyDescent="0.25">
      <c r="A412" s="69">
        <f>Predictions!A309</f>
        <v>307</v>
      </c>
      <c r="B412" s="91" t="str">
        <f>Predictions!B309</f>
        <v/>
      </c>
      <c r="C412" s="72" t="str">
        <f>Predictions!C309</f>
        <v/>
      </c>
      <c r="D412" s="72" t="str">
        <f>Predictions!D309</f>
        <v/>
      </c>
      <c r="E412" s="132"/>
      <c r="F412" s="187">
        <f>Predictions!O309</f>
        <v>0</v>
      </c>
      <c r="G412" s="83">
        <f>Predictions!P309+Predictions!Q309</f>
        <v>0</v>
      </c>
      <c r="H412" s="72" t="str">
        <f>Predictions!R309</f>
        <v/>
      </c>
      <c r="I412" s="14" t="str">
        <f>Predictions!S309</f>
        <v/>
      </c>
      <c r="J412" s="77" t="str">
        <f>Predictions!W309</f>
        <v/>
      </c>
      <c r="K412" s="77" t="str">
        <f>Predictions!X309</f>
        <v/>
      </c>
    </row>
    <row r="413" spans="1:11" x14ac:dyDescent="0.25">
      <c r="A413" s="69">
        <f>Predictions!A310</f>
        <v>308</v>
      </c>
      <c r="B413" s="91" t="str">
        <f>Predictions!B310</f>
        <v/>
      </c>
      <c r="C413" s="72" t="str">
        <f>Predictions!C310</f>
        <v/>
      </c>
      <c r="D413" s="72" t="str">
        <f>Predictions!D310</f>
        <v/>
      </c>
      <c r="E413" s="132"/>
      <c r="F413" s="187">
        <f>Predictions!O310</f>
        <v>0</v>
      </c>
      <c r="G413" s="83">
        <f>Predictions!P310+Predictions!Q310</f>
        <v>0</v>
      </c>
      <c r="H413" s="72" t="str">
        <f>Predictions!R310</f>
        <v/>
      </c>
      <c r="I413" s="14" t="str">
        <f>Predictions!S310</f>
        <v/>
      </c>
      <c r="J413" s="77" t="str">
        <f>Predictions!W310</f>
        <v/>
      </c>
      <c r="K413" s="77" t="str">
        <f>Predictions!X310</f>
        <v/>
      </c>
    </row>
    <row r="414" spans="1:11" x14ac:dyDescent="0.25">
      <c r="A414" s="69">
        <f>Predictions!A311</f>
        <v>309</v>
      </c>
      <c r="B414" s="91" t="str">
        <f>Predictions!B311</f>
        <v/>
      </c>
      <c r="C414" s="72" t="str">
        <f>Predictions!C311</f>
        <v/>
      </c>
      <c r="D414" s="72" t="str">
        <f>Predictions!D311</f>
        <v/>
      </c>
      <c r="E414" s="132"/>
      <c r="F414" s="187">
        <f>Predictions!O311</f>
        <v>0</v>
      </c>
      <c r="G414" s="83">
        <f>Predictions!P311+Predictions!Q311</f>
        <v>0</v>
      </c>
      <c r="H414" s="72" t="str">
        <f>Predictions!R311</f>
        <v/>
      </c>
      <c r="I414" s="14" t="str">
        <f>Predictions!S311</f>
        <v/>
      </c>
      <c r="J414" s="77" t="str">
        <f>Predictions!W311</f>
        <v/>
      </c>
      <c r="K414" s="77" t="str">
        <f>Predictions!X311</f>
        <v/>
      </c>
    </row>
    <row r="415" spans="1:11" x14ac:dyDescent="0.25">
      <c r="A415" s="69">
        <f>Predictions!A312</f>
        <v>310</v>
      </c>
      <c r="B415" s="91" t="str">
        <f>Predictions!B312</f>
        <v/>
      </c>
      <c r="C415" s="72" t="str">
        <f>Predictions!C312</f>
        <v/>
      </c>
      <c r="D415" s="72" t="str">
        <f>Predictions!D312</f>
        <v/>
      </c>
      <c r="E415" s="132"/>
      <c r="F415" s="187">
        <f>Predictions!O312</f>
        <v>0</v>
      </c>
      <c r="G415" s="83">
        <f>Predictions!P312+Predictions!Q312</f>
        <v>0</v>
      </c>
      <c r="H415" s="72" t="str">
        <f>Predictions!R312</f>
        <v/>
      </c>
      <c r="I415" s="14" t="str">
        <f>Predictions!S312</f>
        <v/>
      </c>
      <c r="J415" s="77" t="str">
        <f>Predictions!W312</f>
        <v/>
      </c>
      <c r="K415" s="77" t="str">
        <f>Predictions!X312</f>
        <v/>
      </c>
    </row>
    <row r="416" spans="1:11" x14ac:dyDescent="0.25">
      <c r="A416" s="69">
        <f>Predictions!A313</f>
        <v>311</v>
      </c>
      <c r="B416" s="91" t="str">
        <f>Predictions!B313</f>
        <v/>
      </c>
      <c r="C416" s="72" t="str">
        <f>Predictions!C313</f>
        <v/>
      </c>
      <c r="D416" s="72" t="str">
        <f>Predictions!D313</f>
        <v/>
      </c>
      <c r="E416" s="132"/>
      <c r="F416" s="187">
        <f>Predictions!O313</f>
        <v>0</v>
      </c>
      <c r="G416" s="83">
        <f>Predictions!P313+Predictions!Q313</f>
        <v>0</v>
      </c>
      <c r="H416" s="72" t="str">
        <f>Predictions!R313</f>
        <v/>
      </c>
      <c r="I416" s="14" t="str">
        <f>Predictions!S313</f>
        <v/>
      </c>
      <c r="J416" s="77" t="str">
        <f>Predictions!W313</f>
        <v/>
      </c>
      <c r="K416" s="77" t="str">
        <f>Predictions!X313</f>
        <v/>
      </c>
    </row>
    <row r="417" spans="1:11" x14ac:dyDescent="0.25">
      <c r="A417" s="69">
        <f>Predictions!A314</f>
        <v>312</v>
      </c>
      <c r="B417" s="91" t="str">
        <f>Predictions!B314</f>
        <v/>
      </c>
      <c r="C417" s="72" t="str">
        <f>Predictions!C314</f>
        <v/>
      </c>
      <c r="D417" s="72" t="str">
        <f>Predictions!D314</f>
        <v/>
      </c>
      <c r="E417" s="132"/>
      <c r="F417" s="187">
        <f>Predictions!O314</f>
        <v>0</v>
      </c>
      <c r="G417" s="83">
        <f>Predictions!P314+Predictions!Q314</f>
        <v>0</v>
      </c>
      <c r="H417" s="72" t="str">
        <f>Predictions!R314</f>
        <v/>
      </c>
      <c r="I417" s="14" t="str">
        <f>Predictions!S314</f>
        <v/>
      </c>
      <c r="J417" s="77" t="str">
        <f>Predictions!W314</f>
        <v/>
      </c>
      <c r="K417" s="77" t="str">
        <f>Predictions!X314</f>
        <v/>
      </c>
    </row>
    <row r="418" spans="1:11" x14ac:dyDescent="0.25">
      <c r="A418" s="69">
        <f>Predictions!A315</f>
        <v>313</v>
      </c>
      <c r="B418" s="91" t="str">
        <f>Predictions!B315</f>
        <v/>
      </c>
      <c r="C418" s="72" t="str">
        <f>Predictions!C315</f>
        <v/>
      </c>
      <c r="D418" s="72" t="str">
        <f>Predictions!D315</f>
        <v/>
      </c>
      <c r="E418" s="132"/>
      <c r="F418" s="187">
        <f>Predictions!O315</f>
        <v>0</v>
      </c>
      <c r="G418" s="83">
        <f>Predictions!P315+Predictions!Q315</f>
        <v>0</v>
      </c>
      <c r="H418" s="72" t="str">
        <f>Predictions!R315</f>
        <v/>
      </c>
      <c r="I418" s="14" t="str">
        <f>Predictions!S315</f>
        <v/>
      </c>
      <c r="J418" s="77" t="str">
        <f>Predictions!W315</f>
        <v/>
      </c>
      <c r="K418" s="77" t="str">
        <f>Predictions!X315</f>
        <v/>
      </c>
    </row>
    <row r="419" spans="1:11" x14ac:dyDescent="0.25">
      <c r="A419" s="69">
        <f>Predictions!A316</f>
        <v>314</v>
      </c>
      <c r="B419" s="91" t="str">
        <f>Predictions!B316</f>
        <v/>
      </c>
      <c r="C419" s="72" t="str">
        <f>Predictions!C316</f>
        <v/>
      </c>
      <c r="D419" s="72" t="str">
        <f>Predictions!D316</f>
        <v/>
      </c>
      <c r="E419" s="132"/>
      <c r="F419" s="187">
        <f>Predictions!O316</f>
        <v>0</v>
      </c>
      <c r="G419" s="83">
        <f>Predictions!P316+Predictions!Q316</f>
        <v>0</v>
      </c>
      <c r="H419" s="72" t="str">
        <f>Predictions!R316</f>
        <v/>
      </c>
      <c r="I419" s="14" t="str">
        <f>Predictions!S316</f>
        <v/>
      </c>
      <c r="J419" s="77" t="str">
        <f>Predictions!W316</f>
        <v/>
      </c>
      <c r="K419" s="77" t="str">
        <f>Predictions!X316</f>
        <v/>
      </c>
    </row>
    <row r="420" spans="1:11" x14ac:dyDescent="0.25">
      <c r="A420" s="69">
        <f>Predictions!A317</f>
        <v>315</v>
      </c>
      <c r="B420" s="91" t="str">
        <f>Predictions!B317</f>
        <v/>
      </c>
      <c r="C420" s="72" t="str">
        <f>Predictions!C317</f>
        <v/>
      </c>
      <c r="D420" s="72" t="str">
        <f>Predictions!D317</f>
        <v/>
      </c>
      <c r="E420" s="132"/>
      <c r="F420" s="187">
        <f>Predictions!O317</f>
        <v>0</v>
      </c>
      <c r="G420" s="83">
        <f>Predictions!P317+Predictions!Q317</f>
        <v>0</v>
      </c>
      <c r="H420" s="72" t="str">
        <f>Predictions!R317</f>
        <v/>
      </c>
      <c r="I420" s="14" t="str">
        <f>Predictions!S317</f>
        <v/>
      </c>
      <c r="J420" s="77" t="str">
        <f>Predictions!W317</f>
        <v/>
      </c>
      <c r="K420" s="77" t="str">
        <f>Predictions!X317</f>
        <v/>
      </c>
    </row>
    <row r="421" spans="1:11" x14ac:dyDescent="0.25">
      <c r="A421" s="69">
        <f>Predictions!A318</f>
        <v>316</v>
      </c>
      <c r="B421" s="91" t="str">
        <f>Predictions!B318</f>
        <v/>
      </c>
      <c r="C421" s="72" t="str">
        <f>Predictions!C318</f>
        <v/>
      </c>
      <c r="D421" s="72" t="str">
        <f>Predictions!D318</f>
        <v/>
      </c>
      <c r="E421" s="132"/>
      <c r="F421" s="187">
        <f>Predictions!O318</f>
        <v>0</v>
      </c>
      <c r="G421" s="83">
        <f>Predictions!P318+Predictions!Q318</f>
        <v>0</v>
      </c>
      <c r="H421" s="72" t="str">
        <f>Predictions!R318</f>
        <v/>
      </c>
      <c r="I421" s="14" t="str">
        <f>Predictions!S318</f>
        <v/>
      </c>
      <c r="J421" s="77" t="str">
        <f>Predictions!W318</f>
        <v/>
      </c>
      <c r="K421" s="77" t="str">
        <f>Predictions!X318</f>
        <v/>
      </c>
    </row>
    <row r="422" spans="1:11" x14ac:dyDescent="0.25">
      <c r="A422" s="69">
        <f>Predictions!A319</f>
        <v>317</v>
      </c>
      <c r="B422" s="91" t="str">
        <f>Predictions!B319</f>
        <v/>
      </c>
      <c r="C422" s="72" t="str">
        <f>Predictions!C319</f>
        <v/>
      </c>
      <c r="D422" s="72" t="str">
        <f>Predictions!D319</f>
        <v/>
      </c>
      <c r="E422" s="132"/>
      <c r="F422" s="187">
        <f>Predictions!O319</f>
        <v>0</v>
      </c>
      <c r="G422" s="83">
        <f>Predictions!P319+Predictions!Q319</f>
        <v>0</v>
      </c>
      <c r="H422" s="72" t="str">
        <f>Predictions!R319</f>
        <v/>
      </c>
      <c r="I422" s="14" t="str">
        <f>Predictions!S319</f>
        <v/>
      </c>
      <c r="J422" s="77" t="str">
        <f>Predictions!W319</f>
        <v/>
      </c>
      <c r="K422" s="77" t="str">
        <f>Predictions!X319</f>
        <v/>
      </c>
    </row>
    <row r="423" spans="1:11" x14ac:dyDescent="0.25">
      <c r="A423" s="69">
        <f>Predictions!A320</f>
        <v>318</v>
      </c>
      <c r="B423" s="91" t="str">
        <f>Predictions!B320</f>
        <v/>
      </c>
      <c r="C423" s="72" t="str">
        <f>Predictions!C320</f>
        <v/>
      </c>
      <c r="D423" s="72" t="str">
        <f>Predictions!D320</f>
        <v/>
      </c>
      <c r="E423" s="132"/>
      <c r="F423" s="187">
        <f>Predictions!O320</f>
        <v>0</v>
      </c>
      <c r="G423" s="83">
        <f>Predictions!P320+Predictions!Q320</f>
        <v>0</v>
      </c>
      <c r="H423" s="72" t="str">
        <f>Predictions!R320</f>
        <v/>
      </c>
      <c r="I423" s="14" t="str">
        <f>Predictions!S320</f>
        <v/>
      </c>
      <c r="J423" s="77" t="str">
        <f>Predictions!W320</f>
        <v/>
      </c>
      <c r="K423" s="77" t="str">
        <f>Predictions!X320</f>
        <v/>
      </c>
    </row>
    <row r="424" spans="1:11" x14ac:dyDescent="0.25">
      <c r="A424" s="69">
        <f>Predictions!A321</f>
        <v>319</v>
      </c>
      <c r="B424" s="91" t="str">
        <f>Predictions!B321</f>
        <v/>
      </c>
      <c r="C424" s="72" t="str">
        <f>Predictions!C321</f>
        <v/>
      </c>
      <c r="D424" s="72" t="str">
        <f>Predictions!D321</f>
        <v/>
      </c>
      <c r="E424" s="132"/>
      <c r="F424" s="187">
        <f>Predictions!O321</f>
        <v>0</v>
      </c>
      <c r="G424" s="83">
        <f>Predictions!P321+Predictions!Q321</f>
        <v>0</v>
      </c>
      <c r="H424" s="72" t="str">
        <f>Predictions!R321</f>
        <v/>
      </c>
      <c r="I424" s="14" t="str">
        <f>Predictions!S321</f>
        <v/>
      </c>
      <c r="J424" s="77" t="str">
        <f>Predictions!W321</f>
        <v/>
      </c>
      <c r="K424" s="77" t="str">
        <f>Predictions!X321</f>
        <v/>
      </c>
    </row>
    <row r="425" spans="1:11" x14ac:dyDescent="0.25">
      <c r="A425" s="69">
        <f>Predictions!A322</f>
        <v>320</v>
      </c>
      <c r="B425" s="91" t="str">
        <f>Predictions!B322</f>
        <v/>
      </c>
      <c r="C425" s="72" t="str">
        <f>Predictions!C322</f>
        <v/>
      </c>
      <c r="D425" s="72" t="str">
        <f>Predictions!D322</f>
        <v/>
      </c>
      <c r="E425" s="132"/>
      <c r="F425" s="187">
        <f>Predictions!O322</f>
        <v>0</v>
      </c>
      <c r="G425" s="83">
        <f>Predictions!P322+Predictions!Q322</f>
        <v>0</v>
      </c>
      <c r="H425" s="72" t="str">
        <f>Predictions!R322</f>
        <v/>
      </c>
      <c r="I425" s="14" t="str">
        <f>Predictions!S322</f>
        <v/>
      </c>
      <c r="J425" s="77" t="str">
        <f>Predictions!W322</f>
        <v/>
      </c>
      <c r="K425" s="77" t="str">
        <f>Predictions!X322</f>
        <v/>
      </c>
    </row>
    <row r="426" spans="1:11" x14ac:dyDescent="0.25">
      <c r="A426" s="69">
        <f>Predictions!A323</f>
        <v>321</v>
      </c>
      <c r="B426" s="91" t="str">
        <f>Predictions!B323</f>
        <v/>
      </c>
      <c r="C426" s="72" t="str">
        <f>Predictions!C323</f>
        <v/>
      </c>
      <c r="D426" s="72" t="str">
        <f>Predictions!D323</f>
        <v/>
      </c>
      <c r="E426" s="132"/>
      <c r="F426" s="187">
        <f>Predictions!O323</f>
        <v>0</v>
      </c>
      <c r="G426" s="83">
        <f>Predictions!P323+Predictions!Q323</f>
        <v>0</v>
      </c>
      <c r="H426" s="72" t="str">
        <f>Predictions!R323</f>
        <v/>
      </c>
      <c r="I426" s="14" t="str">
        <f>Predictions!S323</f>
        <v/>
      </c>
      <c r="J426" s="77" t="str">
        <f>Predictions!W323</f>
        <v/>
      </c>
      <c r="K426" s="77" t="str">
        <f>Predictions!X323</f>
        <v/>
      </c>
    </row>
    <row r="427" spans="1:11" x14ac:dyDescent="0.25">
      <c r="A427" s="69">
        <f>Predictions!A324</f>
        <v>322</v>
      </c>
      <c r="B427" s="91" t="str">
        <f>Predictions!B324</f>
        <v/>
      </c>
      <c r="C427" s="72" t="str">
        <f>Predictions!C324</f>
        <v/>
      </c>
      <c r="D427" s="72" t="str">
        <f>Predictions!D324</f>
        <v/>
      </c>
      <c r="E427" s="132"/>
      <c r="F427" s="187">
        <f>Predictions!O324</f>
        <v>0</v>
      </c>
      <c r="G427" s="83">
        <f>Predictions!P324+Predictions!Q324</f>
        <v>0</v>
      </c>
      <c r="H427" s="72" t="str">
        <f>Predictions!R324</f>
        <v/>
      </c>
      <c r="I427" s="14" t="str">
        <f>Predictions!S324</f>
        <v/>
      </c>
      <c r="J427" s="77" t="str">
        <f>Predictions!W324</f>
        <v/>
      </c>
      <c r="K427" s="77" t="str">
        <f>Predictions!X324</f>
        <v/>
      </c>
    </row>
    <row r="428" spans="1:11" x14ac:dyDescent="0.25">
      <c r="A428" s="69">
        <f>Predictions!A325</f>
        <v>323</v>
      </c>
      <c r="B428" s="91" t="str">
        <f>Predictions!B325</f>
        <v/>
      </c>
      <c r="C428" s="72" t="str">
        <f>Predictions!C325</f>
        <v/>
      </c>
      <c r="D428" s="72" t="str">
        <f>Predictions!D325</f>
        <v/>
      </c>
      <c r="E428" s="132"/>
      <c r="F428" s="187">
        <f>Predictions!O325</f>
        <v>0</v>
      </c>
      <c r="G428" s="83">
        <f>Predictions!P325+Predictions!Q325</f>
        <v>0</v>
      </c>
      <c r="H428" s="72" t="str">
        <f>Predictions!R325</f>
        <v/>
      </c>
      <c r="I428" s="14" t="str">
        <f>Predictions!S325</f>
        <v/>
      </c>
      <c r="J428" s="77" t="str">
        <f>Predictions!W325</f>
        <v/>
      </c>
      <c r="K428" s="77" t="str">
        <f>Predictions!X325</f>
        <v/>
      </c>
    </row>
    <row r="429" spans="1:11" x14ac:dyDescent="0.25">
      <c r="A429" s="69">
        <f>Predictions!A326</f>
        <v>324</v>
      </c>
      <c r="B429" s="91" t="str">
        <f>Predictions!B326</f>
        <v/>
      </c>
      <c r="C429" s="72" t="str">
        <f>Predictions!C326</f>
        <v/>
      </c>
      <c r="D429" s="72" t="str">
        <f>Predictions!D326</f>
        <v/>
      </c>
      <c r="E429" s="132"/>
      <c r="F429" s="187">
        <f>Predictions!O326</f>
        <v>0</v>
      </c>
      <c r="G429" s="83">
        <f>Predictions!P326+Predictions!Q326</f>
        <v>0</v>
      </c>
      <c r="H429" s="72" t="str">
        <f>Predictions!R326</f>
        <v/>
      </c>
      <c r="I429" s="14" t="str">
        <f>Predictions!S326</f>
        <v/>
      </c>
      <c r="J429" s="77" t="str">
        <f>Predictions!W326</f>
        <v/>
      </c>
      <c r="K429" s="77" t="str">
        <f>Predictions!X326</f>
        <v/>
      </c>
    </row>
    <row r="430" spans="1:11" x14ac:dyDescent="0.25">
      <c r="A430" s="69">
        <f>Predictions!A327</f>
        <v>325</v>
      </c>
      <c r="B430" s="91" t="str">
        <f>Predictions!B327</f>
        <v/>
      </c>
      <c r="C430" s="72" t="str">
        <f>Predictions!C327</f>
        <v/>
      </c>
      <c r="D430" s="72" t="str">
        <f>Predictions!D327</f>
        <v/>
      </c>
      <c r="E430" s="132"/>
      <c r="F430" s="187">
        <f>Predictions!O327</f>
        <v>0</v>
      </c>
      <c r="G430" s="83">
        <f>Predictions!P327+Predictions!Q327</f>
        <v>0</v>
      </c>
      <c r="H430" s="72" t="str">
        <f>Predictions!R327</f>
        <v/>
      </c>
      <c r="I430" s="14" t="str">
        <f>Predictions!S327</f>
        <v/>
      </c>
      <c r="J430" s="77" t="str">
        <f>Predictions!W327</f>
        <v/>
      </c>
      <c r="K430" s="77" t="str">
        <f>Predictions!X327</f>
        <v/>
      </c>
    </row>
    <row r="431" spans="1:11" x14ac:dyDescent="0.25">
      <c r="A431" s="69">
        <f>Predictions!A328</f>
        <v>326</v>
      </c>
      <c r="B431" s="91" t="str">
        <f>Predictions!B328</f>
        <v/>
      </c>
      <c r="C431" s="72" t="str">
        <f>Predictions!C328</f>
        <v/>
      </c>
      <c r="D431" s="72" t="str">
        <f>Predictions!D328</f>
        <v/>
      </c>
      <c r="E431" s="132"/>
      <c r="F431" s="187">
        <f>Predictions!O328</f>
        <v>0</v>
      </c>
      <c r="G431" s="83">
        <f>Predictions!P328+Predictions!Q328</f>
        <v>0</v>
      </c>
      <c r="H431" s="72" t="str">
        <f>Predictions!R328</f>
        <v/>
      </c>
      <c r="I431" s="14" t="str">
        <f>Predictions!S328</f>
        <v/>
      </c>
      <c r="J431" s="77" t="str">
        <f>Predictions!W328</f>
        <v/>
      </c>
      <c r="K431" s="77" t="str">
        <f>Predictions!X328</f>
        <v/>
      </c>
    </row>
    <row r="432" spans="1:11" x14ac:dyDescent="0.25">
      <c r="A432" s="69">
        <f>Predictions!A329</f>
        <v>327</v>
      </c>
      <c r="B432" s="91" t="str">
        <f>Predictions!B329</f>
        <v/>
      </c>
      <c r="C432" s="72" t="str">
        <f>Predictions!C329</f>
        <v/>
      </c>
      <c r="D432" s="72" t="str">
        <f>Predictions!D329</f>
        <v/>
      </c>
      <c r="E432" s="132"/>
      <c r="F432" s="187">
        <f>Predictions!O329</f>
        <v>0</v>
      </c>
      <c r="G432" s="83">
        <f>Predictions!P329+Predictions!Q329</f>
        <v>0</v>
      </c>
      <c r="H432" s="72" t="str">
        <f>Predictions!R329</f>
        <v/>
      </c>
      <c r="I432" s="14" t="str">
        <f>Predictions!S329</f>
        <v/>
      </c>
      <c r="J432" s="77" t="str">
        <f>Predictions!W329</f>
        <v/>
      </c>
      <c r="K432" s="77" t="str">
        <f>Predictions!X329</f>
        <v/>
      </c>
    </row>
    <row r="433" spans="1:11" x14ac:dyDescent="0.25">
      <c r="A433" s="69">
        <f>Predictions!A330</f>
        <v>328</v>
      </c>
      <c r="B433" s="91" t="str">
        <f>Predictions!B330</f>
        <v/>
      </c>
      <c r="C433" s="72" t="str">
        <f>Predictions!C330</f>
        <v/>
      </c>
      <c r="D433" s="72" t="str">
        <f>Predictions!D330</f>
        <v/>
      </c>
      <c r="E433" s="132"/>
      <c r="F433" s="187">
        <f>Predictions!O330</f>
        <v>0</v>
      </c>
      <c r="G433" s="83">
        <f>Predictions!P330+Predictions!Q330</f>
        <v>0</v>
      </c>
      <c r="H433" s="72" t="str">
        <f>Predictions!R330</f>
        <v/>
      </c>
      <c r="I433" s="14" t="str">
        <f>Predictions!S330</f>
        <v/>
      </c>
      <c r="J433" s="77" t="str">
        <f>Predictions!W330</f>
        <v/>
      </c>
      <c r="K433" s="77" t="str">
        <f>Predictions!X330</f>
        <v/>
      </c>
    </row>
    <row r="434" spans="1:11" x14ac:dyDescent="0.25">
      <c r="A434" s="69">
        <f>Predictions!A331</f>
        <v>329</v>
      </c>
      <c r="B434" s="91" t="str">
        <f>Predictions!B331</f>
        <v/>
      </c>
      <c r="C434" s="72" t="str">
        <f>Predictions!C331</f>
        <v/>
      </c>
      <c r="D434" s="72" t="str">
        <f>Predictions!D331</f>
        <v/>
      </c>
      <c r="E434" s="132"/>
      <c r="F434" s="187">
        <f>Predictions!O331</f>
        <v>0</v>
      </c>
      <c r="G434" s="83">
        <f>Predictions!P331+Predictions!Q331</f>
        <v>0</v>
      </c>
      <c r="H434" s="72" t="str">
        <f>Predictions!R331</f>
        <v/>
      </c>
      <c r="I434" s="14" t="str">
        <f>Predictions!S331</f>
        <v/>
      </c>
      <c r="J434" s="77" t="str">
        <f>Predictions!W331</f>
        <v/>
      </c>
      <c r="K434" s="77" t="str">
        <f>Predictions!X331</f>
        <v/>
      </c>
    </row>
    <row r="435" spans="1:11" x14ac:dyDescent="0.25">
      <c r="A435" s="69">
        <f>Predictions!A332</f>
        <v>330</v>
      </c>
      <c r="B435" s="91" t="str">
        <f>Predictions!B332</f>
        <v/>
      </c>
      <c r="C435" s="72" t="str">
        <f>Predictions!C332</f>
        <v/>
      </c>
      <c r="D435" s="72" t="str">
        <f>Predictions!D332</f>
        <v/>
      </c>
      <c r="E435" s="132"/>
      <c r="F435" s="187">
        <f>Predictions!O332</f>
        <v>0</v>
      </c>
      <c r="G435" s="83">
        <f>Predictions!P332+Predictions!Q332</f>
        <v>0</v>
      </c>
      <c r="H435" s="72" t="str">
        <f>Predictions!R332</f>
        <v/>
      </c>
      <c r="I435" s="14" t="str">
        <f>Predictions!S332</f>
        <v/>
      </c>
      <c r="J435" s="77" t="str">
        <f>Predictions!W332</f>
        <v/>
      </c>
      <c r="K435" s="77" t="str">
        <f>Predictions!X332</f>
        <v/>
      </c>
    </row>
    <row r="436" spans="1:11" x14ac:dyDescent="0.25">
      <c r="A436" s="69">
        <f>Predictions!A333</f>
        <v>331</v>
      </c>
      <c r="B436" s="91" t="str">
        <f>Predictions!B333</f>
        <v/>
      </c>
      <c r="C436" s="72" t="str">
        <f>Predictions!C333</f>
        <v/>
      </c>
      <c r="D436" s="72" t="str">
        <f>Predictions!D333</f>
        <v/>
      </c>
      <c r="E436" s="132"/>
      <c r="F436" s="187">
        <f>Predictions!O333</f>
        <v>0</v>
      </c>
      <c r="G436" s="83">
        <f>Predictions!P333+Predictions!Q333</f>
        <v>0</v>
      </c>
      <c r="H436" s="72" t="str">
        <f>Predictions!R333</f>
        <v/>
      </c>
      <c r="I436" s="14" t="str">
        <f>Predictions!S333</f>
        <v/>
      </c>
      <c r="J436" s="77" t="str">
        <f>Predictions!W333</f>
        <v/>
      </c>
      <c r="K436" s="77" t="str">
        <f>Predictions!X333</f>
        <v/>
      </c>
    </row>
    <row r="437" spans="1:11" x14ac:dyDescent="0.25">
      <c r="A437" s="69">
        <f>Predictions!A334</f>
        <v>332</v>
      </c>
      <c r="B437" s="91" t="str">
        <f>Predictions!B334</f>
        <v/>
      </c>
      <c r="C437" s="72" t="str">
        <f>Predictions!C334</f>
        <v/>
      </c>
      <c r="D437" s="72" t="str">
        <f>Predictions!D334</f>
        <v/>
      </c>
      <c r="E437" s="132"/>
      <c r="F437" s="187">
        <f>Predictions!O334</f>
        <v>0</v>
      </c>
      <c r="G437" s="83">
        <f>Predictions!P334+Predictions!Q334</f>
        <v>0</v>
      </c>
      <c r="H437" s="72" t="str">
        <f>Predictions!R334</f>
        <v/>
      </c>
      <c r="I437" s="14" t="str">
        <f>Predictions!S334</f>
        <v/>
      </c>
      <c r="J437" s="77" t="str">
        <f>Predictions!W334</f>
        <v/>
      </c>
      <c r="K437" s="77" t="str">
        <f>Predictions!X334</f>
        <v/>
      </c>
    </row>
    <row r="438" spans="1:11" x14ac:dyDescent="0.25">
      <c r="A438" s="69">
        <f>Predictions!A335</f>
        <v>333</v>
      </c>
      <c r="B438" s="91" t="str">
        <f>Predictions!B335</f>
        <v/>
      </c>
      <c r="C438" s="72" t="str">
        <f>Predictions!C335</f>
        <v/>
      </c>
      <c r="D438" s="72" t="str">
        <f>Predictions!D335</f>
        <v/>
      </c>
      <c r="E438" s="132"/>
      <c r="F438" s="187">
        <f>Predictions!O335</f>
        <v>0</v>
      </c>
      <c r="G438" s="83">
        <f>Predictions!P335+Predictions!Q335</f>
        <v>0</v>
      </c>
      <c r="H438" s="72" t="str">
        <f>Predictions!R335</f>
        <v/>
      </c>
      <c r="I438" s="14" t="str">
        <f>Predictions!S335</f>
        <v/>
      </c>
      <c r="J438" s="77" t="str">
        <f>Predictions!W335</f>
        <v/>
      </c>
      <c r="K438" s="77" t="str">
        <f>Predictions!X335</f>
        <v/>
      </c>
    </row>
    <row r="439" spans="1:11" x14ac:dyDescent="0.25">
      <c r="A439" s="69">
        <f>Predictions!A336</f>
        <v>334</v>
      </c>
      <c r="B439" s="91" t="str">
        <f>Predictions!B336</f>
        <v/>
      </c>
      <c r="C439" s="72" t="str">
        <f>Predictions!C336</f>
        <v/>
      </c>
      <c r="D439" s="72" t="str">
        <f>Predictions!D336</f>
        <v/>
      </c>
      <c r="E439" s="132"/>
      <c r="F439" s="187">
        <f>Predictions!O336</f>
        <v>0</v>
      </c>
      <c r="G439" s="83">
        <f>Predictions!P336+Predictions!Q336</f>
        <v>0</v>
      </c>
      <c r="H439" s="72" t="str">
        <f>Predictions!R336</f>
        <v/>
      </c>
      <c r="I439" s="14" t="str">
        <f>Predictions!S336</f>
        <v/>
      </c>
      <c r="J439" s="77" t="str">
        <f>Predictions!W336</f>
        <v/>
      </c>
      <c r="K439" s="77" t="str">
        <f>Predictions!X336</f>
        <v/>
      </c>
    </row>
    <row r="440" spans="1:11" x14ac:dyDescent="0.25">
      <c r="A440" s="69">
        <f>Predictions!A337</f>
        <v>335</v>
      </c>
      <c r="B440" s="91" t="str">
        <f>Predictions!B337</f>
        <v/>
      </c>
      <c r="C440" s="72" t="str">
        <f>Predictions!C337</f>
        <v/>
      </c>
      <c r="D440" s="72" t="str">
        <f>Predictions!D337</f>
        <v/>
      </c>
      <c r="E440" s="132"/>
      <c r="F440" s="187">
        <f>Predictions!O337</f>
        <v>0</v>
      </c>
      <c r="G440" s="83">
        <f>Predictions!P337+Predictions!Q337</f>
        <v>0</v>
      </c>
      <c r="H440" s="72" t="str">
        <f>Predictions!R337</f>
        <v/>
      </c>
      <c r="I440" s="14" t="str">
        <f>Predictions!S337</f>
        <v/>
      </c>
      <c r="J440" s="77" t="str">
        <f>Predictions!W337</f>
        <v/>
      </c>
      <c r="K440" s="77" t="str">
        <f>Predictions!X337</f>
        <v/>
      </c>
    </row>
    <row r="441" spans="1:11" x14ac:dyDescent="0.25">
      <c r="A441" s="69">
        <f>Predictions!A338</f>
        <v>336</v>
      </c>
      <c r="B441" s="91" t="str">
        <f>Predictions!B338</f>
        <v/>
      </c>
      <c r="C441" s="72" t="str">
        <f>Predictions!C338</f>
        <v/>
      </c>
      <c r="D441" s="72" t="str">
        <f>Predictions!D338</f>
        <v/>
      </c>
      <c r="E441" s="132"/>
      <c r="F441" s="187">
        <f>Predictions!O338</f>
        <v>0</v>
      </c>
      <c r="G441" s="83">
        <f>Predictions!P338+Predictions!Q338</f>
        <v>0</v>
      </c>
      <c r="H441" s="72" t="str">
        <f>Predictions!R338</f>
        <v/>
      </c>
      <c r="I441" s="14" t="str">
        <f>Predictions!S338</f>
        <v/>
      </c>
      <c r="J441" s="77" t="str">
        <f>Predictions!W338</f>
        <v/>
      </c>
      <c r="K441" s="77" t="str">
        <f>Predictions!X338</f>
        <v/>
      </c>
    </row>
    <row r="442" spans="1:11" x14ac:dyDescent="0.25">
      <c r="A442" s="69">
        <f>Predictions!A339</f>
        <v>337</v>
      </c>
      <c r="B442" s="91" t="str">
        <f>Predictions!B339</f>
        <v/>
      </c>
      <c r="C442" s="72" t="str">
        <f>Predictions!C339</f>
        <v/>
      </c>
      <c r="D442" s="72" t="str">
        <f>Predictions!D339</f>
        <v/>
      </c>
      <c r="E442" s="132"/>
      <c r="F442" s="187">
        <f>Predictions!O339</f>
        <v>0</v>
      </c>
      <c r="G442" s="83">
        <f>Predictions!P339+Predictions!Q339</f>
        <v>0</v>
      </c>
      <c r="H442" s="72" t="str">
        <f>Predictions!R339</f>
        <v/>
      </c>
      <c r="I442" s="14" t="str">
        <f>Predictions!S339</f>
        <v/>
      </c>
      <c r="J442" s="77" t="str">
        <f>Predictions!W339</f>
        <v/>
      </c>
      <c r="K442" s="77" t="str">
        <f>Predictions!X339</f>
        <v/>
      </c>
    </row>
    <row r="443" spans="1:11" x14ac:dyDescent="0.25">
      <c r="A443" s="69">
        <f>Predictions!A340</f>
        <v>338</v>
      </c>
      <c r="B443" s="91" t="str">
        <f>Predictions!B340</f>
        <v/>
      </c>
      <c r="C443" s="72" t="str">
        <f>Predictions!C340</f>
        <v/>
      </c>
      <c r="D443" s="72" t="str">
        <f>Predictions!D340</f>
        <v/>
      </c>
      <c r="E443" s="132"/>
      <c r="F443" s="187">
        <f>Predictions!O340</f>
        <v>0</v>
      </c>
      <c r="G443" s="83">
        <f>Predictions!P340+Predictions!Q340</f>
        <v>0</v>
      </c>
      <c r="H443" s="72" t="str">
        <f>Predictions!R340</f>
        <v/>
      </c>
      <c r="I443" s="14" t="str">
        <f>Predictions!S340</f>
        <v/>
      </c>
      <c r="J443" s="77" t="str">
        <f>Predictions!W340</f>
        <v/>
      </c>
      <c r="K443" s="77" t="str">
        <f>Predictions!X340</f>
        <v/>
      </c>
    </row>
    <row r="444" spans="1:11" x14ac:dyDescent="0.25">
      <c r="A444" s="69">
        <f>Predictions!A341</f>
        <v>339</v>
      </c>
      <c r="B444" s="91" t="str">
        <f>Predictions!B341</f>
        <v/>
      </c>
      <c r="C444" s="72" t="str">
        <f>Predictions!C341</f>
        <v/>
      </c>
      <c r="D444" s="72" t="str">
        <f>Predictions!D341</f>
        <v/>
      </c>
      <c r="E444" s="132"/>
      <c r="F444" s="187">
        <f>Predictions!O341</f>
        <v>0</v>
      </c>
      <c r="G444" s="83">
        <f>Predictions!P341+Predictions!Q341</f>
        <v>0</v>
      </c>
      <c r="H444" s="72" t="str">
        <f>Predictions!R341</f>
        <v/>
      </c>
      <c r="I444" s="14" t="str">
        <f>Predictions!S341</f>
        <v/>
      </c>
      <c r="J444" s="77" t="str">
        <f>Predictions!W341</f>
        <v/>
      </c>
      <c r="K444" s="77" t="str">
        <f>Predictions!X341</f>
        <v/>
      </c>
    </row>
    <row r="445" spans="1:11" x14ac:dyDescent="0.25">
      <c r="A445" s="69">
        <f>Predictions!A342</f>
        <v>340</v>
      </c>
      <c r="B445" s="91" t="str">
        <f>Predictions!B342</f>
        <v/>
      </c>
      <c r="C445" s="72" t="str">
        <f>Predictions!C342</f>
        <v/>
      </c>
      <c r="D445" s="72" t="str">
        <f>Predictions!D342</f>
        <v/>
      </c>
      <c r="E445" s="132"/>
      <c r="F445" s="187">
        <f>Predictions!O342</f>
        <v>0</v>
      </c>
      <c r="G445" s="83">
        <f>Predictions!P342+Predictions!Q342</f>
        <v>0</v>
      </c>
      <c r="H445" s="72" t="str">
        <f>Predictions!R342</f>
        <v/>
      </c>
      <c r="I445" s="14" t="str">
        <f>Predictions!S342</f>
        <v/>
      </c>
      <c r="J445" s="77" t="str">
        <f>Predictions!W342</f>
        <v/>
      </c>
      <c r="K445" s="77" t="str">
        <f>Predictions!X342</f>
        <v/>
      </c>
    </row>
    <row r="446" spans="1:11" x14ac:dyDescent="0.25">
      <c r="A446" s="69">
        <f>Predictions!A343</f>
        <v>341</v>
      </c>
      <c r="B446" s="91" t="str">
        <f>Predictions!B343</f>
        <v/>
      </c>
      <c r="C446" s="72" t="str">
        <f>Predictions!C343</f>
        <v/>
      </c>
      <c r="D446" s="72" t="str">
        <f>Predictions!D343</f>
        <v/>
      </c>
      <c r="E446" s="132"/>
      <c r="F446" s="187">
        <f>Predictions!O343</f>
        <v>0</v>
      </c>
      <c r="G446" s="83">
        <f>Predictions!P343+Predictions!Q343</f>
        <v>0</v>
      </c>
      <c r="H446" s="72" t="str">
        <f>Predictions!R343</f>
        <v/>
      </c>
      <c r="I446" s="14" t="str">
        <f>Predictions!S343</f>
        <v/>
      </c>
      <c r="J446" s="77" t="str">
        <f>Predictions!W343</f>
        <v/>
      </c>
      <c r="K446" s="77" t="str">
        <f>Predictions!X343</f>
        <v/>
      </c>
    </row>
    <row r="447" spans="1:11" x14ac:dyDescent="0.25">
      <c r="A447" s="69">
        <f>Predictions!A344</f>
        <v>342</v>
      </c>
      <c r="B447" s="91" t="str">
        <f>Predictions!B344</f>
        <v/>
      </c>
      <c r="C447" s="72" t="str">
        <f>Predictions!C344</f>
        <v/>
      </c>
      <c r="D447" s="72" t="str">
        <f>Predictions!D344</f>
        <v/>
      </c>
      <c r="E447" s="132"/>
      <c r="F447" s="187">
        <f>Predictions!O344</f>
        <v>0</v>
      </c>
      <c r="G447" s="83">
        <f>Predictions!P344+Predictions!Q344</f>
        <v>0</v>
      </c>
      <c r="H447" s="72" t="str">
        <f>Predictions!R344</f>
        <v/>
      </c>
      <c r="I447" s="14" t="str">
        <f>Predictions!S344</f>
        <v/>
      </c>
      <c r="J447" s="77" t="str">
        <f>Predictions!W344</f>
        <v/>
      </c>
      <c r="K447" s="77" t="str">
        <f>Predictions!X344</f>
        <v/>
      </c>
    </row>
    <row r="448" spans="1:11" x14ac:dyDescent="0.25">
      <c r="A448" s="69">
        <f>Predictions!A345</f>
        <v>343</v>
      </c>
      <c r="B448" s="91" t="str">
        <f>Predictions!B345</f>
        <v/>
      </c>
      <c r="C448" s="72" t="str">
        <f>Predictions!C345</f>
        <v/>
      </c>
      <c r="D448" s="72" t="str">
        <f>Predictions!D345</f>
        <v/>
      </c>
      <c r="E448" s="132"/>
      <c r="F448" s="187">
        <f>Predictions!O345</f>
        <v>0</v>
      </c>
      <c r="G448" s="83">
        <f>Predictions!P345+Predictions!Q345</f>
        <v>0</v>
      </c>
      <c r="H448" s="72" t="str">
        <f>Predictions!R345</f>
        <v/>
      </c>
      <c r="I448" s="14" t="str">
        <f>Predictions!S345</f>
        <v/>
      </c>
      <c r="J448" s="77" t="str">
        <f>Predictions!W345</f>
        <v/>
      </c>
      <c r="K448" s="77" t="str">
        <f>Predictions!X345</f>
        <v/>
      </c>
    </row>
    <row r="449" spans="1:11" x14ac:dyDescent="0.25">
      <c r="A449" s="69">
        <f>Predictions!A346</f>
        <v>344</v>
      </c>
      <c r="B449" s="91" t="str">
        <f>Predictions!B346</f>
        <v/>
      </c>
      <c r="C449" s="72" t="str">
        <f>Predictions!C346</f>
        <v/>
      </c>
      <c r="D449" s="72" t="str">
        <f>Predictions!D346</f>
        <v/>
      </c>
      <c r="E449" s="132"/>
      <c r="F449" s="187">
        <f>Predictions!O346</f>
        <v>0</v>
      </c>
      <c r="G449" s="83">
        <f>Predictions!P346+Predictions!Q346</f>
        <v>0</v>
      </c>
      <c r="H449" s="72" t="str">
        <f>Predictions!R346</f>
        <v/>
      </c>
      <c r="I449" s="14" t="str">
        <f>Predictions!S346</f>
        <v/>
      </c>
      <c r="J449" s="77" t="str">
        <f>Predictions!W346</f>
        <v/>
      </c>
      <c r="K449" s="77" t="str">
        <f>Predictions!X346</f>
        <v/>
      </c>
    </row>
    <row r="450" spans="1:11" x14ac:dyDescent="0.25">
      <c r="A450" s="69">
        <f>Predictions!A347</f>
        <v>345</v>
      </c>
      <c r="B450" s="91" t="str">
        <f>Predictions!B347</f>
        <v/>
      </c>
      <c r="C450" s="72" t="str">
        <f>Predictions!C347</f>
        <v/>
      </c>
      <c r="D450" s="72" t="str">
        <f>Predictions!D347</f>
        <v/>
      </c>
      <c r="E450" s="132"/>
      <c r="F450" s="187">
        <f>Predictions!O347</f>
        <v>0</v>
      </c>
      <c r="G450" s="83">
        <f>Predictions!P347+Predictions!Q347</f>
        <v>0</v>
      </c>
      <c r="H450" s="72" t="str">
        <f>Predictions!R347</f>
        <v/>
      </c>
      <c r="I450" s="14" t="str">
        <f>Predictions!S347</f>
        <v/>
      </c>
      <c r="J450" s="77" t="str">
        <f>Predictions!W347</f>
        <v/>
      </c>
      <c r="K450" s="77" t="str">
        <f>Predictions!X347</f>
        <v/>
      </c>
    </row>
    <row r="451" spans="1:11" x14ac:dyDescent="0.25">
      <c r="A451" s="69">
        <f>Predictions!A348</f>
        <v>346</v>
      </c>
      <c r="B451" s="91" t="str">
        <f>Predictions!B348</f>
        <v/>
      </c>
      <c r="C451" s="72" t="str">
        <f>Predictions!C348</f>
        <v/>
      </c>
      <c r="D451" s="72" t="str">
        <f>Predictions!D348</f>
        <v/>
      </c>
      <c r="E451" s="132"/>
      <c r="F451" s="187">
        <f>Predictions!O348</f>
        <v>0</v>
      </c>
      <c r="G451" s="83">
        <f>Predictions!P348+Predictions!Q348</f>
        <v>0</v>
      </c>
      <c r="H451" s="72" t="str">
        <f>Predictions!R348</f>
        <v/>
      </c>
      <c r="I451" s="14" t="str">
        <f>Predictions!S348</f>
        <v/>
      </c>
      <c r="J451" s="77" t="str">
        <f>Predictions!W348</f>
        <v/>
      </c>
      <c r="K451" s="77" t="str">
        <f>Predictions!X348</f>
        <v/>
      </c>
    </row>
    <row r="452" spans="1:11" x14ac:dyDescent="0.25">
      <c r="A452" s="69">
        <f>Predictions!A349</f>
        <v>347</v>
      </c>
      <c r="B452" s="91" t="str">
        <f>Predictions!B349</f>
        <v/>
      </c>
      <c r="C452" s="72" t="str">
        <f>Predictions!C349</f>
        <v/>
      </c>
      <c r="D452" s="72" t="str">
        <f>Predictions!D349</f>
        <v/>
      </c>
      <c r="E452" s="132"/>
      <c r="F452" s="187">
        <f>Predictions!O349</f>
        <v>0</v>
      </c>
      <c r="G452" s="83">
        <f>Predictions!P349+Predictions!Q349</f>
        <v>0</v>
      </c>
      <c r="H452" s="72" t="str">
        <f>Predictions!R349</f>
        <v/>
      </c>
      <c r="I452" s="14" t="str">
        <f>Predictions!S349</f>
        <v/>
      </c>
      <c r="J452" s="77" t="str">
        <f>Predictions!W349</f>
        <v/>
      </c>
      <c r="K452" s="77" t="str">
        <f>Predictions!X349</f>
        <v/>
      </c>
    </row>
    <row r="453" spans="1:11" x14ac:dyDescent="0.25">
      <c r="A453" s="69">
        <f>Predictions!A350</f>
        <v>348</v>
      </c>
      <c r="B453" s="91" t="str">
        <f>Predictions!B350</f>
        <v/>
      </c>
      <c r="C453" s="72" t="str">
        <f>Predictions!C350</f>
        <v/>
      </c>
      <c r="D453" s="72" t="str">
        <f>Predictions!D350</f>
        <v/>
      </c>
      <c r="E453" s="132"/>
      <c r="F453" s="187">
        <f>Predictions!O350</f>
        <v>0</v>
      </c>
      <c r="G453" s="83">
        <f>Predictions!P350+Predictions!Q350</f>
        <v>0</v>
      </c>
      <c r="H453" s="72" t="str">
        <f>Predictions!R350</f>
        <v/>
      </c>
      <c r="I453" s="14" t="str">
        <f>Predictions!S350</f>
        <v/>
      </c>
      <c r="J453" s="77" t="str">
        <f>Predictions!W350</f>
        <v/>
      </c>
      <c r="K453" s="77" t="str">
        <f>Predictions!X350</f>
        <v/>
      </c>
    </row>
    <row r="454" spans="1:11" x14ac:dyDescent="0.25">
      <c r="A454" s="69">
        <f>Predictions!A351</f>
        <v>349</v>
      </c>
      <c r="B454" s="91" t="str">
        <f>Predictions!B351</f>
        <v/>
      </c>
      <c r="C454" s="72" t="str">
        <f>Predictions!C351</f>
        <v/>
      </c>
      <c r="D454" s="72" t="str">
        <f>Predictions!D351</f>
        <v/>
      </c>
      <c r="E454" s="132"/>
      <c r="F454" s="187">
        <f>Predictions!O351</f>
        <v>0</v>
      </c>
      <c r="G454" s="83">
        <f>Predictions!P351+Predictions!Q351</f>
        <v>0</v>
      </c>
      <c r="H454" s="72" t="str">
        <f>Predictions!R351</f>
        <v/>
      </c>
      <c r="I454" s="14" t="str">
        <f>Predictions!S351</f>
        <v/>
      </c>
      <c r="J454" s="77" t="str">
        <f>Predictions!W351</f>
        <v/>
      </c>
      <c r="K454" s="77" t="str">
        <f>Predictions!X351</f>
        <v/>
      </c>
    </row>
    <row r="455" spans="1:11" x14ac:dyDescent="0.25">
      <c r="A455" s="69">
        <f>Predictions!A352</f>
        <v>350</v>
      </c>
      <c r="B455" s="91" t="str">
        <f>Predictions!B352</f>
        <v/>
      </c>
      <c r="C455" s="72" t="str">
        <f>Predictions!C352</f>
        <v/>
      </c>
      <c r="D455" s="72" t="str">
        <f>Predictions!D352</f>
        <v/>
      </c>
      <c r="E455" s="132"/>
      <c r="F455" s="187">
        <f>Predictions!O352</f>
        <v>0</v>
      </c>
      <c r="G455" s="83">
        <f>Predictions!P352+Predictions!Q352</f>
        <v>0</v>
      </c>
      <c r="H455" s="72" t="str">
        <f>Predictions!R352</f>
        <v/>
      </c>
      <c r="I455" s="14" t="str">
        <f>Predictions!S352</f>
        <v/>
      </c>
      <c r="J455" s="77" t="str">
        <f>Predictions!W352</f>
        <v/>
      </c>
      <c r="K455" s="77" t="str">
        <f>Predictions!X352</f>
        <v/>
      </c>
    </row>
    <row r="456" spans="1:11" x14ac:dyDescent="0.25">
      <c r="A456" s="69">
        <f>Predictions!A353</f>
        <v>351</v>
      </c>
      <c r="B456" s="91" t="str">
        <f>Predictions!B353</f>
        <v/>
      </c>
      <c r="C456" s="72" t="str">
        <f>Predictions!C353</f>
        <v/>
      </c>
      <c r="D456" s="72" t="str">
        <f>Predictions!D353</f>
        <v/>
      </c>
      <c r="E456" s="132"/>
      <c r="F456" s="187">
        <f>Predictions!O353</f>
        <v>0</v>
      </c>
      <c r="G456" s="83">
        <f>Predictions!P353+Predictions!Q353</f>
        <v>0</v>
      </c>
      <c r="H456" s="72" t="str">
        <f>Predictions!R353</f>
        <v/>
      </c>
      <c r="I456" s="14" t="str">
        <f>Predictions!S353</f>
        <v/>
      </c>
      <c r="J456" s="77" t="str">
        <f>Predictions!W353</f>
        <v/>
      </c>
      <c r="K456" s="77" t="str">
        <f>Predictions!X353</f>
        <v/>
      </c>
    </row>
    <row r="457" spans="1:11" x14ac:dyDescent="0.25">
      <c r="A457" s="69">
        <f>Predictions!A354</f>
        <v>352</v>
      </c>
      <c r="B457" s="91" t="str">
        <f>Predictions!B354</f>
        <v/>
      </c>
      <c r="C457" s="72" t="str">
        <f>Predictions!C354</f>
        <v/>
      </c>
      <c r="D457" s="72" t="str">
        <f>Predictions!D354</f>
        <v/>
      </c>
      <c r="E457" s="132"/>
      <c r="F457" s="187">
        <f>Predictions!O354</f>
        <v>0</v>
      </c>
      <c r="G457" s="83">
        <f>Predictions!P354+Predictions!Q354</f>
        <v>0</v>
      </c>
      <c r="H457" s="72" t="str">
        <f>Predictions!R354</f>
        <v/>
      </c>
      <c r="I457" s="14" t="str">
        <f>Predictions!S354</f>
        <v/>
      </c>
      <c r="J457" s="77" t="str">
        <f>Predictions!W354</f>
        <v/>
      </c>
      <c r="K457" s="77" t="str">
        <f>Predictions!X354</f>
        <v/>
      </c>
    </row>
    <row r="458" spans="1:11" x14ac:dyDescent="0.25">
      <c r="A458" s="69">
        <f>Predictions!A355</f>
        <v>353</v>
      </c>
      <c r="B458" s="91" t="str">
        <f>Predictions!B355</f>
        <v/>
      </c>
      <c r="C458" s="72" t="str">
        <f>Predictions!C355</f>
        <v/>
      </c>
      <c r="D458" s="72" t="str">
        <f>Predictions!D355</f>
        <v/>
      </c>
      <c r="E458" s="132"/>
      <c r="F458" s="187">
        <f>Predictions!O355</f>
        <v>0</v>
      </c>
      <c r="G458" s="83">
        <f>Predictions!P355+Predictions!Q355</f>
        <v>0</v>
      </c>
      <c r="H458" s="72" t="str">
        <f>Predictions!R355</f>
        <v/>
      </c>
      <c r="I458" s="14" t="str">
        <f>Predictions!S355</f>
        <v/>
      </c>
      <c r="J458" s="77" t="str">
        <f>Predictions!W355</f>
        <v/>
      </c>
      <c r="K458" s="77" t="str">
        <f>Predictions!X355</f>
        <v/>
      </c>
    </row>
    <row r="459" spans="1:11" x14ac:dyDescent="0.25">
      <c r="A459" s="69">
        <f>Predictions!A356</f>
        <v>354</v>
      </c>
      <c r="B459" s="91" t="str">
        <f>Predictions!B356</f>
        <v/>
      </c>
      <c r="C459" s="72" t="str">
        <f>Predictions!C356</f>
        <v/>
      </c>
      <c r="D459" s="72" t="str">
        <f>Predictions!D356</f>
        <v/>
      </c>
      <c r="E459" s="132"/>
      <c r="F459" s="187">
        <f>Predictions!O356</f>
        <v>0</v>
      </c>
      <c r="G459" s="83">
        <f>Predictions!P356+Predictions!Q356</f>
        <v>0</v>
      </c>
      <c r="H459" s="72" t="str">
        <f>Predictions!R356</f>
        <v/>
      </c>
      <c r="I459" s="14" t="str">
        <f>Predictions!S356</f>
        <v/>
      </c>
      <c r="J459" s="77" t="str">
        <f>Predictions!W356</f>
        <v/>
      </c>
      <c r="K459" s="77" t="str">
        <f>Predictions!X356</f>
        <v/>
      </c>
    </row>
    <row r="460" spans="1:11" x14ac:dyDescent="0.25">
      <c r="A460" s="69">
        <f>Predictions!A357</f>
        <v>355</v>
      </c>
      <c r="B460" s="91" t="str">
        <f>Predictions!B357</f>
        <v/>
      </c>
      <c r="C460" s="72" t="str">
        <f>Predictions!C357</f>
        <v/>
      </c>
      <c r="D460" s="72" t="str">
        <f>Predictions!D357</f>
        <v/>
      </c>
      <c r="E460" s="132"/>
      <c r="F460" s="187">
        <f>Predictions!O357</f>
        <v>0</v>
      </c>
      <c r="G460" s="83">
        <f>Predictions!P357+Predictions!Q357</f>
        <v>0</v>
      </c>
      <c r="H460" s="72" t="str">
        <f>Predictions!R357</f>
        <v/>
      </c>
      <c r="I460" s="14" t="str">
        <f>Predictions!S357</f>
        <v/>
      </c>
      <c r="J460" s="77" t="str">
        <f>Predictions!W357</f>
        <v/>
      </c>
      <c r="K460" s="77" t="str">
        <f>Predictions!X357</f>
        <v/>
      </c>
    </row>
    <row r="461" spans="1:11" x14ac:dyDescent="0.25">
      <c r="A461" s="69">
        <f>Predictions!A358</f>
        <v>356</v>
      </c>
      <c r="B461" s="91" t="str">
        <f>Predictions!B358</f>
        <v/>
      </c>
      <c r="C461" s="72" t="str">
        <f>Predictions!C358</f>
        <v/>
      </c>
      <c r="D461" s="72" t="str">
        <f>Predictions!D358</f>
        <v/>
      </c>
      <c r="E461" s="132"/>
      <c r="F461" s="187">
        <f>Predictions!O358</f>
        <v>0</v>
      </c>
      <c r="G461" s="83">
        <f>Predictions!P358+Predictions!Q358</f>
        <v>0</v>
      </c>
      <c r="H461" s="72" t="str">
        <f>Predictions!R358</f>
        <v/>
      </c>
      <c r="I461" s="14" t="str">
        <f>Predictions!S358</f>
        <v/>
      </c>
      <c r="J461" s="77" t="str">
        <f>Predictions!W358</f>
        <v/>
      </c>
      <c r="K461" s="77" t="str">
        <f>Predictions!X358</f>
        <v/>
      </c>
    </row>
    <row r="462" spans="1:11" x14ac:dyDescent="0.25">
      <c r="A462" s="69">
        <f>Predictions!A359</f>
        <v>357</v>
      </c>
      <c r="B462" s="91" t="str">
        <f>Predictions!B359</f>
        <v/>
      </c>
      <c r="C462" s="72" t="str">
        <f>Predictions!C359</f>
        <v/>
      </c>
      <c r="D462" s="72" t="str">
        <f>Predictions!D359</f>
        <v/>
      </c>
      <c r="E462" s="132"/>
      <c r="F462" s="187">
        <f>Predictions!O359</f>
        <v>0</v>
      </c>
      <c r="G462" s="83">
        <f>Predictions!P359+Predictions!Q359</f>
        <v>0</v>
      </c>
      <c r="H462" s="72" t="str">
        <f>Predictions!R359</f>
        <v/>
      </c>
      <c r="I462" s="14" t="str">
        <f>Predictions!S359</f>
        <v/>
      </c>
      <c r="J462" s="77" t="str">
        <f>Predictions!W359</f>
        <v/>
      </c>
      <c r="K462" s="77" t="str">
        <f>Predictions!X359</f>
        <v/>
      </c>
    </row>
    <row r="463" spans="1:11" x14ac:dyDescent="0.25">
      <c r="A463" s="69">
        <f>Predictions!A360</f>
        <v>358</v>
      </c>
      <c r="B463" s="91" t="str">
        <f>Predictions!B360</f>
        <v/>
      </c>
      <c r="C463" s="72" t="str">
        <f>Predictions!C360</f>
        <v/>
      </c>
      <c r="D463" s="72" t="str">
        <f>Predictions!D360</f>
        <v/>
      </c>
      <c r="E463" s="132"/>
      <c r="F463" s="187">
        <f>Predictions!O360</f>
        <v>0</v>
      </c>
      <c r="G463" s="83">
        <f>Predictions!P360+Predictions!Q360</f>
        <v>0</v>
      </c>
      <c r="H463" s="72" t="str">
        <f>Predictions!R360</f>
        <v/>
      </c>
      <c r="I463" s="14" t="str">
        <f>Predictions!S360</f>
        <v/>
      </c>
      <c r="J463" s="77" t="str">
        <f>Predictions!W360</f>
        <v/>
      </c>
      <c r="K463" s="77" t="str">
        <f>Predictions!X360</f>
        <v/>
      </c>
    </row>
    <row r="464" spans="1:11" x14ac:dyDescent="0.25">
      <c r="A464" s="69">
        <f>Predictions!A361</f>
        <v>359</v>
      </c>
      <c r="B464" s="91" t="str">
        <f>Predictions!B361</f>
        <v/>
      </c>
      <c r="C464" s="72" t="str">
        <f>Predictions!C361</f>
        <v/>
      </c>
      <c r="D464" s="72" t="str">
        <f>Predictions!D361</f>
        <v/>
      </c>
      <c r="E464" s="132"/>
      <c r="F464" s="187">
        <f>Predictions!O361</f>
        <v>0</v>
      </c>
      <c r="G464" s="83">
        <f>Predictions!P361+Predictions!Q361</f>
        <v>0</v>
      </c>
      <c r="H464" s="72" t="str">
        <f>Predictions!R361</f>
        <v/>
      </c>
      <c r="I464" s="14" t="str">
        <f>Predictions!S361</f>
        <v/>
      </c>
      <c r="J464" s="77" t="str">
        <f>Predictions!W361</f>
        <v/>
      </c>
      <c r="K464" s="77" t="str">
        <f>Predictions!X361</f>
        <v/>
      </c>
    </row>
    <row r="465" spans="1:11" x14ac:dyDescent="0.25">
      <c r="A465" s="69">
        <f>Predictions!A362</f>
        <v>360</v>
      </c>
      <c r="B465" s="91" t="str">
        <f>Predictions!B362</f>
        <v/>
      </c>
      <c r="C465" s="72" t="str">
        <f>Predictions!C362</f>
        <v/>
      </c>
      <c r="D465" s="72" t="str">
        <f>Predictions!D362</f>
        <v/>
      </c>
      <c r="E465" s="132"/>
      <c r="F465" s="187">
        <f>Predictions!O362</f>
        <v>0</v>
      </c>
      <c r="G465" s="83">
        <f>Predictions!P362+Predictions!Q362</f>
        <v>0</v>
      </c>
      <c r="H465" s="72" t="str">
        <f>Predictions!R362</f>
        <v/>
      </c>
      <c r="I465" s="14" t="str">
        <f>Predictions!S362</f>
        <v/>
      </c>
      <c r="J465" s="77" t="str">
        <f>Predictions!W362</f>
        <v/>
      </c>
      <c r="K465" s="77" t="str">
        <f>Predictions!X362</f>
        <v/>
      </c>
    </row>
    <row r="466" spans="1:11" x14ac:dyDescent="0.25">
      <c r="A466" s="69">
        <f>Predictions!A363</f>
        <v>361</v>
      </c>
      <c r="B466" s="91" t="str">
        <f>Predictions!B363</f>
        <v/>
      </c>
      <c r="C466" s="72" t="str">
        <f>Predictions!C363</f>
        <v/>
      </c>
      <c r="D466" s="72" t="str">
        <f>Predictions!D363</f>
        <v/>
      </c>
      <c r="E466" s="132"/>
      <c r="F466" s="187">
        <f>Predictions!O363</f>
        <v>0</v>
      </c>
      <c r="G466" s="83">
        <f>Predictions!P363+Predictions!Q363</f>
        <v>0</v>
      </c>
      <c r="H466" s="72" t="str">
        <f>Predictions!R363</f>
        <v/>
      </c>
      <c r="I466" s="14" t="str">
        <f>Predictions!S363</f>
        <v/>
      </c>
      <c r="J466" s="77" t="str">
        <f>Predictions!W363</f>
        <v/>
      </c>
      <c r="K466" s="77" t="str">
        <f>Predictions!X363</f>
        <v/>
      </c>
    </row>
    <row r="467" spans="1:11" x14ac:dyDescent="0.25">
      <c r="A467" s="69">
        <f>Predictions!A364</f>
        <v>362</v>
      </c>
      <c r="B467" s="91" t="str">
        <f>Predictions!B364</f>
        <v/>
      </c>
      <c r="C467" s="72" t="str">
        <f>Predictions!C364</f>
        <v/>
      </c>
      <c r="D467" s="72" t="str">
        <f>Predictions!D364</f>
        <v/>
      </c>
      <c r="E467" s="132"/>
      <c r="F467" s="187">
        <f>Predictions!O364</f>
        <v>0</v>
      </c>
      <c r="G467" s="83">
        <f>Predictions!P364+Predictions!Q364</f>
        <v>0</v>
      </c>
      <c r="H467" s="72" t="str">
        <f>Predictions!R364</f>
        <v/>
      </c>
      <c r="I467" s="14" t="str">
        <f>Predictions!S364</f>
        <v/>
      </c>
      <c r="J467" s="77" t="str">
        <f>Predictions!W364</f>
        <v/>
      </c>
      <c r="K467" s="77" t="str">
        <f>Predictions!X364</f>
        <v/>
      </c>
    </row>
    <row r="468" spans="1:11" x14ac:dyDescent="0.25">
      <c r="A468" s="69">
        <f>Predictions!A365</f>
        <v>363</v>
      </c>
      <c r="B468" s="91" t="str">
        <f>Predictions!B365</f>
        <v/>
      </c>
      <c r="C468" s="72" t="str">
        <f>Predictions!C365</f>
        <v/>
      </c>
      <c r="D468" s="72" t="str">
        <f>Predictions!D365</f>
        <v/>
      </c>
      <c r="E468" s="132"/>
      <c r="F468" s="187">
        <f>Predictions!O365</f>
        <v>0</v>
      </c>
      <c r="G468" s="83">
        <f>Predictions!P365+Predictions!Q365</f>
        <v>0</v>
      </c>
      <c r="H468" s="72" t="str">
        <f>Predictions!R365</f>
        <v/>
      </c>
      <c r="I468" s="14" t="str">
        <f>Predictions!S365</f>
        <v/>
      </c>
      <c r="J468" s="77" t="str">
        <f>Predictions!W365</f>
        <v/>
      </c>
      <c r="K468" s="77" t="str">
        <f>Predictions!X365</f>
        <v/>
      </c>
    </row>
    <row r="469" spans="1:11" x14ac:dyDescent="0.25">
      <c r="A469" s="69">
        <f>Predictions!A366</f>
        <v>364</v>
      </c>
      <c r="B469" s="91" t="str">
        <f>Predictions!B366</f>
        <v/>
      </c>
      <c r="C469" s="72" t="str">
        <f>Predictions!C366</f>
        <v/>
      </c>
      <c r="D469" s="72" t="str">
        <f>Predictions!D366</f>
        <v/>
      </c>
      <c r="E469" s="132"/>
      <c r="F469" s="187">
        <f>Predictions!O366</f>
        <v>0</v>
      </c>
      <c r="G469" s="83">
        <f>Predictions!P366+Predictions!Q366</f>
        <v>0</v>
      </c>
      <c r="H469" s="72" t="str">
        <f>Predictions!R366</f>
        <v/>
      </c>
      <c r="I469" s="14" t="str">
        <f>Predictions!S366</f>
        <v/>
      </c>
      <c r="J469" s="77" t="str">
        <f>Predictions!W366</f>
        <v/>
      </c>
      <c r="K469" s="77" t="str">
        <f>Predictions!X366</f>
        <v/>
      </c>
    </row>
    <row r="470" spans="1:11" x14ac:dyDescent="0.25">
      <c r="A470" s="69">
        <f>Predictions!A367</f>
        <v>365</v>
      </c>
      <c r="B470" s="91" t="str">
        <f>Predictions!B367</f>
        <v/>
      </c>
      <c r="C470" s="72" t="str">
        <f>Predictions!C367</f>
        <v/>
      </c>
      <c r="D470" s="72" t="str">
        <f>Predictions!D367</f>
        <v/>
      </c>
      <c r="E470" s="132"/>
      <c r="F470" s="187">
        <f>Predictions!O367</f>
        <v>0</v>
      </c>
      <c r="G470" s="83">
        <f>Predictions!P367+Predictions!Q367</f>
        <v>0</v>
      </c>
      <c r="H470" s="72" t="str">
        <f>Predictions!R367</f>
        <v/>
      </c>
      <c r="I470" s="14" t="str">
        <f>Predictions!S367</f>
        <v/>
      </c>
      <c r="J470" s="77" t="str">
        <f>Predictions!W367</f>
        <v/>
      </c>
      <c r="K470" s="77" t="str">
        <f>Predictions!X367</f>
        <v/>
      </c>
    </row>
    <row r="471" spans="1:11" x14ac:dyDescent="0.25">
      <c r="A471" s="69">
        <f>Predictions!A368</f>
        <v>366</v>
      </c>
      <c r="B471" s="91" t="str">
        <f>Predictions!B368</f>
        <v/>
      </c>
      <c r="C471" s="72" t="str">
        <f>Predictions!C368</f>
        <v/>
      </c>
      <c r="D471" s="72" t="str">
        <f>Predictions!D368</f>
        <v/>
      </c>
      <c r="E471" s="132"/>
      <c r="F471" s="187">
        <f>Predictions!O368</f>
        <v>0</v>
      </c>
      <c r="G471" s="83">
        <f>Predictions!P368+Predictions!Q368</f>
        <v>0</v>
      </c>
      <c r="H471" s="72" t="str">
        <f>Predictions!R368</f>
        <v/>
      </c>
      <c r="I471" s="14" t="str">
        <f>Predictions!S368</f>
        <v/>
      </c>
      <c r="J471" s="77" t="str">
        <f>Predictions!W368</f>
        <v/>
      </c>
      <c r="K471" s="77" t="str">
        <f>Predictions!X368</f>
        <v/>
      </c>
    </row>
    <row r="472" spans="1:11" x14ac:dyDescent="0.25">
      <c r="A472" s="69">
        <f>Predictions!A369</f>
        <v>367</v>
      </c>
      <c r="B472" s="91" t="str">
        <f>Predictions!B369</f>
        <v/>
      </c>
      <c r="C472" s="72" t="str">
        <f>Predictions!C369</f>
        <v/>
      </c>
      <c r="D472" s="72" t="str">
        <f>Predictions!D369</f>
        <v/>
      </c>
      <c r="E472" s="132"/>
      <c r="F472" s="187">
        <f>Predictions!O369</f>
        <v>0</v>
      </c>
      <c r="G472" s="83">
        <f>Predictions!P369+Predictions!Q369</f>
        <v>0</v>
      </c>
      <c r="H472" s="72" t="str">
        <f>Predictions!R369</f>
        <v/>
      </c>
      <c r="I472" s="14" t="str">
        <f>Predictions!S369</f>
        <v/>
      </c>
      <c r="J472" s="77" t="str">
        <f>Predictions!W369</f>
        <v/>
      </c>
      <c r="K472" s="77" t="str">
        <f>Predictions!X369</f>
        <v/>
      </c>
    </row>
    <row r="473" spans="1:11" x14ac:dyDescent="0.25">
      <c r="A473" s="69">
        <f>Predictions!A370</f>
        <v>368</v>
      </c>
      <c r="B473" s="91" t="str">
        <f>Predictions!B370</f>
        <v/>
      </c>
      <c r="C473" s="72" t="str">
        <f>Predictions!C370</f>
        <v/>
      </c>
      <c r="D473" s="72" t="str">
        <f>Predictions!D370</f>
        <v/>
      </c>
      <c r="E473" s="132"/>
      <c r="F473" s="187">
        <f>Predictions!O370</f>
        <v>0</v>
      </c>
      <c r="G473" s="83">
        <f>Predictions!P370+Predictions!Q370</f>
        <v>0</v>
      </c>
      <c r="H473" s="72" t="str">
        <f>Predictions!R370</f>
        <v/>
      </c>
      <c r="I473" s="14" t="str">
        <f>Predictions!S370</f>
        <v/>
      </c>
      <c r="J473" s="77" t="str">
        <f>Predictions!W370</f>
        <v/>
      </c>
      <c r="K473" s="77" t="str">
        <f>Predictions!X370</f>
        <v/>
      </c>
    </row>
    <row r="474" spans="1:11" x14ac:dyDescent="0.25">
      <c r="A474" s="69">
        <f>Predictions!A371</f>
        <v>369</v>
      </c>
      <c r="B474" s="91" t="str">
        <f>Predictions!B371</f>
        <v/>
      </c>
      <c r="C474" s="72" t="str">
        <f>Predictions!C371</f>
        <v/>
      </c>
      <c r="D474" s="72" t="str">
        <f>Predictions!D371</f>
        <v/>
      </c>
      <c r="E474" s="132"/>
      <c r="F474" s="187">
        <f>Predictions!O371</f>
        <v>0</v>
      </c>
      <c r="G474" s="83">
        <f>Predictions!P371+Predictions!Q371</f>
        <v>0</v>
      </c>
      <c r="H474" s="72" t="str">
        <f>Predictions!R371</f>
        <v/>
      </c>
      <c r="I474" s="14" t="str">
        <f>Predictions!S371</f>
        <v/>
      </c>
      <c r="J474" s="77" t="str">
        <f>Predictions!W371</f>
        <v/>
      </c>
      <c r="K474" s="77" t="str">
        <f>Predictions!X371</f>
        <v/>
      </c>
    </row>
    <row r="475" spans="1:11" x14ac:dyDescent="0.25">
      <c r="A475" s="69">
        <f>Predictions!A372</f>
        <v>370</v>
      </c>
      <c r="B475" s="91" t="str">
        <f>Predictions!B372</f>
        <v/>
      </c>
      <c r="C475" s="72" t="str">
        <f>Predictions!C372</f>
        <v/>
      </c>
      <c r="D475" s="72" t="str">
        <f>Predictions!D372</f>
        <v/>
      </c>
      <c r="E475" s="132"/>
      <c r="F475" s="187">
        <f>Predictions!O372</f>
        <v>0</v>
      </c>
      <c r="G475" s="83">
        <f>Predictions!P372+Predictions!Q372</f>
        <v>0</v>
      </c>
      <c r="H475" s="72" t="str">
        <f>Predictions!R372</f>
        <v/>
      </c>
      <c r="I475" s="14" t="str">
        <f>Predictions!S372</f>
        <v/>
      </c>
      <c r="J475" s="77" t="str">
        <f>Predictions!W372</f>
        <v/>
      </c>
      <c r="K475" s="77" t="str">
        <f>Predictions!X372</f>
        <v/>
      </c>
    </row>
    <row r="476" spans="1:11" x14ac:dyDescent="0.25">
      <c r="A476" s="69">
        <f>Predictions!A373</f>
        <v>371</v>
      </c>
      <c r="B476" s="91" t="str">
        <f>Predictions!B373</f>
        <v/>
      </c>
      <c r="C476" s="72" t="str">
        <f>Predictions!C373</f>
        <v/>
      </c>
      <c r="D476" s="72" t="str">
        <f>Predictions!D373</f>
        <v/>
      </c>
      <c r="E476" s="132"/>
      <c r="F476" s="187">
        <f>Predictions!O373</f>
        <v>0</v>
      </c>
      <c r="G476" s="83">
        <f>Predictions!P373+Predictions!Q373</f>
        <v>0</v>
      </c>
      <c r="H476" s="72" t="str">
        <f>Predictions!R373</f>
        <v/>
      </c>
      <c r="I476" s="14" t="str">
        <f>Predictions!S373</f>
        <v/>
      </c>
      <c r="J476" s="77" t="str">
        <f>Predictions!W373</f>
        <v/>
      </c>
      <c r="K476" s="77" t="str">
        <f>Predictions!X373</f>
        <v/>
      </c>
    </row>
    <row r="477" spans="1:11" x14ac:dyDescent="0.25">
      <c r="A477" s="69">
        <f>Predictions!A374</f>
        <v>372</v>
      </c>
      <c r="B477" s="91" t="str">
        <f>Predictions!B374</f>
        <v/>
      </c>
      <c r="C477" s="72" t="str">
        <f>Predictions!C374</f>
        <v/>
      </c>
      <c r="D477" s="72" t="str">
        <f>Predictions!D374</f>
        <v/>
      </c>
      <c r="E477" s="132"/>
      <c r="F477" s="187">
        <f>Predictions!O374</f>
        <v>0</v>
      </c>
      <c r="G477" s="83">
        <f>Predictions!P374+Predictions!Q374</f>
        <v>0</v>
      </c>
      <c r="H477" s="72" t="str">
        <f>Predictions!R374</f>
        <v/>
      </c>
      <c r="I477" s="14" t="str">
        <f>Predictions!S374</f>
        <v/>
      </c>
      <c r="J477" s="77" t="str">
        <f>Predictions!W374</f>
        <v/>
      </c>
      <c r="K477" s="77" t="str">
        <f>Predictions!X374</f>
        <v/>
      </c>
    </row>
    <row r="478" spans="1:11" x14ac:dyDescent="0.25">
      <c r="A478" s="69">
        <f>Predictions!A375</f>
        <v>373</v>
      </c>
      <c r="B478" s="91" t="str">
        <f>Predictions!B375</f>
        <v/>
      </c>
      <c r="C478" s="72" t="str">
        <f>Predictions!C375</f>
        <v/>
      </c>
      <c r="D478" s="72" t="str">
        <f>Predictions!D375</f>
        <v/>
      </c>
      <c r="E478" s="132"/>
      <c r="F478" s="187">
        <f>Predictions!O375</f>
        <v>0</v>
      </c>
      <c r="G478" s="83">
        <f>Predictions!P375+Predictions!Q375</f>
        <v>0</v>
      </c>
      <c r="H478" s="72" t="str">
        <f>Predictions!R375</f>
        <v/>
      </c>
      <c r="I478" s="14" t="str">
        <f>Predictions!S375</f>
        <v/>
      </c>
      <c r="J478" s="77" t="str">
        <f>Predictions!W375</f>
        <v/>
      </c>
      <c r="K478" s="77" t="str">
        <f>Predictions!X375</f>
        <v/>
      </c>
    </row>
    <row r="479" spans="1:11" x14ac:dyDescent="0.25">
      <c r="A479" s="69">
        <f>Predictions!A376</f>
        <v>374</v>
      </c>
      <c r="B479" s="91" t="str">
        <f>Predictions!B376</f>
        <v/>
      </c>
      <c r="C479" s="72" t="str">
        <f>Predictions!C376</f>
        <v/>
      </c>
      <c r="D479" s="72" t="str">
        <f>Predictions!D376</f>
        <v/>
      </c>
      <c r="E479" s="132"/>
      <c r="F479" s="187">
        <f>Predictions!O376</f>
        <v>0</v>
      </c>
      <c r="G479" s="83">
        <f>Predictions!P376+Predictions!Q376</f>
        <v>0</v>
      </c>
      <c r="H479" s="72" t="str">
        <f>Predictions!R376</f>
        <v/>
      </c>
      <c r="I479" s="14" t="str">
        <f>Predictions!S376</f>
        <v/>
      </c>
      <c r="J479" s="77" t="str">
        <f>Predictions!W376</f>
        <v/>
      </c>
      <c r="K479" s="77" t="str">
        <f>Predictions!X376</f>
        <v/>
      </c>
    </row>
    <row r="480" spans="1:11" x14ac:dyDescent="0.25">
      <c r="A480" s="69">
        <f>Predictions!A377</f>
        <v>375</v>
      </c>
      <c r="B480" s="91" t="str">
        <f>Predictions!B377</f>
        <v/>
      </c>
      <c r="C480" s="72" t="str">
        <f>Predictions!C377</f>
        <v/>
      </c>
      <c r="D480" s="72" t="str">
        <f>Predictions!D377</f>
        <v/>
      </c>
      <c r="E480" s="132"/>
      <c r="F480" s="187">
        <f>Predictions!O377</f>
        <v>0</v>
      </c>
      <c r="G480" s="83">
        <f>Predictions!P377+Predictions!Q377</f>
        <v>0</v>
      </c>
      <c r="H480" s="72" t="str">
        <f>Predictions!R377</f>
        <v/>
      </c>
      <c r="I480" s="14" t="str">
        <f>Predictions!S377</f>
        <v/>
      </c>
      <c r="J480" s="77" t="str">
        <f>Predictions!W377</f>
        <v/>
      </c>
      <c r="K480" s="77" t="str">
        <f>Predictions!X377</f>
        <v/>
      </c>
    </row>
    <row r="481" spans="1:11" x14ac:dyDescent="0.25">
      <c r="A481" s="69">
        <f>Predictions!A378</f>
        <v>376</v>
      </c>
      <c r="B481" s="91" t="str">
        <f>Predictions!B378</f>
        <v/>
      </c>
      <c r="C481" s="72" t="str">
        <f>Predictions!C378</f>
        <v/>
      </c>
      <c r="D481" s="72" t="str">
        <f>Predictions!D378</f>
        <v/>
      </c>
      <c r="E481" s="132"/>
      <c r="F481" s="187">
        <f>Predictions!O378</f>
        <v>0</v>
      </c>
      <c r="G481" s="83">
        <f>Predictions!P378+Predictions!Q378</f>
        <v>0</v>
      </c>
      <c r="H481" s="72" t="str">
        <f>Predictions!R378</f>
        <v/>
      </c>
      <c r="I481" s="14" t="str">
        <f>Predictions!S378</f>
        <v/>
      </c>
      <c r="J481" s="77" t="str">
        <f>Predictions!W378</f>
        <v/>
      </c>
      <c r="K481" s="77" t="str">
        <f>Predictions!X378</f>
        <v/>
      </c>
    </row>
    <row r="482" spans="1:11" x14ac:dyDescent="0.25">
      <c r="A482" s="69">
        <f>Predictions!A379</f>
        <v>377</v>
      </c>
      <c r="B482" s="91" t="str">
        <f>Predictions!B379</f>
        <v/>
      </c>
      <c r="C482" s="72" t="str">
        <f>Predictions!C379</f>
        <v/>
      </c>
      <c r="D482" s="72" t="str">
        <f>Predictions!D379</f>
        <v/>
      </c>
      <c r="E482" s="132"/>
      <c r="F482" s="187">
        <f>Predictions!O379</f>
        <v>0</v>
      </c>
      <c r="G482" s="83">
        <f>Predictions!P379+Predictions!Q379</f>
        <v>0</v>
      </c>
      <c r="H482" s="72" t="str">
        <f>Predictions!R379</f>
        <v/>
      </c>
      <c r="I482" s="14" t="str">
        <f>Predictions!S379</f>
        <v/>
      </c>
      <c r="J482" s="77" t="str">
        <f>Predictions!W379</f>
        <v/>
      </c>
      <c r="K482" s="77" t="str">
        <f>Predictions!X379</f>
        <v/>
      </c>
    </row>
    <row r="483" spans="1:11" x14ac:dyDescent="0.25">
      <c r="A483" s="69">
        <f>Predictions!A380</f>
        <v>378</v>
      </c>
      <c r="B483" s="91" t="str">
        <f>Predictions!B380</f>
        <v/>
      </c>
      <c r="C483" s="72" t="str">
        <f>Predictions!C380</f>
        <v/>
      </c>
      <c r="D483" s="72" t="str">
        <f>Predictions!D380</f>
        <v/>
      </c>
      <c r="E483" s="132"/>
      <c r="F483" s="187">
        <f>Predictions!O380</f>
        <v>0</v>
      </c>
      <c r="G483" s="83">
        <f>Predictions!P380+Predictions!Q380</f>
        <v>0</v>
      </c>
      <c r="H483" s="72" t="str">
        <f>Predictions!R380</f>
        <v/>
      </c>
      <c r="I483" s="14" t="str">
        <f>Predictions!S380</f>
        <v/>
      </c>
      <c r="J483" s="77" t="str">
        <f>Predictions!W380</f>
        <v/>
      </c>
      <c r="K483" s="77" t="str">
        <f>Predictions!X380</f>
        <v/>
      </c>
    </row>
    <row r="484" spans="1:11" x14ac:dyDescent="0.25">
      <c r="A484" s="69">
        <f>Predictions!A381</f>
        <v>379</v>
      </c>
      <c r="B484" s="91" t="str">
        <f>Predictions!B381</f>
        <v/>
      </c>
      <c r="C484" s="72" t="str">
        <f>Predictions!C381</f>
        <v/>
      </c>
      <c r="D484" s="72" t="str">
        <f>Predictions!D381</f>
        <v/>
      </c>
      <c r="E484" s="132"/>
      <c r="F484" s="187">
        <f>Predictions!O381</f>
        <v>0</v>
      </c>
      <c r="G484" s="83">
        <f>Predictions!P381+Predictions!Q381</f>
        <v>0</v>
      </c>
      <c r="H484" s="72" t="str">
        <f>Predictions!R381</f>
        <v/>
      </c>
      <c r="I484" s="14" t="str">
        <f>Predictions!S381</f>
        <v/>
      </c>
      <c r="J484" s="77" t="str">
        <f>Predictions!W381</f>
        <v/>
      </c>
      <c r="K484" s="77" t="str">
        <f>Predictions!X381</f>
        <v/>
      </c>
    </row>
    <row r="485" spans="1:11" x14ac:dyDescent="0.25">
      <c r="A485" s="69">
        <f>Predictions!A382</f>
        <v>380</v>
      </c>
      <c r="B485" s="91" t="str">
        <f>Predictions!B382</f>
        <v/>
      </c>
      <c r="C485" s="72" t="str">
        <f>Predictions!C382</f>
        <v/>
      </c>
      <c r="D485" s="72" t="str">
        <f>Predictions!D382</f>
        <v/>
      </c>
      <c r="E485" s="132"/>
      <c r="F485" s="187">
        <f>Predictions!O382</f>
        <v>0</v>
      </c>
      <c r="G485" s="83">
        <f>Predictions!P382+Predictions!Q382</f>
        <v>0</v>
      </c>
      <c r="H485" s="72" t="str">
        <f>Predictions!R382</f>
        <v/>
      </c>
      <c r="I485" s="14" t="str">
        <f>Predictions!S382</f>
        <v/>
      </c>
      <c r="J485" s="77" t="str">
        <f>Predictions!W382</f>
        <v/>
      </c>
      <c r="K485" s="77" t="str">
        <f>Predictions!X382</f>
        <v/>
      </c>
    </row>
    <row r="486" spans="1:11" x14ac:dyDescent="0.25">
      <c r="A486" s="69">
        <f>Predictions!A383</f>
        <v>381</v>
      </c>
      <c r="B486" s="91" t="str">
        <f>Predictions!B383</f>
        <v/>
      </c>
      <c r="C486" s="72" t="str">
        <f>Predictions!C383</f>
        <v/>
      </c>
      <c r="D486" s="72" t="str">
        <f>Predictions!D383</f>
        <v/>
      </c>
      <c r="E486" s="132"/>
      <c r="F486" s="187">
        <f>Predictions!O383</f>
        <v>0</v>
      </c>
      <c r="G486" s="83">
        <f>Predictions!P383+Predictions!Q383</f>
        <v>0</v>
      </c>
      <c r="H486" s="72" t="str">
        <f>Predictions!R383</f>
        <v/>
      </c>
      <c r="I486" s="14" t="str">
        <f>Predictions!S383</f>
        <v/>
      </c>
      <c r="J486" s="77" t="str">
        <f>Predictions!W383</f>
        <v/>
      </c>
      <c r="K486" s="77" t="str">
        <f>Predictions!X383</f>
        <v/>
      </c>
    </row>
    <row r="487" spans="1:11" x14ac:dyDescent="0.25">
      <c r="A487" s="69">
        <f>Predictions!A384</f>
        <v>382</v>
      </c>
      <c r="B487" s="91" t="str">
        <f>Predictions!B384</f>
        <v/>
      </c>
      <c r="C487" s="72" t="str">
        <f>Predictions!C384</f>
        <v/>
      </c>
      <c r="D487" s="72" t="str">
        <f>Predictions!D384</f>
        <v/>
      </c>
      <c r="E487" s="132"/>
      <c r="F487" s="187">
        <f>Predictions!O384</f>
        <v>0</v>
      </c>
      <c r="G487" s="83">
        <f>Predictions!P384+Predictions!Q384</f>
        <v>0</v>
      </c>
      <c r="H487" s="72" t="str">
        <f>Predictions!R384</f>
        <v/>
      </c>
      <c r="I487" s="14" t="str">
        <f>Predictions!S384</f>
        <v/>
      </c>
      <c r="J487" s="77" t="str">
        <f>Predictions!W384</f>
        <v/>
      </c>
      <c r="K487" s="77" t="str">
        <f>Predictions!X384</f>
        <v/>
      </c>
    </row>
    <row r="488" spans="1:11" x14ac:dyDescent="0.25">
      <c r="A488" s="69">
        <f>Predictions!A385</f>
        <v>383</v>
      </c>
      <c r="B488" s="91" t="str">
        <f>Predictions!B385</f>
        <v/>
      </c>
      <c r="C488" s="72" t="str">
        <f>Predictions!C385</f>
        <v/>
      </c>
      <c r="D488" s="72" t="str">
        <f>Predictions!D385</f>
        <v/>
      </c>
      <c r="E488" s="132"/>
      <c r="F488" s="187">
        <f>Predictions!O385</f>
        <v>0</v>
      </c>
      <c r="G488" s="83">
        <f>Predictions!P385+Predictions!Q385</f>
        <v>0</v>
      </c>
      <c r="H488" s="72" t="str">
        <f>Predictions!R385</f>
        <v/>
      </c>
      <c r="I488" s="14" t="str">
        <f>Predictions!S385</f>
        <v/>
      </c>
      <c r="J488" s="77" t="str">
        <f>Predictions!W385</f>
        <v/>
      </c>
      <c r="K488" s="77" t="str">
        <f>Predictions!X385</f>
        <v/>
      </c>
    </row>
    <row r="489" spans="1:11" x14ac:dyDescent="0.25">
      <c r="A489" s="69">
        <f>Predictions!A386</f>
        <v>384</v>
      </c>
      <c r="B489" s="91" t="str">
        <f>Predictions!B386</f>
        <v/>
      </c>
      <c r="C489" s="72" t="str">
        <f>Predictions!C386</f>
        <v/>
      </c>
      <c r="D489" s="72" t="str">
        <f>Predictions!D386</f>
        <v/>
      </c>
      <c r="E489" s="132"/>
      <c r="F489" s="187">
        <f>Predictions!O386</f>
        <v>0</v>
      </c>
      <c r="G489" s="83">
        <f>Predictions!P386+Predictions!Q386</f>
        <v>0</v>
      </c>
      <c r="H489" s="72" t="str">
        <f>Predictions!R386</f>
        <v/>
      </c>
      <c r="I489" s="14" t="str">
        <f>Predictions!S386</f>
        <v/>
      </c>
      <c r="J489" s="77" t="str">
        <f>Predictions!W386</f>
        <v/>
      </c>
      <c r="K489" s="77" t="str">
        <f>Predictions!X386</f>
        <v/>
      </c>
    </row>
    <row r="490" spans="1:11" x14ac:dyDescent="0.25">
      <c r="A490" s="69">
        <f>Predictions!A387</f>
        <v>385</v>
      </c>
      <c r="B490" s="91" t="str">
        <f>Predictions!B387</f>
        <v/>
      </c>
      <c r="C490" s="72" t="str">
        <f>Predictions!C387</f>
        <v/>
      </c>
      <c r="D490" s="72" t="str">
        <f>Predictions!D387</f>
        <v/>
      </c>
      <c r="E490" s="132"/>
      <c r="F490" s="187">
        <f>Predictions!O387</f>
        <v>0</v>
      </c>
      <c r="G490" s="83">
        <f>Predictions!P387+Predictions!Q387</f>
        <v>0</v>
      </c>
      <c r="H490" s="72" t="str">
        <f>Predictions!R387</f>
        <v/>
      </c>
      <c r="I490" s="14" t="str">
        <f>Predictions!S387</f>
        <v/>
      </c>
      <c r="J490" s="77" t="str">
        <f>Predictions!W387</f>
        <v/>
      </c>
      <c r="K490" s="77" t="str">
        <f>Predictions!X387</f>
        <v/>
      </c>
    </row>
    <row r="491" spans="1:11" x14ac:dyDescent="0.25">
      <c r="A491" s="69">
        <f>Predictions!A388</f>
        <v>386</v>
      </c>
      <c r="B491" s="91" t="str">
        <f>Predictions!B388</f>
        <v/>
      </c>
      <c r="C491" s="72" t="str">
        <f>Predictions!C388</f>
        <v/>
      </c>
      <c r="D491" s="72" t="str">
        <f>Predictions!D388</f>
        <v/>
      </c>
      <c r="E491" s="132"/>
      <c r="F491" s="187">
        <f>Predictions!O388</f>
        <v>0</v>
      </c>
      <c r="G491" s="83">
        <f>Predictions!P388+Predictions!Q388</f>
        <v>0</v>
      </c>
      <c r="H491" s="72" t="str">
        <f>Predictions!R388</f>
        <v/>
      </c>
      <c r="I491" s="14" t="str">
        <f>Predictions!S388</f>
        <v/>
      </c>
      <c r="J491" s="77" t="str">
        <f>Predictions!W388</f>
        <v/>
      </c>
      <c r="K491" s="77" t="str">
        <f>Predictions!X388</f>
        <v/>
      </c>
    </row>
    <row r="492" spans="1:11" x14ac:dyDescent="0.25">
      <c r="A492" s="69">
        <f>Predictions!A389</f>
        <v>387</v>
      </c>
      <c r="B492" s="91" t="str">
        <f>Predictions!B389</f>
        <v/>
      </c>
      <c r="C492" s="72" t="str">
        <f>Predictions!C389</f>
        <v/>
      </c>
      <c r="D492" s="72" t="str">
        <f>Predictions!D389</f>
        <v/>
      </c>
      <c r="E492" s="132"/>
      <c r="F492" s="187">
        <f>Predictions!O389</f>
        <v>0</v>
      </c>
      <c r="G492" s="83">
        <f>Predictions!P389+Predictions!Q389</f>
        <v>0</v>
      </c>
      <c r="H492" s="72" t="str">
        <f>Predictions!R389</f>
        <v/>
      </c>
      <c r="I492" s="14" t="str">
        <f>Predictions!S389</f>
        <v/>
      </c>
      <c r="J492" s="77" t="str">
        <f>Predictions!W389</f>
        <v/>
      </c>
      <c r="K492" s="77" t="str">
        <f>Predictions!X389</f>
        <v/>
      </c>
    </row>
    <row r="493" spans="1:11" x14ac:dyDescent="0.25">
      <c r="A493" s="69">
        <f>Predictions!A390</f>
        <v>388</v>
      </c>
      <c r="B493" s="91" t="str">
        <f>Predictions!B390</f>
        <v/>
      </c>
      <c r="C493" s="72" t="str">
        <f>Predictions!C390</f>
        <v/>
      </c>
      <c r="D493" s="72" t="str">
        <f>Predictions!D390</f>
        <v/>
      </c>
      <c r="E493" s="132"/>
      <c r="F493" s="187">
        <f>Predictions!O390</f>
        <v>0</v>
      </c>
      <c r="G493" s="83">
        <f>Predictions!P390+Predictions!Q390</f>
        <v>0</v>
      </c>
      <c r="H493" s="72" t="str">
        <f>Predictions!R390</f>
        <v/>
      </c>
      <c r="I493" s="14" t="str">
        <f>Predictions!S390</f>
        <v/>
      </c>
      <c r="J493" s="77" t="str">
        <f>Predictions!W390</f>
        <v/>
      </c>
      <c r="K493" s="77" t="str">
        <f>Predictions!X390</f>
        <v/>
      </c>
    </row>
    <row r="494" spans="1:11" x14ac:dyDescent="0.25">
      <c r="A494" s="69">
        <f>Predictions!A391</f>
        <v>389</v>
      </c>
      <c r="B494" s="91" t="str">
        <f>Predictions!B391</f>
        <v/>
      </c>
      <c r="C494" s="72" t="str">
        <f>Predictions!C391</f>
        <v/>
      </c>
      <c r="D494" s="72" t="str">
        <f>Predictions!D391</f>
        <v/>
      </c>
      <c r="E494" s="132"/>
      <c r="F494" s="187">
        <f>Predictions!O391</f>
        <v>0</v>
      </c>
      <c r="G494" s="83">
        <f>Predictions!P391+Predictions!Q391</f>
        <v>0</v>
      </c>
      <c r="H494" s="72" t="str">
        <f>Predictions!R391</f>
        <v/>
      </c>
      <c r="I494" s="14" t="str">
        <f>Predictions!S391</f>
        <v/>
      </c>
      <c r="J494" s="77" t="str">
        <f>Predictions!W391</f>
        <v/>
      </c>
      <c r="K494" s="77" t="str">
        <f>Predictions!X391</f>
        <v/>
      </c>
    </row>
    <row r="495" spans="1:11" x14ac:dyDescent="0.25">
      <c r="A495" s="69">
        <f>Predictions!A392</f>
        <v>390</v>
      </c>
      <c r="B495" s="91" t="str">
        <f>Predictions!B392</f>
        <v/>
      </c>
      <c r="C495" s="72" t="str">
        <f>Predictions!C392</f>
        <v/>
      </c>
      <c r="D495" s="72" t="str">
        <f>Predictions!D392</f>
        <v/>
      </c>
      <c r="E495" s="132"/>
      <c r="F495" s="187">
        <f>Predictions!O392</f>
        <v>0</v>
      </c>
      <c r="G495" s="83">
        <f>Predictions!P392+Predictions!Q392</f>
        <v>0</v>
      </c>
      <c r="H495" s="72" t="str">
        <f>Predictions!R392</f>
        <v/>
      </c>
      <c r="I495" s="14" t="str">
        <f>Predictions!S392</f>
        <v/>
      </c>
      <c r="J495" s="77" t="str">
        <f>Predictions!W392</f>
        <v/>
      </c>
      <c r="K495" s="77" t="str">
        <f>Predictions!X392</f>
        <v/>
      </c>
    </row>
    <row r="496" spans="1:11" x14ac:dyDescent="0.25">
      <c r="A496" s="69">
        <f>Predictions!A393</f>
        <v>391</v>
      </c>
      <c r="B496" s="91" t="str">
        <f>Predictions!B393</f>
        <v/>
      </c>
      <c r="C496" s="72" t="str">
        <f>Predictions!C393</f>
        <v/>
      </c>
      <c r="D496" s="72" t="str">
        <f>Predictions!D393</f>
        <v/>
      </c>
      <c r="E496" s="132"/>
      <c r="F496" s="187">
        <f>Predictions!O393</f>
        <v>0</v>
      </c>
      <c r="G496" s="83">
        <f>Predictions!P393+Predictions!Q393</f>
        <v>0</v>
      </c>
      <c r="H496" s="72" t="str">
        <f>Predictions!R393</f>
        <v/>
      </c>
      <c r="I496" s="14" t="str">
        <f>Predictions!S393</f>
        <v/>
      </c>
      <c r="J496" s="77" t="str">
        <f>Predictions!W393</f>
        <v/>
      </c>
      <c r="K496" s="77" t="str">
        <f>Predictions!X393</f>
        <v/>
      </c>
    </row>
    <row r="497" spans="1:11" x14ac:dyDescent="0.25">
      <c r="A497" s="69">
        <f>Predictions!A394</f>
        <v>392</v>
      </c>
      <c r="B497" s="91" t="str">
        <f>Predictions!B394</f>
        <v/>
      </c>
      <c r="C497" s="72" t="str">
        <f>Predictions!C394</f>
        <v/>
      </c>
      <c r="D497" s="72" t="str">
        <f>Predictions!D394</f>
        <v/>
      </c>
      <c r="E497" s="132"/>
      <c r="F497" s="187">
        <f>Predictions!O394</f>
        <v>0</v>
      </c>
      <c r="G497" s="83">
        <f>Predictions!P394+Predictions!Q394</f>
        <v>0</v>
      </c>
      <c r="H497" s="72" t="str">
        <f>Predictions!R394</f>
        <v/>
      </c>
      <c r="I497" s="14" t="str">
        <f>Predictions!S394</f>
        <v/>
      </c>
      <c r="J497" s="77" t="str">
        <f>Predictions!W394</f>
        <v/>
      </c>
      <c r="K497" s="77" t="str">
        <f>Predictions!X394</f>
        <v/>
      </c>
    </row>
    <row r="498" spans="1:11" x14ac:dyDescent="0.25">
      <c r="A498" s="69">
        <f>Predictions!A395</f>
        <v>393</v>
      </c>
      <c r="B498" s="91" t="str">
        <f>Predictions!B395</f>
        <v/>
      </c>
      <c r="C498" s="72" t="str">
        <f>Predictions!C395</f>
        <v/>
      </c>
      <c r="D498" s="72" t="str">
        <f>Predictions!D395</f>
        <v/>
      </c>
      <c r="E498" s="132"/>
      <c r="F498" s="187">
        <f>Predictions!O395</f>
        <v>0</v>
      </c>
      <c r="G498" s="83">
        <f>Predictions!P395+Predictions!Q395</f>
        <v>0</v>
      </c>
      <c r="H498" s="72" t="str">
        <f>Predictions!R395</f>
        <v/>
      </c>
      <c r="I498" s="14" t="str">
        <f>Predictions!S395</f>
        <v/>
      </c>
      <c r="J498" s="77" t="str">
        <f>Predictions!W395</f>
        <v/>
      </c>
      <c r="K498" s="77" t="str">
        <f>Predictions!X395</f>
        <v/>
      </c>
    </row>
    <row r="499" spans="1:11" x14ac:dyDescent="0.25">
      <c r="A499" s="69">
        <f>Predictions!A396</f>
        <v>394</v>
      </c>
      <c r="B499" s="91" t="str">
        <f>Predictions!B396</f>
        <v/>
      </c>
      <c r="C499" s="72" t="str">
        <f>Predictions!C396</f>
        <v/>
      </c>
      <c r="D499" s="72" t="str">
        <f>Predictions!D396</f>
        <v/>
      </c>
      <c r="E499" s="132"/>
      <c r="F499" s="187">
        <f>Predictions!O396</f>
        <v>0</v>
      </c>
      <c r="G499" s="83">
        <f>Predictions!P396+Predictions!Q396</f>
        <v>0</v>
      </c>
      <c r="H499" s="72" t="str">
        <f>Predictions!R396</f>
        <v/>
      </c>
      <c r="I499" s="14" t="str">
        <f>Predictions!S396</f>
        <v/>
      </c>
      <c r="J499" s="77" t="str">
        <f>Predictions!W396</f>
        <v/>
      </c>
      <c r="K499" s="77" t="str">
        <f>Predictions!X396</f>
        <v/>
      </c>
    </row>
    <row r="500" spans="1:11" x14ac:dyDescent="0.25">
      <c r="A500" s="69">
        <f>Predictions!A397</f>
        <v>395</v>
      </c>
      <c r="B500" s="91" t="str">
        <f>Predictions!B397</f>
        <v/>
      </c>
      <c r="C500" s="72" t="str">
        <f>Predictions!C397</f>
        <v/>
      </c>
      <c r="D500" s="72" t="str">
        <f>Predictions!D397</f>
        <v/>
      </c>
      <c r="E500" s="132"/>
      <c r="F500" s="187">
        <f>Predictions!O397</f>
        <v>0</v>
      </c>
      <c r="G500" s="83">
        <f>Predictions!P397+Predictions!Q397</f>
        <v>0</v>
      </c>
      <c r="H500" s="72" t="str">
        <f>Predictions!R397</f>
        <v/>
      </c>
      <c r="I500" s="14" t="str">
        <f>Predictions!S397</f>
        <v/>
      </c>
      <c r="J500" s="77" t="str">
        <f>Predictions!W397</f>
        <v/>
      </c>
      <c r="K500" s="77" t="str">
        <f>Predictions!X397</f>
        <v/>
      </c>
    </row>
    <row r="501" spans="1:11" x14ac:dyDescent="0.25">
      <c r="A501" s="69">
        <f>Predictions!A398</f>
        <v>396</v>
      </c>
      <c r="B501" s="91" t="str">
        <f>Predictions!B398</f>
        <v/>
      </c>
      <c r="C501" s="72" t="str">
        <f>Predictions!C398</f>
        <v/>
      </c>
      <c r="D501" s="72" t="str">
        <f>Predictions!D398</f>
        <v/>
      </c>
      <c r="E501" s="132"/>
      <c r="F501" s="187">
        <f>Predictions!O398</f>
        <v>0</v>
      </c>
      <c r="G501" s="83">
        <f>Predictions!P398+Predictions!Q398</f>
        <v>0</v>
      </c>
      <c r="H501" s="72" t="str">
        <f>Predictions!R398</f>
        <v/>
      </c>
      <c r="I501" s="14" t="str">
        <f>Predictions!S398</f>
        <v/>
      </c>
      <c r="J501" s="77" t="str">
        <f>Predictions!W398</f>
        <v/>
      </c>
      <c r="K501" s="77" t="str">
        <f>Predictions!X398</f>
        <v/>
      </c>
    </row>
    <row r="502" spans="1:11" x14ac:dyDescent="0.25">
      <c r="A502" s="69">
        <f>Predictions!A399</f>
        <v>397</v>
      </c>
      <c r="B502" s="91" t="str">
        <f>Predictions!B399</f>
        <v/>
      </c>
      <c r="C502" s="72" t="str">
        <f>Predictions!C399</f>
        <v/>
      </c>
      <c r="D502" s="72" t="str">
        <f>Predictions!D399</f>
        <v/>
      </c>
      <c r="E502" s="132"/>
      <c r="F502" s="187">
        <f>Predictions!O399</f>
        <v>0</v>
      </c>
      <c r="G502" s="83">
        <f>Predictions!P399+Predictions!Q399</f>
        <v>0</v>
      </c>
      <c r="H502" s="72" t="str">
        <f>Predictions!R399</f>
        <v/>
      </c>
      <c r="I502" s="14" t="str">
        <f>Predictions!S399</f>
        <v/>
      </c>
      <c r="J502" s="77" t="str">
        <f>Predictions!W399</f>
        <v/>
      </c>
      <c r="K502" s="77" t="str">
        <f>Predictions!X399</f>
        <v/>
      </c>
    </row>
    <row r="503" spans="1:11" x14ac:dyDescent="0.25">
      <c r="A503" s="69">
        <f>Predictions!A400</f>
        <v>398</v>
      </c>
      <c r="B503" s="91" t="str">
        <f>Predictions!B400</f>
        <v/>
      </c>
      <c r="C503" s="72" t="str">
        <f>Predictions!C400</f>
        <v/>
      </c>
      <c r="D503" s="72" t="str">
        <f>Predictions!D400</f>
        <v/>
      </c>
      <c r="E503" s="132"/>
      <c r="F503" s="187">
        <f>Predictions!O400</f>
        <v>0</v>
      </c>
      <c r="G503" s="83">
        <f>Predictions!P400+Predictions!Q400</f>
        <v>0</v>
      </c>
      <c r="H503" s="72" t="str">
        <f>Predictions!R400</f>
        <v/>
      </c>
      <c r="I503" s="14" t="str">
        <f>Predictions!S400</f>
        <v/>
      </c>
      <c r="J503" s="77" t="str">
        <f>Predictions!W400</f>
        <v/>
      </c>
      <c r="K503" s="77" t="str">
        <f>Predictions!X400</f>
        <v/>
      </c>
    </row>
    <row r="504" spans="1:11" x14ac:dyDescent="0.25">
      <c r="A504" s="69">
        <f>Predictions!A401</f>
        <v>399</v>
      </c>
      <c r="B504" s="91" t="str">
        <f>Predictions!B401</f>
        <v/>
      </c>
      <c r="C504" s="72" t="str">
        <f>Predictions!C401</f>
        <v/>
      </c>
      <c r="D504" s="72" t="str">
        <f>Predictions!D401</f>
        <v/>
      </c>
      <c r="E504" s="132"/>
      <c r="F504" s="187">
        <f>Predictions!O401</f>
        <v>0</v>
      </c>
      <c r="G504" s="83">
        <f>Predictions!P401+Predictions!Q401</f>
        <v>0</v>
      </c>
      <c r="H504" s="72" t="str">
        <f>Predictions!R401</f>
        <v/>
      </c>
      <c r="I504" s="14" t="str">
        <f>Predictions!S401</f>
        <v/>
      </c>
      <c r="J504" s="77" t="str">
        <f>Predictions!W401</f>
        <v/>
      </c>
      <c r="K504" s="77" t="str">
        <f>Predictions!X401</f>
        <v/>
      </c>
    </row>
    <row r="505" spans="1:11" x14ac:dyDescent="0.25">
      <c r="A505" s="69">
        <f>Predictions!A402</f>
        <v>400</v>
      </c>
      <c r="B505" s="91" t="str">
        <f>Predictions!B402</f>
        <v/>
      </c>
      <c r="C505" s="72" t="str">
        <f>Predictions!C402</f>
        <v/>
      </c>
      <c r="D505" s="72" t="str">
        <f>Predictions!D402</f>
        <v/>
      </c>
      <c r="E505" s="132"/>
      <c r="F505" s="187">
        <f>Predictions!O402</f>
        <v>0</v>
      </c>
      <c r="G505" s="83">
        <f>Predictions!P402+Predictions!Q402</f>
        <v>0</v>
      </c>
      <c r="H505" s="72" t="str">
        <f>Predictions!R402</f>
        <v/>
      </c>
      <c r="I505" s="14" t="str">
        <f>Predictions!S402</f>
        <v/>
      </c>
      <c r="J505" s="77" t="str">
        <f>Predictions!W402</f>
        <v/>
      </c>
      <c r="K505" s="77" t="str">
        <f>Predictions!X402</f>
        <v/>
      </c>
    </row>
    <row r="506" spans="1:11" x14ac:dyDescent="0.25">
      <c r="A506" s="69">
        <f>Predictions!A403</f>
        <v>401</v>
      </c>
      <c r="B506" s="91" t="str">
        <f>Predictions!B403</f>
        <v/>
      </c>
      <c r="C506" s="72" t="str">
        <f>Predictions!C403</f>
        <v/>
      </c>
      <c r="D506" s="72" t="str">
        <f>Predictions!D403</f>
        <v/>
      </c>
      <c r="E506" s="132"/>
      <c r="F506" s="187">
        <f>Predictions!O403</f>
        <v>0</v>
      </c>
      <c r="G506" s="83">
        <f>Predictions!P403+Predictions!Q403</f>
        <v>0</v>
      </c>
      <c r="H506" s="72" t="str">
        <f>Predictions!R403</f>
        <v/>
      </c>
      <c r="I506" s="14" t="str">
        <f>Predictions!S403</f>
        <v/>
      </c>
      <c r="J506" s="77" t="str">
        <f>Predictions!W403</f>
        <v/>
      </c>
      <c r="K506" s="77" t="str">
        <f>Predictions!X403</f>
        <v/>
      </c>
    </row>
    <row r="507" spans="1:11" x14ac:dyDescent="0.25">
      <c r="A507" s="69">
        <f>Predictions!A404</f>
        <v>402</v>
      </c>
      <c r="B507" s="91" t="str">
        <f>Predictions!B404</f>
        <v/>
      </c>
      <c r="C507" s="72" t="str">
        <f>Predictions!C404</f>
        <v/>
      </c>
      <c r="D507" s="72" t="str">
        <f>Predictions!D404</f>
        <v/>
      </c>
      <c r="E507" s="132"/>
      <c r="F507" s="187">
        <f>Predictions!O404</f>
        <v>0</v>
      </c>
      <c r="G507" s="83">
        <f>Predictions!P404+Predictions!Q404</f>
        <v>0</v>
      </c>
      <c r="H507" s="72" t="str">
        <f>Predictions!R404</f>
        <v/>
      </c>
      <c r="I507" s="14" t="str">
        <f>Predictions!S404</f>
        <v/>
      </c>
      <c r="J507" s="77" t="str">
        <f>Predictions!W404</f>
        <v/>
      </c>
      <c r="K507" s="77" t="str">
        <f>Predictions!X404</f>
        <v/>
      </c>
    </row>
    <row r="508" spans="1:11" x14ac:dyDescent="0.25">
      <c r="A508" s="69">
        <f>Predictions!A405</f>
        <v>403</v>
      </c>
      <c r="B508" s="91" t="str">
        <f>Predictions!B405</f>
        <v/>
      </c>
      <c r="C508" s="72" t="str">
        <f>Predictions!C405</f>
        <v/>
      </c>
      <c r="D508" s="72" t="str">
        <f>Predictions!D405</f>
        <v/>
      </c>
      <c r="E508" s="132"/>
      <c r="F508" s="187">
        <f>Predictions!O405</f>
        <v>0</v>
      </c>
      <c r="G508" s="83">
        <f>Predictions!P405+Predictions!Q405</f>
        <v>0</v>
      </c>
      <c r="H508" s="72" t="str">
        <f>Predictions!R405</f>
        <v/>
      </c>
      <c r="I508" s="14" t="str">
        <f>Predictions!S405</f>
        <v/>
      </c>
      <c r="J508" s="77" t="str">
        <f>Predictions!W405</f>
        <v/>
      </c>
      <c r="K508" s="77" t="str">
        <f>Predictions!X405</f>
        <v/>
      </c>
    </row>
    <row r="509" spans="1:11" x14ac:dyDescent="0.25">
      <c r="A509" s="69">
        <f>Predictions!A406</f>
        <v>404</v>
      </c>
      <c r="B509" s="91" t="str">
        <f>Predictions!B406</f>
        <v/>
      </c>
      <c r="C509" s="72" t="str">
        <f>Predictions!C406</f>
        <v/>
      </c>
      <c r="D509" s="72" t="str">
        <f>Predictions!D406</f>
        <v/>
      </c>
      <c r="E509" s="132"/>
      <c r="F509" s="187">
        <f>Predictions!O406</f>
        <v>0</v>
      </c>
      <c r="G509" s="83">
        <f>Predictions!P406+Predictions!Q406</f>
        <v>0</v>
      </c>
      <c r="H509" s="72" t="str">
        <f>Predictions!R406</f>
        <v/>
      </c>
      <c r="I509" s="14" t="str">
        <f>Predictions!S406</f>
        <v/>
      </c>
      <c r="J509" s="77" t="str">
        <f>Predictions!W406</f>
        <v/>
      </c>
      <c r="K509" s="77" t="str">
        <f>Predictions!X406</f>
        <v/>
      </c>
    </row>
    <row r="510" spans="1:11" x14ac:dyDescent="0.25">
      <c r="A510" s="69">
        <f>Predictions!A407</f>
        <v>405</v>
      </c>
      <c r="B510" s="91" t="str">
        <f>Predictions!B407</f>
        <v/>
      </c>
      <c r="C510" s="72" t="str">
        <f>Predictions!C407</f>
        <v/>
      </c>
      <c r="D510" s="72" t="str">
        <f>Predictions!D407</f>
        <v/>
      </c>
      <c r="E510" s="132"/>
      <c r="F510" s="187">
        <f>Predictions!O407</f>
        <v>0</v>
      </c>
      <c r="G510" s="83">
        <f>Predictions!P407+Predictions!Q407</f>
        <v>0</v>
      </c>
      <c r="H510" s="72" t="str">
        <f>Predictions!R407</f>
        <v/>
      </c>
      <c r="I510" s="14" t="str">
        <f>Predictions!S407</f>
        <v/>
      </c>
      <c r="J510" s="77" t="str">
        <f>Predictions!W407</f>
        <v/>
      </c>
      <c r="K510" s="77" t="str">
        <f>Predictions!X407</f>
        <v/>
      </c>
    </row>
    <row r="511" spans="1:11" x14ac:dyDescent="0.25">
      <c r="A511" s="69">
        <f>Predictions!A408</f>
        <v>406</v>
      </c>
      <c r="B511" s="91" t="str">
        <f>Predictions!B408</f>
        <v/>
      </c>
      <c r="C511" s="72" t="str">
        <f>Predictions!C408</f>
        <v/>
      </c>
      <c r="D511" s="72" t="str">
        <f>Predictions!D408</f>
        <v/>
      </c>
      <c r="E511" s="132"/>
      <c r="F511" s="187">
        <f>Predictions!O408</f>
        <v>0</v>
      </c>
      <c r="G511" s="83">
        <f>Predictions!P408+Predictions!Q408</f>
        <v>0</v>
      </c>
      <c r="H511" s="72" t="str">
        <f>Predictions!R408</f>
        <v/>
      </c>
      <c r="I511" s="14" t="str">
        <f>Predictions!S408</f>
        <v/>
      </c>
      <c r="J511" s="77" t="str">
        <f>Predictions!W408</f>
        <v/>
      </c>
      <c r="K511" s="77" t="str">
        <f>Predictions!X408</f>
        <v/>
      </c>
    </row>
    <row r="512" spans="1:11" x14ac:dyDescent="0.25">
      <c r="A512" s="69">
        <f>Predictions!A409</f>
        <v>407</v>
      </c>
      <c r="B512" s="91" t="str">
        <f>Predictions!B409</f>
        <v/>
      </c>
      <c r="C512" s="72" t="str">
        <f>Predictions!C409</f>
        <v/>
      </c>
      <c r="D512" s="72" t="str">
        <f>Predictions!D409</f>
        <v/>
      </c>
      <c r="E512" s="132"/>
      <c r="F512" s="187">
        <f>Predictions!O409</f>
        <v>0</v>
      </c>
      <c r="G512" s="83">
        <f>Predictions!P409+Predictions!Q409</f>
        <v>0</v>
      </c>
      <c r="H512" s="72" t="str">
        <f>Predictions!R409</f>
        <v/>
      </c>
      <c r="I512" s="14" t="str">
        <f>Predictions!S409</f>
        <v/>
      </c>
      <c r="J512" s="77" t="str">
        <f>Predictions!W409</f>
        <v/>
      </c>
      <c r="K512" s="77" t="str">
        <f>Predictions!X409</f>
        <v/>
      </c>
    </row>
    <row r="513" spans="1:11" x14ac:dyDescent="0.25">
      <c r="A513" s="69">
        <f>Predictions!A410</f>
        <v>408</v>
      </c>
      <c r="B513" s="91" t="str">
        <f>Predictions!B410</f>
        <v/>
      </c>
      <c r="C513" s="72" t="str">
        <f>Predictions!C410</f>
        <v/>
      </c>
      <c r="D513" s="72" t="str">
        <f>Predictions!D410</f>
        <v/>
      </c>
      <c r="E513" s="132"/>
      <c r="F513" s="187">
        <f>Predictions!O410</f>
        <v>0</v>
      </c>
      <c r="G513" s="83">
        <f>Predictions!P410+Predictions!Q410</f>
        <v>0</v>
      </c>
      <c r="H513" s="72" t="str">
        <f>Predictions!R410</f>
        <v/>
      </c>
      <c r="I513" s="14" t="str">
        <f>Predictions!S410</f>
        <v/>
      </c>
      <c r="J513" s="77" t="str">
        <f>Predictions!W410</f>
        <v/>
      </c>
      <c r="K513" s="77" t="str">
        <f>Predictions!X410</f>
        <v/>
      </c>
    </row>
    <row r="514" spans="1:11" x14ac:dyDescent="0.25">
      <c r="A514" s="69">
        <f>Predictions!A411</f>
        <v>409</v>
      </c>
      <c r="B514" s="91" t="str">
        <f>Predictions!B411</f>
        <v/>
      </c>
      <c r="C514" s="72" t="str">
        <f>Predictions!C411</f>
        <v/>
      </c>
      <c r="D514" s="72" t="str">
        <f>Predictions!D411</f>
        <v/>
      </c>
      <c r="E514" s="132"/>
      <c r="F514" s="187">
        <f>Predictions!O411</f>
        <v>0</v>
      </c>
      <c r="G514" s="83">
        <f>Predictions!P411+Predictions!Q411</f>
        <v>0</v>
      </c>
      <c r="H514" s="72" t="str">
        <f>Predictions!R411</f>
        <v/>
      </c>
      <c r="I514" s="14" t="str">
        <f>Predictions!S411</f>
        <v/>
      </c>
      <c r="J514" s="77" t="str">
        <f>Predictions!W411</f>
        <v/>
      </c>
      <c r="K514" s="77" t="str">
        <f>Predictions!X411</f>
        <v/>
      </c>
    </row>
    <row r="515" spans="1:11" x14ac:dyDescent="0.25">
      <c r="A515" s="69">
        <f>Predictions!A412</f>
        <v>410</v>
      </c>
      <c r="B515" s="91" t="str">
        <f>Predictions!B412</f>
        <v/>
      </c>
      <c r="C515" s="72" t="str">
        <f>Predictions!C412</f>
        <v/>
      </c>
      <c r="D515" s="72" t="str">
        <f>Predictions!D412</f>
        <v/>
      </c>
      <c r="E515" s="132"/>
      <c r="F515" s="187">
        <f>Predictions!O412</f>
        <v>0</v>
      </c>
      <c r="G515" s="83">
        <f>Predictions!P412+Predictions!Q412</f>
        <v>0</v>
      </c>
      <c r="H515" s="72" t="str">
        <f>Predictions!R412</f>
        <v/>
      </c>
      <c r="I515" s="14" t="str">
        <f>Predictions!S412</f>
        <v/>
      </c>
      <c r="J515" s="77" t="str">
        <f>Predictions!W412</f>
        <v/>
      </c>
      <c r="K515" s="77" t="str">
        <f>Predictions!X412</f>
        <v/>
      </c>
    </row>
    <row r="516" spans="1:11" x14ac:dyDescent="0.25">
      <c r="A516" s="69">
        <f>Predictions!A413</f>
        <v>411</v>
      </c>
      <c r="B516" s="91" t="str">
        <f>Predictions!B413</f>
        <v/>
      </c>
      <c r="C516" s="72" t="str">
        <f>Predictions!C413</f>
        <v/>
      </c>
      <c r="D516" s="72" t="str">
        <f>Predictions!D413</f>
        <v/>
      </c>
      <c r="E516" s="132"/>
      <c r="F516" s="187">
        <f>Predictions!O413</f>
        <v>0</v>
      </c>
      <c r="G516" s="83">
        <f>Predictions!P413+Predictions!Q413</f>
        <v>0</v>
      </c>
      <c r="H516" s="72" t="str">
        <f>Predictions!R413</f>
        <v/>
      </c>
      <c r="I516" s="14" t="str">
        <f>Predictions!S413</f>
        <v/>
      </c>
      <c r="J516" s="77" t="str">
        <f>Predictions!W413</f>
        <v/>
      </c>
      <c r="K516" s="77" t="str">
        <f>Predictions!X413</f>
        <v/>
      </c>
    </row>
    <row r="517" spans="1:11" x14ac:dyDescent="0.25">
      <c r="A517" s="69">
        <f>Predictions!A414</f>
        <v>412</v>
      </c>
      <c r="B517" s="91" t="str">
        <f>Predictions!B414</f>
        <v/>
      </c>
      <c r="C517" s="72" t="str">
        <f>Predictions!C414</f>
        <v/>
      </c>
      <c r="D517" s="72" t="str">
        <f>Predictions!D414</f>
        <v/>
      </c>
      <c r="E517" s="132"/>
      <c r="F517" s="187">
        <f>Predictions!O414</f>
        <v>0</v>
      </c>
      <c r="G517" s="83">
        <f>Predictions!P414+Predictions!Q414</f>
        <v>0</v>
      </c>
      <c r="H517" s="72" t="str">
        <f>Predictions!R414</f>
        <v/>
      </c>
      <c r="I517" s="14" t="str">
        <f>Predictions!S414</f>
        <v/>
      </c>
      <c r="J517" s="77" t="str">
        <f>Predictions!W414</f>
        <v/>
      </c>
      <c r="K517" s="77" t="str">
        <f>Predictions!X414</f>
        <v/>
      </c>
    </row>
    <row r="518" spans="1:11" x14ac:dyDescent="0.25">
      <c r="A518" s="69">
        <f>Predictions!A415</f>
        <v>413</v>
      </c>
      <c r="B518" s="91" t="str">
        <f>Predictions!B415</f>
        <v/>
      </c>
      <c r="C518" s="72" t="str">
        <f>Predictions!C415</f>
        <v/>
      </c>
      <c r="D518" s="72" t="str">
        <f>Predictions!D415</f>
        <v/>
      </c>
      <c r="E518" s="132"/>
      <c r="F518" s="187">
        <f>Predictions!O415</f>
        <v>0</v>
      </c>
      <c r="G518" s="83">
        <f>Predictions!P415+Predictions!Q415</f>
        <v>0</v>
      </c>
      <c r="H518" s="72" t="str">
        <f>Predictions!R415</f>
        <v/>
      </c>
      <c r="I518" s="14" t="str">
        <f>Predictions!S415</f>
        <v/>
      </c>
      <c r="J518" s="77" t="str">
        <f>Predictions!W415</f>
        <v/>
      </c>
      <c r="K518" s="77" t="str">
        <f>Predictions!X415</f>
        <v/>
      </c>
    </row>
    <row r="519" spans="1:11" x14ac:dyDescent="0.25">
      <c r="A519" s="69">
        <f>Predictions!A416</f>
        <v>414</v>
      </c>
      <c r="B519" s="91" t="str">
        <f>Predictions!B416</f>
        <v/>
      </c>
      <c r="C519" s="72" t="str">
        <f>Predictions!C416</f>
        <v/>
      </c>
      <c r="D519" s="72" t="str">
        <f>Predictions!D416</f>
        <v/>
      </c>
      <c r="E519" s="132"/>
      <c r="F519" s="187">
        <f>Predictions!O416</f>
        <v>0</v>
      </c>
      <c r="G519" s="83">
        <f>Predictions!P416+Predictions!Q416</f>
        <v>0</v>
      </c>
      <c r="H519" s="72" t="str">
        <f>Predictions!R416</f>
        <v/>
      </c>
      <c r="I519" s="14" t="str">
        <f>Predictions!S416</f>
        <v/>
      </c>
      <c r="J519" s="77" t="str">
        <f>Predictions!W416</f>
        <v/>
      </c>
      <c r="K519" s="77" t="str">
        <f>Predictions!X416</f>
        <v/>
      </c>
    </row>
    <row r="520" spans="1:11" x14ac:dyDescent="0.25">
      <c r="A520" s="69">
        <f>Predictions!A417</f>
        <v>415</v>
      </c>
      <c r="B520" s="91" t="str">
        <f>Predictions!B417</f>
        <v/>
      </c>
      <c r="C520" s="72" t="str">
        <f>Predictions!C417</f>
        <v/>
      </c>
      <c r="D520" s="72" t="str">
        <f>Predictions!D417</f>
        <v/>
      </c>
      <c r="E520" s="132"/>
      <c r="F520" s="187">
        <f>Predictions!O417</f>
        <v>0</v>
      </c>
      <c r="G520" s="83">
        <f>Predictions!P417+Predictions!Q417</f>
        <v>0</v>
      </c>
      <c r="H520" s="72" t="str">
        <f>Predictions!R417</f>
        <v/>
      </c>
      <c r="I520" s="14" t="str">
        <f>Predictions!S417</f>
        <v/>
      </c>
      <c r="J520" s="77" t="str">
        <f>Predictions!W417</f>
        <v/>
      </c>
      <c r="K520" s="77" t="str">
        <f>Predictions!X417</f>
        <v/>
      </c>
    </row>
    <row r="521" spans="1:11" x14ac:dyDescent="0.25">
      <c r="A521" s="69">
        <f>Predictions!A418</f>
        <v>416</v>
      </c>
      <c r="B521" s="91" t="str">
        <f>Predictions!B418</f>
        <v/>
      </c>
      <c r="C521" s="72" t="str">
        <f>Predictions!C418</f>
        <v/>
      </c>
      <c r="D521" s="72" t="str">
        <f>Predictions!D418</f>
        <v/>
      </c>
      <c r="E521" s="132"/>
      <c r="F521" s="187">
        <f>Predictions!O418</f>
        <v>0</v>
      </c>
      <c r="G521" s="83">
        <f>Predictions!P418+Predictions!Q418</f>
        <v>0</v>
      </c>
      <c r="H521" s="72" t="str">
        <f>Predictions!R418</f>
        <v/>
      </c>
      <c r="I521" s="14" t="str">
        <f>Predictions!S418</f>
        <v/>
      </c>
      <c r="J521" s="77" t="str">
        <f>Predictions!W418</f>
        <v/>
      </c>
      <c r="K521" s="77" t="str">
        <f>Predictions!X418</f>
        <v/>
      </c>
    </row>
    <row r="522" spans="1:11" x14ac:dyDescent="0.25">
      <c r="A522" s="69">
        <f>Predictions!A419</f>
        <v>417</v>
      </c>
      <c r="B522" s="91" t="str">
        <f>Predictions!B419</f>
        <v/>
      </c>
      <c r="C522" s="72" t="str">
        <f>Predictions!C419</f>
        <v/>
      </c>
      <c r="D522" s="72" t="str">
        <f>Predictions!D419</f>
        <v/>
      </c>
      <c r="E522" s="132"/>
      <c r="F522" s="187">
        <f>Predictions!O419</f>
        <v>0</v>
      </c>
      <c r="G522" s="83">
        <f>Predictions!P419+Predictions!Q419</f>
        <v>0</v>
      </c>
      <c r="H522" s="72" t="str">
        <f>Predictions!R419</f>
        <v/>
      </c>
      <c r="I522" s="14" t="str">
        <f>Predictions!S419</f>
        <v/>
      </c>
      <c r="J522" s="77" t="str">
        <f>Predictions!W419</f>
        <v/>
      </c>
      <c r="K522" s="77" t="str">
        <f>Predictions!X419</f>
        <v/>
      </c>
    </row>
    <row r="523" spans="1:11" x14ac:dyDescent="0.25">
      <c r="A523" s="69">
        <f>Predictions!A420</f>
        <v>418</v>
      </c>
      <c r="B523" s="91" t="str">
        <f>Predictions!B420</f>
        <v/>
      </c>
      <c r="C523" s="72" t="str">
        <f>Predictions!C420</f>
        <v/>
      </c>
      <c r="D523" s="72" t="str">
        <f>Predictions!D420</f>
        <v/>
      </c>
      <c r="E523" s="132"/>
      <c r="F523" s="187">
        <f>Predictions!O420</f>
        <v>0</v>
      </c>
      <c r="G523" s="83">
        <f>Predictions!P420+Predictions!Q420</f>
        <v>0</v>
      </c>
      <c r="H523" s="72" t="str">
        <f>Predictions!R420</f>
        <v/>
      </c>
      <c r="I523" s="14" t="str">
        <f>Predictions!S420</f>
        <v/>
      </c>
      <c r="J523" s="77" t="str">
        <f>Predictions!W420</f>
        <v/>
      </c>
      <c r="K523" s="77" t="str">
        <f>Predictions!X420</f>
        <v/>
      </c>
    </row>
    <row r="524" spans="1:11" x14ac:dyDescent="0.25">
      <c r="A524" s="69">
        <f>Predictions!A421</f>
        <v>419</v>
      </c>
      <c r="B524" s="91" t="str">
        <f>Predictions!B421</f>
        <v/>
      </c>
      <c r="C524" s="72" t="str">
        <f>Predictions!C421</f>
        <v/>
      </c>
      <c r="D524" s="72" t="str">
        <f>Predictions!D421</f>
        <v/>
      </c>
      <c r="E524" s="132"/>
      <c r="F524" s="187">
        <f>Predictions!O421</f>
        <v>0</v>
      </c>
      <c r="G524" s="83">
        <f>Predictions!P421+Predictions!Q421</f>
        <v>0</v>
      </c>
      <c r="H524" s="72" t="str">
        <f>Predictions!R421</f>
        <v/>
      </c>
      <c r="I524" s="14" t="str">
        <f>Predictions!S421</f>
        <v/>
      </c>
      <c r="J524" s="77" t="str">
        <f>Predictions!W421</f>
        <v/>
      </c>
      <c r="K524" s="77" t="str">
        <f>Predictions!X421</f>
        <v/>
      </c>
    </row>
    <row r="525" spans="1:11" x14ac:dyDescent="0.25">
      <c r="A525" s="69">
        <f>Predictions!A422</f>
        <v>420</v>
      </c>
      <c r="B525" s="91" t="str">
        <f>Predictions!B422</f>
        <v/>
      </c>
      <c r="C525" s="72" t="str">
        <f>Predictions!C422</f>
        <v/>
      </c>
      <c r="D525" s="72" t="str">
        <f>Predictions!D422</f>
        <v/>
      </c>
      <c r="E525" s="132"/>
      <c r="F525" s="187">
        <f>Predictions!O422</f>
        <v>0</v>
      </c>
      <c r="G525" s="83">
        <f>Predictions!P422+Predictions!Q422</f>
        <v>0</v>
      </c>
      <c r="H525" s="72" t="str">
        <f>Predictions!R422</f>
        <v/>
      </c>
      <c r="I525" s="14" t="str">
        <f>Predictions!S422</f>
        <v/>
      </c>
      <c r="J525" s="77" t="str">
        <f>Predictions!W422</f>
        <v/>
      </c>
      <c r="K525" s="77" t="str">
        <f>Predictions!X422</f>
        <v/>
      </c>
    </row>
    <row r="526" spans="1:11" x14ac:dyDescent="0.25">
      <c r="A526" s="69">
        <f>Predictions!A423</f>
        <v>421</v>
      </c>
      <c r="B526" s="91" t="str">
        <f>Predictions!B423</f>
        <v/>
      </c>
      <c r="C526" s="72" t="str">
        <f>Predictions!C423</f>
        <v/>
      </c>
      <c r="D526" s="72" t="str">
        <f>Predictions!D423</f>
        <v/>
      </c>
      <c r="E526" s="132"/>
      <c r="F526" s="187">
        <f>Predictions!O423</f>
        <v>0</v>
      </c>
      <c r="G526" s="83">
        <f>Predictions!P423+Predictions!Q423</f>
        <v>0</v>
      </c>
      <c r="H526" s="72" t="str">
        <f>Predictions!R423</f>
        <v/>
      </c>
      <c r="I526" s="14" t="str">
        <f>Predictions!S423</f>
        <v/>
      </c>
      <c r="J526" s="77" t="str">
        <f>Predictions!W423</f>
        <v/>
      </c>
      <c r="K526" s="77" t="str">
        <f>Predictions!X423</f>
        <v/>
      </c>
    </row>
    <row r="527" spans="1:11" x14ac:dyDescent="0.25">
      <c r="A527" s="69">
        <f>Predictions!A424</f>
        <v>422</v>
      </c>
      <c r="B527" s="91" t="str">
        <f>Predictions!B424</f>
        <v/>
      </c>
      <c r="C527" s="72" t="str">
        <f>Predictions!C424</f>
        <v/>
      </c>
      <c r="D527" s="72" t="str">
        <f>Predictions!D424</f>
        <v/>
      </c>
      <c r="E527" s="132"/>
      <c r="F527" s="187">
        <f>Predictions!O424</f>
        <v>0</v>
      </c>
      <c r="G527" s="83">
        <f>Predictions!P424+Predictions!Q424</f>
        <v>0</v>
      </c>
      <c r="H527" s="72" t="str">
        <f>Predictions!R424</f>
        <v/>
      </c>
      <c r="I527" s="14" t="str">
        <f>Predictions!S424</f>
        <v/>
      </c>
      <c r="J527" s="77" t="str">
        <f>Predictions!W424</f>
        <v/>
      </c>
      <c r="K527" s="77" t="str">
        <f>Predictions!X424</f>
        <v/>
      </c>
    </row>
    <row r="528" spans="1:11" x14ac:dyDescent="0.25">
      <c r="A528" s="69">
        <f>Predictions!A425</f>
        <v>423</v>
      </c>
      <c r="B528" s="91" t="str">
        <f>Predictions!B425</f>
        <v/>
      </c>
      <c r="C528" s="72" t="str">
        <f>Predictions!C425</f>
        <v/>
      </c>
      <c r="D528" s="72" t="str">
        <f>Predictions!D425</f>
        <v/>
      </c>
      <c r="E528" s="132"/>
      <c r="F528" s="187">
        <f>Predictions!O425</f>
        <v>0</v>
      </c>
      <c r="G528" s="83">
        <f>Predictions!P425+Predictions!Q425</f>
        <v>0</v>
      </c>
      <c r="H528" s="72" t="str">
        <f>Predictions!R425</f>
        <v/>
      </c>
      <c r="I528" s="14" t="str">
        <f>Predictions!S425</f>
        <v/>
      </c>
      <c r="J528" s="77" t="str">
        <f>Predictions!W425</f>
        <v/>
      </c>
      <c r="K528" s="77" t="str">
        <f>Predictions!X425</f>
        <v/>
      </c>
    </row>
    <row r="529" spans="1:11" x14ac:dyDescent="0.25">
      <c r="A529" s="69">
        <f>Predictions!A426</f>
        <v>424</v>
      </c>
      <c r="B529" s="91" t="str">
        <f>Predictions!B426</f>
        <v/>
      </c>
      <c r="C529" s="72" t="str">
        <f>Predictions!C426</f>
        <v/>
      </c>
      <c r="D529" s="72" t="str">
        <f>Predictions!D426</f>
        <v/>
      </c>
      <c r="E529" s="132"/>
      <c r="F529" s="187">
        <f>Predictions!O426</f>
        <v>0</v>
      </c>
      <c r="G529" s="83">
        <f>Predictions!P426+Predictions!Q426</f>
        <v>0</v>
      </c>
      <c r="H529" s="72" t="str">
        <f>Predictions!R426</f>
        <v/>
      </c>
      <c r="I529" s="14" t="str">
        <f>Predictions!S426</f>
        <v/>
      </c>
      <c r="J529" s="77" t="str">
        <f>Predictions!W426</f>
        <v/>
      </c>
      <c r="K529" s="77" t="str">
        <f>Predictions!X426</f>
        <v/>
      </c>
    </row>
    <row r="530" spans="1:11" x14ac:dyDescent="0.25">
      <c r="A530" s="69">
        <f>Predictions!A427</f>
        <v>425</v>
      </c>
      <c r="B530" s="91" t="str">
        <f>Predictions!B427</f>
        <v/>
      </c>
      <c r="C530" s="72" t="str">
        <f>Predictions!C427</f>
        <v/>
      </c>
      <c r="D530" s="72" t="str">
        <f>Predictions!D427</f>
        <v/>
      </c>
      <c r="E530" s="132"/>
      <c r="F530" s="187">
        <f>Predictions!O427</f>
        <v>0</v>
      </c>
      <c r="G530" s="83">
        <f>Predictions!P427+Predictions!Q427</f>
        <v>0</v>
      </c>
      <c r="H530" s="72" t="str">
        <f>Predictions!R427</f>
        <v/>
      </c>
      <c r="I530" s="14" t="str">
        <f>Predictions!S427</f>
        <v/>
      </c>
      <c r="J530" s="77" t="str">
        <f>Predictions!W427</f>
        <v/>
      </c>
      <c r="K530" s="77" t="str">
        <f>Predictions!X427</f>
        <v/>
      </c>
    </row>
    <row r="531" spans="1:11" x14ac:dyDescent="0.25">
      <c r="A531" s="69">
        <f>Predictions!A428</f>
        <v>426</v>
      </c>
      <c r="B531" s="91" t="str">
        <f>Predictions!B428</f>
        <v/>
      </c>
      <c r="C531" s="72" t="str">
        <f>Predictions!C428</f>
        <v/>
      </c>
      <c r="D531" s="72" t="str">
        <f>Predictions!D428</f>
        <v/>
      </c>
      <c r="E531" s="132"/>
      <c r="F531" s="187">
        <f>Predictions!O428</f>
        <v>0</v>
      </c>
      <c r="G531" s="83">
        <f>Predictions!P428+Predictions!Q428</f>
        <v>0</v>
      </c>
      <c r="H531" s="72" t="str">
        <f>Predictions!R428</f>
        <v/>
      </c>
      <c r="I531" s="14" t="str">
        <f>Predictions!S428</f>
        <v/>
      </c>
      <c r="J531" s="77" t="str">
        <f>Predictions!W428</f>
        <v/>
      </c>
      <c r="K531" s="77" t="str">
        <f>Predictions!X428</f>
        <v/>
      </c>
    </row>
    <row r="532" spans="1:11" x14ac:dyDescent="0.25">
      <c r="A532" s="69">
        <f>Predictions!A429</f>
        <v>427</v>
      </c>
      <c r="B532" s="91" t="str">
        <f>Predictions!B429</f>
        <v/>
      </c>
      <c r="C532" s="72" t="str">
        <f>Predictions!C429</f>
        <v/>
      </c>
      <c r="D532" s="72" t="str">
        <f>Predictions!D429</f>
        <v/>
      </c>
      <c r="E532" s="132"/>
      <c r="F532" s="187">
        <f>Predictions!O429</f>
        <v>0</v>
      </c>
      <c r="G532" s="83">
        <f>Predictions!P429+Predictions!Q429</f>
        <v>0</v>
      </c>
      <c r="H532" s="72" t="str">
        <f>Predictions!R429</f>
        <v/>
      </c>
      <c r="I532" s="14" t="str">
        <f>Predictions!S429</f>
        <v/>
      </c>
      <c r="J532" s="77" t="str">
        <f>Predictions!W429</f>
        <v/>
      </c>
      <c r="K532" s="77" t="str">
        <f>Predictions!X429</f>
        <v/>
      </c>
    </row>
    <row r="533" spans="1:11" x14ac:dyDescent="0.25">
      <c r="A533" s="69">
        <f>Predictions!A430</f>
        <v>428</v>
      </c>
      <c r="B533" s="91" t="str">
        <f>Predictions!B430</f>
        <v/>
      </c>
      <c r="C533" s="72" t="str">
        <f>Predictions!C430</f>
        <v/>
      </c>
      <c r="D533" s="72" t="str">
        <f>Predictions!D430</f>
        <v/>
      </c>
      <c r="E533" s="132"/>
      <c r="F533" s="187">
        <f>Predictions!O430</f>
        <v>0</v>
      </c>
      <c r="G533" s="83">
        <f>Predictions!P430+Predictions!Q430</f>
        <v>0</v>
      </c>
      <c r="H533" s="72" t="str">
        <f>Predictions!R430</f>
        <v/>
      </c>
      <c r="I533" s="14" t="str">
        <f>Predictions!S430</f>
        <v/>
      </c>
      <c r="J533" s="77" t="str">
        <f>Predictions!W430</f>
        <v/>
      </c>
      <c r="K533" s="77" t="str">
        <f>Predictions!X430</f>
        <v/>
      </c>
    </row>
    <row r="534" spans="1:11" x14ac:dyDescent="0.25">
      <c r="A534" s="69">
        <f>Predictions!A431</f>
        <v>429</v>
      </c>
      <c r="B534" s="91" t="str">
        <f>Predictions!B431</f>
        <v/>
      </c>
      <c r="C534" s="72" t="str">
        <f>Predictions!C431</f>
        <v/>
      </c>
      <c r="D534" s="72" t="str">
        <f>Predictions!D431</f>
        <v/>
      </c>
      <c r="E534" s="132"/>
      <c r="F534" s="187">
        <f>Predictions!O431</f>
        <v>0</v>
      </c>
      <c r="G534" s="83">
        <f>Predictions!P431+Predictions!Q431</f>
        <v>0</v>
      </c>
      <c r="H534" s="72" t="str">
        <f>Predictions!R431</f>
        <v/>
      </c>
      <c r="I534" s="14" t="str">
        <f>Predictions!S431</f>
        <v/>
      </c>
      <c r="J534" s="77" t="str">
        <f>Predictions!W431</f>
        <v/>
      </c>
      <c r="K534" s="77" t="str">
        <f>Predictions!X431</f>
        <v/>
      </c>
    </row>
    <row r="535" spans="1:11" x14ac:dyDescent="0.25">
      <c r="A535" s="69">
        <f>Predictions!A432</f>
        <v>430</v>
      </c>
      <c r="B535" s="91" t="str">
        <f>Predictions!B432</f>
        <v/>
      </c>
      <c r="C535" s="72" t="str">
        <f>Predictions!C432</f>
        <v/>
      </c>
      <c r="D535" s="72" t="str">
        <f>Predictions!D432</f>
        <v/>
      </c>
      <c r="E535" s="132"/>
      <c r="F535" s="187">
        <f>Predictions!O432</f>
        <v>0</v>
      </c>
      <c r="G535" s="83">
        <f>Predictions!P432+Predictions!Q432</f>
        <v>0</v>
      </c>
      <c r="H535" s="72" t="str">
        <f>Predictions!R432</f>
        <v/>
      </c>
      <c r="I535" s="14" t="str">
        <f>Predictions!S432</f>
        <v/>
      </c>
      <c r="J535" s="77" t="str">
        <f>Predictions!W432</f>
        <v/>
      </c>
      <c r="K535" s="77" t="str">
        <f>Predictions!X432</f>
        <v/>
      </c>
    </row>
    <row r="536" spans="1:11" x14ac:dyDescent="0.25">
      <c r="A536" s="69">
        <f>Predictions!A433</f>
        <v>431</v>
      </c>
      <c r="B536" s="91" t="str">
        <f>Predictions!B433</f>
        <v/>
      </c>
      <c r="C536" s="72" t="str">
        <f>Predictions!C433</f>
        <v/>
      </c>
      <c r="D536" s="72" t="str">
        <f>Predictions!D433</f>
        <v/>
      </c>
      <c r="E536" s="132"/>
      <c r="F536" s="187">
        <f>Predictions!O433</f>
        <v>0</v>
      </c>
      <c r="G536" s="83">
        <f>Predictions!P433+Predictions!Q433</f>
        <v>0</v>
      </c>
      <c r="H536" s="72" t="str">
        <f>Predictions!R433</f>
        <v/>
      </c>
      <c r="I536" s="14" t="str">
        <f>Predictions!S433</f>
        <v/>
      </c>
      <c r="J536" s="77" t="str">
        <f>Predictions!W433</f>
        <v/>
      </c>
      <c r="K536" s="77" t="str">
        <f>Predictions!X433</f>
        <v/>
      </c>
    </row>
    <row r="537" spans="1:11" x14ac:dyDescent="0.25">
      <c r="A537" s="69">
        <f>Predictions!A434</f>
        <v>432</v>
      </c>
      <c r="B537" s="91" t="str">
        <f>Predictions!B434</f>
        <v/>
      </c>
      <c r="C537" s="72" t="str">
        <f>Predictions!C434</f>
        <v/>
      </c>
      <c r="D537" s="72" t="str">
        <f>Predictions!D434</f>
        <v/>
      </c>
      <c r="E537" s="132"/>
      <c r="F537" s="187">
        <f>Predictions!O434</f>
        <v>0</v>
      </c>
      <c r="G537" s="83">
        <f>Predictions!P434+Predictions!Q434</f>
        <v>0</v>
      </c>
      <c r="H537" s="72" t="str">
        <f>Predictions!R434</f>
        <v/>
      </c>
      <c r="I537" s="14" t="str">
        <f>Predictions!S434</f>
        <v/>
      </c>
      <c r="J537" s="77" t="str">
        <f>Predictions!W434</f>
        <v/>
      </c>
      <c r="K537" s="77" t="str">
        <f>Predictions!X434</f>
        <v/>
      </c>
    </row>
    <row r="538" spans="1:11" x14ac:dyDescent="0.25">
      <c r="A538" s="69">
        <f>Predictions!A435</f>
        <v>433</v>
      </c>
      <c r="B538" s="91" t="str">
        <f>Predictions!B435</f>
        <v/>
      </c>
      <c r="C538" s="72" t="str">
        <f>Predictions!C435</f>
        <v/>
      </c>
      <c r="D538" s="72" t="str">
        <f>Predictions!D435</f>
        <v/>
      </c>
      <c r="E538" s="132"/>
      <c r="F538" s="187">
        <f>Predictions!O435</f>
        <v>0</v>
      </c>
      <c r="G538" s="83">
        <f>Predictions!P435+Predictions!Q435</f>
        <v>0</v>
      </c>
      <c r="H538" s="72" t="str">
        <f>Predictions!R435</f>
        <v/>
      </c>
      <c r="I538" s="14" t="str">
        <f>Predictions!S435</f>
        <v/>
      </c>
      <c r="J538" s="77" t="str">
        <f>Predictions!W435</f>
        <v/>
      </c>
      <c r="K538" s="77" t="str">
        <f>Predictions!X435</f>
        <v/>
      </c>
    </row>
    <row r="539" spans="1:11" x14ac:dyDescent="0.25">
      <c r="A539" s="69">
        <f>Predictions!A436</f>
        <v>434</v>
      </c>
      <c r="B539" s="91" t="str">
        <f>Predictions!B436</f>
        <v/>
      </c>
      <c r="C539" s="72" t="str">
        <f>Predictions!C436</f>
        <v/>
      </c>
      <c r="D539" s="72" t="str">
        <f>Predictions!D436</f>
        <v/>
      </c>
      <c r="E539" s="132"/>
      <c r="F539" s="187">
        <f>Predictions!O436</f>
        <v>0</v>
      </c>
      <c r="G539" s="83">
        <f>Predictions!P436+Predictions!Q436</f>
        <v>0</v>
      </c>
      <c r="H539" s="72" t="str">
        <f>Predictions!R436</f>
        <v/>
      </c>
      <c r="I539" s="14" t="str">
        <f>Predictions!S436</f>
        <v/>
      </c>
      <c r="J539" s="77" t="str">
        <f>Predictions!W436</f>
        <v/>
      </c>
      <c r="K539" s="77" t="str">
        <f>Predictions!X436</f>
        <v/>
      </c>
    </row>
    <row r="540" spans="1:11" x14ac:dyDescent="0.25">
      <c r="A540" s="69">
        <f>Predictions!A437</f>
        <v>435</v>
      </c>
      <c r="B540" s="91" t="str">
        <f>Predictions!B437</f>
        <v/>
      </c>
      <c r="C540" s="72" t="str">
        <f>Predictions!C437</f>
        <v/>
      </c>
      <c r="D540" s="72" t="str">
        <f>Predictions!D437</f>
        <v/>
      </c>
      <c r="E540" s="132"/>
      <c r="F540" s="187">
        <f>Predictions!O437</f>
        <v>0</v>
      </c>
      <c r="G540" s="83">
        <f>Predictions!P437+Predictions!Q437</f>
        <v>0</v>
      </c>
      <c r="H540" s="72" t="str">
        <f>Predictions!R437</f>
        <v/>
      </c>
      <c r="I540" s="14" t="str">
        <f>Predictions!S437</f>
        <v/>
      </c>
      <c r="J540" s="77" t="str">
        <f>Predictions!W437</f>
        <v/>
      </c>
      <c r="K540" s="77" t="str">
        <f>Predictions!X437</f>
        <v/>
      </c>
    </row>
    <row r="541" spans="1:11" x14ac:dyDescent="0.25">
      <c r="A541" s="69">
        <f>Predictions!A438</f>
        <v>436</v>
      </c>
      <c r="B541" s="91" t="str">
        <f>Predictions!B438</f>
        <v/>
      </c>
      <c r="C541" s="72" t="str">
        <f>Predictions!C438</f>
        <v/>
      </c>
      <c r="D541" s="72" t="str">
        <f>Predictions!D438</f>
        <v/>
      </c>
      <c r="E541" s="132"/>
      <c r="F541" s="187">
        <f>Predictions!O438</f>
        <v>0</v>
      </c>
      <c r="G541" s="83">
        <f>Predictions!P438+Predictions!Q438</f>
        <v>0</v>
      </c>
      <c r="H541" s="72" t="str">
        <f>Predictions!R438</f>
        <v/>
      </c>
      <c r="I541" s="14" t="str">
        <f>Predictions!S438</f>
        <v/>
      </c>
      <c r="J541" s="77" t="str">
        <f>Predictions!W438</f>
        <v/>
      </c>
      <c r="K541" s="77" t="str">
        <f>Predictions!X438</f>
        <v/>
      </c>
    </row>
    <row r="542" spans="1:11" x14ac:dyDescent="0.25">
      <c r="A542" s="69">
        <f>Predictions!A439</f>
        <v>437</v>
      </c>
      <c r="B542" s="91" t="str">
        <f>Predictions!B439</f>
        <v/>
      </c>
      <c r="C542" s="72" t="str">
        <f>Predictions!C439</f>
        <v/>
      </c>
      <c r="D542" s="72" t="str">
        <f>Predictions!D439</f>
        <v/>
      </c>
      <c r="E542" s="132"/>
      <c r="F542" s="187">
        <f>Predictions!O439</f>
        <v>0</v>
      </c>
      <c r="G542" s="83">
        <f>Predictions!P439+Predictions!Q439</f>
        <v>0</v>
      </c>
      <c r="H542" s="72" t="str">
        <f>Predictions!R439</f>
        <v/>
      </c>
      <c r="I542" s="14" t="str">
        <f>Predictions!S439</f>
        <v/>
      </c>
      <c r="J542" s="77" t="str">
        <f>Predictions!W439</f>
        <v/>
      </c>
      <c r="K542" s="77" t="str">
        <f>Predictions!X439</f>
        <v/>
      </c>
    </row>
    <row r="543" spans="1:11" x14ac:dyDescent="0.25">
      <c r="A543" s="69">
        <f>Predictions!A440</f>
        <v>438</v>
      </c>
      <c r="B543" s="91" t="str">
        <f>Predictions!B440</f>
        <v/>
      </c>
      <c r="C543" s="72" t="str">
        <f>Predictions!C440</f>
        <v/>
      </c>
      <c r="D543" s="72" t="str">
        <f>Predictions!D440</f>
        <v/>
      </c>
      <c r="E543" s="132"/>
      <c r="F543" s="187">
        <f>Predictions!O440</f>
        <v>0</v>
      </c>
      <c r="G543" s="83">
        <f>Predictions!P440+Predictions!Q440</f>
        <v>0</v>
      </c>
      <c r="H543" s="72" t="str">
        <f>Predictions!R440</f>
        <v/>
      </c>
      <c r="I543" s="14" t="str">
        <f>Predictions!S440</f>
        <v/>
      </c>
      <c r="J543" s="77" t="str">
        <f>Predictions!W440</f>
        <v/>
      </c>
      <c r="K543" s="77" t="str">
        <f>Predictions!X440</f>
        <v/>
      </c>
    </row>
    <row r="544" spans="1:11" x14ac:dyDescent="0.25">
      <c r="A544" s="69">
        <f>Predictions!A441</f>
        <v>439</v>
      </c>
      <c r="B544" s="91" t="str">
        <f>Predictions!B441</f>
        <v/>
      </c>
      <c r="C544" s="72" t="str">
        <f>Predictions!C441</f>
        <v/>
      </c>
      <c r="D544" s="72" t="str">
        <f>Predictions!D441</f>
        <v/>
      </c>
      <c r="E544" s="132"/>
      <c r="F544" s="187">
        <f>Predictions!O441</f>
        <v>0</v>
      </c>
      <c r="G544" s="83">
        <f>Predictions!P441+Predictions!Q441</f>
        <v>0</v>
      </c>
      <c r="H544" s="72" t="str">
        <f>Predictions!R441</f>
        <v/>
      </c>
      <c r="I544" s="14" t="str">
        <f>Predictions!S441</f>
        <v/>
      </c>
      <c r="J544" s="77" t="str">
        <f>Predictions!W441</f>
        <v/>
      </c>
      <c r="K544" s="77" t="str">
        <f>Predictions!X441</f>
        <v/>
      </c>
    </row>
    <row r="545" spans="1:11" x14ac:dyDescent="0.25">
      <c r="A545" s="69">
        <f>Predictions!A442</f>
        <v>440</v>
      </c>
      <c r="B545" s="91" t="str">
        <f>Predictions!B442</f>
        <v/>
      </c>
      <c r="C545" s="72" t="str">
        <f>Predictions!C442</f>
        <v/>
      </c>
      <c r="D545" s="72" t="str">
        <f>Predictions!D442</f>
        <v/>
      </c>
      <c r="E545" s="132"/>
      <c r="F545" s="187">
        <f>Predictions!O442</f>
        <v>0</v>
      </c>
      <c r="G545" s="83">
        <f>Predictions!P442+Predictions!Q442</f>
        <v>0</v>
      </c>
      <c r="H545" s="72" t="str">
        <f>Predictions!R442</f>
        <v/>
      </c>
      <c r="I545" s="14" t="str">
        <f>Predictions!S442</f>
        <v/>
      </c>
      <c r="J545" s="77" t="str">
        <f>Predictions!W442</f>
        <v/>
      </c>
      <c r="K545" s="77" t="str">
        <f>Predictions!X442</f>
        <v/>
      </c>
    </row>
    <row r="546" spans="1:11" x14ac:dyDescent="0.25">
      <c r="A546" s="69">
        <f>Predictions!A443</f>
        <v>441</v>
      </c>
      <c r="B546" s="91" t="str">
        <f>Predictions!B443</f>
        <v/>
      </c>
      <c r="C546" s="72" t="str">
        <f>Predictions!C443</f>
        <v/>
      </c>
      <c r="D546" s="72" t="str">
        <f>Predictions!D443</f>
        <v/>
      </c>
      <c r="E546" s="132"/>
      <c r="F546" s="187">
        <f>Predictions!O443</f>
        <v>0</v>
      </c>
      <c r="G546" s="83">
        <f>Predictions!P443+Predictions!Q443</f>
        <v>0</v>
      </c>
      <c r="H546" s="72" t="str">
        <f>Predictions!R443</f>
        <v/>
      </c>
      <c r="I546" s="14" t="str">
        <f>Predictions!S443</f>
        <v/>
      </c>
      <c r="J546" s="77" t="str">
        <f>Predictions!W443</f>
        <v/>
      </c>
      <c r="K546" s="77" t="str">
        <f>Predictions!X443</f>
        <v/>
      </c>
    </row>
    <row r="547" spans="1:11" x14ac:dyDescent="0.25">
      <c r="A547" s="69">
        <f>Predictions!A444</f>
        <v>442</v>
      </c>
      <c r="B547" s="91" t="str">
        <f>Predictions!B444</f>
        <v/>
      </c>
      <c r="C547" s="72" t="str">
        <f>Predictions!C444</f>
        <v/>
      </c>
      <c r="D547" s="72" t="str">
        <f>Predictions!D444</f>
        <v/>
      </c>
      <c r="E547" s="132"/>
      <c r="F547" s="187">
        <f>Predictions!O444</f>
        <v>0</v>
      </c>
      <c r="G547" s="83">
        <f>Predictions!P444+Predictions!Q444</f>
        <v>0</v>
      </c>
      <c r="H547" s="72" t="str">
        <f>Predictions!R444</f>
        <v/>
      </c>
      <c r="I547" s="14" t="str">
        <f>Predictions!S444</f>
        <v/>
      </c>
      <c r="J547" s="77" t="str">
        <f>Predictions!W444</f>
        <v/>
      </c>
      <c r="K547" s="77" t="str">
        <f>Predictions!X444</f>
        <v/>
      </c>
    </row>
    <row r="548" spans="1:11" x14ac:dyDescent="0.25">
      <c r="A548" s="69">
        <f>Predictions!A445</f>
        <v>443</v>
      </c>
      <c r="B548" s="91" t="str">
        <f>Predictions!B445</f>
        <v/>
      </c>
      <c r="C548" s="72" t="str">
        <f>Predictions!C445</f>
        <v/>
      </c>
      <c r="D548" s="72" t="str">
        <f>Predictions!D445</f>
        <v/>
      </c>
      <c r="E548" s="132"/>
      <c r="F548" s="187">
        <f>Predictions!O445</f>
        <v>0</v>
      </c>
      <c r="G548" s="83">
        <f>Predictions!P445+Predictions!Q445</f>
        <v>0</v>
      </c>
      <c r="H548" s="72" t="str">
        <f>Predictions!R445</f>
        <v/>
      </c>
      <c r="I548" s="14" t="str">
        <f>Predictions!S445</f>
        <v/>
      </c>
      <c r="J548" s="77" t="str">
        <f>Predictions!W445</f>
        <v/>
      </c>
      <c r="K548" s="77" t="str">
        <f>Predictions!X445</f>
        <v/>
      </c>
    </row>
    <row r="549" spans="1:11" x14ac:dyDescent="0.25">
      <c r="A549" s="69">
        <f>Predictions!A446</f>
        <v>444</v>
      </c>
      <c r="B549" s="91" t="str">
        <f>Predictions!B446</f>
        <v/>
      </c>
      <c r="C549" s="72" t="str">
        <f>Predictions!C446</f>
        <v/>
      </c>
      <c r="D549" s="72" t="str">
        <f>Predictions!D446</f>
        <v/>
      </c>
      <c r="E549" s="132"/>
      <c r="F549" s="187">
        <f>Predictions!O446</f>
        <v>0</v>
      </c>
      <c r="G549" s="83">
        <f>Predictions!P446+Predictions!Q446</f>
        <v>0</v>
      </c>
      <c r="H549" s="72" t="str">
        <f>Predictions!R446</f>
        <v/>
      </c>
      <c r="I549" s="14" t="str">
        <f>Predictions!S446</f>
        <v/>
      </c>
      <c r="J549" s="77" t="str">
        <f>Predictions!W446</f>
        <v/>
      </c>
      <c r="K549" s="77" t="str">
        <f>Predictions!X446</f>
        <v/>
      </c>
    </row>
    <row r="550" spans="1:11" x14ac:dyDescent="0.25">
      <c r="A550" s="69">
        <f>Predictions!A447</f>
        <v>445</v>
      </c>
      <c r="B550" s="91" t="str">
        <f>Predictions!B447</f>
        <v/>
      </c>
      <c r="C550" s="72" t="str">
        <f>Predictions!C447</f>
        <v/>
      </c>
      <c r="D550" s="72" t="str">
        <f>Predictions!D447</f>
        <v/>
      </c>
      <c r="E550" s="132"/>
      <c r="F550" s="187">
        <f>Predictions!O447</f>
        <v>0</v>
      </c>
      <c r="G550" s="83">
        <f>Predictions!P447+Predictions!Q447</f>
        <v>0</v>
      </c>
      <c r="H550" s="72" t="str">
        <f>Predictions!R447</f>
        <v/>
      </c>
      <c r="I550" s="14" t="str">
        <f>Predictions!S447</f>
        <v/>
      </c>
      <c r="J550" s="77" t="str">
        <f>Predictions!W447</f>
        <v/>
      </c>
      <c r="K550" s="77" t="str">
        <f>Predictions!X447</f>
        <v/>
      </c>
    </row>
    <row r="551" spans="1:11" x14ac:dyDescent="0.25">
      <c r="A551" s="69">
        <f>Predictions!A448</f>
        <v>446</v>
      </c>
      <c r="B551" s="91" t="str">
        <f>Predictions!B448</f>
        <v/>
      </c>
      <c r="C551" s="72" t="str">
        <f>Predictions!C448</f>
        <v/>
      </c>
      <c r="D551" s="72" t="str">
        <f>Predictions!D448</f>
        <v/>
      </c>
      <c r="E551" s="132"/>
      <c r="F551" s="187">
        <f>Predictions!O448</f>
        <v>0</v>
      </c>
      <c r="G551" s="83">
        <f>Predictions!P448+Predictions!Q448</f>
        <v>0</v>
      </c>
      <c r="H551" s="72" t="str">
        <f>Predictions!R448</f>
        <v/>
      </c>
      <c r="I551" s="14" t="str">
        <f>Predictions!S448</f>
        <v/>
      </c>
      <c r="J551" s="77" t="str">
        <f>Predictions!W448</f>
        <v/>
      </c>
      <c r="K551" s="77" t="str">
        <f>Predictions!X448</f>
        <v/>
      </c>
    </row>
    <row r="552" spans="1:11" x14ac:dyDescent="0.25">
      <c r="A552" s="69">
        <f>Predictions!A449</f>
        <v>447</v>
      </c>
      <c r="B552" s="91" t="str">
        <f>Predictions!B449</f>
        <v/>
      </c>
      <c r="C552" s="72" t="str">
        <f>Predictions!C449</f>
        <v/>
      </c>
      <c r="D552" s="72" t="str">
        <f>Predictions!D449</f>
        <v/>
      </c>
      <c r="E552" s="132"/>
      <c r="F552" s="187">
        <f>Predictions!O449</f>
        <v>0</v>
      </c>
      <c r="G552" s="83">
        <f>Predictions!P449+Predictions!Q449</f>
        <v>0</v>
      </c>
      <c r="H552" s="72" t="str">
        <f>Predictions!R449</f>
        <v/>
      </c>
      <c r="I552" s="14" t="str">
        <f>Predictions!S449</f>
        <v/>
      </c>
      <c r="J552" s="77" t="str">
        <f>Predictions!W449</f>
        <v/>
      </c>
      <c r="K552" s="77" t="str">
        <f>Predictions!X449</f>
        <v/>
      </c>
    </row>
    <row r="553" spans="1:11" x14ac:dyDescent="0.25">
      <c r="A553" s="69">
        <f>Predictions!A450</f>
        <v>448</v>
      </c>
      <c r="B553" s="91" t="str">
        <f>Predictions!B450</f>
        <v/>
      </c>
      <c r="C553" s="72" t="str">
        <f>Predictions!C450</f>
        <v/>
      </c>
      <c r="D553" s="72" t="str">
        <f>Predictions!D450</f>
        <v/>
      </c>
      <c r="E553" s="132"/>
      <c r="F553" s="187">
        <f>Predictions!O450</f>
        <v>0</v>
      </c>
      <c r="G553" s="83">
        <f>Predictions!P450+Predictions!Q450</f>
        <v>0</v>
      </c>
      <c r="H553" s="72" t="str">
        <f>Predictions!R450</f>
        <v/>
      </c>
      <c r="I553" s="14" t="str">
        <f>Predictions!S450</f>
        <v/>
      </c>
      <c r="J553" s="77" t="str">
        <f>Predictions!W450</f>
        <v/>
      </c>
      <c r="K553" s="77" t="str">
        <f>Predictions!X450</f>
        <v/>
      </c>
    </row>
    <row r="554" spans="1:11" x14ac:dyDescent="0.25">
      <c r="A554" s="69">
        <f>Predictions!A451</f>
        <v>449</v>
      </c>
      <c r="B554" s="91" t="str">
        <f>Predictions!B451</f>
        <v/>
      </c>
      <c r="C554" s="72" t="str">
        <f>Predictions!C451</f>
        <v/>
      </c>
      <c r="D554" s="72" t="str">
        <f>Predictions!D451</f>
        <v/>
      </c>
      <c r="E554" s="132"/>
      <c r="F554" s="187">
        <f>Predictions!O451</f>
        <v>0</v>
      </c>
      <c r="G554" s="83">
        <f>Predictions!P451+Predictions!Q451</f>
        <v>0</v>
      </c>
      <c r="H554" s="72" t="str">
        <f>Predictions!R451</f>
        <v/>
      </c>
      <c r="I554" s="14" t="str">
        <f>Predictions!S451</f>
        <v/>
      </c>
      <c r="J554" s="77" t="str">
        <f>Predictions!W451</f>
        <v/>
      </c>
      <c r="K554" s="77" t="str">
        <f>Predictions!X451</f>
        <v/>
      </c>
    </row>
    <row r="555" spans="1:11" x14ac:dyDescent="0.25">
      <c r="A555" s="69">
        <f>Predictions!A452</f>
        <v>450</v>
      </c>
      <c r="B555" s="91" t="str">
        <f>Predictions!B452</f>
        <v/>
      </c>
      <c r="C555" s="72" t="str">
        <f>Predictions!C452</f>
        <v/>
      </c>
      <c r="D555" s="72" t="str">
        <f>Predictions!D452</f>
        <v/>
      </c>
      <c r="E555" s="132"/>
      <c r="F555" s="187">
        <f>Predictions!O452</f>
        <v>0</v>
      </c>
      <c r="G555" s="83">
        <f>Predictions!P452+Predictions!Q452</f>
        <v>0</v>
      </c>
      <c r="H555" s="72" t="str">
        <f>Predictions!R452</f>
        <v/>
      </c>
      <c r="I555" s="14" t="str">
        <f>Predictions!S452</f>
        <v/>
      </c>
      <c r="J555" s="77" t="str">
        <f>Predictions!W452</f>
        <v/>
      </c>
      <c r="K555" s="77" t="str">
        <f>Predictions!X452</f>
        <v/>
      </c>
    </row>
    <row r="556" spans="1:11" x14ac:dyDescent="0.25">
      <c r="A556" s="69">
        <f>Predictions!A453</f>
        <v>451</v>
      </c>
      <c r="B556" s="91" t="str">
        <f>Predictions!B453</f>
        <v/>
      </c>
      <c r="C556" s="72" t="str">
        <f>Predictions!C453</f>
        <v/>
      </c>
      <c r="D556" s="72" t="str">
        <f>Predictions!D453</f>
        <v/>
      </c>
      <c r="E556" s="132"/>
      <c r="F556" s="187">
        <f>Predictions!O453</f>
        <v>0</v>
      </c>
      <c r="G556" s="83">
        <f>Predictions!P453+Predictions!Q453</f>
        <v>0</v>
      </c>
      <c r="H556" s="72" t="str">
        <f>Predictions!R453</f>
        <v/>
      </c>
      <c r="I556" s="14" t="str">
        <f>Predictions!S453</f>
        <v/>
      </c>
      <c r="J556" s="77" t="str">
        <f>Predictions!W453</f>
        <v/>
      </c>
      <c r="K556" s="77" t="str">
        <f>Predictions!X453</f>
        <v/>
      </c>
    </row>
    <row r="557" spans="1:11" x14ac:dyDescent="0.25">
      <c r="A557" s="69">
        <f>Predictions!A454</f>
        <v>452</v>
      </c>
      <c r="B557" s="91" t="str">
        <f>Predictions!B454</f>
        <v/>
      </c>
      <c r="C557" s="72" t="str">
        <f>Predictions!C454</f>
        <v/>
      </c>
      <c r="D557" s="72" t="str">
        <f>Predictions!D454</f>
        <v/>
      </c>
      <c r="E557" s="132"/>
      <c r="F557" s="187">
        <f>Predictions!O454</f>
        <v>0</v>
      </c>
      <c r="G557" s="83">
        <f>Predictions!P454+Predictions!Q454</f>
        <v>0</v>
      </c>
      <c r="H557" s="72" t="str">
        <f>Predictions!R454</f>
        <v/>
      </c>
      <c r="I557" s="14" t="str">
        <f>Predictions!S454</f>
        <v/>
      </c>
      <c r="J557" s="77" t="str">
        <f>Predictions!W454</f>
        <v/>
      </c>
      <c r="K557" s="77" t="str">
        <f>Predictions!X454</f>
        <v/>
      </c>
    </row>
    <row r="558" spans="1:11" x14ac:dyDescent="0.25">
      <c r="A558" s="69">
        <f>Predictions!A455</f>
        <v>453</v>
      </c>
      <c r="B558" s="91" t="str">
        <f>Predictions!B455</f>
        <v/>
      </c>
      <c r="C558" s="72" t="str">
        <f>Predictions!C455</f>
        <v/>
      </c>
      <c r="D558" s="72" t="str">
        <f>Predictions!D455</f>
        <v/>
      </c>
      <c r="E558" s="132"/>
      <c r="F558" s="187">
        <f>Predictions!O455</f>
        <v>0</v>
      </c>
      <c r="G558" s="83">
        <f>Predictions!P455+Predictions!Q455</f>
        <v>0</v>
      </c>
      <c r="H558" s="72" t="str">
        <f>Predictions!R455</f>
        <v/>
      </c>
      <c r="I558" s="14" t="str">
        <f>Predictions!S455</f>
        <v/>
      </c>
      <c r="J558" s="77" t="str">
        <f>Predictions!W455</f>
        <v/>
      </c>
      <c r="K558" s="77" t="str">
        <f>Predictions!X455</f>
        <v/>
      </c>
    </row>
    <row r="559" spans="1:11" x14ac:dyDescent="0.25">
      <c r="A559" s="69">
        <f>Predictions!A456</f>
        <v>454</v>
      </c>
      <c r="B559" s="91" t="str">
        <f>Predictions!B456</f>
        <v/>
      </c>
      <c r="C559" s="72" t="str">
        <f>Predictions!C456</f>
        <v/>
      </c>
      <c r="D559" s="72" t="str">
        <f>Predictions!D456</f>
        <v/>
      </c>
      <c r="E559" s="132"/>
      <c r="F559" s="187">
        <f>Predictions!O456</f>
        <v>0</v>
      </c>
      <c r="G559" s="83">
        <f>Predictions!P456+Predictions!Q456</f>
        <v>0</v>
      </c>
      <c r="H559" s="72" t="str">
        <f>Predictions!R456</f>
        <v/>
      </c>
      <c r="I559" s="14" t="str">
        <f>Predictions!S456</f>
        <v/>
      </c>
      <c r="J559" s="77" t="str">
        <f>Predictions!W456</f>
        <v/>
      </c>
      <c r="K559" s="77" t="str">
        <f>Predictions!X456</f>
        <v/>
      </c>
    </row>
    <row r="560" spans="1:11" x14ac:dyDescent="0.25">
      <c r="A560" s="69">
        <f>Predictions!A457</f>
        <v>455</v>
      </c>
      <c r="B560" s="91" t="str">
        <f>Predictions!B457</f>
        <v/>
      </c>
      <c r="C560" s="72" t="str">
        <f>Predictions!C457</f>
        <v/>
      </c>
      <c r="D560" s="72" t="str">
        <f>Predictions!D457</f>
        <v/>
      </c>
      <c r="E560" s="132"/>
      <c r="F560" s="187">
        <f>Predictions!O457</f>
        <v>0</v>
      </c>
      <c r="G560" s="83">
        <f>Predictions!P457+Predictions!Q457</f>
        <v>0</v>
      </c>
      <c r="H560" s="72" t="str">
        <f>Predictions!R457</f>
        <v/>
      </c>
      <c r="I560" s="14" t="str">
        <f>Predictions!S457</f>
        <v/>
      </c>
      <c r="J560" s="77" t="str">
        <f>Predictions!W457</f>
        <v/>
      </c>
      <c r="K560" s="77" t="str">
        <f>Predictions!X457</f>
        <v/>
      </c>
    </row>
    <row r="561" spans="1:11" x14ac:dyDescent="0.25">
      <c r="A561" s="69">
        <f>Predictions!A458</f>
        <v>456</v>
      </c>
      <c r="B561" s="91" t="str">
        <f>Predictions!B458</f>
        <v/>
      </c>
      <c r="C561" s="72" t="str">
        <f>Predictions!C458</f>
        <v/>
      </c>
      <c r="D561" s="72" t="str">
        <f>Predictions!D458</f>
        <v/>
      </c>
      <c r="E561" s="132"/>
      <c r="F561" s="187">
        <f>Predictions!O458</f>
        <v>0</v>
      </c>
      <c r="G561" s="83">
        <f>Predictions!P458+Predictions!Q458</f>
        <v>0</v>
      </c>
      <c r="H561" s="72" t="str">
        <f>Predictions!R458</f>
        <v/>
      </c>
      <c r="I561" s="14" t="str">
        <f>Predictions!S458</f>
        <v/>
      </c>
      <c r="J561" s="77" t="str">
        <f>Predictions!W458</f>
        <v/>
      </c>
      <c r="K561" s="77" t="str">
        <f>Predictions!X458</f>
        <v/>
      </c>
    </row>
    <row r="562" spans="1:11" x14ac:dyDescent="0.25">
      <c r="A562" s="69">
        <f>Predictions!A459</f>
        <v>457</v>
      </c>
      <c r="B562" s="91" t="str">
        <f>Predictions!B459</f>
        <v/>
      </c>
      <c r="C562" s="72" t="str">
        <f>Predictions!C459</f>
        <v/>
      </c>
      <c r="D562" s="72" t="str">
        <f>Predictions!D459</f>
        <v/>
      </c>
      <c r="E562" s="132"/>
      <c r="F562" s="187">
        <f>Predictions!O459</f>
        <v>0</v>
      </c>
      <c r="G562" s="83">
        <f>Predictions!P459+Predictions!Q459</f>
        <v>0</v>
      </c>
      <c r="H562" s="72" t="str">
        <f>Predictions!R459</f>
        <v/>
      </c>
      <c r="I562" s="14" t="str">
        <f>Predictions!S459</f>
        <v/>
      </c>
      <c r="J562" s="77" t="str">
        <f>Predictions!W459</f>
        <v/>
      </c>
      <c r="K562" s="77" t="str">
        <f>Predictions!X459</f>
        <v/>
      </c>
    </row>
    <row r="563" spans="1:11" x14ac:dyDescent="0.25">
      <c r="A563" s="69">
        <f>Predictions!A460</f>
        <v>458</v>
      </c>
      <c r="B563" s="91" t="str">
        <f>Predictions!B460</f>
        <v/>
      </c>
      <c r="C563" s="72" t="str">
        <f>Predictions!C460</f>
        <v/>
      </c>
      <c r="D563" s="72" t="str">
        <f>Predictions!D460</f>
        <v/>
      </c>
      <c r="E563" s="132"/>
      <c r="F563" s="187">
        <f>Predictions!O460</f>
        <v>0</v>
      </c>
      <c r="G563" s="83">
        <f>Predictions!P460+Predictions!Q460</f>
        <v>0</v>
      </c>
      <c r="H563" s="72" t="str">
        <f>Predictions!R460</f>
        <v/>
      </c>
      <c r="I563" s="14" t="str">
        <f>Predictions!S460</f>
        <v/>
      </c>
      <c r="J563" s="77" t="str">
        <f>Predictions!W460</f>
        <v/>
      </c>
      <c r="K563" s="77" t="str">
        <f>Predictions!X460</f>
        <v/>
      </c>
    </row>
    <row r="564" spans="1:11" x14ac:dyDescent="0.25">
      <c r="A564" s="69">
        <f>Predictions!A461</f>
        <v>459</v>
      </c>
      <c r="B564" s="91" t="str">
        <f>Predictions!B461</f>
        <v/>
      </c>
      <c r="C564" s="72" t="str">
        <f>Predictions!C461</f>
        <v/>
      </c>
      <c r="D564" s="72" t="str">
        <f>Predictions!D461</f>
        <v/>
      </c>
      <c r="E564" s="132"/>
      <c r="F564" s="187">
        <f>Predictions!O461</f>
        <v>0</v>
      </c>
      <c r="G564" s="83">
        <f>Predictions!P461+Predictions!Q461</f>
        <v>0</v>
      </c>
      <c r="H564" s="72" t="str">
        <f>Predictions!R461</f>
        <v/>
      </c>
      <c r="I564" s="14" t="str">
        <f>Predictions!S461</f>
        <v/>
      </c>
      <c r="J564" s="77" t="str">
        <f>Predictions!W461</f>
        <v/>
      </c>
      <c r="K564" s="77" t="str">
        <f>Predictions!X461</f>
        <v/>
      </c>
    </row>
    <row r="565" spans="1:11" x14ac:dyDescent="0.25">
      <c r="A565" s="69">
        <f>Predictions!A462</f>
        <v>460</v>
      </c>
      <c r="B565" s="91" t="str">
        <f>Predictions!B462</f>
        <v/>
      </c>
      <c r="C565" s="72" t="str">
        <f>Predictions!C462</f>
        <v/>
      </c>
      <c r="D565" s="72" t="str">
        <f>Predictions!D462</f>
        <v/>
      </c>
      <c r="E565" s="132"/>
      <c r="F565" s="187">
        <f>Predictions!O462</f>
        <v>0</v>
      </c>
      <c r="G565" s="83">
        <f>Predictions!P462+Predictions!Q462</f>
        <v>0</v>
      </c>
      <c r="H565" s="72" t="str">
        <f>Predictions!R462</f>
        <v/>
      </c>
      <c r="I565" s="14" t="str">
        <f>Predictions!S462</f>
        <v/>
      </c>
      <c r="J565" s="77" t="str">
        <f>Predictions!W462</f>
        <v/>
      </c>
      <c r="K565" s="77" t="str">
        <f>Predictions!X462</f>
        <v/>
      </c>
    </row>
    <row r="566" spans="1:11" x14ac:dyDescent="0.25">
      <c r="A566" s="69">
        <f>Predictions!A463</f>
        <v>461</v>
      </c>
      <c r="B566" s="91" t="str">
        <f>Predictions!B463</f>
        <v/>
      </c>
      <c r="C566" s="72" t="str">
        <f>Predictions!C463</f>
        <v/>
      </c>
      <c r="D566" s="72" t="str">
        <f>Predictions!D463</f>
        <v/>
      </c>
      <c r="E566" s="132"/>
      <c r="F566" s="187">
        <f>Predictions!O463</f>
        <v>0</v>
      </c>
      <c r="G566" s="83">
        <f>Predictions!P463+Predictions!Q463</f>
        <v>0</v>
      </c>
      <c r="H566" s="72" t="str">
        <f>Predictions!R463</f>
        <v/>
      </c>
      <c r="I566" s="14" t="str">
        <f>Predictions!S463</f>
        <v/>
      </c>
      <c r="J566" s="77" t="str">
        <f>Predictions!W463</f>
        <v/>
      </c>
      <c r="K566" s="77" t="str">
        <f>Predictions!X463</f>
        <v/>
      </c>
    </row>
    <row r="567" spans="1:11" x14ac:dyDescent="0.25">
      <c r="A567" s="69">
        <f>Predictions!A464</f>
        <v>462</v>
      </c>
      <c r="B567" s="91" t="str">
        <f>Predictions!B464</f>
        <v/>
      </c>
      <c r="C567" s="72" t="str">
        <f>Predictions!C464</f>
        <v/>
      </c>
      <c r="D567" s="72" t="str">
        <f>Predictions!D464</f>
        <v/>
      </c>
      <c r="E567" s="132"/>
      <c r="F567" s="187">
        <f>Predictions!O464</f>
        <v>0</v>
      </c>
      <c r="G567" s="83">
        <f>Predictions!P464+Predictions!Q464</f>
        <v>0</v>
      </c>
      <c r="H567" s="72" t="str">
        <f>Predictions!R464</f>
        <v/>
      </c>
      <c r="I567" s="14" t="str">
        <f>Predictions!S464</f>
        <v/>
      </c>
      <c r="J567" s="77" t="str">
        <f>Predictions!W464</f>
        <v/>
      </c>
      <c r="K567" s="77" t="str">
        <f>Predictions!X464</f>
        <v/>
      </c>
    </row>
    <row r="568" spans="1:11" x14ac:dyDescent="0.25">
      <c r="A568" s="69">
        <f>Predictions!A465</f>
        <v>463</v>
      </c>
      <c r="B568" s="91" t="str">
        <f>Predictions!B465</f>
        <v/>
      </c>
      <c r="C568" s="72" t="str">
        <f>Predictions!C465</f>
        <v/>
      </c>
      <c r="D568" s="72" t="str">
        <f>Predictions!D465</f>
        <v/>
      </c>
      <c r="E568" s="132"/>
      <c r="F568" s="187">
        <f>Predictions!O465</f>
        <v>0</v>
      </c>
      <c r="G568" s="83">
        <f>Predictions!P465+Predictions!Q465</f>
        <v>0</v>
      </c>
      <c r="H568" s="72" t="str">
        <f>Predictions!R465</f>
        <v/>
      </c>
      <c r="I568" s="14" t="str">
        <f>Predictions!S465</f>
        <v/>
      </c>
      <c r="J568" s="77" t="str">
        <f>Predictions!W465</f>
        <v/>
      </c>
      <c r="K568" s="77" t="str">
        <f>Predictions!X465</f>
        <v/>
      </c>
    </row>
    <row r="569" spans="1:11" x14ac:dyDescent="0.25">
      <c r="A569" s="69">
        <f>Predictions!A466</f>
        <v>464</v>
      </c>
      <c r="B569" s="91" t="str">
        <f>Predictions!B466</f>
        <v/>
      </c>
      <c r="C569" s="72" t="str">
        <f>Predictions!C466</f>
        <v/>
      </c>
      <c r="D569" s="72" t="str">
        <f>Predictions!D466</f>
        <v/>
      </c>
      <c r="E569" s="132"/>
      <c r="F569" s="187">
        <f>Predictions!O466</f>
        <v>0</v>
      </c>
      <c r="G569" s="83">
        <f>Predictions!P466+Predictions!Q466</f>
        <v>0</v>
      </c>
      <c r="H569" s="72" t="str">
        <f>Predictions!R466</f>
        <v/>
      </c>
      <c r="I569" s="14" t="str">
        <f>Predictions!S466</f>
        <v/>
      </c>
      <c r="J569" s="77" t="str">
        <f>Predictions!W466</f>
        <v/>
      </c>
      <c r="K569" s="77" t="str">
        <f>Predictions!X466</f>
        <v/>
      </c>
    </row>
    <row r="570" spans="1:11" x14ac:dyDescent="0.25">
      <c r="A570" s="69">
        <f>Predictions!A467</f>
        <v>465</v>
      </c>
      <c r="B570" s="91" t="str">
        <f>Predictions!B467</f>
        <v/>
      </c>
      <c r="C570" s="72" t="str">
        <f>Predictions!C467</f>
        <v/>
      </c>
      <c r="D570" s="72" t="str">
        <f>Predictions!D467</f>
        <v/>
      </c>
      <c r="E570" s="132"/>
      <c r="F570" s="187">
        <f>Predictions!O467</f>
        <v>0</v>
      </c>
      <c r="G570" s="83">
        <f>Predictions!P467+Predictions!Q467</f>
        <v>0</v>
      </c>
      <c r="H570" s="72" t="str">
        <f>Predictions!R467</f>
        <v/>
      </c>
      <c r="I570" s="14" t="str">
        <f>Predictions!S467</f>
        <v/>
      </c>
      <c r="J570" s="77" t="str">
        <f>Predictions!W467</f>
        <v/>
      </c>
      <c r="K570" s="77" t="str">
        <f>Predictions!X467</f>
        <v/>
      </c>
    </row>
    <row r="571" spans="1:11" x14ac:dyDescent="0.25">
      <c r="A571" s="69">
        <f>Predictions!A468</f>
        <v>466</v>
      </c>
      <c r="B571" s="91" t="str">
        <f>Predictions!B468</f>
        <v/>
      </c>
      <c r="C571" s="72" t="str">
        <f>Predictions!C468</f>
        <v/>
      </c>
      <c r="D571" s="72" t="str">
        <f>Predictions!D468</f>
        <v/>
      </c>
      <c r="E571" s="132"/>
      <c r="F571" s="187">
        <f>Predictions!O468</f>
        <v>0</v>
      </c>
      <c r="G571" s="83">
        <f>Predictions!P468+Predictions!Q468</f>
        <v>0</v>
      </c>
      <c r="H571" s="72" t="str">
        <f>Predictions!R468</f>
        <v/>
      </c>
      <c r="I571" s="14" t="str">
        <f>Predictions!S468</f>
        <v/>
      </c>
      <c r="J571" s="77" t="str">
        <f>Predictions!W468</f>
        <v/>
      </c>
      <c r="K571" s="77" t="str">
        <f>Predictions!X468</f>
        <v/>
      </c>
    </row>
    <row r="572" spans="1:11" x14ac:dyDescent="0.25">
      <c r="A572" s="69">
        <f>Predictions!A469</f>
        <v>467</v>
      </c>
      <c r="B572" s="91" t="str">
        <f>Predictions!B469</f>
        <v/>
      </c>
      <c r="C572" s="72" t="str">
        <f>Predictions!C469</f>
        <v/>
      </c>
      <c r="D572" s="72" t="str">
        <f>Predictions!D469</f>
        <v/>
      </c>
      <c r="E572" s="132"/>
      <c r="F572" s="187">
        <f>Predictions!O469</f>
        <v>0</v>
      </c>
      <c r="G572" s="83">
        <f>Predictions!P469+Predictions!Q469</f>
        <v>0</v>
      </c>
      <c r="H572" s="72" t="str">
        <f>Predictions!R469</f>
        <v/>
      </c>
      <c r="I572" s="14" t="str">
        <f>Predictions!S469</f>
        <v/>
      </c>
      <c r="J572" s="77" t="str">
        <f>Predictions!W469</f>
        <v/>
      </c>
      <c r="K572" s="77" t="str">
        <f>Predictions!X469</f>
        <v/>
      </c>
    </row>
    <row r="573" spans="1:11" x14ac:dyDescent="0.25">
      <c r="A573" s="69">
        <f>Predictions!A470</f>
        <v>468</v>
      </c>
      <c r="B573" s="91" t="str">
        <f>Predictions!B470</f>
        <v/>
      </c>
      <c r="C573" s="72" t="str">
        <f>Predictions!C470</f>
        <v/>
      </c>
      <c r="D573" s="72" t="str">
        <f>Predictions!D470</f>
        <v/>
      </c>
      <c r="E573" s="132"/>
      <c r="F573" s="187">
        <f>Predictions!O470</f>
        <v>0</v>
      </c>
      <c r="G573" s="83">
        <f>Predictions!P470+Predictions!Q470</f>
        <v>0</v>
      </c>
      <c r="H573" s="72" t="str">
        <f>Predictions!R470</f>
        <v/>
      </c>
      <c r="I573" s="14" t="str">
        <f>Predictions!S470</f>
        <v/>
      </c>
      <c r="J573" s="77" t="str">
        <f>Predictions!W470</f>
        <v/>
      </c>
      <c r="K573" s="77" t="str">
        <f>Predictions!X470</f>
        <v/>
      </c>
    </row>
    <row r="574" spans="1:11" x14ac:dyDescent="0.25">
      <c r="A574" s="69">
        <f>Predictions!A471</f>
        <v>469</v>
      </c>
      <c r="B574" s="91" t="str">
        <f>Predictions!B471</f>
        <v/>
      </c>
      <c r="C574" s="72" t="str">
        <f>Predictions!C471</f>
        <v/>
      </c>
      <c r="D574" s="72" t="str">
        <f>Predictions!D471</f>
        <v/>
      </c>
      <c r="E574" s="132"/>
      <c r="F574" s="187">
        <f>Predictions!O471</f>
        <v>0</v>
      </c>
      <c r="G574" s="83">
        <f>Predictions!P471+Predictions!Q471</f>
        <v>0</v>
      </c>
      <c r="H574" s="72" t="str">
        <f>Predictions!R471</f>
        <v/>
      </c>
      <c r="I574" s="14" t="str">
        <f>Predictions!S471</f>
        <v/>
      </c>
      <c r="J574" s="77" t="str">
        <f>Predictions!W471</f>
        <v/>
      </c>
      <c r="K574" s="77" t="str">
        <f>Predictions!X471</f>
        <v/>
      </c>
    </row>
    <row r="575" spans="1:11" x14ac:dyDescent="0.25">
      <c r="A575" s="69">
        <f>Predictions!A472</f>
        <v>470</v>
      </c>
      <c r="B575" s="91" t="str">
        <f>Predictions!B472</f>
        <v/>
      </c>
      <c r="C575" s="72" t="str">
        <f>Predictions!C472</f>
        <v/>
      </c>
      <c r="D575" s="72" t="str">
        <f>Predictions!D472</f>
        <v/>
      </c>
      <c r="E575" s="132"/>
      <c r="F575" s="187">
        <f>Predictions!O472</f>
        <v>0</v>
      </c>
      <c r="G575" s="83">
        <f>Predictions!P472+Predictions!Q472</f>
        <v>0</v>
      </c>
      <c r="H575" s="72" t="str">
        <f>Predictions!R472</f>
        <v/>
      </c>
      <c r="I575" s="14" t="str">
        <f>Predictions!S472</f>
        <v/>
      </c>
      <c r="J575" s="77" t="str">
        <f>Predictions!W472</f>
        <v/>
      </c>
      <c r="K575" s="77" t="str">
        <f>Predictions!X472</f>
        <v/>
      </c>
    </row>
    <row r="576" spans="1:11" x14ac:dyDescent="0.25">
      <c r="A576" s="69">
        <f>Predictions!A473</f>
        <v>471</v>
      </c>
      <c r="B576" s="91" t="str">
        <f>Predictions!B473</f>
        <v/>
      </c>
      <c r="C576" s="72" t="str">
        <f>Predictions!C473</f>
        <v/>
      </c>
      <c r="D576" s="72" t="str">
        <f>Predictions!D473</f>
        <v/>
      </c>
      <c r="E576" s="132"/>
      <c r="F576" s="187">
        <f>Predictions!O473</f>
        <v>0</v>
      </c>
      <c r="G576" s="83">
        <f>Predictions!P473+Predictions!Q473</f>
        <v>0</v>
      </c>
      <c r="H576" s="72" t="str">
        <f>Predictions!R473</f>
        <v/>
      </c>
      <c r="I576" s="14" t="str">
        <f>Predictions!S473</f>
        <v/>
      </c>
      <c r="J576" s="77" t="str">
        <f>Predictions!W473</f>
        <v/>
      </c>
      <c r="K576" s="77" t="str">
        <f>Predictions!X473</f>
        <v/>
      </c>
    </row>
    <row r="577" spans="1:11" x14ac:dyDescent="0.25">
      <c r="A577" s="69">
        <f>Predictions!A474</f>
        <v>472</v>
      </c>
      <c r="B577" s="91" t="str">
        <f>Predictions!B474</f>
        <v/>
      </c>
      <c r="C577" s="72" t="str">
        <f>Predictions!C474</f>
        <v/>
      </c>
      <c r="D577" s="72" t="str">
        <f>Predictions!D474</f>
        <v/>
      </c>
      <c r="E577" s="132"/>
      <c r="F577" s="187">
        <f>Predictions!O474</f>
        <v>0</v>
      </c>
      <c r="G577" s="83">
        <f>Predictions!P474+Predictions!Q474</f>
        <v>0</v>
      </c>
      <c r="H577" s="72" t="str">
        <f>Predictions!R474</f>
        <v/>
      </c>
      <c r="I577" s="14" t="str">
        <f>Predictions!S474</f>
        <v/>
      </c>
      <c r="J577" s="77" t="str">
        <f>Predictions!W474</f>
        <v/>
      </c>
      <c r="K577" s="77" t="str">
        <f>Predictions!X474</f>
        <v/>
      </c>
    </row>
    <row r="578" spans="1:11" x14ac:dyDescent="0.25">
      <c r="A578" s="69">
        <f>Predictions!A475</f>
        <v>473</v>
      </c>
      <c r="B578" s="91" t="str">
        <f>Predictions!B475</f>
        <v/>
      </c>
      <c r="C578" s="72" t="str">
        <f>Predictions!C475</f>
        <v/>
      </c>
      <c r="D578" s="72" t="str">
        <f>Predictions!D475</f>
        <v/>
      </c>
      <c r="E578" s="132"/>
      <c r="F578" s="187">
        <f>Predictions!O475</f>
        <v>0</v>
      </c>
      <c r="G578" s="83">
        <f>Predictions!P475+Predictions!Q475</f>
        <v>0</v>
      </c>
      <c r="H578" s="72" t="str">
        <f>Predictions!R475</f>
        <v/>
      </c>
      <c r="I578" s="14" t="str">
        <f>Predictions!S475</f>
        <v/>
      </c>
      <c r="J578" s="77" t="str">
        <f>Predictions!W475</f>
        <v/>
      </c>
      <c r="K578" s="77" t="str">
        <f>Predictions!X475</f>
        <v/>
      </c>
    </row>
    <row r="579" spans="1:11" x14ac:dyDescent="0.25">
      <c r="A579" s="69">
        <f>Predictions!A476</f>
        <v>474</v>
      </c>
      <c r="B579" s="91" t="str">
        <f>Predictions!B476</f>
        <v/>
      </c>
      <c r="C579" s="72" t="str">
        <f>Predictions!C476</f>
        <v/>
      </c>
      <c r="D579" s="72" t="str">
        <f>Predictions!D476</f>
        <v/>
      </c>
      <c r="E579" s="132"/>
      <c r="F579" s="187">
        <f>Predictions!O476</f>
        <v>0</v>
      </c>
      <c r="G579" s="83">
        <f>Predictions!P476+Predictions!Q476</f>
        <v>0</v>
      </c>
      <c r="H579" s="72" t="str">
        <f>Predictions!R476</f>
        <v/>
      </c>
      <c r="I579" s="14" t="str">
        <f>Predictions!S476</f>
        <v/>
      </c>
      <c r="J579" s="77" t="str">
        <f>Predictions!W476</f>
        <v/>
      </c>
      <c r="K579" s="77" t="str">
        <f>Predictions!X476</f>
        <v/>
      </c>
    </row>
    <row r="580" spans="1:11" x14ac:dyDescent="0.25">
      <c r="A580" s="69">
        <f>Predictions!A477</f>
        <v>475</v>
      </c>
      <c r="B580" s="91" t="str">
        <f>Predictions!B477</f>
        <v/>
      </c>
      <c r="C580" s="72" t="str">
        <f>Predictions!C477</f>
        <v/>
      </c>
      <c r="D580" s="72" t="str">
        <f>Predictions!D477</f>
        <v/>
      </c>
      <c r="E580" s="132"/>
      <c r="F580" s="187">
        <f>Predictions!O477</f>
        <v>0</v>
      </c>
      <c r="G580" s="83">
        <f>Predictions!P477+Predictions!Q477</f>
        <v>0</v>
      </c>
      <c r="H580" s="72" t="str">
        <f>Predictions!R477</f>
        <v/>
      </c>
      <c r="I580" s="14" t="str">
        <f>Predictions!S477</f>
        <v/>
      </c>
      <c r="J580" s="77" t="str">
        <f>Predictions!W477</f>
        <v/>
      </c>
      <c r="K580" s="77" t="str">
        <f>Predictions!X477</f>
        <v/>
      </c>
    </row>
    <row r="581" spans="1:11" x14ac:dyDescent="0.25">
      <c r="A581" s="69">
        <f>Predictions!A478</f>
        <v>476</v>
      </c>
      <c r="B581" s="91" t="str">
        <f>Predictions!B478</f>
        <v/>
      </c>
      <c r="C581" s="72" t="str">
        <f>Predictions!C478</f>
        <v/>
      </c>
      <c r="D581" s="72" t="str">
        <f>Predictions!D478</f>
        <v/>
      </c>
      <c r="E581" s="132"/>
      <c r="F581" s="187">
        <f>Predictions!O478</f>
        <v>0</v>
      </c>
      <c r="G581" s="83">
        <f>Predictions!P478+Predictions!Q478</f>
        <v>0</v>
      </c>
      <c r="H581" s="72" t="str">
        <f>Predictions!R478</f>
        <v/>
      </c>
      <c r="I581" s="14" t="str">
        <f>Predictions!S478</f>
        <v/>
      </c>
      <c r="J581" s="77" t="str">
        <f>Predictions!W478</f>
        <v/>
      </c>
      <c r="K581" s="77" t="str">
        <f>Predictions!X478</f>
        <v/>
      </c>
    </row>
    <row r="582" spans="1:11" x14ac:dyDescent="0.25">
      <c r="A582" s="69">
        <f>Predictions!A479</f>
        <v>477</v>
      </c>
      <c r="B582" s="91" t="str">
        <f>Predictions!B479</f>
        <v/>
      </c>
      <c r="C582" s="72" t="str">
        <f>Predictions!C479</f>
        <v/>
      </c>
      <c r="D582" s="72" t="str">
        <f>Predictions!D479</f>
        <v/>
      </c>
      <c r="E582" s="132"/>
      <c r="F582" s="187">
        <f>Predictions!O479</f>
        <v>0</v>
      </c>
      <c r="G582" s="83">
        <f>Predictions!P479+Predictions!Q479</f>
        <v>0</v>
      </c>
      <c r="H582" s="72" t="str">
        <f>Predictions!R479</f>
        <v/>
      </c>
      <c r="I582" s="14" t="str">
        <f>Predictions!S479</f>
        <v/>
      </c>
      <c r="J582" s="77" t="str">
        <f>Predictions!W479</f>
        <v/>
      </c>
      <c r="K582" s="77" t="str">
        <f>Predictions!X479</f>
        <v/>
      </c>
    </row>
    <row r="583" spans="1:11" x14ac:dyDescent="0.25">
      <c r="A583" s="69">
        <f>Predictions!A480</f>
        <v>478</v>
      </c>
      <c r="B583" s="91" t="str">
        <f>Predictions!B480</f>
        <v/>
      </c>
      <c r="C583" s="72" t="str">
        <f>Predictions!C480</f>
        <v/>
      </c>
      <c r="D583" s="72" t="str">
        <f>Predictions!D480</f>
        <v/>
      </c>
      <c r="E583" s="132"/>
      <c r="F583" s="187">
        <f>Predictions!O480</f>
        <v>0</v>
      </c>
      <c r="G583" s="83">
        <f>Predictions!P480+Predictions!Q480</f>
        <v>0</v>
      </c>
      <c r="H583" s="72" t="str">
        <f>Predictions!R480</f>
        <v/>
      </c>
      <c r="I583" s="14" t="str">
        <f>Predictions!S480</f>
        <v/>
      </c>
      <c r="J583" s="77" t="str">
        <f>Predictions!W480</f>
        <v/>
      </c>
      <c r="K583" s="77" t="str">
        <f>Predictions!X480</f>
        <v/>
      </c>
    </row>
    <row r="584" spans="1:11" x14ac:dyDescent="0.25">
      <c r="A584" s="69">
        <f>Predictions!A481</f>
        <v>479</v>
      </c>
      <c r="B584" s="91" t="str">
        <f>Predictions!B481</f>
        <v/>
      </c>
      <c r="C584" s="72" t="str">
        <f>Predictions!C481</f>
        <v/>
      </c>
      <c r="D584" s="72" t="str">
        <f>Predictions!D481</f>
        <v/>
      </c>
      <c r="E584" s="132"/>
      <c r="F584" s="187">
        <f>Predictions!O481</f>
        <v>0</v>
      </c>
      <c r="G584" s="83">
        <f>Predictions!P481+Predictions!Q481</f>
        <v>0</v>
      </c>
      <c r="H584" s="72" t="str">
        <f>Predictions!R481</f>
        <v/>
      </c>
      <c r="I584" s="14" t="str">
        <f>Predictions!S481</f>
        <v/>
      </c>
      <c r="J584" s="77" t="str">
        <f>Predictions!W481</f>
        <v/>
      </c>
      <c r="K584" s="77" t="str">
        <f>Predictions!X481</f>
        <v/>
      </c>
    </row>
    <row r="585" spans="1:11" x14ac:dyDescent="0.25">
      <c r="A585" s="69">
        <f>Predictions!A482</f>
        <v>480</v>
      </c>
      <c r="B585" s="91" t="str">
        <f>Predictions!B482</f>
        <v/>
      </c>
      <c r="C585" s="72" t="str">
        <f>Predictions!C482</f>
        <v/>
      </c>
      <c r="D585" s="72" t="str">
        <f>Predictions!D482</f>
        <v/>
      </c>
      <c r="E585" s="132"/>
      <c r="F585" s="187">
        <f>Predictions!O482</f>
        <v>0</v>
      </c>
      <c r="G585" s="83">
        <f>Predictions!P482+Predictions!Q482</f>
        <v>0</v>
      </c>
      <c r="H585" s="72" t="str">
        <f>Predictions!R482</f>
        <v/>
      </c>
      <c r="I585" s="14" t="str">
        <f>Predictions!S482</f>
        <v/>
      </c>
      <c r="J585" s="77" t="str">
        <f>Predictions!W482</f>
        <v/>
      </c>
      <c r="K585" s="77" t="str">
        <f>Predictions!X482</f>
        <v/>
      </c>
    </row>
    <row r="586" spans="1:11" x14ac:dyDescent="0.25">
      <c r="A586" s="69">
        <f>Predictions!A483</f>
        <v>481</v>
      </c>
      <c r="B586" s="91" t="str">
        <f>Predictions!B483</f>
        <v/>
      </c>
      <c r="C586" s="72" t="str">
        <f>Predictions!C483</f>
        <v/>
      </c>
      <c r="D586" s="72" t="str">
        <f>Predictions!D483</f>
        <v/>
      </c>
      <c r="E586" s="132"/>
      <c r="F586" s="187">
        <f>Predictions!O483</f>
        <v>0</v>
      </c>
      <c r="G586" s="83">
        <f>Predictions!P483+Predictions!Q483</f>
        <v>0</v>
      </c>
      <c r="H586" s="72" t="str">
        <f>Predictions!R483</f>
        <v/>
      </c>
      <c r="I586" s="14" t="str">
        <f>Predictions!S483</f>
        <v/>
      </c>
      <c r="J586" s="77" t="str">
        <f>Predictions!W483</f>
        <v/>
      </c>
      <c r="K586" s="77" t="str">
        <f>Predictions!X483</f>
        <v/>
      </c>
    </row>
    <row r="587" spans="1:11" x14ac:dyDescent="0.25">
      <c r="A587" s="69">
        <f>Predictions!A484</f>
        <v>482</v>
      </c>
      <c r="B587" s="91" t="str">
        <f>Predictions!B484</f>
        <v/>
      </c>
      <c r="C587" s="72" t="str">
        <f>Predictions!C484</f>
        <v/>
      </c>
      <c r="D587" s="72" t="str">
        <f>Predictions!D484</f>
        <v/>
      </c>
      <c r="E587" s="132"/>
      <c r="F587" s="187">
        <f>Predictions!O484</f>
        <v>0</v>
      </c>
      <c r="G587" s="83">
        <f>Predictions!P484+Predictions!Q484</f>
        <v>0</v>
      </c>
      <c r="H587" s="72" t="str">
        <f>Predictions!R484</f>
        <v/>
      </c>
      <c r="I587" s="14" t="str">
        <f>Predictions!S484</f>
        <v/>
      </c>
      <c r="J587" s="77" t="str">
        <f>Predictions!W484</f>
        <v/>
      </c>
      <c r="K587" s="77" t="str">
        <f>Predictions!X484</f>
        <v/>
      </c>
    </row>
    <row r="588" spans="1:11" x14ac:dyDescent="0.25">
      <c r="A588" s="69">
        <f>Predictions!A485</f>
        <v>483</v>
      </c>
      <c r="B588" s="91" t="str">
        <f>Predictions!B485</f>
        <v/>
      </c>
      <c r="C588" s="72" t="str">
        <f>Predictions!C485</f>
        <v/>
      </c>
      <c r="D588" s="72" t="str">
        <f>Predictions!D485</f>
        <v/>
      </c>
      <c r="E588" s="132"/>
      <c r="F588" s="187">
        <f>Predictions!O485</f>
        <v>0</v>
      </c>
      <c r="G588" s="83">
        <f>Predictions!P485+Predictions!Q485</f>
        <v>0</v>
      </c>
      <c r="H588" s="72" t="str">
        <f>Predictions!R485</f>
        <v/>
      </c>
      <c r="I588" s="14" t="str">
        <f>Predictions!S485</f>
        <v/>
      </c>
      <c r="J588" s="77" t="str">
        <f>Predictions!W485</f>
        <v/>
      </c>
      <c r="K588" s="77" t="str">
        <f>Predictions!X485</f>
        <v/>
      </c>
    </row>
    <row r="589" spans="1:11" x14ac:dyDescent="0.25">
      <c r="A589" s="69">
        <f>Predictions!A486</f>
        <v>484</v>
      </c>
      <c r="B589" s="91" t="str">
        <f>Predictions!B486</f>
        <v/>
      </c>
      <c r="C589" s="72" t="str">
        <f>Predictions!C486</f>
        <v/>
      </c>
      <c r="D589" s="72" t="str">
        <f>Predictions!D486</f>
        <v/>
      </c>
      <c r="E589" s="132"/>
      <c r="F589" s="187">
        <f>Predictions!O486</f>
        <v>0</v>
      </c>
      <c r="G589" s="83">
        <f>Predictions!P486+Predictions!Q486</f>
        <v>0</v>
      </c>
      <c r="H589" s="72" t="str">
        <f>Predictions!R486</f>
        <v/>
      </c>
      <c r="I589" s="14" t="str">
        <f>Predictions!S486</f>
        <v/>
      </c>
      <c r="J589" s="77" t="str">
        <f>Predictions!W486</f>
        <v/>
      </c>
      <c r="K589" s="77" t="str">
        <f>Predictions!X486</f>
        <v/>
      </c>
    </row>
    <row r="590" spans="1:11" x14ac:dyDescent="0.25">
      <c r="A590" s="69">
        <f>Predictions!A487</f>
        <v>485</v>
      </c>
      <c r="B590" s="91" t="str">
        <f>Predictions!B487</f>
        <v/>
      </c>
      <c r="C590" s="72" t="str">
        <f>Predictions!C487</f>
        <v/>
      </c>
      <c r="D590" s="72" t="str">
        <f>Predictions!D487</f>
        <v/>
      </c>
      <c r="E590" s="132"/>
      <c r="F590" s="187">
        <f>Predictions!O487</f>
        <v>0</v>
      </c>
      <c r="G590" s="83">
        <f>Predictions!P487+Predictions!Q487</f>
        <v>0</v>
      </c>
      <c r="H590" s="72" t="str">
        <f>Predictions!R487</f>
        <v/>
      </c>
      <c r="I590" s="14" t="str">
        <f>Predictions!S487</f>
        <v/>
      </c>
      <c r="J590" s="77" t="str">
        <f>Predictions!W487</f>
        <v/>
      </c>
      <c r="K590" s="77" t="str">
        <f>Predictions!X487</f>
        <v/>
      </c>
    </row>
    <row r="591" spans="1:11" x14ac:dyDescent="0.25">
      <c r="A591" s="69">
        <f>Predictions!A488</f>
        <v>486</v>
      </c>
      <c r="B591" s="91" t="str">
        <f>Predictions!B488</f>
        <v/>
      </c>
      <c r="C591" s="72" t="str">
        <f>Predictions!C488</f>
        <v/>
      </c>
      <c r="D591" s="72" t="str">
        <f>Predictions!D488</f>
        <v/>
      </c>
      <c r="E591" s="132"/>
      <c r="F591" s="187">
        <f>Predictions!O488</f>
        <v>0</v>
      </c>
      <c r="G591" s="83">
        <f>Predictions!P488+Predictions!Q488</f>
        <v>0</v>
      </c>
      <c r="H591" s="72" t="str">
        <f>Predictions!R488</f>
        <v/>
      </c>
      <c r="I591" s="14" t="str">
        <f>Predictions!S488</f>
        <v/>
      </c>
      <c r="J591" s="77" t="str">
        <f>Predictions!W488</f>
        <v/>
      </c>
      <c r="K591" s="77" t="str">
        <f>Predictions!X488</f>
        <v/>
      </c>
    </row>
    <row r="592" spans="1:11" x14ac:dyDescent="0.25">
      <c r="A592" s="69">
        <f>Predictions!A489</f>
        <v>487</v>
      </c>
      <c r="B592" s="91" t="str">
        <f>Predictions!B489</f>
        <v/>
      </c>
      <c r="C592" s="72" t="str">
        <f>Predictions!C489</f>
        <v/>
      </c>
      <c r="D592" s="72" t="str">
        <f>Predictions!D489</f>
        <v/>
      </c>
      <c r="E592" s="132"/>
      <c r="F592" s="187">
        <f>Predictions!O489</f>
        <v>0</v>
      </c>
      <c r="G592" s="83">
        <f>Predictions!P489+Predictions!Q489</f>
        <v>0</v>
      </c>
      <c r="H592" s="72" t="str">
        <f>Predictions!R489</f>
        <v/>
      </c>
      <c r="I592" s="14" t="str">
        <f>Predictions!S489</f>
        <v/>
      </c>
      <c r="J592" s="77" t="str">
        <f>Predictions!W489</f>
        <v/>
      </c>
      <c r="K592" s="77" t="str">
        <f>Predictions!X489</f>
        <v/>
      </c>
    </row>
    <row r="593" spans="1:11" x14ac:dyDescent="0.25">
      <c r="A593" s="69">
        <f>Predictions!A490</f>
        <v>488</v>
      </c>
      <c r="B593" s="91" t="str">
        <f>Predictions!B490</f>
        <v/>
      </c>
      <c r="C593" s="72" t="str">
        <f>Predictions!C490</f>
        <v/>
      </c>
      <c r="D593" s="72" t="str">
        <f>Predictions!D490</f>
        <v/>
      </c>
      <c r="E593" s="132"/>
      <c r="F593" s="187">
        <f>Predictions!O490</f>
        <v>0</v>
      </c>
      <c r="G593" s="83">
        <f>Predictions!P490+Predictions!Q490</f>
        <v>0</v>
      </c>
      <c r="H593" s="72" t="str">
        <f>Predictions!R490</f>
        <v/>
      </c>
      <c r="I593" s="14" t="str">
        <f>Predictions!S490</f>
        <v/>
      </c>
      <c r="J593" s="77" t="str">
        <f>Predictions!W490</f>
        <v/>
      </c>
      <c r="K593" s="77" t="str">
        <f>Predictions!X490</f>
        <v/>
      </c>
    </row>
    <row r="594" spans="1:11" x14ac:dyDescent="0.25">
      <c r="A594" s="69">
        <f>Predictions!A491</f>
        <v>489</v>
      </c>
      <c r="B594" s="91" t="str">
        <f>Predictions!B491</f>
        <v/>
      </c>
      <c r="C594" s="72" t="str">
        <f>Predictions!C491</f>
        <v/>
      </c>
      <c r="D594" s="72" t="str">
        <f>Predictions!D491</f>
        <v/>
      </c>
      <c r="E594" s="132"/>
      <c r="F594" s="187">
        <f>Predictions!O491</f>
        <v>0</v>
      </c>
      <c r="G594" s="83">
        <f>Predictions!P491+Predictions!Q491</f>
        <v>0</v>
      </c>
      <c r="H594" s="72" t="str">
        <f>Predictions!R491</f>
        <v/>
      </c>
      <c r="I594" s="14" t="str">
        <f>Predictions!S491</f>
        <v/>
      </c>
      <c r="J594" s="77" t="str">
        <f>Predictions!W491</f>
        <v/>
      </c>
      <c r="K594" s="77" t="str">
        <f>Predictions!X491</f>
        <v/>
      </c>
    </row>
    <row r="595" spans="1:11" x14ac:dyDescent="0.25">
      <c r="A595" s="69">
        <f>Predictions!A492</f>
        <v>490</v>
      </c>
      <c r="B595" s="91" t="str">
        <f>Predictions!B492</f>
        <v/>
      </c>
      <c r="C595" s="72" t="str">
        <f>Predictions!C492</f>
        <v/>
      </c>
      <c r="D595" s="72" t="str">
        <f>Predictions!D492</f>
        <v/>
      </c>
      <c r="E595" s="132"/>
      <c r="F595" s="187">
        <f>Predictions!O492</f>
        <v>0</v>
      </c>
      <c r="G595" s="83">
        <f>Predictions!P492+Predictions!Q492</f>
        <v>0</v>
      </c>
      <c r="H595" s="72" t="str">
        <f>Predictions!R492</f>
        <v/>
      </c>
      <c r="I595" s="14" t="str">
        <f>Predictions!S492</f>
        <v/>
      </c>
      <c r="J595" s="77" t="str">
        <f>Predictions!W492</f>
        <v/>
      </c>
      <c r="K595" s="77" t="str">
        <f>Predictions!X492</f>
        <v/>
      </c>
    </row>
    <row r="596" spans="1:11" x14ac:dyDescent="0.25">
      <c r="A596" s="69">
        <f>Predictions!A493</f>
        <v>491</v>
      </c>
      <c r="B596" s="91" t="str">
        <f>Predictions!B493</f>
        <v/>
      </c>
      <c r="C596" s="72" t="str">
        <f>Predictions!C493</f>
        <v/>
      </c>
      <c r="D596" s="72" t="str">
        <f>Predictions!D493</f>
        <v/>
      </c>
      <c r="E596" s="132"/>
      <c r="F596" s="187">
        <f>Predictions!O493</f>
        <v>0</v>
      </c>
      <c r="G596" s="83">
        <f>Predictions!P493+Predictions!Q493</f>
        <v>0</v>
      </c>
      <c r="H596" s="72" t="str">
        <f>Predictions!R493</f>
        <v/>
      </c>
      <c r="I596" s="14" t="str">
        <f>Predictions!S493</f>
        <v/>
      </c>
      <c r="J596" s="77" t="str">
        <f>Predictions!W493</f>
        <v/>
      </c>
      <c r="K596" s="77" t="str">
        <f>Predictions!X493</f>
        <v/>
      </c>
    </row>
    <row r="597" spans="1:11" x14ac:dyDescent="0.25">
      <c r="A597" s="69">
        <f>Predictions!A494</f>
        <v>492</v>
      </c>
      <c r="B597" s="91" t="str">
        <f>Predictions!B494</f>
        <v/>
      </c>
      <c r="C597" s="72" t="str">
        <f>Predictions!C494</f>
        <v/>
      </c>
      <c r="D597" s="72" t="str">
        <f>Predictions!D494</f>
        <v/>
      </c>
      <c r="E597" s="132"/>
      <c r="F597" s="187">
        <f>Predictions!O494</f>
        <v>0</v>
      </c>
      <c r="G597" s="83">
        <f>Predictions!P494+Predictions!Q494</f>
        <v>0</v>
      </c>
      <c r="H597" s="72" t="str">
        <f>Predictions!R494</f>
        <v/>
      </c>
      <c r="I597" s="14" t="str">
        <f>Predictions!S494</f>
        <v/>
      </c>
      <c r="J597" s="77" t="str">
        <f>Predictions!W494</f>
        <v/>
      </c>
      <c r="K597" s="77" t="str">
        <f>Predictions!X494</f>
        <v/>
      </c>
    </row>
    <row r="598" spans="1:11" x14ac:dyDescent="0.25">
      <c r="A598" s="69">
        <f>Predictions!A495</f>
        <v>493</v>
      </c>
      <c r="B598" s="91" t="str">
        <f>Predictions!B495</f>
        <v/>
      </c>
      <c r="C598" s="72" t="str">
        <f>Predictions!C495</f>
        <v/>
      </c>
      <c r="D598" s="72" t="str">
        <f>Predictions!D495</f>
        <v/>
      </c>
      <c r="E598" s="132"/>
      <c r="F598" s="187">
        <f>Predictions!O495</f>
        <v>0</v>
      </c>
      <c r="G598" s="83">
        <f>Predictions!P495+Predictions!Q495</f>
        <v>0</v>
      </c>
      <c r="H598" s="72" t="str">
        <f>Predictions!R495</f>
        <v/>
      </c>
      <c r="I598" s="14" t="str">
        <f>Predictions!S495</f>
        <v/>
      </c>
      <c r="J598" s="77" t="str">
        <f>Predictions!W495</f>
        <v/>
      </c>
      <c r="K598" s="77" t="str">
        <f>Predictions!X495</f>
        <v/>
      </c>
    </row>
    <row r="599" spans="1:11" x14ac:dyDescent="0.25">
      <c r="A599" s="69">
        <f>Predictions!A496</f>
        <v>494</v>
      </c>
      <c r="B599" s="91" t="str">
        <f>Predictions!B496</f>
        <v/>
      </c>
      <c r="C599" s="72" t="str">
        <f>Predictions!C496</f>
        <v/>
      </c>
      <c r="D599" s="72" t="str">
        <f>Predictions!D496</f>
        <v/>
      </c>
      <c r="E599" s="132"/>
      <c r="F599" s="187">
        <f>Predictions!O496</f>
        <v>0</v>
      </c>
      <c r="G599" s="83">
        <f>Predictions!P496+Predictions!Q496</f>
        <v>0</v>
      </c>
      <c r="H599" s="72" t="str">
        <f>Predictions!R496</f>
        <v/>
      </c>
      <c r="I599" s="14" t="str">
        <f>Predictions!S496</f>
        <v/>
      </c>
      <c r="J599" s="77" t="str">
        <f>Predictions!W496</f>
        <v/>
      </c>
      <c r="K599" s="77" t="str">
        <f>Predictions!X496</f>
        <v/>
      </c>
    </row>
    <row r="600" spans="1:11" x14ac:dyDescent="0.25">
      <c r="A600" s="69">
        <f>Predictions!A497</f>
        <v>495</v>
      </c>
      <c r="B600" s="91" t="str">
        <f>Predictions!B497</f>
        <v/>
      </c>
      <c r="C600" s="72" t="str">
        <f>Predictions!C497</f>
        <v/>
      </c>
      <c r="D600" s="72" t="str">
        <f>Predictions!D497</f>
        <v/>
      </c>
      <c r="E600" s="132"/>
      <c r="F600" s="187">
        <f>Predictions!O497</f>
        <v>0</v>
      </c>
      <c r="G600" s="83">
        <f>Predictions!P497+Predictions!Q497</f>
        <v>0</v>
      </c>
      <c r="H600" s="72" t="str">
        <f>Predictions!R497</f>
        <v/>
      </c>
      <c r="I600" s="14" t="str">
        <f>Predictions!S497</f>
        <v/>
      </c>
      <c r="J600" s="77" t="str">
        <f>Predictions!W497</f>
        <v/>
      </c>
      <c r="K600" s="77" t="str">
        <f>Predictions!X497</f>
        <v/>
      </c>
    </row>
    <row r="601" spans="1:11" x14ac:dyDescent="0.25">
      <c r="A601" s="69">
        <f>Predictions!A498</f>
        <v>496</v>
      </c>
      <c r="B601" s="91" t="str">
        <f>Predictions!B498</f>
        <v/>
      </c>
      <c r="C601" s="72" t="str">
        <f>Predictions!C498</f>
        <v/>
      </c>
      <c r="D601" s="72" t="str">
        <f>Predictions!D498</f>
        <v/>
      </c>
      <c r="E601" s="132"/>
      <c r="F601" s="187">
        <f>Predictions!O498</f>
        <v>0</v>
      </c>
      <c r="G601" s="83">
        <f>Predictions!P498+Predictions!Q498</f>
        <v>0</v>
      </c>
      <c r="H601" s="72" t="str">
        <f>Predictions!R498</f>
        <v/>
      </c>
      <c r="I601" s="14" t="str">
        <f>Predictions!S498</f>
        <v/>
      </c>
      <c r="J601" s="77" t="str">
        <f>Predictions!W498</f>
        <v/>
      </c>
      <c r="K601" s="77" t="str">
        <f>Predictions!X498</f>
        <v/>
      </c>
    </row>
    <row r="602" spans="1:11" x14ac:dyDescent="0.25">
      <c r="A602" s="69">
        <f>Predictions!A499</f>
        <v>497</v>
      </c>
      <c r="B602" s="91" t="str">
        <f>Predictions!B499</f>
        <v/>
      </c>
      <c r="C602" s="72" t="str">
        <f>Predictions!C499</f>
        <v/>
      </c>
      <c r="D602" s="72" t="str">
        <f>Predictions!D499</f>
        <v/>
      </c>
      <c r="E602" s="132"/>
      <c r="F602" s="187">
        <f>Predictions!O499</f>
        <v>0</v>
      </c>
      <c r="G602" s="83">
        <f>Predictions!P499+Predictions!Q499</f>
        <v>0</v>
      </c>
      <c r="H602" s="72" t="str">
        <f>Predictions!R499</f>
        <v/>
      </c>
      <c r="I602" s="14" t="str">
        <f>Predictions!S499</f>
        <v/>
      </c>
      <c r="J602" s="77" t="str">
        <f>Predictions!W499</f>
        <v/>
      </c>
      <c r="K602" s="77" t="str">
        <f>Predictions!X499</f>
        <v/>
      </c>
    </row>
    <row r="603" spans="1:11" x14ac:dyDescent="0.25">
      <c r="A603" s="69">
        <f>Predictions!A500</f>
        <v>498</v>
      </c>
      <c r="B603" s="91" t="str">
        <f>Predictions!B500</f>
        <v/>
      </c>
      <c r="C603" s="72" t="str">
        <f>Predictions!C500</f>
        <v/>
      </c>
      <c r="D603" s="72" t="str">
        <f>Predictions!D500</f>
        <v/>
      </c>
      <c r="E603" s="132"/>
      <c r="F603" s="187">
        <f>Predictions!O500</f>
        <v>0</v>
      </c>
      <c r="G603" s="83">
        <f>Predictions!P500+Predictions!Q500</f>
        <v>0</v>
      </c>
      <c r="H603" s="72" t="str">
        <f>Predictions!R500</f>
        <v/>
      </c>
      <c r="I603" s="14" t="str">
        <f>Predictions!S500</f>
        <v/>
      </c>
      <c r="J603" s="77" t="str">
        <f>Predictions!W500</f>
        <v/>
      </c>
      <c r="K603" s="77" t="str">
        <f>Predictions!X500</f>
        <v/>
      </c>
    </row>
    <row r="604" spans="1:11" x14ac:dyDescent="0.25">
      <c r="A604" s="69">
        <f>Predictions!A501</f>
        <v>499</v>
      </c>
      <c r="B604" s="91" t="str">
        <f>Predictions!B501</f>
        <v/>
      </c>
      <c r="C604" s="72" t="str">
        <f>Predictions!C501</f>
        <v/>
      </c>
      <c r="D604" s="72" t="str">
        <f>Predictions!D501</f>
        <v/>
      </c>
      <c r="E604" s="132"/>
      <c r="F604" s="187">
        <f>Predictions!O501</f>
        <v>0</v>
      </c>
      <c r="G604" s="83">
        <f>Predictions!P501+Predictions!Q501</f>
        <v>0</v>
      </c>
      <c r="H604" s="72" t="str">
        <f>Predictions!R501</f>
        <v/>
      </c>
      <c r="I604" s="14" t="str">
        <f>Predictions!S501</f>
        <v/>
      </c>
      <c r="J604" s="77" t="str">
        <f>Predictions!W501</f>
        <v/>
      </c>
      <c r="K604" s="77" t="str">
        <f>Predictions!X501</f>
        <v/>
      </c>
    </row>
    <row r="605" spans="1:11" x14ac:dyDescent="0.25">
      <c r="A605" s="69">
        <f>Predictions!A502</f>
        <v>500</v>
      </c>
      <c r="B605" s="91" t="str">
        <f>Predictions!B502</f>
        <v/>
      </c>
      <c r="C605" s="72" t="str">
        <f>Predictions!C502</f>
        <v/>
      </c>
      <c r="D605" s="72" t="str">
        <f>Predictions!D502</f>
        <v/>
      </c>
      <c r="E605" s="132"/>
      <c r="F605" s="187">
        <f>Predictions!O502</f>
        <v>0</v>
      </c>
      <c r="G605" s="83">
        <f>Predictions!P502+Predictions!Q502</f>
        <v>0</v>
      </c>
      <c r="H605" s="72" t="str">
        <f>Predictions!R502</f>
        <v/>
      </c>
      <c r="I605" s="14" t="str">
        <f>Predictions!S502</f>
        <v/>
      </c>
      <c r="J605" s="77" t="str">
        <f>Predictions!W502</f>
        <v/>
      </c>
      <c r="K605" s="77" t="str">
        <f>Predictions!X502</f>
        <v/>
      </c>
    </row>
    <row r="606" spans="1:11" x14ac:dyDescent="0.25">
      <c r="A606" s="69">
        <f>Predictions!A503</f>
        <v>501</v>
      </c>
      <c r="B606" s="91" t="str">
        <f>Predictions!B503</f>
        <v/>
      </c>
      <c r="C606" s="72" t="str">
        <f>Predictions!C503</f>
        <v/>
      </c>
      <c r="D606" s="72" t="str">
        <f>Predictions!D503</f>
        <v/>
      </c>
      <c r="E606" s="132"/>
      <c r="F606" s="187">
        <f>Predictions!O503</f>
        <v>0</v>
      </c>
      <c r="G606" s="83">
        <f>Predictions!P503+Predictions!Q503</f>
        <v>0</v>
      </c>
      <c r="H606" s="72" t="str">
        <f>Predictions!R503</f>
        <v/>
      </c>
      <c r="I606" s="14" t="str">
        <f>Predictions!S503</f>
        <v/>
      </c>
      <c r="J606" s="77" t="str">
        <f>Predictions!W503</f>
        <v/>
      </c>
      <c r="K606" s="77" t="str">
        <f>Predictions!X503</f>
        <v/>
      </c>
    </row>
    <row r="607" spans="1:11" x14ac:dyDescent="0.25">
      <c r="A607" s="69">
        <f>Predictions!A504</f>
        <v>502</v>
      </c>
      <c r="B607" s="91" t="str">
        <f>Predictions!B504</f>
        <v/>
      </c>
      <c r="C607" s="72" t="str">
        <f>Predictions!C504</f>
        <v/>
      </c>
      <c r="D607" s="72" t="str">
        <f>Predictions!D504</f>
        <v/>
      </c>
      <c r="E607" s="132"/>
      <c r="F607" s="187">
        <f>Predictions!O504</f>
        <v>0</v>
      </c>
      <c r="G607" s="83">
        <f>Predictions!P504+Predictions!Q504</f>
        <v>0</v>
      </c>
      <c r="H607" s="72" t="str">
        <f>Predictions!R504</f>
        <v/>
      </c>
      <c r="I607" s="14" t="str">
        <f>Predictions!S504</f>
        <v/>
      </c>
      <c r="J607" s="77" t="str">
        <f>Predictions!W504</f>
        <v/>
      </c>
      <c r="K607" s="77" t="str">
        <f>Predictions!X504</f>
        <v/>
      </c>
    </row>
    <row r="608" spans="1:11" x14ac:dyDescent="0.25">
      <c r="A608" s="69">
        <f>Predictions!A505</f>
        <v>503</v>
      </c>
      <c r="B608" s="91" t="str">
        <f>Predictions!B505</f>
        <v/>
      </c>
      <c r="C608" s="72" t="str">
        <f>Predictions!C505</f>
        <v/>
      </c>
      <c r="D608" s="72" t="str">
        <f>Predictions!D505</f>
        <v/>
      </c>
      <c r="E608" s="132"/>
      <c r="F608" s="187">
        <f>Predictions!O505</f>
        <v>0</v>
      </c>
      <c r="G608" s="83">
        <f>Predictions!P505+Predictions!Q505</f>
        <v>0</v>
      </c>
      <c r="H608" s="72" t="str">
        <f>Predictions!R505</f>
        <v/>
      </c>
      <c r="I608" s="14" t="str">
        <f>Predictions!S505</f>
        <v/>
      </c>
      <c r="J608" s="77" t="str">
        <f>Predictions!W505</f>
        <v/>
      </c>
      <c r="K608" s="77" t="str">
        <f>Predictions!X505</f>
        <v/>
      </c>
    </row>
    <row r="609" spans="1:11" x14ac:dyDescent="0.25">
      <c r="A609" s="69">
        <f>Predictions!A506</f>
        <v>504</v>
      </c>
      <c r="B609" s="91" t="str">
        <f>Predictions!B506</f>
        <v/>
      </c>
      <c r="C609" s="72" t="str">
        <f>Predictions!C506</f>
        <v/>
      </c>
      <c r="D609" s="72" t="str">
        <f>Predictions!D506</f>
        <v/>
      </c>
      <c r="E609" s="132"/>
      <c r="F609" s="187">
        <f>Predictions!O506</f>
        <v>0</v>
      </c>
      <c r="G609" s="83">
        <f>Predictions!P506+Predictions!Q506</f>
        <v>0</v>
      </c>
      <c r="H609" s="72" t="str">
        <f>Predictions!R506</f>
        <v/>
      </c>
      <c r="I609" s="14" t="str">
        <f>Predictions!S506</f>
        <v/>
      </c>
      <c r="J609" s="77" t="str">
        <f>Predictions!W506</f>
        <v/>
      </c>
      <c r="K609" s="77" t="str">
        <f>Predictions!X506</f>
        <v/>
      </c>
    </row>
    <row r="610" spans="1:11" x14ac:dyDescent="0.25">
      <c r="A610" s="69">
        <f>Predictions!A507</f>
        <v>505</v>
      </c>
      <c r="B610" s="91" t="str">
        <f>Predictions!B507</f>
        <v/>
      </c>
      <c r="C610" s="72" t="str">
        <f>Predictions!C507</f>
        <v/>
      </c>
      <c r="D610" s="72" t="str">
        <f>Predictions!D507</f>
        <v/>
      </c>
      <c r="E610" s="132"/>
      <c r="F610" s="187">
        <f>Predictions!O507</f>
        <v>0</v>
      </c>
      <c r="G610" s="83">
        <f>Predictions!P507+Predictions!Q507</f>
        <v>0</v>
      </c>
      <c r="H610" s="72" t="str">
        <f>Predictions!R507</f>
        <v/>
      </c>
      <c r="I610" s="14" t="str">
        <f>Predictions!S507</f>
        <v/>
      </c>
      <c r="J610" s="77" t="str">
        <f>Predictions!W507</f>
        <v/>
      </c>
      <c r="K610" s="77" t="str">
        <f>Predictions!X507</f>
        <v/>
      </c>
    </row>
    <row r="611" spans="1:11" x14ac:dyDescent="0.25">
      <c r="A611" s="69">
        <f>Predictions!A508</f>
        <v>506</v>
      </c>
      <c r="B611" s="91" t="str">
        <f>Predictions!B508</f>
        <v/>
      </c>
      <c r="C611" s="72" t="str">
        <f>Predictions!C508</f>
        <v/>
      </c>
      <c r="D611" s="72" t="str">
        <f>Predictions!D508</f>
        <v/>
      </c>
      <c r="E611" s="132"/>
      <c r="F611" s="187">
        <f>Predictions!O508</f>
        <v>0</v>
      </c>
      <c r="G611" s="83">
        <f>Predictions!P508+Predictions!Q508</f>
        <v>0</v>
      </c>
      <c r="H611" s="72" t="str">
        <f>Predictions!R508</f>
        <v/>
      </c>
      <c r="I611" s="14" t="str">
        <f>Predictions!S508</f>
        <v/>
      </c>
      <c r="J611" s="77" t="str">
        <f>Predictions!W508</f>
        <v/>
      </c>
      <c r="K611" s="77" t="str">
        <f>Predictions!X508</f>
        <v/>
      </c>
    </row>
    <row r="612" spans="1:11" x14ac:dyDescent="0.25">
      <c r="A612" s="69">
        <f>Predictions!A509</f>
        <v>507</v>
      </c>
      <c r="B612" s="91" t="str">
        <f>Predictions!B509</f>
        <v/>
      </c>
      <c r="C612" s="72" t="str">
        <f>Predictions!C509</f>
        <v/>
      </c>
      <c r="D612" s="72" t="str">
        <f>Predictions!D509</f>
        <v/>
      </c>
      <c r="E612" s="132"/>
      <c r="F612" s="187">
        <f>Predictions!O509</f>
        <v>0</v>
      </c>
      <c r="G612" s="83">
        <f>Predictions!P509+Predictions!Q509</f>
        <v>0</v>
      </c>
      <c r="H612" s="72" t="str">
        <f>Predictions!R509</f>
        <v/>
      </c>
      <c r="I612" s="14" t="str">
        <f>Predictions!S509</f>
        <v/>
      </c>
      <c r="J612" s="77" t="str">
        <f>Predictions!W509</f>
        <v/>
      </c>
      <c r="K612" s="77" t="str">
        <f>Predictions!X509</f>
        <v/>
      </c>
    </row>
    <row r="613" spans="1:11" x14ac:dyDescent="0.25">
      <c r="A613" s="69">
        <f>Predictions!A510</f>
        <v>508</v>
      </c>
      <c r="B613" s="91" t="str">
        <f>Predictions!B510</f>
        <v/>
      </c>
      <c r="C613" s="72" t="str">
        <f>Predictions!C510</f>
        <v/>
      </c>
      <c r="D613" s="72" t="str">
        <f>Predictions!D510</f>
        <v/>
      </c>
      <c r="E613" s="132"/>
      <c r="F613" s="187">
        <f>Predictions!O510</f>
        <v>0</v>
      </c>
      <c r="G613" s="83">
        <f>Predictions!P510+Predictions!Q510</f>
        <v>0</v>
      </c>
      <c r="H613" s="72" t="str">
        <f>Predictions!R510</f>
        <v/>
      </c>
      <c r="I613" s="14" t="str">
        <f>Predictions!S510</f>
        <v/>
      </c>
      <c r="J613" s="77" t="str">
        <f>Predictions!W510</f>
        <v/>
      </c>
      <c r="K613" s="77" t="str">
        <f>Predictions!X510</f>
        <v/>
      </c>
    </row>
    <row r="614" spans="1:11" x14ac:dyDescent="0.25">
      <c r="A614" s="69">
        <f>Predictions!A511</f>
        <v>509</v>
      </c>
      <c r="B614" s="91" t="str">
        <f>Predictions!B511</f>
        <v/>
      </c>
      <c r="C614" s="72" t="str">
        <f>Predictions!C511</f>
        <v/>
      </c>
      <c r="D614" s="72" t="str">
        <f>Predictions!D511</f>
        <v/>
      </c>
      <c r="E614" s="132"/>
      <c r="F614" s="187">
        <f>Predictions!O511</f>
        <v>0</v>
      </c>
      <c r="G614" s="83">
        <f>Predictions!P511+Predictions!Q511</f>
        <v>0</v>
      </c>
      <c r="H614" s="72" t="str">
        <f>Predictions!R511</f>
        <v/>
      </c>
      <c r="I614" s="14" t="str">
        <f>Predictions!S511</f>
        <v/>
      </c>
      <c r="J614" s="77" t="str">
        <f>Predictions!W511</f>
        <v/>
      </c>
      <c r="K614" s="77" t="str">
        <f>Predictions!X511</f>
        <v/>
      </c>
    </row>
    <row r="615" spans="1:11" x14ac:dyDescent="0.25">
      <c r="A615" s="69">
        <f>Predictions!A512</f>
        <v>510</v>
      </c>
      <c r="B615" s="91" t="str">
        <f>Predictions!B512</f>
        <v/>
      </c>
      <c r="C615" s="72" t="str">
        <f>Predictions!C512</f>
        <v/>
      </c>
      <c r="D615" s="72" t="str">
        <f>Predictions!D512</f>
        <v/>
      </c>
      <c r="E615" s="132"/>
      <c r="F615" s="187">
        <f>Predictions!O512</f>
        <v>0</v>
      </c>
      <c r="G615" s="83">
        <f>Predictions!P512+Predictions!Q512</f>
        <v>0</v>
      </c>
      <c r="H615" s="72" t="str">
        <f>Predictions!R512</f>
        <v/>
      </c>
      <c r="I615" s="14" t="str">
        <f>Predictions!S512</f>
        <v/>
      </c>
      <c r="J615" s="77" t="str">
        <f>Predictions!W512</f>
        <v/>
      </c>
      <c r="K615" s="77" t="str">
        <f>Predictions!X512</f>
        <v/>
      </c>
    </row>
    <row r="616" spans="1:11" x14ac:dyDescent="0.25">
      <c r="A616" s="69">
        <f>Predictions!A513</f>
        <v>511</v>
      </c>
      <c r="B616" s="91" t="str">
        <f>Predictions!B513</f>
        <v/>
      </c>
      <c r="C616" s="72" t="str">
        <f>Predictions!C513</f>
        <v/>
      </c>
      <c r="D616" s="72" t="str">
        <f>Predictions!D513</f>
        <v/>
      </c>
      <c r="E616" s="132"/>
      <c r="F616" s="187">
        <f>Predictions!O513</f>
        <v>0</v>
      </c>
      <c r="G616" s="83">
        <f>Predictions!P513+Predictions!Q513</f>
        <v>0</v>
      </c>
      <c r="H616" s="72" t="str">
        <f>Predictions!R513</f>
        <v/>
      </c>
      <c r="I616" s="14" t="str">
        <f>Predictions!S513</f>
        <v/>
      </c>
      <c r="J616" s="77" t="str">
        <f>Predictions!W513</f>
        <v/>
      </c>
      <c r="K616" s="77" t="str">
        <f>Predictions!X513</f>
        <v/>
      </c>
    </row>
    <row r="617" spans="1:11" x14ac:dyDescent="0.25">
      <c r="A617" s="69">
        <f>Predictions!A514</f>
        <v>512</v>
      </c>
      <c r="B617" s="91" t="str">
        <f>Predictions!B514</f>
        <v/>
      </c>
      <c r="C617" s="72" t="str">
        <f>Predictions!C514</f>
        <v/>
      </c>
      <c r="D617" s="72" t="str">
        <f>Predictions!D514</f>
        <v/>
      </c>
      <c r="E617" s="132"/>
      <c r="F617" s="187">
        <f>Predictions!O514</f>
        <v>0</v>
      </c>
      <c r="G617" s="83">
        <f>Predictions!P514+Predictions!Q514</f>
        <v>0</v>
      </c>
      <c r="H617" s="72" t="str">
        <f>Predictions!R514</f>
        <v/>
      </c>
      <c r="I617" s="14" t="str">
        <f>Predictions!S514</f>
        <v/>
      </c>
      <c r="J617" s="77" t="str">
        <f>Predictions!W514</f>
        <v/>
      </c>
      <c r="K617" s="77" t="str">
        <f>Predictions!X514</f>
        <v/>
      </c>
    </row>
    <row r="618" spans="1:11" x14ac:dyDescent="0.25">
      <c r="A618" s="69">
        <f>Predictions!A515</f>
        <v>513</v>
      </c>
      <c r="B618" s="91" t="str">
        <f>Predictions!B515</f>
        <v/>
      </c>
      <c r="C618" s="72" t="str">
        <f>Predictions!C515</f>
        <v/>
      </c>
      <c r="D618" s="72" t="str">
        <f>Predictions!D515</f>
        <v/>
      </c>
      <c r="E618" s="132"/>
      <c r="F618" s="187">
        <f>Predictions!O515</f>
        <v>0</v>
      </c>
      <c r="G618" s="83">
        <f>Predictions!P515+Predictions!Q515</f>
        <v>0</v>
      </c>
      <c r="H618" s="72" t="str">
        <f>Predictions!R515</f>
        <v/>
      </c>
      <c r="I618" s="14" t="str">
        <f>Predictions!S515</f>
        <v/>
      </c>
      <c r="J618" s="77" t="str">
        <f>Predictions!W515</f>
        <v/>
      </c>
      <c r="K618" s="77" t="str">
        <f>Predictions!X515</f>
        <v/>
      </c>
    </row>
    <row r="619" spans="1:11" x14ac:dyDescent="0.25">
      <c r="A619" s="69">
        <f>Predictions!A516</f>
        <v>514</v>
      </c>
      <c r="B619" s="91" t="str">
        <f>Predictions!B516</f>
        <v/>
      </c>
      <c r="C619" s="72" t="str">
        <f>Predictions!C516</f>
        <v/>
      </c>
      <c r="D619" s="72" t="str">
        <f>Predictions!D516</f>
        <v/>
      </c>
      <c r="E619" s="132"/>
      <c r="F619" s="187">
        <f>Predictions!O516</f>
        <v>0</v>
      </c>
      <c r="G619" s="83">
        <f>Predictions!P516+Predictions!Q516</f>
        <v>0</v>
      </c>
      <c r="H619" s="72" t="str">
        <f>Predictions!R516</f>
        <v/>
      </c>
      <c r="I619" s="14" t="str">
        <f>Predictions!S516</f>
        <v/>
      </c>
      <c r="J619" s="77" t="str">
        <f>Predictions!W516</f>
        <v/>
      </c>
      <c r="K619" s="77" t="str">
        <f>Predictions!X516</f>
        <v/>
      </c>
    </row>
    <row r="620" spans="1:11" x14ac:dyDescent="0.25">
      <c r="A620" s="69">
        <f>Predictions!A517</f>
        <v>515</v>
      </c>
      <c r="B620" s="91" t="str">
        <f>Predictions!B517</f>
        <v/>
      </c>
      <c r="C620" s="72" t="str">
        <f>Predictions!C517</f>
        <v/>
      </c>
      <c r="D620" s="72" t="str">
        <f>Predictions!D517</f>
        <v/>
      </c>
      <c r="E620" s="132"/>
      <c r="F620" s="187">
        <f>Predictions!O517</f>
        <v>0</v>
      </c>
      <c r="G620" s="83">
        <f>Predictions!P517+Predictions!Q517</f>
        <v>0</v>
      </c>
      <c r="H620" s="72" t="str">
        <f>Predictions!R517</f>
        <v/>
      </c>
      <c r="I620" s="14" t="str">
        <f>Predictions!S517</f>
        <v/>
      </c>
      <c r="J620" s="77" t="str">
        <f>Predictions!W517</f>
        <v/>
      </c>
      <c r="K620" s="77" t="str">
        <f>Predictions!X517</f>
        <v/>
      </c>
    </row>
    <row r="621" spans="1:11" x14ac:dyDescent="0.25">
      <c r="A621" s="69">
        <f>Predictions!A518</f>
        <v>516</v>
      </c>
      <c r="B621" s="91" t="str">
        <f>Predictions!B518</f>
        <v/>
      </c>
      <c r="C621" s="72" t="str">
        <f>Predictions!C518</f>
        <v/>
      </c>
      <c r="D621" s="72" t="str">
        <f>Predictions!D518</f>
        <v/>
      </c>
      <c r="E621" s="132"/>
      <c r="F621" s="187">
        <f>Predictions!O518</f>
        <v>0</v>
      </c>
      <c r="G621" s="83">
        <f>Predictions!P518+Predictions!Q518</f>
        <v>0</v>
      </c>
      <c r="H621" s="72" t="str">
        <f>Predictions!R518</f>
        <v/>
      </c>
      <c r="I621" s="14" t="str">
        <f>Predictions!S518</f>
        <v/>
      </c>
      <c r="J621" s="77" t="str">
        <f>Predictions!W518</f>
        <v/>
      </c>
      <c r="K621" s="77" t="str">
        <f>Predictions!X518</f>
        <v/>
      </c>
    </row>
    <row r="622" spans="1:11" x14ac:dyDescent="0.25">
      <c r="A622" s="69">
        <f>Predictions!A519</f>
        <v>517</v>
      </c>
      <c r="B622" s="91" t="str">
        <f>Predictions!B519</f>
        <v/>
      </c>
      <c r="C622" s="72" t="str">
        <f>Predictions!C519</f>
        <v/>
      </c>
      <c r="D622" s="72" t="str">
        <f>Predictions!D519</f>
        <v/>
      </c>
      <c r="E622" s="132"/>
      <c r="F622" s="187">
        <f>Predictions!O519</f>
        <v>0</v>
      </c>
      <c r="G622" s="83">
        <f>Predictions!P519+Predictions!Q519</f>
        <v>0</v>
      </c>
      <c r="H622" s="72" t="str">
        <f>Predictions!R519</f>
        <v/>
      </c>
      <c r="I622" s="14" t="str">
        <f>Predictions!S519</f>
        <v/>
      </c>
      <c r="J622" s="77" t="str">
        <f>Predictions!W519</f>
        <v/>
      </c>
      <c r="K622" s="77" t="str">
        <f>Predictions!X519</f>
        <v/>
      </c>
    </row>
    <row r="623" spans="1:11" x14ac:dyDescent="0.25">
      <c r="A623" s="69">
        <f>Predictions!A520</f>
        <v>518</v>
      </c>
      <c r="B623" s="91" t="str">
        <f>Predictions!B520</f>
        <v/>
      </c>
      <c r="C623" s="72" t="str">
        <f>Predictions!C520</f>
        <v/>
      </c>
      <c r="D623" s="72" t="str">
        <f>Predictions!D520</f>
        <v/>
      </c>
      <c r="E623" s="132"/>
      <c r="F623" s="187">
        <f>Predictions!O520</f>
        <v>0</v>
      </c>
      <c r="G623" s="83">
        <f>Predictions!P520+Predictions!Q520</f>
        <v>0</v>
      </c>
      <c r="H623" s="72" t="str">
        <f>Predictions!R520</f>
        <v/>
      </c>
      <c r="I623" s="14" t="str">
        <f>Predictions!S520</f>
        <v/>
      </c>
      <c r="J623" s="77" t="str">
        <f>Predictions!W520</f>
        <v/>
      </c>
      <c r="K623" s="77" t="str">
        <f>Predictions!X520</f>
        <v/>
      </c>
    </row>
    <row r="624" spans="1:11" x14ac:dyDescent="0.25">
      <c r="A624" s="69">
        <f>Predictions!A521</f>
        <v>519</v>
      </c>
      <c r="B624" s="91" t="str">
        <f>Predictions!B521</f>
        <v/>
      </c>
      <c r="C624" s="72" t="str">
        <f>Predictions!C521</f>
        <v/>
      </c>
      <c r="D624" s="72" t="str">
        <f>Predictions!D521</f>
        <v/>
      </c>
      <c r="E624" s="132"/>
      <c r="F624" s="187">
        <f>Predictions!O521</f>
        <v>0</v>
      </c>
      <c r="G624" s="83">
        <f>Predictions!P521+Predictions!Q521</f>
        <v>0</v>
      </c>
      <c r="H624" s="72" t="str">
        <f>Predictions!R521</f>
        <v/>
      </c>
      <c r="I624" s="14" t="str">
        <f>Predictions!S521</f>
        <v/>
      </c>
      <c r="J624" s="77" t="str">
        <f>Predictions!W521</f>
        <v/>
      </c>
      <c r="K624" s="77" t="str">
        <f>Predictions!X521</f>
        <v/>
      </c>
    </row>
    <row r="625" spans="1:11" x14ac:dyDescent="0.25">
      <c r="A625" s="69">
        <f>Predictions!A522</f>
        <v>520</v>
      </c>
      <c r="B625" s="91" t="str">
        <f>Predictions!B522</f>
        <v/>
      </c>
      <c r="C625" s="72" t="str">
        <f>Predictions!C522</f>
        <v/>
      </c>
      <c r="D625" s="72" t="str">
        <f>Predictions!D522</f>
        <v/>
      </c>
      <c r="E625" s="132"/>
      <c r="F625" s="187">
        <f>Predictions!O522</f>
        <v>0</v>
      </c>
      <c r="G625" s="83">
        <f>Predictions!P522+Predictions!Q522</f>
        <v>0</v>
      </c>
      <c r="H625" s="72" t="str">
        <f>Predictions!R522</f>
        <v/>
      </c>
      <c r="I625" s="14" t="str">
        <f>Predictions!S522</f>
        <v/>
      </c>
      <c r="J625" s="77" t="str">
        <f>Predictions!W522</f>
        <v/>
      </c>
      <c r="K625" s="77" t="str">
        <f>Predictions!X522</f>
        <v/>
      </c>
    </row>
    <row r="626" spans="1:11" x14ac:dyDescent="0.25">
      <c r="A626" s="69">
        <f>Predictions!A523</f>
        <v>521</v>
      </c>
      <c r="B626" s="91" t="str">
        <f>Predictions!B523</f>
        <v/>
      </c>
      <c r="C626" s="72" t="str">
        <f>Predictions!C523</f>
        <v/>
      </c>
      <c r="D626" s="72" t="str">
        <f>Predictions!D523</f>
        <v/>
      </c>
      <c r="E626" s="132"/>
      <c r="F626" s="187">
        <f>Predictions!O523</f>
        <v>0</v>
      </c>
      <c r="G626" s="83">
        <f>Predictions!P523+Predictions!Q523</f>
        <v>0</v>
      </c>
      <c r="H626" s="72" t="str">
        <f>Predictions!R523</f>
        <v/>
      </c>
      <c r="I626" s="14" t="str">
        <f>Predictions!S523</f>
        <v/>
      </c>
      <c r="J626" s="77" t="str">
        <f>Predictions!W523</f>
        <v/>
      </c>
      <c r="K626" s="77" t="str">
        <f>Predictions!X523</f>
        <v/>
      </c>
    </row>
    <row r="627" spans="1:11" x14ac:dyDescent="0.25">
      <c r="A627" s="69">
        <f>Predictions!A524</f>
        <v>522</v>
      </c>
      <c r="B627" s="91" t="str">
        <f>Predictions!B524</f>
        <v/>
      </c>
      <c r="C627" s="72" t="str">
        <f>Predictions!C524</f>
        <v/>
      </c>
      <c r="D627" s="72" t="str">
        <f>Predictions!D524</f>
        <v/>
      </c>
      <c r="E627" s="132"/>
      <c r="F627" s="187">
        <f>Predictions!O524</f>
        <v>0</v>
      </c>
      <c r="G627" s="83">
        <f>Predictions!P524+Predictions!Q524</f>
        <v>0</v>
      </c>
      <c r="H627" s="72" t="str">
        <f>Predictions!R524</f>
        <v/>
      </c>
      <c r="I627" s="14" t="str">
        <f>Predictions!S524</f>
        <v/>
      </c>
      <c r="J627" s="77" t="str">
        <f>Predictions!W524</f>
        <v/>
      </c>
      <c r="K627" s="77" t="str">
        <f>Predictions!X524</f>
        <v/>
      </c>
    </row>
    <row r="628" spans="1:11" x14ac:dyDescent="0.25">
      <c r="A628" s="69">
        <f>Predictions!A525</f>
        <v>523</v>
      </c>
      <c r="B628" s="91" t="str">
        <f>Predictions!B525</f>
        <v/>
      </c>
      <c r="C628" s="72" t="str">
        <f>Predictions!C525</f>
        <v/>
      </c>
      <c r="D628" s="72" t="str">
        <f>Predictions!D525</f>
        <v/>
      </c>
      <c r="E628" s="132"/>
      <c r="F628" s="187">
        <f>Predictions!O525</f>
        <v>0</v>
      </c>
      <c r="G628" s="83">
        <f>Predictions!P525+Predictions!Q525</f>
        <v>0</v>
      </c>
      <c r="H628" s="72" t="str">
        <f>Predictions!R525</f>
        <v/>
      </c>
      <c r="I628" s="14" t="str">
        <f>Predictions!S525</f>
        <v/>
      </c>
      <c r="J628" s="77" t="str">
        <f>Predictions!W525</f>
        <v/>
      </c>
      <c r="K628" s="77" t="str">
        <f>Predictions!X525</f>
        <v/>
      </c>
    </row>
    <row r="629" spans="1:11" x14ac:dyDescent="0.25">
      <c r="A629" s="69">
        <f>Predictions!A526</f>
        <v>524</v>
      </c>
      <c r="B629" s="91" t="str">
        <f>Predictions!B526</f>
        <v/>
      </c>
      <c r="C629" s="72" t="str">
        <f>Predictions!C526</f>
        <v/>
      </c>
      <c r="D629" s="72" t="str">
        <f>Predictions!D526</f>
        <v/>
      </c>
      <c r="E629" s="132"/>
      <c r="F629" s="187">
        <f>Predictions!O526</f>
        <v>0</v>
      </c>
      <c r="G629" s="83">
        <f>Predictions!P526+Predictions!Q526</f>
        <v>0</v>
      </c>
      <c r="H629" s="72" t="str">
        <f>Predictions!R526</f>
        <v/>
      </c>
      <c r="I629" s="14" t="str">
        <f>Predictions!S526</f>
        <v/>
      </c>
      <c r="J629" s="77" t="str">
        <f>Predictions!W526</f>
        <v/>
      </c>
      <c r="K629" s="77" t="str">
        <f>Predictions!X526</f>
        <v/>
      </c>
    </row>
    <row r="630" spans="1:11" x14ac:dyDescent="0.25">
      <c r="A630" s="69">
        <f>Predictions!A527</f>
        <v>525</v>
      </c>
      <c r="B630" s="91" t="str">
        <f>Predictions!B527</f>
        <v/>
      </c>
      <c r="C630" s="72" t="str">
        <f>Predictions!C527</f>
        <v/>
      </c>
      <c r="D630" s="72" t="str">
        <f>Predictions!D527</f>
        <v/>
      </c>
      <c r="E630" s="132"/>
      <c r="F630" s="187">
        <f>Predictions!O527</f>
        <v>0</v>
      </c>
      <c r="G630" s="83">
        <f>Predictions!P527+Predictions!Q527</f>
        <v>0</v>
      </c>
      <c r="H630" s="72" t="str">
        <f>Predictions!R527</f>
        <v/>
      </c>
      <c r="I630" s="14" t="str">
        <f>Predictions!S527</f>
        <v/>
      </c>
      <c r="J630" s="77" t="str">
        <f>Predictions!W527</f>
        <v/>
      </c>
      <c r="K630" s="77" t="str">
        <f>Predictions!X527</f>
        <v/>
      </c>
    </row>
    <row r="631" spans="1:11" x14ac:dyDescent="0.25">
      <c r="A631" s="69">
        <f>Predictions!A528</f>
        <v>526</v>
      </c>
      <c r="B631" s="91" t="str">
        <f>Predictions!B528</f>
        <v/>
      </c>
      <c r="C631" s="72" t="str">
        <f>Predictions!C528</f>
        <v/>
      </c>
      <c r="D631" s="72" t="str">
        <f>Predictions!D528</f>
        <v/>
      </c>
      <c r="E631" s="132"/>
      <c r="F631" s="187">
        <f>Predictions!O528</f>
        <v>0</v>
      </c>
      <c r="G631" s="83">
        <f>Predictions!P528+Predictions!Q528</f>
        <v>0</v>
      </c>
      <c r="H631" s="72" t="str">
        <f>Predictions!R528</f>
        <v/>
      </c>
      <c r="I631" s="14" t="str">
        <f>Predictions!S528</f>
        <v/>
      </c>
      <c r="J631" s="77" t="str">
        <f>Predictions!W528</f>
        <v/>
      </c>
      <c r="K631" s="77" t="str">
        <f>Predictions!X528</f>
        <v/>
      </c>
    </row>
    <row r="632" spans="1:11" x14ac:dyDescent="0.25">
      <c r="A632" s="69">
        <f>Predictions!A529</f>
        <v>527</v>
      </c>
      <c r="B632" s="91" t="str">
        <f>Predictions!B529</f>
        <v/>
      </c>
      <c r="C632" s="72" t="str">
        <f>Predictions!C529</f>
        <v/>
      </c>
      <c r="D632" s="72" t="str">
        <f>Predictions!D529</f>
        <v/>
      </c>
      <c r="E632" s="132"/>
      <c r="F632" s="187">
        <f>Predictions!O529</f>
        <v>0</v>
      </c>
      <c r="G632" s="83">
        <f>Predictions!P529+Predictions!Q529</f>
        <v>0</v>
      </c>
      <c r="H632" s="72" t="str">
        <f>Predictions!R529</f>
        <v/>
      </c>
      <c r="I632" s="14" t="str">
        <f>Predictions!S529</f>
        <v/>
      </c>
      <c r="J632" s="77" t="str">
        <f>Predictions!W529</f>
        <v/>
      </c>
      <c r="K632" s="77" t="str">
        <f>Predictions!X529</f>
        <v/>
      </c>
    </row>
    <row r="633" spans="1:11" x14ac:dyDescent="0.25">
      <c r="A633" s="69">
        <f>Predictions!A530</f>
        <v>528</v>
      </c>
      <c r="B633" s="91" t="str">
        <f>Predictions!B530</f>
        <v/>
      </c>
      <c r="C633" s="72" t="str">
        <f>Predictions!C530</f>
        <v/>
      </c>
      <c r="D633" s="72" t="str">
        <f>Predictions!D530</f>
        <v/>
      </c>
      <c r="E633" s="132"/>
      <c r="F633" s="187">
        <f>Predictions!O530</f>
        <v>0</v>
      </c>
      <c r="G633" s="83">
        <f>Predictions!P530+Predictions!Q530</f>
        <v>0</v>
      </c>
      <c r="H633" s="72" t="str">
        <f>Predictions!R530</f>
        <v/>
      </c>
      <c r="I633" s="14" t="str">
        <f>Predictions!S530</f>
        <v/>
      </c>
      <c r="J633" s="77" t="str">
        <f>Predictions!W530</f>
        <v/>
      </c>
      <c r="K633" s="77" t="str">
        <f>Predictions!X530</f>
        <v/>
      </c>
    </row>
    <row r="634" spans="1:11" x14ac:dyDescent="0.25">
      <c r="A634" s="69">
        <f>Predictions!A531</f>
        <v>529</v>
      </c>
      <c r="B634" s="91" t="str">
        <f>Predictions!B531</f>
        <v/>
      </c>
      <c r="C634" s="72" t="str">
        <f>Predictions!C531</f>
        <v/>
      </c>
      <c r="D634" s="72" t="str">
        <f>Predictions!D531</f>
        <v/>
      </c>
      <c r="E634" s="132"/>
      <c r="F634" s="187">
        <f>Predictions!O531</f>
        <v>0</v>
      </c>
      <c r="G634" s="83">
        <f>Predictions!P531+Predictions!Q531</f>
        <v>0</v>
      </c>
      <c r="H634" s="72" t="str">
        <f>Predictions!R531</f>
        <v/>
      </c>
      <c r="I634" s="14" t="str">
        <f>Predictions!S531</f>
        <v/>
      </c>
      <c r="J634" s="77" t="str">
        <f>Predictions!W531</f>
        <v/>
      </c>
      <c r="K634" s="77" t="str">
        <f>Predictions!X531</f>
        <v/>
      </c>
    </row>
    <row r="635" spans="1:11" x14ac:dyDescent="0.25">
      <c r="A635" s="69">
        <f>Predictions!A532</f>
        <v>530</v>
      </c>
      <c r="B635" s="91" t="str">
        <f>Predictions!B532</f>
        <v/>
      </c>
      <c r="C635" s="72" t="str">
        <f>Predictions!C532</f>
        <v/>
      </c>
      <c r="D635" s="72" t="str">
        <f>Predictions!D532</f>
        <v/>
      </c>
      <c r="E635" s="132"/>
      <c r="F635" s="187">
        <f>Predictions!O532</f>
        <v>0</v>
      </c>
      <c r="G635" s="83">
        <f>Predictions!P532+Predictions!Q532</f>
        <v>0</v>
      </c>
      <c r="H635" s="72" t="str">
        <f>Predictions!R532</f>
        <v/>
      </c>
      <c r="I635" s="14" t="str">
        <f>Predictions!S532</f>
        <v/>
      </c>
      <c r="J635" s="77" t="str">
        <f>Predictions!W532</f>
        <v/>
      </c>
      <c r="K635" s="77" t="str">
        <f>Predictions!X532</f>
        <v/>
      </c>
    </row>
    <row r="636" spans="1:11" x14ac:dyDescent="0.25">
      <c r="A636" s="69">
        <f>Predictions!A533</f>
        <v>531</v>
      </c>
      <c r="B636" s="91" t="str">
        <f>Predictions!B533</f>
        <v/>
      </c>
      <c r="C636" s="72" t="str">
        <f>Predictions!C533</f>
        <v/>
      </c>
      <c r="D636" s="72" t="str">
        <f>Predictions!D533</f>
        <v/>
      </c>
      <c r="E636" s="132"/>
      <c r="F636" s="187">
        <f>Predictions!O533</f>
        <v>0</v>
      </c>
      <c r="G636" s="83">
        <f>Predictions!P533+Predictions!Q533</f>
        <v>0</v>
      </c>
      <c r="H636" s="72" t="str">
        <f>Predictions!R533</f>
        <v/>
      </c>
      <c r="I636" s="14" t="str">
        <f>Predictions!S533</f>
        <v/>
      </c>
      <c r="J636" s="77" t="str">
        <f>Predictions!W533</f>
        <v/>
      </c>
      <c r="K636" s="77" t="str">
        <f>Predictions!X533</f>
        <v/>
      </c>
    </row>
    <row r="637" spans="1:11" x14ac:dyDescent="0.25">
      <c r="A637" s="69">
        <f>Predictions!A534</f>
        <v>532</v>
      </c>
      <c r="B637" s="91" t="str">
        <f>Predictions!B534</f>
        <v/>
      </c>
      <c r="C637" s="72" t="str">
        <f>Predictions!C534</f>
        <v/>
      </c>
      <c r="D637" s="72" t="str">
        <f>Predictions!D534</f>
        <v/>
      </c>
      <c r="E637" s="132"/>
      <c r="F637" s="187">
        <f>Predictions!O534</f>
        <v>0</v>
      </c>
      <c r="G637" s="83">
        <f>Predictions!P534+Predictions!Q534</f>
        <v>0</v>
      </c>
      <c r="H637" s="72" t="str">
        <f>Predictions!R534</f>
        <v/>
      </c>
      <c r="I637" s="14" t="str">
        <f>Predictions!S534</f>
        <v/>
      </c>
      <c r="J637" s="77" t="str">
        <f>Predictions!W534</f>
        <v/>
      </c>
      <c r="K637" s="77" t="str">
        <f>Predictions!X534</f>
        <v/>
      </c>
    </row>
    <row r="638" spans="1:11" x14ac:dyDescent="0.25">
      <c r="A638" s="69">
        <f>Predictions!A535</f>
        <v>533</v>
      </c>
      <c r="B638" s="91" t="str">
        <f>Predictions!B535</f>
        <v/>
      </c>
      <c r="C638" s="72" t="str">
        <f>Predictions!C535</f>
        <v/>
      </c>
      <c r="D638" s="72" t="str">
        <f>Predictions!D535</f>
        <v/>
      </c>
      <c r="E638" s="132"/>
      <c r="F638" s="187">
        <f>Predictions!O535</f>
        <v>0</v>
      </c>
      <c r="G638" s="83">
        <f>Predictions!P535+Predictions!Q535</f>
        <v>0</v>
      </c>
      <c r="H638" s="72" t="str">
        <f>Predictions!R535</f>
        <v/>
      </c>
      <c r="I638" s="14" t="str">
        <f>Predictions!S535</f>
        <v/>
      </c>
      <c r="J638" s="77" t="str">
        <f>Predictions!W535</f>
        <v/>
      </c>
      <c r="K638" s="77" t="str">
        <f>Predictions!X535</f>
        <v/>
      </c>
    </row>
    <row r="639" spans="1:11" x14ac:dyDescent="0.25">
      <c r="A639" s="69">
        <f>Predictions!A536</f>
        <v>534</v>
      </c>
      <c r="B639" s="91" t="str">
        <f>Predictions!B536</f>
        <v/>
      </c>
      <c r="C639" s="72" t="str">
        <f>Predictions!C536</f>
        <v/>
      </c>
      <c r="D639" s="72" t="str">
        <f>Predictions!D536</f>
        <v/>
      </c>
      <c r="E639" s="132"/>
      <c r="F639" s="187">
        <f>Predictions!O536</f>
        <v>0</v>
      </c>
      <c r="G639" s="83">
        <f>Predictions!P536+Predictions!Q536</f>
        <v>0</v>
      </c>
      <c r="H639" s="72" t="str">
        <f>Predictions!R536</f>
        <v/>
      </c>
      <c r="I639" s="14" t="str">
        <f>Predictions!S536</f>
        <v/>
      </c>
      <c r="J639" s="77" t="str">
        <f>Predictions!W536</f>
        <v/>
      </c>
      <c r="K639" s="77" t="str">
        <f>Predictions!X536</f>
        <v/>
      </c>
    </row>
    <row r="640" spans="1:11" x14ac:dyDescent="0.25">
      <c r="A640" s="69">
        <f>Predictions!A537</f>
        <v>535</v>
      </c>
      <c r="B640" s="91" t="str">
        <f>Predictions!B537</f>
        <v/>
      </c>
      <c r="C640" s="72" t="str">
        <f>Predictions!C537</f>
        <v/>
      </c>
      <c r="D640" s="72" t="str">
        <f>Predictions!D537</f>
        <v/>
      </c>
      <c r="E640" s="132"/>
      <c r="F640" s="187">
        <f>Predictions!O537</f>
        <v>0</v>
      </c>
      <c r="G640" s="83">
        <f>Predictions!P537+Predictions!Q537</f>
        <v>0</v>
      </c>
      <c r="H640" s="72" t="str">
        <f>Predictions!R537</f>
        <v/>
      </c>
      <c r="I640" s="14" t="str">
        <f>Predictions!S537</f>
        <v/>
      </c>
      <c r="J640" s="77" t="str">
        <f>Predictions!W537</f>
        <v/>
      </c>
      <c r="K640" s="77" t="str">
        <f>Predictions!X537</f>
        <v/>
      </c>
    </row>
    <row r="641" spans="1:11" x14ac:dyDescent="0.25">
      <c r="A641" s="69">
        <f>Predictions!A538</f>
        <v>536</v>
      </c>
      <c r="B641" s="91" t="str">
        <f>Predictions!B538</f>
        <v/>
      </c>
      <c r="C641" s="72" t="str">
        <f>Predictions!C538</f>
        <v/>
      </c>
      <c r="D641" s="72" t="str">
        <f>Predictions!D538</f>
        <v/>
      </c>
      <c r="E641" s="132"/>
      <c r="F641" s="187">
        <f>Predictions!O538</f>
        <v>0</v>
      </c>
      <c r="G641" s="83">
        <f>Predictions!P538+Predictions!Q538</f>
        <v>0</v>
      </c>
      <c r="H641" s="72" t="str">
        <f>Predictions!R538</f>
        <v/>
      </c>
      <c r="I641" s="14" t="str">
        <f>Predictions!S538</f>
        <v/>
      </c>
      <c r="J641" s="77" t="str">
        <f>Predictions!W538</f>
        <v/>
      </c>
      <c r="K641" s="77" t="str">
        <f>Predictions!X538</f>
        <v/>
      </c>
    </row>
    <row r="642" spans="1:11" x14ac:dyDescent="0.25">
      <c r="A642" s="69">
        <f>Predictions!A539</f>
        <v>537</v>
      </c>
      <c r="B642" s="91" t="str">
        <f>Predictions!B539</f>
        <v/>
      </c>
      <c r="C642" s="72" t="str">
        <f>Predictions!C539</f>
        <v/>
      </c>
      <c r="D642" s="72" t="str">
        <f>Predictions!D539</f>
        <v/>
      </c>
      <c r="E642" s="132"/>
      <c r="F642" s="187">
        <f>Predictions!O539</f>
        <v>0</v>
      </c>
      <c r="G642" s="83">
        <f>Predictions!P539+Predictions!Q539</f>
        <v>0</v>
      </c>
      <c r="H642" s="72" t="str">
        <f>Predictions!R539</f>
        <v/>
      </c>
      <c r="I642" s="14" t="str">
        <f>Predictions!S539</f>
        <v/>
      </c>
      <c r="J642" s="77" t="str">
        <f>Predictions!W539</f>
        <v/>
      </c>
      <c r="K642" s="77" t="str">
        <f>Predictions!X539</f>
        <v/>
      </c>
    </row>
    <row r="643" spans="1:11" x14ac:dyDescent="0.25">
      <c r="A643" s="69">
        <f>Predictions!A540</f>
        <v>538</v>
      </c>
      <c r="B643" s="91" t="str">
        <f>Predictions!B540</f>
        <v/>
      </c>
      <c r="C643" s="72" t="str">
        <f>Predictions!C540</f>
        <v/>
      </c>
      <c r="D643" s="72" t="str">
        <f>Predictions!D540</f>
        <v/>
      </c>
      <c r="E643" s="132"/>
      <c r="F643" s="187">
        <f>Predictions!O540</f>
        <v>0</v>
      </c>
      <c r="G643" s="83">
        <f>Predictions!P540+Predictions!Q540</f>
        <v>0</v>
      </c>
      <c r="H643" s="72" t="str">
        <f>Predictions!R540</f>
        <v/>
      </c>
      <c r="I643" s="14" t="str">
        <f>Predictions!S540</f>
        <v/>
      </c>
      <c r="J643" s="77" t="str">
        <f>Predictions!W540</f>
        <v/>
      </c>
      <c r="K643" s="77" t="str">
        <f>Predictions!X540</f>
        <v/>
      </c>
    </row>
    <row r="644" spans="1:11" x14ac:dyDescent="0.25">
      <c r="A644" s="69">
        <f>Predictions!A541</f>
        <v>539</v>
      </c>
      <c r="B644" s="91" t="str">
        <f>Predictions!B541</f>
        <v/>
      </c>
      <c r="C644" s="72" t="str">
        <f>Predictions!C541</f>
        <v/>
      </c>
      <c r="D644" s="72" t="str">
        <f>Predictions!D541</f>
        <v/>
      </c>
      <c r="E644" s="132"/>
      <c r="F644" s="187">
        <f>Predictions!O541</f>
        <v>0</v>
      </c>
      <c r="G644" s="83">
        <f>Predictions!P541+Predictions!Q541</f>
        <v>0</v>
      </c>
      <c r="H644" s="72" t="str">
        <f>Predictions!R541</f>
        <v/>
      </c>
      <c r="I644" s="14" t="str">
        <f>Predictions!S541</f>
        <v/>
      </c>
      <c r="J644" s="77" t="str">
        <f>Predictions!W541</f>
        <v/>
      </c>
      <c r="K644" s="77" t="str">
        <f>Predictions!X541</f>
        <v/>
      </c>
    </row>
    <row r="645" spans="1:11" x14ac:dyDescent="0.25">
      <c r="A645" s="69">
        <f>Predictions!A542</f>
        <v>540</v>
      </c>
      <c r="B645" s="91" t="str">
        <f>Predictions!B542</f>
        <v/>
      </c>
      <c r="C645" s="72" t="str">
        <f>Predictions!C542</f>
        <v/>
      </c>
      <c r="D645" s="72" t="str">
        <f>Predictions!D542</f>
        <v/>
      </c>
      <c r="E645" s="132"/>
      <c r="F645" s="187">
        <f>Predictions!O542</f>
        <v>0</v>
      </c>
      <c r="G645" s="83">
        <f>Predictions!P542+Predictions!Q542</f>
        <v>0</v>
      </c>
      <c r="H645" s="72" t="str">
        <f>Predictions!R542</f>
        <v/>
      </c>
      <c r="I645" s="14" t="str">
        <f>Predictions!S542</f>
        <v/>
      </c>
      <c r="J645" s="77" t="str">
        <f>Predictions!W542</f>
        <v/>
      </c>
      <c r="K645" s="77" t="str">
        <f>Predictions!X542</f>
        <v/>
      </c>
    </row>
    <row r="646" spans="1:11" x14ac:dyDescent="0.25">
      <c r="A646" s="69">
        <f>Predictions!A543</f>
        <v>541</v>
      </c>
      <c r="B646" s="91" t="str">
        <f>Predictions!B543</f>
        <v/>
      </c>
      <c r="C646" s="72" t="str">
        <f>Predictions!C543</f>
        <v/>
      </c>
      <c r="D646" s="72" t="str">
        <f>Predictions!D543</f>
        <v/>
      </c>
      <c r="E646" s="132"/>
      <c r="F646" s="187">
        <f>Predictions!O543</f>
        <v>0</v>
      </c>
      <c r="G646" s="83">
        <f>Predictions!P543+Predictions!Q543</f>
        <v>0</v>
      </c>
      <c r="H646" s="72" t="str">
        <f>Predictions!R543</f>
        <v/>
      </c>
      <c r="I646" s="14" t="str">
        <f>Predictions!S543</f>
        <v/>
      </c>
      <c r="J646" s="77" t="str">
        <f>Predictions!W543</f>
        <v/>
      </c>
      <c r="K646" s="77" t="str">
        <f>Predictions!X543</f>
        <v/>
      </c>
    </row>
    <row r="647" spans="1:11" x14ac:dyDescent="0.25">
      <c r="A647" s="69">
        <f>Predictions!A544</f>
        <v>542</v>
      </c>
      <c r="B647" s="91" t="str">
        <f>Predictions!B544</f>
        <v/>
      </c>
      <c r="C647" s="72" t="str">
        <f>Predictions!C544</f>
        <v/>
      </c>
      <c r="D647" s="72" t="str">
        <f>Predictions!D544</f>
        <v/>
      </c>
      <c r="E647" s="132"/>
      <c r="F647" s="187">
        <f>Predictions!O544</f>
        <v>0</v>
      </c>
      <c r="G647" s="83">
        <f>Predictions!P544+Predictions!Q544</f>
        <v>0</v>
      </c>
      <c r="H647" s="72" t="str">
        <f>Predictions!R544</f>
        <v/>
      </c>
      <c r="I647" s="14" t="str">
        <f>Predictions!S544</f>
        <v/>
      </c>
      <c r="J647" s="77" t="str">
        <f>Predictions!W544</f>
        <v/>
      </c>
      <c r="K647" s="77" t="str">
        <f>Predictions!X544</f>
        <v/>
      </c>
    </row>
    <row r="648" spans="1:11" x14ac:dyDescent="0.25">
      <c r="A648" s="69">
        <f>Predictions!A545</f>
        <v>543</v>
      </c>
      <c r="B648" s="91" t="str">
        <f>Predictions!B545</f>
        <v/>
      </c>
      <c r="C648" s="72" t="str">
        <f>Predictions!C545</f>
        <v/>
      </c>
      <c r="D648" s="72" t="str">
        <f>Predictions!D545</f>
        <v/>
      </c>
      <c r="E648" s="132"/>
      <c r="F648" s="187">
        <f>Predictions!O545</f>
        <v>0</v>
      </c>
      <c r="G648" s="83">
        <f>Predictions!P545+Predictions!Q545</f>
        <v>0</v>
      </c>
      <c r="H648" s="72" t="str">
        <f>Predictions!R545</f>
        <v/>
      </c>
      <c r="I648" s="14" t="str">
        <f>Predictions!S545</f>
        <v/>
      </c>
      <c r="J648" s="77" t="str">
        <f>Predictions!W545</f>
        <v/>
      </c>
      <c r="K648" s="77" t="str">
        <f>Predictions!X545</f>
        <v/>
      </c>
    </row>
    <row r="649" spans="1:11" x14ac:dyDescent="0.25">
      <c r="A649" s="69">
        <f>Predictions!A546</f>
        <v>544</v>
      </c>
      <c r="B649" s="91" t="str">
        <f>Predictions!B546</f>
        <v/>
      </c>
      <c r="C649" s="72" t="str">
        <f>Predictions!C546</f>
        <v/>
      </c>
      <c r="D649" s="72" t="str">
        <f>Predictions!D546</f>
        <v/>
      </c>
      <c r="E649" s="132"/>
      <c r="F649" s="187">
        <f>Predictions!O546</f>
        <v>0</v>
      </c>
      <c r="G649" s="83">
        <f>Predictions!P546+Predictions!Q546</f>
        <v>0</v>
      </c>
      <c r="H649" s="72" t="str">
        <f>Predictions!R546</f>
        <v/>
      </c>
      <c r="I649" s="14" t="str">
        <f>Predictions!S546</f>
        <v/>
      </c>
      <c r="J649" s="77" t="str">
        <f>Predictions!W546</f>
        <v/>
      </c>
      <c r="K649" s="77" t="str">
        <f>Predictions!X546</f>
        <v/>
      </c>
    </row>
    <row r="650" spans="1:11" x14ac:dyDescent="0.25">
      <c r="A650" s="69">
        <f>Predictions!A547</f>
        <v>545</v>
      </c>
      <c r="B650" s="91" t="str">
        <f>Predictions!B547</f>
        <v/>
      </c>
      <c r="C650" s="72" t="str">
        <f>Predictions!C547</f>
        <v/>
      </c>
      <c r="D650" s="72" t="str">
        <f>Predictions!D547</f>
        <v/>
      </c>
      <c r="E650" s="132"/>
      <c r="F650" s="187">
        <f>Predictions!O547</f>
        <v>0</v>
      </c>
      <c r="G650" s="83">
        <f>Predictions!P547+Predictions!Q547</f>
        <v>0</v>
      </c>
      <c r="H650" s="72" t="str">
        <f>Predictions!R547</f>
        <v/>
      </c>
      <c r="I650" s="14" t="str">
        <f>Predictions!S547</f>
        <v/>
      </c>
      <c r="J650" s="77" t="str">
        <f>Predictions!W547</f>
        <v/>
      </c>
      <c r="K650" s="77" t="str">
        <f>Predictions!X547</f>
        <v/>
      </c>
    </row>
    <row r="651" spans="1:11" x14ac:dyDescent="0.25">
      <c r="A651" s="69">
        <f>Predictions!A548</f>
        <v>546</v>
      </c>
      <c r="B651" s="91" t="str">
        <f>Predictions!B548</f>
        <v/>
      </c>
      <c r="C651" s="72" t="str">
        <f>Predictions!C548</f>
        <v/>
      </c>
      <c r="D651" s="72" t="str">
        <f>Predictions!D548</f>
        <v/>
      </c>
      <c r="E651" s="132"/>
      <c r="F651" s="187">
        <f>Predictions!O548</f>
        <v>0</v>
      </c>
      <c r="G651" s="83">
        <f>Predictions!P548+Predictions!Q548</f>
        <v>0</v>
      </c>
      <c r="H651" s="72" t="str">
        <f>Predictions!R548</f>
        <v/>
      </c>
      <c r="I651" s="14" t="str">
        <f>Predictions!S548</f>
        <v/>
      </c>
      <c r="J651" s="77" t="str">
        <f>Predictions!W548</f>
        <v/>
      </c>
      <c r="K651" s="77" t="str">
        <f>Predictions!X548</f>
        <v/>
      </c>
    </row>
    <row r="652" spans="1:11" x14ac:dyDescent="0.25">
      <c r="A652" s="69">
        <f>Predictions!A549</f>
        <v>547</v>
      </c>
      <c r="B652" s="91" t="str">
        <f>Predictions!B549</f>
        <v/>
      </c>
      <c r="C652" s="72" t="str">
        <f>Predictions!C549</f>
        <v/>
      </c>
      <c r="D652" s="72" t="str">
        <f>Predictions!D549</f>
        <v/>
      </c>
      <c r="E652" s="132"/>
      <c r="F652" s="187">
        <f>Predictions!O549</f>
        <v>0</v>
      </c>
      <c r="G652" s="83">
        <f>Predictions!P549+Predictions!Q549</f>
        <v>0</v>
      </c>
      <c r="H652" s="72" t="str">
        <f>Predictions!R549</f>
        <v/>
      </c>
      <c r="I652" s="14" t="str">
        <f>Predictions!S549</f>
        <v/>
      </c>
      <c r="J652" s="77" t="str">
        <f>Predictions!W549</f>
        <v/>
      </c>
      <c r="K652" s="77" t="str">
        <f>Predictions!X549</f>
        <v/>
      </c>
    </row>
    <row r="653" spans="1:11" x14ac:dyDescent="0.25">
      <c r="A653" s="69">
        <f>Predictions!A550</f>
        <v>548</v>
      </c>
      <c r="B653" s="91" t="str">
        <f>Predictions!B550</f>
        <v/>
      </c>
      <c r="C653" s="72" t="str">
        <f>Predictions!C550</f>
        <v/>
      </c>
      <c r="D653" s="72" t="str">
        <f>Predictions!D550</f>
        <v/>
      </c>
      <c r="E653" s="132"/>
      <c r="F653" s="187">
        <f>Predictions!O550</f>
        <v>0</v>
      </c>
      <c r="G653" s="83">
        <f>Predictions!P550+Predictions!Q550</f>
        <v>0</v>
      </c>
      <c r="H653" s="72" t="str">
        <f>Predictions!R550</f>
        <v/>
      </c>
      <c r="I653" s="14" t="str">
        <f>Predictions!S550</f>
        <v/>
      </c>
      <c r="J653" s="77" t="str">
        <f>Predictions!W550</f>
        <v/>
      </c>
      <c r="K653" s="77" t="str">
        <f>Predictions!X550</f>
        <v/>
      </c>
    </row>
    <row r="654" spans="1:11" x14ac:dyDescent="0.25">
      <c r="A654" s="69">
        <f>Predictions!A551</f>
        <v>549</v>
      </c>
      <c r="B654" s="91" t="str">
        <f>Predictions!B551</f>
        <v/>
      </c>
      <c r="C654" s="72" t="str">
        <f>Predictions!C551</f>
        <v/>
      </c>
      <c r="D654" s="72" t="str">
        <f>Predictions!D551</f>
        <v/>
      </c>
      <c r="E654" s="132"/>
      <c r="F654" s="187">
        <f>Predictions!O551</f>
        <v>0</v>
      </c>
      <c r="G654" s="83">
        <f>Predictions!P551+Predictions!Q551</f>
        <v>0</v>
      </c>
      <c r="H654" s="72" t="str">
        <f>Predictions!R551</f>
        <v/>
      </c>
      <c r="I654" s="14" t="str">
        <f>Predictions!S551</f>
        <v/>
      </c>
      <c r="J654" s="77" t="str">
        <f>Predictions!W551</f>
        <v/>
      </c>
      <c r="K654" s="77" t="str">
        <f>Predictions!X551</f>
        <v/>
      </c>
    </row>
    <row r="655" spans="1:11" x14ac:dyDescent="0.25">
      <c r="A655" s="69">
        <f>Predictions!A552</f>
        <v>550</v>
      </c>
      <c r="B655" s="91" t="str">
        <f>Predictions!B552</f>
        <v/>
      </c>
      <c r="C655" s="72" t="str">
        <f>Predictions!C552</f>
        <v/>
      </c>
      <c r="D655" s="72" t="str">
        <f>Predictions!D552</f>
        <v/>
      </c>
      <c r="E655" s="132"/>
      <c r="F655" s="187">
        <f>Predictions!O552</f>
        <v>0</v>
      </c>
      <c r="G655" s="83">
        <f>Predictions!P552+Predictions!Q552</f>
        <v>0</v>
      </c>
      <c r="H655" s="72" t="str">
        <f>Predictions!R552</f>
        <v/>
      </c>
      <c r="I655" s="14" t="str">
        <f>Predictions!S552</f>
        <v/>
      </c>
      <c r="J655" s="77" t="str">
        <f>Predictions!W552</f>
        <v/>
      </c>
      <c r="K655" s="77" t="str">
        <f>Predictions!X552</f>
        <v/>
      </c>
    </row>
    <row r="656" spans="1:11" x14ac:dyDescent="0.25">
      <c r="A656" s="69">
        <f>Predictions!A553</f>
        <v>551</v>
      </c>
      <c r="B656" s="91" t="str">
        <f>Predictions!B553</f>
        <v/>
      </c>
      <c r="C656" s="72" t="str">
        <f>Predictions!C553</f>
        <v/>
      </c>
      <c r="D656" s="72" t="str">
        <f>Predictions!D553</f>
        <v/>
      </c>
      <c r="E656" s="132"/>
      <c r="F656" s="187">
        <f>Predictions!O553</f>
        <v>0</v>
      </c>
      <c r="G656" s="83">
        <f>Predictions!P553+Predictions!Q553</f>
        <v>0</v>
      </c>
      <c r="H656" s="72" t="str">
        <f>Predictions!R553</f>
        <v/>
      </c>
      <c r="I656" s="14" t="str">
        <f>Predictions!S553</f>
        <v/>
      </c>
      <c r="J656" s="77" t="str">
        <f>Predictions!W553</f>
        <v/>
      </c>
      <c r="K656" s="77" t="str">
        <f>Predictions!X553</f>
        <v/>
      </c>
    </row>
    <row r="657" spans="1:11" x14ac:dyDescent="0.25">
      <c r="A657" s="69">
        <f>Predictions!A554</f>
        <v>552</v>
      </c>
      <c r="B657" s="91" t="str">
        <f>Predictions!B554</f>
        <v/>
      </c>
      <c r="C657" s="72" t="str">
        <f>Predictions!C554</f>
        <v/>
      </c>
      <c r="D657" s="72" t="str">
        <f>Predictions!D554</f>
        <v/>
      </c>
      <c r="E657" s="132"/>
      <c r="F657" s="187">
        <f>Predictions!O554</f>
        <v>0</v>
      </c>
      <c r="G657" s="83">
        <f>Predictions!P554+Predictions!Q554</f>
        <v>0</v>
      </c>
      <c r="H657" s="72" t="str">
        <f>Predictions!R554</f>
        <v/>
      </c>
      <c r="I657" s="14" t="str">
        <f>Predictions!S554</f>
        <v/>
      </c>
      <c r="J657" s="77" t="str">
        <f>Predictions!W554</f>
        <v/>
      </c>
      <c r="K657" s="77" t="str">
        <f>Predictions!X554</f>
        <v/>
      </c>
    </row>
    <row r="658" spans="1:11" x14ac:dyDescent="0.25">
      <c r="B658" s="103"/>
    </row>
  </sheetData>
  <sheetProtection selectLockedCells="1"/>
  <pageMargins left="0.70866141732283472" right="0.70866141732283472" top="0.55118110236220474" bottom="0.74803149606299213" header="0.31496062992125984" footer="0.31496062992125984"/>
  <pageSetup paperSize="9" scale="52" fitToHeight="10" orientation="landscape" verticalDpi="0" r:id="rId1"/>
  <headerFooter>
    <oddFooter>&amp;L&amp;8Printed &amp;D &amp;T&amp;C&amp;8OddsPredictor&amp;R&amp;8Page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476"/>
  <sheetViews>
    <sheetView showRowColHeaders="0" workbookViewId="0">
      <pane xSplit="2" ySplit="2" topLeftCell="C1441" activePane="bottomRight" state="frozen"/>
      <selection pane="topRight" activeCell="C1" sqref="C1"/>
      <selection pane="bottomLeft" activeCell="A3" sqref="A3"/>
      <selection pane="bottomRight" activeCell="B1473" sqref="B1473"/>
    </sheetView>
  </sheetViews>
  <sheetFormatPr defaultRowHeight="15" x14ac:dyDescent="0.25"/>
  <cols>
    <col min="1" max="2" width="9.140625" style="38"/>
    <col min="3" max="5" width="9.140625" style="25"/>
    <col min="6" max="16384" width="9.140625" style="27"/>
  </cols>
  <sheetData>
    <row r="1" spans="1:8" x14ac:dyDescent="0.25">
      <c r="A1" s="26" t="s">
        <v>17</v>
      </c>
      <c r="B1" s="10">
        <f>RFactor</f>
        <v>10</v>
      </c>
      <c r="C1" s="478" t="s">
        <v>18</v>
      </c>
      <c r="D1" s="479"/>
      <c r="E1" s="480"/>
      <c r="F1" s="478" t="s">
        <v>19</v>
      </c>
      <c r="G1" s="479"/>
      <c r="H1" s="480"/>
    </row>
    <row r="2" spans="1:8" x14ac:dyDescent="0.25">
      <c r="A2" s="28" t="s">
        <v>13</v>
      </c>
      <c r="B2" s="29" t="s">
        <v>20</v>
      </c>
      <c r="C2" s="30" t="s">
        <v>14</v>
      </c>
      <c r="D2" s="31" t="s">
        <v>15</v>
      </c>
      <c r="E2" s="32" t="s">
        <v>16</v>
      </c>
      <c r="F2" s="30" t="s">
        <v>14</v>
      </c>
      <c r="G2" s="31" t="s">
        <v>15</v>
      </c>
      <c r="H2" s="32" t="s">
        <v>16</v>
      </c>
    </row>
    <row r="3" spans="1:8" x14ac:dyDescent="0.25">
      <c r="A3" s="227">
        <v>-737</v>
      </c>
      <c r="B3" s="171">
        <v>2.7143453767624615E-2</v>
      </c>
      <c r="C3" s="172">
        <f t="shared" ref="C3:C5" si="0">KFactor-KFactor*B3</f>
        <v>9.7285654623237541</v>
      </c>
      <c r="D3" s="173">
        <f t="shared" ref="D3:D5" si="1">KFactor/2-KFactor*B3</f>
        <v>4.7285654623237541</v>
      </c>
      <c r="E3" s="174">
        <f t="shared" ref="E3:E5" si="2">0-KFactor*B3</f>
        <v>-0.27143453767624615</v>
      </c>
      <c r="F3" s="175">
        <f t="shared" ref="F3:F5" si="3">-C3</f>
        <v>-9.7285654623237541</v>
      </c>
      <c r="G3" s="176">
        <f t="shared" ref="G3:G5" si="4">-D3</f>
        <v>-4.7285654623237541</v>
      </c>
      <c r="H3" s="177">
        <f t="shared" ref="H3:H5" si="5">-E3</f>
        <v>0.27143453767624615</v>
      </c>
    </row>
    <row r="4" spans="1:8" x14ac:dyDescent="0.25">
      <c r="A4" s="34">
        <v>-736</v>
      </c>
      <c r="B4" s="33">
        <v>2.7163453767624635E-2</v>
      </c>
      <c r="C4" s="165">
        <f t="shared" si="0"/>
        <v>9.7283654623237545</v>
      </c>
      <c r="D4" s="166">
        <f t="shared" si="1"/>
        <v>4.7283654623237537</v>
      </c>
      <c r="E4" s="167">
        <f t="shared" si="2"/>
        <v>-0.27163453767624635</v>
      </c>
      <c r="F4" s="168">
        <f t="shared" si="3"/>
        <v>-9.7283654623237545</v>
      </c>
      <c r="G4" s="169">
        <f t="shared" si="4"/>
        <v>-4.7283654623237537</v>
      </c>
      <c r="H4" s="170">
        <f t="shared" si="5"/>
        <v>0.27163453767624635</v>
      </c>
    </row>
    <row r="5" spans="1:8" x14ac:dyDescent="0.25">
      <c r="A5" s="34">
        <v>-735</v>
      </c>
      <c r="B5" s="33">
        <v>2.7183453767624655E-2</v>
      </c>
      <c r="C5" s="165">
        <f t="shared" si="0"/>
        <v>9.7281654623237532</v>
      </c>
      <c r="D5" s="166">
        <f t="shared" si="1"/>
        <v>4.7281654623237532</v>
      </c>
      <c r="E5" s="167">
        <f t="shared" si="2"/>
        <v>-0.27183453767624655</v>
      </c>
      <c r="F5" s="168">
        <f t="shared" si="3"/>
        <v>-9.7281654623237532</v>
      </c>
      <c r="G5" s="169">
        <f t="shared" si="4"/>
        <v>-4.7281654623237532</v>
      </c>
      <c r="H5" s="170">
        <f t="shared" si="5"/>
        <v>0.27183453767624655</v>
      </c>
    </row>
    <row r="6" spans="1:8" x14ac:dyDescent="0.25">
      <c r="A6" s="34">
        <v>-734</v>
      </c>
      <c r="B6" s="33">
        <v>2.7203453767624675E-2</v>
      </c>
      <c r="C6" s="165">
        <f t="shared" ref="C6" si="6">KFactor-KFactor*B6</f>
        <v>9.7279654623237537</v>
      </c>
      <c r="D6" s="166">
        <f t="shared" ref="D6" si="7">KFactor/2-KFactor*B6</f>
        <v>4.7279654623237537</v>
      </c>
      <c r="E6" s="167">
        <f t="shared" ref="E6" si="8">0-KFactor*B6</f>
        <v>-0.27203453767624675</v>
      </c>
      <c r="F6" s="168">
        <f t="shared" ref="F6" si="9">-C6</f>
        <v>-9.7279654623237537</v>
      </c>
      <c r="G6" s="169">
        <f t="shared" ref="G6" si="10">-D6</f>
        <v>-4.7279654623237537</v>
      </c>
      <c r="H6" s="170">
        <f t="shared" ref="H6" si="11">-E6</f>
        <v>0.27203453767624675</v>
      </c>
    </row>
    <row r="7" spans="1:8" x14ac:dyDescent="0.25">
      <c r="A7" s="34">
        <v>-733</v>
      </c>
      <c r="B7" s="33">
        <v>2.7223453767624695E-2</v>
      </c>
      <c r="C7" s="165">
        <f t="shared" ref="C7:C70" si="12">KFactor-KFactor*B7</f>
        <v>9.7277654623237524</v>
      </c>
      <c r="D7" s="166">
        <f t="shared" ref="D7:D70" si="13">KFactor/2-KFactor*B7</f>
        <v>4.7277654623237533</v>
      </c>
      <c r="E7" s="167">
        <f t="shared" ref="E7:E70" si="14">0-KFactor*B7</f>
        <v>-0.27223453767624695</v>
      </c>
      <c r="F7" s="168">
        <f t="shared" ref="F7:F70" si="15">-C7</f>
        <v>-9.7277654623237524</v>
      </c>
      <c r="G7" s="169">
        <f t="shared" ref="G7:G70" si="16">-D7</f>
        <v>-4.7277654623237533</v>
      </c>
      <c r="H7" s="170">
        <f t="shared" ref="H7:H70" si="17">-E7</f>
        <v>0.27223453767624695</v>
      </c>
    </row>
    <row r="8" spans="1:8" x14ac:dyDescent="0.25">
      <c r="A8" s="34">
        <v>-732</v>
      </c>
      <c r="B8" s="33">
        <v>2.7243453767624715E-2</v>
      </c>
      <c r="C8" s="165">
        <f t="shared" si="12"/>
        <v>9.7275654623237529</v>
      </c>
      <c r="D8" s="166">
        <f t="shared" si="13"/>
        <v>4.7275654623237529</v>
      </c>
      <c r="E8" s="167">
        <f t="shared" si="14"/>
        <v>-0.27243453767624715</v>
      </c>
      <c r="F8" s="168">
        <f t="shared" si="15"/>
        <v>-9.7275654623237529</v>
      </c>
      <c r="G8" s="169">
        <f t="shared" si="16"/>
        <v>-4.7275654623237529</v>
      </c>
      <c r="H8" s="170">
        <f t="shared" si="17"/>
        <v>0.27243453767624715</v>
      </c>
    </row>
    <row r="9" spans="1:8" x14ac:dyDescent="0.25">
      <c r="A9" s="34">
        <v>-731</v>
      </c>
      <c r="B9" s="33">
        <v>2.7263453767624735E-2</v>
      </c>
      <c r="C9" s="165">
        <f t="shared" si="12"/>
        <v>9.7273654623237533</v>
      </c>
      <c r="D9" s="166">
        <f t="shared" si="13"/>
        <v>4.7273654623237524</v>
      </c>
      <c r="E9" s="167">
        <f t="shared" si="14"/>
        <v>-0.27263453767624735</v>
      </c>
      <c r="F9" s="168">
        <f t="shared" si="15"/>
        <v>-9.7273654623237533</v>
      </c>
      <c r="G9" s="169">
        <f t="shared" si="16"/>
        <v>-4.7273654623237524</v>
      </c>
      <c r="H9" s="170">
        <f t="shared" si="17"/>
        <v>0.27263453767624735</v>
      </c>
    </row>
    <row r="10" spans="1:8" x14ac:dyDescent="0.25">
      <c r="A10" s="34">
        <v>-730</v>
      </c>
      <c r="B10" s="33">
        <v>2.7283453767624755E-2</v>
      </c>
      <c r="C10" s="165">
        <f t="shared" si="12"/>
        <v>9.727165462323752</v>
      </c>
      <c r="D10" s="166">
        <f t="shared" si="13"/>
        <v>4.727165462323752</v>
      </c>
      <c r="E10" s="167">
        <f t="shared" si="14"/>
        <v>-0.27283453767624755</v>
      </c>
      <c r="F10" s="168">
        <f t="shared" si="15"/>
        <v>-9.727165462323752</v>
      </c>
      <c r="G10" s="169">
        <f t="shared" si="16"/>
        <v>-4.727165462323752</v>
      </c>
      <c r="H10" s="170">
        <f t="shared" si="17"/>
        <v>0.27283453767624755</v>
      </c>
    </row>
    <row r="11" spans="1:8" x14ac:dyDescent="0.25">
      <c r="A11" s="34">
        <v>-729</v>
      </c>
      <c r="B11" s="33">
        <v>2.7303453767624775E-2</v>
      </c>
      <c r="C11" s="165">
        <f t="shared" si="12"/>
        <v>9.7269654623237525</v>
      </c>
      <c r="D11" s="166">
        <f t="shared" si="13"/>
        <v>4.7269654623237525</v>
      </c>
      <c r="E11" s="167">
        <f t="shared" si="14"/>
        <v>-0.27303453767624775</v>
      </c>
      <c r="F11" s="168">
        <f t="shared" si="15"/>
        <v>-9.7269654623237525</v>
      </c>
      <c r="G11" s="169">
        <f t="shared" si="16"/>
        <v>-4.7269654623237525</v>
      </c>
      <c r="H11" s="170">
        <f t="shared" si="17"/>
        <v>0.27303453767624775</v>
      </c>
    </row>
    <row r="12" spans="1:8" x14ac:dyDescent="0.25">
      <c r="A12" s="34">
        <v>-728</v>
      </c>
      <c r="B12" s="33">
        <v>2.7323453767624795E-2</v>
      </c>
      <c r="C12" s="165">
        <f t="shared" si="12"/>
        <v>9.7267654623237512</v>
      </c>
      <c r="D12" s="166">
        <f t="shared" si="13"/>
        <v>4.7267654623237521</v>
      </c>
      <c r="E12" s="167">
        <f t="shared" si="14"/>
        <v>-0.27323453767624795</v>
      </c>
      <c r="F12" s="168">
        <f t="shared" si="15"/>
        <v>-9.7267654623237512</v>
      </c>
      <c r="G12" s="169">
        <f t="shared" si="16"/>
        <v>-4.7267654623237521</v>
      </c>
      <c r="H12" s="170">
        <f t="shared" si="17"/>
        <v>0.27323453767624795</v>
      </c>
    </row>
    <row r="13" spans="1:8" x14ac:dyDescent="0.25">
      <c r="A13" s="34">
        <v>-727</v>
      </c>
      <c r="B13" s="33">
        <v>2.7343453767624815E-2</v>
      </c>
      <c r="C13" s="165">
        <f t="shared" si="12"/>
        <v>9.7265654623237516</v>
      </c>
      <c r="D13" s="166">
        <f t="shared" si="13"/>
        <v>4.7265654623237516</v>
      </c>
      <c r="E13" s="167">
        <f t="shared" si="14"/>
        <v>-0.27343453767624815</v>
      </c>
      <c r="F13" s="168">
        <f t="shared" si="15"/>
        <v>-9.7265654623237516</v>
      </c>
      <c r="G13" s="169">
        <f t="shared" si="16"/>
        <v>-4.7265654623237516</v>
      </c>
      <c r="H13" s="170">
        <f t="shared" si="17"/>
        <v>0.27343453767624815</v>
      </c>
    </row>
    <row r="14" spans="1:8" x14ac:dyDescent="0.25">
      <c r="A14" s="34">
        <v>-726</v>
      </c>
      <c r="B14" s="33">
        <v>2.7363453767624835E-2</v>
      </c>
      <c r="C14" s="165">
        <f t="shared" si="12"/>
        <v>9.7263654623237521</v>
      </c>
      <c r="D14" s="166">
        <f t="shared" si="13"/>
        <v>4.7263654623237521</v>
      </c>
      <c r="E14" s="167">
        <f t="shared" si="14"/>
        <v>-0.27363453767624835</v>
      </c>
      <c r="F14" s="168">
        <f t="shared" si="15"/>
        <v>-9.7263654623237521</v>
      </c>
      <c r="G14" s="169">
        <f t="shared" si="16"/>
        <v>-4.7263654623237521</v>
      </c>
      <c r="H14" s="170">
        <f t="shared" si="17"/>
        <v>0.27363453767624835</v>
      </c>
    </row>
    <row r="15" spans="1:8" x14ac:dyDescent="0.25">
      <c r="A15" s="34">
        <v>-725</v>
      </c>
      <c r="B15" s="33">
        <v>2.7383453767624855E-2</v>
      </c>
      <c r="C15" s="165">
        <f t="shared" si="12"/>
        <v>9.7261654623237508</v>
      </c>
      <c r="D15" s="166">
        <f t="shared" si="13"/>
        <v>4.7261654623237517</v>
      </c>
      <c r="E15" s="167">
        <f t="shared" si="14"/>
        <v>-0.27383453767624855</v>
      </c>
      <c r="F15" s="168">
        <f t="shared" si="15"/>
        <v>-9.7261654623237508</v>
      </c>
      <c r="G15" s="169">
        <f t="shared" si="16"/>
        <v>-4.7261654623237517</v>
      </c>
      <c r="H15" s="170">
        <f t="shared" si="17"/>
        <v>0.27383453767624855</v>
      </c>
    </row>
    <row r="16" spans="1:8" x14ac:dyDescent="0.25">
      <c r="A16" s="34">
        <v>-724</v>
      </c>
      <c r="B16" s="33">
        <v>2.7403453767624875E-2</v>
      </c>
      <c r="C16" s="165">
        <f t="shared" si="12"/>
        <v>9.7259654623237513</v>
      </c>
      <c r="D16" s="166">
        <f t="shared" si="13"/>
        <v>4.7259654623237513</v>
      </c>
      <c r="E16" s="167">
        <f t="shared" si="14"/>
        <v>-0.27403453767624875</v>
      </c>
      <c r="F16" s="168">
        <f t="shared" si="15"/>
        <v>-9.7259654623237513</v>
      </c>
      <c r="G16" s="169">
        <f t="shared" si="16"/>
        <v>-4.7259654623237513</v>
      </c>
      <c r="H16" s="170">
        <f t="shared" si="17"/>
        <v>0.27403453767624875</v>
      </c>
    </row>
    <row r="17" spans="1:8" x14ac:dyDescent="0.25">
      <c r="A17" s="34">
        <v>-723</v>
      </c>
      <c r="B17" s="33">
        <v>2.7423453767624895E-2</v>
      </c>
      <c r="C17" s="165">
        <f t="shared" si="12"/>
        <v>9.7257654623237517</v>
      </c>
      <c r="D17" s="166">
        <f t="shared" si="13"/>
        <v>4.7257654623237508</v>
      </c>
      <c r="E17" s="167">
        <f t="shared" si="14"/>
        <v>-0.27423453767624895</v>
      </c>
      <c r="F17" s="168">
        <f t="shared" si="15"/>
        <v>-9.7257654623237517</v>
      </c>
      <c r="G17" s="169">
        <f t="shared" si="16"/>
        <v>-4.7257654623237508</v>
      </c>
      <c r="H17" s="170">
        <f t="shared" si="17"/>
        <v>0.27423453767624895</v>
      </c>
    </row>
    <row r="18" spans="1:8" x14ac:dyDescent="0.25">
      <c r="A18" s="34">
        <v>-722</v>
      </c>
      <c r="B18" s="33">
        <v>2.7443453767624915E-2</v>
      </c>
      <c r="C18" s="165">
        <f t="shared" si="12"/>
        <v>9.7255654623237504</v>
      </c>
      <c r="D18" s="166">
        <f t="shared" si="13"/>
        <v>4.7255654623237504</v>
      </c>
      <c r="E18" s="167">
        <f t="shared" si="14"/>
        <v>-0.27443453767624915</v>
      </c>
      <c r="F18" s="168">
        <f t="shared" si="15"/>
        <v>-9.7255654623237504</v>
      </c>
      <c r="G18" s="169">
        <f t="shared" si="16"/>
        <v>-4.7255654623237504</v>
      </c>
      <c r="H18" s="170">
        <f t="shared" si="17"/>
        <v>0.27443453767624915</v>
      </c>
    </row>
    <row r="19" spans="1:8" x14ac:dyDescent="0.25">
      <c r="A19" s="34">
        <v>-721</v>
      </c>
      <c r="B19" s="33">
        <v>2.7463453767624935E-2</v>
      </c>
      <c r="C19" s="165">
        <f t="shared" si="12"/>
        <v>9.7253654623237509</v>
      </c>
      <c r="D19" s="166">
        <f t="shared" si="13"/>
        <v>4.7253654623237509</v>
      </c>
      <c r="E19" s="167">
        <f t="shared" si="14"/>
        <v>-0.27463453767624935</v>
      </c>
      <c r="F19" s="168">
        <f t="shared" si="15"/>
        <v>-9.7253654623237509</v>
      </c>
      <c r="G19" s="169">
        <f t="shared" si="16"/>
        <v>-4.7253654623237509</v>
      </c>
      <c r="H19" s="170">
        <f t="shared" si="17"/>
        <v>0.27463453767624935</v>
      </c>
    </row>
    <row r="20" spans="1:8" x14ac:dyDescent="0.25">
      <c r="A20" s="34">
        <v>-720</v>
      </c>
      <c r="B20" s="33">
        <v>2.7483453767624955E-2</v>
      </c>
      <c r="C20" s="165">
        <f t="shared" si="12"/>
        <v>9.7251654623237513</v>
      </c>
      <c r="D20" s="166">
        <f t="shared" si="13"/>
        <v>4.7251654623237505</v>
      </c>
      <c r="E20" s="167">
        <f t="shared" si="14"/>
        <v>-0.27483453767624955</v>
      </c>
      <c r="F20" s="168">
        <f t="shared" si="15"/>
        <v>-9.7251654623237513</v>
      </c>
      <c r="G20" s="169">
        <f t="shared" si="16"/>
        <v>-4.7251654623237505</v>
      </c>
      <c r="H20" s="170">
        <f t="shared" si="17"/>
        <v>0.27483453767624955</v>
      </c>
    </row>
    <row r="21" spans="1:8" x14ac:dyDescent="0.25">
      <c r="A21" s="34">
        <v>-719</v>
      </c>
      <c r="B21" s="33">
        <v>2.7503453767624975E-2</v>
      </c>
      <c r="C21" s="165">
        <f t="shared" si="12"/>
        <v>9.72496546232375</v>
      </c>
      <c r="D21" s="166">
        <f t="shared" si="13"/>
        <v>4.72496546232375</v>
      </c>
      <c r="E21" s="167">
        <f t="shared" si="14"/>
        <v>-0.27503453767624975</v>
      </c>
      <c r="F21" s="168">
        <f t="shared" si="15"/>
        <v>-9.72496546232375</v>
      </c>
      <c r="G21" s="169">
        <f t="shared" si="16"/>
        <v>-4.72496546232375</v>
      </c>
      <c r="H21" s="170">
        <f t="shared" si="17"/>
        <v>0.27503453767624975</v>
      </c>
    </row>
    <row r="22" spans="1:8" x14ac:dyDescent="0.25">
      <c r="A22" s="34">
        <v>-718</v>
      </c>
      <c r="B22" s="33">
        <v>2.7523453767624995E-2</v>
      </c>
      <c r="C22" s="165">
        <f t="shared" si="12"/>
        <v>9.7247654623237505</v>
      </c>
      <c r="D22" s="166">
        <f t="shared" si="13"/>
        <v>4.7247654623237505</v>
      </c>
      <c r="E22" s="167">
        <f t="shared" si="14"/>
        <v>-0.27523453767624995</v>
      </c>
      <c r="F22" s="168">
        <f t="shared" si="15"/>
        <v>-9.7247654623237505</v>
      </c>
      <c r="G22" s="169">
        <f t="shared" si="16"/>
        <v>-4.7247654623237505</v>
      </c>
      <c r="H22" s="170">
        <f t="shared" si="17"/>
        <v>0.27523453767624995</v>
      </c>
    </row>
    <row r="23" spans="1:8" x14ac:dyDescent="0.25">
      <c r="A23" s="34">
        <v>-717</v>
      </c>
      <c r="B23" s="33">
        <v>2.7543453767625015E-2</v>
      </c>
      <c r="C23" s="165">
        <f t="shared" si="12"/>
        <v>9.7245654623237492</v>
      </c>
      <c r="D23" s="166">
        <f t="shared" si="13"/>
        <v>4.7245654623237501</v>
      </c>
      <c r="E23" s="167">
        <f t="shared" si="14"/>
        <v>-0.27543453767625015</v>
      </c>
      <c r="F23" s="168">
        <f t="shared" si="15"/>
        <v>-9.7245654623237492</v>
      </c>
      <c r="G23" s="169">
        <f t="shared" si="16"/>
        <v>-4.7245654623237501</v>
      </c>
      <c r="H23" s="170">
        <f t="shared" si="17"/>
        <v>0.27543453767625015</v>
      </c>
    </row>
    <row r="24" spans="1:8" x14ac:dyDescent="0.25">
      <c r="A24" s="34">
        <v>-716</v>
      </c>
      <c r="B24" s="33">
        <v>2.7563453767625035E-2</v>
      </c>
      <c r="C24" s="165">
        <f t="shared" si="12"/>
        <v>9.7243654623237497</v>
      </c>
      <c r="D24" s="166">
        <f t="shared" si="13"/>
        <v>4.7243654623237497</v>
      </c>
      <c r="E24" s="167">
        <f t="shared" si="14"/>
        <v>-0.27563453767625035</v>
      </c>
      <c r="F24" s="168">
        <f t="shared" si="15"/>
        <v>-9.7243654623237497</v>
      </c>
      <c r="G24" s="169">
        <f t="shared" si="16"/>
        <v>-4.7243654623237497</v>
      </c>
      <c r="H24" s="170">
        <f t="shared" si="17"/>
        <v>0.27563453767625035</v>
      </c>
    </row>
    <row r="25" spans="1:8" x14ac:dyDescent="0.25">
      <c r="A25" s="34">
        <v>-715</v>
      </c>
      <c r="B25" s="33">
        <v>2.7583453767625055E-2</v>
      </c>
      <c r="C25" s="165">
        <f t="shared" si="12"/>
        <v>9.7241654623237501</v>
      </c>
      <c r="D25" s="166">
        <f t="shared" si="13"/>
        <v>4.7241654623237492</v>
      </c>
      <c r="E25" s="167">
        <f t="shared" si="14"/>
        <v>-0.27583453767625055</v>
      </c>
      <c r="F25" s="168">
        <f t="shared" si="15"/>
        <v>-9.7241654623237501</v>
      </c>
      <c r="G25" s="169">
        <f t="shared" si="16"/>
        <v>-4.7241654623237492</v>
      </c>
      <c r="H25" s="170">
        <f t="shared" si="17"/>
        <v>0.27583453767625055</v>
      </c>
    </row>
    <row r="26" spans="1:8" x14ac:dyDescent="0.25">
      <c r="A26" s="34">
        <v>-714</v>
      </c>
      <c r="B26" s="33">
        <v>2.7603453767625075E-2</v>
      </c>
      <c r="C26" s="165">
        <f t="shared" si="12"/>
        <v>9.7239654623237488</v>
      </c>
      <c r="D26" s="166">
        <f t="shared" si="13"/>
        <v>4.7239654623237488</v>
      </c>
      <c r="E26" s="167">
        <f t="shared" si="14"/>
        <v>-0.27603453767625075</v>
      </c>
      <c r="F26" s="168">
        <f t="shared" si="15"/>
        <v>-9.7239654623237488</v>
      </c>
      <c r="G26" s="169">
        <f t="shared" si="16"/>
        <v>-4.7239654623237488</v>
      </c>
      <c r="H26" s="170">
        <f t="shared" si="17"/>
        <v>0.27603453767625075</v>
      </c>
    </row>
    <row r="27" spans="1:8" x14ac:dyDescent="0.25">
      <c r="A27" s="34">
        <v>-713</v>
      </c>
      <c r="B27" s="33">
        <v>2.7623453767625095E-2</v>
      </c>
      <c r="C27" s="165">
        <f t="shared" si="12"/>
        <v>9.7237654623237493</v>
      </c>
      <c r="D27" s="166">
        <f t="shared" si="13"/>
        <v>4.7237654623237493</v>
      </c>
      <c r="E27" s="167">
        <f t="shared" si="14"/>
        <v>-0.27623453767625095</v>
      </c>
      <c r="F27" s="168">
        <f t="shared" si="15"/>
        <v>-9.7237654623237493</v>
      </c>
      <c r="G27" s="169">
        <f t="shared" si="16"/>
        <v>-4.7237654623237493</v>
      </c>
      <c r="H27" s="170">
        <f t="shared" si="17"/>
        <v>0.27623453767625095</v>
      </c>
    </row>
    <row r="28" spans="1:8" x14ac:dyDescent="0.25">
      <c r="A28" s="34">
        <v>-712</v>
      </c>
      <c r="B28" s="33">
        <v>2.7643453767625115E-2</v>
      </c>
      <c r="C28" s="165">
        <f t="shared" si="12"/>
        <v>9.723565462323748</v>
      </c>
      <c r="D28" s="166">
        <f t="shared" si="13"/>
        <v>4.7235654623237489</v>
      </c>
      <c r="E28" s="167">
        <f t="shared" si="14"/>
        <v>-0.27643453767625115</v>
      </c>
      <c r="F28" s="168">
        <f t="shared" si="15"/>
        <v>-9.723565462323748</v>
      </c>
      <c r="G28" s="169">
        <f t="shared" si="16"/>
        <v>-4.7235654623237489</v>
      </c>
      <c r="H28" s="170">
        <f t="shared" si="17"/>
        <v>0.27643453767625115</v>
      </c>
    </row>
    <row r="29" spans="1:8" x14ac:dyDescent="0.25">
      <c r="A29" s="34">
        <v>-711</v>
      </c>
      <c r="B29" s="33">
        <v>2.7663453767625135E-2</v>
      </c>
      <c r="C29" s="165">
        <f t="shared" si="12"/>
        <v>9.7233654623237484</v>
      </c>
      <c r="D29" s="166">
        <f t="shared" si="13"/>
        <v>4.7233654623237484</v>
      </c>
      <c r="E29" s="167">
        <f t="shared" si="14"/>
        <v>-0.27663453767625135</v>
      </c>
      <c r="F29" s="168">
        <f t="shared" si="15"/>
        <v>-9.7233654623237484</v>
      </c>
      <c r="G29" s="169">
        <f t="shared" si="16"/>
        <v>-4.7233654623237484</v>
      </c>
      <c r="H29" s="170">
        <f t="shared" si="17"/>
        <v>0.27663453767625135</v>
      </c>
    </row>
    <row r="30" spans="1:8" x14ac:dyDescent="0.25">
      <c r="A30" s="34">
        <v>-710</v>
      </c>
      <c r="B30" s="33">
        <v>2.7683453767625155E-2</v>
      </c>
      <c r="C30" s="165">
        <f t="shared" si="12"/>
        <v>9.7231654623237489</v>
      </c>
      <c r="D30" s="166">
        <f t="shared" si="13"/>
        <v>4.7231654623237489</v>
      </c>
      <c r="E30" s="167">
        <f t="shared" si="14"/>
        <v>-0.27683453767625155</v>
      </c>
      <c r="F30" s="168">
        <f t="shared" si="15"/>
        <v>-9.7231654623237489</v>
      </c>
      <c r="G30" s="169">
        <f t="shared" si="16"/>
        <v>-4.7231654623237489</v>
      </c>
      <c r="H30" s="170">
        <f t="shared" si="17"/>
        <v>0.27683453767625155</v>
      </c>
    </row>
    <row r="31" spans="1:8" x14ac:dyDescent="0.25">
      <c r="A31" s="34">
        <v>-709</v>
      </c>
      <c r="B31" s="33">
        <v>2.7703453767625175E-2</v>
      </c>
      <c r="C31" s="165">
        <f t="shared" si="12"/>
        <v>9.7229654623237476</v>
      </c>
      <c r="D31" s="166">
        <f t="shared" si="13"/>
        <v>4.7229654623237485</v>
      </c>
      <c r="E31" s="167">
        <f t="shared" si="14"/>
        <v>-0.27703453767625175</v>
      </c>
      <c r="F31" s="168">
        <f t="shared" si="15"/>
        <v>-9.7229654623237476</v>
      </c>
      <c r="G31" s="169">
        <f t="shared" si="16"/>
        <v>-4.7229654623237485</v>
      </c>
      <c r="H31" s="170">
        <f t="shared" si="17"/>
        <v>0.27703453767625175</v>
      </c>
    </row>
    <row r="32" spans="1:8" x14ac:dyDescent="0.25">
      <c r="A32" s="34">
        <v>-708</v>
      </c>
      <c r="B32" s="33">
        <v>2.7723453767625195E-2</v>
      </c>
      <c r="C32" s="165">
        <f t="shared" si="12"/>
        <v>9.7227654623237481</v>
      </c>
      <c r="D32" s="166">
        <f t="shared" si="13"/>
        <v>4.7227654623237481</v>
      </c>
      <c r="E32" s="167">
        <f t="shared" si="14"/>
        <v>-0.27723453767625195</v>
      </c>
      <c r="F32" s="168">
        <f t="shared" si="15"/>
        <v>-9.7227654623237481</v>
      </c>
      <c r="G32" s="169">
        <f t="shared" si="16"/>
        <v>-4.7227654623237481</v>
      </c>
      <c r="H32" s="170">
        <f t="shared" si="17"/>
        <v>0.27723453767625195</v>
      </c>
    </row>
    <row r="33" spans="1:8" x14ac:dyDescent="0.25">
      <c r="A33" s="34">
        <v>-707</v>
      </c>
      <c r="B33" s="33">
        <v>2.7743453767625215E-2</v>
      </c>
      <c r="C33" s="165">
        <f t="shared" si="12"/>
        <v>9.7225654623237485</v>
      </c>
      <c r="D33" s="166">
        <f t="shared" si="13"/>
        <v>4.7225654623237476</v>
      </c>
      <c r="E33" s="167">
        <f t="shared" si="14"/>
        <v>-0.27743453767625215</v>
      </c>
      <c r="F33" s="168">
        <f t="shared" si="15"/>
        <v>-9.7225654623237485</v>
      </c>
      <c r="G33" s="169">
        <f t="shared" si="16"/>
        <v>-4.7225654623237476</v>
      </c>
      <c r="H33" s="170">
        <f t="shared" si="17"/>
        <v>0.27743453767625215</v>
      </c>
    </row>
    <row r="34" spans="1:8" x14ac:dyDescent="0.25">
      <c r="A34" s="34">
        <v>-706</v>
      </c>
      <c r="B34" s="33">
        <v>2.7763453767625235E-2</v>
      </c>
      <c r="C34" s="165">
        <f t="shared" si="12"/>
        <v>9.7223654623237472</v>
      </c>
      <c r="D34" s="166">
        <f t="shared" si="13"/>
        <v>4.7223654623237472</v>
      </c>
      <c r="E34" s="167">
        <f t="shared" si="14"/>
        <v>-0.27763453767625235</v>
      </c>
      <c r="F34" s="168">
        <f t="shared" si="15"/>
        <v>-9.7223654623237472</v>
      </c>
      <c r="G34" s="169">
        <f t="shared" si="16"/>
        <v>-4.7223654623237472</v>
      </c>
      <c r="H34" s="170">
        <f t="shared" si="17"/>
        <v>0.27763453767625235</v>
      </c>
    </row>
    <row r="35" spans="1:8" x14ac:dyDescent="0.25">
      <c r="A35" s="34">
        <v>-705</v>
      </c>
      <c r="B35" s="33">
        <v>2.7783453767625255E-2</v>
      </c>
      <c r="C35" s="165">
        <f t="shared" si="12"/>
        <v>9.7221654623237477</v>
      </c>
      <c r="D35" s="166">
        <f t="shared" si="13"/>
        <v>4.7221654623237477</v>
      </c>
      <c r="E35" s="167">
        <f t="shared" si="14"/>
        <v>-0.27783453767625255</v>
      </c>
      <c r="F35" s="168">
        <f t="shared" si="15"/>
        <v>-9.7221654623237477</v>
      </c>
      <c r="G35" s="169">
        <f t="shared" si="16"/>
        <v>-4.7221654623237477</v>
      </c>
      <c r="H35" s="170">
        <f t="shared" si="17"/>
        <v>0.27783453767625255</v>
      </c>
    </row>
    <row r="36" spans="1:8" x14ac:dyDescent="0.25">
      <c r="A36" s="34">
        <v>-704</v>
      </c>
      <c r="B36" s="33">
        <v>2.7803453767625275E-2</v>
      </c>
      <c r="C36" s="165">
        <f t="shared" si="12"/>
        <v>9.7219654623237481</v>
      </c>
      <c r="D36" s="166">
        <f t="shared" si="13"/>
        <v>4.7219654623237473</v>
      </c>
      <c r="E36" s="167">
        <f t="shared" si="14"/>
        <v>-0.27803453767625275</v>
      </c>
      <c r="F36" s="168">
        <f t="shared" si="15"/>
        <v>-9.7219654623237481</v>
      </c>
      <c r="G36" s="169">
        <f t="shared" si="16"/>
        <v>-4.7219654623237473</v>
      </c>
      <c r="H36" s="170">
        <f t="shared" si="17"/>
        <v>0.27803453767625275</v>
      </c>
    </row>
    <row r="37" spans="1:8" x14ac:dyDescent="0.25">
      <c r="A37" s="34">
        <v>-703</v>
      </c>
      <c r="B37" s="33">
        <v>2.7823453767625295E-2</v>
      </c>
      <c r="C37" s="165">
        <f t="shared" si="12"/>
        <v>9.7217654623237468</v>
      </c>
      <c r="D37" s="166">
        <f t="shared" si="13"/>
        <v>4.7217654623237468</v>
      </c>
      <c r="E37" s="167">
        <f t="shared" si="14"/>
        <v>-0.27823453767625295</v>
      </c>
      <c r="F37" s="168">
        <f t="shared" si="15"/>
        <v>-9.7217654623237468</v>
      </c>
      <c r="G37" s="169">
        <f t="shared" si="16"/>
        <v>-4.7217654623237468</v>
      </c>
      <c r="H37" s="170">
        <f t="shared" si="17"/>
        <v>0.27823453767625295</v>
      </c>
    </row>
    <row r="38" spans="1:8" x14ac:dyDescent="0.25">
      <c r="A38" s="34">
        <v>-702</v>
      </c>
      <c r="B38" s="33">
        <v>2.7843453767625315E-2</v>
      </c>
      <c r="C38" s="165">
        <f t="shared" si="12"/>
        <v>9.7215654623237473</v>
      </c>
      <c r="D38" s="166">
        <f t="shared" si="13"/>
        <v>4.7215654623237473</v>
      </c>
      <c r="E38" s="167">
        <f t="shared" si="14"/>
        <v>-0.27843453767625315</v>
      </c>
      <c r="F38" s="168">
        <f t="shared" si="15"/>
        <v>-9.7215654623237473</v>
      </c>
      <c r="G38" s="169">
        <f t="shared" si="16"/>
        <v>-4.7215654623237473</v>
      </c>
      <c r="H38" s="170">
        <f t="shared" si="17"/>
        <v>0.27843453767625315</v>
      </c>
    </row>
    <row r="39" spans="1:8" x14ac:dyDescent="0.25">
      <c r="A39" s="34">
        <v>-701</v>
      </c>
      <c r="B39" s="33">
        <v>2.7863453767625335E-2</v>
      </c>
      <c r="C39" s="165">
        <f t="shared" si="12"/>
        <v>9.721365462323746</v>
      </c>
      <c r="D39" s="166">
        <f t="shared" si="13"/>
        <v>4.7213654623237469</v>
      </c>
      <c r="E39" s="167">
        <f t="shared" si="14"/>
        <v>-0.27863453767625335</v>
      </c>
      <c r="F39" s="168">
        <f t="shared" si="15"/>
        <v>-9.721365462323746</v>
      </c>
      <c r="G39" s="169">
        <f t="shared" si="16"/>
        <v>-4.7213654623237469</v>
      </c>
      <c r="H39" s="170">
        <f t="shared" si="17"/>
        <v>0.27863453767625335</v>
      </c>
    </row>
    <row r="40" spans="1:8" x14ac:dyDescent="0.25">
      <c r="A40" s="34">
        <v>-700</v>
      </c>
      <c r="B40" s="33">
        <v>2.7883453767625355E-2</v>
      </c>
      <c r="C40" s="165">
        <f t="shared" si="12"/>
        <v>9.7211654623237465</v>
      </c>
      <c r="D40" s="166">
        <f t="shared" si="13"/>
        <v>4.7211654623237465</v>
      </c>
      <c r="E40" s="167">
        <f t="shared" si="14"/>
        <v>-0.27883453767625355</v>
      </c>
      <c r="F40" s="168">
        <f t="shared" si="15"/>
        <v>-9.7211654623237465</v>
      </c>
      <c r="G40" s="169">
        <f t="shared" si="16"/>
        <v>-4.7211654623237465</v>
      </c>
      <c r="H40" s="170">
        <f t="shared" si="17"/>
        <v>0.27883453767625355</v>
      </c>
    </row>
    <row r="41" spans="1:8" x14ac:dyDescent="0.25">
      <c r="A41" s="34">
        <v>-699</v>
      </c>
      <c r="B41" s="33">
        <v>2.7903453767625375E-2</v>
      </c>
      <c r="C41" s="165">
        <f t="shared" si="12"/>
        <v>9.7209654623237469</v>
      </c>
      <c r="D41" s="166">
        <f t="shared" si="13"/>
        <v>4.720965462323746</v>
      </c>
      <c r="E41" s="167">
        <f t="shared" si="14"/>
        <v>-0.27903453767625375</v>
      </c>
      <c r="F41" s="168">
        <f t="shared" si="15"/>
        <v>-9.7209654623237469</v>
      </c>
      <c r="G41" s="169">
        <f t="shared" si="16"/>
        <v>-4.720965462323746</v>
      </c>
      <c r="H41" s="170">
        <f t="shared" si="17"/>
        <v>0.27903453767625375</v>
      </c>
    </row>
    <row r="42" spans="1:8" x14ac:dyDescent="0.25">
      <c r="A42" s="34">
        <v>-698</v>
      </c>
      <c r="B42" s="33">
        <v>2.7923453767625395E-2</v>
      </c>
      <c r="C42" s="165">
        <f t="shared" si="12"/>
        <v>9.7207654623237456</v>
      </c>
      <c r="D42" s="166">
        <f t="shared" si="13"/>
        <v>4.7207654623237456</v>
      </c>
      <c r="E42" s="167">
        <f t="shared" si="14"/>
        <v>-0.27923453767625395</v>
      </c>
      <c r="F42" s="168">
        <f t="shared" si="15"/>
        <v>-9.7207654623237456</v>
      </c>
      <c r="G42" s="169">
        <f t="shared" si="16"/>
        <v>-4.7207654623237456</v>
      </c>
      <c r="H42" s="170">
        <f t="shared" si="17"/>
        <v>0.27923453767625395</v>
      </c>
    </row>
    <row r="43" spans="1:8" x14ac:dyDescent="0.25">
      <c r="A43" s="34">
        <v>-697</v>
      </c>
      <c r="B43" s="33">
        <v>2.7943453767625415E-2</v>
      </c>
      <c r="C43" s="165">
        <f t="shared" si="12"/>
        <v>9.7205654623237461</v>
      </c>
      <c r="D43" s="166">
        <f t="shared" si="13"/>
        <v>4.7205654623237461</v>
      </c>
      <c r="E43" s="167">
        <f t="shared" si="14"/>
        <v>-0.27943453767625415</v>
      </c>
      <c r="F43" s="168">
        <f t="shared" si="15"/>
        <v>-9.7205654623237461</v>
      </c>
      <c r="G43" s="169">
        <f t="shared" si="16"/>
        <v>-4.7205654623237461</v>
      </c>
      <c r="H43" s="170">
        <f t="shared" si="17"/>
        <v>0.27943453767625415</v>
      </c>
    </row>
    <row r="44" spans="1:8" x14ac:dyDescent="0.25">
      <c r="A44" s="34">
        <v>-696</v>
      </c>
      <c r="B44" s="33">
        <v>2.7963453767625435E-2</v>
      </c>
      <c r="C44" s="165">
        <f t="shared" si="12"/>
        <v>9.7203654623237448</v>
      </c>
      <c r="D44" s="166">
        <f t="shared" si="13"/>
        <v>4.7203654623237457</v>
      </c>
      <c r="E44" s="167">
        <f t="shared" si="14"/>
        <v>-0.27963453767625435</v>
      </c>
      <c r="F44" s="168">
        <f t="shared" si="15"/>
        <v>-9.7203654623237448</v>
      </c>
      <c r="G44" s="169">
        <f t="shared" si="16"/>
        <v>-4.7203654623237457</v>
      </c>
      <c r="H44" s="170">
        <f t="shared" si="17"/>
        <v>0.27963453767625435</v>
      </c>
    </row>
    <row r="45" spans="1:8" x14ac:dyDescent="0.25">
      <c r="A45" s="34">
        <v>-695</v>
      </c>
      <c r="B45" s="33">
        <v>2.7983453767625455E-2</v>
      </c>
      <c r="C45" s="165">
        <f t="shared" si="12"/>
        <v>9.7201654623237452</v>
      </c>
      <c r="D45" s="166">
        <f t="shared" si="13"/>
        <v>4.7201654623237452</v>
      </c>
      <c r="E45" s="167">
        <f t="shared" si="14"/>
        <v>-0.27983453767625455</v>
      </c>
      <c r="F45" s="168">
        <f t="shared" si="15"/>
        <v>-9.7201654623237452</v>
      </c>
      <c r="G45" s="169">
        <f t="shared" si="16"/>
        <v>-4.7201654623237452</v>
      </c>
      <c r="H45" s="170">
        <f t="shared" si="17"/>
        <v>0.27983453767625455</v>
      </c>
    </row>
    <row r="46" spans="1:8" x14ac:dyDescent="0.25">
      <c r="A46" s="34">
        <v>-694</v>
      </c>
      <c r="B46" s="33">
        <v>2.8003453767625475E-2</v>
      </c>
      <c r="C46" s="165">
        <f t="shared" si="12"/>
        <v>9.7199654623237457</v>
      </c>
      <c r="D46" s="166">
        <f t="shared" si="13"/>
        <v>4.7199654623237457</v>
      </c>
      <c r="E46" s="167">
        <f t="shared" si="14"/>
        <v>-0.28003453767625475</v>
      </c>
      <c r="F46" s="168">
        <f t="shared" si="15"/>
        <v>-9.7199654623237457</v>
      </c>
      <c r="G46" s="169">
        <f t="shared" si="16"/>
        <v>-4.7199654623237457</v>
      </c>
      <c r="H46" s="170">
        <f t="shared" si="17"/>
        <v>0.28003453767625475</v>
      </c>
    </row>
    <row r="47" spans="1:8" x14ac:dyDescent="0.25">
      <c r="A47" s="34">
        <v>-693</v>
      </c>
      <c r="B47" s="33">
        <v>2.8023453767625495E-2</v>
      </c>
      <c r="C47" s="165">
        <f t="shared" si="12"/>
        <v>9.7197654623237444</v>
      </c>
      <c r="D47" s="166">
        <f t="shared" si="13"/>
        <v>4.7197654623237453</v>
      </c>
      <c r="E47" s="167">
        <f t="shared" si="14"/>
        <v>-0.28023453767625495</v>
      </c>
      <c r="F47" s="168">
        <f t="shared" si="15"/>
        <v>-9.7197654623237444</v>
      </c>
      <c r="G47" s="169">
        <f t="shared" si="16"/>
        <v>-4.7197654623237453</v>
      </c>
      <c r="H47" s="170">
        <f t="shared" si="17"/>
        <v>0.28023453767625495</v>
      </c>
    </row>
    <row r="48" spans="1:8" x14ac:dyDescent="0.25">
      <c r="A48" s="34">
        <v>-692</v>
      </c>
      <c r="B48" s="33">
        <v>2.8043453767625515E-2</v>
      </c>
      <c r="C48" s="165">
        <f t="shared" si="12"/>
        <v>9.7195654623237449</v>
      </c>
      <c r="D48" s="166">
        <f t="shared" si="13"/>
        <v>4.7195654623237449</v>
      </c>
      <c r="E48" s="167">
        <f t="shared" si="14"/>
        <v>-0.28043453767625515</v>
      </c>
      <c r="F48" s="168">
        <f t="shared" si="15"/>
        <v>-9.7195654623237449</v>
      </c>
      <c r="G48" s="169">
        <f t="shared" si="16"/>
        <v>-4.7195654623237449</v>
      </c>
      <c r="H48" s="170">
        <f t="shared" si="17"/>
        <v>0.28043453767625515</v>
      </c>
    </row>
    <row r="49" spans="1:8" x14ac:dyDescent="0.25">
      <c r="A49" s="34">
        <v>-691</v>
      </c>
      <c r="B49" s="33">
        <v>2.8063453767625535E-2</v>
      </c>
      <c r="C49" s="165">
        <f t="shared" si="12"/>
        <v>9.7193654623237453</v>
      </c>
      <c r="D49" s="166">
        <f t="shared" si="13"/>
        <v>4.7193654623237444</v>
      </c>
      <c r="E49" s="167">
        <f t="shared" si="14"/>
        <v>-0.28063453767625535</v>
      </c>
      <c r="F49" s="168">
        <f t="shared" si="15"/>
        <v>-9.7193654623237453</v>
      </c>
      <c r="G49" s="169">
        <f t="shared" si="16"/>
        <v>-4.7193654623237444</v>
      </c>
      <c r="H49" s="170">
        <f t="shared" si="17"/>
        <v>0.28063453767625535</v>
      </c>
    </row>
    <row r="50" spans="1:8" x14ac:dyDescent="0.25">
      <c r="A50" s="34">
        <v>-690</v>
      </c>
      <c r="B50" s="33">
        <v>2.8083453767625555E-2</v>
      </c>
      <c r="C50" s="165">
        <f t="shared" si="12"/>
        <v>9.719165462323744</v>
      </c>
      <c r="D50" s="166">
        <f t="shared" si="13"/>
        <v>4.719165462323744</v>
      </c>
      <c r="E50" s="167">
        <f t="shared" si="14"/>
        <v>-0.28083453767625555</v>
      </c>
      <c r="F50" s="168">
        <f t="shared" si="15"/>
        <v>-9.719165462323744</v>
      </c>
      <c r="G50" s="169">
        <f t="shared" si="16"/>
        <v>-4.719165462323744</v>
      </c>
      <c r="H50" s="170">
        <f t="shared" si="17"/>
        <v>0.28083453767625555</v>
      </c>
    </row>
    <row r="51" spans="1:8" x14ac:dyDescent="0.25">
      <c r="A51" s="35">
        <v>-689</v>
      </c>
      <c r="B51" s="33">
        <v>2.8103453767625575E-2</v>
      </c>
      <c r="C51" s="165">
        <f t="shared" si="12"/>
        <v>9.7189654623237445</v>
      </c>
      <c r="D51" s="166">
        <f t="shared" si="13"/>
        <v>4.7189654623237445</v>
      </c>
      <c r="E51" s="167">
        <f t="shared" si="14"/>
        <v>-0.28103453767625575</v>
      </c>
      <c r="F51" s="168">
        <f t="shared" si="15"/>
        <v>-9.7189654623237445</v>
      </c>
      <c r="G51" s="169">
        <f t="shared" si="16"/>
        <v>-4.7189654623237445</v>
      </c>
      <c r="H51" s="170">
        <f t="shared" si="17"/>
        <v>0.28103453767625575</v>
      </c>
    </row>
    <row r="52" spans="1:8" x14ac:dyDescent="0.25">
      <c r="A52" s="35">
        <v>-688</v>
      </c>
      <c r="B52" s="33">
        <v>2.8123453767625595E-2</v>
      </c>
      <c r="C52" s="165">
        <f t="shared" si="12"/>
        <v>9.7187654623237449</v>
      </c>
      <c r="D52" s="166">
        <f t="shared" si="13"/>
        <v>4.7187654623237441</v>
      </c>
      <c r="E52" s="167">
        <f t="shared" si="14"/>
        <v>-0.28123453767625595</v>
      </c>
      <c r="F52" s="168">
        <f t="shared" si="15"/>
        <v>-9.7187654623237449</v>
      </c>
      <c r="G52" s="169">
        <f t="shared" si="16"/>
        <v>-4.7187654623237441</v>
      </c>
      <c r="H52" s="170">
        <f t="shared" si="17"/>
        <v>0.28123453767625595</v>
      </c>
    </row>
    <row r="53" spans="1:8" x14ac:dyDescent="0.25">
      <c r="A53" s="34">
        <v>-687</v>
      </c>
      <c r="B53" s="33">
        <v>2.8143453767625615E-2</v>
      </c>
      <c r="C53" s="165">
        <f t="shared" si="12"/>
        <v>9.7185654623237436</v>
      </c>
      <c r="D53" s="166">
        <f t="shared" si="13"/>
        <v>4.7185654623237436</v>
      </c>
      <c r="E53" s="167">
        <f t="shared" si="14"/>
        <v>-0.28143453767625615</v>
      </c>
      <c r="F53" s="168">
        <f t="shared" si="15"/>
        <v>-9.7185654623237436</v>
      </c>
      <c r="G53" s="169">
        <f t="shared" si="16"/>
        <v>-4.7185654623237436</v>
      </c>
      <c r="H53" s="170">
        <f t="shared" si="17"/>
        <v>0.28143453767625615</v>
      </c>
    </row>
    <row r="54" spans="1:8" x14ac:dyDescent="0.25">
      <c r="A54" s="34">
        <v>-686</v>
      </c>
      <c r="B54" s="33">
        <v>2.8163453767625635E-2</v>
      </c>
      <c r="C54" s="165">
        <f t="shared" si="12"/>
        <v>9.7183654623237441</v>
      </c>
      <c r="D54" s="166">
        <f t="shared" si="13"/>
        <v>4.7183654623237441</v>
      </c>
      <c r="E54" s="167">
        <f t="shared" si="14"/>
        <v>-0.28163453767625635</v>
      </c>
      <c r="F54" s="168">
        <f t="shared" si="15"/>
        <v>-9.7183654623237441</v>
      </c>
      <c r="G54" s="169">
        <f t="shared" si="16"/>
        <v>-4.7183654623237441</v>
      </c>
      <c r="H54" s="170">
        <f t="shared" si="17"/>
        <v>0.28163453767625635</v>
      </c>
    </row>
    <row r="55" spans="1:8" x14ac:dyDescent="0.25">
      <c r="A55" s="34">
        <v>-685</v>
      </c>
      <c r="B55" s="33">
        <v>2.8183453767625655E-2</v>
      </c>
      <c r="C55" s="165">
        <f t="shared" si="12"/>
        <v>9.7181654623237428</v>
      </c>
      <c r="D55" s="166">
        <f t="shared" si="13"/>
        <v>4.7181654623237437</v>
      </c>
      <c r="E55" s="167">
        <f t="shared" si="14"/>
        <v>-0.28183453767625655</v>
      </c>
      <c r="F55" s="168">
        <f t="shared" si="15"/>
        <v>-9.7181654623237428</v>
      </c>
      <c r="G55" s="169">
        <f t="shared" si="16"/>
        <v>-4.7181654623237437</v>
      </c>
      <c r="H55" s="170">
        <f t="shared" si="17"/>
        <v>0.28183453767625655</v>
      </c>
    </row>
    <row r="56" spans="1:8" x14ac:dyDescent="0.25">
      <c r="A56" s="34">
        <v>-684</v>
      </c>
      <c r="B56" s="33">
        <v>2.8203453767625675E-2</v>
      </c>
      <c r="C56" s="165">
        <f t="shared" si="12"/>
        <v>9.7179654623237433</v>
      </c>
      <c r="D56" s="166">
        <f t="shared" si="13"/>
        <v>4.7179654623237433</v>
      </c>
      <c r="E56" s="167">
        <f t="shared" si="14"/>
        <v>-0.28203453767625675</v>
      </c>
      <c r="F56" s="168">
        <f t="shared" si="15"/>
        <v>-9.7179654623237433</v>
      </c>
      <c r="G56" s="169">
        <f t="shared" si="16"/>
        <v>-4.7179654623237433</v>
      </c>
      <c r="H56" s="170">
        <f t="shared" si="17"/>
        <v>0.28203453767625675</v>
      </c>
    </row>
    <row r="57" spans="1:8" x14ac:dyDescent="0.25">
      <c r="A57" s="34">
        <v>-683</v>
      </c>
      <c r="B57" s="33">
        <v>2.8223453767625695E-2</v>
      </c>
      <c r="C57" s="165">
        <f t="shared" si="12"/>
        <v>9.7177654623237437</v>
      </c>
      <c r="D57" s="166">
        <f t="shared" si="13"/>
        <v>4.7177654623237428</v>
      </c>
      <c r="E57" s="167">
        <f t="shared" si="14"/>
        <v>-0.28223453767625695</v>
      </c>
      <c r="F57" s="168">
        <f t="shared" si="15"/>
        <v>-9.7177654623237437</v>
      </c>
      <c r="G57" s="169">
        <f t="shared" si="16"/>
        <v>-4.7177654623237428</v>
      </c>
      <c r="H57" s="170">
        <f t="shared" si="17"/>
        <v>0.28223453767625695</v>
      </c>
    </row>
    <row r="58" spans="1:8" x14ac:dyDescent="0.25">
      <c r="A58" s="34">
        <v>-682</v>
      </c>
      <c r="B58" s="33">
        <v>2.8243453767625715E-2</v>
      </c>
      <c r="C58" s="165">
        <f t="shared" si="12"/>
        <v>9.7175654623237424</v>
      </c>
      <c r="D58" s="166">
        <f t="shared" si="13"/>
        <v>4.7175654623237424</v>
      </c>
      <c r="E58" s="167">
        <f t="shared" si="14"/>
        <v>-0.28243453767625715</v>
      </c>
      <c r="F58" s="168">
        <f t="shared" si="15"/>
        <v>-9.7175654623237424</v>
      </c>
      <c r="G58" s="169">
        <f t="shared" si="16"/>
        <v>-4.7175654623237424</v>
      </c>
      <c r="H58" s="170">
        <f t="shared" si="17"/>
        <v>0.28243453767625715</v>
      </c>
    </row>
    <row r="59" spans="1:8" x14ac:dyDescent="0.25">
      <c r="A59" s="34">
        <v>-681</v>
      </c>
      <c r="B59" s="33">
        <v>2.8263453767625735E-2</v>
      </c>
      <c r="C59" s="165">
        <f t="shared" si="12"/>
        <v>9.7173654623237429</v>
      </c>
      <c r="D59" s="166">
        <f t="shared" si="13"/>
        <v>4.7173654623237429</v>
      </c>
      <c r="E59" s="167">
        <f t="shared" si="14"/>
        <v>-0.28263453767625735</v>
      </c>
      <c r="F59" s="168">
        <f t="shared" si="15"/>
        <v>-9.7173654623237429</v>
      </c>
      <c r="G59" s="169">
        <f t="shared" si="16"/>
        <v>-4.7173654623237429</v>
      </c>
      <c r="H59" s="170">
        <f t="shared" si="17"/>
        <v>0.28263453767625735</v>
      </c>
    </row>
    <row r="60" spans="1:8" x14ac:dyDescent="0.25">
      <c r="A60" s="34">
        <v>-680</v>
      </c>
      <c r="B60" s="33">
        <v>2.8283453767625755E-2</v>
      </c>
      <c r="C60" s="165">
        <f t="shared" si="12"/>
        <v>9.7171654623237416</v>
      </c>
      <c r="D60" s="166">
        <f t="shared" si="13"/>
        <v>4.7171654623237425</v>
      </c>
      <c r="E60" s="167">
        <f t="shared" si="14"/>
        <v>-0.28283453767625755</v>
      </c>
      <c r="F60" s="168">
        <f t="shared" si="15"/>
        <v>-9.7171654623237416</v>
      </c>
      <c r="G60" s="169">
        <f t="shared" si="16"/>
        <v>-4.7171654623237425</v>
      </c>
      <c r="H60" s="170">
        <f t="shared" si="17"/>
        <v>0.28283453767625755</v>
      </c>
    </row>
    <row r="61" spans="1:8" x14ac:dyDescent="0.25">
      <c r="A61" s="34">
        <v>-679</v>
      </c>
      <c r="B61" s="33">
        <v>2.8303453767625775E-2</v>
      </c>
      <c r="C61" s="165">
        <f t="shared" si="12"/>
        <v>9.716965462323742</v>
      </c>
      <c r="D61" s="166">
        <f t="shared" si="13"/>
        <v>4.716965462323742</v>
      </c>
      <c r="E61" s="167">
        <f t="shared" si="14"/>
        <v>-0.28303453767625775</v>
      </c>
      <c r="F61" s="168">
        <f t="shared" si="15"/>
        <v>-9.716965462323742</v>
      </c>
      <c r="G61" s="169">
        <f t="shared" si="16"/>
        <v>-4.716965462323742</v>
      </c>
      <c r="H61" s="170">
        <f t="shared" si="17"/>
        <v>0.28303453767625775</v>
      </c>
    </row>
    <row r="62" spans="1:8" x14ac:dyDescent="0.25">
      <c r="A62" s="34">
        <v>-678</v>
      </c>
      <c r="B62" s="33">
        <v>2.8323453767625795E-2</v>
      </c>
      <c r="C62" s="165">
        <f t="shared" si="12"/>
        <v>9.7167654623237425</v>
      </c>
      <c r="D62" s="166">
        <f t="shared" si="13"/>
        <v>4.7167654623237425</v>
      </c>
      <c r="E62" s="167">
        <f t="shared" si="14"/>
        <v>-0.28323453767625795</v>
      </c>
      <c r="F62" s="168">
        <f t="shared" si="15"/>
        <v>-9.7167654623237425</v>
      </c>
      <c r="G62" s="169">
        <f t="shared" si="16"/>
        <v>-4.7167654623237425</v>
      </c>
      <c r="H62" s="170">
        <f t="shared" si="17"/>
        <v>0.28323453767625795</v>
      </c>
    </row>
    <row r="63" spans="1:8" x14ac:dyDescent="0.25">
      <c r="A63" s="34">
        <v>-677</v>
      </c>
      <c r="B63" s="33">
        <v>2.8343453767625815E-2</v>
      </c>
      <c r="C63" s="165">
        <f t="shared" si="12"/>
        <v>9.7165654623237412</v>
      </c>
      <c r="D63" s="166">
        <f t="shared" si="13"/>
        <v>4.7165654623237421</v>
      </c>
      <c r="E63" s="167">
        <f t="shared" si="14"/>
        <v>-0.28343453767625815</v>
      </c>
      <c r="F63" s="168">
        <f t="shared" si="15"/>
        <v>-9.7165654623237412</v>
      </c>
      <c r="G63" s="169">
        <f t="shared" si="16"/>
        <v>-4.7165654623237421</v>
      </c>
      <c r="H63" s="170">
        <f t="shared" si="17"/>
        <v>0.28343453767625815</v>
      </c>
    </row>
    <row r="64" spans="1:8" x14ac:dyDescent="0.25">
      <c r="A64" s="34">
        <v>-676</v>
      </c>
      <c r="B64" s="33">
        <v>2.8363453767625835E-2</v>
      </c>
      <c r="C64" s="165">
        <f t="shared" si="12"/>
        <v>9.7163654623237417</v>
      </c>
      <c r="D64" s="166">
        <f t="shared" si="13"/>
        <v>4.7163654623237417</v>
      </c>
      <c r="E64" s="167">
        <f t="shared" si="14"/>
        <v>-0.28363453767625835</v>
      </c>
      <c r="F64" s="168">
        <f t="shared" si="15"/>
        <v>-9.7163654623237417</v>
      </c>
      <c r="G64" s="169">
        <f t="shared" si="16"/>
        <v>-4.7163654623237417</v>
      </c>
      <c r="H64" s="170">
        <f t="shared" si="17"/>
        <v>0.28363453767625835</v>
      </c>
    </row>
    <row r="65" spans="1:8" x14ac:dyDescent="0.25">
      <c r="A65" s="34">
        <v>-675</v>
      </c>
      <c r="B65" s="33">
        <v>2.8383453767625855E-2</v>
      </c>
      <c r="C65" s="165">
        <f t="shared" si="12"/>
        <v>9.7161654623237421</v>
      </c>
      <c r="D65" s="166">
        <f t="shared" si="13"/>
        <v>4.7161654623237412</v>
      </c>
      <c r="E65" s="167">
        <f t="shared" si="14"/>
        <v>-0.28383453767625855</v>
      </c>
      <c r="F65" s="168">
        <f t="shared" si="15"/>
        <v>-9.7161654623237421</v>
      </c>
      <c r="G65" s="169">
        <f t="shared" si="16"/>
        <v>-4.7161654623237412</v>
      </c>
      <c r="H65" s="170">
        <f t="shared" si="17"/>
        <v>0.28383453767625855</v>
      </c>
    </row>
    <row r="66" spans="1:8" x14ac:dyDescent="0.25">
      <c r="A66" s="34">
        <v>-674</v>
      </c>
      <c r="B66" s="33">
        <v>2.8403453767625875E-2</v>
      </c>
      <c r="C66" s="165">
        <f t="shared" si="12"/>
        <v>9.7159654623237408</v>
      </c>
      <c r="D66" s="166">
        <f t="shared" si="13"/>
        <v>4.7159654623237408</v>
      </c>
      <c r="E66" s="167">
        <f t="shared" si="14"/>
        <v>-0.28403453767625875</v>
      </c>
      <c r="F66" s="168">
        <f t="shared" si="15"/>
        <v>-9.7159654623237408</v>
      </c>
      <c r="G66" s="169">
        <f t="shared" si="16"/>
        <v>-4.7159654623237408</v>
      </c>
      <c r="H66" s="170">
        <f t="shared" si="17"/>
        <v>0.28403453767625875</v>
      </c>
    </row>
    <row r="67" spans="1:8" x14ac:dyDescent="0.25">
      <c r="A67" s="34">
        <v>-673</v>
      </c>
      <c r="B67" s="33">
        <v>2.8423453767625895E-2</v>
      </c>
      <c r="C67" s="165">
        <f t="shared" si="12"/>
        <v>9.7157654623237413</v>
      </c>
      <c r="D67" s="166">
        <f t="shared" si="13"/>
        <v>4.7157654623237413</v>
      </c>
      <c r="E67" s="167">
        <f t="shared" si="14"/>
        <v>-0.28423453767625895</v>
      </c>
      <c r="F67" s="168">
        <f t="shared" si="15"/>
        <v>-9.7157654623237413</v>
      </c>
      <c r="G67" s="169">
        <f t="shared" si="16"/>
        <v>-4.7157654623237413</v>
      </c>
      <c r="H67" s="170">
        <f t="shared" si="17"/>
        <v>0.28423453767625895</v>
      </c>
    </row>
    <row r="68" spans="1:8" x14ac:dyDescent="0.25">
      <c r="A68" s="34">
        <v>-672</v>
      </c>
      <c r="B68" s="33">
        <v>2.8443453767625915E-2</v>
      </c>
      <c r="C68" s="165">
        <f t="shared" si="12"/>
        <v>9.7155654623237417</v>
      </c>
      <c r="D68" s="166">
        <f t="shared" si="13"/>
        <v>4.7155654623237409</v>
      </c>
      <c r="E68" s="167">
        <f t="shared" si="14"/>
        <v>-0.28443453767625915</v>
      </c>
      <c r="F68" s="168">
        <f t="shared" si="15"/>
        <v>-9.7155654623237417</v>
      </c>
      <c r="G68" s="169">
        <f t="shared" si="16"/>
        <v>-4.7155654623237409</v>
      </c>
      <c r="H68" s="170">
        <f t="shared" si="17"/>
        <v>0.28443453767625915</v>
      </c>
    </row>
    <row r="69" spans="1:8" x14ac:dyDescent="0.25">
      <c r="A69" s="34">
        <v>-671</v>
      </c>
      <c r="B69" s="33">
        <v>2.8463453767625935E-2</v>
      </c>
      <c r="C69" s="165">
        <f t="shared" si="12"/>
        <v>9.7153654623237404</v>
      </c>
      <c r="D69" s="166">
        <f t="shared" si="13"/>
        <v>4.7153654623237404</v>
      </c>
      <c r="E69" s="167">
        <f t="shared" si="14"/>
        <v>-0.28463453767625935</v>
      </c>
      <c r="F69" s="168">
        <f t="shared" si="15"/>
        <v>-9.7153654623237404</v>
      </c>
      <c r="G69" s="169">
        <f t="shared" si="16"/>
        <v>-4.7153654623237404</v>
      </c>
      <c r="H69" s="170">
        <f t="shared" si="17"/>
        <v>0.28463453767625935</v>
      </c>
    </row>
    <row r="70" spans="1:8" x14ac:dyDescent="0.25">
      <c r="A70" s="34">
        <v>-670</v>
      </c>
      <c r="B70" s="33">
        <v>2.8483453767625955E-2</v>
      </c>
      <c r="C70" s="165">
        <f t="shared" si="12"/>
        <v>9.7151654623237409</v>
      </c>
      <c r="D70" s="166">
        <f t="shared" si="13"/>
        <v>4.7151654623237409</v>
      </c>
      <c r="E70" s="167">
        <f t="shared" si="14"/>
        <v>-0.28483453767625955</v>
      </c>
      <c r="F70" s="168">
        <f t="shared" si="15"/>
        <v>-9.7151654623237409</v>
      </c>
      <c r="G70" s="169">
        <f t="shared" si="16"/>
        <v>-4.7151654623237409</v>
      </c>
      <c r="H70" s="170">
        <f t="shared" si="17"/>
        <v>0.28483453767625955</v>
      </c>
    </row>
    <row r="71" spans="1:8" x14ac:dyDescent="0.25">
      <c r="A71" s="34">
        <v>-669</v>
      </c>
      <c r="B71" s="33">
        <v>2.8503453767625975E-2</v>
      </c>
      <c r="C71" s="165">
        <f t="shared" ref="C71:C134" si="18">KFactor-KFactor*B71</f>
        <v>9.7149654623237396</v>
      </c>
      <c r="D71" s="166">
        <f t="shared" ref="D71:D134" si="19">KFactor/2-KFactor*B71</f>
        <v>4.7149654623237405</v>
      </c>
      <c r="E71" s="167">
        <f t="shared" ref="E71:E134" si="20">0-KFactor*B71</f>
        <v>-0.28503453767625975</v>
      </c>
      <c r="F71" s="168">
        <f t="shared" ref="F71:F134" si="21">-C71</f>
        <v>-9.7149654623237396</v>
      </c>
      <c r="G71" s="169">
        <f t="shared" ref="G71:G134" si="22">-D71</f>
        <v>-4.7149654623237405</v>
      </c>
      <c r="H71" s="170">
        <f t="shared" ref="H71:H134" si="23">-E71</f>
        <v>0.28503453767625975</v>
      </c>
    </row>
    <row r="72" spans="1:8" x14ac:dyDescent="0.25">
      <c r="A72" s="34">
        <v>-668</v>
      </c>
      <c r="B72" s="33">
        <v>2.8523453767625995E-2</v>
      </c>
      <c r="C72" s="165">
        <f t="shared" si="18"/>
        <v>9.7147654623237401</v>
      </c>
      <c r="D72" s="166">
        <f t="shared" si="19"/>
        <v>4.7147654623237401</v>
      </c>
      <c r="E72" s="167">
        <f t="shared" si="20"/>
        <v>-0.28523453767625995</v>
      </c>
      <c r="F72" s="168">
        <f t="shared" si="21"/>
        <v>-9.7147654623237401</v>
      </c>
      <c r="G72" s="169">
        <f t="shared" si="22"/>
        <v>-4.7147654623237401</v>
      </c>
      <c r="H72" s="170">
        <f t="shared" si="23"/>
        <v>0.28523453767625995</v>
      </c>
    </row>
    <row r="73" spans="1:8" x14ac:dyDescent="0.25">
      <c r="A73" s="34">
        <v>-667</v>
      </c>
      <c r="B73" s="33">
        <v>2.8543453767626015E-2</v>
      </c>
      <c r="C73" s="165">
        <f t="shared" si="18"/>
        <v>9.7145654623237405</v>
      </c>
      <c r="D73" s="166">
        <f t="shared" si="19"/>
        <v>4.7145654623237396</v>
      </c>
      <c r="E73" s="167">
        <f t="shared" si="20"/>
        <v>-0.28543453767626015</v>
      </c>
      <c r="F73" s="168">
        <f t="shared" si="21"/>
        <v>-9.7145654623237405</v>
      </c>
      <c r="G73" s="169">
        <f t="shared" si="22"/>
        <v>-4.7145654623237396</v>
      </c>
      <c r="H73" s="170">
        <f t="shared" si="23"/>
        <v>0.28543453767626015</v>
      </c>
    </row>
    <row r="74" spans="1:8" x14ac:dyDescent="0.25">
      <c r="A74" s="34">
        <v>-666</v>
      </c>
      <c r="B74" s="33">
        <v>2.8563453767626035E-2</v>
      </c>
      <c r="C74" s="165">
        <f t="shared" si="18"/>
        <v>9.7143654623237392</v>
      </c>
      <c r="D74" s="166">
        <f t="shared" si="19"/>
        <v>4.7143654623237392</v>
      </c>
      <c r="E74" s="167">
        <f t="shared" si="20"/>
        <v>-0.28563453767626035</v>
      </c>
      <c r="F74" s="168">
        <f t="shared" si="21"/>
        <v>-9.7143654623237392</v>
      </c>
      <c r="G74" s="169">
        <f t="shared" si="22"/>
        <v>-4.7143654623237392</v>
      </c>
      <c r="H74" s="170">
        <f t="shared" si="23"/>
        <v>0.28563453767626035</v>
      </c>
    </row>
    <row r="75" spans="1:8" x14ac:dyDescent="0.25">
      <c r="A75" s="34">
        <v>-665</v>
      </c>
      <c r="B75" s="33">
        <v>2.8583453767626055E-2</v>
      </c>
      <c r="C75" s="165">
        <f t="shared" si="18"/>
        <v>9.7141654623237397</v>
      </c>
      <c r="D75" s="166">
        <f t="shared" si="19"/>
        <v>4.7141654623237397</v>
      </c>
      <c r="E75" s="167">
        <f t="shared" si="20"/>
        <v>-0.28583453767626055</v>
      </c>
      <c r="F75" s="168">
        <f t="shared" si="21"/>
        <v>-9.7141654623237397</v>
      </c>
      <c r="G75" s="169">
        <f t="shared" si="22"/>
        <v>-4.7141654623237397</v>
      </c>
      <c r="H75" s="170">
        <f t="shared" si="23"/>
        <v>0.28583453767626055</v>
      </c>
    </row>
    <row r="76" spans="1:8" x14ac:dyDescent="0.25">
      <c r="A76" s="34">
        <v>-664</v>
      </c>
      <c r="B76" s="33">
        <v>2.8603453767626075E-2</v>
      </c>
      <c r="C76" s="165">
        <f t="shared" si="18"/>
        <v>9.7139654623237384</v>
      </c>
      <c r="D76" s="166">
        <f t="shared" si="19"/>
        <v>4.7139654623237393</v>
      </c>
      <c r="E76" s="167">
        <f t="shared" si="20"/>
        <v>-0.28603453767626075</v>
      </c>
      <c r="F76" s="168">
        <f t="shared" si="21"/>
        <v>-9.7139654623237384</v>
      </c>
      <c r="G76" s="169">
        <f t="shared" si="22"/>
        <v>-4.7139654623237393</v>
      </c>
      <c r="H76" s="170">
        <f t="shared" si="23"/>
        <v>0.28603453767626075</v>
      </c>
    </row>
    <row r="77" spans="1:8" x14ac:dyDescent="0.25">
      <c r="A77" s="34">
        <v>-663</v>
      </c>
      <c r="B77" s="33">
        <v>2.8623453767626095E-2</v>
      </c>
      <c r="C77" s="165">
        <f t="shared" si="18"/>
        <v>9.7137654623237388</v>
      </c>
      <c r="D77" s="166">
        <f t="shared" si="19"/>
        <v>4.7137654623237388</v>
      </c>
      <c r="E77" s="167">
        <f t="shared" si="20"/>
        <v>-0.28623453767626095</v>
      </c>
      <c r="F77" s="168">
        <f t="shared" si="21"/>
        <v>-9.7137654623237388</v>
      </c>
      <c r="G77" s="169">
        <f t="shared" si="22"/>
        <v>-4.7137654623237388</v>
      </c>
      <c r="H77" s="170">
        <f t="shared" si="23"/>
        <v>0.28623453767626095</v>
      </c>
    </row>
    <row r="78" spans="1:8" x14ac:dyDescent="0.25">
      <c r="A78" s="34">
        <v>-662</v>
      </c>
      <c r="B78" s="33">
        <v>2.8643453767626115E-2</v>
      </c>
      <c r="C78" s="165">
        <f t="shared" si="18"/>
        <v>9.7135654623237393</v>
      </c>
      <c r="D78" s="166">
        <f t="shared" si="19"/>
        <v>4.7135654623237393</v>
      </c>
      <c r="E78" s="167">
        <f t="shared" si="20"/>
        <v>-0.28643453767626115</v>
      </c>
      <c r="F78" s="168">
        <f t="shared" si="21"/>
        <v>-9.7135654623237393</v>
      </c>
      <c r="G78" s="169">
        <f t="shared" si="22"/>
        <v>-4.7135654623237393</v>
      </c>
      <c r="H78" s="170">
        <f t="shared" si="23"/>
        <v>0.28643453767626115</v>
      </c>
    </row>
    <row r="79" spans="1:8" x14ac:dyDescent="0.25">
      <c r="A79" s="34">
        <v>-661</v>
      </c>
      <c r="B79" s="33">
        <v>2.8663453767626135E-2</v>
      </c>
      <c r="C79" s="165">
        <f t="shared" si="18"/>
        <v>9.713365462323738</v>
      </c>
      <c r="D79" s="166">
        <f t="shared" si="19"/>
        <v>4.7133654623237389</v>
      </c>
      <c r="E79" s="167">
        <f t="shared" si="20"/>
        <v>-0.28663453767626135</v>
      </c>
      <c r="F79" s="168">
        <f t="shared" si="21"/>
        <v>-9.713365462323738</v>
      </c>
      <c r="G79" s="169">
        <f t="shared" si="22"/>
        <v>-4.7133654623237389</v>
      </c>
      <c r="H79" s="170">
        <f t="shared" si="23"/>
        <v>0.28663453767626135</v>
      </c>
    </row>
    <row r="80" spans="1:8" x14ac:dyDescent="0.25">
      <c r="A80" s="34">
        <v>-660</v>
      </c>
      <c r="B80" s="33">
        <v>2.8683453767626155E-2</v>
      </c>
      <c r="C80" s="165">
        <f t="shared" si="18"/>
        <v>9.7131654623237385</v>
      </c>
      <c r="D80" s="166">
        <f t="shared" si="19"/>
        <v>4.7131654623237385</v>
      </c>
      <c r="E80" s="167">
        <f t="shared" si="20"/>
        <v>-0.28683453767626155</v>
      </c>
      <c r="F80" s="168">
        <f t="shared" si="21"/>
        <v>-9.7131654623237385</v>
      </c>
      <c r="G80" s="169">
        <f t="shared" si="22"/>
        <v>-4.7131654623237385</v>
      </c>
      <c r="H80" s="170">
        <f t="shared" si="23"/>
        <v>0.28683453767626155</v>
      </c>
    </row>
    <row r="81" spans="1:8" x14ac:dyDescent="0.25">
      <c r="A81" s="34">
        <v>-659</v>
      </c>
      <c r="B81" s="33">
        <v>2.8703453767626175E-2</v>
      </c>
      <c r="C81" s="165">
        <f t="shared" si="18"/>
        <v>9.7129654623237389</v>
      </c>
      <c r="D81" s="166">
        <f t="shared" si="19"/>
        <v>4.712965462323738</v>
      </c>
      <c r="E81" s="167">
        <f t="shared" si="20"/>
        <v>-0.28703453767626175</v>
      </c>
      <c r="F81" s="168">
        <f t="shared" si="21"/>
        <v>-9.7129654623237389</v>
      </c>
      <c r="G81" s="169">
        <f t="shared" si="22"/>
        <v>-4.712965462323738</v>
      </c>
      <c r="H81" s="170">
        <f t="shared" si="23"/>
        <v>0.28703453767626175</v>
      </c>
    </row>
    <row r="82" spans="1:8" x14ac:dyDescent="0.25">
      <c r="A82" s="34">
        <v>-658</v>
      </c>
      <c r="B82" s="33">
        <v>2.8723453767626195E-2</v>
      </c>
      <c r="C82" s="165">
        <f t="shared" si="18"/>
        <v>9.7127654623237376</v>
      </c>
      <c r="D82" s="166">
        <f t="shared" si="19"/>
        <v>4.7127654623237376</v>
      </c>
      <c r="E82" s="167">
        <f t="shared" si="20"/>
        <v>-0.28723453767626195</v>
      </c>
      <c r="F82" s="168">
        <f t="shared" si="21"/>
        <v>-9.7127654623237376</v>
      </c>
      <c r="G82" s="169">
        <f t="shared" si="22"/>
        <v>-4.7127654623237376</v>
      </c>
      <c r="H82" s="170">
        <f t="shared" si="23"/>
        <v>0.28723453767626195</v>
      </c>
    </row>
    <row r="83" spans="1:8" x14ac:dyDescent="0.25">
      <c r="A83" s="34">
        <v>-657</v>
      </c>
      <c r="B83" s="33">
        <v>2.8743453767626215E-2</v>
      </c>
      <c r="C83" s="165">
        <f t="shared" si="18"/>
        <v>9.7125654623237381</v>
      </c>
      <c r="D83" s="166">
        <f t="shared" si="19"/>
        <v>4.7125654623237381</v>
      </c>
      <c r="E83" s="167">
        <f t="shared" si="20"/>
        <v>-0.28743453767626215</v>
      </c>
      <c r="F83" s="168">
        <f t="shared" si="21"/>
        <v>-9.7125654623237381</v>
      </c>
      <c r="G83" s="169">
        <f t="shared" si="22"/>
        <v>-4.7125654623237381</v>
      </c>
      <c r="H83" s="170">
        <f t="shared" si="23"/>
        <v>0.28743453767626215</v>
      </c>
    </row>
    <row r="84" spans="1:8" x14ac:dyDescent="0.25">
      <c r="A84" s="34">
        <v>-656</v>
      </c>
      <c r="B84" s="33">
        <v>2.8763453767626235E-2</v>
      </c>
      <c r="C84" s="165">
        <f t="shared" si="18"/>
        <v>9.7123654623237385</v>
      </c>
      <c r="D84" s="166">
        <f t="shared" si="19"/>
        <v>4.7123654623237377</v>
      </c>
      <c r="E84" s="167">
        <f t="shared" si="20"/>
        <v>-0.28763453767626235</v>
      </c>
      <c r="F84" s="168">
        <f t="shared" si="21"/>
        <v>-9.7123654623237385</v>
      </c>
      <c r="G84" s="169">
        <f t="shared" si="22"/>
        <v>-4.7123654623237377</v>
      </c>
      <c r="H84" s="170">
        <f t="shared" si="23"/>
        <v>0.28763453767626235</v>
      </c>
    </row>
    <row r="85" spans="1:8" x14ac:dyDescent="0.25">
      <c r="A85" s="34">
        <v>-655</v>
      </c>
      <c r="B85" s="33">
        <v>2.8783453767626255E-2</v>
      </c>
      <c r="C85" s="165">
        <f t="shared" si="18"/>
        <v>9.7121654623237372</v>
      </c>
      <c r="D85" s="166">
        <f t="shared" si="19"/>
        <v>4.7121654623237372</v>
      </c>
      <c r="E85" s="167">
        <f t="shared" si="20"/>
        <v>-0.28783453767626255</v>
      </c>
      <c r="F85" s="168">
        <f t="shared" si="21"/>
        <v>-9.7121654623237372</v>
      </c>
      <c r="G85" s="169">
        <f t="shared" si="22"/>
        <v>-4.7121654623237372</v>
      </c>
      <c r="H85" s="170">
        <f t="shared" si="23"/>
        <v>0.28783453767626255</v>
      </c>
    </row>
    <row r="86" spans="1:8" x14ac:dyDescent="0.25">
      <c r="A86" s="34">
        <v>-654</v>
      </c>
      <c r="B86" s="33">
        <v>2.8803453767626275E-2</v>
      </c>
      <c r="C86" s="165">
        <f t="shared" si="18"/>
        <v>9.7119654623237377</v>
      </c>
      <c r="D86" s="166">
        <f t="shared" si="19"/>
        <v>4.7119654623237377</v>
      </c>
      <c r="E86" s="167">
        <f t="shared" si="20"/>
        <v>-0.28803453767626275</v>
      </c>
      <c r="F86" s="168">
        <f t="shared" si="21"/>
        <v>-9.7119654623237377</v>
      </c>
      <c r="G86" s="169">
        <f t="shared" si="22"/>
        <v>-4.7119654623237377</v>
      </c>
      <c r="H86" s="170">
        <f t="shared" si="23"/>
        <v>0.28803453767626275</v>
      </c>
    </row>
    <row r="87" spans="1:8" x14ac:dyDescent="0.25">
      <c r="A87" s="34">
        <v>-653</v>
      </c>
      <c r="B87" s="33">
        <v>2.8823453767626295E-2</v>
      </c>
      <c r="C87" s="165">
        <f t="shared" si="18"/>
        <v>9.7117654623237364</v>
      </c>
      <c r="D87" s="166">
        <f t="shared" si="19"/>
        <v>4.7117654623237373</v>
      </c>
      <c r="E87" s="167">
        <f t="shared" si="20"/>
        <v>-0.28823453767626295</v>
      </c>
      <c r="F87" s="168">
        <f t="shared" si="21"/>
        <v>-9.7117654623237364</v>
      </c>
      <c r="G87" s="169">
        <f t="shared" si="22"/>
        <v>-4.7117654623237373</v>
      </c>
      <c r="H87" s="170">
        <f t="shared" si="23"/>
        <v>0.28823453767626295</v>
      </c>
    </row>
    <row r="88" spans="1:8" x14ac:dyDescent="0.25">
      <c r="A88" s="34">
        <v>-652</v>
      </c>
      <c r="B88" s="33">
        <v>2.8843453767626315E-2</v>
      </c>
      <c r="C88" s="165">
        <f t="shared" si="18"/>
        <v>9.7115654623237369</v>
      </c>
      <c r="D88" s="166">
        <f t="shared" si="19"/>
        <v>4.7115654623237369</v>
      </c>
      <c r="E88" s="167">
        <f t="shared" si="20"/>
        <v>-0.28843453767626315</v>
      </c>
      <c r="F88" s="168">
        <f t="shared" si="21"/>
        <v>-9.7115654623237369</v>
      </c>
      <c r="G88" s="169">
        <f t="shared" si="22"/>
        <v>-4.7115654623237369</v>
      </c>
      <c r="H88" s="170">
        <f t="shared" si="23"/>
        <v>0.28843453767626315</v>
      </c>
    </row>
    <row r="89" spans="1:8" x14ac:dyDescent="0.25">
      <c r="A89" s="34">
        <v>-651</v>
      </c>
      <c r="B89" s="33">
        <v>2.8863453767626335E-2</v>
      </c>
      <c r="C89" s="165">
        <f t="shared" si="18"/>
        <v>9.7113654623237373</v>
      </c>
      <c r="D89" s="166">
        <f t="shared" si="19"/>
        <v>4.7113654623237364</v>
      </c>
      <c r="E89" s="167">
        <f t="shared" si="20"/>
        <v>-0.28863453767626335</v>
      </c>
      <c r="F89" s="168">
        <f t="shared" si="21"/>
        <v>-9.7113654623237373</v>
      </c>
      <c r="G89" s="169">
        <f t="shared" si="22"/>
        <v>-4.7113654623237364</v>
      </c>
      <c r="H89" s="170">
        <f t="shared" si="23"/>
        <v>0.28863453767626335</v>
      </c>
    </row>
    <row r="90" spans="1:8" x14ac:dyDescent="0.25">
      <c r="A90" s="34">
        <v>-650</v>
      </c>
      <c r="B90" s="33">
        <v>2.8883453767626355E-2</v>
      </c>
      <c r="C90" s="165">
        <f t="shared" si="18"/>
        <v>9.711165462323736</v>
      </c>
      <c r="D90" s="166">
        <f t="shared" si="19"/>
        <v>4.711165462323736</v>
      </c>
      <c r="E90" s="167">
        <f t="shared" si="20"/>
        <v>-0.28883453767626355</v>
      </c>
      <c r="F90" s="168">
        <f t="shared" si="21"/>
        <v>-9.711165462323736</v>
      </c>
      <c r="G90" s="169">
        <f t="shared" si="22"/>
        <v>-4.711165462323736</v>
      </c>
      <c r="H90" s="170">
        <f t="shared" si="23"/>
        <v>0.28883453767626355</v>
      </c>
    </row>
    <row r="91" spans="1:8" x14ac:dyDescent="0.25">
      <c r="A91" s="34">
        <v>-649</v>
      </c>
      <c r="B91" s="33">
        <v>2.8903453767626375E-2</v>
      </c>
      <c r="C91" s="165">
        <f t="shared" si="18"/>
        <v>9.7109654623237365</v>
      </c>
      <c r="D91" s="166">
        <f t="shared" si="19"/>
        <v>4.7109654623237365</v>
      </c>
      <c r="E91" s="167">
        <f t="shared" si="20"/>
        <v>-0.28903453767626375</v>
      </c>
      <c r="F91" s="168">
        <f t="shared" si="21"/>
        <v>-9.7109654623237365</v>
      </c>
      <c r="G91" s="169">
        <f t="shared" si="22"/>
        <v>-4.7109654623237365</v>
      </c>
      <c r="H91" s="170">
        <f t="shared" si="23"/>
        <v>0.28903453767626375</v>
      </c>
    </row>
    <row r="92" spans="1:8" x14ac:dyDescent="0.25">
      <c r="A92" s="34">
        <v>-648</v>
      </c>
      <c r="B92" s="33">
        <v>2.8923453767626395E-2</v>
      </c>
      <c r="C92" s="165">
        <f t="shared" si="18"/>
        <v>9.7107654623237352</v>
      </c>
      <c r="D92" s="166">
        <f t="shared" si="19"/>
        <v>4.7107654623237361</v>
      </c>
      <c r="E92" s="167">
        <f t="shared" si="20"/>
        <v>-0.28923453767626395</v>
      </c>
      <c r="F92" s="168">
        <f t="shared" si="21"/>
        <v>-9.7107654623237352</v>
      </c>
      <c r="G92" s="169">
        <f t="shared" si="22"/>
        <v>-4.7107654623237361</v>
      </c>
      <c r="H92" s="170">
        <f t="shared" si="23"/>
        <v>0.28923453767626395</v>
      </c>
    </row>
    <row r="93" spans="1:8" x14ac:dyDescent="0.25">
      <c r="A93" s="34">
        <v>-647</v>
      </c>
      <c r="B93" s="33">
        <v>2.8943453767626415E-2</v>
      </c>
      <c r="C93" s="165">
        <f t="shared" si="18"/>
        <v>9.7105654623237356</v>
      </c>
      <c r="D93" s="166">
        <f t="shared" si="19"/>
        <v>4.7105654623237356</v>
      </c>
      <c r="E93" s="167">
        <f t="shared" si="20"/>
        <v>-0.28943453767626415</v>
      </c>
      <c r="F93" s="168">
        <f t="shared" si="21"/>
        <v>-9.7105654623237356</v>
      </c>
      <c r="G93" s="169">
        <f t="shared" si="22"/>
        <v>-4.7105654623237356</v>
      </c>
      <c r="H93" s="170">
        <f t="shared" si="23"/>
        <v>0.28943453767626415</v>
      </c>
    </row>
    <row r="94" spans="1:8" x14ac:dyDescent="0.25">
      <c r="A94" s="34">
        <v>-646</v>
      </c>
      <c r="B94" s="33">
        <v>2.8963453767626435E-2</v>
      </c>
      <c r="C94" s="165">
        <f t="shared" si="18"/>
        <v>9.7103654623237361</v>
      </c>
      <c r="D94" s="166">
        <f t="shared" si="19"/>
        <v>4.7103654623237361</v>
      </c>
      <c r="E94" s="167">
        <f t="shared" si="20"/>
        <v>-0.28963453767626435</v>
      </c>
      <c r="F94" s="168">
        <f t="shared" si="21"/>
        <v>-9.7103654623237361</v>
      </c>
      <c r="G94" s="169">
        <f t="shared" si="22"/>
        <v>-4.7103654623237361</v>
      </c>
      <c r="H94" s="170">
        <f t="shared" si="23"/>
        <v>0.28963453767626435</v>
      </c>
    </row>
    <row r="95" spans="1:8" x14ac:dyDescent="0.25">
      <c r="A95" s="34">
        <v>-645</v>
      </c>
      <c r="B95" s="33">
        <v>2.8983453767626455E-2</v>
      </c>
      <c r="C95" s="165">
        <f t="shared" si="18"/>
        <v>9.7101654623237348</v>
      </c>
      <c r="D95" s="166">
        <f t="shared" si="19"/>
        <v>4.7101654623237357</v>
      </c>
      <c r="E95" s="167">
        <f t="shared" si="20"/>
        <v>-0.28983453767626455</v>
      </c>
      <c r="F95" s="168">
        <f t="shared" si="21"/>
        <v>-9.7101654623237348</v>
      </c>
      <c r="G95" s="169">
        <f t="shared" si="22"/>
        <v>-4.7101654623237357</v>
      </c>
      <c r="H95" s="170">
        <f t="shared" si="23"/>
        <v>0.28983453767626455</v>
      </c>
    </row>
    <row r="96" spans="1:8" x14ac:dyDescent="0.25">
      <c r="A96" s="34">
        <v>-644</v>
      </c>
      <c r="B96" s="33">
        <v>2.9003453767626475E-2</v>
      </c>
      <c r="C96" s="165">
        <f t="shared" si="18"/>
        <v>9.7099654623237353</v>
      </c>
      <c r="D96" s="166">
        <f t="shared" si="19"/>
        <v>4.7099654623237353</v>
      </c>
      <c r="E96" s="167">
        <f t="shared" si="20"/>
        <v>-0.29003453767626475</v>
      </c>
      <c r="F96" s="168">
        <f t="shared" si="21"/>
        <v>-9.7099654623237353</v>
      </c>
      <c r="G96" s="169">
        <f t="shared" si="22"/>
        <v>-4.7099654623237353</v>
      </c>
      <c r="H96" s="170">
        <f t="shared" si="23"/>
        <v>0.29003453767626475</v>
      </c>
    </row>
    <row r="97" spans="1:8" x14ac:dyDescent="0.25">
      <c r="A97" s="34">
        <v>-643</v>
      </c>
      <c r="B97" s="33">
        <v>2.9023453767626495E-2</v>
      </c>
      <c r="C97" s="165">
        <f t="shared" si="18"/>
        <v>9.7097654623237357</v>
      </c>
      <c r="D97" s="166">
        <f t="shared" si="19"/>
        <v>4.7097654623237348</v>
      </c>
      <c r="E97" s="167">
        <f t="shared" si="20"/>
        <v>-0.29023453767626495</v>
      </c>
      <c r="F97" s="168">
        <f t="shared" si="21"/>
        <v>-9.7097654623237357</v>
      </c>
      <c r="G97" s="169">
        <f t="shared" si="22"/>
        <v>-4.7097654623237348</v>
      </c>
      <c r="H97" s="170">
        <f t="shared" si="23"/>
        <v>0.29023453767626495</v>
      </c>
    </row>
    <row r="98" spans="1:8" x14ac:dyDescent="0.25">
      <c r="A98" s="34">
        <v>-642</v>
      </c>
      <c r="B98" s="33">
        <v>2.9043453767626515E-2</v>
      </c>
      <c r="C98" s="165">
        <f t="shared" si="18"/>
        <v>9.7095654623237344</v>
      </c>
      <c r="D98" s="166">
        <f t="shared" si="19"/>
        <v>4.7095654623237344</v>
      </c>
      <c r="E98" s="167">
        <f t="shared" si="20"/>
        <v>-0.29043453767626515</v>
      </c>
      <c r="F98" s="168">
        <f t="shared" si="21"/>
        <v>-9.7095654623237344</v>
      </c>
      <c r="G98" s="169">
        <f t="shared" si="22"/>
        <v>-4.7095654623237344</v>
      </c>
      <c r="H98" s="170">
        <f t="shared" si="23"/>
        <v>0.29043453767626515</v>
      </c>
    </row>
    <row r="99" spans="1:8" x14ac:dyDescent="0.25">
      <c r="A99" s="34">
        <v>-641</v>
      </c>
      <c r="B99" s="33">
        <v>2.9063453767626535E-2</v>
      </c>
      <c r="C99" s="165">
        <f t="shared" si="18"/>
        <v>9.7093654623237349</v>
      </c>
      <c r="D99" s="166">
        <f t="shared" si="19"/>
        <v>4.7093654623237349</v>
      </c>
      <c r="E99" s="167">
        <f t="shared" si="20"/>
        <v>-0.29063453767626535</v>
      </c>
      <c r="F99" s="168">
        <f t="shared" si="21"/>
        <v>-9.7093654623237349</v>
      </c>
      <c r="G99" s="169">
        <f t="shared" si="22"/>
        <v>-4.7093654623237349</v>
      </c>
      <c r="H99" s="170">
        <f t="shared" si="23"/>
        <v>0.29063453767626535</v>
      </c>
    </row>
    <row r="100" spans="1:8" x14ac:dyDescent="0.25">
      <c r="A100" s="34">
        <v>-640</v>
      </c>
      <c r="B100" s="33">
        <v>2.9083453767626555E-2</v>
      </c>
      <c r="C100" s="165">
        <f t="shared" si="18"/>
        <v>9.7091654623237353</v>
      </c>
      <c r="D100" s="166">
        <f t="shared" si="19"/>
        <v>4.7091654623237345</v>
      </c>
      <c r="E100" s="167">
        <f t="shared" si="20"/>
        <v>-0.29083453767626555</v>
      </c>
      <c r="F100" s="168">
        <f t="shared" si="21"/>
        <v>-9.7091654623237353</v>
      </c>
      <c r="G100" s="169">
        <f t="shared" si="22"/>
        <v>-4.7091654623237345</v>
      </c>
      <c r="H100" s="170">
        <f t="shared" si="23"/>
        <v>0.29083453767626555</v>
      </c>
    </row>
    <row r="101" spans="1:8" x14ac:dyDescent="0.25">
      <c r="A101" s="34">
        <v>-639</v>
      </c>
      <c r="B101" s="33">
        <v>2.9084283067822403E-2</v>
      </c>
      <c r="C101" s="165">
        <f t="shared" si="18"/>
        <v>9.7091571693217755</v>
      </c>
      <c r="D101" s="166">
        <f t="shared" si="19"/>
        <v>4.7091571693217755</v>
      </c>
      <c r="E101" s="167">
        <f t="shared" si="20"/>
        <v>-0.29084283067822403</v>
      </c>
      <c r="F101" s="168">
        <f t="shared" si="21"/>
        <v>-9.7091571693217755</v>
      </c>
      <c r="G101" s="169">
        <f t="shared" si="22"/>
        <v>-4.7091571693217755</v>
      </c>
      <c r="H101" s="170">
        <f t="shared" si="23"/>
        <v>0.29084283067822403</v>
      </c>
    </row>
    <row r="102" spans="1:8" x14ac:dyDescent="0.25">
      <c r="A102" s="34">
        <v>-638</v>
      </c>
      <c r="B102" s="33">
        <v>2.9089329616245774E-2</v>
      </c>
      <c r="C102" s="165">
        <f t="shared" si="18"/>
        <v>9.7091067038375414</v>
      </c>
      <c r="D102" s="166">
        <f t="shared" si="19"/>
        <v>4.7091067038375423</v>
      </c>
      <c r="E102" s="167">
        <f t="shared" si="20"/>
        <v>-0.29089329616245774</v>
      </c>
      <c r="F102" s="168">
        <f t="shared" si="21"/>
        <v>-9.7091067038375414</v>
      </c>
      <c r="G102" s="169">
        <f t="shared" si="22"/>
        <v>-4.7091067038375423</v>
      </c>
      <c r="H102" s="170">
        <f t="shared" si="23"/>
        <v>0.29089329616245774</v>
      </c>
    </row>
    <row r="103" spans="1:8" x14ac:dyDescent="0.25">
      <c r="A103" s="34">
        <v>-637</v>
      </c>
      <c r="B103" s="33">
        <v>2.9098584419334994E-2</v>
      </c>
      <c r="C103" s="165">
        <f t="shared" si="18"/>
        <v>9.7090141558066492</v>
      </c>
      <c r="D103" s="166">
        <f t="shared" si="19"/>
        <v>4.7090141558066501</v>
      </c>
      <c r="E103" s="167">
        <f t="shared" si="20"/>
        <v>-0.29098584419334994</v>
      </c>
      <c r="F103" s="168">
        <f t="shared" si="21"/>
        <v>-9.7090141558066492</v>
      </c>
      <c r="G103" s="169">
        <f t="shared" si="22"/>
        <v>-4.7090141558066501</v>
      </c>
      <c r="H103" s="170">
        <f t="shared" si="23"/>
        <v>0.29098584419334994</v>
      </c>
    </row>
    <row r="104" spans="1:8" x14ac:dyDescent="0.25">
      <c r="A104" s="34">
        <v>-636</v>
      </c>
      <c r="B104" s="33">
        <v>2.9112038483528613E-2</v>
      </c>
      <c r="C104" s="165">
        <f t="shared" si="18"/>
        <v>9.7088796151647134</v>
      </c>
      <c r="D104" s="166">
        <f t="shared" si="19"/>
        <v>4.7088796151647134</v>
      </c>
      <c r="E104" s="167">
        <f t="shared" si="20"/>
        <v>-0.29112038483528613</v>
      </c>
      <c r="F104" s="168">
        <f t="shared" si="21"/>
        <v>-9.7088796151647134</v>
      </c>
      <c r="G104" s="169">
        <f t="shared" si="22"/>
        <v>-4.7088796151647134</v>
      </c>
      <c r="H104" s="170">
        <f t="shared" si="23"/>
        <v>0.29112038483528613</v>
      </c>
    </row>
    <row r="105" spans="1:8" x14ac:dyDescent="0.25">
      <c r="A105" s="34">
        <v>-635</v>
      </c>
      <c r="B105" s="33">
        <v>2.9129682815265623E-2</v>
      </c>
      <c r="C105" s="165">
        <f t="shared" si="18"/>
        <v>9.7087031718473433</v>
      </c>
      <c r="D105" s="166">
        <f t="shared" si="19"/>
        <v>4.7087031718473433</v>
      </c>
      <c r="E105" s="167">
        <f t="shared" si="20"/>
        <v>-0.29129682815265623</v>
      </c>
      <c r="F105" s="168">
        <f t="shared" si="21"/>
        <v>-9.7087031718473433</v>
      </c>
      <c r="G105" s="169">
        <f t="shared" si="22"/>
        <v>-4.7087031718473433</v>
      </c>
      <c r="H105" s="170">
        <f t="shared" si="23"/>
        <v>0.29129682815265623</v>
      </c>
    </row>
    <row r="106" spans="1:8" x14ac:dyDescent="0.25">
      <c r="A106" s="34">
        <v>-634</v>
      </c>
      <c r="B106" s="33">
        <v>2.9151508420984351E-2</v>
      </c>
      <c r="C106" s="165">
        <f t="shared" si="18"/>
        <v>9.7084849157901569</v>
      </c>
      <c r="D106" s="166">
        <f t="shared" si="19"/>
        <v>4.7084849157901569</v>
      </c>
      <c r="E106" s="167">
        <f t="shared" si="20"/>
        <v>-0.29151508420984351</v>
      </c>
      <c r="F106" s="168">
        <f t="shared" si="21"/>
        <v>-9.7084849157901569</v>
      </c>
      <c r="G106" s="169">
        <f t="shared" si="22"/>
        <v>-4.7084849157901569</v>
      </c>
      <c r="H106" s="170">
        <f t="shared" si="23"/>
        <v>0.29151508420984351</v>
      </c>
    </row>
    <row r="107" spans="1:8" x14ac:dyDescent="0.25">
      <c r="A107" s="34">
        <v>-633</v>
      </c>
      <c r="B107" s="33">
        <v>2.9177506307123569E-2</v>
      </c>
      <c r="C107" s="165">
        <f t="shared" si="18"/>
        <v>9.7082249369287652</v>
      </c>
      <c r="D107" s="166">
        <f t="shared" si="19"/>
        <v>4.7082249369287643</v>
      </c>
      <c r="E107" s="167">
        <f t="shared" si="20"/>
        <v>-0.29177506307123569</v>
      </c>
      <c r="F107" s="168">
        <f t="shared" si="21"/>
        <v>-9.7082249369287652</v>
      </c>
      <c r="G107" s="169">
        <f t="shared" si="22"/>
        <v>-4.7082249369287643</v>
      </c>
      <c r="H107" s="170">
        <f t="shared" si="23"/>
        <v>0.29177506307123569</v>
      </c>
    </row>
    <row r="108" spans="1:8" x14ac:dyDescent="0.25">
      <c r="A108" s="34">
        <v>-632</v>
      </c>
      <c r="B108" s="33">
        <v>2.9207667480122046E-2</v>
      </c>
      <c r="C108" s="165">
        <f t="shared" si="18"/>
        <v>9.7079233251987791</v>
      </c>
      <c r="D108" s="166">
        <f t="shared" si="19"/>
        <v>4.7079233251987791</v>
      </c>
      <c r="E108" s="167">
        <f t="shared" si="20"/>
        <v>-0.29207667480122046</v>
      </c>
      <c r="F108" s="168">
        <f t="shared" si="21"/>
        <v>-9.7079233251987791</v>
      </c>
      <c r="G108" s="169">
        <f t="shared" si="22"/>
        <v>-4.7079233251987791</v>
      </c>
      <c r="H108" s="170">
        <f t="shared" si="23"/>
        <v>0.29207667480122046</v>
      </c>
    </row>
    <row r="109" spans="1:8" x14ac:dyDescent="0.25">
      <c r="A109" s="34">
        <v>-631</v>
      </c>
      <c r="B109" s="33">
        <v>2.924198294641811E-2</v>
      </c>
      <c r="C109" s="165">
        <f t="shared" si="18"/>
        <v>9.7075801705358185</v>
      </c>
      <c r="D109" s="166">
        <f t="shared" si="19"/>
        <v>4.7075801705358185</v>
      </c>
      <c r="E109" s="167">
        <f t="shared" si="20"/>
        <v>-0.2924198294641811</v>
      </c>
      <c r="F109" s="168">
        <f t="shared" si="21"/>
        <v>-9.7075801705358185</v>
      </c>
      <c r="G109" s="169">
        <f t="shared" si="22"/>
        <v>-4.7075801705358185</v>
      </c>
      <c r="H109" s="170">
        <f t="shared" si="23"/>
        <v>0.2924198294641811</v>
      </c>
    </row>
    <row r="110" spans="1:8" x14ac:dyDescent="0.25">
      <c r="A110" s="34">
        <v>-630</v>
      </c>
      <c r="B110" s="33">
        <v>2.9280443712450532E-2</v>
      </c>
      <c r="C110" s="165">
        <f t="shared" si="18"/>
        <v>9.7071955628754942</v>
      </c>
      <c r="D110" s="166">
        <f t="shared" si="19"/>
        <v>4.7071955628754942</v>
      </c>
      <c r="E110" s="167">
        <f t="shared" si="20"/>
        <v>-0.29280443712450532</v>
      </c>
      <c r="F110" s="168">
        <f t="shared" si="21"/>
        <v>-9.7071955628754942</v>
      </c>
      <c r="G110" s="169">
        <f t="shared" si="22"/>
        <v>-4.7071955628754942</v>
      </c>
      <c r="H110" s="170">
        <f t="shared" si="23"/>
        <v>0.29280443712450532</v>
      </c>
    </row>
    <row r="111" spans="1:8" x14ac:dyDescent="0.25">
      <c r="A111" s="34">
        <v>-629</v>
      </c>
      <c r="B111" s="33">
        <v>2.9323040784658083E-2</v>
      </c>
      <c r="C111" s="165">
        <f t="shared" si="18"/>
        <v>9.7067695921534192</v>
      </c>
      <c r="D111" s="166">
        <f t="shared" si="19"/>
        <v>4.7067695921534192</v>
      </c>
      <c r="E111" s="167">
        <f t="shared" si="20"/>
        <v>-0.29323040784658083</v>
      </c>
      <c r="F111" s="168">
        <f t="shared" si="21"/>
        <v>-9.7067695921534192</v>
      </c>
      <c r="G111" s="169">
        <f t="shared" si="22"/>
        <v>-4.7067695921534192</v>
      </c>
      <c r="H111" s="170">
        <f t="shared" si="23"/>
        <v>0.29323040784658083</v>
      </c>
    </row>
    <row r="112" spans="1:8" x14ac:dyDescent="0.25">
      <c r="A112" s="34">
        <v>-628</v>
      </c>
      <c r="B112" s="33">
        <v>2.9369765169479312E-2</v>
      </c>
      <c r="C112" s="165">
        <f t="shared" si="18"/>
        <v>9.7063023483052078</v>
      </c>
      <c r="D112" s="166">
        <f t="shared" si="19"/>
        <v>4.7063023483052069</v>
      </c>
      <c r="E112" s="167">
        <f t="shared" si="20"/>
        <v>-0.29369765169479312</v>
      </c>
      <c r="F112" s="168">
        <f t="shared" si="21"/>
        <v>-9.7063023483052078</v>
      </c>
      <c r="G112" s="169">
        <f t="shared" si="22"/>
        <v>-4.7063023483052069</v>
      </c>
      <c r="H112" s="170">
        <f t="shared" si="23"/>
        <v>0.29369765169479312</v>
      </c>
    </row>
    <row r="113" spans="1:8" x14ac:dyDescent="0.25">
      <c r="A113" s="34">
        <v>-627</v>
      </c>
      <c r="B113" s="33">
        <v>2.9420607873352655E-2</v>
      </c>
      <c r="C113" s="165">
        <f t="shared" si="18"/>
        <v>9.7057939212664728</v>
      </c>
      <c r="D113" s="166">
        <f t="shared" si="19"/>
        <v>4.7057939212664737</v>
      </c>
      <c r="E113" s="167">
        <f t="shared" si="20"/>
        <v>-0.29420607873352655</v>
      </c>
      <c r="F113" s="168">
        <f t="shared" si="21"/>
        <v>-9.7057939212664728</v>
      </c>
      <c r="G113" s="169">
        <f t="shared" si="22"/>
        <v>-4.7057939212664737</v>
      </c>
      <c r="H113" s="170">
        <f t="shared" si="23"/>
        <v>0.29420607873352655</v>
      </c>
    </row>
    <row r="114" spans="1:8" x14ac:dyDescent="0.25">
      <c r="A114" s="34">
        <v>-626</v>
      </c>
      <c r="B114" s="33">
        <v>2.9475559902716997E-2</v>
      </c>
      <c r="C114" s="165">
        <f t="shared" si="18"/>
        <v>9.7052444009728305</v>
      </c>
      <c r="D114" s="166">
        <f t="shared" si="19"/>
        <v>4.7052444009728305</v>
      </c>
      <c r="E114" s="167">
        <f t="shared" si="20"/>
        <v>-0.29475559902716997</v>
      </c>
      <c r="F114" s="168">
        <f t="shared" si="21"/>
        <v>-9.7052444009728305</v>
      </c>
      <c r="G114" s="169">
        <f t="shared" si="22"/>
        <v>-4.7052444009728305</v>
      </c>
      <c r="H114" s="170">
        <f t="shared" si="23"/>
        <v>0.29475559902716997</v>
      </c>
    </row>
    <row r="115" spans="1:8" x14ac:dyDescent="0.25">
      <c r="A115" s="34">
        <v>-625</v>
      </c>
      <c r="B115" s="33">
        <v>2.9534612264010773E-2</v>
      </c>
      <c r="C115" s="165">
        <f t="shared" si="18"/>
        <v>9.7046538773598918</v>
      </c>
      <c r="D115" s="166">
        <f t="shared" si="19"/>
        <v>4.7046538773598918</v>
      </c>
      <c r="E115" s="167">
        <f t="shared" si="20"/>
        <v>-0.29534612264010773</v>
      </c>
      <c r="F115" s="168">
        <f t="shared" si="21"/>
        <v>-9.7046538773598918</v>
      </c>
      <c r="G115" s="169">
        <f t="shared" si="22"/>
        <v>-4.7046538773598918</v>
      </c>
      <c r="H115" s="170">
        <f t="shared" si="23"/>
        <v>0.29534612264010773</v>
      </c>
    </row>
    <row r="116" spans="1:8" x14ac:dyDescent="0.25">
      <c r="A116" s="34">
        <v>-624</v>
      </c>
      <c r="B116" s="33">
        <v>2.9597755963672867E-2</v>
      </c>
      <c r="C116" s="165">
        <f t="shared" si="18"/>
        <v>9.7040224403632713</v>
      </c>
      <c r="D116" s="166">
        <f t="shared" si="19"/>
        <v>4.7040224403632713</v>
      </c>
      <c r="E116" s="167">
        <f t="shared" si="20"/>
        <v>-0.29597755963672867</v>
      </c>
      <c r="F116" s="168">
        <f t="shared" si="21"/>
        <v>-9.7040224403632713</v>
      </c>
      <c r="G116" s="169">
        <f t="shared" si="22"/>
        <v>-4.7040224403632713</v>
      </c>
      <c r="H116" s="170">
        <f t="shared" si="23"/>
        <v>0.29597755963672867</v>
      </c>
    </row>
    <row r="117" spans="1:8" x14ac:dyDescent="0.25">
      <c r="A117" s="34">
        <v>-623</v>
      </c>
      <c r="B117" s="33">
        <v>2.9664982008141605E-2</v>
      </c>
      <c r="C117" s="165">
        <f t="shared" si="18"/>
        <v>9.7033501799185835</v>
      </c>
      <c r="D117" s="166">
        <f t="shared" si="19"/>
        <v>4.7033501799185835</v>
      </c>
      <c r="E117" s="167">
        <f t="shared" si="20"/>
        <v>-0.29664982008141605</v>
      </c>
      <c r="F117" s="168">
        <f t="shared" si="21"/>
        <v>-9.7033501799185835</v>
      </c>
      <c r="G117" s="169">
        <f t="shared" si="22"/>
        <v>-4.7033501799185835</v>
      </c>
      <c r="H117" s="170">
        <f t="shared" si="23"/>
        <v>0.29664982008141605</v>
      </c>
    </row>
    <row r="118" spans="1:8" x14ac:dyDescent="0.25">
      <c r="A118" s="34">
        <v>-622</v>
      </c>
      <c r="B118" s="33">
        <v>2.973628140385598E-2</v>
      </c>
      <c r="C118" s="165">
        <f t="shared" si="18"/>
        <v>9.7026371859614393</v>
      </c>
      <c r="D118" s="166">
        <f t="shared" si="19"/>
        <v>4.7026371859614402</v>
      </c>
      <c r="E118" s="167">
        <f t="shared" si="20"/>
        <v>-0.2973628140385598</v>
      </c>
      <c r="F118" s="168">
        <f t="shared" si="21"/>
        <v>-9.7026371859614393</v>
      </c>
      <c r="G118" s="169">
        <f t="shared" si="22"/>
        <v>-4.7026371859614402</v>
      </c>
      <c r="H118" s="170">
        <f t="shared" si="23"/>
        <v>0.2973628140385598</v>
      </c>
    </row>
    <row r="119" spans="1:8" x14ac:dyDescent="0.25">
      <c r="A119" s="34">
        <v>-621</v>
      </c>
      <c r="B119" s="33">
        <v>2.9811645157254318E-2</v>
      </c>
      <c r="C119" s="165">
        <f t="shared" si="18"/>
        <v>9.7018835484274568</v>
      </c>
      <c r="D119" s="166">
        <f t="shared" si="19"/>
        <v>4.7018835484274568</v>
      </c>
      <c r="E119" s="167">
        <f t="shared" si="20"/>
        <v>-0.29811645157254318</v>
      </c>
      <c r="F119" s="168">
        <f t="shared" si="21"/>
        <v>-9.7018835484274568</v>
      </c>
      <c r="G119" s="169">
        <f t="shared" si="22"/>
        <v>-4.7018835484274568</v>
      </c>
      <c r="H119" s="170">
        <f t="shared" si="23"/>
        <v>0.29811645157254318</v>
      </c>
    </row>
    <row r="120" spans="1:8" x14ac:dyDescent="0.25">
      <c r="A120" s="34">
        <v>-620</v>
      </c>
      <c r="B120" s="33">
        <v>2.9891064274775281E-2</v>
      </c>
      <c r="C120" s="165">
        <f t="shared" si="18"/>
        <v>9.701089357252247</v>
      </c>
      <c r="D120" s="166">
        <f t="shared" si="19"/>
        <v>4.701089357252247</v>
      </c>
      <c r="E120" s="167">
        <f t="shared" si="20"/>
        <v>-0.29891064274775281</v>
      </c>
      <c r="F120" s="168">
        <f t="shared" si="21"/>
        <v>-9.701089357252247</v>
      </c>
      <c r="G120" s="169">
        <f t="shared" si="22"/>
        <v>-4.701089357252247</v>
      </c>
      <c r="H120" s="170">
        <f t="shared" si="23"/>
        <v>0.29891064274775281</v>
      </c>
    </row>
    <row r="121" spans="1:8" x14ac:dyDescent="0.25">
      <c r="A121" s="34">
        <v>-619</v>
      </c>
      <c r="B121" s="33">
        <v>2.9974529762857749E-2</v>
      </c>
      <c r="C121" s="165">
        <f t="shared" si="18"/>
        <v>9.7002547023714225</v>
      </c>
      <c r="D121" s="166">
        <f t="shared" si="19"/>
        <v>4.7002547023714225</v>
      </c>
      <c r="E121" s="167">
        <f t="shared" si="20"/>
        <v>-0.29974529762857749</v>
      </c>
      <c r="F121" s="168">
        <f t="shared" si="21"/>
        <v>-9.7002547023714225</v>
      </c>
      <c r="G121" s="169">
        <f t="shared" si="22"/>
        <v>-4.7002547023714225</v>
      </c>
      <c r="H121" s="170">
        <f t="shared" si="23"/>
        <v>0.29974529762857749</v>
      </c>
    </row>
    <row r="122" spans="1:8" x14ac:dyDescent="0.25">
      <c r="A122" s="34">
        <v>-618</v>
      </c>
      <c r="B122" s="33">
        <v>3.0062032627940161E-2</v>
      </c>
      <c r="C122" s="165">
        <f t="shared" si="18"/>
        <v>9.6993796737205979</v>
      </c>
      <c r="D122" s="166">
        <f t="shared" si="19"/>
        <v>4.6993796737205979</v>
      </c>
      <c r="E122" s="167">
        <f t="shared" si="20"/>
        <v>-0.30062032627940161</v>
      </c>
      <c r="F122" s="168">
        <f t="shared" si="21"/>
        <v>-9.6993796737205979</v>
      </c>
      <c r="G122" s="169">
        <f t="shared" si="22"/>
        <v>-4.6993796737205979</v>
      </c>
      <c r="H122" s="170">
        <f t="shared" si="23"/>
        <v>0.30062032627940161</v>
      </c>
    </row>
    <row r="123" spans="1:8" x14ac:dyDescent="0.25">
      <c r="A123" s="34">
        <v>-617</v>
      </c>
      <c r="B123" s="33">
        <v>3.0153563876461176E-2</v>
      </c>
      <c r="C123" s="165">
        <f t="shared" si="18"/>
        <v>9.6984643612353878</v>
      </c>
      <c r="D123" s="166">
        <f t="shared" si="19"/>
        <v>4.6984643612353878</v>
      </c>
      <c r="E123" s="167">
        <f t="shared" si="20"/>
        <v>-0.30153563876461176</v>
      </c>
      <c r="F123" s="168">
        <f t="shared" si="21"/>
        <v>-9.6984643612353878</v>
      </c>
      <c r="G123" s="169">
        <f t="shared" si="22"/>
        <v>-4.6984643612353878</v>
      </c>
      <c r="H123" s="170">
        <f t="shared" si="23"/>
        <v>0.30153563876461176</v>
      </c>
    </row>
    <row r="124" spans="1:8" x14ac:dyDescent="0.25">
      <c r="A124" s="34">
        <v>-616</v>
      </c>
      <c r="B124" s="33">
        <v>3.0249114514859343E-2</v>
      </c>
      <c r="C124" s="165">
        <f t="shared" si="18"/>
        <v>9.6975088548514066</v>
      </c>
      <c r="D124" s="166">
        <f t="shared" si="19"/>
        <v>4.6975088548514066</v>
      </c>
      <c r="E124" s="167">
        <f t="shared" si="20"/>
        <v>-0.30249114514859343</v>
      </c>
      <c r="F124" s="168">
        <f t="shared" si="21"/>
        <v>-9.6975088548514066</v>
      </c>
      <c r="G124" s="169">
        <f t="shared" si="22"/>
        <v>-4.6975088548514066</v>
      </c>
      <c r="H124" s="170">
        <f t="shared" si="23"/>
        <v>0.30249114514859343</v>
      </c>
    </row>
    <row r="125" spans="1:8" x14ac:dyDescent="0.25">
      <c r="A125" s="34">
        <v>-615</v>
      </c>
      <c r="B125" s="33">
        <v>3.0348675549573545E-2</v>
      </c>
      <c r="C125" s="165">
        <f t="shared" si="18"/>
        <v>9.6965132445042652</v>
      </c>
      <c r="D125" s="166">
        <f t="shared" si="19"/>
        <v>4.6965132445042643</v>
      </c>
      <c r="E125" s="167">
        <f t="shared" si="20"/>
        <v>-0.30348675549573545</v>
      </c>
      <c r="F125" s="168">
        <f t="shared" si="21"/>
        <v>-9.6965132445042652</v>
      </c>
      <c r="G125" s="169">
        <f t="shared" si="22"/>
        <v>-4.6965132445042643</v>
      </c>
      <c r="H125" s="170">
        <f t="shared" si="23"/>
        <v>0.30348675549573545</v>
      </c>
    </row>
    <row r="126" spans="1:8" x14ac:dyDescent="0.25">
      <c r="A126" s="34">
        <v>-614</v>
      </c>
      <c r="B126" s="33">
        <v>3.0452237987042219E-2</v>
      </c>
      <c r="C126" s="165">
        <f t="shared" si="18"/>
        <v>9.6954776201295783</v>
      </c>
      <c r="D126" s="166">
        <f t="shared" si="19"/>
        <v>4.6954776201295783</v>
      </c>
      <c r="E126" s="167">
        <f t="shared" si="20"/>
        <v>-0.30452237987042219</v>
      </c>
      <c r="F126" s="168">
        <f t="shared" si="21"/>
        <v>-9.6954776201295783</v>
      </c>
      <c r="G126" s="169">
        <f t="shared" si="22"/>
        <v>-4.6954776201295783</v>
      </c>
      <c r="H126" s="170">
        <f t="shared" si="23"/>
        <v>0.30452237987042219</v>
      </c>
    </row>
    <row r="127" spans="1:8" x14ac:dyDescent="0.25">
      <c r="A127" s="34">
        <v>-613</v>
      </c>
      <c r="B127" s="33">
        <v>3.0559792833704025E-2</v>
      </c>
      <c r="C127" s="165">
        <f t="shared" si="18"/>
        <v>9.6944020716629602</v>
      </c>
      <c r="D127" s="166">
        <f t="shared" si="19"/>
        <v>4.6944020716629602</v>
      </c>
      <c r="E127" s="167">
        <f t="shared" si="20"/>
        <v>-0.30559792833704025</v>
      </c>
      <c r="F127" s="168">
        <f t="shared" si="21"/>
        <v>-9.6944020716629602</v>
      </c>
      <c r="G127" s="169">
        <f t="shared" si="22"/>
        <v>-4.6944020716629602</v>
      </c>
      <c r="H127" s="170">
        <f t="shared" si="23"/>
        <v>0.30559792833704025</v>
      </c>
    </row>
    <row r="128" spans="1:8" x14ac:dyDescent="0.25">
      <c r="A128" s="34">
        <v>-612</v>
      </c>
      <c r="B128" s="33">
        <v>3.0671331095997623E-2</v>
      </c>
      <c r="C128" s="165">
        <f t="shared" si="18"/>
        <v>9.6932866890400238</v>
      </c>
      <c r="D128" s="166">
        <f t="shared" si="19"/>
        <v>4.6932866890400238</v>
      </c>
      <c r="E128" s="167">
        <f t="shared" si="20"/>
        <v>-0.30671331095997623</v>
      </c>
      <c r="F128" s="168">
        <f t="shared" si="21"/>
        <v>-9.6932866890400238</v>
      </c>
      <c r="G128" s="169">
        <f t="shared" si="22"/>
        <v>-4.6932866890400238</v>
      </c>
      <c r="H128" s="170">
        <f t="shared" si="23"/>
        <v>0.30671331095997623</v>
      </c>
    </row>
    <row r="129" spans="1:8" x14ac:dyDescent="0.25">
      <c r="A129" s="34">
        <v>-611</v>
      </c>
      <c r="B129" s="33">
        <v>3.0786843780361672E-2</v>
      </c>
      <c r="C129" s="165">
        <f t="shared" si="18"/>
        <v>9.6921315621963835</v>
      </c>
      <c r="D129" s="166">
        <f t="shared" si="19"/>
        <v>4.6921315621963835</v>
      </c>
      <c r="E129" s="167">
        <f t="shared" si="20"/>
        <v>-0.30786843780361672</v>
      </c>
      <c r="F129" s="168">
        <f t="shared" si="21"/>
        <v>-9.6921315621963835</v>
      </c>
      <c r="G129" s="169">
        <f t="shared" si="22"/>
        <v>-4.6921315621963835</v>
      </c>
      <c r="H129" s="170">
        <f t="shared" si="23"/>
        <v>0.30786843780361672</v>
      </c>
    </row>
    <row r="130" spans="1:8" x14ac:dyDescent="0.25">
      <c r="A130" s="34">
        <v>-610</v>
      </c>
      <c r="B130" s="33">
        <v>3.0906321893234723E-2</v>
      </c>
      <c r="C130" s="165">
        <f t="shared" si="18"/>
        <v>9.6909367810676521</v>
      </c>
      <c r="D130" s="166">
        <f t="shared" si="19"/>
        <v>4.690936781067653</v>
      </c>
      <c r="E130" s="167">
        <f t="shared" si="20"/>
        <v>-0.30906321893234723</v>
      </c>
      <c r="F130" s="168">
        <f t="shared" si="21"/>
        <v>-9.6909367810676521</v>
      </c>
      <c r="G130" s="169">
        <f t="shared" si="22"/>
        <v>-4.690936781067653</v>
      </c>
      <c r="H130" s="170">
        <f t="shared" si="23"/>
        <v>0.30906321893234723</v>
      </c>
    </row>
    <row r="131" spans="1:8" x14ac:dyDescent="0.25">
      <c r="A131" s="34">
        <v>-609</v>
      </c>
      <c r="B131" s="33">
        <v>3.1029756441055545E-2</v>
      </c>
      <c r="C131" s="165">
        <f t="shared" si="18"/>
        <v>9.6897024355894441</v>
      </c>
      <c r="D131" s="166">
        <f t="shared" si="19"/>
        <v>4.6897024355894441</v>
      </c>
      <c r="E131" s="167">
        <f t="shared" si="20"/>
        <v>-0.31029756441055545</v>
      </c>
      <c r="F131" s="168">
        <f t="shared" si="21"/>
        <v>-9.6897024355894441</v>
      </c>
      <c r="G131" s="169">
        <f t="shared" si="22"/>
        <v>-4.6897024355894441</v>
      </c>
      <c r="H131" s="170">
        <f t="shared" si="23"/>
        <v>0.31029756441055545</v>
      </c>
    </row>
    <row r="132" spans="1:8" x14ac:dyDescent="0.25">
      <c r="A132" s="34">
        <v>-608</v>
      </c>
      <c r="B132" s="33">
        <v>3.1157138430262687E-2</v>
      </c>
      <c r="C132" s="165">
        <f t="shared" si="18"/>
        <v>9.6884286156973722</v>
      </c>
      <c r="D132" s="166">
        <f t="shared" si="19"/>
        <v>4.6884286156973731</v>
      </c>
      <c r="E132" s="167">
        <f t="shared" si="20"/>
        <v>-0.31157138430262687</v>
      </c>
      <c r="F132" s="168">
        <f t="shared" si="21"/>
        <v>-9.6884286156973722</v>
      </c>
      <c r="G132" s="169">
        <f t="shared" si="22"/>
        <v>-4.6884286156973731</v>
      </c>
      <c r="H132" s="170">
        <f t="shared" si="23"/>
        <v>0.31157138430262687</v>
      </c>
    </row>
    <row r="133" spans="1:8" x14ac:dyDescent="0.25">
      <c r="A133" s="34">
        <v>-607</v>
      </c>
      <c r="B133" s="33">
        <v>3.1288458867294699E-2</v>
      </c>
      <c r="C133" s="165">
        <f t="shared" si="18"/>
        <v>9.6871154113270528</v>
      </c>
      <c r="D133" s="166">
        <f t="shared" si="19"/>
        <v>4.6871154113270528</v>
      </c>
      <c r="E133" s="167">
        <f t="shared" si="20"/>
        <v>-0.31288458867294699</v>
      </c>
      <c r="F133" s="168">
        <f t="shared" si="21"/>
        <v>-9.6871154113270528</v>
      </c>
      <c r="G133" s="169">
        <f t="shared" si="22"/>
        <v>-4.6871154113270528</v>
      </c>
      <c r="H133" s="170">
        <f t="shared" si="23"/>
        <v>0.31288458867294699</v>
      </c>
    </row>
    <row r="134" spans="1:8" x14ac:dyDescent="0.25">
      <c r="A134" s="34">
        <v>-606</v>
      </c>
      <c r="B134" s="33">
        <v>3.1423708758590352E-2</v>
      </c>
      <c r="C134" s="165">
        <f t="shared" si="18"/>
        <v>9.6857629124140967</v>
      </c>
      <c r="D134" s="166">
        <f t="shared" si="19"/>
        <v>4.6857629124140967</v>
      </c>
      <c r="E134" s="167">
        <f t="shared" si="20"/>
        <v>-0.31423708758590352</v>
      </c>
      <c r="F134" s="168">
        <f t="shared" si="21"/>
        <v>-9.6857629124140967</v>
      </c>
      <c r="G134" s="169">
        <f t="shared" si="22"/>
        <v>-4.6857629124140967</v>
      </c>
      <c r="H134" s="170">
        <f t="shared" si="23"/>
        <v>0.31423708758590352</v>
      </c>
    </row>
    <row r="135" spans="1:8" x14ac:dyDescent="0.25">
      <c r="A135" s="34">
        <v>-605</v>
      </c>
      <c r="B135" s="33">
        <v>3.1562879110588193E-2</v>
      </c>
      <c r="C135" s="165">
        <f t="shared" ref="C135:C198" si="24">KFactor-KFactor*B135</f>
        <v>9.6843712088941185</v>
      </c>
      <c r="D135" s="166">
        <f t="shared" ref="D135:D198" si="25">KFactor/2-KFactor*B135</f>
        <v>4.6843712088941185</v>
      </c>
      <c r="E135" s="167">
        <f t="shared" ref="E135:E198" si="26">0-KFactor*B135</f>
        <v>-0.31562879110588193</v>
      </c>
      <c r="F135" s="168">
        <f t="shared" ref="F135:F198" si="27">-C135</f>
        <v>-9.6843712088941185</v>
      </c>
      <c r="G135" s="169">
        <f t="shared" ref="G135:G198" si="28">-D135</f>
        <v>-4.6843712088941185</v>
      </c>
      <c r="H135" s="170">
        <f t="shared" ref="H135:H198" si="29">-E135</f>
        <v>0.31562879110588193</v>
      </c>
    </row>
    <row r="136" spans="1:8" x14ac:dyDescent="0.25">
      <c r="A136" s="34">
        <v>-604</v>
      </c>
      <c r="B136" s="33">
        <v>3.1705960929726995E-2</v>
      </c>
      <c r="C136" s="165">
        <f t="shared" si="24"/>
        <v>9.6829403907027292</v>
      </c>
      <c r="D136" s="166">
        <f t="shared" si="25"/>
        <v>4.68294039070273</v>
      </c>
      <c r="E136" s="167">
        <f t="shared" si="26"/>
        <v>-0.31705960929726995</v>
      </c>
      <c r="F136" s="168">
        <f t="shared" si="27"/>
        <v>-9.6829403907027292</v>
      </c>
      <c r="G136" s="169">
        <f t="shared" si="28"/>
        <v>-4.68294039070273</v>
      </c>
      <c r="H136" s="170">
        <f t="shared" si="29"/>
        <v>0.31705960929726995</v>
      </c>
    </row>
    <row r="137" spans="1:8" x14ac:dyDescent="0.25">
      <c r="A137" s="34">
        <v>-603</v>
      </c>
      <c r="B137" s="33">
        <v>3.1852945222445084E-2</v>
      </c>
      <c r="C137" s="165">
        <f t="shared" si="24"/>
        <v>9.6814705477755485</v>
      </c>
      <c r="D137" s="166">
        <f t="shared" si="25"/>
        <v>4.6814705477755494</v>
      </c>
      <c r="E137" s="167">
        <f t="shared" si="26"/>
        <v>-0.31852945222445084</v>
      </c>
      <c r="F137" s="168">
        <f t="shared" si="27"/>
        <v>-9.6814705477755485</v>
      </c>
      <c r="G137" s="169">
        <f t="shared" si="28"/>
        <v>-4.6814705477755494</v>
      </c>
      <c r="H137" s="170">
        <f t="shared" si="29"/>
        <v>0.31852945222445084</v>
      </c>
    </row>
    <row r="138" spans="1:8" x14ac:dyDescent="0.25">
      <c r="A138" s="34">
        <v>-602</v>
      </c>
      <c r="B138" s="33">
        <v>3.2003822995181452E-2</v>
      </c>
      <c r="C138" s="165">
        <f t="shared" si="24"/>
        <v>9.6799617700481857</v>
      </c>
      <c r="D138" s="166">
        <f t="shared" si="25"/>
        <v>4.6799617700481857</v>
      </c>
      <c r="E138" s="167">
        <f t="shared" si="26"/>
        <v>-0.32003822995181452</v>
      </c>
      <c r="F138" s="168">
        <f t="shared" si="27"/>
        <v>-9.6799617700481857</v>
      </c>
      <c r="G138" s="169">
        <f t="shared" si="28"/>
        <v>-4.6799617700481857</v>
      </c>
      <c r="H138" s="170">
        <f t="shared" si="29"/>
        <v>0.32003822995181452</v>
      </c>
    </row>
    <row r="139" spans="1:8" x14ac:dyDescent="0.25">
      <c r="A139" s="34">
        <v>-601</v>
      </c>
      <c r="B139" s="33">
        <v>3.215858525437465E-2</v>
      </c>
      <c r="C139" s="165">
        <f t="shared" si="24"/>
        <v>9.6784141474562535</v>
      </c>
      <c r="D139" s="166">
        <f t="shared" si="25"/>
        <v>4.6784141474562535</v>
      </c>
      <c r="E139" s="167">
        <f t="shared" si="26"/>
        <v>-0.3215858525437465</v>
      </c>
      <c r="F139" s="168">
        <f t="shared" si="27"/>
        <v>-9.6784141474562535</v>
      </c>
      <c r="G139" s="169">
        <f t="shared" si="28"/>
        <v>-4.6784141474562535</v>
      </c>
      <c r="H139" s="170">
        <f t="shared" si="29"/>
        <v>0.3215858525437465</v>
      </c>
    </row>
    <row r="140" spans="1:8" x14ac:dyDescent="0.25">
      <c r="A140" s="34">
        <v>-600</v>
      </c>
      <c r="B140" s="33">
        <v>3.2317223006463114E-2</v>
      </c>
      <c r="C140" s="165">
        <f t="shared" si="24"/>
        <v>9.6768277699353682</v>
      </c>
      <c r="D140" s="166">
        <f t="shared" si="25"/>
        <v>4.6768277699353691</v>
      </c>
      <c r="E140" s="167">
        <f t="shared" si="26"/>
        <v>-0.32317223006463114</v>
      </c>
      <c r="F140" s="168">
        <f t="shared" si="27"/>
        <v>-9.6768277699353682</v>
      </c>
      <c r="G140" s="169">
        <f t="shared" si="28"/>
        <v>-4.6768277699353691</v>
      </c>
      <c r="H140" s="170">
        <f t="shared" si="29"/>
        <v>0.32317223006463114</v>
      </c>
    </row>
    <row r="141" spans="1:8" x14ac:dyDescent="0.25">
      <c r="A141" s="34">
        <v>-599</v>
      </c>
      <c r="B141" s="33">
        <v>3.2479727257885616E-2</v>
      </c>
      <c r="C141" s="165">
        <f t="shared" si="24"/>
        <v>9.6752027274211443</v>
      </c>
      <c r="D141" s="166">
        <f t="shared" si="25"/>
        <v>4.6752027274211443</v>
      </c>
      <c r="E141" s="167">
        <f t="shared" si="26"/>
        <v>-0.32479727257885616</v>
      </c>
      <c r="F141" s="168">
        <f t="shared" si="27"/>
        <v>-9.6752027274211443</v>
      </c>
      <c r="G141" s="169">
        <f t="shared" si="28"/>
        <v>-4.6752027274211443</v>
      </c>
      <c r="H141" s="170">
        <f t="shared" si="29"/>
        <v>0.32479727257885616</v>
      </c>
    </row>
    <row r="142" spans="1:8" x14ac:dyDescent="0.25">
      <c r="A142" s="34">
        <v>-598</v>
      </c>
      <c r="B142" s="33">
        <v>3.2646089015080926E-2</v>
      </c>
      <c r="C142" s="165">
        <f t="shared" si="24"/>
        <v>9.673539109849191</v>
      </c>
      <c r="D142" s="166">
        <f t="shared" si="25"/>
        <v>4.673539109849191</v>
      </c>
      <c r="E142" s="167">
        <f t="shared" si="26"/>
        <v>-0.32646089015080926</v>
      </c>
      <c r="F142" s="168">
        <f t="shared" si="27"/>
        <v>-9.673539109849191</v>
      </c>
      <c r="G142" s="169">
        <f t="shared" si="28"/>
        <v>-4.673539109849191</v>
      </c>
      <c r="H142" s="170">
        <f t="shared" si="29"/>
        <v>0.32646089015080926</v>
      </c>
    </row>
    <row r="143" spans="1:8" x14ac:dyDescent="0.25">
      <c r="A143" s="34">
        <v>-597</v>
      </c>
      <c r="B143" s="33">
        <v>3.2816299284487371E-2</v>
      </c>
      <c r="C143" s="165">
        <f t="shared" si="24"/>
        <v>9.6718370071551263</v>
      </c>
      <c r="D143" s="166">
        <f t="shared" si="25"/>
        <v>4.6718370071551263</v>
      </c>
      <c r="E143" s="167">
        <f t="shared" si="26"/>
        <v>-0.32816299284487371</v>
      </c>
      <c r="F143" s="168">
        <f t="shared" si="27"/>
        <v>-9.6718370071551263</v>
      </c>
      <c r="G143" s="169">
        <f t="shared" si="28"/>
        <v>-4.6718370071551263</v>
      </c>
      <c r="H143" s="170">
        <f t="shared" si="29"/>
        <v>0.32816299284487371</v>
      </c>
    </row>
    <row r="144" spans="1:8" x14ac:dyDescent="0.25">
      <c r="A144" s="34">
        <v>-596</v>
      </c>
      <c r="B144" s="33">
        <v>3.2990349072543834E-2</v>
      </c>
      <c r="C144" s="165">
        <f t="shared" si="24"/>
        <v>9.6700965092745612</v>
      </c>
      <c r="D144" s="166">
        <f t="shared" si="25"/>
        <v>4.6700965092745612</v>
      </c>
      <c r="E144" s="167">
        <f t="shared" si="26"/>
        <v>-0.32990349072543834</v>
      </c>
      <c r="F144" s="168">
        <f t="shared" si="27"/>
        <v>-9.6700965092745612</v>
      </c>
      <c r="G144" s="169">
        <f t="shared" si="28"/>
        <v>-4.6700965092745612</v>
      </c>
      <c r="H144" s="170">
        <f t="shared" si="29"/>
        <v>0.32990349072543834</v>
      </c>
    </row>
    <row r="145" spans="1:8" x14ac:dyDescent="0.25">
      <c r="A145" s="34">
        <v>-595</v>
      </c>
      <c r="B145" s="33">
        <v>3.3168229385688974E-2</v>
      </c>
      <c r="C145" s="165">
        <f t="shared" si="24"/>
        <v>9.6683177061431103</v>
      </c>
      <c r="D145" s="166">
        <f t="shared" si="25"/>
        <v>4.6683177061431103</v>
      </c>
      <c r="E145" s="167">
        <f t="shared" si="26"/>
        <v>-0.33168229385688974</v>
      </c>
      <c r="F145" s="168">
        <f t="shared" si="27"/>
        <v>-9.6683177061431103</v>
      </c>
      <c r="G145" s="169">
        <f t="shared" si="28"/>
        <v>-4.6683177061431103</v>
      </c>
      <c r="H145" s="170">
        <f t="shared" si="29"/>
        <v>0.33168229385688974</v>
      </c>
    </row>
    <row r="146" spans="1:8" x14ac:dyDescent="0.25">
      <c r="A146" s="34">
        <v>-594</v>
      </c>
      <c r="B146" s="33">
        <v>3.3349931230361118E-2</v>
      </c>
      <c r="C146" s="165">
        <f t="shared" si="24"/>
        <v>9.6665006876963879</v>
      </c>
      <c r="D146" s="166">
        <f t="shared" si="25"/>
        <v>4.6665006876963888</v>
      </c>
      <c r="E146" s="167">
        <f t="shared" si="26"/>
        <v>-0.33349931230361118</v>
      </c>
      <c r="F146" s="168">
        <f t="shared" si="27"/>
        <v>-9.6665006876963879</v>
      </c>
      <c r="G146" s="169">
        <f t="shared" si="28"/>
        <v>-4.6665006876963888</v>
      </c>
      <c r="H146" s="170">
        <f t="shared" si="29"/>
        <v>0.33349931230361118</v>
      </c>
    </row>
    <row r="147" spans="1:8" x14ac:dyDescent="0.25">
      <c r="A147" s="34">
        <v>-593</v>
      </c>
      <c r="B147" s="33">
        <v>3.353544561299926E-2</v>
      </c>
      <c r="C147" s="165">
        <f t="shared" si="24"/>
        <v>9.664645543870007</v>
      </c>
      <c r="D147" s="166">
        <f t="shared" si="25"/>
        <v>4.664645543870007</v>
      </c>
      <c r="E147" s="167">
        <f t="shared" si="26"/>
        <v>-0.3353544561299926</v>
      </c>
      <c r="F147" s="168">
        <f t="shared" si="27"/>
        <v>-9.664645543870007</v>
      </c>
      <c r="G147" s="169">
        <f t="shared" si="28"/>
        <v>-4.664645543870007</v>
      </c>
      <c r="H147" s="170">
        <f t="shared" si="29"/>
        <v>0.3353544561299926</v>
      </c>
    </row>
    <row r="148" spans="1:8" x14ac:dyDescent="0.25">
      <c r="A148" s="34">
        <v>-592</v>
      </c>
      <c r="B148" s="33">
        <v>3.3724763540041836E-2</v>
      </c>
      <c r="C148" s="165">
        <f t="shared" si="24"/>
        <v>9.6627523645995819</v>
      </c>
      <c r="D148" s="166">
        <f t="shared" si="25"/>
        <v>4.6627523645995819</v>
      </c>
      <c r="E148" s="167">
        <f t="shared" si="26"/>
        <v>-0.33724763540041836</v>
      </c>
      <c r="F148" s="168">
        <f t="shared" si="27"/>
        <v>-9.6627523645995819</v>
      </c>
      <c r="G148" s="169">
        <f t="shared" si="28"/>
        <v>-4.6627523645995819</v>
      </c>
      <c r="H148" s="170">
        <f t="shared" si="29"/>
        <v>0.33724763540041836</v>
      </c>
    </row>
    <row r="149" spans="1:8" x14ac:dyDescent="0.25">
      <c r="A149" s="34">
        <v>-591</v>
      </c>
      <c r="B149" s="33">
        <v>3.3917876017927506E-2</v>
      </c>
      <c r="C149" s="165">
        <f t="shared" si="24"/>
        <v>9.6608212398207254</v>
      </c>
      <c r="D149" s="166">
        <f t="shared" si="25"/>
        <v>4.6608212398207254</v>
      </c>
      <c r="E149" s="167">
        <f t="shared" si="26"/>
        <v>-0.33917876017927506</v>
      </c>
      <c r="F149" s="168">
        <f t="shared" si="27"/>
        <v>-9.6608212398207254</v>
      </c>
      <c r="G149" s="169">
        <f t="shared" si="28"/>
        <v>-4.6608212398207254</v>
      </c>
      <c r="H149" s="170">
        <f t="shared" si="29"/>
        <v>0.33917876017927506</v>
      </c>
    </row>
    <row r="150" spans="1:8" x14ac:dyDescent="0.25">
      <c r="A150" s="34">
        <v>-590</v>
      </c>
      <c r="B150" s="33">
        <v>3.4114774053094821E-2</v>
      </c>
      <c r="C150" s="165">
        <f t="shared" si="24"/>
        <v>9.658852259469052</v>
      </c>
      <c r="D150" s="166">
        <f t="shared" si="25"/>
        <v>4.658852259469052</v>
      </c>
      <c r="E150" s="167">
        <f t="shared" si="26"/>
        <v>-0.34114774053094821</v>
      </c>
      <c r="F150" s="168">
        <f t="shared" si="27"/>
        <v>-9.658852259469052</v>
      </c>
      <c r="G150" s="169">
        <f t="shared" si="28"/>
        <v>-4.658852259469052</v>
      </c>
      <c r="H150" s="170">
        <f t="shared" si="29"/>
        <v>0.34114774053094821</v>
      </c>
    </row>
    <row r="151" spans="1:8" x14ac:dyDescent="0.25">
      <c r="A151" s="34">
        <v>-589</v>
      </c>
      <c r="B151" s="33">
        <v>3.431544865198255E-2</v>
      </c>
      <c r="C151" s="165">
        <f t="shared" si="24"/>
        <v>9.6568455134801745</v>
      </c>
      <c r="D151" s="166">
        <f t="shared" si="25"/>
        <v>4.6568455134801745</v>
      </c>
      <c r="E151" s="167">
        <f t="shared" si="26"/>
        <v>-0.3431544865198255</v>
      </c>
      <c r="F151" s="168">
        <f t="shared" si="27"/>
        <v>-9.6568455134801745</v>
      </c>
      <c r="G151" s="169">
        <f t="shared" si="28"/>
        <v>-4.6568455134801745</v>
      </c>
      <c r="H151" s="170">
        <f t="shared" si="29"/>
        <v>0.3431544865198255</v>
      </c>
    </row>
    <row r="152" spans="1:8" x14ac:dyDescent="0.25">
      <c r="A152" s="34">
        <v>-588</v>
      </c>
      <c r="B152" s="33">
        <v>3.4519890821029353E-2</v>
      </c>
      <c r="C152" s="165">
        <f t="shared" si="24"/>
        <v>9.6548010917897074</v>
      </c>
      <c r="D152" s="166">
        <f t="shared" si="25"/>
        <v>4.6548010917897065</v>
      </c>
      <c r="E152" s="167">
        <f t="shared" si="26"/>
        <v>-0.34519890821029353</v>
      </c>
      <c r="F152" s="168">
        <f t="shared" si="27"/>
        <v>-9.6548010917897074</v>
      </c>
      <c r="G152" s="169">
        <f t="shared" si="28"/>
        <v>-4.6548010917897065</v>
      </c>
      <c r="H152" s="170">
        <f t="shared" si="29"/>
        <v>0.34519890821029353</v>
      </c>
    </row>
    <row r="153" spans="1:8" x14ac:dyDescent="0.25">
      <c r="A153" s="34">
        <v>-587</v>
      </c>
      <c r="B153" s="33">
        <v>3.4728091566673669E-2</v>
      </c>
      <c r="C153" s="165">
        <f t="shared" si="24"/>
        <v>9.6527190843332633</v>
      </c>
      <c r="D153" s="166">
        <f t="shared" si="25"/>
        <v>4.6527190843332633</v>
      </c>
      <c r="E153" s="167">
        <f t="shared" si="26"/>
        <v>-0.34728091566673669</v>
      </c>
      <c r="F153" s="168">
        <f t="shared" si="27"/>
        <v>-9.6527190843332633</v>
      </c>
      <c r="G153" s="169">
        <f t="shared" si="28"/>
        <v>-4.6527190843332633</v>
      </c>
      <c r="H153" s="170">
        <f t="shared" si="29"/>
        <v>0.34728091566673669</v>
      </c>
    </row>
    <row r="154" spans="1:8" x14ac:dyDescent="0.25">
      <c r="A154" s="34">
        <v>-586</v>
      </c>
      <c r="B154" s="33">
        <v>3.494004189535449E-2</v>
      </c>
      <c r="C154" s="165">
        <f t="shared" si="24"/>
        <v>9.6505995810464551</v>
      </c>
      <c r="D154" s="166">
        <f t="shared" si="25"/>
        <v>4.6505995810464551</v>
      </c>
      <c r="E154" s="167">
        <f t="shared" si="26"/>
        <v>-0.3494004189535449</v>
      </c>
      <c r="F154" s="168">
        <f t="shared" si="27"/>
        <v>-9.6505995810464551</v>
      </c>
      <c r="G154" s="169">
        <f t="shared" si="28"/>
        <v>-4.6505995810464551</v>
      </c>
      <c r="H154" s="170">
        <f t="shared" si="29"/>
        <v>0.3494004189535449</v>
      </c>
    </row>
    <row r="155" spans="1:8" x14ac:dyDescent="0.25">
      <c r="A155" s="34">
        <v>-585</v>
      </c>
      <c r="B155" s="33">
        <v>3.5155732813510032E-2</v>
      </c>
      <c r="C155" s="165">
        <f t="shared" si="24"/>
        <v>9.648442671864899</v>
      </c>
      <c r="D155" s="166">
        <f t="shared" si="25"/>
        <v>4.6484426718648999</v>
      </c>
      <c r="E155" s="167">
        <f t="shared" si="26"/>
        <v>-0.35155732813510032</v>
      </c>
      <c r="F155" s="168">
        <f t="shared" si="27"/>
        <v>-9.648442671864899</v>
      </c>
      <c r="G155" s="169">
        <f t="shared" si="28"/>
        <v>-4.6484426718648999</v>
      </c>
      <c r="H155" s="170">
        <f t="shared" si="29"/>
        <v>0.35155732813510032</v>
      </c>
    </row>
    <row r="156" spans="1:8" x14ac:dyDescent="0.25">
      <c r="A156" s="34">
        <v>-584</v>
      </c>
      <c r="B156" s="33">
        <v>3.5375155327579177E-2</v>
      </c>
      <c r="C156" s="165">
        <f t="shared" si="24"/>
        <v>9.6462484467242078</v>
      </c>
      <c r="D156" s="166">
        <f t="shared" si="25"/>
        <v>4.6462484467242078</v>
      </c>
      <c r="E156" s="167">
        <f t="shared" si="26"/>
        <v>-0.35375155327579177</v>
      </c>
      <c r="F156" s="168">
        <f t="shared" si="27"/>
        <v>-9.6462484467242078</v>
      </c>
      <c r="G156" s="169">
        <f t="shared" si="28"/>
        <v>-4.6462484467242078</v>
      </c>
      <c r="H156" s="170">
        <f t="shared" si="29"/>
        <v>0.35375155327579177</v>
      </c>
    </row>
    <row r="157" spans="1:8" x14ac:dyDescent="0.25">
      <c r="A157" s="34">
        <v>-583</v>
      </c>
      <c r="B157" s="33">
        <v>3.5598300444000586E-2</v>
      </c>
      <c r="C157" s="165">
        <f t="shared" si="24"/>
        <v>9.6440169955599941</v>
      </c>
      <c r="D157" s="166">
        <f t="shared" si="25"/>
        <v>4.6440169955599941</v>
      </c>
      <c r="E157" s="167">
        <f t="shared" si="26"/>
        <v>-0.35598300444000586</v>
      </c>
      <c r="F157" s="168">
        <f t="shared" si="27"/>
        <v>-9.6440169955599941</v>
      </c>
      <c r="G157" s="169">
        <f t="shared" si="28"/>
        <v>-4.6440169955599941</v>
      </c>
      <c r="H157" s="170">
        <f t="shared" si="29"/>
        <v>0.35598300444000586</v>
      </c>
    </row>
    <row r="158" spans="1:8" x14ac:dyDescent="0.25">
      <c r="A158" s="34">
        <v>-582</v>
      </c>
      <c r="B158" s="33">
        <v>3.5825159169212695E-2</v>
      </c>
      <c r="C158" s="165">
        <f t="shared" si="24"/>
        <v>9.6417484083078726</v>
      </c>
      <c r="D158" s="166">
        <f t="shared" si="25"/>
        <v>4.6417484083078726</v>
      </c>
      <c r="E158" s="167">
        <f t="shared" si="26"/>
        <v>-0.35825159169212695</v>
      </c>
      <c r="F158" s="168">
        <f t="shared" si="27"/>
        <v>-9.6417484083078726</v>
      </c>
      <c r="G158" s="169">
        <f t="shared" si="28"/>
        <v>-4.6417484083078726</v>
      </c>
      <c r="H158" s="170">
        <f t="shared" si="29"/>
        <v>0.35825159169212695</v>
      </c>
    </row>
    <row r="159" spans="1:8" x14ac:dyDescent="0.25">
      <c r="A159" s="34">
        <v>-581</v>
      </c>
      <c r="B159" s="33">
        <v>3.6055722509654275E-2</v>
      </c>
      <c r="C159" s="165">
        <f t="shared" si="24"/>
        <v>9.6394427749034577</v>
      </c>
      <c r="D159" s="166">
        <f t="shared" si="25"/>
        <v>4.6394427749034577</v>
      </c>
      <c r="E159" s="167">
        <f t="shared" si="26"/>
        <v>-0.36055722509654275</v>
      </c>
      <c r="F159" s="168">
        <f t="shared" si="27"/>
        <v>-9.6394427749034577</v>
      </c>
      <c r="G159" s="169">
        <f t="shared" si="28"/>
        <v>-4.6394427749034577</v>
      </c>
      <c r="H159" s="170">
        <f t="shared" si="29"/>
        <v>0.36055722509654275</v>
      </c>
    </row>
    <row r="160" spans="1:8" x14ac:dyDescent="0.25">
      <c r="A160" s="34">
        <v>-580</v>
      </c>
      <c r="B160" s="33">
        <v>3.6289981471763877E-2</v>
      </c>
      <c r="C160" s="165">
        <f t="shared" si="24"/>
        <v>9.6371001852823603</v>
      </c>
      <c r="D160" s="166">
        <f t="shared" si="25"/>
        <v>4.6371001852823612</v>
      </c>
      <c r="E160" s="167">
        <f t="shared" si="26"/>
        <v>-0.36289981471763877</v>
      </c>
      <c r="F160" s="168">
        <f t="shared" si="27"/>
        <v>-9.6371001852823603</v>
      </c>
      <c r="G160" s="169">
        <f t="shared" si="28"/>
        <v>-4.6371001852823612</v>
      </c>
      <c r="H160" s="170">
        <f t="shared" si="29"/>
        <v>0.36289981471763877</v>
      </c>
    </row>
    <row r="161" spans="1:8" x14ac:dyDescent="0.25">
      <c r="A161" s="34">
        <v>-579</v>
      </c>
      <c r="B161" s="33">
        <v>3.6527927061980492E-2</v>
      </c>
      <c r="C161" s="165">
        <f t="shared" si="24"/>
        <v>9.6347207293801951</v>
      </c>
      <c r="D161" s="166">
        <f t="shared" si="25"/>
        <v>4.6347207293801951</v>
      </c>
      <c r="E161" s="167">
        <f t="shared" si="26"/>
        <v>-0.36527927061980492</v>
      </c>
      <c r="F161" s="168">
        <f t="shared" si="27"/>
        <v>-9.6347207293801951</v>
      </c>
      <c r="G161" s="169">
        <f t="shared" si="28"/>
        <v>-4.6347207293801951</v>
      </c>
      <c r="H161" s="170">
        <f t="shared" si="29"/>
        <v>0.36527927061980492</v>
      </c>
    </row>
    <row r="162" spans="1:8" x14ac:dyDescent="0.25">
      <c r="A162" s="34">
        <v>-578</v>
      </c>
      <c r="B162" s="33">
        <v>3.6769550286742225E-2</v>
      </c>
      <c r="C162" s="165">
        <f t="shared" si="24"/>
        <v>9.6323044971325782</v>
      </c>
      <c r="D162" s="166">
        <f t="shared" si="25"/>
        <v>4.6323044971325782</v>
      </c>
      <c r="E162" s="167">
        <f t="shared" si="26"/>
        <v>-0.36769550286742225</v>
      </c>
      <c r="F162" s="168">
        <f t="shared" si="27"/>
        <v>-9.6323044971325782</v>
      </c>
      <c r="G162" s="169">
        <f t="shared" si="28"/>
        <v>-4.6323044971325782</v>
      </c>
      <c r="H162" s="170">
        <f t="shared" si="29"/>
        <v>0.36769550286742225</v>
      </c>
    </row>
    <row r="163" spans="1:8" x14ac:dyDescent="0.25">
      <c r="A163" s="34">
        <v>-577</v>
      </c>
      <c r="B163" s="33">
        <v>3.7014842152487848E-2</v>
      </c>
      <c r="C163" s="165">
        <f t="shared" si="24"/>
        <v>9.6298515784751224</v>
      </c>
      <c r="D163" s="166">
        <f t="shared" si="25"/>
        <v>4.6298515784751215</v>
      </c>
      <c r="E163" s="167">
        <f t="shared" si="26"/>
        <v>-0.37014842152487848</v>
      </c>
      <c r="F163" s="168">
        <f t="shared" si="27"/>
        <v>-9.6298515784751224</v>
      </c>
      <c r="G163" s="169">
        <f t="shared" si="28"/>
        <v>-4.6298515784751215</v>
      </c>
      <c r="H163" s="170">
        <f t="shared" si="29"/>
        <v>0.37014842152487848</v>
      </c>
    </row>
    <row r="164" spans="1:8" x14ac:dyDescent="0.25">
      <c r="A164" s="34">
        <v>-576</v>
      </c>
      <c r="B164" s="33">
        <v>3.7263793665656242E-2</v>
      </c>
      <c r="C164" s="165">
        <f t="shared" si="24"/>
        <v>9.6273620633434369</v>
      </c>
      <c r="D164" s="166">
        <f t="shared" si="25"/>
        <v>4.6273620633434378</v>
      </c>
      <c r="E164" s="167">
        <f t="shared" si="26"/>
        <v>-0.37263793665656242</v>
      </c>
      <c r="F164" s="168">
        <f t="shared" si="27"/>
        <v>-9.6273620633434369</v>
      </c>
      <c r="G164" s="169">
        <f t="shared" si="28"/>
        <v>-4.6273620633434378</v>
      </c>
      <c r="H164" s="170">
        <f t="shared" si="29"/>
        <v>0.37263793665656242</v>
      </c>
    </row>
    <row r="165" spans="1:8" x14ac:dyDescent="0.25">
      <c r="A165" s="34">
        <v>-575</v>
      </c>
      <c r="B165" s="33">
        <v>3.7516395832685845E-2</v>
      </c>
      <c r="C165" s="165">
        <f t="shared" si="24"/>
        <v>9.6248360416731416</v>
      </c>
      <c r="D165" s="166">
        <f t="shared" si="25"/>
        <v>4.6248360416731416</v>
      </c>
      <c r="E165" s="167">
        <f t="shared" si="26"/>
        <v>-0.37516395832685845</v>
      </c>
      <c r="F165" s="168">
        <f t="shared" si="27"/>
        <v>-9.6248360416731416</v>
      </c>
      <c r="G165" s="169">
        <f t="shared" si="28"/>
        <v>-4.6248360416731416</v>
      </c>
      <c r="H165" s="170">
        <f t="shared" si="29"/>
        <v>0.37516395832685845</v>
      </c>
    </row>
    <row r="166" spans="1:8" x14ac:dyDescent="0.25">
      <c r="A166" s="34">
        <v>-574</v>
      </c>
      <c r="B166" s="33">
        <v>3.7772639660015317E-2</v>
      </c>
      <c r="C166" s="165">
        <f t="shared" si="24"/>
        <v>9.6222736033998473</v>
      </c>
      <c r="D166" s="166">
        <f t="shared" si="25"/>
        <v>4.6222736033998473</v>
      </c>
      <c r="E166" s="167">
        <f t="shared" si="26"/>
        <v>-0.37772639660015317</v>
      </c>
      <c r="F166" s="168">
        <f t="shared" si="27"/>
        <v>-9.6222736033998473</v>
      </c>
      <c r="G166" s="169">
        <f t="shared" si="28"/>
        <v>-4.6222736033998473</v>
      </c>
      <c r="H166" s="170">
        <f t="shared" si="29"/>
        <v>0.37772639660015317</v>
      </c>
    </row>
    <row r="167" spans="1:8" x14ac:dyDescent="0.25">
      <c r="A167" s="34">
        <v>-573</v>
      </c>
      <c r="B167" s="33">
        <v>3.8032516154083318E-2</v>
      </c>
      <c r="C167" s="165">
        <f t="shared" si="24"/>
        <v>9.6196748384591668</v>
      </c>
      <c r="D167" s="166">
        <f t="shared" si="25"/>
        <v>4.6196748384591668</v>
      </c>
      <c r="E167" s="167">
        <f t="shared" si="26"/>
        <v>-0.38032516154083318</v>
      </c>
      <c r="F167" s="168">
        <f t="shared" si="27"/>
        <v>-9.6196748384591668</v>
      </c>
      <c r="G167" s="169">
        <f t="shared" si="28"/>
        <v>-4.6196748384591668</v>
      </c>
      <c r="H167" s="170">
        <f t="shared" si="29"/>
        <v>0.38032516154083318</v>
      </c>
    </row>
    <row r="168" spans="1:8" x14ac:dyDescent="0.25">
      <c r="A168" s="34">
        <v>-572</v>
      </c>
      <c r="B168" s="33">
        <v>3.8296016321328619E-2</v>
      </c>
      <c r="C168" s="165">
        <f t="shared" si="24"/>
        <v>9.6170398367867129</v>
      </c>
      <c r="D168" s="166">
        <f t="shared" si="25"/>
        <v>4.6170398367867138</v>
      </c>
      <c r="E168" s="167">
        <f t="shared" si="26"/>
        <v>-0.38296016321328619</v>
      </c>
      <c r="F168" s="168">
        <f t="shared" si="27"/>
        <v>-9.6170398367867129</v>
      </c>
      <c r="G168" s="169">
        <f t="shared" si="28"/>
        <v>-4.6170398367867138</v>
      </c>
      <c r="H168" s="170">
        <f t="shared" si="29"/>
        <v>0.38296016321328619</v>
      </c>
    </row>
    <row r="169" spans="1:8" x14ac:dyDescent="0.25">
      <c r="A169" s="34">
        <v>-571</v>
      </c>
      <c r="B169" s="33">
        <v>3.8563131168189546E-2</v>
      </c>
      <c r="C169" s="165">
        <f t="shared" si="24"/>
        <v>9.6143686883181054</v>
      </c>
      <c r="D169" s="166">
        <f t="shared" si="25"/>
        <v>4.6143686883181045</v>
      </c>
      <c r="E169" s="167">
        <f t="shared" si="26"/>
        <v>-0.38563131168189546</v>
      </c>
      <c r="F169" s="168">
        <f t="shared" si="27"/>
        <v>-9.6143686883181054</v>
      </c>
      <c r="G169" s="169">
        <f t="shared" si="28"/>
        <v>-4.6143686883181045</v>
      </c>
      <c r="H169" s="170">
        <f t="shared" si="29"/>
        <v>0.38563131168189546</v>
      </c>
    </row>
    <row r="170" spans="1:8" x14ac:dyDescent="0.25">
      <c r="A170" s="34">
        <v>-570</v>
      </c>
      <c r="B170" s="33">
        <v>3.8833851701104871E-2</v>
      </c>
      <c r="C170" s="165">
        <f t="shared" si="24"/>
        <v>9.6116614829889517</v>
      </c>
      <c r="D170" s="166">
        <f t="shared" si="25"/>
        <v>4.6116614829889517</v>
      </c>
      <c r="E170" s="167">
        <f t="shared" si="26"/>
        <v>-0.38833851701104871</v>
      </c>
      <c r="F170" s="168">
        <f t="shared" si="27"/>
        <v>-9.6116614829889517</v>
      </c>
      <c r="G170" s="169">
        <f t="shared" si="28"/>
        <v>-4.6116614829889517</v>
      </c>
      <c r="H170" s="170">
        <f t="shared" si="29"/>
        <v>0.38833851701104871</v>
      </c>
    </row>
    <row r="171" spans="1:8" x14ac:dyDescent="0.25">
      <c r="A171" s="34">
        <v>-569</v>
      </c>
      <c r="B171" s="33">
        <v>3.9108168926513365E-2</v>
      </c>
      <c r="C171" s="165">
        <f t="shared" si="24"/>
        <v>9.6089183107348664</v>
      </c>
      <c r="D171" s="166">
        <f t="shared" si="25"/>
        <v>4.6089183107348664</v>
      </c>
      <c r="E171" s="167">
        <f t="shared" si="26"/>
        <v>-0.39108168926513365</v>
      </c>
      <c r="F171" s="168">
        <f t="shared" si="27"/>
        <v>-9.6089183107348664</v>
      </c>
      <c r="G171" s="169">
        <f t="shared" si="28"/>
        <v>-4.6089183107348664</v>
      </c>
      <c r="H171" s="170">
        <f t="shared" si="29"/>
        <v>0.39108168926513365</v>
      </c>
    </row>
    <row r="172" spans="1:8" x14ac:dyDescent="0.25">
      <c r="A172" s="34">
        <v>-568</v>
      </c>
      <c r="B172" s="33">
        <v>3.9386073850853576E-2</v>
      </c>
      <c r="C172" s="165">
        <f t="shared" si="24"/>
        <v>9.6061392614914638</v>
      </c>
      <c r="D172" s="166">
        <f t="shared" si="25"/>
        <v>4.6061392614914638</v>
      </c>
      <c r="E172" s="167">
        <f t="shared" si="26"/>
        <v>-0.39386073850853576</v>
      </c>
      <c r="F172" s="168">
        <f t="shared" si="27"/>
        <v>-9.6061392614914638</v>
      </c>
      <c r="G172" s="169">
        <f t="shared" si="28"/>
        <v>-4.6061392614914638</v>
      </c>
      <c r="H172" s="170">
        <f t="shared" si="29"/>
        <v>0.39386073850853576</v>
      </c>
    </row>
    <row r="173" spans="1:8" x14ac:dyDescent="0.25">
      <c r="A173" s="34">
        <v>-567</v>
      </c>
      <c r="B173" s="33">
        <v>3.9667557480564053E-2</v>
      </c>
      <c r="C173" s="165">
        <f t="shared" si="24"/>
        <v>9.6033244251943586</v>
      </c>
      <c r="D173" s="166">
        <f t="shared" si="25"/>
        <v>4.6033244251943595</v>
      </c>
      <c r="E173" s="167">
        <f t="shared" si="26"/>
        <v>-0.39667557480564053</v>
      </c>
      <c r="F173" s="168">
        <f t="shared" si="27"/>
        <v>-9.6033244251943586</v>
      </c>
      <c r="G173" s="169">
        <f t="shared" si="28"/>
        <v>-4.6033244251943595</v>
      </c>
      <c r="H173" s="170">
        <f t="shared" si="29"/>
        <v>0.39667557480564053</v>
      </c>
    </row>
    <row r="174" spans="1:8" x14ac:dyDescent="0.25">
      <c r="A174" s="34">
        <v>-566</v>
      </c>
      <c r="B174" s="33">
        <v>3.9952610822083456E-2</v>
      </c>
      <c r="C174" s="165">
        <f t="shared" si="24"/>
        <v>9.6004738917791652</v>
      </c>
      <c r="D174" s="166">
        <f t="shared" si="25"/>
        <v>4.6004738917791652</v>
      </c>
      <c r="E174" s="167">
        <f t="shared" si="26"/>
        <v>-0.39952610822083456</v>
      </c>
      <c r="F174" s="168">
        <f t="shared" si="27"/>
        <v>-9.6004738917791652</v>
      </c>
      <c r="G174" s="169">
        <f t="shared" si="28"/>
        <v>-4.6004738917791652</v>
      </c>
      <c r="H174" s="170">
        <f t="shared" si="29"/>
        <v>0.39952610822083456</v>
      </c>
    </row>
    <row r="175" spans="1:8" x14ac:dyDescent="0.25">
      <c r="A175" s="34">
        <v>-565</v>
      </c>
      <c r="B175" s="33">
        <v>4.0241224881850557E-2</v>
      </c>
      <c r="C175" s="165">
        <f t="shared" si="24"/>
        <v>9.5975877511814947</v>
      </c>
      <c r="D175" s="166">
        <f t="shared" si="25"/>
        <v>4.5975877511814947</v>
      </c>
      <c r="E175" s="167">
        <f t="shared" si="26"/>
        <v>-0.40241224881850557</v>
      </c>
      <c r="F175" s="168">
        <f t="shared" si="27"/>
        <v>-9.5975877511814947</v>
      </c>
      <c r="G175" s="169">
        <f t="shared" si="28"/>
        <v>-4.5975877511814947</v>
      </c>
      <c r="H175" s="170">
        <f t="shared" si="29"/>
        <v>0.40241224881850557</v>
      </c>
    </row>
    <row r="176" spans="1:8" x14ac:dyDescent="0.25">
      <c r="A176" s="34">
        <v>-564</v>
      </c>
      <c r="B176" s="33">
        <v>4.0533390666303792E-2</v>
      </c>
      <c r="C176" s="165">
        <f t="shared" si="24"/>
        <v>9.5946660933369614</v>
      </c>
      <c r="D176" s="166">
        <f t="shared" si="25"/>
        <v>4.5946660933369623</v>
      </c>
      <c r="E176" s="167">
        <f t="shared" si="26"/>
        <v>-0.40533390666303792</v>
      </c>
      <c r="F176" s="168">
        <f t="shared" si="27"/>
        <v>-9.5946660933369614</v>
      </c>
      <c r="G176" s="169">
        <f t="shared" si="28"/>
        <v>-4.5946660933369623</v>
      </c>
      <c r="H176" s="170">
        <f t="shared" si="29"/>
        <v>0.40533390666303792</v>
      </c>
    </row>
    <row r="177" spans="1:8" x14ac:dyDescent="0.25">
      <c r="A177" s="34">
        <v>-563</v>
      </c>
      <c r="B177" s="33">
        <v>4.0829099181881934E-2</v>
      </c>
      <c r="C177" s="165">
        <f t="shared" si="24"/>
        <v>9.59170900818118</v>
      </c>
      <c r="D177" s="166">
        <f t="shared" si="25"/>
        <v>4.5917090081811809</v>
      </c>
      <c r="E177" s="167">
        <f t="shared" si="26"/>
        <v>-0.40829099181881934</v>
      </c>
      <c r="F177" s="168">
        <f t="shared" si="27"/>
        <v>-9.59170900818118</v>
      </c>
      <c r="G177" s="169">
        <f t="shared" si="28"/>
        <v>-4.5917090081811809</v>
      </c>
      <c r="H177" s="170">
        <f t="shared" si="29"/>
        <v>0.40829099181881934</v>
      </c>
    </row>
    <row r="178" spans="1:8" x14ac:dyDescent="0.25">
      <c r="A178" s="34">
        <v>-562</v>
      </c>
      <c r="B178" s="33">
        <v>4.1128341435023641E-2</v>
      </c>
      <c r="C178" s="165">
        <f t="shared" si="24"/>
        <v>9.5887165856497631</v>
      </c>
      <c r="D178" s="166">
        <f t="shared" si="25"/>
        <v>4.5887165856497631</v>
      </c>
      <c r="E178" s="167">
        <f t="shared" si="26"/>
        <v>-0.41128341435023641</v>
      </c>
      <c r="F178" s="168">
        <f t="shared" si="27"/>
        <v>-9.5887165856497631</v>
      </c>
      <c r="G178" s="169">
        <f t="shared" si="28"/>
        <v>-4.5887165856497631</v>
      </c>
      <c r="H178" s="170">
        <f t="shared" si="29"/>
        <v>0.41128341435023641</v>
      </c>
    </row>
    <row r="179" spans="1:8" x14ac:dyDescent="0.25">
      <c r="A179" s="34">
        <v>-561</v>
      </c>
      <c r="B179" s="33">
        <v>4.1431108432167352E-2</v>
      </c>
      <c r="C179" s="165">
        <f t="shared" si="24"/>
        <v>9.5856889156783271</v>
      </c>
      <c r="D179" s="166">
        <f t="shared" si="25"/>
        <v>4.5856889156783263</v>
      </c>
      <c r="E179" s="167">
        <f t="shared" si="26"/>
        <v>-0.41431108432167352</v>
      </c>
      <c r="F179" s="168">
        <f t="shared" si="27"/>
        <v>-9.5856889156783271</v>
      </c>
      <c r="G179" s="169">
        <f t="shared" si="28"/>
        <v>-4.5856889156783263</v>
      </c>
      <c r="H179" s="170">
        <f t="shared" si="29"/>
        <v>0.41431108432167352</v>
      </c>
    </row>
    <row r="180" spans="1:8" x14ac:dyDescent="0.25">
      <c r="A180" s="34">
        <v>-560</v>
      </c>
      <c r="B180" s="33">
        <v>4.1737391179751948E-2</v>
      </c>
      <c r="C180" s="165">
        <f t="shared" si="24"/>
        <v>9.5826260882024812</v>
      </c>
      <c r="D180" s="166">
        <f t="shared" si="25"/>
        <v>4.5826260882024803</v>
      </c>
      <c r="E180" s="167">
        <f t="shared" si="26"/>
        <v>-0.41737391179751948</v>
      </c>
      <c r="F180" s="168">
        <f t="shared" si="27"/>
        <v>-9.5826260882024812</v>
      </c>
      <c r="G180" s="169">
        <f t="shared" si="28"/>
        <v>-4.5826260882024803</v>
      </c>
      <c r="H180" s="170">
        <f t="shared" si="29"/>
        <v>0.41737391179751948</v>
      </c>
    </row>
    <row r="181" spans="1:8" x14ac:dyDescent="0.25">
      <c r="A181" s="34">
        <v>-559</v>
      </c>
      <c r="B181" s="33">
        <v>4.2047180684215868E-2</v>
      </c>
      <c r="C181" s="165">
        <f t="shared" si="24"/>
        <v>9.5795281931578415</v>
      </c>
      <c r="D181" s="166">
        <f t="shared" si="25"/>
        <v>4.5795281931578415</v>
      </c>
      <c r="E181" s="167">
        <f t="shared" si="26"/>
        <v>-0.42047180684215868</v>
      </c>
      <c r="F181" s="168">
        <f t="shared" si="27"/>
        <v>-9.5795281931578415</v>
      </c>
      <c r="G181" s="169">
        <f t="shared" si="28"/>
        <v>-4.5795281931578415</v>
      </c>
      <c r="H181" s="170">
        <f t="shared" si="29"/>
        <v>0.42047180684215868</v>
      </c>
    </row>
    <row r="182" spans="1:8" x14ac:dyDescent="0.25">
      <c r="A182" s="34">
        <v>-558</v>
      </c>
      <c r="B182" s="33">
        <v>4.2360467951997771E-2</v>
      </c>
      <c r="C182" s="165">
        <f t="shared" si="24"/>
        <v>9.5763953204800227</v>
      </c>
      <c r="D182" s="166">
        <f t="shared" si="25"/>
        <v>4.5763953204800227</v>
      </c>
      <c r="E182" s="167">
        <f t="shared" si="26"/>
        <v>-0.42360467951997771</v>
      </c>
      <c r="F182" s="168">
        <f t="shared" si="27"/>
        <v>-9.5763953204800227</v>
      </c>
      <c r="G182" s="169">
        <f t="shared" si="28"/>
        <v>-4.5763953204800227</v>
      </c>
      <c r="H182" s="170">
        <f t="shared" si="29"/>
        <v>0.42360467951997771</v>
      </c>
    </row>
    <row r="183" spans="1:8" x14ac:dyDescent="0.25">
      <c r="A183" s="34">
        <v>-557</v>
      </c>
      <c r="B183" s="33">
        <v>4.267724398953654E-2</v>
      </c>
      <c r="C183" s="165">
        <f t="shared" si="24"/>
        <v>9.5732275601046339</v>
      </c>
      <c r="D183" s="166">
        <f t="shared" si="25"/>
        <v>4.5732275601046348</v>
      </c>
      <c r="E183" s="167">
        <f t="shared" si="26"/>
        <v>-0.4267724398953654</v>
      </c>
      <c r="F183" s="168">
        <f t="shared" si="27"/>
        <v>-9.5732275601046339</v>
      </c>
      <c r="G183" s="169">
        <f t="shared" si="28"/>
        <v>-4.5732275601046348</v>
      </c>
      <c r="H183" s="170">
        <f t="shared" si="29"/>
        <v>0.4267724398953654</v>
      </c>
    </row>
    <row r="184" spans="1:8" x14ac:dyDescent="0.25">
      <c r="A184" s="34">
        <v>-556</v>
      </c>
      <c r="B184" s="33">
        <v>4.29974998032705E-2</v>
      </c>
      <c r="C184" s="165">
        <f t="shared" si="24"/>
        <v>9.570025001967295</v>
      </c>
      <c r="D184" s="166">
        <f t="shared" si="25"/>
        <v>4.570025001967295</v>
      </c>
      <c r="E184" s="167">
        <f t="shared" si="26"/>
        <v>-0.429974998032705</v>
      </c>
      <c r="F184" s="168">
        <f t="shared" si="27"/>
        <v>-9.570025001967295</v>
      </c>
      <c r="G184" s="169">
        <f t="shared" si="28"/>
        <v>-4.570025001967295</v>
      </c>
      <c r="H184" s="170">
        <f t="shared" si="29"/>
        <v>0.429974998032705</v>
      </c>
    </row>
    <row r="185" spans="1:8" x14ac:dyDescent="0.25">
      <c r="A185" s="34">
        <v>-555</v>
      </c>
      <c r="B185" s="33">
        <v>4.3321226399638313E-2</v>
      </c>
      <c r="C185" s="165">
        <f t="shared" si="24"/>
        <v>9.5667877360036169</v>
      </c>
      <c r="D185" s="166">
        <f t="shared" si="25"/>
        <v>4.5667877360036169</v>
      </c>
      <c r="E185" s="167">
        <f t="shared" si="26"/>
        <v>-0.43321226399638313</v>
      </c>
      <c r="F185" s="168">
        <f t="shared" si="27"/>
        <v>-9.5667877360036169</v>
      </c>
      <c r="G185" s="169">
        <f t="shared" si="28"/>
        <v>-4.5667877360036169</v>
      </c>
      <c r="H185" s="170">
        <f t="shared" si="29"/>
        <v>0.43321226399638313</v>
      </c>
    </row>
    <row r="186" spans="1:8" x14ac:dyDescent="0.25">
      <c r="A186" s="34">
        <v>-554</v>
      </c>
      <c r="B186" s="33">
        <v>4.364841478507886E-2</v>
      </c>
      <c r="C186" s="165">
        <f t="shared" si="24"/>
        <v>9.5635158521492123</v>
      </c>
      <c r="D186" s="166">
        <f t="shared" si="25"/>
        <v>4.5635158521492114</v>
      </c>
      <c r="E186" s="167">
        <f t="shared" si="26"/>
        <v>-0.4364841478507886</v>
      </c>
      <c r="F186" s="168">
        <f t="shared" si="27"/>
        <v>-9.5635158521492123</v>
      </c>
      <c r="G186" s="169">
        <f t="shared" si="28"/>
        <v>-4.5635158521492114</v>
      </c>
      <c r="H186" s="170">
        <f t="shared" si="29"/>
        <v>0.4364841478507886</v>
      </c>
    </row>
    <row r="187" spans="1:8" x14ac:dyDescent="0.25">
      <c r="A187" s="34">
        <v>-553</v>
      </c>
      <c r="B187" s="33">
        <v>4.3979055966030578E-2</v>
      </c>
      <c r="C187" s="165">
        <f t="shared" si="24"/>
        <v>9.560209440339694</v>
      </c>
      <c r="D187" s="166">
        <f t="shared" si="25"/>
        <v>4.560209440339694</v>
      </c>
      <c r="E187" s="167">
        <f t="shared" si="26"/>
        <v>-0.43979055966030578</v>
      </c>
      <c r="F187" s="168">
        <f t="shared" si="27"/>
        <v>-9.560209440339694</v>
      </c>
      <c r="G187" s="169">
        <f t="shared" si="28"/>
        <v>-4.560209440339694</v>
      </c>
      <c r="H187" s="170">
        <f t="shared" si="29"/>
        <v>0.43979055966030578</v>
      </c>
    </row>
    <row r="188" spans="1:8" x14ac:dyDescent="0.25">
      <c r="A188" s="34">
        <v>-552</v>
      </c>
      <c r="B188" s="33">
        <v>4.4313140948932128E-2</v>
      </c>
      <c r="C188" s="165">
        <f t="shared" si="24"/>
        <v>9.5568685905106783</v>
      </c>
      <c r="D188" s="166">
        <f t="shared" si="25"/>
        <v>4.5568685905106783</v>
      </c>
      <c r="E188" s="167">
        <f t="shared" si="26"/>
        <v>-0.44313140948932128</v>
      </c>
      <c r="F188" s="168">
        <f t="shared" si="27"/>
        <v>-9.5568685905106783</v>
      </c>
      <c r="G188" s="169">
        <f t="shared" si="28"/>
        <v>-4.5568685905106783</v>
      </c>
      <c r="H188" s="170">
        <f t="shared" si="29"/>
        <v>0.44313140948932128</v>
      </c>
    </row>
    <row r="189" spans="1:8" x14ac:dyDescent="0.25">
      <c r="A189" s="34">
        <v>-551</v>
      </c>
      <c r="B189" s="33">
        <v>4.4650660740222059E-2</v>
      </c>
      <c r="C189" s="165">
        <f t="shared" si="24"/>
        <v>9.5534933925977796</v>
      </c>
      <c r="D189" s="166">
        <f t="shared" si="25"/>
        <v>4.5534933925977796</v>
      </c>
      <c r="E189" s="167">
        <f t="shared" si="26"/>
        <v>-0.44650660740222059</v>
      </c>
      <c r="F189" s="168">
        <f t="shared" si="27"/>
        <v>-9.5534933925977796</v>
      </c>
      <c r="G189" s="169">
        <f t="shared" si="28"/>
        <v>-4.5534933925977796</v>
      </c>
      <c r="H189" s="170">
        <f t="shared" si="29"/>
        <v>0.44650660740222059</v>
      </c>
    </row>
    <row r="190" spans="1:8" x14ac:dyDescent="0.25">
      <c r="A190" s="34">
        <v>-550</v>
      </c>
      <c r="B190" s="33">
        <v>4.4991606346339141E-2</v>
      </c>
      <c r="C190" s="165">
        <f t="shared" si="24"/>
        <v>9.550083936536609</v>
      </c>
      <c r="D190" s="166">
        <f t="shared" si="25"/>
        <v>4.550083936536609</v>
      </c>
      <c r="E190" s="167">
        <f t="shared" si="26"/>
        <v>-0.44991606346339141</v>
      </c>
      <c r="F190" s="168">
        <f t="shared" si="27"/>
        <v>-9.550083936536609</v>
      </c>
      <c r="G190" s="169">
        <f t="shared" si="28"/>
        <v>-4.550083936536609</v>
      </c>
      <c r="H190" s="170">
        <f t="shared" si="29"/>
        <v>0.44991606346339141</v>
      </c>
    </row>
    <row r="191" spans="1:8" x14ac:dyDescent="0.25">
      <c r="A191" s="34">
        <v>-549</v>
      </c>
      <c r="B191" s="33">
        <v>4.5335968773722035E-2</v>
      </c>
      <c r="C191" s="165">
        <f t="shared" si="24"/>
        <v>9.5466403122627792</v>
      </c>
      <c r="D191" s="166">
        <f t="shared" si="25"/>
        <v>4.5466403122627792</v>
      </c>
      <c r="E191" s="167">
        <f t="shared" si="26"/>
        <v>-0.45335968773722035</v>
      </c>
      <c r="F191" s="168">
        <f t="shared" si="27"/>
        <v>-9.5466403122627792</v>
      </c>
      <c r="G191" s="169">
        <f t="shared" si="28"/>
        <v>-4.5466403122627792</v>
      </c>
      <c r="H191" s="170">
        <f t="shared" si="29"/>
        <v>0.45335968773722035</v>
      </c>
    </row>
    <row r="192" spans="1:8" x14ac:dyDescent="0.25">
      <c r="A192" s="34">
        <v>-548</v>
      </c>
      <c r="B192" s="33">
        <v>4.5683739028809289E-2</v>
      </c>
      <c r="C192" s="165">
        <f t="shared" si="24"/>
        <v>9.5431626097119064</v>
      </c>
      <c r="D192" s="166">
        <f t="shared" si="25"/>
        <v>4.5431626097119073</v>
      </c>
      <c r="E192" s="167">
        <f t="shared" si="26"/>
        <v>-0.45683739028809289</v>
      </c>
      <c r="F192" s="168">
        <f t="shared" si="27"/>
        <v>-9.5431626097119064</v>
      </c>
      <c r="G192" s="169">
        <f t="shared" si="28"/>
        <v>-4.5431626097119073</v>
      </c>
      <c r="H192" s="170">
        <f t="shared" si="29"/>
        <v>0.45683739028809289</v>
      </c>
    </row>
    <row r="193" spans="1:8" x14ac:dyDescent="0.25">
      <c r="A193" s="34">
        <v>-547</v>
      </c>
      <c r="B193" s="33">
        <v>4.6034908118039564E-2</v>
      </c>
      <c r="C193" s="165">
        <f t="shared" si="24"/>
        <v>9.5396509188196035</v>
      </c>
      <c r="D193" s="166">
        <f t="shared" si="25"/>
        <v>4.5396509188196044</v>
      </c>
      <c r="E193" s="167">
        <f t="shared" si="26"/>
        <v>-0.46034908118039564</v>
      </c>
      <c r="F193" s="168">
        <f t="shared" si="27"/>
        <v>-9.5396509188196035</v>
      </c>
      <c r="G193" s="169">
        <f t="shared" si="28"/>
        <v>-4.5396509188196044</v>
      </c>
      <c r="H193" s="170">
        <f t="shared" si="29"/>
        <v>0.46034908118039564</v>
      </c>
    </row>
    <row r="194" spans="1:8" x14ac:dyDescent="0.25">
      <c r="A194" s="34">
        <v>-546</v>
      </c>
      <c r="B194" s="33">
        <v>4.6389467047851518E-2</v>
      </c>
      <c r="C194" s="165">
        <f t="shared" si="24"/>
        <v>9.5361053295214848</v>
      </c>
      <c r="D194" s="166">
        <f t="shared" si="25"/>
        <v>4.5361053295214848</v>
      </c>
      <c r="E194" s="167">
        <f t="shared" si="26"/>
        <v>-0.46389467047851518</v>
      </c>
      <c r="F194" s="168">
        <f t="shared" si="27"/>
        <v>-9.5361053295214848</v>
      </c>
      <c r="G194" s="169">
        <f t="shared" si="28"/>
        <v>-4.5361053295214848</v>
      </c>
      <c r="H194" s="170">
        <f t="shared" si="29"/>
        <v>0.46389467047851518</v>
      </c>
    </row>
    <row r="195" spans="1:8" x14ac:dyDescent="0.25">
      <c r="A195" s="34">
        <v>-545</v>
      </c>
      <c r="B195" s="33">
        <v>4.6747406824683591E-2</v>
      </c>
      <c r="C195" s="165">
        <f t="shared" si="24"/>
        <v>9.5325259317531632</v>
      </c>
      <c r="D195" s="166">
        <f t="shared" si="25"/>
        <v>4.5325259317531641</v>
      </c>
      <c r="E195" s="167">
        <f t="shared" si="26"/>
        <v>-0.46747406824683591</v>
      </c>
      <c r="F195" s="168">
        <f t="shared" si="27"/>
        <v>-9.5325259317531632</v>
      </c>
      <c r="G195" s="169">
        <f t="shared" si="28"/>
        <v>-4.5325259317531641</v>
      </c>
      <c r="H195" s="170">
        <f t="shared" si="29"/>
        <v>0.46747406824683591</v>
      </c>
    </row>
    <row r="196" spans="1:8" x14ac:dyDescent="0.25">
      <c r="A196" s="34">
        <v>-544</v>
      </c>
      <c r="B196" s="33">
        <v>4.7108718454974774E-2</v>
      </c>
      <c r="C196" s="165">
        <f t="shared" si="24"/>
        <v>9.5289128154502514</v>
      </c>
      <c r="D196" s="166">
        <f t="shared" si="25"/>
        <v>4.5289128154502523</v>
      </c>
      <c r="E196" s="167">
        <f t="shared" si="26"/>
        <v>-0.47108718454974774</v>
      </c>
      <c r="F196" s="168">
        <f t="shared" si="27"/>
        <v>-9.5289128154502514</v>
      </c>
      <c r="G196" s="169">
        <f t="shared" si="28"/>
        <v>-4.5289128154502523</v>
      </c>
      <c r="H196" s="170">
        <f t="shared" si="29"/>
        <v>0.47108718454974774</v>
      </c>
    </row>
    <row r="197" spans="1:8" x14ac:dyDescent="0.25">
      <c r="A197" s="34">
        <v>-543</v>
      </c>
      <c r="B197" s="33">
        <v>4.7473392945163395E-2</v>
      </c>
      <c r="C197" s="165">
        <f t="shared" si="24"/>
        <v>9.5252660705483656</v>
      </c>
      <c r="D197" s="166">
        <f t="shared" si="25"/>
        <v>4.5252660705483656</v>
      </c>
      <c r="E197" s="167">
        <f t="shared" si="26"/>
        <v>-0.47473392945163395</v>
      </c>
      <c r="F197" s="168">
        <f t="shared" si="27"/>
        <v>-9.5252660705483656</v>
      </c>
      <c r="G197" s="169">
        <f t="shared" si="28"/>
        <v>-4.5252660705483656</v>
      </c>
      <c r="H197" s="170">
        <f t="shared" si="29"/>
        <v>0.47473392945163395</v>
      </c>
    </row>
    <row r="198" spans="1:8" x14ac:dyDescent="0.25">
      <c r="A198" s="34">
        <v>-542</v>
      </c>
      <c r="B198" s="33">
        <v>4.7841421301688225E-2</v>
      </c>
      <c r="C198" s="165">
        <f t="shared" si="24"/>
        <v>9.5215857869831169</v>
      </c>
      <c r="D198" s="166">
        <f t="shared" si="25"/>
        <v>4.5215857869831177</v>
      </c>
      <c r="E198" s="167">
        <f t="shared" si="26"/>
        <v>-0.47841421301688225</v>
      </c>
      <c r="F198" s="168">
        <f t="shared" si="27"/>
        <v>-9.5215857869831169</v>
      </c>
      <c r="G198" s="169">
        <f t="shared" si="28"/>
        <v>-4.5215857869831177</v>
      </c>
      <c r="H198" s="170">
        <f t="shared" si="29"/>
        <v>0.47841421301688225</v>
      </c>
    </row>
    <row r="199" spans="1:8" x14ac:dyDescent="0.25">
      <c r="A199" s="34">
        <v>-541</v>
      </c>
      <c r="B199" s="33">
        <v>4.8212794530987813E-2</v>
      </c>
      <c r="C199" s="165">
        <f t="shared" ref="C199:C262" si="30">KFactor-KFactor*B199</f>
        <v>9.5178720546901214</v>
      </c>
      <c r="D199" s="166">
        <f t="shared" ref="D199:D262" si="31">KFactor/2-KFactor*B199</f>
        <v>4.5178720546901214</v>
      </c>
      <c r="E199" s="167">
        <f t="shared" ref="E199:E262" si="32">0-KFactor*B199</f>
        <v>-0.48212794530987813</v>
      </c>
      <c r="F199" s="168">
        <f t="shared" ref="F199:F262" si="33">-C199</f>
        <v>-9.5178720546901214</v>
      </c>
      <c r="G199" s="169">
        <f t="shared" ref="G199:G262" si="34">-D199</f>
        <v>-4.5178720546901214</v>
      </c>
      <c r="H199" s="170">
        <f t="shared" ref="H199:H262" si="35">-E199</f>
        <v>0.48212794530987813</v>
      </c>
    </row>
    <row r="200" spans="1:8" x14ac:dyDescent="0.25">
      <c r="A200" s="34">
        <v>-540</v>
      </c>
      <c r="B200" s="33">
        <v>4.8587503639500929E-2</v>
      </c>
      <c r="C200" s="165">
        <f t="shared" si="30"/>
        <v>9.5141249636049903</v>
      </c>
      <c r="D200" s="166">
        <f t="shared" si="31"/>
        <v>4.5141249636049903</v>
      </c>
      <c r="E200" s="167">
        <f t="shared" si="32"/>
        <v>-0.48587503639500929</v>
      </c>
      <c r="F200" s="168">
        <f t="shared" si="33"/>
        <v>-9.5141249636049903</v>
      </c>
      <c r="G200" s="169">
        <f t="shared" si="34"/>
        <v>-4.5141249636049903</v>
      </c>
      <c r="H200" s="170">
        <f t="shared" si="35"/>
        <v>0.48587503639500929</v>
      </c>
    </row>
    <row r="201" spans="1:8" x14ac:dyDescent="0.25">
      <c r="A201" s="34">
        <v>-539</v>
      </c>
      <c r="B201" s="33">
        <v>4.8965539633666233E-2</v>
      </c>
      <c r="C201" s="165">
        <f t="shared" si="30"/>
        <v>9.5103446036633379</v>
      </c>
      <c r="D201" s="166">
        <f t="shared" si="31"/>
        <v>4.5103446036633379</v>
      </c>
      <c r="E201" s="167">
        <f t="shared" si="32"/>
        <v>-0.48965539633666233</v>
      </c>
      <c r="F201" s="168">
        <f t="shared" si="33"/>
        <v>-9.5103446036633379</v>
      </c>
      <c r="G201" s="169">
        <f t="shared" si="34"/>
        <v>-4.5103446036633379</v>
      </c>
      <c r="H201" s="170">
        <f t="shared" si="35"/>
        <v>0.48965539633666233</v>
      </c>
    </row>
    <row r="202" spans="1:8" x14ac:dyDescent="0.25">
      <c r="A202" s="34">
        <v>-538</v>
      </c>
      <c r="B202" s="33">
        <v>4.9346893519922164E-2</v>
      </c>
      <c r="C202" s="165">
        <f t="shared" si="30"/>
        <v>9.5065310648007788</v>
      </c>
      <c r="D202" s="166">
        <f t="shared" si="31"/>
        <v>4.5065310648007788</v>
      </c>
      <c r="E202" s="167">
        <f t="shared" si="32"/>
        <v>-0.49346893519922164</v>
      </c>
      <c r="F202" s="168">
        <f t="shared" si="33"/>
        <v>-9.5065310648007788</v>
      </c>
      <c r="G202" s="169">
        <f t="shared" si="34"/>
        <v>-4.5065310648007788</v>
      </c>
      <c r="H202" s="170">
        <f t="shared" si="35"/>
        <v>0.49346893519922164</v>
      </c>
    </row>
    <row r="203" spans="1:8" x14ac:dyDescent="0.25">
      <c r="A203" s="34">
        <v>-537</v>
      </c>
      <c r="B203" s="33">
        <v>4.9731556304707381E-2</v>
      </c>
      <c r="C203" s="165">
        <f t="shared" si="30"/>
        <v>9.5026844369529258</v>
      </c>
      <c r="D203" s="166">
        <f t="shared" si="31"/>
        <v>4.5026844369529258</v>
      </c>
      <c r="E203" s="167">
        <f t="shared" si="32"/>
        <v>-0.49731556304707381</v>
      </c>
      <c r="F203" s="168">
        <f t="shared" si="33"/>
        <v>-9.5026844369529258</v>
      </c>
      <c r="G203" s="169">
        <f t="shared" si="34"/>
        <v>-4.5026844369529258</v>
      </c>
      <c r="H203" s="170">
        <f t="shared" si="35"/>
        <v>0.49731556304707381</v>
      </c>
    </row>
    <row r="204" spans="1:8" x14ac:dyDescent="0.25">
      <c r="A204" s="34">
        <v>-536</v>
      </c>
      <c r="B204" s="33">
        <v>5.0119518994460655E-2</v>
      </c>
      <c r="C204" s="165">
        <f t="shared" si="30"/>
        <v>9.4988048100553932</v>
      </c>
      <c r="D204" s="166">
        <f t="shared" si="31"/>
        <v>4.4988048100553932</v>
      </c>
      <c r="E204" s="167">
        <f t="shared" si="32"/>
        <v>-0.50119518994460655</v>
      </c>
      <c r="F204" s="168">
        <f t="shared" si="33"/>
        <v>-9.4988048100553932</v>
      </c>
      <c r="G204" s="169">
        <f t="shared" si="34"/>
        <v>-4.4988048100553932</v>
      </c>
      <c r="H204" s="170">
        <f t="shared" si="35"/>
        <v>0.50119518994460655</v>
      </c>
    </row>
    <row r="205" spans="1:8" x14ac:dyDescent="0.25">
      <c r="A205" s="34">
        <v>-535</v>
      </c>
      <c r="B205" s="33">
        <v>5.0510772595620645E-2</v>
      </c>
      <c r="C205" s="165">
        <f t="shared" si="30"/>
        <v>9.494892274043794</v>
      </c>
      <c r="D205" s="166">
        <f t="shared" si="31"/>
        <v>4.494892274043794</v>
      </c>
      <c r="E205" s="167">
        <f t="shared" si="32"/>
        <v>-0.50510772595620645</v>
      </c>
      <c r="F205" s="168">
        <f t="shared" si="33"/>
        <v>-9.494892274043794</v>
      </c>
      <c r="G205" s="169">
        <f t="shared" si="34"/>
        <v>-4.494892274043794</v>
      </c>
      <c r="H205" s="170">
        <f t="shared" si="35"/>
        <v>0.50510772595620645</v>
      </c>
    </row>
    <row r="206" spans="1:8" x14ac:dyDescent="0.25">
      <c r="A206" s="34">
        <v>-534</v>
      </c>
      <c r="B206" s="33">
        <v>5.0905308114625791E-2</v>
      </c>
      <c r="C206" s="165">
        <f t="shared" si="30"/>
        <v>9.4909469188537425</v>
      </c>
      <c r="D206" s="166">
        <f t="shared" si="31"/>
        <v>4.4909469188537425</v>
      </c>
      <c r="E206" s="167">
        <f t="shared" si="32"/>
        <v>-0.50905308114625791</v>
      </c>
      <c r="F206" s="168">
        <f t="shared" si="33"/>
        <v>-9.4909469188537425</v>
      </c>
      <c r="G206" s="169">
        <f t="shared" si="34"/>
        <v>-4.4909469188537425</v>
      </c>
      <c r="H206" s="170">
        <f t="shared" si="35"/>
        <v>0.50905308114625791</v>
      </c>
    </row>
    <row r="207" spans="1:8" x14ac:dyDescent="0.25">
      <c r="A207" s="34">
        <v>-533</v>
      </c>
      <c r="B207" s="33">
        <v>5.1303116557914752E-2</v>
      </c>
      <c r="C207" s="165">
        <f t="shared" si="30"/>
        <v>9.4869688344208534</v>
      </c>
      <c r="D207" s="166">
        <f t="shared" si="31"/>
        <v>4.4869688344208525</v>
      </c>
      <c r="E207" s="167">
        <f t="shared" si="32"/>
        <v>-0.51303116557914752</v>
      </c>
      <c r="F207" s="168">
        <f t="shared" si="33"/>
        <v>-9.4869688344208534</v>
      </c>
      <c r="G207" s="169">
        <f t="shared" si="34"/>
        <v>-4.4869688344208525</v>
      </c>
      <c r="H207" s="170">
        <f t="shared" si="35"/>
        <v>0.51303116557914752</v>
      </c>
    </row>
    <row r="208" spans="1:8" x14ac:dyDescent="0.25">
      <c r="A208" s="34">
        <v>-532</v>
      </c>
      <c r="B208" s="33">
        <v>5.1704188931926298E-2</v>
      </c>
      <c r="C208" s="165">
        <f t="shared" si="30"/>
        <v>9.4829581106807375</v>
      </c>
      <c r="D208" s="166">
        <f t="shared" si="31"/>
        <v>4.4829581106807375</v>
      </c>
      <c r="E208" s="167">
        <f t="shared" si="32"/>
        <v>-0.51704188931926298</v>
      </c>
      <c r="F208" s="168">
        <f t="shared" si="33"/>
        <v>-9.4829581106807375</v>
      </c>
      <c r="G208" s="169">
        <f t="shared" si="34"/>
        <v>-4.4829581106807375</v>
      </c>
      <c r="H208" s="170">
        <f t="shared" si="35"/>
        <v>0.51704188931926298</v>
      </c>
    </row>
    <row r="209" spans="1:8" x14ac:dyDescent="0.25">
      <c r="A209" s="34">
        <v>-531</v>
      </c>
      <c r="B209" s="33">
        <v>5.210851624309909E-2</v>
      </c>
      <c r="C209" s="165">
        <f t="shared" si="30"/>
        <v>9.4789148375690093</v>
      </c>
      <c r="D209" s="166">
        <f t="shared" si="31"/>
        <v>4.4789148375690093</v>
      </c>
      <c r="E209" s="167">
        <f t="shared" si="32"/>
        <v>-0.5210851624309909</v>
      </c>
      <c r="F209" s="168">
        <f t="shared" si="33"/>
        <v>-9.4789148375690093</v>
      </c>
      <c r="G209" s="169">
        <f t="shared" si="34"/>
        <v>-4.4789148375690093</v>
      </c>
      <c r="H209" s="170">
        <f t="shared" si="35"/>
        <v>0.5210851624309909</v>
      </c>
    </row>
    <row r="210" spans="1:8" x14ac:dyDescent="0.25">
      <c r="A210" s="34">
        <v>-530</v>
      </c>
      <c r="B210" s="33">
        <v>5.2516089497871565E-2</v>
      </c>
      <c r="C210" s="165">
        <f t="shared" si="30"/>
        <v>9.4748391050212852</v>
      </c>
      <c r="D210" s="166">
        <f t="shared" si="31"/>
        <v>4.4748391050212843</v>
      </c>
      <c r="E210" s="167">
        <f t="shared" si="32"/>
        <v>-0.52516089497871565</v>
      </c>
      <c r="F210" s="168">
        <f t="shared" si="33"/>
        <v>-9.4748391050212852</v>
      </c>
      <c r="G210" s="169">
        <f t="shared" si="34"/>
        <v>-4.4748391050212843</v>
      </c>
      <c r="H210" s="170">
        <f t="shared" si="35"/>
        <v>0.52516089497871565</v>
      </c>
    </row>
    <row r="211" spans="1:8" x14ac:dyDescent="0.25">
      <c r="A211" s="34">
        <v>-529</v>
      </c>
      <c r="B211" s="33">
        <v>5.2926899702682606E-2</v>
      </c>
      <c r="C211" s="165">
        <f t="shared" si="30"/>
        <v>9.4707310029731744</v>
      </c>
      <c r="D211" s="166">
        <f t="shared" si="31"/>
        <v>4.4707310029731744</v>
      </c>
      <c r="E211" s="167">
        <f t="shared" si="32"/>
        <v>-0.52926899702682606</v>
      </c>
      <c r="F211" s="168">
        <f t="shared" si="33"/>
        <v>-9.4707310029731744</v>
      </c>
      <c r="G211" s="169">
        <f t="shared" si="34"/>
        <v>-4.4707310029731744</v>
      </c>
      <c r="H211" s="170">
        <f t="shared" si="35"/>
        <v>0.52926899702682606</v>
      </c>
    </row>
    <row r="212" spans="1:8" x14ac:dyDescent="0.25">
      <c r="A212" s="34">
        <v>-528</v>
      </c>
      <c r="B212" s="33">
        <v>5.334093786397065E-2</v>
      </c>
      <c r="C212" s="165">
        <f t="shared" si="30"/>
        <v>9.4665906213602931</v>
      </c>
      <c r="D212" s="166">
        <f t="shared" si="31"/>
        <v>4.4665906213602931</v>
      </c>
      <c r="E212" s="167">
        <f t="shared" si="32"/>
        <v>-0.5334093786397065</v>
      </c>
      <c r="F212" s="168">
        <f t="shared" si="33"/>
        <v>-9.4665906213602931</v>
      </c>
      <c r="G212" s="169">
        <f t="shared" si="34"/>
        <v>-4.4665906213602931</v>
      </c>
      <c r="H212" s="170">
        <f t="shared" si="35"/>
        <v>0.5334093786397065</v>
      </c>
    </row>
    <row r="213" spans="1:8" x14ac:dyDescent="0.25">
      <c r="A213" s="34">
        <v>-527</v>
      </c>
      <c r="B213" s="33">
        <v>5.3758194988174357E-2</v>
      </c>
      <c r="C213" s="165">
        <f t="shared" si="30"/>
        <v>9.4624180501182558</v>
      </c>
      <c r="D213" s="166">
        <f t="shared" si="31"/>
        <v>4.4624180501182567</v>
      </c>
      <c r="E213" s="167">
        <f t="shared" si="32"/>
        <v>-0.53758194988174357</v>
      </c>
      <c r="F213" s="168">
        <f t="shared" si="33"/>
        <v>-9.4624180501182558</v>
      </c>
      <c r="G213" s="169">
        <f t="shared" si="34"/>
        <v>-4.4624180501182567</v>
      </c>
      <c r="H213" s="170">
        <f t="shared" si="35"/>
        <v>0.53758194988174357</v>
      </c>
    </row>
    <row r="214" spans="1:8" x14ac:dyDescent="0.25">
      <c r="A214" s="34">
        <v>-526</v>
      </c>
      <c r="B214" s="33">
        <v>5.4178662081732387E-2</v>
      </c>
      <c r="C214" s="165">
        <f t="shared" si="30"/>
        <v>9.458213379182677</v>
      </c>
      <c r="D214" s="166">
        <f t="shared" si="31"/>
        <v>4.4582133791826761</v>
      </c>
      <c r="E214" s="167">
        <f t="shared" si="32"/>
        <v>-0.54178662081732387</v>
      </c>
      <c r="F214" s="168">
        <f t="shared" si="33"/>
        <v>-9.458213379182677</v>
      </c>
      <c r="G214" s="169">
        <f t="shared" si="34"/>
        <v>-4.4582133791826761</v>
      </c>
      <c r="H214" s="170">
        <f t="shared" si="35"/>
        <v>0.54178662081732387</v>
      </c>
    </row>
    <row r="215" spans="1:8" x14ac:dyDescent="0.25">
      <c r="A215" s="34">
        <v>-525</v>
      </c>
      <c r="B215" s="33">
        <v>5.46023301510834E-2</v>
      </c>
      <c r="C215" s="165">
        <f t="shared" si="30"/>
        <v>9.453976698489166</v>
      </c>
      <c r="D215" s="166">
        <f t="shared" si="31"/>
        <v>4.453976698489166</v>
      </c>
      <c r="E215" s="167">
        <f t="shared" si="32"/>
        <v>-0.546023301510834</v>
      </c>
      <c r="F215" s="168">
        <f t="shared" si="33"/>
        <v>-9.453976698489166</v>
      </c>
      <c r="G215" s="169">
        <f t="shared" si="34"/>
        <v>-4.453976698489166</v>
      </c>
      <c r="H215" s="170">
        <f t="shared" si="35"/>
        <v>0.546023301510834</v>
      </c>
    </row>
    <row r="216" spans="1:8" x14ac:dyDescent="0.25">
      <c r="A216" s="34">
        <v>-524</v>
      </c>
      <c r="B216" s="33">
        <v>5.5029190202666056E-2</v>
      </c>
      <c r="C216" s="165">
        <f t="shared" si="30"/>
        <v>9.449708097973339</v>
      </c>
      <c r="D216" s="166">
        <f t="shared" si="31"/>
        <v>4.449708097973339</v>
      </c>
      <c r="E216" s="167">
        <f t="shared" si="32"/>
        <v>-0.55029190202666056</v>
      </c>
      <c r="F216" s="168">
        <f t="shared" si="33"/>
        <v>-9.449708097973339</v>
      </c>
      <c r="G216" s="169">
        <f t="shared" si="34"/>
        <v>-4.449708097973339</v>
      </c>
      <c r="H216" s="170">
        <f t="shared" si="35"/>
        <v>0.55029190202666056</v>
      </c>
    </row>
    <row r="217" spans="1:8" x14ac:dyDescent="0.25">
      <c r="A217" s="34">
        <v>-523</v>
      </c>
      <c r="B217" s="33">
        <v>5.5459233242918904E-2</v>
      </c>
      <c r="C217" s="165">
        <f t="shared" si="30"/>
        <v>9.4454076675708105</v>
      </c>
      <c r="D217" s="166">
        <f t="shared" si="31"/>
        <v>4.4454076675708105</v>
      </c>
      <c r="E217" s="167">
        <f t="shared" si="32"/>
        <v>-0.55459233242918904</v>
      </c>
      <c r="F217" s="168">
        <f t="shared" si="33"/>
        <v>-9.4454076675708105</v>
      </c>
      <c r="G217" s="169">
        <f t="shared" si="34"/>
        <v>-4.4454076675708105</v>
      </c>
      <c r="H217" s="170">
        <f t="shared" si="35"/>
        <v>0.55459233242918904</v>
      </c>
    </row>
    <row r="218" spans="1:8" x14ac:dyDescent="0.25">
      <c r="A218" s="34">
        <v>-522</v>
      </c>
      <c r="B218" s="33">
        <v>5.5892450278280714E-2</v>
      </c>
      <c r="C218" s="165">
        <f t="shared" si="30"/>
        <v>9.4410754972171933</v>
      </c>
      <c r="D218" s="166">
        <f t="shared" si="31"/>
        <v>4.4410754972171933</v>
      </c>
      <c r="E218" s="167">
        <f t="shared" si="32"/>
        <v>-0.55892450278280714</v>
      </c>
      <c r="F218" s="168">
        <f t="shared" si="33"/>
        <v>-9.4410754972171933</v>
      </c>
      <c r="G218" s="169">
        <f t="shared" si="34"/>
        <v>-4.4410754972171933</v>
      </c>
      <c r="H218" s="170">
        <f t="shared" si="35"/>
        <v>0.55892450278280714</v>
      </c>
    </row>
    <row r="219" spans="1:8" x14ac:dyDescent="0.25">
      <c r="A219" s="34">
        <v>-521</v>
      </c>
      <c r="B219" s="33">
        <v>5.6328832315189925E-2</v>
      </c>
      <c r="C219" s="165">
        <f t="shared" si="30"/>
        <v>9.4367116768481001</v>
      </c>
      <c r="D219" s="166">
        <f t="shared" si="31"/>
        <v>4.436711676848101</v>
      </c>
      <c r="E219" s="167">
        <f t="shared" si="32"/>
        <v>-0.56328832315189925</v>
      </c>
      <c r="F219" s="168">
        <f t="shared" si="33"/>
        <v>-9.4367116768481001</v>
      </c>
      <c r="G219" s="169">
        <f t="shared" si="34"/>
        <v>-4.436711676848101</v>
      </c>
      <c r="H219" s="170">
        <f t="shared" si="35"/>
        <v>0.56328832315189925</v>
      </c>
    </row>
    <row r="220" spans="1:8" x14ac:dyDescent="0.25">
      <c r="A220" s="34">
        <v>-520</v>
      </c>
      <c r="B220" s="33">
        <v>5.6768370360085307E-2</v>
      </c>
      <c r="C220" s="165">
        <f t="shared" si="30"/>
        <v>9.4323162963991471</v>
      </c>
      <c r="D220" s="166">
        <f t="shared" si="31"/>
        <v>4.4323162963991471</v>
      </c>
      <c r="E220" s="167">
        <f t="shared" si="32"/>
        <v>-0.56768370360085307</v>
      </c>
      <c r="F220" s="168">
        <f t="shared" si="33"/>
        <v>-9.4323162963991471</v>
      </c>
      <c r="G220" s="169">
        <f t="shared" si="34"/>
        <v>-4.4323162963991471</v>
      </c>
      <c r="H220" s="170">
        <f t="shared" si="35"/>
        <v>0.56768370360085307</v>
      </c>
    </row>
    <row r="221" spans="1:8" x14ac:dyDescent="0.25">
      <c r="A221" s="34">
        <v>-519</v>
      </c>
      <c r="B221" s="33">
        <v>5.721105541940541E-2</v>
      </c>
      <c r="C221" s="165">
        <f t="shared" si="30"/>
        <v>9.4278894458059455</v>
      </c>
      <c r="D221" s="166">
        <f t="shared" si="31"/>
        <v>4.4278894458059455</v>
      </c>
      <c r="E221" s="167">
        <f t="shared" si="32"/>
        <v>-0.5721105541940541</v>
      </c>
      <c r="F221" s="168">
        <f t="shared" si="33"/>
        <v>-9.4278894458059455</v>
      </c>
      <c r="G221" s="169">
        <f t="shared" si="34"/>
        <v>-4.4278894458059455</v>
      </c>
      <c r="H221" s="170">
        <f t="shared" si="35"/>
        <v>0.5721105541940541</v>
      </c>
    </row>
    <row r="222" spans="1:8" x14ac:dyDescent="0.25">
      <c r="A222" s="34">
        <v>-518</v>
      </c>
      <c r="B222" s="33">
        <v>5.7656878499589004E-2</v>
      </c>
      <c r="C222" s="165">
        <f t="shared" si="30"/>
        <v>9.4234312150041095</v>
      </c>
      <c r="D222" s="166">
        <f t="shared" si="31"/>
        <v>4.4234312150041095</v>
      </c>
      <c r="E222" s="167">
        <f t="shared" si="32"/>
        <v>-0.57656878499589004</v>
      </c>
      <c r="F222" s="168">
        <f t="shared" si="33"/>
        <v>-9.4234312150041095</v>
      </c>
      <c r="G222" s="169">
        <f t="shared" si="34"/>
        <v>-4.4234312150041095</v>
      </c>
      <c r="H222" s="170">
        <f t="shared" si="35"/>
        <v>0.57656878499589004</v>
      </c>
    </row>
    <row r="223" spans="1:8" x14ac:dyDescent="0.25">
      <c r="A223" s="34">
        <v>-517</v>
      </c>
      <c r="B223" s="33">
        <v>5.8105830607074527E-2</v>
      </c>
      <c r="C223" s="165">
        <f t="shared" si="30"/>
        <v>9.4189416939292556</v>
      </c>
      <c r="D223" s="166">
        <f t="shared" si="31"/>
        <v>4.4189416939292547</v>
      </c>
      <c r="E223" s="167">
        <f t="shared" si="32"/>
        <v>-0.58105830607074527</v>
      </c>
      <c r="F223" s="168">
        <f t="shared" si="33"/>
        <v>-9.4189416939292556</v>
      </c>
      <c r="G223" s="169">
        <f t="shared" si="34"/>
        <v>-4.4189416939292547</v>
      </c>
      <c r="H223" s="170">
        <f t="shared" si="35"/>
        <v>0.58105830607074527</v>
      </c>
    </row>
    <row r="224" spans="1:8" x14ac:dyDescent="0.25">
      <c r="A224" s="34">
        <v>-516</v>
      </c>
      <c r="B224" s="33">
        <v>5.8557902748300861E-2</v>
      </c>
      <c r="C224" s="165">
        <f t="shared" si="30"/>
        <v>9.4144209725169912</v>
      </c>
      <c r="D224" s="166">
        <f t="shared" si="31"/>
        <v>4.4144209725169912</v>
      </c>
      <c r="E224" s="167">
        <f t="shared" si="32"/>
        <v>-0.58557902748300861</v>
      </c>
      <c r="F224" s="168">
        <f t="shared" si="33"/>
        <v>-9.4144209725169912</v>
      </c>
      <c r="G224" s="169">
        <f t="shared" si="34"/>
        <v>-4.4144209725169912</v>
      </c>
      <c r="H224" s="170">
        <f t="shared" si="35"/>
        <v>0.58557902748300861</v>
      </c>
    </row>
    <row r="225" spans="1:8" x14ac:dyDescent="0.25">
      <c r="A225" s="34">
        <v>-515</v>
      </c>
      <c r="B225" s="33">
        <v>5.9013085929706444E-2</v>
      </c>
      <c r="C225" s="165">
        <f t="shared" si="30"/>
        <v>9.409869140702936</v>
      </c>
      <c r="D225" s="166">
        <f t="shared" si="31"/>
        <v>4.409869140702936</v>
      </c>
      <c r="E225" s="167">
        <f t="shared" si="32"/>
        <v>-0.59013085929706444</v>
      </c>
      <c r="F225" s="168">
        <f t="shared" si="33"/>
        <v>-9.409869140702936</v>
      </c>
      <c r="G225" s="169">
        <f t="shared" si="34"/>
        <v>-4.409869140702936</v>
      </c>
      <c r="H225" s="170">
        <f t="shared" si="35"/>
        <v>0.59013085929706444</v>
      </c>
    </row>
    <row r="226" spans="1:8" x14ac:dyDescent="0.25">
      <c r="A226" s="34">
        <v>-514</v>
      </c>
      <c r="B226" s="33">
        <v>5.9471371157730046E-2</v>
      </c>
      <c r="C226" s="165">
        <f t="shared" si="30"/>
        <v>9.4052862884226993</v>
      </c>
      <c r="D226" s="166">
        <f t="shared" si="31"/>
        <v>4.4052862884226993</v>
      </c>
      <c r="E226" s="167">
        <f t="shared" si="32"/>
        <v>-0.59471371157730046</v>
      </c>
      <c r="F226" s="168">
        <f t="shared" si="33"/>
        <v>-9.4052862884226993</v>
      </c>
      <c r="G226" s="169">
        <f t="shared" si="34"/>
        <v>-4.4052862884226993</v>
      </c>
      <c r="H226" s="170">
        <f t="shared" si="35"/>
        <v>0.59471371157730046</v>
      </c>
    </row>
    <row r="227" spans="1:8" x14ac:dyDescent="0.25">
      <c r="A227" s="34">
        <v>-513</v>
      </c>
      <c r="B227" s="33">
        <v>5.9932749438810107E-2</v>
      </c>
      <c r="C227" s="165">
        <f t="shared" si="30"/>
        <v>9.4006725056118992</v>
      </c>
      <c r="D227" s="166">
        <f t="shared" si="31"/>
        <v>4.4006725056118992</v>
      </c>
      <c r="E227" s="167">
        <f t="shared" si="32"/>
        <v>-0.59932749438810107</v>
      </c>
      <c r="F227" s="168">
        <f t="shared" si="33"/>
        <v>-9.4006725056118992</v>
      </c>
      <c r="G227" s="169">
        <f t="shared" si="34"/>
        <v>-4.4006725056118992</v>
      </c>
      <c r="H227" s="170">
        <f t="shared" si="35"/>
        <v>0.59932749438810107</v>
      </c>
    </row>
    <row r="228" spans="1:8" x14ac:dyDescent="0.25">
      <c r="A228" s="34">
        <v>-512</v>
      </c>
      <c r="B228" s="33">
        <v>6.0397211779385396E-2</v>
      </c>
      <c r="C228" s="165">
        <f t="shared" si="30"/>
        <v>9.3960278822061465</v>
      </c>
      <c r="D228" s="166">
        <f t="shared" si="31"/>
        <v>4.3960278822061465</v>
      </c>
      <c r="E228" s="167">
        <f t="shared" si="32"/>
        <v>-0.60397211779385396</v>
      </c>
      <c r="F228" s="168">
        <f t="shared" si="33"/>
        <v>-9.3960278822061465</v>
      </c>
      <c r="G228" s="169">
        <f t="shared" si="34"/>
        <v>-4.3960278822061465</v>
      </c>
      <c r="H228" s="170">
        <f t="shared" si="35"/>
        <v>0.60397211779385396</v>
      </c>
    </row>
    <row r="229" spans="1:8" x14ac:dyDescent="0.25">
      <c r="A229" s="34">
        <v>-511</v>
      </c>
      <c r="B229" s="33">
        <v>6.0864749185894684E-2</v>
      </c>
      <c r="C229" s="165">
        <f t="shared" si="30"/>
        <v>9.391352508141054</v>
      </c>
      <c r="D229" s="166">
        <f t="shared" si="31"/>
        <v>4.3913525081410532</v>
      </c>
      <c r="E229" s="167">
        <f t="shared" si="32"/>
        <v>-0.60864749185894684</v>
      </c>
      <c r="F229" s="168">
        <f t="shared" si="33"/>
        <v>-9.391352508141054</v>
      </c>
      <c r="G229" s="169">
        <f t="shared" si="34"/>
        <v>-4.3913525081410532</v>
      </c>
      <c r="H229" s="170">
        <f t="shared" si="35"/>
        <v>0.60864749185894684</v>
      </c>
    </row>
    <row r="230" spans="1:8" x14ac:dyDescent="0.25">
      <c r="A230" s="34">
        <v>-510</v>
      </c>
      <c r="B230" s="33">
        <v>6.1335352664776299E-2</v>
      </c>
      <c r="C230" s="165">
        <f t="shared" si="30"/>
        <v>9.3866464733522363</v>
      </c>
      <c r="D230" s="166">
        <f t="shared" si="31"/>
        <v>4.3866464733522372</v>
      </c>
      <c r="E230" s="167">
        <f t="shared" si="32"/>
        <v>-0.61335352664776299</v>
      </c>
      <c r="F230" s="168">
        <f t="shared" si="33"/>
        <v>-9.3866464733522363</v>
      </c>
      <c r="G230" s="169">
        <f t="shared" si="34"/>
        <v>-4.3866464733522372</v>
      </c>
      <c r="H230" s="170">
        <f t="shared" si="35"/>
        <v>0.61335352664776299</v>
      </c>
    </row>
    <row r="231" spans="1:8" x14ac:dyDescent="0.25">
      <c r="A231" s="34">
        <v>-509</v>
      </c>
      <c r="B231" s="33">
        <v>6.1809013222469122E-2</v>
      </c>
      <c r="C231" s="165">
        <f t="shared" si="30"/>
        <v>9.3819098677753097</v>
      </c>
      <c r="D231" s="166">
        <f t="shared" si="31"/>
        <v>4.3819098677753088</v>
      </c>
      <c r="E231" s="167">
        <f t="shared" si="32"/>
        <v>-0.61809013222469122</v>
      </c>
      <c r="F231" s="168">
        <f t="shared" si="33"/>
        <v>-9.3819098677753097</v>
      </c>
      <c r="G231" s="169">
        <f t="shared" si="34"/>
        <v>-4.3819098677753088</v>
      </c>
      <c r="H231" s="170">
        <f t="shared" si="35"/>
        <v>0.61809013222469122</v>
      </c>
    </row>
    <row r="232" spans="1:8" x14ac:dyDescent="0.25">
      <c r="A232" s="34">
        <v>-508</v>
      </c>
      <c r="B232" s="33">
        <v>6.2285721865411592E-2</v>
      </c>
      <c r="C232" s="165">
        <f t="shared" si="30"/>
        <v>9.377142781345885</v>
      </c>
      <c r="D232" s="166">
        <f t="shared" si="31"/>
        <v>4.3771427813458841</v>
      </c>
      <c r="E232" s="167">
        <f t="shared" si="32"/>
        <v>-0.62285721865411592</v>
      </c>
      <c r="F232" s="168">
        <f t="shared" si="33"/>
        <v>-9.377142781345885</v>
      </c>
      <c r="G232" s="169">
        <f t="shared" si="34"/>
        <v>-4.3771427813458841</v>
      </c>
      <c r="H232" s="170">
        <f t="shared" si="35"/>
        <v>0.62285721865411592</v>
      </c>
    </row>
    <row r="233" spans="1:8" x14ac:dyDescent="0.25">
      <c r="A233" s="34">
        <v>-507</v>
      </c>
      <c r="B233" s="33">
        <v>6.2765469600042478E-2</v>
      </c>
      <c r="C233" s="165">
        <f t="shared" si="30"/>
        <v>9.372345303999575</v>
      </c>
      <c r="D233" s="166">
        <f t="shared" si="31"/>
        <v>4.372345303999575</v>
      </c>
      <c r="E233" s="167">
        <f t="shared" si="32"/>
        <v>-0.62765469600042478</v>
      </c>
      <c r="F233" s="168">
        <f t="shared" si="33"/>
        <v>-9.372345303999575</v>
      </c>
      <c r="G233" s="169">
        <f t="shared" si="34"/>
        <v>-4.372345303999575</v>
      </c>
      <c r="H233" s="170">
        <f t="shared" si="35"/>
        <v>0.62765469600042478</v>
      </c>
    </row>
    <row r="234" spans="1:8" x14ac:dyDescent="0.25">
      <c r="A234" s="34">
        <v>-506</v>
      </c>
      <c r="B234" s="33">
        <v>6.3248247432800442E-2</v>
      </c>
      <c r="C234" s="165">
        <f t="shared" si="30"/>
        <v>9.367517525671996</v>
      </c>
      <c r="D234" s="166">
        <f t="shared" si="31"/>
        <v>4.367517525671996</v>
      </c>
      <c r="E234" s="167">
        <f t="shared" si="32"/>
        <v>-0.63248247432800442</v>
      </c>
      <c r="F234" s="168">
        <f t="shared" si="33"/>
        <v>-9.367517525671996</v>
      </c>
      <c r="G234" s="169">
        <f t="shared" si="34"/>
        <v>-4.367517525671996</v>
      </c>
      <c r="H234" s="170">
        <f t="shared" si="35"/>
        <v>0.63248247432800442</v>
      </c>
    </row>
    <row r="235" spans="1:8" x14ac:dyDescent="0.25">
      <c r="A235" s="34">
        <v>-505</v>
      </c>
      <c r="B235" s="33">
        <v>6.3734046370124031E-2</v>
      </c>
      <c r="C235" s="165">
        <f t="shared" si="30"/>
        <v>9.362659536298759</v>
      </c>
      <c r="D235" s="166">
        <f t="shared" si="31"/>
        <v>4.3626595362987599</v>
      </c>
      <c r="E235" s="167">
        <f t="shared" si="32"/>
        <v>-0.63734046370124031</v>
      </c>
      <c r="F235" s="168">
        <f t="shared" si="33"/>
        <v>-9.362659536298759</v>
      </c>
      <c r="G235" s="169">
        <f t="shared" si="34"/>
        <v>-4.3626595362987599</v>
      </c>
      <c r="H235" s="170">
        <f t="shared" si="35"/>
        <v>0.63734046370124031</v>
      </c>
    </row>
    <row r="236" spans="1:8" x14ac:dyDescent="0.25">
      <c r="A236" s="34">
        <v>-504</v>
      </c>
      <c r="B236" s="33">
        <v>6.4222857418451795E-2</v>
      </c>
      <c r="C236" s="165">
        <f t="shared" si="30"/>
        <v>9.357771425815482</v>
      </c>
      <c r="D236" s="166">
        <f t="shared" si="31"/>
        <v>4.357771425815482</v>
      </c>
      <c r="E236" s="167">
        <f t="shared" si="32"/>
        <v>-0.64222857418451795</v>
      </c>
      <c r="F236" s="168">
        <f t="shared" si="33"/>
        <v>-9.357771425815482</v>
      </c>
      <c r="G236" s="169">
        <f t="shared" si="34"/>
        <v>-4.357771425815482</v>
      </c>
      <c r="H236" s="170">
        <f t="shared" si="35"/>
        <v>0.64222857418451795</v>
      </c>
    </row>
    <row r="237" spans="1:8" x14ac:dyDescent="0.25">
      <c r="A237" s="34">
        <v>-503</v>
      </c>
      <c r="B237" s="33">
        <v>6.4714671584222616E-2</v>
      </c>
      <c r="C237" s="165">
        <f t="shared" si="30"/>
        <v>9.3528532841577743</v>
      </c>
      <c r="D237" s="166">
        <f t="shared" si="31"/>
        <v>4.3528532841577743</v>
      </c>
      <c r="E237" s="167">
        <f t="shared" si="32"/>
        <v>-0.64714671584222616</v>
      </c>
      <c r="F237" s="168">
        <f t="shared" si="33"/>
        <v>-9.3528532841577743</v>
      </c>
      <c r="G237" s="169">
        <f t="shared" si="34"/>
        <v>-4.3528532841577743</v>
      </c>
      <c r="H237" s="170">
        <f t="shared" si="35"/>
        <v>0.64714671584222616</v>
      </c>
    </row>
    <row r="238" spans="1:8" x14ac:dyDescent="0.25">
      <c r="A238" s="34">
        <v>-502</v>
      </c>
      <c r="B238" s="33">
        <v>6.5209479873875043E-2</v>
      </c>
      <c r="C238" s="165">
        <f t="shared" si="30"/>
        <v>9.3479052012612502</v>
      </c>
      <c r="D238" s="166">
        <f t="shared" si="31"/>
        <v>4.3479052012612494</v>
      </c>
      <c r="E238" s="167">
        <f t="shared" si="32"/>
        <v>-0.65209479873875043</v>
      </c>
      <c r="F238" s="168">
        <f t="shared" si="33"/>
        <v>-9.3479052012612502</v>
      </c>
      <c r="G238" s="169">
        <f t="shared" si="34"/>
        <v>-4.3479052012612494</v>
      </c>
      <c r="H238" s="170">
        <f t="shared" si="35"/>
        <v>0.65209479873875043</v>
      </c>
    </row>
    <row r="239" spans="1:8" x14ac:dyDescent="0.25">
      <c r="A239" s="34">
        <v>-501</v>
      </c>
      <c r="B239" s="33">
        <v>6.5707273293847512E-2</v>
      </c>
      <c r="C239" s="165">
        <f t="shared" si="30"/>
        <v>9.3429272670615244</v>
      </c>
      <c r="D239" s="166">
        <f t="shared" si="31"/>
        <v>4.3429272670615244</v>
      </c>
      <c r="E239" s="167">
        <f t="shared" si="32"/>
        <v>-0.65707273293847512</v>
      </c>
      <c r="F239" s="168">
        <f t="shared" si="33"/>
        <v>-9.3429272670615244</v>
      </c>
      <c r="G239" s="169">
        <f t="shared" si="34"/>
        <v>-4.3429272670615244</v>
      </c>
      <c r="H239" s="170">
        <f t="shared" si="35"/>
        <v>0.65707273293847512</v>
      </c>
    </row>
    <row r="240" spans="1:8" x14ac:dyDescent="0.25">
      <c r="A240" s="34">
        <v>-500</v>
      </c>
      <c r="B240" s="33">
        <v>6.6208042850578908E-2</v>
      </c>
      <c r="C240" s="165">
        <f t="shared" si="30"/>
        <v>9.3379195714942114</v>
      </c>
      <c r="D240" s="166">
        <f t="shared" si="31"/>
        <v>4.3379195714942114</v>
      </c>
      <c r="E240" s="167">
        <f t="shared" si="32"/>
        <v>-0.66208042850578908</v>
      </c>
      <c r="F240" s="168">
        <f t="shared" si="33"/>
        <v>-9.3379195714942114</v>
      </c>
      <c r="G240" s="169">
        <f t="shared" si="34"/>
        <v>-4.3379195714942114</v>
      </c>
      <c r="H240" s="170">
        <f t="shared" si="35"/>
        <v>0.66208042850578908</v>
      </c>
    </row>
    <row r="241" spans="1:8" x14ac:dyDescent="0.25">
      <c r="A241" s="34">
        <v>-499</v>
      </c>
      <c r="B241" s="33">
        <v>6.6711779550507666E-2</v>
      </c>
      <c r="C241" s="165">
        <f t="shared" si="30"/>
        <v>9.3328822044949238</v>
      </c>
      <c r="D241" s="166">
        <f t="shared" si="31"/>
        <v>4.3328822044949238</v>
      </c>
      <c r="E241" s="167">
        <f t="shared" si="32"/>
        <v>-0.66711779550507666</v>
      </c>
      <c r="F241" s="168">
        <f t="shared" si="33"/>
        <v>-9.3328822044949238</v>
      </c>
      <c r="G241" s="169">
        <f t="shared" si="34"/>
        <v>-4.3328822044949238</v>
      </c>
      <c r="H241" s="170">
        <f t="shared" si="35"/>
        <v>0.66711779550507666</v>
      </c>
    </row>
    <row r="242" spans="1:8" x14ac:dyDescent="0.25">
      <c r="A242" s="34">
        <v>-498</v>
      </c>
      <c r="B242" s="33">
        <v>6.7218474400072559E-2</v>
      </c>
      <c r="C242" s="165">
        <f t="shared" si="30"/>
        <v>9.3278152559992744</v>
      </c>
      <c r="D242" s="166">
        <f t="shared" si="31"/>
        <v>4.3278152559992744</v>
      </c>
      <c r="E242" s="167">
        <f t="shared" si="32"/>
        <v>-0.67218474400072559</v>
      </c>
      <c r="F242" s="168">
        <f t="shared" si="33"/>
        <v>-9.3278152559992744</v>
      </c>
      <c r="G242" s="169">
        <f t="shared" si="34"/>
        <v>-4.3278152559992744</v>
      </c>
      <c r="H242" s="170">
        <f t="shared" si="35"/>
        <v>0.67218474400072559</v>
      </c>
    </row>
    <row r="243" spans="1:8" x14ac:dyDescent="0.25">
      <c r="A243" s="34">
        <v>-497</v>
      </c>
      <c r="B243" s="33">
        <v>6.7728118405712245E-2</v>
      </c>
      <c r="C243" s="165">
        <f t="shared" si="30"/>
        <v>9.3227188159428778</v>
      </c>
      <c r="D243" s="166">
        <f t="shared" si="31"/>
        <v>4.3227188159428778</v>
      </c>
      <c r="E243" s="167">
        <f t="shared" si="32"/>
        <v>-0.67728118405712245</v>
      </c>
      <c r="F243" s="168">
        <f t="shared" si="33"/>
        <v>-9.3227188159428778</v>
      </c>
      <c r="G243" s="169">
        <f t="shared" si="34"/>
        <v>-4.3227188159428778</v>
      </c>
      <c r="H243" s="170">
        <f t="shared" si="35"/>
        <v>0.67728118405712245</v>
      </c>
    </row>
    <row r="244" spans="1:8" x14ac:dyDescent="0.25">
      <c r="A244" s="34">
        <v>-496</v>
      </c>
      <c r="B244" s="33">
        <v>6.8240702573865164E-2</v>
      </c>
      <c r="C244" s="165">
        <f t="shared" si="30"/>
        <v>9.3175929742613484</v>
      </c>
      <c r="D244" s="166">
        <f t="shared" si="31"/>
        <v>4.3175929742613484</v>
      </c>
      <c r="E244" s="167">
        <f t="shared" si="32"/>
        <v>-0.68240702573865164</v>
      </c>
      <c r="F244" s="168">
        <f t="shared" si="33"/>
        <v>-9.3175929742613484</v>
      </c>
      <c r="G244" s="169">
        <f t="shared" si="34"/>
        <v>-4.3175929742613484</v>
      </c>
      <c r="H244" s="170">
        <f t="shared" si="35"/>
        <v>0.68240702573865164</v>
      </c>
    </row>
    <row r="245" spans="1:8" x14ac:dyDescent="0.25">
      <c r="A245" s="34">
        <v>-495</v>
      </c>
      <c r="B245" s="33">
        <v>6.8756217910970197E-2</v>
      </c>
      <c r="C245" s="165">
        <f t="shared" si="30"/>
        <v>9.3124378208902989</v>
      </c>
      <c r="D245" s="166">
        <f t="shared" si="31"/>
        <v>4.312437820890298</v>
      </c>
      <c r="E245" s="167">
        <f t="shared" si="32"/>
        <v>-0.68756217910970197</v>
      </c>
      <c r="F245" s="168">
        <f t="shared" si="33"/>
        <v>-9.3124378208902989</v>
      </c>
      <c r="G245" s="169">
        <f t="shared" si="34"/>
        <v>-4.312437820890298</v>
      </c>
      <c r="H245" s="170">
        <f t="shared" si="35"/>
        <v>0.68756217910970197</v>
      </c>
    </row>
    <row r="246" spans="1:8" x14ac:dyDescent="0.25">
      <c r="A246" s="34">
        <v>-494</v>
      </c>
      <c r="B246" s="33">
        <v>6.9274655423465892E-2</v>
      </c>
      <c r="C246" s="165">
        <f t="shared" si="30"/>
        <v>9.3072534457653404</v>
      </c>
      <c r="D246" s="166">
        <f t="shared" si="31"/>
        <v>4.3072534457653413</v>
      </c>
      <c r="E246" s="167">
        <f t="shared" si="32"/>
        <v>-0.69274655423465892</v>
      </c>
      <c r="F246" s="168">
        <f t="shared" si="33"/>
        <v>-9.3072534457653404</v>
      </c>
      <c r="G246" s="169">
        <f t="shared" si="34"/>
        <v>-4.3072534457653413</v>
      </c>
      <c r="H246" s="170">
        <f t="shared" si="35"/>
        <v>0.69274655423465892</v>
      </c>
    </row>
    <row r="247" spans="1:8" x14ac:dyDescent="0.25">
      <c r="A247" s="34">
        <v>-493</v>
      </c>
      <c r="B247" s="33">
        <v>6.9796006117790688E-2</v>
      </c>
      <c r="C247" s="165">
        <f t="shared" si="30"/>
        <v>9.3020399388220927</v>
      </c>
      <c r="D247" s="166">
        <f t="shared" si="31"/>
        <v>4.3020399388220927</v>
      </c>
      <c r="E247" s="167">
        <f t="shared" si="32"/>
        <v>-0.69796006117790688</v>
      </c>
      <c r="F247" s="168">
        <f t="shared" si="33"/>
        <v>-9.3020399388220927</v>
      </c>
      <c r="G247" s="169">
        <f t="shared" si="34"/>
        <v>-4.3020399388220927</v>
      </c>
      <c r="H247" s="170">
        <f t="shared" si="35"/>
        <v>0.69796006117790688</v>
      </c>
    </row>
    <row r="248" spans="1:8" x14ac:dyDescent="0.25">
      <c r="A248" s="34">
        <v>-492</v>
      </c>
      <c r="B248" s="33">
        <v>7.0320261000383466E-2</v>
      </c>
      <c r="C248" s="165">
        <f t="shared" si="30"/>
        <v>9.2967973899961649</v>
      </c>
      <c r="D248" s="166">
        <f t="shared" si="31"/>
        <v>4.2967973899961649</v>
      </c>
      <c r="E248" s="167">
        <f t="shared" si="32"/>
        <v>-0.70320261000383466</v>
      </c>
      <c r="F248" s="168">
        <f t="shared" si="33"/>
        <v>-9.2967973899961649</v>
      </c>
      <c r="G248" s="169">
        <f t="shared" si="34"/>
        <v>-4.2967973899961649</v>
      </c>
      <c r="H248" s="170">
        <f t="shared" si="35"/>
        <v>0.70320261000383466</v>
      </c>
    </row>
    <row r="249" spans="1:8" x14ac:dyDescent="0.25">
      <c r="A249" s="34">
        <v>-491</v>
      </c>
      <c r="B249" s="33">
        <v>7.0847411077682776E-2</v>
      </c>
      <c r="C249" s="165">
        <f t="shared" si="30"/>
        <v>9.2915258892231716</v>
      </c>
      <c r="D249" s="166">
        <f t="shared" si="31"/>
        <v>4.2915258892231725</v>
      </c>
      <c r="E249" s="167">
        <f t="shared" si="32"/>
        <v>-0.70847411077682776</v>
      </c>
      <c r="F249" s="168">
        <f t="shared" si="33"/>
        <v>-9.2915258892231716</v>
      </c>
      <c r="G249" s="169">
        <f t="shared" si="34"/>
        <v>-4.2915258892231725</v>
      </c>
      <c r="H249" s="170">
        <f t="shared" si="35"/>
        <v>0.70847411077682776</v>
      </c>
    </row>
    <row r="250" spans="1:8" x14ac:dyDescent="0.25">
      <c r="A250" s="34">
        <v>-490</v>
      </c>
      <c r="B250" s="33">
        <v>7.1377447356127277E-2</v>
      </c>
      <c r="C250" s="165">
        <f t="shared" si="30"/>
        <v>9.2862255264387272</v>
      </c>
      <c r="D250" s="166">
        <f t="shared" si="31"/>
        <v>4.2862255264387272</v>
      </c>
      <c r="E250" s="167">
        <f t="shared" si="32"/>
        <v>-0.71377447356127277</v>
      </c>
      <c r="F250" s="168">
        <f t="shared" si="33"/>
        <v>-9.2862255264387272</v>
      </c>
      <c r="G250" s="169">
        <f t="shared" si="34"/>
        <v>-4.2862255264387272</v>
      </c>
      <c r="H250" s="170">
        <f t="shared" si="35"/>
        <v>0.71377447356127277</v>
      </c>
    </row>
    <row r="251" spans="1:8" x14ac:dyDescent="0.25">
      <c r="A251" s="34">
        <v>-489</v>
      </c>
      <c r="B251" s="33">
        <v>7.191036084215563E-2</v>
      </c>
      <c r="C251" s="165">
        <f t="shared" si="30"/>
        <v>9.2808963915784446</v>
      </c>
      <c r="D251" s="166">
        <f t="shared" si="31"/>
        <v>4.2808963915784437</v>
      </c>
      <c r="E251" s="167">
        <f t="shared" si="32"/>
        <v>-0.7191036084215563</v>
      </c>
      <c r="F251" s="168">
        <f t="shared" si="33"/>
        <v>-9.2808963915784446</v>
      </c>
      <c r="G251" s="169">
        <f t="shared" si="34"/>
        <v>-4.2808963915784437</v>
      </c>
      <c r="H251" s="170">
        <f t="shared" si="35"/>
        <v>0.7191036084215563</v>
      </c>
    </row>
    <row r="252" spans="1:8" x14ac:dyDescent="0.25">
      <c r="A252" s="34">
        <v>-488</v>
      </c>
      <c r="B252" s="33">
        <v>7.2446142542206271E-2</v>
      </c>
      <c r="C252" s="165">
        <f t="shared" si="30"/>
        <v>9.2755385745779364</v>
      </c>
      <c r="D252" s="166">
        <f t="shared" si="31"/>
        <v>4.2755385745779373</v>
      </c>
      <c r="E252" s="167">
        <f t="shared" si="32"/>
        <v>-0.72446142542206271</v>
      </c>
      <c r="F252" s="168">
        <f t="shared" si="33"/>
        <v>-9.2755385745779364</v>
      </c>
      <c r="G252" s="169">
        <f t="shared" si="34"/>
        <v>-4.2755385745779373</v>
      </c>
      <c r="H252" s="170">
        <f t="shared" si="35"/>
        <v>0.72446142542206271</v>
      </c>
    </row>
    <row r="253" spans="1:8" x14ac:dyDescent="0.25">
      <c r="A253" s="34">
        <v>-487</v>
      </c>
      <c r="B253" s="33">
        <v>7.2984783462718084E-2</v>
      </c>
      <c r="C253" s="165">
        <f t="shared" si="30"/>
        <v>9.2701521653728189</v>
      </c>
      <c r="D253" s="166">
        <f t="shared" si="31"/>
        <v>4.2701521653728189</v>
      </c>
      <c r="E253" s="167">
        <f t="shared" si="32"/>
        <v>-0.72984783462718084</v>
      </c>
      <c r="F253" s="168">
        <f t="shared" si="33"/>
        <v>-9.2701521653728189</v>
      </c>
      <c r="G253" s="169">
        <f t="shared" si="34"/>
        <v>-4.2701521653728189</v>
      </c>
      <c r="H253" s="170">
        <f t="shared" si="35"/>
        <v>0.72984783462718084</v>
      </c>
    </row>
    <row r="254" spans="1:8" x14ac:dyDescent="0.25">
      <c r="A254" s="34">
        <v>-486</v>
      </c>
      <c r="B254" s="33">
        <v>7.3526274610129616E-2</v>
      </c>
      <c r="C254" s="165">
        <f t="shared" si="30"/>
        <v>9.2647372538987032</v>
      </c>
      <c r="D254" s="166">
        <f t="shared" si="31"/>
        <v>4.2647372538987041</v>
      </c>
      <c r="E254" s="167">
        <f t="shared" si="32"/>
        <v>-0.73526274610129616</v>
      </c>
      <c r="F254" s="168">
        <f t="shared" si="33"/>
        <v>-9.2647372538987032</v>
      </c>
      <c r="G254" s="169">
        <f t="shared" si="34"/>
        <v>-4.2647372538987041</v>
      </c>
      <c r="H254" s="170">
        <f t="shared" si="35"/>
        <v>0.73526274610129616</v>
      </c>
    </row>
    <row r="255" spans="1:8" x14ac:dyDescent="0.25">
      <c r="A255" s="34">
        <v>-485</v>
      </c>
      <c r="B255" s="33">
        <v>7.4070606990879417E-2</v>
      </c>
      <c r="C255" s="165">
        <f t="shared" si="30"/>
        <v>9.2592939300912054</v>
      </c>
      <c r="D255" s="166">
        <f t="shared" si="31"/>
        <v>4.2592939300912054</v>
      </c>
      <c r="E255" s="167">
        <f t="shared" si="32"/>
        <v>-0.74070606990879417</v>
      </c>
      <c r="F255" s="168">
        <f t="shared" si="33"/>
        <v>-9.2592939300912054</v>
      </c>
      <c r="G255" s="169">
        <f t="shared" si="34"/>
        <v>-4.2592939300912054</v>
      </c>
      <c r="H255" s="170">
        <f t="shared" si="35"/>
        <v>0.74070606990879417</v>
      </c>
    </row>
    <row r="256" spans="1:8" x14ac:dyDescent="0.25">
      <c r="A256" s="34">
        <v>-484</v>
      </c>
      <c r="B256" s="33">
        <v>7.4617771611406147E-2</v>
      </c>
      <c r="C256" s="165">
        <f t="shared" si="30"/>
        <v>9.2538222838859383</v>
      </c>
      <c r="D256" s="166">
        <f t="shared" si="31"/>
        <v>4.2538222838859383</v>
      </c>
      <c r="E256" s="167">
        <f t="shared" si="32"/>
        <v>-0.74617771611406147</v>
      </c>
      <c r="F256" s="168">
        <f t="shared" si="33"/>
        <v>-9.2538222838859383</v>
      </c>
      <c r="G256" s="169">
        <f t="shared" si="34"/>
        <v>-4.2538222838859383</v>
      </c>
      <c r="H256" s="170">
        <f t="shared" si="35"/>
        <v>0.74617771611406147</v>
      </c>
    </row>
    <row r="257" spans="1:8" x14ac:dyDescent="0.25">
      <c r="A257" s="34">
        <v>-483</v>
      </c>
      <c r="B257" s="33">
        <v>7.5167759478148577E-2</v>
      </c>
      <c r="C257" s="165">
        <f t="shared" si="30"/>
        <v>9.2483224052185147</v>
      </c>
      <c r="D257" s="166">
        <f t="shared" si="31"/>
        <v>4.2483224052185147</v>
      </c>
      <c r="E257" s="167">
        <f t="shared" si="32"/>
        <v>-0.75167759478148577</v>
      </c>
      <c r="F257" s="168">
        <f t="shared" si="33"/>
        <v>-9.2483224052185147</v>
      </c>
      <c r="G257" s="169">
        <f t="shared" si="34"/>
        <v>-4.2483224052185147</v>
      </c>
      <c r="H257" s="170">
        <f t="shared" si="35"/>
        <v>0.75167759478148577</v>
      </c>
    </row>
    <row r="258" spans="1:8" x14ac:dyDescent="0.25">
      <c r="A258" s="34">
        <v>-482</v>
      </c>
      <c r="B258" s="33">
        <v>7.5720561597545255E-2</v>
      </c>
      <c r="C258" s="165">
        <f t="shared" si="30"/>
        <v>9.2427943840245472</v>
      </c>
      <c r="D258" s="166">
        <f t="shared" si="31"/>
        <v>4.2427943840245472</v>
      </c>
      <c r="E258" s="167">
        <f t="shared" si="32"/>
        <v>-0.75720561597545255</v>
      </c>
      <c r="F258" s="168">
        <f t="shared" si="33"/>
        <v>-9.2427943840245472</v>
      </c>
      <c r="G258" s="169">
        <f t="shared" si="34"/>
        <v>-4.2427943840245472</v>
      </c>
      <c r="H258" s="170">
        <f t="shared" si="35"/>
        <v>0.75720561597545255</v>
      </c>
    </row>
    <row r="259" spans="1:8" x14ac:dyDescent="0.25">
      <c r="A259" s="34">
        <v>-481</v>
      </c>
      <c r="B259" s="33">
        <v>7.6276168976034731E-2</v>
      </c>
      <c r="C259" s="165">
        <f t="shared" si="30"/>
        <v>9.2372383102396523</v>
      </c>
      <c r="D259" s="166">
        <f t="shared" si="31"/>
        <v>4.2372383102396523</v>
      </c>
      <c r="E259" s="167">
        <f t="shared" si="32"/>
        <v>-0.76276168976034731</v>
      </c>
      <c r="F259" s="168">
        <f t="shared" si="33"/>
        <v>-9.2372383102396523</v>
      </c>
      <c r="G259" s="169">
        <f t="shared" si="34"/>
        <v>-4.2372383102396523</v>
      </c>
      <c r="H259" s="170">
        <f t="shared" si="35"/>
        <v>0.76276168976034731</v>
      </c>
    </row>
    <row r="260" spans="1:8" x14ac:dyDescent="0.25">
      <c r="A260" s="34">
        <v>-480</v>
      </c>
      <c r="B260" s="33">
        <v>7.6834572620055885E-2</v>
      </c>
      <c r="C260" s="165">
        <f t="shared" si="30"/>
        <v>9.2316542737994407</v>
      </c>
      <c r="D260" s="166">
        <f t="shared" si="31"/>
        <v>4.2316542737994407</v>
      </c>
      <c r="E260" s="167">
        <f t="shared" si="32"/>
        <v>-0.76834572620055885</v>
      </c>
      <c r="F260" s="168">
        <f t="shared" si="33"/>
        <v>-9.2316542737994407</v>
      </c>
      <c r="G260" s="169">
        <f t="shared" si="34"/>
        <v>-4.2316542737994407</v>
      </c>
      <c r="H260" s="170">
        <f t="shared" si="35"/>
        <v>0.76834572620055885</v>
      </c>
    </row>
    <row r="261" spans="1:8" x14ac:dyDescent="0.25">
      <c r="A261" s="34">
        <v>-479</v>
      </c>
      <c r="B261" s="33">
        <v>7.7395763536046935E-2</v>
      </c>
      <c r="C261" s="165">
        <f t="shared" si="30"/>
        <v>9.2260423646395306</v>
      </c>
      <c r="D261" s="166">
        <f t="shared" si="31"/>
        <v>4.2260423646395306</v>
      </c>
      <c r="E261" s="167">
        <f t="shared" si="32"/>
        <v>-0.77395763536046935</v>
      </c>
      <c r="F261" s="168">
        <f t="shared" si="33"/>
        <v>-9.2260423646395306</v>
      </c>
      <c r="G261" s="169">
        <f t="shared" si="34"/>
        <v>-4.2260423646395306</v>
      </c>
      <c r="H261" s="170">
        <f t="shared" si="35"/>
        <v>0.77395763536046935</v>
      </c>
    </row>
    <row r="262" spans="1:8" x14ac:dyDescent="0.25">
      <c r="A262" s="34">
        <v>-478</v>
      </c>
      <c r="B262" s="33">
        <v>7.7959732730446984E-2</v>
      </c>
      <c r="C262" s="165">
        <f t="shared" si="30"/>
        <v>9.2204026726955295</v>
      </c>
      <c r="D262" s="166">
        <f t="shared" si="31"/>
        <v>4.2204026726955304</v>
      </c>
      <c r="E262" s="167">
        <f t="shared" si="32"/>
        <v>-0.77959732730446984</v>
      </c>
      <c r="F262" s="168">
        <f t="shared" si="33"/>
        <v>-9.2204026726955295</v>
      </c>
      <c r="G262" s="169">
        <f t="shared" si="34"/>
        <v>-4.2204026726955304</v>
      </c>
      <c r="H262" s="170">
        <f t="shared" si="35"/>
        <v>0.77959732730446984</v>
      </c>
    </row>
    <row r="263" spans="1:8" x14ac:dyDescent="0.25">
      <c r="A263" s="34">
        <v>-477</v>
      </c>
      <c r="B263" s="33">
        <v>7.852647120969436E-2</v>
      </c>
      <c r="C263" s="165">
        <f t="shared" ref="C263:C326" si="36">KFactor-KFactor*B263</f>
        <v>9.2147352879030571</v>
      </c>
      <c r="D263" s="166">
        <f t="shared" ref="D263:D326" si="37">KFactor/2-KFactor*B263</f>
        <v>4.2147352879030562</v>
      </c>
      <c r="E263" s="167">
        <f t="shared" ref="E263:E326" si="38">0-KFactor*B263</f>
        <v>-0.7852647120969436</v>
      </c>
      <c r="F263" s="168">
        <f t="shared" ref="F263:F326" si="39">-C263</f>
        <v>-9.2147352879030571</v>
      </c>
      <c r="G263" s="169">
        <f t="shared" ref="G263:G326" si="40">-D263</f>
        <v>-4.2147352879030562</v>
      </c>
      <c r="H263" s="170">
        <f t="shared" ref="H263:H326" si="41">-E263</f>
        <v>0.7852647120969436</v>
      </c>
    </row>
    <row r="264" spans="1:8" x14ac:dyDescent="0.25">
      <c r="A264" s="34">
        <v>-476</v>
      </c>
      <c r="B264" s="33">
        <v>7.9095969980227721E-2</v>
      </c>
      <c r="C264" s="165">
        <f t="shared" si="36"/>
        <v>9.2090403001977226</v>
      </c>
      <c r="D264" s="166">
        <f t="shared" si="37"/>
        <v>4.2090403001977226</v>
      </c>
      <c r="E264" s="167">
        <f t="shared" si="38"/>
        <v>-0.79095969980227721</v>
      </c>
      <c r="F264" s="168">
        <f t="shared" si="39"/>
        <v>-9.2090403001977226</v>
      </c>
      <c r="G264" s="169">
        <f t="shared" si="40"/>
        <v>-4.2090403001977226</v>
      </c>
      <c r="H264" s="170">
        <f t="shared" si="41"/>
        <v>0.79095969980227721</v>
      </c>
    </row>
    <row r="265" spans="1:8" x14ac:dyDescent="0.25">
      <c r="A265" s="34">
        <v>-475</v>
      </c>
      <c r="B265" s="33">
        <v>7.9668220048485727E-2</v>
      </c>
      <c r="C265" s="165">
        <f t="shared" si="36"/>
        <v>9.2033177995151423</v>
      </c>
      <c r="D265" s="166">
        <f t="shared" si="37"/>
        <v>4.2033177995151423</v>
      </c>
      <c r="E265" s="167">
        <f t="shared" si="38"/>
        <v>-0.79668220048485727</v>
      </c>
      <c r="F265" s="168">
        <f t="shared" si="39"/>
        <v>-9.2033177995151423</v>
      </c>
      <c r="G265" s="169">
        <f t="shared" si="40"/>
        <v>-4.2033177995151423</v>
      </c>
      <c r="H265" s="170">
        <f t="shared" si="41"/>
        <v>0.79668220048485727</v>
      </c>
    </row>
    <row r="266" spans="1:8" x14ac:dyDescent="0.25">
      <c r="A266" s="34">
        <v>-474</v>
      </c>
      <c r="B266" s="33">
        <v>8.0243212420907151E-2</v>
      </c>
      <c r="C266" s="165">
        <f t="shared" si="36"/>
        <v>9.1975678757909289</v>
      </c>
      <c r="D266" s="166">
        <f t="shared" si="37"/>
        <v>4.1975678757909289</v>
      </c>
      <c r="E266" s="167">
        <f t="shared" si="38"/>
        <v>-0.80243212420907151</v>
      </c>
      <c r="F266" s="168">
        <f t="shared" si="39"/>
        <v>-9.1975678757909289</v>
      </c>
      <c r="G266" s="169">
        <f t="shared" si="40"/>
        <v>-4.1975678757909289</v>
      </c>
      <c r="H266" s="170">
        <f t="shared" si="41"/>
        <v>0.80243212420907151</v>
      </c>
    </row>
    <row r="267" spans="1:8" x14ac:dyDescent="0.25">
      <c r="A267" s="34">
        <v>-473</v>
      </c>
      <c r="B267" s="33">
        <v>8.082093810393054E-2</v>
      </c>
      <c r="C267" s="165">
        <f t="shared" si="36"/>
        <v>9.1917906189606953</v>
      </c>
      <c r="D267" s="166">
        <f t="shared" si="37"/>
        <v>4.1917906189606944</v>
      </c>
      <c r="E267" s="167">
        <f t="shared" si="38"/>
        <v>-0.8082093810393054</v>
      </c>
      <c r="F267" s="168">
        <f t="shared" si="39"/>
        <v>-9.1917906189606953</v>
      </c>
      <c r="G267" s="169">
        <f t="shared" si="40"/>
        <v>-4.1917906189606944</v>
      </c>
      <c r="H267" s="170">
        <f t="shared" si="41"/>
        <v>0.8082093810393054</v>
      </c>
    </row>
    <row r="268" spans="1:8" x14ac:dyDescent="0.25">
      <c r="A268" s="34">
        <v>-472</v>
      </c>
      <c r="B268" s="33">
        <v>8.1401388103994554E-2</v>
      </c>
      <c r="C268" s="165">
        <f t="shared" si="36"/>
        <v>9.185986118960054</v>
      </c>
      <c r="D268" s="166">
        <f t="shared" si="37"/>
        <v>4.185986118960054</v>
      </c>
      <c r="E268" s="167">
        <f t="shared" si="38"/>
        <v>-0.81401388103994554</v>
      </c>
      <c r="F268" s="168">
        <f t="shared" si="39"/>
        <v>-9.185986118960054</v>
      </c>
      <c r="G268" s="169">
        <f t="shared" si="40"/>
        <v>-4.185986118960054</v>
      </c>
      <c r="H268" s="170">
        <f t="shared" si="41"/>
        <v>0.81401388103994554</v>
      </c>
    </row>
    <row r="269" spans="1:8" x14ac:dyDescent="0.25">
      <c r="A269" s="34">
        <v>-471</v>
      </c>
      <c r="B269" s="33">
        <v>8.1984553427537632E-2</v>
      </c>
      <c r="C269" s="165">
        <f t="shared" si="36"/>
        <v>9.1801544657246232</v>
      </c>
      <c r="D269" s="166">
        <f t="shared" si="37"/>
        <v>4.1801544657246232</v>
      </c>
      <c r="E269" s="167">
        <f t="shared" si="38"/>
        <v>-0.81984553427537632</v>
      </c>
      <c r="F269" s="168">
        <f t="shared" si="39"/>
        <v>-9.1801544657246232</v>
      </c>
      <c r="G269" s="169">
        <f t="shared" si="40"/>
        <v>-4.1801544657246232</v>
      </c>
      <c r="H269" s="170">
        <f t="shared" si="41"/>
        <v>0.81984553427537632</v>
      </c>
    </row>
    <row r="270" spans="1:8" x14ac:dyDescent="0.25">
      <c r="A270" s="34">
        <v>-470</v>
      </c>
      <c r="B270" s="33">
        <v>8.2570425080998655E-2</v>
      </c>
      <c r="C270" s="165">
        <f t="shared" si="36"/>
        <v>9.1742957491900139</v>
      </c>
      <c r="D270" s="166">
        <f t="shared" si="37"/>
        <v>4.1742957491900139</v>
      </c>
      <c r="E270" s="167">
        <f t="shared" si="38"/>
        <v>-0.82570425080998655</v>
      </c>
      <c r="F270" s="168">
        <f t="shared" si="39"/>
        <v>-9.1742957491900139</v>
      </c>
      <c r="G270" s="169">
        <f t="shared" si="40"/>
        <v>-4.1742957491900139</v>
      </c>
      <c r="H270" s="170">
        <f t="shared" si="41"/>
        <v>0.82570425080998655</v>
      </c>
    </row>
    <row r="271" spans="1:8" x14ac:dyDescent="0.25">
      <c r="A271" s="34">
        <v>-469</v>
      </c>
      <c r="B271" s="33">
        <v>8.3158994070816172E-2</v>
      </c>
      <c r="C271" s="165">
        <f t="shared" si="36"/>
        <v>9.1684100592918387</v>
      </c>
      <c r="D271" s="166">
        <f t="shared" si="37"/>
        <v>4.1684100592918387</v>
      </c>
      <c r="E271" s="167">
        <f t="shared" si="38"/>
        <v>-0.83158994070816172</v>
      </c>
      <c r="F271" s="168">
        <f t="shared" si="39"/>
        <v>-9.1684100592918387</v>
      </c>
      <c r="G271" s="169">
        <f t="shared" si="40"/>
        <v>-4.1684100592918387</v>
      </c>
      <c r="H271" s="170">
        <f t="shared" si="41"/>
        <v>0.83158994070816172</v>
      </c>
    </row>
    <row r="272" spans="1:8" x14ac:dyDescent="0.25">
      <c r="A272" s="34">
        <v>-468</v>
      </c>
      <c r="B272" s="33">
        <v>8.3750251403428844E-2</v>
      </c>
      <c r="C272" s="165">
        <f t="shared" si="36"/>
        <v>9.1624974859657122</v>
      </c>
      <c r="D272" s="166">
        <f t="shared" si="37"/>
        <v>4.1624974859657113</v>
      </c>
      <c r="E272" s="167">
        <f t="shared" si="38"/>
        <v>-0.83750251403428844</v>
      </c>
      <c r="F272" s="168">
        <f t="shared" si="39"/>
        <v>-9.1624974859657122</v>
      </c>
      <c r="G272" s="169">
        <f t="shared" si="40"/>
        <v>-4.1624974859657113</v>
      </c>
      <c r="H272" s="170">
        <f t="shared" si="41"/>
        <v>0.83750251403428844</v>
      </c>
    </row>
    <row r="273" spans="1:8" x14ac:dyDescent="0.25">
      <c r="A273" s="34">
        <v>-467</v>
      </c>
      <c r="B273" s="33">
        <v>8.4344188085275107E-2</v>
      </c>
      <c r="C273" s="165">
        <f t="shared" si="36"/>
        <v>9.1565581191472489</v>
      </c>
      <c r="D273" s="166">
        <f t="shared" si="37"/>
        <v>4.1565581191472489</v>
      </c>
      <c r="E273" s="167">
        <f t="shared" si="38"/>
        <v>-0.84344188085275107</v>
      </c>
      <c r="F273" s="168">
        <f t="shared" si="39"/>
        <v>-9.1565581191472489</v>
      </c>
      <c r="G273" s="169">
        <f t="shared" si="40"/>
        <v>-4.1565581191472489</v>
      </c>
      <c r="H273" s="170">
        <f t="shared" si="41"/>
        <v>0.84344188085275107</v>
      </c>
    </row>
    <row r="274" spans="1:8" x14ac:dyDescent="0.25">
      <c r="A274" s="34">
        <v>-466</v>
      </c>
      <c r="B274" s="33">
        <v>8.4940795122793844E-2</v>
      </c>
      <c r="C274" s="165">
        <f t="shared" si="36"/>
        <v>9.1505920487720616</v>
      </c>
      <c r="D274" s="166">
        <f t="shared" si="37"/>
        <v>4.1505920487720616</v>
      </c>
      <c r="E274" s="167">
        <f t="shared" si="38"/>
        <v>-0.84940795122793844</v>
      </c>
      <c r="F274" s="168">
        <f t="shared" si="39"/>
        <v>-9.1505920487720616</v>
      </c>
      <c r="G274" s="169">
        <f t="shared" si="40"/>
        <v>-4.1505920487720616</v>
      </c>
      <c r="H274" s="170">
        <f t="shared" si="41"/>
        <v>0.84940795122793844</v>
      </c>
    </row>
    <row r="275" spans="1:8" x14ac:dyDescent="0.25">
      <c r="A275" s="34">
        <v>-465</v>
      </c>
      <c r="B275" s="33">
        <v>8.5540063522423715E-2</v>
      </c>
      <c r="C275" s="165">
        <f t="shared" si="36"/>
        <v>9.1445993647757629</v>
      </c>
      <c r="D275" s="166">
        <f t="shared" si="37"/>
        <v>4.1445993647757629</v>
      </c>
      <c r="E275" s="167">
        <f t="shared" si="38"/>
        <v>-0.85540063522423715</v>
      </c>
      <c r="F275" s="168">
        <f t="shared" si="39"/>
        <v>-9.1445993647757629</v>
      </c>
      <c r="G275" s="169">
        <f t="shared" si="40"/>
        <v>-4.1445993647757629</v>
      </c>
      <c r="H275" s="170">
        <f t="shared" si="41"/>
        <v>0.85540063522423715</v>
      </c>
    </row>
    <row r="276" spans="1:8" x14ac:dyDescent="0.25">
      <c r="A276" s="34">
        <v>-464</v>
      </c>
      <c r="B276" s="33">
        <v>8.6141984290603157E-2</v>
      </c>
      <c r="C276" s="165">
        <f t="shared" si="36"/>
        <v>9.1385801570939691</v>
      </c>
      <c r="D276" s="166">
        <f t="shared" si="37"/>
        <v>4.1385801570939682</v>
      </c>
      <c r="E276" s="167">
        <f t="shared" si="38"/>
        <v>-0.86141984290603157</v>
      </c>
      <c r="F276" s="168">
        <f t="shared" si="39"/>
        <v>-9.1385801570939691</v>
      </c>
      <c r="G276" s="169">
        <f t="shared" si="40"/>
        <v>-4.1385801570939682</v>
      </c>
      <c r="H276" s="170">
        <f t="shared" si="41"/>
        <v>0.86141984290603157</v>
      </c>
    </row>
    <row r="277" spans="1:8" x14ac:dyDescent="0.25">
      <c r="A277" s="34">
        <v>-463</v>
      </c>
      <c r="B277" s="33">
        <v>8.6746548433770831E-2</v>
      </c>
      <c r="C277" s="165">
        <f t="shared" si="36"/>
        <v>9.1325345156622912</v>
      </c>
      <c r="D277" s="166">
        <f t="shared" si="37"/>
        <v>4.1325345156622912</v>
      </c>
      <c r="E277" s="167">
        <f t="shared" si="38"/>
        <v>-0.86746548433770831</v>
      </c>
      <c r="F277" s="168">
        <f t="shared" si="39"/>
        <v>-9.1325345156622912</v>
      </c>
      <c r="G277" s="169">
        <f t="shared" si="40"/>
        <v>-4.1325345156622912</v>
      </c>
      <c r="H277" s="170">
        <f t="shared" si="41"/>
        <v>0.86746548433770831</v>
      </c>
    </row>
    <row r="278" spans="1:8" x14ac:dyDescent="0.25">
      <c r="A278" s="34">
        <v>-462</v>
      </c>
      <c r="B278" s="33">
        <v>8.7353746958365619E-2</v>
      </c>
      <c r="C278" s="165">
        <f t="shared" si="36"/>
        <v>9.1264625304163438</v>
      </c>
      <c r="D278" s="166">
        <f t="shared" si="37"/>
        <v>4.1264625304163438</v>
      </c>
      <c r="E278" s="167">
        <f t="shared" si="38"/>
        <v>-0.87353746958365619</v>
      </c>
      <c r="F278" s="168">
        <f t="shared" si="39"/>
        <v>-9.1264625304163438</v>
      </c>
      <c r="G278" s="169">
        <f t="shared" si="40"/>
        <v>-4.1264625304163438</v>
      </c>
      <c r="H278" s="170">
        <f t="shared" si="41"/>
        <v>0.87353746958365619</v>
      </c>
    </row>
    <row r="279" spans="1:8" x14ac:dyDescent="0.25">
      <c r="A279" s="34">
        <v>-461</v>
      </c>
      <c r="B279" s="33">
        <v>8.7963570870825736E-2</v>
      </c>
      <c r="C279" s="165">
        <f t="shared" si="36"/>
        <v>9.1203642912917431</v>
      </c>
      <c r="D279" s="166">
        <f t="shared" si="37"/>
        <v>4.1203642912917431</v>
      </c>
      <c r="E279" s="167">
        <f t="shared" si="38"/>
        <v>-0.87963570870825736</v>
      </c>
      <c r="F279" s="168">
        <f t="shared" si="39"/>
        <v>-9.1203642912917431</v>
      </c>
      <c r="G279" s="169">
        <f t="shared" si="40"/>
        <v>-4.1203642912917431</v>
      </c>
      <c r="H279" s="170">
        <f t="shared" si="41"/>
        <v>0.87963570870825736</v>
      </c>
    </row>
    <row r="280" spans="1:8" x14ac:dyDescent="0.25">
      <c r="A280" s="34">
        <v>-460</v>
      </c>
      <c r="B280" s="33">
        <v>8.8576011177590175E-2</v>
      </c>
      <c r="C280" s="165">
        <f t="shared" si="36"/>
        <v>9.1142398882240983</v>
      </c>
      <c r="D280" s="166">
        <f t="shared" si="37"/>
        <v>4.1142398882240983</v>
      </c>
      <c r="E280" s="167">
        <f t="shared" si="38"/>
        <v>-0.88576011177590175</v>
      </c>
      <c r="F280" s="168">
        <f t="shared" si="39"/>
        <v>-9.1142398882240983</v>
      </c>
      <c r="G280" s="169">
        <f t="shared" si="40"/>
        <v>-4.1142398882240983</v>
      </c>
      <c r="H280" s="170">
        <f t="shared" si="41"/>
        <v>0.88576011177590175</v>
      </c>
    </row>
    <row r="281" spans="1:8" x14ac:dyDescent="0.25">
      <c r="A281" s="34">
        <v>-459</v>
      </c>
      <c r="B281" s="33">
        <v>8.9191058885097374E-2</v>
      </c>
      <c r="C281" s="165">
        <f t="shared" si="36"/>
        <v>9.1080894111490256</v>
      </c>
      <c r="D281" s="166">
        <f t="shared" si="37"/>
        <v>4.1080894111490265</v>
      </c>
      <c r="E281" s="167">
        <f t="shared" si="38"/>
        <v>-0.89191058885097374</v>
      </c>
      <c r="F281" s="168">
        <f t="shared" si="39"/>
        <v>-9.1080894111490256</v>
      </c>
      <c r="G281" s="169">
        <f t="shared" si="40"/>
        <v>-4.1080894111490265</v>
      </c>
      <c r="H281" s="170">
        <f t="shared" si="41"/>
        <v>0.89191058885097374</v>
      </c>
    </row>
    <row r="282" spans="1:8" x14ac:dyDescent="0.25">
      <c r="A282" s="34">
        <v>-458</v>
      </c>
      <c r="B282" s="33">
        <v>8.9808704999786104E-2</v>
      </c>
      <c r="C282" s="165">
        <f t="shared" si="36"/>
        <v>9.1019129500021396</v>
      </c>
      <c r="D282" s="166">
        <f t="shared" si="37"/>
        <v>4.1019129500021387</v>
      </c>
      <c r="E282" s="167">
        <f t="shared" si="38"/>
        <v>-0.89808704999786104</v>
      </c>
      <c r="F282" s="168">
        <f t="shared" si="39"/>
        <v>-9.1019129500021396</v>
      </c>
      <c r="G282" s="169">
        <f t="shared" si="40"/>
        <v>-4.1019129500021387</v>
      </c>
      <c r="H282" s="170">
        <f t="shared" si="41"/>
        <v>0.89808704999786104</v>
      </c>
    </row>
    <row r="283" spans="1:8" x14ac:dyDescent="0.25">
      <c r="A283" s="34">
        <v>-457</v>
      </c>
      <c r="B283" s="33">
        <v>9.0428940528094914E-2</v>
      </c>
      <c r="C283" s="165">
        <f t="shared" si="36"/>
        <v>9.0957105947190513</v>
      </c>
      <c r="D283" s="166">
        <f t="shared" si="37"/>
        <v>4.0957105947190513</v>
      </c>
      <c r="E283" s="167">
        <f t="shared" si="38"/>
        <v>-0.90428940528094914</v>
      </c>
      <c r="F283" s="168">
        <f t="shared" si="39"/>
        <v>-9.0957105947190513</v>
      </c>
      <c r="G283" s="169">
        <f t="shared" si="40"/>
        <v>-4.0957105947190513</v>
      </c>
      <c r="H283" s="170">
        <f t="shared" si="41"/>
        <v>0.90428940528094914</v>
      </c>
    </row>
    <row r="284" spans="1:8" x14ac:dyDescent="0.25">
      <c r="A284" s="34">
        <v>-456</v>
      </c>
      <c r="B284" s="33">
        <v>9.1051756476462464E-2</v>
      </c>
      <c r="C284" s="165">
        <f t="shared" si="36"/>
        <v>9.0894824352353751</v>
      </c>
      <c r="D284" s="166">
        <f t="shared" si="37"/>
        <v>4.0894824352353751</v>
      </c>
      <c r="E284" s="167">
        <f t="shared" si="38"/>
        <v>-0.91051756476462464</v>
      </c>
      <c r="F284" s="168">
        <f t="shared" si="39"/>
        <v>-9.0894824352353751</v>
      </c>
      <c r="G284" s="169">
        <f t="shared" si="40"/>
        <v>-4.0894824352353751</v>
      </c>
      <c r="H284" s="170">
        <f t="shared" si="41"/>
        <v>0.91051756476462464</v>
      </c>
    </row>
    <row r="285" spans="1:8" x14ac:dyDescent="0.25">
      <c r="A285" s="34">
        <v>-455</v>
      </c>
      <c r="B285" s="33">
        <v>9.1677143851327303E-2</v>
      </c>
      <c r="C285" s="165">
        <f t="shared" si="36"/>
        <v>9.0832285614867274</v>
      </c>
      <c r="D285" s="166">
        <f t="shared" si="37"/>
        <v>4.0832285614867274</v>
      </c>
      <c r="E285" s="167">
        <f t="shared" si="38"/>
        <v>-0.91677143851327303</v>
      </c>
      <c r="F285" s="168">
        <f t="shared" si="39"/>
        <v>-9.0832285614867274</v>
      </c>
      <c r="G285" s="169">
        <f t="shared" si="40"/>
        <v>-4.0832285614867274</v>
      </c>
      <c r="H285" s="170">
        <f t="shared" si="41"/>
        <v>0.91677143851327303</v>
      </c>
    </row>
    <row r="286" spans="1:8" x14ac:dyDescent="0.25">
      <c r="A286" s="34">
        <v>-454</v>
      </c>
      <c r="B286" s="33">
        <v>9.2305093659128312E-2</v>
      </c>
      <c r="C286" s="165">
        <f t="shared" si="36"/>
        <v>9.0769490634087173</v>
      </c>
      <c r="D286" s="166">
        <f t="shared" si="37"/>
        <v>4.0769490634087173</v>
      </c>
      <c r="E286" s="167">
        <f t="shared" si="38"/>
        <v>-0.92305093659128312</v>
      </c>
      <c r="F286" s="168">
        <f t="shared" si="39"/>
        <v>-9.0769490634087173</v>
      </c>
      <c r="G286" s="169">
        <f t="shared" si="40"/>
        <v>-4.0769490634087173</v>
      </c>
      <c r="H286" s="170">
        <f t="shared" si="41"/>
        <v>0.92305093659128312</v>
      </c>
    </row>
    <row r="287" spans="1:8" x14ac:dyDescent="0.25">
      <c r="A287" s="34">
        <v>-453</v>
      </c>
      <c r="B287" s="33">
        <v>9.2935596906303819E-2</v>
      </c>
      <c r="C287" s="165">
        <f t="shared" si="36"/>
        <v>9.0706440309369611</v>
      </c>
      <c r="D287" s="166">
        <f t="shared" si="37"/>
        <v>4.070644030936962</v>
      </c>
      <c r="E287" s="167">
        <f t="shared" si="38"/>
        <v>-0.92935596906303819</v>
      </c>
      <c r="F287" s="168">
        <f t="shared" si="39"/>
        <v>-9.0706440309369611</v>
      </c>
      <c r="G287" s="169">
        <f t="shared" si="40"/>
        <v>-4.070644030936962</v>
      </c>
      <c r="H287" s="170">
        <f t="shared" si="41"/>
        <v>0.92935596906303819</v>
      </c>
    </row>
    <row r="288" spans="1:8" x14ac:dyDescent="0.25">
      <c r="A288" s="34">
        <v>-452</v>
      </c>
      <c r="B288" s="33">
        <v>9.3568644599292594E-2</v>
      </c>
      <c r="C288" s="165">
        <f t="shared" si="36"/>
        <v>9.0643135540070734</v>
      </c>
      <c r="D288" s="166">
        <f t="shared" si="37"/>
        <v>4.0643135540070743</v>
      </c>
      <c r="E288" s="167">
        <f t="shared" si="38"/>
        <v>-0.93568644599292594</v>
      </c>
      <c r="F288" s="168">
        <f t="shared" si="39"/>
        <v>-9.0643135540070734</v>
      </c>
      <c r="G288" s="169">
        <f t="shared" si="40"/>
        <v>-4.0643135540070743</v>
      </c>
      <c r="H288" s="170">
        <f t="shared" si="41"/>
        <v>0.93568644599292594</v>
      </c>
    </row>
    <row r="289" spans="1:8" x14ac:dyDescent="0.25">
      <c r="A289" s="34">
        <v>-451</v>
      </c>
      <c r="B289" s="33">
        <v>9.4204227744533298E-2</v>
      </c>
      <c r="C289" s="165">
        <f t="shared" si="36"/>
        <v>9.0579577225546668</v>
      </c>
      <c r="D289" s="166">
        <f t="shared" si="37"/>
        <v>4.0579577225546668</v>
      </c>
      <c r="E289" s="167">
        <f t="shared" si="38"/>
        <v>-0.94204227744533298</v>
      </c>
      <c r="F289" s="168">
        <f t="shared" si="39"/>
        <v>-9.0579577225546668</v>
      </c>
      <c r="G289" s="169">
        <f t="shared" si="40"/>
        <v>-4.0579577225546668</v>
      </c>
      <c r="H289" s="170">
        <f t="shared" si="41"/>
        <v>0.94204227744533298</v>
      </c>
    </row>
    <row r="290" spans="1:8" x14ac:dyDescent="0.25">
      <c r="A290" s="34">
        <v>-450</v>
      </c>
      <c r="B290" s="33">
        <v>9.4842337348464478E-2</v>
      </c>
      <c r="C290" s="165">
        <f t="shared" si="36"/>
        <v>9.0515766265153559</v>
      </c>
      <c r="D290" s="166">
        <f t="shared" si="37"/>
        <v>4.051576626515355</v>
      </c>
      <c r="E290" s="167">
        <f t="shared" si="38"/>
        <v>-0.94842337348464478</v>
      </c>
      <c r="F290" s="168">
        <f t="shared" si="39"/>
        <v>-9.0515766265153559</v>
      </c>
      <c r="G290" s="169">
        <f t="shared" si="40"/>
        <v>-4.051576626515355</v>
      </c>
      <c r="H290" s="170">
        <f t="shared" si="41"/>
        <v>0.94842337348464478</v>
      </c>
    </row>
    <row r="291" spans="1:8" x14ac:dyDescent="0.25">
      <c r="A291" s="34">
        <v>-449</v>
      </c>
      <c r="B291" s="33">
        <v>9.5482964417524907E-2</v>
      </c>
      <c r="C291" s="165">
        <f t="shared" si="36"/>
        <v>9.0451703558247516</v>
      </c>
      <c r="D291" s="166">
        <f t="shared" si="37"/>
        <v>4.0451703558247507</v>
      </c>
      <c r="E291" s="167">
        <f t="shared" si="38"/>
        <v>-0.95482964417524907</v>
      </c>
      <c r="F291" s="168">
        <f t="shared" si="39"/>
        <v>-9.0451703558247516</v>
      </c>
      <c r="G291" s="169">
        <f t="shared" si="40"/>
        <v>-4.0451703558247507</v>
      </c>
      <c r="H291" s="170">
        <f t="shared" si="41"/>
        <v>0.95482964417524907</v>
      </c>
    </row>
    <row r="292" spans="1:8" x14ac:dyDescent="0.25">
      <c r="A292" s="34">
        <v>-448</v>
      </c>
      <c r="B292" s="33">
        <v>9.6126099958153133E-2</v>
      </c>
      <c r="C292" s="165">
        <f t="shared" si="36"/>
        <v>9.0387390004184684</v>
      </c>
      <c r="D292" s="166">
        <f t="shared" si="37"/>
        <v>4.0387390004184684</v>
      </c>
      <c r="E292" s="167">
        <f t="shared" si="38"/>
        <v>-0.96126099958153133</v>
      </c>
      <c r="F292" s="168">
        <f t="shared" si="39"/>
        <v>-9.0387390004184684</v>
      </c>
      <c r="G292" s="169">
        <f t="shared" si="40"/>
        <v>-4.0387390004184684</v>
      </c>
      <c r="H292" s="170">
        <f t="shared" si="41"/>
        <v>0.96126099958153133</v>
      </c>
    </row>
    <row r="293" spans="1:8" x14ac:dyDescent="0.25">
      <c r="A293" s="34">
        <v>-447</v>
      </c>
      <c r="B293" s="33">
        <v>9.6771734976787815E-2</v>
      </c>
      <c r="C293" s="165">
        <f t="shared" si="36"/>
        <v>9.0322826502321227</v>
      </c>
      <c r="D293" s="166">
        <f t="shared" si="37"/>
        <v>4.0322826502321218</v>
      </c>
      <c r="E293" s="167">
        <f t="shared" si="38"/>
        <v>-0.96771734976787815</v>
      </c>
      <c r="F293" s="168">
        <f t="shared" si="39"/>
        <v>-9.0322826502321227</v>
      </c>
      <c r="G293" s="169">
        <f t="shared" si="40"/>
        <v>-4.0322826502321218</v>
      </c>
      <c r="H293" s="170">
        <f t="shared" si="41"/>
        <v>0.96771734976787815</v>
      </c>
    </row>
    <row r="294" spans="1:8" x14ac:dyDescent="0.25">
      <c r="A294" s="34">
        <v>-446</v>
      </c>
      <c r="B294" s="33">
        <v>9.7419860479867504E-2</v>
      </c>
      <c r="C294" s="165">
        <f t="shared" si="36"/>
        <v>9.0258013952013254</v>
      </c>
      <c r="D294" s="166">
        <f t="shared" si="37"/>
        <v>4.0258013952013254</v>
      </c>
      <c r="E294" s="167">
        <f t="shared" si="38"/>
        <v>-0.97419860479867504</v>
      </c>
      <c r="F294" s="168">
        <f t="shared" si="39"/>
        <v>-9.0258013952013254</v>
      </c>
      <c r="G294" s="169">
        <f t="shared" si="40"/>
        <v>-4.0258013952013254</v>
      </c>
      <c r="H294" s="170">
        <f t="shared" si="41"/>
        <v>0.97419860479867504</v>
      </c>
    </row>
    <row r="295" spans="1:8" x14ac:dyDescent="0.25">
      <c r="A295" s="34">
        <v>-445</v>
      </c>
      <c r="B295" s="33">
        <v>9.8070467473830969E-2</v>
      </c>
      <c r="C295" s="165">
        <f t="shared" si="36"/>
        <v>9.019295325261691</v>
      </c>
      <c r="D295" s="166">
        <f t="shared" si="37"/>
        <v>4.0192953252616901</v>
      </c>
      <c r="E295" s="167">
        <f t="shared" si="38"/>
        <v>-0.98070467473830969</v>
      </c>
      <c r="F295" s="168">
        <f t="shared" si="39"/>
        <v>-9.019295325261691</v>
      </c>
      <c r="G295" s="169">
        <f t="shared" si="40"/>
        <v>-4.0192953252616901</v>
      </c>
      <c r="H295" s="170">
        <f t="shared" si="41"/>
        <v>0.98070467473830969</v>
      </c>
    </row>
    <row r="296" spans="1:8" x14ac:dyDescent="0.25">
      <c r="A296" s="34">
        <v>-444</v>
      </c>
      <c r="B296" s="33">
        <v>9.8723546965116871E-2</v>
      </c>
      <c r="C296" s="165">
        <f t="shared" si="36"/>
        <v>9.0127645303488322</v>
      </c>
      <c r="D296" s="166">
        <f t="shared" si="37"/>
        <v>4.0127645303488313</v>
      </c>
      <c r="E296" s="167">
        <f t="shared" si="38"/>
        <v>-0.98723546965116871</v>
      </c>
      <c r="F296" s="168">
        <f t="shared" si="39"/>
        <v>-9.0127645303488322</v>
      </c>
      <c r="G296" s="169">
        <f t="shared" si="40"/>
        <v>-4.0127645303488313</v>
      </c>
      <c r="H296" s="170">
        <f t="shared" si="41"/>
        <v>0.98723546965116871</v>
      </c>
    </row>
    <row r="297" spans="1:8" x14ac:dyDescent="0.25">
      <c r="A297" s="34">
        <v>-443</v>
      </c>
      <c r="B297" s="33">
        <v>9.9379089960163536E-2</v>
      </c>
      <c r="C297" s="165">
        <f t="shared" si="36"/>
        <v>9.0062091003983653</v>
      </c>
      <c r="D297" s="166">
        <f t="shared" si="37"/>
        <v>4.0062091003983644</v>
      </c>
      <c r="E297" s="167">
        <f t="shared" si="38"/>
        <v>-0.99379089960163536</v>
      </c>
      <c r="F297" s="168">
        <f t="shared" si="39"/>
        <v>-9.0062091003983653</v>
      </c>
      <c r="G297" s="169">
        <f t="shared" si="40"/>
        <v>-4.0062091003983644</v>
      </c>
      <c r="H297" s="170">
        <f t="shared" si="41"/>
        <v>0.99379089960163536</v>
      </c>
    </row>
    <row r="298" spans="1:8" x14ac:dyDescent="0.25">
      <c r="A298" s="34">
        <v>-442</v>
      </c>
      <c r="B298" s="33">
        <v>0.10003708746540985</v>
      </c>
      <c r="C298" s="165">
        <f t="shared" si="36"/>
        <v>8.9996291253459013</v>
      </c>
      <c r="D298" s="166">
        <f t="shared" si="37"/>
        <v>3.9996291253459013</v>
      </c>
      <c r="E298" s="167">
        <f t="shared" si="38"/>
        <v>-1.0003708746540985</v>
      </c>
      <c r="F298" s="168">
        <f t="shared" si="39"/>
        <v>-8.9996291253459013</v>
      </c>
      <c r="G298" s="169">
        <f t="shared" si="40"/>
        <v>-3.9996291253459013</v>
      </c>
      <c r="H298" s="170">
        <f t="shared" si="41"/>
        <v>1.0003708746540985</v>
      </c>
    </row>
    <row r="299" spans="1:8" x14ac:dyDescent="0.25">
      <c r="A299" s="34">
        <v>-441</v>
      </c>
      <c r="B299" s="33">
        <v>0.10069753048729457</v>
      </c>
      <c r="C299" s="165">
        <f t="shared" si="36"/>
        <v>8.9930246951270547</v>
      </c>
      <c r="D299" s="166">
        <f t="shared" si="37"/>
        <v>3.9930246951270543</v>
      </c>
      <c r="E299" s="167">
        <f t="shared" si="38"/>
        <v>-1.0069753048729457</v>
      </c>
      <c r="F299" s="168">
        <f t="shared" si="39"/>
        <v>-8.9930246951270547</v>
      </c>
      <c r="G299" s="169">
        <f t="shared" si="40"/>
        <v>-3.9930246951270543</v>
      </c>
      <c r="H299" s="170">
        <f t="shared" si="41"/>
        <v>1.0069753048729457</v>
      </c>
    </row>
    <row r="300" spans="1:8" x14ac:dyDescent="0.25">
      <c r="A300" s="34">
        <v>-440</v>
      </c>
      <c r="B300" s="33">
        <v>0.10136041003225604</v>
      </c>
      <c r="C300" s="165">
        <f t="shared" si="36"/>
        <v>8.98639589967744</v>
      </c>
      <c r="D300" s="166">
        <f t="shared" si="37"/>
        <v>3.9863958996774396</v>
      </c>
      <c r="E300" s="167">
        <f t="shared" si="38"/>
        <v>-1.0136041003225604</v>
      </c>
      <c r="F300" s="168">
        <f t="shared" si="39"/>
        <v>-8.98639589967744</v>
      </c>
      <c r="G300" s="169">
        <f t="shared" si="40"/>
        <v>-3.9863958996774396</v>
      </c>
      <c r="H300" s="170">
        <f t="shared" si="41"/>
        <v>1.0136041003225604</v>
      </c>
    </row>
    <row r="301" spans="1:8" x14ac:dyDescent="0.25">
      <c r="A301" s="34">
        <v>-439</v>
      </c>
      <c r="B301" s="33">
        <v>0.10202571710673303</v>
      </c>
      <c r="C301" s="165">
        <f t="shared" si="36"/>
        <v>8.97974282893267</v>
      </c>
      <c r="D301" s="166">
        <f t="shared" si="37"/>
        <v>3.97974282893267</v>
      </c>
      <c r="E301" s="167">
        <f t="shared" si="38"/>
        <v>-1.0202571710673303</v>
      </c>
      <c r="F301" s="168">
        <f t="shared" si="39"/>
        <v>-8.97974282893267</v>
      </c>
      <c r="G301" s="169">
        <f t="shared" si="40"/>
        <v>-3.97974282893267</v>
      </c>
      <c r="H301" s="170">
        <f t="shared" si="41"/>
        <v>1.0202571710673303</v>
      </c>
    </row>
    <row r="302" spans="1:8" x14ac:dyDescent="0.25">
      <c r="A302" s="34">
        <v>-438</v>
      </c>
      <c r="B302" s="33">
        <v>0.10269344271716419</v>
      </c>
      <c r="C302" s="165">
        <f t="shared" si="36"/>
        <v>8.9730655728283573</v>
      </c>
      <c r="D302" s="166">
        <f t="shared" si="37"/>
        <v>3.9730655728283581</v>
      </c>
      <c r="E302" s="167">
        <f t="shared" si="38"/>
        <v>-1.0269344271716419</v>
      </c>
      <c r="F302" s="168">
        <f t="shared" si="39"/>
        <v>-8.9730655728283573</v>
      </c>
      <c r="G302" s="169">
        <f t="shared" si="40"/>
        <v>-3.9730655728283581</v>
      </c>
      <c r="H302" s="170">
        <f t="shared" si="41"/>
        <v>1.0269344271716419</v>
      </c>
    </row>
    <row r="303" spans="1:8" x14ac:dyDescent="0.25">
      <c r="A303" s="34">
        <v>-437</v>
      </c>
      <c r="B303" s="33">
        <v>0.10336357786998818</v>
      </c>
      <c r="C303" s="165">
        <f t="shared" si="36"/>
        <v>8.9663642213001182</v>
      </c>
      <c r="D303" s="166">
        <f t="shared" si="37"/>
        <v>3.9663642213001182</v>
      </c>
      <c r="E303" s="167">
        <f t="shared" si="38"/>
        <v>-1.0336357786998818</v>
      </c>
      <c r="F303" s="168">
        <f t="shared" si="39"/>
        <v>-8.9663642213001182</v>
      </c>
      <c r="G303" s="169">
        <f t="shared" si="40"/>
        <v>-3.9663642213001182</v>
      </c>
      <c r="H303" s="170">
        <f t="shared" si="41"/>
        <v>1.0336357786998818</v>
      </c>
    </row>
    <row r="304" spans="1:8" x14ac:dyDescent="0.25">
      <c r="A304" s="34">
        <v>-436</v>
      </c>
      <c r="B304" s="33">
        <v>0.10403611357164344</v>
      </c>
      <c r="C304" s="165">
        <f t="shared" si="36"/>
        <v>8.9596388642835656</v>
      </c>
      <c r="D304" s="166">
        <f t="shared" si="37"/>
        <v>3.9596388642835656</v>
      </c>
      <c r="E304" s="167">
        <f t="shared" si="38"/>
        <v>-1.0403611357164344</v>
      </c>
      <c r="F304" s="168">
        <f t="shared" si="39"/>
        <v>-8.9596388642835656</v>
      </c>
      <c r="G304" s="169">
        <f t="shared" si="40"/>
        <v>-3.9596388642835656</v>
      </c>
      <c r="H304" s="170">
        <f t="shared" si="41"/>
        <v>1.0403611357164344</v>
      </c>
    </row>
    <row r="305" spans="1:8" x14ac:dyDescent="0.25">
      <c r="A305" s="34">
        <v>-435</v>
      </c>
      <c r="B305" s="33">
        <v>0.10471104082856897</v>
      </c>
      <c r="C305" s="165">
        <f t="shared" si="36"/>
        <v>8.9528895917143103</v>
      </c>
      <c r="D305" s="166">
        <f t="shared" si="37"/>
        <v>3.9528895917143103</v>
      </c>
      <c r="E305" s="167">
        <f t="shared" si="38"/>
        <v>-1.0471104082856897</v>
      </c>
      <c r="F305" s="168">
        <f t="shared" si="39"/>
        <v>-8.9528895917143103</v>
      </c>
      <c r="G305" s="169">
        <f t="shared" si="40"/>
        <v>-3.9528895917143103</v>
      </c>
      <c r="H305" s="170">
        <f t="shared" si="41"/>
        <v>1.0471104082856897</v>
      </c>
    </row>
    <row r="306" spans="1:8" x14ac:dyDescent="0.25">
      <c r="A306" s="34">
        <v>-434</v>
      </c>
      <c r="B306" s="33">
        <v>0.10538835064720298</v>
      </c>
      <c r="C306" s="165">
        <f t="shared" si="36"/>
        <v>8.9461164935279704</v>
      </c>
      <c r="D306" s="166">
        <f t="shared" si="37"/>
        <v>3.9461164935279704</v>
      </c>
      <c r="E306" s="167">
        <f t="shared" si="38"/>
        <v>-1.0538835064720298</v>
      </c>
      <c r="F306" s="168">
        <f t="shared" si="39"/>
        <v>-8.9461164935279704</v>
      </c>
      <c r="G306" s="169">
        <f t="shared" si="40"/>
        <v>-3.9461164935279704</v>
      </c>
      <c r="H306" s="170">
        <f t="shared" si="41"/>
        <v>1.0538835064720298</v>
      </c>
    </row>
    <row r="307" spans="1:8" x14ac:dyDescent="0.25">
      <c r="A307" s="34">
        <v>-433</v>
      </c>
      <c r="B307" s="33">
        <v>0.10606803403398435</v>
      </c>
      <c r="C307" s="165">
        <f t="shared" si="36"/>
        <v>8.939319659660157</v>
      </c>
      <c r="D307" s="166">
        <f t="shared" si="37"/>
        <v>3.9393196596601565</v>
      </c>
      <c r="E307" s="167">
        <f t="shared" si="38"/>
        <v>-1.0606803403398435</v>
      </c>
      <c r="F307" s="168">
        <f t="shared" si="39"/>
        <v>-8.939319659660157</v>
      </c>
      <c r="G307" s="169">
        <f t="shared" si="40"/>
        <v>-3.9393196596601565</v>
      </c>
      <c r="H307" s="170">
        <f t="shared" si="41"/>
        <v>1.0606803403398435</v>
      </c>
    </row>
    <row r="308" spans="1:8" x14ac:dyDescent="0.25">
      <c r="A308" s="34">
        <v>-432</v>
      </c>
      <c r="B308" s="33">
        <v>0.10675008199535174</v>
      </c>
      <c r="C308" s="165">
        <f t="shared" si="36"/>
        <v>8.9324991800464826</v>
      </c>
      <c r="D308" s="166">
        <f t="shared" si="37"/>
        <v>3.9324991800464826</v>
      </c>
      <c r="E308" s="167">
        <f t="shared" si="38"/>
        <v>-1.0675008199535174</v>
      </c>
      <c r="F308" s="168">
        <f t="shared" si="39"/>
        <v>-8.9324991800464826</v>
      </c>
      <c r="G308" s="169">
        <f t="shared" si="40"/>
        <v>-3.9324991800464826</v>
      </c>
      <c r="H308" s="170">
        <f t="shared" si="41"/>
        <v>1.0675008199535174</v>
      </c>
    </row>
    <row r="309" spans="1:8" x14ac:dyDescent="0.25">
      <c r="A309" s="34">
        <v>-431</v>
      </c>
      <c r="B309" s="33">
        <v>0.10743448553774371</v>
      </c>
      <c r="C309" s="165">
        <f t="shared" si="36"/>
        <v>8.9256551446225636</v>
      </c>
      <c r="D309" s="166">
        <f t="shared" si="37"/>
        <v>3.9256551446225627</v>
      </c>
      <c r="E309" s="167">
        <f t="shared" si="38"/>
        <v>-1.0743448553774371</v>
      </c>
      <c r="F309" s="168">
        <f t="shared" si="39"/>
        <v>-8.9256551446225636</v>
      </c>
      <c r="G309" s="169">
        <f t="shared" si="40"/>
        <v>-3.9256551446225627</v>
      </c>
      <c r="H309" s="170">
        <f t="shared" si="41"/>
        <v>1.0743448553774371</v>
      </c>
    </row>
    <row r="310" spans="1:8" x14ac:dyDescent="0.25">
      <c r="A310" s="34">
        <v>-430</v>
      </c>
      <c r="B310" s="33">
        <v>0.1081212356675989</v>
      </c>
      <c r="C310" s="165">
        <f t="shared" si="36"/>
        <v>8.918787643324011</v>
      </c>
      <c r="D310" s="166">
        <f t="shared" si="37"/>
        <v>3.918787643324011</v>
      </c>
      <c r="E310" s="167">
        <f t="shared" si="38"/>
        <v>-1.081212356675989</v>
      </c>
      <c r="F310" s="168">
        <f t="shared" si="39"/>
        <v>-8.918787643324011</v>
      </c>
      <c r="G310" s="169">
        <f t="shared" si="40"/>
        <v>-3.918787643324011</v>
      </c>
      <c r="H310" s="170">
        <f t="shared" si="41"/>
        <v>1.081212356675989</v>
      </c>
    </row>
    <row r="311" spans="1:8" x14ac:dyDescent="0.25">
      <c r="A311" s="34">
        <v>-429</v>
      </c>
      <c r="B311" s="33">
        <v>0.10881032339135599</v>
      </c>
      <c r="C311" s="165">
        <f t="shared" si="36"/>
        <v>8.9118967660864392</v>
      </c>
      <c r="D311" s="166">
        <f t="shared" si="37"/>
        <v>3.9118967660864401</v>
      </c>
      <c r="E311" s="167">
        <f t="shared" si="38"/>
        <v>-1.0881032339135599</v>
      </c>
      <c r="F311" s="168">
        <f t="shared" si="39"/>
        <v>-8.9118967660864392</v>
      </c>
      <c r="G311" s="169">
        <f t="shared" si="40"/>
        <v>-3.9118967660864401</v>
      </c>
      <c r="H311" s="170">
        <f t="shared" si="41"/>
        <v>1.0881032339135599</v>
      </c>
    </row>
    <row r="312" spans="1:8" x14ac:dyDescent="0.25">
      <c r="A312" s="34">
        <v>-428</v>
      </c>
      <c r="B312" s="33">
        <v>0.10950173971545352</v>
      </c>
      <c r="C312" s="165">
        <f t="shared" si="36"/>
        <v>8.9049826028454646</v>
      </c>
      <c r="D312" s="166">
        <f t="shared" si="37"/>
        <v>3.9049826028454646</v>
      </c>
      <c r="E312" s="167">
        <f t="shared" si="38"/>
        <v>-1.0950173971545352</v>
      </c>
      <c r="F312" s="168">
        <f t="shared" si="39"/>
        <v>-8.9049826028454646</v>
      </c>
      <c r="G312" s="169">
        <f t="shared" si="40"/>
        <v>-3.9049826028454646</v>
      </c>
      <c r="H312" s="170">
        <f t="shared" si="41"/>
        <v>1.0950173971545352</v>
      </c>
    </row>
    <row r="313" spans="1:8" x14ac:dyDescent="0.25">
      <c r="A313" s="34">
        <v>-427</v>
      </c>
      <c r="B313" s="33">
        <v>0.11019547564633014</v>
      </c>
      <c r="C313" s="165">
        <f t="shared" si="36"/>
        <v>8.8980452435366981</v>
      </c>
      <c r="D313" s="166">
        <f t="shared" si="37"/>
        <v>3.8980452435366986</v>
      </c>
      <c r="E313" s="167">
        <f t="shared" si="38"/>
        <v>-1.1019547564633014</v>
      </c>
      <c r="F313" s="168">
        <f t="shared" si="39"/>
        <v>-8.8980452435366981</v>
      </c>
      <c r="G313" s="169">
        <f t="shared" si="40"/>
        <v>-3.8980452435366986</v>
      </c>
      <c r="H313" s="170">
        <f t="shared" si="41"/>
        <v>1.1019547564633014</v>
      </c>
    </row>
    <row r="314" spans="1:8" x14ac:dyDescent="0.25">
      <c r="A314" s="34">
        <v>-426</v>
      </c>
      <c r="B314" s="33">
        <v>0.11089152219042453</v>
      </c>
      <c r="C314" s="165">
        <f t="shared" si="36"/>
        <v>8.8910847780957543</v>
      </c>
      <c r="D314" s="166">
        <f t="shared" si="37"/>
        <v>3.8910847780957547</v>
      </c>
      <c r="E314" s="167">
        <f t="shared" si="38"/>
        <v>-1.1089152219042453</v>
      </c>
      <c r="F314" s="168">
        <f t="shared" si="39"/>
        <v>-8.8910847780957543</v>
      </c>
      <c r="G314" s="169">
        <f t="shared" si="40"/>
        <v>-3.8910847780957547</v>
      </c>
      <c r="H314" s="170">
        <f t="shared" si="41"/>
        <v>1.1089152219042453</v>
      </c>
    </row>
    <row r="315" spans="1:8" x14ac:dyDescent="0.25">
      <c r="A315" s="34">
        <v>-425</v>
      </c>
      <c r="B315" s="33">
        <v>0.11158987035417534</v>
      </c>
      <c r="C315" s="165">
        <f t="shared" si="36"/>
        <v>8.8841012964582475</v>
      </c>
      <c r="D315" s="166">
        <f t="shared" si="37"/>
        <v>3.8841012964582466</v>
      </c>
      <c r="E315" s="167">
        <f t="shared" si="38"/>
        <v>-1.1158987035417534</v>
      </c>
      <c r="F315" s="168">
        <f t="shared" si="39"/>
        <v>-8.8841012964582475</v>
      </c>
      <c r="G315" s="169">
        <f t="shared" si="40"/>
        <v>-3.8841012964582466</v>
      </c>
      <c r="H315" s="170">
        <f t="shared" si="41"/>
        <v>1.1158987035417534</v>
      </c>
    </row>
    <row r="316" spans="1:8" x14ac:dyDescent="0.25">
      <c r="A316" s="34">
        <v>-424</v>
      </c>
      <c r="B316" s="33">
        <v>0.11229051114402111</v>
      </c>
      <c r="C316" s="165">
        <f t="shared" si="36"/>
        <v>8.8770948885597889</v>
      </c>
      <c r="D316" s="166">
        <f t="shared" si="37"/>
        <v>3.8770948885597889</v>
      </c>
      <c r="E316" s="167">
        <f t="shared" si="38"/>
        <v>-1.1229051114402111</v>
      </c>
      <c r="F316" s="168">
        <f t="shared" si="39"/>
        <v>-8.8770948885597889</v>
      </c>
      <c r="G316" s="169">
        <f t="shared" si="40"/>
        <v>-3.8770948885597889</v>
      </c>
      <c r="H316" s="170">
        <f t="shared" si="41"/>
        <v>1.1229051114402111</v>
      </c>
    </row>
    <row r="317" spans="1:8" x14ac:dyDescent="0.25">
      <c r="A317" s="34">
        <v>-423</v>
      </c>
      <c r="B317" s="33">
        <v>0.11299343556640062</v>
      </c>
      <c r="C317" s="165">
        <f t="shared" si="36"/>
        <v>8.8700656443359946</v>
      </c>
      <c r="D317" s="166">
        <f t="shared" si="37"/>
        <v>3.8700656443359938</v>
      </c>
      <c r="E317" s="167">
        <f t="shared" si="38"/>
        <v>-1.1299343556640062</v>
      </c>
      <c r="F317" s="168">
        <f t="shared" si="39"/>
        <v>-8.8700656443359946</v>
      </c>
      <c r="G317" s="169">
        <f t="shared" si="40"/>
        <v>-3.8700656443359938</v>
      </c>
      <c r="H317" s="170">
        <f t="shared" si="41"/>
        <v>1.1299343556640062</v>
      </c>
    </row>
    <row r="318" spans="1:8" x14ac:dyDescent="0.25">
      <c r="A318" s="34">
        <v>-422</v>
      </c>
      <c r="B318" s="33">
        <v>0.11369863462775243</v>
      </c>
      <c r="C318" s="165">
        <f t="shared" si="36"/>
        <v>8.8630136537224757</v>
      </c>
      <c r="D318" s="166">
        <f t="shared" si="37"/>
        <v>3.8630136537224757</v>
      </c>
      <c r="E318" s="167">
        <f t="shared" si="38"/>
        <v>-1.1369863462775243</v>
      </c>
      <c r="F318" s="168">
        <f t="shared" si="39"/>
        <v>-8.8630136537224757</v>
      </c>
      <c r="G318" s="169">
        <f t="shared" si="40"/>
        <v>-3.8630136537224757</v>
      </c>
      <c r="H318" s="170">
        <f t="shared" si="41"/>
        <v>1.1369863462775243</v>
      </c>
    </row>
    <row r="319" spans="1:8" x14ac:dyDescent="0.25">
      <c r="A319" s="34">
        <v>-421</v>
      </c>
      <c r="B319" s="33">
        <v>0.11440609933451518</v>
      </c>
      <c r="C319" s="165">
        <f t="shared" si="36"/>
        <v>8.8559390066548485</v>
      </c>
      <c r="D319" s="166">
        <f t="shared" si="37"/>
        <v>3.8559390066548485</v>
      </c>
      <c r="E319" s="167">
        <f t="shared" si="38"/>
        <v>-1.1440609933451518</v>
      </c>
      <c r="F319" s="168">
        <f t="shared" si="39"/>
        <v>-8.8559390066548485</v>
      </c>
      <c r="G319" s="169">
        <f t="shared" si="40"/>
        <v>-3.8559390066548485</v>
      </c>
      <c r="H319" s="170">
        <f t="shared" si="41"/>
        <v>1.1440609933451518</v>
      </c>
    </row>
    <row r="320" spans="1:8" x14ac:dyDescent="0.25">
      <c r="A320" s="34">
        <v>-420</v>
      </c>
      <c r="B320" s="33">
        <v>0.11511582069312742</v>
      </c>
      <c r="C320" s="165">
        <f t="shared" si="36"/>
        <v>8.8488417930687255</v>
      </c>
      <c r="D320" s="166">
        <f t="shared" si="37"/>
        <v>3.8488417930687255</v>
      </c>
      <c r="E320" s="167">
        <f t="shared" si="38"/>
        <v>-1.1511582069312742</v>
      </c>
      <c r="F320" s="168">
        <f t="shared" si="39"/>
        <v>-8.8488417930687255</v>
      </c>
      <c r="G320" s="169">
        <f t="shared" si="40"/>
        <v>-3.8488417930687255</v>
      </c>
      <c r="H320" s="170">
        <f t="shared" si="41"/>
        <v>1.1511582069312742</v>
      </c>
    </row>
    <row r="321" spans="1:8" x14ac:dyDescent="0.25">
      <c r="A321" s="34">
        <v>-419</v>
      </c>
      <c r="B321" s="33">
        <v>0.11582778971002794</v>
      </c>
      <c r="C321" s="165">
        <f t="shared" si="36"/>
        <v>8.8417221028997197</v>
      </c>
      <c r="D321" s="166">
        <f t="shared" si="37"/>
        <v>3.8417221028997206</v>
      </c>
      <c r="E321" s="167">
        <f t="shared" si="38"/>
        <v>-1.1582778971002794</v>
      </c>
      <c r="F321" s="168">
        <f t="shared" si="39"/>
        <v>-8.8417221028997197</v>
      </c>
      <c r="G321" s="169">
        <f t="shared" si="40"/>
        <v>-3.8417221028997206</v>
      </c>
      <c r="H321" s="170">
        <f t="shared" si="41"/>
        <v>1.1582778971002794</v>
      </c>
    </row>
    <row r="322" spans="1:8" x14ac:dyDescent="0.25">
      <c r="A322" s="34">
        <v>-418</v>
      </c>
      <c r="B322" s="33">
        <v>0.11654199739165527</v>
      </c>
      <c r="C322" s="165">
        <f t="shared" si="36"/>
        <v>8.8345800260834473</v>
      </c>
      <c r="D322" s="166">
        <f t="shared" si="37"/>
        <v>3.8345800260834473</v>
      </c>
      <c r="E322" s="167">
        <f t="shared" si="38"/>
        <v>-1.1654199739165527</v>
      </c>
      <c r="F322" s="168">
        <f t="shared" si="39"/>
        <v>-8.8345800260834473</v>
      </c>
      <c r="G322" s="169">
        <f t="shared" si="40"/>
        <v>-3.8345800260834473</v>
      </c>
      <c r="H322" s="170">
        <f t="shared" si="41"/>
        <v>1.1654199739165527</v>
      </c>
    </row>
    <row r="323" spans="1:8" x14ac:dyDescent="0.25">
      <c r="A323" s="34">
        <v>-417</v>
      </c>
      <c r="B323" s="33">
        <v>0.11725843474444797</v>
      </c>
      <c r="C323" s="165">
        <f t="shared" si="36"/>
        <v>8.827415652555521</v>
      </c>
      <c r="D323" s="166">
        <f t="shared" si="37"/>
        <v>3.8274156525555201</v>
      </c>
      <c r="E323" s="167">
        <f t="shared" si="38"/>
        <v>-1.1725843474444797</v>
      </c>
      <c r="F323" s="168">
        <f t="shared" si="39"/>
        <v>-8.827415652555521</v>
      </c>
      <c r="G323" s="169">
        <f t="shared" si="40"/>
        <v>-3.8274156525555201</v>
      </c>
      <c r="H323" s="170">
        <f t="shared" si="41"/>
        <v>1.1725843474444797</v>
      </c>
    </row>
    <row r="324" spans="1:8" x14ac:dyDescent="0.25">
      <c r="A324" s="34">
        <v>-416</v>
      </c>
      <c r="B324" s="33">
        <v>0.11797709277484492</v>
      </c>
      <c r="C324" s="165">
        <f t="shared" si="36"/>
        <v>8.82022907225155</v>
      </c>
      <c r="D324" s="166">
        <f t="shared" si="37"/>
        <v>3.8202290722515508</v>
      </c>
      <c r="E324" s="167">
        <f t="shared" si="38"/>
        <v>-1.1797709277484492</v>
      </c>
      <c r="F324" s="168">
        <f t="shared" si="39"/>
        <v>-8.82022907225155</v>
      </c>
      <c r="G324" s="169">
        <f t="shared" si="40"/>
        <v>-3.8202290722515508</v>
      </c>
      <c r="H324" s="170">
        <f t="shared" si="41"/>
        <v>1.1797709277484492</v>
      </c>
    </row>
    <row r="325" spans="1:8" x14ac:dyDescent="0.25">
      <c r="A325" s="34">
        <v>-415</v>
      </c>
      <c r="B325" s="33">
        <v>0.11869796248928455</v>
      </c>
      <c r="C325" s="165">
        <f t="shared" si="36"/>
        <v>8.8130203751071541</v>
      </c>
      <c r="D325" s="166">
        <f t="shared" si="37"/>
        <v>3.8130203751071545</v>
      </c>
      <c r="E325" s="167">
        <f t="shared" si="38"/>
        <v>-1.1869796248928455</v>
      </c>
      <c r="F325" s="168">
        <f t="shared" si="39"/>
        <v>-8.8130203751071541</v>
      </c>
      <c r="G325" s="169">
        <f t="shared" si="40"/>
        <v>-3.8130203751071545</v>
      </c>
      <c r="H325" s="170">
        <f t="shared" si="41"/>
        <v>1.1869796248928455</v>
      </c>
    </row>
    <row r="326" spans="1:8" x14ac:dyDescent="0.25">
      <c r="A326" s="34">
        <v>-414</v>
      </c>
      <c r="B326" s="33">
        <v>0.11942103489420552</v>
      </c>
      <c r="C326" s="165">
        <f t="shared" si="36"/>
        <v>8.8057896510579443</v>
      </c>
      <c r="D326" s="166">
        <f t="shared" si="37"/>
        <v>3.8057896510579448</v>
      </c>
      <c r="E326" s="167">
        <f t="shared" si="38"/>
        <v>-1.1942103489420552</v>
      </c>
      <c r="F326" s="168">
        <f t="shared" si="39"/>
        <v>-8.8057896510579443</v>
      </c>
      <c r="G326" s="169">
        <f t="shared" si="40"/>
        <v>-3.8057896510579448</v>
      </c>
      <c r="H326" s="170">
        <f t="shared" si="41"/>
        <v>1.1942103489420552</v>
      </c>
    </row>
    <row r="327" spans="1:8" x14ac:dyDescent="0.25">
      <c r="A327" s="34">
        <v>-413</v>
      </c>
      <c r="B327" s="33">
        <v>0.12014630099604651</v>
      </c>
      <c r="C327" s="165">
        <f t="shared" ref="C327:C390" si="42">KFactor-KFactor*B327</f>
        <v>8.7985369900395352</v>
      </c>
      <c r="D327" s="166">
        <f t="shared" ref="D327:D390" si="43">KFactor/2-KFactor*B327</f>
        <v>3.7985369900395352</v>
      </c>
      <c r="E327" s="167">
        <f t="shared" ref="E327:E390" si="44">0-KFactor*B327</f>
        <v>-1.2014630099604651</v>
      </c>
      <c r="F327" s="168">
        <f t="shared" ref="F327:F390" si="45">-C327</f>
        <v>-8.7985369900395352</v>
      </c>
      <c r="G327" s="169">
        <f t="shared" ref="G327:G390" si="46">-D327</f>
        <v>-3.7985369900395352</v>
      </c>
      <c r="H327" s="170">
        <f t="shared" ref="H327:H390" si="47">-E327</f>
        <v>1.2014630099604651</v>
      </c>
    </row>
    <row r="328" spans="1:8" x14ac:dyDescent="0.25">
      <c r="A328" s="34">
        <v>-412</v>
      </c>
      <c r="B328" s="33">
        <v>0.12087375180124615</v>
      </c>
      <c r="C328" s="165">
        <f t="shared" si="42"/>
        <v>8.7912624819875376</v>
      </c>
      <c r="D328" s="166">
        <f t="shared" si="43"/>
        <v>3.7912624819875385</v>
      </c>
      <c r="E328" s="167">
        <f t="shared" si="44"/>
        <v>-1.2087375180124615</v>
      </c>
      <c r="F328" s="168">
        <f t="shared" si="45"/>
        <v>-8.7912624819875376</v>
      </c>
      <c r="G328" s="169">
        <f t="shared" si="46"/>
        <v>-3.7912624819875385</v>
      </c>
      <c r="H328" s="170">
        <f t="shared" si="47"/>
        <v>1.2087375180124615</v>
      </c>
    </row>
    <row r="329" spans="1:8" x14ac:dyDescent="0.25">
      <c r="A329" s="34">
        <v>-411</v>
      </c>
      <c r="B329" s="33">
        <v>0.12160337831624313</v>
      </c>
      <c r="C329" s="165">
        <f t="shared" si="42"/>
        <v>8.7839662168375696</v>
      </c>
      <c r="D329" s="166">
        <f t="shared" si="43"/>
        <v>3.7839662168375687</v>
      </c>
      <c r="E329" s="167">
        <f t="shared" si="44"/>
        <v>-1.2160337831624313</v>
      </c>
      <c r="F329" s="168">
        <f t="shared" si="45"/>
        <v>-8.7839662168375696</v>
      </c>
      <c r="G329" s="169">
        <f t="shared" si="46"/>
        <v>-3.7839662168375687</v>
      </c>
      <c r="H329" s="170">
        <f t="shared" si="47"/>
        <v>1.2160337831624313</v>
      </c>
    </row>
    <row r="330" spans="1:8" x14ac:dyDescent="0.25">
      <c r="A330" s="34">
        <v>-410</v>
      </c>
      <c r="B330" s="33">
        <v>0.12233517154747586</v>
      </c>
      <c r="C330" s="165">
        <f t="shared" si="42"/>
        <v>8.7766482845252405</v>
      </c>
      <c r="D330" s="166">
        <f t="shared" si="43"/>
        <v>3.7766482845252414</v>
      </c>
      <c r="E330" s="167">
        <f t="shared" si="44"/>
        <v>-1.2233517154747586</v>
      </c>
      <c r="F330" s="168">
        <f t="shared" si="45"/>
        <v>-8.7766482845252405</v>
      </c>
      <c r="G330" s="169">
        <f t="shared" si="46"/>
        <v>-3.7766482845252414</v>
      </c>
      <c r="H330" s="170">
        <f t="shared" si="47"/>
        <v>1.2233517154747586</v>
      </c>
    </row>
    <row r="331" spans="1:8" x14ac:dyDescent="0.25">
      <c r="A331" s="34">
        <v>-409</v>
      </c>
      <c r="B331" s="33">
        <v>0.12306912250138313</v>
      </c>
      <c r="C331" s="165">
        <f t="shared" si="42"/>
        <v>8.7693087749861682</v>
      </c>
      <c r="D331" s="166">
        <f t="shared" si="43"/>
        <v>3.7693087749861687</v>
      </c>
      <c r="E331" s="167">
        <f t="shared" si="44"/>
        <v>-1.2306912250138313</v>
      </c>
      <c r="F331" s="168">
        <f t="shared" si="45"/>
        <v>-8.7693087749861682</v>
      </c>
      <c r="G331" s="169">
        <f t="shared" si="46"/>
        <v>-3.7693087749861687</v>
      </c>
      <c r="H331" s="170">
        <f t="shared" si="47"/>
        <v>1.2306912250138313</v>
      </c>
    </row>
    <row r="332" spans="1:8" x14ac:dyDescent="0.25">
      <c r="A332" s="34">
        <v>-408</v>
      </c>
      <c r="B332" s="33">
        <v>0.12380522218440371</v>
      </c>
      <c r="C332" s="165">
        <f t="shared" si="42"/>
        <v>8.7619477781559638</v>
      </c>
      <c r="D332" s="166">
        <f t="shared" si="43"/>
        <v>3.7619477781559629</v>
      </c>
      <c r="E332" s="167">
        <f t="shared" si="44"/>
        <v>-1.2380522218440371</v>
      </c>
      <c r="F332" s="168">
        <f t="shared" si="45"/>
        <v>-8.7619477781559638</v>
      </c>
      <c r="G332" s="169">
        <f t="shared" si="46"/>
        <v>-3.7619477781559629</v>
      </c>
      <c r="H332" s="170">
        <f t="shared" si="47"/>
        <v>1.2380522218440371</v>
      </c>
    </row>
    <row r="333" spans="1:8" x14ac:dyDescent="0.25">
      <c r="A333" s="34">
        <v>-407</v>
      </c>
      <c r="B333" s="33">
        <v>0.12454346160297614</v>
      </c>
      <c r="C333" s="165">
        <f t="shared" si="42"/>
        <v>8.7545653839702382</v>
      </c>
      <c r="D333" s="166">
        <f t="shared" si="43"/>
        <v>3.7545653839702386</v>
      </c>
      <c r="E333" s="167">
        <f t="shared" si="44"/>
        <v>-1.2454346160297614</v>
      </c>
      <c r="F333" s="168">
        <f t="shared" si="45"/>
        <v>-8.7545653839702382</v>
      </c>
      <c r="G333" s="169">
        <f t="shared" si="46"/>
        <v>-3.7545653839702386</v>
      </c>
      <c r="H333" s="170">
        <f t="shared" si="47"/>
        <v>1.2454346160297614</v>
      </c>
    </row>
    <row r="334" spans="1:8" x14ac:dyDescent="0.25">
      <c r="A334" s="34">
        <v>-406</v>
      </c>
      <c r="B334" s="33">
        <v>0.12528383176353886</v>
      </c>
      <c r="C334" s="165">
        <f t="shared" si="42"/>
        <v>8.7471616823646112</v>
      </c>
      <c r="D334" s="166">
        <f t="shared" si="43"/>
        <v>3.7471616823646112</v>
      </c>
      <c r="E334" s="167">
        <f t="shared" si="44"/>
        <v>-1.2528383176353886</v>
      </c>
      <c r="F334" s="168">
        <f t="shared" si="45"/>
        <v>-8.7471616823646112</v>
      </c>
      <c r="G334" s="169">
        <f t="shared" si="46"/>
        <v>-3.7471616823646112</v>
      </c>
      <c r="H334" s="170">
        <f t="shared" si="47"/>
        <v>1.2528383176353886</v>
      </c>
    </row>
    <row r="335" spans="1:8" x14ac:dyDescent="0.25">
      <c r="A335" s="34">
        <v>-405</v>
      </c>
      <c r="B335" s="33">
        <v>0.12602632367253075</v>
      </c>
      <c r="C335" s="165">
        <f t="shared" si="42"/>
        <v>8.7397367632746921</v>
      </c>
      <c r="D335" s="166">
        <f t="shared" si="43"/>
        <v>3.7397367632746925</v>
      </c>
      <c r="E335" s="167">
        <f t="shared" si="44"/>
        <v>-1.2602632367253075</v>
      </c>
      <c r="F335" s="168">
        <f t="shared" si="45"/>
        <v>-8.7397367632746921</v>
      </c>
      <c r="G335" s="169">
        <f t="shared" si="46"/>
        <v>-3.7397367632746925</v>
      </c>
      <c r="H335" s="170">
        <f t="shared" si="47"/>
        <v>1.2602632367253075</v>
      </c>
    </row>
    <row r="336" spans="1:8" x14ac:dyDescent="0.25">
      <c r="A336" s="34">
        <v>-404</v>
      </c>
      <c r="B336" s="33">
        <v>0.12677092833639036</v>
      </c>
      <c r="C336" s="165">
        <f t="shared" si="42"/>
        <v>8.732290716636097</v>
      </c>
      <c r="D336" s="166">
        <f t="shared" si="43"/>
        <v>3.7322907166360961</v>
      </c>
      <c r="E336" s="167">
        <f t="shared" si="44"/>
        <v>-1.2677092833639036</v>
      </c>
      <c r="F336" s="168">
        <f t="shared" si="45"/>
        <v>-8.732290716636097</v>
      </c>
      <c r="G336" s="169">
        <f t="shared" si="46"/>
        <v>-3.7322907166360961</v>
      </c>
      <c r="H336" s="170">
        <f t="shared" si="47"/>
        <v>1.2677092833639036</v>
      </c>
    </row>
    <row r="337" spans="1:8" x14ac:dyDescent="0.25">
      <c r="A337" s="34">
        <v>-403</v>
      </c>
      <c r="B337" s="33">
        <v>0.12751763676155625</v>
      </c>
      <c r="C337" s="165">
        <f t="shared" si="42"/>
        <v>8.724823632384437</v>
      </c>
      <c r="D337" s="166">
        <f t="shared" si="43"/>
        <v>3.7248236323844375</v>
      </c>
      <c r="E337" s="167">
        <f t="shared" si="44"/>
        <v>-1.2751763676155625</v>
      </c>
      <c r="F337" s="168">
        <f t="shared" si="45"/>
        <v>-8.724823632384437</v>
      </c>
      <c r="G337" s="169">
        <f t="shared" si="46"/>
        <v>-3.7248236323844375</v>
      </c>
      <c r="H337" s="170">
        <f t="shared" si="47"/>
        <v>1.2751763676155625</v>
      </c>
    </row>
    <row r="338" spans="1:8" x14ac:dyDescent="0.25">
      <c r="A338" s="34">
        <v>-402</v>
      </c>
      <c r="B338" s="33">
        <v>0.12826643995446718</v>
      </c>
      <c r="C338" s="165">
        <f t="shared" si="42"/>
        <v>8.7173356004553284</v>
      </c>
      <c r="D338" s="166">
        <f t="shared" si="43"/>
        <v>3.7173356004553284</v>
      </c>
      <c r="E338" s="167">
        <f t="shared" si="44"/>
        <v>-1.2826643995446718</v>
      </c>
      <c r="F338" s="168">
        <f t="shared" si="45"/>
        <v>-8.7173356004553284</v>
      </c>
      <c r="G338" s="169">
        <f t="shared" si="46"/>
        <v>-3.7173356004553284</v>
      </c>
      <c r="H338" s="170">
        <f t="shared" si="47"/>
        <v>1.2826643995446718</v>
      </c>
    </row>
    <row r="339" spans="1:8" x14ac:dyDescent="0.25">
      <c r="A339" s="34">
        <v>-401</v>
      </c>
      <c r="B339" s="33">
        <v>0.1290173289215617</v>
      </c>
      <c r="C339" s="165">
        <f t="shared" si="42"/>
        <v>8.7098267107843839</v>
      </c>
      <c r="D339" s="166">
        <f t="shared" si="43"/>
        <v>3.709826710784383</v>
      </c>
      <c r="E339" s="167">
        <f t="shared" si="44"/>
        <v>-1.290173289215617</v>
      </c>
      <c r="F339" s="168">
        <f t="shared" si="45"/>
        <v>-8.7098267107843839</v>
      </c>
      <c r="G339" s="169">
        <f t="shared" si="46"/>
        <v>-3.709826710784383</v>
      </c>
      <c r="H339" s="170">
        <f t="shared" si="47"/>
        <v>1.290173289215617</v>
      </c>
    </row>
    <row r="340" spans="1:8" x14ac:dyDescent="0.25">
      <c r="A340" s="34">
        <v>-400</v>
      </c>
      <c r="B340" s="33">
        <v>0.12977029466927847</v>
      </c>
      <c r="C340" s="165">
        <f t="shared" si="42"/>
        <v>8.7022970533072161</v>
      </c>
      <c r="D340" s="166">
        <f t="shared" si="43"/>
        <v>3.7022970533072153</v>
      </c>
      <c r="E340" s="167">
        <f t="shared" si="44"/>
        <v>-1.2977029466927847</v>
      </c>
      <c r="F340" s="168">
        <f t="shared" si="45"/>
        <v>-8.7022970533072161</v>
      </c>
      <c r="G340" s="169">
        <f t="shared" si="46"/>
        <v>-3.7022970533072153</v>
      </c>
      <c r="H340" s="170">
        <f t="shared" si="47"/>
        <v>1.2977029466927847</v>
      </c>
    </row>
    <row r="341" spans="1:8" x14ac:dyDescent="0.25">
      <c r="A341" s="34">
        <v>-399</v>
      </c>
      <c r="B341" s="33">
        <v>0.13052532820405616</v>
      </c>
      <c r="C341" s="165">
        <f t="shared" si="42"/>
        <v>8.694746717959438</v>
      </c>
      <c r="D341" s="166">
        <f t="shared" si="43"/>
        <v>3.6947467179594384</v>
      </c>
      <c r="E341" s="167">
        <f t="shared" si="44"/>
        <v>-1.3052532820405616</v>
      </c>
      <c r="F341" s="168">
        <f t="shared" si="45"/>
        <v>-8.694746717959438</v>
      </c>
      <c r="G341" s="169">
        <f t="shared" si="46"/>
        <v>-3.6947467179594384</v>
      </c>
      <c r="H341" s="170">
        <f t="shared" si="47"/>
        <v>1.3052532820405616</v>
      </c>
    </row>
    <row r="342" spans="1:8" x14ac:dyDescent="0.25">
      <c r="A342" s="34">
        <v>-398</v>
      </c>
      <c r="B342" s="33">
        <v>0.1312824205323333</v>
      </c>
      <c r="C342" s="165">
        <f t="shared" si="42"/>
        <v>8.6871757946766675</v>
      </c>
      <c r="D342" s="166">
        <f t="shared" si="43"/>
        <v>3.687175794676667</v>
      </c>
      <c r="E342" s="167">
        <f t="shared" si="44"/>
        <v>-1.312824205323333</v>
      </c>
      <c r="F342" s="168">
        <f t="shared" si="45"/>
        <v>-8.6871757946766675</v>
      </c>
      <c r="G342" s="169">
        <f t="shared" si="46"/>
        <v>-3.687175794676667</v>
      </c>
      <c r="H342" s="170">
        <f t="shared" si="47"/>
        <v>1.312824205323333</v>
      </c>
    </row>
    <row r="343" spans="1:8" x14ac:dyDescent="0.25">
      <c r="A343" s="34">
        <v>-397</v>
      </c>
      <c r="B343" s="33">
        <v>0.13204156266054867</v>
      </c>
      <c r="C343" s="165">
        <f t="shared" si="42"/>
        <v>8.6795843733945137</v>
      </c>
      <c r="D343" s="166">
        <f t="shared" si="43"/>
        <v>3.6795843733945133</v>
      </c>
      <c r="E343" s="167">
        <f t="shared" si="44"/>
        <v>-1.3204156266054867</v>
      </c>
      <c r="F343" s="168">
        <f t="shared" si="45"/>
        <v>-8.6795843733945137</v>
      </c>
      <c r="G343" s="169">
        <f t="shared" si="46"/>
        <v>-3.6795843733945133</v>
      </c>
      <c r="H343" s="170">
        <f t="shared" si="47"/>
        <v>1.3204156266054867</v>
      </c>
    </row>
    <row r="344" spans="1:8" x14ac:dyDescent="0.25">
      <c r="A344" s="34">
        <v>-396</v>
      </c>
      <c r="B344" s="33">
        <v>0.13280274559514083</v>
      </c>
      <c r="C344" s="165">
        <f t="shared" si="42"/>
        <v>8.6719725440485913</v>
      </c>
      <c r="D344" s="166">
        <f t="shared" si="43"/>
        <v>3.6719725440485917</v>
      </c>
      <c r="E344" s="167">
        <f t="shared" si="44"/>
        <v>-1.3280274559514083</v>
      </c>
      <c r="F344" s="168">
        <f t="shared" si="45"/>
        <v>-8.6719725440485913</v>
      </c>
      <c r="G344" s="169">
        <f t="shared" si="46"/>
        <v>-3.6719725440485917</v>
      </c>
      <c r="H344" s="170">
        <f t="shared" si="47"/>
        <v>1.3280274559514083</v>
      </c>
    </row>
    <row r="345" spans="1:8" x14ac:dyDescent="0.25">
      <c r="A345" s="34">
        <v>-395</v>
      </c>
      <c r="B345" s="33">
        <v>0.13356596034254831</v>
      </c>
      <c r="C345" s="165">
        <f t="shared" si="42"/>
        <v>8.6643403965745165</v>
      </c>
      <c r="D345" s="166">
        <f t="shared" si="43"/>
        <v>3.6643403965745169</v>
      </c>
      <c r="E345" s="167">
        <f t="shared" si="44"/>
        <v>-1.3356596034254831</v>
      </c>
      <c r="F345" s="168">
        <f t="shared" si="45"/>
        <v>-8.6643403965745165</v>
      </c>
      <c r="G345" s="169">
        <f t="shared" si="46"/>
        <v>-3.6643403965745169</v>
      </c>
      <c r="H345" s="170">
        <f t="shared" si="47"/>
        <v>1.3356596034254831</v>
      </c>
    </row>
    <row r="346" spans="1:8" x14ac:dyDescent="0.25">
      <c r="A346" s="34">
        <v>-394</v>
      </c>
      <c r="B346" s="33">
        <v>0.13433119790920989</v>
      </c>
      <c r="C346" s="165">
        <f t="shared" si="42"/>
        <v>8.6566880209079002</v>
      </c>
      <c r="D346" s="166">
        <f t="shared" si="43"/>
        <v>3.6566880209079011</v>
      </c>
      <c r="E346" s="167">
        <f t="shared" si="44"/>
        <v>-1.3433119790920989</v>
      </c>
      <c r="F346" s="168">
        <f t="shared" si="45"/>
        <v>-8.6566880209079002</v>
      </c>
      <c r="G346" s="169">
        <f t="shared" si="46"/>
        <v>-3.6566880209079011</v>
      </c>
      <c r="H346" s="170">
        <f t="shared" si="47"/>
        <v>1.3433119790920989</v>
      </c>
    </row>
    <row r="347" spans="1:8" x14ac:dyDescent="0.25">
      <c r="A347" s="34">
        <v>-393</v>
      </c>
      <c r="B347" s="33">
        <v>0.13509844930156412</v>
      </c>
      <c r="C347" s="165">
        <f t="shared" si="42"/>
        <v>8.6490155069843588</v>
      </c>
      <c r="D347" s="166">
        <f t="shared" si="43"/>
        <v>3.6490155069843588</v>
      </c>
      <c r="E347" s="167">
        <f t="shared" si="44"/>
        <v>-1.3509844930156412</v>
      </c>
      <c r="F347" s="168">
        <f t="shared" si="45"/>
        <v>-8.6490155069843588</v>
      </c>
      <c r="G347" s="169">
        <f t="shared" si="46"/>
        <v>-3.6490155069843588</v>
      </c>
      <c r="H347" s="170">
        <f t="shared" si="47"/>
        <v>1.3509844930156412</v>
      </c>
    </row>
    <row r="348" spans="1:8" x14ac:dyDescent="0.25">
      <c r="A348" s="34">
        <v>-392</v>
      </c>
      <c r="B348" s="33">
        <v>0.13586770552604976</v>
      </c>
      <c r="C348" s="165">
        <f t="shared" si="42"/>
        <v>8.6413229447395032</v>
      </c>
      <c r="D348" s="166">
        <f t="shared" si="43"/>
        <v>3.6413229447395024</v>
      </c>
      <c r="E348" s="167">
        <f t="shared" si="44"/>
        <v>-1.3586770552604976</v>
      </c>
      <c r="F348" s="168">
        <f t="shared" si="45"/>
        <v>-8.6413229447395032</v>
      </c>
      <c r="G348" s="169">
        <f t="shared" si="46"/>
        <v>-3.6413229447395024</v>
      </c>
      <c r="H348" s="170">
        <f t="shared" si="47"/>
        <v>1.3586770552604976</v>
      </c>
    </row>
    <row r="349" spans="1:8" x14ac:dyDescent="0.25">
      <c r="A349" s="34">
        <v>-391</v>
      </c>
      <c r="B349" s="33">
        <v>0.13663895758910538</v>
      </c>
      <c r="C349" s="165">
        <f t="shared" si="42"/>
        <v>8.6336104241089462</v>
      </c>
      <c r="D349" s="166">
        <f t="shared" si="43"/>
        <v>3.6336104241089462</v>
      </c>
      <c r="E349" s="167">
        <f t="shared" si="44"/>
        <v>-1.3663895758910538</v>
      </c>
      <c r="F349" s="168">
        <f t="shared" si="45"/>
        <v>-8.6336104241089462</v>
      </c>
      <c r="G349" s="169">
        <f t="shared" si="46"/>
        <v>-3.6336104241089462</v>
      </c>
      <c r="H349" s="170">
        <f t="shared" si="47"/>
        <v>1.3663895758910538</v>
      </c>
    </row>
    <row r="350" spans="1:8" x14ac:dyDescent="0.25">
      <c r="A350" s="34">
        <v>-390</v>
      </c>
      <c r="B350" s="33">
        <v>0.13741219649716951</v>
      </c>
      <c r="C350" s="165">
        <f t="shared" si="42"/>
        <v>8.625878035028304</v>
      </c>
      <c r="D350" s="166">
        <f t="shared" si="43"/>
        <v>3.6258780350283049</v>
      </c>
      <c r="E350" s="167">
        <f t="shared" si="44"/>
        <v>-1.3741219649716951</v>
      </c>
      <c r="F350" s="168">
        <f t="shared" si="45"/>
        <v>-8.625878035028304</v>
      </c>
      <c r="G350" s="169">
        <f t="shared" si="46"/>
        <v>-3.6258780350283049</v>
      </c>
      <c r="H350" s="170">
        <f t="shared" si="47"/>
        <v>1.3741219649716951</v>
      </c>
    </row>
    <row r="351" spans="1:8" x14ac:dyDescent="0.25">
      <c r="A351" s="34">
        <v>-389</v>
      </c>
      <c r="B351" s="33">
        <v>0.13818741325668094</v>
      </c>
      <c r="C351" s="165">
        <f t="shared" si="42"/>
        <v>8.6181258674331911</v>
      </c>
      <c r="D351" s="166">
        <f t="shared" si="43"/>
        <v>3.6181258674331906</v>
      </c>
      <c r="E351" s="167">
        <f t="shared" si="44"/>
        <v>-1.3818741325668094</v>
      </c>
      <c r="F351" s="168">
        <f t="shared" si="45"/>
        <v>-8.6181258674331911</v>
      </c>
      <c r="G351" s="169">
        <f t="shared" si="46"/>
        <v>-3.6181258674331906</v>
      </c>
      <c r="H351" s="170">
        <f t="shared" si="47"/>
        <v>1.3818741325668094</v>
      </c>
    </row>
    <row r="352" spans="1:8" x14ac:dyDescent="0.25">
      <c r="A352" s="34">
        <v>-388</v>
      </c>
      <c r="B352" s="33">
        <v>0.13896459887407819</v>
      </c>
      <c r="C352" s="165">
        <f t="shared" si="42"/>
        <v>8.6103540112592185</v>
      </c>
      <c r="D352" s="166">
        <f t="shared" si="43"/>
        <v>3.6103540112592181</v>
      </c>
      <c r="E352" s="167">
        <f t="shared" si="44"/>
        <v>-1.3896459887407819</v>
      </c>
      <c r="F352" s="168">
        <f t="shared" si="45"/>
        <v>-8.6103540112592185</v>
      </c>
      <c r="G352" s="169">
        <f t="shared" si="46"/>
        <v>-3.6103540112592181</v>
      </c>
      <c r="H352" s="170">
        <f t="shared" si="47"/>
        <v>1.3896459887407819</v>
      </c>
    </row>
    <row r="353" spans="1:8" x14ac:dyDescent="0.25">
      <c r="A353" s="34">
        <v>-387</v>
      </c>
      <c r="B353" s="33">
        <v>0.13974374435579984</v>
      </c>
      <c r="C353" s="165">
        <f t="shared" si="42"/>
        <v>8.6025625564420025</v>
      </c>
      <c r="D353" s="166">
        <f t="shared" si="43"/>
        <v>3.6025625564420016</v>
      </c>
      <c r="E353" s="167">
        <f t="shared" si="44"/>
        <v>-1.3974374435579984</v>
      </c>
      <c r="F353" s="168">
        <f t="shared" si="45"/>
        <v>-8.6025625564420025</v>
      </c>
      <c r="G353" s="169">
        <f t="shared" si="46"/>
        <v>-3.6025625564420016</v>
      </c>
      <c r="H353" s="170">
        <f t="shared" si="47"/>
        <v>1.3974374435579984</v>
      </c>
    </row>
    <row r="354" spans="1:8" x14ac:dyDescent="0.25">
      <c r="A354" s="34">
        <v>-386</v>
      </c>
      <c r="B354" s="33">
        <v>0.14052484070828475</v>
      </c>
      <c r="C354" s="165">
        <f t="shared" si="42"/>
        <v>8.5947515929171523</v>
      </c>
      <c r="D354" s="166">
        <f t="shared" si="43"/>
        <v>3.5947515929171523</v>
      </c>
      <c r="E354" s="167">
        <f t="shared" si="44"/>
        <v>-1.4052484070828475</v>
      </c>
      <c r="F354" s="168">
        <f t="shared" si="45"/>
        <v>-8.5947515929171523</v>
      </c>
      <c r="G354" s="169">
        <f t="shared" si="46"/>
        <v>-3.5947515929171523</v>
      </c>
      <c r="H354" s="170">
        <f t="shared" si="47"/>
        <v>1.4052484070828475</v>
      </c>
    </row>
    <row r="355" spans="1:8" x14ac:dyDescent="0.25">
      <c r="A355" s="34">
        <v>-385</v>
      </c>
      <c r="B355" s="33">
        <v>0.14130787893797137</v>
      </c>
      <c r="C355" s="165">
        <f t="shared" si="42"/>
        <v>8.5869212106202859</v>
      </c>
      <c r="D355" s="166">
        <f t="shared" si="43"/>
        <v>3.5869212106202863</v>
      </c>
      <c r="E355" s="167">
        <f t="shared" si="44"/>
        <v>-1.4130787893797137</v>
      </c>
      <c r="F355" s="168">
        <f t="shared" si="45"/>
        <v>-8.5869212106202859</v>
      </c>
      <c r="G355" s="169">
        <f t="shared" si="46"/>
        <v>-3.5869212106202863</v>
      </c>
      <c r="H355" s="170">
        <f t="shared" si="47"/>
        <v>1.4130787893797137</v>
      </c>
    </row>
    <row r="356" spans="1:8" x14ac:dyDescent="0.25">
      <c r="A356" s="34">
        <v>-384</v>
      </c>
      <c r="B356" s="33">
        <v>0.14209285005129835</v>
      </c>
      <c r="C356" s="165">
        <f t="shared" si="42"/>
        <v>8.5790714994870161</v>
      </c>
      <c r="D356" s="166">
        <f t="shared" si="43"/>
        <v>3.5790714994870165</v>
      </c>
      <c r="E356" s="167">
        <f t="shared" si="44"/>
        <v>-1.4209285005129835</v>
      </c>
      <c r="F356" s="168">
        <f t="shared" si="45"/>
        <v>-8.5790714994870161</v>
      </c>
      <c r="G356" s="169">
        <f t="shared" si="46"/>
        <v>-3.5790714994870165</v>
      </c>
      <c r="H356" s="170">
        <f t="shared" si="47"/>
        <v>1.4209285005129835</v>
      </c>
    </row>
    <row r="357" spans="1:8" x14ac:dyDescent="0.25">
      <c r="A357" s="34">
        <v>-383</v>
      </c>
      <c r="B357" s="33">
        <v>0.14287974505470447</v>
      </c>
      <c r="C357" s="165">
        <f t="shared" si="42"/>
        <v>8.5712025494529556</v>
      </c>
      <c r="D357" s="166">
        <f t="shared" si="43"/>
        <v>3.5712025494529556</v>
      </c>
      <c r="E357" s="167">
        <f t="shared" si="44"/>
        <v>-1.4287974505470447</v>
      </c>
      <c r="F357" s="168">
        <f t="shared" si="45"/>
        <v>-8.5712025494529556</v>
      </c>
      <c r="G357" s="169">
        <f t="shared" si="46"/>
        <v>-3.5712025494529556</v>
      </c>
      <c r="H357" s="170">
        <f t="shared" si="47"/>
        <v>1.4287974505470447</v>
      </c>
    </row>
    <row r="358" spans="1:8" x14ac:dyDescent="0.25">
      <c r="A358" s="34">
        <v>-382</v>
      </c>
      <c r="B358" s="33">
        <v>0.14366855495462816</v>
      </c>
      <c r="C358" s="165">
        <f t="shared" si="42"/>
        <v>8.5633144504537189</v>
      </c>
      <c r="D358" s="166">
        <f t="shared" si="43"/>
        <v>3.5633144504537184</v>
      </c>
      <c r="E358" s="167">
        <f t="shared" si="44"/>
        <v>-1.4366855495462816</v>
      </c>
      <c r="F358" s="168">
        <f t="shared" si="45"/>
        <v>-8.5633144504537189</v>
      </c>
      <c r="G358" s="169">
        <f t="shared" si="46"/>
        <v>-3.5633144504537184</v>
      </c>
      <c r="H358" s="170">
        <f t="shared" si="47"/>
        <v>1.4366855495462816</v>
      </c>
    </row>
    <row r="359" spans="1:8" x14ac:dyDescent="0.25">
      <c r="A359" s="34">
        <v>-381</v>
      </c>
      <c r="B359" s="33">
        <v>0.1444592707575082</v>
      </c>
      <c r="C359" s="165">
        <f t="shared" si="42"/>
        <v>8.5554072924249187</v>
      </c>
      <c r="D359" s="166">
        <f t="shared" si="43"/>
        <v>3.5554072924249178</v>
      </c>
      <c r="E359" s="167">
        <f t="shared" si="44"/>
        <v>-1.444592707575082</v>
      </c>
      <c r="F359" s="168">
        <f t="shared" si="45"/>
        <v>-8.5554072924249187</v>
      </c>
      <c r="G359" s="169">
        <f t="shared" si="46"/>
        <v>-3.5554072924249178</v>
      </c>
      <c r="H359" s="170">
        <f t="shared" si="47"/>
        <v>1.444592707575082</v>
      </c>
    </row>
    <row r="360" spans="1:8" x14ac:dyDescent="0.25">
      <c r="A360" s="34">
        <v>-380</v>
      </c>
      <c r="B360" s="33">
        <v>0.14525188346978313</v>
      </c>
      <c r="C360" s="165">
        <f t="shared" si="42"/>
        <v>8.5474811653021696</v>
      </c>
      <c r="D360" s="166">
        <f t="shared" si="43"/>
        <v>3.5474811653021687</v>
      </c>
      <c r="E360" s="167">
        <f t="shared" si="44"/>
        <v>-1.4525188346978313</v>
      </c>
      <c r="F360" s="168">
        <f t="shared" si="45"/>
        <v>-8.5474811653021696</v>
      </c>
      <c r="G360" s="169">
        <f t="shared" si="46"/>
        <v>-3.5474811653021687</v>
      </c>
      <c r="H360" s="170">
        <f t="shared" si="47"/>
        <v>1.4525188346978313</v>
      </c>
    </row>
    <row r="361" spans="1:8" x14ac:dyDescent="0.25">
      <c r="A361" s="34">
        <v>-379</v>
      </c>
      <c r="B361" s="33">
        <v>0.14604638409789172</v>
      </c>
      <c r="C361" s="165">
        <f t="shared" si="42"/>
        <v>8.5395361590210825</v>
      </c>
      <c r="D361" s="166">
        <f t="shared" si="43"/>
        <v>3.5395361590210825</v>
      </c>
      <c r="E361" s="167">
        <f t="shared" si="44"/>
        <v>-1.4604638409789172</v>
      </c>
      <c r="F361" s="168">
        <f t="shared" si="45"/>
        <v>-8.5395361590210825</v>
      </c>
      <c r="G361" s="169">
        <f t="shared" si="46"/>
        <v>-3.5395361590210825</v>
      </c>
      <c r="H361" s="170">
        <f t="shared" si="47"/>
        <v>1.4604638409789172</v>
      </c>
    </row>
    <row r="362" spans="1:8" x14ac:dyDescent="0.25">
      <c r="A362" s="34">
        <v>-378</v>
      </c>
      <c r="B362" s="33">
        <v>0.14684276364827253</v>
      </c>
      <c r="C362" s="165">
        <f t="shared" si="42"/>
        <v>8.5315723635172738</v>
      </c>
      <c r="D362" s="166">
        <f t="shared" si="43"/>
        <v>3.5315723635172747</v>
      </c>
      <c r="E362" s="167">
        <f t="shared" si="44"/>
        <v>-1.4684276364827253</v>
      </c>
      <c r="F362" s="168">
        <f t="shared" si="45"/>
        <v>-8.5315723635172738</v>
      </c>
      <c r="G362" s="169">
        <f t="shared" si="46"/>
        <v>-3.5315723635172747</v>
      </c>
      <c r="H362" s="170">
        <f t="shared" si="47"/>
        <v>1.4684276364827253</v>
      </c>
    </row>
    <row r="363" spans="1:8" x14ac:dyDescent="0.25">
      <c r="A363" s="34">
        <v>-377</v>
      </c>
      <c r="B363" s="33">
        <v>0.147641013127364</v>
      </c>
      <c r="C363" s="165">
        <f t="shared" si="42"/>
        <v>8.5235898687263596</v>
      </c>
      <c r="D363" s="166">
        <f t="shared" si="43"/>
        <v>3.52358986872636</v>
      </c>
      <c r="E363" s="167">
        <f t="shared" si="44"/>
        <v>-1.47641013127364</v>
      </c>
      <c r="F363" s="168">
        <f t="shared" si="45"/>
        <v>-8.5235898687263596</v>
      </c>
      <c r="G363" s="169">
        <f t="shared" si="46"/>
        <v>-3.52358986872636</v>
      </c>
      <c r="H363" s="170">
        <f t="shared" si="47"/>
        <v>1.47641013127364</v>
      </c>
    </row>
    <row r="364" spans="1:8" x14ac:dyDescent="0.25">
      <c r="A364" s="34">
        <v>-376</v>
      </c>
      <c r="B364" s="33">
        <v>0.1484411235416051</v>
      </c>
      <c r="C364" s="165">
        <f t="shared" si="42"/>
        <v>8.5155887645839492</v>
      </c>
      <c r="D364" s="166">
        <f t="shared" si="43"/>
        <v>3.5155887645839492</v>
      </c>
      <c r="E364" s="167">
        <f t="shared" si="44"/>
        <v>-1.484411235416051</v>
      </c>
      <c r="F364" s="168">
        <f t="shared" si="45"/>
        <v>-8.5155887645839492</v>
      </c>
      <c r="G364" s="169">
        <f t="shared" si="46"/>
        <v>-3.5155887645839492</v>
      </c>
      <c r="H364" s="170">
        <f t="shared" si="47"/>
        <v>1.484411235416051</v>
      </c>
    </row>
    <row r="365" spans="1:8" x14ac:dyDescent="0.25">
      <c r="A365" s="34">
        <v>-375</v>
      </c>
      <c r="B365" s="33">
        <v>0.14924308589743429</v>
      </c>
      <c r="C365" s="165">
        <f t="shared" si="42"/>
        <v>8.5075691410256571</v>
      </c>
      <c r="D365" s="166">
        <f t="shared" si="43"/>
        <v>3.5075691410256571</v>
      </c>
      <c r="E365" s="167">
        <f t="shared" si="44"/>
        <v>-1.4924308589743429</v>
      </c>
      <c r="F365" s="168">
        <f t="shared" si="45"/>
        <v>-8.5075691410256571</v>
      </c>
      <c r="G365" s="169">
        <f t="shared" si="46"/>
        <v>-3.5075691410256571</v>
      </c>
      <c r="H365" s="170">
        <f t="shared" si="47"/>
        <v>1.4924308589743429</v>
      </c>
    </row>
    <row r="366" spans="1:8" x14ac:dyDescent="0.25">
      <c r="A366" s="34">
        <v>-374</v>
      </c>
      <c r="B366" s="33">
        <v>0.15004689120129011</v>
      </c>
      <c r="C366" s="165">
        <f t="shared" si="42"/>
        <v>8.4995310879870996</v>
      </c>
      <c r="D366" s="166">
        <f t="shared" si="43"/>
        <v>3.4995310879870987</v>
      </c>
      <c r="E366" s="167">
        <f t="shared" si="44"/>
        <v>-1.5004689120129011</v>
      </c>
      <c r="F366" s="168">
        <f t="shared" si="45"/>
        <v>-8.4995310879870996</v>
      </c>
      <c r="G366" s="169">
        <f t="shared" si="46"/>
        <v>-3.4995310879870987</v>
      </c>
      <c r="H366" s="170">
        <f t="shared" si="47"/>
        <v>1.5004689120129011</v>
      </c>
    </row>
    <row r="367" spans="1:8" x14ac:dyDescent="0.25">
      <c r="A367" s="34">
        <v>-373</v>
      </c>
      <c r="B367" s="33">
        <v>0.15085253045961144</v>
      </c>
      <c r="C367" s="165">
        <f t="shared" si="42"/>
        <v>8.4914746954038858</v>
      </c>
      <c r="D367" s="166">
        <f t="shared" si="43"/>
        <v>3.4914746954038858</v>
      </c>
      <c r="E367" s="167">
        <f t="shared" si="44"/>
        <v>-1.5085253045961144</v>
      </c>
      <c r="F367" s="168">
        <f t="shared" si="45"/>
        <v>-8.4914746954038858</v>
      </c>
      <c r="G367" s="169">
        <f t="shared" si="46"/>
        <v>-3.4914746954038858</v>
      </c>
      <c r="H367" s="170">
        <f t="shared" si="47"/>
        <v>1.5085253045961144</v>
      </c>
    </row>
    <row r="368" spans="1:8" x14ac:dyDescent="0.25">
      <c r="A368" s="34">
        <v>-372</v>
      </c>
      <c r="B368" s="33">
        <v>0.15165999467883673</v>
      </c>
      <c r="C368" s="165">
        <f t="shared" si="42"/>
        <v>8.483400053211632</v>
      </c>
      <c r="D368" s="166">
        <f t="shared" si="43"/>
        <v>3.4834000532116329</v>
      </c>
      <c r="E368" s="167">
        <f t="shared" si="44"/>
        <v>-1.5165999467883673</v>
      </c>
      <c r="F368" s="168">
        <f t="shared" si="45"/>
        <v>-8.483400053211632</v>
      </c>
      <c r="G368" s="169">
        <f t="shared" si="46"/>
        <v>-3.4834000532116329</v>
      </c>
      <c r="H368" s="170">
        <f t="shared" si="47"/>
        <v>1.5165999467883673</v>
      </c>
    </row>
    <row r="369" spans="1:8" x14ac:dyDescent="0.25">
      <c r="A369" s="34">
        <v>-371</v>
      </c>
      <c r="B369" s="33">
        <v>0.15246927486540462</v>
      </c>
      <c r="C369" s="165">
        <f t="shared" si="42"/>
        <v>8.4753072513459529</v>
      </c>
      <c r="D369" s="166">
        <f t="shared" si="43"/>
        <v>3.4753072513459538</v>
      </c>
      <c r="E369" s="167">
        <f t="shared" si="44"/>
        <v>-1.5246927486540462</v>
      </c>
      <c r="F369" s="168">
        <f t="shared" si="45"/>
        <v>-8.4753072513459529</v>
      </c>
      <c r="G369" s="169">
        <f t="shared" si="46"/>
        <v>-3.4753072513459538</v>
      </c>
      <c r="H369" s="170">
        <f t="shared" si="47"/>
        <v>1.5246927486540462</v>
      </c>
    </row>
    <row r="370" spans="1:8" x14ac:dyDescent="0.25">
      <c r="A370" s="34">
        <v>-370</v>
      </c>
      <c r="B370" s="33">
        <v>0.1532803620257539</v>
      </c>
      <c r="C370" s="165">
        <f t="shared" si="42"/>
        <v>8.467196379742461</v>
      </c>
      <c r="D370" s="166">
        <f t="shared" si="43"/>
        <v>3.467196379742461</v>
      </c>
      <c r="E370" s="167">
        <f t="shared" si="44"/>
        <v>-1.532803620257539</v>
      </c>
      <c r="F370" s="168">
        <f t="shared" si="45"/>
        <v>-8.467196379742461</v>
      </c>
      <c r="G370" s="169">
        <f t="shared" si="46"/>
        <v>-3.467196379742461</v>
      </c>
      <c r="H370" s="170">
        <f t="shared" si="47"/>
        <v>1.532803620257539</v>
      </c>
    </row>
    <row r="371" spans="1:8" x14ac:dyDescent="0.25">
      <c r="A371" s="34">
        <v>-369</v>
      </c>
      <c r="B371" s="33">
        <v>0.154093247166323</v>
      </c>
      <c r="C371" s="165">
        <f t="shared" si="42"/>
        <v>8.4590675283367709</v>
      </c>
      <c r="D371" s="166">
        <f t="shared" si="43"/>
        <v>3.45906752833677</v>
      </c>
      <c r="E371" s="167">
        <f t="shared" si="44"/>
        <v>-1.54093247166323</v>
      </c>
      <c r="F371" s="168">
        <f t="shared" si="45"/>
        <v>-8.4590675283367709</v>
      </c>
      <c r="G371" s="169">
        <f t="shared" si="46"/>
        <v>-3.45906752833677</v>
      </c>
      <c r="H371" s="170">
        <f t="shared" si="47"/>
        <v>1.54093247166323</v>
      </c>
    </row>
    <row r="372" spans="1:8" x14ac:dyDescent="0.25">
      <c r="A372" s="34">
        <v>-368</v>
      </c>
      <c r="B372" s="33">
        <v>0.15490792129355058</v>
      </c>
      <c r="C372" s="165">
        <f t="shared" si="42"/>
        <v>8.4509207870644936</v>
      </c>
      <c r="D372" s="166">
        <f t="shared" si="43"/>
        <v>3.4509207870644945</v>
      </c>
      <c r="E372" s="167">
        <f t="shared" si="44"/>
        <v>-1.5490792129355058</v>
      </c>
      <c r="F372" s="168">
        <f t="shared" si="45"/>
        <v>-8.4509207870644936</v>
      </c>
      <c r="G372" s="169">
        <f t="shared" si="46"/>
        <v>-3.4509207870644945</v>
      </c>
      <c r="H372" s="170">
        <f t="shared" si="47"/>
        <v>1.5490792129355058</v>
      </c>
    </row>
    <row r="373" spans="1:8" x14ac:dyDescent="0.25">
      <c r="A373" s="34">
        <v>-367</v>
      </c>
      <c r="B373" s="33">
        <v>0.1557243754138754</v>
      </c>
      <c r="C373" s="165">
        <f t="shared" si="42"/>
        <v>8.4427562458612453</v>
      </c>
      <c r="D373" s="166">
        <f t="shared" si="43"/>
        <v>3.4427562458612462</v>
      </c>
      <c r="E373" s="167">
        <f t="shared" si="44"/>
        <v>-1.557243754138754</v>
      </c>
      <c r="F373" s="168">
        <f t="shared" si="45"/>
        <v>-8.4427562458612453</v>
      </c>
      <c r="G373" s="169">
        <f t="shared" si="46"/>
        <v>-3.4427562458612462</v>
      </c>
      <c r="H373" s="170">
        <f t="shared" si="47"/>
        <v>1.557243754138754</v>
      </c>
    </row>
    <row r="374" spans="1:8" x14ac:dyDescent="0.25">
      <c r="A374" s="34">
        <v>-366</v>
      </c>
      <c r="B374" s="33">
        <v>0.15654260053373603</v>
      </c>
      <c r="C374" s="165">
        <f t="shared" si="42"/>
        <v>8.4345739946626388</v>
      </c>
      <c r="D374" s="166">
        <f t="shared" si="43"/>
        <v>3.4345739946626397</v>
      </c>
      <c r="E374" s="167">
        <f t="shared" si="44"/>
        <v>-1.5654260053373603</v>
      </c>
      <c r="F374" s="168">
        <f t="shared" si="45"/>
        <v>-8.4345739946626388</v>
      </c>
      <c r="G374" s="169">
        <f t="shared" si="46"/>
        <v>-3.4345739946626397</v>
      </c>
      <c r="H374" s="170">
        <f t="shared" si="47"/>
        <v>1.5654260053373603</v>
      </c>
    </row>
    <row r="375" spans="1:8" x14ac:dyDescent="0.25">
      <c r="A375" s="34">
        <v>-365</v>
      </c>
      <c r="B375" s="33">
        <v>0.15736258765957123</v>
      </c>
      <c r="C375" s="165">
        <f t="shared" si="42"/>
        <v>8.4263741234042868</v>
      </c>
      <c r="D375" s="166">
        <f t="shared" si="43"/>
        <v>3.4263741234042877</v>
      </c>
      <c r="E375" s="167">
        <f t="shared" si="44"/>
        <v>-1.5736258765957123</v>
      </c>
      <c r="F375" s="168">
        <f t="shared" si="45"/>
        <v>-8.4263741234042868</v>
      </c>
      <c r="G375" s="169">
        <f t="shared" si="46"/>
        <v>-3.4263741234042877</v>
      </c>
      <c r="H375" s="170">
        <f t="shared" si="47"/>
        <v>1.5736258765957123</v>
      </c>
    </row>
    <row r="376" spans="1:8" x14ac:dyDescent="0.25">
      <c r="A376" s="34">
        <v>-364</v>
      </c>
      <c r="B376" s="33">
        <v>0.15818432779781944</v>
      </c>
      <c r="C376" s="165">
        <f t="shared" si="42"/>
        <v>8.4181567220218056</v>
      </c>
      <c r="D376" s="166">
        <f t="shared" si="43"/>
        <v>3.4181567220218056</v>
      </c>
      <c r="E376" s="167">
        <f t="shared" si="44"/>
        <v>-1.5818432779781944</v>
      </c>
      <c r="F376" s="168">
        <f t="shared" si="45"/>
        <v>-8.4181567220218056</v>
      </c>
      <c r="G376" s="169">
        <f t="shared" si="46"/>
        <v>-3.4181567220218056</v>
      </c>
      <c r="H376" s="170">
        <f t="shared" si="47"/>
        <v>1.5818432779781944</v>
      </c>
    </row>
    <row r="377" spans="1:8" x14ac:dyDescent="0.25">
      <c r="A377" s="34">
        <v>-363</v>
      </c>
      <c r="B377" s="33">
        <v>0.15900781195491931</v>
      </c>
      <c r="C377" s="165">
        <f t="shared" si="42"/>
        <v>8.4099218804508062</v>
      </c>
      <c r="D377" s="166">
        <f t="shared" si="43"/>
        <v>3.4099218804508071</v>
      </c>
      <c r="E377" s="167">
        <f t="shared" si="44"/>
        <v>-1.5900781195491931</v>
      </c>
      <c r="F377" s="168">
        <f t="shared" si="45"/>
        <v>-8.4099218804508062</v>
      </c>
      <c r="G377" s="169">
        <f t="shared" si="46"/>
        <v>-3.4099218804508071</v>
      </c>
      <c r="H377" s="170">
        <f t="shared" si="47"/>
        <v>1.5900781195491931</v>
      </c>
    </row>
    <row r="378" spans="1:8" x14ac:dyDescent="0.25">
      <c r="A378" s="34">
        <v>-362</v>
      </c>
      <c r="B378" s="33">
        <v>0.15983303113730951</v>
      </c>
      <c r="C378" s="165">
        <f t="shared" si="42"/>
        <v>8.4016696886269049</v>
      </c>
      <c r="D378" s="166">
        <f t="shared" si="43"/>
        <v>3.4016696886269049</v>
      </c>
      <c r="E378" s="167">
        <f t="shared" si="44"/>
        <v>-1.5983303113730951</v>
      </c>
      <c r="F378" s="168">
        <f t="shared" si="45"/>
        <v>-8.4016696886269049</v>
      </c>
      <c r="G378" s="169">
        <f t="shared" si="46"/>
        <v>-3.4016696886269049</v>
      </c>
      <c r="H378" s="170">
        <f t="shared" si="47"/>
        <v>1.5983303113730951</v>
      </c>
    </row>
    <row r="379" spans="1:8" x14ac:dyDescent="0.25">
      <c r="A379" s="34">
        <v>-361</v>
      </c>
      <c r="B379" s="33">
        <v>0.16065997635142881</v>
      </c>
      <c r="C379" s="165">
        <f t="shared" si="42"/>
        <v>8.3934002364857125</v>
      </c>
      <c r="D379" s="166">
        <f t="shared" si="43"/>
        <v>3.3934002364857117</v>
      </c>
      <c r="E379" s="167">
        <f t="shared" si="44"/>
        <v>-1.6065997635142881</v>
      </c>
      <c r="F379" s="168">
        <f t="shared" si="45"/>
        <v>-8.3934002364857125</v>
      </c>
      <c r="G379" s="169">
        <f t="shared" si="46"/>
        <v>-3.3934002364857117</v>
      </c>
      <c r="H379" s="170">
        <f t="shared" si="47"/>
        <v>1.6065997635142881</v>
      </c>
    </row>
    <row r="380" spans="1:8" x14ac:dyDescent="0.25">
      <c r="A380" s="34">
        <v>-360</v>
      </c>
      <c r="B380" s="33">
        <v>0.16148863860371565</v>
      </c>
      <c r="C380" s="165">
        <f t="shared" si="42"/>
        <v>8.3851136139628437</v>
      </c>
      <c r="D380" s="166">
        <f t="shared" si="43"/>
        <v>3.3851136139628437</v>
      </c>
      <c r="E380" s="167">
        <f t="shared" si="44"/>
        <v>-1.6148863860371565</v>
      </c>
      <c r="F380" s="168">
        <f t="shared" si="45"/>
        <v>-8.3851136139628437</v>
      </c>
      <c r="G380" s="169">
        <f t="shared" si="46"/>
        <v>-3.3851136139628437</v>
      </c>
      <c r="H380" s="170">
        <f t="shared" si="47"/>
        <v>1.6148863860371565</v>
      </c>
    </row>
    <row r="381" spans="1:8" x14ac:dyDescent="0.25">
      <c r="A381" s="34">
        <v>-359</v>
      </c>
      <c r="B381" s="33">
        <v>0.1623190089006088</v>
      </c>
      <c r="C381" s="165">
        <f t="shared" si="42"/>
        <v>8.3768099109939129</v>
      </c>
      <c r="D381" s="166">
        <f t="shared" si="43"/>
        <v>3.376809910993912</v>
      </c>
      <c r="E381" s="167">
        <f t="shared" si="44"/>
        <v>-1.623190089006088</v>
      </c>
      <c r="F381" s="168">
        <f t="shared" si="45"/>
        <v>-8.3768099109939129</v>
      </c>
      <c r="G381" s="169">
        <f t="shared" si="46"/>
        <v>-3.376809910993912</v>
      </c>
      <c r="H381" s="170">
        <f t="shared" si="47"/>
        <v>1.623190089006088</v>
      </c>
    </row>
    <row r="382" spans="1:8" x14ac:dyDescent="0.25">
      <c r="A382" s="34">
        <v>-358</v>
      </c>
      <c r="B382" s="33">
        <v>0.1631510782485468</v>
      </c>
      <c r="C382" s="165">
        <f t="shared" si="42"/>
        <v>8.3684892175145329</v>
      </c>
      <c r="D382" s="166">
        <f t="shared" si="43"/>
        <v>3.368489217514532</v>
      </c>
      <c r="E382" s="167">
        <f t="shared" si="44"/>
        <v>-1.631510782485468</v>
      </c>
      <c r="F382" s="168">
        <f t="shared" si="45"/>
        <v>-8.3684892175145329</v>
      </c>
      <c r="G382" s="169">
        <f t="shared" si="46"/>
        <v>-3.368489217514532</v>
      </c>
      <c r="H382" s="170">
        <f t="shared" si="47"/>
        <v>1.631510782485468</v>
      </c>
    </row>
    <row r="383" spans="1:8" x14ac:dyDescent="0.25">
      <c r="A383" s="34">
        <v>-357</v>
      </c>
      <c r="B383" s="33">
        <v>0.16398483765396832</v>
      </c>
      <c r="C383" s="165">
        <f t="shared" si="42"/>
        <v>8.3601516234603164</v>
      </c>
      <c r="D383" s="166">
        <f t="shared" si="43"/>
        <v>3.3601516234603168</v>
      </c>
      <c r="E383" s="167">
        <f t="shared" si="44"/>
        <v>-1.6398483765396832</v>
      </c>
      <c r="F383" s="168">
        <f t="shared" si="45"/>
        <v>-8.3601516234603164</v>
      </c>
      <c r="G383" s="169">
        <f t="shared" si="46"/>
        <v>-3.3601516234603168</v>
      </c>
      <c r="H383" s="170">
        <f t="shared" si="47"/>
        <v>1.6398483765396832</v>
      </c>
    </row>
    <row r="384" spans="1:8" x14ac:dyDescent="0.25">
      <c r="A384" s="34">
        <v>-356</v>
      </c>
      <c r="B384" s="33">
        <v>0.16482027812331201</v>
      </c>
      <c r="C384" s="165">
        <f t="shared" si="42"/>
        <v>8.3517972187668796</v>
      </c>
      <c r="D384" s="166">
        <f t="shared" si="43"/>
        <v>3.3517972187668796</v>
      </c>
      <c r="E384" s="167">
        <f t="shared" si="44"/>
        <v>-1.6482027812331201</v>
      </c>
      <c r="F384" s="168">
        <f t="shared" si="45"/>
        <v>-8.3517972187668796</v>
      </c>
      <c r="G384" s="169">
        <f t="shared" si="46"/>
        <v>-3.3517972187668796</v>
      </c>
      <c r="H384" s="170">
        <f t="shared" si="47"/>
        <v>1.6482027812331201</v>
      </c>
    </row>
    <row r="385" spans="1:8" x14ac:dyDescent="0.25">
      <c r="A385" s="34">
        <v>-355</v>
      </c>
      <c r="B385" s="33">
        <v>0.16565739066301655</v>
      </c>
      <c r="C385" s="165">
        <f t="shared" si="42"/>
        <v>8.3434260933698354</v>
      </c>
      <c r="D385" s="166">
        <f t="shared" si="43"/>
        <v>3.3434260933698345</v>
      </c>
      <c r="E385" s="167">
        <f t="shared" si="44"/>
        <v>-1.6565739066301655</v>
      </c>
      <c r="F385" s="168">
        <f t="shared" si="45"/>
        <v>-8.3434260933698354</v>
      </c>
      <c r="G385" s="169">
        <f t="shared" si="46"/>
        <v>-3.3434260933698345</v>
      </c>
      <c r="H385" s="170">
        <f t="shared" si="47"/>
        <v>1.6565739066301655</v>
      </c>
    </row>
    <row r="386" spans="1:8" x14ac:dyDescent="0.25">
      <c r="A386" s="34">
        <v>-354</v>
      </c>
      <c r="B386" s="33">
        <v>0.16649616627952035</v>
      </c>
      <c r="C386" s="165">
        <f t="shared" si="42"/>
        <v>8.3350383372047965</v>
      </c>
      <c r="D386" s="166">
        <f t="shared" si="43"/>
        <v>3.3350383372047965</v>
      </c>
      <c r="E386" s="167">
        <f t="shared" si="44"/>
        <v>-1.6649616627952035</v>
      </c>
      <c r="F386" s="168">
        <f t="shared" si="45"/>
        <v>-8.3350383372047965</v>
      </c>
      <c r="G386" s="169">
        <f t="shared" si="46"/>
        <v>-3.3350383372047965</v>
      </c>
      <c r="H386" s="170">
        <f t="shared" si="47"/>
        <v>1.6649616627952035</v>
      </c>
    </row>
    <row r="387" spans="1:8" x14ac:dyDescent="0.25">
      <c r="A387" s="34">
        <v>-353</v>
      </c>
      <c r="B387" s="33">
        <v>0.16733659597926243</v>
      </c>
      <c r="C387" s="165">
        <f t="shared" si="42"/>
        <v>8.3266340402073755</v>
      </c>
      <c r="D387" s="166">
        <f t="shared" si="43"/>
        <v>3.3266340402073755</v>
      </c>
      <c r="E387" s="167">
        <f t="shared" si="44"/>
        <v>-1.6733659597926243</v>
      </c>
      <c r="F387" s="168">
        <f t="shared" si="45"/>
        <v>-8.3266340402073755</v>
      </c>
      <c r="G387" s="169">
        <f t="shared" si="46"/>
        <v>-3.3266340402073755</v>
      </c>
      <c r="H387" s="170">
        <f t="shared" si="47"/>
        <v>1.6733659597926243</v>
      </c>
    </row>
    <row r="388" spans="1:8" x14ac:dyDescent="0.25">
      <c r="A388" s="34">
        <v>-352</v>
      </c>
      <c r="B388" s="33">
        <v>0.16817867076868098</v>
      </c>
      <c r="C388" s="165">
        <f t="shared" si="42"/>
        <v>8.3182132923131906</v>
      </c>
      <c r="D388" s="166">
        <f t="shared" si="43"/>
        <v>3.3182132923131902</v>
      </c>
      <c r="E388" s="167">
        <f t="shared" si="44"/>
        <v>-1.6817867076868098</v>
      </c>
      <c r="F388" s="168">
        <f t="shared" si="45"/>
        <v>-8.3182132923131906</v>
      </c>
      <c r="G388" s="169">
        <f t="shared" si="46"/>
        <v>-3.3182132923131902</v>
      </c>
      <c r="H388" s="170">
        <f t="shared" si="47"/>
        <v>1.6817867076868098</v>
      </c>
    </row>
    <row r="389" spans="1:8" x14ac:dyDescent="0.25">
      <c r="A389" s="34">
        <v>-351</v>
      </c>
      <c r="B389" s="33">
        <v>0.16902238165421501</v>
      </c>
      <c r="C389" s="165">
        <f t="shared" si="42"/>
        <v>8.3097761834578492</v>
      </c>
      <c r="D389" s="166">
        <f t="shared" si="43"/>
        <v>3.3097761834578501</v>
      </c>
      <c r="E389" s="167">
        <f t="shared" si="44"/>
        <v>-1.6902238165421501</v>
      </c>
      <c r="F389" s="168">
        <f t="shared" si="45"/>
        <v>-8.3097761834578492</v>
      </c>
      <c r="G389" s="169">
        <f t="shared" si="46"/>
        <v>-3.3097761834578501</v>
      </c>
      <c r="H389" s="170">
        <f t="shared" si="47"/>
        <v>1.6902238165421501</v>
      </c>
    </row>
    <row r="390" spans="1:8" x14ac:dyDescent="0.25">
      <c r="A390" s="34">
        <v>-350</v>
      </c>
      <c r="B390" s="33">
        <v>0.16986771964230296</v>
      </c>
      <c r="C390" s="165">
        <f t="shared" si="42"/>
        <v>8.3013228035769711</v>
      </c>
      <c r="D390" s="166">
        <f t="shared" si="43"/>
        <v>3.3013228035769702</v>
      </c>
      <c r="E390" s="167">
        <f t="shared" si="44"/>
        <v>-1.6986771964230296</v>
      </c>
      <c r="F390" s="168">
        <f t="shared" si="45"/>
        <v>-8.3013228035769711</v>
      </c>
      <c r="G390" s="169">
        <f t="shared" si="46"/>
        <v>-3.3013228035769702</v>
      </c>
      <c r="H390" s="170">
        <f t="shared" si="47"/>
        <v>1.6986771964230296</v>
      </c>
    </row>
    <row r="391" spans="1:8" x14ac:dyDescent="0.25">
      <c r="A391" s="34">
        <v>-349</v>
      </c>
      <c r="B391" s="33">
        <v>0.17071467573938359</v>
      </c>
      <c r="C391" s="165">
        <f t="shared" ref="C391:C454" si="48">KFactor-KFactor*B391</f>
        <v>8.2928532426061636</v>
      </c>
      <c r="D391" s="166">
        <f t="shared" ref="D391:D454" si="49">KFactor/2-KFactor*B391</f>
        <v>3.2928532426061641</v>
      </c>
      <c r="E391" s="167">
        <f t="shared" ref="E391:E454" si="50">0-KFactor*B391</f>
        <v>-1.7071467573938359</v>
      </c>
      <c r="F391" s="168">
        <f t="shared" ref="F391:F454" si="51">-C391</f>
        <v>-8.2928532426061636</v>
      </c>
      <c r="G391" s="169">
        <f t="shared" ref="G391:G454" si="52">-D391</f>
        <v>-3.2928532426061641</v>
      </c>
      <c r="H391" s="170">
        <f t="shared" ref="H391:H454" si="53">-E391</f>
        <v>1.7071467573938359</v>
      </c>
    </row>
    <row r="392" spans="1:8" x14ac:dyDescent="0.25">
      <c r="A392" s="34">
        <v>-348</v>
      </c>
      <c r="B392" s="33">
        <v>0.17156324095189524</v>
      </c>
      <c r="C392" s="165">
        <f t="shared" si="48"/>
        <v>8.2843675904810468</v>
      </c>
      <c r="D392" s="166">
        <f t="shared" si="49"/>
        <v>3.2843675904810476</v>
      </c>
      <c r="E392" s="167">
        <f t="shared" si="50"/>
        <v>-1.7156324095189524</v>
      </c>
      <c r="F392" s="168">
        <f t="shared" si="51"/>
        <v>-8.2843675904810468</v>
      </c>
      <c r="G392" s="169">
        <f t="shared" si="52"/>
        <v>-3.2843675904810476</v>
      </c>
      <c r="H392" s="170">
        <f t="shared" si="53"/>
        <v>1.7156324095189524</v>
      </c>
    </row>
    <row r="393" spans="1:8" x14ac:dyDescent="0.25">
      <c r="A393" s="34">
        <v>-347</v>
      </c>
      <c r="B393" s="33">
        <v>0.17241340628627699</v>
      </c>
      <c r="C393" s="165">
        <f t="shared" si="48"/>
        <v>8.2758659371372296</v>
      </c>
      <c r="D393" s="166">
        <f t="shared" si="49"/>
        <v>3.2758659371372301</v>
      </c>
      <c r="E393" s="167">
        <f t="shared" si="50"/>
        <v>-1.7241340628627699</v>
      </c>
      <c r="F393" s="168">
        <f t="shared" si="51"/>
        <v>-8.2758659371372296</v>
      </c>
      <c r="G393" s="169">
        <f t="shared" si="52"/>
        <v>-3.2758659371372301</v>
      </c>
      <c r="H393" s="170">
        <f t="shared" si="53"/>
        <v>1.7241340628627699</v>
      </c>
    </row>
    <row r="394" spans="1:8" x14ac:dyDescent="0.25">
      <c r="A394" s="34">
        <v>-346</v>
      </c>
      <c r="B394" s="33">
        <v>0.17326516274896708</v>
      </c>
      <c r="C394" s="165">
        <f t="shared" si="48"/>
        <v>8.2673483725103285</v>
      </c>
      <c r="D394" s="166">
        <f t="shared" si="49"/>
        <v>3.2673483725103294</v>
      </c>
      <c r="E394" s="167">
        <f t="shared" si="50"/>
        <v>-1.7326516274896708</v>
      </c>
      <c r="F394" s="168">
        <f t="shared" si="51"/>
        <v>-8.2673483725103285</v>
      </c>
      <c r="G394" s="169">
        <f t="shared" si="52"/>
        <v>-3.2673483725103294</v>
      </c>
      <c r="H394" s="170">
        <f t="shared" si="53"/>
        <v>1.7326516274896708</v>
      </c>
    </row>
    <row r="395" spans="1:8" x14ac:dyDescent="0.25">
      <c r="A395" s="34">
        <v>-345</v>
      </c>
      <c r="B395" s="33">
        <v>0.17411850134640439</v>
      </c>
      <c r="C395" s="165">
        <f t="shared" si="48"/>
        <v>8.2588149865359561</v>
      </c>
      <c r="D395" s="166">
        <f t="shared" si="49"/>
        <v>3.2588149865359561</v>
      </c>
      <c r="E395" s="167">
        <f t="shared" si="50"/>
        <v>-1.7411850134640439</v>
      </c>
      <c r="F395" s="168">
        <f t="shared" si="51"/>
        <v>-8.2588149865359561</v>
      </c>
      <c r="G395" s="169">
        <f t="shared" si="52"/>
        <v>-3.2588149865359561</v>
      </c>
      <c r="H395" s="170">
        <f t="shared" si="53"/>
        <v>1.7411850134640439</v>
      </c>
    </row>
    <row r="396" spans="1:8" x14ac:dyDescent="0.25">
      <c r="A396" s="34">
        <v>-344</v>
      </c>
      <c r="B396" s="33">
        <v>0.17497341308502745</v>
      </c>
      <c r="C396" s="165">
        <f t="shared" si="48"/>
        <v>8.2502658691497253</v>
      </c>
      <c r="D396" s="166">
        <f t="shared" si="49"/>
        <v>3.2502658691497253</v>
      </c>
      <c r="E396" s="167">
        <f t="shared" si="50"/>
        <v>-1.7497341308502745</v>
      </c>
      <c r="F396" s="168">
        <f t="shared" si="51"/>
        <v>-8.2502658691497253</v>
      </c>
      <c r="G396" s="169">
        <f t="shared" si="52"/>
        <v>-3.2502658691497253</v>
      </c>
      <c r="H396" s="170">
        <f t="shared" si="53"/>
        <v>1.7497341308502745</v>
      </c>
    </row>
    <row r="397" spans="1:8" x14ac:dyDescent="0.25">
      <c r="A397" s="34">
        <v>-343</v>
      </c>
      <c r="B397" s="33">
        <v>0.17582988897127483</v>
      </c>
      <c r="C397" s="165">
        <f t="shared" si="48"/>
        <v>8.2417011102872522</v>
      </c>
      <c r="D397" s="166">
        <f t="shared" si="49"/>
        <v>3.2417011102872517</v>
      </c>
      <c r="E397" s="167">
        <f t="shared" si="50"/>
        <v>-1.7582988897127483</v>
      </c>
      <c r="F397" s="168">
        <f t="shared" si="51"/>
        <v>-8.2417011102872522</v>
      </c>
      <c r="G397" s="169">
        <f t="shared" si="52"/>
        <v>-3.2417011102872517</v>
      </c>
      <c r="H397" s="170">
        <f t="shared" si="53"/>
        <v>1.7582988897127483</v>
      </c>
    </row>
    <row r="398" spans="1:8" x14ac:dyDescent="0.25">
      <c r="A398" s="34">
        <v>-342</v>
      </c>
      <c r="B398" s="33">
        <v>0.1766879200115854</v>
      </c>
      <c r="C398" s="165">
        <f t="shared" si="48"/>
        <v>8.233120799884146</v>
      </c>
      <c r="D398" s="166">
        <f t="shared" si="49"/>
        <v>3.233120799884146</v>
      </c>
      <c r="E398" s="167">
        <f t="shared" si="50"/>
        <v>-1.766879200115854</v>
      </c>
      <c r="F398" s="168">
        <f t="shared" si="51"/>
        <v>-8.233120799884146</v>
      </c>
      <c r="G398" s="169">
        <f t="shared" si="52"/>
        <v>-3.233120799884146</v>
      </c>
      <c r="H398" s="170">
        <f t="shared" si="53"/>
        <v>1.766879200115854</v>
      </c>
    </row>
    <row r="399" spans="1:8" x14ac:dyDescent="0.25">
      <c r="A399" s="34">
        <v>-341</v>
      </c>
      <c r="B399" s="33">
        <v>0.17754749721239749</v>
      </c>
      <c r="C399" s="165">
        <f t="shared" si="48"/>
        <v>8.2245250278760249</v>
      </c>
      <c r="D399" s="166">
        <f t="shared" si="49"/>
        <v>3.2245250278760249</v>
      </c>
      <c r="E399" s="167">
        <f t="shared" si="50"/>
        <v>-1.7754749721239749</v>
      </c>
      <c r="F399" s="168">
        <f t="shared" si="51"/>
        <v>-8.2245250278760249</v>
      </c>
      <c r="G399" s="169">
        <f t="shared" si="52"/>
        <v>-3.2245250278760249</v>
      </c>
      <c r="H399" s="170">
        <f t="shared" si="53"/>
        <v>1.7754749721239749</v>
      </c>
    </row>
    <row r="400" spans="1:8" x14ac:dyDescent="0.25">
      <c r="A400" s="34">
        <v>-340</v>
      </c>
      <c r="B400" s="33">
        <v>0.17840861158014998</v>
      </c>
      <c r="C400" s="165">
        <f t="shared" si="48"/>
        <v>8.2159138841984998</v>
      </c>
      <c r="D400" s="166">
        <f t="shared" si="49"/>
        <v>3.2159138841985002</v>
      </c>
      <c r="E400" s="167">
        <f t="shared" si="50"/>
        <v>-1.7840861158014998</v>
      </c>
      <c r="F400" s="168">
        <f t="shared" si="51"/>
        <v>-8.2159138841984998</v>
      </c>
      <c r="G400" s="169">
        <f t="shared" si="52"/>
        <v>-3.2159138841985002</v>
      </c>
      <c r="H400" s="170">
        <f t="shared" si="53"/>
        <v>1.7840861158014998</v>
      </c>
    </row>
    <row r="401" spans="1:8" x14ac:dyDescent="0.25">
      <c r="A401" s="34">
        <v>-339</v>
      </c>
      <c r="B401" s="33">
        <v>0.17927125412128142</v>
      </c>
      <c r="C401" s="165">
        <f t="shared" si="48"/>
        <v>8.2072874587871851</v>
      </c>
      <c r="D401" s="166">
        <f t="shared" si="49"/>
        <v>3.207287458787186</v>
      </c>
      <c r="E401" s="167">
        <f t="shared" si="50"/>
        <v>-1.7927125412128142</v>
      </c>
      <c r="F401" s="168">
        <f t="shared" si="51"/>
        <v>-8.2072874587871851</v>
      </c>
      <c r="G401" s="169">
        <f t="shared" si="52"/>
        <v>-3.207287458787186</v>
      </c>
      <c r="H401" s="170">
        <f t="shared" si="53"/>
        <v>1.7927125412128142</v>
      </c>
    </row>
    <row r="402" spans="1:8" x14ac:dyDescent="0.25">
      <c r="A402" s="34">
        <v>-338</v>
      </c>
      <c r="B402" s="33">
        <v>0.18013541584223036</v>
      </c>
      <c r="C402" s="165">
        <f t="shared" si="48"/>
        <v>8.1986458415776973</v>
      </c>
      <c r="D402" s="166">
        <f t="shared" si="49"/>
        <v>3.1986458415776964</v>
      </c>
      <c r="E402" s="167">
        <f t="shared" si="50"/>
        <v>-1.8013541584223036</v>
      </c>
      <c r="F402" s="168">
        <f t="shared" si="51"/>
        <v>-8.1986458415776973</v>
      </c>
      <c r="G402" s="169">
        <f t="shared" si="52"/>
        <v>-3.1986458415776964</v>
      </c>
      <c r="H402" s="170">
        <f t="shared" si="53"/>
        <v>1.8013541584223036</v>
      </c>
    </row>
    <row r="403" spans="1:8" x14ac:dyDescent="0.25">
      <c r="A403" s="34">
        <v>-337</v>
      </c>
      <c r="B403" s="33">
        <v>0.18100108774943557</v>
      </c>
      <c r="C403" s="165">
        <f t="shared" si="48"/>
        <v>8.1899891225056436</v>
      </c>
      <c r="D403" s="166">
        <f t="shared" si="49"/>
        <v>3.1899891225056445</v>
      </c>
      <c r="E403" s="167">
        <f t="shared" si="50"/>
        <v>-1.8100108774943557</v>
      </c>
      <c r="F403" s="168">
        <f t="shared" si="51"/>
        <v>-8.1899891225056436</v>
      </c>
      <c r="G403" s="169">
        <f t="shared" si="52"/>
        <v>-3.1899891225056445</v>
      </c>
      <c r="H403" s="170">
        <f t="shared" si="53"/>
        <v>1.8100108774943557</v>
      </c>
    </row>
    <row r="404" spans="1:8" x14ac:dyDescent="0.25">
      <c r="A404" s="34">
        <v>-336</v>
      </c>
      <c r="B404" s="33">
        <v>0.18186826084933561</v>
      </c>
      <c r="C404" s="165">
        <f t="shared" si="48"/>
        <v>8.1813173915066439</v>
      </c>
      <c r="D404" s="166">
        <f t="shared" si="49"/>
        <v>3.1813173915066439</v>
      </c>
      <c r="E404" s="167">
        <f t="shared" si="50"/>
        <v>-1.8186826084933561</v>
      </c>
      <c r="F404" s="168">
        <f t="shared" si="51"/>
        <v>-8.1813173915066439</v>
      </c>
      <c r="G404" s="169">
        <f t="shared" si="52"/>
        <v>-3.1813173915066439</v>
      </c>
      <c r="H404" s="170">
        <f t="shared" si="53"/>
        <v>1.8186826084933561</v>
      </c>
    </row>
    <row r="405" spans="1:8" x14ac:dyDescent="0.25">
      <c r="A405" s="34">
        <v>-335</v>
      </c>
      <c r="B405" s="33">
        <v>0.18273692614836912</v>
      </c>
      <c r="C405" s="165">
        <f t="shared" si="48"/>
        <v>8.1726307385163093</v>
      </c>
      <c r="D405" s="166">
        <f t="shared" si="49"/>
        <v>3.1726307385163088</v>
      </c>
      <c r="E405" s="167">
        <f t="shared" si="50"/>
        <v>-1.8273692614836912</v>
      </c>
      <c r="F405" s="168">
        <f t="shared" si="51"/>
        <v>-8.1726307385163093</v>
      </c>
      <c r="G405" s="169">
        <f t="shared" si="52"/>
        <v>-3.1726307385163088</v>
      </c>
      <c r="H405" s="170">
        <f t="shared" si="53"/>
        <v>1.8273692614836912</v>
      </c>
    </row>
    <row r="406" spans="1:8" x14ac:dyDescent="0.25">
      <c r="A406" s="34">
        <v>-334</v>
      </c>
      <c r="B406" s="33">
        <v>0.18360707465297477</v>
      </c>
      <c r="C406" s="165">
        <f t="shared" si="48"/>
        <v>8.1639292534702523</v>
      </c>
      <c r="D406" s="166">
        <f t="shared" si="49"/>
        <v>3.1639292534702523</v>
      </c>
      <c r="E406" s="167">
        <f t="shared" si="50"/>
        <v>-1.8360707465297477</v>
      </c>
      <c r="F406" s="168">
        <f t="shared" si="51"/>
        <v>-8.1639292534702523</v>
      </c>
      <c r="G406" s="169">
        <f t="shared" si="52"/>
        <v>-3.1639292534702523</v>
      </c>
      <c r="H406" s="170">
        <f t="shared" si="53"/>
        <v>1.8360707465297477</v>
      </c>
    </row>
    <row r="407" spans="1:8" x14ac:dyDescent="0.25">
      <c r="A407" s="34">
        <v>-333</v>
      </c>
      <c r="B407" s="33">
        <v>0.1844786973695911</v>
      </c>
      <c r="C407" s="165">
        <f t="shared" si="48"/>
        <v>8.1552130263040894</v>
      </c>
      <c r="D407" s="166">
        <f t="shared" si="49"/>
        <v>3.155213026304089</v>
      </c>
      <c r="E407" s="167">
        <f t="shared" si="50"/>
        <v>-1.844786973695911</v>
      </c>
      <c r="F407" s="168">
        <f t="shared" si="51"/>
        <v>-8.1552130263040894</v>
      </c>
      <c r="G407" s="169">
        <f t="shared" si="52"/>
        <v>-3.155213026304089</v>
      </c>
      <c r="H407" s="170">
        <f t="shared" si="53"/>
        <v>1.844786973695911</v>
      </c>
    </row>
    <row r="408" spans="1:8" x14ac:dyDescent="0.25">
      <c r="A408" s="34">
        <v>-332</v>
      </c>
      <c r="B408" s="33">
        <v>0.18535178530465679</v>
      </c>
      <c r="C408" s="165">
        <f t="shared" si="48"/>
        <v>8.1464821469534314</v>
      </c>
      <c r="D408" s="166">
        <f t="shared" si="49"/>
        <v>3.1464821469534323</v>
      </c>
      <c r="E408" s="167">
        <f t="shared" si="50"/>
        <v>-1.8535178530465679</v>
      </c>
      <c r="F408" s="168">
        <f t="shared" si="51"/>
        <v>-8.1464821469534314</v>
      </c>
      <c r="G408" s="169">
        <f t="shared" si="52"/>
        <v>-3.1464821469534323</v>
      </c>
      <c r="H408" s="170">
        <f t="shared" si="53"/>
        <v>1.8535178530465679</v>
      </c>
    </row>
    <row r="409" spans="1:8" x14ac:dyDescent="0.25">
      <c r="A409" s="34">
        <v>-331</v>
      </c>
      <c r="B409" s="33">
        <v>0.1862263294646106</v>
      </c>
      <c r="C409" s="165">
        <f t="shared" si="48"/>
        <v>8.1377367053538947</v>
      </c>
      <c r="D409" s="166">
        <f t="shared" si="49"/>
        <v>3.1377367053538938</v>
      </c>
      <c r="E409" s="167">
        <f t="shared" si="50"/>
        <v>-1.862263294646106</v>
      </c>
      <c r="F409" s="168">
        <f t="shared" si="51"/>
        <v>-8.1377367053538947</v>
      </c>
      <c r="G409" s="169">
        <f t="shared" si="52"/>
        <v>-3.1377367053538938</v>
      </c>
      <c r="H409" s="170">
        <f t="shared" si="53"/>
        <v>1.862263294646106</v>
      </c>
    </row>
    <row r="410" spans="1:8" x14ac:dyDescent="0.25">
      <c r="A410" s="34">
        <v>-330</v>
      </c>
      <c r="B410" s="33">
        <v>0.18710232085589096</v>
      </c>
      <c r="C410" s="165">
        <f t="shared" si="48"/>
        <v>8.1289767914410902</v>
      </c>
      <c r="D410" s="166">
        <f t="shared" si="49"/>
        <v>3.1289767914410902</v>
      </c>
      <c r="E410" s="167">
        <f t="shared" si="50"/>
        <v>-1.8710232085589096</v>
      </c>
      <c r="F410" s="168">
        <f t="shared" si="51"/>
        <v>-8.1289767914410902</v>
      </c>
      <c r="G410" s="169">
        <f t="shared" si="52"/>
        <v>-3.1289767914410902</v>
      </c>
      <c r="H410" s="170">
        <f t="shared" si="53"/>
        <v>1.8710232085589096</v>
      </c>
    </row>
    <row r="411" spans="1:8" x14ac:dyDescent="0.25">
      <c r="A411" s="34">
        <v>-329</v>
      </c>
      <c r="B411" s="33">
        <v>0.18797975048493665</v>
      </c>
      <c r="C411" s="165">
        <f t="shared" si="48"/>
        <v>8.1202024951506342</v>
      </c>
      <c r="D411" s="166">
        <f t="shared" si="49"/>
        <v>3.1202024951506333</v>
      </c>
      <c r="E411" s="167">
        <f t="shared" si="50"/>
        <v>-1.8797975048493665</v>
      </c>
      <c r="F411" s="168">
        <f t="shared" si="51"/>
        <v>-8.1202024951506342</v>
      </c>
      <c r="G411" s="169">
        <f t="shared" si="52"/>
        <v>-3.1202024951506333</v>
      </c>
      <c r="H411" s="170">
        <f t="shared" si="53"/>
        <v>1.8797975048493665</v>
      </c>
    </row>
    <row r="412" spans="1:8" x14ac:dyDescent="0.25">
      <c r="A412" s="34">
        <v>-328</v>
      </c>
      <c r="B412" s="33">
        <v>0.18885860935818632</v>
      </c>
      <c r="C412" s="165">
        <f t="shared" si="48"/>
        <v>8.1114139064181359</v>
      </c>
      <c r="D412" s="166">
        <f t="shared" si="49"/>
        <v>3.1114139064181368</v>
      </c>
      <c r="E412" s="167">
        <f t="shared" si="50"/>
        <v>-1.8885860935818632</v>
      </c>
      <c r="F412" s="168">
        <f t="shared" si="51"/>
        <v>-8.1114139064181359</v>
      </c>
      <c r="G412" s="169">
        <f t="shared" si="52"/>
        <v>-3.1114139064181368</v>
      </c>
      <c r="H412" s="170">
        <f t="shared" si="53"/>
        <v>1.8885860935818632</v>
      </c>
    </row>
    <row r="413" spans="1:8" x14ac:dyDescent="0.25">
      <c r="A413" s="34">
        <v>-327</v>
      </c>
      <c r="B413" s="33">
        <v>0.18973888848207832</v>
      </c>
      <c r="C413" s="165">
        <f t="shared" si="48"/>
        <v>8.1026111151792168</v>
      </c>
      <c r="D413" s="166">
        <f t="shared" si="49"/>
        <v>3.1026111151792168</v>
      </c>
      <c r="E413" s="167">
        <f t="shared" si="50"/>
        <v>-1.8973888848207832</v>
      </c>
      <c r="F413" s="168">
        <f t="shared" si="51"/>
        <v>-8.1026111151792168</v>
      </c>
      <c r="G413" s="169">
        <f t="shared" si="52"/>
        <v>-3.1026111151792168</v>
      </c>
      <c r="H413" s="170">
        <f t="shared" si="53"/>
        <v>1.8973888848207832</v>
      </c>
    </row>
    <row r="414" spans="1:8" x14ac:dyDescent="0.25">
      <c r="A414" s="34">
        <v>-326</v>
      </c>
      <c r="B414" s="33">
        <v>0.19062057886305173</v>
      </c>
      <c r="C414" s="165">
        <f t="shared" si="48"/>
        <v>8.0937942113694827</v>
      </c>
      <c r="D414" s="166">
        <f t="shared" si="49"/>
        <v>3.0937942113694827</v>
      </c>
      <c r="E414" s="167">
        <f t="shared" si="50"/>
        <v>-1.9062057886305173</v>
      </c>
      <c r="F414" s="168">
        <f t="shared" si="51"/>
        <v>-8.0937942113694827</v>
      </c>
      <c r="G414" s="169">
        <f t="shared" si="52"/>
        <v>-3.0937942113694827</v>
      </c>
      <c r="H414" s="170">
        <f t="shared" si="53"/>
        <v>1.9062057886305173</v>
      </c>
    </row>
    <row r="415" spans="1:8" x14ac:dyDescent="0.25">
      <c r="A415" s="34">
        <v>-325</v>
      </c>
      <c r="B415" s="33">
        <v>0.19150367150754488</v>
      </c>
      <c r="C415" s="165">
        <f t="shared" si="48"/>
        <v>8.0849632849245516</v>
      </c>
      <c r="D415" s="166">
        <f t="shared" si="49"/>
        <v>3.0849632849245512</v>
      </c>
      <c r="E415" s="167">
        <f t="shared" si="50"/>
        <v>-1.9150367150754488</v>
      </c>
      <c r="F415" s="168">
        <f t="shared" si="51"/>
        <v>-8.0849632849245516</v>
      </c>
      <c r="G415" s="169">
        <f t="shared" si="52"/>
        <v>-3.0849632849245512</v>
      </c>
      <c r="H415" s="170">
        <f t="shared" si="53"/>
        <v>1.9150367150754488</v>
      </c>
    </row>
    <row r="416" spans="1:8" x14ac:dyDescent="0.25">
      <c r="A416" s="34">
        <v>-324</v>
      </c>
      <c r="B416" s="33">
        <v>0.19238815742199655</v>
      </c>
      <c r="C416" s="165">
        <f t="shared" si="48"/>
        <v>8.0761184257800345</v>
      </c>
      <c r="D416" s="166">
        <f t="shared" si="49"/>
        <v>3.0761184257800345</v>
      </c>
      <c r="E416" s="167">
        <f t="shared" si="50"/>
        <v>-1.9238815742199655</v>
      </c>
      <c r="F416" s="168">
        <f t="shared" si="51"/>
        <v>-8.0761184257800345</v>
      </c>
      <c r="G416" s="169">
        <f t="shared" si="52"/>
        <v>-3.0761184257800345</v>
      </c>
      <c r="H416" s="170">
        <f t="shared" si="53"/>
        <v>1.9238815742199655</v>
      </c>
    </row>
    <row r="417" spans="1:8" x14ac:dyDescent="0.25">
      <c r="A417" s="34">
        <v>-323</v>
      </c>
      <c r="B417" s="33">
        <v>0.19327402761284529</v>
      </c>
      <c r="C417" s="165">
        <f t="shared" si="48"/>
        <v>8.0672597238715475</v>
      </c>
      <c r="D417" s="166">
        <f t="shared" si="49"/>
        <v>3.0672597238715471</v>
      </c>
      <c r="E417" s="167">
        <f t="shared" si="50"/>
        <v>-1.9327402761284529</v>
      </c>
      <c r="F417" s="168">
        <f t="shared" si="51"/>
        <v>-8.0672597238715475</v>
      </c>
      <c r="G417" s="169">
        <f t="shared" si="52"/>
        <v>-3.0672597238715471</v>
      </c>
      <c r="H417" s="170">
        <f t="shared" si="53"/>
        <v>1.9327402761284529</v>
      </c>
    </row>
    <row r="418" spans="1:8" x14ac:dyDescent="0.25">
      <c r="A418" s="34">
        <v>-322</v>
      </c>
      <c r="B418" s="33">
        <v>0.19416127308652964</v>
      </c>
      <c r="C418" s="165">
        <f t="shared" si="48"/>
        <v>8.0583872691347036</v>
      </c>
      <c r="D418" s="166">
        <f t="shared" si="49"/>
        <v>3.0583872691347036</v>
      </c>
      <c r="E418" s="167">
        <f t="shared" si="50"/>
        <v>-1.9416127308652964</v>
      </c>
      <c r="F418" s="168">
        <f t="shared" si="51"/>
        <v>-8.0583872691347036</v>
      </c>
      <c r="G418" s="169">
        <f t="shared" si="52"/>
        <v>-3.0583872691347036</v>
      </c>
      <c r="H418" s="170">
        <f t="shared" si="53"/>
        <v>1.9416127308652964</v>
      </c>
    </row>
    <row r="419" spans="1:8" x14ac:dyDescent="0.25">
      <c r="A419" s="34">
        <v>-321</v>
      </c>
      <c r="B419" s="33">
        <v>0.19504988484948838</v>
      </c>
      <c r="C419" s="165">
        <f t="shared" si="48"/>
        <v>8.0495011515051154</v>
      </c>
      <c r="D419" s="166">
        <f t="shared" si="49"/>
        <v>3.0495011515051162</v>
      </c>
      <c r="E419" s="167">
        <f t="shared" si="50"/>
        <v>-1.9504988484948838</v>
      </c>
      <c r="F419" s="168">
        <f t="shared" si="51"/>
        <v>-8.0495011515051154</v>
      </c>
      <c r="G419" s="169">
        <f t="shared" si="52"/>
        <v>-3.0495011515051162</v>
      </c>
      <c r="H419" s="170">
        <f t="shared" si="53"/>
        <v>1.9504988484948838</v>
      </c>
    </row>
    <row r="420" spans="1:8" x14ac:dyDescent="0.25">
      <c r="A420" s="34">
        <v>-320</v>
      </c>
      <c r="B420" s="33">
        <v>0.19593985390816027</v>
      </c>
      <c r="C420" s="165">
        <f t="shared" si="48"/>
        <v>8.0406014609183973</v>
      </c>
      <c r="D420" s="166">
        <f t="shared" si="49"/>
        <v>3.0406014609183973</v>
      </c>
      <c r="E420" s="167">
        <f t="shared" si="50"/>
        <v>-1.9593985390816027</v>
      </c>
      <c r="F420" s="168">
        <f t="shared" si="51"/>
        <v>-8.0406014609183973</v>
      </c>
      <c r="G420" s="169">
        <f t="shared" si="52"/>
        <v>-3.0406014609183973</v>
      </c>
      <c r="H420" s="170">
        <f t="shared" si="53"/>
        <v>1.9593985390816027</v>
      </c>
    </row>
    <row r="421" spans="1:8" x14ac:dyDescent="0.25">
      <c r="A421" s="34">
        <v>-319</v>
      </c>
      <c r="B421" s="33">
        <v>0.19683117126898364</v>
      </c>
      <c r="C421" s="165">
        <f t="shared" si="48"/>
        <v>8.031688287310164</v>
      </c>
      <c r="D421" s="166">
        <f t="shared" si="49"/>
        <v>3.0316882873101636</v>
      </c>
      <c r="E421" s="167">
        <f t="shared" si="50"/>
        <v>-1.9683117126898364</v>
      </c>
      <c r="F421" s="168">
        <f t="shared" si="51"/>
        <v>-8.031688287310164</v>
      </c>
      <c r="G421" s="169">
        <f t="shared" si="52"/>
        <v>-3.0316882873101636</v>
      </c>
      <c r="H421" s="170">
        <f t="shared" si="53"/>
        <v>1.9683117126898364</v>
      </c>
    </row>
    <row r="422" spans="1:8" x14ac:dyDescent="0.25">
      <c r="A422" s="34">
        <v>-318</v>
      </c>
      <c r="B422" s="33">
        <v>0.19772382793839727</v>
      </c>
      <c r="C422" s="165">
        <f t="shared" si="48"/>
        <v>8.0227617206160282</v>
      </c>
      <c r="D422" s="166">
        <f t="shared" si="49"/>
        <v>3.0227617206160273</v>
      </c>
      <c r="E422" s="167">
        <f t="shared" si="50"/>
        <v>-1.9772382793839727</v>
      </c>
      <c r="F422" s="168">
        <f t="shared" si="51"/>
        <v>-8.0227617206160282</v>
      </c>
      <c r="G422" s="169">
        <f t="shared" si="52"/>
        <v>-3.0227617206160273</v>
      </c>
      <c r="H422" s="170">
        <f t="shared" si="53"/>
        <v>1.9772382793839727</v>
      </c>
    </row>
    <row r="423" spans="1:8" x14ac:dyDescent="0.25">
      <c r="A423" s="34">
        <v>-317</v>
      </c>
      <c r="B423" s="33">
        <v>0.1986178149228397</v>
      </c>
      <c r="C423" s="165">
        <f t="shared" si="48"/>
        <v>8.0138218507716026</v>
      </c>
      <c r="D423" s="166">
        <f t="shared" si="49"/>
        <v>3.013821850771603</v>
      </c>
      <c r="E423" s="167">
        <f t="shared" si="50"/>
        <v>-1.986178149228397</v>
      </c>
      <c r="F423" s="168">
        <f t="shared" si="51"/>
        <v>-8.0138218507716026</v>
      </c>
      <c r="G423" s="169">
        <f t="shared" si="52"/>
        <v>-3.013821850771603</v>
      </c>
      <c r="H423" s="170">
        <f t="shared" si="53"/>
        <v>1.986178149228397</v>
      </c>
    </row>
    <row r="424" spans="1:8" x14ac:dyDescent="0.25">
      <c r="A424" s="34">
        <v>-316</v>
      </c>
      <c r="B424" s="33">
        <v>0.19951312322874992</v>
      </c>
      <c r="C424" s="165">
        <f t="shared" si="48"/>
        <v>8.0048687677125017</v>
      </c>
      <c r="D424" s="166">
        <f t="shared" si="49"/>
        <v>3.0048687677125008</v>
      </c>
      <c r="E424" s="167">
        <f t="shared" si="50"/>
        <v>-1.9951312322874992</v>
      </c>
      <c r="F424" s="168">
        <f t="shared" si="51"/>
        <v>-8.0048687677125017</v>
      </c>
      <c r="G424" s="169">
        <f t="shared" si="52"/>
        <v>-3.0048687677125008</v>
      </c>
      <c r="H424" s="170">
        <f t="shared" si="53"/>
        <v>1.9951312322874992</v>
      </c>
    </row>
    <row r="425" spans="1:8" x14ac:dyDescent="0.25">
      <c r="A425" s="34">
        <v>-315</v>
      </c>
      <c r="B425" s="33">
        <v>0.20040974386256605</v>
      </c>
      <c r="C425" s="165">
        <f t="shared" si="48"/>
        <v>7.99590256137434</v>
      </c>
      <c r="D425" s="166">
        <f t="shared" si="49"/>
        <v>2.9959025613743395</v>
      </c>
      <c r="E425" s="167">
        <f t="shared" si="50"/>
        <v>-2.0040974386256605</v>
      </c>
      <c r="F425" s="168">
        <f t="shared" si="51"/>
        <v>-7.99590256137434</v>
      </c>
      <c r="G425" s="169">
        <f t="shared" si="52"/>
        <v>-2.9959025613743395</v>
      </c>
      <c r="H425" s="170">
        <f t="shared" si="53"/>
        <v>2.0040974386256605</v>
      </c>
    </row>
    <row r="426" spans="1:8" x14ac:dyDescent="0.25">
      <c r="A426" s="34">
        <v>-314</v>
      </c>
      <c r="B426" s="33">
        <v>0.20130766783072707</v>
      </c>
      <c r="C426" s="165">
        <f t="shared" si="48"/>
        <v>7.9869233216927293</v>
      </c>
      <c r="D426" s="166">
        <f t="shared" si="49"/>
        <v>2.9869233216927293</v>
      </c>
      <c r="E426" s="167">
        <f t="shared" si="50"/>
        <v>-2.0130766783072707</v>
      </c>
      <c r="F426" s="168">
        <f t="shared" si="51"/>
        <v>-7.9869233216927293</v>
      </c>
      <c r="G426" s="169">
        <f t="shared" si="52"/>
        <v>-2.9869233216927293</v>
      </c>
      <c r="H426" s="170">
        <f t="shared" si="53"/>
        <v>2.0130766783072707</v>
      </c>
    </row>
    <row r="427" spans="1:8" x14ac:dyDescent="0.25">
      <c r="A427" s="34">
        <v>-313</v>
      </c>
      <c r="B427" s="33">
        <v>0.20220688613967164</v>
      </c>
      <c r="C427" s="165">
        <f t="shared" si="48"/>
        <v>7.9779311386032834</v>
      </c>
      <c r="D427" s="166">
        <f t="shared" si="49"/>
        <v>2.9779311386032834</v>
      </c>
      <c r="E427" s="167">
        <f t="shared" si="50"/>
        <v>-2.0220688613967166</v>
      </c>
      <c r="F427" s="168">
        <f t="shared" si="51"/>
        <v>-7.9779311386032834</v>
      </c>
      <c r="G427" s="169">
        <f t="shared" si="52"/>
        <v>-2.9779311386032834</v>
      </c>
      <c r="H427" s="170">
        <f t="shared" si="53"/>
        <v>2.0220688613967166</v>
      </c>
    </row>
    <row r="428" spans="1:8" x14ac:dyDescent="0.25">
      <c r="A428" s="34">
        <v>-312</v>
      </c>
      <c r="B428" s="33">
        <v>0.2031073897958382</v>
      </c>
      <c r="C428" s="165">
        <f t="shared" si="48"/>
        <v>7.9689261020416176</v>
      </c>
      <c r="D428" s="166">
        <f t="shared" si="49"/>
        <v>2.968926102041618</v>
      </c>
      <c r="E428" s="167">
        <f t="shared" si="50"/>
        <v>-2.031073897958382</v>
      </c>
      <c r="F428" s="168">
        <f t="shared" si="51"/>
        <v>-7.9689261020416176</v>
      </c>
      <c r="G428" s="169">
        <f t="shared" si="52"/>
        <v>-2.968926102041618</v>
      </c>
      <c r="H428" s="170">
        <f t="shared" si="53"/>
        <v>2.031073897958382</v>
      </c>
    </row>
    <row r="429" spans="1:8" x14ac:dyDescent="0.25">
      <c r="A429" s="34">
        <v>-311</v>
      </c>
      <c r="B429" s="33">
        <v>0.20400916980566541</v>
      </c>
      <c r="C429" s="165">
        <f t="shared" si="48"/>
        <v>7.9599083019433454</v>
      </c>
      <c r="D429" s="166">
        <f t="shared" si="49"/>
        <v>2.9599083019433459</v>
      </c>
      <c r="E429" s="167">
        <f t="shared" si="50"/>
        <v>-2.0400916980566541</v>
      </c>
      <c r="F429" s="168">
        <f t="shared" si="51"/>
        <v>-7.9599083019433454</v>
      </c>
      <c r="G429" s="169">
        <f t="shared" si="52"/>
        <v>-2.9599083019433459</v>
      </c>
      <c r="H429" s="170">
        <f t="shared" si="53"/>
        <v>2.0400916980566541</v>
      </c>
    </row>
    <row r="430" spans="1:8" x14ac:dyDescent="0.25">
      <c r="A430" s="34">
        <v>-310</v>
      </c>
      <c r="B430" s="33">
        <v>0.20491221717559194</v>
      </c>
      <c r="C430" s="165">
        <f t="shared" si="48"/>
        <v>7.9508778282440806</v>
      </c>
      <c r="D430" s="166">
        <f t="shared" si="49"/>
        <v>2.9508778282440806</v>
      </c>
      <c r="E430" s="167">
        <f t="shared" si="50"/>
        <v>-2.0491221717559194</v>
      </c>
      <c r="F430" s="168">
        <f t="shared" si="51"/>
        <v>-7.9508778282440806</v>
      </c>
      <c r="G430" s="169">
        <f t="shared" si="52"/>
        <v>-2.9508778282440806</v>
      </c>
      <c r="H430" s="170">
        <f t="shared" si="53"/>
        <v>2.0491221717559194</v>
      </c>
    </row>
    <row r="431" spans="1:8" x14ac:dyDescent="0.25">
      <c r="A431" s="34">
        <v>-309</v>
      </c>
      <c r="B431" s="33">
        <v>0.20581652291205643</v>
      </c>
      <c r="C431" s="165">
        <f t="shared" si="48"/>
        <v>7.9418347708794359</v>
      </c>
      <c r="D431" s="166">
        <f t="shared" si="49"/>
        <v>2.9418347708794359</v>
      </c>
      <c r="E431" s="167">
        <f t="shared" si="50"/>
        <v>-2.0581652291205641</v>
      </c>
      <c r="F431" s="168">
        <f t="shared" si="51"/>
        <v>-7.9418347708794359</v>
      </c>
      <c r="G431" s="169">
        <f t="shared" si="52"/>
        <v>-2.9418347708794359</v>
      </c>
      <c r="H431" s="170">
        <f t="shared" si="53"/>
        <v>2.0581652291205641</v>
      </c>
    </row>
    <row r="432" spans="1:8" x14ac:dyDescent="0.25">
      <c r="A432" s="34">
        <v>-308</v>
      </c>
      <c r="B432" s="33">
        <v>0.20672207802149756</v>
      </c>
      <c r="C432" s="165">
        <f t="shared" si="48"/>
        <v>7.932779219785024</v>
      </c>
      <c r="D432" s="166">
        <f t="shared" si="49"/>
        <v>2.9327792197850244</v>
      </c>
      <c r="E432" s="167">
        <f t="shared" si="50"/>
        <v>-2.0672207802149756</v>
      </c>
      <c r="F432" s="168">
        <f t="shared" si="51"/>
        <v>-7.932779219785024</v>
      </c>
      <c r="G432" s="169">
        <f t="shared" si="52"/>
        <v>-2.9327792197850244</v>
      </c>
      <c r="H432" s="170">
        <f t="shared" si="53"/>
        <v>2.0672207802149756</v>
      </c>
    </row>
    <row r="433" spans="1:8" x14ac:dyDescent="0.25">
      <c r="A433" s="34">
        <v>-307</v>
      </c>
      <c r="B433" s="33">
        <v>0.20762887351035397</v>
      </c>
      <c r="C433" s="165">
        <f t="shared" si="48"/>
        <v>7.9237112648964603</v>
      </c>
      <c r="D433" s="166">
        <f t="shared" si="49"/>
        <v>2.9237112648964603</v>
      </c>
      <c r="E433" s="167">
        <f t="shared" si="50"/>
        <v>-2.0762887351035397</v>
      </c>
      <c r="F433" s="168">
        <f t="shared" si="51"/>
        <v>-7.9237112648964603</v>
      </c>
      <c r="G433" s="169">
        <f t="shared" si="52"/>
        <v>-2.9237112648964603</v>
      </c>
      <c r="H433" s="170">
        <f t="shared" si="53"/>
        <v>2.0762887351035397</v>
      </c>
    </row>
    <row r="434" spans="1:8" x14ac:dyDescent="0.25">
      <c r="A434" s="34">
        <v>-306</v>
      </c>
      <c r="B434" s="33">
        <v>0.20853690038506412</v>
      </c>
      <c r="C434" s="165">
        <f t="shared" si="48"/>
        <v>7.9146309961493593</v>
      </c>
      <c r="D434" s="166">
        <f t="shared" si="49"/>
        <v>2.9146309961493588</v>
      </c>
      <c r="E434" s="167">
        <f t="shared" si="50"/>
        <v>-2.0853690038506412</v>
      </c>
      <c r="F434" s="168">
        <f t="shared" si="51"/>
        <v>-7.9146309961493593</v>
      </c>
      <c r="G434" s="169">
        <f t="shared" si="52"/>
        <v>-2.9146309961493588</v>
      </c>
      <c r="H434" s="170">
        <f t="shared" si="53"/>
        <v>2.0853690038506412</v>
      </c>
    </row>
    <row r="435" spans="1:8" x14ac:dyDescent="0.25">
      <c r="A435" s="34">
        <v>-305</v>
      </c>
      <c r="B435" s="33">
        <v>0.20944614965206698</v>
      </c>
      <c r="C435" s="165">
        <f t="shared" si="48"/>
        <v>7.9055385034793302</v>
      </c>
      <c r="D435" s="166">
        <f t="shared" si="49"/>
        <v>2.9055385034793302</v>
      </c>
      <c r="E435" s="167">
        <f t="shared" si="50"/>
        <v>-2.0944614965206698</v>
      </c>
      <c r="F435" s="168">
        <f t="shared" si="51"/>
        <v>-7.9055385034793302</v>
      </c>
      <c r="G435" s="169">
        <f t="shared" si="52"/>
        <v>-2.9055385034793302</v>
      </c>
      <c r="H435" s="170">
        <f t="shared" si="53"/>
        <v>2.0944614965206698</v>
      </c>
    </row>
    <row r="436" spans="1:8" x14ac:dyDescent="0.25">
      <c r="A436" s="34">
        <v>-304</v>
      </c>
      <c r="B436" s="33">
        <v>0.21035661231780078</v>
      </c>
      <c r="C436" s="165">
        <f t="shared" si="48"/>
        <v>7.8964338768219919</v>
      </c>
      <c r="D436" s="166">
        <f t="shared" si="49"/>
        <v>2.8964338768219919</v>
      </c>
      <c r="E436" s="167">
        <f t="shared" si="50"/>
        <v>-2.1035661231780081</v>
      </c>
      <c r="F436" s="168">
        <f t="shared" si="51"/>
        <v>-7.8964338768219919</v>
      </c>
      <c r="G436" s="169">
        <f t="shared" si="52"/>
        <v>-2.8964338768219919</v>
      </c>
      <c r="H436" s="170">
        <f t="shared" si="53"/>
        <v>2.1035661231780081</v>
      </c>
    </row>
    <row r="437" spans="1:8" x14ac:dyDescent="0.25">
      <c r="A437" s="34">
        <v>-303</v>
      </c>
      <c r="B437" s="33">
        <v>0.21126827938870441</v>
      </c>
      <c r="C437" s="165">
        <f t="shared" si="48"/>
        <v>7.8873172061129555</v>
      </c>
      <c r="D437" s="166">
        <f t="shared" si="49"/>
        <v>2.8873172061129559</v>
      </c>
      <c r="E437" s="167">
        <f t="shared" si="50"/>
        <v>-2.1126827938870441</v>
      </c>
      <c r="F437" s="168">
        <f t="shared" si="51"/>
        <v>-7.8873172061129555</v>
      </c>
      <c r="G437" s="169">
        <f t="shared" si="52"/>
        <v>-2.8873172061129559</v>
      </c>
      <c r="H437" s="170">
        <f t="shared" si="53"/>
        <v>2.1126827938870441</v>
      </c>
    </row>
    <row r="438" spans="1:8" x14ac:dyDescent="0.25">
      <c r="A438" s="34">
        <v>-302</v>
      </c>
      <c r="B438" s="33">
        <v>0.21218114187121651</v>
      </c>
      <c r="C438" s="165">
        <f t="shared" si="48"/>
        <v>7.8781885812878354</v>
      </c>
      <c r="D438" s="166">
        <f t="shared" si="49"/>
        <v>2.8781885812878349</v>
      </c>
      <c r="E438" s="167">
        <f t="shared" si="50"/>
        <v>-2.1218114187121651</v>
      </c>
      <c r="F438" s="168">
        <f t="shared" si="51"/>
        <v>-7.8781885812878354</v>
      </c>
      <c r="G438" s="169">
        <f t="shared" si="52"/>
        <v>-2.8781885812878349</v>
      </c>
      <c r="H438" s="170">
        <f t="shared" si="53"/>
        <v>2.1218114187121651</v>
      </c>
    </row>
    <row r="439" spans="1:8" x14ac:dyDescent="0.25">
      <c r="A439" s="34">
        <v>-301</v>
      </c>
      <c r="B439" s="33">
        <v>0.21309519077177552</v>
      </c>
      <c r="C439" s="165">
        <f t="shared" si="48"/>
        <v>7.8690480922822452</v>
      </c>
      <c r="D439" s="166">
        <f t="shared" si="49"/>
        <v>2.8690480922822448</v>
      </c>
      <c r="E439" s="167">
        <f t="shared" si="50"/>
        <v>-2.1309519077177552</v>
      </c>
      <c r="F439" s="168">
        <f t="shared" si="51"/>
        <v>-7.8690480922822452</v>
      </c>
      <c r="G439" s="169">
        <f t="shared" si="52"/>
        <v>-2.8690480922822448</v>
      </c>
      <c r="H439" s="170">
        <f t="shared" si="53"/>
        <v>2.1309519077177552</v>
      </c>
    </row>
    <row r="440" spans="1:8" x14ac:dyDescent="0.25">
      <c r="A440" s="34">
        <v>-300</v>
      </c>
      <c r="B440" s="33">
        <v>0.21401041709682034</v>
      </c>
      <c r="C440" s="165">
        <f t="shared" si="48"/>
        <v>7.8598958290317968</v>
      </c>
      <c r="D440" s="166">
        <f t="shared" si="49"/>
        <v>2.8598958290317968</v>
      </c>
      <c r="E440" s="167">
        <f t="shared" si="50"/>
        <v>-2.1401041709682032</v>
      </c>
      <c r="F440" s="168">
        <f t="shared" si="51"/>
        <v>-7.8598958290317968</v>
      </c>
      <c r="G440" s="169">
        <f t="shared" si="52"/>
        <v>-2.8598958290317968</v>
      </c>
      <c r="H440" s="170">
        <f t="shared" si="53"/>
        <v>2.1401041709682032</v>
      </c>
    </row>
    <row r="441" spans="1:8" x14ac:dyDescent="0.25">
      <c r="A441" s="34">
        <v>-299</v>
      </c>
      <c r="B441" s="33">
        <v>0.21492681185278939</v>
      </c>
      <c r="C441" s="165">
        <f t="shared" si="48"/>
        <v>7.8507318814721057</v>
      </c>
      <c r="D441" s="166">
        <f t="shared" si="49"/>
        <v>2.8507318814721061</v>
      </c>
      <c r="E441" s="167">
        <f t="shared" si="50"/>
        <v>-2.1492681185278939</v>
      </c>
      <c r="F441" s="168">
        <f t="shared" si="51"/>
        <v>-7.8507318814721057</v>
      </c>
      <c r="G441" s="169">
        <f t="shared" si="52"/>
        <v>-2.8507318814721061</v>
      </c>
      <c r="H441" s="170">
        <f t="shared" si="53"/>
        <v>2.1492681185278939</v>
      </c>
    </row>
    <row r="442" spans="1:8" x14ac:dyDescent="0.25">
      <c r="A442" s="34">
        <v>-298</v>
      </c>
      <c r="B442" s="33">
        <v>0.21584436604612156</v>
      </c>
      <c r="C442" s="165">
        <f t="shared" si="48"/>
        <v>7.8415563395387844</v>
      </c>
      <c r="D442" s="166">
        <f t="shared" si="49"/>
        <v>2.8415563395387844</v>
      </c>
      <c r="E442" s="167">
        <f t="shared" si="50"/>
        <v>-2.1584436604612156</v>
      </c>
      <c r="F442" s="168">
        <f t="shared" si="51"/>
        <v>-7.8415563395387844</v>
      </c>
      <c r="G442" s="169">
        <f t="shared" si="52"/>
        <v>-2.8415563395387844</v>
      </c>
      <c r="H442" s="170">
        <f t="shared" si="53"/>
        <v>2.1584436604612156</v>
      </c>
    </row>
    <row r="443" spans="1:8" x14ac:dyDescent="0.25">
      <c r="A443" s="34">
        <v>-297</v>
      </c>
      <c r="B443" s="33">
        <v>0.21676307068325507</v>
      </c>
      <c r="C443" s="165">
        <f t="shared" si="48"/>
        <v>7.8323692931674493</v>
      </c>
      <c r="D443" s="166">
        <f t="shared" si="49"/>
        <v>2.8323692931674493</v>
      </c>
      <c r="E443" s="167">
        <f t="shared" si="50"/>
        <v>-2.1676307068325507</v>
      </c>
      <c r="F443" s="168">
        <f t="shared" si="51"/>
        <v>-7.8323692931674493</v>
      </c>
      <c r="G443" s="169">
        <f t="shared" si="52"/>
        <v>-2.8323692931674493</v>
      </c>
      <c r="H443" s="170">
        <f t="shared" si="53"/>
        <v>2.1676307068325507</v>
      </c>
    </row>
    <row r="444" spans="1:8" x14ac:dyDescent="0.25">
      <c r="A444" s="34">
        <v>-296</v>
      </c>
      <c r="B444" s="33">
        <v>0.2176829167706289</v>
      </c>
      <c r="C444" s="165">
        <f t="shared" si="48"/>
        <v>7.8231708322937106</v>
      </c>
      <c r="D444" s="166">
        <f t="shared" si="49"/>
        <v>2.823170832293711</v>
      </c>
      <c r="E444" s="167">
        <f t="shared" si="50"/>
        <v>-2.176829167706289</v>
      </c>
      <c r="F444" s="168">
        <f t="shared" si="51"/>
        <v>-7.8231708322937106</v>
      </c>
      <c r="G444" s="169">
        <f t="shared" si="52"/>
        <v>-2.823170832293711</v>
      </c>
      <c r="H444" s="170">
        <f t="shared" si="53"/>
        <v>2.176829167706289</v>
      </c>
    </row>
    <row r="445" spans="1:8" x14ac:dyDescent="0.25">
      <c r="A445" s="34">
        <v>-295</v>
      </c>
      <c r="B445" s="33">
        <v>0.21860389531468161</v>
      </c>
      <c r="C445" s="165">
        <f t="shared" si="48"/>
        <v>7.8139610468531835</v>
      </c>
      <c r="D445" s="166">
        <f t="shared" si="49"/>
        <v>2.8139610468531839</v>
      </c>
      <c r="E445" s="167">
        <f t="shared" si="50"/>
        <v>-2.1860389531468161</v>
      </c>
      <c r="F445" s="168">
        <f t="shared" si="51"/>
        <v>-7.8139610468531835</v>
      </c>
      <c r="G445" s="169">
        <f t="shared" si="52"/>
        <v>-2.8139610468531839</v>
      </c>
      <c r="H445" s="170">
        <f t="shared" si="53"/>
        <v>2.1860389531468161</v>
      </c>
    </row>
    <row r="446" spans="1:8" x14ac:dyDescent="0.25">
      <c r="A446" s="34">
        <v>-294</v>
      </c>
      <c r="B446" s="33">
        <v>0.21952599732185174</v>
      </c>
      <c r="C446" s="165">
        <f t="shared" si="48"/>
        <v>7.8047400267814826</v>
      </c>
      <c r="D446" s="166">
        <f t="shared" si="49"/>
        <v>2.8047400267814826</v>
      </c>
      <c r="E446" s="167">
        <f t="shared" si="50"/>
        <v>-2.1952599732185174</v>
      </c>
      <c r="F446" s="168">
        <f t="shared" si="51"/>
        <v>-7.8047400267814826</v>
      </c>
      <c r="G446" s="169">
        <f t="shared" si="52"/>
        <v>-2.8047400267814826</v>
      </c>
      <c r="H446" s="170">
        <f t="shared" si="53"/>
        <v>2.1952599732185174</v>
      </c>
    </row>
    <row r="447" spans="1:8" x14ac:dyDescent="0.25">
      <c r="A447" s="34">
        <v>-293</v>
      </c>
      <c r="B447" s="33">
        <v>0.22044921379857796</v>
      </c>
      <c r="C447" s="165">
        <f t="shared" si="48"/>
        <v>7.7955078620142206</v>
      </c>
      <c r="D447" s="166">
        <f t="shared" si="49"/>
        <v>2.7955078620142206</v>
      </c>
      <c r="E447" s="167">
        <f t="shared" si="50"/>
        <v>-2.2044921379857794</v>
      </c>
      <c r="F447" s="168">
        <f t="shared" si="51"/>
        <v>-7.7955078620142206</v>
      </c>
      <c r="G447" s="169">
        <f t="shared" si="52"/>
        <v>-2.7955078620142206</v>
      </c>
      <c r="H447" s="170">
        <f t="shared" si="53"/>
        <v>2.2044921379857794</v>
      </c>
    </row>
    <row r="448" spans="1:8" x14ac:dyDescent="0.25">
      <c r="A448" s="34">
        <v>-292</v>
      </c>
      <c r="B448" s="33">
        <v>0.22137353575129892</v>
      </c>
      <c r="C448" s="165">
        <f t="shared" si="48"/>
        <v>7.7862646424870103</v>
      </c>
      <c r="D448" s="166">
        <f t="shared" si="49"/>
        <v>2.7862646424870108</v>
      </c>
      <c r="E448" s="167">
        <f t="shared" si="50"/>
        <v>-2.2137353575129892</v>
      </c>
      <c r="F448" s="168">
        <f t="shared" si="51"/>
        <v>-7.7862646424870103</v>
      </c>
      <c r="G448" s="169">
        <f t="shared" si="52"/>
        <v>-2.7862646424870108</v>
      </c>
      <c r="H448" s="170">
        <f t="shared" si="53"/>
        <v>2.2137353575129892</v>
      </c>
    </row>
    <row r="449" spans="1:8" x14ac:dyDescent="0.25">
      <c r="A449" s="34">
        <v>-291</v>
      </c>
      <c r="B449" s="33">
        <v>0.2222989541864534</v>
      </c>
      <c r="C449" s="165">
        <f t="shared" si="48"/>
        <v>7.7770104581354662</v>
      </c>
      <c r="D449" s="166">
        <f t="shared" si="49"/>
        <v>2.7770104581354662</v>
      </c>
      <c r="E449" s="167">
        <f t="shared" si="50"/>
        <v>-2.2229895418645338</v>
      </c>
      <c r="F449" s="168">
        <f t="shared" si="51"/>
        <v>-7.7770104581354662</v>
      </c>
      <c r="G449" s="169">
        <f t="shared" si="52"/>
        <v>-2.7770104581354662</v>
      </c>
      <c r="H449" s="170">
        <f t="shared" si="53"/>
        <v>2.2229895418645338</v>
      </c>
    </row>
    <row r="450" spans="1:8" x14ac:dyDescent="0.25">
      <c r="A450" s="34">
        <v>-290</v>
      </c>
      <c r="B450" s="33">
        <v>0.22322546011047983</v>
      </c>
      <c r="C450" s="165">
        <f t="shared" si="48"/>
        <v>7.7677453988952019</v>
      </c>
      <c r="D450" s="166">
        <f t="shared" si="49"/>
        <v>2.7677453988952019</v>
      </c>
      <c r="E450" s="167">
        <f t="shared" si="50"/>
        <v>-2.2322546011047981</v>
      </c>
      <c r="F450" s="168">
        <f t="shared" si="51"/>
        <v>-7.7677453988952019</v>
      </c>
      <c r="G450" s="169">
        <f t="shared" si="52"/>
        <v>-2.7677453988952019</v>
      </c>
      <c r="H450" s="170">
        <f t="shared" si="53"/>
        <v>2.2322546011047981</v>
      </c>
    </row>
    <row r="451" spans="1:8" x14ac:dyDescent="0.25">
      <c r="A451" s="34">
        <v>-289</v>
      </c>
      <c r="B451" s="33">
        <v>0.22415304452981688</v>
      </c>
      <c r="C451" s="165">
        <f t="shared" si="48"/>
        <v>7.758469554701831</v>
      </c>
      <c r="D451" s="166">
        <f t="shared" si="49"/>
        <v>2.758469554701831</v>
      </c>
      <c r="E451" s="167">
        <f t="shared" si="50"/>
        <v>-2.241530445298169</v>
      </c>
      <c r="F451" s="168">
        <f t="shared" si="51"/>
        <v>-7.758469554701831</v>
      </c>
      <c r="G451" s="169">
        <f t="shared" si="52"/>
        <v>-2.758469554701831</v>
      </c>
      <c r="H451" s="170">
        <f t="shared" si="53"/>
        <v>2.241530445298169</v>
      </c>
    </row>
    <row r="452" spans="1:8" x14ac:dyDescent="0.25">
      <c r="A452" s="34">
        <v>-288</v>
      </c>
      <c r="B452" s="33">
        <v>0.2250816984509032</v>
      </c>
      <c r="C452" s="165">
        <f t="shared" si="48"/>
        <v>7.749183015490968</v>
      </c>
      <c r="D452" s="166">
        <f t="shared" si="49"/>
        <v>2.749183015490968</v>
      </c>
      <c r="E452" s="167">
        <f t="shared" si="50"/>
        <v>-2.250816984509032</v>
      </c>
      <c r="F452" s="168">
        <f t="shared" si="51"/>
        <v>-7.749183015490968</v>
      </c>
      <c r="G452" s="169">
        <f t="shared" si="52"/>
        <v>-2.749183015490968</v>
      </c>
      <c r="H452" s="170">
        <f t="shared" si="53"/>
        <v>2.250816984509032</v>
      </c>
    </row>
    <row r="453" spans="1:8" x14ac:dyDescent="0.25">
      <c r="A453" s="34">
        <v>-287</v>
      </c>
      <c r="B453" s="33">
        <v>0.22601141288017756</v>
      </c>
      <c r="C453" s="165">
        <f t="shared" si="48"/>
        <v>7.7398858711982239</v>
      </c>
      <c r="D453" s="166">
        <f t="shared" si="49"/>
        <v>2.7398858711982244</v>
      </c>
      <c r="E453" s="167">
        <f t="shared" si="50"/>
        <v>-2.2601141288017756</v>
      </c>
      <c r="F453" s="168">
        <f t="shared" si="51"/>
        <v>-7.7398858711982239</v>
      </c>
      <c r="G453" s="169">
        <f t="shared" si="52"/>
        <v>-2.7398858711982244</v>
      </c>
      <c r="H453" s="170">
        <f t="shared" si="53"/>
        <v>2.2601141288017756</v>
      </c>
    </row>
    <row r="454" spans="1:8" x14ac:dyDescent="0.25">
      <c r="A454" s="34">
        <v>-286</v>
      </c>
      <c r="B454" s="33">
        <v>0.22694217882407841</v>
      </c>
      <c r="C454" s="165">
        <f t="shared" si="48"/>
        <v>7.7305782117592159</v>
      </c>
      <c r="D454" s="166">
        <f t="shared" si="49"/>
        <v>2.7305782117592159</v>
      </c>
      <c r="E454" s="167">
        <f t="shared" si="50"/>
        <v>-2.2694217882407841</v>
      </c>
      <c r="F454" s="168">
        <f t="shared" si="51"/>
        <v>-7.7305782117592159</v>
      </c>
      <c r="G454" s="169">
        <f t="shared" si="52"/>
        <v>-2.7305782117592159</v>
      </c>
      <c r="H454" s="170">
        <f t="shared" si="53"/>
        <v>2.2694217882407841</v>
      </c>
    </row>
    <row r="455" spans="1:8" x14ac:dyDescent="0.25">
      <c r="A455" s="34">
        <v>-285</v>
      </c>
      <c r="B455" s="33">
        <v>0.2278739872890444</v>
      </c>
      <c r="C455" s="165">
        <f t="shared" ref="C455:C518" si="54">KFactor-KFactor*B455</f>
        <v>7.7212601271095558</v>
      </c>
      <c r="D455" s="166">
        <f t="shared" ref="D455:D518" si="55">KFactor/2-KFactor*B455</f>
        <v>2.7212601271095558</v>
      </c>
      <c r="E455" s="167">
        <f t="shared" ref="E455:E518" si="56">0-KFactor*B455</f>
        <v>-2.2787398728904442</v>
      </c>
      <c r="F455" s="168">
        <f t="shared" ref="F455:F518" si="57">-C455</f>
        <v>-7.7212601271095558</v>
      </c>
      <c r="G455" s="169">
        <f t="shared" ref="G455:G518" si="58">-D455</f>
        <v>-2.7212601271095558</v>
      </c>
      <c r="H455" s="170">
        <f t="shared" ref="H455:H518" si="59">-E455</f>
        <v>2.2787398728904442</v>
      </c>
    </row>
    <row r="456" spans="1:8" x14ac:dyDescent="0.25">
      <c r="A456" s="34">
        <v>-284</v>
      </c>
      <c r="B456" s="33">
        <v>0.22880682928151419</v>
      </c>
      <c r="C456" s="165">
        <f t="shared" si="54"/>
        <v>7.7119317071848581</v>
      </c>
      <c r="D456" s="166">
        <f t="shared" si="55"/>
        <v>2.7119317071848581</v>
      </c>
      <c r="E456" s="167">
        <f t="shared" si="56"/>
        <v>-2.2880682928151419</v>
      </c>
      <c r="F456" s="168">
        <f t="shared" si="57"/>
        <v>-7.7119317071848581</v>
      </c>
      <c r="G456" s="169">
        <f t="shared" si="58"/>
        <v>-2.7119317071848581</v>
      </c>
      <c r="H456" s="170">
        <f t="shared" si="59"/>
        <v>2.2880682928151419</v>
      </c>
    </row>
    <row r="457" spans="1:8" x14ac:dyDescent="0.25">
      <c r="A457" s="34">
        <v>-283</v>
      </c>
      <c r="B457" s="33">
        <v>0.22974069580792655</v>
      </c>
      <c r="C457" s="165">
        <f t="shared" si="54"/>
        <v>7.7025930419207347</v>
      </c>
      <c r="D457" s="166">
        <f t="shared" si="55"/>
        <v>2.7025930419207347</v>
      </c>
      <c r="E457" s="167">
        <f t="shared" si="56"/>
        <v>-2.2974069580792653</v>
      </c>
      <c r="F457" s="168">
        <f t="shared" si="57"/>
        <v>-7.7025930419207347</v>
      </c>
      <c r="G457" s="169">
        <f t="shared" si="58"/>
        <v>-2.7025930419207347</v>
      </c>
      <c r="H457" s="170">
        <f t="shared" si="59"/>
        <v>2.2974069580792653</v>
      </c>
    </row>
    <row r="458" spans="1:8" x14ac:dyDescent="0.25">
      <c r="A458" s="34">
        <v>-282</v>
      </c>
      <c r="B458" s="33">
        <v>0.23067557787471993</v>
      </c>
      <c r="C458" s="165">
        <f t="shared" si="54"/>
        <v>7.6932442212528009</v>
      </c>
      <c r="D458" s="166">
        <f t="shared" si="55"/>
        <v>2.6932442212528009</v>
      </c>
      <c r="E458" s="167">
        <f t="shared" si="56"/>
        <v>-2.3067557787471991</v>
      </c>
      <c r="F458" s="168">
        <f t="shared" si="57"/>
        <v>-7.6932442212528009</v>
      </c>
      <c r="G458" s="169">
        <f t="shared" si="58"/>
        <v>-2.6932442212528009</v>
      </c>
      <c r="H458" s="170">
        <f t="shared" si="59"/>
        <v>2.3067557787471991</v>
      </c>
    </row>
    <row r="459" spans="1:8" x14ac:dyDescent="0.25">
      <c r="A459" s="34">
        <v>-281</v>
      </c>
      <c r="B459" s="33">
        <v>0.23161146648833308</v>
      </c>
      <c r="C459" s="165">
        <f t="shared" si="54"/>
        <v>7.6838853351166687</v>
      </c>
      <c r="D459" s="166">
        <f t="shared" si="55"/>
        <v>2.6838853351166692</v>
      </c>
      <c r="E459" s="167">
        <f t="shared" si="56"/>
        <v>-2.3161146648833308</v>
      </c>
      <c r="F459" s="168">
        <f t="shared" si="57"/>
        <v>-7.6838853351166687</v>
      </c>
      <c r="G459" s="169">
        <f t="shared" si="58"/>
        <v>-2.6838853351166692</v>
      </c>
      <c r="H459" s="170">
        <f t="shared" si="59"/>
        <v>2.3161146648833308</v>
      </c>
    </row>
    <row r="460" spans="1:8" x14ac:dyDescent="0.25">
      <c r="A460" s="34">
        <v>-280</v>
      </c>
      <c r="B460" s="33">
        <v>0.23254835265520457</v>
      </c>
      <c r="C460" s="165">
        <f t="shared" si="54"/>
        <v>7.6745164734479543</v>
      </c>
      <c r="D460" s="166">
        <f t="shared" si="55"/>
        <v>2.6745164734479543</v>
      </c>
      <c r="E460" s="167">
        <f t="shared" si="56"/>
        <v>-2.3254835265520457</v>
      </c>
      <c r="F460" s="168">
        <f t="shared" si="57"/>
        <v>-7.6745164734479543</v>
      </c>
      <c r="G460" s="169">
        <f t="shared" si="58"/>
        <v>-2.6745164734479543</v>
      </c>
      <c r="H460" s="170">
        <f t="shared" si="59"/>
        <v>2.3254835265520457</v>
      </c>
    </row>
    <row r="461" spans="1:8" x14ac:dyDescent="0.25">
      <c r="A461" s="34">
        <v>-279</v>
      </c>
      <c r="B461" s="33">
        <v>0.23348622738177305</v>
      </c>
      <c r="C461" s="165">
        <f t="shared" si="54"/>
        <v>7.6651377261822695</v>
      </c>
      <c r="D461" s="166">
        <f t="shared" si="55"/>
        <v>2.6651377261822695</v>
      </c>
      <c r="E461" s="167">
        <f t="shared" si="56"/>
        <v>-2.3348622738177305</v>
      </c>
      <c r="F461" s="168">
        <f t="shared" si="57"/>
        <v>-7.6651377261822695</v>
      </c>
      <c r="G461" s="169">
        <f t="shared" si="58"/>
        <v>-2.6651377261822695</v>
      </c>
      <c r="H461" s="170">
        <f t="shared" si="59"/>
        <v>2.3348622738177305</v>
      </c>
    </row>
    <row r="462" spans="1:8" x14ac:dyDescent="0.25">
      <c r="A462" s="34">
        <v>-278</v>
      </c>
      <c r="B462" s="33">
        <v>0.23442508167447718</v>
      </c>
      <c r="C462" s="165">
        <f t="shared" si="54"/>
        <v>7.655749183255228</v>
      </c>
      <c r="D462" s="166">
        <f t="shared" si="55"/>
        <v>2.655749183255228</v>
      </c>
      <c r="E462" s="167">
        <f t="shared" si="56"/>
        <v>-2.344250816744772</v>
      </c>
      <c r="F462" s="168">
        <f t="shared" si="57"/>
        <v>-7.655749183255228</v>
      </c>
      <c r="G462" s="169">
        <f t="shared" si="58"/>
        <v>-2.655749183255228</v>
      </c>
      <c r="H462" s="170">
        <f t="shared" si="59"/>
        <v>2.344250816744772</v>
      </c>
    </row>
    <row r="463" spans="1:8" x14ac:dyDescent="0.25">
      <c r="A463" s="34">
        <v>-277</v>
      </c>
      <c r="B463" s="33">
        <v>0.23536490653975561</v>
      </c>
      <c r="C463" s="165">
        <f t="shared" si="54"/>
        <v>7.6463509346024434</v>
      </c>
      <c r="D463" s="166">
        <f t="shared" si="55"/>
        <v>2.6463509346024439</v>
      </c>
      <c r="E463" s="167">
        <f t="shared" si="56"/>
        <v>-2.3536490653975561</v>
      </c>
      <c r="F463" s="168">
        <f t="shared" si="57"/>
        <v>-7.6463509346024434</v>
      </c>
      <c r="G463" s="169">
        <f t="shared" si="58"/>
        <v>-2.6463509346024439</v>
      </c>
      <c r="H463" s="170">
        <f t="shared" si="59"/>
        <v>2.3536490653975561</v>
      </c>
    </row>
    <row r="464" spans="1:8" x14ac:dyDescent="0.25">
      <c r="A464" s="34">
        <v>-276</v>
      </c>
      <c r="B464" s="33">
        <v>0.2363056929840468</v>
      </c>
      <c r="C464" s="165">
        <f t="shared" si="54"/>
        <v>7.636943070159532</v>
      </c>
      <c r="D464" s="166">
        <f t="shared" si="55"/>
        <v>2.636943070159532</v>
      </c>
      <c r="E464" s="167">
        <f t="shared" si="56"/>
        <v>-2.363056929840468</v>
      </c>
      <c r="F464" s="168">
        <f t="shared" si="57"/>
        <v>-7.636943070159532</v>
      </c>
      <c r="G464" s="169">
        <f t="shared" si="58"/>
        <v>-2.636943070159532</v>
      </c>
      <c r="H464" s="170">
        <f t="shared" si="59"/>
        <v>2.363056929840468</v>
      </c>
    </row>
    <row r="465" spans="1:8" x14ac:dyDescent="0.25">
      <c r="A465" s="34">
        <v>-275</v>
      </c>
      <c r="B465" s="33">
        <v>0.23724743201378962</v>
      </c>
      <c r="C465" s="165">
        <f t="shared" si="54"/>
        <v>7.6275256798621038</v>
      </c>
      <c r="D465" s="166">
        <f t="shared" si="55"/>
        <v>2.6275256798621038</v>
      </c>
      <c r="E465" s="167">
        <f t="shared" si="56"/>
        <v>-2.3724743201378962</v>
      </c>
      <c r="F465" s="168">
        <f t="shared" si="57"/>
        <v>-7.6275256798621038</v>
      </c>
      <c r="G465" s="169">
        <f t="shared" si="58"/>
        <v>-2.6275256798621038</v>
      </c>
      <c r="H465" s="170">
        <f t="shared" si="59"/>
        <v>2.3724743201378962</v>
      </c>
    </row>
    <row r="466" spans="1:8" x14ac:dyDescent="0.25">
      <c r="A466" s="34">
        <v>-274</v>
      </c>
      <c r="B466" s="33">
        <v>0.23819011463542261</v>
      </c>
      <c r="C466" s="165">
        <f t="shared" si="54"/>
        <v>7.6180988536457743</v>
      </c>
      <c r="D466" s="166">
        <f t="shared" si="55"/>
        <v>2.6180988536457739</v>
      </c>
      <c r="E466" s="167">
        <f t="shared" si="56"/>
        <v>-2.3819011463542261</v>
      </c>
      <c r="F466" s="168">
        <f t="shared" si="57"/>
        <v>-7.6180988536457743</v>
      </c>
      <c r="G466" s="169">
        <f t="shared" si="58"/>
        <v>-2.6180988536457739</v>
      </c>
      <c r="H466" s="170">
        <f t="shared" si="59"/>
        <v>2.3819011463542261</v>
      </c>
    </row>
    <row r="467" spans="1:8" x14ac:dyDescent="0.25">
      <c r="A467" s="34">
        <v>-273</v>
      </c>
      <c r="B467" s="33">
        <v>0.23913373185538433</v>
      </c>
      <c r="C467" s="165">
        <f t="shared" si="54"/>
        <v>7.6086626814461571</v>
      </c>
      <c r="D467" s="166">
        <f t="shared" si="55"/>
        <v>2.6086626814461567</v>
      </c>
      <c r="E467" s="167">
        <f t="shared" si="56"/>
        <v>-2.3913373185538433</v>
      </c>
      <c r="F467" s="168">
        <f t="shared" si="57"/>
        <v>-7.6086626814461571</v>
      </c>
      <c r="G467" s="169">
        <f t="shared" si="58"/>
        <v>-2.6086626814461567</v>
      </c>
      <c r="H467" s="170">
        <f t="shared" si="59"/>
        <v>2.3913373185538433</v>
      </c>
    </row>
    <row r="468" spans="1:8" x14ac:dyDescent="0.25">
      <c r="A468" s="34">
        <v>-272</v>
      </c>
      <c r="B468" s="33">
        <v>0.24007827468011356</v>
      </c>
      <c r="C468" s="165">
        <f t="shared" si="54"/>
        <v>7.599217253198864</v>
      </c>
      <c r="D468" s="166">
        <f t="shared" si="55"/>
        <v>2.5992172531988644</v>
      </c>
      <c r="E468" s="167">
        <f t="shared" si="56"/>
        <v>-2.4007827468011356</v>
      </c>
      <c r="F468" s="168">
        <f t="shared" si="57"/>
        <v>-7.599217253198864</v>
      </c>
      <c r="G468" s="169">
        <f t="shared" si="58"/>
        <v>-2.5992172531988644</v>
      </c>
      <c r="H468" s="170">
        <f t="shared" si="59"/>
        <v>2.4007827468011356</v>
      </c>
    </row>
    <row r="469" spans="1:8" x14ac:dyDescent="0.25">
      <c r="A469" s="34">
        <v>-271</v>
      </c>
      <c r="B469" s="33">
        <v>0.24102373411604883</v>
      </c>
      <c r="C469" s="165">
        <f t="shared" si="54"/>
        <v>7.5897626588395113</v>
      </c>
      <c r="D469" s="166">
        <f t="shared" si="55"/>
        <v>2.5897626588395117</v>
      </c>
      <c r="E469" s="167">
        <f t="shared" si="56"/>
        <v>-2.4102373411604883</v>
      </c>
      <c r="F469" s="168">
        <f t="shared" si="57"/>
        <v>-7.5897626588395113</v>
      </c>
      <c r="G469" s="169">
        <f t="shared" si="58"/>
        <v>-2.5897626588395117</v>
      </c>
      <c r="H469" s="170">
        <f t="shared" si="59"/>
        <v>2.4102373411604883</v>
      </c>
    </row>
    <row r="470" spans="1:8" x14ac:dyDescent="0.25">
      <c r="A470" s="34">
        <v>-270</v>
      </c>
      <c r="B470" s="33">
        <v>0.2419701011696288</v>
      </c>
      <c r="C470" s="165">
        <f t="shared" si="54"/>
        <v>7.5802989883037117</v>
      </c>
      <c r="D470" s="166">
        <f t="shared" si="55"/>
        <v>2.5802989883037117</v>
      </c>
      <c r="E470" s="167">
        <f t="shared" si="56"/>
        <v>-2.4197010116962883</v>
      </c>
      <c r="F470" s="168">
        <f t="shared" si="57"/>
        <v>-7.5802989883037117</v>
      </c>
      <c r="G470" s="169">
        <f t="shared" si="58"/>
        <v>-2.5802989883037117</v>
      </c>
      <c r="H470" s="170">
        <f t="shared" si="59"/>
        <v>2.4197010116962883</v>
      </c>
    </row>
    <row r="471" spans="1:8" x14ac:dyDescent="0.25">
      <c r="A471" s="34">
        <v>-269</v>
      </c>
      <c r="B471" s="33">
        <v>0.24291736684729215</v>
      </c>
      <c r="C471" s="165">
        <f t="shared" si="54"/>
        <v>7.5708263315270781</v>
      </c>
      <c r="D471" s="166">
        <f t="shared" si="55"/>
        <v>2.5708263315270785</v>
      </c>
      <c r="E471" s="167">
        <f t="shared" si="56"/>
        <v>-2.4291736684729215</v>
      </c>
      <c r="F471" s="168">
        <f t="shared" si="57"/>
        <v>-7.5708263315270781</v>
      </c>
      <c r="G471" s="169">
        <f t="shared" si="58"/>
        <v>-2.5708263315270785</v>
      </c>
      <c r="H471" s="170">
        <f t="shared" si="59"/>
        <v>2.4291736684729215</v>
      </c>
    </row>
    <row r="472" spans="1:8" x14ac:dyDescent="0.25">
      <c r="A472" s="34">
        <v>-268</v>
      </c>
      <c r="B472" s="33">
        <v>0.24386552215547752</v>
      </c>
      <c r="C472" s="165">
        <f t="shared" si="54"/>
        <v>7.5613447784452248</v>
      </c>
      <c r="D472" s="166">
        <f t="shared" si="55"/>
        <v>2.5613447784452248</v>
      </c>
      <c r="E472" s="167">
        <f t="shared" si="56"/>
        <v>-2.4386552215547752</v>
      </c>
      <c r="F472" s="168">
        <f t="shared" si="57"/>
        <v>-7.5613447784452248</v>
      </c>
      <c r="G472" s="169">
        <f t="shared" si="58"/>
        <v>-2.5613447784452248</v>
      </c>
      <c r="H472" s="170">
        <f t="shared" si="59"/>
        <v>2.4386552215547752</v>
      </c>
    </row>
    <row r="473" spans="1:8" x14ac:dyDescent="0.25">
      <c r="A473" s="34">
        <v>-267</v>
      </c>
      <c r="B473" s="33">
        <v>0.24481455810062336</v>
      </c>
      <c r="C473" s="165">
        <f t="shared" si="54"/>
        <v>7.5518544189937664</v>
      </c>
      <c r="D473" s="166">
        <f t="shared" si="55"/>
        <v>2.5518544189937664</v>
      </c>
      <c r="E473" s="167">
        <f t="shared" si="56"/>
        <v>-2.4481455810062336</v>
      </c>
      <c r="F473" s="168">
        <f t="shared" si="57"/>
        <v>-7.5518544189937664</v>
      </c>
      <c r="G473" s="169">
        <f t="shared" si="58"/>
        <v>-2.5518544189937664</v>
      </c>
      <c r="H473" s="170">
        <f t="shared" si="59"/>
        <v>2.4481455810062336</v>
      </c>
    </row>
    <row r="474" spans="1:8" x14ac:dyDescent="0.25">
      <c r="A474" s="34">
        <v>-266</v>
      </c>
      <c r="B474" s="33">
        <v>0.24576446568916843</v>
      </c>
      <c r="C474" s="165">
        <f t="shared" si="54"/>
        <v>7.5423553431083157</v>
      </c>
      <c r="D474" s="166">
        <f t="shared" si="55"/>
        <v>2.5423553431083157</v>
      </c>
      <c r="E474" s="167">
        <f t="shared" si="56"/>
        <v>-2.4576446568916843</v>
      </c>
      <c r="F474" s="168">
        <f t="shared" si="57"/>
        <v>-7.5423553431083157</v>
      </c>
      <c r="G474" s="169">
        <f t="shared" si="58"/>
        <v>-2.5423553431083157</v>
      </c>
      <c r="H474" s="170">
        <f t="shared" si="59"/>
        <v>2.4576446568916843</v>
      </c>
    </row>
    <row r="475" spans="1:8" x14ac:dyDescent="0.25">
      <c r="A475" s="34">
        <v>-265</v>
      </c>
      <c r="B475" s="33">
        <v>0.24671523592755151</v>
      </c>
      <c r="C475" s="165">
        <f t="shared" si="54"/>
        <v>7.5328476407244853</v>
      </c>
      <c r="D475" s="166">
        <f t="shared" si="55"/>
        <v>2.5328476407244849</v>
      </c>
      <c r="E475" s="167">
        <f t="shared" si="56"/>
        <v>-2.4671523592755151</v>
      </c>
      <c r="F475" s="168">
        <f t="shared" si="57"/>
        <v>-7.5328476407244853</v>
      </c>
      <c r="G475" s="169">
        <f t="shared" si="58"/>
        <v>-2.5328476407244849</v>
      </c>
      <c r="H475" s="170">
        <f t="shared" si="59"/>
        <v>2.4671523592755151</v>
      </c>
    </row>
    <row r="476" spans="1:8" x14ac:dyDescent="0.25">
      <c r="A476" s="34">
        <v>-264</v>
      </c>
      <c r="B476" s="33">
        <v>0.24766685982221093</v>
      </c>
      <c r="C476" s="165">
        <f t="shared" si="54"/>
        <v>7.5233314017778907</v>
      </c>
      <c r="D476" s="166">
        <f t="shared" si="55"/>
        <v>2.5233314017778907</v>
      </c>
      <c r="E476" s="167">
        <f t="shared" si="56"/>
        <v>-2.4766685982221093</v>
      </c>
      <c r="F476" s="168">
        <f t="shared" si="57"/>
        <v>-7.5233314017778907</v>
      </c>
      <c r="G476" s="169">
        <f t="shared" si="58"/>
        <v>-2.5233314017778907</v>
      </c>
      <c r="H476" s="170">
        <f t="shared" si="59"/>
        <v>2.4766685982221093</v>
      </c>
    </row>
    <row r="477" spans="1:8" x14ac:dyDescent="0.25">
      <c r="A477" s="34">
        <v>-263</v>
      </c>
      <c r="B477" s="33">
        <v>0.24861932837958567</v>
      </c>
      <c r="C477" s="165">
        <f t="shared" si="54"/>
        <v>7.5138067162041438</v>
      </c>
      <c r="D477" s="166">
        <f t="shared" si="55"/>
        <v>2.5138067162041433</v>
      </c>
      <c r="E477" s="167">
        <f t="shared" si="56"/>
        <v>-2.4861932837958567</v>
      </c>
      <c r="F477" s="168">
        <f t="shared" si="57"/>
        <v>-7.5138067162041438</v>
      </c>
      <c r="G477" s="169">
        <f t="shared" si="58"/>
        <v>-2.5138067162041433</v>
      </c>
      <c r="H477" s="170">
        <f t="shared" si="59"/>
        <v>2.4861932837958567</v>
      </c>
    </row>
    <row r="478" spans="1:8" x14ac:dyDescent="0.25">
      <c r="A478" s="34">
        <v>-262</v>
      </c>
      <c r="B478" s="33">
        <v>0.24957263260611406</v>
      </c>
      <c r="C478" s="165">
        <f t="shared" si="54"/>
        <v>7.5042736739388598</v>
      </c>
      <c r="D478" s="166">
        <f t="shared" si="55"/>
        <v>2.5042736739388594</v>
      </c>
      <c r="E478" s="167">
        <f t="shared" si="56"/>
        <v>-2.4957263260611406</v>
      </c>
      <c r="F478" s="168">
        <f t="shared" si="57"/>
        <v>-7.5042736739388598</v>
      </c>
      <c r="G478" s="169">
        <f t="shared" si="58"/>
        <v>-2.5042736739388594</v>
      </c>
      <c r="H478" s="170">
        <f t="shared" si="59"/>
        <v>2.4957263260611406</v>
      </c>
    </row>
    <row r="479" spans="1:8" x14ac:dyDescent="0.25">
      <c r="A479" s="34">
        <v>-261</v>
      </c>
      <c r="B479" s="33">
        <v>0.250526763508235</v>
      </c>
      <c r="C479" s="165">
        <f t="shared" si="54"/>
        <v>7.4947323649176498</v>
      </c>
      <c r="D479" s="166">
        <f t="shared" si="55"/>
        <v>2.4947323649176498</v>
      </c>
      <c r="E479" s="167">
        <f t="shared" si="56"/>
        <v>-2.5052676350823502</v>
      </c>
      <c r="F479" s="168">
        <f t="shared" si="57"/>
        <v>-7.4947323649176498</v>
      </c>
      <c r="G479" s="169">
        <f t="shared" si="58"/>
        <v>-2.4947323649176498</v>
      </c>
      <c r="H479" s="170">
        <f t="shared" si="59"/>
        <v>2.5052676350823502</v>
      </c>
    </row>
    <row r="480" spans="1:8" x14ac:dyDescent="0.25">
      <c r="A480" s="34">
        <v>-260</v>
      </c>
      <c r="B480" s="33">
        <v>0.2514817120923869</v>
      </c>
      <c r="C480" s="165">
        <f t="shared" si="54"/>
        <v>7.485182879076131</v>
      </c>
      <c r="D480" s="166">
        <f t="shared" si="55"/>
        <v>2.485182879076131</v>
      </c>
      <c r="E480" s="167">
        <f t="shared" si="56"/>
        <v>-2.514817120923869</v>
      </c>
      <c r="F480" s="168">
        <f t="shared" si="57"/>
        <v>-7.485182879076131</v>
      </c>
      <c r="G480" s="169">
        <f t="shared" si="58"/>
        <v>-2.485182879076131</v>
      </c>
      <c r="H480" s="170">
        <f t="shared" si="59"/>
        <v>2.514817120923869</v>
      </c>
    </row>
    <row r="481" spans="1:8" x14ac:dyDescent="0.25">
      <c r="A481" s="34">
        <v>-259</v>
      </c>
      <c r="B481" s="33">
        <v>0.25243746936500844</v>
      </c>
      <c r="C481" s="165">
        <f t="shared" si="54"/>
        <v>7.4756253063499152</v>
      </c>
      <c r="D481" s="166">
        <f t="shared" si="55"/>
        <v>2.4756253063499156</v>
      </c>
      <c r="E481" s="167">
        <f t="shared" si="56"/>
        <v>-2.5243746936500844</v>
      </c>
      <c r="F481" s="168">
        <f t="shared" si="57"/>
        <v>-7.4756253063499152</v>
      </c>
      <c r="G481" s="169">
        <f t="shared" si="58"/>
        <v>-2.4756253063499156</v>
      </c>
      <c r="H481" s="170">
        <f t="shared" si="59"/>
        <v>2.5243746936500844</v>
      </c>
    </row>
    <row r="482" spans="1:8" x14ac:dyDescent="0.25">
      <c r="A482" s="34">
        <v>-258</v>
      </c>
      <c r="B482" s="33">
        <v>0.25339402633253827</v>
      </c>
      <c r="C482" s="165">
        <f t="shared" si="54"/>
        <v>7.4660597366746178</v>
      </c>
      <c r="D482" s="166">
        <f t="shared" si="55"/>
        <v>2.4660597366746173</v>
      </c>
      <c r="E482" s="167">
        <f t="shared" si="56"/>
        <v>-2.5339402633253827</v>
      </c>
      <c r="F482" s="168">
        <f t="shared" si="57"/>
        <v>-7.4660597366746178</v>
      </c>
      <c r="G482" s="169">
        <f t="shared" si="58"/>
        <v>-2.4660597366746173</v>
      </c>
      <c r="H482" s="170">
        <f t="shared" si="59"/>
        <v>2.5339402633253827</v>
      </c>
    </row>
    <row r="483" spans="1:8" x14ac:dyDescent="0.25">
      <c r="A483" s="34">
        <v>-257</v>
      </c>
      <c r="B483" s="33">
        <v>0.25435137400141516</v>
      </c>
      <c r="C483" s="165">
        <f t="shared" si="54"/>
        <v>7.4564862599858479</v>
      </c>
      <c r="D483" s="166">
        <f t="shared" si="55"/>
        <v>2.4564862599858484</v>
      </c>
      <c r="E483" s="167">
        <f t="shared" si="56"/>
        <v>-2.5435137400141516</v>
      </c>
      <c r="F483" s="168">
        <f t="shared" si="57"/>
        <v>-7.4564862599858479</v>
      </c>
      <c r="G483" s="169">
        <f t="shared" si="58"/>
        <v>-2.4564862599858484</v>
      </c>
      <c r="H483" s="170">
        <f t="shared" si="59"/>
        <v>2.5435137400141516</v>
      </c>
    </row>
    <row r="484" spans="1:8" x14ac:dyDescent="0.25">
      <c r="A484" s="34">
        <v>-256</v>
      </c>
      <c r="B484" s="33">
        <v>0.25530950337807767</v>
      </c>
      <c r="C484" s="165">
        <f t="shared" si="54"/>
        <v>7.4469049662192237</v>
      </c>
      <c r="D484" s="166">
        <f t="shared" si="55"/>
        <v>2.4469049662192233</v>
      </c>
      <c r="E484" s="167">
        <f t="shared" si="56"/>
        <v>-2.5530950337807767</v>
      </c>
      <c r="F484" s="168">
        <f t="shared" si="57"/>
        <v>-7.4469049662192237</v>
      </c>
      <c r="G484" s="169">
        <f t="shared" si="58"/>
        <v>-2.4469049662192233</v>
      </c>
      <c r="H484" s="170">
        <f t="shared" si="59"/>
        <v>2.5530950337807767</v>
      </c>
    </row>
    <row r="485" spans="1:8" x14ac:dyDescent="0.25">
      <c r="A485" s="34">
        <v>-255</v>
      </c>
      <c r="B485" s="33">
        <v>0.25626840546896423</v>
      </c>
      <c r="C485" s="165">
        <f t="shared" si="54"/>
        <v>7.4373159453103579</v>
      </c>
      <c r="D485" s="166">
        <f t="shared" si="55"/>
        <v>2.4373159453103579</v>
      </c>
      <c r="E485" s="167">
        <f t="shared" si="56"/>
        <v>-2.5626840546896421</v>
      </c>
      <c r="F485" s="168">
        <f t="shared" si="57"/>
        <v>-7.4373159453103579</v>
      </c>
      <c r="G485" s="169">
        <f t="shared" si="58"/>
        <v>-2.4373159453103579</v>
      </c>
      <c r="H485" s="170">
        <f t="shared" si="59"/>
        <v>2.5626840546896421</v>
      </c>
    </row>
    <row r="486" spans="1:8" x14ac:dyDescent="0.25">
      <c r="A486" s="34">
        <v>-254</v>
      </c>
      <c r="B486" s="33">
        <v>0.25722807128051373</v>
      </c>
      <c r="C486" s="165">
        <f t="shared" si="54"/>
        <v>7.4277192871948632</v>
      </c>
      <c r="D486" s="166">
        <f t="shared" si="55"/>
        <v>2.4277192871948627</v>
      </c>
      <c r="E486" s="167">
        <f t="shared" si="56"/>
        <v>-2.5722807128051373</v>
      </c>
      <c r="F486" s="168">
        <f t="shared" si="57"/>
        <v>-7.4277192871948632</v>
      </c>
      <c r="G486" s="169">
        <f t="shared" si="58"/>
        <v>-2.4277192871948627</v>
      </c>
      <c r="H486" s="170">
        <f t="shared" si="59"/>
        <v>2.5722807128051373</v>
      </c>
    </row>
    <row r="487" spans="1:8" x14ac:dyDescent="0.25">
      <c r="A487" s="34">
        <v>-253</v>
      </c>
      <c r="B487" s="33">
        <v>0.2581884918191647</v>
      </c>
      <c r="C487" s="165">
        <f t="shared" si="54"/>
        <v>7.4181150818083532</v>
      </c>
      <c r="D487" s="166">
        <f t="shared" si="55"/>
        <v>2.4181150818083532</v>
      </c>
      <c r="E487" s="167">
        <f t="shared" si="56"/>
        <v>-2.5818849181916468</v>
      </c>
      <c r="F487" s="168">
        <f t="shared" si="57"/>
        <v>-7.4181150818083532</v>
      </c>
      <c r="G487" s="169">
        <f t="shared" si="58"/>
        <v>-2.4181150818083532</v>
      </c>
      <c r="H487" s="170">
        <f t="shared" si="59"/>
        <v>2.5818849181916468</v>
      </c>
    </row>
    <row r="488" spans="1:8" x14ac:dyDescent="0.25">
      <c r="A488" s="34">
        <v>-252</v>
      </c>
      <c r="B488" s="33">
        <v>0.25914965809135582</v>
      </c>
      <c r="C488" s="165">
        <f t="shared" si="54"/>
        <v>7.4085034190864416</v>
      </c>
      <c r="D488" s="166">
        <f t="shared" si="55"/>
        <v>2.4085034190864416</v>
      </c>
      <c r="E488" s="167">
        <f t="shared" si="56"/>
        <v>-2.5914965809135584</v>
      </c>
      <c r="F488" s="168">
        <f t="shared" si="57"/>
        <v>-7.4085034190864416</v>
      </c>
      <c r="G488" s="169">
        <f t="shared" si="58"/>
        <v>-2.4085034190864416</v>
      </c>
      <c r="H488" s="170">
        <f t="shared" si="59"/>
        <v>2.5914965809135584</v>
      </c>
    </row>
    <row r="489" spans="1:8" x14ac:dyDescent="0.25">
      <c r="A489" s="34">
        <v>-251</v>
      </c>
      <c r="B489" s="33">
        <v>0.26011156110352573</v>
      </c>
      <c r="C489" s="165">
        <f t="shared" si="54"/>
        <v>7.3988843889647429</v>
      </c>
      <c r="D489" s="166">
        <f t="shared" si="55"/>
        <v>2.3988843889647429</v>
      </c>
      <c r="E489" s="167">
        <f t="shared" si="56"/>
        <v>-2.6011156110352571</v>
      </c>
      <c r="F489" s="168">
        <f t="shared" si="57"/>
        <v>-7.3988843889647429</v>
      </c>
      <c r="G489" s="169">
        <f t="shared" si="58"/>
        <v>-2.3988843889647429</v>
      </c>
      <c r="H489" s="170">
        <f t="shared" si="59"/>
        <v>2.6011156110352571</v>
      </c>
    </row>
    <row r="490" spans="1:8" x14ac:dyDescent="0.25">
      <c r="A490" s="34">
        <v>-250</v>
      </c>
      <c r="B490" s="33">
        <v>0.26107419186211289</v>
      </c>
      <c r="C490" s="165">
        <f t="shared" si="54"/>
        <v>7.3892580813788715</v>
      </c>
      <c r="D490" s="166">
        <f t="shared" si="55"/>
        <v>2.3892580813788711</v>
      </c>
      <c r="E490" s="167">
        <f t="shared" si="56"/>
        <v>-2.6107419186211289</v>
      </c>
      <c r="F490" s="168">
        <f t="shared" si="57"/>
        <v>-7.3892580813788715</v>
      </c>
      <c r="G490" s="169">
        <f t="shared" si="58"/>
        <v>-2.3892580813788711</v>
      </c>
      <c r="H490" s="170">
        <f t="shared" si="59"/>
        <v>2.6107419186211289</v>
      </c>
    </row>
    <row r="491" spans="1:8" x14ac:dyDescent="0.25">
      <c r="A491" s="34">
        <v>-249</v>
      </c>
      <c r="B491" s="33">
        <v>0.26203754137355628</v>
      </c>
      <c r="C491" s="165">
        <f t="shared" si="54"/>
        <v>7.3796245862644376</v>
      </c>
      <c r="D491" s="166">
        <f t="shared" si="55"/>
        <v>2.3796245862644372</v>
      </c>
      <c r="E491" s="167">
        <f t="shared" si="56"/>
        <v>-2.6203754137355628</v>
      </c>
      <c r="F491" s="168">
        <f t="shared" si="57"/>
        <v>-7.3796245862644376</v>
      </c>
      <c r="G491" s="169">
        <f t="shared" si="58"/>
        <v>-2.3796245862644372</v>
      </c>
      <c r="H491" s="170">
        <f t="shared" si="59"/>
        <v>2.6203754137355628</v>
      </c>
    </row>
    <row r="492" spans="1:8" x14ac:dyDescent="0.25">
      <c r="A492" s="34">
        <v>-248</v>
      </c>
      <c r="B492" s="33">
        <v>0.26300160064429412</v>
      </c>
      <c r="C492" s="165">
        <f t="shared" si="54"/>
        <v>7.3699839935570584</v>
      </c>
      <c r="D492" s="166">
        <f t="shared" si="55"/>
        <v>2.3699839935570588</v>
      </c>
      <c r="E492" s="167">
        <f t="shared" si="56"/>
        <v>-2.6300160064429412</v>
      </c>
      <c r="F492" s="168">
        <f t="shared" si="57"/>
        <v>-7.3699839935570584</v>
      </c>
      <c r="G492" s="169">
        <f t="shared" si="58"/>
        <v>-2.3699839935570588</v>
      </c>
      <c r="H492" s="170">
        <f t="shared" si="59"/>
        <v>2.6300160064429412</v>
      </c>
    </row>
    <row r="493" spans="1:8" x14ac:dyDescent="0.25">
      <c r="A493" s="34">
        <v>-247</v>
      </c>
      <c r="B493" s="33">
        <v>0.2639663606807654</v>
      </c>
      <c r="C493" s="165">
        <f t="shared" si="54"/>
        <v>7.3603363931923464</v>
      </c>
      <c r="D493" s="166">
        <f t="shared" si="55"/>
        <v>2.360336393192346</v>
      </c>
      <c r="E493" s="167">
        <f t="shared" si="56"/>
        <v>-2.639663606807654</v>
      </c>
      <c r="F493" s="168">
        <f t="shared" si="57"/>
        <v>-7.3603363931923464</v>
      </c>
      <c r="G493" s="169">
        <f t="shared" si="58"/>
        <v>-2.360336393192346</v>
      </c>
      <c r="H493" s="170">
        <f t="shared" si="59"/>
        <v>2.639663606807654</v>
      </c>
    </row>
    <row r="494" spans="1:8" x14ac:dyDescent="0.25">
      <c r="A494" s="34">
        <v>-246</v>
      </c>
      <c r="B494" s="33">
        <v>0.26493181248940845</v>
      </c>
      <c r="C494" s="165">
        <f t="shared" si="54"/>
        <v>7.3506818751059155</v>
      </c>
      <c r="D494" s="166">
        <f t="shared" si="55"/>
        <v>2.3506818751059155</v>
      </c>
      <c r="E494" s="167">
        <f t="shared" si="56"/>
        <v>-2.6493181248940845</v>
      </c>
      <c r="F494" s="168">
        <f t="shared" si="57"/>
        <v>-7.3506818751059155</v>
      </c>
      <c r="G494" s="169">
        <f t="shared" si="58"/>
        <v>-2.3506818751059155</v>
      </c>
      <c r="H494" s="170">
        <f t="shared" si="59"/>
        <v>2.6493181248940845</v>
      </c>
    </row>
    <row r="495" spans="1:8" x14ac:dyDescent="0.25">
      <c r="A495" s="34">
        <v>-245</v>
      </c>
      <c r="B495" s="33">
        <v>0.26589794707666226</v>
      </c>
      <c r="C495" s="165">
        <f t="shared" si="54"/>
        <v>7.3410205292333774</v>
      </c>
      <c r="D495" s="166">
        <f t="shared" si="55"/>
        <v>2.3410205292333774</v>
      </c>
      <c r="E495" s="167">
        <f t="shared" si="56"/>
        <v>-2.6589794707666226</v>
      </c>
      <c r="F495" s="168">
        <f t="shared" si="57"/>
        <v>-7.3410205292333774</v>
      </c>
      <c r="G495" s="169">
        <f t="shared" si="58"/>
        <v>-2.3410205292333774</v>
      </c>
      <c r="H495" s="170">
        <f t="shared" si="59"/>
        <v>2.6589794707666226</v>
      </c>
    </row>
    <row r="496" spans="1:8" x14ac:dyDescent="0.25">
      <c r="A496" s="34">
        <v>-244</v>
      </c>
      <c r="B496" s="33">
        <v>0.26686475544896515</v>
      </c>
      <c r="C496" s="165">
        <f t="shared" si="54"/>
        <v>7.3313524455103485</v>
      </c>
      <c r="D496" s="166">
        <f t="shared" si="55"/>
        <v>2.3313524455103485</v>
      </c>
      <c r="E496" s="167">
        <f t="shared" si="56"/>
        <v>-2.6686475544896515</v>
      </c>
      <c r="F496" s="168">
        <f t="shared" si="57"/>
        <v>-7.3313524455103485</v>
      </c>
      <c r="G496" s="169">
        <f t="shared" si="58"/>
        <v>-2.3313524455103485</v>
      </c>
      <c r="H496" s="170">
        <f t="shared" si="59"/>
        <v>2.6686475544896515</v>
      </c>
    </row>
    <row r="497" spans="1:8" x14ac:dyDescent="0.25">
      <c r="A497" s="34">
        <v>-243</v>
      </c>
      <c r="B497" s="33">
        <v>0.26783222861275591</v>
      </c>
      <c r="C497" s="165">
        <f t="shared" si="54"/>
        <v>7.3216777138724414</v>
      </c>
      <c r="D497" s="166">
        <f t="shared" si="55"/>
        <v>2.3216777138724409</v>
      </c>
      <c r="E497" s="167">
        <f t="shared" si="56"/>
        <v>-2.6783222861275591</v>
      </c>
      <c r="F497" s="168">
        <f t="shared" si="57"/>
        <v>-7.3216777138724414</v>
      </c>
      <c r="G497" s="169">
        <f t="shared" si="58"/>
        <v>-2.3216777138724409</v>
      </c>
      <c r="H497" s="170">
        <f t="shared" si="59"/>
        <v>2.6783222861275591</v>
      </c>
    </row>
    <row r="498" spans="1:8" x14ac:dyDescent="0.25">
      <c r="A498" s="34">
        <v>-242</v>
      </c>
      <c r="B498" s="33">
        <v>0.26880035757447307</v>
      </c>
      <c r="C498" s="165">
        <f t="shared" si="54"/>
        <v>7.3119964242552697</v>
      </c>
      <c r="D498" s="166">
        <f t="shared" si="55"/>
        <v>2.3119964242552693</v>
      </c>
      <c r="E498" s="167">
        <f t="shared" si="56"/>
        <v>-2.6880035757447307</v>
      </c>
      <c r="F498" s="168">
        <f t="shared" si="57"/>
        <v>-7.3119964242552697</v>
      </c>
      <c r="G498" s="169">
        <f t="shared" si="58"/>
        <v>-2.3119964242552693</v>
      </c>
      <c r="H498" s="170">
        <f t="shared" si="59"/>
        <v>2.6880035757447307</v>
      </c>
    </row>
    <row r="499" spans="1:8" x14ac:dyDescent="0.25">
      <c r="A499" s="34">
        <v>-241</v>
      </c>
      <c r="B499" s="33">
        <v>0.2697691333405553</v>
      </c>
      <c r="C499" s="165">
        <f t="shared" si="54"/>
        <v>7.3023086665944472</v>
      </c>
      <c r="D499" s="166">
        <f t="shared" si="55"/>
        <v>2.3023086665944472</v>
      </c>
      <c r="E499" s="167">
        <f t="shared" si="56"/>
        <v>-2.6976913334055528</v>
      </c>
      <c r="F499" s="168">
        <f t="shared" si="57"/>
        <v>-7.3023086665944472</v>
      </c>
      <c r="G499" s="169">
        <f t="shared" si="58"/>
        <v>-2.3023086665944472</v>
      </c>
      <c r="H499" s="170">
        <f t="shared" si="59"/>
        <v>2.6976913334055528</v>
      </c>
    </row>
    <row r="500" spans="1:8" x14ac:dyDescent="0.25">
      <c r="A500" s="34">
        <v>-240</v>
      </c>
      <c r="B500" s="33">
        <v>0.27073854691744126</v>
      </c>
      <c r="C500" s="165">
        <f t="shared" si="54"/>
        <v>7.2926145308255874</v>
      </c>
      <c r="D500" s="166">
        <f t="shared" si="55"/>
        <v>2.2926145308255874</v>
      </c>
      <c r="E500" s="167">
        <f t="shared" si="56"/>
        <v>-2.7073854691744126</v>
      </c>
      <c r="F500" s="168">
        <f t="shared" si="57"/>
        <v>-7.2926145308255874</v>
      </c>
      <c r="G500" s="169">
        <f t="shared" si="58"/>
        <v>-2.2926145308255874</v>
      </c>
      <c r="H500" s="170">
        <f t="shared" si="59"/>
        <v>2.7073854691744126</v>
      </c>
    </row>
    <row r="501" spans="1:8" x14ac:dyDescent="0.25">
      <c r="A501" s="34">
        <v>-239</v>
      </c>
      <c r="B501" s="33">
        <v>0.27170858931156971</v>
      </c>
      <c r="C501" s="165">
        <f t="shared" si="54"/>
        <v>7.2829141068843031</v>
      </c>
      <c r="D501" s="166">
        <f t="shared" si="55"/>
        <v>2.2829141068843031</v>
      </c>
      <c r="E501" s="167">
        <f t="shared" si="56"/>
        <v>-2.7170858931156969</v>
      </c>
      <c r="F501" s="168">
        <f t="shared" si="57"/>
        <v>-7.2829141068843031</v>
      </c>
      <c r="G501" s="169">
        <f t="shared" si="58"/>
        <v>-2.2829141068843031</v>
      </c>
      <c r="H501" s="170">
        <f t="shared" si="59"/>
        <v>2.7170858931156969</v>
      </c>
    </row>
    <row r="502" spans="1:8" x14ac:dyDescent="0.25">
      <c r="A502" s="34">
        <v>-238</v>
      </c>
      <c r="B502" s="33">
        <v>0.27267925152937911</v>
      </c>
      <c r="C502" s="165">
        <f t="shared" si="54"/>
        <v>7.2732074847062087</v>
      </c>
      <c r="D502" s="166">
        <f t="shared" si="55"/>
        <v>2.2732074847062087</v>
      </c>
      <c r="E502" s="167">
        <f t="shared" si="56"/>
        <v>-2.7267925152937913</v>
      </c>
      <c r="F502" s="168">
        <f t="shared" si="57"/>
        <v>-7.2732074847062087</v>
      </c>
      <c r="G502" s="169">
        <f t="shared" si="58"/>
        <v>-2.2732074847062087</v>
      </c>
      <c r="H502" s="170">
        <f t="shared" si="59"/>
        <v>2.7267925152937913</v>
      </c>
    </row>
    <row r="503" spans="1:8" x14ac:dyDescent="0.25">
      <c r="A503" s="34">
        <v>-237</v>
      </c>
      <c r="B503" s="33">
        <v>0.2736505245773081</v>
      </c>
      <c r="C503" s="165">
        <f t="shared" si="54"/>
        <v>7.2634947542269188</v>
      </c>
      <c r="D503" s="166">
        <f t="shared" si="55"/>
        <v>2.2634947542269188</v>
      </c>
      <c r="E503" s="167">
        <f t="shared" si="56"/>
        <v>-2.7365052457730812</v>
      </c>
      <c r="F503" s="168">
        <f t="shared" si="57"/>
        <v>-7.2634947542269188</v>
      </c>
      <c r="G503" s="169">
        <f t="shared" si="58"/>
        <v>-2.2634947542269188</v>
      </c>
      <c r="H503" s="170">
        <f t="shared" si="59"/>
        <v>2.7365052457730812</v>
      </c>
    </row>
    <row r="504" spans="1:8" x14ac:dyDescent="0.25">
      <c r="A504" s="34">
        <v>-236</v>
      </c>
      <c r="B504" s="33">
        <v>0.27462239946179534</v>
      </c>
      <c r="C504" s="165">
        <f t="shared" si="54"/>
        <v>7.253776005382047</v>
      </c>
      <c r="D504" s="166">
        <f t="shared" si="55"/>
        <v>2.2537760053820466</v>
      </c>
      <c r="E504" s="167">
        <f t="shared" si="56"/>
        <v>-2.7462239946179534</v>
      </c>
      <c r="F504" s="168">
        <f t="shared" si="57"/>
        <v>-7.253776005382047</v>
      </c>
      <c r="G504" s="169">
        <f t="shared" si="58"/>
        <v>-2.2537760053820466</v>
      </c>
      <c r="H504" s="170">
        <f t="shared" si="59"/>
        <v>2.7462239946179534</v>
      </c>
    </row>
    <row r="505" spans="1:8" x14ac:dyDescent="0.25">
      <c r="A505" s="34">
        <v>-235</v>
      </c>
      <c r="B505" s="33">
        <v>0.27559486718927961</v>
      </c>
      <c r="C505" s="165">
        <f t="shared" si="54"/>
        <v>7.2440513281072043</v>
      </c>
      <c r="D505" s="166">
        <f t="shared" si="55"/>
        <v>2.2440513281072039</v>
      </c>
      <c r="E505" s="167">
        <f t="shared" si="56"/>
        <v>-2.7559486718927961</v>
      </c>
      <c r="F505" s="168">
        <f t="shared" si="57"/>
        <v>-7.2440513281072043</v>
      </c>
      <c r="G505" s="169">
        <f t="shared" si="58"/>
        <v>-2.2440513281072039</v>
      </c>
      <c r="H505" s="170">
        <f t="shared" si="59"/>
        <v>2.7559486718927961</v>
      </c>
    </row>
    <row r="506" spans="1:8" x14ac:dyDescent="0.25">
      <c r="A506" s="34">
        <v>-234</v>
      </c>
      <c r="B506" s="33">
        <v>0.27656791876619935</v>
      </c>
      <c r="C506" s="165">
        <f t="shared" si="54"/>
        <v>7.2343208123380069</v>
      </c>
      <c r="D506" s="166">
        <f t="shared" si="55"/>
        <v>2.2343208123380065</v>
      </c>
      <c r="E506" s="167">
        <f t="shared" si="56"/>
        <v>-2.7656791876619935</v>
      </c>
      <c r="F506" s="168">
        <f t="shared" si="57"/>
        <v>-7.2343208123380069</v>
      </c>
      <c r="G506" s="169">
        <f t="shared" si="58"/>
        <v>-2.2343208123380065</v>
      </c>
      <c r="H506" s="170">
        <f t="shared" si="59"/>
        <v>2.7656791876619935</v>
      </c>
    </row>
    <row r="507" spans="1:8" x14ac:dyDescent="0.25">
      <c r="A507" s="34">
        <v>-233</v>
      </c>
      <c r="B507" s="33">
        <v>0.27754154519899321</v>
      </c>
      <c r="C507" s="165">
        <f t="shared" si="54"/>
        <v>7.2245845480100677</v>
      </c>
      <c r="D507" s="166">
        <f t="shared" si="55"/>
        <v>2.2245845480100677</v>
      </c>
      <c r="E507" s="167">
        <f t="shared" si="56"/>
        <v>-2.7754154519899323</v>
      </c>
      <c r="F507" s="168">
        <f t="shared" si="57"/>
        <v>-7.2245845480100677</v>
      </c>
      <c r="G507" s="169">
        <f t="shared" si="58"/>
        <v>-2.2245845480100677</v>
      </c>
      <c r="H507" s="170">
        <f t="shared" si="59"/>
        <v>2.7754154519899323</v>
      </c>
    </row>
    <row r="508" spans="1:8" x14ac:dyDescent="0.25">
      <c r="A508" s="34">
        <v>-232</v>
      </c>
      <c r="B508" s="33">
        <v>0.27851573749409986</v>
      </c>
      <c r="C508" s="165">
        <f t="shared" si="54"/>
        <v>7.214842625059001</v>
      </c>
      <c r="D508" s="166">
        <f t="shared" si="55"/>
        <v>2.2148426250590014</v>
      </c>
      <c r="E508" s="167">
        <f t="shared" si="56"/>
        <v>-2.7851573749409986</v>
      </c>
      <c r="F508" s="168">
        <f t="shared" si="57"/>
        <v>-7.214842625059001</v>
      </c>
      <c r="G508" s="169">
        <f t="shared" si="58"/>
        <v>-2.2148426250590014</v>
      </c>
      <c r="H508" s="170">
        <f t="shared" si="59"/>
        <v>2.7851573749409986</v>
      </c>
    </row>
    <row r="509" spans="1:8" x14ac:dyDescent="0.25">
      <c r="A509" s="34">
        <v>-231</v>
      </c>
      <c r="B509" s="33">
        <v>0.27949048665795806</v>
      </c>
      <c r="C509" s="165">
        <f t="shared" si="54"/>
        <v>7.2050951334204196</v>
      </c>
      <c r="D509" s="166">
        <f t="shared" si="55"/>
        <v>2.2050951334204196</v>
      </c>
      <c r="E509" s="167">
        <f t="shared" si="56"/>
        <v>-2.7949048665795804</v>
      </c>
      <c r="F509" s="168">
        <f t="shared" si="57"/>
        <v>-7.2050951334204196</v>
      </c>
      <c r="G509" s="169">
        <f t="shared" si="58"/>
        <v>-2.2050951334204196</v>
      </c>
      <c r="H509" s="170">
        <f t="shared" si="59"/>
        <v>2.7949048665795804</v>
      </c>
    </row>
    <row r="510" spans="1:8" x14ac:dyDescent="0.25">
      <c r="A510" s="34">
        <v>-230</v>
      </c>
      <c r="B510" s="33">
        <v>0.28046578369700625</v>
      </c>
      <c r="C510" s="165">
        <f t="shared" si="54"/>
        <v>7.1953421630299372</v>
      </c>
      <c r="D510" s="166">
        <f t="shared" si="55"/>
        <v>2.1953421630299372</v>
      </c>
      <c r="E510" s="167">
        <f t="shared" si="56"/>
        <v>-2.8046578369700628</v>
      </c>
      <c r="F510" s="168">
        <f t="shared" si="57"/>
        <v>-7.1953421630299372</v>
      </c>
      <c r="G510" s="169">
        <f t="shared" si="58"/>
        <v>-2.1953421630299372</v>
      </c>
      <c r="H510" s="170">
        <f t="shared" si="59"/>
        <v>2.8046578369700628</v>
      </c>
    </row>
    <row r="511" spans="1:8" x14ac:dyDescent="0.25">
      <c r="A511" s="34">
        <v>-229</v>
      </c>
      <c r="B511" s="33">
        <v>0.28144161961768321</v>
      </c>
      <c r="C511" s="165">
        <f t="shared" si="54"/>
        <v>7.1855838038231674</v>
      </c>
      <c r="D511" s="166">
        <f t="shared" si="55"/>
        <v>2.1855838038231679</v>
      </c>
      <c r="E511" s="167">
        <f t="shared" si="56"/>
        <v>-2.8144161961768321</v>
      </c>
      <c r="F511" s="168">
        <f t="shared" si="57"/>
        <v>-7.1855838038231674</v>
      </c>
      <c r="G511" s="169">
        <f t="shared" si="58"/>
        <v>-2.1855838038231679</v>
      </c>
      <c r="H511" s="170">
        <f t="shared" si="59"/>
        <v>2.8144161961768321</v>
      </c>
    </row>
    <row r="512" spans="1:8" x14ac:dyDescent="0.25">
      <c r="A512" s="34">
        <v>-228</v>
      </c>
      <c r="B512" s="33">
        <v>0.28241798542642749</v>
      </c>
      <c r="C512" s="165">
        <f t="shared" si="54"/>
        <v>7.1758201457357256</v>
      </c>
      <c r="D512" s="166">
        <f t="shared" si="55"/>
        <v>2.1758201457357251</v>
      </c>
      <c r="E512" s="167">
        <f t="shared" si="56"/>
        <v>-2.8241798542642749</v>
      </c>
      <c r="F512" s="168">
        <f t="shared" si="57"/>
        <v>-7.1758201457357256</v>
      </c>
      <c r="G512" s="169">
        <f t="shared" si="58"/>
        <v>-2.1758201457357251</v>
      </c>
      <c r="H512" s="170">
        <f t="shared" si="59"/>
        <v>2.8241798542642749</v>
      </c>
    </row>
    <row r="513" spans="1:8" x14ac:dyDescent="0.25">
      <c r="A513" s="34">
        <v>-227</v>
      </c>
      <c r="B513" s="33">
        <v>0.28339487212967773</v>
      </c>
      <c r="C513" s="165">
        <f t="shared" si="54"/>
        <v>7.1660512787032227</v>
      </c>
      <c r="D513" s="166">
        <f t="shared" si="55"/>
        <v>2.1660512787032227</v>
      </c>
      <c r="E513" s="167">
        <f t="shared" si="56"/>
        <v>-2.8339487212967773</v>
      </c>
      <c r="F513" s="168">
        <f t="shared" si="57"/>
        <v>-7.1660512787032227</v>
      </c>
      <c r="G513" s="169">
        <f t="shared" si="58"/>
        <v>-2.1660512787032227</v>
      </c>
      <c r="H513" s="170">
        <f t="shared" si="59"/>
        <v>2.8339487212967773</v>
      </c>
    </row>
    <row r="514" spans="1:8" x14ac:dyDescent="0.25">
      <c r="A514" s="34">
        <v>-226</v>
      </c>
      <c r="B514" s="33">
        <v>0.2843722707338725</v>
      </c>
      <c r="C514" s="165">
        <f t="shared" si="54"/>
        <v>7.156277292661275</v>
      </c>
      <c r="D514" s="166">
        <f t="shared" si="55"/>
        <v>2.156277292661275</v>
      </c>
      <c r="E514" s="167">
        <f t="shared" si="56"/>
        <v>-2.843722707338725</v>
      </c>
      <c r="F514" s="168">
        <f t="shared" si="57"/>
        <v>-7.156277292661275</v>
      </c>
      <c r="G514" s="169">
        <f t="shared" si="58"/>
        <v>-2.156277292661275</v>
      </c>
      <c r="H514" s="170">
        <f t="shared" si="59"/>
        <v>2.843722707338725</v>
      </c>
    </row>
    <row r="515" spans="1:8" x14ac:dyDescent="0.25">
      <c r="A515" s="34">
        <v>-225</v>
      </c>
      <c r="B515" s="33">
        <v>0.28535017224545067</v>
      </c>
      <c r="C515" s="165">
        <f t="shared" si="54"/>
        <v>7.1464982775454935</v>
      </c>
      <c r="D515" s="166">
        <f t="shared" si="55"/>
        <v>2.1464982775454935</v>
      </c>
      <c r="E515" s="167">
        <f t="shared" si="56"/>
        <v>-2.8535017224545065</v>
      </c>
      <c r="F515" s="168">
        <f t="shared" si="57"/>
        <v>-7.1464982775454935</v>
      </c>
      <c r="G515" s="169">
        <f t="shared" si="58"/>
        <v>-2.1464982775454935</v>
      </c>
      <c r="H515" s="170">
        <f t="shared" si="59"/>
        <v>2.8535017224545065</v>
      </c>
    </row>
    <row r="516" spans="1:8" x14ac:dyDescent="0.25">
      <c r="A516" s="34">
        <v>-224</v>
      </c>
      <c r="B516" s="33">
        <v>0.28632856767085069</v>
      </c>
      <c r="C516" s="165">
        <f t="shared" si="54"/>
        <v>7.1367143232914927</v>
      </c>
      <c r="D516" s="166">
        <f t="shared" si="55"/>
        <v>2.1367143232914931</v>
      </c>
      <c r="E516" s="167">
        <f t="shared" si="56"/>
        <v>-2.8632856767085069</v>
      </c>
      <c r="F516" s="168">
        <f t="shared" si="57"/>
        <v>-7.1367143232914927</v>
      </c>
      <c r="G516" s="169">
        <f t="shared" si="58"/>
        <v>-2.1367143232914931</v>
      </c>
      <c r="H516" s="170">
        <f t="shared" si="59"/>
        <v>2.8632856767085069</v>
      </c>
    </row>
    <row r="517" spans="1:8" x14ac:dyDescent="0.25">
      <c r="A517" s="34">
        <v>-223</v>
      </c>
      <c r="B517" s="33">
        <v>0.28730744801651109</v>
      </c>
      <c r="C517" s="165">
        <f t="shared" si="54"/>
        <v>7.1269255198348889</v>
      </c>
      <c r="D517" s="166">
        <f t="shared" si="55"/>
        <v>2.1269255198348889</v>
      </c>
      <c r="E517" s="167">
        <f t="shared" si="56"/>
        <v>-2.8730744801651111</v>
      </c>
      <c r="F517" s="168">
        <f t="shared" si="57"/>
        <v>-7.1269255198348889</v>
      </c>
      <c r="G517" s="169">
        <f t="shared" si="58"/>
        <v>-2.1269255198348889</v>
      </c>
      <c r="H517" s="170">
        <f t="shared" si="59"/>
        <v>2.8730744801651111</v>
      </c>
    </row>
    <row r="518" spans="1:8" x14ac:dyDescent="0.25">
      <c r="A518" s="34">
        <v>-222</v>
      </c>
      <c r="B518" s="33">
        <v>0.28828680428887077</v>
      </c>
      <c r="C518" s="165">
        <f t="shared" si="54"/>
        <v>7.1171319571112921</v>
      </c>
      <c r="D518" s="166">
        <f t="shared" si="55"/>
        <v>2.1171319571112921</v>
      </c>
      <c r="E518" s="167">
        <f t="shared" si="56"/>
        <v>-2.8828680428887079</v>
      </c>
      <c r="F518" s="168">
        <f t="shared" si="57"/>
        <v>-7.1171319571112921</v>
      </c>
      <c r="G518" s="169">
        <f t="shared" si="58"/>
        <v>-2.1171319571112921</v>
      </c>
      <c r="H518" s="170">
        <f t="shared" si="59"/>
        <v>2.8828680428887079</v>
      </c>
    </row>
    <row r="519" spans="1:8" x14ac:dyDescent="0.25">
      <c r="A519" s="34">
        <v>-221</v>
      </c>
      <c r="B519" s="33">
        <v>0.28926662749436816</v>
      </c>
      <c r="C519" s="165">
        <f t="shared" ref="C519:C582" si="60">KFactor-KFactor*B519</f>
        <v>7.1073337250563187</v>
      </c>
      <c r="D519" s="166">
        <f t="shared" ref="D519:D582" si="61">KFactor/2-KFactor*B519</f>
        <v>2.1073337250563187</v>
      </c>
      <c r="E519" s="167">
        <f t="shared" ref="E519:E582" si="62">0-KFactor*B519</f>
        <v>-2.8926662749436813</v>
      </c>
      <c r="F519" s="168">
        <f t="shared" ref="F519:F582" si="63">-C519</f>
        <v>-7.1073337250563187</v>
      </c>
      <c r="G519" s="169">
        <f t="shared" ref="G519:G582" si="64">-D519</f>
        <v>-2.1073337250563187</v>
      </c>
      <c r="H519" s="170">
        <f t="shared" ref="H519:H582" si="65">-E519</f>
        <v>2.8926662749436813</v>
      </c>
    </row>
    <row r="520" spans="1:8" x14ac:dyDescent="0.25">
      <c r="A520" s="34">
        <v>-220</v>
      </c>
      <c r="B520" s="33">
        <v>0.29024690863944203</v>
      </c>
      <c r="C520" s="165">
        <f t="shared" si="60"/>
        <v>7.0975309136055795</v>
      </c>
      <c r="D520" s="166">
        <f t="shared" si="61"/>
        <v>2.0975309136055795</v>
      </c>
      <c r="E520" s="167">
        <f t="shared" si="62"/>
        <v>-2.9024690863944205</v>
      </c>
      <c r="F520" s="168">
        <f t="shared" si="63"/>
        <v>-7.0975309136055795</v>
      </c>
      <c r="G520" s="169">
        <f t="shared" si="64"/>
        <v>-2.0975309136055795</v>
      </c>
      <c r="H520" s="170">
        <f t="shared" si="65"/>
        <v>2.9024690863944205</v>
      </c>
    </row>
    <row r="521" spans="1:8" x14ac:dyDescent="0.25">
      <c r="A521" s="34">
        <v>-219</v>
      </c>
      <c r="B521" s="33">
        <v>0.29122763873053092</v>
      </c>
      <c r="C521" s="165">
        <f t="shared" si="60"/>
        <v>7.087723612694691</v>
      </c>
      <c r="D521" s="166">
        <f t="shared" si="61"/>
        <v>2.087723612694691</v>
      </c>
      <c r="E521" s="167">
        <f t="shared" si="62"/>
        <v>-2.912276387305309</v>
      </c>
      <c r="F521" s="168">
        <f t="shared" si="63"/>
        <v>-7.087723612694691</v>
      </c>
      <c r="G521" s="169">
        <f t="shared" si="64"/>
        <v>-2.087723612694691</v>
      </c>
      <c r="H521" s="170">
        <f t="shared" si="65"/>
        <v>2.912276387305309</v>
      </c>
    </row>
    <row r="522" spans="1:8" x14ac:dyDescent="0.25">
      <c r="A522" s="34">
        <v>-218</v>
      </c>
      <c r="B522" s="33">
        <v>0.29220880877407351</v>
      </c>
      <c r="C522" s="165">
        <f t="shared" si="60"/>
        <v>7.0779119122592649</v>
      </c>
      <c r="D522" s="166">
        <f t="shared" si="61"/>
        <v>2.0779119122592649</v>
      </c>
      <c r="E522" s="167">
        <f t="shared" si="62"/>
        <v>-2.9220880877407351</v>
      </c>
      <c r="F522" s="168">
        <f t="shared" si="63"/>
        <v>-7.0779119122592649</v>
      </c>
      <c r="G522" s="169">
        <f t="shared" si="64"/>
        <v>-2.0779119122592649</v>
      </c>
      <c r="H522" s="170">
        <f t="shared" si="65"/>
        <v>2.9220880877407351</v>
      </c>
    </row>
    <row r="523" spans="1:8" x14ac:dyDescent="0.25">
      <c r="A523" s="34">
        <v>-217</v>
      </c>
      <c r="B523" s="33">
        <v>0.29319040977650834</v>
      </c>
      <c r="C523" s="165">
        <f t="shared" si="60"/>
        <v>7.0680959022349166</v>
      </c>
      <c r="D523" s="166">
        <f t="shared" si="61"/>
        <v>2.0680959022349166</v>
      </c>
      <c r="E523" s="167">
        <f t="shared" si="62"/>
        <v>-2.9319040977650834</v>
      </c>
      <c r="F523" s="168">
        <f t="shared" si="63"/>
        <v>-7.0680959022349166</v>
      </c>
      <c r="G523" s="169">
        <f t="shared" si="64"/>
        <v>-2.0680959022349166</v>
      </c>
      <c r="H523" s="170">
        <f t="shared" si="65"/>
        <v>2.9319040977650834</v>
      </c>
    </row>
    <row r="524" spans="1:8" x14ac:dyDescent="0.25">
      <c r="A524" s="34">
        <v>-216</v>
      </c>
      <c r="B524" s="33">
        <v>0.29417243274427418</v>
      </c>
      <c r="C524" s="165">
        <f t="shared" si="60"/>
        <v>7.058275672557258</v>
      </c>
      <c r="D524" s="166">
        <f t="shared" si="61"/>
        <v>2.058275672557258</v>
      </c>
      <c r="E524" s="167">
        <f t="shared" si="62"/>
        <v>-2.941724327442742</v>
      </c>
      <c r="F524" s="168">
        <f t="shared" si="63"/>
        <v>-7.058275672557258</v>
      </c>
      <c r="G524" s="169">
        <f t="shared" si="64"/>
        <v>-2.058275672557258</v>
      </c>
      <c r="H524" s="170">
        <f t="shared" si="65"/>
        <v>2.941724327442742</v>
      </c>
    </row>
    <row r="525" spans="1:8" x14ac:dyDescent="0.25">
      <c r="A525" s="34">
        <v>-215</v>
      </c>
      <c r="B525" s="33">
        <v>0.29515486868380969</v>
      </c>
      <c r="C525" s="165">
        <f t="shared" si="60"/>
        <v>7.0484513131619035</v>
      </c>
      <c r="D525" s="166">
        <f t="shared" si="61"/>
        <v>2.0484513131619031</v>
      </c>
      <c r="E525" s="167">
        <f t="shared" si="62"/>
        <v>-2.9515486868380969</v>
      </c>
      <c r="F525" s="168">
        <f t="shared" si="63"/>
        <v>-7.0484513131619035</v>
      </c>
      <c r="G525" s="169">
        <f t="shared" si="64"/>
        <v>-2.0484513131619031</v>
      </c>
      <c r="H525" s="170">
        <f t="shared" si="65"/>
        <v>2.9515486868380969</v>
      </c>
    </row>
    <row r="526" spans="1:8" x14ac:dyDescent="0.25">
      <c r="A526" s="34">
        <v>-214</v>
      </c>
      <c r="B526" s="33">
        <v>0.29613770860155331</v>
      </c>
      <c r="C526" s="165">
        <f t="shared" si="60"/>
        <v>7.0386229139844669</v>
      </c>
      <c r="D526" s="166">
        <f t="shared" si="61"/>
        <v>2.0386229139844669</v>
      </c>
      <c r="E526" s="167">
        <f t="shared" si="62"/>
        <v>-2.9613770860155331</v>
      </c>
      <c r="F526" s="168">
        <f t="shared" si="63"/>
        <v>-7.0386229139844669</v>
      </c>
      <c r="G526" s="169">
        <f t="shared" si="64"/>
        <v>-2.0386229139844669</v>
      </c>
      <c r="H526" s="170">
        <f t="shared" si="65"/>
        <v>2.9613770860155331</v>
      </c>
    </row>
    <row r="527" spans="1:8" x14ac:dyDescent="0.25">
      <c r="A527" s="34">
        <v>-213</v>
      </c>
      <c r="B527" s="33">
        <v>0.2971209435039438</v>
      </c>
      <c r="C527" s="165">
        <f t="shared" si="60"/>
        <v>7.0287905649605618</v>
      </c>
      <c r="D527" s="166">
        <f t="shared" si="61"/>
        <v>2.0287905649605618</v>
      </c>
      <c r="E527" s="167">
        <f t="shared" si="62"/>
        <v>-2.9712094350394382</v>
      </c>
      <c r="F527" s="168">
        <f t="shared" si="63"/>
        <v>-7.0287905649605618</v>
      </c>
      <c r="G527" s="169">
        <f t="shared" si="64"/>
        <v>-2.0287905649605618</v>
      </c>
      <c r="H527" s="170">
        <f t="shared" si="65"/>
        <v>2.9712094350394382</v>
      </c>
    </row>
    <row r="528" spans="1:8" x14ac:dyDescent="0.25">
      <c r="A528" s="34">
        <v>-212</v>
      </c>
      <c r="B528" s="33">
        <v>0.29810456439741984</v>
      </c>
      <c r="C528" s="165">
        <f t="shared" si="60"/>
        <v>7.0189543560258016</v>
      </c>
      <c r="D528" s="166">
        <f t="shared" si="61"/>
        <v>2.0189543560258016</v>
      </c>
      <c r="E528" s="167">
        <f t="shared" si="62"/>
        <v>-2.9810456439741984</v>
      </c>
      <c r="F528" s="168">
        <f t="shared" si="63"/>
        <v>-7.0189543560258016</v>
      </c>
      <c r="G528" s="169">
        <f t="shared" si="64"/>
        <v>-2.0189543560258016</v>
      </c>
      <c r="H528" s="170">
        <f t="shared" si="65"/>
        <v>2.9810456439741984</v>
      </c>
    </row>
    <row r="529" spans="1:8" x14ac:dyDescent="0.25">
      <c r="A529" s="34">
        <v>-211</v>
      </c>
      <c r="B529" s="33">
        <v>0.29908856228841996</v>
      </c>
      <c r="C529" s="165">
        <f t="shared" si="60"/>
        <v>7.0091143771158002</v>
      </c>
      <c r="D529" s="166">
        <f t="shared" si="61"/>
        <v>2.0091143771158002</v>
      </c>
      <c r="E529" s="167">
        <f t="shared" si="62"/>
        <v>-2.9908856228841998</v>
      </c>
      <c r="F529" s="168">
        <f t="shared" si="63"/>
        <v>-7.0091143771158002</v>
      </c>
      <c r="G529" s="169">
        <f t="shared" si="64"/>
        <v>-2.0091143771158002</v>
      </c>
      <c r="H529" s="170">
        <f t="shared" si="65"/>
        <v>2.9908856228841998</v>
      </c>
    </row>
    <row r="530" spans="1:8" x14ac:dyDescent="0.25">
      <c r="A530" s="34">
        <v>-210</v>
      </c>
      <c r="B530" s="33">
        <v>0.30007292818338283</v>
      </c>
      <c r="C530" s="165">
        <f t="shared" si="60"/>
        <v>6.999270718166172</v>
      </c>
      <c r="D530" s="166">
        <f t="shared" si="61"/>
        <v>1.999270718166172</v>
      </c>
      <c r="E530" s="167">
        <f t="shared" si="62"/>
        <v>-3.000729281833828</v>
      </c>
      <c r="F530" s="168">
        <f t="shared" si="63"/>
        <v>-6.999270718166172</v>
      </c>
      <c r="G530" s="169">
        <f t="shared" si="64"/>
        <v>-1.999270718166172</v>
      </c>
      <c r="H530" s="170">
        <f t="shared" si="65"/>
        <v>3.000729281833828</v>
      </c>
    </row>
    <row r="531" spans="1:8" x14ac:dyDescent="0.25">
      <c r="A531" s="34">
        <v>-209</v>
      </c>
      <c r="B531" s="33">
        <v>0.3010576530887471</v>
      </c>
      <c r="C531" s="165">
        <f t="shared" si="60"/>
        <v>6.9894234691125288</v>
      </c>
      <c r="D531" s="166">
        <f t="shared" si="61"/>
        <v>1.9894234691125288</v>
      </c>
      <c r="E531" s="167">
        <f t="shared" si="62"/>
        <v>-3.0105765308874712</v>
      </c>
      <c r="F531" s="168">
        <f t="shared" si="63"/>
        <v>-6.9894234691125288</v>
      </c>
      <c r="G531" s="169">
        <f t="shared" si="64"/>
        <v>-1.9894234691125288</v>
      </c>
      <c r="H531" s="170">
        <f t="shared" si="65"/>
        <v>3.0105765308874712</v>
      </c>
    </row>
    <row r="532" spans="1:8" x14ac:dyDescent="0.25">
      <c r="A532" s="34">
        <v>-208</v>
      </c>
      <c r="B532" s="33">
        <v>0.30204272801095144</v>
      </c>
      <c r="C532" s="165">
        <f t="shared" si="60"/>
        <v>6.979572719890486</v>
      </c>
      <c r="D532" s="166">
        <f t="shared" si="61"/>
        <v>1.9795727198904856</v>
      </c>
      <c r="E532" s="167">
        <f t="shared" si="62"/>
        <v>-3.0204272801095144</v>
      </c>
      <c r="F532" s="168">
        <f t="shared" si="63"/>
        <v>-6.979572719890486</v>
      </c>
      <c r="G532" s="169">
        <f t="shared" si="64"/>
        <v>-1.9795727198904856</v>
      </c>
      <c r="H532" s="170">
        <f t="shared" si="65"/>
        <v>3.0204272801095144</v>
      </c>
    </row>
    <row r="533" spans="1:8" x14ac:dyDescent="0.25">
      <c r="A533" s="34">
        <v>-207</v>
      </c>
      <c r="B533" s="33">
        <v>0.3030281439564344</v>
      </c>
      <c r="C533" s="165">
        <f t="shared" si="60"/>
        <v>6.9697185604356555</v>
      </c>
      <c r="D533" s="166">
        <f t="shared" si="61"/>
        <v>1.969718560435656</v>
      </c>
      <c r="E533" s="167">
        <f t="shared" si="62"/>
        <v>-3.030281439564344</v>
      </c>
      <c r="F533" s="168">
        <f t="shared" si="63"/>
        <v>-6.9697185604356555</v>
      </c>
      <c r="G533" s="169">
        <f t="shared" si="64"/>
        <v>-1.969718560435656</v>
      </c>
      <c r="H533" s="170">
        <f t="shared" si="65"/>
        <v>3.030281439564344</v>
      </c>
    </row>
    <row r="534" spans="1:8" x14ac:dyDescent="0.25">
      <c r="A534" s="34">
        <v>-206</v>
      </c>
      <c r="B534" s="33">
        <v>0.30401389193163464</v>
      </c>
      <c r="C534" s="165">
        <f t="shared" si="60"/>
        <v>6.9598610806836536</v>
      </c>
      <c r="D534" s="166">
        <f t="shared" si="61"/>
        <v>1.9598610806836536</v>
      </c>
      <c r="E534" s="167">
        <f t="shared" si="62"/>
        <v>-3.0401389193163464</v>
      </c>
      <c r="F534" s="168">
        <f t="shared" si="63"/>
        <v>-6.9598610806836536</v>
      </c>
      <c r="G534" s="169">
        <f t="shared" si="64"/>
        <v>-1.9598610806836536</v>
      </c>
      <c r="H534" s="170">
        <f t="shared" si="65"/>
        <v>3.0401389193163464</v>
      </c>
    </row>
    <row r="535" spans="1:8" x14ac:dyDescent="0.25">
      <c r="A535" s="34">
        <v>-205</v>
      </c>
      <c r="B535" s="33">
        <v>0.30499996294299092</v>
      </c>
      <c r="C535" s="165">
        <f t="shared" si="60"/>
        <v>6.9500003705700912</v>
      </c>
      <c r="D535" s="166">
        <f t="shared" si="61"/>
        <v>1.9500003705700908</v>
      </c>
      <c r="E535" s="167">
        <f t="shared" si="62"/>
        <v>-3.0499996294299092</v>
      </c>
      <c r="F535" s="168">
        <f t="shared" si="63"/>
        <v>-6.9500003705700912</v>
      </c>
      <c r="G535" s="169">
        <f t="shared" si="64"/>
        <v>-1.9500003705700908</v>
      </c>
      <c r="H535" s="170">
        <f t="shared" si="65"/>
        <v>3.0499996294299092</v>
      </c>
    </row>
    <row r="536" spans="1:8" x14ac:dyDescent="0.25">
      <c r="A536" s="34">
        <v>-204</v>
      </c>
      <c r="B536" s="33">
        <v>0.30598634799694158</v>
      </c>
      <c r="C536" s="165">
        <f t="shared" si="60"/>
        <v>6.9401365200305847</v>
      </c>
      <c r="D536" s="166">
        <f t="shared" si="61"/>
        <v>1.9401365200305842</v>
      </c>
      <c r="E536" s="167">
        <f t="shared" si="62"/>
        <v>-3.0598634799694158</v>
      </c>
      <c r="F536" s="168">
        <f t="shared" si="63"/>
        <v>-6.9401365200305847</v>
      </c>
      <c r="G536" s="169">
        <f t="shared" si="64"/>
        <v>-1.9401365200305842</v>
      </c>
      <c r="H536" s="170">
        <f t="shared" si="65"/>
        <v>3.0598634799694158</v>
      </c>
    </row>
    <row r="537" spans="1:8" x14ac:dyDescent="0.25">
      <c r="A537" s="34">
        <v>-203</v>
      </c>
      <c r="B537" s="33">
        <v>0.3069730380999256</v>
      </c>
      <c r="C537" s="165">
        <f t="shared" si="60"/>
        <v>6.930269619000744</v>
      </c>
      <c r="D537" s="166">
        <f t="shared" si="61"/>
        <v>1.930269619000744</v>
      </c>
      <c r="E537" s="167">
        <f t="shared" si="62"/>
        <v>-3.069730380999256</v>
      </c>
      <c r="F537" s="168">
        <f t="shared" si="63"/>
        <v>-6.930269619000744</v>
      </c>
      <c r="G537" s="169">
        <f t="shared" si="64"/>
        <v>-1.930269619000744</v>
      </c>
      <c r="H537" s="170">
        <f t="shared" si="65"/>
        <v>3.069730380999256</v>
      </c>
    </row>
    <row r="538" spans="1:8" x14ac:dyDescent="0.25">
      <c r="A538" s="34">
        <v>-202</v>
      </c>
      <c r="B538" s="33">
        <v>0.30796002425838143</v>
      </c>
      <c r="C538" s="165">
        <f t="shared" si="60"/>
        <v>6.9203997574161855</v>
      </c>
      <c r="D538" s="166">
        <f t="shared" si="61"/>
        <v>1.9203997574161855</v>
      </c>
      <c r="E538" s="167">
        <f t="shared" si="62"/>
        <v>-3.0796002425838145</v>
      </c>
      <c r="F538" s="168">
        <f t="shared" si="63"/>
        <v>-6.9203997574161855</v>
      </c>
      <c r="G538" s="169">
        <f t="shared" si="64"/>
        <v>-1.9203997574161855</v>
      </c>
      <c r="H538" s="170">
        <f t="shared" si="65"/>
        <v>3.0796002425838145</v>
      </c>
    </row>
    <row r="539" spans="1:8" x14ac:dyDescent="0.25">
      <c r="A539" s="34">
        <v>-201</v>
      </c>
      <c r="B539" s="33">
        <v>0.30894729747874761</v>
      </c>
      <c r="C539" s="165">
        <f t="shared" si="60"/>
        <v>6.9105270252125237</v>
      </c>
      <c r="D539" s="166">
        <f t="shared" si="61"/>
        <v>1.9105270252125237</v>
      </c>
      <c r="E539" s="167">
        <f t="shared" si="62"/>
        <v>-3.0894729747874763</v>
      </c>
      <c r="F539" s="168">
        <f t="shared" si="63"/>
        <v>-6.9105270252125237</v>
      </c>
      <c r="G539" s="169">
        <f t="shared" si="64"/>
        <v>-1.9105270252125237</v>
      </c>
      <c r="H539" s="170">
        <f t="shared" si="65"/>
        <v>3.0894729747874763</v>
      </c>
    </row>
    <row r="540" spans="1:8" x14ac:dyDescent="0.25">
      <c r="A540" s="34">
        <v>-200</v>
      </c>
      <c r="B540" s="33">
        <v>0.30993484876746302</v>
      </c>
      <c r="C540" s="165">
        <f t="shared" si="60"/>
        <v>6.9006515123253696</v>
      </c>
      <c r="D540" s="166">
        <f t="shared" si="61"/>
        <v>1.9006515123253696</v>
      </c>
      <c r="E540" s="167">
        <f t="shared" si="62"/>
        <v>-3.0993484876746304</v>
      </c>
      <c r="F540" s="168">
        <f t="shared" si="63"/>
        <v>-6.9006515123253696</v>
      </c>
      <c r="G540" s="169">
        <f t="shared" si="64"/>
        <v>-1.9006515123253696</v>
      </c>
      <c r="H540" s="170">
        <f t="shared" si="65"/>
        <v>3.0993484876746304</v>
      </c>
    </row>
    <row r="541" spans="1:8" x14ac:dyDescent="0.25">
      <c r="A541" s="34">
        <v>-199</v>
      </c>
      <c r="B541" s="33">
        <v>0.31092266913096611</v>
      </c>
      <c r="C541" s="165">
        <f t="shared" si="60"/>
        <v>6.8907733086903384</v>
      </c>
      <c r="D541" s="166">
        <f t="shared" si="61"/>
        <v>1.8907733086903389</v>
      </c>
      <c r="E541" s="167">
        <f t="shared" si="62"/>
        <v>-3.1092266913096611</v>
      </c>
      <c r="F541" s="168">
        <f t="shared" si="63"/>
        <v>-6.8907733086903384</v>
      </c>
      <c r="G541" s="169">
        <f t="shared" si="64"/>
        <v>-1.8907733086903389</v>
      </c>
      <c r="H541" s="170">
        <f t="shared" si="65"/>
        <v>3.1092266913096611</v>
      </c>
    </row>
    <row r="542" spans="1:8" x14ac:dyDescent="0.25">
      <c r="A542" s="34">
        <v>-198</v>
      </c>
      <c r="B542" s="33">
        <v>0.31191074957569564</v>
      </c>
      <c r="C542" s="165">
        <f t="shared" si="60"/>
        <v>6.8808925042430431</v>
      </c>
      <c r="D542" s="166">
        <f t="shared" si="61"/>
        <v>1.8808925042430436</v>
      </c>
      <c r="E542" s="167">
        <f t="shared" si="62"/>
        <v>-3.1191074957569564</v>
      </c>
      <c r="F542" s="168">
        <f t="shared" si="63"/>
        <v>-6.8808925042430431</v>
      </c>
      <c r="G542" s="169">
        <f t="shared" si="64"/>
        <v>-1.8808925042430436</v>
      </c>
      <c r="H542" s="170">
        <f t="shared" si="65"/>
        <v>3.1191074957569564</v>
      </c>
    </row>
    <row r="543" spans="1:8" x14ac:dyDescent="0.25">
      <c r="A543" s="34">
        <v>-197</v>
      </c>
      <c r="B543" s="33">
        <v>0.31289908110809006</v>
      </c>
      <c r="C543" s="165">
        <f t="shared" si="60"/>
        <v>6.8710091889190998</v>
      </c>
      <c r="D543" s="166">
        <f t="shared" si="61"/>
        <v>1.8710091889190994</v>
      </c>
      <c r="E543" s="167">
        <f t="shared" si="62"/>
        <v>-3.1289908110809006</v>
      </c>
      <c r="F543" s="168">
        <f t="shared" si="63"/>
        <v>-6.8710091889190998</v>
      </c>
      <c r="G543" s="169">
        <f t="shared" si="64"/>
        <v>-1.8710091889190994</v>
      </c>
      <c r="H543" s="170">
        <f t="shared" si="65"/>
        <v>3.1289908110809006</v>
      </c>
    </row>
    <row r="544" spans="1:8" x14ac:dyDescent="0.25">
      <c r="A544" s="34">
        <v>-196</v>
      </c>
      <c r="B544" s="33">
        <v>0.31388765473458813</v>
      </c>
      <c r="C544" s="165">
        <f t="shared" si="60"/>
        <v>6.8611234526541187</v>
      </c>
      <c r="D544" s="166">
        <f t="shared" si="61"/>
        <v>1.8611234526541187</v>
      </c>
      <c r="E544" s="167">
        <f t="shared" si="62"/>
        <v>-3.1388765473458813</v>
      </c>
      <c r="F544" s="168">
        <f t="shared" si="63"/>
        <v>-6.8611234526541187</v>
      </c>
      <c r="G544" s="169">
        <f t="shared" si="64"/>
        <v>-1.8611234526541187</v>
      </c>
      <c r="H544" s="170">
        <f t="shared" si="65"/>
        <v>3.1388765473458813</v>
      </c>
    </row>
    <row r="545" spans="1:8" x14ac:dyDescent="0.25">
      <c r="A545" s="34">
        <v>-195</v>
      </c>
      <c r="B545" s="33">
        <v>0.31487646146162851</v>
      </c>
      <c r="C545" s="165">
        <f t="shared" si="60"/>
        <v>6.8512353853837151</v>
      </c>
      <c r="D545" s="166">
        <f t="shared" si="61"/>
        <v>1.8512353853837151</v>
      </c>
      <c r="E545" s="167">
        <f t="shared" si="62"/>
        <v>-3.1487646146162849</v>
      </c>
      <c r="F545" s="168">
        <f t="shared" si="63"/>
        <v>-6.8512353853837151</v>
      </c>
      <c r="G545" s="169">
        <f t="shared" si="64"/>
        <v>-1.8512353853837151</v>
      </c>
      <c r="H545" s="170">
        <f t="shared" si="65"/>
        <v>3.1487646146162849</v>
      </c>
    </row>
    <row r="546" spans="1:8" x14ac:dyDescent="0.25">
      <c r="A546" s="34">
        <v>-194</v>
      </c>
      <c r="B546" s="33">
        <v>0.31586549229564986</v>
      </c>
      <c r="C546" s="165">
        <f t="shared" si="60"/>
        <v>6.8413450770435009</v>
      </c>
      <c r="D546" s="166">
        <f t="shared" si="61"/>
        <v>1.8413450770435014</v>
      </c>
      <c r="E546" s="167">
        <f t="shared" si="62"/>
        <v>-3.1586549229564986</v>
      </c>
      <c r="F546" s="168">
        <f t="shared" si="63"/>
        <v>-6.8413450770435009</v>
      </c>
      <c r="G546" s="169">
        <f t="shared" si="64"/>
        <v>-1.8413450770435014</v>
      </c>
      <c r="H546" s="170">
        <f t="shared" si="65"/>
        <v>3.1586549229564986</v>
      </c>
    </row>
    <row r="547" spans="1:8" x14ac:dyDescent="0.25">
      <c r="A547" s="34">
        <v>-193</v>
      </c>
      <c r="B547" s="33">
        <v>0.31685473824309063</v>
      </c>
      <c r="C547" s="165">
        <f t="shared" si="60"/>
        <v>6.8314526175690933</v>
      </c>
      <c r="D547" s="166">
        <f t="shared" si="61"/>
        <v>1.8314526175690937</v>
      </c>
      <c r="E547" s="167">
        <f t="shared" si="62"/>
        <v>-3.1685473824309063</v>
      </c>
      <c r="F547" s="168">
        <f t="shared" si="63"/>
        <v>-6.8314526175690933</v>
      </c>
      <c r="G547" s="169">
        <f t="shared" si="64"/>
        <v>-1.8314526175690937</v>
      </c>
      <c r="H547" s="170">
        <f t="shared" si="65"/>
        <v>3.1685473824309063</v>
      </c>
    </row>
    <row r="548" spans="1:8" x14ac:dyDescent="0.25">
      <c r="A548" s="34">
        <v>-192</v>
      </c>
      <c r="B548" s="33">
        <v>0.31784419031038968</v>
      </c>
      <c r="C548" s="165">
        <f t="shared" si="60"/>
        <v>6.8215580968961032</v>
      </c>
      <c r="D548" s="166">
        <f t="shared" si="61"/>
        <v>1.8215580968961032</v>
      </c>
      <c r="E548" s="167">
        <f t="shared" si="62"/>
        <v>-3.1784419031038968</v>
      </c>
      <c r="F548" s="168">
        <f t="shared" si="63"/>
        <v>-6.8215580968961032</v>
      </c>
      <c r="G548" s="169">
        <f t="shared" si="64"/>
        <v>-1.8215580968961032</v>
      </c>
      <c r="H548" s="170">
        <f t="shared" si="65"/>
        <v>3.1784419031038968</v>
      </c>
    </row>
    <row r="549" spans="1:8" x14ac:dyDescent="0.25">
      <c r="A549" s="34">
        <v>-191</v>
      </c>
      <c r="B549" s="33">
        <v>0.31883383950398547</v>
      </c>
      <c r="C549" s="165">
        <f t="shared" si="60"/>
        <v>6.8116616049601451</v>
      </c>
      <c r="D549" s="166">
        <f t="shared" si="61"/>
        <v>1.8116616049601451</v>
      </c>
      <c r="E549" s="167">
        <f t="shared" si="62"/>
        <v>-3.1883383950398549</v>
      </c>
      <c r="F549" s="168">
        <f t="shared" si="63"/>
        <v>-6.8116616049601451</v>
      </c>
      <c r="G549" s="169">
        <f t="shared" si="64"/>
        <v>-1.8116616049601451</v>
      </c>
      <c r="H549" s="170">
        <f t="shared" si="65"/>
        <v>3.1883383950398549</v>
      </c>
    </row>
    <row r="550" spans="1:8" x14ac:dyDescent="0.25">
      <c r="A550" s="34">
        <v>-190</v>
      </c>
      <c r="B550" s="33">
        <v>0.31982367683031676</v>
      </c>
      <c r="C550" s="165">
        <f t="shared" si="60"/>
        <v>6.8017632316968326</v>
      </c>
      <c r="D550" s="166">
        <f t="shared" si="61"/>
        <v>1.8017632316968326</v>
      </c>
      <c r="E550" s="167">
        <f t="shared" si="62"/>
        <v>-3.1982367683031674</v>
      </c>
      <c r="F550" s="168">
        <f t="shared" si="63"/>
        <v>-6.8017632316968326</v>
      </c>
      <c r="G550" s="169">
        <f t="shared" si="64"/>
        <v>-1.8017632316968326</v>
      </c>
      <c r="H550" s="170">
        <f t="shared" si="65"/>
        <v>3.1982367683031674</v>
      </c>
    </row>
    <row r="551" spans="1:8" x14ac:dyDescent="0.25">
      <c r="A551" s="34">
        <v>-189</v>
      </c>
      <c r="B551" s="33">
        <v>0.3208136932958221</v>
      </c>
      <c r="C551" s="165">
        <f t="shared" si="60"/>
        <v>6.7918630670417794</v>
      </c>
      <c r="D551" s="166">
        <f t="shared" si="61"/>
        <v>1.791863067041779</v>
      </c>
      <c r="E551" s="167">
        <f t="shared" si="62"/>
        <v>-3.208136932958221</v>
      </c>
      <c r="F551" s="168">
        <f t="shared" si="63"/>
        <v>-6.7918630670417794</v>
      </c>
      <c r="G551" s="169">
        <f t="shared" si="64"/>
        <v>-1.791863067041779</v>
      </c>
      <c r="H551" s="170">
        <f t="shared" si="65"/>
        <v>3.208136932958221</v>
      </c>
    </row>
    <row r="552" spans="1:8" x14ac:dyDescent="0.25">
      <c r="A552" s="34">
        <v>-188</v>
      </c>
      <c r="B552" s="33">
        <v>0.32180387990694015</v>
      </c>
      <c r="C552" s="165">
        <f t="shared" si="60"/>
        <v>6.7819612009305983</v>
      </c>
      <c r="D552" s="166">
        <f t="shared" si="61"/>
        <v>1.7819612009305983</v>
      </c>
      <c r="E552" s="167">
        <f t="shared" si="62"/>
        <v>-3.2180387990694017</v>
      </c>
      <c r="F552" s="168">
        <f t="shared" si="63"/>
        <v>-6.7819612009305983</v>
      </c>
      <c r="G552" s="169">
        <f t="shared" si="64"/>
        <v>-1.7819612009305983</v>
      </c>
      <c r="H552" s="170">
        <f t="shared" si="65"/>
        <v>3.2180387990694017</v>
      </c>
    </row>
    <row r="553" spans="1:8" x14ac:dyDescent="0.25">
      <c r="A553" s="34">
        <v>-187</v>
      </c>
      <c r="B553" s="33">
        <v>0.32279422767010957</v>
      </c>
      <c r="C553" s="165">
        <f t="shared" si="60"/>
        <v>6.7720577232989045</v>
      </c>
      <c r="D553" s="166">
        <f t="shared" si="61"/>
        <v>1.7720577232989045</v>
      </c>
      <c r="E553" s="167">
        <f t="shared" si="62"/>
        <v>-3.2279422767010955</v>
      </c>
      <c r="F553" s="168">
        <f t="shared" si="63"/>
        <v>-6.7720577232989045</v>
      </c>
      <c r="G553" s="169">
        <f t="shared" si="64"/>
        <v>-1.7720577232989045</v>
      </c>
      <c r="H553" s="170">
        <f t="shared" si="65"/>
        <v>3.2279422767010955</v>
      </c>
    </row>
    <row r="554" spans="1:8" x14ac:dyDescent="0.25">
      <c r="A554" s="34">
        <v>-186</v>
      </c>
      <c r="B554" s="33">
        <v>0.32378472759176891</v>
      </c>
      <c r="C554" s="165">
        <f t="shared" si="60"/>
        <v>6.7621527240823109</v>
      </c>
      <c r="D554" s="166">
        <f t="shared" si="61"/>
        <v>1.7621527240823109</v>
      </c>
      <c r="E554" s="167">
        <f t="shared" si="62"/>
        <v>-3.2378472759176891</v>
      </c>
      <c r="F554" s="168">
        <f t="shared" si="63"/>
        <v>-6.7621527240823109</v>
      </c>
      <c r="G554" s="169">
        <f t="shared" si="64"/>
        <v>-1.7621527240823109</v>
      </c>
      <c r="H554" s="170">
        <f t="shared" si="65"/>
        <v>3.2378472759176891</v>
      </c>
    </row>
    <row r="555" spans="1:8" x14ac:dyDescent="0.25">
      <c r="A555" s="34">
        <v>-185</v>
      </c>
      <c r="B555" s="33">
        <v>0.32477537067835693</v>
      </c>
      <c r="C555" s="165">
        <f t="shared" si="60"/>
        <v>6.7522462932164302</v>
      </c>
      <c r="D555" s="166">
        <f t="shared" si="61"/>
        <v>1.7522462932164307</v>
      </c>
      <c r="E555" s="167">
        <f t="shared" si="62"/>
        <v>-3.2477537067835693</v>
      </c>
      <c r="F555" s="168">
        <f t="shared" si="63"/>
        <v>-6.7522462932164302</v>
      </c>
      <c r="G555" s="169">
        <f t="shared" si="64"/>
        <v>-1.7522462932164307</v>
      </c>
      <c r="H555" s="170">
        <f t="shared" si="65"/>
        <v>3.2477537067835693</v>
      </c>
    </row>
    <row r="556" spans="1:8" x14ac:dyDescent="0.25">
      <c r="A556" s="34">
        <v>-184</v>
      </c>
      <c r="B556" s="33">
        <v>0.3257661479363122</v>
      </c>
      <c r="C556" s="165">
        <f t="shared" si="60"/>
        <v>6.7423385206368778</v>
      </c>
      <c r="D556" s="166">
        <f t="shared" si="61"/>
        <v>1.7423385206368778</v>
      </c>
      <c r="E556" s="167">
        <f t="shared" si="62"/>
        <v>-3.2576614793631222</v>
      </c>
      <c r="F556" s="168">
        <f t="shared" si="63"/>
        <v>-6.7423385206368778</v>
      </c>
      <c r="G556" s="169">
        <f t="shared" si="64"/>
        <v>-1.7423385206368778</v>
      </c>
      <c r="H556" s="170">
        <f t="shared" si="65"/>
        <v>3.2576614793631222</v>
      </c>
    </row>
    <row r="557" spans="1:8" x14ac:dyDescent="0.25">
      <c r="A557" s="34">
        <v>-183</v>
      </c>
      <c r="B557" s="33">
        <v>0.32675705037207337</v>
      </c>
      <c r="C557" s="165">
        <f t="shared" si="60"/>
        <v>6.7324294962792663</v>
      </c>
      <c r="D557" s="166">
        <f t="shared" si="61"/>
        <v>1.7324294962792663</v>
      </c>
      <c r="E557" s="167">
        <f t="shared" si="62"/>
        <v>-3.2675705037207337</v>
      </c>
      <c r="F557" s="168">
        <f t="shared" si="63"/>
        <v>-6.7324294962792663</v>
      </c>
      <c r="G557" s="169">
        <f t="shared" si="64"/>
        <v>-1.7324294962792663</v>
      </c>
      <c r="H557" s="170">
        <f t="shared" si="65"/>
        <v>3.2675705037207337</v>
      </c>
    </row>
    <row r="558" spans="1:8" x14ac:dyDescent="0.25">
      <c r="A558" s="34">
        <v>-182</v>
      </c>
      <c r="B558" s="33">
        <v>0.32774806899207898</v>
      </c>
      <c r="C558" s="165">
        <f t="shared" si="60"/>
        <v>6.7225193100792104</v>
      </c>
      <c r="D558" s="166">
        <f t="shared" si="61"/>
        <v>1.7225193100792104</v>
      </c>
      <c r="E558" s="167">
        <f t="shared" si="62"/>
        <v>-3.2774806899207896</v>
      </c>
      <c r="F558" s="168">
        <f t="shared" si="63"/>
        <v>-6.7225193100792104</v>
      </c>
      <c r="G558" s="169">
        <f t="shared" si="64"/>
        <v>-1.7225193100792104</v>
      </c>
      <c r="H558" s="170">
        <f t="shared" si="65"/>
        <v>3.2774806899207896</v>
      </c>
    </row>
    <row r="559" spans="1:8" x14ac:dyDescent="0.25">
      <c r="A559" s="34">
        <v>-181</v>
      </c>
      <c r="B559" s="33">
        <v>0.32873919480276781</v>
      </c>
      <c r="C559" s="165">
        <f t="shared" si="60"/>
        <v>6.7126080519723219</v>
      </c>
      <c r="D559" s="166">
        <f t="shared" si="61"/>
        <v>1.7126080519723219</v>
      </c>
      <c r="E559" s="167">
        <f t="shared" si="62"/>
        <v>-3.2873919480276781</v>
      </c>
      <c r="F559" s="168">
        <f t="shared" si="63"/>
        <v>-6.7126080519723219</v>
      </c>
      <c r="G559" s="169">
        <f t="shared" si="64"/>
        <v>-1.7126080519723219</v>
      </c>
      <c r="H559" s="170">
        <f t="shared" si="65"/>
        <v>3.2873919480276781</v>
      </c>
    </row>
    <row r="560" spans="1:8" x14ac:dyDescent="0.25">
      <c r="A560" s="34">
        <v>-180</v>
      </c>
      <c r="B560" s="33">
        <v>0.3297304188105783</v>
      </c>
      <c r="C560" s="165">
        <f t="shared" si="60"/>
        <v>6.702695811894217</v>
      </c>
      <c r="D560" s="166">
        <f t="shared" si="61"/>
        <v>1.702695811894217</v>
      </c>
      <c r="E560" s="167">
        <f t="shared" si="62"/>
        <v>-3.297304188105783</v>
      </c>
      <c r="F560" s="168">
        <f t="shared" si="63"/>
        <v>-6.702695811894217</v>
      </c>
      <c r="G560" s="169">
        <f t="shared" si="64"/>
        <v>-1.702695811894217</v>
      </c>
      <c r="H560" s="170">
        <f t="shared" si="65"/>
        <v>3.297304188105783</v>
      </c>
    </row>
    <row r="561" spans="1:8" x14ac:dyDescent="0.25">
      <c r="A561" s="34">
        <v>-179</v>
      </c>
      <c r="B561" s="33">
        <v>0.33072173202194932</v>
      </c>
      <c r="C561" s="165">
        <f t="shared" si="60"/>
        <v>6.6927826797805068</v>
      </c>
      <c r="D561" s="166">
        <f t="shared" si="61"/>
        <v>1.6927826797805068</v>
      </c>
      <c r="E561" s="167">
        <f t="shared" si="62"/>
        <v>-3.3072173202194932</v>
      </c>
      <c r="F561" s="168">
        <f t="shared" si="63"/>
        <v>-6.6927826797805068</v>
      </c>
      <c r="G561" s="169">
        <f t="shared" si="64"/>
        <v>-1.6927826797805068</v>
      </c>
      <c r="H561" s="170">
        <f t="shared" si="65"/>
        <v>3.3072173202194932</v>
      </c>
    </row>
    <row r="562" spans="1:8" x14ac:dyDescent="0.25">
      <c r="A562" s="34">
        <v>-178</v>
      </c>
      <c r="B562" s="33">
        <v>0.33171312544331943</v>
      </c>
      <c r="C562" s="165">
        <f t="shared" si="60"/>
        <v>6.6828687455668057</v>
      </c>
      <c r="D562" s="166">
        <f t="shared" si="61"/>
        <v>1.6828687455668057</v>
      </c>
      <c r="E562" s="167">
        <f t="shared" si="62"/>
        <v>-3.3171312544331943</v>
      </c>
      <c r="F562" s="168">
        <f t="shared" si="63"/>
        <v>-6.6828687455668057</v>
      </c>
      <c r="G562" s="169">
        <f t="shared" si="64"/>
        <v>-1.6828687455668057</v>
      </c>
      <c r="H562" s="170">
        <f t="shared" si="65"/>
        <v>3.3171312544331943</v>
      </c>
    </row>
    <row r="563" spans="1:8" x14ac:dyDescent="0.25">
      <c r="A563" s="34">
        <v>-177</v>
      </c>
      <c r="B563" s="33">
        <v>0.33270459008112718</v>
      </c>
      <c r="C563" s="165">
        <f t="shared" si="60"/>
        <v>6.6729540991887282</v>
      </c>
      <c r="D563" s="166">
        <f t="shared" si="61"/>
        <v>1.6729540991887282</v>
      </c>
      <c r="E563" s="167">
        <f t="shared" si="62"/>
        <v>-3.3270459008112718</v>
      </c>
      <c r="F563" s="168">
        <f t="shared" si="63"/>
        <v>-6.6729540991887282</v>
      </c>
      <c r="G563" s="169">
        <f t="shared" si="64"/>
        <v>-1.6729540991887282</v>
      </c>
      <c r="H563" s="170">
        <f t="shared" si="65"/>
        <v>3.3270459008112718</v>
      </c>
    </row>
    <row r="564" spans="1:8" x14ac:dyDescent="0.25">
      <c r="A564" s="34">
        <v>-176</v>
      </c>
      <c r="B564" s="33">
        <v>0.33369611694181134</v>
      </c>
      <c r="C564" s="165">
        <f t="shared" si="60"/>
        <v>6.6630388305818862</v>
      </c>
      <c r="D564" s="166">
        <f t="shared" si="61"/>
        <v>1.6630388305818866</v>
      </c>
      <c r="E564" s="167">
        <f t="shared" si="62"/>
        <v>-3.3369611694181134</v>
      </c>
      <c r="F564" s="168">
        <f t="shared" si="63"/>
        <v>-6.6630388305818862</v>
      </c>
      <c r="G564" s="169">
        <f t="shared" si="64"/>
        <v>-1.6630388305818866</v>
      </c>
      <c r="H564" s="170">
        <f t="shared" si="65"/>
        <v>3.3369611694181134</v>
      </c>
    </row>
    <row r="565" spans="1:8" x14ac:dyDescent="0.25">
      <c r="A565" s="34">
        <v>-175</v>
      </c>
      <c r="B565" s="33">
        <v>0.33468769703181034</v>
      </c>
      <c r="C565" s="165">
        <f t="shared" si="60"/>
        <v>6.6531230296818968</v>
      </c>
      <c r="D565" s="166">
        <f t="shared" si="61"/>
        <v>1.6531230296818968</v>
      </c>
      <c r="E565" s="167">
        <f t="shared" si="62"/>
        <v>-3.3468769703181032</v>
      </c>
      <c r="F565" s="168">
        <f t="shared" si="63"/>
        <v>-6.6531230296818968</v>
      </c>
      <c r="G565" s="169">
        <f t="shared" si="64"/>
        <v>-1.6531230296818968</v>
      </c>
      <c r="H565" s="170">
        <f t="shared" si="65"/>
        <v>3.3468769703181032</v>
      </c>
    </row>
    <row r="566" spans="1:8" x14ac:dyDescent="0.25">
      <c r="A566" s="34">
        <v>-174</v>
      </c>
      <c r="B566" s="33">
        <v>0.33567932135756295</v>
      </c>
      <c r="C566" s="165">
        <f t="shared" si="60"/>
        <v>6.6432067864243702</v>
      </c>
      <c r="D566" s="166">
        <f t="shared" si="61"/>
        <v>1.6432067864243702</v>
      </c>
      <c r="E566" s="167">
        <f t="shared" si="62"/>
        <v>-3.3567932135756298</v>
      </c>
      <c r="F566" s="168">
        <f t="shared" si="63"/>
        <v>-6.6432067864243702</v>
      </c>
      <c r="G566" s="169">
        <f t="shared" si="64"/>
        <v>-1.6432067864243702</v>
      </c>
      <c r="H566" s="170">
        <f t="shared" si="65"/>
        <v>3.3567932135756298</v>
      </c>
    </row>
    <row r="567" spans="1:8" x14ac:dyDescent="0.25">
      <c r="A567" s="34">
        <v>-173</v>
      </c>
      <c r="B567" s="33">
        <v>0.33667098092550785</v>
      </c>
      <c r="C567" s="165">
        <f t="shared" si="60"/>
        <v>6.6332901907449218</v>
      </c>
      <c r="D567" s="166">
        <f t="shared" si="61"/>
        <v>1.6332901907449218</v>
      </c>
      <c r="E567" s="167">
        <f t="shared" si="62"/>
        <v>-3.3667098092550782</v>
      </c>
      <c r="F567" s="168">
        <f t="shared" si="63"/>
        <v>-6.6332901907449218</v>
      </c>
      <c r="G567" s="169">
        <f t="shared" si="64"/>
        <v>-1.6332901907449218</v>
      </c>
      <c r="H567" s="170">
        <f t="shared" si="65"/>
        <v>3.3667098092550782</v>
      </c>
    </row>
    <row r="568" spans="1:8" x14ac:dyDescent="0.25">
      <c r="A568" s="34">
        <v>-172</v>
      </c>
      <c r="B568" s="33">
        <v>0.33766266674208345</v>
      </c>
      <c r="C568" s="165">
        <f t="shared" si="60"/>
        <v>6.6233733325791651</v>
      </c>
      <c r="D568" s="166">
        <f t="shared" si="61"/>
        <v>1.6233733325791655</v>
      </c>
      <c r="E568" s="167">
        <f t="shared" si="62"/>
        <v>-3.3766266674208345</v>
      </c>
      <c r="F568" s="168">
        <f t="shared" si="63"/>
        <v>-6.6233733325791651</v>
      </c>
      <c r="G568" s="169">
        <f t="shared" si="64"/>
        <v>-1.6233733325791655</v>
      </c>
      <c r="H568" s="170">
        <f t="shared" si="65"/>
        <v>3.3766266674208345</v>
      </c>
    </row>
    <row r="569" spans="1:8" x14ac:dyDescent="0.25">
      <c r="A569" s="34">
        <v>-171</v>
      </c>
      <c r="B569" s="33">
        <v>0.33865436981372876</v>
      </c>
      <c r="C569" s="165">
        <f t="shared" si="60"/>
        <v>6.6134563018627119</v>
      </c>
      <c r="D569" s="166">
        <f t="shared" si="61"/>
        <v>1.6134563018627124</v>
      </c>
      <c r="E569" s="167">
        <f t="shared" si="62"/>
        <v>-3.3865436981372876</v>
      </c>
      <c r="F569" s="168">
        <f t="shared" si="63"/>
        <v>-6.6134563018627119</v>
      </c>
      <c r="G569" s="169">
        <f t="shared" si="64"/>
        <v>-1.6134563018627124</v>
      </c>
      <c r="H569" s="170">
        <f t="shared" si="65"/>
        <v>3.3865436981372876</v>
      </c>
    </row>
    <row r="570" spans="1:8" x14ac:dyDescent="0.25">
      <c r="A570" s="34">
        <v>-170</v>
      </c>
      <c r="B570" s="33">
        <v>0.33964608114688211</v>
      </c>
      <c r="C570" s="165">
        <f t="shared" si="60"/>
        <v>6.6035391885311787</v>
      </c>
      <c r="D570" s="166">
        <f t="shared" si="61"/>
        <v>1.6035391885311787</v>
      </c>
      <c r="E570" s="167">
        <f t="shared" si="62"/>
        <v>-3.3964608114688213</v>
      </c>
      <c r="F570" s="168">
        <f t="shared" si="63"/>
        <v>-6.6035391885311787</v>
      </c>
      <c r="G570" s="169">
        <f t="shared" si="64"/>
        <v>-1.6035391885311787</v>
      </c>
      <c r="H570" s="170">
        <f t="shared" si="65"/>
        <v>3.3964608114688213</v>
      </c>
    </row>
    <row r="571" spans="1:8" x14ac:dyDescent="0.25">
      <c r="A571" s="34">
        <v>-169</v>
      </c>
      <c r="B571" s="33">
        <v>0.34063779174798214</v>
      </c>
      <c r="C571" s="165">
        <f t="shared" si="60"/>
        <v>6.593622082520179</v>
      </c>
      <c r="D571" s="166">
        <f t="shared" si="61"/>
        <v>1.5936220825201786</v>
      </c>
      <c r="E571" s="167">
        <f t="shared" si="62"/>
        <v>-3.4063779174798214</v>
      </c>
      <c r="F571" s="168">
        <f t="shared" si="63"/>
        <v>-6.593622082520179</v>
      </c>
      <c r="G571" s="169">
        <f t="shared" si="64"/>
        <v>-1.5936220825201786</v>
      </c>
      <c r="H571" s="170">
        <f t="shared" si="65"/>
        <v>3.4063779174798214</v>
      </c>
    </row>
    <row r="572" spans="1:8" x14ac:dyDescent="0.25">
      <c r="A572" s="34">
        <v>-168</v>
      </c>
      <c r="B572" s="33">
        <v>0.34162949262346765</v>
      </c>
      <c r="C572" s="165">
        <f t="shared" si="60"/>
        <v>6.5837050737653238</v>
      </c>
      <c r="D572" s="166">
        <f t="shared" si="61"/>
        <v>1.5837050737653238</v>
      </c>
      <c r="E572" s="167">
        <f t="shared" si="62"/>
        <v>-3.4162949262346762</v>
      </c>
      <c r="F572" s="168">
        <f t="shared" si="63"/>
        <v>-6.5837050737653238</v>
      </c>
      <c r="G572" s="169">
        <f t="shared" si="64"/>
        <v>-1.5837050737653238</v>
      </c>
      <c r="H572" s="170">
        <f t="shared" si="65"/>
        <v>3.4162949262346762</v>
      </c>
    </row>
    <row r="573" spans="1:8" x14ac:dyDescent="0.25">
      <c r="A573" s="34">
        <v>-167</v>
      </c>
      <c r="B573" s="33">
        <v>0.34262117477977716</v>
      </c>
      <c r="C573" s="165">
        <f t="shared" si="60"/>
        <v>6.5737882522022284</v>
      </c>
      <c r="D573" s="166">
        <f t="shared" si="61"/>
        <v>1.5737882522022284</v>
      </c>
      <c r="E573" s="167">
        <f t="shared" si="62"/>
        <v>-3.4262117477977716</v>
      </c>
      <c r="F573" s="168">
        <f t="shared" si="63"/>
        <v>-6.5737882522022284</v>
      </c>
      <c r="G573" s="169">
        <f t="shared" si="64"/>
        <v>-1.5737882522022284</v>
      </c>
      <c r="H573" s="170">
        <f t="shared" si="65"/>
        <v>3.4262117477977716</v>
      </c>
    </row>
    <row r="574" spans="1:8" x14ac:dyDescent="0.25">
      <c r="A574" s="34">
        <v>-166</v>
      </c>
      <c r="B574" s="33">
        <v>0.34361282922334946</v>
      </c>
      <c r="C574" s="165">
        <f t="shared" si="60"/>
        <v>6.5638717077665056</v>
      </c>
      <c r="D574" s="166">
        <f t="shared" si="61"/>
        <v>1.5638717077665056</v>
      </c>
      <c r="E574" s="167">
        <f t="shared" si="62"/>
        <v>-3.4361282922334944</v>
      </c>
      <c r="F574" s="168">
        <f t="shared" si="63"/>
        <v>-6.5638717077665056</v>
      </c>
      <c r="G574" s="169">
        <f t="shared" si="64"/>
        <v>-1.5638717077665056</v>
      </c>
      <c r="H574" s="170">
        <f t="shared" si="65"/>
        <v>3.4361282922334944</v>
      </c>
    </row>
    <row r="575" spans="1:8" x14ac:dyDescent="0.25">
      <c r="A575" s="34">
        <v>-165</v>
      </c>
      <c r="B575" s="33">
        <v>0.34460444696062298</v>
      </c>
      <c r="C575" s="165">
        <f t="shared" si="60"/>
        <v>6.55395553039377</v>
      </c>
      <c r="D575" s="166">
        <f t="shared" si="61"/>
        <v>1.55395553039377</v>
      </c>
      <c r="E575" s="167">
        <f t="shared" si="62"/>
        <v>-3.44604446960623</v>
      </c>
      <c r="F575" s="168">
        <f t="shared" si="63"/>
        <v>-6.55395553039377</v>
      </c>
      <c r="G575" s="169">
        <f t="shared" si="64"/>
        <v>-1.55395553039377</v>
      </c>
      <c r="H575" s="170">
        <f t="shared" si="65"/>
        <v>3.44604446960623</v>
      </c>
    </row>
    <row r="576" spans="1:8" x14ac:dyDescent="0.25">
      <c r="A576" s="34">
        <v>-164</v>
      </c>
      <c r="B576" s="33">
        <v>0.34559601899803638</v>
      </c>
      <c r="C576" s="165">
        <f t="shared" si="60"/>
        <v>6.544039810019636</v>
      </c>
      <c r="D576" s="166">
        <f t="shared" si="61"/>
        <v>1.544039810019636</v>
      </c>
      <c r="E576" s="167">
        <f t="shared" si="62"/>
        <v>-3.455960189980364</v>
      </c>
      <c r="F576" s="168">
        <f t="shared" si="63"/>
        <v>-6.544039810019636</v>
      </c>
      <c r="G576" s="169">
        <f t="shared" si="64"/>
        <v>-1.544039810019636</v>
      </c>
      <c r="H576" s="170">
        <f t="shared" si="65"/>
        <v>3.455960189980364</v>
      </c>
    </row>
    <row r="577" spans="1:8" x14ac:dyDescent="0.25">
      <c r="A577" s="34">
        <v>-163</v>
      </c>
      <c r="B577" s="33">
        <v>0.34658753634202832</v>
      </c>
      <c r="C577" s="165">
        <f t="shared" si="60"/>
        <v>6.5341246365797172</v>
      </c>
      <c r="D577" s="166">
        <f t="shared" si="61"/>
        <v>1.5341246365797168</v>
      </c>
      <c r="E577" s="167">
        <f t="shared" si="62"/>
        <v>-3.4658753634202832</v>
      </c>
      <c r="F577" s="168">
        <f t="shared" si="63"/>
        <v>-6.5341246365797172</v>
      </c>
      <c r="G577" s="169">
        <f t="shared" si="64"/>
        <v>-1.5341246365797168</v>
      </c>
      <c r="H577" s="170">
        <f t="shared" si="65"/>
        <v>3.4658753634202832</v>
      </c>
    </row>
    <row r="578" spans="1:8" x14ac:dyDescent="0.25">
      <c r="A578" s="34">
        <v>-162</v>
      </c>
      <c r="B578" s="33">
        <v>0.34757898999903758</v>
      </c>
      <c r="C578" s="165">
        <f t="shared" si="60"/>
        <v>6.5242101000096238</v>
      </c>
      <c r="D578" s="166">
        <f t="shared" si="61"/>
        <v>1.5242101000096242</v>
      </c>
      <c r="E578" s="167">
        <f t="shared" si="62"/>
        <v>-3.4757898999903758</v>
      </c>
      <c r="F578" s="168">
        <f t="shared" si="63"/>
        <v>-6.5242101000096238</v>
      </c>
      <c r="G578" s="169">
        <f t="shared" si="64"/>
        <v>-1.5242101000096242</v>
      </c>
      <c r="H578" s="170">
        <f t="shared" si="65"/>
        <v>3.4757898999903758</v>
      </c>
    </row>
    <row r="579" spans="1:8" x14ac:dyDescent="0.25">
      <c r="A579" s="34">
        <v>-161</v>
      </c>
      <c r="B579" s="33">
        <v>0.34857037097550259</v>
      </c>
      <c r="C579" s="165">
        <f t="shared" si="60"/>
        <v>6.5142962902449746</v>
      </c>
      <c r="D579" s="166">
        <f t="shared" si="61"/>
        <v>1.5142962902449741</v>
      </c>
      <c r="E579" s="167">
        <f t="shared" si="62"/>
        <v>-3.4857037097550259</v>
      </c>
      <c r="F579" s="168">
        <f t="shared" si="63"/>
        <v>-6.5142962902449746</v>
      </c>
      <c r="G579" s="169">
        <f t="shared" si="64"/>
        <v>-1.5142962902449741</v>
      </c>
      <c r="H579" s="170">
        <f t="shared" si="65"/>
        <v>3.4857037097550259</v>
      </c>
    </row>
    <row r="580" spans="1:8" x14ac:dyDescent="0.25">
      <c r="A580" s="34">
        <v>-160</v>
      </c>
      <c r="B580" s="33">
        <v>0.34956167027786211</v>
      </c>
      <c r="C580" s="165">
        <f t="shared" si="60"/>
        <v>6.5043832972213789</v>
      </c>
      <c r="D580" s="166">
        <f t="shared" si="61"/>
        <v>1.5043832972213789</v>
      </c>
      <c r="E580" s="167">
        <f t="shared" si="62"/>
        <v>-3.4956167027786211</v>
      </c>
      <c r="F580" s="168">
        <f t="shared" si="63"/>
        <v>-6.5043832972213789</v>
      </c>
      <c r="G580" s="169">
        <f t="shared" si="64"/>
        <v>-1.5043832972213789</v>
      </c>
      <c r="H580" s="170">
        <f t="shared" si="65"/>
        <v>3.4956167027786211</v>
      </c>
    </row>
    <row r="581" spans="1:8" x14ac:dyDescent="0.25">
      <c r="A581" s="34">
        <v>-159</v>
      </c>
      <c r="B581" s="33">
        <v>0.35055287891255482</v>
      </c>
      <c r="C581" s="165">
        <f t="shared" si="60"/>
        <v>6.494471210874452</v>
      </c>
      <c r="D581" s="166">
        <f t="shared" si="61"/>
        <v>1.494471210874452</v>
      </c>
      <c r="E581" s="167">
        <f t="shared" si="62"/>
        <v>-3.505528789125548</v>
      </c>
      <c r="F581" s="168">
        <f t="shared" si="63"/>
        <v>-6.494471210874452</v>
      </c>
      <c r="G581" s="169">
        <f t="shared" si="64"/>
        <v>-1.494471210874452</v>
      </c>
      <c r="H581" s="170">
        <f t="shared" si="65"/>
        <v>3.505528789125548</v>
      </c>
    </row>
    <row r="582" spans="1:8" x14ac:dyDescent="0.25">
      <c r="A582" s="34">
        <v>-158</v>
      </c>
      <c r="B582" s="33">
        <v>0.35154398788601915</v>
      </c>
      <c r="C582" s="165">
        <f t="shared" si="60"/>
        <v>6.4845601211398085</v>
      </c>
      <c r="D582" s="166">
        <f t="shared" si="61"/>
        <v>1.4845601211398085</v>
      </c>
      <c r="E582" s="167">
        <f t="shared" si="62"/>
        <v>-3.5154398788601915</v>
      </c>
      <c r="F582" s="168">
        <f t="shared" si="63"/>
        <v>-6.4845601211398085</v>
      </c>
      <c r="G582" s="169">
        <f t="shared" si="64"/>
        <v>-1.4845601211398085</v>
      </c>
      <c r="H582" s="170">
        <f t="shared" si="65"/>
        <v>3.5154398788601915</v>
      </c>
    </row>
    <row r="583" spans="1:8" x14ac:dyDescent="0.25">
      <c r="A583" s="34">
        <v>-157</v>
      </c>
      <c r="B583" s="33">
        <v>0.35253498820469398</v>
      </c>
      <c r="C583" s="165">
        <f t="shared" ref="C583:C646" si="66">KFactor-KFactor*B583</f>
        <v>6.4746501179530602</v>
      </c>
      <c r="D583" s="166">
        <f t="shared" ref="D583:D646" si="67">KFactor/2-KFactor*B583</f>
        <v>1.4746501179530602</v>
      </c>
      <c r="E583" s="167">
        <f t="shared" ref="E583:E646" si="68">0-KFactor*B583</f>
        <v>-3.5253498820469398</v>
      </c>
      <c r="F583" s="168">
        <f t="shared" ref="F583:F646" si="69">-C583</f>
        <v>-6.4746501179530602</v>
      </c>
      <c r="G583" s="169">
        <f t="shared" ref="G583:G646" si="70">-D583</f>
        <v>-1.4746501179530602</v>
      </c>
      <c r="H583" s="170">
        <f t="shared" ref="H583:H646" si="71">-E583</f>
        <v>3.5253498820469398</v>
      </c>
    </row>
    <row r="584" spans="1:8" x14ac:dyDescent="0.25">
      <c r="A584" s="34">
        <v>-156</v>
      </c>
      <c r="B584" s="33">
        <v>0.35352587087501763</v>
      </c>
      <c r="C584" s="165">
        <f t="shared" si="66"/>
        <v>6.4647412912498234</v>
      </c>
      <c r="D584" s="166">
        <f t="shared" si="67"/>
        <v>1.4647412912498234</v>
      </c>
      <c r="E584" s="167">
        <f t="shared" si="68"/>
        <v>-3.5352587087501766</v>
      </c>
      <c r="F584" s="168">
        <f t="shared" si="69"/>
        <v>-6.4647412912498234</v>
      </c>
      <c r="G584" s="169">
        <f t="shared" si="70"/>
        <v>-1.4647412912498234</v>
      </c>
      <c r="H584" s="170">
        <f t="shared" si="71"/>
        <v>3.5352587087501766</v>
      </c>
    </row>
    <row r="585" spans="1:8" x14ac:dyDescent="0.25">
      <c r="A585" s="34">
        <v>-155</v>
      </c>
      <c r="B585" s="33">
        <v>0.354516626903429</v>
      </c>
      <c r="C585" s="165">
        <f t="shared" si="66"/>
        <v>6.45483373096571</v>
      </c>
      <c r="D585" s="166">
        <f t="shared" si="67"/>
        <v>1.45483373096571</v>
      </c>
      <c r="E585" s="167">
        <f t="shared" si="68"/>
        <v>-3.54516626903429</v>
      </c>
      <c r="F585" s="168">
        <f t="shared" si="69"/>
        <v>-6.45483373096571</v>
      </c>
      <c r="G585" s="169">
        <f t="shared" si="70"/>
        <v>-1.45483373096571</v>
      </c>
      <c r="H585" s="170">
        <f t="shared" si="71"/>
        <v>3.54516626903429</v>
      </c>
    </row>
    <row r="586" spans="1:8" x14ac:dyDescent="0.25">
      <c r="A586" s="34">
        <v>-154</v>
      </c>
      <c r="B586" s="33">
        <v>0.35550724729636674</v>
      </c>
      <c r="C586" s="165">
        <f t="shared" si="66"/>
        <v>6.4449275270363326</v>
      </c>
      <c r="D586" s="166">
        <f t="shared" si="67"/>
        <v>1.4449275270363326</v>
      </c>
      <c r="E586" s="167">
        <f t="shared" si="68"/>
        <v>-3.5550724729636674</v>
      </c>
      <c r="F586" s="168">
        <f t="shared" si="69"/>
        <v>-6.4449275270363326</v>
      </c>
      <c r="G586" s="169">
        <f t="shared" si="70"/>
        <v>-1.4449275270363326</v>
      </c>
      <c r="H586" s="170">
        <f t="shared" si="71"/>
        <v>3.5550724729636674</v>
      </c>
    </row>
    <row r="587" spans="1:8" x14ac:dyDescent="0.25">
      <c r="A587" s="34">
        <v>-153</v>
      </c>
      <c r="B587" s="33">
        <v>0.35649772306026928</v>
      </c>
      <c r="C587" s="165">
        <f t="shared" si="66"/>
        <v>6.4350227693973068</v>
      </c>
      <c r="D587" s="166">
        <f t="shared" si="67"/>
        <v>1.4350227693973072</v>
      </c>
      <c r="E587" s="167">
        <f t="shared" si="68"/>
        <v>-3.5649772306026928</v>
      </c>
      <c r="F587" s="168">
        <f t="shared" si="69"/>
        <v>-6.4350227693973068</v>
      </c>
      <c r="G587" s="169">
        <f t="shared" si="70"/>
        <v>-1.4350227693973072</v>
      </c>
      <c r="H587" s="170">
        <f t="shared" si="71"/>
        <v>3.5649772306026928</v>
      </c>
    </row>
    <row r="588" spans="1:8" x14ac:dyDescent="0.25">
      <c r="A588" s="34">
        <v>-152</v>
      </c>
      <c r="B588" s="33">
        <v>0.3574880452015754</v>
      </c>
      <c r="C588" s="165">
        <f t="shared" si="66"/>
        <v>6.425119547984246</v>
      </c>
      <c r="D588" s="166">
        <f t="shared" si="67"/>
        <v>1.425119547984246</v>
      </c>
      <c r="E588" s="167">
        <f t="shared" si="68"/>
        <v>-3.574880452015754</v>
      </c>
      <c r="F588" s="168">
        <f t="shared" si="69"/>
        <v>-6.425119547984246</v>
      </c>
      <c r="G588" s="169">
        <f t="shared" si="70"/>
        <v>-1.425119547984246</v>
      </c>
      <c r="H588" s="170">
        <f t="shared" si="71"/>
        <v>3.574880452015754</v>
      </c>
    </row>
    <row r="589" spans="1:8" x14ac:dyDescent="0.25">
      <c r="A589" s="34">
        <v>-151</v>
      </c>
      <c r="B589" s="33">
        <v>0.35847820472672376</v>
      </c>
      <c r="C589" s="165">
        <f t="shared" si="66"/>
        <v>6.4152179527327622</v>
      </c>
      <c r="D589" s="166">
        <f t="shared" si="67"/>
        <v>1.4152179527327622</v>
      </c>
      <c r="E589" s="167">
        <f t="shared" si="68"/>
        <v>-3.5847820472672378</v>
      </c>
      <c r="F589" s="168">
        <f t="shared" si="69"/>
        <v>-6.4152179527327622</v>
      </c>
      <c r="G589" s="169">
        <f t="shared" si="70"/>
        <v>-1.4152179527327622</v>
      </c>
      <c r="H589" s="170">
        <f t="shared" si="71"/>
        <v>3.5847820472672378</v>
      </c>
    </row>
    <row r="590" spans="1:8" x14ac:dyDescent="0.25">
      <c r="A590" s="34">
        <v>-150</v>
      </c>
      <c r="B590" s="33">
        <v>0.35946819264215291</v>
      </c>
      <c r="C590" s="165">
        <f t="shared" si="66"/>
        <v>6.4053180735784707</v>
      </c>
      <c r="D590" s="166">
        <f t="shared" si="67"/>
        <v>1.4053180735784707</v>
      </c>
      <c r="E590" s="167">
        <f t="shared" si="68"/>
        <v>-3.5946819264215293</v>
      </c>
      <c r="F590" s="168">
        <f t="shared" si="69"/>
        <v>-6.4053180735784707</v>
      </c>
      <c r="G590" s="169">
        <f t="shared" si="70"/>
        <v>-1.4053180735784707</v>
      </c>
      <c r="H590" s="170">
        <f t="shared" si="71"/>
        <v>3.5946819264215293</v>
      </c>
    </row>
    <row r="591" spans="1:8" x14ac:dyDescent="0.25">
      <c r="A591" s="34">
        <v>-149</v>
      </c>
      <c r="B591" s="33">
        <v>0.36045799995430139</v>
      </c>
      <c r="C591" s="165">
        <f t="shared" si="66"/>
        <v>6.3954200004569861</v>
      </c>
      <c r="D591" s="166">
        <f t="shared" si="67"/>
        <v>1.3954200004569861</v>
      </c>
      <c r="E591" s="167">
        <f t="shared" si="68"/>
        <v>-3.6045799995430139</v>
      </c>
      <c r="F591" s="168">
        <f t="shared" si="69"/>
        <v>-6.3954200004569861</v>
      </c>
      <c r="G591" s="169">
        <f t="shared" si="70"/>
        <v>-1.3954200004569861</v>
      </c>
      <c r="H591" s="170">
        <f t="shared" si="71"/>
        <v>3.6045799995430139</v>
      </c>
    </row>
    <row r="592" spans="1:8" x14ac:dyDescent="0.25">
      <c r="A592" s="34">
        <v>-148</v>
      </c>
      <c r="B592" s="33">
        <v>0.36144761766960809</v>
      </c>
      <c r="C592" s="165">
        <f t="shared" si="66"/>
        <v>6.3855238233039193</v>
      </c>
      <c r="D592" s="166">
        <f t="shared" si="67"/>
        <v>1.3855238233039193</v>
      </c>
      <c r="E592" s="167">
        <f t="shared" si="68"/>
        <v>-3.6144761766960807</v>
      </c>
      <c r="F592" s="168">
        <f t="shared" si="69"/>
        <v>-6.3855238233039193</v>
      </c>
      <c r="G592" s="169">
        <f t="shared" si="70"/>
        <v>-1.3855238233039193</v>
      </c>
      <c r="H592" s="170">
        <f t="shared" si="71"/>
        <v>3.6144761766960807</v>
      </c>
    </row>
    <row r="593" spans="1:8" x14ac:dyDescent="0.25">
      <c r="A593" s="34">
        <v>-147</v>
      </c>
      <c r="B593" s="33">
        <v>0.36243703679451145</v>
      </c>
      <c r="C593" s="165">
        <f t="shared" si="66"/>
        <v>6.3756296320548858</v>
      </c>
      <c r="D593" s="166">
        <f t="shared" si="67"/>
        <v>1.3756296320548858</v>
      </c>
      <c r="E593" s="167">
        <f t="shared" si="68"/>
        <v>-3.6243703679451142</v>
      </c>
      <c r="F593" s="168">
        <f t="shared" si="69"/>
        <v>-6.3756296320548858</v>
      </c>
      <c r="G593" s="169">
        <f t="shared" si="70"/>
        <v>-1.3756296320548858</v>
      </c>
      <c r="H593" s="170">
        <f t="shared" si="71"/>
        <v>3.6243703679451142</v>
      </c>
    </row>
    <row r="594" spans="1:8" x14ac:dyDescent="0.25">
      <c r="A594" s="34">
        <v>-146</v>
      </c>
      <c r="B594" s="33">
        <v>0.36342624833545023</v>
      </c>
      <c r="C594" s="165">
        <f t="shared" si="66"/>
        <v>6.3657375166454973</v>
      </c>
      <c r="D594" s="166">
        <f t="shared" si="67"/>
        <v>1.3657375166454977</v>
      </c>
      <c r="E594" s="167">
        <f t="shared" si="68"/>
        <v>-3.6342624833545023</v>
      </c>
      <c r="F594" s="168">
        <f t="shared" si="69"/>
        <v>-6.3657375166454973</v>
      </c>
      <c r="G594" s="169">
        <f t="shared" si="70"/>
        <v>-1.3657375166454977</v>
      </c>
      <c r="H594" s="170">
        <f t="shared" si="71"/>
        <v>3.6342624833545023</v>
      </c>
    </row>
    <row r="595" spans="1:8" x14ac:dyDescent="0.25">
      <c r="A595" s="34">
        <v>-145</v>
      </c>
      <c r="B595" s="33">
        <v>0.36441524329886288</v>
      </c>
      <c r="C595" s="165">
        <f t="shared" si="66"/>
        <v>6.355847567011371</v>
      </c>
      <c r="D595" s="166">
        <f t="shared" si="67"/>
        <v>1.355847567011371</v>
      </c>
      <c r="E595" s="167">
        <f t="shared" si="68"/>
        <v>-3.644152432988629</v>
      </c>
      <c r="F595" s="168">
        <f t="shared" si="69"/>
        <v>-6.355847567011371</v>
      </c>
      <c r="G595" s="169">
        <f t="shared" si="70"/>
        <v>-1.355847567011371</v>
      </c>
      <c r="H595" s="170">
        <f t="shared" si="71"/>
        <v>3.644152432988629</v>
      </c>
    </row>
    <row r="596" spans="1:8" x14ac:dyDescent="0.25">
      <c r="A596" s="34">
        <v>-144</v>
      </c>
      <c r="B596" s="33">
        <v>0.36540401269118827</v>
      </c>
      <c r="C596" s="165">
        <f t="shared" si="66"/>
        <v>6.345959873088117</v>
      </c>
      <c r="D596" s="166">
        <f t="shared" si="67"/>
        <v>1.345959873088117</v>
      </c>
      <c r="E596" s="167">
        <f t="shared" si="68"/>
        <v>-3.654040126911883</v>
      </c>
      <c r="F596" s="168">
        <f t="shared" si="69"/>
        <v>-6.345959873088117</v>
      </c>
      <c r="G596" s="169">
        <f t="shared" si="70"/>
        <v>-1.345959873088117</v>
      </c>
      <c r="H596" s="170">
        <f t="shared" si="71"/>
        <v>3.654040126911883</v>
      </c>
    </row>
    <row r="597" spans="1:8" x14ac:dyDescent="0.25">
      <c r="A597" s="34">
        <v>-143</v>
      </c>
      <c r="B597" s="33">
        <v>0.36639254751886485</v>
      </c>
      <c r="C597" s="165">
        <f t="shared" si="66"/>
        <v>6.3360745248113517</v>
      </c>
      <c r="D597" s="166">
        <f t="shared" si="67"/>
        <v>1.3360745248113517</v>
      </c>
      <c r="E597" s="167">
        <f t="shared" si="68"/>
        <v>-3.6639254751886483</v>
      </c>
      <c r="F597" s="168">
        <f t="shared" si="69"/>
        <v>-6.3360745248113517</v>
      </c>
      <c r="G597" s="169">
        <f t="shared" si="70"/>
        <v>-1.3360745248113517</v>
      </c>
      <c r="H597" s="170">
        <f t="shared" si="71"/>
        <v>3.6639254751886483</v>
      </c>
    </row>
    <row r="598" spans="1:8" x14ac:dyDescent="0.25">
      <c r="A598" s="34">
        <v>-142</v>
      </c>
      <c r="B598" s="33">
        <v>0.36738083878833128</v>
      </c>
      <c r="C598" s="165">
        <f t="shared" si="66"/>
        <v>6.3261916121166877</v>
      </c>
      <c r="D598" s="166">
        <f t="shared" si="67"/>
        <v>1.3261916121166872</v>
      </c>
      <c r="E598" s="167">
        <f t="shared" si="68"/>
        <v>-3.6738083878833128</v>
      </c>
      <c r="F598" s="168">
        <f t="shared" si="69"/>
        <v>-6.3261916121166877</v>
      </c>
      <c r="G598" s="169">
        <f t="shared" si="70"/>
        <v>-1.3261916121166872</v>
      </c>
      <c r="H598" s="170">
        <f t="shared" si="71"/>
        <v>3.6738083878833128</v>
      </c>
    </row>
    <row r="599" spans="1:8" x14ac:dyDescent="0.25">
      <c r="A599" s="34">
        <v>-141</v>
      </c>
      <c r="B599" s="33">
        <v>0.36836887750602632</v>
      </c>
      <c r="C599" s="165">
        <f t="shared" si="66"/>
        <v>6.3163112249397368</v>
      </c>
      <c r="D599" s="166">
        <f t="shared" si="67"/>
        <v>1.3163112249397368</v>
      </c>
      <c r="E599" s="167">
        <f t="shared" si="68"/>
        <v>-3.6836887750602632</v>
      </c>
      <c r="F599" s="168">
        <f t="shared" si="69"/>
        <v>-6.3163112249397368</v>
      </c>
      <c r="G599" s="169">
        <f t="shared" si="70"/>
        <v>-1.3163112249397368</v>
      </c>
      <c r="H599" s="170">
        <f t="shared" si="71"/>
        <v>3.6836887750602632</v>
      </c>
    </row>
    <row r="600" spans="1:8" x14ac:dyDescent="0.25">
      <c r="A600" s="34">
        <v>-140</v>
      </c>
      <c r="B600" s="33">
        <v>0.36935665467838841</v>
      </c>
      <c r="C600" s="165">
        <f t="shared" si="66"/>
        <v>6.3064334532161155</v>
      </c>
      <c r="D600" s="166">
        <f t="shared" si="67"/>
        <v>1.3064334532161159</v>
      </c>
      <c r="E600" s="167">
        <f t="shared" si="68"/>
        <v>-3.6935665467838841</v>
      </c>
      <c r="F600" s="168">
        <f t="shared" si="69"/>
        <v>-6.3064334532161155</v>
      </c>
      <c r="G600" s="169">
        <f t="shared" si="70"/>
        <v>-1.3064334532161159</v>
      </c>
      <c r="H600" s="170">
        <f t="shared" si="71"/>
        <v>3.6935665467838841</v>
      </c>
    </row>
    <row r="601" spans="1:8" x14ac:dyDescent="0.25">
      <c r="A601" s="34">
        <v>-139</v>
      </c>
      <c r="B601" s="33">
        <v>0.37034416131185643</v>
      </c>
      <c r="C601" s="165">
        <f t="shared" si="66"/>
        <v>6.2965583868814354</v>
      </c>
      <c r="D601" s="166">
        <f t="shared" si="67"/>
        <v>1.2965583868814354</v>
      </c>
      <c r="E601" s="167">
        <f t="shared" si="68"/>
        <v>-3.7034416131185646</v>
      </c>
      <c r="F601" s="168">
        <f t="shared" si="69"/>
        <v>-6.2965583868814354</v>
      </c>
      <c r="G601" s="169">
        <f t="shared" si="70"/>
        <v>-1.2965583868814354</v>
      </c>
      <c r="H601" s="170">
        <f t="shared" si="71"/>
        <v>3.7034416131185646</v>
      </c>
    </row>
    <row r="602" spans="1:8" x14ac:dyDescent="0.25">
      <c r="A602" s="34">
        <v>-138</v>
      </c>
      <c r="B602" s="33">
        <v>0.37133138841286883</v>
      </c>
      <c r="C602" s="165">
        <f t="shared" si="66"/>
        <v>6.2866861158713121</v>
      </c>
      <c r="D602" s="166">
        <f t="shared" si="67"/>
        <v>1.2866861158713117</v>
      </c>
      <c r="E602" s="167">
        <f t="shared" si="68"/>
        <v>-3.7133138841286883</v>
      </c>
      <c r="F602" s="168">
        <f t="shared" si="69"/>
        <v>-6.2866861158713121</v>
      </c>
      <c r="G602" s="169">
        <f t="shared" si="70"/>
        <v>-1.2866861158713117</v>
      </c>
      <c r="H602" s="170">
        <f t="shared" si="71"/>
        <v>3.7133138841286883</v>
      </c>
    </row>
    <row r="603" spans="1:8" x14ac:dyDescent="0.25">
      <c r="A603" s="34">
        <v>-137</v>
      </c>
      <c r="B603" s="33">
        <v>0.37231832698786427</v>
      </c>
      <c r="C603" s="165">
        <f t="shared" si="66"/>
        <v>6.2768167301213573</v>
      </c>
      <c r="D603" s="166">
        <f t="shared" si="67"/>
        <v>1.2768167301213573</v>
      </c>
      <c r="E603" s="167">
        <f t="shared" si="68"/>
        <v>-3.7231832698786427</v>
      </c>
      <c r="F603" s="168">
        <f t="shared" si="69"/>
        <v>-6.2768167301213573</v>
      </c>
      <c r="G603" s="169">
        <f t="shared" si="70"/>
        <v>-1.2768167301213573</v>
      </c>
      <c r="H603" s="170">
        <f t="shared" si="71"/>
        <v>3.7231832698786427</v>
      </c>
    </row>
    <row r="604" spans="1:8" x14ac:dyDescent="0.25">
      <c r="A604" s="34">
        <v>-136</v>
      </c>
      <c r="B604" s="33">
        <v>0.37330496804328139</v>
      </c>
      <c r="C604" s="165">
        <f t="shared" si="66"/>
        <v>6.2669503195671865</v>
      </c>
      <c r="D604" s="166">
        <f t="shared" si="67"/>
        <v>1.2669503195671861</v>
      </c>
      <c r="E604" s="167">
        <f t="shared" si="68"/>
        <v>-3.7330496804328139</v>
      </c>
      <c r="F604" s="168">
        <f t="shared" si="69"/>
        <v>-6.2669503195671865</v>
      </c>
      <c r="G604" s="169">
        <f t="shared" si="70"/>
        <v>-1.2669503195671861</v>
      </c>
      <c r="H604" s="170">
        <f t="shared" si="71"/>
        <v>3.7330496804328139</v>
      </c>
    </row>
    <row r="605" spans="1:8" x14ac:dyDescent="0.25">
      <c r="A605" s="34">
        <v>-135</v>
      </c>
      <c r="B605" s="33">
        <v>0.37429130258555876</v>
      </c>
      <c r="C605" s="165">
        <f t="shared" si="66"/>
        <v>6.2570869741444124</v>
      </c>
      <c r="D605" s="166">
        <f t="shared" si="67"/>
        <v>1.2570869741444124</v>
      </c>
      <c r="E605" s="167">
        <f t="shared" si="68"/>
        <v>-3.7429130258555876</v>
      </c>
      <c r="F605" s="168">
        <f t="shared" si="69"/>
        <v>-6.2570869741444124</v>
      </c>
      <c r="G605" s="169">
        <f t="shared" si="70"/>
        <v>-1.2570869741444124</v>
      </c>
      <c r="H605" s="170">
        <f t="shared" si="71"/>
        <v>3.7429130258555876</v>
      </c>
    </row>
    <row r="606" spans="1:8" x14ac:dyDescent="0.25">
      <c r="A606" s="34">
        <v>-134</v>
      </c>
      <c r="B606" s="33">
        <v>0.37527732162113525</v>
      </c>
      <c r="C606" s="165">
        <f t="shared" si="66"/>
        <v>6.2472267837886477</v>
      </c>
      <c r="D606" s="166">
        <f t="shared" si="67"/>
        <v>1.2472267837886477</v>
      </c>
      <c r="E606" s="167">
        <f t="shared" si="68"/>
        <v>-3.7527732162113523</v>
      </c>
      <c r="F606" s="168">
        <f t="shared" si="69"/>
        <v>-6.2472267837886477</v>
      </c>
      <c r="G606" s="169">
        <f t="shared" si="70"/>
        <v>-1.2472267837886477</v>
      </c>
      <c r="H606" s="170">
        <f t="shared" si="71"/>
        <v>3.7527732162113523</v>
      </c>
    </row>
    <row r="607" spans="1:8" x14ac:dyDescent="0.25">
      <c r="A607" s="34">
        <v>-133</v>
      </c>
      <c r="B607" s="33">
        <v>0.37626301615644919</v>
      </c>
      <c r="C607" s="165">
        <f t="shared" si="66"/>
        <v>6.2373698384355079</v>
      </c>
      <c r="D607" s="166">
        <f t="shared" si="67"/>
        <v>1.2373698384355079</v>
      </c>
      <c r="E607" s="167">
        <f t="shared" si="68"/>
        <v>-3.7626301615644921</v>
      </c>
      <c r="F607" s="168">
        <f t="shared" si="69"/>
        <v>-6.2373698384355079</v>
      </c>
      <c r="G607" s="169">
        <f t="shared" si="70"/>
        <v>-1.2373698384355079</v>
      </c>
      <c r="H607" s="170">
        <f t="shared" si="71"/>
        <v>3.7626301615644921</v>
      </c>
    </row>
    <row r="608" spans="1:8" x14ac:dyDescent="0.25">
      <c r="A608" s="34">
        <v>-132</v>
      </c>
      <c r="B608" s="33">
        <v>0.37724837719793947</v>
      </c>
      <c r="C608" s="165">
        <f t="shared" si="66"/>
        <v>6.2275162280206056</v>
      </c>
      <c r="D608" s="166">
        <f t="shared" si="67"/>
        <v>1.2275162280206056</v>
      </c>
      <c r="E608" s="167">
        <f t="shared" si="68"/>
        <v>-3.7724837719793944</v>
      </c>
      <c r="F608" s="168">
        <f t="shared" si="69"/>
        <v>-6.2275162280206056</v>
      </c>
      <c r="G608" s="169">
        <f t="shared" si="70"/>
        <v>-1.2275162280206056</v>
      </c>
      <c r="H608" s="170">
        <f t="shared" si="71"/>
        <v>3.7724837719793944</v>
      </c>
    </row>
    <row r="609" spans="1:8" x14ac:dyDescent="0.25">
      <c r="A609" s="34">
        <v>-131</v>
      </c>
      <c r="B609" s="33">
        <v>0.37823339575204462</v>
      </c>
      <c r="C609" s="165">
        <f t="shared" si="66"/>
        <v>6.2176660424795536</v>
      </c>
      <c r="D609" s="166">
        <f t="shared" si="67"/>
        <v>1.2176660424795536</v>
      </c>
      <c r="E609" s="167">
        <f t="shared" si="68"/>
        <v>-3.7823339575204464</v>
      </c>
      <c r="F609" s="168">
        <f t="shared" si="69"/>
        <v>-6.2176660424795536</v>
      </c>
      <c r="G609" s="169">
        <f t="shared" si="70"/>
        <v>-1.2176660424795536</v>
      </c>
      <c r="H609" s="170">
        <f t="shared" si="71"/>
        <v>3.7823339575204464</v>
      </c>
    </row>
    <row r="610" spans="1:8" x14ac:dyDescent="0.25">
      <c r="A610" s="34">
        <v>-130</v>
      </c>
      <c r="B610" s="33">
        <v>0.37921806282520321</v>
      </c>
      <c r="C610" s="165">
        <f t="shared" si="66"/>
        <v>6.2078193717479682</v>
      </c>
      <c r="D610" s="166">
        <f t="shared" si="67"/>
        <v>1.2078193717479682</v>
      </c>
      <c r="E610" s="167">
        <f t="shared" si="68"/>
        <v>-3.7921806282520318</v>
      </c>
      <c r="F610" s="168">
        <f t="shared" si="69"/>
        <v>-6.2078193717479682</v>
      </c>
      <c r="G610" s="169">
        <f t="shared" si="70"/>
        <v>-1.2078193717479682</v>
      </c>
      <c r="H610" s="170">
        <f t="shared" si="71"/>
        <v>3.7921806282520318</v>
      </c>
    </row>
    <row r="611" spans="1:8" x14ac:dyDescent="0.25">
      <c r="A611" s="34">
        <v>-129</v>
      </c>
      <c r="B611" s="33">
        <v>0.38020236942385388</v>
      </c>
      <c r="C611" s="165">
        <f t="shared" si="66"/>
        <v>6.1979763057614612</v>
      </c>
      <c r="D611" s="166">
        <f t="shared" si="67"/>
        <v>1.1979763057614612</v>
      </c>
      <c r="E611" s="167">
        <f t="shared" si="68"/>
        <v>-3.8020236942385388</v>
      </c>
      <c r="F611" s="168">
        <f t="shared" si="69"/>
        <v>-6.1979763057614612</v>
      </c>
      <c r="G611" s="169">
        <f t="shared" si="70"/>
        <v>-1.1979763057614612</v>
      </c>
      <c r="H611" s="170">
        <f t="shared" si="71"/>
        <v>3.8020236942385388</v>
      </c>
    </row>
    <row r="612" spans="1:8" x14ac:dyDescent="0.25">
      <c r="A612" s="34">
        <v>-128</v>
      </c>
      <c r="B612" s="33">
        <v>0.38118630655443542</v>
      </c>
      <c r="C612" s="165">
        <f t="shared" si="66"/>
        <v>6.1881369344556454</v>
      </c>
      <c r="D612" s="166">
        <f t="shared" si="67"/>
        <v>1.1881369344556458</v>
      </c>
      <c r="E612" s="167">
        <f t="shared" si="68"/>
        <v>-3.8118630655443542</v>
      </c>
      <c r="F612" s="168">
        <f t="shared" si="69"/>
        <v>-6.1881369344556454</v>
      </c>
      <c r="G612" s="169">
        <f t="shared" si="70"/>
        <v>-1.1881369344556458</v>
      </c>
      <c r="H612" s="170">
        <f t="shared" si="71"/>
        <v>3.8118630655443542</v>
      </c>
    </row>
    <row r="613" spans="1:8" x14ac:dyDescent="0.25">
      <c r="A613" s="34">
        <v>-127</v>
      </c>
      <c r="B613" s="33">
        <v>0.38216986522338636</v>
      </c>
      <c r="C613" s="165">
        <f t="shared" si="66"/>
        <v>6.1783013477661362</v>
      </c>
      <c r="D613" s="166">
        <f t="shared" si="67"/>
        <v>1.1783013477661362</v>
      </c>
      <c r="E613" s="167">
        <f t="shared" si="68"/>
        <v>-3.8216986522338638</v>
      </c>
      <c r="F613" s="168">
        <f t="shared" si="69"/>
        <v>-6.1783013477661362</v>
      </c>
      <c r="G613" s="169">
        <f t="shared" si="70"/>
        <v>-1.1783013477661362</v>
      </c>
      <c r="H613" s="170">
        <f t="shared" si="71"/>
        <v>3.8216986522338638</v>
      </c>
    </row>
    <row r="614" spans="1:8" x14ac:dyDescent="0.25">
      <c r="A614" s="34">
        <v>-126</v>
      </c>
      <c r="B614" s="33">
        <v>0.38315303643714538</v>
      </c>
      <c r="C614" s="165">
        <f t="shared" si="66"/>
        <v>6.1684696356285462</v>
      </c>
      <c r="D614" s="166">
        <f t="shared" si="67"/>
        <v>1.1684696356285462</v>
      </c>
      <c r="E614" s="167">
        <f t="shared" si="68"/>
        <v>-3.8315303643714538</v>
      </c>
      <c r="F614" s="168">
        <f t="shared" si="69"/>
        <v>-6.1684696356285462</v>
      </c>
      <c r="G614" s="169">
        <f t="shared" si="70"/>
        <v>-1.1684696356285462</v>
      </c>
      <c r="H614" s="170">
        <f t="shared" si="71"/>
        <v>3.8315303643714538</v>
      </c>
    </row>
    <row r="615" spans="1:8" x14ac:dyDescent="0.25">
      <c r="A615" s="34">
        <v>-125</v>
      </c>
      <c r="B615" s="33">
        <v>0.3841358112021509</v>
      </c>
      <c r="C615" s="165">
        <f t="shared" si="66"/>
        <v>6.158641887978491</v>
      </c>
      <c r="D615" s="166">
        <f t="shared" si="67"/>
        <v>1.158641887978491</v>
      </c>
      <c r="E615" s="167">
        <f t="shared" si="68"/>
        <v>-3.841358112021509</v>
      </c>
      <c r="F615" s="168">
        <f t="shared" si="69"/>
        <v>-6.158641887978491</v>
      </c>
      <c r="G615" s="169">
        <f t="shared" si="70"/>
        <v>-1.158641887978491</v>
      </c>
      <c r="H615" s="170">
        <f t="shared" si="71"/>
        <v>3.841358112021509</v>
      </c>
    </row>
    <row r="616" spans="1:8" x14ac:dyDescent="0.25">
      <c r="A616" s="34">
        <v>-124</v>
      </c>
      <c r="B616" s="33">
        <v>0.38511818052484192</v>
      </c>
      <c r="C616" s="165">
        <f t="shared" si="66"/>
        <v>6.1488181947515805</v>
      </c>
      <c r="D616" s="166">
        <f t="shared" si="67"/>
        <v>1.1488181947515805</v>
      </c>
      <c r="E616" s="167">
        <f t="shared" si="68"/>
        <v>-3.8511818052484195</v>
      </c>
      <c r="F616" s="168">
        <f t="shared" si="69"/>
        <v>-6.1488181947515805</v>
      </c>
      <c r="G616" s="169">
        <f t="shared" si="70"/>
        <v>-1.1488181947515805</v>
      </c>
      <c r="H616" s="170">
        <f t="shared" si="71"/>
        <v>3.8511818052484195</v>
      </c>
    </row>
    <row r="617" spans="1:8" x14ac:dyDescent="0.25">
      <c r="A617" s="34">
        <v>-123</v>
      </c>
      <c r="B617" s="33">
        <v>0.38610013541165678</v>
      </c>
      <c r="C617" s="165">
        <f t="shared" si="66"/>
        <v>6.138998645883432</v>
      </c>
      <c r="D617" s="166">
        <f t="shared" si="67"/>
        <v>1.138998645883432</v>
      </c>
      <c r="E617" s="167">
        <f t="shared" si="68"/>
        <v>-3.861001354116568</v>
      </c>
      <c r="F617" s="168">
        <f t="shared" si="69"/>
        <v>-6.138998645883432</v>
      </c>
      <c r="G617" s="169">
        <f t="shared" si="70"/>
        <v>-1.138998645883432</v>
      </c>
      <c r="H617" s="170">
        <f t="shared" si="71"/>
        <v>3.861001354116568</v>
      </c>
    </row>
    <row r="618" spans="1:8" x14ac:dyDescent="0.25">
      <c r="A618" s="34">
        <v>-122</v>
      </c>
      <c r="B618" s="33">
        <v>0.38708166686903422</v>
      </c>
      <c r="C618" s="165">
        <f t="shared" si="66"/>
        <v>6.1291833313096582</v>
      </c>
      <c r="D618" s="166">
        <f t="shared" si="67"/>
        <v>1.1291833313096578</v>
      </c>
      <c r="E618" s="167">
        <f t="shared" si="68"/>
        <v>-3.8708166686903422</v>
      </c>
      <c r="F618" s="168">
        <f t="shared" si="69"/>
        <v>-6.1291833313096582</v>
      </c>
      <c r="G618" s="169">
        <f t="shared" si="70"/>
        <v>-1.1291833313096578</v>
      </c>
      <c r="H618" s="170">
        <f t="shared" si="71"/>
        <v>3.8708166686903422</v>
      </c>
    </row>
    <row r="619" spans="1:8" x14ac:dyDescent="0.25">
      <c r="A619" s="34">
        <v>-121</v>
      </c>
      <c r="B619" s="33">
        <v>0.38806276590341282</v>
      </c>
      <c r="C619" s="165">
        <f t="shared" si="66"/>
        <v>6.1193723409658718</v>
      </c>
      <c r="D619" s="166">
        <f t="shared" si="67"/>
        <v>1.1193723409658718</v>
      </c>
      <c r="E619" s="167">
        <f t="shared" si="68"/>
        <v>-3.8806276590341282</v>
      </c>
      <c r="F619" s="168">
        <f t="shared" si="69"/>
        <v>-6.1193723409658718</v>
      </c>
      <c r="G619" s="169">
        <f t="shared" si="70"/>
        <v>-1.1193723409658718</v>
      </c>
      <c r="H619" s="170">
        <f t="shared" si="71"/>
        <v>3.8806276590341282</v>
      </c>
    </row>
    <row r="620" spans="1:8" x14ac:dyDescent="0.25">
      <c r="A620" s="34">
        <v>-120</v>
      </c>
      <c r="B620" s="33">
        <v>0.38904342352123134</v>
      </c>
      <c r="C620" s="165">
        <f t="shared" si="66"/>
        <v>6.1095657647876864</v>
      </c>
      <c r="D620" s="166">
        <f t="shared" si="67"/>
        <v>1.1095657647876864</v>
      </c>
      <c r="E620" s="167">
        <f t="shared" si="68"/>
        <v>-3.8904342352123136</v>
      </c>
      <c r="F620" s="168">
        <f t="shared" si="69"/>
        <v>-6.1095657647876864</v>
      </c>
      <c r="G620" s="169">
        <f t="shared" si="70"/>
        <v>-1.1095657647876864</v>
      </c>
      <c r="H620" s="170">
        <f t="shared" si="71"/>
        <v>3.8904342352123136</v>
      </c>
    </row>
    <row r="621" spans="1:8" x14ac:dyDescent="0.25">
      <c r="A621" s="34">
        <v>-119</v>
      </c>
      <c r="B621" s="33">
        <v>0.39002363072892832</v>
      </c>
      <c r="C621" s="165">
        <f t="shared" si="66"/>
        <v>6.0997636927107166</v>
      </c>
      <c r="D621" s="166">
        <f t="shared" si="67"/>
        <v>1.0997636927107166</v>
      </c>
      <c r="E621" s="167">
        <f t="shared" si="68"/>
        <v>-3.9002363072892834</v>
      </c>
      <c r="F621" s="168">
        <f t="shared" si="69"/>
        <v>-6.0997636927107166</v>
      </c>
      <c r="G621" s="169">
        <f t="shared" si="70"/>
        <v>-1.0997636927107166</v>
      </c>
      <c r="H621" s="170">
        <f t="shared" si="71"/>
        <v>3.9002363072892834</v>
      </c>
    </row>
    <row r="622" spans="1:8" x14ac:dyDescent="0.25">
      <c r="A622" s="34">
        <v>-118</v>
      </c>
      <c r="B622" s="33">
        <v>0.39100337853294242</v>
      </c>
      <c r="C622" s="165">
        <f t="shared" si="66"/>
        <v>6.089966214670576</v>
      </c>
      <c r="D622" s="166">
        <f t="shared" si="67"/>
        <v>1.089966214670576</v>
      </c>
      <c r="E622" s="167">
        <f t="shared" si="68"/>
        <v>-3.910033785329424</v>
      </c>
      <c r="F622" s="168">
        <f t="shared" si="69"/>
        <v>-6.089966214670576</v>
      </c>
      <c r="G622" s="169">
        <f t="shared" si="70"/>
        <v>-1.089966214670576</v>
      </c>
      <c r="H622" s="170">
        <f t="shared" si="71"/>
        <v>3.910033785329424</v>
      </c>
    </row>
    <row r="623" spans="1:8" x14ac:dyDescent="0.25">
      <c r="A623" s="34">
        <v>-117</v>
      </c>
      <c r="B623" s="33">
        <v>0.39198265793971221</v>
      </c>
      <c r="C623" s="165">
        <f t="shared" si="66"/>
        <v>6.0801734206028781</v>
      </c>
      <c r="D623" s="166">
        <f t="shared" si="67"/>
        <v>1.0801734206028781</v>
      </c>
      <c r="E623" s="167">
        <f t="shared" si="68"/>
        <v>-3.9198265793971219</v>
      </c>
      <c r="F623" s="168">
        <f t="shared" si="69"/>
        <v>-6.0801734206028781</v>
      </c>
      <c r="G623" s="169">
        <f t="shared" si="70"/>
        <v>-1.0801734206028781</v>
      </c>
      <c r="H623" s="170">
        <f t="shared" si="71"/>
        <v>3.9198265793971219</v>
      </c>
    </row>
    <row r="624" spans="1:8" x14ac:dyDescent="0.25">
      <c r="A624" s="34">
        <v>-116</v>
      </c>
      <c r="B624" s="33">
        <v>0.39296145995567644</v>
      </c>
      <c r="C624" s="165">
        <f t="shared" si="66"/>
        <v>6.0703854004432358</v>
      </c>
      <c r="D624" s="166">
        <f t="shared" si="67"/>
        <v>1.0703854004432358</v>
      </c>
      <c r="E624" s="167">
        <f t="shared" si="68"/>
        <v>-3.9296145995567642</v>
      </c>
      <c r="F624" s="168">
        <f t="shared" si="69"/>
        <v>-6.0703854004432358</v>
      </c>
      <c r="G624" s="169">
        <f t="shared" si="70"/>
        <v>-1.0703854004432358</v>
      </c>
      <c r="H624" s="170">
        <f t="shared" si="71"/>
        <v>3.9296145995567642</v>
      </c>
    </row>
    <row r="625" spans="1:8" x14ac:dyDescent="0.25">
      <c r="A625" s="34">
        <v>-115</v>
      </c>
      <c r="B625" s="33">
        <v>0.39393977558727367</v>
      </c>
      <c r="C625" s="165">
        <f t="shared" si="66"/>
        <v>6.0606022441272636</v>
      </c>
      <c r="D625" s="166">
        <f t="shared" si="67"/>
        <v>1.0606022441272636</v>
      </c>
      <c r="E625" s="167">
        <f t="shared" si="68"/>
        <v>-3.9393977558727364</v>
      </c>
      <c r="F625" s="168">
        <f t="shared" si="69"/>
        <v>-6.0606022441272636</v>
      </c>
      <c r="G625" s="169">
        <f t="shared" si="70"/>
        <v>-1.0606022441272636</v>
      </c>
      <c r="H625" s="170">
        <f t="shared" si="71"/>
        <v>3.9393977558727364</v>
      </c>
    </row>
    <row r="626" spans="1:8" x14ac:dyDescent="0.25">
      <c r="A626" s="34">
        <v>-114</v>
      </c>
      <c r="B626" s="33">
        <v>0.39491759584094255</v>
      </c>
      <c r="C626" s="165">
        <f t="shared" si="66"/>
        <v>6.050824041590575</v>
      </c>
      <c r="D626" s="166">
        <f t="shared" si="67"/>
        <v>1.0508240415905745</v>
      </c>
      <c r="E626" s="167">
        <f t="shared" si="68"/>
        <v>-3.9491759584094255</v>
      </c>
      <c r="F626" s="168">
        <f t="shared" si="69"/>
        <v>-6.050824041590575</v>
      </c>
      <c r="G626" s="169">
        <f t="shared" si="70"/>
        <v>-1.0508240415905745</v>
      </c>
      <c r="H626" s="170">
        <f t="shared" si="71"/>
        <v>3.9491759584094255</v>
      </c>
    </row>
    <row r="627" spans="1:8" x14ac:dyDescent="0.25">
      <c r="A627" s="34">
        <v>-113</v>
      </c>
      <c r="B627" s="33">
        <v>0.39589491172312163</v>
      </c>
      <c r="C627" s="165">
        <f t="shared" si="66"/>
        <v>6.0410508827687837</v>
      </c>
      <c r="D627" s="166">
        <f t="shared" si="67"/>
        <v>1.0410508827687837</v>
      </c>
      <c r="E627" s="167">
        <f t="shared" si="68"/>
        <v>-3.9589491172312163</v>
      </c>
      <c r="F627" s="168">
        <f t="shared" si="69"/>
        <v>-6.0410508827687837</v>
      </c>
      <c r="G627" s="169">
        <f t="shared" si="70"/>
        <v>-1.0410508827687837</v>
      </c>
      <c r="H627" s="170">
        <f t="shared" si="71"/>
        <v>3.9589491172312163</v>
      </c>
    </row>
    <row r="628" spans="1:8" x14ac:dyDescent="0.25">
      <c r="A628" s="34">
        <v>-112</v>
      </c>
      <c r="B628" s="33">
        <v>0.3968717142402497</v>
      </c>
      <c r="C628" s="165">
        <f t="shared" si="66"/>
        <v>6.0312828575975033</v>
      </c>
      <c r="D628" s="166">
        <f t="shared" si="67"/>
        <v>1.0312828575975033</v>
      </c>
      <c r="E628" s="167">
        <f t="shared" si="68"/>
        <v>-3.9687171424024967</v>
      </c>
      <c r="F628" s="168">
        <f t="shared" si="69"/>
        <v>-6.0312828575975033</v>
      </c>
      <c r="G628" s="169">
        <f t="shared" si="70"/>
        <v>-1.0312828575975033</v>
      </c>
      <c r="H628" s="170">
        <f t="shared" si="71"/>
        <v>3.9687171424024967</v>
      </c>
    </row>
    <row r="629" spans="1:8" x14ac:dyDescent="0.25">
      <c r="A629" s="34">
        <v>-111</v>
      </c>
      <c r="B629" s="33">
        <v>0.39784799439876528</v>
      </c>
      <c r="C629" s="165">
        <f t="shared" si="66"/>
        <v>6.0215200560123474</v>
      </c>
      <c r="D629" s="166">
        <f t="shared" si="67"/>
        <v>1.0215200560123474</v>
      </c>
      <c r="E629" s="167">
        <f t="shared" si="68"/>
        <v>-3.9784799439876526</v>
      </c>
      <c r="F629" s="168">
        <f t="shared" si="69"/>
        <v>-6.0215200560123474</v>
      </c>
      <c r="G629" s="169">
        <f t="shared" si="70"/>
        <v>-1.0215200560123474</v>
      </c>
      <c r="H629" s="170">
        <f t="shared" si="71"/>
        <v>3.9784799439876526</v>
      </c>
    </row>
    <row r="630" spans="1:8" x14ac:dyDescent="0.25">
      <c r="A630" s="34">
        <v>-110</v>
      </c>
      <c r="B630" s="33">
        <v>0.39882374320510716</v>
      </c>
      <c r="C630" s="165">
        <f t="shared" si="66"/>
        <v>6.0117625679489279</v>
      </c>
      <c r="D630" s="166">
        <f t="shared" si="67"/>
        <v>1.0117625679489284</v>
      </c>
      <c r="E630" s="167">
        <f t="shared" si="68"/>
        <v>-3.9882374320510716</v>
      </c>
      <c r="F630" s="168">
        <f t="shared" si="69"/>
        <v>-6.0117625679489279</v>
      </c>
      <c r="G630" s="169">
        <f t="shared" si="70"/>
        <v>-1.0117625679489284</v>
      </c>
      <c r="H630" s="170">
        <f t="shared" si="71"/>
        <v>3.9882374320510716</v>
      </c>
    </row>
    <row r="631" spans="1:8" x14ac:dyDescent="0.25">
      <c r="A631" s="34">
        <v>-109</v>
      </c>
      <c r="B631" s="33">
        <v>0.39979895166571378</v>
      </c>
      <c r="C631" s="165">
        <f t="shared" si="66"/>
        <v>6.002010483342862</v>
      </c>
      <c r="D631" s="166">
        <f t="shared" si="67"/>
        <v>1.002010483342862</v>
      </c>
      <c r="E631" s="167">
        <f t="shared" si="68"/>
        <v>-3.997989516657138</v>
      </c>
      <c r="F631" s="168">
        <f t="shared" si="69"/>
        <v>-6.002010483342862</v>
      </c>
      <c r="G631" s="169">
        <f t="shared" si="70"/>
        <v>-1.002010483342862</v>
      </c>
      <c r="H631" s="170">
        <f t="shared" si="71"/>
        <v>3.997989516657138</v>
      </c>
    </row>
    <row r="632" spans="1:8" x14ac:dyDescent="0.25">
      <c r="A632" s="34">
        <v>-108</v>
      </c>
      <c r="B632" s="33">
        <v>0.40077361078702378</v>
      </c>
      <c r="C632" s="165">
        <f t="shared" si="66"/>
        <v>5.9922638921297624</v>
      </c>
      <c r="D632" s="166">
        <f t="shared" si="67"/>
        <v>0.9922638921297624</v>
      </c>
      <c r="E632" s="167">
        <f t="shared" si="68"/>
        <v>-4.0077361078702376</v>
      </c>
      <c r="F632" s="168">
        <f t="shared" si="69"/>
        <v>-5.9922638921297624</v>
      </c>
      <c r="G632" s="169">
        <f t="shared" si="70"/>
        <v>-0.9922638921297624</v>
      </c>
      <c r="H632" s="170">
        <f t="shared" si="71"/>
        <v>4.0077361078702376</v>
      </c>
    </row>
    <row r="633" spans="1:8" x14ac:dyDescent="0.25">
      <c r="A633" s="34">
        <v>-107</v>
      </c>
      <c r="B633" s="33">
        <v>0.40174771157547595</v>
      </c>
      <c r="C633" s="165">
        <f t="shared" si="66"/>
        <v>5.98252288424524</v>
      </c>
      <c r="D633" s="166">
        <f t="shared" si="67"/>
        <v>0.98252288424524004</v>
      </c>
      <c r="E633" s="167">
        <f t="shared" si="68"/>
        <v>-4.01747711575476</v>
      </c>
      <c r="F633" s="168">
        <f t="shared" si="69"/>
        <v>-5.98252288424524</v>
      </c>
      <c r="G633" s="169">
        <f t="shared" si="70"/>
        <v>-0.98252288424524004</v>
      </c>
      <c r="H633" s="170">
        <f t="shared" si="71"/>
        <v>4.01747711575476</v>
      </c>
    </row>
    <row r="634" spans="1:8" x14ac:dyDescent="0.25">
      <c r="A634" s="34">
        <v>-106</v>
      </c>
      <c r="B634" s="33">
        <v>0.40272124503750883</v>
      </c>
      <c r="C634" s="165">
        <f t="shared" si="66"/>
        <v>5.9727875496249112</v>
      </c>
      <c r="D634" s="166">
        <f t="shared" si="67"/>
        <v>0.97278754962491121</v>
      </c>
      <c r="E634" s="167">
        <f t="shared" si="68"/>
        <v>-4.0272124503750888</v>
      </c>
      <c r="F634" s="168">
        <f t="shared" si="69"/>
        <v>-5.9727875496249112</v>
      </c>
      <c r="G634" s="169">
        <f t="shared" si="70"/>
        <v>-0.97278754962491121</v>
      </c>
      <c r="H634" s="170">
        <f t="shared" si="71"/>
        <v>4.0272124503750888</v>
      </c>
    </row>
    <row r="635" spans="1:8" x14ac:dyDescent="0.25">
      <c r="A635" s="34">
        <v>-105</v>
      </c>
      <c r="B635" s="33">
        <v>0.40369420217956109</v>
      </c>
      <c r="C635" s="165">
        <f t="shared" si="66"/>
        <v>5.9630579782043895</v>
      </c>
      <c r="D635" s="166">
        <f t="shared" si="67"/>
        <v>0.96305797820438954</v>
      </c>
      <c r="E635" s="167">
        <f t="shared" si="68"/>
        <v>-4.0369420217956105</v>
      </c>
      <c r="F635" s="168">
        <f t="shared" si="69"/>
        <v>-5.9630579782043895</v>
      </c>
      <c r="G635" s="169">
        <f t="shared" si="70"/>
        <v>-0.96305797820438954</v>
      </c>
      <c r="H635" s="170">
        <f t="shared" si="71"/>
        <v>4.0369420217956105</v>
      </c>
    </row>
    <row r="636" spans="1:8" x14ac:dyDescent="0.25">
      <c r="A636" s="34">
        <v>-104</v>
      </c>
      <c r="B636" s="33">
        <v>0.40466657400807138</v>
      </c>
      <c r="C636" s="165">
        <f t="shared" si="66"/>
        <v>5.953334259919286</v>
      </c>
      <c r="D636" s="166">
        <f t="shared" si="67"/>
        <v>0.953334259919286</v>
      </c>
      <c r="E636" s="167">
        <f t="shared" si="68"/>
        <v>-4.046665740080714</v>
      </c>
      <c r="F636" s="168">
        <f t="shared" si="69"/>
        <v>-5.953334259919286</v>
      </c>
      <c r="G636" s="169">
        <f t="shared" si="70"/>
        <v>-0.953334259919286</v>
      </c>
      <c r="H636" s="170">
        <f t="shared" si="71"/>
        <v>4.046665740080714</v>
      </c>
    </row>
    <row r="637" spans="1:8" x14ac:dyDescent="0.25">
      <c r="A637" s="34">
        <v>-103</v>
      </c>
      <c r="B637" s="33">
        <v>0.40563835152947814</v>
      </c>
      <c r="C637" s="165">
        <f t="shared" si="66"/>
        <v>5.9436164847052186</v>
      </c>
      <c r="D637" s="166">
        <f t="shared" si="67"/>
        <v>0.94361648470521864</v>
      </c>
      <c r="E637" s="167">
        <f t="shared" si="68"/>
        <v>-4.0563835152947814</v>
      </c>
      <c r="F637" s="168">
        <f t="shared" si="69"/>
        <v>-5.9436164847052186</v>
      </c>
      <c r="G637" s="169">
        <f t="shared" si="70"/>
        <v>-0.94361648470521864</v>
      </c>
      <c r="H637" s="170">
        <f t="shared" si="71"/>
        <v>4.0563835152947814</v>
      </c>
    </row>
    <row r="638" spans="1:8" x14ac:dyDescent="0.25">
      <c r="A638" s="34">
        <v>-102</v>
      </c>
      <c r="B638" s="33">
        <v>0.40660952575022025</v>
      </c>
      <c r="C638" s="165">
        <f t="shared" si="66"/>
        <v>5.9339047424977975</v>
      </c>
      <c r="D638" s="166">
        <f t="shared" si="67"/>
        <v>0.93390474249779754</v>
      </c>
      <c r="E638" s="167">
        <f t="shared" si="68"/>
        <v>-4.0660952575022025</v>
      </c>
      <c r="F638" s="168">
        <f t="shared" si="69"/>
        <v>-5.9339047424977975</v>
      </c>
      <c r="G638" s="169">
        <f t="shared" si="70"/>
        <v>-0.93390474249779754</v>
      </c>
      <c r="H638" s="170">
        <f t="shared" si="71"/>
        <v>4.0660952575022025</v>
      </c>
    </row>
    <row r="639" spans="1:8" x14ac:dyDescent="0.25">
      <c r="A639" s="34">
        <v>-101</v>
      </c>
      <c r="B639" s="33">
        <v>0.40758008767673626</v>
      </c>
      <c r="C639" s="165">
        <f t="shared" si="66"/>
        <v>5.9241991232326372</v>
      </c>
      <c r="D639" s="166">
        <f t="shared" si="67"/>
        <v>0.9241991232326372</v>
      </c>
      <c r="E639" s="167">
        <f t="shared" si="68"/>
        <v>-4.0758008767673628</v>
      </c>
      <c r="F639" s="168">
        <f t="shared" si="69"/>
        <v>-5.9241991232326372</v>
      </c>
      <c r="G639" s="169">
        <f t="shared" si="70"/>
        <v>-0.9241991232326372</v>
      </c>
      <c r="H639" s="170">
        <f t="shared" si="71"/>
        <v>4.0758008767673628</v>
      </c>
    </row>
    <row r="640" spans="1:8" x14ac:dyDescent="0.25">
      <c r="A640" s="34">
        <v>-100</v>
      </c>
      <c r="B640" s="33">
        <v>0.40855002831546483</v>
      </c>
      <c r="C640" s="165">
        <f t="shared" si="66"/>
        <v>5.9144997168453521</v>
      </c>
      <c r="D640" s="166">
        <f t="shared" si="67"/>
        <v>0.91449971684535214</v>
      </c>
      <c r="E640" s="167">
        <f t="shared" si="68"/>
        <v>-4.0855002831546479</v>
      </c>
      <c r="F640" s="168">
        <f t="shared" si="69"/>
        <v>-5.9144997168453521</v>
      </c>
      <c r="G640" s="169">
        <f t="shared" si="70"/>
        <v>-0.91449971684535214</v>
      </c>
      <c r="H640" s="170">
        <f t="shared" si="71"/>
        <v>4.0855002831546479</v>
      </c>
    </row>
    <row r="641" spans="1:8" x14ac:dyDescent="0.25">
      <c r="A641" s="34">
        <v>-99</v>
      </c>
      <c r="B641" s="33">
        <v>0.40951933867284451</v>
      </c>
      <c r="C641" s="165">
        <f t="shared" si="66"/>
        <v>5.9048066132715551</v>
      </c>
      <c r="D641" s="166">
        <f t="shared" si="67"/>
        <v>0.90480661327155509</v>
      </c>
      <c r="E641" s="167">
        <f t="shared" si="68"/>
        <v>-4.0951933867284449</v>
      </c>
      <c r="F641" s="168">
        <f t="shared" si="69"/>
        <v>-5.9048066132715551</v>
      </c>
      <c r="G641" s="169">
        <f t="shared" si="70"/>
        <v>-0.90480661327155509</v>
      </c>
      <c r="H641" s="170">
        <f t="shared" si="71"/>
        <v>4.0951933867284449</v>
      </c>
    </row>
    <row r="642" spans="1:8" x14ac:dyDescent="0.25">
      <c r="A642" s="34">
        <v>-98</v>
      </c>
      <c r="B642" s="33">
        <v>0.41048800975531408</v>
      </c>
      <c r="C642" s="165">
        <f t="shared" si="66"/>
        <v>5.8951199024468597</v>
      </c>
      <c r="D642" s="166">
        <f t="shared" si="67"/>
        <v>0.89511990244685968</v>
      </c>
      <c r="E642" s="167">
        <f t="shared" si="68"/>
        <v>-4.1048800975531403</v>
      </c>
      <c r="F642" s="168">
        <f t="shared" si="69"/>
        <v>-5.8951199024468597</v>
      </c>
      <c r="G642" s="169">
        <f t="shared" si="70"/>
        <v>-0.89511990244685968</v>
      </c>
      <c r="H642" s="170">
        <f t="shared" si="71"/>
        <v>4.1048800975531403</v>
      </c>
    </row>
    <row r="643" spans="1:8" x14ac:dyDescent="0.25">
      <c r="A643" s="34">
        <v>-97</v>
      </c>
      <c r="B643" s="33">
        <v>0.41145603256931196</v>
      </c>
      <c r="C643" s="165">
        <f t="shared" si="66"/>
        <v>5.8854396743068804</v>
      </c>
      <c r="D643" s="166">
        <f t="shared" si="67"/>
        <v>0.88543967430688042</v>
      </c>
      <c r="E643" s="167">
        <f t="shared" si="68"/>
        <v>-4.1145603256931196</v>
      </c>
      <c r="F643" s="168">
        <f t="shared" si="69"/>
        <v>-5.8854396743068804</v>
      </c>
      <c r="G643" s="169">
        <f t="shared" si="70"/>
        <v>-0.88543967430688042</v>
      </c>
      <c r="H643" s="170">
        <f t="shared" si="71"/>
        <v>4.1145603256931196</v>
      </c>
    </row>
    <row r="644" spans="1:8" x14ac:dyDescent="0.25">
      <c r="A644" s="34">
        <v>-96</v>
      </c>
      <c r="B644" s="33">
        <v>0.41242339812127693</v>
      </c>
      <c r="C644" s="165">
        <f t="shared" si="66"/>
        <v>5.8757660187872309</v>
      </c>
      <c r="D644" s="166">
        <f t="shared" si="67"/>
        <v>0.87576601878723093</v>
      </c>
      <c r="E644" s="167">
        <f t="shared" si="68"/>
        <v>-4.1242339812127691</v>
      </c>
      <c r="F644" s="168">
        <f t="shared" si="69"/>
        <v>-5.8757660187872309</v>
      </c>
      <c r="G644" s="169">
        <f t="shared" si="70"/>
        <v>-0.87576601878723093</v>
      </c>
      <c r="H644" s="170">
        <f t="shared" si="71"/>
        <v>4.1242339812127691</v>
      </c>
    </row>
    <row r="645" spans="1:8" x14ac:dyDescent="0.25">
      <c r="A645" s="34">
        <v>-95</v>
      </c>
      <c r="B645" s="33">
        <v>0.41339009741764765</v>
      </c>
      <c r="C645" s="165">
        <f t="shared" si="66"/>
        <v>5.866099025823523</v>
      </c>
      <c r="D645" s="166">
        <f t="shared" si="67"/>
        <v>0.86609902582352305</v>
      </c>
      <c r="E645" s="167">
        <f t="shared" si="68"/>
        <v>-4.133900974176477</v>
      </c>
      <c r="F645" s="168">
        <f t="shared" si="69"/>
        <v>-5.866099025823523</v>
      </c>
      <c r="G645" s="169">
        <f t="shared" si="70"/>
        <v>-0.86609902582352305</v>
      </c>
      <c r="H645" s="170">
        <f t="shared" si="71"/>
        <v>4.133900974176477</v>
      </c>
    </row>
    <row r="646" spans="1:8" x14ac:dyDescent="0.25">
      <c r="A646" s="34">
        <v>-94</v>
      </c>
      <c r="B646" s="33">
        <v>0.41435612146486267</v>
      </c>
      <c r="C646" s="165">
        <f t="shared" si="66"/>
        <v>5.8564387853513731</v>
      </c>
      <c r="D646" s="166">
        <f t="shared" si="67"/>
        <v>0.85643878535137308</v>
      </c>
      <c r="E646" s="167">
        <f t="shared" si="68"/>
        <v>-4.1435612146486269</v>
      </c>
      <c r="F646" s="168">
        <f t="shared" si="69"/>
        <v>-5.8564387853513731</v>
      </c>
      <c r="G646" s="169">
        <f t="shared" si="70"/>
        <v>-0.85643878535137308</v>
      </c>
      <c r="H646" s="170">
        <f t="shared" si="71"/>
        <v>4.1435612146486269</v>
      </c>
    </row>
    <row r="647" spans="1:8" x14ac:dyDescent="0.25">
      <c r="A647" s="34">
        <v>-93</v>
      </c>
      <c r="B647" s="33">
        <v>0.41532146126936065</v>
      </c>
      <c r="C647" s="165">
        <f t="shared" ref="C647:C710" si="72">KFactor-KFactor*B647</f>
        <v>5.8467853873063937</v>
      </c>
      <c r="D647" s="166">
        <f t="shared" ref="D647:D710" si="73">KFactor/2-KFactor*B647</f>
        <v>0.84678538730639374</v>
      </c>
      <c r="E647" s="167">
        <f t="shared" ref="E647:E710" si="74">0-KFactor*B647</f>
        <v>-4.1532146126936063</v>
      </c>
      <c r="F647" s="168">
        <f t="shared" ref="F647:F710" si="75">-C647</f>
        <v>-5.8467853873063937</v>
      </c>
      <c r="G647" s="169">
        <f t="shared" ref="G647:G710" si="76">-D647</f>
        <v>-0.84678538730639374</v>
      </c>
      <c r="H647" s="170">
        <f t="shared" ref="H647:H710" si="77">-E647</f>
        <v>4.1532146126936063</v>
      </c>
    </row>
    <row r="648" spans="1:8" x14ac:dyDescent="0.25">
      <c r="A648" s="34">
        <v>-92</v>
      </c>
      <c r="B648" s="33">
        <v>0.41628610783758024</v>
      </c>
      <c r="C648" s="165">
        <f t="shared" si="72"/>
        <v>5.8371389216241978</v>
      </c>
      <c r="D648" s="166">
        <f t="shared" si="73"/>
        <v>0.83713892162419778</v>
      </c>
      <c r="E648" s="167">
        <f t="shared" si="74"/>
        <v>-4.1628610783758022</v>
      </c>
      <c r="F648" s="168">
        <f t="shared" si="75"/>
        <v>-5.8371389216241978</v>
      </c>
      <c r="G648" s="169">
        <f t="shared" si="76"/>
        <v>-0.83713892162419778</v>
      </c>
      <c r="H648" s="170">
        <f t="shared" si="77"/>
        <v>4.1628610783758022</v>
      </c>
    </row>
    <row r="649" spans="1:8" x14ac:dyDescent="0.25">
      <c r="A649" s="34">
        <v>-91</v>
      </c>
      <c r="B649" s="33">
        <v>0.41725005217596001</v>
      </c>
      <c r="C649" s="165">
        <f t="shared" si="72"/>
        <v>5.8274994782403997</v>
      </c>
      <c r="D649" s="166">
        <f t="shared" si="73"/>
        <v>0.82749947824039971</v>
      </c>
      <c r="E649" s="167">
        <f t="shared" si="74"/>
        <v>-4.1725005217596003</v>
      </c>
      <c r="F649" s="168">
        <f t="shared" si="75"/>
        <v>-5.8274994782403997</v>
      </c>
      <c r="G649" s="169">
        <f t="shared" si="76"/>
        <v>-0.82749947824039971</v>
      </c>
      <c r="H649" s="170">
        <f t="shared" si="77"/>
        <v>4.1725005217596003</v>
      </c>
    </row>
    <row r="650" spans="1:8" x14ac:dyDescent="0.25">
      <c r="A650" s="34">
        <v>-90</v>
      </c>
      <c r="B650" s="33">
        <v>0.41821328529093871</v>
      </c>
      <c r="C650" s="165">
        <f t="shared" si="72"/>
        <v>5.8178671470906131</v>
      </c>
      <c r="D650" s="166">
        <f t="shared" si="73"/>
        <v>0.81786714709061314</v>
      </c>
      <c r="E650" s="167">
        <f t="shared" si="74"/>
        <v>-4.1821328529093869</v>
      </c>
      <c r="F650" s="168">
        <f t="shared" si="75"/>
        <v>-5.8178671470906131</v>
      </c>
      <c r="G650" s="169">
        <f t="shared" si="76"/>
        <v>-0.81786714709061314</v>
      </c>
      <c r="H650" s="170">
        <f t="shared" si="77"/>
        <v>4.1821328529093869</v>
      </c>
    </row>
    <row r="651" spans="1:8" x14ac:dyDescent="0.25">
      <c r="A651" s="34">
        <v>-89</v>
      </c>
      <c r="B651" s="33">
        <v>0.4191757981889549</v>
      </c>
      <c r="C651" s="165">
        <f t="shared" si="72"/>
        <v>5.8082420181104508</v>
      </c>
      <c r="D651" s="166">
        <f t="shared" si="73"/>
        <v>0.80824201811045082</v>
      </c>
      <c r="E651" s="167">
        <f t="shared" si="74"/>
        <v>-4.1917579818895492</v>
      </c>
      <c r="F651" s="168">
        <f t="shared" si="75"/>
        <v>-5.8082420181104508</v>
      </c>
      <c r="G651" s="169">
        <f t="shared" si="76"/>
        <v>-0.80824201811045082</v>
      </c>
      <c r="H651" s="170">
        <f t="shared" si="77"/>
        <v>4.1917579818895492</v>
      </c>
    </row>
    <row r="652" spans="1:8" x14ac:dyDescent="0.25">
      <c r="A652" s="34">
        <v>-88</v>
      </c>
      <c r="B652" s="33">
        <v>0.42013758187644723</v>
      </c>
      <c r="C652" s="165">
        <f t="shared" si="72"/>
        <v>5.7986241812355281</v>
      </c>
      <c r="D652" s="166">
        <f t="shared" si="73"/>
        <v>0.79862418123552814</v>
      </c>
      <c r="E652" s="167">
        <f t="shared" si="74"/>
        <v>-4.2013758187644719</v>
      </c>
      <c r="F652" s="168">
        <f t="shared" si="75"/>
        <v>-5.7986241812355281</v>
      </c>
      <c r="G652" s="169">
        <f t="shared" si="76"/>
        <v>-0.79862418123552814</v>
      </c>
      <c r="H652" s="170">
        <f t="shared" si="77"/>
        <v>4.2013758187644719</v>
      </c>
    </row>
    <row r="653" spans="1:8" x14ac:dyDescent="0.25">
      <c r="A653" s="34">
        <v>-87</v>
      </c>
      <c r="B653" s="33">
        <v>0.42109862735985437</v>
      </c>
      <c r="C653" s="165">
        <f t="shared" si="72"/>
        <v>5.7890137264014561</v>
      </c>
      <c r="D653" s="166">
        <f t="shared" si="73"/>
        <v>0.78901372640145606</v>
      </c>
      <c r="E653" s="167">
        <f t="shared" si="74"/>
        <v>-4.2109862735985439</v>
      </c>
      <c r="F653" s="168">
        <f t="shared" si="75"/>
        <v>-5.7890137264014561</v>
      </c>
      <c r="G653" s="169">
        <f t="shared" si="76"/>
        <v>-0.78901372640145606</v>
      </c>
      <c r="H653" s="170">
        <f t="shared" si="77"/>
        <v>4.2109862735985439</v>
      </c>
    </row>
    <row r="654" spans="1:8" x14ac:dyDescent="0.25">
      <c r="A654" s="34">
        <v>-86</v>
      </c>
      <c r="B654" s="33">
        <v>0.42205892564561487</v>
      </c>
      <c r="C654" s="165">
        <f t="shared" si="72"/>
        <v>5.7794107435438509</v>
      </c>
      <c r="D654" s="166">
        <f t="shared" si="73"/>
        <v>0.77941074354385087</v>
      </c>
      <c r="E654" s="167">
        <f t="shared" si="74"/>
        <v>-4.2205892564561491</v>
      </c>
      <c r="F654" s="168">
        <f t="shared" si="75"/>
        <v>-5.7794107435438509</v>
      </c>
      <c r="G654" s="169">
        <f t="shared" si="76"/>
        <v>-0.77941074354385087</v>
      </c>
      <c r="H654" s="170">
        <f t="shared" si="77"/>
        <v>4.2205892564561491</v>
      </c>
    </row>
    <row r="655" spans="1:8" x14ac:dyDescent="0.25">
      <c r="A655" s="34">
        <v>-85</v>
      </c>
      <c r="B655" s="33">
        <v>0.42301846774016749</v>
      </c>
      <c r="C655" s="165">
        <f t="shared" si="72"/>
        <v>5.7698153225983253</v>
      </c>
      <c r="D655" s="166">
        <f t="shared" si="73"/>
        <v>0.7698153225983253</v>
      </c>
      <c r="E655" s="167">
        <f t="shared" si="74"/>
        <v>-4.2301846774016747</v>
      </c>
      <c r="F655" s="168">
        <f t="shared" si="75"/>
        <v>-5.7698153225983253</v>
      </c>
      <c r="G655" s="169">
        <f t="shared" si="76"/>
        <v>-0.7698153225983253</v>
      </c>
      <c r="H655" s="170">
        <f t="shared" si="77"/>
        <v>4.2301846774016747</v>
      </c>
    </row>
    <row r="656" spans="1:8" x14ac:dyDescent="0.25">
      <c r="A656" s="34">
        <v>-84</v>
      </c>
      <c r="B656" s="33">
        <v>0.42397724464995068</v>
      </c>
      <c r="C656" s="165">
        <f t="shared" si="72"/>
        <v>5.760227553500493</v>
      </c>
      <c r="D656" s="166">
        <f t="shared" si="73"/>
        <v>0.76022755350049298</v>
      </c>
      <c r="E656" s="167">
        <f t="shared" si="74"/>
        <v>-4.239772446499507</v>
      </c>
      <c r="F656" s="168">
        <f t="shared" si="75"/>
        <v>-5.760227553500493</v>
      </c>
      <c r="G656" s="169">
        <f t="shared" si="76"/>
        <v>-0.76022755350049298</v>
      </c>
      <c r="H656" s="170">
        <f t="shared" si="77"/>
        <v>4.239772446499507</v>
      </c>
    </row>
    <row r="657" spans="1:8" x14ac:dyDescent="0.25">
      <c r="A657" s="34">
        <v>-83</v>
      </c>
      <c r="B657" s="33">
        <v>0.4249352473814032</v>
      </c>
      <c r="C657" s="165">
        <f t="shared" si="72"/>
        <v>5.7506475261859684</v>
      </c>
      <c r="D657" s="166">
        <f t="shared" si="73"/>
        <v>0.75064752618596842</v>
      </c>
      <c r="E657" s="167">
        <f t="shared" si="74"/>
        <v>-4.2493524738140316</v>
      </c>
      <c r="F657" s="168">
        <f t="shared" si="75"/>
        <v>-5.7506475261859684</v>
      </c>
      <c r="G657" s="169">
        <f t="shared" si="76"/>
        <v>-0.75064752618596842</v>
      </c>
      <c r="H657" s="170">
        <f t="shared" si="77"/>
        <v>4.2493524738140316</v>
      </c>
    </row>
    <row r="658" spans="1:8" x14ac:dyDescent="0.25">
      <c r="A658" s="34">
        <v>-82</v>
      </c>
      <c r="B658" s="33">
        <v>0.42589246694096372</v>
      </c>
      <c r="C658" s="165">
        <f t="shared" si="72"/>
        <v>5.7410753305903626</v>
      </c>
      <c r="D658" s="166">
        <f t="shared" si="73"/>
        <v>0.74107533059036257</v>
      </c>
      <c r="E658" s="167">
        <f t="shared" si="74"/>
        <v>-4.2589246694096374</v>
      </c>
      <c r="F658" s="168">
        <f t="shared" si="75"/>
        <v>-5.7410753305903626</v>
      </c>
      <c r="G658" s="169">
        <f t="shared" si="76"/>
        <v>-0.74107533059036257</v>
      </c>
      <c r="H658" s="170">
        <f t="shared" si="77"/>
        <v>4.2589246694096374</v>
      </c>
    </row>
    <row r="659" spans="1:8" x14ac:dyDescent="0.25">
      <c r="A659" s="34">
        <v>-81</v>
      </c>
      <c r="B659" s="33">
        <v>0.42684889433507078</v>
      </c>
      <c r="C659" s="165">
        <f t="shared" si="72"/>
        <v>5.7315110566492926</v>
      </c>
      <c r="D659" s="166">
        <f t="shared" si="73"/>
        <v>0.73151105664929261</v>
      </c>
      <c r="E659" s="167">
        <f t="shared" si="74"/>
        <v>-4.2684889433507074</v>
      </c>
      <c r="F659" s="168">
        <f t="shared" si="75"/>
        <v>-5.7315110566492926</v>
      </c>
      <c r="G659" s="169">
        <f t="shared" si="76"/>
        <v>-0.73151105664929261</v>
      </c>
      <c r="H659" s="170">
        <f t="shared" si="77"/>
        <v>4.2684889433507074</v>
      </c>
    </row>
    <row r="660" spans="1:8" x14ac:dyDescent="0.25">
      <c r="A660" s="34">
        <v>-80</v>
      </c>
      <c r="B660" s="33">
        <v>0.42780452057016305</v>
      </c>
      <c r="C660" s="165">
        <f t="shared" si="72"/>
        <v>5.7219547942983695</v>
      </c>
      <c r="D660" s="166">
        <f t="shared" si="73"/>
        <v>0.72195479429836951</v>
      </c>
      <c r="E660" s="167">
        <f t="shared" si="74"/>
        <v>-4.2780452057016305</v>
      </c>
      <c r="F660" s="168">
        <f t="shared" si="75"/>
        <v>-5.7219547942983695</v>
      </c>
      <c r="G660" s="169">
        <f t="shared" si="76"/>
        <v>-0.72195479429836951</v>
      </c>
      <c r="H660" s="170">
        <f t="shared" si="77"/>
        <v>4.2780452057016305</v>
      </c>
    </row>
    <row r="661" spans="1:8" x14ac:dyDescent="0.25">
      <c r="A661" s="34">
        <v>-79</v>
      </c>
      <c r="B661" s="33">
        <v>0.42875933665267918</v>
      </c>
      <c r="C661" s="165">
        <f t="shared" si="72"/>
        <v>5.7124066334732078</v>
      </c>
      <c r="D661" s="166">
        <f t="shared" si="73"/>
        <v>0.71240663347320776</v>
      </c>
      <c r="E661" s="167">
        <f t="shared" si="74"/>
        <v>-4.2875933665267922</v>
      </c>
      <c r="F661" s="168">
        <f t="shared" si="75"/>
        <v>-5.7124066334732078</v>
      </c>
      <c r="G661" s="169">
        <f t="shared" si="76"/>
        <v>-0.71240663347320776</v>
      </c>
      <c r="H661" s="170">
        <f t="shared" si="77"/>
        <v>4.2875933665267922</v>
      </c>
    </row>
    <row r="662" spans="1:8" x14ac:dyDescent="0.25">
      <c r="A662" s="34">
        <v>-78</v>
      </c>
      <c r="B662" s="33">
        <v>0.42971333358905772</v>
      </c>
      <c r="C662" s="165">
        <f t="shared" si="72"/>
        <v>5.7028666641094228</v>
      </c>
      <c r="D662" s="166">
        <f t="shared" si="73"/>
        <v>0.70286666410942278</v>
      </c>
      <c r="E662" s="167">
        <f t="shared" si="74"/>
        <v>-4.2971333358905772</v>
      </c>
      <c r="F662" s="168">
        <f t="shared" si="75"/>
        <v>-5.7028666641094228</v>
      </c>
      <c r="G662" s="169">
        <f t="shared" si="76"/>
        <v>-0.70286666410942278</v>
      </c>
      <c r="H662" s="170">
        <f t="shared" si="77"/>
        <v>4.2971333358905772</v>
      </c>
    </row>
    <row r="663" spans="1:8" x14ac:dyDescent="0.25">
      <c r="A663" s="34">
        <v>-77</v>
      </c>
      <c r="B663" s="33">
        <v>0.43066650238573745</v>
      </c>
      <c r="C663" s="165">
        <f t="shared" si="72"/>
        <v>5.6933349761426255</v>
      </c>
      <c r="D663" s="166">
        <f t="shared" si="73"/>
        <v>0.69333497614262551</v>
      </c>
      <c r="E663" s="167">
        <f t="shared" si="74"/>
        <v>-4.3066650238573745</v>
      </c>
      <c r="F663" s="168">
        <f t="shared" si="75"/>
        <v>-5.6933349761426255</v>
      </c>
      <c r="G663" s="169">
        <f t="shared" si="76"/>
        <v>-0.69333497614262551</v>
      </c>
      <c r="H663" s="170">
        <f t="shared" si="77"/>
        <v>4.3066650238573745</v>
      </c>
    </row>
    <row r="664" spans="1:8" x14ac:dyDescent="0.25">
      <c r="A664" s="34">
        <v>-76</v>
      </c>
      <c r="B664" s="33">
        <v>0.43161883404915691</v>
      </c>
      <c r="C664" s="165">
        <f t="shared" si="72"/>
        <v>5.6838116595084305</v>
      </c>
      <c r="D664" s="166">
        <f t="shared" si="73"/>
        <v>0.68381165950843048</v>
      </c>
      <c r="E664" s="167">
        <f t="shared" si="74"/>
        <v>-4.3161883404915695</v>
      </c>
      <c r="F664" s="168">
        <f t="shared" si="75"/>
        <v>-5.6838116595084305</v>
      </c>
      <c r="G664" s="169">
        <f t="shared" si="76"/>
        <v>-0.68381165950843048</v>
      </c>
      <c r="H664" s="170">
        <f t="shared" si="77"/>
        <v>4.3161883404915695</v>
      </c>
    </row>
    <row r="665" spans="1:8" x14ac:dyDescent="0.25">
      <c r="A665" s="34">
        <v>-75</v>
      </c>
      <c r="B665" s="33">
        <v>0.43257031958575487</v>
      </c>
      <c r="C665" s="165">
        <f t="shared" si="72"/>
        <v>5.6742968041424513</v>
      </c>
      <c r="D665" s="166">
        <f t="shared" si="73"/>
        <v>0.6742968041424513</v>
      </c>
      <c r="E665" s="167">
        <f t="shared" si="74"/>
        <v>-4.3257031958575487</v>
      </c>
      <c r="F665" s="168">
        <f t="shared" si="75"/>
        <v>-5.6742968041424513</v>
      </c>
      <c r="G665" s="169">
        <f t="shared" si="76"/>
        <v>-0.6742968041424513</v>
      </c>
      <c r="H665" s="170">
        <f t="shared" si="77"/>
        <v>4.3257031958575487</v>
      </c>
    </row>
    <row r="666" spans="1:8" x14ac:dyDescent="0.25">
      <c r="A666" s="34">
        <v>-74</v>
      </c>
      <c r="B666" s="33">
        <v>0.43352095000196966</v>
      </c>
      <c r="C666" s="165">
        <f t="shared" si="72"/>
        <v>5.6647904999803034</v>
      </c>
      <c r="D666" s="166">
        <f t="shared" si="73"/>
        <v>0.66479049998030337</v>
      </c>
      <c r="E666" s="167">
        <f t="shared" si="74"/>
        <v>-4.3352095000196966</v>
      </c>
      <c r="F666" s="168">
        <f t="shared" si="75"/>
        <v>-5.6647904999803034</v>
      </c>
      <c r="G666" s="169">
        <f t="shared" si="76"/>
        <v>-0.66479049998030337</v>
      </c>
      <c r="H666" s="170">
        <f t="shared" si="77"/>
        <v>4.3352095000196966</v>
      </c>
    </row>
    <row r="667" spans="1:8" x14ac:dyDescent="0.25">
      <c r="A667" s="34">
        <v>-73</v>
      </c>
      <c r="B667" s="33">
        <v>0.43447071630424028</v>
      </c>
      <c r="C667" s="165">
        <f t="shared" si="72"/>
        <v>5.6552928369575977</v>
      </c>
      <c r="D667" s="166">
        <f t="shared" si="73"/>
        <v>0.65529283695759766</v>
      </c>
      <c r="E667" s="167">
        <f t="shared" si="74"/>
        <v>-4.3447071630424023</v>
      </c>
      <c r="F667" s="168">
        <f t="shared" si="75"/>
        <v>-5.6552928369575977</v>
      </c>
      <c r="G667" s="169">
        <f t="shared" si="76"/>
        <v>-0.65529283695759766</v>
      </c>
      <c r="H667" s="170">
        <f t="shared" si="77"/>
        <v>4.3447071630424023</v>
      </c>
    </row>
    <row r="668" spans="1:8" x14ac:dyDescent="0.25">
      <c r="A668" s="34">
        <v>-72</v>
      </c>
      <c r="B668" s="33">
        <v>0.43541960949900504</v>
      </c>
      <c r="C668" s="165">
        <f t="shared" si="72"/>
        <v>5.6458039050099496</v>
      </c>
      <c r="D668" s="166">
        <f t="shared" si="73"/>
        <v>0.64580390500994955</v>
      </c>
      <c r="E668" s="167">
        <f t="shared" si="74"/>
        <v>-4.3541960949900504</v>
      </c>
      <c r="F668" s="168">
        <f t="shared" si="75"/>
        <v>-5.6458039050099496</v>
      </c>
      <c r="G668" s="169">
        <f t="shared" si="76"/>
        <v>-0.64580390500994955</v>
      </c>
      <c r="H668" s="170">
        <f t="shared" si="77"/>
        <v>4.3541960949900504</v>
      </c>
    </row>
    <row r="669" spans="1:8" x14ac:dyDescent="0.25">
      <c r="A669" s="34">
        <v>-71</v>
      </c>
      <c r="B669" s="33">
        <v>0.43636762059270273</v>
      </c>
      <c r="C669" s="165">
        <f t="shared" si="72"/>
        <v>5.6363237940729727</v>
      </c>
      <c r="D669" s="166">
        <f t="shared" si="73"/>
        <v>0.63632379407297268</v>
      </c>
      <c r="E669" s="167">
        <f t="shared" si="74"/>
        <v>-4.3636762059270273</v>
      </c>
      <c r="F669" s="168">
        <f t="shared" si="75"/>
        <v>-5.6363237940729727</v>
      </c>
      <c r="G669" s="169">
        <f t="shared" si="76"/>
        <v>-0.63632379407297268</v>
      </c>
      <c r="H669" s="170">
        <f t="shared" si="77"/>
        <v>4.3636762059270273</v>
      </c>
    </row>
    <row r="670" spans="1:8" x14ac:dyDescent="0.25">
      <c r="A670" s="34">
        <v>-70</v>
      </c>
      <c r="B670" s="33">
        <v>0.43731474059177211</v>
      </c>
      <c r="C670" s="165">
        <f t="shared" si="72"/>
        <v>5.6268525940822789</v>
      </c>
      <c r="D670" s="166">
        <f t="shared" si="73"/>
        <v>0.62685259408227889</v>
      </c>
      <c r="E670" s="167">
        <f t="shared" si="74"/>
        <v>-4.3731474059177211</v>
      </c>
      <c r="F670" s="168">
        <f t="shared" si="75"/>
        <v>-5.6268525940822789</v>
      </c>
      <c r="G670" s="169">
        <f t="shared" si="76"/>
        <v>-0.62685259408227889</v>
      </c>
      <c r="H670" s="170">
        <f t="shared" si="77"/>
        <v>4.3731474059177211</v>
      </c>
    </row>
    <row r="671" spans="1:8" x14ac:dyDescent="0.25">
      <c r="A671" s="34">
        <v>-69</v>
      </c>
      <c r="B671" s="33">
        <v>0.43826096050265151</v>
      </c>
      <c r="C671" s="165">
        <f t="shared" si="72"/>
        <v>5.6173903949734854</v>
      </c>
      <c r="D671" s="166">
        <f t="shared" si="73"/>
        <v>0.61739039497348536</v>
      </c>
      <c r="E671" s="167">
        <f t="shared" si="74"/>
        <v>-4.3826096050265146</v>
      </c>
      <c r="F671" s="168">
        <f t="shared" si="75"/>
        <v>-5.6173903949734854</v>
      </c>
      <c r="G671" s="169">
        <f t="shared" si="76"/>
        <v>-0.61739039497348536</v>
      </c>
      <c r="H671" s="170">
        <f t="shared" si="77"/>
        <v>4.3826096050265146</v>
      </c>
    </row>
    <row r="672" spans="1:8" x14ac:dyDescent="0.25">
      <c r="A672" s="34">
        <v>-68</v>
      </c>
      <c r="B672" s="33">
        <v>0.43920627133177981</v>
      </c>
      <c r="C672" s="165">
        <f t="shared" si="72"/>
        <v>5.6079372866822021</v>
      </c>
      <c r="D672" s="166">
        <f t="shared" si="73"/>
        <v>0.60793728668220215</v>
      </c>
      <c r="E672" s="167">
        <f t="shared" si="74"/>
        <v>-4.3920627133177979</v>
      </c>
      <c r="F672" s="168">
        <f t="shared" si="75"/>
        <v>-5.6079372866822021</v>
      </c>
      <c r="G672" s="169">
        <f t="shared" si="76"/>
        <v>-0.60793728668220215</v>
      </c>
      <c r="H672" s="170">
        <f t="shared" si="77"/>
        <v>4.3920627133177979</v>
      </c>
    </row>
    <row r="673" spans="1:8" x14ac:dyDescent="0.25">
      <c r="A673" s="34">
        <v>-67</v>
      </c>
      <c r="B673" s="33">
        <v>0.44015066408559556</v>
      </c>
      <c r="C673" s="165">
        <f t="shared" si="72"/>
        <v>5.5984933591440447</v>
      </c>
      <c r="D673" s="166">
        <f t="shared" si="73"/>
        <v>0.59849335914404467</v>
      </c>
      <c r="E673" s="167">
        <f t="shared" si="74"/>
        <v>-4.4015066408559553</v>
      </c>
      <c r="F673" s="168">
        <f t="shared" si="75"/>
        <v>-5.5984933591440447</v>
      </c>
      <c r="G673" s="169">
        <f t="shared" si="76"/>
        <v>-0.59849335914404467</v>
      </c>
      <c r="H673" s="170">
        <f t="shared" si="77"/>
        <v>4.4015066408559553</v>
      </c>
    </row>
    <row r="674" spans="1:8" x14ac:dyDescent="0.25">
      <c r="A674" s="34">
        <v>-66</v>
      </c>
      <c r="B674" s="33">
        <v>0.44109412977053741</v>
      </c>
      <c r="C674" s="165">
        <f t="shared" si="72"/>
        <v>5.5890587022946256</v>
      </c>
      <c r="D674" s="166">
        <f t="shared" si="73"/>
        <v>0.58905870229462565</v>
      </c>
      <c r="E674" s="167">
        <f t="shared" si="74"/>
        <v>-4.4109412977053744</v>
      </c>
      <c r="F674" s="168">
        <f t="shared" si="75"/>
        <v>-5.5890587022946256</v>
      </c>
      <c r="G674" s="169">
        <f t="shared" si="76"/>
        <v>-0.58905870229462565</v>
      </c>
      <c r="H674" s="170">
        <f t="shared" si="77"/>
        <v>4.4109412977053744</v>
      </c>
    </row>
    <row r="675" spans="1:8" x14ac:dyDescent="0.25">
      <c r="A675" s="34">
        <v>-65</v>
      </c>
      <c r="B675" s="33">
        <v>0.44203665939304404</v>
      </c>
      <c r="C675" s="165">
        <f t="shared" si="72"/>
        <v>5.5796334060695596</v>
      </c>
      <c r="D675" s="166">
        <f t="shared" si="73"/>
        <v>0.5796334060695596</v>
      </c>
      <c r="E675" s="167">
        <f t="shared" si="74"/>
        <v>-4.4203665939304404</v>
      </c>
      <c r="F675" s="168">
        <f t="shared" si="75"/>
        <v>-5.5796334060695596</v>
      </c>
      <c r="G675" s="169">
        <f t="shared" si="76"/>
        <v>-0.5796334060695596</v>
      </c>
      <c r="H675" s="170">
        <f t="shared" si="77"/>
        <v>4.4203665939304404</v>
      </c>
    </row>
    <row r="676" spans="1:8" x14ac:dyDescent="0.25">
      <c r="A676" s="34">
        <v>-64</v>
      </c>
      <c r="B676" s="33">
        <v>0.44297824395955399</v>
      </c>
      <c r="C676" s="165">
        <f t="shared" si="72"/>
        <v>5.5702175604044601</v>
      </c>
      <c r="D676" s="166">
        <f t="shared" si="73"/>
        <v>0.57021756040446014</v>
      </c>
      <c r="E676" s="167">
        <f t="shared" si="74"/>
        <v>-4.4297824395955399</v>
      </c>
      <c r="F676" s="168">
        <f t="shared" si="75"/>
        <v>-5.5702175604044601</v>
      </c>
      <c r="G676" s="169">
        <f t="shared" si="76"/>
        <v>-0.57021756040446014</v>
      </c>
      <c r="H676" s="170">
        <f t="shared" si="77"/>
        <v>4.4297824395955399</v>
      </c>
    </row>
    <row r="677" spans="1:8" x14ac:dyDescent="0.25">
      <c r="A677" s="34">
        <v>-63</v>
      </c>
      <c r="B677" s="33">
        <v>0.44391887447650591</v>
      </c>
      <c r="C677" s="165">
        <f t="shared" si="72"/>
        <v>5.5608112552349409</v>
      </c>
      <c r="D677" s="166">
        <f t="shared" si="73"/>
        <v>0.56081125523494091</v>
      </c>
      <c r="E677" s="167">
        <f t="shared" si="74"/>
        <v>-4.4391887447650591</v>
      </c>
      <c r="F677" s="168">
        <f t="shared" si="75"/>
        <v>-5.5608112552349409</v>
      </c>
      <c r="G677" s="169">
        <f t="shared" si="76"/>
        <v>-0.56081125523494091</v>
      </c>
      <c r="H677" s="170">
        <f t="shared" si="77"/>
        <v>4.4391887447650591</v>
      </c>
    </row>
    <row r="678" spans="1:8" x14ac:dyDescent="0.25">
      <c r="A678" s="34">
        <v>-62</v>
      </c>
      <c r="B678" s="33">
        <v>0.44485854195033847</v>
      </c>
      <c r="C678" s="165">
        <f t="shared" si="72"/>
        <v>5.5514145804966155</v>
      </c>
      <c r="D678" s="166">
        <f t="shared" si="73"/>
        <v>0.55141458049661551</v>
      </c>
      <c r="E678" s="167">
        <f t="shared" si="74"/>
        <v>-4.4485854195033845</v>
      </c>
      <c r="F678" s="168">
        <f t="shared" si="75"/>
        <v>-5.5514145804966155</v>
      </c>
      <c r="G678" s="169">
        <f t="shared" si="76"/>
        <v>-0.55141458049661551</v>
      </c>
      <c r="H678" s="170">
        <f t="shared" si="77"/>
        <v>4.4485854195033845</v>
      </c>
    </row>
    <row r="679" spans="1:8" x14ac:dyDescent="0.25">
      <c r="A679" s="34">
        <v>-61</v>
      </c>
      <c r="B679" s="33">
        <v>0.44579723738749033</v>
      </c>
      <c r="C679" s="165">
        <f t="shared" si="72"/>
        <v>5.5420276261250967</v>
      </c>
      <c r="D679" s="166">
        <f t="shared" si="73"/>
        <v>0.5420276261250967</v>
      </c>
      <c r="E679" s="167">
        <f t="shared" si="74"/>
        <v>-4.4579723738749033</v>
      </c>
      <c r="F679" s="168">
        <f t="shared" si="75"/>
        <v>-5.5420276261250967</v>
      </c>
      <c r="G679" s="169">
        <f t="shared" si="76"/>
        <v>-0.5420276261250967</v>
      </c>
      <c r="H679" s="170">
        <f t="shared" si="77"/>
        <v>4.4579723738749033</v>
      </c>
    </row>
    <row r="680" spans="1:8" x14ac:dyDescent="0.25">
      <c r="A680" s="34">
        <v>-60</v>
      </c>
      <c r="B680" s="33">
        <v>0.44673495179440004</v>
      </c>
      <c r="C680" s="165">
        <f t="shared" si="72"/>
        <v>5.5326504820559999</v>
      </c>
      <c r="D680" s="166">
        <f t="shared" si="73"/>
        <v>0.53265048205599985</v>
      </c>
      <c r="E680" s="167">
        <f t="shared" si="74"/>
        <v>-4.4673495179440001</v>
      </c>
      <c r="F680" s="168">
        <f t="shared" si="75"/>
        <v>-5.5326504820559999</v>
      </c>
      <c r="G680" s="169">
        <f t="shared" si="76"/>
        <v>-0.53265048205599985</v>
      </c>
      <c r="H680" s="170">
        <f t="shared" si="77"/>
        <v>4.4673495179440001</v>
      </c>
    </row>
    <row r="681" spans="1:8" x14ac:dyDescent="0.25">
      <c r="A681" s="34">
        <v>-59</v>
      </c>
      <c r="B681" s="33">
        <v>0.44767167617750625</v>
      </c>
      <c r="C681" s="165">
        <f t="shared" si="72"/>
        <v>5.5232832382249377</v>
      </c>
      <c r="D681" s="166">
        <f t="shared" si="73"/>
        <v>0.52328323822493772</v>
      </c>
      <c r="E681" s="167">
        <f t="shared" si="74"/>
        <v>-4.4767167617750623</v>
      </c>
      <c r="F681" s="168">
        <f t="shared" si="75"/>
        <v>-5.5232832382249377</v>
      </c>
      <c r="G681" s="169">
        <f t="shared" si="76"/>
        <v>-0.52328323822493772</v>
      </c>
      <c r="H681" s="170">
        <f t="shared" si="77"/>
        <v>4.4767167617750623</v>
      </c>
    </row>
    <row r="682" spans="1:8" x14ac:dyDescent="0.25">
      <c r="A682" s="34">
        <v>-58</v>
      </c>
      <c r="B682" s="33">
        <v>0.44860740154324774</v>
      </c>
      <c r="C682" s="165">
        <f t="shared" si="72"/>
        <v>5.513925984567523</v>
      </c>
      <c r="D682" s="166">
        <f t="shared" si="73"/>
        <v>0.51392598456752303</v>
      </c>
      <c r="E682" s="167">
        <f t="shared" si="74"/>
        <v>-4.486074015432477</v>
      </c>
      <c r="F682" s="168">
        <f t="shared" si="75"/>
        <v>-5.513925984567523</v>
      </c>
      <c r="G682" s="169">
        <f t="shared" si="76"/>
        <v>-0.51392598456752303</v>
      </c>
      <c r="H682" s="170">
        <f t="shared" si="77"/>
        <v>4.486074015432477</v>
      </c>
    </row>
    <row r="683" spans="1:8" x14ac:dyDescent="0.25">
      <c r="A683" s="34">
        <v>-57</v>
      </c>
      <c r="B683" s="33">
        <v>0.44954211889806295</v>
      </c>
      <c r="C683" s="165">
        <f t="shared" si="72"/>
        <v>5.5045788110193703</v>
      </c>
      <c r="D683" s="166">
        <f t="shared" si="73"/>
        <v>0.5045788110193703</v>
      </c>
      <c r="E683" s="167">
        <f t="shared" si="74"/>
        <v>-4.4954211889806297</v>
      </c>
      <c r="F683" s="168">
        <f t="shared" si="75"/>
        <v>-5.5045788110193703</v>
      </c>
      <c r="G683" s="169">
        <f t="shared" si="76"/>
        <v>-0.5045788110193703</v>
      </c>
      <c r="H683" s="170">
        <f t="shared" si="77"/>
        <v>4.4954211889806297</v>
      </c>
    </row>
    <row r="684" spans="1:8" x14ac:dyDescent="0.25">
      <c r="A684" s="34">
        <v>-56</v>
      </c>
      <c r="B684" s="33">
        <v>0.45047581924839064</v>
      </c>
      <c r="C684" s="165">
        <f t="shared" si="72"/>
        <v>5.4952418075160931</v>
      </c>
      <c r="D684" s="166">
        <f t="shared" si="73"/>
        <v>0.49524180751609315</v>
      </c>
      <c r="E684" s="167">
        <f t="shared" si="74"/>
        <v>-4.5047581924839069</v>
      </c>
      <c r="F684" s="168">
        <f t="shared" si="75"/>
        <v>-5.4952418075160931</v>
      </c>
      <c r="G684" s="169">
        <f t="shared" si="76"/>
        <v>-0.49524180751609315</v>
      </c>
      <c r="H684" s="170">
        <f t="shared" si="77"/>
        <v>4.5047581924839069</v>
      </c>
    </row>
    <row r="685" spans="1:8" x14ac:dyDescent="0.25">
      <c r="A685" s="34">
        <v>-55</v>
      </c>
      <c r="B685" s="33">
        <v>0.45140849360066937</v>
      </c>
      <c r="C685" s="165">
        <f t="shared" si="72"/>
        <v>5.4859150639933061</v>
      </c>
      <c r="D685" s="166">
        <f t="shared" si="73"/>
        <v>0.48591506399330608</v>
      </c>
      <c r="E685" s="167">
        <f t="shared" si="74"/>
        <v>-4.5140849360066939</v>
      </c>
      <c r="F685" s="168">
        <f t="shared" si="75"/>
        <v>-5.4859150639933061</v>
      </c>
      <c r="G685" s="169">
        <f t="shared" si="76"/>
        <v>-0.48591506399330608</v>
      </c>
      <c r="H685" s="170">
        <f t="shared" si="77"/>
        <v>4.5140849360066939</v>
      </c>
    </row>
    <row r="686" spans="1:8" x14ac:dyDescent="0.25">
      <c r="A686" s="34">
        <v>-54</v>
      </c>
      <c r="B686" s="33">
        <v>0.45234013296133779</v>
      </c>
      <c r="C686" s="165">
        <f t="shared" si="72"/>
        <v>5.4765986703866218</v>
      </c>
      <c r="D686" s="166">
        <f t="shared" si="73"/>
        <v>0.47659867038662185</v>
      </c>
      <c r="E686" s="167">
        <f t="shared" si="74"/>
        <v>-4.5234013296133782</v>
      </c>
      <c r="F686" s="168">
        <f t="shared" si="75"/>
        <v>-5.4765986703866218</v>
      </c>
      <c r="G686" s="169">
        <f t="shared" si="76"/>
        <v>-0.47659867038662185</v>
      </c>
      <c r="H686" s="170">
        <f t="shared" si="77"/>
        <v>4.5234013296133782</v>
      </c>
    </row>
    <row r="687" spans="1:8" x14ac:dyDescent="0.25">
      <c r="A687" s="34">
        <v>-53</v>
      </c>
      <c r="B687" s="33">
        <v>0.45327072833683457</v>
      </c>
      <c r="C687" s="165">
        <f t="shared" si="72"/>
        <v>5.4672927166316541</v>
      </c>
      <c r="D687" s="166">
        <f t="shared" si="73"/>
        <v>0.46729271663165406</v>
      </c>
      <c r="E687" s="167">
        <f t="shared" si="74"/>
        <v>-4.5327072833683459</v>
      </c>
      <c r="F687" s="168">
        <f t="shared" si="75"/>
        <v>-5.4672927166316541</v>
      </c>
      <c r="G687" s="169">
        <f t="shared" si="76"/>
        <v>-0.46729271663165406</v>
      </c>
      <c r="H687" s="170">
        <f t="shared" si="77"/>
        <v>4.5327072833683459</v>
      </c>
    </row>
    <row r="688" spans="1:8" x14ac:dyDescent="0.25">
      <c r="A688" s="34">
        <v>-52</v>
      </c>
      <c r="B688" s="33">
        <v>0.45420027073359825</v>
      </c>
      <c r="C688" s="165">
        <f t="shared" si="72"/>
        <v>5.4579972926640172</v>
      </c>
      <c r="D688" s="166">
        <f t="shared" si="73"/>
        <v>0.45799729266401723</v>
      </c>
      <c r="E688" s="167">
        <f t="shared" si="74"/>
        <v>-4.5420027073359828</v>
      </c>
      <c r="F688" s="168">
        <f t="shared" si="75"/>
        <v>-5.4579972926640172</v>
      </c>
      <c r="G688" s="169">
        <f t="shared" si="76"/>
        <v>-0.45799729266401723</v>
      </c>
      <c r="H688" s="170">
        <f t="shared" si="77"/>
        <v>4.5420027073359828</v>
      </c>
    </row>
    <row r="689" spans="1:8" x14ac:dyDescent="0.25">
      <c r="A689" s="34">
        <v>-51</v>
      </c>
      <c r="B689" s="33">
        <v>0.45512875115806761</v>
      </c>
      <c r="C689" s="165">
        <f t="shared" si="72"/>
        <v>5.4487124884193241</v>
      </c>
      <c r="D689" s="166">
        <f t="shared" si="73"/>
        <v>0.4487124884193241</v>
      </c>
      <c r="E689" s="167">
        <f t="shared" si="74"/>
        <v>-4.5512875115806759</v>
      </c>
      <c r="F689" s="168">
        <f t="shared" si="75"/>
        <v>-5.4487124884193241</v>
      </c>
      <c r="G689" s="169">
        <f t="shared" si="76"/>
        <v>-0.4487124884193241</v>
      </c>
      <c r="H689" s="170">
        <f t="shared" si="77"/>
        <v>4.5512875115806759</v>
      </c>
    </row>
    <row r="690" spans="1:8" x14ac:dyDescent="0.25">
      <c r="A690" s="34">
        <v>-50</v>
      </c>
      <c r="B690" s="33">
        <v>0.45605616061668119</v>
      </c>
      <c r="C690" s="165">
        <f t="shared" si="72"/>
        <v>5.4394383938331883</v>
      </c>
      <c r="D690" s="166">
        <f t="shared" si="73"/>
        <v>0.43943839383318828</v>
      </c>
      <c r="E690" s="167">
        <f t="shared" si="74"/>
        <v>-4.5605616061668117</v>
      </c>
      <c r="F690" s="168">
        <f t="shared" si="75"/>
        <v>-5.4394383938331883</v>
      </c>
      <c r="G690" s="169">
        <f t="shared" si="76"/>
        <v>-0.43943839383318828</v>
      </c>
      <c r="H690" s="170">
        <f t="shared" si="77"/>
        <v>4.5605616061668117</v>
      </c>
    </row>
    <row r="691" spans="1:8" x14ac:dyDescent="0.25">
      <c r="A691" s="34">
        <v>-49</v>
      </c>
      <c r="B691" s="33">
        <v>0.45698249011587766</v>
      </c>
      <c r="C691" s="165">
        <f t="shared" si="72"/>
        <v>5.4301750988412234</v>
      </c>
      <c r="D691" s="166">
        <f t="shared" si="73"/>
        <v>0.4301750988412234</v>
      </c>
      <c r="E691" s="167">
        <f t="shared" si="74"/>
        <v>-4.5698249011587766</v>
      </c>
      <c r="F691" s="168">
        <f t="shared" si="75"/>
        <v>-5.4301750988412234</v>
      </c>
      <c r="G691" s="169">
        <f t="shared" si="76"/>
        <v>-0.4301750988412234</v>
      </c>
      <c r="H691" s="170">
        <f t="shared" si="77"/>
        <v>4.5698249011587766</v>
      </c>
    </row>
    <row r="692" spans="1:8" x14ac:dyDescent="0.25">
      <c r="A692" s="34">
        <v>-48</v>
      </c>
      <c r="B692" s="33">
        <v>0.45790773066209567</v>
      </c>
      <c r="C692" s="165">
        <f t="shared" si="72"/>
        <v>5.4209226933790431</v>
      </c>
      <c r="D692" s="166">
        <f t="shared" si="73"/>
        <v>0.42092269337904309</v>
      </c>
      <c r="E692" s="167">
        <f t="shared" si="74"/>
        <v>-4.5790773066209569</v>
      </c>
      <c r="F692" s="168">
        <f t="shared" si="75"/>
        <v>-5.4209226933790431</v>
      </c>
      <c r="G692" s="169">
        <f t="shared" si="76"/>
        <v>-0.42092269337904309</v>
      </c>
      <c r="H692" s="170">
        <f t="shared" si="77"/>
        <v>4.5790773066209569</v>
      </c>
    </row>
    <row r="693" spans="1:8" x14ac:dyDescent="0.25">
      <c r="A693" s="34">
        <v>-47</v>
      </c>
      <c r="B693" s="33">
        <v>0.45883187326177377</v>
      </c>
      <c r="C693" s="165">
        <f t="shared" si="72"/>
        <v>5.4116812673822619</v>
      </c>
      <c r="D693" s="166">
        <f t="shared" si="73"/>
        <v>0.41168126738226185</v>
      </c>
      <c r="E693" s="167">
        <f t="shared" si="74"/>
        <v>-4.5883187326177381</v>
      </c>
      <c r="F693" s="168">
        <f t="shared" si="75"/>
        <v>-5.4116812673822619</v>
      </c>
      <c r="G693" s="169">
        <f t="shared" si="76"/>
        <v>-0.41168126738226185</v>
      </c>
      <c r="H693" s="170">
        <f t="shared" si="77"/>
        <v>4.5883187326177381</v>
      </c>
    </row>
    <row r="694" spans="1:8" x14ac:dyDescent="0.25">
      <c r="A694" s="34">
        <v>-46</v>
      </c>
      <c r="B694" s="33">
        <v>0.45975490892135062</v>
      </c>
      <c r="C694" s="165">
        <f t="shared" si="72"/>
        <v>5.4024509107864933</v>
      </c>
      <c r="D694" s="166">
        <f t="shared" si="73"/>
        <v>0.40245091078649331</v>
      </c>
      <c r="E694" s="167">
        <f t="shared" si="74"/>
        <v>-4.5975490892135067</v>
      </c>
      <c r="F694" s="168">
        <f t="shared" si="75"/>
        <v>-5.4024509107864933</v>
      </c>
      <c r="G694" s="169">
        <f t="shared" si="76"/>
        <v>-0.40245091078649331</v>
      </c>
      <c r="H694" s="170">
        <f t="shared" si="77"/>
        <v>4.5975490892135067</v>
      </c>
    </row>
    <row r="695" spans="1:8" x14ac:dyDescent="0.25">
      <c r="A695" s="34">
        <v>-45</v>
      </c>
      <c r="B695" s="33">
        <v>0.460676828647265</v>
      </c>
      <c r="C695" s="165">
        <f t="shared" si="72"/>
        <v>5.3932317135273502</v>
      </c>
      <c r="D695" s="166">
        <f t="shared" si="73"/>
        <v>0.3932317135273502</v>
      </c>
      <c r="E695" s="167">
        <f t="shared" si="74"/>
        <v>-4.6067682864726498</v>
      </c>
      <c r="F695" s="168">
        <f t="shared" si="75"/>
        <v>-5.3932317135273502</v>
      </c>
      <c r="G695" s="169">
        <f t="shared" si="76"/>
        <v>-0.3932317135273502</v>
      </c>
      <c r="H695" s="170">
        <f t="shared" si="77"/>
        <v>4.6067682864726498</v>
      </c>
    </row>
    <row r="696" spans="1:8" x14ac:dyDescent="0.25">
      <c r="A696" s="34">
        <v>-44</v>
      </c>
      <c r="B696" s="33">
        <v>0.46159762344595534</v>
      </c>
      <c r="C696" s="165">
        <f t="shared" si="72"/>
        <v>5.3840237655404461</v>
      </c>
      <c r="D696" s="166">
        <f t="shared" si="73"/>
        <v>0.38402376554044615</v>
      </c>
      <c r="E696" s="167">
        <f t="shared" si="74"/>
        <v>-4.6159762344595539</v>
      </c>
      <c r="F696" s="168">
        <f t="shared" si="75"/>
        <v>-5.3840237655404461</v>
      </c>
      <c r="G696" s="169">
        <f t="shared" si="76"/>
        <v>-0.38402376554044615</v>
      </c>
      <c r="H696" s="170">
        <f t="shared" si="77"/>
        <v>4.6159762344595539</v>
      </c>
    </row>
    <row r="697" spans="1:8" x14ac:dyDescent="0.25">
      <c r="A697" s="34">
        <v>-43</v>
      </c>
      <c r="B697" s="33">
        <v>0.4625172843238603</v>
      </c>
      <c r="C697" s="165">
        <f t="shared" si="72"/>
        <v>5.3748271567613966</v>
      </c>
      <c r="D697" s="166">
        <f t="shared" si="73"/>
        <v>0.37482715676139655</v>
      </c>
      <c r="E697" s="167">
        <f t="shared" si="74"/>
        <v>-4.6251728432386034</v>
      </c>
      <c r="F697" s="168">
        <f t="shared" si="75"/>
        <v>-5.3748271567613966</v>
      </c>
      <c r="G697" s="169">
        <f t="shared" si="76"/>
        <v>-0.37482715676139655</v>
      </c>
      <c r="H697" s="170">
        <f t="shared" si="77"/>
        <v>4.6251728432386034</v>
      </c>
    </row>
    <row r="698" spans="1:8" x14ac:dyDescent="0.25">
      <c r="A698" s="34">
        <v>-42</v>
      </c>
      <c r="B698" s="33">
        <v>0.46343580228741865</v>
      </c>
      <c r="C698" s="165">
        <f t="shared" si="72"/>
        <v>5.3656419771258133</v>
      </c>
      <c r="D698" s="166">
        <f t="shared" si="73"/>
        <v>0.36564197712581326</v>
      </c>
      <c r="E698" s="167">
        <f t="shared" si="74"/>
        <v>-4.6343580228741867</v>
      </c>
      <c r="F698" s="168">
        <f t="shared" si="75"/>
        <v>-5.3656419771258133</v>
      </c>
      <c r="G698" s="169">
        <f t="shared" si="76"/>
        <v>-0.36564197712581326</v>
      </c>
      <c r="H698" s="170">
        <f t="shared" si="77"/>
        <v>4.6343580228741867</v>
      </c>
    </row>
    <row r="699" spans="1:8" x14ac:dyDescent="0.25">
      <c r="A699" s="34">
        <v>-41</v>
      </c>
      <c r="B699" s="33">
        <v>0.46435316834306894</v>
      </c>
      <c r="C699" s="165">
        <f t="shared" si="72"/>
        <v>5.3564683165693108</v>
      </c>
      <c r="D699" s="166">
        <f t="shared" si="73"/>
        <v>0.35646831656931077</v>
      </c>
      <c r="E699" s="167">
        <f t="shared" si="74"/>
        <v>-4.6435316834306892</v>
      </c>
      <c r="F699" s="168">
        <f t="shared" si="75"/>
        <v>-5.3564683165693108</v>
      </c>
      <c r="G699" s="169">
        <f t="shared" si="76"/>
        <v>-0.35646831656931077</v>
      </c>
      <c r="H699" s="170">
        <f t="shared" si="77"/>
        <v>4.6435316834306892</v>
      </c>
    </row>
    <row r="700" spans="1:8" x14ac:dyDescent="0.25">
      <c r="A700" s="34">
        <v>-40</v>
      </c>
      <c r="B700" s="33">
        <v>0.46526937349724984</v>
      </c>
      <c r="C700" s="165">
        <f t="shared" si="72"/>
        <v>5.3473062650275018</v>
      </c>
      <c r="D700" s="166">
        <f t="shared" si="73"/>
        <v>0.34730626502750184</v>
      </c>
      <c r="E700" s="167">
        <f t="shared" si="74"/>
        <v>-4.6526937349724982</v>
      </c>
      <c r="F700" s="168">
        <f t="shared" si="75"/>
        <v>-5.3473062650275018</v>
      </c>
      <c r="G700" s="169">
        <f t="shared" si="76"/>
        <v>-0.34730626502750184</v>
      </c>
      <c r="H700" s="170">
        <f t="shared" si="77"/>
        <v>4.6526937349724982</v>
      </c>
    </row>
    <row r="701" spans="1:8" x14ac:dyDescent="0.25">
      <c r="A701" s="34">
        <v>-39</v>
      </c>
      <c r="B701" s="33">
        <v>0.46618440875639999</v>
      </c>
      <c r="C701" s="165">
        <f t="shared" si="72"/>
        <v>5.3381559124360001</v>
      </c>
      <c r="D701" s="166">
        <f t="shared" si="73"/>
        <v>0.33815591243600007</v>
      </c>
      <c r="E701" s="167">
        <f t="shared" si="74"/>
        <v>-4.6618440875639999</v>
      </c>
      <c r="F701" s="168">
        <f t="shared" si="75"/>
        <v>-5.3381559124360001</v>
      </c>
      <c r="G701" s="169">
        <f t="shared" si="76"/>
        <v>-0.33815591243600007</v>
      </c>
      <c r="H701" s="170">
        <f t="shared" si="77"/>
        <v>4.6618440875639999</v>
      </c>
    </row>
    <row r="702" spans="1:8" x14ac:dyDescent="0.25">
      <c r="A702" s="34">
        <v>-38</v>
      </c>
      <c r="B702" s="33">
        <v>0.46709826512695785</v>
      </c>
      <c r="C702" s="165">
        <f t="shared" si="72"/>
        <v>5.3290173487304218</v>
      </c>
      <c r="D702" s="166">
        <f t="shared" si="73"/>
        <v>0.32901734873042177</v>
      </c>
      <c r="E702" s="167">
        <f t="shared" si="74"/>
        <v>-4.6709826512695782</v>
      </c>
      <c r="F702" s="168">
        <f t="shared" si="75"/>
        <v>-5.3290173487304218</v>
      </c>
      <c r="G702" s="169">
        <f t="shared" si="76"/>
        <v>-0.32901734873042177</v>
      </c>
      <c r="H702" s="170">
        <f t="shared" si="77"/>
        <v>4.6709826512695782</v>
      </c>
    </row>
    <row r="703" spans="1:8" x14ac:dyDescent="0.25">
      <c r="A703" s="34">
        <v>-37</v>
      </c>
      <c r="B703" s="33">
        <v>0.46801093361536228</v>
      </c>
      <c r="C703" s="165">
        <f t="shared" si="72"/>
        <v>5.319890663846377</v>
      </c>
      <c r="D703" s="166">
        <f t="shared" si="73"/>
        <v>0.31989066384637699</v>
      </c>
      <c r="E703" s="167">
        <f t="shared" si="74"/>
        <v>-4.680109336153623</v>
      </c>
      <c r="F703" s="168">
        <f t="shared" si="75"/>
        <v>-5.319890663846377</v>
      </c>
      <c r="G703" s="169">
        <f t="shared" si="76"/>
        <v>-0.31989066384637699</v>
      </c>
      <c r="H703" s="170">
        <f t="shared" si="77"/>
        <v>4.680109336153623</v>
      </c>
    </row>
    <row r="704" spans="1:8" x14ac:dyDescent="0.25">
      <c r="A704" s="34">
        <v>-36</v>
      </c>
      <c r="B704" s="33">
        <v>0.46892240522805184</v>
      </c>
      <c r="C704" s="165">
        <f t="shared" si="72"/>
        <v>5.3107759477194811</v>
      </c>
      <c r="D704" s="166">
        <f t="shared" si="73"/>
        <v>0.31077594771948114</v>
      </c>
      <c r="E704" s="167">
        <f t="shared" si="74"/>
        <v>-4.6892240522805189</v>
      </c>
      <c r="F704" s="168">
        <f t="shared" si="75"/>
        <v>-5.3107759477194811</v>
      </c>
      <c r="G704" s="169">
        <f t="shared" si="76"/>
        <v>-0.31077594771948114</v>
      </c>
      <c r="H704" s="170">
        <f t="shared" si="77"/>
        <v>4.6892240522805189</v>
      </c>
    </row>
    <row r="705" spans="1:8" x14ac:dyDescent="0.25">
      <c r="A705" s="34">
        <v>-35</v>
      </c>
      <c r="B705" s="33">
        <v>0.46983267097146519</v>
      </c>
      <c r="C705" s="165">
        <f t="shared" si="72"/>
        <v>5.3016732902853478</v>
      </c>
      <c r="D705" s="166">
        <f t="shared" si="73"/>
        <v>0.30167329028534784</v>
      </c>
      <c r="E705" s="167">
        <f t="shared" si="74"/>
        <v>-4.6983267097146522</v>
      </c>
      <c r="F705" s="168">
        <f t="shared" si="75"/>
        <v>-5.3016732902853478</v>
      </c>
      <c r="G705" s="169">
        <f t="shared" si="76"/>
        <v>-0.30167329028534784</v>
      </c>
      <c r="H705" s="170">
        <f t="shared" si="77"/>
        <v>4.6983267097146522</v>
      </c>
    </row>
    <row r="706" spans="1:8" x14ac:dyDescent="0.25">
      <c r="A706" s="34">
        <v>-34</v>
      </c>
      <c r="B706" s="33">
        <v>0.47074172185204088</v>
      </c>
      <c r="C706" s="165">
        <f t="shared" si="72"/>
        <v>5.2925827814795916</v>
      </c>
      <c r="D706" s="166">
        <f t="shared" si="73"/>
        <v>0.2925827814795916</v>
      </c>
      <c r="E706" s="167">
        <f t="shared" si="74"/>
        <v>-4.7074172185204084</v>
      </c>
      <c r="F706" s="168">
        <f t="shared" si="75"/>
        <v>-5.2925827814795916</v>
      </c>
      <c r="G706" s="169">
        <f t="shared" si="76"/>
        <v>-0.2925827814795916</v>
      </c>
      <c r="H706" s="170">
        <f t="shared" si="77"/>
        <v>4.7074172185204084</v>
      </c>
    </row>
    <row r="707" spans="1:8" x14ac:dyDescent="0.25">
      <c r="A707" s="34">
        <v>-33</v>
      </c>
      <c r="B707" s="33">
        <v>0.47164954887621757</v>
      </c>
      <c r="C707" s="165">
        <f t="shared" si="72"/>
        <v>5.2835045112378243</v>
      </c>
      <c r="D707" s="166">
        <f t="shared" si="73"/>
        <v>0.28350451123782427</v>
      </c>
      <c r="E707" s="167">
        <f t="shared" si="74"/>
        <v>-4.7164954887621757</v>
      </c>
      <c r="F707" s="168">
        <f t="shared" si="75"/>
        <v>-5.2835045112378243</v>
      </c>
      <c r="G707" s="169">
        <f t="shared" si="76"/>
        <v>-0.28350451123782427</v>
      </c>
      <c r="H707" s="170">
        <f t="shared" si="77"/>
        <v>4.7164954887621757</v>
      </c>
    </row>
    <row r="708" spans="1:8" x14ac:dyDescent="0.25">
      <c r="A708" s="34">
        <v>-32</v>
      </c>
      <c r="B708" s="33">
        <v>0.47255614305043392</v>
      </c>
      <c r="C708" s="165">
        <f t="shared" si="72"/>
        <v>5.2744385694956613</v>
      </c>
      <c r="D708" s="166">
        <f t="shared" si="73"/>
        <v>0.27443856949566126</v>
      </c>
      <c r="E708" s="167">
        <f t="shared" si="74"/>
        <v>-4.7255614305043387</v>
      </c>
      <c r="F708" s="168">
        <f t="shared" si="75"/>
        <v>-5.2744385694956613</v>
      </c>
      <c r="G708" s="169">
        <f t="shared" si="76"/>
        <v>-0.27443856949566126</v>
      </c>
      <c r="H708" s="170">
        <f t="shared" si="77"/>
        <v>4.7255614305043387</v>
      </c>
    </row>
    <row r="709" spans="1:8" x14ac:dyDescent="0.25">
      <c r="A709" s="34">
        <v>-31</v>
      </c>
      <c r="B709" s="33">
        <v>0.47346149538112858</v>
      </c>
      <c r="C709" s="165">
        <f t="shared" si="72"/>
        <v>5.2653850461887144</v>
      </c>
      <c r="D709" s="166">
        <f t="shared" si="73"/>
        <v>0.26538504618871439</v>
      </c>
      <c r="E709" s="167">
        <f t="shared" si="74"/>
        <v>-4.7346149538112856</v>
      </c>
      <c r="F709" s="168">
        <f t="shared" si="75"/>
        <v>-5.2653850461887144</v>
      </c>
      <c r="G709" s="169">
        <f t="shared" si="76"/>
        <v>-0.26538504618871439</v>
      </c>
      <c r="H709" s="170">
        <f t="shared" si="77"/>
        <v>4.7346149538112856</v>
      </c>
    </row>
    <row r="710" spans="1:8" x14ac:dyDescent="0.25">
      <c r="A710" s="34">
        <v>-30</v>
      </c>
      <c r="B710" s="33">
        <v>0.47436559687474023</v>
      </c>
      <c r="C710" s="165">
        <f t="shared" si="72"/>
        <v>5.2563440312525973</v>
      </c>
      <c r="D710" s="166">
        <f t="shared" si="73"/>
        <v>0.2563440312525973</v>
      </c>
      <c r="E710" s="167">
        <f t="shared" si="74"/>
        <v>-4.7436559687474027</v>
      </c>
      <c r="F710" s="168">
        <f t="shared" si="75"/>
        <v>-5.2563440312525973</v>
      </c>
      <c r="G710" s="169">
        <f t="shared" si="76"/>
        <v>-0.2563440312525973</v>
      </c>
      <c r="H710" s="170">
        <f t="shared" si="77"/>
        <v>4.7436559687474027</v>
      </c>
    </row>
    <row r="711" spans="1:8" x14ac:dyDescent="0.25">
      <c r="A711" s="34">
        <v>-29</v>
      </c>
      <c r="B711" s="33">
        <v>0.47526843853770739</v>
      </c>
      <c r="C711" s="165">
        <f t="shared" ref="C711:C774" si="78">KFactor-KFactor*B711</f>
        <v>5.2473156146229263</v>
      </c>
      <c r="D711" s="166">
        <f t="shared" ref="D711:D774" si="79">KFactor/2-KFactor*B711</f>
        <v>0.24731561462292628</v>
      </c>
      <c r="E711" s="167">
        <f t="shared" ref="E711:E774" si="80">0-KFactor*B711</f>
        <v>-4.7526843853770737</v>
      </c>
      <c r="F711" s="168">
        <f t="shared" ref="F711:F774" si="81">-C711</f>
        <v>-5.2473156146229263</v>
      </c>
      <c r="G711" s="169">
        <f t="shared" ref="G711:G774" si="82">-D711</f>
        <v>-0.24731561462292628</v>
      </c>
      <c r="H711" s="170">
        <f t="shared" ref="H711:H774" si="83">-E711</f>
        <v>4.7526843853770737</v>
      </c>
    </row>
    <row r="712" spans="1:8" x14ac:dyDescent="0.25">
      <c r="A712" s="34">
        <v>-28</v>
      </c>
      <c r="B712" s="33">
        <v>0.47617001137646875</v>
      </c>
      <c r="C712" s="165">
        <f t="shared" si="78"/>
        <v>5.2382998862353123</v>
      </c>
      <c r="D712" s="166">
        <f t="shared" si="79"/>
        <v>0.23829988623531229</v>
      </c>
      <c r="E712" s="167">
        <f t="shared" si="80"/>
        <v>-4.7617001137646877</v>
      </c>
      <c r="F712" s="168">
        <f t="shared" si="81"/>
        <v>-5.2382998862353123</v>
      </c>
      <c r="G712" s="169">
        <f t="shared" si="82"/>
        <v>-0.23829988623531229</v>
      </c>
      <c r="H712" s="170">
        <f t="shared" si="83"/>
        <v>4.7617001137646877</v>
      </c>
    </row>
    <row r="713" spans="1:8" x14ac:dyDescent="0.25">
      <c r="A713" s="34">
        <v>-27</v>
      </c>
      <c r="B713" s="33">
        <v>0.47707030639746284</v>
      </c>
      <c r="C713" s="165">
        <f t="shared" si="78"/>
        <v>5.2292969360253716</v>
      </c>
      <c r="D713" s="166">
        <f t="shared" si="79"/>
        <v>0.2292969360253716</v>
      </c>
      <c r="E713" s="167">
        <f t="shared" si="80"/>
        <v>-4.7707030639746284</v>
      </c>
      <c r="F713" s="168">
        <f t="shared" si="81"/>
        <v>-5.2292969360253716</v>
      </c>
      <c r="G713" s="169">
        <f t="shared" si="82"/>
        <v>-0.2292969360253716</v>
      </c>
      <c r="H713" s="170">
        <f t="shared" si="83"/>
        <v>4.7707030639746284</v>
      </c>
    </row>
    <row r="714" spans="1:8" x14ac:dyDescent="0.25">
      <c r="A714" s="34">
        <v>-26</v>
      </c>
      <c r="B714" s="33">
        <v>0.47796931460712855</v>
      </c>
      <c r="C714" s="165">
        <f t="shared" si="78"/>
        <v>5.2203068539287143</v>
      </c>
      <c r="D714" s="166">
        <f t="shared" si="79"/>
        <v>0.2203068539287143</v>
      </c>
      <c r="E714" s="167">
        <f t="shared" si="80"/>
        <v>-4.7796931460712857</v>
      </c>
      <c r="F714" s="168">
        <f t="shared" si="81"/>
        <v>-5.2203068539287143</v>
      </c>
      <c r="G714" s="169">
        <f t="shared" si="82"/>
        <v>-0.2203068539287143</v>
      </c>
      <c r="H714" s="170">
        <f t="shared" si="83"/>
        <v>4.7796931460712857</v>
      </c>
    </row>
    <row r="715" spans="1:8" x14ac:dyDescent="0.25">
      <c r="A715" s="34">
        <v>-25</v>
      </c>
      <c r="B715" s="33">
        <v>0.47886702701190431</v>
      </c>
      <c r="C715" s="165">
        <f t="shared" si="78"/>
        <v>5.2113297298809567</v>
      </c>
      <c r="D715" s="166">
        <f t="shared" si="79"/>
        <v>0.21132972988095666</v>
      </c>
      <c r="E715" s="167">
        <f t="shared" si="80"/>
        <v>-4.7886702701190433</v>
      </c>
      <c r="F715" s="168">
        <f t="shared" si="81"/>
        <v>-5.2113297298809567</v>
      </c>
      <c r="G715" s="169">
        <f t="shared" si="82"/>
        <v>-0.21132972988095666</v>
      </c>
      <c r="H715" s="170">
        <f t="shared" si="83"/>
        <v>4.7886702701190433</v>
      </c>
    </row>
    <row r="716" spans="1:8" x14ac:dyDescent="0.25">
      <c r="A716" s="34">
        <v>-24</v>
      </c>
      <c r="B716" s="33">
        <v>0.47976343461822868</v>
      </c>
      <c r="C716" s="165">
        <f t="shared" si="78"/>
        <v>5.2023656538177132</v>
      </c>
      <c r="D716" s="166">
        <f t="shared" si="79"/>
        <v>0.20236565381771321</v>
      </c>
      <c r="E716" s="167">
        <f t="shared" si="80"/>
        <v>-4.7976343461822868</v>
      </c>
      <c r="F716" s="168">
        <f t="shared" si="81"/>
        <v>-5.2023656538177132</v>
      </c>
      <c r="G716" s="169">
        <f t="shared" si="82"/>
        <v>-0.20236565381771321</v>
      </c>
      <c r="H716" s="170">
        <f t="shared" si="83"/>
        <v>4.7976343461822868</v>
      </c>
    </row>
    <row r="717" spans="1:8" x14ac:dyDescent="0.25">
      <c r="A717" s="34">
        <v>-23</v>
      </c>
      <c r="B717" s="33">
        <v>0.48065852843254053</v>
      </c>
      <c r="C717" s="165">
        <f t="shared" si="78"/>
        <v>5.1934147156745949</v>
      </c>
      <c r="D717" s="166">
        <f t="shared" si="79"/>
        <v>0.19341471567459489</v>
      </c>
      <c r="E717" s="167">
        <f t="shared" si="80"/>
        <v>-4.8065852843254051</v>
      </c>
      <c r="F717" s="168">
        <f t="shared" si="81"/>
        <v>-5.1934147156745949</v>
      </c>
      <c r="G717" s="169">
        <f t="shared" si="82"/>
        <v>-0.19341471567459489</v>
      </c>
      <c r="H717" s="170">
        <f t="shared" si="83"/>
        <v>4.8065852843254051</v>
      </c>
    </row>
    <row r="718" spans="1:8" x14ac:dyDescent="0.25">
      <c r="A718" s="34">
        <v>-22</v>
      </c>
      <c r="B718" s="33">
        <v>0.48155229946127842</v>
      </c>
      <c r="C718" s="165">
        <f t="shared" si="78"/>
        <v>5.1844770053872153</v>
      </c>
      <c r="D718" s="166">
        <f t="shared" si="79"/>
        <v>0.18447700538721534</v>
      </c>
      <c r="E718" s="167">
        <f t="shared" si="80"/>
        <v>-4.8155229946127847</v>
      </c>
      <c r="F718" s="168">
        <f t="shared" si="81"/>
        <v>-5.1844770053872153</v>
      </c>
      <c r="G718" s="169">
        <f t="shared" si="82"/>
        <v>-0.18447700538721534</v>
      </c>
      <c r="H718" s="170">
        <f t="shared" si="83"/>
        <v>4.8155229946127847</v>
      </c>
    </row>
    <row r="719" spans="1:8" x14ac:dyDescent="0.25">
      <c r="A719" s="34">
        <v>-21</v>
      </c>
      <c r="B719" s="33">
        <v>0.48244473871088089</v>
      </c>
      <c r="C719" s="165">
        <f t="shared" si="78"/>
        <v>5.1755526128911908</v>
      </c>
      <c r="D719" s="166">
        <f t="shared" si="79"/>
        <v>0.17555261289119084</v>
      </c>
      <c r="E719" s="167">
        <f t="shared" si="80"/>
        <v>-4.8244473871088092</v>
      </c>
      <c r="F719" s="168">
        <f t="shared" si="81"/>
        <v>-5.1755526128911908</v>
      </c>
      <c r="G719" s="169">
        <f t="shared" si="82"/>
        <v>-0.17555261289119084</v>
      </c>
      <c r="H719" s="170">
        <f t="shared" si="83"/>
        <v>4.8244473871088092</v>
      </c>
    </row>
    <row r="720" spans="1:8" x14ac:dyDescent="0.25">
      <c r="A720" s="34">
        <v>-20</v>
      </c>
      <c r="B720" s="33">
        <v>0.48333583718778661</v>
      </c>
      <c r="C720" s="165">
        <f t="shared" si="78"/>
        <v>5.1666416281221341</v>
      </c>
      <c r="D720" s="166">
        <f t="shared" si="79"/>
        <v>0.16664162812213412</v>
      </c>
      <c r="E720" s="167">
        <f t="shared" si="80"/>
        <v>-4.8333583718778659</v>
      </c>
      <c r="F720" s="168">
        <f t="shared" si="81"/>
        <v>-5.1666416281221341</v>
      </c>
      <c r="G720" s="169">
        <f t="shared" si="82"/>
        <v>-0.16664162812213412</v>
      </c>
      <c r="H720" s="170">
        <f t="shared" si="83"/>
        <v>4.8333583718778659</v>
      </c>
    </row>
    <row r="721" spans="1:8" x14ac:dyDescent="0.25">
      <c r="A721" s="34">
        <v>-19</v>
      </c>
      <c r="B721" s="33">
        <v>0.48422558589843423</v>
      </c>
      <c r="C721" s="165">
        <f t="shared" si="78"/>
        <v>5.1577441410156579</v>
      </c>
      <c r="D721" s="166">
        <f t="shared" si="79"/>
        <v>0.15774414101565792</v>
      </c>
      <c r="E721" s="167">
        <f t="shared" si="80"/>
        <v>-4.8422558589843421</v>
      </c>
      <c r="F721" s="168">
        <f t="shared" si="81"/>
        <v>-5.1577441410156579</v>
      </c>
      <c r="G721" s="169">
        <f t="shared" si="82"/>
        <v>-0.15774414101565792</v>
      </c>
      <c r="H721" s="170">
        <f t="shared" si="83"/>
        <v>4.8422558589843421</v>
      </c>
    </row>
    <row r="722" spans="1:8" x14ac:dyDescent="0.25">
      <c r="A722" s="34">
        <v>-18</v>
      </c>
      <c r="B722" s="33">
        <v>0.48511397584926241</v>
      </c>
      <c r="C722" s="165">
        <f t="shared" si="78"/>
        <v>5.1488602415073759</v>
      </c>
      <c r="D722" s="166">
        <f t="shared" si="79"/>
        <v>0.14886024150737587</v>
      </c>
      <c r="E722" s="167">
        <f t="shared" si="80"/>
        <v>-4.8511397584926241</v>
      </c>
      <c r="F722" s="168">
        <f t="shared" si="81"/>
        <v>-5.1488602415073759</v>
      </c>
      <c r="G722" s="169">
        <f t="shared" si="82"/>
        <v>-0.14886024150737587</v>
      </c>
      <c r="H722" s="170">
        <f t="shared" si="83"/>
        <v>4.8511397584926241</v>
      </c>
    </row>
    <row r="723" spans="1:8" x14ac:dyDescent="0.25">
      <c r="A723" s="34">
        <v>-17</v>
      </c>
      <c r="B723" s="33">
        <v>0.48600099804670971</v>
      </c>
      <c r="C723" s="165">
        <f t="shared" si="78"/>
        <v>5.1399900195329025</v>
      </c>
      <c r="D723" s="166">
        <f t="shared" si="79"/>
        <v>0.13999001953290247</v>
      </c>
      <c r="E723" s="167">
        <f t="shared" si="80"/>
        <v>-4.8600099804670975</v>
      </c>
      <c r="F723" s="168">
        <f t="shared" si="81"/>
        <v>-5.1399900195329025</v>
      </c>
      <c r="G723" s="169">
        <f t="shared" si="82"/>
        <v>-0.13999001953290247</v>
      </c>
      <c r="H723" s="170">
        <f t="shared" si="83"/>
        <v>4.8600099804670975</v>
      </c>
    </row>
    <row r="724" spans="1:8" x14ac:dyDescent="0.25">
      <c r="A724" s="34">
        <v>-16</v>
      </c>
      <c r="B724" s="33">
        <v>0.48688664349721489</v>
      </c>
      <c r="C724" s="165">
        <f t="shared" si="78"/>
        <v>5.1311335650278513</v>
      </c>
      <c r="D724" s="166">
        <f t="shared" si="79"/>
        <v>0.13113356502785134</v>
      </c>
      <c r="E724" s="167">
        <f t="shared" si="80"/>
        <v>-4.8688664349721487</v>
      </c>
      <c r="F724" s="168">
        <f t="shared" si="81"/>
        <v>-5.1311335650278513</v>
      </c>
      <c r="G724" s="169">
        <f t="shared" si="82"/>
        <v>-0.13113356502785134</v>
      </c>
      <c r="H724" s="170">
        <f t="shared" si="83"/>
        <v>4.8688664349721487</v>
      </c>
    </row>
    <row r="725" spans="1:8" x14ac:dyDescent="0.25">
      <c r="A725" s="34">
        <v>-15</v>
      </c>
      <c r="B725" s="33">
        <v>0.4877709032072165</v>
      </c>
      <c r="C725" s="165">
        <f t="shared" si="78"/>
        <v>5.1222909679278352</v>
      </c>
      <c r="D725" s="166">
        <f t="shared" si="79"/>
        <v>0.12229096792783523</v>
      </c>
      <c r="E725" s="167">
        <f t="shared" si="80"/>
        <v>-4.8777090320721648</v>
      </c>
      <c r="F725" s="168">
        <f t="shared" si="81"/>
        <v>-5.1222909679278352</v>
      </c>
      <c r="G725" s="169">
        <f t="shared" si="82"/>
        <v>-0.12229096792783523</v>
      </c>
      <c r="H725" s="170">
        <f t="shared" si="83"/>
        <v>4.8777090320721648</v>
      </c>
    </row>
    <row r="726" spans="1:8" x14ac:dyDescent="0.25">
      <c r="A726" s="34">
        <v>-14</v>
      </c>
      <c r="B726" s="33">
        <v>0.48865376818315309</v>
      </c>
      <c r="C726" s="165">
        <f t="shared" si="78"/>
        <v>5.1134623181684695</v>
      </c>
      <c r="D726" s="166">
        <f t="shared" si="79"/>
        <v>0.11346231816846952</v>
      </c>
      <c r="E726" s="167">
        <f t="shared" si="80"/>
        <v>-4.8865376818315305</v>
      </c>
      <c r="F726" s="168">
        <f t="shared" si="81"/>
        <v>-5.1134623181684695</v>
      </c>
      <c r="G726" s="169">
        <f t="shared" si="82"/>
        <v>-0.11346231816846952</v>
      </c>
      <c r="H726" s="170">
        <f t="shared" si="83"/>
        <v>4.8865376818315305</v>
      </c>
    </row>
    <row r="727" spans="1:8" x14ac:dyDescent="0.25">
      <c r="A727" s="34">
        <v>-13</v>
      </c>
      <c r="B727" s="33">
        <v>0.48953522943146344</v>
      </c>
      <c r="C727" s="165">
        <f t="shared" si="78"/>
        <v>5.1046477056853661</v>
      </c>
      <c r="D727" s="166">
        <f t="shared" si="79"/>
        <v>0.10464770568536608</v>
      </c>
      <c r="E727" s="167">
        <f t="shared" si="80"/>
        <v>-4.8953522943146339</v>
      </c>
      <c r="F727" s="168">
        <f t="shared" si="81"/>
        <v>-5.1046477056853661</v>
      </c>
      <c r="G727" s="169">
        <f t="shared" si="82"/>
        <v>-0.10464770568536608</v>
      </c>
      <c r="H727" s="170">
        <f t="shared" si="83"/>
        <v>4.8953522943146339</v>
      </c>
    </row>
    <row r="728" spans="1:8" x14ac:dyDescent="0.25">
      <c r="A728" s="34">
        <v>-12</v>
      </c>
      <c r="B728" s="33">
        <v>0.49041527795858619</v>
      </c>
      <c r="C728" s="165">
        <f t="shared" si="78"/>
        <v>5.0958472204141376</v>
      </c>
      <c r="D728" s="166">
        <f t="shared" si="79"/>
        <v>9.5847220414137624E-2</v>
      </c>
      <c r="E728" s="167">
        <f t="shared" si="80"/>
        <v>-4.9041527795858624</v>
      </c>
      <c r="F728" s="168">
        <f t="shared" si="81"/>
        <v>-5.0958472204141376</v>
      </c>
      <c r="G728" s="169">
        <f t="shared" si="82"/>
        <v>-9.5847220414137624E-2</v>
      </c>
      <c r="H728" s="170">
        <f t="shared" si="83"/>
        <v>4.9041527795858624</v>
      </c>
    </row>
    <row r="729" spans="1:8" x14ac:dyDescent="0.25">
      <c r="A729" s="34">
        <v>-11</v>
      </c>
      <c r="B729" s="33">
        <v>0.49129390477095991</v>
      </c>
      <c r="C729" s="165">
        <f t="shared" si="78"/>
        <v>5.0870609522904005</v>
      </c>
      <c r="D729" s="166">
        <f t="shared" si="79"/>
        <v>8.7060952290400451E-2</v>
      </c>
      <c r="E729" s="167">
        <f t="shared" si="80"/>
        <v>-4.9129390477095995</v>
      </c>
      <c r="F729" s="168">
        <f t="shared" si="81"/>
        <v>-5.0870609522904005</v>
      </c>
      <c r="G729" s="169">
        <f t="shared" si="82"/>
        <v>-8.7060952290400451E-2</v>
      </c>
      <c r="H729" s="170">
        <f t="shared" si="83"/>
        <v>4.9129390477095995</v>
      </c>
    </row>
    <row r="730" spans="1:8" x14ac:dyDescent="0.25">
      <c r="A730" s="34">
        <v>-10</v>
      </c>
      <c r="B730" s="33">
        <v>0.49217110087502314</v>
      </c>
      <c r="C730" s="165">
        <f t="shared" si="78"/>
        <v>5.0782889912497691</v>
      </c>
      <c r="D730" s="166">
        <f t="shared" si="79"/>
        <v>7.8288991249769069E-2</v>
      </c>
      <c r="E730" s="167">
        <f t="shared" si="80"/>
        <v>-4.9217110087502309</v>
      </c>
      <c r="F730" s="168">
        <f t="shared" si="81"/>
        <v>-5.0782889912497691</v>
      </c>
      <c r="G730" s="169">
        <f t="shared" si="82"/>
        <v>-7.8288991249769069E-2</v>
      </c>
      <c r="H730" s="170">
        <f t="shared" si="83"/>
        <v>4.9217110087502309</v>
      </c>
    </row>
    <row r="731" spans="1:8" x14ac:dyDescent="0.25">
      <c r="A731" s="34">
        <v>-9</v>
      </c>
      <c r="B731" s="33">
        <v>0.49304685727721476</v>
      </c>
      <c r="C731" s="165">
        <f t="shared" si="78"/>
        <v>5.0695314272278527</v>
      </c>
      <c r="D731" s="166">
        <f t="shared" si="79"/>
        <v>6.953142722785266E-2</v>
      </c>
      <c r="E731" s="167">
        <f t="shared" si="80"/>
        <v>-4.9304685727721473</v>
      </c>
      <c r="F731" s="168">
        <f t="shared" si="81"/>
        <v>-5.0695314272278527</v>
      </c>
      <c r="G731" s="169">
        <f t="shared" si="82"/>
        <v>-6.953142722785266E-2</v>
      </c>
      <c r="H731" s="170">
        <f t="shared" si="83"/>
        <v>4.9304685727721473</v>
      </c>
    </row>
    <row r="732" spans="1:8" x14ac:dyDescent="0.25">
      <c r="A732" s="34">
        <v>-8</v>
      </c>
      <c r="B732" s="33">
        <v>0.4939211649839732</v>
      </c>
      <c r="C732" s="165">
        <f t="shared" si="78"/>
        <v>5.0607883501602675</v>
      </c>
      <c r="D732" s="166">
        <f t="shared" si="79"/>
        <v>6.0788350160267512E-2</v>
      </c>
      <c r="E732" s="167">
        <f t="shared" si="80"/>
        <v>-4.9392116498397325</v>
      </c>
      <c r="F732" s="168">
        <f t="shared" si="81"/>
        <v>-5.0607883501602675</v>
      </c>
      <c r="G732" s="169">
        <f t="shared" si="82"/>
        <v>-6.0788350160267512E-2</v>
      </c>
      <c r="H732" s="170">
        <f t="shared" si="83"/>
        <v>4.9392116498397325</v>
      </c>
    </row>
    <row r="733" spans="1:8" x14ac:dyDescent="0.25">
      <c r="A733" s="34">
        <v>-7</v>
      </c>
      <c r="B733" s="33">
        <v>0.49479401500173703</v>
      </c>
      <c r="C733" s="165">
        <f t="shared" si="78"/>
        <v>5.0520598499826299</v>
      </c>
      <c r="D733" s="166">
        <f t="shared" si="79"/>
        <v>5.2059849982629913E-2</v>
      </c>
      <c r="E733" s="167">
        <f t="shared" si="80"/>
        <v>-4.9479401500173701</v>
      </c>
      <c r="F733" s="168">
        <f t="shared" si="81"/>
        <v>-5.0520598499826299</v>
      </c>
      <c r="G733" s="169">
        <f t="shared" si="82"/>
        <v>-5.2059849982629913E-2</v>
      </c>
      <c r="H733" s="170">
        <f t="shared" si="83"/>
        <v>4.9479401500173701</v>
      </c>
    </row>
    <row r="734" spans="1:8" x14ac:dyDescent="0.25">
      <c r="A734" s="34">
        <v>-6</v>
      </c>
      <c r="B734" s="33">
        <v>0.49566539833694512</v>
      </c>
      <c r="C734" s="165">
        <f t="shared" si="78"/>
        <v>5.043346016630549</v>
      </c>
      <c r="D734" s="166">
        <f t="shared" si="79"/>
        <v>4.3346016630549045E-2</v>
      </c>
      <c r="E734" s="167">
        <f t="shared" si="80"/>
        <v>-4.956653983369451</v>
      </c>
      <c r="F734" s="168">
        <f t="shared" si="81"/>
        <v>-5.043346016630549</v>
      </c>
      <c r="G734" s="169">
        <f t="shared" si="82"/>
        <v>-4.3346016630549045E-2</v>
      </c>
      <c r="H734" s="170">
        <f t="shared" si="83"/>
        <v>4.956653983369451</v>
      </c>
    </row>
    <row r="735" spans="1:8" x14ac:dyDescent="0.25">
      <c r="A735" s="34">
        <v>-5</v>
      </c>
      <c r="B735" s="33">
        <v>0.49653530599603601</v>
      </c>
      <c r="C735" s="165">
        <f t="shared" si="78"/>
        <v>5.0346469400396394</v>
      </c>
      <c r="D735" s="166">
        <f t="shared" si="79"/>
        <v>3.4646940039639418E-2</v>
      </c>
      <c r="E735" s="167">
        <f t="shared" si="80"/>
        <v>-4.9653530599603606</v>
      </c>
      <c r="F735" s="168">
        <f t="shared" si="81"/>
        <v>-5.0346469400396394</v>
      </c>
      <c r="G735" s="169">
        <f t="shared" si="82"/>
        <v>-3.4646940039639418E-2</v>
      </c>
      <c r="H735" s="170">
        <f t="shared" si="83"/>
        <v>4.9653530599603606</v>
      </c>
    </row>
    <row r="736" spans="1:8" x14ac:dyDescent="0.25">
      <c r="A736" s="34">
        <v>-4</v>
      </c>
      <c r="B736" s="33">
        <v>0.49740372898544827</v>
      </c>
      <c r="C736" s="165">
        <f t="shared" si="78"/>
        <v>5.0259627101455173</v>
      </c>
      <c r="D736" s="166">
        <f t="shared" si="79"/>
        <v>2.596271014551732E-2</v>
      </c>
      <c r="E736" s="167">
        <f t="shared" si="80"/>
        <v>-4.9740372898544827</v>
      </c>
      <c r="F736" s="168">
        <f t="shared" si="81"/>
        <v>-5.0259627101455173</v>
      </c>
      <c r="G736" s="169">
        <f t="shared" si="82"/>
        <v>-2.596271014551732E-2</v>
      </c>
      <c r="H736" s="170">
        <f t="shared" si="83"/>
        <v>4.9740372898544827</v>
      </c>
    </row>
    <row r="737" spans="1:8" x14ac:dyDescent="0.25">
      <c r="A737" s="34">
        <v>-3</v>
      </c>
      <c r="B737" s="33">
        <v>0.49827065831162065</v>
      </c>
      <c r="C737" s="165">
        <f t="shared" si="78"/>
        <v>5.0172934168837937</v>
      </c>
      <c r="D737" s="166">
        <f t="shared" si="79"/>
        <v>1.7293416883793711E-2</v>
      </c>
      <c r="E737" s="167">
        <f t="shared" si="80"/>
        <v>-4.9827065831162063</v>
      </c>
      <c r="F737" s="168">
        <f t="shared" si="81"/>
        <v>-5.0172934168837937</v>
      </c>
      <c r="G737" s="169">
        <f t="shared" si="82"/>
        <v>-1.7293416883793711E-2</v>
      </c>
      <c r="H737" s="170">
        <f t="shared" si="83"/>
        <v>4.9827065831162063</v>
      </c>
    </row>
    <row r="738" spans="1:8" x14ac:dyDescent="0.25">
      <c r="A738" s="34">
        <v>-2</v>
      </c>
      <c r="B738" s="33">
        <v>0.49913608498099171</v>
      </c>
      <c r="C738" s="165">
        <f t="shared" si="78"/>
        <v>5.0086391501900831</v>
      </c>
      <c r="D738" s="166">
        <f t="shared" si="79"/>
        <v>8.6391501900831003E-3</v>
      </c>
      <c r="E738" s="167">
        <f t="shared" si="80"/>
        <v>-4.9913608498099169</v>
      </c>
      <c r="F738" s="168">
        <f t="shared" si="81"/>
        <v>-5.0086391501900831</v>
      </c>
      <c r="G738" s="169">
        <f t="shared" si="82"/>
        <v>-8.6391501900831003E-3</v>
      </c>
      <c r="H738" s="170">
        <f t="shared" si="83"/>
        <v>4.9913608498099169</v>
      </c>
    </row>
    <row r="739" spans="1:8" x14ac:dyDescent="0.25">
      <c r="A739" s="34">
        <v>-1</v>
      </c>
      <c r="B739" s="33">
        <v>0.5</v>
      </c>
      <c r="C739" s="165">
        <f t="shared" si="78"/>
        <v>5</v>
      </c>
      <c r="D739" s="166">
        <f t="shared" si="79"/>
        <v>0</v>
      </c>
      <c r="E739" s="167">
        <f t="shared" si="80"/>
        <v>-5</v>
      </c>
      <c r="F739" s="168">
        <f t="shared" si="81"/>
        <v>-5</v>
      </c>
      <c r="G739" s="169">
        <f t="shared" si="82"/>
        <v>0</v>
      </c>
      <c r="H739" s="170">
        <f t="shared" si="83"/>
        <v>5</v>
      </c>
    </row>
    <row r="740" spans="1:8" x14ac:dyDescent="0.25">
      <c r="A740" s="34">
        <v>0</v>
      </c>
      <c r="B740" s="33">
        <v>0.5</v>
      </c>
      <c r="C740" s="165">
        <f t="shared" si="78"/>
        <v>5</v>
      </c>
      <c r="D740" s="166">
        <f t="shared" si="79"/>
        <v>0</v>
      </c>
      <c r="E740" s="167">
        <f t="shared" si="80"/>
        <v>-5</v>
      </c>
      <c r="F740" s="168">
        <f t="shared" si="81"/>
        <v>-5</v>
      </c>
      <c r="G740" s="169">
        <f t="shared" si="82"/>
        <v>0</v>
      </c>
      <c r="H740" s="170">
        <f t="shared" si="83"/>
        <v>5</v>
      </c>
    </row>
    <row r="741" spans="1:8" x14ac:dyDescent="0.25">
      <c r="A741" s="34">
        <v>1</v>
      </c>
      <c r="B741" s="33">
        <v>0.50086391501900829</v>
      </c>
      <c r="C741" s="165">
        <f t="shared" si="78"/>
        <v>4.9913608498099169</v>
      </c>
      <c r="D741" s="166">
        <f t="shared" si="79"/>
        <v>-8.6391501900831003E-3</v>
      </c>
      <c r="E741" s="167">
        <f t="shared" si="80"/>
        <v>-5.0086391501900831</v>
      </c>
      <c r="F741" s="168">
        <f t="shared" si="81"/>
        <v>-4.9913608498099169</v>
      </c>
      <c r="G741" s="169">
        <f t="shared" si="82"/>
        <v>8.6391501900831003E-3</v>
      </c>
      <c r="H741" s="170">
        <f t="shared" si="83"/>
        <v>5.0086391501900831</v>
      </c>
    </row>
    <row r="742" spans="1:8" x14ac:dyDescent="0.25">
      <c r="A742" s="34">
        <v>2</v>
      </c>
      <c r="B742" s="33">
        <v>0.50172934168837935</v>
      </c>
      <c r="C742" s="165">
        <f t="shared" si="78"/>
        <v>4.9827065831162063</v>
      </c>
      <c r="D742" s="166">
        <f t="shared" si="79"/>
        <v>-1.7293416883793711E-2</v>
      </c>
      <c r="E742" s="167">
        <f t="shared" si="80"/>
        <v>-5.0172934168837937</v>
      </c>
      <c r="F742" s="168">
        <f t="shared" si="81"/>
        <v>-4.9827065831162063</v>
      </c>
      <c r="G742" s="169">
        <f t="shared" si="82"/>
        <v>1.7293416883793711E-2</v>
      </c>
      <c r="H742" s="170">
        <f t="shared" si="83"/>
        <v>5.0172934168837937</v>
      </c>
    </row>
    <row r="743" spans="1:8" x14ac:dyDescent="0.25">
      <c r="A743" s="34">
        <v>3</v>
      </c>
      <c r="B743" s="33">
        <v>0.50259627101455173</v>
      </c>
      <c r="C743" s="165">
        <f t="shared" si="78"/>
        <v>4.9740372898544827</v>
      </c>
      <c r="D743" s="166">
        <f t="shared" si="79"/>
        <v>-2.596271014551732E-2</v>
      </c>
      <c r="E743" s="167">
        <f t="shared" si="80"/>
        <v>-5.0259627101455173</v>
      </c>
      <c r="F743" s="168">
        <f t="shared" si="81"/>
        <v>-4.9740372898544827</v>
      </c>
      <c r="G743" s="169">
        <f t="shared" si="82"/>
        <v>2.596271014551732E-2</v>
      </c>
      <c r="H743" s="170">
        <f t="shared" si="83"/>
        <v>5.0259627101455173</v>
      </c>
    </row>
    <row r="744" spans="1:8" x14ac:dyDescent="0.25">
      <c r="A744" s="34">
        <v>4</v>
      </c>
      <c r="B744" s="33">
        <v>0.50346469400396399</v>
      </c>
      <c r="C744" s="165">
        <f t="shared" si="78"/>
        <v>4.9653530599603606</v>
      </c>
      <c r="D744" s="166">
        <f t="shared" si="79"/>
        <v>-3.4646940039639418E-2</v>
      </c>
      <c r="E744" s="167">
        <f t="shared" si="80"/>
        <v>-5.0346469400396394</v>
      </c>
      <c r="F744" s="168">
        <f t="shared" si="81"/>
        <v>-4.9653530599603606</v>
      </c>
      <c r="G744" s="169">
        <f t="shared" si="82"/>
        <v>3.4646940039639418E-2</v>
      </c>
      <c r="H744" s="170">
        <f t="shared" si="83"/>
        <v>5.0346469400396394</v>
      </c>
    </row>
    <row r="745" spans="1:8" x14ac:dyDescent="0.25">
      <c r="A745" s="34">
        <v>5</v>
      </c>
      <c r="B745" s="33">
        <v>0.50433460166305488</v>
      </c>
      <c r="C745" s="165">
        <f t="shared" si="78"/>
        <v>4.956653983369451</v>
      </c>
      <c r="D745" s="166">
        <f t="shared" si="79"/>
        <v>-4.3346016630549045E-2</v>
      </c>
      <c r="E745" s="167">
        <f t="shared" si="80"/>
        <v>-5.043346016630549</v>
      </c>
      <c r="F745" s="168">
        <f t="shared" si="81"/>
        <v>-4.956653983369451</v>
      </c>
      <c r="G745" s="169">
        <f t="shared" si="82"/>
        <v>4.3346016630549045E-2</v>
      </c>
      <c r="H745" s="170">
        <f t="shared" si="83"/>
        <v>5.043346016630549</v>
      </c>
    </row>
    <row r="746" spans="1:8" x14ac:dyDescent="0.25">
      <c r="A746" s="34">
        <v>6</v>
      </c>
      <c r="B746" s="33">
        <v>0.50520598499826297</v>
      </c>
      <c r="C746" s="165">
        <f t="shared" si="78"/>
        <v>4.9479401500173701</v>
      </c>
      <c r="D746" s="166">
        <f t="shared" si="79"/>
        <v>-5.2059849982629913E-2</v>
      </c>
      <c r="E746" s="167">
        <f t="shared" si="80"/>
        <v>-5.0520598499826299</v>
      </c>
      <c r="F746" s="168">
        <f t="shared" si="81"/>
        <v>-4.9479401500173701</v>
      </c>
      <c r="G746" s="169">
        <f t="shared" si="82"/>
        <v>5.2059849982629913E-2</v>
      </c>
      <c r="H746" s="170">
        <f t="shared" si="83"/>
        <v>5.0520598499826299</v>
      </c>
    </row>
    <row r="747" spans="1:8" x14ac:dyDescent="0.25">
      <c r="A747" s="34">
        <v>7</v>
      </c>
      <c r="B747" s="33">
        <v>0.5060788350160268</v>
      </c>
      <c r="C747" s="165">
        <f t="shared" si="78"/>
        <v>4.9392116498397325</v>
      </c>
      <c r="D747" s="166">
        <f t="shared" si="79"/>
        <v>-6.0788350160267512E-2</v>
      </c>
      <c r="E747" s="167">
        <f t="shared" si="80"/>
        <v>-5.0607883501602675</v>
      </c>
      <c r="F747" s="168">
        <f t="shared" si="81"/>
        <v>-4.9392116498397325</v>
      </c>
      <c r="G747" s="169">
        <f t="shared" si="82"/>
        <v>6.0788350160267512E-2</v>
      </c>
      <c r="H747" s="170">
        <f t="shared" si="83"/>
        <v>5.0607883501602675</v>
      </c>
    </row>
    <row r="748" spans="1:8" x14ac:dyDescent="0.25">
      <c r="A748" s="34">
        <v>8</v>
      </c>
      <c r="B748" s="33">
        <v>0.50695314272278524</v>
      </c>
      <c r="C748" s="165">
        <f t="shared" si="78"/>
        <v>4.9304685727721473</v>
      </c>
      <c r="D748" s="166">
        <f t="shared" si="79"/>
        <v>-6.953142722785266E-2</v>
      </c>
      <c r="E748" s="167">
        <f t="shared" si="80"/>
        <v>-5.0695314272278527</v>
      </c>
      <c r="F748" s="168">
        <f t="shared" si="81"/>
        <v>-4.9304685727721473</v>
      </c>
      <c r="G748" s="169">
        <f t="shared" si="82"/>
        <v>6.953142722785266E-2</v>
      </c>
      <c r="H748" s="170">
        <f t="shared" si="83"/>
        <v>5.0695314272278527</v>
      </c>
    </row>
    <row r="749" spans="1:8" x14ac:dyDescent="0.25">
      <c r="A749" s="34">
        <v>9</v>
      </c>
      <c r="B749" s="33">
        <v>0.50782889912497686</v>
      </c>
      <c r="C749" s="165">
        <f t="shared" si="78"/>
        <v>4.9217110087502309</v>
      </c>
      <c r="D749" s="166">
        <f t="shared" si="79"/>
        <v>-7.8288991249769069E-2</v>
      </c>
      <c r="E749" s="167">
        <f t="shared" si="80"/>
        <v>-5.0782889912497691</v>
      </c>
      <c r="F749" s="168">
        <f t="shared" si="81"/>
        <v>-4.9217110087502309</v>
      </c>
      <c r="G749" s="169">
        <f t="shared" si="82"/>
        <v>7.8288991249769069E-2</v>
      </c>
      <c r="H749" s="170">
        <f t="shared" si="83"/>
        <v>5.0782889912497691</v>
      </c>
    </row>
    <row r="750" spans="1:8" x14ac:dyDescent="0.25">
      <c r="A750" s="34">
        <v>10</v>
      </c>
      <c r="B750" s="33">
        <v>0.50870609522904009</v>
      </c>
      <c r="C750" s="165">
        <f t="shared" si="78"/>
        <v>4.9129390477095995</v>
      </c>
      <c r="D750" s="166">
        <f t="shared" si="79"/>
        <v>-8.7060952290400451E-2</v>
      </c>
      <c r="E750" s="167">
        <f t="shared" si="80"/>
        <v>-5.0870609522904005</v>
      </c>
      <c r="F750" s="168">
        <f t="shared" si="81"/>
        <v>-4.9129390477095995</v>
      </c>
      <c r="G750" s="169">
        <f t="shared" si="82"/>
        <v>8.7060952290400451E-2</v>
      </c>
      <c r="H750" s="170">
        <f t="shared" si="83"/>
        <v>5.0870609522904005</v>
      </c>
    </row>
    <row r="751" spans="1:8" x14ac:dyDescent="0.25">
      <c r="A751" s="34">
        <v>11</v>
      </c>
      <c r="B751" s="33">
        <v>0.50958472204141381</v>
      </c>
      <c r="C751" s="165">
        <f t="shared" si="78"/>
        <v>4.9041527795858624</v>
      </c>
      <c r="D751" s="166">
        <f t="shared" si="79"/>
        <v>-9.5847220414137624E-2</v>
      </c>
      <c r="E751" s="167">
        <f t="shared" si="80"/>
        <v>-5.0958472204141376</v>
      </c>
      <c r="F751" s="168">
        <f t="shared" si="81"/>
        <v>-4.9041527795858624</v>
      </c>
      <c r="G751" s="169">
        <f t="shared" si="82"/>
        <v>9.5847220414137624E-2</v>
      </c>
      <c r="H751" s="170">
        <f t="shared" si="83"/>
        <v>5.0958472204141376</v>
      </c>
    </row>
    <row r="752" spans="1:8" x14ac:dyDescent="0.25">
      <c r="A752" s="34">
        <v>12</v>
      </c>
      <c r="B752" s="33">
        <v>0.51046477056853656</v>
      </c>
      <c r="C752" s="165">
        <f t="shared" si="78"/>
        <v>4.8953522943146339</v>
      </c>
      <c r="D752" s="166">
        <f t="shared" si="79"/>
        <v>-0.10464770568536608</v>
      </c>
      <c r="E752" s="167">
        <f t="shared" si="80"/>
        <v>-5.1046477056853661</v>
      </c>
      <c r="F752" s="168">
        <f t="shared" si="81"/>
        <v>-4.8953522943146339</v>
      </c>
      <c r="G752" s="169">
        <f t="shared" si="82"/>
        <v>0.10464770568536608</v>
      </c>
      <c r="H752" s="170">
        <f t="shared" si="83"/>
        <v>5.1046477056853661</v>
      </c>
    </row>
    <row r="753" spans="1:8" x14ac:dyDescent="0.25">
      <c r="A753" s="34">
        <v>13</v>
      </c>
      <c r="B753" s="33">
        <v>0.51134623181684691</v>
      </c>
      <c r="C753" s="165">
        <f t="shared" si="78"/>
        <v>4.8865376818315305</v>
      </c>
      <c r="D753" s="166">
        <f t="shared" si="79"/>
        <v>-0.11346231816846952</v>
      </c>
      <c r="E753" s="167">
        <f t="shared" si="80"/>
        <v>-5.1134623181684695</v>
      </c>
      <c r="F753" s="168">
        <f t="shared" si="81"/>
        <v>-4.8865376818315305</v>
      </c>
      <c r="G753" s="169">
        <f t="shared" si="82"/>
        <v>0.11346231816846952</v>
      </c>
      <c r="H753" s="170">
        <f t="shared" si="83"/>
        <v>5.1134623181684695</v>
      </c>
    </row>
    <row r="754" spans="1:8" x14ac:dyDescent="0.25">
      <c r="A754" s="34">
        <v>14</v>
      </c>
      <c r="B754" s="33">
        <v>0.5122290967927835</v>
      </c>
      <c r="C754" s="165">
        <f t="shared" si="78"/>
        <v>4.8777090320721648</v>
      </c>
      <c r="D754" s="166">
        <f t="shared" si="79"/>
        <v>-0.12229096792783523</v>
      </c>
      <c r="E754" s="167">
        <f t="shared" si="80"/>
        <v>-5.1222909679278352</v>
      </c>
      <c r="F754" s="168">
        <f t="shared" si="81"/>
        <v>-4.8777090320721648</v>
      </c>
      <c r="G754" s="169">
        <f t="shared" si="82"/>
        <v>0.12229096792783523</v>
      </c>
      <c r="H754" s="170">
        <f t="shared" si="83"/>
        <v>5.1222909679278352</v>
      </c>
    </row>
    <row r="755" spans="1:8" x14ac:dyDescent="0.25">
      <c r="A755" s="34">
        <v>15</v>
      </c>
      <c r="B755" s="33">
        <v>0.51311335650278511</v>
      </c>
      <c r="C755" s="165">
        <f t="shared" si="78"/>
        <v>4.8688664349721487</v>
      </c>
      <c r="D755" s="166">
        <f t="shared" si="79"/>
        <v>-0.13113356502785134</v>
      </c>
      <c r="E755" s="167">
        <f t="shared" si="80"/>
        <v>-5.1311335650278513</v>
      </c>
      <c r="F755" s="168">
        <f t="shared" si="81"/>
        <v>-4.8688664349721487</v>
      </c>
      <c r="G755" s="169">
        <f t="shared" si="82"/>
        <v>0.13113356502785134</v>
      </c>
      <c r="H755" s="170">
        <f t="shared" si="83"/>
        <v>5.1311335650278513</v>
      </c>
    </row>
    <row r="756" spans="1:8" x14ac:dyDescent="0.25">
      <c r="A756" s="34">
        <v>16</v>
      </c>
      <c r="B756" s="33">
        <v>0.51399900195329029</v>
      </c>
      <c r="C756" s="165">
        <f t="shared" si="78"/>
        <v>4.8600099804670975</v>
      </c>
      <c r="D756" s="166">
        <f t="shared" si="79"/>
        <v>-0.13999001953290247</v>
      </c>
      <c r="E756" s="167">
        <f t="shared" si="80"/>
        <v>-5.1399900195329025</v>
      </c>
      <c r="F756" s="168">
        <f t="shared" si="81"/>
        <v>-4.8600099804670975</v>
      </c>
      <c r="G756" s="169">
        <f t="shared" si="82"/>
        <v>0.13999001953290247</v>
      </c>
      <c r="H756" s="170">
        <f t="shared" si="83"/>
        <v>5.1399900195329025</v>
      </c>
    </row>
    <row r="757" spans="1:8" x14ac:dyDescent="0.25">
      <c r="A757" s="34">
        <v>17</v>
      </c>
      <c r="B757" s="33">
        <v>0.51488602415073759</v>
      </c>
      <c r="C757" s="165">
        <f t="shared" si="78"/>
        <v>4.8511397584926241</v>
      </c>
      <c r="D757" s="166">
        <f t="shared" si="79"/>
        <v>-0.14886024150737587</v>
      </c>
      <c r="E757" s="167">
        <f t="shared" si="80"/>
        <v>-5.1488602415073759</v>
      </c>
      <c r="F757" s="168">
        <f t="shared" si="81"/>
        <v>-4.8511397584926241</v>
      </c>
      <c r="G757" s="169">
        <f t="shared" si="82"/>
        <v>0.14886024150737587</v>
      </c>
      <c r="H757" s="170">
        <f t="shared" si="83"/>
        <v>5.1488602415073759</v>
      </c>
    </row>
    <row r="758" spans="1:8" x14ac:dyDescent="0.25">
      <c r="A758" s="34">
        <v>18</v>
      </c>
      <c r="B758" s="33">
        <v>0.51577441410156577</v>
      </c>
      <c r="C758" s="165">
        <f t="shared" si="78"/>
        <v>4.8422558589843421</v>
      </c>
      <c r="D758" s="166">
        <f t="shared" si="79"/>
        <v>-0.15774414101565792</v>
      </c>
      <c r="E758" s="167">
        <f t="shared" si="80"/>
        <v>-5.1577441410156579</v>
      </c>
      <c r="F758" s="168">
        <f t="shared" si="81"/>
        <v>-4.8422558589843421</v>
      </c>
      <c r="G758" s="169">
        <f t="shared" si="82"/>
        <v>0.15774414101565792</v>
      </c>
      <c r="H758" s="170">
        <f t="shared" si="83"/>
        <v>5.1577441410156579</v>
      </c>
    </row>
    <row r="759" spans="1:8" x14ac:dyDescent="0.25">
      <c r="A759" s="34">
        <v>19</v>
      </c>
      <c r="B759" s="33">
        <v>0.51666416281221339</v>
      </c>
      <c r="C759" s="165">
        <f t="shared" si="78"/>
        <v>4.8333583718778659</v>
      </c>
      <c r="D759" s="166">
        <f t="shared" si="79"/>
        <v>-0.16664162812213412</v>
      </c>
      <c r="E759" s="167">
        <f t="shared" si="80"/>
        <v>-5.1666416281221341</v>
      </c>
      <c r="F759" s="168">
        <f t="shared" si="81"/>
        <v>-4.8333583718778659</v>
      </c>
      <c r="G759" s="169">
        <f t="shared" si="82"/>
        <v>0.16664162812213412</v>
      </c>
      <c r="H759" s="170">
        <f t="shared" si="83"/>
        <v>5.1666416281221341</v>
      </c>
    </row>
    <row r="760" spans="1:8" x14ac:dyDescent="0.25">
      <c r="A760" s="34">
        <v>20</v>
      </c>
      <c r="B760" s="33">
        <v>0.51755526128911911</v>
      </c>
      <c r="C760" s="165">
        <f t="shared" si="78"/>
        <v>4.8244473871088092</v>
      </c>
      <c r="D760" s="166">
        <f t="shared" si="79"/>
        <v>-0.17555261289119084</v>
      </c>
      <c r="E760" s="167">
        <f t="shared" si="80"/>
        <v>-5.1755526128911908</v>
      </c>
      <c r="F760" s="168">
        <f t="shared" si="81"/>
        <v>-4.8244473871088092</v>
      </c>
      <c r="G760" s="169">
        <f t="shared" si="82"/>
        <v>0.17555261289119084</v>
      </c>
      <c r="H760" s="170">
        <f t="shared" si="83"/>
        <v>5.1755526128911908</v>
      </c>
    </row>
    <row r="761" spans="1:8" x14ac:dyDescent="0.25">
      <c r="A761" s="34">
        <v>21</v>
      </c>
      <c r="B761" s="33">
        <v>0.51844770053872158</v>
      </c>
      <c r="C761" s="165">
        <f t="shared" si="78"/>
        <v>4.8155229946127847</v>
      </c>
      <c r="D761" s="166">
        <f t="shared" si="79"/>
        <v>-0.18447700538721534</v>
      </c>
      <c r="E761" s="167">
        <f t="shared" si="80"/>
        <v>-5.1844770053872153</v>
      </c>
      <c r="F761" s="168">
        <f t="shared" si="81"/>
        <v>-4.8155229946127847</v>
      </c>
      <c r="G761" s="169">
        <f t="shared" si="82"/>
        <v>0.18447700538721534</v>
      </c>
      <c r="H761" s="170">
        <f t="shared" si="83"/>
        <v>5.1844770053872153</v>
      </c>
    </row>
    <row r="762" spans="1:8" x14ac:dyDescent="0.25">
      <c r="A762" s="34">
        <v>22</v>
      </c>
      <c r="B762" s="33">
        <v>0.51934147156745947</v>
      </c>
      <c r="C762" s="165">
        <f t="shared" si="78"/>
        <v>4.8065852843254051</v>
      </c>
      <c r="D762" s="166">
        <f t="shared" si="79"/>
        <v>-0.19341471567459489</v>
      </c>
      <c r="E762" s="167">
        <f t="shared" si="80"/>
        <v>-5.1934147156745949</v>
      </c>
      <c r="F762" s="168">
        <f t="shared" si="81"/>
        <v>-4.8065852843254051</v>
      </c>
      <c r="G762" s="169">
        <f t="shared" si="82"/>
        <v>0.19341471567459489</v>
      </c>
      <c r="H762" s="170">
        <f t="shared" si="83"/>
        <v>5.1934147156745949</v>
      </c>
    </row>
    <row r="763" spans="1:8" x14ac:dyDescent="0.25">
      <c r="A763" s="34">
        <v>23</v>
      </c>
      <c r="B763" s="33">
        <v>0.52023656538177132</v>
      </c>
      <c r="C763" s="165">
        <f t="shared" si="78"/>
        <v>4.7976343461822868</v>
      </c>
      <c r="D763" s="166">
        <f t="shared" si="79"/>
        <v>-0.20236565381771321</v>
      </c>
      <c r="E763" s="167">
        <f t="shared" si="80"/>
        <v>-5.2023656538177132</v>
      </c>
      <c r="F763" s="168">
        <f t="shared" si="81"/>
        <v>-4.7976343461822868</v>
      </c>
      <c r="G763" s="169">
        <f t="shared" si="82"/>
        <v>0.20236565381771321</v>
      </c>
      <c r="H763" s="170">
        <f t="shared" si="83"/>
        <v>5.2023656538177132</v>
      </c>
    </row>
    <row r="764" spans="1:8" x14ac:dyDescent="0.25">
      <c r="A764" s="34">
        <v>24</v>
      </c>
      <c r="B764" s="33">
        <v>0.52113297298809569</v>
      </c>
      <c r="C764" s="165">
        <f t="shared" si="78"/>
        <v>4.7886702701190433</v>
      </c>
      <c r="D764" s="166">
        <f t="shared" si="79"/>
        <v>-0.21132972988095666</v>
      </c>
      <c r="E764" s="167">
        <f t="shared" si="80"/>
        <v>-5.2113297298809567</v>
      </c>
      <c r="F764" s="168">
        <f t="shared" si="81"/>
        <v>-4.7886702701190433</v>
      </c>
      <c r="G764" s="169">
        <f t="shared" si="82"/>
        <v>0.21132972988095666</v>
      </c>
      <c r="H764" s="170">
        <f t="shared" si="83"/>
        <v>5.2113297298809567</v>
      </c>
    </row>
    <row r="765" spans="1:8" x14ac:dyDescent="0.25">
      <c r="A765" s="34">
        <v>25</v>
      </c>
      <c r="B765" s="33">
        <v>0.52203068539287145</v>
      </c>
      <c r="C765" s="165">
        <f t="shared" si="78"/>
        <v>4.7796931460712857</v>
      </c>
      <c r="D765" s="166">
        <f t="shared" si="79"/>
        <v>-0.2203068539287143</v>
      </c>
      <c r="E765" s="167">
        <f t="shared" si="80"/>
        <v>-5.2203068539287143</v>
      </c>
      <c r="F765" s="168">
        <f t="shared" si="81"/>
        <v>-4.7796931460712857</v>
      </c>
      <c r="G765" s="169">
        <f t="shared" si="82"/>
        <v>0.2203068539287143</v>
      </c>
      <c r="H765" s="170">
        <f t="shared" si="83"/>
        <v>5.2203068539287143</v>
      </c>
    </row>
    <row r="766" spans="1:8" x14ac:dyDescent="0.25">
      <c r="A766" s="34">
        <v>26</v>
      </c>
      <c r="B766" s="33">
        <v>0.52292969360253716</v>
      </c>
      <c r="C766" s="165">
        <f t="shared" si="78"/>
        <v>4.7707030639746284</v>
      </c>
      <c r="D766" s="166">
        <f t="shared" si="79"/>
        <v>-0.2292969360253716</v>
      </c>
      <c r="E766" s="167">
        <f t="shared" si="80"/>
        <v>-5.2292969360253716</v>
      </c>
      <c r="F766" s="168">
        <f t="shared" si="81"/>
        <v>-4.7707030639746284</v>
      </c>
      <c r="G766" s="169">
        <f t="shared" si="82"/>
        <v>0.2292969360253716</v>
      </c>
      <c r="H766" s="170">
        <f t="shared" si="83"/>
        <v>5.2292969360253716</v>
      </c>
    </row>
    <row r="767" spans="1:8" x14ac:dyDescent="0.25">
      <c r="A767" s="34">
        <v>27</v>
      </c>
      <c r="B767" s="33">
        <v>0.52382998862353125</v>
      </c>
      <c r="C767" s="165">
        <f t="shared" si="78"/>
        <v>4.7617001137646877</v>
      </c>
      <c r="D767" s="166">
        <f t="shared" si="79"/>
        <v>-0.23829988623531229</v>
      </c>
      <c r="E767" s="167">
        <f t="shared" si="80"/>
        <v>-5.2382998862353123</v>
      </c>
      <c r="F767" s="168">
        <f t="shared" si="81"/>
        <v>-4.7617001137646877</v>
      </c>
      <c r="G767" s="169">
        <f t="shared" si="82"/>
        <v>0.23829988623531229</v>
      </c>
      <c r="H767" s="170">
        <f t="shared" si="83"/>
        <v>5.2382998862353123</v>
      </c>
    </row>
    <row r="768" spans="1:8" x14ac:dyDescent="0.25">
      <c r="A768" s="34">
        <v>28</v>
      </c>
      <c r="B768" s="33">
        <v>0.52473156146229261</v>
      </c>
      <c r="C768" s="165">
        <f t="shared" si="78"/>
        <v>4.7526843853770737</v>
      </c>
      <c r="D768" s="166">
        <f t="shared" si="79"/>
        <v>-0.24731561462292628</v>
      </c>
      <c r="E768" s="167">
        <f t="shared" si="80"/>
        <v>-5.2473156146229263</v>
      </c>
      <c r="F768" s="168">
        <f t="shared" si="81"/>
        <v>-4.7526843853770737</v>
      </c>
      <c r="G768" s="169">
        <f t="shared" si="82"/>
        <v>0.24731561462292628</v>
      </c>
      <c r="H768" s="170">
        <f t="shared" si="83"/>
        <v>5.2473156146229263</v>
      </c>
    </row>
    <row r="769" spans="1:8" x14ac:dyDescent="0.25">
      <c r="A769" s="34">
        <v>29</v>
      </c>
      <c r="B769" s="33">
        <v>0.52563440312525977</v>
      </c>
      <c r="C769" s="165">
        <f t="shared" si="78"/>
        <v>4.7436559687474027</v>
      </c>
      <c r="D769" s="166">
        <f t="shared" si="79"/>
        <v>-0.2563440312525973</v>
      </c>
      <c r="E769" s="167">
        <f t="shared" si="80"/>
        <v>-5.2563440312525973</v>
      </c>
      <c r="F769" s="168">
        <f t="shared" si="81"/>
        <v>-4.7436559687474027</v>
      </c>
      <c r="G769" s="169">
        <f t="shared" si="82"/>
        <v>0.2563440312525973</v>
      </c>
      <c r="H769" s="170">
        <f t="shared" si="83"/>
        <v>5.2563440312525973</v>
      </c>
    </row>
    <row r="770" spans="1:8" x14ac:dyDescent="0.25">
      <c r="A770" s="34">
        <v>30</v>
      </c>
      <c r="B770" s="33">
        <v>0.52653850461887142</v>
      </c>
      <c r="C770" s="165">
        <f t="shared" si="78"/>
        <v>4.7346149538112856</v>
      </c>
      <c r="D770" s="166">
        <f t="shared" si="79"/>
        <v>-0.26538504618871439</v>
      </c>
      <c r="E770" s="167">
        <f t="shared" si="80"/>
        <v>-5.2653850461887144</v>
      </c>
      <c r="F770" s="168">
        <f t="shared" si="81"/>
        <v>-4.7346149538112856</v>
      </c>
      <c r="G770" s="169">
        <f t="shared" si="82"/>
        <v>0.26538504618871439</v>
      </c>
      <c r="H770" s="170">
        <f t="shared" si="83"/>
        <v>5.2653850461887144</v>
      </c>
    </row>
    <row r="771" spans="1:8" x14ac:dyDescent="0.25">
      <c r="A771" s="34">
        <v>31</v>
      </c>
      <c r="B771" s="33">
        <v>0.52744385694956608</v>
      </c>
      <c r="C771" s="165">
        <f t="shared" si="78"/>
        <v>4.7255614305043387</v>
      </c>
      <c r="D771" s="166">
        <f t="shared" si="79"/>
        <v>-0.27443856949566126</v>
      </c>
      <c r="E771" s="167">
        <f t="shared" si="80"/>
        <v>-5.2744385694956613</v>
      </c>
      <c r="F771" s="168">
        <f t="shared" si="81"/>
        <v>-4.7255614305043387</v>
      </c>
      <c r="G771" s="169">
        <f t="shared" si="82"/>
        <v>0.27443856949566126</v>
      </c>
      <c r="H771" s="170">
        <f t="shared" si="83"/>
        <v>5.2744385694956613</v>
      </c>
    </row>
    <row r="772" spans="1:8" x14ac:dyDescent="0.25">
      <c r="A772" s="34">
        <v>32</v>
      </c>
      <c r="B772" s="33">
        <v>0.52835045112378243</v>
      </c>
      <c r="C772" s="165">
        <f t="shared" si="78"/>
        <v>4.7164954887621757</v>
      </c>
      <c r="D772" s="166">
        <f t="shared" si="79"/>
        <v>-0.28350451123782427</v>
      </c>
      <c r="E772" s="167">
        <f t="shared" si="80"/>
        <v>-5.2835045112378243</v>
      </c>
      <c r="F772" s="168">
        <f t="shared" si="81"/>
        <v>-4.7164954887621757</v>
      </c>
      <c r="G772" s="169">
        <f t="shared" si="82"/>
        <v>0.28350451123782427</v>
      </c>
      <c r="H772" s="170">
        <f t="shared" si="83"/>
        <v>5.2835045112378243</v>
      </c>
    </row>
    <row r="773" spans="1:8" x14ac:dyDescent="0.25">
      <c r="A773" s="34">
        <v>33</v>
      </c>
      <c r="B773" s="33">
        <v>0.52925827814795912</v>
      </c>
      <c r="C773" s="165">
        <f t="shared" si="78"/>
        <v>4.7074172185204084</v>
      </c>
      <c r="D773" s="166">
        <f t="shared" si="79"/>
        <v>-0.2925827814795916</v>
      </c>
      <c r="E773" s="167">
        <f t="shared" si="80"/>
        <v>-5.2925827814795916</v>
      </c>
      <c r="F773" s="168">
        <f t="shared" si="81"/>
        <v>-4.7074172185204084</v>
      </c>
      <c r="G773" s="169">
        <f t="shared" si="82"/>
        <v>0.2925827814795916</v>
      </c>
      <c r="H773" s="170">
        <f t="shared" si="83"/>
        <v>5.2925827814795916</v>
      </c>
    </row>
    <row r="774" spans="1:8" x14ac:dyDescent="0.25">
      <c r="A774" s="34">
        <v>34</v>
      </c>
      <c r="B774" s="33">
        <v>0.53016732902853481</v>
      </c>
      <c r="C774" s="165">
        <f t="shared" si="78"/>
        <v>4.6983267097146522</v>
      </c>
      <c r="D774" s="166">
        <f t="shared" si="79"/>
        <v>-0.30167329028534784</v>
      </c>
      <c r="E774" s="167">
        <f t="shared" si="80"/>
        <v>-5.3016732902853478</v>
      </c>
      <c r="F774" s="168">
        <f t="shared" si="81"/>
        <v>-4.6983267097146522</v>
      </c>
      <c r="G774" s="169">
        <f t="shared" si="82"/>
        <v>0.30167329028534784</v>
      </c>
      <c r="H774" s="170">
        <f t="shared" si="83"/>
        <v>5.3016732902853478</v>
      </c>
    </row>
    <row r="775" spans="1:8" x14ac:dyDescent="0.25">
      <c r="A775" s="34">
        <v>35</v>
      </c>
      <c r="B775" s="33">
        <v>0.53107759477194816</v>
      </c>
      <c r="C775" s="165">
        <f t="shared" ref="C775:C838" si="84">KFactor-KFactor*B775</f>
        <v>4.6892240522805189</v>
      </c>
      <c r="D775" s="166">
        <f t="shared" ref="D775:D838" si="85">KFactor/2-KFactor*B775</f>
        <v>-0.31077594771948114</v>
      </c>
      <c r="E775" s="167">
        <f t="shared" ref="E775:E838" si="86">0-KFactor*B775</f>
        <v>-5.3107759477194811</v>
      </c>
      <c r="F775" s="168">
        <f t="shared" ref="F775:F838" si="87">-C775</f>
        <v>-4.6892240522805189</v>
      </c>
      <c r="G775" s="169">
        <f t="shared" ref="G775:G838" si="88">-D775</f>
        <v>0.31077594771948114</v>
      </c>
      <c r="H775" s="170">
        <f t="shared" ref="H775:H838" si="89">-E775</f>
        <v>5.3107759477194811</v>
      </c>
    </row>
    <row r="776" spans="1:8" x14ac:dyDescent="0.25">
      <c r="A776" s="34">
        <v>36</v>
      </c>
      <c r="B776" s="33">
        <v>0.53198906638463772</v>
      </c>
      <c r="C776" s="165">
        <f t="shared" si="84"/>
        <v>4.680109336153623</v>
      </c>
      <c r="D776" s="166">
        <f t="shared" si="85"/>
        <v>-0.31989066384637699</v>
      </c>
      <c r="E776" s="167">
        <f t="shared" si="86"/>
        <v>-5.319890663846377</v>
      </c>
      <c r="F776" s="168">
        <f t="shared" si="87"/>
        <v>-4.680109336153623</v>
      </c>
      <c r="G776" s="169">
        <f t="shared" si="88"/>
        <v>0.31989066384637699</v>
      </c>
      <c r="H776" s="170">
        <f t="shared" si="89"/>
        <v>5.319890663846377</v>
      </c>
    </row>
    <row r="777" spans="1:8" x14ac:dyDescent="0.25">
      <c r="A777" s="34">
        <v>37</v>
      </c>
      <c r="B777" s="33">
        <v>0.53290173487304215</v>
      </c>
      <c r="C777" s="165">
        <f t="shared" si="84"/>
        <v>4.6709826512695782</v>
      </c>
      <c r="D777" s="166">
        <f t="shared" si="85"/>
        <v>-0.32901734873042177</v>
      </c>
      <c r="E777" s="167">
        <f t="shared" si="86"/>
        <v>-5.3290173487304218</v>
      </c>
      <c r="F777" s="168">
        <f t="shared" si="87"/>
        <v>-4.6709826512695782</v>
      </c>
      <c r="G777" s="169">
        <f t="shared" si="88"/>
        <v>0.32901734873042177</v>
      </c>
      <c r="H777" s="170">
        <f t="shared" si="89"/>
        <v>5.3290173487304218</v>
      </c>
    </row>
    <row r="778" spans="1:8" x14ac:dyDescent="0.25">
      <c r="A778" s="34">
        <v>38</v>
      </c>
      <c r="B778" s="33">
        <v>0.53381559124360001</v>
      </c>
      <c r="C778" s="165">
        <f t="shared" si="84"/>
        <v>4.6618440875639999</v>
      </c>
      <c r="D778" s="166">
        <f t="shared" si="85"/>
        <v>-0.33815591243600007</v>
      </c>
      <c r="E778" s="167">
        <f t="shared" si="86"/>
        <v>-5.3381559124360001</v>
      </c>
      <c r="F778" s="168">
        <f t="shared" si="87"/>
        <v>-4.6618440875639999</v>
      </c>
      <c r="G778" s="169">
        <f t="shared" si="88"/>
        <v>0.33815591243600007</v>
      </c>
      <c r="H778" s="170">
        <f t="shared" si="89"/>
        <v>5.3381559124360001</v>
      </c>
    </row>
    <row r="779" spans="1:8" x14ac:dyDescent="0.25">
      <c r="A779" s="34">
        <v>39</v>
      </c>
      <c r="B779" s="33">
        <v>0.53473062650275016</v>
      </c>
      <c r="C779" s="165">
        <f t="shared" si="84"/>
        <v>4.6526937349724982</v>
      </c>
      <c r="D779" s="166">
        <f t="shared" si="85"/>
        <v>-0.34730626502750184</v>
      </c>
      <c r="E779" s="167">
        <f t="shared" si="86"/>
        <v>-5.3473062650275018</v>
      </c>
      <c r="F779" s="168">
        <f t="shared" si="87"/>
        <v>-4.6526937349724982</v>
      </c>
      <c r="G779" s="169">
        <f t="shared" si="88"/>
        <v>0.34730626502750184</v>
      </c>
      <c r="H779" s="170">
        <f t="shared" si="89"/>
        <v>5.3473062650275018</v>
      </c>
    </row>
    <row r="780" spans="1:8" x14ac:dyDescent="0.25">
      <c r="A780" s="34">
        <v>40</v>
      </c>
      <c r="B780" s="33">
        <v>0.53564683165693106</v>
      </c>
      <c r="C780" s="165">
        <f t="shared" si="84"/>
        <v>4.6435316834306892</v>
      </c>
      <c r="D780" s="166">
        <f t="shared" si="85"/>
        <v>-0.35646831656931077</v>
      </c>
      <c r="E780" s="167">
        <f t="shared" si="86"/>
        <v>-5.3564683165693108</v>
      </c>
      <c r="F780" s="168">
        <f t="shared" si="87"/>
        <v>-4.6435316834306892</v>
      </c>
      <c r="G780" s="169">
        <f t="shared" si="88"/>
        <v>0.35646831656931077</v>
      </c>
      <c r="H780" s="170">
        <f t="shared" si="89"/>
        <v>5.3564683165693108</v>
      </c>
    </row>
    <row r="781" spans="1:8" x14ac:dyDescent="0.25">
      <c r="A781" s="34">
        <v>41</v>
      </c>
      <c r="B781" s="33">
        <v>0.53656419771258135</v>
      </c>
      <c r="C781" s="165">
        <f t="shared" si="84"/>
        <v>4.6343580228741867</v>
      </c>
      <c r="D781" s="166">
        <f t="shared" si="85"/>
        <v>-0.36564197712581326</v>
      </c>
      <c r="E781" s="167">
        <f t="shared" si="86"/>
        <v>-5.3656419771258133</v>
      </c>
      <c r="F781" s="168">
        <f t="shared" si="87"/>
        <v>-4.6343580228741867</v>
      </c>
      <c r="G781" s="169">
        <f t="shared" si="88"/>
        <v>0.36564197712581326</v>
      </c>
      <c r="H781" s="170">
        <f t="shared" si="89"/>
        <v>5.3656419771258133</v>
      </c>
    </row>
    <row r="782" spans="1:8" x14ac:dyDescent="0.25">
      <c r="A782" s="34">
        <v>42</v>
      </c>
      <c r="B782" s="33">
        <v>0.5374827156761397</v>
      </c>
      <c r="C782" s="165">
        <f t="shared" si="84"/>
        <v>4.6251728432386034</v>
      </c>
      <c r="D782" s="166">
        <f t="shared" si="85"/>
        <v>-0.37482715676139655</v>
      </c>
      <c r="E782" s="167">
        <f t="shared" si="86"/>
        <v>-5.3748271567613966</v>
      </c>
      <c r="F782" s="168">
        <f t="shared" si="87"/>
        <v>-4.6251728432386034</v>
      </c>
      <c r="G782" s="169">
        <f t="shared" si="88"/>
        <v>0.37482715676139655</v>
      </c>
      <c r="H782" s="170">
        <f t="shared" si="89"/>
        <v>5.3748271567613966</v>
      </c>
    </row>
    <row r="783" spans="1:8" x14ac:dyDescent="0.25">
      <c r="A783" s="34">
        <v>43</v>
      </c>
      <c r="B783" s="33">
        <v>0.53840237655404466</v>
      </c>
      <c r="C783" s="165">
        <f t="shared" si="84"/>
        <v>4.6159762344595539</v>
      </c>
      <c r="D783" s="166">
        <f t="shared" si="85"/>
        <v>-0.38402376554044615</v>
      </c>
      <c r="E783" s="167">
        <f t="shared" si="86"/>
        <v>-5.3840237655404461</v>
      </c>
      <c r="F783" s="168">
        <f t="shared" si="87"/>
        <v>-4.6159762344595539</v>
      </c>
      <c r="G783" s="169">
        <f t="shared" si="88"/>
        <v>0.38402376554044615</v>
      </c>
      <c r="H783" s="170">
        <f t="shared" si="89"/>
        <v>5.3840237655404461</v>
      </c>
    </row>
    <row r="784" spans="1:8" x14ac:dyDescent="0.25">
      <c r="A784" s="34">
        <v>44</v>
      </c>
      <c r="B784" s="33">
        <v>0.539323171352735</v>
      </c>
      <c r="C784" s="165">
        <f t="shared" si="84"/>
        <v>4.6067682864726498</v>
      </c>
      <c r="D784" s="166">
        <f t="shared" si="85"/>
        <v>-0.3932317135273502</v>
      </c>
      <c r="E784" s="167">
        <f t="shared" si="86"/>
        <v>-5.3932317135273502</v>
      </c>
      <c r="F784" s="168">
        <f t="shared" si="87"/>
        <v>-4.6067682864726498</v>
      </c>
      <c r="G784" s="169">
        <f t="shared" si="88"/>
        <v>0.3932317135273502</v>
      </c>
      <c r="H784" s="170">
        <f t="shared" si="89"/>
        <v>5.3932317135273502</v>
      </c>
    </row>
    <row r="785" spans="1:8" x14ac:dyDescent="0.25">
      <c r="A785" s="34">
        <v>45</v>
      </c>
      <c r="B785" s="33">
        <v>0.54024509107864938</v>
      </c>
      <c r="C785" s="165">
        <f t="shared" si="84"/>
        <v>4.5975490892135067</v>
      </c>
      <c r="D785" s="166">
        <f t="shared" si="85"/>
        <v>-0.40245091078649331</v>
      </c>
      <c r="E785" s="167">
        <f t="shared" si="86"/>
        <v>-5.4024509107864933</v>
      </c>
      <c r="F785" s="168">
        <f t="shared" si="87"/>
        <v>-4.5975490892135067</v>
      </c>
      <c r="G785" s="169">
        <f t="shared" si="88"/>
        <v>0.40245091078649331</v>
      </c>
      <c r="H785" s="170">
        <f t="shared" si="89"/>
        <v>5.4024509107864933</v>
      </c>
    </row>
    <row r="786" spans="1:8" x14ac:dyDescent="0.25">
      <c r="A786" s="34">
        <v>46</v>
      </c>
      <c r="B786" s="33">
        <v>0.54116812673822623</v>
      </c>
      <c r="C786" s="165">
        <f t="shared" si="84"/>
        <v>4.5883187326177381</v>
      </c>
      <c r="D786" s="166">
        <f t="shared" si="85"/>
        <v>-0.41168126738226185</v>
      </c>
      <c r="E786" s="167">
        <f t="shared" si="86"/>
        <v>-5.4116812673822619</v>
      </c>
      <c r="F786" s="168">
        <f t="shared" si="87"/>
        <v>-4.5883187326177381</v>
      </c>
      <c r="G786" s="169">
        <f t="shared" si="88"/>
        <v>0.41168126738226185</v>
      </c>
      <c r="H786" s="170">
        <f t="shared" si="89"/>
        <v>5.4116812673822619</v>
      </c>
    </row>
    <row r="787" spans="1:8" x14ac:dyDescent="0.25">
      <c r="A787" s="34">
        <v>47</v>
      </c>
      <c r="B787" s="33">
        <v>0.54209226933790433</v>
      </c>
      <c r="C787" s="165">
        <f t="shared" si="84"/>
        <v>4.5790773066209569</v>
      </c>
      <c r="D787" s="166">
        <f t="shared" si="85"/>
        <v>-0.42092269337904309</v>
      </c>
      <c r="E787" s="167">
        <f t="shared" si="86"/>
        <v>-5.4209226933790431</v>
      </c>
      <c r="F787" s="168">
        <f t="shared" si="87"/>
        <v>-4.5790773066209569</v>
      </c>
      <c r="G787" s="169">
        <f t="shared" si="88"/>
        <v>0.42092269337904309</v>
      </c>
      <c r="H787" s="170">
        <f t="shared" si="89"/>
        <v>5.4209226933790431</v>
      </c>
    </row>
    <row r="788" spans="1:8" x14ac:dyDescent="0.25">
      <c r="A788" s="34">
        <v>48</v>
      </c>
      <c r="B788" s="33">
        <v>0.54301750988412234</v>
      </c>
      <c r="C788" s="165">
        <f t="shared" si="84"/>
        <v>4.5698249011587766</v>
      </c>
      <c r="D788" s="166">
        <f t="shared" si="85"/>
        <v>-0.4301750988412234</v>
      </c>
      <c r="E788" s="167">
        <f t="shared" si="86"/>
        <v>-5.4301750988412234</v>
      </c>
      <c r="F788" s="168">
        <f t="shared" si="87"/>
        <v>-4.5698249011587766</v>
      </c>
      <c r="G788" s="169">
        <f t="shared" si="88"/>
        <v>0.4301750988412234</v>
      </c>
      <c r="H788" s="170">
        <f t="shared" si="89"/>
        <v>5.4301750988412234</v>
      </c>
    </row>
    <row r="789" spans="1:8" x14ac:dyDescent="0.25">
      <c r="A789" s="34">
        <v>49</v>
      </c>
      <c r="B789" s="33">
        <v>0.54394383938331881</v>
      </c>
      <c r="C789" s="165">
        <f t="shared" si="84"/>
        <v>4.5605616061668117</v>
      </c>
      <c r="D789" s="166">
        <f t="shared" si="85"/>
        <v>-0.43943839383318828</v>
      </c>
      <c r="E789" s="167">
        <f t="shared" si="86"/>
        <v>-5.4394383938331883</v>
      </c>
      <c r="F789" s="168">
        <f t="shared" si="87"/>
        <v>-4.5605616061668117</v>
      </c>
      <c r="G789" s="169">
        <f t="shared" si="88"/>
        <v>0.43943839383318828</v>
      </c>
      <c r="H789" s="170">
        <f t="shared" si="89"/>
        <v>5.4394383938331883</v>
      </c>
    </row>
    <row r="790" spans="1:8" x14ac:dyDescent="0.25">
      <c r="A790" s="34">
        <v>50</v>
      </c>
      <c r="B790" s="33">
        <v>0.54487124884193239</v>
      </c>
      <c r="C790" s="165">
        <f t="shared" si="84"/>
        <v>4.5512875115806759</v>
      </c>
      <c r="D790" s="166">
        <f t="shared" si="85"/>
        <v>-0.4487124884193241</v>
      </c>
      <c r="E790" s="167">
        <f t="shared" si="86"/>
        <v>-5.4487124884193241</v>
      </c>
      <c r="F790" s="168">
        <f t="shared" si="87"/>
        <v>-4.5512875115806759</v>
      </c>
      <c r="G790" s="169">
        <f t="shared" si="88"/>
        <v>0.4487124884193241</v>
      </c>
      <c r="H790" s="170">
        <f t="shared" si="89"/>
        <v>5.4487124884193241</v>
      </c>
    </row>
    <row r="791" spans="1:8" x14ac:dyDescent="0.25">
      <c r="A791" s="34">
        <v>51</v>
      </c>
      <c r="B791" s="33">
        <v>0.54579972926640175</v>
      </c>
      <c r="C791" s="165">
        <f t="shared" si="84"/>
        <v>4.5420027073359828</v>
      </c>
      <c r="D791" s="166">
        <f t="shared" si="85"/>
        <v>-0.45799729266401723</v>
      </c>
      <c r="E791" s="167">
        <f t="shared" si="86"/>
        <v>-5.4579972926640172</v>
      </c>
      <c r="F791" s="168">
        <f t="shared" si="87"/>
        <v>-4.5420027073359828</v>
      </c>
      <c r="G791" s="169">
        <f t="shared" si="88"/>
        <v>0.45799729266401723</v>
      </c>
      <c r="H791" s="170">
        <f t="shared" si="89"/>
        <v>5.4579972926640172</v>
      </c>
    </row>
    <row r="792" spans="1:8" x14ac:dyDescent="0.25">
      <c r="A792" s="34">
        <v>52</v>
      </c>
      <c r="B792" s="33">
        <v>0.54672927166316543</v>
      </c>
      <c r="C792" s="165">
        <f t="shared" si="84"/>
        <v>4.5327072833683459</v>
      </c>
      <c r="D792" s="166">
        <f t="shared" si="85"/>
        <v>-0.46729271663165406</v>
      </c>
      <c r="E792" s="167">
        <f t="shared" si="86"/>
        <v>-5.4672927166316541</v>
      </c>
      <c r="F792" s="168">
        <f t="shared" si="87"/>
        <v>-4.5327072833683459</v>
      </c>
      <c r="G792" s="169">
        <f t="shared" si="88"/>
        <v>0.46729271663165406</v>
      </c>
      <c r="H792" s="170">
        <f t="shared" si="89"/>
        <v>5.4672927166316541</v>
      </c>
    </row>
    <row r="793" spans="1:8" x14ac:dyDescent="0.25">
      <c r="A793" s="34">
        <v>53</v>
      </c>
      <c r="B793" s="33">
        <v>0.54765986703866221</v>
      </c>
      <c r="C793" s="165">
        <f t="shared" si="84"/>
        <v>4.5234013296133782</v>
      </c>
      <c r="D793" s="166">
        <f t="shared" si="85"/>
        <v>-0.47659867038662185</v>
      </c>
      <c r="E793" s="167">
        <f t="shared" si="86"/>
        <v>-5.4765986703866218</v>
      </c>
      <c r="F793" s="168">
        <f t="shared" si="87"/>
        <v>-4.5234013296133782</v>
      </c>
      <c r="G793" s="169">
        <f t="shared" si="88"/>
        <v>0.47659867038662185</v>
      </c>
      <c r="H793" s="170">
        <f t="shared" si="89"/>
        <v>5.4765986703866218</v>
      </c>
    </row>
    <row r="794" spans="1:8" x14ac:dyDescent="0.25">
      <c r="A794" s="34">
        <v>54</v>
      </c>
      <c r="B794" s="33">
        <v>0.54859150639933063</v>
      </c>
      <c r="C794" s="165">
        <f t="shared" si="84"/>
        <v>4.5140849360066939</v>
      </c>
      <c r="D794" s="166">
        <f t="shared" si="85"/>
        <v>-0.48591506399330608</v>
      </c>
      <c r="E794" s="167">
        <f t="shared" si="86"/>
        <v>-5.4859150639933061</v>
      </c>
      <c r="F794" s="168">
        <f t="shared" si="87"/>
        <v>-4.5140849360066939</v>
      </c>
      <c r="G794" s="169">
        <f t="shared" si="88"/>
        <v>0.48591506399330608</v>
      </c>
      <c r="H794" s="170">
        <f t="shared" si="89"/>
        <v>5.4859150639933061</v>
      </c>
    </row>
    <row r="795" spans="1:8" x14ac:dyDescent="0.25">
      <c r="A795" s="34">
        <v>55</v>
      </c>
      <c r="B795" s="33">
        <v>0.54952418075160936</v>
      </c>
      <c r="C795" s="165">
        <f t="shared" si="84"/>
        <v>4.5047581924839069</v>
      </c>
      <c r="D795" s="166">
        <f t="shared" si="85"/>
        <v>-0.49524180751609315</v>
      </c>
      <c r="E795" s="167">
        <f t="shared" si="86"/>
        <v>-5.4952418075160931</v>
      </c>
      <c r="F795" s="168">
        <f t="shared" si="87"/>
        <v>-4.5047581924839069</v>
      </c>
      <c r="G795" s="169">
        <f t="shared" si="88"/>
        <v>0.49524180751609315</v>
      </c>
      <c r="H795" s="170">
        <f t="shared" si="89"/>
        <v>5.4952418075160931</v>
      </c>
    </row>
    <row r="796" spans="1:8" x14ac:dyDescent="0.25">
      <c r="A796" s="34">
        <v>56</v>
      </c>
      <c r="B796" s="33">
        <v>0.55045788110193705</v>
      </c>
      <c r="C796" s="165">
        <f t="shared" si="84"/>
        <v>4.4954211889806297</v>
      </c>
      <c r="D796" s="166">
        <f t="shared" si="85"/>
        <v>-0.5045788110193703</v>
      </c>
      <c r="E796" s="167">
        <f t="shared" si="86"/>
        <v>-5.5045788110193703</v>
      </c>
      <c r="F796" s="168">
        <f t="shared" si="87"/>
        <v>-4.4954211889806297</v>
      </c>
      <c r="G796" s="169">
        <f t="shared" si="88"/>
        <v>0.5045788110193703</v>
      </c>
      <c r="H796" s="170">
        <f t="shared" si="89"/>
        <v>5.5045788110193703</v>
      </c>
    </row>
    <row r="797" spans="1:8" x14ac:dyDescent="0.25">
      <c r="A797" s="34">
        <v>57</v>
      </c>
      <c r="B797" s="33">
        <v>0.55139259845675226</v>
      </c>
      <c r="C797" s="165">
        <f t="shared" si="84"/>
        <v>4.486074015432477</v>
      </c>
      <c r="D797" s="166">
        <f t="shared" si="85"/>
        <v>-0.51392598456752303</v>
      </c>
      <c r="E797" s="167">
        <f t="shared" si="86"/>
        <v>-5.513925984567523</v>
      </c>
      <c r="F797" s="168">
        <f t="shared" si="87"/>
        <v>-4.486074015432477</v>
      </c>
      <c r="G797" s="169">
        <f t="shared" si="88"/>
        <v>0.51392598456752303</v>
      </c>
      <c r="H797" s="170">
        <f t="shared" si="89"/>
        <v>5.513925984567523</v>
      </c>
    </row>
    <row r="798" spans="1:8" x14ac:dyDescent="0.25">
      <c r="A798" s="34">
        <v>58</v>
      </c>
      <c r="B798" s="33">
        <v>0.55232832382249375</v>
      </c>
      <c r="C798" s="165">
        <f t="shared" si="84"/>
        <v>4.4767167617750623</v>
      </c>
      <c r="D798" s="166">
        <f t="shared" si="85"/>
        <v>-0.52328323822493772</v>
      </c>
      <c r="E798" s="167">
        <f t="shared" si="86"/>
        <v>-5.5232832382249377</v>
      </c>
      <c r="F798" s="168">
        <f t="shared" si="87"/>
        <v>-4.4767167617750623</v>
      </c>
      <c r="G798" s="169">
        <f t="shared" si="88"/>
        <v>0.52328323822493772</v>
      </c>
      <c r="H798" s="170">
        <f t="shared" si="89"/>
        <v>5.5232832382249377</v>
      </c>
    </row>
    <row r="799" spans="1:8" x14ac:dyDescent="0.25">
      <c r="A799" s="34">
        <v>59</v>
      </c>
      <c r="B799" s="33">
        <v>0.55326504820559996</v>
      </c>
      <c r="C799" s="165">
        <f t="shared" si="84"/>
        <v>4.4673495179440001</v>
      </c>
      <c r="D799" s="166">
        <f t="shared" si="85"/>
        <v>-0.53265048205599985</v>
      </c>
      <c r="E799" s="167">
        <f t="shared" si="86"/>
        <v>-5.5326504820559999</v>
      </c>
      <c r="F799" s="168">
        <f t="shared" si="87"/>
        <v>-4.4673495179440001</v>
      </c>
      <c r="G799" s="169">
        <f t="shared" si="88"/>
        <v>0.53265048205599985</v>
      </c>
      <c r="H799" s="170">
        <f t="shared" si="89"/>
        <v>5.5326504820559999</v>
      </c>
    </row>
    <row r="800" spans="1:8" x14ac:dyDescent="0.25">
      <c r="A800" s="34">
        <v>60</v>
      </c>
      <c r="B800" s="33">
        <v>0.55420276261250967</v>
      </c>
      <c r="C800" s="165">
        <f t="shared" si="84"/>
        <v>4.4579723738749033</v>
      </c>
      <c r="D800" s="166">
        <f t="shared" si="85"/>
        <v>-0.5420276261250967</v>
      </c>
      <c r="E800" s="167">
        <f t="shared" si="86"/>
        <v>-5.5420276261250967</v>
      </c>
      <c r="F800" s="168">
        <f t="shared" si="87"/>
        <v>-4.4579723738749033</v>
      </c>
      <c r="G800" s="169">
        <f t="shared" si="88"/>
        <v>0.5420276261250967</v>
      </c>
      <c r="H800" s="170">
        <f t="shared" si="89"/>
        <v>5.5420276261250967</v>
      </c>
    </row>
    <row r="801" spans="1:8" x14ac:dyDescent="0.25">
      <c r="A801" s="34">
        <v>61</v>
      </c>
      <c r="B801" s="33">
        <v>0.55514145804966153</v>
      </c>
      <c r="C801" s="165">
        <f t="shared" si="84"/>
        <v>4.4485854195033845</v>
      </c>
      <c r="D801" s="166">
        <f t="shared" si="85"/>
        <v>-0.55141458049661551</v>
      </c>
      <c r="E801" s="167">
        <f t="shared" si="86"/>
        <v>-5.5514145804966155</v>
      </c>
      <c r="F801" s="168">
        <f t="shared" si="87"/>
        <v>-4.4485854195033845</v>
      </c>
      <c r="G801" s="169">
        <f t="shared" si="88"/>
        <v>0.55141458049661551</v>
      </c>
      <c r="H801" s="170">
        <f t="shared" si="89"/>
        <v>5.5514145804966155</v>
      </c>
    </row>
    <row r="802" spans="1:8" x14ac:dyDescent="0.25">
      <c r="A802" s="34">
        <v>62</v>
      </c>
      <c r="B802" s="33">
        <v>0.55608112552349409</v>
      </c>
      <c r="C802" s="165">
        <f t="shared" si="84"/>
        <v>4.4391887447650591</v>
      </c>
      <c r="D802" s="166">
        <f t="shared" si="85"/>
        <v>-0.56081125523494091</v>
      </c>
      <c r="E802" s="167">
        <f t="shared" si="86"/>
        <v>-5.5608112552349409</v>
      </c>
      <c r="F802" s="168">
        <f t="shared" si="87"/>
        <v>-4.4391887447650591</v>
      </c>
      <c r="G802" s="169">
        <f t="shared" si="88"/>
        <v>0.56081125523494091</v>
      </c>
      <c r="H802" s="170">
        <f t="shared" si="89"/>
        <v>5.5608112552349409</v>
      </c>
    </row>
    <row r="803" spans="1:8" x14ac:dyDescent="0.25">
      <c r="A803" s="34">
        <v>63</v>
      </c>
      <c r="B803" s="33">
        <v>0.55702175604044601</v>
      </c>
      <c r="C803" s="165">
        <f t="shared" si="84"/>
        <v>4.4297824395955399</v>
      </c>
      <c r="D803" s="166">
        <f t="shared" si="85"/>
        <v>-0.57021756040446014</v>
      </c>
      <c r="E803" s="167">
        <f t="shared" si="86"/>
        <v>-5.5702175604044601</v>
      </c>
      <c r="F803" s="168">
        <f t="shared" si="87"/>
        <v>-4.4297824395955399</v>
      </c>
      <c r="G803" s="169">
        <f t="shared" si="88"/>
        <v>0.57021756040446014</v>
      </c>
      <c r="H803" s="170">
        <f t="shared" si="89"/>
        <v>5.5702175604044601</v>
      </c>
    </row>
    <row r="804" spans="1:8" x14ac:dyDescent="0.25">
      <c r="A804" s="34">
        <v>64</v>
      </c>
      <c r="B804" s="33">
        <v>0.55796334060695596</v>
      </c>
      <c r="C804" s="165">
        <f t="shared" si="84"/>
        <v>4.4203665939304404</v>
      </c>
      <c r="D804" s="166">
        <f t="shared" si="85"/>
        <v>-0.5796334060695596</v>
      </c>
      <c r="E804" s="167">
        <f t="shared" si="86"/>
        <v>-5.5796334060695596</v>
      </c>
      <c r="F804" s="168">
        <f t="shared" si="87"/>
        <v>-4.4203665939304404</v>
      </c>
      <c r="G804" s="169">
        <f t="shared" si="88"/>
        <v>0.5796334060695596</v>
      </c>
      <c r="H804" s="170">
        <f t="shared" si="89"/>
        <v>5.5796334060695596</v>
      </c>
    </row>
    <row r="805" spans="1:8" x14ac:dyDescent="0.25">
      <c r="A805" s="34">
        <v>65</v>
      </c>
      <c r="B805" s="33">
        <v>0.55890587022946259</v>
      </c>
      <c r="C805" s="165">
        <f t="shared" si="84"/>
        <v>4.4109412977053744</v>
      </c>
      <c r="D805" s="166">
        <f t="shared" si="85"/>
        <v>-0.58905870229462565</v>
      </c>
      <c r="E805" s="167">
        <f t="shared" si="86"/>
        <v>-5.5890587022946256</v>
      </c>
      <c r="F805" s="168">
        <f t="shared" si="87"/>
        <v>-4.4109412977053744</v>
      </c>
      <c r="G805" s="169">
        <f t="shared" si="88"/>
        <v>0.58905870229462565</v>
      </c>
      <c r="H805" s="170">
        <f t="shared" si="89"/>
        <v>5.5890587022946256</v>
      </c>
    </row>
    <row r="806" spans="1:8" x14ac:dyDescent="0.25">
      <c r="A806" s="34">
        <v>66</v>
      </c>
      <c r="B806" s="33">
        <v>0.55984933591440444</v>
      </c>
      <c r="C806" s="165">
        <f t="shared" si="84"/>
        <v>4.4015066408559553</v>
      </c>
      <c r="D806" s="166">
        <f t="shared" si="85"/>
        <v>-0.59849335914404467</v>
      </c>
      <c r="E806" s="167">
        <f t="shared" si="86"/>
        <v>-5.5984933591440447</v>
      </c>
      <c r="F806" s="168">
        <f t="shared" si="87"/>
        <v>-4.4015066408559553</v>
      </c>
      <c r="G806" s="169">
        <f t="shared" si="88"/>
        <v>0.59849335914404467</v>
      </c>
      <c r="H806" s="170">
        <f t="shared" si="89"/>
        <v>5.5984933591440447</v>
      </c>
    </row>
    <row r="807" spans="1:8" x14ac:dyDescent="0.25">
      <c r="A807" s="34">
        <v>67</v>
      </c>
      <c r="B807" s="33">
        <v>0.56079372866822019</v>
      </c>
      <c r="C807" s="165">
        <f t="shared" si="84"/>
        <v>4.3920627133177979</v>
      </c>
      <c r="D807" s="166">
        <f t="shared" si="85"/>
        <v>-0.60793728668220215</v>
      </c>
      <c r="E807" s="167">
        <f t="shared" si="86"/>
        <v>-5.6079372866822021</v>
      </c>
      <c r="F807" s="168">
        <f t="shared" si="87"/>
        <v>-4.3920627133177979</v>
      </c>
      <c r="G807" s="169">
        <f t="shared" si="88"/>
        <v>0.60793728668220215</v>
      </c>
      <c r="H807" s="170">
        <f t="shared" si="89"/>
        <v>5.6079372866822021</v>
      </c>
    </row>
    <row r="808" spans="1:8" x14ac:dyDescent="0.25">
      <c r="A808" s="34">
        <v>68</v>
      </c>
      <c r="B808" s="33">
        <v>0.56173903949734849</v>
      </c>
      <c r="C808" s="165">
        <f t="shared" si="84"/>
        <v>4.3826096050265146</v>
      </c>
      <c r="D808" s="166">
        <f t="shared" si="85"/>
        <v>-0.61739039497348536</v>
      </c>
      <c r="E808" s="167">
        <f t="shared" si="86"/>
        <v>-5.6173903949734854</v>
      </c>
      <c r="F808" s="168">
        <f t="shared" si="87"/>
        <v>-4.3826096050265146</v>
      </c>
      <c r="G808" s="169">
        <f t="shared" si="88"/>
        <v>0.61739039497348536</v>
      </c>
      <c r="H808" s="170">
        <f t="shared" si="89"/>
        <v>5.6173903949734854</v>
      </c>
    </row>
    <row r="809" spans="1:8" x14ac:dyDescent="0.25">
      <c r="A809" s="34">
        <v>69</v>
      </c>
      <c r="B809" s="33">
        <v>0.56268525940822789</v>
      </c>
      <c r="C809" s="165">
        <f t="shared" si="84"/>
        <v>4.3731474059177211</v>
      </c>
      <c r="D809" s="166">
        <f t="shared" si="85"/>
        <v>-0.62685259408227889</v>
      </c>
      <c r="E809" s="167">
        <f t="shared" si="86"/>
        <v>-5.6268525940822789</v>
      </c>
      <c r="F809" s="168">
        <f t="shared" si="87"/>
        <v>-4.3731474059177211</v>
      </c>
      <c r="G809" s="169">
        <f t="shared" si="88"/>
        <v>0.62685259408227889</v>
      </c>
      <c r="H809" s="170">
        <f t="shared" si="89"/>
        <v>5.6268525940822789</v>
      </c>
    </row>
    <row r="810" spans="1:8" x14ac:dyDescent="0.25">
      <c r="A810" s="34">
        <v>70</v>
      </c>
      <c r="B810" s="33">
        <v>0.56363237940729727</v>
      </c>
      <c r="C810" s="165">
        <f t="shared" si="84"/>
        <v>4.3636762059270273</v>
      </c>
      <c r="D810" s="166">
        <f t="shared" si="85"/>
        <v>-0.63632379407297268</v>
      </c>
      <c r="E810" s="167">
        <f t="shared" si="86"/>
        <v>-5.6363237940729727</v>
      </c>
      <c r="F810" s="168">
        <f t="shared" si="87"/>
        <v>-4.3636762059270273</v>
      </c>
      <c r="G810" s="169">
        <f t="shared" si="88"/>
        <v>0.63632379407297268</v>
      </c>
      <c r="H810" s="170">
        <f t="shared" si="89"/>
        <v>5.6363237940729727</v>
      </c>
    </row>
    <row r="811" spans="1:8" x14ac:dyDescent="0.25">
      <c r="A811" s="34">
        <v>71</v>
      </c>
      <c r="B811" s="33">
        <v>0.56458039050099496</v>
      </c>
      <c r="C811" s="165">
        <f t="shared" si="84"/>
        <v>4.3541960949900504</v>
      </c>
      <c r="D811" s="166">
        <f t="shared" si="85"/>
        <v>-0.64580390500994955</v>
      </c>
      <c r="E811" s="167">
        <f t="shared" si="86"/>
        <v>-5.6458039050099496</v>
      </c>
      <c r="F811" s="168">
        <f t="shared" si="87"/>
        <v>-4.3541960949900504</v>
      </c>
      <c r="G811" s="169">
        <f t="shared" si="88"/>
        <v>0.64580390500994955</v>
      </c>
      <c r="H811" s="170">
        <f t="shared" si="89"/>
        <v>5.6458039050099496</v>
      </c>
    </row>
    <row r="812" spans="1:8" x14ac:dyDescent="0.25">
      <c r="A812" s="34">
        <v>72</v>
      </c>
      <c r="B812" s="33">
        <v>0.56552928369575972</v>
      </c>
      <c r="C812" s="165">
        <f t="shared" si="84"/>
        <v>4.3447071630424023</v>
      </c>
      <c r="D812" s="166">
        <f t="shared" si="85"/>
        <v>-0.65529283695759766</v>
      </c>
      <c r="E812" s="167">
        <f t="shared" si="86"/>
        <v>-5.6552928369575977</v>
      </c>
      <c r="F812" s="168">
        <f t="shared" si="87"/>
        <v>-4.3447071630424023</v>
      </c>
      <c r="G812" s="169">
        <f t="shared" si="88"/>
        <v>0.65529283695759766</v>
      </c>
      <c r="H812" s="170">
        <f t="shared" si="89"/>
        <v>5.6552928369575977</v>
      </c>
    </row>
    <row r="813" spans="1:8" x14ac:dyDescent="0.25">
      <c r="A813" s="34">
        <v>73</v>
      </c>
      <c r="B813" s="33">
        <v>0.56647904999803034</v>
      </c>
      <c r="C813" s="165">
        <f t="shared" si="84"/>
        <v>4.3352095000196966</v>
      </c>
      <c r="D813" s="166">
        <f t="shared" si="85"/>
        <v>-0.66479049998030337</v>
      </c>
      <c r="E813" s="167">
        <f t="shared" si="86"/>
        <v>-5.6647904999803034</v>
      </c>
      <c r="F813" s="168">
        <f t="shared" si="87"/>
        <v>-4.3352095000196966</v>
      </c>
      <c r="G813" s="169">
        <f t="shared" si="88"/>
        <v>0.66479049998030337</v>
      </c>
      <c r="H813" s="170">
        <f t="shared" si="89"/>
        <v>5.6647904999803034</v>
      </c>
    </row>
    <row r="814" spans="1:8" x14ac:dyDescent="0.25">
      <c r="A814" s="34">
        <v>74</v>
      </c>
      <c r="B814" s="33">
        <v>0.56742968041424513</v>
      </c>
      <c r="C814" s="165">
        <f t="shared" si="84"/>
        <v>4.3257031958575487</v>
      </c>
      <c r="D814" s="166">
        <f t="shared" si="85"/>
        <v>-0.6742968041424513</v>
      </c>
      <c r="E814" s="167">
        <f t="shared" si="86"/>
        <v>-5.6742968041424513</v>
      </c>
      <c r="F814" s="168">
        <f t="shared" si="87"/>
        <v>-4.3257031958575487</v>
      </c>
      <c r="G814" s="169">
        <f t="shared" si="88"/>
        <v>0.6742968041424513</v>
      </c>
      <c r="H814" s="170">
        <f t="shared" si="89"/>
        <v>5.6742968041424513</v>
      </c>
    </row>
    <row r="815" spans="1:8" x14ac:dyDescent="0.25">
      <c r="A815" s="34">
        <v>75</v>
      </c>
      <c r="B815" s="33">
        <v>0.56838116595084309</v>
      </c>
      <c r="C815" s="165">
        <f t="shared" si="84"/>
        <v>4.3161883404915695</v>
      </c>
      <c r="D815" s="166">
        <f t="shared" si="85"/>
        <v>-0.68381165950843048</v>
      </c>
      <c r="E815" s="167">
        <f t="shared" si="86"/>
        <v>-5.6838116595084305</v>
      </c>
      <c r="F815" s="168">
        <f t="shared" si="87"/>
        <v>-4.3161883404915695</v>
      </c>
      <c r="G815" s="169">
        <f t="shared" si="88"/>
        <v>0.68381165950843048</v>
      </c>
      <c r="H815" s="170">
        <f t="shared" si="89"/>
        <v>5.6838116595084305</v>
      </c>
    </row>
    <row r="816" spans="1:8" x14ac:dyDescent="0.25">
      <c r="A816" s="34">
        <v>76</v>
      </c>
      <c r="B816" s="33">
        <v>0.56933349761426255</v>
      </c>
      <c r="C816" s="165">
        <f t="shared" si="84"/>
        <v>4.3066650238573745</v>
      </c>
      <c r="D816" s="166">
        <f t="shared" si="85"/>
        <v>-0.69333497614262551</v>
      </c>
      <c r="E816" s="167">
        <f t="shared" si="86"/>
        <v>-5.6933349761426255</v>
      </c>
      <c r="F816" s="168">
        <f t="shared" si="87"/>
        <v>-4.3066650238573745</v>
      </c>
      <c r="G816" s="169">
        <f t="shared" si="88"/>
        <v>0.69333497614262551</v>
      </c>
      <c r="H816" s="170">
        <f t="shared" si="89"/>
        <v>5.6933349761426255</v>
      </c>
    </row>
    <row r="817" spans="1:8" x14ac:dyDescent="0.25">
      <c r="A817" s="34">
        <v>77</v>
      </c>
      <c r="B817" s="33">
        <v>0.57028666641094228</v>
      </c>
      <c r="C817" s="165">
        <f t="shared" si="84"/>
        <v>4.2971333358905772</v>
      </c>
      <c r="D817" s="166">
        <f t="shared" si="85"/>
        <v>-0.70286666410942278</v>
      </c>
      <c r="E817" s="167">
        <f t="shared" si="86"/>
        <v>-5.7028666641094228</v>
      </c>
      <c r="F817" s="168">
        <f t="shared" si="87"/>
        <v>-4.2971333358905772</v>
      </c>
      <c r="G817" s="169">
        <f t="shared" si="88"/>
        <v>0.70286666410942278</v>
      </c>
      <c r="H817" s="170">
        <f t="shared" si="89"/>
        <v>5.7028666641094228</v>
      </c>
    </row>
    <row r="818" spans="1:8" x14ac:dyDescent="0.25">
      <c r="A818" s="34">
        <v>78</v>
      </c>
      <c r="B818" s="33">
        <v>0.57124066334732082</v>
      </c>
      <c r="C818" s="165">
        <f t="shared" si="84"/>
        <v>4.2875933665267922</v>
      </c>
      <c r="D818" s="166">
        <f t="shared" si="85"/>
        <v>-0.71240663347320776</v>
      </c>
      <c r="E818" s="167">
        <f t="shared" si="86"/>
        <v>-5.7124066334732078</v>
      </c>
      <c r="F818" s="168">
        <f t="shared" si="87"/>
        <v>-4.2875933665267922</v>
      </c>
      <c r="G818" s="169">
        <f t="shared" si="88"/>
        <v>0.71240663347320776</v>
      </c>
      <c r="H818" s="170">
        <f t="shared" si="89"/>
        <v>5.7124066334732078</v>
      </c>
    </row>
    <row r="819" spans="1:8" x14ac:dyDescent="0.25">
      <c r="A819" s="34">
        <v>79</v>
      </c>
      <c r="B819" s="33">
        <v>0.57219547942983695</v>
      </c>
      <c r="C819" s="165">
        <f t="shared" si="84"/>
        <v>4.2780452057016305</v>
      </c>
      <c r="D819" s="166">
        <f t="shared" si="85"/>
        <v>-0.72195479429836951</v>
      </c>
      <c r="E819" s="167">
        <f t="shared" si="86"/>
        <v>-5.7219547942983695</v>
      </c>
      <c r="F819" s="168">
        <f t="shared" si="87"/>
        <v>-4.2780452057016305</v>
      </c>
      <c r="G819" s="169">
        <f t="shared" si="88"/>
        <v>0.72195479429836951</v>
      </c>
      <c r="H819" s="170">
        <f t="shared" si="89"/>
        <v>5.7219547942983695</v>
      </c>
    </row>
    <row r="820" spans="1:8" x14ac:dyDescent="0.25">
      <c r="A820" s="34">
        <v>80</v>
      </c>
      <c r="B820" s="33">
        <v>0.57315110566492922</v>
      </c>
      <c r="C820" s="165">
        <f t="shared" si="84"/>
        <v>4.2684889433507074</v>
      </c>
      <c r="D820" s="166">
        <f t="shared" si="85"/>
        <v>-0.73151105664929261</v>
      </c>
      <c r="E820" s="167">
        <f t="shared" si="86"/>
        <v>-5.7315110566492926</v>
      </c>
      <c r="F820" s="168">
        <f t="shared" si="87"/>
        <v>-4.2684889433507074</v>
      </c>
      <c r="G820" s="169">
        <f t="shared" si="88"/>
        <v>0.73151105664929261</v>
      </c>
      <c r="H820" s="170">
        <f t="shared" si="89"/>
        <v>5.7315110566492926</v>
      </c>
    </row>
    <row r="821" spans="1:8" x14ac:dyDescent="0.25">
      <c r="A821" s="34">
        <v>81</v>
      </c>
      <c r="B821" s="33">
        <v>0.57410753305903628</v>
      </c>
      <c r="C821" s="165">
        <f t="shared" si="84"/>
        <v>4.2589246694096374</v>
      </c>
      <c r="D821" s="166">
        <f t="shared" si="85"/>
        <v>-0.74107533059036257</v>
      </c>
      <c r="E821" s="167">
        <f t="shared" si="86"/>
        <v>-5.7410753305903626</v>
      </c>
      <c r="F821" s="168">
        <f t="shared" si="87"/>
        <v>-4.2589246694096374</v>
      </c>
      <c r="G821" s="169">
        <f t="shared" si="88"/>
        <v>0.74107533059036257</v>
      </c>
      <c r="H821" s="170">
        <f t="shared" si="89"/>
        <v>5.7410753305903626</v>
      </c>
    </row>
    <row r="822" spans="1:8" x14ac:dyDescent="0.25">
      <c r="A822" s="34">
        <v>82</v>
      </c>
      <c r="B822" s="33">
        <v>0.5750647526185968</v>
      </c>
      <c r="C822" s="165">
        <f t="shared" si="84"/>
        <v>4.2493524738140316</v>
      </c>
      <c r="D822" s="166">
        <f t="shared" si="85"/>
        <v>-0.75064752618596842</v>
      </c>
      <c r="E822" s="167">
        <f t="shared" si="86"/>
        <v>-5.7506475261859684</v>
      </c>
      <c r="F822" s="168">
        <f t="shared" si="87"/>
        <v>-4.2493524738140316</v>
      </c>
      <c r="G822" s="169">
        <f t="shared" si="88"/>
        <v>0.75064752618596842</v>
      </c>
      <c r="H822" s="170">
        <f t="shared" si="89"/>
        <v>5.7506475261859684</v>
      </c>
    </row>
    <row r="823" spans="1:8" x14ac:dyDescent="0.25">
      <c r="A823" s="34">
        <v>83</v>
      </c>
      <c r="B823" s="33">
        <v>0.57602275535004932</v>
      </c>
      <c r="C823" s="165">
        <f t="shared" si="84"/>
        <v>4.239772446499507</v>
      </c>
      <c r="D823" s="166">
        <f t="shared" si="85"/>
        <v>-0.76022755350049298</v>
      </c>
      <c r="E823" s="167">
        <f t="shared" si="86"/>
        <v>-5.760227553500493</v>
      </c>
      <c r="F823" s="168">
        <f t="shared" si="87"/>
        <v>-4.239772446499507</v>
      </c>
      <c r="G823" s="169">
        <f t="shared" si="88"/>
        <v>0.76022755350049298</v>
      </c>
      <c r="H823" s="170">
        <f t="shared" si="89"/>
        <v>5.760227553500493</v>
      </c>
    </row>
    <row r="824" spans="1:8" x14ac:dyDescent="0.25">
      <c r="A824" s="34">
        <v>84</v>
      </c>
      <c r="B824" s="33">
        <v>0.57698153225983251</v>
      </c>
      <c r="C824" s="165">
        <f t="shared" si="84"/>
        <v>4.2301846774016747</v>
      </c>
      <c r="D824" s="166">
        <f t="shared" si="85"/>
        <v>-0.7698153225983253</v>
      </c>
      <c r="E824" s="167">
        <f t="shared" si="86"/>
        <v>-5.7698153225983253</v>
      </c>
      <c r="F824" s="168">
        <f t="shared" si="87"/>
        <v>-4.2301846774016747</v>
      </c>
      <c r="G824" s="169">
        <f t="shared" si="88"/>
        <v>0.7698153225983253</v>
      </c>
      <c r="H824" s="170">
        <f t="shared" si="89"/>
        <v>5.7698153225983253</v>
      </c>
    </row>
    <row r="825" spans="1:8" x14ac:dyDescent="0.25">
      <c r="A825" s="34">
        <v>85</v>
      </c>
      <c r="B825" s="33">
        <v>0.57794107435438513</v>
      </c>
      <c r="C825" s="165">
        <f t="shared" si="84"/>
        <v>4.2205892564561491</v>
      </c>
      <c r="D825" s="166">
        <f t="shared" si="85"/>
        <v>-0.77941074354385087</v>
      </c>
      <c r="E825" s="167">
        <f t="shared" si="86"/>
        <v>-5.7794107435438509</v>
      </c>
      <c r="F825" s="168">
        <f t="shared" si="87"/>
        <v>-4.2205892564561491</v>
      </c>
      <c r="G825" s="169">
        <f t="shared" si="88"/>
        <v>0.77941074354385087</v>
      </c>
      <c r="H825" s="170">
        <f t="shared" si="89"/>
        <v>5.7794107435438509</v>
      </c>
    </row>
    <row r="826" spans="1:8" x14ac:dyDescent="0.25">
      <c r="A826" s="34">
        <v>86</v>
      </c>
      <c r="B826" s="33">
        <v>0.57890137264014563</v>
      </c>
      <c r="C826" s="165">
        <f t="shared" si="84"/>
        <v>4.2109862735985439</v>
      </c>
      <c r="D826" s="166">
        <f t="shared" si="85"/>
        <v>-0.78901372640145606</v>
      </c>
      <c r="E826" s="167">
        <f t="shared" si="86"/>
        <v>-5.7890137264014561</v>
      </c>
      <c r="F826" s="168">
        <f t="shared" si="87"/>
        <v>-4.2109862735985439</v>
      </c>
      <c r="G826" s="169">
        <f t="shared" si="88"/>
        <v>0.78901372640145606</v>
      </c>
      <c r="H826" s="170">
        <f t="shared" si="89"/>
        <v>5.7890137264014561</v>
      </c>
    </row>
    <row r="827" spans="1:8" x14ac:dyDescent="0.25">
      <c r="A827" s="34">
        <v>87</v>
      </c>
      <c r="B827" s="33">
        <v>0.57986241812355277</v>
      </c>
      <c r="C827" s="165">
        <f t="shared" si="84"/>
        <v>4.2013758187644719</v>
      </c>
      <c r="D827" s="166">
        <f t="shared" si="85"/>
        <v>-0.79862418123552814</v>
      </c>
      <c r="E827" s="167">
        <f t="shared" si="86"/>
        <v>-5.7986241812355281</v>
      </c>
      <c r="F827" s="168">
        <f t="shared" si="87"/>
        <v>-4.2013758187644719</v>
      </c>
      <c r="G827" s="169">
        <f t="shared" si="88"/>
        <v>0.79862418123552814</v>
      </c>
      <c r="H827" s="170">
        <f t="shared" si="89"/>
        <v>5.7986241812355281</v>
      </c>
    </row>
    <row r="828" spans="1:8" x14ac:dyDescent="0.25">
      <c r="A828" s="34">
        <v>88</v>
      </c>
      <c r="B828" s="33">
        <v>0.5808242018110451</v>
      </c>
      <c r="C828" s="165">
        <f t="shared" si="84"/>
        <v>4.1917579818895492</v>
      </c>
      <c r="D828" s="166">
        <f t="shared" si="85"/>
        <v>-0.80824201811045082</v>
      </c>
      <c r="E828" s="167">
        <f t="shared" si="86"/>
        <v>-5.8082420181104508</v>
      </c>
      <c r="F828" s="168">
        <f t="shared" si="87"/>
        <v>-4.1917579818895492</v>
      </c>
      <c r="G828" s="169">
        <f t="shared" si="88"/>
        <v>0.80824201811045082</v>
      </c>
      <c r="H828" s="170">
        <f t="shared" si="89"/>
        <v>5.8082420181104508</v>
      </c>
    </row>
    <row r="829" spans="1:8" x14ac:dyDescent="0.25">
      <c r="A829" s="34">
        <v>89</v>
      </c>
      <c r="B829" s="33">
        <v>0.58178671470906129</v>
      </c>
      <c r="C829" s="165">
        <f t="shared" si="84"/>
        <v>4.1821328529093869</v>
      </c>
      <c r="D829" s="166">
        <f t="shared" si="85"/>
        <v>-0.81786714709061314</v>
      </c>
      <c r="E829" s="167">
        <f t="shared" si="86"/>
        <v>-5.8178671470906131</v>
      </c>
      <c r="F829" s="168">
        <f t="shared" si="87"/>
        <v>-4.1821328529093869</v>
      </c>
      <c r="G829" s="169">
        <f t="shared" si="88"/>
        <v>0.81786714709061314</v>
      </c>
      <c r="H829" s="170">
        <f t="shared" si="89"/>
        <v>5.8178671470906131</v>
      </c>
    </row>
    <row r="830" spans="1:8" x14ac:dyDescent="0.25">
      <c r="A830" s="34">
        <v>90</v>
      </c>
      <c r="B830" s="33">
        <v>0.58274994782403999</v>
      </c>
      <c r="C830" s="165">
        <f t="shared" si="84"/>
        <v>4.1725005217596003</v>
      </c>
      <c r="D830" s="166">
        <f t="shared" si="85"/>
        <v>-0.82749947824039971</v>
      </c>
      <c r="E830" s="167">
        <f t="shared" si="86"/>
        <v>-5.8274994782403997</v>
      </c>
      <c r="F830" s="168">
        <f t="shared" si="87"/>
        <v>-4.1725005217596003</v>
      </c>
      <c r="G830" s="169">
        <f t="shared" si="88"/>
        <v>0.82749947824039971</v>
      </c>
      <c r="H830" s="170">
        <f t="shared" si="89"/>
        <v>5.8274994782403997</v>
      </c>
    </row>
    <row r="831" spans="1:8" x14ac:dyDescent="0.25">
      <c r="A831" s="34">
        <v>91</v>
      </c>
      <c r="B831" s="33">
        <v>0.58371389216241976</v>
      </c>
      <c r="C831" s="165">
        <f t="shared" si="84"/>
        <v>4.1628610783758022</v>
      </c>
      <c r="D831" s="166">
        <f t="shared" si="85"/>
        <v>-0.83713892162419778</v>
      </c>
      <c r="E831" s="167">
        <f t="shared" si="86"/>
        <v>-5.8371389216241978</v>
      </c>
      <c r="F831" s="168">
        <f t="shared" si="87"/>
        <v>-4.1628610783758022</v>
      </c>
      <c r="G831" s="169">
        <f t="shared" si="88"/>
        <v>0.83713892162419778</v>
      </c>
      <c r="H831" s="170">
        <f t="shared" si="89"/>
        <v>5.8371389216241978</v>
      </c>
    </row>
    <row r="832" spans="1:8" x14ac:dyDescent="0.25">
      <c r="A832" s="34">
        <v>92</v>
      </c>
      <c r="B832" s="33">
        <v>0.58467853873063935</v>
      </c>
      <c r="C832" s="165">
        <f t="shared" si="84"/>
        <v>4.1532146126936063</v>
      </c>
      <c r="D832" s="166">
        <f t="shared" si="85"/>
        <v>-0.84678538730639374</v>
      </c>
      <c r="E832" s="167">
        <f t="shared" si="86"/>
        <v>-5.8467853873063937</v>
      </c>
      <c r="F832" s="168">
        <f t="shared" si="87"/>
        <v>-4.1532146126936063</v>
      </c>
      <c r="G832" s="169">
        <f t="shared" si="88"/>
        <v>0.84678538730639374</v>
      </c>
      <c r="H832" s="170">
        <f t="shared" si="89"/>
        <v>5.8467853873063937</v>
      </c>
    </row>
    <row r="833" spans="1:8" x14ac:dyDescent="0.25">
      <c r="A833" s="34">
        <v>93</v>
      </c>
      <c r="B833" s="33">
        <v>0.58564387853513733</v>
      </c>
      <c r="C833" s="165">
        <f t="shared" si="84"/>
        <v>4.1435612146486269</v>
      </c>
      <c r="D833" s="166">
        <f t="shared" si="85"/>
        <v>-0.85643878535137308</v>
      </c>
      <c r="E833" s="167">
        <f t="shared" si="86"/>
        <v>-5.8564387853513731</v>
      </c>
      <c r="F833" s="168">
        <f t="shared" si="87"/>
        <v>-4.1435612146486269</v>
      </c>
      <c r="G833" s="169">
        <f t="shared" si="88"/>
        <v>0.85643878535137308</v>
      </c>
      <c r="H833" s="170">
        <f t="shared" si="89"/>
        <v>5.8564387853513731</v>
      </c>
    </row>
    <row r="834" spans="1:8" x14ac:dyDescent="0.25">
      <c r="A834" s="34">
        <v>94</v>
      </c>
      <c r="B834" s="33">
        <v>0.58660990258235235</v>
      </c>
      <c r="C834" s="165">
        <f t="shared" si="84"/>
        <v>4.133900974176477</v>
      </c>
      <c r="D834" s="166">
        <f t="shared" si="85"/>
        <v>-0.86609902582352305</v>
      </c>
      <c r="E834" s="167">
        <f t="shared" si="86"/>
        <v>-5.866099025823523</v>
      </c>
      <c r="F834" s="168">
        <f t="shared" si="87"/>
        <v>-4.133900974176477</v>
      </c>
      <c r="G834" s="169">
        <f t="shared" si="88"/>
        <v>0.86609902582352305</v>
      </c>
      <c r="H834" s="170">
        <f t="shared" si="89"/>
        <v>5.866099025823523</v>
      </c>
    </row>
    <row r="835" spans="1:8" x14ac:dyDescent="0.25">
      <c r="A835" s="34">
        <v>95</v>
      </c>
      <c r="B835" s="33">
        <v>0.58757660187872307</v>
      </c>
      <c r="C835" s="165">
        <f t="shared" si="84"/>
        <v>4.1242339812127691</v>
      </c>
      <c r="D835" s="166">
        <f t="shared" si="85"/>
        <v>-0.87576601878723093</v>
      </c>
      <c r="E835" s="167">
        <f t="shared" si="86"/>
        <v>-5.8757660187872309</v>
      </c>
      <c r="F835" s="168">
        <f t="shared" si="87"/>
        <v>-4.1242339812127691</v>
      </c>
      <c r="G835" s="169">
        <f t="shared" si="88"/>
        <v>0.87576601878723093</v>
      </c>
      <c r="H835" s="170">
        <f t="shared" si="89"/>
        <v>5.8757660187872309</v>
      </c>
    </row>
    <row r="836" spans="1:8" x14ac:dyDescent="0.25">
      <c r="A836" s="34">
        <v>96</v>
      </c>
      <c r="B836" s="33">
        <v>0.58854396743068804</v>
      </c>
      <c r="C836" s="165">
        <f t="shared" si="84"/>
        <v>4.1145603256931196</v>
      </c>
      <c r="D836" s="166">
        <f t="shared" si="85"/>
        <v>-0.88543967430688042</v>
      </c>
      <c r="E836" s="167">
        <f t="shared" si="86"/>
        <v>-5.8854396743068804</v>
      </c>
      <c r="F836" s="168">
        <f t="shared" si="87"/>
        <v>-4.1145603256931196</v>
      </c>
      <c r="G836" s="169">
        <f t="shared" si="88"/>
        <v>0.88543967430688042</v>
      </c>
      <c r="H836" s="170">
        <f t="shared" si="89"/>
        <v>5.8854396743068804</v>
      </c>
    </row>
    <row r="837" spans="1:8" x14ac:dyDescent="0.25">
      <c r="A837" s="34">
        <v>97</v>
      </c>
      <c r="B837" s="33">
        <v>0.58951199024468592</v>
      </c>
      <c r="C837" s="165">
        <f t="shared" si="84"/>
        <v>4.1048800975531403</v>
      </c>
      <c r="D837" s="166">
        <f t="shared" si="85"/>
        <v>-0.89511990244685968</v>
      </c>
      <c r="E837" s="167">
        <f t="shared" si="86"/>
        <v>-5.8951199024468597</v>
      </c>
      <c r="F837" s="168">
        <f t="shared" si="87"/>
        <v>-4.1048800975531403</v>
      </c>
      <c r="G837" s="169">
        <f t="shared" si="88"/>
        <v>0.89511990244685968</v>
      </c>
      <c r="H837" s="170">
        <f t="shared" si="89"/>
        <v>5.8951199024468597</v>
      </c>
    </row>
    <row r="838" spans="1:8" x14ac:dyDescent="0.25">
      <c r="A838" s="34">
        <v>98</v>
      </c>
      <c r="B838" s="33">
        <v>0.59048066132715549</v>
      </c>
      <c r="C838" s="165">
        <f t="shared" si="84"/>
        <v>4.0951933867284449</v>
      </c>
      <c r="D838" s="166">
        <f t="shared" si="85"/>
        <v>-0.90480661327155509</v>
      </c>
      <c r="E838" s="167">
        <f t="shared" si="86"/>
        <v>-5.9048066132715551</v>
      </c>
      <c r="F838" s="168">
        <f t="shared" si="87"/>
        <v>-4.0951933867284449</v>
      </c>
      <c r="G838" s="169">
        <f t="shared" si="88"/>
        <v>0.90480661327155509</v>
      </c>
      <c r="H838" s="170">
        <f t="shared" si="89"/>
        <v>5.9048066132715551</v>
      </c>
    </row>
    <row r="839" spans="1:8" x14ac:dyDescent="0.25">
      <c r="A839" s="34">
        <v>99</v>
      </c>
      <c r="B839" s="33">
        <v>0.59144997168453517</v>
      </c>
      <c r="C839" s="165">
        <f t="shared" ref="C839:C902" si="90">KFactor-KFactor*B839</f>
        <v>4.0855002831546479</v>
      </c>
      <c r="D839" s="166">
        <f t="shared" ref="D839:D902" si="91">KFactor/2-KFactor*B839</f>
        <v>-0.91449971684535214</v>
      </c>
      <c r="E839" s="167">
        <f t="shared" ref="E839:E902" si="92">0-KFactor*B839</f>
        <v>-5.9144997168453521</v>
      </c>
      <c r="F839" s="168">
        <f t="shared" ref="F839:F902" si="93">-C839</f>
        <v>-4.0855002831546479</v>
      </c>
      <c r="G839" s="169">
        <f t="shared" ref="G839:G902" si="94">-D839</f>
        <v>0.91449971684535214</v>
      </c>
      <c r="H839" s="170">
        <f t="shared" ref="H839:H902" si="95">-E839</f>
        <v>5.9144997168453521</v>
      </c>
    </row>
    <row r="840" spans="1:8" x14ac:dyDescent="0.25">
      <c r="A840" s="34">
        <v>100</v>
      </c>
      <c r="B840" s="33">
        <v>0.59241991232326374</v>
      </c>
      <c r="C840" s="165">
        <f t="shared" si="90"/>
        <v>4.0758008767673628</v>
      </c>
      <c r="D840" s="166">
        <f t="shared" si="91"/>
        <v>-0.9241991232326372</v>
      </c>
      <c r="E840" s="167">
        <f t="shared" si="92"/>
        <v>-5.9241991232326372</v>
      </c>
      <c r="F840" s="168">
        <f t="shared" si="93"/>
        <v>-4.0758008767673628</v>
      </c>
      <c r="G840" s="169">
        <f t="shared" si="94"/>
        <v>0.9241991232326372</v>
      </c>
      <c r="H840" s="170">
        <f t="shared" si="95"/>
        <v>5.9241991232326372</v>
      </c>
    </row>
    <row r="841" spans="1:8" x14ac:dyDescent="0.25">
      <c r="A841" s="34">
        <v>101</v>
      </c>
      <c r="B841" s="33">
        <v>0.59339047424977975</v>
      </c>
      <c r="C841" s="165">
        <f t="shared" si="90"/>
        <v>4.0660952575022025</v>
      </c>
      <c r="D841" s="166">
        <f t="shared" si="91"/>
        <v>-0.93390474249779754</v>
      </c>
      <c r="E841" s="167">
        <f t="shared" si="92"/>
        <v>-5.9339047424977975</v>
      </c>
      <c r="F841" s="168">
        <f t="shared" si="93"/>
        <v>-4.0660952575022025</v>
      </c>
      <c r="G841" s="169">
        <f t="shared" si="94"/>
        <v>0.93390474249779754</v>
      </c>
      <c r="H841" s="170">
        <f t="shared" si="95"/>
        <v>5.9339047424977975</v>
      </c>
    </row>
    <row r="842" spans="1:8" x14ac:dyDescent="0.25">
      <c r="A842" s="34">
        <v>102</v>
      </c>
      <c r="B842" s="33">
        <v>0.59436164847052186</v>
      </c>
      <c r="C842" s="165">
        <f t="shared" si="90"/>
        <v>4.0563835152947814</v>
      </c>
      <c r="D842" s="166">
        <f t="shared" si="91"/>
        <v>-0.94361648470521864</v>
      </c>
      <c r="E842" s="167">
        <f t="shared" si="92"/>
        <v>-5.9436164847052186</v>
      </c>
      <c r="F842" s="168">
        <f t="shared" si="93"/>
        <v>-4.0563835152947814</v>
      </c>
      <c r="G842" s="169">
        <f t="shared" si="94"/>
        <v>0.94361648470521864</v>
      </c>
      <c r="H842" s="170">
        <f t="shared" si="95"/>
        <v>5.9436164847052186</v>
      </c>
    </row>
    <row r="843" spans="1:8" x14ac:dyDescent="0.25">
      <c r="A843" s="34">
        <v>103</v>
      </c>
      <c r="B843" s="33">
        <v>0.59533342599192862</v>
      </c>
      <c r="C843" s="165">
        <f t="shared" si="90"/>
        <v>4.046665740080714</v>
      </c>
      <c r="D843" s="166">
        <f t="shared" si="91"/>
        <v>-0.953334259919286</v>
      </c>
      <c r="E843" s="167">
        <f t="shared" si="92"/>
        <v>-5.953334259919286</v>
      </c>
      <c r="F843" s="168">
        <f t="shared" si="93"/>
        <v>-4.046665740080714</v>
      </c>
      <c r="G843" s="169">
        <f t="shared" si="94"/>
        <v>0.953334259919286</v>
      </c>
      <c r="H843" s="170">
        <f t="shared" si="95"/>
        <v>5.953334259919286</v>
      </c>
    </row>
    <row r="844" spans="1:8" x14ac:dyDescent="0.25">
      <c r="A844" s="34">
        <v>104</v>
      </c>
      <c r="B844" s="33">
        <v>0.59630579782043891</v>
      </c>
      <c r="C844" s="165">
        <f t="shared" si="90"/>
        <v>4.0369420217956105</v>
      </c>
      <c r="D844" s="166">
        <f t="shared" si="91"/>
        <v>-0.96305797820438954</v>
      </c>
      <c r="E844" s="167">
        <f t="shared" si="92"/>
        <v>-5.9630579782043895</v>
      </c>
      <c r="F844" s="168">
        <f t="shared" si="93"/>
        <v>-4.0369420217956105</v>
      </c>
      <c r="G844" s="169">
        <f t="shared" si="94"/>
        <v>0.96305797820438954</v>
      </c>
      <c r="H844" s="170">
        <f t="shared" si="95"/>
        <v>5.9630579782043895</v>
      </c>
    </row>
    <row r="845" spans="1:8" x14ac:dyDescent="0.25">
      <c r="A845" s="34">
        <v>105</v>
      </c>
      <c r="B845" s="33">
        <v>0.59727875496249117</v>
      </c>
      <c r="C845" s="165">
        <f t="shared" si="90"/>
        <v>4.0272124503750888</v>
      </c>
      <c r="D845" s="166">
        <f t="shared" si="91"/>
        <v>-0.97278754962491121</v>
      </c>
      <c r="E845" s="167">
        <f t="shared" si="92"/>
        <v>-5.9727875496249112</v>
      </c>
      <c r="F845" s="168">
        <f t="shared" si="93"/>
        <v>-4.0272124503750888</v>
      </c>
      <c r="G845" s="169">
        <f t="shared" si="94"/>
        <v>0.97278754962491121</v>
      </c>
      <c r="H845" s="170">
        <f t="shared" si="95"/>
        <v>5.9727875496249112</v>
      </c>
    </row>
    <row r="846" spans="1:8" x14ac:dyDescent="0.25">
      <c r="A846" s="34">
        <v>106</v>
      </c>
      <c r="B846" s="33">
        <v>0.59825228842452405</v>
      </c>
      <c r="C846" s="165">
        <f t="shared" si="90"/>
        <v>4.01747711575476</v>
      </c>
      <c r="D846" s="166">
        <f t="shared" si="91"/>
        <v>-0.98252288424524004</v>
      </c>
      <c r="E846" s="167">
        <f t="shared" si="92"/>
        <v>-5.98252288424524</v>
      </c>
      <c r="F846" s="168">
        <f t="shared" si="93"/>
        <v>-4.01747711575476</v>
      </c>
      <c r="G846" s="169">
        <f t="shared" si="94"/>
        <v>0.98252288424524004</v>
      </c>
      <c r="H846" s="170">
        <f t="shared" si="95"/>
        <v>5.98252288424524</v>
      </c>
    </row>
    <row r="847" spans="1:8" x14ac:dyDescent="0.25">
      <c r="A847" s="34">
        <v>107</v>
      </c>
      <c r="B847" s="33">
        <v>0.59922638921297622</v>
      </c>
      <c r="C847" s="165">
        <f t="shared" si="90"/>
        <v>4.0077361078702376</v>
      </c>
      <c r="D847" s="166">
        <f t="shared" si="91"/>
        <v>-0.9922638921297624</v>
      </c>
      <c r="E847" s="167">
        <f t="shared" si="92"/>
        <v>-5.9922638921297624</v>
      </c>
      <c r="F847" s="168">
        <f t="shared" si="93"/>
        <v>-4.0077361078702376</v>
      </c>
      <c r="G847" s="169">
        <f t="shared" si="94"/>
        <v>0.9922638921297624</v>
      </c>
      <c r="H847" s="170">
        <f t="shared" si="95"/>
        <v>5.9922638921297624</v>
      </c>
    </row>
    <row r="848" spans="1:8" x14ac:dyDescent="0.25">
      <c r="A848" s="34">
        <v>108</v>
      </c>
      <c r="B848" s="33">
        <v>0.60020104833428622</v>
      </c>
      <c r="C848" s="165">
        <f t="shared" si="90"/>
        <v>3.997989516657138</v>
      </c>
      <c r="D848" s="166">
        <f t="shared" si="91"/>
        <v>-1.002010483342862</v>
      </c>
      <c r="E848" s="167">
        <f t="shared" si="92"/>
        <v>-6.002010483342862</v>
      </c>
      <c r="F848" s="168">
        <f t="shared" si="93"/>
        <v>-3.997989516657138</v>
      </c>
      <c r="G848" s="169">
        <f t="shared" si="94"/>
        <v>1.002010483342862</v>
      </c>
      <c r="H848" s="170">
        <f t="shared" si="95"/>
        <v>6.002010483342862</v>
      </c>
    </row>
    <row r="849" spans="1:8" x14ac:dyDescent="0.25">
      <c r="A849" s="34">
        <v>109</v>
      </c>
      <c r="B849" s="33">
        <v>0.60117625679489284</v>
      </c>
      <c r="C849" s="165">
        <f t="shared" si="90"/>
        <v>3.9882374320510721</v>
      </c>
      <c r="D849" s="166">
        <f t="shared" si="91"/>
        <v>-1.0117625679489279</v>
      </c>
      <c r="E849" s="167">
        <f t="shared" si="92"/>
        <v>-6.0117625679489279</v>
      </c>
      <c r="F849" s="168">
        <f t="shared" si="93"/>
        <v>-3.9882374320510721</v>
      </c>
      <c r="G849" s="169">
        <f t="shared" si="94"/>
        <v>1.0117625679489279</v>
      </c>
      <c r="H849" s="170">
        <f t="shared" si="95"/>
        <v>6.0117625679489279</v>
      </c>
    </row>
    <row r="850" spans="1:8" x14ac:dyDescent="0.25">
      <c r="A850" s="34">
        <v>110</v>
      </c>
      <c r="B850" s="33">
        <v>0.60215200560123472</v>
      </c>
      <c r="C850" s="165">
        <f t="shared" si="90"/>
        <v>3.9784799439876526</v>
      </c>
      <c r="D850" s="166">
        <f t="shared" si="91"/>
        <v>-1.0215200560123474</v>
      </c>
      <c r="E850" s="167">
        <f t="shared" si="92"/>
        <v>-6.0215200560123474</v>
      </c>
      <c r="F850" s="168">
        <f t="shared" si="93"/>
        <v>-3.9784799439876526</v>
      </c>
      <c r="G850" s="169">
        <f t="shared" si="94"/>
        <v>1.0215200560123474</v>
      </c>
      <c r="H850" s="170">
        <f t="shared" si="95"/>
        <v>6.0215200560123474</v>
      </c>
    </row>
    <row r="851" spans="1:8" x14ac:dyDescent="0.25">
      <c r="A851" s="34">
        <v>111</v>
      </c>
      <c r="B851" s="33">
        <v>0.6031282857597503</v>
      </c>
      <c r="C851" s="165">
        <f t="shared" si="90"/>
        <v>3.9687171424024967</v>
      </c>
      <c r="D851" s="166">
        <f t="shared" si="91"/>
        <v>-1.0312828575975033</v>
      </c>
      <c r="E851" s="167">
        <f t="shared" si="92"/>
        <v>-6.0312828575975033</v>
      </c>
      <c r="F851" s="168">
        <f t="shared" si="93"/>
        <v>-3.9687171424024967</v>
      </c>
      <c r="G851" s="169">
        <f t="shared" si="94"/>
        <v>1.0312828575975033</v>
      </c>
      <c r="H851" s="170">
        <f t="shared" si="95"/>
        <v>6.0312828575975033</v>
      </c>
    </row>
    <row r="852" spans="1:8" x14ac:dyDescent="0.25">
      <c r="A852" s="34">
        <v>112</v>
      </c>
      <c r="B852" s="33">
        <v>0.60410508827687837</v>
      </c>
      <c r="C852" s="165">
        <f t="shared" si="90"/>
        <v>3.9589491172312163</v>
      </c>
      <c r="D852" s="166">
        <f t="shared" si="91"/>
        <v>-1.0410508827687837</v>
      </c>
      <c r="E852" s="167">
        <f t="shared" si="92"/>
        <v>-6.0410508827687837</v>
      </c>
      <c r="F852" s="168">
        <f t="shared" si="93"/>
        <v>-3.9589491172312163</v>
      </c>
      <c r="G852" s="169">
        <f t="shared" si="94"/>
        <v>1.0410508827687837</v>
      </c>
      <c r="H852" s="170">
        <f t="shared" si="95"/>
        <v>6.0410508827687837</v>
      </c>
    </row>
    <row r="853" spans="1:8" x14ac:dyDescent="0.25">
      <c r="A853" s="34">
        <v>113</v>
      </c>
      <c r="B853" s="33">
        <v>0.60508240415905745</v>
      </c>
      <c r="C853" s="165">
        <f t="shared" si="90"/>
        <v>3.949175958409425</v>
      </c>
      <c r="D853" s="166">
        <f t="shared" si="91"/>
        <v>-1.050824041590575</v>
      </c>
      <c r="E853" s="167">
        <f t="shared" si="92"/>
        <v>-6.050824041590575</v>
      </c>
      <c r="F853" s="168">
        <f t="shared" si="93"/>
        <v>-3.949175958409425</v>
      </c>
      <c r="G853" s="169">
        <f t="shared" si="94"/>
        <v>1.050824041590575</v>
      </c>
      <c r="H853" s="170">
        <f t="shared" si="95"/>
        <v>6.050824041590575</v>
      </c>
    </row>
    <row r="854" spans="1:8" x14ac:dyDescent="0.25">
      <c r="A854" s="34">
        <v>114</v>
      </c>
      <c r="B854" s="33">
        <v>0.60606022441272633</v>
      </c>
      <c r="C854" s="165">
        <f t="shared" si="90"/>
        <v>3.9393977558727364</v>
      </c>
      <c r="D854" s="166">
        <f t="shared" si="91"/>
        <v>-1.0606022441272636</v>
      </c>
      <c r="E854" s="167">
        <f t="shared" si="92"/>
        <v>-6.0606022441272636</v>
      </c>
      <c r="F854" s="168">
        <f t="shared" si="93"/>
        <v>-3.9393977558727364</v>
      </c>
      <c r="G854" s="169">
        <f t="shared" si="94"/>
        <v>1.0606022441272636</v>
      </c>
      <c r="H854" s="170">
        <f t="shared" si="95"/>
        <v>6.0606022441272636</v>
      </c>
    </row>
    <row r="855" spans="1:8" x14ac:dyDescent="0.25">
      <c r="A855" s="34">
        <v>115</v>
      </c>
      <c r="B855" s="33">
        <v>0.60703854004432356</v>
      </c>
      <c r="C855" s="165">
        <f t="shared" si="90"/>
        <v>3.9296145995567642</v>
      </c>
      <c r="D855" s="166">
        <f t="shared" si="91"/>
        <v>-1.0703854004432358</v>
      </c>
      <c r="E855" s="167">
        <f t="shared" si="92"/>
        <v>-6.0703854004432358</v>
      </c>
      <c r="F855" s="168">
        <f t="shared" si="93"/>
        <v>-3.9296145995567642</v>
      </c>
      <c r="G855" s="169">
        <f t="shared" si="94"/>
        <v>1.0703854004432358</v>
      </c>
      <c r="H855" s="170">
        <f t="shared" si="95"/>
        <v>6.0703854004432358</v>
      </c>
    </row>
    <row r="856" spans="1:8" x14ac:dyDescent="0.25">
      <c r="A856" s="34">
        <v>116</v>
      </c>
      <c r="B856" s="33">
        <v>0.60801734206028779</v>
      </c>
      <c r="C856" s="165">
        <f t="shared" si="90"/>
        <v>3.9198265793971219</v>
      </c>
      <c r="D856" s="166">
        <f t="shared" si="91"/>
        <v>-1.0801734206028781</v>
      </c>
      <c r="E856" s="167">
        <f t="shared" si="92"/>
        <v>-6.0801734206028781</v>
      </c>
      <c r="F856" s="168">
        <f t="shared" si="93"/>
        <v>-3.9198265793971219</v>
      </c>
      <c r="G856" s="169">
        <f t="shared" si="94"/>
        <v>1.0801734206028781</v>
      </c>
      <c r="H856" s="170">
        <f t="shared" si="95"/>
        <v>6.0801734206028781</v>
      </c>
    </row>
    <row r="857" spans="1:8" x14ac:dyDescent="0.25">
      <c r="A857" s="34">
        <v>117</v>
      </c>
      <c r="B857" s="33">
        <v>0.60899662146705758</v>
      </c>
      <c r="C857" s="165">
        <f t="shared" si="90"/>
        <v>3.910033785329424</v>
      </c>
      <c r="D857" s="166">
        <f t="shared" si="91"/>
        <v>-1.089966214670576</v>
      </c>
      <c r="E857" s="167">
        <f t="shared" si="92"/>
        <v>-6.089966214670576</v>
      </c>
      <c r="F857" s="168">
        <f t="shared" si="93"/>
        <v>-3.910033785329424</v>
      </c>
      <c r="G857" s="169">
        <f t="shared" si="94"/>
        <v>1.089966214670576</v>
      </c>
      <c r="H857" s="170">
        <f t="shared" si="95"/>
        <v>6.089966214670576</v>
      </c>
    </row>
    <row r="858" spans="1:8" x14ac:dyDescent="0.25">
      <c r="A858" s="34">
        <v>118</v>
      </c>
      <c r="B858" s="33">
        <v>0.60997636927107168</v>
      </c>
      <c r="C858" s="165">
        <f t="shared" si="90"/>
        <v>3.9002363072892834</v>
      </c>
      <c r="D858" s="166">
        <f t="shared" si="91"/>
        <v>-1.0997636927107166</v>
      </c>
      <c r="E858" s="167">
        <f t="shared" si="92"/>
        <v>-6.0997636927107166</v>
      </c>
      <c r="F858" s="168">
        <f t="shared" si="93"/>
        <v>-3.9002363072892834</v>
      </c>
      <c r="G858" s="169">
        <f t="shared" si="94"/>
        <v>1.0997636927107166</v>
      </c>
      <c r="H858" s="170">
        <f t="shared" si="95"/>
        <v>6.0997636927107166</v>
      </c>
    </row>
    <row r="859" spans="1:8" x14ac:dyDescent="0.25">
      <c r="A859" s="34">
        <v>119</v>
      </c>
      <c r="B859" s="33">
        <v>0.61095657647876866</v>
      </c>
      <c r="C859" s="165">
        <f t="shared" si="90"/>
        <v>3.8904342352123136</v>
      </c>
      <c r="D859" s="166">
        <f t="shared" si="91"/>
        <v>-1.1095657647876864</v>
      </c>
      <c r="E859" s="167">
        <f t="shared" si="92"/>
        <v>-6.1095657647876864</v>
      </c>
      <c r="F859" s="168">
        <f t="shared" si="93"/>
        <v>-3.8904342352123136</v>
      </c>
      <c r="G859" s="169">
        <f t="shared" si="94"/>
        <v>1.1095657647876864</v>
      </c>
      <c r="H859" s="170">
        <f t="shared" si="95"/>
        <v>6.1095657647876864</v>
      </c>
    </row>
    <row r="860" spans="1:8" x14ac:dyDescent="0.25">
      <c r="A860" s="34">
        <v>120</v>
      </c>
      <c r="B860" s="33">
        <v>0.61193723409658718</v>
      </c>
      <c r="C860" s="165">
        <f t="shared" si="90"/>
        <v>3.8806276590341282</v>
      </c>
      <c r="D860" s="166">
        <f t="shared" si="91"/>
        <v>-1.1193723409658718</v>
      </c>
      <c r="E860" s="167">
        <f t="shared" si="92"/>
        <v>-6.1193723409658718</v>
      </c>
      <c r="F860" s="168">
        <f t="shared" si="93"/>
        <v>-3.8806276590341282</v>
      </c>
      <c r="G860" s="169">
        <f t="shared" si="94"/>
        <v>1.1193723409658718</v>
      </c>
      <c r="H860" s="170">
        <f t="shared" si="95"/>
        <v>6.1193723409658718</v>
      </c>
    </row>
    <row r="861" spans="1:8" x14ac:dyDescent="0.25">
      <c r="A861" s="34">
        <v>121</v>
      </c>
      <c r="B861" s="33">
        <v>0.61291833313096578</v>
      </c>
      <c r="C861" s="165">
        <f t="shared" si="90"/>
        <v>3.8708166686903418</v>
      </c>
      <c r="D861" s="166">
        <f t="shared" si="91"/>
        <v>-1.1291833313096582</v>
      </c>
      <c r="E861" s="167">
        <f t="shared" si="92"/>
        <v>-6.1291833313096582</v>
      </c>
      <c r="F861" s="168">
        <f t="shared" si="93"/>
        <v>-3.8708166686903418</v>
      </c>
      <c r="G861" s="169">
        <f t="shared" si="94"/>
        <v>1.1291833313096582</v>
      </c>
      <c r="H861" s="170">
        <f t="shared" si="95"/>
        <v>6.1291833313096582</v>
      </c>
    </row>
    <row r="862" spans="1:8" x14ac:dyDescent="0.25">
      <c r="A862" s="34">
        <v>122</v>
      </c>
      <c r="B862" s="33">
        <v>0.61389986458834322</v>
      </c>
      <c r="C862" s="165">
        <f t="shared" si="90"/>
        <v>3.861001354116568</v>
      </c>
      <c r="D862" s="166">
        <f t="shared" si="91"/>
        <v>-1.138998645883432</v>
      </c>
      <c r="E862" s="167">
        <f t="shared" si="92"/>
        <v>-6.138998645883432</v>
      </c>
      <c r="F862" s="168">
        <f t="shared" si="93"/>
        <v>-3.861001354116568</v>
      </c>
      <c r="G862" s="169">
        <f t="shared" si="94"/>
        <v>1.138998645883432</v>
      </c>
      <c r="H862" s="170">
        <f t="shared" si="95"/>
        <v>6.138998645883432</v>
      </c>
    </row>
    <row r="863" spans="1:8" x14ac:dyDescent="0.25">
      <c r="A863" s="34">
        <v>123</v>
      </c>
      <c r="B863" s="33">
        <v>0.61488181947515808</v>
      </c>
      <c r="C863" s="165">
        <f t="shared" si="90"/>
        <v>3.8511818052484195</v>
      </c>
      <c r="D863" s="166">
        <f t="shared" si="91"/>
        <v>-1.1488181947515805</v>
      </c>
      <c r="E863" s="167">
        <f t="shared" si="92"/>
        <v>-6.1488181947515805</v>
      </c>
      <c r="F863" s="168">
        <f t="shared" si="93"/>
        <v>-3.8511818052484195</v>
      </c>
      <c r="G863" s="169">
        <f t="shared" si="94"/>
        <v>1.1488181947515805</v>
      </c>
      <c r="H863" s="170">
        <f t="shared" si="95"/>
        <v>6.1488181947515805</v>
      </c>
    </row>
    <row r="864" spans="1:8" x14ac:dyDescent="0.25">
      <c r="A864" s="34">
        <v>124</v>
      </c>
      <c r="B864" s="33">
        <v>0.6158641887978491</v>
      </c>
      <c r="C864" s="165">
        <f t="shared" si="90"/>
        <v>3.841358112021509</v>
      </c>
      <c r="D864" s="166">
        <f t="shared" si="91"/>
        <v>-1.158641887978491</v>
      </c>
      <c r="E864" s="167">
        <f t="shared" si="92"/>
        <v>-6.158641887978491</v>
      </c>
      <c r="F864" s="168">
        <f t="shared" si="93"/>
        <v>-3.841358112021509</v>
      </c>
      <c r="G864" s="169">
        <f t="shared" si="94"/>
        <v>1.158641887978491</v>
      </c>
      <c r="H864" s="170">
        <f t="shared" si="95"/>
        <v>6.158641887978491</v>
      </c>
    </row>
    <row r="865" spans="1:8" x14ac:dyDescent="0.25">
      <c r="A865" s="34">
        <v>125</v>
      </c>
      <c r="B865" s="33">
        <v>0.61684696356285462</v>
      </c>
      <c r="C865" s="165">
        <f t="shared" si="90"/>
        <v>3.8315303643714538</v>
      </c>
      <c r="D865" s="166">
        <f t="shared" si="91"/>
        <v>-1.1684696356285462</v>
      </c>
      <c r="E865" s="167">
        <f t="shared" si="92"/>
        <v>-6.1684696356285462</v>
      </c>
      <c r="F865" s="168">
        <f t="shared" si="93"/>
        <v>-3.8315303643714538</v>
      </c>
      <c r="G865" s="169">
        <f t="shared" si="94"/>
        <v>1.1684696356285462</v>
      </c>
      <c r="H865" s="170">
        <f t="shared" si="95"/>
        <v>6.1684696356285462</v>
      </c>
    </row>
    <row r="866" spans="1:8" x14ac:dyDescent="0.25">
      <c r="A866" s="34">
        <v>126</v>
      </c>
      <c r="B866" s="33">
        <v>0.61783013477661364</v>
      </c>
      <c r="C866" s="165">
        <f t="shared" si="90"/>
        <v>3.8216986522338638</v>
      </c>
      <c r="D866" s="166">
        <f t="shared" si="91"/>
        <v>-1.1783013477661362</v>
      </c>
      <c r="E866" s="167">
        <f t="shared" si="92"/>
        <v>-6.1783013477661362</v>
      </c>
      <c r="F866" s="168">
        <f t="shared" si="93"/>
        <v>-3.8216986522338638</v>
      </c>
      <c r="G866" s="169">
        <f t="shared" si="94"/>
        <v>1.1783013477661362</v>
      </c>
      <c r="H866" s="170">
        <f t="shared" si="95"/>
        <v>6.1783013477661362</v>
      </c>
    </row>
    <row r="867" spans="1:8" x14ac:dyDescent="0.25">
      <c r="A867" s="34">
        <v>127</v>
      </c>
      <c r="B867" s="33">
        <v>0.61881369344556458</v>
      </c>
      <c r="C867" s="165">
        <f t="shared" si="90"/>
        <v>3.8118630655443546</v>
      </c>
      <c r="D867" s="166">
        <f t="shared" si="91"/>
        <v>-1.1881369344556454</v>
      </c>
      <c r="E867" s="167">
        <f t="shared" si="92"/>
        <v>-6.1881369344556454</v>
      </c>
      <c r="F867" s="168">
        <f t="shared" si="93"/>
        <v>-3.8118630655443546</v>
      </c>
      <c r="G867" s="169">
        <f t="shared" si="94"/>
        <v>1.1881369344556454</v>
      </c>
      <c r="H867" s="170">
        <f t="shared" si="95"/>
        <v>6.1881369344556454</v>
      </c>
    </row>
    <row r="868" spans="1:8" x14ac:dyDescent="0.25">
      <c r="A868" s="34">
        <v>128</v>
      </c>
      <c r="B868" s="33">
        <v>0.61979763057614612</v>
      </c>
      <c r="C868" s="165">
        <f t="shared" si="90"/>
        <v>3.8020236942385388</v>
      </c>
      <c r="D868" s="166">
        <f t="shared" si="91"/>
        <v>-1.1979763057614612</v>
      </c>
      <c r="E868" s="167">
        <f t="shared" si="92"/>
        <v>-6.1979763057614612</v>
      </c>
      <c r="F868" s="168">
        <f t="shared" si="93"/>
        <v>-3.8020236942385388</v>
      </c>
      <c r="G868" s="169">
        <f t="shared" si="94"/>
        <v>1.1979763057614612</v>
      </c>
      <c r="H868" s="170">
        <f t="shared" si="95"/>
        <v>6.1979763057614612</v>
      </c>
    </row>
    <row r="869" spans="1:8" x14ac:dyDescent="0.25">
      <c r="A869" s="34">
        <v>129</v>
      </c>
      <c r="B869" s="33">
        <v>0.62078193717479679</v>
      </c>
      <c r="C869" s="165">
        <f t="shared" si="90"/>
        <v>3.7921806282520318</v>
      </c>
      <c r="D869" s="166">
        <f t="shared" si="91"/>
        <v>-1.2078193717479682</v>
      </c>
      <c r="E869" s="167">
        <f t="shared" si="92"/>
        <v>-6.2078193717479682</v>
      </c>
      <c r="F869" s="168">
        <f t="shared" si="93"/>
        <v>-3.7921806282520318</v>
      </c>
      <c r="G869" s="169">
        <f t="shared" si="94"/>
        <v>1.2078193717479682</v>
      </c>
      <c r="H869" s="170">
        <f t="shared" si="95"/>
        <v>6.2078193717479682</v>
      </c>
    </row>
    <row r="870" spans="1:8" x14ac:dyDescent="0.25">
      <c r="A870" s="34">
        <v>130</v>
      </c>
      <c r="B870" s="33">
        <v>0.62176660424795538</v>
      </c>
      <c r="C870" s="165">
        <f t="shared" si="90"/>
        <v>3.7823339575204464</v>
      </c>
      <c r="D870" s="166">
        <f t="shared" si="91"/>
        <v>-1.2176660424795536</v>
      </c>
      <c r="E870" s="167">
        <f t="shared" si="92"/>
        <v>-6.2176660424795536</v>
      </c>
      <c r="F870" s="168">
        <f t="shared" si="93"/>
        <v>-3.7823339575204464</v>
      </c>
      <c r="G870" s="169">
        <f t="shared" si="94"/>
        <v>1.2176660424795536</v>
      </c>
      <c r="H870" s="170">
        <f t="shared" si="95"/>
        <v>6.2176660424795536</v>
      </c>
    </row>
    <row r="871" spans="1:8" x14ac:dyDescent="0.25">
      <c r="A871" s="34">
        <v>131</v>
      </c>
      <c r="B871" s="33">
        <v>0.62275162280206053</v>
      </c>
      <c r="C871" s="165">
        <f t="shared" si="90"/>
        <v>3.7724837719793944</v>
      </c>
      <c r="D871" s="166">
        <f t="shared" si="91"/>
        <v>-1.2275162280206056</v>
      </c>
      <c r="E871" s="167">
        <f t="shared" si="92"/>
        <v>-6.2275162280206056</v>
      </c>
      <c r="F871" s="168">
        <f t="shared" si="93"/>
        <v>-3.7724837719793944</v>
      </c>
      <c r="G871" s="169">
        <f t="shared" si="94"/>
        <v>1.2275162280206056</v>
      </c>
      <c r="H871" s="170">
        <f t="shared" si="95"/>
        <v>6.2275162280206056</v>
      </c>
    </row>
    <row r="872" spans="1:8" x14ac:dyDescent="0.25">
      <c r="A872" s="34">
        <v>132</v>
      </c>
      <c r="B872" s="33">
        <v>0.62373698384355081</v>
      </c>
      <c r="C872" s="165">
        <f t="shared" si="90"/>
        <v>3.7626301615644921</v>
      </c>
      <c r="D872" s="166">
        <f t="shared" si="91"/>
        <v>-1.2373698384355079</v>
      </c>
      <c r="E872" s="167">
        <f t="shared" si="92"/>
        <v>-6.2373698384355079</v>
      </c>
      <c r="F872" s="168">
        <f t="shared" si="93"/>
        <v>-3.7626301615644921</v>
      </c>
      <c r="G872" s="169">
        <f t="shared" si="94"/>
        <v>1.2373698384355079</v>
      </c>
      <c r="H872" s="170">
        <f t="shared" si="95"/>
        <v>6.2373698384355079</v>
      </c>
    </row>
    <row r="873" spans="1:8" x14ac:dyDescent="0.25">
      <c r="A873" s="34">
        <v>133</v>
      </c>
      <c r="B873" s="33">
        <v>0.62472267837886475</v>
      </c>
      <c r="C873" s="165">
        <f t="shared" si="90"/>
        <v>3.7527732162113523</v>
      </c>
      <c r="D873" s="166">
        <f t="shared" si="91"/>
        <v>-1.2472267837886477</v>
      </c>
      <c r="E873" s="167">
        <f t="shared" si="92"/>
        <v>-6.2472267837886477</v>
      </c>
      <c r="F873" s="168">
        <f t="shared" si="93"/>
        <v>-3.7527732162113523</v>
      </c>
      <c r="G873" s="169">
        <f t="shared" si="94"/>
        <v>1.2472267837886477</v>
      </c>
      <c r="H873" s="170">
        <f t="shared" si="95"/>
        <v>6.2472267837886477</v>
      </c>
    </row>
    <row r="874" spans="1:8" x14ac:dyDescent="0.25">
      <c r="A874" s="34">
        <v>134</v>
      </c>
      <c r="B874" s="33">
        <v>0.62570869741444124</v>
      </c>
      <c r="C874" s="165">
        <f t="shared" si="90"/>
        <v>3.7429130258555876</v>
      </c>
      <c r="D874" s="166">
        <f t="shared" si="91"/>
        <v>-1.2570869741444124</v>
      </c>
      <c r="E874" s="167">
        <f t="shared" si="92"/>
        <v>-6.2570869741444124</v>
      </c>
      <c r="F874" s="168">
        <f t="shared" si="93"/>
        <v>-3.7429130258555876</v>
      </c>
      <c r="G874" s="169">
        <f t="shared" si="94"/>
        <v>1.2570869741444124</v>
      </c>
      <c r="H874" s="170">
        <f t="shared" si="95"/>
        <v>6.2570869741444124</v>
      </c>
    </row>
    <row r="875" spans="1:8" x14ac:dyDescent="0.25">
      <c r="A875" s="34">
        <v>135</v>
      </c>
      <c r="B875" s="33">
        <v>0.62669503195671861</v>
      </c>
      <c r="C875" s="165">
        <f t="shared" si="90"/>
        <v>3.7330496804328135</v>
      </c>
      <c r="D875" s="166">
        <f t="shared" si="91"/>
        <v>-1.2669503195671865</v>
      </c>
      <c r="E875" s="167">
        <f t="shared" si="92"/>
        <v>-6.2669503195671865</v>
      </c>
      <c r="F875" s="168">
        <f t="shared" si="93"/>
        <v>-3.7330496804328135</v>
      </c>
      <c r="G875" s="169">
        <f t="shared" si="94"/>
        <v>1.2669503195671865</v>
      </c>
      <c r="H875" s="170">
        <f t="shared" si="95"/>
        <v>6.2669503195671865</v>
      </c>
    </row>
    <row r="876" spans="1:8" x14ac:dyDescent="0.25">
      <c r="A876" s="34">
        <v>136</v>
      </c>
      <c r="B876" s="33">
        <v>0.62768167301213573</v>
      </c>
      <c r="C876" s="165">
        <f t="shared" si="90"/>
        <v>3.7231832698786427</v>
      </c>
      <c r="D876" s="166">
        <f t="shared" si="91"/>
        <v>-1.2768167301213573</v>
      </c>
      <c r="E876" s="167">
        <f t="shared" si="92"/>
        <v>-6.2768167301213573</v>
      </c>
      <c r="F876" s="168">
        <f t="shared" si="93"/>
        <v>-3.7231832698786427</v>
      </c>
      <c r="G876" s="169">
        <f t="shared" si="94"/>
        <v>1.2768167301213573</v>
      </c>
      <c r="H876" s="170">
        <f t="shared" si="95"/>
        <v>6.2768167301213573</v>
      </c>
    </row>
    <row r="877" spans="1:8" x14ac:dyDescent="0.25">
      <c r="A877" s="34">
        <v>137</v>
      </c>
      <c r="B877" s="33">
        <v>0.62866861158713117</v>
      </c>
      <c r="C877" s="165">
        <f t="shared" si="90"/>
        <v>3.7133138841286879</v>
      </c>
      <c r="D877" s="166">
        <f t="shared" si="91"/>
        <v>-1.2866861158713121</v>
      </c>
      <c r="E877" s="167">
        <f t="shared" si="92"/>
        <v>-6.2866861158713121</v>
      </c>
      <c r="F877" s="168">
        <f t="shared" si="93"/>
        <v>-3.7133138841286879</v>
      </c>
      <c r="G877" s="169">
        <f t="shared" si="94"/>
        <v>1.2866861158713121</v>
      </c>
      <c r="H877" s="170">
        <f t="shared" si="95"/>
        <v>6.2866861158713121</v>
      </c>
    </row>
    <row r="878" spans="1:8" x14ac:dyDescent="0.25">
      <c r="A878" s="34">
        <v>138</v>
      </c>
      <c r="B878" s="33">
        <v>0.62965583868814357</v>
      </c>
      <c r="C878" s="165">
        <f t="shared" si="90"/>
        <v>3.7034416131185646</v>
      </c>
      <c r="D878" s="166">
        <f t="shared" si="91"/>
        <v>-1.2965583868814354</v>
      </c>
      <c r="E878" s="167">
        <f t="shared" si="92"/>
        <v>-6.2965583868814354</v>
      </c>
      <c r="F878" s="168">
        <f t="shared" si="93"/>
        <v>-3.7034416131185646</v>
      </c>
      <c r="G878" s="169">
        <f t="shared" si="94"/>
        <v>1.2965583868814354</v>
      </c>
      <c r="H878" s="170">
        <f t="shared" si="95"/>
        <v>6.2965583868814354</v>
      </c>
    </row>
    <row r="879" spans="1:8" x14ac:dyDescent="0.25">
      <c r="A879" s="34">
        <v>139</v>
      </c>
      <c r="B879" s="33">
        <v>0.63064334532161159</v>
      </c>
      <c r="C879" s="165">
        <f t="shared" si="90"/>
        <v>3.6935665467838845</v>
      </c>
      <c r="D879" s="166">
        <f t="shared" si="91"/>
        <v>-1.3064334532161155</v>
      </c>
      <c r="E879" s="167">
        <f t="shared" si="92"/>
        <v>-6.3064334532161155</v>
      </c>
      <c r="F879" s="168">
        <f t="shared" si="93"/>
        <v>-3.6935665467838845</v>
      </c>
      <c r="G879" s="169">
        <f t="shared" si="94"/>
        <v>1.3064334532161155</v>
      </c>
      <c r="H879" s="170">
        <f t="shared" si="95"/>
        <v>6.3064334532161155</v>
      </c>
    </row>
    <row r="880" spans="1:8" x14ac:dyDescent="0.25">
      <c r="A880" s="34">
        <v>140</v>
      </c>
      <c r="B880" s="33">
        <v>0.63163112249397368</v>
      </c>
      <c r="C880" s="165">
        <f t="shared" si="90"/>
        <v>3.6836887750602632</v>
      </c>
      <c r="D880" s="166">
        <f t="shared" si="91"/>
        <v>-1.3163112249397368</v>
      </c>
      <c r="E880" s="167">
        <f t="shared" si="92"/>
        <v>-6.3163112249397368</v>
      </c>
      <c r="F880" s="168">
        <f t="shared" si="93"/>
        <v>-3.6836887750602632</v>
      </c>
      <c r="G880" s="169">
        <f t="shared" si="94"/>
        <v>1.3163112249397368</v>
      </c>
      <c r="H880" s="170">
        <f t="shared" si="95"/>
        <v>6.3163112249397368</v>
      </c>
    </row>
    <row r="881" spans="1:8" x14ac:dyDescent="0.25">
      <c r="A881" s="34">
        <v>141</v>
      </c>
      <c r="B881" s="33">
        <v>0.63261916121166872</v>
      </c>
      <c r="C881" s="165">
        <f t="shared" si="90"/>
        <v>3.6738083878833123</v>
      </c>
      <c r="D881" s="166">
        <f t="shared" si="91"/>
        <v>-1.3261916121166877</v>
      </c>
      <c r="E881" s="167">
        <f t="shared" si="92"/>
        <v>-6.3261916121166877</v>
      </c>
      <c r="F881" s="168">
        <f t="shared" si="93"/>
        <v>-3.6738083878833123</v>
      </c>
      <c r="G881" s="169">
        <f t="shared" si="94"/>
        <v>1.3261916121166877</v>
      </c>
      <c r="H881" s="170">
        <f t="shared" si="95"/>
        <v>6.3261916121166877</v>
      </c>
    </row>
    <row r="882" spans="1:8" x14ac:dyDescent="0.25">
      <c r="A882" s="34">
        <v>142</v>
      </c>
      <c r="B882" s="33">
        <v>0.63360745248113515</v>
      </c>
      <c r="C882" s="165">
        <f t="shared" si="90"/>
        <v>3.6639254751886483</v>
      </c>
      <c r="D882" s="166">
        <f t="shared" si="91"/>
        <v>-1.3360745248113517</v>
      </c>
      <c r="E882" s="167">
        <f t="shared" si="92"/>
        <v>-6.3360745248113517</v>
      </c>
      <c r="F882" s="168">
        <f t="shared" si="93"/>
        <v>-3.6639254751886483</v>
      </c>
      <c r="G882" s="169">
        <f t="shared" si="94"/>
        <v>1.3360745248113517</v>
      </c>
      <c r="H882" s="170">
        <f t="shared" si="95"/>
        <v>6.3360745248113517</v>
      </c>
    </row>
    <row r="883" spans="1:8" x14ac:dyDescent="0.25">
      <c r="A883" s="34">
        <v>143</v>
      </c>
      <c r="B883" s="33">
        <v>0.63459598730881173</v>
      </c>
      <c r="C883" s="165">
        <f t="shared" si="90"/>
        <v>3.654040126911883</v>
      </c>
      <c r="D883" s="166">
        <f t="shared" si="91"/>
        <v>-1.345959873088117</v>
      </c>
      <c r="E883" s="167">
        <f t="shared" si="92"/>
        <v>-6.345959873088117</v>
      </c>
      <c r="F883" s="168">
        <f t="shared" si="93"/>
        <v>-3.654040126911883</v>
      </c>
      <c r="G883" s="169">
        <f t="shared" si="94"/>
        <v>1.345959873088117</v>
      </c>
      <c r="H883" s="170">
        <f t="shared" si="95"/>
        <v>6.345959873088117</v>
      </c>
    </row>
    <row r="884" spans="1:8" x14ac:dyDescent="0.25">
      <c r="A884" s="34">
        <v>144</v>
      </c>
      <c r="B884" s="33">
        <v>0.63558475670113712</v>
      </c>
      <c r="C884" s="165">
        <f t="shared" si="90"/>
        <v>3.644152432988629</v>
      </c>
      <c r="D884" s="166">
        <f t="shared" si="91"/>
        <v>-1.355847567011371</v>
      </c>
      <c r="E884" s="167">
        <f t="shared" si="92"/>
        <v>-6.355847567011371</v>
      </c>
      <c r="F884" s="168">
        <f t="shared" si="93"/>
        <v>-3.644152432988629</v>
      </c>
      <c r="G884" s="169">
        <f t="shared" si="94"/>
        <v>1.355847567011371</v>
      </c>
      <c r="H884" s="170">
        <f t="shared" si="95"/>
        <v>6.355847567011371</v>
      </c>
    </row>
    <row r="885" spans="1:8" x14ac:dyDescent="0.25">
      <c r="A885" s="34">
        <v>145</v>
      </c>
      <c r="B885" s="33">
        <v>0.63657375166454977</v>
      </c>
      <c r="C885" s="165">
        <f t="shared" si="90"/>
        <v>3.6342624833545027</v>
      </c>
      <c r="D885" s="166">
        <f t="shared" si="91"/>
        <v>-1.3657375166454973</v>
      </c>
      <c r="E885" s="167">
        <f t="shared" si="92"/>
        <v>-6.3657375166454973</v>
      </c>
      <c r="F885" s="168">
        <f t="shared" si="93"/>
        <v>-3.6342624833545027</v>
      </c>
      <c r="G885" s="169">
        <f t="shared" si="94"/>
        <v>1.3657375166454973</v>
      </c>
      <c r="H885" s="170">
        <f t="shared" si="95"/>
        <v>6.3657375166454973</v>
      </c>
    </row>
    <row r="886" spans="1:8" x14ac:dyDescent="0.25">
      <c r="A886" s="34">
        <v>146</v>
      </c>
      <c r="B886" s="33">
        <v>0.63756296320548855</v>
      </c>
      <c r="C886" s="165">
        <f t="shared" si="90"/>
        <v>3.6243703679451142</v>
      </c>
      <c r="D886" s="166">
        <f t="shared" si="91"/>
        <v>-1.3756296320548858</v>
      </c>
      <c r="E886" s="167">
        <f t="shared" si="92"/>
        <v>-6.3756296320548858</v>
      </c>
      <c r="F886" s="168">
        <f t="shared" si="93"/>
        <v>-3.6243703679451142</v>
      </c>
      <c r="G886" s="169">
        <f t="shared" si="94"/>
        <v>1.3756296320548858</v>
      </c>
      <c r="H886" s="170">
        <f t="shared" si="95"/>
        <v>6.3756296320548858</v>
      </c>
    </row>
    <row r="887" spans="1:8" x14ac:dyDescent="0.25">
      <c r="A887" s="34">
        <v>147</v>
      </c>
      <c r="B887" s="33">
        <v>0.63855238233039191</v>
      </c>
      <c r="C887" s="165">
        <f t="shared" si="90"/>
        <v>3.6144761766960807</v>
      </c>
      <c r="D887" s="166">
        <f t="shared" si="91"/>
        <v>-1.3855238233039193</v>
      </c>
      <c r="E887" s="167">
        <f t="shared" si="92"/>
        <v>-6.3855238233039193</v>
      </c>
      <c r="F887" s="168">
        <f t="shared" si="93"/>
        <v>-3.6144761766960807</v>
      </c>
      <c r="G887" s="169">
        <f t="shared" si="94"/>
        <v>1.3855238233039193</v>
      </c>
      <c r="H887" s="170">
        <f t="shared" si="95"/>
        <v>6.3855238233039193</v>
      </c>
    </row>
    <row r="888" spans="1:8" x14ac:dyDescent="0.25">
      <c r="A888" s="34">
        <v>148</v>
      </c>
      <c r="B888" s="33">
        <v>0.63954200004569861</v>
      </c>
      <c r="C888" s="165">
        <f t="shared" si="90"/>
        <v>3.6045799995430139</v>
      </c>
      <c r="D888" s="166">
        <f t="shared" si="91"/>
        <v>-1.3954200004569861</v>
      </c>
      <c r="E888" s="167">
        <f t="shared" si="92"/>
        <v>-6.3954200004569861</v>
      </c>
      <c r="F888" s="168">
        <f t="shared" si="93"/>
        <v>-3.6045799995430139</v>
      </c>
      <c r="G888" s="169">
        <f t="shared" si="94"/>
        <v>1.3954200004569861</v>
      </c>
      <c r="H888" s="170">
        <f t="shared" si="95"/>
        <v>6.3954200004569861</v>
      </c>
    </row>
    <row r="889" spans="1:8" x14ac:dyDescent="0.25">
      <c r="A889" s="34">
        <v>149</v>
      </c>
      <c r="B889" s="33">
        <v>0.64053180735784709</v>
      </c>
      <c r="C889" s="165">
        <f t="shared" si="90"/>
        <v>3.5946819264215293</v>
      </c>
      <c r="D889" s="166">
        <f t="shared" si="91"/>
        <v>-1.4053180735784707</v>
      </c>
      <c r="E889" s="167">
        <f t="shared" si="92"/>
        <v>-6.4053180735784707</v>
      </c>
      <c r="F889" s="168">
        <f t="shared" si="93"/>
        <v>-3.5946819264215293</v>
      </c>
      <c r="G889" s="169">
        <f t="shared" si="94"/>
        <v>1.4053180735784707</v>
      </c>
      <c r="H889" s="170">
        <f t="shared" si="95"/>
        <v>6.4053180735784707</v>
      </c>
    </row>
    <row r="890" spans="1:8" x14ac:dyDescent="0.25">
      <c r="A890" s="34">
        <v>150</v>
      </c>
      <c r="B890" s="33">
        <v>0.64152179527327624</v>
      </c>
      <c r="C890" s="165">
        <f t="shared" si="90"/>
        <v>3.5847820472672378</v>
      </c>
      <c r="D890" s="166">
        <f t="shared" si="91"/>
        <v>-1.4152179527327622</v>
      </c>
      <c r="E890" s="167">
        <f t="shared" si="92"/>
        <v>-6.4152179527327622</v>
      </c>
      <c r="F890" s="168">
        <f t="shared" si="93"/>
        <v>-3.5847820472672378</v>
      </c>
      <c r="G890" s="169">
        <f t="shared" si="94"/>
        <v>1.4152179527327622</v>
      </c>
      <c r="H890" s="170">
        <f t="shared" si="95"/>
        <v>6.4152179527327622</v>
      </c>
    </row>
    <row r="891" spans="1:8" x14ac:dyDescent="0.25">
      <c r="A891" s="34">
        <v>151</v>
      </c>
      <c r="B891" s="33">
        <v>0.6425119547984246</v>
      </c>
      <c r="C891" s="165">
        <f t="shared" si="90"/>
        <v>3.574880452015754</v>
      </c>
      <c r="D891" s="166">
        <f t="shared" si="91"/>
        <v>-1.425119547984246</v>
      </c>
      <c r="E891" s="167">
        <f t="shared" si="92"/>
        <v>-6.425119547984246</v>
      </c>
      <c r="F891" s="168">
        <f t="shared" si="93"/>
        <v>-3.574880452015754</v>
      </c>
      <c r="G891" s="169">
        <f t="shared" si="94"/>
        <v>1.425119547984246</v>
      </c>
      <c r="H891" s="170">
        <f t="shared" si="95"/>
        <v>6.425119547984246</v>
      </c>
    </row>
    <row r="892" spans="1:8" x14ac:dyDescent="0.25">
      <c r="A892" s="34">
        <v>152</v>
      </c>
      <c r="B892" s="33">
        <v>0.64350227693973072</v>
      </c>
      <c r="C892" s="165">
        <f t="shared" si="90"/>
        <v>3.5649772306026932</v>
      </c>
      <c r="D892" s="166">
        <f t="shared" si="91"/>
        <v>-1.4350227693973068</v>
      </c>
      <c r="E892" s="167">
        <f t="shared" si="92"/>
        <v>-6.4350227693973068</v>
      </c>
      <c r="F892" s="168">
        <f t="shared" si="93"/>
        <v>-3.5649772306026932</v>
      </c>
      <c r="G892" s="169">
        <f t="shared" si="94"/>
        <v>1.4350227693973068</v>
      </c>
      <c r="H892" s="170">
        <f t="shared" si="95"/>
        <v>6.4350227693973068</v>
      </c>
    </row>
    <row r="893" spans="1:8" x14ac:dyDescent="0.25">
      <c r="A893" s="34">
        <v>153</v>
      </c>
      <c r="B893" s="33">
        <v>0.64449275270363326</v>
      </c>
      <c r="C893" s="165">
        <f t="shared" si="90"/>
        <v>3.5550724729636674</v>
      </c>
      <c r="D893" s="166">
        <f t="shared" si="91"/>
        <v>-1.4449275270363326</v>
      </c>
      <c r="E893" s="167">
        <f t="shared" si="92"/>
        <v>-6.4449275270363326</v>
      </c>
      <c r="F893" s="168">
        <f t="shared" si="93"/>
        <v>-3.5550724729636674</v>
      </c>
      <c r="G893" s="169">
        <f t="shared" si="94"/>
        <v>1.4449275270363326</v>
      </c>
      <c r="H893" s="170">
        <f t="shared" si="95"/>
        <v>6.4449275270363326</v>
      </c>
    </row>
    <row r="894" spans="1:8" x14ac:dyDescent="0.25">
      <c r="A894" s="34">
        <v>154</v>
      </c>
      <c r="B894" s="33">
        <v>0.645483373096571</v>
      </c>
      <c r="C894" s="165">
        <f t="shared" si="90"/>
        <v>3.54516626903429</v>
      </c>
      <c r="D894" s="166">
        <f t="shared" si="91"/>
        <v>-1.45483373096571</v>
      </c>
      <c r="E894" s="167">
        <f t="shared" si="92"/>
        <v>-6.45483373096571</v>
      </c>
      <c r="F894" s="168">
        <f t="shared" si="93"/>
        <v>-3.54516626903429</v>
      </c>
      <c r="G894" s="169">
        <f t="shared" si="94"/>
        <v>1.45483373096571</v>
      </c>
      <c r="H894" s="170">
        <f t="shared" si="95"/>
        <v>6.45483373096571</v>
      </c>
    </row>
    <row r="895" spans="1:8" x14ac:dyDescent="0.25">
      <c r="A895" s="34">
        <v>155</v>
      </c>
      <c r="B895" s="33">
        <v>0.64647412912498237</v>
      </c>
      <c r="C895" s="165">
        <f t="shared" si="90"/>
        <v>3.5352587087501766</v>
      </c>
      <c r="D895" s="166">
        <f t="shared" si="91"/>
        <v>-1.4647412912498234</v>
      </c>
      <c r="E895" s="167">
        <f t="shared" si="92"/>
        <v>-6.4647412912498234</v>
      </c>
      <c r="F895" s="168">
        <f t="shared" si="93"/>
        <v>-3.5352587087501766</v>
      </c>
      <c r="G895" s="169">
        <f t="shared" si="94"/>
        <v>1.4647412912498234</v>
      </c>
      <c r="H895" s="170">
        <f t="shared" si="95"/>
        <v>6.4647412912498234</v>
      </c>
    </row>
    <row r="896" spans="1:8" x14ac:dyDescent="0.25">
      <c r="A896" s="34">
        <v>156</v>
      </c>
      <c r="B896" s="33">
        <v>0.64746501179530602</v>
      </c>
      <c r="C896" s="165">
        <f t="shared" si="90"/>
        <v>3.5253498820469398</v>
      </c>
      <c r="D896" s="166">
        <f t="shared" si="91"/>
        <v>-1.4746501179530602</v>
      </c>
      <c r="E896" s="167">
        <f t="shared" si="92"/>
        <v>-6.4746501179530602</v>
      </c>
      <c r="F896" s="168">
        <f t="shared" si="93"/>
        <v>-3.5253498820469398</v>
      </c>
      <c r="G896" s="169">
        <f t="shared" si="94"/>
        <v>1.4746501179530602</v>
      </c>
      <c r="H896" s="170">
        <f t="shared" si="95"/>
        <v>6.4746501179530602</v>
      </c>
    </row>
    <row r="897" spans="1:8" x14ac:dyDescent="0.25">
      <c r="A897" s="34">
        <v>157</v>
      </c>
      <c r="B897" s="33">
        <v>0.64845601211398085</v>
      </c>
      <c r="C897" s="165">
        <f t="shared" si="90"/>
        <v>3.5154398788601915</v>
      </c>
      <c r="D897" s="166">
        <f t="shared" si="91"/>
        <v>-1.4845601211398085</v>
      </c>
      <c r="E897" s="167">
        <f t="shared" si="92"/>
        <v>-6.4845601211398085</v>
      </c>
      <c r="F897" s="168">
        <f t="shared" si="93"/>
        <v>-3.5154398788601915</v>
      </c>
      <c r="G897" s="169">
        <f t="shared" si="94"/>
        <v>1.4845601211398085</v>
      </c>
      <c r="H897" s="170">
        <f t="shared" si="95"/>
        <v>6.4845601211398085</v>
      </c>
    </row>
    <row r="898" spans="1:8" x14ac:dyDescent="0.25">
      <c r="A898" s="34">
        <v>158</v>
      </c>
      <c r="B898" s="33">
        <v>0.64944712108744518</v>
      </c>
      <c r="C898" s="165">
        <f t="shared" si="90"/>
        <v>3.505528789125548</v>
      </c>
      <c r="D898" s="166">
        <f t="shared" si="91"/>
        <v>-1.494471210874452</v>
      </c>
      <c r="E898" s="167">
        <f t="shared" si="92"/>
        <v>-6.494471210874452</v>
      </c>
      <c r="F898" s="168">
        <f t="shared" si="93"/>
        <v>-3.505528789125548</v>
      </c>
      <c r="G898" s="169">
        <f t="shared" si="94"/>
        <v>1.494471210874452</v>
      </c>
      <c r="H898" s="170">
        <f t="shared" si="95"/>
        <v>6.494471210874452</v>
      </c>
    </row>
    <row r="899" spans="1:8" x14ac:dyDescent="0.25">
      <c r="A899" s="34">
        <v>159</v>
      </c>
      <c r="B899" s="33">
        <v>0.65043832972213789</v>
      </c>
      <c r="C899" s="165">
        <f t="shared" si="90"/>
        <v>3.4956167027786211</v>
      </c>
      <c r="D899" s="166">
        <f t="shared" si="91"/>
        <v>-1.5043832972213789</v>
      </c>
      <c r="E899" s="167">
        <f t="shared" si="92"/>
        <v>-6.5043832972213789</v>
      </c>
      <c r="F899" s="168">
        <f t="shared" si="93"/>
        <v>-3.4956167027786211</v>
      </c>
      <c r="G899" s="169">
        <f t="shared" si="94"/>
        <v>1.5043832972213789</v>
      </c>
      <c r="H899" s="170">
        <f t="shared" si="95"/>
        <v>6.5043832972213789</v>
      </c>
    </row>
    <row r="900" spans="1:8" x14ac:dyDescent="0.25">
      <c r="A900" s="34">
        <v>160</v>
      </c>
      <c r="B900" s="33">
        <v>0.65142962902449741</v>
      </c>
      <c r="C900" s="165">
        <f t="shared" si="90"/>
        <v>3.4857037097550254</v>
      </c>
      <c r="D900" s="166">
        <f t="shared" si="91"/>
        <v>-1.5142962902449746</v>
      </c>
      <c r="E900" s="167">
        <f t="shared" si="92"/>
        <v>-6.5142962902449746</v>
      </c>
      <c r="F900" s="168">
        <f t="shared" si="93"/>
        <v>-3.4857037097550254</v>
      </c>
      <c r="G900" s="169">
        <f t="shared" si="94"/>
        <v>1.5142962902449746</v>
      </c>
      <c r="H900" s="170">
        <f t="shared" si="95"/>
        <v>6.5142962902449746</v>
      </c>
    </row>
    <row r="901" spans="1:8" x14ac:dyDescent="0.25">
      <c r="A901" s="34">
        <v>161</v>
      </c>
      <c r="B901" s="33">
        <v>0.65242101000096242</v>
      </c>
      <c r="C901" s="165">
        <f t="shared" si="90"/>
        <v>3.4757898999903762</v>
      </c>
      <c r="D901" s="166">
        <f t="shared" si="91"/>
        <v>-1.5242101000096238</v>
      </c>
      <c r="E901" s="167">
        <f t="shared" si="92"/>
        <v>-6.5242101000096238</v>
      </c>
      <c r="F901" s="168">
        <f t="shared" si="93"/>
        <v>-3.4757898999903762</v>
      </c>
      <c r="G901" s="169">
        <f t="shared" si="94"/>
        <v>1.5242101000096238</v>
      </c>
      <c r="H901" s="170">
        <f t="shared" si="95"/>
        <v>6.5242101000096238</v>
      </c>
    </row>
    <row r="902" spans="1:8" x14ac:dyDescent="0.25">
      <c r="A902" s="34">
        <v>162</v>
      </c>
      <c r="B902" s="33">
        <v>0.65341246365797168</v>
      </c>
      <c r="C902" s="165">
        <f t="shared" si="90"/>
        <v>3.4658753634202828</v>
      </c>
      <c r="D902" s="166">
        <f t="shared" si="91"/>
        <v>-1.5341246365797172</v>
      </c>
      <c r="E902" s="167">
        <f t="shared" si="92"/>
        <v>-6.5341246365797172</v>
      </c>
      <c r="F902" s="168">
        <f t="shared" si="93"/>
        <v>-3.4658753634202828</v>
      </c>
      <c r="G902" s="169">
        <f t="shared" si="94"/>
        <v>1.5341246365797172</v>
      </c>
      <c r="H902" s="170">
        <f t="shared" si="95"/>
        <v>6.5341246365797172</v>
      </c>
    </row>
    <row r="903" spans="1:8" x14ac:dyDescent="0.25">
      <c r="A903" s="34">
        <v>163</v>
      </c>
      <c r="B903" s="33">
        <v>0.65440398100196362</v>
      </c>
      <c r="C903" s="165">
        <f t="shared" ref="C903:C966" si="96">KFactor-KFactor*B903</f>
        <v>3.455960189980364</v>
      </c>
      <c r="D903" s="166">
        <f t="shared" ref="D903:D966" si="97">KFactor/2-KFactor*B903</f>
        <v>-1.544039810019636</v>
      </c>
      <c r="E903" s="167">
        <f t="shared" ref="E903:E966" si="98">0-KFactor*B903</f>
        <v>-6.544039810019636</v>
      </c>
      <c r="F903" s="168">
        <f t="shared" ref="F903:F966" si="99">-C903</f>
        <v>-3.455960189980364</v>
      </c>
      <c r="G903" s="169">
        <f t="shared" ref="G903:G966" si="100">-D903</f>
        <v>1.544039810019636</v>
      </c>
      <c r="H903" s="170">
        <f t="shared" ref="H903:H966" si="101">-E903</f>
        <v>6.544039810019636</v>
      </c>
    </row>
    <row r="904" spans="1:8" x14ac:dyDescent="0.25">
      <c r="A904" s="34">
        <v>164</v>
      </c>
      <c r="B904" s="33">
        <v>0.65539555303937702</v>
      </c>
      <c r="C904" s="165">
        <f t="shared" si="96"/>
        <v>3.44604446960623</v>
      </c>
      <c r="D904" s="166">
        <f t="shared" si="97"/>
        <v>-1.55395553039377</v>
      </c>
      <c r="E904" s="167">
        <f t="shared" si="98"/>
        <v>-6.55395553039377</v>
      </c>
      <c r="F904" s="168">
        <f t="shared" si="99"/>
        <v>-3.44604446960623</v>
      </c>
      <c r="G904" s="169">
        <f t="shared" si="100"/>
        <v>1.55395553039377</v>
      </c>
      <c r="H904" s="170">
        <f t="shared" si="101"/>
        <v>6.55395553039377</v>
      </c>
    </row>
    <row r="905" spans="1:8" x14ac:dyDescent="0.25">
      <c r="A905" s="34">
        <v>165</v>
      </c>
      <c r="B905" s="33">
        <v>0.65638717077665054</v>
      </c>
      <c r="C905" s="165">
        <f t="shared" si="96"/>
        <v>3.4361282922334944</v>
      </c>
      <c r="D905" s="166">
        <f t="shared" si="97"/>
        <v>-1.5638717077665056</v>
      </c>
      <c r="E905" s="167">
        <f t="shared" si="98"/>
        <v>-6.5638717077665056</v>
      </c>
      <c r="F905" s="168">
        <f t="shared" si="99"/>
        <v>-3.4361282922334944</v>
      </c>
      <c r="G905" s="169">
        <f t="shared" si="100"/>
        <v>1.5638717077665056</v>
      </c>
      <c r="H905" s="170">
        <f t="shared" si="101"/>
        <v>6.5638717077665056</v>
      </c>
    </row>
    <row r="906" spans="1:8" x14ac:dyDescent="0.25">
      <c r="A906" s="34">
        <v>166</v>
      </c>
      <c r="B906" s="33">
        <v>0.65737882522022284</v>
      </c>
      <c r="C906" s="165">
        <f t="shared" si="96"/>
        <v>3.4262117477977716</v>
      </c>
      <c r="D906" s="166">
        <f t="shared" si="97"/>
        <v>-1.5737882522022284</v>
      </c>
      <c r="E906" s="167">
        <f t="shared" si="98"/>
        <v>-6.5737882522022284</v>
      </c>
      <c r="F906" s="168">
        <f t="shared" si="99"/>
        <v>-3.4262117477977716</v>
      </c>
      <c r="G906" s="169">
        <f t="shared" si="100"/>
        <v>1.5737882522022284</v>
      </c>
      <c r="H906" s="170">
        <f t="shared" si="101"/>
        <v>6.5737882522022284</v>
      </c>
    </row>
    <row r="907" spans="1:8" x14ac:dyDescent="0.25">
      <c r="A907" s="34">
        <v>167</v>
      </c>
      <c r="B907" s="33">
        <v>0.65837050737653235</v>
      </c>
      <c r="C907" s="165">
        <f t="shared" si="96"/>
        <v>3.4162949262346762</v>
      </c>
      <c r="D907" s="166">
        <f t="shared" si="97"/>
        <v>-1.5837050737653238</v>
      </c>
      <c r="E907" s="167">
        <f t="shared" si="98"/>
        <v>-6.5837050737653238</v>
      </c>
      <c r="F907" s="168">
        <f t="shared" si="99"/>
        <v>-3.4162949262346762</v>
      </c>
      <c r="G907" s="169">
        <f t="shared" si="100"/>
        <v>1.5837050737653238</v>
      </c>
      <c r="H907" s="170">
        <f t="shared" si="101"/>
        <v>6.5837050737653238</v>
      </c>
    </row>
    <row r="908" spans="1:8" x14ac:dyDescent="0.25">
      <c r="A908" s="34">
        <v>168</v>
      </c>
      <c r="B908" s="33">
        <v>0.65936220825201786</v>
      </c>
      <c r="C908" s="165">
        <f t="shared" si="96"/>
        <v>3.406377917479821</v>
      </c>
      <c r="D908" s="166">
        <f t="shared" si="97"/>
        <v>-1.593622082520179</v>
      </c>
      <c r="E908" s="167">
        <f t="shared" si="98"/>
        <v>-6.593622082520179</v>
      </c>
      <c r="F908" s="168">
        <f t="shared" si="99"/>
        <v>-3.406377917479821</v>
      </c>
      <c r="G908" s="169">
        <f t="shared" si="100"/>
        <v>1.593622082520179</v>
      </c>
      <c r="H908" s="170">
        <f t="shared" si="101"/>
        <v>6.593622082520179</v>
      </c>
    </row>
    <row r="909" spans="1:8" x14ac:dyDescent="0.25">
      <c r="A909" s="34">
        <v>169</v>
      </c>
      <c r="B909" s="33">
        <v>0.66035391885311789</v>
      </c>
      <c r="C909" s="165">
        <f t="shared" si="96"/>
        <v>3.3964608114688213</v>
      </c>
      <c r="D909" s="166">
        <f t="shared" si="97"/>
        <v>-1.6035391885311787</v>
      </c>
      <c r="E909" s="167">
        <f t="shared" si="98"/>
        <v>-6.6035391885311787</v>
      </c>
      <c r="F909" s="168">
        <f t="shared" si="99"/>
        <v>-3.3964608114688213</v>
      </c>
      <c r="G909" s="169">
        <f t="shared" si="100"/>
        <v>1.6035391885311787</v>
      </c>
      <c r="H909" s="170">
        <f t="shared" si="101"/>
        <v>6.6035391885311787</v>
      </c>
    </row>
    <row r="910" spans="1:8" x14ac:dyDescent="0.25">
      <c r="A910" s="34">
        <v>170</v>
      </c>
      <c r="B910" s="33">
        <v>0.66134563018627124</v>
      </c>
      <c r="C910" s="165">
        <f t="shared" si="96"/>
        <v>3.3865436981372881</v>
      </c>
      <c r="D910" s="166">
        <f t="shared" si="97"/>
        <v>-1.6134563018627119</v>
      </c>
      <c r="E910" s="167">
        <f t="shared" si="98"/>
        <v>-6.6134563018627119</v>
      </c>
      <c r="F910" s="168">
        <f t="shared" si="99"/>
        <v>-3.3865436981372881</v>
      </c>
      <c r="G910" s="169">
        <f t="shared" si="100"/>
        <v>1.6134563018627119</v>
      </c>
      <c r="H910" s="170">
        <f t="shared" si="101"/>
        <v>6.6134563018627119</v>
      </c>
    </row>
    <row r="911" spans="1:8" x14ac:dyDescent="0.25">
      <c r="A911" s="34">
        <v>171</v>
      </c>
      <c r="B911" s="33">
        <v>0.66233733325791655</v>
      </c>
      <c r="C911" s="165">
        <f t="shared" si="96"/>
        <v>3.3766266674208349</v>
      </c>
      <c r="D911" s="166">
        <f t="shared" si="97"/>
        <v>-1.6233733325791651</v>
      </c>
      <c r="E911" s="167">
        <f t="shared" si="98"/>
        <v>-6.6233733325791651</v>
      </c>
      <c r="F911" s="168">
        <f t="shared" si="99"/>
        <v>-3.3766266674208349</v>
      </c>
      <c r="G911" s="169">
        <f t="shared" si="100"/>
        <v>1.6233733325791651</v>
      </c>
      <c r="H911" s="170">
        <f t="shared" si="101"/>
        <v>6.6233733325791651</v>
      </c>
    </row>
    <row r="912" spans="1:8" x14ac:dyDescent="0.25">
      <c r="A912" s="34">
        <v>172</v>
      </c>
      <c r="B912" s="33">
        <v>0.66332901907449215</v>
      </c>
      <c r="C912" s="165">
        <f t="shared" si="96"/>
        <v>3.3667098092550782</v>
      </c>
      <c r="D912" s="166">
        <f t="shared" si="97"/>
        <v>-1.6332901907449218</v>
      </c>
      <c r="E912" s="167">
        <f t="shared" si="98"/>
        <v>-6.6332901907449218</v>
      </c>
      <c r="F912" s="168">
        <f t="shared" si="99"/>
        <v>-3.3667098092550782</v>
      </c>
      <c r="G912" s="169">
        <f t="shared" si="100"/>
        <v>1.6332901907449218</v>
      </c>
      <c r="H912" s="170">
        <f t="shared" si="101"/>
        <v>6.6332901907449218</v>
      </c>
    </row>
    <row r="913" spans="1:8" x14ac:dyDescent="0.25">
      <c r="A913" s="34">
        <v>173</v>
      </c>
      <c r="B913" s="33">
        <v>0.66432067864243705</v>
      </c>
      <c r="C913" s="165">
        <f t="shared" si="96"/>
        <v>3.3567932135756298</v>
      </c>
      <c r="D913" s="166">
        <f t="shared" si="97"/>
        <v>-1.6432067864243702</v>
      </c>
      <c r="E913" s="167">
        <f t="shared" si="98"/>
        <v>-6.6432067864243702</v>
      </c>
      <c r="F913" s="168">
        <f t="shared" si="99"/>
        <v>-3.3567932135756298</v>
      </c>
      <c r="G913" s="169">
        <f t="shared" si="100"/>
        <v>1.6432067864243702</v>
      </c>
      <c r="H913" s="170">
        <f t="shared" si="101"/>
        <v>6.6432067864243702</v>
      </c>
    </row>
    <row r="914" spans="1:8" x14ac:dyDescent="0.25">
      <c r="A914" s="34">
        <v>174</v>
      </c>
      <c r="B914" s="33">
        <v>0.66531230296818966</v>
      </c>
      <c r="C914" s="165">
        <f t="shared" si="96"/>
        <v>3.3468769703181032</v>
      </c>
      <c r="D914" s="166">
        <f t="shared" si="97"/>
        <v>-1.6531230296818968</v>
      </c>
      <c r="E914" s="167">
        <f t="shared" si="98"/>
        <v>-6.6531230296818968</v>
      </c>
      <c r="F914" s="168">
        <f t="shared" si="99"/>
        <v>-3.3468769703181032</v>
      </c>
      <c r="G914" s="169">
        <f t="shared" si="100"/>
        <v>1.6531230296818968</v>
      </c>
      <c r="H914" s="170">
        <f t="shared" si="101"/>
        <v>6.6531230296818968</v>
      </c>
    </row>
    <row r="915" spans="1:8" x14ac:dyDescent="0.25">
      <c r="A915" s="34">
        <v>175</v>
      </c>
      <c r="B915" s="33">
        <v>0.66630388305818866</v>
      </c>
      <c r="C915" s="165">
        <f t="shared" si="96"/>
        <v>3.3369611694181138</v>
      </c>
      <c r="D915" s="166">
        <f t="shared" si="97"/>
        <v>-1.6630388305818862</v>
      </c>
      <c r="E915" s="167">
        <f t="shared" si="98"/>
        <v>-6.6630388305818862</v>
      </c>
      <c r="F915" s="168">
        <f t="shared" si="99"/>
        <v>-3.3369611694181138</v>
      </c>
      <c r="G915" s="169">
        <f t="shared" si="100"/>
        <v>1.6630388305818862</v>
      </c>
      <c r="H915" s="170">
        <f t="shared" si="101"/>
        <v>6.6630388305818862</v>
      </c>
    </row>
    <row r="916" spans="1:8" x14ac:dyDescent="0.25">
      <c r="A916" s="34">
        <v>176</v>
      </c>
      <c r="B916" s="33">
        <v>0.66729540991887282</v>
      </c>
      <c r="C916" s="165">
        <f t="shared" si="96"/>
        <v>3.3270459008112718</v>
      </c>
      <c r="D916" s="166">
        <f t="shared" si="97"/>
        <v>-1.6729540991887282</v>
      </c>
      <c r="E916" s="167">
        <f t="shared" si="98"/>
        <v>-6.6729540991887282</v>
      </c>
      <c r="F916" s="168">
        <f t="shared" si="99"/>
        <v>-3.3270459008112718</v>
      </c>
      <c r="G916" s="169">
        <f t="shared" si="100"/>
        <v>1.6729540991887282</v>
      </c>
      <c r="H916" s="170">
        <f t="shared" si="101"/>
        <v>6.6729540991887282</v>
      </c>
    </row>
    <row r="917" spans="1:8" x14ac:dyDescent="0.25">
      <c r="A917" s="34">
        <v>177</v>
      </c>
      <c r="B917" s="33">
        <v>0.66828687455668057</v>
      </c>
      <c r="C917" s="165">
        <f t="shared" si="96"/>
        <v>3.3171312544331943</v>
      </c>
      <c r="D917" s="166">
        <f t="shared" si="97"/>
        <v>-1.6828687455668057</v>
      </c>
      <c r="E917" s="167">
        <f t="shared" si="98"/>
        <v>-6.6828687455668057</v>
      </c>
      <c r="F917" s="168">
        <f t="shared" si="99"/>
        <v>-3.3171312544331943</v>
      </c>
      <c r="G917" s="169">
        <f t="shared" si="100"/>
        <v>1.6828687455668057</v>
      </c>
      <c r="H917" s="170">
        <f t="shared" si="101"/>
        <v>6.6828687455668057</v>
      </c>
    </row>
    <row r="918" spans="1:8" x14ac:dyDescent="0.25">
      <c r="A918" s="34">
        <v>178</v>
      </c>
      <c r="B918" s="33">
        <v>0.66927826797805068</v>
      </c>
      <c r="C918" s="165">
        <f t="shared" si="96"/>
        <v>3.3072173202194932</v>
      </c>
      <c r="D918" s="166">
        <f t="shared" si="97"/>
        <v>-1.6927826797805068</v>
      </c>
      <c r="E918" s="167">
        <f t="shared" si="98"/>
        <v>-6.6927826797805068</v>
      </c>
      <c r="F918" s="168">
        <f t="shared" si="99"/>
        <v>-3.3072173202194932</v>
      </c>
      <c r="G918" s="169">
        <f t="shared" si="100"/>
        <v>1.6927826797805068</v>
      </c>
      <c r="H918" s="170">
        <f t="shared" si="101"/>
        <v>6.6927826797805068</v>
      </c>
    </row>
    <row r="919" spans="1:8" x14ac:dyDescent="0.25">
      <c r="A919" s="34">
        <v>179</v>
      </c>
      <c r="B919" s="33">
        <v>0.6702695811894217</v>
      </c>
      <c r="C919" s="165">
        <f t="shared" si="96"/>
        <v>3.297304188105783</v>
      </c>
      <c r="D919" s="166">
        <f t="shared" si="97"/>
        <v>-1.702695811894217</v>
      </c>
      <c r="E919" s="167">
        <f t="shared" si="98"/>
        <v>-6.702695811894217</v>
      </c>
      <c r="F919" s="168">
        <f t="shared" si="99"/>
        <v>-3.297304188105783</v>
      </c>
      <c r="G919" s="169">
        <f t="shared" si="100"/>
        <v>1.702695811894217</v>
      </c>
      <c r="H919" s="170">
        <f t="shared" si="101"/>
        <v>6.702695811894217</v>
      </c>
    </row>
    <row r="920" spans="1:8" x14ac:dyDescent="0.25">
      <c r="A920" s="34">
        <v>180</v>
      </c>
      <c r="B920" s="33">
        <v>0.67126080519723219</v>
      </c>
      <c r="C920" s="165">
        <f t="shared" si="96"/>
        <v>3.2873919480276781</v>
      </c>
      <c r="D920" s="166">
        <f t="shared" si="97"/>
        <v>-1.7126080519723219</v>
      </c>
      <c r="E920" s="167">
        <f t="shared" si="98"/>
        <v>-6.7126080519723219</v>
      </c>
      <c r="F920" s="168">
        <f t="shared" si="99"/>
        <v>-3.2873919480276781</v>
      </c>
      <c r="G920" s="169">
        <f t="shared" si="100"/>
        <v>1.7126080519723219</v>
      </c>
      <c r="H920" s="170">
        <f t="shared" si="101"/>
        <v>6.7126080519723219</v>
      </c>
    </row>
    <row r="921" spans="1:8" x14ac:dyDescent="0.25">
      <c r="A921" s="34">
        <v>181</v>
      </c>
      <c r="B921" s="33">
        <v>0.67225193100792102</v>
      </c>
      <c r="C921" s="165">
        <f t="shared" si="96"/>
        <v>3.2774806899207896</v>
      </c>
      <c r="D921" s="166">
        <f t="shared" si="97"/>
        <v>-1.7225193100792104</v>
      </c>
      <c r="E921" s="167">
        <f t="shared" si="98"/>
        <v>-6.7225193100792104</v>
      </c>
      <c r="F921" s="168">
        <f t="shared" si="99"/>
        <v>-3.2774806899207896</v>
      </c>
      <c r="G921" s="169">
        <f t="shared" si="100"/>
        <v>1.7225193100792104</v>
      </c>
      <c r="H921" s="170">
        <f t="shared" si="101"/>
        <v>6.7225193100792104</v>
      </c>
    </row>
    <row r="922" spans="1:8" x14ac:dyDescent="0.25">
      <c r="A922" s="34">
        <v>182</v>
      </c>
      <c r="B922" s="33">
        <v>0.67324294962792663</v>
      </c>
      <c r="C922" s="165">
        <f t="shared" si="96"/>
        <v>3.2675705037207337</v>
      </c>
      <c r="D922" s="166">
        <f t="shared" si="97"/>
        <v>-1.7324294962792663</v>
      </c>
      <c r="E922" s="167">
        <f t="shared" si="98"/>
        <v>-6.7324294962792663</v>
      </c>
      <c r="F922" s="168">
        <f t="shared" si="99"/>
        <v>-3.2675705037207337</v>
      </c>
      <c r="G922" s="169">
        <f t="shared" si="100"/>
        <v>1.7324294962792663</v>
      </c>
      <c r="H922" s="170">
        <f t="shared" si="101"/>
        <v>6.7324294962792663</v>
      </c>
    </row>
    <row r="923" spans="1:8" x14ac:dyDescent="0.25">
      <c r="A923" s="34">
        <v>183</v>
      </c>
      <c r="B923" s="33">
        <v>0.6742338520636878</v>
      </c>
      <c r="C923" s="165">
        <f t="shared" si="96"/>
        <v>3.2576614793631222</v>
      </c>
      <c r="D923" s="166">
        <f t="shared" si="97"/>
        <v>-1.7423385206368778</v>
      </c>
      <c r="E923" s="167">
        <f t="shared" si="98"/>
        <v>-6.7423385206368778</v>
      </c>
      <c r="F923" s="168">
        <f t="shared" si="99"/>
        <v>-3.2576614793631222</v>
      </c>
      <c r="G923" s="169">
        <f t="shared" si="100"/>
        <v>1.7423385206368778</v>
      </c>
      <c r="H923" s="170">
        <f t="shared" si="101"/>
        <v>6.7423385206368778</v>
      </c>
    </row>
    <row r="924" spans="1:8" x14ac:dyDescent="0.25">
      <c r="A924" s="34">
        <v>184</v>
      </c>
      <c r="B924" s="33">
        <v>0.67522462932164307</v>
      </c>
      <c r="C924" s="165">
        <f t="shared" si="96"/>
        <v>3.2477537067835698</v>
      </c>
      <c r="D924" s="166">
        <f t="shared" si="97"/>
        <v>-1.7522462932164302</v>
      </c>
      <c r="E924" s="167">
        <f t="shared" si="98"/>
        <v>-6.7522462932164302</v>
      </c>
      <c r="F924" s="168">
        <f t="shared" si="99"/>
        <v>-3.2477537067835698</v>
      </c>
      <c r="G924" s="169">
        <f t="shared" si="100"/>
        <v>1.7522462932164302</v>
      </c>
      <c r="H924" s="170">
        <f t="shared" si="101"/>
        <v>6.7522462932164302</v>
      </c>
    </row>
    <row r="925" spans="1:8" x14ac:dyDescent="0.25">
      <c r="A925" s="34">
        <v>185</v>
      </c>
      <c r="B925" s="33">
        <v>0.67621527240823109</v>
      </c>
      <c r="C925" s="165">
        <f t="shared" si="96"/>
        <v>3.2378472759176891</v>
      </c>
      <c r="D925" s="166">
        <f t="shared" si="97"/>
        <v>-1.7621527240823109</v>
      </c>
      <c r="E925" s="167">
        <f t="shared" si="98"/>
        <v>-6.7621527240823109</v>
      </c>
      <c r="F925" s="168">
        <f t="shared" si="99"/>
        <v>-3.2378472759176891</v>
      </c>
      <c r="G925" s="169">
        <f t="shared" si="100"/>
        <v>1.7621527240823109</v>
      </c>
      <c r="H925" s="170">
        <f t="shared" si="101"/>
        <v>6.7621527240823109</v>
      </c>
    </row>
    <row r="926" spans="1:8" x14ac:dyDescent="0.25">
      <c r="A926" s="34">
        <v>186</v>
      </c>
      <c r="B926" s="33">
        <v>0.67720577232989043</v>
      </c>
      <c r="C926" s="165">
        <f t="shared" si="96"/>
        <v>3.2279422767010955</v>
      </c>
      <c r="D926" s="166">
        <f t="shared" si="97"/>
        <v>-1.7720577232989045</v>
      </c>
      <c r="E926" s="167">
        <f t="shared" si="98"/>
        <v>-6.7720577232989045</v>
      </c>
      <c r="F926" s="168">
        <f t="shared" si="99"/>
        <v>-3.2279422767010955</v>
      </c>
      <c r="G926" s="169">
        <f t="shared" si="100"/>
        <v>1.7720577232989045</v>
      </c>
      <c r="H926" s="170">
        <f t="shared" si="101"/>
        <v>6.7720577232989045</v>
      </c>
    </row>
    <row r="927" spans="1:8" x14ac:dyDescent="0.25">
      <c r="A927" s="34">
        <v>187</v>
      </c>
      <c r="B927" s="33">
        <v>0.67819612009305985</v>
      </c>
      <c r="C927" s="165">
        <f t="shared" si="96"/>
        <v>3.2180387990694017</v>
      </c>
      <c r="D927" s="166">
        <f t="shared" si="97"/>
        <v>-1.7819612009305983</v>
      </c>
      <c r="E927" s="167">
        <f t="shared" si="98"/>
        <v>-6.7819612009305983</v>
      </c>
      <c r="F927" s="168">
        <f t="shared" si="99"/>
        <v>-3.2180387990694017</v>
      </c>
      <c r="G927" s="169">
        <f t="shared" si="100"/>
        <v>1.7819612009305983</v>
      </c>
      <c r="H927" s="170">
        <f t="shared" si="101"/>
        <v>6.7819612009305983</v>
      </c>
    </row>
    <row r="928" spans="1:8" x14ac:dyDescent="0.25">
      <c r="A928" s="34">
        <v>188</v>
      </c>
      <c r="B928" s="33">
        <v>0.6791863067041779</v>
      </c>
      <c r="C928" s="165">
        <f t="shared" si="96"/>
        <v>3.2081369329582206</v>
      </c>
      <c r="D928" s="166">
        <f t="shared" si="97"/>
        <v>-1.7918630670417794</v>
      </c>
      <c r="E928" s="167">
        <f t="shared" si="98"/>
        <v>-6.7918630670417794</v>
      </c>
      <c r="F928" s="168">
        <f t="shared" si="99"/>
        <v>-3.2081369329582206</v>
      </c>
      <c r="G928" s="169">
        <f t="shared" si="100"/>
        <v>1.7918630670417794</v>
      </c>
      <c r="H928" s="170">
        <f t="shared" si="101"/>
        <v>6.7918630670417794</v>
      </c>
    </row>
    <row r="929" spans="1:8" x14ac:dyDescent="0.25">
      <c r="A929" s="34">
        <v>189</v>
      </c>
      <c r="B929" s="33">
        <v>0.68017632316968324</v>
      </c>
      <c r="C929" s="165">
        <f t="shared" si="96"/>
        <v>3.1982367683031674</v>
      </c>
      <c r="D929" s="166">
        <f t="shared" si="97"/>
        <v>-1.8017632316968326</v>
      </c>
      <c r="E929" s="167">
        <f t="shared" si="98"/>
        <v>-6.8017632316968326</v>
      </c>
      <c r="F929" s="168">
        <f t="shared" si="99"/>
        <v>-3.1982367683031674</v>
      </c>
      <c r="G929" s="169">
        <f t="shared" si="100"/>
        <v>1.8017632316968326</v>
      </c>
      <c r="H929" s="170">
        <f t="shared" si="101"/>
        <v>6.8017632316968326</v>
      </c>
    </row>
    <row r="930" spans="1:8" x14ac:dyDescent="0.25">
      <c r="A930" s="34">
        <v>190</v>
      </c>
      <c r="B930" s="33">
        <v>0.68116616049601453</v>
      </c>
      <c r="C930" s="165">
        <f t="shared" si="96"/>
        <v>3.1883383950398549</v>
      </c>
      <c r="D930" s="166">
        <f t="shared" si="97"/>
        <v>-1.8116616049601451</v>
      </c>
      <c r="E930" s="167">
        <f t="shared" si="98"/>
        <v>-6.8116616049601451</v>
      </c>
      <c r="F930" s="168">
        <f t="shared" si="99"/>
        <v>-3.1883383950398549</v>
      </c>
      <c r="G930" s="169">
        <f t="shared" si="100"/>
        <v>1.8116616049601451</v>
      </c>
      <c r="H930" s="170">
        <f t="shared" si="101"/>
        <v>6.8116616049601451</v>
      </c>
    </row>
    <row r="931" spans="1:8" x14ac:dyDescent="0.25">
      <c r="A931" s="34">
        <v>191</v>
      </c>
      <c r="B931" s="33">
        <v>0.68215580968961032</v>
      </c>
      <c r="C931" s="165">
        <f t="shared" si="96"/>
        <v>3.1784419031038968</v>
      </c>
      <c r="D931" s="166">
        <f t="shared" si="97"/>
        <v>-1.8215580968961032</v>
      </c>
      <c r="E931" s="167">
        <f t="shared" si="98"/>
        <v>-6.8215580968961032</v>
      </c>
      <c r="F931" s="168">
        <f t="shared" si="99"/>
        <v>-3.1784419031038968</v>
      </c>
      <c r="G931" s="169">
        <f t="shared" si="100"/>
        <v>1.8215580968961032</v>
      </c>
      <c r="H931" s="170">
        <f t="shared" si="101"/>
        <v>6.8215580968961032</v>
      </c>
    </row>
    <row r="932" spans="1:8" x14ac:dyDescent="0.25">
      <c r="A932" s="34">
        <v>192</v>
      </c>
      <c r="B932" s="33">
        <v>0.68314526175690937</v>
      </c>
      <c r="C932" s="165">
        <f t="shared" si="96"/>
        <v>3.1685473824309067</v>
      </c>
      <c r="D932" s="166">
        <f t="shared" si="97"/>
        <v>-1.8314526175690933</v>
      </c>
      <c r="E932" s="167">
        <f t="shared" si="98"/>
        <v>-6.8314526175690933</v>
      </c>
      <c r="F932" s="168">
        <f t="shared" si="99"/>
        <v>-3.1685473824309067</v>
      </c>
      <c r="G932" s="169">
        <f t="shared" si="100"/>
        <v>1.8314526175690933</v>
      </c>
      <c r="H932" s="170">
        <f t="shared" si="101"/>
        <v>6.8314526175690933</v>
      </c>
    </row>
    <row r="933" spans="1:8" x14ac:dyDescent="0.25">
      <c r="A933" s="34">
        <v>193</v>
      </c>
      <c r="B933" s="33">
        <v>0.68413450770435014</v>
      </c>
      <c r="C933" s="165">
        <f t="shared" si="96"/>
        <v>3.1586549229564991</v>
      </c>
      <c r="D933" s="166">
        <f t="shared" si="97"/>
        <v>-1.8413450770435009</v>
      </c>
      <c r="E933" s="167">
        <f t="shared" si="98"/>
        <v>-6.8413450770435009</v>
      </c>
      <c r="F933" s="168">
        <f t="shared" si="99"/>
        <v>-3.1586549229564991</v>
      </c>
      <c r="G933" s="169">
        <f t="shared" si="100"/>
        <v>1.8413450770435009</v>
      </c>
      <c r="H933" s="170">
        <f t="shared" si="101"/>
        <v>6.8413450770435009</v>
      </c>
    </row>
    <row r="934" spans="1:8" x14ac:dyDescent="0.25">
      <c r="A934" s="34">
        <v>194</v>
      </c>
      <c r="B934" s="33">
        <v>0.68512353853837149</v>
      </c>
      <c r="C934" s="165">
        <f t="shared" si="96"/>
        <v>3.1487646146162849</v>
      </c>
      <c r="D934" s="166">
        <f t="shared" si="97"/>
        <v>-1.8512353853837151</v>
      </c>
      <c r="E934" s="167">
        <f t="shared" si="98"/>
        <v>-6.8512353853837151</v>
      </c>
      <c r="F934" s="168">
        <f t="shared" si="99"/>
        <v>-3.1487646146162849</v>
      </c>
      <c r="G934" s="169">
        <f t="shared" si="100"/>
        <v>1.8512353853837151</v>
      </c>
      <c r="H934" s="170">
        <f t="shared" si="101"/>
        <v>6.8512353853837151</v>
      </c>
    </row>
    <row r="935" spans="1:8" x14ac:dyDescent="0.25">
      <c r="A935" s="34">
        <v>195</v>
      </c>
      <c r="B935" s="33">
        <v>0.68611234526541187</v>
      </c>
      <c r="C935" s="165">
        <f t="shared" si="96"/>
        <v>3.1388765473458813</v>
      </c>
      <c r="D935" s="166">
        <f t="shared" si="97"/>
        <v>-1.8611234526541187</v>
      </c>
      <c r="E935" s="167">
        <f t="shared" si="98"/>
        <v>-6.8611234526541187</v>
      </c>
      <c r="F935" s="168">
        <f t="shared" si="99"/>
        <v>-3.1388765473458813</v>
      </c>
      <c r="G935" s="169">
        <f t="shared" si="100"/>
        <v>1.8611234526541187</v>
      </c>
      <c r="H935" s="170">
        <f t="shared" si="101"/>
        <v>6.8611234526541187</v>
      </c>
    </row>
    <row r="936" spans="1:8" x14ac:dyDescent="0.25">
      <c r="A936" s="34">
        <v>196</v>
      </c>
      <c r="B936" s="33">
        <v>0.68710091889190994</v>
      </c>
      <c r="C936" s="165">
        <f t="shared" si="96"/>
        <v>3.1289908110809002</v>
      </c>
      <c r="D936" s="166">
        <f t="shared" si="97"/>
        <v>-1.8710091889190998</v>
      </c>
      <c r="E936" s="167">
        <f t="shared" si="98"/>
        <v>-6.8710091889190998</v>
      </c>
      <c r="F936" s="168">
        <f t="shared" si="99"/>
        <v>-3.1289908110809002</v>
      </c>
      <c r="G936" s="169">
        <f t="shared" si="100"/>
        <v>1.8710091889190998</v>
      </c>
      <c r="H936" s="170">
        <f t="shared" si="101"/>
        <v>6.8710091889190998</v>
      </c>
    </row>
    <row r="937" spans="1:8" x14ac:dyDescent="0.25">
      <c r="A937" s="34">
        <v>197</v>
      </c>
      <c r="B937" s="33">
        <v>0.68808925042430436</v>
      </c>
      <c r="C937" s="165">
        <f t="shared" si="96"/>
        <v>3.1191074957569569</v>
      </c>
      <c r="D937" s="166">
        <f t="shared" si="97"/>
        <v>-1.8808925042430431</v>
      </c>
      <c r="E937" s="167">
        <f t="shared" si="98"/>
        <v>-6.8808925042430431</v>
      </c>
      <c r="F937" s="168">
        <f t="shared" si="99"/>
        <v>-3.1191074957569569</v>
      </c>
      <c r="G937" s="169">
        <f t="shared" si="100"/>
        <v>1.8808925042430431</v>
      </c>
      <c r="H937" s="170">
        <f t="shared" si="101"/>
        <v>6.8808925042430431</v>
      </c>
    </row>
    <row r="938" spans="1:8" x14ac:dyDescent="0.25">
      <c r="A938" s="34">
        <v>198</v>
      </c>
      <c r="B938" s="33">
        <v>0.68907733086903389</v>
      </c>
      <c r="C938" s="165">
        <f t="shared" si="96"/>
        <v>3.1092266913096616</v>
      </c>
      <c r="D938" s="166">
        <f t="shared" si="97"/>
        <v>-1.8907733086903384</v>
      </c>
      <c r="E938" s="167">
        <f t="shared" si="98"/>
        <v>-6.8907733086903384</v>
      </c>
      <c r="F938" s="168">
        <f t="shared" si="99"/>
        <v>-3.1092266913096616</v>
      </c>
      <c r="G938" s="169">
        <f t="shared" si="100"/>
        <v>1.8907733086903384</v>
      </c>
      <c r="H938" s="170">
        <f t="shared" si="101"/>
        <v>6.8907733086903384</v>
      </c>
    </row>
    <row r="939" spans="1:8" x14ac:dyDescent="0.25">
      <c r="A939" s="34">
        <v>199</v>
      </c>
      <c r="B939" s="33">
        <v>0.69006515123253698</v>
      </c>
      <c r="C939" s="165">
        <f t="shared" si="96"/>
        <v>3.0993484876746304</v>
      </c>
      <c r="D939" s="166">
        <f t="shared" si="97"/>
        <v>-1.9006515123253696</v>
      </c>
      <c r="E939" s="167">
        <f t="shared" si="98"/>
        <v>-6.9006515123253696</v>
      </c>
      <c r="F939" s="168">
        <f t="shared" si="99"/>
        <v>-3.0993484876746304</v>
      </c>
      <c r="G939" s="169">
        <f t="shared" si="100"/>
        <v>1.9006515123253696</v>
      </c>
      <c r="H939" s="170">
        <f t="shared" si="101"/>
        <v>6.9006515123253696</v>
      </c>
    </row>
    <row r="940" spans="1:8" x14ac:dyDescent="0.25">
      <c r="A940" s="34">
        <v>200</v>
      </c>
      <c r="B940" s="33">
        <v>0.69105270252125239</v>
      </c>
      <c r="C940" s="165">
        <f t="shared" si="96"/>
        <v>3.0894729747874763</v>
      </c>
      <c r="D940" s="166">
        <f t="shared" si="97"/>
        <v>-1.9105270252125237</v>
      </c>
      <c r="E940" s="167">
        <f t="shared" si="98"/>
        <v>-6.9105270252125237</v>
      </c>
      <c r="F940" s="168">
        <f t="shared" si="99"/>
        <v>-3.0894729747874763</v>
      </c>
      <c r="G940" s="169">
        <f t="shared" si="100"/>
        <v>1.9105270252125237</v>
      </c>
      <c r="H940" s="170">
        <f t="shared" si="101"/>
        <v>6.9105270252125237</v>
      </c>
    </row>
    <row r="941" spans="1:8" x14ac:dyDescent="0.25">
      <c r="A941" s="34">
        <v>201</v>
      </c>
      <c r="B941" s="33">
        <v>0.69203997574161857</v>
      </c>
      <c r="C941" s="165">
        <f t="shared" si="96"/>
        <v>3.0796002425838145</v>
      </c>
      <c r="D941" s="166">
        <f t="shared" si="97"/>
        <v>-1.9203997574161855</v>
      </c>
      <c r="E941" s="167">
        <f t="shared" si="98"/>
        <v>-6.9203997574161855</v>
      </c>
      <c r="F941" s="168">
        <f t="shared" si="99"/>
        <v>-3.0796002425838145</v>
      </c>
      <c r="G941" s="169">
        <f t="shared" si="100"/>
        <v>1.9203997574161855</v>
      </c>
      <c r="H941" s="170">
        <f t="shared" si="101"/>
        <v>6.9203997574161855</v>
      </c>
    </row>
    <row r="942" spans="1:8" x14ac:dyDescent="0.25">
      <c r="A942" s="34">
        <v>202</v>
      </c>
      <c r="B942" s="33">
        <v>0.6930269619000744</v>
      </c>
      <c r="C942" s="165">
        <f t="shared" si="96"/>
        <v>3.069730380999256</v>
      </c>
      <c r="D942" s="166">
        <f t="shared" si="97"/>
        <v>-1.930269619000744</v>
      </c>
      <c r="E942" s="167">
        <f t="shared" si="98"/>
        <v>-6.930269619000744</v>
      </c>
      <c r="F942" s="168">
        <f t="shared" si="99"/>
        <v>-3.069730380999256</v>
      </c>
      <c r="G942" s="169">
        <f t="shared" si="100"/>
        <v>1.930269619000744</v>
      </c>
      <c r="H942" s="170">
        <f t="shared" si="101"/>
        <v>6.930269619000744</v>
      </c>
    </row>
    <row r="943" spans="1:8" x14ac:dyDescent="0.25">
      <c r="A943" s="34">
        <v>203</v>
      </c>
      <c r="B943" s="33">
        <v>0.69401365200305842</v>
      </c>
      <c r="C943" s="165">
        <f t="shared" si="96"/>
        <v>3.0598634799694153</v>
      </c>
      <c r="D943" s="166">
        <f t="shared" si="97"/>
        <v>-1.9401365200305847</v>
      </c>
      <c r="E943" s="167">
        <f t="shared" si="98"/>
        <v>-6.9401365200305847</v>
      </c>
      <c r="F943" s="168">
        <f t="shared" si="99"/>
        <v>-3.0598634799694153</v>
      </c>
      <c r="G943" s="169">
        <f t="shared" si="100"/>
        <v>1.9401365200305847</v>
      </c>
      <c r="H943" s="170">
        <f t="shared" si="101"/>
        <v>6.9401365200305847</v>
      </c>
    </row>
    <row r="944" spans="1:8" x14ac:dyDescent="0.25">
      <c r="A944" s="34">
        <v>204</v>
      </c>
      <c r="B944" s="33">
        <v>0.69500003705700908</v>
      </c>
      <c r="C944" s="165">
        <f t="shared" si="96"/>
        <v>3.0499996294299088</v>
      </c>
      <c r="D944" s="166">
        <f t="shared" si="97"/>
        <v>-1.9500003705700912</v>
      </c>
      <c r="E944" s="167">
        <f t="shared" si="98"/>
        <v>-6.9500003705700912</v>
      </c>
      <c r="F944" s="168">
        <f t="shared" si="99"/>
        <v>-3.0499996294299088</v>
      </c>
      <c r="G944" s="169">
        <f t="shared" si="100"/>
        <v>1.9500003705700912</v>
      </c>
      <c r="H944" s="170">
        <f t="shared" si="101"/>
        <v>6.9500003705700912</v>
      </c>
    </row>
    <row r="945" spans="1:8" x14ac:dyDescent="0.25">
      <c r="A945" s="34">
        <v>205</v>
      </c>
      <c r="B945" s="33">
        <v>0.69598610806836536</v>
      </c>
      <c r="C945" s="165">
        <f t="shared" si="96"/>
        <v>3.0401389193163464</v>
      </c>
      <c r="D945" s="166">
        <f t="shared" si="97"/>
        <v>-1.9598610806836536</v>
      </c>
      <c r="E945" s="167">
        <f t="shared" si="98"/>
        <v>-6.9598610806836536</v>
      </c>
      <c r="F945" s="168">
        <f t="shared" si="99"/>
        <v>-3.0401389193163464</v>
      </c>
      <c r="G945" s="169">
        <f t="shared" si="100"/>
        <v>1.9598610806836536</v>
      </c>
      <c r="H945" s="170">
        <f t="shared" si="101"/>
        <v>6.9598610806836536</v>
      </c>
    </row>
    <row r="946" spans="1:8" x14ac:dyDescent="0.25">
      <c r="A946" s="34">
        <v>206</v>
      </c>
      <c r="B946" s="33">
        <v>0.6969718560435656</v>
      </c>
      <c r="C946" s="165">
        <f t="shared" si="96"/>
        <v>3.0302814395643445</v>
      </c>
      <c r="D946" s="166">
        <f t="shared" si="97"/>
        <v>-1.9697185604356555</v>
      </c>
      <c r="E946" s="167">
        <f t="shared" si="98"/>
        <v>-6.9697185604356555</v>
      </c>
      <c r="F946" s="168">
        <f t="shared" si="99"/>
        <v>-3.0302814395643445</v>
      </c>
      <c r="G946" s="169">
        <f t="shared" si="100"/>
        <v>1.9697185604356555</v>
      </c>
      <c r="H946" s="170">
        <f t="shared" si="101"/>
        <v>6.9697185604356555</v>
      </c>
    </row>
    <row r="947" spans="1:8" x14ac:dyDescent="0.25">
      <c r="A947" s="34">
        <v>207</v>
      </c>
      <c r="B947" s="33">
        <v>0.69795727198904856</v>
      </c>
      <c r="C947" s="165">
        <f t="shared" si="96"/>
        <v>3.020427280109514</v>
      </c>
      <c r="D947" s="166">
        <f t="shared" si="97"/>
        <v>-1.979572719890486</v>
      </c>
      <c r="E947" s="167">
        <f t="shared" si="98"/>
        <v>-6.979572719890486</v>
      </c>
      <c r="F947" s="168">
        <f t="shared" si="99"/>
        <v>-3.020427280109514</v>
      </c>
      <c r="G947" s="169">
        <f t="shared" si="100"/>
        <v>1.979572719890486</v>
      </c>
      <c r="H947" s="170">
        <f t="shared" si="101"/>
        <v>6.979572719890486</v>
      </c>
    </row>
    <row r="948" spans="1:8" x14ac:dyDescent="0.25">
      <c r="A948" s="34">
        <v>208</v>
      </c>
      <c r="B948" s="33">
        <v>0.6989423469112529</v>
      </c>
      <c r="C948" s="165">
        <f t="shared" si="96"/>
        <v>3.0105765308874712</v>
      </c>
      <c r="D948" s="166">
        <f t="shared" si="97"/>
        <v>-1.9894234691125288</v>
      </c>
      <c r="E948" s="167">
        <f t="shared" si="98"/>
        <v>-6.9894234691125288</v>
      </c>
      <c r="F948" s="168">
        <f t="shared" si="99"/>
        <v>-3.0105765308874712</v>
      </c>
      <c r="G948" s="169">
        <f t="shared" si="100"/>
        <v>1.9894234691125288</v>
      </c>
      <c r="H948" s="170">
        <f t="shared" si="101"/>
        <v>6.9894234691125288</v>
      </c>
    </row>
    <row r="949" spans="1:8" x14ac:dyDescent="0.25">
      <c r="A949" s="34">
        <v>209</v>
      </c>
      <c r="B949" s="33">
        <v>0.69992707181661717</v>
      </c>
      <c r="C949" s="165">
        <f t="shared" si="96"/>
        <v>3.000729281833828</v>
      </c>
      <c r="D949" s="166">
        <f t="shared" si="97"/>
        <v>-1.999270718166172</v>
      </c>
      <c r="E949" s="167">
        <f t="shared" si="98"/>
        <v>-6.999270718166172</v>
      </c>
      <c r="F949" s="168">
        <f t="shared" si="99"/>
        <v>-3.000729281833828</v>
      </c>
      <c r="G949" s="169">
        <f t="shared" si="100"/>
        <v>1.999270718166172</v>
      </c>
      <c r="H949" s="170">
        <f t="shared" si="101"/>
        <v>6.999270718166172</v>
      </c>
    </row>
    <row r="950" spans="1:8" x14ac:dyDescent="0.25">
      <c r="A950" s="34">
        <v>210</v>
      </c>
      <c r="B950" s="33">
        <v>0.70091143771158004</v>
      </c>
      <c r="C950" s="165">
        <f t="shared" si="96"/>
        <v>2.9908856228841998</v>
      </c>
      <c r="D950" s="166">
        <f t="shared" si="97"/>
        <v>-2.0091143771158002</v>
      </c>
      <c r="E950" s="167">
        <f t="shared" si="98"/>
        <v>-7.0091143771158002</v>
      </c>
      <c r="F950" s="168">
        <f t="shared" si="99"/>
        <v>-2.9908856228841998</v>
      </c>
      <c r="G950" s="169">
        <f t="shared" si="100"/>
        <v>2.0091143771158002</v>
      </c>
      <c r="H950" s="170">
        <f t="shared" si="101"/>
        <v>7.0091143771158002</v>
      </c>
    </row>
    <row r="951" spans="1:8" x14ac:dyDescent="0.25">
      <c r="A951" s="34">
        <v>211</v>
      </c>
      <c r="B951" s="33">
        <v>0.70189543560258016</v>
      </c>
      <c r="C951" s="165">
        <f t="shared" si="96"/>
        <v>2.9810456439741984</v>
      </c>
      <c r="D951" s="166">
        <f t="shared" si="97"/>
        <v>-2.0189543560258016</v>
      </c>
      <c r="E951" s="167">
        <f t="shared" si="98"/>
        <v>-7.0189543560258016</v>
      </c>
      <c r="F951" s="168">
        <f t="shared" si="99"/>
        <v>-2.9810456439741984</v>
      </c>
      <c r="G951" s="169">
        <f t="shared" si="100"/>
        <v>2.0189543560258016</v>
      </c>
      <c r="H951" s="170">
        <f t="shared" si="101"/>
        <v>7.0189543560258016</v>
      </c>
    </row>
    <row r="952" spans="1:8" x14ac:dyDescent="0.25">
      <c r="A952" s="34">
        <v>212</v>
      </c>
      <c r="B952" s="33">
        <v>0.7028790564960562</v>
      </c>
      <c r="C952" s="165">
        <f t="shared" si="96"/>
        <v>2.9712094350394382</v>
      </c>
      <c r="D952" s="166">
        <f t="shared" si="97"/>
        <v>-2.0287905649605618</v>
      </c>
      <c r="E952" s="167">
        <f t="shared" si="98"/>
        <v>-7.0287905649605618</v>
      </c>
      <c r="F952" s="168">
        <f t="shared" si="99"/>
        <v>-2.9712094350394382</v>
      </c>
      <c r="G952" s="169">
        <f t="shared" si="100"/>
        <v>2.0287905649605618</v>
      </c>
      <c r="H952" s="170">
        <f t="shared" si="101"/>
        <v>7.0287905649605618</v>
      </c>
    </row>
    <row r="953" spans="1:8" x14ac:dyDescent="0.25">
      <c r="A953" s="34">
        <v>213</v>
      </c>
      <c r="B953" s="33">
        <v>0.70386229139844669</v>
      </c>
      <c r="C953" s="165">
        <f t="shared" si="96"/>
        <v>2.9613770860155331</v>
      </c>
      <c r="D953" s="166">
        <f t="shared" si="97"/>
        <v>-2.0386229139844669</v>
      </c>
      <c r="E953" s="167">
        <f t="shared" si="98"/>
        <v>-7.0386229139844669</v>
      </c>
      <c r="F953" s="168">
        <f t="shared" si="99"/>
        <v>-2.9613770860155331</v>
      </c>
      <c r="G953" s="169">
        <f t="shared" si="100"/>
        <v>2.0386229139844669</v>
      </c>
      <c r="H953" s="170">
        <f t="shared" si="101"/>
        <v>7.0386229139844669</v>
      </c>
    </row>
    <row r="954" spans="1:8" x14ac:dyDescent="0.25">
      <c r="A954" s="34">
        <v>214</v>
      </c>
      <c r="B954" s="33">
        <v>0.70484513131619031</v>
      </c>
      <c r="C954" s="165">
        <f t="shared" si="96"/>
        <v>2.9515486868380965</v>
      </c>
      <c r="D954" s="166">
        <f t="shared" si="97"/>
        <v>-2.0484513131619035</v>
      </c>
      <c r="E954" s="167">
        <f t="shared" si="98"/>
        <v>-7.0484513131619035</v>
      </c>
      <c r="F954" s="168">
        <f t="shared" si="99"/>
        <v>-2.9515486868380965</v>
      </c>
      <c r="G954" s="169">
        <f t="shared" si="100"/>
        <v>2.0484513131619035</v>
      </c>
      <c r="H954" s="170">
        <f t="shared" si="101"/>
        <v>7.0484513131619035</v>
      </c>
    </row>
    <row r="955" spans="1:8" x14ac:dyDescent="0.25">
      <c r="A955" s="34">
        <v>215</v>
      </c>
      <c r="B955" s="33">
        <v>0.70582756725572582</v>
      </c>
      <c r="C955" s="165">
        <f t="shared" si="96"/>
        <v>2.941724327442742</v>
      </c>
      <c r="D955" s="166">
        <f t="shared" si="97"/>
        <v>-2.058275672557258</v>
      </c>
      <c r="E955" s="167">
        <f t="shared" si="98"/>
        <v>-7.058275672557258</v>
      </c>
      <c r="F955" s="168">
        <f t="shared" si="99"/>
        <v>-2.941724327442742</v>
      </c>
      <c r="G955" s="169">
        <f t="shared" si="100"/>
        <v>2.058275672557258</v>
      </c>
      <c r="H955" s="170">
        <f t="shared" si="101"/>
        <v>7.058275672557258</v>
      </c>
    </row>
    <row r="956" spans="1:8" x14ac:dyDescent="0.25">
      <c r="A956" s="34">
        <v>216</v>
      </c>
      <c r="B956" s="33">
        <v>0.70680959022349166</v>
      </c>
      <c r="C956" s="165">
        <f t="shared" si="96"/>
        <v>2.9319040977650834</v>
      </c>
      <c r="D956" s="166">
        <f t="shared" si="97"/>
        <v>-2.0680959022349166</v>
      </c>
      <c r="E956" s="167">
        <f t="shared" si="98"/>
        <v>-7.0680959022349166</v>
      </c>
      <c r="F956" s="168">
        <f t="shared" si="99"/>
        <v>-2.9319040977650834</v>
      </c>
      <c r="G956" s="169">
        <f t="shared" si="100"/>
        <v>2.0680959022349166</v>
      </c>
      <c r="H956" s="170">
        <f t="shared" si="101"/>
        <v>7.0680959022349166</v>
      </c>
    </row>
    <row r="957" spans="1:8" x14ac:dyDescent="0.25">
      <c r="A957" s="34">
        <v>217</v>
      </c>
      <c r="B957" s="33">
        <v>0.70779119122592649</v>
      </c>
      <c r="C957" s="165">
        <f t="shared" si="96"/>
        <v>2.9220880877407351</v>
      </c>
      <c r="D957" s="166">
        <f t="shared" si="97"/>
        <v>-2.0779119122592649</v>
      </c>
      <c r="E957" s="167">
        <f t="shared" si="98"/>
        <v>-7.0779119122592649</v>
      </c>
      <c r="F957" s="168">
        <f t="shared" si="99"/>
        <v>-2.9220880877407351</v>
      </c>
      <c r="G957" s="169">
        <f t="shared" si="100"/>
        <v>2.0779119122592649</v>
      </c>
      <c r="H957" s="170">
        <f t="shared" si="101"/>
        <v>7.0779119122592649</v>
      </c>
    </row>
    <row r="958" spans="1:8" x14ac:dyDescent="0.25">
      <c r="A958" s="34">
        <v>218</v>
      </c>
      <c r="B958" s="33">
        <v>0.70877236126946908</v>
      </c>
      <c r="C958" s="165">
        <f t="shared" si="96"/>
        <v>2.912276387305309</v>
      </c>
      <c r="D958" s="166">
        <f t="shared" si="97"/>
        <v>-2.087723612694691</v>
      </c>
      <c r="E958" s="167">
        <f t="shared" si="98"/>
        <v>-7.087723612694691</v>
      </c>
      <c r="F958" s="168">
        <f t="shared" si="99"/>
        <v>-2.912276387305309</v>
      </c>
      <c r="G958" s="169">
        <f t="shared" si="100"/>
        <v>2.087723612694691</v>
      </c>
      <c r="H958" s="170">
        <f t="shared" si="101"/>
        <v>7.087723612694691</v>
      </c>
    </row>
    <row r="959" spans="1:8" x14ac:dyDescent="0.25">
      <c r="A959" s="34">
        <v>219</v>
      </c>
      <c r="B959" s="33">
        <v>0.70975309136055797</v>
      </c>
      <c r="C959" s="165">
        <f t="shared" si="96"/>
        <v>2.9024690863944205</v>
      </c>
      <c r="D959" s="166">
        <f t="shared" si="97"/>
        <v>-2.0975309136055795</v>
      </c>
      <c r="E959" s="167">
        <f t="shared" si="98"/>
        <v>-7.0975309136055795</v>
      </c>
      <c r="F959" s="168">
        <f t="shared" si="99"/>
        <v>-2.9024690863944205</v>
      </c>
      <c r="G959" s="169">
        <f t="shared" si="100"/>
        <v>2.0975309136055795</v>
      </c>
      <c r="H959" s="170">
        <f t="shared" si="101"/>
        <v>7.0975309136055795</v>
      </c>
    </row>
    <row r="960" spans="1:8" x14ac:dyDescent="0.25">
      <c r="A960" s="34">
        <v>220</v>
      </c>
      <c r="B960" s="33">
        <v>0.71073337250563184</v>
      </c>
      <c r="C960" s="165">
        <f t="shared" si="96"/>
        <v>2.8926662749436813</v>
      </c>
      <c r="D960" s="166">
        <f t="shared" si="97"/>
        <v>-2.1073337250563187</v>
      </c>
      <c r="E960" s="167">
        <f t="shared" si="98"/>
        <v>-7.1073337250563187</v>
      </c>
      <c r="F960" s="168">
        <f t="shared" si="99"/>
        <v>-2.8926662749436813</v>
      </c>
      <c r="G960" s="169">
        <f t="shared" si="100"/>
        <v>2.1073337250563187</v>
      </c>
      <c r="H960" s="170">
        <f t="shared" si="101"/>
        <v>7.1073337250563187</v>
      </c>
    </row>
    <row r="961" spans="1:8" x14ac:dyDescent="0.25">
      <c r="A961" s="34">
        <v>221</v>
      </c>
      <c r="B961" s="33">
        <v>0.71171319571112923</v>
      </c>
      <c r="C961" s="165">
        <f t="shared" si="96"/>
        <v>2.8828680428887079</v>
      </c>
      <c r="D961" s="166">
        <f t="shared" si="97"/>
        <v>-2.1171319571112921</v>
      </c>
      <c r="E961" s="167">
        <f t="shared" si="98"/>
        <v>-7.1171319571112921</v>
      </c>
      <c r="F961" s="168">
        <f t="shared" si="99"/>
        <v>-2.8828680428887079</v>
      </c>
      <c r="G961" s="169">
        <f t="shared" si="100"/>
        <v>2.1171319571112921</v>
      </c>
      <c r="H961" s="170">
        <f t="shared" si="101"/>
        <v>7.1171319571112921</v>
      </c>
    </row>
    <row r="962" spans="1:8" x14ac:dyDescent="0.25">
      <c r="A962" s="34">
        <v>222</v>
      </c>
      <c r="B962" s="33">
        <v>0.71269255198348891</v>
      </c>
      <c r="C962" s="165">
        <f t="shared" si="96"/>
        <v>2.8730744801651111</v>
      </c>
      <c r="D962" s="166">
        <f t="shared" si="97"/>
        <v>-2.1269255198348889</v>
      </c>
      <c r="E962" s="167">
        <f t="shared" si="98"/>
        <v>-7.1269255198348889</v>
      </c>
      <c r="F962" s="168">
        <f t="shared" si="99"/>
        <v>-2.8730744801651111</v>
      </c>
      <c r="G962" s="169">
        <f t="shared" si="100"/>
        <v>2.1269255198348889</v>
      </c>
      <c r="H962" s="170">
        <f t="shared" si="101"/>
        <v>7.1269255198348889</v>
      </c>
    </row>
    <row r="963" spans="1:8" x14ac:dyDescent="0.25">
      <c r="A963" s="34">
        <v>223</v>
      </c>
      <c r="B963" s="33">
        <v>0.71367143232914931</v>
      </c>
      <c r="C963" s="165">
        <f t="shared" si="96"/>
        <v>2.8632856767085073</v>
      </c>
      <c r="D963" s="166">
        <f t="shared" si="97"/>
        <v>-2.1367143232914927</v>
      </c>
      <c r="E963" s="167">
        <f t="shared" si="98"/>
        <v>-7.1367143232914927</v>
      </c>
      <c r="F963" s="168">
        <f t="shared" si="99"/>
        <v>-2.8632856767085073</v>
      </c>
      <c r="G963" s="169">
        <f t="shared" si="100"/>
        <v>2.1367143232914927</v>
      </c>
      <c r="H963" s="170">
        <f t="shared" si="101"/>
        <v>7.1367143232914927</v>
      </c>
    </row>
    <row r="964" spans="1:8" x14ac:dyDescent="0.25">
      <c r="A964" s="34">
        <v>224</v>
      </c>
      <c r="B964" s="33">
        <v>0.71464982775454933</v>
      </c>
      <c r="C964" s="165">
        <f t="shared" si="96"/>
        <v>2.8535017224545065</v>
      </c>
      <c r="D964" s="166">
        <f t="shared" si="97"/>
        <v>-2.1464982775454935</v>
      </c>
      <c r="E964" s="167">
        <f t="shared" si="98"/>
        <v>-7.1464982775454935</v>
      </c>
      <c r="F964" s="168">
        <f t="shared" si="99"/>
        <v>-2.8535017224545065</v>
      </c>
      <c r="G964" s="169">
        <f t="shared" si="100"/>
        <v>2.1464982775454935</v>
      </c>
      <c r="H964" s="170">
        <f t="shared" si="101"/>
        <v>7.1464982775454935</v>
      </c>
    </row>
    <row r="965" spans="1:8" x14ac:dyDescent="0.25">
      <c r="A965" s="34">
        <v>225</v>
      </c>
      <c r="B965" s="33">
        <v>0.7156277292661275</v>
      </c>
      <c r="C965" s="165">
        <f t="shared" si="96"/>
        <v>2.843722707338725</v>
      </c>
      <c r="D965" s="166">
        <f t="shared" si="97"/>
        <v>-2.156277292661275</v>
      </c>
      <c r="E965" s="167">
        <f t="shared" si="98"/>
        <v>-7.156277292661275</v>
      </c>
      <c r="F965" s="168">
        <f t="shared" si="99"/>
        <v>-2.843722707338725</v>
      </c>
      <c r="G965" s="169">
        <f t="shared" si="100"/>
        <v>2.156277292661275</v>
      </c>
      <c r="H965" s="170">
        <f t="shared" si="101"/>
        <v>7.156277292661275</v>
      </c>
    </row>
    <row r="966" spans="1:8" x14ac:dyDescent="0.25">
      <c r="A966" s="34">
        <v>226</v>
      </c>
      <c r="B966" s="33">
        <v>0.71660512787032227</v>
      </c>
      <c r="C966" s="165">
        <f t="shared" si="96"/>
        <v>2.8339487212967773</v>
      </c>
      <c r="D966" s="166">
        <f t="shared" si="97"/>
        <v>-2.1660512787032227</v>
      </c>
      <c r="E966" s="167">
        <f t="shared" si="98"/>
        <v>-7.1660512787032227</v>
      </c>
      <c r="F966" s="168">
        <f t="shared" si="99"/>
        <v>-2.8339487212967773</v>
      </c>
      <c r="G966" s="169">
        <f t="shared" si="100"/>
        <v>2.1660512787032227</v>
      </c>
      <c r="H966" s="170">
        <f t="shared" si="101"/>
        <v>7.1660512787032227</v>
      </c>
    </row>
    <row r="967" spans="1:8" x14ac:dyDescent="0.25">
      <c r="A967" s="34">
        <v>227</v>
      </c>
      <c r="B967" s="33">
        <v>0.71758201457357251</v>
      </c>
      <c r="C967" s="165">
        <f t="shared" ref="C967:C1030" si="102">KFactor-KFactor*B967</f>
        <v>2.8241798542642744</v>
      </c>
      <c r="D967" s="166">
        <f t="shared" ref="D967:D1030" si="103">KFactor/2-KFactor*B967</f>
        <v>-2.1758201457357256</v>
      </c>
      <c r="E967" s="167">
        <f t="shared" ref="E967:E1030" si="104">0-KFactor*B967</f>
        <v>-7.1758201457357256</v>
      </c>
      <c r="F967" s="168">
        <f t="shared" ref="F967:F1030" si="105">-C967</f>
        <v>-2.8241798542642744</v>
      </c>
      <c r="G967" s="169">
        <f t="shared" ref="G967:G1030" si="106">-D967</f>
        <v>2.1758201457357256</v>
      </c>
      <c r="H967" s="170">
        <f t="shared" ref="H967:H1030" si="107">-E967</f>
        <v>7.1758201457357256</v>
      </c>
    </row>
    <row r="968" spans="1:8" x14ac:dyDescent="0.25">
      <c r="A968" s="34">
        <v>228</v>
      </c>
      <c r="B968" s="33">
        <v>0.71855838038231679</v>
      </c>
      <c r="C968" s="165">
        <f t="shared" si="102"/>
        <v>2.8144161961768326</v>
      </c>
      <c r="D968" s="166">
        <f t="shared" si="103"/>
        <v>-2.1855838038231674</v>
      </c>
      <c r="E968" s="167">
        <f t="shared" si="104"/>
        <v>-7.1855838038231674</v>
      </c>
      <c r="F968" s="168">
        <f t="shared" si="105"/>
        <v>-2.8144161961768326</v>
      </c>
      <c r="G968" s="169">
        <f t="shared" si="106"/>
        <v>2.1855838038231674</v>
      </c>
      <c r="H968" s="170">
        <f t="shared" si="107"/>
        <v>7.1855838038231674</v>
      </c>
    </row>
    <row r="969" spans="1:8" x14ac:dyDescent="0.25">
      <c r="A969" s="34">
        <v>229</v>
      </c>
      <c r="B969" s="33">
        <v>0.71953421630299375</v>
      </c>
      <c r="C969" s="165">
        <f t="shared" si="102"/>
        <v>2.8046578369700628</v>
      </c>
      <c r="D969" s="166">
        <f t="shared" si="103"/>
        <v>-2.1953421630299372</v>
      </c>
      <c r="E969" s="167">
        <f t="shared" si="104"/>
        <v>-7.1953421630299372</v>
      </c>
      <c r="F969" s="168">
        <f t="shared" si="105"/>
        <v>-2.8046578369700628</v>
      </c>
      <c r="G969" s="169">
        <f t="shared" si="106"/>
        <v>2.1953421630299372</v>
      </c>
      <c r="H969" s="170">
        <f t="shared" si="107"/>
        <v>7.1953421630299372</v>
      </c>
    </row>
    <row r="970" spans="1:8" x14ac:dyDescent="0.25">
      <c r="A970" s="34">
        <v>230</v>
      </c>
      <c r="B970" s="33">
        <v>0.72050951334204194</v>
      </c>
      <c r="C970" s="165">
        <f t="shared" si="102"/>
        <v>2.7949048665795804</v>
      </c>
      <c r="D970" s="166">
        <f t="shared" si="103"/>
        <v>-2.2050951334204196</v>
      </c>
      <c r="E970" s="167">
        <f t="shared" si="104"/>
        <v>-7.2050951334204196</v>
      </c>
      <c r="F970" s="168">
        <f t="shared" si="105"/>
        <v>-2.7949048665795804</v>
      </c>
      <c r="G970" s="169">
        <f t="shared" si="106"/>
        <v>2.2050951334204196</v>
      </c>
      <c r="H970" s="170">
        <f t="shared" si="107"/>
        <v>7.2050951334204196</v>
      </c>
    </row>
    <row r="971" spans="1:8" x14ac:dyDescent="0.25">
      <c r="A971" s="34">
        <v>231</v>
      </c>
      <c r="B971" s="33">
        <v>0.72148426250590014</v>
      </c>
      <c r="C971" s="165">
        <f t="shared" si="102"/>
        <v>2.785157374940999</v>
      </c>
      <c r="D971" s="166">
        <f t="shared" si="103"/>
        <v>-2.214842625059001</v>
      </c>
      <c r="E971" s="167">
        <f t="shared" si="104"/>
        <v>-7.214842625059001</v>
      </c>
      <c r="F971" s="168">
        <f t="shared" si="105"/>
        <v>-2.785157374940999</v>
      </c>
      <c r="G971" s="169">
        <f t="shared" si="106"/>
        <v>2.214842625059001</v>
      </c>
      <c r="H971" s="170">
        <f t="shared" si="107"/>
        <v>7.214842625059001</v>
      </c>
    </row>
    <row r="972" spans="1:8" x14ac:dyDescent="0.25">
      <c r="A972" s="34">
        <v>232</v>
      </c>
      <c r="B972" s="33">
        <v>0.72245845480100679</v>
      </c>
      <c r="C972" s="165">
        <f t="shared" si="102"/>
        <v>2.7754154519899323</v>
      </c>
      <c r="D972" s="166">
        <f t="shared" si="103"/>
        <v>-2.2245845480100677</v>
      </c>
      <c r="E972" s="167">
        <f t="shared" si="104"/>
        <v>-7.2245845480100677</v>
      </c>
      <c r="F972" s="168">
        <f t="shared" si="105"/>
        <v>-2.7754154519899323</v>
      </c>
      <c r="G972" s="169">
        <f t="shared" si="106"/>
        <v>2.2245845480100677</v>
      </c>
      <c r="H972" s="170">
        <f t="shared" si="107"/>
        <v>7.2245845480100677</v>
      </c>
    </row>
    <row r="973" spans="1:8" x14ac:dyDescent="0.25">
      <c r="A973" s="34">
        <v>233</v>
      </c>
      <c r="B973" s="33">
        <v>0.72343208123380065</v>
      </c>
      <c r="C973" s="165">
        <f t="shared" si="102"/>
        <v>2.7656791876619931</v>
      </c>
      <c r="D973" s="166">
        <f t="shared" si="103"/>
        <v>-2.2343208123380069</v>
      </c>
      <c r="E973" s="167">
        <f t="shared" si="104"/>
        <v>-7.2343208123380069</v>
      </c>
      <c r="F973" s="168">
        <f t="shared" si="105"/>
        <v>-2.7656791876619931</v>
      </c>
      <c r="G973" s="169">
        <f t="shared" si="106"/>
        <v>2.2343208123380069</v>
      </c>
      <c r="H973" s="170">
        <f t="shared" si="107"/>
        <v>7.2343208123380069</v>
      </c>
    </row>
    <row r="974" spans="1:8" x14ac:dyDescent="0.25">
      <c r="A974" s="34">
        <v>234</v>
      </c>
      <c r="B974" s="33">
        <v>0.72440513281072039</v>
      </c>
      <c r="C974" s="165">
        <f t="shared" si="102"/>
        <v>2.7559486718927957</v>
      </c>
      <c r="D974" s="166">
        <f t="shared" si="103"/>
        <v>-2.2440513281072043</v>
      </c>
      <c r="E974" s="167">
        <f t="shared" si="104"/>
        <v>-7.2440513281072043</v>
      </c>
      <c r="F974" s="168">
        <f t="shared" si="105"/>
        <v>-2.7559486718927957</v>
      </c>
      <c r="G974" s="169">
        <f t="shared" si="106"/>
        <v>2.2440513281072043</v>
      </c>
      <c r="H974" s="170">
        <f t="shared" si="107"/>
        <v>7.2440513281072043</v>
      </c>
    </row>
    <row r="975" spans="1:8" x14ac:dyDescent="0.25">
      <c r="A975" s="34">
        <v>235</v>
      </c>
      <c r="B975" s="33">
        <v>0.72537760053820466</v>
      </c>
      <c r="C975" s="165">
        <f t="shared" si="102"/>
        <v>2.746223994617953</v>
      </c>
      <c r="D975" s="166">
        <f t="shared" si="103"/>
        <v>-2.253776005382047</v>
      </c>
      <c r="E975" s="167">
        <f t="shared" si="104"/>
        <v>-7.253776005382047</v>
      </c>
      <c r="F975" s="168">
        <f t="shared" si="105"/>
        <v>-2.746223994617953</v>
      </c>
      <c r="G975" s="169">
        <f t="shared" si="106"/>
        <v>2.253776005382047</v>
      </c>
      <c r="H975" s="170">
        <f t="shared" si="107"/>
        <v>7.253776005382047</v>
      </c>
    </row>
    <row r="976" spans="1:8" x14ac:dyDescent="0.25">
      <c r="A976" s="34">
        <v>236</v>
      </c>
      <c r="B976" s="33">
        <v>0.7263494754226919</v>
      </c>
      <c r="C976" s="165">
        <f t="shared" si="102"/>
        <v>2.7365052457730812</v>
      </c>
      <c r="D976" s="166">
        <f t="shared" si="103"/>
        <v>-2.2634947542269188</v>
      </c>
      <c r="E976" s="167">
        <f t="shared" si="104"/>
        <v>-7.2634947542269188</v>
      </c>
      <c r="F976" s="168">
        <f t="shared" si="105"/>
        <v>-2.7365052457730812</v>
      </c>
      <c r="G976" s="169">
        <f t="shared" si="106"/>
        <v>2.2634947542269188</v>
      </c>
      <c r="H976" s="170">
        <f t="shared" si="107"/>
        <v>7.2634947542269188</v>
      </c>
    </row>
    <row r="977" spans="1:8" x14ac:dyDescent="0.25">
      <c r="A977" s="34">
        <v>237</v>
      </c>
      <c r="B977" s="33">
        <v>0.72732074847062089</v>
      </c>
      <c r="C977" s="165">
        <f t="shared" si="102"/>
        <v>2.7267925152937913</v>
      </c>
      <c r="D977" s="166">
        <f t="shared" si="103"/>
        <v>-2.2732074847062087</v>
      </c>
      <c r="E977" s="167">
        <f t="shared" si="104"/>
        <v>-7.2732074847062087</v>
      </c>
      <c r="F977" s="168">
        <f t="shared" si="105"/>
        <v>-2.7267925152937913</v>
      </c>
      <c r="G977" s="169">
        <f t="shared" si="106"/>
        <v>2.2732074847062087</v>
      </c>
      <c r="H977" s="170">
        <f t="shared" si="107"/>
        <v>7.2732074847062087</v>
      </c>
    </row>
    <row r="978" spans="1:8" x14ac:dyDescent="0.25">
      <c r="A978" s="34">
        <v>238</v>
      </c>
      <c r="B978" s="33">
        <v>0.72829141068843029</v>
      </c>
      <c r="C978" s="165">
        <f t="shared" si="102"/>
        <v>2.7170858931156969</v>
      </c>
      <c r="D978" s="166">
        <f t="shared" si="103"/>
        <v>-2.2829141068843031</v>
      </c>
      <c r="E978" s="167">
        <f t="shared" si="104"/>
        <v>-7.2829141068843031</v>
      </c>
      <c r="F978" s="168">
        <f t="shared" si="105"/>
        <v>-2.7170858931156969</v>
      </c>
      <c r="G978" s="169">
        <f t="shared" si="106"/>
        <v>2.2829141068843031</v>
      </c>
      <c r="H978" s="170">
        <f t="shared" si="107"/>
        <v>7.2829141068843031</v>
      </c>
    </row>
    <row r="979" spans="1:8" x14ac:dyDescent="0.25">
      <c r="A979" s="34">
        <v>239</v>
      </c>
      <c r="B979" s="33">
        <v>0.72926145308255874</v>
      </c>
      <c r="C979" s="165">
        <f t="shared" si="102"/>
        <v>2.7073854691744126</v>
      </c>
      <c r="D979" s="166">
        <f t="shared" si="103"/>
        <v>-2.2926145308255874</v>
      </c>
      <c r="E979" s="167">
        <f t="shared" si="104"/>
        <v>-7.2926145308255874</v>
      </c>
      <c r="F979" s="168">
        <f t="shared" si="105"/>
        <v>-2.7073854691744126</v>
      </c>
      <c r="G979" s="169">
        <f t="shared" si="106"/>
        <v>2.2926145308255874</v>
      </c>
      <c r="H979" s="170">
        <f t="shared" si="107"/>
        <v>7.2926145308255874</v>
      </c>
    </row>
    <row r="980" spans="1:8" x14ac:dyDescent="0.25">
      <c r="A980" s="34">
        <v>240</v>
      </c>
      <c r="B980" s="33">
        <v>0.7302308666594447</v>
      </c>
      <c r="C980" s="165">
        <f t="shared" si="102"/>
        <v>2.6976913334055528</v>
      </c>
      <c r="D980" s="166">
        <f t="shared" si="103"/>
        <v>-2.3023086665944472</v>
      </c>
      <c r="E980" s="167">
        <f t="shared" si="104"/>
        <v>-7.3023086665944472</v>
      </c>
      <c r="F980" s="168">
        <f t="shared" si="105"/>
        <v>-2.6976913334055528</v>
      </c>
      <c r="G980" s="169">
        <f t="shared" si="106"/>
        <v>2.3023086665944472</v>
      </c>
      <c r="H980" s="170">
        <f t="shared" si="107"/>
        <v>7.3023086665944472</v>
      </c>
    </row>
    <row r="981" spans="1:8" x14ac:dyDescent="0.25">
      <c r="A981" s="34">
        <v>241</v>
      </c>
      <c r="B981" s="33">
        <v>0.73119964242552693</v>
      </c>
      <c r="C981" s="165">
        <f t="shared" si="102"/>
        <v>2.6880035757447303</v>
      </c>
      <c r="D981" s="166">
        <f t="shared" si="103"/>
        <v>-2.3119964242552697</v>
      </c>
      <c r="E981" s="167">
        <f t="shared" si="104"/>
        <v>-7.3119964242552697</v>
      </c>
      <c r="F981" s="168">
        <f t="shared" si="105"/>
        <v>-2.6880035757447303</v>
      </c>
      <c r="G981" s="169">
        <f t="shared" si="106"/>
        <v>2.3119964242552697</v>
      </c>
      <c r="H981" s="170">
        <f t="shared" si="107"/>
        <v>7.3119964242552697</v>
      </c>
    </row>
    <row r="982" spans="1:8" x14ac:dyDescent="0.25">
      <c r="A982" s="34">
        <v>242</v>
      </c>
      <c r="B982" s="33">
        <v>0.73216777138724409</v>
      </c>
      <c r="C982" s="165">
        <f t="shared" si="102"/>
        <v>2.6783222861275586</v>
      </c>
      <c r="D982" s="166">
        <f t="shared" si="103"/>
        <v>-2.3216777138724414</v>
      </c>
      <c r="E982" s="167">
        <f t="shared" si="104"/>
        <v>-7.3216777138724414</v>
      </c>
      <c r="F982" s="168">
        <f t="shared" si="105"/>
        <v>-2.6783222861275586</v>
      </c>
      <c r="G982" s="169">
        <f t="shared" si="106"/>
        <v>2.3216777138724414</v>
      </c>
      <c r="H982" s="170">
        <f t="shared" si="107"/>
        <v>7.3216777138724414</v>
      </c>
    </row>
    <row r="983" spans="1:8" x14ac:dyDescent="0.25">
      <c r="A983" s="34">
        <v>243</v>
      </c>
      <c r="B983" s="33">
        <v>0.73313524455103485</v>
      </c>
      <c r="C983" s="165">
        <f t="shared" si="102"/>
        <v>2.6686475544896515</v>
      </c>
      <c r="D983" s="166">
        <f t="shared" si="103"/>
        <v>-2.3313524455103485</v>
      </c>
      <c r="E983" s="167">
        <f t="shared" si="104"/>
        <v>-7.3313524455103485</v>
      </c>
      <c r="F983" s="168">
        <f t="shared" si="105"/>
        <v>-2.6686475544896515</v>
      </c>
      <c r="G983" s="169">
        <f t="shared" si="106"/>
        <v>2.3313524455103485</v>
      </c>
      <c r="H983" s="170">
        <f t="shared" si="107"/>
        <v>7.3313524455103485</v>
      </c>
    </row>
    <row r="984" spans="1:8" x14ac:dyDescent="0.25">
      <c r="A984" s="34">
        <v>244</v>
      </c>
      <c r="B984" s="33">
        <v>0.73410205292333774</v>
      </c>
      <c r="C984" s="165">
        <f t="shared" si="102"/>
        <v>2.6589794707666226</v>
      </c>
      <c r="D984" s="166">
        <f t="shared" si="103"/>
        <v>-2.3410205292333774</v>
      </c>
      <c r="E984" s="167">
        <f t="shared" si="104"/>
        <v>-7.3410205292333774</v>
      </c>
      <c r="F984" s="168">
        <f t="shared" si="105"/>
        <v>-2.6589794707666226</v>
      </c>
      <c r="G984" s="169">
        <f t="shared" si="106"/>
        <v>2.3410205292333774</v>
      </c>
      <c r="H984" s="170">
        <f t="shared" si="107"/>
        <v>7.3410205292333774</v>
      </c>
    </row>
    <row r="985" spans="1:8" x14ac:dyDescent="0.25">
      <c r="A985" s="34">
        <v>245</v>
      </c>
      <c r="B985" s="33">
        <v>0.73506818751059155</v>
      </c>
      <c r="C985" s="165">
        <f t="shared" si="102"/>
        <v>2.6493181248940845</v>
      </c>
      <c r="D985" s="166">
        <f t="shared" si="103"/>
        <v>-2.3506818751059155</v>
      </c>
      <c r="E985" s="167">
        <f t="shared" si="104"/>
        <v>-7.3506818751059155</v>
      </c>
      <c r="F985" s="168">
        <f t="shared" si="105"/>
        <v>-2.6493181248940845</v>
      </c>
      <c r="G985" s="169">
        <f t="shared" si="106"/>
        <v>2.3506818751059155</v>
      </c>
      <c r="H985" s="170">
        <f t="shared" si="107"/>
        <v>7.3506818751059155</v>
      </c>
    </row>
    <row r="986" spans="1:8" x14ac:dyDescent="0.25">
      <c r="A986" s="34">
        <v>246</v>
      </c>
      <c r="B986" s="33">
        <v>0.7360336393192346</v>
      </c>
      <c r="C986" s="165">
        <f t="shared" si="102"/>
        <v>2.6396636068076536</v>
      </c>
      <c r="D986" s="166">
        <f t="shared" si="103"/>
        <v>-2.3603363931923464</v>
      </c>
      <c r="E986" s="167">
        <f t="shared" si="104"/>
        <v>-7.3603363931923464</v>
      </c>
      <c r="F986" s="168">
        <f t="shared" si="105"/>
        <v>-2.6396636068076536</v>
      </c>
      <c r="G986" s="169">
        <f t="shared" si="106"/>
        <v>2.3603363931923464</v>
      </c>
      <c r="H986" s="170">
        <f t="shared" si="107"/>
        <v>7.3603363931923464</v>
      </c>
    </row>
    <row r="987" spans="1:8" x14ac:dyDescent="0.25">
      <c r="A987" s="34">
        <v>247</v>
      </c>
      <c r="B987" s="33">
        <v>0.73699839935570588</v>
      </c>
      <c r="C987" s="165">
        <f t="shared" si="102"/>
        <v>2.6300160064429416</v>
      </c>
      <c r="D987" s="166">
        <f t="shared" si="103"/>
        <v>-2.3699839935570584</v>
      </c>
      <c r="E987" s="167">
        <f t="shared" si="104"/>
        <v>-7.3699839935570584</v>
      </c>
      <c r="F987" s="168">
        <f t="shared" si="105"/>
        <v>-2.6300160064429416</v>
      </c>
      <c r="G987" s="169">
        <f t="shared" si="106"/>
        <v>2.3699839935570584</v>
      </c>
      <c r="H987" s="170">
        <f t="shared" si="107"/>
        <v>7.3699839935570584</v>
      </c>
    </row>
    <row r="988" spans="1:8" x14ac:dyDescent="0.25">
      <c r="A988" s="34">
        <v>248</v>
      </c>
      <c r="B988" s="33">
        <v>0.73796245862644372</v>
      </c>
      <c r="C988" s="165">
        <f t="shared" si="102"/>
        <v>2.6203754137355624</v>
      </c>
      <c r="D988" s="166">
        <f t="shared" si="103"/>
        <v>-2.3796245862644376</v>
      </c>
      <c r="E988" s="167">
        <f t="shared" si="104"/>
        <v>-7.3796245862644376</v>
      </c>
      <c r="F988" s="168">
        <f t="shared" si="105"/>
        <v>-2.6203754137355624</v>
      </c>
      <c r="G988" s="169">
        <f t="shared" si="106"/>
        <v>2.3796245862644376</v>
      </c>
      <c r="H988" s="170">
        <f t="shared" si="107"/>
        <v>7.3796245862644376</v>
      </c>
    </row>
    <row r="989" spans="1:8" x14ac:dyDescent="0.25">
      <c r="A989" s="34">
        <v>249</v>
      </c>
      <c r="B989" s="33">
        <v>0.73892580813788711</v>
      </c>
      <c r="C989" s="165">
        <f t="shared" si="102"/>
        <v>2.6107419186211285</v>
      </c>
      <c r="D989" s="166">
        <f t="shared" si="103"/>
        <v>-2.3892580813788715</v>
      </c>
      <c r="E989" s="167">
        <f t="shared" si="104"/>
        <v>-7.3892580813788715</v>
      </c>
      <c r="F989" s="168">
        <f t="shared" si="105"/>
        <v>-2.6107419186211285</v>
      </c>
      <c r="G989" s="169">
        <f t="shared" si="106"/>
        <v>2.3892580813788715</v>
      </c>
      <c r="H989" s="170">
        <f t="shared" si="107"/>
        <v>7.3892580813788715</v>
      </c>
    </row>
    <row r="990" spans="1:8" x14ac:dyDescent="0.25">
      <c r="A990" s="34">
        <v>250</v>
      </c>
      <c r="B990" s="33">
        <v>0.73988843889647427</v>
      </c>
      <c r="C990" s="165">
        <f t="shared" si="102"/>
        <v>2.6011156110352571</v>
      </c>
      <c r="D990" s="166">
        <f t="shared" si="103"/>
        <v>-2.3988843889647429</v>
      </c>
      <c r="E990" s="167">
        <f t="shared" si="104"/>
        <v>-7.3988843889647429</v>
      </c>
      <c r="F990" s="168">
        <f t="shared" si="105"/>
        <v>-2.6011156110352571</v>
      </c>
      <c r="G990" s="169">
        <f t="shared" si="106"/>
        <v>2.3988843889647429</v>
      </c>
      <c r="H990" s="170">
        <f t="shared" si="107"/>
        <v>7.3988843889647429</v>
      </c>
    </row>
    <row r="991" spans="1:8" x14ac:dyDescent="0.25">
      <c r="A991" s="34">
        <v>251</v>
      </c>
      <c r="B991" s="33">
        <v>0.74085034190864418</v>
      </c>
      <c r="C991" s="165">
        <f t="shared" si="102"/>
        <v>2.5914965809135584</v>
      </c>
      <c r="D991" s="166">
        <f t="shared" si="103"/>
        <v>-2.4085034190864416</v>
      </c>
      <c r="E991" s="167">
        <f t="shared" si="104"/>
        <v>-7.4085034190864416</v>
      </c>
      <c r="F991" s="168">
        <f t="shared" si="105"/>
        <v>-2.5914965809135584</v>
      </c>
      <c r="G991" s="169">
        <f t="shared" si="106"/>
        <v>2.4085034190864416</v>
      </c>
      <c r="H991" s="170">
        <f t="shared" si="107"/>
        <v>7.4085034190864416</v>
      </c>
    </row>
    <row r="992" spans="1:8" x14ac:dyDescent="0.25">
      <c r="A992" s="34">
        <v>252</v>
      </c>
      <c r="B992" s="33">
        <v>0.7418115081808353</v>
      </c>
      <c r="C992" s="165">
        <f t="shared" si="102"/>
        <v>2.5818849181916468</v>
      </c>
      <c r="D992" s="166">
        <f t="shared" si="103"/>
        <v>-2.4181150818083532</v>
      </c>
      <c r="E992" s="167">
        <f t="shared" si="104"/>
        <v>-7.4181150818083532</v>
      </c>
      <c r="F992" s="168">
        <f t="shared" si="105"/>
        <v>-2.5818849181916468</v>
      </c>
      <c r="G992" s="169">
        <f t="shared" si="106"/>
        <v>2.4181150818083532</v>
      </c>
      <c r="H992" s="170">
        <f t="shared" si="107"/>
        <v>7.4181150818083532</v>
      </c>
    </row>
    <row r="993" spans="1:8" x14ac:dyDescent="0.25">
      <c r="A993" s="34">
        <v>253</v>
      </c>
      <c r="B993" s="33">
        <v>0.74277192871948627</v>
      </c>
      <c r="C993" s="165">
        <f t="shared" si="102"/>
        <v>2.5722807128051368</v>
      </c>
      <c r="D993" s="166">
        <f t="shared" si="103"/>
        <v>-2.4277192871948632</v>
      </c>
      <c r="E993" s="167">
        <f t="shared" si="104"/>
        <v>-7.4277192871948632</v>
      </c>
      <c r="F993" s="168">
        <f t="shared" si="105"/>
        <v>-2.5722807128051368</v>
      </c>
      <c r="G993" s="169">
        <f t="shared" si="106"/>
        <v>2.4277192871948632</v>
      </c>
      <c r="H993" s="170">
        <f t="shared" si="107"/>
        <v>7.4277192871948632</v>
      </c>
    </row>
    <row r="994" spans="1:8" x14ac:dyDescent="0.25">
      <c r="A994" s="34">
        <v>254</v>
      </c>
      <c r="B994" s="33">
        <v>0.74373159453103577</v>
      </c>
      <c r="C994" s="165">
        <f t="shared" si="102"/>
        <v>2.5626840546896421</v>
      </c>
      <c r="D994" s="166">
        <f t="shared" si="103"/>
        <v>-2.4373159453103579</v>
      </c>
      <c r="E994" s="167">
        <f t="shared" si="104"/>
        <v>-7.4373159453103579</v>
      </c>
      <c r="F994" s="168">
        <f t="shared" si="105"/>
        <v>-2.5626840546896421</v>
      </c>
      <c r="G994" s="169">
        <f t="shared" si="106"/>
        <v>2.4373159453103579</v>
      </c>
      <c r="H994" s="170">
        <f t="shared" si="107"/>
        <v>7.4373159453103579</v>
      </c>
    </row>
    <row r="995" spans="1:8" x14ac:dyDescent="0.25">
      <c r="A995" s="34">
        <v>255</v>
      </c>
      <c r="B995" s="33">
        <v>0.74469049662192233</v>
      </c>
      <c r="C995" s="165">
        <f t="shared" si="102"/>
        <v>2.5530950337807763</v>
      </c>
      <c r="D995" s="166">
        <f t="shared" si="103"/>
        <v>-2.4469049662192237</v>
      </c>
      <c r="E995" s="167">
        <f t="shared" si="104"/>
        <v>-7.4469049662192237</v>
      </c>
      <c r="F995" s="168">
        <f t="shared" si="105"/>
        <v>-2.5530950337807763</v>
      </c>
      <c r="G995" s="169">
        <f t="shared" si="106"/>
        <v>2.4469049662192237</v>
      </c>
      <c r="H995" s="170">
        <f t="shared" si="107"/>
        <v>7.4469049662192237</v>
      </c>
    </row>
    <row r="996" spans="1:8" x14ac:dyDescent="0.25">
      <c r="A996" s="34">
        <v>256</v>
      </c>
      <c r="B996" s="33">
        <v>0.74564862599858484</v>
      </c>
      <c r="C996" s="165">
        <f t="shared" si="102"/>
        <v>2.5435137400141521</v>
      </c>
      <c r="D996" s="166">
        <f t="shared" si="103"/>
        <v>-2.4564862599858479</v>
      </c>
      <c r="E996" s="167">
        <f t="shared" si="104"/>
        <v>-7.4564862599858479</v>
      </c>
      <c r="F996" s="168">
        <f t="shared" si="105"/>
        <v>-2.5435137400141521</v>
      </c>
      <c r="G996" s="169">
        <f t="shared" si="106"/>
        <v>2.4564862599858479</v>
      </c>
      <c r="H996" s="170">
        <f t="shared" si="107"/>
        <v>7.4564862599858479</v>
      </c>
    </row>
    <row r="997" spans="1:8" x14ac:dyDescent="0.25">
      <c r="A997" s="34">
        <v>257</v>
      </c>
      <c r="B997" s="33">
        <v>0.74660597366746173</v>
      </c>
      <c r="C997" s="165">
        <f t="shared" si="102"/>
        <v>2.5339402633253822</v>
      </c>
      <c r="D997" s="166">
        <f t="shared" si="103"/>
        <v>-2.4660597366746178</v>
      </c>
      <c r="E997" s="167">
        <f t="shared" si="104"/>
        <v>-7.4660597366746178</v>
      </c>
      <c r="F997" s="168">
        <f t="shared" si="105"/>
        <v>-2.5339402633253822</v>
      </c>
      <c r="G997" s="169">
        <f t="shared" si="106"/>
        <v>2.4660597366746178</v>
      </c>
      <c r="H997" s="170">
        <f t="shared" si="107"/>
        <v>7.4660597366746178</v>
      </c>
    </row>
    <row r="998" spans="1:8" x14ac:dyDescent="0.25">
      <c r="A998" s="34">
        <v>258</v>
      </c>
      <c r="B998" s="33">
        <v>0.74756253063499156</v>
      </c>
      <c r="C998" s="165">
        <f t="shared" si="102"/>
        <v>2.5243746936500848</v>
      </c>
      <c r="D998" s="166">
        <f t="shared" si="103"/>
        <v>-2.4756253063499152</v>
      </c>
      <c r="E998" s="167">
        <f t="shared" si="104"/>
        <v>-7.4756253063499152</v>
      </c>
      <c r="F998" s="168">
        <f t="shared" si="105"/>
        <v>-2.5243746936500848</v>
      </c>
      <c r="G998" s="169">
        <f t="shared" si="106"/>
        <v>2.4756253063499152</v>
      </c>
      <c r="H998" s="170">
        <f t="shared" si="107"/>
        <v>7.4756253063499152</v>
      </c>
    </row>
    <row r="999" spans="1:8" x14ac:dyDescent="0.25">
      <c r="A999" s="34">
        <v>259</v>
      </c>
      <c r="B999" s="33">
        <v>0.7485182879076131</v>
      </c>
      <c r="C999" s="165">
        <f t="shared" si="102"/>
        <v>2.514817120923869</v>
      </c>
      <c r="D999" s="166">
        <f t="shared" si="103"/>
        <v>-2.485182879076131</v>
      </c>
      <c r="E999" s="167">
        <f t="shared" si="104"/>
        <v>-7.485182879076131</v>
      </c>
      <c r="F999" s="168">
        <f t="shared" si="105"/>
        <v>-2.514817120923869</v>
      </c>
      <c r="G999" s="169">
        <f t="shared" si="106"/>
        <v>2.485182879076131</v>
      </c>
      <c r="H999" s="170">
        <f t="shared" si="107"/>
        <v>7.485182879076131</v>
      </c>
    </row>
    <row r="1000" spans="1:8" x14ac:dyDescent="0.25">
      <c r="A1000" s="34">
        <v>260</v>
      </c>
      <c r="B1000" s="33">
        <v>0.749473236491765</v>
      </c>
      <c r="C1000" s="165">
        <f t="shared" si="102"/>
        <v>2.5052676350823502</v>
      </c>
      <c r="D1000" s="166">
        <f t="shared" si="103"/>
        <v>-2.4947323649176498</v>
      </c>
      <c r="E1000" s="167">
        <f t="shared" si="104"/>
        <v>-7.4947323649176498</v>
      </c>
      <c r="F1000" s="168">
        <f t="shared" si="105"/>
        <v>-2.5052676350823502</v>
      </c>
      <c r="G1000" s="169">
        <f t="shared" si="106"/>
        <v>2.4947323649176498</v>
      </c>
      <c r="H1000" s="170">
        <f t="shared" si="107"/>
        <v>7.4947323649176498</v>
      </c>
    </row>
    <row r="1001" spans="1:8" x14ac:dyDescent="0.25">
      <c r="A1001" s="34">
        <v>261</v>
      </c>
      <c r="B1001" s="33">
        <v>0.75042736739388594</v>
      </c>
      <c r="C1001" s="165">
        <f t="shared" si="102"/>
        <v>2.4957263260611402</v>
      </c>
      <c r="D1001" s="166">
        <f t="shared" si="103"/>
        <v>-2.5042736739388598</v>
      </c>
      <c r="E1001" s="167">
        <f t="shared" si="104"/>
        <v>-7.5042736739388598</v>
      </c>
      <c r="F1001" s="168">
        <f t="shared" si="105"/>
        <v>-2.4957263260611402</v>
      </c>
      <c r="G1001" s="169">
        <f t="shared" si="106"/>
        <v>2.5042736739388598</v>
      </c>
      <c r="H1001" s="170">
        <f t="shared" si="107"/>
        <v>7.5042736739388598</v>
      </c>
    </row>
    <row r="1002" spans="1:8" x14ac:dyDescent="0.25">
      <c r="A1002" s="34">
        <v>262</v>
      </c>
      <c r="B1002" s="33">
        <v>0.75138067162041433</v>
      </c>
      <c r="C1002" s="165">
        <f t="shared" si="102"/>
        <v>2.4861932837958562</v>
      </c>
      <c r="D1002" s="166">
        <f t="shared" si="103"/>
        <v>-2.5138067162041438</v>
      </c>
      <c r="E1002" s="167">
        <f t="shared" si="104"/>
        <v>-7.5138067162041438</v>
      </c>
      <c r="F1002" s="168">
        <f t="shared" si="105"/>
        <v>-2.4861932837958562</v>
      </c>
      <c r="G1002" s="169">
        <f t="shared" si="106"/>
        <v>2.5138067162041438</v>
      </c>
      <c r="H1002" s="170">
        <f t="shared" si="107"/>
        <v>7.5138067162041438</v>
      </c>
    </row>
    <row r="1003" spans="1:8" x14ac:dyDescent="0.25">
      <c r="A1003" s="34">
        <v>263</v>
      </c>
      <c r="B1003" s="33">
        <v>0.75233314017778907</v>
      </c>
      <c r="C1003" s="165">
        <f t="shared" si="102"/>
        <v>2.4766685982221093</v>
      </c>
      <c r="D1003" s="166">
        <f t="shared" si="103"/>
        <v>-2.5233314017778907</v>
      </c>
      <c r="E1003" s="167">
        <f t="shared" si="104"/>
        <v>-7.5233314017778907</v>
      </c>
      <c r="F1003" s="168">
        <f t="shared" si="105"/>
        <v>-2.4766685982221093</v>
      </c>
      <c r="G1003" s="169">
        <f t="shared" si="106"/>
        <v>2.5233314017778907</v>
      </c>
      <c r="H1003" s="170">
        <f t="shared" si="107"/>
        <v>7.5233314017778907</v>
      </c>
    </row>
    <row r="1004" spans="1:8" x14ac:dyDescent="0.25">
      <c r="A1004" s="34">
        <v>264</v>
      </c>
      <c r="B1004" s="33">
        <v>0.75328476407244849</v>
      </c>
      <c r="C1004" s="165">
        <f t="shared" si="102"/>
        <v>2.4671523592755147</v>
      </c>
      <c r="D1004" s="166">
        <f t="shared" si="103"/>
        <v>-2.5328476407244853</v>
      </c>
      <c r="E1004" s="167">
        <f t="shared" si="104"/>
        <v>-7.5328476407244853</v>
      </c>
      <c r="F1004" s="168">
        <f t="shared" si="105"/>
        <v>-2.4671523592755147</v>
      </c>
      <c r="G1004" s="169">
        <f t="shared" si="106"/>
        <v>2.5328476407244853</v>
      </c>
      <c r="H1004" s="170">
        <f t="shared" si="107"/>
        <v>7.5328476407244853</v>
      </c>
    </row>
    <row r="1005" spans="1:8" x14ac:dyDescent="0.25">
      <c r="A1005" s="34">
        <v>265</v>
      </c>
      <c r="B1005" s="33">
        <v>0.75423553431083157</v>
      </c>
      <c r="C1005" s="165">
        <f t="shared" si="102"/>
        <v>2.4576446568916843</v>
      </c>
      <c r="D1005" s="166">
        <f t="shared" si="103"/>
        <v>-2.5423553431083157</v>
      </c>
      <c r="E1005" s="167">
        <f t="shared" si="104"/>
        <v>-7.5423553431083157</v>
      </c>
      <c r="F1005" s="168">
        <f t="shared" si="105"/>
        <v>-2.4576446568916843</v>
      </c>
      <c r="G1005" s="169">
        <f t="shared" si="106"/>
        <v>2.5423553431083157</v>
      </c>
      <c r="H1005" s="170">
        <f t="shared" si="107"/>
        <v>7.5423553431083157</v>
      </c>
    </row>
    <row r="1006" spans="1:8" x14ac:dyDescent="0.25">
      <c r="A1006" s="34">
        <v>266</v>
      </c>
      <c r="B1006" s="33">
        <v>0.75518544189937664</v>
      </c>
      <c r="C1006" s="165">
        <f t="shared" si="102"/>
        <v>2.4481455810062336</v>
      </c>
      <c r="D1006" s="166">
        <f t="shared" si="103"/>
        <v>-2.5518544189937664</v>
      </c>
      <c r="E1006" s="167">
        <f t="shared" si="104"/>
        <v>-7.5518544189937664</v>
      </c>
      <c r="F1006" s="168">
        <f t="shared" si="105"/>
        <v>-2.4481455810062336</v>
      </c>
      <c r="G1006" s="169">
        <f t="shared" si="106"/>
        <v>2.5518544189937664</v>
      </c>
      <c r="H1006" s="170">
        <f t="shared" si="107"/>
        <v>7.5518544189937664</v>
      </c>
    </row>
    <row r="1007" spans="1:8" x14ac:dyDescent="0.25">
      <c r="A1007" s="34">
        <v>267</v>
      </c>
      <c r="B1007" s="33">
        <v>0.75613447784452248</v>
      </c>
      <c r="C1007" s="165">
        <f t="shared" si="102"/>
        <v>2.4386552215547752</v>
      </c>
      <c r="D1007" s="166">
        <f t="shared" si="103"/>
        <v>-2.5613447784452248</v>
      </c>
      <c r="E1007" s="167">
        <f t="shared" si="104"/>
        <v>-7.5613447784452248</v>
      </c>
      <c r="F1007" s="168">
        <f t="shared" si="105"/>
        <v>-2.4386552215547752</v>
      </c>
      <c r="G1007" s="169">
        <f t="shared" si="106"/>
        <v>2.5613447784452248</v>
      </c>
      <c r="H1007" s="170">
        <f t="shared" si="107"/>
        <v>7.5613447784452248</v>
      </c>
    </row>
    <row r="1008" spans="1:8" x14ac:dyDescent="0.25">
      <c r="A1008" s="34">
        <v>268</v>
      </c>
      <c r="B1008" s="33">
        <v>0.75708263315270785</v>
      </c>
      <c r="C1008" s="165">
        <f t="shared" si="102"/>
        <v>2.4291736684729219</v>
      </c>
      <c r="D1008" s="166">
        <f t="shared" si="103"/>
        <v>-2.5708263315270781</v>
      </c>
      <c r="E1008" s="167">
        <f t="shared" si="104"/>
        <v>-7.5708263315270781</v>
      </c>
      <c r="F1008" s="168">
        <f t="shared" si="105"/>
        <v>-2.4291736684729219</v>
      </c>
      <c r="G1008" s="169">
        <f t="shared" si="106"/>
        <v>2.5708263315270781</v>
      </c>
      <c r="H1008" s="170">
        <f t="shared" si="107"/>
        <v>7.5708263315270781</v>
      </c>
    </row>
    <row r="1009" spans="1:8" x14ac:dyDescent="0.25">
      <c r="A1009" s="34">
        <v>269</v>
      </c>
      <c r="B1009" s="33">
        <v>0.7580298988303712</v>
      </c>
      <c r="C1009" s="165">
        <f t="shared" si="102"/>
        <v>2.4197010116962883</v>
      </c>
      <c r="D1009" s="166">
        <f t="shared" si="103"/>
        <v>-2.5802989883037117</v>
      </c>
      <c r="E1009" s="167">
        <f t="shared" si="104"/>
        <v>-7.5802989883037117</v>
      </c>
      <c r="F1009" s="168">
        <f t="shared" si="105"/>
        <v>-2.4197010116962883</v>
      </c>
      <c r="G1009" s="169">
        <f t="shared" si="106"/>
        <v>2.5802989883037117</v>
      </c>
      <c r="H1009" s="170">
        <f t="shared" si="107"/>
        <v>7.5802989883037117</v>
      </c>
    </row>
    <row r="1010" spans="1:8" x14ac:dyDescent="0.25">
      <c r="A1010" s="34">
        <v>270</v>
      </c>
      <c r="B1010" s="33">
        <v>0.75897626588395117</v>
      </c>
      <c r="C1010" s="165">
        <f t="shared" si="102"/>
        <v>2.4102373411604887</v>
      </c>
      <c r="D1010" s="166">
        <f t="shared" si="103"/>
        <v>-2.5897626588395113</v>
      </c>
      <c r="E1010" s="167">
        <f t="shared" si="104"/>
        <v>-7.5897626588395113</v>
      </c>
      <c r="F1010" s="168">
        <f t="shared" si="105"/>
        <v>-2.4102373411604887</v>
      </c>
      <c r="G1010" s="169">
        <f t="shared" si="106"/>
        <v>2.5897626588395113</v>
      </c>
      <c r="H1010" s="170">
        <f t="shared" si="107"/>
        <v>7.5897626588395113</v>
      </c>
    </row>
    <row r="1011" spans="1:8" x14ac:dyDescent="0.25">
      <c r="A1011" s="34">
        <v>271</v>
      </c>
      <c r="B1011" s="33">
        <v>0.75992172531988644</v>
      </c>
      <c r="C1011" s="165">
        <f t="shared" si="102"/>
        <v>2.400782746801136</v>
      </c>
      <c r="D1011" s="166">
        <f t="shared" si="103"/>
        <v>-2.599217253198864</v>
      </c>
      <c r="E1011" s="167">
        <f t="shared" si="104"/>
        <v>-7.599217253198864</v>
      </c>
      <c r="F1011" s="168">
        <f t="shared" si="105"/>
        <v>-2.400782746801136</v>
      </c>
      <c r="G1011" s="169">
        <f t="shared" si="106"/>
        <v>2.599217253198864</v>
      </c>
      <c r="H1011" s="170">
        <f t="shared" si="107"/>
        <v>7.599217253198864</v>
      </c>
    </row>
    <row r="1012" spans="1:8" x14ac:dyDescent="0.25">
      <c r="A1012" s="34">
        <v>272</v>
      </c>
      <c r="B1012" s="33">
        <v>0.76086626814461567</v>
      </c>
      <c r="C1012" s="165">
        <f t="shared" si="102"/>
        <v>2.3913373185538429</v>
      </c>
      <c r="D1012" s="166">
        <f t="shared" si="103"/>
        <v>-2.6086626814461571</v>
      </c>
      <c r="E1012" s="167">
        <f t="shared" si="104"/>
        <v>-7.6086626814461571</v>
      </c>
      <c r="F1012" s="168">
        <f t="shared" si="105"/>
        <v>-2.3913373185538429</v>
      </c>
      <c r="G1012" s="169">
        <f t="shared" si="106"/>
        <v>2.6086626814461571</v>
      </c>
      <c r="H1012" s="170">
        <f t="shared" si="107"/>
        <v>7.6086626814461571</v>
      </c>
    </row>
    <row r="1013" spans="1:8" x14ac:dyDescent="0.25">
      <c r="A1013" s="34">
        <v>273</v>
      </c>
      <c r="B1013" s="33">
        <v>0.76180988536457739</v>
      </c>
      <c r="C1013" s="165">
        <f t="shared" si="102"/>
        <v>2.3819011463542257</v>
      </c>
      <c r="D1013" s="166">
        <f t="shared" si="103"/>
        <v>-2.6180988536457743</v>
      </c>
      <c r="E1013" s="167">
        <f t="shared" si="104"/>
        <v>-7.6180988536457743</v>
      </c>
      <c r="F1013" s="168">
        <f t="shared" si="105"/>
        <v>-2.3819011463542257</v>
      </c>
      <c r="G1013" s="169">
        <f t="shared" si="106"/>
        <v>2.6180988536457743</v>
      </c>
      <c r="H1013" s="170">
        <f t="shared" si="107"/>
        <v>7.6180988536457743</v>
      </c>
    </row>
    <row r="1014" spans="1:8" x14ac:dyDescent="0.25">
      <c r="A1014" s="34">
        <v>274</v>
      </c>
      <c r="B1014" s="33">
        <v>0.76275256798621038</v>
      </c>
      <c r="C1014" s="165">
        <f t="shared" si="102"/>
        <v>2.3724743201378962</v>
      </c>
      <c r="D1014" s="166">
        <f t="shared" si="103"/>
        <v>-2.6275256798621038</v>
      </c>
      <c r="E1014" s="167">
        <f t="shared" si="104"/>
        <v>-7.6275256798621038</v>
      </c>
      <c r="F1014" s="168">
        <f t="shared" si="105"/>
        <v>-2.3724743201378962</v>
      </c>
      <c r="G1014" s="169">
        <f t="shared" si="106"/>
        <v>2.6275256798621038</v>
      </c>
      <c r="H1014" s="170">
        <f t="shared" si="107"/>
        <v>7.6275256798621038</v>
      </c>
    </row>
    <row r="1015" spans="1:8" x14ac:dyDescent="0.25">
      <c r="A1015" s="34">
        <v>275</v>
      </c>
      <c r="B1015" s="33">
        <v>0.7636943070159532</v>
      </c>
      <c r="C1015" s="165">
        <f t="shared" si="102"/>
        <v>2.363056929840468</v>
      </c>
      <c r="D1015" s="166">
        <f t="shared" si="103"/>
        <v>-2.636943070159532</v>
      </c>
      <c r="E1015" s="167">
        <f t="shared" si="104"/>
        <v>-7.636943070159532</v>
      </c>
      <c r="F1015" s="168">
        <f t="shared" si="105"/>
        <v>-2.363056929840468</v>
      </c>
      <c r="G1015" s="169">
        <f t="shared" si="106"/>
        <v>2.636943070159532</v>
      </c>
      <c r="H1015" s="170">
        <f t="shared" si="107"/>
        <v>7.636943070159532</v>
      </c>
    </row>
    <row r="1016" spans="1:8" x14ac:dyDescent="0.25">
      <c r="A1016" s="34">
        <v>276</v>
      </c>
      <c r="B1016" s="33">
        <v>0.76463509346024439</v>
      </c>
      <c r="C1016" s="165">
        <f t="shared" si="102"/>
        <v>2.3536490653975566</v>
      </c>
      <c r="D1016" s="166">
        <f t="shared" si="103"/>
        <v>-2.6463509346024434</v>
      </c>
      <c r="E1016" s="167">
        <f t="shared" si="104"/>
        <v>-7.6463509346024434</v>
      </c>
      <c r="F1016" s="168">
        <f t="shared" si="105"/>
        <v>-2.3536490653975566</v>
      </c>
      <c r="G1016" s="169">
        <f t="shared" si="106"/>
        <v>2.6463509346024434</v>
      </c>
      <c r="H1016" s="170">
        <f t="shared" si="107"/>
        <v>7.6463509346024434</v>
      </c>
    </row>
    <row r="1017" spans="1:8" x14ac:dyDescent="0.25">
      <c r="A1017" s="34">
        <v>277</v>
      </c>
      <c r="B1017" s="33">
        <v>0.76557491832552282</v>
      </c>
      <c r="C1017" s="165">
        <f t="shared" si="102"/>
        <v>2.344250816744772</v>
      </c>
      <c r="D1017" s="166">
        <f t="shared" si="103"/>
        <v>-2.655749183255228</v>
      </c>
      <c r="E1017" s="167">
        <f t="shared" si="104"/>
        <v>-7.655749183255228</v>
      </c>
      <c r="F1017" s="168">
        <f t="shared" si="105"/>
        <v>-2.344250816744772</v>
      </c>
      <c r="G1017" s="169">
        <f t="shared" si="106"/>
        <v>2.655749183255228</v>
      </c>
      <c r="H1017" s="170">
        <f t="shared" si="107"/>
        <v>7.655749183255228</v>
      </c>
    </row>
    <row r="1018" spans="1:8" x14ac:dyDescent="0.25">
      <c r="A1018" s="34">
        <v>278</v>
      </c>
      <c r="B1018" s="33">
        <v>0.76651377261822695</v>
      </c>
      <c r="C1018" s="165">
        <f t="shared" si="102"/>
        <v>2.3348622738177305</v>
      </c>
      <c r="D1018" s="166">
        <f t="shared" si="103"/>
        <v>-2.6651377261822695</v>
      </c>
      <c r="E1018" s="167">
        <f t="shared" si="104"/>
        <v>-7.6651377261822695</v>
      </c>
      <c r="F1018" s="168">
        <f t="shared" si="105"/>
        <v>-2.3348622738177305</v>
      </c>
      <c r="G1018" s="169">
        <f t="shared" si="106"/>
        <v>2.6651377261822695</v>
      </c>
      <c r="H1018" s="170">
        <f t="shared" si="107"/>
        <v>7.6651377261822695</v>
      </c>
    </row>
    <row r="1019" spans="1:8" x14ac:dyDescent="0.25">
      <c r="A1019" s="34">
        <v>279</v>
      </c>
      <c r="B1019" s="33">
        <v>0.76745164734479543</v>
      </c>
      <c r="C1019" s="165">
        <f t="shared" si="102"/>
        <v>2.3254835265520457</v>
      </c>
      <c r="D1019" s="166">
        <f t="shared" si="103"/>
        <v>-2.6745164734479543</v>
      </c>
      <c r="E1019" s="167">
        <f t="shared" si="104"/>
        <v>-7.6745164734479543</v>
      </c>
      <c r="F1019" s="168">
        <f t="shared" si="105"/>
        <v>-2.3254835265520457</v>
      </c>
      <c r="G1019" s="169">
        <f t="shared" si="106"/>
        <v>2.6745164734479543</v>
      </c>
      <c r="H1019" s="170">
        <f t="shared" si="107"/>
        <v>7.6745164734479543</v>
      </c>
    </row>
    <row r="1020" spans="1:8" x14ac:dyDescent="0.25">
      <c r="A1020" s="34">
        <v>280</v>
      </c>
      <c r="B1020" s="33">
        <v>0.76838853351166692</v>
      </c>
      <c r="C1020" s="165">
        <f t="shared" si="102"/>
        <v>2.3161146648833313</v>
      </c>
      <c r="D1020" s="166">
        <f t="shared" si="103"/>
        <v>-2.6838853351166687</v>
      </c>
      <c r="E1020" s="167">
        <f t="shared" si="104"/>
        <v>-7.6838853351166687</v>
      </c>
      <c r="F1020" s="168">
        <f t="shared" si="105"/>
        <v>-2.3161146648833313</v>
      </c>
      <c r="G1020" s="169">
        <f t="shared" si="106"/>
        <v>2.6838853351166687</v>
      </c>
      <c r="H1020" s="170">
        <f t="shared" si="107"/>
        <v>7.6838853351166687</v>
      </c>
    </row>
    <row r="1021" spans="1:8" x14ac:dyDescent="0.25">
      <c r="A1021" s="34">
        <v>281</v>
      </c>
      <c r="B1021" s="33">
        <v>0.76932442212528007</v>
      </c>
      <c r="C1021" s="165">
        <f t="shared" si="102"/>
        <v>2.3067557787471991</v>
      </c>
      <c r="D1021" s="166">
        <f t="shared" si="103"/>
        <v>-2.6932442212528009</v>
      </c>
      <c r="E1021" s="167">
        <f t="shared" si="104"/>
        <v>-7.6932442212528009</v>
      </c>
      <c r="F1021" s="168">
        <f t="shared" si="105"/>
        <v>-2.3067557787471991</v>
      </c>
      <c r="G1021" s="169">
        <f t="shared" si="106"/>
        <v>2.6932442212528009</v>
      </c>
      <c r="H1021" s="170">
        <f t="shared" si="107"/>
        <v>7.6932442212528009</v>
      </c>
    </row>
    <row r="1022" spans="1:8" x14ac:dyDescent="0.25">
      <c r="A1022" s="34">
        <v>282</v>
      </c>
      <c r="B1022" s="33">
        <v>0.77025930419207345</v>
      </c>
      <c r="C1022" s="165">
        <f t="shared" si="102"/>
        <v>2.2974069580792653</v>
      </c>
      <c r="D1022" s="166">
        <f t="shared" si="103"/>
        <v>-2.7025930419207347</v>
      </c>
      <c r="E1022" s="167">
        <f t="shared" si="104"/>
        <v>-7.7025930419207347</v>
      </c>
      <c r="F1022" s="168">
        <f t="shared" si="105"/>
        <v>-2.2974069580792653</v>
      </c>
      <c r="G1022" s="169">
        <f t="shared" si="106"/>
        <v>2.7025930419207347</v>
      </c>
      <c r="H1022" s="170">
        <f t="shared" si="107"/>
        <v>7.7025930419207347</v>
      </c>
    </row>
    <row r="1023" spans="1:8" x14ac:dyDescent="0.25">
      <c r="A1023" s="34">
        <v>283</v>
      </c>
      <c r="B1023" s="33">
        <v>0.77119317071848581</v>
      </c>
      <c r="C1023" s="165">
        <f t="shared" si="102"/>
        <v>2.2880682928151419</v>
      </c>
      <c r="D1023" s="166">
        <f t="shared" si="103"/>
        <v>-2.7119317071848581</v>
      </c>
      <c r="E1023" s="167">
        <f t="shared" si="104"/>
        <v>-7.7119317071848581</v>
      </c>
      <c r="F1023" s="168">
        <f t="shared" si="105"/>
        <v>-2.2880682928151419</v>
      </c>
      <c r="G1023" s="169">
        <f t="shared" si="106"/>
        <v>2.7119317071848581</v>
      </c>
      <c r="H1023" s="170">
        <f t="shared" si="107"/>
        <v>7.7119317071848581</v>
      </c>
    </row>
    <row r="1024" spans="1:8" x14ac:dyDescent="0.25">
      <c r="A1024" s="34">
        <v>284</v>
      </c>
      <c r="B1024" s="33">
        <v>0.7721260127109556</v>
      </c>
      <c r="C1024" s="165">
        <f t="shared" si="102"/>
        <v>2.2787398728904442</v>
      </c>
      <c r="D1024" s="166">
        <f t="shared" si="103"/>
        <v>-2.7212601271095558</v>
      </c>
      <c r="E1024" s="167">
        <f t="shared" si="104"/>
        <v>-7.7212601271095558</v>
      </c>
      <c r="F1024" s="168">
        <f t="shared" si="105"/>
        <v>-2.2787398728904442</v>
      </c>
      <c r="G1024" s="169">
        <f t="shared" si="106"/>
        <v>2.7212601271095558</v>
      </c>
      <c r="H1024" s="170">
        <f t="shared" si="107"/>
        <v>7.7212601271095558</v>
      </c>
    </row>
    <row r="1025" spans="1:8" x14ac:dyDescent="0.25">
      <c r="A1025" s="34">
        <v>285</v>
      </c>
      <c r="B1025" s="33">
        <v>0.77305782117592159</v>
      </c>
      <c r="C1025" s="165">
        <f t="shared" si="102"/>
        <v>2.2694217882407841</v>
      </c>
      <c r="D1025" s="166">
        <f t="shared" si="103"/>
        <v>-2.7305782117592159</v>
      </c>
      <c r="E1025" s="167">
        <f t="shared" si="104"/>
        <v>-7.7305782117592159</v>
      </c>
      <c r="F1025" s="168">
        <f t="shared" si="105"/>
        <v>-2.2694217882407841</v>
      </c>
      <c r="G1025" s="169">
        <f t="shared" si="106"/>
        <v>2.7305782117592159</v>
      </c>
      <c r="H1025" s="170">
        <f t="shared" si="107"/>
        <v>7.7305782117592159</v>
      </c>
    </row>
    <row r="1026" spans="1:8" x14ac:dyDescent="0.25">
      <c r="A1026" s="34">
        <v>286</v>
      </c>
      <c r="B1026" s="33">
        <v>0.77398858711982244</v>
      </c>
      <c r="C1026" s="165">
        <f t="shared" si="102"/>
        <v>2.2601141288017761</v>
      </c>
      <c r="D1026" s="166">
        <f t="shared" si="103"/>
        <v>-2.7398858711982239</v>
      </c>
      <c r="E1026" s="167">
        <f t="shared" si="104"/>
        <v>-7.7398858711982239</v>
      </c>
      <c r="F1026" s="168">
        <f t="shared" si="105"/>
        <v>-2.2601141288017761</v>
      </c>
      <c r="G1026" s="169">
        <f t="shared" si="106"/>
        <v>2.7398858711982239</v>
      </c>
      <c r="H1026" s="170">
        <f t="shared" si="107"/>
        <v>7.7398858711982239</v>
      </c>
    </row>
    <row r="1027" spans="1:8" x14ac:dyDescent="0.25">
      <c r="A1027" s="34">
        <v>287</v>
      </c>
      <c r="B1027" s="33">
        <v>0.7749183015490968</v>
      </c>
      <c r="C1027" s="165">
        <f t="shared" si="102"/>
        <v>2.250816984509032</v>
      </c>
      <c r="D1027" s="166">
        <f t="shared" si="103"/>
        <v>-2.749183015490968</v>
      </c>
      <c r="E1027" s="167">
        <f t="shared" si="104"/>
        <v>-7.749183015490968</v>
      </c>
      <c r="F1027" s="168">
        <f t="shared" si="105"/>
        <v>-2.250816984509032</v>
      </c>
      <c r="G1027" s="169">
        <f t="shared" si="106"/>
        <v>2.749183015490968</v>
      </c>
      <c r="H1027" s="170">
        <f t="shared" si="107"/>
        <v>7.749183015490968</v>
      </c>
    </row>
    <row r="1028" spans="1:8" x14ac:dyDescent="0.25">
      <c r="A1028" s="34">
        <v>288</v>
      </c>
      <c r="B1028" s="33">
        <v>0.77584695547018312</v>
      </c>
      <c r="C1028" s="165">
        <f t="shared" si="102"/>
        <v>2.241530445298169</v>
      </c>
      <c r="D1028" s="166">
        <f t="shared" si="103"/>
        <v>-2.758469554701831</v>
      </c>
      <c r="E1028" s="167">
        <f t="shared" si="104"/>
        <v>-7.758469554701831</v>
      </c>
      <c r="F1028" s="168">
        <f t="shared" si="105"/>
        <v>-2.241530445298169</v>
      </c>
      <c r="G1028" s="169">
        <f t="shared" si="106"/>
        <v>2.758469554701831</v>
      </c>
      <c r="H1028" s="170">
        <f t="shared" si="107"/>
        <v>7.758469554701831</v>
      </c>
    </row>
    <row r="1029" spans="1:8" x14ac:dyDescent="0.25">
      <c r="A1029" s="34">
        <v>289</v>
      </c>
      <c r="B1029" s="33">
        <v>0.77677453988952017</v>
      </c>
      <c r="C1029" s="165">
        <f t="shared" si="102"/>
        <v>2.2322546011047981</v>
      </c>
      <c r="D1029" s="166">
        <f t="shared" si="103"/>
        <v>-2.7677453988952019</v>
      </c>
      <c r="E1029" s="167">
        <f t="shared" si="104"/>
        <v>-7.7677453988952019</v>
      </c>
      <c r="F1029" s="168">
        <f t="shared" si="105"/>
        <v>-2.2322546011047981</v>
      </c>
      <c r="G1029" s="169">
        <f t="shared" si="106"/>
        <v>2.7677453988952019</v>
      </c>
      <c r="H1029" s="170">
        <f t="shared" si="107"/>
        <v>7.7677453988952019</v>
      </c>
    </row>
    <row r="1030" spans="1:8" x14ac:dyDescent="0.25">
      <c r="A1030" s="34">
        <v>290</v>
      </c>
      <c r="B1030" s="33">
        <v>0.7777010458135466</v>
      </c>
      <c r="C1030" s="165">
        <f t="shared" si="102"/>
        <v>2.2229895418645338</v>
      </c>
      <c r="D1030" s="166">
        <f t="shared" si="103"/>
        <v>-2.7770104581354662</v>
      </c>
      <c r="E1030" s="167">
        <f t="shared" si="104"/>
        <v>-7.7770104581354662</v>
      </c>
      <c r="F1030" s="168">
        <f t="shared" si="105"/>
        <v>-2.2229895418645338</v>
      </c>
      <c r="G1030" s="169">
        <f t="shared" si="106"/>
        <v>2.7770104581354662</v>
      </c>
      <c r="H1030" s="170">
        <f t="shared" si="107"/>
        <v>7.7770104581354662</v>
      </c>
    </row>
    <row r="1031" spans="1:8" x14ac:dyDescent="0.25">
      <c r="A1031" s="34">
        <v>291</v>
      </c>
      <c r="B1031" s="33">
        <v>0.77862646424870108</v>
      </c>
      <c r="C1031" s="165">
        <f t="shared" ref="C1031:C1094" si="108">KFactor-KFactor*B1031</f>
        <v>2.2137353575129897</v>
      </c>
      <c r="D1031" s="166">
        <f t="shared" ref="D1031:D1094" si="109">KFactor/2-KFactor*B1031</f>
        <v>-2.7862646424870103</v>
      </c>
      <c r="E1031" s="167">
        <f t="shared" ref="E1031:E1094" si="110">0-KFactor*B1031</f>
        <v>-7.7862646424870103</v>
      </c>
      <c r="F1031" s="168">
        <f t="shared" ref="F1031:F1094" si="111">-C1031</f>
        <v>-2.2137353575129897</v>
      </c>
      <c r="G1031" s="169">
        <f t="shared" ref="G1031:G1094" si="112">-D1031</f>
        <v>2.7862646424870103</v>
      </c>
      <c r="H1031" s="170">
        <f t="shared" ref="H1031:H1094" si="113">-E1031</f>
        <v>7.7862646424870103</v>
      </c>
    </row>
    <row r="1032" spans="1:8" x14ac:dyDescent="0.25">
      <c r="A1032" s="34">
        <v>292</v>
      </c>
      <c r="B1032" s="33">
        <v>0.77955078620142204</v>
      </c>
      <c r="C1032" s="165">
        <f t="shared" si="108"/>
        <v>2.2044921379857794</v>
      </c>
      <c r="D1032" s="166">
        <f t="shared" si="109"/>
        <v>-2.7955078620142206</v>
      </c>
      <c r="E1032" s="167">
        <f t="shared" si="110"/>
        <v>-7.7955078620142206</v>
      </c>
      <c r="F1032" s="168">
        <f t="shared" si="111"/>
        <v>-2.2044921379857794</v>
      </c>
      <c r="G1032" s="169">
        <f t="shared" si="112"/>
        <v>2.7955078620142206</v>
      </c>
      <c r="H1032" s="170">
        <f t="shared" si="113"/>
        <v>7.7955078620142206</v>
      </c>
    </row>
    <row r="1033" spans="1:8" x14ac:dyDescent="0.25">
      <c r="A1033" s="34">
        <v>293</v>
      </c>
      <c r="B1033" s="33">
        <v>0.78047400267814826</v>
      </c>
      <c r="C1033" s="165">
        <f t="shared" si="108"/>
        <v>2.1952599732185174</v>
      </c>
      <c r="D1033" s="166">
        <f t="shared" si="109"/>
        <v>-2.8047400267814826</v>
      </c>
      <c r="E1033" s="167">
        <f t="shared" si="110"/>
        <v>-7.8047400267814826</v>
      </c>
      <c r="F1033" s="168">
        <f t="shared" si="111"/>
        <v>-2.1952599732185174</v>
      </c>
      <c r="G1033" s="169">
        <f t="shared" si="112"/>
        <v>2.8047400267814826</v>
      </c>
      <c r="H1033" s="170">
        <f t="shared" si="113"/>
        <v>7.8047400267814826</v>
      </c>
    </row>
    <row r="1034" spans="1:8" x14ac:dyDescent="0.25">
      <c r="A1034" s="34">
        <v>294</v>
      </c>
      <c r="B1034" s="33">
        <v>0.78139610468531839</v>
      </c>
      <c r="C1034" s="165">
        <f t="shared" si="108"/>
        <v>2.1860389531468165</v>
      </c>
      <c r="D1034" s="166">
        <f t="shared" si="109"/>
        <v>-2.8139610468531835</v>
      </c>
      <c r="E1034" s="167">
        <f t="shared" si="110"/>
        <v>-7.8139610468531835</v>
      </c>
      <c r="F1034" s="168">
        <f t="shared" si="111"/>
        <v>-2.1860389531468165</v>
      </c>
      <c r="G1034" s="169">
        <f t="shared" si="112"/>
        <v>2.8139610468531835</v>
      </c>
      <c r="H1034" s="170">
        <f t="shared" si="113"/>
        <v>7.8139610468531835</v>
      </c>
    </row>
    <row r="1035" spans="1:8" x14ac:dyDescent="0.25">
      <c r="A1035" s="34">
        <v>295</v>
      </c>
      <c r="B1035" s="33">
        <v>0.7823170832293711</v>
      </c>
      <c r="C1035" s="165">
        <f t="shared" si="108"/>
        <v>2.1768291677062894</v>
      </c>
      <c r="D1035" s="166">
        <f t="shared" si="109"/>
        <v>-2.8231708322937106</v>
      </c>
      <c r="E1035" s="167">
        <f t="shared" si="110"/>
        <v>-7.8231708322937106</v>
      </c>
      <c r="F1035" s="168">
        <f t="shared" si="111"/>
        <v>-2.1768291677062894</v>
      </c>
      <c r="G1035" s="169">
        <f t="shared" si="112"/>
        <v>2.8231708322937106</v>
      </c>
      <c r="H1035" s="170">
        <f t="shared" si="113"/>
        <v>7.8231708322937106</v>
      </c>
    </row>
    <row r="1036" spans="1:8" x14ac:dyDescent="0.25">
      <c r="A1036" s="34">
        <v>296</v>
      </c>
      <c r="B1036" s="33">
        <v>0.78323692931674493</v>
      </c>
      <c r="C1036" s="165">
        <f t="shared" si="108"/>
        <v>2.1676307068325507</v>
      </c>
      <c r="D1036" s="166">
        <f t="shared" si="109"/>
        <v>-2.8323692931674493</v>
      </c>
      <c r="E1036" s="167">
        <f t="shared" si="110"/>
        <v>-7.8323692931674493</v>
      </c>
      <c r="F1036" s="168">
        <f t="shared" si="111"/>
        <v>-2.1676307068325507</v>
      </c>
      <c r="G1036" s="169">
        <f t="shared" si="112"/>
        <v>2.8323692931674493</v>
      </c>
      <c r="H1036" s="170">
        <f t="shared" si="113"/>
        <v>7.8323692931674493</v>
      </c>
    </row>
    <row r="1037" spans="1:8" x14ac:dyDescent="0.25">
      <c r="A1037" s="34">
        <v>297</v>
      </c>
      <c r="B1037" s="33">
        <v>0.78415563395387844</v>
      </c>
      <c r="C1037" s="165">
        <f t="shared" si="108"/>
        <v>2.1584436604612156</v>
      </c>
      <c r="D1037" s="166">
        <f t="shared" si="109"/>
        <v>-2.8415563395387844</v>
      </c>
      <c r="E1037" s="167">
        <f t="shared" si="110"/>
        <v>-7.8415563395387844</v>
      </c>
      <c r="F1037" s="168">
        <f t="shared" si="111"/>
        <v>-2.1584436604612156</v>
      </c>
      <c r="G1037" s="169">
        <f t="shared" si="112"/>
        <v>2.8415563395387844</v>
      </c>
      <c r="H1037" s="170">
        <f t="shared" si="113"/>
        <v>7.8415563395387844</v>
      </c>
    </row>
    <row r="1038" spans="1:8" x14ac:dyDescent="0.25">
      <c r="A1038" s="34">
        <v>298</v>
      </c>
      <c r="B1038" s="33">
        <v>0.78507318814721061</v>
      </c>
      <c r="C1038" s="165">
        <f t="shared" si="108"/>
        <v>2.1492681185278943</v>
      </c>
      <c r="D1038" s="166">
        <f t="shared" si="109"/>
        <v>-2.8507318814721057</v>
      </c>
      <c r="E1038" s="167">
        <f t="shared" si="110"/>
        <v>-7.8507318814721057</v>
      </c>
      <c r="F1038" s="168">
        <f t="shared" si="111"/>
        <v>-2.1492681185278943</v>
      </c>
      <c r="G1038" s="169">
        <f t="shared" si="112"/>
        <v>2.8507318814721057</v>
      </c>
      <c r="H1038" s="170">
        <f t="shared" si="113"/>
        <v>7.8507318814721057</v>
      </c>
    </row>
    <row r="1039" spans="1:8" x14ac:dyDescent="0.25">
      <c r="A1039" s="34">
        <v>299</v>
      </c>
      <c r="B1039" s="33">
        <v>0.78598958290317966</v>
      </c>
      <c r="C1039" s="165">
        <f t="shared" si="108"/>
        <v>2.1401041709682032</v>
      </c>
      <c r="D1039" s="166">
        <f t="shared" si="109"/>
        <v>-2.8598958290317968</v>
      </c>
      <c r="E1039" s="167">
        <f t="shared" si="110"/>
        <v>-7.8598958290317968</v>
      </c>
      <c r="F1039" s="168">
        <f t="shared" si="111"/>
        <v>-2.1401041709682032</v>
      </c>
      <c r="G1039" s="169">
        <f t="shared" si="112"/>
        <v>2.8598958290317968</v>
      </c>
      <c r="H1039" s="170">
        <f t="shared" si="113"/>
        <v>7.8598958290317968</v>
      </c>
    </row>
    <row r="1040" spans="1:8" x14ac:dyDescent="0.25">
      <c r="A1040" s="34">
        <v>300</v>
      </c>
      <c r="B1040" s="33">
        <v>0.78690480922822448</v>
      </c>
      <c r="C1040" s="165">
        <f t="shared" si="108"/>
        <v>2.1309519077177548</v>
      </c>
      <c r="D1040" s="166">
        <f t="shared" si="109"/>
        <v>-2.8690480922822452</v>
      </c>
      <c r="E1040" s="167">
        <f t="shared" si="110"/>
        <v>-7.8690480922822452</v>
      </c>
      <c r="F1040" s="168">
        <f t="shared" si="111"/>
        <v>-2.1309519077177548</v>
      </c>
      <c r="G1040" s="169">
        <f t="shared" si="112"/>
        <v>2.8690480922822452</v>
      </c>
      <c r="H1040" s="170">
        <f t="shared" si="113"/>
        <v>7.8690480922822452</v>
      </c>
    </row>
    <row r="1041" spans="1:8" x14ac:dyDescent="0.25">
      <c r="A1041" s="34">
        <v>301</v>
      </c>
      <c r="B1041" s="33">
        <v>0.78781885812878349</v>
      </c>
      <c r="C1041" s="165">
        <f t="shared" si="108"/>
        <v>2.1218114187121646</v>
      </c>
      <c r="D1041" s="166">
        <f t="shared" si="109"/>
        <v>-2.8781885812878354</v>
      </c>
      <c r="E1041" s="167">
        <f t="shared" si="110"/>
        <v>-7.8781885812878354</v>
      </c>
      <c r="F1041" s="168">
        <f t="shared" si="111"/>
        <v>-2.1218114187121646</v>
      </c>
      <c r="G1041" s="169">
        <f t="shared" si="112"/>
        <v>2.8781885812878354</v>
      </c>
      <c r="H1041" s="170">
        <f t="shared" si="113"/>
        <v>7.8781885812878354</v>
      </c>
    </row>
    <row r="1042" spans="1:8" x14ac:dyDescent="0.25">
      <c r="A1042" s="34">
        <v>302</v>
      </c>
      <c r="B1042" s="33">
        <v>0.78873172061129559</v>
      </c>
      <c r="C1042" s="165">
        <f t="shared" si="108"/>
        <v>2.1126827938870445</v>
      </c>
      <c r="D1042" s="166">
        <f t="shared" si="109"/>
        <v>-2.8873172061129555</v>
      </c>
      <c r="E1042" s="167">
        <f t="shared" si="110"/>
        <v>-7.8873172061129555</v>
      </c>
      <c r="F1042" s="168">
        <f t="shared" si="111"/>
        <v>-2.1126827938870445</v>
      </c>
      <c r="G1042" s="169">
        <f t="shared" si="112"/>
        <v>2.8873172061129555</v>
      </c>
      <c r="H1042" s="170">
        <f t="shared" si="113"/>
        <v>7.8873172061129555</v>
      </c>
    </row>
    <row r="1043" spans="1:8" x14ac:dyDescent="0.25">
      <c r="A1043" s="34">
        <v>303</v>
      </c>
      <c r="B1043" s="33">
        <v>0.78964338768219922</v>
      </c>
      <c r="C1043" s="165">
        <f t="shared" si="108"/>
        <v>2.1035661231780081</v>
      </c>
      <c r="D1043" s="166">
        <f t="shared" si="109"/>
        <v>-2.8964338768219919</v>
      </c>
      <c r="E1043" s="167">
        <f t="shared" si="110"/>
        <v>-7.8964338768219919</v>
      </c>
      <c r="F1043" s="168">
        <f t="shared" si="111"/>
        <v>-2.1035661231780081</v>
      </c>
      <c r="G1043" s="169">
        <f t="shared" si="112"/>
        <v>2.8964338768219919</v>
      </c>
      <c r="H1043" s="170">
        <f t="shared" si="113"/>
        <v>7.8964338768219919</v>
      </c>
    </row>
    <row r="1044" spans="1:8" x14ac:dyDescent="0.25">
      <c r="A1044" s="34">
        <v>304</v>
      </c>
      <c r="B1044" s="33">
        <v>0.79055385034793302</v>
      </c>
      <c r="C1044" s="165">
        <f t="shared" si="108"/>
        <v>2.0944614965206698</v>
      </c>
      <c r="D1044" s="166">
        <f t="shared" si="109"/>
        <v>-2.9055385034793302</v>
      </c>
      <c r="E1044" s="167">
        <f t="shared" si="110"/>
        <v>-7.9055385034793302</v>
      </c>
      <c r="F1044" s="168">
        <f t="shared" si="111"/>
        <v>-2.0944614965206698</v>
      </c>
      <c r="G1044" s="169">
        <f t="shared" si="112"/>
        <v>2.9055385034793302</v>
      </c>
      <c r="H1044" s="170">
        <f t="shared" si="113"/>
        <v>7.9055385034793302</v>
      </c>
    </row>
    <row r="1045" spans="1:8" x14ac:dyDescent="0.25">
      <c r="A1045" s="34">
        <v>305</v>
      </c>
      <c r="B1045" s="33">
        <v>0.79146309961493588</v>
      </c>
      <c r="C1045" s="165">
        <f t="shared" si="108"/>
        <v>2.0853690038506407</v>
      </c>
      <c r="D1045" s="166">
        <f t="shared" si="109"/>
        <v>-2.9146309961493593</v>
      </c>
      <c r="E1045" s="167">
        <f t="shared" si="110"/>
        <v>-7.9146309961493593</v>
      </c>
      <c r="F1045" s="168">
        <f t="shared" si="111"/>
        <v>-2.0853690038506407</v>
      </c>
      <c r="G1045" s="169">
        <f t="shared" si="112"/>
        <v>2.9146309961493593</v>
      </c>
      <c r="H1045" s="170">
        <f t="shared" si="113"/>
        <v>7.9146309961493593</v>
      </c>
    </row>
    <row r="1046" spans="1:8" x14ac:dyDescent="0.25">
      <c r="A1046" s="34">
        <v>306</v>
      </c>
      <c r="B1046" s="33">
        <v>0.79237112648964603</v>
      </c>
      <c r="C1046" s="165">
        <f t="shared" si="108"/>
        <v>2.0762887351035397</v>
      </c>
      <c r="D1046" s="166">
        <f t="shared" si="109"/>
        <v>-2.9237112648964603</v>
      </c>
      <c r="E1046" s="167">
        <f t="shared" si="110"/>
        <v>-7.9237112648964603</v>
      </c>
      <c r="F1046" s="168">
        <f t="shared" si="111"/>
        <v>-2.0762887351035397</v>
      </c>
      <c r="G1046" s="169">
        <f t="shared" si="112"/>
        <v>2.9237112648964603</v>
      </c>
      <c r="H1046" s="170">
        <f t="shared" si="113"/>
        <v>7.9237112648964603</v>
      </c>
    </row>
    <row r="1047" spans="1:8" x14ac:dyDescent="0.25">
      <c r="A1047" s="34">
        <v>307</v>
      </c>
      <c r="B1047" s="33">
        <v>0.79327792197850244</v>
      </c>
      <c r="C1047" s="165">
        <f t="shared" si="108"/>
        <v>2.067220780214976</v>
      </c>
      <c r="D1047" s="166">
        <f t="shared" si="109"/>
        <v>-2.932779219785024</v>
      </c>
      <c r="E1047" s="167">
        <f t="shared" si="110"/>
        <v>-7.932779219785024</v>
      </c>
      <c r="F1047" s="168">
        <f t="shared" si="111"/>
        <v>-2.067220780214976</v>
      </c>
      <c r="G1047" s="169">
        <f t="shared" si="112"/>
        <v>2.932779219785024</v>
      </c>
      <c r="H1047" s="170">
        <f t="shared" si="113"/>
        <v>7.932779219785024</v>
      </c>
    </row>
    <row r="1048" spans="1:8" x14ac:dyDescent="0.25">
      <c r="A1048" s="34">
        <v>308</v>
      </c>
      <c r="B1048" s="33">
        <v>0.79418347708794357</v>
      </c>
      <c r="C1048" s="165">
        <f t="shared" si="108"/>
        <v>2.0581652291205641</v>
      </c>
      <c r="D1048" s="166">
        <f t="shared" si="109"/>
        <v>-2.9418347708794359</v>
      </c>
      <c r="E1048" s="167">
        <f t="shared" si="110"/>
        <v>-7.9418347708794359</v>
      </c>
      <c r="F1048" s="168">
        <f t="shared" si="111"/>
        <v>-2.0581652291205641</v>
      </c>
      <c r="G1048" s="169">
        <f t="shared" si="112"/>
        <v>2.9418347708794359</v>
      </c>
      <c r="H1048" s="170">
        <f t="shared" si="113"/>
        <v>7.9418347708794359</v>
      </c>
    </row>
    <row r="1049" spans="1:8" x14ac:dyDescent="0.25">
      <c r="A1049" s="34">
        <v>309</v>
      </c>
      <c r="B1049" s="33">
        <v>0.79508778282440806</v>
      </c>
      <c r="C1049" s="165">
        <f t="shared" si="108"/>
        <v>2.0491221717559194</v>
      </c>
      <c r="D1049" s="166">
        <f t="shared" si="109"/>
        <v>-2.9508778282440806</v>
      </c>
      <c r="E1049" s="167">
        <f t="shared" si="110"/>
        <v>-7.9508778282440806</v>
      </c>
      <c r="F1049" s="168">
        <f t="shared" si="111"/>
        <v>-2.0491221717559194</v>
      </c>
      <c r="G1049" s="169">
        <f t="shared" si="112"/>
        <v>2.9508778282440806</v>
      </c>
      <c r="H1049" s="170">
        <f t="shared" si="113"/>
        <v>7.9508778282440806</v>
      </c>
    </row>
    <row r="1050" spans="1:8" x14ac:dyDescent="0.25">
      <c r="A1050" s="34">
        <v>310</v>
      </c>
      <c r="B1050" s="33">
        <v>0.79599083019433459</v>
      </c>
      <c r="C1050" s="165">
        <f t="shared" si="108"/>
        <v>2.0400916980566546</v>
      </c>
      <c r="D1050" s="166">
        <f t="shared" si="109"/>
        <v>-2.9599083019433454</v>
      </c>
      <c r="E1050" s="167">
        <f t="shared" si="110"/>
        <v>-7.9599083019433454</v>
      </c>
      <c r="F1050" s="168">
        <f t="shared" si="111"/>
        <v>-2.0400916980566546</v>
      </c>
      <c r="G1050" s="169">
        <f t="shared" si="112"/>
        <v>2.9599083019433454</v>
      </c>
      <c r="H1050" s="170">
        <f t="shared" si="113"/>
        <v>7.9599083019433454</v>
      </c>
    </row>
    <row r="1051" spans="1:8" x14ac:dyDescent="0.25">
      <c r="A1051" s="34">
        <v>311</v>
      </c>
      <c r="B1051" s="33">
        <v>0.7968926102041618</v>
      </c>
      <c r="C1051" s="165">
        <f t="shared" si="108"/>
        <v>2.0310738979583824</v>
      </c>
      <c r="D1051" s="166">
        <f t="shared" si="109"/>
        <v>-2.9689261020416176</v>
      </c>
      <c r="E1051" s="167">
        <f t="shared" si="110"/>
        <v>-7.9689261020416176</v>
      </c>
      <c r="F1051" s="168">
        <f t="shared" si="111"/>
        <v>-2.0310738979583824</v>
      </c>
      <c r="G1051" s="169">
        <f t="shared" si="112"/>
        <v>2.9689261020416176</v>
      </c>
      <c r="H1051" s="170">
        <f t="shared" si="113"/>
        <v>7.9689261020416176</v>
      </c>
    </row>
    <row r="1052" spans="1:8" x14ac:dyDescent="0.25">
      <c r="A1052" s="34">
        <v>312</v>
      </c>
      <c r="B1052" s="33">
        <v>0.79779311386032836</v>
      </c>
      <c r="C1052" s="165">
        <f t="shared" si="108"/>
        <v>2.0220688613967166</v>
      </c>
      <c r="D1052" s="166">
        <f t="shared" si="109"/>
        <v>-2.9779311386032834</v>
      </c>
      <c r="E1052" s="167">
        <f t="shared" si="110"/>
        <v>-7.9779311386032834</v>
      </c>
      <c r="F1052" s="168">
        <f t="shared" si="111"/>
        <v>-2.0220688613967166</v>
      </c>
      <c r="G1052" s="169">
        <f t="shared" si="112"/>
        <v>2.9779311386032834</v>
      </c>
      <c r="H1052" s="170">
        <f t="shared" si="113"/>
        <v>7.9779311386032834</v>
      </c>
    </row>
    <row r="1053" spans="1:8" x14ac:dyDescent="0.25">
      <c r="A1053" s="34">
        <v>313</v>
      </c>
      <c r="B1053" s="33">
        <v>0.79869233216927293</v>
      </c>
      <c r="C1053" s="165">
        <f t="shared" si="108"/>
        <v>2.0130766783072707</v>
      </c>
      <c r="D1053" s="166">
        <f t="shared" si="109"/>
        <v>-2.9869233216927293</v>
      </c>
      <c r="E1053" s="167">
        <f t="shared" si="110"/>
        <v>-7.9869233216927293</v>
      </c>
      <c r="F1053" s="168">
        <f t="shared" si="111"/>
        <v>-2.0130766783072707</v>
      </c>
      <c r="G1053" s="169">
        <f t="shared" si="112"/>
        <v>2.9869233216927293</v>
      </c>
      <c r="H1053" s="170">
        <f t="shared" si="113"/>
        <v>7.9869233216927293</v>
      </c>
    </row>
    <row r="1054" spans="1:8" x14ac:dyDescent="0.25">
      <c r="A1054" s="34">
        <v>314</v>
      </c>
      <c r="B1054" s="33">
        <v>0.79959025613743395</v>
      </c>
      <c r="C1054" s="165">
        <f t="shared" si="108"/>
        <v>2.00409743862566</v>
      </c>
      <c r="D1054" s="166">
        <f t="shared" si="109"/>
        <v>-2.99590256137434</v>
      </c>
      <c r="E1054" s="167">
        <f t="shared" si="110"/>
        <v>-7.99590256137434</v>
      </c>
      <c r="F1054" s="168">
        <f t="shared" si="111"/>
        <v>-2.00409743862566</v>
      </c>
      <c r="G1054" s="169">
        <f t="shared" si="112"/>
        <v>2.99590256137434</v>
      </c>
      <c r="H1054" s="170">
        <f t="shared" si="113"/>
        <v>7.99590256137434</v>
      </c>
    </row>
    <row r="1055" spans="1:8" x14ac:dyDescent="0.25">
      <c r="A1055" s="34">
        <v>315</v>
      </c>
      <c r="B1055" s="33">
        <v>0.80048687677125008</v>
      </c>
      <c r="C1055" s="165">
        <f t="shared" si="108"/>
        <v>1.9951312322874983</v>
      </c>
      <c r="D1055" s="166">
        <f t="shared" si="109"/>
        <v>-3.0048687677125017</v>
      </c>
      <c r="E1055" s="167">
        <f t="shared" si="110"/>
        <v>-8.0048687677125017</v>
      </c>
      <c r="F1055" s="168">
        <f t="shared" si="111"/>
        <v>-1.9951312322874983</v>
      </c>
      <c r="G1055" s="169">
        <f t="shared" si="112"/>
        <v>3.0048687677125017</v>
      </c>
      <c r="H1055" s="170">
        <f t="shared" si="113"/>
        <v>8.0048687677125017</v>
      </c>
    </row>
    <row r="1056" spans="1:8" x14ac:dyDescent="0.25">
      <c r="A1056" s="34">
        <v>316</v>
      </c>
      <c r="B1056" s="33">
        <v>0.8013821850771603</v>
      </c>
      <c r="C1056" s="165">
        <f t="shared" si="108"/>
        <v>1.9861781492283974</v>
      </c>
      <c r="D1056" s="166">
        <f t="shared" si="109"/>
        <v>-3.0138218507716026</v>
      </c>
      <c r="E1056" s="167">
        <f t="shared" si="110"/>
        <v>-8.0138218507716026</v>
      </c>
      <c r="F1056" s="168">
        <f t="shared" si="111"/>
        <v>-1.9861781492283974</v>
      </c>
      <c r="G1056" s="169">
        <f t="shared" si="112"/>
        <v>3.0138218507716026</v>
      </c>
      <c r="H1056" s="170">
        <f t="shared" si="113"/>
        <v>8.0138218507716026</v>
      </c>
    </row>
    <row r="1057" spans="1:8" x14ac:dyDescent="0.25">
      <c r="A1057" s="34">
        <v>317</v>
      </c>
      <c r="B1057" s="33">
        <v>0.80227617206160273</v>
      </c>
      <c r="C1057" s="165">
        <f t="shared" si="108"/>
        <v>1.9772382793839718</v>
      </c>
      <c r="D1057" s="166">
        <f t="shared" si="109"/>
        <v>-3.0227617206160282</v>
      </c>
      <c r="E1057" s="167">
        <f t="shared" si="110"/>
        <v>-8.0227617206160282</v>
      </c>
      <c r="F1057" s="168">
        <f t="shared" si="111"/>
        <v>-1.9772382793839718</v>
      </c>
      <c r="G1057" s="169">
        <f t="shared" si="112"/>
        <v>3.0227617206160282</v>
      </c>
      <c r="H1057" s="170">
        <f t="shared" si="113"/>
        <v>8.0227617206160282</v>
      </c>
    </row>
    <row r="1058" spans="1:8" x14ac:dyDescent="0.25">
      <c r="A1058" s="34">
        <v>318</v>
      </c>
      <c r="B1058" s="33">
        <v>0.80316882873101636</v>
      </c>
      <c r="C1058" s="165">
        <f t="shared" si="108"/>
        <v>1.968311712689836</v>
      </c>
      <c r="D1058" s="166">
        <f t="shared" si="109"/>
        <v>-3.031688287310164</v>
      </c>
      <c r="E1058" s="167">
        <f t="shared" si="110"/>
        <v>-8.031688287310164</v>
      </c>
      <c r="F1058" s="168">
        <f t="shared" si="111"/>
        <v>-1.968311712689836</v>
      </c>
      <c r="G1058" s="169">
        <f t="shared" si="112"/>
        <v>3.031688287310164</v>
      </c>
      <c r="H1058" s="170">
        <f t="shared" si="113"/>
        <v>8.031688287310164</v>
      </c>
    </row>
    <row r="1059" spans="1:8" x14ac:dyDescent="0.25">
      <c r="A1059" s="34">
        <v>319</v>
      </c>
      <c r="B1059" s="33">
        <v>0.80406014609183973</v>
      </c>
      <c r="C1059" s="165">
        <f t="shared" si="108"/>
        <v>1.9593985390816027</v>
      </c>
      <c r="D1059" s="166">
        <f t="shared" si="109"/>
        <v>-3.0406014609183973</v>
      </c>
      <c r="E1059" s="167">
        <f t="shared" si="110"/>
        <v>-8.0406014609183973</v>
      </c>
      <c r="F1059" s="168">
        <f t="shared" si="111"/>
        <v>-1.9593985390816027</v>
      </c>
      <c r="G1059" s="169">
        <f t="shared" si="112"/>
        <v>3.0406014609183973</v>
      </c>
      <c r="H1059" s="170">
        <f t="shared" si="113"/>
        <v>8.0406014609183973</v>
      </c>
    </row>
    <row r="1060" spans="1:8" x14ac:dyDescent="0.25">
      <c r="A1060" s="34">
        <v>320</v>
      </c>
      <c r="B1060" s="33">
        <v>0.80495011515051162</v>
      </c>
      <c r="C1060" s="165">
        <f t="shared" si="108"/>
        <v>1.9504988484948846</v>
      </c>
      <c r="D1060" s="166">
        <f t="shared" si="109"/>
        <v>-3.0495011515051154</v>
      </c>
      <c r="E1060" s="167">
        <f t="shared" si="110"/>
        <v>-8.0495011515051154</v>
      </c>
      <c r="F1060" s="168">
        <f t="shared" si="111"/>
        <v>-1.9504988484948846</v>
      </c>
      <c r="G1060" s="169">
        <f t="shared" si="112"/>
        <v>3.0495011515051154</v>
      </c>
      <c r="H1060" s="170">
        <f t="shared" si="113"/>
        <v>8.0495011515051154</v>
      </c>
    </row>
    <row r="1061" spans="1:8" x14ac:dyDescent="0.25">
      <c r="A1061" s="34">
        <v>321</v>
      </c>
      <c r="B1061" s="33">
        <v>0.80583872691347036</v>
      </c>
      <c r="C1061" s="165">
        <f t="shared" si="108"/>
        <v>1.9416127308652964</v>
      </c>
      <c r="D1061" s="166">
        <f t="shared" si="109"/>
        <v>-3.0583872691347036</v>
      </c>
      <c r="E1061" s="167">
        <f t="shared" si="110"/>
        <v>-8.0583872691347036</v>
      </c>
      <c r="F1061" s="168">
        <f t="shared" si="111"/>
        <v>-1.9416127308652964</v>
      </c>
      <c r="G1061" s="169">
        <f t="shared" si="112"/>
        <v>3.0583872691347036</v>
      </c>
      <c r="H1061" s="170">
        <f t="shared" si="113"/>
        <v>8.0583872691347036</v>
      </c>
    </row>
    <row r="1062" spans="1:8" x14ac:dyDescent="0.25">
      <c r="A1062" s="34">
        <v>322</v>
      </c>
      <c r="B1062" s="33">
        <v>0.80672597238715471</v>
      </c>
      <c r="C1062" s="165">
        <f t="shared" si="108"/>
        <v>1.9327402761284525</v>
      </c>
      <c r="D1062" s="166">
        <f t="shared" si="109"/>
        <v>-3.0672597238715475</v>
      </c>
      <c r="E1062" s="167">
        <f t="shared" si="110"/>
        <v>-8.0672597238715475</v>
      </c>
      <c r="F1062" s="168">
        <f t="shared" si="111"/>
        <v>-1.9327402761284525</v>
      </c>
      <c r="G1062" s="169">
        <f t="shared" si="112"/>
        <v>3.0672597238715475</v>
      </c>
      <c r="H1062" s="170">
        <f t="shared" si="113"/>
        <v>8.0672597238715475</v>
      </c>
    </row>
    <row r="1063" spans="1:8" x14ac:dyDescent="0.25">
      <c r="A1063" s="34">
        <v>323</v>
      </c>
      <c r="B1063" s="33">
        <v>0.80761184257800345</v>
      </c>
      <c r="C1063" s="165">
        <f t="shared" si="108"/>
        <v>1.9238815742199655</v>
      </c>
      <c r="D1063" s="166">
        <f t="shared" si="109"/>
        <v>-3.0761184257800345</v>
      </c>
      <c r="E1063" s="167">
        <f t="shared" si="110"/>
        <v>-8.0761184257800345</v>
      </c>
      <c r="F1063" s="168">
        <f t="shared" si="111"/>
        <v>-1.9238815742199655</v>
      </c>
      <c r="G1063" s="169">
        <f t="shared" si="112"/>
        <v>3.0761184257800345</v>
      </c>
      <c r="H1063" s="170">
        <f t="shared" si="113"/>
        <v>8.0761184257800345</v>
      </c>
    </row>
    <row r="1064" spans="1:8" x14ac:dyDescent="0.25">
      <c r="A1064" s="34">
        <v>324</v>
      </c>
      <c r="B1064" s="33">
        <v>0.80849632849245512</v>
      </c>
      <c r="C1064" s="165">
        <f t="shared" si="108"/>
        <v>1.9150367150754484</v>
      </c>
      <c r="D1064" s="166">
        <f t="shared" si="109"/>
        <v>-3.0849632849245516</v>
      </c>
      <c r="E1064" s="167">
        <f t="shared" si="110"/>
        <v>-8.0849632849245516</v>
      </c>
      <c r="F1064" s="168">
        <f t="shared" si="111"/>
        <v>-1.9150367150754484</v>
      </c>
      <c r="G1064" s="169">
        <f t="shared" si="112"/>
        <v>3.0849632849245516</v>
      </c>
      <c r="H1064" s="170">
        <f t="shared" si="113"/>
        <v>8.0849632849245516</v>
      </c>
    </row>
    <row r="1065" spans="1:8" x14ac:dyDescent="0.25">
      <c r="A1065" s="34">
        <v>325</v>
      </c>
      <c r="B1065" s="33">
        <v>0.80937942113694827</v>
      </c>
      <c r="C1065" s="165">
        <f t="shared" si="108"/>
        <v>1.9062057886305173</v>
      </c>
      <c r="D1065" s="166">
        <f t="shared" si="109"/>
        <v>-3.0937942113694827</v>
      </c>
      <c r="E1065" s="167">
        <f t="shared" si="110"/>
        <v>-8.0937942113694827</v>
      </c>
      <c r="F1065" s="168">
        <f t="shared" si="111"/>
        <v>-1.9062057886305173</v>
      </c>
      <c r="G1065" s="169">
        <f t="shared" si="112"/>
        <v>3.0937942113694827</v>
      </c>
      <c r="H1065" s="170">
        <f t="shared" si="113"/>
        <v>8.0937942113694827</v>
      </c>
    </row>
    <row r="1066" spans="1:8" x14ac:dyDescent="0.25">
      <c r="A1066" s="34">
        <v>326</v>
      </c>
      <c r="B1066" s="33">
        <v>0.81026111151792168</v>
      </c>
      <c r="C1066" s="165">
        <f t="shared" si="108"/>
        <v>1.8973888848207832</v>
      </c>
      <c r="D1066" s="166">
        <f t="shared" si="109"/>
        <v>-3.1026111151792168</v>
      </c>
      <c r="E1066" s="167">
        <f t="shared" si="110"/>
        <v>-8.1026111151792168</v>
      </c>
      <c r="F1066" s="168">
        <f t="shared" si="111"/>
        <v>-1.8973888848207832</v>
      </c>
      <c r="G1066" s="169">
        <f t="shared" si="112"/>
        <v>3.1026111151792168</v>
      </c>
      <c r="H1066" s="170">
        <f t="shared" si="113"/>
        <v>8.1026111151792168</v>
      </c>
    </row>
    <row r="1067" spans="1:8" x14ac:dyDescent="0.25">
      <c r="A1067" s="34">
        <v>327</v>
      </c>
      <c r="B1067" s="33">
        <v>0.81114139064181368</v>
      </c>
      <c r="C1067" s="165">
        <f t="shared" si="108"/>
        <v>1.8885860935818641</v>
      </c>
      <c r="D1067" s="166">
        <f t="shared" si="109"/>
        <v>-3.1114139064181359</v>
      </c>
      <c r="E1067" s="167">
        <f t="shared" si="110"/>
        <v>-8.1114139064181359</v>
      </c>
      <c r="F1067" s="168">
        <f t="shared" si="111"/>
        <v>-1.8885860935818641</v>
      </c>
      <c r="G1067" s="169">
        <f t="shared" si="112"/>
        <v>3.1114139064181359</v>
      </c>
      <c r="H1067" s="170">
        <f t="shared" si="113"/>
        <v>8.1114139064181359</v>
      </c>
    </row>
    <row r="1068" spans="1:8" x14ac:dyDescent="0.25">
      <c r="A1068" s="34">
        <v>328</v>
      </c>
      <c r="B1068" s="33">
        <v>0.81202024951506335</v>
      </c>
      <c r="C1068" s="165">
        <f t="shared" si="108"/>
        <v>1.8797975048493658</v>
      </c>
      <c r="D1068" s="166">
        <f t="shared" si="109"/>
        <v>-3.1202024951506342</v>
      </c>
      <c r="E1068" s="167">
        <f t="shared" si="110"/>
        <v>-8.1202024951506342</v>
      </c>
      <c r="F1068" s="168">
        <f t="shared" si="111"/>
        <v>-1.8797975048493658</v>
      </c>
      <c r="G1068" s="169">
        <f t="shared" si="112"/>
        <v>3.1202024951506342</v>
      </c>
      <c r="H1068" s="170">
        <f t="shared" si="113"/>
        <v>8.1202024951506342</v>
      </c>
    </row>
    <row r="1069" spans="1:8" x14ac:dyDescent="0.25">
      <c r="A1069" s="34">
        <v>329</v>
      </c>
      <c r="B1069" s="33">
        <v>0.81289767914410904</v>
      </c>
      <c r="C1069" s="165">
        <f t="shared" si="108"/>
        <v>1.8710232085589098</v>
      </c>
      <c r="D1069" s="166">
        <f t="shared" si="109"/>
        <v>-3.1289767914410902</v>
      </c>
      <c r="E1069" s="167">
        <f t="shared" si="110"/>
        <v>-8.1289767914410902</v>
      </c>
      <c r="F1069" s="168">
        <f t="shared" si="111"/>
        <v>-1.8710232085589098</v>
      </c>
      <c r="G1069" s="169">
        <f t="shared" si="112"/>
        <v>3.1289767914410902</v>
      </c>
      <c r="H1069" s="170">
        <f t="shared" si="113"/>
        <v>8.1289767914410902</v>
      </c>
    </row>
    <row r="1070" spans="1:8" x14ac:dyDescent="0.25">
      <c r="A1070" s="34">
        <v>330</v>
      </c>
      <c r="B1070" s="33">
        <v>0.8137736705353894</v>
      </c>
      <c r="C1070" s="165">
        <f t="shared" si="108"/>
        <v>1.8622632946461053</v>
      </c>
      <c r="D1070" s="166">
        <f t="shared" si="109"/>
        <v>-3.1377367053538947</v>
      </c>
      <c r="E1070" s="167">
        <f t="shared" si="110"/>
        <v>-8.1377367053538947</v>
      </c>
      <c r="F1070" s="168">
        <f t="shared" si="111"/>
        <v>-1.8622632946461053</v>
      </c>
      <c r="G1070" s="169">
        <f t="shared" si="112"/>
        <v>3.1377367053538947</v>
      </c>
      <c r="H1070" s="170">
        <f t="shared" si="113"/>
        <v>8.1377367053538947</v>
      </c>
    </row>
    <row r="1071" spans="1:8" x14ac:dyDescent="0.25">
      <c r="A1071" s="34">
        <v>331</v>
      </c>
      <c r="B1071" s="33">
        <v>0.81464821469534321</v>
      </c>
      <c r="C1071" s="165">
        <f t="shared" si="108"/>
        <v>1.8535178530465686</v>
      </c>
      <c r="D1071" s="166">
        <f t="shared" si="109"/>
        <v>-3.1464821469534314</v>
      </c>
      <c r="E1071" s="167">
        <f t="shared" si="110"/>
        <v>-8.1464821469534314</v>
      </c>
      <c r="F1071" s="168">
        <f t="shared" si="111"/>
        <v>-1.8535178530465686</v>
      </c>
      <c r="G1071" s="169">
        <f t="shared" si="112"/>
        <v>3.1464821469534314</v>
      </c>
      <c r="H1071" s="170">
        <f t="shared" si="113"/>
        <v>8.1464821469534314</v>
      </c>
    </row>
    <row r="1072" spans="1:8" x14ac:dyDescent="0.25">
      <c r="A1072" s="34">
        <v>332</v>
      </c>
      <c r="B1072" s="33">
        <v>0.8155213026304089</v>
      </c>
      <c r="C1072" s="165">
        <f t="shared" si="108"/>
        <v>1.8447869736959106</v>
      </c>
      <c r="D1072" s="166">
        <f t="shared" si="109"/>
        <v>-3.1552130263040894</v>
      </c>
      <c r="E1072" s="167">
        <f t="shared" si="110"/>
        <v>-8.1552130263040894</v>
      </c>
      <c r="F1072" s="168">
        <f t="shared" si="111"/>
        <v>-1.8447869736959106</v>
      </c>
      <c r="G1072" s="169">
        <f t="shared" si="112"/>
        <v>3.1552130263040894</v>
      </c>
      <c r="H1072" s="170">
        <f t="shared" si="113"/>
        <v>8.1552130263040894</v>
      </c>
    </row>
    <row r="1073" spans="1:8" x14ac:dyDescent="0.25">
      <c r="A1073" s="34">
        <v>333</v>
      </c>
      <c r="B1073" s="33">
        <v>0.81639292534702523</v>
      </c>
      <c r="C1073" s="165">
        <f t="shared" si="108"/>
        <v>1.8360707465297477</v>
      </c>
      <c r="D1073" s="166">
        <f t="shared" si="109"/>
        <v>-3.1639292534702523</v>
      </c>
      <c r="E1073" s="167">
        <f t="shared" si="110"/>
        <v>-8.1639292534702523</v>
      </c>
      <c r="F1073" s="168">
        <f t="shared" si="111"/>
        <v>-1.8360707465297477</v>
      </c>
      <c r="G1073" s="169">
        <f t="shared" si="112"/>
        <v>3.1639292534702523</v>
      </c>
      <c r="H1073" s="170">
        <f t="shared" si="113"/>
        <v>8.1639292534702523</v>
      </c>
    </row>
    <row r="1074" spans="1:8" x14ac:dyDescent="0.25">
      <c r="A1074" s="34">
        <v>334</v>
      </c>
      <c r="B1074" s="33">
        <v>0.81726307385163088</v>
      </c>
      <c r="C1074" s="165">
        <f t="shared" si="108"/>
        <v>1.8273692614836907</v>
      </c>
      <c r="D1074" s="166">
        <f t="shared" si="109"/>
        <v>-3.1726307385163093</v>
      </c>
      <c r="E1074" s="167">
        <f t="shared" si="110"/>
        <v>-8.1726307385163093</v>
      </c>
      <c r="F1074" s="168">
        <f t="shared" si="111"/>
        <v>-1.8273692614836907</v>
      </c>
      <c r="G1074" s="169">
        <f t="shared" si="112"/>
        <v>3.1726307385163093</v>
      </c>
      <c r="H1074" s="170">
        <f t="shared" si="113"/>
        <v>8.1726307385163093</v>
      </c>
    </row>
    <row r="1075" spans="1:8" x14ac:dyDescent="0.25">
      <c r="A1075" s="34">
        <v>335</v>
      </c>
      <c r="B1075" s="33">
        <v>0.81813173915066439</v>
      </c>
      <c r="C1075" s="165">
        <f t="shared" si="108"/>
        <v>1.8186826084933561</v>
      </c>
      <c r="D1075" s="166">
        <f t="shared" si="109"/>
        <v>-3.1813173915066439</v>
      </c>
      <c r="E1075" s="167">
        <f t="shared" si="110"/>
        <v>-8.1813173915066439</v>
      </c>
      <c r="F1075" s="168">
        <f t="shared" si="111"/>
        <v>-1.8186826084933561</v>
      </c>
      <c r="G1075" s="169">
        <f t="shared" si="112"/>
        <v>3.1813173915066439</v>
      </c>
      <c r="H1075" s="170">
        <f t="shared" si="113"/>
        <v>8.1813173915066439</v>
      </c>
    </row>
    <row r="1076" spans="1:8" x14ac:dyDescent="0.25">
      <c r="A1076" s="34">
        <v>336</v>
      </c>
      <c r="B1076" s="33">
        <v>0.81899891225056443</v>
      </c>
      <c r="C1076" s="165">
        <f t="shared" si="108"/>
        <v>1.8100108774943564</v>
      </c>
      <c r="D1076" s="166">
        <f t="shared" si="109"/>
        <v>-3.1899891225056436</v>
      </c>
      <c r="E1076" s="167">
        <f t="shared" si="110"/>
        <v>-8.1899891225056436</v>
      </c>
      <c r="F1076" s="168">
        <f t="shared" si="111"/>
        <v>-1.8100108774943564</v>
      </c>
      <c r="G1076" s="169">
        <f t="shared" si="112"/>
        <v>3.1899891225056436</v>
      </c>
      <c r="H1076" s="170">
        <f t="shared" si="113"/>
        <v>8.1899891225056436</v>
      </c>
    </row>
    <row r="1077" spans="1:8" x14ac:dyDescent="0.25">
      <c r="A1077" s="34">
        <v>337</v>
      </c>
      <c r="B1077" s="33">
        <v>0.81986458415776964</v>
      </c>
      <c r="C1077" s="165">
        <f t="shared" si="108"/>
        <v>1.8013541584223027</v>
      </c>
      <c r="D1077" s="166">
        <f t="shared" si="109"/>
        <v>-3.1986458415776973</v>
      </c>
      <c r="E1077" s="167">
        <f t="shared" si="110"/>
        <v>-8.1986458415776973</v>
      </c>
      <c r="F1077" s="168">
        <f t="shared" si="111"/>
        <v>-1.8013541584223027</v>
      </c>
      <c r="G1077" s="169">
        <f t="shared" si="112"/>
        <v>3.1986458415776973</v>
      </c>
      <c r="H1077" s="170">
        <f t="shared" si="113"/>
        <v>8.1986458415776973</v>
      </c>
    </row>
    <row r="1078" spans="1:8" x14ac:dyDescent="0.25">
      <c r="A1078" s="34">
        <v>338</v>
      </c>
      <c r="B1078" s="33">
        <v>0.82072874587871858</v>
      </c>
      <c r="C1078" s="165">
        <f t="shared" si="108"/>
        <v>1.7927125412128149</v>
      </c>
      <c r="D1078" s="166">
        <f t="shared" si="109"/>
        <v>-3.2072874587871851</v>
      </c>
      <c r="E1078" s="167">
        <f t="shared" si="110"/>
        <v>-8.2072874587871851</v>
      </c>
      <c r="F1078" s="168">
        <f t="shared" si="111"/>
        <v>-1.7927125412128149</v>
      </c>
      <c r="G1078" s="169">
        <f t="shared" si="112"/>
        <v>3.2072874587871851</v>
      </c>
      <c r="H1078" s="170">
        <f t="shared" si="113"/>
        <v>8.2072874587871851</v>
      </c>
    </row>
    <row r="1079" spans="1:8" x14ac:dyDescent="0.25">
      <c r="A1079" s="34">
        <v>339</v>
      </c>
      <c r="B1079" s="33">
        <v>0.82159138841985002</v>
      </c>
      <c r="C1079" s="165">
        <f t="shared" si="108"/>
        <v>1.7840861158015002</v>
      </c>
      <c r="D1079" s="166">
        <f t="shared" si="109"/>
        <v>-3.2159138841984998</v>
      </c>
      <c r="E1079" s="167">
        <f t="shared" si="110"/>
        <v>-8.2159138841984998</v>
      </c>
      <c r="F1079" s="168">
        <f t="shared" si="111"/>
        <v>-1.7840861158015002</v>
      </c>
      <c r="G1079" s="169">
        <f t="shared" si="112"/>
        <v>3.2159138841984998</v>
      </c>
      <c r="H1079" s="170">
        <f t="shared" si="113"/>
        <v>8.2159138841984998</v>
      </c>
    </row>
    <row r="1080" spans="1:8" x14ac:dyDescent="0.25">
      <c r="A1080" s="34">
        <v>340</v>
      </c>
      <c r="B1080" s="33">
        <v>0.82245250278760251</v>
      </c>
      <c r="C1080" s="165">
        <f t="shared" si="108"/>
        <v>1.7754749721239751</v>
      </c>
      <c r="D1080" s="166">
        <f t="shared" si="109"/>
        <v>-3.2245250278760249</v>
      </c>
      <c r="E1080" s="167">
        <f t="shared" si="110"/>
        <v>-8.2245250278760249</v>
      </c>
      <c r="F1080" s="168">
        <f t="shared" si="111"/>
        <v>-1.7754749721239751</v>
      </c>
      <c r="G1080" s="169">
        <f t="shared" si="112"/>
        <v>3.2245250278760249</v>
      </c>
      <c r="H1080" s="170">
        <f t="shared" si="113"/>
        <v>8.2245250278760249</v>
      </c>
    </row>
    <row r="1081" spans="1:8" x14ac:dyDescent="0.25">
      <c r="A1081" s="34">
        <v>341</v>
      </c>
      <c r="B1081" s="33">
        <v>0.8233120799884146</v>
      </c>
      <c r="C1081" s="165">
        <f t="shared" si="108"/>
        <v>1.766879200115854</v>
      </c>
      <c r="D1081" s="166">
        <f t="shared" si="109"/>
        <v>-3.233120799884146</v>
      </c>
      <c r="E1081" s="167">
        <f t="shared" si="110"/>
        <v>-8.233120799884146</v>
      </c>
      <c r="F1081" s="168">
        <f t="shared" si="111"/>
        <v>-1.766879200115854</v>
      </c>
      <c r="G1081" s="169">
        <f t="shared" si="112"/>
        <v>3.233120799884146</v>
      </c>
      <c r="H1081" s="170">
        <f t="shared" si="113"/>
        <v>8.233120799884146</v>
      </c>
    </row>
    <row r="1082" spans="1:8" x14ac:dyDescent="0.25">
      <c r="A1082" s="34">
        <v>342</v>
      </c>
      <c r="B1082" s="33">
        <v>0.82417011102872517</v>
      </c>
      <c r="C1082" s="165">
        <f t="shared" si="108"/>
        <v>1.7582988897127478</v>
      </c>
      <c r="D1082" s="166">
        <f t="shared" si="109"/>
        <v>-3.2417011102872522</v>
      </c>
      <c r="E1082" s="167">
        <f t="shared" si="110"/>
        <v>-8.2417011102872522</v>
      </c>
      <c r="F1082" s="168">
        <f t="shared" si="111"/>
        <v>-1.7582988897127478</v>
      </c>
      <c r="G1082" s="169">
        <f t="shared" si="112"/>
        <v>3.2417011102872522</v>
      </c>
      <c r="H1082" s="170">
        <f t="shared" si="113"/>
        <v>8.2417011102872522</v>
      </c>
    </row>
    <row r="1083" spans="1:8" x14ac:dyDescent="0.25">
      <c r="A1083" s="34">
        <v>343</v>
      </c>
      <c r="B1083" s="33">
        <v>0.82502658691497255</v>
      </c>
      <c r="C1083" s="165">
        <f t="shared" si="108"/>
        <v>1.7497341308502747</v>
      </c>
      <c r="D1083" s="166">
        <f t="shared" si="109"/>
        <v>-3.2502658691497253</v>
      </c>
      <c r="E1083" s="167">
        <f t="shared" si="110"/>
        <v>-8.2502658691497253</v>
      </c>
      <c r="F1083" s="168">
        <f t="shared" si="111"/>
        <v>-1.7497341308502747</v>
      </c>
      <c r="G1083" s="169">
        <f t="shared" si="112"/>
        <v>3.2502658691497253</v>
      </c>
      <c r="H1083" s="170">
        <f t="shared" si="113"/>
        <v>8.2502658691497253</v>
      </c>
    </row>
    <row r="1084" spans="1:8" x14ac:dyDescent="0.25">
      <c r="A1084" s="34">
        <v>344</v>
      </c>
      <c r="B1084" s="33">
        <v>0.82588149865359561</v>
      </c>
      <c r="C1084" s="165">
        <f t="shared" si="108"/>
        <v>1.7411850134640439</v>
      </c>
      <c r="D1084" s="166">
        <f t="shared" si="109"/>
        <v>-3.2588149865359561</v>
      </c>
      <c r="E1084" s="167">
        <f t="shared" si="110"/>
        <v>-8.2588149865359561</v>
      </c>
      <c r="F1084" s="168">
        <f t="shared" si="111"/>
        <v>-1.7411850134640439</v>
      </c>
      <c r="G1084" s="169">
        <f t="shared" si="112"/>
        <v>3.2588149865359561</v>
      </c>
      <c r="H1084" s="170">
        <f t="shared" si="113"/>
        <v>8.2588149865359561</v>
      </c>
    </row>
    <row r="1085" spans="1:8" x14ac:dyDescent="0.25">
      <c r="A1085" s="34">
        <v>345</v>
      </c>
      <c r="B1085" s="33">
        <v>0.82673483725103292</v>
      </c>
      <c r="C1085" s="165">
        <f t="shared" si="108"/>
        <v>1.7326516274896715</v>
      </c>
      <c r="D1085" s="166">
        <f t="shared" si="109"/>
        <v>-3.2673483725103285</v>
      </c>
      <c r="E1085" s="167">
        <f t="shared" si="110"/>
        <v>-8.2673483725103285</v>
      </c>
      <c r="F1085" s="168">
        <f t="shared" si="111"/>
        <v>-1.7326516274896715</v>
      </c>
      <c r="G1085" s="169">
        <f t="shared" si="112"/>
        <v>3.2673483725103285</v>
      </c>
      <c r="H1085" s="170">
        <f t="shared" si="113"/>
        <v>8.2673483725103285</v>
      </c>
    </row>
    <row r="1086" spans="1:8" x14ac:dyDescent="0.25">
      <c r="A1086" s="34">
        <v>346</v>
      </c>
      <c r="B1086" s="33">
        <v>0.82758659371372301</v>
      </c>
      <c r="C1086" s="165">
        <f t="shared" si="108"/>
        <v>1.7241340628627704</v>
      </c>
      <c r="D1086" s="166">
        <f t="shared" si="109"/>
        <v>-3.2758659371372296</v>
      </c>
      <c r="E1086" s="167">
        <f t="shared" si="110"/>
        <v>-8.2758659371372296</v>
      </c>
      <c r="F1086" s="168">
        <f t="shared" si="111"/>
        <v>-1.7241340628627704</v>
      </c>
      <c r="G1086" s="169">
        <f t="shared" si="112"/>
        <v>3.2758659371372296</v>
      </c>
      <c r="H1086" s="170">
        <f t="shared" si="113"/>
        <v>8.2758659371372296</v>
      </c>
    </row>
    <row r="1087" spans="1:8" x14ac:dyDescent="0.25">
      <c r="A1087" s="34">
        <v>347</v>
      </c>
      <c r="B1087" s="33">
        <v>0.82843675904810476</v>
      </c>
      <c r="C1087" s="165">
        <f t="shared" si="108"/>
        <v>1.7156324095189532</v>
      </c>
      <c r="D1087" s="166">
        <f t="shared" si="109"/>
        <v>-3.2843675904810468</v>
      </c>
      <c r="E1087" s="167">
        <f t="shared" si="110"/>
        <v>-8.2843675904810468</v>
      </c>
      <c r="F1087" s="168">
        <f t="shared" si="111"/>
        <v>-1.7156324095189532</v>
      </c>
      <c r="G1087" s="169">
        <f t="shared" si="112"/>
        <v>3.2843675904810468</v>
      </c>
      <c r="H1087" s="170">
        <f t="shared" si="113"/>
        <v>8.2843675904810468</v>
      </c>
    </row>
    <row r="1088" spans="1:8" x14ac:dyDescent="0.25">
      <c r="A1088" s="34">
        <v>348</v>
      </c>
      <c r="B1088" s="33">
        <v>0.82928532426061641</v>
      </c>
      <c r="C1088" s="165">
        <f t="shared" si="108"/>
        <v>1.7071467573938364</v>
      </c>
      <c r="D1088" s="166">
        <f t="shared" si="109"/>
        <v>-3.2928532426061636</v>
      </c>
      <c r="E1088" s="167">
        <f t="shared" si="110"/>
        <v>-8.2928532426061636</v>
      </c>
      <c r="F1088" s="168">
        <f t="shared" si="111"/>
        <v>-1.7071467573938364</v>
      </c>
      <c r="G1088" s="169">
        <f t="shared" si="112"/>
        <v>3.2928532426061636</v>
      </c>
      <c r="H1088" s="170">
        <f t="shared" si="113"/>
        <v>8.2928532426061636</v>
      </c>
    </row>
    <row r="1089" spans="1:8" x14ac:dyDescent="0.25">
      <c r="A1089" s="34">
        <v>349</v>
      </c>
      <c r="B1089" s="33">
        <v>0.83013228035769704</v>
      </c>
      <c r="C1089" s="165">
        <f t="shared" si="108"/>
        <v>1.6986771964230289</v>
      </c>
      <c r="D1089" s="166">
        <f t="shared" si="109"/>
        <v>-3.3013228035769711</v>
      </c>
      <c r="E1089" s="167">
        <f t="shared" si="110"/>
        <v>-8.3013228035769711</v>
      </c>
      <c r="F1089" s="168">
        <f t="shared" si="111"/>
        <v>-1.6986771964230289</v>
      </c>
      <c r="G1089" s="169">
        <f t="shared" si="112"/>
        <v>3.3013228035769711</v>
      </c>
      <c r="H1089" s="170">
        <f t="shared" si="113"/>
        <v>8.3013228035769711</v>
      </c>
    </row>
    <row r="1090" spans="1:8" x14ac:dyDescent="0.25">
      <c r="A1090" s="34">
        <v>350</v>
      </c>
      <c r="B1090" s="33">
        <v>0.83097761834578499</v>
      </c>
      <c r="C1090" s="165">
        <f t="shared" si="108"/>
        <v>1.6902238165421508</v>
      </c>
      <c r="D1090" s="166">
        <f t="shared" si="109"/>
        <v>-3.3097761834578492</v>
      </c>
      <c r="E1090" s="167">
        <f t="shared" si="110"/>
        <v>-8.3097761834578492</v>
      </c>
      <c r="F1090" s="168">
        <f t="shared" si="111"/>
        <v>-1.6902238165421508</v>
      </c>
      <c r="G1090" s="169">
        <f t="shared" si="112"/>
        <v>3.3097761834578492</v>
      </c>
      <c r="H1090" s="170">
        <f t="shared" si="113"/>
        <v>8.3097761834578492</v>
      </c>
    </row>
    <row r="1091" spans="1:8" x14ac:dyDescent="0.25">
      <c r="A1091" s="34">
        <v>351</v>
      </c>
      <c r="B1091" s="33">
        <v>0.83182132923131902</v>
      </c>
      <c r="C1091" s="165">
        <f t="shared" si="108"/>
        <v>1.6817867076868094</v>
      </c>
      <c r="D1091" s="166">
        <f t="shared" si="109"/>
        <v>-3.3182132923131906</v>
      </c>
      <c r="E1091" s="167">
        <f t="shared" si="110"/>
        <v>-8.3182132923131906</v>
      </c>
      <c r="F1091" s="168">
        <f t="shared" si="111"/>
        <v>-1.6817867076868094</v>
      </c>
      <c r="G1091" s="169">
        <f t="shared" si="112"/>
        <v>3.3182132923131906</v>
      </c>
      <c r="H1091" s="170">
        <f t="shared" si="113"/>
        <v>8.3182132923131906</v>
      </c>
    </row>
    <row r="1092" spans="1:8" x14ac:dyDescent="0.25">
      <c r="A1092" s="34">
        <v>352</v>
      </c>
      <c r="B1092" s="33">
        <v>0.83266340402073757</v>
      </c>
      <c r="C1092" s="165">
        <f t="shared" si="108"/>
        <v>1.6733659597926245</v>
      </c>
      <c r="D1092" s="166">
        <f t="shared" si="109"/>
        <v>-3.3266340402073755</v>
      </c>
      <c r="E1092" s="167">
        <f t="shared" si="110"/>
        <v>-8.3266340402073755</v>
      </c>
      <c r="F1092" s="168">
        <f t="shared" si="111"/>
        <v>-1.6733659597926245</v>
      </c>
      <c r="G1092" s="169">
        <f t="shared" si="112"/>
        <v>3.3266340402073755</v>
      </c>
      <c r="H1092" s="170">
        <f t="shared" si="113"/>
        <v>8.3266340402073755</v>
      </c>
    </row>
    <row r="1093" spans="1:8" x14ac:dyDescent="0.25">
      <c r="A1093" s="34">
        <v>353</v>
      </c>
      <c r="B1093" s="33">
        <v>0.83350383372047965</v>
      </c>
      <c r="C1093" s="165">
        <f t="shared" si="108"/>
        <v>1.6649616627952035</v>
      </c>
      <c r="D1093" s="166">
        <f t="shared" si="109"/>
        <v>-3.3350383372047965</v>
      </c>
      <c r="E1093" s="167">
        <f t="shared" si="110"/>
        <v>-8.3350383372047965</v>
      </c>
      <c r="F1093" s="168">
        <f t="shared" si="111"/>
        <v>-1.6649616627952035</v>
      </c>
      <c r="G1093" s="169">
        <f t="shared" si="112"/>
        <v>3.3350383372047965</v>
      </c>
      <c r="H1093" s="170">
        <f t="shared" si="113"/>
        <v>8.3350383372047965</v>
      </c>
    </row>
    <row r="1094" spans="1:8" x14ac:dyDescent="0.25">
      <c r="A1094" s="34">
        <v>354</v>
      </c>
      <c r="B1094" s="33">
        <v>0.83434260933698345</v>
      </c>
      <c r="C1094" s="165">
        <f t="shared" si="108"/>
        <v>1.6565739066301646</v>
      </c>
      <c r="D1094" s="166">
        <f t="shared" si="109"/>
        <v>-3.3434260933698354</v>
      </c>
      <c r="E1094" s="167">
        <f t="shared" si="110"/>
        <v>-8.3434260933698354</v>
      </c>
      <c r="F1094" s="168">
        <f t="shared" si="111"/>
        <v>-1.6565739066301646</v>
      </c>
      <c r="G1094" s="169">
        <f t="shared" si="112"/>
        <v>3.3434260933698354</v>
      </c>
      <c r="H1094" s="170">
        <f t="shared" si="113"/>
        <v>8.3434260933698354</v>
      </c>
    </row>
    <row r="1095" spans="1:8" x14ac:dyDescent="0.25">
      <c r="A1095" s="34">
        <v>355</v>
      </c>
      <c r="B1095" s="33">
        <v>0.83517972187668799</v>
      </c>
      <c r="C1095" s="165">
        <f t="shared" ref="C1095:C1158" si="114">KFactor-KFactor*B1095</f>
        <v>1.6482027812331204</v>
      </c>
      <c r="D1095" s="166">
        <f t="shared" ref="D1095:D1158" si="115">KFactor/2-KFactor*B1095</f>
        <v>-3.3517972187668796</v>
      </c>
      <c r="E1095" s="167">
        <f t="shared" ref="E1095:E1158" si="116">0-KFactor*B1095</f>
        <v>-8.3517972187668796</v>
      </c>
      <c r="F1095" s="168">
        <f t="shared" ref="F1095:F1158" si="117">-C1095</f>
        <v>-1.6482027812331204</v>
      </c>
      <c r="G1095" s="169">
        <f t="shared" ref="G1095:G1158" si="118">-D1095</f>
        <v>3.3517972187668796</v>
      </c>
      <c r="H1095" s="170">
        <f t="shared" ref="H1095:H1158" si="119">-E1095</f>
        <v>8.3517972187668796</v>
      </c>
    </row>
    <row r="1096" spans="1:8" x14ac:dyDescent="0.25">
      <c r="A1096" s="34">
        <v>356</v>
      </c>
      <c r="B1096" s="33">
        <v>0.83601516234603168</v>
      </c>
      <c r="C1096" s="165">
        <f t="shared" si="114"/>
        <v>1.6398483765396836</v>
      </c>
      <c r="D1096" s="166">
        <f t="shared" si="115"/>
        <v>-3.3601516234603164</v>
      </c>
      <c r="E1096" s="167">
        <f t="shared" si="116"/>
        <v>-8.3601516234603164</v>
      </c>
      <c r="F1096" s="168">
        <f t="shared" si="117"/>
        <v>-1.6398483765396836</v>
      </c>
      <c r="G1096" s="169">
        <f t="shared" si="118"/>
        <v>3.3601516234603164</v>
      </c>
      <c r="H1096" s="170">
        <f t="shared" si="119"/>
        <v>8.3601516234603164</v>
      </c>
    </row>
    <row r="1097" spans="1:8" x14ac:dyDescent="0.25">
      <c r="A1097" s="34">
        <v>357</v>
      </c>
      <c r="B1097" s="33">
        <v>0.8368489217514532</v>
      </c>
      <c r="C1097" s="165">
        <f t="shared" si="114"/>
        <v>1.6315107824854671</v>
      </c>
      <c r="D1097" s="166">
        <f t="shared" si="115"/>
        <v>-3.3684892175145329</v>
      </c>
      <c r="E1097" s="167">
        <f t="shared" si="116"/>
        <v>-8.3684892175145329</v>
      </c>
      <c r="F1097" s="168">
        <f t="shared" si="117"/>
        <v>-1.6315107824854671</v>
      </c>
      <c r="G1097" s="169">
        <f t="shared" si="118"/>
        <v>3.3684892175145329</v>
      </c>
      <c r="H1097" s="170">
        <f t="shared" si="119"/>
        <v>8.3684892175145329</v>
      </c>
    </row>
    <row r="1098" spans="1:8" x14ac:dyDescent="0.25">
      <c r="A1098" s="34">
        <v>358</v>
      </c>
      <c r="B1098" s="33">
        <v>0.8376809910993912</v>
      </c>
      <c r="C1098" s="165">
        <f t="shared" si="114"/>
        <v>1.6231900890060871</v>
      </c>
      <c r="D1098" s="166">
        <f t="shared" si="115"/>
        <v>-3.3768099109939129</v>
      </c>
      <c r="E1098" s="167">
        <f t="shared" si="116"/>
        <v>-8.3768099109939129</v>
      </c>
      <c r="F1098" s="168">
        <f t="shared" si="117"/>
        <v>-1.6231900890060871</v>
      </c>
      <c r="G1098" s="169">
        <f t="shared" si="118"/>
        <v>3.3768099109939129</v>
      </c>
      <c r="H1098" s="170">
        <f t="shared" si="119"/>
        <v>8.3768099109939129</v>
      </c>
    </row>
    <row r="1099" spans="1:8" x14ac:dyDescent="0.25">
      <c r="A1099" s="34">
        <v>359</v>
      </c>
      <c r="B1099" s="33">
        <v>0.83851136139628435</v>
      </c>
      <c r="C1099" s="165">
        <f t="shared" si="114"/>
        <v>1.6148863860371563</v>
      </c>
      <c r="D1099" s="166">
        <f t="shared" si="115"/>
        <v>-3.3851136139628437</v>
      </c>
      <c r="E1099" s="167">
        <f t="shared" si="116"/>
        <v>-8.3851136139628437</v>
      </c>
      <c r="F1099" s="168">
        <f t="shared" si="117"/>
        <v>-1.6148863860371563</v>
      </c>
      <c r="G1099" s="169">
        <f t="shared" si="118"/>
        <v>3.3851136139628437</v>
      </c>
      <c r="H1099" s="170">
        <f t="shared" si="119"/>
        <v>8.3851136139628437</v>
      </c>
    </row>
    <row r="1100" spans="1:8" x14ac:dyDescent="0.25">
      <c r="A1100" s="34">
        <v>360</v>
      </c>
      <c r="B1100" s="33">
        <v>0.83934002364857119</v>
      </c>
      <c r="C1100" s="165">
        <f t="shared" si="114"/>
        <v>1.6065997635142875</v>
      </c>
      <c r="D1100" s="166">
        <f t="shared" si="115"/>
        <v>-3.3934002364857125</v>
      </c>
      <c r="E1100" s="167">
        <f t="shared" si="116"/>
        <v>-8.3934002364857125</v>
      </c>
      <c r="F1100" s="168">
        <f t="shared" si="117"/>
        <v>-1.6065997635142875</v>
      </c>
      <c r="G1100" s="169">
        <f t="shared" si="118"/>
        <v>3.3934002364857125</v>
      </c>
      <c r="H1100" s="170">
        <f t="shared" si="119"/>
        <v>8.3934002364857125</v>
      </c>
    </row>
    <row r="1101" spans="1:8" x14ac:dyDescent="0.25">
      <c r="A1101" s="34">
        <v>361</v>
      </c>
      <c r="B1101" s="33">
        <v>0.84016696886269049</v>
      </c>
      <c r="C1101" s="165">
        <f t="shared" si="114"/>
        <v>1.5983303113730951</v>
      </c>
      <c r="D1101" s="166">
        <f t="shared" si="115"/>
        <v>-3.4016696886269049</v>
      </c>
      <c r="E1101" s="167">
        <f t="shared" si="116"/>
        <v>-8.4016696886269049</v>
      </c>
      <c r="F1101" s="168">
        <f t="shared" si="117"/>
        <v>-1.5983303113730951</v>
      </c>
      <c r="G1101" s="169">
        <f t="shared" si="118"/>
        <v>3.4016696886269049</v>
      </c>
      <c r="H1101" s="170">
        <f t="shared" si="119"/>
        <v>8.4016696886269049</v>
      </c>
    </row>
    <row r="1102" spans="1:8" x14ac:dyDescent="0.25">
      <c r="A1102" s="34">
        <v>362</v>
      </c>
      <c r="B1102" s="33">
        <v>0.84099218804508069</v>
      </c>
      <c r="C1102" s="165">
        <f t="shared" si="114"/>
        <v>1.5900781195491938</v>
      </c>
      <c r="D1102" s="166">
        <f t="shared" si="115"/>
        <v>-3.4099218804508062</v>
      </c>
      <c r="E1102" s="167">
        <f t="shared" si="116"/>
        <v>-8.4099218804508062</v>
      </c>
      <c r="F1102" s="168">
        <f t="shared" si="117"/>
        <v>-1.5900781195491938</v>
      </c>
      <c r="G1102" s="169">
        <f t="shared" si="118"/>
        <v>3.4099218804508062</v>
      </c>
      <c r="H1102" s="170">
        <f t="shared" si="119"/>
        <v>8.4099218804508062</v>
      </c>
    </row>
    <row r="1103" spans="1:8" x14ac:dyDescent="0.25">
      <c r="A1103" s="34">
        <v>363</v>
      </c>
      <c r="B1103" s="33">
        <v>0.84181567220218056</v>
      </c>
      <c r="C1103" s="165">
        <f t="shared" si="114"/>
        <v>1.5818432779781944</v>
      </c>
      <c r="D1103" s="166">
        <f t="shared" si="115"/>
        <v>-3.4181567220218056</v>
      </c>
      <c r="E1103" s="167">
        <f t="shared" si="116"/>
        <v>-8.4181567220218056</v>
      </c>
      <c r="F1103" s="168">
        <f t="shared" si="117"/>
        <v>-1.5818432779781944</v>
      </c>
      <c r="G1103" s="169">
        <f t="shared" si="118"/>
        <v>3.4181567220218056</v>
      </c>
      <c r="H1103" s="170">
        <f t="shared" si="119"/>
        <v>8.4181567220218056</v>
      </c>
    </row>
    <row r="1104" spans="1:8" x14ac:dyDescent="0.25">
      <c r="A1104" s="34">
        <v>364</v>
      </c>
      <c r="B1104" s="33">
        <v>0.84263741234042877</v>
      </c>
      <c r="C1104" s="165">
        <f t="shared" si="114"/>
        <v>1.5736258765957132</v>
      </c>
      <c r="D1104" s="166">
        <f t="shared" si="115"/>
        <v>-3.4263741234042868</v>
      </c>
      <c r="E1104" s="167">
        <f t="shared" si="116"/>
        <v>-8.4263741234042868</v>
      </c>
      <c r="F1104" s="168">
        <f t="shared" si="117"/>
        <v>-1.5736258765957132</v>
      </c>
      <c r="G1104" s="169">
        <f t="shared" si="118"/>
        <v>3.4263741234042868</v>
      </c>
      <c r="H1104" s="170">
        <f t="shared" si="119"/>
        <v>8.4263741234042868</v>
      </c>
    </row>
    <row r="1105" spans="1:8" x14ac:dyDescent="0.25">
      <c r="A1105" s="34">
        <v>365</v>
      </c>
      <c r="B1105" s="33">
        <v>0.84345739946626397</v>
      </c>
      <c r="C1105" s="165">
        <f t="shared" si="114"/>
        <v>1.5654260053373612</v>
      </c>
      <c r="D1105" s="166">
        <f t="shared" si="115"/>
        <v>-3.4345739946626388</v>
      </c>
      <c r="E1105" s="167">
        <f t="shared" si="116"/>
        <v>-8.4345739946626388</v>
      </c>
      <c r="F1105" s="168">
        <f t="shared" si="117"/>
        <v>-1.5654260053373612</v>
      </c>
      <c r="G1105" s="169">
        <f t="shared" si="118"/>
        <v>3.4345739946626388</v>
      </c>
      <c r="H1105" s="170">
        <f t="shared" si="119"/>
        <v>8.4345739946626388</v>
      </c>
    </row>
    <row r="1106" spans="1:8" x14ac:dyDescent="0.25">
      <c r="A1106" s="34">
        <v>366</v>
      </c>
      <c r="B1106" s="33">
        <v>0.8442756245861246</v>
      </c>
      <c r="C1106" s="165">
        <f t="shared" si="114"/>
        <v>1.5572437541387547</v>
      </c>
      <c r="D1106" s="166">
        <f t="shared" si="115"/>
        <v>-3.4427562458612453</v>
      </c>
      <c r="E1106" s="167">
        <f t="shared" si="116"/>
        <v>-8.4427562458612453</v>
      </c>
      <c r="F1106" s="168">
        <f t="shared" si="117"/>
        <v>-1.5572437541387547</v>
      </c>
      <c r="G1106" s="169">
        <f t="shared" si="118"/>
        <v>3.4427562458612453</v>
      </c>
      <c r="H1106" s="170">
        <f t="shared" si="119"/>
        <v>8.4427562458612453</v>
      </c>
    </row>
    <row r="1107" spans="1:8" x14ac:dyDescent="0.25">
      <c r="A1107" s="34">
        <v>367</v>
      </c>
      <c r="B1107" s="33">
        <v>0.84509207870644942</v>
      </c>
      <c r="C1107" s="165">
        <f t="shared" si="114"/>
        <v>1.5490792129355064</v>
      </c>
      <c r="D1107" s="166">
        <f t="shared" si="115"/>
        <v>-3.4509207870644936</v>
      </c>
      <c r="E1107" s="167">
        <f t="shared" si="116"/>
        <v>-8.4509207870644936</v>
      </c>
      <c r="F1107" s="168">
        <f t="shared" si="117"/>
        <v>-1.5490792129355064</v>
      </c>
      <c r="G1107" s="169">
        <f t="shared" si="118"/>
        <v>3.4509207870644936</v>
      </c>
      <c r="H1107" s="170">
        <f t="shared" si="119"/>
        <v>8.4509207870644936</v>
      </c>
    </row>
    <row r="1108" spans="1:8" x14ac:dyDescent="0.25">
      <c r="A1108" s="34">
        <v>368</v>
      </c>
      <c r="B1108" s="33">
        <v>0.845906752833677</v>
      </c>
      <c r="C1108" s="165">
        <f t="shared" si="114"/>
        <v>1.5409324716632291</v>
      </c>
      <c r="D1108" s="166">
        <f t="shared" si="115"/>
        <v>-3.4590675283367709</v>
      </c>
      <c r="E1108" s="167">
        <f t="shared" si="116"/>
        <v>-8.4590675283367709</v>
      </c>
      <c r="F1108" s="168">
        <f t="shared" si="117"/>
        <v>-1.5409324716632291</v>
      </c>
      <c r="G1108" s="169">
        <f t="shared" si="118"/>
        <v>3.4590675283367709</v>
      </c>
      <c r="H1108" s="170">
        <f t="shared" si="119"/>
        <v>8.4590675283367709</v>
      </c>
    </row>
    <row r="1109" spans="1:8" x14ac:dyDescent="0.25">
      <c r="A1109" s="34">
        <v>369</v>
      </c>
      <c r="B1109" s="33">
        <v>0.8467196379742461</v>
      </c>
      <c r="C1109" s="165">
        <f t="shared" si="114"/>
        <v>1.532803620257539</v>
      </c>
      <c r="D1109" s="166">
        <f t="shared" si="115"/>
        <v>-3.467196379742461</v>
      </c>
      <c r="E1109" s="167">
        <f t="shared" si="116"/>
        <v>-8.467196379742461</v>
      </c>
      <c r="F1109" s="168">
        <f t="shared" si="117"/>
        <v>-1.532803620257539</v>
      </c>
      <c r="G1109" s="169">
        <f t="shared" si="118"/>
        <v>3.467196379742461</v>
      </c>
      <c r="H1109" s="170">
        <f t="shared" si="119"/>
        <v>8.467196379742461</v>
      </c>
    </row>
    <row r="1110" spans="1:8" x14ac:dyDescent="0.25">
      <c r="A1110" s="34">
        <v>370</v>
      </c>
      <c r="B1110" s="33">
        <v>0.84753072513459538</v>
      </c>
      <c r="C1110" s="165">
        <f t="shared" si="114"/>
        <v>1.5246927486540471</v>
      </c>
      <c r="D1110" s="166">
        <f t="shared" si="115"/>
        <v>-3.4753072513459529</v>
      </c>
      <c r="E1110" s="167">
        <f t="shared" si="116"/>
        <v>-8.4753072513459529</v>
      </c>
      <c r="F1110" s="168">
        <f t="shared" si="117"/>
        <v>-1.5246927486540471</v>
      </c>
      <c r="G1110" s="169">
        <f t="shared" si="118"/>
        <v>3.4753072513459529</v>
      </c>
      <c r="H1110" s="170">
        <f t="shared" si="119"/>
        <v>8.4753072513459529</v>
      </c>
    </row>
    <row r="1111" spans="1:8" x14ac:dyDescent="0.25">
      <c r="A1111" s="34">
        <v>371</v>
      </c>
      <c r="B1111" s="33">
        <v>0.84834000532116327</v>
      </c>
      <c r="C1111" s="165">
        <f t="shared" si="114"/>
        <v>1.516599946788368</v>
      </c>
      <c r="D1111" s="166">
        <f t="shared" si="115"/>
        <v>-3.483400053211632</v>
      </c>
      <c r="E1111" s="167">
        <f t="shared" si="116"/>
        <v>-8.483400053211632</v>
      </c>
      <c r="F1111" s="168">
        <f t="shared" si="117"/>
        <v>-1.516599946788368</v>
      </c>
      <c r="G1111" s="169">
        <f t="shared" si="118"/>
        <v>3.483400053211632</v>
      </c>
      <c r="H1111" s="170">
        <f t="shared" si="119"/>
        <v>8.483400053211632</v>
      </c>
    </row>
    <row r="1112" spans="1:8" x14ac:dyDescent="0.25">
      <c r="A1112" s="34">
        <v>372</v>
      </c>
      <c r="B1112" s="33">
        <v>0.84914746954038856</v>
      </c>
      <c r="C1112" s="165">
        <f t="shared" si="114"/>
        <v>1.5085253045961142</v>
      </c>
      <c r="D1112" s="166">
        <f t="shared" si="115"/>
        <v>-3.4914746954038858</v>
      </c>
      <c r="E1112" s="167">
        <f t="shared" si="116"/>
        <v>-8.4914746954038858</v>
      </c>
      <c r="F1112" s="168">
        <f t="shared" si="117"/>
        <v>-1.5085253045961142</v>
      </c>
      <c r="G1112" s="169">
        <f t="shared" si="118"/>
        <v>3.4914746954038858</v>
      </c>
      <c r="H1112" s="170">
        <f t="shared" si="119"/>
        <v>8.4914746954038858</v>
      </c>
    </row>
    <row r="1113" spans="1:8" x14ac:dyDescent="0.25">
      <c r="A1113" s="34">
        <v>373</v>
      </c>
      <c r="B1113" s="33">
        <v>0.84995310879870989</v>
      </c>
      <c r="C1113" s="165">
        <f t="shared" si="114"/>
        <v>1.5004689120129004</v>
      </c>
      <c r="D1113" s="166">
        <f t="shared" si="115"/>
        <v>-3.4995310879870996</v>
      </c>
      <c r="E1113" s="167">
        <f t="shared" si="116"/>
        <v>-8.4995310879870996</v>
      </c>
      <c r="F1113" s="168">
        <f t="shared" si="117"/>
        <v>-1.5004689120129004</v>
      </c>
      <c r="G1113" s="169">
        <f t="shared" si="118"/>
        <v>3.4995310879870996</v>
      </c>
      <c r="H1113" s="170">
        <f t="shared" si="119"/>
        <v>8.4995310879870996</v>
      </c>
    </row>
    <row r="1114" spans="1:8" x14ac:dyDescent="0.25">
      <c r="A1114" s="34">
        <v>374</v>
      </c>
      <c r="B1114" s="33">
        <v>0.85075691410256571</v>
      </c>
      <c r="C1114" s="165">
        <f t="shared" si="114"/>
        <v>1.4924308589743429</v>
      </c>
      <c r="D1114" s="166">
        <f t="shared" si="115"/>
        <v>-3.5075691410256571</v>
      </c>
      <c r="E1114" s="167">
        <f t="shared" si="116"/>
        <v>-8.5075691410256571</v>
      </c>
      <c r="F1114" s="168">
        <f t="shared" si="117"/>
        <v>-1.4924308589743429</v>
      </c>
      <c r="G1114" s="169">
        <f t="shared" si="118"/>
        <v>3.5075691410256571</v>
      </c>
      <c r="H1114" s="170">
        <f t="shared" si="119"/>
        <v>8.5075691410256571</v>
      </c>
    </row>
    <row r="1115" spans="1:8" x14ac:dyDescent="0.25">
      <c r="A1115" s="34">
        <v>375</v>
      </c>
      <c r="B1115" s="33">
        <v>0.8515588764583949</v>
      </c>
      <c r="C1115" s="165">
        <f t="shared" si="114"/>
        <v>1.4844112354160508</v>
      </c>
      <c r="D1115" s="166">
        <f t="shared" si="115"/>
        <v>-3.5155887645839492</v>
      </c>
      <c r="E1115" s="167">
        <f t="shared" si="116"/>
        <v>-8.5155887645839492</v>
      </c>
      <c r="F1115" s="168">
        <f t="shared" si="117"/>
        <v>-1.4844112354160508</v>
      </c>
      <c r="G1115" s="169">
        <f t="shared" si="118"/>
        <v>3.5155887645839492</v>
      </c>
      <c r="H1115" s="170">
        <f t="shared" si="119"/>
        <v>8.5155887645839492</v>
      </c>
    </row>
    <row r="1116" spans="1:8" x14ac:dyDescent="0.25">
      <c r="A1116" s="34">
        <v>376</v>
      </c>
      <c r="B1116" s="33">
        <v>0.852358986872636</v>
      </c>
      <c r="C1116" s="165">
        <f t="shared" si="114"/>
        <v>1.4764101312736404</v>
      </c>
      <c r="D1116" s="166">
        <f t="shared" si="115"/>
        <v>-3.5235898687263596</v>
      </c>
      <c r="E1116" s="167">
        <f t="shared" si="116"/>
        <v>-8.5235898687263596</v>
      </c>
      <c r="F1116" s="168">
        <f t="shared" si="117"/>
        <v>-1.4764101312736404</v>
      </c>
      <c r="G1116" s="169">
        <f t="shared" si="118"/>
        <v>3.5235898687263596</v>
      </c>
      <c r="H1116" s="170">
        <f t="shared" si="119"/>
        <v>8.5235898687263596</v>
      </c>
    </row>
    <row r="1117" spans="1:8" x14ac:dyDescent="0.25">
      <c r="A1117" s="34">
        <v>377</v>
      </c>
      <c r="B1117" s="33">
        <v>0.85315723635172747</v>
      </c>
      <c r="C1117" s="165">
        <f t="shared" si="114"/>
        <v>1.4684276364827262</v>
      </c>
      <c r="D1117" s="166">
        <f t="shared" si="115"/>
        <v>-3.5315723635172738</v>
      </c>
      <c r="E1117" s="167">
        <f t="shared" si="116"/>
        <v>-8.5315723635172738</v>
      </c>
      <c r="F1117" s="168">
        <f t="shared" si="117"/>
        <v>-1.4684276364827262</v>
      </c>
      <c r="G1117" s="169">
        <f t="shared" si="118"/>
        <v>3.5315723635172738</v>
      </c>
      <c r="H1117" s="170">
        <f t="shared" si="119"/>
        <v>8.5315723635172738</v>
      </c>
    </row>
    <row r="1118" spans="1:8" x14ac:dyDescent="0.25">
      <c r="A1118" s="34">
        <v>378</v>
      </c>
      <c r="B1118" s="33">
        <v>0.85395361590210828</v>
      </c>
      <c r="C1118" s="165">
        <f t="shared" si="114"/>
        <v>1.4604638409789175</v>
      </c>
      <c r="D1118" s="166">
        <f t="shared" si="115"/>
        <v>-3.5395361590210825</v>
      </c>
      <c r="E1118" s="167">
        <f t="shared" si="116"/>
        <v>-8.5395361590210825</v>
      </c>
      <c r="F1118" s="168">
        <f t="shared" si="117"/>
        <v>-1.4604638409789175</v>
      </c>
      <c r="G1118" s="169">
        <f t="shared" si="118"/>
        <v>3.5395361590210825</v>
      </c>
      <c r="H1118" s="170">
        <f t="shared" si="119"/>
        <v>8.5395361590210825</v>
      </c>
    </row>
    <row r="1119" spans="1:8" x14ac:dyDescent="0.25">
      <c r="A1119" s="34">
        <v>379</v>
      </c>
      <c r="B1119" s="33">
        <v>0.85474811653021687</v>
      </c>
      <c r="C1119" s="165">
        <f t="shared" si="114"/>
        <v>1.4525188346978304</v>
      </c>
      <c r="D1119" s="166">
        <f t="shared" si="115"/>
        <v>-3.5474811653021696</v>
      </c>
      <c r="E1119" s="167">
        <f t="shared" si="116"/>
        <v>-8.5474811653021696</v>
      </c>
      <c r="F1119" s="168">
        <f t="shared" si="117"/>
        <v>-1.4525188346978304</v>
      </c>
      <c r="G1119" s="169">
        <f t="shared" si="118"/>
        <v>3.5474811653021696</v>
      </c>
      <c r="H1119" s="170">
        <f t="shared" si="119"/>
        <v>8.5474811653021696</v>
      </c>
    </row>
    <row r="1120" spans="1:8" x14ac:dyDescent="0.25">
      <c r="A1120" s="34">
        <v>380</v>
      </c>
      <c r="B1120" s="33">
        <v>0.8555407292424918</v>
      </c>
      <c r="C1120" s="165">
        <f t="shared" si="114"/>
        <v>1.4445927075750813</v>
      </c>
      <c r="D1120" s="166">
        <f t="shared" si="115"/>
        <v>-3.5554072924249187</v>
      </c>
      <c r="E1120" s="167">
        <f t="shared" si="116"/>
        <v>-8.5554072924249187</v>
      </c>
      <c r="F1120" s="168">
        <f t="shared" si="117"/>
        <v>-1.4445927075750813</v>
      </c>
      <c r="G1120" s="169">
        <f t="shared" si="118"/>
        <v>3.5554072924249187</v>
      </c>
      <c r="H1120" s="170">
        <f t="shared" si="119"/>
        <v>8.5554072924249187</v>
      </c>
    </row>
    <row r="1121" spans="1:8" x14ac:dyDescent="0.25">
      <c r="A1121" s="34">
        <v>381</v>
      </c>
      <c r="B1121" s="33">
        <v>0.85633144504537184</v>
      </c>
      <c r="C1121" s="165">
        <f t="shared" si="114"/>
        <v>1.4366855495462811</v>
      </c>
      <c r="D1121" s="166">
        <f t="shared" si="115"/>
        <v>-3.5633144504537189</v>
      </c>
      <c r="E1121" s="167">
        <f t="shared" si="116"/>
        <v>-8.5633144504537189</v>
      </c>
      <c r="F1121" s="168">
        <f t="shared" si="117"/>
        <v>-1.4366855495462811</v>
      </c>
      <c r="G1121" s="169">
        <f t="shared" si="118"/>
        <v>3.5633144504537189</v>
      </c>
      <c r="H1121" s="170">
        <f t="shared" si="119"/>
        <v>8.5633144504537189</v>
      </c>
    </row>
    <row r="1122" spans="1:8" x14ac:dyDescent="0.25">
      <c r="A1122" s="34">
        <v>382</v>
      </c>
      <c r="B1122" s="33">
        <v>0.85712025494529553</v>
      </c>
      <c r="C1122" s="165">
        <f t="shared" si="114"/>
        <v>1.4287974505470444</v>
      </c>
      <c r="D1122" s="166">
        <f t="shared" si="115"/>
        <v>-3.5712025494529556</v>
      </c>
      <c r="E1122" s="167">
        <f t="shared" si="116"/>
        <v>-8.5712025494529556</v>
      </c>
      <c r="F1122" s="168">
        <f t="shared" si="117"/>
        <v>-1.4287974505470444</v>
      </c>
      <c r="G1122" s="169">
        <f t="shared" si="118"/>
        <v>3.5712025494529556</v>
      </c>
      <c r="H1122" s="170">
        <f t="shared" si="119"/>
        <v>8.5712025494529556</v>
      </c>
    </row>
    <row r="1123" spans="1:8" x14ac:dyDescent="0.25">
      <c r="A1123" s="34">
        <v>383</v>
      </c>
      <c r="B1123" s="33">
        <v>0.85790714994870165</v>
      </c>
      <c r="C1123" s="165">
        <f t="shared" si="114"/>
        <v>1.4209285005129839</v>
      </c>
      <c r="D1123" s="166">
        <f t="shared" si="115"/>
        <v>-3.5790714994870161</v>
      </c>
      <c r="E1123" s="167">
        <f t="shared" si="116"/>
        <v>-8.5790714994870161</v>
      </c>
      <c r="F1123" s="168">
        <f t="shared" si="117"/>
        <v>-1.4209285005129839</v>
      </c>
      <c r="G1123" s="169">
        <f t="shared" si="118"/>
        <v>3.5790714994870161</v>
      </c>
      <c r="H1123" s="170">
        <f t="shared" si="119"/>
        <v>8.5790714994870161</v>
      </c>
    </row>
    <row r="1124" spans="1:8" x14ac:dyDescent="0.25">
      <c r="A1124" s="34">
        <v>384</v>
      </c>
      <c r="B1124" s="33">
        <v>0.85869212106202863</v>
      </c>
      <c r="C1124" s="165">
        <f t="shared" si="114"/>
        <v>1.4130787893797141</v>
      </c>
      <c r="D1124" s="166">
        <f t="shared" si="115"/>
        <v>-3.5869212106202859</v>
      </c>
      <c r="E1124" s="167">
        <f t="shared" si="116"/>
        <v>-8.5869212106202859</v>
      </c>
      <c r="F1124" s="168">
        <f t="shared" si="117"/>
        <v>-1.4130787893797141</v>
      </c>
      <c r="G1124" s="169">
        <f t="shared" si="118"/>
        <v>3.5869212106202859</v>
      </c>
      <c r="H1124" s="170">
        <f t="shared" si="119"/>
        <v>8.5869212106202859</v>
      </c>
    </row>
    <row r="1125" spans="1:8" x14ac:dyDescent="0.25">
      <c r="A1125" s="34">
        <v>385</v>
      </c>
      <c r="B1125" s="33">
        <v>0.85947515929171525</v>
      </c>
      <c r="C1125" s="165">
        <f t="shared" si="114"/>
        <v>1.4052484070828477</v>
      </c>
      <c r="D1125" s="166">
        <f t="shared" si="115"/>
        <v>-3.5947515929171523</v>
      </c>
      <c r="E1125" s="167">
        <f t="shared" si="116"/>
        <v>-8.5947515929171523</v>
      </c>
      <c r="F1125" s="168">
        <f t="shared" si="117"/>
        <v>-1.4052484070828477</v>
      </c>
      <c r="G1125" s="169">
        <f t="shared" si="118"/>
        <v>3.5947515929171523</v>
      </c>
      <c r="H1125" s="170">
        <f t="shared" si="119"/>
        <v>8.5947515929171523</v>
      </c>
    </row>
    <row r="1126" spans="1:8" x14ac:dyDescent="0.25">
      <c r="A1126" s="34">
        <v>386</v>
      </c>
      <c r="B1126" s="33">
        <v>0.86025625564420016</v>
      </c>
      <c r="C1126" s="165">
        <f t="shared" si="114"/>
        <v>1.3974374435579975</v>
      </c>
      <c r="D1126" s="166">
        <f t="shared" si="115"/>
        <v>-3.6025625564420025</v>
      </c>
      <c r="E1126" s="167">
        <f t="shared" si="116"/>
        <v>-8.6025625564420025</v>
      </c>
      <c r="F1126" s="168">
        <f t="shared" si="117"/>
        <v>-1.3974374435579975</v>
      </c>
      <c r="G1126" s="169">
        <f t="shared" si="118"/>
        <v>3.6025625564420025</v>
      </c>
      <c r="H1126" s="170">
        <f t="shared" si="119"/>
        <v>8.6025625564420025</v>
      </c>
    </row>
    <row r="1127" spans="1:8" x14ac:dyDescent="0.25">
      <c r="A1127" s="34">
        <v>387</v>
      </c>
      <c r="B1127" s="33">
        <v>0.86103540112592181</v>
      </c>
      <c r="C1127" s="165">
        <f t="shared" si="114"/>
        <v>1.3896459887407815</v>
      </c>
      <c r="D1127" s="166">
        <f t="shared" si="115"/>
        <v>-3.6103540112592185</v>
      </c>
      <c r="E1127" s="167">
        <f t="shared" si="116"/>
        <v>-8.6103540112592185</v>
      </c>
      <c r="F1127" s="168">
        <f t="shared" si="117"/>
        <v>-1.3896459887407815</v>
      </c>
      <c r="G1127" s="169">
        <f t="shared" si="118"/>
        <v>3.6103540112592185</v>
      </c>
      <c r="H1127" s="170">
        <f t="shared" si="119"/>
        <v>8.6103540112592185</v>
      </c>
    </row>
    <row r="1128" spans="1:8" x14ac:dyDescent="0.25">
      <c r="A1128" s="34">
        <v>388</v>
      </c>
      <c r="B1128" s="33">
        <v>0.86181258674331906</v>
      </c>
      <c r="C1128" s="165">
        <f t="shared" si="114"/>
        <v>1.3818741325668089</v>
      </c>
      <c r="D1128" s="166">
        <f t="shared" si="115"/>
        <v>-3.6181258674331911</v>
      </c>
      <c r="E1128" s="167">
        <f t="shared" si="116"/>
        <v>-8.6181258674331911</v>
      </c>
      <c r="F1128" s="168">
        <f t="shared" si="117"/>
        <v>-1.3818741325668089</v>
      </c>
      <c r="G1128" s="169">
        <f t="shared" si="118"/>
        <v>3.6181258674331911</v>
      </c>
      <c r="H1128" s="170">
        <f t="shared" si="119"/>
        <v>8.6181258674331911</v>
      </c>
    </row>
    <row r="1129" spans="1:8" x14ac:dyDescent="0.25">
      <c r="A1129" s="34">
        <v>389</v>
      </c>
      <c r="B1129" s="33">
        <v>0.86258780350283049</v>
      </c>
      <c r="C1129" s="165">
        <f t="shared" si="114"/>
        <v>1.374121964971696</v>
      </c>
      <c r="D1129" s="166">
        <f t="shared" si="115"/>
        <v>-3.625878035028304</v>
      </c>
      <c r="E1129" s="167">
        <f t="shared" si="116"/>
        <v>-8.625878035028304</v>
      </c>
      <c r="F1129" s="168">
        <f t="shared" si="117"/>
        <v>-1.374121964971696</v>
      </c>
      <c r="G1129" s="169">
        <f t="shared" si="118"/>
        <v>3.625878035028304</v>
      </c>
      <c r="H1129" s="170">
        <f t="shared" si="119"/>
        <v>8.625878035028304</v>
      </c>
    </row>
    <row r="1130" spans="1:8" x14ac:dyDescent="0.25">
      <c r="A1130" s="34">
        <v>390</v>
      </c>
      <c r="B1130" s="33">
        <v>0.86336104241089462</v>
      </c>
      <c r="C1130" s="165">
        <f t="shared" si="114"/>
        <v>1.3663895758910538</v>
      </c>
      <c r="D1130" s="166">
        <f t="shared" si="115"/>
        <v>-3.6336104241089462</v>
      </c>
      <c r="E1130" s="167">
        <f t="shared" si="116"/>
        <v>-8.6336104241089462</v>
      </c>
      <c r="F1130" s="168">
        <f t="shared" si="117"/>
        <v>-1.3663895758910538</v>
      </c>
      <c r="G1130" s="169">
        <f t="shared" si="118"/>
        <v>3.6336104241089462</v>
      </c>
      <c r="H1130" s="170">
        <f t="shared" si="119"/>
        <v>8.6336104241089462</v>
      </c>
    </row>
    <row r="1131" spans="1:8" x14ac:dyDescent="0.25">
      <c r="A1131" s="34">
        <v>391</v>
      </c>
      <c r="B1131" s="33">
        <v>0.86413229447395024</v>
      </c>
      <c r="C1131" s="165">
        <f t="shared" si="114"/>
        <v>1.3586770552604968</v>
      </c>
      <c r="D1131" s="166">
        <f t="shared" si="115"/>
        <v>-3.6413229447395032</v>
      </c>
      <c r="E1131" s="167">
        <f t="shared" si="116"/>
        <v>-8.6413229447395032</v>
      </c>
      <c r="F1131" s="168">
        <f t="shared" si="117"/>
        <v>-1.3586770552604968</v>
      </c>
      <c r="G1131" s="169">
        <f t="shared" si="118"/>
        <v>3.6413229447395032</v>
      </c>
      <c r="H1131" s="170">
        <f t="shared" si="119"/>
        <v>8.6413229447395032</v>
      </c>
    </row>
    <row r="1132" spans="1:8" x14ac:dyDescent="0.25">
      <c r="A1132" s="34">
        <v>392</v>
      </c>
      <c r="B1132" s="33">
        <v>0.86490155069843588</v>
      </c>
      <c r="C1132" s="165">
        <f t="shared" si="114"/>
        <v>1.3509844930156412</v>
      </c>
      <c r="D1132" s="166">
        <f t="shared" si="115"/>
        <v>-3.6490155069843588</v>
      </c>
      <c r="E1132" s="167">
        <f t="shared" si="116"/>
        <v>-8.6490155069843588</v>
      </c>
      <c r="F1132" s="168">
        <f t="shared" si="117"/>
        <v>-1.3509844930156412</v>
      </c>
      <c r="G1132" s="169">
        <f t="shared" si="118"/>
        <v>3.6490155069843588</v>
      </c>
      <c r="H1132" s="170">
        <f t="shared" si="119"/>
        <v>8.6490155069843588</v>
      </c>
    </row>
    <row r="1133" spans="1:8" x14ac:dyDescent="0.25">
      <c r="A1133" s="34">
        <v>393</v>
      </c>
      <c r="B1133" s="33">
        <v>0.86566880209079011</v>
      </c>
      <c r="C1133" s="165">
        <f t="shared" si="114"/>
        <v>1.3433119790920998</v>
      </c>
      <c r="D1133" s="166">
        <f t="shared" si="115"/>
        <v>-3.6566880209079002</v>
      </c>
      <c r="E1133" s="167">
        <f t="shared" si="116"/>
        <v>-8.6566880209079002</v>
      </c>
      <c r="F1133" s="168">
        <f t="shared" si="117"/>
        <v>-1.3433119790920998</v>
      </c>
      <c r="G1133" s="169">
        <f t="shared" si="118"/>
        <v>3.6566880209079002</v>
      </c>
      <c r="H1133" s="170">
        <f t="shared" si="119"/>
        <v>8.6566880209079002</v>
      </c>
    </row>
    <row r="1134" spans="1:8" x14ac:dyDescent="0.25">
      <c r="A1134" s="34">
        <v>394</v>
      </c>
      <c r="B1134" s="33">
        <v>0.86643403965745169</v>
      </c>
      <c r="C1134" s="165">
        <f t="shared" si="114"/>
        <v>1.3356596034254835</v>
      </c>
      <c r="D1134" s="166">
        <f t="shared" si="115"/>
        <v>-3.6643403965745165</v>
      </c>
      <c r="E1134" s="167">
        <f t="shared" si="116"/>
        <v>-8.6643403965745165</v>
      </c>
      <c r="F1134" s="168">
        <f t="shared" si="117"/>
        <v>-1.3356596034254835</v>
      </c>
      <c r="G1134" s="169">
        <f t="shared" si="118"/>
        <v>3.6643403965745165</v>
      </c>
      <c r="H1134" s="170">
        <f t="shared" si="119"/>
        <v>8.6643403965745165</v>
      </c>
    </row>
    <row r="1135" spans="1:8" x14ac:dyDescent="0.25">
      <c r="A1135" s="34">
        <v>395</v>
      </c>
      <c r="B1135" s="33">
        <v>0.86719725440485917</v>
      </c>
      <c r="C1135" s="165">
        <f t="shared" si="114"/>
        <v>1.3280274559514087</v>
      </c>
      <c r="D1135" s="166">
        <f t="shared" si="115"/>
        <v>-3.6719725440485913</v>
      </c>
      <c r="E1135" s="167">
        <f t="shared" si="116"/>
        <v>-8.6719725440485913</v>
      </c>
      <c r="F1135" s="168">
        <f t="shared" si="117"/>
        <v>-1.3280274559514087</v>
      </c>
      <c r="G1135" s="169">
        <f t="shared" si="118"/>
        <v>3.6719725440485913</v>
      </c>
      <c r="H1135" s="170">
        <f t="shared" si="119"/>
        <v>8.6719725440485913</v>
      </c>
    </row>
    <row r="1136" spans="1:8" x14ac:dyDescent="0.25">
      <c r="A1136" s="34">
        <v>396</v>
      </c>
      <c r="B1136" s="33">
        <v>0.86795843733945133</v>
      </c>
      <c r="C1136" s="165">
        <f t="shared" si="114"/>
        <v>1.3204156266054863</v>
      </c>
      <c r="D1136" s="166">
        <f t="shared" si="115"/>
        <v>-3.6795843733945137</v>
      </c>
      <c r="E1136" s="167">
        <f t="shared" si="116"/>
        <v>-8.6795843733945137</v>
      </c>
      <c r="F1136" s="168">
        <f t="shared" si="117"/>
        <v>-1.3204156266054863</v>
      </c>
      <c r="G1136" s="169">
        <f t="shared" si="118"/>
        <v>3.6795843733945137</v>
      </c>
      <c r="H1136" s="170">
        <f t="shared" si="119"/>
        <v>8.6795843733945137</v>
      </c>
    </row>
    <row r="1137" spans="1:8" x14ac:dyDescent="0.25">
      <c r="A1137" s="34">
        <v>397</v>
      </c>
      <c r="B1137" s="33">
        <v>0.8687175794676667</v>
      </c>
      <c r="C1137" s="165">
        <f t="shared" si="114"/>
        <v>1.3128242053233325</v>
      </c>
      <c r="D1137" s="166">
        <f t="shared" si="115"/>
        <v>-3.6871757946766675</v>
      </c>
      <c r="E1137" s="167">
        <f t="shared" si="116"/>
        <v>-8.6871757946766675</v>
      </c>
      <c r="F1137" s="168">
        <f t="shared" si="117"/>
        <v>-1.3128242053233325</v>
      </c>
      <c r="G1137" s="169">
        <f t="shared" si="118"/>
        <v>3.6871757946766675</v>
      </c>
      <c r="H1137" s="170">
        <f t="shared" si="119"/>
        <v>8.6871757946766675</v>
      </c>
    </row>
    <row r="1138" spans="1:8" x14ac:dyDescent="0.25">
      <c r="A1138" s="34">
        <v>398</v>
      </c>
      <c r="B1138" s="33">
        <v>0.86947467179594384</v>
      </c>
      <c r="C1138" s="165">
        <f t="shared" si="114"/>
        <v>1.305253282040562</v>
      </c>
      <c r="D1138" s="166">
        <f t="shared" si="115"/>
        <v>-3.694746717959438</v>
      </c>
      <c r="E1138" s="167">
        <f t="shared" si="116"/>
        <v>-8.694746717959438</v>
      </c>
      <c r="F1138" s="168">
        <f t="shared" si="117"/>
        <v>-1.305253282040562</v>
      </c>
      <c r="G1138" s="169">
        <f t="shared" si="118"/>
        <v>3.694746717959438</v>
      </c>
      <c r="H1138" s="170">
        <f t="shared" si="119"/>
        <v>8.694746717959438</v>
      </c>
    </row>
    <row r="1139" spans="1:8" x14ac:dyDescent="0.25">
      <c r="A1139" s="34">
        <v>399</v>
      </c>
      <c r="B1139" s="33">
        <v>0.87022970533072153</v>
      </c>
      <c r="C1139" s="165">
        <f t="shared" si="114"/>
        <v>1.2977029466927839</v>
      </c>
      <c r="D1139" s="166">
        <f t="shared" si="115"/>
        <v>-3.7022970533072161</v>
      </c>
      <c r="E1139" s="167">
        <f t="shared" si="116"/>
        <v>-8.7022970533072161</v>
      </c>
      <c r="F1139" s="168">
        <f t="shared" si="117"/>
        <v>-1.2977029466927839</v>
      </c>
      <c r="G1139" s="169">
        <f t="shared" si="118"/>
        <v>3.7022970533072161</v>
      </c>
      <c r="H1139" s="170">
        <f t="shared" si="119"/>
        <v>8.7022970533072161</v>
      </c>
    </row>
    <row r="1140" spans="1:8" x14ac:dyDescent="0.25">
      <c r="A1140" s="34">
        <v>400</v>
      </c>
      <c r="B1140" s="33">
        <v>0.8709826710784383</v>
      </c>
      <c r="C1140" s="165">
        <f t="shared" si="114"/>
        <v>1.2901732892156161</v>
      </c>
      <c r="D1140" s="166">
        <f t="shared" si="115"/>
        <v>-3.7098267107843839</v>
      </c>
      <c r="E1140" s="167">
        <f t="shared" si="116"/>
        <v>-8.7098267107843839</v>
      </c>
      <c r="F1140" s="168">
        <f t="shared" si="117"/>
        <v>-1.2901732892156161</v>
      </c>
      <c r="G1140" s="169">
        <f t="shared" si="118"/>
        <v>3.7098267107843839</v>
      </c>
      <c r="H1140" s="170">
        <f t="shared" si="119"/>
        <v>8.7098267107843839</v>
      </c>
    </row>
    <row r="1141" spans="1:8" x14ac:dyDescent="0.25">
      <c r="A1141" s="34">
        <v>401</v>
      </c>
      <c r="B1141" s="33">
        <v>0.87173356004553282</v>
      </c>
      <c r="C1141" s="165">
        <f t="shared" si="114"/>
        <v>1.2826643995446716</v>
      </c>
      <c r="D1141" s="166">
        <f t="shared" si="115"/>
        <v>-3.7173356004553284</v>
      </c>
      <c r="E1141" s="167">
        <f t="shared" si="116"/>
        <v>-8.7173356004553284</v>
      </c>
      <c r="F1141" s="168">
        <f t="shared" si="117"/>
        <v>-1.2826643995446716</v>
      </c>
      <c r="G1141" s="169">
        <f t="shared" si="118"/>
        <v>3.7173356004553284</v>
      </c>
      <c r="H1141" s="170">
        <f t="shared" si="119"/>
        <v>8.7173356004553284</v>
      </c>
    </row>
    <row r="1142" spans="1:8" x14ac:dyDescent="0.25">
      <c r="A1142" s="34">
        <v>402</v>
      </c>
      <c r="B1142" s="33">
        <v>0.87248236323844375</v>
      </c>
      <c r="C1142" s="165">
        <f t="shared" si="114"/>
        <v>1.275176367615563</v>
      </c>
      <c r="D1142" s="166">
        <f t="shared" si="115"/>
        <v>-3.724823632384437</v>
      </c>
      <c r="E1142" s="167">
        <f t="shared" si="116"/>
        <v>-8.724823632384437</v>
      </c>
      <c r="F1142" s="168">
        <f t="shared" si="117"/>
        <v>-1.275176367615563</v>
      </c>
      <c r="G1142" s="169">
        <f t="shared" si="118"/>
        <v>3.724823632384437</v>
      </c>
      <c r="H1142" s="170">
        <f t="shared" si="119"/>
        <v>8.724823632384437</v>
      </c>
    </row>
    <row r="1143" spans="1:8" x14ac:dyDescent="0.25">
      <c r="A1143" s="34">
        <v>403</v>
      </c>
      <c r="B1143" s="33">
        <v>0.87322907166360964</v>
      </c>
      <c r="C1143" s="165">
        <f t="shared" si="114"/>
        <v>1.267709283363903</v>
      </c>
      <c r="D1143" s="166">
        <f t="shared" si="115"/>
        <v>-3.732290716636097</v>
      </c>
      <c r="E1143" s="167">
        <f t="shared" si="116"/>
        <v>-8.732290716636097</v>
      </c>
      <c r="F1143" s="168">
        <f t="shared" si="117"/>
        <v>-1.267709283363903</v>
      </c>
      <c r="G1143" s="169">
        <f t="shared" si="118"/>
        <v>3.732290716636097</v>
      </c>
      <c r="H1143" s="170">
        <f t="shared" si="119"/>
        <v>8.732290716636097</v>
      </c>
    </row>
    <row r="1144" spans="1:8" x14ac:dyDescent="0.25">
      <c r="A1144" s="34">
        <v>404</v>
      </c>
      <c r="B1144" s="33">
        <v>0.87397367632746925</v>
      </c>
      <c r="C1144" s="165">
        <f t="shared" si="114"/>
        <v>1.2602632367253079</v>
      </c>
      <c r="D1144" s="166">
        <f t="shared" si="115"/>
        <v>-3.7397367632746921</v>
      </c>
      <c r="E1144" s="167">
        <f t="shared" si="116"/>
        <v>-8.7397367632746921</v>
      </c>
      <c r="F1144" s="168">
        <f t="shared" si="117"/>
        <v>-1.2602632367253079</v>
      </c>
      <c r="G1144" s="169">
        <f t="shared" si="118"/>
        <v>3.7397367632746921</v>
      </c>
      <c r="H1144" s="170">
        <f t="shared" si="119"/>
        <v>8.7397367632746921</v>
      </c>
    </row>
    <row r="1145" spans="1:8" x14ac:dyDescent="0.25">
      <c r="A1145" s="34">
        <v>405</v>
      </c>
      <c r="B1145" s="33">
        <v>0.87471616823646114</v>
      </c>
      <c r="C1145" s="165">
        <f t="shared" si="114"/>
        <v>1.2528383176353888</v>
      </c>
      <c r="D1145" s="166">
        <f t="shared" si="115"/>
        <v>-3.7471616823646112</v>
      </c>
      <c r="E1145" s="167">
        <f t="shared" si="116"/>
        <v>-8.7471616823646112</v>
      </c>
      <c r="F1145" s="168">
        <f t="shared" si="117"/>
        <v>-1.2528383176353888</v>
      </c>
      <c r="G1145" s="169">
        <f t="shared" si="118"/>
        <v>3.7471616823646112</v>
      </c>
      <c r="H1145" s="170">
        <f t="shared" si="119"/>
        <v>8.7471616823646112</v>
      </c>
    </row>
    <row r="1146" spans="1:8" x14ac:dyDescent="0.25">
      <c r="A1146" s="34">
        <v>406</v>
      </c>
      <c r="B1146" s="33">
        <v>0.87545653839702386</v>
      </c>
      <c r="C1146" s="165">
        <f t="shared" si="114"/>
        <v>1.2454346160297618</v>
      </c>
      <c r="D1146" s="166">
        <f t="shared" si="115"/>
        <v>-3.7545653839702382</v>
      </c>
      <c r="E1146" s="167">
        <f t="shared" si="116"/>
        <v>-8.7545653839702382</v>
      </c>
      <c r="F1146" s="168">
        <f t="shared" si="117"/>
        <v>-1.2454346160297618</v>
      </c>
      <c r="G1146" s="169">
        <f t="shared" si="118"/>
        <v>3.7545653839702382</v>
      </c>
      <c r="H1146" s="170">
        <f t="shared" si="119"/>
        <v>8.7545653839702382</v>
      </c>
    </row>
    <row r="1147" spans="1:8" x14ac:dyDescent="0.25">
      <c r="A1147" s="34">
        <v>407</v>
      </c>
      <c r="B1147" s="33">
        <v>0.87619477781559629</v>
      </c>
      <c r="C1147" s="165">
        <f t="shared" si="114"/>
        <v>1.2380522218440362</v>
      </c>
      <c r="D1147" s="166">
        <f t="shared" si="115"/>
        <v>-3.7619477781559638</v>
      </c>
      <c r="E1147" s="167">
        <f t="shared" si="116"/>
        <v>-8.7619477781559638</v>
      </c>
      <c r="F1147" s="168">
        <f t="shared" si="117"/>
        <v>-1.2380522218440362</v>
      </c>
      <c r="G1147" s="169">
        <f t="shared" si="118"/>
        <v>3.7619477781559638</v>
      </c>
      <c r="H1147" s="170">
        <f t="shared" si="119"/>
        <v>8.7619477781559638</v>
      </c>
    </row>
    <row r="1148" spans="1:8" x14ac:dyDescent="0.25">
      <c r="A1148" s="34">
        <v>408</v>
      </c>
      <c r="B1148" s="33">
        <v>0.87693087749861687</v>
      </c>
      <c r="C1148" s="165">
        <f t="shared" si="114"/>
        <v>1.2306912250138318</v>
      </c>
      <c r="D1148" s="166">
        <f t="shared" si="115"/>
        <v>-3.7693087749861682</v>
      </c>
      <c r="E1148" s="167">
        <f t="shared" si="116"/>
        <v>-8.7693087749861682</v>
      </c>
      <c r="F1148" s="168">
        <f t="shared" si="117"/>
        <v>-1.2306912250138318</v>
      </c>
      <c r="G1148" s="169">
        <f t="shared" si="118"/>
        <v>3.7693087749861682</v>
      </c>
      <c r="H1148" s="170">
        <f t="shared" si="119"/>
        <v>8.7693087749861682</v>
      </c>
    </row>
    <row r="1149" spans="1:8" x14ac:dyDescent="0.25">
      <c r="A1149" s="34">
        <v>409</v>
      </c>
      <c r="B1149" s="33">
        <v>0.87766482845252414</v>
      </c>
      <c r="C1149" s="165">
        <f t="shared" si="114"/>
        <v>1.2233517154747595</v>
      </c>
      <c r="D1149" s="166">
        <f t="shared" si="115"/>
        <v>-3.7766482845252405</v>
      </c>
      <c r="E1149" s="167">
        <f t="shared" si="116"/>
        <v>-8.7766482845252405</v>
      </c>
      <c r="F1149" s="168">
        <f t="shared" si="117"/>
        <v>-1.2233517154747595</v>
      </c>
      <c r="G1149" s="169">
        <f t="shared" si="118"/>
        <v>3.7766482845252405</v>
      </c>
      <c r="H1149" s="170">
        <f t="shared" si="119"/>
        <v>8.7766482845252405</v>
      </c>
    </row>
    <row r="1150" spans="1:8" x14ac:dyDescent="0.25">
      <c r="A1150" s="34">
        <v>410</v>
      </c>
      <c r="B1150" s="33">
        <v>0.87839662168375687</v>
      </c>
      <c r="C1150" s="165">
        <f t="shared" si="114"/>
        <v>1.2160337831624304</v>
      </c>
      <c r="D1150" s="166">
        <f t="shared" si="115"/>
        <v>-3.7839662168375696</v>
      </c>
      <c r="E1150" s="167">
        <f t="shared" si="116"/>
        <v>-8.7839662168375696</v>
      </c>
      <c r="F1150" s="168">
        <f t="shared" si="117"/>
        <v>-1.2160337831624304</v>
      </c>
      <c r="G1150" s="169">
        <f t="shared" si="118"/>
        <v>3.7839662168375696</v>
      </c>
      <c r="H1150" s="170">
        <f t="shared" si="119"/>
        <v>8.7839662168375696</v>
      </c>
    </row>
    <row r="1151" spans="1:8" x14ac:dyDescent="0.25">
      <c r="A1151" s="34">
        <v>411</v>
      </c>
      <c r="B1151" s="33">
        <v>0.87912624819875385</v>
      </c>
      <c r="C1151" s="165">
        <f t="shared" si="114"/>
        <v>1.2087375180124624</v>
      </c>
      <c r="D1151" s="166">
        <f t="shared" si="115"/>
        <v>-3.7912624819875376</v>
      </c>
      <c r="E1151" s="167">
        <f t="shared" si="116"/>
        <v>-8.7912624819875376</v>
      </c>
      <c r="F1151" s="168">
        <f t="shared" si="117"/>
        <v>-1.2087375180124624</v>
      </c>
      <c r="G1151" s="169">
        <f t="shared" si="118"/>
        <v>3.7912624819875376</v>
      </c>
      <c r="H1151" s="170">
        <f t="shared" si="119"/>
        <v>8.7912624819875376</v>
      </c>
    </row>
    <row r="1152" spans="1:8" x14ac:dyDescent="0.25">
      <c r="A1152" s="34">
        <v>412</v>
      </c>
      <c r="B1152" s="33">
        <v>0.87985369900395349</v>
      </c>
      <c r="C1152" s="165">
        <f t="shared" si="114"/>
        <v>1.2014630099604648</v>
      </c>
      <c r="D1152" s="166">
        <f t="shared" si="115"/>
        <v>-3.7985369900395352</v>
      </c>
      <c r="E1152" s="167">
        <f t="shared" si="116"/>
        <v>-8.7985369900395352</v>
      </c>
      <c r="F1152" s="168">
        <f t="shared" si="117"/>
        <v>-1.2014630099604648</v>
      </c>
      <c r="G1152" s="169">
        <f t="shared" si="118"/>
        <v>3.7985369900395352</v>
      </c>
      <c r="H1152" s="170">
        <f t="shared" si="119"/>
        <v>8.7985369900395352</v>
      </c>
    </row>
    <row r="1153" spans="1:8" x14ac:dyDescent="0.25">
      <c r="A1153" s="34">
        <v>413</v>
      </c>
      <c r="B1153" s="33">
        <v>0.88057896510579448</v>
      </c>
      <c r="C1153" s="165">
        <f t="shared" si="114"/>
        <v>1.1942103489420557</v>
      </c>
      <c r="D1153" s="166">
        <f t="shared" si="115"/>
        <v>-3.8057896510579443</v>
      </c>
      <c r="E1153" s="167">
        <f t="shared" si="116"/>
        <v>-8.8057896510579443</v>
      </c>
      <c r="F1153" s="168">
        <f t="shared" si="117"/>
        <v>-1.1942103489420557</v>
      </c>
      <c r="G1153" s="169">
        <f t="shared" si="118"/>
        <v>3.8057896510579443</v>
      </c>
      <c r="H1153" s="170">
        <f t="shared" si="119"/>
        <v>8.8057896510579443</v>
      </c>
    </row>
    <row r="1154" spans="1:8" x14ac:dyDescent="0.25">
      <c r="A1154" s="34">
        <v>414</v>
      </c>
      <c r="B1154" s="33">
        <v>0.88130203751071545</v>
      </c>
      <c r="C1154" s="165">
        <f t="shared" si="114"/>
        <v>1.1869796248928459</v>
      </c>
      <c r="D1154" s="166">
        <f t="shared" si="115"/>
        <v>-3.8130203751071541</v>
      </c>
      <c r="E1154" s="167">
        <f t="shared" si="116"/>
        <v>-8.8130203751071541</v>
      </c>
      <c r="F1154" s="168">
        <f t="shared" si="117"/>
        <v>-1.1869796248928459</v>
      </c>
      <c r="G1154" s="169">
        <f t="shared" si="118"/>
        <v>3.8130203751071541</v>
      </c>
      <c r="H1154" s="170">
        <f t="shared" si="119"/>
        <v>8.8130203751071541</v>
      </c>
    </row>
    <row r="1155" spans="1:8" x14ac:dyDescent="0.25">
      <c r="A1155" s="34">
        <v>415</v>
      </c>
      <c r="B1155" s="33">
        <v>0.88202290722515508</v>
      </c>
      <c r="C1155" s="165">
        <f t="shared" si="114"/>
        <v>1.17977092774845</v>
      </c>
      <c r="D1155" s="166">
        <f t="shared" si="115"/>
        <v>-3.82022907225155</v>
      </c>
      <c r="E1155" s="167">
        <f t="shared" si="116"/>
        <v>-8.82022907225155</v>
      </c>
      <c r="F1155" s="168">
        <f t="shared" si="117"/>
        <v>-1.17977092774845</v>
      </c>
      <c r="G1155" s="169">
        <f t="shared" si="118"/>
        <v>3.82022907225155</v>
      </c>
      <c r="H1155" s="170">
        <f t="shared" si="119"/>
        <v>8.82022907225155</v>
      </c>
    </row>
    <row r="1156" spans="1:8" x14ac:dyDescent="0.25">
      <c r="A1156" s="34">
        <v>416</v>
      </c>
      <c r="B1156" s="33">
        <v>0.88274156525555203</v>
      </c>
      <c r="C1156" s="165">
        <f t="shared" si="114"/>
        <v>1.172584347444479</v>
      </c>
      <c r="D1156" s="166">
        <f t="shared" si="115"/>
        <v>-3.827415652555521</v>
      </c>
      <c r="E1156" s="167">
        <f t="shared" si="116"/>
        <v>-8.827415652555521</v>
      </c>
      <c r="F1156" s="168">
        <f t="shared" si="117"/>
        <v>-1.172584347444479</v>
      </c>
      <c r="G1156" s="169">
        <f t="shared" si="118"/>
        <v>3.827415652555521</v>
      </c>
      <c r="H1156" s="170">
        <f t="shared" si="119"/>
        <v>8.827415652555521</v>
      </c>
    </row>
    <row r="1157" spans="1:8" x14ac:dyDescent="0.25">
      <c r="A1157" s="34">
        <v>417</v>
      </c>
      <c r="B1157" s="33">
        <v>0.88345800260834473</v>
      </c>
      <c r="C1157" s="165">
        <f t="shared" si="114"/>
        <v>1.1654199739165527</v>
      </c>
      <c r="D1157" s="166">
        <f t="shared" si="115"/>
        <v>-3.8345800260834473</v>
      </c>
      <c r="E1157" s="167">
        <f t="shared" si="116"/>
        <v>-8.8345800260834473</v>
      </c>
      <c r="F1157" s="168">
        <f t="shared" si="117"/>
        <v>-1.1654199739165527</v>
      </c>
      <c r="G1157" s="169">
        <f t="shared" si="118"/>
        <v>3.8345800260834473</v>
      </c>
      <c r="H1157" s="170">
        <f t="shared" si="119"/>
        <v>8.8345800260834473</v>
      </c>
    </row>
    <row r="1158" spans="1:8" x14ac:dyDescent="0.25">
      <c r="A1158" s="34">
        <v>418</v>
      </c>
      <c r="B1158" s="33">
        <v>0.88417221028997206</v>
      </c>
      <c r="C1158" s="165">
        <f t="shared" si="114"/>
        <v>1.1582778971002803</v>
      </c>
      <c r="D1158" s="166">
        <f t="shared" si="115"/>
        <v>-3.8417221028997197</v>
      </c>
      <c r="E1158" s="167">
        <f t="shared" si="116"/>
        <v>-8.8417221028997197</v>
      </c>
      <c r="F1158" s="168">
        <f t="shared" si="117"/>
        <v>-1.1582778971002803</v>
      </c>
      <c r="G1158" s="169">
        <f t="shared" si="118"/>
        <v>3.8417221028997197</v>
      </c>
      <c r="H1158" s="170">
        <f t="shared" si="119"/>
        <v>8.8417221028997197</v>
      </c>
    </row>
    <row r="1159" spans="1:8" x14ac:dyDescent="0.25">
      <c r="A1159" s="34">
        <v>419</v>
      </c>
      <c r="B1159" s="33">
        <v>0.88488417930687258</v>
      </c>
      <c r="C1159" s="165">
        <f t="shared" ref="C1159:C1222" si="120">KFactor-KFactor*B1159</f>
        <v>1.1511582069312745</v>
      </c>
      <c r="D1159" s="166">
        <f t="shared" ref="D1159:D1222" si="121">KFactor/2-KFactor*B1159</f>
        <v>-3.8488417930687255</v>
      </c>
      <c r="E1159" s="167">
        <f t="shared" ref="E1159:E1222" si="122">0-KFactor*B1159</f>
        <v>-8.8488417930687255</v>
      </c>
      <c r="F1159" s="168">
        <f t="shared" ref="F1159:F1222" si="123">-C1159</f>
        <v>-1.1511582069312745</v>
      </c>
      <c r="G1159" s="169">
        <f t="shared" ref="G1159:G1222" si="124">-D1159</f>
        <v>3.8488417930687255</v>
      </c>
      <c r="H1159" s="170">
        <f t="shared" ref="H1159:H1222" si="125">-E1159</f>
        <v>8.8488417930687255</v>
      </c>
    </row>
    <row r="1160" spans="1:8" x14ac:dyDescent="0.25">
      <c r="A1160" s="34">
        <v>420</v>
      </c>
      <c r="B1160" s="33">
        <v>0.88559390066548482</v>
      </c>
      <c r="C1160" s="165">
        <f t="shared" si="120"/>
        <v>1.1440609933451515</v>
      </c>
      <c r="D1160" s="166">
        <f t="shared" si="121"/>
        <v>-3.8559390066548485</v>
      </c>
      <c r="E1160" s="167">
        <f t="shared" si="122"/>
        <v>-8.8559390066548485</v>
      </c>
      <c r="F1160" s="168">
        <f t="shared" si="123"/>
        <v>-1.1440609933451515</v>
      </c>
      <c r="G1160" s="169">
        <f t="shared" si="124"/>
        <v>3.8559390066548485</v>
      </c>
      <c r="H1160" s="170">
        <f t="shared" si="125"/>
        <v>8.8559390066548485</v>
      </c>
    </row>
    <row r="1161" spans="1:8" x14ac:dyDescent="0.25">
      <c r="A1161" s="34">
        <v>421</v>
      </c>
      <c r="B1161" s="33">
        <v>0.88630136537224757</v>
      </c>
      <c r="C1161" s="165">
        <f t="shared" si="120"/>
        <v>1.1369863462775243</v>
      </c>
      <c r="D1161" s="166">
        <f t="shared" si="121"/>
        <v>-3.8630136537224757</v>
      </c>
      <c r="E1161" s="167">
        <f t="shared" si="122"/>
        <v>-8.8630136537224757</v>
      </c>
      <c r="F1161" s="168">
        <f t="shared" si="123"/>
        <v>-1.1369863462775243</v>
      </c>
      <c r="G1161" s="169">
        <f t="shared" si="124"/>
        <v>3.8630136537224757</v>
      </c>
      <c r="H1161" s="170">
        <f t="shared" si="125"/>
        <v>8.8630136537224757</v>
      </c>
    </row>
    <row r="1162" spans="1:8" x14ac:dyDescent="0.25">
      <c r="A1162" s="34">
        <v>422</v>
      </c>
      <c r="B1162" s="33">
        <v>0.88700656443359938</v>
      </c>
      <c r="C1162" s="165">
        <f t="shared" si="120"/>
        <v>1.1299343556640054</v>
      </c>
      <c r="D1162" s="166">
        <f t="shared" si="121"/>
        <v>-3.8700656443359946</v>
      </c>
      <c r="E1162" s="167">
        <f t="shared" si="122"/>
        <v>-8.8700656443359946</v>
      </c>
      <c r="F1162" s="168">
        <f t="shared" si="123"/>
        <v>-1.1299343556640054</v>
      </c>
      <c r="G1162" s="169">
        <f t="shared" si="124"/>
        <v>3.8700656443359946</v>
      </c>
      <c r="H1162" s="170">
        <f t="shared" si="125"/>
        <v>8.8700656443359946</v>
      </c>
    </row>
    <row r="1163" spans="1:8" x14ac:dyDescent="0.25">
      <c r="A1163" s="34">
        <v>423</v>
      </c>
      <c r="B1163" s="33">
        <v>0.88770948885597889</v>
      </c>
      <c r="C1163" s="165">
        <f t="shared" si="120"/>
        <v>1.1229051114402111</v>
      </c>
      <c r="D1163" s="166">
        <f t="shared" si="121"/>
        <v>-3.8770948885597889</v>
      </c>
      <c r="E1163" s="167">
        <f t="shared" si="122"/>
        <v>-8.8770948885597889</v>
      </c>
      <c r="F1163" s="168">
        <f t="shared" si="123"/>
        <v>-1.1229051114402111</v>
      </c>
      <c r="G1163" s="169">
        <f t="shared" si="124"/>
        <v>3.8770948885597889</v>
      </c>
      <c r="H1163" s="170">
        <f t="shared" si="125"/>
        <v>8.8770948885597889</v>
      </c>
    </row>
    <row r="1164" spans="1:8" x14ac:dyDescent="0.25">
      <c r="A1164" s="34">
        <v>424</v>
      </c>
      <c r="B1164" s="33">
        <v>0.88841012964582466</v>
      </c>
      <c r="C1164" s="165">
        <f t="shared" si="120"/>
        <v>1.1158987035417525</v>
      </c>
      <c r="D1164" s="166">
        <f t="shared" si="121"/>
        <v>-3.8841012964582475</v>
      </c>
      <c r="E1164" s="167">
        <f t="shared" si="122"/>
        <v>-8.8841012964582475</v>
      </c>
      <c r="F1164" s="168">
        <f t="shared" si="123"/>
        <v>-1.1158987035417525</v>
      </c>
      <c r="G1164" s="169">
        <f t="shared" si="124"/>
        <v>3.8841012964582475</v>
      </c>
      <c r="H1164" s="170">
        <f t="shared" si="125"/>
        <v>8.8841012964582475</v>
      </c>
    </row>
    <row r="1165" spans="1:8" x14ac:dyDescent="0.25">
      <c r="A1165" s="34">
        <v>425</v>
      </c>
      <c r="B1165" s="33">
        <v>0.88910847780957547</v>
      </c>
      <c r="C1165" s="165">
        <f t="shared" si="120"/>
        <v>1.1089152219042457</v>
      </c>
      <c r="D1165" s="166">
        <f t="shared" si="121"/>
        <v>-3.8910847780957543</v>
      </c>
      <c r="E1165" s="167">
        <f t="shared" si="122"/>
        <v>-8.8910847780957543</v>
      </c>
      <c r="F1165" s="168">
        <f t="shared" si="123"/>
        <v>-1.1089152219042457</v>
      </c>
      <c r="G1165" s="169">
        <f t="shared" si="124"/>
        <v>3.8910847780957543</v>
      </c>
      <c r="H1165" s="170">
        <f t="shared" si="125"/>
        <v>8.8910847780957543</v>
      </c>
    </row>
    <row r="1166" spans="1:8" x14ac:dyDescent="0.25">
      <c r="A1166" s="34">
        <v>426</v>
      </c>
      <c r="B1166" s="33">
        <v>0.88980452435366986</v>
      </c>
      <c r="C1166" s="165">
        <f t="shared" si="120"/>
        <v>1.1019547564633019</v>
      </c>
      <c r="D1166" s="166">
        <f t="shared" si="121"/>
        <v>-3.8980452435366981</v>
      </c>
      <c r="E1166" s="167">
        <f t="shared" si="122"/>
        <v>-8.8980452435366981</v>
      </c>
      <c r="F1166" s="168">
        <f t="shared" si="123"/>
        <v>-1.1019547564633019</v>
      </c>
      <c r="G1166" s="169">
        <f t="shared" si="124"/>
        <v>3.8980452435366981</v>
      </c>
      <c r="H1166" s="170">
        <f t="shared" si="125"/>
        <v>8.8980452435366981</v>
      </c>
    </row>
    <row r="1167" spans="1:8" x14ac:dyDescent="0.25">
      <c r="A1167" s="34">
        <v>427</v>
      </c>
      <c r="B1167" s="33">
        <v>0.89049826028454648</v>
      </c>
      <c r="C1167" s="165">
        <f t="shared" si="120"/>
        <v>1.0950173971545354</v>
      </c>
      <c r="D1167" s="166">
        <f t="shared" si="121"/>
        <v>-3.9049826028454646</v>
      </c>
      <c r="E1167" s="167">
        <f t="shared" si="122"/>
        <v>-8.9049826028454646</v>
      </c>
      <c r="F1167" s="168">
        <f t="shared" si="123"/>
        <v>-1.0950173971545354</v>
      </c>
      <c r="G1167" s="169">
        <f t="shared" si="124"/>
        <v>3.9049826028454646</v>
      </c>
      <c r="H1167" s="170">
        <f t="shared" si="125"/>
        <v>8.9049826028454646</v>
      </c>
    </row>
    <row r="1168" spans="1:8" x14ac:dyDescent="0.25">
      <c r="A1168" s="34">
        <v>428</v>
      </c>
      <c r="B1168" s="33">
        <v>0.89118967660864401</v>
      </c>
      <c r="C1168" s="165">
        <f t="shared" si="120"/>
        <v>1.0881032339135608</v>
      </c>
      <c r="D1168" s="166">
        <f t="shared" si="121"/>
        <v>-3.9118967660864392</v>
      </c>
      <c r="E1168" s="167">
        <f t="shared" si="122"/>
        <v>-8.9118967660864392</v>
      </c>
      <c r="F1168" s="168">
        <f t="shared" si="123"/>
        <v>-1.0881032339135608</v>
      </c>
      <c r="G1168" s="169">
        <f t="shared" si="124"/>
        <v>3.9118967660864392</v>
      </c>
      <c r="H1168" s="170">
        <f t="shared" si="125"/>
        <v>8.9118967660864392</v>
      </c>
    </row>
    <row r="1169" spans="1:8" x14ac:dyDescent="0.25">
      <c r="A1169" s="34">
        <v>429</v>
      </c>
      <c r="B1169" s="33">
        <v>0.8918787643324011</v>
      </c>
      <c r="C1169" s="165">
        <f t="shared" si="120"/>
        <v>1.081212356675989</v>
      </c>
      <c r="D1169" s="166">
        <f t="shared" si="121"/>
        <v>-3.918787643324011</v>
      </c>
      <c r="E1169" s="167">
        <f t="shared" si="122"/>
        <v>-8.918787643324011</v>
      </c>
      <c r="F1169" s="168">
        <f t="shared" si="123"/>
        <v>-1.081212356675989</v>
      </c>
      <c r="G1169" s="169">
        <f t="shared" si="124"/>
        <v>3.918787643324011</v>
      </c>
      <c r="H1169" s="170">
        <f t="shared" si="125"/>
        <v>8.918787643324011</v>
      </c>
    </row>
    <row r="1170" spans="1:8" x14ac:dyDescent="0.25">
      <c r="A1170" s="34">
        <v>430</v>
      </c>
      <c r="B1170" s="33">
        <v>0.89256551446225629</v>
      </c>
      <c r="C1170" s="165">
        <f t="shared" si="120"/>
        <v>1.0743448553774364</v>
      </c>
      <c r="D1170" s="166">
        <f t="shared" si="121"/>
        <v>-3.9256551446225636</v>
      </c>
      <c r="E1170" s="167">
        <f t="shared" si="122"/>
        <v>-8.9256551446225636</v>
      </c>
      <c r="F1170" s="168">
        <f t="shared" si="123"/>
        <v>-1.0743448553774364</v>
      </c>
      <c r="G1170" s="169">
        <f t="shared" si="124"/>
        <v>3.9256551446225636</v>
      </c>
      <c r="H1170" s="170">
        <f t="shared" si="125"/>
        <v>8.9256551446225636</v>
      </c>
    </row>
    <row r="1171" spans="1:8" x14ac:dyDescent="0.25">
      <c r="A1171" s="34">
        <v>431</v>
      </c>
      <c r="B1171" s="33">
        <v>0.89324991800464826</v>
      </c>
      <c r="C1171" s="165">
        <f t="shared" si="120"/>
        <v>1.0675008199535174</v>
      </c>
      <c r="D1171" s="166">
        <f t="shared" si="121"/>
        <v>-3.9324991800464826</v>
      </c>
      <c r="E1171" s="167">
        <f t="shared" si="122"/>
        <v>-8.9324991800464826</v>
      </c>
      <c r="F1171" s="168">
        <f t="shared" si="123"/>
        <v>-1.0675008199535174</v>
      </c>
      <c r="G1171" s="169">
        <f t="shared" si="124"/>
        <v>3.9324991800464826</v>
      </c>
      <c r="H1171" s="170">
        <f t="shared" si="125"/>
        <v>8.9324991800464826</v>
      </c>
    </row>
    <row r="1172" spans="1:8" x14ac:dyDescent="0.25">
      <c r="A1172" s="34">
        <v>432</v>
      </c>
      <c r="B1172" s="33">
        <v>0.89393196596601565</v>
      </c>
      <c r="C1172" s="165">
        <f t="shared" si="120"/>
        <v>1.060680340339843</v>
      </c>
      <c r="D1172" s="166">
        <f t="shared" si="121"/>
        <v>-3.939319659660157</v>
      </c>
      <c r="E1172" s="167">
        <f t="shared" si="122"/>
        <v>-8.939319659660157</v>
      </c>
      <c r="F1172" s="168">
        <f t="shared" si="123"/>
        <v>-1.060680340339843</v>
      </c>
      <c r="G1172" s="169">
        <f t="shared" si="124"/>
        <v>3.939319659660157</v>
      </c>
      <c r="H1172" s="170">
        <f t="shared" si="125"/>
        <v>8.939319659660157</v>
      </c>
    </row>
    <row r="1173" spans="1:8" x14ac:dyDescent="0.25">
      <c r="A1173" s="34">
        <v>433</v>
      </c>
      <c r="B1173" s="33">
        <v>0.89461164935279702</v>
      </c>
      <c r="C1173" s="165">
        <f t="shared" si="120"/>
        <v>1.0538835064720296</v>
      </c>
      <c r="D1173" s="166">
        <f t="shared" si="121"/>
        <v>-3.9461164935279704</v>
      </c>
      <c r="E1173" s="167">
        <f t="shared" si="122"/>
        <v>-8.9461164935279704</v>
      </c>
      <c r="F1173" s="168">
        <f t="shared" si="123"/>
        <v>-1.0538835064720296</v>
      </c>
      <c r="G1173" s="169">
        <f t="shared" si="124"/>
        <v>3.9461164935279704</v>
      </c>
      <c r="H1173" s="170">
        <f t="shared" si="125"/>
        <v>8.9461164935279704</v>
      </c>
    </row>
    <row r="1174" spans="1:8" x14ac:dyDescent="0.25">
      <c r="A1174" s="34">
        <v>434</v>
      </c>
      <c r="B1174" s="33">
        <v>0.89528895917143103</v>
      </c>
      <c r="C1174" s="165">
        <f t="shared" si="120"/>
        <v>1.0471104082856897</v>
      </c>
      <c r="D1174" s="166">
        <f t="shared" si="121"/>
        <v>-3.9528895917143103</v>
      </c>
      <c r="E1174" s="167">
        <f t="shared" si="122"/>
        <v>-8.9528895917143103</v>
      </c>
      <c r="F1174" s="168">
        <f t="shared" si="123"/>
        <v>-1.0471104082856897</v>
      </c>
      <c r="G1174" s="169">
        <f t="shared" si="124"/>
        <v>3.9528895917143103</v>
      </c>
      <c r="H1174" s="170">
        <f t="shared" si="125"/>
        <v>8.9528895917143103</v>
      </c>
    </row>
    <row r="1175" spans="1:8" x14ac:dyDescent="0.25">
      <c r="A1175" s="34">
        <v>435</v>
      </c>
      <c r="B1175" s="33">
        <v>0.89596388642835656</v>
      </c>
      <c r="C1175" s="165">
        <f t="shared" si="120"/>
        <v>1.0403611357164344</v>
      </c>
      <c r="D1175" s="166">
        <f t="shared" si="121"/>
        <v>-3.9596388642835656</v>
      </c>
      <c r="E1175" s="167">
        <f t="shared" si="122"/>
        <v>-8.9596388642835656</v>
      </c>
      <c r="F1175" s="168">
        <f t="shared" si="123"/>
        <v>-1.0403611357164344</v>
      </c>
      <c r="G1175" s="169">
        <f t="shared" si="124"/>
        <v>3.9596388642835656</v>
      </c>
      <c r="H1175" s="170">
        <f t="shared" si="125"/>
        <v>8.9596388642835656</v>
      </c>
    </row>
    <row r="1176" spans="1:8" x14ac:dyDescent="0.25">
      <c r="A1176" s="34">
        <v>436</v>
      </c>
      <c r="B1176" s="33">
        <v>0.89663642213001182</v>
      </c>
      <c r="C1176" s="165">
        <f t="shared" si="120"/>
        <v>1.0336357786998818</v>
      </c>
      <c r="D1176" s="166">
        <f t="shared" si="121"/>
        <v>-3.9663642213001182</v>
      </c>
      <c r="E1176" s="167">
        <f t="shared" si="122"/>
        <v>-8.9663642213001182</v>
      </c>
      <c r="F1176" s="168">
        <f t="shared" si="123"/>
        <v>-1.0336357786998818</v>
      </c>
      <c r="G1176" s="169">
        <f t="shared" si="124"/>
        <v>3.9663642213001182</v>
      </c>
      <c r="H1176" s="170">
        <f t="shared" si="125"/>
        <v>8.9663642213001182</v>
      </c>
    </row>
    <row r="1177" spans="1:8" x14ac:dyDescent="0.25">
      <c r="A1177" s="34">
        <v>437</v>
      </c>
      <c r="B1177" s="33">
        <v>0.89730655728283581</v>
      </c>
      <c r="C1177" s="165">
        <f t="shared" si="120"/>
        <v>1.0269344271716427</v>
      </c>
      <c r="D1177" s="166">
        <f t="shared" si="121"/>
        <v>-3.9730655728283573</v>
      </c>
      <c r="E1177" s="167">
        <f t="shared" si="122"/>
        <v>-8.9730655728283573</v>
      </c>
      <c r="F1177" s="168">
        <f t="shared" si="123"/>
        <v>-1.0269344271716427</v>
      </c>
      <c r="G1177" s="169">
        <f t="shared" si="124"/>
        <v>3.9730655728283573</v>
      </c>
      <c r="H1177" s="170">
        <f t="shared" si="125"/>
        <v>8.9730655728283573</v>
      </c>
    </row>
    <row r="1178" spans="1:8" x14ac:dyDescent="0.25">
      <c r="A1178" s="34">
        <v>438</v>
      </c>
      <c r="B1178" s="33">
        <v>0.89797428289326697</v>
      </c>
      <c r="C1178" s="165">
        <f t="shared" si="120"/>
        <v>1.02025717106733</v>
      </c>
      <c r="D1178" s="166">
        <f t="shared" si="121"/>
        <v>-3.97974282893267</v>
      </c>
      <c r="E1178" s="167">
        <f t="shared" si="122"/>
        <v>-8.97974282893267</v>
      </c>
      <c r="F1178" s="168">
        <f t="shared" si="123"/>
        <v>-1.02025717106733</v>
      </c>
      <c r="G1178" s="169">
        <f t="shared" si="124"/>
        <v>3.97974282893267</v>
      </c>
      <c r="H1178" s="170">
        <f t="shared" si="125"/>
        <v>8.97974282893267</v>
      </c>
    </row>
    <row r="1179" spans="1:8" x14ac:dyDescent="0.25">
      <c r="A1179" s="34">
        <v>439</v>
      </c>
      <c r="B1179" s="33">
        <v>0.89863958996774396</v>
      </c>
      <c r="C1179" s="165">
        <f t="shared" si="120"/>
        <v>1.01360410032256</v>
      </c>
      <c r="D1179" s="166">
        <f t="shared" si="121"/>
        <v>-3.98639589967744</v>
      </c>
      <c r="E1179" s="167">
        <f t="shared" si="122"/>
        <v>-8.98639589967744</v>
      </c>
      <c r="F1179" s="168">
        <f t="shared" si="123"/>
        <v>-1.01360410032256</v>
      </c>
      <c r="G1179" s="169">
        <f t="shared" si="124"/>
        <v>3.98639589967744</v>
      </c>
      <c r="H1179" s="170">
        <f t="shared" si="125"/>
        <v>8.98639589967744</v>
      </c>
    </row>
    <row r="1180" spans="1:8" x14ac:dyDescent="0.25">
      <c r="A1180" s="34">
        <v>440</v>
      </c>
      <c r="B1180" s="33">
        <v>0.89930246951270543</v>
      </c>
      <c r="C1180" s="165">
        <f t="shared" si="120"/>
        <v>1.0069753048729453</v>
      </c>
      <c r="D1180" s="166">
        <f t="shared" si="121"/>
        <v>-3.9930246951270547</v>
      </c>
      <c r="E1180" s="167">
        <f t="shared" si="122"/>
        <v>-8.9930246951270547</v>
      </c>
      <c r="F1180" s="168">
        <f t="shared" si="123"/>
        <v>-1.0069753048729453</v>
      </c>
      <c r="G1180" s="169">
        <f t="shared" si="124"/>
        <v>3.9930246951270547</v>
      </c>
      <c r="H1180" s="170">
        <f t="shared" si="125"/>
        <v>8.9930246951270547</v>
      </c>
    </row>
    <row r="1181" spans="1:8" x14ac:dyDescent="0.25">
      <c r="A1181" s="34">
        <v>441</v>
      </c>
      <c r="B1181" s="33">
        <v>0.89996291253459015</v>
      </c>
      <c r="C1181" s="165">
        <f t="shared" si="120"/>
        <v>1.0003708746540987</v>
      </c>
      <c r="D1181" s="166">
        <f t="shared" si="121"/>
        <v>-3.9996291253459013</v>
      </c>
      <c r="E1181" s="167">
        <f t="shared" si="122"/>
        <v>-8.9996291253459013</v>
      </c>
      <c r="F1181" s="168">
        <f t="shared" si="123"/>
        <v>-1.0003708746540987</v>
      </c>
      <c r="G1181" s="169">
        <f t="shared" si="124"/>
        <v>3.9996291253459013</v>
      </c>
      <c r="H1181" s="170">
        <f t="shared" si="125"/>
        <v>8.9996291253459013</v>
      </c>
    </row>
    <row r="1182" spans="1:8" x14ac:dyDescent="0.25">
      <c r="A1182" s="34">
        <v>442</v>
      </c>
      <c r="B1182" s="33">
        <v>0.90062091003983646</v>
      </c>
      <c r="C1182" s="165">
        <f t="shared" si="120"/>
        <v>0.99379089960163469</v>
      </c>
      <c r="D1182" s="166">
        <f t="shared" si="121"/>
        <v>-4.0062091003983653</v>
      </c>
      <c r="E1182" s="167">
        <f t="shared" si="122"/>
        <v>-9.0062091003983653</v>
      </c>
      <c r="F1182" s="168">
        <f t="shared" si="123"/>
        <v>-0.99379089960163469</v>
      </c>
      <c r="G1182" s="169">
        <f t="shared" si="124"/>
        <v>4.0062091003983653</v>
      </c>
      <c r="H1182" s="170">
        <f t="shared" si="125"/>
        <v>9.0062091003983653</v>
      </c>
    </row>
    <row r="1183" spans="1:8" x14ac:dyDescent="0.25">
      <c r="A1183" s="34">
        <v>443</v>
      </c>
      <c r="B1183" s="33">
        <v>0.90127645303488313</v>
      </c>
      <c r="C1183" s="165">
        <f t="shared" si="120"/>
        <v>0.98723546965116782</v>
      </c>
      <c r="D1183" s="166">
        <f t="shared" si="121"/>
        <v>-4.0127645303488322</v>
      </c>
      <c r="E1183" s="167">
        <f t="shared" si="122"/>
        <v>-9.0127645303488322</v>
      </c>
      <c r="F1183" s="168">
        <f t="shared" si="123"/>
        <v>-0.98723546965116782</v>
      </c>
      <c r="G1183" s="169">
        <f t="shared" si="124"/>
        <v>4.0127645303488322</v>
      </c>
      <c r="H1183" s="170">
        <f t="shared" si="125"/>
        <v>9.0127645303488322</v>
      </c>
    </row>
    <row r="1184" spans="1:8" x14ac:dyDescent="0.25">
      <c r="A1184" s="34">
        <v>444</v>
      </c>
      <c r="B1184" s="33">
        <v>0.90192953252616903</v>
      </c>
      <c r="C1184" s="165">
        <f t="shared" si="120"/>
        <v>0.98070467473830902</v>
      </c>
      <c r="D1184" s="166">
        <f t="shared" si="121"/>
        <v>-4.019295325261691</v>
      </c>
      <c r="E1184" s="167">
        <f t="shared" si="122"/>
        <v>-9.019295325261691</v>
      </c>
      <c r="F1184" s="168">
        <f t="shared" si="123"/>
        <v>-0.98070467473830902</v>
      </c>
      <c r="G1184" s="169">
        <f t="shared" si="124"/>
        <v>4.019295325261691</v>
      </c>
      <c r="H1184" s="170">
        <f t="shared" si="125"/>
        <v>9.019295325261691</v>
      </c>
    </row>
    <row r="1185" spans="1:8" x14ac:dyDescent="0.25">
      <c r="A1185" s="34">
        <v>445</v>
      </c>
      <c r="B1185" s="33">
        <v>0.9025801395201325</v>
      </c>
      <c r="C1185" s="165">
        <f t="shared" si="120"/>
        <v>0.97419860479867459</v>
      </c>
      <c r="D1185" s="166">
        <f t="shared" si="121"/>
        <v>-4.0258013952013254</v>
      </c>
      <c r="E1185" s="167">
        <f t="shared" si="122"/>
        <v>-9.0258013952013254</v>
      </c>
      <c r="F1185" s="168">
        <f t="shared" si="123"/>
        <v>-0.97419860479867459</v>
      </c>
      <c r="G1185" s="169">
        <f t="shared" si="124"/>
        <v>4.0258013952013254</v>
      </c>
      <c r="H1185" s="170">
        <f t="shared" si="125"/>
        <v>9.0258013952013254</v>
      </c>
    </row>
    <row r="1186" spans="1:8" x14ac:dyDescent="0.25">
      <c r="A1186" s="34">
        <v>446</v>
      </c>
      <c r="B1186" s="33">
        <v>0.90322826502321218</v>
      </c>
      <c r="C1186" s="165">
        <f t="shared" si="120"/>
        <v>0.96771734976787727</v>
      </c>
      <c r="D1186" s="166">
        <f t="shared" si="121"/>
        <v>-4.0322826502321227</v>
      </c>
      <c r="E1186" s="167">
        <f t="shared" si="122"/>
        <v>-9.0322826502321227</v>
      </c>
      <c r="F1186" s="168">
        <f t="shared" si="123"/>
        <v>-0.96771734976787727</v>
      </c>
      <c r="G1186" s="169">
        <f t="shared" si="124"/>
        <v>4.0322826502321227</v>
      </c>
      <c r="H1186" s="170">
        <f t="shared" si="125"/>
        <v>9.0322826502321227</v>
      </c>
    </row>
    <row r="1187" spans="1:8" x14ac:dyDescent="0.25">
      <c r="A1187" s="34">
        <v>447</v>
      </c>
      <c r="B1187" s="33">
        <v>0.90387390004184687</v>
      </c>
      <c r="C1187" s="165">
        <f t="shared" si="120"/>
        <v>0.96126099958153155</v>
      </c>
      <c r="D1187" s="166">
        <f t="shared" si="121"/>
        <v>-4.0387390004184684</v>
      </c>
      <c r="E1187" s="167">
        <f t="shared" si="122"/>
        <v>-9.0387390004184684</v>
      </c>
      <c r="F1187" s="168">
        <f t="shared" si="123"/>
        <v>-0.96126099958153155</v>
      </c>
      <c r="G1187" s="169">
        <f t="shared" si="124"/>
        <v>4.0387390004184684</v>
      </c>
      <c r="H1187" s="170">
        <f t="shared" si="125"/>
        <v>9.0387390004184684</v>
      </c>
    </row>
    <row r="1188" spans="1:8" x14ac:dyDescent="0.25">
      <c r="A1188" s="34">
        <v>448</v>
      </c>
      <c r="B1188" s="33">
        <v>0.90451703558247509</v>
      </c>
      <c r="C1188" s="165">
        <f t="shared" si="120"/>
        <v>0.9548296441752484</v>
      </c>
      <c r="D1188" s="166">
        <f t="shared" si="121"/>
        <v>-4.0451703558247516</v>
      </c>
      <c r="E1188" s="167">
        <f t="shared" si="122"/>
        <v>-9.0451703558247516</v>
      </c>
      <c r="F1188" s="168">
        <f t="shared" si="123"/>
        <v>-0.9548296441752484</v>
      </c>
      <c r="G1188" s="169">
        <f t="shared" si="124"/>
        <v>4.0451703558247516</v>
      </c>
      <c r="H1188" s="170">
        <f t="shared" si="125"/>
        <v>9.0451703558247516</v>
      </c>
    </row>
    <row r="1189" spans="1:8" x14ac:dyDescent="0.25">
      <c r="A1189" s="34">
        <v>449</v>
      </c>
      <c r="B1189" s="33">
        <v>0.90515766265153552</v>
      </c>
      <c r="C1189" s="165">
        <f t="shared" si="120"/>
        <v>0.94842337348464412</v>
      </c>
      <c r="D1189" s="166">
        <f t="shared" si="121"/>
        <v>-4.0515766265153559</v>
      </c>
      <c r="E1189" s="167">
        <f t="shared" si="122"/>
        <v>-9.0515766265153559</v>
      </c>
      <c r="F1189" s="168">
        <f t="shared" si="123"/>
        <v>-0.94842337348464412</v>
      </c>
      <c r="G1189" s="169">
        <f t="shared" si="124"/>
        <v>4.0515766265153559</v>
      </c>
      <c r="H1189" s="170">
        <f t="shared" si="125"/>
        <v>9.0515766265153559</v>
      </c>
    </row>
    <row r="1190" spans="1:8" x14ac:dyDescent="0.25">
      <c r="A1190" s="34">
        <v>450</v>
      </c>
      <c r="B1190" s="33">
        <v>0.9057957722554667</v>
      </c>
      <c r="C1190" s="165">
        <f t="shared" si="120"/>
        <v>0.9420422774453332</v>
      </c>
      <c r="D1190" s="166">
        <f t="shared" si="121"/>
        <v>-4.0579577225546668</v>
      </c>
      <c r="E1190" s="167">
        <f t="shared" si="122"/>
        <v>-9.0579577225546668</v>
      </c>
      <c r="F1190" s="168">
        <f t="shared" si="123"/>
        <v>-0.9420422774453332</v>
      </c>
      <c r="G1190" s="169">
        <f t="shared" si="124"/>
        <v>4.0579577225546668</v>
      </c>
      <c r="H1190" s="170">
        <f t="shared" si="125"/>
        <v>9.0579577225546668</v>
      </c>
    </row>
    <row r="1191" spans="1:8" x14ac:dyDescent="0.25">
      <c r="A1191" s="34">
        <v>451</v>
      </c>
      <c r="B1191" s="33">
        <v>0.90643135540070741</v>
      </c>
      <c r="C1191" s="165">
        <f t="shared" si="120"/>
        <v>0.93568644599292661</v>
      </c>
      <c r="D1191" s="166">
        <f t="shared" si="121"/>
        <v>-4.0643135540070734</v>
      </c>
      <c r="E1191" s="167">
        <f t="shared" si="122"/>
        <v>-9.0643135540070734</v>
      </c>
      <c r="F1191" s="168">
        <f t="shared" si="123"/>
        <v>-0.93568644599292661</v>
      </c>
      <c r="G1191" s="169">
        <f t="shared" si="124"/>
        <v>4.0643135540070734</v>
      </c>
      <c r="H1191" s="170">
        <f t="shared" si="125"/>
        <v>9.0643135540070734</v>
      </c>
    </row>
    <row r="1192" spans="1:8" x14ac:dyDescent="0.25">
      <c r="A1192" s="34">
        <v>452</v>
      </c>
      <c r="B1192" s="33">
        <v>0.90706440309369618</v>
      </c>
      <c r="C1192" s="165">
        <f t="shared" si="120"/>
        <v>0.92935596906303886</v>
      </c>
      <c r="D1192" s="166">
        <f t="shared" si="121"/>
        <v>-4.0706440309369611</v>
      </c>
      <c r="E1192" s="167">
        <f t="shared" si="122"/>
        <v>-9.0706440309369611</v>
      </c>
      <c r="F1192" s="168">
        <f t="shared" si="123"/>
        <v>-0.92935596906303886</v>
      </c>
      <c r="G1192" s="169">
        <f t="shared" si="124"/>
        <v>4.0706440309369611</v>
      </c>
      <c r="H1192" s="170">
        <f t="shared" si="125"/>
        <v>9.0706440309369611</v>
      </c>
    </row>
    <row r="1193" spans="1:8" x14ac:dyDescent="0.25">
      <c r="A1193" s="34">
        <v>453</v>
      </c>
      <c r="B1193" s="33">
        <v>0.90769490634087169</v>
      </c>
      <c r="C1193" s="165">
        <f t="shared" si="120"/>
        <v>0.92305093659128268</v>
      </c>
      <c r="D1193" s="166">
        <f t="shared" si="121"/>
        <v>-4.0769490634087173</v>
      </c>
      <c r="E1193" s="167">
        <f t="shared" si="122"/>
        <v>-9.0769490634087173</v>
      </c>
      <c r="F1193" s="168">
        <f t="shared" si="123"/>
        <v>-0.92305093659128268</v>
      </c>
      <c r="G1193" s="169">
        <f t="shared" si="124"/>
        <v>4.0769490634087173</v>
      </c>
      <c r="H1193" s="170">
        <f t="shared" si="125"/>
        <v>9.0769490634087173</v>
      </c>
    </row>
    <row r="1194" spans="1:8" x14ac:dyDescent="0.25">
      <c r="A1194" s="34">
        <v>454</v>
      </c>
      <c r="B1194" s="33">
        <v>0.9083228561486727</v>
      </c>
      <c r="C1194" s="165">
        <f t="shared" si="120"/>
        <v>0.91677143851327259</v>
      </c>
      <c r="D1194" s="166">
        <f t="shared" si="121"/>
        <v>-4.0832285614867274</v>
      </c>
      <c r="E1194" s="167">
        <f t="shared" si="122"/>
        <v>-9.0832285614867274</v>
      </c>
      <c r="F1194" s="168">
        <f t="shared" si="123"/>
        <v>-0.91677143851327259</v>
      </c>
      <c r="G1194" s="169">
        <f t="shared" si="124"/>
        <v>4.0832285614867274</v>
      </c>
      <c r="H1194" s="170">
        <f t="shared" si="125"/>
        <v>9.0832285614867274</v>
      </c>
    </row>
    <row r="1195" spans="1:8" x14ac:dyDescent="0.25">
      <c r="A1195" s="34">
        <v>455</v>
      </c>
      <c r="B1195" s="33">
        <v>0.90894824352353754</v>
      </c>
      <c r="C1195" s="165">
        <f t="shared" si="120"/>
        <v>0.91051756476462486</v>
      </c>
      <c r="D1195" s="166">
        <f t="shared" si="121"/>
        <v>-4.0894824352353751</v>
      </c>
      <c r="E1195" s="167">
        <f t="shared" si="122"/>
        <v>-9.0894824352353751</v>
      </c>
      <c r="F1195" s="168">
        <f t="shared" si="123"/>
        <v>-0.91051756476462486</v>
      </c>
      <c r="G1195" s="169">
        <f t="shared" si="124"/>
        <v>4.0894824352353751</v>
      </c>
      <c r="H1195" s="170">
        <f t="shared" si="125"/>
        <v>9.0894824352353751</v>
      </c>
    </row>
    <row r="1196" spans="1:8" x14ac:dyDescent="0.25">
      <c r="A1196" s="34">
        <v>456</v>
      </c>
      <c r="B1196" s="33">
        <v>0.90957105947190509</v>
      </c>
      <c r="C1196" s="165">
        <f t="shared" si="120"/>
        <v>0.9042894052809487</v>
      </c>
      <c r="D1196" s="166">
        <f t="shared" si="121"/>
        <v>-4.0957105947190513</v>
      </c>
      <c r="E1196" s="167">
        <f t="shared" si="122"/>
        <v>-9.0957105947190513</v>
      </c>
      <c r="F1196" s="168">
        <f t="shared" si="123"/>
        <v>-0.9042894052809487</v>
      </c>
      <c r="G1196" s="169">
        <f t="shared" si="124"/>
        <v>4.0957105947190513</v>
      </c>
      <c r="H1196" s="170">
        <f t="shared" si="125"/>
        <v>9.0957105947190513</v>
      </c>
    </row>
    <row r="1197" spans="1:8" x14ac:dyDescent="0.25">
      <c r="A1197" s="34">
        <v>457</v>
      </c>
      <c r="B1197" s="33">
        <v>0.9101912950002139</v>
      </c>
      <c r="C1197" s="165">
        <f t="shared" si="120"/>
        <v>0.89808704999786038</v>
      </c>
      <c r="D1197" s="166">
        <f t="shared" si="121"/>
        <v>-4.1019129500021396</v>
      </c>
      <c r="E1197" s="167">
        <f t="shared" si="122"/>
        <v>-9.1019129500021396</v>
      </c>
      <c r="F1197" s="168">
        <f t="shared" si="123"/>
        <v>-0.89808704999786038</v>
      </c>
      <c r="G1197" s="169">
        <f t="shared" si="124"/>
        <v>4.1019129500021396</v>
      </c>
      <c r="H1197" s="170">
        <f t="shared" si="125"/>
        <v>9.1019129500021396</v>
      </c>
    </row>
    <row r="1198" spans="1:8" x14ac:dyDescent="0.25">
      <c r="A1198" s="34">
        <v>458</v>
      </c>
      <c r="B1198" s="33">
        <v>0.91080894111490263</v>
      </c>
      <c r="C1198" s="165">
        <f t="shared" si="120"/>
        <v>0.89191058885097441</v>
      </c>
      <c r="D1198" s="166">
        <f t="shared" si="121"/>
        <v>-4.1080894111490256</v>
      </c>
      <c r="E1198" s="167">
        <f t="shared" si="122"/>
        <v>-9.1080894111490256</v>
      </c>
      <c r="F1198" s="168">
        <f t="shared" si="123"/>
        <v>-0.89191058885097441</v>
      </c>
      <c r="G1198" s="169">
        <f t="shared" si="124"/>
        <v>4.1080894111490256</v>
      </c>
      <c r="H1198" s="170">
        <f t="shared" si="125"/>
        <v>9.1080894111490256</v>
      </c>
    </row>
    <row r="1199" spans="1:8" x14ac:dyDescent="0.25">
      <c r="A1199" s="34">
        <v>459</v>
      </c>
      <c r="B1199" s="33">
        <v>0.91142398882240983</v>
      </c>
      <c r="C1199" s="165">
        <f t="shared" si="120"/>
        <v>0.88576011177590175</v>
      </c>
      <c r="D1199" s="166">
        <f t="shared" si="121"/>
        <v>-4.1142398882240983</v>
      </c>
      <c r="E1199" s="167">
        <f t="shared" si="122"/>
        <v>-9.1142398882240983</v>
      </c>
      <c r="F1199" s="168">
        <f t="shared" si="123"/>
        <v>-0.88576011177590175</v>
      </c>
      <c r="G1199" s="169">
        <f t="shared" si="124"/>
        <v>4.1142398882240983</v>
      </c>
      <c r="H1199" s="170">
        <f t="shared" si="125"/>
        <v>9.1142398882240983</v>
      </c>
    </row>
    <row r="1200" spans="1:8" x14ac:dyDescent="0.25">
      <c r="A1200" s="34">
        <v>460</v>
      </c>
      <c r="B1200" s="33">
        <v>0.91203642912917426</v>
      </c>
      <c r="C1200" s="165">
        <f t="shared" si="120"/>
        <v>0.87963570870825691</v>
      </c>
      <c r="D1200" s="166">
        <f t="shared" si="121"/>
        <v>-4.1203642912917431</v>
      </c>
      <c r="E1200" s="167">
        <f t="shared" si="122"/>
        <v>-9.1203642912917431</v>
      </c>
      <c r="F1200" s="168">
        <f t="shared" si="123"/>
        <v>-0.87963570870825691</v>
      </c>
      <c r="G1200" s="169">
        <f t="shared" si="124"/>
        <v>4.1203642912917431</v>
      </c>
      <c r="H1200" s="170">
        <f t="shared" si="125"/>
        <v>9.1203642912917431</v>
      </c>
    </row>
    <row r="1201" spans="1:8" x14ac:dyDescent="0.25">
      <c r="A1201" s="34">
        <v>461</v>
      </c>
      <c r="B1201" s="33">
        <v>0.91264625304163438</v>
      </c>
      <c r="C1201" s="165">
        <f t="shared" si="120"/>
        <v>0.87353746958365619</v>
      </c>
      <c r="D1201" s="166">
        <f t="shared" si="121"/>
        <v>-4.1264625304163438</v>
      </c>
      <c r="E1201" s="167">
        <f t="shared" si="122"/>
        <v>-9.1264625304163438</v>
      </c>
      <c r="F1201" s="168">
        <f t="shared" si="123"/>
        <v>-0.87353746958365619</v>
      </c>
      <c r="G1201" s="169">
        <f t="shared" si="124"/>
        <v>4.1264625304163438</v>
      </c>
      <c r="H1201" s="170">
        <f t="shared" si="125"/>
        <v>9.1264625304163438</v>
      </c>
    </row>
    <row r="1202" spans="1:8" x14ac:dyDescent="0.25">
      <c r="A1202" s="34">
        <v>462</v>
      </c>
      <c r="B1202" s="33">
        <v>0.91325345156622917</v>
      </c>
      <c r="C1202" s="165">
        <f t="shared" si="120"/>
        <v>0.86746548433770876</v>
      </c>
      <c r="D1202" s="166">
        <f t="shared" si="121"/>
        <v>-4.1325345156622912</v>
      </c>
      <c r="E1202" s="167">
        <f t="shared" si="122"/>
        <v>-9.1325345156622912</v>
      </c>
      <c r="F1202" s="168">
        <f t="shared" si="123"/>
        <v>-0.86746548433770876</v>
      </c>
      <c r="G1202" s="169">
        <f t="shared" si="124"/>
        <v>4.1325345156622912</v>
      </c>
      <c r="H1202" s="170">
        <f t="shared" si="125"/>
        <v>9.1325345156622912</v>
      </c>
    </row>
    <row r="1203" spans="1:8" x14ac:dyDescent="0.25">
      <c r="A1203" s="34">
        <v>463</v>
      </c>
      <c r="B1203" s="33">
        <v>0.91385801570939684</v>
      </c>
      <c r="C1203" s="165">
        <f t="shared" si="120"/>
        <v>0.86141984290603091</v>
      </c>
      <c r="D1203" s="166">
        <f t="shared" si="121"/>
        <v>-4.1385801570939691</v>
      </c>
      <c r="E1203" s="167">
        <f t="shared" si="122"/>
        <v>-9.1385801570939691</v>
      </c>
      <c r="F1203" s="168">
        <f t="shared" si="123"/>
        <v>-0.86141984290603091</v>
      </c>
      <c r="G1203" s="169">
        <f t="shared" si="124"/>
        <v>4.1385801570939691</v>
      </c>
      <c r="H1203" s="170">
        <f t="shared" si="125"/>
        <v>9.1385801570939691</v>
      </c>
    </row>
    <row r="1204" spans="1:8" x14ac:dyDescent="0.25">
      <c r="A1204" s="34">
        <v>464</v>
      </c>
      <c r="B1204" s="33">
        <v>0.91445993647757629</v>
      </c>
      <c r="C1204" s="165">
        <f t="shared" si="120"/>
        <v>0.85540063522423715</v>
      </c>
      <c r="D1204" s="166">
        <f t="shared" si="121"/>
        <v>-4.1445993647757629</v>
      </c>
      <c r="E1204" s="167">
        <f t="shared" si="122"/>
        <v>-9.1445993647757629</v>
      </c>
      <c r="F1204" s="168">
        <f t="shared" si="123"/>
        <v>-0.85540063522423715</v>
      </c>
      <c r="G1204" s="169">
        <f t="shared" si="124"/>
        <v>4.1445993647757629</v>
      </c>
      <c r="H1204" s="170">
        <f t="shared" si="125"/>
        <v>9.1445993647757629</v>
      </c>
    </row>
    <row r="1205" spans="1:8" x14ac:dyDescent="0.25">
      <c r="A1205" s="34">
        <v>465</v>
      </c>
      <c r="B1205" s="33">
        <v>0.91505920487720616</v>
      </c>
      <c r="C1205" s="165">
        <f t="shared" si="120"/>
        <v>0.84940795122793844</v>
      </c>
      <c r="D1205" s="166">
        <f t="shared" si="121"/>
        <v>-4.1505920487720616</v>
      </c>
      <c r="E1205" s="167">
        <f t="shared" si="122"/>
        <v>-9.1505920487720616</v>
      </c>
      <c r="F1205" s="168">
        <f t="shared" si="123"/>
        <v>-0.84940795122793844</v>
      </c>
      <c r="G1205" s="169">
        <f t="shared" si="124"/>
        <v>4.1505920487720616</v>
      </c>
      <c r="H1205" s="170">
        <f t="shared" si="125"/>
        <v>9.1505920487720616</v>
      </c>
    </row>
    <row r="1206" spans="1:8" x14ac:dyDescent="0.25">
      <c r="A1206" s="34">
        <v>466</v>
      </c>
      <c r="B1206" s="33">
        <v>0.91565581191472489</v>
      </c>
      <c r="C1206" s="165">
        <f t="shared" si="120"/>
        <v>0.84344188085275107</v>
      </c>
      <c r="D1206" s="166">
        <f t="shared" si="121"/>
        <v>-4.1565581191472489</v>
      </c>
      <c r="E1206" s="167">
        <f t="shared" si="122"/>
        <v>-9.1565581191472489</v>
      </c>
      <c r="F1206" s="168">
        <f t="shared" si="123"/>
        <v>-0.84344188085275107</v>
      </c>
      <c r="G1206" s="169">
        <f t="shared" si="124"/>
        <v>4.1565581191472489</v>
      </c>
      <c r="H1206" s="170">
        <f t="shared" si="125"/>
        <v>9.1565581191472489</v>
      </c>
    </row>
    <row r="1207" spans="1:8" x14ac:dyDescent="0.25">
      <c r="A1207" s="34">
        <v>467</v>
      </c>
      <c r="B1207" s="33">
        <v>0.91624974859657116</v>
      </c>
      <c r="C1207" s="165">
        <f t="shared" si="120"/>
        <v>0.83750251403428777</v>
      </c>
      <c r="D1207" s="166">
        <f t="shared" si="121"/>
        <v>-4.1624974859657122</v>
      </c>
      <c r="E1207" s="167">
        <f t="shared" si="122"/>
        <v>-9.1624974859657122</v>
      </c>
      <c r="F1207" s="168">
        <f t="shared" si="123"/>
        <v>-0.83750251403428777</v>
      </c>
      <c r="G1207" s="169">
        <f t="shared" si="124"/>
        <v>4.1624974859657122</v>
      </c>
      <c r="H1207" s="170">
        <f t="shared" si="125"/>
        <v>9.1624974859657122</v>
      </c>
    </row>
    <row r="1208" spans="1:8" x14ac:dyDescent="0.25">
      <c r="A1208" s="34">
        <v>468</v>
      </c>
      <c r="B1208" s="33">
        <v>0.91684100592918383</v>
      </c>
      <c r="C1208" s="165">
        <f t="shared" si="120"/>
        <v>0.83158994070816128</v>
      </c>
      <c r="D1208" s="166">
        <f t="shared" si="121"/>
        <v>-4.1684100592918387</v>
      </c>
      <c r="E1208" s="167">
        <f t="shared" si="122"/>
        <v>-9.1684100592918387</v>
      </c>
      <c r="F1208" s="168">
        <f t="shared" si="123"/>
        <v>-0.83158994070816128</v>
      </c>
      <c r="G1208" s="169">
        <f t="shared" si="124"/>
        <v>4.1684100592918387</v>
      </c>
      <c r="H1208" s="170">
        <f t="shared" si="125"/>
        <v>9.1684100592918387</v>
      </c>
    </row>
    <row r="1209" spans="1:8" x14ac:dyDescent="0.25">
      <c r="A1209" s="34">
        <v>469</v>
      </c>
      <c r="B1209" s="33">
        <v>0.91742957491900134</v>
      </c>
      <c r="C1209" s="165">
        <f t="shared" si="120"/>
        <v>0.82570425080998611</v>
      </c>
      <c r="D1209" s="166">
        <f t="shared" si="121"/>
        <v>-4.1742957491900139</v>
      </c>
      <c r="E1209" s="167">
        <f t="shared" si="122"/>
        <v>-9.1742957491900139</v>
      </c>
      <c r="F1209" s="168">
        <f t="shared" si="123"/>
        <v>-0.82570425080998611</v>
      </c>
      <c r="G1209" s="169">
        <f t="shared" si="124"/>
        <v>4.1742957491900139</v>
      </c>
      <c r="H1209" s="170">
        <f t="shared" si="125"/>
        <v>9.1742957491900139</v>
      </c>
    </row>
    <row r="1210" spans="1:8" x14ac:dyDescent="0.25">
      <c r="A1210" s="34">
        <v>470</v>
      </c>
      <c r="B1210" s="33">
        <v>0.91801544657246237</v>
      </c>
      <c r="C1210" s="165">
        <f t="shared" si="120"/>
        <v>0.81984553427537676</v>
      </c>
      <c r="D1210" s="166">
        <f t="shared" si="121"/>
        <v>-4.1801544657246232</v>
      </c>
      <c r="E1210" s="167">
        <f t="shared" si="122"/>
        <v>-9.1801544657246232</v>
      </c>
      <c r="F1210" s="168">
        <f t="shared" si="123"/>
        <v>-0.81984553427537676</v>
      </c>
      <c r="G1210" s="169">
        <f t="shared" si="124"/>
        <v>4.1801544657246232</v>
      </c>
      <c r="H1210" s="170">
        <f t="shared" si="125"/>
        <v>9.1801544657246232</v>
      </c>
    </row>
    <row r="1211" spans="1:8" x14ac:dyDescent="0.25">
      <c r="A1211" s="34">
        <v>471</v>
      </c>
      <c r="B1211" s="33">
        <v>0.91859861189600545</v>
      </c>
      <c r="C1211" s="165">
        <f t="shared" si="120"/>
        <v>0.81401388103994599</v>
      </c>
      <c r="D1211" s="166">
        <f t="shared" si="121"/>
        <v>-4.185986118960054</v>
      </c>
      <c r="E1211" s="167">
        <f t="shared" si="122"/>
        <v>-9.185986118960054</v>
      </c>
      <c r="F1211" s="168">
        <f t="shared" si="123"/>
        <v>-0.81401388103994599</v>
      </c>
      <c r="G1211" s="169">
        <f t="shared" si="124"/>
        <v>4.185986118960054</v>
      </c>
      <c r="H1211" s="170">
        <f t="shared" si="125"/>
        <v>9.185986118960054</v>
      </c>
    </row>
    <row r="1212" spans="1:8" x14ac:dyDescent="0.25">
      <c r="A1212" s="34">
        <v>472</v>
      </c>
      <c r="B1212" s="33">
        <v>0.91917906189606946</v>
      </c>
      <c r="C1212" s="165">
        <f t="shared" si="120"/>
        <v>0.80820938103930473</v>
      </c>
      <c r="D1212" s="166">
        <f t="shared" si="121"/>
        <v>-4.1917906189606953</v>
      </c>
      <c r="E1212" s="167">
        <f t="shared" si="122"/>
        <v>-9.1917906189606953</v>
      </c>
      <c r="F1212" s="168">
        <f t="shared" si="123"/>
        <v>-0.80820938103930473</v>
      </c>
      <c r="G1212" s="169">
        <f t="shared" si="124"/>
        <v>4.1917906189606953</v>
      </c>
      <c r="H1212" s="170">
        <f t="shared" si="125"/>
        <v>9.1917906189606953</v>
      </c>
    </row>
    <row r="1213" spans="1:8" x14ac:dyDescent="0.25">
      <c r="A1213" s="34">
        <v>473</v>
      </c>
      <c r="B1213" s="33">
        <v>0.91975678757909285</v>
      </c>
      <c r="C1213" s="165">
        <f t="shared" si="120"/>
        <v>0.80243212420907106</v>
      </c>
      <c r="D1213" s="166">
        <f t="shared" si="121"/>
        <v>-4.1975678757909289</v>
      </c>
      <c r="E1213" s="167">
        <f t="shared" si="122"/>
        <v>-9.1975678757909289</v>
      </c>
      <c r="F1213" s="168">
        <f t="shared" si="123"/>
        <v>-0.80243212420907106</v>
      </c>
      <c r="G1213" s="169">
        <f t="shared" si="124"/>
        <v>4.1975678757909289</v>
      </c>
      <c r="H1213" s="170">
        <f t="shared" si="125"/>
        <v>9.1975678757909289</v>
      </c>
    </row>
    <row r="1214" spans="1:8" x14ac:dyDescent="0.25">
      <c r="A1214" s="34">
        <v>474</v>
      </c>
      <c r="B1214" s="33">
        <v>0.92033177995151427</v>
      </c>
      <c r="C1214" s="165">
        <f t="shared" si="120"/>
        <v>0.79668220048485772</v>
      </c>
      <c r="D1214" s="166">
        <f t="shared" si="121"/>
        <v>-4.2033177995151423</v>
      </c>
      <c r="E1214" s="167">
        <f t="shared" si="122"/>
        <v>-9.2033177995151423</v>
      </c>
      <c r="F1214" s="168">
        <f t="shared" si="123"/>
        <v>-0.79668220048485772</v>
      </c>
      <c r="G1214" s="169">
        <f t="shared" si="124"/>
        <v>4.2033177995151423</v>
      </c>
      <c r="H1214" s="170">
        <f t="shared" si="125"/>
        <v>9.2033177995151423</v>
      </c>
    </row>
    <row r="1215" spans="1:8" x14ac:dyDescent="0.25">
      <c r="A1215" s="34">
        <v>475</v>
      </c>
      <c r="B1215" s="33">
        <v>0.92090403001977228</v>
      </c>
      <c r="C1215" s="165">
        <f t="shared" si="120"/>
        <v>0.79095969980227743</v>
      </c>
      <c r="D1215" s="166">
        <f t="shared" si="121"/>
        <v>-4.2090403001977226</v>
      </c>
      <c r="E1215" s="167">
        <f t="shared" si="122"/>
        <v>-9.2090403001977226</v>
      </c>
      <c r="F1215" s="168">
        <f t="shared" si="123"/>
        <v>-0.79095969980227743</v>
      </c>
      <c r="G1215" s="169">
        <f t="shared" si="124"/>
        <v>4.2090403001977226</v>
      </c>
      <c r="H1215" s="170">
        <f t="shared" si="125"/>
        <v>9.2090403001977226</v>
      </c>
    </row>
    <row r="1216" spans="1:8" x14ac:dyDescent="0.25">
      <c r="A1216" s="34">
        <v>476</v>
      </c>
      <c r="B1216" s="33">
        <v>0.92147352879030564</v>
      </c>
      <c r="C1216" s="165">
        <f t="shared" si="120"/>
        <v>0.78526471209694293</v>
      </c>
      <c r="D1216" s="166">
        <f t="shared" si="121"/>
        <v>-4.2147352879030571</v>
      </c>
      <c r="E1216" s="167">
        <f t="shared" si="122"/>
        <v>-9.2147352879030571</v>
      </c>
      <c r="F1216" s="168">
        <f t="shared" si="123"/>
        <v>-0.78526471209694293</v>
      </c>
      <c r="G1216" s="169">
        <f t="shared" si="124"/>
        <v>4.2147352879030571</v>
      </c>
      <c r="H1216" s="170">
        <f t="shared" si="125"/>
        <v>9.2147352879030571</v>
      </c>
    </row>
    <row r="1217" spans="1:8" x14ac:dyDescent="0.25">
      <c r="A1217" s="34">
        <v>477</v>
      </c>
      <c r="B1217" s="33">
        <v>0.92204026726955302</v>
      </c>
      <c r="C1217" s="165">
        <f t="shared" si="120"/>
        <v>0.77959732730447051</v>
      </c>
      <c r="D1217" s="166">
        <f t="shared" si="121"/>
        <v>-4.2204026726955295</v>
      </c>
      <c r="E1217" s="167">
        <f t="shared" si="122"/>
        <v>-9.2204026726955295</v>
      </c>
      <c r="F1217" s="168">
        <f t="shared" si="123"/>
        <v>-0.77959732730447051</v>
      </c>
      <c r="G1217" s="169">
        <f t="shared" si="124"/>
        <v>4.2204026726955295</v>
      </c>
      <c r="H1217" s="170">
        <f t="shared" si="125"/>
        <v>9.2204026726955295</v>
      </c>
    </row>
    <row r="1218" spans="1:8" x14ac:dyDescent="0.25">
      <c r="A1218" s="34">
        <v>478</v>
      </c>
      <c r="B1218" s="33">
        <v>0.92260423646395306</v>
      </c>
      <c r="C1218" s="165">
        <f t="shared" si="120"/>
        <v>0.77395763536046935</v>
      </c>
      <c r="D1218" s="166">
        <f t="shared" si="121"/>
        <v>-4.2260423646395306</v>
      </c>
      <c r="E1218" s="167">
        <f t="shared" si="122"/>
        <v>-9.2260423646395306</v>
      </c>
      <c r="F1218" s="168">
        <f t="shared" si="123"/>
        <v>-0.77395763536046935</v>
      </c>
      <c r="G1218" s="169">
        <f t="shared" si="124"/>
        <v>4.2260423646395306</v>
      </c>
      <c r="H1218" s="170">
        <f t="shared" si="125"/>
        <v>9.2260423646395306</v>
      </c>
    </row>
    <row r="1219" spans="1:8" x14ac:dyDescent="0.25">
      <c r="A1219" s="34">
        <v>479</v>
      </c>
      <c r="B1219" s="33">
        <v>0.92316542737994411</v>
      </c>
      <c r="C1219" s="165">
        <f t="shared" si="120"/>
        <v>0.7683457262005593</v>
      </c>
      <c r="D1219" s="166">
        <f t="shared" si="121"/>
        <v>-4.2316542737994407</v>
      </c>
      <c r="E1219" s="167">
        <f t="shared" si="122"/>
        <v>-9.2316542737994407</v>
      </c>
      <c r="F1219" s="168">
        <f t="shared" si="123"/>
        <v>-0.7683457262005593</v>
      </c>
      <c r="G1219" s="169">
        <f t="shared" si="124"/>
        <v>4.2316542737994407</v>
      </c>
      <c r="H1219" s="170">
        <f t="shared" si="125"/>
        <v>9.2316542737994407</v>
      </c>
    </row>
    <row r="1220" spans="1:8" x14ac:dyDescent="0.25">
      <c r="A1220" s="34">
        <v>480</v>
      </c>
      <c r="B1220" s="33">
        <v>0.92372383102396527</v>
      </c>
      <c r="C1220" s="165">
        <f t="shared" si="120"/>
        <v>0.76276168976034775</v>
      </c>
      <c r="D1220" s="166">
        <f t="shared" si="121"/>
        <v>-4.2372383102396523</v>
      </c>
      <c r="E1220" s="167">
        <f t="shared" si="122"/>
        <v>-9.2372383102396523</v>
      </c>
      <c r="F1220" s="168">
        <f t="shared" si="123"/>
        <v>-0.76276168976034775</v>
      </c>
      <c r="G1220" s="169">
        <f t="shared" si="124"/>
        <v>4.2372383102396523</v>
      </c>
      <c r="H1220" s="170">
        <f t="shared" si="125"/>
        <v>9.2372383102396523</v>
      </c>
    </row>
    <row r="1221" spans="1:8" x14ac:dyDescent="0.25">
      <c r="A1221" s="34">
        <v>481</v>
      </c>
      <c r="B1221" s="33">
        <v>0.92427943840245474</v>
      </c>
      <c r="C1221" s="165">
        <f t="shared" si="120"/>
        <v>0.75720561597545277</v>
      </c>
      <c r="D1221" s="166">
        <f t="shared" si="121"/>
        <v>-4.2427943840245472</v>
      </c>
      <c r="E1221" s="167">
        <f t="shared" si="122"/>
        <v>-9.2427943840245472</v>
      </c>
      <c r="F1221" s="168">
        <f t="shared" si="123"/>
        <v>-0.75720561597545277</v>
      </c>
      <c r="G1221" s="169">
        <f t="shared" si="124"/>
        <v>4.2427943840245472</v>
      </c>
      <c r="H1221" s="170">
        <f t="shared" si="125"/>
        <v>9.2427943840245472</v>
      </c>
    </row>
    <row r="1222" spans="1:8" x14ac:dyDescent="0.25">
      <c r="A1222" s="34">
        <v>482</v>
      </c>
      <c r="B1222" s="33">
        <v>0.92483224052185142</v>
      </c>
      <c r="C1222" s="165">
        <f t="shared" si="120"/>
        <v>0.75167759478148533</v>
      </c>
      <c r="D1222" s="166">
        <f t="shared" si="121"/>
        <v>-4.2483224052185147</v>
      </c>
      <c r="E1222" s="167">
        <f t="shared" si="122"/>
        <v>-9.2483224052185147</v>
      </c>
      <c r="F1222" s="168">
        <f t="shared" si="123"/>
        <v>-0.75167759478148533</v>
      </c>
      <c r="G1222" s="169">
        <f t="shared" si="124"/>
        <v>4.2483224052185147</v>
      </c>
      <c r="H1222" s="170">
        <f t="shared" si="125"/>
        <v>9.2483224052185147</v>
      </c>
    </row>
    <row r="1223" spans="1:8" x14ac:dyDescent="0.25">
      <c r="A1223" s="34">
        <v>483</v>
      </c>
      <c r="B1223" s="33">
        <v>0.92538222838859385</v>
      </c>
      <c r="C1223" s="165">
        <f t="shared" ref="C1223:C1286" si="126">KFactor-KFactor*B1223</f>
        <v>0.7461777161140617</v>
      </c>
      <c r="D1223" s="166">
        <f t="shared" ref="D1223:D1286" si="127">KFactor/2-KFactor*B1223</f>
        <v>-4.2538222838859383</v>
      </c>
      <c r="E1223" s="167">
        <f t="shared" ref="E1223:E1286" si="128">0-KFactor*B1223</f>
        <v>-9.2538222838859383</v>
      </c>
      <c r="F1223" s="168">
        <f t="shared" ref="F1223:F1286" si="129">-C1223</f>
        <v>-0.7461777161140617</v>
      </c>
      <c r="G1223" s="169">
        <f t="shared" ref="G1223:G1286" si="130">-D1223</f>
        <v>4.2538222838859383</v>
      </c>
      <c r="H1223" s="170">
        <f t="shared" ref="H1223:H1286" si="131">-E1223</f>
        <v>9.2538222838859383</v>
      </c>
    </row>
    <row r="1224" spans="1:8" x14ac:dyDescent="0.25">
      <c r="A1224" s="34">
        <v>484</v>
      </c>
      <c r="B1224" s="33">
        <v>0.92592939300912058</v>
      </c>
      <c r="C1224" s="165">
        <f t="shared" si="126"/>
        <v>0.74070606990879462</v>
      </c>
      <c r="D1224" s="166">
        <f t="shared" si="127"/>
        <v>-4.2592939300912054</v>
      </c>
      <c r="E1224" s="167">
        <f t="shared" si="128"/>
        <v>-9.2592939300912054</v>
      </c>
      <c r="F1224" s="168">
        <f t="shared" si="129"/>
        <v>-0.74070606990879462</v>
      </c>
      <c r="G1224" s="169">
        <f t="shared" si="130"/>
        <v>4.2592939300912054</v>
      </c>
      <c r="H1224" s="170">
        <f t="shared" si="131"/>
        <v>9.2592939300912054</v>
      </c>
    </row>
    <row r="1225" spans="1:8" x14ac:dyDescent="0.25">
      <c r="A1225" s="34">
        <v>485</v>
      </c>
      <c r="B1225" s="33">
        <v>0.92647372538987038</v>
      </c>
      <c r="C1225" s="165">
        <f t="shared" si="126"/>
        <v>0.73526274610129683</v>
      </c>
      <c r="D1225" s="166">
        <f t="shared" si="127"/>
        <v>-4.2647372538987032</v>
      </c>
      <c r="E1225" s="167">
        <f t="shared" si="128"/>
        <v>-9.2647372538987032</v>
      </c>
      <c r="F1225" s="168">
        <f t="shared" si="129"/>
        <v>-0.73526274610129683</v>
      </c>
      <c r="G1225" s="169">
        <f t="shared" si="130"/>
        <v>4.2647372538987032</v>
      </c>
      <c r="H1225" s="170">
        <f t="shared" si="131"/>
        <v>9.2647372538987032</v>
      </c>
    </row>
    <row r="1226" spans="1:8" x14ac:dyDescent="0.25">
      <c r="A1226" s="34">
        <v>486</v>
      </c>
      <c r="B1226" s="33">
        <v>0.92701521653728192</v>
      </c>
      <c r="C1226" s="165">
        <f t="shared" si="126"/>
        <v>0.72984783462718106</v>
      </c>
      <c r="D1226" s="166">
        <f t="shared" si="127"/>
        <v>-4.2701521653728189</v>
      </c>
      <c r="E1226" s="167">
        <f t="shared" si="128"/>
        <v>-9.2701521653728189</v>
      </c>
      <c r="F1226" s="168">
        <f t="shared" si="129"/>
        <v>-0.72984783462718106</v>
      </c>
      <c r="G1226" s="169">
        <f t="shared" si="130"/>
        <v>4.2701521653728189</v>
      </c>
      <c r="H1226" s="170">
        <f t="shared" si="131"/>
        <v>9.2701521653728189</v>
      </c>
    </row>
    <row r="1227" spans="1:8" x14ac:dyDescent="0.25">
      <c r="A1227" s="34">
        <v>487</v>
      </c>
      <c r="B1227" s="33">
        <v>0.92755385745779373</v>
      </c>
      <c r="C1227" s="165">
        <f t="shared" si="126"/>
        <v>0.7244614254220636</v>
      </c>
      <c r="D1227" s="166">
        <f t="shared" si="127"/>
        <v>-4.2755385745779364</v>
      </c>
      <c r="E1227" s="167">
        <f t="shared" si="128"/>
        <v>-9.2755385745779364</v>
      </c>
      <c r="F1227" s="168">
        <f t="shared" si="129"/>
        <v>-0.7244614254220636</v>
      </c>
      <c r="G1227" s="169">
        <f t="shared" si="130"/>
        <v>4.2755385745779364</v>
      </c>
      <c r="H1227" s="170">
        <f t="shared" si="131"/>
        <v>9.2755385745779364</v>
      </c>
    </row>
    <row r="1228" spans="1:8" x14ac:dyDescent="0.25">
      <c r="A1228" s="34">
        <v>488</v>
      </c>
      <c r="B1228" s="33">
        <v>0.92808963915784437</v>
      </c>
      <c r="C1228" s="165">
        <f t="shared" si="126"/>
        <v>0.71910360842155541</v>
      </c>
      <c r="D1228" s="166">
        <f t="shared" si="127"/>
        <v>-4.2808963915784446</v>
      </c>
      <c r="E1228" s="167">
        <f t="shared" si="128"/>
        <v>-9.2808963915784446</v>
      </c>
      <c r="F1228" s="168">
        <f t="shared" si="129"/>
        <v>-0.71910360842155541</v>
      </c>
      <c r="G1228" s="169">
        <f t="shared" si="130"/>
        <v>4.2808963915784446</v>
      </c>
      <c r="H1228" s="170">
        <f t="shared" si="131"/>
        <v>9.2808963915784446</v>
      </c>
    </row>
    <row r="1229" spans="1:8" x14ac:dyDescent="0.25">
      <c r="A1229" s="34">
        <v>489</v>
      </c>
      <c r="B1229" s="33">
        <v>0.92862255264387272</v>
      </c>
      <c r="C1229" s="165">
        <f t="shared" si="126"/>
        <v>0.71377447356127277</v>
      </c>
      <c r="D1229" s="166">
        <f t="shared" si="127"/>
        <v>-4.2862255264387272</v>
      </c>
      <c r="E1229" s="167">
        <f t="shared" si="128"/>
        <v>-9.2862255264387272</v>
      </c>
      <c r="F1229" s="168">
        <f t="shared" si="129"/>
        <v>-0.71377447356127277</v>
      </c>
      <c r="G1229" s="169">
        <f t="shared" si="130"/>
        <v>4.2862255264387272</v>
      </c>
      <c r="H1229" s="170">
        <f t="shared" si="131"/>
        <v>9.2862255264387272</v>
      </c>
    </row>
    <row r="1230" spans="1:8" x14ac:dyDescent="0.25">
      <c r="A1230" s="34">
        <v>490</v>
      </c>
      <c r="B1230" s="33">
        <v>0.92915258892231722</v>
      </c>
      <c r="C1230" s="165">
        <f t="shared" si="126"/>
        <v>0.70847411077682843</v>
      </c>
      <c r="D1230" s="166">
        <f t="shared" si="127"/>
        <v>-4.2915258892231716</v>
      </c>
      <c r="E1230" s="167">
        <f t="shared" si="128"/>
        <v>-9.2915258892231716</v>
      </c>
      <c r="F1230" s="168">
        <f t="shared" si="129"/>
        <v>-0.70847411077682843</v>
      </c>
      <c r="G1230" s="169">
        <f t="shared" si="130"/>
        <v>4.2915258892231716</v>
      </c>
      <c r="H1230" s="170">
        <f t="shared" si="131"/>
        <v>9.2915258892231716</v>
      </c>
    </row>
    <row r="1231" spans="1:8" x14ac:dyDescent="0.25">
      <c r="A1231" s="34">
        <v>491</v>
      </c>
      <c r="B1231" s="33">
        <v>0.92967973899961653</v>
      </c>
      <c r="C1231" s="165">
        <f t="shared" si="126"/>
        <v>0.7032026100038351</v>
      </c>
      <c r="D1231" s="166">
        <f t="shared" si="127"/>
        <v>-4.2967973899961649</v>
      </c>
      <c r="E1231" s="167">
        <f t="shared" si="128"/>
        <v>-9.2967973899961649</v>
      </c>
      <c r="F1231" s="168">
        <f t="shared" si="129"/>
        <v>-0.7032026100038351</v>
      </c>
      <c r="G1231" s="169">
        <f t="shared" si="130"/>
        <v>4.2967973899961649</v>
      </c>
      <c r="H1231" s="170">
        <f t="shared" si="131"/>
        <v>9.2967973899961649</v>
      </c>
    </row>
    <row r="1232" spans="1:8" x14ac:dyDescent="0.25">
      <c r="A1232" s="34">
        <v>492</v>
      </c>
      <c r="B1232" s="33">
        <v>0.93020399388220931</v>
      </c>
      <c r="C1232" s="165">
        <f t="shared" si="126"/>
        <v>0.69796006117790732</v>
      </c>
      <c r="D1232" s="166">
        <f t="shared" si="127"/>
        <v>-4.3020399388220927</v>
      </c>
      <c r="E1232" s="167">
        <f t="shared" si="128"/>
        <v>-9.3020399388220927</v>
      </c>
      <c r="F1232" s="168">
        <f t="shared" si="129"/>
        <v>-0.69796006117790732</v>
      </c>
      <c r="G1232" s="169">
        <f t="shared" si="130"/>
        <v>4.3020399388220927</v>
      </c>
      <c r="H1232" s="170">
        <f t="shared" si="131"/>
        <v>9.3020399388220927</v>
      </c>
    </row>
    <row r="1233" spans="1:8" x14ac:dyDescent="0.25">
      <c r="A1233" s="34">
        <v>493</v>
      </c>
      <c r="B1233" s="33">
        <v>0.93072534457653411</v>
      </c>
      <c r="C1233" s="165">
        <f t="shared" si="126"/>
        <v>0.69274655423465958</v>
      </c>
      <c r="D1233" s="166">
        <f t="shared" si="127"/>
        <v>-4.3072534457653404</v>
      </c>
      <c r="E1233" s="167">
        <f t="shared" si="128"/>
        <v>-9.3072534457653404</v>
      </c>
      <c r="F1233" s="168">
        <f t="shared" si="129"/>
        <v>-0.69274655423465958</v>
      </c>
      <c r="G1233" s="169">
        <f t="shared" si="130"/>
        <v>4.3072534457653404</v>
      </c>
      <c r="H1233" s="170">
        <f t="shared" si="131"/>
        <v>9.3072534457653404</v>
      </c>
    </row>
    <row r="1234" spans="1:8" x14ac:dyDescent="0.25">
      <c r="A1234" s="34">
        <v>494</v>
      </c>
      <c r="B1234" s="33">
        <v>0.9312437820890298</v>
      </c>
      <c r="C1234" s="165">
        <f t="shared" si="126"/>
        <v>0.68756217910970108</v>
      </c>
      <c r="D1234" s="166">
        <f t="shared" si="127"/>
        <v>-4.3124378208902989</v>
      </c>
      <c r="E1234" s="167">
        <f t="shared" si="128"/>
        <v>-9.3124378208902989</v>
      </c>
      <c r="F1234" s="168">
        <f t="shared" si="129"/>
        <v>-0.68756217910970108</v>
      </c>
      <c r="G1234" s="169">
        <f t="shared" si="130"/>
        <v>4.3124378208902989</v>
      </c>
      <c r="H1234" s="170">
        <f t="shared" si="131"/>
        <v>9.3124378208902989</v>
      </c>
    </row>
    <row r="1235" spans="1:8" x14ac:dyDescent="0.25">
      <c r="A1235" s="34">
        <v>495</v>
      </c>
      <c r="B1235" s="33">
        <v>0.93175929742613484</v>
      </c>
      <c r="C1235" s="165">
        <f t="shared" si="126"/>
        <v>0.68240702573865164</v>
      </c>
      <c r="D1235" s="166">
        <f t="shared" si="127"/>
        <v>-4.3175929742613484</v>
      </c>
      <c r="E1235" s="167">
        <f t="shared" si="128"/>
        <v>-9.3175929742613484</v>
      </c>
      <c r="F1235" s="168">
        <f t="shared" si="129"/>
        <v>-0.68240702573865164</v>
      </c>
      <c r="G1235" s="169">
        <f t="shared" si="130"/>
        <v>4.3175929742613484</v>
      </c>
      <c r="H1235" s="170">
        <f t="shared" si="131"/>
        <v>9.3175929742613484</v>
      </c>
    </row>
    <row r="1236" spans="1:8" x14ac:dyDescent="0.25">
      <c r="A1236" s="34">
        <v>496</v>
      </c>
      <c r="B1236" s="33">
        <v>0.93227188159428775</v>
      </c>
      <c r="C1236" s="165">
        <f t="shared" si="126"/>
        <v>0.67728118405712223</v>
      </c>
      <c r="D1236" s="166">
        <f t="shared" si="127"/>
        <v>-4.3227188159428778</v>
      </c>
      <c r="E1236" s="167">
        <f t="shared" si="128"/>
        <v>-9.3227188159428778</v>
      </c>
      <c r="F1236" s="168">
        <f t="shared" si="129"/>
        <v>-0.67728118405712223</v>
      </c>
      <c r="G1236" s="169">
        <f t="shared" si="130"/>
        <v>4.3227188159428778</v>
      </c>
      <c r="H1236" s="170">
        <f t="shared" si="131"/>
        <v>9.3227188159428778</v>
      </c>
    </row>
    <row r="1237" spans="1:8" x14ac:dyDescent="0.25">
      <c r="A1237" s="34">
        <v>497</v>
      </c>
      <c r="B1237" s="33">
        <v>0.93278152559992744</v>
      </c>
      <c r="C1237" s="165">
        <f t="shared" si="126"/>
        <v>0.67218474400072559</v>
      </c>
      <c r="D1237" s="166">
        <f t="shared" si="127"/>
        <v>-4.3278152559992744</v>
      </c>
      <c r="E1237" s="167">
        <f t="shared" si="128"/>
        <v>-9.3278152559992744</v>
      </c>
      <c r="F1237" s="168">
        <f t="shared" si="129"/>
        <v>-0.67218474400072559</v>
      </c>
      <c r="G1237" s="169">
        <f t="shared" si="130"/>
        <v>4.3278152559992744</v>
      </c>
      <c r="H1237" s="170">
        <f t="shared" si="131"/>
        <v>9.3278152559992744</v>
      </c>
    </row>
    <row r="1238" spans="1:8" x14ac:dyDescent="0.25">
      <c r="A1238" s="34">
        <v>498</v>
      </c>
      <c r="B1238" s="33">
        <v>0.93328822044949233</v>
      </c>
      <c r="C1238" s="165">
        <f t="shared" si="126"/>
        <v>0.66711779550507622</v>
      </c>
      <c r="D1238" s="166">
        <f t="shared" si="127"/>
        <v>-4.3328822044949238</v>
      </c>
      <c r="E1238" s="167">
        <f t="shared" si="128"/>
        <v>-9.3328822044949238</v>
      </c>
      <c r="F1238" s="168">
        <f t="shared" si="129"/>
        <v>-0.66711779550507622</v>
      </c>
      <c r="G1238" s="169">
        <f t="shared" si="130"/>
        <v>4.3328822044949238</v>
      </c>
      <c r="H1238" s="170">
        <f t="shared" si="131"/>
        <v>9.3328822044949238</v>
      </c>
    </row>
    <row r="1239" spans="1:8" x14ac:dyDescent="0.25">
      <c r="A1239" s="34">
        <v>499</v>
      </c>
      <c r="B1239" s="33">
        <v>0.93379195714942109</v>
      </c>
      <c r="C1239" s="165">
        <f t="shared" si="126"/>
        <v>0.66208042850578863</v>
      </c>
      <c r="D1239" s="166">
        <f t="shared" si="127"/>
        <v>-4.3379195714942114</v>
      </c>
      <c r="E1239" s="167">
        <f t="shared" si="128"/>
        <v>-9.3379195714942114</v>
      </c>
      <c r="F1239" s="168">
        <f t="shared" si="129"/>
        <v>-0.66208042850578863</v>
      </c>
      <c r="G1239" s="169">
        <f t="shared" si="130"/>
        <v>4.3379195714942114</v>
      </c>
      <c r="H1239" s="170">
        <f t="shared" si="131"/>
        <v>9.3379195714942114</v>
      </c>
    </row>
    <row r="1240" spans="1:8" x14ac:dyDescent="0.25">
      <c r="A1240" s="34">
        <v>500</v>
      </c>
      <c r="B1240" s="33">
        <v>0.93429272670615249</v>
      </c>
      <c r="C1240" s="165">
        <f t="shared" si="126"/>
        <v>0.65707273293847557</v>
      </c>
      <c r="D1240" s="166">
        <f t="shared" si="127"/>
        <v>-4.3429272670615244</v>
      </c>
      <c r="E1240" s="167">
        <f t="shared" si="128"/>
        <v>-9.3429272670615244</v>
      </c>
      <c r="F1240" s="168">
        <f t="shared" si="129"/>
        <v>-0.65707273293847557</v>
      </c>
      <c r="G1240" s="169">
        <f t="shared" si="130"/>
        <v>4.3429272670615244</v>
      </c>
      <c r="H1240" s="170">
        <f t="shared" si="131"/>
        <v>9.3429272670615244</v>
      </c>
    </row>
    <row r="1241" spans="1:8" x14ac:dyDescent="0.25">
      <c r="A1241" s="34">
        <v>501</v>
      </c>
      <c r="B1241" s="33">
        <v>0.93479052012612496</v>
      </c>
      <c r="C1241" s="165">
        <f t="shared" si="126"/>
        <v>0.65209479873874976</v>
      </c>
      <c r="D1241" s="166">
        <f t="shared" si="127"/>
        <v>-4.3479052012612502</v>
      </c>
      <c r="E1241" s="167">
        <f t="shared" si="128"/>
        <v>-9.3479052012612502</v>
      </c>
      <c r="F1241" s="168">
        <f t="shared" si="129"/>
        <v>-0.65209479873874976</v>
      </c>
      <c r="G1241" s="169">
        <f t="shared" si="130"/>
        <v>4.3479052012612502</v>
      </c>
      <c r="H1241" s="170">
        <f t="shared" si="131"/>
        <v>9.3479052012612502</v>
      </c>
    </row>
    <row r="1242" spans="1:8" x14ac:dyDescent="0.25">
      <c r="A1242" s="34">
        <v>502</v>
      </c>
      <c r="B1242" s="33">
        <v>0.93528532841577738</v>
      </c>
      <c r="C1242" s="165">
        <f t="shared" si="126"/>
        <v>0.64714671584222572</v>
      </c>
      <c r="D1242" s="166">
        <f t="shared" si="127"/>
        <v>-4.3528532841577743</v>
      </c>
      <c r="E1242" s="167">
        <f t="shared" si="128"/>
        <v>-9.3528532841577743</v>
      </c>
      <c r="F1242" s="168">
        <f t="shared" si="129"/>
        <v>-0.64714671584222572</v>
      </c>
      <c r="G1242" s="169">
        <f t="shared" si="130"/>
        <v>4.3528532841577743</v>
      </c>
      <c r="H1242" s="170">
        <f t="shared" si="131"/>
        <v>9.3528532841577743</v>
      </c>
    </row>
    <row r="1243" spans="1:8" x14ac:dyDescent="0.25">
      <c r="A1243" s="34">
        <v>503</v>
      </c>
      <c r="B1243" s="33">
        <v>0.9357771425815482</v>
      </c>
      <c r="C1243" s="165">
        <f t="shared" si="126"/>
        <v>0.64222857418451795</v>
      </c>
      <c r="D1243" s="166">
        <f t="shared" si="127"/>
        <v>-4.357771425815482</v>
      </c>
      <c r="E1243" s="167">
        <f t="shared" si="128"/>
        <v>-9.357771425815482</v>
      </c>
      <c r="F1243" s="168">
        <f t="shared" si="129"/>
        <v>-0.64222857418451795</v>
      </c>
      <c r="G1243" s="169">
        <f t="shared" si="130"/>
        <v>4.357771425815482</v>
      </c>
      <c r="H1243" s="170">
        <f t="shared" si="131"/>
        <v>9.357771425815482</v>
      </c>
    </row>
    <row r="1244" spans="1:8" x14ac:dyDescent="0.25">
      <c r="A1244" s="34">
        <v>504</v>
      </c>
      <c r="B1244" s="33">
        <v>0.93626595362987597</v>
      </c>
      <c r="C1244" s="165">
        <f t="shared" si="126"/>
        <v>0.63734046370124098</v>
      </c>
      <c r="D1244" s="166">
        <f t="shared" si="127"/>
        <v>-4.362659536298759</v>
      </c>
      <c r="E1244" s="167">
        <f t="shared" si="128"/>
        <v>-9.362659536298759</v>
      </c>
      <c r="F1244" s="168">
        <f t="shared" si="129"/>
        <v>-0.63734046370124098</v>
      </c>
      <c r="G1244" s="169">
        <f t="shared" si="130"/>
        <v>4.362659536298759</v>
      </c>
      <c r="H1244" s="170">
        <f t="shared" si="131"/>
        <v>9.362659536298759</v>
      </c>
    </row>
    <row r="1245" spans="1:8" x14ac:dyDescent="0.25">
      <c r="A1245" s="34">
        <v>505</v>
      </c>
      <c r="B1245" s="33">
        <v>0.93675175256719956</v>
      </c>
      <c r="C1245" s="165">
        <f t="shared" si="126"/>
        <v>0.63248247432800397</v>
      </c>
      <c r="D1245" s="166">
        <f t="shared" si="127"/>
        <v>-4.367517525671996</v>
      </c>
      <c r="E1245" s="167">
        <f t="shared" si="128"/>
        <v>-9.367517525671996</v>
      </c>
      <c r="F1245" s="168">
        <f t="shared" si="129"/>
        <v>-0.63248247432800397</v>
      </c>
      <c r="G1245" s="169">
        <f t="shared" si="130"/>
        <v>4.367517525671996</v>
      </c>
      <c r="H1245" s="170">
        <f t="shared" si="131"/>
        <v>9.367517525671996</v>
      </c>
    </row>
    <row r="1246" spans="1:8" x14ac:dyDescent="0.25">
      <c r="A1246" s="34">
        <v>506</v>
      </c>
      <c r="B1246" s="33">
        <v>0.93723453039995752</v>
      </c>
      <c r="C1246" s="165">
        <f t="shared" si="126"/>
        <v>0.62765469600042501</v>
      </c>
      <c r="D1246" s="166">
        <f t="shared" si="127"/>
        <v>-4.372345303999575</v>
      </c>
      <c r="E1246" s="167">
        <f t="shared" si="128"/>
        <v>-9.372345303999575</v>
      </c>
      <c r="F1246" s="168">
        <f t="shared" si="129"/>
        <v>-0.62765469600042501</v>
      </c>
      <c r="G1246" s="169">
        <f t="shared" si="130"/>
        <v>4.372345303999575</v>
      </c>
      <c r="H1246" s="170">
        <f t="shared" si="131"/>
        <v>9.372345303999575</v>
      </c>
    </row>
    <row r="1247" spans="1:8" x14ac:dyDescent="0.25">
      <c r="A1247" s="34">
        <v>507</v>
      </c>
      <c r="B1247" s="33">
        <v>0.93771427813458841</v>
      </c>
      <c r="C1247" s="165">
        <f t="shared" si="126"/>
        <v>0.62285721865411503</v>
      </c>
      <c r="D1247" s="166">
        <f t="shared" si="127"/>
        <v>-4.377142781345885</v>
      </c>
      <c r="E1247" s="167">
        <f t="shared" si="128"/>
        <v>-9.377142781345885</v>
      </c>
      <c r="F1247" s="168">
        <f t="shared" si="129"/>
        <v>-0.62285721865411503</v>
      </c>
      <c r="G1247" s="169">
        <f t="shared" si="130"/>
        <v>4.377142781345885</v>
      </c>
      <c r="H1247" s="170">
        <f t="shared" si="131"/>
        <v>9.377142781345885</v>
      </c>
    </row>
    <row r="1248" spans="1:8" x14ac:dyDescent="0.25">
      <c r="A1248" s="34">
        <v>508</v>
      </c>
      <c r="B1248" s="33">
        <v>0.93819098677753088</v>
      </c>
      <c r="C1248" s="165">
        <f t="shared" si="126"/>
        <v>0.61809013222469034</v>
      </c>
      <c r="D1248" s="166">
        <f t="shared" si="127"/>
        <v>-4.3819098677753097</v>
      </c>
      <c r="E1248" s="167">
        <f t="shared" si="128"/>
        <v>-9.3819098677753097</v>
      </c>
      <c r="F1248" s="168">
        <f t="shared" si="129"/>
        <v>-0.61809013222469034</v>
      </c>
      <c r="G1248" s="169">
        <f t="shared" si="130"/>
        <v>4.3819098677753097</v>
      </c>
      <c r="H1248" s="170">
        <f t="shared" si="131"/>
        <v>9.3819098677753097</v>
      </c>
    </row>
    <row r="1249" spans="1:8" x14ac:dyDescent="0.25">
      <c r="A1249" s="34">
        <v>509</v>
      </c>
      <c r="B1249" s="33">
        <v>0.9386646473352237</v>
      </c>
      <c r="C1249" s="165">
        <f t="shared" si="126"/>
        <v>0.61335352664776366</v>
      </c>
      <c r="D1249" s="166">
        <f t="shared" si="127"/>
        <v>-4.3866464733522363</v>
      </c>
      <c r="E1249" s="167">
        <f t="shared" si="128"/>
        <v>-9.3866464733522363</v>
      </c>
      <c r="F1249" s="168">
        <f t="shared" si="129"/>
        <v>-0.61335352664776366</v>
      </c>
      <c r="G1249" s="169">
        <f t="shared" si="130"/>
        <v>4.3866464733522363</v>
      </c>
      <c r="H1249" s="170">
        <f t="shared" si="131"/>
        <v>9.3866464733522363</v>
      </c>
    </row>
    <row r="1250" spans="1:8" x14ac:dyDescent="0.25">
      <c r="A1250" s="34">
        <v>510</v>
      </c>
      <c r="B1250" s="33">
        <v>0.93913525081410532</v>
      </c>
      <c r="C1250" s="165">
        <f t="shared" si="126"/>
        <v>0.60864749185894595</v>
      </c>
      <c r="D1250" s="166">
        <f t="shared" si="127"/>
        <v>-4.391352508141054</v>
      </c>
      <c r="E1250" s="167">
        <f t="shared" si="128"/>
        <v>-9.391352508141054</v>
      </c>
      <c r="F1250" s="168">
        <f t="shared" si="129"/>
        <v>-0.60864749185894595</v>
      </c>
      <c r="G1250" s="169">
        <f t="shared" si="130"/>
        <v>4.391352508141054</v>
      </c>
      <c r="H1250" s="170">
        <f t="shared" si="131"/>
        <v>9.391352508141054</v>
      </c>
    </row>
    <row r="1251" spans="1:8" x14ac:dyDescent="0.25">
      <c r="A1251" s="34">
        <v>511</v>
      </c>
      <c r="B1251" s="33">
        <v>0.9396027882206146</v>
      </c>
      <c r="C1251" s="165">
        <f t="shared" si="126"/>
        <v>0.60397211779385351</v>
      </c>
      <c r="D1251" s="166">
        <f t="shared" si="127"/>
        <v>-4.3960278822061465</v>
      </c>
      <c r="E1251" s="167">
        <f t="shared" si="128"/>
        <v>-9.3960278822061465</v>
      </c>
      <c r="F1251" s="168">
        <f t="shared" si="129"/>
        <v>-0.60397211779385351</v>
      </c>
      <c r="G1251" s="169">
        <f t="shared" si="130"/>
        <v>4.3960278822061465</v>
      </c>
      <c r="H1251" s="170">
        <f t="shared" si="131"/>
        <v>9.3960278822061465</v>
      </c>
    </row>
    <row r="1252" spans="1:8" x14ac:dyDescent="0.25">
      <c r="A1252" s="34">
        <v>512</v>
      </c>
      <c r="B1252" s="33">
        <v>0.94006725056118989</v>
      </c>
      <c r="C1252" s="165">
        <f t="shared" si="126"/>
        <v>0.59932749438810085</v>
      </c>
      <c r="D1252" s="166">
        <f t="shared" si="127"/>
        <v>-4.4006725056118992</v>
      </c>
      <c r="E1252" s="167">
        <f t="shared" si="128"/>
        <v>-9.4006725056118992</v>
      </c>
      <c r="F1252" s="168">
        <f t="shared" si="129"/>
        <v>-0.59932749438810085</v>
      </c>
      <c r="G1252" s="169">
        <f t="shared" si="130"/>
        <v>4.4006725056118992</v>
      </c>
      <c r="H1252" s="170">
        <f t="shared" si="131"/>
        <v>9.4006725056118992</v>
      </c>
    </row>
    <row r="1253" spans="1:8" x14ac:dyDescent="0.25">
      <c r="A1253" s="34">
        <v>513</v>
      </c>
      <c r="B1253" s="33">
        <v>0.94052862884226995</v>
      </c>
      <c r="C1253" s="165">
        <f t="shared" si="126"/>
        <v>0.59471371157730069</v>
      </c>
      <c r="D1253" s="166">
        <f t="shared" si="127"/>
        <v>-4.4052862884226993</v>
      </c>
      <c r="E1253" s="167">
        <f t="shared" si="128"/>
        <v>-9.4052862884226993</v>
      </c>
      <c r="F1253" s="168">
        <f t="shared" si="129"/>
        <v>-0.59471371157730069</v>
      </c>
      <c r="G1253" s="169">
        <f t="shared" si="130"/>
        <v>4.4052862884226993</v>
      </c>
      <c r="H1253" s="170">
        <f t="shared" si="131"/>
        <v>9.4052862884226993</v>
      </c>
    </row>
    <row r="1254" spans="1:8" x14ac:dyDescent="0.25">
      <c r="A1254" s="34">
        <v>514</v>
      </c>
      <c r="B1254" s="33">
        <v>0.94098691407029356</v>
      </c>
      <c r="C1254" s="165">
        <f t="shared" si="126"/>
        <v>0.59013085929706399</v>
      </c>
      <c r="D1254" s="166">
        <f t="shared" si="127"/>
        <v>-4.409869140702936</v>
      </c>
      <c r="E1254" s="167">
        <f t="shared" si="128"/>
        <v>-9.409869140702936</v>
      </c>
      <c r="F1254" s="168">
        <f t="shared" si="129"/>
        <v>-0.59013085929706399</v>
      </c>
      <c r="G1254" s="169">
        <f t="shared" si="130"/>
        <v>4.409869140702936</v>
      </c>
      <c r="H1254" s="170">
        <f t="shared" si="131"/>
        <v>9.409869140702936</v>
      </c>
    </row>
    <row r="1255" spans="1:8" x14ac:dyDescent="0.25">
      <c r="A1255" s="34">
        <v>515</v>
      </c>
      <c r="B1255" s="33">
        <v>0.94144209725169914</v>
      </c>
      <c r="C1255" s="165">
        <f t="shared" si="126"/>
        <v>0.58557902748300883</v>
      </c>
      <c r="D1255" s="166">
        <f t="shared" si="127"/>
        <v>-4.4144209725169912</v>
      </c>
      <c r="E1255" s="167">
        <f t="shared" si="128"/>
        <v>-9.4144209725169912</v>
      </c>
      <c r="F1255" s="168">
        <f t="shared" si="129"/>
        <v>-0.58557902748300883</v>
      </c>
      <c r="G1255" s="169">
        <f t="shared" si="130"/>
        <v>4.4144209725169912</v>
      </c>
      <c r="H1255" s="170">
        <f t="shared" si="131"/>
        <v>9.4144209725169912</v>
      </c>
    </row>
    <row r="1256" spans="1:8" x14ac:dyDescent="0.25">
      <c r="A1256" s="34">
        <v>516</v>
      </c>
      <c r="B1256" s="33">
        <v>0.94189416939292547</v>
      </c>
      <c r="C1256" s="165">
        <f t="shared" si="126"/>
        <v>0.58105830607074438</v>
      </c>
      <c r="D1256" s="166">
        <f t="shared" si="127"/>
        <v>-4.4189416939292556</v>
      </c>
      <c r="E1256" s="167">
        <f t="shared" si="128"/>
        <v>-9.4189416939292556</v>
      </c>
      <c r="F1256" s="168">
        <f t="shared" si="129"/>
        <v>-0.58105830607074438</v>
      </c>
      <c r="G1256" s="169">
        <f t="shared" si="130"/>
        <v>4.4189416939292556</v>
      </c>
      <c r="H1256" s="170">
        <f t="shared" si="131"/>
        <v>9.4189416939292556</v>
      </c>
    </row>
    <row r="1257" spans="1:8" x14ac:dyDescent="0.25">
      <c r="A1257" s="34">
        <v>517</v>
      </c>
      <c r="B1257" s="33">
        <v>0.942343121500411</v>
      </c>
      <c r="C1257" s="165">
        <f t="shared" si="126"/>
        <v>0.57656878499589048</v>
      </c>
      <c r="D1257" s="166">
        <f t="shared" si="127"/>
        <v>-4.4234312150041095</v>
      </c>
      <c r="E1257" s="167">
        <f t="shared" si="128"/>
        <v>-9.4234312150041095</v>
      </c>
      <c r="F1257" s="168">
        <f t="shared" si="129"/>
        <v>-0.57656878499589048</v>
      </c>
      <c r="G1257" s="169">
        <f t="shared" si="130"/>
        <v>4.4234312150041095</v>
      </c>
      <c r="H1257" s="170">
        <f t="shared" si="131"/>
        <v>9.4234312150041095</v>
      </c>
    </row>
    <row r="1258" spans="1:8" x14ac:dyDescent="0.25">
      <c r="A1258" s="34">
        <v>518</v>
      </c>
      <c r="B1258" s="33">
        <v>0.94278894458059459</v>
      </c>
      <c r="C1258" s="165">
        <f t="shared" si="126"/>
        <v>0.57211055419405454</v>
      </c>
      <c r="D1258" s="166">
        <f t="shared" si="127"/>
        <v>-4.4278894458059455</v>
      </c>
      <c r="E1258" s="167">
        <f t="shared" si="128"/>
        <v>-9.4278894458059455</v>
      </c>
      <c r="F1258" s="168">
        <f t="shared" si="129"/>
        <v>-0.57211055419405454</v>
      </c>
      <c r="G1258" s="169">
        <f t="shared" si="130"/>
        <v>4.4278894458059455</v>
      </c>
      <c r="H1258" s="170">
        <f t="shared" si="131"/>
        <v>9.4278894458059455</v>
      </c>
    </row>
    <row r="1259" spans="1:8" x14ac:dyDescent="0.25">
      <c r="A1259" s="34">
        <v>519</v>
      </c>
      <c r="B1259" s="33">
        <v>0.94323162963991469</v>
      </c>
      <c r="C1259" s="165">
        <f t="shared" si="126"/>
        <v>0.56768370360085285</v>
      </c>
      <c r="D1259" s="166">
        <f t="shared" si="127"/>
        <v>-4.4323162963991471</v>
      </c>
      <c r="E1259" s="167">
        <f t="shared" si="128"/>
        <v>-9.4323162963991471</v>
      </c>
      <c r="F1259" s="168">
        <f t="shared" si="129"/>
        <v>-0.56768370360085285</v>
      </c>
      <c r="G1259" s="169">
        <f t="shared" si="130"/>
        <v>4.4323162963991471</v>
      </c>
      <c r="H1259" s="170">
        <f t="shared" si="131"/>
        <v>9.4323162963991471</v>
      </c>
    </row>
    <row r="1260" spans="1:8" x14ac:dyDescent="0.25">
      <c r="A1260" s="34">
        <v>520</v>
      </c>
      <c r="B1260" s="33">
        <v>0.94367116768481007</v>
      </c>
      <c r="C1260" s="165">
        <f t="shared" si="126"/>
        <v>0.56328832315189992</v>
      </c>
      <c r="D1260" s="166">
        <f t="shared" si="127"/>
        <v>-4.4367116768481001</v>
      </c>
      <c r="E1260" s="167">
        <f t="shared" si="128"/>
        <v>-9.4367116768481001</v>
      </c>
      <c r="F1260" s="168">
        <f t="shared" si="129"/>
        <v>-0.56328832315189992</v>
      </c>
      <c r="G1260" s="169">
        <f t="shared" si="130"/>
        <v>4.4367116768481001</v>
      </c>
      <c r="H1260" s="170">
        <f t="shared" si="131"/>
        <v>9.4367116768481001</v>
      </c>
    </row>
    <row r="1261" spans="1:8" x14ac:dyDescent="0.25">
      <c r="A1261" s="34">
        <v>521</v>
      </c>
      <c r="B1261" s="33">
        <v>0.94410754972171929</v>
      </c>
      <c r="C1261" s="165">
        <f t="shared" si="126"/>
        <v>0.5589245027828067</v>
      </c>
      <c r="D1261" s="166">
        <f t="shared" si="127"/>
        <v>-4.4410754972171933</v>
      </c>
      <c r="E1261" s="167">
        <f t="shared" si="128"/>
        <v>-9.4410754972171933</v>
      </c>
      <c r="F1261" s="168">
        <f t="shared" si="129"/>
        <v>-0.5589245027828067</v>
      </c>
      <c r="G1261" s="169">
        <f t="shared" si="130"/>
        <v>4.4410754972171933</v>
      </c>
      <c r="H1261" s="170">
        <f t="shared" si="131"/>
        <v>9.4410754972171933</v>
      </c>
    </row>
    <row r="1262" spans="1:8" x14ac:dyDescent="0.25">
      <c r="A1262" s="34">
        <v>522</v>
      </c>
      <c r="B1262" s="33">
        <v>0.9445407667570811</v>
      </c>
      <c r="C1262" s="165">
        <f t="shared" si="126"/>
        <v>0.55459233242918948</v>
      </c>
      <c r="D1262" s="166">
        <f t="shared" si="127"/>
        <v>-4.4454076675708105</v>
      </c>
      <c r="E1262" s="167">
        <f t="shared" si="128"/>
        <v>-9.4454076675708105</v>
      </c>
      <c r="F1262" s="168">
        <f t="shared" si="129"/>
        <v>-0.55459233242918948</v>
      </c>
      <c r="G1262" s="169">
        <f t="shared" si="130"/>
        <v>4.4454076675708105</v>
      </c>
      <c r="H1262" s="170">
        <f t="shared" si="131"/>
        <v>9.4454076675708105</v>
      </c>
    </row>
    <row r="1263" spans="1:8" x14ac:dyDescent="0.25">
      <c r="A1263" s="34">
        <v>523</v>
      </c>
      <c r="B1263" s="33">
        <v>0.94497080979733394</v>
      </c>
      <c r="C1263" s="165">
        <f t="shared" si="126"/>
        <v>0.55029190202666101</v>
      </c>
      <c r="D1263" s="166">
        <f t="shared" si="127"/>
        <v>-4.449708097973339</v>
      </c>
      <c r="E1263" s="167">
        <f t="shared" si="128"/>
        <v>-9.449708097973339</v>
      </c>
      <c r="F1263" s="168">
        <f t="shared" si="129"/>
        <v>-0.55029190202666101</v>
      </c>
      <c r="G1263" s="169">
        <f t="shared" si="130"/>
        <v>4.449708097973339</v>
      </c>
      <c r="H1263" s="170">
        <f t="shared" si="131"/>
        <v>9.449708097973339</v>
      </c>
    </row>
    <row r="1264" spans="1:8" x14ac:dyDescent="0.25">
      <c r="A1264" s="34">
        <v>524</v>
      </c>
      <c r="B1264" s="33">
        <v>0.9453976698489166</v>
      </c>
      <c r="C1264" s="165">
        <f t="shared" si="126"/>
        <v>0.546023301510834</v>
      </c>
      <c r="D1264" s="166">
        <f t="shared" si="127"/>
        <v>-4.453976698489166</v>
      </c>
      <c r="E1264" s="167">
        <f t="shared" si="128"/>
        <v>-9.453976698489166</v>
      </c>
      <c r="F1264" s="168">
        <f t="shared" si="129"/>
        <v>-0.546023301510834</v>
      </c>
      <c r="G1264" s="169">
        <f t="shared" si="130"/>
        <v>4.453976698489166</v>
      </c>
      <c r="H1264" s="170">
        <f t="shared" si="131"/>
        <v>9.453976698489166</v>
      </c>
    </row>
    <row r="1265" spans="1:8" x14ac:dyDescent="0.25">
      <c r="A1265" s="34">
        <v>525</v>
      </c>
      <c r="B1265" s="33">
        <v>0.94582133791826761</v>
      </c>
      <c r="C1265" s="165">
        <f t="shared" si="126"/>
        <v>0.54178662081732298</v>
      </c>
      <c r="D1265" s="166">
        <f t="shared" si="127"/>
        <v>-4.458213379182677</v>
      </c>
      <c r="E1265" s="167">
        <f t="shared" si="128"/>
        <v>-9.458213379182677</v>
      </c>
      <c r="F1265" s="168">
        <f t="shared" si="129"/>
        <v>-0.54178662081732298</v>
      </c>
      <c r="G1265" s="169">
        <f t="shared" si="130"/>
        <v>4.458213379182677</v>
      </c>
      <c r="H1265" s="170">
        <f t="shared" si="131"/>
        <v>9.458213379182677</v>
      </c>
    </row>
    <row r="1266" spans="1:8" x14ac:dyDescent="0.25">
      <c r="A1266" s="34">
        <v>526</v>
      </c>
      <c r="B1266" s="33">
        <v>0.94624180501182564</v>
      </c>
      <c r="C1266" s="165">
        <f t="shared" si="126"/>
        <v>0.53758194988174424</v>
      </c>
      <c r="D1266" s="166">
        <f t="shared" si="127"/>
        <v>-4.4624180501182558</v>
      </c>
      <c r="E1266" s="167">
        <f t="shared" si="128"/>
        <v>-9.4624180501182558</v>
      </c>
      <c r="F1266" s="168">
        <f t="shared" si="129"/>
        <v>-0.53758194988174424</v>
      </c>
      <c r="G1266" s="169">
        <f t="shared" si="130"/>
        <v>4.4624180501182558</v>
      </c>
      <c r="H1266" s="170">
        <f t="shared" si="131"/>
        <v>9.4624180501182558</v>
      </c>
    </row>
    <row r="1267" spans="1:8" x14ac:dyDescent="0.25">
      <c r="A1267" s="34">
        <v>527</v>
      </c>
      <c r="B1267" s="33">
        <v>0.94665906213602935</v>
      </c>
      <c r="C1267" s="165">
        <f t="shared" si="126"/>
        <v>0.53340937863970694</v>
      </c>
      <c r="D1267" s="166">
        <f t="shared" si="127"/>
        <v>-4.4665906213602931</v>
      </c>
      <c r="E1267" s="167">
        <f t="shared" si="128"/>
        <v>-9.4665906213602931</v>
      </c>
      <c r="F1267" s="168">
        <f t="shared" si="129"/>
        <v>-0.53340937863970694</v>
      </c>
      <c r="G1267" s="169">
        <f t="shared" si="130"/>
        <v>4.4665906213602931</v>
      </c>
      <c r="H1267" s="170">
        <f t="shared" si="131"/>
        <v>9.4665906213602931</v>
      </c>
    </row>
    <row r="1268" spans="1:8" x14ac:dyDescent="0.25">
      <c r="A1268" s="34">
        <v>528</v>
      </c>
      <c r="B1268" s="33">
        <v>0.94707310029731739</v>
      </c>
      <c r="C1268" s="165">
        <f t="shared" si="126"/>
        <v>0.52926899702682562</v>
      </c>
      <c r="D1268" s="166">
        <f t="shared" si="127"/>
        <v>-4.4707310029731744</v>
      </c>
      <c r="E1268" s="167">
        <f t="shared" si="128"/>
        <v>-9.4707310029731744</v>
      </c>
      <c r="F1268" s="168">
        <f t="shared" si="129"/>
        <v>-0.52926899702682562</v>
      </c>
      <c r="G1268" s="169">
        <f t="shared" si="130"/>
        <v>4.4707310029731744</v>
      </c>
      <c r="H1268" s="170">
        <f t="shared" si="131"/>
        <v>9.4707310029731744</v>
      </c>
    </row>
    <row r="1269" spans="1:8" x14ac:dyDescent="0.25">
      <c r="A1269" s="34">
        <v>529</v>
      </c>
      <c r="B1269" s="33">
        <v>0.94748391050212843</v>
      </c>
      <c r="C1269" s="165">
        <f t="shared" si="126"/>
        <v>0.52516089497871477</v>
      </c>
      <c r="D1269" s="166">
        <f t="shared" si="127"/>
        <v>-4.4748391050212852</v>
      </c>
      <c r="E1269" s="167">
        <f t="shared" si="128"/>
        <v>-9.4748391050212852</v>
      </c>
      <c r="F1269" s="168">
        <f t="shared" si="129"/>
        <v>-0.52516089497871477</v>
      </c>
      <c r="G1269" s="169">
        <f t="shared" si="130"/>
        <v>4.4748391050212852</v>
      </c>
      <c r="H1269" s="170">
        <f t="shared" si="131"/>
        <v>9.4748391050212852</v>
      </c>
    </row>
    <row r="1270" spans="1:8" x14ac:dyDescent="0.25">
      <c r="A1270" s="34">
        <v>530</v>
      </c>
      <c r="B1270" s="33">
        <v>0.94789148375690091</v>
      </c>
      <c r="C1270" s="165">
        <f t="shared" si="126"/>
        <v>0.52108516243099068</v>
      </c>
      <c r="D1270" s="166">
        <f t="shared" si="127"/>
        <v>-4.4789148375690093</v>
      </c>
      <c r="E1270" s="167">
        <f t="shared" si="128"/>
        <v>-9.4789148375690093</v>
      </c>
      <c r="F1270" s="168">
        <f t="shared" si="129"/>
        <v>-0.52108516243099068</v>
      </c>
      <c r="G1270" s="169">
        <f t="shared" si="130"/>
        <v>4.4789148375690093</v>
      </c>
      <c r="H1270" s="170">
        <f t="shared" si="131"/>
        <v>9.4789148375690093</v>
      </c>
    </row>
    <row r="1271" spans="1:8" x14ac:dyDescent="0.25">
      <c r="A1271" s="34">
        <v>531</v>
      </c>
      <c r="B1271" s="33">
        <v>0.9482958110680737</v>
      </c>
      <c r="C1271" s="165">
        <f t="shared" si="126"/>
        <v>0.51704188931926254</v>
      </c>
      <c r="D1271" s="166">
        <f t="shared" si="127"/>
        <v>-4.4829581106807375</v>
      </c>
      <c r="E1271" s="167">
        <f t="shared" si="128"/>
        <v>-9.4829581106807375</v>
      </c>
      <c r="F1271" s="168">
        <f t="shared" si="129"/>
        <v>-0.51704188931926254</v>
      </c>
      <c r="G1271" s="169">
        <f t="shared" si="130"/>
        <v>4.4829581106807375</v>
      </c>
      <c r="H1271" s="170">
        <f t="shared" si="131"/>
        <v>9.4829581106807375</v>
      </c>
    </row>
    <row r="1272" spans="1:8" x14ac:dyDescent="0.25">
      <c r="A1272" s="34">
        <v>532</v>
      </c>
      <c r="B1272" s="33">
        <v>0.94869688344208525</v>
      </c>
      <c r="C1272" s="165">
        <f t="shared" si="126"/>
        <v>0.51303116557914663</v>
      </c>
      <c r="D1272" s="166">
        <f t="shared" si="127"/>
        <v>-4.4869688344208534</v>
      </c>
      <c r="E1272" s="167">
        <f t="shared" si="128"/>
        <v>-9.4869688344208534</v>
      </c>
      <c r="F1272" s="168">
        <f t="shared" si="129"/>
        <v>-0.51303116557914663</v>
      </c>
      <c r="G1272" s="169">
        <f t="shared" si="130"/>
        <v>4.4869688344208534</v>
      </c>
      <c r="H1272" s="170">
        <f t="shared" si="131"/>
        <v>9.4869688344208534</v>
      </c>
    </row>
    <row r="1273" spans="1:8" x14ac:dyDescent="0.25">
      <c r="A1273" s="34">
        <v>533</v>
      </c>
      <c r="B1273" s="33">
        <v>0.94909469188537421</v>
      </c>
      <c r="C1273" s="165">
        <f t="shared" si="126"/>
        <v>0.50905308114625747</v>
      </c>
      <c r="D1273" s="166">
        <f t="shared" si="127"/>
        <v>-4.4909469188537425</v>
      </c>
      <c r="E1273" s="167">
        <f t="shared" si="128"/>
        <v>-9.4909469188537425</v>
      </c>
      <c r="F1273" s="168">
        <f t="shared" si="129"/>
        <v>-0.50905308114625747</v>
      </c>
      <c r="G1273" s="169">
        <f t="shared" si="130"/>
        <v>4.4909469188537425</v>
      </c>
      <c r="H1273" s="170">
        <f t="shared" si="131"/>
        <v>9.4909469188537425</v>
      </c>
    </row>
    <row r="1274" spans="1:8" x14ac:dyDescent="0.25">
      <c r="A1274" s="34">
        <v>534</v>
      </c>
      <c r="B1274" s="33">
        <v>0.94948922740437935</v>
      </c>
      <c r="C1274" s="165">
        <f t="shared" si="126"/>
        <v>0.50510772595620601</v>
      </c>
      <c r="D1274" s="166">
        <f t="shared" si="127"/>
        <v>-4.494892274043794</v>
      </c>
      <c r="E1274" s="167">
        <f t="shared" si="128"/>
        <v>-9.494892274043794</v>
      </c>
      <c r="F1274" s="168">
        <f t="shared" si="129"/>
        <v>-0.50510772595620601</v>
      </c>
      <c r="G1274" s="169">
        <f t="shared" si="130"/>
        <v>4.494892274043794</v>
      </c>
      <c r="H1274" s="170">
        <f t="shared" si="131"/>
        <v>9.494892274043794</v>
      </c>
    </row>
    <row r="1275" spans="1:8" x14ac:dyDescent="0.25">
      <c r="A1275" s="34">
        <v>535</v>
      </c>
      <c r="B1275" s="33">
        <v>0.94988048100553935</v>
      </c>
      <c r="C1275" s="165">
        <f t="shared" si="126"/>
        <v>0.50119518994460677</v>
      </c>
      <c r="D1275" s="166">
        <f t="shared" si="127"/>
        <v>-4.4988048100553932</v>
      </c>
      <c r="E1275" s="167">
        <f t="shared" si="128"/>
        <v>-9.4988048100553932</v>
      </c>
      <c r="F1275" s="168">
        <f t="shared" si="129"/>
        <v>-0.50119518994460677</v>
      </c>
      <c r="G1275" s="169">
        <f t="shared" si="130"/>
        <v>4.4988048100553932</v>
      </c>
      <c r="H1275" s="170">
        <f t="shared" si="131"/>
        <v>9.4988048100553932</v>
      </c>
    </row>
    <row r="1276" spans="1:8" x14ac:dyDescent="0.25">
      <c r="A1276" s="34">
        <v>536</v>
      </c>
      <c r="B1276" s="33">
        <v>0.95026844369529262</v>
      </c>
      <c r="C1276" s="165">
        <f t="shared" si="126"/>
        <v>0.49731556304707425</v>
      </c>
      <c r="D1276" s="166">
        <f t="shared" si="127"/>
        <v>-4.5026844369529258</v>
      </c>
      <c r="E1276" s="167">
        <f t="shared" si="128"/>
        <v>-9.5026844369529258</v>
      </c>
      <c r="F1276" s="168">
        <f t="shared" si="129"/>
        <v>-0.49731556304707425</v>
      </c>
      <c r="G1276" s="169">
        <f t="shared" si="130"/>
        <v>4.5026844369529258</v>
      </c>
      <c r="H1276" s="170">
        <f t="shared" si="131"/>
        <v>9.5026844369529258</v>
      </c>
    </row>
    <row r="1277" spans="1:8" x14ac:dyDescent="0.25">
      <c r="A1277" s="34">
        <v>537</v>
      </c>
      <c r="B1277" s="33">
        <v>0.95065310648007784</v>
      </c>
      <c r="C1277" s="165">
        <f t="shared" si="126"/>
        <v>0.49346893519922119</v>
      </c>
      <c r="D1277" s="166">
        <f t="shared" si="127"/>
        <v>-4.5065310648007788</v>
      </c>
      <c r="E1277" s="167">
        <f t="shared" si="128"/>
        <v>-9.5065310648007788</v>
      </c>
      <c r="F1277" s="168">
        <f t="shared" si="129"/>
        <v>-0.49346893519922119</v>
      </c>
      <c r="G1277" s="169">
        <f t="shared" si="130"/>
        <v>4.5065310648007788</v>
      </c>
      <c r="H1277" s="170">
        <f t="shared" si="131"/>
        <v>9.5065310648007788</v>
      </c>
    </row>
    <row r="1278" spans="1:8" x14ac:dyDescent="0.25">
      <c r="A1278" s="34">
        <v>538</v>
      </c>
      <c r="B1278" s="33">
        <v>0.95103446036633377</v>
      </c>
      <c r="C1278" s="165">
        <f t="shared" si="126"/>
        <v>0.48965539633666211</v>
      </c>
      <c r="D1278" s="166">
        <f t="shared" si="127"/>
        <v>-4.5103446036633379</v>
      </c>
      <c r="E1278" s="167">
        <f t="shared" si="128"/>
        <v>-9.5103446036633379</v>
      </c>
      <c r="F1278" s="168">
        <f t="shared" si="129"/>
        <v>-0.48965539633666211</v>
      </c>
      <c r="G1278" s="169">
        <f t="shared" si="130"/>
        <v>4.5103446036633379</v>
      </c>
      <c r="H1278" s="170">
        <f t="shared" si="131"/>
        <v>9.5103446036633379</v>
      </c>
    </row>
    <row r="1279" spans="1:8" x14ac:dyDescent="0.25">
      <c r="A1279" s="34">
        <v>539</v>
      </c>
      <c r="B1279" s="33">
        <v>0.95141249636049907</v>
      </c>
      <c r="C1279" s="165">
        <f t="shared" si="126"/>
        <v>0.48587503639500973</v>
      </c>
      <c r="D1279" s="166">
        <f t="shared" si="127"/>
        <v>-4.5141249636049903</v>
      </c>
      <c r="E1279" s="167">
        <f t="shared" si="128"/>
        <v>-9.5141249636049903</v>
      </c>
      <c r="F1279" s="168">
        <f t="shared" si="129"/>
        <v>-0.48587503639500973</v>
      </c>
      <c r="G1279" s="169">
        <f t="shared" si="130"/>
        <v>4.5141249636049903</v>
      </c>
      <c r="H1279" s="170">
        <f t="shared" si="131"/>
        <v>9.5141249636049903</v>
      </c>
    </row>
    <row r="1280" spans="1:8" x14ac:dyDescent="0.25">
      <c r="A1280" s="34">
        <v>540</v>
      </c>
      <c r="B1280" s="33">
        <v>0.95178720546901219</v>
      </c>
      <c r="C1280" s="165">
        <f t="shared" si="126"/>
        <v>0.48212794530987857</v>
      </c>
      <c r="D1280" s="166">
        <f t="shared" si="127"/>
        <v>-4.5178720546901214</v>
      </c>
      <c r="E1280" s="167">
        <f t="shared" si="128"/>
        <v>-9.5178720546901214</v>
      </c>
      <c r="F1280" s="168">
        <f t="shared" si="129"/>
        <v>-0.48212794530987857</v>
      </c>
      <c r="G1280" s="169">
        <f t="shared" si="130"/>
        <v>4.5178720546901214</v>
      </c>
      <c r="H1280" s="170">
        <f t="shared" si="131"/>
        <v>9.5178720546901214</v>
      </c>
    </row>
    <row r="1281" spans="1:8" x14ac:dyDescent="0.25">
      <c r="A1281" s="34">
        <v>541</v>
      </c>
      <c r="B1281" s="33">
        <v>0.95215857869831177</v>
      </c>
      <c r="C1281" s="165">
        <f t="shared" si="126"/>
        <v>0.47841421301688314</v>
      </c>
      <c r="D1281" s="166">
        <f t="shared" si="127"/>
        <v>-4.5215857869831169</v>
      </c>
      <c r="E1281" s="167">
        <f t="shared" si="128"/>
        <v>-9.5215857869831169</v>
      </c>
      <c r="F1281" s="168">
        <f t="shared" si="129"/>
        <v>-0.47841421301688314</v>
      </c>
      <c r="G1281" s="169">
        <f t="shared" si="130"/>
        <v>4.5215857869831169</v>
      </c>
      <c r="H1281" s="170">
        <f t="shared" si="131"/>
        <v>9.5215857869831169</v>
      </c>
    </row>
    <row r="1282" spans="1:8" x14ac:dyDescent="0.25">
      <c r="A1282" s="34">
        <v>542</v>
      </c>
      <c r="B1282" s="33">
        <v>0.9525266070548366</v>
      </c>
      <c r="C1282" s="165">
        <f t="shared" si="126"/>
        <v>0.4747339294516344</v>
      </c>
      <c r="D1282" s="166">
        <f t="shared" si="127"/>
        <v>-4.5252660705483656</v>
      </c>
      <c r="E1282" s="167">
        <f t="shared" si="128"/>
        <v>-9.5252660705483656</v>
      </c>
      <c r="F1282" s="168">
        <f t="shared" si="129"/>
        <v>-0.4747339294516344</v>
      </c>
      <c r="G1282" s="169">
        <f t="shared" si="130"/>
        <v>4.5252660705483656</v>
      </c>
      <c r="H1282" s="170">
        <f t="shared" si="131"/>
        <v>9.5252660705483656</v>
      </c>
    </row>
    <row r="1283" spans="1:8" x14ac:dyDescent="0.25">
      <c r="A1283" s="34">
        <v>543</v>
      </c>
      <c r="B1283" s="33">
        <v>0.95289128154502523</v>
      </c>
      <c r="C1283" s="165">
        <f t="shared" si="126"/>
        <v>0.47108718454974863</v>
      </c>
      <c r="D1283" s="166">
        <f t="shared" si="127"/>
        <v>-4.5289128154502514</v>
      </c>
      <c r="E1283" s="167">
        <f t="shared" si="128"/>
        <v>-9.5289128154502514</v>
      </c>
      <c r="F1283" s="168">
        <f t="shared" si="129"/>
        <v>-0.47108718454974863</v>
      </c>
      <c r="G1283" s="169">
        <f t="shared" si="130"/>
        <v>4.5289128154502514</v>
      </c>
      <c r="H1283" s="170">
        <f t="shared" si="131"/>
        <v>9.5289128154502514</v>
      </c>
    </row>
    <row r="1284" spans="1:8" x14ac:dyDescent="0.25">
      <c r="A1284" s="34">
        <v>544</v>
      </c>
      <c r="B1284" s="33">
        <v>0.95325259317531641</v>
      </c>
      <c r="C1284" s="165">
        <f t="shared" si="126"/>
        <v>0.46747406824683679</v>
      </c>
      <c r="D1284" s="166">
        <f t="shared" si="127"/>
        <v>-4.5325259317531632</v>
      </c>
      <c r="E1284" s="167">
        <f t="shared" si="128"/>
        <v>-9.5325259317531632</v>
      </c>
      <c r="F1284" s="168">
        <f t="shared" si="129"/>
        <v>-0.46747406824683679</v>
      </c>
      <c r="G1284" s="169">
        <f t="shared" si="130"/>
        <v>4.5325259317531632</v>
      </c>
      <c r="H1284" s="170">
        <f t="shared" si="131"/>
        <v>9.5325259317531632</v>
      </c>
    </row>
    <row r="1285" spans="1:8" x14ac:dyDescent="0.25">
      <c r="A1285" s="34">
        <v>545</v>
      </c>
      <c r="B1285" s="33">
        <v>0.95361053295214848</v>
      </c>
      <c r="C1285" s="165">
        <f t="shared" si="126"/>
        <v>0.46389467047851518</v>
      </c>
      <c r="D1285" s="166">
        <f t="shared" si="127"/>
        <v>-4.5361053295214848</v>
      </c>
      <c r="E1285" s="167">
        <f t="shared" si="128"/>
        <v>-9.5361053295214848</v>
      </c>
      <c r="F1285" s="168">
        <f t="shared" si="129"/>
        <v>-0.46389467047851518</v>
      </c>
      <c r="G1285" s="169">
        <f t="shared" si="130"/>
        <v>4.5361053295214848</v>
      </c>
      <c r="H1285" s="170">
        <f t="shared" si="131"/>
        <v>9.5361053295214848</v>
      </c>
    </row>
    <row r="1286" spans="1:8" x14ac:dyDescent="0.25">
      <c r="A1286" s="34">
        <v>546</v>
      </c>
      <c r="B1286" s="33">
        <v>0.95396509188196044</v>
      </c>
      <c r="C1286" s="165">
        <f t="shared" si="126"/>
        <v>0.46034908118039652</v>
      </c>
      <c r="D1286" s="166">
        <f t="shared" si="127"/>
        <v>-4.5396509188196035</v>
      </c>
      <c r="E1286" s="167">
        <f t="shared" si="128"/>
        <v>-9.5396509188196035</v>
      </c>
      <c r="F1286" s="168">
        <f t="shared" si="129"/>
        <v>-0.46034908118039652</v>
      </c>
      <c r="G1286" s="169">
        <f t="shared" si="130"/>
        <v>4.5396509188196035</v>
      </c>
      <c r="H1286" s="170">
        <f t="shared" si="131"/>
        <v>9.5396509188196035</v>
      </c>
    </row>
    <row r="1287" spans="1:8" x14ac:dyDescent="0.25">
      <c r="A1287" s="34">
        <v>547</v>
      </c>
      <c r="B1287" s="33">
        <v>0.95431626097119071</v>
      </c>
      <c r="C1287" s="165">
        <f t="shared" ref="C1287:C1350" si="132">KFactor-KFactor*B1287</f>
        <v>0.45683739028809356</v>
      </c>
      <c r="D1287" s="166">
        <f t="shared" ref="D1287:D1350" si="133">KFactor/2-KFactor*B1287</f>
        <v>-4.5431626097119064</v>
      </c>
      <c r="E1287" s="167">
        <f t="shared" ref="E1287:E1350" si="134">0-KFactor*B1287</f>
        <v>-9.5431626097119064</v>
      </c>
      <c r="F1287" s="168">
        <f t="shared" ref="F1287:F1350" si="135">-C1287</f>
        <v>-0.45683739028809356</v>
      </c>
      <c r="G1287" s="169">
        <f t="shared" ref="G1287:G1350" si="136">-D1287</f>
        <v>4.5431626097119064</v>
      </c>
      <c r="H1287" s="170">
        <f t="shared" ref="H1287:H1350" si="137">-E1287</f>
        <v>9.5431626097119064</v>
      </c>
    </row>
    <row r="1288" spans="1:8" x14ac:dyDescent="0.25">
      <c r="A1288" s="34">
        <v>548</v>
      </c>
      <c r="B1288" s="33">
        <v>0.95466403122627796</v>
      </c>
      <c r="C1288" s="165">
        <f t="shared" si="132"/>
        <v>0.4533596877372208</v>
      </c>
      <c r="D1288" s="166">
        <f t="shared" si="133"/>
        <v>-4.5466403122627792</v>
      </c>
      <c r="E1288" s="167">
        <f t="shared" si="134"/>
        <v>-9.5466403122627792</v>
      </c>
      <c r="F1288" s="168">
        <f t="shared" si="135"/>
        <v>-0.4533596877372208</v>
      </c>
      <c r="G1288" s="169">
        <f t="shared" si="136"/>
        <v>4.5466403122627792</v>
      </c>
      <c r="H1288" s="170">
        <f t="shared" si="137"/>
        <v>9.5466403122627792</v>
      </c>
    </row>
    <row r="1289" spans="1:8" x14ac:dyDescent="0.25">
      <c r="A1289" s="34">
        <v>549</v>
      </c>
      <c r="B1289" s="33">
        <v>0.95500839365366086</v>
      </c>
      <c r="C1289" s="165">
        <f t="shared" si="132"/>
        <v>0.44991606346339097</v>
      </c>
      <c r="D1289" s="166">
        <f t="shared" si="133"/>
        <v>-4.550083936536609</v>
      </c>
      <c r="E1289" s="167">
        <f t="shared" si="134"/>
        <v>-9.550083936536609</v>
      </c>
      <c r="F1289" s="168">
        <f t="shared" si="135"/>
        <v>-0.44991606346339097</v>
      </c>
      <c r="G1289" s="169">
        <f t="shared" si="136"/>
        <v>4.550083936536609</v>
      </c>
      <c r="H1289" s="170">
        <f t="shared" si="137"/>
        <v>9.550083936536609</v>
      </c>
    </row>
    <row r="1290" spans="1:8" x14ac:dyDescent="0.25">
      <c r="A1290" s="34">
        <v>550</v>
      </c>
      <c r="B1290" s="33">
        <v>0.95534933925977794</v>
      </c>
      <c r="C1290" s="165">
        <f t="shared" si="132"/>
        <v>0.44650660740222037</v>
      </c>
      <c r="D1290" s="166">
        <f t="shared" si="133"/>
        <v>-4.5534933925977796</v>
      </c>
      <c r="E1290" s="167">
        <f t="shared" si="134"/>
        <v>-9.5534933925977796</v>
      </c>
      <c r="F1290" s="168">
        <f t="shared" si="135"/>
        <v>-0.44650660740222037</v>
      </c>
      <c r="G1290" s="169">
        <f t="shared" si="136"/>
        <v>4.5534933925977796</v>
      </c>
      <c r="H1290" s="170">
        <f t="shared" si="137"/>
        <v>9.5534933925977796</v>
      </c>
    </row>
    <row r="1291" spans="1:8" x14ac:dyDescent="0.25">
      <c r="A1291" s="34">
        <v>551</v>
      </c>
      <c r="B1291" s="33">
        <v>0.95568685905106787</v>
      </c>
      <c r="C1291" s="165">
        <f t="shared" si="132"/>
        <v>0.44313140948932173</v>
      </c>
      <c r="D1291" s="166">
        <f t="shared" si="133"/>
        <v>-4.5568685905106783</v>
      </c>
      <c r="E1291" s="167">
        <f t="shared" si="134"/>
        <v>-9.5568685905106783</v>
      </c>
      <c r="F1291" s="168">
        <f t="shared" si="135"/>
        <v>-0.44313140948932173</v>
      </c>
      <c r="G1291" s="169">
        <f t="shared" si="136"/>
        <v>4.5568685905106783</v>
      </c>
      <c r="H1291" s="170">
        <f t="shared" si="137"/>
        <v>9.5568685905106783</v>
      </c>
    </row>
    <row r="1292" spans="1:8" x14ac:dyDescent="0.25">
      <c r="A1292" s="34">
        <v>552</v>
      </c>
      <c r="B1292" s="33">
        <v>0.95602094403396942</v>
      </c>
      <c r="C1292" s="165">
        <f t="shared" si="132"/>
        <v>0.439790559660306</v>
      </c>
      <c r="D1292" s="166">
        <f t="shared" si="133"/>
        <v>-4.560209440339694</v>
      </c>
      <c r="E1292" s="167">
        <f t="shared" si="134"/>
        <v>-9.560209440339694</v>
      </c>
      <c r="F1292" s="168">
        <f t="shared" si="135"/>
        <v>-0.439790559660306</v>
      </c>
      <c r="G1292" s="169">
        <f t="shared" si="136"/>
        <v>4.560209440339694</v>
      </c>
      <c r="H1292" s="170">
        <f t="shared" si="137"/>
        <v>9.560209440339694</v>
      </c>
    </row>
    <row r="1293" spans="1:8" x14ac:dyDescent="0.25">
      <c r="A1293" s="34">
        <v>553</v>
      </c>
      <c r="B1293" s="33">
        <v>0.95635158521492114</v>
      </c>
      <c r="C1293" s="165">
        <f t="shared" si="132"/>
        <v>0.43648414785078771</v>
      </c>
      <c r="D1293" s="166">
        <f t="shared" si="133"/>
        <v>-4.5635158521492123</v>
      </c>
      <c r="E1293" s="167">
        <f t="shared" si="134"/>
        <v>-9.5635158521492123</v>
      </c>
      <c r="F1293" s="168">
        <f t="shared" si="135"/>
        <v>-0.43648414785078771</v>
      </c>
      <c r="G1293" s="169">
        <f t="shared" si="136"/>
        <v>4.5635158521492123</v>
      </c>
      <c r="H1293" s="170">
        <f t="shared" si="137"/>
        <v>9.5635158521492123</v>
      </c>
    </row>
    <row r="1294" spans="1:8" x14ac:dyDescent="0.25">
      <c r="A1294" s="34">
        <v>554</v>
      </c>
      <c r="B1294" s="33">
        <v>0.95667877360036169</v>
      </c>
      <c r="C1294" s="165">
        <f t="shared" si="132"/>
        <v>0.43321226399638313</v>
      </c>
      <c r="D1294" s="166">
        <f t="shared" si="133"/>
        <v>-4.5667877360036169</v>
      </c>
      <c r="E1294" s="167">
        <f t="shared" si="134"/>
        <v>-9.5667877360036169</v>
      </c>
      <c r="F1294" s="168">
        <f t="shared" si="135"/>
        <v>-0.43321226399638313</v>
      </c>
      <c r="G1294" s="169">
        <f t="shared" si="136"/>
        <v>4.5667877360036169</v>
      </c>
      <c r="H1294" s="170">
        <f t="shared" si="137"/>
        <v>9.5667877360036169</v>
      </c>
    </row>
    <row r="1295" spans="1:8" x14ac:dyDescent="0.25">
      <c r="A1295" s="34">
        <v>555</v>
      </c>
      <c r="B1295" s="33">
        <v>0.9570025001967295</v>
      </c>
      <c r="C1295" s="165">
        <f t="shared" si="132"/>
        <v>0.429974998032705</v>
      </c>
      <c r="D1295" s="166">
        <f t="shared" si="133"/>
        <v>-4.570025001967295</v>
      </c>
      <c r="E1295" s="167">
        <f t="shared" si="134"/>
        <v>-9.570025001967295</v>
      </c>
      <c r="F1295" s="168">
        <f t="shared" si="135"/>
        <v>-0.429974998032705</v>
      </c>
      <c r="G1295" s="169">
        <f t="shared" si="136"/>
        <v>4.570025001967295</v>
      </c>
      <c r="H1295" s="170">
        <f t="shared" si="137"/>
        <v>9.570025001967295</v>
      </c>
    </row>
    <row r="1296" spans="1:8" x14ac:dyDescent="0.25">
      <c r="A1296" s="34">
        <v>556</v>
      </c>
      <c r="B1296" s="33">
        <v>0.95732275601046346</v>
      </c>
      <c r="C1296" s="165">
        <f t="shared" si="132"/>
        <v>0.42677243989536606</v>
      </c>
      <c r="D1296" s="166">
        <f t="shared" si="133"/>
        <v>-4.5732275601046339</v>
      </c>
      <c r="E1296" s="167">
        <f t="shared" si="134"/>
        <v>-9.5732275601046339</v>
      </c>
      <c r="F1296" s="168">
        <f t="shared" si="135"/>
        <v>-0.42677243989536606</v>
      </c>
      <c r="G1296" s="169">
        <f t="shared" si="136"/>
        <v>4.5732275601046339</v>
      </c>
      <c r="H1296" s="170">
        <f t="shared" si="137"/>
        <v>9.5732275601046339</v>
      </c>
    </row>
    <row r="1297" spans="1:8" x14ac:dyDescent="0.25">
      <c r="A1297" s="34">
        <v>557</v>
      </c>
      <c r="B1297" s="33">
        <v>0.95763953204800223</v>
      </c>
      <c r="C1297" s="165">
        <f t="shared" si="132"/>
        <v>0.42360467951997727</v>
      </c>
      <c r="D1297" s="166">
        <f t="shared" si="133"/>
        <v>-4.5763953204800227</v>
      </c>
      <c r="E1297" s="167">
        <f t="shared" si="134"/>
        <v>-9.5763953204800227</v>
      </c>
      <c r="F1297" s="168">
        <f t="shared" si="135"/>
        <v>-0.42360467951997727</v>
      </c>
      <c r="G1297" s="169">
        <f t="shared" si="136"/>
        <v>4.5763953204800227</v>
      </c>
      <c r="H1297" s="170">
        <f t="shared" si="137"/>
        <v>9.5763953204800227</v>
      </c>
    </row>
    <row r="1298" spans="1:8" x14ac:dyDescent="0.25">
      <c r="A1298" s="34">
        <v>558</v>
      </c>
      <c r="B1298" s="33">
        <v>0.95795281931578413</v>
      </c>
      <c r="C1298" s="165">
        <f t="shared" si="132"/>
        <v>0.42047180684215846</v>
      </c>
      <c r="D1298" s="166">
        <f t="shared" si="133"/>
        <v>-4.5795281931578415</v>
      </c>
      <c r="E1298" s="167">
        <f t="shared" si="134"/>
        <v>-9.5795281931578415</v>
      </c>
      <c r="F1298" s="168">
        <f t="shared" si="135"/>
        <v>-0.42047180684215846</v>
      </c>
      <c r="G1298" s="169">
        <f t="shared" si="136"/>
        <v>4.5795281931578415</v>
      </c>
      <c r="H1298" s="170">
        <f t="shared" si="137"/>
        <v>9.5795281931578415</v>
      </c>
    </row>
    <row r="1299" spans="1:8" x14ac:dyDescent="0.25">
      <c r="A1299" s="34">
        <v>559</v>
      </c>
      <c r="B1299" s="33">
        <v>0.95826260882024805</v>
      </c>
      <c r="C1299" s="165">
        <f t="shared" si="132"/>
        <v>0.41737391179751882</v>
      </c>
      <c r="D1299" s="166">
        <f t="shared" si="133"/>
        <v>-4.5826260882024812</v>
      </c>
      <c r="E1299" s="167">
        <f t="shared" si="134"/>
        <v>-9.5826260882024812</v>
      </c>
      <c r="F1299" s="168">
        <f t="shared" si="135"/>
        <v>-0.41737391179751882</v>
      </c>
      <c r="G1299" s="169">
        <f t="shared" si="136"/>
        <v>4.5826260882024812</v>
      </c>
      <c r="H1299" s="170">
        <f t="shared" si="137"/>
        <v>9.5826260882024812</v>
      </c>
    </row>
    <row r="1300" spans="1:8" x14ac:dyDescent="0.25">
      <c r="A1300" s="34">
        <v>560</v>
      </c>
      <c r="B1300" s="33">
        <v>0.95856889156783265</v>
      </c>
      <c r="C1300" s="165">
        <f t="shared" si="132"/>
        <v>0.41431108432167285</v>
      </c>
      <c r="D1300" s="166">
        <f t="shared" si="133"/>
        <v>-4.5856889156783271</v>
      </c>
      <c r="E1300" s="167">
        <f t="shared" si="134"/>
        <v>-9.5856889156783271</v>
      </c>
      <c r="F1300" s="168">
        <f t="shared" si="135"/>
        <v>-0.41431108432167285</v>
      </c>
      <c r="G1300" s="169">
        <f t="shared" si="136"/>
        <v>4.5856889156783271</v>
      </c>
      <c r="H1300" s="170">
        <f t="shared" si="137"/>
        <v>9.5856889156783271</v>
      </c>
    </row>
    <row r="1301" spans="1:8" x14ac:dyDescent="0.25">
      <c r="A1301" s="34">
        <v>561</v>
      </c>
      <c r="B1301" s="33">
        <v>0.95887165856497636</v>
      </c>
      <c r="C1301" s="165">
        <f t="shared" si="132"/>
        <v>0.41128341435023685</v>
      </c>
      <c r="D1301" s="166">
        <f t="shared" si="133"/>
        <v>-4.5887165856497631</v>
      </c>
      <c r="E1301" s="167">
        <f t="shared" si="134"/>
        <v>-9.5887165856497631</v>
      </c>
      <c r="F1301" s="168">
        <f t="shared" si="135"/>
        <v>-0.41128341435023685</v>
      </c>
      <c r="G1301" s="169">
        <f t="shared" si="136"/>
        <v>4.5887165856497631</v>
      </c>
      <c r="H1301" s="170">
        <f t="shared" si="137"/>
        <v>9.5887165856497631</v>
      </c>
    </row>
    <row r="1302" spans="1:8" x14ac:dyDescent="0.25">
      <c r="A1302" s="34">
        <v>562</v>
      </c>
      <c r="B1302" s="33">
        <v>0.95917090081811807</v>
      </c>
      <c r="C1302" s="165">
        <f t="shared" si="132"/>
        <v>0.40829099181882</v>
      </c>
      <c r="D1302" s="166">
        <f t="shared" si="133"/>
        <v>-4.59170900818118</v>
      </c>
      <c r="E1302" s="167">
        <f t="shared" si="134"/>
        <v>-9.59170900818118</v>
      </c>
      <c r="F1302" s="168">
        <f t="shared" si="135"/>
        <v>-0.40829099181882</v>
      </c>
      <c r="G1302" s="169">
        <f t="shared" si="136"/>
        <v>4.59170900818118</v>
      </c>
      <c r="H1302" s="170">
        <f t="shared" si="137"/>
        <v>9.59170900818118</v>
      </c>
    </row>
    <row r="1303" spans="1:8" x14ac:dyDescent="0.25">
      <c r="A1303" s="34">
        <v>563</v>
      </c>
      <c r="B1303" s="33">
        <v>0.95946660933369621</v>
      </c>
      <c r="C1303" s="165">
        <f t="shared" si="132"/>
        <v>0.40533390666303859</v>
      </c>
      <c r="D1303" s="166">
        <f t="shared" si="133"/>
        <v>-4.5946660933369614</v>
      </c>
      <c r="E1303" s="167">
        <f t="shared" si="134"/>
        <v>-9.5946660933369614</v>
      </c>
      <c r="F1303" s="168">
        <f t="shared" si="135"/>
        <v>-0.40533390666303859</v>
      </c>
      <c r="G1303" s="169">
        <f t="shared" si="136"/>
        <v>4.5946660933369614</v>
      </c>
      <c r="H1303" s="170">
        <f t="shared" si="137"/>
        <v>9.5946660933369614</v>
      </c>
    </row>
    <row r="1304" spans="1:8" x14ac:dyDescent="0.25">
      <c r="A1304" s="34">
        <v>564</v>
      </c>
      <c r="B1304" s="33">
        <v>0.95975877511814944</v>
      </c>
      <c r="C1304" s="165">
        <f t="shared" si="132"/>
        <v>0.40241224881850535</v>
      </c>
      <c r="D1304" s="166">
        <f t="shared" si="133"/>
        <v>-4.5975877511814947</v>
      </c>
      <c r="E1304" s="167">
        <f t="shared" si="134"/>
        <v>-9.5975877511814947</v>
      </c>
      <c r="F1304" s="168">
        <f t="shared" si="135"/>
        <v>-0.40241224881850535</v>
      </c>
      <c r="G1304" s="169">
        <f t="shared" si="136"/>
        <v>4.5975877511814947</v>
      </c>
      <c r="H1304" s="170">
        <f t="shared" si="137"/>
        <v>9.5975877511814947</v>
      </c>
    </row>
    <row r="1305" spans="1:8" x14ac:dyDescent="0.25">
      <c r="A1305" s="34">
        <v>565</v>
      </c>
      <c r="B1305" s="33">
        <v>0.96004738917791654</v>
      </c>
      <c r="C1305" s="165">
        <f t="shared" si="132"/>
        <v>0.39952610822083479</v>
      </c>
      <c r="D1305" s="166">
        <f t="shared" si="133"/>
        <v>-4.6004738917791652</v>
      </c>
      <c r="E1305" s="167">
        <f t="shared" si="134"/>
        <v>-9.6004738917791652</v>
      </c>
      <c r="F1305" s="168">
        <f t="shared" si="135"/>
        <v>-0.39952610822083479</v>
      </c>
      <c r="G1305" s="169">
        <f t="shared" si="136"/>
        <v>4.6004738917791652</v>
      </c>
      <c r="H1305" s="170">
        <f t="shared" si="137"/>
        <v>9.6004738917791652</v>
      </c>
    </row>
    <row r="1306" spans="1:8" x14ac:dyDescent="0.25">
      <c r="A1306" s="34">
        <v>566</v>
      </c>
      <c r="B1306" s="33">
        <v>0.96033244251943595</v>
      </c>
      <c r="C1306" s="165">
        <f t="shared" si="132"/>
        <v>0.39667557480564142</v>
      </c>
      <c r="D1306" s="166">
        <f t="shared" si="133"/>
        <v>-4.6033244251943586</v>
      </c>
      <c r="E1306" s="167">
        <f t="shared" si="134"/>
        <v>-9.6033244251943586</v>
      </c>
      <c r="F1306" s="168">
        <f t="shared" si="135"/>
        <v>-0.39667557480564142</v>
      </c>
      <c r="G1306" s="169">
        <f t="shared" si="136"/>
        <v>4.6033244251943586</v>
      </c>
      <c r="H1306" s="170">
        <f t="shared" si="137"/>
        <v>9.6033244251943586</v>
      </c>
    </row>
    <row r="1307" spans="1:8" x14ac:dyDescent="0.25">
      <c r="A1307" s="34">
        <v>567</v>
      </c>
      <c r="B1307" s="33">
        <v>0.96061392614914642</v>
      </c>
      <c r="C1307" s="165">
        <f t="shared" si="132"/>
        <v>0.3938607385085362</v>
      </c>
      <c r="D1307" s="166">
        <f t="shared" si="133"/>
        <v>-4.6061392614914638</v>
      </c>
      <c r="E1307" s="167">
        <f t="shared" si="134"/>
        <v>-9.6061392614914638</v>
      </c>
      <c r="F1307" s="168">
        <f t="shared" si="135"/>
        <v>-0.3938607385085362</v>
      </c>
      <c r="G1307" s="169">
        <f t="shared" si="136"/>
        <v>4.6061392614914638</v>
      </c>
      <c r="H1307" s="170">
        <f t="shared" si="137"/>
        <v>9.6061392614914638</v>
      </c>
    </row>
    <row r="1308" spans="1:8" x14ac:dyDescent="0.25">
      <c r="A1308" s="34">
        <v>568</v>
      </c>
      <c r="B1308" s="33">
        <v>0.96089183107348664</v>
      </c>
      <c r="C1308" s="165">
        <f t="shared" si="132"/>
        <v>0.39108168926513365</v>
      </c>
      <c r="D1308" s="166">
        <f t="shared" si="133"/>
        <v>-4.6089183107348664</v>
      </c>
      <c r="E1308" s="167">
        <f t="shared" si="134"/>
        <v>-9.6089183107348664</v>
      </c>
      <c r="F1308" s="168">
        <f t="shared" si="135"/>
        <v>-0.39108168926513365</v>
      </c>
      <c r="G1308" s="169">
        <f t="shared" si="136"/>
        <v>4.6089183107348664</v>
      </c>
      <c r="H1308" s="170">
        <f t="shared" si="137"/>
        <v>9.6089183107348664</v>
      </c>
    </row>
    <row r="1309" spans="1:8" x14ac:dyDescent="0.25">
      <c r="A1309" s="34">
        <v>569</v>
      </c>
      <c r="B1309" s="33">
        <v>0.96116614829889513</v>
      </c>
      <c r="C1309" s="165">
        <f t="shared" si="132"/>
        <v>0.38833851701104827</v>
      </c>
      <c r="D1309" s="166">
        <f t="shared" si="133"/>
        <v>-4.6116614829889517</v>
      </c>
      <c r="E1309" s="167">
        <f t="shared" si="134"/>
        <v>-9.6116614829889517</v>
      </c>
      <c r="F1309" s="168">
        <f t="shared" si="135"/>
        <v>-0.38833851701104827</v>
      </c>
      <c r="G1309" s="169">
        <f t="shared" si="136"/>
        <v>4.6116614829889517</v>
      </c>
      <c r="H1309" s="170">
        <f t="shared" si="137"/>
        <v>9.6116614829889517</v>
      </c>
    </row>
    <row r="1310" spans="1:8" x14ac:dyDescent="0.25">
      <c r="A1310" s="34">
        <v>570</v>
      </c>
      <c r="B1310" s="33">
        <v>0.96143686883181045</v>
      </c>
      <c r="C1310" s="165">
        <f t="shared" si="132"/>
        <v>0.38563131168189457</v>
      </c>
      <c r="D1310" s="166">
        <f t="shared" si="133"/>
        <v>-4.6143686883181054</v>
      </c>
      <c r="E1310" s="167">
        <f t="shared" si="134"/>
        <v>-9.6143686883181054</v>
      </c>
      <c r="F1310" s="168">
        <f t="shared" si="135"/>
        <v>-0.38563131168189457</v>
      </c>
      <c r="G1310" s="169">
        <f t="shared" si="136"/>
        <v>4.6143686883181054</v>
      </c>
      <c r="H1310" s="170">
        <f t="shared" si="137"/>
        <v>9.6143686883181054</v>
      </c>
    </row>
    <row r="1311" spans="1:8" x14ac:dyDescent="0.25">
      <c r="A1311" s="34">
        <v>571</v>
      </c>
      <c r="B1311" s="33">
        <v>0.96170398367867138</v>
      </c>
      <c r="C1311" s="165">
        <f t="shared" si="132"/>
        <v>0.38296016321328707</v>
      </c>
      <c r="D1311" s="166">
        <f t="shared" si="133"/>
        <v>-4.6170398367867129</v>
      </c>
      <c r="E1311" s="167">
        <f t="shared" si="134"/>
        <v>-9.6170398367867129</v>
      </c>
      <c r="F1311" s="168">
        <f t="shared" si="135"/>
        <v>-0.38296016321328707</v>
      </c>
      <c r="G1311" s="169">
        <f t="shared" si="136"/>
        <v>4.6170398367867129</v>
      </c>
      <c r="H1311" s="170">
        <f t="shared" si="137"/>
        <v>9.6170398367867129</v>
      </c>
    </row>
    <row r="1312" spans="1:8" x14ac:dyDescent="0.25">
      <c r="A1312" s="34">
        <v>572</v>
      </c>
      <c r="B1312" s="33">
        <v>0.96196748384591668</v>
      </c>
      <c r="C1312" s="165">
        <f t="shared" si="132"/>
        <v>0.38032516154083318</v>
      </c>
      <c r="D1312" s="166">
        <f t="shared" si="133"/>
        <v>-4.6196748384591668</v>
      </c>
      <c r="E1312" s="167">
        <f t="shared" si="134"/>
        <v>-9.6196748384591668</v>
      </c>
      <c r="F1312" s="168">
        <f t="shared" si="135"/>
        <v>-0.38032516154083318</v>
      </c>
      <c r="G1312" s="169">
        <f t="shared" si="136"/>
        <v>4.6196748384591668</v>
      </c>
      <c r="H1312" s="170">
        <f t="shared" si="137"/>
        <v>9.6196748384591668</v>
      </c>
    </row>
    <row r="1313" spans="1:8" x14ac:dyDescent="0.25">
      <c r="A1313" s="34">
        <v>573</v>
      </c>
      <c r="B1313" s="33">
        <v>0.96222736033998468</v>
      </c>
      <c r="C1313" s="165">
        <f t="shared" si="132"/>
        <v>0.37772639660015273</v>
      </c>
      <c r="D1313" s="166">
        <f t="shared" si="133"/>
        <v>-4.6222736033998473</v>
      </c>
      <c r="E1313" s="167">
        <f t="shared" si="134"/>
        <v>-9.6222736033998473</v>
      </c>
      <c r="F1313" s="168">
        <f t="shared" si="135"/>
        <v>-0.37772639660015273</v>
      </c>
      <c r="G1313" s="169">
        <f t="shared" si="136"/>
        <v>4.6222736033998473</v>
      </c>
      <c r="H1313" s="170">
        <f t="shared" si="137"/>
        <v>9.6222736033998473</v>
      </c>
    </row>
    <row r="1314" spans="1:8" x14ac:dyDescent="0.25">
      <c r="A1314" s="34">
        <v>574</v>
      </c>
      <c r="B1314" s="33">
        <v>0.96248360416731416</v>
      </c>
      <c r="C1314" s="165">
        <f t="shared" si="132"/>
        <v>0.37516395832685845</v>
      </c>
      <c r="D1314" s="166">
        <f t="shared" si="133"/>
        <v>-4.6248360416731416</v>
      </c>
      <c r="E1314" s="167">
        <f t="shared" si="134"/>
        <v>-9.6248360416731416</v>
      </c>
      <c r="F1314" s="168">
        <f t="shared" si="135"/>
        <v>-0.37516395832685845</v>
      </c>
      <c r="G1314" s="169">
        <f t="shared" si="136"/>
        <v>4.6248360416731416</v>
      </c>
      <c r="H1314" s="170">
        <f t="shared" si="137"/>
        <v>9.6248360416731416</v>
      </c>
    </row>
    <row r="1315" spans="1:8" x14ac:dyDescent="0.25">
      <c r="A1315" s="34">
        <v>575</v>
      </c>
      <c r="B1315" s="33">
        <v>0.96273620633434376</v>
      </c>
      <c r="C1315" s="165">
        <f t="shared" si="132"/>
        <v>0.37263793665656308</v>
      </c>
      <c r="D1315" s="166">
        <f t="shared" si="133"/>
        <v>-4.6273620633434369</v>
      </c>
      <c r="E1315" s="167">
        <f t="shared" si="134"/>
        <v>-9.6273620633434369</v>
      </c>
      <c r="F1315" s="168">
        <f t="shared" si="135"/>
        <v>-0.37263793665656308</v>
      </c>
      <c r="G1315" s="169">
        <f t="shared" si="136"/>
        <v>4.6273620633434369</v>
      </c>
      <c r="H1315" s="170">
        <f t="shared" si="137"/>
        <v>9.6273620633434369</v>
      </c>
    </row>
    <row r="1316" spans="1:8" x14ac:dyDescent="0.25">
      <c r="A1316" s="34">
        <v>576</v>
      </c>
      <c r="B1316" s="33">
        <v>0.96298515784751215</v>
      </c>
      <c r="C1316" s="165">
        <f t="shared" si="132"/>
        <v>0.37014842152487759</v>
      </c>
      <c r="D1316" s="166">
        <f t="shared" si="133"/>
        <v>-4.6298515784751224</v>
      </c>
      <c r="E1316" s="167">
        <f t="shared" si="134"/>
        <v>-9.6298515784751224</v>
      </c>
      <c r="F1316" s="168">
        <f t="shared" si="135"/>
        <v>-0.37014842152487759</v>
      </c>
      <c r="G1316" s="169">
        <f t="shared" si="136"/>
        <v>4.6298515784751224</v>
      </c>
      <c r="H1316" s="170">
        <f t="shared" si="137"/>
        <v>9.6298515784751224</v>
      </c>
    </row>
    <row r="1317" spans="1:8" x14ac:dyDescent="0.25">
      <c r="A1317" s="34">
        <v>577</v>
      </c>
      <c r="B1317" s="33">
        <v>0.96323044971325777</v>
      </c>
      <c r="C1317" s="165">
        <f t="shared" si="132"/>
        <v>0.36769550286742181</v>
      </c>
      <c r="D1317" s="166">
        <f t="shared" si="133"/>
        <v>-4.6323044971325782</v>
      </c>
      <c r="E1317" s="167">
        <f t="shared" si="134"/>
        <v>-9.6323044971325782</v>
      </c>
      <c r="F1317" s="168">
        <f t="shared" si="135"/>
        <v>-0.36769550286742181</v>
      </c>
      <c r="G1317" s="169">
        <f t="shared" si="136"/>
        <v>4.6323044971325782</v>
      </c>
      <c r="H1317" s="170">
        <f t="shared" si="137"/>
        <v>9.6323044971325782</v>
      </c>
    </row>
    <row r="1318" spans="1:8" x14ac:dyDescent="0.25">
      <c r="A1318" s="34">
        <v>578</v>
      </c>
      <c r="B1318" s="33">
        <v>0.96347207293801951</v>
      </c>
      <c r="C1318" s="165">
        <f t="shared" si="132"/>
        <v>0.36527927061980492</v>
      </c>
      <c r="D1318" s="166">
        <f t="shared" si="133"/>
        <v>-4.6347207293801951</v>
      </c>
      <c r="E1318" s="167">
        <f t="shared" si="134"/>
        <v>-9.6347207293801951</v>
      </c>
      <c r="F1318" s="168">
        <f t="shared" si="135"/>
        <v>-0.36527927061980492</v>
      </c>
      <c r="G1318" s="169">
        <f t="shared" si="136"/>
        <v>4.6347207293801951</v>
      </c>
      <c r="H1318" s="170">
        <f t="shared" si="137"/>
        <v>9.6347207293801951</v>
      </c>
    </row>
    <row r="1319" spans="1:8" x14ac:dyDescent="0.25">
      <c r="A1319" s="34">
        <v>579</v>
      </c>
      <c r="B1319" s="33">
        <v>0.96371001852823612</v>
      </c>
      <c r="C1319" s="165">
        <f t="shared" si="132"/>
        <v>0.36289981471763966</v>
      </c>
      <c r="D1319" s="166">
        <f t="shared" si="133"/>
        <v>-4.6371001852823603</v>
      </c>
      <c r="E1319" s="167">
        <f t="shared" si="134"/>
        <v>-9.6371001852823603</v>
      </c>
      <c r="F1319" s="168">
        <f t="shared" si="135"/>
        <v>-0.36289981471763966</v>
      </c>
      <c r="G1319" s="169">
        <f t="shared" si="136"/>
        <v>4.6371001852823603</v>
      </c>
      <c r="H1319" s="170">
        <f t="shared" si="137"/>
        <v>9.6371001852823603</v>
      </c>
    </row>
    <row r="1320" spans="1:8" x14ac:dyDescent="0.25">
      <c r="A1320" s="34">
        <v>580</v>
      </c>
      <c r="B1320" s="33">
        <v>0.96394427749034572</v>
      </c>
      <c r="C1320" s="165">
        <f t="shared" si="132"/>
        <v>0.36055722509654231</v>
      </c>
      <c r="D1320" s="166">
        <f t="shared" si="133"/>
        <v>-4.6394427749034577</v>
      </c>
      <c r="E1320" s="167">
        <f t="shared" si="134"/>
        <v>-9.6394427749034577</v>
      </c>
      <c r="F1320" s="168">
        <f t="shared" si="135"/>
        <v>-0.36055722509654231</v>
      </c>
      <c r="G1320" s="169">
        <f t="shared" si="136"/>
        <v>4.6394427749034577</v>
      </c>
      <c r="H1320" s="170">
        <f t="shared" si="137"/>
        <v>9.6394427749034577</v>
      </c>
    </row>
    <row r="1321" spans="1:8" x14ac:dyDescent="0.25">
      <c r="A1321" s="34">
        <v>581</v>
      </c>
      <c r="B1321" s="33">
        <v>0.96417484083078731</v>
      </c>
      <c r="C1321" s="165">
        <f t="shared" si="132"/>
        <v>0.35825159169212739</v>
      </c>
      <c r="D1321" s="166">
        <f t="shared" si="133"/>
        <v>-4.6417484083078726</v>
      </c>
      <c r="E1321" s="167">
        <f t="shared" si="134"/>
        <v>-9.6417484083078726</v>
      </c>
      <c r="F1321" s="168">
        <f t="shared" si="135"/>
        <v>-0.35825159169212739</v>
      </c>
      <c r="G1321" s="169">
        <f t="shared" si="136"/>
        <v>4.6417484083078726</v>
      </c>
      <c r="H1321" s="170">
        <f t="shared" si="137"/>
        <v>9.6417484083078726</v>
      </c>
    </row>
    <row r="1322" spans="1:8" x14ac:dyDescent="0.25">
      <c r="A1322" s="34">
        <v>582</v>
      </c>
      <c r="B1322" s="33">
        <v>0.96440169955599941</v>
      </c>
      <c r="C1322" s="165">
        <f t="shared" si="132"/>
        <v>0.35598300444000586</v>
      </c>
      <c r="D1322" s="166">
        <f t="shared" si="133"/>
        <v>-4.6440169955599941</v>
      </c>
      <c r="E1322" s="167">
        <f t="shared" si="134"/>
        <v>-9.6440169955599941</v>
      </c>
      <c r="F1322" s="168">
        <f t="shared" si="135"/>
        <v>-0.35598300444000586</v>
      </c>
      <c r="G1322" s="169">
        <f t="shared" si="136"/>
        <v>4.6440169955599941</v>
      </c>
      <c r="H1322" s="170">
        <f t="shared" si="137"/>
        <v>9.6440169955599941</v>
      </c>
    </row>
    <row r="1323" spans="1:8" x14ac:dyDescent="0.25">
      <c r="A1323" s="34">
        <v>583</v>
      </c>
      <c r="B1323" s="33">
        <v>0.96462484467242082</v>
      </c>
      <c r="C1323" s="165">
        <f t="shared" si="132"/>
        <v>0.35375155327579222</v>
      </c>
      <c r="D1323" s="166">
        <f t="shared" si="133"/>
        <v>-4.6462484467242078</v>
      </c>
      <c r="E1323" s="167">
        <f t="shared" si="134"/>
        <v>-9.6462484467242078</v>
      </c>
      <c r="F1323" s="168">
        <f t="shared" si="135"/>
        <v>-0.35375155327579222</v>
      </c>
      <c r="G1323" s="169">
        <f t="shared" si="136"/>
        <v>4.6462484467242078</v>
      </c>
      <c r="H1323" s="170">
        <f t="shared" si="137"/>
        <v>9.6462484467242078</v>
      </c>
    </row>
    <row r="1324" spans="1:8" x14ac:dyDescent="0.25">
      <c r="A1324" s="34">
        <v>584</v>
      </c>
      <c r="B1324" s="33">
        <v>0.96484426718648997</v>
      </c>
      <c r="C1324" s="165">
        <f t="shared" si="132"/>
        <v>0.35155732813510099</v>
      </c>
      <c r="D1324" s="166">
        <f t="shared" si="133"/>
        <v>-4.648442671864899</v>
      </c>
      <c r="E1324" s="167">
        <f t="shared" si="134"/>
        <v>-9.648442671864899</v>
      </c>
      <c r="F1324" s="168">
        <f t="shared" si="135"/>
        <v>-0.35155732813510099</v>
      </c>
      <c r="G1324" s="169">
        <f t="shared" si="136"/>
        <v>4.648442671864899</v>
      </c>
      <c r="H1324" s="170">
        <f t="shared" si="137"/>
        <v>9.648442671864899</v>
      </c>
    </row>
    <row r="1325" spans="1:8" x14ac:dyDescent="0.25">
      <c r="A1325" s="34">
        <v>585</v>
      </c>
      <c r="B1325" s="33">
        <v>0.96505995810464551</v>
      </c>
      <c r="C1325" s="165">
        <f t="shared" si="132"/>
        <v>0.3494004189535449</v>
      </c>
      <c r="D1325" s="166">
        <f t="shared" si="133"/>
        <v>-4.6505995810464551</v>
      </c>
      <c r="E1325" s="167">
        <f t="shared" si="134"/>
        <v>-9.6505995810464551</v>
      </c>
      <c r="F1325" s="168">
        <f t="shared" si="135"/>
        <v>-0.3494004189535449</v>
      </c>
      <c r="G1325" s="169">
        <f t="shared" si="136"/>
        <v>4.6505995810464551</v>
      </c>
      <c r="H1325" s="170">
        <f t="shared" si="137"/>
        <v>9.6505995810464551</v>
      </c>
    </row>
    <row r="1326" spans="1:8" x14ac:dyDescent="0.25">
      <c r="A1326" s="34">
        <v>586</v>
      </c>
      <c r="B1326" s="33">
        <v>0.96527190843332633</v>
      </c>
      <c r="C1326" s="165">
        <f t="shared" si="132"/>
        <v>0.34728091566673669</v>
      </c>
      <c r="D1326" s="166">
        <f t="shared" si="133"/>
        <v>-4.6527190843332633</v>
      </c>
      <c r="E1326" s="167">
        <f t="shared" si="134"/>
        <v>-9.6527190843332633</v>
      </c>
      <c r="F1326" s="168">
        <f t="shared" si="135"/>
        <v>-0.34728091566673669</v>
      </c>
      <c r="G1326" s="169">
        <f t="shared" si="136"/>
        <v>4.6527190843332633</v>
      </c>
      <c r="H1326" s="170">
        <f t="shared" si="137"/>
        <v>9.6527190843332633</v>
      </c>
    </row>
    <row r="1327" spans="1:8" x14ac:dyDescent="0.25">
      <c r="A1327" s="34">
        <v>587</v>
      </c>
      <c r="B1327" s="33">
        <v>0.96548010917897065</v>
      </c>
      <c r="C1327" s="165">
        <f t="shared" si="132"/>
        <v>0.34519890821029264</v>
      </c>
      <c r="D1327" s="166">
        <f t="shared" si="133"/>
        <v>-4.6548010917897074</v>
      </c>
      <c r="E1327" s="167">
        <f t="shared" si="134"/>
        <v>-9.6548010917897074</v>
      </c>
      <c r="F1327" s="168">
        <f t="shared" si="135"/>
        <v>-0.34519890821029264</v>
      </c>
      <c r="G1327" s="169">
        <f t="shared" si="136"/>
        <v>4.6548010917897074</v>
      </c>
      <c r="H1327" s="170">
        <f t="shared" si="137"/>
        <v>9.6548010917897074</v>
      </c>
    </row>
    <row r="1328" spans="1:8" x14ac:dyDescent="0.25">
      <c r="A1328" s="34">
        <v>588</v>
      </c>
      <c r="B1328" s="33">
        <v>0.96568455134801745</v>
      </c>
      <c r="C1328" s="165">
        <f t="shared" si="132"/>
        <v>0.3431544865198255</v>
      </c>
      <c r="D1328" s="166">
        <f t="shared" si="133"/>
        <v>-4.6568455134801745</v>
      </c>
      <c r="E1328" s="167">
        <f t="shared" si="134"/>
        <v>-9.6568455134801745</v>
      </c>
      <c r="F1328" s="168">
        <f t="shared" si="135"/>
        <v>-0.3431544865198255</v>
      </c>
      <c r="G1328" s="169">
        <f t="shared" si="136"/>
        <v>4.6568455134801745</v>
      </c>
      <c r="H1328" s="170">
        <f t="shared" si="137"/>
        <v>9.6568455134801745</v>
      </c>
    </row>
    <row r="1329" spans="1:8" x14ac:dyDescent="0.25">
      <c r="A1329" s="34">
        <v>589</v>
      </c>
      <c r="B1329" s="33">
        <v>0.96588522594690518</v>
      </c>
      <c r="C1329" s="165">
        <f t="shared" si="132"/>
        <v>0.34114774053094798</v>
      </c>
      <c r="D1329" s="166">
        <f t="shared" si="133"/>
        <v>-4.658852259469052</v>
      </c>
      <c r="E1329" s="167">
        <f t="shared" si="134"/>
        <v>-9.658852259469052</v>
      </c>
      <c r="F1329" s="168">
        <f t="shared" si="135"/>
        <v>-0.34114774053094798</v>
      </c>
      <c r="G1329" s="169">
        <f t="shared" si="136"/>
        <v>4.658852259469052</v>
      </c>
      <c r="H1329" s="170">
        <f t="shared" si="137"/>
        <v>9.658852259469052</v>
      </c>
    </row>
    <row r="1330" spans="1:8" x14ac:dyDescent="0.25">
      <c r="A1330" s="34">
        <v>590</v>
      </c>
      <c r="B1330" s="33">
        <v>0.96608212398207249</v>
      </c>
      <c r="C1330" s="165">
        <f t="shared" si="132"/>
        <v>0.33917876017927462</v>
      </c>
      <c r="D1330" s="166">
        <f t="shared" si="133"/>
        <v>-4.6608212398207254</v>
      </c>
      <c r="E1330" s="167">
        <f t="shared" si="134"/>
        <v>-9.6608212398207254</v>
      </c>
      <c r="F1330" s="168">
        <f t="shared" si="135"/>
        <v>-0.33917876017927462</v>
      </c>
      <c r="G1330" s="169">
        <f t="shared" si="136"/>
        <v>4.6608212398207254</v>
      </c>
      <c r="H1330" s="170">
        <f t="shared" si="137"/>
        <v>9.6608212398207254</v>
      </c>
    </row>
    <row r="1331" spans="1:8" x14ac:dyDescent="0.25">
      <c r="A1331" s="34">
        <v>591</v>
      </c>
      <c r="B1331" s="33">
        <v>0.96627523645995816</v>
      </c>
      <c r="C1331" s="165">
        <f t="shared" si="132"/>
        <v>0.33724763540041813</v>
      </c>
      <c r="D1331" s="166">
        <f t="shared" si="133"/>
        <v>-4.6627523645995819</v>
      </c>
      <c r="E1331" s="167">
        <f t="shared" si="134"/>
        <v>-9.6627523645995819</v>
      </c>
      <c r="F1331" s="168">
        <f t="shared" si="135"/>
        <v>-0.33724763540041813</v>
      </c>
      <c r="G1331" s="169">
        <f t="shared" si="136"/>
        <v>4.6627523645995819</v>
      </c>
      <c r="H1331" s="170">
        <f t="shared" si="137"/>
        <v>9.6627523645995819</v>
      </c>
    </row>
    <row r="1332" spans="1:8" x14ac:dyDescent="0.25">
      <c r="A1332" s="34">
        <v>592</v>
      </c>
      <c r="B1332" s="33">
        <v>0.96646455438700074</v>
      </c>
      <c r="C1332" s="165">
        <f t="shared" si="132"/>
        <v>0.33535445612999304</v>
      </c>
      <c r="D1332" s="166">
        <f t="shared" si="133"/>
        <v>-4.664645543870007</v>
      </c>
      <c r="E1332" s="167">
        <f t="shared" si="134"/>
        <v>-9.664645543870007</v>
      </c>
      <c r="F1332" s="168">
        <f t="shared" si="135"/>
        <v>-0.33535445612999304</v>
      </c>
      <c r="G1332" s="169">
        <f t="shared" si="136"/>
        <v>4.664645543870007</v>
      </c>
      <c r="H1332" s="170">
        <f t="shared" si="137"/>
        <v>9.664645543870007</v>
      </c>
    </row>
    <row r="1333" spans="1:8" x14ac:dyDescent="0.25">
      <c r="A1333" s="34">
        <v>593</v>
      </c>
      <c r="B1333" s="33">
        <v>0.96665006876963888</v>
      </c>
      <c r="C1333" s="165">
        <f t="shared" si="132"/>
        <v>0.33349931230361207</v>
      </c>
      <c r="D1333" s="166">
        <f t="shared" si="133"/>
        <v>-4.6665006876963879</v>
      </c>
      <c r="E1333" s="167">
        <f t="shared" si="134"/>
        <v>-9.6665006876963879</v>
      </c>
      <c r="F1333" s="168">
        <f t="shared" si="135"/>
        <v>-0.33349931230361207</v>
      </c>
      <c r="G1333" s="169">
        <f t="shared" si="136"/>
        <v>4.6665006876963879</v>
      </c>
      <c r="H1333" s="170">
        <f t="shared" si="137"/>
        <v>9.6665006876963879</v>
      </c>
    </row>
    <row r="1334" spans="1:8" x14ac:dyDescent="0.25">
      <c r="A1334" s="34">
        <v>594</v>
      </c>
      <c r="B1334" s="33">
        <v>0.96683177061431103</v>
      </c>
      <c r="C1334" s="165">
        <f t="shared" si="132"/>
        <v>0.33168229385688974</v>
      </c>
      <c r="D1334" s="166">
        <f t="shared" si="133"/>
        <v>-4.6683177061431103</v>
      </c>
      <c r="E1334" s="167">
        <f t="shared" si="134"/>
        <v>-9.6683177061431103</v>
      </c>
      <c r="F1334" s="168">
        <f t="shared" si="135"/>
        <v>-0.33168229385688974</v>
      </c>
      <c r="G1334" s="169">
        <f t="shared" si="136"/>
        <v>4.6683177061431103</v>
      </c>
      <c r="H1334" s="170">
        <f t="shared" si="137"/>
        <v>9.6683177061431103</v>
      </c>
    </row>
    <row r="1335" spans="1:8" x14ac:dyDescent="0.25">
      <c r="A1335" s="34">
        <v>595</v>
      </c>
      <c r="B1335" s="33">
        <v>0.96700965092745617</v>
      </c>
      <c r="C1335" s="165">
        <f t="shared" si="132"/>
        <v>0.32990349072543879</v>
      </c>
      <c r="D1335" s="166">
        <f t="shared" si="133"/>
        <v>-4.6700965092745612</v>
      </c>
      <c r="E1335" s="167">
        <f t="shared" si="134"/>
        <v>-9.6700965092745612</v>
      </c>
      <c r="F1335" s="168">
        <f t="shared" si="135"/>
        <v>-0.32990349072543879</v>
      </c>
      <c r="G1335" s="169">
        <f t="shared" si="136"/>
        <v>4.6700965092745612</v>
      </c>
      <c r="H1335" s="170">
        <f t="shared" si="137"/>
        <v>9.6700965092745612</v>
      </c>
    </row>
    <row r="1336" spans="1:8" x14ac:dyDescent="0.25">
      <c r="A1336" s="34">
        <v>596</v>
      </c>
      <c r="B1336" s="33">
        <v>0.96718370071551263</v>
      </c>
      <c r="C1336" s="165">
        <f t="shared" si="132"/>
        <v>0.32816299284487371</v>
      </c>
      <c r="D1336" s="166">
        <f t="shared" si="133"/>
        <v>-4.6718370071551263</v>
      </c>
      <c r="E1336" s="167">
        <f t="shared" si="134"/>
        <v>-9.6718370071551263</v>
      </c>
      <c r="F1336" s="168">
        <f t="shared" si="135"/>
        <v>-0.32816299284487371</v>
      </c>
      <c r="G1336" s="169">
        <f t="shared" si="136"/>
        <v>4.6718370071551263</v>
      </c>
      <c r="H1336" s="170">
        <f t="shared" si="137"/>
        <v>9.6718370071551263</v>
      </c>
    </row>
    <row r="1337" spans="1:8" x14ac:dyDescent="0.25">
      <c r="A1337" s="34">
        <v>597</v>
      </c>
      <c r="B1337" s="33">
        <v>0.96735391098491907</v>
      </c>
      <c r="C1337" s="165">
        <f t="shared" si="132"/>
        <v>0.32646089015080904</v>
      </c>
      <c r="D1337" s="166">
        <f t="shared" si="133"/>
        <v>-4.673539109849191</v>
      </c>
      <c r="E1337" s="167">
        <f t="shared" si="134"/>
        <v>-9.673539109849191</v>
      </c>
      <c r="F1337" s="168">
        <f t="shared" si="135"/>
        <v>-0.32646089015080904</v>
      </c>
      <c r="G1337" s="169">
        <f t="shared" si="136"/>
        <v>4.673539109849191</v>
      </c>
      <c r="H1337" s="170">
        <f t="shared" si="137"/>
        <v>9.673539109849191</v>
      </c>
    </row>
    <row r="1338" spans="1:8" x14ac:dyDescent="0.25">
      <c r="A1338" s="34">
        <v>598</v>
      </c>
      <c r="B1338" s="33">
        <v>0.96752027274211438</v>
      </c>
      <c r="C1338" s="165">
        <f t="shared" si="132"/>
        <v>0.32479727257885571</v>
      </c>
      <c r="D1338" s="166">
        <f t="shared" si="133"/>
        <v>-4.6752027274211443</v>
      </c>
      <c r="E1338" s="167">
        <f t="shared" si="134"/>
        <v>-9.6752027274211443</v>
      </c>
      <c r="F1338" s="168">
        <f t="shared" si="135"/>
        <v>-0.32479727257885571</v>
      </c>
      <c r="G1338" s="169">
        <f t="shared" si="136"/>
        <v>4.6752027274211443</v>
      </c>
      <c r="H1338" s="170">
        <f t="shared" si="137"/>
        <v>9.6752027274211443</v>
      </c>
    </row>
    <row r="1339" spans="1:8" x14ac:dyDescent="0.25">
      <c r="A1339" s="34">
        <v>599</v>
      </c>
      <c r="B1339" s="33">
        <v>0.96768277699353689</v>
      </c>
      <c r="C1339" s="165">
        <f t="shared" si="132"/>
        <v>0.3231722300646318</v>
      </c>
      <c r="D1339" s="166">
        <f t="shared" si="133"/>
        <v>-4.6768277699353682</v>
      </c>
      <c r="E1339" s="167">
        <f t="shared" si="134"/>
        <v>-9.6768277699353682</v>
      </c>
      <c r="F1339" s="168">
        <f t="shared" si="135"/>
        <v>-0.3231722300646318</v>
      </c>
      <c r="G1339" s="169">
        <f t="shared" si="136"/>
        <v>4.6768277699353682</v>
      </c>
      <c r="H1339" s="170">
        <f t="shared" si="137"/>
        <v>9.6768277699353682</v>
      </c>
    </row>
    <row r="1340" spans="1:8" x14ac:dyDescent="0.25">
      <c r="A1340" s="34">
        <v>600</v>
      </c>
      <c r="B1340" s="33">
        <v>0.96784141474562535</v>
      </c>
      <c r="C1340" s="165">
        <f t="shared" si="132"/>
        <v>0.3215858525437465</v>
      </c>
      <c r="D1340" s="166">
        <f t="shared" si="133"/>
        <v>-4.6784141474562535</v>
      </c>
      <c r="E1340" s="167">
        <f t="shared" si="134"/>
        <v>-9.6784141474562535</v>
      </c>
      <c r="F1340" s="168">
        <f t="shared" si="135"/>
        <v>-0.3215858525437465</v>
      </c>
      <c r="G1340" s="169">
        <f t="shared" si="136"/>
        <v>4.6784141474562535</v>
      </c>
      <c r="H1340" s="170">
        <f t="shared" si="137"/>
        <v>9.6784141474562535</v>
      </c>
    </row>
    <row r="1341" spans="1:8" x14ac:dyDescent="0.25">
      <c r="A1341" s="34">
        <v>601</v>
      </c>
      <c r="B1341" s="33">
        <v>0.96799617700481855</v>
      </c>
      <c r="C1341" s="165">
        <f t="shared" si="132"/>
        <v>0.3200382299518143</v>
      </c>
      <c r="D1341" s="166">
        <f t="shared" si="133"/>
        <v>-4.6799617700481857</v>
      </c>
      <c r="E1341" s="167">
        <f t="shared" si="134"/>
        <v>-9.6799617700481857</v>
      </c>
      <c r="F1341" s="168">
        <f t="shared" si="135"/>
        <v>-0.3200382299518143</v>
      </c>
      <c r="G1341" s="169">
        <f t="shared" si="136"/>
        <v>4.6799617700481857</v>
      </c>
      <c r="H1341" s="170">
        <f t="shared" si="137"/>
        <v>9.6799617700481857</v>
      </c>
    </row>
    <row r="1342" spans="1:8" x14ac:dyDescent="0.25">
      <c r="A1342" s="34">
        <v>602</v>
      </c>
      <c r="B1342" s="33">
        <v>0.96814705477755492</v>
      </c>
      <c r="C1342" s="165">
        <f t="shared" si="132"/>
        <v>0.3185294522244515</v>
      </c>
      <c r="D1342" s="166">
        <f t="shared" si="133"/>
        <v>-4.6814705477755485</v>
      </c>
      <c r="E1342" s="167">
        <f t="shared" si="134"/>
        <v>-9.6814705477755485</v>
      </c>
      <c r="F1342" s="168">
        <f t="shared" si="135"/>
        <v>-0.3185294522244515</v>
      </c>
      <c r="G1342" s="169">
        <f t="shared" si="136"/>
        <v>4.6814705477755485</v>
      </c>
      <c r="H1342" s="170">
        <f t="shared" si="137"/>
        <v>9.6814705477755485</v>
      </c>
    </row>
    <row r="1343" spans="1:8" x14ac:dyDescent="0.25">
      <c r="A1343" s="34">
        <v>603</v>
      </c>
      <c r="B1343" s="33">
        <v>0.968294039070273</v>
      </c>
      <c r="C1343" s="165">
        <f t="shared" si="132"/>
        <v>0.31705960929727084</v>
      </c>
      <c r="D1343" s="166">
        <f t="shared" si="133"/>
        <v>-4.6829403907027292</v>
      </c>
      <c r="E1343" s="167">
        <f t="shared" si="134"/>
        <v>-9.6829403907027292</v>
      </c>
      <c r="F1343" s="168">
        <f t="shared" si="135"/>
        <v>-0.31705960929727084</v>
      </c>
      <c r="G1343" s="169">
        <f t="shared" si="136"/>
        <v>4.6829403907027292</v>
      </c>
      <c r="H1343" s="170">
        <f t="shared" si="137"/>
        <v>9.6829403907027292</v>
      </c>
    </row>
    <row r="1344" spans="1:8" x14ac:dyDescent="0.25">
      <c r="A1344" s="34">
        <v>604</v>
      </c>
      <c r="B1344" s="33">
        <v>0.96843712088941181</v>
      </c>
      <c r="C1344" s="165">
        <f t="shared" si="132"/>
        <v>0.31562879110588149</v>
      </c>
      <c r="D1344" s="166">
        <f t="shared" si="133"/>
        <v>-4.6843712088941185</v>
      </c>
      <c r="E1344" s="167">
        <f t="shared" si="134"/>
        <v>-9.6843712088941185</v>
      </c>
      <c r="F1344" s="168">
        <f t="shared" si="135"/>
        <v>-0.31562879110588149</v>
      </c>
      <c r="G1344" s="169">
        <f t="shared" si="136"/>
        <v>4.6843712088941185</v>
      </c>
      <c r="H1344" s="170">
        <f t="shared" si="137"/>
        <v>9.6843712088941185</v>
      </c>
    </row>
    <row r="1345" spans="1:8" x14ac:dyDescent="0.25">
      <c r="A1345" s="34">
        <v>605</v>
      </c>
      <c r="B1345" s="33">
        <v>0.96857629124140965</v>
      </c>
      <c r="C1345" s="165">
        <f t="shared" si="132"/>
        <v>0.3142370875859033</v>
      </c>
      <c r="D1345" s="166">
        <f t="shared" si="133"/>
        <v>-4.6857629124140967</v>
      </c>
      <c r="E1345" s="167">
        <f t="shared" si="134"/>
        <v>-9.6857629124140967</v>
      </c>
      <c r="F1345" s="168">
        <f t="shared" si="135"/>
        <v>-0.3142370875859033</v>
      </c>
      <c r="G1345" s="169">
        <f t="shared" si="136"/>
        <v>4.6857629124140967</v>
      </c>
      <c r="H1345" s="170">
        <f t="shared" si="137"/>
        <v>9.6857629124140967</v>
      </c>
    </row>
    <row r="1346" spans="1:8" x14ac:dyDescent="0.25">
      <c r="A1346" s="34">
        <v>606</v>
      </c>
      <c r="B1346" s="33">
        <v>0.9687115411327053</v>
      </c>
      <c r="C1346" s="165">
        <f t="shared" si="132"/>
        <v>0.31288458867294722</v>
      </c>
      <c r="D1346" s="166">
        <f t="shared" si="133"/>
        <v>-4.6871154113270528</v>
      </c>
      <c r="E1346" s="167">
        <f t="shared" si="134"/>
        <v>-9.6871154113270528</v>
      </c>
      <c r="F1346" s="168">
        <f t="shared" si="135"/>
        <v>-0.31288458867294722</v>
      </c>
      <c r="G1346" s="169">
        <f t="shared" si="136"/>
        <v>4.6871154113270528</v>
      </c>
      <c r="H1346" s="170">
        <f t="shared" si="137"/>
        <v>9.6871154113270528</v>
      </c>
    </row>
    <row r="1347" spans="1:8" x14ac:dyDescent="0.25">
      <c r="A1347" s="34">
        <v>607</v>
      </c>
      <c r="B1347" s="33">
        <v>0.96884286156973731</v>
      </c>
      <c r="C1347" s="165">
        <f t="shared" si="132"/>
        <v>0.31157138430262776</v>
      </c>
      <c r="D1347" s="166">
        <f t="shared" si="133"/>
        <v>-4.6884286156973722</v>
      </c>
      <c r="E1347" s="167">
        <f t="shared" si="134"/>
        <v>-9.6884286156973722</v>
      </c>
      <c r="F1347" s="168">
        <f t="shared" si="135"/>
        <v>-0.31157138430262776</v>
      </c>
      <c r="G1347" s="169">
        <f t="shared" si="136"/>
        <v>4.6884286156973722</v>
      </c>
      <c r="H1347" s="170">
        <f t="shared" si="137"/>
        <v>9.6884286156973722</v>
      </c>
    </row>
    <row r="1348" spans="1:8" x14ac:dyDescent="0.25">
      <c r="A1348" s="34">
        <v>608</v>
      </c>
      <c r="B1348" s="33">
        <v>0.96897024355894446</v>
      </c>
      <c r="C1348" s="165">
        <f t="shared" si="132"/>
        <v>0.31029756441055589</v>
      </c>
      <c r="D1348" s="166">
        <f t="shared" si="133"/>
        <v>-4.6897024355894441</v>
      </c>
      <c r="E1348" s="167">
        <f t="shared" si="134"/>
        <v>-9.6897024355894441</v>
      </c>
      <c r="F1348" s="168">
        <f t="shared" si="135"/>
        <v>-0.31029756441055589</v>
      </c>
      <c r="G1348" s="169">
        <f t="shared" si="136"/>
        <v>4.6897024355894441</v>
      </c>
      <c r="H1348" s="170">
        <f t="shared" si="137"/>
        <v>9.6897024355894441</v>
      </c>
    </row>
    <row r="1349" spans="1:8" x14ac:dyDescent="0.25">
      <c r="A1349" s="34">
        <v>609</v>
      </c>
      <c r="B1349" s="33">
        <v>0.96909367810676528</v>
      </c>
      <c r="C1349" s="165">
        <f t="shared" si="132"/>
        <v>0.30906321893234789</v>
      </c>
      <c r="D1349" s="166">
        <f t="shared" si="133"/>
        <v>-4.6909367810676521</v>
      </c>
      <c r="E1349" s="167">
        <f t="shared" si="134"/>
        <v>-9.6909367810676521</v>
      </c>
      <c r="F1349" s="168">
        <f t="shared" si="135"/>
        <v>-0.30906321893234789</v>
      </c>
      <c r="G1349" s="169">
        <f t="shared" si="136"/>
        <v>4.6909367810676521</v>
      </c>
      <c r="H1349" s="170">
        <f t="shared" si="137"/>
        <v>9.6909367810676521</v>
      </c>
    </row>
    <row r="1350" spans="1:8" x14ac:dyDescent="0.25">
      <c r="A1350" s="34">
        <v>610</v>
      </c>
      <c r="B1350" s="33">
        <v>0.96921315621963833</v>
      </c>
      <c r="C1350" s="165">
        <f t="shared" si="132"/>
        <v>0.3078684378036165</v>
      </c>
      <c r="D1350" s="166">
        <f t="shared" si="133"/>
        <v>-4.6921315621963835</v>
      </c>
      <c r="E1350" s="167">
        <f t="shared" si="134"/>
        <v>-9.6921315621963835</v>
      </c>
      <c r="F1350" s="168">
        <f t="shared" si="135"/>
        <v>-0.3078684378036165</v>
      </c>
      <c r="G1350" s="169">
        <f t="shared" si="136"/>
        <v>4.6921315621963835</v>
      </c>
      <c r="H1350" s="170">
        <f t="shared" si="137"/>
        <v>9.6921315621963835</v>
      </c>
    </row>
    <row r="1351" spans="1:8" x14ac:dyDescent="0.25">
      <c r="A1351" s="34">
        <v>611</v>
      </c>
      <c r="B1351" s="33">
        <v>0.96932866890400238</v>
      </c>
      <c r="C1351" s="165">
        <f t="shared" ref="C1351:C1414" si="138">KFactor-KFactor*B1351</f>
        <v>0.30671331095997623</v>
      </c>
      <c r="D1351" s="166">
        <f t="shared" ref="D1351:D1414" si="139">KFactor/2-KFactor*B1351</f>
        <v>-4.6932866890400238</v>
      </c>
      <c r="E1351" s="167">
        <f t="shared" ref="E1351:E1414" si="140">0-KFactor*B1351</f>
        <v>-9.6932866890400238</v>
      </c>
      <c r="F1351" s="168">
        <f t="shared" ref="F1351:F1414" si="141">-C1351</f>
        <v>-0.30671331095997623</v>
      </c>
      <c r="G1351" s="169">
        <f t="shared" ref="G1351:G1414" si="142">-D1351</f>
        <v>4.6932866890400238</v>
      </c>
      <c r="H1351" s="170">
        <f t="shared" ref="H1351:H1414" si="143">-E1351</f>
        <v>9.6932866890400238</v>
      </c>
    </row>
    <row r="1352" spans="1:8" x14ac:dyDescent="0.25">
      <c r="A1352" s="34">
        <v>612</v>
      </c>
      <c r="B1352" s="33">
        <v>0.96944020716629598</v>
      </c>
      <c r="C1352" s="165">
        <f t="shared" si="138"/>
        <v>0.3055979283370398</v>
      </c>
      <c r="D1352" s="166">
        <f t="shared" si="139"/>
        <v>-4.6944020716629602</v>
      </c>
      <c r="E1352" s="167">
        <f t="shared" si="140"/>
        <v>-9.6944020716629602</v>
      </c>
      <c r="F1352" s="168">
        <f t="shared" si="141"/>
        <v>-0.3055979283370398</v>
      </c>
      <c r="G1352" s="169">
        <f t="shared" si="142"/>
        <v>4.6944020716629602</v>
      </c>
      <c r="H1352" s="170">
        <f t="shared" si="143"/>
        <v>9.6944020716629602</v>
      </c>
    </row>
    <row r="1353" spans="1:8" x14ac:dyDescent="0.25">
      <c r="A1353" s="34">
        <v>613</v>
      </c>
      <c r="B1353" s="33">
        <v>0.96954776201295778</v>
      </c>
      <c r="C1353" s="165">
        <f t="shared" si="138"/>
        <v>0.30452237987042174</v>
      </c>
      <c r="D1353" s="166">
        <f t="shared" si="139"/>
        <v>-4.6954776201295783</v>
      </c>
      <c r="E1353" s="167">
        <f t="shared" si="140"/>
        <v>-9.6954776201295783</v>
      </c>
      <c r="F1353" s="168">
        <f t="shared" si="141"/>
        <v>-0.30452237987042174</v>
      </c>
      <c r="G1353" s="169">
        <f t="shared" si="142"/>
        <v>4.6954776201295783</v>
      </c>
      <c r="H1353" s="170">
        <f t="shared" si="143"/>
        <v>9.6954776201295783</v>
      </c>
    </row>
    <row r="1354" spans="1:8" x14ac:dyDescent="0.25">
      <c r="A1354" s="34">
        <v>614</v>
      </c>
      <c r="B1354" s="33">
        <v>0.96965132445042646</v>
      </c>
      <c r="C1354" s="165">
        <f t="shared" si="138"/>
        <v>0.30348675549573478</v>
      </c>
      <c r="D1354" s="166">
        <f t="shared" si="139"/>
        <v>-4.6965132445042652</v>
      </c>
      <c r="E1354" s="167">
        <f t="shared" si="140"/>
        <v>-9.6965132445042652</v>
      </c>
      <c r="F1354" s="168">
        <f t="shared" si="141"/>
        <v>-0.30348675549573478</v>
      </c>
      <c r="G1354" s="169">
        <f t="shared" si="142"/>
        <v>4.6965132445042652</v>
      </c>
      <c r="H1354" s="170">
        <f t="shared" si="143"/>
        <v>9.6965132445042652</v>
      </c>
    </row>
    <row r="1355" spans="1:8" x14ac:dyDescent="0.25">
      <c r="A1355" s="34">
        <v>615</v>
      </c>
      <c r="B1355" s="33">
        <v>0.96975088548514066</v>
      </c>
      <c r="C1355" s="165">
        <f t="shared" si="138"/>
        <v>0.30249114514859343</v>
      </c>
      <c r="D1355" s="166">
        <f t="shared" si="139"/>
        <v>-4.6975088548514066</v>
      </c>
      <c r="E1355" s="167">
        <f t="shared" si="140"/>
        <v>-9.6975088548514066</v>
      </c>
      <c r="F1355" s="168">
        <f t="shared" si="141"/>
        <v>-0.30249114514859343</v>
      </c>
      <c r="G1355" s="169">
        <f t="shared" si="142"/>
        <v>4.6975088548514066</v>
      </c>
      <c r="H1355" s="170">
        <f t="shared" si="143"/>
        <v>9.6975088548514066</v>
      </c>
    </row>
    <row r="1356" spans="1:8" x14ac:dyDescent="0.25">
      <c r="A1356" s="34">
        <v>616</v>
      </c>
      <c r="B1356" s="33">
        <v>0.96984643612353882</v>
      </c>
      <c r="C1356" s="165">
        <f t="shared" si="138"/>
        <v>0.3015356387646122</v>
      </c>
      <c r="D1356" s="166">
        <f t="shared" si="139"/>
        <v>-4.6984643612353878</v>
      </c>
      <c r="E1356" s="167">
        <f t="shared" si="140"/>
        <v>-9.6984643612353878</v>
      </c>
      <c r="F1356" s="168">
        <f t="shared" si="141"/>
        <v>-0.3015356387646122</v>
      </c>
      <c r="G1356" s="169">
        <f t="shared" si="142"/>
        <v>4.6984643612353878</v>
      </c>
      <c r="H1356" s="170">
        <f t="shared" si="143"/>
        <v>9.6984643612353878</v>
      </c>
    </row>
    <row r="1357" spans="1:8" x14ac:dyDescent="0.25">
      <c r="A1357" s="34">
        <v>617</v>
      </c>
      <c r="B1357" s="33">
        <v>0.96993796737205984</v>
      </c>
      <c r="C1357" s="165">
        <f t="shared" si="138"/>
        <v>0.30062032627940205</v>
      </c>
      <c r="D1357" s="166">
        <f t="shared" si="139"/>
        <v>-4.6993796737205979</v>
      </c>
      <c r="E1357" s="167">
        <f t="shared" si="140"/>
        <v>-9.6993796737205979</v>
      </c>
      <c r="F1357" s="168">
        <f t="shared" si="141"/>
        <v>-0.30062032627940205</v>
      </c>
      <c r="G1357" s="169">
        <f t="shared" si="142"/>
        <v>4.6993796737205979</v>
      </c>
      <c r="H1357" s="170">
        <f t="shared" si="143"/>
        <v>9.6993796737205979</v>
      </c>
    </row>
    <row r="1358" spans="1:8" x14ac:dyDescent="0.25">
      <c r="A1358" s="34">
        <v>618</v>
      </c>
      <c r="B1358" s="33">
        <v>0.97002547023714225</v>
      </c>
      <c r="C1358" s="165">
        <f t="shared" si="138"/>
        <v>0.29974529762857749</v>
      </c>
      <c r="D1358" s="166">
        <f t="shared" si="139"/>
        <v>-4.7002547023714225</v>
      </c>
      <c r="E1358" s="167">
        <f t="shared" si="140"/>
        <v>-9.7002547023714225</v>
      </c>
      <c r="F1358" s="168">
        <f t="shared" si="141"/>
        <v>-0.29974529762857749</v>
      </c>
      <c r="G1358" s="169">
        <f t="shared" si="142"/>
        <v>4.7002547023714225</v>
      </c>
      <c r="H1358" s="170">
        <f t="shared" si="143"/>
        <v>9.7002547023714225</v>
      </c>
    </row>
    <row r="1359" spans="1:8" x14ac:dyDescent="0.25">
      <c r="A1359" s="34">
        <v>619</v>
      </c>
      <c r="B1359" s="33">
        <v>0.97010893572522472</v>
      </c>
      <c r="C1359" s="165">
        <f t="shared" si="138"/>
        <v>0.29891064274775303</v>
      </c>
      <c r="D1359" s="166">
        <f t="shared" si="139"/>
        <v>-4.701089357252247</v>
      </c>
      <c r="E1359" s="167">
        <f t="shared" si="140"/>
        <v>-9.701089357252247</v>
      </c>
      <c r="F1359" s="168">
        <f t="shared" si="141"/>
        <v>-0.29891064274775303</v>
      </c>
      <c r="G1359" s="169">
        <f t="shared" si="142"/>
        <v>4.701089357252247</v>
      </c>
      <c r="H1359" s="170">
        <f t="shared" si="143"/>
        <v>9.701089357252247</v>
      </c>
    </row>
    <row r="1360" spans="1:8" x14ac:dyDescent="0.25">
      <c r="A1360" s="34">
        <v>620</v>
      </c>
      <c r="B1360" s="33">
        <v>0.97018835484274568</v>
      </c>
      <c r="C1360" s="165">
        <f t="shared" si="138"/>
        <v>0.29811645157254318</v>
      </c>
      <c r="D1360" s="166">
        <f t="shared" si="139"/>
        <v>-4.7018835484274568</v>
      </c>
      <c r="E1360" s="167">
        <f t="shared" si="140"/>
        <v>-9.7018835484274568</v>
      </c>
      <c r="F1360" s="168">
        <f t="shared" si="141"/>
        <v>-0.29811645157254318</v>
      </c>
      <c r="G1360" s="169">
        <f t="shared" si="142"/>
        <v>4.7018835484274568</v>
      </c>
      <c r="H1360" s="170">
        <f t="shared" si="143"/>
        <v>9.7018835484274568</v>
      </c>
    </row>
    <row r="1361" spans="1:8" x14ac:dyDescent="0.25">
      <c r="A1361" s="34">
        <v>621</v>
      </c>
      <c r="B1361" s="33">
        <v>0.97026371859614402</v>
      </c>
      <c r="C1361" s="165">
        <f t="shared" si="138"/>
        <v>0.29736281403856069</v>
      </c>
      <c r="D1361" s="166">
        <f t="shared" si="139"/>
        <v>-4.7026371859614393</v>
      </c>
      <c r="E1361" s="167">
        <f t="shared" si="140"/>
        <v>-9.7026371859614393</v>
      </c>
      <c r="F1361" s="168">
        <f t="shared" si="141"/>
        <v>-0.29736281403856069</v>
      </c>
      <c r="G1361" s="169">
        <f t="shared" si="142"/>
        <v>4.7026371859614393</v>
      </c>
      <c r="H1361" s="170">
        <f t="shared" si="143"/>
        <v>9.7026371859614393</v>
      </c>
    </row>
    <row r="1362" spans="1:8" x14ac:dyDescent="0.25">
      <c r="A1362" s="34">
        <v>622</v>
      </c>
      <c r="B1362" s="33">
        <v>0.9703350179918584</v>
      </c>
      <c r="C1362" s="165">
        <f t="shared" si="138"/>
        <v>0.29664982008141649</v>
      </c>
      <c r="D1362" s="166">
        <f t="shared" si="139"/>
        <v>-4.7033501799185835</v>
      </c>
      <c r="E1362" s="167">
        <f t="shared" si="140"/>
        <v>-9.7033501799185835</v>
      </c>
      <c r="F1362" s="168">
        <f t="shared" si="141"/>
        <v>-0.29664982008141649</v>
      </c>
      <c r="G1362" s="169">
        <f t="shared" si="142"/>
        <v>4.7033501799185835</v>
      </c>
      <c r="H1362" s="170">
        <f t="shared" si="143"/>
        <v>9.7033501799185835</v>
      </c>
    </row>
    <row r="1363" spans="1:8" x14ac:dyDescent="0.25">
      <c r="A1363" s="34">
        <v>623</v>
      </c>
      <c r="B1363" s="33">
        <v>0.97040224403632713</v>
      </c>
      <c r="C1363" s="165">
        <f t="shared" si="138"/>
        <v>0.29597755963672867</v>
      </c>
      <c r="D1363" s="166">
        <f t="shared" si="139"/>
        <v>-4.7040224403632713</v>
      </c>
      <c r="E1363" s="167">
        <f t="shared" si="140"/>
        <v>-9.7040224403632713</v>
      </c>
      <c r="F1363" s="168">
        <f t="shared" si="141"/>
        <v>-0.29597755963672867</v>
      </c>
      <c r="G1363" s="169">
        <f t="shared" si="142"/>
        <v>4.7040224403632713</v>
      </c>
      <c r="H1363" s="170">
        <f t="shared" si="143"/>
        <v>9.7040224403632713</v>
      </c>
    </row>
    <row r="1364" spans="1:8" x14ac:dyDescent="0.25">
      <c r="A1364" s="34">
        <v>624</v>
      </c>
      <c r="B1364" s="33">
        <v>0.97046538773598923</v>
      </c>
      <c r="C1364" s="165">
        <f t="shared" si="138"/>
        <v>0.29534612264010818</v>
      </c>
      <c r="D1364" s="166">
        <f t="shared" si="139"/>
        <v>-4.7046538773598918</v>
      </c>
      <c r="E1364" s="167">
        <f t="shared" si="140"/>
        <v>-9.7046538773598918</v>
      </c>
      <c r="F1364" s="168">
        <f t="shared" si="141"/>
        <v>-0.29534612264010818</v>
      </c>
      <c r="G1364" s="169">
        <f t="shared" si="142"/>
        <v>4.7046538773598918</v>
      </c>
      <c r="H1364" s="170">
        <f t="shared" si="143"/>
        <v>9.7046538773598918</v>
      </c>
    </row>
    <row r="1365" spans="1:8" x14ac:dyDescent="0.25">
      <c r="A1365" s="34">
        <v>625</v>
      </c>
      <c r="B1365" s="33">
        <v>0.970524440097283</v>
      </c>
      <c r="C1365" s="165">
        <f t="shared" si="138"/>
        <v>0.29475559902716952</v>
      </c>
      <c r="D1365" s="166">
        <f t="shared" si="139"/>
        <v>-4.7052444009728305</v>
      </c>
      <c r="E1365" s="167">
        <f t="shared" si="140"/>
        <v>-9.7052444009728305</v>
      </c>
      <c r="F1365" s="168">
        <f t="shared" si="141"/>
        <v>-0.29475559902716952</v>
      </c>
      <c r="G1365" s="169">
        <f t="shared" si="142"/>
        <v>4.7052444009728305</v>
      </c>
      <c r="H1365" s="170">
        <f t="shared" si="143"/>
        <v>9.7052444009728305</v>
      </c>
    </row>
    <row r="1366" spans="1:8" x14ac:dyDescent="0.25">
      <c r="A1366" s="34">
        <v>626</v>
      </c>
      <c r="B1366" s="33">
        <v>0.97057939212664734</v>
      </c>
      <c r="C1366" s="165">
        <f t="shared" si="138"/>
        <v>0.29420607873352722</v>
      </c>
      <c r="D1366" s="166">
        <f t="shared" si="139"/>
        <v>-4.7057939212664728</v>
      </c>
      <c r="E1366" s="167">
        <f t="shared" si="140"/>
        <v>-9.7057939212664728</v>
      </c>
      <c r="F1366" s="168">
        <f t="shared" si="141"/>
        <v>-0.29420607873352722</v>
      </c>
      <c r="G1366" s="169">
        <f t="shared" si="142"/>
        <v>4.7057939212664728</v>
      </c>
      <c r="H1366" s="170">
        <f t="shared" si="143"/>
        <v>9.7057939212664728</v>
      </c>
    </row>
    <row r="1367" spans="1:8" x14ac:dyDescent="0.25">
      <c r="A1367" s="34">
        <v>627</v>
      </c>
      <c r="B1367" s="33">
        <v>0.97063023483052069</v>
      </c>
      <c r="C1367" s="165">
        <f t="shared" si="138"/>
        <v>0.29369765169479223</v>
      </c>
      <c r="D1367" s="166">
        <f t="shared" si="139"/>
        <v>-4.7063023483052078</v>
      </c>
      <c r="E1367" s="167">
        <f t="shared" si="140"/>
        <v>-9.7063023483052078</v>
      </c>
      <c r="F1367" s="168">
        <f t="shared" si="141"/>
        <v>-0.29369765169479223</v>
      </c>
      <c r="G1367" s="169">
        <f t="shared" si="142"/>
        <v>4.7063023483052078</v>
      </c>
      <c r="H1367" s="170">
        <f t="shared" si="143"/>
        <v>9.7063023483052078</v>
      </c>
    </row>
    <row r="1368" spans="1:8" x14ac:dyDescent="0.25">
      <c r="A1368" s="34">
        <v>628</v>
      </c>
      <c r="B1368" s="33">
        <v>0.97067695921534192</v>
      </c>
      <c r="C1368" s="165">
        <f t="shared" si="138"/>
        <v>0.29323040784658083</v>
      </c>
      <c r="D1368" s="166">
        <f t="shared" si="139"/>
        <v>-4.7067695921534192</v>
      </c>
      <c r="E1368" s="167">
        <f t="shared" si="140"/>
        <v>-9.7067695921534192</v>
      </c>
      <c r="F1368" s="168">
        <f t="shared" si="141"/>
        <v>-0.29323040784658083</v>
      </c>
      <c r="G1368" s="169">
        <f t="shared" si="142"/>
        <v>4.7067695921534192</v>
      </c>
      <c r="H1368" s="170">
        <f t="shared" si="143"/>
        <v>9.7067695921534192</v>
      </c>
    </row>
    <row r="1369" spans="1:8" x14ac:dyDescent="0.25">
      <c r="A1369" s="34">
        <v>629</v>
      </c>
      <c r="B1369" s="33">
        <v>0.97071955628754947</v>
      </c>
      <c r="C1369" s="165">
        <f t="shared" si="138"/>
        <v>0.29280443712450577</v>
      </c>
      <c r="D1369" s="166">
        <f t="shared" si="139"/>
        <v>-4.7071955628754942</v>
      </c>
      <c r="E1369" s="167">
        <f t="shared" si="140"/>
        <v>-9.7071955628754942</v>
      </c>
      <c r="F1369" s="168">
        <f t="shared" si="141"/>
        <v>-0.29280443712450577</v>
      </c>
      <c r="G1369" s="169">
        <f t="shared" si="142"/>
        <v>4.7071955628754942</v>
      </c>
      <c r="H1369" s="170">
        <f t="shared" si="143"/>
        <v>9.7071955628754942</v>
      </c>
    </row>
    <row r="1370" spans="1:8" x14ac:dyDescent="0.25">
      <c r="A1370" s="34">
        <v>630</v>
      </c>
      <c r="B1370" s="33">
        <v>0.97075801705358189</v>
      </c>
      <c r="C1370" s="165">
        <f t="shared" si="138"/>
        <v>0.29241982946418155</v>
      </c>
      <c r="D1370" s="166">
        <f t="shared" si="139"/>
        <v>-4.7075801705358185</v>
      </c>
      <c r="E1370" s="167">
        <f t="shared" si="140"/>
        <v>-9.7075801705358185</v>
      </c>
      <c r="F1370" s="168">
        <f t="shared" si="141"/>
        <v>-0.29241982946418155</v>
      </c>
      <c r="G1370" s="169">
        <f t="shared" si="142"/>
        <v>4.7075801705358185</v>
      </c>
      <c r="H1370" s="170">
        <f t="shared" si="143"/>
        <v>9.7075801705358185</v>
      </c>
    </row>
    <row r="1371" spans="1:8" x14ac:dyDescent="0.25">
      <c r="A1371" s="34">
        <v>631</v>
      </c>
      <c r="B1371" s="33">
        <v>0.97079233251987795</v>
      </c>
      <c r="C1371" s="165">
        <f t="shared" si="138"/>
        <v>0.2920766748012209</v>
      </c>
      <c r="D1371" s="166">
        <f t="shared" si="139"/>
        <v>-4.7079233251987791</v>
      </c>
      <c r="E1371" s="167">
        <f t="shared" si="140"/>
        <v>-9.7079233251987791</v>
      </c>
      <c r="F1371" s="168">
        <f t="shared" si="141"/>
        <v>-0.2920766748012209</v>
      </c>
      <c r="G1371" s="169">
        <f t="shared" si="142"/>
        <v>4.7079233251987791</v>
      </c>
      <c r="H1371" s="170">
        <f t="shared" si="143"/>
        <v>9.7079233251987791</v>
      </c>
    </row>
    <row r="1372" spans="1:8" x14ac:dyDescent="0.25">
      <c r="A1372" s="34">
        <v>632</v>
      </c>
      <c r="B1372" s="33">
        <v>0.97082249369287643</v>
      </c>
      <c r="C1372" s="165">
        <f t="shared" si="138"/>
        <v>0.2917750630712348</v>
      </c>
      <c r="D1372" s="166">
        <f t="shared" si="139"/>
        <v>-4.7082249369287652</v>
      </c>
      <c r="E1372" s="167">
        <f t="shared" si="140"/>
        <v>-9.7082249369287652</v>
      </c>
      <c r="F1372" s="168">
        <f t="shared" si="141"/>
        <v>-0.2917750630712348</v>
      </c>
      <c r="G1372" s="169">
        <f t="shared" si="142"/>
        <v>4.7082249369287652</v>
      </c>
      <c r="H1372" s="170">
        <f t="shared" si="143"/>
        <v>9.7082249369287652</v>
      </c>
    </row>
    <row r="1373" spans="1:8" x14ac:dyDescent="0.25">
      <c r="A1373" s="34">
        <v>633</v>
      </c>
      <c r="B1373" s="33">
        <v>0.97084849157901565</v>
      </c>
      <c r="C1373" s="165">
        <f t="shared" si="138"/>
        <v>0.29151508420984307</v>
      </c>
      <c r="D1373" s="166">
        <f t="shared" si="139"/>
        <v>-4.7084849157901569</v>
      </c>
      <c r="E1373" s="167">
        <f t="shared" si="140"/>
        <v>-9.7084849157901569</v>
      </c>
      <c r="F1373" s="168">
        <f t="shared" si="141"/>
        <v>-0.29151508420984307</v>
      </c>
      <c r="G1373" s="169">
        <f t="shared" si="142"/>
        <v>4.7084849157901569</v>
      </c>
      <c r="H1373" s="170">
        <f t="shared" si="143"/>
        <v>9.7084849157901569</v>
      </c>
    </row>
    <row r="1374" spans="1:8" x14ac:dyDescent="0.25">
      <c r="A1374" s="34">
        <v>634</v>
      </c>
      <c r="B1374" s="33">
        <v>0.97087031718473438</v>
      </c>
      <c r="C1374" s="165">
        <f t="shared" si="138"/>
        <v>0.29129682815265667</v>
      </c>
      <c r="D1374" s="166">
        <f t="shared" si="139"/>
        <v>-4.7087031718473433</v>
      </c>
      <c r="E1374" s="167">
        <f t="shared" si="140"/>
        <v>-9.7087031718473433</v>
      </c>
      <c r="F1374" s="168">
        <f t="shared" si="141"/>
        <v>-0.29129682815265667</v>
      </c>
      <c r="G1374" s="169">
        <f t="shared" si="142"/>
        <v>4.7087031718473433</v>
      </c>
      <c r="H1374" s="170">
        <f t="shared" si="143"/>
        <v>9.7087031718473433</v>
      </c>
    </row>
    <row r="1375" spans="1:8" x14ac:dyDescent="0.25">
      <c r="A1375" s="34">
        <v>635</v>
      </c>
      <c r="B1375" s="33">
        <v>0.97088796151647139</v>
      </c>
      <c r="C1375" s="165">
        <f t="shared" si="138"/>
        <v>0.29112038483528657</v>
      </c>
      <c r="D1375" s="166">
        <f t="shared" si="139"/>
        <v>-4.7088796151647134</v>
      </c>
      <c r="E1375" s="167">
        <f t="shared" si="140"/>
        <v>-9.7088796151647134</v>
      </c>
      <c r="F1375" s="168">
        <f t="shared" si="141"/>
        <v>-0.29112038483528657</v>
      </c>
      <c r="G1375" s="169">
        <f t="shared" si="142"/>
        <v>4.7088796151647134</v>
      </c>
      <c r="H1375" s="170">
        <f t="shared" si="143"/>
        <v>9.7088796151647134</v>
      </c>
    </row>
    <row r="1376" spans="1:8" x14ac:dyDescent="0.25">
      <c r="A1376" s="34">
        <v>636</v>
      </c>
      <c r="B1376" s="33">
        <v>0.97090141558066501</v>
      </c>
      <c r="C1376" s="165">
        <f t="shared" si="138"/>
        <v>0.29098584419335083</v>
      </c>
      <c r="D1376" s="166">
        <f t="shared" si="139"/>
        <v>-4.7090141558066492</v>
      </c>
      <c r="E1376" s="167">
        <f t="shared" si="140"/>
        <v>-9.7090141558066492</v>
      </c>
      <c r="F1376" s="168">
        <f t="shared" si="141"/>
        <v>-0.29098584419335083</v>
      </c>
      <c r="G1376" s="169">
        <f t="shared" si="142"/>
        <v>4.7090141558066492</v>
      </c>
      <c r="H1376" s="170">
        <f t="shared" si="143"/>
        <v>9.7090141558066492</v>
      </c>
    </row>
    <row r="1377" spans="1:8" x14ac:dyDescent="0.25">
      <c r="A1377" s="34">
        <v>637</v>
      </c>
      <c r="B1377" s="33">
        <v>0.97091067038375423</v>
      </c>
      <c r="C1377" s="165">
        <f t="shared" si="138"/>
        <v>0.29089329616245863</v>
      </c>
      <c r="D1377" s="166">
        <f t="shared" si="139"/>
        <v>-4.7091067038375414</v>
      </c>
      <c r="E1377" s="167">
        <f t="shared" si="140"/>
        <v>-9.7091067038375414</v>
      </c>
      <c r="F1377" s="168">
        <f t="shared" si="141"/>
        <v>-0.29089329616245863</v>
      </c>
      <c r="G1377" s="169">
        <f t="shared" si="142"/>
        <v>4.7091067038375414</v>
      </c>
      <c r="H1377" s="170">
        <f t="shared" si="143"/>
        <v>9.7091067038375414</v>
      </c>
    </row>
    <row r="1378" spans="1:8" x14ac:dyDescent="0.25">
      <c r="A1378" s="34">
        <v>638</v>
      </c>
      <c r="B1378" s="33">
        <v>0.9709157169321776</v>
      </c>
      <c r="C1378" s="165">
        <f t="shared" si="138"/>
        <v>0.29084283067822447</v>
      </c>
      <c r="D1378" s="166">
        <f t="shared" si="139"/>
        <v>-4.7091571693217755</v>
      </c>
      <c r="E1378" s="167">
        <f t="shared" si="140"/>
        <v>-9.7091571693217755</v>
      </c>
      <c r="F1378" s="168">
        <f t="shared" si="141"/>
        <v>-0.29084283067822447</v>
      </c>
      <c r="G1378" s="169">
        <f t="shared" si="142"/>
        <v>4.7091571693217755</v>
      </c>
      <c r="H1378" s="170">
        <f t="shared" si="143"/>
        <v>9.7091571693217755</v>
      </c>
    </row>
    <row r="1379" spans="1:8" x14ac:dyDescent="0.25">
      <c r="A1379" s="34">
        <v>639</v>
      </c>
      <c r="B1379" s="33">
        <v>0.97091654623237345</v>
      </c>
      <c r="C1379" s="165">
        <f t="shared" si="138"/>
        <v>0.29083453767626466</v>
      </c>
      <c r="D1379" s="166">
        <f t="shared" si="139"/>
        <v>-4.7091654623237353</v>
      </c>
      <c r="E1379" s="167">
        <f t="shared" si="140"/>
        <v>-9.7091654623237353</v>
      </c>
      <c r="F1379" s="168">
        <f t="shared" si="141"/>
        <v>-0.29083453767626466</v>
      </c>
      <c r="G1379" s="169">
        <f t="shared" si="142"/>
        <v>4.7091654623237353</v>
      </c>
      <c r="H1379" s="170">
        <f t="shared" si="143"/>
        <v>9.7091654623237353</v>
      </c>
    </row>
    <row r="1380" spans="1:8" x14ac:dyDescent="0.25">
      <c r="A1380" s="34">
        <v>640</v>
      </c>
      <c r="B1380" s="33">
        <v>0.97093654623237347</v>
      </c>
      <c r="C1380" s="165">
        <f t="shared" si="138"/>
        <v>0.29063453767626513</v>
      </c>
      <c r="D1380" s="166">
        <f t="shared" si="139"/>
        <v>-4.7093654623237349</v>
      </c>
      <c r="E1380" s="167">
        <f t="shared" si="140"/>
        <v>-9.7093654623237349</v>
      </c>
      <c r="F1380" s="168">
        <f t="shared" si="141"/>
        <v>-0.29063453767626513</v>
      </c>
      <c r="G1380" s="169">
        <f t="shared" si="142"/>
        <v>4.7093654623237349</v>
      </c>
      <c r="H1380" s="170">
        <f t="shared" si="143"/>
        <v>9.7093654623237349</v>
      </c>
    </row>
    <row r="1381" spans="1:8" x14ac:dyDescent="0.25">
      <c r="A1381" s="34">
        <v>641</v>
      </c>
      <c r="B1381" s="33">
        <v>0.97095654623237349</v>
      </c>
      <c r="C1381" s="165">
        <f t="shared" si="138"/>
        <v>0.29043453767626559</v>
      </c>
      <c r="D1381" s="166">
        <f t="shared" si="139"/>
        <v>-4.7095654623237344</v>
      </c>
      <c r="E1381" s="167">
        <f t="shared" si="140"/>
        <v>-9.7095654623237344</v>
      </c>
      <c r="F1381" s="168">
        <f t="shared" si="141"/>
        <v>-0.29043453767626559</v>
      </c>
      <c r="G1381" s="169">
        <f t="shared" si="142"/>
        <v>4.7095654623237344</v>
      </c>
      <c r="H1381" s="170">
        <f t="shared" si="143"/>
        <v>9.7095654623237344</v>
      </c>
    </row>
    <row r="1382" spans="1:8" x14ac:dyDescent="0.25">
      <c r="A1382" s="34">
        <v>642</v>
      </c>
      <c r="B1382" s="33">
        <v>0.97097654623237351</v>
      </c>
      <c r="C1382" s="165">
        <f t="shared" si="138"/>
        <v>0.29023453767626428</v>
      </c>
      <c r="D1382" s="166">
        <f t="shared" si="139"/>
        <v>-4.7097654623237357</v>
      </c>
      <c r="E1382" s="167">
        <f t="shared" si="140"/>
        <v>-9.7097654623237357</v>
      </c>
      <c r="F1382" s="168">
        <f t="shared" si="141"/>
        <v>-0.29023453767626428</v>
      </c>
      <c r="G1382" s="169">
        <f t="shared" si="142"/>
        <v>4.7097654623237357</v>
      </c>
      <c r="H1382" s="170">
        <f t="shared" si="143"/>
        <v>9.7097654623237357</v>
      </c>
    </row>
    <row r="1383" spans="1:8" x14ac:dyDescent="0.25">
      <c r="A1383" s="34">
        <v>643</v>
      </c>
      <c r="B1383" s="33">
        <v>0.97099654623237353</v>
      </c>
      <c r="C1383" s="165">
        <f t="shared" si="138"/>
        <v>0.29003453767626475</v>
      </c>
      <c r="D1383" s="166">
        <f t="shared" si="139"/>
        <v>-4.7099654623237353</v>
      </c>
      <c r="E1383" s="167">
        <f t="shared" si="140"/>
        <v>-9.7099654623237353</v>
      </c>
      <c r="F1383" s="168">
        <f t="shared" si="141"/>
        <v>-0.29003453767626475</v>
      </c>
      <c r="G1383" s="169">
        <f t="shared" si="142"/>
        <v>4.7099654623237353</v>
      </c>
      <c r="H1383" s="170">
        <f t="shared" si="143"/>
        <v>9.7099654623237353</v>
      </c>
    </row>
    <row r="1384" spans="1:8" x14ac:dyDescent="0.25">
      <c r="A1384" s="34">
        <v>644</v>
      </c>
      <c r="B1384" s="33">
        <v>0.97101654623237355</v>
      </c>
      <c r="C1384" s="165">
        <f t="shared" si="138"/>
        <v>0.28983453767626521</v>
      </c>
      <c r="D1384" s="166">
        <f t="shared" si="139"/>
        <v>-4.7101654623237348</v>
      </c>
      <c r="E1384" s="167">
        <f t="shared" si="140"/>
        <v>-9.7101654623237348</v>
      </c>
      <c r="F1384" s="168">
        <f t="shared" si="141"/>
        <v>-0.28983453767626521</v>
      </c>
      <c r="G1384" s="169">
        <f t="shared" si="142"/>
        <v>4.7101654623237348</v>
      </c>
      <c r="H1384" s="170">
        <f t="shared" si="143"/>
        <v>9.7101654623237348</v>
      </c>
    </row>
    <row r="1385" spans="1:8" x14ac:dyDescent="0.25">
      <c r="A1385" s="34">
        <v>645</v>
      </c>
      <c r="B1385" s="33">
        <v>0.97103654623237357</v>
      </c>
      <c r="C1385" s="165">
        <f t="shared" si="138"/>
        <v>0.2896345376762639</v>
      </c>
      <c r="D1385" s="166">
        <f t="shared" si="139"/>
        <v>-4.7103654623237361</v>
      </c>
      <c r="E1385" s="167">
        <f t="shared" si="140"/>
        <v>-9.7103654623237361</v>
      </c>
      <c r="F1385" s="168">
        <f t="shared" si="141"/>
        <v>-0.2896345376762639</v>
      </c>
      <c r="G1385" s="169">
        <f t="shared" si="142"/>
        <v>4.7103654623237361</v>
      </c>
      <c r="H1385" s="170">
        <f t="shared" si="143"/>
        <v>9.7103654623237361</v>
      </c>
    </row>
    <row r="1386" spans="1:8" x14ac:dyDescent="0.25">
      <c r="A1386" s="34">
        <v>646</v>
      </c>
      <c r="B1386" s="33">
        <v>0.97105654623237359</v>
      </c>
      <c r="C1386" s="165">
        <f t="shared" si="138"/>
        <v>0.28943453767626437</v>
      </c>
      <c r="D1386" s="166">
        <f t="shared" si="139"/>
        <v>-4.7105654623237356</v>
      </c>
      <c r="E1386" s="167">
        <f t="shared" si="140"/>
        <v>-9.7105654623237356</v>
      </c>
      <c r="F1386" s="168">
        <f t="shared" si="141"/>
        <v>-0.28943453767626437</v>
      </c>
      <c r="G1386" s="169">
        <f t="shared" si="142"/>
        <v>4.7105654623237356</v>
      </c>
      <c r="H1386" s="170">
        <f t="shared" si="143"/>
        <v>9.7105654623237356</v>
      </c>
    </row>
    <row r="1387" spans="1:8" x14ac:dyDescent="0.25">
      <c r="A1387" s="34">
        <v>647</v>
      </c>
      <c r="B1387" s="33">
        <v>0.97107654623237361</v>
      </c>
      <c r="C1387" s="165">
        <f t="shared" si="138"/>
        <v>0.28923453767626484</v>
      </c>
      <c r="D1387" s="166">
        <f t="shared" si="139"/>
        <v>-4.7107654623237352</v>
      </c>
      <c r="E1387" s="167">
        <f t="shared" si="140"/>
        <v>-9.7107654623237352</v>
      </c>
      <c r="F1387" s="168">
        <f t="shared" si="141"/>
        <v>-0.28923453767626484</v>
      </c>
      <c r="G1387" s="169">
        <f t="shared" si="142"/>
        <v>4.7107654623237352</v>
      </c>
      <c r="H1387" s="170">
        <f t="shared" si="143"/>
        <v>9.7107654623237352</v>
      </c>
    </row>
    <row r="1388" spans="1:8" x14ac:dyDescent="0.25">
      <c r="A1388" s="34">
        <v>648</v>
      </c>
      <c r="B1388" s="33">
        <v>0.97109654623237363</v>
      </c>
      <c r="C1388" s="165">
        <f t="shared" si="138"/>
        <v>0.28903453767626353</v>
      </c>
      <c r="D1388" s="166">
        <f t="shared" si="139"/>
        <v>-4.7109654623237365</v>
      </c>
      <c r="E1388" s="167">
        <f t="shared" si="140"/>
        <v>-9.7109654623237365</v>
      </c>
      <c r="F1388" s="168">
        <f t="shared" si="141"/>
        <v>-0.28903453767626353</v>
      </c>
      <c r="G1388" s="169">
        <f t="shared" si="142"/>
        <v>4.7109654623237365</v>
      </c>
      <c r="H1388" s="170">
        <f t="shared" si="143"/>
        <v>9.7109654623237365</v>
      </c>
    </row>
    <row r="1389" spans="1:8" x14ac:dyDescent="0.25">
      <c r="A1389" s="34">
        <v>649</v>
      </c>
      <c r="B1389" s="33">
        <v>0.97111654623237365</v>
      </c>
      <c r="C1389" s="165">
        <f t="shared" si="138"/>
        <v>0.28883453767626399</v>
      </c>
      <c r="D1389" s="166">
        <f t="shared" si="139"/>
        <v>-4.711165462323736</v>
      </c>
      <c r="E1389" s="167">
        <f t="shared" si="140"/>
        <v>-9.711165462323736</v>
      </c>
      <c r="F1389" s="168">
        <f t="shared" si="141"/>
        <v>-0.28883453767626399</v>
      </c>
      <c r="G1389" s="169">
        <f t="shared" si="142"/>
        <v>4.711165462323736</v>
      </c>
      <c r="H1389" s="170">
        <f t="shared" si="143"/>
        <v>9.711165462323736</v>
      </c>
    </row>
    <row r="1390" spans="1:8" x14ac:dyDescent="0.25">
      <c r="A1390" s="34">
        <v>650</v>
      </c>
      <c r="B1390" s="33">
        <v>0.97113654623237367</v>
      </c>
      <c r="C1390" s="165">
        <f t="shared" si="138"/>
        <v>0.28863453767626268</v>
      </c>
      <c r="D1390" s="166">
        <f t="shared" si="139"/>
        <v>-4.7113654623237373</v>
      </c>
      <c r="E1390" s="167">
        <f t="shared" si="140"/>
        <v>-9.7113654623237373</v>
      </c>
      <c r="F1390" s="168">
        <f t="shared" si="141"/>
        <v>-0.28863453767626268</v>
      </c>
      <c r="G1390" s="169">
        <f t="shared" si="142"/>
        <v>4.7113654623237373</v>
      </c>
      <c r="H1390" s="170">
        <f t="shared" si="143"/>
        <v>9.7113654623237373</v>
      </c>
    </row>
    <row r="1391" spans="1:8" x14ac:dyDescent="0.25">
      <c r="A1391" s="34">
        <v>651</v>
      </c>
      <c r="B1391" s="33">
        <v>0.97115654623237369</v>
      </c>
      <c r="C1391" s="165">
        <f t="shared" si="138"/>
        <v>0.28843453767626315</v>
      </c>
      <c r="D1391" s="166">
        <f t="shared" si="139"/>
        <v>-4.7115654623237369</v>
      </c>
      <c r="E1391" s="167">
        <f t="shared" si="140"/>
        <v>-9.7115654623237369</v>
      </c>
      <c r="F1391" s="168">
        <f t="shared" si="141"/>
        <v>-0.28843453767626315</v>
      </c>
      <c r="G1391" s="169">
        <f t="shared" si="142"/>
        <v>4.7115654623237369</v>
      </c>
      <c r="H1391" s="170">
        <f t="shared" si="143"/>
        <v>9.7115654623237369</v>
      </c>
    </row>
    <row r="1392" spans="1:8" x14ac:dyDescent="0.25">
      <c r="A1392" s="34">
        <v>652</v>
      </c>
      <c r="B1392" s="33">
        <v>0.97117654623237371</v>
      </c>
      <c r="C1392" s="165">
        <f t="shared" si="138"/>
        <v>0.28823453767626361</v>
      </c>
      <c r="D1392" s="166">
        <f t="shared" si="139"/>
        <v>-4.7117654623237364</v>
      </c>
      <c r="E1392" s="167">
        <f t="shared" si="140"/>
        <v>-9.7117654623237364</v>
      </c>
      <c r="F1392" s="168">
        <f t="shared" si="141"/>
        <v>-0.28823453767626361</v>
      </c>
      <c r="G1392" s="169">
        <f t="shared" si="142"/>
        <v>4.7117654623237364</v>
      </c>
      <c r="H1392" s="170">
        <f t="shared" si="143"/>
        <v>9.7117654623237364</v>
      </c>
    </row>
    <row r="1393" spans="1:8" x14ac:dyDescent="0.25">
      <c r="A1393" s="34">
        <v>653</v>
      </c>
      <c r="B1393" s="33">
        <v>0.97119654623237373</v>
      </c>
      <c r="C1393" s="165">
        <f t="shared" si="138"/>
        <v>0.2880345376762623</v>
      </c>
      <c r="D1393" s="166">
        <f t="shared" si="139"/>
        <v>-4.7119654623237377</v>
      </c>
      <c r="E1393" s="167">
        <f t="shared" si="140"/>
        <v>-9.7119654623237377</v>
      </c>
      <c r="F1393" s="168">
        <f t="shared" si="141"/>
        <v>-0.2880345376762623</v>
      </c>
      <c r="G1393" s="169">
        <f t="shared" si="142"/>
        <v>4.7119654623237377</v>
      </c>
      <c r="H1393" s="170">
        <f t="shared" si="143"/>
        <v>9.7119654623237377</v>
      </c>
    </row>
    <row r="1394" spans="1:8" x14ac:dyDescent="0.25">
      <c r="A1394" s="34">
        <v>654</v>
      </c>
      <c r="B1394" s="33">
        <v>0.97121654623237375</v>
      </c>
      <c r="C1394" s="165">
        <f t="shared" si="138"/>
        <v>0.28783453767626277</v>
      </c>
      <c r="D1394" s="166">
        <f t="shared" si="139"/>
        <v>-4.7121654623237372</v>
      </c>
      <c r="E1394" s="167">
        <f t="shared" si="140"/>
        <v>-9.7121654623237372</v>
      </c>
      <c r="F1394" s="168">
        <f t="shared" si="141"/>
        <v>-0.28783453767626277</v>
      </c>
      <c r="G1394" s="169">
        <f t="shared" si="142"/>
        <v>4.7121654623237372</v>
      </c>
      <c r="H1394" s="170">
        <f t="shared" si="143"/>
        <v>9.7121654623237372</v>
      </c>
    </row>
    <row r="1395" spans="1:8" x14ac:dyDescent="0.25">
      <c r="A1395" s="34">
        <v>655</v>
      </c>
      <c r="B1395" s="33">
        <v>0.97123654623237377</v>
      </c>
      <c r="C1395" s="165">
        <f t="shared" si="138"/>
        <v>0.28763453767626146</v>
      </c>
      <c r="D1395" s="166">
        <f t="shared" si="139"/>
        <v>-4.7123654623237385</v>
      </c>
      <c r="E1395" s="167">
        <f t="shared" si="140"/>
        <v>-9.7123654623237385</v>
      </c>
      <c r="F1395" s="168">
        <f t="shared" si="141"/>
        <v>-0.28763453767626146</v>
      </c>
      <c r="G1395" s="169">
        <f t="shared" si="142"/>
        <v>4.7123654623237385</v>
      </c>
      <c r="H1395" s="170">
        <f t="shared" si="143"/>
        <v>9.7123654623237385</v>
      </c>
    </row>
    <row r="1396" spans="1:8" x14ac:dyDescent="0.25">
      <c r="A1396" s="34">
        <v>656</v>
      </c>
      <c r="B1396" s="33">
        <v>0.97125654623237379</v>
      </c>
      <c r="C1396" s="165">
        <f t="shared" si="138"/>
        <v>0.28743453767626193</v>
      </c>
      <c r="D1396" s="166">
        <f t="shared" si="139"/>
        <v>-4.7125654623237381</v>
      </c>
      <c r="E1396" s="167">
        <f t="shared" si="140"/>
        <v>-9.7125654623237381</v>
      </c>
      <c r="F1396" s="168">
        <f t="shared" si="141"/>
        <v>-0.28743453767626193</v>
      </c>
      <c r="G1396" s="169">
        <f t="shared" si="142"/>
        <v>4.7125654623237381</v>
      </c>
      <c r="H1396" s="170">
        <f t="shared" si="143"/>
        <v>9.7125654623237381</v>
      </c>
    </row>
    <row r="1397" spans="1:8" x14ac:dyDescent="0.25">
      <c r="A1397" s="34">
        <v>657</v>
      </c>
      <c r="B1397" s="33">
        <v>0.97127654623237381</v>
      </c>
      <c r="C1397" s="165">
        <f t="shared" si="138"/>
        <v>0.28723453767626239</v>
      </c>
      <c r="D1397" s="166">
        <f t="shared" si="139"/>
        <v>-4.7127654623237376</v>
      </c>
      <c r="E1397" s="167">
        <f t="shared" si="140"/>
        <v>-9.7127654623237376</v>
      </c>
      <c r="F1397" s="168">
        <f t="shared" si="141"/>
        <v>-0.28723453767626239</v>
      </c>
      <c r="G1397" s="169">
        <f t="shared" si="142"/>
        <v>4.7127654623237376</v>
      </c>
      <c r="H1397" s="170">
        <f t="shared" si="143"/>
        <v>9.7127654623237376</v>
      </c>
    </row>
    <row r="1398" spans="1:8" x14ac:dyDescent="0.25">
      <c r="A1398" s="34">
        <v>658</v>
      </c>
      <c r="B1398" s="33">
        <v>0.97129654623237383</v>
      </c>
      <c r="C1398" s="165">
        <f t="shared" si="138"/>
        <v>0.28703453767626108</v>
      </c>
      <c r="D1398" s="166">
        <f t="shared" si="139"/>
        <v>-4.7129654623237389</v>
      </c>
      <c r="E1398" s="167">
        <f t="shared" si="140"/>
        <v>-9.7129654623237389</v>
      </c>
      <c r="F1398" s="168">
        <f t="shared" si="141"/>
        <v>-0.28703453767626108</v>
      </c>
      <c r="G1398" s="169">
        <f t="shared" si="142"/>
        <v>4.7129654623237389</v>
      </c>
      <c r="H1398" s="170">
        <f t="shared" si="143"/>
        <v>9.7129654623237389</v>
      </c>
    </row>
    <row r="1399" spans="1:8" x14ac:dyDescent="0.25">
      <c r="A1399" s="34">
        <v>659</v>
      </c>
      <c r="B1399" s="33">
        <v>0.97131654623237385</v>
      </c>
      <c r="C1399" s="165">
        <f t="shared" si="138"/>
        <v>0.28683453767626155</v>
      </c>
      <c r="D1399" s="166">
        <f t="shared" si="139"/>
        <v>-4.7131654623237385</v>
      </c>
      <c r="E1399" s="167">
        <f t="shared" si="140"/>
        <v>-9.7131654623237385</v>
      </c>
      <c r="F1399" s="168">
        <f t="shared" si="141"/>
        <v>-0.28683453767626155</v>
      </c>
      <c r="G1399" s="169">
        <f t="shared" si="142"/>
        <v>4.7131654623237385</v>
      </c>
      <c r="H1399" s="170">
        <f t="shared" si="143"/>
        <v>9.7131654623237385</v>
      </c>
    </row>
    <row r="1400" spans="1:8" x14ac:dyDescent="0.25">
      <c r="A1400" s="34">
        <v>660</v>
      </c>
      <c r="B1400" s="33">
        <v>0.97133654623237387</v>
      </c>
      <c r="C1400" s="165">
        <f t="shared" si="138"/>
        <v>0.28663453767626201</v>
      </c>
      <c r="D1400" s="166">
        <f t="shared" si="139"/>
        <v>-4.713365462323738</v>
      </c>
      <c r="E1400" s="167">
        <f t="shared" si="140"/>
        <v>-9.713365462323738</v>
      </c>
      <c r="F1400" s="168">
        <f t="shared" si="141"/>
        <v>-0.28663453767626201</v>
      </c>
      <c r="G1400" s="169">
        <f t="shared" si="142"/>
        <v>4.713365462323738</v>
      </c>
      <c r="H1400" s="170">
        <f t="shared" si="143"/>
        <v>9.713365462323738</v>
      </c>
    </row>
    <row r="1401" spans="1:8" x14ac:dyDescent="0.25">
      <c r="A1401" s="34">
        <v>661</v>
      </c>
      <c r="B1401" s="33">
        <v>0.97135654623237389</v>
      </c>
      <c r="C1401" s="165">
        <f t="shared" si="138"/>
        <v>0.2864345376762607</v>
      </c>
      <c r="D1401" s="166">
        <f t="shared" si="139"/>
        <v>-4.7135654623237393</v>
      </c>
      <c r="E1401" s="167">
        <f t="shared" si="140"/>
        <v>-9.7135654623237393</v>
      </c>
      <c r="F1401" s="168">
        <f t="shared" si="141"/>
        <v>-0.2864345376762607</v>
      </c>
      <c r="G1401" s="169">
        <f t="shared" si="142"/>
        <v>4.7135654623237393</v>
      </c>
      <c r="H1401" s="170">
        <f t="shared" si="143"/>
        <v>9.7135654623237393</v>
      </c>
    </row>
    <row r="1402" spans="1:8" x14ac:dyDescent="0.25">
      <c r="A1402" s="34">
        <v>662</v>
      </c>
      <c r="B1402" s="33">
        <v>0.97137654623237391</v>
      </c>
      <c r="C1402" s="165">
        <f t="shared" si="138"/>
        <v>0.28623453767626117</v>
      </c>
      <c r="D1402" s="166">
        <f t="shared" si="139"/>
        <v>-4.7137654623237388</v>
      </c>
      <c r="E1402" s="167">
        <f t="shared" si="140"/>
        <v>-9.7137654623237388</v>
      </c>
      <c r="F1402" s="168">
        <f t="shared" si="141"/>
        <v>-0.28623453767626117</v>
      </c>
      <c r="G1402" s="169">
        <f t="shared" si="142"/>
        <v>4.7137654623237388</v>
      </c>
      <c r="H1402" s="170">
        <f t="shared" si="143"/>
        <v>9.7137654623237388</v>
      </c>
    </row>
    <row r="1403" spans="1:8" x14ac:dyDescent="0.25">
      <c r="A1403" s="34">
        <v>663</v>
      </c>
      <c r="B1403" s="33">
        <v>0.97139654623237393</v>
      </c>
      <c r="C1403" s="165">
        <f t="shared" si="138"/>
        <v>0.28603453767626164</v>
      </c>
      <c r="D1403" s="166">
        <f t="shared" si="139"/>
        <v>-4.7139654623237384</v>
      </c>
      <c r="E1403" s="167">
        <f t="shared" si="140"/>
        <v>-9.7139654623237384</v>
      </c>
      <c r="F1403" s="168">
        <f t="shared" si="141"/>
        <v>-0.28603453767626164</v>
      </c>
      <c r="G1403" s="169">
        <f t="shared" si="142"/>
        <v>4.7139654623237384</v>
      </c>
      <c r="H1403" s="170">
        <f t="shared" si="143"/>
        <v>9.7139654623237384</v>
      </c>
    </row>
    <row r="1404" spans="1:8" x14ac:dyDescent="0.25">
      <c r="A1404" s="34">
        <v>664</v>
      </c>
      <c r="B1404" s="33">
        <v>0.97141654623237395</v>
      </c>
      <c r="C1404" s="165">
        <f t="shared" si="138"/>
        <v>0.28583453767626033</v>
      </c>
      <c r="D1404" s="166">
        <f t="shared" si="139"/>
        <v>-4.7141654623237397</v>
      </c>
      <c r="E1404" s="167">
        <f t="shared" si="140"/>
        <v>-9.7141654623237397</v>
      </c>
      <c r="F1404" s="168">
        <f t="shared" si="141"/>
        <v>-0.28583453767626033</v>
      </c>
      <c r="G1404" s="169">
        <f t="shared" si="142"/>
        <v>4.7141654623237397</v>
      </c>
      <c r="H1404" s="170">
        <f t="shared" si="143"/>
        <v>9.7141654623237397</v>
      </c>
    </row>
    <row r="1405" spans="1:8" x14ac:dyDescent="0.25">
      <c r="A1405" s="34">
        <v>665</v>
      </c>
      <c r="B1405" s="33">
        <v>0.97143654623237397</v>
      </c>
      <c r="C1405" s="165">
        <f t="shared" si="138"/>
        <v>0.28563453767626079</v>
      </c>
      <c r="D1405" s="166">
        <f t="shared" si="139"/>
        <v>-4.7143654623237392</v>
      </c>
      <c r="E1405" s="167">
        <f t="shared" si="140"/>
        <v>-9.7143654623237392</v>
      </c>
      <c r="F1405" s="168">
        <f t="shared" si="141"/>
        <v>-0.28563453767626079</v>
      </c>
      <c r="G1405" s="169">
        <f t="shared" si="142"/>
        <v>4.7143654623237392</v>
      </c>
      <c r="H1405" s="170">
        <f t="shared" si="143"/>
        <v>9.7143654623237392</v>
      </c>
    </row>
    <row r="1406" spans="1:8" x14ac:dyDescent="0.25">
      <c r="A1406" s="34">
        <v>666</v>
      </c>
      <c r="B1406" s="33">
        <v>0.97145654623237399</v>
      </c>
      <c r="C1406" s="165">
        <f t="shared" si="138"/>
        <v>0.28543453767625948</v>
      </c>
      <c r="D1406" s="166">
        <f t="shared" si="139"/>
        <v>-4.7145654623237405</v>
      </c>
      <c r="E1406" s="167">
        <f t="shared" si="140"/>
        <v>-9.7145654623237405</v>
      </c>
      <c r="F1406" s="168">
        <f t="shared" si="141"/>
        <v>-0.28543453767625948</v>
      </c>
      <c r="G1406" s="169">
        <f t="shared" si="142"/>
        <v>4.7145654623237405</v>
      </c>
      <c r="H1406" s="170">
        <f t="shared" si="143"/>
        <v>9.7145654623237405</v>
      </c>
    </row>
    <row r="1407" spans="1:8" x14ac:dyDescent="0.25">
      <c r="A1407" s="34">
        <v>667</v>
      </c>
      <c r="B1407" s="33">
        <v>0.97147654623237401</v>
      </c>
      <c r="C1407" s="165">
        <f t="shared" si="138"/>
        <v>0.28523453767625995</v>
      </c>
      <c r="D1407" s="166">
        <f t="shared" si="139"/>
        <v>-4.7147654623237401</v>
      </c>
      <c r="E1407" s="167">
        <f t="shared" si="140"/>
        <v>-9.7147654623237401</v>
      </c>
      <c r="F1407" s="168">
        <f t="shared" si="141"/>
        <v>-0.28523453767625995</v>
      </c>
      <c r="G1407" s="169">
        <f t="shared" si="142"/>
        <v>4.7147654623237401</v>
      </c>
      <c r="H1407" s="170">
        <f t="shared" si="143"/>
        <v>9.7147654623237401</v>
      </c>
    </row>
    <row r="1408" spans="1:8" x14ac:dyDescent="0.25">
      <c r="A1408" s="34">
        <v>668</v>
      </c>
      <c r="B1408" s="33">
        <v>0.97149654623237403</v>
      </c>
      <c r="C1408" s="165">
        <f t="shared" si="138"/>
        <v>0.28503453767626041</v>
      </c>
      <c r="D1408" s="166">
        <f t="shared" si="139"/>
        <v>-4.7149654623237396</v>
      </c>
      <c r="E1408" s="167">
        <f t="shared" si="140"/>
        <v>-9.7149654623237396</v>
      </c>
      <c r="F1408" s="168">
        <f t="shared" si="141"/>
        <v>-0.28503453767626041</v>
      </c>
      <c r="G1408" s="169">
        <f t="shared" si="142"/>
        <v>4.7149654623237396</v>
      </c>
      <c r="H1408" s="170">
        <f t="shared" si="143"/>
        <v>9.7149654623237396</v>
      </c>
    </row>
    <row r="1409" spans="1:8" x14ac:dyDescent="0.25">
      <c r="A1409" s="34">
        <v>669</v>
      </c>
      <c r="B1409" s="33">
        <v>0.97151654623237405</v>
      </c>
      <c r="C1409" s="165">
        <f t="shared" si="138"/>
        <v>0.2848345376762591</v>
      </c>
      <c r="D1409" s="166">
        <f t="shared" si="139"/>
        <v>-4.7151654623237409</v>
      </c>
      <c r="E1409" s="167">
        <f t="shared" si="140"/>
        <v>-9.7151654623237409</v>
      </c>
      <c r="F1409" s="168">
        <f t="shared" si="141"/>
        <v>-0.2848345376762591</v>
      </c>
      <c r="G1409" s="169">
        <f t="shared" si="142"/>
        <v>4.7151654623237409</v>
      </c>
      <c r="H1409" s="170">
        <f t="shared" si="143"/>
        <v>9.7151654623237409</v>
      </c>
    </row>
    <row r="1410" spans="1:8" x14ac:dyDescent="0.25">
      <c r="A1410" s="34">
        <v>670</v>
      </c>
      <c r="B1410" s="33">
        <v>0.97153654623237407</v>
      </c>
      <c r="C1410" s="165">
        <f t="shared" si="138"/>
        <v>0.28463453767625957</v>
      </c>
      <c r="D1410" s="166">
        <f t="shared" si="139"/>
        <v>-4.7153654623237404</v>
      </c>
      <c r="E1410" s="167">
        <f t="shared" si="140"/>
        <v>-9.7153654623237404</v>
      </c>
      <c r="F1410" s="168">
        <f t="shared" si="141"/>
        <v>-0.28463453767625957</v>
      </c>
      <c r="G1410" s="169">
        <f t="shared" si="142"/>
        <v>4.7153654623237404</v>
      </c>
      <c r="H1410" s="170">
        <f t="shared" si="143"/>
        <v>9.7153654623237404</v>
      </c>
    </row>
    <row r="1411" spans="1:8" x14ac:dyDescent="0.25">
      <c r="A1411" s="34">
        <v>671</v>
      </c>
      <c r="B1411" s="33">
        <v>0.97155654623237409</v>
      </c>
      <c r="C1411" s="165">
        <f t="shared" si="138"/>
        <v>0.28443453767625826</v>
      </c>
      <c r="D1411" s="166">
        <f t="shared" si="139"/>
        <v>-4.7155654623237417</v>
      </c>
      <c r="E1411" s="167">
        <f t="shared" si="140"/>
        <v>-9.7155654623237417</v>
      </c>
      <c r="F1411" s="168">
        <f t="shared" si="141"/>
        <v>-0.28443453767625826</v>
      </c>
      <c r="G1411" s="169">
        <f t="shared" si="142"/>
        <v>4.7155654623237417</v>
      </c>
      <c r="H1411" s="170">
        <f t="shared" si="143"/>
        <v>9.7155654623237417</v>
      </c>
    </row>
    <row r="1412" spans="1:8" x14ac:dyDescent="0.25">
      <c r="A1412" s="34">
        <v>672</v>
      </c>
      <c r="B1412" s="33">
        <v>0.97157654623237411</v>
      </c>
      <c r="C1412" s="165">
        <f t="shared" si="138"/>
        <v>0.28423453767625873</v>
      </c>
      <c r="D1412" s="166">
        <f t="shared" si="139"/>
        <v>-4.7157654623237413</v>
      </c>
      <c r="E1412" s="167">
        <f t="shared" si="140"/>
        <v>-9.7157654623237413</v>
      </c>
      <c r="F1412" s="168">
        <f t="shared" si="141"/>
        <v>-0.28423453767625873</v>
      </c>
      <c r="G1412" s="169">
        <f t="shared" si="142"/>
        <v>4.7157654623237413</v>
      </c>
      <c r="H1412" s="170">
        <f t="shared" si="143"/>
        <v>9.7157654623237413</v>
      </c>
    </row>
    <row r="1413" spans="1:8" x14ac:dyDescent="0.25">
      <c r="A1413" s="34">
        <v>673</v>
      </c>
      <c r="B1413" s="33">
        <v>0.97159654623237413</v>
      </c>
      <c r="C1413" s="165">
        <f t="shared" si="138"/>
        <v>0.28403453767625919</v>
      </c>
      <c r="D1413" s="166">
        <f t="shared" si="139"/>
        <v>-4.7159654623237408</v>
      </c>
      <c r="E1413" s="167">
        <f t="shared" si="140"/>
        <v>-9.7159654623237408</v>
      </c>
      <c r="F1413" s="168">
        <f t="shared" si="141"/>
        <v>-0.28403453767625919</v>
      </c>
      <c r="G1413" s="169">
        <f t="shared" si="142"/>
        <v>4.7159654623237408</v>
      </c>
      <c r="H1413" s="170">
        <f t="shared" si="143"/>
        <v>9.7159654623237408</v>
      </c>
    </row>
    <row r="1414" spans="1:8" x14ac:dyDescent="0.25">
      <c r="A1414" s="34">
        <v>674</v>
      </c>
      <c r="B1414" s="33">
        <v>0.97161654623237415</v>
      </c>
      <c r="C1414" s="165">
        <f t="shared" si="138"/>
        <v>0.28383453767625788</v>
      </c>
      <c r="D1414" s="166">
        <f t="shared" si="139"/>
        <v>-4.7161654623237421</v>
      </c>
      <c r="E1414" s="167">
        <f t="shared" si="140"/>
        <v>-9.7161654623237421</v>
      </c>
      <c r="F1414" s="168">
        <f t="shared" si="141"/>
        <v>-0.28383453767625788</v>
      </c>
      <c r="G1414" s="169">
        <f t="shared" si="142"/>
        <v>4.7161654623237421</v>
      </c>
      <c r="H1414" s="170">
        <f t="shared" si="143"/>
        <v>9.7161654623237421</v>
      </c>
    </row>
    <row r="1415" spans="1:8" x14ac:dyDescent="0.25">
      <c r="A1415" s="34">
        <v>675</v>
      </c>
      <c r="B1415" s="33">
        <v>0.97163654623237417</v>
      </c>
      <c r="C1415" s="165">
        <f t="shared" ref="C1415:C1476" si="144">KFactor-KFactor*B1415</f>
        <v>0.28363453767625835</v>
      </c>
      <c r="D1415" s="166">
        <f t="shared" ref="D1415:D1476" si="145">KFactor/2-KFactor*B1415</f>
        <v>-4.7163654623237417</v>
      </c>
      <c r="E1415" s="167">
        <f t="shared" ref="E1415:E1476" si="146">0-KFactor*B1415</f>
        <v>-9.7163654623237417</v>
      </c>
      <c r="F1415" s="168">
        <f t="shared" ref="F1415:F1476" si="147">-C1415</f>
        <v>-0.28363453767625835</v>
      </c>
      <c r="G1415" s="169">
        <f t="shared" ref="G1415:G1476" si="148">-D1415</f>
        <v>4.7163654623237417</v>
      </c>
      <c r="H1415" s="170">
        <f t="shared" ref="H1415:H1476" si="149">-E1415</f>
        <v>9.7163654623237417</v>
      </c>
    </row>
    <row r="1416" spans="1:8" x14ac:dyDescent="0.25">
      <c r="A1416" s="34">
        <v>676</v>
      </c>
      <c r="B1416" s="33">
        <v>0.97165654623237419</v>
      </c>
      <c r="C1416" s="165">
        <f t="shared" si="144"/>
        <v>0.28343453767625881</v>
      </c>
      <c r="D1416" s="166">
        <f t="shared" si="145"/>
        <v>-4.7165654623237412</v>
      </c>
      <c r="E1416" s="167">
        <f t="shared" si="146"/>
        <v>-9.7165654623237412</v>
      </c>
      <c r="F1416" s="168">
        <f t="shared" si="147"/>
        <v>-0.28343453767625881</v>
      </c>
      <c r="G1416" s="169">
        <f t="shared" si="148"/>
        <v>4.7165654623237412</v>
      </c>
      <c r="H1416" s="170">
        <f t="shared" si="149"/>
        <v>9.7165654623237412</v>
      </c>
    </row>
    <row r="1417" spans="1:8" x14ac:dyDescent="0.25">
      <c r="A1417" s="34">
        <v>677</v>
      </c>
      <c r="B1417" s="33">
        <v>0.97167654623237421</v>
      </c>
      <c r="C1417" s="165">
        <f t="shared" si="144"/>
        <v>0.2832345376762575</v>
      </c>
      <c r="D1417" s="166">
        <f t="shared" si="145"/>
        <v>-4.7167654623237425</v>
      </c>
      <c r="E1417" s="167">
        <f t="shared" si="146"/>
        <v>-9.7167654623237425</v>
      </c>
      <c r="F1417" s="168">
        <f t="shared" si="147"/>
        <v>-0.2832345376762575</v>
      </c>
      <c r="G1417" s="169">
        <f t="shared" si="148"/>
        <v>4.7167654623237425</v>
      </c>
      <c r="H1417" s="170">
        <f t="shared" si="149"/>
        <v>9.7167654623237425</v>
      </c>
    </row>
    <row r="1418" spans="1:8" x14ac:dyDescent="0.25">
      <c r="A1418" s="34">
        <v>678</v>
      </c>
      <c r="B1418" s="33">
        <v>0.97169654623237423</v>
      </c>
      <c r="C1418" s="165">
        <f t="shared" si="144"/>
        <v>0.28303453767625797</v>
      </c>
      <c r="D1418" s="166">
        <f t="shared" si="145"/>
        <v>-4.716965462323742</v>
      </c>
      <c r="E1418" s="167">
        <f t="shared" si="146"/>
        <v>-9.716965462323742</v>
      </c>
      <c r="F1418" s="168">
        <f t="shared" si="147"/>
        <v>-0.28303453767625797</v>
      </c>
      <c r="G1418" s="169">
        <f t="shared" si="148"/>
        <v>4.716965462323742</v>
      </c>
      <c r="H1418" s="170">
        <f t="shared" si="149"/>
        <v>9.716965462323742</v>
      </c>
    </row>
    <row r="1419" spans="1:8" x14ac:dyDescent="0.25">
      <c r="A1419" s="34">
        <v>679</v>
      </c>
      <c r="B1419" s="33">
        <v>0.97171654623237425</v>
      </c>
      <c r="C1419" s="165">
        <f t="shared" si="144"/>
        <v>0.28283453767625844</v>
      </c>
      <c r="D1419" s="166">
        <f t="shared" si="145"/>
        <v>-4.7171654623237416</v>
      </c>
      <c r="E1419" s="167">
        <f t="shared" si="146"/>
        <v>-9.7171654623237416</v>
      </c>
      <c r="F1419" s="168">
        <f t="shared" si="147"/>
        <v>-0.28283453767625844</v>
      </c>
      <c r="G1419" s="169">
        <f t="shared" si="148"/>
        <v>4.7171654623237416</v>
      </c>
      <c r="H1419" s="170">
        <f t="shared" si="149"/>
        <v>9.7171654623237416</v>
      </c>
    </row>
    <row r="1420" spans="1:8" x14ac:dyDescent="0.25">
      <c r="A1420" s="34">
        <v>680</v>
      </c>
      <c r="B1420" s="33">
        <v>0.97173654623237427</v>
      </c>
      <c r="C1420" s="165">
        <f t="shared" si="144"/>
        <v>0.28263453767625712</v>
      </c>
      <c r="D1420" s="166">
        <f t="shared" si="145"/>
        <v>-4.7173654623237429</v>
      </c>
      <c r="E1420" s="167">
        <f t="shared" si="146"/>
        <v>-9.7173654623237429</v>
      </c>
      <c r="F1420" s="168">
        <f t="shared" si="147"/>
        <v>-0.28263453767625712</v>
      </c>
      <c r="G1420" s="169">
        <f t="shared" si="148"/>
        <v>4.7173654623237429</v>
      </c>
      <c r="H1420" s="170">
        <f t="shared" si="149"/>
        <v>9.7173654623237429</v>
      </c>
    </row>
    <row r="1421" spans="1:8" x14ac:dyDescent="0.25">
      <c r="A1421" s="34">
        <v>681</v>
      </c>
      <c r="B1421" s="33">
        <v>0.97175654623237429</v>
      </c>
      <c r="C1421" s="165">
        <f t="shared" si="144"/>
        <v>0.28243453767625759</v>
      </c>
      <c r="D1421" s="166">
        <f t="shared" si="145"/>
        <v>-4.7175654623237424</v>
      </c>
      <c r="E1421" s="167">
        <f t="shared" si="146"/>
        <v>-9.7175654623237424</v>
      </c>
      <c r="F1421" s="168">
        <f t="shared" si="147"/>
        <v>-0.28243453767625759</v>
      </c>
      <c r="G1421" s="169">
        <f t="shared" si="148"/>
        <v>4.7175654623237424</v>
      </c>
      <c r="H1421" s="170">
        <f t="shared" si="149"/>
        <v>9.7175654623237424</v>
      </c>
    </row>
    <row r="1422" spans="1:8" x14ac:dyDescent="0.25">
      <c r="A1422" s="34">
        <v>682</v>
      </c>
      <c r="B1422" s="33">
        <v>0.97177654623237431</v>
      </c>
      <c r="C1422" s="165">
        <f t="shared" si="144"/>
        <v>0.28223453767625628</v>
      </c>
      <c r="D1422" s="166">
        <f t="shared" si="145"/>
        <v>-4.7177654623237437</v>
      </c>
      <c r="E1422" s="167">
        <f t="shared" si="146"/>
        <v>-9.7177654623237437</v>
      </c>
      <c r="F1422" s="168">
        <f t="shared" si="147"/>
        <v>-0.28223453767625628</v>
      </c>
      <c r="G1422" s="169">
        <f t="shared" si="148"/>
        <v>4.7177654623237437</v>
      </c>
      <c r="H1422" s="170">
        <f t="shared" si="149"/>
        <v>9.7177654623237437</v>
      </c>
    </row>
    <row r="1423" spans="1:8" x14ac:dyDescent="0.25">
      <c r="A1423" s="34">
        <v>683</v>
      </c>
      <c r="B1423" s="33">
        <v>0.97179654623237433</v>
      </c>
      <c r="C1423" s="165">
        <f t="shared" si="144"/>
        <v>0.28203453767625675</v>
      </c>
      <c r="D1423" s="166">
        <f t="shared" si="145"/>
        <v>-4.7179654623237433</v>
      </c>
      <c r="E1423" s="167">
        <f t="shared" si="146"/>
        <v>-9.7179654623237433</v>
      </c>
      <c r="F1423" s="168">
        <f t="shared" si="147"/>
        <v>-0.28203453767625675</v>
      </c>
      <c r="G1423" s="169">
        <f t="shared" si="148"/>
        <v>4.7179654623237433</v>
      </c>
      <c r="H1423" s="170">
        <f t="shared" si="149"/>
        <v>9.7179654623237433</v>
      </c>
    </row>
    <row r="1424" spans="1:8" x14ac:dyDescent="0.25">
      <c r="A1424" s="34">
        <v>684</v>
      </c>
      <c r="B1424" s="33">
        <v>0.97181654623237435</v>
      </c>
      <c r="C1424" s="165">
        <f t="shared" si="144"/>
        <v>0.28183453767625721</v>
      </c>
      <c r="D1424" s="166">
        <f t="shared" si="145"/>
        <v>-4.7181654623237428</v>
      </c>
      <c r="E1424" s="167">
        <f t="shared" si="146"/>
        <v>-9.7181654623237428</v>
      </c>
      <c r="F1424" s="168">
        <f t="shared" si="147"/>
        <v>-0.28183453767625721</v>
      </c>
      <c r="G1424" s="169">
        <f t="shared" si="148"/>
        <v>4.7181654623237428</v>
      </c>
      <c r="H1424" s="170">
        <f t="shared" si="149"/>
        <v>9.7181654623237428</v>
      </c>
    </row>
    <row r="1425" spans="1:8" x14ac:dyDescent="0.25">
      <c r="A1425" s="34">
        <v>685</v>
      </c>
      <c r="B1425" s="33">
        <v>0.97183654623237437</v>
      </c>
      <c r="C1425" s="165">
        <f t="shared" si="144"/>
        <v>0.2816345376762559</v>
      </c>
      <c r="D1425" s="166">
        <f t="shared" si="145"/>
        <v>-4.7183654623237441</v>
      </c>
      <c r="E1425" s="167">
        <f t="shared" si="146"/>
        <v>-9.7183654623237441</v>
      </c>
      <c r="F1425" s="168">
        <f t="shared" si="147"/>
        <v>-0.2816345376762559</v>
      </c>
      <c r="G1425" s="169">
        <f t="shared" si="148"/>
        <v>4.7183654623237441</v>
      </c>
      <c r="H1425" s="170">
        <f t="shared" si="149"/>
        <v>9.7183654623237441</v>
      </c>
    </row>
    <row r="1426" spans="1:8" x14ac:dyDescent="0.25">
      <c r="A1426" s="34">
        <v>686</v>
      </c>
      <c r="B1426" s="33">
        <v>0.97185654623237439</v>
      </c>
      <c r="C1426" s="165">
        <f t="shared" si="144"/>
        <v>0.28143453767625637</v>
      </c>
      <c r="D1426" s="166">
        <f t="shared" si="145"/>
        <v>-4.7185654623237436</v>
      </c>
      <c r="E1426" s="167">
        <f t="shared" si="146"/>
        <v>-9.7185654623237436</v>
      </c>
      <c r="F1426" s="168">
        <f t="shared" si="147"/>
        <v>-0.28143453767625637</v>
      </c>
      <c r="G1426" s="169">
        <f t="shared" si="148"/>
        <v>4.7185654623237436</v>
      </c>
      <c r="H1426" s="170">
        <f t="shared" si="149"/>
        <v>9.7185654623237436</v>
      </c>
    </row>
    <row r="1427" spans="1:8" x14ac:dyDescent="0.25">
      <c r="A1427" s="34">
        <v>687</v>
      </c>
      <c r="B1427" s="33">
        <v>0.97187654623237441</v>
      </c>
      <c r="C1427" s="165">
        <f t="shared" si="144"/>
        <v>0.28123453767625506</v>
      </c>
      <c r="D1427" s="166">
        <f t="shared" si="145"/>
        <v>-4.7187654623237449</v>
      </c>
      <c r="E1427" s="167">
        <f t="shared" si="146"/>
        <v>-9.7187654623237449</v>
      </c>
      <c r="F1427" s="168">
        <f t="shared" si="147"/>
        <v>-0.28123453767625506</v>
      </c>
      <c r="G1427" s="169">
        <f t="shared" si="148"/>
        <v>4.7187654623237449</v>
      </c>
      <c r="H1427" s="170">
        <f t="shared" si="149"/>
        <v>9.7187654623237449</v>
      </c>
    </row>
    <row r="1428" spans="1:8" x14ac:dyDescent="0.25">
      <c r="A1428" s="34">
        <v>688</v>
      </c>
      <c r="B1428" s="33">
        <v>0.97189654623237443</v>
      </c>
      <c r="C1428" s="165">
        <f t="shared" si="144"/>
        <v>0.28103453767625552</v>
      </c>
      <c r="D1428" s="166">
        <f t="shared" si="145"/>
        <v>-4.7189654623237445</v>
      </c>
      <c r="E1428" s="167">
        <f t="shared" si="146"/>
        <v>-9.7189654623237445</v>
      </c>
      <c r="F1428" s="168">
        <f t="shared" si="147"/>
        <v>-0.28103453767625552</v>
      </c>
      <c r="G1428" s="169">
        <f t="shared" si="148"/>
        <v>4.7189654623237445</v>
      </c>
      <c r="H1428" s="170">
        <f t="shared" si="149"/>
        <v>9.7189654623237445</v>
      </c>
    </row>
    <row r="1429" spans="1:8" x14ac:dyDescent="0.25">
      <c r="A1429" s="34">
        <v>689</v>
      </c>
      <c r="B1429" s="33">
        <v>0.97191654623237445</v>
      </c>
      <c r="C1429" s="165">
        <f t="shared" si="144"/>
        <v>0.28083453767625599</v>
      </c>
      <c r="D1429" s="166">
        <f t="shared" si="145"/>
        <v>-4.719165462323744</v>
      </c>
      <c r="E1429" s="167">
        <f t="shared" si="146"/>
        <v>-9.719165462323744</v>
      </c>
      <c r="F1429" s="168">
        <f t="shared" si="147"/>
        <v>-0.28083453767625599</v>
      </c>
      <c r="G1429" s="169">
        <f t="shared" si="148"/>
        <v>4.719165462323744</v>
      </c>
      <c r="H1429" s="170">
        <f t="shared" si="149"/>
        <v>9.719165462323744</v>
      </c>
    </row>
    <row r="1430" spans="1:8" x14ac:dyDescent="0.25">
      <c r="A1430" s="34">
        <v>690</v>
      </c>
      <c r="B1430" s="33">
        <v>0.97193654623237447</v>
      </c>
      <c r="C1430" s="165">
        <f t="shared" si="144"/>
        <v>0.28063453767625468</v>
      </c>
      <c r="D1430" s="166">
        <f t="shared" si="145"/>
        <v>-4.7193654623237453</v>
      </c>
      <c r="E1430" s="167">
        <f t="shared" si="146"/>
        <v>-9.7193654623237453</v>
      </c>
      <c r="F1430" s="168">
        <f t="shared" si="147"/>
        <v>-0.28063453767625468</v>
      </c>
      <c r="G1430" s="169">
        <f t="shared" si="148"/>
        <v>4.7193654623237453</v>
      </c>
      <c r="H1430" s="170">
        <f t="shared" si="149"/>
        <v>9.7193654623237453</v>
      </c>
    </row>
    <row r="1431" spans="1:8" x14ac:dyDescent="0.25">
      <c r="A1431" s="34">
        <v>691</v>
      </c>
      <c r="B1431" s="33">
        <v>0.97195654623237449</v>
      </c>
      <c r="C1431" s="165">
        <f t="shared" si="144"/>
        <v>0.28043453767625515</v>
      </c>
      <c r="D1431" s="166">
        <f t="shared" si="145"/>
        <v>-4.7195654623237449</v>
      </c>
      <c r="E1431" s="167">
        <f t="shared" si="146"/>
        <v>-9.7195654623237449</v>
      </c>
      <c r="F1431" s="168">
        <f t="shared" si="147"/>
        <v>-0.28043453767625515</v>
      </c>
      <c r="G1431" s="169">
        <f t="shared" si="148"/>
        <v>4.7195654623237449</v>
      </c>
      <c r="H1431" s="170">
        <f t="shared" si="149"/>
        <v>9.7195654623237449</v>
      </c>
    </row>
    <row r="1432" spans="1:8" x14ac:dyDescent="0.25">
      <c r="A1432" s="34">
        <v>692</v>
      </c>
      <c r="B1432" s="33">
        <v>0.97197654623237451</v>
      </c>
      <c r="C1432" s="165">
        <f t="shared" si="144"/>
        <v>0.28023453767625561</v>
      </c>
      <c r="D1432" s="166">
        <f t="shared" si="145"/>
        <v>-4.7197654623237444</v>
      </c>
      <c r="E1432" s="167">
        <f t="shared" si="146"/>
        <v>-9.7197654623237444</v>
      </c>
      <c r="F1432" s="168">
        <f t="shared" si="147"/>
        <v>-0.28023453767625561</v>
      </c>
      <c r="G1432" s="169">
        <f t="shared" si="148"/>
        <v>4.7197654623237444</v>
      </c>
      <c r="H1432" s="170">
        <f t="shared" si="149"/>
        <v>9.7197654623237444</v>
      </c>
    </row>
    <row r="1433" spans="1:8" x14ac:dyDescent="0.25">
      <c r="A1433" s="34">
        <v>693</v>
      </c>
      <c r="B1433" s="33">
        <v>0.97199654623237453</v>
      </c>
      <c r="C1433" s="165">
        <f t="shared" si="144"/>
        <v>0.2800345376762543</v>
      </c>
      <c r="D1433" s="166">
        <f t="shared" si="145"/>
        <v>-4.7199654623237457</v>
      </c>
      <c r="E1433" s="167">
        <f t="shared" si="146"/>
        <v>-9.7199654623237457</v>
      </c>
      <c r="F1433" s="168">
        <f t="shared" si="147"/>
        <v>-0.2800345376762543</v>
      </c>
      <c r="G1433" s="169">
        <f t="shared" si="148"/>
        <v>4.7199654623237457</v>
      </c>
      <c r="H1433" s="170">
        <f t="shared" si="149"/>
        <v>9.7199654623237457</v>
      </c>
    </row>
    <row r="1434" spans="1:8" x14ac:dyDescent="0.25">
      <c r="A1434" s="34">
        <v>694</v>
      </c>
      <c r="B1434" s="33">
        <v>0.97201654623237455</v>
      </c>
      <c r="C1434" s="165">
        <f t="shared" si="144"/>
        <v>0.27983453767625477</v>
      </c>
      <c r="D1434" s="166">
        <f t="shared" si="145"/>
        <v>-4.7201654623237452</v>
      </c>
      <c r="E1434" s="167">
        <f t="shared" si="146"/>
        <v>-9.7201654623237452</v>
      </c>
      <c r="F1434" s="168">
        <f t="shared" si="147"/>
        <v>-0.27983453767625477</v>
      </c>
      <c r="G1434" s="169">
        <f t="shared" si="148"/>
        <v>4.7201654623237452</v>
      </c>
      <c r="H1434" s="170">
        <f t="shared" si="149"/>
        <v>9.7201654623237452</v>
      </c>
    </row>
    <row r="1435" spans="1:8" x14ac:dyDescent="0.25">
      <c r="A1435" s="34">
        <v>695</v>
      </c>
      <c r="B1435" s="33">
        <v>0.97203654623237457</v>
      </c>
      <c r="C1435" s="165">
        <f t="shared" si="144"/>
        <v>0.27963453767625523</v>
      </c>
      <c r="D1435" s="166">
        <f t="shared" si="145"/>
        <v>-4.7203654623237448</v>
      </c>
      <c r="E1435" s="167">
        <f t="shared" si="146"/>
        <v>-9.7203654623237448</v>
      </c>
      <c r="F1435" s="168">
        <f t="shared" si="147"/>
        <v>-0.27963453767625523</v>
      </c>
      <c r="G1435" s="169">
        <f t="shared" si="148"/>
        <v>4.7203654623237448</v>
      </c>
      <c r="H1435" s="170">
        <f t="shared" si="149"/>
        <v>9.7203654623237448</v>
      </c>
    </row>
    <row r="1436" spans="1:8" x14ac:dyDescent="0.25">
      <c r="A1436" s="34">
        <v>696</v>
      </c>
      <c r="B1436" s="33">
        <v>0.97205654623237459</v>
      </c>
      <c r="C1436" s="165">
        <f t="shared" si="144"/>
        <v>0.27943453767625392</v>
      </c>
      <c r="D1436" s="166">
        <f t="shared" si="145"/>
        <v>-4.7205654623237461</v>
      </c>
      <c r="E1436" s="167">
        <f t="shared" si="146"/>
        <v>-9.7205654623237461</v>
      </c>
      <c r="F1436" s="168">
        <f t="shared" si="147"/>
        <v>-0.27943453767625392</v>
      </c>
      <c r="G1436" s="169">
        <f t="shared" si="148"/>
        <v>4.7205654623237461</v>
      </c>
      <c r="H1436" s="170">
        <f t="shared" si="149"/>
        <v>9.7205654623237461</v>
      </c>
    </row>
    <row r="1437" spans="1:8" x14ac:dyDescent="0.25">
      <c r="A1437" s="34">
        <v>697</v>
      </c>
      <c r="B1437" s="33">
        <v>0.97207654623237461</v>
      </c>
      <c r="C1437" s="165">
        <f t="shared" si="144"/>
        <v>0.27923453767625439</v>
      </c>
      <c r="D1437" s="166">
        <f t="shared" si="145"/>
        <v>-4.7207654623237456</v>
      </c>
      <c r="E1437" s="167">
        <f t="shared" si="146"/>
        <v>-9.7207654623237456</v>
      </c>
      <c r="F1437" s="168">
        <f t="shared" si="147"/>
        <v>-0.27923453767625439</v>
      </c>
      <c r="G1437" s="169">
        <f t="shared" si="148"/>
        <v>4.7207654623237456</v>
      </c>
      <c r="H1437" s="170">
        <f t="shared" si="149"/>
        <v>9.7207654623237456</v>
      </c>
    </row>
    <row r="1438" spans="1:8" x14ac:dyDescent="0.25">
      <c r="A1438" s="34">
        <v>698</v>
      </c>
      <c r="B1438" s="33">
        <v>0.97209654623237463</v>
      </c>
      <c r="C1438" s="165">
        <f t="shared" si="144"/>
        <v>0.27903453767625308</v>
      </c>
      <c r="D1438" s="166">
        <f t="shared" si="145"/>
        <v>-4.7209654623237469</v>
      </c>
      <c r="E1438" s="167">
        <f t="shared" si="146"/>
        <v>-9.7209654623237469</v>
      </c>
      <c r="F1438" s="168">
        <f t="shared" si="147"/>
        <v>-0.27903453767625308</v>
      </c>
      <c r="G1438" s="169">
        <f t="shared" si="148"/>
        <v>4.7209654623237469</v>
      </c>
      <c r="H1438" s="170">
        <f t="shared" si="149"/>
        <v>9.7209654623237469</v>
      </c>
    </row>
    <row r="1439" spans="1:8" x14ac:dyDescent="0.25">
      <c r="A1439" s="34">
        <v>699</v>
      </c>
      <c r="B1439" s="33">
        <v>0.97211654623237465</v>
      </c>
      <c r="C1439" s="165">
        <f t="shared" si="144"/>
        <v>0.27883453767625355</v>
      </c>
      <c r="D1439" s="166">
        <f t="shared" si="145"/>
        <v>-4.7211654623237465</v>
      </c>
      <c r="E1439" s="167">
        <f t="shared" si="146"/>
        <v>-9.7211654623237465</v>
      </c>
      <c r="F1439" s="168">
        <f t="shared" si="147"/>
        <v>-0.27883453767625355</v>
      </c>
      <c r="G1439" s="169">
        <f t="shared" si="148"/>
        <v>4.7211654623237465</v>
      </c>
      <c r="H1439" s="170">
        <f t="shared" si="149"/>
        <v>9.7211654623237465</v>
      </c>
    </row>
    <row r="1440" spans="1:8" x14ac:dyDescent="0.25">
      <c r="A1440" s="34">
        <v>700</v>
      </c>
      <c r="B1440" s="33">
        <v>0.97213654623237467</v>
      </c>
      <c r="C1440" s="165">
        <f t="shared" si="144"/>
        <v>0.27863453767625401</v>
      </c>
      <c r="D1440" s="166">
        <f t="shared" si="145"/>
        <v>-4.721365462323746</v>
      </c>
      <c r="E1440" s="167">
        <f t="shared" si="146"/>
        <v>-9.721365462323746</v>
      </c>
      <c r="F1440" s="168">
        <f t="shared" si="147"/>
        <v>-0.27863453767625401</v>
      </c>
      <c r="G1440" s="169">
        <f t="shared" si="148"/>
        <v>4.721365462323746</v>
      </c>
      <c r="H1440" s="170">
        <f t="shared" si="149"/>
        <v>9.721365462323746</v>
      </c>
    </row>
    <row r="1441" spans="1:8" x14ac:dyDescent="0.25">
      <c r="A1441" s="34">
        <v>701</v>
      </c>
      <c r="B1441" s="33">
        <v>0.97215654623237469</v>
      </c>
      <c r="C1441" s="165">
        <f t="shared" si="144"/>
        <v>0.2784345376762527</v>
      </c>
      <c r="D1441" s="166">
        <f t="shared" si="145"/>
        <v>-4.7215654623237473</v>
      </c>
      <c r="E1441" s="167">
        <f t="shared" si="146"/>
        <v>-9.7215654623237473</v>
      </c>
      <c r="F1441" s="168">
        <f t="shared" si="147"/>
        <v>-0.2784345376762527</v>
      </c>
      <c r="G1441" s="169">
        <f t="shared" si="148"/>
        <v>4.7215654623237473</v>
      </c>
      <c r="H1441" s="170">
        <f t="shared" si="149"/>
        <v>9.7215654623237473</v>
      </c>
    </row>
    <row r="1442" spans="1:8" x14ac:dyDescent="0.25">
      <c r="A1442" s="34">
        <v>702</v>
      </c>
      <c r="B1442" s="33">
        <v>0.97217654623237471</v>
      </c>
      <c r="C1442" s="165">
        <f t="shared" si="144"/>
        <v>0.27823453767625317</v>
      </c>
      <c r="D1442" s="166">
        <f t="shared" si="145"/>
        <v>-4.7217654623237468</v>
      </c>
      <c r="E1442" s="167">
        <f t="shared" si="146"/>
        <v>-9.7217654623237468</v>
      </c>
      <c r="F1442" s="168">
        <f t="shared" si="147"/>
        <v>-0.27823453767625317</v>
      </c>
      <c r="G1442" s="169">
        <f t="shared" si="148"/>
        <v>4.7217654623237468</v>
      </c>
      <c r="H1442" s="170">
        <f t="shared" si="149"/>
        <v>9.7217654623237468</v>
      </c>
    </row>
    <row r="1443" spans="1:8" x14ac:dyDescent="0.25">
      <c r="A1443" s="34">
        <v>703</v>
      </c>
      <c r="B1443" s="33">
        <v>0.97219654623237473</v>
      </c>
      <c r="C1443" s="165">
        <f t="shared" si="144"/>
        <v>0.27803453767625186</v>
      </c>
      <c r="D1443" s="166">
        <f t="shared" si="145"/>
        <v>-4.7219654623237481</v>
      </c>
      <c r="E1443" s="167">
        <f t="shared" si="146"/>
        <v>-9.7219654623237481</v>
      </c>
      <c r="F1443" s="168">
        <f t="shared" si="147"/>
        <v>-0.27803453767625186</v>
      </c>
      <c r="G1443" s="169">
        <f t="shared" si="148"/>
        <v>4.7219654623237481</v>
      </c>
      <c r="H1443" s="170">
        <f t="shared" si="149"/>
        <v>9.7219654623237481</v>
      </c>
    </row>
    <row r="1444" spans="1:8" x14ac:dyDescent="0.25">
      <c r="A1444" s="34">
        <v>704</v>
      </c>
      <c r="B1444" s="33">
        <v>0.97221654623237475</v>
      </c>
      <c r="C1444" s="165">
        <f t="shared" si="144"/>
        <v>0.27783453767625232</v>
      </c>
      <c r="D1444" s="166">
        <f t="shared" si="145"/>
        <v>-4.7221654623237477</v>
      </c>
      <c r="E1444" s="167">
        <f t="shared" si="146"/>
        <v>-9.7221654623237477</v>
      </c>
      <c r="F1444" s="168">
        <f t="shared" si="147"/>
        <v>-0.27783453767625232</v>
      </c>
      <c r="G1444" s="169">
        <f t="shared" si="148"/>
        <v>4.7221654623237477</v>
      </c>
      <c r="H1444" s="170">
        <f t="shared" si="149"/>
        <v>9.7221654623237477</v>
      </c>
    </row>
    <row r="1445" spans="1:8" x14ac:dyDescent="0.25">
      <c r="A1445" s="34">
        <v>705</v>
      </c>
      <c r="B1445" s="33">
        <v>0.97223654623237477</v>
      </c>
      <c r="C1445" s="165">
        <f t="shared" si="144"/>
        <v>0.27763453767625279</v>
      </c>
      <c r="D1445" s="166">
        <f t="shared" si="145"/>
        <v>-4.7223654623237472</v>
      </c>
      <c r="E1445" s="167">
        <f t="shared" si="146"/>
        <v>-9.7223654623237472</v>
      </c>
      <c r="F1445" s="168">
        <f t="shared" si="147"/>
        <v>-0.27763453767625279</v>
      </c>
      <c r="G1445" s="169">
        <f t="shared" si="148"/>
        <v>4.7223654623237472</v>
      </c>
      <c r="H1445" s="170">
        <f t="shared" si="149"/>
        <v>9.7223654623237472</v>
      </c>
    </row>
    <row r="1446" spans="1:8" x14ac:dyDescent="0.25">
      <c r="A1446" s="34">
        <v>706</v>
      </c>
      <c r="B1446" s="33">
        <v>0.97225654623237479</v>
      </c>
      <c r="C1446" s="165">
        <f t="shared" si="144"/>
        <v>0.27743453767625148</v>
      </c>
      <c r="D1446" s="166">
        <f t="shared" si="145"/>
        <v>-4.7225654623237485</v>
      </c>
      <c r="E1446" s="167">
        <f t="shared" si="146"/>
        <v>-9.7225654623237485</v>
      </c>
      <c r="F1446" s="168">
        <f t="shared" si="147"/>
        <v>-0.27743453767625148</v>
      </c>
      <c r="G1446" s="169">
        <f t="shared" si="148"/>
        <v>4.7225654623237485</v>
      </c>
      <c r="H1446" s="170">
        <f t="shared" si="149"/>
        <v>9.7225654623237485</v>
      </c>
    </row>
    <row r="1447" spans="1:8" x14ac:dyDescent="0.25">
      <c r="A1447" s="34">
        <v>707</v>
      </c>
      <c r="B1447" s="33">
        <v>0.97227654623237481</v>
      </c>
      <c r="C1447" s="165">
        <f t="shared" si="144"/>
        <v>0.27723453767625195</v>
      </c>
      <c r="D1447" s="166">
        <f t="shared" si="145"/>
        <v>-4.7227654623237481</v>
      </c>
      <c r="E1447" s="167">
        <f t="shared" si="146"/>
        <v>-9.7227654623237481</v>
      </c>
      <c r="F1447" s="168">
        <f t="shared" si="147"/>
        <v>-0.27723453767625195</v>
      </c>
      <c r="G1447" s="169">
        <f t="shared" si="148"/>
        <v>4.7227654623237481</v>
      </c>
      <c r="H1447" s="170">
        <f t="shared" si="149"/>
        <v>9.7227654623237481</v>
      </c>
    </row>
    <row r="1448" spans="1:8" x14ac:dyDescent="0.25">
      <c r="A1448" s="34">
        <v>708</v>
      </c>
      <c r="B1448" s="33">
        <v>0.97229654623237483</v>
      </c>
      <c r="C1448" s="165">
        <f t="shared" si="144"/>
        <v>0.27703453767625241</v>
      </c>
      <c r="D1448" s="166">
        <f t="shared" si="145"/>
        <v>-4.7229654623237476</v>
      </c>
      <c r="E1448" s="167">
        <f t="shared" si="146"/>
        <v>-9.7229654623237476</v>
      </c>
      <c r="F1448" s="168">
        <f t="shared" si="147"/>
        <v>-0.27703453767625241</v>
      </c>
      <c r="G1448" s="169">
        <f t="shared" si="148"/>
        <v>4.7229654623237476</v>
      </c>
      <c r="H1448" s="170">
        <f t="shared" si="149"/>
        <v>9.7229654623237476</v>
      </c>
    </row>
    <row r="1449" spans="1:8" x14ac:dyDescent="0.25">
      <c r="A1449" s="34">
        <v>709</v>
      </c>
      <c r="B1449" s="33">
        <v>0.97231654623237485</v>
      </c>
      <c r="C1449" s="165">
        <f t="shared" si="144"/>
        <v>0.2768345376762511</v>
      </c>
      <c r="D1449" s="166">
        <f t="shared" si="145"/>
        <v>-4.7231654623237489</v>
      </c>
      <c r="E1449" s="167">
        <f t="shared" si="146"/>
        <v>-9.7231654623237489</v>
      </c>
      <c r="F1449" s="168">
        <f t="shared" si="147"/>
        <v>-0.2768345376762511</v>
      </c>
      <c r="G1449" s="169">
        <f t="shared" si="148"/>
        <v>4.7231654623237489</v>
      </c>
      <c r="H1449" s="170">
        <f t="shared" si="149"/>
        <v>9.7231654623237489</v>
      </c>
    </row>
    <row r="1450" spans="1:8" x14ac:dyDescent="0.25">
      <c r="A1450" s="34">
        <v>710</v>
      </c>
      <c r="B1450" s="33">
        <v>0.97233654623237487</v>
      </c>
      <c r="C1450" s="165">
        <f t="shared" si="144"/>
        <v>0.27663453767625157</v>
      </c>
      <c r="D1450" s="166">
        <f t="shared" si="145"/>
        <v>-4.7233654623237484</v>
      </c>
      <c r="E1450" s="167">
        <f t="shared" si="146"/>
        <v>-9.7233654623237484</v>
      </c>
      <c r="F1450" s="168">
        <f t="shared" si="147"/>
        <v>-0.27663453767625157</v>
      </c>
      <c r="G1450" s="169">
        <f t="shared" si="148"/>
        <v>4.7233654623237484</v>
      </c>
      <c r="H1450" s="170">
        <f t="shared" si="149"/>
        <v>9.7233654623237484</v>
      </c>
    </row>
    <row r="1451" spans="1:8" x14ac:dyDescent="0.25">
      <c r="A1451" s="34">
        <v>711</v>
      </c>
      <c r="B1451" s="33">
        <v>0.97235654623237489</v>
      </c>
      <c r="C1451" s="165">
        <f t="shared" si="144"/>
        <v>0.27643453767625203</v>
      </c>
      <c r="D1451" s="166">
        <f t="shared" si="145"/>
        <v>-4.723565462323748</v>
      </c>
      <c r="E1451" s="167">
        <f t="shared" si="146"/>
        <v>-9.723565462323748</v>
      </c>
      <c r="F1451" s="168">
        <f t="shared" si="147"/>
        <v>-0.27643453767625203</v>
      </c>
      <c r="G1451" s="169">
        <f t="shared" si="148"/>
        <v>4.723565462323748</v>
      </c>
      <c r="H1451" s="170">
        <f t="shared" si="149"/>
        <v>9.723565462323748</v>
      </c>
    </row>
    <row r="1452" spans="1:8" x14ac:dyDescent="0.25">
      <c r="A1452" s="34">
        <v>712</v>
      </c>
      <c r="B1452" s="33">
        <v>0.97237654623237491</v>
      </c>
      <c r="C1452" s="165">
        <f t="shared" si="144"/>
        <v>0.27623453767625072</v>
      </c>
      <c r="D1452" s="166">
        <f t="shared" si="145"/>
        <v>-4.7237654623237493</v>
      </c>
      <c r="E1452" s="167">
        <f t="shared" si="146"/>
        <v>-9.7237654623237493</v>
      </c>
      <c r="F1452" s="168">
        <f t="shared" si="147"/>
        <v>-0.27623453767625072</v>
      </c>
      <c r="G1452" s="169">
        <f t="shared" si="148"/>
        <v>4.7237654623237493</v>
      </c>
      <c r="H1452" s="170">
        <f t="shared" si="149"/>
        <v>9.7237654623237493</v>
      </c>
    </row>
    <row r="1453" spans="1:8" x14ac:dyDescent="0.25">
      <c r="A1453" s="34">
        <v>713</v>
      </c>
      <c r="B1453" s="33">
        <v>0.97239654623237493</v>
      </c>
      <c r="C1453" s="165">
        <f t="shared" si="144"/>
        <v>0.27603453767625119</v>
      </c>
      <c r="D1453" s="166">
        <f t="shared" si="145"/>
        <v>-4.7239654623237488</v>
      </c>
      <c r="E1453" s="167">
        <f t="shared" si="146"/>
        <v>-9.7239654623237488</v>
      </c>
      <c r="F1453" s="168">
        <f t="shared" si="147"/>
        <v>-0.27603453767625119</v>
      </c>
      <c r="G1453" s="169">
        <f t="shared" si="148"/>
        <v>4.7239654623237488</v>
      </c>
      <c r="H1453" s="170">
        <f t="shared" si="149"/>
        <v>9.7239654623237488</v>
      </c>
    </row>
    <row r="1454" spans="1:8" x14ac:dyDescent="0.25">
      <c r="A1454" s="34">
        <v>714</v>
      </c>
      <c r="B1454" s="33">
        <v>0.97241654623237495</v>
      </c>
      <c r="C1454" s="165">
        <f t="shared" si="144"/>
        <v>0.27583453767624988</v>
      </c>
      <c r="D1454" s="166">
        <f t="shared" si="145"/>
        <v>-4.7241654623237501</v>
      </c>
      <c r="E1454" s="167">
        <f t="shared" si="146"/>
        <v>-9.7241654623237501</v>
      </c>
      <c r="F1454" s="168">
        <f t="shared" si="147"/>
        <v>-0.27583453767624988</v>
      </c>
      <c r="G1454" s="169">
        <f t="shared" si="148"/>
        <v>4.7241654623237501</v>
      </c>
      <c r="H1454" s="170">
        <f t="shared" si="149"/>
        <v>9.7241654623237501</v>
      </c>
    </row>
    <row r="1455" spans="1:8" x14ac:dyDescent="0.25">
      <c r="A1455" s="34">
        <v>715</v>
      </c>
      <c r="B1455" s="33">
        <v>0.97243654623237497</v>
      </c>
      <c r="C1455" s="165">
        <f t="shared" si="144"/>
        <v>0.27563453767625035</v>
      </c>
      <c r="D1455" s="166">
        <f t="shared" si="145"/>
        <v>-4.7243654623237497</v>
      </c>
      <c r="E1455" s="167">
        <f t="shared" si="146"/>
        <v>-9.7243654623237497</v>
      </c>
      <c r="F1455" s="168">
        <f t="shared" si="147"/>
        <v>-0.27563453767625035</v>
      </c>
      <c r="G1455" s="169">
        <f t="shared" si="148"/>
        <v>4.7243654623237497</v>
      </c>
      <c r="H1455" s="170">
        <f t="shared" si="149"/>
        <v>9.7243654623237497</v>
      </c>
    </row>
    <row r="1456" spans="1:8" x14ac:dyDescent="0.25">
      <c r="A1456" s="34">
        <v>716</v>
      </c>
      <c r="B1456" s="33">
        <v>0.97245654623237499</v>
      </c>
      <c r="C1456" s="165">
        <f t="shared" si="144"/>
        <v>0.27543453767625081</v>
      </c>
      <c r="D1456" s="166">
        <f t="shared" si="145"/>
        <v>-4.7245654623237492</v>
      </c>
      <c r="E1456" s="167">
        <f t="shared" si="146"/>
        <v>-9.7245654623237492</v>
      </c>
      <c r="F1456" s="168">
        <f t="shared" si="147"/>
        <v>-0.27543453767625081</v>
      </c>
      <c r="G1456" s="169">
        <f t="shared" si="148"/>
        <v>4.7245654623237492</v>
      </c>
      <c r="H1456" s="170">
        <f t="shared" si="149"/>
        <v>9.7245654623237492</v>
      </c>
    </row>
    <row r="1457" spans="1:8" x14ac:dyDescent="0.25">
      <c r="A1457" s="34">
        <v>717</v>
      </c>
      <c r="B1457" s="33">
        <v>0.97247654623237501</v>
      </c>
      <c r="C1457" s="165">
        <f t="shared" si="144"/>
        <v>0.2752345376762495</v>
      </c>
      <c r="D1457" s="166">
        <f t="shared" si="145"/>
        <v>-4.7247654623237505</v>
      </c>
      <c r="E1457" s="167">
        <f t="shared" si="146"/>
        <v>-9.7247654623237505</v>
      </c>
      <c r="F1457" s="168">
        <f t="shared" si="147"/>
        <v>-0.2752345376762495</v>
      </c>
      <c r="G1457" s="169">
        <f t="shared" si="148"/>
        <v>4.7247654623237505</v>
      </c>
      <c r="H1457" s="170">
        <f t="shared" si="149"/>
        <v>9.7247654623237505</v>
      </c>
    </row>
    <row r="1458" spans="1:8" x14ac:dyDescent="0.25">
      <c r="A1458" s="34">
        <v>718</v>
      </c>
      <c r="B1458" s="33">
        <v>0.97249654623237503</v>
      </c>
      <c r="C1458" s="165">
        <f t="shared" si="144"/>
        <v>0.27503453767624997</v>
      </c>
      <c r="D1458" s="166">
        <f t="shared" si="145"/>
        <v>-4.72496546232375</v>
      </c>
      <c r="E1458" s="167">
        <f t="shared" si="146"/>
        <v>-9.72496546232375</v>
      </c>
      <c r="F1458" s="168">
        <f t="shared" si="147"/>
        <v>-0.27503453767624997</v>
      </c>
      <c r="G1458" s="169">
        <f t="shared" si="148"/>
        <v>4.72496546232375</v>
      </c>
      <c r="H1458" s="170">
        <f t="shared" si="149"/>
        <v>9.72496546232375</v>
      </c>
    </row>
    <row r="1459" spans="1:8" x14ac:dyDescent="0.25">
      <c r="A1459" s="34">
        <v>719</v>
      </c>
      <c r="B1459" s="33">
        <v>0.97251654623237505</v>
      </c>
      <c r="C1459" s="165">
        <f t="shared" si="144"/>
        <v>0.27483453767624866</v>
      </c>
      <c r="D1459" s="166">
        <f t="shared" si="145"/>
        <v>-4.7251654623237513</v>
      </c>
      <c r="E1459" s="167">
        <f t="shared" si="146"/>
        <v>-9.7251654623237513</v>
      </c>
      <c r="F1459" s="168">
        <f t="shared" si="147"/>
        <v>-0.27483453767624866</v>
      </c>
      <c r="G1459" s="169">
        <f t="shared" si="148"/>
        <v>4.7251654623237513</v>
      </c>
      <c r="H1459" s="170">
        <f t="shared" si="149"/>
        <v>9.7251654623237513</v>
      </c>
    </row>
    <row r="1460" spans="1:8" x14ac:dyDescent="0.25">
      <c r="A1460" s="34">
        <v>720</v>
      </c>
      <c r="B1460" s="33">
        <v>0.97253654623237507</v>
      </c>
      <c r="C1460" s="165">
        <f t="shared" si="144"/>
        <v>0.27463453767624912</v>
      </c>
      <c r="D1460" s="166">
        <f t="shared" si="145"/>
        <v>-4.7253654623237509</v>
      </c>
      <c r="E1460" s="167">
        <f t="shared" si="146"/>
        <v>-9.7253654623237509</v>
      </c>
      <c r="F1460" s="168">
        <f t="shared" si="147"/>
        <v>-0.27463453767624912</v>
      </c>
      <c r="G1460" s="169">
        <f t="shared" si="148"/>
        <v>4.7253654623237509</v>
      </c>
      <c r="H1460" s="170">
        <f t="shared" si="149"/>
        <v>9.7253654623237509</v>
      </c>
    </row>
    <row r="1461" spans="1:8" x14ac:dyDescent="0.25">
      <c r="A1461" s="34">
        <v>721</v>
      </c>
      <c r="B1461" s="33">
        <v>0.97255654623237509</v>
      </c>
      <c r="C1461" s="165">
        <f t="shared" si="144"/>
        <v>0.27443453767624959</v>
      </c>
      <c r="D1461" s="166">
        <f t="shared" si="145"/>
        <v>-4.7255654623237504</v>
      </c>
      <c r="E1461" s="167">
        <f t="shared" si="146"/>
        <v>-9.7255654623237504</v>
      </c>
      <c r="F1461" s="168">
        <f t="shared" si="147"/>
        <v>-0.27443453767624959</v>
      </c>
      <c r="G1461" s="169">
        <f t="shared" si="148"/>
        <v>4.7255654623237504</v>
      </c>
      <c r="H1461" s="170">
        <f t="shared" si="149"/>
        <v>9.7255654623237504</v>
      </c>
    </row>
    <row r="1462" spans="1:8" x14ac:dyDescent="0.25">
      <c r="A1462" s="34">
        <v>722</v>
      </c>
      <c r="B1462" s="33">
        <v>0.97257654623237511</v>
      </c>
      <c r="C1462" s="165">
        <f t="shared" si="144"/>
        <v>0.27423453767624828</v>
      </c>
      <c r="D1462" s="166">
        <f t="shared" si="145"/>
        <v>-4.7257654623237517</v>
      </c>
      <c r="E1462" s="167">
        <f t="shared" si="146"/>
        <v>-9.7257654623237517</v>
      </c>
      <c r="F1462" s="168">
        <f t="shared" si="147"/>
        <v>-0.27423453767624828</v>
      </c>
      <c r="G1462" s="169">
        <f t="shared" si="148"/>
        <v>4.7257654623237517</v>
      </c>
      <c r="H1462" s="170">
        <f t="shared" si="149"/>
        <v>9.7257654623237517</v>
      </c>
    </row>
    <row r="1463" spans="1:8" x14ac:dyDescent="0.25">
      <c r="A1463" s="34">
        <v>723</v>
      </c>
      <c r="B1463" s="33">
        <v>0.97259654623237513</v>
      </c>
      <c r="C1463" s="165">
        <f t="shared" si="144"/>
        <v>0.27403453767624875</v>
      </c>
      <c r="D1463" s="166">
        <f t="shared" si="145"/>
        <v>-4.7259654623237513</v>
      </c>
      <c r="E1463" s="167">
        <f t="shared" si="146"/>
        <v>-9.7259654623237513</v>
      </c>
      <c r="F1463" s="168">
        <f t="shared" si="147"/>
        <v>-0.27403453767624875</v>
      </c>
      <c r="G1463" s="169">
        <f t="shared" si="148"/>
        <v>4.7259654623237513</v>
      </c>
      <c r="H1463" s="170">
        <f t="shared" si="149"/>
        <v>9.7259654623237513</v>
      </c>
    </row>
    <row r="1464" spans="1:8" x14ac:dyDescent="0.25">
      <c r="A1464" s="34">
        <v>724</v>
      </c>
      <c r="B1464" s="33">
        <v>0.97261654623237515</v>
      </c>
      <c r="C1464" s="165">
        <f t="shared" si="144"/>
        <v>0.27383453767624921</v>
      </c>
      <c r="D1464" s="166">
        <f t="shared" si="145"/>
        <v>-4.7261654623237508</v>
      </c>
      <c r="E1464" s="167">
        <f t="shared" si="146"/>
        <v>-9.7261654623237508</v>
      </c>
      <c r="F1464" s="168">
        <f t="shared" si="147"/>
        <v>-0.27383453767624921</v>
      </c>
      <c r="G1464" s="169">
        <f t="shared" si="148"/>
        <v>4.7261654623237508</v>
      </c>
      <c r="H1464" s="170">
        <f t="shared" si="149"/>
        <v>9.7261654623237508</v>
      </c>
    </row>
    <row r="1465" spans="1:8" x14ac:dyDescent="0.25">
      <c r="A1465" s="34">
        <v>725</v>
      </c>
      <c r="B1465" s="33">
        <v>0.97263654623237517</v>
      </c>
      <c r="C1465" s="165">
        <f t="shared" si="144"/>
        <v>0.2736345376762479</v>
      </c>
      <c r="D1465" s="166">
        <f t="shared" si="145"/>
        <v>-4.7263654623237521</v>
      </c>
      <c r="E1465" s="167">
        <f t="shared" si="146"/>
        <v>-9.7263654623237521</v>
      </c>
      <c r="F1465" s="168">
        <f t="shared" si="147"/>
        <v>-0.2736345376762479</v>
      </c>
      <c r="G1465" s="169">
        <f t="shared" si="148"/>
        <v>4.7263654623237521</v>
      </c>
      <c r="H1465" s="170">
        <f t="shared" si="149"/>
        <v>9.7263654623237521</v>
      </c>
    </row>
    <row r="1466" spans="1:8" x14ac:dyDescent="0.25">
      <c r="A1466" s="34">
        <v>726</v>
      </c>
      <c r="B1466" s="33">
        <v>0.97265654623237519</v>
      </c>
      <c r="C1466" s="165">
        <f t="shared" si="144"/>
        <v>0.27343453767624837</v>
      </c>
      <c r="D1466" s="166">
        <f t="shared" si="145"/>
        <v>-4.7265654623237516</v>
      </c>
      <c r="E1466" s="167">
        <f t="shared" si="146"/>
        <v>-9.7265654623237516</v>
      </c>
      <c r="F1466" s="168">
        <f t="shared" si="147"/>
        <v>-0.27343453767624837</v>
      </c>
      <c r="G1466" s="169">
        <f t="shared" si="148"/>
        <v>4.7265654623237516</v>
      </c>
      <c r="H1466" s="170">
        <f t="shared" si="149"/>
        <v>9.7265654623237516</v>
      </c>
    </row>
    <row r="1467" spans="1:8" x14ac:dyDescent="0.25">
      <c r="A1467" s="34">
        <v>727</v>
      </c>
      <c r="B1467" s="33">
        <v>0.97267654623237521</v>
      </c>
      <c r="C1467" s="165">
        <f t="shared" si="144"/>
        <v>0.27323453767624883</v>
      </c>
      <c r="D1467" s="166">
        <f t="shared" si="145"/>
        <v>-4.7267654623237512</v>
      </c>
      <c r="E1467" s="167">
        <f t="shared" si="146"/>
        <v>-9.7267654623237512</v>
      </c>
      <c r="F1467" s="168">
        <f t="shared" si="147"/>
        <v>-0.27323453767624883</v>
      </c>
      <c r="G1467" s="169">
        <f t="shared" si="148"/>
        <v>4.7267654623237512</v>
      </c>
      <c r="H1467" s="170">
        <f t="shared" si="149"/>
        <v>9.7267654623237512</v>
      </c>
    </row>
    <row r="1468" spans="1:8" x14ac:dyDescent="0.25">
      <c r="A1468" s="34">
        <v>728</v>
      </c>
      <c r="B1468" s="33">
        <v>0.97269654623237523</v>
      </c>
      <c r="C1468" s="165">
        <f t="shared" si="144"/>
        <v>0.27303453767624752</v>
      </c>
      <c r="D1468" s="166">
        <f t="shared" si="145"/>
        <v>-4.7269654623237525</v>
      </c>
      <c r="E1468" s="167">
        <f t="shared" si="146"/>
        <v>-9.7269654623237525</v>
      </c>
      <c r="F1468" s="168">
        <f t="shared" si="147"/>
        <v>-0.27303453767624752</v>
      </c>
      <c r="G1468" s="169">
        <f t="shared" si="148"/>
        <v>4.7269654623237525</v>
      </c>
      <c r="H1468" s="170">
        <f t="shared" si="149"/>
        <v>9.7269654623237525</v>
      </c>
    </row>
    <row r="1469" spans="1:8" x14ac:dyDescent="0.25">
      <c r="A1469" s="34">
        <v>729</v>
      </c>
      <c r="B1469" s="33">
        <v>0.97271654623237525</v>
      </c>
      <c r="C1469" s="165">
        <f t="shared" si="144"/>
        <v>0.27283453767624799</v>
      </c>
      <c r="D1469" s="166">
        <f t="shared" si="145"/>
        <v>-4.727165462323752</v>
      </c>
      <c r="E1469" s="167">
        <f t="shared" si="146"/>
        <v>-9.727165462323752</v>
      </c>
      <c r="F1469" s="168">
        <f t="shared" si="147"/>
        <v>-0.27283453767624799</v>
      </c>
      <c r="G1469" s="169">
        <f t="shared" si="148"/>
        <v>4.727165462323752</v>
      </c>
      <c r="H1469" s="170">
        <f t="shared" si="149"/>
        <v>9.727165462323752</v>
      </c>
    </row>
    <row r="1470" spans="1:8" x14ac:dyDescent="0.25">
      <c r="A1470" s="34">
        <v>730</v>
      </c>
      <c r="B1470" s="33">
        <v>0.97273654623237527</v>
      </c>
      <c r="C1470" s="165">
        <f t="shared" si="144"/>
        <v>0.27263453767624668</v>
      </c>
      <c r="D1470" s="166">
        <f t="shared" si="145"/>
        <v>-4.7273654623237533</v>
      </c>
      <c r="E1470" s="167">
        <f t="shared" si="146"/>
        <v>-9.7273654623237533</v>
      </c>
      <c r="F1470" s="168">
        <f t="shared" si="147"/>
        <v>-0.27263453767624668</v>
      </c>
      <c r="G1470" s="169">
        <f t="shared" si="148"/>
        <v>4.7273654623237533</v>
      </c>
      <c r="H1470" s="170">
        <f t="shared" si="149"/>
        <v>9.7273654623237533</v>
      </c>
    </row>
    <row r="1471" spans="1:8" x14ac:dyDescent="0.25">
      <c r="A1471" s="34">
        <v>731</v>
      </c>
      <c r="B1471" s="33">
        <v>0.97275654623237529</v>
      </c>
      <c r="C1471" s="165">
        <f t="shared" si="144"/>
        <v>0.27243453767624715</v>
      </c>
      <c r="D1471" s="166">
        <f t="shared" si="145"/>
        <v>-4.7275654623237529</v>
      </c>
      <c r="E1471" s="167">
        <f t="shared" si="146"/>
        <v>-9.7275654623237529</v>
      </c>
      <c r="F1471" s="168">
        <f t="shared" si="147"/>
        <v>-0.27243453767624715</v>
      </c>
      <c r="G1471" s="169">
        <f t="shared" si="148"/>
        <v>4.7275654623237529</v>
      </c>
      <c r="H1471" s="170">
        <f t="shared" si="149"/>
        <v>9.7275654623237529</v>
      </c>
    </row>
    <row r="1472" spans="1:8" x14ac:dyDescent="0.25">
      <c r="A1472" s="34">
        <v>732</v>
      </c>
      <c r="B1472" s="33">
        <v>0.97277654623237531</v>
      </c>
      <c r="C1472" s="165">
        <f t="shared" si="144"/>
        <v>0.27223453767624761</v>
      </c>
      <c r="D1472" s="166">
        <f t="shared" si="145"/>
        <v>-4.7277654623237524</v>
      </c>
      <c r="E1472" s="167">
        <f t="shared" si="146"/>
        <v>-9.7277654623237524</v>
      </c>
      <c r="F1472" s="168">
        <f t="shared" si="147"/>
        <v>-0.27223453767624761</v>
      </c>
      <c r="G1472" s="169">
        <f t="shared" si="148"/>
        <v>4.7277654623237524</v>
      </c>
      <c r="H1472" s="170">
        <f t="shared" si="149"/>
        <v>9.7277654623237524</v>
      </c>
    </row>
    <row r="1473" spans="1:8" x14ac:dyDescent="0.25">
      <c r="A1473" s="34">
        <v>733</v>
      </c>
      <c r="B1473" s="33">
        <v>0.97279654623237533</v>
      </c>
      <c r="C1473" s="165">
        <f t="shared" si="144"/>
        <v>0.2720345376762463</v>
      </c>
      <c r="D1473" s="166">
        <f t="shared" si="145"/>
        <v>-4.7279654623237537</v>
      </c>
      <c r="E1473" s="167">
        <f t="shared" si="146"/>
        <v>-9.7279654623237537</v>
      </c>
      <c r="F1473" s="168">
        <f t="shared" si="147"/>
        <v>-0.2720345376762463</v>
      </c>
      <c r="G1473" s="169">
        <f t="shared" si="148"/>
        <v>4.7279654623237537</v>
      </c>
      <c r="H1473" s="170">
        <f t="shared" si="149"/>
        <v>9.7279654623237537</v>
      </c>
    </row>
    <row r="1474" spans="1:8" x14ac:dyDescent="0.25">
      <c r="A1474" s="34">
        <v>734</v>
      </c>
      <c r="B1474" s="33">
        <v>0.97281654623237535</v>
      </c>
      <c r="C1474" s="165">
        <f t="shared" si="144"/>
        <v>0.27183453767624677</v>
      </c>
      <c r="D1474" s="166">
        <f t="shared" si="145"/>
        <v>-4.7281654623237532</v>
      </c>
      <c r="E1474" s="167">
        <f t="shared" si="146"/>
        <v>-9.7281654623237532</v>
      </c>
      <c r="F1474" s="168">
        <f t="shared" si="147"/>
        <v>-0.27183453767624677</v>
      </c>
      <c r="G1474" s="169">
        <f t="shared" si="148"/>
        <v>4.7281654623237532</v>
      </c>
      <c r="H1474" s="170">
        <f t="shared" si="149"/>
        <v>9.7281654623237532</v>
      </c>
    </row>
    <row r="1475" spans="1:8" x14ac:dyDescent="0.25">
      <c r="A1475" s="34">
        <v>735</v>
      </c>
      <c r="B1475" s="33">
        <v>0.97283654623237537</v>
      </c>
      <c r="C1475" s="165">
        <f t="shared" si="144"/>
        <v>0.27163453767624546</v>
      </c>
      <c r="D1475" s="166">
        <f t="shared" si="145"/>
        <v>-4.7283654623237545</v>
      </c>
      <c r="E1475" s="167">
        <f t="shared" si="146"/>
        <v>-9.7283654623237545</v>
      </c>
      <c r="F1475" s="168">
        <f t="shared" si="147"/>
        <v>-0.27163453767624546</v>
      </c>
      <c r="G1475" s="169">
        <f t="shared" si="148"/>
        <v>4.7283654623237545</v>
      </c>
      <c r="H1475" s="170">
        <f t="shared" si="149"/>
        <v>9.7283654623237545</v>
      </c>
    </row>
    <row r="1476" spans="1:8" x14ac:dyDescent="0.25">
      <c r="A1476" s="36">
        <v>736</v>
      </c>
      <c r="B1476" s="37">
        <v>0.97285654623237539</v>
      </c>
      <c r="C1476" s="178">
        <f t="shared" si="144"/>
        <v>0.27143453767624592</v>
      </c>
      <c r="D1476" s="179">
        <f t="shared" si="145"/>
        <v>-4.7285654623237541</v>
      </c>
      <c r="E1476" s="180">
        <f t="shared" si="146"/>
        <v>-9.7285654623237541</v>
      </c>
      <c r="F1476" s="181">
        <f t="shared" si="147"/>
        <v>-0.27143453767624592</v>
      </c>
      <c r="G1476" s="182">
        <f t="shared" si="148"/>
        <v>4.7285654623237541</v>
      </c>
      <c r="H1476" s="183">
        <f t="shared" si="149"/>
        <v>9.7285654623237541</v>
      </c>
    </row>
  </sheetData>
  <sheetProtection selectLockedCells="1"/>
  <mergeCells count="2">
    <mergeCell ref="C1:E1"/>
    <mergeCell ref="F1:H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410"/>
  <sheetViews>
    <sheetView workbookViewId="0">
      <pane ySplit="1" topLeftCell="A2" activePane="bottomLeft" state="frozen"/>
      <selection pane="bottomLeft" activeCell="M17" sqref="M17"/>
    </sheetView>
  </sheetViews>
  <sheetFormatPr defaultRowHeight="15" x14ac:dyDescent="0.25"/>
  <cols>
    <col min="1" max="2" width="10.7109375" style="8" customWidth="1"/>
    <col min="3" max="4" width="10.7109375" style="6" customWidth="1"/>
    <col min="5" max="5" width="10.7109375" style="4" customWidth="1"/>
    <col min="6" max="16384" width="9.140625" style="2"/>
  </cols>
  <sheetData>
    <row r="1" spans="1:5" x14ac:dyDescent="0.25">
      <c r="A1" s="7" t="s">
        <v>24</v>
      </c>
      <c r="B1" s="7" t="s">
        <v>20</v>
      </c>
      <c r="C1" s="5" t="s">
        <v>99</v>
      </c>
      <c r="D1" s="5" t="s">
        <v>15</v>
      </c>
      <c r="E1" s="3" t="s">
        <v>32</v>
      </c>
    </row>
    <row r="2" spans="1:5" x14ac:dyDescent="0.25">
      <c r="A2" s="8">
        <v>1</v>
      </c>
      <c r="B2" s="8">
        <f t="shared" ref="B2:B223" si="0">1+C2/D2</f>
        <v>1.0101010101010102</v>
      </c>
      <c r="C2" s="6">
        <v>1</v>
      </c>
      <c r="D2" s="6">
        <v>99</v>
      </c>
      <c r="E2" s="4" t="s">
        <v>172</v>
      </c>
    </row>
    <row r="3" spans="1:5" x14ac:dyDescent="0.25">
      <c r="A3" s="8">
        <v>1</v>
      </c>
      <c r="B3" s="8">
        <f t="shared" si="0"/>
        <v>1.0101010101010102</v>
      </c>
      <c r="C3" s="6">
        <v>1</v>
      </c>
      <c r="D3" s="6">
        <v>99</v>
      </c>
      <c r="E3" s="4" t="s">
        <v>172</v>
      </c>
    </row>
    <row r="4" spans="1:5" x14ac:dyDescent="0.25">
      <c r="A4" s="8">
        <v>1.01515</v>
      </c>
      <c r="B4" s="8">
        <f t="shared" si="0"/>
        <v>1.0151515151515151</v>
      </c>
      <c r="C4" s="6">
        <v>1</v>
      </c>
      <c r="D4" s="6">
        <v>66</v>
      </c>
      <c r="E4" s="4" t="s">
        <v>173</v>
      </c>
    </row>
    <row r="5" spans="1:5" x14ac:dyDescent="0.25">
      <c r="A5" s="8">
        <v>1.02</v>
      </c>
      <c r="B5" s="8">
        <f t="shared" si="0"/>
        <v>1.02</v>
      </c>
      <c r="C5" s="6">
        <v>1</v>
      </c>
      <c r="D5" s="6">
        <v>50</v>
      </c>
      <c r="E5" s="4" t="s">
        <v>174</v>
      </c>
    </row>
    <row r="6" spans="1:5" x14ac:dyDescent="0.25">
      <c r="A6" s="8">
        <v>1.0303</v>
      </c>
      <c r="B6" s="8">
        <f t="shared" si="0"/>
        <v>1.0303030303030303</v>
      </c>
      <c r="C6" s="6">
        <v>1</v>
      </c>
      <c r="D6" s="6">
        <v>33</v>
      </c>
      <c r="E6" s="4" t="s">
        <v>175</v>
      </c>
    </row>
    <row r="7" spans="1:5" x14ac:dyDescent="0.25">
      <c r="A7" s="8">
        <v>1.04</v>
      </c>
      <c r="B7" s="8">
        <f t="shared" si="0"/>
        <v>1.04</v>
      </c>
      <c r="C7" s="6">
        <v>1</v>
      </c>
      <c r="D7" s="6">
        <v>25</v>
      </c>
      <c r="E7" s="4" t="s">
        <v>102</v>
      </c>
    </row>
    <row r="8" spans="1:5" x14ac:dyDescent="0.25">
      <c r="A8" s="8">
        <v>1.05</v>
      </c>
      <c r="B8" s="8">
        <f t="shared" si="0"/>
        <v>1.05</v>
      </c>
      <c r="C8" s="6">
        <v>1</v>
      </c>
      <c r="D8" s="6">
        <v>20</v>
      </c>
      <c r="E8" s="4" t="s">
        <v>35</v>
      </c>
    </row>
    <row r="9" spans="1:5" x14ac:dyDescent="0.25">
      <c r="A9" s="8">
        <v>1.0625</v>
      </c>
      <c r="B9" s="8">
        <f t="shared" si="0"/>
        <v>1.0625</v>
      </c>
      <c r="C9" s="6">
        <v>1</v>
      </c>
      <c r="D9" s="6">
        <v>16</v>
      </c>
      <c r="E9" s="4" t="s">
        <v>36</v>
      </c>
    </row>
    <row r="10" spans="1:5" x14ac:dyDescent="0.25">
      <c r="A10" s="8">
        <v>1.0666599999999999</v>
      </c>
      <c r="B10" s="8">
        <f t="shared" si="0"/>
        <v>1.0666666666666667</v>
      </c>
      <c r="C10" s="6">
        <v>1</v>
      </c>
      <c r="D10" s="6">
        <v>15</v>
      </c>
      <c r="E10" s="4" t="s">
        <v>176</v>
      </c>
    </row>
    <row r="11" spans="1:5" x14ac:dyDescent="0.25">
      <c r="A11" s="8">
        <v>1.07142</v>
      </c>
      <c r="B11" s="8">
        <f t="shared" si="0"/>
        <v>1.0714285714285714</v>
      </c>
      <c r="C11" s="6">
        <v>1</v>
      </c>
      <c r="D11" s="6">
        <v>14</v>
      </c>
      <c r="E11" s="4" t="s">
        <v>37</v>
      </c>
    </row>
    <row r="12" spans="1:5" x14ac:dyDescent="0.25">
      <c r="A12" s="8">
        <v>1.0769200000000001</v>
      </c>
      <c r="B12" s="8">
        <f t="shared" si="0"/>
        <v>1.0769230769230769</v>
      </c>
      <c r="C12" s="6">
        <v>1</v>
      </c>
      <c r="D12" s="6">
        <v>13</v>
      </c>
      <c r="E12" s="4" t="s">
        <v>177</v>
      </c>
    </row>
    <row r="13" spans="1:5" x14ac:dyDescent="0.25">
      <c r="A13" s="8">
        <v>1.0833299999999999</v>
      </c>
      <c r="B13" s="8">
        <f t="shared" si="0"/>
        <v>1.0833333333333333</v>
      </c>
      <c r="C13" s="6">
        <v>1</v>
      </c>
      <c r="D13" s="6">
        <v>12</v>
      </c>
      <c r="E13" s="4" t="s">
        <v>38</v>
      </c>
    </row>
    <row r="14" spans="1:5" x14ac:dyDescent="0.25">
      <c r="A14" s="8">
        <v>1.0909</v>
      </c>
      <c r="B14" s="8">
        <f t="shared" si="0"/>
        <v>1.0909090909090908</v>
      </c>
      <c r="C14" s="6">
        <v>1</v>
      </c>
      <c r="D14" s="6">
        <v>11</v>
      </c>
      <c r="E14" s="4" t="s">
        <v>39</v>
      </c>
    </row>
    <row r="15" spans="1:5" x14ac:dyDescent="0.25">
      <c r="A15" s="8">
        <v>1.1000000000000001</v>
      </c>
      <c r="B15" s="8">
        <f t="shared" si="0"/>
        <v>1.1000000000000001</v>
      </c>
      <c r="C15" s="6">
        <v>1</v>
      </c>
      <c r="D15" s="6">
        <v>10</v>
      </c>
      <c r="E15" s="4" t="s">
        <v>40</v>
      </c>
    </row>
    <row r="16" spans="1:5" x14ac:dyDescent="0.25">
      <c r="A16" s="8">
        <v>1.11111</v>
      </c>
      <c r="B16" s="8">
        <f t="shared" si="0"/>
        <v>1.1111111111111112</v>
      </c>
      <c r="C16" s="6">
        <v>1</v>
      </c>
      <c r="D16" s="6">
        <v>9</v>
      </c>
      <c r="E16" s="4" t="s">
        <v>41</v>
      </c>
    </row>
    <row r="17" spans="1:5" x14ac:dyDescent="0.25">
      <c r="A17" s="8">
        <v>1.11764</v>
      </c>
      <c r="B17" s="8">
        <f t="shared" si="0"/>
        <v>1.1176470588235294</v>
      </c>
      <c r="C17" s="6">
        <v>2</v>
      </c>
      <c r="D17" s="6">
        <v>17</v>
      </c>
      <c r="E17" s="4" t="s">
        <v>95</v>
      </c>
    </row>
    <row r="18" spans="1:5" x14ac:dyDescent="0.25">
      <c r="A18" s="8">
        <v>1.1200000000000001</v>
      </c>
      <c r="B18" s="8">
        <f t="shared" si="0"/>
        <v>1.1200000000000001</v>
      </c>
      <c r="C18" s="6">
        <v>3</v>
      </c>
      <c r="D18" s="6">
        <v>25</v>
      </c>
      <c r="E18" s="4" t="s">
        <v>178</v>
      </c>
    </row>
    <row r="19" spans="1:5" x14ac:dyDescent="0.25">
      <c r="A19" s="8">
        <v>1.125</v>
      </c>
      <c r="B19" s="8">
        <f t="shared" si="0"/>
        <v>1.125</v>
      </c>
      <c r="C19" s="6">
        <v>1</v>
      </c>
      <c r="D19" s="6">
        <v>8</v>
      </c>
      <c r="E19" s="4" t="s">
        <v>42</v>
      </c>
    </row>
    <row r="20" spans="1:5" x14ac:dyDescent="0.25">
      <c r="A20" s="8">
        <v>1.1333299999999999</v>
      </c>
      <c r="B20" s="8">
        <f t="shared" si="0"/>
        <v>1.1333333333333333</v>
      </c>
      <c r="C20" s="6">
        <v>2</v>
      </c>
      <c r="D20" s="6">
        <v>15</v>
      </c>
      <c r="E20" s="4" t="s">
        <v>96</v>
      </c>
    </row>
    <row r="21" spans="1:5" x14ac:dyDescent="0.25">
      <c r="A21" s="8">
        <v>1.1399999999999999</v>
      </c>
      <c r="B21" s="8">
        <f t="shared" si="0"/>
        <v>1.1400000000000001</v>
      </c>
      <c r="C21" s="6">
        <v>7</v>
      </c>
      <c r="D21" s="6">
        <v>50</v>
      </c>
      <c r="E21" s="4" t="s">
        <v>179</v>
      </c>
    </row>
    <row r="22" spans="1:5" x14ac:dyDescent="0.25">
      <c r="A22" s="8">
        <v>1.1428499999999999</v>
      </c>
      <c r="B22" s="8">
        <f t="shared" si="0"/>
        <v>1.1428571428571428</v>
      </c>
      <c r="C22" s="6">
        <v>1</v>
      </c>
      <c r="D22" s="6">
        <v>7</v>
      </c>
      <c r="E22" s="4" t="s">
        <v>43</v>
      </c>
    </row>
    <row r="23" spans="1:5" x14ac:dyDescent="0.25">
      <c r="A23" s="8">
        <v>1.15384</v>
      </c>
      <c r="B23" s="8">
        <f t="shared" si="0"/>
        <v>1.1538461538461537</v>
      </c>
      <c r="C23" s="6">
        <v>2</v>
      </c>
      <c r="D23" s="6">
        <v>13</v>
      </c>
      <c r="E23" s="4" t="s">
        <v>97</v>
      </c>
    </row>
    <row r="24" spans="1:5" x14ac:dyDescent="0.25">
      <c r="A24" s="8">
        <v>1.1599999999999999</v>
      </c>
      <c r="B24" s="8">
        <f t="shared" si="0"/>
        <v>1.1599999999999999</v>
      </c>
      <c r="C24" s="6">
        <v>4</v>
      </c>
      <c r="D24" s="6">
        <v>25</v>
      </c>
      <c r="E24" s="4" t="s">
        <v>180</v>
      </c>
    </row>
    <row r="25" spans="1:5" x14ac:dyDescent="0.25">
      <c r="A25" s="8">
        <v>1.16666</v>
      </c>
      <c r="B25" s="8">
        <f t="shared" si="0"/>
        <v>1.1666666666666667</v>
      </c>
      <c r="C25" s="6">
        <v>1</v>
      </c>
      <c r="D25" s="6">
        <v>6</v>
      </c>
      <c r="E25" s="4" t="s">
        <v>44</v>
      </c>
    </row>
    <row r="26" spans="1:5" x14ac:dyDescent="0.25">
      <c r="A26" s="8">
        <v>1.18</v>
      </c>
      <c r="B26" s="8">
        <f t="shared" si="0"/>
        <v>1.18</v>
      </c>
      <c r="C26" s="6">
        <v>9</v>
      </c>
      <c r="D26" s="6">
        <v>50</v>
      </c>
      <c r="E26" s="4" t="s">
        <v>181</v>
      </c>
    </row>
    <row r="27" spans="1:5" x14ac:dyDescent="0.25">
      <c r="A27" s="8">
        <v>1.18181</v>
      </c>
      <c r="B27" s="8">
        <f t="shared" si="0"/>
        <v>1.1818181818181819</v>
      </c>
      <c r="C27" s="6">
        <v>2</v>
      </c>
      <c r="D27" s="6">
        <v>11</v>
      </c>
      <c r="E27" s="4" t="s">
        <v>49</v>
      </c>
    </row>
    <row r="28" spans="1:5" x14ac:dyDescent="0.25">
      <c r="A28" s="8">
        <v>1.2</v>
      </c>
      <c r="B28" s="8">
        <f t="shared" si="0"/>
        <v>1.2</v>
      </c>
      <c r="C28" s="6">
        <v>1</v>
      </c>
      <c r="D28" s="6">
        <v>5</v>
      </c>
      <c r="E28" s="4" t="s">
        <v>45</v>
      </c>
    </row>
    <row r="29" spans="1:5" x14ac:dyDescent="0.25">
      <c r="A29" s="8">
        <v>1.2222200000000001</v>
      </c>
      <c r="B29" s="8">
        <f t="shared" si="0"/>
        <v>1.2222222222222223</v>
      </c>
      <c r="C29" s="6">
        <v>2</v>
      </c>
      <c r="D29" s="6">
        <v>9</v>
      </c>
      <c r="E29" s="4" t="s">
        <v>50</v>
      </c>
    </row>
    <row r="30" spans="1:5" x14ac:dyDescent="0.25">
      <c r="A30" s="8">
        <v>1.24</v>
      </c>
      <c r="B30" s="8">
        <f t="shared" si="0"/>
        <v>1.24</v>
      </c>
      <c r="C30" s="6">
        <v>6</v>
      </c>
      <c r="D30" s="6">
        <v>25</v>
      </c>
      <c r="E30" s="4" t="s">
        <v>182</v>
      </c>
    </row>
    <row r="31" spans="1:5" x14ac:dyDescent="0.25">
      <c r="A31" s="8">
        <v>1.25</v>
      </c>
      <c r="B31" s="8">
        <f t="shared" si="0"/>
        <v>1.25</v>
      </c>
      <c r="C31" s="6">
        <v>1</v>
      </c>
      <c r="D31" s="6">
        <v>4</v>
      </c>
      <c r="E31" s="4" t="s">
        <v>46</v>
      </c>
    </row>
    <row r="32" spans="1:5" x14ac:dyDescent="0.25">
      <c r="A32" s="8">
        <v>1.26</v>
      </c>
      <c r="B32" s="8">
        <f t="shared" si="0"/>
        <v>1.26</v>
      </c>
      <c r="C32" s="6">
        <v>13</v>
      </c>
      <c r="D32" s="6">
        <v>50</v>
      </c>
      <c r="E32" s="4" t="s">
        <v>183</v>
      </c>
    </row>
    <row r="33" spans="1:5" x14ac:dyDescent="0.25">
      <c r="A33" s="8">
        <v>1.28</v>
      </c>
      <c r="B33" s="8">
        <f t="shared" si="0"/>
        <v>1.28</v>
      </c>
      <c r="C33" s="6">
        <v>7</v>
      </c>
      <c r="D33" s="6">
        <v>25</v>
      </c>
      <c r="E33" s="4" t="s">
        <v>184</v>
      </c>
    </row>
    <row r="34" spans="1:5" x14ac:dyDescent="0.25">
      <c r="A34" s="8">
        <v>1.2857099999999999</v>
      </c>
      <c r="B34" s="8">
        <f t="shared" si="0"/>
        <v>1.2857142857142856</v>
      </c>
      <c r="C34" s="6">
        <v>2</v>
      </c>
      <c r="D34" s="6">
        <v>7</v>
      </c>
      <c r="E34" s="4" t="s">
        <v>51</v>
      </c>
    </row>
    <row r="35" spans="1:5" x14ac:dyDescent="0.25">
      <c r="A35" s="8">
        <v>1.3</v>
      </c>
      <c r="B35" s="8">
        <f t="shared" si="0"/>
        <v>1.3</v>
      </c>
      <c r="C35" s="6">
        <v>3</v>
      </c>
      <c r="D35" s="6">
        <v>10</v>
      </c>
      <c r="E35" s="4" t="s">
        <v>58</v>
      </c>
    </row>
    <row r="36" spans="1:5" x14ac:dyDescent="0.25">
      <c r="A36" s="8">
        <v>1.32</v>
      </c>
      <c r="B36" s="8">
        <f t="shared" si="0"/>
        <v>1.32</v>
      </c>
      <c r="C36" s="6">
        <v>8</v>
      </c>
      <c r="D36" s="6">
        <v>25</v>
      </c>
      <c r="E36" s="4" t="s">
        <v>185</v>
      </c>
    </row>
    <row r="37" spans="1:5" x14ac:dyDescent="0.25">
      <c r="A37" s="8">
        <v>1.33</v>
      </c>
      <c r="B37" s="8">
        <f t="shared" si="0"/>
        <v>1.3333333333333333</v>
      </c>
      <c r="C37" s="6">
        <v>1</v>
      </c>
      <c r="D37" s="6">
        <v>3</v>
      </c>
      <c r="E37" s="4" t="s">
        <v>47</v>
      </c>
    </row>
    <row r="38" spans="1:5" x14ac:dyDescent="0.25">
      <c r="A38" s="8">
        <v>1.34</v>
      </c>
      <c r="B38" s="8">
        <f t="shared" si="0"/>
        <v>1.34</v>
      </c>
      <c r="C38" s="6">
        <v>17</v>
      </c>
      <c r="D38" s="6">
        <v>50</v>
      </c>
      <c r="E38" s="4" t="s">
        <v>186</v>
      </c>
    </row>
    <row r="39" spans="1:5" x14ac:dyDescent="0.25">
      <c r="A39" s="8">
        <v>1.36</v>
      </c>
      <c r="B39" s="8">
        <f t="shared" si="0"/>
        <v>1.3599999999999999</v>
      </c>
      <c r="C39" s="6">
        <v>9</v>
      </c>
      <c r="D39" s="6">
        <v>25</v>
      </c>
      <c r="E39" s="4" t="s">
        <v>187</v>
      </c>
    </row>
    <row r="40" spans="1:5" x14ac:dyDescent="0.25">
      <c r="A40" s="8">
        <v>1.3636299999999999</v>
      </c>
      <c r="B40" s="8">
        <f t="shared" si="0"/>
        <v>1.3636363636363638</v>
      </c>
      <c r="C40" s="6">
        <v>4</v>
      </c>
      <c r="D40" s="6">
        <v>11</v>
      </c>
      <c r="E40" s="4" t="s">
        <v>52</v>
      </c>
    </row>
    <row r="41" spans="1:5" x14ac:dyDescent="0.25">
      <c r="A41" s="8">
        <v>1.38</v>
      </c>
      <c r="B41" s="8">
        <f t="shared" si="0"/>
        <v>1.38</v>
      </c>
      <c r="C41" s="6">
        <v>19</v>
      </c>
      <c r="D41" s="6">
        <v>50</v>
      </c>
      <c r="E41" s="4" t="s">
        <v>188</v>
      </c>
    </row>
    <row r="42" spans="1:5" x14ac:dyDescent="0.25">
      <c r="A42" s="8">
        <v>1.4</v>
      </c>
      <c r="B42" s="8">
        <f t="shared" si="0"/>
        <v>1.4</v>
      </c>
      <c r="C42" s="6">
        <v>2</v>
      </c>
      <c r="D42" s="6">
        <v>5</v>
      </c>
      <c r="E42" s="4" t="s">
        <v>59</v>
      </c>
    </row>
    <row r="43" spans="1:5" x14ac:dyDescent="0.25">
      <c r="A43" s="8">
        <v>1.42</v>
      </c>
      <c r="B43" s="8">
        <f t="shared" si="0"/>
        <v>1.42</v>
      </c>
      <c r="C43" s="6">
        <v>21</v>
      </c>
      <c r="D43" s="6">
        <v>50</v>
      </c>
      <c r="E43" s="4" t="s">
        <v>189</v>
      </c>
    </row>
    <row r="44" spans="1:5" x14ac:dyDescent="0.25">
      <c r="A44" s="8">
        <v>1.44</v>
      </c>
      <c r="B44" s="8">
        <f t="shared" si="0"/>
        <v>1.44</v>
      </c>
      <c r="C44" s="6">
        <v>11</v>
      </c>
      <c r="D44" s="6">
        <v>25</v>
      </c>
      <c r="E44" s="4" t="s">
        <v>190</v>
      </c>
    </row>
    <row r="45" spans="1:5" x14ac:dyDescent="0.25">
      <c r="A45" s="8">
        <v>1.4444399999999999</v>
      </c>
      <c r="B45" s="8">
        <f t="shared" si="0"/>
        <v>1.4444444444444444</v>
      </c>
      <c r="C45" s="6">
        <v>4</v>
      </c>
      <c r="D45" s="6">
        <v>9</v>
      </c>
      <c r="E45" s="4" t="s">
        <v>60</v>
      </c>
    </row>
    <row r="46" spans="1:5" x14ac:dyDescent="0.25">
      <c r="A46" s="8">
        <v>1.46</v>
      </c>
      <c r="B46" s="8">
        <f t="shared" si="0"/>
        <v>1.46</v>
      </c>
      <c r="C46" s="6">
        <v>23</v>
      </c>
      <c r="D46" s="6">
        <v>50</v>
      </c>
      <c r="E46" s="4" t="s">
        <v>191</v>
      </c>
    </row>
    <row r="47" spans="1:5" x14ac:dyDescent="0.25">
      <c r="A47" s="8">
        <v>1.48</v>
      </c>
      <c r="B47" s="8">
        <f t="shared" si="0"/>
        <v>1.48</v>
      </c>
      <c r="C47" s="6">
        <v>12</v>
      </c>
      <c r="D47" s="6">
        <v>25</v>
      </c>
      <c r="E47" s="4" t="s">
        <v>192</v>
      </c>
    </row>
    <row r="48" spans="1:5" x14ac:dyDescent="0.25">
      <c r="A48" s="8">
        <v>1.5</v>
      </c>
      <c r="B48" s="8">
        <f t="shared" si="0"/>
        <v>1.5</v>
      </c>
      <c r="C48" s="6">
        <v>1</v>
      </c>
      <c r="D48" s="6">
        <v>2</v>
      </c>
      <c r="E48" s="4" t="s">
        <v>48</v>
      </c>
    </row>
    <row r="49" spans="1:5" x14ac:dyDescent="0.25">
      <c r="A49" s="8">
        <v>1.52</v>
      </c>
      <c r="B49" s="8">
        <f t="shared" si="0"/>
        <v>1.52</v>
      </c>
      <c r="C49" s="6">
        <v>13</v>
      </c>
      <c r="D49" s="6">
        <v>25</v>
      </c>
      <c r="E49" s="4" t="s">
        <v>193</v>
      </c>
    </row>
    <row r="50" spans="1:5" x14ac:dyDescent="0.25">
      <c r="A50" s="8">
        <v>1.5333300000000001</v>
      </c>
      <c r="B50" s="8">
        <f t="shared" si="0"/>
        <v>1.5333333333333332</v>
      </c>
      <c r="C50" s="6">
        <v>8</v>
      </c>
      <c r="D50" s="6">
        <v>15</v>
      </c>
      <c r="E50" s="4" t="s">
        <v>61</v>
      </c>
    </row>
    <row r="51" spans="1:5" x14ac:dyDescent="0.25">
      <c r="A51" s="8">
        <v>1.54</v>
      </c>
      <c r="B51" s="8">
        <f t="shared" si="0"/>
        <v>1.54</v>
      </c>
      <c r="C51" s="6">
        <v>27</v>
      </c>
      <c r="D51" s="6">
        <v>50</v>
      </c>
      <c r="E51" s="4" t="s">
        <v>194</v>
      </c>
    </row>
    <row r="52" spans="1:5" x14ac:dyDescent="0.25">
      <c r="A52" s="8">
        <v>1.56</v>
      </c>
      <c r="B52" s="8">
        <f t="shared" si="0"/>
        <v>1.56</v>
      </c>
      <c r="C52" s="6">
        <v>14</v>
      </c>
      <c r="D52" s="6">
        <v>25</v>
      </c>
      <c r="E52" s="4" t="s">
        <v>195</v>
      </c>
    </row>
    <row r="53" spans="1:5" x14ac:dyDescent="0.25">
      <c r="A53" s="8">
        <v>1.57142</v>
      </c>
      <c r="B53" s="8">
        <f t="shared" si="0"/>
        <v>1.5714285714285714</v>
      </c>
      <c r="C53" s="6">
        <v>4</v>
      </c>
      <c r="D53" s="6">
        <v>7</v>
      </c>
      <c r="E53" s="4" t="s">
        <v>62</v>
      </c>
    </row>
    <row r="54" spans="1:5" x14ac:dyDescent="0.25">
      <c r="A54" s="8">
        <v>1.58</v>
      </c>
      <c r="B54" s="8">
        <f t="shared" si="0"/>
        <v>1.58</v>
      </c>
      <c r="C54" s="6">
        <v>29</v>
      </c>
      <c r="D54" s="6">
        <v>50</v>
      </c>
      <c r="E54" s="4" t="s">
        <v>196</v>
      </c>
    </row>
    <row r="55" spans="1:5" x14ac:dyDescent="0.25">
      <c r="A55" s="8">
        <v>1.6</v>
      </c>
      <c r="B55" s="8">
        <f t="shared" si="0"/>
        <v>1.6</v>
      </c>
      <c r="C55" s="6">
        <v>3</v>
      </c>
      <c r="D55" s="6">
        <v>5</v>
      </c>
      <c r="E55" s="4" t="s">
        <v>197</v>
      </c>
    </row>
    <row r="56" spans="1:5" x14ac:dyDescent="0.25">
      <c r="A56" s="8">
        <v>1.61538</v>
      </c>
      <c r="B56" s="8">
        <f t="shared" si="0"/>
        <v>1.6153846153846154</v>
      </c>
      <c r="C56" s="6">
        <v>8</v>
      </c>
      <c r="D56" s="6">
        <v>13</v>
      </c>
      <c r="E56" s="4" t="s">
        <v>63</v>
      </c>
    </row>
    <row r="57" spans="1:5" x14ac:dyDescent="0.25">
      <c r="A57" s="8">
        <v>1.62</v>
      </c>
      <c r="B57" s="8">
        <f t="shared" si="0"/>
        <v>1.62</v>
      </c>
      <c r="C57" s="6">
        <v>31</v>
      </c>
      <c r="D57" s="6">
        <v>50</v>
      </c>
      <c r="E57" s="4" t="s">
        <v>198</v>
      </c>
    </row>
    <row r="58" spans="1:5" x14ac:dyDescent="0.25">
      <c r="A58" s="8">
        <v>1.64</v>
      </c>
      <c r="B58" s="8">
        <f t="shared" si="0"/>
        <v>1.6400000000000001</v>
      </c>
      <c r="C58" s="6">
        <v>16</v>
      </c>
      <c r="D58" s="6">
        <v>25</v>
      </c>
      <c r="E58" s="4" t="s">
        <v>199</v>
      </c>
    </row>
    <row r="59" spans="1:5" x14ac:dyDescent="0.25">
      <c r="A59" s="8">
        <v>1.66</v>
      </c>
      <c r="B59" s="8">
        <f t="shared" si="0"/>
        <v>1.6600000000000001</v>
      </c>
      <c r="C59" s="6">
        <v>33</v>
      </c>
      <c r="D59" s="6">
        <v>50</v>
      </c>
      <c r="E59" s="4" t="s">
        <v>200</v>
      </c>
    </row>
    <row r="60" spans="1:5" x14ac:dyDescent="0.25">
      <c r="A60" s="8">
        <v>1.66666</v>
      </c>
      <c r="B60" s="8">
        <f t="shared" si="0"/>
        <v>1.6666666666666665</v>
      </c>
      <c r="C60" s="6">
        <v>4</v>
      </c>
      <c r="D60" s="6">
        <v>6</v>
      </c>
      <c r="E60" s="4" t="s">
        <v>64</v>
      </c>
    </row>
    <row r="61" spans="1:5" x14ac:dyDescent="0.25">
      <c r="A61" s="8">
        <v>1.68</v>
      </c>
      <c r="B61" s="8">
        <f t="shared" si="0"/>
        <v>1.6800000000000002</v>
      </c>
      <c r="C61" s="6">
        <v>17</v>
      </c>
      <c r="D61" s="6">
        <v>25</v>
      </c>
      <c r="E61" s="4" t="s">
        <v>201</v>
      </c>
    </row>
    <row r="62" spans="1:5" x14ac:dyDescent="0.25">
      <c r="A62" s="8">
        <v>1.7</v>
      </c>
      <c r="B62" s="8">
        <f t="shared" si="0"/>
        <v>1.7</v>
      </c>
      <c r="C62" s="6">
        <v>7</v>
      </c>
      <c r="D62" s="6">
        <v>10</v>
      </c>
      <c r="E62" s="4" t="s">
        <v>202</v>
      </c>
    </row>
    <row r="63" spans="1:5" x14ac:dyDescent="0.25">
      <c r="A63" s="8">
        <v>1.72</v>
      </c>
      <c r="B63" s="8">
        <f t="shared" si="0"/>
        <v>1.72</v>
      </c>
      <c r="C63" s="6">
        <v>18</v>
      </c>
      <c r="D63" s="6">
        <v>25</v>
      </c>
      <c r="E63" s="4" t="s">
        <v>203</v>
      </c>
    </row>
    <row r="64" spans="1:5" x14ac:dyDescent="0.25">
      <c r="A64" s="8">
        <v>1.7272700000000001</v>
      </c>
      <c r="B64" s="8">
        <f t="shared" si="0"/>
        <v>1.7272727272727273</v>
      </c>
      <c r="C64" s="6">
        <v>8</v>
      </c>
      <c r="D64" s="6">
        <v>11</v>
      </c>
      <c r="E64" s="4" t="s">
        <v>65</v>
      </c>
    </row>
    <row r="65" spans="1:5" x14ac:dyDescent="0.25">
      <c r="A65" s="8">
        <v>1.74</v>
      </c>
      <c r="B65" s="8">
        <f t="shared" si="0"/>
        <v>1.74</v>
      </c>
      <c r="C65" s="6">
        <v>37</v>
      </c>
      <c r="D65" s="6">
        <v>50</v>
      </c>
      <c r="E65" s="4" t="s">
        <v>204</v>
      </c>
    </row>
    <row r="66" spans="1:5" x14ac:dyDescent="0.25">
      <c r="A66" s="8">
        <v>1.76</v>
      </c>
      <c r="B66" s="8">
        <f t="shared" si="0"/>
        <v>1.76</v>
      </c>
      <c r="C66" s="6">
        <v>19</v>
      </c>
      <c r="D66" s="6">
        <v>25</v>
      </c>
      <c r="E66" s="4" t="s">
        <v>205</v>
      </c>
    </row>
    <row r="67" spans="1:5" x14ac:dyDescent="0.25">
      <c r="A67" s="8">
        <v>1.78</v>
      </c>
      <c r="B67" s="8">
        <f t="shared" si="0"/>
        <v>1.78</v>
      </c>
      <c r="C67" s="6">
        <v>39</v>
      </c>
      <c r="D67" s="6">
        <v>50</v>
      </c>
      <c r="E67" s="4" t="s">
        <v>206</v>
      </c>
    </row>
    <row r="68" spans="1:5" x14ac:dyDescent="0.25">
      <c r="A68" s="8">
        <v>1.8</v>
      </c>
      <c r="B68" s="8">
        <f t="shared" si="0"/>
        <v>1.8</v>
      </c>
      <c r="C68" s="6">
        <v>4</v>
      </c>
      <c r="D68" s="6">
        <v>5</v>
      </c>
      <c r="E68" s="4" t="s">
        <v>66</v>
      </c>
    </row>
    <row r="69" spans="1:5" x14ac:dyDescent="0.25">
      <c r="A69" s="8">
        <v>1.82</v>
      </c>
      <c r="B69" s="8">
        <f t="shared" si="0"/>
        <v>1.8199999999999998</v>
      </c>
      <c r="C69" s="6">
        <v>41</v>
      </c>
      <c r="D69" s="6">
        <v>50</v>
      </c>
      <c r="E69" s="4" t="s">
        <v>207</v>
      </c>
    </row>
    <row r="70" spans="1:5" x14ac:dyDescent="0.25">
      <c r="A70" s="8">
        <v>1.8333299999999999</v>
      </c>
      <c r="B70" s="8">
        <f t="shared" si="0"/>
        <v>1.8333333333333335</v>
      </c>
      <c r="C70" s="6">
        <v>5</v>
      </c>
      <c r="D70" s="6">
        <v>6</v>
      </c>
      <c r="E70" s="4" t="s">
        <v>67</v>
      </c>
    </row>
    <row r="71" spans="1:5" x14ac:dyDescent="0.25">
      <c r="A71" s="8">
        <v>1.84</v>
      </c>
      <c r="B71" s="8">
        <f t="shared" si="0"/>
        <v>1.8399999999999999</v>
      </c>
      <c r="C71" s="6">
        <v>21</v>
      </c>
      <c r="D71" s="6">
        <v>25</v>
      </c>
      <c r="E71" s="4" t="s">
        <v>208</v>
      </c>
    </row>
    <row r="72" spans="1:5" x14ac:dyDescent="0.25">
      <c r="A72" s="8">
        <v>1.86</v>
      </c>
      <c r="B72" s="8">
        <f t="shared" si="0"/>
        <v>1.8599999999999999</v>
      </c>
      <c r="C72" s="6">
        <v>43</v>
      </c>
      <c r="D72" s="6">
        <v>50</v>
      </c>
      <c r="E72" s="4" t="s">
        <v>209</v>
      </c>
    </row>
    <row r="73" spans="1:5" x14ac:dyDescent="0.25">
      <c r="A73" s="8">
        <v>1.88</v>
      </c>
      <c r="B73" s="8">
        <f t="shared" si="0"/>
        <v>1.88</v>
      </c>
      <c r="C73" s="6">
        <v>22</v>
      </c>
      <c r="D73" s="6">
        <v>25</v>
      </c>
      <c r="E73" s="4" t="s">
        <v>210</v>
      </c>
    </row>
    <row r="74" spans="1:5" x14ac:dyDescent="0.25">
      <c r="A74" s="8">
        <v>1.9</v>
      </c>
      <c r="B74" s="8">
        <f t="shared" si="0"/>
        <v>1.9</v>
      </c>
      <c r="C74" s="6">
        <v>9</v>
      </c>
      <c r="D74" s="6">
        <v>10</v>
      </c>
      <c r="E74" s="4" t="s">
        <v>211</v>
      </c>
    </row>
    <row r="75" spans="1:5" x14ac:dyDescent="0.25">
      <c r="A75" s="8">
        <v>1.90909</v>
      </c>
      <c r="B75" s="8">
        <f t="shared" si="0"/>
        <v>1.9090909090909092</v>
      </c>
      <c r="C75" s="6">
        <v>10</v>
      </c>
      <c r="D75" s="6">
        <v>11</v>
      </c>
      <c r="E75" s="4" t="s">
        <v>68</v>
      </c>
    </row>
    <row r="76" spans="1:5" x14ac:dyDescent="0.25">
      <c r="A76" s="8">
        <v>1.92</v>
      </c>
      <c r="B76" s="8">
        <f t="shared" si="0"/>
        <v>1.92</v>
      </c>
      <c r="C76" s="6">
        <v>23</v>
      </c>
      <c r="D76" s="6">
        <v>25</v>
      </c>
      <c r="E76" s="4" t="s">
        <v>212</v>
      </c>
    </row>
    <row r="77" spans="1:5" x14ac:dyDescent="0.25">
      <c r="A77" s="8">
        <v>1.94</v>
      </c>
      <c r="B77" s="8">
        <f t="shared" si="0"/>
        <v>1.94</v>
      </c>
      <c r="C77" s="6">
        <v>47</v>
      </c>
      <c r="D77" s="6">
        <v>50</v>
      </c>
      <c r="E77" s="4" t="s">
        <v>213</v>
      </c>
    </row>
    <row r="78" spans="1:5" x14ac:dyDescent="0.25">
      <c r="A78" s="8">
        <v>1.95238</v>
      </c>
      <c r="B78" s="8">
        <f t="shared" si="0"/>
        <v>1.9523809523809523</v>
      </c>
      <c r="C78" s="6">
        <v>20</v>
      </c>
      <c r="D78" s="6">
        <v>21</v>
      </c>
      <c r="E78" s="4" t="s">
        <v>100</v>
      </c>
    </row>
    <row r="79" spans="1:5" x14ac:dyDescent="0.25">
      <c r="A79" s="8">
        <v>1.96</v>
      </c>
      <c r="B79" s="8">
        <f t="shared" si="0"/>
        <v>1.96</v>
      </c>
      <c r="C79" s="6">
        <v>24</v>
      </c>
      <c r="D79" s="6">
        <v>25</v>
      </c>
      <c r="E79" s="4" t="s">
        <v>214</v>
      </c>
    </row>
    <row r="80" spans="1:5" x14ac:dyDescent="0.25">
      <c r="A80" s="8">
        <v>1.98</v>
      </c>
      <c r="B80" s="8">
        <f t="shared" si="0"/>
        <v>1.98</v>
      </c>
      <c r="C80" s="6">
        <v>49</v>
      </c>
      <c r="D80" s="6">
        <v>50</v>
      </c>
      <c r="E80" s="4" t="s">
        <v>215</v>
      </c>
    </row>
    <row r="81" spans="1:5" x14ac:dyDescent="0.25">
      <c r="A81" s="8">
        <v>2</v>
      </c>
      <c r="B81" s="8">
        <f t="shared" si="0"/>
        <v>2</v>
      </c>
      <c r="C81" s="6">
        <v>1</v>
      </c>
      <c r="D81" s="6">
        <v>1</v>
      </c>
      <c r="E81" s="4" t="s">
        <v>53</v>
      </c>
    </row>
    <row r="82" spans="1:5" x14ac:dyDescent="0.25">
      <c r="A82" s="8">
        <v>2.02</v>
      </c>
      <c r="B82" s="8">
        <f t="shared" si="0"/>
        <v>2.02</v>
      </c>
      <c r="C82" s="6">
        <v>51</v>
      </c>
      <c r="D82" s="6">
        <v>50</v>
      </c>
      <c r="E82" s="4" t="s">
        <v>216</v>
      </c>
    </row>
    <row r="83" spans="1:5" x14ac:dyDescent="0.25">
      <c r="A83" s="8">
        <v>2.04</v>
      </c>
      <c r="B83" s="8">
        <f t="shared" si="0"/>
        <v>2.04</v>
      </c>
      <c r="C83" s="6">
        <v>26</v>
      </c>
      <c r="D83" s="6">
        <v>25</v>
      </c>
      <c r="E83" s="4" t="s">
        <v>217</v>
      </c>
    </row>
    <row r="84" spans="1:5" x14ac:dyDescent="0.25">
      <c r="A84" s="8">
        <v>2.0499999999999998</v>
      </c>
      <c r="B84" s="8">
        <f t="shared" si="0"/>
        <v>2.0499999999999998</v>
      </c>
      <c r="C84" s="6">
        <v>21</v>
      </c>
      <c r="D84" s="6">
        <v>20</v>
      </c>
      <c r="E84" s="4" t="s">
        <v>54</v>
      </c>
    </row>
    <row r="85" spans="1:5" x14ac:dyDescent="0.25">
      <c r="A85" s="8">
        <v>2.06</v>
      </c>
      <c r="B85" s="8">
        <f t="shared" si="0"/>
        <v>2.06</v>
      </c>
      <c r="C85" s="6">
        <v>53</v>
      </c>
      <c r="D85" s="6">
        <v>50</v>
      </c>
      <c r="E85" s="4" t="s">
        <v>218</v>
      </c>
    </row>
    <row r="86" spans="1:5" x14ac:dyDescent="0.25">
      <c r="A86" s="8">
        <v>2.08</v>
      </c>
      <c r="B86" s="8">
        <f t="shared" si="0"/>
        <v>2.08</v>
      </c>
      <c r="C86" s="6">
        <v>27</v>
      </c>
      <c r="D86" s="6">
        <v>25</v>
      </c>
      <c r="E86" s="4" t="s">
        <v>219</v>
      </c>
    </row>
    <row r="87" spans="1:5" x14ac:dyDescent="0.25">
      <c r="A87" s="8">
        <v>2.1</v>
      </c>
      <c r="B87" s="8">
        <f t="shared" si="0"/>
        <v>2.1</v>
      </c>
      <c r="C87" s="6">
        <v>11</v>
      </c>
      <c r="D87" s="6">
        <v>10</v>
      </c>
      <c r="E87" s="4" t="s">
        <v>55</v>
      </c>
    </row>
    <row r="88" spans="1:5" x14ac:dyDescent="0.25">
      <c r="A88" s="8">
        <v>2.12</v>
      </c>
      <c r="B88" s="8">
        <f t="shared" si="0"/>
        <v>2.12</v>
      </c>
      <c r="C88" s="6">
        <v>28</v>
      </c>
      <c r="D88" s="6">
        <v>25</v>
      </c>
      <c r="E88" s="4" t="s">
        <v>220</v>
      </c>
    </row>
    <row r="89" spans="1:5" x14ac:dyDescent="0.25">
      <c r="A89" s="8">
        <v>2.14</v>
      </c>
      <c r="B89" s="8">
        <f t="shared" si="0"/>
        <v>2.1399999999999997</v>
      </c>
      <c r="C89" s="6">
        <v>57</v>
      </c>
      <c r="D89" s="6">
        <v>50</v>
      </c>
      <c r="E89" s="4" t="s">
        <v>221</v>
      </c>
    </row>
    <row r="90" spans="1:5" x14ac:dyDescent="0.25">
      <c r="A90" s="8">
        <v>2.16</v>
      </c>
      <c r="B90" s="8">
        <f t="shared" si="0"/>
        <v>2.16</v>
      </c>
      <c r="C90" s="6">
        <v>29</v>
      </c>
      <c r="D90" s="6">
        <v>25</v>
      </c>
      <c r="E90" s="4" t="s">
        <v>222</v>
      </c>
    </row>
    <row r="91" spans="1:5" x14ac:dyDescent="0.25">
      <c r="A91" s="8">
        <v>2.1800000000000002</v>
      </c>
      <c r="B91" s="8">
        <f t="shared" si="0"/>
        <v>2.1799999999999997</v>
      </c>
      <c r="C91" s="6">
        <v>59</v>
      </c>
      <c r="D91" s="6">
        <v>50</v>
      </c>
      <c r="E91" s="4" t="s">
        <v>223</v>
      </c>
    </row>
    <row r="92" spans="1:5" x14ac:dyDescent="0.25">
      <c r="A92" s="8">
        <v>2.2000000000000002</v>
      </c>
      <c r="B92" s="8">
        <f t="shared" si="0"/>
        <v>2.2000000000000002</v>
      </c>
      <c r="C92" s="6">
        <v>6</v>
      </c>
      <c r="D92" s="6">
        <v>5</v>
      </c>
      <c r="E92" s="4" t="s">
        <v>69</v>
      </c>
    </row>
    <row r="93" spans="1:5" x14ac:dyDescent="0.25">
      <c r="A93" s="8">
        <v>2.2200000000000002</v>
      </c>
      <c r="B93" s="8">
        <f t="shared" si="0"/>
        <v>2.2199999999999998</v>
      </c>
      <c r="C93" s="6">
        <v>61</v>
      </c>
      <c r="D93" s="6">
        <v>50</v>
      </c>
      <c r="E93" s="4" t="s">
        <v>224</v>
      </c>
    </row>
    <row r="94" spans="1:5" x14ac:dyDescent="0.25">
      <c r="A94" s="8">
        <v>2.2400000000000002</v>
      </c>
      <c r="B94" s="8">
        <f t="shared" si="0"/>
        <v>2.2400000000000002</v>
      </c>
      <c r="C94" s="6">
        <v>31</v>
      </c>
      <c r="D94" s="6">
        <v>25</v>
      </c>
      <c r="E94" s="4" t="s">
        <v>225</v>
      </c>
    </row>
    <row r="95" spans="1:5" x14ac:dyDescent="0.25">
      <c r="A95" s="8">
        <v>2.25</v>
      </c>
      <c r="B95" s="8">
        <f t="shared" si="0"/>
        <v>2.25</v>
      </c>
      <c r="C95" s="6">
        <v>5</v>
      </c>
      <c r="D95" s="6">
        <v>4</v>
      </c>
      <c r="E95" s="4" t="s">
        <v>56</v>
      </c>
    </row>
    <row r="96" spans="1:5" x14ac:dyDescent="0.25">
      <c r="A96" s="8">
        <v>2.2599999999999998</v>
      </c>
      <c r="B96" s="8">
        <f t="shared" si="0"/>
        <v>2.2599999999999998</v>
      </c>
      <c r="C96" s="6">
        <v>63</v>
      </c>
      <c r="D96" s="6">
        <v>50</v>
      </c>
      <c r="E96" s="4" t="s">
        <v>226</v>
      </c>
    </row>
    <row r="97" spans="1:5" x14ac:dyDescent="0.25">
      <c r="A97" s="8">
        <v>2.2799999999999998</v>
      </c>
      <c r="B97" s="8">
        <f t="shared" si="0"/>
        <v>2.2800000000000002</v>
      </c>
      <c r="C97" s="6">
        <v>32</v>
      </c>
      <c r="D97" s="6">
        <v>25</v>
      </c>
      <c r="E97" s="4" t="s">
        <v>227</v>
      </c>
    </row>
    <row r="98" spans="1:5" x14ac:dyDescent="0.25">
      <c r="A98" s="8">
        <v>2.2999999999999998</v>
      </c>
      <c r="B98" s="8">
        <f t="shared" si="0"/>
        <v>2.2999999999999998</v>
      </c>
      <c r="C98" s="6">
        <v>13</v>
      </c>
      <c r="D98" s="6">
        <v>10</v>
      </c>
      <c r="E98" s="4" t="s">
        <v>228</v>
      </c>
    </row>
    <row r="99" spans="1:5" x14ac:dyDescent="0.25">
      <c r="A99" s="8">
        <v>2.3199999999999998</v>
      </c>
      <c r="B99" s="8">
        <f t="shared" si="0"/>
        <v>2.3200000000000003</v>
      </c>
      <c r="C99" s="6">
        <v>33</v>
      </c>
      <c r="D99" s="6">
        <v>25</v>
      </c>
      <c r="E99" s="4" t="s">
        <v>229</v>
      </c>
    </row>
    <row r="100" spans="1:5" x14ac:dyDescent="0.25">
      <c r="A100" s="8">
        <v>2.3333300000000001</v>
      </c>
      <c r="B100" s="8">
        <f t="shared" si="0"/>
        <v>2.333333333333333</v>
      </c>
      <c r="C100" s="6">
        <v>4</v>
      </c>
      <c r="D100" s="6">
        <v>3</v>
      </c>
      <c r="E100" s="4" t="s">
        <v>230</v>
      </c>
    </row>
    <row r="101" spans="1:5" x14ac:dyDescent="0.25">
      <c r="A101" s="8">
        <v>2.36</v>
      </c>
      <c r="B101" s="8">
        <f t="shared" si="0"/>
        <v>2.3600000000000003</v>
      </c>
      <c r="C101" s="6">
        <v>34</v>
      </c>
      <c r="D101" s="6">
        <v>25</v>
      </c>
      <c r="E101" s="4" t="s">
        <v>231</v>
      </c>
    </row>
    <row r="102" spans="1:5" x14ac:dyDescent="0.25">
      <c r="A102" s="8">
        <v>2.375</v>
      </c>
      <c r="B102" s="8">
        <f t="shared" si="0"/>
        <v>2.375</v>
      </c>
      <c r="C102" s="6">
        <v>11</v>
      </c>
      <c r="D102" s="6">
        <v>8</v>
      </c>
      <c r="E102" s="4" t="s">
        <v>70</v>
      </c>
    </row>
    <row r="103" spans="1:5" x14ac:dyDescent="0.25">
      <c r="A103" s="8">
        <v>2.38</v>
      </c>
      <c r="B103" s="8">
        <f t="shared" si="0"/>
        <v>2.38</v>
      </c>
      <c r="C103" s="6">
        <v>69</v>
      </c>
      <c r="D103" s="6">
        <v>50</v>
      </c>
      <c r="E103" s="4" t="s">
        <v>232</v>
      </c>
    </row>
    <row r="104" spans="1:5" x14ac:dyDescent="0.25">
      <c r="A104" s="8">
        <v>2.4</v>
      </c>
      <c r="B104" s="8">
        <f t="shared" si="0"/>
        <v>2.4</v>
      </c>
      <c r="C104" s="6">
        <v>7</v>
      </c>
      <c r="D104" s="6">
        <v>5</v>
      </c>
      <c r="E104" s="4" t="s">
        <v>233</v>
      </c>
    </row>
    <row r="105" spans="1:5" x14ac:dyDescent="0.25">
      <c r="A105" s="8">
        <v>2.42</v>
      </c>
      <c r="B105" s="8">
        <f t="shared" si="0"/>
        <v>2.42</v>
      </c>
      <c r="C105" s="6">
        <v>71</v>
      </c>
      <c r="D105" s="6">
        <v>50</v>
      </c>
      <c r="E105" s="4" t="s">
        <v>234</v>
      </c>
    </row>
    <row r="106" spans="1:5" x14ac:dyDescent="0.25">
      <c r="A106" s="8">
        <v>2.44</v>
      </c>
      <c r="B106" s="8">
        <f t="shared" si="0"/>
        <v>2.44</v>
      </c>
      <c r="C106" s="6">
        <v>36</v>
      </c>
      <c r="D106" s="6">
        <v>25</v>
      </c>
      <c r="E106" s="4" t="s">
        <v>235</v>
      </c>
    </row>
    <row r="107" spans="1:5" x14ac:dyDescent="0.25">
      <c r="A107" s="8">
        <v>2.46</v>
      </c>
      <c r="B107" s="8">
        <f t="shared" si="0"/>
        <v>2.46</v>
      </c>
      <c r="C107" s="6">
        <v>73</v>
      </c>
      <c r="D107" s="6">
        <v>50</v>
      </c>
      <c r="E107" s="4" t="s">
        <v>236</v>
      </c>
    </row>
    <row r="108" spans="1:5" x14ac:dyDescent="0.25">
      <c r="A108" s="8">
        <v>2.48</v>
      </c>
      <c r="B108" s="8">
        <f t="shared" si="0"/>
        <v>2.48</v>
      </c>
      <c r="C108" s="6">
        <v>37</v>
      </c>
      <c r="D108" s="6">
        <v>25</v>
      </c>
      <c r="E108" s="4" t="s">
        <v>237</v>
      </c>
    </row>
    <row r="109" spans="1:5" x14ac:dyDescent="0.25">
      <c r="A109" s="8">
        <v>2.5</v>
      </c>
      <c r="B109" s="8">
        <f t="shared" si="0"/>
        <v>2.5</v>
      </c>
      <c r="C109" s="6">
        <v>6</v>
      </c>
      <c r="D109" s="6">
        <v>4</v>
      </c>
      <c r="E109" s="4" t="s">
        <v>57</v>
      </c>
    </row>
    <row r="110" spans="1:5" x14ac:dyDescent="0.25">
      <c r="A110" s="8">
        <v>2.52</v>
      </c>
      <c r="B110" s="8">
        <f t="shared" si="0"/>
        <v>2.52</v>
      </c>
      <c r="C110" s="6">
        <v>38</v>
      </c>
      <c r="D110" s="6">
        <v>25</v>
      </c>
      <c r="E110" s="4" t="s">
        <v>238</v>
      </c>
    </row>
    <row r="111" spans="1:5" x14ac:dyDescent="0.25">
      <c r="A111" s="8">
        <v>2.54</v>
      </c>
      <c r="B111" s="8">
        <f t="shared" si="0"/>
        <v>2.54</v>
      </c>
      <c r="C111" s="6">
        <v>77</v>
      </c>
      <c r="D111" s="6">
        <v>50</v>
      </c>
      <c r="E111" s="4" t="s">
        <v>239</v>
      </c>
    </row>
    <row r="112" spans="1:5" x14ac:dyDescent="0.25">
      <c r="A112" s="8">
        <v>2.56</v>
      </c>
      <c r="B112" s="8">
        <f t="shared" si="0"/>
        <v>2.56</v>
      </c>
      <c r="C112" s="6">
        <v>39</v>
      </c>
      <c r="D112" s="6">
        <v>25</v>
      </c>
      <c r="E112" s="4" t="s">
        <v>240</v>
      </c>
    </row>
    <row r="113" spans="1:5" x14ac:dyDescent="0.25">
      <c r="A113" s="8">
        <v>2.58</v>
      </c>
      <c r="B113" s="8">
        <f t="shared" si="0"/>
        <v>2.58</v>
      </c>
      <c r="C113" s="6">
        <v>79</v>
      </c>
      <c r="D113" s="6">
        <v>50</v>
      </c>
      <c r="E113" s="4" t="s">
        <v>241</v>
      </c>
    </row>
    <row r="114" spans="1:5" x14ac:dyDescent="0.25">
      <c r="A114" s="8">
        <v>2.6</v>
      </c>
      <c r="B114" s="8">
        <f t="shared" si="0"/>
        <v>2.6</v>
      </c>
      <c r="C114" s="6">
        <v>8</v>
      </c>
      <c r="D114" s="6">
        <v>5</v>
      </c>
      <c r="E114" s="4" t="s">
        <v>242</v>
      </c>
    </row>
    <row r="115" spans="1:5" x14ac:dyDescent="0.25">
      <c r="A115" s="8">
        <v>2.62</v>
      </c>
      <c r="B115" s="8">
        <f t="shared" si="0"/>
        <v>2.62</v>
      </c>
      <c r="C115" s="6">
        <v>81</v>
      </c>
      <c r="D115" s="6">
        <v>50</v>
      </c>
      <c r="E115" s="4" t="s">
        <v>243</v>
      </c>
    </row>
    <row r="116" spans="1:5" x14ac:dyDescent="0.25">
      <c r="A116" s="8">
        <v>2.625</v>
      </c>
      <c r="B116" s="8">
        <f t="shared" si="0"/>
        <v>2.625</v>
      </c>
      <c r="C116" s="6">
        <v>13</v>
      </c>
      <c r="D116" s="6">
        <v>8</v>
      </c>
      <c r="E116" s="4" t="s">
        <v>71</v>
      </c>
    </row>
    <row r="117" spans="1:5" x14ac:dyDescent="0.25">
      <c r="A117" s="8">
        <v>2.64</v>
      </c>
      <c r="B117" s="8">
        <f t="shared" si="0"/>
        <v>2.6399999999999997</v>
      </c>
      <c r="C117" s="6">
        <v>41</v>
      </c>
      <c r="D117" s="6">
        <v>25</v>
      </c>
      <c r="E117" s="4" t="s">
        <v>244</v>
      </c>
    </row>
    <row r="118" spans="1:5" x14ac:dyDescent="0.25">
      <c r="A118" s="8">
        <v>2.66</v>
      </c>
      <c r="B118" s="8">
        <f t="shared" si="0"/>
        <v>2.66</v>
      </c>
      <c r="C118" s="6">
        <v>83</v>
      </c>
      <c r="D118" s="6">
        <v>50</v>
      </c>
      <c r="E118" s="4" t="s">
        <v>245</v>
      </c>
    </row>
    <row r="119" spans="1:5" x14ac:dyDescent="0.25">
      <c r="A119" s="8">
        <v>2.68</v>
      </c>
      <c r="B119" s="8">
        <f t="shared" si="0"/>
        <v>2.6799999999999997</v>
      </c>
      <c r="C119" s="6">
        <v>42</v>
      </c>
      <c r="D119" s="6">
        <v>25</v>
      </c>
      <c r="E119" s="4" t="s">
        <v>246</v>
      </c>
    </row>
    <row r="120" spans="1:5" x14ac:dyDescent="0.25">
      <c r="A120" s="8">
        <v>2.7</v>
      </c>
      <c r="B120" s="8">
        <f t="shared" si="0"/>
        <v>2.7</v>
      </c>
      <c r="C120" s="6">
        <v>17</v>
      </c>
      <c r="D120" s="6">
        <v>10</v>
      </c>
      <c r="E120" s="4" t="s">
        <v>247</v>
      </c>
    </row>
    <row r="121" spans="1:5" x14ac:dyDescent="0.25">
      <c r="A121" s="8">
        <v>2.72</v>
      </c>
      <c r="B121" s="8">
        <f t="shared" si="0"/>
        <v>2.7199999999999998</v>
      </c>
      <c r="C121" s="6">
        <v>43</v>
      </c>
      <c r="D121" s="6">
        <v>25</v>
      </c>
      <c r="E121" s="4" t="s">
        <v>248</v>
      </c>
    </row>
    <row r="122" spans="1:5" x14ac:dyDescent="0.25">
      <c r="A122" s="8">
        <v>2.74</v>
      </c>
      <c r="B122" s="8">
        <f t="shared" si="0"/>
        <v>2.74</v>
      </c>
      <c r="C122" s="6">
        <v>87</v>
      </c>
      <c r="D122" s="6">
        <v>50</v>
      </c>
      <c r="E122" s="4" t="s">
        <v>249</v>
      </c>
    </row>
    <row r="123" spans="1:5" x14ac:dyDescent="0.25">
      <c r="A123" s="8">
        <v>2.75</v>
      </c>
      <c r="B123" s="8">
        <f t="shared" si="0"/>
        <v>2.75</v>
      </c>
      <c r="C123" s="6">
        <v>7</v>
      </c>
      <c r="D123" s="6">
        <v>4</v>
      </c>
      <c r="E123" s="4" t="s">
        <v>72</v>
      </c>
    </row>
    <row r="124" spans="1:5" x14ac:dyDescent="0.25">
      <c r="A124" s="8">
        <v>2.76</v>
      </c>
      <c r="B124" s="8">
        <f t="shared" si="0"/>
        <v>2.76</v>
      </c>
      <c r="C124" s="6">
        <v>44</v>
      </c>
      <c r="D124" s="6">
        <v>25</v>
      </c>
      <c r="E124" s="4" t="s">
        <v>250</v>
      </c>
    </row>
    <row r="125" spans="1:5" x14ac:dyDescent="0.25">
      <c r="A125" s="8">
        <v>2.78</v>
      </c>
      <c r="B125" s="8">
        <f t="shared" si="0"/>
        <v>2.7800000000000002</v>
      </c>
      <c r="C125" s="6">
        <v>89</v>
      </c>
      <c r="D125" s="6">
        <v>50</v>
      </c>
      <c r="E125" s="4" t="s">
        <v>251</v>
      </c>
    </row>
    <row r="126" spans="1:5" x14ac:dyDescent="0.25">
      <c r="A126" s="8">
        <v>2.8</v>
      </c>
      <c r="B126" s="8">
        <f t="shared" si="0"/>
        <v>2.8</v>
      </c>
      <c r="C126" s="6">
        <v>9</v>
      </c>
      <c r="D126" s="6">
        <v>5</v>
      </c>
      <c r="E126" s="4" t="s">
        <v>252</v>
      </c>
    </row>
    <row r="127" spans="1:5" x14ac:dyDescent="0.25">
      <c r="A127" s="8">
        <v>2.82</v>
      </c>
      <c r="B127" s="8">
        <f t="shared" si="0"/>
        <v>2.8200000000000003</v>
      </c>
      <c r="C127" s="6">
        <v>91</v>
      </c>
      <c r="D127" s="6">
        <v>50</v>
      </c>
      <c r="E127" s="4" t="s">
        <v>253</v>
      </c>
    </row>
    <row r="128" spans="1:5" x14ac:dyDescent="0.25">
      <c r="A128" s="8">
        <v>2.84</v>
      </c>
      <c r="B128" s="8">
        <f t="shared" si="0"/>
        <v>2.84</v>
      </c>
      <c r="C128" s="6">
        <v>46</v>
      </c>
      <c r="D128" s="6">
        <v>25</v>
      </c>
      <c r="E128" s="4" t="s">
        <v>254</v>
      </c>
    </row>
    <row r="129" spans="1:5" x14ac:dyDescent="0.25">
      <c r="A129" s="8">
        <v>2.86</v>
      </c>
      <c r="B129" s="8">
        <f t="shared" si="0"/>
        <v>2.8600000000000003</v>
      </c>
      <c r="C129" s="6">
        <v>93</v>
      </c>
      <c r="D129" s="6">
        <v>50</v>
      </c>
      <c r="E129" s="4" t="s">
        <v>255</v>
      </c>
    </row>
    <row r="130" spans="1:5" x14ac:dyDescent="0.25">
      <c r="A130" s="8">
        <v>2.875</v>
      </c>
      <c r="B130" s="8">
        <f t="shared" si="0"/>
        <v>2.875</v>
      </c>
      <c r="C130" s="6">
        <v>15</v>
      </c>
      <c r="D130" s="6">
        <v>8</v>
      </c>
      <c r="E130" s="4" t="s">
        <v>73</v>
      </c>
    </row>
    <row r="131" spans="1:5" x14ac:dyDescent="0.25">
      <c r="A131" s="8">
        <v>2.88</v>
      </c>
      <c r="B131" s="8">
        <f t="shared" si="0"/>
        <v>2.88</v>
      </c>
      <c r="C131" s="6">
        <v>47</v>
      </c>
      <c r="D131" s="6">
        <v>25</v>
      </c>
      <c r="E131" s="4" t="s">
        <v>256</v>
      </c>
    </row>
    <row r="132" spans="1:5" x14ac:dyDescent="0.25">
      <c r="A132" s="8">
        <v>2.9</v>
      </c>
      <c r="B132" s="8">
        <f t="shared" si="0"/>
        <v>2.9</v>
      </c>
      <c r="C132" s="6">
        <v>19</v>
      </c>
      <c r="D132" s="6">
        <v>10</v>
      </c>
      <c r="E132" s="4" t="s">
        <v>257</v>
      </c>
    </row>
    <row r="133" spans="1:5" x14ac:dyDescent="0.25">
      <c r="A133" s="8">
        <v>2.92</v>
      </c>
      <c r="B133" s="8">
        <f t="shared" si="0"/>
        <v>2.92</v>
      </c>
      <c r="C133" s="6">
        <v>48</v>
      </c>
      <c r="D133" s="6">
        <v>25</v>
      </c>
      <c r="E133" s="4" t="s">
        <v>258</v>
      </c>
    </row>
    <row r="134" spans="1:5" x14ac:dyDescent="0.25">
      <c r="A134" s="8">
        <v>2.94</v>
      </c>
      <c r="B134" s="8">
        <f t="shared" si="0"/>
        <v>2.94</v>
      </c>
      <c r="C134" s="6">
        <v>97</v>
      </c>
      <c r="D134" s="6">
        <v>50</v>
      </c>
      <c r="E134" s="4" t="s">
        <v>259</v>
      </c>
    </row>
    <row r="135" spans="1:5" x14ac:dyDescent="0.25">
      <c r="A135" s="8">
        <v>2.96</v>
      </c>
      <c r="B135" s="8">
        <f t="shared" si="0"/>
        <v>2.96</v>
      </c>
      <c r="C135" s="6">
        <v>49</v>
      </c>
      <c r="D135" s="6">
        <v>25</v>
      </c>
      <c r="E135" s="4" t="s">
        <v>260</v>
      </c>
    </row>
    <row r="136" spans="1:5" x14ac:dyDescent="0.25">
      <c r="A136" s="8">
        <v>2.98</v>
      </c>
      <c r="B136" s="8">
        <f t="shared" si="0"/>
        <v>2.98</v>
      </c>
      <c r="C136" s="6">
        <v>99</v>
      </c>
      <c r="D136" s="6">
        <v>50</v>
      </c>
      <c r="E136" s="4" t="s">
        <v>261</v>
      </c>
    </row>
    <row r="137" spans="1:5" x14ac:dyDescent="0.25">
      <c r="A137" s="8">
        <v>3</v>
      </c>
      <c r="B137" s="8">
        <f t="shared" si="0"/>
        <v>3</v>
      </c>
      <c r="C137" s="6">
        <v>2</v>
      </c>
      <c r="D137" s="6">
        <v>1</v>
      </c>
      <c r="E137" s="4" t="s">
        <v>74</v>
      </c>
    </row>
    <row r="138" spans="1:5" x14ac:dyDescent="0.25">
      <c r="A138" s="8">
        <v>3.04</v>
      </c>
      <c r="B138" s="8">
        <f t="shared" si="0"/>
        <v>3.04</v>
      </c>
      <c r="C138" s="6">
        <v>51</v>
      </c>
      <c r="D138" s="6">
        <v>25</v>
      </c>
      <c r="E138" s="4" t="s">
        <v>262</v>
      </c>
    </row>
    <row r="139" spans="1:5" x14ac:dyDescent="0.25">
      <c r="A139" s="8">
        <v>3.08</v>
      </c>
      <c r="B139" s="8">
        <f t="shared" si="0"/>
        <v>3.08</v>
      </c>
      <c r="C139" s="6">
        <v>52</v>
      </c>
      <c r="D139" s="6">
        <v>25</v>
      </c>
      <c r="E139" s="4" t="s">
        <v>263</v>
      </c>
    </row>
    <row r="140" spans="1:5" x14ac:dyDescent="0.25">
      <c r="A140" s="8">
        <v>3.1</v>
      </c>
      <c r="B140" s="8">
        <f t="shared" si="0"/>
        <v>3.1</v>
      </c>
      <c r="C140" s="6">
        <v>21</v>
      </c>
      <c r="D140" s="6">
        <v>10</v>
      </c>
      <c r="E140" s="4" t="s">
        <v>264</v>
      </c>
    </row>
    <row r="141" spans="1:5" x14ac:dyDescent="0.25">
      <c r="A141" s="8">
        <v>3.12</v>
      </c>
      <c r="B141" s="8">
        <f t="shared" si="0"/>
        <v>3.12</v>
      </c>
      <c r="C141" s="6">
        <v>53</v>
      </c>
      <c r="D141" s="6">
        <v>25</v>
      </c>
      <c r="E141" s="4" t="s">
        <v>265</v>
      </c>
    </row>
    <row r="142" spans="1:5" x14ac:dyDescent="0.25">
      <c r="A142" s="8">
        <v>3.16</v>
      </c>
      <c r="B142" s="8">
        <f t="shared" si="0"/>
        <v>3.16</v>
      </c>
      <c r="C142" s="6">
        <v>54</v>
      </c>
      <c r="D142" s="6">
        <v>25</v>
      </c>
      <c r="E142" s="4" t="s">
        <v>266</v>
      </c>
    </row>
    <row r="143" spans="1:5" x14ac:dyDescent="0.25">
      <c r="A143" s="8">
        <v>3.2</v>
      </c>
      <c r="B143" s="8">
        <f t="shared" si="0"/>
        <v>3.2</v>
      </c>
      <c r="C143" s="6">
        <v>11</v>
      </c>
      <c r="D143" s="6">
        <v>5</v>
      </c>
      <c r="E143" s="4" t="s">
        <v>267</v>
      </c>
    </row>
    <row r="144" spans="1:5" x14ac:dyDescent="0.25">
      <c r="A144" s="8">
        <v>3.24</v>
      </c>
      <c r="B144" s="8">
        <f t="shared" si="0"/>
        <v>3.24</v>
      </c>
      <c r="C144" s="6">
        <v>56</v>
      </c>
      <c r="D144" s="6">
        <v>25</v>
      </c>
      <c r="E144" s="4" t="s">
        <v>268</v>
      </c>
    </row>
    <row r="145" spans="1:5" x14ac:dyDescent="0.25">
      <c r="A145" s="8">
        <v>3.25</v>
      </c>
      <c r="B145" s="8">
        <f t="shared" si="0"/>
        <v>3.25</v>
      </c>
      <c r="C145" s="6">
        <v>9</v>
      </c>
      <c r="D145" s="6">
        <v>4</v>
      </c>
      <c r="E145" s="4" t="s">
        <v>75</v>
      </c>
    </row>
    <row r="146" spans="1:5" x14ac:dyDescent="0.25">
      <c r="A146" s="8">
        <v>3.28</v>
      </c>
      <c r="B146" s="8">
        <f t="shared" si="0"/>
        <v>3.28</v>
      </c>
      <c r="C146" s="6">
        <v>57</v>
      </c>
      <c r="D146" s="6">
        <v>25</v>
      </c>
      <c r="E146" s="4" t="s">
        <v>269</v>
      </c>
    </row>
    <row r="147" spans="1:5" x14ac:dyDescent="0.25">
      <c r="A147" s="8">
        <v>3.3</v>
      </c>
      <c r="B147" s="8">
        <f t="shared" si="0"/>
        <v>3.3</v>
      </c>
      <c r="C147" s="6">
        <v>23</v>
      </c>
      <c r="D147" s="6">
        <v>10</v>
      </c>
      <c r="E147" s="4" t="s">
        <v>270</v>
      </c>
    </row>
    <row r="148" spans="1:5" x14ac:dyDescent="0.25">
      <c r="A148" s="8">
        <v>3.32</v>
      </c>
      <c r="B148" s="8">
        <f t="shared" si="0"/>
        <v>3.32</v>
      </c>
      <c r="C148" s="6">
        <v>58</v>
      </c>
      <c r="D148" s="6">
        <v>25</v>
      </c>
      <c r="E148" s="4" t="s">
        <v>271</v>
      </c>
    </row>
    <row r="149" spans="1:5" x14ac:dyDescent="0.25">
      <c r="A149" s="8">
        <v>3.36</v>
      </c>
      <c r="B149" s="8">
        <f t="shared" si="0"/>
        <v>3.36</v>
      </c>
      <c r="C149" s="6">
        <v>59</v>
      </c>
      <c r="D149" s="6">
        <v>25</v>
      </c>
      <c r="E149" s="4" t="s">
        <v>272</v>
      </c>
    </row>
    <row r="150" spans="1:5" x14ac:dyDescent="0.25">
      <c r="A150" s="8">
        <v>3.4</v>
      </c>
      <c r="B150" s="8">
        <f t="shared" si="0"/>
        <v>3.4</v>
      </c>
      <c r="C150" s="6">
        <v>12</v>
      </c>
      <c r="D150" s="6">
        <v>5</v>
      </c>
      <c r="E150" s="4" t="s">
        <v>273</v>
      </c>
    </row>
    <row r="151" spans="1:5" x14ac:dyDescent="0.25">
      <c r="A151" s="8">
        <v>3.44</v>
      </c>
      <c r="B151" s="8">
        <f t="shared" si="0"/>
        <v>3.44</v>
      </c>
      <c r="C151" s="6">
        <v>61</v>
      </c>
      <c r="D151" s="6">
        <v>25</v>
      </c>
      <c r="E151" s="4" t="s">
        <v>274</v>
      </c>
    </row>
    <row r="152" spans="1:5" x14ac:dyDescent="0.25">
      <c r="A152" s="8">
        <v>3.48</v>
      </c>
      <c r="B152" s="8">
        <f t="shared" si="0"/>
        <v>3.48</v>
      </c>
      <c r="C152" s="6">
        <v>62</v>
      </c>
      <c r="D152" s="6">
        <v>25</v>
      </c>
      <c r="E152" s="4" t="s">
        <v>275</v>
      </c>
    </row>
    <row r="153" spans="1:5" x14ac:dyDescent="0.25">
      <c r="A153" s="8">
        <v>3.5</v>
      </c>
      <c r="B153" s="8">
        <f t="shared" si="0"/>
        <v>3.5</v>
      </c>
      <c r="C153" s="6">
        <v>5</v>
      </c>
      <c r="D153" s="6">
        <v>2</v>
      </c>
      <c r="E153" s="4" t="s">
        <v>76</v>
      </c>
    </row>
    <row r="154" spans="1:5" x14ac:dyDescent="0.25">
      <c r="A154" s="8">
        <v>3.52</v>
      </c>
      <c r="B154" s="8">
        <f t="shared" si="0"/>
        <v>3.52</v>
      </c>
      <c r="C154" s="6">
        <v>63</v>
      </c>
      <c r="D154" s="6">
        <v>25</v>
      </c>
      <c r="E154" s="4" t="s">
        <v>276</v>
      </c>
    </row>
    <row r="155" spans="1:5" x14ac:dyDescent="0.25">
      <c r="A155" s="8">
        <v>3.56</v>
      </c>
      <c r="B155" s="8">
        <f t="shared" si="0"/>
        <v>3.56</v>
      </c>
      <c r="C155" s="6">
        <v>64</v>
      </c>
      <c r="D155" s="6">
        <v>25</v>
      </c>
      <c r="E155" s="4" t="s">
        <v>277</v>
      </c>
    </row>
    <row r="156" spans="1:5" x14ac:dyDescent="0.25">
      <c r="A156" s="8">
        <v>3.6</v>
      </c>
      <c r="B156" s="8">
        <f t="shared" si="0"/>
        <v>3.6</v>
      </c>
      <c r="C156" s="6">
        <v>13</v>
      </c>
      <c r="D156" s="6">
        <v>5</v>
      </c>
      <c r="E156" s="4" t="s">
        <v>278</v>
      </c>
    </row>
    <row r="157" spans="1:5" x14ac:dyDescent="0.25">
      <c r="A157" s="8">
        <v>3.64</v>
      </c>
      <c r="B157" s="8">
        <f t="shared" si="0"/>
        <v>3.64</v>
      </c>
      <c r="C157" s="6">
        <v>66</v>
      </c>
      <c r="D157" s="6">
        <v>25</v>
      </c>
      <c r="E157" s="4" t="s">
        <v>279</v>
      </c>
    </row>
    <row r="158" spans="1:5" x14ac:dyDescent="0.25">
      <c r="A158" s="8">
        <v>3.68</v>
      </c>
      <c r="B158" s="8">
        <f t="shared" si="0"/>
        <v>3.68</v>
      </c>
      <c r="C158" s="6">
        <v>67</v>
      </c>
      <c r="D158" s="6">
        <v>25</v>
      </c>
      <c r="E158" s="4" t="s">
        <v>280</v>
      </c>
    </row>
    <row r="159" spans="1:5" x14ac:dyDescent="0.25">
      <c r="A159" s="8">
        <v>3.7</v>
      </c>
      <c r="B159" s="8">
        <f t="shared" si="0"/>
        <v>3.7</v>
      </c>
      <c r="C159" s="6">
        <v>27</v>
      </c>
      <c r="D159" s="6">
        <v>10</v>
      </c>
      <c r="E159" s="4" t="s">
        <v>281</v>
      </c>
    </row>
    <row r="160" spans="1:5" x14ac:dyDescent="0.25">
      <c r="A160" s="8">
        <v>3.72</v>
      </c>
      <c r="B160" s="8">
        <f t="shared" si="0"/>
        <v>3.72</v>
      </c>
      <c r="C160" s="6">
        <v>68</v>
      </c>
      <c r="D160" s="6">
        <v>25</v>
      </c>
      <c r="E160" s="4" t="s">
        <v>282</v>
      </c>
    </row>
    <row r="161" spans="1:5" x14ac:dyDescent="0.25">
      <c r="A161" s="8">
        <v>3.75</v>
      </c>
      <c r="B161" s="8">
        <f t="shared" si="0"/>
        <v>3.75</v>
      </c>
      <c r="C161" s="6">
        <v>11</v>
      </c>
      <c r="D161" s="6">
        <v>4</v>
      </c>
      <c r="E161" s="4" t="s">
        <v>77</v>
      </c>
    </row>
    <row r="162" spans="1:5" x14ac:dyDescent="0.25">
      <c r="A162" s="8">
        <v>3.76</v>
      </c>
      <c r="B162" s="8">
        <f t="shared" si="0"/>
        <v>3.76</v>
      </c>
      <c r="C162" s="6">
        <v>69</v>
      </c>
      <c r="D162" s="6">
        <v>25</v>
      </c>
      <c r="E162" s="4" t="s">
        <v>283</v>
      </c>
    </row>
    <row r="163" spans="1:5" x14ac:dyDescent="0.25">
      <c r="A163" s="8">
        <v>3.8</v>
      </c>
      <c r="B163" s="8">
        <f t="shared" si="0"/>
        <v>3.8</v>
      </c>
      <c r="C163" s="6">
        <v>14</v>
      </c>
      <c r="D163" s="6">
        <v>5</v>
      </c>
      <c r="E163" s="4" t="s">
        <v>284</v>
      </c>
    </row>
    <row r="164" spans="1:5" x14ac:dyDescent="0.25">
      <c r="A164" s="8">
        <v>3.84</v>
      </c>
      <c r="B164" s="8">
        <f t="shared" si="0"/>
        <v>3.84</v>
      </c>
      <c r="C164" s="6">
        <v>71</v>
      </c>
      <c r="D164" s="6">
        <v>25</v>
      </c>
      <c r="E164" s="4" t="s">
        <v>285</v>
      </c>
    </row>
    <row r="165" spans="1:5" x14ac:dyDescent="0.25">
      <c r="A165" s="8">
        <v>3.88</v>
      </c>
      <c r="B165" s="8">
        <f t="shared" si="0"/>
        <v>3.88</v>
      </c>
      <c r="C165" s="6">
        <v>72</v>
      </c>
      <c r="D165" s="6">
        <v>25</v>
      </c>
      <c r="E165" s="4" t="s">
        <v>286</v>
      </c>
    </row>
    <row r="166" spans="1:5" x14ac:dyDescent="0.25">
      <c r="A166" s="8">
        <v>3.9</v>
      </c>
      <c r="B166" s="8">
        <f t="shared" si="0"/>
        <v>3.9</v>
      </c>
      <c r="C166" s="6">
        <v>29</v>
      </c>
      <c r="D166" s="6">
        <v>10</v>
      </c>
      <c r="E166" s="4" t="s">
        <v>287</v>
      </c>
    </row>
    <row r="167" spans="1:5" x14ac:dyDescent="0.25">
      <c r="A167" s="8">
        <v>3.92</v>
      </c>
      <c r="B167" s="8">
        <f t="shared" si="0"/>
        <v>3.92</v>
      </c>
      <c r="C167" s="6">
        <v>73</v>
      </c>
      <c r="D167" s="6">
        <v>25</v>
      </c>
      <c r="E167" s="4" t="s">
        <v>288</v>
      </c>
    </row>
    <row r="168" spans="1:5" x14ac:dyDescent="0.25">
      <c r="A168" s="8">
        <v>3.96</v>
      </c>
      <c r="B168" s="8">
        <f t="shared" si="0"/>
        <v>3.96</v>
      </c>
      <c r="C168" s="6">
        <v>74</v>
      </c>
      <c r="D168" s="6">
        <v>25</v>
      </c>
      <c r="E168" s="4" t="s">
        <v>289</v>
      </c>
    </row>
    <row r="169" spans="1:5" x14ac:dyDescent="0.25">
      <c r="A169" s="8">
        <v>4</v>
      </c>
      <c r="B169" s="8">
        <f t="shared" si="0"/>
        <v>4</v>
      </c>
      <c r="C169" s="6">
        <v>3</v>
      </c>
      <c r="D169" s="6">
        <v>1</v>
      </c>
      <c r="E169" s="4" t="s">
        <v>78</v>
      </c>
    </row>
    <row r="170" spans="1:5" x14ac:dyDescent="0.25">
      <c r="A170" s="8">
        <v>4.04</v>
      </c>
      <c r="B170" s="8">
        <f t="shared" si="0"/>
        <v>4.04</v>
      </c>
      <c r="C170" s="6">
        <v>76</v>
      </c>
      <c r="D170" s="6">
        <v>25</v>
      </c>
      <c r="E170" s="4" t="s">
        <v>290</v>
      </c>
    </row>
    <row r="171" spans="1:5" x14ac:dyDescent="0.25">
      <c r="A171" s="8">
        <v>4.08</v>
      </c>
      <c r="B171" s="8">
        <f t="shared" si="0"/>
        <v>4.08</v>
      </c>
      <c r="C171" s="6">
        <v>77</v>
      </c>
      <c r="D171" s="6">
        <v>25</v>
      </c>
      <c r="E171" s="4" t="s">
        <v>291</v>
      </c>
    </row>
    <row r="172" spans="1:5" x14ac:dyDescent="0.25">
      <c r="A172" s="8">
        <v>4.0999999999999996</v>
      </c>
      <c r="B172" s="8">
        <f t="shared" si="0"/>
        <v>4.0999999999999996</v>
      </c>
      <c r="C172" s="6">
        <v>31</v>
      </c>
      <c r="D172" s="6">
        <v>10</v>
      </c>
      <c r="E172" s="4" t="s">
        <v>292</v>
      </c>
    </row>
    <row r="173" spans="1:5" x14ac:dyDescent="0.25">
      <c r="A173" s="8">
        <v>4.12</v>
      </c>
      <c r="B173" s="8">
        <f t="shared" si="0"/>
        <v>4.12</v>
      </c>
      <c r="C173" s="6">
        <v>78</v>
      </c>
      <c r="D173" s="6">
        <v>25</v>
      </c>
      <c r="E173" s="4" t="s">
        <v>293</v>
      </c>
    </row>
    <row r="174" spans="1:5" x14ac:dyDescent="0.25">
      <c r="A174" s="8">
        <v>4.16</v>
      </c>
      <c r="B174" s="8">
        <f t="shared" si="0"/>
        <v>4.16</v>
      </c>
      <c r="C174" s="6">
        <v>79</v>
      </c>
      <c r="D174" s="6">
        <v>25</v>
      </c>
      <c r="E174" s="4" t="s">
        <v>294</v>
      </c>
    </row>
    <row r="175" spans="1:5" x14ac:dyDescent="0.25">
      <c r="A175" s="8">
        <v>4.2</v>
      </c>
      <c r="B175" s="8">
        <f t="shared" si="0"/>
        <v>4.2</v>
      </c>
      <c r="C175" s="6">
        <v>16</v>
      </c>
      <c r="D175" s="6">
        <v>5</v>
      </c>
      <c r="E175" s="4" t="s">
        <v>295</v>
      </c>
    </row>
    <row r="176" spans="1:5" x14ac:dyDescent="0.25">
      <c r="A176" s="8">
        <v>4.24</v>
      </c>
      <c r="B176" s="8">
        <f t="shared" si="0"/>
        <v>4.24</v>
      </c>
      <c r="C176" s="6">
        <v>81</v>
      </c>
      <c r="D176" s="6">
        <v>25</v>
      </c>
      <c r="E176" s="4" t="s">
        <v>296</v>
      </c>
    </row>
    <row r="177" spans="1:5" x14ac:dyDescent="0.25">
      <c r="A177" s="8">
        <v>4.28</v>
      </c>
      <c r="B177" s="8">
        <f t="shared" si="0"/>
        <v>4.2799999999999994</v>
      </c>
      <c r="C177" s="6">
        <v>82</v>
      </c>
      <c r="D177" s="6">
        <v>25</v>
      </c>
      <c r="E177" s="4" t="s">
        <v>297</v>
      </c>
    </row>
    <row r="178" spans="1:5" x14ac:dyDescent="0.25">
      <c r="A178" s="8">
        <v>4.3</v>
      </c>
      <c r="B178" s="8">
        <f t="shared" si="0"/>
        <v>4.3</v>
      </c>
      <c r="C178" s="6">
        <v>33</v>
      </c>
      <c r="D178" s="6">
        <v>10</v>
      </c>
      <c r="E178" s="4" t="s">
        <v>298</v>
      </c>
    </row>
    <row r="179" spans="1:5" x14ac:dyDescent="0.25">
      <c r="A179" s="8">
        <v>4.32</v>
      </c>
      <c r="B179" s="8">
        <f t="shared" si="0"/>
        <v>4.32</v>
      </c>
      <c r="C179" s="6">
        <v>83</v>
      </c>
      <c r="D179" s="6">
        <v>25</v>
      </c>
      <c r="E179" s="4" t="s">
        <v>299</v>
      </c>
    </row>
    <row r="180" spans="1:5" x14ac:dyDescent="0.25">
      <c r="A180" s="8">
        <v>4.33</v>
      </c>
      <c r="B180" s="8">
        <f t="shared" si="0"/>
        <v>4.3333333333333339</v>
      </c>
      <c r="C180" s="6">
        <v>10</v>
      </c>
      <c r="D180" s="6">
        <v>3</v>
      </c>
      <c r="E180" s="4" t="s">
        <v>98</v>
      </c>
    </row>
    <row r="181" spans="1:5" x14ac:dyDescent="0.25">
      <c r="A181" s="8">
        <v>4.3600000000000003</v>
      </c>
      <c r="B181" s="8">
        <f t="shared" si="0"/>
        <v>4.3599999999999994</v>
      </c>
      <c r="C181" s="6">
        <v>84</v>
      </c>
      <c r="D181" s="6">
        <v>25</v>
      </c>
      <c r="E181" s="4" t="s">
        <v>300</v>
      </c>
    </row>
    <row r="182" spans="1:5" x14ac:dyDescent="0.25">
      <c r="A182" s="8">
        <v>4.4000000000000004</v>
      </c>
      <c r="B182" s="8">
        <f t="shared" si="0"/>
        <v>4.4000000000000004</v>
      </c>
      <c r="C182" s="6">
        <v>17</v>
      </c>
      <c r="D182" s="6">
        <v>5</v>
      </c>
      <c r="E182" s="4" t="s">
        <v>301</v>
      </c>
    </row>
    <row r="183" spans="1:5" x14ac:dyDescent="0.25">
      <c r="A183" s="8">
        <v>4.4400000000000004</v>
      </c>
      <c r="B183" s="8">
        <f t="shared" si="0"/>
        <v>4.4399999999999995</v>
      </c>
      <c r="C183" s="6">
        <v>86</v>
      </c>
      <c r="D183" s="6">
        <v>25</v>
      </c>
      <c r="E183" s="4" t="s">
        <v>302</v>
      </c>
    </row>
    <row r="184" spans="1:5" x14ac:dyDescent="0.25">
      <c r="A184" s="8">
        <v>4.4800000000000004</v>
      </c>
      <c r="B184" s="8">
        <f t="shared" si="0"/>
        <v>4.4800000000000004</v>
      </c>
      <c r="C184" s="6">
        <v>87</v>
      </c>
      <c r="D184" s="6">
        <v>25</v>
      </c>
      <c r="E184" s="4" t="s">
        <v>303</v>
      </c>
    </row>
    <row r="185" spans="1:5" x14ac:dyDescent="0.25">
      <c r="A185" s="8">
        <v>4.5</v>
      </c>
      <c r="B185" s="8">
        <f t="shared" si="0"/>
        <v>4.5</v>
      </c>
      <c r="C185" s="6">
        <v>7</v>
      </c>
      <c r="D185" s="6">
        <v>2</v>
      </c>
      <c r="E185" s="4" t="s">
        <v>79</v>
      </c>
    </row>
    <row r="186" spans="1:5" x14ac:dyDescent="0.25">
      <c r="A186" s="8">
        <v>4.5199999999999996</v>
      </c>
      <c r="B186" s="8">
        <f t="shared" si="0"/>
        <v>4.5199999999999996</v>
      </c>
      <c r="C186" s="6">
        <v>88</v>
      </c>
      <c r="D186" s="6">
        <v>25</v>
      </c>
      <c r="E186" s="4" t="s">
        <v>304</v>
      </c>
    </row>
    <row r="187" spans="1:5" x14ac:dyDescent="0.25">
      <c r="A187" s="8">
        <v>4.5599999999999996</v>
      </c>
      <c r="B187" s="8">
        <f t="shared" si="0"/>
        <v>4.5600000000000005</v>
      </c>
      <c r="C187" s="6">
        <v>89</v>
      </c>
      <c r="D187" s="6">
        <v>25</v>
      </c>
      <c r="E187" s="4" t="s">
        <v>305</v>
      </c>
    </row>
    <row r="188" spans="1:5" x14ac:dyDescent="0.25">
      <c r="A188" s="8">
        <v>4.5999999999999996</v>
      </c>
      <c r="B188" s="8">
        <f t="shared" si="0"/>
        <v>4.5999999999999996</v>
      </c>
      <c r="C188" s="6">
        <v>18</v>
      </c>
      <c r="D188" s="6">
        <v>5</v>
      </c>
      <c r="E188" s="4" t="s">
        <v>306</v>
      </c>
    </row>
    <row r="189" spans="1:5" x14ac:dyDescent="0.25">
      <c r="A189" s="8">
        <v>4.6399999999999997</v>
      </c>
      <c r="B189" s="8">
        <f t="shared" si="0"/>
        <v>4.6400000000000006</v>
      </c>
      <c r="C189" s="6">
        <v>91</v>
      </c>
      <c r="D189" s="6">
        <v>25</v>
      </c>
      <c r="E189" s="4" t="s">
        <v>307</v>
      </c>
    </row>
    <row r="190" spans="1:5" x14ac:dyDescent="0.25">
      <c r="A190" s="8">
        <v>4.68</v>
      </c>
      <c r="B190" s="8">
        <f t="shared" si="0"/>
        <v>4.68</v>
      </c>
      <c r="C190" s="6">
        <v>92</v>
      </c>
      <c r="D190" s="6">
        <v>25</v>
      </c>
      <c r="E190" s="4" t="s">
        <v>308</v>
      </c>
    </row>
    <row r="191" spans="1:5" x14ac:dyDescent="0.25">
      <c r="A191" s="8">
        <v>4.7</v>
      </c>
      <c r="B191" s="8">
        <f t="shared" si="0"/>
        <v>4.7</v>
      </c>
      <c r="C191" s="6">
        <v>37</v>
      </c>
      <c r="D191" s="6">
        <v>10</v>
      </c>
      <c r="E191" s="4" t="s">
        <v>309</v>
      </c>
    </row>
    <row r="192" spans="1:5" x14ac:dyDescent="0.25">
      <c r="A192" s="8">
        <v>4.72</v>
      </c>
      <c r="B192" s="8">
        <f t="shared" si="0"/>
        <v>4.7200000000000006</v>
      </c>
      <c r="C192" s="6">
        <v>93</v>
      </c>
      <c r="D192" s="6">
        <v>25</v>
      </c>
      <c r="E192" s="4" t="s">
        <v>310</v>
      </c>
    </row>
    <row r="193" spans="1:5" x14ac:dyDescent="0.25">
      <c r="A193" s="8">
        <v>4.76</v>
      </c>
      <c r="B193" s="8">
        <f t="shared" si="0"/>
        <v>4.76</v>
      </c>
      <c r="C193" s="6">
        <v>94</v>
      </c>
      <c r="D193" s="6">
        <v>25</v>
      </c>
      <c r="E193" s="4" t="s">
        <v>311</v>
      </c>
    </row>
    <row r="194" spans="1:5" x14ac:dyDescent="0.25">
      <c r="A194" s="8">
        <v>4.8</v>
      </c>
      <c r="B194" s="8">
        <f t="shared" si="0"/>
        <v>4.8</v>
      </c>
      <c r="C194" s="6">
        <v>19</v>
      </c>
      <c r="D194" s="6">
        <v>5</v>
      </c>
      <c r="E194" s="4" t="s">
        <v>312</v>
      </c>
    </row>
    <row r="195" spans="1:5" x14ac:dyDescent="0.25">
      <c r="A195" s="8">
        <v>4.84</v>
      </c>
      <c r="B195" s="8">
        <f t="shared" si="0"/>
        <v>4.84</v>
      </c>
      <c r="C195" s="6">
        <v>96</v>
      </c>
      <c r="D195" s="6">
        <v>25</v>
      </c>
      <c r="E195" s="4" t="s">
        <v>313</v>
      </c>
    </row>
    <row r="196" spans="1:5" x14ac:dyDescent="0.25">
      <c r="A196" s="8">
        <v>4.88</v>
      </c>
      <c r="B196" s="8">
        <f t="shared" si="0"/>
        <v>4.88</v>
      </c>
      <c r="C196" s="6">
        <v>97</v>
      </c>
      <c r="D196" s="6">
        <v>25</v>
      </c>
      <c r="E196" s="4" t="s">
        <v>314</v>
      </c>
    </row>
    <row r="197" spans="1:5" x14ac:dyDescent="0.25">
      <c r="A197" s="8">
        <v>4.9000000000000004</v>
      </c>
      <c r="B197" s="8">
        <f t="shared" si="0"/>
        <v>4.9000000000000004</v>
      </c>
      <c r="C197" s="6">
        <v>39</v>
      </c>
      <c r="D197" s="6">
        <v>10</v>
      </c>
      <c r="E197" s="4" t="s">
        <v>315</v>
      </c>
    </row>
    <row r="198" spans="1:5" x14ac:dyDescent="0.25">
      <c r="A198" s="8">
        <v>4.92</v>
      </c>
      <c r="B198" s="8">
        <f t="shared" si="0"/>
        <v>4.92</v>
      </c>
      <c r="C198" s="6">
        <v>98</v>
      </c>
      <c r="D198" s="6">
        <v>25</v>
      </c>
      <c r="E198" s="4" t="s">
        <v>316</v>
      </c>
    </row>
    <row r="199" spans="1:5" x14ac:dyDescent="0.25">
      <c r="A199" s="8">
        <v>4.96</v>
      </c>
      <c r="B199" s="8">
        <f t="shared" si="0"/>
        <v>4.96</v>
      </c>
      <c r="C199" s="6">
        <v>99</v>
      </c>
      <c r="D199" s="6">
        <v>25</v>
      </c>
      <c r="E199" s="4" t="s">
        <v>317</v>
      </c>
    </row>
    <row r="200" spans="1:5" x14ac:dyDescent="0.25">
      <c r="A200" s="8">
        <v>5</v>
      </c>
      <c r="B200" s="8">
        <f t="shared" si="0"/>
        <v>5</v>
      </c>
      <c r="C200" s="6">
        <v>4</v>
      </c>
      <c r="D200" s="6">
        <v>1</v>
      </c>
      <c r="E200" s="4" t="s">
        <v>80</v>
      </c>
    </row>
    <row r="201" spans="1:5" x14ac:dyDescent="0.25">
      <c r="A201" s="8">
        <v>5.0999999999999996</v>
      </c>
      <c r="B201" s="8">
        <f t="shared" si="0"/>
        <v>5.0999999999999996</v>
      </c>
      <c r="C201" s="6">
        <v>41</v>
      </c>
      <c r="D201" s="6">
        <v>10</v>
      </c>
      <c r="E201" s="4" t="s">
        <v>318</v>
      </c>
    </row>
    <row r="202" spans="1:5" x14ac:dyDescent="0.25">
      <c r="A202" s="8">
        <v>5.2</v>
      </c>
      <c r="B202" s="8">
        <f t="shared" si="0"/>
        <v>5.2</v>
      </c>
      <c r="C202" s="6">
        <v>21</v>
      </c>
      <c r="D202" s="6">
        <v>5</v>
      </c>
      <c r="E202" s="4" t="s">
        <v>319</v>
      </c>
    </row>
    <row r="203" spans="1:5" x14ac:dyDescent="0.25">
      <c r="A203" s="8">
        <v>5.3</v>
      </c>
      <c r="B203" s="8">
        <f t="shared" si="0"/>
        <v>5.3</v>
      </c>
      <c r="C203" s="6">
        <v>43</v>
      </c>
      <c r="D203" s="6">
        <v>10</v>
      </c>
      <c r="E203" s="4" t="s">
        <v>320</v>
      </c>
    </row>
    <row r="204" spans="1:5" x14ac:dyDescent="0.25">
      <c r="A204" s="8">
        <v>5.4</v>
      </c>
      <c r="B204" s="8">
        <f t="shared" si="0"/>
        <v>5.4</v>
      </c>
      <c r="C204" s="6">
        <v>22</v>
      </c>
      <c r="D204" s="6">
        <v>5</v>
      </c>
      <c r="E204" s="4" t="s">
        <v>321</v>
      </c>
    </row>
    <row r="205" spans="1:5" x14ac:dyDescent="0.25">
      <c r="A205" s="8">
        <v>5.5</v>
      </c>
      <c r="B205" s="8">
        <f t="shared" si="0"/>
        <v>5.5</v>
      </c>
      <c r="C205" s="6">
        <v>9</v>
      </c>
      <c r="D205" s="6">
        <v>2</v>
      </c>
      <c r="E205" s="4" t="s">
        <v>81</v>
      </c>
    </row>
    <row r="206" spans="1:5" x14ac:dyDescent="0.25">
      <c r="A206" s="8">
        <v>5.6</v>
      </c>
      <c r="B206" s="8">
        <f t="shared" si="0"/>
        <v>5.6</v>
      </c>
      <c r="C206" s="6">
        <v>23</v>
      </c>
      <c r="D206" s="6">
        <v>5</v>
      </c>
      <c r="E206" s="4" t="s">
        <v>322</v>
      </c>
    </row>
    <row r="207" spans="1:5" x14ac:dyDescent="0.25">
      <c r="A207" s="8">
        <v>5.7</v>
      </c>
      <c r="B207" s="8">
        <f t="shared" si="0"/>
        <v>5.7</v>
      </c>
      <c r="C207" s="6">
        <v>47</v>
      </c>
      <c r="D207" s="6">
        <v>10</v>
      </c>
      <c r="E207" s="4" t="s">
        <v>323</v>
      </c>
    </row>
    <row r="208" spans="1:5" x14ac:dyDescent="0.25">
      <c r="A208" s="8">
        <v>5.8</v>
      </c>
      <c r="B208" s="8">
        <f t="shared" si="0"/>
        <v>5.8</v>
      </c>
      <c r="C208" s="6">
        <v>24</v>
      </c>
      <c r="D208" s="6">
        <v>5</v>
      </c>
      <c r="E208" s="4" t="s">
        <v>324</v>
      </c>
    </row>
    <row r="209" spans="1:5" x14ac:dyDescent="0.25">
      <c r="A209" s="8">
        <v>5.9</v>
      </c>
      <c r="B209" s="8">
        <f t="shared" si="0"/>
        <v>5.9</v>
      </c>
      <c r="C209" s="6">
        <v>49</v>
      </c>
      <c r="D209" s="6">
        <v>10</v>
      </c>
      <c r="E209" s="4" t="s">
        <v>325</v>
      </c>
    </row>
    <row r="210" spans="1:5" x14ac:dyDescent="0.25">
      <c r="A210" s="8">
        <v>6</v>
      </c>
      <c r="B210" s="8">
        <f t="shared" si="0"/>
        <v>6</v>
      </c>
      <c r="C210" s="6">
        <v>5</v>
      </c>
      <c r="D210" s="6">
        <v>1</v>
      </c>
      <c r="E210" s="4" t="s">
        <v>82</v>
      </c>
    </row>
    <row r="211" spans="1:5" x14ac:dyDescent="0.25">
      <c r="A211" s="8">
        <v>6.1</v>
      </c>
      <c r="B211" s="8">
        <f t="shared" si="0"/>
        <v>6.1</v>
      </c>
      <c r="C211" s="6">
        <v>51</v>
      </c>
      <c r="D211" s="6">
        <v>10</v>
      </c>
      <c r="E211" s="4" t="s">
        <v>326</v>
      </c>
    </row>
    <row r="212" spans="1:5" x14ac:dyDescent="0.25">
      <c r="A212" s="8">
        <v>6.2</v>
      </c>
      <c r="B212" s="8">
        <f t="shared" si="0"/>
        <v>6.2</v>
      </c>
      <c r="C212" s="6">
        <v>26</v>
      </c>
      <c r="D212" s="6">
        <v>5</v>
      </c>
      <c r="E212" s="4" t="s">
        <v>327</v>
      </c>
    </row>
    <row r="213" spans="1:5" x14ac:dyDescent="0.25">
      <c r="A213" s="8">
        <v>6.3</v>
      </c>
      <c r="B213" s="8">
        <f t="shared" si="0"/>
        <v>6.3</v>
      </c>
      <c r="C213" s="6">
        <v>53</v>
      </c>
      <c r="D213" s="6">
        <v>10</v>
      </c>
      <c r="E213" s="4" t="s">
        <v>328</v>
      </c>
    </row>
    <row r="214" spans="1:5" x14ac:dyDescent="0.25">
      <c r="A214" s="8">
        <v>6.4</v>
      </c>
      <c r="B214" s="8">
        <f t="shared" si="0"/>
        <v>6.4</v>
      </c>
      <c r="C214" s="6">
        <v>27</v>
      </c>
      <c r="D214" s="6">
        <v>5</v>
      </c>
      <c r="E214" s="4" t="s">
        <v>329</v>
      </c>
    </row>
    <row r="215" spans="1:5" x14ac:dyDescent="0.25">
      <c r="A215" s="8">
        <v>6.5</v>
      </c>
      <c r="B215" s="8">
        <f t="shared" si="0"/>
        <v>6.5</v>
      </c>
      <c r="C215" s="6">
        <v>11</v>
      </c>
      <c r="D215" s="6">
        <v>2</v>
      </c>
      <c r="E215" s="4" t="s">
        <v>83</v>
      </c>
    </row>
    <row r="216" spans="1:5" x14ac:dyDescent="0.25">
      <c r="A216" s="8">
        <v>6.6</v>
      </c>
      <c r="B216" s="8">
        <f t="shared" si="0"/>
        <v>6.6</v>
      </c>
      <c r="C216" s="6">
        <v>28</v>
      </c>
      <c r="D216" s="6">
        <v>5</v>
      </c>
      <c r="E216" s="4" t="s">
        <v>330</v>
      </c>
    </row>
    <row r="217" spans="1:5" x14ac:dyDescent="0.25">
      <c r="A217" s="8">
        <v>6.7</v>
      </c>
      <c r="B217" s="8">
        <f t="shared" si="0"/>
        <v>6.7</v>
      </c>
      <c r="C217" s="6">
        <v>57</v>
      </c>
      <c r="D217" s="6">
        <v>10</v>
      </c>
      <c r="E217" s="4" t="s">
        <v>331</v>
      </c>
    </row>
    <row r="218" spans="1:5" x14ac:dyDescent="0.25">
      <c r="A218" s="8">
        <v>6.8</v>
      </c>
      <c r="B218" s="8">
        <f t="shared" si="0"/>
        <v>6.8</v>
      </c>
      <c r="C218" s="6">
        <v>29</v>
      </c>
      <c r="D218" s="6">
        <v>5</v>
      </c>
      <c r="E218" s="4" t="s">
        <v>332</v>
      </c>
    </row>
    <row r="219" spans="1:5" x14ac:dyDescent="0.25">
      <c r="A219" s="8">
        <v>6.9</v>
      </c>
      <c r="B219" s="8">
        <f t="shared" si="0"/>
        <v>6.9</v>
      </c>
      <c r="C219" s="6">
        <v>59</v>
      </c>
      <c r="D219" s="6">
        <v>10</v>
      </c>
      <c r="E219" s="4" t="s">
        <v>333</v>
      </c>
    </row>
    <row r="220" spans="1:5" x14ac:dyDescent="0.25">
      <c r="A220" s="8">
        <v>7</v>
      </c>
      <c r="B220" s="8">
        <f t="shared" si="0"/>
        <v>7</v>
      </c>
      <c r="C220" s="6">
        <v>6</v>
      </c>
      <c r="D220" s="6">
        <v>1</v>
      </c>
      <c r="E220" s="4" t="s">
        <v>84</v>
      </c>
    </row>
    <row r="221" spans="1:5" x14ac:dyDescent="0.25">
      <c r="A221" s="8">
        <v>7.1</v>
      </c>
      <c r="B221" s="8">
        <f t="shared" si="0"/>
        <v>7.1</v>
      </c>
      <c r="C221" s="6">
        <v>61</v>
      </c>
      <c r="D221" s="6">
        <v>10</v>
      </c>
      <c r="E221" s="4" t="s">
        <v>334</v>
      </c>
    </row>
    <row r="222" spans="1:5" x14ac:dyDescent="0.25">
      <c r="A222" s="8">
        <v>7.2</v>
      </c>
      <c r="B222" s="8">
        <f t="shared" si="0"/>
        <v>7.2</v>
      </c>
      <c r="C222" s="6">
        <v>31</v>
      </c>
      <c r="D222" s="6">
        <v>5</v>
      </c>
      <c r="E222" s="4" t="s">
        <v>335</v>
      </c>
    </row>
    <row r="223" spans="1:5" x14ac:dyDescent="0.25">
      <c r="A223" s="8">
        <v>7.3</v>
      </c>
      <c r="B223" s="8">
        <f t="shared" si="0"/>
        <v>7.3</v>
      </c>
      <c r="C223" s="6">
        <v>63</v>
      </c>
      <c r="D223" s="6">
        <v>10</v>
      </c>
      <c r="E223" s="4" t="s">
        <v>336</v>
      </c>
    </row>
    <row r="224" spans="1:5" x14ac:dyDescent="0.25">
      <c r="A224" s="8">
        <v>7.4</v>
      </c>
      <c r="B224" s="8">
        <f t="shared" ref="B224:B287" si="1">1+C224/D224</f>
        <v>7.4</v>
      </c>
      <c r="C224" s="6">
        <v>32</v>
      </c>
      <c r="D224" s="6">
        <v>5</v>
      </c>
      <c r="E224" s="4" t="s">
        <v>337</v>
      </c>
    </row>
    <row r="225" spans="1:5" x14ac:dyDescent="0.25">
      <c r="A225" s="8">
        <v>7.5</v>
      </c>
      <c r="B225" s="8">
        <f t="shared" si="1"/>
        <v>7.5</v>
      </c>
      <c r="C225" s="6">
        <v>13</v>
      </c>
      <c r="D225" s="6">
        <v>2</v>
      </c>
      <c r="E225" s="4" t="s">
        <v>85</v>
      </c>
    </row>
    <row r="226" spans="1:5" x14ac:dyDescent="0.25">
      <c r="A226" s="8">
        <v>7.6</v>
      </c>
      <c r="B226" s="8">
        <f t="shared" si="1"/>
        <v>7.6</v>
      </c>
      <c r="C226" s="6">
        <v>33</v>
      </c>
      <c r="D226" s="6">
        <v>5</v>
      </c>
      <c r="E226" s="4" t="s">
        <v>338</v>
      </c>
    </row>
    <row r="227" spans="1:5" x14ac:dyDescent="0.25">
      <c r="A227" s="8">
        <v>7.7</v>
      </c>
      <c r="B227" s="8">
        <f t="shared" si="1"/>
        <v>7.7</v>
      </c>
      <c r="C227" s="6">
        <v>67</v>
      </c>
      <c r="D227" s="6">
        <v>10</v>
      </c>
      <c r="E227" s="4" t="s">
        <v>339</v>
      </c>
    </row>
    <row r="228" spans="1:5" x14ac:dyDescent="0.25">
      <c r="A228" s="8">
        <v>7.8</v>
      </c>
      <c r="B228" s="8">
        <f t="shared" si="1"/>
        <v>7.8</v>
      </c>
      <c r="C228" s="6">
        <v>34</v>
      </c>
      <c r="D228" s="6">
        <v>5</v>
      </c>
      <c r="E228" s="4" t="s">
        <v>340</v>
      </c>
    </row>
    <row r="229" spans="1:5" x14ac:dyDescent="0.25">
      <c r="A229" s="8">
        <v>7.9</v>
      </c>
      <c r="B229" s="8">
        <f t="shared" si="1"/>
        <v>7.9</v>
      </c>
      <c r="C229" s="6">
        <v>69</v>
      </c>
      <c r="D229" s="6">
        <v>10</v>
      </c>
      <c r="E229" s="4" t="s">
        <v>341</v>
      </c>
    </row>
    <row r="230" spans="1:5" x14ac:dyDescent="0.25">
      <c r="A230" s="8">
        <v>8</v>
      </c>
      <c r="B230" s="8">
        <f t="shared" si="1"/>
        <v>8</v>
      </c>
      <c r="C230" s="6">
        <v>7</v>
      </c>
      <c r="D230" s="6">
        <v>1</v>
      </c>
      <c r="E230" s="4" t="s">
        <v>86</v>
      </c>
    </row>
    <row r="231" spans="1:5" x14ac:dyDescent="0.25">
      <c r="A231" s="8">
        <v>8.1</v>
      </c>
      <c r="B231" s="8">
        <f t="shared" si="1"/>
        <v>8.1</v>
      </c>
      <c r="C231" s="6">
        <v>71</v>
      </c>
      <c r="D231" s="6">
        <v>10</v>
      </c>
      <c r="E231" s="4" t="s">
        <v>342</v>
      </c>
    </row>
    <row r="232" spans="1:5" x14ac:dyDescent="0.25">
      <c r="A232" s="8">
        <v>8.1999999999999993</v>
      </c>
      <c r="B232" s="8">
        <f t="shared" si="1"/>
        <v>8.1999999999999993</v>
      </c>
      <c r="C232" s="6">
        <v>36</v>
      </c>
      <c r="D232" s="6">
        <v>5</v>
      </c>
      <c r="E232" s="4" t="s">
        <v>343</v>
      </c>
    </row>
    <row r="233" spans="1:5" x14ac:dyDescent="0.25">
      <c r="A233" s="8">
        <v>8.3000000000000007</v>
      </c>
      <c r="B233" s="8">
        <f t="shared" si="1"/>
        <v>8.3000000000000007</v>
      </c>
      <c r="C233" s="6">
        <v>73</v>
      </c>
      <c r="D233" s="6">
        <v>10</v>
      </c>
      <c r="E233" s="4" t="s">
        <v>344</v>
      </c>
    </row>
    <row r="234" spans="1:5" x14ac:dyDescent="0.25">
      <c r="A234" s="8">
        <v>8.4</v>
      </c>
      <c r="B234" s="8">
        <f t="shared" si="1"/>
        <v>8.4</v>
      </c>
      <c r="C234" s="6">
        <v>37</v>
      </c>
      <c r="D234" s="6">
        <v>5</v>
      </c>
      <c r="E234" s="4" t="s">
        <v>345</v>
      </c>
    </row>
    <row r="235" spans="1:5" x14ac:dyDescent="0.25">
      <c r="A235" s="8">
        <v>8.5</v>
      </c>
      <c r="B235" s="8">
        <f t="shared" si="1"/>
        <v>8.5</v>
      </c>
      <c r="C235" s="6">
        <v>15</v>
      </c>
      <c r="D235" s="6">
        <v>2</v>
      </c>
      <c r="E235" s="4" t="s">
        <v>87</v>
      </c>
    </row>
    <row r="236" spans="1:5" x14ac:dyDescent="0.25">
      <c r="A236" s="8">
        <v>8.6</v>
      </c>
      <c r="B236" s="8">
        <f t="shared" si="1"/>
        <v>8.6</v>
      </c>
      <c r="C236" s="6">
        <v>38</v>
      </c>
      <c r="D236" s="6">
        <v>5</v>
      </c>
      <c r="E236" s="4" t="s">
        <v>346</v>
      </c>
    </row>
    <row r="237" spans="1:5" x14ac:dyDescent="0.25">
      <c r="A237" s="8">
        <v>8.6999999999999993</v>
      </c>
      <c r="B237" s="8">
        <f t="shared" si="1"/>
        <v>8.6999999999999993</v>
      </c>
      <c r="C237" s="6">
        <v>77</v>
      </c>
      <c r="D237" s="6">
        <v>10</v>
      </c>
      <c r="E237" s="4" t="s">
        <v>347</v>
      </c>
    </row>
    <row r="238" spans="1:5" x14ac:dyDescent="0.25">
      <c r="A238" s="8">
        <v>8.8000000000000007</v>
      </c>
      <c r="B238" s="8">
        <f t="shared" si="1"/>
        <v>8.8000000000000007</v>
      </c>
      <c r="C238" s="6">
        <v>39</v>
      </c>
      <c r="D238" s="6">
        <v>5</v>
      </c>
      <c r="E238" s="4" t="s">
        <v>348</v>
      </c>
    </row>
    <row r="239" spans="1:5" x14ac:dyDescent="0.25">
      <c r="A239" s="8">
        <v>8.9</v>
      </c>
      <c r="B239" s="8">
        <f t="shared" si="1"/>
        <v>8.9</v>
      </c>
      <c r="C239" s="6">
        <v>79</v>
      </c>
      <c r="D239" s="6">
        <v>10</v>
      </c>
      <c r="E239" s="4" t="s">
        <v>349</v>
      </c>
    </row>
    <row r="240" spans="1:5" x14ac:dyDescent="0.25">
      <c r="A240" s="8">
        <v>9</v>
      </c>
      <c r="B240" s="8">
        <f t="shared" si="1"/>
        <v>9</v>
      </c>
      <c r="C240" s="6">
        <v>8</v>
      </c>
      <c r="D240" s="6">
        <v>1</v>
      </c>
      <c r="E240" s="4" t="s">
        <v>88</v>
      </c>
    </row>
    <row r="241" spans="1:5" x14ac:dyDescent="0.25">
      <c r="A241" s="8">
        <v>9.1</v>
      </c>
      <c r="B241" s="8">
        <f t="shared" si="1"/>
        <v>9.1</v>
      </c>
      <c r="C241" s="6">
        <v>81</v>
      </c>
      <c r="D241" s="6">
        <v>10</v>
      </c>
      <c r="E241" s="4" t="s">
        <v>350</v>
      </c>
    </row>
    <row r="242" spans="1:5" x14ac:dyDescent="0.25">
      <c r="A242" s="8">
        <v>9.1999999999999993</v>
      </c>
      <c r="B242" s="8">
        <f t="shared" si="1"/>
        <v>9.1999999999999993</v>
      </c>
      <c r="C242" s="6">
        <v>41</v>
      </c>
      <c r="D242" s="6">
        <v>5</v>
      </c>
      <c r="E242" s="4" t="s">
        <v>351</v>
      </c>
    </row>
    <row r="243" spans="1:5" x14ac:dyDescent="0.25">
      <c r="A243" s="8">
        <v>9.3000000000000007</v>
      </c>
      <c r="B243" s="8">
        <f t="shared" si="1"/>
        <v>9.3000000000000007</v>
      </c>
      <c r="C243" s="6">
        <v>83</v>
      </c>
      <c r="D243" s="6">
        <v>10</v>
      </c>
      <c r="E243" s="4" t="s">
        <v>352</v>
      </c>
    </row>
    <row r="244" spans="1:5" x14ac:dyDescent="0.25">
      <c r="A244" s="8">
        <v>9.4</v>
      </c>
      <c r="B244" s="8">
        <f t="shared" si="1"/>
        <v>9.4</v>
      </c>
      <c r="C244" s="6">
        <v>42</v>
      </c>
      <c r="D244" s="6">
        <v>5</v>
      </c>
      <c r="E244" s="4" t="s">
        <v>353</v>
      </c>
    </row>
    <row r="245" spans="1:5" x14ac:dyDescent="0.25">
      <c r="A245" s="8">
        <v>9.5</v>
      </c>
      <c r="B245" s="8">
        <f t="shared" si="1"/>
        <v>9.5</v>
      </c>
      <c r="C245" s="6">
        <v>17</v>
      </c>
      <c r="D245" s="6">
        <v>2</v>
      </c>
      <c r="E245" s="4" t="s">
        <v>89</v>
      </c>
    </row>
    <row r="246" spans="1:5" x14ac:dyDescent="0.25">
      <c r="A246" s="8">
        <v>9.6</v>
      </c>
      <c r="B246" s="8">
        <f t="shared" si="1"/>
        <v>9.6</v>
      </c>
      <c r="C246" s="6">
        <v>43</v>
      </c>
      <c r="D246" s="6">
        <v>5</v>
      </c>
      <c r="E246" s="4" t="s">
        <v>354</v>
      </c>
    </row>
    <row r="247" spans="1:5" x14ac:dyDescent="0.25">
      <c r="A247" s="8">
        <v>9.6999999999999993</v>
      </c>
      <c r="B247" s="8">
        <f t="shared" si="1"/>
        <v>9.6999999999999993</v>
      </c>
      <c r="C247" s="6">
        <v>87</v>
      </c>
      <c r="D247" s="6">
        <v>10</v>
      </c>
      <c r="E247" s="4" t="s">
        <v>355</v>
      </c>
    </row>
    <row r="248" spans="1:5" x14ac:dyDescent="0.25">
      <c r="A248" s="8">
        <v>9.8000000000000007</v>
      </c>
      <c r="B248" s="8">
        <f t="shared" si="1"/>
        <v>9.8000000000000007</v>
      </c>
      <c r="C248" s="6">
        <v>44</v>
      </c>
      <c r="D248" s="6">
        <v>5</v>
      </c>
      <c r="E248" s="4" t="s">
        <v>356</v>
      </c>
    </row>
    <row r="249" spans="1:5" x14ac:dyDescent="0.25">
      <c r="A249" s="8">
        <v>9.9</v>
      </c>
      <c r="B249" s="8">
        <f t="shared" si="1"/>
        <v>9.9</v>
      </c>
      <c r="C249" s="6">
        <v>89</v>
      </c>
      <c r="D249" s="6">
        <v>10</v>
      </c>
      <c r="E249" s="4" t="s">
        <v>357</v>
      </c>
    </row>
    <row r="250" spans="1:5" x14ac:dyDescent="0.25">
      <c r="A250" s="8">
        <v>10</v>
      </c>
      <c r="B250" s="8">
        <f t="shared" si="1"/>
        <v>10</v>
      </c>
      <c r="C250" s="6">
        <v>9</v>
      </c>
      <c r="D250" s="6">
        <v>1</v>
      </c>
      <c r="E250" s="4" t="s">
        <v>90</v>
      </c>
    </row>
    <row r="251" spans="1:5" x14ac:dyDescent="0.25">
      <c r="A251" s="8">
        <v>10.1</v>
      </c>
      <c r="B251" s="8">
        <f t="shared" si="1"/>
        <v>10.1</v>
      </c>
      <c r="C251" s="6">
        <v>91</v>
      </c>
      <c r="D251" s="6">
        <v>10</v>
      </c>
      <c r="E251" s="4" t="s">
        <v>358</v>
      </c>
    </row>
    <row r="252" spans="1:5" x14ac:dyDescent="0.25">
      <c r="A252" s="8">
        <v>10.199999999999999</v>
      </c>
      <c r="B252" s="8">
        <f t="shared" si="1"/>
        <v>10.199999999999999</v>
      </c>
      <c r="C252" s="6">
        <v>46</v>
      </c>
      <c r="D252" s="6">
        <v>5</v>
      </c>
      <c r="E252" s="4" t="s">
        <v>359</v>
      </c>
    </row>
    <row r="253" spans="1:5" x14ac:dyDescent="0.25">
      <c r="A253" s="8">
        <v>10.3</v>
      </c>
      <c r="B253" s="8">
        <f t="shared" si="1"/>
        <v>10.3</v>
      </c>
      <c r="C253" s="6">
        <v>93</v>
      </c>
      <c r="D253" s="6">
        <v>10</v>
      </c>
      <c r="E253" s="4" t="s">
        <v>360</v>
      </c>
    </row>
    <row r="254" spans="1:5" x14ac:dyDescent="0.25">
      <c r="A254" s="8">
        <v>10.4</v>
      </c>
      <c r="B254" s="8">
        <f t="shared" si="1"/>
        <v>10.4</v>
      </c>
      <c r="C254" s="6">
        <v>47</v>
      </c>
      <c r="D254" s="6">
        <v>5</v>
      </c>
      <c r="E254" s="4" t="s">
        <v>361</v>
      </c>
    </row>
    <row r="255" spans="1:5" x14ac:dyDescent="0.25">
      <c r="A255" s="8">
        <v>10.5</v>
      </c>
      <c r="B255" s="8">
        <f t="shared" si="1"/>
        <v>10.5</v>
      </c>
      <c r="C255" s="6">
        <v>19</v>
      </c>
      <c r="D255" s="6">
        <v>2</v>
      </c>
      <c r="E255" s="4" t="s">
        <v>362</v>
      </c>
    </row>
    <row r="256" spans="1:5" x14ac:dyDescent="0.25">
      <c r="A256" s="8">
        <v>10.6</v>
      </c>
      <c r="B256" s="8">
        <f t="shared" si="1"/>
        <v>10.6</v>
      </c>
      <c r="C256" s="6">
        <v>48</v>
      </c>
      <c r="D256" s="6">
        <v>5</v>
      </c>
      <c r="E256" s="4" t="s">
        <v>363</v>
      </c>
    </row>
    <row r="257" spans="1:5" x14ac:dyDescent="0.25">
      <c r="A257" s="8">
        <v>10.7</v>
      </c>
      <c r="B257" s="8">
        <f t="shared" si="1"/>
        <v>10.7</v>
      </c>
      <c r="C257" s="6">
        <v>97</v>
      </c>
      <c r="D257" s="6">
        <v>10</v>
      </c>
      <c r="E257" s="4" t="s">
        <v>364</v>
      </c>
    </row>
    <row r="258" spans="1:5" x14ac:dyDescent="0.25">
      <c r="A258" s="8">
        <v>10.8</v>
      </c>
      <c r="B258" s="8">
        <f t="shared" si="1"/>
        <v>10.8</v>
      </c>
      <c r="C258" s="6">
        <v>49</v>
      </c>
      <c r="D258" s="6">
        <v>5</v>
      </c>
      <c r="E258" s="4" t="s">
        <v>365</v>
      </c>
    </row>
    <row r="259" spans="1:5" x14ac:dyDescent="0.25">
      <c r="A259" s="8">
        <v>10.9</v>
      </c>
      <c r="B259" s="8">
        <f t="shared" si="1"/>
        <v>10.9</v>
      </c>
      <c r="C259" s="6">
        <v>99</v>
      </c>
      <c r="D259" s="6">
        <v>10</v>
      </c>
      <c r="E259" s="4" t="s">
        <v>366</v>
      </c>
    </row>
    <row r="260" spans="1:5" x14ac:dyDescent="0.25">
      <c r="A260" s="8">
        <v>11</v>
      </c>
      <c r="B260" s="8">
        <f t="shared" si="1"/>
        <v>11</v>
      </c>
      <c r="C260" s="6">
        <v>10</v>
      </c>
      <c r="D260" s="6">
        <v>1</v>
      </c>
      <c r="E260" s="4" t="s">
        <v>91</v>
      </c>
    </row>
    <row r="261" spans="1:5" x14ac:dyDescent="0.25">
      <c r="A261" s="8">
        <v>11.2</v>
      </c>
      <c r="B261" s="8">
        <f t="shared" si="1"/>
        <v>11.2</v>
      </c>
      <c r="C261" s="6">
        <v>51</v>
      </c>
      <c r="D261" s="6">
        <v>5</v>
      </c>
      <c r="E261" s="4" t="s">
        <v>367</v>
      </c>
    </row>
    <row r="262" spans="1:5" x14ac:dyDescent="0.25">
      <c r="A262" s="8">
        <v>11.33</v>
      </c>
      <c r="B262" s="8">
        <f t="shared" si="1"/>
        <v>11.333333333333334</v>
      </c>
      <c r="C262" s="6">
        <v>31</v>
      </c>
      <c r="D262" s="6">
        <v>3</v>
      </c>
      <c r="E262" s="4" t="s">
        <v>368</v>
      </c>
    </row>
    <row r="263" spans="1:5" x14ac:dyDescent="0.25">
      <c r="A263" s="8">
        <v>11.4</v>
      </c>
      <c r="B263" s="8">
        <f t="shared" si="1"/>
        <v>11.4</v>
      </c>
      <c r="C263" s="6">
        <v>52</v>
      </c>
      <c r="D263" s="6">
        <v>5</v>
      </c>
      <c r="E263" s="4" t="s">
        <v>369</v>
      </c>
    </row>
    <row r="264" spans="1:5" x14ac:dyDescent="0.25">
      <c r="A264" s="8">
        <v>11.5</v>
      </c>
      <c r="B264" s="8">
        <f t="shared" si="1"/>
        <v>11.5</v>
      </c>
      <c r="C264" s="6">
        <v>21</v>
      </c>
      <c r="D264" s="6">
        <v>2</v>
      </c>
      <c r="E264" s="4" t="s">
        <v>370</v>
      </c>
    </row>
    <row r="265" spans="1:5" x14ac:dyDescent="0.25">
      <c r="A265" s="8">
        <v>11.6</v>
      </c>
      <c r="B265" s="8">
        <f t="shared" si="1"/>
        <v>11.6</v>
      </c>
      <c r="C265" s="6">
        <v>53</v>
      </c>
      <c r="D265" s="6">
        <v>5</v>
      </c>
      <c r="E265" s="4" t="s">
        <v>371</v>
      </c>
    </row>
    <row r="266" spans="1:5" x14ac:dyDescent="0.25">
      <c r="A266" s="8">
        <v>11.8</v>
      </c>
      <c r="B266" s="8">
        <f t="shared" si="1"/>
        <v>11.8</v>
      </c>
      <c r="C266" s="6">
        <v>54</v>
      </c>
      <c r="D266" s="6">
        <v>5</v>
      </c>
      <c r="E266" s="4" t="s">
        <v>372</v>
      </c>
    </row>
    <row r="267" spans="1:5" x14ac:dyDescent="0.25">
      <c r="A267" s="8">
        <v>12</v>
      </c>
      <c r="B267" s="8">
        <f t="shared" si="1"/>
        <v>12</v>
      </c>
      <c r="C267" s="6">
        <v>11</v>
      </c>
      <c r="D267" s="6">
        <v>1</v>
      </c>
      <c r="E267" s="4" t="s">
        <v>92</v>
      </c>
    </row>
    <row r="268" spans="1:5" x14ac:dyDescent="0.25">
      <c r="A268" s="8">
        <v>12.2</v>
      </c>
      <c r="B268" s="8">
        <f t="shared" si="1"/>
        <v>12.2</v>
      </c>
      <c r="C268" s="6">
        <v>56</v>
      </c>
      <c r="D268" s="6">
        <v>5</v>
      </c>
      <c r="E268" s="4" t="s">
        <v>373</v>
      </c>
    </row>
    <row r="269" spans="1:5" x14ac:dyDescent="0.25">
      <c r="A269" s="8">
        <v>12.33</v>
      </c>
      <c r="B269" s="8">
        <f t="shared" si="1"/>
        <v>12.333333333333334</v>
      </c>
      <c r="C269" s="6">
        <v>34</v>
      </c>
      <c r="D269" s="6">
        <v>3</v>
      </c>
      <c r="E269" s="4" t="s">
        <v>374</v>
      </c>
    </row>
    <row r="270" spans="1:5" x14ac:dyDescent="0.25">
      <c r="A270" s="8">
        <v>12.4</v>
      </c>
      <c r="B270" s="8">
        <f t="shared" si="1"/>
        <v>12.4</v>
      </c>
      <c r="C270" s="6">
        <v>57</v>
      </c>
      <c r="D270" s="6">
        <v>5</v>
      </c>
      <c r="E270" s="4" t="s">
        <v>375</v>
      </c>
    </row>
    <row r="271" spans="1:5" x14ac:dyDescent="0.25">
      <c r="A271" s="8">
        <v>12.5</v>
      </c>
      <c r="B271" s="8">
        <f t="shared" si="1"/>
        <v>12.5</v>
      </c>
      <c r="C271" s="6">
        <v>23</v>
      </c>
      <c r="D271" s="6">
        <v>2</v>
      </c>
      <c r="E271" s="4" t="s">
        <v>376</v>
      </c>
    </row>
    <row r="272" spans="1:5" x14ac:dyDescent="0.25">
      <c r="A272" s="8">
        <v>12.6</v>
      </c>
      <c r="B272" s="8">
        <f t="shared" si="1"/>
        <v>12.6</v>
      </c>
      <c r="C272" s="6">
        <v>58</v>
      </c>
      <c r="D272" s="6">
        <v>5</v>
      </c>
      <c r="E272" s="4" t="s">
        <v>377</v>
      </c>
    </row>
    <row r="273" spans="1:5" x14ac:dyDescent="0.25">
      <c r="A273" s="8">
        <v>12.8</v>
      </c>
      <c r="B273" s="8">
        <f t="shared" si="1"/>
        <v>12.8</v>
      </c>
      <c r="C273" s="6">
        <v>59</v>
      </c>
      <c r="D273" s="6">
        <v>5</v>
      </c>
      <c r="E273" s="4" t="s">
        <v>378</v>
      </c>
    </row>
    <row r="274" spans="1:5" x14ac:dyDescent="0.25">
      <c r="A274" s="8">
        <v>13</v>
      </c>
      <c r="B274" s="8">
        <f t="shared" si="1"/>
        <v>13</v>
      </c>
      <c r="C274" s="6">
        <v>12</v>
      </c>
      <c r="D274" s="6">
        <v>1</v>
      </c>
      <c r="E274" s="4" t="s">
        <v>93</v>
      </c>
    </row>
    <row r="275" spans="1:5" x14ac:dyDescent="0.25">
      <c r="A275" s="8">
        <v>13.2</v>
      </c>
      <c r="B275" s="8">
        <f t="shared" si="1"/>
        <v>13.2</v>
      </c>
      <c r="C275" s="6">
        <v>61</v>
      </c>
      <c r="D275" s="6">
        <v>5</v>
      </c>
      <c r="E275" s="4" t="s">
        <v>379</v>
      </c>
    </row>
    <row r="276" spans="1:5" x14ac:dyDescent="0.25">
      <c r="A276" s="8">
        <v>13.33</v>
      </c>
      <c r="B276" s="8">
        <f t="shared" si="1"/>
        <v>13.333333333333334</v>
      </c>
      <c r="C276" s="6">
        <v>37</v>
      </c>
      <c r="D276" s="6">
        <v>3</v>
      </c>
      <c r="E276" s="4" t="s">
        <v>380</v>
      </c>
    </row>
    <row r="277" spans="1:5" x14ac:dyDescent="0.25">
      <c r="A277" s="8">
        <v>13.4</v>
      </c>
      <c r="B277" s="8">
        <f t="shared" si="1"/>
        <v>13.4</v>
      </c>
      <c r="C277" s="6">
        <v>62</v>
      </c>
      <c r="D277" s="6">
        <v>5</v>
      </c>
      <c r="E277" s="4" t="s">
        <v>381</v>
      </c>
    </row>
    <row r="278" spans="1:5" x14ac:dyDescent="0.25">
      <c r="A278" s="8">
        <v>13.5</v>
      </c>
      <c r="B278" s="8">
        <f t="shared" si="1"/>
        <v>13.5</v>
      </c>
      <c r="C278" s="6">
        <v>25</v>
      </c>
      <c r="D278" s="6">
        <v>2</v>
      </c>
      <c r="E278" s="4" t="s">
        <v>382</v>
      </c>
    </row>
    <row r="279" spans="1:5" x14ac:dyDescent="0.25">
      <c r="A279" s="8">
        <v>13.6</v>
      </c>
      <c r="B279" s="8">
        <f t="shared" si="1"/>
        <v>13.6</v>
      </c>
      <c r="C279" s="6">
        <v>63</v>
      </c>
      <c r="D279" s="6">
        <v>5</v>
      </c>
      <c r="E279" s="4" t="s">
        <v>383</v>
      </c>
    </row>
    <row r="280" spans="1:5" x14ac:dyDescent="0.25">
      <c r="A280" s="8">
        <v>13.8</v>
      </c>
      <c r="B280" s="8">
        <f t="shared" si="1"/>
        <v>13.8</v>
      </c>
      <c r="C280" s="6">
        <v>64</v>
      </c>
      <c r="D280" s="6">
        <v>5</v>
      </c>
      <c r="E280" s="4" t="s">
        <v>384</v>
      </c>
    </row>
    <row r="281" spans="1:5" x14ac:dyDescent="0.25">
      <c r="A281" s="8">
        <v>14</v>
      </c>
      <c r="B281" s="8">
        <f t="shared" si="1"/>
        <v>14</v>
      </c>
      <c r="C281" s="6">
        <v>13</v>
      </c>
      <c r="D281" s="6">
        <v>1</v>
      </c>
      <c r="E281" s="4" t="s">
        <v>385</v>
      </c>
    </row>
    <row r="282" spans="1:5" x14ac:dyDescent="0.25">
      <c r="A282" s="8">
        <v>14.2</v>
      </c>
      <c r="B282" s="8">
        <f t="shared" si="1"/>
        <v>14.2</v>
      </c>
      <c r="C282" s="6">
        <v>66</v>
      </c>
      <c r="D282" s="6">
        <v>5</v>
      </c>
      <c r="E282" s="4" t="s">
        <v>386</v>
      </c>
    </row>
    <row r="283" spans="1:5" x14ac:dyDescent="0.25">
      <c r="A283" s="8">
        <v>14.33</v>
      </c>
      <c r="B283" s="8">
        <f t="shared" si="1"/>
        <v>14.333333333333334</v>
      </c>
      <c r="C283" s="6">
        <v>40</v>
      </c>
      <c r="D283" s="6">
        <v>3</v>
      </c>
      <c r="E283" s="4" t="s">
        <v>387</v>
      </c>
    </row>
    <row r="284" spans="1:5" x14ac:dyDescent="0.25">
      <c r="A284" s="8">
        <v>14.4</v>
      </c>
      <c r="B284" s="8">
        <f t="shared" si="1"/>
        <v>14.4</v>
      </c>
      <c r="C284" s="6">
        <v>67</v>
      </c>
      <c r="D284" s="6">
        <v>5</v>
      </c>
      <c r="E284" s="4" t="s">
        <v>388</v>
      </c>
    </row>
    <row r="285" spans="1:5" x14ac:dyDescent="0.25">
      <c r="A285" s="8">
        <v>14.5</v>
      </c>
      <c r="B285" s="8">
        <f t="shared" si="1"/>
        <v>14.5</v>
      </c>
      <c r="C285" s="6">
        <v>27</v>
      </c>
      <c r="D285" s="6">
        <v>2</v>
      </c>
      <c r="E285" s="4" t="s">
        <v>389</v>
      </c>
    </row>
    <row r="286" spans="1:5" x14ac:dyDescent="0.25">
      <c r="A286" s="8">
        <v>14.6</v>
      </c>
      <c r="B286" s="8">
        <f t="shared" si="1"/>
        <v>14.6</v>
      </c>
      <c r="C286" s="6">
        <v>68</v>
      </c>
      <c r="D286" s="6">
        <v>5</v>
      </c>
      <c r="E286" s="4" t="s">
        <v>390</v>
      </c>
    </row>
    <row r="287" spans="1:5" x14ac:dyDescent="0.25">
      <c r="A287" s="8">
        <v>14.8</v>
      </c>
      <c r="B287" s="8">
        <f t="shared" si="1"/>
        <v>14.8</v>
      </c>
      <c r="C287" s="6">
        <v>69</v>
      </c>
      <c r="D287" s="6">
        <v>5</v>
      </c>
      <c r="E287" s="4" t="s">
        <v>391</v>
      </c>
    </row>
    <row r="288" spans="1:5" x14ac:dyDescent="0.25">
      <c r="A288" s="8">
        <v>15</v>
      </c>
      <c r="B288" s="8">
        <f t="shared" ref="B288:B351" si="2">1+C288/D288</f>
        <v>15</v>
      </c>
      <c r="C288" s="6">
        <v>14</v>
      </c>
      <c r="D288" s="6">
        <v>1</v>
      </c>
      <c r="E288" s="4" t="s">
        <v>94</v>
      </c>
    </row>
    <row r="289" spans="1:5" x14ac:dyDescent="0.25">
      <c r="A289" s="8">
        <v>15.2</v>
      </c>
      <c r="B289" s="8">
        <f t="shared" si="2"/>
        <v>15.2</v>
      </c>
      <c r="C289" s="6">
        <v>71</v>
      </c>
      <c r="D289" s="6">
        <v>5</v>
      </c>
      <c r="E289" s="4" t="s">
        <v>392</v>
      </c>
    </row>
    <row r="290" spans="1:5" x14ac:dyDescent="0.25">
      <c r="A290" s="8">
        <v>15.33</v>
      </c>
      <c r="B290" s="8">
        <f t="shared" si="2"/>
        <v>15.333333333333334</v>
      </c>
      <c r="C290" s="6">
        <v>43</v>
      </c>
      <c r="D290" s="6">
        <v>3</v>
      </c>
      <c r="E290" s="4" t="s">
        <v>393</v>
      </c>
    </row>
    <row r="291" spans="1:5" x14ac:dyDescent="0.25">
      <c r="A291" s="8">
        <v>15.4</v>
      </c>
      <c r="B291" s="8">
        <f t="shared" si="2"/>
        <v>15.4</v>
      </c>
      <c r="C291" s="6">
        <v>72</v>
      </c>
      <c r="D291" s="6">
        <v>5</v>
      </c>
      <c r="E291" s="4" t="s">
        <v>394</v>
      </c>
    </row>
    <row r="292" spans="1:5" x14ac:dyDescent="0.25">
      <c r="A292" s="8">
        <v>15.5</v>
      </c>
      <c r="B292" s="8">
        <f t="shared" si="2"/>
        <v>15.5</v>
      </c>
      <c r="C292" s="6">
        <v>29</v>
      </c>
      <c r="D292" s="6">
        <v>2</v>
      </c>
      <c r="E292" s="4" t="s">
        <v>395</v>
      </c>
    </row>
    <row r="293" spans="1:5" x14ac:dyDescent="0.25">
      <c r="A293" s="8">
        <v>15.6</v>
      </c>
      <c r="B293" s="8">
        <f t="shared" si="2"/>
        <v>15.6</v>
      </c>
      <c r="C293" s="6">
        <v>73</v>
      </c>
      <c r="D293" s="6">
        <v>5</v>
      </c>
      <c r="E293" s="4" t="s">
        <v>396</v>
      </c>
    </row>
    <row r="294" spans="1:5" x14ac:dyDescent="0.25">
      <c r="A294" s="8">
        <v>15.8</v>
      </c>
      <c r="B294" s="8">
        <f t="shared" si="2"/>
        <v>15.8</v>
      </c>
      <c r="C294" s="6">
        <v>74</v>
      </c>
      <c r="D294" s="6">
        <v>5</v>
      </c>
      <c r="E294" s="4" t="s">
        <v>397</v>
      </c>
    </row>
    <row r="295" spans="1:5" x14ac:dyDescent="0.25">
      <c r="A295" s="8">
        <v>16</v>
      </c>
      <c r="B295" s="8">
        <f t="shared" si="2"/>
        <v>16</v>
      </c>
      <c r="C295" s="6">
        <v>15</v>
      </c>
      <c r="D295" s="6">
        <v>1</v>
      </c>
      <c r="E295" s="4" t="s">
        <v>398</v>
      </c>
    </row>
    <row r="296" spans="1:5" x14ac:dyDescent="0.25">
      <c r="A296" s="8">
        <v>16.2</v>
      </c>
      <c r="B296" s="8">
        <f t="shared" si="2"/>
        <v>16.2</v>
      </c>
      <c r="C296" s="6">
        <v>76</v>
      </c>
      <c r="D296" s="6">
        <v>5</v>
      </c>
      <c r="E296" s="4" t="s">
        <v>399</v>
      </c>
    </row>
    <row r="297" spans="1:5" x14ac:dyDescent="0.25">
      <c r="A297" s="8">
        <v>16.329999999999998</v>
      </c>
      <c r="B297" s="8">
        <f t="shared" si="2"/>
        <v>16.333333333333336</v>
      </c>
      <c r="C297" s="6">
        <v>46</v>
      </c>
      <c r="D297" s="6">
        <v>3</v>
      </c>
      <c r="E297" s="4" t="s">
        <v>400</v>
      </c>
    </row>
    <row r="298" spans="1:5" x14ac:dyDescent="0.25">
      <c r="A298" s="8">
        <v>16.399999999999999</v>
      </c>
      <c r="B298" s="8">
        <f t="shared" si="2"/>
        <v>16.399999999999999</v>
      </c>
      <c r="C298" s="6">
        <v>77</v>
      </c>
      <c r="D298" s="6">
        <v>5</v>
      </c>
      <c r="E298" s="4" t="s">
        <v>401</v>
      </c>
    </row>
    <row r="299" spans="1:5" x14ac:dyDescent="0.25">
      <c r="A299" s="8">
        <v>16.5</v>
      </c>
      <c r="B299" s="8">
        <f t="shared" si="2"/>
        <v>16.5</v>
      </c>
      <c r="C299" s="6">
        <v>31</v>
      </c>
      <c r="D299" s="6">
        <v>2</v>
      </c>
      <c r="E299" s="4" t="s">
        <v>402</v>
      </c>
    </row>
    <row r="300" spans="1:5" x14ac:dyDescent="0.25">
      <c r="A300" s="8">
        <v>16.600000000000001</v>
      </c>
      <c r="B300" s="8">
        <f t="shared" si="2"/>
        <v>16.600000000000001</v>
      </c>
      <c r="C300" s="6">
        <v>78</v>
      </c>
      <c r="D300" s="6">
        <v>5</v>
      </c>
      <c r="E300" s="4" t="s">
        <v>403</v>
      </c>
    </row>
    <row r="301" spans="1:5" x14ac:dyDescent="0.25">
      <c r="A301" s="8">
        <v>16.8</v>
      </c>
      <c r="B301" s="8">
        <f t="shared" si="2"/>
        <v>16.8</v>
      </c>
      <c r="C301" s="6">
        <v>79</v>
      </c>
      <c r="D301" s="6">
        <v>5</v>
      </c>
      <c r="E301" s="4" t="s">
        <v>404</v>
      </c>
    </row>
    <row r="302" spans="1:5" x14ac:dyDescent="0.25">
      <c r="A302" s="8">
        <v>17</v>
      </c>
      <c r="B302" s="8">
        <f t="shared" si="2"/>
        <v>17</v>
      </c>
      <c r="C302" s="6">
        <v>16</v>
      </c>
      <c r="D302" s="6">
        <v>1</v>
      </c>
      <c r="E302" s="4" t="s">
        <v>34</v>
      </c>
    </row>
    <row r="303" spans="1:5" x14ac:dyDescent="0.25">
      <c r="A303" s="8">
        <v>17.2</v>
      </c>
      <c r="B303" s="8">
        <f t="shared" si="2"/>
        <v>17.2</v>
      </c>
      <c r="C303" s="6">
        <v>81</v>
      </c>
      <c r="D303" s="6">
        <v>5</v>
      </c>
      <c r="E303" s="4" t="s">
        <v>405</v>
      </c>
    </row>
    <row r="304" spans="1:5" x14ac:dyDescent="0.25">
      <c r="A304" s="8">
        <v>17.329999999999998</v>
      </c>
      <c r="B304" s="8">
        <f t="shared" si="2"/>
        <v>17.333333333333332</v>
      </c>
      <c r="C304" s="6">
        <v>49</v>
      </c>
      <c r="D304" s="6">
        <v>3</v>
      </c>
      <c r="E304" s="4" t="s">
        <v>406</v>
      </c>
    </row>
    <row r="305" spans="1:5" x14ac:dyDescent="0.25">
      <c r="A305" s="8">
        <v>17.399999999999999</v>
      </c>
      <c r="B305" s="8">
        <f t="shared" si="2"/>
        <v>17.399999999999999</v>
      </c>
      <c r="C305" s="6">
        <v>82</v>
      </c>
      <c r="D305" s="6">
        <v>5</v>
      </c>
      <c r="E305" s="4" t="s">
        <v>407</v>
      </c>
    </row>
    <row r="306" spans="1:5" x14ac:dyDescent="0.25">
      <c r="A306" s="8">
        <v>17.5</v>
      </c>
      <c r="B306" s="8">
        <f t="shared" si="2"/>
        <v>17.5</v>
      </c>
      <c r="C306" s="6">
        <v>33</v>
      </c>
      <c r="D306" s="6">
        <v>2</v>
      </c>
      <c r="E306" s="4" t="s">
        <v>408</v>
      </c>
    </row>
    <row r="307" spans="1:5" x14ac:dyDescent="0.25">
      <c r="A307" s="8">
        <v>17.600000000000001</v>
      </c>
      <c r="B307" s="8">
        <f t="shared" si="2"/>
        <v>17.600000000000001</v>
      </c>
      <c r="C307" s="6">
        <v>83</v>
      </c>
      <c r="D307" s="6">
        <v>5</v>
      </c>
      <c r="E307" s="4" t="s">
        <v>409</v>
      </c>
    </row>
    <row r="308" spans="1:5" x14ac:dyDescent="0.25">
      <c r="A308" s="8">
        <v>17.8</v>
      </c>
      <c r="B308" s="8">
        <f t="shared" si="2"/>
        <v>17.8</v>
      </c>
      <c r="C308" s="6">
        <v>84</v>
      </c>
      <c r="D308" s="6">
        <v>5</v>
      </c>
      <c r="E308" s="4" t="s">
        <v>410</v>
      </c>
    </row>
    <row r="309" spans="1:5" x14ac:dyDescent="0.25">
      <c r="A309" s="8">
        <v>18</v>
      </c>
      <c r="B309" s="8">
        <f t="shared" si="2"/>
        <v>18</v>
      </c>
      <c r="C309" s="6">
        <v>17</v>
      </c>
      <c r="D309" s="6">
        <v>1</v>
      </c>
      <c r="E309" s="4" t="s">
        <v>411</v>
      </c>
    </row>
    <row r="310" spans="1:5" x14ac:dyDescent="0.25">
      <c r="A310" s="8">
        <v>18.2</v>
      </c>
      <c r="B310" s="8">
        <f t="shared" si="2"/>
        <v>18.2</v>
      </c>
      <c r="C310" s="6">
        <v>86</v>
      </c>
      <c r="D310" s="6">
        <v>5</v>
      </c>
      <c r="E310" s="4" t="s">
        <v>412</v>
      </c>
    </row>
    <row r="311" spans="1:5" x14ac:dyDescent="0.25">
      <c r="A311" s="8">
        <v>18.329999999999998</v>
      </c>
      <c r="B311" s="8">
        <f t="shared" si="2"/>
        <v>18.333333333333332</v>
      </c>
      <c r="C311" s="6">
        <v>52</v>
      </c>
      <c r="D311" s="6">
        <v>3</v>
      </c>
      <c r="E311" s="4" t="s">
        <v>413</v>
      </c>
    </row>
    <row r="312" spans="1:5" x14ac:dyDescent="0.25">
      <c r="A312" s="8">
        <v>18.399999999999999</v>
      </c>
      <c r="B312" s="8">
        <f t="shared" si="2"/>
        <v>18.399999999999999</v>
      </c>
      <c r="C312" s="6">
        <v>87</v>
      </c>
      <c r="D312" s="6">
        <v>5</v>
      </c>
      <c r="E312" s="4" t="s">
        <v>414</v>
      </c>
    </row>
    <row r="313" spans="1:5" x14ac:dyDescent="0.25">
      <c r="A313" s="8">
        <v>18.5</v>
      </c>
      <c r="B313" s="8">
        <f t="shared" si="2"/>
        <v>18.5</v>
      </c>
      <c r="C313" s="6">
        <v>35</v>
      </c>
      <c r="D313" s="6">
        <v>2</v>
      </c>
      <c r="E313" s="4" t="s">
        <v>415</v>
      </c>
    </row>
    <row r="314" spans="1:5" x14ac:dyDescent="0.25">
      <c r="A314" s="8">
        <v>18.600000000000001</v>
      </c>
      <c r="B314" s="8">
        <f t="shared" si="2"/>
        <v>18.600000000000001</v>
      </c>
      <c r="C314" s="6">
        <v>88</v>
      </c>
      <c r="D314" s="6">
        <v>5</v>
      </c>
      <c r="E314" s="4" t="s">
        <v>416</v>
      </c>
    </row>
    <row r="315" spans="1:5" x14ac:dyDescent="0.25">
      <c r="A315" s="8">
        <v>18.8</v>
      </c>
      <c r="B315" s="8">
        <f t="shared" si="2"/>
        <v>18.8</v>
      </c>
      <c r="C315" s="6">
        <v>89</v>
      </c>
      <c r="D315" s="6">
        <v>5</v>
      </c>
      <c r="E315" s="4" t="s">
        <v>417</v>
      </c>
    </row>
    <row r="316" spans="1:5" x14ac:dyDescent="0.25">
      <c r="A316" s="8">
        <v>19</v>
      </c>
      <c r="B316" s="8">
        <f t="shared" si="2"/>
        <v>19</v>
      </c>
      <c r="C316" s="6">
        <v>18</v>
      </c>
      <c r="D316" s="6">
        <v>1</v>
      </c>
      <c r="E316" s="4" t="s">
        <v>418</v>
      </c>
    </row>
    <row r="317" spans="1:5" x14ac:dyDescent="0.25">
      <c r="A317" s="8">
        <v>19.2</v>
      </c>
      <c r="B317" s="8">
        <f t="shared" si="2"/>
        <v>19.2</v>
      </c>
      <c r="C317" s="6">
        <v>91</v>
      </c>
      <c r="D317" s="6">
        <v>5</v>
      </c>
      <c r="E317" s="4" t="s">
        <v>419</v>
      </c>
    </row>
    <row r="318" spans="1:5" x14ac:dyDescent="0.25">
      <c r="A318" s="8">
        <v>19.329999999999998</v>
      </c>
      <c r="B318" s="8">
        <f t="shared" si="2"/>
        <v>19.333333333333332</v>
      </c>
      <c r="C318" s="6">
        <v>55</v>
      </c>
      <c r="D318" s="6">
        <v>3</v>
      </c>
      <c r="E318" s="4" t="s">
        <v>420</v>
      </c>
    </row>
    <row r="319" spans="1:5" x14ac:dyDescent="0.25">
      <c r="A319" s="8">
        <v>19.399999999999999</v>
      </c>
      <c r="B319" s="8">
        <f t="shared" si="2"/>
        <v>19.399999999999999</v>
      </c>
      <c r="C319" s="6">
        <v>92</v>
      </c>
      <c r="D319" s="6">
        <v>5</v>
      </c>
      <c r="E319" s="4" t="s">
        <v>421</v>
      </c>
    </row>
    <row r="320" spans="1:5" x14ac:dyDescent="0.25">
      <c r="A320" s="8">
        <v>19.5</v>
      </c>
      <c r="B320" s="8">
        <f t="shared" si="2"/>
        <v>19.5</v>
      </c>
      <c r="C320" s="6">
        <v>37</v>
      </c>
      <c r="D320" s="6">
        <v>2</v>
      </c>
      <c r="E320" s="4" t="s">
        <v>422</v>
      </c>
    </row>
    <row r="321" spans="1:5" x14ac:dyDescent="0.25">
      <c r="A321" s="8">
        <v>19.600000000000001</v>
      </c>
      <c r="B321" s="8">
        <f t="shared" si="2"/>
        <v>19.600000000000001</v>
      </c>
      <c r="C321" s="6">
        <v>93</v>
      </c>
      <c r="D321" s="6">
        <v>5</v>
      </c>
      <c r="E321" s="4" t="s">
        <v>423</v>
      </c>
    </row>
    <row r="322" spans="1:5" x14ac:dyDescent="0.25">
      <c r="A322" s="8">
        <v>19.8</v>
      </c>
      <c r="B322" s="8">
        <f t="shared" si="2"/>
        <v>19.8</v>
      </c>
      <c r="C322" s="6">
        <v>94</v>
      </c>
      <c r="D322" s="6">
        <v>5</v>
      </c>
      <c r="E322" s="4" t="s">
        <v>424</v>
      </c>
    </row>
    <row r="323" spans="1:5" x14ac:dyDescent="0.25">
      <c r="A323" s="8">
        <v>20</v>
      </c>
      <c r="B323" s="8">
        <f t="shared" si="2"/>
        <v>20</v>
      </c>
      <c r="C323" s="6">
        <v>19</v>
      </c>
      <c r="D323" s="6">
        <v>1</v>
      </c>
      <c r="E323" s="4" t="s">
        <v>425</v>
      </c>
    </row>
    <row r="324" spans="1:5" x14ac:dyDescent="0.25">
      <c r="A324" s="8">
        <v>20.2</v>
      </c>
      <c r="B324" s="8">
        <f t="shared" si="2"/>
        <v>20.2</v>
      </c>
      <c r="C324" s="6">
        <v>96</v>
      </c>
      <c r="D324" s="6">
        <v>5</v>
      </c>
      <c r="E324" s="4" t="s">
        <v>426</v>
      </c>
    </row>
    <row r="325" spans="1:5" x14ac:dyDescent="0.25">
      <c r="A325" s="8">
        <v>20.329999999999998</v>
      </c>
      <c r="B325" s="8">
        <f t="shared" si="2"/>
        <v>20.333333333333332</v>
      </c>
      <c r="C325" s="6">
        <v>58</v>
      </c>
      <c r="D325" s="6">
        <v>3</v>
      </c>
      <c r="E325" s="4" t="s">
        <v>427</v>
      </c>
    </row>
    <row r="326" spans="1:5" x14ac:dyDescent="0.25">
      <c r="A326" s="8">
        <v>20.399999999999999</v>
      </c>
      <c r="B326" s="8">
        <f t="shared" si="2"/>
        <v>20.399999999999999</v>
      </c>
      <c r="C326" s="6">
        <v>97</v>
      </c>
      <c r="D326" s="6">
        <v>5</v>
      </c>
      <c r="E326" s="4" t="s">
        <v>428</v>
      </c>
    </row>
    <row r="327" spans="1:5" x14ac:dyDescent="0.25">
      <c r="A327" s="8">
        <v>20.5</v>
      </c>
      <c r="B327" s="8">
        <f t="shared" si="2"/>
        <v>20.5</v>
      </c>
      <c r="C327" s="6">
        <v>39</v>
      </c>
      <c r="D327" s="6">
        <v>2</v>
      </c>
      <c r="E327" s="4" t="s">
        <v>429</v>
      </c>
    </row>
    <row r="328" spans="1:5" x14ac:dyDescent="0.25">
      <c r="A328" s="8">
        <v>20.6</v>
      </c>
      <c r="B328" s="8">
        <f t="shared" si="2"/>
        <v>20.6</v>
      </c>
      <c r="C328" s="6">
        <v>98</v>
      </c>
      <c r="D328" s="6">
        <v>5</v>
      </c>
      <c r="E328" s="4" t="s">
        <v>430</v>
      </c>
    </row>
    <row r="329" spans="1:5" x14ac:dyDescent="0.25">
      <c r="A329" s="8">
        <v>20.8</v>
      </c>
      <c r="B329" s="8">
        <f t="shared" si="2"/>
        <v>20.8</v>
      </c>
      <c r="C329" s="6">
        <v>99</v>
      </c>
      <c r="D329" s="6">
        <v>5</v>
      </c>
      <c r="E329" s="4" t="s">
        <v>431</v>
      </c>
    </row>
    <row r="330" spans="1:5" x14ac:dyDescent="0.25">
      <c r="A330" s="8">
        <v>21</v>
      </c>
      <c r="B330" s="8">
        <f t="shared" si="2"/>
        <v>21</v>
      </c>
      <c r="C330" s="6">
        <v>20</v>
      </c>
      <c r="D330" s="6">
        <v>1</v>
      </c>
      <c r="E330" s="4" t="s">
        <v>33</v>
      </c>
    </row>
    <row r="331" spans="1:5" x14ac:dyDescent="0.25">
      <c r="A331" s="8">
        <v>22</v>
      </c>
      <c r="B331" s="8">
        <f t="shared" si="2"/>
        <v>22</v>
      </c>
      <c r="C331" s="6">
        <v>21</v>
      </c>
      <c r="D331" s="6">
        <v>1</v>
      </c>
      <c r="E331" s="4" t="s">
        <v>432</v>
      </c>
    </row>
    <row r="332" spans="1:5" x14ac:dyDescent="0.25">
      <c r="A332" s="8">
        <v>23</v>
      </c>
      <c r="B332" s="8">
        <f t="shared" si="2"/>
        <v>23</v>
      </c>
      <c r="C332" s="6">
        <v>22</v>
      </c>
      <c r="D332" s="6">
        <v>1</v>
      </c>
      <c r="E332" s="4" t="s">
        <v>433</v>
      </c>
    </row>
    <row r="333" spans="1:5" x14ac:dyDescent="0.25">
      <c r="A333" s="8">
        <v>24</v>
      </c>
      <c r="B333" s="8">
        <f t="shared" si="2"/>
        <v>24</v>
      </c>
      <c r="C333" s="6">
        <v>23</v>
      </c>
      <c r="D333" s="6">
        <v>1</v>
      </c>
      <c r="E333" s="4" t="s">
        <v>434</v>
      </c>
    </row>
    <row r="334" spans="1:5" x14ac:dyDescent="0.25">
      <c r="A334" s="8">
        <v>25</v>
      </c>
      <c r="B334" s="8">
        <f t="shared" si="2"/>
        <v>25</v>
      </c>
      <c r="C334" s="6">
        <v>24</v>
      </c>
      <c r="D334" s="6">
        <v>1</v>
      </c>
      <c r="E334" s="4" t="s">
        <v>435</v>
      </c>
    </row>
    <row r="335" spans="1:5" x14ac:dyDescent="0.25">
      <c r="A335" s="8">
        <v>26</v>
      </c>
      <c r="B335" s="8">
        <f t="shared" si="2"/>
        <v>26</v>
      </c>
      <c r="C335" s="6">
        <v>25</v>
      </c>
      <c r="D335" s="6">
        <v>1</v>
      </c>
      <c r="E335" s="4" t="s">
        <v>101</v>
      </c>
    </row>
    <row r="336" spans="1:5" x14ac:dyDescent="0.25">
      <c r="A336" s="8">
        <v>27</v>
      </c>
      <c r="B336" s="8">
        <f t="shared" si="2"/>
        <v>27</v>
      </c>
      <c r="C336" s="6">
        <v>26</v>
      </c>
      <c r="D336" s="6">
        <v>1</v>
      </c>
      <c r="E336" s="4" t="s">
        <v>436</v>
      </c>
    </row>
    <row r="337" spans="1:5" x14ac:dyDescent="0.25">
      <c r="A337" s="8">
        <v>28</v>
      </c>
      <c r="B337" s="8">
        <f t="shared" si="2"/>
        <v>28</v>
      </c>
      <c r="C337" s="6">
        <v>27</v>
      </c>
      <c r="D337" s="6">
        <v>1</v>
      </c>
      <c r="E337" s="4" t="s">
        <v>437</v>
      </c>
    </row>
    <row r="338" spans="1:5" x14ac:dyDescent="0.25">
      <c r="A338" s="8">
        <v>29</v>
      </c>
      <c r="B338" s="8">
        <f t="shared" si="2"/>
        <v>29</v>
      </c>
      <c r="C338" s="6">
        <v>28</v>
      </c>
      <c r="D338" s="6">
        <v>1</v>
      </c>
      <c r="E338" s="4" t="s">
        <v>438</v>
      </c>
    </row>
    <row r="339" spans="1:5" x14ac:dyDescent="0.25">
      <c r="A339" s="8">
        <v>30</v>
      </c>
      <c r="B339" s="8">
        <f t="shared" si="2"/>
        <v>30</v>
      </c>
      <c r="C339" s="6">
        <v>29</v>
      </c>
      <c r="D339" s="6">
        <v>1</v>
      </c>
      <c r="E339" s="4" t="s">
        <v>439</v>
      </c>
    </row>
    <row r="340" spans="1:5" x14ac:dyDescent="0.25">
      <c r="A340" s="8">
        <v>31</v>
      </c>
      <c r="B340" s="8">
        <f t="shared" si="2"/>
        <v>31</v>
      </c>
      <c r="C340" s="6">
        <v>30</v>
      </c>
      <c r="D340" s="6">
        <v>1</v>
      </c>
      <c r="E340" s="4" t="s">
        <v>440</v>
      </c>
    </row>
    <row r="341" spans="1:5" x14ac:dyDescent="0.25">
      <c r="A341" s="8">
        <v>32</v>
      </c>
      <c r="B341" s="8">
        <f t="shared" si="2"/>
        <v>32</v>
      </c>
      <c r="C341" s="6">
        <v>31</v>
      </c>
      <c r="D341" s="6">
        <v>1</v>
      </c>
      <c r="E341" s="4" t="s">
        <v>441</v>
      </c>
    </row>
    <row r="342" spans="1:5" x14ac:dyDescent="0.25">
      <c r="A342" s="8">
        <v>33</v>
      </c>
      <c r="B342" s="8">
        <f t="shared" si="2"/>
        <v>33</v>
      </c>
      <c r="C342" s="6">
        <v>32</v>
      </c>
      <c r="D342" s="6">
        <v>1</v>
      </c>
      <c r="E342" s="4" t="s">
        <v>442</v>
      </c>
    </row>
    <row r="343" spans="1:5" x14ac:dyDescent="0.25">
      <c r="A343" s="8">
        <v>34</v>
      </c>
      <c r="B343" s="8">
        <f t="shared" si="2"/>
        <v>34</v>
      </c>
      <c r="C343" s="6">
        <v>33</v>
      </c>
      <c r="D343" s="6">
        <v>1</v>
      </c>
      <c r="E343" s="4" t="s">
        <v>443</v>
      </c>
    </row>
    <row r="344" spans="1:5" x14ac:dyDescent="0.25">
      <c r="A344" s="8">
        <v>35</v>
      </c>
      <c r="B344" s="8">
        <f t="shared" si="2"/>
        <v>35</v>
      </c>
      <c r="C344" s="6">
        <v>34</v>
      </c>
      <c r="D344" s="6">
        <v>1</v>
      </c>
      <c r="E344" s="4" t="s">
        <v>444</v>
      </c>
    </row>
    <row r="345" spans="1:5" x14ac:dyDescent="0.25">
      <c r="A345" s="8">
        <v>36</v>
      </c>
      <c r="B345" s="8">
        <f t="shared" si="2"/>
        <v>36</v>
      </c>
      <c r="C345" s="6">
        <v>35</v>
      </c>
      <c r="D345" s="6">
        <v>1</v>
      </c>
      <c r="E345" s="4" t="s">
        <v>445</v>
      </c>
    </row>
    <row r="346" spans="1:5" x14ac:dyDescent="0.25">
      <c r="A346" s="8">
        <v>37</v>
      </c>
      <c r="B346" s="8">
        <f t="shared" si="2"/>
        <v>37</v>
      </c>
      <c r="C346" s="6">
        <v>36</v>
      </c>
      <c r="D346" s="6">
        <v>1</v>
      </c>
      <c r="E346" s="4" t="s">
        <v>446</v>
      </c>
    </row>
    <row r="347" spans="1:5" x14ac:dyDescent="0.25">
      <c r="A347" s="8">
        <v>38</v>
      </c>
      <c r="B347" s="8">
        <f t="shared" si="2"/>
        <v>38</v>
      </c>
      <c r="C347" s="6">
        <v>37</v>
      </c>
      <c r="D347" s="6">
        <v>1</v>
      </c>
      <c r="E347" s="4" t="s">
        <v>447</v>
      </c>
    </row>
    <row r="348" spans="1:5" x14ac:dyDescent="0.25">
      <c r="A348" s="8">
        <v>39</v>
      </c>
      <c r="B348" s="8">
        <f t="shared" si="2"/>
        <v>39</v>
      </c>
      <c r="C348" s="6">
        <v>38</v>
      </c>
      <c r="D348" s="6">
        <v>1</v>
      </c>
      <c r="E348" s="4" t="s">
        <v>448</v>
      </c>
    </row>
    <row r="349" spans="1:5" x14ac:dyDescent="0.25">
      <c r="A349" s="8">
        <v>40</v>
      </c>
      <c r="B349" s="8">
        <f t="shared" si="2"/>
        <v>40</v>
      </c>
      <c r="C349" s="6">
        <v>39</v>
      </c>
      <c r="D349" s="6">
        <v>1</v>
      </c>
      <c r="E349" s="4" t="s">
        <v>449</v>
      </c>
    </row>
    <row r="350" spans="1:5" x14ac:dyDescent="0.25">
      <c r="A350" s="8">
        <v>41</v>
      </c>
      <c r="B350" s="8">
        <f t="shared" si="2"/>
        <v>41</v>
      </c>
      <c r="C350" s="6">
        <v>40</v>
      </c>
      <c r="D350" s="6">
        <v>1</v>
      </c>
      <c r="E350" s="4" t="s">
        <v>450</v>
      </c>
    </row>
    <row r="351" spans="1:5" x14ac:dyDescent="0.25">
      <c r="A351" s="8">
        <v>42</v>
      </c>
      <c r="B351" s="8">
        <f t="shared" si="2"/>
        <v>42</v>
      </c>
      <c r="C351" s="6">
        <v>41</v>
      </c>
      <c r="D351" s="6">
        <v>1</v>
      </c>
      <c r="E351" s="4" t="s">
        <v>451</v>
      </c>
    </row>
    <row r="352" spans="1:5" x14ac:dyDescent="0.25">
      <c r="A352" s="8">
        <v>43</v>
      </c>
      <c r="B352" s="8">
        <f t="shared" ref="B352:B409" si="3">1+C352/D352</f>
        <v>43</v>
      </c>
      <c r="C352" s="6">
        <v>42</v>
      </c>
      <c r="D352" s="6">
        <v>1</v>
      </c>
      <c r="E352" s="4" t="s">
        <v>452</v>
      </c>
    </row>
    <row r="353" spans="1:5" x14ac:dyDescent="0.25">
      <c r="A353" s="8">
        <v>43</v>
      </c>
      <c r="B353" s="8">
        <f t="shared" si="3"/>
        <v>43</v>
      </c>
      <c r="C353" s="6">
        <v>42</v>
      </c>
      <c r="D353" s="6">
        <v>1</v>
      </c>
      <c r="E353" s="4" t="s">
        <v>452</v>
      </c>
    </row>
    <row r="354" spans="1:5" x14ac:dyDescent="0.25">
      <c r="A354" s="8">
        <v>44</v>
      </c>
      <c r="B354" s="8">
        <f t="shared" si="3"/>
        <v>44</v>
      </c>
      <c r="C354" s="6">
        <v>43</v>
      </c>
      <c r="D354" s="6">
        <v>1</v>
      </c>
      <c r="E354" s="4" t="s">
        <v>453</v>
      </c>
    </row>
    <row r="355" spans="1:5" x14ac:dyDescent="0.25">
      <c r="A355" s="8">
        <v>45</v>
      </c>
      <c r="B355" s="8">
        <f t="shared" si="3"/>
        <v>45</v>
      </c>
      <c r="C355" s="6">
        <v>44</v>
      </c>
      <c r="D355" s="6">
        <v>1</v>
      </c>
      <c r="E355" s="4" t="s">
        <v>454</v>
      </c>
    </row>
    <row r="356" spans="1:5" x14ac:dyDescent="0.25">
      <c r="A356" s="8">
        <v>46</v>
      </c>
      <c r="B356" s="8">
        <f t="shared" si="3"/>
        <v>46</v>
      </c>
      <c r="C356" s="6">
        <v>45</v>
      </c>
      <c r="D356" s="6">
        <v>1</v>
      </c>
      <c r="E356" s="4" t="s">
        <v>455</v>
      </c>
    </row>
    <row r="357" spans="1:5" x14ac:dyDescent="0.25">
      <c r="A357" s="8">
        <v>47</v>
      </c>
      <c r="B357" s="8">
        <f t="shared" si="3"/>
        <v>47</v>
      </c>
      <c r="C357" s="6">
        <v>46</v>
      </c>
      <c r="D357" s="6">
        <v>1</v>
      </c>
      <c r="E357" s="4" t="s">
        <v>456</v>
      </c>
    </row>
    <row r="358" spans="1:5" x14ac:dyDescent="0.25">
      <c r="A358" s="8">
        <v>48</v>
      </c>
      <c r="B358" s="8">
        <f t="shared" si="3"/>
        <v>48</v>
      </c>
      <c r="C358" s="6">
        <v>47</v>
      </c>
      <c r="D358" s="6">
        <v>1</v>
      </c>
      <c r="E358" s="4" t="s">
        <v>457</v>
      </c>
    </row>
    <row r="359" spans="1:5" x14ac:dyDescent="0.25">
      <c r="A359" s="8">
        <v>49</v>
      </c>
      <c r="B359" s="8">
        <f t="shared" si="3"/>
        <v>49</v>
      </c>
      <c r="C359" s="6">
        <v>48</v>
      </c>
      <c r="D359" s="6">
        <v>1</v>
      </c>
      <c r="E359" s="4" t="s">
        <v>458</v>
      </c>
    </row>
    <row r="360" spans="1:5" x14ac:dyDescent="0.25">
      <c r="A360" s="8">
        <v>50</v>
      </c>
      <c r="B360" s="8">
        <f t="shared" si="3"/>
        <v>50</v>
      </c>
      <c r="C360" s="6">
        <v>49</v>
      </c>
      <c r="D360" s="6">
        <v>1</v>
      </c>
      <c r="E360" s="4" t="s">
        <v>459</v>
      </c>
    </row>
    <row r="361" spans="1:5" x14ac:dyDescent="0.25">
      <c r="A361" s="8">
        <v>51</v>
      </c>
      <c r="B361" s="8">
        <f t="shared" si="3"/>
        <v>51</v>
      </c>
      <c r="C361" s="6">
        <v>50</v>
      </c>
      <c r="D361" s="6">
        <v>1</v>
      </c>
      <c r="E361" s="4" t="s">
        <v>460</v>
      </c>
    </row>
    <row r="362" spans="1:5" x14ac:dyDescent="0.25">
      <c r="A362" s="8">
        <v>52</v>
      </c>
      <c r="B362" s="8">
        <f t="shared" si="3"/>
        <v>52</v>
      </c>
      <c r="C362" s="6">
        <v>51</v>
      </c>
      <c r="D362" s="6">
        <v>1</v>
      </c>
      <c r="E362" s="4" t="s">
        <v>461</v>
      </c>
    </row>
    <row r="363" spans="1:5" x14ac:dyDescent="0.25">
      <c r="A363" s="8">
        <v>53</v>
      </c>
      <c r="B363" s="8">
        <f t="shared" si="3"/>
        <v>53</v>
      </c>
      <c r="C363" s="6">
        <v>52</v>
      </c>
      <c r="D363" s="6">
        <v>1</v>
      </c>
      <c r="E363" s="4" t="s">
        <v>462</v>
      </c>
    </row>
    <row r="364" spans="1:5" x14ac:dyDescent="0.25">
      <c r="A364" s="8">
        <v>54</v>
      </c>
      <c r="B364" s="8">
        <f t="shared" si="3"/>
        <v>54</v>
      </c>
      <c r="C364" s="6">
        <v>53</v>
      </c>
      <c r="D364" s="6">
        <v>1</v>
      </c>
      <c r="E364" s="4" t="s">
        <v>463</v>
      </c>
    </row>
    <row r="365" spans="1:5" x14ac:dyDescent="0.25">
      <c r="A365" s="8">
        <v>55</v>
      </c>
      <c r="B365" s="8">
        <f t="shared" si="3"/>
        <v>55</v>
      </c>
      <c r="C365" s="6">
        <v>54</v>
      </c>
      <c r="D365" s="6">
        <v>1</v>
      </c>
      <c r="E365" s="4" t="s">
        <v>464</v>
      </c>
    </row>
    <row r="366" spans="1:5" x14ac:dyDescent="0.25">
      <c r="A366" s="8">
        <v>56</v>
      </c>
      <c r="B366" s="8">
        <f t="shared" si="3"/>
        <v>56</v>
      </c>
      <c r="C366" s="6">
        <v>55</v>
      </c>
      <c r="D366" s="6">
        <v>1</v>
      </c>
      <c r="E366" s="4" t="s">
        <v>465</v>
      </c>
    </row>
    <row r="367" spans="1:5" x14ac:dyDescent="0.25">
      <c r="A367" s="8">
        <v>57</v>
      </c>
      <c r="B367" s="8">
        <f t="shared" si="3"/>
        <v>57</v>
      </c>
      <c r="C367" s="6">
        <v>56</v>
      </c>
      <c r="D367" s="6">
        <v>1</v>
      </c>
      <c r="E367" s="4" t="s">
        <v>466</v>
      </c>
    </row>
    <row r="368" spans="1:5" x14ac:dyDescent="0.25">
      <c r="A368" s="8">
        <v>58</v>
      </c>
      <c r="B368" s="8">
        <f t="shared" si="3"/>
        <v>58</v>
      </c>
      <c r="C368" s="6">
        <v>57</v>
      </c>
      <c r="D368" s="6">
        <v>1</v>
      </c>
      <c r="E368" s="4" t="s">
        <v>467</v>
      </c>
    </row>
    <row r="369" spans="1:5" x14ac:dyDescent="0.25">
      <c r="A369" s="8">
        <v>59</v>
      </c>
      <c r="B369" s="8">
        <f t="shared" si="3"/>
        <v>59</v>
      </c>
      <c r="C369" s="6">
        <v>58</v>
      </c>
      <c r="D369" s="6">
        <v>1</v>
      </c>
      <c r="E369" s="4" t="s">
        <v>468</v>
      </c>
    </row>
    <row r="370" spans="1:5" x14ac:dyDescent="0.25">
      <c r="A370" s="8">
        <v>60</v>
      </c>
      <c r="B370" s="8">
        <f t="shared" si="3"/>
        <v>60</v>
      </c>
      <c r="C370" s="6">
        <v>59</v>
      </c>
      <c r="D370" s="6">
        <v>1</v>
      </c>
      <c r="E370" s="4" t="s">
        <v>469</v>
      </c>
    </row>
    <row r="371" spans="1:5" x14ac:dyDescent="0.25">
      <c r="A371" s="8">
        <v>61</v>
      </c>
      <c r="B371" s="8">
        <f t="shared" si="3"/>
        <v>61</v>
      </c>
      <c r="C371" s="6">
        <v>60</v>
      </c>
      <c r="D371" s="6">
        <v>1</v>
      </c>
      <c r="E371" s="4" t="s">
        <v>470</v>
      </c>
    </row>
    <row r="372" spans="1:5" x14ac:dyDescent="0.25">
      <c r="A372" s="8">
        <v>62</v>
      </c>
      <c r="B372" s="8">
        <f t="shared" si="3"/>
        <v>62</v>
      </c>
      <c r="C372" s="6">
        <v>61</v>
      </c>
      <c r="D372" s="6">
        <v>1</v>
      </c>
      <c r="E372" s="4" t="s">
        <v>471</v>
      </c>
    </row>
    <row r="373" spans="1:5" x14ac:dyDescent="0.25">
      <c r="A373" s="8">
        <v>63</v>
      </c>
      <c r="B373" s="8">
        <f t="shared" si="3"/>
        <v>63</v>
      </c>
      <c r="C373" s="6">
        <v>62</v>
      </c>
      <c r="D373" s="6">
        <v>1</v>
      </c>
      <c r="E373" s="4" t="s">
        <v>472</v>
      </c>
    </row>
    <row r="374" spans="1:5" x14ac:dyDescent="0.25">
      <c r="A374" s="8">
        <v>64</v>
      </c>
      <c r="B374" s="8">
        <f t="shared" si="3"/>
        <v>64</v>
      </c>
      <c r="C374" s="6">
        <v>63</v>
      </c>
      <c r="D374" s="6">
        <v>1</v>
      </c>
      <c r="E374" s="4" t="s">
        <v>473</v>
      </c>
    </row>
    <row r="375" spans="1:5" x14ac:dyDescent="0.25">
      <c r="A375" s="8">
        <v>65</v>
      </c>
      <c r="B375" s="8">
        <f t="shared" si="3"/>
        <v>65</v>
      </c>
      <c r="C375" s="6">
        <v>64</v>
      </c>
      <c r="D375" s="6">
        <v>1</v>
      </c>
      <c r="E375" s="4" t="s">
        <v>474</v>
      </c>
    </row>
    <row r="376" spans="1:5" x14ac:dyDescent="0.25">
      <c r="A376" s="8">
        <v>66</v>
      </c>
      <c r="B376" s="8">
        <f t="shared" si="3"/>
        <v>66</v>
      </c>
      <c r="C376" s="6">
        <v>65</v>
      </c>
      <c r="D376" s="6">
        <v>1</v>
      </c>
      <c r="E376" s="4" t="s">
        <v>475</v>
      </c>
    </row>
    <row r="377" spans="1:5" x14ac:dyDescent="0.25">
      <c r="A377" s="8">
        <v>67</v>
      </c>
      <c r="B377" s="8">
        <f t="shared" si="3"/>
        <v>67</v>
      </c>
      <c r="C377" s="6">
        <v>66</v>
      </c>
      <c r="D377" s="6">
        <v>1</v>
      </c>
      <c r="E377" s="4" t="s">
        <v>476</v>
      </c>
    </row>
    <row r="378" spans="1:5" x14ac:dyDescent="0.25">
      <c r="A378" s="8">
        <v>68</v>
      </c>
      <c r="B378" s="8">
        <f t="shared" si="3"/>
        <v>68</v>
      </c>
      <c r="C378" s="6">
        <v>67</v>
      </c>
      <c r="D378" s="6">
        <v>1</v>
      </c>
      <c r="E378" s="4" t="s">
        <v>477</v>
      </c>
    </row>
    <row r="379" spans="1:5" x14ac:dyDescent="0.25">
      <c r="A379" s="8">
        <v>69</v>
      </c>
      <c r="B379" s="8">
        <f t="shared" si="3"/>
        <v>69</v>
      </c>
      <c r="C379" s="6">
        <v>68</v>
      </c>
      <c r="D379" s="6">
        <v>1</v>
      </c>
      <c r="E379" s="4" t="s">
        <v>478</v>
      </c>
    </row>
    <row r="380" spans="1:5" x14ac:dyDescent="0.25">
      <c r="A380" s="8">
        <v>70</v>
      </c>
      <c r="B380" s="8">
        <f t="shared" si="3"/>
        <v>70</v>
      </c>
      <c r="C380" s="6">
        <v>69</v>
      </c>
      <c r="D380" s="6">
        <v>1</v>
      </c>
      <c r="E380" s="4" t="s">
        <v>479</v>
      </c>
    </row>
    <row r="381" spans="1:5" x14ac:dyDescent="0.25">
      <c r="A381" s="8">
        <v>71</v>
      </c>
      <c r="B381" s="8">
        <f t="shared" si="3"/>
        <v>71</v>
      </c>
      <c r="C381" s="6">
        <v>70</v>
      </c>
      <c r="D381" s="6">
        <v>1</v>
      </c>
      <c r="E381" s="4" t="s">
        <v>480</v>
      </c>
    </row>
    <row r="382" spans="1:5" x14ac:dyDescent="0.25">
      <c r="A382" s="8">
        <v>72</v>
      </c>
      <c r="B382" s="8">
        <f t="shared" si="3"/>
        <v>72</v>
      </c>
      <c r="C382" s="6">
        <v>71</v>
      </c>
      <c r="D382" s="6">
        <v>1</v>
      </c>
      <c r="E382" s="4" t="s">
        <v>481</v>
      </c>
    </row>
    <row r="383" spans="1:5" x14ac:dyDescent="0.25">
      <c r="A383" s="8">
        <v>73</v>
      </c>
      <c r="B383" s="8">
        <f t="shared" si="3"/>
        <v>73</v>
      </c>
      <c r="C383" s="6">
        <v>72</v>
      </c>
      <c r="D383" s="6">
        <v>1</v>
      </c>
      <c r="E383" s="4" t="s">
        <v>482</v>
      </c>
    </row>
    <row r="384" spans="1:5" x14ac:dyDescent="0.25">
      <c r="A384" s="8">
        <v>74</v>
      </c>
      <c r="B384" s="8">
        <f t="shared" si="3"/>
        <v>74</v>
      </c>
      <c r="C384" s="6">
        <v>73</v>
      </c>
      <c r="D384" s="6">
        <v>1</v>
      </c>
      <c r="E384" s="4" t="s">
        <v>483</v>
      </c>
    </row>
    <row r="385" spans="1:5" x14ac:dyDescent="0.25">
      <c r="A385" s="8">
        <v>75</v>
      </c>
      <c r="B385" s="8">
        <f t="shared" si="3"/>
        <v>75</v>
      </c>
      <c r="C385" s="6">
        <v>74</v>
      </c>
      <c r="D385" s="6">
        <v>1</v>
      </c>
      <c r="E385" s="4" t="s">
        <v>484</v>
      </c>
    </row>
    <row r="386" spans="1:5" x14ac:dyDescent="0.25">
      <c r="A386" s="8">
        <v>76</v>
      </c>
      <c r="B386" s="8">
        <f t="shared" si="3"/>
        <v>76</v>
      </c>
      <c r="C386" s="6">
        <v>75</v>
      </c>
      <c r="D386" s="6">
        <v>1</v>
      </c>
      <c r="E386" s="4" t="s">
        <v>485</v>
      </c>
    </row>
    <row r="387" spans="1:5" x14ac:dyDescent="0.25">
      <c r="A387" s="8">
        <v>77</v>
      </c>
      <c r="B387" s="8">
        <f t="shared" si="3"/>
        <v>77</v>
      </c>
      <c r="C387" s="6">
        <v>76</v>
      </c>
      <c r="D387" s="6">
        <v>1</v>
      </c>
      <c r="E387" s="4" t="s">
        <v>486</v>
      </c>
    </row>
    <row r="388" spans="1:5" x14ac:dyDescent="0.25">
      <c r="A388" s="8">
        <v>78</v>
      </c>
      <c r="B388" s="8">
        <f t="shared" si="3"/>
        <v>78</v>
      </c>
      <c r="C388" s="6">
        <v>77</v>
      </c>
      <c r="D388" s="6">
        <v>1</v>
      </c>
      <c r="E388" s="4" t="s">
        <v>487</v>
      </c>
    </row>
    <row r="389" spans="1:5" x14ac:dyDescent="0.25">
      <c r="A389" s="8">
        <v>79</v>
      </c>
      <c r="B389" s="8">
        <f t="shared" si="3"/>
        <v>79</v>
      </c>
      <c r="C389" s="6">
        <v>78</v>
      </c>
      <c r="D389" s="6">
        <v>1</v>
      </c>
      <c r="E389" s="4" t="s">
        <v>488</v>
      </c>
    </row>
    <row r="390" spans="1:5" x14ac:dyDescent="0.25">
      <c r="A390" s="8">
        <v>80</v>
      </c>
      <c r="B390" s="8">
        <f t="shared" si="3"/>
        <v>80</v>
      </c>
      <c r="C390" s="6">
        <v>79</v>
      </c>
      <c r="D390" s="6">
        <v>1</v>
      </c>
      <c r="E390" s="4" t="s">
        <v>489</v>
      </c>
    </row>
    <row r="391" spans="1:5" x14ac:dyDescent="0.25">
      <c r="A391" s="8">
        <v>81</v>
      </c>
      <c r="B391" s="8">
        <f t="shared" si="3"/>
        <v>81</v>
      </c>
      <c r="C391" s="6">
        <v>80</v>
      </c>
      <c r="D391" s="6">
        <v>1</v>
      </c>
      <c r="E391" s="4" t="s">
        <v>490</v>
      </c>
    </row>
    <row r="392" spans="1:5" x14ac:dyDescent="0.25">
      <c r="A392" s="8">
        <v>82</v>
      </c>
      <c r="B392" s="8">
        <f t="shared" si="3"/>
        <v>82</v>
      </c>
      <c r="C392" s="6">
        <v>81</v>
      </c>
      <c r="D392" s="6">
        <v>1</v>
      </c>
      <c r="E392" s="4" t="s">
        <v>491</v>
      </c>
    </row>
    <row r="393" spans="1:5" x14ac:dyDescent="0.25">
      <c r="A393" s="8">
        <v>83</v>
      </c>
      <c r="B393" s="8">
        <f t="shared" si="3"/>
        <v>83</v>
      </c>
      <c r="C393" s="6">
        <v>82</v>
      </c>
      <c r="D393" s="6">
        <v>1</v>
      </c>
      <c r="E393" s="4" t="s">
        <v>492</v>
      </c>
    </row>
    <row r="394" spans="1:5" x14ac:dyDescent="0.25">
      <c r="A394" s="8">
        <v>84</v>
      </c>
      <c r="B394" s="8">
        <f t="shared" si="3"/>
        <v>84</v>
      </c>
      <c r="C394" s="6">
        <v>83</v>
      </c>
      <c r="D394" s="6">
        <v>1</v>
      </c>
      <c r="E394" s="4" t="s">
        <v>493</v>
      </c>
    </row>
    <row r="395" spans="1:5" x14ac:dyDescent="0.25">
      <c r="A395" s="8">
        <v>85</v>
      </c>
      <c r="B395" s="8">
        <f t="shared" si="3"/>
        <v>85</v>
      </c>
      <c r="C395" s="6">
        <v>84</v>
      </c>
      <c r="D395" s="6">
        <v>1</v>
      </c>
      <c r="E395" s="4" t="s">
        <v>494</v>
      </c>
    </row>
    <row r="396" spans="1:5" x14ac:dyDescent="0.25">
      <c r="A396" s="8">
        <v>86</v>
      </c>
      <c r="B396" s="8">
        <f t="shared" si="3"/>
        <v>86</v>
      </c>
      <c r="C396" s="6">
        <v>85</v>
      </c>
      <c r="D396" s="6">
        <v>1</v>
      </c>
      <c r="E396" s="4" t="s">
        <v>495</v>
      </c>
    </row>
    <row r="397" spans="1:5" x14ac:dyDescent="0.25">
      <c r="A397" s="8">
        <v>87</v>
      </c>
      <c r="B397" s="8">
        <f t="shared" si="3"/>
        <v>87</v>
      </c>
      <c r="C397" s="6">
        <v>86</v>
      </c>
      <c r="D397" s="6">
        <v>1</v>
      </c>
      <c r="E397" s="4" t="s">
        <v>496</v>
      </c>
    </row>
    <row r="398" spans="1:5" x14ac:dyDescent="0.25">
      <c r="A398" s="8">
        <v>88</v>
      </c>
      <c r="B398" s="8">
        <f t="shared" si="3"/>
        <v>88</v>
      </c>
      <c r="C398" s="6">
        <v>87</v>
      </c>
      <c r="D398" s="6">
        <v>1</v>
      </c>
      <c r="E398" s="4" t="s">
        <v>497</v>
      </c>
    </row>
    <row r="399" spans="1:5" x14ac:dyDescent="0.25">
      <c r="A399" s="8">
        <v>89</v>
      </c>
      <c r="B399" s="8">
        <f t="shared" si="3"/>
        <v>89</v>
      </c>
      <c r="C399" s="6">
        <v>88</v>
      </c>
      <c r="D399" s="6">
        <v>1</v>
      </c>
      <c r="E399" s="4" t="s">
        <v>498</v>
      </c>
    </row>
    <row r="400" spans="1:5" x14ac:dyDescent="0.25">
      <c r="A400" s="8">
        <v>90</v>
      </c>
      <c r="B400" s="8">
        <f t="shared" si="3"/>
        <v>90</v>
      </c>
      <c r="C400" s="6">
        <v>89</v>
      </c>
      <c r="D400" s="6">
        <v>1</v>
      </c>
      <c r="E400" s="4" t="s">
        <v>499</v>
      </c>
    </row>
    <row r="401" spans="1:5" x14ac:dyDescent="0.25">
      <c r="A401" s="8">
        <v>91</v>
      </c>
      <c r="B401" s="8">
        <f t="shared" si="3"/>
        <v>91</v>
      </c>
      <c r="C401" s="6">
        <v>90</v>
      </c>
      <c r="D401" s="6">
        <v>1</v>
      </c>
      <c r="E401" s="4" t="s">
        <v>500</v>
      </c>
    </row>
    <row r="402" spans="1:5" x14ac:dyDescent="0.25">
      <c r="A402" s="8">
        <v>92</v>
      </c>
      <c r="B402" s="8">
        <f t="shared" si="3"/>
        <v>92</v>
      </c>
      <c r="C402" s="6">
        <v>91</v>
      </c>
      <c r="D402" s="6">
        <v>1</v>
      </c>
      <c r="E402" s="4" t="s">
        <v>501</v>
      </c>
    </row>
    <row r="403" spans="1:5" x14ac:dyDescent="0.25">
      <c r="A403" s="8">
        <v>93</v>
      </c>
      <c r="B403" s="8">
        <f t="shared" si="3"/>
        <v>93</v>
      </c>
      <c r="C403" s="6">
        <v>92</v>
      </c>
      <c r="D403" s="6">
        <v>1</v>
      </c>
      <c r="E403" s="4" t="s">
        <v>502</v>
      </c>
    </row>
    <row r="404" spans="1:5" x14ac:dyDescent="0.25">
      <c r="A404" s="8">
        <v>94</v>
      </c>
      <c r="B404" s="8">
        <f t="shared" si="3"/>
        <v>94</v>
      </c>
      <c r="C404" s="6">
        <v>93</v>
      </c>
      <c r="D404" s="6">
        <v>1</v>
      </c>
      <c r="E404" s="4" t="s">
        <v>503</v>
      </c>
    </row>
    <row r="405" spans="1:5" x14ac:dyDescent="0.25">
      <c r="A405" s="8">
        <v>95</v>
      </c>
      <c r="B405" s="8">
        <f t="shared" si="3"/>
        <v>95</v>
      </c>
      <c r="C405" s="6">
        <v>94</v>
      </c>
      <c r="D405" s="6">
        <v>1</v>
      </c>
      <c r="E405" s="4" t="s">
        <v>504</v>
      </c>
    </row>
    <row r="406" spans="1:5" x14ac:dyDescent="0.25">
      <c r="A406" s="8">
        <v>96</v>
      </c>
      <c r="B406" s="8">
        <f t="shared" si="3"/>
        <v>96</v>
      </c>
      <c r="C406" s="6">
        <v>95</v>
      </c>
      <c r="D406" s="6">
        <v>1</v>
      </c>
      <c r="E406" s="4" t="s">
        <v>505</v>
      </c>
    </row>
    <row r="407" spans="1:5" x14ac:dyDescent="0.25">
      <c r="A407" s="8">
        <v>97</v>
      </c>
      <c r="B407" s="8">
        <f t="shared" si="3"/>
        <v>97</v>
      </c>
      <c r="C407" s="6">
        <v>96</v>
      </c>
      <c r="D407" s="6">
        <v>1</v>
      </c>
      <c r="E407" s="4" t="s">
        <v>506</v>
      </c>
    </row>
    <row r="408" spans="1:5" x14ac:dyDescent="0.25">
      <c r="A408" s="8">
        <v>98</v>
      </c>
      <c r="B408" s="8">
        <f t="shared" si="3"/>
        <v>98</v>
      </c>
      <c r="C408" s="6">
        <v>97</v>
      </c>
      <c r="D408" s="6">
        <v>1</v>
      </c>
      <c r="E408" s="4" t="s">
        <v>507</v>
      </c>
    </row>
    <row r="409" spans="1:5" x14ac:dyDescent="0.25">
      <c r="A409" s="8">
        <v>99</v>
      </c>
      <c r="B409" s="8">
        <f t="shared" si="3"/>
        <v>99</v>
      </c>
      <c r="C409" s="6">
        <v>98</v>
      </c>
      <c r="D409" s="6">
        <v>1</v>
      </c>
      <c r="E409" s="4" t="s">
        <v>508</v>
      </c>
    </row>
    <row r="410" spans="1:5" x14ac:dyDescent="0.25">
      <c r="A410" s="8">
        <v>100</v>
      </c>
      <c r="B410" s="8">
        <f>1+C410/D410</f>
        <v>100</v>
      </c>
      <c r="C410" s="6">
        <v>99</v>
      </c>
      <c r="D410" s="6">
        <v>1</v>
      </c>
      <c r="E410" s="4" t="s">
        <v>509</v>
      </c>
    </row>
  </sheetData>
  <sheetProtection selectLockedCells="1"/>
  <pageMargins left="0.7" right="0.7" top="0.75" bottom="0.75" header="0.3" footer="0.3"/>
  <ignoredErrors>
    <ignoredError sqref="E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W562"/>
  <sheetViews>
    <sheetView workbookViewId="0">
      <pane xSplit="9" ySplit="2" topLeftCell="DF3" activePane="bottomRight" state="frozen"/>
      <selection pane="topRight" activeCell="J1" sqref="J1"/>
      <selection pane="bottomLeft" activeCell="A2" sqref="A2"/>
      <selection pane="bottomRight" activeCell="DV3" sqref="DV3"/>
    </sheetView>
  </sheetViews>
  <sheetFormatPr defaultRowHeight="15" x14ac:dyDescent="0.25"/>
  <cols>
    <col min="1" max="1" width="10.7109375" style="45" customWidth="1"/>
    <col min="2" max="3" width="10.7109375" style="25" customWidth="1"/>
    <col min="4" max="4" width="30.7109375" style="15" customWidth="1"/>
    <col min="5" max="6" width="10.140625" style="15" customWidth="1"/>
    <col min="7" max="7" width="30.7109375" style="15" customWidth="1"/>
    <col min="8" max="9" width="10.7109375" style="25" customWidth="1"/>
    <col min="10" max="11" width="10.7109375" style="15" customWidth="1"/>
    <col min="12" max="13" width="10.7109375" style="246" customWidth="1"/>
    <col min="14" max="14" width="10.7109375" style="234" customWidth="1"/>
    <col min="15" max="18" width="10.7109375" style="25" customWidth="1"/>
    <col min="19" max="42" width="6.85546875" style="15" customWidth="1"/>
    <col min="43" max="47" width="8.7109375" style="49" customWidth="1"/>
    <col min="48" max="48" width="12.7109375" style="49" customWidth="1"/>
    <col min="49" max="49" width="9.140625" style="49"/>
    <col min="50" max="50" width="9.140625" style="49" customWidth="1"/>
    <col min="51" max="51" width="9.140625" style="49"/>
    <col min="52" max="57" width="5.28515625" style="99" customWidth="1"/>
    <col min="58" max="65" width="9.140625" style="15" customWidth="1"/>
    <col min="66" max="66" width="6.5703125" style="15" customWidth="1"/>
    <col min="67" max="78" width="9.140625" style="15" customWidth="1"/>
    <col min="79" max="80" width="9.140625" style="15"/>
    <col min="81" max="81" width="12.7109375" style="15" bestFit="1" customWidth="1"/>
    <col min="82" max="82" width="30.7109375" style="15" customWidth="1"/>
    <col min="83" max="104" width="9.140625" style="15" customWidth="1"/>
    <col min="105" max="105" width="20.7109375" style="52" customWidth="1"/>
    <col min="106" max="107" width="9.140625" style="15" customWidth="1"/>
    <col min="108" max="113" width="9.140625" style="144"/>
    <col min="114" max="115" width="9.140625" style="15"/>
    <col min="116" max="117" width="10.7109375" style="15" customWidth="1"/>
    <col min="118" max="125" width="9.140625" style="15"/>
    <col min="126" max="127" width="9.140625" style="431"/>
    <col min="128" max="16384" width="9.140625" style="15"/>
  </cols>
  <sheetData>
    <row r="1" spans="1:127" x14ac:dyDescent="0.25">
      <c r="D1" s="17" t="str">
        <f>League</f>
        <v>2. Bundesliga 2020-21</v>
      </c>
      <c r="K1" s="155">
        <v>2.5</v>
      </c>
      <c r="S1" s="46" t="s">
        <v>29</v>
      </c>
      <c r="T1" s="47" t="s">
        <v>25</v>
      </c>
      <c r="U1" s="48" t="s">
        <v>30</v>
      </c>
      <c r="V1" s="46" t="s">
        <v>29</v>
      </c>
      <c r="W1" s="47" t="s">
        <v>25</v>
      </c>
      <c r="X1" s="48" t="s">
        <v>30</v>
      </c>
      <c r="Y1" s="46" t="s">
        <v>29</v>
      </c>
      <c r="Z1" s="47" t="s">
        <v>25</v>
      </c>
      <c r="AA1" s="48" t="s">
        <v>30</v>
      </c>
      <c r="AB1" s="46" t="s">
        <v>29</v>
      </c>
      <c r="AC1" s="47" t="s">
        <v>25</v>
      </c>
      <c r="AD1" s="48" t="s">
        <v>30</v>
      </c>
      <c r="AE1" s="46" t="s">
        <v>29</v>
      </c>
      <c r="AF1" s="47" t="s">
        <v>25</v>
      </c>
      <c r="AG1" s="48" t="s">
        <v>30</v>
      </c>
      <c r="AH1" s="46" t="s">
        <v>29</v>
      </c>
      <c r="AI1" s="47" t="s">
        <v>25</v>
      </c>
      <c r="AJ1" s="48" t="s">
        <v>30</v>
      </c>
      <c r="AK1" s="46" t="s">
        <v>29</v>
      </c>
      <c r="AL1" s="47" t="s">
        <v>25</v>
      </c>
      <c r="AM1" s="48" t="s">
        <v>30</v>
      </c>
      <c r="AN1" s="46" t="s">
        <v>29</v>
      </c>
      <c r="AO1" s="47" t="s">
        <v>25</v>
      </c>
      <c r="AP1" s="48" t="s">
        <v>30</v>
      </c>
      <c r="AR1" s="447" t="s">
        <v>106</v>
      </c>
      <c r="AS1" s="487"/>
      <c r="AT1" s="448"/>
      <c r="AV1" s="12">
        <f>SUM(AV3:AV554)</f>
        <v>1.3500311979441904E-13</v>
      </c>
      <c r="AW1" s="447" t="s">
        <v>106</v>
      </c>
      <c r="AX1" s="487"/>
      <c r="AY1" s="448"/>
      <c r="AZ1" s="445" t="s">
        <v>119</v>
      </c>
      <c r="BA1" s="449"/>
      <c r="BB1" s="449"/>
      <c r="BC1" s="449"/>
      <c r="BD1" s="449"/>
      <c r="BE1" s="446"/>
      <c r="BF1" s="487" t="s">
        <v>107</v>
      </c>
      <c r="BG1" s="487"/>
      <c r="BH1" s="448"/>
      <c r="BI1" s="487" t="s">
        <v>111</v>
      </c>
      <c r="BJ1" s="487"/>
      <c r="BK1" s="448"/>
      <c r="BL1" s="488" t="s">
        <v>110</v>
      </c>
      <c r="BM1" s="488"/>
      <c r="BN1" s="50" t="s">
        <v>112</v>
      </c>
      <c r="BO1" s="447" t="s">
        <v>114</v>
      </c>
      <c r="BP1" s="487"/>
      <c r="BQ1" s="448"/>
      <c r="BR1" s="447" t="s">
        <v>115</v>
      </c>
      <c r="BS1" s="487"/>
      <c r="BT1" s="448"/>
      <c r="BU1" s="485" t="s">
        <v>116</v>
      </c>
      <c r="BV1" s="485"/>
      <c r="BW1" s="482"/>
      <c r="BX1" s="485" t="s">
        <v>117</v>
      </c>
      <c r="BY1" s="485"/>
      <c r="BZ1" s="482"/>
      <c r="CA1" s="451" t="s">
        <v>118</v>
      </c>
      <c r="CB1" s="452"/>
      <c r="CC1" s="12">
        <f>SUM(CC3:CC554)</f>
        <v>621.04</v>
      </c>
      <c r="CE1" s="51" t="s">
        <v>122</v>
      </c>
      <c r="CF1" s="451" t="s">
        <v>123</v>
      </c>
      <c r="CG1" s="452"/>
      <c r="CH1" s="51" t="s">
        <v>25</v>
      </c>
      <c r="CI1" s="486" t="s">
        <v>129</v>
      </c>
      <c r="CJ1" s="486"/>
      <c r="CK1" s="46" t="s">
        <v>29</v>
      </c>
      <c r="CL1" s="48" t="s">
        <v>30</v>
      </c>
      <c r="CM1" s="46" t="s">
        <v>29</v>
      </c>
      <c r="CN1" s="48" t="s">
        <v>30</v>
      </c>
      <c r="CO1" s="46" t="s">
        <v>29</v>
      </c>
      <c r="CP1" s="48" t="s">
        <v>30</v>
      </c>
      <c r="CQ1" s="46" t="s">
        <v>29</v>
      </c>
      <c r="CR1" s="48" t="s">
        <v>30</v>
      </c>
      <c r="CS1" s="46" t="s">
        <v>29</v>
      </c>
      <c r="CT1" s="48" t="s">
        <v>30</v>
      </c>
      <c r="CU1" s="46" t="s">
        <v>29</v>
      </c>
      <c r="CV1" s="48" t="s">
        <v>30</v>
      </c>
      <c r="CW1" s="46" t="s">
        <v>29</v>
      </c>
      <c r="CX1" s="48" t="s">
        <v>30</v>
      </c>
      <c r="CY1" s="46" t="s">
        <v>29</v>
      </c>
      <c r="CZ1" s="48" t="s">
        <v>30</v>
      </c>
      <c r="DB1" s="150">
        <f>Start*Number/2</f>
        <v>0</v>
      </c>
      <c r="DC1" s="150">
        <f>(Rounds-End)*Number/2</f>
        <v>306</v>
      </c>
      <c r="DD1" s="146"/>
      <c r="DE1" s="147" t="s">
        <v>1</v>
      </c>
      <c r="DF1" s="148"/>
      <c r="DG1" s="146"/>
      <c r="DH1" s="147" t="s">
        <v>0</v>
      </c>
      <c r="DI1" s="148"/>
      <c r="DJ1" s="406">
        <f>SUM(DJ3:DK554)</f>
        <v>1912</v>
      </c>
      <c r="DK1" s="194">
        <f>IFERROR(Profit/TotalStake,0)</f>
        <v>0.32481171548117155</v>
      </c>
      <c r="DL1" s="407">
        <f>SUM(DL3:DL554)</f>
        <v>736.86000000000013</v>
      </c>
      <c r="DM1" s="12">
        <f>SUM(DM3:DM554)</f>
        <v>-229.09000000000003</v>
      </c>
      <c r="DN1" s="51" t="s">
        <v>25</v>
      </c>
      <c r="DO1" s="51" t="s">
        <v>538</v>
      </c>
      <c r="DP1" s="51" t="s">
        <v>539</v>
      </c>
      <c r="DQ1" s="451" t="s">
        <v>555</v>
      </c>
      <c r="DR1" s="452"/>
      <c r="DS1" s="451" t="s">
        <v>568</v>
      </c>
      <c r="DT1" s="452"/>
      <c r="DU1" s="51" t="s">
        <v>25</v>
      </c>
      <c r="DV1" s="481" t="s">
        <v>586</v>
      </c>
      <c r="DW1" s="482"/>
    </row>
    <row r="2" spans="1:127" x14ac:dyDescent="0.25">
      <c r="A2" s="53" t="s">
        <v>9</v>
      </c>
      <c r="B2" s="53" t="s">
        <v>8</v>
      </c>
      <c r="C2" s="53" t="s">
        <v>4</v>
      </c>
      <c r="D2" s="54" t="s">
        <v>2</v>
      </c>
      <c r="E2" s="53" t="s">
        <v>8</v>
      </c>
      <c r="F2" s="53" t="s">
        <v>4</v>
      </c>
      <c r="G2" s="54" t="s">
        <v>3</v>
      </c>
      <c r="H2" s="53" t="s">
        <v>1</v>
      </c>
      <c r="I2" s="55" t="s">
        <v>0</v>
      </c>
      <c r="J2" s="16" t="s">
        <v>7</v>
      </c>
      <c r="K2" s="16" t="s">
        <v>154</v>
      </c>
      <c r="L2" s="247" t="s">
        <v>10</v>
      </c>
      <c r="M2" s="247" t="s">
        <v>11</v>
      </c>
      <c r="N2" s="235" t="s">
        <v>12</v>
      </c>
      <c r="O2" s="162" t="s">
        <v>24</v>
      </c>
      <c r="P2" s="162" t="s">
        <v>21</v>
      </c>
      <c r="Q2" s="162" t="s">
        <v>24</v>
      </c>
      <c r="R2" s="162" t="s">
        <v>22</v>
      </c>
      <c r="S2" s="159">
        <f>Distribution!G1479</f>
        <v>0</v>
      </c>
      <c r="T2" s="56" t="s">
        <v>26</v>
      </c>
      <c r="U2" s="160">
        <f>Distribution!G1480</f>
        <v>50</v>
      </c>
      <c r="V2" s="159">
        <f>Distribution!G1480</f>
        <v>50</v>
      </c>
      <c r="W2" s="56" t="s">
        <v>26</v>
      </c>
      <c r="X2" s="160">
        <f>Distribution!G1481</f>
        <v>100</v>
      </c>
      <c r="Y2" s="159">
        <f>Distribution!G1481</f>
        <v>100</v>
      </c>
      <c r="Z2" s="56" t="s">
        <v>26</v>
      </c>
      <c r="AA2" s="160">
        <f>Distribution!G1482</f>
        <v>150</v>
      </c>
      <c r="AB2" s="159">
        <f>Distribution!G1482</f>
        <v>150</v>
      </c>
      <c r="AC2" s="56" t="s">
        <v>26</v>
      </c>
      <c r="AD2" s="160">
        <f>Distribution!G1483</f>
        <v>200</v>
      </c>
      <c r="AE2" s="159">
        <f>Distribution!G1483</f>
        <v>200</v>
      </c>
      <c r="AF2" s="56" t="s">
        <v>26</v>
      </c>
      <c r="AG2" s="160">
        <f>Distribution!G1484</f>
        <v>250</v>
      </c>
      <c r="AH2" s="159">
        <f>Distribution!G1484</f>
        <v>250</v>
      </c>
      <c r="AI2" s="56" t="s">
        <v>26</v>
      </c>
      <c r="AJ2" s="160">
        <f>Distribution!G1485</f>
        <v>300</v>
      </c>
      <c r="AK2" s="159">
        <f>Distribution!G1485</f>
        <v>300</v>
      </c>
      <c r="AL2" s="56" t="s">
        <v>26</v>
      </c>
      <c r="AM2" s="160">
        <f>Distribution!G1486</f>
        <v>350</v>
      </c>
      <c r="AN2" s="159">
        <f>Distribution!G1486</f>
        <v>350</v>
      </c>
      <c r="AO2" s="56" t="s">
        <v>26</v>
      </c>
      <c r="AP2" s="160">
        <f>Distribution!G1487</f>
        <v>999</v>
      </c>
      <c r="AQ2" s="53" t="s">
        <v>20</v>
      </c>
      <c r="AR2" s="53" t="s">
        <v>1</v>
      </c>
      <c r="AS2" s="53" t="s">
        <v>25</v>
      </c>
      <c r="AT2" s="53" t="s">
        <v>0</v>
      </c>
      <c r="AU2" s="53" t="s">
        <v>31</v>
      </c>
      <c r="AV2" s="13" t="s">
        <v>121</v>
      </c>
      <c r="AW2" s="57" t="s">
        <v>103</v>
      </c>
      <c r="AX2" s="58" t="s">
        <v>104</v>
      </c>
      <c r="AY2" s="59" t="s">
        <v>105</v>
      </c>
      <c r="AZ2" s="445" t="s">
        <v>1</v>
      </c>
      <c r="BA2" s="446"/>
      <c r="BB2" s="445" t="s">
        <v>25</v>
      </c>
      <c r="BC2" s="446"/>
      <c r="BD2" s="445" t="s">
        <v>0</v>
      </c>
      <c r="BE2" s="446" t="s">
        <v>16</v>
      </c>
      <c r="BF2" s="60" t="s">
        <v>1</v>
      </c>
      <c r="BG2" s="53" t="s">
        <v>25</v>
      </c>
      <c r="BH2" s="53" t="s">
        <v>0</v>
      </c>
      <c r="BI2" s="60" t="s">
        <v>1</v>
      </c>
      <c r="BJ2" s="53" t="s">
        <v>25</v>
      </c>
      <c r="BK2" s="53" t="s">
        <v>0</v>
      </c>
      <c r="BL2" s="162" t="s">
        <v>108</v>
      </c>
      <c r="BM2" s="162" t="s">
        <v>109</v>
      </c>
      <c r="BN2" s="61" t="s">
        <v>113</v>
      </c>
      <c r="BO2" s="53" t="s">
        <v>1</v>
      </c>
      <c r="BP2" s="53" t="s">
        <v>25</v>
      </c>
      <c r="BQ2" s="53" t="s">
        <v>0</v>
      </c>
      <c r="BR2" s="53" t="s">
        <v>1</v>
      </c>
      <c r="BS2" s="53" t="s">
        <v>25</v>
      </c>
      <c r="BT2" s="53" t="s">
        <v>0</v>
      </c>
      <c r="BU2" s="62" t="s">
        <v>1</v>
      </c>
      <c r="BV2" s="63" t="s">
        <v>25</v>
      </c>
      <c r="BW2" s="63" t="s">
        <v>0</v>
      </c>
      <c r="BX2" s="62" t="s">
        <v>1</v>
      </c>
      <c r="BY2" s="63" t="s">
        <v>25</v>
      </c>
      <c r="BZ2" s="63" t="s">
        <v>0</v>
      </c>
      <c r="CA2" s="64" t="s">
        <v>1</v>
      </c>
      <c r="CB2" s="65" t="s">
        <v>0</v>
      </c>
      <c r="CC2" s="13" t="s">
        <v>120</v>
      </c>
      <c r="CD2" s="54" t="s">
        <v>124</v>
      </c>
      <c r="CE2" s="66" t="s">
        <v>125</v>
      </c>
      <c r="CF2" s="64" t="s">
        <v>1</v>
      </c>
      <c r="CG2" s="65" t="s">
        <v>0</v>
      </c>
      <c r="CH2" s="66" t="s">
        <v>126</v>
      </c>
      <c r="CI2" s="158" t="s">
        <v>29</v>
      </c>
      <c r="CJ2" s="158" t="s">
        <v>30</v>
      </c>
      <c r="CK2" s="67" t="s">
        <v>130</v>
      </c>
      <c r="CL2" s="160">
        <v>50</v>
      </c>
      <c r="CM2" s="67" t="s">
        <v>131</v>
      </c>
      <c r="CN2" s="160">
        <v>100</v>
      </c>
      <c r="CO2" s="67" t="s">
        <v>132</v>
      </c>
      <c r="CP2" s="160">
        <v>150</v>
      </c>
      <c r="CQ2" s="67" t="s">
        <v>133</v>
      </c>
      <c r="CR2" s="160">
        <v>200</v>
      </c>
      <c r="CS2" s="67" t="s">
        <v>134</v>
      </c>
      <c r="CT2" s="160">
        <v>250</v>
      </c>
      <c r="CU2" s="67" t="s">
        <v>135</v>
      </c>
      <c r="CV2" s="160">
        <v>300</v>
      </c>
      <c r="CW2" s="67" t="s">
        <v>136</v>
      </c>
      <c r="CX2" s="160">
        <v>350</v>
      </c>
      <c r="CY2" s="67" t="s">
        <v>137</v>
      </c>
      <c r="CZ2" s="160">
        <v>999</v>
      </c>
      <c r="DA2" s="68" t="s">
        <v>140</v>
      </c>
      <c r="DB2" s="64" t="s">
        <v>1</v>
      </c>
      <c r="DC2" s="143" t="s">
        <v>0</v>
      </c>
      <c r="DD2" s="149" t="s">
        <v>143</v>
      </c>
      <c r="DE2" s="149" t="s">
        <v>25</v>
      </c>
      <c r="DF2" s="149" t="s">
        <v>144</v>
      </c>
      <c r="DG2" s="149" t="s">
        <v>143</v>
      </c>
      <c r="DH2" s="149" t="s">
        <v>25</v>
      </c>
      <c r="DI2" s="149" t="s">
        <v>144</v>
      </c>
      <c r="DJ2" s="64" t="s">
        <v>510</v>
      </c>
      <c r="DK2" s="65" t="s">
        <v>511</v>
      </c>
      <c r="DL2" s="64" t="s">
        <v>526</v>
      </c>
      <c r="DM2" s="13" t="s">
        <v>527</v>
      </c>
      <c r="DN2" s="66" t="s">
        <v>126</v>
      </c>
      <c r="DO2" s="66" t="s">
        <v>126</v>
      </c>
      <c r="DP2" s="66" t="s">
        <v>126</v>
      </c>
      <c r="DQ2" s="389" t="s">
        <v>1</v>
      </c>
      <c r="DR2" s="184" t="s">
        <v>0</v>
      </c>
      <c r="DS2" s="389" t="s">
        <v>1</v>
      </c>
      <c r="DT2" s="184" t="s">
        <v>0</v>
      </c>
      <c r="DU2" s="66" t="s">
        <v>126</v>
      </c>
      <c r="DV2" s="389" t="s">
        <v>1</v>
      </c>
      <c r="DW2" s="184" t="s">
        <v>0</v>
      </c>
    </row>
    <row r="3" spans="1:127" x14ac:dyDescent="0.25">
      <c r="A3" s="69">
        <v>1</v>
      </c>
      <c r="B3" s="70">
        <f>DataEntry!C3</f>
        <v>7</v>
      </c>
      <c r="C3" s="71">
        <f>COUNTIF(D$2:D3,D3)+COUNTIF(G$2:G3,D3)</f>
        <v>1</v>
      </c>
      <c r="D3" s="72" t="str">
        <f t="shared" ref="D3:D66" si="0">IFERROR(VLOOKUP(B3,Team,2,FALSE),"")</f>
        <v>Hamburger</v>
      </c>
      <c r="E3" s="70">
        <f>DataEntry!E3</f>
        <v>5</v>
      </c>
      <c r="F3" s="71">
        <f>COUNTIF(D$2:D3,G3)+COUNTIF(G$2:G3,G3)</f>
        <v>1</v>
      </c>
      <c r="G3" s="72" t="str">
        <f t="shared" ref="G3:G66" si="1">IFERROR(VLOOKUP(E3,Team,2,FALSE),"")</f>
        <v>Fortuna Dusseldorf</v>
      </c>
      <c r="H3" s="73">
        <f>DataEntry!G3</f>
        <v>2</v>
      </c>
      <c r="I3" s="73">
        <f>DataEntry!H3</f>
        <v>1</v>
      </c>
      <c r="J3" s="158">
        <f t="shared" ref="J3:J62" si="2">IF(OR(H3="",H3="P"),"",IF(H3&gt;I3,1,IF(H3=I3,2,3)))</f>
        <v>1</v>
      </c>
      <c r="K3" s="156">
        <f t="shared" ref="K3:K66" si="3">IFERROR(IF(ABS(H3-I3)&gt;GoalDiff,Bonus,0),0)</f>
        <v>0</v>
      </c>
      <c r="L3" s="224">
        <f t="shared" ref="L3:L66" si="4">IFERROR(VLOOKUP(B3,Team,3+C3,FALSE)+VLOOKUP(B3,Diff,3+C3,FALSE)/2,"")</f>
        <v>2609.5</v>
      </c>
      <c r="M3" s="224">
        <f t="shared" ref="M3:M66" si="5">IFERROR(VLOOKUP(E3,Team,3+F3,FALSE)-VLOOKUP(E3,Diff,3+F3,FALSE)/2,"")</f>
        <v>2459.5</v>
      </c>
      <c r="N3" s="236">
        <f>IFERROR(IF(L3-M3&gt;735,735,IF(L3-M3&lt;-735,-735,L3-M3)),"")</f>
        <v>150</v>
      </c>
      <c r="O3" s="22" t="str">
        <f>CONCATENATE("T",B3,"G",C3)</f>
        <v>T7G1</v>
      </c>
      <c r="P3" s="248">
        <f t="shared" ref="P3:P66" si="6">IF(H3="P",0,IF(J3="","",(KFactor+K3)/KFactor*VLOOKUP(N3,Ratings,J3+2,TRUE)+DQ3-DR3))</f>
        <v>3.5847820472672378</v>
      </c>
      <c r="Q3" s="22" t="str">
        <f>CONCATENATE("T",E3,"G",F3)</f>
        <v>T5G1</v>
      </c>
      <c r="R3" s="248">
        <f t="shared" ref="R3:R66" si="7">IF(H3="P",0,IF(J3="","",(KFactor+K3)/KFactor*VLOOKUP(N3,Ratings,J3+5,TRUE)-DQ3+DR3))</f>
        <v>-3.5847820472672378</v>
      </c>
      <c r="S3" s="74">
        <f>IF(OR(AND($N3&gt;S$2,$N3&lt;=U$2,$J3=1),AND($N3&lt;-S$2,$N3&gt;=-U$2,$J3=3)),1,0)</f>
        <v>0</v>
      </c>
      <c r="T3" s="75">
        <f>IF(OR(AND($N3&gt;S$2,$N3&lt;=U$2,$J3=2),AND($N3&lt;-S$2,$N3&gt;=-U$2,$J3=2)),1,0)</f>
        <v>0</v>
      </c>
      <c r="U3" s="76">
        <f>IF(OR(AND($N3&gt;S$2,$N3&lt;=U$2,$J3=3),AND($N3&lt;-S$2,$N3&gt;=-U$2,$J3=1)),1,0)</f>
        <v>0</v>
      </c>
      <c r="V3" s="74">
        <f>IF(OR(AND($N3&gt;V$2,$N3&lt;=X$2,$J3=1),AND($N3&lt;-V$2,$N3&gt;=-X$2,$J3=3)),1,0)</f>
        <v>0</v>
      </c>
      <c r="W3" s="75">
        <f>IF(OR(AND($N3&gt;V$2,$N3&lt;=X$2,$J3=2),AND($N3&lt;-V$2,$N3&gt;=-X$2,$J3=2)),1,0)</f>
        <v>0</v>
      </c>
      <c r="X3" s="76">
        <f>IF(OR(AND($N3&gt;V$2,$N3&lt;=X$2,$J3=3),AND($N3&lt;-V$2,$N3&gt;=-X$2,$J3=1)),1,0)</f>
        <v>0</v>
      </c>
      <c r="Y3" s="74">
        <f>IF(OR(AND($N3&gt;Y$2,$N3&lt;=AA$2,$J3=1),AND($N3&lt;-Y$2,$N3&gt;=-AA$2,$J3=3)),1,0)</f>
        <v>1</v>
      </c>
      <c r="Z3" s="75">
        <f>IF(OR(AND($N3&gt;Y$2,$N3&lt;=AA$2,$J3=2),AND($N3&lt;-Y$2,$N3&gt;=-AA$2,$J3=2)),1,0)</f>
        <v>0</v>
      </c>
      <c r="AA3" s="76">
        <f>IF(OR(AND($N3&gt;Y$2,$N3&lt;=AA$2,$J3=3),AND($N3&lt;-Y$2,$N3&gt;=-AA$2,$J3=1)),1,0)</f>
        <v>0</v>
      </c>
      <c r="AB3" s="74">
        <f>IF(OR(AND($N3&gt;AB$2,$N3&lt;=AD$2,$J3=1),AND($N3&lt;-AB$2,$N3&gt;=-AD$2,$J3=3)),1,0)</f>
        <v>0</v>
      </c>
      <c r="AC3" s="75">
        <f>IF(OR(AND($N3&gt;AB$2,$N3&lt;=AD$2,$J3=2),AND($N3&lt;-AB$2,$N3&gt;=-AD$2,$J3=2)),1,0)</f>
        <v>0</v>
      </c>
      <c r="AD3" s="76">
        <f>IF(OR(AND($N3&gt;AB$2,$N3&lt;=AD$2,$J3=3),AND($N3&lt;-AB$2,$N3&gt;=-AD$2,$J3=1)),1,0)</f>
        <v>0</v>
      </c>
      <c r="AE3" s="74">
        <f>IF(OR(AND($N3&gt;AE$2,$N3&lt;=AG$2,$J3=1),AND($N3&lt;-AE$2,$N3&gt;=-AG$2,$J3=3)),1,0)</f>
        <v>0</v>
      </c>
      <c r="AF3" s="75">
        <f>IF(OR(AND($N3&gt;AE$2,$N3&lt;=AG$2,$J3=2),AND($N3&lt;-AE$2,$N3&gt;=-AG$2,$J3=2)),1,0)</f>
        <v>0</v>
      </c>
      <c r="AG3" s="76">
        <f>IF(OR(AND($N3&gt;AE$2,$N3&lt;=AG$2,$J3=3),AND($N3&lt;-AE$2,$N3&gt;=-AG$2,$J3=1)),1,0)</f>
        <v>0</v>
      </c>
      <c r="AH3" s="74">
        <f>IF(OR(AND($N3&gt;AH$2,$N3&lt;=AJ$2,$J3=1),AND($N3&lt;-AH$2,$N3&gt;=-AJ$2,$J3=3)),1,0)</f>
        <v>0</v>
      </c>
      <c r="AI3" s="75">
        <f>IF(OR(AND($N3&gt;AH$2,$N3&lt;=AJ$2,$J3=2),AND($N3&lt;-AH$2,$N3&gt;=-AJ$2,$J3=2)),1,0)</f>
        <v>0</v>
      </c>
      <c r="AJ3" s="76">
        <f>IF(OR(AND($N3&gt;AH$2,$N3&lt;=AJ$2,$J3=3),AND($N3&lt;-AH$2,$N3&gt;=-AJ$2,$J3=1)),1,0)</f>
        <v>0</v>
      </c>
      <c r="AK3" s="74">
        <f>IF(OR(AND($N3&gt;AK$2,$N3&lt;=AM$2,$J3=1),AND($N3&lt;-AK$2,$N3&gt;=-AM$2,$J3=3)),1,0)</f>
        <v>0</v>
      </c>
      <c r="AL3" s="75">
        <f>IF(OR(AND($N3&gt;AK$2,$N3&lt;=AM$2,$J3=2),AND($N3&lt;-AK$2,$N3&gt;=-AM$2,$J3=2)),1,0)</f>
        <v>0</v>
      </c>
      <c r="AM3" s="76">
        <f>IF(OR(AND($N3&gt;AK$2,$N3&lt;=AM$2,$J3=3),AND($N3&lt;-AK$2,$N3&gt;=-AM$2,$J3=1)),1,0)</f>
        <v>0</v>
      </c>
      <c r="AN3" s="74">
        <f>IF(OR(AND($N3&gt;AN$2,$N3&lt;=AP$2,$J3=1),AND($N3&lt;-AN$2,$N3&gt;=-AP$2,$J3=3)),1,0)</f>
        <v>0</v>
      </c>
      <c r="AO3" s="75">
        <f>IF(OR(AND($N3&gt;AN$2,$N3&lt;=AP$2,$J3=2),AND($N3&lt;-AN$2,$N3&gt;=-AP$2,$J3=2)),1,0)</f>
        <v>0</v>
      </c>
      <c r="AP3" s="76">
        <f>IF(OR(AND($N3&gt;AN$2,$N3&lt;=AP$2,$J3=3),AND($N3&lt;-AN$2,$N3&gt;=-AP$2,$J3=1)),1,0)</f>
        <v>0</v>
      </c>
      <c r="AQ3" s="77">
        <f t="shared" ref="AQ3:AQ66" si="8">IFERROR(VLOOKUP($N3,Ratings,2,TRUE),"")</f>
        <v>0.64152179527327624</v>
      </c>
      <c r="AR3" s="77">
        <f t="shared" ref="AR3" si="9">IFERROR(IF(AQ3-CH3/2&lt;0.01,0.01,AQ3-CH3/2),"")</f>
        <v>0.4814710918859233</v>
      </c>
      <c r="AS3" s="78">
        <f>IFERROR(IF(J3&gt;0,1-AT3-AR3,""),"")</f>
        <v>0.32010140677470589</v>
      </c>
      <c r="AT3" s="77">
        <f t="shared" ref="AT3" si="10">IFERROR(IF(1-AR3-CH3&lt;0.01,0.01,1-AR3-CH3),"")</f>
        <v>0.19842750133937082</v>
      </c>
      <c r="AU3" s="79">
        <f>Risk</f>
        <v>0.1</v>
      </c>
      <c r="AV3" s="139">
        <f>DataEntry!P3</f>
        <v>-32</v>
      </c>
      <c r="AW3" s="80" t="str">
        <f t="shared" ref="AW3:AW66" si="11">IFERROR(VLOOKUP(1/AR3,Odds,5,TRUE),"")</f>
        <v>53/50</v>
      </c>
      <c r="AX3" s="80" t="str">
        <f t="shared" ref="AX3:AX66" si="12">IFERROR(VLOOKUP(1/AS3,Odds,5,TRUE),"")</f>
        <v>53/25</v>
      </c>
      <c r="AY3" s="80" t="str">
        <f t="shared" ref="AY3:AY66" si="13">IFERROR(VLOOKUP(1/AT3,Odds,5,TRUE),"")</f>
        <v>4/1</v>
      </c>
      <c r="AZ3" s="81">
        <f>DataEntry!I3</f>
        <v>109</v>
      </c>
      <c r="BA3" s="82">
        <f>DataEntry!J3</f>
        <v>100</v>
      </c>
      <c r="BB3" s="81">
        <f>DataEntry!K3</f>
        <v>53</v>
      </c>
      <c r="BC3" s="82">
        <f>DataEntry!L3</f>
        <v>20</v>
      </c>
      <c r="BD3" s="81">
        <f>DataEntry!M3</f>
        <v>59</v>
      </c>
      <c r="BE3" s="82">
        <f>DataEntry!N3</f>
        <v>25</v>
      </c>
      <c r="BF3" s="77">
        <f>IFERROR(BA3/(AZ3+BA3)/(BA3/(AZ3+BA3)+BC3/(BB3+BC3)+BE3/(BD3+BE3)),"")</f>
        <v>0.45565838996243713</v>
      </c>
      <c r="BG3" s="77">
        <f>IFERROR(BC3/(BB3+BC3)/(BA3/(AZ3+BA3)+BC3/(BB3+BC3)+BE3/(BD3+BE3)),"")</f>
        <v>0.26091124247164205</v>
      </c>
      <c r="BH3" s="77">
        <f>IFERROR(BE3/(BD3+BE3)/(BA3/(AZ3+BA3)+BC3/(BB3+BC3)+BE3/(BD3+BE3)),"")</f>
        <v>0.28343036756592072</v>
      </c>
      <c r="BI3" s="83">
        <f>IF(J3=1,1,0)</f>
        <v>1</v>
      </c>
      <c r="BJ3" s="83">
        <f>IF(J3=2,1,0)</f>
        <v>0</v>
      </c>
      <c r="BK3" s="83">
        <f>IF(J3=3,1,0)</f>
        <v>0</v>
      </c>
      <c r="BL3" s="84">
        <f t="shared" ref="BL3:BL66" si="14">IFERROR(IF(J3="","",AR3*BI3+AS3*BJ3+AT3*BK3),"")</f>
        <v>0.4814710918859233</v>
      </c>
      <c r="BM3" s="84">
        <f t="shared" ref="BM3:BM66" si="15">IFERROR(IF(J3="","",BF3*BI3+BG3*BJ3+BH3*BK3),"")</f>
        <v>0.45565838996243713</v>
      </c>
      <c r="BN3" s="85">
        <f>IFERROR(BL3-BM3,"")</f>
        <v>2.581270192348617E-2</v>
      </c>
      <c r="BO3" s="84">
        <f t="shared" ref="BO3:BO66" si="16">IF(AND(SUM($BI3:$BK3)=1,SUM($AR3:$AT3)=1),AR3,"")</f>
        <v>0.4814710918859233</v>
      </c>
      <c r="BP3" s="84">
        <f t="shared" ref="BP3:BP66" si="17">IF(AND(SUM($BI3:$BK3)=1,SUM($AR3:$AT3)=1),AS3,"")</f>
        <v>0.32010140677470589</v>
      </c>
      <c r="BQ3" s="84">
        <f t="shared" ref="BQ3:BQ66" si="18">IF(AND(SUM($BI3:$BK3)=1,SUM($AR3:$AT3)=1),AT3,"")</f>
        <v>0.19842750133937082</v>
      </c>
      <c r="BR3" s="84">
        <f>IF(AND(SUM($BI3:$BK3)=1,SUM($BF3:$BH3)=1),BF3,"")</f>
        <v>0.45565838996243713</v>
      </c>
      <c r="BS3" s="84">
        <f t="shared" ref="BS3:BT18" si="19">IF(AND(SUM($BI3:$BK3)=1,SUM($BF3:$BH3)=1),BG3,"")</f>
        <v>0.26091124247164205</v>
      </c>
      <c r="BT3" s="84">
        <f t="shared" si="19"/>
        <v>0.28343036756592072</v>
      </c>
      <c r="BU3" s="86">
        <f>IF(BO3="","",BI3)</f>
        <v>1</v>
      </c>
      <c r="BV3" s="86">
        <f t="shared" ref="BV3:BW18" si="20">IF(BP3="","",BJ3)</f>
        <v>0</v>
      </c>
      <c r="BW3" s="86">
        <f t="shared" si="20"/>
        <v>0</v>
      </c>
      <c r="BX3" s="86">
        <f>IF(BR3="","",BI3)</f>
        <v>1</v>
      </c>
      <c r="BY3" s="86">
        <f t="shared" ref="BY3:BZ18" si="21">IF(BS3="","",BJ3)</f>
        <v>0</v>
      </c>
      <c r="BZ3" s="86">
        <f t="shared" si="21"/>
        <v>0</v>
      </c>
      <c r="CA3" s="83">
        <f>IF(AND(DataEntry!B3&gt;=ExFrom,DataEntry!B3&lt;=ExTo),0,IF(AR3&lt;DS3,0,DB3))</f>
        <v>0</v>
      </c>
      <c r="CB3" s="83">
        <f>IF(AND(DataEntry!B3&gt;=ExFrom,DataEntry!B3&lt;=ExTo),0,IF(AT3&lt;DT3,0,DC3))</f>
        <v>0</v>
      </c>
      <c r="CC3" s="14">
        <f>IFERROR(ROUND((CA3*(AZ3+BA3)/BA3*BX3-CA3)+(CB3*(BD3+BE3)/BE3*BZ3-CB3),2),"")</f>
        <v>0</v>
      </c>
      <c r="CD3" s="72" t="str">
        <f t="shared" ref="CD3:CD66" si="22">IF(CA3&gt;0,D3,IF(CB3&gt;0,G3,""))</f>
        <v/>
      </c>
      <c r="CE3" s="87">
        <f>IFERROR(BA3/(AZ3+BA3)+BC3/(BB3+BC3)+BE3/(BD3+BE3)-1,"")</f>
        <v>5.0060549880304839E-2</v>
      </c>
      <c r="CF3" s="88">
        <f>IFERROR((1+AR3)*0.5*(AR3*(AZ3+BA3)/BA3-1),0)</f>
        <v>4.6478059541334516E-3</v>
      </c>
      <c r="CG3" s="88">
        <f>IFERROR((1+AT3)*0.5*(AT3*(BD3+BE3)/BE3-1),0)</f>
        <v>-0.19970811329606197</v>
      </c>
      <c r="CH3" s="87">
        <f>IF(DU3&lt;0.01,0.01,DU3)</f>
        <v>0.32010140677470589</v>
      </c>
      <c r="CI3" s="89">
        <f t="shared" ref="CI3:CI66" si="23">IF(OR(AND(CD3=D3,N3&gt;0),AND(CD3=G3,N3&lt;=0)),1,0)</f>
        <v>0</v>
      </c>
      <c r="CJ3" s="89">
        <f t="shared" ref="CJ3:CJ66" si="24">IF(OR(AND(CD3=D3,N3&lt;=0),AND(CD3=G3,N3&gt;0)),1,0)</f>
        <v>0</v>
      </c>
      <c r="CK3" s="157">
        <f t="shared" ref="CK3:CK66" si="25">IFERROR(SUM($S3:$U3)*$CC3*$CI3,0)</f>
        <v>0</v>
      </c>
      <c r="CL3" s="90">
        <f t="shared" ref="CL3:CL66" si="26">IFERROR(SUM($S3:$U3)*$CC3*$CJ3,0)</f>
        <v>0</v>
      </c>
      <c r="CM3" s="157">
        <f t="shared" ref="CM3:CM66" si="27">IFERROR(SUM($V3:$X3)*$CC3*$CI3,0)</f>
        <v>0</v>
      </c>
      <c r="CN3" s="90">
        <f t="shared" ref="CN3:CN66" si="28">IFERROR(SUM($V3:$X3)*$CC3*$CJ3,0)</f>
        <v>0</v>
      </c>
      <c r="CO3" s="157">
        <f t="shared" ref="CO3:CO66" si="29">IFERROR(SUM($Y3:$AA3)*$CC3*$CI3,0)</f>
        <v>0</v>
      </c>
      <c r="CP3" s="90">
        <f t="shared" ref="CP3:CP66" si="30">IFERROR(SUM($Y3:$AA3)*$CC3*$CJ3,0)</f>
        <v>0</v>
      </c>
      <c r="CQ3" s="157">
        <f t="shared" ref="CQ3:CQ66" si="31">IFERROR(SUM($AB3:$AD3)*$CC3*$CI3,0)</f>
        <v>0</v>
      </c>
      <c r="CR3" s="90">
        <f t="shared" ref="CR3:CR66" si="32">IFERROR(SUM($AB3:$AD3)*$CC3*$CJ3,0)</f>
        <v>0</v>
      </c>
      <c r="CS3" s="157">
        <f t="shared" ref="CS3:CS66" si="33">IFERROR(SUM($AE3:$AG3)*$CC3*$CI3,0)</f>
        <v>0</v>
      </c>
      <c r="CT3" s="90">
        <f t="shared" ref="CT3:CT66" si="34">IFERROR(SUM($AE3:$AG3)*$CC3*$CJ3,0)</f>
        <v>0</v>
      </c>
      <c r="CU3" s="157">
        <f t="shared" ref="CU3:CU66" si="35">IFERROR(SUM($AH3:$AJ3)*$CC3*$CI3,0)</f>
        <v>0</v>
      </c>
      <c r="CV3" s="90">
        <f t="shared" ref="CV3:CV66" si="36">IFERROR(SUM($AH3:$AJ3)*$CC3*$CJ3,0)</f>
        <v>0</v>
      </c>
      <c r="CW3" s="157">
        <f t="shared" ref="CW3:CW66" si="37">IFERROR(SUM($AK3:$AM3)*$CC3*$CI3,0)</f>
        <v>0</v>
      </c>
      <c r="CX3" s="90">
        <f t="shared" ref="CX3:CX66" si="38">IFERROR(SUM($AK3:$AM3)*$CC3*$CJ3,0)</f>
        <v>0</v>
      </c>
      <c r="CY3" s="157">
        <f t="shared" ref="CY3:CY66" si="39">IFERROR(SUM($AN3:$AP3)*$CC3*$CI3,0)</f>
        <v>0</v>
      </c>
      <c r="CZ3" s="90">
        <f t="shared" ref="CZ3:CZ66" si="40">IFERROR(SUM($AN3:$AP3)*$CC3*$CJ3,0)</f>
        <v>0</v>
      </c>
      <c r="DA3" s="91">
        <f>DataEntry!B3</f>
        <v>44092</v>
      </c>
      <c r="DB3" s="83">
        <f t="shared" ref="DB3:DB66" si="41">IFERROR(IF(AND(C3&gt;Start,F3&gt;Start,C3&lt;=(Rounds-End),F3&lt;=(Rounds-End)),IF(CF3&gt;AU3,ROUND(AR3*Stake,0),0),0),0)</f>
        <v>0</v>
      </c>
      <c r="DC3" s="83">
        <f t="shared" ref="DC3:DC66" si="42">IFERROR(IF(AND(C3&gt;Start,F3&gt;Start,C3&lt;=(Rounds-End),F3&lt;=(Rounds-End)),IF(CG3&gt;AU3,ROUND(AT3*Stake,0),0),0),0)</f>
        <v>0</v>
      </c>
      <c r="DD3" s="145">
        <f>IFERROR(CHOOSE($J3,$B3,"",""),"")</f>
        <v>7</v>
      </c>
      <c r="DE3" s="145" t="str">
        <f>IFERROR(CHOOSE($J3,"",$B3,""),"")</f>
        <v/>
      </c>
      <c r="DF3" s="145" t="str">
        <f>IFERROR(CHOOSE($J3,"","",$B3),"")</f>
        <v/>
      </c>
      <c r="DG3" s="145" t="str">
        <f>IFERROR(CHOOSE($J3,"","",$E3),"")</f>
        <v/>
      </c>
      <c r="DH3" s="145" t="str">
        <f>IFERROR(CHOOSE($J3,"",$E3,""),"")</f>
        <v/>
      </c>
      <c r="DI3" s="145">
        <f>IFERROR(CHOOSE($J3,$E3,"",""),"")</f>
        <v>5</v>
      </c>
      <c r="DJ3" s="83">
        <f>IF(J3="",0,CA3)</f>
        <v>0</v>
      </c>
      <c r="DK3" s="83">
        <f>IF(J3="",0,CB3)</f>
        <v>0</v>
      </c>
      <c r="DL3" s="84">
        <f>IFERROR(ROUND((CA3+CB3)/(BB3/BC3),2),"")</f>
        <v>0</v>
      </c>
      <c r="DM3" s="14">
        <f>IFERROR(ROUND((DL3*(BB3+BC3)/BC3*BY3-DL3),2),"")</f>
        <v>0</v>
      </c>
      <c r="DN3" s="87">
        <f>IFERROR(DO3*(1-DCFactor)+Results!DP3*DCFactor,"")</f>
        <v>0.3159294117647059</v>
      </c>
      <c r="DO3" s="87">
        <f t="shared" ref="DO3:DO14" si="43">DFactor</f>
        <v>0.29599999999999999</v>
      </c>
      <c r="DP3" s="87">
        <f t="shared" ref="DP3:DP66" si="44">IFERROR((VLOOKUP(B3,Drawx,3+C3,FALSE)+VLOOKUP(E3,Drawx,3+F3,FALSE))/(Rounds*2+C3+F3-2),DFactor)</f>
        <v>0.35294117647058826</v>
      </c>
      <c r="DQ3" s="84">
        <f t="shared" ref="DQ3:DQ66" si="45">IF(AND(CG3&gt;0.05,J3=1),(1-AR3)*Knowledge*CG3/0.15,0)</f>
        <v>0</v>
      </c>
      <c r="DR3" s="84">
        <f t="shared" ref="DR3:DR66" si="46">IF(AND(CF3&gt;0.05,J3=3),(1-AT3)*Knowledge*CF3/0.15,0)</f>
        <v>0</v>
      </c>
      <c r="DS3" s="87">
        <f t="shared" ref="DS3:DS66" si="47">LongHome*(1-((CF3-Risk)*Wiggle))</f>
        <v>0.33651173980152882</v>
      </c>
      <c r="DT3" s="87">
        <f t="shared" ref="DT3:DT66" si="48">LongAway*(1-((CG3-Risk)*Wiggle))</f>
        <v>0.34332360377653537</v>
      </c>
      <c r="DU3" s="87">
        <f t="shared" ref="DU3:DU66" si="49">IFERROR(IF(AND(Book="Book",BG3&lt;1),BG3,DN3+(-6.04612949+0.78738433*ABS(N3)-0.00594709*ABS(N3)^2+0.00000768*ABS(N3)^3)/1000),"")</f>
        <v>0.32010140677470589</v>
      </c>
      <c r="DV3" s="86">
        <f>IFERROR(H3-I3,"")</f>
        <v>1</v>
      </c>
      <c r="DW3" s="86">
        <f>IFERROR(I3-H3,"")</f>
        <v>-1</v>
      </c>
    </row>
    <row r="4" spans="1:127" x14ac:dyDescent="0.25">
      <c r="A4" s="69">
        <v>2</v>
      </c>
      <c r="B4" s="70">
        <f>DataEntry!C4</f>
        <v>15</v>
      </c>
      <c r="C4" s="71">
        <f>COUNTIF(D$2:D4,D4)+COUNTIF(G$2:G4,D4)</f>
        <v>1</v>
      </c>
      <c r="D4" s="72" t="str">
        <f t="shared" si="0"/>
        <v>Jahn Regensburg</v>
      </c>
      <c r="E4" s="70">
        <f>DataEntry!E4</f>
        <v>12</v>
      </c>
      <c r="F4" s="71">
        <f>COUNTIF(D$2:D4,G4)+COUNTIF(G$2:G4,G4)</f>
        <v>1</v>
      </c>
      <c r="G4" s="72" t="str">
        <f t="shared" si="1"/>
        <v>Nurnberg</v>
      </c>
      <c r="H4" s="73">
        <f>DataEntry!G4</f>
        <v>1</v>
      </c>
      <c r="I4" s="73">
        <f>DataEntry!H4</f>
        <v>1</v>
      </c>
      <c r="J4" s="158">
        <f t="shared" si="2"/>
        <v>2</v>
      </c>
      <c r="K4" s="156">
        <f t="shared" si="3"/>
        <v>0</v>
      </c>
      <c r="L4" s="224">
        <f t="shared" si="4"/>
        <v>2487</v>
      </c>
      <c r="M4" s="224">
        <f t="shared" si="5"/>
        <v>2404.5</v>
      </c>
      <c r="N4" s="236">
        <f t="shared" ref="N4:N67" si="50">IFERROR(IF(L4-M4&gt;735,735,IF(L4-M4&lt;-735,-735,L4-M4)),"")</f>
        <v>82.5</v>
      </c>
      <c r="O4" s="22" t="str">
        <f t="shared" ref="O4:O67" si="51">CONCATENATE("T",B4,"G",C4)</f>
        <v>T15G1</v>
      </c>
      <c r="P4" s="248">
        <f t="shared" si="6"/>
        <v>-0.75064752618596842</v>
      </c>
      <c r="Q4" s="22" t="str">
        <f t="shared" ref="Q4:Q67" si="52">CONCATENATE("T",E4,"G",F4)</f>
        <v>T12G1</v>
      </c>
      <c r="R4" s="248">
        <f t="shared" si="7"/>
        <v>0.75064752618596842</v>
      </c>
      <c r="S4" s="74">
        <f t="shared" ref="S4:S67" si="53">IF(OR(AND($N4&gt;S$2,$N4&lt;=U$2,$J4=1),AND($N4&lt;-S$2,$N4&gt;=-U$2,$J4=3)),1,0)</f>
        <v>0</v>
      </c>
      <c r="T4" s="75">
        <f t="shared" ref="T4:T67" si="54">IF(OR(AND($N4&gt;S$2,$N4&lt;=U$2,$J4=2),AND($N4&lt;-S$2,$N4&gt;=-U$2,$J4=2)),1,0)</f>
        <v>0</v>
      </c>
      <c r="U4" s="76">
        <f t="shared" ref="U4:U67" si="55">IF(OR(AND($N4&gt;S$2,$N4&lt;=U$2,$J4=3),AND($N4&lt;-S$2,$N4&gt;=-U$2,$J4=1)),1,0)</f>
        <v>0</v>
      </c>
      <c r="V4" s="74">
        <f t="shared" ref="V4:V67" si="56">IF(OR(AND($N4&gt;V$2,$N4&lt;=X$2,$J4=1),AND($N4&lt;-V$2,$N4&gt;=-X$2,$J4=3)),1,0)</f>
        <v>0</v>
      </c>
      <c r="W4" s="75">
        <f t="shared" ref="W4:W67" si="57">IF(OR(AND($N4&gt;V$2,$N4&lt;=X$2,$J4=2),AND($N4&lt;-V$2,$N4&gt;=-X$2,$J4=2)),1,0)</f>
        <v>1</v>
      </c>
      <c r="X4" s="76">
        <f t="shared" ref="X4:X67" si="58">IF(OR(AND($N4&gt;V$2,$N4&lt;=X$2,$J4=3),AND($N4&lt;-V$2,$N4&gt;=-X$2,$J4=1)),1,0)</f>
        <v>0</v>
      </c>
      <c r="Y4" s="74">
        <f t="shared" ref="Y4:Y67" si="59">IF(OR(AND($N4&gt;Y$2,$N4&lt;=AA$2,$J4=1),AND($N4&lt;-Y$2,$N4&gt;=-AA$2,$J4=3)),1,0)</f>
        <v>0</v>
      </c>
      <c r="Z4" s="75">
        <f t="shared" ref="Z4:Z67" si="60">IF(OR(AND($N4&gt;Y$2,$N4&lt;=AA$2,$J4=2),AND($N4&lt;-Y$2,$N4&gt;=-AA$2,$J4=2)),1,0)</f>
        <v>0</v>
      </c>
      <c r="AA4" s="76">
        <f t="shared" ref="AA4:AA67" si="61">IF(OR(AND($N4&gt;Y$2,$N4&lt;=AA$2,$J4=3),AND($N4&lt;-Y$2,$N4&gt;=-AA$2,$J4=1)),1,0)</f>
        <v>0</v>
      </c>
      <c r="AB4" s="74">
        <f t="shared" ref="AB4:AB67" si="62">IF(OR(AND($N4&gt;AB$2,$N4&lt;=AD$2,$J4=1),AND($N4&lt;-AB$2,$N4&gt;=-AD$2,$J4=3)),1,0)</f>
        <v>0</v>
      </c>
      <c r="AC4" s="75">
        <f t="shared" ref="AC4:AC67" si="63">IF(OR(AND($N4&gt;AB$2,$N4&lt;=AD$2,$J4=2),AND($N4&lt;-AB$2,$N4&gt;=-AD$2,$J4=2)),1,0)</f>
        <v>0</v>
      </c>
      <c r="AD4" s="76">
        <f t="shared" ref="AD4:AD67" si="64">IF(OR(AND($N4&gt;AB$2,$N4&lt;=AD$2,$J4=3),AND($N4&lt;-AB$2,$N4&gt;=-AD$2,$J4=1)),1,0)</f>
        <v>0</v>
      </c>
      <c r="AE4" s="74">
        <f t="shared" ref="AE4:AE67" si="65">IF(OR(AND($N4&gt;AE$2,$N4&lt;=AG$2,$J4=1),AND($N4&lt;-AE$2,$N4&gt;=-AG$2,$J4=3)),1,0)</f>
        <v>0</v>
      </c>
      <c r="AF4" s="75">
        <f t="shared" ref="AF4:AF67" si="66">IF(OR(AND($N4&gt;AE$2,$N4&lt;=AG$2,$J4=2),AND($N4&lt;-AE$2,$N4&gt;=-AG$2,$J4=2)),1,0)</f>
        <v>0</v>
      </c>
      <c r="AG4" s="76">
        <f t="shared" ref="AG4:AG67" si="67">IF(OR(AND($N4&gt;AE$2,$N4&lt;=AG$2,$J4=3),AND($N4&lt;-AE$2,$N4&gt;=-AG$2,$J4=1)),1,0)</f>
        <v>0</v>
      </c>
      <c r="AH4" s="74">
        <f t="shared" ref="AH4:AH67" si="68">IF(OR(AND($N4&gt;AH$2,$N4&lt;=AJ$2,$J4=1),AND($N4&lt;-AH$2,$N4&gt;=-AJ$2,$J4=3)),1,0)</f>
        <v>0</v>
      </c>
      <c r="AI4" s="75">
        <f t="shared" ref="AI4:AI67" si="69">IF(OR(AND($N4&gt;AH$2,$N4&lt;=AJ$2,$J4=2),AND($N4&lt;-AH$2,$N4&gt;=-AJ$2,$J4=2)),1,0)</f>
        <v>0</v>
      </c>
      <c r="AJ4" s="76">
        <f t="shared" ref="AJ4:AJ67" si="70">IF(OR(AND($N4&gt;AH$2,$N4&lt;=AJ$2,$J4=3),AND($N4&lt;-AH$2,$N4&gt;=-AJ$2,$J4=1)),1,0)</f>
        <v>0</v>
      </c>
      <c r="AK4" s="74">
        <f t="shared" ref="AK4:AK67" si="71">IF(OR(AND($N4&gt;AK$2,$N4&lt;=AM$2,$J4=1),AND($N4&lt;-AK$2,$N4&gt;=-AM$2,$J4=3)),1,0)</f>
        <v>0</v>
      </c>
      <c r="AL4" s="75">
        <f t="shared" ref="AL4:AL67" si="72">IF(OR(AND($N4&gt;AK$2,$N4&lt;=AM$2,$J4=2),AND($N4&lt;-AK$2,$N4&gt;=-AM$2,$J4=2)),1,0)</f>
        <v>0</v>
      </c>
      <c r="AM4" s="76">
        <f t="shared" ref="AM4:AM67" si="73">IF(OR(AND($N4&gt;AK$2,$N4&lt;=AM$2,$J4=3),AND($N4&lt;-AK$2,$N4&gt;=-AM$2,$J4=1)),1,0)</f>
        <v>0</v>
      </c>
      <c r="AN4" s="74">
        <f t="shared" ref="AN4:AN67" si="74">IF(OR(AND($N4&gt;AN$2,$N4&lt;=AP$2,$J4=1),AND($N4&lt;-AN$2,$N4&gt;=-AP$2,$J4=3)),1,0)</f>
        <v>0</v>
      </c>
      <c r="AO4" s="75">
        <f t="shared" ref="AO4:AO67" si="75">IF(OR(AND($N4&gt;AN$2,$N4&lt;=AP$2,$J4=2),AND($N4&lt;-AN$2,$N4&gt;=-AP$2,$J4=2)),1,0)</f>
        <v>0</v>
      </c>
      <c r="AP4" s="76">
        <f t="shared" ref="AP4:AP67" si="76">IF(OR(AND($N4&gt;AN$2,$N4&lt;=AP$2,$J4=3),AND($N4&lt;-AN$2,$N4&gt;=-AP$2,$J4=1)),1,0)</f>
        <v>0</v>
      </c>
      <c r="AQ4" s="77">
        <f t="shared" si="8"/>
        <v>0.5750647526185968</v>
      </c>
      <c r="AR4" s="77">
        <f t="shared" ref="AR4:AR67" si="77">IFERROR(IF(AQ4-CH4/2&lt;0.01,0.01,AQ4-CH4/2),"")</f>
        <v>0.40829950793675857</v>
      </c>
      <c r="AS4" s="78">
        <f t="shared" ref="AS4:AS67" si="78">IFERROR(IF(J4&gt;0,1-AT4-AR4,""),"")</f>
        <v>0.33353048936367652</v>
      </c>
      <c r="AT4" s="77">
        <f t="shared" ref="AT4:AT67" si="79">IFERROR(IF(1-AR4-CH4&lt;0.01,0.01,1-AR4-CH4),"")</f>
        <v>0.25817000269956492</v>
      </c>
      <c r="AU4" s="79">
        <f>AU3</f>
        <v>0.1</v>
      </c>
      <c r="AV4" s="139">
        <f>DataEntry!P4</f>
        <v>85.8</v>
      </c>
      <c r="AW4" s="80" t="str">
        <f t="shared" si="11"/>
        <v>36/25</v>
      </c>
      <c r="AX4" s="80" t="str">
        <f t="shared" si="12"/>
        <v>99/50</v>
      </c>
      <c r="AY4" s="80" t="str">
        <f t="shared" si="13"/>
        <v>71/25</v>
      </c>
      <c r="AZ4" s="81">
        <f>DataEntry!I4</f>
        <v>2</v>
      </c>
      <c r="BA4" s="82">
        <f>DataEntry!J4</f>
        <v>1</v>
      </c>
      <c r="BB4" s="81">
        <f>DataEntry!K4</f>
        <v>13</v>
      </c>
      <c r="BC4" s="82">
        <f>DataEntry!L4</f>
        <v>5</v>
      </c>
      <c r="BD4" s="81">
        <f>DataEntry!M4</f>
        <v>63</v>
      </c>
      <c r="BE4" s="82">
        <f>DataEntry!N4</f>
        <v>50</v>
      </c>
      <c r="BF4" s="77">
        <f t="shared" ref="BF4:BF67" si="80">IFERROR(BA4/(AZ4+BA4)/(BA4/(AZ4+BA4)+BC4/(BB4+BC4)+BE4/(BD4+BE4)),"")</f>
        <v>0.31637890807279512</v>
      </c>
      <c r="BG4" s="77">
        <f t="shared" ref="BG4:BG67" si="81">IFERROR(BC4/(BB4+BC4)/(BA4/(AZ4+BA4)+BC4/(BB4+BC4)+BE4/(BD4+BE4)),"")</f>
        <v>0.26364909006066262</v>
      </c>
      <c r="BH4" s="77">
        <f t="shared" ref="BH4:BH67" si="82">IFERROR(BE4/(BD4+BE4)/(BA4/(AZ4+BA4)+BC4/(BB4+BC4)+BE4/(BD4+BE4)),"")</f>
        <v>0.41997200186654221</v>
      </c>
      <c r="BI4" s="83">
        <f t="shared" ref="BI4:BI67" si="83">IF(J4=1,1,0)</f>
        <v>0</v>
      </c>
      <c r="BJ4" s="83">
        <f t="shared" ref="BJ4:BJ67" si="84">IF(J4=2,1,0)</f>
        <v>1</v>
      </c>
      <c r="BK4" s="83">
        <f t="shared" ref="BK4:BK67" si="85">IF(J4=3,1,0)</f>
        <v>0</v>
      </c>
      <c r="BL4" s="84">
        <f t="shared" si="14"/>
        <v>0.33353048936367652</v>
      </c>
      <c r="BM4" s="84">
        <f t="shared" si="15"/>
        <v>0.26364909006066262</v>
      </c>
      <c r="BN4" s="85">
        <f t="shared" ref="BN4:BN67" si="86">IFERROR(BL4-BM4,"")</f>
        <v>6.9881399303013902E-2</v>
      </c>
      <c r="BO4" s="84">
        <f t="shared" si="16"/>
        <v>0.40829950793675857</v>
      </c>
      <c r="BP4" s="84">
        <f t="shared" si="17"/>
        <v>0.33353048936367652</v>
      </c>
      <c r="BQ4" s="84">
        <f t="shared" si="18"/>
        <v>0.25817000269956492</v>
      </c>
      <c r="BR4" s="84">
        <f t="shared" ref="BR4:BT67" si="87">IF(AND(SUM($BI4:$BK4)=1,SUM($BF4:$BH4)=1),BF4,"")</f>
        <v>0.31637890807279512</v>
      </c>
      <c r="BS4" s="84">
        <f t="shared" si="19"/>
        <v>0.26364909006066262</v>
      </c>
      <c r="BT4" s="84">
        <f t="shared" si="19"/>
        <v>0.41997200186654221</v>
      </c>
      <c r="BU4" s="86">
        <f t="shared" ref="BU4:BW67" si="88">IF(BO4="","",BI4)</f>
        <v>0</v>
      </c>
      <c r="BV4" s="86">
        <f t="shared" si="20"/>
        <v>1</v>
      </c>
      <c r="BW4" s="86">
        <f t="shared" si="20"/>
        <v>0</v>
      </c>
      <c r="BX4" s="86">
        <f t="shared" ref="BX4:BZ67" si="89">IF(BR4="","",BI4)</f>
        <v>0</v>
      </c>
      <c r="BY4" s="86">
        <f t="shared" si="21"/>
        <v>1</v>
      </c>
      <c r="BZ4" s="86">
        <f t="shared" si="21"/>
        <v>0</v>
      </c>
      <c r="CA4" s="83">
        <f>IF(AND(DataEntry!B4&gt;=ExFrom,DataEntry!B4&lt;=ExTo),0,IF(AR4&lt;DS4,0,DB4))</f>
        <v>41</v>
      </c>
      <c r="CB4" s="83">
        <f>IF(AND(DataEntry!B4&gt;=ExFrom,DataEntry!B4&lt;=ExTo),0,IF(AT4&lt;DT4,0,DC4))</f>
        <v>0</v>
      </c>
      <c r="CC4" s="14">
        <f t="shared" ref="CC4:CC67" si="90">IFERROR(ROUND((CA4*(AZ4+BA4)/BA4*BX4-CA4)+(CB4*(BD4+BE4)/BE4*BZ4-CB4),2),"")</f>
        <v>-41</v>
      </c>
      <c r="CD4" s="72" t="str">
        <f t="shared" si="22"/>
        <v>Jahn Regensburg</v>
      </c>
      <c r="CE4" s="87">
        <f t="shared" ref="CE4:CE67" si="91">IFERROR(BA4/(AZ4+BA4)+BC4/(BB4+BC4)+BE4/(BD4+BE4)-1,"")</f>
        <v>5.3588987217305872E-2</v>
      </c>
      <c r="CF4" s="88">
        <f t="shared" ref="CF4:CF67" si="92">IFERROR((1+AR4)*0.5*(AR4*(AZ4+BA4)/BA4-1),0)</f>
        <v>0.15836224020885728</v>
      </c>
      <c r="CG4" s="88">
        <f t="shared" ref="CG4:CG67" si="93">IFERROR((1+AT4)*0.5*(AT4*(BD4+BE4)/BE4-1),0)</f>
        <v>-0.26203642046717451</v>
      </c>
      <c r="CH4" s="87">
        <f t="shared" ref="CH4:CH67" si="94">IF(DU4&lt;0.01,0.01,DU4)</f>
        <v>0.33353048936367646</v>
      </c>
      <c r="CI4" s="89">
        <f t="shared" si="23"/>
        <v>1</v>
      </c>
      <c r="CJ4" s="89">
        <f t="shared" si="24"/>
        <v>0</v>
      </c>
      <c r="CK4" s="157">
        <f t="shared" si="25"/>
        <v>0</v>
      </c>
      <c r="CL4" s="90">
        <f t="shared" si="26"/>
        <v>0</v>
      </c>
      <c r="CM4" s="157">
        <f t="shared" si="27"/>
        <v>-41</v>
      </c>
      <c r="CN4" s="90">
        <f t="shared" si="28"/>
        <v>0</v>
      </c>
      <c r="CO4" s="157">
        <f t="shared" si="29"/>
        <v>0</v>
      </c>
      <c r="CP4" s="90">
        <f t="shared" si="30"/>
        <v>0</v>
      </c>
      <c r="CQ4" s="157">
        <f t="shared" si="31"/>
        <v>0</v>
      </c>
      <c r="CR4" s="90">
        <f t="shared" si="32"/>
        <v>0</v>
      </c>
      <c r="CS4" s="157">
        <f t="shared" si="33"/>
        <v>0</v>
      </c>
      <c r="CT4" s="90">
        <f t="shared" si="34"/>
        <v>0</v>
      </c>
      <c r="CU4" s="157">
        <f t="shared" si="35"/>
        <v>0</v>
      </c>
      <c r="CV4" s="90">
        <f t="shared" si="36"/>
        <v>0</v>
      </c>
      <c r="CW4" s="157">
        <f t="shared" si="37"/>
        <v>0</v>
      </c>
      <c r="CX4" s="90">
        <f t="shared" si="38"/>
        <v>0</v>
      </c>
      <c r="CY4" s="157">
        <f t="shared" si="39"/>
        <v>0</v>
      </c>
      <c r="CZ4" s="90">
        <f t="shared" si="40"/>
        <v>0</v>
      </c>
      <c r="DA4" s="91">
        <f>DataEntry!B4</f>
        <v>44092</v>
      </c>
      <c r="DB4" s="83">
        <f t="shared" si="41"/>
        <v>41</v>
      </c>
      <c r="DC4" s="83">
        <f t="shared" si="42"/>
        <v>0</v>
      </c>
      <c r="DD4" s="145" t="str">
        <f t="shared" ref="DD4:DD67" si="95">IFERROR(CHOOSE($J4,$B4,"",""),"")</f>
        <v/>
      </c>
      <c r="DE4" s="145">
        <f t="shared" ref="DE4:DE67" si="96">IFERROR(CHOOSE($J4,"",$B4,""),"")</f>
        <v>15</v>
      </c>
      <c r="DF4" s="145" t="str">
        <f t="shared" ref="DF4:DF67" si="97">IFERROR(CHOOSE($J4,"","",$B4),"")</f>
        <v/>
      </c>
      <c r="DG4" s="145" t="str">
        <f t="shared" ref="DG4:DG67" si="98">IFERROR(CHOOSE($J4,"","",$E4),"")</f>
        <v/>
      </c>
      <c r="DH4" s="145">
        <f t="shared" ref="DH4:DH67" si="99">IFERROR(CHOOSE($J4,"",$E4,""),"")</f>
        <v>12</v>
      </c>
      <c r="DI4" s="145" t="str">
        <f t="shared" ref="DI4:DI67" si="100">IFERROR(CHOOSE($J4,$E4,"",""),"")</f>
        <v/>
      </c>
      <c r="DJ4" s="83">
        <f t="shared" ref="DJ4:DJ67" si="101">IF(J4="",0,CA4)</f>
        <v>41</v>
      </c>
      <c r="DK4" s="83">
        <f t="shared" ref="DK4:DK67" si="102">IF(J4="",0,CB4)</f>
        <v>0</v>
      </c>
      <c r="DL4" s="84">
        <f t="shared" ref="DL4:DL67" si="103">IFERROR(ROUND((CA4+CB4)/(BB4/BC4),2),"")</f>
        <v>15.77</v>
      </c>
      <c r="DM4" s="14">
        <f t="shared" ref="DM4:DM67" si="104">IFERROR(ROUND((DL4*(BB4+BC4)/BC4*BY4-DL4),2),"")</f>
        <v>41</v>
      </c>
      <c r="DN4" s="87">
        <f>IFERROR(DO4*(1-DCFactor)+Results!DP4*DCFactor,"")</f>
        <v>0.31078235294117645</v>
      </c>
      <c r="DO4" s="87">
        <f t="shared" si="43"/>
        <v>0.29599999999999999</v>
      </c>
      <c r="DP4" s="87">
        <f t="shared" si="44"/>
        <v>0.33823529411764708</v>
      </c>
      <c r="DQ4" s="84">
        <f t="shared" si="45"/>
        <v>0</v>
      </c>
      <c r="DR4" s="84">
        <f t="shared" si="46"/>
        <v>0</v>
      </c>
      <c r="DS4" s="87">
        <f t="shared" si="47"/>
        <v>0.3313879253263714</v>
      </c>
      <c r="DT4" s="87">
        <f t="shared" si="48"/>
        <v>0.3454012140155725</v>
      </c>
      <c r="DU4" s="87">
        <f t="shared" si="49"/>
        <v>0.33353048936367646</v>
      </c>
      <c r="DV4" s="86">
        <f t="shared" ref="DV4:DV67" si="105">IFERROR(H4-I4,"")</f>
        <v>0</v>
      </c>
      <c r="DW4" s="86">
        <f t="shared" ref="DW4:DW67" si="106">IFERROR(I4-H4,"")</f>
        <v>0</v>
      </c>
    </row>
    <row r="5" spans="1:127" x14ac:dyDescent="0.25">
      <c r="A5" s="69">
        <v>3</v>
      </c>
      <c r="B5" s="70">
        <f>DataEntry!C5</f>
        <v>8</v>
      </c>
      <c r="C5" s="71">
        <f>COUNTIF(D$2:D5,D5)+COUNTIF(G$2:G5,D5)</f>
        <v>1</v>
      </c>
      <c r="D5" s="72" t="str">
        <f t="shared" si="0"/>
        <v>Hannover 96</v>
      </c>
      <c r="E5" s="70">
        <f>DataEntry!E5</f>
        <v>10</v>
      </c>
      <c r="F5" s="71">
        <f>COUNTIF(D$2:D5,G5)+COUNTIF(G$2:G5,G5)</f>
        <v>1</v>
      </c>
      <c r="G5" s="72" t="str">
        <f t="shared" si="1"/>
        <v>Karlsruher</v>
      </c>
      <c r="H5" s="73">
        <f>DataEntry!G5</f>
        <v>2</v>
      </c>
      <c r="I5" s="73">
        <f>DataEntry!H5</f>
        <v>0</v>
      </c>
      <c r="J5" s="158">
        <f t="shared" si="2"/>
        <v>1</v>
      </c>
      <c r="K5" s="156">
        <f t="shared" si="3"/>
        <v>0</v>
      </c>
      <c r="L5" s="224">
        <f t="shared" si="4"/>
        <v>2487.5</v>
      </c>
      <c r="M5" s="224">
        <f t="shared" si="5"/>
        <v>2392.5</v>
      </c>
      <c r="N5" s="236">
        <f t="shared" si="50"/>
        <v>95</v>
      </c>
      <c r="O5" s="22" t="str">
        <f t="shared" si="51"/>
        <v>T8G1</v>
      </c>
      <c r="P5" s="248">
        <f t="shared" si="6"/>
        <v>15.760634968046951</v>
      </c>
      <c r="Q5" s="22" t="str">
        <f t="shared" si="52"/>
        <v>T10G1</v>
      </c>
      <c r="R5" s="248">
        <f t="shared" si="7"/>
        <v>-15.760634968046951</v>
      </c>
      <c r="S5" s="74">
        <f t="shared" si="53"/>
        <v>0</v>
      </c>
      <c r="T5" s="75">
        <f t="shared" si="54"/>
        <v>0</v>
      </c>
      <c r="U5" s="76">
        <f t="shared" si="55"/>
        <v>0</v>
      </c>
      <c r="V5" s="74">
        <f t="shared" si="56"/>
        <v>1</v>
      </c>
      <c r="W5" s="75">
        <f t="shared" si="57"/>
        <v>0</v>
      </c>
      <c r="X5" s="76">
        <f t="shared" si="58"/>
        <v>0</v>
      </c>
      <c r="Y5" s="74">
        <f t="shared" si="59"/>
        <v>0</v>
      </c>
      <c r="Z5" s="75">
        <f t="shared" si="60"/>
        <v>0</v>
      </c>
      <c r="AA5" s="76">
        <f t="shared" si="61"/>
        <v>0</v>
      </c>
      <c r="AB5" s="74">
        <f t="shared" si="62"/>
        <v>0</v>
      </c>
      <c r="AC5" s="75">
        <f t="shared" si="63"/>
        <v>0</v>
      </c>
      <c r="AD5" s="76">
        <f t="shared" si="64"/>
        <v>0</v>
      </c>
      <c r="AE5" s="74">
        <f t="shared" si="65"/>
        <v>0</v>
      </c>
      <c r="AF5" s="75">
        <f t="shared" si="66"/>
        <v>0</v>
      </c>
      <c r="AG5" s="76">
        <f t="shared" si="67"/>
        <v>0</v>
      </c>
      <c r="AH5" s="74">
        <f t="shared" si="68"/>
        <v>0</v>
      </c>
      <c r="AI5" s="75">
        <f t="shared" si="69"/>
        <v>0</v>
      </c>
      <c r="AJ5" s="76">
        <f t="shared" si="70"/>
        <v>0</v>
      </c>
      <c r="AK5" s="74">
        <f t="shared" si="71"/>
        <v>0</v>
      </c>
      <c r="AL5" s="75">
        <f t="shared" si="72"/>
        <v>0</v>
      </c>
      <c r="AM5" s="76">
        <f t="shared" si="73"/>
        <v>0</v>
      </c>
      <c r="AN5" s="74">
        <f t="shared" si="74"/>
        <v>0</v>
      </c>
      <c r="AO5" s="75">
        <f t="shared" si="75"/>
        <v>0</v>
      </c>
      <c r="AP5" s="76">
        <f t="shared" si="76"/>
        <v>0</v>
      </c>
      <c r="AQ5" s="77">
        <f t="shared" si="8"/>
        <v>0.58757660187872307</v>
      </c>
      <c r="AR5" s="77">
        <f t="shared" si="77"/>
        <v>0.42392518751489955</v>
      </c>
      <c r="AS5" s="78">
        <f t="shared" si="78"/>
        <v>0.32730282872764699</v>
      </c>
      <c r="AT5" s="77">
        <f t="shared" si="79"/>
        <v>0.24877198375745346</v>
      </c>
      <c r="AU5" s="79">
        <f t="shared" ref="AU5:AU68" si="107">AU4</f>
        <v>0.1</v>
      </c>
      <c r="AV5" s="139">
        <f>DataEntry!P5</f>
        <v>-33</v>
      </c>
      <c r="AW5" s="80" t="str">
        <f t="shared" si="11"/>
        <v>4/3</v>
      </c>
      <c r="AX5" s="80" t="str">
        <f t="shared" si="12"/>
        <v>51/25</v>
      </c>
      <c r="AY5" s="80" t="str">
        <f t="shared" si="13"/>
        <v>3/1</v>
      </c>
      <c r="AZ5" s="81">
        <f>DataEntry!I5</f>
        <v>69</v>
      </c>
      <c r="BA5" s="82">
        <f>DataEntry!J5</f>
        <v>100</v>
      </c>
      <c r="BB5" s="81">
        <f>DataEntry!K5</f>
        <v>3</v>
      </c>
      <c r="BC5" s="82">
        <f>DataEntry!L5</f>
        <v>1</v>
      </c>
      <c r="BD5" s="81">
        <f>DataEntry!M5</f>
        <v>19</v>
      </c>
      <c r="BE5" s="82">
        <f>DataEntry!N5</f>
        <v>5</v>
      </c>
      <c r="BF5" s="77">
        <f t="shared" si="80"/>
        <v>0.56351256163418639</v>
      </c>
      <c r="BG5" s="77">
        <f t="shared" si="81"/>
        <v>0.23808405729044374</v>
      </c>
      <c r="BH5" s="77">
        <f t="shared" si="82"/>
        <v>0.19840338107536981</v>
      </c>
      <c r="BI5" s="83">
        <f t="shared" si="83"/>
        <v>1</v>
      </c>
      <c r="BJ5" s="83">
        <f t="shared" si="84"/>
        <v>0</v>
      </c>
      <c r="BK5" s="83">
        <f t="shared" si="85"/>
        <v>0</v>
      </c>
      <c r="BL5" s="84">
        <f t="shared" si="14"/>
        <v>0.42392518751489955</v>
      </c>
      <c r="BM5" s="84">
        <f t="shared" si="15"/>
        <v>0.56351256163418639</v>
      </c>
      <c r="BN5" s="85">
        <f t="shared" si="86"/>
        <v>-0.13958737411928684</v>
      </c>
      <c r="BO5" s="84">
        <f t="shared" si="16"/>
        <v>0.42392518751489955</v>
      </c>
      <c r="BP5" s="84">
        <f t="shared" si="17"/>
        <v>0.32730282872764699</v>
      </c>
      <c r="BQ5" s="84">
        <f t="shared" si="18"/>
        <v>0.24877198375745346</v>
      </c>
      <c r="BR5" s="84">
        <f t="shared" si="87"/>
        <v>0.56351256163418639</v>
      </c>
      <c r="BS5" s="84">
        <f t="shared" si="19"/>
        <v>0.23808405729044374</v>
      </c>
      <c r="BT5" s="84">
        <f t="shared" si="19"/>
        <v>0.19840338107536981</v>
      </c>
      <c r="BU5" s="86">
        <f t="shared" si="88"/>
        <v>1</v>
      </c>
      <c r="BV5" s="86">
        <f t="shared" si="20"/>
        <v>0</v>
      </c>
      <c r="BW5" s="86">
        <f t="shared" si="20"/>
        <v>0</v>
      </c>
      <c r="BX5" s="86">
        <f t="shared" si="89"/>
        <v>1</v>
      </c>
      <c r="BY5" s="86">
        <f t="shared" si="21"/>
        <v>0</v>
      </c>
      <c r="BZ5" s="86">
        <f t="shared" si="21"/>
        <v>0</v>
      </c>
      <c r="CA5" s="83">
        <f>IF(AND(DataEntry!B5&gt;=ExFrom,DataEntry!B5&lt;=ExTo),0,IF(AR5&lt;DS5,0,DB5))</f>
        <v>0</v>
      </c>
      <c r="CB5" s="83">
        <f>IF(AND(DataEntry!B5&gt;=ExFrom,DataEntry!B5&lt;=ExTo),0,IF(AT5&lt;DT5,0,DC5))</f>
        <v>0</v>
      </c>
      <c r="CC5" s="14">
        <f t="shared" si="90"/>
        <v>0</v>
      </c>
      <c r="CD5" s="72" t="str">
        <f t="shared" si="22"/>
        <v/>
      </c>
      <c r="CE5" s="87">
        <f t="shared" si="91"/>
        <v>5.0049309664694341E-2</v>
      </c>
      <c r="CF5" s="88">
        <f t="shared" si="92"/>
        <v>-0.20188869321229602</v>
      </c>
      <c r="CG5" s="88">
        <f t="shared" si="93"/>
        <v>0.12119676890544639</v>
      </c>
      <c r="CH5" s="87">
        <f t="shared" si="94"/>
        <v>0.32730282872764704</v>
      </c>
      <c r="CI5" s="89">
        <f t="shared" si="23"/>
        <v>0</v>
      </c>
      <c r="CJ5" s="89">
        <f t="shared" si="24"/>
        <v>0</v>
      </c>
      <c r="CK5" s="157">
        <f t="shared" si="25"/>
        <v>0</v>
      </c>
      <c r="CL5" s="90">
        <f t="shared" si="26"/>
        <v>0</v>
      </c>
      <c r="CM5" s="157">
        <f t="shared" si="27"/>
        <v>0</v>
      </c>
      <c r="CN5" s="90">
        <f t="shared" si="28"/>
        <v>0</v>
      </c>
      <c r="CO5" s="157">
        <f t="shared" si="29"/>
        <v>0</v>
      </c>
      <c r="CP5" s="90">
        <f t="shared" si="30"/>
        <v>0</v>
      </c>
      <c r="CQ5" s="157">
        <f t="shared" si="31"/>
        <v>0</v>
      </c>
      <c r="CR5" s="90">
        <f t="shared" si="32"/>
        <v>0</v>
      </c>
      <c r="CS5" s="157">
        <f t="shared" si="33"/>
        <v>0</v>
      </c>
      <c r="CT5" s="90">
        <f t="shared" si="34"/>
        <v>0</v>
      </c>
      <c r="CU5" s="157">
        <f t="shared" si="35"/>
        <v>0</v>
      </c>
      <c r="CV5" s="90">
        <f t="shared" si="36"/>
        <v>0</v>
      </c>
      <c r="CW5" s="157">
        <f t="shared" si="37"/>
        <v>0</v>
      </c>
      <c r="CX5" s="90">
        <f t="shared" si="38"/>
        <v>0</v>
      </c>
      <c r="CY5" s="157">
        <f t="shared" si="39"/>
        <v>0</v>
      </c>
      <c r="CZ5" s="90">
        <f t="shared" si="40"/>
        <v>0</v>
      </c>
      <c r="DA5" s="91">
        <f>DataEntry!B5</f>
        <v>44093</v>
      </c>
      <c r="DB5" s="83">
        <f t="shared" si="41"/>
        <v>0</v>
      </c>
      <c r="DC5" s="83">
        <f t="shared" si="42"/>
        <v>25</v>
      </c>
      <c r="DD5" s="145">
        <f t="shared" si="95"/>
        <v>8</v>
      </c>
      <c r="DE5" s="145" t="str">
        <f t="shared" si="96"/>
        <v/>
      </c>
      <c r="DF5" s="145" t="str">
        <f t="shared" si="97"/>
        <v/>
      </c>
      <c r="DG5" s="145" t="str">
        <f t="shared" si="98"/>
        <v/>
      </c>
      <c r="DH5" s="145" t="str">
        <f t="shared" si="99"/>
        <v/>
      </c>
      <c r="DI5" s="145">
        <f t="shared" si="100"/>
        <v>10</v>
      </c>
      <c r="DJ5" s="83">
        <f t="shared" si="101"/>
        <v>0</v>
      </c>
      <c r="DK5" s="83">
        <f t="shared" si="102"/>
        <v>0</v>
      </c>
      <c r="DL5" s="84">
        <f t="shared" si="103"/>
        <v>0</v>
      </c>
      <c r="DM5" s="14">
        <f t="shared" si="104"/>
        <v>0</v>
      </c>
      <c r="DN5" s="87">
        <f>IFERROR(DO5*(1-DCFactor)+Results!DP5*DCFactor,"")</f>
        <v>0.30563529411764706</v>
      </c>
      <c r="DO5" s="87">
        <f t="shared" si="43"/>
        <v>0.29599999999999999</v>
      </c>
      <c r="DP5" s="87">
        <f t="shared" si="44"/>
        <v>0.3235294117647059</v>
      </c>
      <c r="DQ5" s="84">
        <f t="shared" si="45"/>
        <v>11.636400986834182</v>
      </c>
      <c r="DR5" s="84">
        <f t="shared" si="46"/>
        <v>0</v>
      </c>
      <c r="DS5" s="87">
        <f t="shared" si="47"/>
        <v>0.34339628977374315</v>
      </c>
      <c r="DT5" s="87">
        <f t="shared" si="48"/>
        <v>0.33262677436981847</v>
      </c>
      <c r="DU5" s="87">
        <f t="shared" si="49"/>
        <v>0.32730282872764704</v>
      </c>
      <c r="DV5" s="86">
        <f t="shared" si="105"/>
        <v>2</v>
      </c>
      <c r="DW5" s="86">
        <f t="shared" si="106"/>
        <v>-2</v>
      </c>
    </row>
    <row r="6" spans="1:127" x14ac:dyDescent="0.25">
      <c r="A6" s="69">
        <v>4</v>
      </c>
      <c r="B6" s="70">
        <f>DataEntry!C6</f>
        <v>16</v>
      </c>
      <c r="C6" s="71">
        <f>COUNTIF(D$2:D6,D6)+COUNTIF(G$2:G6,D6)</f>
        <v>1</v>
      </c>
      <c r="D6" s="72" t="str">
        <f t="shared" si="0"/>
        <v>Sandhausen</v>
      </c>
      <c r="E6" s="70">
        <f>DataEntry!E6</f>
        <v>4</v>
      </c>
      <c r="F6" s="71">
        <f>COUNTIF(D$2:D6,G6)+COUNTIF(G$2:G6,G6)</f>
        <v>1</v>
      </c>
      <c r="G6" s="72" t="str">
        <f t="shared" si="1"/>
        <v>Darmstadt 98</v>
      </c>
      <c r="H6" s="73">
        <f>DataEntry!G6</f>
        <v>3</v>
      </c>
      <c r="I6" s="73">
        <f>DataEntry!H6</f>
        <v>2</v>
      </c>
      <c r="J6" s="158">
        <f t="shared" si="2"/>
        <v>1</v>
      </c>
      <c r="K6" s="156">
        <f t="shared" si="3"/>
        <v>0</v>
      </c>
      <c r="L6" s="224">
        <f t="shared" si="4"/>
        <v>2481.5</v>
      </c>
      <c r="M6" s="224">
        <f t="shared" si="5"/>
        <v>2425</v>
      </c>
      <c r="N6" s="236">
        <f t="shared" si="50"/>
        <v>56.5</v>
      </c>
      <c r="O6" s="22" t="str">
        <f t="shared" si="51"/>
        <v>T16G1</v>
      </c>
      <c r="P6" s="248">
        <f t="shared" si="6"/>
        <v>4.4954211889806297</v>
      </c>
      <c r="Q6" s="22" t="str">
        <f t="shared" si="52"/>
        <v>T4G1</v>
      </c>
      <c r="R6" s="248">
        <f t="shared" si="7"/>
        <v>-4.4954211889806297</v>
      </c>
      <c r="S6" s="74">
        <f t="shared" si="53"/>
        <v>0</v>
      </c>
      <c r="T6" s="75">
        <f t="shared" si="54"/>
        <v>0</v>
      </c>
      <c r="U6" s="76">
        <f t="shared" si="55"/>
        <v>0</v>
      </c>
      <c r="V6" s="74">
        <f t="shared" si="56"/>
        <v>1</v>
      </c>
      <c r="W6" s="75">
        <f t="shared" si="57"/>
        <v>0</v>
      </c>
      <c r="X6" s="76">
        <f t="shared" si="58"/>
        <v>0</v>
      </c>
      <c r="Y6" s="74">
        <f t="shared" si="59"/>
        <v>0</v>
      </c>
      <c r="Z6" s="75">
        <f t="shared" si="60"/>
        <v>0</v>
      </c>
      <c r="AA6" s="76">
        <f t="shared" si="61"/>
        <v>0</v>
      </c>
      <c r="AB6" s="74">
        <f t="shared" si="62"/>
        <v>0</v>
      </c>
      <c r="AC6" s="75">
        <f t="shared" si="63"/>
        <v>0</v>
      </c>
      <c r="AD6" s="76">
        <f t="shared" si="64"/>
        <v>0</v>
      </c>
      <c r="AE6" s="74">
        <f t="shared" si="65"/>
        <v>0</v>
      </c>
      <c r="AF6" s="75">
        <f t="shared" si="66"/>
        <v>0</v>
      </c>
      <c r="AG6" s="76">
        <f t="shared" si="67"/>
        <v>0</v>
      </c>
      <c r="AH6" s="74">
        <f t="shared" si="68"/>
        <v>0</v>
      </c>
      <c r="AI6" s="75">
        <f t="shared" si="69"/>
        <v>0</v>
      </c>
      <c r="AJ6" s="76">
        <f t="shared" si="70"/>
        <v>0</v>
      </c>
      <c r="AK6" s="74">
        <f t="shared" si="71"/>
        <v>0</v>
      </c>
      <c r="AL6" s="75">
        <f t="shared" si="72"/>
        <v>0</v>
      </c>
      <c r="AM6" s="76">
        <f t="shared" si="73"/>
        <v>0</v>
      </c>
      <c r="AN6" s="74">
        <f t="shared" si="74"/>
        <v>0</v>
      </c>
      <c r="AO6" s="75">
        <f t="shared" si="75"/>
        <v>0</v>
      </c>
      <c r="AP6" s="76">
        <f t="shared" si="76"/>
        <v>0</v>
      </c>
      <c r="AQ6" s="77">
        <f t="shared" si="8"/>
        <v>0.55045788110193705</v>
      </c>
      <c r="AR6" s="77">
        <f t="shared" si="77"/>
        <v>0.37692528228480471</v>
      </c>
      <c r="AS6" s="78">
        <f t="shared" si="78"/>
        <v>0.34706519763426469</v>
      </c>
      <c r="AT6" s="77">
        <f t="shared" si="79"/>
        <v>0.2760095200809306</v>
      </c>
      <c r="AU6" s="79">
        <f t="shared" si="107"/>
        <v>0.1</v>
      </c>
      <c r="AV6" s="139">
        <f>DataEntry!P6</f>
        <v>-35</v>
      </c>
      <c r="AW6" s="80" t="str">
        <f t="shared" si="11"/>
        <v>41/25</v>
      </c>
      <c r="AX6" s="80" t="str">
        <f t="shared" si="12"/>
        <v>47/25</v>
      </c>
      <c r="AY6" s="80" t="str">
        <f t="shared" si="13"/>
        <v>13/5</v>
      </c>
      <c r="AZ6" s="81">
        <f>DataEntry!I6</f>
        <v>27</v>
      </c>
      <c r="BA6" s="82">
        <f>DataEntry!J6</f>
        <v>20</v>
      </c>
      <c r="BB6" s="81">
        <f>DataEntry!K6</f>
        <v>61</v>
      </c>
      <c r="BC6" s="82">
        <f>DataEntry!L6</f>
        <v>25</v>
      </c>
      <c r="BD6" s="81">
        <f>DataEntry!M6</f>
        <v>2</v>
      </c>
      <c r="BE6" s="82">
        <f>DataEntry!N6</f>
        <v>1</v>
      </c>
      <c r="BF6" s="77">
        <f t="shared" si="80"/>
        <v>0.40543725936984365</v>
      </c>
      <c r="BG6" s="77">
        <f t="shared" si="81"/>
        <v>0.27697022079044553</v>
      </c>
      <c r="BH6" s="77">
        <f t="shared" si="82"/>
        <v>0.31759251983971087</v>
      </c>
      <c r="BI6" s="83">
        <f t="shared" si="83"/>
        <v>1</v>
      </c>
      <c r="BJ6" s="83">
        <f t="shared" si="84"/>
        <v>0</v>
      </c>
      <c r="BK6" s="83">
        <f t="shared" si="85"/>
        <v>0</v>
      </c>
      <c r="BL6" s="84">
        <f t="shared" si="14"/>
        <v>0.37692528228480471</v>
      </c>
      <c r="BM6" s="84">
        <f t="shared" si="15"/>
        <v>0.40543725936984365</v>
      </c>
      <c r="BN6" s="85">
        <f t="shared" si="86"/>
        <v>-2.8511977085038942E-2</v>
      </c>
      <c r="BO6" s="84">
        <f t="shared" si="16"/>
        <v>0.37692528228480471</v>
      </c>
      <c r="BP6" s="84">
        <f t="shared" si="17"/>
        <v>0.34706519763426469</v>
      </c>
      <c r="BQ6" s="84">
        <f t="shared" si="18"/>
        <v>0.2760095200809306</v>
      </c>
      <c r="BR6" s="84">
        <f t="shared" si="87"/>
        <v>0.40543725936984365</v>
      </c>
      <c r="BS6" s="84">
        <f t="shared" si="19"/>
        <v>0.27697022079044553</v>
      </c>
      <c r="BT6" s="84">
        <f t="shared" si="19"/>
        <v>0.31759251983971087</v>
      </c>
      <c r="BU6" s="86">
        <f t="shared" si="88"/>
        <v>1</v>
      </c>
      <c r="BV6" s="86">
        <f t="shared" si="20"/>
        <v>0</v>
      </c>
      <c r="BW6" s="86">
        <f t="shared" si="20"/>
        <v>0</v>
      </c>
      <c r="BX6" s="86">
        <f t="shared" si="89"/>
        <v>1</v>
      </c>
      <c r="BY6" s="86">
        <f t="shared" si="21"/>
        <v>0</v>
      </c>
      <c r="BZ6" s="86">
        <f t="shared" si="21"/>
        <v>0</v>
      </c>
      <c r="CA6" s="83">
        <f>IF(AND(DataEntry!B6&gt;=ExFrom,DataEntry!B6&lt;=ExTo),0,IF(AR6&lt;DS6,0,DB6))</f>
        <v>0</v>
      </c>
      <c r="CB6" s="83">
        <f>IF(AND(DataEntry!B6&gt;=ExFrom,DataEntry!B6&lt;=ExTo),0,IF(AT6&lt;DT6,0,DC6))</f>
        <v>0</v>
      </c>
      <c r="CC6" s="14">
        <f t="shared" si="90"/>
        <v>0</v>
      </c>
      <c r="CD6" s="72" t="str">
        <f t="shared" si="22"/>
        <v/>
      </c>
      <c r="CE6" s="87">
        <f t="shared" si="91"/>
        <v>4.9562922645554952E-2</v>
      </c>
      <c r="CF6" s="88">
        <f t="shared" si="92"/>
        <v>-7.8640049057818157E-2</v>
      </c>
      <c r="CG6" s="88">
        <f t="shared" si="93"/>
        <v>-0.10971859715611093</v>
      </c>
      <c r="CH6" s="87">
        <f t="shared" si="94"/>
        <v>0.34706519763426469</v>
      </c>
      <c r="CI6" s="89">
        <f t="shared" si="23"/>
        <v>0</v>
      </c>
      <c r="CJ6" s="89">
        <f t="shared" si="24"/>
        <v>0</v>
      </c>
      <c r="CK6" s="157">
        <f t="shared" si="25"/>
        <v>0</v>
      </c>
      <c r="CL6" s="90">
        <f t="shared" si="26"/>
        <v>0</v>
      </c>
      <c r="CM6" s="157">
        <f t="shared" si="27"/>
        <v>0</v>
      </c>
      <c r="CN6" s="90">
        <f t="shared" si="28"/>
        <v>0</v>
      </c>
      <c r="CO6" s="157">
        <f t="shared" si="29"/>
        <v>0</v>
      </c>
      <c r="CP6" s="90">
        <f t="shared" si="30"/>
        <v>0</v>
      </c>
      <c r="CQ6" s="157">
        <f t="shared" si="31"/>
        <v>0</v>
      </c>
      <c r="CR6" s="90">
        <f t="shared" si="32"/>
        <v>0</v>
      </c>
      <c r="CS6" s="157">
        <f t="shared" si="33"/>
        <v>0</v>
      </c>
      <c r="CT6" s="90">
        <f t="shared" si="34"/>
        <v>0</v>
      </c>
      <c r="CU6" s="157">
        <f t="shared" si="35"/>
        <v>0</v>
      </c>
      <c r="CV6" s="90">
        <f t="shared" si="36"/>
        <v>0</v>
      </c>
      <c r="CW6" s="157">
        <f t="shared" si="37"/>
        <v>0</v>
      </c>
      <c r="CX6" s="90">
        <f t="shared" si="38"/>
        <v>0</v>
      </c>
      <c r="CY6" s="157">
        <f t="shared" si="39"/>
        <v>0</v>
      </c>
      <c r="CZ6" s="90">
        <f t="shared" si="40"/>
        <v>0</v>
      </c>
      <c r="DA6" s="91">
        <f>DataEntry!B6</f>
        <v>44093</v>
      </c>
      <c r="DB6" s="83">
        <f t="shared" si="41"/>
        <v>0</v>
      </c>
      <c r="DC6" s="83">
        <f t="shared" si="42"/>
        <v>0</v>
      </c>
      <c r="DD6" s="145">
        <f t="shared" si="95"/>
        <v>16</v>
      </c>
      <c r="DE6" s="145" t="str">
        <f t="shared" si="96"/>
        <v/>
      </c>
      <c r="DF6" s="145" t="str">
        <f t="shared" si="97"/>
        <v/>
      </c>
      <c r="DG6" s="145" t="str">
        <f t="shared" si="98"/>
        <v/>
      </c>
      <c r="DH6" s="145" t="str">
        <f t="shared" si="99"/>
        <v/>
      </c>
      <c r="DI6" s="145">
        <f t="shared" si="100"/>
        <v>4</v>
      </c>
      <c r="DJ6" s="83">
        <f t="shared" si="101"/>
        <v>0</v>
      </c>
      <c r="DK6" s="83">
        <f t="shared" si="102"/>
        <v>0</v>
      </c>
      <c r="DL6" s="84">
        <f t="shared" si="103"/>
        <v>0</v>
      </c>
      <c r="DM6" s="14">
        <f t="shared" si="104"/>
        <v>0</v>
      </c>
      <c r="DN6" s="87">
        <f>IFERROR(DO6*(1-DCFactor)+Results!DP6*DCFactor,"")</f>
        <v>0.32622352941176469</v>
      </c>
      <c r="DO6" s="87">
        <f t="shared" si="43"/>
        <v>0.29599999999999999</v>
      </c>
      <c r="DP6" s="87">
        <f t="shared" si="44"/>
        <v>0.38235294117647056</v>
      </c>
      <c r="DQ6" s="84">
        <f t="shared" si="45"/>
        <v>0</v>
      </c>
      <c r="DR6" s="84">
        <f t="shared" si="46"/>
        <v>0</v>
      </c>
      <c r="DS6" s="87">
        <f t="shared" si="47"/>
        <v>0.33928800163526063</v>
      </c>
      <c r="DT6" s="87">
        <f t="shared" si="48"/>
        <v>0.34032395323853698</v>
      </c>
      <c r="DU6" s="87">
        <f t="shared" si="49"/>
        <v>0.34706519763426469</v>
      </c>
      <c r="DV6" s="86">
        <f t="shared" si="105"/>
        <v>1</v>
      </c>
      <c r="DW6" s="86">
        <f t="shared" si="106"/>
        <v>-1</v>
      </c>
    </row>
    <row r="7" spans="1:127" x14ac:dyDescent="0.25">
      <c r="A7" s="69">
        <v>5</v>
      </c>
      <c r="B7" s="70">
        <f>DataEntry!C7</f>
        <v>18</v>
      </c>
      <c r="C7" s="71">
        <f>COUNTIF(D$2:D7,D7)+COUNTIF(G$2:G7,D7)</f>
        <v>1</v>
      </c>
      <c r="D7" s="72" t="str">
        <f t="shared" si="0"/>
        <v>Wurzburger Kickers</v>
      </c>
      <c r="E7" s="70">
        <f>DataEntry!E7</f>
        <v>1</v>
      </c>
      <c r="F7" s="71">
        <f>COUNTIF(D$2:D7,G7)+COUNTIF(G$2:G7,G7)</f>
        <v>1</v>
      </c>
      <c r="G7" s="72" t="str">
        <f t="shared" si="1"/>
        <v>Erzgebirge Aue</v>
      </c>
      <c r="H7" s="73">
        <f>DataEntry!G7</f>
        <v>0</v>
      </c>
      <c r="I7" s="73">
        <f>DataEntry!H7</f>
        <v>3</v>
      </c>
      <c r="J7" s="158">
        <f t="shared" si="2"/>
        <v>3</v>
      </c>
      <c r="K7" s="156">
        <f t="shared" si="3"/>
        <v>4</v>
      </c>
      <c r="L7" s="224">
        <f t="shared" si="4"/>
        <v>2462.5</v>
      </c>
      <c r="M7" s="224">
        <f t="shared" si="5"/>
        <v>2346</v>
      </c>
      <c r="N7" s="236">
        <f t="shared" si="50"/>
        <v>116.5</v>
      </c>
      <c r="O7" s="22" t="str">
        <f t="shared" si="51"/>
        <v>T18G1</v>
      </c>
      <c r="P7" s="248">
        <f t="shared" si="6"/>
        <v>-8.5122427888440289</v>
      </c>
      <c r="Q7" s="22" t="str">
        <f t="shared" si="52"/>
        <v>T1G1</v>
      </c>
      <c r="R7" s="248">
        <f t="shared" si="7"/>
        <v>8.5122427888440289</v>
      </c>
      <c r="S7" s="74">
        <f t="shared" si="53"/>
        <v>0</v>
      </c>
      <c r="T7" s="75">
        <f t="shared" si="54"/>
        <v>0</v>
      </c>
      <c r="U7" s="76">
        <f t="shared" si="55"/>
        <v>0</v>
      </c>
      <c r="V7" s="74">
        <f t="shared" si="56"/>
        <v>0</v>
      </c>
      <c r="W7" s="75">
        <f t="shared" si="57"/>
        <v>0</v>
      </c>
      <c r="X7" s="76">
        <f t="shared" si="58"/>
        <v>0</v>
      </c>
      <c r="Y7" s="74">
        <f t="shared" si="59"/>
        <v>0</v>
      </c>
      <c r="Z7" s="75">
        <f t="shared" si="60"/>
        <v>0</v>
      </c>
      <c r="AA7" s="76">
        <f t="shared" si="61"/>
        <v>1</v>
      </c>
      <c r="AB7" s="74">
        <f t="shared" si="62"/>
        <v>0</v>
      </c>
      <c r="AC7" s="75">
        <f t="shared" si="63"/>
        <v>0</v>
      </c>
      <c r="AD7" s="76">
        <f t="shared" si="64"/>
        <v>0</v>
      </c>
      <c r="AE7" s="74">
        <f t="shared" si="65"/>
        <v>0</v>
      </c>
      <c r="AF7" s="75">
        <f t="shared" si="66"/>
        <v>0</v>
      </c>
      <c r="AG7" s="76">
        <f t="shared" si="67"/>
        <v>0</v>
      </c>
      <c r="AH7" s="74">
        <f t="shared" si="68"/>
        <v>0</v>
      </c>
      <c r="AI7" s="75">
        <f t="shared" si="69"/>
        <v>0</v>
      </c>
      <c r="AJ7" s="76">
        <f t="shared" si="70"/>
        <v>0</v>
      </c>
      <c r="AK7" s="74">
        <f t="shared" si="71"/>
        <v>0</v>
      </c>
      <c r="AL7" s="75">
        <f t="shared" si="72"/>
        <v>0</v>
      </c>
      <c r="AM7" s="76">
        <f t="shared" si="73"/>
        <v>0</v>
      </c>
      <c r="AN7" s="74">
        <f t="shared" si="74"/>
        <v>0</v>
      </c>
      <c r="AO7" s="75">
        <f t="shared" si="75"/>
        <v>0</v>
      </c>
      <c r="AP7" s="76">
        <f t="shared" si="76"/>
        <v>0</v>
      </c>
      <c r="AQ7" s="77">
        <f t="shared" si="8"/>
        <v>0.60801734206028779</v>
      </c>
      <c r="AR7" s="77">
        <f t="shared" si="77"/>
        <v>0.46655462760228861</v>
      </c>
      <c r="AS7" s="78">
        <f t="shared" si="78"/>
        <v>0.28292542891599848</v>
      </c>
      <c r="AT7" s="77">
        <f t="shared" si="79"/>
        <v>0.25051994348171297</v>
      </c>
      <c r="AU7" s="79">
        <f t="shared" si="107"/>
        <v>0.1</v>
      </c>
      <c r="AV7" s="139">
        <f>DataEntry!P7</f>
        <v>0</v>
      </c>
      <c r="AW7" s="80" t="str">
        <f t="shared" si="11"/>
        <v>57/50</v>
      </c>
      <c r="AX7" s="80" t="str">
        <f t="shared" si="12"/>
        <v>63/25</v>
      </c>
      <c r="AY7" s="80" t="str">
        <f t="shared" si="13"/>
        <v>74/25</v>
      </c>
      <c r="AZ7" s="81">
        <f>DataEntry!I7</f>
        <v>28</v>
      </c>
      <c r="BA7" s="82">
        <f>DataEntry!J7</f>
        <v>25</v>
      </c>
      <c r="BB7" s="81">
        <f>DataEntry!K7</f>
        <v>13</v>
      </c>
      <c r="BC7" s="82">
        <f>DataEntry!L7</f>
        <v>5</v>
      </c>
      <c r="BD7" s="81">
        <f>DataEntry!M7</f>
        <v>58</v>
      </c>
      <c r="BE7" s="82">
        <f>DataEntry!N7</f>
        <v>25</v>
      </c>
      <c r="BF7" s="77">
        <f t="shared" si="80"/>
        <v>0.44894524911352846</v>
      </c>
      <c r="BG7" s="77">
        <f t="shared" si="81"/>
        <v>0.26437886892241119</v>
      </c>
      <c r="BH7" s="77">
        <f t="shared" si="82"/>
        <v>0.28667588196406035</v>
      </c>
      <c r="BI7" s="83">
        <f t="shared" si="83"/>
        <v>0</v>
      </c>
      <c r="BJ7" s="83">
        <f t="shared" si="84"/>
        <v>0</v>
      </c>
      <c r="BK7" s="83">
        <f t="shared" si="85"/>
        <v>1</v>
      </c>
      <c r="BL7" s="84">
        <f t="shared" si="14"/>
        <v>0.25051994348171297</v>
      </c>
      <c r="BM7" s="84">
        <f t="shared" si="15"/>
        <v>0.28667588196406035</v>
      </c>
      <c r="BN7" s="85">
        <f t="shared" si="86"/>
        <v>-3.6155938482347383E-2</v>
      </c>
      <c r="BO7" s="84">
        <f t="shared" si="16"/>
        <v>0.46655462760228861</v>
      </c>
      <c r="BP7" s="84">
        <f t="shared" si="17"/>
        <v>0.28292542891599848</v>
      </c>
      <c r="BQ7" s="84">
        <f t="shared" si="18"/>
        <v>0.25051994348171297</v>
      </c>
      <c r="BR7" s="84">
        <f t="shared" si="87"/>
        <v>0.44894524911352846</v>
      </c>
      <c r="BS7" s="84">
        <f t="shared" si="19"/>
        <v>0.26437886892241119</v>
      </c>
      <c r="BT7" s="84">
        <f t="shared" si="19"/>
        <v>0.28667588196406035</v>
      </c>
      <c r="BU7" s="86">
        <f t="shared" si="88"/>
        <v>0</v>
      </c>
      <c r="BV7" s="86">
        <f t="shared" si="20"/>
        <v>0</v>
      </c>
      <c r="BW7" s="86">
        <f t="shared" si="20"/>
        <v>1</v>
      </c>
      <c r="BX7" s="86">
        <f t="shared" si="89"/>
        <v>0</v>
      </c>
      <c r="BY7" s="86">
        <f t="shared" si="21"/>
        <v>0</v>
      </c>
      <c r="BZ7" s="86">
        <f t="shared" si="21"/>
        <v>1</v>
      </c>
      <c r="CA7" s="83">
        <f>IF(AND(DataEntry!B7&gt;=ExFrom,DataEntry!B7&lt;=ExTo),0,IF(AR7&lt;DS7,0,DB7))</f>
        <v>0</v>
      </c>
      <c r="CB7" s="83">
        <f>IF(AND(DataEntry!B7&gt;=ExFrom,DataEntry!B7&lt;=ExTo),0,IF(AT7&lt;DT7,0,DC7))</f>
        <v>0</v>
      </c>
      <c r="CC7" s="14">
        <f t="shared" si="90"/>
        <v>0</v>
      </c>
      <c r="CD7" s="72" t="str">
        <f t="shared" si="22"/>
        <v/>
      </c>
      <c r="CE7" s="87">
        <f t="shared" si="91"/>
        <v>5.0680710262433371E-2</v>
      </c>
      <c r="CF7" s="88">
        <f t="shared" si="92"/>
        <v>-7.9957947733815989E-3</v>
      </c>
      <c r="CG7" s="88">
        <f t="shared" si="93"/>
        <v>-0.10521486370495908</v>
      </c>
      <c r="CH7" s="87">
        <f t="shared" si="94"/>
        <v>0.28292542891599842</v>
      </c>
      <c r="CI7" s="89">
        <f t="shared" si="23"/>
        <v>0</v>
      </c>
      <c r="CJ7" s="89">
        <f t="shared" si="24"/>
        <v>0</v>
      </c>
      <c r="CK7" s="157">
        <f t="shared" si="25"/>
        <v>0</v>
      </c>
      <c r="CL7" s="90">
        <f t="shared" si="26"/>
        <v>0</v>
      </c>
      <c r="CM7" s="157">
        <f t="shared" si="27"/>
        <v>0</v>
      </c>
      <c r="CN7" s="90">
        <f t="shared" si="28"/>
        <v>0</v>
      </c>
      <c r="CO7" s="157">
        <f t="shared" si="29"/>
        <v>0</v>
      </c>
      <c r="CP7" s="90">
        <f t="shared" si="30"/>
        <v>0</v>
      </c>
      <c r="CQ7" s="157">
        <f t="shared" si="31"/>
        <v>0</v>
      </c>
      <c r="CR7" s="90">
        <f t="shared" si="32"/>
        <v>0</v>
      </c>
      <c r="CS7" s="157">
        <f t="shared" si="33"/>
        <v>0</v>
      </c>
      <c r="CT7" s="90">
        <f t="shared" si="34"/>
        <v>0</v>
      </c>
      <c r="CU7" s="157">
        <f t="shared" si="35"/>
        <v>0</v>
      </c>
      <c r="CV7" s="90">
        <f t="shared" si="36"/>
        <v>0</v>
      </c>
      <c r="CW7" s="157">
        <f t="shared" si="37"/>
        <v>0</v>
      </c>
      <c r="CX7" s="90">
        <f t="shared" si="38"/>
        <v>0</v>
      </c>
      <c r="CY7" s="157">
        <f t="shared" si="39"/>
        <v>0</v>
      </c>
      <c r="CZ7" s="90">
        <f t="shared" si="40"/>
        <v>0</v>
      </c>
      <c r="DA7" s="91">
        <f>DataEntry!B7</f>
        <v>44093</v>
      </c>
      <c r="DB7" s="83">
        <f t="shared" si="41"/>
        <v>0</v>
      </c>
      <c r="DC7" s="83">
        <f t="shared" si="42"/>
        <v>0</v>
      </c>
      <c r="DD7" s="145" t="str">
        <f t="shared" si="95"/>
        <v/>
      </c>
      <c r="DE7" s="145" t="str">
        <f t="shared" si="96"/>
        <v/>
      </c>
      <c r="DF7" s="145">
        <f t="shared" si="97"/>
        <v>18</v>
      </c>
      <c r="DG7" s="145">
        <f t="shared" si="98"/>
        <v>1</v>
      </c>
      <c r="DH7" s="145" t="str">
        <f t="shared" si="99"/>
        <v/>
      </c>
      <c r="DI7" s="145" t="str">
        <f t="shared" si="100"/>
        <v/>
      </c>
      <c r="DJ7" s="83">
        <f t="shared" si="101"/>
        <v>0</v>
      </c>
      <c r="DK7" s="83">
        <f t="shared" si="102"/>
        <v>0</v>
      </c>
      <c r="DL7" s="84">
        <f t="shared" si="103"/>
        <v>0</v>
      </c>
      <c r="DM7" s="14">
        <f t="shared" si="104"/>
        <v>0</v>
      </c>
      <c r="DN7" s="87">
        <f>IFERROR(DO7*(1-DCFactor)+Results!DP7*DCFactor,"")</f>
        <v>0.26581331269349845</v>
      </c>
      <c r="DO7" s="87">
        <f t="shared" si="43"/>
        <v>0.29599999999999999</v>
      </c>
      <c r="DP7" s="87">
        <f t="shared" si="44"/>
        <v>0.20975232198142416</v>
      </c>
      <c r="DQ7" s="84">
        <f t="shared" si="45"/>
        <v>0</v>
      </c>
      <c r="DR7" s="84">
        <f t="shared" si="46"/>
        <v>0</v>
      </c>
      <c r="DS7" s="87">
        <f t="shared" si="47"/>
        <v>0.33693319315911269</v>
      </c>
      <c r="DT7" s="87">
        <f t="shared" si="48"/>
        <v>0.34017382879016528</v>
      </c>
      <c r="DU7" s="87">
        <f t="shared" si="49"/>
        <v>0.28292542891599842</v>
      </c>
      <c r="DV7" s="86">
        <f t="shared" si="105"/>
        <v>-3</v>
      </c>
      <c r="DW7" s="86">
        <f t="shared" si="106"/>
        <v>3</v>
      </c>
    </row>
    <row r="8" spans="1:127" x14ac:dyDescent="0.25">
      <c r="A8" s="69">
        <v>6</v>
      </c>
      <c r="B8" s="70">
        <f>DataEntry!C8</f>
        <v>6</v>
      </c>
      <c r="C8" s="71">
        <f>COUNTIF(D$2:D8,D8)+COUNTIF(G$2:G8,D8)</f>
        <v>1</v>
      </c>
      <c r="D8" s="72" t="str">
        <f t="shared" si="0"/>
        <v>Greuther Furth</v>
      </c>
      <c r="E8" s="70">
        <f>DataEntry!E8</f>
        <v>13</v>
      </c>
      <c r="F8" s="71">
        <f>COUNTIF(D$2:D8,G8)+COUNTIF(G$2:G8,G8)</f>
        <v>1</v>
      </c>
      <c r="G8" s="72" t="str">
        <f t="shared" si="1"/>
        <v>Osnabruck</v>
      </c>
      <c r="H8" s="73">
        <f>DataEntry!G8</f>
        <v>1</v>
      </c>
      <c r="I8" s="73">
        <f>DataEntry!H8</f>
        <v>1</v>
      </c>
      <c r="J8" s="158">
        <f t="shared" si="2"/>
        <v>2</v>
      </c>
      <c r="K8" s="156">
        <f t="shared" si="3"/>
        <v>0</v>
      </c>
      <c r="L8" s="224">
        <f t="shared" si="4"/>
        <v>2407</v>
      </c>
      <c r="M8" s="224">
        <f t="shared" si="5"/>
        <v>2411.5</v>
      </c>
      <c r="N8" s="236">
        <f t="shared" si="50"/>
        <v>-4.5</v>
      </c>
      <c r="O8" s="22" t="str">
        <f t="shared" si="51"/>
        <v>T6G1</v>
      </c>
      <c r="P8" s="248">
        <f t="shared" si="6"/>
        <v>3.4646940039639418E-2</v>
      </c>
      <c r="Q8" s="22" t="str">
        <f t="shared" si="52"/>
        <v>T13G1</v>
      </c>
      <c r="R8" s="248">
        <f t="shared" si="7"/>
        <v>-3.4646940039639418E-2</v>
      </c>
      <c r="S8" s="74">
        <f t="shared" si="53"/>
        <v>0</v>
      </c>
      <c r="T8" s="75">
        <f t="shared" si="54"/>
        <v>1</v>
      </c>
      <c r="U8" s="76">
        <f t="shared" si="55"/>
        <v>0</v>
      </c>
      <c r="V8" s="74">
        <f t="shared" si="56"/>
        <v>0</v>
      </c>
      <c r="W8" s="75">
        <f t="shared" si="57"/>
        <v>0</v>
      </c>
      <c r="X8" s="76">
        <f t="shared" si="58"/>
        <v>0</v>
      </c>
      <c r="Y8" s="74">
        <f t="shared" si="59"/>
        <v>0</v>
      </c>
      <c r="Z8" s="75">
        <f t="shared" si="60"/>
        <v>0</v>
      </c>
      <c r="AA8" s="76">
        <f t="shared" si="61"/>
        <v>0</v>
      </c>
      <c r="AB8" s="74">
        <f t="shared" si="62"/>
        <v>0</v>
      </c>
      <c r="AC8" s="75">
        <f t="shared" si="63"/>
        <v>0</v>
      </c>
      <c r="AD8" s="76">
        <f t="shared" si="64"/>
        <v>0</v>
      </c>
      <c r="AE8" s="74">
        <f t="shared" si="65"/>
        <v>0</v>
      </c>
      <c r="AF8" s="75">
        <f t="shared" si="66"/>
        <v>0</v>
      </c>
      <c r="AG8" s="76">
        <f t="shared" si="67"/>
        <v>0</v>
      </c>
      <c r="AH8" s="74">
        <f t="shared" si="68"/>
        <v>0</v>
      </c>
      <c r="AI8" s="75">
        <f t="shared" si="69"/>
        <v>0</v>
      </c>
      <c r="AJ8" s="76">
        <f t="shared" si="70"/>
        <v>0</v>
      </c>
      <c r="AK8" s="74">
        <f t="shared" si="71"/>
        <v>0</v>
      </c>
      <c r="AL8" s="75">
        <f t="shared" si="72"/>
        <v>0</v>
      </c>
      <c r="AM8" s="76">
        <f t="shared" si="73"/>
        <v>0</v>
      </c>
      <c r="AN8" s="74">
        <f t="shared" si="74"/>
        <v>0</v>
      </c>
      <c r="AO8" s="75">
        <f t="shared" si="75"/>
        <v>0</v>
      </c>
      <c r="AP8" s="76">
        <f t="shared" si="76"/>
        <v>0</v>
      </c>
      <c r="AQ8" s="77">
        <f t="shared" si="8"/>
        <v>0.49653530599603601</v>
      </c>
      <c r="AR8" s="77">
        <f t="shared" si="77"/>
        <v>0.3398819144824331</v>
      </c>
      <c r="AS8" s="78">
        <f t="shared" si="78"/>
        <v>0.31330678302720594</v>
      </c>
      <c r="AT8" s="77">
        <f t="shared" si="79"/>
        <v>0.34681130249036102</v>
      </c>
      <c r="AU8" s="79">
        <f t="shared" si="107"/>
        <v>0.1</v>
      </c>
      <c r="AV8" s="139">
        <f>DataEntry!P8</f>
        <v>83.08</v>
      </c>
      <c r="AW8" s="80" t="str">
        <f t="shared" si="11"/>
        <v>97/50</v>
      </c>
      <c r="AX8" s="80" t="str">
        <f t="shared" si="12"/>
        <v>54/25</v>
      </c>
      <c r="AY8" s="80" t="str">
        <f t="shared" si="13"/>
        <v>47/25</v>
      </c>
      <c r="AZ8" s="81">
        <f>DataEntry!I8</f>
        <v>26</v>
      </c>
      <c r="BA8" s="82">
        <f>DataEntry!J8</f>
        <v>25</v>
      </c>
      <c r="BB8" s="81">
        <f>DataEntry!K8</f>
        <v>67</v>
      </c>
      <c r="BC8" s="82">
        <f>DataEntry!L8</f>
        <v>25</v>
      </c>
      <c r="BD8" s="81">
        <f>DataEntry!M8</f>
        <v>62</v>
      </c>
      <c r="BE8" s="82">
        <f>DataEntry!N8</f>
        <v>25</v>
      </c>
      <c r="BF8" s="77">
        <f t="shared" si="80"/>
        <v>0.46716862195762565</v>
      </c>
      <c r="BG8" s="77">
        <f t="shared" si="81"/>
        <v>0.25897390999824899</v>
      </c>
      <c r="BH8" s="77">
        <f t="shared" si="82"/>
        <v>0.27385746804412536</v>
      </c>
      <c r="BI8" s="83">
        <f t="shared" si="83"/>
        <v>0</v>
      </c>
      <c r="BJ8" s="83">
        <f t="shared" si="84"/>
        <v>1</v>
      </c>
      <c r="BK8" s="83">
        <f t="shared" si="85"/>
        <v>0</v>
      </c>
      <c r="BL8" s="84">
        <f t="shared" si="14"/>
        <v>0.31330678302720594</v>
      </c>
      <c r="BM8" s="84">
        <f t="shared" si="15"/>
        <v>0.25897390999824899</v>
      </c>
      <c r="BN8" s="85">
        <f t="shared" si="86"/>
        <v>5.4332873028956952E-2</v>
      </c>
      <c r="BO8" s="84">
        <f t="shared" si="16"/>
        <v>0.3398819144824331</v>
      </c>
      <c r="BP8" s="84">
        <f t="shared" si="17"/>
        <v>0.31330678302720594</v>
      </c>
      <c r="BQ8" s="84">
        <f t="shared" si="18"/>
        <v>0.34681130249036102</v>
      </c>
      <c r="BR8" s="84">
        <f t="shared" si="87"/>
        <v>0.46716862195762565</v>
      </c>
      <c r="BS8" s="84">
        <f t="shared" si="19"/>
        <v>0.25897390999824899</v>
      </c>
      <c r="BT8" s="84">
        <f t="shared" si="19"/>
        <v>0.27385746804412536</v>
      </c>
      <c r="BU8" s="86">
        <f t="shared" si="88"/>
        <v>0</v>
      </c>
      <c r="BV8" s="86">
        <f t="shared" si="20"/>
        <v>1</v>
      </c>
      <c r="BW8" s="86">
        <f t="shared" si="20"/>
        <v>0</v>
      </c>
      <c r="BX8" s="86">
        <f t="shared" si="89"/>
        <v>0</v>
      </c>
      <c r="BY8" s="86">
        <f t="shared" si="21"/>
        <v>1</v>
      </c>
      <c r="BZ8" s="86">
        <f t="shared" si="21"/>
        <v>0</v>
      </c>
      <c r="CA8" s="83">
        <f>IF(AND(DataEntry!B8&gt;=ExFrom,DataEntry!B8&lt;=ExTo),0,IF(AR8&lt;DS8,0,DB8))</f>
        <v>0</v>
      </c>
      <c r="CB8" s="83">
        <f>IF(AND(DataEntry!B8&gt;=ExFrom,DataEntry!B8&lt;=ExTo),0,IF(AT8&lt;DT8,0,DC8))</f>
        <v>35</v>
      </c>
      <c r="CC8" s="14">
        <f t="shared" si="90"/>
        <v>-35</v>
      </c>
      <c r="CD8" s="72" t="str">
        <f t="shared" si="22"/>
        <v>Osnabruck</v>
      </c>
      <c r="CE8" s="87">
        <f t="shared" si="91"/>
        <v>4.9291530705235509E-2</v>
      </c>
      <c r="CF8" s="88">
        <f t="shared" si="92"/>
        <v>-0.2054312943610459</v>
      </c>
      <c r="CG8" s="88">
        <f t="shared" si="93"/>
        <v>0.13932987347905332</v>
      </c>
      <c r="CH8" s="87">
        <f t="shared" si="94"/>
        <v>0.31330678302720588</v>
      </c>
      <c r="CI8" s="89">
        <f t="shared" si="23"/>
        <v>1</v>
      </c>
      <c r="CJ8" s="89">
        <f t="shared" si="24"/>
        <v>0</v>
      </c>
      <c r="CK8" s="157">
        <f t="shared" si="25"/>
        <v>-35</v>
      </c>
      <c r="CL8" s="90">
        <f t="shared" si="26"/>
        <v>0</v>
      </c>
      <c r="CM8" s="157">
        <f t="shared" si="27"/>
        <v>0</v>
      </c>
      <c r="CN8" s="90">
        <f t="shared" si="28"/>
        <v>0</v>
      </c>
      <c r="CO8" s="157">
        <f t="shared" si="29"/>
        <v>0</v>
      </c>
      <c r="CP8" s="90">
        <f t="shared" si="30"/>
        <v>0</v>
      </c>
      <c r="CQ8" s="157">
        <f t="shared" si="31"/>
        <v>0</v>
      </c>
      <c r="CR8" s="90">
        <f t="shared" si="32"/>
        <v>0</v>
      </c>
      <c r="CS8" s="157">
        <f t="shared" si="33"/>
        <v>0</v>
      </c>
      <c r="CT8" s="90">
        <f t="shared" si="34"/>
        <v>0</v>
      </c>
      <c r="CU8" s="157">
        <f t="shared" si="35"/>
        <v>0</v>
      </c>
      <c r="CV8" s="90">
        <f t="shared" si="36"/>
        <v>0</v>
      </c>
      <c r="CW8" s="157">
        <f t="shared" si="37"/>
        <v>0</v>
      </c>
      <c r="CX8" s="90">
        <f t="shared" si="38"/>
        <v>0</v>
      </c>
      <c r="CY8" s="157">
        <f t="shared" si="39"/>
        <v>0</v>
      </c>
      <c r="CZ8" s="90">
        <f t="shared" si="40"/>
        <v>0</v>
      </c>
      <c r="DA8" s="91">
        <f>DataEntry!B8</f>
        <v>44094</v>
      </c>
      <c r="DB8" s="83">
        <f t="shared" si="41"/>
        <v>0</v>
      </c>
      <c r="DC8" s="83">
        <f t="shared" si="42"/>
        <v>35</v>
      </c>
      <c r="DD8" s="145" t="str">
        <f t="shared" si="95"/>
        <v/>
      </c>
      <c r="DE8" s="145">
        <f t="shared" si="96"/>
        <v>6</v>
      </c>
      <c r="DF8" s="145" t="str">
        <f t="shared" si="97"/>
        <v/>
      </c>
      <c r="DG8" s="145" t="str">
        <f t="shared" si="98"/>
        <v/>
      </c>
      <c r="DH8" s="145">
        <f t="shared" si="99"/>
        <v>13</v>
      </c>
      <c r="DI8" s="145" t="str">
        <f t="shared" si="100"/>
        <v/>
      </c>
      <c r="DJ8" s="83">
        <f t="shared" si="101"/>
        <v>0</v>
      </c>
      <c r="DK8" s="83">
        <f t="shared" si="102"/>
        <v>35</v>
      </c>
      <c r="DL8" s="84">
        <f t="shared" si="103"/>
        <v>13.06</v>
      </c>
      <c r="DM8" s="14">
        <f t="shared" si="104"/>
        <v>35</v>
      </c>
      <c r="DN8" s="87">
        <f>IFERROR(DO8*(1-DCFactor)+Results!DP8*DCFactor,"")</f>
        <v>0.3159294117647059</v>
      </c>
      <c r="DO8" s="87">
        <f t="shared" si="43"/>
        <v>0.29599999999999999</v>
      </c>
      <c r="DP8" s="87">
        <f t="shared" si="44"/>
        <v>0.35294117647058826</v>
      </c>
      <c r="DQ8" s="84">
        <f t="shared" si="45"/>
        <v>0</v>
      </c>
      <c r="DR8" s="84">
        <f t="shared" si="46"/>
        <v>0</v>
      </c>
      <c r="DS8" s="87">
        <f t="shared" si="47"/>
        <v>0.34351437647870148</v>
      </c>
      <c r="DT8" s="87">
        <f t="shared" si="48"/>
        <v>0.33202233755069821</v>
      </c>
      <c r="DU8" s="87">
        <f t="shared" si="49"/>
        <v>0.31330678302720588</v>
      </c>
      <c r="DV8" s="86">
        <f t="shared" si="105"/>
        <v>0</v>
      </c>
      <c r="DW8" s="86">
        <f t="shared" si="106"/>
        <v>0</v>
      </c>
    </row>
    <row r="9" spans="1:127" x14ac:dyDescent="0.25">
      <c r="A9" s="69">
        <v>7</v>
      </c>
      <c r="B9" s="70">
        <f>DataEntry!C9</f>
        <v>9</v>
      </c>
      <c r="C9" s="71">
        <f>COUNTIF(D$2:D9,D9)+COUNTIF(G$2:G9,D9)</f>
        <v>1</v>
      </c>
      <c r="D9" s="72" t="str">
        <f t="shared" si="0"/>
        <v>Heidenheim</v>
      </c>
      <c r="E9" s="70">
        <f>DataEntry!E9</f>
        <v>3</v>
      </c>
      <c r="F9" s="71">
        <f>COUNTIF(D$2:D9,G9)+COUNTIF(G$2:G9,G9)</f>
        <v>1</v>
      </c>
      <c r="G9" s="72" t="str">
        <f t="shared" si="1"/>
        <v>Eintracht Braunschweig</v>
      </c>
      <c r="H9" s="73">
        <f>DataEntry!G9</f>
        <v>2</v>
      </c>
      <c r="I9" s="73">
        <f>DataEntry!H9</f>
        <v>0</v>
      </c>
      <c r="J9" s="158">
        <f t="shared" si="2"/>
        <v>1</v>
      </c>
      <c r="K9" s="156">
        <f t="shared" si="3"/>
        <v>0</v>
      </c>
      <c r="L9" s="224">
        <f t="shared" si="4"/>
        <v>2539.5</v>
      </c>
      <c r="M9" s="224">
        <f t="shared" si="5"/>
        <v>2387.5</v>
      </c>
      <c r="N9" s="236">
        <f t="shared" si="50"/>
        <v>152</v>
      </c>
      <c r="O9" s="22" t="str">
        <f t="shared" si="51"/>
        <v>T9G1</v>
      </c>
      <c r="P9" s="248">
        <f t="shared" si="6"/>
        <v>3.5649772306026932</v>
      </c>
      <c r="Q9" s="22" t="str">
        <f t="shared" si="52"/>
        <v>T3G1</v>
      </c>
      <c r="R9" s="248">
        <f t="shared" si="7"/>
        <v>-3.5649772306026932</v>
      </c>
      <c r="S9" s="74">
        <f t="shared" si="53"/>
        <v>0</v>
      </c>
      <c r="T9" s="75">
        <f t="shared" si="54"/>
        <v>0</v>
      </c>
      <c r="U9" s="76">
        <f t="shared" si="55"/>
        <v>0</v>
      </c>
      <c r="V9" s="74">
        <f t="shared" si="56"/>
        <v>0</v>
      </c>
      <c r="W9" s="75">
        <f t="shared" si="57"/>
        <v>0</v>
      </c>
      <c r="X9" s="76">
        <f t="shared" si="58"/>
        <v>0</v>
      </c>
      <c r="Y9" s="74">
        <f t="shared" si="59"/>
        <v>0</v>
      </c>
      <c r="Z9" s="75">
        <f t="shared" si="60"/>
        <v>0</v>
      </c>
      <c r="AA9" s="76">
        <f t="shared" si="61"/>
        <v>0</v>
      </c>
      <c r="AB9" s="74">
        <f t="shared" si="62"/>
        <v>1</v>
      </c>
      <c r="AC9" s="75">
        <f t="shared" si="63"/>
        <v>0</v>
      </c>
      <c r="AD9" s="76">
        <f t="shared" si="64"/>
        <v>0</v>
      </c>
      <c r="AE9" s="74">
        <f t="shared" si="65"/>
        <v>0</v>
      </c>
      <c r="AF9" s="75">
        <f t="shared" si="66"/>
        <v>0</v>
      </c>
      <c r="AG9" s="76">
        <f t="shared" si="67"/>
        <v>0</v>
      </c>
      <c r="AH9" s="74">
        <f t="shared" si="68"/>
        <v>0</v>
      </c>
      <c r="AI9" s="75">
        <f t="shared" si="69"/>
        <v>0</v>
      </c>
      <c r="AJ9" s="76">
        <f t="shared" si="70"/>
        <v>0</v>
      </c>
      <c r="AK9" s="74">
        <f t="shared" si="71"/>
        <v>0</v>
      </c>
      <c r="AL9" s="75">
        <f t="shared" si="72"/>
        <v>0</v>
      </c>
      <c r="AM9" s="76">
        <f t="shared" si="73"/>
        <v>0</v>
      </c>
      <c r="AN9" s="74">
        <f t="shared" si="74"/>
        <v>0</v>
      </c>
      <c r="AO9" s="75">
        <f t="shared" si="75"/>
        <v>0</v>
      </c>
      <c r="AP9" s="76">
        <f t="shared" si="76"/>
        <v>0</v>
      </c>
      <c r="AQ9" s="77">
        <f t="shared" si="8"/>
        <v>0.64350227693973072</v>
      </c>
      <c r="AR9" s="77">
        <f t="shared" si="77"/>
        <v>0.49693796365761</v>
      </c>
      <c r="AS9" s="78">
        <f t="shared" si="78"/>
        <v>0.29312862656424143</v>
      </c>
      <c r="AT9" s="77">
        <f t="shared" si="79"/>
        <v>0.20993340977814856</v>
      </c>
      <c r="AU9" s="79">
        <f t="shared" si="107"/>
        <v>0.1</v>
      </c>
      <c r="AV9" s="139">
        <f>DataEntry!P9</f>
        <v>0</v>
      </c>
      <c r="AW9" s="80" t="str">
        <f t="shared" si="11"/>
        <v>Evens</v>
      </c>
      <c r="AX9" s="80" t="str">
        <f t="shared" si="12"/>
        <v>12/5</v>
      </c>
      <c r="AY9" s="80" t="str">
        <f t="shared" si="13"/>
        <v>94/25</v>
      </c>
      <c r="AZ9" s="81">
        <f>DataEntry!I9</f>
        <v>99</v>
      </c>
      <c r="BA9" s="82">
        <f>DataEntry!J9</f>
        <v>100</v>
      </c>
      <c r="BB9" s="81">
        <f>DataEntry!K9</f>
        <v>51</v>
      </c>
      <c r="BC9" s="82">
        <f>DataEntry!L9</f>
        <v>20</v>
      </c>
      <c r="BD9" s="81">
        <f>DataEntry!M9</f>
        <v>69</v>
      </c>
      <c r="BE9" s="82">
        <f>DataEntry!N9</f>
        <v>25</v>
      </c>
      <c r="BF9" s="77">
        <f t="shared" si="80"/>
        <v>0.47851040871270373</v>
      </c>
      <c r="BG9" s="77">
        <f t="shared" si="81"/>
        <v>0.26823541220796632</v>
      </c>
      <c r="BH9" s="77">
        <f t="shared" si="82"/>
        <v>0.2532541790793299</v>
      </c>
      <c r="BI9" s="83">
        <f t="shared" si="83"/>
        <v>1</v>
      </c>
      <c r="BJ9" s="83">
        <f t="shared" si="84"/>
        <v>0</v>
      </c>
      <c r="BK9" s="83">
        <f t="shared" si="85"/>
        <v>0</v>
      </c>
      <c r="BL9" s="84">
        <f t="shared" si="14"/>
        <v>0.49693796365761</v>
      </c>
      <c r="BM9" s="84">
        <f t="shared" si="15"/>
        <v>0.47851040871270373</v>
      </c>
      <c r="BN9" s="85">
        <f t="shared" si="86"/>
        <v>1.8427554944906277E-2</v>
      </c>
      <c r="BO9" s="84">
        <f t="shared" si="16"/>
        <v>0.49693796365761</v>
      </c>
      <c r="BP9" s="84">
        <f t="shared" si="17"/>
        <v>0.29312862656424143</v>
      </c>
      <c r="BQ9" s="84">
        <f t="shared" si="18"/>
        <v>0.20993340977814856</v>
      </c>
      <c r="BR9" s="84">
        <f t="shared" si="87"/>
        <v>0.47851040871270373</v>
      </c>
      <c r="BS9" s="84">
        <f t="shared" si="19"/>
        <v>0.26823541220796632</v>
      </c>
      <c r="BT9" s="84">
        <f t="shared" si="19"/>
        <v>0.2532541790793299</v>
      </c>
      <c r="BU9" s="86">
        <f t="shared" si="88"/>
        <v>1</v>
      </c>
      <c r="BV9" s="86">
        <f t="shared" si="20"/>
        <v>0</v>
      </c>
      <c r="BW9" s="86">
        <f t="shared" si="20"/>
        <v>0</v>
      </c>
      <c r="BX9" s="86">
        <f t="shared" si="89"/>
        <v>1</v>
      </c>
      <c r="BY9" s="86">
        <f t="shared" si="21"/>
        <v>0</v>
      </c>
      <c r="BZ9" s="86">
        <f t="shared" si="21"/>
        <v>0</v>
      </c>
      <c r="CA9" s="83">
        <f>IF(AND(DataEntry!B9&gt;=ExFrom,DataEntry!B9&lt;=ExTo),0,IF(AR9&lt;DS9,0,DB9))</f>
        <v>0</v>
      </c>
      <c r="CB9" s="83">
        <f>IF(AND(DataEntry!B9&gt;=ExFrom,DataEntry!B9&lt;=ExTo),0,IF(AT9&lt;DT9,0,DC9))</f>
        <v>0</v>
      </c>
      <c r="CC9" s="14">
        <f t="shared" si="90"/>
        <v>0</v>
      </c>
      <c r="CD9" s="72" t="str">
        <f t="shared" si="22"/>
        <v/>
      </c>
      <c r="CE9" s="87">
        <f t="shared" si="91"/>
        <v>5.0160150467651432E-2</v>
      </c>
      <c r="CF9" s="88">
        <f t="shared" si="92"/>
        <v>-8.3031049639317612E-3</v>
      </c>
      <c r="CG9" s="88">
        <f t="shared" si="93"/>
        <v>-0.12743646580892451</v>
      </c>
      <c r="CH9" s="87">
        <f t="shared" si="94"/>
        <v>0.29312862656424143</v>
      </c>
      <c r="CI9" s="89">
        <f t="shared" si="23"/>
        <v>0</v>
      </c>
      <c r="CJ9" s="89">
        <f t="shared" si="24"/>
        <v>0</v>
      </c>
      <c r="CK9" s="157">
        <f t="shared" si="25"/>
        <v>0</v>
      </c>
      <c r="CL9" s="90">
        <f t="shared" si="26"/>
        <v>0</v>
      </c>
      <c r="CM9" s="157">
        <f t="shared" si="27"/>
        <v>0</v>
      </c>
      <c r="CN9" s="90">
        <f t="shared" si="28"/>
        <v>0</v>
      </c>
      <c r="CO9" s="157">
        <f t="shared" si="29"/>
        <v>0</v>
      </c>
      <c r="CP9" s="90">
        <f t="shared" si="30"/>
        <v>0</v>
      </c>
      <c r="CQ9" s="157">
        <f t="shared" si="31"/>
        <v>0</v>
      </c>
      <c r="CR9" s="90">
        <f t="shared" si="32"/>
        <v>0</v>
      </c>
      <c r="CS9" s="157">
        <f t="shared" si="33"/>
        <v>0</v>
      </c>
      <c r="CT9" s="90">
        <f t="shared" si="34"/>
        <v>0</v>
      </c>
      <c r="CU9" s="157">
        <f t="shared" si="35"/>
        <v>0</v>
      </c>
      <c r="CV9" s="90">
        <f t="shared" si="36"/>
        <v>0</v>
      </c>
      <c r="CW9" s="157">
        <f t="shared" si="37"/>
        <v>0</v>
      </c>
      <c r="CX9" s="90">
        <f t="shared" si="38"/>
        <v>0</v>
      </c>
      <c r="CY9" s="157">
        <f t="shared" si="39"/>
        <v>0</v>
      </c>
      <c r="CZ9" s="90">
        <f t="shared" si="40"/>
        <v>0</v>
      </c>
      <c r="DA9" s="91">
        <f>DataEntry!B9</f>
        <v>44094</v>
      </c>
      <c r="DB9" s="83">
        <f t="shared" si="41"/>
        <v>0</v>
      </c>
      <c r="DC9" s="83">
        <f t="shared" si="42"/>
        <v>0</v>
      </c>
      <c r="DD9" s="145">
        <f t="shared" si="95"/>
        <v>9</v>
      </c>
      <c r="DE9" s="145" t="str">
        <f t="shared" si="96"/>
        <v/>
      </c>
      <c r="DF9" s="145" t="str">
        <f t="shared" si="97"/>
        <v/>
      </c>
      <c r="DG9" s="145" t="str">
        <f t="shared" si="98"/>
        <v/>
      </c>
      <c r="DH9" s="145" t="str">
        <f t="shared" si="99"/>
        <v/>
      </c>
      <c r="DI9" s="145">
        <f t="shared" si="100"/>
        <v>3</v>
      </c>
      <c r="DJ9" s="83">
        <f t="shared" si="101"/>
        <v>0</v>
      </c>
      <c r="DK9" s="83">
        <f t="shared" si="102"/>
        <v>0</v>
      </c>
      <c r="DL9" s="84">
        <f t="shared" si="103"/>
        <v>0</v>
      </c>
      <c r="DM9" s="14">
        <f t="shared" si="104"/>
        <v>0</v>
      </c>
      <c r="DN9" s="87">
        <f>IFERROR(DO9*(1-DCFactor)+Results!DP9*DCFactor,"")</f>
        <v>0.28992321981424146</v>
      </c>
      <c r="DO9" s="87">
        <f t="shared" si="43"/>
        <v>0.29599999999999999</v>
      </c>
      <c r="DP9" s="87">
        <f t="shared" si="44"/>
        <v>0.27863777089783281</v>
      </c>
      <c r="DQ9" s="84">
        <f t="shared" si="45"/>
        <v>0</v>
      </c>
      <c r="DR9" s="84">
        <f t="shared" si="46"/>
        <v>0</v>
      </c>
      <c r="DS9" s="87">
        <f t="shared" si="47"/>
        <v>0.33694343683213102</v>
      </c>
      <c r="DT9" s="87">
        <f t="shared" si="48"/>
        <v>0.34091454886029748</v>
      </c>
      <c r="DU9" s="87">
        <f t="shared" si="49"/>
        <v>0.29312862656424143</v>
      </c>
      <c r="DV9" s="86">
        <f t="shared" si="105"/>
        <v>2</v>
      </c>
      <c r="DW9" s="86">
        <f t="shared" si="106"/>
        <v>-2</v>
      </c>
    </row>
    <row r="10" spans="1:127" x14ac:dyDescent="0.25">
      <c r="A10" s="69">
        <v>8</v>
      </c>
      <c r="B10" s="70">
        <f>DataEntry!C10</f>
        <v>11</v>
      </c>
      <c r="C10" s="71">
        <f>COUNTIF(D$2:D10,D10)+COUNTIF(G$2:G10,D10)</f>
        <v>1</v>
      </c>
      <c r="D10" s="72" t="str">
        <f t="shared" si="0"/>
        <v>Holstein Kiel</v>
      </c>
      <c r="E10" s="70">
        <f>DataEntry!E10</f>
        <v>14</v>
      </c>
      <c r="F10" s="71">
        <f>COUNTIF(D$2:D10,G10)+COUNTIF(G$2:G10,G10)</f>
        <v>1</v>
      </c>
      <c r="G10" s="72" t="str">
        <f t="shared" si="1"/>
        <v>Paderborn 07</v>
      </c>
      <c r="H10" s="73">
        <f>DataEntry!G10</f>
        <v>1</v>
      </c>
      <c r="I10" s="73">
        <f>DataEntry!H10</f>
        <v>0</v>
      </c>
      <c r="J10" s="158">
        <f t="shared" si="2"/>
        <v>1</v>
      </c>
      <c r="K10" s="156">
        <f t="shared" si="3"/>
        <v>0</v>
      </c>
      <c r="L10" s="224">
        <f t="shared" si="4"/>
        <v>2478</v>
      </c>
      <c r="M10" s="224">
        <f t="shared" si="5"/>
        <v>2394.5</v>
      </c>
      <c r="N10" s="236">
        <f t="shared" si="50"/>
        <v>83.5</v>
      </c>
      <c r="O10" s="22" t="str">
        <f t="shared" si="51"/>
        <v>T11G1</v>
      </c>
      <c r="P10" s="248">
        <f t="shared" si="6"/>
        <v>4.239772446499507</v>
      </c>
      <c r="Q10" s="22" t="str">
        <f t="shared" si="52"/>
        <v>T14G1</v>
      </c>
      <c r="R10" s="248">
        <f t="shared" si="7"/>
        <v>-4.239772446499507</v>
      </c>
      <c r="S10" s="74">
        <f t="shared" si="53"/>
        <v>0</v>
      </c>
      <c r="T10" s="75">
        <f t="shared" si="54"/>
        <v>0</v>
      </c>
      <c r="U10" s="76">
        <f t="shared" si="55"/>
        <v>0</v>
      </c>
      <c r="V10" s="74">
        <f t="shared" si="56"/>
        <v>1</v>
      </c>
      <c r="W10" s="75">
        <f t="shared" si="57"/>
        <v>0</v>
      </c>
      <c r="X10" s="76">
        <f t="shared" si="58"/>
        <v>0</v>
      </c>
      <c r="Y10" s="74">
        <f t="shared" si="59"/>
        <v>0</v>
      </c>
      <c r="Z10" s="75">
        <f t="shared" si="60"/>
        <v>0</v>
      </c>
      <c r="AA10" s="76">
        <f t="shared" si="61"/>
        <v>0</v>
      </c>
      <c r="AB10" s="74">
        <f t="shared" si="62"/>
        <v>0</v>
      </c>
      <c r="AC10" s="75">
        <f t="shared" si="63"/>
        <v>0</v>
      </c>
      <c r="AD10" s="76">
        <f t="shared" si="64"/>
        <v>0</v>
      </c>
      <c r="AE10" s="74">
        <f t="shared" si="65"/>
        <v>0</v>
      </c>
      <c r="AF10" s="75">
        <f t="shared" si="66"/>
        <v>0</v>
      </c>
      <c r="AG10" s="76">
        <f t="shared" si="67"/>
        <v>0</v>
      </c>
      <c r="AH10" s="74">
        <f t="shared" si="68"/>
        <v>0</v>
      </c>
      <c r="AI10" s="75">
        <f t="shared" si="69"/>
        <v>0</v>
      </c>
      <c r="AJ10" s="76">
        <f t="shared" si="70"/>
        <v>0</v>
      </c>
      <c r="AK10" s="74">
        <f t="shared" si="71"/>
        <v>0</v>
      </c>
      <c r="AL10" s="75">
        <f t="shared" si="72"/>
        <v>0</v>
      </c>
      <c r="AM10" s="76">
        <f t="shared" si="73"/>
        <v>0</v>
      </c>
      <c r="AN10" s="74">
        <f t="shared" si="74"/>
        <v>0</v>
      </c>
      <c r="AO10" s="75">
        <f t="shared" si="75"/>
        <v>0</v>
      </c>
      <c r="AP10" s="76">
        <f t="shared" si="76"/>
        <v>0</v>
      </c>
      <c r="AQ10" s="77">
        <f t="shared" si="8"/>
        <v>0.57602275535004932</v>
      </c>
      <c r="AR10" s="77">
        <f t="shared" si="77"/>
        <v>0.42214571179203464</v>
      </c>
      <c r="AS10" s="78">
        <f t="shared" si="78"/>
        <v>0.30775408711602936</v>
      </c>
      <c r="AT10" s="77">
        <f t="shared" si="79"/>
        <v>0.270100201091936</v>
      </c>
      <c r="AU10" s="79">
        <f t="shared" si="107"/>
        <v>0.1</v>
      </c>
      <c r="AV10" s="139">
        <f>DataEntry!P10</f>
        <v>-31</v>
      </c>
      <c r="AW10" s="80" t="str">
        <f t="shared" si="11"/>
        <v>34/25</v>
      </c>
      <c r="AX10" s="80" t="str">
        <f t="shared" si="12"/>
        <v>56/25</v>
      </c>
      <c r="AY10" s="80" t="str">
        <f t="shared" si="13"/>
        <v>27/10</v>
      </c>
      <c r="AZ10" s="81">
        <f>DataEntry!I10</f>
        <v>13</v>
      </c>
      <c r="BA10" s="82">
        <f>DataEntry!J10</f>
        <v>10</v>
      </c>
      <c r="BB10" s="81">
        <f>DataEntry!K10</f>
        <v>53</v>
      </c>
      <c r="BC10" s="82">
        <f>DataEntry!L10</f>
        <v>20</v>
      </c>
      <c r="BD10" s="81">
        <f>DataEntry!M10</f>
        <v>193</v>
      </c>
      <c r="BE10" s="82">
        <f>DataEntry!N10</f>
        <v>100</v>
      </c>
      <c r="BF10" s="77">
        <f t="shared" si="80"/>
        <v>0.41405811409876692</v>
      </c>
      <c r="BG10" s="77">
        <f t="shared" si="81"/>
        <v>0.26091333217182572</v>
      </c>
      <c r="BH10" s="77">
        <f t="shared" si="82"/>
        <v>0.32502855372940748</v>
      </c>
      <c r="BI10" s="83">
        <f t="shared" si="83"/>
        <v>1</v>
      </c>
      <c r="BJ10" s="83">
        <f t="shared" si="84"/>
        <v>0</v>
      </c>
      <c r="BK10" s="83">
        <f t="shared" si="85"/>
        <v>0</v>
      </c>
      <c r="BL10" s="84">
        <f t="shared" si="14"/>
        <v>0.42214571179203464</v>
      </c>
      <c r="BM10" s="84">
        <f t="shared" si="15"/>
        <v>0.41405811409876692</v>
      </c>
      <c r="BN10" s="85">
        <f t="shared" si="86"/>
        <v>8.0875976932677229E-3</v>
      </c>
      <c r="BO10" s="84">
        <f t="shared" si="16"/>
        <v>0.42214571179203464</v>
      </c>
      <c r="BP10" s="84">
        <f t="shared" si="17"/>
        <v>0.30775408711602936</v>
      </c>
      <c r="BQ10" s="84">
        <f t="shared" si="18"/>
        <v>0.270100201091936</v>
      </c>
      <c r="BR10" s="84">
        <f t="shared" si="87"/>
        <v>0.41405811409876692</v>
      </c>
      <c r="BS10" s="84">
        <f t="shared" si="19"/>
        <v>0.26091333217182572</v>
      </c>
      <c r="BT10" s="84">
        <f t="shared" si="19"/>
        <v>0.32502855372940748</v>
      </c>
      <c r="BU10" s="86">
        <f t="shared" si="88"/>
        <v>1</v>
      </c>
      <c r="BV10" s="86">
        <f t="shared" si="20"/>
        <v>0</v>
      </c>
      <c r="BW10" s="86">
        <f t="shared" si="20"/>
        <v>0</v>
      </c>
      <c r="BX10" s="86">
        <f t="shared" si="89"/>
        <v>1</v>
      </c>
      <c r="BY10" s="86">
        <f t="shared" si="21"/>
        <v>0</v>
      </c>
      <c r="BZ10" s="86">
        <f t="shared" si="21"/>
        <v>0</v>
      </c>
      <c r="CA10" s="83">
        <f>IF(AND(DataEntry!B10&gt;=ExFrom,DataEntry!B10&lt;=ExTo),0,IF(AR10&lt;DS10,0,DB10))</f>
        <v>0</v>
      </c>
      <c r="CB10" s="83">
        <f>IF(AND(DataEntry!B10&gt;=ExFrom,DataEntry!B10&lt;=ExTo),0,IF(AT10&lt;DT10,0,DC10))</f>
        <v>0</v>
      </c>
      <c r="CC10" s="14">
        <f t="shared" si="90"/>
        <v>0</v>
      </c>
      <c r="CD10" s="72" t="str">
        <f t="shared" si="22"/>
        <v/>
      </c>
      <c r="CE10" s="87">
        <f t="shared" si="91"/>
        <v>5.005213976302314E-2</v>
      </c>
      <c r="CF10" s="88">
        <f t="shared" si="92"/>
        <v>-2.0667235053113298E-2</v>
      </c>
      <c r="CG10" s="88">
        <f t="shared" si="93"/>
        <v>-0.13247552215347197</v>
      </c>
      <c r="CH10" s="87">
        <f t="shared" si="94"/>
        <v>0.30775408711602936</v>
      </c>
      <c r="CI10" s="89">
        <f t="shared" si="23"/>
        <v>0</v>
      </c>
      <c r="CJ10" s="89">
        <f t="shared" si="24"/>
        <v>0</v>
      </c>
      <c r="CK10" s="157">
        <f t="shared" si="25"/>
        <v>0</v>
      </c>
      <c r="CL10" s="90">
        <f t="shared" si="26"/>
        <v>0</v>
      </c>
      <c r="CM10" s="157">
        <f t="shared" si="27"/>
        <v>0</v>
      </c>
      <c r="CN10" s="90">
        <f t="shared" si="28"/>
        <v>0</v>
      </c>
      <c r="CO10" s="157">
        <f t="shared" si="29"/>
        <v>0</v>
      </c>
      <c r="CP10" s="90">
        <f t="shared" si="30"/>
        <v>0</v>
      </c>
      <c r="CQ10" s="157">
        <f t="shared" si="31"/>
        <v>0</v>
      </c>
      <c r="CR10" s="90">
        <f t="shared" si="32"/>
        <v>0</v>
      </c>
      <c r="CS10" s="157">
        <f t="shared" si="33"/>
        <v>0</v>
      </c>
      <c r="CT10" s="90">
        <f t="shared" si="34"/>
        <v>0</v>
      </c>
      <c r="CU10" s="157">
        <f t="shared" si="35"/>
        <v>0</v>
      </c>
      <c r="CV10" s="90">
        <f t="shared" si="36"/>
        <v>0</v>
      </c>
      <c r="CW10" s="157">
        <f t="shared" si="37"/>
        <v>0</v>
      </c>
      <c r="CX10" s="90">
        <f t="shared" si="38"/>
        <v>0</v>
      </c>
      <c r="CY10" s="157">
        <f t="shared" si="39"/>
        <v>0</v>
      </c>
      <c r="CZ10" s="90">
        <f t="shared" si="40"/>
        <v>0</v>
      </c>
      <c r="DA10" s="91">
        <f>DataEntry!B10</f>
        <v>44094</v>
      </c>
      <c r="DB10" s="83">
        <f t="shared" si="41"/>
        <v>0</v>
      </c>
      <c r="DC10" s="83">
        <f t="shared" si="42"/>
        <v>0</v>
      </c>
      <c r="DD10" s="145">
        <f t="shared" si="95"/>
        <v>11</v>
      </c>
      <c r="DE10" s="145" t="str">
        <f t="shared" si="96"/>
        <v/>
      </c>
      <c r="DF10" s="145" t="str">
        <f t="shared" si="97"/>
        <v/>
      </c>
      <c r="DG10" s="145" t="str">
        <f t="shared" si="98"/>
        <v/>
      </c>
      <c r="DH10" s="145" t="str">
        <f t="shared" si="99"/>
        <v/>
      </c>
      <c r="DI10" s="145">
        <f t="shared" si="100"/>
        <v>14</v>
      </c>
      <c r="DJ10" s="83">
        <f t="shared" si="101"/>
        <v>0</v>
      </c>
      <c r="DK10" s="83">
        <f t="shared" si="102"/>
        <v>0</v>
      </c>
      <c r="DL10" s="84">
        <f t="shared" si="103"/>
        <v>0</v>
      </c>
      <c r="DM10" s="14">
        <f t="shared" si="104"/>
        <v>0</v>
      </c>
      <c r="DN10" s="87">
        <f>IFERROR(DO10*(1-DCFactor)+Results!DP10*DCFactor,"")</f>
        <v>0.28504705882352938</v>
      </c>
      <c r="DO10" s="87">
        <f t="shared" si="43"/>
        <v>0.29599999999999999</v>
      </c>
      <c r="DP10" s="87">
        <f t="shared" si="44"/>
        <v>0.26470588235294118</v>
      </c>
      <c r="DQ10" s="84">
        <f t="shared" si="45"/>
        <v>0</v>
      </c>
      <c r="DR10" s="84">
        <f t="shared" si="46"/>
        <v>0</v>
      </c>
      <c r="DS10" s="87">
        <f t="shared" si="47"/>
        <v>0.33735557450177045</v>
      </c>
      <c r="DT10" s="87">
        <f t="shared" si="48"/>
        <v>0.34108251740511575</v>
      </c>
      <c r="DU10" s="87">
        <f t="shared" si="49"/>
        <v>0.30775408711602936</v>
      </c>
      <c r="DV10" s="86">
        <f t="shared" si="105"/>
        <v>1</v>
      </c>
      <c r="DW10" s="86">
        <f t="shared" si="106"/>
        <v>-1</v>
      </c>
    </row>
    <row r="11" spans="1:127" x14ac:dyDescent="0.25">
      <c r="A11" s="69">
        <v>9</v>
      </c>
      <c r="B11" s="70">
        <f>DataEntry!C11</f>
        <v>2</v>
      </c>
      <c r="C11" s="71">
        <f>COUNTIF(D$2:D11,D11)+COUNTIF(G$2:G11,D11)</f>
        <v>1</v>
      </c>
      <c r="D11" s="72" t="str">
        <f t="shared" si="0"/>
        <v>Bochum</v>
      </c>
      <c r="E11" s="70">
        <f>DataEntry!E11</f>
        <v>17</v>
      </c>
      <c r="F11" s="71">
        <f>COUNTIF(D$2:D11,G11)+COUNTIF(G$2:G11,G11)</f>
        <v>1</v>
      </c>
      <c r="G11" s="72" t="str">
        <f t="shared" si="1"/>
        <v>St Pauli</v>
      </c>
      <c r="H11" s="73">
        <f>DataEntry!G11</f>
        <v>2</v>
      </c>
      <c r="I11" s="73">
        <f>DataEntry!H11</f>
        <v>2</v>
      </c>
      <c r="J11" s="158">
        <f t="shared" si="2"/>
        <v>2</v>
      </c>
      <c r="K11" s="156">
        <f t="shared" si="3"/>
        <v>0</v>
      </c>
      <c r="L11" s="224">
        <f t="shared" si="4"/>
        <v>2445.5</v>
      </c>
      <c r="M11" s="224">
        <f t="shared" si="5"/>
        <v>2363</v>
      </c>
      <c r="N11" s="236">
        <f t="shared" si="50"/>
        <v>82.5</v>
      </c>
      <c r="O11" s="22" t="str">
        <f t="shared" si="51"/>
        <v>T2G1</v>
      </c>
      <c r="P11" s="248">
        <f t="shared" si="6"/>
        <v>-0.75064752618596842</v>
      </c>
      <c r="Q11" s="22" t="str">
        <f t="shared" si="52"/>
        <v>T17G1</v>
      </c>
      <c r="R11" s="248">
        <f t="shared" si="7"/>
        <v>0.75064752618596842</v>
      </c>
      <c r="S11" s="74">
        <f t="shared" si="53"/>
        <v>0</v>
      </c>
      <c r="T11" s="75">
        <f t="shared" si="54"/>
        <v>0</v>
      </c>
      <c r="U11" s="76">
        <f t="shared" si="55"/>
        <v>0</v>
      </c>
      <c r="V11" s="74">
        <f t="shared" si="56"/>
        <v>0</v>
      </c>
      <c r="W11" s="75">
        <f t="shared" si="57"/>
        <v>1</v>
      </c>
      <c r="X11" s="76">
        <f t="shared" si="58"/>
        <v>0</v>
      </c>
      <c r="Y11" s="74">
        <f t="shared" si="59"/>
        <v>0</v>
      </c>
      <c r="Z11" s="75">
        <f t="shared" si="60"/>
        <v>0</v>
      </c>
      <c r="AA11" s="76">
        <f t="shared" si="61"/>
        <v>0</v>
      </c>
      <c r="AB11" s="74">
        <f t="shared" si="62"/>
        <v>0</v>
      </c>
      <c r="AC11" s="75">
        <f t="shared" si="63"/>
        <v>0</v>
      </c>
      <c r="AD11" s="76">
        <f t="shared" si="64"/>
        <v>0</v>
      </c>
      <c r="AE11" s="74">
        <f t="shared" si="65"/>
        <v>0</v>
      </c>
      <c r="AF11" s="75">
        <f t="shared" si="66"/>
        <v>0</v>
      </c>
      <c r="AG11" s="76">
        <f t="shared" si="67"/>
        <v>0</v>
      </c>
      <c r="AH11" s="74">
        <f t="shared" si="68"/>
        <v>0</v>
      </c>
      <c r="AI11" s="75">
        <f t="shared" si="69"/>
        <v>0</v>
      </c>
      <c r="AJ11" s="76">
        <f t="shared" si="70"/>
        <v>0</v>
      </c>
      <c r="AK11" s="74">
        <f t="shared" si="71"/>
        <v>0</v>
      </c>
      <c r="AL11" s="75">
        <f t="shared" si="72"/>
        <v>0</v>
      </c>
      <c r="AM11" s="76">
        <f t="shared" si="73"/>
        <v>0</v>
      </c>
      <c r="AN11" s="74">
        <f t="shared" si="74"/>
        <v>0</v>
      </c>
      <c r="AO11" s="75">
        <f t="shared" si="75"/>
        <v>0</v>
      </c>
      <c r="AP11" s="76">
        <f t="shared" si="76"/>
        <v>0</v>
      </c>
      <c r="AQ11" s="77">
        <f t="shared" si="8"/>
        <v>0.5750647526185968</v>
      </c>
      <c r="AR11" s="77">
        <f t="shared" si="77"/>
        <v>0.40315244911322912</v>
      </c>
      <c r="AS11" s="78">
        <f t="shared" si="78"/>
        <v>0.34382460701073525</v>
      </c>
      <c r="AT11" s="77">
        <f t="shared" si="79"/>
        <v>0.25302294387603558</v>
      </c>
      <c r="AU11" s="79">
        <f t="shared" si="107"/>
        <v>0.1</v>
      </c>
      <c r="AV11" s="139">
        <f>DataEntry!P11</f>
        <v>91.12</v>
      </c>
      <c r="AW11" s="80" t="str">
        <f t="shared" si="11"/>
        <v>37/25</v>
      </c>
      <c r="AX11" s="80" t="str">
        <f t="shared" si="12"/>
        <v>19/10</v>
      </c>
      <c r="AY11" s="80" t="str">
        <f t="shared" si="13"/>
        <v>73/25</v>
      </c>
      <c r="AZ11" s="81">
        <f>DataEntry!I11</f>
        <v>24</v>
      </c>
      <c r="BA11" s="82">
        <f>DataEntry!J11</f>
        <v>25</v>
      </c>
      <c r="BB11" s="81">
        <f>DataEntry!K11</f>
        <v>67</v>
      </c>
      <c r="BC11" s="82">
        <f>DataEntry!L11</f>
        <v>25</v>
      </c>
      <c r="BD11" s="81">
        <f>DataEntry!M11</f>
        <v>68</v>
      </c>
      <c r="BE11" s="82">
        <f>DataEntry!N11</f>
        <v>25</v>
      </c>
      <c r="BF11" s="77">
        <f t="shared" si="80"/>
        <v>0.48555700584529826</v>
      </c>
      <c r="BG11" s="77">
        <f t="shared" si="81"/>
        <v>0.25861188354803927</v>
      </c>
      <c r="BH11" s="77">
        <f t="shared" si="82"/>
        <v>0.25583111060666247</v>
      </c>
      <c r="BI11" s="83">
        <f t="shared" si="83"/>
        <v>0</v>
      </c>
      <c r="BJ11" s="83">
        <f t="shared" si="84"/>
        <v>1</v>
      </c>
      <c r="BK11" s="83">
        <f t="shared" si="85"/>
        <v>0</v>
      </c>
      <c r="BL11" s="84">
        <f t="shared" si="14"/>
        <v>0.34382460701073525</v>
      </c>
      <c r="BM11" s="84">
        <f t="shared" si="15"/>
        <v>0.25861188354803927</v>
      </c>
      <c r="BN11" s="85">
        <f t="shared" si="86"/>
        <v>8.5212723462695983E-2</v>
      </c>
      <c r="BO11" s="84">
        <f t="shared" si="16"/>
        <v>0.40315244911322912</v>
      </c>
      <c r="BP11" s="84">
        <f t="shared" si="17"/>
        <v>0.34382460701073525</v>
      </c>
      <c r="BQ11" s="84">
        <f t="shared" si="18"/>
        <v>0.25302294387603558</v>
      </c>
      <c r="BR11" s="84">
        <f t="shared" si="87"/>
        <v>0.48555700584529826</v>
      </c>
      <c r="BS11" s="84">
        <f t="shared" si="19"/>
        <v>0.25861188354803927</v>
      </c>
      <c r="BT11" s="84">
        <f t="shared" si="19"/>
        <v>0.25583111060666247</v>
      </c>
      <c r="BU11" s="86">
        <f t="shared" si="88"/>
        <v>0</v>
      </c>
      <c r="BV11" s="86">
        <f t="shared" si="20"/>
        <v>1</v>
      </c>
      <c r="BW11" s="86">
        <f t="shared" si="20"/>
        <v>0</v>
      </c>
      <c r="BX11" s="86">
        <f t="shared" si="89"/>
        <v>0</v>
      </c>
      <c r="BY11" s="86">
        <f t="shared" si="21"/>
        <v>1</v>
      </c>
      <c r="BZ11" s="86">
        <f t="shared" si="21"/>
        <v>0</v>
      </c>
      <c r="CA11" s="83">
        <f>IF(AND(DataEntry!B11&gt;=ExFrom,DataEntry!B11&lt;=ExTo),0,IF(AR11&lt;DS11,0,DB11))</f>
        <v>0</v>
      </c>
      <c r="CB11" s="83">
        <f>IF(AND(DataEntry!B11&gt;=ExFrom,DataEntry!B11&lt;=ExTo),0,IF(AT11&lt;DT11,0,DC11))</f>
        <v>0</v>
      </c>
      <c r="CC11" s="14">
        <f t="shared" si="90"/>
        <v>0</v>
      </c>
      <c r="CD11" s="72" t="str">
        <f t="shared" si="22"/>
        <v/>
      </c>
      <c r="CE11" s="87">
        <f t="shared" si="91"/>
        <v>5.0760416368510919E-2</v>
      </c>
      <c r="CF11" s="88">
        <f t="shared" si="92"/>
        <v>-0.14720556514417513</v>
      </c>
      <c r="CG11" s="88">
        <f t="shared" si="93"/>
        <v>-3.6810461491078091E-2</v>
      </c>
      <c r="CH11" s="87">
        <f t="shared" si="94"/>
        <v>0.34382460701073531</v>
      </c>
      <c r="CI11" s="89">
        <f t="shared" si="23"/>
        <v>0</v>
      </c>
      <c r="CJ11" s="89">
        <f t="shared" si="24"/>
        <v>0</v>
      </c>
      <c r="CK11" s="157">
        <f t="shared" si="25"/>
        <v>0</v>
      </c>
      <c r="CL11" s="90">
        <f t="shared" si="26"/>
        <v>0</v>
      </c>
      <c r="CM11" s="157">
        <f t="shared" si="27"/>
        <v>0</v>
      </c>
      <c r="CN11" s="90">
        <f t="shared" si="28"/>
        <v>0</v>
      </c>
      <c r="CO11" s="157">
        <f t="shared" si="29"/>
        <v>0</v>
      </c>
      <c r="CP11" s="90">
        <f t="shared" si="30"/>
        <v>0</v>
      </c>
      <c r="CQ11" s="157">
        <f t="shared" si="31"/>
        <v>0</v>
      </c>
      <c r="CR11" s="90">
        <f t="shared" si="32"/>
        <v>0</v>
      </c>
      <c r="CS11" s="157">
        <f t="shared" si="33"/>
        <v>0</v>
      </c>
      <c r="CT11" s="90">
        <f t="shared" si="34"/>
        <v>0</v>
      </c>
      <c r="CU11" s="157">
        <f t="shared" si="35"/>
        <v>0</v>
      </c>
      <c r="CV11" s="90">
        <f t="shared" si="36"/>
        <v>0</v>
      </c>
      <c r="CW11" s="157">
        <f t="shared" si="37"/>
        <v>0</v>
      </c>
      <c r="CX11" s="90">
        <f t="shared" si="38"/>
        <v>0</v>
      </c>
      <c r="CY11" s="157">
        <f t="shared" si="39"/>
        <v>0</v>
      </c>
      <c r="CZ11" s="90">
        <f t="shared" si="40"/>
        <v>0</v>
      </c>
      <c r="DA11" s="91">
        <f>DataEntry!B11</f>
        <v>44095</v>
      </c>
      <c r="DB11" s="83">
        <f t="shared" si="41"/>
        <v>0</v>
      </c>
      <c r="DC11" s="83">
        <f t="shared" si="42"/>
        <v>0</v>
      </c>
      <c r="DD11" s="145" t="str">
        <f t="shared" si="95"/>
        <v/>
      </c>
      <c r="DE11" s="145">
        <f t="shared" si="96"/>
        <v>2</v>
      </c>
      <c r="DF11" s="145" t="str">
        <f t="shared" si="97"/>
        <v/>
      </c>
      <c r="DG11" s="145" t="str">
        <f t="shared" si="98"/>
        <v/>
      </c>
      <c r="DH11" s="145">
        <f t="shared" si="99"/>
        <v>17</v>
      </c>
      <c r="DI11" s="145" t="str">
        <f t="shared" si="100"/>
        <v/>
      </c>
      <c r="DJ11" s="83">
        <f t="shared" si="101"/>
        <v>0</v>
      </c>
      <c r="DK11" s="83">
        <f t="shared" si="102"/>
        <v>0</v>
      </c>
      <c r="DL11" s="84">
        <f t="shared" si="103"/>
        <v>0</v>
      </c>
      <c r="DM11" s="14">
        <f t="shared" si="104"/>
        <v>0</v>
      </c>
      <c r="DN11" s="87">
        <f>IFERROR(DO11*(1-DCFactor)+Results!DP11*DCFactor,"")</f>
        <v>0.3210764705882353</v>
      </c>
      <c r="DO11" s="87">
        <f t="shared" si="43"/>
        <v>0.29599999999999999</v>
      </c>
      <c r="DP11" s="87">
        <f t="shared" si="44"/>
        <v>0.36764705882352944</v>
      </c>
      <c r="DQ11" s="84">
        <f t="shared" si="45"/>
        <v>0</v>
      </c>
      <c r="DR11" s="84">
        <f t="shared" si="46"/>
        <v>0</v>
      </c>
      <c r="DS11" s="87">
        <f t="shared" si="47"/>
        <v>0.34157351883813913</v>
      </c>
      <c r="DT11" s="87">
        <f t="shared" si="48"/>
        <v>0.33789368204970255</v>
      </c>
      <c r="DU11" s="87">
        <f t="shared" si="49"/>
        <v>0.34382460701073531</v>
      </c>
      <c r="DV11" s="86">
        <f t="shared" si="105"/>
        <v>0</v>
      </c>
      <c r="DW11" s="86">
        <f t="shared" si="106"/>
        <v>0</v>
      </c>
    </row>
    <row r="12" spans="1:127" x14ac:dyDescent="0.25">
      <c r="A12" s="69">
        <v>10</v>
      </c>
      <c r="B12" s="70">
        <f>DataEntry!C12</f>
        <v>1</v>
      </c>
      <c r="C12" s="71">
        <f>COUNTIF(D$2:D12,D12)+COUNTIF(G$2:G12,D12)</f>
        <v>2</v>
      </c>
      <c r="D12" s="72" t="str">
        <f t="shared" si="0"/>
        <v>Erzgebirge Aue</v>
      </c>
      <c r="E12" s="70">
        <f>DataEntry!E12</f>
        <v>6</v>
      </c>
      <c r="F12" s="71">
        <f>COUNTIF(D$2:D12,G12)+COUNTIF(G$2:G12,G12)</f>
        <v>2</v>
      </c>
      <c r="G12" s="72" t="str">
        <f t="shared" si="1"/>
        <v>Greuther Furth</v>
      </c>
      <c r="H12" s="73">
        <f>DataEntry!G12</f>
        <v>1</v>
      </c>
      <c r="I12" s="73">
        <f>DataEntry!H12</f>
        <v>1</v>
      </c>
      <c r="J12" s="158">
        <f t="shared" si="2"/>
        <v>2</v>
      </c>
      <c r="K12" s="156">
        <f t="shared" si="3"/>
        <v>0</v>
      </c>
      <c r="L12" s="224">
        <f t="shared" si="4"/>
        <v>2483.0640303486052</v>
      </c>
      <c r="M12" s="224">
        <f t="shared" si="5"/>
        <v>2405.0043308675049</v>
      </c>
      <c r="N12" s="236">
        <f t="shared" si="50"/>
        <v>78.059699481100324</v>
      </c>
      <c r="O12" s="22" t="str">
        <f t="shared" si="51"/>
        <v>T1G2</v>
      </c>
      <c r="P12" s="248">
        <f t="shared" si="6"/>
        <v>-0.71240663347320776</v>
      </c>
      <c r="Q12" s="22" t="str">
        <f t="shared" si="52"/>
        <v>T6G2</v>
      </c>
      <c r="R12" s="248">
        <f t="shared" si="7"/>
        <v>0.71240663347320776</v>
      </c>
      <c r="S12" s="74">
        <f t="shared" si="53"/>
        <v>0</v>
      </c>
      <c r="T12" s="75">
        <f t="shared" si="54"/>
        <v>0</v>
      </c>
      <c r="U12" s="76">
        <f t="shared" si="55"/>
        <v>0</v>
      </c>
      <c r="V12" s="74">
        <f t="shared" si="56"/>
        <v>0</v>
      </c>
      <c r="W12" s="75">
        <f t="shared" si="57"/>
        <v>1</v>
      </c>
      <c r="X12" s="76">
        <f t="shared" si="58"/>
        <v>0</v>
      </c>
      <c r="Y12" s="74">
        <f t="shared" si="59"/>
        <v>0</v>
      </c>
      <c r="Z12" s="75">
        <f t="shared" si="60"/>
        <v>0</v>
      </c>
      <c r="AA12" s="76">
        <f t="shared" si="61"/>
        <v>0</v>
      </c>
      <c r="AB12" s="74">
        <f t="shared" si="62"/>
        <v>0</v>
      </c>
      <c r="AC12" s="75">
        <f t="shared" si="63"/>
        <v>0</v>
      </c>
      <c r="AD12" s="76">
        <f t="shared" si="64"/>
        <v>0</v>
      </c>
      <c r="AE12" s="74">
        <f t="shared" si="65"/>
        <v>0</v>
      </c>
      <c r="AF12" s="75">
        <f t="shared" si="66"/>
        <v>0</v>
      </c>
      <c r="AG12" s="76">
        <f t="shared" si="67"/>
        <v>0</v>
      </c>
      <c r="AH12" s="74">
        <f t="shared" si="68"/>
        <v>0</v>
      </c>
      <c r="AI12" s="75">
        <f t="shared" si="69"/>
        <v>0</v>
      </c>
      <c r="AJ12" s="76">
        <f t="shared" si="70"/>
        <v>0</v>
      </c>
      <c r="AK12" s="74">
        <f t="shared" si="71"/>
        <v>0</v>
      </c>
      <c r="AL12" s="75">
        <f t="shared" si="72"/>
        <v>0</v>
      </c>
      <c r="AM12" s="76">
        <f t="shared" si="73"/>
        <v>0</v>
      </c>
      <c r="AN12" s="74">
        <f t="shared" si="74"/>
        <v>0</v>
      </c>
      <c r="AO12" s="75">
        <f t="shared" si="75"/>
        <v>0</v>
      </c>
      <c r="AP12" s="76">
        <f t="shared" si="76"/>
        <v>0</v>
      </c>
      <c r="AQ12" s="77">
        <f t="shared" si="8"/>
        <v>0.57124066334732082</v>
      </c>
      <c r="AR12" s="77">
        <f t="shared" si="77"/>
        <v>0.41362452027930768</v>
      </c>
      <c r="AS12" s="78">
        <f t="shared" si="78"/>
        <v>0.31523228613602622</v>
      </c>
      <c r="AT12" s="77">
        <f t="shared" si="79"/>
        <v>0.2711431935846661</v>
      </c>
      <c r="AU12" s="79">
        <f t="shared" si="107"/>
        <v>0.1</v>
      </c>
      <c r="AV12" s="139">
        <f>DataEntry!P12</f>
        <v>81.92</v>
      </c>
      <c r="AW12" s="80" t="str">
        <f t="shared" si="11"/>
        <v>7/5</v>
      </c>
      <c r="AX12" s="80" t="str">
        <f t="shared" si="12"/>
        <v>54/25</v>
      </c>
      <c r="AY12" s="80" t="str">
        <f t="shared" si="13"/>
        <v>67/25</v>
      </c>
      <c r="AZ12" s="81">
        <f>DataEntry!I12</f>
        <v>34</v>
      </c>
      <c r="BA12" s="82">
        <f>DataEntry!J12</f>
        <v>25</v>
      </c>
      <c r="BB12" s="81">
        <f>DataEntry!K12</f>
        <v>64</v>
      </c>
      <c r="BC12" s="82">
        <f>DataEntry!L12</f>
        <v>25</v>
      </c>
      <c r="BD12" s="81">
        <f>DataEntry!M12</f>
        <v>189</v>
      </c>
      <c r="BE12" s="82">
        <f>DataEntry!N12</f>
        <v>100</v>
      </c>
      <c r="BF12" s="77">
        <f t="shared" si="80"/>
        <v>0.40330218263923734</v>
      </c>
      <c r="BG12" s="77">
        <f t="shared" si="81"/>
        <v>0.267357626693427</v>
      </c>
      <c r="BH12" s="77">
        <f t="shared" si="82"/>
        <v>0.32934019066733566</v>
      </c>
      <c r="BI12" s="83">
        <f t="shared" si="83"/>
        <v>0</v>
      </c>
      <c r="BJ12" s="83">
        <f t="shared" si="84"/>
        <v>1</v>
      </c>
      <c r="BK12" s="83">
        <f t="shared" si="85"/>
        <v>0</v>
      </c>
      <c r="BL12" s="84">
        <f t="shared" si="14"/>
        <v>0.31523228613602622</v>
      </c>
      <c r="BM12" s="84">
        <f t="shared" si="15"/>
        <v>0.267357626693427</v>
      </c>
      <c r="BN12" s="85">
        <f t="shared" si="86"/>
        <v>4.7874659442599221E-2</v>
      </c>
      <c r="BO12" s="84">
        <f t="shared" si="16"/>
        <v>0.41362452027930768</v>
      </c>
      <c r="BP12" s="84">
        <f t="shared" si="17"/>
        <v>0.31523228613602622</v>
      </c>
      <c r="BQ12" s="84">
        <f t="shared" si="18"/>
        <v>0.2711431935846661</v>
      </c>
      <c r="BR12" s="84">
        <f t="shared" si="87"/>
        <v>0.40330218263923734</v>
      </c>
      <c r="BS12" s="84">
        <f t="shared" si="19"/>
        <v>0.267357626693427</v>
      </c>
      <c r="BT12" s="84">
        <f t="shared" si="19"/>
        <v>0.32934019066733566</v>
      </c>
      <c r="BU12" s="86">
        <f t="shared" si="88"/>
        <v>0</v>
      </c>
      <c r="BV12" s="86">
        <f t="shared" si="20"/>
        <v>1</v>
      </c>
      <c r="BW12" s="86">
        <f t="shared" si="20"/>
        <v>0</v>
      </c>
      <c r="BX12" s="86">
        <f t="shared" si="89"/>
        <v>0</v>
      </c>
      <c r="BY12" s="86">
        <f t="shared" si="21"/>
        <v>1</v>
      </c>
      <c r="BZ12" s="86">
        <f t="shared" si="21"/>
        <v>0</v>
      </c>
      <c r="CA12" s="83">
        <f>IF(AND(DataEntry!B12&gt;=ExFrom,DataEntry!B12&lt;=ExTo),0,IF(AR12&lt;DS12,0,DB12))</f>
        <v>0</v>
      </c>
      <c r="CB12" s="83">
        <f>IF(AND(DataEntry!B12&gt;=ExFrom,DataEntry!B12&lt;=ExTo),0,IF(AT12&lt;DT12,0,DC12))</f>
        <v>0</v>
      </c>
      <c r="CC12" s="14">
        <f t="shared" si="90"/>
        <v>0</v>
      </c>
      <c r="CD12" s="72" t="str">
        <f t="shared" si="22"/>
        <v/>
      </c>
      <c r="CE12" s="87">
        <f t="shared" si="91"/>
        <v>5.064845120949113E-2</v>
      </c>
      <c r="CF12" s="88">
        <f t="shared" si="92"/>
        <v>-1.6854738554051625E-2</v>
      </c>
      <c r="CG12" s="88">
        <f t="shared" si="93"/>
        <v>-0.13753525965005403</v>
      </c>
      <c r="CH12" s="87">
        <f t="shared" si="94"/>
        <v>0.31523228613602627</v>
      </c>
      <c r="CI12" s="89">
        <f t="shared" si="23"/>
        <v>0</v>
      </c>
      <c r="CJ12" s="89">
        <f t="shared" si="24"/>
        <v>0</v>
      </c>
      <c r="CK12" s="157">
        <f t="shared" si="25"/>
        <v>0</v>
      </c>
      <c r="CL12" s="90">
        <f t="shared" si="26"/>
        <v>0</v>
      </c>
      <c r="CM12" s="157">
        <f t="shared" si="27"/>
        <v>0</v>
      </c>
      <c r="CN12" s="90">
        <f t="shared" si="28"/>
        <v>0</v>
      </c>
      <c r="CO12" s="157">
        <f t="shared" si="29"/>
        <v>0</v>
      </c>
      <c r="CP12" s="90">
        <f t="shared" si="30"/>
        <v>0</v>
      </c>
      <c r="CQ12" s="157">
        <f t="shared" si="31"/>
        <v>0</v>
      </c>
      <c r="CR12" s="90">
        <f t="shared" si="32"/>
        <v>0</v>
      </c>
      <c r="CS12" s="157">
        <f t="shared" si="33"/>
        <v>0</v>
      </c>
      <c r="CT12" s="90">
        <f t="shared" si="34"/>
        <v>0</v>
      </c>
      <c r="CU12" s="157">
        <f t="shared" si="35"/>
        <v>0</v>
      </c>
      <c r="CV12" s="90">
        <f t="shared" si="36"/>
        <v>0</v>
      </c>
      <c r="CW12" s="157">
        <f t="shared" si="37"/>
        <v>0</v>
      </c>
      <c r="CX12" s="90">
        <f t="shared" si="38"/>
        <v>0</v>
      </c>
      <c r="CY12" s="157">
        <f t="shared" si="39"/>
        <v>0</v>
      </c>
      <c r="CZ12" s="90">
        <f t="shared" si="40"/>
        <v>0</v>
      </c>
      <c r="DA12" s="91">
        <f>DataEntry!B12</f>
        <v>44099</v>
      </c>
      <c r="DB12" s="83">
        <f t="shared" si="41"/>
        <v>0</v>
      </c>
      <c r="DC12" s="83">
        <f t="shared" si="42"/>
        <v>0</v>
      </c>
      <c r="DD12" s="145" t="str">
        <f t="shared" si="95"/>
        <v/>
      </c>
      <c r="DE12" s="145">
        <f t="shared" si="96"/>
        <v>1</v>
      </c>
      <c r="DF12" s="145" t="str">
        <f t="shared" si="97"/>
        <v/>
      </c>
      <c r="DG12" s="145" t="str">
        <f t="shared" si="98"/>
        <v/>
      </c>
      <c r="DH12" s="145">
        <f t="shared" si="99"/>
        <v>6</v>
      </c>
      <c r="DI12" s="145" t="str">
        <f t="shared" si="100"/>
        <v/>
      </c>
      <c r="DJ12" s="83">
        <f t="shared" si="101"/>
        <v>0</v>
      </c>
      <c r="DK12" s="83">
        <f t="shared" si="102"/>
        <v>0</v>
      </c>
      <c r="DL12" s="84">
        <f t="shared" si="103"/>
        <v>0</v>
      </c>
      <c r="DM12" s="14">
        <f t="shared" si="104"/>
        <v>0</v>
      </c>
      <c r="DN12" s="87">
        <f>IFERROR(DO12*(1-DCFactor)+Results!DP12*DCFactor,"")</f>
        <v>0.29239999999999999</v>
      </c>
      <c r="DO12" s="87">
        <f t="shared" si="43"/>
        <v>0.29599999999999999</v>
      </c>
      <c r="DP12" s="87">
        <f t="shared" si="44"/>
        <v>0.2857142857142857</v>
      </c>
      <c r="DQ12" s="84">
        <f t="shared" si="45"/>
        <v>0</v>
      </c>
      <c r="DR12" s="84">
        <f t="shared" si="46"/>
        <v>0</v>
      </c>
      <c r="DS12" s="87">
        <f t="shared" si="47"/>
        <v>0.33722849128513499</v>
      </c>
      <c r="DT12" s="87">
        <f t="shared" si="48"/>
        <v>0.34125117532166849</v>
      </c>
      <c r="DU12" s="87">
        <f t="shared" si="49"/>
        <v>0.31523228613602627</v>
      </c>
      <c r="DV12" s="86">
        <f t="shared" si="105"/>
        <v>0</v>
      </c>
      <c r="DW12" s="86">
        <f t="shared" si="106"/>
        <v>0</v>
      </c>
    </row>
    <row r="13" spans="1:127" x14ac:dyDescent="0.25">
      <c r="A13" s="69">
        <v>11</v>
      </c>
      <c r="B13" s="70">
        <f>DataEntry!C13</f>
        <v>13</v>
      </c>
      <c r="C13" s="71">
        <f>COUNTIF(D$2:D13,D13)+COUNTIF(G$2:G13,D13)</f>
        <v>2</v>
      </c>
      <c r="D13" s="72" t="str">
        <f t="shared" si="0"/>
        <v>Osnabruck</v>
      </c>
      <c r="E13" s="70">
        <f>DataEntry!E13</f>
        <v>8</v>
      </c>
      <c r="F13" s="71">
        <f>COUNTIF(D$2:D13,G13)+COUNTIF(G$2:G13,G13)</f>
        <v>2</v>
      </c>
      <c r="G13" s="72" t="str">
        <f t="shared" si="1"/>
        <v>Hannover 96</v>
      </c>
      <c r="H13" s="73">
        <f>DataEntry!G13</f>
        <v>2</v>
      </c>
      <c r="I13" s="73">
        <f>DataEntry!H13</f>
        <v>1</v>
      </c>
      <c r="J13" s="158">
        <f t="shared" si="2"/>
        <v>1</v>
      </c>
      <c r="K13" s="156">
        <f t="shared" si="3"/>
        <v>0</v>
      </c>
      <c r="L13" s="224">
        <f t="shared" si="4"/>
        <v>2466.4956691324951</v>
      </c>
      <c r="M13" s="224">
        <f t="shared" si="5"/>
        <v>2418.4700793710062</v>
      </c>
      <c r="N13" s="236">
        <f t="shared" si="50"/>
        <v>48.025589761488845</v>
      </c>
      <c r="O13" s="22" t="str">
        <f t="shared" si="51"/>
        <v>T13G2</v>
      </c>
      <c r="P13" s="248">
        <f t="shared" si="6"/>
        <v>4.5698249011587766</v>
      </c>
      <c r="Q13" s="22" t="str">
        <f t="shared" si="52"/>
        <v>T8G2</v>
      </c>
      <c r="R13" s="248">
        <f t="shared" si="7"/>
        <v>-4.5698249011587766</v>
      </c>
      <c r="S13" s="74">
        <f t="shared" si="53"/>
        <v>1</v>
      </c>
      <c r="T13" s="75">
        <f t="shared" si="54"/>
        <v>0</v>
      </c>
      <c r="U13" s="76">
        <f t="shared" si="55"/>
        <v>0</v>
      </c>
      <c r="V13" s="74">
        <f t="shared" si="56"/>
        <v>0</v>
      </c>
      <c r="W13" s="75">
        <f t="shared" si="57"/>
        <v>0</v>
      </c>
      <c r="X13" s="76">
        <f t="shared" si="58"/>
        <v>0</v>
      </c>
      <c r="Y13" s="74">
        <f t="shared" si="59"/>
        <v>0</v>
      </c>
      <c r="Z13" s="75">
        <f t="shared" si="60"/>
        <v>0</v>
      </c>
      <c r="AA13" s="76">
        <f t="shared" si="61"/>
        <v>0</v>
      </c>
      <c r="AB13" s="74">
        <f t="shared" si="62"/>
        <v>0</v>
      </c>
      <c r="AC13" s="75">
        <f t="shared" si="63"/>
        <v>0</v>
      </c>
      <c r="AD13" s="76">
        <f t="shared" si="64"/>
        <v>0</v>
      </c>
      <c r="AE13" s="74">
        <f t="shared" si="65"/>
        <v>0</v>
      </c>
      <c r="AF13" s="75">
        <f t="shared" si="66"/>
        <v>0</v>
      </c>
      <c r="AG13" s="76">
        <f t="shared" si="67"/>
        <v>0</v>
      </c>
      <c r="AH13" s="74">
        <f t="shared" si="68"/>
        <v>0</v>
      </c>
      <c r="AI13" s="75">
        <f t="shared" si="69"/>
        <v>0</v>
      </c>
      <c r="AJ13" s="76">
        <f t="shared" si="70"/>
        <v>0</v>
      </c>
      <c r="AK13" s="74">
        <f t="shared" si="71"/>
        <v>0</v>
      </c>
      <c r="AL13" s="75">
        <f t="shared" si="72"/>
        <v>0</v>
      </c>
      <c r="AM13" s="76">
        <f t="shared" si="73"/>
        <v>0</v>
      </c>
      <c r="AN13" s="74">
        <f t="shared" si="74"/>
        <v>0</v>
      </c>
      <c r="AO13" s="75">
        <f t="shared" si="75"/>
        <v>0</v>
      </c>
      <c r="AP13" s="76">
        <f t="shared" si="76"/>
        <v>0</v>
      </c>
      <c r="AQ13" s="77">
        <f t="shared" si="8"/>
        <v>0.54301750988412234</v>
      </c>
      <c r="AR13" s="77">
        <f t="shared" si="77"/>
        <v>0.37986627786154825</v>
      </c>
      <c r="AS13" s="78">
        <f t="shared" si="78"/>
        <v>0.32630246404514818</v>
      </c>
      <c r="AT13" s="77">
        <f t="shared" si="79"/>
        <v>0.29383125809330357</v>
      </c>
      <c r="AU13" s="79">
        <f t="shared" si="107"/>
        <v>0.1</v>
      </c>
      <c r="AV13" s="139">
        <f>DataEntry!P13</f>
        <v>41.91</v>
      </c>
      <c r="AW13" s="80" t="str">
        <f t="shared" si="11"/>
        <v>13/8</v>
      </c>
      <c r="AX13" s="80" t="str">
        <f t="shared" si="12"/>
        <v>51/25</v>
      </c>
      <c r="AY13" s="80" t="str">
        <f t="shared" si="13"/>
        <v>12/5</v>
      </c>
      <c r="AZ13" s="81">
        <f>DataEntry!I13</f>
        <v>47</v>
      </c>
      <c r="BA13" s="82">
        <f>DataEntry!J13</f>
        <v>20</v>
      </c>
      <c r="BB13" s="81">
        <f>DataEntry!K13</f>
        <v>66</v>
      </c>
      <c r="BC13" s="82">
        <f>DataEntry!L13</f>
        <v>25</v>
      </c>
      <c r="BD13" s="81">
        <f>DataEntry!M13</f>
        <v>11</v>
      </c>
      <c r="BE13" s="82">
        <f>DataEntry!N13</f>
        <v>10</v>
      </c>
      <c r="BF13" s="77">
        <f t="shared" si="80"/>
        <v>0.28444907528002084</v>
      </c>
      <c r="BG13" s="77">
        <f t="shared" si="81"/>
        <v>0.26178692367804118</v>
      </c>
      <c r="BH13" s="77">
        <f t="shared" si="82"/>
        <v>0.45376400104193798</v>
      </c>
      <c r="BI13" s="83">
        <f t="shared" si="83"/>
        <v>1</v>
      </c>
      <c r="BJ13" s="83">
        <f t="shared" si="84"/>
        <v>0</v>
      </c>
      <c r="BK13" s="83">
        <f t="shared" si="85"/>
        <v>0</v>
      </c>
      <c r="BL13" s="84">
        <f t="shared" si="14"/>
        <v>0.37986627786154825</v>
      </c>
      <c r="BM13" s="84">
        <f t="shared" si="15"/>
        <v>0.28444907528002084</v>
      </c>
      <c r="BN13" s="85">
        <f t="shared" si="86"/>
        <v>9.5417202581527416E-2</v>
      </c>
      <c r="BO13" s="84">
        <f t="shared" si="16"/>
        <v>0.37986627786154825</v>
      </c>
      <c r="BP13" s="84">
        <f t="shared" si="17"/>
        <v>0.32630246404514818</v>
      </c>
      <c r="BQ13" s="84">
        <f t="shared" si="18"/>
        <v>0.29383125809330357</v>
      </c>
      <c r="BR13" s="84">
        <f t="shared" si="87"/>
        <v>0.28444907528002084</v>
      </c>
      <c r="BS13" s="84">
        <f t="shared" si="19"/>
        <v>0.26178692367804118</v>
      </c>
      <c r="BT13" s="84">
        <f t="shared" si="19"/>
        <v>0.45376400104193798</v>
      </c>
      <c r="BU13" s="86">
        <f t="shared" si="88"/>
        <v>1</v>
      </c>
      <c r="BV13" s="86">
        <f t="shared" si="20"/>
        <v>0</v>
      </c>
      <c r="BW13" s="86">
        <f t="shared" si="20"/>
        <v>0</v>
      </c>
      <c r="BX13" s="86">
        <f t="shared" si="89"/>
        <v>1</v>
      </c>
      <c r="BY13" s="86">
        <f t="shared" si="21"/>
        <v>0</v>
      </c>
      <c r="BZ13" s="86">
        <f t="shared" si="21"/>
        <v>0</v>
      </c>
      <c r="CA13" s="83">
        <f>IF(AND(DataEntry!B13&gt;=ExFrom,DataEntry!B13&lt;=ExTo),0,IF(AR13&lt;DS13,0,DB13))</f>
        <v>38</v>
      </c>
      <c r="CB13" s="83">
        <f>IF(AND(DataEntry!B13&gt;=ExFrom,DataEntry!B13&lt;=ExTo),0,IF(AT13&lt;DT13,0,DC13))</f>
        <v>0</v>
      </c>
      <c r="CC13" s="14">
        <f t="shared" si="90"/>
        <v>89.3</v>
      </c>
      <c r="CD13" s="72" t="str">
        <f t="shared" si="22"/>
        <v>Osnabruck</v>
      </c>
      <c r="CE13" s="87">
        <f t="shared" si="91"/>
        <v>4.942321360231805E-2</v>
      </c>
      <c r="CF13" s="88">
        <f t="shared" si="92"/>
        <v>0.18804267815676737</v>
      </c>
      <c r="CG13" s="88">
        <f t="shared" si="93"/>
        <v>-0.24773915940435473</v>
      </c>
      <c r="CH13" s="87">
        <f t="shared" si="94"/>
        <v>0.32630246404514818</v>
      </c>
      <c r="CI13" s="89">
        <f t="shared" si="23"/>
        <v>1</v>
      </c>
      <c r="CJ13" s="89">
        <f t="shared" si="24"/>
        <v>0</v>
      </c>
      <c r="CK13" s="157">
        <f t="shared" si="25"/>
        <v>89.3</v>
      </c>
      <c r="CL13" s="90">
        <f t="shared" si="26"/>
        <v>0</v>
      </c>
      <c r="CM13" s="157">
        <f t="shared" si="27"/>
        <v>0</v>
      </c>
      <c r="CN13" s="90">
        <f t="shared" si="28"/>
        <v>0</v>
      </c>
      <c r="CO13" s="157">
        <f t="shared" si="29"/>
        <v>0</v>
      </c>
      <c r="CP13" s="90">
        <f t="shared" si="30"/>
        <v>0</v>
      </c>
      <c r="CQ13" s="157">
        <f t="shared" si="31"/>
        <v>0</v>
      </c>
      <c r="CR13" s="90">
        <f t="shared" si="32"/>
        <v>0</v>
      </c>
      <c r="CS13" s="157">
        <f t="shared" si="33"/>
        <v>0</v>
      </c>
      <c r="CT13" s="90">
        <f t="shared" si="34"/>
        <v>0</v>
      </c>
      <c r="CU13" s="157">
        <f t="shared" si="35"/>
        <v>0</v>
      </c>
      <c r="CV13" s="90">
        <f t="shared" si="36"/>
        <v>0</v>
      </c>
      <c r="CW13" s="157">
        <f t="shared" si="37"/>
        <v>0</v>
      </c>
      <c r="CX13" s="90">
        <f t="shared" si="38"/>
        <v>0</v>
      </c>
      <c r="CY13" s="157">
        <f t="shared" si="39"/>
        <v>0</v>
      </c>
      <c r="CZ13" s="90">
        <f t="shared" si="40"/>
        <v>0</v>
      </c>
      <c r="DA13" s="91">
        <f>DataEntry!B13</f>
        <v>44099</v>
      </c>
      <c r="DB13" s="83">
        <f t="shared" si="41"/>
        <v>38</v>
      </c>
      <c r="DC13" s="83">
        <f t="shared" si="42"/>
        <v>0</v>
      </c>
      <c r="DD13" s="145">
        <f t="shared" si="95"/>
        <v>13</v>
      </c>
      <c r="DE13" s="145" t="str">
        <f t="shared" si="96"/>
        <v/>
      </c>
      <c r="DF13" s="145" t="str">
        <f t="shared" si="97"/>
        <v/>
      </c>
      <c r="DG13" s="145" t="str">
        <f t="shared" si="98"/>
        <v/>
      </c>
      <c r="DH13" s="145" t="str">
        <f t="shared" si="99"/>
        <v/>
      </c>
      <c r="DI13" s="145">
        <f t="shared" si="100"/>
        <v>8</v>
      </c>
      <c r="DJ13" s="83">
        <f t="shared" si="101"/>
        <v>38</v>
      </c>
      <c r="DK13" s="83">
        <f t="shared" si="102"/>
        <v>0</v>
      </c>
      <c r="DL13" s="84">
        <f t="shared" si="103"/>
        <v>14.39</v>
      </c>
      <c r="DM13" s="14">
        <f t="shared" si="104"/>
        <v>-14.39</v>
      </c>
      <c r="DN13" s="87">
        <f>IFERROR(DO13*(1-DCFactor)+Results!DP13*DCFactor,"")</f>
        <v>0.30740000000000001</v>
      </c>
      <c r="DO13" s="87">
        <f t="shared" si="43"/>
        <v>0.29599999999999999</v>
      </c>
      <c r="DP13" s="87">
        <f t="shared" si="44"/>
        <v>0.32857142857142857</v>
      </c>
      <c r="DQ13" s="84">
        <f t="shared" si="45"/>
        <v>0</v>
      </c>
      <c r="DR13" s="84">
        <f t="shared" si="46"/>
        <v>0</v>
      </c>
      <c r="DS13" s="87">
        <f t="shared" si="47"/>
        <v>0.33039857739477441</v>
      </c>
      <c r="DT13" s="87">
        <f t="shared" si="48"/>
        <v>0.34492463864681178</v>
      </c>
      <c r="DU13" s="87">
        <f t="shared" si="49"/>
        <v>0.32630246404514818</v>
      </c>
      <c r="DV13" s="86">
        <f t="shared" si="105"/>
        <v>1</v>
      </c>
      <c r="DW13" s="86">
        <f t="shared" si="106"/>
        <v>-1</v>
      </c>
    </row>
    <row r="14" spans="1:127" x14ac:dyDescent="0.25">
      <c r="A14" s="69">
        <v>12</v>
      </c>
      <c r="B14" s="70">
        <f>DataEntry!C14</f>
        <v>4</v>
      </c>
      <c r="C14" s="71">
        <f>COUNTIF(D$2:D14,D14)+COUNTIF(G$2:G14,D14)</f>
        <v>2</v>
      </c>
      <c r="D14" s="72" t="str">
        <f t="shared" si="0"/>
        <v>Darmstadt 98</v>
      </c>
      <c r="E14" s="70">
        <f>DataEntry!E14</f>
        <v>15</v>
      </c>
      <c r="F14" s="71">
        <f>COUNTIF(D$2:D14,G14)+COUNTIF(G$2:G14,G14)</f>
        <v>2</v>
      </c>
      <c r="G14" s="72" t="str">
        <f t="shared" si="1"/>
        <v>Jahn Regensburg</v>
      </c>
      <c r="H14" s="73">
        <f>DataEntry!G14</f>
        <v>0</v>
      </c>
      <c r="I14" s="73">
        <f>DataEntry!H14</f>
        <v>0</v>
      </c>
      <c r="J14" s="158">
        <f t="shared" si="2"/>
        <v>2</v>
      </c>
      <c r="K14" s="156">
        <f t="shared" si="3"/>
        <v>0</v>
      </c>
      <c r="L14" s="224">
        <f t="shared" si="4"/>
        <v>2504.4380723513773</v>
      </c>
      <c r="M14" s="224">
        <f t="shared" si="5"/>
        <v>2388.9061690592266</v>
      </c>
      <c r="N14" s="236">
        <f t="shared" si="50"/>
        <v>115.53190329215067</v>
      </c>
      <c r="O14" s="22" t="str">
        <f t="shared" si="51"/>
        <v>T4G2</v>
      </c>
      <c r="P14" s="248">
        <f t="shared" si="6"/>
        <v>-1.0703854004432358</v>
      </c>
      <c r="Q14" s="22" t="str">
        <f t="shared" si="52"/>
        <v>T15G2</v>
      </c>
      <c r="R14" s="248">
        <f t="shared" si="7"/>
        <v>1.0703854004432358</v>
      </c>
      <c r="S14" s="74">
        <f t="shared" si="53"/>
        <v>0</v>
      </c>
      <c r="T14" s="75">
        <f t="shared" si="54"/>
        <v>0</v>
      </c>
      <c r="U14" s="76">
        <f t="shared" si="55"/>
        <v>0</v>
      </c>
      <c r="V14" s="74">
        <f t="shared" si="56"/>
        <v>0</v>
      </c>
      <c r="W14" s="75">
        <f t="shared" si="57"/>
        <v>0</v>
      </c>
      <c r="X14" s="76">
        <f t="shared" si="58"/>
        <v>0</v>
      </c>
      <c r="Y14" s="74">
        <f t="shared" si="59"/>
        <v>0</v>
      </c>
      <c r="Z14" s="75">
        <f t="shared" si="60"/>
        <v>1</v>
      </c>
      <c r="AA14" s="76">
        <f t="shared" si="61"/>
        <v>0</v>
      </c>
      <c r="AB14" s="74">
        <f t="shared" si="62"/>
        <v>0</v>
      </c>
      <c r="AC14" s="75">
        <f t="shared" si="63"/>
        <v>0</v>
      </c>
      <c r="AD14" s="76">
        <f t="shared" si="64"/>
        <v>0</v>
      </c>
      <c r="AE14" s="74">
        <f t="shared" si="65"/>
        <v>0</v>
      </c>
      <c r="AF14" s="75">
        <f t="shared" si="66"/>
        <v>0</v>
      </c>
      <c r="AG14" s="76">
        <f t="shared" si="67"/>
        <v>0</v>
      </c>
      <c r="AH14" s="74">
        <f t="shared" si="68"/>
        <v>0</v>
      </c>
      <c r="AI14" s="75">
        <f t="shared" si="69"/>
        <v>0</v>
      </c>
      <c r="AJ14" s="76">
        <f t="shared" si="70"/>
        <v>0</v>
      </c>
      <c r="AK14" s="74">
        <f t="shared" si="71"/>
        <v>0</v>
      </c>
      <c r="AL14" s="75">
        <f t="shared" si="72"/>
        <v>0</v>
      </c>
      <c r="AM14" s="76">
        <f t="shared" si="73"/>
        <v>0</v>
      </c>
      <c r="AN14" s="74">
        <f t="shared" si="74"/>
        <v>0</v>
      </c>
      <c r="AO14" s="75">
        <f t="shared" si="75"/>
        <v>0</v>
      </c>
      <c r="AP14" s="76">
        <f t="shared" si="76"/>
        <v>0</v>
      </c>
      <c r="AQ14" s="77">
        <f t="shared" si="8"/>
        <v>0.60703854004432356</v>
      </c>
      <c r="AR14" s="77">
        <f t="shared" si="77"/>
        <v>0.44214577846341807</v>
      </c>
      <c r="AS14" s="78">
        <f t="shared" si="78"/>
        <v>0.32978552316181087</v>
      </c>
      <c r="AT14" s="77">
        <f t="shared" si="79"/>
        <v>0.22806869837477101</v>
      </c>
      <c r="AU14" s="79">
        <f t="shared" si="107"/>
        <v>0.1</v>
      </c>
      <c r="AV14" s="139">
        <f>DataEntry!P14</f>
        <v>87.12</v>
      </c>
      <c r="AW14" s="80" t="str">
        <f t="shared" si="11"/>
        <v>63/50</v>
      </c>
      <c r="AX14" s="80" t="str">
        <f t="shared" si="12"/>
        <v>2/1</v>
      </c>
      <c r="AY14" s="80" t="str">
        <f t="shared" si="13"/>
        <v>84/25</v>
      </c>
      <c r="AZ14" s="81">
        <f>DataEntry!I14</f>
        <v>107</v>
      </c>
      <c r="BA14" s="82">
        <f>DataEntry!J14</f>
        <v>100</v>
      </c>
      <c r="BB14" s="81">
        <f>DataEntry!K14</f>
        <v>66</v>
      </c>
      <c r="BC14" s="82">
        <f>DataEntry!L14</f>
        <v>25</v>
      </c>
      <c r="BD14" s="81">
        <f>DataEntry!M14</f>
        <v>12</v>
      </c>
      <c r="BE14" s="82">
        <f>DataEntry!N14</f>
        <v>5</v>
      </c>
      <c r="BF14" s="77">
        <f t="shared" si="80"/>
        <v>0.45924122780977256</v>
      </c>
      <c r="BG14" s="77">
        <f t="shared" si="81"/>
        <v>0.26116190702368935</v>
      </c>
      <c r="BH14" s="77">
        <f t="shared" si="82"/>
        <v>0.27959686516653798</v>
      </c>
      <c r="BI14" s="83">
        <f t="shared" si="83"/>
        <v>0</v>
      </c>
      <c r="BJ14" s="83">
        <f t="shared" si="84"/>
        <v>1</v>
      </c>
      <c r="BK14" s="83">
        <f t="shared" si="85"/>
        <v>0</v>
      </c>
      <c r="BL14" s="84">
        <f t="shared" si="14"/>
        <v>0.32978552316181087</v>
      </c>
      <c r="BM14" s="84">
        <f t="shared" si="15"/>
        <v>0.26116190702368935</v>
      </c>
      <c r="BN14" s="85">
        <f t="shared" si="86"/>
        <v>6.8623616138121513E-2</v>
      </c>
      <c r="BO14" s="84">
        <f t="shared" si="16"/>
        <v>0.44214577846341807</v>
      </c>
      <c r="BP14" s="84">
        <f t="shared" si="17"/>
        <v>0.32978552316181087</v>
      </c>
      <c r="BQ14" s="84">
        <f t="shared" si="18"/>
        <v>0.22806869837477101</v>
      </c>
      <c r="BR14" s="84">
        <f t="shared" si="87"/>
        <v>0.45924122780977256</v>
      </c>
      <c r="BS14" s="84">
        <f t="shared" si="19"/>
        <v>0.26116190702368935</v>
      </c>
      <c r="BT14" s="84">
        <f t="shared" si="19"/>
        <v>0.27959686516653798</v>
      </c>
      <c r="BU14" s="86">
        <f t="shared" si="88"/>
        <v>0</v>
      </c>
      <c r="BV14" s="86">
        <f t="shared" si="20"/>
        <v>1</v>
      </c>
      <c r="BW14" s="86">
        <f t="shared" si="20"/>
        <v>0</v>
      </c>
      <c r="BX14" s="86">
        <f t="shared" si="89"/>
        <v>0</v>
      </c>
      <c r="BY14" s="86">
        <f t="shared" si="21"/>
        <v>1</v>
      </c>
      <c r="BZ14" s="86">
        <f t="shared" si="21"/>
        <v>0</v>
      </c>
      <c r="CA14" s="83">
        <f>IF(AND(DataEntry!B14&gt;=ExFrom,DataEntry!B14&lt;=ExTo),0,IF(AR14&lt;DS14,0,DB14))</f>
        <v>0</v>
      </c>
      <c r="CB14" s="83">
        <f>IF(AND(DataEntry!B14&gt;=ExFrom,DataEntry!B14&lt;=ExTo),0,IF(AT14&lt;DT14,0,DC14))</f>
        <v>0</v>
      </c>
      <c r="CC14" s="14">
        <f t="shared" si="90"/>
        <v>0</v>
      </c>
      <c r="CD14" s="72" t="str">
        <f t="shared" si="22"/>
        <v/>
      </c>
      <c r="CE14" s="87">
        <f t="shared" si="91"/>
        <v>5.1934709223711906E-2</v>
      </c>
      <c r="CF14" s="88">
        <f t="shared" si="92"/>
        <v>-6.111686797959362E-2</v>
      </c>
      <c r="CG14" s="88">
        <f t="shared" si="93"/>
        <v>-0.13789149894705899</v>
      </c>
      <c r="CH14" s="87">
        <f t="shared" si="94"/>
        <v>0.32978552316181092</v>
      </c>
      <c r="CI14" s="89">
        <f t="shared" si="23"/>
        <v>0</v>
      </c>
      <c r="CJ14" s="89">
        <f t="shared" si="24"/>
        <v>0</v>
      </c>
      <c r="CK14" s="157">
        <f t="shared" si="25"/>
        <v>0</v>
      </c>
      <c r="CL14" s="90">
        <f t="shared" si="26"/>
        <v>0</v>
      </c>
      <c r="CM14" s="157">
        <f t="shared" si="27"/>
        <v>0</v>
      </c>
      <c r="CN14" s="90">
        <f t="shared" si="28"/>
        <v>0</v>
      </c>
      <c r="CO14" s="157">
        <f t="shared" si="29"/>
        <v>0</v>
      </c>
      <c r="CP14" s="90">
        <f t="shared" si="30"/>
        <v>0</v>
      </c>
      <c r="CQ14" s="157">
        <f t="shared" si="31"/>
        <v>0</v>
      </c>
      <c r="CR14" s="90">
        <f t="shared" si="32"/>
        <v>0</v>
      </c>
      <c r="CS14" s="157">
        <f t="shared" si="33"/>
        <v>0</v>
      </c>
      <c r="CT14" s="90">
        <f t="shared" si="34"/>
        <v>0</v>
      </c>
      <c r="CU14" s="157">
        <f t="shared" si="35"/>
        <v>0</v>
      </c>
      <c r="CV14" s="90">
        <f t="shared" si="36"/>
        <v>0</v>
      </c>
      <c r="CW14" s="157">
        <f t="shared" si="37"/>
        <v>0</v>
      </c>
      <c r="CX14" s="90">
        <f t="shared" si="38"/>
        <v>0</v>
      </c>
      <c r="CY14" s="157">
        <f t="shared" si="39"/>
        <v>0</v>
      </c>
      <c r="CZ14" s="90">
        <f t="shared" si="40"/>
        <v>0</v>
      </c>
      <c r="DA14" s="91">
        <f>DataEntry!B14</f>
        <v>44100</v>
      </c>
      <c r="DB14" s="83">
        <f t="shared" si="41"/>
        <v>0</v>
      </c>
      <c r="DC14" s="83">
        <f t="shared" si="42"/>
        <v>0</v>
      </c>
      <c r="DD14" s="145" t="str">
        <f t="shared" si="95"/>
        <v/>
      </c>
      <c r="DE14" s="145">
        <f t="shared" si="96"/>
        <v>4</v>
      </c>
      <c r="DF14" s="145" t="str">
        <f t="shared" si="97"/>
        <v/>
      </c>
      <c r="DG14" s="145" t="str">
        <f t="shared" si="98"/>
        <v/>
      </c>
      <c r="DH14" s="145">
        <f t="shared" si="99"/>
        <v>15</v>
      </c>
      <c r="DI14" s="145" t="str">
        <f t="shared" si="100"/>
        <v/>
      </c>
      <c r="DJ14" s="83">
        <f t="shared" si="101"/>
        <v>0</v>
      </c>
      <c r="DK14" s="83">
        <f t="shared" si="102"/>
        <v>0</v>
      </c>
      <c r="DL14" s="84">
        <f t="shared" si="103"/>
        <v>0</v>
      </c>
      <c r="DM14" s="14">
        <f t="shared" si="104"/>
        <v>0</v>
      </c>
      <c r="DN14" s="87">
        <f>IFERROR(DO14*(1-DCFactor)+Results!DP14*DCFactor,"")</f>
        <v>0.31240000000000001</v>
      </c>
      <c r="DO14" s="87">
        <f t="shared" si="43"/>
        <v>0.29599999999999999</v>
      </c>
      <c r="DP14" s="87">
        <f t="shared" si="44"/>
        <v>0.34285714285714286</v>
      </c>
      <c r="DQ14" s="84">
        <f t="shared" si="45"/>
        <v>0</v>
      </c>
      <c r="DR14" s="84">
        <f t="shared" si="46"/>
        <v>0</v>
      </c>
      <c r="DS14" s="87">
        <f t="shared" si="47"/>
        <v>0.33870389559931979</v>
      </c>
      <c r="DT14" s="87">
        <f t="shared" si="48"/>
        <v>0.34126304996490192</v>
      </c>
      <c r="DU14" s="87">
        <f t="shared" si="49"/>
        <v>0.32978552316181092</v>
      </c>
      <c r="DV14" s="86">
        <f t="shared" si="105"/>
        <v>0</v>
      </c>
      <c r="DW14" s="86">
        <f t="shared" si="106"/>
        <v>0</v>
      </c>
    </row>
    <row r="15" spans="1:127" x14ac:dyDescent="0.25">
      <c r="A15" s="69">
        <v>13</v>
      </c>
      <c r="B15" s="70">
        <f>DataEntry!C15</f>
        <v>3</v>
      </c>
      <c r="C15" s="71">
        <f>COUNTIF(D$2:D15,D15)+COUNTIF(G$2:G15,D15)</f>
        <v>2</v>
      </c>
      <c r="D15" s="72" t="str">
        <f t="shared" si="0"/>
        <v>Eintracht Braunschweig</v>
      </c>
      <c r="E15" s="70">
        <f>DataEntry!E15</f>
        <v>11</v>
      </c>
      <c r="F15" s="71">
        <f>COUNTIF(D$2:D15,G15)+COUNTIF(G$2:G15,G15)</f>
        <v>2</v>
      </c>
      <c r="G15" s="72" t="str">
        <f t="shared" si="1"/>
        <v>Holstein Kiel</v>
      </c>
      <c r="H15" s="73">
        <f>DataEntry!G15</f>
        <v>0</v>
      </c>
      <c r="I15" s="73">
        <f>DataEntry!H15</f>
        <v>0</v>
      </c>
      <c r="J15" s="158">
        <f t="shared" si="2"/>
        <v>2</v>
      </c>
      <c r="K15" s="156">
        <f t="shared" si="3"/>
        <v>0</v>
      </c>
      <c r="L15" s="224">
        <f t="shared" si="4"/>
        <v>2462.0543778461747</v>
      </c>
      <c r="M15" s="224">
        <f t="shared" si="5"/>
        <v>2456.5299715558126</v>
      </c>
      <c r="N15" s="236">
        <f t="shared" si="50"/>
        <v>5.5244062903620943</v>
      </c>
      <c r="O15" s="22" t="str">
        <f t="shared" si="51"/>
        <v>T3G2</v>
      </c>
      <c r="P15" s="248">
        <f t="shared" si="6"/>
        <v>-4.3346016630549045E-2</v>
      </c>
      <c r="Q15" s="22" t="str">
        <f t="shared" si="52"/>
        <v>T11G2</v>
      </c>
      <c r="R15" s="248">
        <f t="shared" si="7"/>
        <v>4.3346016630549045E-2</v>
      </c>
      <c r="S15" s="74">
        <f t="shared" si="53"/>
        <v>0</v>
      </c>
      <c r="T15" s="75">
        <f t="shared" si="54"/>
        <v>1</v>
      </c>
      <c r="U15" s="76">
        <f t="shared" si="55"/>
        <v>0</v>
      </c>
      <c r="V15" s="74">
        <f t="shared" si="56"/>
        <v>0</v>
      </c>
      <c r="W15" s="75">
        <f t="shared" si="57"/>
        <v>0</v>
      </c>
      <c r="X15" s="76">
        <f t="shared" si="58"/>
        <v>0</v>
      </c>
      <c r="Y15" s="74">
        <f t="shared" si="59"/>
        <v>0</v>
      </c>
      <c r="Z15" s="75">
        <f t="shared" si="60"/>
        <v>0</v>
      </c>
      <c r="AA15" s="76">
        <f t="shared" si="61"/>
        <v>0</v>
      </c>
      <c r="AB15" s="74">
        <f t="shared" si="62"/>
        <v>0</v>
      </c>
      <c r="AC15" s="75">
        <f t="shared" si="63"/>
        <v>0</v>
      </c>
      <c r="AD15" s="76">
        <f t="shared" si="64"/>
        <v>0</v>
      </c>
      <c r="AE15" s="74">
        <f t="shared" si="65"/>
        <v>0</v>
      </c>
      <c r="AF15" s="75">
        <f t="shared" si="66"/>
        <v>0</v>
      </c>
      <c r="AG15" s="76">
        <f t="shared" si="67"/>
        <v>0</v>
      </c>
      <c r="AH15" s="74">
        <f t="shared" si="68"/>
        <v>0</v>
      </c>
      <c r="AI15" s="75">
        <f t="shared" si="69"/>
        <v>0</v>
      </c>
      <c r="AJ15" s="76">
        <f t="shared" si="70"/>
        <v>0</v>
      </c>
      <c r="AK15" s="74">
        <f t="shared" si="71"/>
        <v>0</v>
      </c>
      <c r="AL15" s="75">
        <f t="shared" si="72"/>
        <v>0</v>
      </c>
      <c r="AM15" s="76">
        <f t="shared" si="73"/>
        <v>0</v>
      </c>
      <c r="AN15" s="74">
        <f t="shared" si="74"/>
        <v>0</v>
      </c>
      <c r="AO15" s="75">
        <f t="shared" si="75"/>
        <v>0</v>
      </c>
      <c r="AP15" s="76">
        <f t="shared" si="76"/>
        <v>0</v>
      </c>
      <c r="AQ15" s="77">
        <f t="shared" si="8"/>
        <v>0.50433460166305488</v>
      </c>
      <c r="AR15" s="77">
        <f t="shared" si="77"/>
        <v>0.36201778732131173</v>
      </c>
      <c r="AS15" s="78">
        <f t="shared" si="78"/>
        <v>0.28463362868348629</v>
      </c>
      <c r="AT15" s="77">
        <f t="shared" si="79"/>
        <v>0.35334858399520191</v>
      </c>
      <c r="AU15" s="79">
        <f t="shared" si="107"/>
        <v>0.1</v>
      </c>
      <c r="AV15" s="139">
        <f>DataEntry!P15</f>
        <v>0</v>
      </c>
      <c r="AW15" s="80" t="str">
        <f t="shared" si="11"/>
        <v>44/25</v>
      </c>
      <c r="AX15" s="80" t="str">
        <f t="shared" si="12"/>
        <v>5/2</v>
      </c>
      <c r="AY15" s="80" t="str">
        <f t="shared" si="13"/>
        <v>91/50</v>
      </c>
      <c r="AZ15" s="81">
        <f>DataEntry!I15</f>
        <v>44</v>
      </c>
      <c r="BA15" s="82">
        <f>DataEntry!J15</f>
        <v>25</v>
      </c>
      <c r="BB15" s="81">
        <f>DataEntry!K15</f>
        <v>63</v>
      </c>
      <c r="BC15" s="82">
        <f>DataEntry!L15</f>
        <v>25</v>
      </c>
      <c r="BD15" s="81">
        <f>DataEntry!M15</f>
        <v>147</v>
      </c>
      <c r="BE15" s="82">
        <f>DataEntry!N15</f>
        <v>100</v>
      </c>
      <c r="BF15" s="77">
        <f t="shared" si="80"/>
        <v>0.3446493411768437</v>
      </c>
      <c r="BG15" s="77">
        <f t="shared" si="81"/>
        <v>0.27023641524093428</v>
      </c>
      <c r="BH15" s="77">
        <f t="shared" si="82"/>
        <v>0.38511424358222207</v>
      </c>
      <c r="BI15" s="83">
        <f t="shared" si="83"/>
        <v>0</v>
      </c>
      <c r="BJ15" s="83">
        <f t="shared" si="84"/>
        <v>1</v>
      </c>
      <c r="BK15" s="83">
        <f t="shared" si="85"/>
        <v>0</v>
      </c>
      <c r="BL15" s="84">
        <f t="shared" si="14"/>
        <v>0.28463362868348629</v>
      </c>
      <c r="BM15" s="84">
        <f t="shared" si="15"/>
        <v>0.27023641524093428</v>
      </c>
      <c r="BN15" s="85">
        <f t="shared" si="86"/>
        <v>1.4397213442552015E-2</v>
      </c>
      <c r="BO15" s="84">
        <f t="shared" si="16"/>
        <v>0.36201778732131173</v>
      </c>
      <c r="BP15" s="84">
        <f t="shared" si="17"/>
        <v>0.28463362868348629</v>
      </c>
      <c r="BQ15" s="84">
        <f t="shared" si="18"/>
        <v>0.35334858399520191</v>
      </c>
      <c r="BR15" s="84">
        <f t="shared" si="87"/>
        <v>0.3446493411768437</v>
      </c>
      <c r="BS15" s="84">
        <f t="shared" si="19"/>
        <v>0.27023641524093428</v>
      </c>
      <c r="BT15" s="84">
        <f t="shared" si="19"/>
        <v>0.38511424358222207</v>
      </c>
      <c r="BU15" s="86">
        <f t="shared" si="88"/>
        <v>0</v>
      </c>
      <c r="BV15" s="86">
        <f t="shared" si="20"/>
        <v>1</v>
      </c>
      <c r="BW15" s="86">
        <f t="shared" si="20"/>
        <v>0</v>
      </c>
      <c r="BX15" s="86">
        <f t="shared" si="89"/>
        <v>0</v>
      </c>
      <c r="BY15" s="86">
        <f t="shared" si="21"/>
        <v>1</v>
      </c>
      <c r="BZ15" s="86">
        <f t="shared" si="21"/>
        <v>0</v>
      </c>
      <c r="CA15" s="83">
        <f>IF(AND(DataEntry!B15&gt;=ExFrom,DataEntry!B15&lt;=ExTo),0,IF(AR15&lt;DS15,0,DB15))</f>
        <v>0</v>
      </c>
      <c r="CB15" s="83">
        <f>IF(AND(DataEntry!B15&gt;=ExFrom,DataEntry!B15&lt;=ExTo),0,IF(AT15&lt;DT15,0,DC15))</f>
        <v>0</v>
      </c>
      <c r="CC15" s="14">
        <f t="shared" si="90"/>
        <v>0</v>
      </c>
      <c r="CD15" s="72" t="str">
        <f t="shared" si="22"/>
        <v/>
      </c>
      <c r="CE15" s="87">
        <f t="shared" si="91"/>
        <v>5.1268049265760895E-2</v>
      </c>
      <c r="CF15" s="88">
        <f t="shared" si="92"/>
        <v>-5.6585505216018902E-4</v>
      </c>
      <c r="CG15" s="88">
        <f t="shared" si="93"/>
        <v>-8.6092591826430032E-2</v>
      </c>
      <c r="CH15" s="87">
        <f t="shared" si="94"/>
        <v>0.28463362868348635</v>
      </c>
      <c r="CI15" s="89">
        <f t="shared" si="23"/>
        <v>0</v>
      </c>
      <c r="CJ15" s="89">
        <f t="shared" si="24"/>
        <v>0</v>
      </c>
      <c r="CK15" s="157">
        <f t="shared" si="25"/>
        <v>0</v>
      </c>
      <c r="CL15" s="90">
        <f t="shared" si="26"/>
        <v>0</v>
      </c>
      <c r="CM15" s="157">
        <f t="shared" si="27"/>
        <v>0</v>
      </c>
      <c r="CN15" s="90">
        <f t="shared" si="28"/>
        <v>0</v>
      </c>
      <c r="CO15" s="157">
        <f t="shared" si="29"/>
        <v>0</v>
      </c>
      <c r="CP15" s="90">
        <f t="shared" si="30"/>
        <v>0</v>
      </c>
      <c r="CQ15" s="157">
        <f t="shared" si="31"/>
        <v>0</v>
      </c>
      <c r="CR15" s="90">
        <f t="shared" si="32"/>
        <v>0</v>
      </c>
      <c r="CS15" s="157">
        <f t="shared" si="33"/>
        <v>0</v>
      </c>
      <c r="CT15" s="90">
        <f t="shared" si="34"/>
        <v>0</v>
      </c>
      <c r="CU15" s="157">
        <f t="shared" si="35"/>
        <v>0</v>
      </c>
      <c r="CV15" s="90">
        <f t="shared" si="36"/>
        <v>0</v>
      </c>
      <c r="CW15" s="157">
        <f t="shared" si="37"/>
        <v>0</v>
      </c>
      <c r="CX15" s="90">
        <f t="shared" si="38"/>
        <v>0</v>
      </c>
      <c r="CY15" s="157">
        <f t="shared" si="39"/>
        <v>0</v>
      </c>
      <c r="CZ15" s="90">
        <f t="shared" si="40"/>
        <v>0</v>
      </c>
      <c r="DA15" s="91">
        <f>DataEntry!B15</f>
        <v>44100</v>
      </c>
      <c r="DB15" s="83">
        <f t="shared" si="41"/>
        <v>0</v>
      </c>
      <c r="DC15" s="83">
        <f t="shared" si="42"/>
        <v>0</v>
      </c>
      <c r="DD15" s="145" t="str">
        <f t="shared" si="95"/>
        <v/>
      </c>
      <c r="DE15" s="145">
        <f t="shared" si="96"/>
        <v>3</v>
      </c>
      <c r="DF15" s="145" t="str">
        <f t="shared" si="97"/>
        <v/>
      </c>
      <c r="DG15" s="145" t="str">
        <f t="shared" si="98"/>
        <v/>
      </c>
      <c r="DH15" s="145">
        <f t="shared" si="99"/>
        <v>11</v>
      </c>
      <c r="DI15" s="145" t="str">
        <f t="shared" si="100"/>
        <v/>
      </c>
      <c r="DJ15" s="83">
        <f t="shared" si="101"/>
        <v>0</v>
      </c>
      <c r="DK15" s="83">
        <f t="shared" si="102"/>
        <v>0</v>
      </c>
      <c r="DL15" s="84">
        <f t="shared" si="103"/>
        <v>0</v>
      </c>
      <c r="DM15" s="14">
        <f t="shared" si="104"/>
        <v>0</v>
      </c>
      <c r="DN15" s="87">
        <f>IFERROR(DO15*(1-DCFactor)+Results!DP15*DCFactor,"")</f>
        <v>0.28651013200754327</v>
      </c>
      <c r="DO15" s="87">
        <f>(DFactor*Rounds*Number/2+SUM(BV$3:BV3))/(Rounds*Number/2+COUNT(BV$3:BV3))</f>
        <v>0.29503583061889249</v>
      </c>
      <c r="DP15" s="87">
        <f t="shared" si="44"/>
        <v>0.27067669172932329</v>
      </c>
      <c r="DQ15" s="84">
        <f t="shared" si="45"/>
        <v>0</v>
      </c>
      <c r="DR15" s="84">
        <f t="shared" si="46"/>
        <v>0</v>
      </c>
      <c r="DS15" s="87">
        <f t="shared" si="47"/>
        <v>0.33668552850173861</v>
      </c>
      <c r="DT15" s="87">
        <f t="shared" si="48"/>
        <v>0.33953641972754767</v>
      </c>
      <c r="DU15" s="87">
        <f t="shared" si="49"/>
        <v>0.28463362868348635</v>
      </c>
      <c r="DV15" s="86">
        <f t="shared" si="105"/>
        <v>0</v>
      </c>
      <c r="DW15" s="86">
        <f t="shared" si="106"/>
        <v>0</v>
      </c>
    </row>
    <row r="16" spans="1:127" x14ac:dyDescent="0.25">
      <c r="A16" s="69">
        <v>14</v>
      </c>
      <c r="B16" s="70">
        <f>DataEntry!C16</f>
        <v>5</v>
      </c>
      <c r="C16" s="71">
        <f>COUNTIF(D$2:D16,D16)+COUNTIF(G$2:G16,D16)</f>
        <v>2</v>
      </c>
      <c r="D16" s="72" t="str">
        <f t="shared" si="0"/>
        <v>Fortuna Dusseldorf</v>
      </c>
      <c r="E16" s="70">
        <f>DataEntry!E16</f>
        <v>18</v>
      </c>
      <c r="F16" s="71">
        <f>COUNTIF(D$2:D16,G16)+COUNTIF(G$2:G16,G16)</f>
        <v>2</v>
      </c>
      <c r="G16" s="72" t="str">
        <f t="shared" si="1"/>
        <v>Wurzburger Kickers</v>
      </c>
      <c r="H16" s="73">
        <f>DataEntry!G16</f>
        <v>1</v>
      </c>
      <c r="I16" s="73">
        <f>DataEntry!H16</f>
        <v>0</v>
      </c>
      <c r="J16" s="158">
        <f t="shared" si="2"/>
        <v>1</v>
      </c>
      <c r="K16" s="156">
        <f t="shared" si="3"/>
        <v>0</v>
      </c>
      <c r="L16" s="224">
        <f t="shared" si="4"/>
        <v>2540.0519022440917</v>
      </c>
      <c r="M16" s="224">
        <f t="shared" si="5"/>
        <v>2386.4359696513948</v>
      </c>
      <c r="N16" s="236">
        <f t="shared" si="50"/>
        <v>153.61593259269694</v>
      </c>
      <c r="O16" s="22" t="str">
        <f t="shared" si="51"/>
        <v>T5G2</v>
      </c>
      <c r="P16" s="248">
        <f t="shared" si="6"/>
        <v>3.5550724729636674</v>
      </c>
      <c r="Q16" s="22" t="str">
        <f t="shared" si="52"/>
        <v>T18G2</v>
      </c>
      <c r="R16" s="248">
        <f t="shared" si="7"/>
        <v>-3.5550724729636674</v>
      </c>
      <c r="S16" s="74">
        <f t="shared" si="53"/>
        <v>0</v>
      </c>
      <c r="T16" s="75">
        <f t="shared" si="54"/>
        <v>0</v>
      </c>
      <c r="U16" s="76">
        <f t="shared" si="55"/>
        <v>0</v>
      </c>
      <c r="V16" s="74">
        <f t="shared" si="56"/>
        <v>0</v>
      </c>
      <c r="W16" s="75">
        <f t="shared" si="57"/>
        <v>0</v>
      </c>
      <c r="X16" s="76">
        <f t="shared" si="58"/>
        <v>0</v>
      </c>
      <c r="Y16" s="74">
        <f t="shared" si="59"/>
        <v>0</v>
      </c>
      <c r="Z16" s="75">
        <f t="shared" si="60"/>
        <v>0</v>
      </c>
      <c r="AA16" s="76">
        <f t="shared" si="61"/>
        <v>0</v>
      </c>
      <c r="AB16" s="74">
        <f t="shared" si="62"/>
        <v>1</v>
      </c>
      <c r="AC16" s="75">
        <f t="shared" si="63"/>
        <v>0</v>
      </c>
      <c r="AD16" s="76">
        <f t="shared" si="64"/>
        <v>0</v>
      </c>
      <c r="AE16" s="74">
        <f t="shared" si="65"/>
        <v>0</v>
      </c>
      <c r="AF16" s="75">
        <f t="shared" si="66"/>
        <v>0</v>
      </c>
      <c r="AG16" s="76">
        <f t="shared" si="67"/>
        <v>0</v>
      </c>
      <c r="AH16" s="74">
        <f t="shared" si="68"/>
        <v>0</v>
      </c>
      <c r="AI16" s="75">
        <f t="shared" si="69"/>
        <v>0</v>
      </c>
      <c r="AJ16" s="76">
        <f t="shared" si="70"/>
        <v>0</v>
      </c>
      <c r="AK16" s="74">
        <f t="shared" si="71"/>
        <v>0</v>
      </c>
      <c r="AL16" s="75">
        <f t="shared" si="72"/>
        <v>0</v>
      </c>
      <c r="AM16" s="76">
        <f t="shared" si="73"/>
        <v>0</v>
      </c>
      <c r="AN16" s="74">
        <f t="shared" si="74"/>
        <v>0</v>
      </c>
      <c r="AO16" s="75">
        <f t="shared" si="75"/>
        <v>0</v>
      </c>
      <c r="AP16" s="76">
        <f t="shared" si="76"/>
        <v>0</v>
      </c>
      <c r="AQ16" s="77">
        <f t="shared" si="8"/>
        <v>0.64449275270363326</v>
      </c>
      <c r="AR16" s="77">
        <f t="shared" si="77"/>
        <v>0.50099927232008956</v>
      </c>
      <c r="AS16" s="78">
        <f t="shared" si="78"/>
        <v>0.28698696076708752</v>
      </c>
      <c r="AT16" s="77">
        <f t="shared" si="79"/>
        <v>0.21201376691282292</v>
      </c>
      <c r="AU16" s="79">
        <f t="shared" si="107"/>
        <v>0.1</v>
      </c>
      <c r="AV16" s="139">
        <f>DataEntry!P16</f>
        <v>0</v>
      </c>
      <c r="AW16" s="80" t="str">
        <f t="shared" si="11"/>
        <v>49/50</v>
      </c>
      <c r="AX16" s="80" t="str">
        <f t="shared" si="12"/>
        <v>62/25</v>
      </c>
      <c r="AY16" s="80" t="str">
        <f t="shared" si="13"/>
        <v>37/10</v>
      </c>
      <c r="AZ16" s="81">
        <f>DataEntry!I16</f>
        <v>73</v>
      </c>
      <c r="BA16" s="82">
        <f>DataEntry!J16</f>
        <v>100</v>
      </c>
      <c r="BB16" s="81">
        <f>DataEntry!K16</f>
        <v>3</v>
      </c>
      <c r="BC16" s="82">
        <f>DataEntry!L16</f>
        <v>1</v>
      </c>
      <c r="BD16" s="81">
        <f>DataEntry!M16</f>
        <v>7</v>
      </c>
      <c r="BE16" s="82">
        <f>DataEntry!N16</f>
        <v>2</v>
      </c>
      <c r="BF16" s="77">
        <f t="shared" si="80"/>
        <v>0.55037456046476074</v>
      </c>
      <c r="BG16" s="77">
        <f t="shared" si="81"/>
        <v>0.238036997401009</v>
      </c>
      <c r="BH16" s="77">
        <f t="shared" si="82"/>
        <v>0.21158844213423023</v>
      </c>
      <c r="BI16" s="83">
        <f t="shared" si="83"/>
        <v>1</v>
      </c>
      <c r="BJ16" s="83">
        <f t="shared" si="84"/>
        <v>0</v>
      </c>
      <c r="BK16" s="83">
        <f t="shared" si="85"/>
        <v>0</v>
      </c>
      <c r="BL16" s="84">
        <f t="shared" si="14"/>
        <v>0.50099927232008956</v>
      </c>
      <c r="BM16" s="84">
        <f t="shared" si="15"/>
        <v>0.55037456046476074</v>
      </c>
      <c r="BN16" s="85">
        <f t="shared" si="86"/>
        <v>-4.9375288144671181E-2</v>
      </c>
      <c r="BO16" s="84">
        <f t="shared" si="16"/>
        <v>0.50099927232008956</v>
      </c>
      <c r="BP16" s="84">
        <f t="shared" si="17"/>
        <v>0.28698696076708752</v>
      </c>
      <c r="BQ16" s="84">
        <f t="shared" si="18"/>
        <v>0.21201376691282292</v>
      </c>
      <c r="BR16" s="84">
        <f t="shared" si="87"/>
        <v>0.55037456046476074</v>
      </c>
      <c r="BS16" s="84">
        <f t="shared" si="19"/>
        <v>0.238036997401009</v>
      </c>
      <c r="BT16" s="84">
        <f t="shared" si="19"/>
        <v>0.21158844213423023</v>
      </c>
      <c r="BU16" s="86">
        <f t="shared" si="88"/>
        <v>1</v>
      </c>
      <c r="BV16" s="86">
        <f t="shared" si="20"/>
        <v>0</v>
      </c>
      <c r="BW16" s="86">
        <f t="shared" si="20"/>
        <v>0</v>
      </c>
      <c r="BX16" s="86">
        <f t="shared" si="89"/>
        <v>1</v>
      </c>
      <c r="BY16" s="86">
        <f t="shared" si="21"/>
        <v>0</v>
      </c>
      <c r="BZ16" s="86">
        <f t="shared" si="21"/>
        <v>0</v>
      </c>
      <c r="CA16" s="83">
        <f>IF(AND(DataEntry!B16&gt;=ExFrom,DataEntry!B16&lt;=ExTo),0,IF(AR16&lt;DS16,0,DB16))</f>
        <v>0</v>
      </c>
      <c r="CB16" s="83">
        <f>IF(AND(DataEntry!B16&gt;=ExFrom,DataEntry!B16&lt;=ExTo),0,IF(AT16&lt;DT16,0,DC16))</f>
        <v>0</v>
      </c>
      <c r="CC16" s="14">
        <f t="shared" si="90"/>
        <v>0</v>
      </c>
      <c r="CD16" s="72" t="str">
        <f t="shared" si="22"/>
        <v/>
      </c>
      <c r="CE16" s="87">
        <f t="shared" si="91"/>
        <v>5.025690430314711E-2</v>
      </c>
      <c r="CF16" s="88">
        <f t="shared" si="92"/>
        <v>-0.10002003130471802</v>
      </c>
      <c r="CG16" s="88">
        <f t="shared" si="93"/>
        <v>-2.7838773841289105E-2</v>
      </c>
      <c r="CH16" s="87">
        <f t="shared" si="94"/>
        <v>0.28698696076708752</v>
      </c>
      <c r="CI16" s="89">
        <f t="shared" si="23"/>
        <v>0</v>
      </c>
      <c r="CJ16" s="89">
        <f t="shared" si="24"/>
        <v>0</v>
      </c>
      <c r="CK16" s="157">
        <f t="shared" si="25"/>
        <v>0</v>
      </c>
      <c r="CL16" s="90">
        <f t="shared" si="26"/>
        <v>0</v>
      </c>
      <c r="CM16" s="157">
        <f t="shared" si="27"/>
        <v>0</v>
      </c>
      <c r="CN16" s="90">
        <f t="shared" si="28"/>
        <v>0</v>
      </c>
      <c r="CO16" s="157">
        <f t="shared" si="29"/>
        <v>0</v>
      </c>
      <c r="CP16" s="90">
        <f t="shared" si="30"/>
        <v>0</v>
      </c>
      <c r="CQ16" s="157">
        <f t="shared" si="31"/>
        <v>0</v>
      </c>
      <c r="CR16" s="90">
        <f t="shared" si="32"/>
        <v>0</v>
      </c>
      <c r="CS16" s="157">
        <f t="shared" si="33"/>
        <v>0</v>
      </c>
      <c r="CT16" s="90">
        <f t="shared" si="34"/>
        <v>0</v>
      </c>
      <c r="CU16" s="157">
        <f t="shared" si="35"/>
        <v>0</v>
      </c>
      <c r="CV16" s="90">
        <f t="shared" si="36"/>
        <v>0</v>
      </c>
      <c r="CW16" s="157">
        <f t="shared" si="37"/>
        <v>0</v>
      </c>
      <c r="CX16" s="90">
        <f t="shared" si="38"/>
        <v>0</v>
      </c>
      <c r="CY16" s="157">
        <f t="shared" si="39"/>
        <v>0</v>
      </c>
      <c r="CZ16" s="90">
        <f t="shared" si="40"/>
        <v>0</v>
      </c>
      <c r="DA16" s="91">
        <f>DataEntry!B16</f>
        <v>44100</v>
      </c>
      <c r="DB16" s="83">
        <f t="shared" si="41"/>
        <v>0</v>
      </c>
      <c r="DC16" s="83">
        <f t="shared" si="42"/>
        <v>0</v>
      </c>
      <c r="DD16" s="145">
        <f t="shared" si="95"/>
        <v>5</v>
      </c>
      <c r="DE16" s="145" t="str">
        <f t="shared" si="96"/>
        <v/>
      </c>
      <c r="DF16" s="145" t="str">
        <f t="shared" si="97"/>
        <v/>
      </c>
      <c r="DG16" s="145" t="str">
        <f t="shared" si="98"/>
        <v/>
      </c>
      <c r="DH16" s="145" t="str">
        <f t="shared" si="99"/>
        <v/>
      </c>
      <c r="DI16" s="145">
        <f t="shared" si="100"/>
        <v>18</v>
      </c>
      <c r="DJ16" s="83">
        <f t="shared" si="101"/>
        <v>0</v>
      </c>
      <c r="DK16" s="83">
        <f t="shared" si="102"/>
        <v>0</v>
      </c>
      <c r="DL16" s="84">
        <f t="shared" si="103"/>
        <v>0</v>
      </c>
      <c r="DM16" s="14">
        <f t="shared" si="104"/>
        <v>0</v>
      </c>
      <c r="DN16" s="87">
        <f>IFERROR(DO16*(1-DCFactor)+Results!DP16*DCFactor,"")</f>
        <v>0.28457682843472321</v>
      </c>
      <c r="DO16" s="87">
        <f>(DFactor*Rounds*Number/2+SUM(BV$3:BV4))/(Rounds*Number/2+COUNT(BV$3:BV4))</f>
        <v>0.29732467532467532</v>
      </c>
      <c r="DP16" s="87">
        <f t="shared" si="44"/>
        <v>0.26090225563909775</v>
      </c>
      <c r="DQ16" s="84">
        <f t="shared" si="45"/>
        <v>0</v>
      </c>
      <c r="DR16" s="84">
        <f t="shared" si="46"/>
        <v>0</v>
      </c>
      <c r="DS16" s="87">
        <f t="shared" si="47"/>
        <v>0.34000066771015724</v>
      </c>
      <c r="DT16" s="87">
        <f t="shared" si="48"/>
        <v>0.33759462579470961</v>
      </c>
      <c r="DU16" s="87">
        <f t="shared" si="49"/>
        <v>0.28698696076708752</v>
      </c>
      <c r="DV16" s="86">
        <f t="shared" si="105"/>
        <v>1</v>
      </c>
      <c r="DW16" s="86">
        <f t="shared" si="106"/>
        <v>-1</v>
      </c>
    </row>
    <row r="17" spans="1:127" x14ac:dyDescent="0.25">
      <c r="A17" s="69">
        <v>15</v>
      </c>
      <c r="B17" s="70">
        <f>DataEntry!C17</f>
        <v>10</v>
      </c>
      <c r="C17" s="71">
        <f>COUNTIF(D$2:D17,D17)+COUNTIF(G$2:G17,D17)</f>
        <v>2</v>
      </c>
      <c r="D17" s="72" t="str">
        <f t="shared" si="0"/>
        <v>Karlsruher</v>
      </c>
      <c r="E17" s="70">
        <f>DataEntry!E17</f>
        <v>2</v>
      </c>
      <c r="F17" s="71">
        <f>COUNTIF(D$2:D17,G17)+COUNTIF(G$2:G17,G17)</f>
        <v>2</v>
      </c>
      <c r="G17" s="72" t="str">
        <f t="shared" si="1"/>
        <v>Bochum</v>
      </c>
      <c r="H17" s="73">
        <f>DataEntry!G17</f>
        <v>0</v>
      </c>
      <c r="I17" s="73">
        <f>DataEntry!H17</f>
        <v>1</v>
      </c>
      <c r="J17" s="158">
        <f t="shared" si="2"/>
        <v>3</v>
      </c>
      <c r="K17" s="156">
        <f t="shared" si="3"/>
        <v>0</v>
      </c>
      <c r="L17" s="224">
        <f t="shared" si="4"/>
        <v>2453.5299206289938</v>
      </c>
      <c r="M17" s="224">
        <f t="shared" si="5"/>
        <v>2404.4061690592266</v>
      </c>
      <c r="N17" s="236">
        <f t="shared" si="50"/>
        <v>49.123751569767137</v>
      </c>
      <c r="O17" s="22" t="str">
        <f t="shared" si="51"/>
        <v>T10G2</v>
      </c>
      <c r="P17" s="248">
        <f t="shared" si="6"/>
        <v>-5.4394383938331883</v>
      </c>
      <c r="Q17" s="22" t="str">
        <f t="shared" si="52"/>
        <v>T2G2</v>
      </c>
      <c r="R17" s="248">
        <f t="shared" si="7"/>
        <v>5.4394383938331883</v>
      </c>
      <c r="S17" s="74">
        <f t="shared" si="53"/>
        <v>0</v>
      </c>
      <c r="T17" s="75">
        <f t="shared" si="54"/>
        <v>0</v>
      </c>
      <c r="U17" s="76">
        <f t="shared" si="55"/>
        <v>1</v>
      </c>
      <c r="V17" s="74">
        <f t="shared" si="56"/>
        <v>0</v>
      </c>
      <c r="W17" s="75">
        <f t="shared" si="57"/>
        <v>0</v>
      </c>
      <c r="X17" s="76">
        <f t="shared" si="58"/>
        <v>0</v>
      </c>
      <c r="Y17" s="74">
        <f t="shared" si="59"/>
        <v>0</v>
      </c>
      <c r="Z17" s="75">
        <f t="shared" si="60"/>
        <v>0</v>
      </c>
      <c r="AA17" s="76">
        <f t="shared" si="61"/>
        <v>0</v>
      </c>
      <c r="AB17" s="74">
        <f t="shared" si="62"/>
        <v>0</v>
      </c>
      <c r="AC17" s="75">
        <f t="shared" si="63"/>
        <v>0</v>
      </c>
      <c r="AD17" s="76">
        <f t="shared" si="64"/>
        <v>0</v>
      </c>
      <c r="AE17" s="74">
        <f t="shared" si="65"/>
        <v>0</v>
      </c>
      <c r="AF17" s="75">
        <f t="shared" si="66"/>
        <v>0</v>
      </c>
      <c r="AG17" s="76">
        <f t="shared" si="67"/>
        <v>0</v>
      </c>
      <c r="AH17" s="74">
        <f t="shared" si="68"/>
        <v>0</v>
      </c>
      <c r="AI17" s="75">
        <f t="shared" si="69"/>
        <v>0</v>
      </c>
      <c r="AJ17" s="76">
        <f t="shared" si="70"/>
        <v>0</v>
      </c>
      <c r="AK17" s="74">
        <f t="shared" si="71"/>
        <v>0</v>
      </c>
      <c r="AL17" s="75">
        <f t="shared" si="72"/>
        <v>0</v>
      </c>
      <c r="AM17" s="76">
        <f t="shared" si="73"/>
        <v>0</v>
      </c>
      <c r="AN17" s="74">
        <f t="shared" si="74"/>
        <v>0</v>
      </c>
      <c r="AO17" s="75">
        <f t="shared" si="75"/>
        <v>0</v>
      </c>
      <c r="AP17" s="76">
        <f t="shared" si="76"/>
        <v>0</v>
      </c>
      <c r="AQ17" s="77">
        <f t="shared" si="8"/>
        <v>0.54394383938331881</v>
      </c>
      <c r="AR17" s="77">
        <f t="shared" si="77"/>
        <v>0.37052985415378492</v>
      </c>
      <c r="AS17" s="78">
        <f t="shared" si="78"/>
        <v>0.34682797045906777</v>
      </c>
      <c r="AT17" s="77">
        <f t="shared" si="79"/>
        <v>0.28264217538714731</v>
      </c>
      <c r="AU17" s="79">
        <f t="shared" si="107"/>
        <v>0.1</v>
      </c>
      <c r="AV17" s="139">
        <f>DataEntry!P17</f>
        <v>-35</v>
      </c>
      <c r="AW17" s="80" t="str">
        <f t="shared" si="11"/>
        <v>42/25</v>
      </c>
      <c r="AX17" s="80" t="str">
        <f t="shared" si="12"/>
        <v>47/25</v>
      </c>
      <c r="AY17" s="80" t="str">
        <f t="shared" si="13"/>
        <v>63/25</v>
      </c>
      <c r="AZ17" s="81">
        <f>DataEntry!I17</f>
        <v>79</v>
      </c>
      <c r="BA17" s="82">
        <f>DataEntry!J17</f>
        <v>50</v>
      </c>
      <c r="BB17" s="81">
        <f>DataEntry!K17</f>
        <v>61</v>
      </c>
      <c r="BC17" s="82">
        <f>DataEntry!L17</f>
        <v>25</v>
      </c>
      <c r="BD17" s="81">
        <f>DataEntry!M17</f>
        <v>169</v>
      </c>
      <c r="BE17" s="82">
        <f>DataEntry!N17</f>
        <v>100</v>
      </c>
      <c r="BF17" s="77">
        <f t="shared" si="80"/>
        <v>0.36912521440823326</v>
      </c>
      <c r="BG17" s="77">
        <f t="shared" si="81"/>
        <v>0.27684391080617493</v>
      </c>
      <c r="BH17" s="77">
        <f t="shared" si="82"/>
        <v>0.3540308747855917</v>
      </c>
      <c r="BI17" s="83">
        <f t="shared" si="83"/>
        <v>0</v>
      </c>
      <c r="BJ17" s="83">
        <f t="shared" si="84"/>
        <v>0</v>
      </c>
      <c r="BK17" s="83">
        <f t="shared" si="85"/>
        <v>1</v>
      </c>
      <c r="BL17" s="84">
        <f t="shared" si="14"/>
        <v>0.28264217538714731</v>
      </c>
      <c r="BM17" s="84">
        <f t="shared" si="15"/>
        <v>0.3540308747855917</v>
      </c>
      <c r="BN17" s="85">
        <f t="shared" si="86"/>
        <v>-7.1388699398444388E-2</v>
      </c>
      <c r="BO17" s="84">
        <f t="shared" si="16"/>
        <v>0.37052985415378492</v>
      </c>
      <c r="BP17" s="84">
        <f t="shared" si="17"/>
        <v>0.34682797045906777</v>
      </c>
      <c r="BQ17" s="84">
        <f t="shared" si="18"/>
        <v>0.28264217538714731</v>
      </c>
      <c r="BR17" s="84">
        <f t="shared" si="87"/>
        <v>0.36912521440823326</v>
      </c>
      <c r="BS17" s="84">
        <f t="shared" si="19"/>
        <v>0.27684391080617493</v>
      </c>
      <c r="BT17" s="84">
        <f t="shared" si="19"/>
        <v>0.3540308747855917</v>
      </c>
      <c r="BU17" s="86">
        <f t="shared" si="88"/>
        <v>0</v>
      </c>
      <c r="BV17" s="86">
        <f t="shared" si="20"/>
        <v>0</v>
      </c>
      <c r="BW17" s="86">
        <f t="shared" si="20"/>
        <v>1</v>
      </c>
      <c r="BX17" s="86">
        <f t="shared" si="89"/>
        <v>0</v>
      </c>
      <c r="BY17" s="86">
        <f t="shared" si="21"/>
        <v>0</v>
      </c>
      <c r="BZ17" s="86">
        <f t="shared" si="21"/>
        <v>1</v>
      </c>
      <c r="CA17" s="83">
        <f>IF(AND(DataEntry!B17&gt;=ExFrom,DataEntry!B17&lt;=ExTo),0,IF(AR17&lt;DS17,0,DB17))</f>
        <v>0</v>
      </c>
      <c r="CB17" s="83">
        <f>IF(AND(DataEntry!B17&gt;=ExFrom,DataEntry!B17&lt;=ExTo),0,IF(AT17&lt;DT17,0,DC17))</f>
        <v>0</v>
      </c>
      <c r="CC17" s="14">
        <f t="shared" si="90"/>
        <v>0</v>
      </c>
      <c r="CD17" s="72" t="str">
        <f t="shared" si="22"/>
        <v/>
      </c>
      <c r="CE17" s="87">
        <f t="shared" si="91"/>
        <v>5.0041785539321815E-2</v>
      </c>
      <c r="CF17" s="88">
        <f t="shared" si="92"/>
        <v>-3.0174254281709487E-2</v>
      </c>
      <c r="CG17" s="88">
        <f t="shared" si="93"/>
        <v>-0.15371988572916687</v>
      </c>
      <c r="CH17" s="87">
        <f t="shared" si="94"/>
        <v>0.34682797045906777</v>
      </c>
      <c r="CI17" s="89">
        <f t="shared" si="23"/>
        <v>0</v>
      </c>
      <c r="CJ17" s="89">
        <f t="shared" si="24"/>
        <v>0</v>
      </c>
      <c r="CK17" s="157">
        <f t="shared" si="25"/>
        <v>0</v>
      </c>
      <c r="CL17" s="90">
        <f t="shared" si="26"/>
        <v>0</v>
      </c>
      <c r="CM17" s="157">
        <f t="shared" si="27"/>
        <v>0</v>
      </c>
      <c r="CN17" s="90">
        <f t="shared" si="28"/>
        <v>0</v>
      </c>
      <c r="CO17" s="157">
        <f t="shared" si="29"/>
        <v>0</v>
      </c>
      <c r="CP17" s="90">
        <f t="shared" si="30"/>
        <v>0</v>
      </c>
      <c r="CQ17" s="157">
        <f t="shared" si="31"/>
        <v>0</v>
      </c>
      <c r="CR17" s="90">
        <f t="shared" si="32"/>
        <v>0</v>
      </c>
      <c r="CS17" s="157">
        <f t="shared" si="33"/>
        <v>0</v>
      </c>
      <c r="CT17" s="90">
        <f t="shared" si="34"/>
        <v>0</v>
      </c>
      <c r="CU17" s="157">
        <f t="shared" si="35"/>
        <v>0</v>
      </c>
      <c r="CV17" s="90">
        <f t="shared" si="36"/>
        <v>0</v>
      </c>
      <c r="CW17" s="157">
        <f t="shared" si="37"/>
        <v>0</v>
      </c>
      <c r="CX17" s="90">
        <f t="shared" si="38"/>
        <v>0</v>
      </c>
      <c r="CY17" s="157">
        <f t="shared" si="39"/>
        <v>0</v>
      </c>
      <c r="CZ17" s="90">
        <f t="shared" si="40"/>
        <v>0</v>
      </c>
      <c r="DA17" s="91">
        <f>DataEntry!B17</f>
        <v>44101</v>
      </c>
      <c r="DB17" s="83">
        <f t="shared" si="41"/>
        <v>0</v>
      </c>
      <c r="DC17" s="83">
        <f t="shared" si="42"/>
        <v>0</v>
      </c>
      <c r="DD17" s="145" t="str">
        <f t="shared" si="95"/>
        <v/>
      </c>
      <c r="DE17" s="145" t="str">
        <f t="shared" si="96"/>
        <v/>
      </c>
      <c r="DF17" s="145">
        <f t="shared" si="97"/>
        <v>10</v>
      </c>
      <c r="DG17" s="145">
        <f t="shared" si="98"/>
        <v>2</v>
      </c>
      <c r="DH17" s="145" t="str">
        <f t="shared" si="99"/>
        <v/>
      </c>
      <c r="DI17" s="145" t="str">
        <f t="shared" si="100"/>
        <v/>
      </c>
      <c r="DJ17" s="83">
        <f t="shared" si="101"/>
        <v>0</v>
      </c>
      <c r="DK17" s="83">
        <f t="shared" si="102"/>
        <v>0</v>
      </c>
      <c r="DL17" s="84">
        <f t="shared" si="103"/>
        <v>0</v>
      </c>
      <c r="DM17" s="14">
        <f t="shared" si="104"/>
        <v>0</v>
      </c>
      <c r="DN17" s="87">
        <f>IFERROR(DO17*(1-DCFactor)+Results!DP17*DCFactor,"")</f>
        <v>0.32763559870550163</v>
      </c>
      <c r="DO17" s="87">
        <f>(DFactor*Rounds*Number/2+SUM(BV$3:BV5))/(Rounds*Number/2+COUNT(BV$3:BV5))</f>
        <v>0.29636245954692553</v>
      </c>
      <c r="DP17" s="87">
        <f t="shared" si="44"/>
        <v>0.38571428571428573</v>
      </c>
      <c r="DQ17" s="84">
        <f t="shared" si="45"/>
        <v>0</v>
      </c>
      <c r="DR17" s="84">
        <f t="shared" si="46"/>
        <v>0</v>
      </c>
      <c r="DS17" s="87">
        <f t="shared" si="47"/>
        <v>0.33767247514272364</v>
      </c>
      <c r="DT17" s="87">
        <f t="shared" si="48"/>
        <v>0.34179066285763887</v>
      </c>
      <c r="DU17" s="87">
        <f t="shared" si="49"/>
        <v>0.34682797045906777</v>
      </c>
      <c r="DV17" s="86">
        <f t="shared" si="105"/>
        <v>-1</v>
      </c>
      <c r="DW17" s="86">
        <f t="shared" si="106"/>
        <v>1</v>
      </c>
    </row>
    <row r="18" spans="1:127" x14ac:dyDescent="0.25">
      <c r="A18" s="69">
        <v>16</v>
      </c>
      <c r="B18" s="70">
        <f>DataEntry!C18</f>
        <v>12</v>
      </c>
      <c r="C18" s="71">
        <f>COUNTIF(D$2:D18,D18)+COUNTIF(G$2:G18,D18)</f>
        <v>2</v>
      </c>
      <c r="D18" s="72" t="str">
        <f t="shared" si="0"/>
        <v>Nurnberg</v>
      </c>
      <c r="E18" s="70">
        <f>DataEntry!E18</f>
        <v>16</v>
      </c>
      <c r="F18" s="71">
        <f>COUNTIF(D$2:D18,G18)+COUNTIF(G$2:G18,G18)</f>
        <v>2</v>
      </c>
      <c r="G18" s="72" t="str">
        <f t="shared" si="1"/>
        <v>Sandhausen</v>
      </c>
      <c r="H18" s="73">
        <f>DataEntry!G18</f>
        <v>1</v>
      </c>
      <c r="I18" s="73">
        <f>DataEntry!H18</f>
        <v>0</v>
      </c>
      <c r="J18" s="158">
        <f t="shared" si="2"/>
        <v>1</v>
      </c>
      <c r="K18" s="156">
        <f t="shared" si="3"/>
        <v>0</v>
      </c>
      <c r="L18" s="224">
        <f t="shared" si="4"/>
        <v>2463.5938309407734</v>
      </c>
      <c r="M18" s="224">
        <f t="shared" si="5"/>
        <v>2411.0619276486227</v>
      </c>
      <c r="N18" s="236">
        <f t="shared" si="50"/>
        <v>52.531903292150673</v>
      </c>
      <c r="O18" s="22" t="str">
        <f t="shared" si="51"/>
        <v>T12G2</v>
      </c>
      <c r="P18" s="248">
        <f t="shared" si="6"/>
        <v>4.5327072833683459</v>
      </c>
      <c r="Q18" s="22" t="str">
        <f t="shared" si="52"/>
        <v>T16G2</v>
      </c>
      <c r="R18" s="248">
        <f t="shared" si="7"/>
        <v>-4.5327072833683459</v>
      </c>
      <c r="S18" s="74">
        <f t="shared" si="53"/>
        <v>0</v>
      </c>
      <c r="T18" s="75">
        <f t="shared" si="54"/>
        <v>0</v>
      </c>
      <c r="U18" s="76">
        <f t="shared" si="55"/>
        <v>0</v>
      </c>
      <c r="V18" s="74">
        <f t="shared" si="56"/>
        <v>1</v>
      </c>
      <c r="W18" s="75">
        <f t="shared" si="57"/>
        <v>0</v>
      </c>
      <c r="X18" s="76">
        <f t="shared" si="58"/>
        <v>0</v>
      </c>
      <c r="Y18" s="74">
        <f t="shared" si="59"/>
        <v>0</v>
      </c>
      <c r="Z18" s="75">
        <f t="shared" si="60"/>
        <v>0</v>
      </c>
      <c r="AA18" s="76">
        <f t="shared" si="61"/>
        <v>0</v>
      </c>
      <c r="AB18" s="74">
        <f t="shared" si="62"/>
        <v>0</v>
      </c>
      <c r="AC18" s="75">
        <f t="shared" si="63"/>
        <v>0</v>
      </c>
      <c r="AD18" s="76">
        <f t="shared" si="64"/>
        <v>0</v>
      </c>
      <c r="AE18" s="74">
        <f t="shared" si="65"/>
        <v>0</v>
      </c>
      <c r="AF18" s="75">
        <f t="shared" si="66"/>
        <v>0</v>
      </c>
      <c r="AG18" s="76">
        <f t="shared" si="67"/>
        <v>0</v>
      </c>
      <c r="AH18" s="74">
        <f t="shared" si="68"/>
        <v>0</v>
      </c>
      <c r="AI18" s="75">
        <f t="shared" si="69"/>
        <v>0</v>
      </c>
      <c r="AJ18" s="76">
        <f t="shared" si="70"/>
        <v>0</v>
      </c>
      <c r="AK18" s="74">
        <f t="shared" si="71"/>
        <v>0</v>
      </c>
      <c r="AL18" s="75">
        <f t="shared" si="72"/>
        <v>0</v>
      </c>
      <c r="AM18" s="76">
        <f t="shared" si="73"/>
        <v>0</v>
      </c>
      <c r="AN18" s="74">
        <f t="shared" si="74"/>
        <v>0</v>
      </c>
      <c r="AO18" s="75">
        <f t="shared" si="75"/>
        <v>0</v>
      </c>
      <c r="AP18" s="76">
        <f t="shared" si="76"/>
        <v>0</v>
      </c>
      <c r="AQ18" s="77">
        <f t="shared" si="8"/>
        <v>0.54672927166316543</v>
      </c>
      <c r="AR18" s="77">
        <f t="shared" si="77"/>
        <v>0.37321296463592368</v>
      </c>
      <c r="AS18" s="78">
        <f t="shared" si="78"/>
        <v>0.34703261405448349</v>
      </c>
      <c r="AT18" s="77">
        <f t="shared" si="79"/>
        <v>0.27975442130959277</v>
      </c>
      <c r="AU18" s="79">
        <f t="shared" si="107"/>
        <v>0.1</v>
      </c>
      <c r="AV18" s="139">
        <f>DataEntry!P18</f>
        <v>-35</v>
      </c>
      <c r="AW18" s="80" t="str">
        <f t="shared" si="11"/>
        <v>83/50</v>
      </c>
      <c r="AX18" s="80" t="str">
        <f t="shared" si="12"/>
        <v>47/25</v>
      </c>
      <c r="AY18" s="80" t="str">
        <f t="shared" si="13"/>
        <v>64/25</v>
      </c>
      <c r="AZ18" s="81">
        <f>DataEntry!I18</f>
        <v>119</v>
      </c>
      <c r="BA18" s="82">
        <f>DataEntry!J18</f>
        <v>100</v>
      </c>
      <c r="BB18" s="81">
        <f>DataEntry!K18</f>
        <v>63</v>
      </c>
      <c r="BC18" s="82">
        <f>DataEntry!L18</f>
        <v>25</v>
      </c>
      <c r="BD18" s="81">
        <f>DataEntry!M18</f>
        <v>11</v>
      </c>
      <c r="BE18" s="82">
        <f>DataEntry!N18</f>
        <v>5</v>
      </c>
      <c r="BF18" s="77">
        <f t="shared" si="80"/>
        <v>0.43355092991747746</v>
      </c>
      <c r="BG18" s="77">
        <f t="shared" si="81"/>
        <v>0.26973765242024883</v>
      </c>
      <c r="BH18" s="77">
        <f t="shared" si="82"/>
        <v>0.29671141766227366</v>
      </c>
      <c r="BI18" s="83">
        <f t="shared" si="83"/>
        <v>1</v>
      </c>
      <c r="BJ18" s="83">
        <f t="shared" si="84"/>
        <v>0</v>
      </c>
      <c r="BK18" s="83">
        <f t="shared" si="85"/>
        <v>0</v>
      </c>
      <c r="BL18" s="84">
        <f t="shared" si="14"/>
        <v>0.37321296463592368</v>
      </c>
      <c r="BM18" s="84">
        <f t="shared" si="15"/>
        <v>0.43355092991747746</v>
      </c>
      <c r="BN18" s="85">
        <f t="shared" si="86"/>
        <v>-6.0337965281553774E-2</v>
      </c>
      <c r="BO18" s="84">
        <f t="shared" si="16"/>
        <v>0.37321296463592368</v>
      </c>
      <c r="BP18" s="84">
        <f t="shared" si="17"/>
        <v>0.34703261405448349</v>
      </c>
      <c r="BQ18" s="84">
        <f t="shared" si="18"/>
        <v>0.27975442130959277</v>
      </c>
      <c r="BR18" s="84">
        <f t="shared" si="87"/>
        <v>0.43355092991747746</v>
      </c>
      <c r="BS18" s="84">
        <f t="shared" si="19"/>
        <v>0.26973765242024883</v>
      </c>
      <c r="BT18" s="84">
        <f t="shared" si="19"/>
        <v>0.29671141766227366</v>
      </c>
      <c r="BU18" s="86">
        <f t="shared" si="88"/>
        <v>1</v>
      </c>
      <c r="BV18" s="86">
        <f t="shared" si="20"/>
        <v>0</v>
      </c>
      <c r="BW18" s="86">
        <f t="shared" si="20"/>
        <v>0</v>
      </c>
      <c r="BX18" s="86">
        <f t="shared" si="89"/>
        <v>1</v>
      </c>
      <c r="BY18" s="86">
        <f t="shared" si="21"/>
        <v>0</v>
      </c>
      <c r="BZ18" s="86">
        <f t="shared" si="21"/>
        <v>0</v>
      </c>
      <c r="CA18" s="83">
        <f>IF(AND(DataEntry!B18&gt;=ExFrom,DataEntry!B18&lt;=ExTo),0,IF(AR18&lt;DS18,0,DB18))</f>
        <v>0</v>
      </c>
      <c r="CB18" s="83">
        <f>IF(AND(DataEntry!B18&gt;=ExFrom,DataEntry!B18&lt;=ExTo),0,IF(AT18&lt;DT18,0,DC18))</f>
        <v>0</v>
      </c>
      <c r="CC18" s="14">
        <f t="shared" si="90"/>
        <v>0</v>
      </c>
      <c r="CD18" s="72" t="str">
        <f t="shared" si="22"/>
        <v/>
      </c>
      <c r="CE18" s="87">
        <f t="shared" si="91"/>
        <v>5.3211913657119192E-2</v>
      </c>
      <c r="CF18" s="88">
        <f t="shared" si="92"/>
        <v>-0.12541801695691834</v>
      </c>
      <c r="CG18" s="88">
        <f t="shared" si="93"/>
        <v>-6.7050078571823726E-2</v>
      </c>
      <c r="CH18" s="87">
        <f t="shared" si="94"/>
        <v>0.34703261405448355</v>
      </c>
      <c r="CI18" s="89">
        <f t="shared" si="23"/>
        <v>0</v>
      </c>
      <c r="CJ18" s="89">
        <f t="shared" si="24"/>
        <v>0</v>
      </c>
      <c r="CK18" s="157">
        <f t="shared" si="25"/>
        <v>0</v>
      </c>
      <c r="CL18" s="90">
        <f t="shared" si="26"/>
        <v>0</v>
      </c>
      <c r="CM18" s="157">
        <f t="shared" si="27"/>
        <v>0</v>
      </c>
      <c r="CN18" s="90">
        <f t="shared" si="28"/>
        <v>0</v>
      </c>
      <c r="CO18" s="157">
        <f t="shared" si="29"/>
        <v>0</v>
      </c>
      <c r="CP18" s="90">
        <f t="shared" si="30"/>
        <v>0</v>
      </c>
      <c r="CQ18" s="157">
        <f t="shared" si="31"/>
        <v>0</v>
      </c>
      <c r="CR18" s="90">
        <f t="shared" si="32"/>
        <v>0</v>
      </c>
      <c r="CS18" s="157">
        <f t="shared" si="33"/>
        <v>0</v>
      </c>
      <c r="CT18" s="90">
        <f t="shared" si="34"/>
        <v>0</v>
      </c>
      <c r="CU18" s="157">
        <f t="shared" si="35"/>
        <v>0</v>
      </c>
      <c r="CV18" s="90">
        <f t="shared" si="36"/>
        <v>0</v>
      </c>
      <c r="CW18" s="157">
        <f t="shared" si="37"/>
        <v>0</v>
      </c>
      <c r="CX18" s="90">
        <f t="shared" si="38"/>
        <v>0</v>
      </c>
      <c r="CY18" s="157">
        <f t="shared" si="39"/>
        <v>0</v>
      </c>
      <c r="CZ18" s="90">
        <f t="shared" si="40"/>
        <v>0</v>
      </c>
      <c r="DA18" s="91">
        <f>DataEntry!B18</f>
        <v>44101</v>
      </c>
      <c r="DB18" s="83">
        <f t="shared" si="41"/>
        <v>0</v>
      </c>
      <c r="DC18" s="83">
        <f t="shared" si="42"/>
        <v>0</v>
      </c>
      <c r="DD18" s="145">
        <f t="shared" si="95"/>
        <v>12</v>
      </c>
      <c r="DE18" s="145" t="str">
        <f t="shared" si="96"/>
        <v/>
      </c>
      <c r="DF18" s="145" t="str">
        <f t="shared" si="97"/>
        <v/>
      </c>
      <c r="DG18" s="145" t="str">
        <f t="shared" si="98"/>
        <v/>
      </c>
      <c r="DH18" s="145" t="str">
        <f t="shared" si="99"/>
        <v/>
      </c>
      <c r="DI18" s="145">
        <f t="shared" si="100"/>
        <v>16</v>
      </c>
      <c r="DJ18" s="83">
        <f t="shared" si="101"/>
        <v>0</v>
      </c>
      <c r="DK18" s="83">
        <f t="shared" si="102"/>
        <v>0</v>
      </c>
      <c r="DL18" s="84">
        <f t="shared" si="103"/>
        <v>0</v>
      </c>
      <c r="DM18" s="14">
        <f t="shared" si="104"/>
        <v>0</v>
      </c>
      <c r="DN18" s="87">
        <f>IFERROR(DO18*(1-DCFactor)+Results!DP18*DCFactor,"")</f>
        <v>0.32701419354838712</v>
      </c>
      <c r="DO18" s="87">
        <f>(DFactor*Rounds*Number/2+SUM(BV$3:BV6))/(Rounds*Number/2+COUNT(BV$3:BV6))</f>
        <v>0.29540645161290319</v>
      </c>
      <c r="DP18" s="87">
        <f t="shared" si="44"/>
        <v>0.38571428571428573</v>
      </c>
      <c r="DQ18" s="84">
        <f t="shared" si="45"/>
        <v>0</v>
      </c>
      <c r="DR18" s="84">
        <f t="shared" si="46"/>
        <v>0</v>
      </c>
      <c r="DS18" s="87">
        <f t="shared" si="47"/>
        <v>0.34084726723189723</v>
      </c>
      <c r="DT18" s="87">
        <f t="shared" si="48"/>
        <v>0.33890166928572746</v>
      </c>
      <c r="DU18" s="87">
        <f t="shared" si="49"/>
        <v>0.34703261405448355</v>
      </c>
      <c r="DV18" s="86">
        <f t="shared" si="105"/>
        <v>1</v>
      </c>
      <c r="DW18" s="86">
        <f t="shared" si="106"/>
        <v>-1</v>
      </c>
    </row>
    <row r="19" spans="1:127" x14ac:dyDescent="0.25">
      <c r="A19" s="69">
        <v>17</v>
      </c>
      <c r="B19" s="70">
        <f>DataEntry!C19</f>
        <v>17</v>
      </c>
      <c r="C19" s="71">
        <f>COUNTIF(D$2:D19,D19)+COUNTIF(G$2:G19,D19)</f>
        <v>2</v>
      </c>
      <c r="D19" s="72" t="str">
        <f t="shared" si="0"/>
        <v>St Pauli</v>
      </c>
      <c r="E19" s="70">
        <f>DataEntry!E19</f>
        <v>9</v>
      </c>
      <c r="F19" s="71">
        <f>COUNTIF(D$2:D19,G19)+COUNTIF(G$2:G19,G19)</f>
        <v>2</v>
      </c>
      <c r="G19" s="72" t="str">
        <f t="shared" si="1"/>
        <v>Heidenheim</v>
      </c>
      <c r="H19" s="73">
        <f>DataEntry!G19</f>
        <v>4</v>
      </c>
      <c r="I19" s="73">
        <f>DataEntry!H19</f>
        <v>2</v>
      </c>
      <c r="J19" s="158">
        <f t="shared" si="2"/>
        <v>1</v>
      </c>
      <c r="K19" s="156">
        <f t="shared" si="3"/>
        <v>0</v>
      </c>
      <c r="L19" s="224">
        <f t="shared" si="4"/>
        <v>2491.0938309407734</v>
      </c>
      <c r="M19" s="224">
        <f t="shared" si="5"/>
        <v>2422.9456221538253</v>
      </c>
      <c r="N19" s="236">
        <f t="shared" si="50"/>
        <v>68.148208786948089</v>
      </c>
      <c r="O19" s="22" t="str">
        <f t="shared" si="51"/>
        <v>T17G2</v>
      </c>
      <c r="P19" s="248">
        <f t="shared" si="6"/>
        <v>4.3826096050265146</v>
      </c>
      <c r="Q19" s="22" t="str">
        <f t="shared" si="52"/>
        <v>T9G2</v>
      </c>
      <c r="R19" s="248">
        <f t="shared" si="7"/>
        <v>-4.3826096050265146</v>
      </c>
      <c r="S19" s="74">
        <f t="shared" si="53"/>
        <v>0</v>
      </c>
      <c r="T19" s="75">
        <f t="shared" si="54"/>
        <v>0</v>
      </c>
      <c r="U19" s="76">
        <f t="shared" si="55"/>
        <v>0</v>
      </c>
      <c r="V19" s="74">
        <f t="shared" si="56"/>
        <v>1</v>
      </c>
      <c r="W19" s="75">
        <f t="shared" si="57"/>
        <v>0</v>
      </c>
      <c r="X19" s="76">
        <f t="shared" si="58"/>
        <v>0</v>
      </c>
      <c r="Y19" s="74">
        <f t="shared" si="59"/>
        <v>0</v>
      </c>
      <c r="Z19" s="75">
        <f t="shared" si="60"/>
        <v>0</v>
      </c>
      <c r="AA19" s="76">
        <f t="shared" si="61"/>
        <v>0</v>
      </c>
      <c r="AB19" s="74">
        <f t="shared" si="62"/>
        <v>0</v>
      </c>
      <c r="AC19" s="75">
        <f t="shared" si="63"/>
        <v>0</v>
      </c>
      <c r="AD19" s="76">
        <f t="shared" si="64"/>
        <v>0</v>
      </c>
      <c r="AE19" s="74">
        <f t="shared" si="65"/>
        <v>0</v>
      </c>
      <c r="AF19" s="75">
        <f t="shared" si="66"/>
        <v>0</v>
      </c>
      <c r="AG19" s="76">
        <f t="shared" si="67"/>
        <v>0</v>
      </c>
      <c r="AH19" s="74">
        <f t="shared" si="68"/>
        <v>0</v>
      </c>
      <c r="AI19" s="75">
        <f t="shared" si="69"/>
        <v>0</v>
      </c>
      <c r="AJ19" s="76">
        <f t="shared" si="70"/>
        <v>0</v>
      </c>
      <c r="AK19" s="74">
        <f t="shared" si="71"/>
        <v>0</v>
      </c>
      <c r="AL19" s="75">
        <f t="shared" si="72"/>
        <v>0</v>
      </c>
      <c r="AM19" s="76">
        <f t="shared" si="73"/>
        <v>0</v>
      </c>
      <c r="AN19" s="74">
        <f t="shared" si="74"/>
        <v>0</v>
      </c>
      <c r="AO19" s="75">
        <f t="shared" si="75"/>
        <v>0</v>
      </c>
      <c r="AP19" s="76">
        <f t="shared" si="76"/>
        <v>0</v>
      </c>
      <c r="AQ19" s="77">
        <f t="shared" si="8"/>
        <v>0.56173903949734849</v>
      </c>
      <c r="AR19" s="77">
        <f t="shared" si="77"/>
        <v>0.39732863848878774</v>
      </c>
      <c r="AS19" s="78">
        <f t="shared" si="78"/>
        <v>0.32882080201712149</v>
      </c>
      <c r="AT19" s="77">
        <f t="shared" si="79"/>
        <v>0.27385055949409076</v>
      </c>
      <c r="AU19" s="79">
        <f t="shared" si="107"/>
        <v>0.1</v>
      </c>
      <c r="AV19" s="139">
        <f>DataEntry!P19</f>
        <v>-33</v>
      </c>
      <c r="AW19" s="80" t="str">
        <f t="shared" si="11"/>
        <v>6/4</v>
      </c>
      <c r="AX19" s="80" t="str">
        <f t="shared" si="12"/>
        <v>51/25</v>
      </c>
      <c r="AY19" s="80" t="str">
        <f t="shared" si="13"/>
        <v>66/25</v>
      </c>
      <c r="AZ19" s="81">
        <f>DataEntry!I19</f>
        <v>177</v>
      </c>
      <c r="BA19" s="82">
        <f>DataEntry!J19</f>
        <v>100</v>
      </c>
      <c r="BB19" s="81">
        <f>DataEntry!K19</f>
        <v>49</v>
      </c>
      <c r="BC19" s="82">
        <f>DataEntry!L19</f>
        <v>20</v>
      </c>
      <c r="BD19" s="81">
        <f>DataEntry!M19</f>
        <v>6</v>
      </c>
      <c r="BE19" s="82">
        <f>DataEntry!N19</f>
        <v>4</v>
      </c>
      <c r="BF19" s="77">
        <f t="shared" si="80"/>
        <v>0.34353653436361098</v>
      </c>
      <c r="BG19" s="77">
        <f t="shared" si="81"/>
        <v>0.27582498556150797</v>
      </c>
      <c r="BH19" s="77">
        <f t="shared" si="82"/>
        <v>0.38063848007488099</v>
      </c>
      <c r="BI19" s="83">
        <f t="shared" si="83"/>
        <v>1</v>
      </c>
      <c r="BJ19" s="83">
        <f t="shared" si="84"/>
        <v>0</v>
      </c>
      <c r="BK19" s="83">
        <f t="shared" si="85"/>
        <v>0</v>
      </c>
      <c r="BL19" s="84">
        <f t="shared" si="14"/>
        <v>0.39732863848878774</v>
      </c>
      <c r="BM19" s="84">
        <f t="shared" si="15"/>
        <v>0.34353653436361098</v>
      </c>
      <c r="BN19" s="85">
        <f t="shared" si="86"/>
        <v>5.3792104125176765E-2</v>
      </c>
      <c r="BO19" s="84">
        <f t="shared" si="16"/>
        <v>0.39732863848878774</v>
      </c>
      <c r="BP19" s="84">
        <f t="shared" si="17"/>
        <v>0.32882080201712149</v>
      </c>
      <c r="BQ19" s="84">
        <f t="shared" si="18"/>
        <v>0.27385055949409076</v>
      </c>
      <c r="BR19" s="84">
        <f t="shared" si="87"/>
        <v>0.34353653436361098</v>
      </c>
      <c r="BS19" s="84">
        <f t="shared" si="87"/>
        <v>0.27582498556150797</v>
      </c>
      <c r="BT19" s="84">
        <f t="shared" si="87"/>
        <v>0.38063848007488099</v>
      </c>
      <c r="BU19" s="86">
        <f t="shared" si="88"/>
        <v>1</v>
      </c>
      <c r="BV19" s="86">
        <f t="shared" si="88"/>
        <v>0</v>
      </c>
      <c r="BW19" s="86">
        <f t="shared" si="88"/>
        <v>0</v>
      </c>
      <c r="BX19" s="86">
        <f t="shared" si="89"/>
        <v>1</v>
      </c>
      <c r="BY19" s="86">
        <f t="shared" si="89"/>
        <v>0</v>
      </c>
      <c r="BZ19" s="86">
        <f t="shared" si="89"/>
        <v>0</v>
      </c>
      <c r="CA19" s="83">
        <f>IF(AND(DataEntry!B19&gt;=ExFrom,DataEntry!B19&lt;=ExTo),0,IF(AR19&lt;DS19,0,DB19))</f>
        <v>0</v>
      </c>
      <c r="CB19" s="83">
        <f>IF(AND(DataEntry!B19&gt;=ExFrom,DataEntry!B19&lt;=ExTo),0,IF(AT19&lt;DT19,0,DC19))</f>
        <v>0</v>
      </c>
      <c r="CC19" s="14">
        <f t="shared" si="90"/>
        <v>0</v>
      </c>
      <c r="CD19" s="72" t="str">
        <f t="shared" si="22"/>
        <v/>
      </c>
      <c r="CE19" s="87">
        <f t="shared" si="91"/>
        <v>5.0865902788677975E-2</v>
      </c>
      <c r="CF19" s="88">
        <f t="shared" si="92"/>
        <v>7.0285860106822168E-2</v>
      </c>
      <c r="CG19" s="88">
        <f t="shared" si="93"/>
        <v>-0.20086941921039875</v>
      </c>
      <c r="CH19" s="87">
        <f t="shared" si="94"/>
        <v>0.32882080201712149</v>
      </c>
      <c r="CI19" s="89">
        <f t="shared" si="23"/>
        <v>0</v>
      </c>
      <c r="CJ19" s="89">
        <f t="shared" si="24"/>
        <v>0</v>
      </c>
      <c r="CK19" s="157">
        <f t="shared" si="25"/>
        <v>0</v>
      </c>
      <c r="CL19" s="90">
        <f t="shared" si="26"/>
        <v>0</v>
      </c>
      <c r="CM19" s="157">
        <f t="shared" si="27"/>
        <v>0</v>
      </c>
      <c r="CN19" s="90">
        <f t="shared" si="28"/>
        <v>0</v>
      </c>
      <c r="CO19" s="157">
        <f t="shared" si="29"/>
        <v>0</v>
      </c>
      <c r="CP19" s="90">
        <f t="shared" si="30"/>
        <v>0</v>
      </c>
      <c r="CQ19" s="157">
        <f t="shared" si="31"/>
        <v>0</v>
      </c>
      <c r="CR19" s="90">
        <f t="shared" si="32"/>
        <v>0</v>
      </c>
      <c r="CS19" s="157">
        <f t="shared" si="33"/>
        <v>0</v>
      </c>
      <c r="CT19" s="90">
        <f t="shared" si="34"/>
        <v>0</v>
      </c>
      <c r="CU19" s="157">
        <f t="shared" si="35"/>
        <v>0</v>
      </c>
      <c r="CV19" s="90">
        <f t="shared" si="36"/>
        <v>0</v>
      </c>
      <c r="CW19" s="157">
        <f t="shared" si="37"/>
        <v>0</v>
      </c>
      <c r="CX19" s="90">
        <f t="shared" si="38"/>
        <v>0</v>
      </c>
      <c r="CY19" s="157">
        <f t="shared" si="39"/>
        <v>0</v>
      </c>
      <c r="CZ19" s="90">
        <f t="shared" si="40"/>
        <v>0</v>
      </c>
      <c r="DA19" s="91">
        <f>DataEntry!B19</f>
        <v>44101</v>
      </c>
      <c r="DB19" s="83">
        <f t="shared" si="41"/>
        <v>0</v>
      </c>
      <c r="DC19" s="83">
        <f t="shared" si="42"/>
        <v>0</v>
      </c>
      <c r="DD19" s="145">
        <f t="shared" si="95"/>
        <v>17</v>
      </c>
      <c r="DE19" s="145" t="str">
        <f t="shared" si="96"/>
        <v/>
      </c>
      <c r="DF19" s="145" t="str">
        <f t="shared" si="97"/>
        <v/>
      </c>
      <c r="DG19" s="145" t="str">
        <f t="shared" si="98"/>
        <v/>
      </c>
      <c r="DH19" s="145" t="str">
        <f t="shared" si="99"/>
        <v/>
      </c>
      <c r="DI19" s="145">
        <f t="shared" si="100"/>
        <v>9</v>
      </c>
      <c r="DJ19" s="83">
        <f t="shared" si="101"/>
        <v>0</v>
      </c>
      <c r="DK19" s="83">
        <f t="shared" si="102"/>
        <v>0</v>
      </c>
      <c r="DL19" s="84">
        <f t="shared" si="103"/>
        <v>0</v>
      </c>
      <c r="DM19" s="14">
        <f t="shared" si="104"/>
        <v>0</v>
      </c>
      <c r="DN19" s="87">
        <f>IFERROR(DO19*(1-DCFactor)+Results!DP19*DCFactor,"")</f>
        <v>0.30639678456591635</v>
      </c>
      <c r="DO19" s="87">
        <f>(DFactor*Rounds*Number/2+SUM(BV$3:BV7))/(Rounds*Number/2+COUNT(BV$3:BV7))</f>
        <v>0.29445659163987137</v>
      </c>
      <c r="DP19" s="87">
        <f t="shared" si="44"/>
        <v>0.32857142857142857</v>
      </c>
      <c r="DQ19" s="84">
        <f t="shared" si="45"/>
        <v>0</v>
      </c>
      <c r="DR19" s="84">
        <f t="shared" si="46"/>
        <v>0</v>
      </c>
      <c r="DS19" s="87">
        <f t="shared" si="47"/>
        <v>0.33432380466310591</v>
      </c>
      <c r="DT19" s="87">
        <f t="shared" si="48"/>
        <v>0.34336231397367994</v>
      </c>
      <c r="DU19" s="87">
        <f t="shared" si="49"/>
        <v>0.32882080201712149</v>
      </c>
      <c r="DV19" s="86">
        <f t="shared" si="105"/>
        <v>2</v>
      </c>
      <c r="DW19" s="86">
        <f t="shared" si="106"/>
        <v>-2</v>
      </c>
    </row>
    <row r="20" spans="1:127" x14ac:dyDescent="0.25">
      <c r="A20" s="69">
        <v>18</v>
      </c>
      <c r="B20" s="70">
        <f>DataEntry!C20</f>
        <v>14</v>
      </c>
      <c r="C20" s="71">
        <f>COUNTIF(D$2:D20,D20)+COUNTIF(G$2:G20,D20)</f>
        <v>2</v>
      </c>
      <c r="D20" s="72" t="str">
        <f t="shared" si="0"/>
        <v>Paderborn 07</v>
      </c>
      <c r="E20" s="70">
        <f>DataEntry!E20</f>
        <v>7</v>
      </c>
      <c r="F20" s="71">
        <f>COUNTIF(D$2:D20,G20)+COUNTIF(G$2:G20,G20)</f>
        <v>2</v>
      </c>
      <c r="G20" s="72" t="str">
        <f t="shared" si="1"/>
        <v>Hamburger</v>
      </c>
      <c r="H20" s="73">
        <f>DataEntry!G20</f>
        <v>3</v>
      </c>
      <c r="I20" s="73">
        <f>DataEntry!H20</f>
        <v>4</v>
      </c>
      <c r="J20" s="158">
        <f t="shared" si="2"/>
        <v>3</v>
      </c>
      <c r="K20" s="156">
        <f t="shared" si="3"/>
        <v>0</v>
      </c>
      <c r="L20" s="224">
        <f t="shared" si="4"/>
        <v>2424.9700284441874</v>
      </c>
      <c r="M20" s="224">
        <f t="shared" si="5"/>
        <v>2494.9480977559083</v>
      </c>
      <c r="N20" s="236">
        <f t="shared" si="50"/>
        <v>-69.978069311720901</v>
      </c>
      <c r="O20" s="22" t="str">
        <f t="shared" si="51"/>
        <v>T14G2</v>
      </c>
      <c r="P20" s="248">
        <f t="shared" si="6"/>
        <v>-4.3731474059177211</v>
      </c>
      <c r="Q20" s="22" t="str">
        <f t="shared" si="52"/>
        <v>T7G2</v>
      </c>
      <c r="R20" s="248">
        <f t="shared" si="7"/>
        <v>4.3731474059177211</v>
      </c>
      <c r="S20" s="74">
        <f t="shared" si="53"/>
        <v>0</v>
      </c>
      <c r="T20" s="75">
        <f t="shared" si="54"/>
        <v>0</v>
      </c>
      <c r="U20" s="76">
        <f t="shared" si="55"/>
        <v>0</v>
      </c>
      <c r="V20" s="74">
        <f t="shared" si="56"/>
        <v>1</v>
      </c>
      <c r="W20" s="75">
        <f t="shared" si="57"/>
        <v>0</v>
      </c>
      <c r="X20" s="76">
        <f t="shared" si="58"/>
        <v>0</v>
      </c>
      <c r="Y20" s="74">
        <f t="shared" si="59"/>
        <v>0</v>
      </c>
      <c r="Z20" s="75">
        <f t="shared" si="60"/>
        <v>0</v>
      </c>
      <c r="AA20" s="76">
        <f t="shared" si="61"/>
        <v>0</v>
      </c>
      <c r="AB20" s="74">
        <f t="shared" si="62"/>
        <v>0</v>
      </c>
      <c r="AC20" s="75">
        <f t="shared" si="63"/>
        <v>0</v>
      </c>
      <c r="AD20" s="76">
        <f t="shared" si="64"/>
        <v>0</v>
      </c>
      <c r="AE20" s="74">
        <f t="shared" si="65"/>
        <v>0</v>
      </c>
      <c r="AF20" s="75">
        <f t="shared" si="66"/>
        <v>0</v>
      </c>
      <c r="AG20" s="76">
        <f t="shared" si="67"/>
        <v>0</v>
      </c>
      <c r="AH20" s="74">
        <f t="shared" si="68"/>
        <v>0</v>
      </c>
      <c r="AI20" s="75">
        <f t="shared" si="69"/>
        <v>0</v>
      </c>
      <c r="AJ20" s="76">
        <f t="shared" si="70"/>
        <v>0</v>
      </c>
      <c r="AK20" s="74">
        <f t="shared" si="71"/>
        <v>0</v>
      </c>
      <c r="AL20" s="75">
        <f t="shared" si="72"/>
        <v>0</v>
      </c>
      <c r="AM20" s="76">
        <f t="shared" si="73"/>
        <v>0</v>
      </c>
      <c r="AN20" s="74">
        <f t="shared" si="74"/>
        <v>0</v>
      </c>
      <c r="AO20" s="75">
        <f t="shared" si="75"/>
        <v>0</v>
      </c>
      <c r="AP20" s="76">
        <f t="shared" si="76"/>
        <v>0</v>
      </c>
      <c r="AQ20" s="77">
        <f t="shared" si="8"/>
        <v>0.43731474059177211</v>
      </c>
      <c r="AR20" s="77">
        <f t="shared" si="77"/>
        <v>0.27960001421503217</v>
      </c>
      <c r="AS20" s="78">
        <f t="shared" si="78"/>
        <v>0.31542945275347983</v>
      </c>
      <c r="AT20" s="77">
        <f t="shared" si="79"/>
        <v>0.404970533031488</v>
      </c>
      <c r="AU20" s="79">
        <f t="shared" si="107"/>
        <v>0.1</v>
      </c>
      <c r="AV20" s="139">
        <f>DataEntry!P20</f>
        <v>-32</v>
      </c>
      <c r="AW20" s="80" t="str">
        <f t="shared" si="11"/>
        <v>64/25</v>
      </c>
      <c r="AX20" s="80" t="str">
        <f t="shared" si="12"/>
        <v>54/25</v>
      </c>
      <c r="AY20" s="80" t="str">
        <f t="shared" si="13"/>
        <v>73/50</v>
      </c>
      <c r="AZ20" s="81">
        <f>DataEntry!I20</f>
        <v>7</v>
      </c>
      <c r="BA20" s="82">
        <f>DataEntry!J20</f>
        <v>4</v>
      </c>
      <c r="BB20" s="81">
        <f>DataEntry!K20</f>
        <v>66</v>
      </c>
      <c r="BC20" s="82">
        <f>DataEntry!L20</f>
        <v>25</v>
      </c>
      <c r="BD20" s="81">
        <f>DataEntry!M20</f>
        <v>143</v>
      </c>
      <c r="BE20" s="82">
        <f>DataEntry!N20</f>
        <v>100</v>
      </c>
      <c r="BF20" s="77">
        <f t="shared" si="80"/>
        <v>0.34635852093179892</v>
      </c>
      <c r="BG20" s="77">
        <f t="shared" si="81"/>
        <v>0.26167195949517774</v>
      </c>
      <c r="BH20" s="77">
        <f t="shared" si="82"/>
        <v>0.39196951957302345</v>
      </c>
      <c r="BI20" s="83">
        <f t="shared" si="83"/>
        <v>0</v>
      </c>
      <c r="BJ20" s="83">
        <f t="shared" si="84"/>
        <v>0</v>
      </c>
      <c r="BK20" s="83">
        <f t="shared" si="85"/>
        <v>1</v>
      </c>
      <c r="BL20" s="84">
        <f t="shared" si="14"/>
        <v>0.404970533031488</v>
      </c>
      <c r="BM20" s="84">
        <f t="shared" si="15"/>
        <v>0.39196951957302345</v>
      </c>
      <c r="BN20" s="85">
        <f t="shared" si="86"/>
        <v>1.300101345846455E-2</v>
      </c>
      <c r="BO20" s="84">
        <f t="shared" si="16"/>
        <v>0.27960001421503217</v>
      </c>
      <c r="BP20" s="84">
        <f t="shared" si="17"/>
        <v>0.31542945275347983</v>
      </c>
      <c r="BQ20" s="84">
        <f t="shared" si="18"/>
        <v>0.404970533031488</v>
      </c>
      <c r="BR20" s="84">
        <f t="shared" si="87"/>
        <v>0.34635852093179892</v>
      </c>
      <c r="BS20" s="84">
        <f t="shared" si="87"/>
        <v>0.26167195949517774</v>
      </c>
      <c r="BT20" s="84">
        <f t="shared" si="87"/>
        <v>0.39196951957302345</v>
      </c>
      <c r="BU20" s="86">
        <f t="shared" si="88"/>
        <v>0</v>
      </c>
      <c r="BV20" s="86">
        <f t="shared" si="88"/>
        <v>0</v>
      </c>
      <c r="BW20" s="86">
        <f t="shared" si="88"/>
        <v>1</v>
      </c>
      <c r="BX20" s="86">
        <f t="shared" si="89"/>
        <v>0</v>
      </c>
      <c r="BY20" s="86">
        <f t="shared" si="89"/>
        <v>0</v>
      </c>
      <c r="BZ20" s="86">
        <f t="shared" si="89"/>
        <v>1</v>
      </c>
      <c r="CA20" s="83">
        <f>IF(AND(DataEntry!B20&gt;=ExFrom,DataEntry!B20&lt;=ExTo),0,IF(AR20&lt;DS20,0,DB20))</f>
        <v>0</v>
      </c>
      <c r="CB20" s="83">
        <f>IF(AND(DataEntry!B20&gt;=ExFrom,DataEntry!B20&lt;=ExTo),0,IF(AT20&lt;DT20,0,DC20))</f>
        <v>0</v>
      </c>
      <c r="CC20" s="14">
        <f t="shared" si="90"/>
        <v>0</v>
      </c>
      <c r="CD20" s="72" t="str">
        <f t="shared" si="22"/>
        <v/>
      </c>
      <c r="CE20" s="87">
        <f t="shared" si="91"/>
        <v>4.9884272106494265E-2</v>
      </c>
      <c r="CF20" s="88">
        <f t="shared" si="92"/>
        <v>-0.14785775663190837</v>
      </c>
      <c r="CG20" s="88">
        <f t="shared" si="93"/>
        <v>-1.1184692744559938E-2</v>
      </c>
      <c r="CH20" s="87">
        <f t="shared" si="94"/>
        <v>0.31542945275347989</v>
      </c>
      <c r="CI20" s="89">
        <f t="shared" si="23"/>
        <v>0</v>
      </c>
      <c r="CJ20" s="89">
        <f t="shared" si="24"/>
        <v>0</v>
      </c>
      <c r="CK20" s="157">
        <f t="shared" si="25"/>
        <v>0</v>
      </c>
      <c r="CL20" s="90">
        <f t="shared" si="26"/>
        <v>0</v>
      </c>
      <c r="CM20" s="157">
        <f t="shared" si="27"/>
        <v>0</v>
      </c>
      <c r="CN20" s="90">
        <f t="shared" si="28"/>
        <v>0</v>
      </c>
      <c r="CO20" s="157">
        <f t="shared" si="29"/>
        <v>0</v>
      </c>
      <c r="CP20" s="90">
        <f t="shared" si="30"/>
        <v>0</v>
      </c>
      <c r="CQ20" s="157">
        <f t="shared" si="31"/>
        <v>0</v>
      </c>
      <c r="CR20" s="90">
        <f t="shared" si="32"/>
        <v>0</v>
      </c>
      <c r="CS20" s="157">
        <f t="shared" si="33"/>
        <v>0</v>
      </c>
      <c r="CT20" s="90">
        <f t="shared" si="34"/>
        <v>0</v>
      </c>
      <c r="CU20" s="157">
        <f t="shared" si="35"/>
        <v>0</v>
      </c>
      <c r="CV20" s="90">
        <f t="shared" si="36"/>
        <v>0</v>
      </c>
      <c r="CW20" s="157">
        <f t="shared" si="37"/>
        <v>0</v>
      </c>
      <c r="CX20" s="90">
        <f t="shared" si="38"/>
        <v>0</v>
      </c>
      <c r="CY20" s="157">
        <f t="shared" si="39"/>
        <v>0</v>
      </c>
      <c r="CZ20" s="90">
        <f t="shared" si="40"/>
        <v>0</v>
      </c>
      <c r="DA20" s="91">
        <f>DataEntry!B20</f>
        <v>44102</v>
      </c>
      <c r="DB20" s="83">
        <f t="shared" si="41"/>
        <v>0</v>
      </c>
      <c r="DC20" s="83">
        <f t="shared" si="42"/>
        <v>0</v>
      </c>
      <c r="DD20" s="145" t="str">
        <f t="shared" si="95"/>
        <v/>
      </c>
      <c r="DE20" s="145" t="str">
        <f t="shared" si="96"/>
        <v/>
      </c>
      <c r="DF20" s="145">
        <f t="shared" si="97"/>
        <v>14</v>
      </c>
      <c r="DG20" s="145">
        <f t="shared" si="98"/>
        <v>7</v>
      </c>
      <c r="DH20" s="145" t="str">
        <f t="shared" si="99"/>
        <v/>
      </c>
      <c r="DI20" s="145" t="str">
        <f t="shared" si="100"/>
        <v/>
      </c>
      <c r="DJ20" s="83">
        <f t="shared" si="101"/>
        <v>0</v>
      </c>
      <c r="DK20" s="83">
        <f t="shared" si="102"/>
        <v>0</v>
      </c>
      <c r="DL20" s="84">
        <f t="shared" si="103"/>
        <v>0</v>
      </c>
      <c r="DM20" s="14">
        <f t="shared" si="104"/>
        <v>0</v>
      </c>
      <c r="DN20" s="87">
        <f>IFERROR(DO20*(1-DCFactor)+Results!DP20*DCFactor,"")</f>
        <v>0.29286666666666666</v>
      </c>
      <c r="DO20" s="87">
        <f>(DFactor*Rounds*Number/2+SUM(BV$3:BV8))/(Rounds*Number/2+COUNT(BV$3:BV8))</f>
        <v>0.29671794871794871</v>
      </c>
      <c r="DP20" s="87">
        <f t="shared" si="44"/>
        <v>0.2857142857142857</v>
      </c>
      <c r="DQ20" s="84">
        <f t="shared" si="45"/>
        <v>0</v>
      </c>
      <c r="DR20" s="84">
        <f t="shared" si="46"/>
        <v>0</v>
      </c>
      <c r="DS20" s="87">
        <f t="shared" si="47"/>
        <v>0.34159525855439693</v>
      </c>
      <c r="DT20" s="87">
        <f t="shared" si="48"/>
        <v>0.33703948975815196</v>
      </c>
      <c r="DU20" s="87">
        <f t="shared" si="49"/>
        <v>0.31542945275347989</v>
      </c>
      <c r="DV20" s="86">
        <f t="shared" si="105"/>
        <v>-1</v>
      </c>
      <c r="DW20" s="86">
        <f t="shared" si="106"/>
        <v>1</v>
      </c>
    </row>
    <row r="21" spans="1:127" x14ac:dyDescent="0.25">
      <c r="A21" s="69">
        <v>19</v>
      </c>
      <c r="B21" s="70">
        <f>DataEntry!C21</f>
        <v>2</v>
      </c>
      <c r="C21" s="71">
        <f>COUNTIF(D$2:D21,D21)+COUNTIF(G$2:G21,D21)</f>
        <v>3</v>
      </c>
      <c r="D21" s="72" t="str">
        <f t="shared" si="0"/>
        <v>Bochum</v>
      </c>
      <c r="E21" s="70">
        <f>DataEntry!E21</f>
        <v>13</v>
      </c>
      <c r="F21" s="71">
        <f>COUNTIF(D$2:D21,G21)+COUNTIF(G$2:G21,G21)</f>
        <v>3</v>
      </c>
      <c r="G21" s="72" t="str">
        <f t="shared" si="1"/>
        <v>Osnabruck</v>
      </c>
      <c r="H21" s="73">
        <f>DataEntry!G21</f>
        <v>0</v>
      </c>
      <c r="I21" s="73">
        <f>DataEntry!H21</f>
        <v>0</v>
      </c>
      <c r="J21" s="158">
        <f t="shared" si="2"/>
        <v>2</v>
      </c>
      <c r="K21" s="156">
        <f t="shared" si="3"/>
        <v>0</v>
      </c>
      <c r="L21" s="224">
        <f t="shared" si="4"/>
        <v>2445.5231132138165</v>
      </c>
      <c r="M21" s="224">
        <f t="shared" si="5"/>
        <v>2412.04091204011</v>
      </c>
      <c r="N21" s="236">
        <f t="shared" si="50"/>
        <v>33.482201173706471</v>
      </c>
      <c r="O21" s="22" t="str">
        <f t="shared" si="51"/>
        <v>T2G3</v>
      </c>
      <c r="P21" s="248">
        <f t="shared" si="6"/>
        <v>-0.2925827814795916</v>
      </c>
      <c r="Q21" s="22" t="str">
        <f t="shared" si="52"/>
        <v>T13G3</v>
      </c>
      <c r="R21" s="248">
        <f t="shared" si="7"/>
        <v>0.2925827814795916</v>
      </c>
      <c r="S21" s="74">
        <f t="shared" si="53"/>
        <v>0</v>
      </c>
      <c r="T21" s="75">
        <f t="shared" si="54"/>
        <v>1</v>
      </c>
      <c r="U21" s="76">
        <f t="shared" si="55"/>
        <v>0</v>
      </c>
      <c r="V21" s="74">
        <f t="shared" si="56"/>
        <v>0</v>
      </c>
      <c r="W21" s="75">
        <f t="shared" si="57"/>
        <v>0</v>
      </c>
      <c r="X21" s="76">
        <f t="shared" si="58"/>
        <v>0</v>
      </c>
      <c r="Y21" s="74">
        <f t="shared" si="59"/>
        <v>0</v>
      </c>
      <c r="Z21" s="75">
        <f t="shared" si="60"/>
        <v>0</v>
      </c>
      <c r="AA21" s="76">
        <f t="shared" si="61"/>
        <v>0</v>
      </c>
      <c r="AB21" s="74">
        <f t="shared" si="62"/>
        <v>0</v>
      </c>
      <c r="AC21" s="75">
        <f t="shared" si="63"/>
        <v>0</v>
      </c>
      <c r="AD21" s="76">
        <f t="shared" si="64"/>
        <v>0</v>
      </c>
      <c r="AE21" s="74">
        <f t="shared" si="65"/>
        <v>0</v>
      </c>
      <c r="AF21" s="75">
        <f t="shared" si="66"/>
        <v>0</v>
      </c>
      <c r="AG21" s="76">
        <f t="shared" si="67"/>
        <v>0</v>
      </c>
      <c r="AH21" s="74">
        <f t="shared" si="68"/>
        <v>0</v>
      </c>
      <c r="AI21" s="75">
        <f t="shared" si="69"/>
        <v>0</v>
      </c>
      <c r="AJ21" s="76">
        <f t="shared" si="70"/>
        <v>0</v>
      </c>
      <c r="AK21" s="74">
        <f t="shared" si="71"/>
        <v>0</v>
      </c>
      <c r="AL21" s="75">
        <f t="shared" si="72"/>
        <v>0</v>
      </c>
      <c r="AM21" s="76">
        <f t="shared" si="73"/>
        <v>0</v>
      </c>
      <c r="AN21" s="74">
        <f t="shared" si="74"/>
        <v>0</v>
      </c>
      <c r="AO21" s="75">
        <f t="shared" si="75"/>
        <v>0</v>
      </c>
      <c r="AP21" s="76">
        <f t="shared" si="76"/>
        <v>0</v>
      </c>
      <c r="AQ21" s="77">
        <f t="shared" si="8"/>
        <v>0.52925827814795912</v>
      </c>
      <c r="AR21" s="77">
        <f t="shared" si="77"/>
        <v>0.35810824700076427</v>
      </c>
      <c r="AS21" s="78">
        <f t="shared" si="78"/>
        <v>0.34230006229438958</v>
      </c>
      <c r="AT21" s="77">
        <f t="shared" si="79"/>
        <v>0.29959169070484609</v>
      </c>
      <c r="AU21" s="79">
        <f t="shared" si="107"/>
        <v>0.1</v>
      </c>
      <c r="AV21" s="139">
        <f>DataEntry!P21</f>
        <v>85</v>
      </c>
      <c r="AW21" s="80" t="str">
        <f t="shared" si="11"/>
        <v>89/50</v>
      </c>
      <c r="AX21" s="80" t="str">
        <f t="shared" si="12"/>
        <v>48/25</v>
      </c>
      <c r="AY21" s="80" t="str">
        <f t="shared" si="13"/>
        <v>58/25</v>
      </c>
      <c r="AZ21" s="81">
        <f>DataEntry!I21</f>
        <v>97</v>
      </c>
      <c r="BA21" s="82">
        <f>DataEntry!J21</f>
        <v>100</v>
      </c>
      <c r="BB21" s="81">
        <f>DataEntry!K21</f>
        <v>5</v>
      </c>
      <c r="BC21" s="82">
        <f>DataEntry!L21</f>
        <v>2</v>
      </c>
      <c r="BD21" s="81">
        <f>DataEntry!M21</f>
        <v>29</v>
      </c>
      <c r="BE21" s="82">
        <f>DataEntry!N21</f>
        <v>10</v>
      </c>
      <c r="BF21" s="77">
        <f t="shared" si="80"/>
        <v>0.48356242029190871</v>
      </c>
      <c r="BG21" s="77">
        <f t="shared" si="81"/>
        <v>0.27217656227858861</v>
      </c>
      <c r="BH21" s="77">
        <f t="shared" si="82"/>
        <v>0.2442610174295026</v>
      </c>
      <c r="BI21" s="83">
        <f t="shared" si="83"/>
        <v>0</v>
      </c>
      <c r="BJ21" s="83">
        <f t="shared" si="84"/>
        <v>1</v>
      </c>
      <c r="BK21" s="83">
        <f t="shared" si="85"/>
        <v>0</v>
      </c>
      <c r="BL21" s="84">
        <f t="shared" si="14"/>
        <v>0.34230006229438958</v>
      </c>
      <c r="BM21" s="84">
        <f t="shared" si="15"/>
        <v>0.27217656227858861</v>
      </c>
      <c r="BN21" s="85">
        <f t="shared" si="86"/>
        <v>7.0123500015800977E-2</v>
      </c>
      <c r="BO21" s="84">
        <f t="shared" si="16"/>
        <v>0.35810824700076427</v>
      </c>
      <c r="BP21" s="84">
        <f t="shared" si="17"/>
        <v>0.34230006229438958</v>
      </c>
      <c r="BQ21" s="84">
        <f t="shared" si="18"/>
        <v>0.29959169070484609</v>
      </c>
      <c r="BR21" s="84">
        <f t="shared" si="87"/>
        <v>0.48356242029190871</v>
      </c>
      <c r="BS21" s="84">
        <f t="shared" si="87"/>
        <v>0.27217656227858861</v>
      </c>
      <c r="BT21" s="84">
        <f t="shared" si="87"/>
        <v>0.2442610174295026</v>
      </c>
      <c r="BU21" s="86">
        <f t="shared" si="88"/>
        <v>0</v>
      </c>
      <c r="BV21" s="86">
        <f t="shared" si="88"/>
        <v>1</v>
      </c>
      <c r="BW21" s="86">
        <f t="shared" si="88"/>
        <v>0</v>
      </c>
      <c r="BX21" s="86">
        <f t="shared" si="89"/>
        <v>0</v>
      </c>
      <c r="BY21" s="86">
        <f t="shared" si="89"/>
        <v>1</v>
      </c>
      <c r="BZ21" s="86">
        <f t="shared" si="89"/>
        <v>0</v>
      </c>
      <c r="CA21" s="83">
        <f>IF(AND(DataEntry!B21&gt;=ExFrom,DataEntry!B21&lt;=ExTo),0,IF(AR21&lt;DS21,0,DB21))</f>
        <v>0</v>
      </c>
      <c r="CB21" s="83">
        <f>IF(AND(DataEntry!B21&gt;=ExFrom,DataEntry!B21&lt;=ExTo),0,IF(AT21&lt;DT21,0,DC21))</f>
        <v>0</v>
      </c>
      <c r="CC21" s="14">
        <f t="shared" si="90"/>
        <v>0</v>
      </c>
      <c r="CD21" s="72" t="str">
        <f t="shared" si="22"/>
        <v/>
      </c>
      <c r="CE21" s="87">
        <f t="shared" si="91"/>
        <v>4.9738755322511707E-2</v>
      </c>
      <c r="CF21" s="88">
        <f t="shared" si="92"/>
        <v>-0.1999996063832184</v>
      </c>
      <c r="CG21" s="88">
        <f t="shared" si="93"/>
        <v>0.10943055474383379</v>
      </c>
      <c r="CH21" s="87">
        <f t="shared" si="94"/>
        <v>0.34230006229438964</v>
      </c>
      <c r="CI21" s="89">
        <f t="shared" si="23"/>
        <v>0</v>
      </c>
      <c r="CJ21" s="89">
        <f t="shared" si="24"/>
        <v>0</v>
      </c>
      <c r="CK21" s="157">
        <f t="shared" si="25"/>
        <v>0</v>
      </c>
      <c r="CL21" s="90">
        <f t="shared" si="26"/>
        <v>0</v>
      </c>
      <c r="CM21" s="157">
        <f t="shared" si="27"/>
        <v>0</v>
      </c>
      <c r="CN21" s="90">
        <f t="shared" si="28"/>
        <v>0</v>
      </c>
      <c r="CO21" s="157">
        <f t="shared" si="29"/>
        <v>0</v>
      </c>
      <c r="CP21" s="90">
        <f t="shared" si="30"/>
        <v>0</v>
      </c>
      <c r="CQ21" s="157">
        <f t="shared" si="31"/>
        <v>0</v>
      </c>
      <c r="CR21" s="90">
        <f t="shared" si="32"/>
        <v>0</v>
      </c>
      <c r="CS21" s="157">
        <f t="shared" si="33"/>
        <v>0</v>
      </c>
      <c r="CT21" s="90">
        <f t="shared" si="34"/>
        <v>0</v>
      </c>
      <c r="CU21" s="157">
        <f t="shared" si="35"/>
        <v>0</v>
      </c>
      <c r="CV21" s="90">
        <f t="shared" si="36"/>
        <v>0</v>
      </c>
      <c r="CW21" s="157">
        <f t="shared" si="37"/>
        <v>0</v>
      </c>
      <c r="CX21" s="90">
        <f t="shared" si="38"/>
        <v>0</v>
      </c>
      <c r="CY21" s="157">
        <f t="shared" si="39"/>
        <v>0</v>
      </c>
      <c r="CZ21" s="90">
        <f t="shared" si="40"/>
        <v>0</v>
      </c>
      <c r="DA21" s="91">
        <f>DataEntry!B21</f>
        <v>44106</v>
      </c>
      <c r="DB21" s="83">
        <f t="shared" si="41"/>
        <v>0</v>
      </c>
      <c r="DC21" s="83">
        <f t="shared" si="42"/>
        <v>30</v>
      </c>
      <c r="DD21" s="145" t="str">
        <f t="shared" si="95"/>
        <v/>
      </c>
      <c r="DE21" s="145">
        <f t="shared" si="96"/>
        <v>2</v>
      </c>
      <c r="DF21" s="145" t="str">
        <f t="shared" si="97"/>
        <v/>
      </c>
      <c r="DG21" s="145" t="str">
        <f t="shared" si="98"/>
        <v/>
      </c>
      <c r="DH21" s="145">
        <f t="shared" si="99"/>
        <v>13</v>
      </c>
      <c r="DI21" s="145" t="str">
        <f t="shared" si="100"/>
        <v/>
      </c>
      <c r="DJ21" s="83">
        <f t="shared" si="101"/>
        <v>0</v>
      </c>
      <c r="DK21" s="83">
        <f t="shared" si="102"/>
        <v>0</v>
      </c>
      <c r="DL21" s="84">
        <f t="shared" si="103"/>
        <v>0</v>
      </c>
      <c r="DM21" s="14">
        <f t="shared" si="104"/>
        <v>0</v>
      </c>
      <c r="DN21" s="87">
        <f>IFERROR(DO21*(1-DCFactor)+Results!DP21*DCFactor,"")</f>
        <v>0.32836159034433798</v>
      </c>
      <c r="DO21" s="87">
        <f>(DFactor*Rounds*Number/2+SUM(BV$3:BV9))/(Rounds*Number/2+COUNT(BV$3:BV9))</f>
        <v>0.29576996805111821</v>
      </c>
      <c r="DP21" s="87">
        <f t="shared" si="44"/>
        <v>0.3888888888888889</v>
      </c>
      <c r="DQ21" s="84">
        <f t="shared" si="45"/>
        <v>0</v>
      </c>
      <c r="DR21" s="84">
        <f t="shared" si="46"/>
        <v>0</v>
      </c>
      <c r="DS21" s="87">
        <f t="shared" si="47"/>
        <v>0.34333332021277396</v>
      </c>
      <c r="DT21" s="87">
        <f t="shared" si="48"/>
        <v>0.33301898150853887</v>
      </c>
      <c r="DU21" s="87">
        <f t="shared" si="49"/>
        <v>0.34230006229438964</v>
      </c>
      <c r="DV21" s="86">
        <f t="shared" si="105"/>
        <v>0</v>
      </c>
      <c r="DW21" s="86">
        <f t="shared" si="106"/>
        <v>0</v>
      </c>
    </row>
    <row r="22" spans="1:127" x14ac:dyDescent="0.25">
      <c r="A22" s="69">
        <v>20</v>
      </c>
      <c r="B22" s="70">
        <f>DataEntry!C22</f>
        <v>16</v>
      </c>
      <c r="C22" s="71">
        <f>COUNTIF(D$2:D22,D22)+COUNTIF(G$2:G22,D22)</f>
        <v>3</v>
      </c>
      <c r="D22" s="72" t="str">
        <f t="shared" si="0"/>
        <v>Sandhausen</v>
      </c>
      <c r="E22" s="70">
        <f>DataEntry!E22</f>
        <v>17</v>
      </c>
      <c r="F22" s="71">
        <f>COUNTIF(D$2:D22,G22)+COUNTIF(G$2:G22,G22)</f>
        <v>3</v>
      </c>
      <c r="G22" s="72" t="str">
        <f t="shared" si="1"/>
        <v>St Pauli</v>
      </c>
      <c r="H22" s="73">
        <f>DataEntry!G22</f>
        <v>1</v>
      </c>
      <c r="I22" s="73">
        <f>DataEntry!H22</f>
        <v>0</v>
      </c>
      <c r="J22" s="158">
        <f t="shared" si="2"/>
        <v>1</v>
      </c>
      <c r="K22" s="156">
        <f t="shared" si="3"/>
        <v>0</v>
      </c>
      <c r="L22" s="224">
        <f t="shared" si="4"/>
        <v>2484.8669051299371</v>
      </c>
      <c r="M22" s="224">
        <f t="shared" si="5"/>
        <v>2364.2046427860409</v>
      </c>
      <c r="N22" s="236">
        <f t="shared" si="50"/>
        <v>120.66226234389615</v>
      </c>
      <c r="O22" s="22" t="str">
        <f t="shared" si="51"/>
        <v>T16G3</v>
      </c>
      <c r="P22" s="248">
        <f t="shared" si="6"/>
        <v>3.8806276590341282</v>
      </c>
      <c r="Q22" s="22" t="str">
        <f t="shared" si="52"/>
        <v>T17G3</v>
      </c>
      <c r="R22" s="248">
        <f t="shared" si="7"/>
        <v>-3.8806276590341282</v>
      </c>
      <c r="S22" s="74">
        <f t="shared" si="53"/>
        <v>0</v>
      </c>
      <c r="T22" s="75">
        <f t="shared" si="54"/>
        <v>0</v>
      </c>
      <c r="U22" s="76">
        <f t="shared" si="55"/>
        <v>0</v>
      </c>
      <c r="V22" s="74">
        <f t="shared" si="56"/>
        <v>0</v>
      </c>
      <c r="W22" s="75">
        <f t="shared" si="57"/>
        <v>0</v>
      </c>
      <c r="X22" s="76">
        <f t="shared" si="58"/>
        <v>0</v>
      </c>
      <c r="Y22" s="74">
        <f t="shared" si="59"/>
        <v>1</v>
      </c>
      <c r="Z22" s="75">
        <f t="shared" si="60"/>
        <v>0</v>
      </c>
      <c r="AA22" s="76">
        <f t="shared" si="61"/>
        <v>0</v>
      </c>
      <c r="AB22" s="74">
        <f t="shared" si="62"/>
        <v>0</v>
      </c>
      <c r="AC22" s="75">
        <f t="shared" si="63"/>
        <v>0</v>
      </c>
      <c r="AD22" s="76">
        <f t="shared" si="64"/>
        <v>0</v>
      </c>
      <c r="AE22" s="74">
        <f t="shared" si="65"/>
        <v>0</v>
      </c>
      <c r="AF22" s="75">
        <f t="shared" si="66"/>
        <v>0</v>
      </c>
      <c r="AG22" s="76">
        <f t="shared" si="67"/>
        <v>0</v>
      </c>
      <c r="AH22" s="74">
        <f t="shared" si="68"/>
        <v>0</v>
      </c>
      <c r="AI22" s="75">
        <f t="shared" si="69"/>
        <v>0</v>
      </c>
      <c r="AJ22" s="76">
        <f t="shared" si="70"/>
        <v>0</v>
      </c>
      <c r="AK22" s="74">
        <f t="shared" si="71"/>
        <v>0</v>
      </c>
      <c r="AL22" s="75">
        <f t="shared" si="72"/>
        <v>0</v>
      </c>
      <c r="AM22" s="76">
        <f t="shared" si="73"/>
        <v>0</v>
      </c>
      <c r="AN22" s="74">
        <f t="shared" si="74"/>
        <v>0</v>
      </c>
      <c r="AO22" s="75">
        <f t="shared" si="75"/>
        <v>0</v>
      </c>
      <c r="AP22" s="76">
        <f t="shared" si="76"/>
        <v>0</v>
      </c>
      <c r="AQ22" s="77">
        <f t="shared" si="8"/>
        <v>0.61193723409658718</v>
      </c>
      <c r="AR22" s="77">
        <f t="shared" si="77"/>
        <v>0.44498994624390481</v>
      </c>
      <c r="AS22" s="78">
        <f t="shared" si="78"/>
        <v>0.33389457570536479</v>
      </c>
      <c r="AT22" s="77">
        <f t="shared" si="79"/>
        <v>0.2211154780507304</v>
      </c>
      <c r="AU22" s="79">
        <f t="shared" si="107"/>
        <v>0.1</v>
      </c>
      <c r="AV22" s="139">
        <f>DataEntry!P22</f>
        <v>-33</v>
      </c>
      <c r="AW22" s="80" t="str">
        <f t="shared" si="11"/>
        <v>31/25</v>
      </c>
      <c r="AX22" s="80" t="str">
        <f t="shared" si="12"/>
        <v>99/50</v>
      </c>
      <c r="AY22" s="80" t="str">
        <f t="shared" si="13"/>
        <v>88/25</v>
      </c>
      <c r="AZ22" s="81">
        <f>DataEntry!I22</f>
        <v>26</v>
      </c>
      <c r="BA22" s="82">
        <f>DataEntry!J22</f>
        <v>25</v>
      </c>
      <c r="BB22" s="81">
        <f>DataEntry!K22</f>
        <v>62</v>
      </c>
      <c r="BC22" s="82">
        <f>DataEntry!L22</f>
        <v>25</v>
      </c>
      <c r="BD22" s="81">
        <f>DataEntry!M22</f>
        <v>67</v>
      </c>
      <c r="BE22" s="82">
        <f>DataEntry!N22</f>
        <v>25</v>
      </c>
      <c r="BF22" s="77">
        <f t="shared" si="80"/>
        <v>0.46716862195762565</v>
      </c>
      <c r="BG22" s="77">
        <f t="shared" si="81"/>
        <v>0.27385746804412536</v>
      </c>
      <c r="BH22" s="77">
        <f t="shared" si="82"/>
        <v>0.25897390999824899</v>
      </c>
      <c r="BI22" s="83">
        <f t="shared" si="83"/>
        <v>1</v>
      </c>
      <c r="BJ22" s="83">
        <f t="shared" si="84"/>
        <v>0</v>
      </c>
      <c r="BK22" s="83">
        <f t="shared" si="85"/>
        <v>0</v>
      </c>
      <c r="BL22" s="84">
        <f t="shared" si="14"/>
        <v>0.44498994624390481</v>
      </c>
      <c r="BM22" s="84">
        <f t="shared" si="15"/>
        <v>0.46716862195762565</v>
      </c>
      <c r="BN22" s="85">
        <f t="shared" si="86"/>
        <v>-2.2178675713720841E-2</v>
      </c>
      <c r="BO22" s="84">
        <f t="shared" si="16"/>
        <v>0.44498994624390481</v>
      </c>
      <c r="BP22" s="84">
        <f t="shared" si="17"/>
        <v>0.33389457570536479</v>
      </c>
      <c r="BQ22" s="84">
        <f t="shared" si="18"/>
        <v>0.2211154780507304</v>
      </c>
      <c r="BR22" s="84">
        <f t="shared" si="87"/>
        <v>0.46716862195762565</v>
      </c>
      <c r="BS22" s="84">
        <f t="shared" si="87"/>
        <v>0.27385746804412536</v>
      </c>
      <c r="BT22" s="84">
        <f t="shared" si="87"/>
        <v>0.25897390999824899</v>
      </c>
      <c r="BU22" s="86">
        <f t="shared" si="88"/>
        <v>1</v>
      </c>
      <c r="BV22" s="86">
        <f t="shared" si="88"/>
        <v>0</v>
      </c>
      <c r="BW22" s="86">
        <f t="shared" si="88"/>
        <v>0</v>
      </c>
      <c r="BX22" s="86">
        <f t="shared" si="89"/>
        <v>1</v>
      </c>
      <c r="BY22" s="86">
        <f t="shared" si="89"/>
        <v>0</v>
      </c>
      <c r="BZ22" s="86">
        <f t="shared" si="89"/>
        <v>0</v>
      </c>
      <c r="CA22" s="83">
        <f>IF(AND(DataEntry!B22&gt;=ExFrom,DataEntry!B22&lt;=ExTo),0,IF(AR22&lt;DS22,0,DB22))</f>
        <v>0</v>
      </c>
      <c r="CB22" s="83">
        <f>IF(AND(DataEntry!B22&gt;=ExFrom,DataEntry!B22&lt;=ExTo),0,IF(AT22&lt;DT22,0,DC22))</f>
        <v>0</v>
      </c>
      <c r="CC22" s="14">
        <f t="shared" si="90"/>
        <v>0</v>
      </c>
      <c r="CD22" s="72" t="str">
        <f t="shared" si="22"/>
        <v/>
      </c>
      <c r="CE22" s="87">
        <f t="shared" si="91"/>
        <v>4.9291530705235509E-2</v>
      </c>
      <c r="CF22" s="88">
        <f t="shared" si="92"/>
        <v>-6.6628854649853089E-2</v>
      </c>
      <c r="CG22" s="88">
        <f t="shared" si="93"/>
        <v>-0.11374387888619168</v>
      </c>
      <c r="CH22" s="87">
        <f t="shared" si="94"/>
        <v>0.33389457570536474</v>
      </c>
      <c r="CI22" s="89">
        <f t="shared" si="23"/>
        <v>0</v>
      </c>
      <c r="CJ22" s="89">
        <f t="shared" si="24"/>
        <v>0</v>
      </c>
      <c r="CK22" s="157">
        <f t="shared" si="25"/>
        <v>0</v>
      </c>
      <c r="CL22" s="90">
        <f t="shared" si="26"/>
        <v>0</v>
      </c>
      <c r="CM22" s="157">
        <f t="shared" si="27"/>
        <v>0</v>
      </c>
      <c r="CN22" s="90">
        <f t="shared" si="28"/>
        <v>0</v>
      </c>
      <c r="CO22" s="157">
        <f t="shared" si="29"/>
        <v>0</v>
      </c>
      <c r="CP22" s="90">
        <f t="shared" si="30"/>
        <v>0</v>
      </c>
      <c r="CQ22" s="157">
        <f t="shared" si="31"/>
        <v>0</v>
      </c>
      <c r="CR22" s="90">
        <f t="shared" si="32"/>
        <v>0</v>
      </c>
      <c r="CS22" s="157">
        <f t="shared" si="33"/>
        <v>0</v>
      </c>
      <c r="CT22" s="90">
        <f t="shared" si="34"/>
        <v>0</v>
      </c>
      <c r="CU22" s="157">
        <f t="shared" si="35"/>
        <v>0</v>
      </c>
      <c r="CV22" s="90">
        <f t="shared" si="36"/>
        <v>0</v>
      </c>
      <c r="CW22" s="157">
        <f t="shared" si="37"/>
        <v>0</v>
      </c>
      <c r="CX22" s="90">
        <f t="shared" si="38"/>
        <v>0</v>
      </c>
      <c r="CY22" s="157">
        <f t="shared" si="39"/>
        <v>0</v>
      </c>
      <c r="CZ22" s="90">
        <f t="shared" si="40"/>
        <v>0</v>
      </c>
      <c r="DA22" s="91">
        <f>DataEntry!B22</f>
        <v>44106</v>
      </c>
      <c r="DB22" s="83">
        <f t="shared" si="41"/>
        <v>0</v>
      </c>
      <c r="DC22" s="83">
        <f t="shared" si="42"/>
        <v>0</v>
      </c>
      <c r="DD22" s="145">
        <f t="shared" si="95"/>
        <v>16</v>
      </c>
      <c r="DE22" s="145" t="str">
        <f t="shared" si="96"/>
        <v/>
      </c>
      <c r="DF22" s="145" t="str">
        <f t="shared" si="97"/>
        <v/>
      </c>
      <c r="DG22" s="145" t="str">
        <f t="shared" si="98"/>
        <v/>
      </c>
      <c r="DH22" s="145" t="str">
        <f t="shared" si="99"/>
        <v/>
      </c>
      <c r="DI22" s="145">
        <f t="shared" si="100"/>
        <v>17</v>
      </c>
      <c r="DJ22" s="83">
        <f t="shared" si="101"/>
        <v>0</v>
      </c>
      <c r="DK22" s="83">
        <f t="shared" si="102"/>
        <v>0</v>
      </c>
      <c r="DL22" s="84">
        <f t="shared" si="103"/>
        <v>0</v>
      </c>
      <c r="DM22" s="14">
        <f t="shared" si="104"/>
        <v>0</v>
      </c>
      <c r="DN22" s="87">
        <f>IFERROR(DO22*(1-DCFactor)+Results!DP22*DCFactor,"")</f>
        <v>0.31802710544939844</v>
      </c>
      <c r="DO22" s="87">
        <f>(DFactor*Rounds*Number/2+SUM(BV$3:BV10))/(Rounds*Number/2+COUNT(BV$3:BV10))</f>
        <v>0.29482802547770698</v>
      </c>
      <c r="DP22" s="87">
        <f t="shared" si="44"/>
        <v>0.3611111111111111</v>
      </c>
      <c r="DQ22" s="84">
        <f t="shared" si="45"/>
        <v>0</v>
      </c>
      <c r="DR22" s="84">
        <f t="shared" si="46"/>
        <v>0</v>
      </c>
      <c r="DS22" s="87">
        <f t="shared" si="47"/>
        <v>0.33888762848832843</v>
      </c>
      <c r="DT22" s="87">
        <f t="shared" si="48"/>
        <v>0.34045812929620639</v>
      </c>
      <c r="DU22" s="87">
        <f t="shared" si="49"/>
        <v>0.33389457570536474</v>
      </c>
      <c r="DV22" s="86">
        <f t="shared" si="105"/>
        <v>1</v>
      </c>
      <c r="DW22" s="86">
        <f t="shared" si="106"/>
        <v>-1</v>
      </c>
    </row>
    <row r="23" spans="1:127" x14ac:dyDescent="0.25">
      <c r="A23" s="69">
        <v>21</v>
      </c>
      <c r="B23" s="70">
        <f>DataEntry!C23</f>
        <v>8</v>
      </c>
      <c r="C23" s="71">
        <f>COUNTIF(D$2:D23,D23)+COUNTIF(G$2:G23,D23)</f>
        <v>3</v>
      </c>
      <c r="D23" s="72" t="str">
        <f t="shared" si="0"/>
        <v>Hannover 96</v>
      </c>
      <c r="E23" s="70">
        <f>DataEntry!E23</f>
        <v>3</v>
      </c>
      <c r="F23" s="71">
        <f>COUNTIF(D$2:D23,G23)+COUNTIF(G$2:G23,G23)</f>
        <v>3</v>
      </c>
      <c r="G23" s="72" t="str">
        <f t="shared" si="1"/>
        <v>Eintracht Braunschweig</v>
      </c>
      <c r="H23" s="73">
        <f>DataEntry!G23</f>
        <v>4</v>
      </c>
      <c r="I23" s="73">
        <f>DataEntry!H23</f>
        <v>1</v>
      </c>
      <c r="J23" s="158">
        <f t="shared" si="2"/>
        <v>1</v>
      </c>
      <c r="K23" s="156">
        <f t="shared" si="3"/>
        <v>4</v>
      </c>
      <c r="L23" s="224">
        <f t="shared" si="4"/>
        <v>2500.7193274843967</v>
      </c>
      <c r="M23" s="224">
        <f t="shared" si="5"/>
        <v>2384.375226671144</v>
      </c>
      <c r="N23" s="236">
        <f t="shared" si="50"/>
        <v>116.34410081325268</v>
      </c>
      <c r="O23" s="22" t="str">
        <f t="shared" si="51"/>
        <v>T8G3</v>
      </c>
      <c r="P23" s="248">
        <f t="shared" si="6"/>
        <v>16.270218690462166</v>
      </c>
      <c r="Q23" s="22" t="str">
        <f t="shared" si="52"/>
        <v>T3G3</v>
      </c>
      <c r="R23" s="248">
        <f t="shared" si="7"/>
        <v>-16.270218690462166</v>
      </c>
      <c r="S23" s="74">
        <f t="shared" si="53"/>
        <v>0</v>
      </c>
      <c r="T23" s="75">
        <f t="shared" si="54"/>
        <v>0</v>
      </c>
      <c r="U23" s="76">
        <f t="shared" si="55"/>
        <v>0</v>
      </c>
      <c r="V23" s="74">
        <f t="shared" si="56"/>
        <v>0</v>
      </c>
      <c r="W23" s="75">
        <f t="shared" si="57"/>
        <v>0</v>
      </c>
      <c r="X23" s="76">
        <f t="shared" si="58"/>
        <v>0</v>
      </c>
      <c r="Y23" s="74">
        <f t="shared" si="59"/>
        <v>1</v>
      </c>
      <c r="Z23" s="75">
        <f t="shared" si="60"/>
        <v>0</v>
      </c>
      <c r="AA23" s="76">
        <f t="shared" si="61"/>
        <v>0</v>
      </c>
      <c r="AB23" s="74">
        <f t="shared" si="62"/>
        <v>0</v>
      </c>
      <c r="AC23" s="75">
        <f t="shared" si="63"/>
        <v>0</v>
      </c>
      <c r="AD23" s="76">
        <f t="shared" si="64"/>
        <v>0</v>
      </c>
      <c r="AE23" s="74">
        <f t="shared" si="65"/>
        <v>0</v>
      </c>
      <c r="AF23" s="75">
        <f t="shared" si="66"/>
        <v>0</v>
      </c>
      <c r="AG23" s="76">
        <f t="shared" si="67"/>
        <v>0</v>
      </c>
      <c r="AH23" s="74">
        <f t="shared" si="68"/>
        <v>0</v>
      </c>
      <c r="AI23" s="75">
        <f t="shared" si="69"/>
        <v>0</v>
      </c>
      <c r="AJ23" s="76">
        <f t="shared" si="70"/>
        <v>0</v>
      </c>
      <c r="AK23" s="74">
        <f t="shared" si="71"/>
        <v>0</v>
      </c>
      <c r="AL23" s="75">
        <f t="shared" si="72"/>
        <v>0</v>
      </c>
      <c r="AM23" s="76">
        <f t="shared" si="73"/>
        <v>0</v>
      </c>
      <c r="AN23" s="74">
        <f t="shared" si="74"/>
        <v>0</v>
      </c>
      <c r="AO23" s="75">
        <f t="shared" si="75"/>
        <v>0</v>
      </c>
      <c r="AP23" s="76">
        <f t="shared" si="76"/>
        <v>0</v>
      </c>
      <c r="AQ23" s="77">
        <f t="shared" si="8"/>
        <v>0.60801734206028779</v>
      </c>
      <c r="AR23" s="77">
        <f t="shared" si="77"/>
        <v>0.45683976429128248</v>
      </c>
      <c r="AS23" s="78">
        <f t="shared" si="78"/>
        <v>0.30235515553801062</v>
      </c>
      <c r="AT23" s="77">
        <f t="shared" si="79"/>
        <v>0.2408050801707069</v>
      </c>
      <c r="AU23" s="79">
        <f t="shared" si="107"/>
        <v>0.1</v>
      </c>
      <c r="AV23" s="139">
        <f>DataEntry!P23</f>
        <v>-30</v>
      </c>
      <c r="AW23" s="80" t="str">
        <f t="shared" si="11"/>
        <v>59/50</v>
      </c>
      <c r="AX23" s="80" t="str">
        <f t="shared" si="12"/>
        <v>23/10</v>
      </c>
      <c r="AY23" s="80" t="str">
        <f t="shared" si="13"/>
        <v>78/25</v>
      </c>
      <c r="AZ23" s="81">
        <f>DataEntry!I23</f>
        <v>37</v>
      </c>
      <c r="BA23" s="82">
        <f>DataEntry!J23</f>
        <v>50</v>
      </c>
      <c r="BB23" s="81">
        <f>DataEntry!K23</f>
        <v>67</v>
      </c>
      <c r="BC23" s="82">
        <f>DataEntry!L23</f>
        <v>25</v>
      </c>
      <c r="BD23" s="81">
        <f>DataEntry!M23</f>
        <v>79</v>
      </c>
      <c r="BE23" s="82">
        <f>DataEntry!N23</f>
        <v>20</v>
      </c>
      <c r="BF23" s="77">
        <f t="shared" si="80"/>
        <v>0.54814306606243335</v>
      </c>
      <c r="BG23" s="77">
        <f t="shared" si="81"/>
        <v>0.25917634101865056</v>
      </c>
      <c r="BH23" s="77">
        <f t="shared" si="82"/>
        <v>0.19268059291891598</v>
      </c>
      <c r="BI23" s="83">
        <f t="shared" si="83"/>
        <v>1</v>
      </c>
      <c r="BJ23" s="83">
        <f t="shared" si="84"/>
        <v>0</v>
      </c>
      <c r="BK23" s="83">
        <f t="shared" si="85"/>
        <v>0</v>
      </c>
      <c r="BL23" s="84">
        <f t="shared" si="14"/>
        <v>0.45683976429128248</v>
      </c>
      <c r="BM23" s="84">
        <f t="shared" si="15"/>
        <v>0.54814306606243335</v>
      </c>
      <c r="BN23" s="85">
        <f t="shared" si="86"/>
        <v>-9.1303301771150869E-2</v>
      </c>
      <c r="BO23" s="84">
        <f t="shared" si="16"/>
        <v>0.45683976429128248</v>
      </c>
      <c r="BP23" s="84">
        <f t="shared" si="17"/>
        <v>0.30235515553801062</v>
      </c>
      <c r="BQ23" s="84">
        <f t="shared" si="18"/>
        <v>0.2408050801707069</v>
      </c>
      <c r="BR23" s="84">
        <f t="shared" si="87"/>
        <v>0.54814306606243335</v>
      </c>
      <c r="BS23" s="84">
        <f t="shared" si="87"/>
        <v>0.25917634101865056</v>
      </c>
      <c r="BT23" s="84">
        <f t="shared" si="87"/>
        <v>0.19268059291891598</v>
      </c>
      <c r="BU23" s="86">
        <f t="shared" si="88"/>
        <v>1</v>
      </c>
      <c r="BV23" s="86">
        <f t="shared" si="88"/>
        <v>0</v>
      </c>
      <c r="BW23" s="86">
        <f t="shared" si="88"/>
        <v>0</v>
      </c>
      <c r="BX23" s="86">
        <f t="shared" si="89"/>
        <v>1</v>
      </c>
      <c r="BY23" s="86">
        <f t="shared" si="89"/>
        <v>0</v>
      </c>
      <c r="BZ23" s="86">
        <f t="shared" si="89"/>
        <v>0</v>
      </c>
      <c r="CA23" s="83">
        <f>IF(AND(DataEntry!B23&gt;=ExFrom,DataEntry!B23&lt;=ExTo),0,IF(AR23&lt;DS23,0,DB23))</f>
        <v>0</v>
      </c>
      <c r="CB23" s="83">
        <f>IF(AND(DataEntry!B23&gt;=ExFrom,DataEntry!B23&lt;=ExTo),0,IF(AT23&lt;DT23,0,DC23))</f>
        <v>0</v>
      </c>
      <c r="CC23" s="14">
        <f t="shared" si="90"/>
        <v>0</v>
      </c>
      <c r="CD23" s="72" t="str">
        <f t="shared" si="22"/>
        <v/>
      </c>
      <c r="CE23" s="87">
        <f t="shared" si="91"/>
        <v>4.8471976133145578E-2</v>
      </c>
      <c r="CF23" s="88">
        <f t="shared" si="92"/>
        <v>-0.14939805110541379</v>
      </c>
      <c r="CG23" s="88">
        <f t="shared" si="93"/>
        <v>0.11910807276129703</v>
      </c>
      <c r="CH23" s="87">
        <f t="shared" si="94"/>
        <v>0.30235515553801062</v>
      </c>
      <c r="CI23" s="89">
        <f t="shared" si="23"/>
        <v>0</v>
      </c>
      <c r="CJ23" s="89">
        <f t="shared" si="24"/>
        <v>0</v>
      </c>
      <c r="CK23" s="157">
        <f t="shared" si="25"/>
        <v>0</v>
      </c>
      <c r="CL23" s="90">
        <f t="shared" si="26"/>
        <v>0</v>
      </c>
      <c r="CM23" s="157">
        <f t="shared" si="27"/>
        <v>0</v>
      </c>
      <c r="CN23" s="90">
        <f t="shared" si="28"/>
        <v>0</v>
      </c>
      <c r="CO23" s="157">
        <f t="shared" si="29"/>
        <v>0</v>
      </c>
      <c r="CP23" s="90">
        <f t="shared" si="30"/>
        <v>0</v>
      </c>
      <c r="CQ23" s="157">
        <f t="shared" si="31"/>
        <v>0</v>
      </c>
      <c r="CR23" s="90">
        <f t="shared" si="32"/>
        <v>0</v>
      </c>
      <c r="CS23" s="157">
        <f t="shared" si="33"/>
        <v>0</v>
      </c>
      <c r="CT23" s="90">
        <f t="shared" si="34"/>
        <v>0</v>
      </c>
      <c r="CU23" s="157">
        <f t="shared" si="35"/>
        <v>0</v>
      </c>
      <c r="CV23" s="90">
        <f t="shared" si="36"/>
        <v>0</v>
      </c>
      <c r="CW23" s="157">
        <f t="shared" si="37"/>
        <v>0</v>
      </c>
      <c r="CX23" s="90">
        <f t="shared" si="38"/>
        <v>0</v>
      </c>
      <c r="CY23" s="157">
        <f t="shared" si="39"/>
        <v>0</v>
      </c>
      <c r="CZ23" s="90">
        <f t="shared" si="40"/>
        <v>0</v>
      </c>
      <c r="DA23" s="91">
        <f>DataEntry!B23</f>
        <v>44107</v>
      </c>
      <c r="DB23" s="83">
        <f t="shared" si="41"/>
        <v>0</v>
      </c>
      <c r="DC23" s="83">
        <f t="shared" si="42"/>
        <v>24</v>
      </c>
      <c r="DD23" s="145">
        <f t="shared" si="95"/>
        <v>8</v>
      </c>
      <c r="DE23" s="145" t="str">
        <f t="shared" si="96"/>
        <v/>
      </c>
      <c r="DF23" s="145" t="str">
        <f t="shared" si="97"/>
        <v/>
      </c>
      <c r="DG23" s="145" t="str">
        <f t="shared" si="98"/>
        <v/>
      </c>
      <c r="DH23" s="145" t="str">
        <f t="shared" si="99"/>
        <v/>
      </c>
      <c r="DI23" s="145">
        <f t="shared" si="100"/>
        <v>3</v>
      </c>
      <c r="DJ23" s="83">
        <f t="shared" si="101"/>
        <v>0</v>
      </c>
      <c r="DK23" s="83">
        <f t="shared" si="102"/>
        <v>0</v>
      </c>
      <c r="DL23" s="84">
        <f t="shared" si="103"/>
        <v>0</v>
      </c>
      <c r="DM23" s="14">
        <f t="shared" si="104"/>
        <v>0</v>
      </c>
      <c r="DN23" s="87">
        <f>IFERROR(DO23*(1-DCFactor)+Results!DP23*DCFactor,"")</f>
        <v>0.28519859649122808</v>
      </c>
      <c r="DO23" s="87">
        <f>(DFactor*Rounds*Number/2+SUM(BV$3:BV11))/(Rounds*Number/2+COUNT(BV$3:BV11))</f>
        <v>0.29706666666666665</v>
      </c>
      <c r="DP23" s="87">
        <f t="shared" si="44"/>
        <v>0.26315789473684209</v>
      </c>
      <c r="DQ23" s="84">
        <f t="shared" si="45"/>
        <v>10.782461479306196</v>
      </c>
      <c r="DR23" s="84">
        <f t="shared" si="46"/>
        <v>0</v>
      </c>
      <c r="DS23" s="87">
        <f t="shared" si="47"/>
        <v>0.3416466017035138</v>
      </c>
      <c r="DT23" s="87">
        <f t="shared" si="48"/>
        <v>0.33269639757462344</v>
      </c>
      <c r="DU23" s="87">
        <f t="shared" si="49"/>
        <v>0.30235515553801062</v>
      </c>
      <c r="DV23" s="86">
        <f t="shared" si="105"/>
        <v>3</v>
      </c>
      <c r="DW23" s="86">
        <f t="shared" si="106"/>
        <v>-3</v>
      </c>
    </row>
    <row r="24" spans="1:127" x14ac:dyDescent="0.25">
      <c r="A24" s="69">
        <v>22</v>
      </c>
      <c r="B24" s="70">
        <f>DataEntry!C24</f>
        <v>9</v>
      </c>
      <c r="C24" s="71">
        <f>COUNTIF(D$2:D24,D24)+COUNTIF(G$2:G24,D24)</f>
        <v>3</v>
      </c>
      <c r="D24" s="72" t="str">
        <f t="shared" si="0"/>
        <v>Heidenheim</v>
      </c>
      <c r="E24" s="70">
        <f>DataEntry!E24</f>
        <v>14</v>
      </c>
      <c r="F24" s="71">
        <f>COUNTIF(D$2:D24,G24)+COUNTIF(G$2:G24,G24)</f>
        <v>3</v>
      </c>
      <c r="G24" s="72" t="str">
        <f t="shared" si="1"/>
        <v>Paderborn 07</v>
      </c>
      <c r="H24" s="73">
        <f>DataEntry!G24</f>
        <v>0</v>
      </c>
      <c r="I24" s="73">
        <f>DataEntry!H24</f>
        <v>0</v>
      </c>
      <c r="J24" s="158">
        <f t="shared" si="2"/>
        <v>2</v>
      </c>
      <c r="K24" s="156">
        <f t="shared" si="3"/>
        <v>0</v>
      </c>
      <c r="L24" s="224">
        <f t="shared" si="4"/>
        <v>2542.0715288761489</v>
      </c>
      <c r="M24" s="224">
        <f t="shared" si="5"/>
        <v>2390.243555683573</v>
      </c>
      <c r="N24" s="236">
        <f t="shared" si="50"/>
        <v>151.82797319257588</v>
      </c>
      <c r="O24" s="22" t="str">
        <f t="shared" si="51"/>
        <v>T9G3</v>
      </c>
      <c r="P24" s="248">
        <f t="shared" si="6"/>
        <v>-1.425119547984246</v>
      </c>
      <c r="Q24" s="22" t="str">
        <f t="shared" si="52"/>
        <v>T14G3</v>
      </c>
      <c r="R24" s="248">
        <f t="shared" si="7"/>
        <v>1.425119547984246</v>
      </c>
      <c r="S24" s="74">
        <f t="shared" si="53"/>
        <v>0</v>
      </c>
      <c r="T24" s="75">
        <f t="shared" si="54"/>
        <v>0</v>
      </c>
      <c r="U24" s="76">
        <f t="shared" si="55"/>
        <v>0</v>
      </c>
      <c r="V24" s="74">
        <f t="shared" si="56"/>
        <v>0</v>
      </c>
      <c r="W24" s="75">
        <f t="shared" si="57"/>
        <v>0</v>
      </c>
      <c r="X24" s="76">
        <f t="shared" si="58"/>
        <v>0</v>
      </c>
      <c r="Y24" s="74">
        <f t="shared" si="59"/>
        <v>0</v>
      </c>
      <c r="Z24" s="75">
        <f t="shared" si="60"/>
        <v>0</v>
      </c>
      <c r="AA24" s="76">
        <f t="shared" si="61"/>
        <v>0</v>
      </c>
      <c r="AB24" s="74">
        <f t="shared" si="62"/>
        <v>0</v>
      </c>
      <c r="AC24" s="75">
        <f t="shared" si="63"/>
        <v>1</v>
      </c>
      <c r="AD24" s="76">
        <f t="shared" si="64"/>
        <v>0</v>
      </c>
      <c r="AE24" s="74">
        <f t="shared" si="65"/>
        <v>0</v>
      </c>
      <c r="AF24" s="75">
        <f t="shared" si="66"/>
        <v>0</v>
      </c>
      <c r="AG24" s="76">
        <f t="shared" si="67"/>
        <v>0</v>
      </c>
      <c r="AH24" s="74">
        <f t="shared" si="68"/>
        <v>0</v>
      </c>
      <c r="AI24" s="75">
        <f t="shared" si="69"/>
        <v>0</v>
      </c>
      <c r="AJ24" s="76">
        <f t="shared" si="70"/>
        <v>0</v>
      </c>
      <c r="AK24" s="74">
        <f t="shared" si="71"/>
        <v>0</v>
      </c>
      <c r="AL24" s="75">
        <f t="shared" si="72"/>
        <v>0</v>
      </c>
      <c r="AM24" s="76">
        <f t="shared" si="73"/>
        <v>0</v>
      </c>
      <c r="AN24" s="74">
        <f t="shared" si="74"/>
        <v>0</v>
      </c>
      <c r="AO24" s="75">
        <f t="shared" si="75"/>
        <v>0</v>
      </c>
      <c r="AP24" s="76">
        <f t="shared" si="76"/>
        <v>0</v>
      </c>
      <c r="AQ24" s="77">
        <f t="shared" si="8"/>
        <v>0.6425119547984246</v>
      </c>
      <c r="AR24" s="77">
        <f t="shared" si="77"/>
        <v>0.49984767434495969</v>
      </c>
      <c r="AS24" s="78">
        <f t="shared" si="78"/>
        <v>0.28532856090692971</v>
      </c>
      <c r="AT24" s="77">
        <f t="shared" si="79"/>
        <v>0.21482376474811055</v>
      </c>
      <c r="AU24" s="79">
        <f t="shared" si="107"/>
        <v>0.1</v>
      </c>
      <c r="AV24" s="139">
        <f>DataEntry!P24</f>
        <v>0</v>
      </c>
      <c r="AW24" s="80" t="str">
        <f t="shared" si="11"/>
        <v>Evens</v>
      </c>
      <c r="AX24" s="80" t="str">
        <f t="shared" si="12"/>
        <v>5/2</v>
      </c>
      <c r="AY24" s="80" t="str">
        <f t="shared" si="13"/>
        <v>91/25</v>
      </c>
      <c r="AZ24" s="81">
        <f>DataEntry!I24</f>
        <v>131</v>
      </c>
      <c r="BA24" s="82">
        <f>DataEntry!J24</f>
        <v>100</v>
      </c>
      <c r="BB24" s="81">
        <f>DataEntry!K24</f>
        <v>27</v>
      </c>
      <c r="BC24" s="82">
        <f>DataEntry!L24</f>
        <v>10</v>
      </c>
      <c r="BD24" s="81">
        <f>DataEntry!M24</f>
        <v>189</v>
      </c>
      <c r="BE24" s="82">
        <f>DataEntry!N24</f>
        <v>100</v>
      </c>
      <c r="BF24" s="77">
        <f t="shared" si="80"/>
        <v>0.41260384551568735</v>
      </c>
      <c r="BG24" s="77">
        <f t="shared" si="81"/>
        <v>0.25759861706519938</v>
      </c>
      <c r="BH24" s="77">
        <f t="shared" si="82"/>
        <v>0.32979753741911338</v>
      </c>
      <c r="BI24" s="83">
        <f t="shared" si="83"/>
        <v>0</v>
      </c>
      <c r="BJ24" s="83">
        <f t="shared" si="84"/>
        <v>1</v>
      </c>
      <c r="BK24" s="83">
        <f t="shared" si="85"/>
        <v>0</v>
      </c>
      <c r="BL24" s="84">
        <f t="shared" si="14"/>
        <v>0.28532856090692971</v>
      </c>
      <c r="BM24" s="84">
        <f t="shared" si="15"/>
        <v>0.25759861706519938</v>
      </c>
      <c r="BN24" s="85">
        <f t="shared" si="86"/>
        <v>2.7729943841730331E-2</v>
      </c>
      <c r="BO24" s="84">
        <f t="shared" si="16"/>
        <v>0.49984767434495969</v>
      </c>
      <c r="BP24" s="84">
        <f t="shared" si="17"/>
        <v>0.28532856090692971</v>
      </c>
      <c r="BQ24" s="84">
        <f t="shared" si="18"/>
        <v>0.21482376474811055</v>
      </c>
      <c r="BR24" s="84">
        <f t="shared" si="87"/>
        <v>0.41260384551568735</v>
      </c>
      <c r="BS24" s="84">
        <f t="shared" si="87"/>
        <v>0.25759861706519938</v>
      </c>
      <c r="BT24" s="84">
        <f t="shared" si="87"/>
        <v>0.32979753741911338</v>
      </c>
      <c r="BU24" s="86">
        <f t="shared" si="88"/>
        <v>0</v>
      </c>
      <c r="BV24" s="86">
        <f t="shared" si="88"/>
        <v>1</v>
      </c>
      <c r="BW24" s="86">
        <f t="shared" si="88"/>
        <v>0</v>
      </c>
      <c r="BX24" s="86">
        <f t="shared" si="89"/>
        <v>0</v>
      </c>
      <c r="BY24" s="86">
        <f t="shared" si="89"/>
        <v>1</v>
      </c>
      <c r="BZ24" s="86">
        <f t="shared" si="89"/>
        <v>0</v>
      </c>
      <c r="CA24" s="83">
        <f>IF(AND(DataEntry!B24&gt;=ExFrom,DataEntry!B24&lt;=ExTo),0,IF(AR24&lt;DS24,0,DB24))</f>
        <v>50</v>
      </c>
      <c r="CB24" s="83">
        <f>IF(AND(DataEntry!B24&gt;=ExFrom,DataEntry!B24&lt;=ExTo),0,IF(AT24&lt;DT24,0,DC24))</f>
        <v>0</v>
      </c>
      <c r="CC24" s="14">
        <f t="shared" si="90"/>
        <v>-50</v>
      </c>
      <c r="CD24" s="72" t="str">
        <f t="shared" si="22"/>
        <v>Heidenheim</v>
      </c>
      <c r="CE24" s="87">
        <f t="shared" si="91"/>
        <v>4.9191464416377784E-2</v>
      </c>
      <c r="CF24" s="88">
        <f t="shared" si="92"/>
        <v>0.11597431736396362</v>
      </c>
      <c r="CG24" s="88">
        <f t="shared" si="93"/>
        <v>-0.23030587620673854</v>
      </c>
      <c r="CH24" s="87">
        <f t="shared" si="94"/>
        <v>0.28532856090692976</v>
      </c>
      <c r="CI24" s="89">
        <f t="shared" si="23"/>
        <v>1</v>
      </c>
      <c r="CJ24" s="89">
        <f t="shared" si="24"/>
        <v>0</v>
      </c>
      <c r="CK24" s="157">
        <f t="shared" si="25"/>
        <v>0</v>
      </c>
      <c r="CL24" s="90">
        <f t="shared" si="26"/>
        <v>0</v>
      </c>
      <c r="CM24" s="157">
        <f t="shared" si="27"/>
        <v>0</v>
      </c>
      <c r="CN24" s="90">
        <f t="shared" si="28"/>
        <v>0</v>
      </c>
      <c r="CO24" s="157">
        <f t="shared" si="29"/>
        <v>0</v>
      </c>
      <c r="CP24" s="90">
        <f t="shared" si="30"/>
        <v>0</v>
      </c>
      <c r="CQ24" s="157">
        <f t="shared" si="31"/>
        <v>-50</v>
      </c>
      <c r="CR24" s="90">
        <f t="shared" si="32"/>
        <v>0</v>
      </c>
      <c r="CS24" s="157">
        <f t="shared" si="33"/>
        <v>0</v>
      </c>
      <c r="CT24" s="90">
        <f t="shared" si="34"/>
        <v>0</v>
      </c>
      <c r="CU24" s="157">
        <f t="shared" si="35"/>
        <v>0</v>
      </c>
      <c r="CV24" s="90">
        <f t="shared" si="36"/>
        <v>0</v>
      </c>
      <c r="CW24" s="157">
        <f t="shared" si="37"/>
        <v>0</v>
      </c>
      <c r="CX24" s="90">
        <f t="shared" si="38"/>
        <v>0</v>
      </c>
      <c r="CY24" s="157">
        <f t="shared" si="39"/>
        <v>0</v>
      </c>
      <c r="CZ24" s="90">
        <f t="shared" si="40"/>
        <v>0</v>
      </c>
      <c r="DA24" s="91">
        <f>DataEntry!B24</f>
        <v>44107</v>
      </c>
      <c r="DB24" s="83">
        <f t="shared" si="41"/>
        <v>50</v>
      </c>
      <c r="DC24" s="83">
        <f t="shared" si="42"/>
        <v>0</v>
      </c>
      <c r="DD24" s="145" t="str">
        <f t="shared" si="95"/>
        <v/>
      </c>
      <c r="DE24" s="145">
        <f t="shared" si="96"/>
        <v>9</v>
      </c>
      <c r="DF24" s="145" t="str">
        <f t="shared" si="97"/>
        <v/>
      </c>
      <c r="DG24" s="145" t="str">
        <f t="shared" si="98"/>
        <v/>
      </c>
      <c r="DH24" s="145">
        <f t="shared" si="99"/>
        <v>14</v>
      </c>
      <c r="DI24" s="145" t="str">
        <f t="shared" si="100"/>
        <v/>
      </c>
      <c r="DJ24" s="83">
        <f t="shared" si="101"/>
        <v>50</v>
      </c>
      <c r="DK24" s="83">
        <f t="shared" si="102"/>
        <v>0</v>
      </c>
      <c r="DL24" s="84">
        <f t="shared" si="103"/>
        <v>18.52</v>
      </c>
      <c r="DM24" s="14">
        <f t="shared" si="104"/>
        <v>50</v>
      </c>
      <c r="DN24" s="87">
        <f>IFERROR(DO24*(1-DCFactor)+Results!DP24*DCFactor,"")</f>
        <v>0.28203924050632911</v>
      </c>
      <c r="DO24" s="87">
        <f>(DFactor*Rounds*Number/2+SUM(BV$3:BV12))/(Rounds*Number/2+COUNT(BV$3:BV12))</f>
        <v>0.29929113924050632</v>
      </c>
      <c r="DP24" s="87">
        <f t="shared" si="44"/>
        <v>0.25</v>
      </c>
      <c r="DQ24" s="84">
        <f t="shared" si="45"/>
        <v>0</v>
      </c>
      <c r="DR24" s="84">
        <f t="shared" si="46"/>
        <v>0</v>
      </c>
      <c r="DS24" s="87">
        <f t="shared" si="47"/>
        <v>0.33280085608786786</v>
      </c>
      <c r="DT24" s="87">
        <f t="shared" si="48"/>
        <v>0.34434352920689126</v>
      </c>
      <c r="DU24" s="87">
        <f t="shared" si="49"/>
        <v>0.28532856090692976</v>
      </c>
      <c r="DV24" s="86">
        <f t="shared" si="105"/>
        <v>0</v>
      </c>
      <c r="DW24" s="86">
        <f t="shared" si="106"/>
        <v>0</v>
      </c>
    </row>
    <row r="25" spans="1:127" x14ac:dyDescent="0.25">
      <c r="A25" s="69">
        <v>23</v>
      </c>
      <c r="B25" s="70">
        <f>DataEntry!C25</f>
        <v>15</v>
      </c>
      <c r="C25" s="71">
        <f>COUNTIF(D$2:D25,D25)+COUNTIF(G$2:G25,D25)</f>
        <v>3</v>
      </c>
      <c r="D25" s="72" t="str">
        <f t="shared" si="0"/>
        <v>Jahn Regensburg</v>
      </c>
      <c r="E25" s="70">
        <f>DataEntry!E25</f>
        <v>10</v>
      </c>
      <c r="F25" s="71">
        <f>COUNTIF(D$2:D25,G25)+COUNTIF(G$2:G25,G25)</f>
        <v>3</v>
      </c>
      <c r="G25" s="72" t="str">
        <f t="shared" si="1"/>
        <v>Karlsruher</v>
      </c>
      <c r="H25" s="73">
        <f>DataEntry!G25</f>
        <v>1</v>
      </c>
      <c r="I25" s="73">
        <f>DataEntry!H25</f>
        <v>0</v>
      </c>
      <c r="J25" s="158">
        <f t="shared" si="2"/>
        <v>1</v>
      </c>
      <c r="K25" s="156">
        <f t="shared" si="3"/>
        <v>0</v>
      </c>
      <c r="L25" s="224">
        <f t="shared" si="4"/>
        <v>2486.4769815896425</v>
      </c>
      <c r="M25" s="224">
        <f t="shared" si="5"/>
        <v>2378.0295146037297</v>
      </c>
      <c r="N25" s="236">
        <f t="shared" si="50"/>
        <v>108.4474669859128</v>
      </c>
      <c r="O25" s="22" t="str">
        <f t="shared" si="51"/>
        <v>T15G3</v>
      </c>
      <c r="P25" s="248">
        <f t="shared" si="6"/>
        <v>3.997989516657138</v>
      </c>
      <c r="Q25" s="22" t="str">
        <f t="shared" si="52"/>
        <v>T10G3</v>
      </c>
      <c r="R25" s="248">
        <f t="shared" si="7"/>
        <v>-3.997989516657138</v>
      </c>
      <c r="S25" s="74">
        <f t="shared" si="53"/>
        <v>0</v>
      </c>
      <c r="T25" s="75">
        <f t="shared" si="54"/>
        <v>0</v>
      </c>
      <c r="U25" s="76">
        <f t="shared" si="55"/>
        <v>0</v>
      </c>
      <c r="V25" s="74">
        <f t="shared" si="56"/>
        <v>0</v>
      </c>
      <c r="W25" s="75">
        <f t="shared" si="57"/>
        <v>0</v>
      </c>
      <c r="X25" s="76">
        <f t="shared" si="58"/>
        <v>0</v>
      </c>
      <c r="Y25" s="74">
        <f t="shared" si="59"/>
        <v>1</v>
      </c>
      <c r="Z25" s="75">
        <f t="shared" si="60"/>
        <v>0</v>
      </c>
      <c r="AA25" s="76">
        <f t="shared" si="61"/>
        <v>0</v>
      </c>
      <c r="AB25" s="74">
        <f t="shared" si="62"/>
        <v>0</v>
      </c>
      <c r="AC25" s="75">
        <f t="shared" si="63"/>
        <v>0</v>
      </c>
      <c r="AD25" s="76">
        <f t="shared" si="64"/>
        <v>0</v>
      </c>
      <c r="AE25" s="74">
        <f t="shared" si="65"/>
        <v>0</v>
      </c>
      <c r="AF25" s="75">
        <f t="shared" si="66"/>
        <v>0</v>
      </c>
      <c r="AG25" s="76">
        <f t="shared" si="67"/>
        <v>0</v>
      </c>
      <c r="AH25" s="74">
        <f t="shared" si="68"/>
        <v>0</v>
      </c>
      <c r="AI25" s="75">
        <f t="shared" si="69"/>
        <v>0</v>
      </c>
      <c r="AJ25" s="76">
        <f t="shared" si="70"/>
        <v>0</v>
      </c>
      <c r="AK25" s="74">
        <f t="shared" si="71"/>
        <v>0</v>
      </c>
      <c r="AL25" s="75">
        <f t="shared" si="72"/>
        <v>0</v>
      </c>
      <c r="AM25" s="76">
        <f t="shared" si="73"/>
        <v>0</v>
      </c>
      <c r="AN25" s="74">
        <f t="shared" si="74"/>
        <v>0</v>
      </c>
      <c r="AO25" s="75">
        <f t="shared" si="75"/>
        <v>0</v>
      </c>
      <c r="AP25" s="76">
        <f t="shared" si="76"/>
        <v>0</v>
      </c>
      <c r="AQ25" s="77">
        <f t="shared" si="8"/>
        <v>0.60020104833428622</v>
      </c>
      <c r="AR25" s="77">
        <f t="shared" si="77"/>
        <v>0.43287628666222655</v>
      </c>
      <c r="AS25" s="78">
        <f t="shared" si="78"/>
        <v>0.33464952334411946</v>
      </c>
      <c r="AT25" s="77">
        <f t="shared" si="79"/>
        <v>0.23247418999365405</v>
      </c>
      <c r="AU25" s="79">
        <f t="shared" si="107"/>
        <v>0.1</v>
      </c>
      <c r="AV25" s="139">
        <f>DataEntry!P25</f>
        <v>-33</v>
      </c>
      <c r="AW25" s="80" t="str">
        <f t="shared" si="11"/>
        <v>13/10</v>
      </c>
      <c r="AX25" s="80" t="str">
        <f t="shared" si="12"/>
        <v>99/50</v>
      </c>
      <c r="AY25" s="80" t="str">
        <f t="shared" si="13"/>
        <v>33/10</v>
      </c>
      <c r="AZ25" s="81">
        <f>DataEntry!I25</f>
        <v>71</v>
      </c>
      <c r="BA25" s="82">
        <f>DataEntry!J25</f>
        <v>50</v>
      </c>
      <c r="BB25" s="81">
        <f>DataEntry!K25</f>
        <v>59</v>
      </c>
      <c r="BC25" s="82">
        <f>DataEntry!L25</f>
        <v>25</v>
      </c>
      <c r="BD25" s="81">
        <f>DataEntry!M25</f>
        <v>193</v>
      </c>
      <c r="BE25" s="82">
        <f>DataEntry!N25</f>
        <v>100</v>
      </c>
      <c r="BF25" s="77">
        <f t="shared" si="80"/>
        <v>0.39274572538756752</v>
      </c>
      <c r="BG25" s="77">
        <f t="shared" si="81"/>
        <v>0.28287043316604565</v>
      </c>
      <c r="BH25" s="77">
        <f t="shared" si="82"/>
        <v>0.32438384144638688</v>
      </c>
      <c r="BI25" s="83">
        <f t="shared" si="83"/>
        <v>1</v>
      </c>
      <c r="BJ25" s="83">
        <f t="shared" si="84"/>
        <v>0</v>
      </c>
      <c r="BK25" s="83">
        <f t="shared" si="85"/>
        <v>0</v>
      </c>
      <c r="BL25" s="84">
        <f t="shared" si="14"/>
        <v>0.43287628666222655</v>
      </c>
      <c r="BM25" s="84">
        <f t="shared" si="15"/>
        <v>0.39274572538756752</v>
      </c>
      <c r="BN25" s="85">
        <f t="shared" si="86"/>
        <v>4.0130561274659027E-2</v>
      </c>
      <c r="BO25" s="84">
        <f t="shared" si="16"/>
        <v>0.43287628666222655</v>
      </c>
      <c r="BP25" s="84">
        <f t="shared" si="17"/>
        <v>0.33464952334411946</v>
      </c>
      <c r="BQ25" s="84">
        <f t="shared" si="18"/>
        <v>0.23247418999365405</v>
      </c>
      <c r="BR25" s="84">
        <f t="shared" si="87"/>
        <v>0.39274572538756752</v>
      </c>
      <c r="BS25" s="84">
        <f t="shared" si="87"/>
        <v>0.28287043316604565</v>
      </c>
      <c r="BT25" s="84">
        <f t="shared" si="87"/>
        <v>0.32438384144638688</v>
      </c>
      <c r="BU25" s="86">
        <f t="shared" si="88"/>
        <v>1</v>
      </c>
      <c r="BV25" s="86">
        <f t="shared" si="88"/>
        <v>0</v>
      </c>
      <c r="BW25" s="86">
        <f t="shared" si="88"/>
        <v>0</v>
      </c>
      <c r="BX25" s="86">
        <f t="shared" si="89"/>
        <v>1</v>
      </c>
      <c r="BY25" s="86">
        <f t="shared" si="89"/>
        <v>0</v>
      </c>
      <c r="BZ25" s="86">
        <f t="shared" si="89"/>
        <v>0</v>
      </c>
      <c r="CA25" s="83">
        <f>IF(AND(DataEntry!B25&gt;=ExFrom,DataEntry!B25&lt;=ExTo),0,IF(AR25&lt;DS25,0,DB25))</f>
        <v>0</v>
      </c>
      <c r="CB25" s="83">
        <f>IF(AND(DataEntry!B25&gt;=ExFrom,DataEntry!B25&lt;=ExTo),0,IF(AT25&lt;DT25,0,DC25))</f>
        <v>0</v>
      </c>
      <c r="CC25" s="14">
        <f t="shared" si="90"/>
        <v>0</v>
      </c>
      <c r="CD25" s="72" t="str">
        <f t="shared" si="22"/>
        <v/>
      </c>
      <c r="CE25" s="87">
        <f t="shared" si="91"/>
        <v>5.2139116442560418E-2</v>
      </c>
      <c r="CF25" s="88">
        <f t="shared" si="92"/>
        <v>3.4074237791099471E-2</v>
      </c>
      <c r="CG25" s="88">
        <f t="shared" si="93"/>
        <v>-0.19648758185177767</v>
      </c>
      <c r="CH25" s="87">
        <f t="shared" si="94"/>
        <v>0.3346495233441194</v>
      </c>
      <c r="CI25" s="89">
        <f t="shared" si="23"/>
        <v>0</v>
      </c>
      <c r="CJ25" s="89">
        <f t="shared" si="24"/>
        <v>0</v>
      </c>
      <c r="CK25" s="157">
        <f t="shared" si="25"/>
        <v>0</v>
      </c>
      <c r="CL25" s="90">
        <f t="shared" si="26"/>
        <v>0</v>
      </c>
      <c r="CM25" s="157">
        <f t="shared" si="27"/>
        <v>0</v>
      </c>
      <c r="CN25" s="90">
        <f t="shared" si="28"/>
        <v>0</v>
      </c>
      <c r="CO25" s="157">
        <f t="shared" si="29"/>
        <v>0</v>
      </c>
      <c r="CP25" s="90">
        <f t="shared" si="30"/>
        <v>0</v>
      </c>
      <c r="CQ25" s="157">
        <f t="shared" si="31"/>
        <v>0</v>
      </c>
      <c r="CR25" s="90">
        <f t="shared" si="32"/>
        <v>0</v>
      </c>
      <c r="CS25" s="157">
        <f t="shared" si="33"/>
        <v>0</v>
      </c>
      <c r="CT25" s="90">
        <f t="shared" si="34"/>
        <v>0</v>
      </c>
      <c r="CU25" s="157">
        <f t="shared" si="35"/>
        <v>0</v>
      </c>
      <c r="CV25" s="90">
        <f t="shared" si="36"/>
        <v>0</v>
      </c>
      <c r="CW25" s="157">
        <f t="shared" si="37"/>
        <v>0</v>
      </c>
      <c r="CX25" s="90">
        <f t="shared" si="38"/>
        <v>0</v>
      </c>
      <c r="CY25" s="157">
        <f t="shared" si="39"/>
        <v>0</v>
      </c>
      <c r="CZ25" s="90">
        <f t="shared" si="40"/>
        <v>0</v>
      </c>
      <c r="DA25" s="91">
        <f>DataEntry!B25</f>
        <v>44107</v>
      </c>
      <c r="DB25" s="83">
        <f t="shared" si="41"/>
        <v>0</v>
      </c>
      <c r="DC25" s="83">
        <f t="shared" si="42"/>
        <v>0</v>
      </c>
      <c r="DD25" s="145">
        <f t="shared" si="95"/>
        <v>15</v>
      </c>
      <c r="DE25" s="145" t="str">
        <f t="shared" si="96"/>
        <v/>
      </c>
      <c r="DF25" s="145" t="str">
        <f t="shared" si="97"/>
        <v/>
      </c>
      <c r="DG25" s="145" t="str">
        <f t="shared" si="98"/>
        <v/>
      </c>
      <c r="DH25" s="145" t="str">
        <f t="shared" si="99"/>
        <v/>
      </c>
      <c r="DI25" s="145">
        <f t="shared" si="100"/>
        <v>10</v>
      </c>
      <c r="DJ25" s="83">
        <f t="shared" si="101"/>
        <v>0</v>
      </c>
      <c r="DK25" s="83">
        <f t="shared" si="102"/>
        <v>0</v>
      </c>
      <c r="DL25" s="84">
        <f t="shared" si="103"/>
        <v>0</v>
      </c>
      <c r="DM25" s="14">
        <f t="shared" si="104"/>
        <v>0</v>
      </c>
      <c r="DN25" s="87">
        <f>IFERROR(DO25*(1-DCFactor)+Results!DP25*DCFactor,"")</f>
        <v>0.31545332982825092</v>
      </c>
      <c r="DO25" s="87">
        <f>(DFactor*Rounds*Number/2+SUM(BV$3:BV13))/(Rounds*Number/2+COUNT(BV$3:BV13))</f>
        <v>0.29834700315457413</v>
      </c>
      <c r="DP25" s="87">
        <f t="shared" si="44"/>
        <v>0.34722222222222221</v>
      </c>
      <c r="DQ25" s="84">
        <f t="shared" si="45"/>
        <v>0</v>
      </c>
      <c r="DR25" s="84">
        <f t="shared" si="46"/>
        <v>0</v>
      </c>
      <c r="DS25" s="87">
        <f t="shared" si="47"/>
        <v>0.33553085874029664</v>
      </c>
      <c r="DT25" s="87">
        <f t="shared" si="48"/>
        <v>0.34321625272839262</v>
      </c>
      <c r="DU25" s="87">
        <f t="shared" si="49"/>
        <v>0.3346495233441194</v>
      </c>
      <c r="DV25" s="86">
        <f t="shared" si="105"/>
        <v>1</v>
      </c>
      <c r="DW25" s="86">
        <f t="shared" si="106"/>
        <v>-1</v>
      </c>
    </row>
    <row r="26" spans="1:127" x14ac:dyDescent="0.25">
      <c r="A26" s="69">
        <v>24</v>
      </c>
      <c r="B26" s="70">
        <f>DataEntry!C26</f>
        <v>11</v>
      </c>
      <c r="C26" s="71">
        <f>COUNTIF(D$2:D26,D26)+COUNTIF(G$2:G26,D26)</f>
        <v>3</v>
      </c>
      <c r="D26" s="72" t="str">
        <f t="shared" si="0"/>
        <v>Holstein Kiel</v>
      </c>
      <c r="E26" s="70">
        <f>DataEntry!E26</f>
        <v>5</v>
      </c>
      <c r="F26" s="71">
        <f>COUNTIF(D$2:D26,G26)+COUNTIF(G$2:G26,G26)</f>
        <v>3</v>
      </c>
      <c r="G26" s="72" t="str">
        <f t="shared" si="1"/>
        <v>Fortuna Dusseldorf</v>
      </c>
      <c r="H26" s="73">
        <f>DataEntry!G26</f>
        <v>2</v>
      </c>
      <c r="I26" s="73">
        <f>DataEntry!H26</f>
        <v>1</v>
      </c>
      <c r="J26" s="158">
        <f t="shared" si="2"/>
        <v>1</v>
      </c>
      <c r="K26" s="156">
        <f t="shared" si="3"/>
        <v>0</v>
      </c>
      <c r="L26" s="224">
        <f t="shared" si="4"/>
        <v>2481.7152191427663</v>
      </c>
      <c r="M26" s="224">
        <f t="shared" si="5"/>
        <v>2456.8076997677617</v>
      </c>
      <c r="N26" s="236">
        <f t="shared" si="50"/>
        <v>24.90751937500454</v>
      </c>
      <c r="O26" s="22" t="str">
        <f t="shared" si="51"/>
        <v>T11G3</v>
      </c>
      <c r="P26" s="248">
        <f t="shared" si="6"/>
        <v>4.7886702701190433</v>
      </c>
      <c r="Q26" s="22" t="str">
        <f t="shared" si="52"/>
        <v>T5G3</v>
      </c>
      <c r="R26" s="248">
        <f t="shared" si="7"/>
        <v>-4.7886702701190433</v>
      </c>
      <c r="S26" s="74">
        <f t="shared" si="53"/>
        <v>1</v>
      </c>
      <c r="T26" s="75">
        <f t="shared" si="54"/>
        <v>0</v>
      </c>
      <c r="U26" s="76">
        <f t="shared" si="55"/>
        <v>0</v>
      </c>
      <c r="V26" s="74">
        <f t="shared" si="56"/>
        <v>0</v>
      </c>
      <c r="W26" s="75">
        <f t="shared" si="57"/>
        <v>0</v>
      </c>
      <c r="X26" s="76">
        <f t="shared" si="58"/>
        <v>0</v>
      </c>
      <c r="Y26" s="74">
        <f t="shared" si="59"/>
        <v>0</v>
      </c>
      <c r="Z26" s="75">
        <f t="shared" si="60"/>
        <v>0</v>
      </c>
      <c r="AA26" s="76">
        <f t="shared" si="61"/>
        <v>0</v>
      </c>
      <c r="AB26" s="74">
        <f t="shared" si="62"/>
        <v>0</v>
      </c>
      <c r="AC26" s="75">
        <f t="shared" si="63"/>
        <v>0</v>
      </c>
      <c r="AD26" s="76">
        <f t="shared" si="64"/>
        <v>0</v>
      </c>
      <c r="AE26" s="74">
        <f t="shared" si="65"/>
        <v>0</v>
      </c>
      <c r="AF26" s="75">
        <f t="shared" si="66"/>
        <v>0</v>
      </c>
      <c r="AG26" s="76">
        <f t="shared" si="67"/>
        <v>0</v>
      </c>
      <c r="AH26" s="74">
        <f t="shared" si="68"/>
        <v>0</v>
      </c>
      <c r="AI26" s="75">
        <f t="shared" si="69"/>
        <v>0</v>
      </c>
      <c r="AJ26" s="76">
        <f t="shared" si="70"/>
        <v>0</v>
      </c>
      <c r="AK26" s="74">
        <f t="shared" si="71"/>
        <v>0</v>
      </c>
      <c r="AL26" s="75">
        <f t="shared" si="72"/>
        <v>0</v>
      </c>
      <c r="AM26" s="76">
        <f t="shared" si="73"/>
        <v>0</v>
      </c>
      <c r="AN26" s="74">
        <f t="shared" si="74"/>
        <v>0</v>
      </c>
      <c r="AO26" s="75">
        <f t="shared" si="75"/>
        <v>0</v>
      </c>
      <c r="AP26" s="76">
        <f t="shared" si="76"/>
        <v>0</v>
      </c>
      <c r="AQ26" s="77">
        <f t="shared" si="8"/>
        <v>0.52113297298809569</v>
      </c>
      <c r="AR26" s="77">
        <f t="shared" si="77"/>
        <v>0.36255289520606049</v>
      </c>
      <c r="AS26" s="78">
        <f t="shared" si="78"/>
        <v>0.3171601555640704</v>
      </c>
      <c r="AT26" s="77">
        <f t="shared" si="79"/>
        <v>0.32028694922986911</v>
      </c>
      <c r="AU26" s="79">
        <f t="shared" si="107"/>
        <v>0.1</v>
      </c>
      <c r="AV26" s="139">
        <f>DataEntry!P26</f>
        <v>-32</v>
      </c>
      <c r="AW26" s="80" t="str">
        <f t="shared" si="11"/>
        <v>7/4</v>
      </c>
      <c r="AX26" s="80" t="str">
        <f t="shared" si="12"/>
        <v>53/25</v>
      </c>
      <c r="AY26" s="80" t="str">
        <f t="shared" si="13"/>
        <v>53/25</v>
      </c>
      <c r="AZ26" s="81">
        <f>DataEntry!I26</f>
        <v>6</v>
      </c>
      <c r="BA26" s="82">
        <f>DataEntry!J26</f>
        <v>4</v>
      </c>
      <c r="BB26" s="81">
        <f>DataEntry!K26</f>
        <v>67</v>
      </c>
      <c r="BC26" s="82">
        <f>DataEntry!L26</f>
        <v>25</v>
      </c>
      <c r="BD26" s="81">
        <f>DataEntry!M26</f>
        <v>33</v>
      </c>
      <c r="BE26" s="82">
        <f>DataEntry!N26</f>
        <v>20</v>
      </c>
      <c r="BF26" s="77">
        <f t="shared" si="80"/>
        <v>0.38128005630058259</v>
      </c>
      <c r="BG26" s="77">
        <f t="shared" si="81"/>
        <v>0.25902177737811316</v>
      </c>
      <c r="BH26" s="77">
        <f t="shared" si="82"/>
        <v>0.35969816632130436</v>
      </c>
      <c r="BI26" s="83">
        <f t="shared" si="83"/>
        <v>1</v>
      </c>
      <c r="BJ26" s="83">
        <f t="shared" si="84"/>
        <v>0</v>
      </c>
      <c r="BK26" s="83">
        <f t="shared" si="85"/>
        <v>0</v>
      </c>
      <c r="BL26" s="84">
        <f t="shared" si="14"/>
        <v>0.36255289520606049</v>
      </c>
      <c r="BM26" s="84">
        <f t="shared" si="15"/>
        <v>0.38128005630058259</v>
      </c>
      <c r="BN26" s="85">
        <f t="shared" si="86"/>
        <v>-1.8727161094522105E-2</v>
      </c>
      <c r="BO26" s="84">
        <f t="shared" si="16"/>
        <v>0.36255289520606049</v>
      </c>
      <c r="BP26" s="84">
        <f t="shared" si="17"/>
        <v>0.3171601555640704</v>
      </c>
      <c r="BQ26" s="84">
        <f t="shared" si="18"/>
        <v>0.32028694922986911</v>
      </c>
      <c r="BR26" s="84">
        <f t="shared" si="87"/>
        <v>0.38128005630058259</v>
      </c>
      <c r="BS26" s="84">
        <f t="shared" si="87"/>
        <v>0.25902177737811316</v>
      </c>
      <c r="BT26" s="84">
        <f t="shared" si="87"/>
        <v>0.35969816632130436</v>
      </c>
      <c r="BU26" s="86">
        <f t="shared" si="88"/>
        <v>1</v>
      </c>
      <c r="BV26" s="86">
        <f t="shared" si="88"/>
        <v>0</v>
      </c>
      <c r="BW26" s="86">
        <f t="shared" si="88"/>
        <v>0</v>
      </c>
      <c r="BX26" s="86">
        <f t="shared" si="89"/>
        <v>1</v>
      </c>
      <c r="BY26" s="86">
        <f t="shared" si="89"/>
        <v>0</v>
      </c>
      <c r="BZ26" s="86">
        <f t="shared" si="89"/>
        <v>0</v>
      </c>
      <c r="CA26" s="83">
        <f>IF(AND(DataEntry!B26&gt;=ExFrom,DataEntry!B26&lt;=ExTo),0,IF(AR26&lt;DS26,0,DB26))</f>
        <v>0</v>
      </c>
      <c r="CB26" s="83">
        <f>IF(AND(DataEntry!B26&gt;=ExFrom,DataEntry!B26&lt;=ExTo),0,IF(AT26&lt;DT26,0,DC26))</f>
        <v>0</v>
      </c>
      <c r="CC26" s="14">
        <f t="shared" si="90"/>
        <v>0</v>
      </c>
      <c r="CD26" s="72" t="str">
        <f t="shared" si="22"/>
        <v/>
      </c>
      <c r="CE26" s="87">
        <f t="shared" si="91"/>
        <v>4.9097621000820268E-2</v>
      </c>
      <c r="CF26" s="88">
        <f t="shared" si="92"/>
        <v>-6.3779576317583825E-2</v>
      </c>
      <c r="CG26" s="88">
        <f t="shared" si="93"/>
        <v>-9.9839824838113794E-2</v>
      </c>
      <c r="CH26" s="87">
        <f t="shared" si="94"/>
        <v>0.3171601555640704</v>
      </c>
      <c r="CI26" s="89">
        <f t="shared" si="23"/>
        <v>0</v>
      </c>
      <c r="CJ26" s="89">
        <f t="shared" si="24"/>
        <v>0</v>
      </c>
      <c r="CK26" s="157">
        <f t="shared" si="25"/>
        <v>0</v>
      </c>
      <c r="CL26" s="90">
        <f t="shared" si="26"/>
        <v>0</v>
      </c>
      <c r="CM26" s="157">
        <f t="shared" si="27"/>
        <v>0</v>
      </c>
      <c r="CN26" s="90">
        <f t="shared" si="28"/>
        <v>0</v>
      </c>
      <c r="CO26" s="157">
        <f t="shared" si="29"/>
        <v>0</v>
      </c>
      <c r="CP26" s="90">
        <f t="shared" si="30"/>
        <v>0</v>
      </c>
      <c r="CQ26" s="157">
        <f t="shared" si="31"/>
        <v>0</v>
      </c>
      <c r="CR26" s="90">
        <f t="shared" si="32"/>
        <v>0</v>
      </c>
      <c r="CS26" s="157">
        <f t="shared" si="33"/>
        <v>0</v>
      </c>
      <c r="CT26" s="90">
        <f t="shared" si="34"/>
        <v>0</v>
      </c>
      <c r="CU26" s="157">
        <f t="shared" si="35"/>
        <v>0</v>
      </c>
      <c r="CV26" s="90">
        <f t="shared" si="36"/>
        <v>0</v>
      </c>
      <c r="CW26" s="157">
        <f t="shared" si="37"/>
        <v>0</v>
      </c>
      <c r="CX26" s="90">
        <f t="shared" si="38"/>
        <v>0</v>
      </c>
      <c r="CY26" s="157">
        <f t="shared" si="39"/>
        <v>0</v>
      </c>
      <c r="CZ26" s="90">
        <f t="shared" si="40"/>
        <v>0</v>
      </c>
      <c r="DA26" s="91">
        <f>DataEntry!B26</f>
        <v>44108</v>
      </c>
      <c r="DB26" s="83">
        <f t="shared" si="41"/>
        <v>0</v>
      </c>
      <c r="DC26" s="83">
        <f t="shared" si="42"/>
        <v>0</v>
      </c>
      <c r="DD26" s="145">
        <f t="shared" si="95"/>
        <v>11</v>
      </c>
      <c r="DE26" s="145" t="str">
        <f t="shared" si="96"/>
        <v/>
      </c>
      <c r="DF26" s="145" t="str">
        <f t="shared" si="97"/>
        <v/>
      </c>
      <c r="DG26" s="145" t="str">
        <f t="shared" si="98"/>
        <v/>
      </c>
      <c r="DH26" s="145" t="str">
        <f t="shared" si="99"/>
        <v/>
      </c>
      <c r="DI26" s="145">
        <f t="shared" si="100"/>
        <v>5</v>
      </c>
      <c r="DJ26" s="83">
        <f t="shared" si="101"/>
        <v>0</v>
      </c>
      <c r="DK26" s="83">
        <f t="shared" si="102"/>
        <v>0</v>
      </c>
      <c r="DL26" s="84">
        <f t="shared" si="103"/>
        <v>0</v>
      </c>
      <c r="DM26" s="14">
        <f t="shared" si="104"/>
        <v>0</v>
      </c>
      <c r="DN26" s="87">
        <f>IFERROR(DO26*(1-DCFactor)+Results!DP26*DCFactor,"")</f>
        <v>0.3071653039832285</v>
      </c>
      <c r="DO26" s="87">
        <f>(DFactor*Rounds*Number/2+SUM(BV$3:BV14))/(Rounds*Number/2+COUNT(BV$3:BV14))</f>
        <v>0.30055345911949682</v>
      </c>
      <c r="DP26" s="87">
        <f t="shared" si="44"/>
        <v>0.31944444444444442</v>
      </c>
      <c r="DQ26" s="84">
        <f t="shared" si="45"/>
        <v>0</v>
      </c>
      <c r="DR26" s="84">
        <f t="shared" si="46"/>
        <v>0</v>
      </c>
      <c r="DS26" s="87">
        <f t="shared" si="47"/>
        <v>0.33879265254391944</v>
      </c>
      <c r="DT26" s="87">
        <f t="shared" si="48"/>
        <v>0.33999466082793706</v>
      </c>
      <c r="DU26" s="87">
        <f t="shared" si="49"/>
        <v>0.3171601555640704</v>
      </c>
      <c r="DV26" s="86">
        <f t="shared" si="105"/>
        <v>1</v>
      </c>
      <c r="DW26" s="86">
        <f t="shared" si="106"/>
        <v>-1</v>
      </c>
    </row>
    <row r="27" spans="1:127" x14ac:dyDescent="0.25">
      <c r="A27" s="69">
        <v>25</v>
      </c>
      <c r="B27" s="70">
        <f>DataEntry!C27</f>
        <v>18</v>
      </c>
      <c r="C27" s="71">
        <f>COUNTIF(D$2:D27,D27)+COUNTIF(G$2:G27,D27)</f>
        <v>3</v>
      </c>
      <c r="D27" s="72" t="str">
        <f t="shared" si="0"/>
        <v>Wurzburger Kickers</v>
      </c>
      <c r="E27" s="70">
        <f>DataEntry!E27</f>
        <v>6</v>
      </c>
      <c r="F27" s="71">
        <f>COUNTIF(D$2:D27,G27)+COUNTIF(G$2:G27,G27)</f>
        <v>3</v>
      </c>
      <c r="G27" s="72" t="str">
        <f t="shared" si="1"/>
        <v>Greuther Furth</v>
      </c>
      <c r="H27" s="73">
        <f>DataEntry!G27</f>
        <v>2</v>
      </c>
      <c r="I27" s="73">
        <f>DataEntry!H27</f>
        <v>2</v>
      </c>
      <c r="J27" s="158">
        <f t="shared" si="2"/>
        <v>2</v>
      </c>
      <c r="K27" s="156">
        <f t="shared" si="3"/>
        <v>0</v>
      </c>
      <c r="L27" s="224">
        <f t="shared" si="4"/>
        <v>2454.6074035006413</v>
      </c>
      <c r="M27" s="224">
        <f t="shared" si="5"/>
        <v>2405.627686671794</v>
      </c>
      <c r="N27" s="236">
        <f t="shared" si="50"/>
        <v>48.979716828847359</v>
      </c>
      <c r="O27" s="22" t="str">
        <f t="shared" si="51"/>
        <v>T18G3</v>
      </c>
      <c r="P27" s="248">
        <f t="shared" si="6"/>
        <v>-0.4301750988412234</v>
      </c>
      <c r="Q27" s="22" t="str">
        <f t="shared" si="52"/>
        <v>T6G3</v>
      </c>
      <c r="R27" s="248">
        <f t="shared" si="7"/>
        <v>0.4301750988412234</v>
      </c>
      <c r="S27" s="74">
        <f t="shared" si="53"/>
        <v>0</v>
      </c>
      <c r="T27" s="75">
        <f t="shared" si="54"/>
        <v>1</v>
      </c>
      <c r="U27" s="76">
        <f t="shared" si="55"/>
        <v>0</v>
      </c>
      <c r="V27" s="74">
        <f t="shared" si="56"/>
        <v>0</v>
      </c>
      <c r="W27" s="75">
        <f t="shared" si="57"/>
        <v>0</v>
      </c>
      <c r="X27" s="76">
        <f t="shared" si="58"/>
        <v>0</v>
      </c>
      <c r="Y27" s="74">
        <f t="shared" si="59"/>
        <v>0</v>
      </c>
      <c r="Z27" s="75">
        <f t="shared" si="60"/>
        <v>0</v>
      </c>
      <c r="AA27" s="76">
        <f t="shared" si="61"/>
        <v>0</v>
      </c>
      <c r="AB27" s="74">
        <f t="shared" si="62"/>
        <v>0</v>
      </c>
      <c r="AC27" s="75">
        <f t="shared" si="63"/>
        <v>0</v>
      </c>
      <c r="AD27" s="76">
        <f t="shared" si="64"/>
        <v>0</v>
      </c>
      <c r="AE27" s="74">
        <f t="shared" si="65"/>
        <v>0</v>
      </c>
      <c r="AF27" s="75">
        <f t="shared" si="66"/>
        <v>0</v>
      </c>
      <c r="AG27" s="76">
        <f t="shared" si="67"/>
        <v>0</v>
      </c>
      <c r="AH27" s="74">
        <f t="shared" si="68"/>
        <v>0</v>
      </c>
      <c r="AI27" s="75">
        <f t="shared" si="69"/>
        <v>0</v>
      </c>
      <c r="AJ27" s="76">
        <f t="shared" si="70"/>
        <v>0</v>
      </c>
      <c r="AK27" s="74">
        <f t="shared" si="71"/>
        <v>0</v>
      </c>
      <c r="AL27" s="75">
        <f t="shared" si="72"/>
        <v>0</v>
      </c>
      <c r="AM27" s="76">
        <f t="shared" si="73"/>
        <v>0</v>
      </c>
      <c r="AN27" s="74">
        <f t="shared" si="74"/>
        <v>0</v>
      </c>
      <c r="AO27" s="75">
        <f t="shared" si="75"/>
        <v>0</v>
      </c>
      <c r="AP27" s="76">
        <f t="shared" si="76"/>
        <v>0</v>
      </c>
      <c r="AQ27" s="77">
        <f t="shared" si="8"/>
        <v>0.54301750988412234</v>
      </c>
      <c r="AR27" s="77">
        <f t="shared" si="77"/>
        <v>0.38822735267460606</v>
      </c>
      <c r="AS27" s="78">
        <f t="shared" si="78"/>
        <v>0.30958031441903255</v>
      </c>
      <c r="AT27" s="77">
        <f t="shared" si="79"/>
        <v>0.30219233290636144</v>
      </c>
      <c r="AU27" s="79">
        <f t="shared" si="107"/>
        <v>0.1</v>
      </c>
      <c r="AV27" s="139">
        <f>DataEntry!P27</f>
        <v>80.599999999999994</v>
      </c>
      <c r="AW27" s="80" t="str">
        <f t="shared" si="11"/>
        <v>39/25</v>
      </c>
      <c r="AX27" s="80" t="str">
        <f t="shared" si="12"/>
        <v>11/5</v>
      </c>
      <c r="AY27" s="80" t="str">
        <f t="shared" si="13"/>
        <v>23/10</v>
      </c>
      <c r="AZ27" s="81">
        <f>DataEntry!I27</f>
        <v>9</v>
      </c>
      <c r="BA27" s="82">
        <f>DataEntry!J27</f>
        <v>5</v>
      </c>
      <c r="BB27" s="81">
        <f>DataEntry!K27</f>
        <v>13</v>
      </c>
      <c r="BC27" s="82">
        <f>DataEntry!L27</f>
        <v>5</v>
      </c>
      <c r="BD27" s="81">
        <f>DataEntry!M27</f>
        <v>141</v>
      </c>
      <c r="BE27" s="82">
        <f>DataEntry!N27</f>
        <v>100</v>
      </c>
      <c r="BF27" s="77">
        <f t="shared" si="80"/>
        <v>0.34018193224592219</v>
      </c>
      <c r="BG27" s="77">
        <f t="shared" si="81"/>
        <v>0.26458594730238394</v>
      </c>
      <c r="BH27" s="77">
        <f t="shared" si="82"/>
        <v>0.39523212045169387</v>
      </c>
      <c r="BI27" s="83">
        <f t="shared" si="83"/>
        <v>0</v>
      </c>
      <c r="BJ27" s="83">
        <f t="shared" si="84"/>
        <v>1</v>
      </c>
      <c r="BK27" s="83">
        <f t="shared" si="85"/>
        <v>0</v>
      </c>
      <c r="BL27" s="84">
        <f t="shared" si="14"/>
        <v>0.30958031441903255</v>
      </c>
      <c r="BM27" s="84">
        <f t="shared" si="15"/>
        <v>0.26458594730238394</v>
      </c>
      <c r="BN27" s="85">
        <f t="shared" si="86"/>
        <v>4.4994367116648615E-2</v>
      </c>
      <c r="BO27" s="84">
        <f t="shared" si="16"/>
        <v>0.38822735267460606</v>
      </c>
      <c r="BP27" s="84">
        <f t="shared" si="17"/>
        <v>0.30958031441903255</v>
      </c>
      <c r="BQ27" s="84">
        <f t="shared" si="18"/>
        <v>0.30219233290636144</v>
      </c>
      <c r="BR27" s="84">
        <f t="shared" si="87"/>
        <v>0.34018193224592219</v>
      </c>
      <c r="BS27" s="84">
        <f t="shared" si="87"/>
        <v>0.26458594730238394</v>
      </c>
      <c r="BT27" s="84">
        <f t="shared" si="87"/>
        <v>0.39523212045169387</v>
      </c>
      <c r="BU27" s="86">
        <f t="shared" si="88"/>
        <v>0</v>
      </c>
      <c r="BV27" s="86">
        <f t="shared" si="88"/>
        <v>1</v>
      </c>
      <c r="BW27" s="86">
        <f t="shared" si="88"/>
        <v>0</v>
      </c>
      <c r="BX27" s="86">
        <f t="shared" si="89"/>
        <v>0</v>
      </c>
      <c r="BY27" s="86">
        <f t="shared" si="89"/>
        <v>1</v>
      </c>
      <c r="BZ27" s="86">
        <f t="shared" si="89"/>
        <v>0</v>
      </c>
      <c r="CA27" s="83">
        <f>IF(AND(DataEntry!B27&gt;=ExFrom,DataEntry!B27&lt;=ExTo),0,IF(AR27&lt;DS27,0,DB27))</f>
        <v>0</v>
      </c>
      <c r="CB27" s="83">
        <f>IF(AND(DataEntry!B27&gt;=ExFrom,DataEntry!B27&lt;=ExTo),0,IF(AT27&lt;DT27,0,DC27))</f>
        <v>0</v>
      </c>
      <c r="CC27" s="14">
        <f t="shared" si="90"/>
        <v>0</v>
      </c>
      <c r="CD27" s="72" t="str">
        <f t="shared" si="22"/>
        <v/>
      </c>
      <c r="CE27" s="87">
        <f t="shared" si="91"/>
        <v>4.9858394256734551E-2</v>
      </c>
      <c r="CF27" s="88">
        <f t="shared" si="92"/>
        <v>6.0413285717771596E-2</v>
      </c>
      <c r="CG27" s="88">
        <f t="shared" si="93"/>
        <v>-0.17691355698981118</v>
      </c>
      <c r="CH27" s="87">
        <f t="shared" si="94"/>
        <v>0.3095803144190325</v>
      </c>
      <c r="CI27" s="89">
        <f t="shared" si="23"/>
        <v>0</v>
      </c>
      <c r="CJ27" s="89">
        <f t="shared" si="24"/>
        <v>0</v>
      </c>
      <c r="CK27" s="157">
        <f t="shared" si="25"/>
        <v>0</v>
      </c>
      <c r="CL27" s="90">
        <f t="shared" si="26"/>
        <v>0</v>
      </c>
      <c r="CM27" s="157">
        <f t="shared" si="27"/>
        <v>0</v>
      </c>
      <c r="CN27" s="90">
        <f t="shared" si="28"/>
        <v>0</v>
      </c>
      <c r="CO27" s="157">
        <f t="shared" si="29"/>
        <v>0</v>
      </c>
      <c r="CP27" s="90">
        <f t="shared" si="30"/>
        <v>0</v>
      </c>
      <c r="CQ27" s="157">
        <f t="shared" si="31"/>
        <v>0</v>
      </c>
      <c r="CR27" s="90">
        <f t="shared" si="32"/>
        <v>0</v>
      </c>
      <c r="CS27" s="157">
        <f t="shared" si="33"/>
        <v>0</v>
      </c>
      <c r="CT27" s="90">
        <f t="shared" si="34"/>
        <v>0</v>
      </c>
      <c r="CU27" s="157">
        <f t="shared" si="35"/>
        <v>0</v>
      </c>
      <c r="CV27" s="90">
        <f t="shared" si="36"/>
        <v>0</v>
      </c>
      <c r="CW27" s="157">
        <f t="shared" si="37"/>
        <v>0</v>
      </c>
      <c r="CX27" s="90">
        <f t="shared" si="38"/>
        <v>0</v>
      </c>
      <c r="CY27" s="157">
        <f t="shared" si="39"/>
        <v>0</v>
      </c>
      <c r="CZ27" s="90">
        <f t="shared" si="40"/>
        <v>0</v>
      </c>
      <c r="DA27" s="91">
        <f>DataEntry!B27</f>
        <v>44108</v>
      </c>
      <c r="DB27" s="83">
        <f t="shared" si="41"/>
        <v>0</v>
      </c>
      <c r="DC27" s="83">
        <f t="shared" si="42"/>
        <v>0</v>
      </c>
      <c r="DD27" s="145" t="str">
        <f t="shared" si="95"/>
        <v/>
      </c>
      <c r="DE27" s="145">
        <f t="shared" si="96"/>
        <v>18</v>
      </c>
      <c r="DF27" s="145" t="str">
        <f t="shared" si="97"/>
        <v/>
      </c>
      <c r="DG27" s="145" t="str">
        <f t="shared" si="98"/>
        <v/>
      </c>
      <c r="DH27" s="145">
        <f t="shared" si="99"/>
        <v>6</v>
      </c>
      <c r="DI27" s="145" t="str">
        <f t="shared" si="100"/>
        <v/>
      </c>
      <c r="DJ27" s="83">
        <f t="shared" si="101"/>
        <v>0</v>
      </c>
      <c r="DK27" s="83">
        <f t="shared" si="102"/>
        <v>0</v>
      </c>
      <c r="DL27" s="84">
        <f t="shared" si="103"/>
        <v>0</v>
      </c>
      <c r="DM27" s="14">
        <f t="shared" si="104"/>
        <v>0</v>
      </c>
      <c r="DN27" s="87">
        <f>IFERROR(DO27*(1-DCFactor)+Results!DP27*DCFactor,"")</f>
        <v>0.29042530385524939</v>
      </c>
      <c r="DO27" s="87">
        <f>(DFactor*Rounds*Number/2+SUM(BV$3:BV15))/(Rounds*Number/2+COUNT(BV$3:BV15))</f>
        <v>0.30274608150470217</v>
      </c>
      <c r="DP27" s="87">
        <f t="shared" si="44"/>
        <v>0.26754385964912281</v>
      </c>
      <c r="DQ27" s="84">
        <f t="shared" si="45"/>
        <v>0</v>
      </c>
      <c r="DR27" s="84">
        <f t="shared" si="46"/>
        <v>0</v>
      </c>
      <c r="DS27" s="87">
        <f t="shared" si="47"/>
        <v>0.33465289047607427</v>
      </c>
      <c r="DT27" s="87">
        <f t="shared" si="48"/>
        <v>0.34256378523299369</v>
      </c>
      <c r="DU27" s="87">
        <f t="shared" si="49"/>
        <v>0.3095803144190325</v>
      </c>
      <c r="DV27" s="86">
        <f t="shared" si="105"/>
        <v>0</v>
      </c>
      <c r="DW27" s="86">
        <f t="shared" si="106"/>
        <v>0</v>
      </c>
    </row>
    <row r="28" spans="1:127" x14ac:dyDescent="0.25">
      <c r="A28" s="69">
        <v>26</v>
      </c>
      <c r="B28" s="70">
        <f>DataEntry!C28</f>
        <v>12</v>
      </c>
      <c r="C28" s="71">
        <f>COUNTIF(D$2:D28,D28)+COUNTIF(G$2:G28,D28)</f>
        <v>3</v>
      </c>
      <c r="D28" s="72" t="str">
        <f t="shared" si="0"/>
        <v>Nurnberg</v>
      </c>
      <c r="E28" s="70">
        <f>DataEntry!E28</f>
        <v>4</v>
      </c>
      <c r="F28" s="71">
        <f>COUNTIF(D$2:D28,G28)+COUNTIF(G$2:G28,G28)</f>
        <v>3</v>
      </c>
      <c r="G28" s="72" t="str">
        <f t="shared" si="1"/>
        <v>Darmstadt 98</v>
      </c>
      <c r="H28" s="73">
        <f>DataEntry!G28</f>
        <v>2</v>
      </c>
      <c r="I28" s="73">
        <f>DataEntry!H28</f>
        <v>3</v>
      </c>
      <c r="J28" s="158">
        <f t="shared" si="2"/>
        <v>3</v>
      </c>
      <c r="K28" s="156">
        <f t="shared" si="3"/>
        <v>0</v>
      </c>
      <c r="L28" s="224">
        <f t="shared" si="4"/>
        <v>2467.5599498137203</v>
      </c>
      <c r="M28" s="224">
        <f t="shared" si="5"/>
        <v>2420.9327082845866</v>
      </c>
      <c r="N28" s="236">
        <f t="shared" si="50"/>
        <v>46.627241529133698</v>
      </c>
      <c r="O28" s="22" t="str">
        <f t="shared" si="51"/>
        <v>T12G3</v>
      </c>
      <c r="P28" s="248">
        <f t="shared" si="6"/>
        <v>-5.4116812673822619</v>
      </c>
      <c r="Q28" s="22" t="str">
        <f t="shared" si="52"/>
        <v>T4G3</v>
      </c>
      <c r="R28" s="248">
        <f t="shared" si="7"/>
        <v>5.4116812673822619</v>
      </c>
      <c r="S28" s="74">
        <f t="shared" si="53"/>
        <v>0</v>
      </c>
      <c r="T28" s="75">
        <f t="shared" si="54"/>
        <v>0</v>
      </c>
      <c r="U28" s="76">
        <f t="shared" si="55"/>
        <v>1</v>
      </c>
      <c r="V28" s="74">
        <f t="shared" si="56"/>
        <v>0</v>
      </c>
      <c r="W28" s="75">
        <f t="shared" si="57"/>
        <v>0</v>
      </c>
      <c r="X28" s="76">
        <f t="shared" si="58"/>
        <v>0</v>
      </c>
      <c r="Y28" s="74">
        <f t="shared" si="59"/>
        <v>0</v>
      </c>
      <c r="Z28" s="75">
        <f t="shared" si="60"/>
        <v>0</v>
      </c>
      <c r="AA28" s="76">
        <f t="shared" si="61"/>
        <v>0</v>
      </c>
      <c r="AB28" s="74">
        <f t="shared" si="62"/>
        <v>0</v>
      </c>
      <c r="AC28" s="75">
        <f t="shared" si="63"/>
        <v>0</v>
      </c>
      <c r="AD28" s="76">
        <f t="shared" si="64"/>
        <v>0</v>
      </c>
      <c r="AE28" s="74">
        <f t="shared" si="65"/>
        <v>0</v>
      </c>
      <c r="AF28" s="75">
        <f t="shared" si="66"/>
        <v>0</v>
      </c>
      <c r="AG28" s="76">
        <f t="shared" si="67"/>
        <v>0</v>
      </c>
      <c r="AH28" s="74">
        <f t="shared" si="68"/>
        <v>0</v>
      </c>
      <c r="AI28" s="75">
        <f t="shared" si="69"/>
        <v>0</v>
      </c>
      <c r="AJ28" s="76">
        <f t="shared" si="70"/>
        <v>0</v>
      </c>
      <c r="AK28" s="74">
        <f t="shared" si="71"/>
        <v>0</v>
      </c>
      <c r="AL28" s="75">
        <f t="shared" si="72"/>
        <v>0</v>
      </c>
      <c r="AM28" s="76">
        <f t="shared" si="73"/>
        <v>0</v>
      </c>
      <c r="AN28" s="74">
        <f t="shared" si="74"/>
        <v>0</v>
      </c>
      <c r="AO28" s="75">
        <f t="shared" si="75"/>
        <v>0</v>
      </c>
      <c r="AP28" s="76">
        <f t="shared" si="76"/>
        <v>0</v>
      </c>
      <c r="AQ28" s="77">
        <f t="shared" si="8"/>
        <v>0.54116812673822623</v>
      </c>
      <c r="AR28" s="77">
        <f t="shared" si="77"/>
        <v>0.36576936989832065</v>
      </c>
      <c r="AS28" s="78">
        <f t="shared" si="78"/>
        <v>0.35079751367981116</v>
      </c>
      <c r="AT28" s="77">
        <f t="shared" si="79"/>
        <v>0.28343311642186825</v>
      </c>
      <c r="AU28" s="79">
        <f t="shared" si="107"/>
        <v>0.1</v>
      </c>
      <c r="AV28" s="139">
        <f>DataEntry!P28</f>
        <v>-35</v>
      </c>
      <c r="AW28" s="80" t="str">
        <f t="shared" si="11"/>
        <v>43/25</v>
      </c>
      <c r="AX28" s="80" t="str">
        <f t="shared" si="12"/>
        <v>46/25</v>
      </c>
      <c r="AY28" s="80" t="str">
        <f t="shared" si="13"/>
        <v>63/25</v>
      </c>
      <c r="AZ28" s="81">
        <f>DataEntry!I28</f>
        <v>32</v>
      </c>
      <c r="BA28" s="82">
        <f>DataEntry!J28</f>
        <v>25</v>
      </c>
      <c r="BB28" s="81">
        <f>DataEntry!K28</f>
        <v>66</v>
      </c>
      <c r="BC28" s="82">
        <f>DataEntry!L28</f>
        <v>25</v>
      </c>
      <c r="BD28" s="81">
        <f>DataEntry!M28</f>
        <v>197</v>
      </c>
      <c r="BE28" s="82">
        <f>DataEntry!N28</f>
        <v>100</v>
      </c>
      <c r="BF28" s="77">
        <f t="shared" si="80"/>
        <v>0.41770215133531158</v>
      </c>
      <c r="BG28" s="77">
        <f t="shared" si="81"/>
        <v>0.26163761127596441</v>
      </c>
      <c r="BH28" s="77">
        <f t="shared" si="82"/>
        <v>0.32066023738872407</v>
      </c>
      <c r="BI28" s="83">
        <f t="shared" si="83"/>
        <v>0</v>
      </c>
      <c r="BJ28" s="83">
        <f t="shared" si="84"/>
        <v>0</v>
      </c>
      <c r="BK28" s="83">
        <f t="shared" si="85"/>
        <v>1</v>
      </c>
      <c r="BL28" s="84">
        <f t="shared" si="14"/>
        <v>0.28343311642186825</v>
      </c>
      <c r="BM28" s="84">
        <f t="shared" si="15"/>
        <v>0.32066023738872407</v>
      </c>
      <c r="BN28" s="85">
        <f t="shared" si="86"/>
        <v>-3.722712096685582E-2</v>
      </c>
      <c r="BO28" s="84">
        <f t="shared" si="16"/>
        <v>0.36576936989832065</v>
      </c>
      <c r="BP28" s="84">
        <f t="shared" si="17"/>
        <v>0.35079751367981116</v>
      </c>
      <c r="BQ28" s="84">
        <f t="shared" si="18"/>
        <v>0.28343311642186825</v>
      </c>
      <c r="BR28" s="84">
        <f t="shared" si="87"/>
        <v>0.41770215133531158</v>
      </c>
      <c r="BS28" s="84">
        <f t="shared" si="87"/>
        <v>0.26163761127596441</v>
      </c>
      <c r="BT28" s="84">
        <f t="shared" si="87"/>
        <v>0.32066023738872407</v>
      </c>
      <c r="BU28" s="86">
        <f t="shared" si="88"/>
        <v>0</v>
      </c>
      <c r="BV28" s="86">
        <f t="shared" si="88"/>
        <v>0</v>
      </c>
      <c r="BW28" s="86">
        <f t="shared" si="88"/>
        <v>1</v>
      </c>
      <c r="BX28" s="86">
        <f t="shared" si="89"/>
        <v>0</v>
      </c>
      <c r="BY28" s="86">
        <f t="shared" si="89"/>
        <v>0</v>
      </c>
      <c r="BZ28" s="86">
        <f t="shared" si="89"/>
        <v>1</v>
      </c>
      <c r="CA28" s="83">
        <f>IF(AND(DataEntry!B28&gt;=ExFrom,DataEntry!B28&lt;=ExTo),0,IF(AR28&lt;DS28,0,DB28))</f>
        <v>0</v>
      </c>
      <c r="CB28" s="83">
        <f>IF(AND(DataEntry!B28&gt;=ExFrom,DataEntry!B28&lt;=ExTo),0,IF(AT28&lt;DT28,0,DC28))</f>
        <v>0</v>
      </c>
      <c r="CC28" s="14">
        <f t="shared" si="90"/>
        <v>0</v>
      </c>
      <c r="CD28" s="72" t="str">
        <f t="shared" si="22"/>
        <v/>
      </c>
      <c r="CE28" s="87">
        <f t="shared" si="91"/>
        <v>5.0022102653681566E-2</v>
      </c>
      <c r="CF28" s="88">
        <f t="shared" si="92"/>
        <v>-0.11339015883544624</v>
      </c>
      <c r="CG28" s="88">
        <f t="shared" si="93"/>
        <v>-0.10152189806981043</v>
      </c>
      <c r="CH28" s="87">
        <f t="shared" si="94"/>
        <v>0.3507975136798111</v>
      </c>
      <c r="CI28" s="89">
        <f t="shared" si="23"/>
        <v>0</v>
      </c>
      <c r="CJ28" s="89">
        <f t="shared" si="24"/>
        <v>0</v>
      </c>
      <c r="CK28" s="157">
        <f t="shared" si="25"/>
        <v>0</v>
      </c>
      <c r="CL28" s="90">
        <f t="shared" si="26"/>
        <v>0</v>
      </c>
      <c r="CM28" s="157">
        <f t="shared" si="27"/>
        <v>0</v>
      </c>
      <c r="CN28" s="90">
        <f t="shared" si="28"/>
        <v>0</v>
      </c>
      <c r="CO28" s="157">
        <f t="shared" si="29"/>
        <v>0</v>
      </c>
      <c r="CP28" s="90">
        <f t="shared" si="30"/>
        <v>0</v>
      </c>
      <c r="CQ28" s="157">
        <f t="shared" si="31"/>
        <v>0</v>
      </c>
      <c r="CR28" s="90">
        <f t="shared" si="32"/>
        <v>0</v>
      </c>
      <c r="CS28" s="157">
        <f t="shared" si="33"/>
        <v>0</v>
      </c>
      <c r="CT28" s="90">
        <f t="shared" si="34"/>
        <v>0</v>
      </c>
      <c r="CU28" s="157">
        <f t="shared" si="35"/>
        <v>0</v>
      </c>
      <c r="CV28" s="90">
        <f t="shared" si="36"/>
        <v>0</v>
      </c>
      <c r="CW28" s="157">
        <f t="shared" si="37"/>
        <v>0</v>
      </c>
      <c r="CX28" s="90">
        <f t="shared" si="38"/>
        <v>0</v>
      </c>
      <c r="CY28" s="157">
        <f t="shared" si="39"/>
        <v>0</v>
      </c>
      <c r="CZ28" s="90">
        <f t="shared" si="40"/>
        <v>0</v>
      </c>
      <c r="DA28" s="91">
        <f>DataEntry!B28</f>
        <v>44109</v>
      </c>
      <c r="DB28" s="83">
        <f t="shared" si="41"/>
        <v>0</v>
      </c>
      <c r="DC28" s="83">
        <f t="shared" si="42"/>
        <v>0</v>
      </c>
      <c r="DD28" s="145" t="str">
        <f t="shared" si="95"/>
        <v/>
      </c>
      <c r="DE28" s="145" t="str">
        <f t="shared" si="96"/>
        <v/>
      </c>
      <c r="DF28" s="145">
        <f t="shared" si="97"/>
        <v>12</v>
      </c>
      <c r="DG28" s="145">
        <f t="shared" si="98"/>
        <v>4</v>
      </c>
      <c r="DH28" s="145" t="str">
        <f t="shared" si="99"/>
        <v/>
      </c>
      <c r="DI28" s="145" t="str">
        <f t="shared" si="100"/>
        <v/>
      </c>
      <c r="DJ28" s="83">
        <f t="shared" si="101"/>
        <v>0</v>
      </c>
      <c r="DK28" s="83">
        <f t="shared" si="102"/>
        <v>0</v>
      </c>
      <c r="DL28" s="84">
        <f t="shared" si="103"/>
        <v>0</v>
      </c>
      <c r="DM28" s="14">
        <f t="shared" si="104"/>
        <v>0</v>
      </c>
      <c r="DN28" s="87">
        <f>IFERROR(DO28*(1-DCFactor)+Results!DP28*DCFactor,"")</f>
        <v>0.33228111111111108</v>
      </c>
      <c r="DO28" s="87">
        <f>(DFactor*Rounds*Number/2+SUM(BV$3:BV16))/(Rounds*Number/2+COUNT(BV$3:BV16))</f>
        <v>0.30179999999999996</v>
      </c>
      <c r="DP28" s="87">
        <f t="shared" si="44"/>
        <v>0.3888888888888889</v>
      </c>
      <c r="DQ28" s="84">
        <f t="shared" si="45"/>
        <v>0</v>
      </c>
      <c r="DR28" s="84">
        <f t="shared" si="46"/>
        <v>0</v>
      </c>
      <c r="DS28" s="87">
        <f t="shared" si="47"/>
        <v>0.34044633862784823</v>
      </c>
      <c r="DT28" s="87">
        <f t="shared" si="48"/>
        <v>0.34005072993566032</v>
      </c>
      <c r="DU28" s="87">
        <f t="shared" si="49"/>
        <v>0.3507975136798111</v>
      </c>
      <c r="DV28" s="86">
        <f t="shared" si="105"/>
        <v>-1</v>
      </c>
      <c r="DW28" s="86">
        <f t="shared" si="106"/>
        <v>1</v>
      </c>
    </row>
    <row r="29" spans="1:127" x14ac:dyDescent="0.25">
      <c r="A29" s="69">
        <v>27</v>
      </c>
      <c r="B29" s="70">
        <f>DataEntry!C29</f>
        <v>3</v>
      </c>
      <c r="C29" s="71">
        <f>COUNTIF(D$2:D29,D29)+COUNTIF(G$2:G29,D29)</f>
        <v>4</v>
      </c>
      <c r="D29" s="72" t="str">
        <f t="shared" si="0"/>
        <v>Eintracht Braunschweig</v>
      </c>
      <c r="E29" s="70">
        <f>DataEntry!E29</f>
        <v>2</v>
      </c>
      <c r="F29" s="71">
        <f>COUNTIF(D$2:D29,G29)+COUNTIF(G$2:G29,G29)</f>
        <v>4</v>
      </c>
      <c r="G29" s="72" t="str">
        <f t="shared" si="1"/>
        <v>Bochum</v>
      </c>
      <c r="H29" s="73">
        <f>DataEntry!G29</f>
        <v>2</v>
      </c>
      <c r="I29" s="73">
        <f>DataEntry!H29</f>
        <v>1</v>
      </c>
      <c r="J29" s="158">
        <f t="shared" si="2"/>
        <v>1</v>
      </c>
      <c r="K29" s="156">
        <f t="shared" si="3"/>
        <v>0</v>
      </c>
      <c r="L29" s="224">
        <f t="shared" si="4"/>
        <v>2459.9826727453151</v>
      </c>
      <c r="M29" s="224">
        <f t="shared" si="5"/>
        <v>2409.1291048061457</v>
      </c>
      <c r="N29" s="236">
        <f t="shared" si="50"/>
        <v>50.853567939169352</v>
      </c>
      <c r="O29" s="22" t="str">
        <f t="shared" si="51"/>
        <v>T3G4</v>
      </c>
      <c r="P29" s="248">
        <f t="shared" si="6"/>
        <v>4.5512875115806759</v>
      </c>
      <c r="Q29" s="22" t="str">
        <f t="shared" si="52"/>
        <v>T2G4</v>
      </c>
      <c r="R29" s="248">
        <f t="shared" si="7"/>
        <v>-4.5512875115806759</v>
      </c>
      <c r="S29" s="74">
        <f t="shared" si="53"/>
        <v>0</v>
      </c>
      <c r="T29" s="75">
        <f t="shared" si="54"/>
        <v>0</v>
      </c>
      <c r="U29" s="76">
        <f t="shared" si="55"/>
        <v>0</v>
      </c>
      <c r="V29" s="74">
        <f t="shared" si="56"/>
        <v>1</v>
      </c>
      <c r="W29" s="75">
        <f t="shared" si="57"/>
        <v>0</v>
      </c>
      <c r="X29" s="76">
        <f t="shared" si="58"/>
        <v>0</v>
      </c>
      <c r="Y29" s="74">
        <f t="shared" si="59"/>
        <v>0</v>
      </c>
      <c r="Z29" s="75">
        <f t="shared" si="60"/>
        <v>0</v>
      </c>
      <c r="AA29" s="76">
        <f t="shared" si="61"/>
        <v>0</v>
      </c>
      <c r="AB29" s="74">
        <f t="shared" si="62"/>
        <v>0</v>
      </c>
      <c r="AC29" s="75">
        <f t="shared" si="63"/>
        <v>0</v>
      </c>
      <c r="AD29" s="76">
        <f t="shared" si="64"/>
        <v>0</v>
      </c>
      <c r="AE29" s="74">
        <f t="shared" si="65"/>
        <v>0</v>
      </c>
      <c r="AF29" s="75">
        <f t="shared" si="66"/>
        <v>0</v>
      </c>
      <c r="AG29" s="76">
        <f t="shared" si="67"/>
        <v>0</v>
      </c>
      <c r="AH29" s="74">
        <f t="shared" si="68"/>
        <v>0</v>
      </c>
      <c r="AI29" s="75">
        <f t="shared" si="69"/>
        <v>0</v>
      </c>
      <c r="AJ29" s="76">
        <f t="shared" si="70"/>
        <v>0</v>
      </c>
      <c r="AK29" s="74">
        <f t="shared" si="71"/>
        <v>0</v>
      </c>
      <c r="AL29" s="75">
        <f t="shared" si="72"/>
        <v>0</v>
      </c>
      <c r="AM29" s="76">
        <f t="shared" si="73"/>
        <v>0</v>
      </c>
      <c r="AN29" s="74">
        <f t="shared" si="74"/>
        <v>0</v>
      </c>
      <c r="AO29" s="75">
        <f t="shared" si="75"/>
        <v>0</v>
      </c>
      <c r="AP29" s="76">
        <f t="shared" si="76"/>
        <v>0</v>
      </c>
      <c r="AQ29" s="77">
        <f t="shared" si="8"/>
        <v>0.54487124884193239</v>
      </c>
      <c r="AR29" s="77">
        <f t="shared" si="77"/>
        <v>0.37828190444700605</v>
      </c>
      <c r="AS29" s="78">
        <f t="shared" si="78"/>
        <v>0.33317868878985268</v>
      </c>
      <c r="AT29" s="77">
        <f t="shared" si="79"/>
        <v>0.28853940676314122</v>
      </c>
      <c r="AU29" s="79">
        <f t="shared" si="107"/>
        <v>0.1</v>
      </c>
      <c r="AV29" s="139">
        <f>DataEntry!P29</f>
        <v>43.81</v>
      </c>
      <c r="AW29" s="80" t="str">
        <f t="shared" si="11"/>
        <v>41/25</v>
      </c>
      <c r="AX29" s="80" t="str">
        <f t="shared" si="12"/>
        <v>2/1</v>
      </c>
      <c r="AY29" s="80" t="str">
        <f t="shared" si="13"/>
        <v>61/25</v>
      </c>
      <c r="AZ29" s="81">
        <f>DataEntry!I29</f>
        <v>12</v>
      </c>
      <c r="BA29" s="82">
        <f>DataEntry!J29</f>
        <v>5</v>
      </c>
      <c r="BB29" s="81">
        <f>DataEntry!K29</f>
        <v>66</v>
      </c>
      <c r="BC29" s="82">
        <f>DataEntry!L29</f>
        <v>25</v>
      </c>
      <c r="BD29" s="81">
        <f>DataEntry!M29</f>
        <v>107</v>
      </c>
      <c r="BE29" s="82">
        <f>DataEntry!N29</f>
        <v>100</v>
      </c>
      <c r="BF29" s="77">
        <f t="shared" si="80"/>
        <v>0.27959686516653809</v>
      </c>
      <c r="BG29" s="77">
        <f t="shared" si="81"/>
        <v>0.26116190702368941</v>
      </c>
      <c r="BH29" s="77">
        <f t="shared" si="82"/>
        <v>0.45924122780977261</v>
      </c>
      <c r="BI29" s="83">
        <f t="shared" si="83"/>
        <v>1</v>
      </c>
      <c r="BJ29" s="83">
        <f t="shared" si="84"/>
        <v>0</v>
      </c>
      <c r="BK29" s="83">
        <f t="shared" si="85"/>
        <v>0</v>
      </c>
      <c r="BL29" s="84">
        <f t="shared" si="14"/>
        <v>0.37828190444700605</v>
      </c>
      <c r="BM29" s="84">
        <f t="shared" si="15"/>
        <v>0.27959686516653809</v>
      </c>
      <c r="BN29" s="85">
        <f t="shared" si="86"/>
        <v>9.8685039280467957E-2</v>
      </c>
      <c r="BO29" s="84">
        <f t="shared" si="16"/>
        <v>0.37828190444700605</v>
      </c>
      <c r="BP29" s="84">
        <f t="shared" si="17"/>
        <v>0.33317868878985268</v>
      </c>
      <c r="BQ29" s="84">
        <f t="shared" si="18"/>
        <v>0.28853940676314122</v>
      </c>
      <c r="BR29" s="84">
        <f t="shared" si="87"/>
        <v>0.27959686516653809</v>
      </c>
      <c r="BS29" s="84">
        <f t="shared" si="87"/>
        <v>0.26116190702368941</v>
      </c>
      <c r="BT29" s="84">
        <f t="shared" si="87"/>
        <v>0.45924122780977261</v>
      </c>
      <c r="BU29" s="86">
        <f t="shared" si="88"/>
        <v>1</v>
      </c>
      <c r="BV29" s="86">
        <f t="shared" si="88"/>
        <v>0</v>
      </c>
      <c r="BW29" s="86">
        <f t="shared" si="88"/>
        <v>0</v>
      </c>
      <c r="BX29" s="86">
        <f t="shared" si="89"/>
        <v>1</v>
      </c>
      <c r="BY29" s="86">
        <f t="shared" si="89"/>
        <v>0</v>
      </c>
      <c r="BZ29" s="86">
        <f t="shared" si="89"/>
        <v>0</v>
      </c>
      <c r="CA29" s="83">
        <f>IF(AND(DataEntry!B29&gt;=ExFrom,DataEntry!B29&lt;=ExTo),0,IF(AR29&lt;DS29,0,DB29))</f>
        <v>38</v>
      </c>
      <c r="CB29" s="83">
        <f>IF(AND(DataEntry!B29&gt;=ExFrom,DataEntry!B29&lt;=ExTo),0,IF(AT29&lt;DT29,0,DC29))</f>
        <v>0</v>
      </c>
      <c r="CC29" s="14">
        <f t="shared" si="90"/>
        <v>91.2</v>
      </c>
      <c r="CD29" s="72" t="str">
        <f t="shared" si="22"/>
        <v>Eintracht Braunschweig</v>
      </c>
      <c r="CE29" s="87">
        <f t="shared" si="91"/>
        <v>5.1934709223711684E-2</v>
      </c>
      <c r="CF29" s="88">
        <f t="shared" si="92"/>
        <v>0.19720352403089869</v>
      </c>
      <c r="CG29" s="88">
        <f t="shared" si="93"/>
        <v>-0.25946250350256111</v>
      </c>
      <c r="CH29" s="87">
        <f t="shared" si="94"/>
        <v>0.33317868878985274</v>
      </c>
      <c r="CI29" s="89">
        <f t="shared" si="23"/>
        <v>1</v>
      </c>
      <c r="CJ29" s="89">
        <f t="shared" si="24"/>
        <v>0</v>
      </c>
      <c r="CK29" s="157">
        <f t="shared" si="25"/>
        <v>0</v>
      </c>
      <c r="CL29" s="90">
        <f t="shared" si="26"/>
        <v>0</v>
      </c>
      <c r="CM29" s="157">
        <f t="shared" si="27"/>
        <v>91.2</v>
      </c>
      <c r="CN29" s="90">
        <f t="shared" si="28"/>
        <v>0</v>
      </c>
      <c r="CO29" s="157">
        <f t="shared" si="29"/>
        <v>0</v>
      </c>
      <c r="CP29" s="90">
        <f t="shared" si="30"/>
        <v>0</v>
      </c>
      <c r="CQ29" s="157">
        <f t="shared" si="31"/>
        <v>0</v>
      </c>
      <c r="CR29" s="90">
        <f t="shared" si="32"/>
        <v>0</v>
      </c>
      <c r="CS29" s="157">
        <f t="shared" si="33"/>
        <v>0</v>
      </c>
      <c r="CT29" s="90">
        <f t="shared" si="34"/>
        <v>0</v>
      </c>
      <c r="CU29" s="157">
        <f t="shared" si="35"/>
        <v>0</v>
      </c>
      <c r="CV29" s="90">
        <f t="shared" si="36"/>
        <v>0</v>
      </c>
      <c r="CW29" s="157">
        <f t="shared" si="37"/>
        <v>0</v>
      </c>
      <c r="CX29" s="90">
        <f t="shared" si="38"/>
        <v>0</v>
      </c>
      <c r="CY29" s="157">
        <f t="shared" si="39"/>
        <v>0</v>
      </c>
      <c r="CZ29" s="90">
        <f t="shared" si="40"/>
        <v>0</v>
      </c>
      <c r="DA29" s="91">
        <f>DataEntry!B29</f>
        <v>44121</v>
      </c>
      <c r="DB29" s="83">
        <f t="shared" si="41"/>
        <v>38</v>
      </c>
      <c r="DC29" s="83">
        <f t="shared" si="42"/>
        <v>0</v>
      </c>
      <c r="DD29" s="145">
        <f t="shared" si="95"/>
        <v>3</v>
      </c>
      <c r="DE29" s="145" t="str">
        <f t="shared" si="96"/>
        <v/>
      </c>
      <c r="DF29" s="145" t="str">
        <f t="shared" si="97"/>
        <v/>
      </c>
      <c r="DG29" s="145" t="str">
        <f t="shared" si="98"/>
        <v/>
      </c>
      <c r="DH29" s="145" t="str">
        <f t="shared" si="99"/>
        <v/>
      </c>
      <c r="DI29" s="145">
        <f t="shared" si="100"/>
        <v>2</v>
      </c>
      <c r="DJ29" s="83">
        <f t="shared" si="101"/>
        <v>38</v>
      </c>
      <c r="DK29" s="83">
        <f t="shared" si="102"/>
        <v>0</v>
      </c>
      <c r="DL29" s="84">
        <f t="shared" si="103"/>
        <v>14.39</v>
      </c>
      <c r="DM29" s="14">
        <f t="shared" si="104"/>
        <v>-14.39</v>
      </c>
      <c r="DN29" s="87">
        <f>IFERROR(DO29*(1-DCFactor)+Results!DP29*DCFactor,"")</f>
        <v>0.31355318860424614</v>
      </c>
      <c r="DO29" s="87">
        <f>(DFactor*Rounds*Number/2+SUM(BV$3:BV17))/(Rounds*Number/2+COUNT(BV$3:BV17))</f>
        <v>0.30085981308411214</v>
      </c>
      <c r="DP29" s="87">
        <f t="shared" si="44"/>
        <v>0.33712660028449498</v>
      </c>
      <c r="DQ29" s="84">
        <f t="shared" si="45"/>
        <v>0</v>
      </c>
      <c r="DR29" s="84">
        <f t="shared" si="46"/>
        <v>0</v>
      </c>
      <c r="DS29" s="87">
        <f t="shared" si="47"/>
        <v>0.33009321586563667</v>
      </c>
      <c r="DT29" s="87">
        <f t="shared" si="48"/>
        <v>0.3453154167834187</v>
      </c>
      <c r="DU29" s="87">
        <f t="shared" si="49"/>
        <v>0.33317868878985274</v>
      </c>
      <c r="DV29" s="86">
        <f t="shared" si="105"/>
        <v>1</v>
      </c>
      <c r="DW29" s="86">
        <f t="shared" si="106"/>
        <v>-1</v>
      </c>
    </row>
    <row r="30" spans="1:127" x14ac:dyDescent="0.25">
      <c r="A30" s="69">
        <v>28</v>
      </c>
      <c r="B30" s="70">
        <f>DataEntry!C30</f>
        <v>6</v>
      </c>
      <c r="C30" s="71">
        <f>COUNTIF(D$2:D30,D30)+COUNTIF(G$2:G30,D30)</f>
        <v>4</v>
      </c>
      <c r="D30" s="72" t="str">
        <f t="shared" si="0"/>
        <v>Greuther Furth</v>
      </c>
      <c r="E30" s="70">
        <f>DataEntry!E30</f>
        <v>7</v>
      </c>
      <c r="F30" s="71">
        <f>COUNTIF(D$2:D30,G30)+COUNTIF(G$2:G30,G30)</f>
        <v>3</v>
      </c>
      <c r="G30" s="72" t="str">
        <f t="shared" si="1"/>
        <v>Hamburger</v>
      </c>
      <c r="H30" s="73">
        <f>DataEntry!G30</f>
        <v>0</v>
      </c>
      <c r="I30" s="73">
        <f>DataEntry!H30</f>
        <v>1</v>
      </c>
      <c r="J30" s="158">
        <f t="shared" si="2"/>
        <v>3</v>
      </c>
      <c r="K30" s="156">
        <f t="shared" si="3"/>
        <v>0</v>
      </c>
      <c r="L30" s="224">
        <f t="shared" si="4"/>
        <v>2407.1731387890741</v>
      </c>
      <c r="M30" s="224">
        <f t="shared" si="5"/>
        <v>2498.7746017360864</v>
      </c>
      <c r="N30" s="236">
        <f t="shared" si="50"/>
        <v>-91.601462947012351</v>
      </c>
      <c r="O30" s="22" t="str">
        <f t="shared" si="51"/>
        <v>T6G4</v>
      </c>
      <c r="P30" s="248">
        <f t="shared" si="6"/>
        <v>-4.1628610783758022</v>
      </c>
      <c r="Q30" s="22" t="str">
        <f t="shared" si="52"/>
        <v>T7G3</v>
      </c>
      <c r="R30" s="248">
        <f t="shared" si="7"/>
        <v>4.1628610783758022</v>
      </c>
      <c r="S30" s="74">
        <f t="shared" si="53"/>
        <v>0</v>
      </c>
      <c r="T30" s="75">
        <f t="shared" si="54"/>
        <v>0</v>
      </c>
      <c r="U30" s="76">
        <f t="shared" si="55"/>
        <v>0</v>
      </c>
      <c r="V30" s="74">
        <f t="shared" si="56"/>
        <v>1</v>
      </c>
      <c r="W30" s="75">
        <f t="shared" si="57"/>
        <v>0</v>
      </c>
      <c r="X30" s="76">
        <f t="shared" si="58"/>
        <v>0</v>
      </c>
      <c r="Y30" s="74">
        <f t="shared" si="59"/>
        <v>0</v>
      </c>
      <c r="Z30" s="75">
        <f t="shared" si="60"/>
        <v>0</v>
      </c>
      <c r="AA30" s="76">
        <f t="shared" si="61"/>
        <v>0</v>
      </c>
      <c r="AB30" s="74">
        <f t="shared" si="62"/>
        <v>0</v>
      </c>
      <c r="AC30" s="75">
        <f t="shared" si="63"/>
        <v>0</v>
      </c>
      <c r="AD30" s="76">
        <f t="shared" si="64"/>
        <v>0</v>
      </c>
      <c r="AE30" s="74">
        <f t="shared" si="65"/>
        <v>0</v>
      </c>
      <c r="AF30" s="75">
        <f t="shared" si="66"/>
        <v>0</v>
      </c>
      <c r="AG30" s="76">
        <f t="shared" si="67"/>
        <v>0</v>
      </c>
      <c r="AH30" s="74">
        <f t="shared" si="68"/>
        <v>0</v>
      </c>
      <c r="AI30" s="75">
        <f t="shared" si="69"/>
        <v>0</v>
      </c>
      <c r="AJ30" s="76">
        <f t="shared" si="70"/>
        <v>0</v>
      </c>
      <c r="AK30" s="74">
        <f t="shared" si="71"/>
        <v>0</v>
      </c>
      <c r="AL30" s="75">
        <f t="shared" si="72"/>
        <v>0</v>
      </c>
      <c r="AM30" s="76">
        <f t="shared" si="73"/>
        <v>0</v>
      </c>
      <c r="AN30" s="74">
        <f t="shared" si="74"/>
        <v>0</v>
      </c>
      <c r="AO30" s="75">
        <f t="shared" si="75"/>
        <v>0</v>
      </c>
      <c r="AP30" s="76">
        <f t="shared" si="76"/>
        <v>0</v>
      </c>
      <c r="AQ30" s="77">
        <f t="shared" si="8"/>
        <v>0.41628610783758024</v>
      </c>
      <c r="AR30" s="77">
        <f t="shared" si="77"/>
        <v>0.24544088493772667</v>
      </c>
      <c r="AS30" s="78">
        <f t="shared" si="78"/>
        <v>0.34169044579970709</v>
      </c>
      <c r="AT30" s="77">
        <f t="shared" si="79"/>
        <v>0.41286866926256621</v>
      </c>
      <c r="AU30" s="79">
        <f t="shared" si="107"/>
        <v>0.1</v>
      </c>
      <c r="AV30" s="139">
        <f>DataEntry!P30</f>
        <v>-34</v>
      </c>
      <c r="AW30" s="80" t="str">
        <f t="shared" si="11"/>
        <v>76/25</v>
      </c>
      <c r="AX30" s="80" t="str">
        <f t="shared" si="12"/>
        <v>48/25</v>
      </c>
      <c r="AY30" s="80" t="str">
        <f t="shared" si="13"/>
        <v>71/50</v>
      </c>
      <c r="AZ30" s="81">
        <f>DataEntry!I30</f>
        <v>71</v>
      </c>
      <c r="BA30" s="82">
        <f>DataEntry!J30</f>
        <v>25</v>
      </c>
      <c r="BB30" s="81">
        <f>DataEntry!K30</f>
        <v>71</v>
      </c>
      <c r="BC30" s="82">
        <f>DataEntry!L30</f>
        <v>25</v>
      </c>
      <c r="BD30" s="81">
        <f>DataEntry!M30</f>
        <v>89</v>
      </c>
      <c r="BE30" s="82">
        <f>DataEntry!N30</f>
        <v>100</v>
      </c>
      <c r="BF30" s="77">
        <f t="shared" si="80"/>
        <v>0.24803149606299216</v>
      </c>
      <c r="BG30" s="77">
        <f t="shared" si="81"/>
        <v>0.24803149606299216</v>
      </c>
      <c r="BH30" s="77">
        <f t="shared" si="82"/>
        <v>0.50393700787401574</v>
      </c>
      <c r="BI30" s="83">
        <f t="shared" si="83"/>
        <v>0</v>
      </c>
      <c r="BJ30" s="83">
        <f t="shared" si="84"/>
        <v>0</v>
      </c>
      <c r="BK30" s="83">
        <f t="shared" si="85"/>
        <v>1</v>
      </c>
      <c r="BL30" s="84">
        <f t="shared" si="14"/>
        <v>0.41286866926256621</v>
      </c>
      <c r="BM30" s="84">
        <f t="shared" si="15"/>
        <v>0.50393700787401574</v>
      </c>
      <c r="BN30" s="85">
        <f t="shared" si="86"/>
        <v>-9.1068338611449529E-2</v>
      </c>
      <c r="BO30" s="84">
        <f t="shared" si="16"/>
        <v>0.24544088493772667</v>
      </c>
      <c r="BP30" s="84">
        <f t="shared" si="17"/>
        <v>0.34169044579970709</v>
      </c>
      <c r="BQ30" s="84">
        <f t="shared" si="18"/>
        <v>0.41286866926256621</v>
      </c>
      <c r="BR30" s="84">
        <f t="shared" si="87"/>
        <v>0.24803149606299216</v>
      </c>
      <c r="BS30" s="84">
        <f t="shared" si="87"/>
        <v>0.24803149606299216</v>
      </c>
      <c r="BT30" s="84">
        <f t="shared" si="87"/>
        <v>0.50393700787401574</v>
      </c>
      <c r="BU30" s="86">
        <f t="shared" si="88"/>
        <v>0</v>
      </c>
      <c r="BV30" s="86">
        <f t="shared" si="88"/>
        <v>0</v>
      </c>
      <c r="BW30" s="86">
        <f t="shared" si="88"/>
        <v>1</v>
      </c>
      <c r="BX30" s="86">
        <f t="shared" si="89"/>
        <v>0</v>
      </c>
      <c r="BY30" s="86">
        <f t="shared" si="89"/>
        <v>0</v>
      </c>
      <c r="BZ30" s="86">
        <f t="shared" si="89"/>
        <v>1</v>
      </c>
      <c r="CA30" s="83">
        <f>IF(AND(DataEntry!B30&gt;=ExFrom,DataEntry!B30&lt;=ExTo),0,IF(AR30&lt;DS30,0,DB30))</f>
        <v>0</v>
      </c>
      <c r="CB30" s="83">
        <f>IF(AND(DataEntry!B30&gt;=ExFrom,DataEntry!B30&lt;=ExTo),0,IF(AT30&lt;DT30,0,DC30))</f>
        <v>0</v>
      </c>
      <c r="CC30" s="14">
        <f t="shared" si="90"/>
        <v>0</v>
      </c>
      <c r="CD30" s="72" t="str">
        <f t="shared" si="22"/>
        <v/>
      </c>
      <c r="CE30" s="87">
        <f t="shared" si="91"/>
        <v>4.993386243386233E-2</v>
      </c>
      <c r="CF30" s="88">
        <f t="shared" si="92"/>
        <v>-3.5810785630320453E-2</v>
      </c>
      <c r="CG30" s="88">
        <f t="shared" si="93"/>
        <v>-0.15518823371274107</v>
      </c>
      <c r="CH30" s="87">
        <f t="shared" si="94"/>
        <v>0.34169044579970714</v>
      </c>
      <c r="CI30" s="89">
        <f t="shared" si="23"/>
        <v>0</v>
      </c>
      <c r="CJ30" s="89">
        <f t="shared" si="24"/>
        <v>0</v>
      </c>
      <c r="CK30" s="157">
        <f t="shared" si="25"/>
        <v>0</v>
      </c>
      <c r="CL30" s="90">
        <f t="shared" si="26"/>
        <v>0</v>
      </c>
      <c r="CM30" s="157">
        <f t="shared" si="27"/>
        <v>0</v>
      </c>
      <c r="CN30" s="90">
        <f t="shared" si="28"/>
        <v>0</v>
      </c>
      <c r="CO30" s="157">
        <f t="shared" si="29"/>
        <v>0</v>
      </c>
      <c r="CP30" s="90">
        <f t="shared" si="30"/>
        <v>0</v>
      </c>
      <c r="CQ30" s="157">
        <f t="shared" si="31"/>
        <v>0</v>
      </c>
      <c r="CR30" s="90">
        <f t="shared" si="32"/>
        <v>0</v>
      </c>
      <c r="CS30" s="157">
        <f t="shared" si="33"/>
        <v>0</v>
      </c>
      <c r="CT30" s="90">
        <f t="shared" si="34"/>
        <v>0</v>
      </c>
      <c r="CU30" s="157">
        <f t="shared" si="35"/>
        <v>0</v>
      </c>
      <c r="CV30" s="90">
        <f t="shared" si="36"/>
        <v>0</v>
      </c>
      <c r="CW30" s="157">
        <f t="shared" si="37"/>
        <v>0</v>
      </c>
      <c r="CX30" s="90">
        <f t="shared" si="38"/>
        <v>0</v>
      </c>
      <c r="CY30" s="157">
        <f t="shared" si="39"/>
        <v>0</v>
      </c>
      <c r="CZ30" s="90">
        <f t="shared" si="40"/>
        <v>0</v>
      </c>
      <c r="DA30" s="91">
        <f>DataEntry!B30</f>
        <v>44121</v>
      </c>
      <c r="DB30" s="83">
        <f t="shared" si="41"/>
        <v>0</v>
      </c>
      <c r="DC30" s="83">
        <f t="shared" si="42"/>
        <v>0</v>
      </c>
      <c r="DD30" s="145" t="str">
        <f t="shared" si="95"/>
        <v/>
      </c>
      <c r="DE30" s="145" t="str">
        <f t="shared" si="96"/>
        <v/>
      </c>
      <c r="DF30" s="145">
        <f t="shared" si="97"/>
        <v>6</v>
      </c>
      <c r="DG30" s="145">
        <f t="shared" si="98"/>
        <v>7</v>
      </c>
      <c r="DH30" s="145" t="str">
        <f t="shared" si="99"/>
        <v/>
      </c>
      <c r="DI30" s="145" t="str">
        <f t="shared" si="100"/>
        <v/>
      </c>
      <c r="DJ30" s="83">
        <f t="shared" si="101"/>
        <v>0</v>
      </c>
      <c r="DK30" s="83">
        <f t="shared" si="102"/>
        <v>0</v>
      </c>
      <c r="DL30" s="84">
        <f t="shared" si="103"/>
        <v>0</v>
      </c>
      <c r="DM30" s="14">
        <f t="shared" si="104"/>
        <v>0</v>
      </c>
      <c r="DN30" s="87">
        <f>IFERROR(DO30*(1-DCFactor)+Results!DP30*DCFactor,"")</f>
        <v>0.3196090870416064</v>
      </c>
      <c r="DO30" s="87">
        <f>(DFactor*Rounds*Number/2+SUM(BV$3:BV18))/(Rounds*Number/2+COUNT(BV$3:BV18))</f>
        <v>0.29992546583850932</v>
      </c>
      <c r="DP30" s="87">
        <f t="shared" si="44"/>
        <v>0.35616438356164382</v>
      </c>
      <c r="DQ30" s="84">
        <f t="shared" si="45"/>
        <v>0</v>
      </c>
      <c r="DR30" s="84">
        <f t="shared" si="46"/>
        <v>0</v>
      </c>
      <c r="DS30" s="87">
        <f t="shared" si="47"/>
        <v>0.33786035952101068</v>
      </c>
      <c r="DT30" s="87">
        <f t="shared" si="48"/>
        <v>0.34183960779042472</v>
      </c>
      <c r="DU30" s="87">
        <f t="shared" si="49"/>
        <v>0.34169044579970714</v>
      </c>
      <c r="DV30" s="86">
        <f t="shared" si="105"/>
        <v>-1</v>
      </c>
      <c r="DW30" s="86">
        <f t="shared" si="106"/>
        <v>1</v>
      </c>
    </row>
    <row r="31" spans="1:127" x14ac:dyDescent="0.25">
      <c r="A31" s="69">
        <v>29</v>
      </c>
      <c r="B31" s="70">
        <f>DataEntry!C31</f>
        <v>10</v>
      </c>
      <c r="C31" s="71">
        <f>COUNTIF(D$2:D31,D31)+COUNTIF(G$2:G31,D31)</f>
        <v>4</v>
      </c>
      <c r="D31" s="72" t="str">
        <f t="shared" si="0"/>
        <v>Karlsruher</v>
      </c>
      <c r="E31" s="70">
        <f>DataEntry!E31</f>
        <v>16</v>
      </c>
      <c r="F31" s="71">
        <f>COUNTIF(D$2:D31,G31)+COUNTIF(G$2:G31,G31)</f>
        <v>4</v>
      </c>
      <c r="G31" s="72" t="str">
        <f t="shared" si="1"/>
        <v>Sandhausen</v>
      </c>
      <c r="H31" s="73">
        <f>DataEntry!G31</f>
        <v>3</v>
      </c>
      <c r="I31" s="73">
        <f>DataEntry!H31</f>
        <v>0</v>
      </c>
      <c r="J31" s="158">
        <f t="shared" si="2"/>
        <v>1</v>
      </c>
      <c r="K31" s="156">
        <f t="shared" si="3"/>
        <v>4</v>
      </c>
      <c r="L31" s="224">
        <f t="shared" si="4"/>
        <v>2448.2706633448079</v>
      </c>
      <c r="M31" s="224">
        <f t="shared" si="5"/>
        <v>2407.5808872330549</v>
      </c>
      <c r="N31" s="236">
        <f t="shared" si="50"/>
        <v>40.689776111752963</v>
      </c>
      <c r="O31" s="22" t="str">
        <f t="shared" si="51"/>
        <v>T10G4</v>
      </c>
      <c r="P31" s="248">
        <f t="shared" si="6"/>
        <v>6.5009443568029646</v>
      </c>
      <c r="Q31" s="22" t="str">
        <f t="shared" si="52"/>
        <v>T16G4</v>
      </c>
      <c r="R31" s="248">
        <f t="shared" si="7"/>
        <v>-6.5009443568029646</v>
      </c>
      <c r="S31" s="74">
        <f t="shared" si="53"/>
        <v>1</v>
      </c>
      <c r="T31" s="75">
        <f t="shared" si="54"/>
        <v>0</v>
      </c>
      <c r="U31" s="76">
        <f t="shared" si="55"/>
        <v>0</v>
      </c>
      <c r="V31" s="74">
        <f t="shared" si="56"/>
        <v>0</v>
      </c>
      <c r="W31" s="75">
        <f t="shared" si="57"/>
        <v>0</v>
      </c>
      <c r="X31" s="76">
        <f t="shared" si="58"/>
        <v>0</v>
      </c>
      <c r="Y31" s="74">
        <f t="shared" si="59"/>
        <v>0</v>
      </c>
      <c r="Z31" s="75">
        <f t="shared" si="60"/>
        <v>0</v>
      </c>
      <c r="AA31" s="76">
        <f t="shared" si="61"/>
        <v>0</v>
      </c>
      <c r="AB31" s="74">
        <f t="shared" si="62"/>
        <v>0</v>
      </c>
      <c r="AC31" s="75">
        <f t="shared" si="63"/>
        <v>0</v>
      </c>
      <c r="AD31" s="76">
        <f t="shared" si="64"/>
        <v>0</v>
      </c>
      <c r="AE31" s="74">
        <f t="shared" si="65"/>
        <v>0</v>
      </c>
      <c r="AF31" s="75">
        <f t="shared" si="66"/>
        <v>0</v>
      </c>
      <c r="AG31" s="76">
        <f t="shared" si="67"/>
        <v>0</v>
      </c>
      <c r="AH31" s="74">
        <f t="shared" si="68"/>
        <v>0</v>
      </c>
      <c r="AI31" s="75">
        <f t="shared" si="69"/>
        <v>0</v>
      </c>
      <c r="AJ31" s="76">
        <f t="shared" si="70"/>
        <v>0</v>
      </c>
      <c r="AK31" s="74">
        <f t="shared" si="71"/>
        <v>0</v>
      </c>
      <c r="AL31" s="75">
        <f t="shared" si="72"/>
        <v>0</v>
      </c>
      <c r="AM31" s="76">
        <f t="shared" si="73"/>
        <v>0</v>
      </c>
      <c r="AN31" s="74">
        <f t="shared" si="74"/>
        <v>0</v>
      </c>
      <c r="AO31" s="75">
        <f t="shared" si="75"/>
        <v>0</v>
      </c>
      <c r="AP31" s="76">
        <f t="shared" si="76"/>
        <v>0</v>
      </c>
      <c r="AQ31" s="77">
        <f t="shared" si="8"/>
        <v>0.53564683165693106</v>
      </c>
      <c r="AR31" s="77">
        <f t="shared" si="77"/>
        <v>0.36865464880938092</v>
      </c>
      <c r="AS31" s="78">
        <f t="shared" si="78"/>
        <v>0.33398436569510026</v>
      </c>
      <c r="AT31" s="77">
        <f t="shared" si="79"/>
        <v>0.29736098549551881</v>
      </c>
      <c r="AU31" s="79">
        <f t="shared" si="107"/>
        <v>0.1</v>
      </c>
      <c r="AV31" s="139">
        <f>DataEntry!P31</f>
        <v>-33</v>
      </c>
      <c r="AW31" s="80" t="str">
        <f t="shared" si="11"/>
        <v>17/10</v>
      </c>
      <c r="AX31" s="80" t="str">
        <f t="shared" si="12"/>
        <v>99/50</v>
      </c>
      <c r="AY31" s="80" t="str">
        <f t="shared" si="13"/>
        <v>59/25</v>
      </c>
      <c r="AZ31" s="81">
        <f>DataEntry!I31</f>
        <v>11</v>
      </c>
      <c r="BA31" s="82">
        <f>DataEntry!J31</f>
        <v>8</v>
      </c>
      <c r="BB31" s="81">
        <f>DataEntry!K31</f>
        <v>49</v>
      </c>
      <c r="BC31" s="82">
        <f>DataEntry!L31</f>
        <v>20</v>
      </c>
      <c r="BD31" s="81">
        <f>DataEntry!M31</f>
        <v>97</v>
      </c>
      <c r="BE31" s="82">
        <f>DataEntry!N31</f>
        <v>50</v>
      </c>
      <c r="BF31" s="77">
        <f t="shared" si="80"/>
        <v>0.40060428330223052</v>
      </c>
      <c r="BG31" s="77">
        <f t="shared" si="81"/>
        <v>0.27577831096892685</v>
      </c>
      <c r="BH31" s="77">
        <f t="shared" si="82"/>
        <v>0.32361740572884273</v>
      </c>
      <c r="BI31" s="83">
        <f t="shared" si="83"/>
        <v>1</v>
      </c>
      <c r="BJ31" s="83">
        <f t="shared" si="84"/>
        <v>0</v>
      </c>
      <c r="BK31" s="83">
        <f t="shared" si="85"/>
        <v>0</v>
      </c>
      <c r="BL31" s="84">
        <f t="shared" si="14"/>
        <v>0.36865464880938092</v>
      </c>
      <c r="BM31" s="84">
        <f t="shared" si="15"/>
        <v>0.40060428330223052</v>
      </c>
      <c r="BN31" s="85">
        <f t="shared" si="86"/>
        <v>-3.1949634492849599E-2</v>
      </c>
      <c r="BO31" s="84">
        <f t="shared" si="16"/>
        <v>0.36865464880938092</v>
      </c>
      <c r="BP31" s="84">
        <f t="shared" si="17"/>
        <v>0.33398436569510026</v>
      </c>
      <c r="BQ31" s="84">
        <f t="shared" si="18"/>
        <v>0.29736098549551881</v>
      </c>
      <c r="BR31" s="84">
        <f t="shared" si="87"/>
        <v>0.40060428330223052</v>
      </c>
      <c r="BS31" s="84">
        <f t="shared" si="87"/>
        <v>0.27577831096892685</v>
      </c>
      <c r="BT31" s="84">
        <f t="shared" si="87"/>
        <v>0.32361740572884273</v>
      </c>
      <c r="BU31" s="86">
        <f t="shared" si="88"/>
        <v>1</v>
      </c>
      <c r="BV31" s="86">
        <f t="shared" si="88"/>
        <v>0</v>
      </c>
      <c r="BW31" s="86">
        <f t="shared" si="88"/>
        <v>0</v>
      </c>
      <c r="BX31" s="86">
        <f t="shared" si="89"/>
        <v>1</v>
      </c>
      <c r="BY31" s="86">
        <f t="shared" si="89"/>
        <v>0</v>
      </c>
      <c r="BZ31" s="86">
        <f t="shared" si="89"/>
        <v>0</v>
      </c>
      <c r="CA31" s="83">
        <f>IF(AND(DataEntry!B31&gt;=ExFrom,DataEntry!B31&lt;=ExTo),0,IF(AR31&lt;DS31,0,DB31))</f>
        <v>0</v>
      </c>
      <c r="CB31" s="83">
        <f>IF(AND(DataEntry!B31&gt;=ExFrom,DataEntry!B31&lt;=ExTo),0,IF(AT31&lt;DT31,0,DC31))</f>
        <v>0</v>
      </c>
      <c r="CC31" s="14">
        <f t="shared" si="90"/>
        <v>0</v>
      </c>
      <c r="CD31" s="72" t="str">
        <f t="shared" si="22"/>
        <v/>
      </c>
      <c r="CE31" s="87">
        <f t="shared" si="91"/>
        <v>5.1043758464484057E-2</v>
      </c>
      <c r="CF31" s="88">
        <f t="shared" si="92"/>
        <v>-8.5161256963138615E-2</v>
      </c>
      <c r="CG31" s="88">
        <f t="shared" si="93"/>
        <v>-8.1577217197893501E-2</v>
      </c>
      <c r="CH31" s="87">
        <f t="shared" si="94"/>
        <v>0.33398436569510026</v>
      </c>
      <c r="CI31" s="89">
        <f t="shared" si="23"/>
        <v>0</v>
      </c>
      <c r="CJ31" s="89">
        <f t="shared" si="24"/>
        <v>0</v>
      </c>
      <c r="CK31" s="157">
        <f t="shared" si="25"/>
        <v>0</v>
      </c>
      <c r="CL31" s="90">
        <f t="shared" si="26"/>
        <v>0</v>
      </c>
      <c r="CM31" s="157">
        <f t="shared" si="27"/>
        <v>0</v>
      </c>
      <c r="CN31" s="90">
        <f t="shared" si="28"/>
        <v>0</v>
      </c>
      <c r="CO31" s="157">
        <f t="shared" si="29"/>
        <v>0</v>
      </c>
      <c r="CP31" s="90">
        <f t="shared" si="30"/>
        <v>0</v>
      </c>
      <c r="CQ31" s="157">
        <f t="shared" si="31"/>
        <v>0</v>
      </c>
      <c r="CR31" s="90">
        <f t="shared" si="32"/>
        <v>0</v>
      </c>
      <c r="CS31" s="157">
        <f t="shared" si="33"/>
        <v>0</v>
      </c>
      <c r="CT31" s="90">
        <f t="shared" si="34"/>
        <v>0</v>
      </c>
      <c r="CU31" s="157">
        <f t="shared" si="35"/>
        <v>0</v>
      </c>
      <c r="CV31" s="90">
        <f t="shared" si="36"/>
        <v>0</v>
      </c>
      <c r="CW31" s="157">
        <f t="shared" si="37"/>
        <v>0</v>
      </c>
      <c r="CX31" s="90">
        <f t="shared" si="38"/>
        <v>0</v>
      </c>
      <c r="CY31" s="157">
        <f t="shared" si="39"/>
        <v>0</v>
      </c>
      <c r="CZ31" s="90">
        <f t="shared" si="40"/>
        <v>0</v>
      </c>
      <c r="DA31" s="91">
        <f>DataEntry!B31</f>
        <v>44121</v>
      </c>
      <c r="DB31" s="83">
        <f t="shared" si="41"/>
        <v>0</v>
      </c>
      <c r="DC31" s="83">
        <f t="shared" si="42"/>
        <v>0</v>
      </c>
      <c r="DD31" s="145">
        <f t="shared" si="95"/>
        <v>10</v>
      </c>
      <c r="DE31" s="145" t="str">
        <f t="shared" si="96"/>
        <v/>
      </c>
      <c r="DF31" s="145" t="str">
        <f t="shared" si="97"/>
        <v/>
      </c>
      <c r="DG31" s="145" t="str">
        <f t="shared" si="98"/>
        <v/>
      </c>
      <c r="DH31" s="145" t="str">
        <f t="shared" si="99"/>
        <v/>
      </c>
      <c r="DI31" s="145">
        <f t="shared" si="100"/>
        <v>16</v>
      </c>
      <c r="DJ31" s="83">
        <f t="shared" si="101"/>
        <v>0</v>
      </c>
      <c r="DK31" s="83">
        <f t="shared" si="102"/>
        <v>0</v>
      </c>
      <c r="DL31" s="84">
        <f t="shared" si="103"/>
        <v>0</v>
      </c>
      <c r="DM31" s="14">
        <f t="shared" si="104"/>
        <v>0</v>
      </c>
      <c r="DN31" s="87">
        <f>IFERROR(DO31*(1-DCFactor)+Results!DP31*DCFactor,"")</f>
        <v>0.31732096058907205</v>
      </c>
      <c r="DO31" s="87">
        <f>(DFactor*Rounds*Number/2+SUM(BV$3:BV19))/(Rounds*Number/2+COUNT(BV$3:BV19))</f>
        <v>0.29899690402476781</v>
      </c>
      <c r="DP31" s="87">
        <f t="shared" si="44"/>
        <v>0.35135135135135137</v>
      </c>
      <c r="DQ31" s="84">
        <f t="shared" si="45"/>
        <v>0</v>
      </c>
      <c r="DR31" s="84">
        <f t="shared" si="46"/>
        <v>0</v>
      </c>
      <c r="DS31" s="87">
        <f t="shared" si="47"/>
        <v>0.33950537523210456</v>
      </c>
      <c r="DT31" s="87">
        <f t="shared" si="48"/>
        <v>0.33938590723992973</v>
      </c>
      <c r="DU31" s="87">
        <f t="shared" si="49"/>
        <v>0.33398436569510026</v>
      </c>
      <c r="DV31" s="86">
        <f t="shared" si="105"/>
        <v>3</v>
      </c>
      <c r="DW31" s="86">
        <f t="shared" si="106"/>
        <v>-3</v>
      </c>
    </row>
    <row r="32" spans="1:127" x14ac:dyDescent="0.25">
      <c r="A32" s="69">
        <v>30</v>
      </c>
      <c r="B32" s="70">
        <f>DataEntry!C32</f>
        <v>1</v>
      </c>
      <c r="C32" s="71">
        <f>COUNTIF(D$2:D32,D32)+COUNTIF(G$2:G32,D32)</f>
        <v>3</v>
      </c>
      <c r="D32" s="72" t="str">
        <f t="shared" si="0"/>
        <v>Erzgebirge Aue</v>
      </c>
      <c r="E32" s="70">
        <f>DataEntry!E32</f>
        <v>9</v>
      </c>
      <c r="F32" s="71">
        <f>COUNTIF(D$2:D32,G32)+COUNTIF(G$2:G32,G32)</f>
        <v>4</v>
      </c>
      <c r="G32" s="72" t="str">
        <f t="shared" si="1"/>
        <v>Heidenheim</v>
      </c>
      <c r="H32" s="73">
        <f>DataEntry!G32</f>
        <v>2</v>
      </c>
      <c r="I32" s="73">
        <f>DataEntry!H32</f>
        <v>1</v>
      </c>
      <c r="J32" s="158">
        <f t="shared" si="2"/>
        <v>1</v>
      </c>
      <c r="K32" s="156">
        <f t="shared" si="3"/>
        <v>0</v>
      </c>
      <c r="L32" s="224">
        <f t="shared" si="4"/>
        <v>2482.4406745443162</v>
      </c>
      <c r="M32" s="224">
        <f t="shared" si="5"/>
        <v>2418.9326988059288</v>
      </c>
      <c r="N32" s="236">
        <f t="shared" si="50"/>
        <v>63.507975738387358</v>
      </c>
      <c r="O32" s="22" t="str">
        <f t="shared" si="51"/>
        <v>T1G3</v>
      </c>
      <c r="P32" s="248">
        <f t="shared" si="6"/>
        <v>4.4297824395955399</v>
      </c>
      <c r="Q32" s="22" t="str">
        <f t="shared" si="52"/>
        <v>T9G4</v>
      </c>
      <c r="R32" s="248">
        <f t="shared" si="7"/>
        <v>-4.4297824395955399</v>
      </c>
      <c r="S32" s="74">
        <f t="shared" si="53"/>
        <v>0</v>
      </c>
      <c r="T32" s="75">
        <f t="shared" si="54"/>
        <v>0</v>
      </c>
      <c r="U32" s="76">
        <f t="shared" si="55"/>
        <v>0</v>
      </c>
      <c r="V32" s="74">
        <f t="shared" si="56"/>
        <v>1</v>
      </c>
      <c r="W32" s="75">
        <f t="shared" si="57"/>
        <v>0</v>
      </c>
      <c r="X32" s="76">
        <f t="shared" si="58"/>
        <v>0</v>
      </c>
      <c r="Y32" s="74">
        <f t="shared" si="59"/>
        <v>0</v>
      </c>
      <c r="Z32" s="75">
        <f t="shared" si="60"/>
        <v>0</v>
      </c>
      <c r="AA32" s="76">
        <f t="shared" si="61"/>
        <v>0</v>
      </c>
      <c r="AB32" s="74">
        <f t="shared" si="62"/>
        <v>0</v>
      </c>
      <c r="AC32" s="75">
        <f t="shared" si="63"/>
        <v>0</v>
      </c>
      <c r="AD32" s="76">
        <f t="shared" si="64"/>
        <v>0</v>
      </c>
      <c r="AE32" s="74">
        <f t="shared" si="65"/>
        <v>0</v>
      </c>
      <c r="AF32" s="75">
        <f t="shared" si="66"/>
        <v>0</v>
      </c>
      <c r="AG32" s="76">
        <f t="shared" si="67"/>
        <v>0</v>
      </c>
      <c r="AH32" s="74">
        <f t="shared" si="68"/>
        <v>0</v>
      </c>
      <c r="AI32" s="75">
        <f t="shared" si="69"/>
        <v>0</v>
      </c>
      <c r="AJ32" s="76">
        <f t="shared" si="70"/>
        <v>0</v>
      </c>
      <c r="AK32" s="74">
        <f t="shared" si="71"/>
        <v>0</v>
      </c>
      <c r="AL32" s="75">
        <f t="shared" si="72"/>
        <v>0</v>
      </c>
      <c r="AM32" s="76">
        <f t="shared" si="73"/>
        <v>0</v>
      </c>
      <c r="AN32" s="74">
        <f t="shared" si="74"/>
        <v>0</v>
      </c>
      <c r="AO32" s="75">
        <f t="shared" si="75"/>
        <v>0</v>
      </c>
      <c r="AP32" s="76">
        <f t="shared" si="76"/>
        <v>0</v>
      </c>
      <c r="AQ32" s="77">
        <f t="shared" si="8"/>
        <v>0.55702175604044601</v>
      </c>
      <c r="AR32" s="77">
        <f t="shared" si="77"/>
        <v>0.40123244337196351</v>
      </c>
      <c r="AS32" s="78">
        <f t="shared" si="78"/>
        <v>0.31157862533696501</v>
      </c>
      <c r="AT32" s="77">
        <f t="shared" si="79"/>
        <v>0.28718893129107148</v>
      </c>
      <c r="AU32" s="79">
        <f t="shared" si="107"/>
        <v>0.1</v>
      </c>
      <c r="AV32" s="139">
        <f>DataEntry!P32</f>
        <v>-31</v>
      </c>
      <c r="AW32" s="80" t="str">
        <f t="shared" si="11"/>
        <v>37/25</v>
      </c>
      <c r="AX32" s="80" t="str">
        <f t="shared" si="12"/>
        <v>11/5</v>
      </c>
      <c r="AY32" s="80" t="str">
        <f t="shared" si="13"/>
        <v>62/25</v>
      </c>
      <c r="AZ32" s="81">
        <f>DataEntry!I32</f>
        <v>39</v>
      </c>
      <c r="BA32" s="82">
        <f>DataEntry!J32</f>
        <v>25</v>
      </c>
      <c r="BB32" s="81">
        <f>DataEntry!K32</f>
        <v>63</v>
      </c>
      <c r="BC32" s="82">
        <f>DataEntry!L32</f>
        <v>25</v>
      </c>
      <c r="BD32" s="81">
        <f>DataEntry!M32</f>
        <v>167</v>
      </c>
      <c r="BE32" s="82">
        <f>DataEntry!N32</f>
        <v>100</v>
      </c>
      <c r="BF32" s="77">
        <f t="shared" si="80"/>
        <v>0.37229053111927995</v>
      </c>
      <c r="BG32" s="77">
        <f t="shared" si="81"/>
        <v>0.27075674990493093</v>
      </c>
      <c r="BH32" s="77">
        <f t="shared" si="82"/>
        <v>0.35695271897578906</v>
      </c>
      <c r="BI32" s="83">
        <f t="shared" si="83"/>
        <v>1</v>
      </c>
      <c r="BJ32" s="83">
        <f t="shared" si="84"/>
        <v>0</v>
      </c>
      <c r="BK32" s="83">
        <f t="shared" si="85"/>
        <v>0</v>
      </c>
      <c r="BL32" s="84">
        <f t="shared" si="14"/>
        <v>0.40123244337196351</v>
      </c>
      <c r="BM32" s="84">
        <f t="shared" si="15"/>
        <v>0.37229053111927995</v>
      </c>
      <c r="BN32" s="85">
        <f t="shared" si="86"/>
        <v>2.8941912252683555E-2</v>
      </c>
      <c r="BO32" s="84">
        <f t="shared" si="16"/>
        <v>0.40123244337196351</v>
      </c>
      <c r="BP32" s="84">
        <f t="shared" si="17"/>
        <v>0.31157862533696501</v>
      </c>
      <c r="BQ32" s="84">
        <f t="shared" si="18"/>
        <v>0.28718893129107148</v>
      </c>
      <c r="BR32" s="84">
        <f t="shared" si="87"/>
        <v>0.37229053111927995</v>
      </c>
      <c r="BS32" s="84">
        <f t="shared" si="87"/>
        <v>0.27075674990493093</v>
      </c>
      <c r="BT32" s="84">
        <f t="shared" si="87"/>
        <v>0.35695271897578906</v>
      </c>
      <c r="BU32" s="86">
        <f t="shared" si="88"/>
        <v>1</v>
      </c>
      <c r="BV32" s="86">
        <f t="shared" si="88"/>
        <v>0</v>
      </c>
      <c r="BW32" s="86">
        <f t="shared" si="88"/>
        <v>0</v>
      </c>
      <c r="BX32" s="86">
        <f t="shared" si="89"/>
        <v>1</v>
      </c>
      <c r="BY32" s="86">
        <f t="shared" si="89"/>
        <v>0</v>
      </c>
      <c r="BZ32" s="86">
        <f t="shared" si="89"/>
        <v>0</v>
      </c>
      <c r="CA32" s="83">
        <f>IF(AND(DataEntry!B32&gt;=ExFrom,DataEntry!B32&lt;=ExTo),0,IF(AR32&lt;DS32,0,DB32))</f>
        <v>0</v>
      </c>
      <c r="CB32" s="83">
        <f>IF(AND(DataEntry!B32&gt;=ExFrom,DataEntry!B32&lt;=ExTo),0,IF(AT32&lt;DT32,0,DC32))</f>
        <v>0</v>
      </c>
      <c r="CC32" s="14">
        <f t="shared" si="90"/>
        <v>0</v>
      </c>
      <c r="CD32" s="72" t="str">
        <f t="shared" si="22"/>
        <v/>
      </c>
      <c r="CE32" s="87">
        <f t="shared" si="91"/>
        <v>4.9247744296901708E-2</v>
      </c>
      <c r="CF32" s="88">
        <f t="shared" si="92"/>
        <v>1.9025272056353501E-2</v>
      </c>
      <c r="CG32" s="88">
        <f t="shared" si="93"/>
        <v>-0.15008980356005147</v>
      </c>
      <c r="CH32" s="87">
        <f t="shared" si="94"/>
        <v>0.31157862533696501</v>
      </c>
      <c r="CI32" s="89">
        <f t="shared" si="23"/>
        <v>0</v>
      </c>
      <c r="CJ32" s="89">
        <f t="shared" si="24"/>
        <v>0</v>
      </c>
      <c r="CK32" s="157">
        <f t="shared" si="25"/>
        <v>0</v>
      </c>
      <c r="CL32" s="90">
        <f t="shared" si="26"/>
        <v>0</v>
      </c>
      <c r="CM32" s="157">
        <f t="shared" si="27"/>
        <v>0</v>
      </c>
      <c r="CN32" s="90">
        <f t="shared" si="28"/>
        <v>0</v>
      </c>
      <c r="CO32" s="157">
        <f t="shared" si="29"/>
        <v>0</v>
      </c>
      <c r="CP32" s="90">
        <f t="shared" si="30"/>
        <v>0</v>
      </c>
      <c r="CQ32" s="157">
        <f t="shared" si="31"/>
        <v>0</v>
      </c>
      <c r="CR32" s="90">
        <f t="shared" si="32"/>
        <v>0</v>
      </c>
      <c r="CS32" s="157">
        <f t="shared" si="33"/>
        <v>0</v>
      </c>
      <c r="CT32" s="90">
        <f t="shared" si="34"/>
        <v>0</v>
      </c>
      <c r="CU32" s="157">
        <f t="shared" si="35"/>
        <v>0</v>
      </c>
      <c r="CV32" s="90">
        <f t="shared" si="36"/>
        <v>0</v>
      </c>
      <c r="CW32" s="157">
        <f t="shared" si="37"/>
        <v>0</v>
      </c>
      <c r="CX32" s="90">
        <f t="shared" si="38"/>
        <v>0</v>
      </c>
      <c r="CY32" s="157">
        <f t="shared" si="39"/>
        <v>0</v>
      </c>
      <c r="CZ32" s="90">
        <f t="shared" si="40"/>
        <v>0</v>
      </c>
      <c r="DA32" s="91">
        <f>DataEntry!B32</f>
        <v>44122</v>
      </c>
      <c r="DB32" s="83">
        <f t="shared" si="41"/>
        <v>0</v>
      </c>
      <c r="DC32" s="83">
        <f t="shared" si="42"/>
        <v>0</v>
      </c>
      <c r="DD32" s="145">
        <f t="shared" si="95"/>
        <v>1</v>
      </c>
      <c r="DE32" s="145" t="str">
        <f t="shared" si="96"/>
        <v/>
      </c>
      <c r="DF32" s="145" t="str">
        <f t="shared" si="97"/>
        <v/>
      </c>
      <c r="DG32" s="145" t="str">
        <f t="shared" si="98"/>
        <v/>
      </c>
      <c r="DH32" s="145" t="str">
        <f t="shared" si="99"/>
        <v/>
      </c>
      <c r="DI32" s="145">
        <f t="shared" si="100"/>
        <v>9</v>
      </c>
      <c r="DJ32" s="83">
        <f t="shared" si="101"/>
        <v>0</v>
      </c>
      <c r="DK32" s="83">
        <f t="shared" si="102"/>
        <v>0</v>
      </c>
      <c r="DL32" s="84">
        <f t="shared" si="103"/>
        <v>0</v>
      </c>
      <c r="DM32" s="14">
        <f t="shared" si="104"/>
        <v>0</v>
      </c>
      <c r="DN32" s="87">
        <f>IFERROR(DO32*(1-DCFactor)+Results!DP32*DCFactor,"")</f>
        <v>0.28963855910705227</v>
      </c>
      <c r="DO32" s="87">
        <f>(DFactor*Rounds*Number/2+SUM(BV$3:BV20))/(Rounds*Number/2+COUNT(BV$3:BV20))</f>
        <v>0.29807407407407405</v>
      </c>
      <c r="DP32" s="87">
        <f t="shared" si="44"/>
        <v>0.27397260273972601</v>
      </c>
      <c r="DQ32" s="84">
        <f t="shared" si="45"/>
        <v>0</v>
      </c>
      <c r="DR32" s="84">
        <f t="shared" si="46"/>
        <v>0</v>
      </c>
      <c r="DS32" s="87">
        <f t="shared" si="47"/>
        <v>0.33603249093145482</v>
      </c>
      <c r="DT32" s="87">
        <f t="shared" si="48"/>
        <v>0.34166966011866839</v>
      </c>
      <c r="DU32" s="87">
        <f t="shared" si="49"/>
        <v>0.31157862533696501</v>
      </c>
      <c r="DV32" s="86">
        <f t="shared" si="105"/>
        <v>1</v>
      </c>
      <c r="DW32" s="86">
        <f t="shared" si="106"/>
        <v>-1</v>
      </c>
    </row>
    <row r="33" spans="1:127" x14ac:dyDescent="0.25">
      <c r="A33" s="69">
        <v>31</v>
      </c>
      <c r="B33" s="70">
        <f>DataEntry!C33</f>
        <v>5</v>
      </c>
      <c r="C33" s="71">
        <f>COUNTIF(D$2:D33,D33)+COUNTIF(G$2:G33,D33)</f>
        <v>4</v>
      </c>
      <c r="D33" s="72" t="str">
        <f t="shared" si="0"/>
        <v>Fortuna Dusseldorf</v>
      </c>
      <c r="E33" s="70">
        <f>DataEntry!E33</f>
        <v>15</v>
      </c>
      <c r="F33" s="71">
        <f>COUNTIF(D$2:D33,G33)+COUNTIF(G$2:G33,G33)</f>
        <v>4</v>
      </c>
      <c r="G33" s="72" t="str">
        <f t="shared" si="1"/>
        <v>Jahn Regensburg</v>
      </c>
      <c r="H33" s="73">
        <f>DataEntry!G33</f>
        <v>2</v>
      </c>
      <c r="I33" s="73">
        <f>DataEntry!H33</f>
        <v>2</v>
      </c>
      <c r="J33" s="158">
        <f t="shared" si="2"/>
        <v>2</v>
      </c>
      <c r="K33" s="156">
        <f t="shared" si="3"/>
        <v>0</v>
      </c>
      <c r="L33" s="224">
        <f t="shared" si="4"/>
        <v>2542.56400687417</v>
      </c>
      <c r="M33" s="224">
        <f t="shared" si="5"/>
        <v>2390.3425049741968</v>
      </c>
      <c r="N33" s="236">
        <f t="shared" si="50"/>
        <v>152.22150189997319</v>
      </c>
      <c r="O33" s="22" t="str">
        <f t="shared" si="51"/>
        <v>T5G4</v>
      </c>
      <c r="P33" s="248">
        <f t="shared" si="6"/>
        <v>-1.4350227693973068</v>
      </c>
      <c r="Q33" s="22" t="str">
        <f t="shared" si="52"/>
        <v>T15G4</v>
      </c>
      <c r="R33" s="248">
        <f t="shared" si="7"/>
        <v>1.4350227693973068</v>
      </c>
      <c r="S33" s="74">
        <f t="shared" si="53"/>
        <v>0</v>
      </c>
      <c r="T33" s="75">
        <f t="shared" si="54"/>
        <v>0</v>
      </c>
      <c r="U33" s="76">
        <f t="shared" si="55"/>
        <v>0</v>
      </c>
      <c r="V33" s="74">
        <f t="shared" si="56"/>
        <v>0</v>
      </c>
      <c r="W33" s="75">
        <f t="shared" si="57"/>
        <v>0</v>
      </c>
      <c r="X33" s="76">
        <f t="shared" si="58"/>
        <v>0</v>
      </c>
      <c r="Y33" s="74">
        <f t="shared" si="59"/>
        <v>0</v>
      </c>
      <c r="Z33" s="75">
        <f t="shared" si="60"/>
        <v>0</v>
      </c>
      <c r="AA33" s="76">
        <f t="shared" si="61"/>
        <v>0</v>
      </c>
      <c r="AB33" s="74">
        <f t="shared" si="62"/>
        <v>0</v>
      </c>
      <c r="AC33" s="75">
        <f t="shared" si="63"/>
        <v>1</v>
      </c>
      <c r="AD33" s="76">
        <f t="shared" si="64"/>
        <v>0</v>
      </c>
      <c r="AE33" s="74">
        <f t="shared" si="65"/>
        <v>0</v>
      </c>
      <c r="AF33" s="75">
        <f t="shared" si="66"/>
        <v>0</v>
      </c>
      <c r="AG33" s="76">
        <f t="shared" si="67"/>
        <v>0</v>
      </c>
      <c r="AH33" s="74">
        <f t="shared" si="68"/>
        <v>0</v>
      </c>
      <c r="AI33" s="75">
        <f t="shared" si="69"/>
        <v>0</v>
      </c>
      <c r="AJ33" s="76">
        <f t="shared" si="70"/>
        <v>0</v>
      </c>
      <c r="AK33" s="74">
        <f t="shared" si="71"/>
        <v>0</v>
      </c>
      <c r="AL33" s="75">
        <f t="shared" si="72"/>
        <v>0</v>
      </c>
      <c r="AM33" s="76">
        <f t="shared" si="73"/>
        <v>0</v>
      </c>
      <c r="AN33" s="74">
        <f t="shared" si="74"/>
        <v>0</v>
      </c>
      <c r="AO33" s="75">
        <f t="shared" si="75"/>
        <v>0</v>
      </c>
      <c r="AP33" s="76">
        <f t="shared" si="76"/>
        <v>0</v>
      </c>
      <c r="AQ33" s="77">
        <f t="shared" si="8"/>
        <v>0.64350227693973072</v>
      </c>
      <c r="AR33" s="77">
        <f t="shared" si="77"/>
        <v>0.4876209470067675</v>
      </c>
      <c r="AS33" s="78">
        <f t="shared" si="78"/>
        <v>0.31176265986592644</v>
      </c>
      <c r="AT33" s="77">
        <f t="shared" si="79"/>
        <v>0.20061639312730606</v>
      </c>
      <c r="AU33" s="79">
        <f t="shared" si="107"/>
        <v>0.1</v>
      </c>
      <c r="AV33" s="139">
        <f>DataEntry!P33</f>
        <v>91.76</v>
      </c>
      <c r="AW33" s="80" t="str">
        <f t="shared" si="11"/>
        <v>21/20</v>
      </c>
      <c r="AX33" s="80" t="str">
        <f t="shared" si="12"/>
        <v>11/5</v>
      </c>
      <c r="AY33" s="80" t="str">
        <f t="shared" si="13"/>
        <v>99/25</v>
      </c>
      <c r="AZ33" s="81">
        <f>DataEntry!I33</f>
        <v>3</v>
      </c>
      <c r="BA33" s="82">
        <f>DataEntry!J33</f>
        <v>4</v>
      </c>
      <c r="BB33" s="81">
        <f>DataEntry!K33</f>
        <v>74</v>
      </c>
      <c r="BC33" s="82">
        <f>DataEntry!L33</f>
        <v>25</v>
      </c>
      <c r="BD33" s="81">
        <f>DataEntry!M33</f>
        <v>17</v>
      </c>
      <c r="BE33" s="82">
        <f>DataEntry!N33</f>
        <v>5</v>
      </c>
      <c r="BF33" s="77">
        <f t="shared" si="80"/>
        <v>0.54358270418668486</v>
      </c>
      <c r="BG33" s="77">
        <f t="shared" si="81"/>
        <v>0.24021962937542896</v>
      </c>
      <c r="BH33" s="77">
        <f t="shared" si="82"/>
        <v>0.21619766643788604</v>
      </c>
      <c r="BI33" s="83">
        <f t="shared" si="83"/>
        <v>0</v>
      </c>
      <c r="BJ33" s="83">
        <f t="shared" si="84"/>
        <v>1</v>
      </c>
      <c r="BK33" s="83">
        <f t="shared" si="85"/>
        <v>0</v>
      </c>
      <c r="BL33" s="84">
        <f t="shared" si="14"/>
        <v>0.31176265986592644</v>
      </c>
      <c r="BM33" s="84">
        <f t="shared" si="15"/>
        <v>0.24021962937542896</v>
      </c>
      <c r="BN33" s="85">
        <f t="shared" si="86"/>
        <v>7.1543030490497483E-2</v>
      </c>
      <c r="BO33" s="84">
        <f t="shared" si="16"/>
        <v>0.4876209470067675</v>
      </c>
      <c r="BP33" s="84">
        <f t="shared" si="17"/>
        <v>0.31176265986592644</v>
      </c>
      <c r="BQ33" s="84">
        <f t="shared" si="18"/>
        <v>0.20061639312730606</v>
      </c>
      <c r="BR33" s="84">
        <f t="shared" si="87"/>
        <v>0.54358270418668486</v>
      </c>
      <c r="BS33" s="84">
        <f t="shared" si="87"/>
        <v>0.24021962937542896</v>
      </c>
      <c r="BT33" s="84">
        <f t="shared" si="87"/>
        <v>0.21619766643788604</v>
      </c>
      <c r="BU33" s="86">
        <f t="shared" si="88"/>
        <v>0</v>
      </c>
      <c r="BV33" s="86">
        <f t="shared" si="88"/>
        <v>1</v>
      </c>
      <c r="BW33" s="86">
        <f t="shared" si="88"/>
        <v>0</v>
      </c>
      <c r="BX33" s="86">
        <f t="shared" si="89"/>
        <v>0</v>
      </c>
      <c r="BY33" s="86">
        <f t="shared" si="89"/>
        <v>1</v>
      </c>
      <c r="BZ33" s="86">
        <f t="shared" si="89"/>
        <v>0</v>
      </c>
      <c r="CA33" s="83">
        <f>IF(AND(DataEntry!B33&gt;=ExFrom,DataEntry!B33&lt;=ExTo),0,IF(AR33&lt;DS33,0,DB33))</f>
        <v>0</v>
      </c>
      <c r="CB33" s="83">
        <f>IF(AND(DataEntry!B33&gt;=ExFrom,DataEntry!B33&lt;=ExTo),0,IF(AT33&lt;DT33,0,DC33))</f>
        <v>0</v>
      </c>
      <c r="CC33" s="14">
        <f t="shared" si="90"/>
        <v>0</v>
      </c>
      <c r="CD33" s="72" t="str">
        <f t="shared" si="22"/>
        <v/>
      </c>
      <c r="CE33" s="87">
        <f t="shared" si="91"/>
        <v>5.1226551226551287E-2</v>
      </c>
      <c r="CF33" s="88">
        <f t="shared" si="92"/>
        <v>-0.10908973040765749</v>
      </c>
      <c r="CG33" s="88">
        <f t="shared" si="93"/>
        <v>-7.0408869862478088E-2</v>
      </c>
      <c r="CH33" s="87">
        <f t="shared" si="94"/>
        <v>0.31176265986592644</v>
      </c>
      <c r="CI33" s="89">
        <f t="shared" si="23"/>
        <v>0</v>
      </c>
      <c r="CJ33" s="89">
        <f t="shared" si="24"/>
        <v>0</v>
      </c>
      <c r="CK33" s="157">
        <f t="shared" si="25"/>
        <v>0</v>
      </c>
      <c r="CL33" s="90">
        <f t="shared" si="26"/>
        <v>0</v>
      </c>
      <c r="CM33" s="157">
        <f t="shared" si="27"/>
        <v>0</v>
      </c>
      <c r="CN33" s="90">
        <f t="shared" si="28"/>
        <v>0</v>
      </c>
      <c r="CO33" s="157">
        <f t="shared" si="29"/>
        <v>0</v>
      </c>
      <c r="CP33" s="90">
        <f t="shared" si="30"/>
        <v>0</v>
      </c>
      <c r="CQ33" s="157">
        <f t="shared" si="31"/>
        <v>0</v>
      </c>
      <c r="CR33" s="90">
        <f t="shared" si="32"/>
        <v>0</v>
      </c>
      <c r="CS33" s="157">
        <f t="shared" si="33"/>
        <v>0</v>
      </c>
      <c r="CT33" s="90">
        <f t="shared" si="34"/>
        <v>0</v>
      </c>
      <c r="CU33" s="157">
        <f t="shared" si="35"/>
        <v>0</v>
      </c>
      <c r="CV33" s="90">
        <f t="shared" si="36"/>
        <v>0</v>
      </c>
      <c r="CW33" s="157">
        <f t="shared" si="37"/>
        <v>0</v>
      </c>
      <c r="CX33" s="90">
        <f t="shared" si="38"/>
        <v>0</v>
      </c>
      <c r="CY33" s="157">
        <f t="shared" si="39"/>
        <v>0</v>
      </c>
      <c r="CZ33" s="90">
        <f t="shared" si="40"/>
        <v>0</v>
      </c>
      <c r="DA33" s="91">
        <f>DataEntry!B33</f>
        <v>44122</v>
      </c>
      <c r="DB33" s="83">
        <f t="shared" si="41"/>
        <v>0</v>
      </c>
      <c r="DC33" s="83">
        <f t="shared" si="42"/>
        <v>0</v>
      </c>
      <c r="DD33" s="145" t="str">
        <f t="shared" si="95"/>
        <v/>
      </c>
      <c r="DE33" s="145">
        <f t="shared" si="96"/>
        <v>5</v>
      </c>
      <c r="DF33" s="145" t="str">
        <f t="shared" si="97"/>
        <v/>
      </c>
      <c r="DG33" s="145" t="str">
        <f t="shared" si="98"/>
        <v/>
      </c>
      <c r="DH33" s="145">
        <f t="shared" si="99"/>
        <v>15</v>
      </c>
      <c r="DI33" s="145" t="str">
        <f t="shared" si="100"/>
        <v/>
      </c>
      <c r="DJ33" s="83">
        <f t="shared" si="101"/>
        <v>0</v>
      </c>
      <c r="DK33" s="83">
        <f t="shared" si="102"/>
        <v>0</v>
      </c>
      <c r="DL33" s="84">
        <f t="shared" si="103"/>
        <v>0</v>
      </c>
      <c r="DM33" s="14">
        <f t="shared" si="104"/>
        <v>0</v>
      </c>
      <c r="DN33" s="87">
        <f>IFERROR(DO33*(1-DCFactor)+Results!DP33*DCFactor,"")</f>
        <v>0.30866551351351351</v>
      </c>
      <c r="DO33" s="87">
        <f>(DFactor*Rounds*Number/2+SUM(BV$3:BV21))/(Rounds*Number/2+COUNT(BV$3:BV21))</f>
        <v>0.30023384615384613</v>
      </c>
      <c r="DP33" s="87">
        <f t="shared" si="44"/>
        <v>0.32432432432432434</v>
      </c>
      <c r="DQ33" s="84">
        <f t="shared" si="45"/>
        <v>0</v>
      </c>
      <c r="DR33" s="84">
        <f t="shared" si="46"/>
        <v>0</v>
      </c>
      <c r="DS33" s="87">
        <f t="shared" si="47"/>
        <v>0.34030299101358852</v>
      </c>
      <c r="DT33" s="87">
        <f t="shared" si="48"/>
        <v>0.33901362899541587</v>
      </c>
      <c r="DU33" s="87">
        <f t="shared" si="49"/>
        <v>0.31176265986592644</v>
      </c>
      <c r="DV33" s="86">
        <f t="shared" si="105"/>
        <v>0</v>
      </c>
      <c r="DW33" s="86">
        <f t="shared" si="106"/>
        <v>0</v>
      </c>
    </row>
    <row r="34" spans="1:127" x14ac:dyDescent="0.25">
      <c r="A34" s="69">
        <v>32</v>
      </c>
      <c r="B34" s="70">
        <f>DataEntry!C34</f>
        <v>14</v>
      </c>
      <c r="C34" s="71">
        <f>COUNTIF(D$2:D34,D34)+COUNTIF(G$2:G34,D34)</f>
        <v>4</v>
      </c>
      <c r="D34" s="72" t="str">
        <f t="shared" si="0"/>
        <v>Paderborn 07</v>
      </c>
      <c r="E34" s="70">
        <f>DataEntry!E34</f>
        <v>8</v>
      </c>
      <c r="F34" s="71">
        <f>COUNTIF(D$2:D34,G34)+COUNTIF(G$2:G34,G34)</f>
        <v>4</v>
      </c>
      <c r="G34" s="72" t="str">
        <f t="shared" si="1"/>
        <v>Hannover 96</v>
      </c>
      <c r="H34" s="73">
        <f>DataEntry!G34</f>
        <v>1</v>
      </c>
      <c r="I34" s="73">
        <f>DataEntry!H34</f>
        <v>0</v>
      </c>
      <c r="J34" s="158">
        <f t="shared" si="2"/>
        <v>1</v>
      </c>
      <c r="K34" s="156">
        <f t="shared" si="3"/>
        <v>0</v>
      </c>
      <c r="L34" s="224">
        <f t="shared" si="4"/>
        <v>2421.3216644075073</v>
      </c>
      <c r="M34" s="224">
        <f t="shared" si="5"/>
        <v>2416.5052599188002</v>
      </c>
      <c r="N34" s="236">
        <f t="shared" si="50"/>
        <v>4.8164044887071213</v>
      </c>
      <c r="O34" s="22" t="str">
        <f t="shared" si="51"/>
        <v>T14G4</v>
      </c>
      <c r="P34" s="248">
        <f t="shared" si="6"/>
        <v>4.9653530599603606</v>
      </c>
      <c r="Q34" s="22" t="str">
        <f t="shared" si="52"/>
        <v>T8G4</v>
      </c>
      <c r="R34" s="248">
        <f t="shared" si="7"/>
        <v>-4.9653530599603606</v>
      </c>
      <c r="S34" s="74">
        <f t="shared" si="53"/>
        <v>1</v>
      </c>
      <c r="T34" s="75">
        <f t="shared" si="54"/>
        <v>0</v>
      </c>
      <c r="U34" s="76">
        <f t="shared" si="55"/>
        <v>0</v>
      </c>
      <c r="V34" s="74">
        <f t="shared" si="56"/>
        <v>0</v>
      </c>
      <c r="W34" s="75">
        <f t="shared" si="57"/>
        <v>0</v>
      </c>
      <c r="X34" s="76">
        <f t="shared" si="58"/>
        <v>0</v>
      </c>
      <c r="Y34" s="74">
        <f t="shared" si="59"/>
        <v>0</v>
      </c>
      <c r="Z34" s="75">
        <f t="shared" si="60"/>
        <v>0</v>
      </c>
      <c r="AA34" s="76">
        <f t="shared" si="61"/>
        <v>0</v>
      </c>
      <c r="AB34" s="74">
        <f t="shared" si="62"/>
        <v>0</v>
      </c>
      <c r="AC34" s="75">
        <f t="shared" si="63"/>
        <v>0</v>
      </c>
      <c r="AD34" s="76">
        <f t="shared" si="64"/>
        <v>0</v>
      </c>
      <c r="AE34" s="74">
        <f t="shared" si="65"/>
        <v>0</v>
      </c>
      <c r="AF34" s="75">
        <f t="shared" si="66"/>
        <v>0</v>
      </c>
      <c r="AG34" s="76">
        <f t="shared" si="67"/>
        <v>0</v>
      </c>
      <c r="AH34" s="74">
        <f t="shared" si="68"/>
        <v>0</v>
      </c>
      <c r="AI34" s="75">
        <f t="shared" si="69"/>
        <v>0</v>
      </c>
      <c r="AJ34" s="76">
        <f t="shared" si="70"/>
        <v>0</v>
      </c>
      <c r="AK34" s="74">
        <f t="shared" si="71"/>
        <v>0</v>
      </c>
      <c r="AL34" s="75">
        <f t="shared" si="72"/>
        <v>0</v>
      </c>
      <c r="AM34" s="76">
        <f t="shared" si="73"/>
        <v>0</v>
      </c>
      <c r="AN34" s="74">
        <f t="shared" si="74"/>
        <v>0</v>
      </c>
      <c r="AO34" s="75">
        <f t="shared" si="75"/>
        <v>0</v>
      </c>
      <c r="AP34" s="76">
        <f t="shared" si="76"/>
        <v>0</v>
      </c>
      <c r="AQ34" s="77">
        <f t="shared" si="8"/>
        <v>0.50346469400396399</v>
      </c>
      <c r="AR34" s="77">
        <f t="shared" si="77"/>
        <v>0.36481587387194925</v>
      </c>
      <c r="AS34" s="78">
        <f t="shared" si="78"/>
        <v>0.27729764026402959</v>
      </c>
      <c r="AT34" s="77">
        <f t="shared" si="79"/>
        <v>0.35788648586402122</v>
      </c>
      <c r="AU34" s="79">
        <f t="shared" si="107"/>
        <v>0.1</v>
      </c>
      <c r="AV34" s="139">
        <f>DataEntry!P34</f>
        <v>0</v>
      </c>
      <c r="AW34" s="80" t="str">
        <f t="shared" si="11"/>
        <v>87/50</v>
      </c>
      <c r="AX34" s="80" t="str">
        <f t="shared" si="12"/>
        <v>13/5</v>
      </c>
      <c r="AY34" s="80" t="str">
        <f t="shared" si="13"/>
        <v>89/50</v>
      </c>
      <c r="AZ34" s="81">
        <f>DataEntry!I34</f>
        <v>97</v>
      </c>
      <c r="BA34" s="82">
        <f>DataEntry!J34</f>
        <v>50</v>
      </c>
      <c r="BB34" s="81">
        <f>DataEntry!K34</f>
        <v>68</v>
      </c>
      <c r="BC34" s="82">
        <f>DataEntry!L34</f>
        <v>25</v>
      </c>
      <c r="BD34" s="81">
        <f>DataEntry!M34</f>
        <v>127</v>
      </c>
      <c r="BE34" s="82">
        <f>DataEntry!N34</f>
        <v>100</v>
      </c>
      <c r="BF34" s="77">
        <f t="shared" si="80"/>
        <v>0.3240990213010938</v>
      </c>
      <c r="BG34" s="77">
        <f t="shared" si="81"/>
        <v>0.25614277489925158</v>
      </c>
      <c r="BH34" s="77">
        <f t="shared" si="82"/>
        <v>0.41975820379965456</v>
      </c>
      <c r="BI34" s="83">
        <f t="shared" si="83"/>
        <v>1</v>
      </c>
      <c r="BJ34" s="83">
        <f t="shared" si="84"/>
        <v>0</v>
      </c>
      <c r="BK34" s="83">
        <f t="shared" si="85"/>
        <v>0</v>
      </c>
      <c r="BL34" s="84">
        <f t="shared" si="14"/>
        <v>0.36481587387194925</v>
      </c>
      <c r="BM34" s="84">
        <f t="shared" si="15"/>
        <v>0.3240990213010938</v>
      </c>
      <c r="BN34" s="85">
        <f t="shared" si="86"/>
        <v>4.0716852570855444E-2</v>
      </c>
      <c r="BO34" s="84">
        <f t="shared" si="16"/>
        <v>0.36481587387194925</v>
      </c>
      <c r="BP34" s="84">
        <f t="shared" si="17"/>
        <v>0.27729764026402959</v>
      </c>
      <c r="BQ34" s="84">
        <f t="shared" si="18"/>
        <v>0.35788648586402122</v>
      </c>
      <c r="BR34" s="84">
        <f t="shared" si="87"/>
        <v>0.3240990213010938</v>
      </c>
      <c r="BS34" s="84">
        <f t="shared" si="87"/>
        <v>0.25614277489925158</v>
      </c>
      <c r="BT34" s="84">
        <f t="shared" si="87"/>
        <v>0.41975820379965456</v>
      </c>
      <c r="BU34" s="86">
        <f t="shared" si="88"/>
        <v>1</v>
      </c>
      <c r="BV34" s="86">
        <f t="shared" si="88"/>
        <v>0</v>
      </c>
      <c r="BW34" s="86">
        <f t="shared" si="88"/>
        <v>0</v>
      </c>
      <c r="BX34" s="86">
        <f t="shared" si="89"/>
        <v>1</v>
      </c>
      <c r="BY34" s="86">
        <f t="shared" si="89"/>
        <v>0</v>
      </c>
      <c r="BZ34" s="86">
        <f t="shared" si="89"/>
        <v>0</v>
      </c>
      <c r="CA34" s="83">
        <f>IF(AND(DataEntry!B34&gt;=ExFrom,DataEntry!B34&lt;=ExTo),0,IF(AR34&lt;DS34,0,DB34))</f>
        <v>0</v>
      </c>
      <c r="CB34" s="83">
        <f>IF(AND(DataEntry!B34&gt;=ExFrom,DataEntry!B34&lt;=ExTo),0,IF(AT34&lt;DT34,0,DC34))</f>
        <v>0</v>
      </c>
      <c r="CC34" s="14">
        <f t="shared" si="90"/>
        <v>0</v>
      </c>
      <c r="CD34" s="72" t="str">
        <f t="shared" si="22"/>
        <v/>
      </c>
      <c r="CE34" s="87">
        <f t="shared" si="91"/>
        <v>4.9481893084077466E-2</v>
      </c>
      <c r="CF34" s="88">
        <f t="shared" si="92"/>
        <v>4.9514611744353065E-2</v>
      </c>
      <c r="CG34" s="88">
        <f t="shared" si="93"/>
        <v>-0.12736817524909505</v>
      </c>
      <c r="CH34" s="87">
        <f t="shared" si="94"/>
        <v>0.27729764026402953</v>
      </c>
      <c r="CI34" s="89">
        <f t="shared" si="23"/>
        <v>0</v>
      </c>
      <c r="CJ34" s="89">
        <f t="shared" si="24"/>
        <v>0</v>
      </c>
      <c r="CK34" s="157">
        <f t="shared" si="25"/>
        <v>0</v>
      </c>
      <c r="CL34" s="90">
        <f t="shared" si="26"/>
        <v>0</v>
      </c>
      <c r="CM34" s="157">
        <f t="shared" si="27"/>
        <v>0</v>
      </c>
      <c r="CN34" s="90">
        <f t="shared" si="28"/>
        <v>0</v>
      </c>
      <c r="CO34" s="157">
        <f t="shared" si="29"/>
        <v>0</v>
      </c>
      <c r="CP34" s="90">
        <f t="shared" si="30"/>
        <v>0</v>
      </c>
      <c r="CQ34" s="157">
        <f t="shared" si="31"/>
        <v>0</v>
      </c>
      <c r="CR34" s="90">
        <f t="shared" si="32"/>
        <v>0</v>
      </c>
      <c r="CS34" s="157">
        <f t="shared" si="33"/>
        <v>0</v>
      </c>
      <c r="CT34" s="90">
        <f t="shared" si="34"/>
        <v>0</v>
      </c>
      <c r="CU34" s="157">
        <f t="shared" si="35"/>
        <v>0</v>
      </c>
      <c r="CV34" s="90">
        <f t="shared" si="36"/>
        <v>0</v>
      </c>
      <c r="CW34" s="157">
        <f t="shared" si="37"/>
        <v>0</v>
      </c>
      <c r="CX34" s="90">
        <f t="shared" si="38"/>
        <v>0</v>
      </c>
      <c r="CY34" s="157">
        <f t="shared" si="39"/>
        <v>0</v>
      </c>
      <c r="CZ34" s="90">
        <f t="shared" si="40"/>
        <v>0</v>
      </c>
      <c r="DA34" s="91">
        <f>DataEntry!B34</f>
        <v>44122</v>
      </c>
      <c r="DB34" s="83">
        <f t="shared" si="41"/>
        <v>0</v>
      </c>
      <c r="DC34" s="83">
        <f t="shared" si="42"/>
        <v>0</v>
      </c>
      <c r="DD34" s="145">
        <f t="shared" si="95"/>
        <v>14</v>
      </c>
      <c r="DE34" s="145" t="str">
        <f t="shared" si="96"/>
        <v/>
      </c>
      <c r="DF34" s="145" t="str">
        <f t="shared" si="97"/>
        <v/>
      </c>
      <c r="DG34" s="145" t="str">
        <f t="shared" si="98"/>
        <v/>
      </c>
      <c r="DH34" s="145" t="str">
        <f t="shared" si="99"/>
        <v/>
      </c>
      <c r="DI34" s="145">
        <f t="shared" si="100"/>
        <v>8</v>
      </c>
      <c r="DJ34" s="83">
        <f t="shared" si="101"/>
        <v>0</v>
      </c>
      <c r="DK34" s="83">
        <f t="shared" si="102"/>
        <v>0</v>
      </c>
      <c r="DL34" s="84">
        <f t="shared" si="103"/>
        <v>0</v>
      </c>
      <c r="DM34" s="14">
        <f t="shared" si="104"/>
        <v>0</v>
      </c>
      <c r="DN34" s="87">
        <f>IFERROR(DO34*(1-DCFactor)+Results!DP34*DCFactor,"")</f>
        <v>0.279688509368264</v>
      </c>
      <c r="DO34" s="87">
        <f>(DFactor*Rounds*Number/2+SUM(BV$3:BV22))/(Rounds*Number/2+COUNT(BV$3:BV22))</f>
        <v>0.29931288343558282</v>
      </c>
      <c r="DP34" s="87">
        <f t="shared" si="44"/>
        <v>0.24324324324324326</v>
      </c>
      <c r="DQ34" s="84">
        <f t="shared" si="45"/>
        <v>0</v>
      </c>
      <c r="DR34" s="84">
        <f t="shared" si="46"/>
        <v>0</v>
      </c>
      <c r="DS34" s="87">
        <f t="shared" si="47"/>
        <v>0.33501617960852159</v>
      </c>
      <c r="DT34" s="87">
        <f t="shared" si="48"/>
        <v>0.34091227250830314</v>
      </c>
      <c r="DU34" s="87">
        <f t="shared" si="49"/>
        <v>0.27729764026402953</v>
      </c>
      <c r="DV34" s="86">
        <f t="shared" si="105"/>
        <v>1</v>
      </c>
      <c r="DW34" s="86">
        <f t="shared" si="106"/>
        <v>-1</v>
      </c>
    </row>
    <row r="35" spans="1:127" x14ac:dyDescent="0.25">
      <c r="A35" s="69">
        <v>33</v>
      </c>
      <c r="B35" s="70">
        <f>DataEntry!C35</f>
        <v>18</v>
      </c>
      <c r="C35" s="71">
        <f>COUNTIF(D$2:D35,D35)+COUNTIF(G$2:G35,D35)</f>
        <v>4</v>
      </c>
      <c r="D35" s="72" t="str">
        <f t="shared" si="0"/>
        <v>Wurzburger Kickers</v>
      </c>
      <c r="E35" s="70">
        <f>DataEntry!E35</f>
        <v>11</v>
      </c>
      <c r="F35" s="71">
        <f>COUNTIF(D$2:D35,G35)+COUNTIF(G$2:G35,G35)</f>
        <v>4</v>
      </c>
      <c r="G35" s="72" t="str">
        <f t="shared" si="1"/>
        <v>Holstein Kiel</v>
      </c>
      <c r="H35" s="73">
        <f>DataEntry!G35</f>
        <v>0</v>
      </c>
      <c r="I35" s="73">
        <f>DataEntry!H35</f>
        <v>2</v>
      </c>
      <c r="J35" s="158">
        <f t="shared" si="2"/>
        <v>3</v>
      </c>
      <c r="K35" s="156">
        <f t="shared" si="3"/>
        <v>0</v>
      </c>
      <c r="L35" s="224">
        <f t="shared" si="4"/>
        <v>2454.231000289155</v>
      </c>
      <c r="M35" s="224">
        <f t="shared" si="5"/>
        <v>2457.1664831041294</v>
      </c>
      <c r="N35" s="236">
        <f t="shared" si="50"/>
        <v>-2.9354828149744208</v>
      </c>
      <c r="O35" s="22" t="str">
        <f t="shared" si="51"/>
        <v>T18G4</v>
      </c>
      <c r="P35" s="248">
        <f t="shared" si="6"/>
        <v>-25.296383502987275</v>
      </c>
      <c r="Q35" s="22" t="str">
        <f t="shared" si="52"/>
        <v>T11G4</v>
      </c>
      <c r="R35" s="248">
        <f t="shared" si="7"/>
        <v>25.296383502987275</v>
      </c>
      <c r="S35" s="74">
        <f t="shared" si="53"/>
        <v>1</v>
      </c>
      <c r="T35" s="75">
        <f t="shared" si="54"/>
        <v>0</v>
      </c>
      <c r="U35" s="76">
        <f t="shared" si="55"/>
        <v>0</v>
      </c>
      <c r="V35" s="74">
        <f t="shared" si="56"/>
        <v>0</v>
      </c>
      <c r="W35" s="75">
        <f t="shared" si="57"/>
        <v>0</v>
      </c>
      <c r="X35" s="76">
        <f t="shared" si="58"/>
        <v>0</v>
      </c>
      <c r="Y35" s="74">
        <f t="shared" si="59"/>
        <v>0</v>
      </c>
      <c r="Z35" s="75">
        <f t="shared" si="60"/>
        <v>0</v>
      </c>
      <c r="AA35" s="76">
        <f t="shared" si="61"/>
        <v>0</v>
      </c>
      <c r="AB35" s="74">
        <f t="shared" si="62"/>
        <v>0</v>
      </c>
      <c r="AC35" s="75">
        <f t="shared" si="63"/>
        <v>0</v>
      </c>
      <c r="AD35" s="76">
        <f t="shared" si="64"/>
        <v>0</v>
      </c>
      <c r="AE35" s="74">
        <f t="shared" si="65"/>
        <v>0</v>
      </c>
      <c r="AF35" s="75">
        <f t="shared" si="66"/>
        <v>0</v>
      </c>
      <c r="AG35" s="76">
        <f t="shared" si="67"/>
        <v>0</v>
      </c>
      <c r="AH35" s="74">
        <f t="shared" si="68"/>
        <v>0</v>
      </c>
      <c r="AI35" s="75">
        <f t="shared" si="69"/>
        <v>0</v>
      </c>
      <c r="AJ35" s="76">
        <f t="shared" si="70"/>
        <v>0</v>
      </c>
      <c r="AK35" s="74">
        <f t="shared" si="71"/>
        <v>0</v>
      </c>
      <c r="AL35" s="75">
        <f t="shared" si="72"/>
        <v>0</v>
      </c>
      <c r="AM35" s="76">
        <f t="shared" si="73"/>
        <v>0</v>
      </c>
      <c r="AN35" s="74">
        <f t="shared" si="74"/>
        <v>0</v>
      </c>
      <c r="AO35" s="75">
        <f t="shared" si="75"/>
        <v>0</v>
      </c>
      <c r="AP35" s="76">
        <f t="shared" si="76"/>
        <v>0</v>
      </c>
      <c r="AQ35" s="77">
        <f t="shared" si="8"/>
        <v>0.49827065831162065</v>
      </c>
      <c r="AR35" s="77">
        <f t="shared" si="77"/>
        <v>0.35999446723224804</v>
      </c>
      <c r="AS35" s="78">
        <f t="shared" si="78"/>
        <v>0.27655238215874522</v>
      </c>
      <c r="AT35" s="77">
        <f t="shared" si="79"/>
        <v>0.36345315060900674</v>
      </c>
      <c r="AU35" s="79">
        <f t="shared" si="107"/>
        <v>0.1</v>
      </c>
      <c r="AV35" s="139">
        <f>DataEntry!P35</f>
        <v>-48.63</v>
      </c>
      <c r="AW35" s="80" t="str">
        <f t="shared" si="11"/>
        <v>44/25</v>
      </c>
      <c r="AX35" s="80" t="str">
        <f t="shared" si="12"/>
        <v>13/5</v>
      </c>
      <c r="AY35" s="80" t="str">
        <f t="shared" si="13"/>
        <v>7/4</v>
      </c>
      <c r="AZ35" s="81">
        <f>DataEntry!I35</f>
        <v>64</v>
      </c>
      <c r="BA35" s="82">
        <f>DataEntry!J35</f>
        <v>25</v>
      </c>
      <c r="BB35" s="81">
        <f>DataEntry!K35</f>
        <v>57</v>
      </c>
      <c r="BC35" s="82">
        <f>DataEntry!L35</f>
        <v>20</v>
      </c>
      <c r="BD35" s="81">
        <f>DataEntry!M35</f>
        <v>24</v>
      </c>
      <c r="BE35" s="82">
        <f>DataEntry!N35</f>
        <v>25</v>
      </c>
      <c r="BF35" s="77">
        <f t="shared" si="80"/>
        <v>0.26730807379488197</v>
      </c>
      <c r="BG35" s="77">
        <f t="shared" si="81"/>
        <v>0.2471731799246181</v>
      </c>
      <c r="BH35" s="77">
        <f t="shared" si="82"/>
        <v>0.4855187462804999</v>
      </c>
      <c r="BI35" s="83">
        <f t="shared" si="83"/>
        <v>0</v>
      </c>
      <c r="BJ35" s="83">
        <f t="shared" si="84"/>
        <v>0</v>
      </c>
      <c r="BK35" s="83">
        <f t="shared" si="85"/>
        <v>1</v>
      </c>
      <c r="BL35" s="84">
        <f t="shared" si="14"/>
        <v>0.36345315060900674</v>
      </c>
      <c r="BM35" s="84">
        <f t="shared" si="15"/>
        <v>0.4855187462804999</v>
      </c>
      <c r="BN35" s="85">
        <f t="shared" si="86"/>
        <v>-0.12206559567149317</v>
      </c>
      <c r="BO35" s="84">
        <f t="shared" si="16"/>
        <v>0.35999446723224804</v>
      </c>
      <c r="BP35" s="84">
        <f t="shared" si="17"/>
        <v>0.27655238215874522</v>
      </c>
      <c r="BQ35" s="84">
        <f t="shared" si="18"/>
        <v>0.36345315060900674</v>
      </c>
      <c r="BR35" s="84">
        <f t="shared" si="87"/>
        <v>0.26730807379488197</v>
      </c>
      <c r="BS35" s="84">
        <f t="shared" si="87"/>
        <v>0.2471731799246181</v>
      </c>
      <c r="BT35" s="84">
        <f t="shared" si="87"/>
        <v>0.4855187462804999</v>
      </c>
      <c r="BU35" s="86">
        <f t="shared" si="88"/>
        <v>0</v>
      </c>
      <c r="BV35" s="86">
        <f t="shared" si="88"/>
        <v>0</v>
      </c>
      <c r="BW35" s="86">
        <f t="shared" si="88"/>
        <v>1</v>
      </c>
      <c r="BX35" s="86">
        <f t="shared" si="89"/>
        <v>0</v>
      </c>
      <c r="BY35" s="86">
        <f t="shared" si="89"/>
        <v>0</v>
      </c>
      <c r="BZ35" s="86">
        <f t="shared" si="89"/>
        <v>1</v>
      </c>
      <c r="CA35" s="83">
        <f>IF(AND(DataEntry!B35&gt;=ExFrom,DataEntry!B35&lt;=ExTo),0,IF(AR35&lt;DS35,0,DB35))</f>
        <v>36</v>
      </c>
      <c r="CB35" s="83">
        <f>IF(AND(DataEntry!B35&gt;=ExFrom,DataEntry!B35&lt;=ExTo),0,IF(AT35&lt;DT35,0,DC35))</f>
        <v>0</v>
      </c>
      <c r="CC35" s="14">
        <f t="shared" si="90"/>
        <v>-36</v>
      </c>
      <c r="CD35" s="72" t="str">
        <f t="shared" si="22"/>
        <v>Wurzburger Kickers</v>
      </c>
      <c r="CE35" s="87">
        <f t="shared" si="91"/>
        <v>5.084321777740719E-2</v>
      </c>
      <c r="CF35" s="88">
        <f t="shared" si="92"/>
        <v>0.19147382731661503</v>
      </c>
      <c r="CG35" s="88">
        <f t="shared" si="93"/>
        <v>-0.19608625887381576</v>
      </c>
      <c r="CH35" s="87">
        <f t="shared" si="94"/>
        <v>0.27655238215874522</v>
      </c>
      <c r="CI35" s="89">
        <f t="shared" si="23"/>
        <v>0</v>
      </c>
      <c r="CJ35" s="89">
        <f t="shared" si="24"/>
        <v>1</v>
      </c>
      <c r="CK35" s="157">
        <f t="shared" si="25"/>
        <v>0</v>
      </c>
      <c r="CL35" s="90">
        <f t="shared" si="26"/>
        <v>-36</v>
      </c>
      <c r="CM35" s="157">
        <f t="shared" si="27"/>
        <v>0</v>
      </c>
      <c r="CN35" s="90">
        <f t="shared" si="28"/>
        <v>0</v>
      </c>
      <c r="CO35" s="157">
        <f t="shared" si="29"/>
        <v>0</v>
      </c>
      <c r="CP35" s="90">
        <f t="shared" si="30"/>
        <v>0</v>
      </c>
      <c r="CQ35" s="157">
        <f t="shared" si="31"/>
        <v>0</v>
      </c>
      <c r="CR35" s="90">
        <f t="shared" si="32"/>
        <v>0</v>
      </c>
      <c r="CS35" s="157">
        <f t="shared" si="33"/>
        <v>0</v>
      </c>
      <c r="CT35" s="90">
        <f t="shared" si="34"/>
        <v>0</v>
      </c>
      <c r="CU35" s="157">
        <f t="shared" si="35"/>
        <v>0</v>
      </c>
      <c r="CV35" s="90">
        <f t="shared" si="36"/>
        <v>0</v>
      </c>
      <c r="CW35" s="157">
        <f t="shared" si="37"/>
        <v>0</v>
      </c>
      <c r="CX35" s="90">
        <f t="shared" si="38"/>
        <v>0</v>
      </c>
      <c r="CY35" s="157">
        <f t="shared" si="39"/>
        <v>0</v>
      </c>
      <c r="CZ35" s="90">
        <f t="shared" si="40"/>
        <v>0</v>
      </c>
      <c r="DA35" s="91">
        <f>DataEntry!B35</f>
        <v>44122</v>
      </c>
      <c r="DB35" s="83">
        <f t="shared" si="41"/>
        <v>36</v>
      </c>
      <c r="DC35" s="83">
        <f t="shared" si="42"/>
        <v>0</v>
      </c>
      <c r="DD35" s="145" t="str">
        <f t="shared" si="95"/>
        <v/>
      </c>
      <c r="DE35" s="145" t="str">
        <f t="shared" si="96"/>
        <v/>
      </c>
      <c r="DF35" s="145">
        <f t="shared" si="97"/>
        <v>18</v>
      </c>
      <c r="DG35" s="145">
        <f t="shared" si="98"/>
        <v>11</v>
      </c>
      <c r="DH35" s="145" t="str">
        <f t="shared" si="99"/>
        <v/>
      </c>
      <c r="DI35" s="145" t="str">
        <f t="shared" si="100"/>
        <v/>
      </c>
      <c r="DJ35" s="83">
        <f t="shared" si="101"/>
        <v>36</v>
      </c>
      <c r="DK35" s="83">
        <f t="shared" si="102"/>
        <v>0</v>
      </c>
      <c r="DL35" s="84">
        <f t="shared" si="103"/>
        <v>12.63</v>
      </c>
      <c r="DM35" s="14">
        <f t="shared" si="104"/>
        <v>-12.63</v>
      </c>
      <c r="DN35" s="87">
        <f>IFERROR(DO35*(1-DCFactor)+Results!DP35*DCFactor,"")</f>
        <v>0.28033821063941777</v>
      </c>
      <c r="DO35" s="87">
        <f>(DFactor*Rounds*Number/2+SUM(BV$3:BV23))/(Rounds*Number/2+COUNT(BV$3:BV23))</f>
        <v>0.29839755351681957</v>
      </c>
      <c r="DP35" s="87">
        <f t="shared" si="44"/>
        <v>0.24679943100995733</v>
      </c>
      <c r="DQ35" s="84">
        <f t="shared" si="45"/>
        <v>0</v>
      </c>
      <c r="DR35" s="84">
        <f t="shared" si="46"/>
        <v>20.313676919871067</v>
      </c>
      <c r="DS35" s="87">
        <f t="shared" si="47"/>
        <v>0.33028420575611284</v>
      </c>
      <c r="DT35" s="87">
        <f t="shared" si="48"/>
        <v>0.34320287529579385</v>
      </c>
      <c r="DU35" s="87">
        <f t="shared" si="49"/>
        <v>0.27655238215874522</v>
      </c>
      <c r="DV35" s="86">
        <f t="shared" si="105"/>
        <v>-2</v>
      </c>
      <c r="DW35" s="86">
        <f t="shared" si="106"/>
        <v>2</v>
      </c>
    </row>
    <row r="36" spans="1:127" x14ac:dyDescent="0.25">
      <c r="A36" s="69">
        <v>34</v>
      </c>
      <c r="B36" s="70">
        <f>DataEntry!C36</f>
        <v>17</v>
      </c>
      <c r="C36" s="71">
        <f>COUNTIF(D$2:D36,D36)+COUNTIF(G$2:G36,D36)</f>
        <v>4</v>
      </c>
      <c r="D36" s="72" t="str">
        <f t="shared" si="0"/>
        <v>St Pauli</v>
      </c>
      <c r="E36" s="70">
        <f>DataEntry!E36</f>
        <v>12</v>
      </c>
      <c r="F36" s="71">
        <f>COUNTIF(D$2:D36,G36)+COUNTIF(G$2:G36,G36)</f>
        <v>4</v>
      </c>
      <c r="G36" s="72" t="str">
        <f t="shared" si="1"/>
        <v>Nurnberg</v>
      </c>
      <c r="H36" s="73">
        <f>DataEntry!G36</f>
        <v>2</v>
      </c>
      <c r="I36" s="73">
        <f>DataEntry!H36</f>
        <v>2</v>
      </c>
      <c r="J36" s="158">
        <f t="shared" si="2"/>
        <v>2</v>
      </c>
      <c r="K36" s="156">
        <f t="shared" si="3"/>
        <v>0</v>
      </c>
      <c r="L36" s="224">
        <f t="shared" si="4"/>
        <v>2494.4435358877922</v>
      </c>
      <c r="M36" s="224">
        <f t="shared" si="5"/>
        <v>2405.046944837411</v>
      </c>
      <c r="N36" s="236">
        <f t="shared" si="50"/>
        <v>89.396591050381176</v>
      </c>
      <c r="O36" s="22" t="str">
        <f t="shared" si="51"/>
        <v>T17G4</v>
      </c>
      <c r="P36" s="248">
        <f t="shared" si="6"/>
        <v>-0.81786714709061314</v>
      </c>
      <c r="Q36" s="22" t="str">
        <f t="shared" si="52"/>
        <v>T12G4</v>
      </c>
      <c r="R36" s="248">
        <f t="shared" si="7"/>
        <v>0.81786714709061314</v>
      </c>
      <c r="S36" s="74">
        <f t="shared" si="53"/>
        <v>0</v>
      </c>
      <c r="T36" s="75">
        <f t="shared" si="54"/>
        <v>0</v>
      </c>
      <c r="U36" s="76">
        <f t="shared" si="55"/>
        <v>0</v>
      </c>
      <c r="V36" s="74">
        <f t="shared" si="56"/>
        <v>0</v>
      </c>
      <c r="W36" s="75">
        <f t="shared" si="57"/>
        <v>1</v>
      </c>
      <c r="X36" s="76">
        <f t="shared" si="58"/>
        <v>0</v>
      </c>
      <c r="Y36" s="74">
        <f t="shared" si="59"/>
        <v>0</v>
      </c>
      <c r="Z36" s="75">
        <f t="shared" si="60"/>
        <v>0</v>
      </c>
      <c r="AA36" s="76">
        <f t="shared" si="61"/>
        <v>0</v>
      </c>
      <c r="AB36" s="74">
        <f t="shared" si="62"/>
        <v>0</v>
      </c>
      <c r="AC36" s="75">
        <f t="shared" si="63"/>
        <v>0</v>
      </c>
      <c r="AD36" s="76">
        <f t="shared" si="64"/>
        <v>0</v>
      </c>
      <c r="AE36" s="74">
        <f t="shared" si="65"/>
        <v>0</v>
      </c>
      <c r="AF36" s="75">
        <f t="shared" si="66"/>
        <v>0</v>
      </c>
      <c r="AG36" s="76">
        <f t="shared" si="67"/>
        <v>0</v>
      </c>
      <c r="AH36" s="74">
        <f t="shared" si="68"/>
        <v>0</v>
      </c>
      <c r="AI36" s="75">
        <f t="shared" si="69"/>
        <v>0</v>
      </c>
      <c r="AJ36" s="76">
        <f t="shared" si="70"/>
        <v>0</v>
      </c>
      <c r="AK36" s="74">
        <f t="shared" si="71"/>
        <v>0</v>
      </c>
      <c r="AL36" s="75">
        <f t="shared" si="72"/>
        <v>0</v>
      </c>
      <c r="AM36" s="76">
        <f t="shared" si="73"/>
        <v>0</v>
      </c>
      <c r="AN36" s="74">
        <f t="shared" si="74"/>
        <v>0</v>
      </c>
      <c r="AO36" s="75">
        <f t="shared" si="75"/>
        <v>0</v>
      </c>
      <c r="AP36" s="76">
        <f t="shared" si="76"/>
        <v>0</v>
      </c>
      <c r="AQ36" s="77">
        <f t="shared" si="8"/>
        <v>0.58178671470906129</v>
      </c>
      <c r="AR36" s="77">
        <f t="shared" si="77"/>
        <v>0.40910969873783742</v>
      </c>
      <c r="AS36" s="78">
        <f t="shared" si="78"/>
        <v>0.34535403194244785</v>
      </c>
      <c r="AT36" s="77">
        <f t="shared" si="79"/>
        <v>0.24553626931971478</v>
      </c>
      <c r="AU36" s="79">
        <f t="shared" si="107"/>
        <v>0.1</v>
      </c>
      <c r="AV36" s="139">
        <f>DataEntry!P36</f>
        <v>89.6</v>
      </c>
      <c r="AW36" s="80" t="str">
        <f t="shared" si="11"/>
        <v>36/25</v>
      </c>
      <c r="AX36" s="80" t="str">
        <f t="shared" si="12"/>
        <v>47/25</v>
      </c>
      <c r="AY36" s="80" t="str">
        <f t="shared" si="13"/>
        <v>76/25</v>
      </c>
      <c r="AZ36" s="81">
        <f>DataEntry!I36</f>
        <v>151</v>
      </c>
      <c r="BA36" s="82">
        <f>DataEntry!J36</f>
        <v>100</v>
      </c>
      <c r="BB36" s="81">
        <f>DataEntry!K36</f>
        <v>64</v>
      </c>
      <c r="BC36" s="82">
        <f>DataEntry!L36</f>
        <v>25</v>
      </c>
      <c r="BD36" s="81">
        <f>DataEntry!M36</f>
        <v>169</v>
      </c>
      <c r="BE36" s="82">
        <f>DataEntry!N36</f>
        <v>100</v>
      </c>
      <c r="BF36" s="77">
        <f t="shared" si="80"/>
        <v>0.37905469860156188</v>
      </c>
      <c r="BG36" s="77">
        <f t="shared" si="81"/>
        <v>0.26725485772188778</v>
      </c>
      <c r="BH36" s="77">
        <f t="shared" si="82"/>
        <v>0.35369044367655034</v>
      </c>
      <c r="BI36" s="83">
        <f t="shared" si="83"/>
        <v>0</v>
      </c>
      <c r="BJ36" s="83">
        <f t="shared" si="84"/>
        <v>1</v>
      </c>
      <c r="BK36" s="83">
        <f t="shared" si="85"/>
        <v>0</v>
      </c>
      <c r="BL36" s="84">
        <f t="shared" si="14"/>
        <v>0.34535403194244785</v>
      </c>
      <c r="BM36" s="84">
        <f t="shared" si="15"/>
        <v>0.26725485772188778</v>
      </c>
      <c r="BN36" s="85">
        <f t="shared" si="86"/>
        <v>7.8099174220560064E-2</v>
      </c>
      <c r="BO36" s="84">
        <f t="shared" si="16"/>
        <v>0.40910969873783742</v>
      </c>
      <c r="BP36" s="84">
        <f t="shared" si="17"/>
        <v>0.34535403194244785</v>
      </c>
      <c r="BQ36" s="84">
        <f t="shared" si="18"/>
        <v>0.24553626931971478</v>
      </c>
      <c r="BR36" s="84">
        <f t="shared" si="87"/>
        <v>0.37905469860156188</v>
      </c>
      <c r="BS36" s="84">
        <f t="shared" si="87"/>
        <v>0.26725485772188778</v>
      </c>
      <c r="BT36" s="84">
        <f t="shared" si="87"/>
        <v>0.35369044367655034</v>
      </c>
      <c r="BU36" s="86">
        <f t="shared" si="88"/>
        <v>0</v>
      </c>
      <c r="BV36" s="86">
        <f t="shared" si="88"/>
        <v>1</v>
      </c>
      <c r="BW36" s="86">
        <f t="shared" si="88"/>
        <v>0</v>
      </c>
      <c r="BX36" s="86">
        <f t="shared" si="89"/>
        <v>0</v>
      </c>
      <c r="BY36" s="86">
        <f t="shared" si="89"/>
        <v>1</v>
      </c>
      <c r="BZ36" s="86">
        <f t="shared" si="89"/>
        <v>0</v>
      </c>
      <c r="CA36" s="83">
        <f>IF(AND(DataEntry!B36&gt;=ExFrom,DataEntry!B36&lt;=ExTo),0,IF(AR36&lt;DS36,0,DB36))</f>
        <v>0</v>
      </c>
      <c r="CB36" s="83">
        <f>IF(AND(DataEntry!B36&gt;=ExFrom,DataEntry!B36&lt;=ExTo),0,IF(AT36&lt;DT36,0,DC36))</f>
        <v>0</v>
      </c>
      <c r="CC36" s="14">
        <f t="shared" si="90"/>
        <v>0</v>
      </c>
      <c r="CD36" s="72" t="str">
        <f t="shared" si="22"/>
        <v/>
      </c>
      <c r="CE36" s="87">
        <f t="shared" si="91"/>
        <v>5.1052462802397169E-2</v>
      </c>
      <c r="CF36" s="88">
        <f t="shared" si="92"/>
        <v>1.8928108276779185E-2</v>
      </c>
      <c r="CG36" s="88">
        <f t="shared" si="93"/>
        <v>-0.21143441232814952</v>
      </c>
      <c r="CH36" s="87">
        <f t="shared" si="94"/>
        <v>0.34535403194244779</v>
      </c>
      <c r="CI36" s="89">
        <f t="shared" si="23"/>
        <v>0</v>
      </c>
      <c r="CJ36" s="89">
        <f t="shared" si="24"/>
        <v>0</v>
      </c>
      <c r="CK36" s="157">
        <f t="shared" si="25"/>
        <v>0</v>
      </c>
      <c r="CL36" s="90">
        <f t="shared" si="26"/>
        <v>0</v>
      </c>
      <c r="CM36" s="157">
        <f t="shared" si="27"/>
        <v>0</v>
      </c>
      <c r="CN36" s="90">
        <f t="shared" si="28"/>
        <v>0</v>
      </c>
      <c r="CO36" s="157">
        <f t="shared" si="29"/>
        <v>0</v>
      </c>
      <c r="CP36" s="90">
        <f t="shared" si="30"/>
        <v>0</v>
      </c>
      <c r="CQ36" s="157">
        <f t="shared" si="31"/>
        <v>0</v>
      </c>
      <c r="CR36" s="90">
        <f t="shared" si="32"/>
        <v>0</v>
      </c>
      <c r="CS36" s="157">
        <f t="shared" si="33"/>
        <v>0</v>
      </c>
      <c r="CT36" s="90">
        <f t="shared" si="34"/>
        <v>0</v>
      </c>
      <c r="CU36" s="157">
        <f t="shared" si="35"/>
        <v>0</v>
      </c>
      <c r="CV36" s="90">
        <f t="shared" si="36"/>
        <v>0</v>
      </c>
      <c r="CW36" s="157">
        <f t="shared" si="37"/>
        <v>0</v>
      </c>
      <c r="CX36" s="90">
        <f t="shared" si="38"/>
        <v>0</v>
      </c>
      <c r="CY36" s="157">
        <f t="shared" si="39"/>
        <v>0</v>
      </c>
      <c r="CZ36" s="90">
        <f t="shared" si="40"/>
        <v>0</v>
      </c>
      <c r="DA36" s="91">
        <f>DataEntry!B36</f>
        <v>44123</v>
      </c>
      <c r="DB36" s="83">
        <f t="shared" si="41"/>
        <v>0</v>
      </c>
      <c r="DC36" s="83">
        <f t="shared" si="42"/>
        <v>0</v>
      </c>
      <c r="DD36" s="145" t="str">
        <f t="shared" si="95"/>
        <v/>
      </c>
      <c r="DE36" s="145">
        <f t="shared" si="96"/>
        <v>17</v>
      </c>
      <c r="DF36" s="145" t="str">
        <f t="shared" si="97"/>
        <v/>
      </c>
      <c r="DG36" s="145" t="str">
        <f t="shared" si="98"/>
        <v/>
      </c>
      <c r="DH36" s="145">
        <f t="shared" si="99"/>
        <v>12</v>
      </c>
      <c r="DI36" s="145" t="str">
        <f t="shared" si="100"/>
        <v/>
      </c>
      <c r="DJ36" s="83">
        <f t="shared" si="101"/>
        <v>0</v>
      </c>
      <c r="DK36" s="83">
        <f t="shared" si="102"/>
        <v>0</v>
      </c>
      <c r="DL36" s="84">
        <f t="shared" si="103"/>
        <v>0</v>
      </c>
      <c r="DM36" s="14">
        <f t="shared" si="104"/>
        <v>0</v>
      </c>
      <c r="DN36" s="87">
        <f>IFERROR(DO36*(1-DCFactor)+Results!DP36*DCFactor,"")</f>
        <v>0.32305148319050758</v>
      </c>
      <c r="DO36" s="87">
        <f>(DFactor*Rounds*Number/2+SUM(BV$3:BV24))/(Rounds*Number/2+COUNT(BV$3:BV24))</f>
        <v>0.30053658536585365</v>
      </c>
      <c r="DP36" s="87">
        <f t="shared" si="44"/>
        <v>0.36486486486486486</v>
      </c>
      <c r="DQ36" s="84">
        <f t="shared" si="45"/>
        <v>0</v>
      </c>
      <c r="DR36" s="84">
        <f t="shared" si="46"/>
        <v>0</v>
      </c>
      <c r="DS36" s="87">
        <f t="shared" si="47"/>
        <v>0.33603572972410733</v>
      </c>
      <c r="DT36" s="87">
        <f t="shared" si="48"/>
        <v>0.34371448041093827</v>
      </c>
      <c r="DU36" s="87">
        <f t="shared" si="49"/>
        <v>0.34535403194244779</v>
      </c>
      <c r="DV36" s="86">
        <f t="shared" si="105"/>
        <v>0</v>
      </c>
      <c r="DW36" s="86">
        <f t="shared" si="106"/>
        <v>0</v>
      </c>
    </row>
    <row r="37" spans="1:127" x14ac:dyDescent="0.25">
      <c r="A37" s="69">
        <v>35</v>
      </c>
      <c r="B37" s="70">
        <f>DataEntry!C37</f>
        <v>7</v>
      </c>
      <c r="C37" s="71">
        <f>COUNTIF(D$2:D37,D37)+COUNTIF(G$2:G37,D37)</f>
        <v>4</v>
      </c>
      <c r="D37" s="72" t="str">
        <f t="shared" si="0"/>
        <v>Hamburger</v>
      </c>
      <c r="E37" s="70">
        <f>DataEntry!E37</f>
        <v>1</v>
      </c>
      <c r="F37" s="71">
        <f>COUNTIF(D$2:D37,G37)+COUNTIF(G$2:G37,G37)</f>
        <v>4</v>
      </c>
      <c r="G37" s="72" t="str">
        <f t="shared" si="1"/>
        <v>Erzgebirge Aue</v>
      </c>
      <c r="H37" s="73">
        <f>DataEntry!G37</f>
        <v>3</v>
      </c>
      <c r="I37" s="73">
        <f>DataEntry!H37</f>
        <v>0</v>
      </c>
      <c r="J37" s="158">
        <f t="shared" si="2"/>
        <v>1</v>
      </c>
      <c r="K37" s="156">
        <f t="shared" si="3"/>
        <v>4</v>
      </c>
      <c r="L37" s="224">
        <f t="shared" si="4"/>
        <v>2613.7036853518953</v>
      </c>
      <c r="M37" s="224">
        <f t="shared" si="5"/>
        <v>2353.9128844160032</v>
      </c>
      <c r="N37" s="236">
        <f t="shared" si="50"/>
        <v>259.79080093589209</v>
      </c>
      <c r="O37" s="22" t="str">
        <f t="shared" si="51"/>
        <v>T7G4</v>
      </c>
      <c r="P37" s="248">
        <f t="shared" si="6"/>
        <v>3.5207439692934162</v>
      </c>
      <c r="Q37" s="22" t="str">
        <f t="shared" si="52"/>
        <v>T1G4</v>
      </c>
      <c r="R37" s="248">
        <f t="shared" si="7"/>
        <v>-3.5207439692934162</v>
      </c>
      <c r="S37" s="74">
        <f t="shared" si="53"/>
        <v>0</v>
      </c>
      <c r="T37" s="75">
        <f t="shared" si="54"/>
        <v>0</v>
      </c>
      <c r="U37" s="76">
        <f t="shared" si="55"/>
        <v>0</v>
      </c>
      <c r="V37" s="74">
        <f t="shared" si="56"/>
        <v>0</v>
      </c>
      <c r="W37" s="75">
        <f t="shared" si="57"/>
        <v>0</v>
      </c>
      <c r="X37" s="76">
        <f t="shared" si="58"/>
        <v>0</v>
      </c>
      <c r="Y37" s="74">
        <f t="shared" si="59"/>
        <v>0</v>
      </c>
      <c r="Z37" s="75">
        <f t="shared" si="60"/>
        <v>0</v>
      </c>
      <c r="AA37" s="76">
        <f t="shared" si="61"/>
        <v>0</v>
      </c>
      <c r="AB37" s="74">
        <f t="shared" si="62"/>
        <v>0</v>
      </c>
      <c r="AC37" s="75">
        <f t="shared" si="63"/>
        <v>0</v>
      </c>
      <c r="AD37" s="76">
        <f t="shared" si="64"/>
        <v>0</v>
      </c>
      <c r="AE37" s="74">
        <f t="shared" si="65"/>
        <v>0</v>
      </c>
      <c r="AF37" s="75">
        <f t="shared" si="66"/>
        <v>0</v>
      </c>
      <c r="AG37" s="76">
        <f t="shared" si="67"/>
        <v>0</v>
      </c>
      <c r="AH37" s="74">
        <f t="shared" si="68"/>
        <v>1</v>
      </c>
      <c r="AI37" s="75">
        <f t="shared" si="69"/>
        <v>0</v>
      </c>
      <c r="AJ37" s="76">
        <f t="shared" si="70"/>
        <v>0</v>
      </c>
      <c r="AK37" s="74">
        <f t="shared" si="71"/>
        <v>0</v>
      </c>
      <c r="AL37" s="75">
        <f t="shared" si="72"/>
        <v>0</v>
      </c>
      <c r="AM37" s="76">
        <f t="shared" si="73"/>
        <v>0</v>
      </c>
      <c r="AN37" s="74">
        <f t="shared" si="74"/>
        <v>0</v>
      </c>
      <c r="AO37" s="75">
        <f t="shared" si="75"/>
        <v>0</v>
      </c>
      <c r="AP37" s="76">
        <f t="shared" si="76"/>
        <v>0</v>
      </c>
      <c r="AQ37" s="77">
        <f t="shared" si="8"/>
        <v>0.7485182879076131</v>
      </c>
      <c r="AR37" s="77">
        <f t="shared" si="77"/>
        <v>0.63558332262898265</v>
      </c>
      <c r="AS37" s="78">
        <f t="shared" si="78"/>
        <v>0.22586993055726101</v>
      </c>
      <c r="AT37" s="77">
        <f t="shared" si="79"/>
        <v>0.13854674681375637</v>
      </c>
      <c r="AU37" s="79">
        <f t="shared" si="107"/>
        <v>0.1</v>
      </c>
      <c r="AV37" s="139">
        <f>DataEntry!P37</f>
        <v>0</v>
      </c>
      <c r="AW37" s="80" t="str">
        <f t="shared" si="11"/>
        <v>4/7</v>
      </c>
      <c r="AX37" s="80" t="str">
        <f t="shared" si="12"/>
        <v>17/5</v>
      </c>
      <c r="AY37" s="80" t="str">
        <f t="shared" si="13"/>
        <v>31/5</v>
      </c>
      <c r="AZ37" s="81">
        <f>DataEntry!I37</f>
        <v>27</v>
      </c>
      <c r="BA37" s="82">
        <f>DataEntry!J37</f>
        <v>50</v>
      </c>
      <c r="BB37" s="81">
        <f>DataEntry!K37</f>
        <v>67</v>
      </c>
      <c r="BC37" s="82">
        <f>DataEntry!L37</f>
        <v>20</v>
      </c>
      <c r="BD37" s="81">
        <f>DataEntry!M37</f>
        <v>97</v>
      </c>
      <c r="BE37" s="82">
        <f>DataEntry!N37</f>
        <v>20</v>
      </c>
      <c r="BF37" s="77">
        <f t="shared" si="80"/>
        <v>0.61832561869009006</v>
      </c>
      <c r="BG37" s="77">
        <f t="shared" si="81"/>
        <v>0.21890148339833071</v>
      </c>
      <c r="BH37" s="77">
        <f t="shared" si="82"/>
        <v>0.16277289791157926</v>
      </c>
      <c r="BI37" s="83">
        <f t="shared" si="83"/>
        <v>1</v>
      </c>
      <c r="BJ37" s="83">
        <f t="shared" si="84"/>
        <v>0</v>
      </c>
      <c r="BK37" s="83">
        <f t="shared" si="85"/>
        <v>0</v>
      </c>
      <c r="BL37" s="84">
        <f t="shared" si="14"/>
        <v>0.63558332262898265</v>
      </c>
      <c r="BM37" s="84">
        <f t="shared" si="15"/>
        <v>0.61832561869009006</v>
      </c>
      <c r="BN37" s="85">
        <f t="shared" si="86"/>
        <v>1.7257703938892588E-2</v>
      </c>
      <c r="BO37" s="84">
        <f t="shared" si="16"/>
        <v>0.63558332262898265</v>
      </c>
      <c r="BP37" s="84">
        <f t="shared" si="17"/>
        <v>0.22586993055726101</v>
      </c>
      <c r="BQ37" s="84">
        <f t="shared" si="18"/>
        <v>0.13854674681375637</v>
      </c>
      <c r="BR37" s="84">
        <f t="shared" si="87"/>
        <v>0.61832561869009006</v>
      </c>
      <c r="BS37" s="84">
        <f t="shared" si="87"/>
        <v>0.21890148339833071</v>
      </c>
      <c r="BT37" s="84">
        <f t="shared" si="87"/>
        <v>0.16277289791157926</v>
      </c>
      <c r="BU37" s="86">
        <f t="shared" si="88"/>
        <v>1</v>
      </c>
      <c r="BV37" s="86">
        <f t="shared" si="88"/>
        <v>0</v>
      </c>
      <c r="BW37" s="86">
        <f t="shared" si="88"/>
        <v>0</v>
      </c>
      <c r="BX37" s="86">
        <f t="shared" si="89"/>
        <v>1</v>
      </c>
      <c r="BY37" s="86">
        <f t="shared" si="89"/>
        <v>0</v>
      </c>
      <c r="BZ37" s="86">
        <f t="shared" si="89"/>
        <v>0</v>
      </c>
      <c r="CA37" s="83">
        <f>IF(AND(DataEntry!B37&gt;=ExFrom,DataEntry!B37&lt;=ExTo),0,IF(AR37&lt;DS37,0,DB37))</f>
        <v>0</v>
      </c>
      <c r="CB37" s="83">
        <f>IF(AND(DataEntry!B37&gt;=ExFrom,DataEntry!B37&lt;=ExTo),0,IF(AT37&lt;DT37,0,DC37))</f>
        <v>0</v>
      </c>
      <c r="CC37" s="14">
        <f t="shared" si="90"/>
        <v>0</v>
      </c>
      <c r="CD37" s="72" t="str">
        <f t="shared" si="22"/>
        <v/>
      </c>
      <c r="CE37" s="87">
        <f t="shared" si="91"/>
        <v>5.0175877762084653E-2</v>
      </c>
      <c r="CF37" s="88">
        <f t="shared" si="92"/>
        <v>-1.7338559687019563E-2</v>
      </c>
      <c r="CG37" s="88">
        <f t="shared" si="93"/>
        <v>-0.10787817589756607</v>
      </c>
      <c r="CH37" s="87">
        <f t="shared" si="94"/>
        <v>0.22586993055726098</v>
      </c>
      <c r="CI37" s="89">
        <f t="shared" si="23"/>
        <v>0</v>
      </c>
      <c r="CJ37" s="89">
        <f t="shared" si="24"/>
        <v>0</v>
      </c>
      <c r="CK37" s="157">
        <f t="shared" si="25"/>
        <v>0</v>
      </c>
      <c r="CL37" s="90">
        <f t="shared" si="26"/>
        <v>0</v>
      </c>
      <c r="CM37" s="157">
        <f t="shared" si="27"/>
        <v>0</v>
      </c>
      <c r="CN37" s="90">
        <f t="shared" si="28"/>
        <v>0</v>
      </c>
      <c r="CO37" s="157">
        <f t="shared" si="29"/>
        <v>0</v>
      </c>
      <c r="CP37" s="90">
        <f t="shared" si="30"/>
        <v>0</v>
      </c>
      <c r="CQ37" s="157">
        <f t="shared" si="31"/>
        <v>0</v>
      </c>
      <c r="CR37" s="90">
        <f t="shared" si="32"/>
        <v>0</v>
      </c>
      <c r="CS37" s="157">
        <f t="shared" si="33"/>
        <v>0</v>
      </c>
      <c r="CT37" s="90">
        <f t="shared" si="34"/>
        <v>0</v>
      </c>
      <c r="CU37" s="157">
        <f t="shared" si="35"/>
        <v>0</v>
      </c>
      <c r="CV37" s="90">
        <f t="shared" si="36"/>
        <v>0</v>
      </c>
      <c r="CW37" s="157">
        <f t="shared" si="37"/>
        <v>0</v>
      </c>
      <c r="CX37" s="90">
        <f t="shared" si="38"/>
        <v>0</v>
      </c>
      <c r="CY37" s="157">
        <f t="shared" si="39"/>
        <v>0</v>
      </c>
      <c r="CZ37" s="90">
        <f t="shared" si="40"/>
        <v>0</v>
      </c>
      <c r="DA37" s="91">
        <f>DataEntry!B37</f>
        <v>44125</v>
      </c>
      <c r="DB37" s="83">
        <f t="shared" si="41"/>
        <v>0</v>
      </c>
      <c r="DC37" s="83">
        <f t="shared" si="42"/>
        <v>0</v>
      </c>
      <c r="DD37" s="145">
        <f t="shared" si="95"/>
        <v>7</v>
      </c>
      <c r="DE37" s="145" t="str">
        <f t="shared" si="96"/>
        <v/>
      </c>
      <c r="DF37" s="145" t="str">
        <f t="shared" si="97"/>
        <v/>
      </c>
      <c r="DG37" s="145" t="str">
        <f t="shared" si="98"/>
        <v/>
      </c>
      <c r="DH37" s="145" t="str">
        <f t="shared" si="99"/>
        <v/>
      </c>
      <c r="DI37" s="145">
        <f t="shared" si="100"/>
        <v>1</v>
      </c>
      <c r="DJ37" s="83">
        <f t="shared" si="101"/>
        <v>0</v>
      </c>
      <c r="DK37" s="83">
        <f t="shared" si="102"/>
        <v>0</v>
      </c>
      <c r="DL37" s="84">
        <f t="shared" si="103"/>
        <v>0</v>
      </c>
      <c r="DM37" s="14">
        <f t="shared" si="104"/>
        <v>0</v>
      </c>
      <c r="DN37" s="87">
        <f>IFERROR(DO37*(1-DCFactor)+Results!DP37*DCFactor,"")</f>
        <v>0.29407933952189269</v>
      </c>
      <c r="DO37" s="87">
        <f>(DFactor*Rounds*Number/2+SUM(BV$3:BV25))/(Rounds*Number/2+COUNT(BV$3:BV25))</f>
        <v>0.29962310030395134</v>
      </c>
      <c r="DP37" s="87">
        <f t="shared" si="44"/>
        <v>0.28378378378378377</v>
      </c>
      <c r="DQ37" s="84">
        <f t="shared" si="45"/>
        <v>0</v>
      </c>
      <c r="DR37" s="84">
        <f t="shared" si="46"/>
        <v>0</v>
      </c>
      <c r="DS37" s="87">
        <f t="shared" si="47"/>
        <v>0.33724461865623395</v>
      </c>
      <c r="DT37" s="87">
        <f t="shared" si="48"/>
        <v>0.34026260586325219</v>
      </c>
      <c r="DU37" s="87">
        <f t="shared" si="49"/>
        <v>0.22586993055726098</v>
      </c>
      <c r="DV37" s="86">
        <f t="shared" si="105"/>
        <v>3</v>
      </c>
      <c r="DW37" s="86">
        <f t="shared" si="106"/>
        <v>-3</v>
      </c>
    </row>
    <row r="38" spans="1:127" x14ac:dyDescent="0.25">
      <c r="A38" s="69">
        <v>36</v>
      </c>
      <c r="B38" s="70">
        <f>DataEntry!C38</f>
        <v>15</v>
      </c>
      <c r="C38" s="71">
        <f>COUNTIF(D$2:D38,D38)+COUNTIF(G$2:G38,D38)</f>
        <v>5</v>
      </c>
      <c r="D38" s="72" t="str">
        <f t="shared" si="0"/>
        <v>Jahn Regensburg</v>
      </c>
      <c r="E38" s="70">
        <f>DataEntry!E38</f>
        <v>3</v>
      </c>
      <c r="F38" s="71">
        <f>COUNTIF(D$2:D38,G38)+COUNTIF(G$2:G38,G38)</f>
        <v>5</v>
      </c>
      <c r="G38" s="72" t="str">
        <f t="shared" si="1"/>
        <v>Eintracht Braunschweig</v>
      </c>
      <c r="H38" s="73">
        <f>DataEntry!G38</f>
        <v>3</v>
      </c>
      <c r="I38" s="73">
        <f>DataEntry!H38</f>
        <v>0</v>
      </c>
      <c r="J38" s="158">
        <f t="shared" si="2"/>
        <v>1</v>
      </c>
      <c r="K38" s="156">
        <f t="shared" si="3"/>
        <v>4</v>
      </c>
      <c r="L38" s="224">
        <f t="shared" si="4"/>
        <v>2490.1546002628925</v>
      </c>
      <c r="M38" s="224">
        <f t="shared" si="5"/>
        <v>2370.7076962559372</v>
      </c>
      <c r="N38" s="236">
        <f t="shared" si="50"/>
        <v>119.44690400695526</v>
      </c>
      <c r="O38" s="22" t="str">
        <f t="shared" si="51"/>
        <v>T15G5</v>
      </c>
      <c r="P38" s="248">
        <f t="shared" si="6"/>
        <v>5.4466079292972385</v>
      </c>
      <c r="Q38" s="22" t="str">
        <f t="shared" si="52"/>
        <v>T3G5</v>
      </c>
      <c r="R38" s="248">
        <f t="shared" si="7"/>
        <v>-5.4466079292972385</v>
      </c>
      <c r="S38" s="74">
        <f t="shared" si="53"/>
        <v>0</v>
      </c>
      <c r="T38" s="75">
        <f t="shared" si="54"/>
        <v>0</v>
      </c>
      <c r="U38" s="76">
        <f t="shared" si="55"/>
        <v>0</v>
      </c>
      <c r="V38" s="74">
        <f t="shared" si="56"/>
        <v>0</v>
      </c>
      <c r="W38" s="75">
        <f t="shared" si="57"/>
        <v>0</v>
      </c>
      <c r="X38" s="76">
        <f t="shared" si="58"/>
        <v>0</v>
      </c>
      <c r="Y38" s="74">
        <f t="shared" si="59"/>
        <v>1</v>
      </c>
      <c r="Z38" s="75">
        <f t="shared" si="60"/>
        <v>0</v>
      </c>
      <c r="AA38" s="76">
        <f t="shared" si="61"/>
        <v>0</v>
      </c>
      <c r="AB38" s="74">
        <f t="shared" si="62"/>
        <v>0</v>
      </c>
      <c r="AC38" s="75">
        <f t="shared" si="63"/>
        <v>0</v>
      </c>
      <c r="AD38" s="76">
        <f t="shared" si="64"/>
        <v>0</v>
      </c>
      <c r="AE38" s="74">
        <f t="shared" si="65"/>
        <v>0</v>
      </c>
      <c r="AF38" s="75">
        <f t="shared" si="66"/>
        <v>0</v>
      </c>
      <c r="AG38" s="76">
        <f t="shared" si="67"/>
        <v>0</v>
      </c>
      <c r="AH38" s="74">
        <f t="shared" si="68"/>
        <v>0</v>
      </c>
      <c r="AI38" s="75">
        <f t="shared" si="69"/>
        <v>0</v>
      </c>
      <c r="AJ38" s="76">
        <f t="shared" si="70"/>
        <v>0</v>
      </c>
      <c r="AK38" s="74">
        <f t="shared" si="71"/>
        <v>0</v>
      </c>
      <c r="AL38" s="75">
        <f t="shared" si="72"/>
        <v>0</v>
      </c>
      <c r="AM38" s="76">
        <f t="shared" si="73"/>
        <v>0</v>
      </c>
      <c r="AN38" s="74">
        <f t="shared" si="74"/>
        <v>0</v>
      </c>
      <c r="AO38" s="75">
        <f t="shared" si="75"/>
        <v>0</v>
      </c>
      <c r="AP38" s="76">
        <f t="shared" si="76"/>
        <v>0</v>
      </c>
      <c r="AQ38" s="77">
        <f t="shared" si="8"/>
        <v>0.61095657647876866</v>
      </c>
      <c r="AR38" s="77">
        <f t="shared" si="77"/>
        <v>0.45291362155555959</v>
      </c>
      <c r="AS38" s="78">
        <f t="shared" si="78"/>
        <v>0.31608590984641816</v>
      </c>
      <c r="AT38" s="77">
        <f t="shared" si="79"/>
        <v>0.2310004685980222</v>
      </c>
      <c r="AU38" s="79">
        <f t="shared" si="107"/>
        <v>0.1</v>
      </c>
      <c r="AV38" s="139">
        <f>DataEntry!P38</f>
        <v>-32</v>
      </c>
      <c r="AW38" s="80" t="str">
        <f t="shared" si="11"/>
        <v>6/5</v>
      </c>
      <c r="AX38" s="80" t="str">
        <f t="shared" si="12"/>
        <v>54/25</v>
      </c>
      <c r="AY38" s="80" t="str">
        <f t="shared" si="13"/>
        <v>83/25</v>
      </c>
      <c r="AZ38" s="81">
        <f>DataEntry!I38</f>
        <v>51</v>
      </c>
      <c r="BA38" s="82">
        <f>DataEntry!J38</f>
        <v>50</v>
      </c>
      <c r="BB38" s="81">
        <f>DataEntry!K38</f>
        <v>67</v>
      </c>
      <c r="BC38" s="82">
        <f>DataEntry!L38</f>
        <v>25</v>
      </c>
      <c r="BD38" s="81">
        <f>DataEntry!M38</f>
        <v>63</v>
      </c>
      <c r="BE38" s="82">
        <f>DataEntry!N38</f>
        <v>25</v>
      </c>
      <c r="BF38" s="77">
        <f t="shared" si="80"/>
        <v>0.47108111253345747</v>
      </c>
      <c r="BG38" s="77">
        <f t="shared" si="81"/>
        <v>0.25858256720586525</v>
      </c>
      <c r="BH38" s="77">
        <f t="shared" si="82"/>
        <v>0.27033632026067733</v>
      </c>
      <c r="BI38" s="83">
        <f t="shared" si="83"/>
        <v>1</v>
      </c>
      <c r="BJ38" s="83">
        <f t="shared" si="84"/>
        <v>0</v>
      </c>
      <c r="BK38" s="83">
        <f t="shared" si="85"/>
        <v>0</v>
      </c>
      <c r="BL38" s="84">
        <f t="shared" si="14"/>
        <v>0.45291362155555959</v>
      </c>
      <c r="BM38" s="84">
        <f t="shared" si="15"/>
        <v>0.47108111253345747</v>
      </c>
      <c r="BN38" s="85">
        <f t="shared" si="86"/>
        <v>-1.8167490977897882E-2</v>
      </c>
      <c r="BO38" s="84">
        <f t="shared" si="16"/>
        <v>0.45291362155555959</v>
      </c>
      <c r="BP38" s="84">
        <f t="shared" si="17"/>
        <v>0.31608590984641816</v>
      </c>
      <c r="BQ38" s="84">
        <f t="shared" si="18"/>
        <v>0.2310004685980222</v>
      </c>
      <c r="BR38" s="84">
        <f t="shared" si="87"/>
        <v>0.47108111253345747</v>
      </c>
      <c r="BS38" s="84">
        <f t="shared" si="87"/>
        <v>0.25858256720586525</v>
      </c>
      <c r="BT38" s="84">
        <f t="shared" si="87"/>
        <v>0.27033632026067733</v>
      </c>
      <c r="BU38" s="86">
        <f t="shared" si="88"/>
        <v>1</v>
      </c>
      <c r="BV38" s="86">
        <f t="shared" si="88"/>
        <v>0</v>
      </c>
      <c r="BW38" s="86">
        <f t="shared" si="88"/>
        <v>0</v>
      </c>
      <c r="BX38" s="86">
        <f t="shared" si="89"/>
        <v>1</v>
      </c>
      <c r="BY38" s="86">
        <f t="shared" si="89"/>
        <v>0</v>
      </c>
      <c r="BZ38" s="86">
        <f t="shared" si="89"/>
        <v>0</v>
      </c>
      <c r="CA38" s="83">
        <f>IF(AND(DataEntry!B38&gt;=ExFrom,DataEntry!B38&lt;=ExTo),0,IF(AR38&lt;DS38,0,DB38))</f>
        <v>0</v>
      </c>
      <c r="CB38" s="83">
        <f>IF(AND(DataEntry!B38&gt;=ExFrom,DataEntry!B38&lt;=ExTo),0,IF(AT38&lt;DT38,0,DC38))</f>
        <v>0</v>
      </c>
      <c r="CC38" s="14">
        <f t="shared" si="90"/>
        <v>0</v>
      </c>
      <c r="CD38" s="72" t="str">
        <f t="shared" si="22"/>
        <v/>
      </c>
      <c r="CE38" s="87">
        <f t="shared" si="91"/>
        <v>5.08795444761867E-2</v>
      </c>
      <c r="CF38" s="88">
        <f t="shared" si="92"/>
        <v>-6.1831996930186199E-2</v>
      </c>
      <c r="CG38" s="88">
        <f t="shared" si="93"/>
        <v>-0.11502366853968174</v>
      </c>
      <c r="CH38" s="87">
        <f t="shared" si="94"/>
        <v>0.31608590984641821</v>
      </c>
      <c r="CI38" s="89">
        <f t="shared" si="23"/>
        <v>0</v>
      </c>
      <c r="CJ38" s="89">
        <f t="shared" si="24"/>
        <v>0</v>
      </c>
      <c r="CK38" s="157">
        <f t="shared" si="25"/>
        <v>0</v>
      </c>
      <c r="CL38" s="90">
        <f t="shared" si="26"/>
        <v>0</v>
      </c>
      <c r="CM38" s="157">
        <f t="shared" si="27"/>
        <v>0</v>
      </c>
      <c r="CN38" s="90">
        <f t="shared" si="28"/>
        <v>0</v>
      </c>
      <c r="CO38" s="157">
        <f t="shared" si="29"/>
        <v>0</v>
      </c>
      <c r="CP38" s="90">
        <f t="shared" si="30"/>
        <v>0</v>
      </c>
      <c r="CQ38" s="157">
        <f t="shared" si="31"/>
        <v>0</v>
      </c>
      <c r="CR38" s="90">
        <f t="shared" si="32"/>
        <v>0</v>
      </c>
      <c r="CS38" s="157">
        <f t="shared" si="33"/>
        <v>0</v>
      </c>
      <c r="CT38" s="90">
        <f t="shared" si="34"/>
        <v>0</v>
      </c>
      <c r="CU38" s="157">
        <f t="shared" si="35"/>
        <v>0</v>
      </c>
      <c r="CV38" s="90">
        <f t="shared" si="36"/>
        <v>0</v>
      </c>
      <c r="CW38" s="157">
        <f t="shared" si="37"/>
        <v>0</v>
      </c>
      <c r="CX38" s="90">
        <f t="shared" si="38"/>
        <v>0</v>
      </c>
      <c r="CY38" s="157">
        <f t="shared" si="39"/>
        <v>0</v>
      </c>
      <c r="CZ38" s="90">
        <f t="shared" si="40"/>
        <v>0</v>
      </c>
      <c r="DA38" s="91">
        <f>DataEntry!B38</f>
        <v>44127</v>
      </c>
      <c r="DB38" s="83">
        <f t="shared" si="41"/>
        <v>0</v>
      </c>
      <c r="DC38" s="83">
        <f t="shared" si="42"/>
        <v>0</v>
      </c>
      <c r="DD38" s="145">
        <f t="shared" si="95"/>
        <v>15</v>
      </c>
      <c r="DE38" s="145" t="str">
        <f t="shared" si="96"/>
        <v/>
      </c>
      <c r="DF38" s="145" t="str">
        <f t="shared" si="97"/>
        <v/>
      </c>
      <c r="DG38" s="145" t="str">
        <f t="shared" si="98"/>
        <v/>
      </c>
      <c r="DH38" s="145" t="str">
        <f t="shared" si="99"/>
        <v/>
      </c>
      <c r="DI38" s="145">
        <f t="shared" si="100"/>
        <v>3</v>
      </c>
      <c r="DJ38" s="83">
        <f t="shared" si="101"/>
        <v>0</v>
      </c>
      <c r="DK38" s="83">
        <f t="shared" si="102"/>
        <v>0</v>
      </c>
      <c r="DL38" s="84">
        <f t="shared" si="103"/>
        <v>0</v>
      </c>
      <c r="DM38" s="14">
        <f t="shared" si="104"/>
        <v>0</v>
      </c>
      <c r="DN38" s="87">
        <f>IFERROR(DO38*(1-DCFactor)+Results!DP38*DCFactor,"")</f>
        <v>0.2998435188449593</v>
      </c>
      <c r="DO38" s="87">
        <f>(DFactor*Rounds*Number/2+SUM(BV$3:BV26))/(Rounds*Number/2+COUNT(BV$3:BV26))</f>
        <v>0.29871515151515149</v>
      </c>
      <c r="DP38" s="87">
        <f t="shared" si="44"/>
        <v>0.30193905817174516</v>
      </c>
      <c r="DQ38" s="84">
        <f t="shared" si="45"/>
        <v>0</v>
      </c>
      <c r="DR38" s="84">
        <f t="shared" si="46"/>
        <v>0</v>
      </c>
      <c r="DS38" s="87">
        <f t="shared" si="47"/>
        <v>0.33872773323100619</v>
      </c>
      <c r="DT38" s="87">
        <f t="shared" si="48"/>
        <v>0.34050078895132274</v>
      </c>
      <c r="DU38" s="87">
        <f t="shared" si="49"/>
        <v>0.31608590984641821</v>
      </c>
      <c r="DV38" s="86">
        <f t="shared" si="105"/>
        <v>3</v>
      </c>
      <c r="DW38" s="86">
        <f t="shared" si="106"/>
        <v>-3</v>
      </c>
    </row>
    <row r="39" spans="1:127" x14ac:dyDescent="0.25">
      <c r="A39" s="69">
        <v>37</v>
      </c>
      <c r="B39" s="70">
        <f>DataEntry!C39</f>
        <v>12</v>
      </c>
      <c r="C39" s="71">
        <f>COUNTIF(D$2:D39,D39)+COUNTIF(G$2:G39,D39)</f>
        <v>5</v>
      </c>
      <c r="D39" s="72" t="str">
        <f t="shared" si="0"/>
        <v>Nurnberg</v>
      </c>
      <c r="E39" s="70">
        <f>DataEntry!E39</f>
        <v>10</v>
      </c>
      <c r="F39" s="71">
        <f>COUNTIF(D$2:D39,G39)+COUNTIF(G$2:G39,G39)</f>
        <v>5</v>
      </c>
      <c r="G39" s="72" t="str">
        <f t="shared" si="1"/>
        <v>Karlsruher</v>
      </c>
      <c r="H39" s="73">
        <f>DataEntry!G39</f>
        <v>1</v>
      </c>
      <c r="I39" s="73">
        <f>DataEntry!H39</f>
        <v>1</v>
      </c>
      <c r="J39" s="158">
        <f t="shared" si="2"/>
        <v>2</v>
      </c>
      <c r="K39" s="156">
        <f t="shared" si="3"/>
        <v>0</v>
      </c>
      <c r="L39" s="224">
        <f t="shared" si="4"/>
        <v>2462.9269620981472</v>
      </c>
      <c r="M39" s="224">
        <f t="shared" si="5"/>
        <v>2375.3438918212551</v>
      </c>
      <c r="N39" s="236">
        <f t="shared" si="50"/>
        <v>87.583070276892158</v>
      </c>
      <c r="O39" s="22" t="str">
        <f t="shared" si="51"/>
        <v>T12G5</v>
      </c>
      <c r="P39" s="248">
        <f t="shared" si="6"/>
        <v>-0.79862418123552814</v>
      </c>
      <c r="Q39" s="22" t="str">
        <f t="shared" si="52"/>
        <v>T10G5</v>
      </c>
      <c r="R39" s="248">
        <f t="shared" si="7"/>
        <v>0.79862418123552814</v>
      </c>
      <c r="S39" s="74">
        <f t="shared" si="53"/>
        <v>0</v>
      </c>
      <c r="T39" s="75">
        <f t="shared" si="54"/>
        <v>0</v>
      </c>
      <c r="U39" s="76">
        <f t="shared" si="55"/>
        <v>0</v>
      </c>
      <c r="V39" s="74">
        <f t="shared" si="56"/>
        <v>0</v>
      </c>
      <c r="W39" s="75">
        <f t="shared" si="57"/>
        <v>1</v>
      </c>
      <c r="X39" s="76">
        <f t="shared" si="58"/>
        <v>0</v>
      </c>
      <c r="Y39" s="74">
        <f t="shared" si="59"/>
        <v>0</v>
      </c>
      <c r="Z39" s="75">
        <f t="shared" si="60"/>
        <v>0</v>
      </c>
      <c r="AA39" s="76">
        <f t="shared" si="61"/>
        <v>0</v>
      </c>
      <c r="AB39" s="74">
        <f t="shared" si="62"/>
        <v>0</v>
      </c>
      <c r="AC39" s="75">
        <f t="shared" si="63"/>
        <v>0</v>
      </c>
      <c r="AD39" s="76">
        <f t="shared" si="64"/>
        <v>0</v>
      </c>
      <c r="AE39" s="74">
        <f t="shared" si="65"/>
        <v>0</v>
      </c>
      <c r="AF39" s="75">
        <f t="shared" si="66"/>
        <v>0</v>
      </c>
      <c r="AG39" s="76">
        <f t="shared" si="67"/>
        <v>0</v>
      </c>
      <c r="AH39" s="74">
        <f t="shared" si="68"/>
        <v>0</v>
      </c>
      <c r="AI39" s="75">
        <f t="shared" si="69"/>
        <v>0</v>
      </c>
      <c r="AJ39" s="76">
        <f t="shared" si="70"/>
        <v>0</v>
      </c>
      <c r="AK39" s="74">
        <f t="shared" si="71"/>
        <v>0</v>
      </c>
      <c r="AL39" s="75">
        <f t="shared" si="72"/>
        <v>0</v>
      </c>
      <c r="AM39" s="76">
        <f t="shared" si="73"/>
        <v>0</v>
      </c>
      <c r="AN39" s="74">
        <f t="shared" si="74"/>
        <v>0</v>
      </c>
      <c r="AO39" s="75">
        <f t="shared" si="75"/>
        <v>0</v>
      </c>
      <c r="AP39" s="76">
        <f t="shared" si="76"/>
        <v>0</v>
      </c>
      <c r="AQ39" s="77">
        <f t="shared" si="8"/>
        <v>0.57986241812355277</v>
      </c>
      <c r="AR39" s="77">
        <f t="shared" si="77"/>
        <v>0.40638965110486147</v>
      </c>
      <c r="AS39" s="78">
        <f t="shared" si="78"/>
        <v>0.3469455340373826</v>
      </c>
      <c r="AT39" s="77">
        <f t="shared" si="79"/>
        <v>0.24666481485775593</v>
      </c>
      <c r="AU39" s="79">
        <f t="shared" si="107"/>
        <v>0.1</v>
      </c>
      <c r="AV39" s="139">
        <f>DataEntry!P39</f>
        <v>88.2</v>
      </c>
      <c r="AW39" s="80" t="str">
        <f t="shared" si="11"/>
        <v>73/50</v>
      </c>
      <c r="AX39" s="80" t="str">
        <f t="shared" si="12"/>
        <v>47/25</v>
      </c>
      <c r="AY39" s="80" t="str">
        <f t="shared" si="13"/>
        <v>76/25</v>
      </c>
      <c r="AZ39" s="81">
        <f>DataEntry!I39</f>
        <v>6</v>
      </c>
      <c r="BA39" s="82">
        <f>DataEntry!J39</f>
        <v>5</v>
      </c>
      <c r="BB39" s="81">
        <f>DataEntry!K39</f>
        <v>63</v>
      </c>
      <c r="BC39" s="82">
        <f>DataEntry!L39</f>
        <v>25</v>
      </c>
      <c r="BD39" s="81">
        <f>DataEntry!M39</f>
        <v>11</v>
      </c>
      <c r="BE39" s="82">
        <f>DataEntry!N39</f>
        <v>5</v>
      </c>
      <c r="BF39" s="77">
        <f t="shared" si="80"/>
        <v>0.43243243243243235</v>
      </c>
      <c r="BG39" s="77">
        <f t="shared" si="81"/>
        <v>0.27027027027027029</v>
      </c>
      <c r="BH39" s="77">
        <f t="shared" si="82"/>
        <v>0.29729729729729726</v>
      </c>
      <c r="BI39" s="83">
        <f t="shared" si="83"/>
        <v>0</v>
      </c>
      <c r="BJ39" s="83">
        <f t="shared" si="84"/>
        <v>1</v>
      </c>
      <c r="BK39" s="83">
        <f t="shared" si="85"/>
        <v>0</v>
      </c>
      <c r="BL39" s="84">
        <f t="shared" si="14"/>
        <v>0.3469455340373826</v>
      </c>
      <c r="BM39" s="84">
        <f t="shared" si="15"/>
        <v>0.27027027027027029</v>
      </c>
      <c r="BN39" s="85">
        <f t="shared" si="86"/>
        <v>7.6675263767112312E-2</v>
      </c>
      <c r="BO39" s="84">
        <f t="shared" si="16"/>
        <v>0.40638965110486147</v>
      </c>
      <c r="BP39" s="84">
        <f t="shared" si="17"/>
        <v>0.3469455340373826</v>
      </c>
      <c r="BQ39" s="84">
        <f t="shared" si="18"/>
        <v>0.24666481485775593</v>
      </c>
      <c r="BR39" s="84">
        <f t="shared" si="87"/>
        <v>0.43243243243243235</v>
      </c>
      <c r="BS39" s="84">
        <f t="shared" si="87"/>
        <v>0.27027027027027029</v>
      </c>
      <c r="BT39" s="84">
        <f t="shared" si="87"/>
        <v>0.29729729729729726</v>
      </c>
      <c r="BU39" s="86">
        <f t="shared" si="88"/>
        <v>0</v>
      </c>
      <c r="BV39" s="86">
        <f t="shared" si="88"/>
        <v>1</v>
      </c>
      <c r="BW39" s="86">
        <f t="shared" si="88"/>
        <v>0</v>
      </c>
      <c r="BX39" s="86">
        <f t="shared" si="89"/>
        <v>0</v>
      </c>
      <c r="BY39" s="86">
        <f t="shared" si="89"/>
        <v>1</v>
      </c>
      <c r="BZ39" s="86">
        <f t="shared" si="89"/>
        <v>0</v>
      </c>
      <c r="CA39" s="83">
        <f>IF(AND(DataEntry!B39&gt;=ExFrom,DataEntry!B39&lt;=ExTo),0,IF(AR39&lt;DS39,0,DB39))</f>
        <v>0</v>
      </c>
      <c r="CB39" s="83">
        <f>IF(AND(DataEntry!B39&gt;=ExFrom,DataEntry!B39&lt;=ExTo),0,IF(AT39&lt;DT39,0,DC39))</f>
        <v>0</v>
      </c>
      <c r="CC39" s="14">
        <f t="shared" si="90"/>
        <v>0</v>
      </c>
      <c r="CD39" s="72" t="str">
        <f t="shared" si="22"/>
        <v/>
      </c>
      <c r="CE39" s="87">
        <f t="shared" si="91"/>
        <v>5.1136363636363757E-2</v>
      </c>
      <c r="CF39" s="88">
        <f t="shared" si="92"/>
        <v>-7.4498405959438976E-2</v>
      </c>
      <c r="CG39" s="88">
        <f t="shared" si="93"/>
        <v>-0.13131905423437085</v>
      </c>
      <c r="CH39" s="87">
        <f t="shared" si="94"/>
        <v>0.3469455340373826</v>
      </c>
      <c r="CI39" s="89">
        <f t="shared" si="23"/>
        <v>0</v>
      </c>
      <c r="CJ39" s="89">
        <f t="shared" si="24"/>
        <v>0</v>
      </c>
      <c r="CK39" s="157">
        <f t="shared" si="25"/>
        <v>0</v>
      </c>
      <c r="CL39" s="90">
        <f t="shared" si="26"/>
        <v>0</v>
      </c>
      <c r="CM39" s="157">
        <f t="shared" si="27"/>
        <v>0</v>
      </c>
      <c r="CN39" s="90">
        <f t="shared" si="28"/>
        <v>0</v>
      </c>
      <c r="CO39" s="157">
        <f t="shared" si="29"/>
        <v>0</v>
      </c>
      <c r="CP39" s="90">
        <f t="shared" si="30"/>
        <v>0</v>
      </c>
      <c r="CQ39" s="157">
        <f t="shared" si="31"/>
        <v>0</v>
      </c>
      <c r="CR39" s="90">
        <f t="shared" si="32"/>
        <v>0</v>
      </c>
      <c r="CS39" s="157">
        <f t="shared" si="33"/>
        <v>0</v>
      </c>
      <c r="CT39" s="90">
        <f t="shared" si="34"/>
        <v>0</v>
      </c>
      <c r="CU39" s="157">
        <f t="shared" si="35"/>
        <v>0</v>
      </c>
      <c r="CV39" s="90">
        <f t="shared" si="36"/>
        <v>0</v>
      </c>
      <c r="CW39" s="157">
        <f t="shared" si="37"/>
        <v>0</v>
      </c>
      <c r="CX39" s="90">
        <f t="shared" si="38"/>
        <v>0</v>
      </c>
      <c r="CY39" s="157">
        <f t="shared" si="39"/>
        <v>0</v>
      </c>
      <c r="CZ39" s="90">
        <f t="shared" si="40"/>
        <v>0</v>
      </c>
      <c r="DA39" s="91">
        <f>DataEntry!B39</f>
        <v>44127</v>
      </c>
      <c r="DB39" s="83">
        <f t="shared" si="41"/>
        <v>0</v>
      </c>
      <c r="DC39" s="83">
        <f t="shared" si="42"/>
        <v>0</v>
      </c>
      <c r="DD39" s="145" t="str">
        <f t="shared" si="95"/>
        <v/>
      </c>
      <c r="DE39" s="145">
        <f t="shared" si="96"/>
        <v>12</v>
      </c>
      <c r="DF39" s="145" t="str">
        <f t="shared" si="97"/>
        <v/>
      </c>
      <c r="DG39" s="145" t="str">
        <f t="shared" si="98"/>
        <v/>
      </c>
      <c r="DH39" s="145">
        <f t="shared" si="99"/>
        <v>10</v>
      </c>
      <c r="DI39" s="145" t="str">
        <f t="shared" si="100"/>
        <v/>
      </c>
      <c r="DJ39" s="83">
        <f t="shared" si="101"/>
        <v>0</v>
      </c>
      <c r="DK39" s="83">
        <f t="shared" si="102"/>
        <v>0</v>
      </c>
      <c r="DL39" s="84">
        <f t="shared" si="103"/>
        <v>0</v>
      </c>
      <c r="DM39" s="14">
        <f t="shared" si="104"/>
        <v>0</v>
      </c>
      <c r="DN39" s="87">
        <f>IFERROR(DO39*(1-DCFactor)+Results!DP39*DCFactor,"")</f>
        <v>0.32448936237875653</v>
      </c>
      <c r="DO39" s="87">
        <f>(DFactor*Rounds*Number/2+SUM(BV$3:BV27))/(Rounds*Number/2+COUNT(BV$3:BV27))</f>
        <v>0.30083383685800602</v>
      </c>
      <c r="DP39" s="87">
        <f t="shared" si="44"/>
        <v>0.36842105263157893</v>
      </c>
      <c r="DQ39" s="84">
        <f t="shared" si="45"/>
        <v>0</v>
      </c>
      <c r="DR39" s="84">
        <f t="shared" si="46"/>
        <v>0</v>
      </c>
      <c r="DS39" s="87">
        <f t="shared" si="47"/>
        <v>0.33914994686531463</v>
      </c>
      <c r="DT39" s="87">
        <f t="shared" si="48"/>
        <v>0.34104396847447904</v>
      </c>
      <c r="DU39" s="87">
        <f t="shared" si="49"/>
        <v>0.3469455340373826</v>
      </c>
      <c r="DV39" s="86">
        <f t="shared" si="105"/>
        <v>0</v>
      </c>
      <c r="DW39" s="86">
        <f t="shared" si="106"/>
        <v>0</v>
      </c>
    </row>
    <row r="40" spans="1:127" x14ac:dyDescent="0.25">
      <c r="A40" s="69">
        <v>38</v>
      </c>
      <c r="B40" s="70">
        <f>DataEntry!C40</f>
        <v>4</v>
      </c>
      <c r="C40" s="71">
        <f>COUNTIF(D$2:D40,D40)+COUNTIF(G$2:G40,D40)</f>
        <v>4</v>
      </c>
      <c r="D40" s="72" t="str">
        <f t="shared" si="0"/>
        <v>Darmstadt 98</v>
      </c>
      <c r="E40" s="70">
        <f>DataEntry!E40</f>
        <v>17</v>
      </c>
      <c r="F40" s="71">
        <f>COUNTIF(D$2:D40,G40)+COUNTIF(G$2:G40,G40)</f>
        <v>5</v>
      </c>
      <c r="G40" s="72" t="str">
        <f t="shared" si="1"/>
        <v>St Pauli</v>
      </c>
      <c r="H40" s="73">
        <f>DataEntry!G40</f>
        <v>2</v>
      </c>
      <c r="I40" s="73">
        <f>DataEntry!H40</f>
        <v>2</v>
      </c>
      <c r="J40" s="158">
        <f t="shared" si="2"/>
        <v>2</v>
      </c>
      <c r="K40" s="156">
        <f t="shared" si="3"/>
        <v>0</v>
      </c>
      <c r="L40" s="224">
        <f t="shared" si="4"/>
        <v>2504.1779452844121</v>
      </c>
      <c r="M40" s="224">
        <f t="shared" si="5"/>
        <v>2360.706860191</v>
      </c>
      <c r="N40" s="236">
        <f t="shared" si="50"/>
        <v>143.47108509341206</v>
      </c>
      <c r="O40" s="22" t="str">
        <f t="shared" si="51"/>
        <v>T4G4</v>
      </c>
      <c r="P40" s="248">
        <f t="shared" si="6"/>
        <v>-1.345959873088117</v>
      </c>
      <c r="Q40" s="22" t="str">
        <f t="shared" si="52"/>
        <v>T17G5</v>
      </c>
      <c r="R40" s="248">
        <f t="shared" si="7"/>
        <v>1.345959873088117</v>
      </c>
      <c r="S40" s="74">
        <f t="shared" si="53"/>
        <v>0</v>
      </c>
      <c r="T40" s="75">
        <f t="shared" si="54"/>
        <v>0</v>
      </c>
      <c r="U40" s="76">
        <f t="shared" si="55"/>
        <v>0</v>
      </c>
      <c r="V40" s="74">
        <f t="shared" si="56"/>
        <v>0</v>
      </c>
      <c r="W40" s="75">
        <f t="shared" si="57"/>
        <v>0</v>
      </c>
      <c r="X40" s="76">
        <f t="shared" si="58"/>
        <v>0</v>
      </c>
      <c r="Y40" s="74">
        <f t="shared" si="59"/>
        <v>0</v>
      </c>
      <c r="Z40" s="75">
        <f t="shared" si="60"/>
        <v>1</v>
      </c>
      <c r="AA40" s="76">
        <f t="shared" si="61"/>
        <v>0</v>
      </c>
      <c r="AB40" s="74">
        <f t="shared" si="62"/>
        <v>0</v>
      </c>
      <c r="AC40" s="75">
        <f t="shared" si="63"/>
        <v>0</v>
      </c>
      <c r="AD40" s="76">
        <f t="shared" si="64"/>
        <v>0</v>
      </c>
      <c r="AE40" s="74">
        <f t="shared" si="65"/>
        <v>0</v>
      </c>
      <c r="AF40" s="75">
        <f t="shared" si="66"/>
        <v>0</v>
      </c>
      <c r="AG40" s="76">
        <f t="shared" si="67"/>
        <v>0</v>
      </c>
      <c r="AH40" s="74">
        <f t="shared" si="68"/>
        <v>0</v>
      </c>
      <c r="AI40" s="75">
        <f t="shared" si="69"/>
        <v>0</v>
      </c>
      <c r="AJ40" s="76">
        <f t="shared" si="70"/>
        <v>0</v>
      </c>
      <c r="AK40" s="74">
        <f t="shared" si="71"/>
        <v>0</v>
      </c>
      <c r="AL40" s="75">
        <f t="shared" si="72"/>
        <v>0</v>
      </c>
      <c r="AM40" s="76">
        <f t="shared" si="73"/>
        <v>0</v>
      </c>
      <c r="AN40" s="74">
        <f t="shared" si="74"/>
        <v>0</v>
      </c>
      <c r="AO40" s="75">
        <f t="shared" si="75"/>
        <v>0</v>
      </c>
      <c r="AP40" s="76">
        <f t="shared" si="76"/>
        <v>0</v>
      </c>
      <c r="AQ40" s="77">
        <f t="shared" si="8"/>
        <v>0.63459598730881173</v>
      </c>
      <c r="AR40" s="77">
        <f t="shared" si="77"/>
        <v>0.46819278335847353</v>
      </c>
      <c r="AS40" s="78">
        <f t="shared" si="78"/>
        <v>0.33280640790067645</v>
      </c>
      <c r="AT40" s="77">
        <f t="shared" si="79"/>
        <v>0.19900080874085002</v>
      </c>
      <c r="AU40" s="79">
        <f t="shared" si="107"/>
        <v>0.1</v>
      </c>
      <c r="AV40" s="139">
        <f>DataEntry!P40</f>
        <v>89.76</v>
      </c>
      <c r="AW40" s="80" t="str">
        <f t="shared" si="11"/>
        <v>28/25</v>
      </c>
      <c r="AX40" s="80" t="str">
        <f t="shared" si="12"/>
        <v>2/1</v>
      </c>
      <c r="AY40" s="80" t="str">
        <f t="shared" si="13"/>
        <v>4/1</v>
      </c>
      <c r="AZ40" s="81">
        <f>DataEntry!I40</f>
        <v>1</v>
      </c>
      <c r="BA40" s="82">
        <f>DataEntry!J40</f>
        <v>1</v>
      </c>
      <c r="BB40" s="81">
        <f>DataEntry!K40</f>
        <v>68</v>
      </c>
      <c r="BC40" s="82">
        <f>DataEntry!L40</f>
        <v>25</v>
      </c>
      <c r="BD40" s="81">
        <f>DataEntry!M40</f>
        <v>51</v>
      </c>
      <c r="BE40" s="82">
        <f>DataEntry!N40</f>
        <v>20</v>
      </c>
      <c r="BF40" s="77">
        <f t="shared" si="80"/>
        <v>0.47596049881063934</v>
      </c>
      <c r="BG40" s="77">
        <f t="shared" si="81"/>
        <v>0.25589274129604267</v>
      </c>
      <c r="BH40" s="77">
        <f t="shared" si="82"/>
        <v>0.26814675989331793</v>
      </c>
      <c r="BI40" s="83">
        <f t="shared" si="83"/>
        <v>0</v>
      </c>
      <c r="BJ40" s="83">
        <f t="shared" si="84"/>
        <v>1</v>
      </c>
      <c r="BK40" s="83">
        <f t="shared" si="85"/>
        <v>0</v>
      </c>
      <c r="BL40" s="84">
        <f t="shared" si="14"/>
        <v>0.33280640790067645</v>
      </c>
      <c r="BM40" s="84">
        <f t="shared" si="15"/>
        <v>0.25589274129604267</v>
      </c>
      <c r="BN40" s="85">
        <f t="shared" si="86"/>
        <v>7.6913666604633779E-2</v>
      </c>
      <c r="BO40" s="84">
        <f t="shared" si="16"/>
        <v>0.46819278335847353</v>
      </c>
      <c r="BP40" s="84">
        <f t="shared" si="17"/>
        <v>0.33280640790067645</v>
      </c>
      <c r="BQ40" s="84">
        <f t="shared" si="18"/>
        <v>0.19900080874085002</v>
      </c>
      <c r="BR40" s="84">
        <f t="shared" si="87"/>
        <v>0.47596049881063934</v>
      </c>
      <c r="BS40" s="84">
        <f t="shared" si="87"/>
        <v>0.25589274129604267</v>
      </c>
      <c r="BT40" s="84">
        <f t="shared" si="87"/>
        <v>0.26814675989331793</v>
      </c>
      <c r="BU40" s="86">
        <f t="shared" si="88"/>
        <v>0</v>
      </c>
      <c r="BV40" s="86">
        <f t="shared" si="88"/>
        <v>1</v>
      </c>
      <c r="BW40" s="86">
        <f t="shared" si="88"/>
        <v>0</v>
      </c>
      <c r="BX40" s="86">
        <f t="shared" si="89"/>
        <v>0</v>
      </c>
      <c r="BY40" s="86">
        <f t="shared" si="89"/>
        <v>1</v>
      </c>
      <c r="BZ40" s="86">
        <f t="shared" si="89"/>
        <v>0</v>
      </c>
      <c r="CA40" s="83">
        <f>IF(AND(DataEntry!B40&gt;=ExFrom,DataEntry!B40&lt;=ExTo),0,IF(AR40&lt;DS40,0,DB40))</f>
        <v>0</v>
      </c>
      <c r="CB40" s="83">
        <f>IF(AND(DataEntry!B40&gt;=ExFrom,DataEntry!B40&lt;=ExTo),0,IF(AT40&lt;DT40,0,DC40))</f>
        <v>0</v>
      </c>
      <c r="CC40" s="14">
        <f t="shared" si="90"/>
        <v>0</v>
      </c>
      <c r="CD40" s="72" t="str">
        <f t="shared" si="22"/>
        <v/>
      </c>
      <c r="CE40" s="87">
        <f t="shared" si="91"/>
        <v>5.0507345146145743E-2</v>
      </c>
      <c r="CF40" s="88">
        <f t="shared" si="92"/>
        <v>-4.6699125931808708E-2</v>
      </c>
      <c r="CG40" s="88">
        <f t="shared" si="93"/>
        <v>-0.17598162251928173</v>
      </c>
      <c r="CH40" s="87">
        <f t="shared" si="94"/>
        <v>0.33280640790067639</v>
      </c>
      <c r="CI40" s="89">
        <f t="shared" si="23"/>
        <v>0</v>
      </c>
      <c r="CJ40" s="89">
        <f t="shared" si="24"/>
        <v>0</v>
      </c>
      <c r="CK40" s="157">
        <f t="shared" si="25"/>
        <v>0</v>
      </c>
      <c r="CL40" s="90">
        <f t="shared" si="26"/>
        <v>0</v>
      </c>
      <c r="CM40" s="157">
        <f t="shared" si="27"/>
        <v>0</v>
      </c>
      <c r="CN40" s="90">
        <f t="shared" si="28"/>
        <v>0</v>
      </c>
      <c r="CO40" s="157">
        <f t="shared" si="29"/>
        <v>0</v>
      </c>
      <c r="CP40" s="90">
        <f t="shared" si="30"/>
        <v>0</v>
      </c>
      <c r="CQ40" s="157">
        <f t="shared" si="31"/>
        <v>0</v>
      </c>
      <c r="CR40" s="90">
        <f t="shared" si="32"/>
        <v>0</v>
      </c>
      <c r="CS40" s="157">
        <f t="shared" si="33"/>
        <v>0</v>
      </c>
      <c r="CT40" s="90">
        <f t="shared" si="34"/>
        <v>0</v>
      </c>
      <c r="CU40" s="157">
        <f t="shared" si="35"/>
        <v>0</v>
      </c>
      <c r="CV40" s="90">
        <f t="shared" si="36"/>
        <v>0</v>
      </c>
      <c r="CW40" s="157">
        <f t="shared" si="37"/>
        <v>0</v>
      </c>
      <c r="CX40" s="90">
        <f t="shared" si="38"/>
        <v>0</v>
      </c>
      <c r="CY40" s="157">
        <f t="shared" si="39"/>
        <v>0</v>
      </c>
      <c r="CZ40" s="90">
        <f t="shared" si="40"/>
        <v>0</v>
      </c>
      <c r="DA40" s="91">
        <f>DataEntry!B40</f>
        <v>44128</v>
      </c>
      <c r="DB40" s="83">
        <f t="shared" si="41"/>
        <v>0</v>
      </c>
      <c r="DC40" s="83">
        <f t="shared" si="42"/>
        <v>0</v>
      </c>
      <c r="DD40" s="145" t="str">
        <f t="shared" si="95"/>
        <v/>
      </c>
      <c r="DE40" s="145">
        <f t="shared" si="96"/>
        <v>4</v>
      </c>
      <c r="DF40" s="145" t="str">
        <f t="shared" si="97"/>
        <v/>
      </c>
      <c r="DG40" s="145" t="str">
        <f t="shared" si="98"/>
        <v/>
      </c>
      <c r="DH40" s="145">
        <f t="shared" si="99"/>
        <v>17</v>
      </c>
      <c r="DI40" s="145" t="str">
        <f t="shared" si="100"/>
        <v/>
      </c>
      <c r="DJ40" s="83">
        <f t="shared" si="101"/>
        <v>0</v>
      </c>
      <c r="DK40" s="83">
        <f t="shared" si="102"/>
        <v>0</v>
      </c>
      <c r="DL40" s="84">
        <f t="shared" si="103"/>
        <v>0</v>
      </c>
      <c r="DM40" s="14">
        <f t="shared" si="104"/>
        <v>0</v>
      </c>
      <c r="DN40" s="87">
        <f>IFERROR(DO40*(1-DCFactor)+Results!DP40*DCFactor,"")</f>
        <v>0.32561967871485942</v>
      </c>
      <c r="DO40" s="87">
        <f>(DFactor*Rounds*Number/2+SUM(BV$3:BV28))/(Rounds*Number/2+COUNT(BV$3:BV28))</f>
        <v>0.2999277108433735</v>
      </c>
      <c r="DP40" s="87">
        <f t="shared" si="44"/>
        <v>0.37333333333333335</v>
      </c>
      <c r="DQ40" s="84">
        <f t="shared" si="45"/>
        <v>0</v>
      </c>
      <c r="DR40" s="84">
        <f t="shared" si="46"/>
        <v>0</v>
      </c>
      <c r="DS40" s="87">
        <f t="shared" si="47"/>
        <v>0.33822330419772695</v>
      </c>
      <c r="DT40" s="87">
        <f t="shared" si="48"/>
        <v>0.34253272075064267</v>
      </c>
      <c r="DU40" s="87">
        <f t="shared" si="49"/>
        <v>0.33280640790067639</v>
      </c>
      <c r="DV40" s="86">
        <f t="shared" si="105"/>
        <v>0</v>
      </c>
      <c r="DW40" s="86">
        <f t="shared" si="106"/>
        <v>0</v>
      </c>
    </row>
    <row r="41" spans="1:127" x14ac:dyDescent="0.25">
      <c r="A41" s="69">
        <v>39</v>
      </c>
      <c r="B41" s="70">
        <f>DataEntry!C41</f>
        <v>7</v>
      </c>
      <c r="C41" s="71">
        <f>COUNTIF(D$2:D41,D41)+COUNTIF(G$2:G41,D41)</f>
        <v>5</v>
      </c>
      <c r="D41" s="72" t="str">
        <f t="shared" si="0"/>
        <v>Hamburger</v>
      </c>
      <c r="E41" s="70">
        <f>DataEntry!E41</f>
        <v>18</v>
      </c>
      <c r="F41" s="71">
        <f>COUNTIF(D$2:D41,G41)+COUNTIF(G$2:G41,G41)</f>
        <v>5</v>
      </c>
      <c r="G41" s="72" t="str">
        <f t="shared" si="1"/>
        <v>Wurzburger Kickers</v>
      </c>
      <c r="H41" s="73">
        <f>DataEntry!G41</f>
        <v>3</v>
      </c>
      <c r="I41" s="73">
        <f>DataEntry!H41</f>
        <v>1</v>
      </c>
      <c r="J41" s="158">
        <f t="shared" si="2"/>
        <v>1</v>
      </c>
      <c r="K41" s="156">
        <f t="shared" si="3"/>
        <v>0</v>
      </c>
      <c r="L41" s="224">
        <f t="shared" si="4"/>
        <v>2616.7843363250267</v>
      </c>
      <c r="M41" s="224">
        <f t="shared" si="5"/>
        <v>2380.1094614123231</v>
      </c>
      <c r="N41" s="236">
        <f t="shared" si="50"/>
        <v>236.67487491270367</v>
      </c>
      <c r="O41" s="22" t="str">
        <f t="shared" si="51"/>
        <v>T7G5</v>
      </c>
      <c r="P41" s="248">
        <f t="shared" si="6"/>
        <v>2.7365052457730812</v>
      </c>
      <c r="Q41" s="22" t="str">
        <f t="shared" si="52"/>
        <v>T18G5</v>
      </c>
      <c r="R41" s="248">
        <f t="shared" si="7"/>
        <v>-2.7365052457730812</v>
      </c>
      <c r="S41" s="74">
        <f t="shared" si="53"/>
        <v>0</v>
      </c>
      <c r="T41" s="75">
        <f t="shared" si="54"/>
        <v>0</v>
      </c>
      <c r="U41" s="76">
        <f t="shared" si="55"/>
        <v>0</v>
      </c>
      <c r="V41" s="74">
        <f t="shared" si="56"/>
        <v>0</v>
      </c>
      <c r="W41" s="75">
        <f t="shared" si="57"/>
        <v>0</v>
      </c>
      <c r="X41" s="76">
        <f t="shared" si="58"/>
        <v>0</v>
      </c>
      <c r="Y41" s="74">
        <f t="shared" si="59"/>
        <v>0</v>
      </c>
      <c r="Z41" s="75">
        <f t="shared" si="60"/>
        <v>0</v>
      </c>
      <c r="AA41" s="76">
        <f t="shared" si="61"/>
        <v>0</v>
      </c>
      <c r="AB41" s="74">
        <f t="shared" si="62"/>
        <v>0</v>
      </c>
      <c r="AC41" s="75">
        <f t="shared" si="63"/>
        <v>0</v>
      </c>
      <c r="AD41" s="76">
        <f t="shared" si="64"/>
        <v>0</v>
      </c>
      <c r="AE41" s="74">
        <f t="shared" si="65"/>
        <v>1</v>
      </c>
      <c r="AF41" s="75">
        <f t="shared" si="66"/>
        <v>0</v>
      </c>
      <c r="AG41" s="76">
        <f t="shared" si="67"/>
        <v>0</v>
      </c>
      <c r="AH41" s="74">
        <f t="shared" si="68"/>
        <v>0</v>
      </c>
      <c r="AI41" s="75">
        <f t="shared" si="69"/>
        <v>0</v>
      </c>
      <c r="AJ41" s="76">
        <f t="shared" si="70"/>
        <v>0</v>
      </c>
      <c r="AK41" s="74">
        <f t="shared" si="71"/>
        <v>0</v>
      </c>
      <c r="AL41" s="75">
        <f t="shared" si="72"/>
        <v>0</v>
      </c>
      <c r="AM41" s="76">
        <f t="shared" si="73"/>
        <v>0</v>
      </c>
      <c r="AN41" s="74">
        <f t="shared" si="74"/>
        <v>0</v>
      </c>
      <c r="AO41" s="75">
        <f t="shared" si="75"/>
        <v>0</v>
      </c>
      <c r="AP41" s="76">
        <f t="shared" si="76"/>
        <v>0</v>
      </c>
      <c r="AQ41" s="77">
        <f t="shared" si="8"/>
        <v>0.7263494754226919</v>
      </c>
      <c r="AR41" s="77">
        <f t="shared" si="77"/>
        <v>0.61031067499861491</v>
      </c>
      <c r="AS41" s="78">
        <f t="shared" si="78"/>
        <v>0.23207760084815399</v>
      </c>
      <c r="AT41" s="77">
        <f t="shared" si="79"/>
        <v>0.15761172415323116</v>
      </c>
      <c r="AU41" s="79">
        <f t="shared" si="107"/>
        <v>0.1</v>
      </c>
      <c r="AV41" s="139">
        <f>DataEntry!P41</f>
        <v>0</v>
      </c>
      <c r="AW41" s="80" t="str">
        <f t="shared" si="11"/>
        <v>31/50</v>
      </c>
      <c r="AX41" s="80" t="str">
        <f t="shared" si="12"/>
        <v>33/10</v>
      </c>
      <c r="AY41" s="80" t="str">
        <f t="shared" si="13"/>
        <v>53/10</v>
      </c>
      <c r="AZ41" s="81">
        <f>DataEntry!I41</f>
        <v>43</v>
      </c>
      <c r="BA41" s="82">
        <f>DataEntry!J41</f>
        <v>100</v>
      </c>
      <c r="BB41" s="81">
        <f>DataEntry!K41</f>
        <v>39</v>
      </c>
      <c r="BC41" s="82">
        <f>DataEntry!L41</f>
        <v>10</v>
      </c>
      <c r="BD41" s="81">
        <f>DataEntry!M41</f>
        <v>29</v>
      </c>
      <c r="BE41" s="82">
        <f>DataEntry!N41</f>
        <v>5</v>
      </c>
      <c r="BF41" s="77">
        <f t="shared" si="80"/>
        <v>0.66572096461609154</v>
      </c>
      <c r="BG41" s="77">
        <f t="shared" si="81"/>
        <v>0.19428183253081857</v>
      </c>
      <c r="BH41" s="77">
        <f t="shared" si="82"/>
        <v>0.13999720285308986</v>
      </c>
      <c r="BI41" s="83">
        <f t="shared" si="83"/>
        <v>1</v>
      </c>
      <c r="BJ41" s="83">
        <f t="shared" si="84"/>
        <v>0</v>
      </c>
      <c r="BK41" s="83">
        <f t="shared" si="85"/>
        <v>0</v>
      </c>
      <c r="BL41" s="84">
        <f t="shared" si="14"/>
        <v>0.61031067499861491</v>
      </c>
      <c r="BM41" s="84">
        <f t="shared" si="15"/>
        <v>0.66572096461609154</v>
      </c>
      <c r="BN41" s="85">
        <f t="shared" si="86"/>
        <v>-5.5410289617476627E-2</v>
      </c>
      <c r="BO41" s="84">
        <f t="shared" si="16"/>
        <v>0.61031067499861491</v>
      </c>
      <c r="BP41" s="84">
        <f t="shared" si="17"/>
        <v>0.23207760084815399</v>
      </c>
      <c r="BQ41" s="84">
        <f t="shared" si="18"/>
        <v>0.15761172415323116</v>
      </c>
      <c r="BR41" s="84">
        <f t="shared" si="87"/>
        <v>0.66572096461609154</v>
      </c>
      <c r="BS41" s="84">
        <f t="shared" si="87"/>
        <v>0.19428183253081857</v>
      </c>
      <c r="BT41" s="84">
        <f t="shared" si="87"/>
        <v>0.13999720285308986</v>
      </c>
      <c r="BU41" s="86">
        <f t="shared" si="88"/>
        <v>1</v>
      </c>
      <c r="BV41" s="86">
        <f t="shared" si="88"/>
        <v>0</v>
      </c>
      <c r="BW41" s="86">
        <f t="shared" si="88"/>
        <v>0</v>
      </c>
      <c r="BX41" s="86">
        <f t="shared" si="89"/>
        <v>1</v>
      </c>
      <c r="BY41" s="86">
        <f t="shared" si="89"/>
        <v>0</v>
      </c>
      <c r="BZ41" s="86">
        <f t="shared" si="89"/>
        <v>0</v>
      </c>
      <c r="CA41" s="83">
        <f>IF(AND(DataEntry!B41&gt;=ExFrom,DataEntry!B41&lt;=ExTo),0,IF(AR41&lt;DS41,0,DB41))</f>
        <v>0</v>
      </c>
      <c r="CB41" s="83">
        <f>IF(AND(DataEntry!B41&gt;=ExFrom,DataEntry!B41&lt;=ExTo),0,IF(AT41&lt;DT41,0,DC41))</f>
        <v>0</v>
      </c>
      <c r="CC41" s="14">
        <f t="shared" si="90"/>
        <v>0</v>
      </c>
      <c r="CD41" s="72" t="str">
        <f t="shared" si="22"/>
        <v/>
      </c>
      <c r="CE41" s="87">
        <f t="shared" si="91"/>
        <v>5.0441155483172295E-2</v>
      </c>
      <c r="CF41" s="88">
        <f t="shared" si="92"/>
        <v>-0.10246063406295329</v>
      </c>
      <c r="CG41" s="88">
        <f t="shared" si="93"/>
        <v>4.153494905225473E-2</v>
      </c>
      <c r="CH41" s="87">
        <f t="shared" si="94"/>
        <v>0.23207760084815393</v>
      </c>
      <c r="CI41" s="89">
        <f t="shared" si="23"/>
        <v>0</v>
      </c>
      <c r="CJ41" s="89">
        <f t="shared" si="24"/>
        <v>0</v>
      </c>
      <c r="CK41" s="157">
        <f t="shared" si="25"/>
        <v>0</v>
      </c>
      <c r="CL41" s="90">
        <f t="shared" si="26"/>
        <v>0</v>
      </c>
      <c r="CM41" s="157">
        <f t="shared" si="27"/>
        <v>0</v>
      </c>
      <c r="CN41" s="90">
        <f t="shared" si="28"/>
        <v>0</v>
      </c>
      <c r="CO41" s="157">
        <f t="shared" si="29"/>
        <v>0</v>
      </c>
      <c r="CP41" s="90">
        <f t="shared" si="30"/>
        <v>0</v>
      </c>
      <c r="CQ41" s="157">
        <f t="shared" si="31"/>
        <v>0</v>
      </c>
      <c r="CR41" s="90">
        <f t="shared" si="32"/>
        <v>0</v>
      </c>
      <c r="CS41" s="157">
        <f t="shared" si="33"/>
        <v>0</v>
      </c>
      <c r="CT41" s="90">
        <f t="shared" si="34"/>
        <v>0</v>
      </c>
      <c r="CU41" s="157">
        <f t="shared" si="35"/>
        <v>0</v>
      </c>
      <c r="CV41" s="90">
        <f t="shared" si="36"/>
        <v>0</v>
      </c>
      <c r="CW41" s="157">
        <f t="shared" si="37"/>
        <v>0</v>
      </c>
      <c r="CX41" s="90">
        <f t="shared" si="38"/>
        <v>0</v>
      </c>
      <c r="CY41" s="157">
        <f t="shared" si="39"/>
        <v>0</v>
      </c>
      <c r="CZ41" s="90">
        <f t="shared" si="40"/>
        <v>0</v>
      </c>
      <c r="DA41" s="91">
        <f>DataEntry!B41</f>
        <v>44128</v>
      </c>
      <c r="DB41" s="83">
        <f t="shared" si="41"/>
        <v>0</v>
      </c>
      <c r="DC41" s="83">
        <f t="shared" si="42"/>
        <v>0</v>
      </c>
      <c r="DD41" s="145">
        <f t="shared" si="95"/>
        <v>7</v>
      </c>
      <c r="DE41" s="145" t="str">
        <f t="shared" si="96"/>
        <v/>
      </c>
      <c r="DF41" s="145" t="str">
        <f t="shared" si="97"/>
        <v/>
      </c>
      <c r="DG41" s="145" t="str">
        <f t="shared" si="98"/>
        <v/>
      </c>
      <c r="DH41" s="145" t="str">
        <f t="shared" si="99"/>
        <v/>
      </c>
      <c r="DI41" s="145">
        <f t="shared" si="100"/>
        <v>18</v>
      </c>
      <c r="DJ41" s="83">
        <f t="shared" si="101"/>
        <v>0</v>
      </c>
      <c r="DK41" s="83">
        <f t="shared" si="102"/>
        <v>0</v>
      </c>
      <c r="DL41" s="84">
        <f t="shared" si="103"/>
        <v>0</v>
      </c>
      <c r="DM41" s="14">
        <f t="shared" si="104"/>
        <v>0</v>
      </c>
      <c r="DN41" s="87">
        <f>IFERROR(DO41*(1-DCFactor)+Results!DP41*DCFactor,"")</f>
        <v>0.28307947892490826</v>
      </c>
      <c r="DO41" s="87">
        <f>(DFactor*Rounds*Number/2+SUM(BV$3:BV29))/(Rounds*Number/2+COUNT(BV$3:BV29))</f>
        <v>0.29902702702702699</v>
      </c>
      <c r="DP41" s="87">
        <f t="shared" si="44"/>
        <v>0.25346260387811637</v>
      </c>
      <c r="DQ41" s="84">
        <f t="shared" si="45"/>
        <v>0</v>
      </c>
      <c r="DR41" s="84">
        <f t="shared" si="46"/>
        <v>0</v>
      </c>
      <c r="DS41" s="87">
        <f t="shared" si="47"/>
        <v>0.34008202113543173</v>
      </c>
      <c r="DT41" s="87">
        <f t="shared" si="48"/>
        <v>0.3352821683649248</v>
      </c>
      <c r="DU41" s="87">
        <f t="shared" si="49"/>
        <v>0.23207760084815393</v>
      </c>
      <c r="DV41" s="86">
        <f t="shared" si="105"/>
        <v>2</v>
      </c>
      <c r="DW41" s="86">
        <f t="shared" si="106"/>
        <v>-2</v>
      </c>
    </row>
    <row r="42" spans="1:127" x14ac:dyDescent="0.25">
      <c r="A42" s="69">
        <v>40</v>
      </c>
      <c r="B42" s="70">
        <f>DataEntry!C42</f>
        <v>8</v>
      </c>
      <c r="C42" s="71">
        <f>COUNTIF(D$2:D42,D42)+COUNTIF(G$2:G42,D42)</f>
        <v>5</v>
      </c>
      <c r="D42" s="72" t="str">
        <f t="shared" si="0"/>
        <v>Hannover 96</v>
      </c>
      <c r="E42" s="70">
        <f>DataEntry!E42</f>
        <v>5</v>
      </c>
      <c r="F42" s="71">
        <f>COUNTIF(D$2:D42,G42)+COUNTIF(G$2:G42,G42)</f>
        <v>5</v>
      </c>
      <c r="G42" s="72" t="str">
        <f t="shared" si="1"/>
        <v>Fortuna Dusseldorf</v>
      </c>
      <c r="H42" s="73">
        <f>DataEntry!G42</f>
        <v>3</v>
      </c>
      <c r="I42" s="73">
        <f>DataEntry!H42</f>
        <v>0</v>
      </c>
      <c r="J42" s="158">
        <f t="shared" si="2"/>
        <v>1</v>
      </c>
      <c r="K42" s="156">
        <f t="shared" si="3"/>
        <v>4</v>
      </c>
      <c r="L42" s="224">
        <f t="shared" si="4"/>
        <v>2514.3350997060561</v>
      </c>
      <c r="M42" s="224">
        <f t="shared" si="5"/>
        <v>2452.4382354352329</v>
      </c>
      <c r="N42" s="236">
        <f t="shared" si="50"/>
        <v>61.896864270823244</v>
      </c>
      <c r="O42" s="22" t="str">
        <f t="shared" si="51"/>
        <v>T8G5</v>
      </c>
      <c r="P42" s="248">
        <f t="shared" si="6"/>
        <v>11.950826751308355</v>
      </c>
      <c r="Q42" s="22" t="str">
        <f t="shared" si="52"/>
        <v>T5G5</v>
      </c>
      <c r="R42" s="248">
        <f t="shared" si="7"/>
        <v>-11.950826751308355</v>
      </c>
      <c r="S42" s="74">
        <f t="shared" si="53"/>
        <v>0</v>
      </c>
      <c r="T42" s="75">
        <f t="shared" si="54"/>
        <v>0</v>
      </c>
      <c r="U42" s="76">
        <f t="shared" si="55"/>
        <v>0</v>
      </c>
      <c r="V42" s="74">
        <f t="shared" si="56"/>
        <v>1</v>
      </c>
      <c r="W42" s="75">
        <f t="shared" si="57"/>
        <v>0</v>
      </c>
      <c r="X42" s="76">
        <f t="shared" si="58"/>
        <v>0</v>
      </c>
      <c r="Y42" s="74">
        <f t="shared" si="59"/>
        <v>0</v>
      </c>
      <c r="Z42" s="75">
        <f t="shared" si="60"/>
        <v>0</v>
      </c>
      <c r="AA42" s="76">
        <f t="shared" si="61"/>
        <v>0</v>
      </c>
      <c r="AB42" s="74">
        <f t="shared" si="62"/>
        <v>0</v>
      </c>
      <c r="AC42" s="75">
        <f t="shared" si="63"/>
        <v>0</v>
      </c>
      <c r="AD42" s="76">
        <f t="shared" si="64"/>
        <v>0</v>
      </c>
      <c r="AE42" s="74">
        <f t="shared" si="65"/>
        <v>0</v>
      </c>
      <c r="AF42" s="75">
        <f t="shared" si="66"/>
        <v>0</v>
      </c>
      <c r="AG42" s="76">
        <f t="shared" si="67"/>
        <v>0</v>
      </c>
      <c r="AH42" s="74">
        <f t="shared" si="68"/>
        <v>0</v>
      </c>
      <c r="AI42" s="75">
        <f t="shared" si="69"/>
        <v>0</v>
      </c>
      <c r="AJ42" s="76">
        <f t="shared" si="70"/>
        <v>0</v>
      </c>
      <c r="AK42" s="74">
        <f t="shared" si="71"/>
        <v>0</v>
      </c>
      <c r="AL42" s="75">
        <f t="shared" si="72"/>
        <v>0</v>
      </c>
      <c r="AM42" s="76">
        <f t="shared" si="73"/>
        <v>0</v>
      </c>
      <c r="AN42" s="74">
        <f t="shared" si="74"/>
        <v>0</v>
      </c>
      <c r="AO42" s="75">
        <f t="shared" si="75"/>
        <v>0</v>
      </c>
      <c r="AP42" s="76">
        <f t="shared" si="76"/>
        <v>0</v>
      </c>
      <c r="AQ42" s="77">
        <f t="shared" si="8"/>
        <v>0.55514145804966153</v>
      </c>
      <c r="AR42" s="77">
        <f t="shared" si="77"/>
        <v>0.39672719366583586</v>
      </c>
      <c r="AS42" s="78">
        <f t="shared" si="78"/>
        <v>0.31682852876765133</v>
      </c>
      <c r="AT42" s="77">
        <f t="shared" si="79"/>
        <v>0.28644427756651286</v>
      </c>
      <c r="AU42" s="79">
        <f t="shared" si="107"/>
        <v>0.1</v>
      </c>
      <c r="AV42" s="139">
        <f>DataEntry!P42</f>
        <v>-32</v>
      </c>
      <c r="AW42" s="80" t="str">
        <f t="shared" si="11"/>
        <v>38/25</v>
      </c>
      <c r="AX42" s="80" t="str">
        <f t="shared" si="12"/>
        <v>53/25</v>
      </c>
      <c r="AY42" s="80" t="str">
        <f t="shared" si="13"/>
        <v>62/25</v>
      </c>
      <c r="AZ42" s="81">
        <f>DataEntry!I42</f>
        <v>9</v>
      </c>
      <c r="BA42" s="82">
        <f>DataEntry!J42</f>
        <v>10</v>
      </c>
      <c r="BB42" s="81">
        <f>DataEntry!K42</f>
        <v>14</v>
      </c>
      <c r="BC42" s="82">
        <f>DataEntry!L42</f>
        <v>5</v>
      </c>
      <c r="BD42" s="81">
        <f>DataEntry!M42</f>
        <v>14</v>
      </c>
      <c r="BE42" s="82">
        <f>DataEntry!N42</f>
        <v>5</v>
      </c>
      <c r="BF42" s="77">
        <f t="shared" si="80"/>
        <v>0.5</v>
      </c>
      <c r="BG42" s="77">
        <f t="shared" si="81"/>
        <v>0.25</v>
      </c>
      <c r="BH42" s="77">
        <f t="shared" si="82"/>
        <v>0.25</v>
      </c>
      <c r="BI42" s="83">
        <f t="shared" si="83"/>
        <v>1</v>
      </c>
      <c r="BJ42" s="83">
        <f t="shared" si="84"/>
        <v>0</v>
      </c>
      <c r="BK42" s="83">
        <f t="shared" si="85"/>
        <v>0</v>
      </c>
      <c r="BL42" s="84">
        <f t="shared" si="14"/>
        <v>0.39672719366583586</v>
      </c>
      <c r="BM42" s="84">
        <f t="shared" si="15"/>
        <v>0.5</v>
      </c>
      <c r="BN42" s="85">
        <f t="shared" si="86"/>
        <v>-0.10327280633416414</v>
      </c>
      <c r="BO42" s="84">
        <f t="shared" si="16"/>
        <v>0.39672719366583586</v>
      </c>
      <c r="BP42" s="84">
        <f t="shared" si="17"/>
        <v>0.31682852876765133</v>
      </c>
      <c r="BQ42" s="84">
        <f t="shared" si="18"/>
        <v>0.28644427756651286</v>
      </c>
      <c r="BR42" s="84">
        <f t="shared" si="87"/>
        <v>0.5</v>
      </c>
      <c r="BS42" s="84">
        <f t="shared" si="87"/>
        <v>0.25</v>
      </c>
      <c r="BT42" s="84">
        <f t="shared" si="87"/>
        <v>0.25</v>
      </c>
      <c r="BU42" s="86">
        <f t="shared" si="88"/>
        <v>1</v>
      </c>
      <c r="BV42" s="86">
        <f t="shared" si="88"/>
        <v>0</v>
      </c>
      <c r="BW42" s="86">
        <f t="shared" si="88"/>
        <v>0</v>
      </c>
      <c r="BX42" s="86">
        <f t="shared" si="89"/>
        <v>1</v>
      </c>
      <c r="BY42" s="86">
        <f t="shared" si="89"/>
        <v>0</v>
      </c>
      <c r="BZ42" s="86">
        <f t="shared" si="89"/>
        <v>0</v>
      </c>
      <c r="CA42" s="83">
        <f>IF(AND(DataEntry!B42&gt;=ExFrom,DataEntry!B42&lt;=ExTo),0,IF(AR42&lt;DS42,0,DB42))</f>
        <v>0</v>
      </c>
      <c r="CB42" s="83">
        <f>IF(AND(DataEntry!B42&gt;=ExFrom,DataEntry!B42&lt;=ExTo),0,IF(AT42&lt;DT42,0,DC42))</f>
        <v>0</v>
      </c>
      <c r="CC42" s="14">
        <f t="shared" si="90"/>
        <v>0</v>
      </c>
      <c r="CD42" s="72" t="str">
        <f t="shared" si="22"/>
        <v/>
      </c>
      <c r="CE42" s="87">
        <f t="shared" si="91"/>
        <v>5.2631578947368363E-2</v>
      </c>
      <c r="CF42" s="88">
        <f t="shared" si="92"/>
        <v>-0.1719499199661027</v>
      </c>
      <c r="CG42" s="88">
        <f t="shared" si="93"/>
        <v>5.6917604479260878E-2</v>
      </c>
      <c r="CH42" s="87">
        <f t="shared" si="94"/>
        <v>0.31682852876765127</v>
      </c>
      <c r="CI42" s="89">
        <f t="shared" si="23"/>
        <v>0</v>
      </c>
      <c r="CJ42" s="89">
        <f t="shared" si="24"/>
        <v>0</v>
      </c>
      <c r="CK42" s="157">
        <f t="shared" si="25"/>
        <v>0</v>
      </c>
      <c r="CL42" s="90">
        <f t="shared" si="26"/>
        <v>0</v>
      </c>
      <c r="CM42" s="157">
        <f t="shared" si="27"/>
        <v>0</v>
      </c>
      <c r="CN42" s="90">
        <f t="shared" si="28"/>
        <v>0</v>
      </c>
      <c r="CO42" s="157">
        <f t="shared" si="29"/>
        <v>0</v>
      </c>
      <c r="CP42" s="90">
        <f t="shared" si="30"/>
        <v>0</v>
      </c>
      <c r="CQ42" s="157">
        <f t="shared" si="31"/>
        <v>0</v>
      </c>
      <c r="CR42" s="90">
        <f t="shared" si="32"/>
        <v>0</v>
      </c>
      <c r="CS42" s="157">
        <f t="shared" si="33"/>
        <v>0</v>
      </c>
      <c r="CT42" s="90">
        <f t="shared" si="34"/>
        <v>0</v>
      </c>
      <c r="CU42" s="157">
        <f t="shared" si="35"/>
        <v>0</v>
      </c>
      <c r="CV42" s="90">
        <f t="shared" si="36"/>
        <v>0</v>
      </c>
      <c r="CW42" s="157">
        <f t="shared" si="37"/>
        <v>0</v>
      </c>
      <c r="CX42" s="90">
        <f t="shared" si="38"/>
        <v>0</v>
      </c>
      <c r="CY42" s="157">
        <f t="shared" si="39"/>
        <v>0</v>
      </c>
      <c r="CZ42" s="90">
        <f t="shared" si="40"/>
        <v>0</v>
      </c>
      <c r="DA42" s="91">
        <f>DataEntry!B42</f>
        <v>44128</v>
      </c>
      <c r="DB42" s="83">
        <f t="shared" si="41"/>
        <v>0</v>
      </c>
      <c r="DC42" s="83">
        <f t="shared" si="42"/>
        <v>0</v>
      </c>
      <c r="DD42" s="145">
        <f t="shared" si="95"/>
        <v>8</v>
      </c>
      <c r="DE42" s="145" t="str">
        <f t="shared" si="96"/>
        <v/>
      </c>
      <c r="DF42" s="145" t="str">
        <f t="shared" si="97"/>
        <v/>
      </c>
      <c r="DG42" s="145" t="str">
        <f t="shared" si="98"/>
        <v/>
      </c>
      <c r="DH42" s="145" t="str">
        <f t="shared" si="99"/>
        <v/>
      </c>
      <c r="DI42" s="145">
        <f t="shared" si="100"/>
        <v>5</v>
      </c>
      <c r="DJ42" s="83">
        <f t="shared" si="101"/>
        <v>0</v>
      </c>
      <c r="DK42" s="83">
        <f t="shared" si="102"/>
        <v>0</v>
      </c>
      <c r="DL42" s="84">
        <f t="shared" si="103"/>
        <v>0</v>
      </c>
      <c r="DM42" s="14">
        <f t="shared" si="104"/>
        <v>0</v>
      </c>
      <c r="DN42" s="87">
        <f>IFERROR(DO42*(1-DCFactor)+Results!DP42*DCFactor,"")</f>
        <v>0.29510141821619917</v>
      </c>
      <c r="DO42" s="87">
        <f>(DFactor*Rounds*Number/2+SUM(BV$3:BV30))/(Rounds*Number/2+COUNT(BV$3:BV30))</f>
        <v>0.29813173652694608</v>
      </c>
      <c r="DP42" s="87">
        <f t="shared" si="44"/>
        <v>0.28947368421052633</v>
      </c>
      <c r="DQ42" s="84">
        <f t="shared" si="45"/>
        <v>5.7228071640036173</v>
      </c>
      <c r="DR42" s="84">
        <f t="shared" si="46"/>
        <v>0</v>
      </c>
      <c r="DS42" s="87">
        <f t="shared" si="47"/>
        <v>0.34239833066553677</v>
      </c>
      <c r="DT42" s="87">
        <f t="shared" si="48"/>
        <v>0.33476941318402464</v>
      </c>
      <c r="DU42" s="87">
        <f t="shared" si="49"/>
        <v>0.31682852876765127</v>
      </c>
      <c r="DV42" s="86">
        <f t="shared" si="105"/>
        <v>3</v>
      </c>
      <c r="DW42" s="86">
        <f t="shared" si="106"/>
        <v>-3</v>
      </c>
    </row>
    <row r="43" spans="1:127" x14ac:dyDescent="0.25">
      <c r="A43" s="69">
        <v>41</v>
      </c>
      <c r="B43" s="70">
        <f>DataEntry!C43</f>
        <v>11</v>
      </c>
      <c r="C43" s="71">
        <f>COUNTIF(D$2:D43,D43)+COUNTIF(G$2:G43,D43)</f>
        <v>5</v>
      </c>
      <c r="D43" s="72" t="str">
        <f t="shared" si="0"/>
        <v>Holstein Kiel</v>
      </c>
      <c r="E43" s="70">
        <f>DataEntry!E43</f>
        <v>6</v>
      </c>
      <c r="F43" s="71">
        <f>COUNTIF(D$2:D43,G43)+COUNTIF(G$2:G43,G43)</f>
        <v>5</v>
      </c>
      <c r="G43" s="72" t="str">
        <f t="shared" si="1"/>
        <v>Greuther Furth</v>
      </c>
      <c r="H43" s="73">
        <f>DataEntry!G43</f>
        <v>1</v>
      </c>
      <c r="I43" s="73">
        <f>DataEntry!H43</f>
        <v>3</v>
      </c>
      <c r="J43" s="158">
        <f t="shared" si="2"/>
        <v>3</v>
      </c>
      <c r="K43" s="156">
        <f t="shared" si="3"/>
        <v>0</v>
      </c>
      <c r="L43" s="224">
        <f t="shared" si="4"/>
        <v>2489.0673535669935</v>
      </c>
      <c r="M43" s="224">
        <f t="shared" si="5"/>
        <v>2405.4837322484836</v>
      </c>
      <c r="N43" s="236">
        <f t="shared" si="50"/>
        <v>83.583621318509813</v>
      </c>
      <c r="O43" s="22" t="str">
        <f t="shared" si="51"/>
        <v>T11G5</v>
      </c>
      <c r="P43" s="248">
        <f t="shared" si="6"/>
        <v>-5.760227553500493</v>
      </c>
      <c r="Q43" s="22" t="str">
        <f t="shared" si="52"/>
        <v>T6G5</v>
      </c>
      <c r="R43" s="248">
        <f t="shared" si="7"/>
        <v>5.760227553500493</v>
      </c>
      <c r="S43" s="74">
        <f t="shared" si="53"/>
        <v>0</v>
      </c>
      <c r="T43" s="75">
        <f t="shared" si="54"/>
        <v>0</v>
      </c>
      <c r="U43" s="76">
        <f t="shared" si="55"/>
        <v>0</v>
      </c>
      <c r="V43" s="74">
        <f t="shared" si="56"/>
        <v>0</v>
      </c>
      <c r="W43" s="75">
        <f t="shared" si="57"/>
        <v>0</v>
      </c>
      <c r="X43" s="76">
        <f t="shared" si="58"/>
        <v>1</v>
      </c>
      <c r="Y43" s="74">
        <f t="shared" si="59"/>
        <v>0</v>
      </c>
      <c r="Z43" s="75">
        <f t="shared" si="60"/>
        <v>0</v>
      </c>
      <c r="AA43" s="76">
        <f t="shared" si="61"/>
        <v>0</v>
      </c>
      <c r="AB43" s="74">
        <f t="shared" si="62"/>
        <v>0</v>
      </c>
      <c r="AC43" s="75">
        <f t="shared" si="63"/>
        <v>0</v>
      </c>
      <c r="AD43" s="76">
        <f t="shared" si="64"/>
        <v>0</v>
      </c>
      <c r="AE43" s="74">
        <f t="shared" si="65"/>
        <v>0</v>
      </c>
      <c r="AF43" s="75">
        <f t="shared" si="66"/>
        <v>0</v>
      </c>
      <c r="AG43" s="76">
        <f t="shared" si="67"/>
        <v>0</v>
      </c>
      <c r="AH43" s="74">
        <f t="shared" si="68"/>
        <v>0</v>
      </c>
      <c r="AI43" s="75">
        <f t="shared" si="69"/>
        <v>0</v>
      </c>
      <c r="AJ43" s="76">
        <f t="shared" si="70"/>
        <v>0</v>
      </c>
      <c r="AK43" s="74">
        <f t="shared" si="71"/>
        <v>0</v>
      </c>
      <c r="AL43" s="75">
        <f t="shared" si="72"/>
        <v>0</v>
      </c>
      <c r="AM43" s="76">
        <f t="shared" si="73"/>
        <v>0</v>
      </c>
      <c r="AN43" s="74">
        <f t="shared" si="74"/>
        <v>0</v>
      </c>
      <c r="AO43" s="75">
        <f t="shared" si="75"/>
        <v>0</v>
      </c>
      <c r="AP43" s="76">
        <f t="shared" si="76"/>
        <v>0</v>
      </c>
      <c r="AQ43" s="77">
        <f t="shared" si="8"/>
        <v>0.57602275535004932</v>
      </c>
      <c r="AR43" s="77">
        <f t="shared" si="77"/>
        <v>0.41050177099851221</v>
      </c>
      <c r="AS43" s="78">
        <f t="shared" si="78"/>
        <v>0.33104196870307417</v>
      </c>
      <c r="AT43" s="77">
        <f t="shared" si="79"/>
        <v>0.25845626029841362</v>
      </c>
      <c r="AU43" s="79">
        <f t="shared" si="107"/>
        <v>0.1</v>
      </c>
      <c r="AV43" s="139">
        <f>DataEntry!P43</f>
        <v>-33</v>
      </c>
      <c r="AW43" s="80" t="str">
        <f t="shared" si="11"/>
        <v>71/50</v>
      </c>
      <c r="AX43" s="80" t="str">
        <f t="shared" si="12"/>
        <v>2/1</v>
      </c>
      <c r="AY43" s="80" t="str">
        <f t="shared" si="13"/>
        <v>71/25</v>
      </c>
      <c r="AZ43" s="81">
        <f>DataEntry!I43</f>
        <v>99</v>
      </c>
      <c r="BA43" s="82">
        <f>DataEntry!J43</f>
        <v>100</v>
      </c>
      <c r="BB43" s="81">
        <f>DataEntry!K43</f>
        <v>14</v>
      </c>
      <c r="BC43" s="82">
        <f>DataEntry!L43</f>
        <v>5</v>
      </c>
      <c r="BD43" s="81">
        <f>DataEntry!M43</f>
        <v>63</v>
      </c>
      <c r="BE43" s="82">
        <f>DataEntry!N43</f>
        <v>25</v>
      </c>
      <c r="BF43" s="77">
        <f t="shared" si="80"/>
        <v>0.47869218546459191</v>
      </c>
      <c r="BG43" s="77">
        <f t="shared" si="81"/>
        <v>0.25068353923014158</v>
      </c>
      <c r="BH43" s="77">
        <f t="shared" si="82"/>
        <v>0.2706242753052665</v>
      </c>
      <c r="BI43" s="83">
        <f t="shared" si="83"/>
        <v>0</v>
      </c>
      <c r="BJ43" s="83">
        <f t="shared" si="84"/>
        <v>0</v>
      </c>
      <c r="BK43" s="83">
        <f t="shared" si="85"/>
        <v>1</v>
      </c>
      <c r="BL43" s="84">
        <f t="shared" si="14"/>
        <v>0.25845626029841362</v>
      </c>
      <c r="BM43" s="84">
        <f t="shared" si="15"/>
        <v>0.2706242753052665</v>
      </c>
      <c r="BN43" s="85">
        <f t="shared" si="86"/>
        <v>-1.2168015006852884E-2</v>
      </c>
      <c r="BO43" s="84">
        <f t="shared" si="16"/>
        <v>0.41050177099851221</v>
      </c>
      <c r="BP43" s="84">
        <f t="shared" si="17"/>
        <v>0.33104196870307417</v>
      </c>
      <c r="BQ43" s="84">
        <f t="shared" si="18"/>
        <v>0.25845626029841362</v>
      </c>
      <c r="BR43" s="84">
        <f t="shared" si="87"/>
        <v>0.47869218546459191</v>
      </c>
      <c r="BS43" s="84">
        <f t="shared" si="87"/>
        <v>0.25068353923014158</v>
      </c>
      <c r="BT43" s="84">
        <f t="shared" si="87"/>
        <v>0.2706242753052665</v>
      </c>
      <c r="BU43" s="86">
        <f t="shared" si="88"/>
        <v>0</v>
      </c>
      <c r="BV43" s="86">
        <f t="shared" si="88"/>
        <v>0</v>
      </c>
      <c r="BW43" s="86">
        <f t="shared" si="88"/>
        <v>1</v>
      </c>
      <c r="BX43" s="86">
        <f t="shared" si="89"/>
        <v>0</v>
      </c>
      <c r="BY43" s="86">
        <f t="shared" si="89"/>
        <v>0</v>
      </c>
      <c r="BZ43" s="86">
        <f t="shared" si="89"/>
        <v>1</v>
      </c>
      <c r="CA43" s="83">
        <f>IF(AND(DataEntry!B43&gt;=ExFrom,DataEntry!B43&lt;=ExTo),0,IF(AR43&lt;DS43,0,DB43))</f>
        <v>0</v>
      </c>
      <c r="CB43" s="83">
        <f>IF(AND(DataEntry!B43&gt;=ExFrom,DataEntry!B43&lt;=ExTo),0,IF(AT43&lt;DT43,0,DC43))</f>
        <v>0</v>
      </c>
      <c r="CC43" s="14">
        <f t="shared" si="90"/>
        <v>0</v>
      </c>
      <c r="CD43" s="72" t="str">
        <f t="shared" si="22"/>
        <v/>
      </c>
      <c r="CE43" s="87">
        <f t="shared" si="91"/>
        <v>4.9761366641821514E-2</v>
      </c>
      <c r="CF43" s="88">
        <f t="shared" si="92"/>
        <v>-0.12913247788278612</v>
      </c>
      <c r="CG43" s="88">
        <f t="shared" si="93"/>
        <v>-5.6777748286102145E-2</v>
      </c>
      <c r="CH43" s="87">
        <f t="shared" si="94"/>
        <v>0.33104196870307423</v>
      </c>
      <c r="CI43" s="89">
        <f t="shared" si="23"/>
        <v>0</v>
      </c>
      <c r="CJ43" s="89">
        <f t="shared" si="24"/>
        <v>0</v>
      </c>
      <c r="CK43" s="157">
        <f t="shared" si="25"/>
        <v>0</v>
      </c>
      <c r="CL43" s="90">
        <f t="shared" si="26"/>
        <v>0</v>
      </c>
      <c r="CM43" s="157">
        <f t="shared" si="27"/>
        <v>0</v>
      </c>
      <c r="CN43" s="90">
        <f t="shared" si="28"/>
        <v>0</v>
      </c>
      <c r="CO43" s="157">
        <f t="shared" si="29"/>
        <v>0</v>
      </c>
      <c r="CP43" s="90">
        <f t="shared" si="30"/>
        <v>0</v>
      </c>
      <c r="CQ43" s="157">
        <f t="shared" si="31"/>
        <v>0</v>
      </c>
      <c r="CR43" s="90">
        <f t="shared" si="32"/>
        <v>0</v>
      </c>
      <c r="CS43" s="157">
        <f t="shared" si="33"/>
        <v>0</v>
      </c>
      <c r="CT43" s="90">
        <f t="shared" si="34"/>
        <v>0</v>
      </c>
      <c r="CU43" s="157">
        <f t="shared" si="35"/>
        <v>0</v>
      </c>
      <c r="CV43" s="90">
        <f t="shared" si="36"/>
        <v>0</v>
      </c>
      <c r="CW43" s="157">
        <f t="shared" si="37"/>
        <v>0</v>
      </c>
      <c r="CX43" s="90">
        <f t="shared" si="38"/>
        <v>0</v>
      </c>
      <c r="CY43" s="157">
        <f t="shared" si="39"/>
        <v>0</v>
      </c>
      <c r="CZ43" s="90">
        <f t="shared" si="40"/>
        <v>0</v>
      </c>
      <c r="DA43" s="91">
        <f>DataEntry!B43</f>
        <v>44128</v>
      </c>
      <c r="DB43" s="83">
        <f t="shared" si="41"/>
        <v>0</v>
      </c>
      <c r="DC43" s="83">
        <f t="shared" si="42"/>
        <v>0</v>
      </c>
      <c r="DD43" s="145" t="str">
        <f t="shared" si="95"/>
        <v/>
      </c>
      <c r="DE43" s="145" t="str">
        <f t="shared" si="96"/>
        <v/>
      </c>
      <c r="DF43" s="145">
        <f t="shared" si="97"/>
        <v>11</v>
      </c>
      <c r="DG43" s="145">
        <f t="shared" si="98"/>
        <v>6</v>
      </c>
      <c r="DH43" s="145" t="str">
        <f t="shared" si="99"/>
        <v/>
      </c>
      <c r="DI43" s="145" t="str">
        <f t="shared" si="100"/>
        <v/>
      </c>
      <c r="DJ43" s="83">
        <f t="shared" si="101"/>
        <v>0</v>
      </c>
      <c r="DK43" s="83">
        <f t="shared" si="102"/>
        <v>0</v>
      </c>
      <c r="DL43" s="84">
        <f t="shared" si="103"/>
        <v>0</v>
      </c>
      <c r="DM43" s="14">
        <f t="shared" si="104"/>
        <v>0</v>
      </c>
      <c r="DN43" s="87">
        <f>IFERROR(DO43*(1-DCFactor)+Results!DP43*DCFactor,"")</f>
        <v>0.30833874312647291</v>
      </c>
      <c r="DO43" s="87">
        <f>(DFactor*Rounds*Number/2+SUM(BV$3:BV31))/(Rounds*Number/2+COUNT(BV$3:BV31))</f>
        <v>0.2972417910447761</v>
      </c>
      <c r="DP43" s="87">
        <f t="shared" si="44"/>
        <v>0.32894736842105265</v>
      </c>
      <c r="DQ43" s="84">
        <f t="shared" si="45"/>
        <v>0</v>
      </c>
      <c r="DR43" s="84">
        <f t="shared" si="46"/>
        <v>0</v>
      </c>
      <c r="DS43" s="87">
        <f t="shared" si="47"/>
        <v>0.34097108259609282</v>
      </c>
      <c r="DT43" s="87">
        <f t="shared" si="48"/>
        <v>0.33855925827620342</v>
      </c>
      <c r="DU43" s="87">
        <f t="shared" si="49"/>
        <v>0.33104196870307423</v>
      </c>
      <c r="DV43" s="86">
        <f t="shared" si="105"/>
        <v>-2</v>
      </c>
      <c r="DW43" s="86">
        <f t="shared" si="106"/>
        <v>2</v>
      </c>
    </row>
    <row r="44" spans="1:127" x14ac:dyDescent="0.25">
      <c r="A44" s="69">
        <v>42</v>
      </c>
      <c r="B44" s="70">
        <f>DataEntry!C44</f>
        <v>2</v>
      </c>
      <c r="C44" s="71">
        <f>COUNTIF(D$2:D44,D44)+COUNTIF(G$2:G44,D44)</f>
        <v>5</v>
      </c>
      <c r="D44" s="72" t="str">
        <f t="shared" si="0"/>
        <v>Bochum</v>
      </c>
      <c r="E44" s="70">
        <f>DataEntry!E44</f>
        <v>1</v>
      </c>
      <c r="F44" s="71">
        <f>COUNTIF(D$2:D44,G44)+COUNTIF(G$2:G44,G44)</f>
        <v>5</v>
      </c>
      <c r="G44" s="72" t="str">
        <f t="shared" si="1"/>
        <v>Erzgebirge Aue</v>
      </c>
      <c r="H44" s="73">
        <f>DataEntry!G44</f>
        <v>2</v>
      </c>
      <c r="I44" s="73">
        <f>DataEntry!H44</f>
        <v>0</v>
      </c>
      <c r="J44" s="158">
        <f t="shared" si="2"/>
        <v>1</v>
      </c>
      <c r="K44" s="156">
        <f t="shared" si="3"/>
        <v>0</v>
      </c>
      <c r="L44" s="224">
        <f t="shared" si="4"/>
        <v>2444.698192341074</v>
      </c>
      <c r="M44" s="224">
        <f t="shared" si="5"/>
        <v>2350.8322334428717</v>
      </c>
      <c r="N44" s="236">
        <f t="shared" si="50"/>
        <v>93.86595889820228</v>
      </c>
      <c r="O44" s="22" t="str">
        <f t="shared" si="51"/>
        <v>T2G5</v>
      </c>
      <c r="P44" s="248">
        <f t="shared" si="6"/>
        <v>4.1435612146486269</v>
      </c>
      <c r="Q44" s="22" t="str">
        <f t="shared" si="52"/>
        <v>T1G5</v>
      </c>
      <c r="R44" s="248">
        <f t="shared" si="7"/>
        <v>-4.1435612146486269</v>
      </c>
      <c r="S44" s="74">
        <f t="shared" si="53"/>
        <v>0</v>
      </c>
      <c r="T44" s="75">
        <f t="shared" si="54"/>
        <v>0</v>
      </c>
      <c r="U44" s="76">
        <f t="shared" si="55"/>
        <v>0</v>
      </c>
      <c r="V44" s="74">
        <f t="shared" si="56"/>
        <v>1</v>
      </c>
      <c r="W44" s="75">
        <f t="shared" si="57"/>
        <v>0</v>
      </c>
      <c r="X44" s="76">
        <f t="shared" si="58"/>
        <v>0</v>
      </c>
      <c r="Y44" s="74">
        <f t="shared" si="59"/>
        <v>0</v>
      </c>
      <c r="Z44" s="75">
        <f t="shared" si="60"/>
        <v>0</v>
      </c>
      <c r="AA44" s="76">
        <f t="shared" si="61"/>
        <v>0</v>
      </c>
      <c r="AB44" s="74">
        <f t="shared" si="62"/>
        <v>0</v>
      </c>
      <c r="AC44" s="75">
        <f t="shared" si="63"/>
        <v>0</v>
      </c>
      <c r="AD44" s="76">
        <f t="shared" si="64"/>
        <v>0</v>
      </c>
      <c r="AE44" s="74">
        <f t="shared" si="65"/>
        <v>0</v>
      </c>
      <c r="AF44" s="75">
        <f t="shared" si="66"/>
        <v>0</v>
      </c>
      <c r="AG44" s="76">
        <f t="shared" si="67"/>
        <v>0</v>
      </c>
      <c r="AH44" s="74">
        <f t="shared" si="68"/>
        <v>0</v>
      </c>
      <c r="AI44" s="75">
        <f t="shared" si="69"/>
        <v>0</v>
      </c>
      <c r="AJ44" s="76">
        <f t="shared" si="70"/>
        <v>0</v>
      </c>
      <c r="AK44" s="74">
        <f t="shared" si="71"/>
        <v>0</v>
      </c>
      <c r="AL44" s="75">
        <f t="shared" si="72"/>
        <v>0</v>
      </c>
      <c r="AM44" s="76">
        <f t="shared" si="73"/>
        <v>0</v>
      </c>
      <c r="AN44" s="74">
        <f t="shared" si="74"/>
        <v>0</v>
      </c>
      <c r="AO44" s="75">
        <f t="shared" si="75"/>
        <v>0</v>
      </c>
      <c r="AP44" s="76">
        <f t="shared" si="76"/>
        <v>0</v>
      </c>
      <c r="AQ44" s="77">
        <f t="shared" si="8"/>
        <v>0.58564387853513733</v>
      </c>
      <c r="AR44" s="77">
        <f t="shared" si="77"/>
        <v>0.42315696803488201</v>
      </c>
      <c r="AS44" s="78">
        <f t="shared" si="78"/>
        <v>0.32497382100051064</v>
      </c>
      <c r="AT44" s="77">
        <f t="shared" si="79"/>
        <v>0.25186921096460735</v>
      </c>
      <c r="AU44" s="79">
        <f t="shared" si="107"/>
        <v>0.1</v>
      </c>
      <c r="AV44" s="139">
        <f>DataEntry!P44</f>
        <v>-32</v>
      </c>
      <c r="AW44" s="80" t="str">
        <f t="shared" si="11"/>
        <v>34/25</v>
      </c>
      <c r="AX44" s="80" t="str">
        <f t="shared" si="12"/>
        <v>51/25</v>
      </c>
      <c r="AY44" s="80" t="str">
        <f t="shared" si="13"/>
        <v>74/25</v>
      </c>
      <c r="AZ44" s="81">
        <f>DataEntry!I44</f>
        <v>9</v>
      </c>
      <c r="BA44" s="82">
        <f>DataEntry!J44</f>
        <v>10</v>
      </c>
      <c r="BB44" s="81">
        <f>DataEntry!K44</f>
        <v>64</v>
      </c>
      <c r="BC44" s="82">
        <f>DataEntry!L44</f>
        <v>25</v>
      </c>
      <c r="BD44" s="81">
        <f>DataEntry!M44</f>
        <v>31</v>
      </c>
      <c r="BE44" s="82">
        <f>DataEntry!N44</f>
        <v>10</v>
      </c>
      <c r="BF44" s="77">
        <f t="shared" si="80"/>
        <v>0.50072041166380776</v>
      </c>
      <c r="BG44" s="77">
        <f t="shared" si="81"/>
        <v>0.26723842195540309</v>
      </c>
      <c r="BH44" s="77">
        <f t="shared" si="82"/>
        <v>0.232041166380789</v>
      </c>
      <c r="BI44" s="83">
        <f t="shared" si="83"/>
        <v>1</v>
      </c>
      <c r="BJ44" s="83">
        <f t="shared" si="84"/>
        <v>0</v>
      </c>
      <c r="BK44" s="83">
        <f t="shared" si="85"/>
        <v>0</v>
      </c>
      <c r="BL44" s="84">
        <f t="shared" si="14"/>
        <v>0.42315696803488201</v>
      </c>
      <c r="BM44" s="84">
        <f t="shared" si="15"/>
        <v>0.50072041166380776</v>
      </c>
      <c r="BN44" s="85">
        <f t="shared" si="86"/>
        <v>-7.7563443628925755E-2</v>
      </c>
      <c r="BO44" s="84">
        <f t="shared" si="16"/>
        <v>0.42315696803488201</v>
      </c>
      <c r="BP44" s="84">
        <f t="shared" si="17"/>
        <v>0.32497382100051064</v>
      </c>
      <c r="BQ44" s="84">
        <f t="shared" si="18"/>
        <v>0.25186921096460735</v>
      </c>
      <c r="BR44" s="84">
        <f t="shared" si="87"/>
        <v>0.50072041166380776</v>
      </c>
      <c r="BS44" s="84">
        <f t="shared" si="87"/>
        <v>0.26723842195540309</v>
      </c>
      <c r="BT44" s="84">
        <f t="shared" si="87"/>
        <v>0.232041166380789</v>
      </c>
      <c r="BU44" s="86">
        <f t="shared" si="88"/>
        <v>1</v>
      </c>
      <c r="BV44" s="86">
        <f t="shared" si="88"/>
        <v>0</v>
      </c>
      <c r="BW44" s="86">
        <f t="shared" si="88"/>
        <v>0</v>
      </c>
      <c r="BX44" s="86">
        <f t="shared" si="89"/>
        <v>1</v>
      </c>
      <c r="BY44" s="86">
        <f t="shared" si="89"/>
        <v>0</v>
      </c>
      <c r="BZ44" s="86">
        <f t="shared" si="89"/>
        <v>0</v>
      </c>
      <c r="CA44" s="83">
        <f>IF(AND(DataEntry!B44&gt;=ExFrom,DataEntry!B44&lt;=ExTo),0,IF(AR44&lt;DS44,0,DB44))</f>
        <v>0</v>
      </c>
      <c r="CB44" s="83">
        <f>IF(AND(DataEntry!B44&gt;=ExFrom,DataEntry!B44&lt;=ExTo),0,IF(AT44&lt;DT44,0,DC44))</f>
        <v>0</v>
      </c>
      <c r="CC44" s="14">
        <f t="shared" si="90"/>
        <v>0</v>
      </c>
      <c r="CD44" s="72" t="str">
        <f t="shared" si="22"/>
        <v/>
      </c>
      <c r="CE44" s="87">
        <f t="shared" si="91"/>
        <v>5.1117104902568933E-2</v>
      </c>
      <c r="CF44" s="88">
        <f t="shared" si="92"/>
        <v>-0.13947063576765267</v>
      </c>
      <c r="CG44" s="88">
        <f t="shared" si="93"/>
        <v>2.0445380830605896E-2</v>
      </c>
      <c r="CH44" s="87">
        <f t="shared" si="94"/>
        <v>0.32497382100051064</v>
      </c>
      <c r="CI44" s="89">
        <f t="shared" si="23"/>
        <v>0</v>
      </c>
      <c r="CJ44" s="89">
        <f t="shared" si="24"/>
        <v>0</v>
      </c>
      <c r="CK44" s="157">
        <f t="shared" si="25"/>
        <v>0</v>
      </c>
      <c r="CL44" s="90">
        <f t="shared" si="26"/>
        <v>0</v>
      </c>
      <c r="CM44" s="157">
        <f t="shared" si="27"/>
        <v>0</v>
      </c>
      <c r="CN44" s="90">
        <f t="shared" si="28"/>
        <v>0</v>
      </c>
      <c r="CO44" s="157">
        <f t="shared" si="29"/>
        <v>0</v>
      </c>
      <c r="CP44" s="90">
        <f t="shared" si="30"/>
        <v>0</v>
      </c>
      <c r="CQ44" s="157">
        <f t="shared" si="31"/>
        <v>0</v>
      </c>
      <c r="CR44" s="90">
        <f t="shared" si="32"/>
        <v>0</v>
      </c>
      <c r="CS44" s="157">
        <f t="shared" si="33"/>
        <v>0</v>
      </c>
      <c r="CT44" s="90">
        <f t="shared" si="34"/>
        <v>0</v>
      </c>
      <c r="CU44" s="157">
        <f t="shared" si="35"/>
        <v>0</v>
      </c>
      <c r="CV44" s="90">
        <f t="shared" si="36"/>
        <v>0</v>
      </c>
      <c r="CW44" s="157">
        <f t="shared" si="37"/>
        <v>0</v>
      </c>
      <c r="CX44" s="90">
        <f t="shared" si="38"/>
        <v>0</v>
      </c>
      <c r="CY44" s="157">
        <f t="shared" si="39"/>
        <v>0</v>
      </c>
      <c r="CZ44" s="90">
        <f t="shared" si="40"/>
        <v>0</v>
      </c>
      <c r="DA44" s="91">
        <f>DataEntry!B44</f>
        <v>44129</v>
      </c>
      <c r="DB44" s="83">
        <f t="shared" si="41"/>
        <v>0</v>
      </c>
      <c r="DC44" s="83">
        <f t="shared" si="42"/>
        <v>0</v>
      </c>
      <c r="DD44" s="145">
        <f t="shared" si="95"/>
        <v>2</v>
      </c>
      <c r="DE44" s="145" t="str">
        <f t="shared" si="96"/>
        <v/>
      </c>
      <c r="DF44" s="145" t="str">
        <f t="shared" si="97"/>
        <v/>
      </c>
      <c r="DG44" s="145" t="str">
        <f t="shared" si="98"/>
        <v/>
      </c>
      <c r="DH44" s="145" t="str">
        <f t="shared" si="99"/>
        <v/>
      </c>
      <c r="DI44" s="145">
        <f t="shared" si="100"/>
        <v>1</v>
      </c>
      <c r="DJ44" s="83">
        <f t="shared" si="101"/>
        <v>0</v>
      </c>
      <c r="DK44" s="83">
        <f t="shared" si="102"/>
        <v>0</v>
      </c>
      <c r="DL44" s="84">
        <f t="shared" si="103"/>
        <v>0</v>
      </c>
      <c r="DM44" s="14">
        <f t="shared" si="104"/>
        <v>0</v>
      </c>
      <c r="DN44" s="87">
        <f>IFERROR(DO44*(1-DCFactor)+Results!DP44*DCFactor,"")</f>
        <v>0.3031584586466165</v>
      </c>
      <c r="DO44" s="87">
        <f>(DFactor*Rounds*Number/2+SUM(BV$3:BV32))/(Rounds*Number/2+COUNT(BV$3:BV32))</f>
        <v>0.29635714285714282</v>
      </c>
      <c r="DP44" s="87">
        <f t="shared" si="44"/>
        <v>0.31578947368421051</v>
      </c>
      <c r="DQ44" s="84">
        <f t="shared" si="45"/>
        <v>0</v>
      </c>
      <c r="DR44" s="84">
        <f t="shared" si="46"/>
        <v>0</v>
      </c>
      <c r="DS44" s="87">
        <f t="shared" si="47"/>
        <v>0.34131568785892175</v>
      </c>
      <c r="DT44" s="87">
        <f t="shared" si="48"/>
        <v>0.3359851539723131</v>
      </c>
      <c r="DU44" s="87">
        <f t="shared" si="49"/>
        <v>0.32497382100051064</v>
      </c>
      <c r="DV44" s="86">
        <f t="shared" si="105"/>
        <v>2</v>
      </c>
      <c r="DW44" s="86">
        <f t="shared" si="106"/>
        <v>-2</v>
      </c>
    </row>
    <row r="45" spans="1:127" x14ac:dyDescent="0.25">
      <c r="A45" s="69">
        <v>43</v>
      </c>
      <c r="B45" s="70">
        <f>DataEntry!C45</f>
        <v>9</v>
      </c>
      <c r="C45" s="71">
        <f>COUNTIF(D$2:D45,D45)+COUNTIF(G$2:G45,D45)</f>
        <v>5</v>
      </c>
      <c r="D45" s="72" t="str">
        <f t="shared" si="0"/>
        <v>Heidenheim</v>
      </c>
      <c r="E45" s="70">
        <f>DataEntry!E45</f>
        <v>13</v>
      </c>
      <c r="F45" s="71">
        <f>COUNTIF(D$2:D45,G45)+COUNTIF(G$2:G45,G45)</f>
        <v>4</v>
      </c>
      <c r="G45" s="72" t="str">
        <f t="shared" si="1"/>
        <v>Osnabruck</v>
      </c>
      <c r="H45" s="73">
        <f>DataEntry!G45</f>
        <v>1</v>
      </c>
      <c r="I45" s="73">
        <f>DataEntry!H45</f>
        <v>1</v>
      </c>
      <c r="J45" s="158">
        <f t="shared" si="2"/>
        <v>2</v>
      </c>
      <c r="K45" s="156">
        <f t="shared" si="3"/>
        <v>0</v>
      </c>
      <c r="L45" s="224">
        <f t="shared" si="4"/>
        <v>2540.2708264667135</v>
      </c>
      <c r="M45" s="224">
        <f t="shared" si="5"/>
        <v>2412.2969219739048</v>
      </c>
      <c r="N45" s="236">
        <f t="shared" si="50"/>
        <v>127.97390449280874</v>
      </c>
      <c r="O45" s="22" t="str">
        <f t="shared" si="51"/>
        <v>T9G5</v>
      </c>
      <c r="P45" s="248">
        <f t="shared" si="6"/>
        <v>-1.1881369344556454</v>
      </c>
      <c r="Q45" s="22" t="str">
        <f t="shared" si="52"/>
        <v>T13G4</v>
      </c>
      <c r="R45" s="248">
        <f t="shared" si="7"/>
        <v>1.1881369344556454</v>
      </c>
      <c r="S45" s="74">
        <f t="shared" si="53"/>
        <v>0</v>
      </c>
      <c r="T45" s="75">
        <f t="shared" si="54"/>
        <v>0</v>
      </c>
      <c r="U45" s="76">
        <f t="shared" si="55"/>
        <v>0</v>
      </c>
      <c r="V45" s="74">
        <f t="shared" si="56"/>
        <v>0</v>
      </c>
      <c r="W45" s="75">
        <f t="shared" si="57"/>
        <v>0</v>
      </c>
      <c r="X45" s="76">
        <f t="shared" si="58"/>
        <v>0</v>
      </c>
      <c r="Y45" s="74">
        <f t="shared" si="59"/>
        <v>0</v>
      </c>
      <c r="Z45" s="75">
        <f t="shared" si="60"/>
        <v>1</v>
      </c>
      <c r="AA45" s="76">
        <f t="shared" si="61"/>
        <v>0</v>
      </c>
      <c r="AB45" s="74">
        <f t="shared" si="62"/>
        <v>0</v>
      </c>
      <c r="AC45" s="75">
        <f t="shared" si="63"/>
        <v>0</v>
      </c>
      <c r="AD45" s="76">
        <f t="shared" si="64"/>
        <v>0</v>
      </c>
      <c r="AE45" s="74">
        <f t="shared" si="65"/>
        <v>0</v>
      </c>
      <c r="AF45" s="75">
        <f t="shared" si="66"/>
        <v>0</v>
      </c>
      <c r="AG45" s="76">
        <f t="shared" si="67"/>
        <v>0</v>
      </c>
      <c r="AH45" s="74">
        <f t="shared" si="68"/>
        <v>0</v>
      </c>
      <c r="AI45" s="75">
        <f t="shared" si="69"/>
        <v>0</v>
      </c>
      <c r="AJ45" s="76">
        <f t="shared" si="70"/>
        <v>0</v>
      </c>
      <c r="AK45" s="74">
        <f t="shared" si="71"/>
        <v>0</v>
      </c>
      <c r="AL45" s="75">
        <f t="shared" si="72"/>
        <v>0</v>
      </c>
      <c r="AM45" s="76">
        <f t="shared" si="73"/>
        <v>0</v>
      </c>
      <c r="AN45" s="74">
        <f t="shared" si="74"/>
        <v>0</v>
      </c>
      <c r="AO45" s="75">
        <f t="shared" si="75"/>
        <v>0</v>
      </c>
      <c r="AP45" s="76">
        <f t="shared" si="76"/>
        <v>0</v>
      </c>
      <c r="AQ45" s="77">
        <f t="shared" si="8"/>
        <v>0.61881369344556458</v>
      </c>
      <c r="AR45" s="77">
        <f t="shared" si="77"/>
        <v>0.4544436686115883</v>
      </c>
      <c r="AS45" s="78">
        <f t="shared" si="78"/>
        <v>0.32874004966795251</v>
      </c>
      <c r="AT45" s="77">
        <f t="shared" si="79"/>
        <v>0.21681628172045919</v>
      </c>
      <c r="AU45" s="79">
        <f t="shared" si="107"/>
        <v>0.1</v>
      </c>
      <c r="AV45" s="139">
        <f>DataEntry!P45</f>
        <v>83.16</v>
      </c>
      <c r="AW45" s="80" t="str">
        <f t="shared" si="11"/>
        <v>6/5</v>
      </c>
      <c r="AX45" s="80" t="str">
        <f t="shared" si="12"/>
        <v>51/25</v>
      </c>
      <c r="AY45" s="80" t="str">
        <f t="shared" si="13"/>
        <v>18/5</v>
      </c>
      <c r="AZ45" s="81">
        <f>DataEntry!I45</f>
        <v>63</v>
      </c>
      <c r="BA45" s="82">
        <f>DataEntry!J45</f>
        <v>50</v>
      </c>
      <c r="BB45" s="81">
        <f>DataEntry!K45</f>
        <v>63</v>
      </c>
      <c r="BC45" s="82">
        <f>DataEntry!L45</f>
        <v>25</v>
      </c>
      <c r="BD45" s="81">
        <f>DataEntry!M45</f>
        <v>52</v>
      </c>
      <c r="BE45" s="82">
        <f>DataEntry!N45</f>
        <v>25</v>
      </c>
      <c r="BF45" s="77">
        <f t="shared" si="80"/>
        <v>0.42090878032114792</v>
      </c>
      <c r="BG45" s="77">
        <f t="shared" si="81"/>
        <v>0.27024256918346429</v>
      </c>
      <c r="BH45" s="77">
        <f t="shared" si="82"/>
        <v>0.30884865049538773</v>
      </c>
      <c r="BI45" s="83">
        <f t="shared" si="83"/>
        <v>0</v>
      </c>
      <c r="BJ45" s="83">
        <f t="shared" si="84"/>
        <v>1</v>
      </c>
      <c r="BK45" s="83">
        <f t="shared" si="85"/>
        <v>0</v>
      </c>
      <c r="BL45" s="84">
        <f t="shared" si="14"/>
        <v>0.32874004966795251</v>
      </c>
      <c r="BM45" s="84">
        <f t="shared" si="15"/>
        <v>0.27024256918346429</v>
      </c>
      <c r="BN45" s="85">
        <f t="shared" si="86"/>
        <v>5.8497480484488218E-2</v>
      </c>
      <c r="BO45" s="84">
        <f t="shared" si="16"/>
        <v>0.4544436686115883</v>
      </c>
      <c r="BP45" s="84">
        <f t="shared" si="17"/>
        <v>0.32874004966795251</v>
      </c>
      <c r="BQ45" s="84">
        <f t="shared" si="18"/>
        <v>0.21681628172045919</v>
      </c>
      <c r="BR45" s="84">
        <f t="shared" si="87"/>
        <v>0.42090878032114792</v>
      </c>
      <c r="BS45" s="84">
        <f t="shared" si="87"/>
        <v>0.27024256918346429</v>
      </c>
      <c r="BT45" s="84">
        <f t="shared" si="87"/>
        <v>0.30884865049538773</v>
      </c>
      <c r="BU45" s="86">
        <f t="shared" si="88"/>
        <v>0</v>
      </c>
      <c r="BV45" s="86">
        <f t="shared" si="88"/>
        <v>1</v>
      </c>
      <c r="BW45" s="86">
        <f t="shared" si="88"/>
        <v>0</v>
      </c>
      <c r="BX45" s="86">
        <f t="shared" si="89"/>
        <v>0</v>
      </c>
      <c r="BY45" s="86">
        <f t="shared" si="89"/>
        <v>1</v>
      </c>
      <c r="BZ45" s="86">
        <f t="shared" si="89"/>
        <v>0</v>
      </c>
      <c r="CA45" s="83">
        <f>IF(AND(DataEntry!B45&gt;=ExFrom,DataEntry!B45&lt;=ExTo),0,IF(AR45&lt;DS45,0,DB45))</f>
        <v>0</v>
      </c>
      <c r="CB45" s="83">
        <f>IF(AND(DataEntry!B45&gt;=ExFrom,DataEntry!B45&lt;=ExTo),0,IF(AT45&lt;DT45,0,DC45))</f>
        <v>0</v>
      </c>
      <c r="CC45" s="14">
        <f t="shared" si="90"/>
        <v>0</v>
      </c>
      <c r="CD45" s="72" t="str">
        <f t="shared" si="22"/>
        <v/>
      </c>
      <c r="CE45" s="87">
        <f t="shared" si="91"/>
        <v>5.1244109872428556E-2</v>
      </c>
      <c r="CF45" s="88">
        <f t="shared" si="92"/>
        <v>1.9666035398810341E-2</v>
      </c>
      <c r="CG45" s="88">
        <f t="shared" si="93"/>
        <v>-0.2021167449813307</v>
      </c>
      <c r="CH45" s="87">
        <f t="shared" si="94"/>
        <v>0.32874004966795256</v>
      </c>
      <c r="CI45" s="89">
        <f t="shared" si="23"/>
        <v>0</v>
      </c>
      <c r="CJ45" s="89">
        <f t="shared" si="24"/>
        <v>0</v>
      </c>
      <c r="CK45" s="157">
        <f t="shared" si="25"/>
        <v>0</v>
      </c>
      <c r="CL45" s="90">
        <f t="shared" si="26"/>
        <v>0</v>
      </c>
      <c r="CM45" s="157">
        <f t="shared" si="27"/>
        <v>0</v>
      </c>
      <c r="CN45" s="90">
        <f t="shared" si="28"/>
        <v>0</v>
      </c>
      <c r="CO45" s="157">
        <f t="shared" si="29"/>
        <v>0</v>
      </c>
      <c r="CP45" s="90">
        <f t="shared" si="30"/>
        <v>0</v>
      </c>
      <c r="CQ45" s="157">
        <f t="shared" si="31"/>
        <v>0</v>
      </c>
      <c r="CR45" s="90">
        <f t="shared" si="32"/>
        <v>0</v>
      </c>
      <c r="CS45" s="157">
        <f t="shared" si="33"/>
        <v>0</v>
      </c>
      <c r="CT45" s="90">
        <f t="shared" si="34"/>
        <v>0</v>
      </c>
      <c r="CU45" s="157">
        <f t="shared" si="35"/>
        <v>0</v>
      </c>
      <c r="CV45" s="90">
        <f t="shared" si="36"/>
        <v>0</v>
      </c>
      <c r="CW45" s="157">
        <f t="shared" si="37"/>
        <v>0</v>
      </c>
      <c r="CX45" s="90">
        <f t="shared" si="38"/>
        <v>0</v>
      </c>
      <c r="CY45" s="157">
        <f t="shared" si="39"/>
        <v>0</v>
      </c>
      <c r="CZ45" s="90">
        <f t="shared" si="40"/>
        <v>0</v>
      </c>
      <c r="DA45" s="91">
        <f>DataEntry!B45</f>
        <v>44129</v>
      </c>
      <c r="DB45" s="83">
        <f t="shared" si="41"/>
        <v>0</v>
      </c>
      <c r="DC45" s="83">
        <f t="shared" si="42"/>
        <v>0</v>
      </c>
      <c r="DD45" s="145" t="str">
        <f t="shared" si="95"/>
        <v/>
      </c>
      <c r="DE45" s="145">
        <f t="shared" si="96"/>
        <v>9</v>
      </c>
      <c r="DF45" s="145" t="str">
        <f t="shared" si="97"/>
        <v/>
      </c>
      <c r="DG45" s="145" t="str">
        <f t="shared" si="98"/>
        <v/>
      </c>
      <c r="DH45" s="145">
        <f t="shared" si="99"/>
        <v>13</v>
      </c>
      <c r="DI45" s="145" t="str">
        <f t="shared" si="100"/>
        <v/>
      </c>
      <c r="DJ45" s="83">
        <f t="shared" si="101"/>
        <v>0</v>
      </c>
      <c r="DK45" s="83">
        <f t="shared" si="102"/>
        <v>0</v>
      </c>
      <c r="DL45" s="84">
        <f t="shared" si="103"/>
        <v>0</v>
      </c>
      <c r="DM45" s="14">
        <f t="shared" si="104"/>
        <v>0</v>
      </c>
      <c r="DN45" s="87">
        <f>IFERROR(DO45*(1-DCFactor)+Results!DP45*DCFactor,"")</f>
        <v>0.31532265084075173</v>
      </c>
      <c r="DO45" s="87">
        <f>(DFactor*Rounds*Number/2+SUM(BV$3:BV33))/(Rounds*Number/2+COUNT(BV$3:BV33))</f>
        <v>0.29844510385756673</v>
      </c>
      <c r="DP45" s="87">
        <f t="shared" si="44"/>
        <v>0.34666666666666668</v>
      </c>
      <c r="DQ45" s="84">
        <f t="shared" si="45"/>
        <v>0</v>
      </c>
      <c r="DR45" s="84">
        <f t="shared" si="46"/>
        <v>0</v>
      </c>
      <c r="DS45" s="87">
        <f t="shared" si="47"/>
        <v>0.33601113215337297</v>
      </c>
      <c r="DT45" s="87">
        <f t="shared" si="48"/>
        <v>0.34340389149937767</v>
      </c>
      <c r="DU45" s="87">
        <f t="shared" si="49"/>
        <v>0.32874004966795256</v>
      </c>
      <c r="DV45" s="86">
        <f t="shared" si="105"/>
        <v>0</v>
      </c>
      <c r="DW45" s="86">
        <f t="shared" si="106"/>
        <v>0</v>
      </c>
    </row>
    <row r="46" spans="1:127" x14ac:dyDescent="0.25">
      <c r="A46" s="69">
        <v>44</v>
      </c>
      <c r="B46" s="70">
        <f>DataEntry!C46</f>
        <v>16</v>
      </c>
      <c r="C46" s="71">
        <f>COUNTIF(D$2:D46,D46)+COUNTIF(G$2:G46,D46)</f>
        <v>5</v>
      </c>
      <c r="D46" s="72" t="str">
        <f t="shared" si="0"/>
        <v>Sandhausen</v>
      </c>
      <c r="E46" s="70">
        <f>DataEntry!E46</f>
        <v>14</v>
      </c>
      <c r="F46" s="71">
        <f>COUNTIF(D$2:D46,G46)+COUNTIF(G$2:G46,G46)</f>
        <v>5</v>
      </c>
      <c r="G46" s="72" t="str">
        <f t="shared" si="1"/>
        <v>Paderborn 07</v>
      </c>
      <c r="H46" s="73">
        <f>DataEntry!G46</f>
        <v>1</v>
      </c>
      <c r="I46" s="73">
        <f>DataEntry!H46</f>
        <v>1</v>
      </c>
      <c r="J46" s="158">
        <f t="shared" si="2"/>
        <v>2</v>
      </c>
      <c r="K46" s="156">
        <f t="shared" si="3"/>
        <v>0</v>
      </c>
      <c r="L46" s="224">
        <f t="shared" si="4"/>
        <v>2487.4498362869917</v>
      </c>
      <c r="M46" s="224">
        <f t="shared" si="5"/>
        <v>2392.1112044205547</v>
      </c>
      <c r="N46" s="236">
        <f t="shared" si="50"/>
        <v>95.338631866437026</v>
      </c>
      <c r="O46" s="22" t="str">
        <f t="shared" si="51"/>
        <v>T16G5</v>
      </c>
      <c r="P46" s="248">
        <f t="shared" si="6"/>
        <v>-0.87576601878723093</v>
      </c>
      <c r="Q46" s="22" t="str">
        <f t="shared" si="52"/>
        <v>T14G5</v>
      </c>
      <c r="R46" s="248">
        <f t="shared" si="7"/>
        <v>0.87576601878723093</v>
      </c>
      <c r="S46" s="74">
        <f t="shared" si="53"/>
        <v>0</v>
      </c>
      <c r="T46" s="75">
        <f t="shared" si="54"/>
        <v>0</v>
      </c>
      <c r="U46" s="76">
        <f t="shared" si="55"/>
        <v>0</v>
      </c>
      <c r="V46" s="74">
        <f t="shared" si="56"/>
        <v>0</v>
      </c>
      <c r="W46" s="75">
        <f t="shared" si="57"/>
        <v>1</v>
      </c>
      <c r="X46" s="76">
        <f t="shared" si="58"/>
        <v>0</v>
      </c>
      <c r="Y46" s="74">
        <f t="shared" si="59"/>
        <v>0</v>
      </c>
      <c r="Z46" s="75">
        <f t="shared" si="60"/>
        <v>0</v>
      </c>
      <c r="AA46" s="76">
        <f t="shared" si="61"/>
        <v>0</v>
      </c>
      <c r="AB46" s="74">
        <f t="shared" si="62"/>
        <v>0</v>
      </c>
      <c r="AC46" s="75">
        <f t="shared" si="63"/>
        <v>0</v>
      </c>
      <c r="AD46" s="76">
        <f t="shared" si="64"/>
        <v>0</v>
      </c>
      <c r="AE46" s="74">
        <f t="shared" si="65"/>
        <v>0</v>
      </c>
      <c r="AF46" s="75">
        <f t="shared" si="66"/>
        <v>0</v>
      </c>
      <c r="AG46" s="76">
        <f t="shared" si="67"/>
        <v>0</v>
      </c>
      <c r="AH46" s="74">
        <f t="shared" si="68"/>
        <v>0</v>
      </c>
      <c r="AI46" s="75">
        <f t="shared" si="69"/>
        <v>0</v>
      </c>
      <c r="AJ46" s="76">
        <f t="shared" si="70"/>
        <v>0</v>
      </c>
      <c r="AK46" s="74">
        <f t="shared" si="71"/>
        <v>0</v>
      </c>
      <c r="AL46" s="75">
        <f t="shared" si="72"/>
        <v>0</v>
      </c>
      <c r="AM46" s="76">
        <f t="shared" si="73"/>
        <v>0</v>
      </c>
      <c r="AN46" s="74">
        <f t="shared" si="74"/>
        <v>0</v>
      </c>
      <c r="AO46" s="75">
        <f t="shared" si="75"/>
        <v>0</v>
      </c>
      <c r="AP46" s="76">
        <f t="shared" si="76"/>
        <v>0</v>
      </c>
      <c r="AQ46" s="77">
        <f t="shared" si="8"/>
        <v>0.58757660187872307</v>
      </c>
      <c r="AR46" s="77">
        <f t="shared" si="77"/>
        <v>0.42940025732172754</v>
      </c>
      <c r="AS46" s="78">
        <f t="shared" si="78"/>
        <v>0.316352689113991</v>
      </c>
      <c r="AT46" s="77">
        <f t="shared" si="79"/>
        <v>0.25424705356428146</v>
      </c>
      <c r="AU46" s="79">
        <f t="shared" si="107"/>
        <v>0.1</v>
      </c>
      <c r="AV46" s="139">
        <f>DataEntry!P46</f>
        <v>81.92</v>
      </c>
      <c r="AW46" s="80" t="str">
        <f t="shared" si="11"/>
        <v>33/25</v>
      </c>
      <c r="AX46" s="80" t="str">
        <f t="shared" si="12"/>
        <v>54/25</v>
      </c>
      <c r="AY46" s="80" t="str">
        <f t="shared" si="13"/>
        <v>73/25</v>
      </c>
      <c r="AZ46" s="81">
        <f>DataEntry!I46</f>
        <v>67</v>
      </c>
      <c r="BA46" s="82">
        <f>DataEntry!J46</f>
        <v>50</v>
      </c>
      <c r="BB46" s="81">
        <f>DataEntry!K46</f>
        <v>64</v>
      </c>
      <c r="BC46" s="82">
        <f>DataEntry!L46</f>
        <v>25</v>
      </c>
      <c r="BD46" s="81">
        <f>DataEntry!M46</f>
        <v>48</v>
      </c>
      <c r="BE46" s="82">
        <f>DataEntry!N46</f>
        <v>25</v>
      </c>
      <c r="BF46" s="77">
        <f t="shared" si="80"/>
        <v>0.40672342556654556</v>
      </c>
      <c r="BG46" s="77">
        <f t="shared" si="81"/>
        <v>0.26734067860272942</v>
      </c>
      <c r="BH46" s="77">
        <f t="shared" si="82"/>
        <v>0.32593589583072491</v>
      </c>
      <c r="BI46" s="83">
        <f t="shared" si="83"/>
        <v>0</v>
      </c>
      <c r="BJ46" s="83">
        <f t="shared" si="84"/>
        <v>1</v>
      </c>
      <c r="BK46" s="83">
        <f t="shared" si="85"/>
        <v>0</v>
      </c>
      <c r="BL46" s="84">
        <f t="shared" si="14"/>
        <v>0.316352689113991</v>
      </c>
      <c r="BM46" s="84">
        <f t="shared" si="15"/>
        <v>0.26734067860272942</v>
      </c>
      <c r="BN46" s="85">
        <f t="shared" si="86"/>
        <v>4.9012010511261583E-2</v>
      </c>
      <c r="BO46" s="84">
        <f t="shared" si="16"/>
        <v>0.42940025732172754</v>
      </c>
      <c r="BP46" s="84">
        <f t="shared" si="17"/>
        <v>0.316352689113991</v>
      </c>
      <c r="BQ46" s="84">
        <f t="shared" si="18"/>
        <v>0.25424705356428146</v>
      </c>
      <c r="BR46" s="84">
        <f t="shared" si="87"/>
        <v>0.40672342556654556</v>
      </c>
      <c r="BS46" s="84">
        <f t="shared" si="87"/>
        <v>0.26734067860272942</v>
      </c>
      <c r="BT46" s="84">
        <f t="shared" si="87"/>
        <v>0.32593589583072491</v>
      </c>
      <c r="BU46" s="86">
        <f t="shared" si="88"/>
        <v>0</v>
      </c>
      <c r="BV46" s="86">
        <f t="shared" si="88"/>
        <v>1</v>
      </c>
      <c r="BW46" s="86">
        <f t="shared" si="88"/>
        <v>0</v>
      </c>
      <c r="BX46" s="86">
        <f t="shared" si="89"/>
        <v>0</v>
      </c>
      <c r="BY46" s="86">
        <f t="shared" si="89"/>
        <v>1</v>
      </c>
      <c r="BZ46" s="86">
        <f t="shared" si="89"/>
        <v>0</v>
      </c>
      <c r="CA46" s="83">
        <f>IF(AND(DataEntry!B46&gt;=ExFrom,DataEntry!B46&lt;=ExTo),0,IF(AR46&lt;DS46,0,DB46))</f>
        <v>0</v>
      </c>
      <c r="CB46" s="83">
        <f>IF(AND(DataEntry!B46&gt;=ExFrom,DataEntry!B46&lt;=ExTo),0,IF(AT46&lt;DT46,0,DC46))</f>
        <v>0</v>
      </c>
      <c r="CC46" s="14">
        <f t="shared" si="90"/>
        <v>0</v>
      </c>
      <c r="CD46" s="72" t="str">
        <f t="shared" si="22"/>
        <v/>
      </c>
      <c r="CE46" s="87">
        <f t="shared" si="91"/>
        <v>5.0715057179579359E-2</v>
      </c>
      <c r="CF46" s="88">
        <f t="shared" si="92"/>
        <v>3.4281321614775067E-3</v>
      </c>
      <c r="CG46" s="88">
        <f t="shared" si="93"/>
        <v>-0.16154614477895662</v>
      </c>
      <c r="CH46" s="87">
        <f t="shared" si="94"/>
        <v>0.31635268911399106</v>
      </c>
      <c r="CI46" s="89">
        <f t="shared" si="23"/>
        <v>0</v>
      </c>
      <c r="CJ46" s="89">
        <f t="shared" si="24"/>
        <v>0</v>
      </c>
      <c r="CK46" s="157">
        <f t="shared" si="25"/>
        <v>0</v>
      </c>
      <c r="CL46" s="90">
        <f t="shared" si="26"/>
        <v>0</v>
      </c>
      <c r="CM46" s="157">
        <f t="shared" si="27"/>
        <v>0</v>
      </c>
      <c r="CN46" s="90">
        <f t="shared" si="28"/>
        <v>0</v>
      </c>
      <c r="CO46" s="157">
        <f t="shared" si="29"/>
        <v>0</v>
      </c>
      <c r="CP46" s="90">
        <f t="shared" si="30"/>
        <v>0</v>
      </c>
      <c r="CQ46" s="157">
        <f t="shared" si="31"/>
        <v>0</v>
      </c>
      <c r="CR46" s="90">
        <f t="shared" si="32"/>
        <v>0</v>
      </c>
      <c r="CS46" s="157">
        <f t="shared" si="33"/>
        <v>0</v>
      </c>
      <c r="CT46" s="90">
        <f t="shared" si="34"/>
        <v>0</v>
      </c>
      <c r="CU46" s="157">
        <f t="shared" si="35"/>
        <v>0</v>
      </c>
      <c r="CV46" s="90">
        <f t="shared" si="36"/>
        <v>0</v>
      </c>
      <c r="CW46" s="157">
        <f t="shared" si="37"/>
        <v>0</v>
      </c>
      <c r="CX46" s="90">
        <f t="shared" si="38"/>
        <v>0</v>
      </c>
      <c r="CY46" s="157">
        <f t="shared" si="39"/>
        <v>0</v>
      </c>
      <c r="CZ46" s="90">
        <f t="shared" si="40"/>
        <v>0</v>
      </c>
      <c r="DA46" s="91">
        <f>DataEntry!B46</f>
        <v>44129</v>
      </c>
      <c r="DB46" s="83">
        <f t="shared" si="41"/>
        <v>0</v>
      </c>
      <c r="DC46" s="83">
        <f t="shared" si="42"/>
        <v>0</v>
      </c>
      <c r="DD46" s="145" t="str">
        <f t="shared" si="95"/>
        <v/>
      </c>
      <c r="DE46" s="145">
        <f t="shared" si="96"/>
        <v>16</v>
      </c>
      <c r="DF46" s="145" t="str">
        <f t="shared" si="97"/>
        <v/>
      </c>
      <c r="DG46" s="145" t="str">
        <f t="shared" si="98"/>
        <v/>
      </c>
      <c r="DH46" s="145">
        <f t="shared" si="99"/>
        <v>14</v>
      </c>
      <c r="DI46" s="145" t="str">
        <f t="shared" si="100"/>
        <v/>
      </c>
      <c r="DJ46" s="83">
        <f t="shared" si="101"/>
        <v>0</v>
      </c>
      <c r="DK46" s="83">
        <f t="shared" si="102"/>
        <v>0</v>
      </c>
      <c r="DL46" s="84">
        <f t="shared" si="103"/>
        <v>0</v>
      </c>
      <c r="DM46" s="14">
        <f t="shared" si="104"/>
        <v>0</v>
      </c>
      <c r="DN46" s="87">
        <f>IFERROR(DO46*(1-DCFactor)+Results!DP46*DCFactor,"")</f>
        <v>0.29473117408906879</v>
      </c>
      <c r="DO46" s="87">
        <f>(DFactor*Rounds*Number/2+SUM(BV$3:BV34))/(Rounds*Number/2+COUNT(BV$3:BV34))</f>
        <v>0.29756213017751476</v>
      </c>
      <c r="DP46" s="87">
        <f t="shared" si="44"/>
        <v>0.28947368421052633</v>
      </c>
      <c r="DQ46" s="84">
        <f t="shared" si="45"/>
        <v>0</v>
      </c>
      <c r="DR46" s="84">
        <f t="shared" si="46"/>
        <v>0</v>
      </c>
      <c r="DS46" s="87">
        <f t="shared" si="47"/>
        <v>0.33655239559461736</v>
      </c>
      <c r="DT46" s="87">
        <f t="shared" si="48"/>
        <v>0.34205153815929856</v>
      </c>
      <c r="DU46" s="87">
        <f t="shared" si="49"/>
        <v>0.31635268911399106</v>
      </c>
      <c r="DV46" s="86">
        <f t="shared" si="105"/>
        <v>0</v>
      </c>
      <c r="DW46" s="86">
        <f t="shared" si="106"/>
        <v>0</v>
      </c>
    </row>
    <row r="47" spans="1:127" x14ac:dyDescent="0.25">
      <c r="A47" s="69">
        <v>45</v>
      </c>
      <c r="B47" s="70">
        <f>DataEntry!C47</f>
        <v>13</v>
      </c>
      <c r="C47" s="71">
        <f>COUNTIF(D$2:D47,D47)+COUNTIF(G$2:G47,D47)</f>
        <v>5</v>
      </c>
      <c r="D47" s="72" t="str">
        <f t="shared" si="0"/>
        <v>Osnabruck</v>
      </c>
      <c r="E47" s="70">
        <f>DataEntry!E47</f>
        <v>4</v>
      </c>
      <c r="F47" s="71">
        <f>COUNTIF(D$2:D47,G47)+COUNTIF(G$2:G47,G47)</f>
        <v>5</v>
      </c>
      <c r="G47" s="72" t="str">
        <f t="shared" si="1"/>
        <v>Darmstadt 98</v>
      </c>
      <c r="H47" s="73">
        <f>DataEntry!G47</f>
        <v>1</v>
      </c>
      <c r="I47" s="73">
        <f>DataEntry!H47</f>
        <v>1</v>
      </c>
      <c r="J47" s="158">
        <f t="shared" si="2"/>
        <v>2</v>
      </c>
      <c r="K47" s="156">
        <f t="shared" si="3"/>
        <v>0</v>
      </c>
      <c r="L47" s="224">
        <f t="shared" si="4"/>
        <v>2470.6793558855011</v>
      </c>
      <c r="M47" s="224">
        <f t="shared" si="5"/>
        <v>2425.4996844094098</v>
      </c>
      <c r="N47" s="236">
        <f t="shared" si="50"/>
        <v>45.179671476091244</v>
      </c>
      <c r="O47" s="22" t="str">
        <f t="shared" si="51"/>
        <v>T13G5</v>
      </c>
      <c r="P47" s="248">
        <f t="shared" si="6"/>
        <v>-0.40245091078649331</v>
      </c>
      <c r="Q47" s="22" t="str">
        <f t="shared" si="52"/>
        <v>T4G5</v>
      </c>
      <c r="R47" s="248">
        <f t="shared" si="7"/>
        <v>0.40245091078649331</v>
      </c>
      <c r="S47" s="74">
        <f t="shared" si="53"/>
        <v>0</v>
      </c>
      <c r="T47" s="75">
        <f t="shared" si="54"/>
        <v>1</v>
      </c>
      <c r="U47" s="76">
        <f t="shared" si="55"/>
        <v>0</v>
      </c>
      <c r="V47" s="74">
        <f t="shared" si="56"/>
        <v>0</v>
      </c>
      <c r="W47" s="75">
        <f t="shared" si="57"/>
        <v>0</v>
      </c>
      <c r="X47" s="76">
        <f t="shared" si="58"/>
        <v>0</v>
      </c>
      <c r="Y47" s="74">
        <f t="shared" si="59"/>
        <v>0</v>
      </c>
      <c r="Z47" s="75">
        <f t="shared" si="60"/>
        <v>0</v>
      </c>
      <c r="AA47" s="76">
        <f t="shared" si="61"/>
        <v>0</v>
      </c>
      <c r="AB47" s="74">
        <f t="shared" si="62"/>
        <v>0</v>
      </c>
      <c r="AC47" s="75">
        <f t="shared" si="63"/>
        <v>0</v>
      </c>
      <c r="AD47" s="76">
        <f t="shared" si="64"/>
        <v>0</v>
      </c>
      <c r="AE47" s="74">
        <f t="shared" si="65"/>
        <v>0</v>
      </c>
      <c r="AF47" s="75">
        <f t="shared" si="66"/>
        <v>0</v>
      </c>
      <c r="AG47" s="76">
        <f t="shared" si="67"/>
        <v>0</v>
      </c>
      <c r="AH47" s="74">
        <f t="shared" si="68"/>
        <v>0</v>
      </c>
      <c r="AI47" s="75">
        <f t="shared" si="69"/>
        <v>0</v>
      </c>
      <c r="AJ47" s="76">
        <f t="shared" si="70"/>
        <v>0</v>
      </c>
      <c r="AK47" s="74">
        <f t="shared" si="71"/>
        <v>0</v>
      </c>
      <c r="AL47" s="75">
        <f t="shared" si="72"/>
        <v>0</v>
      </c>
      <c r="AM47" s="76">
        <f t="shared" si="73"/>
        <v>0</v>
      </c>
      <c r="AN47" s="74">
        <f t="shared" si="74"/>
        <v>0</v>
      </c>
      <c r="AO47" s="75">
        <f t="shared" si="75"/>
        <v>0</v>
      </c>
      <c r="AP47" s="76">
        <f t="shared" si="76"/>
        <v>0</v>
      </c>
      <c r="AQ47" s="77">
        <f t="shared" si="8"/>
        <v>0.54024509107864938</v>
      </c>
      <c r="AR47" s="77">
        <f t="shared" si="77"/>
        <v>0.36339275531268711</v>
      </c>
      <c r="AS47" s="78">
        <f t="shared" si="78"/>
        <v>0.35370467153192453</v>
      </c>
      <c r="AT47" s="77">
        <f t="shared" si="79"/>
        <v>0.28290257315538836</v>
      </c>
      <c r="AU47" s="79">
        <f t="shared" si="107"/>
        <v>0.1</v>
      </c>
      <c r="AV47" s="139">
        <f>DataEntry!P47</f>
        <v>91</v>
      </c>
      <c r="AW47" s="80" t="str">
        <f t="shared" si="11"/>
        <v>7/4</v>
      </c>
      <c r="AX47" s="80" t="str">
        <f t="shared" si="12"/>
        <v>91/50</v>
      </c>
      <c r="AY47" s="80" t="str">
        <f t="shared" si="13"/>
        <v>63/25</v>
      </c>
      <c r="AZ47" s="81">
        <f>DataEntry!I47</f>
        <v>41</v>
      </c>
      <c r="BA47" s="82">
        <f>DataEntry!J47</f>
        <v>20</v>
      </c>
      <c r="BB47" s="81">
        <f>DataEntry!K47</f>
        <v>13</v>
      </c>
      <c r="BC47" s="82">
        <f>DataEntry!L47</f>
        <v>5</v>
      </c>
      <c r="BD47" s="81">
        <f>DataEntry!M47</f>
        <v>5</v>
      </c>
      <c r="BE47" s="82">
        <f>DataEntry!N47</f>
        <v>4</v>
      </c>
      <c r="BF47" s="77">
        <f t="shared" si="80"/>
        <v>0.31222896790980048</v>
      </c>
      <c r="BG47" s="77">
        <f t="shared" si="81"/>
        <v>0.26452732003469209</v>
      </c>
      <c r="BH47" s="77">
        <f t="shared" si="82"/>
        <v>0.42324371205550732</v>
      </c>
      <c r="BI47" s="83">
        <f t="shared" si="83"/>
        <v>0</v>
      </c>
      <c r="BJ47" s="83">
        <f t="shared" si="84"/>
        <v>1</v>
      </c>
      <c r="BK47" s="83">
        <f t="shared" si="85"/>
        <v>0</v>
      </c>
      <c r="BL47" s="84">
        <f t="shared" si="14"/>
        <v>0.35370467153192453</v>
      </c>
      <c r="BM47" s="84">
        <f t="shared" si="15"/>
        <v>0.26452732003469209</v>
      </c>
      <c r="BN47" s="85">
        <f t="shared" si="86"/>
        <v>8.9177351497232438E-2</v>
      </c>
      <c r="BO47" s="84">
        <f t="shared" si="16"/>
        <v>0.36339275531268711</v>
      </c>
      <c r="BP47" s="84">
        <f t="shared" si="17"/>
        <v>0.35370467153192453</v>
      </c>
      <c r="BQ47" s="84">
        <f t="shared" si="18"/>
        <v>0.28290257315538836</v>
      </c>
      <c r="BR47" s="84">
        <f t="shared" si="87"/>
        <v>0.31222896790980048</v>
      </c>
      <c r="BS47" s="84">
        <f t="shared" si="87"/>
        <v>0.26452732003469209</v>
      </c>
      <c r="BT47" s="84">
        <f t="shared" si="87"/>
        <v>0.42324371205550732</v>
      </c>
      <c r="BU47" s="86">
        <f t="shared" si="88"/>
        <v>0</v>
      </c>
      <c r="BV47" s="86">
        <f t="shared" si="88"/>
        <v>1</v>
      </c>
      <c r="BW47" s="86">
        <f t="shared" si="88"/>
        <v>0</v>
      </c>
      <c r="BX47" s="86">
        <f t="shared" si="89"/>
        <v>0</v>
      </c>
      <c r="BY47" s="86">
        <f t="shared" si="89"/>
        <v>1</v>
      </c>
      <c r="BZ47" s="86">
        <f t="shared" si="89"/>
        <v>0</v>
      </c>
      <c r="CA47" s="83">
        <f>IF(AND(DataEntry!B47&gt;=ExFrom,DataEntry!B47&lt;=ExTo),0,IF(AR47&lt;DS47,0,DB47))</f>
        <v>0</v>
      </c>
      <c r="CB47" s="83">
        <f>IF(AND(DataEntry!B47&gt;=ExFrom,DataEntry!B47&lt;=ExTo),0,IF(AT47&lt;DT47,0,DC47))</f>
        <v>0</v>
      </c>
      <c r="CC47" s="14">
        <f t="shared" si="90"/>
        <v>0</v>
      </c>
      <c r="CD47" s="72" t="str">
        <f t="shared" si="22"/>
        <v/>
      </c>
      <c r="CE47" s="87">
        <f t="shared" si="91"/>
        <v>5.0091074681238634E-2</v>
      </c>
      <c r="CF47" s="88">
        <f t="shared" si="92"/>
        <v>7.3860373481467637E-2</v>
      </c>
      <c r="CG47" s="88">
        <f t="shared" si="93"/>
        <v>-0.23314779264269994</v>
      </c>
      <c r="CH47" s="87">
        <f t="shared" si="94"/>
        <v>0.35370467153192453</v>
      </c>
      <c r="CI47" s="89">
        <f t="shared" si="23"/>
        <v>0</v>
      </c>
      <c r="CJ47" s="89">
        <f t="shared" si="24"/>
        <v>0</v>
      </c>
      <c r="CK47" s="157">
        <f t="shared" si="25"/>
        <v>0</v>
      </c>
      <c r="CL47" s="90">
        <f t="shared" si="26"/>
        <v>0</v>
      </c>
      <c r="CM47" s="157">
        <f t="shared" si="27"/>
        <v>0</v>
      </c>
      <c r="CN47" s="90">
        <f t="shared" si="28"/>
        <v>0</v>
      </c>
      <c r="CO47" s="157">
        <f t="shared" si="29"/>
        <v>0</v>
      </c>
      <c r="CP47" s="90">
        <f t="shared" si="30"/>
        <v>0</v>
      </c>
      <c r="CQ47" s="157">
        <f t="shared" si="31"/>
        <v>0</v>
      </c>
      <c r="CR47" s="90">
        <f t="shared" si="32"/>
        <v>0</v>
      </c>
      <c r="CS47" s="157">
        <f t="shared" si="33"/>
        <v>0</v>
      </c>
      <c r="CT47" s="90">
        <f t="shared" si="34"/>
        <v>0</v>
      </c>
      <c r="CU47" s="157">
        <f t="shared" si="35"/>
        <v>0</v>
      </c>
      <c r="CV47" s="90">
        <f t="shared" si="36"/>
        <v>0</v>
      </c>
      <c r="CW47" s="157">
        <f t="shared" si="37"/>
        <v>0</v>
      </c>
      <c r="CX47" s="90">
        <f t="shared" si="38"/>
        <v>0</v>
      </c>
      <c r="CY47" s="157">
        <f t="shared" si="39"/>
        <v>0</v>
      </c>
      <c r="CZ47" s="90">
        <f t="shared" si="40"/>
        <v>0</v>
      </c>
      <c r="DA47" s="91">
        <f>DataEntry!B47</f>
        <v>44132</v>
      </c>
      <c r="DB47" s="83">
        <f t="shared" si="41"/>
        <v>0</v>
      </c>
      <c r="DC47" s="83">
        <f t="shared" si="42"/>
        <v>0</v>
      </c>
      <c r="DD47" s="145" t="str">
        <f t="shared" si="95"/>
        <v/>
      </c>
      <c r="DE47" s="145">
        <f t="shared" si="96"/>
        <v>13</v>
      </c>
      <c r="DF47" s="145" t="str">
        <f t="shared" si="97"/>
        <v/>
      </c>
      <c r="DG47" s="145" t="str">
        <f t="shared" si="98"/>
        <v/>
      </c>
      <c r="DH47" s="145">
        <f t="shared" si="99"/>
        <v>4</v>
      </c>
      <c r="DI47" s="145" t="str">
        <f t="shared" si="100"/>
        <v/>
      </c>
      <c r="DJ47" s="83">
        <f t="shared" si="101"/>
        <v>0</v>
      </c>
      <c r="DK47" s="83">
        <f t="shared" si="102"/>
        <v>0</v>
      </c>
      <c r="DL47" s="84">
        <f t="shared" si="103"/>
        <v>0</v>
      </c>
      <c r="DM47" s="14">
        <f t="shared" si="104"/>
        <v>0</v>
      </c>
      <c r="DN47" s="87">
        <f>IFERROR(DO47*(1-DCFactor)+Results!DP47*DCFactor,"")</f>
        <v>0.33560799565284893</v>
      </c>
      <c r="DO47" s="87">
        <f>(DFactor*Rounds*Number/2+SUM(BV$3:BV35))/(Rounds*Number/2+COUNT(BV$3:BV35))</f>
        <v>0.29668436578171087</v>
      </c>
      <c r="DP47" s="87">
        <f t="shared" si="44"/>
        <v>0.40789473684210525</v>
      </c>
      <c r="DQ47" s="84">
        <f t="shared" si="45"/>
        <v>0</v>
      </c>
      <c r="DR47" s="84">
        <f t="shared" si="46"/>
        <v>0</v>
      </c>
      <c r="DS47" s="87">
        <f t="shared" si="47"/>
        <v>0.3342046542172844</v>
      </c>
      <c r="DT47" s="87">
        <f t="shared" si="48"/>
        <v>0.34443825975475667</v>
      </c>
      <c r="DU47" s="87">
        <f t="shared" si="49"/>
        <v>0.35370467153192453</v>
      </c>
      <c r="DV47" s="86">
        <f t="shared" si="105"/>
        <v>0</v>
      </c>
      <c r="DW47" s="86">
        <f t="shared" si="106"/>
        <v>0</v>
      </c>
    </row>
    <row r="48" spans="1:127" x14ac:dyDescent="0.25">
      <c r="A48" s="69">
        <v>46</v>
      </c>
      <c r="B48" s="70">
        <f>DataEntry!C48</f>
        <v>5</v>
      </c>
      <c r="C48" s="71">
        <f>COUNTIF(D$2:D48,D48)+COUNTIF(G$2:G48,D48)</f>
        <v>6</v>
      </c>
      <c r="D48" s="72" t="str">
        <f t="shared" si="0"/>
        <v>Fortuna Dusseldorf</v>
      </c>
      <c r="E48" s="70">
        <f>DataEntry!E48</f>
        <v>9</v>
      </c>
      <c r="F48" s="71">
        <f>COUNTIF(D$2:D48,G48)+COUNTIF(G$2:G48,G48)</f>
        <v>6</v>
      </c>
      <c r="G48" s="72" t="str">
        <f t="shared" si="1"/>
        <v>Heidenheim</v>
      </c>
      <c r="H48" s="73">
        <f>DataEntry!G48</f>
        <v>1</v>
      </c>
      <c r="I48" s="73">
        <f>DataEntry!H48</f>
        <v>0</v>
      </c>
      <c r="J48" s="158">
        <f t="shared" si="2"/>
        <v>1</v>
      </c>
      <c r="K48" s="156">
        <f t="shared" si="3"/>
        <v>0</v>
      </c>
      <c r="L48" s="224">
        <f t="shared" si="4"/>
        <v>2539.8145086070335</v>
      </c>
      <c r="M48" s="224">
        <f t="shared" si="5"/>
        <v>2414.9081220544758</v>
      </c>
      <c r="N48" s="236">
        <f t="shared" si="50"/>
        <v>124.90638655255771</v>
      </c>
      <c r="O48" s="22" t="str">
        <f t="shared" si="51"/>
        <v>T5G6</v>
      </c>
      <c r="P48" s="248">
        <f t="shared" si="6"/>
        <v>3.841358112021509</v>
      </c>
      <c r="Q48" s="22" t="str">
        <f t="shared" si="52"/>
        <v>T9G6</v>
      </c>
      <c r="R48" s="248">
        <f t="shared" si="7"/>
        <v>-3.841358112021509</v>
      </c>
      <c r="S48" s="74">
        <f t="shared" si="53"/>
        <v>0</v>
      </c>
      <c r="T48" s="75">
        <f t="shared" si="54"/>
        <v>0</v>
      </c>
      <c r="U48" s="76">
        <f t="shared" si="55"/>
        <v>0</v>
      </c>
      <c r="V48" s="74">
        <f t="shared" si="56"/>
        <v>0</v>
      </c>
      <c r="W48" s="75">
        <f t="shared" si="57"/>
        <v>0</v>
      </c>
      <c r="X48" s="76">
        <f t="shared" si="58"/>
        <v>0</v>
      </c>
      <c r="Y48" s="74">
        <f t="shared" si="59"/>
        <v>1</v>
      </c>
      <c r="Z48" s="75">
        <f t="shared" si="60"/>
        <v>0</v>
      </c>
      <c r="AA48" s="76">
        <f t="shared" si="61"/>
        <v>0</v>
      </c>
      <c r="AB48" s="74">
        <f t="shared" si="62"/>
        <v>0</v>
      </c>
      <c r="AC48" s="75">
        <f t="shared" si="63"/>
        <v>0</v>
      </c>
      <c r="AD48" s="76">
        <f t="shared" si="64"/>
        <v>0</v>
      </c>
      <c r="AE48" s="74">
        <f t="shared" si="65"/>
        <v>0</v>
      </c>
      <c r="AF48" s="75">
        <f t="shared" si="66"/>
        <v>0</v>
      </c>
      <c r="AG48" s="76">
        <f t="shared" si="67"/>
        <v>0</v>
      </c>
      <c r="AH48" s="74">
        <f t="shared" si="68"/>
        <v>0</v>
      </c>
      <c r="AI48" s="75">
        <f t="shared" si="69"/>
        <v>0</v>
      </c>
      <c r="AJ48" s="76">
        <f t="shared" si="70"/>
        <v>0</v>
      </c>
      <c r="AK48" s="74">
        <f t="shared" si="71"/>
        <v>0</v>
      </c>
      <c r="AL48" s="75">
        <f t="shared" si="72"/>
        <v>0</v>
      </c>
      <c r="AM48" s="76">
        <f t="shared" si="73"/>
        <v>0</v>
      </c>
      <c r="AN48" s="74">
        <f t="shared" si="74"/>
        <v>0</v>
      </c>
      <c r="AO48" s="75">
        <f t="shared" si="75"/>
        <v>0</v>
      </c>
      <c r="AP48" s="76">
        <f t="shared" si="76"/>
        <v>0</v>
      </c>
      <c r="AQ48" s="77">
        <f t="shared" si="8"/>
        <v>0.6158641887978491</v>
      </c>
      <c r="AR48" s="77">
        <f t="shared" si="77"/>
        <v>0.45543705186478256</v>
      </c>
      <c r="AS48" s="78">
        <f t="shared" si="78"/>
        <v>0.32085427386613308</v>
      </c>
      <c r="AT48" s="77">
        <f t="shared" si="79"/>
        <v>0.22370867426908442</v>
      </c>
      <c r="AU48" s="79">
        <f t="shared" si="107"/>
        <v>0.1</v>
      </c>
      <c r="AV48" s="139">
        <f>DataEntry!P48</f>
        <v>-32</v>
      </c>
      <c r="AW48" s="80" t="str">
        <f t="shared" si="11"/>
        <v>59/50</v>
      </c>
      <c r="AX48" s="80" t="str">
        <f t="shared" si="12"/>
        <v>21/10</v>
      </c>
      <c r="AY48" s="80" t="str">
        <f t="shared" si="13"/>
        <v>86/25</v>
      </c>
      <c r="AZ48" s="81">
        <f>DataEntry!I48</f>
        <v>36</v>
      </c>
      <c r="BA48" s="82">
        <f>DataEntry!J48</f>
        <v>25</v>
      </c>
      <c r="BB48" s="81">
        <f>DataEntry!K48</f>
        <v>62</v>
      </c>
      <c r="BC48" s="82">
        <f>DataEntry!L48</f>
        <v>25</v>
      </c>
      <c r="BD48" s="81">
        <f>DataEntry!M48</f>
        <v>183</v>
      </c>
      <c r="BE48" s="82">
        <f>DataEntry!N48</f>
        <v>100</v>
      </c>
      <c r="BF48" s="77">
        <f t="shared" si="80"/>
        <v>0.39011598428191152</v>
      </c>
      <c r="BG48" s="77">
        <f t="shared" si="81"/>
        <v>0.27352959817467354</v>
      </c>
      <c r="BH48" s="77">
        <f t="shared" si="82"/>
        <v>0.33635441754341489</v>
      </c>
      <c r="BI48" s="83">
        <f t="shared" si="83"/>
        <v>1</v>
      </c>
      <c r="BJ48" s="83">
        <f t="shared" si="84"/>
        <v>0</v>
      </c>
      <c r="BK48" s="83">
        <f t="shared" si="85"/>
        <v>0</v>
      </c>
      <c r="BL48" s="84">
        <f t="shared" si="14"/>
        <v>0.45543705186478256</v>
      </c>
      <c r="BM48" s="84">
        <f t="shared" si="15"/>
        <v>0.39011598428191152</v>
      </c>
      <c r="BN48" s="85">
        <f t="shared" si="86"/>
        <v>6.532106758287104E-2</v>
      </c>
      <c r="BO48" s="84">
        <f t="shared" si="16"/>
        <v>0.45543705186478256</v>
      </c>
      <c r="BP48" s="84">
        <f t="shared" si="17"/>
        <v>0.32085427386613308</v>
      </c>
      <c r="BQ48" s="84">
        <f t="shared" si="18"/>
        <v>0.22370867426908442</v>
      </c>
      <c r="BR48" s="84">
        <f t="shared" si="87"/>
        <v>0.39011598428191152</v>
      </c>
      <c r="BS48" s="84">
        <f t="shared" si="87"/>
        <v>0.27352959817467354</v>
      </c>
      <c r="BT48" s="84">
        <f t="shared" si="87"/>
        <v>0.33635441754341489</v>
      </c>
      <c r="BU48" s="86">
        <f t="shared" si="88"/>
        <v>1</v>
      </c>
      <c r="BV48" s="86">
        <f t="shared" si="88"/>
        <v>0</v>
      </c>
      <c r="BW48" s="86">
        <f t="shared" si="88"/>
        <v>0</v>
      </c>
      <c r="BX48" s="86">
        <f t="shared" si="89"/>
        <v>1</v>
      </c>
      <c r="BY48" s="86">
        <f t="shared" si="89"/>
        <v>0</v>
      </c>
      <c r="BZ48" s="86">
        <f t="shared" si="89"/>
        <v>0</v>
      </c>
      <c r="CA48" s="83">
        <f>IF(AND(DataEntry!B48&gt;=ExFrom,DataEntry!B48&lt;=ExTo),0,IF(AR48&lt;DS48,0,DB48))</f>
        <v>0</v>
      </c>
      <c r="CB48" s="83">
        <f>IF(AND(DataEntry!B48&gt;=ExFrom,DataEntry!B48&lt;=ExTo),0,IF(AT48&lt;DT48,0,DC48))</f>
        <v>0</v>
      </c>
      <c r="CC48" s="14">
        <f t="shared" si="90"/>
        <v>0</v>
      </c>
      <c r="CD48" s="72" t="str">
        <f t="shared" si="22"/>
        <v/>
      </c>
      <c r="CE48" s="87">
        <f t="shared" si="91"/>
        <v>5.054927787221497E-2</v>
      </c>
      <c r="CF48" s="88">
        <f t="shared" si="92"/>
        <v>8.097062536041072E-2</v>
      </c>
      <c r="CG48" s="88">
        <f t="shared" si="93"/>
        <v>-0.22449208015911543</v>
      </c>
      <c r="CH48" s="87">
        <f t="shared" si="94"/>
        <v>0.32085427386613302</v>
      </c>
      <c r="CI48" s="89">
        <f t="shared" si="23"/>
        <v>0</v>
      </c>
      <c r="CJ48" s="89">
        <f t="shared" si="24"/>
        <v>0</v>
      </c>
      <c r="CK48" s="157">
        <f t="shared" si="25"/>
        <v>0</v>
      </c>
      <c r="CL48" s="90">
        <f t="shared" si="26"/>
        <v>0</v>
      </c>
      <c r="CM48" s="157">
        <f t="shared" si="27"/>
        <v>0</v>
      </c>
      <c r="CN48" s="90">
        <f t="shared" si="28"/>
        <v>0</v>
      </c>
      <c r="CO48" s="157">
        <f t="shared" si="29"/>
        <v>0</v>
      </c>
      <c r="CP48" s="90">
        <f t="shared" si="30"/>
        <v>0</v>
      </c>
      <c r="CQ48" s="157">
        <f t="shared" si="31"/>
        <v>0</v>
      </c>
      <c r="CR48" s="90">
        <f t="shared" si="32"/>
        <v>0</v>
      </c>
      <c r="CS48" s="157">
        <f t="shared" si="33"/>
        <v>0</v>
      </c>
      <c r="CT48" s="90">
        <f t="shared" si="34"/>
        <v>0</v>
      </c>
      <c r="CU48" s="157">
        <f t="shared" si="35"/>
        <v>0</v>
      </c>
      <c r="CV48" s="90">
        <f t="shared" si="36"/>
        <v>0</v>
      </c>
      <c r="CW48" s="157">
        <f t="shared" si="37"/>
        <v>0</v>
      </c>
      <c r="CX48" s="90">
        <f t="shared" si="38"/>
        <v>0</v>
      </c>
      <c r="CY48" s="157">
        <f t="shared" si="39"/>
        <v>0</v>
      </c>
      <c r="CZ48" s="90">
        <f t="shared" si="40"/>
        <v>0</v>
      </c>
      <c r="DA48" s="91">
        <f>DataEntry!B48</f>
        <v>44134</v>
      </c>
      <c r="DB48" s="83">
        <f t="shared" si="41"/>
        <v>0</v>
      </c>
      <c r="DC48" s="83">
        <f t="shared" si="42"/>
        <v>0</v>
      </c>
      <c r="DD48" s="145">
        <f t="shared" si="95"/>
        <v>5</v>
      </c>
      <c r="DE48" s="145" t="str">
        <f t="shared" si="96"/>
        <v/>
      </c>
      <c r="DF48" s="145" t="str">
        <f t="shared" si="97"/>
        <v/>
      </c>
      <c r="DG48" s="145" t="str">
        <f t="shared" si="98"/>
        <v/>
      </c>
      <c r="DH48" s="145" t="str">
        <f t="shared" si="99"/>
        <v/>
      </c>
      <c r="DI48" s="145">
        <f t="shared" si="100"/>
        <v>9</v>
      </c>
      <c r="DJ48" s="83">
        <f t="shared" si="101"/>
        <v>0</v>
      </c>
      <c r="DK48" s="83">
        <f t="shared" si="102"/>
        <v>0</v>
      </c>
      <c r="DL48" s="84">
        <f t="shared" si="103"/>
        <v>0</v>
      </c>
      <c r="DM48" s="14">
        <f t="shared" si="104"/>
        <v>0</v>
      </c>
      <c r="DN48" s="87">
        <f>IFERROR(DO48*(1-DCFactor)+Results!DP48*DCFactor,"")</f>
        <v>0.30636889894419306</v>
      </c>
      <c r="DO48" s="87">
        <f>(DFactor*Rounds*Number/2+SUM(BV$3:BV36))/(Rounds*Number/2+COUNT(BV$3:BV36))</f>
        <v>0.29875294117647055</v>
      </c>
      <c r="DP48" s="87">
        <f t="shared" si="44"/>
        <v>0.32051282051282054</v>
      </c>
      <c r="DQ48" s="84">
        <f t="shared" si="45"/>
        <v>0</v>
      </c>
      <c r="DR48" s="84">
        <f t="shared" si="46"/>
        <v>0</v>
      </c>
      <c r="DS48" s="87">
        <f t="shared" si="47"/>
        <v>0.33396764582131966</v>
      </c>
      <c r="DT48" s="87">
        <f t="shared" si="48"/>
        <v>0.34414973600530385</v>
      </c>
      <c r="DU48" s="87">
        <f t="shared" si="49"/>
        <v>0.32085427386613302</v>
      </c>
      <c r="DV48" s="86">
        <f t="shared" si="105"/>
        <v>1</v>
      </c>
      <c r="DW48" s="86">
        <f t="shared" si="106"/>
        <v>-1</v>
      </c>
    </row>
    <row r="49" spans="1:127" x14ac:dyDescent="0.25">
      <c r="A49" s="69">
        <v>47</v>
      </c>
      <c r="B49" s="70">
        <f>DataEntry!C49</f>
        <v>7</v>
      </c>
      <c r="C49" s="71">
        <f>COUNTIF(D$2:D49,D49)+COUNTIF(G$2:G49,D49)</f>
        <v>6</v>
      </c>
      <c r="D49" s="72" t="str">
        <f t="shared" si="0"/>
        <v>Hamburger</v>
      </c>
      <c r="E49" s="70">
        <f>DataEntry!E49</f>
        <v>17</v>
      </c>
      <c r="F49" s="71">
        <f>COUNTIF(D$2:D49,G49)+COUNTIF(G$2:G49,G49)</f>
        <v>6</v>
      </c>
      <c r="G49" s="72" t="str">
        <f t="shared" si="1"/>
        <v>St Pauli</v>
      </c>
      <c r="H49" s="73">
        <f>DataEntry!G49</f>
        <v>2</v>
      </c>
      <c r="I49" s="73">
        <f>DataEntry!H49</f>
        <v>2</v>
      </c>
      <c r="J49" s="158">
        <f t="shared" si="2"/>
        <v>2</v>
      </c>
      <c r="K49" s="156">
        <f t="shared" si="3"/>
        <v>0</v>
      </c>
      <c r="L49" s="224">
        <f t="shared" si="4"/>
        <v>2619.1787784150788</v>
      </c>
      <c r="M49" s="224">
        <f t="shared" si="5"/>
        <v>2361.8845750799519</v>
      </c>
      <c r="N49" s="236">
        <f t="shared" si="50"/>
        <v>257.29420333512689</v>
      </c>
      <c r="O49" s="22" t="str">
        <f t="shared" si="51"/>
        <v>T7G6</v>
      </c>
      <c r="P49" s="248">
        <f t="shared" si="6"/>
        <v>-2.4660597366746178</v>
      </c>
      <c r="Q49" s="22" t="str">
        <f t="shared" si="52"/>
        <v>T17G6</v>
      </c>
      <c r="R49" s="248">
        <f t="shared" si="7"/>
        <v>2.4660597366746178</v>
      </c>
      <c r="S49" s="74">
        <f t="shared" si="53"/>
        <v>0</v>
      </c>
      <c r="T49" s="75">
        <f t="shared" si="54"/>
        <v>0</v>
      </c>
      <c r="U49" s="76">
        <f t="shared" si="55"/>
        <v>0</v>
      </c>
      <c r="V49" s="74">
        <f t="shared" si="56"/>
        <v>0</v>
      </c>
      <c r="W49" s="75">
        <f t="shared" si="57"/>
        <v>0</v>
      </c>
      <c r="X49" s="76">
        <f t="shared" si="58"/>
        <v>0</v>
      </c>
      <c r="Y49" s="74">
        <f t="shared" si="59"/>
        <v>0</v>
      </c>
      <c r="Z49" s="75">
        <f t="shared" si="60"/>
        <v>0</v>
      </c>
      <c r="AA49" s="76">
        <f t="shared" si="61"/>
        <v>0</v>
      </c>
      <c r="AB49" s="74">
        <f t="shared" si="62"/>
        <v>0</v>
      </c>
      <c r="AC49" s="75">
        <f t="shared" si="63"/>
        <v>0</v>
      </c>
      <c r="AD49" s="76">
        <f t="shared" si="64"/>
        <v>0</v>
      </c>
      <c r="AE49" s="74">
        <f t="shared" si="65"/>
        <v>0</v>
      </c>
      <c r="AF49" s="75">
        <f t="shared" si="66"/>
        <v>0</v>
      </c>
      <c r="AG49" s="76">
        <f t="shared" si="67"/>
        <v>0</v>
      </c>
      <c r="AH49" s="74">
        <f t="shared" si="68"/>
        <v>0</v>
      </c>
      <c r="AI49" s="75">
        <f t="shared" si="69"/>
        <v>1</v>
      </c>
      <c r="AJ49" s="76">
        <f t="shared" si="70"/>
        <v>0</v>
      </c>
      <c r="AK49" s="74">
        <f t="shared" si="71"/>
        <v>0</v>
      </c>
      <c r="AL49" s="75">
        <f t="shared" si="72"/>
        <v>0</v>
      </c>
      <c r="AM49" s="76">
        <f t="shared" si="73"/>
        <v>0</v>
      </c>
      <c r="AN49" s="74">
        <f t="shared" si="74"/>
        <v>0</v>
      </c>
      <c r="AO49" s="75">
        <f t="shared" si="75"/>
        <v>0</v>
      </c>
      <c r="AP49" s="76">
        <f t="shared" si="76"/>
        <v>0</v>
      </c>
      <c r="AQ49" s="77">
        <f t="shared" si="8"/>
        <v>0.74660597366746173</v>
      </c>
      <c r="AR49" s="77">
        <f t="shared" si="77"/>
        <v>0.62239047656470892</v>
      </c>
      <c r="AS49" s="78">
        <f t="shared" si="78"/>
        <v>0.24843099420550552</v>
      </c>
      <c r="AT49" s="77">
        <f t="shared" si="79"/>
        <v>0.12917852922978554</v>
      </c>
      <c r="AU49" s="79">
        <f t="shared" si="107"/>
        <v>0.1</v>
      </c>
      <c r="AV49" s="139">
        <f>DataEntry!P49</f>
        <v>0</v>
      </c>
      <c r="AW49" s="80" t="str">
        <f t="shared" si="11"/>
        <v>3/5</v>
      </c>
      <c r="AX49" s="80" t="str">
        <f t="shared" si="12"/>
        <v>3/1</v>
      </c>
      <c r="AY49" s="80" t="str">
        <f t="shared" si="13"/>
        <v>67/10</v>
      </c>
      <c r="AZ49" s="81">
        <f>DataEntry!I49</f>
        <v>14</v>
      </c>
      <c r="BA49" s="82">
        <f>DataEntry!J49</f>
        <v>25</v>
      </c>
      <c r="BB49" s="81">
        <f>DataEntry!K49</f>
        <v>67</v>
      </c>
      <c r="BC49" s="82">
        <f>DataEntry!L49</f>
        <v>20</v>
      </c>
      <c r="BD49" s="81">
        <f>DataEntry!M49</f>
        <v>23</v>
      </c>
      <c r="BE49" s="82">
        <f>DataEntry!N49</f>
        <v>5</v>
      </c>
      <c r="BF49" s="77">
        <f t="shared" si="80"/>
        <v>0.61080186550323456</v>
      </c>
      <c r="BG49" s="77">
        <f t="shared" si="81"/>
        <v>0.21904618624943581</v>
      </c>
      <c r="BH49" s="77">
        <f t="shared" si="82"/>
        <v>0.1701519482473296</v>
      </c>
      <c r="BI49" s="83">
        <f t="shared" si="83"/>
        <v>0</v>
      </c>
      <c r="BJ49" s="83">
        <f t="shared" si="84"/>
        <v>1</v>
      </c>
      <c r="BK49" s="83">
        <f t="shared" si="85"/>
        <v>0</v>
      </c>
      <c r="BL49" s="84">
        <f t="shared" si="14"/>
        <v>0.24843099420550552</v>
      </c>
      <c r="BM49" s="84">
        <f t="shared" si="15"/>
        <v>0.21904618624943581</v>
      </c>
      <c r="BN49" s="85">
        <f t="shared" si="86"/>
        <v>2.9384807956069708E-2</v>
      </c>
      <c r="BO49" s="84">
        <f t="shared" si="16"/>
        <v>0.62239047656470892</v>
      </c>
      <c r="BP49" s="84">
        <f t="shared" si="17"/>
        <v>0.24843099420550552</v>
      </c>
      <c r="BQ49" s="84">
        <f t="shared" si="18"/>
        <v>0.12917852922978554</v>
      </c>
      <c r="BR49" s="84">
        <f t="shared" si="87"/>
        <v>0.61080186550323456</v>
      </c>
      <c r="BS49" s="84">
        <f t="shared" si="87"/>
        <v>0.21904618624943581</v>
      </c>
      <c r="BT49" s="84">
        <f t="shared" si="87"/>
        <v>0.1701519482473296</v>
      </c>
      <c r="BU49" s="86">
        <f t="shared" si="88"/>
        <v>0</v>
      </c>
      <c r="BV49" s="86">
        <f t="shared" si="88"/>
        <v>1</v>
      </c>
      <c r="BW49" s="86">
        <f t="shared" si="88"/>
        <v>0</v>
      </c>
      <c r="BX49" s="86">
        <f t="shared" si="89"/>
        <v>0</v>
      </c>
      <c r="BY49" s="86">
        <f t="shared" si="89"/>
        <v>1</v>
      </c>
      <c r="BZ49" s="86">
        <f t="shared" si="89"/>
        <v>0</v>
      </c>
      <c r="CA49" s="83">
        <f>IF(AND(DataEntry!B49&gt;=ExFrom,DataEntry!B49&lt;=ExTo),0,IF(AR49&lt;DS49,0,DB49))</f>
        <v>0</v>
      </c>
      <c r="CB49" s="83">
        <f>IF(AND(DataEntry!B49&gt;=ExFrom,DataEntry!B49&lt;=ExTo),0,IF(AT49&lt;DT49,0,DC49))</f>
        <v>0</v>
      </c>
      <c r="CC49" s="14">
        <f t="shared" si="90"/>
        <v>0</v>
      </c>
      <c r="CD49" s="72" t="str">
        <f t="shared" si="22"/>
        <v/>
      </c>
      <c r="CE49" s="87">
        <f t="shared" si="91"/>
        <v>4.9482127068334103E-2</v>
      </c>
      <c r="CF49" s="88">
        <f t="shared" si="92"/>
        <v>-2.3582140413494004E-2</v>
      </c>
      <c r="CG49" s="88">
        <f t="shared" si="93"/>
        <v>-0.15616552401237568</v>
      </c>
      <c r="CH49" s="87">
        <f t="shared" si="94"/>
        <v>0.24843099420550555</v>
      </c>
      <c r="CI49" s="89">
        <f t="shared" si="23"/>
        <v>0</v>
      </c>
      <c r="CJ49" s="89">
        <f t="shared" si="24"/>
        <v>0</v>
      </c>
      <c r="CK49" s="157">
        <f t="shared" si="25"/>
        <v>0</v>
      </c>
      <c r="CL49" s="90">
        <f t="shared" si="26"/>
        <v>0</v>
      </c>
      <c r="CM49" s="157">
        <f t="shared" si="27"/>
        <v>0</v>
      </c>
      <c r="CN49" s="90">
        <f t="shared" si="28"/>
        <v>0</v>
      </c>
      <c r="CO49" s="157">
        <f t="shared" si="29"/>
        <v>0</v>
      </c>
      <c r="CP49" s="90">
        <f t="shared" si="30"/>
        <v>0</v>
      </c>
      <c r="CQ49" s="157">
        <f t="shared" si="31"/>
        <v>0</v>
      </c>
      <c r="CR49" s="90">
        <f t="shared" si="32"/>
        <v>0</v>
      </c>
      <c r="CS49" s="157">
        <f t="shared" si="33"/>
        <v>0</v>
      </c>
      <c r="CT49" s="90">
        <f t="shared" si="34"/>
        <v>0</v>
      </c>
      <c r="CU49" s="157">
        <f t="shared" si="35"/>
        <v>0</v>
      </c>
      <c r="CV49" s="90">
        <f t="shared" si="36"/>
        <v>0</v>
      </c>
      <c r="CW49" s="157">
        <f t="shared" si="37"/>
        <v>0</v>
      </c>
      <c r="CX49" s="90">
        <f t="shared" si="38"/>
        <v>0</v>
      </c>
      <c r="CY49" s="157">
        <f t="shared" si="39"/>
        <v>0</v>
      </c>
      <c r="CZ49" s="90">
        <f t="shared" si="40"/>
        <v>0</v>
      </c>
      <c r="DA49" s="91">
        <f>DataEntry!B49</f>
        <v>44134</v>
      </c>
      <c r="DB49" s="83">
        <f t="shared" si="41"/>
        <v>0</v>
      </c>
      <c r="DC49" s="83">
        <f t="shared" si="42"/>
        <v>0</v>
      </c>
      <c r="DD49" s="145" t="str">
        <f t="shared" si="95"/>
        <v/>
      </c>
      <c r="DE49" s="145">
        <f t="shared" si="96"/>
        <v>7</v>
      </c>
      <c r="DF49" s="145" t="str">
        <f t="shared" si="97"/>
        <v/>
      </c>
      <c r="DG49" s="145" t="str">
        <f t="shared" si="98"/>
        <v/>
      </c>
      <c r="DH49" s="145">
        <f t="shared" si="99"/>
        <v>17</v>
      </c>
      <c r="DI49" s="145" t="str">
        <f t="shared" si="100"/>
        <v/>
      </c>
      <c r="DJ49" s="83">
        <f t="shared" si="101"/>
        <v>0</v>
      </c>
      <c r="DK49" s="83">
        <f t="shared" si="102"/>
        <v>0</v>
      </c>
      <c r="DL49" s="84">
        <f t="shared" si="103"/>
        <v>0</v>
      </c>
      <c r="DM49" s="14">
        <f t="shared" si="104"/>
        <v>0</v>
      </c>
      <c r="DN49" s="87">
        <f>IFERROR(DO49*(1-DCFactor)+Results!DP49*DCFactor,"")</f>
        <v>0.31477378750281976</v>
      </c>
      <c r="DO49" s="87">
        <f>(DFactor*Rounds*Number/2+SUM(BV$3:BV37))/(Rounds*Number/2+COUNT(BV$3:BV37))</f>
        <v>0.29787683284457478</v>
      </c>
      <c r="DP49" s="87">
        <f t="shared" si="44"/>
        <v>0.34615384615384615</v>
      </c>
      <c r="DQ49" s="84">
        <f t="shared" si="45"/>
        <v>0</v>
      </c>
      <c r="DR49" s="84">
        <f t="shared" si="46"/>
        <v>0</v>
      </c>
      <c r="DS49" s="87">
        <f t="shared" si="47"/>
        <v>0.33745273801378312</v>
      </c>
      <c r="DT49" s="87">
        <f t="shared" si="48"/>
        <v>0.34187218413374582</v>
      </c>
      <c r="DU49" s="87">
        <f t="shared" si="49"/>
        <v>0.24843099420550555</v>
      </c>
      <c r="DV49" s="86">
        <f t="shared" si="105"/>
        <v>0</v>
      </c>
      <c r="DW49" s="86">
        <f t="shared" si="106"/>
        <v>0</v>
      </c>
    </row>
    <row r="50" spans="1:127" x14ac:dyDescent="0.25">
      <c r="A50" s="69">
        <v>48</v>
      </c>
      <c r="B50" s="70">
        <f>DataEntry!C50</f>
        <v>3</v>
      </c>
      <c r="C50" s="71">
        <f>COUNTIF(D$2:D50,D50)+COUNTIF(G$2:G50,D50)</f>
        <v>6</v>
      </c>
      <c r="D50" s="72" t="str">
        <f t="shared" si="0"/>
        <v>Eintracht Braunschweig</v>
      </c>
      <c r="E50" s="70">
        <f>DataEntry!E50</f>
        <v>12</v>
      </c>
      <c r="F50" s="71">
        <f>COUNTIF(D$2:D50,G50)+COUNTIF(G$2:G50,G50)</f>
        <v>6</v>
      </c>
      <c r="G50" s="72" t="str">
        <f t="shared" si="1"/>
        <v>Nurnberg</v>
      </c>
      <c r="H50" s="73">
        <f>DataEntry!G50</f>
        <v>3</v>
      </c>
      <c r="I50" s="73">
        <f>DataEntry!H50</f>
        <v>2</v>
      </c>
      <c r="J50" s="158">
        <f t="shared" si="2"/>
        <v>1</v>
      </c>
      <c r="K50" s="156">
        <f t="shared" si="3"/>
        <v>0</v>
      </c>
      <c r="L50" s="224">
        <f t="shared" si="4"/>
        <v>2463.2842233267866</v>
      </c>
      <c r="M50" s="224">
        <f t="shared" si="5"/>
        <v>2405.6627505684605</v>
      </c>
      <c r="N50" s="236">
        <f t="shared" si="50"/>
        <v>57.621472758326036</v>
      </c>
      <c r="O50" s="22" t="str">
        <f t="shared" si="51"/>
        <v>T3G6</v>
      </c>
      <c r="P50" s="248">
        <f t="shared" si="6"/>
        <v>4.486074015432477</v>
      </c>
      <c r="Q50" s="22" t="str">
        <f t="shared" si="52"/>
        <v>T12G6</v>
      </c>
      <c r="R50" s="248">
        <f t="shared" si="7"/>
        <v>-4.486074015432477</v>
      </c>
      <c r="S50" s="74">
        <f t="shared" si="53"/>
        <v>0</v>
      </c>
      <c r="T50" s="75">
        <f t="shared" si="54"/>
        <v>0</v>
      </c>
      <c r="U50" s="76">
        <f t="shared" si="55"/>
        <v>0</v>
      </c>
      <c r="V50" s="74">
        <f t="shared" si="56"/>
        <v>1</v>
      </c>
      <c r="W50" s="75">
        <f t="shared" si="57"/>
        <v>0</v>
      </c>
      <c r="X50" s="76">
        <f t="shared" si="58"/>
        <v>0</v>
      </c>
      <c r="Y50" s="74">
        <f t="shared" si="59"/>
        <v>0</v>
      </c>
      <c r="Z50" s="75">
        <f t="shared" si="60"/>
        <v>0</v>
      </c>
      <c r="AA50" s="76">
        <f t="shared" si="61"/>
        <v>0</v>
      </c>
      <c r="AB50" s="74">
        <f t="shared" si="62"/>
        <v>0</v>
      </c>
      <c r="AC50" s="75">
        <f t="shared" si="63"/>
        <v>0</v>
      </c>
      <c r="AD50" s="76">
        <f t="shared" si="64"/>
        <v>0</v>
      </c>
      <c r="AE50" s="74">
        <f t="shared" si="65"/>
        <v>0</v>
      </c>
      <c r="AF50" s="75">
        <f t="shared" si="66"/>
        <v>0</v>
      </c>
      <c r="AG50" s="76">
        <f t="shared" si="67"/>
        <v>0</v>
      </c>
      <c r="AH50" s="74">
        <f t="shared" si="68"/>
        <v>0</v>
      </c>
      <c r="AI50" s="75">
        <f t="shared" si="69"/>
        <v>0</v>
      </c>
      <c r="AJ50" s="76">
        <f t="shared" si="70"/>
        <v>0</v>
      </c>
      <c r="AK50" s="74">
        <f t="shared" si="71"/>
        <v>0</v>
      </c>
      <c r="AL50" s="75">
        <f t="shared" si="72"/>
        <v>0</v>
      </c>
      <c r="AM50" s="76">
        <f t="shared" si="73"/>
        <v>0</v>
      </c>
      <c r="AN50" s="74">
        <f t="shared" si="74"/>
        <v>0</v>
      </c>
      <c r="AO50" s="75">
        <f t="shared" si="75"/>
        <v>0</v>
      </c>
      <c r="AP50" s="76">
        <f t="shared" si="76"/>
        <v>0</v>
      </c>
      <c r="AQ50" s="77">
        <f t="shared" si="8"/>
        <v>0.55139259845675226</v>
      </c>
      <c r="AR50" s="77">
        <f t="shared" si="77"/>
        <v>0.38612659973298885</v>
      </c>
      <c r="AS50" s="78">
        <f t="shared" si="78"/>
        <v>0.33053199744752676</v>
      </c>
      <c r="AT50" s="77">
        <f t="shared" si="79"/>
        <v>0.28334140281948439</v>
      </c>
      <c r="AU50" s="79">
        <f t="shared" si="107"/>
        <v>0.1</v>
      </c>
      <c r="AV50" s="139">
        <f>DataEntry!P50</f>
        <v>36.239999999999995</v>
      </c>
      <c r="AW50" s="80" t="str">
        <f t="shared" si="11"/>
        <v>79/50</v>
      </c>
      <c r="AX50" s="80" t="str">
        <f t="shared" si="12"/>
        <v>2/1</v>
      </c>
      <c r="AY50" s="80" t="str">
        <f t="shared" si="13"/>
        <v>63/25</v>
      </c>
      <c r="AZ50" s="81">
        <f>DataEntry!I50</f>
        <v>54</v>
      </c>
      <c r="BA50" s="82">
        <f>DataEntry!J50</f>
        <v>25</v>
      </c>
      <c r="BB50" s="81">
        <f>DataEntry!K50</f>
        <v>13</v>
      </c>
      <c r="BC50" s="82">
        <f>DataEntry!L50</f>
        <v>5</v>
      </c>
      <c r="BD50" s="81">
        <f>DataEntry!M50</f>
        <v>59</v>
      </c>
      <c r="BE50" s="82">
        <f>DataEntry!N50</f>
        <v>50</v>
      </c>
      <c r="BF50" s="77">
        <f t="shared" si="80"/>
        <v>0.30054226279832108</v>
      </c>
      <c r="BG50" s="77">
        <f t="shared" si="81"/>
        <v>0.26380931956741516</v>
      </c>
      <c r="BH50" s="77">
        <f t="shared" si="82"/>
        <v>0.4356484176342636</v>
      </c>
      <c r="BI50" s="83">
        <f t="shared" si="83"/>
        <v>1</v>
      </c>
      <c r="BJ50" s="83">
        <f t="shared" si="84"/>
        <v>0</v>
      </c>
      <c r="BK50" s="83">
        <f t="shared" si="85"/>
        <v>0</v>
      </c>
      <c r="BL50" s="84">
        <f t="shared" si="14"/>
        <v>0.38612659973298885</v>
      </c>
      <c r="BM50" s="84">
        <f t="shared" si="15"/>
        <v>0.30054226279832108</v>
      </c>
      <c r="BN50" s="85">
        <f t="shared" si="86"/>
        <v>8.5584336934667771E-2</v>
      </c>
      <c r="BO50" s="84">
        <f t="shared" si="16"/>
        <v>0.38612659973298885</v>
      </c>
      <c r="BP50" s="84">
        <f t="shared" si="17"/>
        <v>0.33053199744752676</v>
      </c>
      <c r="BQ50" s="84">
        <f t="shared" si="18"/>
        <v>0.28334140281948439</v>
      </c>
      <c r="BR50" s="84">
        <f t="shared" si="87"/>
        <v>0.30054226279832108</v>
      </c>
      <c r="BS50" s="84">
        <f t="shared" si="87"/>
        <v>0.26380931956741516</v>
      </c>
      <c r="BT50" s="84">
        <f t="shared" si="87"/>
        <v>0.4356484176342636</v>
      </c>
      <c r="BU50" s="86">
        <f t="shared" si="88"/>
        <v>1</v>
      </c>
      <c r="BV50" s="86">
        <f t="shared" si="88"/>
        <v>0</v>
      </c>
      <c r="BW50" s="86">
        <f t="shared" si="88"/>
        <v>0</v>
      </c>
      <c r="BX50" s="86">
        <f t="shared" si="89"/>
        <v>1</v>
      </c>
      <c r="BY50" s="86">
        <f t="shared" si="89"/>
        <v>0</v>
      </c>
      <c r="BZ50" s="86">
        <f t="shared" si="89"/>
        <v>0</v>
      </c>
      <c r="CA50" s="83">
        <f>IF(AND(DataEntry!B50&gt;=ExFrom,DataEntry!B50&lt;=ExTo),0,IF(AR50&lt;DS50,0,DB50))</f>
        <v>39</v>
      </c>
      <c r="CB50" s="83">
        <f>IF(AND(DataEntry!B50&gt;=ExFrom,DataEntry!B50&lt;=ExTo),0,IF(AT50&lt;DT50,0,DC50))</f>
        <v>0</v>
      </c>
      <c r="CC50" s="14">
        <f t="shared" si="90"/>
        <v>84.24</v>
      </c>
      <c r="CD50" s="72" t="str">
        <f t="shared" si="22"/>
        <v>Eintracht Braunschweig</v>
      </c>
      <c r="CE50" s="87">
        <f t="shared" si="91"/>
        <v>5.2949070310584823E-2</v>
      </c>
      <c r="CF50" s="88">
        <f t="shared" si="92"/>
        <v>0.15258485432537644</v>
      </c>
      <c r="CG50" s="88">
        <f t="shared" si="93"/>
        <v>-0.24532081023513672</v>
      </c>
      <c r="CH50" s="87">
        <f t="shared" si="94"/>
        <v>0.33053199744752682</v>
      </c>
      <c r="CI50" s="89">
        <f t="shared" si="23"/>
        <v>1</v>
      </c>
      <c r="CJ50" s="89">
        <f t="shared" si="24"/>
        <v>0</v>
      </c>
      <c r="CK50" s="157">
        <f t="shared" si="25"/>
        <v>0</v>
      </c>
      <c r="CL50" s="90">
        <f t="shared" si="26"/>
        <v>0</v>
      </c>
      <c r="CM50" s="157">
        <f t="shared" si="27"/>
        <v>84.24</v>
      </c>
      <c r="CN50" s="90">
        <f t="shared" si="28"/>
        <v>0</v>
      </c>
      <c r="CO50" s="157">
        <f t="shared" si="29"/>
        <v>0</v>
      </c>
      <c r="CP50" s="90">
        <f t="shared" si="30"/>
        <v>0</v>
      </c>
      <c r="CQ50" s="157">
        <f t="shared" si="31"/>
        <v>0</v>
      </c>
      <c r="CR50" s="90">
        <f t="shared" si="32"/>
        <v>0</v>
      </c>
      <c r="CS50" s="157">
        <f t="shared" si="33"/>
        <v>0</v>
      </c>
      <c r="CT50" s="90">
        <f t="shared" si="34"/>
        <v>0</v>
      </c>
      <c r="CU50" s="157">
        <f t="shared" si="35"/>
        <v>0</v>
      </c>
      <c r="CV50" s="90">
        <f t="shared" si="36"/>
        <v>0</v>
      </c>
      <c r="CW50" s="157">
        <f t="shared" si="37"/>
        <v>0</v>
      </c>
      <c r="CX50" s="90">
        <f t="shared" si="38"/>
        <v>0</v>
      </c>
      <c r="CY50" s="157">
        <f t="shared" si="39"/>
        <v>0</v>
      </c>
      <c r="CZ50" s="90">
        <f t="shared" si="40"/>
        <v>0</v>
      </c>
      <c r="DA50" s="91">
        <f>DataEntry!B50</f>
        <v>44135</v>
      </c>
      <c r="DB50" s="83">
        <f t="shared" si="41"/>
        <v>39</v>
      </c>
      <c r="DC50" s="83">
        <f t="shared" si="42"/>
        <v>0</v>
      </c>
      <c r="DD50" s="145">
        <f t="shared" si="95"/>
        <v>3</v>
      </c>
      <c r="DE50" s="145" t="str">
        <f t="shared" si="96"/>
        <v/>
      </c>
      <c r="DF50" s="145" t="str">
        <f t="shared" si="97"/>
        <v/>
      </c>
      <c r="DG50" s="145" t="str">
        <f t="shared" si="98"/>
        <v/>
      </c>
      <c r="DH50" s="145" t="str">
        <f t="shared" si="99"/>
        <v/>
      </c>
      <c r="DI50" s="145">
        <f t="shared" si="100"/>
        <v>12</v>
      </c>
      <c r="DJ50" s="83">
        <f t="shared" si="101"/>
        <v>39</v>
      </c>
      <c r="DK50" s="83">
        <f t="shared" si="102"/>
        <v>0</v>
      </c>
      <c r="DL50" s="84">
        <f t="shared" si="103"/>
        <v>15</v>
      </c>
      <c r="DM50" s="14">
        <f t="shared" si="104"/>
        <v>-15</v>
      </c>
      <c r="DN50" s="87">
        <f>IFERROR(DO50*(1-DCFactor)+Results!DP50*DCFactor,"")</f>
        <v>0.30948430049482678</v>
      </c>
      <c r="DO50" s="87">
        <f>(DFactor*Rounds*Number/2+SUM(BV$3:BV38))/(Rounds*Number/2+COUNT(BV$3:BV38))</f>
        <v>0.29700584795321633</v>
      </c>
      <c r="DP50" s="87">
        <f t="shared" si="44"/>
        <v>0.33265856950067474</v>
      </c>
      <c r="DQ50" s="84">
        <f t="shared" si="45"/>
        <v>0</v>
      </c>
      <c r="DR50" s="84">
        <f t="shared" si="46"/>
        <v>0</v>
      </c>
      <c r="DS50" s="87">
        <f t="shared" si="47"/>
        <v>0.3315805048558208</v>
      </c>
      <c r="DT50" s="87">
        <f t="shared" si="48"/>
        <v>0.34484402700783789</v>
      </c>
      <c r="DU50" s="87">
        <f t="shared" si="49"/>
        <v>0.33053199744752682</v>
      </c>
      <c r="DV50" s="86">
        <f t="shared" si="105"/>
        <v>1</v>
      </c>
      <c r="DW50" s="86">
        <f t="shared" si="106"/>
        <v>-1</v>
      </c>
    </row>
    <row r="51" spans="1:127" x14ac:dyDescent="0.25">
      <c r="A51" s="69">
        <v>49</v>
      </c>
      <c r="B51" s="70">
        <f>DataEntry!C51</f>
        <v>1</v>
      </c>
      <c r="C51" s="71">
        <f>COUNTIF(D$2:D51,D51)+COUNTIF(G$2:G51,D51)</f>
        <v>6</v>
      </c>
      <c r="D51" s="72" t="str">
        <f t="shared" si="0"/>
        <v>Erzgebirge Aue</v>
      </c>
      <c r="E51" s="70">
        <f>DataEntry!E51</f>
        <v>11</v>
      </c>
      <c r="F51" s="71">
        <f>COUNTIF(D$2:D51,G51)+COUNTIF(G$2:G51,G51)</f>
        <v>6</v>
      </c>
      <c r="G51" s="72" t="str">
        <f t="shared" si="1"/>
        <v>Holstein Kiel</v>
      </c>
      <c r="H51" s="73">
        <f>DataEntry!G51</f>
        <v>1</v>
      </c>
      <c r="I51" s="73">
        <f>DataEntry!H51</f>
        <v>1</v>
      </c>
      <c r="J51" s="158">
        <f t="shared" si="2"/>
        <v>2</v>
      </c>
      <c r="K51" s="156">
        <f t="shared" si="3"/>
        <v>0</v>
      </c>
      <c r="L51" s="224">
        <f t="shared" si="4"/>
        <v>2485.3586960309694</v>
      </c>
      <c r="M51" s="224">
        <f t="shared" si="5"/>
        <v>2478.5807902250554</v>
      </c>
      <c r="N51" s="236">
        <f t="shared" si="50"/>
        <v>6.777905805914088</v>
      </c>
      <c r="O51" s="22" t="str">
        <f t="shared" si="51"/>
        <v>T1G6</v>
      </c>
      <c r="P51" s="248">
        <f t="shared" si="6"/>
        <v>-5.2059849982629913E-2</v>
      </c>
      <c r="Q51" s="22" t="str">
        <f t="shared" si="52"/>
        <v>T11G6</v>
      </c>
      <c r="R51" s="248">
        <f t="shared" si="7"/>
        <v>5.2059849982629913E-2</v>
      </c>
      <c r="S51" s="74">
        <f t="shared" si="53"/>
        <v>0</v>
      </c>
      <c r="T51" s="75">
        <f t="shared" si="54"/>
        <v>1</v>
      </c>
      <c r="U51" s="76">
        <f t="shared" si="55"/>
        <v>0</v>
      </c>
      <c r="V51" s="74">
        <f t="shared" si="56"/>
        <v>0</v>
      </c>
      <c r="W51" s="75">
        <f t="shared" si="57"/>
        <v>0</v>
      </c>
      <c r="X51" s="76">
        <f t="shared" si="58"/>
        <v>0</v>
      </c>
      <c r="Y51" s="74">
        <f t="shared" si="59"/>
        <v>0</v>
      </c>
      <c r="Z51" s="75">
        <f t="shared" si="60"/>
        <v>0</v>
      </c>
      <c r="AA51" s="76">
        <f t="shared" si="61"/>
        <v>0</v>
      </c>
      <c r="AB51" s="74">
        <f t="shared" si="62"/>
        <v>0</v>
      </c>
      <c r="AC51" s="75">
        <f t="shared" si="63"/>
        <v>0</v>
      </c>
      <c r="AD51" s="76">
        <f t="shared" si="64"/>
        <v>0</v>
      </c>
      <c r="AE51" s="74">
        <f t="shared" si="65"/>
        <v>0</v>
      </c>
      <c r="AF51" s="75">
        <f t="shared" si="66"/>
        <v>0</v>
      </c>
      <c r="AG51" s="76">
        <f t="shared" si="67"/>
        <v>0</v>
      </c>
      <c r="AH51" s="74">
        <f t="shared" si="68"/>
        <v>0</v>
      </c>
      <c r="AI51" s="75">
        <f t="shared" si="69"/>
        <v>0</v>
      </c>
      <c r="AJ51" s="76">
        <f t="shared" si="70"/>
        <v>0</v>
      </c>
      <c r="AK51" s="74">
        <f t="shared" si="71"/>
        <v>0</v>
      </c>
      <c r="AL51" s="75">
        <f t="shared" si="72"/>
        <v>0</v>
      </c>
      <c r="AM51" s="76">
        <f t="shared" si="73"/>
        <v>0</v>
      </c>
      <c r="AN51" s="74">
        <f t="shared" si="74"/>
        <v>0</v>
      </c>
      <c r="AO51" s="75">
        <f t="shared" si="75"/>
        <v>0</v>
      </c>
      <c r="AP51" s="76">
        <f t="shared" si="76"/>
        <v>0</v>
      </c>
      <c r="AQ51" s="77">
        <f t="shared" si="8"/>
        <v>0.50520598499826297</v>
      </c>
      <c r="AR51" s="77">
        <f t="shared" si="77"/>
        <v>0.36363125253573592</v>
      </c>
      <c r="AS51" s="78">
        <f t="shared" si="78"/>
        <v>0.28314946492505411</v>
      </c>
      <c r="AT51" s="77">
        <f t="shared" si="79"/>
        <v>0.35321928253921003</v>
      </c>
      <c r="AU51" s="79">
        <f t="shared" si="107"/>
        <v>0.1</v>
      </c>
      <c r="AV51" s="139">
        <f>DataEntry!P51</f>
        <v>0</v>
      </c>
      <c r="AW51" s="80" t="str">
        <f t="shared" si="11"/>
        <v>7/4</v>
      </c>
      <c r="AX51" s="80" t="str">
        <f t="shared" si="12"/>
        <v>63/25</v>
      </c>
      <c r="AY51" s="80" t="str">
        <f t="shared" si="13"/>
        <v>91/50</v>
      </c>
      <c r="AZ51" s="81">
        <f>DataEntry!I51</f>
        <v>52</v>
      </c>
      <c r="BA51" s="82">
        <f>DataEntry!J51</f>
        <v>25</v>
      </c>
      <c r="BB51" s="81">
        <f>DataEntry!K51</f>
        <v>13</v>
      </c>
      <c r="BC51" s="82">
        <f>DataEntry!L51</f>
        <v>5</v>
      </c>
      <c r="BD51" s="81">
        <f>DataEntry!M51</f>
        <v>31</v>
      </c>
      <c r="BE51" s="82">
        <f>DataEntry!N51</f>
        <v>25</v>
      </c>
      <c r="BF51" s="77">
        <f t="shared" si="80"/>
        <v>0.30954428202923473</v>
      </c>
      <c r="BG51" s="77">
        <f t="shared" si="81"/>
        <v>0.26483233018056751</v>
      </c>
      <c r="BH51" s="77">
        <f t="shared" si="82"/>
        <v>0.42562338779019776</v>
      </c>
      <c r="BI51" s="83">
        <f t="shared" si="83"/>
        <v>0</v>
      </c>
      <c r="BJ51" s="83">
        <f t="shared" si="84"/>
        <v>1</v>
      </c>
      <c r="BK51" s="83">
        <f t="shared" si="85"/>
        <v>0</v>
      </c>
      <c r="BL51" s="84">
        <f t="shared" si="14"/>
        <v>0.28314946492505411</v>
      </c>
      <c r="BM51" s="84">
        <f t="shared" si="15"/>
        <v>0.26483233018056751</v>
      </c>
      <c r="BN51" s="85">
        <f t="shared" si="86"/>
        <v>1.8317134744486596E-2</v>
      </c>
      <c r="BO51" s="84">
        <f t="shared" si="16"/>
        <v>0.36363125253573592</v>
      </c>
      <c r="BP51" s="84">
        <f t="shared" si="17"/>
        <v>0.28314946492505411</v>
      </c>
      <c r="BQ51" s="84">
        <f t="shared" si="18"/>
        <v>0.35321928253921003</v>
      </c>
      <c r="BR51" s="84">
        <f t="shared" si="87"/>
        <v>0.30954428202923473</v>
      </c>
      <c r="BS51" s="84">
        <f t="shared" si="87"/>
        <v>0.26483233018056751</v>
      </c>
      <c r="BT51" s="84">
        <f t="shared" si="87"/>
        <v>0.42562338779019776</v>
      </c>
      <c r="BU51" s="86">
        <f t="shared" si="88"/>
        <v>0</v>
      </c>
      <c r="BV51" s="86">
        <f t="shared" si="88"/>
        <v>1</v>
      </c>
      <c r="BW51" s="86">
        <f t="shared" si="88"/>
        <v>0</v>
      </c>
      <c r="BX51" s="86">
        <f t="shared" si="89"/>
        <v>0</v>
      </c>
      <c r="BY51" s="86">
        <f t="shared" si="89"/>
        <v>1</v>
      </c>
      <c r="BZ51" s="86">
        <f t="shared" si="89"/>
        <v>0</v>
      </c>
      <c r="CA51" s="83">
        <f>IF(AND(DataEntry!B51&gt;=ExFrom,DataEntry!B51&lt;=ExTo),0,IF(AR51&lt;DS51,0,DB51))</f>
        <v>0</v>
      </c>
      <c r="CB51" s="83">
        <f>IF(AND(DataEntry!B51&gt;=ExFrom,DataEntry!B51&lt;=ExTo),0,IF(AT51&lt;DT51,0,DC51))</f>
        <v>0</v>
      </c>
      <c r="CC51" s="14">
        <f t="shared" si="90"/>
        <v>0</v>
      </c>
      <c r="CD51" s="72" t="str">
        <f t="shared" si="22"/>
        <v/>
      </c>
      <c r="CE51" s="87">
        <f t="shared" si="91"/>
        <v>4.888167388167397E-2</v>
      </c>
      <c r="CF51" s="88">
        <f t="shared" si="92"/>
        <v>8.1807141881055812E-2</v>
      </c>
      <c r="CG51" s="88">
        <f t="shared" si="93"/>
        <v>-0.14126851988127376</v>
      </c>
      <c r="CH51" s="87">
        <f t="shared" si="94"/>
        <v>0.28314946492505405</v>
      </c>
      <c r="CI51" s="89">
        <f t="shared" si="23"/>
        <v>0</v>
      </c>
      <c r="CJ51" s="89">
        <f t="shared" si="24"/>
        <v>0</v>
      </c>
      <c r="CK51" s="157">
        <f t="shared" si="25"/>
        <v>0</v>
      </c>
      <c r="CL51" s="90">
        <f t="shared" si="26"/>
        <v>0</v>
      </c>
      <c r="CM51" s="157">
        <f t="shared" si="27"/>
        <v>0</v>
      </c>
      <c r="CN51" s="90">
        <f t="shared" si="28"/>
        <v>0</v>
      </c>
      <c r="CO51" s="157">
        <f t="shared" si="29"/>
        <v>0</v>
      </c>
      <c r="CP51" s="90">
        <f t="shared" si="30"/>
        <v>0</v>
      </c>
      <c r="CQ51" s="157">
        <f t="shared" si="31"/>
        <v>0</v>
      </c>
      <c r="CR51" s="90">
        <f t="shared" si="32"/>
        <v>0</v>
      </c>
      <c r="CS51" s="157">
        <f t="shared" si="33"/>
        <v>0</v>
      </c>
      <c r="CT51" s="90">
        <f t="shared" si="34"/>
        <v>0</v>
      </c>
      <c r="CU51" s="157">
        <f t="shared" si="35"/>
        <v>0</v>
      </c>
      <c r="CV51" s="90">
        <f t="shared" si="36"/>
        <v>0</v>
      </c>
      <c r="CW51" s="157">
        <f t="shared" si="37"/>
        <v>0</v>
      </c>
      <c r="CX51" s="90">
        <f t="shared" si="38"/>
        <v>0</v>
      </c>
      <c r="CY51" s="157">
        <f t="shared" si="39"/>
        <v>0</v>
      </c>
      <c r="CZ51" s="90">
        <f t="shared" si="40"/>
        <v>0</v>
      </c>
      <c r="DA51" s="91">
        <f>DataEntry!B51</f>
        <v>44135</v>
      </c>
      <c r="DB51" s="83">
        <f t="shared" si="41"/>
        <v>0</v>
      </c>
      <c r="DC51" s="83">
        <f t="shared" si="42"/>
        <v>0</v>
      </c>
      <c r="DD51" s="145" t="str">
        <f t="shared" si="95"/>
        <v/>
      </c>
      <c r="DE51" s="145">
        <f t="shared" si="96"/>
        <v>1</v>
      </c>
      <c r="DF51" s="145" t="str">
        <f t="shared" si="97"/>
        <v/>
      </c>
      <c r="DG51" s="145" t="str">
        <f t="shared" si="98"/>
        <v/>
      </c>
      <c r="DH51" s="145">
        <f t="shared" si="99"/>
        <v>11</v>
      </c>
      <c r="DI51" s="145" t="str">
        <f t="shared" si="100"/>
        <v/>
      </c>
      <c r="DJ51" s="83">
        <f t="shared" si="101"/>
        <v>0</v>
      </c>
      <c r="DK51" s="83">
        <f t="shared" si="102"/>
        <v>0</v>
      </c>
      <c r="DL51" s="84">
        <f t="shared" si="103"/>
        <v>0</v>
      </c>
      <c r="DM51" s="14">
        <f t="shared" si="104"/>
        <v>0</v>
      </c>
      <c r="DN51" s="87">
        <f>IFERROR(DO51*(1-DCFactor)+Results!DP51*DCFactor,"")</f>
        <v>0.28412959557449352</v>
      </c>
      <c r="DO51" s="87">
        <f>(DFactor*Rounds*Number/2+SUM(BV$3:BV39))/(Rounds*Number/2+COUNT(BV$3:BV39))</f>
        <v>0.2990553935860058</v>
      </c>
      <c r="DP51" s="87">
        <f t="shared" si="44"/>
        <v>0.25641025641025639</v>
      </c>
      <c r="DQ51" s="84">
        <f t="shared" si="45"/>
        <v>0</v>
      </c>
      <c r="DR51" s="84">
        <f t="shared" si="46"/>
        <v>0</v>
      </c>
      <c r="DS51" s="87">
        <f t="shared" si="47"/>
        <v>0.33393976193729813</v>
      </c>
      <c r="DT51" s="87">
        <f t="shared" si="48"/>
        <v>0.34137561732937582</v>
      </c>
      <c r="DU51" s="87">
        <f t="shared" si="49"/>
        <v>0.28314946492505405</v>
      </c>
      <c r="DV51" s="86">
        <f t="shared" si="105"/>
        <v>0</v>
      </c>
      <c r="DW51" s="86">
        <f t="shared" si="106"/>
        <v>0</v>
      </c>
    </row>
    <row r="52" spans="1:127" x14ac:dyDescent="0.25">
      <c r="A52" s="69">
        <v>50</v>
      </c>
      <c r="B52" s="70">
        <f>DataEntry!C52</f>
        <v>13</v>
      </c>
      <c r="C52" s="71">
        <f>COUNTIF(D$2:D52,D52)+COUNTIF(G$2:G52,D52)</f>
        <v>6</v>
      </c>
      <c r="D52" s="72" t="str">
        <f t="shared" si="0"/>
        <v>Osnabruck</v>
      </c>
      <c r="E52" s="70">
        <f>DataEntry!E52</f>
        <v>16</v>
      </c>
      <c r="F52" s="71">
        <f>COUNTIF(D$2:D52,G52)+COUNTIF(G$2:G52,G52)</f>
        <v>6</v>
      </c>
      <c r="G52" s="72" t="str">
        <f t="shared" si="1"/>
        <v>Sandhausen</v>
      </c>
      <c r="H52" s="73">
        <f>DataEntry!G52</f>
        <v>2</v>
      </c>
      <c r="I52" s="73">
        <f>DataEntry!H52</f>
        <v>1</v>
      </c>
      <c r="J52" s="158">
        <f t="shared" si="2"/>
        <v>1</v>
      </c>
      <c r="K52" s="156">
        <f t="shared" si="3"/>
        <v>0</v>
      </c>
      <c r="L52" s="224">
        <f t="shared" si="4"/>
        <v>2470.3272113385628</v>
      </c>
      <c r="M52" s="224">
        <f t="shared" si="5"/>
        <v>2401.7830901685033</v>
      </c>
      <c r="N52" s="236">
        <f t="shared" si="50"/>
        <v>68.544121170059498</v>
      </c>
      <c r="O52" s="22" t="str">
        <f t="shared" si="51"/>
        <v>T13G6</v>
      </c>
      <c r="P52" s="248">
        <f t="shared" si="6"/>
        <v>4.3826096050265146</v>
      </c>
      <c r="Q52" s="22" t="str">
        <f t="shared" si="52"/>
        <v>T16G6</v>
      </c>
      <c r="R52" s="248">
        <f t="shared" si="7"/>
        <v>-4.3826096050265146</v>
      </c>
      <c r="S52" s="74">
        <f t="shared" si="53"/>
        <v>0</v>
      </c>
      <c r="T52" s="75">
        <f t="shared" si="54"/>
        <v>0</v>
      </c>
      <c r="U52" s="76">
        <f t="shared" si="55"/>
        <v>0</v>
      </c>
      <c r="V52" s="74">
        <f t="shared" si="56"/>
        <v>1</v>
      </c>
      <c r="W52" s="75">
        <f t="shared" si="57"/>
        <v>0</v>
      </c>
      <c r="X52" s="76">
        <f t="shared" si="58"/>
        <v>0</v>
      </c>
      <c r="Y52" s="74">
        <f t="shared" si="59"/>
        <v>0</v>
      </c>
      <c r="Z52" s="75">
        <f t="shared" si="60"/>
        <v>0</v>
      </c>
      <c r="AA52" s="76">
        <f t="shared" si="61"/>
        <v>0</v>
      </c>
      <c r="AB52" s="74">
        <f t="shared" si="62"/>
        <v>0</v>
      </c>
      <c r="AC52" s="75">
        <f t="shared" si="63"/>
        <v>0</v>
      </c>
      <c r="AD52" s="76">
        <f t="shared" si="64"/>
        <v>0</v>
      </c>
      <c r="AE52" s="74">
        <f t="shared" si="65"/>
        <v>0</v>
      </c>
      <c r="AF52" s="75">
        <f t="shared" si="66"/>
        <v>0</v>
      </c>
      <c r="AG52" s="76">
        <f t="shared" si="67"/>
        <v>0</v>
      </c>
      <c r="AH52" s="74">
        <f t="shared" si="68"/>
        <v>0</v>
      </c>
      <c r="AI52" s="75">
        <f t="shared" si="69"/>
        <v>0</v>
      </c>
      <c r="AJ52" s="76">
        <f t="shared" si="70"/>
        <v>0</v>
      </c>
      <c r="AK52" s="74">
        <f t="shared" si="71"/>
        <v>0</v>
      </c>
      <c r="AL52" s="75">
        <f t="shared" si="72"/>
        <v>0</v>
      </c>
      <c r="AM52" s="76">
        <f t="shared" si="73"/>
        <v>0</v>
      </c>
      <c r="AN52" s="74">
        <f t="shared" si="74"/>
        <v>0</v>
      </c>
      <c r="AO52" s="75">
        <f t="shared" si="75"/>
        <v>0</v>
      </c>
      <c r="AP52" s="76">
        <f t="shared" si="76"/>
        <v>0</v>
      </c>
      <c r="AQ52" s="77">
        <f t="shared" si="8"/>
        <v>0.56173903949734849</v>
      </c>
      <c r="AR52" s="77">
        <f t="shared" si="77"/>
        <v>0.38310426644325529</v>
      </c>
      <c r="AS52" s="78">
        <f t="shared" si="78"/>
        <v>0.35726954610818645</v>
      </c>
      <c r="AT52" s="77">
        <f t="shared" si="79"/>
        <v>0.25962618744855825</v>
      </c>
      <c r="AU52" s="79">
        <f t="shared" si="107"/>
        <v>0.1</v>
      </c>
      <c r="AV52" s="139">
        <f>DataEntry!P52</f>
        <v>-36</v>
      </c>
      <c r="AW52" s="80" t="str">
        <f t="shared" si="11"/>
        <v>8/5</v>
      </c>
      <c r="AX52" s="80" t="str">
        <f t="shared" si="12"/>
        <v>89/50</v>
      </c>
      <c r="AY52" s="80" t="str">
        <f t="shared" si="13"/>
        <v>71/25</v>
      </c>
      <c r="AZ52" s="81">
        <f>DataEntry!I52</f>
        <v>73</v>
      </c>
      <c r="BA52" s="82">
        <f>DataEntry!J52</f>
        <v>50</v>
      </c>
      <c r="BB52" s="81">
        <f>DataEntry!K52</f>
        <v>63</v>
      </c>
      <c r="BC52" s="82">
        <f>DataEntry!L52</f>
        <v>25</v>
      </c>
      <c r="BD52" s="81">
        <f>DataEntry!M52</f>
        <v>89</v>
      </c>
      <c r="BE52" s="82">
        <f>DataEntry!N52</f>
        <v>50</v>
      </c>
      <c r="BF52" s="77">
        <f t="shared" si="80"/>
        <v>0.38703349206600324</v>
      </c>
      <c r="BG52" s="77">
        <f t="shared" si="81"/>
        <v>0.27048363365976363</v>
      </c>
      <c r="BH52" s="77">
        <f t="shared" si="82"/>
        <v>0.34248287427423307</v>
      </c>
      <c r="BI52" s="83">
        <f t="shared" si="83"/>
        <v>1</v>
      </c>
      <c r="BJ52" s="83">
        <f t="shared" si="84"/>
        <v>0</v>
      </c>
      <c r="BK52" s="83">
        <f t="shared" si="85"/>
        <v>0</v>
      </c>
      <c r="BL52" s="84">
        <f t="shared" si="14"/>
        <v>0.38310426644325529</v>
      </c>
      <c r="BM52" s="84">
        <f t="shared" si="15"/>
        <v>0.38703349206600324</v>
      </c>
      <c r="BN52" s="85">
        <f t="shared" si="86"/>
        <v>-3.929225622747945E-3</v>
      </c>
      <c r="BO52" s="84">
        <f t="shared" si="16"/>
        <v>0.38310426644325529</v>
      </c>
      <c r="BP52" s="84">
        <f t="shared" si="17"/>
        <v>0.35726954610818645</v>
      </c>
      <c r="BQ52" s="84">
        <f t="shared" si="18"/>
        <v>0.25962618744855825</v>
      </c>
      <c r="BR52" s="84">
        <f t="shared" si="87"/>
        <v>0.38703349206600324</v>
      </c>
      <c r="BS52" s="84">
        <f t="shared" si="87"/>
        <v>0.27048363365976363</v>
      </c>
      <c r="BT52" s="84">
        <f t="shared" si="87"/>
        <v>0.34248287427423307</v>
      </c>
      <c r="BU52" s="86">
        <f t="shared" si="88"/>
        <v>1</v>
      </c>
      <c r="BV52" s="86">
        <f t="shared" si="88"/>
        <v>0</v>
      </c>
      <c r="BW52" s="86">
        <f t="shared" si="88"/>
        <v>0</v>
      </c>
      <c r="BX52" s="86">
        <f t="shared" si="89"/>
        <v>1</v>
      </c>
      <c r="BY52" s="86">
        <f t="shared" si="89"/>
        <v>0</v>
      </c>
      <c r="BZ52" s="86">
        <f t="shared" si="89"/>
        <v>0</v>
      </c>
      <c r="CA52" s="83">
        <f>IF(AND(DataEntry!B52&gt;=ExFrom,DataEntry!B52&lt;=ExTo),0,IF(AR52&lt;DS52,0,DB52))</f>
        <v>0</v>
      </c>
      <c r="CB52" s="83">
        <f>IF(AND(DataEntry!B52&gt;=ExFrom,DataEntry!B52&lt;=ExTo),0,IF(AT52&lt;DT52,0,DC52))</f>
        <v>0</v>
      </c>
      <c r="CC52" s="14">
        <f t="shared" si="90"/>
        <v>0</v>
      </c>
      <c r="CD52" s="72" t="str">
        <f t="shared" si="22"/>
        <v/>
      </c>
      <c r="CE52" s="87">
        <f t="shared" si="91"/>
        <v>5.0307204347386891E-2</v>
      </c>
      <c r="CF52" s="88">
        <f t="shared" si="92"/>
        <v>-3.9808164366983236E-2</v>
      </c>
      <c r="CG52" s="88">
        <f t="shared" si="93"/>
        <v>-0.17523869065017045</v>
      </c>
      <c r="CH52" s="87">
        <f t="shared" si="94"/>
        <v>0.3572695461081864</v>
      </c>
      <c r="CI52" s="89">
        <f t="shared" si="23"/>
        <v>0</v>
      </c>
      <c r="CJ52" s="89">
        <f t="shared" si="24"/>
        <v>0</v>
      </c>
      <c r="CK52" s="157">
        <f t="shared" si="25"/>
        <v>0</v>
      </c>
      <c r="CL52" s="90">
        <f t="shared" si="26"/>
        <v>0</v>
      </c>
      <c r="CM52" s="157">
        <f t="shared" si="27"/>
        <v>0</v>
      </c>
      <c r="CN52" s="90">
        <f t="shared" si="28"/>
        <v>0</v>
      </c>
      <c r="CO52" s="157">
        <f t="shared" si="29"/>
        <v>0</v>
      </c>
      <c r="CP52" s="90">
        <f t="shared" si="30"/>
        <v>0</v>
      </c>
      <c r="CQ52" s="157">
        <f t="shared" si="31"/>
        <v>0</v>
      </c>
      <c r="CR52" s="90">
        <f t="shared" si="32"/>
        <v>0</v>
      </c>
      <c r="CS52" s="157">
        <f t="shared" si="33"/>
        <v>0</v>
      </c>
      <c r="CT52" s="90">
        <f t="shared" si="34"/>
        <v>0</v>
      </c>
      <c r="CU52" s="157">
        <f t="shared" si="35"/>
        <v>0</v>
      </c>
      <c r="CV52" s="90">
        <f t="shared" si="36"/>
        <v>0</v>
      </c>
      <c r="CW52" s="157">
        <f t="shared" si="37"/>
        <v>0</v>
      </c>
      <c r="CX52" s="90">
        <f t="shared" si="38"/>
        <v>0</v>
      </c>
      <c r="CY52" s="157">
        <f t="shared" si="39"/>
        <v>0</v>
      </c>
      <c r="CZ52" s="90">
        <f t="shared" si="40"/>
        <v>0</v>
      </c>
      <c r="DA52" s="91">
        <f>DataEntry!B52</f>
        <v>44135</v>
      </c>
      <c r="DB52" s="83">
        <f t="shared" si="41"/>
        <v>0</v>
      </c>
      <c r="DC52" s="83">
        <f t="shared" si="42"/>
        <v>0</v>
      </c>
      <c r="DD52" s="145">
        <f t="shared" si="95"/>
        <v>13</v>
      </c>
      <c r="DE52" s="145" t="str">
        <f t="shared" si="96"/>
        <v/>
      </c>
      <c r="DF52" s="145" t="str">
        <f t="shared" si="97"/>
        <v/>
      </c>
      <c r="DG52" s="145" t="str">
        <f t="shared" si="98"/>
        <v/>
      </c>
      <c r="DH52" s="145" t="str">
        <f t="shared" si="99"/>
        <v/>
      </c>
      <c r="DI52" s="145">
        <f t="shared" si="100"/>
        <v>16</v>
      </c>
      <c r="DJ52" s="83">
        <f t="shared" si="101"/>
        <v>0</v>
      </c>
      <c r="DK52" s="83">
        <f t="shared" si="102"/>
        <v>0</v>
      </c>
      <c r="DL52" s="84">
        <f t="shared" si="103"/>
        <v>0</v>
      </c>
      <c r="DM52" s="14">
        <f t="shared" si="104"/>
        <v>0</v>
      </c>
      <c r="DN52" s="87">
        <f>IFERROR(DO52*(1-DCFactor)+Results!DP52*DCFactor,"")</f>
        <v>0.33481302921884315</v>
      </c>
      <c r="DO52" s="87">
        <f>(DFactor*Rounds*Number/2+SUM(BV$3:BV40))/(Rounds*Number/2+COUNT(BV$3:BV40))</f>
        <v>0.30109302325581394</v>
      </c>
      <c r="DP52" s="87">
        <f t="shared" si="44"/>
        <v>0.39743589743589741</v>
      </c>
      <c r="DQ52" s="84">
        <f t="shared" si="45"/>
        <v>0</v>
      </c>
      <c r="DR52" s="84">
        <f t="shared" si="46"/>
        <v>0</v>
      </c>
      <c r="DS52" s="87">
        <f t="shared" si="47"/>
        <v>0.33799360547889945</v>
      </c>
      <c r="DT52" s="87">
        <f t="shared" si="48"/>
        <v>0.34250795635500564</v>
      </c>
      <c r="DU52" s="87">
        <f t="shared" si="49"/>
        <v>0.3572695461081864</v>
      </c>
      <c r="DV52" s="86">
        <f t="shared" si="105"/>
        <v>1</v>
      </c>
      <c r="DW52" s="86">
        <f t="shared" si="106"/>
        <v>-1</v>
      </c>
    </row>
    <row r="53" spans="1:127" x14ac:dyDescent="0.25">
      <c r="A53" s="69">
        <v>51</v>
      </c>
      <c r="B53" s="70">
        <f>DataEntry!C53</f>
        <v>14</v>
      </c>
      <c r="C53" s="71">
        <f>COUNTIF(D$2:D53,D53)+COUNTIF(G$2:G53,D53)</f>
        <v>6</v>
      </c>
      <c r="D53" s="72" t="str">
        <f t="shared" si="0"/>
        <v>Paderborn 07</v>
      </c>
      <c r="E53" s="70">
        <f>DataEntry!E53</f>
        <v>15</v>
      </c>
      <c r="F53" s="71">
        <f>COUNTIF(D$2:D53,G53)+COUNTIF(G$2:G53,G53)</f>
        <v>6</v>
      </c>
      <c r="G53" s="72" t="str">
        <f t="shared" si="1"/>
        <v>Jahn Regensburg</v>
      </c>
      <c r="H53" s="73">
        <f>DataEntry!G53</f>
        <v>3</v>
      </c>
      <c r="I53" s="73">
        <f>DataEntry!H53</f>
        <v>1</v>
      </c>
      <c r="J53" s="158">
        <f t="shared" si="2"/>
        <v>1</v>
      </c>
      <c r="K53" s="156">
        <f t="shared" si="3"/>
        <v>0</v>
      </c>
      <c r="L53" s="224">
        <f t="shared" si="4"/>
        <v>2425.7758190873215</v>
      </c>
      <c r="M53" s="224">
        <f t="shared" si="5"/>
        <v>2392.2789758885815</v>
      </c>
      <c r="N53" s="236">
        <f t="shared" si="50"/>
        <v>33.496843198739953</v>
      </c>
      <c r="O53" s="22" t="str">
        <f t="shared" si="51"/>
        <v>T14G6</v>
      </c>
      <c r="P53" s="248">
        <f t="shared" si="6"/>
        <v>12.081461979894536</v>
      </c>
      <c r="Q53" s="22" t="str">
        <f t="shared" si="52"/>
        <v>T15G6</v>
      </c>
      <c r="R53" s="248">
        <f t="shared" si="7"/>
        <v>-12.081461979894536</v>
      </c>
      <c r="S53" s="74">
        <f t="shared" si="53"/>
        <v>1</v>
      </c>
      <c r="T53" s="75">
        <f t="shared" si="54"/>
        <v>0</v>
      </c>
      <c r="U53" s="76">
        <f t="shared" si="55"/>
        <v>0</v>
      </c>
      <c r="V53" s="74">
        <f t="shared" si="56"/>
        <v>0</v>
      </c>
      <c r="W53" s="75">
        <f t="shared" si="57"/>
        <v>0</v>
      </c>
      <c r="X53" s="76">
        <f t="shared" si="58"/>
        <v>0</v>
      </c>
      <c r="Y53" s="74">
        <f t="shared" si="59"/>
        <v>0</v>
      </c>
      <c r="Z53" s="75">
        <f t="shared" si="60"/>
        <v>0</v>
      </c>
      <c r="AA53" s="76">
        <f t="shared" si="61"/>
        <v>0</v>
      </c>
      <c r="AB53" s="74">
        <f t="shared" si="62"/>
        <v>0</v>
      </c>
      <c r="AC53" s="75">
        <f t="shared" si="63"/>
        <v>0</v>
      </c>
      <c r="AD53" s="76">
        <f t="shared" si="64"/>
        <v>0</v>
      </c>
      <c r="AE53" s="74">
        <f t="shared" si="65"/>
        <v>0</v>
      </c>
      <c r="AF53" s="75">
        <f t="shared" si="66"/>
        <v>0</v>
      </c>
      <c r="AG53" s="76">
        <f t="shared" si="67"/>
        <v>0</v>
      </c>
      <c r="AH53" s="74">
        <f t="shared" si="68"/>
        <v>0</v>
      </c>
      <c r="AI53" s="75">
        <f t="shared" si="69"/>
        <v>0</v>
      </c>
      <c r="AJ53" s="76">
        <f t="shared" si="70"/>
        <v>0</v>
      </c>
      <c r="AK53" s="74">
        <f t="shared" si="71"/>
        <v>0</v>
      </c>
      <c r="AL53" s="75">
        <f t="shared" si="72"/>
        <v>0</v>
      </c>
      <c r="AM53" s="76">
        <f t="shared" si="73"/>
        <v>0</v>
      </c>
      <c r="AN53" s="74">
        <f t="shared" si="74"/>
        <v>0</v>
      </c>
      <c r="AO53" s="75">
        <f t="shared" si="75"/>
        <v>0</v>
      </c>
      <c r="AP53" s="76">
        <f t="shared" si="76"/>
        <v>0</v>
      </c>
      <c r="AQ53" s="77">
        <f t="shared" si="8"/>
        <v>0.52925827814795912</v>
      </c>
      <c r="AR53" s="77">
        <f t="shared" si="77"/>
        <v>0.37311184642042228</v>
      </c>
      <c r="AS53" s="78">
        <f t="shared" si="78"/>
        <v>0.31229286345507357</v>
      </c>
      <c r="AT53" s="77">
        <f t="shared" si="79"/>
        <v>0.3145952901245041</v>
      </c>
      <c r="AU53" s="79">
        <f t="shared" si="107"/>
        <v>0.1</v>
      </c>
      <c r="AV53" s="139">
        <f>DataEntry!P53</f>
        <v>-31</v>
      </c>
      <c r="AW53" s="80" t="str">
        <f t="shared" si="11"/>
        <v>42/25</v>
      </c>
      <c r="AX53" s="80" t="str">
        <f t="shared" si="12"/>
        <v>11/5</v>
      </c>
      <c r="AY53" s="80" t="str">
        <f t="shared" si="13"/>
        <v>54/25</v>
      </c>
      <c r="AZ53" s="81">
        <f>DataEntry!I53</f>
        <v>107</v>
      </c>
      <c r="BA53" s="82">
        <f>DataEntry!J53</f>
        <v>100</v>
      </c>
      <c r="BB53" s="81">
        <f>DataEntry!K53</f>
        <v>63</v>
      </c>
      <c r="BC53" s="82">
        <f>DataEntry!L53</f>
        <v>25</v>
      </c>
      <c r="BD53" s="81">
        <f>DataEntry!M53</f>
        <v>63</v>
      </c>
      <c r="BE53" s="82">
        <f>DataEntry!N53</f>
        <v>25</v>
      </c>
      <c r="BF53" s="77">
        <f t="shared" si="80"/>
        <v>0.45953002610966054</v>
      </c>
      <c r="BG53" s="77">
        <f t="shared" si="81"/>
        <v>0.27023498694516973</v>
      </c>
      <c r="BH53" s="77">
        <f t="shared" si="82"/>
        <v>0.27023498694516973</v>
      </c>
      <c r="BI53" s="83">
        <f t="shared" si="83"/>
        <v>1</v>
      </c>
      <c r="BJ53" s="83">
        <f t="shared" si="84"/>
        <v>0</v>
      </c>
      <c r="BK53" s="83">
        <f t="shared" si="85"/>
        <v>0</v>
      </c>
      <c r="BL53" s="84">
        <f t="shared" si="14"/>
        <v>0.37311184642042228</v>
      </c>
      <c r="BM53" s="84">
        <f t="shared" si="15"/>
        <v>0.45953002610966054</v>
      </c>
      <c r="BN53" s="85">
        <f t="shared" si="86"/>
        <v>-8.6418179689238261E-2</v>
      </c>
      <c r="BO53" s="84">
        <f t="shared" si="16"/>
        <v>0.37311184642042228</v>
      </c>
      <c r="BP53" s="84">
        <f t="shared" si="17"/>
        <v>0.31229286345507357</v>
      </c>
      <c r="BQ53" s="84">
        <f t="shared" si="18"/>
        <v>0.3145952901245041</v>
      </c>
      <c r="BR53" s="84">
        <f t="shared" si="87"/>
        <v>0.45953002610966054</v>
      </c>
      <c r="BS53" s="84">
        <f t="shared" si="87"/>
        <v>0.27023498694516973</v>
      </c>
      <c r="BT53" s="84">
        <f t="shared" si="87"/>
        <v>0.27023498694516973</v>
      </c>
      <c r="BU53" s="86">
        <f t="shared" si="88"/>
        <v>1</v>
      </c>
      <c r="BV53" s="86">
        <f t="shared" si="88"/>
        <v>0</v>
      </c>
      <c r="BW53" s="86">
        <f t="shared" si="88"/>
        <v>0</v>
      </c>
      <c r="BX53" s="86">
        <f t="shared" si="89"/>
        <v>1</v>
      </c>
      <c r="BY53" s="86">
        <f t="shared" si="89"/>
        <v>0</v>
      </c>
      <c r="BZ53" s="86">
        <f t="shared" si="89"/>
        <v>0</v>
      </c>
      <c r="CA53" s="83">
        <f>IF(AND(DataEntry!B53&gt;=ExFrom,DataEntry!B53&lt;=ExTo),0,IF(AR53&lt;DS53,0,DB53))</f>
        <v>0</v>
      </c>
      <c r="CB53" s="83">
        <f>IF(AND(DataEntry!B53&gt;=ExFrom,DataEntry!B53&lt;=ExTo),0,IF(AT53&lt;DT53,0,DC53))</f>
        <v>0</v>
      </c>
      <c r="CC53" s="14">
        <f t="shared" si="90"/>
        <v>0</v>
      </c>
      <c r="CD53" s="72" t="str">
        <f t="shared" si="22"/>
        <v/>
      </c>
      <c r="CE53" s="87">
        <f t="shared" si="91"/>
        <v>5.1273605621431795E-2</v>
      </c>
      <c r="CF53" s="88">
        <f t="shared" si="92"/>
        <v>-0.15630027647794328</v>
      </c>
      <c r="CG53" s="88">
        <f t="shared" si="93"/>
        <v>7.0577611517472008E-2</v>
      </c>
      <c r="CH53" s="87">
        <f t="shared" si="94"/>
        <v>0.31229286345507362</v>
      </c>
      <c r="CI53" s="89">
        <f t="shared" si="23"/>
        <v>0</v>
      </c>
      <c r="CJ53" s="89">
        <f t="shared" si="24"/>
        <v>0</v>
      </c>
      <c r="CK53" s="157">
        <f t="shared" si="25"/>
        <v>0</v>
      </c>
      <c r="CL53" s="90">
        <f t="shared" si="26"/>
        <v>0</v>
      </c>
      <c r="CM53" s="157">
        <f t="shared" si="27"/>
        <v>0</v>
      </c>
      <c r="CN53" s="90">
        <f t="shared" si="28"/>
        <v>0</v>
      </c>
      <c r="CO53" s="157">
        <f t="shared" si="29"/>
        <v>0</v>
      </c>
      <c r="CP53" s="90">
        <f t="shared" si="30"/>
        <v>0</v>
      </c>
      <c r="CQ53" s="157">
        <f t="shared" si="31"/>
        <v>0</v>
      </c>
      <c r="CR53" s="90">
        <f t="shared" si="32"/>
        <v>0</v>
      </c>
      <c r="CS53" s="157">
        <f t="shared" si="33"/>
        <v>0</v>
      </c>
      <c r="CT53" s="90">
        <f t="shared" si="34"/>
        <v>0</v>
      </c>
      <c r="CU53" s="157">
        <f t="shared" si="35"/>
        <v>0</v>
      </c>
      <c r="CV53" s="90">
        <f t="shared" si="36"/>
        <v>0</v>
      </c>
      <c r="CW53" s="157">
        <f t="shared" si="37"/>
        <v>0</v>
      </c>
      <c r="CX53" s="90">
        <f t="shared" si="38"/>
        <v>0</v>
      </c>
      <c r="CY53" s="157">
        <f t="shared" si="39"/>
        <v>0</v>
      </c>
      <c r="CZ53" s="90">
        <f t="shared" si="40"/>
        <v>0</v>
      </c>
      <c r="DA53" s="91">
        <f>DataEntry!B53</f>
        <v>44135</v>
      </c>
      <c r="DB53" s="83">
        <f t="shared" si="41"/>
        <v>0</v>
      </c>
      <c r="DC53" s="83">
        <f t="shared" si="42"/>
        <v>0</v>
      </c>
      <c r="DD53" s="145">
        <f t="shared" si="95"/>
        <v>14</v>
      </c>
      <c r="DE53" s="145" t="str">
        <f t="shared" si="96"/>
        <v/>
      </c>
      <c r="DF53" s="145" t="str">
        <f t="shared" si="97"/>
        <v/>
      </c>
      <c r="DG53" s="145" t="str">
        <f t="shared" si="98"/>
        <v/>
      </c>
      <c r="DH53" s="145" t="str">
        <f t="shared" si="99"/>
        <v/>
      </c>
      <c r="DI53" s="145">
        <f t="shared" si="100"/>
        <v>15</v>
      </c>
      <c r="DJ53" s="83">
        <f t="shared" si="101"/>
        <v>0</v>
      </c>
      <c r="DK53" s="83">
        <f t="shared" si="102"/>
        <v>0</v>
      </c>
      <c r="DL53" s="84">
        <f t="shared" si="103"/>
        <v>0</v>
      </c>
      <c r="DM53" s="14">
        <f t="shared" si="104"/>
        <v>0</v>
      </c>
      <c r="DN53" s="87">
        <f>IFERROR(DO53*(1-DCFactor)+Results!DP53*DCFactor,"")</f>
        <v>0.29834831661092531</v>
      </c>
      <c r="DO53" s="87">
        <f>(DFactor*Rounds*Number/2+SUM(BV$3:BV41))/(Rounds*Number/2+COUNT(BV$3:BV41))</f>
        <v>0.30022028985507243</v>
      </c>
      <c r="DP53" s="87">
        <f t="shared" si="44"/>
        <v>0.29487179487179488</v>
      </c>
      <c r="DQ53" s="84">
        <f t="shared" si="45"/>
        <v>7.3740447613741278</v>
      </c>
      <c r="DR53" s="84">
        <f t="shared" si="46"/>
        <v>0</v>
      </c>
      <c r="DS53" s="87">
        <f t="shared" si="47"/>
        <v>0.34187667588259807</v>
      </c>
      <c r="DT53" s="87">
        <f t="shared" si="48"/>
        <v>0.33431407961608423</v>
      </c>
      <c r="DU53" s="87">
        <f t="shared" si="49"/>
        <v>0.31229286345507362</v>
      </c>
      <c r="DV53" s="86">
        <f t="shared" si="105"/>
        <v>2</v>
      </c>
      <c r="DW53" s="86">
        <f t="shared" si="106"/>
        <v>-2</v>
      </c>
    </row>
    <row r="54" spans="1:127" x14ac:dyDescent="0.25">
      <c r="A54" s="69">
        <v>52</v>
      </c>
      <c r="B54" s="70">
        <f>DataEntry!C54</f>
        <v>6</v>
      </c>
      <c r="C54" s="71">
        <f>COUNTIF(D$2:D54,D54)+COUNTIF(G$2:G54,D54)</f>
        <v>6</v>
      </c>
      <c r="D54" s="72" t="str">
        <f t="shared" si="0"/>
        <v>Greuther Furth</v>
      </c>
      <c r="E54" s="70">
        <f>DataEntry!E54</f>
        <v>8</v>
      </c>
      <c r="F54" s="71">
        <f>COUNTIF(D$2:D54,G54)+COUNTIF(G$2:G54,G54)</f>
        <v>6</v>
      </c>
      <c r="G54" s="72" t="str">
        <f t="shared" si="1"/>
        <v>Hannover 96</v>
      </c>
      <c r="H54" s="73">
        <f>DataEntry!G54</f>
        <v>4</v>
      </c>
      <c r="I54" s="73">
        <f>DataEntry!H54</f>
        <v>1</v>
      </c>
      <c r="J54" s="158">
        <f t="shared" si="2"/>
        <v>1</v>
      </c>
      <c r="K54" s="156">
        <f t="shared" si="3"/>
        <v>4</v>
      </c>
      <c r="L54" s="224">
        <f t="shared" si="4"/>
        <v>2404.2506637896827</v>
      </c>
      <c r="M54" s="224">
        <f t="shared" si="5"/>
        <v>2413.6544293352481</v>
      </c>
      <c r="N54" s="236">
        <f t="shared" si="50"/>
        <v>-9.4037655455654203</v>
      </c>
      <c r="O54" s="22" t="str">
        <f t="shared" si="51"/>
        <v>T6G6</v>
      </c>
      <c r="P54" s="248">
        <f t="shared" si="6"/>
        <v>7.1096045877496765</v>
      </c>
      <c r="Q54" s="22" t="str">
        <f t="shared" si="52"/>
        <v>T8G6</v>
      </c>
      <c r="R54" s="248">
        <f t="shared" si="7"/>
        <v>-7.1096045877496765</v>
      </c>
      <c r="S54" s="74">
        <f t="shared" si="53"/>
        <v>0</v>
      </c>
      <c r="T54" s="75">
        <f t="shared" si="54"/>
        <v>0</v>
      </c>
      <c r="U54" s="76">
        <f t="shared" si="55"/>
        <v>1</v>
      </c>
      <c r="V54" s="74">
        <f t="shared" si="56"/>
        <v>0</v>
      </c>
      <c r="W54" s="75">
        <f t="shared" si="57"/>
        <v>0</v>
      </c>
      <c r="X54" s="76">
        <f t="shared" si="58"/>
        <v>0</v>
      </c>
      <c r="Y54" s="74">
        <f t="shared" si="59"/>
        <v>0</v>
      </c>
      <c r="Z54" s="75">
        <f t="shared" si="60"/>
        <v>0</v>
      </c>
      <c r="AA54" s="76">
        <f t="shared" si="61"/>
        <v>0</v>
      </c>
      <c r="AB54" s="74">
        <f t="shared" si="62"/>
        <v>0</v>
      </c>
      <c r="AC54" s="75">
        <f t="shared" si="63"/>
        <v>0</v>
      </c>
      <c r="AD54" s="76">
        <f t="shared" si="64"/>
        <v>0</v>
      </c>
      <c r="AE54" s="74">
        <f t="shared" si="65"/>
        <v>0</v>
      </c>
      <c r="AF54" s="75">
        <f t="shared" si="66"/>
        <v>0</v>
      </c>
      <c r="AG54" s="76">
        <f t="shared" si="67"/>
        <v>0</v>
      </c>
      <c r="AH54" s="74">
        <f t="shared" si="68"/>
        <v>0</v>
      </c>
      <c r="AI54" s="75">
        <f t="shared" si="69"/>
        <v>0</v>
      </c>
      <c r="AJ54" s="76">
        <f t="shared" si="70"/>
        <v>0</v>
      </c>
      <c r="AK54" s="74">
        <f t="shared" si="71"/>
        <v>0</v>
      </c>
      <c r="AL54" s="75">
        <f t="shared" si="72"/>
        <v>0</v>
      </c>
      <c r="AM54" s="76">
        <f t="shared" si="73"/>
        <v>0</v>
      </c>
      <c r="AN54" s="74">
        <f t="shared" si="74"/>
        <v>0</v>
      </c>
      <c r="AO54" s="75">
        <f t="shared" si="75"/>
        <v>0</v>
      </c>
      <c r="AP54" s="76">
        <f t="shared" si="76"/>
        <v>0</v>
      </c>
      <c r="AQ54" s="77">
        <f t="shared" si="8"/>
        <v>0.49217110087502314</v>
      </c>
      <c r="AR54" s="77">
        <f t="shared" si="77"/>
        <v>0.34285957703020248</v>
      </c>
      <c r="AS54" s="78">
        <f t="shared" si="78"/>
        <v>0.29862304768964137</v>
      </c>
      <c r="AT54" s="77">
        <f t="shared" si="79"/>
        <v>0.35851737528015615</v>
      </c>
      <c r="AU54" s="79">
        <f t="shared" si="107"/>
        <v>0.1</v>
      </c>
      <c r="AV54" s="139">
        <f>DataEntry!P54</f>
        <v>0</v>
      </c>
      <c r="AW54" s="80" t="str">
        <f t="shared" si="11"/>
        <v>19/10</v>
      </c>
      <c r="AX54" s="80" t="str">
        <f t="shared" si="12"/>
        <v>58/25</v>
      </c>
      <c r="AY54" s="80" t="str">
        <f t="shared" si="13"/>
        <v>89/50</v>
      </c>
      <c r="AZ54" s="81">
        <f>DataEntry!I54</f>
        <v>53</v>
      </c>
      <c r="BA54" s="82">
        <f>DataEntry!J54</f>
        <v>25</v>
      </c>
      <c r="BB54" s="81">
        <f>DataEntry!K54</f>
        <v>62</v>
      </c>
      <c r="BC54" s="82">
        <f>DataEntry!L54</f>
        <v>25</v>
      </c>
      <c r="BD54" s="81">
        <f>DataEntry!M54</f>
        <v>5</v>
      </c>
      <c r="BE54" s="82">
        <f>DataEntry!N54</f>
        <v>4</v>
      </c>
      <c r="BF54" s="77">
        <f t="shared" si="80"/>
        <v>0.30457919058955335</v>
      </c>
      <c r="BG54" s="77">
        <f t="shared" si="81"/>
        <v>0.27307099845959948</v>
      </c>
      <c r="BH54" s="77">
        <f t="shared" si="82"/>
        <v>0.42234981095084723</v>
      </c>
      <c r="BI54" s="83">
        <f t="shared" si="83"/>
        <v>1</v>
      </c>
      <c r="BJ54" s="83">
        <f t="shared" si="84"/>
        <v>0</v>
      </c>
      <c r="BK54" s="83">
        <f t="shared" si="85"/>
        <v>0</v>
      </c>
      <c r="BL54" s="84">
        <f t="shared" si="14"/>
        <v>0.34285957703020248</v>
      </c>
      <c r="BM54" s="84">
        <f t="shared" si="15"/>
        <v>0.30457919058955335</v>
      </c>
      <c r="BN54" s="85">
        <f t="shared" si="86"/>
        <v>3.8280386440649128E-2</v>
      </c>
      <c r="BO54" s="84">
        <f t="shared" si="16"/>
        <v>0.34285957703020248</v>
      </c>
      <c r="BP54" s="84">
        <f t="shared" si="17"/>
        <v>0.29862304768964137</v>
      </c>
      <c r="BQ54" s="84">
        <f t="shared" si="18"/>
        <v>0.35851737528015615</v>
      </c>
      <c r="BR54" s="84">
        <f t="shared" si="87"/>
        <v>0.30457919058955335</v>
      </c>
      <c r="BS54" s="84">
        <f t="shared" si="87"/>
        <v>0.27307099845959948</v>
      </c>
      <c r="BT54" s="84">
        <f t="shared" si="87"/>
        <v>0.42234981095084723</v>
      </c>
      <c r="BU54" s="86">
        <f t="shared" si="88"/>
        <v>1</v>
      </c>
      <c r="BV54" s="86">
        <f t="shared" si="88"/>
        <v>0</v>
      </c>
      <c r="BW54" s="86">
        <f t="shared" si="88"/>
        <v>0</v>
      </c>
      <c r="BX54" s="86">
        <f t="shared" si="89"/>
        <v>1</v>
      </c>
      <c r="BY54" s="86">
        <f t="shared" si="89"/>
        <v>0</v>
      </c>
      <c r="BZ54" s="86">
        <f t="shared" si="89"/>
        <v>0</v>
      </c>
      <c r="CA54" s="83">
        <f>IF(AND(DataEntry!B54&gt;=ExFrom,DataEntry!B54&lt;=ExTo),0,IF(AR54&lt;DS54,0,DB54))</f>
        <v>0</v>
      </c>
      <c r="CB54" s="83">
        <f>IF(AND(DataEntry!B54&gt;=ExFrom,DataEntry!B54&lt;=ExTo),0,IF(AT54&lt;DT54,0,DC54))</f>
        <v>0</v>
      </c>
      <c r="CC54" s="14">
        <f t="shared" si="90"/>
        <v>0</v>
      </c>
      <c r="CD54" s="72" t="str">
        <f t="shared" si="22"/>
        <v/>
      </c>
      <c r="CE54" s="87">
        <f t="shared" si="91"/>
        <v>5.2313586796345346E-2</v>
      </c>
      <c r="CF54" s="88">
        <f t="shared" si="92"/>
        <v>4.681334736768851E-2</v>
      </c>
      <c r="CG54" s="88">
        <f t="shared" si="93"/>
        <v>-0.13132509352490854</v>
      </c>
      <c r="CH54" s="87">
        <f t="shared" si="94"/>
        <v>0.29862304768964132</v>
      </c>
      <c r="CI54" s="89">
        <f t="shared" si="23"/>
        <v>0</v>
      </c>
      <c r="CJ54" s="89">
        <f t="shared" si="24"/>
        <v>0</v>
      </c>
      <c r="CK54" s="157">
        <f t="shared" si="25"/>
        <v>0</v>
      </c>
      <c r="CL54" s="90">
        <f t="shared" si="26"/>
        <v>0</v>
      </c>
      <c r="CM54" s="157">
        <f t="shared" si="27"/>
        <v>0</v>
      </c>
      <c r="CN54" s="90">
        <f t="shared" si="28"/>
        <v>0</v>
      </c>
      <c r="CO54" s="157">
        <f t="shared" si="29"/>
        <v>0</v>
      </c>
      <c r="CP54" s="90">
        <f t="shared" si="30"/>
        <v>0</v>
      </c>
      <c r="CQ54" s="157">
        <f t="shared" si="31"/>
        <v>0</v>
      </c>
      <c r="CR54" s="90">
        <f t="shared" si="32"/>
        <v>0</v>
      </c>
      <c r="CS54" s="157">
        <f t="shared" si="33"/>
        <v>0</v>
      </c>
      <c r="CT54" s="90">
        <f t="shared" si="34"/>
        <v>0</v>
      </c>
      <c r="CU54" s="157">
        <f t="shared" si="35"/>
        <v>0</v>
      </c>
      <c r="CV54" s="90">
        <f t="shared" si="36"/>
        <v>0</v>
      </c>
      <c r="CW54" s="157">
        <f t="shared" si="37"/>
        <v>0</v>
      </c>
      <c r="CX54" s="90">
        <f t="shared" si="38"/>
        <v>0</v>
      </c>
      <c r="CY54" s="157">
        <f t="shared" si="39"/>
        <v>0</v>
      </c>
      <c r="CZ54" s="90">
        <f t="shared" si="40"/>
        <v>0</v>
      </c>
      <c r="DA54" s="91">
        <f>DataEntry!B54</f>
        <v>44136</v>
      </c>
      <c r="DB54" s="83">
        <f t="shared" si="41"/>
        <v>0</v>
      </c>
      <c r="DC54" s="83">
        <f t="shared" si="42"/>
        <v>0</v>
      </c>
      <c r="DD54" s="145">
        <f t="shared" si="95"/>
        <v>6</v>
      </c>
      <c r="DE54" s="145" t="str">
        <f t="shared" si="96"/>
        <v/>
      </c>
      <c r="DF54" s="145" t="str">
        <f t="shared" si="97"/>
        <v/>
      </c>
      <c r="DG54" s="145" t="str">
        <f t="shared" si="98"/>
        <v/>
      </c>
      <c r="DH54" s="145" t="str">
        <f t="shared" si="99"/>
        <v/>
      </c>
      <c r="DI54" s="145">
        <f t="shared" si="100"/>
        <v>8</v>
      </c>
      <c r="DJ54" s="83">
        <f t="shared" si="101"/>
        <v>0</v>
      </c>
      <c r="DK54" s="83">
        <f t="shared" si="102"/>
        <v>0</v>
      </c>
      <c r="DL54" s="84">
        <f t="shared" si="103"/>
        <v>0</v>
      </c>
      <c r="DM54" s="14">
        <f t="shared" si="104"/>
        <v>0</v>
      </c>
      <c r="DN54" s="87">
        <f>IFERROR(DO54*(1-DCFactor)+Results!DP54*DCFactor,"")</f>
        <v>0.29778431895657326</v>
      </c>
      <c r="DO54" s="87">
        <f>(DFactor*Rounds*Number/2+SUM(BV$3:BV42))/(Rounds*Number/2+COUNT(BV$3:BV42))</f>
        <v>0.29935260115606932</v>
      </c>
      <c r="DP54" s="87">
        <f t="shared" si="44"/>
        <v>0.29487179487179488</v>
      </c>
      <c r="DQ54" s="84">
        <f t="shared" si="45"/>
        <v>0</v>
      </c>
      <c r="DR54" s="84">
        <f t="shared" si="46"/>
        <v>0</v>
      </c>
      <c r="DS54" s="87">
        <f t="shared" si="47"/>
        <v>0.33510622175441035</v>
      </c>
      <c r="DT54" s="87">
        <f t="shared" si="48"/>
        <v>0.34104416978416358</v>
      </c>
      <c r="DU54" s="87">
        <f t="shared" si="49"/>
        <v>0.29862304768964132</v>
      </c>
      <c r="DV54" s="86">
        <f t="shared" si="105"/>
        <v>3</v>
      </c>
      <c r="DW54" s="86">
        <f t="shared" si="106"/>
        <v>-3</v>
      </c>
    </row>
    <row r="55" spans="1:127" x14ac:dyDescent="0.25">
      <c r="A55" s="69">
        <v>53</v>
      </c>
      <c r="B55" s="70">
        <f>DataEntry!C55</f>
        <v>10</v>
      </c>
      <c r="C55" s="71">
        <f>COUNTIF(D$2:D55,D55)+COUNTIF(G$2:G55,D55)</f>
        <v>6</v>
      </c>
      <c r="D55" s="72" t="str">
        <f t="shared" si="0"/>
        <v>Karlsruher</v>
      </c>
      <c r="E55" s="70">
        <f>DataEntry!E55</f>
        <v>4</v>
      </c>
      <c r="F55" s="71">
        <f>COUNTIF(D$2:D55,G55)+COUNTIF(G$2:G55,G55)</f>
        <v>6</v>
      </c>
      <c r="G55" s="72" t="str">
        <f t="shared" si="1"/>
        <v>Darmstadt 98</v>
      </c>
      <c r="H55" s="73">
        <f>DataEntry!G55</f>
        <v>3</v>
      </c>
      <c r="I55" s="73">
        <f>DataEntry!H55</f>
        <v>4</v>
      </c>
      <c r="J55" s="158">
        <f t="shared" si="2"/>
        <v>3</v>
      </c>
      <c r="K55" s="156">
        <f t="shared" si="3"/>
        <v>0</v>
      </c>
      <c r="L55" s="224">
        <f t="shared" si="4"/>
        <v>2454.058817679665</v>
      </c>
      <c r="M55" s="224">
        <f t="shared" si="5"/>
        <v>2425.8518289563481</v>
      </c>
      <c r="N55" s="236">
        <f t="shared" si="50"/>
        <v>28.206988723316954</v>
      </c>
      <c r="O55" s="22" t="str">
        <f t="shared" si="51"/>
        <v>T10G6</v>
      </c>
      <c r="P55" s="248">
        <f t="shared" si="6"/>
        <v>-5.2473156146229263</v>
      </c>
      <c r="Q55" s="22" t="str">
        <f t="shared" si="52"/>
        <v>T4G6</v>
      </c>
      <c r="R55" s="248">
        <f t="shared" si="7"/>
        <v>5.2473156146229263</v>
      </c>
      <c r="S55" s="74">
        <f t="shared" si="53"/>
        <v>0</v>
      </c>
      <c r="T55" s="75">
        <f t="shared" si="54"/>
        <v>0</v>
      </c>
      <c r="U55" s="76">
        <f t="shared" si="55"/>
        <v>1</v>
      </c>
      <c r="V55" s="74">
        <f t="shared" si="56"/>
        <v>0</v>
      </c>
      <c r="W55" s="75">
        <f t="shared" si="57"/>
        <v>0</v>
      </c>
      <c r="X55" s="76">
        <f t="shared" si="58"/>
        <v>0</v>
      </c>
      <c r="Y55" s="74">
        <f t="shared" si="59"/>
        <v>0</v>
      </c>
      <c r="Z55" s="75">
        <f t="shared" si="60"/>
        <v>0</v>
      </c>
      <c r="AA55" s="76">
        <f t="shared" si="61"/>
        <v>0</v>
      </c>
      <c r="AB55" s="74">
        <f t="shared" si="62"/>
        <v>0</v>
      </c>
      <c r="AC55" s="75">
        <f t="shared" si="63"/>
        <v>0</v>
      </c>
      <c r="AD55" s="76">
        <f t="shared" si="64"/>
        <v>0</v>
      </c>
      <c r="AE55" s="74">
        <f t="shared" si="65"/>
        <v>0</v>
      </c>
      <c r="AF55" s="75">
        <f t="shared" si="66"/>
        <v>0</v>
      </c>
      <c r="AG55" s="76">
        <f t="shared" si="67"/>
        <v>0</v>
      </c>
      <c r="AH55" s="74">
        <f t="shared" si="68"/>
        <v>0</v>
      </c>
      <c r="AI55" s="75">
        <f t="shared" si="69"/>
        <v>0</v>
      </c>
      <c r="AJ55" s="76">
        <f t="shared" si="70"/>
        <v>0</v>
      </c>
      <c r="AK55" s="74">
        <f t="shared" si="71"/>
        <v>0</v>
      </c>
      <c r="AL55" s="75">
        <f t="shared" si="72"/>
        <v>0</v>
      </c>
      <c r="AM55" s="76">
        <f t="shared" si="73"/>
        <v>0</v>
      </c>
      <c r="AN55" s="74">
        <f t="shared" si="74"/>
        <v>0</v>
      </c>
      <c r="AO55" s="75">
        <f t="shared" si="75"/>
        <v>0</v>
      </c>
      <c r="AP55" s="76">
        <f t="shared" si="76"/>
        <v>0</v>
      </c>
      <c r="AQ55" s="77">
        <f t="shared" si="8"/>
        <v>0.52473156146229261</v>
      </c>
      <c r="AR55" s="77">
        <f t="shared" si="77"/>
        <v>0.35461251668454674</v>
      </c>
      <c r="AS55" s="78">
        <f t="shared" si="78"/>
        <v>0.34023808955549184</v>
      </c>
      <c r="AT55" s="77">
        <f t="shared" si="79"/>
        <v>0.30514939375996147</v>
      </c>
      <c r="AU55" s="79">
        <f t="shared" si="107"/>
        <v>0.1</v>
      </c>
      <c r="AV55" s="139">
        <f>DataEntry!P55</f>
        <v>-34</v>
      </c>
      <c r="AW55" s="80" t="str">
        <f t="shared" si="11"/>
        <v>9/5</v>
      </c>
      <c r="AX55" s="80" t="str">
        <f t="shared" si="12"/>
        <v>48/25</v>
      </c>
      <c r="AY55" s="80" t="str">
        <f t="shared" si="13"/>
        <v>9/4</v>
      </c>
      <c r="AZ55" s="81">
        <f>DataEntry!I55</f>
        <v>153</v>
      </c>
      <c r="BA55" s="82">
        <f>DataEntry!J55</f>
        <v>100</v>
      </c>
      <c r="BB55" s="81">
        <f>DataEntry!K55</f>
        <v>62</v>
      </c>
      <c r="BC55" s="82">
        <f>DataEntry!L55</f>
        <v>25</v>
      </c>
      <c r="BD55" s="81">
        <f>DataEntry!M55</f>
        <v>173</v>
      </c>
      <c r="BE55" s="82">
        <f>DataEntry!N55</f>
        <v>100</v>
      </c>
      <c r="BF55" s="77">
        <f t="shared" si="80"/>
        <v>0.37682504551458251</v>
      </c>
      <c r="BG55" s="77">
        <f t="shared" si="81"/>
        <v>0.27395613941146374</v>
      </c>
      <c r="BH55" s="77">
        <f t="shared" si="82"/>
        <v>0.34921881507395375</v>
      </c>
      <c r="BI55" s="83">
        <f t="shared" si="83"/>
        <v>0</v>
      </c>
      <c r="BJ55" s="83">
        <f t="shared" si="84"/>
        <v>0</v>
      </c>
      <c r="BK55" s="83">
        <f t="shared" si="85"/>
        <v>1</v>
      </c>
      <c r="BL55" s="84">
        <f t="shared" si="14"/>
        <v>0.30514939375996147</v>
      </c>
      <c r="BM55" s="84">
        <f t="shared" si="15"/>
        <v>0.34921881507395375</v>
      </c>
      <c r="BN55" s="85">
        <f t="shared" si="86"/>
        <v>-4.4069421313992274E-2</v>
      </c>
      <c r="BO55" s="84">
        <f t="shared" si="16"/>
        <v>0.35461251668454674</v>
      </c>
      <c r="BP55" s="84">
        <f t="shared" si="17"/>
        <v>0.34023808955549184</v>
      </c>
      <c r="BQ55" s="84">
        <f t="shared" si="18"/>
        <v>0.30514939375996147</v>
      </c>
      <c r="BR55" s="84">
        <f t="shared" si="87"/>
        <v>0.37682504551458251</v>
      </c>
      <c r="BS55" s="84">
        <f t="shared" si="87"/>
        <v>0.27395613941146374</v>
      </c>
      <c r="BT55" s="84">
        <f t="shared" si="87"/>
        <v>0.34921881507395375</v>
      </c>
      <c r="BU55" s="86">
        <f t="shared" si="88"/>
        <v>0</v>
      </c>
      <c r="BV55" s="86">
        <f t="shared" si="88"/>
        <v>0</v>
      </c>
      <c r="BW55" s="86">
        <f t="shared" si="88"/>
        <v>1</v>
      </c>
      <c r="BX55" s="86">
        <f t="shared" si="89"/>
        <v>0</v>
      </c>
      <c r="BY55" s="86">
        <f t="shared" si="89"/>
        <v>0</v>
      </c>
      <c r="BZ55" s="86">
        <f t="shared" si="89"/>
        <v>1</v>
      </c>
      <c r="CA55" s="83">
        <f>IF(AND(DataEntry!B55&gt;=ExFrom,DataEntry!B55&lt;=ExTo),0,IF(AR55&lt;DS55,0,DB55))</f>
        <v>0</v>
      </c>
      <c r="CB55" s="83">
        <f>IF(AND(DataEntry!B55&gt;=ExFrom,DataEntry!B55&lt;=ExTo),0,IF(AT55&lt;DT55,0,DC55))</f>
        <v>0</v>
      </c>
      <c r="CC55" s="14">
        <f t="shared" si="90"/>
        <v>0</v>
      </c>
      <c r="CD55" s="72" t="str">
        <f t="shared" si="22"/>
        <v/>
      </c>
      <c r="CE55" s="87">
        <f t="shared" si="91"/>
        <v>4.8913605135494143E-2</v>
      </c>
      <c r="CF55" s="88">
        <f t="shared" si="92"/>
        <v>-6.9647627944796578E-2</v>
      </c>
      <c r="CG55" s="88">
        <f t="shared" si="93"/>
        <v>-0.10894222621865503</v>
      </c>
      <c r="CH55" s="87">
        <f t="shared" si="94"/>
        <v>0.34023808955549179</v>
      </c>
      <c r="CI55" s="89">
        <f t="shared" si="23"/>
        <v>0</v>
      </c>
      <c r="CJ55" s="89">
        <f t="shared" si="24"/>
        <v>0</v>
      </c>
      <c r="CK55" s="157">
        <f t="shared" si="25"/>
        <v>0</v>
      </c>
      <c r="CL55" s="90">
        <f t="shared" si="26"/>
        <v>0</v>
      </c>
      <c r="CM55" s="157">
        <f t="shared" si="27"/>
        <v>0</v>
      </c>
      <c r="CN55" s="90">
        <f t="shared" si="28"/>
        <v>0</v>
      </c>
      <c r="CO55" s="157">
        <f t="shared" si="29"/>
        <v>0</v>
      </c>
      <c r="CP55" s="90">
        <f t="shared" si="30"/>
        <v>0</v>
      </c>
      <c r="CQ55" s="157">
        <f t="shared" si="31"/>
        <v>0</v>
      </c>
      <c r="CR55" s="90">
        <f t="shared" si="32"/>
        <v>0</v>
      </c>
      <c r="CS55" s="157">
        <f t="shared" si="33"/>
        <v>0</v>
      </c>
      <c r="CT55" s="90">
        <f t="shared" si="34"/>
        <v>0</v>
      </c>
      <c r="CU55" s="157">
        <f t="shared" si="35"/>
        <v>0</v>
      </c>
      <c r="CV55" s="90">
        <f t="shared" si="36"/>
        <v>0</v>
      </c>
      <c r="CW55" s="157">
        <f t="shared" si="37"/>
        <v>0</v>
      </c>
      <c r="CX55" s="90">
        <f t="shared" si="38"/>
        <v>0</v>
      </c>
      <c r="CY55" s="157">
        <f t="shared" si="39"/>
        <v>0</v>
      </c>
      <c r="CZ55" s="90">
        <f t="shared" si="40"/>
        <v>0</v>
      </c>
      <c r="DA55" s="91">
        <f>DataEntry!B55</f>
        <v>44136</v>
      </c>
      <c r="DB55" s="83">
        <f t="shared" si="41"/>
        <v>0</v>
      </c>
      <c r="DC55" s="83">
        <f t="shared" si="42"/>
        <v>0</v>
      </c>
      <c r="DD55" s="145" t="str">
        <f t="shared" si="95"/>
        <v/>
      </c>
      <c r="DE55" s="145" t="str">
        <f t="shared" si="96"/>
        <v/>
      </c>
      <c r="DF55" s="145">
        <f t="shared" si="97"/>
        <v>10</v>
      </c>
      <c r="DG55" s="145">
        <f t="shared" si="98"/>
        <v>4</v>
      </c>
      <c r="DH55" s="145" t="str">
        <f t="shared" si="99"/>
        <v/>
      </c>
      <c r="DI55" s="145" t="str">
        <f t="shared" si="100"/>
        <v/>
      </c>
      <c r="DJ55" s="83">
        <f t="shared" si="101"/>
        <v>0</v>
      </c>
      <c r="DK55" s="83">
        <f t="shared" si="102"/>
        <v>0</v>
      </c>
      <c r="DL55" s="84">
        <f t="shared" si="103"/>
        <v>0</v>
      </c>
      <c r="DM55" s="14">
        <f t="shared" si="104"/>
        <v>0</v>
      </c>
      <c r="DN55" s="87">
        <f>IFERROR(DO55*(1-DCFactor)+Results!DP55*DCFactor,"")</f>
        <v>0.32863382841941918</v>
      </c>
      <c r="DO55" s="87">
        <f>(DFactor*Rounds*Number/2+SUM(BV$3:BV43))/(Rounds*Number/2+COUNT(BV$3:BV43))</f>
        <v>0.29848991354466858</v>
      </c>
      <c r="DP55" s="87">
        <f t="shared" si="44"/>
        <v>0.38461538461538464</v>
      </c>
      <c r="DQ55" s="84">
        <f t="shared" si="45"/>
        <v>0</v>
      </c>
      <c r="DR55" s="84">
        <f t="shared" si="46"/>
        <v>0</v>
      </c>
      <c r="DS55" s="87">
        <f t="shared" si="47"/>
        <v>0.33898825426482648</v>
      </c>
      <c r="DT55" s="87">
        <f t="shared" si="48"/>
        <v>0.34029807420728853</v>
      </c>
      <c r="DU55" s="87">
        <f t="shared" si="49"/>
        <v>0.34023808955549179</v>
      </c>
      <c r="DV55" s="86">
        <f t="shared" si="105"/>
        <v>-1</v>
      </c>
      <c r="DW55" s="86">
        <f t="shared" si="106"/>
        <v>1</v>
      </c>
    </row>
    <row r="56" spans="1:127" x14ac:dyDescent="0.25">
      <c r="A56" s="69">
        <v>54</v>
      </c>
      <c r="B56" s="70">
        <f>DataEntry!C56</f>
        <v>18</v>
      </c>
      <c r="C56" s="71">
        <f>COUNTIF(D$2:D56,D56)+COUNTIF(G$2:G56,D56)</f>
        <v>6</v>
      </c>
      <c r="D56" s="72" t="str">
        <f t="shared" si="0"/>
        <v>Wurzburger Kickers</v>
      </c>
      <c r="E56" s="70">
        <f>DataEntry!E56</f>
        <v>2</v>
      </c>
      <c r="F56" s="71">
        <f>COUNTIF(D$2:D56,G56)+COUNTIF(G$2:G56,G56)</f>
        <v>6</v>
      </c>
      <c r="G56" s="72" t="str">
        <f t="shared" si="1"/>
        <v>Bochum</v>
      </c>
      <c r="H56" s="73">
        <f>DataEntry!G56</f>
        <v>2</v>
      </c>
      <c r="I56" s="73">
        <f>DataEntry!H56</f>
        <v>3</v>
      </c>
      <c r="J56" s="158">
        <f t="shared" si="2"/>
        <v>3</v>
      </c>
      <c r="K56" s="156">
        <f t="shared" si="3"/>
        <v>0</v>
      </c>
      <c r="L56" s="224">
        <f t="shared" si="4"/>
        <v>2431.7546015683192</v>
      </c>
      <c r="M56" s="224">
        <f t="shared" si="5"/>
        <v>2405.6646733853436</v>
      </c>
      <c r="N56" s="236">
        <f t="shared" si="50"/>
        <v>26.089928182975655</v>
      </c>
      <c r="O56" s="22" t="str">
        <f t="shared" si="51"/>
        <v>T18G6</v>
      </c>
      <c r="P56" s="248">
        <f t="shared" si="6"/>
        <v>-38.244632724152332</v>
      </c>
      <c r="Q56" s="22" t="str">
        <f t="shared" si="52"/>
        <v>T2G6</v>
      </c>
      <c r="R56" s="248">
        <f t="shared" si="7"/>
        <v>38.244632724152332</v>
      </c>
      <c r="S56" s="74">
        <f t="shared" si="53"/>
        <v>0</v>
      </c>
      <c r="T56" s="75">
        <f t="shared" si="54"/>
        <v>0</v>
      </c>
      <c r="U56" s="76">
        <f t="shared" si="55"/>
        <v>1</v>
      </c>
      <c r="V56" s="74">
        <f t="shared" si="56"/>
        <v>0</v>
      </c>
      <c r="W56" s="75">
        <f t="shared" si="57"/>
        <v>0</v>
      </c>
      <c r="X56" s="76">
        <f t="shared" si="58"/>
        <v>0</v>
      </c>
      <c r="Y56" s="74">
        <f t="shared" si="59"/>
        <v>0</v>
      </c>
      <c r="Z56" s="75">
        <f t="shared" si="60"/>
        <v>0</v>
      </c>
      <c r="AA56" s="76">
        <f t="shared" si="61"/>
        <v>0</v>
      </c>
      <c r="AB56" s="74">
        <f t="shared" si="62"/>
        <v>0</v>
      </c>
      <c r="AC56" s="75">
        <f t="shared" si="63"/>
        <v>0</v>
      </c>
      <c r="AD56" s="76">
        <f t="shared" si="64"/>
        <v>0</v>
      </c>
      <c r="AE56" s="74">
        <f t="shared" si="65"/>
        <v>0</v>
      </c>
      <c r="AF56" s="75">
        <f t="shared" si="66"/>
        <v>0</v>
      </c>
      <c r="AG56" s="76">
        <f t="shared" si="67"/>
        <v>0</v>
      </c>
      <c r="AH56" s="74">
        <f t="shared" si="68"/>
        <v>0</v>
      </c>
      <c r="AI56" s="75">
        <f t="shared" si="69"/>
        <v>0</v>
      </c>
      <c r="AJ56" s="76">
        <f t="shared" si="70"/>
        <v>0</v>
      </c>
      <c r="AK56" s="74">
        <f t="shared" si="71"/>
        <v>0</v>
      </c>
      <c r="AL56" s="75">
        <f t="shared" si="72"/>
        <v>0</v>
      </c>
      <c r="AM56" s="76">
        <f t="shared" si="73"/>
        <v>0</v>
      </c>
      <c r="AN56" s="74">
        <f t="shared" si="74"/>
        <v>0</v>
      </c>
      <c r="AO56" s="75">
        <f t="shared" si="75"/>
        <v>0</v>
      </c>
      <c r="AP56" s="76">
        <f t="shared" si="76"/>
        <v>0</v>
      </c>
      <c r="AQ56" s="77">
        <f t="shared" si="8"/>
        <v>0.52292969360253716</v>
      </c>
      <c r="AR56" s="77">
        <f t="shared" si="77"/>
        <v>0.37095735652449424</v>
      </c>
      <c r="AS56" s="78">
        <f t="shared" si="78"/>
        <v>0.30394467415608584</v>
      </c>
      <c r="AT56" s="77">
        <f t="shared" si="79"/>
        <v>0.32509796931941992</v>
      </c>
      <c r="AU56" s="79">
        <f t="shared" si="107"/>
        <v>0.1</v>
      </c>
      <c r="AV56" s="139">
        <f>DataEntry!P56</f>
        <v>-80.41</v>
      </c>
      <c r="AW56" s="80" t="str">
        <f t="shared" si="11"/>
        <v>42/25</v>
      </c>
      <c r="AX56" s="80" t="str">
        <f t="shared" si="12"/>
        <v>57/25</v>
      </c>
      <c r="AY56" s="80" t="str">
        <f t="shared" si="13"/>
        <v>51/25</v>
      </c>
      <c r="AZ56" s="81">
        <f>DataEntry!I56</f>
        <v>57</v>
      </c>
      <c r="BA56" s="82">
        <f>DataEntry!J56</f>
        <v>20</v>
      </c>
      <c r="BB56" s="81">
        <f>DataEntry!K56</f>
        <v>69</v>
      </c>
      <c r="BC56" s="82">
        <f>DataEntry!L56</f>
        <v>25</v>
      </c>
      <c r="BD56" s="81">
        <f>DataEntry!M56</f>
        <v>9</v>
      </c>
      <c r="BE56" s="82">
        <f>DataEntry!N56</f>
        <v>10</v>
      </c>
      <c r="BF56" s="77">
        <f t="shared" si="80"/>
        <v>0.24689822014860893</v>
      </c>
      <c r="BG56" s="77">
        <f t="shared" si="81"/>
        <v>0.25280801797131502</v>
      </c>
      <c r="BH56" s="77">
        <f t="shared" si="82"/>
        <v>0.50029376188007602</v>
      </c>
      <c r="BI56" s="83">
        <f t="shared" si="83"/>
        <v>0</v>
      </c>
      <c r="BJ56" s="83">
        <f t="shared" si="84"/>
        <v>0</v>
      </c>
      <c r="BK56" s="83">
        <f t="shared" si="85"/>
        <v>1</v>
      </c>
      <c r="BL56" s="84">
        <f t="shared" si="14"/>
        <v>0.32509796931941992</v>
      </c>
      <c r="BM56" s="84">
        <f t="shared" si="15"/>
        <v>0.50029376188007602</v>
      </c>
      <c r="BN56" s="85">
        <f t="shared" si="86"/>
        <v>-0.17519579256065609</v>
      </c>
      <c r="BO56" s="84">
        <f t="shared" si="16"/>
        <v>0.37095735652449424</v>
      </c>
      <c r="BP56" s="84">
        <f t="shared" si="17"/>
        <v>0.30394467415608584</v>
      </c>
      <c r="BQ56" s="84">
        <f t="shared" si="18"/>
        <v>0.32509796931941992</v>
      </c>
      <c r="BR56" s="84">
        <f t="shared" si="87"/>
        <v>0.24689822014860893</v>
      </c>
      <c r="BS56" s="84">
        <f t="shared" si="87"/>
        <v>0.25280801797131502</v>
      </c>
      <c r="BT56" s="84">
        <f t="shared" si="87"/>
        <v>0.50029376188007602</v>
      </c>
      <c r="BU56" s="86">
        <f t="shared" si="88"/>
        <v>0</v>
      </c>
      <c r="BV56" s="86">
        <f t="shared" si="88"/>
        <v>0</v>
      </c>
      <c r="BW56" s="86">
        <f t="shared" si="88"/>
        <v>1</v>
      </c>
      <c r="BX56" s="86">
        <f t="shared" si="89"/>
        <v>0</v>
      </c>
      <c r="BY56" s="86">
        <f t="shared" si="89"/>
        <v>0</v>
      </c>
      <c r="BZ56" s="86">
        <f t="shared" si="89"/>
        <v>1</v>
      </c>
      <c r="CA56" s="83">
        <f>IF(AND(DataEntry!B56&gt;=ExFrom,DataEntry!B56&lt;=ExTo),0,IF(AR56&lt;DS56,0,DB56))</f>
        <v>37</v>
      </c>
      <c r="CB56" s="83">
        <f>IF(AND(DataEntry!B56&gt;=ExFrom,DataEntry!B56&lt;=ExTo),0,IF(AT56&lt;DT56,0,DC56))</f>
        <v>0</v>
      </c>
      <c r="CC56" s="14">
        <f t="shared" si="90"/>
        <v>-37</v>
      </c>
      <c r="CD56" s="72" t="str">
        <f t="shared" si="22"/>
        <v>Wurzburger Kickers</v>
      </c>
      <c r="CE56" s="87">
        <f t="shared" si="91"/>
        <v>5.2013496022454531E-2</v>
      </c>
      <c r="CF56" s="88">
        <f t="shared" si="92"/>
        <v>0.29351225173971274</v>
      </c>
      <c r="CG56" s="88">
        <f t="shared" si="93"/>
        <v>-0.25330165863343107</v>
      </c>
      <c r="CH56" s="87">
        <f t="shared" si="94"/>
        <v>0.30394467415608584</v>
      </c>
      <c r="CI56" s="89">
        <f t="shared" si="23"/>
        <v>1</v>
      </c>
      <c r="CJ56" s="89">
        <f t="shared" si="24"/>
        <v>0</v>
      </c>
      <c r="CK56" s="157">
        <f t="shared" si="25"/>
        <v>-37</v>
      </c>
      <c r="CL56" s="90">
        <f t="shared" si="26"/>
        <v>0</v>
      </c>
      <c r="CM56" s="157">
        <f t="shared" si="27"/>
        <v>0</v>
      </c>
      <c r="CN56" s="90">
        <f t="shared" si="28"/>
        <v>0</v>
      </c>
      <c r="CO56" s="157">
        <f t="shared" si="29"/>
        <v>0</v>
      </c>
      <c r="CP56" s="90">
        <f t="shared" si="30"/>
        <v>0</v>
      </c>
      <c r="CQ56" s="157">
        <f t="shared" si="31"/>
        <v>0</v>
      </c>
      <c r="CR56" s="90">
        <f t="shared" si="32"/>
        <v>0</v>
      </c>
      <c r="CS56" s="157">
        <f t="shared" si="33"/>
        <v>0</v>
      </c>
      <c r="CT56" s="90">
        <f t="shared" si="34"/>
        <v>0</v>
      </c>
      <c r="CU56" s="157">
        <f t="shared" si="35"/>
        <v>0</v>
      </c>
      <c r="CV56" s="90">
        <f t="shared" si="36"/>
        <v>0</v>
      </c>
      <c r="CW56" s="157">
        <f t="shared" si="37"/>
        <v>0</v>
      </c>
      <c r="CX56" s="90">
        <f t="shared" si="38"/>
        <v>0</v>
      </c>
      <c r="CY56" s="157">
        <f t="shared" si="39"/>
        <v>0</v>
      </c>
      <c r="CZ56" s="90">
        <f t="shared" si="40"/>
        <v>0</v>
      </c>
      <c r="DA56" s="91">
        <f>DataEntry!B56</f>
        <v>44136</v>
      </c>
      <c r="DB56" s="83">
        <f t="shared" si="41"/>
        <v>37</v>
      </c>
      <c r="DC56" s="83">
        <f t="shared" si="42"/>
        <v>0</v>
      </c>
      <c r="DD56" s="145" t="str">
        <f t="shared" si="95"/>
        <v/>
      </c>
      <c r="DE56" s="145" t="str">
        <f t="shared" si="96"/>
        <v/>
      </c>
      <c r="DF56" s="145">
        <f t="shared" si="97"/>
        <v>18</v>
      </c>
      <c r="DG56" s="145">
        <f t="shared" si="98"/>
        <v>2</v>
      </c>
      <c r="DH56" s="145" t="str">
        <f t="shared" si="99"/>
        <v/>
      </c>
      <c r="DI56" s="145" t="str">
        <f t="shared" si="100"/>
        <v/>
      </c>
      <c r="DJ56" s="83">
        <f t="shared" si="101"/>
        <v>37</v>
      </c>
      <c r="DK56" s="83">
        <f t="shared" si="102"/>
        <v>0</v>
      </c>
      <c r="DL56" s="84">
        <f t="shared" si="103"/>
        <v>13.41</v>
      </c>
      <c r="DM56" s="14">
        <f t="shared" si="104"/>
        <v>-13.41</v>
      </c>
      <c r="DN56" s="87">
        <f>IFERROR(DO56*(1-DCFactor)+Results!DP56*DCFactor,"")</f>
        <v>0.29335970496533115</v>
      </c>
      <c r="DO56" s="87">
        <f>(DFactor*Rounds*Number/2+SUM(BV$3:BV44))/(Rounds*Number/2+COUNT(BV$3:BV44))</f>
        <v>0.29763218390804597</v>
      </c>
      <c r="DP56" s="87">
        <f t="shared" si="44"/>
        <v>0.28542510121457493</v>
      </c>
      <c r="DQ56" s="84">
        <f t="shared" si="45"/>
        <v>0</v>
      </c>
      <c r="DR56" s="84">
        <f t="shared" si="46"/>
        <v>33.015335788126961</v>
      </c>
      <c r="DS56" s="87">
        <f t="shared" si="47"/>
        <v>0.32688292494200955</v>
      </c>
      <c r="DT56" s="87">
        <f t="shared" si="48"/>
        <v>0.34511005528778105</v>
      </c>
      <c r="DU56" s="87">
        <f t="shared" si="49"/>
        <v>0.30394467415608584</v>
      </c>
      <c r="DV56" s="86">
        <f t="shared" si="105"/>
        <v>-1</v>
      </c>
      <c r="DW56" s="86">
        <f t="shared" si="106"/>
        <v>1</v>
      </c>
    </row>
    <row r="57" spans="1:127" x14ac:dyDescent="0.25">
      <c r="A57" s="69">
        <v>55</v>
      </c>
      <c r="B57" s="70">
        <f>DataEntry!C57</f>
        <v>9</v>
      </c>
      <c r="C57" s="71">
        <f>COUNTIF(D$2:D57,D57)+COUNTIF(G$2:G57,D57)</f>
        <v>7</v>
      </c>
      <c r="D57" s="72" t="str">
        <f t="shared" si="0"/>
        <v>Heidenheim</v>
      </c>
      <c r="E57" s="70">
        <f>DataEntry!E57</f>
        <v>18</v>
      </c>
      <c r="F57" s="71">
        <f>COUNTIF(D$2:D57,G57)+COUNTIF(G$2:G57,G57)</f>
        <v>7</v>
      </c>
      <c r="G57" s="72" t="str">
        <f t="shared" si="1"/>
        <v>Wurzburger Kickers</v>
      </c>
      <c r="H57" s="73">
        <f>DataEntry!G57</f>
        <v>4</v>
      </c>
      <c r="I57" s="73">
        <f>DataEntry!H57</f>
        <v>1</v>
      </c>
      <c r="J57" s="158">
        <f t="shared" si="2"/>
        <v>1</v>
      </c>
      <c r="K57" s="156">
        <f t="shared" si="3"/>
        <v>4</v>
      </c>
      <c r="L57" s="224">
        <f t="shared" si="4"/>
        <v>2538.7510368850621</v>
      </c>
      <c r="M57" s="224">
        <f t="shared" si="5"/>
        <v>2372.9344402317524</v>
      </c>
      <c r="N57" s="236">
        <f t="shared" si="50"/>
        <v>165.81659665330972</v>
      </c>
      <c r="O57" s="22" t="str">
        <f t="shared" si="51"/>
        <v>T9G7</v>
      </c>
      <c r="P57" s="248">
        <f t="shared" si="6"/>
        <v>4.8105796091268918</v>
      </c>
      <c r="Q57" s="22" t="str">
        <f t="shared" si="52"/>
        <v>T18G7</v>
      </c>
      <c r="R57" s="248">
        <f t="shared" si="7"/>
        <v>-4.8105796091268918</v>
      </c>
      <c r="S57" s="74">
        <f t="shared" si="53"/>
        <v>0</v>
      </c>
      <c r="T57" s="75">
        <f t="shared" si="54"/>
        <v>0</v>
      </c>
      <c r="U57" s="76">
        <f t="shared" si="55"/>
        <v>0</v>
      </c>
      <c r="V57" s="74">
        <f t="shared" si="56"/>
        <v>0</v>
      </c>
      <c r="W57" s="75">
        <f t="shared" si="57"/>
        <v>0</v>
      </c>
      <c r="X57" s="76">
        <f t="shared" si="58"/>
        <v>0</v>
      </c>
      <c r="Y57" s="74">
        <f t="shared" si="59"/>
        <v>0</v>
      </c>
      <c r="Z57" s="75">
        <f t="shared" si="60"/>
        <v>0</v>
      </c>
      <c r="AA57" s="76">
        <f t="shared" si="61"/>
        <v>0</v>
      </c>
      <c r="AB57" s="74">
        <f t="shared" si="62"/>
        <v>1</v>
      </c>
      <c r="AC57" s="75">
        <f t="shared" si="63"/>
        <v>0</v>
      </c>
      <c r="AD57" s="76">
        <f t="shared" si="64"/>
        <v>0</v>
      </c>
      <c r="AE57" s="74">
        <f t="shared" si="65"/>
        <v>0</v>
      </c>
      <c r="AF57" s="75">
        <f t="shared" si="66"/>
        <v>0</v>
      </c>
      <c r="AG57" s="76">
        <f t="shared" si="67"/>
        <v>0</v>
      </c>
      <c r="AH57" s="74">
        <f t="shared" si="68"/>
        <v>0</v>
      </c>
      <c r="AI57" s="75">
        <f t="shared" si="69"/>
        <v>0</v>
      </c>
      <c r="AJ57" s="76">
        <f t="shared" si="70"/>
        <v>0</v>
      </c>
      <c r="AK57" s="74">
        <f t="shared" si="71"/>
        <v>0</v>
      </c>
      <c r="AL57" s="75">
        <f t="shared" si="72"/>
        <v>0</v>
      </c>
      <c r="AM57" s="76">
        <f t="shared" si="73"/>
        <v>0</v>
      </c>
      <c r="AN57" s="74">
        <f t="shared" si="74"/>
        <v>0</v>
      </c>
      <c r="AO57" s="75">
        <f t="shared" si="75"/>
        <v>0</v>
      </c>
      <c r="AP57" s="76">
        <f t="shared" si="76"/>
        <v>0</v>
      </c>
      <c r="AQ57" s="77">
        <f t="shared" si="8"/>
        <v>0.65638717077665054</v>
      </c>
      <c r="AR57" s="77">
        <f t="shared" si="77"/>
        <v>0.51885776218349244</v>
      </c>
      <c r="AS57" s="78">
        <f t="shared" si="78"/>
        <v>0.2750588171863162</v>
      </c>
      <c r="AT57" s="77">
        <f t="shared" si="79"/>
        <v>0.20608342063019142</v>
      </c>
      <c r="AU57" s="79">
        <f t="shared" si="107"/>
        <v>0.1</v>
      </c>
      <c r="AV57" s="139">
        <f>DataEntry!P57</f>
        <v>0</v>
      </c>
      <c r="AW57" s="80" t="str">
        <f t="shared" si="11"/>
        <v>23/25</v>
      </c>
      <c r="AX57" s="80" t="str">
        <f t="shared" si="12"/>
        <v>13/5</v>
      </c>
      <c r="AY57" s="80" t="str">
        <f t="shared" si="13"/>
        <v>96/25</v>
      </c>
      <c r="AZ57" s="81">
        <f>DataEntry!I57</f>
        <v>16</v>
      </c>
      <c r="BA57" s="82">
        <f>DataEntry!J57</f>
        <v>25</v>
      </c>
      <c r="BB57" s="81">
        <f>DataEntry!K57</f>
        <v>63</v>
      </c>
      <c r="BC57" s="82">
        <f>DataEntry!L57</f>
        <v>20</v>
      </c>
      <c r="BD57" s="81">
        <f>DataEntry!M57</f>
        <v>4</v>
      </c>
      <c r="BE57" s="82">
        <f>DataEntry!N57</f>
        <v>1</v>
      </c>
      <c r="BF57" s="77">
        <f t="shared" si="80"/>
        <v>0.58032218368945077</v>
      </c>
      <c r="BG57" s="77">
        <f t="shared" si="81"/>
        <v>0.22933214006040945</v>
      </c>
      <c r="BH57" s="77">
        <f t="shared" si="82"/>
        <v>0.19034567625013984</v>
      </c>
      <c r="BI57" s="83">
        <f t="shared" si="83"/>
        <v>1</v>
      </c>
      <c r="BJ57" s="83">
        <f t="shared" si="84"/>
        <v>0</v>
      </c>
      <c r="BK57" s="83">
        <f t="shared" si="85"/>
        <v>0</v>
      </c>
      <c r="BL57" s="84">
        <f t="shared" si="14"/>
        <v>0.51885776218349244</v>
      </c>
      <c r="BM57" s="84">
        <f t="shared" si="15"/>
        <v>0.58032218368945077</v>
      </c>
      <c r="BN57" s="85">
        <f t="shared" si="86"/>
        <v>-6.1464421505958322E-2</v>
      </c>
      <c r="BO57" s="84">
        <f t="shared" si="16"/>
        <v>0.51885776218349244</v>
      </c>
      <c r="BP57" s="84">
        <f t="shared" si="17"/>
        <v>0.2750588171863162</v>
      </c>
      <c r="BQ57" s="84">
        <f t="shared" si="18"/>
        <v>0.20608342063019142</v>
      </c>
      <c r="BR57" s="84">
        <f t="shared" si="87"/>
        <v>0.58032218368945077</v>
      </c>
      <c r="BS57" s="84">
        <f t="shared" si="87"/>
        <v>0.22933214006040945</v>
      </c>
      <c r="BT57" s="84">
        <f t="shared" si="87"/>
        <v>0.19034567625013984</v>
      </c>
      <c r="BU57" s="86">
        <f t="shared" si="88"/>
        <v>1</v>
      </c>
      <c r="BV57" s="86">
        <f t="shared" si="88"/>
        <v>0</v>
      </c>
      <c r="BW57" s="86">
        <f t="shared" si="88"/>
        <v>0</v>
      </c>
      <c r="BX57" s="86">
        <f t="shared" si="89"/>
        <v>1</v>
      </c>
      <c r="BY57" s="86">
        <f t="shared" si="89"/>
        <v>0</v>
      </c>
      <c r="BZ57" s="86">
        <f t="shared" si="89"/>
        <v>0</v>
      </c>
      <c r="CA57" s="83">
        <f>IF(AND(DataEntry!B57&gt;=ExFrom,DataEntry!B57&lt;=ExTo),0,IF(AR57&lt;DS57,0,DB57))</f>
        <v>0</v>
      </c>
      <c r="CB57" s="83">
        <f>IF(AND(DataEntry!B57&gt;=ExFrom,DataEntry!B57&lt;=ExTo),0,IF(AT57&lt;DT57,0,DC57))</f>
        <v>0</v>
      </c>
      <c r="CC57" s="14">
        <f t="shared" si="90"/>
        <v>0</v>
      </c>
      <c r="CD57" s="72" t="str">
        <f t="shared" si="22"/>
        <v/>
      </c>
      <c r="CE57" s="87">
        <f t="shared" si="91"/>
        <v>5.0719952982662297E-2</v>
      </c>
      <c r="CF57" s="88">
        <f t="shared" si="92"/>
        <v>-0.11321054665127187</v>
      </c>
      <c r="CG57" s="88">
        <f t="shared" si="93"/>
        <v>1.834278190698381E-2</v>
      </c>
      <c r="CH57" s="87">
        <f t="shared" si="94"/>
        <v>0.27505881718631614</v>
      </c>
      <c r="CI57" s="89">
        <f t="shared" si="23"/>
        <v>0</v>
      </c>
      <c r="CJ57" s="89">
        <f t="shared" si="24"/>
        <v>0</v>
      </c>
      <c r="CK57" s="157">
        <f t="shared" si="25"/>
        <v>0</v>
      </c>
      <c r="CL57" s="90">
        <f t="shared" si="26"/>
        <v>0</v>
      </c>
      <c r="CM57" s="157">
        <f t="shared" si="27"/>
        <v>0</v>
      </c>
      <c r="CN57" s="90">
        <f t="shared" si="28"/>
        <v>0</v>
      </c>
      <c r="CO57" s="157">
        <f t="shared" si="29"/>
        <v>0</v>
      </c>
      <c r="CP57" s="90">
        <f t="shared" si="30"/>
        <v>0</v>
      </c>
      <c r="CQ57" s="157">
        <f t="shared" si="31"/>
        <v>0</v>
      </c>
      <c r="CR57" s="90">
        <f t="shared" si="32"/>
        <v>0</v>
      </c>
      <c r="CS57" s="157">
        <f t="shared" si="33"/>
        <v>0</v>
      </c>
      <c r="CT57" s="90">
        <f t="shared" si="34"/>
        <v>0</v>
      </c>
      <c r="CU57" s="157">
        <f t="shared" si="35"/>
        <v>0</v>
      </c>
      <c r="CV57" s="90">
        <f t="shared" si="36"/>
        <v>0</v>
      </c>
      <c r="CW57" s="157">
        <f t="shared" si="37"/>
        <v>0</v>
      </c>
      <c r="CX57" s="90">
        <f t="shared" si="38"/>
        <v>0</v>
      </c>
      <c r="CY57" s="157">
        <f t="shared" si="39"/>
        <v>0</v>
      </c>
      <c r="CZ57" s="90">
        <f t="shared" si="40"/>
        <v>0</v>
      </c>
      <c r="DA57" s="91">
        <f>DataEntry!B57</f>
        <v>44141</v>
      </c>
      <c r="DB57" s="83">
        <f t="shared" si="41"/>
        <v>0</v>
      </c>
      <c r="DC57" s="83">
        <f t="shared" si="42"/>
        <v>0</v>
      </c>
      <c r="DD57" s="145">
        <f t="shared" si="95"/>
        <v>9</v>
      </c>
      <c r="DE57" s="145" t="str">
        <f t="shared" si="96"/>
        <v/>
      </c>
      <c r="DF57" s="145" t="str">
        <f t="shared" si="97"/>
        <v/>
      </c>
      <c r="DG57" s="145" t="str">
        <f t="shared" si="98"/>
        <v/>
      </c>
      <c r="DH57" s="145" t="str">
        <f t="shared" si="99"/>
        <v/>
      </c>
      <c r="DI57" s="145">
        <f t="shared" si="100"/>
        <v>18</v>
      </c>
      <c r="DJ57" s="83">
        <f t="shared" si="101"/>
        <v>0</v>
      </c>
      <c r="DK57" s="83">
        <f t="shared" si="102"/>
        <v>0</v>
      </c>
      <c r="DL57" s="84">
        <f t="shared" si="103"/>
        <v>0</v>
      </c>
      <c r="DM57" s="14">
        <f t="shared" si="104"/>
        <v>0</v>
      </c>
      <c r="DN57" s="87">
        <f>IFERROR(DO57*(1-DCFactor)+Results!DP57*DCFactor,"")</f>
        <v>0.27904537023073445</v>
      </c>
      <c r="DO57" s="87">
        <f>(DFactor*Rounds*Number/2+SUM(BV$3:BV45))/(Rounds*Number/2+COUNT(BV$3:BV45))</f>
        <v>0.29964469914040115</v>
      </c>
      <c r="DP57" s="87">
        <f t="shared" si="44"/>
        <v>0.24078947368421053</v>
      </c>
      <c r="DQ57" s="84">
        <f t="shared" si="45"/>
        <v>0</v>
      </c>
      <c r="DR57" s="84">
        <f t="shared" si="46"/>
        <v>0</v>
      </c>
      <c r="DS57" s="87">
        <f t="shared" si="47"/>
        <v>0.34044035155504238</v>
      </c>
      <c r="DT57" s="87">
        <f t="shared" si="48"/>
        <v>0.33605524060310055</v>
      </c>
      <c r="DU57" s="87">
        <f t="shared" si="49"/>
        <v>0.27505881718631614</v>
      </c>
      <c r="DV57" s="86">
        <f t="shared" si="105"/>
        <v>3</v>
      </c>
      <c r="DW57" s="86">
        <f t="shared" si="106"/>
        <v>-3</v>
      </c>
    </row>
    <row r="58" spans="1:127" x14ac:dyDescent="0.25">
      <c r="A58" s="69">
        <v>56</v>
      </c>
      <c r="B58" s="70">
        <f>DataEntry!C58</f>
        <v>16</v>
      </c>
      <c r="C58" s="71">
        <f>COUNTIF(D$2:D58,D58)+COUNTIF(G$2:G58,D58)</f>
        <v>7</v>
      </c>
      <c r="D58" s="72" t="str">
        <f t="shared" si="0"/>
        <v>Sandhausen</v>
      </c>
      <c r="E58" s="70">
        <f>DataEntry!E58</f>
        <v>3</v>
      </c>
      <c r="F58" s="71">
        <f>COUNTIF(D$2:D58,G58)+COUNTIF(G$2:G58,G58)</f>
        <v>7</v>
      </c>
      <c r="G58" s="72" t="str">
        <f t="shared" si="1"/>
        <v>Eintracht Braunschweig</v>
      </c>
      <c r="H58" s="73">
        <f>DataEntry!G58</f>
        <v>2</v>
      </c>
      <c r="I58" s="73">
        <f>DataEntry!H58</f>
        <v>2</v>
      </c>
      <c r="J58" s="158">
        <f t="shared" si="2"/>
        <v>2</v>
      </c>
      <c r="K58" s="156">
        <f t="shared" si="3"/>
        <v>0</v>
      </c>
      <c r="L58" s="224">
        <f t="shared" si="4"/>
        <v>2486.1357148199245</v>
      </c>
      <c r="M58" s="224">
        <f t="shared" si="5"/>
        <v>2366.5026735697315</v>
      </c>
      <c r="N58" s="236">
        <f t="shared" si="50"/>
        <v>119.63304125019295</v>
      </c>
      <c r="O58" s="22" t="str">
        <f t="shared" si="51"/>
        <v>T16G7</v>
      </c>
      <c r="P58" s="248">
        <f t="shared" si="6"/>
        <v>-1.1095657647876864</v>
      </c>
      <c r="Q58" s="22" t="str">
        <f t="shared" si="52"/>
        <v>T3G7</v>
      </c>
      <c r="R58" s="248">
        <f t="shared" si="7"/>
        <v>1.1095657647876864</v>
      </c>
      <c r="S58" s="74">
        <f t="shared" si="53"/>
        <v>0</v>
      </c>
      <c r="T58" s="75">
        <f t="shared" si="54"/>
        <v>0</v>
      </c>
      <c r="U58" s="76">
        <f t="shared" si="55"/>
        <v>0</v>
      </c>
      <c r="V58" s="74">
        <f t="shared" si="56"/>
        <v>0</v>
      </c>
      <c r="W58" s="75">
        <f t="shared" si="57"/>
        <v>0</v>
      </c>
      <c r="X58" s="76">
        <f t="shared" si="58"/>
        <v>0</v>
      </c>
      <c r="Y58" s="74">
        <f t="shared" si="59"/>
        <v>0</v>
      </c>
      <c r="Z58" s="75">
        <f t="shared" si="60"/>
        <v>1</v>
      </c>
      <c r="AA58" s="76">
        <f t="shared" si="61"/>
        <v>0</v>
      </c>
      <c r="AB58" s="74">
        <f t="shared" si="62"/>
        <v>0</v>
      </c>
      <c r="AC58" s="75">
        <f t="shared" si="63"/>
        <v>0</v>
      </c>
      <c r="AD58" s="76">
        <f t="shared" si="64"/>
        <v>0</v>
      </c>
      <c r="AE58" s="74">
        <f t="shared" si="65"/>
        <v>0</v>
      </c>
      <c r="AF58" s="75">
        <f t="shared" si="66"/>
        <v>0</v>
      </c>
      <c r="AG58" s="76">
        <f t="shared" si="67"/>
        <v>0</v>
      </c>
      <c r="AH58" s="74">
        <f t="shared" si="68"/>
        <v>0</v>
      </c>
      <c r="AI58" s="75">
        <f t="shared" si="69"/>
        <v>0</v>
      </c>
      <c r="AJ58" s="76">
        <f t="shared" si="70"/>
        <v>0</v>
      </c>
      <c r="AK58" s="74">
        <f t="shared" si="71"/>
        <v>0</v>
      </c>
      <c r="AL58" s="75">
        <f t="shared" si="72"/>
        <v>0</v>
      </c>
      <c r="AM58" s="76">
        <f t="shared" si="73"/>
        <v>0</v>
      </c>
      <c r="AN58" s="74">
        <f t="shared" si="74"/>
        <v>0</v>
      </c>
      <c r="AO58" s="75">
        <f t="shared" si="75"/>
        <v>0</v>
      </c>
      <c r="AP58" s="76">
        <f t="shared" si="76"/>
        <v>0</v>
      </c>
      <c r="AQ58" s="77">
        <f t="shared" si="8"/>
        <v>0.61095657647876866</v>
      </c>
      <c r="AR58" s="77">
        <f t="shared" si="77"/>
        <v>0.45244406074356336</v>
      </c>
      <c r="AS58" s="78">
        <f t="shared" si="78"/>
        <v>0.31702503147041061</v>
      </c>
      <c r="AT58" s="77">
        <f t="shared" si="79"/>
        <v>0.23053090778602603</v>
      </c>
      <c r="AU58" s="79">
        <f t="shared" si="107"/>
        <v>0.1</v>
      </c>
      <c r="AV58" s="139">
        <f>DataEntry!P58</f>
        <v>85.76</v>
      </c>
      <c r="AW58" s="80" t="str">
        <f t="shared" si="11"/>
        <v>6/5</v>
      </c>
      <c r="AX58" s="80" t="str">
        <f t="shared" si="12"/>
        <v>53/25</v>
      </c>
      <c r="AY58" s="80" t="str">
        <f t="shared" si="13"/>
        <v>10/3</v>
      </c>
      <c r="AZ58" s="81">
        <f>DataEntry!I58</f>
        <v>99</v>
      </c>
      <c r="BA58" s="82">
        <f>DataEntry!J58</f>
        <v>100</v>
      </c>
      <c r="BB58" s="81">
        <f>DataEntry!K58</f>
        <v>67</v>
      </c>
      <c r="BC58" s="82">
        <f>DataEntry!L58</f>
        <v>25</v>
      </c>
      <c r="BD58" s="81">
        <f>DataEntry!M58</f>
        <v>66</v>
      </c>
      <c r="BE58" s="82">
        <f>DataEntry!N58</f>
        <v>25</v>
      </c>
      <c r="BF58" s="77">
        <f t="shared" si="80"/>
        <v>0.47905013947500175</v>
      </c>
      <c r="BG58" s="77">
        <f t="shared" si="81"/>
        <v>0.25905156998784062</v>
      </c>
      <c r="BH58" s="77">
        <f t="shared" si="82"/>
        <v>0.26189829053715763</v>
      </c>
      <c r="BI58" s="83">
        <f t="shared" si="83"/>
        <v>0</v>
      </c>
      <c r="BJ58" s="83">
        <f t="shared" si="84"/>
        <v>1</v>
      </c>
      <c r="BK58" s="83">
        <f t="shared" si="85"/>
        <v>0</v>
      </c>
      <c r="BL58" s="84">
        <f t="shared" si="14"/>
        <v>0.31702503147041061</v>
      </c>
      <c r="BM58" s="84">
        <f t="shared" si="15"/>
        <v>0.25905156998784062</v>
      </c>
      <c r="BN58" s="85">
        <f t="shared" si="86"/>
        <v>5.7973461482569988E-2</v>
      </c>
      <c r="BO58" s="84">
        <f t="shared" si="16"/>
        <v>0.45244406074356336</v>
      </c>
      <c r="BP58" s="84">
        <f t="shared" si="17"/>
        <v>0.31702503147041061</v>
      </c>
      <c r="BQ58" s="84">
        <f t="shared" si="18"/>
        <v>0.23053090778602603</v>
      </c>
      <c r="BR58" s="84">
        <f t="shared" si="87"/>
        <v>0.47905013947500175</v>
      </c>
      <c r="BS58" s="84">
        <f t="shared" si="87"/>
        <v>0.25905156998784062</v>
      </c>
      <c r="BT58" s="84">
        <f t="shared" si="87"/>
        <v>0.26189829053715763</v>
      </c>
      <c r="BU58" s="86">
        <f t="shared" si="88"/>
        <v>0</v>
      </c>
      <c r="BV58" s="86">
        <f t="shared" si="88"/>
        <v>1</v>
      </c>
      <c r="BW58" s="86">
        <f t="shared" si="88"/>
        <v>0</v>
      </c>
      <c r="BX58" s="86">
        <f t="shared" si="89"/>
        <v>0</v>
      </c>
      <c r="BY58" s="86">
        <f t="shared" si="89"/>
        <v>1</v>
      </c>
      <c r="BZ58" s="86">
        <f t="shared" si="89"/>
        <v>0</v>
      </c>
      <c r="CA58" s="83">
        <f>IF(AND(DataEntry!B58&gt;=ExFrom,DataEntry!B58&lt;=ExTo),0,IF(AR58&lt;DS58,0,DB58))</f>
        <v>0</v>
      </c>
      <c r="CB58" s="83">
        <f>IF(AND(DataEntry!B58&gt;=ExFrom,DataEntry!B58&lt;=ExTo),0,IF(AT58&lt;DT58,0,DC58))</f>
        <v>0</v>
      </c>
      <c r="CC58" s="14">
        <f t="shared" si="90"/>
        <v>0</v>
      </c>
      <c r="CD58" s="72" t="str">
        <f t="shared" si="22"/>
        <v/>
      </c>
      <c r="CE58" s="87">
        <f t="shared" si="91"/>
        <v>4.897696797412765E-2</v>
      </c>
      <c r="CF58" s="88">
        <f t="shared" si="92"/>
        <v>-7.2358089970321504E-2</v>
      </c>
      <c r="CG58" s="88">
        <f t="shared" si="93"/>
        <v>-9.8976212733183966E-2</v>
      </c>
      <c r="CH58" s="87">
        <f t="shared" si="94"/>
        <v>0.31702503147041061</v>
      </c>
      <c r="CI58" s="89">
        <f t="shared" si="23"/>
        <v>0</v>
      </c>
      <c r="CJ58" s="89">
        <f t="shared" si="24"/>
        <v>0</v>
      </c>
      <c r="CK58" s="157">
        <f t="shared" si="25"/>
        <v>0</v>
      </c>
      <c r="CL58" s="90">
        <f t="shared" si="26"/>
        <v>0</v>
      </c>
      <c r="CM58" s="157">
        <f t="shared" si="27"/>
        <v>0</v>
      </c>
      <c r="CN58" s="90">
        <f t="shared" si="28"/>
        <v>0</v>
      </c>
      <c r="CO58" s="157">
        <f t="shared" si="29"/>
        <v>0</v>
      </c>
      <c r="CP58" s="90">
        <f t="shared" si="30"/>
        <v>0</v>
      </c>
      <c r="CQ58" s="157">
        <f t="shared" si="31"/>
        <v>0</v>
      </c>
      <c r="CR58" s="90">
        <f t="shared" si="32"/>
        <v>0</v>
      </c>
      <c r="CS58" s="157">
        <f t="shared" si="33"/>
        <v>0</v>
      </c>
      <c r="CT58" s="90">
        <f t="shared" si="34"/>
        <v>0</v>
      </c>
      <c r="CU58" s="157">
        <f t="shared" si="35"/>
        <v>0</v>
      </c>
      <c r="CV58" s="90">
        <f t="shared" si="36"/>
        <v>0</v>
      </c>
      <c r="CW58" s="157">
        <f t="shared" si="37"/>
        <v>0</v>
      </c>
      <c r="CX58" s="90">
        <f t="shared" si="38"/>
        <v>0</v>
      </c>
      <c r="CY58" s="157">
        <f t="shared" si="39"/>
        <v>0</v>
      </c>
      <c r="CZ58" s="90">
        <f t="shared" si="40"/>
        <v>0</v>
      </c>
      <c r="DA58" s="91">
        <f>DataEntry!B58</f>
        <v>44141</v>
      </c>
      <c r="DB58" s="83">
        <f t="shared" si="41"/>
        <v>0</v>
      </c>
      <c r="DC58" s="83">
        <f t="shared" si="42"/>
        <v>0</v>
      </c>
      <c r="DD58" s="145" t="str">
        <f t="shared" si="95"/>
        <v/>
      </c>
      <c r="DE58" s="145">
        <f t="shared" si="96"/>
        <v>16</v>
      </c>
      <c r="DF58" s="145" t="str">
        <f t="shared" si="97"/>
        <v/>
      </c>
      <c r="DG58" s="145" t="str">
        <f t="shared" si="98"/>
        <v/>
      </c>
      <c r="DH58" s="145">
        <f t="shared" si="99"/>
        <v>3</v>
      </c>
      <c r="DI58" s="145" t="str">
        <f t="shared" si="100"/>
        <v/>
      </c>
      <c r="DJ58" s="83">
        <f t="shared" si="101"/>
        <v>0</v>
      </c>
      <c r="DK58" s="83">
        <f t="shared" si="102"/>
        <v>0</v>
      </c>
      <c r="DL58" s="84">
        <f t="shared" si="103"/>
        <v>0</v>
      </c>
      <c r="DM58" s="14">
        <f t="shared" si="104"/>
        <v>0</v>
      </c>
      <c r="DN58" s="87">
        <f>IFERROR(DO58*(1-DCFactor)+Results!DP58*DCFactor,"")</f>
        <v>0.30083945112781951</v>
      </c>
      <c r="DO58" s="87">
        <f>(DFactor*Rounds*Number/2+SUM(BV$3:BV46))/(Rounds*Number/2+COUNT(BV$3:BV46))</f>
        <v>0.30164571428571424</v>
      </c>
      <c r="DP58" s="87">
        <f t="shared" si="44"/>
        <v>0.29934210526315785</v>
      </c>
      <c r="DQ58" s="84">
        <f t="shared" si="45"/>
        <v>0</v>
      </c>
      <c r="DR58" s="84">
        <f t="shared" si="46"/>
        <v>0</v>
      </c>
      <c r="DS58" s="87">
        <f t="shared" si="47"/>
        <v>0.33907860299901071</v>
      </c>
      <c r="DT58" s="87">
        <f t="shared" si="48"/>
        <v>0.33996587375777276</v>
      </c>
      <c r="DU58" s="87">
        <f t="shared" si="49"/>
        <v>0.31702503147041061</v>
      </c>
      <c r="DV58" s="86">
        <f t="shared" si="105"/>
        <v>0</v>
      </c>
      <c r="DW58" s="86">
        <f t="shared" si="106"/>
        <v>0</v>
      </c>
    </row>
    <row r="59" spans="1:127" x14ac:dyDescent="0.25">
      <c r="A59" s="69">
        <v>57</v>
      </c>
      <c r="B59" s="70">
        <f>DataEntry!C59</f>
        <v>2</v>
      </c>
      <c r="C59" s="71">
        <f>COUNTIF(D$2:D59,D59)+COUNTIF(G$2:G59,D59)</f>
        <v>7</v>
      </c>
      <c r="D59" s="72" t="str">
        <f t="shared" si="0"/>
        <v>Bochum</v>
      </c>
      <c r="E59" s="70">
        <f>DataEntry!E59</f>
        <v>6</v>
      </c>
      <c r="F59" s="71">
        <f>COUNTIF(D$2:D59,G59)+COUNTIF(G$2:G59,G59)</f>
        <v>7</v>
      </c>
      <c r="G59" s="72" t="str">
        <f t="shared" si="1"/>
        <v>Greuther Furth</v>
      </c>
      <c r="H59" s="73">
        <f>DataEntry!G59</f>
        <v>0</v>
      </c>
      <c r="I59" s="73">
        <f>DataEntry!H59</f>
        <v>2</v>
      </c>
      <c r="J59" s="158">
        <f t="shared" si="2"/>
        <v>3</v>
      </c>
      <c r="K59" s="156">
        <f t="shared" si="3"/>
        <v>0</v>
      </c>
      <c r="L59" s="224">
        <f t="shared" si="4"/>
        <v>2453.1043874944107</v>
      </c>
      <c r="M59" s="224">
        <f t="shared" si="5"/>
        <v>2411.4126319312645</v>
      </c>
      <c r="N59" s="236">
        <f t="shared" si="50"/>
        <v>41.691755563146216</v>
      </c>
      <c r="O59" s="22" t="str">
        <f t="shared" si="51"/>
        <v>T2G7</v>
      </c>
      <c r="P59" s="248">
        <f t="shared" si="6"/>
        <v>-5.3656419771258133</v>
      </c>
      <c r="Q59" s="22" t="str">
        <f t="shared" si="52"/>
        <v>T6G7</v>
      </c>
      <c r="R59" s="248">
        <f t="shared" si="7"/>
        <v>5.3656419771258133</v>
      </c>
      <c r="S59" s="74">
        <f t="shared" si="53"/>
        <v>0</v>
      </c>
      <c r="T59" s="75">
        <f t="shared" si="54"/>
        <v>0</v>
      </c>
      <c r="U59" s="76">
        <f t="shared" si="55"/>
        <v>1</v>
      </c>
      <c r="V59" s="74">
        <f t="shared" si="56"/>
        <v>0</v>
      </c>
      <c r="W59" s="75">
        <f t="shared" si="57"/>
        <v>0</v>
      </c>
      <c r="X59" s="76">
        <f t="shared" si="58"/>
        <v>0</v>
      </c>
      <c r="Y59" s="74">
        <f t="shared" si="59"/>
        <v>0</v>
      </c>
      <c r="Z59" s="75">
        <f t="shared" si="60"/>
        <v>0</v>
      </c>
      <c r="AA59" s="76">
        <f t="shared" si="61"/>
        <v>0</v>
      </c>
      <c r="AB59" s="74">
        <f t="shared" si="62"/>
        <v>0</v>
      </c>
      <c r="AC59" s="75">
        <f t="shared" si="63"/>
        <v>0</v>
      </c>
      <c r="AD59" s="76">
        <f t="shared" si="64"/>
        <v>0</v>
      </c>
      <c r="AE59" s="74">
        <f t="shared" si="65"/>
        <v>0</v>
      </c>
      <c r="AF59" s="75">
        <f t="shared" si="66"/>
        <v>0</v>
      </c>
      <c r="AG59" s="76">
        <f t="shared" si="67"/>
        <v>0</v>
      </c>
      <c r="AH59" s="74">
        <f t="shared" si="68"/>
        <v>0</v>
      </c>
      <c r="AI59" s="75">
        <f t="shared" si="69"/>
        <v>0</v>
      </c>
      <c r="AJ59" s="76">
        <f t="shared" si="70"/>
        <v>0</v>
      </c>
      <c r="AK59" s="74">
        <f t="shared" si="71"/>
        <v>0</v>
      </c>
      <c r="AL59" s="75">
        <f t="shared" si="72"/>
        <v>0</v>
      </c>
      <c r="AM59" s="76">
        <f t="shared" si="73"/>
        <v>0</v>
      </c>
      <c r="AN59" s="74">
        <f t="shared" si="74"/>
        <v>0</v>
      </c>
      <c r="AO59" s="75">
        <f t="shared" si="75"/>
        <v>0</v>
      </c>
      <c r="AP59" s="76">
        <f t="shared" si="76"/>
        <v>0</v>
      </c>
      <c r="AQ59" s="77">
        <f t="shared" si="8"/>
        <v>0.53656419771258135</v>
      </c>
      <c r="AR59" s="77">
        <f t="shared" si="77"/>
        <v>0.36594490690704051</v>
      </c>
      <c r="AS59" s="78">
        <f t="shared" si="78"/>
        <v>0.34123858161108178</v>
      </c>
      <c r="AT59" s="77">
        <f t="shared" si="79"/>
        <v>0.29281651148187776</v>
      </c>
      <c r="AU59" s="79">
        <f t="shared" si="107"/>
        <v>0.1</v>
      </c>
      <c r="AV59" s="139">
        <f>DataEntry!P59</f>
        <v>-34</v>
      </c>
      <c r="AW59" s="80" t="str">
        <f t="shared" si="11"/>
        <v>43/25</v>
      </c>
      <c r="AX59" s="80" t="str">
        <f t="shared" si="12"/>
        <v>48/25</v>
      </c>
      <c r="AY59" s="80" t="str">
        <f t="shared" si="13"/>
        <v>12/5</v>
      </c>
      <c r="AZ59" s="81">
        <f>DataEntry!I59</f>
        <v>34</v>
      </c>
      <c r="BA59" s="82">
        <f>DataEntry!J59</f>
        <v>25</v>
      </c>
      <c r="BB59" s="81">
        <f>DataEntry!K59</f>
        <v>66</v>
      </c>
      <c r="BC59" s="82">
        <f>DataEntry!L59</f>
        <v>25</v>
      </c>
      <c r="BD59" s="81">
        <f>DataEntry!M59</f>
        <v>37</v>
      </c>
      <c r="BE59" s="82">
        <f>DataEntry!N59</f>
        <v>20</v>
      </c>
      <c r="BF59" s="77">
        <f t="shared" si="80"/>
        <v>0.40380842649394327</v>
      </c>
      <c r="BG59" s="77">
        <f t="shared" si="81"/>
        <v>0.26180985893563358</v>
      </c>
      <c r="BH59" s="77">
        <f t="shared" si="82"/>
        <v>0.33438171457042321</v>
      </c>
      <c r="BI59" s="83">
        <f t="shared" si="83"/>
        <v>0</v>
      </c>
      <c r="BJ59" s="83">
        <f t="shared" si="84"/>
        <v>0</v>
      </c>
      <c r="BK59" s="83">
        <f t="shared" si="85"/>
        <v>1</v>
      </c>
      <c r="BL59" s="84">
        <f t="shared" si="14"/>
        <v>0.29281651148187776</v>
      </c>
      <c r="BM59" s="84">
        <f t="shared" si="15"/>
        <v>0.33438171457042321</v>
      </c>
      <c r="BN59" s="85">
        <f t="shared" si="86"/>
        <v>-4.1565203088545444E-2</v>
      </c>
      <c r="BO59" s="84">
        <f t="shared" si="16"/>
        <v>0.36594490690704051</v>
      </c>
      <c r="BP59" s="84">
        <f t="shared" si="17"/>
        <v>0.34123858161108178</v>
      </c>
      <c r="BQ59" s="84">
        <f t="shared" si="18"/>
        <v>0.29281651148187776</v>
      </c>
      <c r="BR59" s="84">
        <f t="shared" si="87"/>
        <v>0.40380842649394327</v>
      </c>
      <c r="BS59" s="84">
        <f t="shared" si="87"/>
        <v>0.26180985893563358</v>
      </c>
      <c r="BT59" s="84">
        <f t="shared" si="87"/>
        <v>0.33438171457042321</v>
      </c>
      <c r="BU59" s="86">
        <f t="shared" si="88"/>
        <v>0</v>
      </c>
      <c r="BV59" s="86">
        <f t="shared" si="88"/>
        <v>0</v>
      </c>
      <c r="BW59" s="86">
        <f t="shared" si="88"/>
        <v>1</v>
      </c>
      <c r="BX59" s="86">
        <f t="shared" si="89"/>
        <v>0</v>
      </c>
      <c r="BY59" s="86">
        <f t="shared" si="89"/>
        <v>0</v>
      </c>
      <c r="BZ59" s="86">
        <f t="shared" si="89"/>
        <v>1</v>
      </c>
      <c r="CA59" s="83">
        <f>IF(AND(DataEntry!B59&gt;=ExFrom,DataEntry!B59&lt;=ExTo),0,IF(AR59&lt;DS59,0,DB59))</f>
        <v>0</v>
      </c>
      <c r="CB59" s="83">
        <f>IF(AND(DataEntry!B59&gt;=ExFrom,DataEntry!B59&lt;=ExTo),0,IF(AT59&lt;DT59,0,DC59))</f>
        <v>0</v>
      </c>
      <c r="CC59" s="14">
        <f t="shared" si="90"/>
        <v>0</v>
      </c>
      <c r="CD59" s="72" t="str">
        <f t="shared" si="22"/>
        <v/>
      </c>
      <c r="CE59" s="87">
        <f t="shared" si="91"/>
        <v>4.9331281267052773E-2</v>
      </c>
      <c r="CF59" s="88">
        <f t="shared" si="92"/>
        <v>-9.3136966931593401E-2</v>
      </c>
      <c r="CG59" s="88">
        <f t="shared" si="93"/>
        <v>-0.10696307598936938</v>
      </c>
      <c r="CH59" s="87">
        <f t="shared" si="94"/>
        <v>0.34123858161108173</v>
      </c>
      <c r="CI59" s="89">
        <f t="shared" si="23"/>
        <v>0</v>
      </c>
      <c r="CJ59" s="89">
        <f t="shared" si="24"/>
        <v>0</v>
      </c>
      <c r="CK59" s="157">
        <f t="shared" si="25"/>
        <v>0</v>
      </c>
      <c r="CL59" s="90">
        <f t="shared" si="26"/>
        <v>0</v>
      </c>
      <c r="CM59" s="157">
        <f t="shared" si="27"/>
        <v>0</v>
      </c>
      <c r="CN59" s="90">
        <f t="shared" si="28"/>
        <v>0</v>
      </c>
      <c r="CO59" s="157">
        <f t="shared" si="29"/>
        <v>0</v>
      </c>
      <c r="CP59" s="90">
        <f t="shared" si="30"/>
        <v>0</v>
      </c>
      <c r="CQ59" s="157">
        <f t="shared" si="31"/>
        <v>0</v>
      </c>
      <c r="CR59" s="90">
        <f t="shared" si="32"/>
        <v>0</v>
      </c>
      <c r="CS59" s="157">
        <f t="shared" si="33"/>
        <v>0</v>
      </c>
      <c r="CT59" s="90">
        <f t="shared" si="34"/>
        <v>0</v>
      </c>
      <c r="CU59" s="157">
        <f t="shared" si="35"/>
        <v>0</v>
      </c>
      <c r="CV59" s="90">
        <f t="shared" si="36"/>
        <v>0</v>
      </c>
      <c r="CW59" s="157">
        <f t="shared" si="37"/>
        <v>0</v>
      </c>
      <c r="CX59" s="90">
        <f t="shared" si="38"/>
        <v>0</v>
      </c>
      <c r="CY59" s="157">
        <f t="shared" si="39"/>
        <v>0</v>
      </c>
      <c r="CZ59" s="90">
        <f t="shared" si="40"/>
        <v>0</v>
      </c>
      <c r="DA59" s="91">
        <f>DataEntry!B59</f>
        <v>44142</v>
      </c>
      <c r="DB59" s="83">
        <f t="shared" si="41"/>
        <v>0</v>
      </c>
      <c r="DC59" s="83">
        <f t="shared" si="42"/>
        <v>0</v>
      </c>
      <c r="DD59" s="145" t="str">
        <f t="shared" si="95"/>
        <v/>
      </c>
      <c r="DE59" s="145" t="str">
        <f t="shared" si="96"/>
        <v/>
      </c>
      <c r="DF59" s="145">
        <f t="shared" si="97"/>
        <v>2</v>
      </c>
      <c r="DG59" s="145">
        <f t="shared" si="98"/>
        <v>6</v>
      </c>
      <c r="DH59" s="145" t="str">
        <f t="shared" si="99"/>
        <v/>
      </c>
      <c r="DI59" s="145" t="str">
        <f t="shared" si="100"/>
        <v/>
      </c>
      <c r="DJ59" s="83">
        <f t="shared" si="101"/>
        <v>0</v>
      </c>
      <c r="DK59" s="83">
        <f t="shared" si="102"/>
        <v>0</v>
      </c>
      <c r="DL59" s="84">
        <f t="shared" si="103"/>
        <v>0</v>
      </c>
      <c r="DM59" s="14">
        <f t="shared" si="104"/>
        <v>0</v>
      </c>
      <c r="DN59" s="87">
        <f>IFERROR(DO59*(1-DCFactor)+Results!DP59*DCFactor,"")</f>
        <v>0.32423796296296292</v>
      </c>
      <c r="DO59" s="87">
        <f>(DFactor*Rounds*Number/2+SUM(BV$3:BV47))/(Rounds*Number/2+COUNT(BV$3:BV47))</f>
        <v>0.30363532763532763</v>
      </c>
      <c r="DP59" s="87">
        <f t="shared" si="44"/>
        <v>0.36249999999999999</v>
      </c>
      <c r="DQ59" s="84">
        <f t="shared" si="45"/>
        <v>0</v>
      </c>
      <c r="DR59" s="84">
        <f t="shared" si="46"/>
        <v>0</v>
      </c>
      <c r="DS59" s="87">
        <f t="shared" si="47"/>
        <v>0.3397712322310531</v>
      </c>
      <c r="DT59" s="87">
        <f t="shared" si="48"/>
        <v>0.34023210253297897</v>
      </c>
      <c r="DU59" s="87">
        <f t="shared" si="49"/>
        <v>0.34123858161108173</v>
      </c>
      <c r="DV59" s="86">
        <f t="shared" si="105"/>
        <v>-2</v>
      </c>
      <c r="DW59" s="86">
        <f t="shared" si="106"/>
        <v>2</v>
      </c>
    </row>
    <row r="60" spans="1:127" x14ac:dyDescent="0.25">
      <c r="A60" s="69">
        <v>58</v>
      </c>
      <c r="B60" s="70">
        <f>DataEntry!C60</f>
        <v>8</v>
      </c>
      <c r="C60" s="71">
        <f>COUNTIF(D$2:D60,D60)+COUNTIF(G$2:G60,D60)</f>
        <v>7</v>
      </c>
      <c r="D60" s="72" t="str">
        <f t="shared" si="0"/>
        <v>Hannover 96</v>
      </c>
      <c r="E60" s="70">
        <f>DataEntry!E60</f>
        <v>1</v>
      </c>
      <c r="F60" s="71">
        <f>COUNTIF(D$2:D60,G60)+COUNTIF(G$2:G60,G60)</f>
        <v>7</v>
      </c>
      <c r="G60" s="72" t="str">
        <f t="shared" si="1"/>
        <v>Erzgebirge Aue</v>
      </c>
      <c r="H60" s="73">
        <f>DataEntry!G60</f>
        <v>0</v>
      </c>
      <c r="I60" s="73">
        <f>DataEntry!H60</f>
        <v>0</v>
      </c>
      <c r="J60" s="158">
        <f t="shared" si="2"/>
        <v>2</v>
      </c>
      <c r="K60" s="156">
        <f t="shared" si="3"/>
        <v>0</v>
      </c>
      <c r="L60" s="224">
        <f t="shared" si="4"/>
        <v>2523.9033725399822</v>
      </c>
      <c r="M60" s="224">
        <f t="shared" si="5"/>
        <v>2347.2001098988062</v>
      </c>
      <c r="N60" s="236">
        <f t="shared" si="50"/>
        <v>176.70326264117602</v>
      </c>
      <c r="O60" s="22" t="str">
        <f t="shared" si="51"/>
        <v>T8G7</v>
      </c>
      <c r="P60" s="248">
        <f t="shared" si="6"/>
        <v>-1.6729540991887282</v>
      </c>
      <c r="Q60" s="22" t="str">
        <f t="shared" si="52"/>
        <v>T1G7</v>
      </c>
      <c r="R60" s="248">
        <f t="shared" si="7"/>
        <v>1.6729540991887282</v>
      </c>
      <c r="S60" s="74">
        <f t="shared" si="53"/>
        <v>0</v>
      </c>
      <c r="T60" s="75">
        <f t="shared" si="54"/>
        <v>0</v>
      </c>
      <c r="U60" s="76">
        <f t="shared" si="55"/>
        <v>0</v>
      </c>
      <c r="V60" s="74">
        <f t="shared" si="56"/>
        <v>0</v>
      </c>
      <c r="W60" s="75">
        <f t="shared" si="57"/>
        <v>0</v>
      </c>
      <c r="X60" s="76">
        <f t="shared" si="58"/>
        <v>0</v>
      </c>
      <c r="Y60" s="74">
        <f t="shared" si="59"/>
        <v>0</v>
      </c>
      <c r="Z60" s="75">
        <f t="shared" si="60"/>
        <v>0</v>
      </c>
      <c r="AA60" s="76">
        <f t="shared" si="61"/>
        <v>0</v>
      </c>
      <c r="AB60" s="74">
        <f t="shared" si="62"/>
        <v>0</v>
      </c>
      <c r="AC60" s="75">
        <f t="shared" si="63"/>
        <v>1</v>
      </c>
      <c r="AD60" s="76">
        <f t="shared" si="64"/>
        <v>0</v>
      </c>
      <c r="AE60" s="74">
        <f t="shared" si="65"/>
        <v>0</v>
      </c>
      <c r="AF60" s="75">
        <f t="shared" si="66"/>
        <v>0</v>
      </c>
      <c r="AG60" s="76">
        <f t="shared" si="67"/>
        <v>0</v>
      </c>
      <c r="AH60" s="74">
        <f t="shared" si="68"/>
        <v>0</v>
      </c>
      <c r="AI60" s="75">
        <f t="shared" si="69"/>
        <v>0</v>
      </c>
      <c r="AJ60" s="76">
        <f t="shared" si="70"/>
        <v>0</v>
      </c>
      <c r="AK60" s="74">
        <f t="shared" si="71"/>
        <v>0</v>
      </c>
      <c r="AL60" s="75">
        <f t="shared" si="72"/>
        <v>0</v>
      </c>
      <c r="AM60" s="76">
        <f t="shared" si="73"/>
        <v>0</v>
      </c>
      <c r="AN60" s="74">
        <f t="shared" si="74"/>
        <v>0</v>
      </c>
      <c r="AO60" s="75">
        <f t="shared" si="75"/>
        <v>0</v>
      </c>
      <c r="AP60" s="76">
        <f t="shared" si="76"/>
        <v>0</v>
      </c>
      <c r="AQ60" s="77">
        <f t="shared" si="8"/>
        <v>0.66729540991887282</v>
      </c>
      <c r="AR60" s="77">
        <f t="shared" si="77"/>
        <v>0.53244746663480524</v>
      </c>
      <c r="AS60" s="78">
        <f t="shared" si="78"/>
        <v>0.26969588656813503</v>
      </c>
      <c r="AT60" s="77">
        <f t="shared" si="79"/>
        <v>0.19785664679705967</v>
      </c>
      <c r="AU60" s="79">
        <f t="shared" si="107"/>
        <v>0.1</v>
      </c>
      <c r="AV60" s="139">
        <f>DataEntry!P60</f>
        <v>0</v>
      </c>
      <c r="AW60" s="80" t="str">
        <f t="shared" si="11"/>
        <v>43/50</v>
      </c>
      <c r="AX60" s="80" t="str">
        <f t="shared" si="12"/>
        <v>27/10</v>
      </c>
      <c r="AY60" s="80" t="str">
        <f t="shared" si="13"/>
        <v>4/1</v>
      </c>
      <c r="AZ60" s="81">
        <f>DataEntry!I60</f>
        <v>11</v>
      </c>
      <c r="BA60" s="82">
        <f>DataEntry!J60</f>
        <v>20</v>
      </c>
      <c r="BB60" s="81">
        <f>DataEntry!K60</f>
        <v>33</v>
      </c>
      <c r="BC60" s="82">
        <f>DataEntry!L60</f>
        <v>10</v>
      </c>
      <c r="BD60" s="81">
        <f>DataEntry!M60</f>
        <v>24</v>
      </c>
      <c r="BE60" s="82">
        <f>DataEntry!N60</f>
        <v>5</v>
      </c>
      <c r="BF60" s="77">
        <f t="shared" si="80"/>
        <v>0.61436137455351647</v>
      </c>
      <c r="BG60" s="77">
        <f t="shared" si="81"/>
        <v>0.22145584431580245</v>
      </c>
      <c r="BH60" s="77">
        <f t="shared" si="82"/>
        <v>0.16418278113068113</v>
      </c>
      <c r="BI60" s="83">
        <f t="shared" si="83"/>
        <v>0</v>
      </c>
      <c r="BJ60" s="83">
        <f t="shared" si="84"/>
        <v>1</v>
      </c>
      <c r="BK60" s="83">
        <f t="shared" si="85"/>
        <v>0</v>
      </c>
      <c r="BL60" s="84">
        <f t="shared" si="14"/>
        <v>0.26969588656813503</v>
      </c>
      <c r="BM60" s="84">
        <f t="shared" si="15"/>
        <v>0.22145584431580245</v>
      </c>
      <c r="BN60" s="85">
        <f t="shared" si="86"/>
        <v>4.8240042252332582E-2</v>
      </c>
      <c r="BO60" s="84">
        <f t="shared" si="16"/>
        <v>0.53244746663480524</v>
      </c>
      <c r="BP60" s="84">
        <f t="shared" si="17"/>
        <v>0.26969588656813503</v>
      </c>
      <c r="BQ60" s="84">
        <f t="shared" si="18"/>
        <v>0.19785664679705967</v>
      </c>
      <c r="BR60" s="84">
        <f t="shared" si="87"/>
        <v>0.61436137455351647</v>
      </c>
      <c r="BS60" s="84">
        <f t="shared" si="87"/>
        <v>0.22145584431580245</v>
      </c>
      <c r="BT60" s="84">
        <f t="shared" si="87"/>
        <v>0.16418278113068113</v>
      </c>
      <c r="BU60" s="86">
        <f t="shared" si="88"/>
        <v>0</v>
      </c>
      <c r="BV60" s="86">
        <f t="shared" si="88"/>
        <v>1</v>
      </c>
      <c r="BW60" s="86">
        <f t="shared" si="88"/>
        <v>0</v>
      </c>
      <c r="BX60" s="86">
        <f t="shared" si="89"/>
        <v>0</v>
      </c>
      <c r="BY60" s="86">
        <f t="shared" si="89"/>
        <v>1</v>
      </c>
      <c r="BZ60" s="86">
        <f t="shared" si="89"/>
        <v>0</v>
      </c>
      <c r="CA60" s="83">
        <f>IF(AND(DataEntry!B60&gt;=ExFrom,DataEntry!B60&lt;=ExTo),0,IF(AR60&lt;DS60,0,DB60))</f>
        <v>0</v>
      </c>
      <c r="CB60" s="83">
        <f>IF(AND(DataEntry!B60&gt;=ExFrom,DataEntry!B60&lt;=ExTo),0,IF(AT60&lt;DT60,0,DC60))</f>
        <v>0</v>
      </c>
      <c r="CC60" s="14">
        <f t="shared" si="90"/>
        <v>0</v>
      </c>
      <c r="CD60" s="72" t="str">
        <f t="shared" si="22"/>
        <v/>
      </c>
      <c r="CE60" s="87">
        <f t="shared" si="91"/>
        <v>5.0133222960912605E-2</v>
      </c>
      <c r="CF60" s="88">
        <f t="shared" si="92"/>
        <v>-0.13386421051291655</v>
      </c>
      <c r="CG60" s="88">
        <f t="shared" si="93"/>
        <v>8.8382985090094859E-2</v>
      </c>
      <c r="CH60" s="87">
        <f t="shared" si="94"/>
        <v>0.26969588656813509</v>
      </c>
      <c r="CI60" s="89">
        <f t="shared" si="23"/>
        <v>0</v>
      </c>
      <c r="CJ60" s="89">
        <f t="shared" si="24"/>
        <v>0</v>
      </c>
      <c r="CK60" s="157">
        <f t="shared" si="25"/>
        <v>0</v>
      </c>
      <c r="CL60" s="90">
        <f t="shared" si="26"/>
        <v>0</v>
      </c>
      <c r="CM60" s="157">
        <f t="shared" si="27"/>
        <v>0</v>
      </c>
      <c r="CN60" s="90">
        <f t="shared" si="28"/>
        <v>0</v>
      </c>
      <c r="CO60" s="157">
        <f t="shared" si="29"/>
        <v>0</v>
      </c>
      <c r="CP60" s="90">
        <f t="shared" si="30"/>
        <v>0</v>
      </c>
      <c r="CQ60" s="157">
        <f t="shared" si="31"/>
        <v>0</v>
      </c>
      <c r="CR60" s="90">
        <f t="shared" si="32"/>
        <v>0</v>
      </c>
      <c r="CS60" s="157">
        <f t="shared" si="33"/>
        <v>0</v>
      </c>
      <c r="CT60" s="90">
        <f t="shared" si="34"/>
        <v>0</v>
      </c>
      <c r="CU60" s="157">
        <f t="shared" si="35"/>
        <v>0</v>
      </c>
      <c r="CV60" s="90">
        <f t="shared" si="36"/>
        <v>0</v>
      </c>
      <c r="CW60" s="157">
        <f t="shared" si="37"/>
        <v>0</v>
      </c>
      <c r="CX60" s="90">
        <f t="shared" si="38"/>
        <v>0</v>
      </c>
      <c r="CY60" s="157">
        <f t="shared" si="39"/>
        <v>0</v>
      </c>
      <c r="CZ60" s="90">
        <f t="shared" si="40"/>
        <v>0</v>
      </c>
      <c r="DA60" s="91">
        <f>DataEntry!B60</f>
        <v>44142</v>
      </c>
      <c r="DB60" s="83">
        <f t="shared" si="41"/>
        <v>0</v>
      </c>
      <c r="DC60" s="83">
        <f t="shared" si="42"/>
        <v>0</v>
      </c>
      <c r="DD60" s="145" t="str">
        <f t="shared" si="95"/>
        <v/>
      </c>
      <c r="DE60" s="145">
        <f t="shared" si="96"/>
        <v>8</v>
      </c>
      <c r="DF60" s="145" t="str">
        <f t="shared" si="97"/>
        <v/>
      </c>
      <c r="DG60" s="145" t="str">
        <f t="shared" si="98"/>
        <v/>
      </c>
      <c r="DH60" s="145">
        <f t="shared" si="99"/>
        <v>1</v>
      </c>
      <c r="DI60" s="145" t="str">
        <f t="shared" si="100"/>
        <v/>
      </c>
      <c r="DJ60" s="83">
        <f t="shared" si="101"/>
        <v>0</v>
      </c>
      <c r="DK60" s="83">
        <f t="shared" si="102"/>
        <v>0</v>
      </c>
      <c r="DL60" s="84">
        <f t="shared" si="103"/>
        <v>0</v>
      </c>
      <c r="DM60" s="14">
        <f t="shared" si="104"/>
        <v>0</v>
      </c>
      <c r="DN60" s="87">
        <f>IFERROR(DO60*(1-DCFactor)+Results!DP60*DCFactor,"")</f>
        <v>0.27992727272727269</v>
      </c>
      <c r="DO60" s="87">
        <f>(DFactor*Rounds*Number/2+SUM(BV$3:BV48))/(Rounds*Number/2+COUNT(BV$3:BV48))</f>
        <v>0.30277272727272725</v>
      </c>
      <c r="DP60" s="87">
        <f t="shared" si="44"/>
        <v>0.23749999999999999</v>
      </c>
      <c r="DQ60" s="84">
        <f t="shared" si="45"/>
        <v>0</v>
      </c>
      <c r="DR60" s="84">
        <f t="shared" si="46"/>
        <v>0</v>
      </c>
      <c r="DS60" s="87">
        <f t="shared" si="47"/>
        <v>0.34112880701709725</v>
      </c>
      <c r="DT60" s="87">
        <f t="shared" si="48"/>
        <v>0.3337205671636635</v>
      </c>
      <c r="DU60" s="87">
        <f t="shared" si="49"/>
        <v>0.26969588656813509</v>
      </c>
      <c r="DV60" s="86">
        <f t="shared" si="105"/>
        <v>0</v>
      </c>
      <c r="DW60" s="86">
        <f t="shared" si="106"/>
        <v>0</v>
      </c>
    </row>
    <row r="61" spans="1:127" x14ac:dyDescent="0.25">
      <c r="A61" s="69">
        <v>59</v>
      </c>
      <c r="B61" s="70">
        <f>DataEntry!C61</f>
        <v>12</v>
      </c>
      <c r="C61" s="71">
        <f>COUNTIF(D$2:D61,D61)+COUNTIF(G$2:G61,D61)</f>
        <v>7</v>
      </c>
      <c r="D61" s="72" t="str">
        <f t="shared" si="0"/>
        <v>Nurnberg</v>
      </c>
      <c r="E61" s="70">
        <f>DataEntry!E61</f>
        <v>5</v>
      </c>
      <c r="F61" s="71">
        <f>COUNTIF(D$2:D61,G61)+COUNTIF(G$2:G61,G61)</f>
        <v>7</v>
      </c>
      <c r="G61" s="72" t="str">
        <f t="shared" si="1"/>
        <v>Fortuna Dusseldorf</v>
      </c>
      <c r="H61" s="73">
        <f>DataEntry!G61</f>
        <v>1</v>
      </c>
      <c r="I61" s="73">
        <f>DataEntry!H61</f>
        <v>1</v>
      </c>
      <c r="J61" s="158">
        <f t="shared" si="2"/>
        <v>2</v>
      </c>
      <c r="K61" s="156">
        <f t="shared" si="3"/>
        <v>0</v>
      </c>
      <c r="L61" s="224">
        <f t="shared" si="4"/>
        <v>2461.6674066876371</v>
      </c>
      <c r="M61" s="224">
        <f t="shared" si="5"/>
        <v>2442.4614317918404</v>
      </c>
      <c r="N61" s="236">
        <f t="shared" si="50"/>
        <v>19.205974895796771</v>
      </c>
      <c r="O61" s="22" t="str">
        <f t="shared" si="51"/>
        <v>T12G7</v>
      </c>
      <c r="P61" s="248">
        <f t="shared" si="6"/>
        <v>-0.16664162812213412</v>
      </c>
      <c r="Q61" s="22" t="str">
        <f t="shared" si="52"/>
        <v>T5G7</v>
      </c>
      <c r="R61" s="248">
        <f t="shared" si="7"/>
        <v>0.16664162812213412</v>
      </c>
      <c r="S61" s="74">
        <f t="shared" si="53"/>
        <v>0</v>
      </c>
      <c r="T61" s="75">
        <f t="shared" si="54"/>
        <v>1</v>
      </c>
      <c r="U61" s="76">
        <f t="shared" si="55"/>
        <v>0</v>
      </c>
      <c r="V61" s="74">
        <f t="shared" si="56"/>
        <v>0</v>
      </c>
      <c r="W61" s="75">
        <f t="shared" si="57"/>
        <v>0</v>
      </c>
      <c r="X61" s="76">
        <f t="shared" si="58"/>
        <v>0</v>
      </c>
      <c r="Y61" s="74">
        <f t="shared" si="59"/>
        <v>0</v>
      </c>
      <c r="Z61" s="75">
        <f t="shared" si="60"/>
        <v>0</v>
      </c>
      <c r="AA61" s="76">
        <f t="shared" si="61"/>
        <v>0</v>
      </c>
      <c r="AB61" s="74">
        <f t="shared" si="62"/>
        <v>0</v>
      </c>
      <c r="AC61" s="75">
        <f t="shared" si="63"/>
        <v>0</v>
      </c>
      <c r="AD61" s="76">
        <f t="shared" si="64"/>
        <v>0</v>
      </c>
      <c r="AE61" s="74">
        <f t="shared" si="65"/>
        <v>0</v>
      </c>
      <c r="AF61" s="75">
        <f t="shared" si="66"/>
        <v>0</v>
      </c>
      <c r="AG61" s="76">
        <f t="shared" si="67"/>
        <v>0</v>
      </c>
      <c r="AH61" s="74">
        <f t="shared" si="68"/>
        <v>0</v>
      </c>
      <c r="AI61" s="75">
        <f t="shared" si="69"/>
        <v>0</v>
      </c>
      <c r="AJ61" s="76">
        <f t="shared" si="70"/>
        <v>0</v>
      </c>
      <c r="AK61" s="74">
        <f t="shared" si="71"/>
        <v>0</v>
      </c>
      <c r="AL61" s="75">
        <f t="shared" si="72"/>
        <v>0</v>
      </c>
      <c r="AM61" s="76">
        <f t="shared" si="73"/>
        <v>0</v>
      </c>
      <c r="AN61" s="74">
        <f t="shared" si="74"/>
        <v>0</v>
      </c>
      <c r="AO61" s="75">
        <f t="shared" si="75"/>
        <v>0</v>
      </c>
      <c r="AP61" s="76">
        <f t="shared" si="76"/>
        <v>0</v>
      </c>
      <c r="AQ61" s="77">
        <f t="shared" si="8"/>
        <v>0.51666416281221339</v>
      </c>
      <c r="AR61" s="77">
        <f t="shared" si="77"/>
        <v>0.35071507173108374</v>
      </c>
      <c r="AS61" s="78">
        <f t="shared" si="78"/>
        <v>0.33189818216225919</v>
      </c>
      <c r="AT61" s="77">
        <f t="shared" si="79"/>
        <v>0.31738674610665701</v>
      </c>
      <c r="AU61" s="79">
        <f t="shared" si="107"/>
        <v>0.1</v>
      </c>
      <c r="AV61" s="139">
        <f>DataEntry!P61</f>
        <v>83.16</v>
      </c>
      <c r="AW61" s="80" t="str">
        <f t="shared" si="11"/>
        <v>46/25</v>
      </c>
      <c r="AX61" s="80" t="str">
        <f t="shared" si="12"/>
        <v>2/1</v>
      </c>
      <c r="AY61" s="80" t="str">
        <f t="shared" si="13"/>
        <v>53/25</v>
      </c>
      <c r="AZ61" s="81">
        <f>DataEntry!I61</f>
        <v>151</v>
      </c>
      <c r="BA61" s="82">
        <f>DataEntry!J61</f>
        <v>100</v>
      </c>
      <c r="BB61" s="81">
        <f>DataEntry!K61</f>
        <v>63</v>
      </c>
      <c r="BC61" s="82">
        <f>DataEntry!L61</f>
        <v>25</v>
      </c>
      <c r="BD61" s="81">
        <f>DataEntry!M61</f>
        <v>43</v>
      </c>
      <c r="BE61" s="82">
        <f>DataEntry!N61</f>
        <v>25</v>
      </c>
      <c r="BF61" s="77">
        <f t="shared" si="80"/>
        <v>0.37938248906358968</v>
      </c>
      <c r="BG61" s="77">
        <f t="shared" si="81"/>
        <v>0.27052558169023017</v>
      </c>
      <c r="BH61" s="77">
        <f t="shared" si="82"/>
        <v>0.35009192924618021</v>
      </c>
      <c r="BI61" s="83">
        <f t="shared" si="83"/>
        <v>0</v>
      </c>
      <c r="BJ61" s="83">
        <f t="shared" si="84"/>
        <v>1</v>
      </c>
      <c r="BK61" s="83">
        <f t="shared" si="85"/>
        <v>0</v>
      </c>
      <c r="BL61" s="84">
        <f t="shared" si="14"/>
        <v>0.33189818216225919</v>
      </c>
      <c r="BM61" s="84">
        <f t="shared" si="15"/>
        <v>0.27052558169023017</v>
      </c>
      <c r="BN61" s="85">
        <f t="shared" si="86"/>
        <v>6.1372600472029026E-2</v>
      </c>
      <c r="BO61" s="84">
        <f t="shared" si="16"/>
        <v>0.35071507173108374</v>
      </c>
      <c r="BP61" s="84">
        <f t="shared" si="17"/>
        <v>0.33189818216225919</v>
      </c>
      <c r="BQ61" s="84">
        <f t="shared" si="18"/>
        <v>0.31738674610665701</v>
      </c>
      <c r="BR61" s="84">
        <f t="shared" si="87"/>
        <v>0.37938248906358968</v>
      </c>
      <c r="BS61" s="84">
        <f t="shared" si="87"/>
        <v>0.27052558169023017</v>
      </c>
      <c r="BT61" s="84">
        <f t="shared" si="87"/>
        <v>0.35009192924618021</v>
      </c>
      <c r="BU61" s="86">
        <f t="shared" si="88"/>
        <v>0</v>
      </c>
      <c r="BV61" s="86">
        <f t="shared" si="88"/>
        <v>1</v>
      </c>
      <c r="BW61" s="86">
        <f t="shared" si="88"/>
        <v>0</v>
      </c>
      <c r="BX61" s="86">
        <f t="shared" si="89"/>
        <v>0</v>
      </c>
      <c r="BY61" s="86">
        <f t="shared" si="89"/>
        <v>1</v>
      </c>
      <c r="BZ61" s="86">
        <f t="shared" si="89"/>
        <v>0</v>
      </c>
      <c r="CA61" s="83">
        <f>IF(AND(DataEntry!B61&gt;=ExFrom,DataEntry!B61&lt;=ExTo),0,IF(AR61&lt;DS61,0,DB61))</f>
        <v>0</v>
      </c>
      <c r="CB61" s="83">
        <f>IF(AND(DataEntry!B61&gt;=ExFrom,DataEntry!B61&lt;=ExTo),0,IF(AT61&lt;DT61,0,DC61))</f>
        <v>0</v>
      </c>
      <c r="CC61" s="14">
        <f t="shared" si="90"/>
        <v>0</v>
      </c>
      <c r="CD61" s="72" t="str">
        <f t="shared" si="22"/>
        <v/>
      </c>
      <c r="CE61" s="87">
        <f t="shared" si="91"/>
        <v>5.014434241643051E-2</v>
      </c>
      <c r="CF61" s="88">
        <f t="shared" si="92"/>
        <v>-8.0843788611161149E-2</v>
      </c>
      <c r="CG61" s="88">
        <f t="shared" si="93"/>
        <v>-9.0048686966601621E-2</v>
      </c>
      <c r="CH61" s="87">
        <f t="shared" si="94"/>
        <v>0.33189818216225925</v>
      </c>
      <c r="CI61" s="89">
        <f t="shared" si="23"/>
        <v>0</v>
      </c>
      <c r="CJ61" s="89">
        <f t="shared" si="24"/>
        <v>0</v>
      </c>
      <c r="CK61" s="157">
        <f t="shared" si="25"/>
        <v>0</v>
      </c>
      <c r="CL61" s="90">
        <f t="shared" si="26"/>
        <v>0</v>
      </c>
      <c r="CM61" s="157">
        <f t="shared" si="27"/>
        <v>0</v>
      </c>
      <c r="CN61" s="90">
        <f t="shared" si="28"/>
        <v>0</v>
      </c>
      <c r="CO61" s="157">
        <f t="shared" si="29"/>
        <v>0</v>
      </c>
      <c r="CP61" s="90">
        <f t="shared" si="30"/>
        <v>0</v>
      </c>
      <c r="CQ61" s="157">
        <f t="shared" si="31"/>
        <v>0</v>
      </c>
      <c r="CR61" s="90">
        <f t="shared" si="32"/>
        <v>0</v>
      </c>
      <c r="CS61" s="157">
        <f t="shared" si="33"/>
        <v>0</v>
      </c>
      <c r="CT61" s="90">
        <f t="shared" si="34"/>
        <v>0</v>
      </c>
      <c r="CU61" s="157">
        <f t="shared" si="35"/>
        <v>0</v>
      </c>
      <c r="CV61" s="90">
        <f t="shared" si="36"/>
        <v>0</v>
      </c>
      <c r="CW61" s="157">
        <f t="shared" si="37"/>
        <v>0</v>
      </c>
      <c r="CX61" s="90">
        <f t="shared" si="38"/>
        <v>0</v>
      </c>
      <c r="CY61" s="157">
        <f t="shared" si="39"/>
        <v>0</v>
      </c>
      <c r="CZ61" s="90">
        <f t="shared" si="40"/>
        <v>0</v>
      </c>
      <c r="DA61" s="91">
        <f>DataEntry!B61</f>
        <v>44142</v>
      </c>
      <c r="DB61" s="83">
        <f t="shared" si="41"/>
        <v>0</v>
      </c>
      <c r="DC61" s="83">
        <f t="shared" si="42"/>
        <v>0</v>
      </c>
      <c r="DD61" s="145" t="str">
        <f t="shared" si="95"/>
        <v/>
      </c>
      <c r="DE61" s="145">
        <f t="shared" si="96"/>
        <v>12</v>
      </c>
      <c r="DF61" s="145" t="str">
        <f t="shared" si="97"/>
        <v/>
      </c>
      <c r="DG61" s="145" t="str">
        <f t="shared" si="98"/>
        <v/>
      </c>
      <c r="DH61" s="145">
        <f t="shared" si="99"/>
        <v>5</v>
      </c>
      <c r="DI61" s="145" t="str">
        <f t="shared" si="100"/>
        <v/>
      </c>
      <c r="DJ61" s="83">
        <f t="shared" si="101"/>
        <v>0</v>
      </c>
      <c r="DK61" s="83">
        <f t="shared" si="102"/>
        <v>0</v>
      </c>
      <c r="DL61" s="84">
        <f t="shared" si="103"/>
        <v>0</v>
      </c>
      <c r="DM61" s="14">
        <f t="shared" si="104"/>
        <v>0</v>
      </c>
      <c r="DN61" s="87">
        <f>IFERROR(DO61*(1-DCFactor)+Results!DP61*DCFactor,"")</f>
        <v>0.32496111898016999</v>
      </c>
      <c r="DO61" s="87">
        <f>(DFactor*Rounds*Number/2+SUM(BV$3:BV49))/(Rounds*Number/2+COUNT(BV$3:BV49))</f>
        <v>0.30474787535410763</v>
      </c>
      <c r="DP61" s="87">
        <f t="shared" si="44"/>
        <v>0.36249999999999999</v>
      </c>
      <c r="DQ61" s="84">
        <f t="shared" si="45"/>
        <v>0</v>
      </c>
      <c r="DR61" s="84">
        <f t="shared" si="46"/>
        <v>0</v>
      </c>
      <c r="DS61" s="87">
        <f t="shared" si="47"/>
        <v>0.33936145962037201</v>
      </c>
      <c r="DT61" s="87">
        <f t="shared" si="48"/>
        <v>0.33966828956555339</v>
      </c>
      <c r="DU61" s="87">
        <f t="shared" si="49"/>
        <v>0.33189818216225925</v>
      </c>
      <c r="DV61" s="86">
        <f t="shared" si="105"/>
        <v>0</v>
      </c>
      <c r="DW61" s="86">
        <f t="shared" si="106"/>
        <v>0</v>
      </c>
    </row>
    <row r="62" spans="1:127" x14ac:dyDescent="0.25">
      <c r="A62" s="69">
        <v>60</v>
      </c>
      <c r="B62" s="70">
        <f>DataEntry!C62</f>
        <v>4</v>
      </c>
      <c r="C62" s="71">
        <f>COUNTIF(D$2:D62,D62)+COUNTIF(G$2:G62,D62)</f>
        <v>7</v>
      </c>
      <c r="D62" s="72" t="str">
        <f t="shared" si="0"/>
        <v>Darmstadt 98</v>
      </c>
      <c r="E62" s="70">
        <f>DataEntry!E62</f>
        <v>14</v>
      </c>
      <c r="F62" s="71">
        <f>COUNTIF(D$2:D62,G62)+COUNTIF(G$2:G62,G62)</f>
        <v>7</v>
      </c>
      <c r="G62" s="72" t="str">
        <f t="shared" si="1"/>
        <v>Paderborn 07</v>
      </c>
      <c r="H62" s="73">
        <f>DataEntry!G62</f>
        <v>0</v>
      </c>
      <c r="I62" s="73">
        <f>DataEntry!H62</f>
        <v>4</v>
      </c>
      <c r="J62" s="158">
        <f t="shared" si="2"/>
        <v>3</v>
      </c>
      <c r="K62" s="156">
        <f t="shared" si="3"/>
        <v>4</v>
      </c>
      <c r="L62" s="224">
        <f t="shared" si="4"/>
        <v>2503.706451211136</v>
      </c>
      <c r="M62" s="224">
        <f t="shared" si="5"/>
        <v>2394.3876824344807</v>
      </c>
      <c r="N62" s="236">
        <f t="shared" si="50"/>
        <v>109.31876877665536</v>
      </c>
      <c r="O62" s="22" t="str">
        <f t="shared" si="51"/>
        <v>T4G7</v>
      </c>
      <c r="P62" s="248">
        <f t="shared" si="6"/>
        <v>-8.4164675951284984</v>
      </c>
      <c r="Q62" s="22" t="str">
        <f t="shared" si="52"/>
        <v>T14G7</v>
      </c>
      <c r="R62" s="248">
        <f t="shared" si="7"/>
        <v>8.4164675951284984</v>
      </c>
      <c r="S62" s="74">
        <f t="shared" si="53"/>
        <v>0</v>
      </c>
      <c r="T62" s="75">
        <f t="shared" si="54"/>
        <v>0</v>
      </c>
      <c r="U62" s="76">
        <f t="shared" si="55"/>
        <v>0</v>
      </c>
      <c r="V62" s="74">
        <f t="shared" si="56"/>
        <v>0</v>
      </c>
      <c r="W62" s="75">
        <f t="shared" si="57"/>
        <v>0</v>
      </c>
      <c r="X62" s="76">
        <f t="shared" si="58"/>
        <v>0</v>
      </c>
      <c r="Y62" s="74">
        <f t="shared" si="59"/>
        <v>0</v>
      </c>
      <c r="Z62" s="75">
        <f t="shared" si="60"/>
        <v>0</v>
      </c>
      <c r="AA62" s="76">
        <f t="shared" si="61"/>
        <v>1</v>
      </c>
      <c r="AB62" s="74">
        <f t="shared" si="62"/>
        <v>0</v>
      </c>
      <c r="AC62" s="75">
        <f t="shared" si="63"/>
        <v>0</v>
      </c>
      <c r="AD62" s="76">
        <f t="shared" si="64"/>
        <v>0</v>
      </c>
      <c r="AE62" s="74">
        <f t="shared" si="65"/>
        <v>0</v>
      </c>
      <c r="AF62" s="75">
        <f t="shared" si="66"/>
        <v>0</v>
      </c>
      <c r="AG62" s="76">
        <f t="shared" si="67"/>
        <v>0</v>
      </c>
      <c r="AH62" s="74">
        <f t="shared" si="68"/>
        <v>0</v>
      </c>
      <c r="AI62" s="75">
        <f t="shared" si="69"/>
        <v>0</v>
      </c>
      <c r="AJ62" s="76">
        <f t="shared" si="70"/>
        <v>0</v>
      </c>
      <c r="AK62" s="74">
        <f t="shared" si="71"/>
        <v>0</v>
      </c>
      <c r="AL62" s="75">
        <f t="shared" si="72"/>
        <v>0</v>
      </c>
      <c r="AM62" s="76">
        <f t="shared" si="73"/>
        <v>0</v>
      </c>
      <c r="AN62" s="74">
        <f t="shared" si="74"/>
        <v>0</v>
      </c>
      <c r="AO62" s="75">
        <f t="shared" si="75"/>
        <v>0</v>
      </c>
      <c r="AP62" s="76">
        <f t="shared" si="76"/>
        <v>0</v>
      </c>
      <c r="AQ62" s="77">
        <f t="shared" si="8"/>
        <v>0.60117625679489284</v>
      </c>
      <c r="AR62" s="77">
        <f t="shared" si="77"/>
        <v>0.43604205994575562</v>
      </c>
      <c r="AS62" s="78">
        <f t="shared" si="78"/>
        <v>0.33026839369827443</v>
      </c>
      <c r="AT62" s="77">
        <f t="shared" si="79"/>
        <v>0.23368954635596995</v>
      </c>
      <c r="AU62" s="79">
        <f t="shared" si="107"/>
        <v>0.1</v>
      </c>
      <c r="AV62" s="139">
        <f>DataEntry!P62</f>
        <v>-33</v>
      </c>
      <c r="AW62" s="80" t="str">
        <f t="shared" si="11"/>
        <v>32/25</v>
      </c>
      <c r="AX62" s="80" t="str">
        <f t="shared" si="12"/>
        <v>2/1</v>
      </c>
      <c r="AY62" s="80" t="str">
        <f t="shared" si="13"/>
        <v>81/25</v>
      </c>
      <c r="AZ62" s="81">
        <f>DataEntry!I62</f>
        <v>127</v>
      </c>
      <c r="BA62" s="82">
        <f>DataEntry!J62</f>
        <v>100</v>
      </c>
      <c r="BB62" s="81">
        <f>DataEntry!K62</f>
        <v>66</v>
      </c>
      <c r="BC62" s="82">
        <f>DataEntry!L62</f>
        <v>25</v>
      </c>
      <c r="BD62" s="81">
        <f>DataEntry!M62</f>
        <v>199</v>
      </c>
      <c r="BE62" s="82">
        <f>DataEntry!N62</f>
        <v>100</v>
      </c>
      <c r="BF62" s="77">
        <f t="shared" si="80"/>
        <v>0.41967015890520826</v>
      </c>
      <c r="BG62" s="77">
        <f t="shared" si="81"/>
        <v>0.26171737931725902</v>
      </c>
      <c r="BH62" s="77">
        <f t="shared" si="82"/>
        <v>0.31861246177753272</v>
      </c>
      <c r="BI62" s="83">
        <f t="shared" si="83"/>
        <v>0</v>
      </c>
      <c r="BJ62" s="83">
        <f t="shared" si="84"/>
        <v>0</v>
      </c>
      <c r="BK62" s="83">
        <f t="shared" si="85"/>
        <v>1</v>
      </c>
      <c r="BL62" s="84">
        <f t="shared" si="14"/>
        <v>0.23368954635596995</v>
      </c>
      <c r="BM62" s="84">
        <f t="shared" si="15"/>
        <v>0.31861246177753272</v>
      </c>
      <c r="BN62" s="85">
        <f t="shared" si="86"/>
        <v>-8.4922915421562772E-2</v>
      </c>
      <c r="BO62" s="84">
        <f t="shared" si="16"/>
        <v>0.43604205994575562</v>
      </c>
      <c r="BP62" s="84">
        <f t="shared" si="17"/>
        <v>0.33026839369827443</v>
      </c>
      <c r="BQ62" s="84">
        <f t="shared" si="18"/>
        <v>0.23368954635596995</v>
      </c>
      <c r="BR62" s="84">
        <f t="shared" si="87"/>
        <v>0.41967015890520826</v>
      </c>
      <c r="BS62" s="84">
        <f t="shared" si="87"/>
        <v>0.26171737931725902</v>
      </c>
      <c r="BT62" s="84">
        <f t="shared" si="87"/>
        <v>0.31861246177753272</v>
      </c>
      <c r="BU62" s="86">
        <f t="shared" si="88"/>
        <v>0</v>
      </c>
      <c r="BV62" s="86">
        <f t="shared" si="88"/>
        <v>0</v>
      </c>
      <c r="BW62" s="86">
        <f t="shared" si="88"/>
        <v>1</v>
      </c>
      <c r="BX62" s="86">
        <f t="shared" si="89"/>
        <v>0</v>
      </c>
      <c r="BY62" s="86">
        <f t="shared" si="89"/>
        <v>0</v>
      </c>
      <c r="BZ62" s="86">
        <f t="shared" si="89"/>
        <v>1</v>
      </c>
      <c r="CA62" s="83">
        <f>IF(AND(DataEntry!B62&gt;=ExFrom,DataEntry!B62&lt;=ExTo),0,IF(AR62&lt;DS62,0,DB62))</f>
        <v>0</v>
      </c>
      <c r="CB62" s="83">
        <f>IF(AND(DataEntry!B62&gt;=ExFrom,DataEntry!B62&lt;=ExTo),0,IF(AT62&lt;DT62,0,DC62))</f>
        <v>0</v>
      </c>
      <c r="CC62" s="14">
        <f t="shared" si="90"/>
        <v>0</v>
      </c>
      <c r="CD62" s="72" t="str">
        <f t="shared" si="22"/>
        <v/>
      </c>
      <c r="CE62" s="87">
        <f t="shared" si="91"/>
        <v>4.9702069621625267E-2</v>
      </c>
      <c r="CF62" s="88">
        <f t="shared" si="92"/>
        <v>-7.3127023570726171E-3</v>
      </c>
      <c r="CG62" s="88">
        <f t="shared" si="93"/>
        <v>-0.18583574928210161</v>
      </c>
      <c r="CH62" s="87">
        <f t="shared" si="94"/>
        <v>0.33026839369827443</v>
      </c>
      <c r="CI62" s="89">
        <f t="shared" si="23"/>
        <v>0</v>
      </c>
      <c r="CJ62" s="89">
        <f t="shared" si="24"/>
        <v>0</v>
      </c>
      <c r="CK62" s="157">
        <f t="shared" si="25"/>
        <v>0</v>
      </c>
      <c r="CL62" s="90">
        <f t="shared" si="26"/>
        <v>0</v>
      </c>
      <c r="CM62" s="157">
        <f t="shared" si="27"/>
        <v>0</v>
      </c>
      <c r="CN62" s="90">
        <f t="shared" si="28"/>
        <v>0</v>
      </c>
      <c r="CO62" s="157">
        <f t="shared" si="29"/>
        <v>0</v>
      </c>
      <c r="CP62" s="90">
        <f t="shared" si="30"/>
        <v>0</v>
      </c>
      <c r="CQ62" s="157">
        <f t="shared" si="31"/>
        <v>0</v>
      </c>
      <c r="CR62" s="90">
        <f t="shared" si="32"/>
        <v>0</v>
      </c>
      <c r="CS62" s="157">
        <f t="shared" si="33"/>
        <v>0</v>
      </c>
      <c r="CT62" s="90">
        <f t="shared" si="34"/>
        <v>0</v>
      </c>
      <c r="CU62" s="157">
        <f t="shared" si="35"/>
        <v>0</v>
      </c>
      <c r="CV62" s="90">
        <f t="shared" si="36"/>
        <v>0</v>
      </c>
      <c r="CW62" s="157">
        <f t="shared" si="37"/>
        <v>0</v>
      </c>
      <c r="CX62" s="90">
        <f t="shared" si="38"/>
        <v>0</v>
      </c>
      <c r="CY62" s="157">
        <f t="shared" si="39"/>
        <v>0</v>
      </c>
      <c r="CZ62" s="90">
        <f t="shared" si="40"/>
        <v>0</v>
      </c>
      <c r="DA62" s="91">
        <f>DataEntry!B62</f>
        <v>44143</v>
      </c>
      <c r="DB62" s="83">
        <f t="shared" si="41"/>
        <v>0</v>
      </c>
      <c r="DC62" s="83">
        <f t="shared" si="42"/>
        <v>0</v>
      </c>
      <c r="DD62" s="145" t="str">
        <f t="shared" si="95"/>
        <v/>
      </c>
      <c r="DE62" s="145" t="str">
        <f t="shared" si="96"/>
        <v/>
      </c>
      <c r="DF62" s="145">
        <f t="shared" si="97"/>
        <v>4</v>
      </c>
      <c r="DG62" s="145">
        <f t="shared" si="98"/>
        <v>14</v>
      </c>
      <c r="DH62" s="145" t="str">
        <f t="shared" si="99"/>
        <v/>
      </c>
      <c r="DI62" s="145" t="str">
        <f t="shared" si="100"/>
        <v/>
      </c>
      <c r="DJ62" s="83">
        <f t="shared" si="101"/>
        <v>0</v>
      </c>
      <c r="DK62" s="83">
        <f t="shared" si="102"/>
        <v>0</v>
      </c>
      <c r="DL62" s="84">
        <f t="shared" si="103"/>
        <v>0</v>
      </c>
      <c r="DM62" s="14">
        <f t="shared" si="104"/>
        <v>0</v>
      </c>
      <c r="DN62" s="87">
        <f>IFERROR(DO62*(1-DCFactor)+Results!DP62*DCFactor,"")</f>
        <v>0.31127655367231633</v>
      </c>
      <c r="DO62" s="87">
        <f>(DFactor*Rounds*Number/2+SUM(BV$3:BV50))/(Rounds*Number/2+COUNT(BV$3:BV50))</f>
        <v>0.30388700564971749</v>
      </c>
      <c r="DP62" s="87">
        <f t="shared" si="44"/>
        <v>0.32500000000000001</v>
      </c>
      <c r="DQ62" s="84">
        <f t="shared" si="45"/>
        <v>0</v>
      </c>
      <c r="DR62" s="84">
        <f t="shared" si="46"/>
        <v>0</v>
      </c>
      <c r="DS62" s="87">
        <f t="shared" si="47"/>
        <v>0.33691042341190236</v>
      </c>
      <c r="DT62" s="87">
        <f t="shared" si="48"/>
        <v>0.34286119164273671</v>
      </c>
      <c r="DU62" s="87">
        <f t="shared" si="49"/>
        <v>0.33026839369827443</v>
      </c>
      <c r="DV62" s="86">
        <f t="shared" si="105"/>
        <v>-4</v>
      </c>
      <c r="DW62" s="86">
        <f t="shared" si="106"/>
        <v>4</v>
      </c>
    </row>
    <row r="63" spans="1:127" x14ac:dyDescent="0.25">
      <c r="A63" s="69">
        <v>61</v>
      </c>
      <c r="B63" s="70">
        <f>DataEntry!C63</f>
        <v>15</v>
      </c>
      <c r="C63" s="71">
        <f>COUNTIF(D$2:D63,D63)+COUNTIF(G$2:G63,D63)</f>
        <v>7</v>
      </c>
      <c r="D63" s="72" t="str">
        <f t="shared" si="0"/>
        <v>Jahn Regensburg</v>
      </c>
      <c r="E63" s="70">
        <f>DataEntry!E63</f>
        <v>13</v>
      </c>
      <c r="F63" s="71">
        <f>COUNTIF(D$2:D63,G63)+COUNTIF(G$2:G63,G63)</f>
        <v>7</v>
      </c>
      <c r="G63" s="72" t="str">
        <f t="shared" si="1"/>
        <v>Osnabruck</v>
      </c>
      <c r="H63" s="73">
        <f>DataEntry!G63</f>
        <v>2</v>
      </c>
      <c r="I63" s="73">
        <f>DataEntry!H63</f>
        <v>4</v>
      </c>
      <c r="J63" s="158">
        <f>IF(OR(H63="",H63="P"),"",IF(H63&gt;I63,1,IF(H63=I63,2,3)))</f>
        <v>3</v>
      </c>
      <c r="K63" s="156">
        <f t="shared" si="3"/>
        <v>0</v>
      </c>
      <c r="L63" s="224">
        <f t="shared" si="4"/>
        <v>2493.4101994535404</v>
      </c>
      <c r="M63" s="224">
        <f t="shared" si="5"/>
        <v>2413.8340616283331</v>
      </c>
      <c r="N63" s="236">
        <f t="shared" si="50"/>
        <v>79.576137825207297</v>
      </c>
      <c r="O63" s="22" t="str">
        <f t="shared" si="51"/>
        <v>T15G7</v>
      </c>
      <c r="P63" s="248">
        <f t="shared" si="6"/>
        <v>-5.7219547942983695</v>
      </c>
      <c r="Q63" s="22" t="str">
        <f t="shared" si="52"/>
        <v>T13G7</v>
      </c>
      <c r="R63" s="248">
        <f t="shared" si="7"/>
        <v>5.7219547942983695</v>
      </c>
      <c r="S63" s="74">
        <f t="shared" si="53"/>
        <v>0</v>
      </c>
      <c r="T63" s="75">
        <f t="shared" si="54"/>
        <v>0</v>
      </c>
      <c r="U63" s="76">
        <f t="shared" si="55"/>
        <v>0</v>
      </c>
      <c r="V63" s="74">
        <f t="shared" si="56"/>
        <v>0</v>
      </c>
      <c r="W63" s="75">
        <f t="shared" si="57"/>
        <v>0</v>
      </c>
      <c r="X63" s="76">
        <f t="shared" si="58"/>
        <v>1</v>
      </c>
      <c r="Y63" s="74">
        <f t="shared" si="59"/>
        <v>0</v>
      </c>
      <c r="Z63" s="75">
        <f t="shared" si="60"/>
        <v>0</v>
      </c>
      <c r="AA63" s="76">
        <f t="shared" si="61"/>
        <v>0</v>
      </c>
      <c r="AB63" s="74">
        <f t="shared" si="62"/>
        <v>0</v>
      </c>
      <c r="AC63" s="75">
        <f t="shared" si="63"/>
        <v>0</v>
      </c>
      <c r="AD63" s="76">
        <f t="shared" si="64"/>
        <v>0</v>
      </c>
      <c r="AE63" s="74">
        <f t="shared" si="65"/>
        <v>0</v>
      </c>
      <c r="AF63" s="75">
        <f t="shared" si="66"/>
        <v>0</v>
      </c>
      <c r="AG63" s="76">
        <f t="shared" si="67"/>
        <v>0</v>
      </c>
      <c r="AH63" s="74">
        <f t="shared" si="68"/>
        <v>0</v>
      </c>
      <c r="AI63" s="75">
        <f t="shared" si="69"/>
        <v>0</v>
      </c>
      <c r="AJ63" s="76">
        <f t="shared" si="70"/>
        <v>0</v>
      </c>
      <c r="AK63" s="74">
        <f t="shared" si="71"/>
        <v>0</v>
      </c>
      <c r="AL63" s="75">
        <f t="shared" si="72"/>
        <v>0</v>
      </c>
      <c r="AM63" s="76">
        <f t="shared" si="73"/>
        <v>0</v>
      </c>
      <c r="AN63" s="74">
        <f t="shared" si="74"/>
        <v>0</v>
      </c>
      <c r="AO63" s="75">
        <f t="shared" si="75"/>
        <v>0</v>
      </c>
      <c r="AP63" s="76">
        <f t="shared" si="76"/>
        <v>0</v>
      </c>
      <c r="AQ63" s="77">
        <f t="shared" si="8"/>
        <v>0.57219547942983695</v>
      </c>
      <c r="AR63" s="77">
        <f t="shared" si="77"/>
        <v>0.39575904654524652</v>
      </c>
      <c r="AS63" s="78">
        <f t="shared" si="78"/>
        <v>0.35287286576918087</v>
      </c>
      <c r="AT63" s="77">
        <f t="shared" si="79"/>
        <v>0.25136808768557256</v>
      </c>
      <c r="AU63" s="79">
        <f t="shared" si="107"/>
        <v>0.1</v>
      </c>
      <c r="AV63" s="139">
        <f>DataEntry!P63</f>
        <v>-35</v>
      </c>
      <c r="AW63" s="80" t="str">
        <f t="shared" si="11"/>
        <v>38/25</v>
      </c>
      <c r="AX63" s="80" t="str">
        <f t="shared" si="12"/>
        <v>91/50</v>
      </c>
      <c r="AY63" s="80" t="str">
        <f t="shared" si="13"/>
        <v>74/25</v>
      </c>
      <c r="AZ63" s="81">
        <f>DataEntry!I63</f>
        <v>129</v>
      </c>
      <c r="BA63" s="82">
        <f>DataEntry!J63</f>
        <v>100</v>
      </c>
      <c r="BB63" s="81">
        <f>DataEntry!K63</f>
        <v>63</v>
      </c>
      <c r="BC63" s="82">
        <f>DataEntry!L63</f>
        <v>25</v>
      </c>
      <c r="BD63" s="81">
        <f>DataEntry!M63</f>
        <v>2</v>
      </c>
      <c r="BE63" s="82">
        <f>DataEntry!N63</f>
        <v>1</v>
      </c>
      <c r="BF63" s="77">
        <f t="shared" si="80"/>
        <v>0.41426710813313045</v>
      </c>
      <c r="BG63" s="77">
        <f t="shared" si="81"/>
        <v>0.2695089993252468</v>
      </c>
      <c r="BH63" s="77">
        <f t="shared" si="82"/>
        <v>0.31622389254162286</v>
      </c>
      <c r="BI63" s="83">
        <f t="shared" si="83"/>
        <v>0</v>
      </c>
      <c r="BJ63" s="83">
        <f t="shared" si="84"/>
        <v>0</v>
      </c>
      <c r="BK63" s="83">
        <f t="shared" si="85"/>
        <v>1</v>
      </c>
      <c r="BL63" s="84">
        <f t="shared" si="14"/>
        <v>0.25136808768557256</v>
      </c>
      <c r="BM63" s="84">
        <f t="shared" si="15"/>
        <v>0.31622389254162286</v>
      </c>
      <c r="BN63" s="85">
        <f t="shared" si="86"/>
        <v>-6.4855804856050303E-2</v>
      </c>
      <c r="BO63" s="84">
        <f t="shared" si="16"/>
        <v>0.39575904654524652</v>
      </c>
      <c r="BP63" s="84">
        <f t="shared" si="17"/>
        <v>0.35287286576918087</v>
      </c>
      <c r="BQ63" s="84">
        <f t="shared" si="18"/>
        <v>0.25136808768557256</v>
      </c>
      <c r="BR63" s="84">
        <f t="shared" si="87"/>
        <v>0.41426710813313045</v>
      </c>
      <c r="BS63" s="84">
        <f t="shared" si="87"/>
        <v>0.2695089993252468</v>
      </c>
      <c r="BT63" s="84">
        <f t="shared" si="87"/>
        <v>0.31622389254162286</v>
      </c>
      <c r="BU63" s="86">
        <f t="shared" si="88"/>
        <v>0</v>
      </c>
      <c r="BV63" s="86">
        <f t="shared" si="88"/>
        <v>0</v>
      </c>
      <c r="BW63" s="86">
        <f t="shared" si="88"/>
        <v>1</v>
      </c>
      <c r="BX63" s="86">
        <f t="shared" si="89"/>
        <v>0</v>
      </c>
      <c r="BY63" s="86">
        <f t="shared" si="89"/>
        <v>0</v>
      </c>
      <c r="BZ63" s="86">
        <f t="shared" si="89"/>
        <v>1</v>
      </c>
      <c r="CA63" s="83">
        <f>IF(AND(DataEntry!B63&gt;=ExFrom,DataEntry!B63&lt;=ExTo),0,IF(AR63&lt;DS63,0,DB63))</f>
        <v>0</v>
      </c>
      <c r="CB63" s="83">
        <f>IF(AND(DataEntry!B63&gt;=ExFrom,DataEntry!B63&lt;=ExTo),0,IF(AT63&lt;DT63,0,DC63))</f>
        <v>0</v>
      </c>
      <c r="CC63" s="14">
        <f t="shared" si="90"/>
        <v>0</v>
      </c>
      <c r="CD63" s="72" t="str">
        <f t="shared" si="22"/>
        <v/>
      </c>
      <c r="CE63" s="87">
        <f t="shared" si="91"/>
        <v>5.410546513166592E-2</v>
      </c>
      <c r="CF63" s="88">
        <f t="shared" si="92"/>
        <v>-6.5399534732164977E-2</v>
      </c>
      <c r="CG63" s="88">
        <f t="shared" si="93"/>
        <v>-0.15385303905437495</v>
      </c>
      <c r="CH63" s="87">
        <f t="shared" si="94"/>
        <v>0.35287286576918092</v>
      </c>
      <c r="CI63" s="89">
        <f t="shared" si="23"/>
        <v>0</v>
      </c>
      <c r="CJ63" s="89">
        <f t="shared" si="24"/>
        <v>0</v>
      </c>
      <c r="CK63" s="157">
        <f t="shared" si="25"/>
        <v>0</v>
      </c>
      <c r="CL63" s="90">
        <f t="shared" si="26"/>
        <v>0</v>
      </c>
      <c r="CM63" s="157">
        <f t="shared" si="27"/>
        <v>0</v>
      </c>
      <c r="CN63" s="90">
        <f t="shared" si="28"/>
        <v>0</v>
      </c>
      <c r="CO63" s="157">
        <f t="shared" si="29"/>
        <v>0</v>
      </c>
      <c r="CP63" s="90">
        <f t="shared" si="30"/>
        <v>0</v>
      </c>
      <c r="CQ63" s="157">
        <f t="shared" si="31"/>
        <v>0</v>
      </c>
      <c r="CR63" s="90">
        <f t="shared" si="32"/>
        <v>0</v>
      </c>
      <c r="CS63" s="157">
        <f t="shared" si="33"/>
        <v>0</v>
      </c>
      <c r="CT63" s="90">
        <f t="shared" si="34"/>
        <v>0</v>
      </c>
      <c r="CU63" s="157">
        <f t="shared" si="35"/>
        <v>0</v>
      </c>
      <c r="CV63" s="90">
        <f t="shared" si="36"/>
        <v>0</v>
      </c>
      <c r="CW63" s="157">
        <f t="shared" si="37"/>
        <v>0</v>
      </c>
      <c r="CX63" s="90">
        <f t="shared" si="38"/>
        <v>0</v>
      </c>
      <c r="CY63" s="157">
        <f t="shared" si="39"/>
        <v>0</v>
      </c>
      <c r="CZ63" s="90">
        <f t="shared" si="40"/>
        <v>0</v>
      </c>
      <c r="DA63" s="91">
        <f>DataEntry!B63</f>
        <v>44143</v>
      </c>
      <c r="DB63" s="83">
        <f t="shared" si="41"/>
        <v>0</v>
      </c>
      <c r="DC63" s="83">
        <f t="shared" si="42"/>
        <v>0</v>
      </c>
      <c r="DD63" s="145" t="str">
        <f t="shared" si="95"/>
        <v/>
      </c>
      <c r="DE63" s="145" t="str">
        <f t="shared" si="96"/>
        <v/>
      </c>
      <c r="DF63" s="145">
        <f t="shared" si="97"/>
        <v>15</v>
      </c>
      <c r="DG63" s="145">
        <f t="shared" si="98"/>
        <v>13</v>
      </c>
      <c r="DH63" s="145" t="str">
        <f t="shared" si="99"/>
        <v/>
      </c>
      <c r="DI63" s="145" t="str">
        <f t="shared" si="100"/>
        <v/>
      </c>
      <c r="DJ63" s="83">
        <f t="shared" si="101"/>
        <v>0</v>
      </c>
      <c r="DK63" s="83">
        <f t="shared" si="102"/>
        <v>0</v>
      </c>
      <c r="DL63" s="84">
        <f t="shared" si="103"/>
        <v>0</v>
      </c>
      <c r="DM63" s="14">
        <f t="shared" si="104"/>
        <v>0</v>
      </c>
      <c r="DN63" s="87">
        <f>IFERROR(DO63*(1-DCFactor)+Results!DP63*DCFactor,"")</f>
        <v>0.33005112676056336</v>
      </c>
      <c r="DO63" s="87">
        <f>(DFactor*Rounds*Number/2+SUM(BV$3:BV51))/(Rounds*Number/2+COUNT(BV$3:BV51))</f>
        <v>0.30584788732394363</v>
      </c>
      <c r="DP63" s="87">
        <f t="shared" si="44"/>
        <v>0.375</v>
      </c>
      <c r="DQ63" s="84">
        <f t="shared" si="45"/>
        <v>0</v>
      </c>
      <c r="DR63" s="84">
        <f t="shared" si="46"/>
        <v>0</v>
      </c>
      <c r="DS63" s="87">
        <f t="shared" si="47"/>
        <v>0.33884665115773882</v>
      </c>
      <c r="DT63" s="87">
        <f t="shared" si="48"/>
        <v>0.34179510130181245</v>
      </c>
      <c r="DU63" s="87">
        <f t="shared" si="49"/>
        <v>0.35287286576918092</v>
      </c>
      <c r="DV63" s="86">
        <f t="shared" si="105"/>
        <v>-2</v>
      </c>
      <c r="DW63" s="86">
        <f t="shared" si="106"/>
        <v>2</v>
      </c>
    </row>
    <row r="64" spans="1:127" x14ac:dyDescent="0.25">
      <c r="A64" s="69">
        <v>62</v>
      </c>
      <c r="B64" s="70">
        <f>DataEntry!C64</f>
        <v>17</v>
      </c>
      <c r="C64" s="71">
        <f>COUNTIF(D$2:D64,D64)+COUNTIF(G$2:G64,D64)</f>
        <v>7</v>
      </c>
      <c r="D64" s="72" t="str">
        <f t="shared" si="0"/>
        <v>St Pauli</v>
      </c>
      <c r="E64" s="70">
        <f>DataEntry!E64</f>
        <v>10</v>
      </c>
      <c r="F64" s="71">
        <f>COUNTIF(D$2:D64,G64)+COUNTIF(G$2:G64,G64)</f>
        <v>7</v>
      </c>
      <c r="G64" s="72" t="str">
        <f t="shared" si="1"/>
        <v>Karlsruher</v>
      </c>
      <c r="H64" s="73">
        <f>DataEntry!G64</f>
        <v>0</v>
      </c>
      <c r="I64" s="73">
        <f>DataEntry!H64</f>
        <v>3</v>
      </c>
      <c r="J64" s="158">
        <f t="shared" ref="J64:J127" si="108">IF(OR(H64="",H64="P"),"",IF(H64&gt;I64,1,IF(H64=I64,2,3)))</f>
        <v>3</v>
      </c>
      <c r="K64" s="156">
        <f t="shared" si="3"/>
        <v>4</v>
      </c>
      <c r="L64" s="224">
        <f t="shared" si="4"/>
        <v>2494.2044045853081</v>
      </c>
      <c r="M64" s="224">
        <f t="shared" si="5"/>
        <v>2375.3867735280087</v>
      </c>
      <c r="N64" s="236">
        <f t="shared" si="50"/>
        <v>118.81763105729942</v>
      </c>
      <c r="O64" s="22" t="str">
        <f t="shared" si="51"/>
        <v>T17G7</v>
      </c>
      <c r="P64" s="248">
        <f t="shared" si="6"/>
        <v>-19.264134547123781</v>
      </c>
      <c r="Q64" s="22" t="str">
        <f t="shared" si="52"/>
        <v>T10G7</v>
      </c>
      <c r="R64" s="248">
        <f t="shared" si="7"/>
        <v>19.264134547123781</v>
      </c>
      <c r="S64" s="74">
        <f t="shared" si="53"/>
        <v>0</v>
      </c>
      <c r="T64" s="75">
        <f t="shared" si="54"/>
        <v>0</v>
      </c>
      <c r="U64" s="76">
        <f t="shared" si="55"/>
        <v>0</v>
      </c>
      <c r="V64" s="74">
        <f t="shared" si="56"/>
        <v>0</v>
      </c>
      <c r="W64" s="75">
        <f t="shared" si="57"/>
        <v>0</v>
      </c>
      <c r="X64" s="76">
        <f t="shared" si="58"/>
        <v>0</v>
      </c>
      <c r="Y64" s="74">
        <f t="shared" si="59"/>
        <v>0</v>
      </c>
      <c r="Z64" s="75">
        <f t="shared" si="60"/>
        <v>0</v>
      </c>
      <c r="AA64" s="76">
        <f t="shared" si="61"/>
        <v>1</v>
      </c>
      <c r="AB64" s="74">
        <f t="shared" si="62"/>
        <v>0</v>
      </c>
      <c r="AC64" s="75">
        <f t="shared" si="63"/>
        <v>0</v>
      </c>
      <c r="AD64" s="76">
        <f t="shared" si="64"/>
        <v>0</v>
      </c>
      <c r="AE64" s="74">
        <f t="shared" si="65"/>
        <v>0</v>
      </c>
      <c r="AF64" s="75">
        <f t="shared" si="66"/>
        <v>0</v>
      </c>
      <c r="AG64" s="76">
        <f t="shared" si="67"/>
        <v>0</v>
      </c>
      <c r="AH64" s="74">
        <f t="shared" si="68"/>
        <v>0</v>
      </c>
      <c r="AI64" s="75">
        <f t="shared" si="69"/>
        <v>0</v>
      </c>
      <c r="AJ64" s="76">
        <f t="shared" si="70"/>
        <v>0</v>
      </c>
      <c r="AK64" s="74">
        <f t="shared" si="71"/>
        <v>0</v>
      </c>
      <c r="AL64" s="75">
        <f t="shared" si="72"/>
        <v>0</v>
      </c>
      <c r="AM64" s="76">
        <f t="shared" si="73"/>
        <v>0</v>
      </c>
      <c r="AN64" s="74">
        <f t="shared" si="74"/>
        <v>0</v>
      </c>
      <c r="AO64" s="75">
        <f t="shared" si="75"/>
        <v>0</v>
      </c>
      <c r="AP64" s="76">
        <f t="shared" si="76"/>
        <v>0</v>
      </c>
      <c r="AQ64" s="77">
        <f t="shared" si="8"/>
        <v>0.60997636927107168</v>
      </c>
      <c r="AR64" s="77">
        <f t="shared" si="77"/>
        <v>0.43701361632982622</v>
      </c>
      <c r="AS64" s="78">
        <f t="shared" si="78"/>
        <v>0.34592550588249088</v>
      </c>
      <c r="AT64" s="77">
        <f t="shared" si="79"/>
        <v>0.2170608777876829</v>
      </c>
      <c r="AU64" s="79">
        <f t="shared" si="107"/>
        <v>0.1</v>
      </c>
      <c r="AV64" s="139">
        <f>DataEntry!P64</f>
        <v>-35</v>
      </c>
      <c r="AW64" s="80" t="str">
        <f t="shared" si="11"/>
        <v>32/25</v>
      </c>
      <c r="AX64" s="80" t="str">
        <f t="shared" si="12"/>
        <v>47/25</v>
      </c>
      <c r="AY64" s="80" t="str">
        <f t="shared" si="13"/>
        <v>18/5</v>
      </c>
      <c r="AZ64" s="81">
        <f>DataEntry!I64</f>
        <v>31</v>
      </c>
      <c r="BA64" s="82">
        <f>DataEntry!J64</f>
        <v>20</v>
      </c>
      <c r="BB64" s="81">
        <f>DataEntry!K64</f>
        <v>13</v>
      </c>
      <c r="BC64" s="82">
        <f>DataEntry!L64</f>
        <v>5</v>
      </c>
      <c r="BD64" s="81">
        <f>DataEntry!M64</f>
        <v>163</v>
      </c>
      <c r="BE64" s="82">
        <f>DataEntry!N64</f>
        <v>100</v>
      </c>
      <c r="BF64" s="77">
        <f t="shared" si="80"/>
        <v>0.37342483582795954</v>
      </c>
      <c r="BG64" s="77">
        <f t="shared" si="81"/>
        <v>0.26450925871147135</v>
      </c>
      <c r="BH64" s="77">
        <f t="shared" si="82"/>
        <v>0.3620659054605691</v>
      </c>
      <c r="BI64" s="83">
        <f t="shared" si="83"/>
        <v>0</v>
      </c>
      <c r="BJ64" s="83">
        <f t="shared" si="84"/>
        <v>0</v>
      </c>
      <c r="BK64" s="83">
        <f t="shared" si="85"/>
        <v>1</v>
      </c>
      <c r="BL64" s="84">
        <f t="shared" si="14"/>
        <v>0.2170608777876829</v>
      </c>
      <c r="BM64" s="84">
        <f t="shared" si="15"/>
        <v>0.3620659054605691</v>
      </c>
      <c r="BN64" s="85">
        <f t="shared" si="86"/>
        <v>-0.1450050276728862</v>
      </c>
      <c r="BO64" s="84">
        <f t="shared" si="16"/>
        <v>0.43701361632982622</v>
      </c>
      <c r="BP64" s="84">
        <f t="shared" si="17"/>
        <v>0.34592550588249088</v>
      </c>
      <c r="BQ64" s="84">
        <f t="shared" si="18"/>
        <v>0.2170608777876829</v>
      </c>
      <c r="BR64" s="84">
        <f t="shared" si="87"/>
        <v>0.37342483582795954</v>
      </c>
      <c r="BS64" s="84">
        <f t="shared" si="87"/>
        <v>0.26450925871147135</v>
      </c>
      <c r="BT64" s="84">
        <f t="shared" si="87"/>
        <v>0.3620659054605691</v>
      </c>
      <c r="BU64" s="86">
        <f t="shared" si="88"/>
        <v>0</v>
      </c>
      <c r="BV64" s="86">
        <f t="shared" si="88"/>
        <v>0</v>
      </c>
      <c r="BW64" s="86">
        <f t="shared" si="88"/>
        <v>1</v>
      </c>
      <c r="BX64" s="86">
        <f t="shared" si="89"/>
        <v>0</v>
      </c>
      <c r="BY64" s="86">
        <f t="shared" si="89"/>
        <v>0</v>
      </c>
      <c r="BZ64" s="86">
        <f t="shared" si="89"/>
        <v>1</v>
      </c>
      <c r="CA64" s="83">
        <f>IF(AND(DataEntry!B64&gt;=ExFrom,DataEntry!B64&lt;=ExTo),0,IF(AR64&lt;DS64,0,DB64))</f>
        <v>0</v>
      </c>
      <c r="CB64" s="83">
        <f>IF(AND(DataEntry!B64&gt;=ExFrom,DataEntry!B64&lt;=ExTo),0,IF(AT64&lt;DT64,0,DC64))</f>
        <v>0</v>
      </c>
      <c r="CC64" s="14">
        <f t="shared" si="90"/>
        <v>0</v>
      </c>
      <c r="CD64" s="72" t="str">
        <f t="shared" si="22"/>
        <v/>
      </c>
      <c r="CE64" s="87">
        <f t="shared" si="91"/>
        <v>5.0162777405005077E-2</v>
      </c>
      <c r="CF64" s="88">
        <f t="shared" si="92"/>
        <v>8.2186201249147883E-2</v>
      </c>
      <c r="CG64" s="88">
        <f t="shared" si="93"/>
        <v>-0.26113860116730181</v>
      </c>
      <c r="CH64" s="87">
        <f t="shared" si="94"/>
        <v>0.34592550588249094</v>
      </c>
      <c r="CI64" s="89">
        <f t="shared" si="23"/>
        <v>0</v>
      </c>
      <c r="CJ64" s="89">
        <f t="shared" si="24"/>
        <v>0</v>
      </c>
      <c r="CK64" s="157">
        <f t="shared" si="25"/>
        <v>0</v>
      </c>
      <c r="CL64" s="90">
        <f t="shared" si="26"/>
        <v>0</v>
      </c>
      <c r="CM64" s="157">
        <f t="shared" si="27"/>
        <v>0</v>
      </c>
      <c r="CN64" s="90">
        <f t="shared" si="28"/>
        <v>0</v>
      </c>
      <c r="CO64" s="157">
        <f t="shared" si="29"/>
        <v>0</v>
      </c>
      <c r="CP64" s="90">
        <f t="shared" si="30"/>
        <v>0</v>
      </c>
      <c r="CQ64" s="157">
        <f t="shared" si="31"/>
        <v>0</v>
      </c>
      <c r="CR64" s="90">
        <f t="shared" si="32"/>
        <v>0</v>
      </c>
      <c r="CS64" s="157">
        <f t="shared" si="33"/>
        <v>0</v>
      </c>
      <c r="CT64" s="90">
        <f t="shared" si="34"/>
        <v>0</v>
      </c>
      <c r="CU64" s="157">
        <f t="shared" si="35"/>
        <v>0</v>
      </c>
      <c r="CV64" s="90">
        <f t="shared" si="36"/>
        <v>0</v>
      </c>
      <c r="CW64" s="157">
        <f t="shared" si="37"/>
        <v>0</v>
      </c>
      <c r="CX64" s="90">
        <f t="shared" si="38"/>
        <v>0</v>
      </c>
      <c r="CY64" s="157">
        <f t="shared" si="39"/>
        <v>0</v>
      </c>
      <c r="CZ64" s="90">
        <f t="shared" si="40"/>
        <v>0</v>
      </c>
      <c r="DA64" s="91">
        <f>DataEntry!B64</f>
        <v>44143</v>
      </c>
      <c r="DB64" s="83">
        <f t="shared" si="41"/>
        <v>0</v>
      </c>
      <c r="DC64" s="83">
        <f t="shared" si="42"/>
        <v>0</v>
      </c>
      <c r="DD64" s="145" t="str">
        <f t="shared" si="95"/>
        <v/>
      </c>
      <c r="DE64" s="145" t="str">
        <f t="shared" si="96"/>
        <v/>
      </c>
      <c r="DF64" s="145">
        <f t="shared" si="97"/>
        <v>17</v>
      </c>
      <c r="DG64" s="145">
        <f t="shared" si="98"/>
        <v>10</v>
      </c>
      <c r="DH64" s="145" t="str">
        <f t="shared" si="99"/>
        <v/>
      </c>
      <c r="DI64" s="145" t="str">
        <f t="shared" si="100"/>
        <v/>
      </c>
      <c r="DJ64" s="83">
        <f t="shared" si="101"/>
        <v>0</v>
      </c>
      <c r="DK64" s="83">
        <f t="shared" si="102"/>
        <v>0</v>
      </c>
      <c r="DL64" s="84">
        <f t="shared" si="103"/>
        <v>0</v>
      </c>
      <c r="DM64" s="14">
        <f t="shared" si="104"/>
        <v>0</v>
      </c>
      <c r="DN64" s="87">
        <f>IFERROR(DO64*(1-DCFactor)+Results!DP64*DCFactor,"")</f>
        <v>0.32949269662921343</v>
      </c>
      <c r="DO64" s="87">
        <f>(DFactor*Rounds*Number/2+SUM(BV$3:BV52))/(Rounds*Number/2+COUNT(BV$3:BV52))</f>
        <v>0.30498876404494379</v>
      </c>
      <c r="DP64" s="87">
        <f t="shared" si="44"/>
        <v>0.375</v>
      </c>
      <c r="DQ64" s="84">
        <f t="shared" si="45"/>
        <v>0</v>
      </c>
      <c r="DR64" s="84">
        <f t="shared" si="46"/>
        <v>10.72446537732878</v>
      </c>
      <c r="DS64" s="87">
        <f t="shared" si="47"/>
        <v>0.33392712662502838</v>
      </c>
      <c r="DT64" s="87">
        <f t="shared" si="48"/>
        <v>0.34537128670557671</v>
      </c>
      <c r="DU64" s="87">
        <f t="shared" si="49"/>
        <v>0.34592550588249094</v>
      </c>
      <c r="DV64" s="86">
        <f t="shared" si="105"/>
        <v>-3</v>
      </c>
      <c r="DW64" s="86">
        <f t="shared" si="106"/>
        <v>3</v>
      </c>
    </row>
    <row r="65" spans="1:127" x14ac:dyDescent="0.25">
      <c r="A65" s="69">
        <v>63</v>
      </c>
      <c r="B65" s="70">
        <f>DataEntry!C65</f>
        <v>11</v>
      </c>
      <c r="C65" s="71">
        <f>COUNTIF(D$2:D65,D65)+COUNTIF(G$2:G65,D65)</f>
        <v>7</v>
      </c>
      <c r="D65" s="72" t="str">
        <f t="shared" si="0"/>
        <v>Holstein Kiel</v>
      </c>
      <c r="E65" s="70">
        <f>DataEntry!E65</f>
        <v>7</v>
      </c>
      <c r="F65" s="71">
        <f>COUNTIF(D$2:D65,G65)+COUNTIF(G$2:G65,G65)</f>
        <v>7</v>
      </c>
      <c r="G65" s="72" t="str">
        <f t="shared" si="1"/>
        <v>Hamburger</v>
      </c>
      <c r="H65" s="73">
        <f>DataEntry!G65</f>
        <v>1</v>
      </c>
      <c r="I65" s="73">
        <f>DataEntry!H65</f>
        <v>1</v>
      </c>
      <c r="J65" s="158">
        <f t="shared" si="108"/>
        <v>2</v>
      </c>
      <c r="K65" s="156">
        <f t="shared" si="3"/>
        <v>0</v>
      </c>
      <c r="L65" s="224">
        <f t="shared" si="4"/>
        <v>2484.0336619389286</v>
      </c>
      <c r="M65" s="224">
        <f t="shared" si="5"/>
        <v>2502.891003864464</v>
      </c>
      <c r="N65" s="236">
        <f t="shared" si="50"/>
        <v>-18.857341925535366</v>
      </c>
      <c r="O65" s="22" t="str">
        <f t="shared" si="51"/>
        <v>T11G7</v>
      </c>
      <c r="P65" s="248">
        <f t="shared" si="6"/>
        <v>0.15774414101565792</v>
      </c>
      <c r="Q65" s="22" t="str">
        <f t="shared" si="52"/>
        <v>T7G7</v>
      </c>
      <c r="R65" s="248">
        <f t="shared" si="7"/>
        <v>-0.15774414101565792</v>
      </c>
      <c r="S65" s="74">
        <f t="shared" si="53"/>
        <v>0</v>
      </c>
      <c r="T65" s="75">
        <f t="shared" si="54"/>
        <v>1</v>
      </c>
      <c r="U65" s="76">
        <f t="shared" si="55"/>
        <v>0</v>
      </c>
      <c r="V65" s="74">
        <f t="shared" si="56"/>
        <v>0</v>
      </c>
      <c r="W65" s="75">
        <f t="shared" si="57"/>
        <v>0</v>
      </c>
      <c r="X65" s="76">
        <f t="shared" si="58"/>
        <v>0</v>
      </c>
      <c r="Y65" s="74">
        <f t="shared" si="59"/>
        <v>0</v>
      </c>
      <c r="Z65" s="75">
        <f t="shared" si="60"/>
        <v>0</v>
      </c>
      <c r="AA65" s="76">
        <f t="shared" si="61"/>
        <v>0</v>
      </c>
      <c r="AB65" s="74">
        <f t="shared" si="62"/>
        <v>0</v>
      </c>
      <c r="AC65" s="75">
        <f t="shared" si="63"/>
        <v>0</v>
      </c>
      <c r="AD65" s="76">
        <f t="shared" si="64"/>
        <v>0</v>
      </c>
      <c r="AE65" s="74">
        <f t="shared" si="65"/>
        <v>0</v>
      </c>
      <c r="AF65" s="75">
        <f t="shared" si="66"/>
        <v>0</v>
      </c>
      <c r="AG65" s="76">
        <f t="shared" si="67"/>
        <v>0</v>
      </c>
      <c r="AH65" s="74">
        <f t="shared" si="68"/>
        <v>0</v>
      </c>
      <c r="AI65" s="75">
        <f t="shared" si="69"/>
        <v>0</v>
      </c>
      <c r="AJ65" s="76">
        <f t="shared" si="70"/>
        <v>0</v>
      </c>
      <c r="AK65" s="74">
        <f t="shared" si="71"/>
        <v>0</v>
      </c>
      <c r="AL65" s="75">
        <f t="shared" si="72"/>
        <v>0</v>
      </c>
      <c r="AM65" s="76">
        <f t="shared" si="73"/>
        <v>0</v>
      </c>
      <c r="AN65" s="74">
        <f t="shared" si="74"/>
        <v>0</v>
      </c>
      <c r="AO65" s="75">
        <f t="shared" si="75"/>
        <v>0</v>
      </c>
      <c r="AP65" s="76">
        <f t="shared" si="76"/>
        <v>0</v>
      </c>
      <c r="AQ65" s="77">
        <f t="shared" si="8"/>
        <v>0.48422558589843423</v>
      </c>
      <c r="AR65" s="77">
        <f t="shared" si="77"/>
        <v>0.32732510632010209</v>
      </c>
      <c r="AS65" s="78">
        <f t="shared" si="78"/>
        <v>0.31380095915666434</v>
      </c>
      <c r="AT65" s="77">
        <f t="shared" si="79"/>
        <v>0.35887393452323357</v>
      </c>
      <c r="AU65" s="79">
        <f t="shared" si="107"/>
        <v>0.1</v>
      </c>
      <c r="AV65" s="139">
        <f>DataEntry!P65</f>
        <v>82.15</v>
      </c>
      <c r="AW65" s="80" t="str">
        <f t="shared" si="11"/>
        <v>51/25</v>
      </c>
      <c r="AX65" s="80" t="str">
        <f t="shared" si="12"/>
        <v>54/25</v>
      </c>
      <c r="AY65" s="80" t="str">
        <f t="shared" si="13"/>
        <v>89/50</v>
      </c>
      <c r="AZ65" s="81">
        <f>DataEntry!I65</f>
        <v>19</v>
      </c>
      <c r="BA65" s="82">
        <f>DataEntry!J65</f>
        <v>10</v>
      </c>
      <c r="BB65" s="81">
        <f>DataEntry!K65</f>
        <v>53</v>
      </c>
      <c r="BC65" s="82">
        <f>DataEntry!L65</f>
        <v>20</v>
      </c>
      <c r="BD65" s="81">
        <f>DataEntry!M65</f>
        <v>33</v>
      </c>
      <c r="BE65" s="82">
        <f>DataEntry!N65</f>
        <v>25</v>
      </c>
      <c r="BF65" s="77">
        <f t="shared" si="80"/>
        <v>0.32845894263217101</v>
      </c>
      <c r="BG65" s="77">
        <f t="shared" si="81"/>
        <v>0.2609673790776153</v>
      </c>
      <c r="BH65" s="77">
        <f t="shared" si="82"/>
        <v>0.41057367829021374</v>
      </c>
      <c r="BI65" s="83">
        <f t="shared" si="83"/>
        <v>0</v>
      </c>
      <c r="BJ65" s="83">
        <f t="shared" si="84"/>
        <v>1</v>
      </c>
      <c r="BK65" s="83">
        <f t="shared" si="85"/>
        <v>0</v>
      </c>
      <c r="BL65" s="84">
        <f t="shared" si="14"/>
        <v>0.31380095915666434</v>
      </c>
      <c r="BM65" s="84">
        <f t="shared" si="15"/>
        <v>0.2609673790776153</v>
      </c>
      <c r="BN65" s="85">
        <f t="shared" si="86"/>
        <v>5.2833580079049036E-2</v>
      </c>
      <c r="BO65" s="84">
        <f t="shared" si="16"/>
        <v>0.32732510632010209</v>
      </c>
      <c r="BP65" s="84">
        <f t="shared" si="17"/>
        <v>0.31380095915666434</v>
      </c>
      <c r="BQ65" s="84">
        <f t="shared" si="18"/>
        <v>0.35887393452323357</v>
      </c>
      <c r="BR65" s="84">
        <f t="shared" si="87"/>
        <v>0.32845894263217101</v>
      </c>
      <c r="BS65" s="84">
        <f t="shared" si="87"/>
        <v>0.2609673790776153</v>
      </c>
      <c r="BT65" s="84">
        <f t="shared" si="87"/>
        <v>0.41057367829021374</v>
      </c>
      <c r="BU65" s="86">
        <f t="shared" si="88"/>
        <v>0</v>
      </c>
      <c r="BV65" s="86">
        <f t="shared" si="88"/>
        <v>1</v>
      </c>
      <c r="BW65" s="86">
        <f t="shared" si="88"/>
        <v>0</v>
      </c>
      <c r="BX65" s="86">
        <f t="shared" si="89"/>
        <v>0</v>
      </c>
      <c r="BY65" s="86">
        <f t="shared" si="89"/>
        <v>1</v>
      </c>
      <c r="BZ65" s="86">
        <f t="shared" si="89"/>
        <v>0</v>
      </c>
      <c r="CA65" s="83">
        <f>IF(AND(DataEntry!B65&gt;=ExFrom,DataEntry!B65&lt;=ExTo),0,IF(AR65&lt;DS65,0,DB65))</f>
        <v>0</v>
      </c>
      <c r="CB65" s="83">
        <f>IF(AND(DataEntry!B65&gt;=ExFrom,DataEntry!B65&lt;=ExTo),0,IF(AT65&lt;DT65,0,DC65))</f>
        <v>0</v>
      </c>
      <c r="CC65" s="14">
        <f t="shared" si="90"/>
        <v>0</v>
      </c>
      <c r="CD65" s="72" t="str">
        <f t="shared" si="22"/>
        <v/>
      </c>
      <c r="CE65" s="87">
        <f t="shared" si="91"/>
        <v>4.9834671705243139E-2</v>
      </c>
      <c r="CF65" s="88">
        <f t="shared" si="92"/>
        <v>-3.3685647416077089E-2</v>
      </c>
      <c r="CG65" s="88">
        <f t="shared" si="93"/>
        <v>-0.1137462221936499</v>
      </c>
      <c r="CH65" s="87">
        <f t="shared" si="94"/>
        <v>0.31380095915666428</v>
      </c>
      <c r="CI65" s="89">
        <f t="shared" si="23"/>
        <v>0</v>
      </c>
      <c r="CJ65" s="89">
        <f t="shared" si="24"/>
        <v>0</v>
      </c>
      <c r="CK65" s="157">
        <f t="shared" si="25"/>
        <v>0</v>
      </c>
      <c r="CL65" s="90">
        <f t="shared" si="26"/>
        <v>0</v>
      </c>
      <c r="CM65" s="157">
        <f t="shared" si="27"/>
        <v>0</v>
      </c>
      <c r="CN65" s="90">
        <f t="shared" si="28"/>
        <v>0</v>
      </c>
      <c r="CO65" s="157">
        <f t="shared" si="29"/>
        <v>0</v>
      </c>
      <c r="CP65" s="90">
        <f t="shared" si="30"/>
        <v>0</v>
      </c>
      <c r="CQ65" s="157">
        <f t="shared" si="31"/>
        <v>0</v>
      </c>
      <c r="CR65" s="90">
        <f t="shared" si="32"/>
        <v>0</v>
      </c>
      <c r="CS65" s="157">
        <f t="shared" si="33"/>
        <v>0</v>
      </c>
      <c r="CT65" s="90">
        <f t="shared" si="34"/>
        <v>0</v>
      </c>
      <c r="CU65" s="157">
        <f t="shared" si="35"/>
        <v>0</v>
      </c>
      <c r="CV65" s="90">
        <f t="shared" si="36"/>
        <v>0</v>
      </c>
      <c r="CW65" s="157">
        <f t="shared" si="37"/>
        <v>0</v>
      </c>
      <c r="CX65" s="90">
        <f t="shared" si="38"/>
        <v>0</v>
      </c>
      <c r="CY65" s="157">
        <f t="shared" si="39"/>
        <v>0</v>
      </c>
      <c r="CZ65" s="90">
        <f t="shared" si="40"/>
        <v>0</v>
      </c>
      <c r="DA65" s="91">
        <f>DataEntry!B65</f>
        <v>44144</v>
      </c>
      <c r="DB65" s="83">
        <f t="shared" si="41"/>
        <v>0</v>
      </c>
      <c r="DC65" s="83">
        <f t="shared" si="42"/>
        <v>0</v>
      </c>
      <c r="DD65" s="145" t="str">
        <f t="shared" si="95"/>
        <v/>
      </c>
      <c r="DE65" s="145">
        <f t="shared" si="96"/>
        <v>11</v>
      </c>
      <c r="DF65" s="145" t="str">
        <f t="shared" si="97"/>
        <v/>
      </c>
      <c r="DG65" s="145" t="str">
        <f t="shared" si="98"/>
        <v/>
      </c>
      <c r="DH65" s="145">
        <f t="shared" si="99"/>
        <v>7</v>
      </c>
      <c r="DI65" s="145" t="str">
        <f t="shared" si="100"/>
        <v/>
      </c>
      <c r="DJ65" s="83">
        <f t="shared" si="101"/>
        <v>0</v>
      </c>
      <c r="DK65" s="83">
        <f t="shared" si="102"/>
        <v>0</v>
      </c>
      <c r="DL65" s="84">
        <f t="shared" si="103"/>
        <v>0</v>
      </c>
      <c r="DM65" s="14">
        <f t="shared" si="104"/>
        <v>0</v>
      </c>
      <c r="DN65" s="87">
        <f>IFERROR(DO65*(1-DCFactor)+Results!DP65*DCFactor,"")</f>
        <v>0.30706239495798321</v>
      </c>
      <c r="DO65" s="87">
        <f>(DFactor*Rounds*Number/2+SUM(BV$3:BV53))/(Rounds*Number/2+COUNT(BV$3:BV53))</f>
        <v>0.3041344537815126</v>
      </c>
      <c r="DP65" s="87">
        <f t="shared" si="44"/>
        <v>0.3125</v>
      </c>
      <c r="DQ65" s="84">
        <f t="shared" si="45"/>
        <v>0</v>
      </c>
      <c r="DR65" s="84">
        <f t="shared" si="46"/>
        <v>0</v>
      </c>
      <c r="DS65" s="87">
        <f t="shared" si="47"/>
        <v>0.33778952158053588</v>
      </c>
      <c r="DT65" s="87">
        <f t="shared" si="48"/>
        <v>0.34045820740645494</v>
      </c>
      <c r="DU65" s="87">
        <f t="shared" si="49"/>
        <v>0.31380095915666428</v>
      </c>
      <c r="DV65" s="86">
        <f t="shared" si="105"/>
        <v>0</v>
      </c>
      <c r="DW65" s="86">
        <f t="shared" si="106"/>
        <v>0</v>
      </c>
    </row>
    <row r="66" spans="1:127" x14ac:dyDescent="0.25">
      <c r="A66" s="69">
        <v>64</v>
      </c>
      <c r="B66" s="70">
        <f>DataEntry!C66</f>
        <v>3</v>
      </c>
      <c r="C66" s="71">
        <f>COUNTIF(D$2:D66,D66)+COUNTIF(G$2:G66,D66)</f>
        <v>8</v>
      </c>
      <c r="D66" s="72" t="str">
        <f t="shared" si="0"/>
        <v>Eintracht Braunschweig</v>
      </c>
      <c r="E66" s="70">
        <f>DataEntry!E66</f>
        <v>10</v>
      </c>
      <c r="F66" s="71">
        <f>COUNTIF(D$2:D66,G66)+COUNTIF(G$2:G66,G66)</f>
        <v>8</v>
      </c>
      <c r="G66" s="72" t="str">
        <f t="shared" si="1"/>
        <v>Karlsruher</v>
      </c>
      <c r="H66" s="73">
        <f>DataEntry!G66</f>
        <v>1</v>
      </c>
      <c r="I66" s="73">
        <f>DataEntry!H66</f>
        <v>3</v>
      </c>
      <c r="J66" s="158">
        <f t="shared" si="108"/>
        <v>3</v>
      </c>
      <c r="K66" s="156">
        <f t="shared" si="3"/>
        <v>0</v>
      </c>
      <c r="L66" s="224">
        <f t="shared" si="4"/>
        <v>2467.3482338108884</v>
      </c>
      <c r="M66" s="224">
        <f t="shared" si="5"/>
        <v>2392.242891256742</v>
      </c>
      <c r="N66" s="236">
        <f t="shared" si="50"/>
        <v>75.105342554146318</v>
      </c>
      <c r="O66" s="22" t="str">
        <f t="shared" si="51"/>
        <v>T3G8</v>
      </c>
      <c r="P66" s="248">
        <f t="shared" si="6"/>
        <v>-23.799746634974191</v>
      </c>
      <c r="Q66" s="22" t="str">
        <f t="shared" si="52"/>
        <v>T10G8</v>
      </c>
      <c r="R66" s="248">
        <f t="shared" si="7"/>
        <v>23.799746634974191</v>
      </c>
      <c r="S66" s="74">
        <f t="shared" si="53"/>
        <v>0</v>
      </c>
      <c r="T66" s="75">
        <f t="shared" si="54"/>
        <v>0</v>
      </c>
      <c r="U66" s="76">
        <f t="shared" si="55"/>
        <v>0</v>
      </c>
      <c r="V66" s="74">
        <f t="shared" si="56"/>
        <v>0</v>
      </c>
      <c r="W66" s="75">
        <f t="shared" si="57"/>
        <v>0</v>
      </c>
      <c r="X66" s="76">
        <f t="shared" si="58"/>
        <v>1</v>
      </c>
      <c r="Y66" s="74">
        <f t="shared" si="59"/>
        <v>0</v>
      </c>
      <c r="Z66" s="75">
        <f t="shared" si="60"/>
        <v>0</v>
      </c>
      <c r="AA66" s="76">
        <f t="shared" si="61"/>
        <v>0</v>
      </c>
      <c r="AB66" s="74">
        <f t="shared" si="62"/>
        <v>0</v>
      </c>
      <c r="AC66" s="75">
        <f t="shared" si="63"/>
        <v>0</v>
      </c>
      <c r="AD66" s="76">
        <f t="shared" si="64"/>
        <v>0</v>
      </c>
      <c r="AE66" s="74">
        <f t="shared" si="65"/>
        <v>0</v>
      </c>
      <c r="AF66" s="75">
        <f t="shared" si="66"/>
        <v>0</v>
      </c>
      <c r="AG66" s="76">
        <f t="shared" si="67"/>
        <v>0</v>
      </c>
      <c r="AH66" s="74">
        <f t="shared" si="68"/>
        <v>0</v>
      </c>
      <c r="AI66" s="75">
        <f t="shared" si="69"/>
        <v>0</v>
      </c>
      <c r="AJ66" s="76">
        <f t="shared" si="70"/>
        <v>0</v>
      </c>
      <c r="AK66" s="74">
        <f t="shared" si="71"/>
        <v>0</v>
      </c>
      <c r="AL66" s="75">
        <f t="shared" si="72"/>
        <v>0</v>
      </c>
      <c r="AM66" s="76">
        <f t="shared" si="73"/>
        <v>0</v>
      </c>
      <c r="AN66" s="74">
        <f t="shared" si="74"/>
        <v>0</v>
      </c>
      <c r="AO66" s="75">
        <f t="shared" si="75"/>
        <v>0</v>
      </c>
      <c r="AP66" s="76">
        <f t="shared" si="76"/>
        <v>0</v>
      </c>
      <c r="AQ66" s="77">
        <f t="shared" si="8"/>
        <v>0.56838116595084309</v>
      </c>
      <c r="AR66" s="77">
        <f t="shared" si="77"/>
        <v>0.40517328692885402</v>
      </c>
      <c r="AS66" s="78">
        <f t="shared" si="78"/>
        <v>0.32641575804397815</v>
      </c>
      <c r="AT66" s="77">
        <f t="shared" si="79"/>
        <v>0.26841095502716783</v>
      </c>
      <c r="AU66" s="79">
        <f t="shared" si="107"/>
        <v>0.1</v>
      </c>
      <c r="AV66" s="139">
        <f>DataEntry!P66</f>
        <v>-89.77</v>
      </c>
      <c r="AW66" s="80" t="str">
        <f t="shared" si="11"/>
        <v>73/50</v>
      </c>
      <c r="AX66" s="80" t="str">
        <f t="shared" si="12"/>
        <v>51/25</v>
      </c>
      <c r="AY66" s="80" t="str">
        <f t="shared" si="13"/>
        <v>68/25</v>
      </c>
      <c r="AZ66" s="81">
        <f>DataEntry!I66</f>
        <v>199</v>
      </c>
      <c r="BA66" s="82">
        <f>DataEntry!J66</f>
        <v>100</v>
      </c>
      <c r="BB66" s="81">
        <f>DataEntry!K66</f>
        <v>13</v>
      </c>
      <c r="BC66" s="82">
        <f>DataEntry!L66</f>
        <v>5</v>
      </c>
      <c r="BD66" s="81">
        <f>DataEntry!M66</f>
        <v>32</v>
      </c>
      <c r="BE66" s="82">
        <f>DataEntry!N66</f>
        <v>25</v>
      </c>
      <c r="BF66" s="77">
        <f t="shared" si="80"/>
        <v>0.31827276534363225</v>
      </c>
      <c r="BG66" s="77">
        <f t="shared" si="81"/>
        <v>0.26434321343818346</v>
      </c>
      <c r="BH66" s="77">
        <f t="shared" si="82"/>
        <v>0.41738402121818435</v>
      </c>
      <c r="BI66" s="83">
        <f t="shared" si="83"/>
        <v>0</v>
      </c>
      <c r="BJ66" s="83">
        <f t="shared" si="84"/>
        <v>0</v>
      </c>
      <c r="BK66" s="83">
        <f t="shared" si="85"/>
        <v>1</v>
      </c>
      <c r="BL66" s="84">
        <f t="shared" si="14"/>
        <v>0.26841095502716783</v>
      </c>
      <c r="BM66" s="84">
        <f t="shared" si="15"/>
        <v>0.41738402121818435</v>
      </c>
      <c r="BN66" s="85">
        <f t="shared" si="86"/>
        <v>-0.14897306619101652</v>
      </c>
      <c r="BO66" s="84">
        <f t="shared" si="16"/>
        <v>0.40517328692885402</v>
      </c>
      <c r="BP66" s="84">
        <f t="shared" si="17"/>
        <v>0.32641575804397815</v>
      </c>
      <c r="BQ66" s="84">
        <f t="shared" si="18"/>
        <v>0.26841095502716783</v>
      </c>
      <c r="BR66" s="84">
        <f t="shared" si="87"/>
        <v>0.31827276534363225</v>
      </c>
      <c r="BS66" s="84">
        <f t="shared" si="87"/>
        <v>0.26434321343818346</v>
      </c>
      <c r="BT66" s="84">
        <f t="shared" si="87"/>
        <v>0.41738402121818435</v>
      </c>
      <c r="BU66" s="86">
        <f t="shared" si="88"/>
        <v>0</v>
      </c>
      <c r="BV66" s="86">
        <f t="shared" si="88"/>
        <v>0</v>
      </c>
      <c r="BW66" s="86">
        <f t="shared" si="88"/>
        <v>1</v>
      </c>
      <c r="BX66" s="86">
        <f t="shared" si="89"/>
        <v>0</v>
      </c>
      <c r="BY66" s="86">
        <f t="shared" si="89"/>
        <v>0</v>
      </c>
      <c r="BZ66" s="86">
        <f t="shared" si="89"/>
        <v>1</v>
      </c>
      <c r="CA66" s="83">
        <f>IF(AND(DataEntry!B66&gt;=ExFrom,DataEntry!B66&lt;=ExTo),0,IF(AR66&lt;DS66,0,DB66))</f>
        <v>41</v>
      </c>
      <c r="CB66" s="83">
        <f>IF(AND(DataEntry!B66&gt;=ExFrom,DataEntry!B66&lt;=ExTo),0,IF(AT66&lt;DT66,0,DC66))</f>
        <v>0</v>
      </c>
      <c r="CC66" s="14">
        <f t="shared" si="90"/>
        <v>-41</v>
      </c>
      <c r="CD66" s="72" t="str">
        <f t="shared" si="22"/>
        <v>Eintracht Braunschweig</v>
      </c>
      <c r="CE66" s="87">
        <f t="shared" si="91"/>
        <v>5.0822429540964942E-2</v>
      </c>
      <c r="CF66" s="88">
        <f t="shared" si="92"/>
        <v>0.14857468219310338</v>
      </c>
      <c r="CG66" s="88">
        <f t="shared" si="93"/>
        <v>-0.24608632629501279</v>
      </c>
      <c r="CH66" s="87">
        <f t="shared" si="94"/>
        <v>0.32641575804397815</v>
      </c>
      <c r="CI66" s="89">
        <f t="shared" si="23"/>
        <v>1</v>
      </c>
      <c r="CJ66" s="89">
        <f t="shared" si="24"/>
        <v>0</v>
      </c>
      <c r="CK66" s="157">
        <f t="shared" si="25"/>
        <v>0</v>
      </c>
      <c r="CL66" s="90">
        <f t="shared" si="26"/>
        <v>0</v>
      </c>
      <c r="CM66" s="157">
        <f t="shared" si="27"/>
        <v>-41</v>
      </c>
      <c r="CN66" s="90">
        <f t="shared" si="28"/>
        <v>0</v>
      </c>
      <c r="CO66" s="157">
        <f t="shared" si="29"/>
        <v>0</v>
      </c>
      <c r="CP66" s="90">
        <f t="shared" si="30"/>
        <v>0</v>
      </c>
      <c r="CQ66" s="157">
        <f t="shared" si="31"/>
        <v>0</v>
      </c>
      <c r="CR66" s="90">
        <f t="shared" si="32"/>
        <v>0</v>
      </c>
      <c r="CS66" s="157">
        <f t="shared" si="33"/>
        <v>0</v>
      </c>
      <c r="CT66" s="90">
        <f t="shared" si="34"/>
        <v>0</v>
      </c>
      <c r="CU66" s="157">
        <f t="shared" si="35"/>
        <v>0</v>
      </c>
      <c r="CV66" s="90">
        <f t="shared" si="36"/>
        <v>0</v>
      </c>
      <c r="CW66" s="157">
        <f t="shared" si="37"/>
        <v>0</v>
      </c>
      <c r="CX66" s="90">
        <f t="shared" si="38"/>
        <v>0</v>
      </c>
      <c r="CY66" s="157">
        <f t="shared" si="39"/>
        <v>0</v>
      </c>
      <c r="CZ66" s="90">
        <f t="shared" si="40"/>
        <v>0</v>
      </c>
      <c r="DA66" s="91">
        <f>DataEntry!B66</f>
        <v>44156</v>
      </c>
      <c r="DB66" s="83">
        <f t="shared" si="41"/>
        <v>41</v>
      </c>
      <c r="DC66" s="83">
        <f t="shared" si="42"/>
        <v>0</v>
      </c>
      <c r="DD66" s="145" t="str">
        <f t="shared" si="95"/>
        <v/>
      </c>
      <c r="DE66" s="145" t="str">
        <f t="shared" si="96"/>
        <v/>
      </c>
      <c r="DF66" s="145">
        <f t="shared" si="97"/>
        <v>3</v>
      </c>
      <c r="DG66" s="145">
        <f t="shared" si="98"/>
        <v>10</v>
      </c>
      <c r="DH66" s="145" t="str">
        <f t="shared" si="99"/>
        <v/>
      </c>
      <c r="DI66" s="145" t="str">
        <f t="shared" si="100"/>
        <v/>
      </c>
      <c r="DJ66" s="83">
        <f t="shared" si="101"/>
        <v>41</v>
      </c>
      <c r="DK66" s="83">
        <f t="shared" si="102"/>
        <v>0</v>
      </c>
      <c r="DL66" s="84">
        <f t="shared" si="103"/>
        <v>15.77</v>
      </c>
      <c r="DM66" s="14">
        <f t="shared" si="104"/>
        <v>-15.77</v>
      </c>
      <c r="DN66" s="87">
        <f>IFERROR(DO66*(1-DCFactor)+Results!DP66*DCFactor,"")</f>
        <v>0.30361786562058501</v>
      </c>
      <c r="DO66" s="87">
        <f>(DFactor*Rounds*Number/2+SUM(BV$3:BV54))/(Rounds*Number/2+COUNT(BV$3:BV54))</f>
        <v>0.3032849162011173</v>
      </c>
      <c r="DP66" s="87">
        <f t="shared" si="44"/>
        <v>0.30423620025673936</v>
      </c>
      <c r="DQ66" s="84">
        <f t="shared" si="45"/>
        <v>0</v>
      </c>
      <c r="DR66" s="84">
        <f t="shared" si="46"/>
        <v>18.115934975465763</v>
      </c>
      <c r="DS66" s="87">
        <f t="shared" si="47"/>
        <v>0.33171417726022989</v>
      </c>
      <c r="DT66" s="87">
        <f t="shared" si="48"/>
        <v>0.34486954420983373</v>
      </c>
      <c r="DU66" s="87">
        <f t="shared" si="49"/>
        <v>0.32641575804397815</v>
      </c>
      <c r="DV66" s="86">
        <f t="shared" si="105"/>
        <v>-2</v>
      </c>
      <c r="DW66" s="86">
        <f t="shared" si="106"/>
        <v>2</v>
      </c>
    </row>
    <row r="67" spans="1:127" x14ac:dyDescent="0.25">
      <c r="A67" s="69">
        <v>65</v>
      </c>
      <c r="B67" s="70">
        <f>DataEntry!C67</f>
        <v>5</v>
      </c>
      <c r="C67" s="71">
        <f>COUNTIF(D$2:D67,D67)+COUNTIF(G$2:G67,D67)</f>
        <v>8</v>
      </c>
      <c r="D67" s="72" t="str">
        <f t="shared" ref="D67:D130" si="109">IFERROR(VLOOKUP(B67,Team,2,FALSE),"")</f>
        <v>Fortuna Dusseldorf</v>
      </c>
      <c r="E67" s="70">
        <f>DataEntry!E67</f>
        <v>16</v>
      </c>
      <c r="F67" s="71">
        <f>COUNTIF(D$2:D67,G67)+COUNTIF(G$2:G67,G67)</f>
        <v>8</v>
      </c>
      <c r="G67" s="72" t="str">
        <f t="shared" ref="G67:G130" si="110">IFERROR(VLOOKUP(E67,Team,2,FALSE),"")</f>
        <v>Sandhausen</v>
      </c>
      <c r="H67" s="73">
        <f>DataEntry!G67</f>
        <v>1</v>
      </c>
      <c r="I67" s="73">
        <f>DataEntry!H67</f>
        <v>0</v>
      </c>
      <c r="J67" s="158">
        <f t="shared" si="108"/>
        <v>1</v>
      </c>
      <c r="K67" s="156">
        <f t="shared" ref="K67:K130" si="111">IFERROR(IF(ABS(H67-I67)&gt;GoalDiff,Bonus,0),0)</f>
        <v>0</v>
      </c>
      <c r="L67" s="224">
        <f t="shared" ref="L67:L130" si="112">IFERROR(VLOOKUP(B67,Team,3+C67,FALSE)+VLOOKUP(B67,Diff,3+C67,FALSE)/2,"")</f>
        <v>2543.1965271585677</v>
      </c>
      <c r="M67" s="224">
        <f t="shared" ref="M67:M130" si="113">IFERROR(VLOOKUP(E67,Team,3+F67,FALSE)-VLOOKUP(E67,Diff,3+F67,FALSE)/2,"")</f>
        <v>2397.8096110435072</v>
      </c>
      <c r="N67" s="236">
        <f t="shared" si="50"/>
        <v>145.38691611506056</v>
      </c>
      <c r="O67" s="22" t="str">
        <f t="shared" si="51"/>
        <v>T5G8</v>
      </c>
      <c r="P67" s="248">
        <f t="shared" ref="P67:P130" si="114">IF(H67="P",0,IF(J67="","",(KFactor+K67)/KFactor*VLOOKUP(N67,Ratings,J67+2,TRUE)+DQ67-DR67))</f>
        <v>3.6342624833545027</v>
      </c>
      <c r="Q67" s="22" t="str">
        <f t="shared" si="52"/>
        <v>T16G8</v>
      </c>
      <c r="R67" s="248">
        <f t="shared" ref="R67:R130" si="115">IF(H67="P",0,IF(J67="","",(KFactor+K67)/KFactor*VLOOKUP(N67,Ratings,J67+5,TRUE)-DQ67+DR67))</f>
        <v>-3.6342624833545027</v>
      </c>
      <c r="S67" s="74">
        <f t="shared" si="53"/>
        <v>0</v>
      </c>
      <c r="T67" s="75">
        <f t="shared" si="54"/>
        <v>0</v>
      </c>
      <c r="U67" s="76">
        <f t="shared" si="55"/>
        <v>0</v>
      </c>
      <c r="V67" s="74">
        <f t="shared" si="56"/>
        <v>0</v>
      </c>
      <c r="W67" s="75">
        <f t="shared" si="57"/>
        <v>0</v>
      </c>
      <c r="X67" s="76">
        <f t="shared" si="58"/>
        <v>0</v>
      </c>
      <c r="Y67" s="74">
        <f t="shared" si="59"/>
        <v>1</v>
      </c>
      <c r="Z67" s="75">
        <f t="shared" si="60"/>
        <v>0</v>
      </c>
      <c r="AA67" s="76">
        <f t="shared" si="61"/>
        <v>0</v>
      </c>
      <c r="AB67" s="74">
        <f t="shared" si="62"/>
        <v>0</v>
      </c>
      <c r="AC67" s="75">
        <f t="shared" si="63"/>
        <v>0</v>
      </c>
      <c r="AD67" s="76">
        <f t="shared" si="64"/>
        <v>0</v>
      </c>
      <c r="AE67" s="74">
        <f t="shared" si="65"/>
        <v>0</v>
      </c>
      <c r="AF67" s="75">
        <f t="shared" si="66"/>
        <v>0</v>
      </c>
      <c r="AG67" s="76">
        <f t="shared" si="67"/>
        <v>0</v>
      </c>
      <c r="AH67" s="74">
        <f t="shared" si="68"/>
        <v>0</v>
      </c>
      <c r="AI67" s="75">
        <f t="shared" si="69"/>
        <v>0</v>
      </c>
      <c r="AJ67" s="76">
        <f t="shared" si="70"/>
        <v>0</v>
      </c>
      <c r="AK67" s="74">
        <f t="shared" si="71"/>
        <v>0</v>
      </c>
      <c r="AL67" s="75">
        <f t="shared" si="72"/>
        <v>0</v>
      </c>
      <c r="AM67" s="76">
        <f t="shared" si="73"/>
        <v>0</v>
      </c>
      <c r="AN67" s="74">
        <f t="shared" si="74"/>
        <v>0</v>
      </c>
      <c r="AO67" s="75">
        <f t="shared" si="75"/>
        <v>0</v>
      </c>
      <c r="AP67" s="76">
        <f t="shared" si="76"/>
        <v>0</v>
      </c>
      <c r="AQ67" s="77">
        <f t="shared" ref="AQ67:AQ130" si="116">IFERROR(VLOOKUP($N67,Ratings,2,TRUE),"")</f>
        <v>0.63657375166454977</v>
      </c>
      <c r="AR67" s="77">
        <f t="shared" si="77"/>
        <v>0.47322803945671665</v>
      </c>
      <c r="AS67" s="78">
        <f t="shared" si="78"/>
        <v>0.32669142441566634</v>
      </c>
      <c r="AT67" s="77">
        <f t="shared" si="79"/>
        <v>0.20008053612761706</v>
      </c>
      <c r="AU67" s="79">
        <f t="shared" si="107"/>
        <v>0.1</v>
      </c>
      <c r="AV67" s="139">
        <f>DataEntry!P67</f>
        <v>-33</v>
      </c>
      <c r="AW67" s="80" t="str">
        <f t="shared" ref="AW67:AW130" si="117">IFERROR(VLOOKUP(1/AR67,Odds,5,TRUE),"")</f>
        <v>11/10</v>
      </c>
      <c r="AX67" s="80" t="str">
        <f t="shared" ref="AX67:AX130" si="118">IFERROR(VLOOKUP(1/AS67,Odds,5,TRUE),"")</f>
        <v>51/25</v>
      </c>
      <c r="AY67" s="80" t="str">
        <f t="shared" ref="AY67:AY130" si="119">IFERROR(VLOOKUP(1/AT67,Odds,5,TRUE),"")</f>
        <v>99/25</v>
      </c>
      <c r="AZ67" s="81">
        <f>DataEntry!I67</f>
        <v>26</v>
      </c>
      <c r="BA67" s="82">
        <f>DataEntry!J67</f>
        <v>25</v>
      </c>
      <c r="BB67" s="81">
        <f>DataEntry!K67</f>
        <v>13</v>
      </c>
      <c r="BC67" s="82">
        <f>DataEntry!L67</f>
        <v>5</v>
      </c>
      <c r="BD67" s="81">
        <f>DataEntry!M67</f>
        <v>63</v>
      </c>
      <c r="BE67" s="82">
        <f>DataEntry!N67</f>
        <v>25</v>
      </c>
      <c r="BF67" s="77">
        <f t="shared" si="80"/>
        <v>0.46593716907871513</v>
      </c>
      <c r="BG67" s="77">
        <f t="shared" si="81"/>
        <v>0.26403106247793862</v>
      </c>
      <c r="BH67" s="77">
        <f t="shared" si="82"/>
        <v>0.27003176844334631</v>
      </c>
      <c r="BI67" s="83">
        <f t="shared" si="83"/>
        <v>1</v>
      </c>
      <c r="BJ67" s="83">
        <f t="shared" si="84"/>
        <v>0</v>
      </c>
      <c r="BK67" s="83">
        <f t="shared" si="85"/>
        <v>0</v>
      </c>
      <c r="BL67" s="84">
        <f t="shared" ref="BL67:BL130" si="120">IFERROR(IF(J67="","",AR67*BI67+AS67*BJ67+AT67*BK67),"")</f>
        <v>0.47322803945671665</v>
      </c>
      <c r="BM67" s="84">
        <f t="shared" ref="BM67:BM130" si="121">IFERROR(IF(J67="","",BF67*BI67+BG67*BJ67+BH67*BK67),"")</f>
        <v>0.46593716907871513</v>
      </c>
      <c r="BN67" s="85">
        <f t="shared" si="86"/>
        <v>7.2908703780015238E-3</v>
      </c>
      <c r="BO67" s="84">
        <f t="shared" ref="BO67:BO130" si="122">IF(AND(SUM($BI67:$BK67)=1,SUM($AR67:$AT67)=1),AR67,"")</f>
        <v>0.47322803945671665</v>
      </c>
      <c r="BP67" s="84">
        <f t="shared" ref="BP67:BP130" si="123">IF(AND(SUM($BI67:$BK67)=1,SUM($AR67:$AT67)=1),AS67,"")</f>
        <v>0.32669142441566634</v>
      </c>
      <c r="BQ67" s="84">
        <f t="shared" ref="BQ67:BQ130" si="124">IF(AND(SUM($BI67:$BK67)=1,SUM($AR67:$AT67)=1),AT67,"")</f>
        <v>0.20008053612761706</v>
      </c>
      <c r="BR67" s="84">
        <f t="shared" si="87"/>
        <v>0.46593716907871513</v>
      </c>
      <c r="BS67" s="84">
        <f t="shared" si="87"/>
        <v>0.26403106247793862</v>
      </c>
      <c r="BT67" s="84">
        <f t="shared" si="87"/>
        <v>0.27003176844334631</v>
      </c>
      <c r="BU67" s="86">
        <f t="shared" si="88"/>
        <v>1</v>
      </c>
      <c r="BV67" s="86">
        <f t="shared" si="88"/>
        <v>0</v>
      </c>
      <c r="BW67" s="86">
        <f t="shared" si="88"/>
        <v>0</v>
      </c>
      <c r="BX67" s="86">
        <f t="shared" si="89"/>
        <v>1</v>
      </c>
      <c r="BY67" s="86">
        <f t="shared" si="89"/>
        <v>0</v>
      </c>
      <c r="BZ67" s="86">
        <f t="shared" si="89"/>
        <v>0</v>
      </c>
      <c r="CA67" s="83">
        <f>IF(AND(DataEntry!B67&gt;=ExFrom,DataEntry!B67&lt;=ExTo),0,IF(AR67&lt;DS67,0,DB67))</f>
        <v>0</v>
      </c>
      <c r="CB67" s="83">
        <f>IF(AND(DataEntry!B67&gt;=ExFrom,DataEntry!B67&lt;=ExTo),0,IF(AT67&lt;DT67,0,DC67))</f>
        <v>0</v>
      </c>
      <c r="CC67" s="14">
        <f t="shared" si="90"/>
        <v>0</v>
      </c>
      <c r="CD67" s="72" t="str">
        <f t="shared" ref="CD67:CD130" si="125">IF(CA67&gt;0,D67,IF(CB67&gt;0,G67,""))</f>
        <v/>
      </c>
      <c r="CE67" s="87">
        <f t="shared" si="91"/>
        <v>5.2064765300059435E-2</v>
      </c>
      <c r="CF67" s="88">
        <f t="shared" si="92"/>
        <v>-2.5497746607898542E-2</v>
      </c>
      <c r="CG67" s="88">
        <f t="shared" si="93"/>
        <v>-0.17744181562988065</v>
      </c>
      <c r="CH67" s="87">
        <f t="shared" si="94"/>
        <v>0.32669142441566629</v>
      </c>
      <c r="CI67" s="89">
        <f t="shared" ref="CI67:CI130" si="126">IF(OR(AND(CD67=D67,N67&gt;0),AND(CD67=G67,N67&lt;=0)),1,0)</f>
        <v>0</v>
      </c>
      <c r="CJ67" s="89">
        <f t="shared" ref="CJ67:CJ130" si="127">IF(OR(AND(CD67=D67,N67&lt;=0),AND(CD67=G67,N67&gt;0)),1,0)</f>
        <v>0</v>
      </c>
      <c r="CK67" s="157">
        <f t="shared" ref="CK67:CK130" si="128">IFERROR(SUM($S67:$U67)*$CC67*$CI67,0)</f>
        <v>0</v>
      </c>
      <c r="CL67" s="90">
        <f t="shared" ref="CL67:CL130" si="129">IFERROR(SUM($S67:$U67)*$CC67*$CJ67,0)</f>
        <v>0</v>
      </c>
      <c r="CM67" s="157">
        <f t="shared" ref="CM67:CM130" si="130">IFERROR(SUM($V67:$X67)*$CC67*$CI67,0)</f>
        <v>0</v>
      </c>
      <c r="CN67" s="90">
        <f t="shared" ref="CN67:CN130" si="131">IFERROR(SUM($V67:$X67)*$CC67*$CJ67,0)</f>
        <v>0</v>
      </c>
      <c r="CO67" s="157">
        <f t="shared" ref="CO67:CO130" si="132">IFERROR(SUM($Y67:$AA67)*$CC67*$CI67,0)</f>
        <v>0</v>
      </c>
      <c r="CP67" s="90">
        <f t="shared" ref="CP67:CP130" si="133">IFERROR(SUM($Y67:$AA67)*$CC67*$CJ67,0)</f>
        <v>0</v>
      </c>
      <c r="CQ67" s="157">
        <f t="shared" ref="CQ67:CQ130" si="134">IFERROR(SUM($AB67:$AD67)*$CC67*$CI67,0)</f>
        <v>0</v>
      </c>
      <c r="CR67" s="90">
        <f t="shared" ref="CR67:CR130" si="135">IFERROR(SUM($AB67:$AD67)*$CC67*$CJ67,0)</f>
        <v>0</v>
      </c>
      <c r="CS67" s="157">
        <f t="shared" ref="CS67:CS130" si="136">IFERROR(SUM($AE67:$AG67)*$CC67*$CI67,0)</f>
        <v>0</v>
      </c>
      <c r="CT67" s="90">
        <f t="shared" ref="CT67:CT130" si="137">IFERROR(SUM($AE67:$AG67)*$CC67*$CJ67,0)</f>
        <v>0</v>
      </c>
      <c r="CU67" s="157">
        <f t="shared" ref="CU67:CU130" si="138">IFERROR(SUM($AH67:$AJ67)*$CC67*$CI67,0)</f>
        <v>0</v>
      </c>
      <c r="CV67" s="90">
        <f t="shared" ref="CV67:CV130" si="139">IFERROR(SUM($AH67:$AJ67)*$CC67*$CJ67,0)</f>
        <v>0</v>
      </c>
      <c r="CW67" s="157">
        <f t="shared" ref="CW67:CW130" si="140">IFERROR(SUM($AK67:$AM67)*$CC67*$CI67,0)</f>
        <v>0</v>
      </c>
      <c r="CX67" s="90">
        <f t="shared" ref="CX67:CX130" si="141">IFERROR(SUM($AK67:$AM67)*$CC67*$CJ67,0)</f>
        <v>0</v>
      </c>
      <c r="CY67" s="157">
        <f t="shared" ref="CY67:CY130" si="142">IFERROR(SUM($AN67:$AP67)*$CC67*$CI67,0)</f>
        <v>0</v>
      </c>
      <c r="CZ67" s="90">
        <f t="shared" ref="CZ67:CZ130" si="143">IFERROR(SUM($AN67:$AP67)*$CC67*$CJ67,0)</f>
        <v>0</v>
      </c>
      <c r="DA67" s="91">
        <f>DataEntry!B67</f>
        <v>44156</v>
      </c>
      <c r="DB67" s="83">
        <f t="shared" ref="DB67:DB130" si="144">IFERROR(IF(AND(C67&gt;Start,F67&gt;Start,C67&lt;=(Rounds-End),F67&lt;=(Rounds-End)),IF(CF67&gt;AU67,ROUND(AR67*Stake,0),0),0),0)</f>
        <v>0</v>
      </c>
      <c r="DC67" s="83">
        <f t="shared" ref="DC67:DC130" si="145">IFERROR(IF(AND(C67&gt;Start,F67&gt;Start,C67&lt;=(Rounds-End),F67&lt;=(Rounds-End)),IF(CG67&gt;AU67,ROUND(AT67*Stake,0),0),0),0)</f>
        <v>0</v>
      </c>
      <c r="DD67" s="145">
        <f t="shared" si="95"/>
        <v>5</v>
      </c>
      <c r="DE67" s="145" t="str">
        <f t="shared" si="96"/>
        <v/>
      </c>
      <c r="DF67" s="145" t="str">
        <f t="shared" si="97"/>
        <v/>
      </c>
      <c r="DG67" s="145" t="str">
        <f t="shared" si="98"/>
        <v/>
      </c>
      <c r="DH67" s="145" t="str">
        <f t="shared" si="99"/>
        <v/>
      </c>
      <c r="DI67" s="145">
        <f t="shared" si="100"/>
        <v>16</v>
      </c>
      <c r="DJ67" s="83">
        <f t="shared" si="101"/>
        <v>0</v>
      </c>
      <c r="DK67" s="83">
        <f t="shared" si="102"/>
        <v>0</v>
      </c>
      <c r="DL67" s="84">
        <f t="shared" si="103"/>
        <v>0</v>
      </c>
      <c r="DM67" s="14">
        <f t="shared" si="104"/>
        <v>0</v>
      </c>
      <c r="DN67" s="87">
        <f>IFERROR(DO67*(1-DCFactor)+Results!DP67*DCFactor,"")</f>
        <v>0.32036656022827636</v>
      </c>
      <c r="DO67" s="87">
        <f>(DFactor*Rounds*Number/2+SUM(BV$3:BV55))/(Rounds*Number/2+COUNT(BV$3:BV55))</f>
        <v>0.30244011142061278</v>
      </c>
      <c r="DP67" s="87">
        <f t="shared" ref="DP67:DP130" si="146">IFERROR((VLOOKUP(B67,Drawx,3+C67,FALSE)+VLOOKUP(E67,Drawx,3+F67,FALSE))/(Rounds*2+C67+F67-2),DFactor)</f>
        <v>0.35365853658536583</v>
      </c>
      <c r="DQ67" s="84">
        <f t="shared" ref="DQ67:DQ130" si="147">IF(AND(CG67&gt;0.05,J67=1),(1-AR67)*Knowledge*CG67/0.15,0)</f>
        <v>0</v>
      </c>
      <c r="DR67" s="84">
        <f t="shared" ref="DR67:DR130" si="148">IF(AND(CF67&gt;0.05,J67=3),(1-AT67)*Knowledge*CF67/0.15,0)</f>
        <v>0</v>
      </c>
      <c r="DS67" s="87">
        <f t="shared" ref="DS67:DS130" si="149">LongHome*(1-((CF67-Risk)*Wiggle))</f>
        <v>0.33751659155359659</v>
      </c>
      <c r="DT67" s="87">
        <f t="shared" ref="DT67:DT130" si="150">LongAway*(1-((CG67-Risk)*Wiggle))</f>
        <v>0.34258139385432929</v>
      </c>
      <c r="DU67" s="87">
        <f t="shared" ref="DU67:DU130" si="151">IFERROR(IF(AND(Book="Book",BG67&lt;1),BG67,DN67+(-6.04612949+0.78738433*ABS(N67)-0.00594709*ABS(N67)^2+0.00000768*ABS(N67)^3)/1000),"")</f>
        <v>0.32669142441566629</v>
      </c>
      <c r="DV67" s="86">
        <f t="shared" si="105"/>
        <v>1</v>
      </c>
      <c r="DW67" s="86">
        <f t="shared" si="106"/>
        <v>-1</v>
      </c>
    </row>
    <row r="68" spans="1:127" x14ac:dyDescent="0.25">
      <c r="A68" s="69">
        <v>66</v>
      </c>
      <c r="B68" s="70">
        <f>DataEntry!C68</f>
        <v>11</v>
      </c>
      <c r="C68" s="71">
        <f>COUNTIF(D$2:D68,D68)+COUNTIF(G$2:G68,D68)</f>
        <v>8</v>
      </c>
      <c r="D68" s="72" t="str">
        <f t="shared" si="109"/>
        <v>Holstein Kiel</v>
      </c>
      <c r="E68" s="70">
        <f>DataEntry!E68</f>
        <v>9</v>
      </c>
      <c r="F68" s="71">
        <f>COUNTIF(D$2:D68,G68)+COUNTIF(G$2:G68,G68)</f>
        <v>8</v>
      </c>
      <c r="G68" s="72" t="str">
        <f t="shared" si="110"/>
        <v>Heidenheim</v>
      </c>
      <c r="H68" s="73">
        <f>DataEntry!G68</f>
        <v>2</v>
      </c>
      <c r="I68" s="73">
        <f>DataEntry!H68</f>
        <v>2</v>
      </c>
      <c r="J68" s="158">
        <f t="shared" si="108"/>
        <v>2</v>
      </c>
      <c r="K68" s="156">
        <f t="shared" si="111"/>
        <v>0</v>
      </c>
      <c r="L68" s="224">
        <f t="shared" si="112"/>
        <v>2484.1716880623171</v>
      </c>
      <c r="M68" s="224">
        <f t="shared" si="113"/>
        <v>2412.1482561575981</v>
      </c>
      <c r="N68" s="236">
        <f t="shared" ref="N68:N131" si="152">IFERROR(IF(L68-M68&gt;735,735,IF(L68-M68&lt;-735,-735,L68-M68)),"")</f>
        <v>72.023431904719018</v>
      </c>
      <c r="O68" s="22" t="str">
        <f t="shared" ref="O68:O131" si="153">CONCATENATE("T",B68,"G",C68)</f>
        <v>T11G8</v>
      </c>
      <c r="P68" s="248">
        <f t="shared" si="114"/>
        <v>-0.65529283695759766</v>
      </c>
      <c r="Q68" s="22" t="str">
        <f t="shared" ref="Q68:Q131" si="154">CONCATENATE("T",E68,"G",F68)</f>
        <v>T9G8</v>
      </c>
      <c r="R68" s="248">
        <f t="shared" si="115"/>
        <v>0.65529283695759766</v>
      </c>
      <c r="S68" s="74">
        <f t="shared" ref="S68:S131" si="155">IF(OR(AND($N68&gt;S$2,$N68&lt;=U$2,$J68=1),AND($N68&lt;-S$2,$N68&gt;=-U$2,$J68=3)),1,0)</f>
        <v>0</v>
      </c>
      <c r="T68" s="75">
        <f t="shared" ref="T68:T131" si="156">IF(OR(AND($N68&gt;S$2,$N68&lt;=U$2,$J68=2),AND($N68&lt;-S$2,$N68&gt;=-U$2,$J68=2)),1,0)</f>
        <v>0</v>
      </c>
      <c r="U68" s="76">
        <f t="shared" ref="U68:U131" si="157">IF(OR(AND($N68&gt;S$2,$N68&lt;=U$2,$J68=3),AND($N68&lt;-S$2,$N68&gt;=-U$2,$J68=1)),1,0)</f>
        <v>0</v>
      </c>
      <c r="V68" s="74">
        <f t="shared" ref="V68:V131" si="158">IF(OR(AND($N68&gt;V$2,$N68&lt;=X$2,$J68=1),AND($N68&lt;-V$2,$N68&gt;=-X$2,$J68=3)),1,0)</f>
        <v>0</v>
      </c>
      <c r="W68" s="75">
        <f t="shared" ref="W68:W131" si="159">IF(OR(AND($N68&gt;V$2,$N68&lt;=X$2,$J68=2),AND($N68&lt;-V$2,$N68&gt;=-X$2,$J68=2)),1,0)</f>
        <v>1</v>
      </c>
      <c r="X68" s="76">
        <f t="shared" ref="X68:X131" si="160">IF(OR(AND($N68&gt;V$2,$N68&lt;=X$2,$J68=3),AND($N68&lt;-V$2,$N68&gt;=-X$2,$J68=1)),1,0)</f>
        <v>0</v>
      </c>
      <c r="Y68" s="74">
        <f t="shared" ref="Y68:Y131" si="161">IF(OR(AND($N68&gt;Y$2,$N68&lt;=AA$2,$J68=1),AND($N68&lt;-Y$2,$N68&gt;=-AA$2,$J68=3)),1,0)</f>
        <v>0</v>
      </c>
      <c r="Z68" s="75">
        <f t="shared" ref="Z68:Z131" si="162">IF(OR(AND($N68&gt;Y$2,$N68&lt;=AA$2,$J68=2),AND($N68&lt;-Y$2,$N68&gt;=-AA$2,$J68=2)),1,0)</f>
        <v>0</v>
      </c>
      <c r="AA68" s="76">
        <f t="shared" ref="AA68:AA131" si="163">IF(OR(AND($N68&gt;Y$2,$N68&lt;=AA$2,$J68=3),AND($N68&lt;-Y$2,$N68&gt;=-AA$2,$J68=1)),1,0)</f>
        <v>0</v>
      </c>
      <c r="AB68" s="74">
        <f t="shared" ref="AB68:AB131" si="164">IF(OR(AND($N68&gt;AB$2,$N68&lt;=AD$2,$J68=1),AND($N68&lt;-AB$2,$N68&gt;=-AD$2,$J68=3)),1,0)</f>
        <v>0</v>
      </c>
      <c r="AC68" s="75">
        <f t="shared" ref="AC68:AC131" si="165">IF(OR(AND($N68&gt;AB$2,$N68&lt;=AD$2,$J68=2),AND($N68&lt;-AB$2,$N68&gt;=-AD$2,$J68=2)),1,0)</f>
        <v>0</v>
      </c>
      <c r="AD68" s="76">
        <f t="shared" ref="AD68:AD131" si="166">IF(OR(AND($N68&gt;AB$2,$N68&lt;=AD$2,$J68=3),AND($N68&lt;-AB$2,$N68&gt;=-AD$2,$J68=1)),1,0)</f>
        <v>0</v>
      </c>
      <c r="AE68" s="74">
        <f t="shared" ref="AE68:AE131" si="167">IF(OR(AND($N68&gt;AE$2,$N68&lt;=AG$2,$J68=1),AND($N68&lt;-AE$2,$N68&gt;=-AG$2,$J68=3)),1,0)</f>
        <v>0</v>
      </c>
      <c r="AF68" s="75">
        <f t="shared" ref="AF68:AF131" si="168">IF(OR(AND($N68&gt;AE$2,$N68&lt;=AG$2,$J68=2),AND($N68&lt;-AE$2,$N68&gt;=-AG$2,$J68=2)),1,0)</f>
        <v>0</v>
      </c>
      <c r="AG68" s="76">
        <f t="shared" ref="AG68:AG131" si="169">IF(OR(AND($N68&gt;AE$2,$N68&lt;=AG$2,$J68=3),AND($N68&lt;-AE$2,$N68&gt;=-AG$2,$J68=1)),1,0)</f>
        <v>0</v>
      </c>
      <c r="AH68" s="74">
        <f t="shared" ref="AH68:AH131" si="170">IF(OR(AND($N68&gt;AH$2,$N68&lt;=AJ$2,$J68=1),AND($N68&lt;-AH$2,$N68&gt;=-AJ$2,$J68=3)),1,0)</f>
        <v>0</v>
      </c>
      <c r="AI68" s="75">
        <f t="shared" ref="AI68:AI131" si="171">IF(OR(AND($N68&gt;AH$2,$N68&lt;=AJ$2,$J68=2),AND($N68&lt;-AH$2,$N68&gt;=-AJ$2,$J68=2)),1,0)</f>
        <v>0</v>
      </c>
      <c r="AJ68" s="76">
        <f t="shared" ref="AJ68:AJ131" si="172">IF(OR(AND($N68&gt;AH$2,$N68&lt;=AJ$2,$J68=3),AND($N68&lt;-AH$2,$N68&gt;=-AJ$2,$J68=1)),1,0)</f>
        <v>0</v>
      </c>
      <c r="AK68" s="74">
        <f t="shared" ref="AK68:AK131" si="173">IF(OR(AND($N68&gt;AK$2,$N68&lt;=AM$2,$J68=1),AND($N68&lt;-AK$2,$N68&gt;=-AM$2,$J68=3)),1,0)</f>
        <v>0</v>
      </c>
      <c r="AL68" s="75">
        <f t="shared" ref="AL68:AL131" si="174">IF(OR(AND($N68&gt;AK$2,$N68&lt;=AM$2,$J68=2),AND($N68&lt;-AK$2,$N68&gt;=-AM$2,$J68=2)),1,0)</f>
        <v>0</v>
      </c>
      <c r="AM68" s="76">
        <f t="shared" ref="AM68:AM131" si="175">IF(OR(AND($N68&gt;AK$2,$N68&lt;=AM$2,$J68=3),AND($N68&lt;-AK$2,$N68&gt;=-AM$2,$J68=1)),1,0)</f>
        <v>0</v>
      </c>
      <c r="AN68" s="74">
        <f t="shared" ref="AN68:AN131" si="176">IF(OR(AND($N68&gt;AN$2,$N68&lt;=AP$2,$J68=1),AND($N68&lt;-AN$2,$N68&gt;=-AP$2,$J68=3)),1,0)</f>
        <v>0</v>
      </c>
      <c r="AO68" s="75">
        <f t="shared" ref="AO68:AO131" si="177">IF(OR(AND($N68&gt;AN$2,$N68&lt;=AP$2,$J68=2),AND($N68&lt;-AN$2,$N68&gt;=-AP$2,$J68=2)),1,0)</f>
        <v>0</v>
      </c>
      <c r="AP68" s="76">
        <f t="shared" ref="AP68:AP131" si="178">IF(OR(AND($N68&gt;AN$2,$N68&lt;=AP$2,$J68=3),AND($N68&lt;-AN$2,$N68&gt;=-AP$2,$J68=1)),1,0)</f>
        <v>0</v>
      </c>
      <c r="AQ68" s="77">
        <f t="shared" si="116"/>
        <v>0.56552928369575972</v>
      </c>
      <c r="AR68" s="77">
        <f t="shared" ref="AR68:AR131" si="179">IFERROR(IF(AQ68-CH68/2&lt;0.01,0.01,AQ68-CH68/2),"")</f>
        <v>0.40281384917673313</v>
      </c>
      <c r="AS68" s="78">
        <f t="shared" ref="AS68:AS131" si="180">IFERROR(IF(J68&gt;0,1-AT68-AR68,""),"")</f>
        <v>0.32543086903805307</v>
      </c>
      <c r="AT68" s="77">
        <f t="shared" ref="AT68:AT131" si="181">IFERROR(IF(1-AR68-CH68&lt;0.01,0.01,1-AR68-CH68),"")</f>
        <v>0.27175528178521374</v>
      </c>
      <c r="AU68" s="79">
        <f t="shared" si="107"/>
        <v>0.1</v>
      </c>
      <c r="AV68" s="139">
        <f>DataEntry!P68</f>
        <v>83.16</v>
      </c>
      <c r="AW68" s="80" t="str">
        <f t="shared" si="117"/>
        <v>37/25</v>
      </c>
      <c r="AX68" s="80" t="str">
        <f t="shared" si="118"/>
        <v>51/25</v>
      </c>
      <c r="AY68" s="80" t="str">
        <f t="shared" si="119"/>
        <v>66/25</v>
      </c>
      <c r="AZ68" s="81">
        <f>DataEntry!I68</f>
        <v>129</v>
      </c>
      <c r="BA68" s="82">
        <f>DataEntry!J68</f>
        <v>100</v>
      </c>
      <c r="BB68" s="81">
        <f>DataEntry!K68</f>
        <v>63</v>
      </c>
      <c r="BC68" s="82">
        <f>DataEntry!L68</f>
        <v>25</v>
      </c>
      <c r="BD68" s="81">
        <f>DataEntry!M68</f>
        <v>51</v>
      </c>
      <c r="BE68" s="82">
        <f>DataEntry!N68</f>
        <v>25</v>
      </c>
      <c r="BF68" s="77">
        <f t="shared" ref="BF68:BF131" si="182">IFERROR(BA68/(AZ68+BA68)/(BA68/(AZ68+BA68)+BC68/(BB68+BC68)+BE68/(BD68+BE68)),"")</f>
        <v>0.41599800957890154</v>
      </c>
      <c r="BG68" s="77">
        <f t="shared" ref="BG68:BG131" si="183">IFERROR(BC68/(BB68+BC68)/(BA68/(AZ68+BA68)+BC68/(BB68+BC68)+BE68/(BD68+BE68)),"")</f>
        <v>0.2706350687317286</v>
      </c>
      <c r="BH68" s="77">
        <f t="shared" ref="BH68:BH131" si="184">IFERROR(BE68/(BD68+BE68)/(BA68/(AZ68+BA68)+BC68/(BB68+BC68)+BE68/(BD68+BE68)),"")</f>
        <v>0.31336692168936991</v>
      </c>
      <c r="BI68" s="83">
        <f t="shared" ref="BI68:BI131" si="185">IF(J68=1,1,0)</f>
        <v>0</v>
      </c>
      <c r="BJ68" s="83">
        <f t="shared" ref="BJ68:BJ131" si="186">IF(J68=2,1,0)</f>
        <v>1</v>
      </c>
      <c r="BK68" s="83">
        <f t="shared" ref="BK68:BK131" si="187">IF(J68=3,1,0)</f>
        <v>0</v>
      </c>
      <c r="BL68" s="84">
        <f t="shared" si="120"/>
        <v>0.32543086903805307</v>
      </c>
      <c r="BM68" s="84">
        <f t="shared" si="121"/>
        <v>0.2706350687317286</v>
      </c>
      <c r="BN68" s="85">
        <f t="shared" ref="BN68:BN131" si="188">IFERROR(BL68-BM68,"")</f>
        <v>5.4795800306324471E-2</v>
      </c>
      <c r="BO68" s="84">
        <f t="shared" si="122"/>
        <v>0.40281384917673313</v>
      </c>
      <c r="BP68" s="84">
        <f t="shared" si="123"/>
        <v>0.32543086903805307</v>
      </c>
      <c r="BQ68" s="84">
        <f t="shared" si="124"/>
        <v>0.27175528178521374</v>
      </c>
      <c r="BR68" s="84">
        <f t="shared" ref="BR68:BT131" si="189">IF(AND(SUM($BI68:$BK68)=1,SUM($BF68:$BH68)=1),BF68,"")</f>
        <v>0.41599800957890154</v>
      </c>
      <c r="BS68" s="84">
        <f t="shared" si="189"/>
        <v>0.2706350687317286</v>
      </c>
      <c r="BT68" s="84">
        <f t="shared" si="189"/>
        <v>0.31336692168936991</v>
      </c>
      <c r="BU68" s="86">
        <f t="shared" ref="BU68:BW131" si="190">IF(BO68="","",BI68)</f>
        <v>0</v>
      </c>
      <c r="BV68" s="86">
        <f t="shared" si="190"/>
        <v>1</v>
      </c>
      <c r="BW68" s="86">
        <f t="shared" si="190"/>
        <v>0</v>
      </c>
      <c r="BX68" s="86">
        <f t="shared" ref="BX68:BZ131" si="191">IF(BR68="","",BI68)</f>
        <v>0</v>
      </c>
      <c r="BY68" s="86">
        <f t="shared" si="191"/>
        <v>1</v>
      </c>
      <c r="BZ68" s="86">
        <f t="shared" si="191"/>
        <v>0</v>
      </c>
      <c r="CA68" s="83">
        <f>IF(AND(DataEntry!B68&gt;=ExFrom,DataEntry!B68&lt;=ExTo),0,IF(AR68&lt;DS68,0,DB68))</f>
        <v>0</v>
      </c>
      <c r="CB68" s="83">
        <f>IF(AND(DataEntry!B68&gt;=ExFrom,DataEntry!B68&lt;=ExTo),0,IF(AT68&lt;DT68,0,DC68))</f>
        <v>0</v>
      </c>
      <c r="CC68" s="14">
        <f t="shared" ref="CC68:CC131" si="192">IFERROR(ROUND((CA68*(AZ68+BA68)/BA68*BX68-CA68)+(CB68*(BD68+BE68)/BE68*BZ68-CB68),2),"")</f>
        <v>0</v>
      </c>
      <c r="CD68" s="72" t="str">
        <f t="shared" si="125"/>
        <v/>
      </c>
      <c r="CE68" s="87">
        <f t="shared" ref="CE68:CE131" si="193">IFERROR(BA68/(AZ68+BA68)+BC68/(BB68+BC68)+BE68/(BD68+BE68)-1,"")</f>
        <v>4.9719500219385315E-2</v>
      </c>
      <c r="CF68" s="88">
        <f t="shared" ref="CF68:CF131" si="194">IFERROR((1+AR68)*0.5*(AR68*(AZ68+BA68)/BA68-1),0)</f>
        <v>-5.4398515614587722E-2</v>
      </c>
      <c r="CG68" s="88">
        <f t="shared" ref="CG68:CG131" si="195">IFERROR((1+AT68)*0.5*(AT68*(BD68+BE68)/BE68-1),0)</f>
        <v>-0.11055619414827736</v>
      </c>
      <c r="CH68" s="87">
        <f t="shared" ref="CH68:CH131" si="196">IF(DU68&lt;0.01,0.01,DU68)</f>
        <v>0.32543086903805313</v>
      </c>
      <c r="CI68" s="89">
        <f t="shared" si="126"/>
        <v>0</v>
      </c>
      <c r="CJ68" s="89">
        <f t="shared" si="127"/>
        <v>0</v>
      </c>
      <c r="CK68" s="157">
        <f t="shared" si="128"/>
        <v>0</v>
      </c>
      <c r="CL68" s="90">
        <f t="shared" si="129"/>
        <v>0</v>
      </c>
      <c r="CM68" s="157">
        <f t="shared" si="130"/>
        <v>0</v>
      </c>
      <c r="CN68" s="90">
        <f t="shared" si="131"/>
        <v>0</v>
      </c>
      <c r="CO68" s="157">
        <f t="shared" si="132"/>
        <v>0</v>
      </c>
      <c r="CP68" s="90">
        <f t="shared" si="133"/>
        <v>0</v>
      </c>
      <c r="CQ68" s="157">
        <f t="shared" si="134"/>
        <v>0</v>
      </c>
      <c r="CR68" s="90">
        <f t="shared" si="135"/>
        <v>0</v>
      </c>
      <c r="CS68" s="157">
        <f t="shared" si="136"/>
        <v>0</v>
      </c>
      <c r="CT68" s="90">
        <f t="shared" si="137"/>
        <v>0</v>
      </c>
      <c r="CU68" s="157">
        <f t="shared" si="138"/>
        <v>0</v>
      </c>
      <c r="CV68" s="90">
        <f t="shared" si="139"/>
        <v>0</v>
      </c>
      <c r="CW68" s="157">
        <f t="shared" si="140"/>
        <v>0</v>
      </c>
      <c r="CX68" s="90">
        <f t="shared" si="141"/>
        <v>0</v>
      </c>
      <c r="CY68" s="157">
        <f t="shared" si="142"/>
        <v>0</v>
      </c>
      <c r="CZ68" s="90">
        <f t="shared" si="143"/>
        <v>0</v>
      </c>
      <c r="DA68" s="91">
        <f>DataEntry!B68</f>
        <v>44156</v>
      </c>
      <c r="DB68" s="83">
        <f t="shared" si="144"/>
        <v>0</v>
      </c>
      <c r="DC68" s="83">
        <f t="shared" si="145"/>
        <v>0</v>
      </c>
      <c r="DD68" s="145" t="str">
        <f t="shared" ref="DD68:DD131" si="197">IFERROR(CHOOSE($J68,$B68,"",""),"")</f>
        <v/>
      </c>
      <c r="DE68" s="145">
        <f t="shared" ref="DE68:DE131" si="198">IFERROR(CHOOSE($J68,"",$B68,""),"")</f>
        <v>11</v>
      </c>
      <c r="DF68" s="145" t="str">
        <f t="shared" ref="DF68:DF131" si="199">IFERROR(CHOOSE($J68,"","",$B68),"")</f>
        <v/>
      </c>
      <c r="DG68" s="145" t="str">
        <f t="shared" ref="DG68:DG131" si="200">IFERROR(CHOOSE($J68,"","",$E68),"")</f>
        <v/>
      </c>
      <c r="DH68" s="145">
        <f t="shared" ref="DH68:DH131" si="201">IFERROR(CHOOSE($J68,"",$E68,""),"")</f>
        <v>9</v>
      </c>
      <c r="DI68" s="145" t="str">
        <f t="shared" ref="DI68:DI131" si="202">IFERROR(CHOOSE($J68,$E68,"",""),"")</f>
        <v/>
      </c>
      <c r="DJ68" s="83">
        <f t="shared" ref="DJ68:DJ131" si="203">IF(J68="",0,CA68)</f>
        <v>0</v>
      </c>
      <c r="DK68" s="83">
        <f t="shared" ref="DK68:DK131" si="204">IF(J68="",0,CB68)</f>
        <v>0</v>
      </c>
      <c r="DL68" s="84">
        <f t="shared" ref="DL68:DL131" si="205">IFERROR(ROUND((CA68+CB68)/(BB68/BC68),2),"")</f>
        <v>0</v>
      </c>
      <c r="DM68" s="14">
        <f t="shared" ref="DM68:DM131" si="206">IFERROR(ROUND((DL68*(BB68+BC68)/BC68*BY68-DL68),2),"")</f>
        <v>0</v>
      </c>
      <c r="DN68" s="87">
        <f>IFERROR(DO68*(1-DCFactor)+Results!DP68*DCFactor,"")</f>
        <v>0.30274731707317071</v>
      </c>
      <c r="DO68" s="87">
        <f>(DFactor*Rounds*Number/2+SUM(BV$3:BV56))/(Rounds*Number/2+COUNT(BV$3:BV56))</f>
        <v>0.30159999999999998</v>
      </c>
      <c r="DP68" s="87">
        <f t="shared" si="146"/>
        <v>0.3048780487804878</v>
      </c>
      <c r="DQ68" s="84">
        <f t="shared" si="147"/>
        <v>0</v>
      </c>
      <c r="DR68" s="84">
        <f t="shared" si="148"/>
        <v>0</v>
      </c>
      <c r="DS68" s="87">
        <f t="shared" si="149"/>
        <v>0.33847995052048629</v>
      </c>
      <c r="DT68" s="87">
        <f t="shared" si="150"/>
        <v>0.34035187313827586</v>
      </c>
      <c r="DU68" s="87">
        <f t="shared" si="151"/>
        <v>0.32543086903805313</v>
      </c>
      <c r="DV68" s="86">
        <f t="shared" ref="DV68:DV131" si="207">IFERROR(H68-I68,"")</f>
        <v>0</v>
      </c>
      <c r="DW68" s="86">
        <f t="shared" ref="DW68:DW131" si="208">IFERROR(I68-H68,"")</f>
        <v>0</v>
      </c>
    </row>
    <row r="69" spans="1:127" x14ac:dyDescent="0.25">
      <c r="A69" s="69">
        <v>67</v>
      </c>
      <c r="B69" s="70">
        <f>DataEntry!C69</f>
        <v>14</v>
      </c>
      <c r="C69" s="71">
        <f>COUNTIF(D$2:D69,D69)+COUNTIF(G$2:G69,D69)</f>
        <v>8</v>
      </c>
      <c r="D69" s="72" t="str">
        <f t="shared" si="109"/>
        <v>Paderborn 07</v>
      </c>
      <c r="E69" s="70">
        <f>DataEntry!E69</f>
        <v>17</v>
      </c>
      <c r="F69" s="71">
        <f>COUNTIF(D$2:D69,G69)+COUNTIF(G$2:G69,G69)</f>
        <v>8</v>
      </c>
      <c r="G69" s="72" t="str">
        <f t="shared" si="110"/>
        <v>St Pauli</v>
      </c>
      <c r="H69" s="73">
        <f>DataEntry!G69</f>
        <v>2</v>
      </c>
      <c r="I69" s="73">
        <f>DataEntry!H69</f>
        <v>0</v>
      </c>
      <c r="J69" s="158">
        <f t="shared" si="108"/>
        <v>1</v>
      </c>
      <c r="K69" s="156">
        <f t="shared" si="111"/>
        <v>0</v>
      </c>
      <c r="L69" s="224">
        <f t="shared" si="112"/>
        <v>2437.3991567691205</v>
      </c>
      <c r="M69" s="224">
        <f t="shared" si="113"/>
        <v>2361.6343605311517</v>
      </c>
      <c r="N69" s="236">
        <f t="shared" si="152"/>
        <v>75.764796237968767</v>
      </c>
      <c r="O69" s="22" t="str">
        <f t="shared" si="153"/>
        <v>T14G8</v>
      </c>
      <c r="P69" s="248">
        <f t="shared" si="114"/>
        <v>4.3161883404915695</v>
      </c>
      <c r="Q69" s="22" t="str">
        <f t="shared" si="154"/>
        <v>T17G8</v>
      </c>
      <c r="R69" s="248">
        <f t="shared" si="115"/>
        <v>-4.3161883404915695</v>
      </c>
      <c r="S69" s="74">
        <f t="shared" si="155"/>
        <v>0</v>
      </c>
      <c r="T69" s="75">
        <f t="shared" si="156"/>
        <v>0</v>
      </c>
      <c r="U69" s="76">
        <f t="shared" si="157"/>
        <v>0</v>
      </c>
      <c r="V69" s="74">
        <f t="shared" si="158"/>
        <v>1</v>
      </c>
      <c r="W69" s="75">
        <f t="shared" si="159"/>
        <v>0</v>
      </c>
      <c r="X69" s="76">
        <f t="shared" si="160"/>
        <v>0</v>
      </c>
      <c r="Y69" s="74">
        <f t="shared" si="161"/>
        <v>0</v>
      </c>
      <c r="Z69" s="75">
        <f t="shared" si="162"/>
        <v>0</v>
      </c>
      <c r="AA69" s="76">
        <f t="shared" si="163"/>
        <v>0</v>
      </c>
      <c r="AB69" s="74">
        <f t="shared" si="164"/>
        <v>0</v>
      </c>
      <c r="AC69" s="75">
        <f t="shared" si="165"/>
        <v>0</v>
      </c>
      <c r="AD69" s="76">
        <f t="shared" si="166"/>
        <v>0</v>
      </c>
      <c r="AE69" s="74">
        <f t="shared" si="167"/>
        <v>0</v>
      </c>
      <c r="AF69" s="75">
        <f t="shared" si="168"/>
        <v>0</v>
      </c>
      <c r="AG69" s="76">
        <f t="shared" si="169"/>
        <v>0</v>
      </c>
      <c r="AH69" s="74">
        <f t="shared" si="170"/>
        <v>0</v>
      </c>
      <c r="AI69" s="75">
        <f t="shared" si="171"/>
        <v>0</v>
      </c>
      <c r="AJ69" s="76">
        <f t="shared" si="172"/>
        <v>0</v>
      </c>
      <c r="AK69" s="74">
        <f t="shared" si="173"/>
        <v>0</v>
      </c>
      <c r="AL69" s="75">
        <f t="shared" si="174"/>
        <v>0</v>
      </c>
      <c r="AM69" s="76">
        <f t="shared" si="175"/>
        <v>0</v>
      </c>
      <c r="AN69" s="74">
        <f t="shared" si="176"/>
        <v>0</v>
      </c>
      <c r="AO69" s="75">
        <f t="shared" si="177"/>
        <v>0</v>
      </c>
      <c r="AP69" s="76">
        <f t="shared" si="178"/>
        <v>0</v>
      </c>
      <c r="AQ69" s="77">
        <f t="shared" si="116"/>
        <v>0.56838116595084309</v>
      </c>
      <c r="AR69" s="77">
        <f t="shared" si="179"/>
        <v>0.40373893011809864</v>
      </c>
      <c r="AS69" s="78">
        <f t="shared" si="180"/>
        <v>0.32928447166548896</v>
      </c>
      <c r="AT69" s="77">
        <f t="shared" si="181"/>
        <v>0.2669765982164124</v>
      </c>
      <c r="AU69" s="79">
        <f t="shared" ref="AU69:AU132" si="209">AU68</f>
        <v>0.1</v>
      </c>
      <c r="AV69" s="139">
        <f>DataEntry!P69</f>
        <v>-33</v>
      </c>
      <c r="AW69" s="80" t="str">
        <f t="shared" si="117"/>
        <v>73/50</v>
      </c>
      <c r="AX69" s="80" t="str">
        <f t="shared" si="118"/>
        <v>2/1</v>
      </c>
      <c r="AY69" s="80" t="str">
        <f t="shared" si="119"/>
        <v>68/25</v>
      </c>
      <c r="AZ69" s="81">
        <f>DataEntry!I69</f>
        <v>9</v>
      </c>
      <c r="BA69" s="82">
        <f>DataEntry!J69</f>
        <v>10</v>
      </c>
      <c r="BB69" s="81">
        <f>DataEntry!K69</f>
        <v>74</v>
      </c>
      <c r="BC69" s="82">
        <f>DataEntry!L69</f>
        <v>25</v>
      </c>
      <c r="BD69" s="81">
        <f>DataEntry!M69</f>
        <v>67</v>
      </c>
      <c r="BE69" s="82">
        <f>DataEntry!N69</f>
        <v>25</v>
      </c>
      <c r="BF69" s="77">
        <f t="shared" si="182"/>
        <v>0.50097632078325671</v>
      </c>
      <c r="BG69" s="77">
        <f t="shared" si="183"/>
        <v>0.2403674266384313</v>
      </c>
      <c r="BH69" s="77">
        <f t="shared" si="184"/>
        <v>0.25865625257831193</v>
      </c>
      <c r="BI69" s="83">
        <f t="shared" si="185"/>
        <v>1</v>
      </c>
      <c r="BJ69" s="83">
        <f t="shared" si="186"/>
        <v>0</v>
      </c>
      <c r="BK69" s="83">
        <f t="shared" si="187"/>
        <v>0</v>
      </c>
      <c r="BL69" s="84">
        <f t="shared" si="120"/>
        <v>0.40373893011809864</v>
      </c>
      <c r="BM69" s="84">
        <f t="shared" si="121"/>
        <v>0.50097632078325671</v>
      </c>
      <c r="BN69" s="85">
        <f t="shared" si="188"/>
        <v>-9.7237390665158074E-2</v>
      </c>
      <c r="BO69" s="84">
        <f t="shared" si="122"/>
        <v>0.40373893011809864</v>
      </c>
      <c r="BP69" s="84">
        <f t="shared" si="123"/>
        <v>0.32928447166548896</v>
      </c>
      <c r="BQ69" s="84">
        <f t="shared" si="124"/>
        <v>0.2669765982164124</v>
      </c>
      <c r="BR69" s="84">
        <f t="shared" si="189"/>
        <v>0.50097632078325671</v>
      </c>
      <c r="BS69" s="84">
        <f t="shared" si="189"/>
        <v>0.2403674266384313</v>
      </c>
      <c r="BT69" s="84">
        <f t="shared" si="189"/>
        <v>0.25865625257831193</v>
      </c>
      <c r="BU69" s="86">
        <f t="shared" si="190"/>
        <v>1</v>
      </c>
      <c r="BV69" s="86">
        <f t="shared" si="190"/>
        <v>0</v>
      </c>
      <c r="BW69" s="86">
        <f t="shared" si="190"/>
        <v>0</v>
      </c>
      <c r="BX69" s="86">
        <f t="shared" si="191"/>
        <v>1</v>
      </c>
      <c r="BY69" s="86">
        <f t="shared" si="191"/>
        <v>0</v>
      </c>
      <c r="BZ69" s="86">
        <f t="shared" si="191"/>
        <v>0</v>
      </c>
      <c r="CA69" s="83">
        <f>IF(AND(DataEntry!B69&gt;=ExFrom,DataEntry!B69&lt;=ExTo),0,IF(AR69&lt;DS69,0,DB69))</f>
        <v>0</v>
      </c>
      <c r="CB69" s="83">
        <f>IF(AND(DataEntry!B69&gt;=ExFrom,DataEntry!B69&lt;=ExTo),0,IF(AT69&lt;DT69,0,DC69))</f>
        <v>0</v>
      </c>
      <c r="CC69" s="14">
        <f t="shared" si="192"/>
        <v>0</v>
      </c>
      <c r="CD69" s="72" t="str">
        <f t="shared" si="125"/>
        <v/>
      </c>
      <c r="CE69" s="87">
        <f t="shared" si="193"/>
        <v>5.0580172433719373E-2</v>
      </c>
      <c r="CF69" s="88">
        <f t="shared" si="194"/>
        <v>-0.16346261393859401</v>
      </c>
      <c r="CG69" s="88">
        <f t="shared" si="195"/>
        <v>-1.1102591038825186E-2</v>
      </c>
      <c r="CH69" s="87">
        <f t="shared" si="196"/>
        <v>0.32928447166548891</v>
      </c>
      <c r="CI69" s="89">
        <f t="shared" si="126"/>
        <v>0</v>
      </c>
      <c r="CJ69" s="89">
        <f t="shared" si="127"/>
        <v>0</v>
      </c>
      <c r="CK69" s="157">
        <f t="shared" si="128"/>
        <v>0</v>
      </c>
      <c r="CL69" s="90">
        <f t="shared" si="129"/>
        <v>0</v>
      </c>
      <c r="CM69" s="157">
        <f t="shared" si="130"/>
        <v>0</v>
      </c>
      <c r="CN69" s="90">
        <f t="shared" si="131"/>
        <v>0</v>
      </c>
      <c r="CO69" s="157">
        <f t="shared" si="132"/>
        <v>0</v>
      </c>
      <c r="CP69" s="90">
        <f t="shared" si="133"/>
        <v>0</v>
      </c>
      <c r="CQ69" s="157">
        <f t="shared" si="134"/>
        <v>0</v>
      </c>
      <c r="CR69" s="90">
        <f t="shared" si="135"/>
        <v>0</v>
      </c>
      <c r="CS69" s="157">
        <f t="shared" si="136"/>
        <v>0</v>
      </c>
      <c r="CT69" s="90">
        <f t="shared" si="137"/>
        <v>0</v>
      </c>
      <c r="CU69" s="157">
        <f t="shared" si="138"/>
        <v>0</v>
      </c>
      <c r="CV69" s="90">
        <f t="shared" si="139"/>
        <v>0</v>
      </c>
      <c r="CW69" s="157">
        <f t="shared" si="140"/>
        <v>0</v>
      </c>
      <c r="CX69" s="90">
        <f t="shared" si="141"/>
        <v>0</v>
      </c>
      <c r="CY69" s="157">
        <f t="shared" si="142"/>
        <v>0</v>
      </c>
      <c r="CZ69" s="90">
        <f t="shared" si="143"/>
        <v>0</v>
      </c>
      <c r="DA69" s="91">
        <f>DataEntry!B69</f>
        <v>44156</v>
      </c>
      <c r="DB69" s="83">
        <f t="shared" si="144"/>
        <v>0</v>
      </c>
      <c r="DC69" s="83">
        <f t="shared" si="145"/>
        <v>0</v>
      </c>
      <c r="DD69" s="145">
        <f t="shared" si="197"/>
        <v>14</v>
      </c>
      <c r="DE69" s="145" t="str">
        <f t="shared" si="198"/>
        <v/>
      </c>
      <c r="DF69" s="145" t="str">
        <f t="shared" si="199"/>
        <v/>
      </c>
      <c r="DG69" s="145" t="str">
        <f t="shared" si="200"/>
        <v/>
      </c>
      <c r="DH69" s="145" t="str">
        <f t="shared" si="201"/>
        <v/>
      </c>
      <c r="DI69" s="145">
        <f t="shared" si="202"/>
        <v>17</v>
      </c>
      <c r="DJ69" s="83">
        <f t="shared" si="203"/>
        <v>0</v>
      </c>
      <c r="DK69" s="83">
        <f t="shared" si="204"/>
        <v>0</v>
      </c>
      <c r="DL69" s="84">
        <f t="shared" si="205"/>
        <v>0</v>
      </c>
      <c r="DM69" s="14">
        <f t="shared" si="206"/>
        <v>0</v>
      </c>
      <c r="DN69" s="87">
        <f>IFERROR(DO69*(1-DCFactor)+Results!DP69*DCFactor,"")</f>
        <v>0.30647256266468481</v>
      </c>
      <c r="DO69" s="87">
        <f>(DFactor*Rounds*Number/2+SUM(BV$3:BV57))/(Rounds*Number/2+COUNT(BV$3:BV57))</f>
        <v>0.30076454293628807</v>
      </c>
      <c r="DP69" s="87">
        <f t="shared" si="146"/>
        <v>0.31707317073170732</v>
      </c>
      <c r="DQ69" s="84">
        <f t="shared" si="147"/>
        <v>0</v>
      </c>
      <c r="DR69" s="84">
        <f t="shared" si="148"/>
        <v>0</v>
      </c>
      <c r="DS69" s="87">
        <f t="shared" si="149"/>
        <v>0.34211542046461979</v>
      </c>
      <c r="DT69" s="87">
        <f t="shared" si="150"/>
        <v>0.33703675303462749</v>
      </c>
      <c r="DU69" s="87">
        <f t="shared" si="151"/>
        <v>0.32928447166548891</v>
      </c>
      <c r="DV69" s="86">
        <f t="shared" si="207"/>
        <v>2</v>
      </c>
      <c r="DW69" s="86">
        <f t="shared" si="208"/>
        <v>-2</v>
      </c>
    </row>
    <row r="70" spans="1:127" x14ac:dyDescent="0.25">
      <c r="A70" s="69">
        <v>68</v>
      </c>
      <c r="B70" s="70">
        <f>DataEntry!C70</f>
        <v>1</v>
      </c>
      <c r="C70" s="71">
        <f>COUNTIF(D$2:D70,D70)+COUNTIF(G$2:G70,D70)</f>
        <v>8</v>
      </c>
      <c r="D70" s="72" t="str">
        <f t="shared" si="109"/>
        <v>Erzgebirge Aue</v>
      </c>
      <c r="E70" s="70">
        <f>DataEntry!E70</f>
        <v>4</v>
      </c>
      <c r="F70" s="71">
        <f>COUNTIF(D$2:D70,G70)+COUNTIF(G$2:G70,G70)</f>
        <v>8</v>
      </c>
      <c r="G70" s="72" t="str">
        <f t="shared" si="110"/>
        <v>Darmstadt 98</v>
      </c>
      <c r="H70" s="73">
        <f>DataEntry!G70</f>
        <v>3</v>
      </c>
      <c r="I70" s="73">
        <f>DataEntry!H70</f>
        <v>0</v>
      </c>
      <c r="J70" s="158">
        <f t="shared" si="108"/>
        <v>1</v>
      </c>
      <c r="K70" s="156">
        <f t="shared" si="111"/>
        <v>4</v>
      </c>
      <c r="L70" s="224">
        <f t="shared" si="112"/>
        <v>2485.5222629246337</v>
      </c>
      <c r="M70" s="224">
        <f t="shared" si="113"/>
        <v>2429.3911716697517</v>
      </c>
      <c r="N70" s="236">
        <f t="shared" si="152"/>
        <v>56.131091254881994</v>
      </c>
      <c r="O70" s="22" t="str">
        <f t="shared" si="153"/>
        <v>T1G8</v>
      </c>
      <c r="P70" s="248">
        <f t="shared" si="114"/>
        <v>6.293589664572881</v>
      </c>
      <c r="Q70" s="22" t="str">
        <f t="shared" si="154"/>
        <v>T4G8</v>
      </c>
      <c r="R70" s="248">
        <f t="shared" si="115"/>
        <v>-6.293589664572881</v>
      </c>
      <c r="S70" s="74">
        <f t="shared" si="155"/>
        <v>0</v>
      </c>
      <c r="T70" s="75">
        <f t="shared" si="156"/>
        <v>0</v>
      </c>
      <c r="U70" s="76">
        <f t="shared" si="157"/>
        <v>0</v>
      </c>
      <c r="V70" s="74">
        <f t="shared" si="158"/>
        <v>1</v>
      </c>
      <c r="W70" s="75">
        <f t="shared" si="159"/>
        <v>0</v>
      </c>
      <c r="X70" s="76">
        <f t="shared" si="160"/>
        <v>0</v>
      </c>
      <c r="Y70" s="74">
        <f t="shared" si="161"/>
        <v>0</v>
      </c>
      <c r="Z70" s="75">
        <f t="shared" si="162"/>
        <v>0</v>
      </c>
      <c r="AA70" s="76">
        <f t="shared" si="163"/>
        <v>0</v>
      </c>
      <c r="AB70" s="74">
        <f t="shared" si="164"/>
        <v>0</v>
      </c>
      <c r="AC70" s="75">
        <f t="shared" si="165"/>
        <v>0</v>
      </c>
      <c r="AD70" s="76">
        <f t="shared" si="166"/>
        <v>0</v>
      </c>
      <c r="AE70" s="74">
        <f t="shared" si="167"/>
        <v>0</v>
      </c>
      <c r="AF70" s="75">
        <f t="shared" si="168"/>
        <v>0</v>
      </c>
      <c r="AG70" s="76">
        <f t="shared" si="169"/>
        <v>0</v>
      </c>
      <c r="AH70" s="74">
        <f t="shared" si="170"/>
        <v>0</v>
      </c>
      <c r="AI70" s="75">
        <f t="shared" si="171"/>
        <v>0</v>
      </c>
      <c r="AJ70" s="76">
        <f t="shared" si="172"/>
        <v>0</v>
      </c>
      <c r="AK70" s="74">
        <f t="shared" si="173"/>
        <v>0</v>
      </c>
      <c r="AL70" s="75">
        <f t="shared" si="174"/>
        <v>0</v>
      </c>
      <c r="AM70" s="76">
        <f t="shared" si="175"/>
        <v>0</v>
      </c>
      <c r="AN70" s="74">
        <f t="shared" si="176"/>
        <v>0</v>
      </c>
      <c r="AO70" s="75">
        <f t="shared" si="177"/>
        <v>0</v>
      </c>
      <c r="AP70" s="76">
        <f t="shared" si="178"/>
        <v>0</v>
      </c>
      <c r="AQ70" s="77">
        <f t="shared" si="116"/>
        <v>0.55045788110193705</v>
      </c>
      <c r="AR70" s="77">
        <f t="shared" si="179"/>
        <v>0.38407401472513125</v>
      </c>
      <c r="AS70" s="78">
        <f t="shared" si="180"/>
        <v>0.33276773275361149</v>
      </c>
      <c r="AT70" s="77">
        <f t="shared" si="181"/>
        <v>0.2831582525212572</v>
      </c>
      <c r="AU70" s="79">
        <f t="shared" si="209"/>
        <v>0.1</v>
      </c>
      <c r="AV70" s="139">
        <f>DataEntry!P70</f>
        <v>-33</v>
      </c>
      <c r="AW70" s="80" t="str">
        <f t="shared" si="117"/>
        <v>8/5</v>
      </c>
      <c r="AX70" s="80" t="str">
        <f t="shared" si="118"/>
        <v>2/1</v>
      </c>
      <c r="AY70" s="80" t="str">
        <f t="shared" si="119"/>
        <v>63/25</v>
      </c>
      <c r="AZ70" s="81">
        <f>DataEntry!I70</f>
        <v>41</v>
      </c>
      <c r="BA70" s="82">
        <f>DataEntry!J70</f>
        <v>25</v>
      </c>
      <c r="BB70" s="81">
        <f>DataEntry!K70</f>
        <v>64</v>
      </c>
      <c r="BC70" s="82">
        <f>DataEntry!L70</f>
        <v>25</v>
      </c>
      <c r="BD70" s="81">
        <f>DataEntry!M70</f>
        <v>39</v>
      </c>
      <c r="BE70" s="82">
        <f>DataEntry!N70</f>
        <v>25</v>
      </c>
      <c r="BF70" s="77">
        <f t="shared" si="182"/>
        <v>0.36064328225908571</v>
      </c>
      <c r="BG70" s="77">
        <f t="shared" si="183"/>
        <v>0.26744333291123212</v>
      </c>
      <c r="BH70" s="77">
        <f t="shared" si="184"/>
        <v>0.37191338482968211</v>
      </c>
      <c r="BI70" s="83">
        <f t="shared" si="185"/>
        <v>1</v>
      </c>
      <c r="BJ70" s="83">
        <f t="shared" si="186"/>
        <v>0</v>
      </c>
      <c r="BK70" s="83">
        <f t="shared" si="187"/>
        <v>0</v>
      </c>
      <c r="BL70" s="84">
        <f t="shared" si="120"/>
        <v>0.38407401472513125</v>
      </c>
      <c r="BM70" s="84">
        <f t="shared" si="121"/>
        <v>0.36064328225908571</v>
      </c>
      <c r="BN70" s="85">
        <f t="shared" si="188"/>
        <v>2.3430732466045545E-2</v>
      </c>
      <c r="BO70" s="84">
        <f t="shared" si="122"/>
        <v>0.38407401472513125</v>
      </c>
      <c r="BP70" s="84">
        <f t="shared" si="123"/>
        <v>0.33276773275361149</v>
      </c>
      <c r="BQ70" s="84">
        <f t="shared" si="124"/>
        <v>0.2831582525212572</v>
      </c>
      <c r="BR70" s="84">
        <f t="shared" si="189"/>
        <v>0.36064328225908571</v>
      </c>
      <c r="BS70" s="84">
        <f t="shared" si="189"/>
        <v>0.26744333291123212</v>
      </c>
      <c r="BT70" s="84">
        <f t="shared" si="189"/>
        <v>0.37191338482968211</v>
      </c>
      <c r="BU70" s="86">
        <f t="shared" si="190"/>
        <v>1</v>
      </c>
      <c r="BV70" s="86">
        <f t="shared" si="190"/>
        <v>0</v>
      </c>
      <c r="BW70" s="86">
        <f t="shared" si="190"/>
        <v>0</v>
      </c>
      <c r="BX70" s="86">
        <f t="shared" si="191"/>
        <v>1</v>
      </c>
      <c r="BY70" s="86">
        <f t="shared" si="191"/>
        <v>0</v>
      </c>
      <c r="BZ70" s="86">
        <f t="shared" si="191"/>
        <v>0</v>
      </c>
      <c r="CA70" s="83">
        <f>IF(AND(DataEntry!B70&gt;=ExFrom,DataEntry!B70&lt;=ExTo),0,IF(AR70&lt;DS70,0,DB70))</f>
        <v>0</v>
      </c>
      <c r="CB70" s="83">
        <f>IF(AND(DataEntry!B70&gt;=ExFrom,DataEntry!B70&lt;=ExTo),0,IF(AT70&lt;DT70,0,DC70))</f>
        <v>0</v>
      </c>
      <c r="CC70" s="14">
        <f t="shared" si="192"/>
        <v>0</v>
      </c>
      <c r="CD70" s="72" t="str">
        <f t="shared" si="125"/>
        <v/>
      </c>
      <c r="CE70" s="87">
        <f t="shared" si="193"/>
        <v>5.0311755192373298E-2</v>
      </c>
      <c r="CF70" s="88">
        <f t="shared" si="194"/>
        <v>9.6576524735537406E-3</v>
      </c>
      <c r="CG70" s="88">
        <f t="shared" si="195"/>
        <v>-0.17650796019067752</v>
      </c>
      <c r="CH70" s="87">
        <f t="shared" si="196"/>
        <v>0.33276773275361154</v>
      </c>
      <c r="CI70" s="89">
        <f t="shared" si="126"/>
        <v>0</v>
      </c>
      <c r="CJ70" s="89">
        <f t="shared" si="127"/>
        <v>0</v>
      </c>
      <c r="CK70" s="157">
        <f t="shared" si="128"/>
        <v>0</v>
      </c>
      <c r="CL70" s="90">
        <f t="shared" si="129"/>
        <v>0</v>
      </c>
      <c r="CM70" s="157">
        <f t="shared" si="130"/>
        <v>0</v>
      </c>
      <c r="CN70" s="90">
        <f t="shared" si="131"/>
        <v>0</v>
      </c>
      <c r="CO70" s="157">
        <f t="shared" si="132"/>
        <v>0</v>
      </c>
      <c r="CP70" s="90">
        <f t="shared" si="133"/>
        <v>0</v>
      </c>
      <c r="CQ70" s="157">
        <f t="shared" si="134"/>
        <v>0</v>
      </c>
      <c r="CR70" s="90">
        <f t="shared" si="135"/>
        <v>0</v>
      </c>
      <c r="CS70" s="157">
        <f t="shared" si="136"/>
        <v>0</v>
      </c>
      <c r="CT70" s="90">
        <f t="shared" si="137"/>
        <v>0</v>
      </c>
      <c r="CU70" s="157">
        <f t="shared" si="138"/>
        <v>0</v>
      </c>
      <c r="CV70" s="90">
        <f t="shared" si="139"/>
        <v>0</v>
      </c>
      <c r="CW70" s="157">
        <f t="shared" si="140"/>
        <v>0</v>
      </c>
      <c r="CX70" s="90">
        <f t="shared" si="141"/>
        <v>0</v>
      </c>
      <c r="CY70" s="157">
        <f t="shared" si="142"/>
        <v>0</v>
      </c>
      <c r="CZ70" s="90">
        <f t="shared" si="143"/>
        <v>0</v>
      </c>
      <c r="DA70" s="91">
        <f>DataEntry!B70</f>
        <v>44157</v>
      </c>
      <c r="DB70" s="83">
        <f t="shared" si="144"/>
        <v>0</v>
      </c>
      <c r="DC70" s="83">
        <f t="shared" si="145"/>
        <v>0</v>
      </c>
      <c r="DD70" s="145">
        <f t="shared" si="197"/>
        <v>1</v>
      </c>
      <c r="DE70" s="145" t="str">
        <f t="shared" si="198"/>
        <v/>
      </c>
      <c r="DF70" s="145" t="str">
        <f t="shared" si="199"/>
        <v/>
      </c>
      <c r="DG70" s="145" t="str">
        <f t="shared" si="200"/>
        <v/>
      </c>
      <c r="DH70" s="145" t="str">
        <f t="shared" si="201"/>
        <v/>
      </c>
      <c r="DI70" s="145">
        <f t="shared" si="202"/>
        <v>4</v>
      </c>
      <c r="DJ70" s="83">
        <f t="shared" si="203"/>
        <v>0</v>
      </c>
      <c r="DK70" s="83">
        <f t="shared" si="204"/>
        <v>0</v>
      </c>
      <c r="DL70" s="84">
        <f t="shared" si="205"/>
        <v>0</v>
      </c>
      <c r="DM70" s="14">
        <f t="shared" si="206"/>
        <v>0</v>
      </c>
      <c r="DN70" s="87">
        <f>IFERROR(DO70*(1-DCFactor)+Results!DP70*DCFactor,"")</f>
        <v>0.31199638862686963</v>
      </c>
      <c r="DO70" s="87">
        <f>(DFactor*Rounds*Number/2+SUM(BV$3:BV58))/(Rounds*Number/2+COUNT(BV$3:BV58))</f>
        <v>0.30269613259668504</v>
      </c>
      <c r="DP70" s="87">
        <f t="shared" si="146"/>
        <v>0.32926829268292684</v>
      </c>
      <c r="DQ70" s="84">
        <f t="shared" si="147"/>
        <v>0</v>
      </c>
      <c r="DR70" s="84">
        <f t="shared" si="148"/>
        <v>0</v>
      </c>
      <c r="DS70" s="87">
        <f t="shared" si="149"/>
        <v>0.33634474491754818</v>
      </c>
      <c r="DT70" s="87">
        <f t="shared" si="150"/>
        <v>0.34255026533968924</v>
      </c>
      <c r="DU70" s="87">
        <f t="shared" si="151"/>
        <v>0.33276773275361154</v>
      </c>
      <c r="DV70" s="86">
        <f t="shared" si="207"/>
        <v>3</v>
      </c>
      <c r="DW70" s="86">
        <f t="shared" si="208"/>
        <v>-3</v>
      </c>
    </row>
    <row r="71" spans="1:127" x14ac:dyDescent="0.25">
      <c r="A71" s="69">
        <v>69</v>
      </c>
      <c r="B71" s="70">
        <f>DataEntry!C71</f>
        <v>6</v>
      </c>
      <c r="C71" s="71">
        <f>COUNTIF(D$2:D71,D71)+COUNTIF(G$2:G71,D71)</f>
        <v>8</v>
      </c>
      <c r="D71" s="72" t="str">
        <f t="shared" si="109"/>
        <v>Greuther Furth</v>
      </c>
      <c r="E71" s="70">
        <f>DataEntry!E71</f>
        <v>15</v>
      </c>
      <c r="F71" s="71">
        <f>COUNTIF(D$2:D71,G71)+COUNTIF(G$2:G71,G71)</f>
        <v>8</v>
      </c>
      <c r="G71" s="72" t="str">
        <f t="shared" si="110"/>
        <v>Jahn Regensburg</v>
      </c>
      <c r="H71" s="73">
        <f>DataEntry!G71</f>
        <v>3</v>
      </c>
      <c r="I71" s="73">
        <f>DataEntry!H71</f>
        <v>1</v>
      </c>
      <c r="J71" s="158">
        <f t="shared" si="108"/>
        <v>1</v>
      </c>
      <c r="K71" s="156">
        <f t="shared" si="111"/>
        <v>0</v>
      </c>
      <c r="L71" s="224">
        <f t="shared" si="112"/>
        <v>2411.1422730511044</v>
      </c>
      <c r="M71" s="224">
        <f t="shared" si="113"/>
        <v>2380.9924523068862</v>
      </c>
      <c r="N71" s="236">
        <f t="shared" si="152"/>
        <v>30.149820744218232</v>
      </c>
      <c r="O71" s="22" t="str">
        <f t="shared" si="153"/>
        <v>T6G8</v>
      </c>
      <c r="P71" s="248">
        <f t="shared" si="114"/>
        <v>12.296583287698034</v>
      </c>
      <c r="Q71" s="22" t="str">
        <f t="shared" si="154"/>
        <v>T15G8</v>
      </c>
      <c r="R71" s="248">
        <f t="shared" si="115"/>
        <v>-12.296583287698034</v>
      </c>
      <c r="S71" s="74">
        <f t="shared" si="155"/>
        <v>1</v>
      </c>
      <c r="T71" s="75">
        <f t="shared" si="156"/>
        <v>0</v>
      </c>
      <c r="U71" s="76">
        <f t="shared" si="157"/>
        <v>0</v>
      </c>
      <c r="V71" s="74">
        <f t="shared" si="158"/>
        <v>0</v>
      </c>
      <c r="W71" s="75">
        <f t="shared" si="159"/>
        <v>0</v>
      </c>
      <c r="X71" s="76">
        <f t="shared" si="160"/>
        <v>0</v>
      </c>
      <c r="Y71" s="74">
        <f t="shared" si="161"/>
        <v>0</v>
      </c>
      <c r="Z71" s="75">
        <f t="shared" si="162"/>
        <v>0</v>
      </c>
      <c r="AA71" s="76">
        <f t="shared" si="163"/>
        <v>0</v>
      </c>
      <c r="AB71" s="74">
        <f t="shared" si="164"/>
        <v>0</v>
      </c>
      <c r="AC71" s="75">
        <f t="shared" si="165"/>
        <v>0</v>
      </c>
      <c r="AD71" s="76">
        <f t="shared" si="166"/>
        <v>0</v>
      </c>
      <c r="AE71" s="74">
        <f t="shared" si="167"/>
        <v>0</v>
      </c>
      <c r="AF71" s="75">
        <f t="shared" si="168"/>
        <v>0</v>
      </c>
      <c r="AG71" s="76">
        <f t="shared" si="169"/>
        <v>0</v>
      </c>
      <c r="AH71" s="74">
        <f t="shared" si="170"/>
        <v>0</v>
      </c>
      <c r="AI71" s="75">
        <f t="shared" si="171"/>
        <v>0</v>
      </c>
      <c r="AJ71" s="76">
        <f t="shared" si="172"/>
        <v>0</v>
      </c>
      <c r="AK71" s="74">
        <f t="shared" si="173"/>
        <v>0</v>
      </c>
      <c r="AL71" s="75">
        <f t="shared" si="174"/>
        <v>0</v>
      </c>
      <c r="AM71" s="76">
        <f t="shared" si="175"/>
        <v>0</v>
      </c>
      <c r="AN71" s="74">
        <f t="shared" si="176"/>
        <v>0</v>
      </c>
      <c r="AO71" s="75">
        <f t="shared" si="177"/>
        <v>0</v>
      </c>
      <c r="AP71" s="76">
        <f t="shared" si="178"/>
        <v>0</v>
      </c>
      <c r="AQ71" s="77">
        <f t="shared" si="116"/>
        <v>0.52653850461887142</v>
      </c>
      <c r="AR71" s="77">
        <f t="shared" si="179"/>
        <v>0.3645623818380534</v>
      </c>
      <c r="AS71" s="78">
        <f t="shared" si="180"/>
        <v>0.3239522455616361</v>
      </c>
      <c r="AT71" s="77">
        <f t="shared" si="181"/>
        <v>0.31148537260031051</v>
      </c>
      <c r="AU71" s="79">
        <f t="shared" si="209"/>
        <v>0.1</v>
      </c>
      <c r="AV71" s="139">
        <f>DataEntry!P71</f>
        <v>-32</v>
      </c>
      <c r="AW71" s="80" t="str">
        <f t="shared" si="117"/>
        <v>87/50</v>
      </c>
      <c r="AX71" s="80" t="str">
        <f t="shared" si="118"/>
        <v>52/25</v>
      </c>
      <c r="AY71" s="80" t="str">
        <f t="shared" si="119"/>
        <v>11/5</v>
      </c>
      <c r="AZ71" s="81">
        <f>DataEntry!I71</f>
        <v>49</v>
      </c>
      <c r="BA71" s="82">
        <f>DataEntry!J71</f>
        <v>50</v>
      </c>
      <c r="BB71" s="81">
        <f>DataEntry!K71</f>
        <v>69</v>
      </c>
      <c r="BC71" s="82">
        <f>DataEntry!L71</f>
        <v>25</v>
      </c>
      <c r="BD71" s="81">
        <f>DataEntry!M71</f>
        <v>64</v>
      </c>
      <c r="BE71" s="82">
        <f>DataEntry!N71</f>
        <v>25</v>
      </c>
      <c r="BF71" s="77">
        <f t="shared" si="182"/>
        <v>0.4801285546213665</v>
      </c>
      <c r="BG71" s="77">
        <f t="shared" si="183"/>
        <v>0.25283365376337918</v>
      </c>
      <c r="BH71" s="77">
        <f t="shared" si="184"/>
        <v>0.26703779161525443</v>
      </c>
      <c r="BI71" s="83">
        <f t="shared" si="185"/>
        <v>1</v>
      </c>
      <c r="BJ71" s="83">
        <f t="shared" si="186"/>
        <v>0</v>
      </c>
      <c r="BK71" s="83">
        <f t="shared" si="187"/>
        <v>0</v>
      </c>
      <c r="BL71" s="84">
        <f t="shared" si="120"/>
        <v>0.3645623818380534</v>
      </c>
      <c r="BM71" s="84">
        <f t="shared" si="121"/>
        <v>0.4801285546213665</v>
      </c>
      <c r="BN71" s="85">
        <f t="shared" si="188"/>
        <v>-0.1155661727833131</v>
      </c>
      <c r="BO71" s="84">
        <f t="shared" si="122"/>
        <v>0.3645623818380534</v>
      </c>
      <c r="BP71" s="84">
        <f t="shared" si="123"/>
        <v>0.3239522455616361</v>
      </c>
      <c r="BQ71" s="84">
        <f t="shared" si="124"/>
        <v>0.31148537260031051</v>
      </c>
      <c r="BR71" s="84">
        <f t="shared" si="189"/>
        <v>0.4801285546213665</v>
      </c>
      <c r="BS71" s="84">
        <f t="shared" si="189"/>
        <v>0.25283365376337918</v>
      </c>
      <c r="BT71" s="84">
        <f t="shared" si="189"/>
        <v>0.26703779161525443</v>
      </c>
      <c r="BU71" s="86">
        <f t="shared" si="190"/>
        <v>1</v>
      </c>
      <c r="BV71" s="86">
        <f t="shared" si="190"/>
        <v>0</v>
      </c>
      <c r="BW71" s="86">
        <f t="shared" si="190"/>
        <v>0</v>
      </c>
      <c r="BX71" s="86">
        <f t="shared" si="191"/>
        <v>1</v>
      </c>
      <c r="BY71" s="86">
        <f t="shared" si="191"/>
        <v>0</v>
      </c>
      <c r="BZ71" s="86">
        <f t="shared" si="191"/>
        <v>0</v>
      </c>
      <c r="CA71" s="83">
        <f>IF(AND(DataEntry!B71&gt;=ExFrom,DataEntry!B71&lt;=ExTo),0,IF(AR71&lt;DS71,0,DB71))</f>
        <v>0</v>
      </c>
      <c r="CB71" s="83">
        <f>IF(AND(DataEntry!B71&gt;=ExFrom,DataEntry!B71&lt;=ExTo),0,IF(AT71&lt;DT71,0,DC71))</f>
        <v>0</v>
      </c>
      <c r="CC71" s="14">
        <f t="shared" si="192"/>
        <v>0</v>
      </c>
      <c r="CD71" s="72" t="str">
        <f t="shared" si="125"/>
        <v/>
      </c>
      <c r="CE71" s="87">
        <f t="shared" si="193"/>
        <v>5.1906828263510008E-2</v>
      </c>
      <c r="CF71" s="88">
        <f t="shared" si="194"/>
        <v>-0.18978775995043359</v>
      </c>
      <c r="CG71" s="88">
        <f t="shared" si="195"/>
        <v>7.1402461400636053E-2</v>
      </c>
      <c r="CH71" s="87">
        <f t="shared" si="196"/>
        <v>0.32395224556163604</v>
      </c>
      <c r="CI71" s="89">
        <f t="shared" si="126"/>
        <v>0</v>
      </c>
      <c r="CJ71" s="89">
        <f t="shared" si="127"/>
        <v>0</v>
      </c>
      <c r="CK71" s="157">
        <f t="shared" si="128"/>
        <v>0</v>
      </c>
      <c r="CL71" s="90">
        <f t="shared" si="129"/>
        <v>0</v>
      </c>
      <c r="CM71" s="157">
        <f t="shared" si="130"/>
        <v>0</v>
      </c>
      <c r="CN71" s="90">
        <f t="shared" si="131"/>
        <v>0</v>
      </c>
      <c r="CO71" s="157">
        <f t="shared" si="132"/>
        <v>0</v>
      </c>
      <c r="CP71" s="90">
        <f t="shared" si="133"/>
        <v>0</v>
      </c>
      <c r="CQ71" s="157">
        <f t="shared" si="134"/>
        <v>0</v>
      </c>
      <c r="CR71" s="90">
        <f t="shared" si="135"/>
        <v>0</v>
      </c>
      <c r="CS71" s="157">
        <f t="shared" si="136"/>
        <v>0</v>
      </c>
      <c r="CT71" s="90">
        <f t="shared" si="137"/>
        <v>0</v>
      </c>
      <c r="CU71" s="157">
        <f t="shared" si="138"/>
        <v>0</v>
      </c>
      <c r="CV71" s="90">
        <f t="shared" si="139"/>
        <v>0</v>
      </c>
      <c r="CW71" s="157">
        <f t="shared" si="140"/>
        <v>0</v>
      </c>
      <c r="CX71" s="90">
        <f t="shared" si="141"/>
        <v>0</v>
      </c>
      <c r="CY71" s="157">
        <f t="shared" si="142"/>
        <v>0</v>
      </c>
      <c r="CZ71" s="90">
        <f t="shared" si="143"/>
        <v>0</v>
      </c>
      <c r="DA71" s="91">
        <f>DataEntry!B71</f>
        <v>44157</v>
      </c>
      <c r="DB71" s="83">
        <f t="shared" si="144"/>
        <v>0</v>
      </c>
      <c r="DC71" s="83">
        <f t="shared" si="145"/>
        <v>0</v>
      </c>
      <c r="DD71" s="145">
        <f t="shared" si="197"/>
        <v>6</v>
      </c>
      <c r="DE71" s="145" t="str">
        <f t="shared" si="198"/>
        <v/>
      </c>
      <c r="DF71" s="145" t="str">
        <f t="shared" si="199"/>
        <v/>
      </c>
      <c r="DG71" s="145" t="str">
        <f t="shared" si="200"/>
        <v/>
      </c>
      <c r="DH71" s="145" t="str">
        <f t="shared" si="201"/>
        <v/>
      </c>
      <c r="DI71" s="145">
        <f t="shared" si="202"/>
        <v>15</v>
      </c>
      <c r="DJ71" s="83">
        <f t="shared" si="203"/>
        <v>0</v>
      </c>
      <c r="DK71" s="83">
        <f t="shared" si="204"/>
        <v>0</v>
      </c>
      <c r="DL71" s="84">
        <f t="shared" si="205"/>
        <v>0</v>
      </c>
      <c r="DM71" s="14">
        <f t="shared" si="206"/>
        <v>0</v>
      </c>
      <c r="DN71" s="87">
        <f>IFERROR(DO71*(1-DCFactor)+Results!DP71*DCFactor,"")</f>
        <v>0.31145437075858362</v>
      </c>
      <c r="DO71" s="87">
        <f>(DFactor*Rounds*Number/2+SUM(BV$3:BV59))/(Rounds*Number/2+COUNT(BV$3:BV59))</f>
        <v>0.30186225895316804</v>
      </c>
      <c r="DP71" s="87">
        <f t="shared" si="146"/>
        <v>0.32926829268292684</v>
      </c>
      <c r="DQ71" s="84">
        <f t="shared" si="147"/>
        <v>7.5619683338867496</v>
      </c>
      <c r="DR71" s="84">
        <f t="shared" si="148"/>
        <v>0</v>
      </c>
      <c r="DS71" s="87">
        <f t="shared" si="149"/>
        <v>0.34299292533168108</v>
      </c>
      <c r="DT71" s="87">
        <f t="shared" si="150"/>
        <v>0.33428658461997879</v>
      </c>
      <c r="DU71" s="87">
        <f t="shared" si="151"/>
        <v>0.32395224556163604</v>
      </c>
      <c r="DV71" s="86">
        <f t="shared" si="207"/>
        <v>2</v>
      </c>
      <c r="DW71" s="86">
        <f t="shared" si="208"/>
        <v>-2</v>
      </c>
    </row>
    <row r="72" spans="1:127" x14ac:dyDescent="0.25">
      <c r="A72" s="69">
        <v>70</v>
      </c>
      <c r="B72" s="70">
        <f>DataEntry!C72</f>
        <v>7</v>
      </c>
      <c r="C72" s="71">
        <f>COUNTIF(D$2:D72,D72)+COUNTIF(G$2:G72,D72)</f>
        <v>8</v>
      </c>
      <c r="D72" s="72" t="str">
        <f t="shared" si="109"/>
        <v>Hamburger</v>
      </c>
      <c r="E72" s="70">
        <f>DataEntry!E72</f>
        <v>2</v>
      </c>
      <c r="F72" s="71">
        <f>COUNTIF(D$2:D72,G72)+COUNTIF(G$2:G72,G72)</f>
        <v>8</v>
      </c>
      <c r="G72" s="72" t="str">
        <f t="shared" si="110"/>
        <v>Bochum</v>
      </c>
      <c r="H72" s="73">
        <f>DataEntry!G72</f>
        <v>1</v>
      </c>
      <c r="I72" s="73">
        <f>DataEntry!H72</f>
        <v>3</v>
      </c>
      <c r="J72" s="158">
        <f t="shared" si="108"/>
        <v>3</v>
      </c>
      <c r="K72" s="156">
        <f t="shared" si="111"/>
        <v>0</v>
      </c>
      <c r="L72" s="224">
        <f t="shared" si="112"/>
        <v>2617.0012581278615</v>
      </c>
      <c r="M72" s="224">
        <f t="shared" si="113"/>
        <v>2438.4580217718362</v>
      </c>
      <c r="N72" s="236">
        <f t="shared" si="152"/>
        <v>178.54323635602532</v>
      </c>
      <c r="O72" s="22" t="str">
        <f t="shared" si="153"/>
        <v>T7G8</v>
      </c>
      <c r="P72" s="248">
        <f t="shared" si="114"/>
        <v>-6.6927826797805068</v>
      </c>
      <c r="Q72" s="22" t="str">
        <f t="shared" si="154"/>
        <v>T2G8</v>
      </c>
      <c r="R72" s="248">
        <f t="shared" si="115"/>
        <v>6.6927826797805068</v>
      </c>
      <c r="S72" s="74">
        <f t="shared" si="155"/>
        <v>0</v>
      </c>
      <c r="T72" s="75">
        <f t="shared" si="156"/>
        <v>0</v>
      </c>
      <c r="U72" s="76">
        <f t="shared" si="157"/>
        <v>0</v>
      </c>
      <c r="V72" s="74">
        <f t="shared" si="158"/>
        <v>0</v>
      </c>
      <c r="W72" s="75">
        <f t="shared" si="159"/>
        <v>0</v>
      </c>
      <c r="X72" s="76">
        <f t="shared" si="160"/>
        <v>0</v>
      </c>
      <c r="Y72" s="74">
        <f t="shared" si="161"/>
        <v>0</v>
      </c>
      <c r="Z72" s="75">
        <f t="shared" si="162"/>
        <v>0</v>
      </c>
      <c r="AA72" s="76">
        <f t="shared" si="163"/>
        <v>0</v>
      </c>
      <c r="AB72" s="74">
        <f t="shared" si="164"/>
        <v>0</v>
      </c>
      <c r="AC72" s="75">
        <f t="shared" si="165"/>
        <v>0</v>
      </c>
      <c r="AD72" s="76">
        <f t="shared" si="166"/>
        <v>1</v>
      </c>
      <c r="AE72" s="74">
        <f t="shared" si="167"/>
        <v>0</v>
      </c>
      <c r="AF72" s="75">
        <f t="shared" si="168"/>
        <v>0</v>
      </c>
      <c r="AG72" s="76">
        <f t="shared" si="169"/>
        <v>0</v>
      </c>
      <c r="AH72" s="74">
        <f t="shared" si="170"/>
        <v>0</v>
      </c>
      <c r="AI72" s="75">
        <f t="shared" si="171"/>
        <v>0</v>
      </c>
      <c r="AJ72" s="76">
        <f t="shared" si="172"/>
        <v>0</v>
      </c>
      <c r="AK72" s="74">
        <f t="shared" si="173"/>
        <v>0</v>
      </c>
      <c r="AL72" s="75">
        <f t="shared" si="174"/>
        <v>0</v>
      </c>
      <c r="AM72" s="76">
        <f t="shared" si="175"/>
        <v>0</v>
      </c>
      <c r="AN72" s="74">
        <f t="shared" si="176"/>
        <v>0</v>
      </c>
      <c r="AO72" s="75">
        <f t="shared" si="177"/>
        <v>0</v>
      </c>
      <c r="AP72" s="76">
        <f t="shared" si="178"/>
        <v>0</v>
      </c>
      <c r="AQ72" s="77">
        <f t="shared" si="116"/>
        <v>0.66927826797805068</v>
      </c>
      <c r="AR72" s="77">
        <f t="shared" si="179"/>
        <v>0.51432564713048634</v>
      </c>
      <c r="AS72" s="78">
        <f t="shared" si="180"/>
        <v>0.30990524169512856</v>
      </c>
      <c r="AT72" s="77">
        <f t="shared" si="181"/>
        <v>0.17576911117438504</v>
      </c>
      <c r="AU72" s="79">
        <f t="shared" si="209"/>
        <v>0.1</v>
      </c>
      <c r="AV72" s="139">
        <f>DataEntry!P72</f>
        <v>-31</v>
      </c>
      <c r="AW72" s="80" t="str">
        <f t="shared" si="117"/>
        <v>47/50</v>
      </c>
      <c r="AX72" s="80" t="str">
        <f t="shared" si="118"/>
        <v>11/5</v>
      </c>
      <c r="AY72" s="80" t="str">
        <f t="shared" si="119"/>
        <v>23/5</v>
      </c>
      <c r="AZ72" s="81">
        <f>DataEntry!I72</f>
        <v>3</v>
      </c>
      <c r="BA72" s="82">
        <f>DataEntry!J72</f>
        <v>5</v>
      </c>
      <c r="BB72" s="81">
        <f>DataEntry!K72</f>
        <v>33</v>
      </c>
      <c r="BC72" s="82">
        <f>DataEntry!L72</f>
        <v>10</v>
      </c>
      <c r="BD72" s="81">
        <f>DataEntry!M72</f>
        <v>21</v>
      </c>
      <c r="BE72" s="82">
        <f>DataEntry!N72</f>
        <v>5</v>
      </c>
      <c r="BF72" s="77">
        <f t="shared" si="182"/>
        <v>0.59531416400425985</v>
      </c>
      <c r="BG72" s="77">
        <f t="shared" si="183"/>
        <v>0.2215122470713525</v>
      </c>
      <c r="BH72" s="77">
        <f t="shared" si="184"/>
        <v>0.18317358892438768</v>
      </c>
      <c r="BI72" s="83">
        <f t="shared" si="185"/>
        <v>0</v>
      </c>
      <c r="BJ72" s="83">
        <f t="shared" si="186"/>
        <v>0</v>
      </c>
      <c r="BK72" s="83">
        <f t="shared" si="187"/>
        <v>1</v>
      </c>
      <c r="BL72" s="84">
        <f t="shared" si="120"/>
        <v>0.17576911117438504</v>
      </c>
      <c r="BM72" s="84">
        <f t="shared" si="121"/>
        <v>0.18317358892438768</v>
      </c>
      <c r="BN72" s="85">
        <f t="shared" si="188"/>
        <v>-7.404477750002636E-3</v>
      </c>
      <c r="BO72" s="84">
        <f t="shared" si="122"/>
        <v>0.51432564713048634</v>
      </c>
      <c r="BP72" s="84">
        <f t="shared" si="123"/>
        <v>0.30990524169512856</v>
      </c>
      <c r="BQ72" s="84">
        <f t="shared" si="124"/>
        <v>0.17576911117438504</v>
      </c>
      <c r="BR72" s="84">
        <f t="shared" si="189"/>
        <v>0.59531416400425985</v>
      </c>
      <c r="BS72" s="84">
        <f t="shared" si="189"/>
        <v>0.2215122470713525</v>
      </c>
      <c r="BT72" s="84">
        <f t="shared" si="189"/>
        <v>0.18317358892438768</v>
      </c>
      <c r="BU72" s="86">
        <f t="shared" si="190"/>
        <v>0</v>
      </c>
      <c r="BV72" s="86">
        <f t="shared" si="190"/>
        <v>0</v>
      </c>
      <c r="BW72" s="86">
        <f t="shared" si="190"/>
        <v>1</v>
      </c>
      <c r="BX72" s="86">
        <f t="shared" si="191"/>
        <v>0</v>
      </c>
      <c r="BY72" s="86">
        <f t="shared" si="191"/>
        <v>0</v>
      </c>
      <c r="BZ72" s="86">
        <f t="shared" si="191"/>
        <v>1</v>
      </c>
      <c r="CA72" s="83">
        <f>IF(AND(DataEntry!B72&gt;=ExFrom,DataEntry!B72&lt;=ExTo),0,IF(AR72&lt;DS72,0,DB72))</f>
        <v>0</v>
      </c>
      <c r="CB72" s="83">
        <f>IF(AND(DataEntry!B72&gt;=ExFrom,DataEntry!B72&lt;=ExTo),0,IF(AT72&lt;DT72,0,DC72))</f>
        <v>0</v>
      </c>
      <c r="CC72" s="14">
        <f t="shared" si="192"/>
        <v>0</v>
      </c>
      <c r="CD72" s="72" t="str">
        <f t="shared" si="125"/>
        <v/>
      </c>
      <c r="CE72" s="87">
        <f t="shared" si="193"/>
        <v>4.9865831842575981E-2</v>
      </c>
      <c r="CF72" s="88">
        <f t="shared" si="194"/>
        <v>-0.13407760882389927</v>
      </c>
      <c r="CG72" s="88">
        <f t="shared" si="195"/>
        <v>-5.0558437381904832E-2</v>
      </c>
      <c r="CH72" s="87">
        <f t="shared" si="196"/>
        <v>0.30990524169512862</v>
      </c>
      <c r="CI72" s="89">
        <f t="shared" si="126"/>
        <v>0</v>
      </c>
      <c r="CJ72" s="89">
        <f t="shared" si="127"/>
        <v>0</v>
      </c>
      <c r="CK72" s="157">
        <f t="shared" si="128"/>
        <v>0</v>
      </c>
      <c r="CL72" s="90">
        <f t="shared" si="129"/>
        <v>0</v>
      </c>
      <c r="CM72" s="157">
        <f t="shared" si="130"/>
        <v>0</v>
      </c>
      <c r="CN72" s="90">
        <f t="shared" si="131"/>
        <v>0</v>
      </c>
      <c r="CO72" s="157">
        <f t="shared" si="132"/>
        <v>0</v>
      </c>
      <c r="CP72" s="90">
        <f t="shared" si="133"/>
        <v>0</v>
      </c>
      <c r="CQ72" s="157">
        <f t="shared" si="134"/>
        <v>0</v>
      </c>
      <c r="CR72" s="90">
        <f t="shared" si="135"/>
        <v>0</v>
      </c>
      <c r="CS72" s="157">
        <f t="shared" si="136"/>
        <v>0</v>
      </c>
      <c r="CT72" s="90">
        <f t="shared" si="137"/>
        <v>0</v>
      </c>
      <c r="CU72" s="157">
        <f t="shared" si="138"/>
        <v>0</v>
      </c>
      <c r="CV72" s="90">
        <f t="shared" si="139"/>
        <v>0</v>
      </c>
      <c r="CW72" s="157">
        <f t="shared" si="140"/>
        <v>0</v>
      </c>
      <c r="CX72" s="90">
        <f t="shared" si="141"/>
        <v>0</v>
      </c>
      <c r="CY72" s="157">
        <f t="shared" si="142"/>
        <v>0</v>
      </c>
      <c r="CZ72" s="90">
        <f t="shared" si="143"/>
        <v>0</v>
      </c>
      <c r="DA72" s="91">
        <f>DataEntry!B72</f>
        <v>44157</v>
      </c>
      <c r="DB72" s="83">
        <f t="shared" si="144"/>
        <v>0</v>
      </c>
      <c r="DC72" s="83">
        <f t="shared" si="145"/>
        <v>0</v>
      </c>
      <c r="DD72" s="145" t="str">
        <f t="shared" si="197"/>
        <v/>
      </c>
      <c r="DE72" s="145" t="str">
        <f t="shared" si="198"/>
        <v/>
      </c>
      <c r="DF72" s="145">
        <f t="shared" si="199"/>
        <v>7</v>
      </c>
      <c r="DG72" s="145">
        <f t="shared" si="200"/>
        <v>2</v>
      </c>
      <c r="DH72" s="145" t="str">
        <f t="shared" si="201"/>
        <v/>
      </c>
      <c r="DI72" s="145" t="str">
        <f t="shared" si="202"/>
        <v/>
      </c>
      <c r="DJ72" s="83">
        <f t="shared" si="203"/>
        <v>0</v>
      </c>
      <c r="DK72" s="83">
        <f t="shared" si="204"/>
        <v>0</v>
      </c>
      <c r="DL72" s="84">
        <f t="shared" si="205"/>
        <v>0</v>
      </c>
      <c r="DM72" s="14">
        <f t="shared" si="206"/>
        <v>0</v>
      </c>
      <c r="DN72" s="87">
        <f>IFERROR(DO72*(1-DCFactor)+Results!DP72*DCFactor,"")</f>
        <v>0.32123763066202088</v>
      </c>
      <c r="DO72" s="87">
        <f>(DFactor*Rounds*Number/2+SUM(BV$3:BV60))/(Rounds*Number/2+COUNT(BV$3:BV60))</f>
        <v>0.30378021978021974</v>
      </c>
      <c r="DP72" s="87">
        <f t="shared" si="146"/>
        <v>0.35365853658536583</v>
      </c>
      <c r="DQ72" s="84">
        <f t="shared" si="147"/>
        <v>0</v>
      </c>
      <c r="DR72" s="84">
        <f t="shared" si="148"/>
        <v>0</v>
      </c>
      <c r="DS72" s="87">
        <f t="shared" si="149"/>
        <v>0.34113592029412998</v>
      </c>
      <c r="DT72" s="87">
        <f t="shared" si="150"/>
        <v>0.33835194791273016</v>
      </c>
      <c r="DU72" s="87">
        <f t="shared" si="151"/>
        <v>0.30990524169512862</v>
      </c>
      <c r="DV72" s="86">
        <f t="shared" si="207"/>
        <v>-2</v>
      </c>
      <c r="DW72" s="86">
        <f t="shared" si="208"/>
        <v>2</v>
      </c>
    </row>
    <row r="73" spans="1:127" x14ac:dyDescent="0.25">
      <c r="A73" s="69">
        <v>71</v>
      </c>
      <c r="B73" s="70">
        <f>DataEntry!C73</f>
        <v>18</v>
      </c>
      <c r="C73" s="71">
        <f>COUNTIF(D$2:D73,D73)+COUNTIF(G$2:G73,D73)</f>
        <v>8</v>
      </c>
      <c r="D73" s="72" t="str">
        <f t="shared" si="109"/>
        <v>Wurzburger Kickers</v>
      </c>
      <c r="E73" s="70">
        <f>DataEntry!E73</f>
        <v>8</v>
      </c>
      <c r="F73" s="71">
        <f>COUNTIF(D$2:D73,G73)+COUNTIF(G$2:G73,G73)</f>
        <v>8</v>
      </c>
      <c r="G73" s="72" t="str">
        <f t="shared" si="110"/>
        <v>Hannover 96</v>
      </c>
      <c r="H73" s="73">
        <f>DataEntry!G73</f>
        <v>2</v>
      </c>
      <c r="I73" s="73">
        <f>DataEntry!H73</f>
        <v>1</v>
      </c>
      <c r="J73" s="158">
        <f t="shared" si="108"/>
        <v>1</v>
      </c>
      <c r="K73" s="156">
        <f t="shared" si="111"/>
        <v>0</v>
      </c>
      <c r="L73" s="224">
        <f t="shared" si="112"/>
        <v>2397.6892254835452</v>
      </c>
      <c r="M73" s="224">
        <f t="shared" si="113"/>
        <v>2407.2244060585685</v>
      </c>
      <c r="N73" s="236">
        <f t="shared" si="152"/>
        <v>-9.5351805750233325</v>
      </c>
      <c r="O73" s="22" t="str">
        <f t="shared" si="153"/>
        <v>T18G8</v>
      </c>
      <c r="P73" s="248">
        <f t="shared" si="114"/>
        <v>5.0782889912497691</v>
      </c>
      <c r="Q73" s="22" t="str">
        <f t="shared" si="154"/>
        <v>T8G8</v>
      </c>
      <c r="R73" s="248">
        <f t="shared" si="115"/>
        <v>-5.0782889912497691</v>
      </c>
      <c r="S73" s="74">
        <f t="shared" si="155"/>
        <v>0</v>
      </c>
      <c r="T73" s="75">
        <f t="shared" si="156"/>
        <v>0</v>
      </c>
      <c r="U73" s="76">
        <f t="shared" si="157"/>
        <v>1</v>
      </c>
      <c r="V73" s="74">
        <f t="shared" si="158"/>
        <v>0</v>
      </c>
      <c r="W73" s="75">
        <f t="shared" si="159"/>
        <v>0</v>
      </c>
      <c r="X73" s="76">
        <f t="shared" si="160"/>
        <v>0</v>
      </c>
      <c r="Y73" s="74">
        <f t="shared" si="161"/>
        <v>0</v>
      </c>
      <c r="Z73" s="75">
        <f t="shared" si="162"/>
        <v>0</v>
      </c>
      <c r="AA73" s="76">
        <f t="shared" si="163"/>
        <v>0</v>
      </c>
      <c r="AB73" s="74">
        <f t="shared" si="164"/>
        <v>0</v>
      </c>
      <c r="AC73" s="75">
        <f t="shared" si="165"/>
        <v>0</v>
      </c>
      <c r="AD73" s="76">
        <f t="shared" si="166"/>
        <v>0</v>
      </c>
      <c r="AE73" s="74">
        <f t="shared" si="167"/>
        <v>0</v>
      </c>
      <c r="AF73" s="75">
        <f t="shared" si="168"/>
        <v>0</v>
      </c>
      <c r="AG73" s="76">
        <f t="shared" si="169"/>
        <v>0</v>
      </c>
      <c r="AH73" s="74">
        <f t="shared" si="170"/>
        <v>0</v>
      </c>
      <c r="AI73" s="75">
        <f t="shared" si="171"/>
        <v>0</v>
      </c>
      <c r="AJ73" s="76">
        <f t="shared" si="172"/>
        <v>0</v>
      </c>
      <c r="AK73" s="74">
        <f t="shared" si="173"/>
        <v>0</v>
      </c>
      <c r="AL73" s="75">
        <f t="shared" si="174"/>
        <v>0</v>
      </c>
      <c r="AM73" s="76">
        <f t="shared" si="175"/>
        <v>0</v>
      </c>
      <c r="AN73" s="74">
        <f t="shared" si="176"/>
        <v>0</v>
      </c>
      <c r="AO73" s="75">
        <f t="shared" si="177"/>
        <v>0</v>
      </c>
      <c r="AP73" s="76">
        <f t="shared" si="178"/>
        <v>0</v>
      </c>
      <c r="AQ73" s="77">
        <f t="shared" si="116"/>
        <v>0.49217110087502314</v>
      </c>
      <c r="AR73" s="77">
        <f t="shared" si="179"/>
        <v>0.35551666601573717</v>
      </c>
      <c r="AS73" s="78">
        <f t="shared" si="180"/>
        <v>0.27330886971857193</v>
      </c>
      <c r="AT73" s="77">
        <f t="shared" si="181"/>
        <v>0.37117446426569095</v>
      </c>
      <c r="AU73" s="79">
        <f t="shared" si="209"/>
        <v>0.1</v>
      </c>
      <c r="AV73" s="139">
        <f>DataEntry!P73</f>
        <v>98.19</v>
      </c>
      <c r="AW73" s="80" t="str">
        <f t="shared" si="117"/>
        <v>9/5</v>
      </c>
      <c r="AX73" s="80" t="str">
        <f t="shared" si="118"/>
        <v>66/25</v>
      </c>
      <c r="AY73" s="80" t="str">
        <f t="shared" si="119"/>
        <v>42/25</v>
      </c>
      <c r="AZ73" s="81">
        <f>DataEntry!I73</f>
        <v>61</v>
      </c>
      <c r="BA73" s="82">
        <f>DataEntry!J73</f>
        <v>20</v>
      </c>
      <c r="BB73" s="81">
        <f>DataEntry!K73</f>
        <v>31</v>
      </c>
      <c r="BC73" s="82">
        <f>DataEntry!L73</f>
        <v>10</v>
      </c>
      <c r="BD73" s="81">
        <f>DataEntry!M73</f>
        <v>79</v>
      </c>
      <c r="BE73" s="82">
        <f>DataEntry!N73</f>
        <v>100</v>
      </c>
      <c r="BF73" s="77">
        <f t="shared" si="182"/>
        <v>0.23527337426066325</v>
      </c>
      <c r="BG73" s="77">
        <f t="shared" si="183"/>
        <v>0.23240418676967955</v>
      </c>
      <c r="BH73" s="77">
        <f t="shared" si="184"/>
        <v>0.53232243896965703</v>
      </c>
      <c r="BI73" s="83">
        <f t="shared" si="185"/>
        <v>1</v>
      </c>
      <c r="BJ73" s="83">
        <f t="shared" si="186"/>
        <v>0</v>
      </c>
      <c r="BK73" s="83">
        <f t="shared" si="187"/>
        <v>0</v>
      </c>
      <c r="BL73" s="84">
        <f t="shared" si="120"/>
        <v>0.35551666601573717</v>
      </c>
      <c r="BM73" s="84">
        <f t="shared" si="121"/>
        <v>0.23527337426066325</v>
      </c>
      <c r="BN73" s="85">
        <f t="shared" si="188"/>
        <v>0.12024329175507392</v>
      </c>
      <c r="BO73" s="84">
        <f t="shared" si="122"/>
        <v>0.35551666601573717</v>
      </c>
      <c r="BP73" s="84">
        <f t="shared" si="123"/>
        <v>0.27330886971857193</v>
      </c>
      <c r="BQ73" s="84">
        <f t="shared" si="124"/>
        <v>0.37117446426569095</v>
      </c>
      <c r="BR73" s="84">
        <f t="shared" si="189"/>
        <v>0.23527337426066325</v>
      </c>
      <c r="BS73" s="84">
        <f t="shared" si="189"/>
        <v>0.23240418676967955</v>
      </c>
      <c r="BT73" s="84">
        <f t="shared" si="189"/>
        <v>0.53232243896965703</v>
      </c>
      <c r="BU73" s="86">
        <f t="shared" si="190"/>
        <v>1</v>
      </c>
      <c r="BV73" s="86">
        <f t="shared" si="190"/>
        <v>0</v>
      </c>
      <c r="BW73" s="86">
        <f t="shared" si="190"/>
        <v>0</v>
      </c>
      <c r="BX73" s="86">
        <f t="shared" si="191"/>
        <v>1</v>
      </c>
      <c r="BY73" s="86">
        <f t="shared" si="191"/>
        <v>0</v>
      </c>
      <c r="BZ73" s="86">
        <f t="shared" si="191"/>
        <v>0</v>
      </c>
      <c r="CA73" s="83">
        <f>IF(AND(DataEntry!B73&gt;=ExFrom,DataEntry!B73&lt;=ExTo),0,IF(AR73&lt;DS73,0,DB73))</f>
        <v>36</v>
      </c>
      <c r="CB73" s="83">
        <f>IF(AND(DataEntry!B73&gt;=ExFrom,DataEntry!B73&lt;=ExTo),0,IF(AT73&lt;DT73,0,DC73))</f>
        <v>0</v>
      </c>
      <c r="CC73" s="14">
        <f t="shared" si="192"/>
        <v>109.8</v>
      </c>
      <c r="CD73" s="72" t="str">
        <f t="shared" si="125"/>
        <v>Wurzburger Kickers</v>
      </c>
      <c r="CE73" s="87">
        <f t="shared" si="193"/>
        <v>4.9475237148398854E-2</v>
      </c>
      <c r="CF73" s="88">
        <f t="shared" si="194"/>
        <v>0.29810691779926329</v>
      </c>
      <c r="CG73" s="88">
        <f t="shared" si="195"/>
        <v>-0.23008150439903627</v>
      </c>
      <c r="CH73" s="87">
        <f t="shared" si="196"/>
        <v>0.27330886971857188</v>
      </c>
      <c r="CI73" s="89">
        <f t="shared" si="126"/>
        <v>0</v>
      </c>
      <c r="CJ73" s="89">
        <f t="shared" si="127"/>
        <v>1</v>
      </c>
      <c r="CK73" s="157">
        <f t="shared" si="128"/>
        <v>0</v>
      </c>
      <c r="CL73" s="90">
        <f t="shared" si="129"/>
        <v>109.8</v>
      </c>
      <c r="CM73" s="157">
        <f t="shared" si="130"/>
        <v>0</v>
      </c>
      <c r="CN73" s="90">
        <f t="shared" si="131"/>
        <v>0</v>
      </c>
      <c r="CO73" s="157">
        <f t="shared" si="132"/>
        <v>0</v>
      </c>
      <c r="CP73" s="90">
        <f t="shared" si="133"/>
        <v>0</v>
      </c>
      <c r="CQ73" s="157">
        <f t="shared" si="134"/>
        <v>0</v>
      </c>
      <c r="CR73" s="90">
        <f t="shared" si="135"/>
        <v>0</v>
      </c>
      <c r="CS73" s="157">
        <f t="shared" si="136"/>
        <v>0</v>
      </c>
      <c r="CT73" s="90">
        <f t="shared" si="137"/>
        <v>0</v>
      </c>
      <c r="CU73" s="157">
        <f t="shared" si="138"/>
        <v>0</v>
      </c>
      <c r="CV73" s="90">
        <f t="shared" si="139"/>
        <v>0</v>
      </c>
      <c r="CW73" s="157">
        <f t="shared" si="140"/>
        <v>0</v>
      </c>
      <c r="CX73" s="90">
        <f t="shared" si="141"/>
        <v>0</v>
      </c>
      <c r="CY73" s="157">
        <f t="shared" si="142"/>
        <v>0</v>
      </c>
      <c r="CZ73" s="90">
        <f t="shared" si="143"/>
        <v>0</v>
      </c>
      <c r="DA73" s="91">
        <f>DataEntry!B73</f>
        <v>44157</v>
      </c>
      <c r="DB73" s="83">
        <f t="shared" si="144"/>
        <v>36</v>
      </c>
      <c r="DC73" s="83">
        <f t="shared" si="145"/>
        <v>0</v>
      </c>
      <c r="DD73" s="145">
        <f t="shared" si="197"/>
        <v>18</v>
      </c>
      <c r="DE73" s="145" t="str">
        <f t="shared" si="198"/>
        <v/>
      </c>
      <c r="DF73" s="145" t="str">
        <f t="shared" si="199"/>
        <v/>
      </c>
      <c r="DG73" s="145" t="str">
        <f t="shared" si="200"/>
        <v/>
      </c>
      <c r="DH73" s="145" t="str">
        <f t="shared" si="201"/>
        <v/>
      </c>
      <c r="DI73" s="145">
        <f t="shared" si="202"/>
        <v>8</v>
      </c>
      <c r="DJ73" s="83">
        <f t="shared" si="203"/>
        <v>36</v>
      </c>
      <c r="DK73" s="83">
        <f t="shared" si="204"/>
        <v>0</v>
      </c>
      <c r="DL73" s="84">
        <f t="shared" si="205"/>
        <v>11.61</v>
      </c>
      <c r="DM73" s="14">
        <f t="shared" si="206"/>
        <v>-11.61</v>
      </c>
      <c r="DN73" s="87">
        <f>IFERROR(DO73*(1-DCFactor)+Results!DP73*DCFactor,"")</f>
        <v>0.27238119682768569</v>
      </c>
      <c r="DO73" s="87">
        <f>(DFactor*Rounds*Number/2+SUM(BV$3:BV61))/(Rounds*Number/2+COUNT(BV$3:BV61))</f>
        <v>0.30568767123287671</v>
      </c>
      <c r="DP73" s="87">
        <f t="shared" si="146"/>
        <v>0.2105263157894737</v>
      </c>
      <c r="DQ73" s="84">
        <f t="shared" si="147"/>
        <v>0</v>
      </c>
      <c r="DR73" s="84">
        <f t="shared" si="148"/>
        <v>0</v>
      </c>
      <c r="DS73" s="87">
        <f t="shared" si="149"/>
        <v>0.32672976940669118</v>
      </c>
      <c r="DT73" s="87">
        <f t="shared" si="150"/>
        <v>0.34433605014663449</v>
      </c>
      <c r="DU73" s="87">
        <f t="shared" si="151"/>
        <v>0.27330886971857188</v>
      </c>
      <c r="DV73" s="86">
        <f t="shared" si="207"/>
        <v>1</v>
      </c>
      <c r="DW73" s="86">
        <f t="shared" si="208"/>
        <v>-1</v>
      </c>
    </row>
    <row r="74" spans="1:127" x14ac:dyDescent="0.25">
      <c r="A74" s="69">
        <v>72</v>
      </c>
      <c r="B74" s="70">
        <f>DataEntry!C74</f>
        <v>13</v>
      </c>
      <c r="C74" s="71">
        <f>COUNTIF(D$2:D74,D74)+COUNTIF(G$2:G74,D74)</f>
        <v>8</v>
      </c>
      <c r="D74" s="72" t="str">
        <f t="shared" si="109"/>
        <v>Osnabruck</v>
      </c>
      <c r="E74" s="70">
        <f>DataEntry!E74</f>
        <v>12</v>
      </c>
      <c r="F74" s="71">
        <f>COUNTIF(D$2:D74,G74)+COUNTIF(G$2:G74,G74)</f>
        <v>8</v>
      </c>
      <c r="G74" s="72" t="str">
        <f t="shared" si="110"/>
        <v>Nurnberg</v>
      </c>
      <c r="H74" s="73">
        <f>DataEntry!G74</f>
        <v>1</v>
      </c>
      <c r="I74" s="73">
        <f>DataEntry!H74</f>
        <v>4</v>
      </c>
      <c r="J74" s="158">
        <f t="shared" si="108"/>
        <v>3</v>
      </c>
      <c r="K74" s="156">
        <f t="shared" si="111"/>
        <v>4</v>
      </c>
      <c r="L74" s="224">
        <f t="shared" si="112"/>
        <v>2474.8772390922481</v>
      </c>
      <c r="M74" s="224">
        <f t="shared" si="113"/>
        <v>2401.7166056014416</v>
      </c>
      <c r="N74" s="236">
        <f t="shared" si="152"/>
        <v>73.160633490806504</v>
      </c>
      <c r="O74" s="22" t="str">
        <f t="shared" si="153"/>
        <v>T13G8</v>
      </c>
      <c r="P74" s="248">
        <f t="shared" si="114"/>
        <v>-7.9307066999724238</v>
      </c>
      <c r="Q74" s="22" t="str">
        <f t="shared" si="154"/>
        <v>T12G8</v>
      </c>
      <c r="R74" s="248">
        <f t="shared" si="115"/>
        <v>7.9307066999724238</v>
      </c>
      <c r="S74" s="74">
        <f t="shared" si="155"/>
        <v>0</v>
      </c>
      <c r="T74" s="75">
        <f t="shared" si="156"/>
        <v>0</v>
      </c>
      <c r="U74" s="76">
        <f t="shared" si="157"/>
        <v>0</v>
      </c>
      <c r="V74" s="74">
        <f t="shared" si="158"/>
        <v>0</v>
      </c>
      <c r="W74" s="75">
        <f t="shared" si="159"/>
        <v>0</v>
      </c>
      <c r="X74" s="76">
        <f t="shared" si="160"/>
        <v>1</v>
      </c>
      <c r="Y74" s="74">
        <f t="shared" si="161"/>
        <v>0</v>
      </c>
      <c r="Z74" s="75">
        <f t="shared" si="162"/>
        <v>0</v>
      </c>
      <c r="AA74" s="76">
        <f t="shared" si="163"/>
        <v>0</v>
      </c>
      <c r="AB74" s="74">
        <f t="shared" si="164"/>
        <v>0</v>
      </c>
      <c r="AC74" s="75">
        <f t="shared" si="165"/>
        <v>0</v>
      </c>
      <c r="AD74" s="76">
        <f t="shared" si="166"/>
        <v>0</v>
      </c>
      <c r="AE74" s="74">
        <f t="shared" si="167"/>
        <v>0</v>
      </c>
      <c r="AF74" s="75">
        <f t="shared" si="168"/>
        <v>0</v>
      </c>
      <c r="AG74" s="76">
        <f t="shared" si="169"/>
        <v>0</v>
      </c>
      <c r="AH74" s="74">
        <f t="shared" si="170"/>
        <v>0</v>
      </c>
      <c r="AI74" s="75">
        <f t="shared" si="171"/>
        <v>0</v>
      </c>
      <c r="AJ74" s="76">
        <f t="shared" si="172"/>
        <v>0</v>
      </c>
      <c r="AK74" s="74">
        <f t="shared" si="173"/>
        <v>0</v>
      </c>
      <c r="AL74" s="75">
        <f t="shared" si="174"/>
        <v>0</v>
      </c>
      <c r="AM74" s="76">
        <f t="shared" si="175"/>
        <v>0</v>
      </c>
      <c r="AN74" s="74">
        <f t="shared" si="176"/>
        <v>0</v>
      </c>
      <c r="AO74" s="75">
        <f t="shared" si="177"/>
        <v>0</v>
      </c>
      <c r="AP74" s="76">
        <f t="shared" si="178"/>
        <v>0</v>
      </c>
      <c r="AQ74" s="77">
        <f t="shared" si="116"/>
        <v>0.56647904999803034</v>
      </c>
      <c r="AR74" s="77">
        <f t="shared" si="179"/>
        <v>0.38347344852811432</v>
      </c>
      <c r="AS74" s="78">
        <f t="shared" si="180"/>
        <v>0.36601120293983208</v>
      </c>
      <c r="AT74" s="77">
        <f t="shared" si="181"/>
        <v>0.25051534853205359</v>
      </c>
      <c r="AU74" s="79">
        <f t="shared" si="209"/>
        <v>0.1</v>
      </c>
      <c r="AV74" s="139">
        <f>DataEntry!P74</f>
        <v>-37</v>
      </c>
      <c r="AW74" s="80" t="str">
        <f t="shared" si="117"/>
        <v>8/5</v>
      </c>
      <c r="AX74" s="80" t="str">
        <f t="shared" si="118"/>
        <v>43/25</v>
      </c>
      <c r="AY74" s="80" t="str">
        <f t="shared" si="119"/>
        <v>74/25</v>
      </c>
      <c r="AZ74" s="81">
        <f>DataEntry!I74</f>
        <v>133</v>
      </c>
      <c r="BA74" s="82">
        <f>DataEntry!J74</f>
        <v>100</v>
      </c>
      <c r="BB74" s="81">
        <f>DataEntry!K74</f>
        <v>64</v>
      </c>
      <c r="BC74" s="82">
        <f>DataEntry!L74</f>
        <v>25</v>
      </c>
      <c r="BD74" s="81">
        <f>DataEntry!M74</f>
        <v>193</v>
      </c>
      <c r="BE74" s="82">
        <f>DataEntry!N74</f>
        <v>100</v>
      </c>
      <c r="BF74" s="77">
        <f t="shared" si="182"/>
        <v>0.4082105469132179</v>
      </c>
      <c r="BG74" s="77">
        <f t="shared" si="183"/>
        <v>0.26717150963702185</v>
      </c>
      <c r="BH74" s="77">
        <f t="shared" si="184"/>
        <v>0.3246179434497603</v>
      </c>
      <c r="BI74" s="83">
        <f t="shared" si="185"/>
        <v>0</v>
      </c>
      <c r="BJ74" s="83">
        <f t="shared" si="186"/>
        <v>0</v>
      </c>
      <c r="BK74" s="83">
        <f t="shared" si="187"/>
        <v>1</v>
      </c>
      <c r="BL74" s="84">
        <f t="shared" si="120"/>
        <v>0.25051534853205359</v>
      </c>
      <c r="BM74" s="84">
        <f t="shared" si="121"/>
        <v>0.3246179434497603</v>
      </c>
      <c r="BN74" s="85">
        <f t="shared" si="188"/>
        <v>-7.410259491770671E-2</v>
      </c>
      <c r="BO74" s="84">
        <f t="shared" si="122"/>
        <v>0.38347344852811432</v>
      </c>
      <c r="BP74" s="84">
        <f t="shared" si="123"/>
        <v>0.36601120293983208</v>
      </c>
      <c r="BQ74" s="84">
        <f t="shared" si="124"/>
        <v>0.25051534853205359</v>
      </c>
      <c r="BR74" s="84">
        <f t="shared" si="189"/>
        <v>0.4082105469132179</v>
      </c>
      <c r="BS74" s="84">
        <f t="shared" si="189"/>
        <v>0.26717150963702185</v>
      </c>
      <c r="BT74" s="84">
        <f t="shared" si="189"/>
        <v>0.3246179434497603</v>
      </c>
      <c r="BU74" s="86">
        <f t="shared" si="190"/>
        <v>0</v>
      </c>
      <c r="BV74" s="86">
        <f t="shared" si="190"/>
        <v>0</v>
      </c>
      <c r="BW74" s="86">
        <f t="shared" si="190"/>
        <v>1</v>
      </c>
      <c r="BX74" s="86">
        <f t="shared" si="191"/>
        <v>0</v>
      </c>
      <c r="BY74" s="86">
        <f t="shared" si="191"/>
        <v>0</v>
      </c>
      <c r="BZ74" s="86">
        <f t="shared" si="191"/>
        <v>1</v>
      </c>
      <c r="CA74" s="83">
        <f>IF(AND(DataEntry!B74&gt;=ExFrom,DataEntry!B74&lt;=ExTo),0,IF(AR74&lt;DS74,0,DB74))</f>
        <v>0</v>
      </c>
      <c r="CB74" s="83">
        <f>IF(AND(DataEntry!B74&gt;=ExFrom,DataEntry!B74&lt;=ExTo),0,IF(AT74&lt;DT74,0,DC74))</f>
        <v>0</v>
      </c>
      <c r="CC74" s="14">
        <f t="shared" si="192"/>
        <v>0</v>
      </c>
      <c r="CD74" s="72" t="str">
        <f t="shared" si="125"/>
        <v/>
      </c>
      <c r="CE74" s="87">
        <f t="shared" si="193"/>
        <v>5.1380354088362612E-2</v>
      </c>
      <c r="CF74" s="88">
        <f t="shared" si="194"/>
        <v>-7.3674709857962276E-2</v>
      </c>
      <c r="CG74" s="88">
        <f t="shared" si="195"/>
        <v>-0.16631230678611864</v>
      </c>
      <c r="CH74" s="87">
        <f t="shared" si="196"/>
        <v>0.36601120293983203</v>
      </c>
      <c r="CI74" s="89">
        <f t="shared" si="126"/>
        <v>0</v>
      </c>
      <c r="CJ74" s="89">
        <f t="shared" si="127"/>
        <v>0</v>
      </c>
      <c r="CK74" s="157">
        <f t="shared" si="128"/>
        <v>0</v>
      </c>
      <c r="CL74" s="90">
        <f t="shared" si="129"/>
        <v>0</v>
      </c>
      <c r="CM74" s="157">
        <f t="shared" si="130"/>
        <v>0</v>
      </c>
      <c r="CN74" s="90">
        <f t="shared" si="131"/>
        <v>0</v>
      </c>
      <c r="CO74" s="157">
        <f t="shared" si="132"/>
        <v>0</v>
      </c>
      <c r="CP74" s="90">
        <f t="shared" si="133"/>
        <v>0</v>
      </c>
      <c r="CQ74" s="157">
        <f t="shared" si="134"/>
        <v>0</v>
      </c>
      <c r="CR74" s="90">
        <f t="shared" si="135"/>
        <v>0</v>
      </c>
      <c r="CS74" s="157">
        <f t="shared" si="136"/>
        <v>0</v>
      </c>
      <c r="CT74" s="90">
        <f t="shared" si="137"/>
        <v>0</v>
      </c>
      <c r="CU74" s="157">
        <f t="shared" si="138"/>
        <v>0</v>
      </c>
      <c r="CV74" s="90">
        <f t="shared" si="139"/>
        <v>0</v>
      </c>
      <c r="CW74" s="157">
        <f t="shared" si="140"/>
        <v>0</v>
      </c>
      <c r="CX74" s="90">
        <f t="shared" si="141"/>
        <v>0</v>
      </c>
      <c r="CY74" s="157">
        <f t="shared" si="142"/>
        <v>0</v>
      </c>
      <c r="CZ74" s="90">
        <f t="shared" si="143"/>
        <v>0</v>
      </c>
      <c r="DA74" s="91">
        <f>DataEntry!B74</f>
        <v>44158</v>
      </c>
      <c r="DB74" s="83">
        <f t="shared" si="144"/>
        <v>0</v>
      </c>
      <c r="DC74" s="83">
        <f t="shared" si="145"/>
        <v>0</v>
      </c>
      <c r="DD74" s="145" t="str">
        <f t="shared" si="197"/>
        <v/>
      </c>
      <c r="DE74" s="145" t="str">
        <f t="shared" si="198"/>
        <v/>
      </c>
      <c r="DF74" s="145">
        <f t="shared" si="199"/>
        <v>13</v>
      </c>
      <c r="DG74" s="145">
        <f t="shared" si="200"/>
        <v>12</v>
      </c>
      <c r="DH74" s="145" t="str">
        <f t="shared" si="201"/>
        <v/>
      </c>
      <c r="DI74" s="145" t="str">
        <f t="shared" si="202"/>
        <v/>
      </c>
      <c r="DJ74" s="83">
        <f t="shared" si="203"/>
        <v>0</v>
      </c>
      <c r="DK74" s="83">
        <f t="shared" si="204"/>
        <v>0</v>
      </c>
      <c r="DL74" s="84">
        <f t="shared" si="205"/>
        <v>0</v>
      </c>
      <c r="DM74" s="14">
        <f t="shared" si="206"/>
        <v>0</v>
      </c>
      <c r="DN74" s="87">
        <f>IFERROR(DO74*(1-DCFactor)+Results!DP74*DCFactor,"")</f>
        <v>0.34327604958016789</v>
      </c>
      <c r="DO74" s="87">
        <f>(DFactor*Rounds*Number/2+SUM(BV$3:BV62))/(Rounds*Number/2+COUNT(BV$3:BV62))</f>
        <v>0.30485245901639341</v>
      </c>
      <c r="DP74" s="87">
        <f t="shared" si="146"/>
        <v>0.41463414634146339</v>
      </c>
      <c r="DQ74" s="84">
        <f t="shared" si="147"/>
        <v>0</v>
      </c>
      <c r="DR74" s="84">
        <f t="shared" si="148"/>
        <v>0</v>
      </c>
      <c r="DS74" s="87">
        <f t="shared" si="149"/>
        <v>0.33912249032859876</v>
      </c>
      <c r="DT74" s="87">
        <f t="shared" si="150"/>
        <v>0.34221041022620391</v>
      </c>
      <c r="DU74" s="87">
        <f t="shared" si="151"/>
        <v>0.36601120293983203</v>
      </c>
      <c r="DV74" s="86">
        <f t="shared" si="207"/>
        <v>-3</v>
      </c>
      <c r="DW74" s="86">
        <f t="shared" si="208"/>
        <v>3</v>
      </c>
    </row>
    <row r="75" spans="1:127" x14ac:dyDescent="0.25">
      <c r="A75" s="69">
        <v>73</v>
      </c>
      <c r="B75" s="70">
        <f>DataEntry!C75</f>
        <v>4</v>
      </c>
      <c r="C75" s="71">
        <f>COUNTIF(D$2:D75,D75)+COUNTIF(G$2:G75,D75)</f>
        <v>9</v>
      </c>
      <c r="D75" s="72" t="str">
        <f t="shared" si="109"/>
        <v>Darmstadt 98</v>
      </c>
      <c r="E75" s="70">
        <f>DataEntry!E75</f>
        <v>3</v>
      </c>
      <c r="F75" s="71">
        <f>COUNTIF(D$2:D75,G75)+COUNTIF(G$2:G75,G75)</f>
        <v>9</v>
      </c>
      <c r="G75" s="72" t="str">
        <f t="shared" si="110"/>
        <v>Eintracht Braunschweig</v>
      </c>
      <c r="H75" s="73">
        <f>DataEntry!G75</f>
        <v>4</v>
      </c>
      <c r="I75" s="73">
        <f>DataEntry!H75</f>
        <v>0</v>
      </c>
      <c r="J75" s="158">
        <f t="shared" si="108"/>
        <v>1</v>
      </c>
      <c r="K75" s="156">
        <f t="shared" si="111"/>
        <v>4</v>
      </c>
      <c r="L75" s="224">
        <f t="shared" si="112"/>
        <v>2495.5553433573268</v>
      </c>
      <c r="M75" s="224">
        <f t="shared" si="113"/>
        <v>2364.4985752845487</v>
      </c>
      <c r="N75" s="236">
        <f t="shared" si="152"/>
        <v>131.05676807277814</v>
      </c>
      <c r="O75" s="22" t="str">
        <f t="shared" si="153"/>
        <v>T4G9</v>
      </c>
      <c r="P75" s="248">
        <f t="shared" si="114"/>
        <v>5.2814772807711519</v>
      </c>
      <c r="Q75" s="22" t="str">
        <f t="shared" si="154"/>
        <v>T3G9</v>
      </c>
      <c r="R75" s="248">
        <f t="shared" si="115"/>
        <v>-5.2814772807711519</v>
      </c>
      <c r="S75" s="74">
        <f t="shared" si="155"/>
        <v>0</v>
      </c>
      <c r="T75" s="75">
        <f t="shared" si="156"/>
        <v>0</v>
      </c>
      <c r="U75" s="76">
        <f t="shared" si="157"/>
        <v>0</v>
      </c>
      <c r="V75" s="74">
        <f t="shared" si="158"/>
        <v>0</v>
      </c>
      <c r="W75" s="75">
        <f t="shared" si="159"/>
        <v>0</v>
      </c>
      <c r="X75" s="76">
        <f t="shared" si="160"/>
        <v>0</v>
      </c>
      <c r="Y75" s="74">
        <f t="shared" si="161"/>
        <v>1</v>
      </c>
      <c r="Z75" s="75">
        <f t="shared" si="162"/>
        <v>0</v>
      </c>
      <c r="AA75" s="76">
        <f t="shared" si="163"/>
        <v>0</v>
      </c>
      <c r="AB75" s="74">
        <f t="shared" si="164"/>
        <v>0</v>
      </c>
      <c r="AC75" s="75">
        <f t="shared" si="165"/>
        <v>0</v>
      </c>
      <c r="AD75" s="76">
        <f t="shared" si="166"/>
        <v>0</v>
      </c>
      <c r="AE75" s="74">
        <f t="shared" si="167"/>
        <v>0</v>
      </c>
      <c r="AF75" s="75">
        <f t="shared" si="168"/>
        <v>0</v>
      </c>
      <c r="AG75" s="76">
        <f t="shared" si="169"/>
        <v>0</v>
      </c>
      <c r="AH75" s="74">
        <f t="shared" si="170"/>
        <v>0</v>
      </c>
      <c r="AI75" s="75">
        <f t="shared" si="171"/>
        <v>0</v>
      </c>
      <c r="AJ75" s="76">
        <f t="shared" si="172"/>
        <v>0</v>
      </c>
      <c r="AK75" s="74">
        <f t="shared" si="173"/>
        <v>0</v>
      </c>
      <c r="AL75" s="75">
        <f t="shared" si="174"/>
        <v>0</v>
      </c>
      <c r="AM75" s="76">
        <f t="shared" si="175"/>
        <v>0</v>
      </c>
      <c r="AN75" s="74">
        <f t="shared" si="176"/>
        <v>0</v>
      </c>
      <c r="AO75" s="75">
        <f t="shared" si="177"/>
        <v>0</v>
      </c>
      <c r="AP75" s="76">
        <f t="shared" si="178"/>
        <v>0</v>
      </c>
      <c r="AQ75" s="77">
        <f t="shared" si="116"/>
        <v>0.62275162280206053</v>
      </c>
      <c r="AR75" s="77">
        <f t="shared" si="179"/>
        <v>0.46166057394981908</v>
      </c>
      <c r="AS75" s="78">
        <f t="shared" si="180"/>
        <v>0.32218209770448303</v>
      </c>
      <c r="AT75" s="77">
        <f t="shared" si="181"/>
        <v>0.21615732834569795</v>
      </c>
      <c r="AU75" s="79">
        <f t="shared" si="209"/>
        <v>0.1</v>
      </c>
      <c r="AV75" s="139">
        <f>DataEntry!P75</f>
        <v>-32</v>
      </c>
      <c r="AW75" s="80" t="str">
        <f t="shared" si="117"/>
        <v>29/25</v>
      </c>
      <c r="AX75" s="80" t="str">
        <f t="shared" si="118"/>
        <v>21/10</v>
      </c>
      <c r="AY75" s="80" t="str">
        <f t="shared" si="119"/>
        <v>18/5</v>
      </c>
      <c r="AZ75" s="81">
        <f>DataEntry!I75</f>
        <v>93</v>
      </c>
      <c r="BA75" s="82">
        <f>DataEntry!J75</f>
        <v>100</v>
      </c>
      <c r="BB75" s="81">
        <f>DataEntry!K75</f>
        <v>14</v>
      </c>
      <c r="BC75" s="82">
        <f>DataEntry!L75</f>
        <v>5</v>
      </c>
      <c r="BD75" s="81">
        <f>DataEntry!M75</f>
        <v>68</v>
      </c>
      <c r="BE75" s="82">
        <f>DataEntry!N75</f>
        <v>25</v>
      </c>
      <c r="BF75" s="77">
        <f t="shared" si="182"/>
        <v>0.49341003015748908</v>
      </c>
      <c r="BG75" s="77">
        <f t="shared" si="183"/>
        <v>0.25060035742209313</v>
      </c>
      <c r="BH75" s="77">
        <f t="shared" si="184"/>
        <v>0.25598961242041773</v>
      </c>
      <c r="BI75" s="83">
        <f t="shared" si="185"/>
        <v>1</v>
      </c>
      <c r="BJ75" s="83">
        <f t="shared" si="186"/>
        <v>0</v>
      </c>
      <c r="BK75" s="83">
        <f t="shared" si="187"/>
        <v>0</v>
      </c>
      <c r="BL75" s="84">
        <f t="shared" si="120"/>
        <v>0.46166057394981908</v>
      </c>
      <c r="BM75" s="84">
        <f t="shared" si="121"/>
        <v>0.49341003015748908</v>
      </c>
      <c r="BN75" s="85">
        <f t="shared" si="188"/>
        <v>-3.1749456207670002E-2</v>
      </c>
      <c r="BO75" s="84">
        <f t="shared" si="122"/>
        <v>0.46166057394981908</v>
      </c>
      <c r="BP75" s="84">
        <f t="shared" si="123"/>
        <v>0.32218209770448303</v>
      </c>
      <c r="BQ75" s="84">
        <f t="shared" si="124"/>
        <v>0.21615732834569795</v>
      </c>
      <c r="BR75" s="84">
        <f t="shared" si="189"/>
        <v>0.49341003015748908</v>
      </c>
      <c r="BS75" s="84">
        <f t="shared" si="189"/>
        <v>0.25060035742209313</v>
      </c>
      <c r="BT75" s="84">
        <f t="shared" si="189"/>
        <v>0.25598961242041773</v>
      </c>
      <c r="BU75" s="86">
        <f t="shared" si="190"/>
        <v>1</v>
      </c>
      <c r="BV75" s="86">
        <f t="shared" si="190"/>
        <v>0</v>
      </c>
      <c r="BW75" s="86">
        <f t="shared" si="190"/>
        <v>0</v>
      </c>
      <c r="BX75" s="86">
        <f t="shared" si="191"/>
        <v>1</v>
      </c>
      <c r="BY75" s="86">
        <f t="shared" si="191"/>
        <v>0</v>
      </c>
      <c r="BZ75" s="86">
        <f t="shared" si="191"/>
        <v>0</v>
      </c>
      <c r="CA75" s="83">
        <f>IF(AND(DataEntry!B75&gt;=ExFrom,DataEntry!B75&lt;=ExTo),0,IF(AR75&lt;DS75,0,DB75))</f>
        <v>0</v>
      </c>
      <c r="CB75" s="83">
        <f>IF(AND(DataEntry!B75&gt;=ExFrom,DataEntry!B75&lt;=ExTo),0,IF(AT75&lt;DT75,0,DC75))</f>
        <v>0</v>
      </c>
      <c r="CC75" s="14">
        <f t="shared" si="192"/>
        <v>0</v>
      </c>
      <c r="CD75" s="72" t="str">
        <f t="shared" si="125"/>
        <v/>
      </c>
      <c r="CE75" s="87">
        <f t="shared" si="193"/>
        <v>5.0109814063824087E-2</v>
      </c>
      <c r="CF75" s="88">
        <f t="shared" si="194"/>
        <v>-7.965691456754638E-2</v>
      </c>
      <c r="CG75" s="88">
        <f t="shared" si="195"/>
        <v>-0.11911941093840796</v>
      </c>
      <c r="CH75" s="87">
        <f t="shared" si="196"/>
        <v>0.32218209770448297</v>
      </c>
      <c r="CI75" s="89">
        <f t="shared" si="126"/>
        <v>0</v>
      </c>
      <c r="CJ75" s="89">
        <f t="shared" si="127"/>
        <v>0</v>
      </c>
      <c r="CK75" s="157">
        <f t="shared" si="128"/>
        <v>0</v>
      </c>
      <c r="CL75" s="90">
        <f t="shared" si="129"/>
        <v>0</v>
      </c>
      <c r="CM75" s="157">
        <f t="shared" si="130"/>
        <v>0</v>
      </c>
      <c r="CN75" s="90">
        <f t="shared" si="131"/>
        <v>0</v>
      </c>
      <c r="CO75" s="157">
        <f t="shared" si="132"/>
        <v>0</v>
      </c>
      <c r="CP75" s="90">
        <f t="shared" si="133"/>
        <v>0</v>
      </c>
      <c r="CQ75" s="157">
        <f t="shared" si="134"/>
        <v>0</v>
      </c>
      <c r="CR75" s="90">
        <f t="shared" si="135"/>
        <v>0</v>
      </c>
      <c r="CS75" s="157">
        <f t="shared" si="136"/>
        <v>0</v>
      </c>
      <c r="CT75" s="90">
        <f t="shared" si="137"/>
        <v>0</v>
      </c>
      <c r="CU75" s="157">
        <f t="shared" si="138"/>
        <v>0</v>
      </c>
      <c r="CV75" s="90">
        <f t="shared" si="139"/>
        <v>0</v>
      </c>
      <c r="CW75" s="157">
        <f t="shared" si="140"/>
        <v>0</v>
      </c>
      <c r="CX75" s="90">
        <f t="shared" si="141"/>
        <v>0</v>
      </c>
      <c r="CY75" s="157">
        <f t="shared" si="142"/>
        <v>0</v>
      </c>
      <c r="CZ75" s="90">
        <f t="shared" si="143"/>
        <v>0</v>
      </c>
      <c r="DA75" s="91">
        <f>DataEntry!B75</f>
        <v>44162</v>
      </c>
      <c r="DB75" s="83">
        <f t="shared" si="144"/>
        <v>0</v>
      </c>
      <c r="DC75" s="83">
        <f t="shared" si="145"/>
        <v>0</v>
      </c>
      <c r="DD75" s="145">
        <f t="shared" si="197"/>
        <v>4</v>
      </c>
      <c r="DE75" s="145" t="str">
        <f t="shared" si="198"/>
        <v/>
      </c>
      <c r="DF75" s="145" t="str">
        <f t="shared" si="199"/>
        <v/>
      </c>
      <c r="DG75" s="145" t="str">
        <f t="shared" si="200"/>
        <v/>
      </c>
      <c r="DH75" s="145" t="str">
        <f t="shared" si="201"/>
        <v/>
      </c>
      <c r="DI75" s="145">
        <f t="shared" si="202"/>
        <v>3</v>
      </c>
      <c r="DJ75" s="83">
        <f t="shared" si="203"/>
        <v>0</v>
      </c>
      <c r="DK75" s="83">
        <f t="shared" si="204"/>
        <v>0</v>
      </c>
      <c r="DL75" s="84">
        <f t="shared" si="205"/>
        <v>0</v>
      </c>
      <c r="DM75" s="14">
        <f t="shared" si="206"/>
        <v>0</v>
      </c>
      <c r="DN75" s="87">
        <f>IFERROR(DO75*(1-DCFactor)+Results!DP75*DCFactor,"")</f>
        <v>0.30989487069171562</v>
      </c>
      <c r="DO75" s="87">
        <f>(DFactor*Rounds*Number/2+SUM(BV$3:BV63))/(Rounds*Number/2+COUNT(BV$3:BV63))</f>
        <v>0.30402179836512261</v>
      </c>
      <c r="DP75" s="87">
        <f t="shared" si="146"/>
        <v>0.32080200501253131</v>
      </c>
      <c r="DQ75" s="84">
        <f t="shared" si="147"/>
        <v>0</v>
      </c>
      <c r="DR75" s="84">
        <f t="shared" si="148"/>
        <v>0</v>
      </c>
      <c r="DS75" s="87">
        <f t="shared" si="149"/>
        <v>0.33932189715225158</v>
      </c>
      <c r="DT75" s="87">
        <f t="shared" si="150"/>
        <v>0.34063731369794692</v>
      </c>
      <c r="DU75" s="87">
        <f t="shared" si="151"/>
        <v>0.32218209770448297</v>
      </c>
      <c r="DV75" s="86">
        <f t="shared" si="207"/>
        <v>4</v>
      </c>
      <c r="DW75" s="86">
        <f t="shared" si="208"/>
        <v>-4</v>
      </c>
    </row>
    <row r="76" spans="1:127" x14ac:dyDescent="0.25">
      <c r="A76" s="69">
        <v>74</v>
      </c>
      <c r="B76" s="70">
        <f>DataEntry!C76</f>
        <v>17</v>
      </c>
      <c r="C76" s="71">
        <f>COUNTIF(D$2:D76,D76)+COUNTIF(G$2:G76,D76)</f>
        <v>9</v>
      </c>
      <c r="D76" s="72" t="str">
        <f t="shared" si="109"/>
        <v>St Pauli</v>
      </c>
      <c r="E76" s="70">
        <f>DataEntry!E76</f>
        <v>13</v>
      </c>
      <c r="F76" s="71">
        <f>COUNTIF(D$2:D76,G76)+COUNTIF(G$2:G76,G76)</f>
        <v>9</v>
      </c>
      <c r="G76" s="72" t="str">
        <f t="shared" si="110"/>
        <v>Osnabruck</v>
      </c>
      <c r="H76" s="73">
        <f>DataEntry!G76</f>
        <v>0</v>
      </c>
      <c r="I76" s="73">
        <f>DataEntry!H76</f>
        <v>1</v>
      </c>
      <c r="J76" s="158">
        <f t="shared" si="108"/>
        <v>3</v>
      </c>
      <c r="K76" s="156">
        <f t="shared" si="111"/>
        <v>0</v>
      </c>
      <c r="L76" s="224">
        <f t="shared" si="112"/>
        <v>2476.808763314013</v>
      </c>
      <c r="M76" s="224">
        <f t="shared" si="113"/>
        <v>2417.8494337358479</v>
      </c>
      <c r="N76" s="236">
        <f t="shared" si="152"/>
        <v>58.959329578165125</v>
      </c>
      <c r="O76" s="22" t="str">
        <f t="shared" si="153"/>
        <v>T17G9</v>
      </c>
      <c r="P76" s="248">
        <f t="shared" si="114"/>
        <v>-5.5232832382249377</v>
      </c>
      <c r="Q76" s="22" t="str">
        <f t="shared" si="154"/>
        <v>T13G9</v>
      </c>
      <c r="R76" s="248">
        <f t="shared" si="115"/>
        <v>5.5232832382249377</v>
      </c>
      <c r="S76" s="74">
        <f t="shared" si="155"/>
        <v>0</v>
      </c>
      <c r="T76" s="75">
        <f t="shared" si="156"/>
        <v>0</v>
      </c>
      <c r="U76" s="76">
        <f t="shared" si="157"/>
        <v>0</v>
      </c>
      <c r="V76" s="74">
        <f t="shared" si="158"/>
        <v>0</v>
      </c>
      <c r="W76" s="75">
        <f t="shared" si="159"/>
        <v>0</v>
      </c>
      <c r="X76" s="76">
        <f t="shared" si="160"/>
        <v>1</v>
      </c>
      <c r="Y76" s="74">
        <f t="shared" si="161"/>
        <v>0</v>
      </c>
      <c r="Z76" s="75">
        <f t="shared" si="162"/>
        <v>0</v>
      </c>
      <c r="AA76" s="76">
        <f t="shared" si="163"/>
        <v>0</v>
      </c>
      <c r="AB76" s="74">
        <f t="shared" si="164"/>
        <v>0</v>
      </c>
      <c r="AC76" s="75">
        <f t="shared" si="165"/>
        <v>0</v>
      </c>
      <c r="AD76" s="76">
        <f t="shared" si="166"/>
        <v>0</v>
      </c>
      <c r="AE76" s="74">
        <f t="shared" si="167"/>
        <v>0</v>
      </c>
      <c r="AF76" s="75">
        <f t="shared" si="168"/>
        <v>0</v>
      </c>
      <c r="AG76" s="76">
        <f t="shared" si="169"/>
        <v>0</v>
      </c>
      <c r="AH76" s="74">
        <f t="shared" si="170"/>
        <v>0</v>
      </c>
      <c r="AI76" s="75">
        <f t="shared" si="171"/>
        <v>0</v>
      </c>
      <c r="AJ76" s="76">
        <f t="shared" si="172"/>
        <v>0</v>
      </c>
      <c r="AK76" s="74">
        <f t="shared" si="173"/>
        <v>0</v>
      </c>
      <c r="AL76" s="75">
        <f t="shared" si="174"/>
        <v>0</v>
      </c>
      <c r="AM76" s="76">
        <f t="shared" si="175"/>
        <v>0</v>
      </c>
      <c r="AN76" s="74">
        <f t="shared" si="176"/>
        <v>0</v>
      </c>
      <c r="AO76" s="75">
        <f t="shared" si="177"/>
        <v>0</v>
      </c>
      <c r="AP76" s="76">
        <f t="shared" si="178"/>
        <v>0</v>
      </c>
      <c r="AQ76" s="77">
        <f t="shared" si="116"/>
        <v>0.55232832382249375</v>
      </c>
      <c r="AR76" s="77">
        <f t="shared" si="179"/>
        <v>0.37440059464248365</v>
      </c>
      <c r="AS76" s="78">
        <f t="shared" si="180"/>
        <v>0.3558554583600203</v>
      </c>
      <c r="AT76" s="77">
        <f t="shared" si="181"/>
        <v>0.2697439469974961</v>
      </c>
      <c r="AU76" s="79">
        <f t="shared" si="209"/>
        <v>0.1</v>
      </c>
      <c r="AV76" s="139">
        <f>DataEntry!P76</f>
        <v>-36</v>
      </c>
      <c r="AW76" s="80" t="str">
        <f t="shared" si="117"/>
        <v>83/50</v>
      </c>
      <c r="AX76" s="80" t="str">
        <f t="shared" si="118"/>
        <v>9/5</v>
      </c>
      <c r="AY76" s="80" t="str">
        <f t="shared" si="119"/>
        <v>27/10</v>
      </c>
      <c r="AZ76" s="81">
        <f>DataEntry!I76</f>
        <v>139</v>
      </c>
      <c r="BA76" s="82">
        <f>DataEntry!J76</f>
        <v>100</v>
      </c>
      <c r="BB76" s="81">
        <f>DataEntry!K76</f>
        <v>61</v>
      </c>
      <c r="BC76" s="82">
        <f>DataEntry!L76</f>
        <v>25</v>
      </c>
      <c r="BD76" s="81">
        <f>DataEntry!M76</f>
        <v>193</v>
      </c>
      <c r="BE76" s="82">
        <f>DataEntry!N76</f>
        <v>100</v>
      </c>
      <c r="BF76" s="77">
        <f t="shared" si="182"/>
        <v>0.39833224652716026</v>
      </c>
      <c r="BG76" s="77">
        <f t="shared" si="183"/>
        <v>0.27674827593020729</v>
      </c>
      <c r="BH76" s="77">
        <f t="shared" si="184"/>
        <v>0.32491947754263245</v>
      </c>
      <c r="BI76" s="83">
        <f t="shared" si="185"/>
        <v>0</v>
      </c>
      <c r="BJ76" s="83">
        <f t="shared" si="186"/>
        <v>0</v>
      </c>
      <c r="BK76" s="83">
        <f t="shared" si="187"/>
        <v>1</v>
      </c>
      <c r="BL76" s="84">
        <f t="shared" si="120"/>
        <v>0.2697439469974961</v>
      </c>
      <c r="BM76" s="84">
        <f t="shared" si="121"/>
        <v>0.32491947754263245</v>
      </c>
      <c r="BN76" s="85">
        <f t="shared" si="188"/>
        <v>-5.5175530545136353E-2</v>
      </c>
      <c r="BO76" s="84">
        <f t="shared" si="122"/>
        <v>0.37440059464248365</v>
      </c>
      <c r="BP76" s="84">
        <f t="shared" si="123"/>
        <v>0.3558554583600203</v>
      </c>
      <c r="BQ76" s="84">
        <f t="shared" si="124"/>
        <v>0.2697439469974961</v>
      </c>
      <c r="BR76" s="84">
        <f t="shared" si="189"/>
        <v>0.39833224652716026</v>
      </c>
      <c r="BS76" s="84">
        <f t="shared" si="189"/>
        <v>0.27674827593020729</v>
      </c>
      <c r="BT76" s="84">
        <f t="shared" si="189"/>
        <v>0.32491947754263245</v>
      </c>
      <c r="BU76" s="86">
        <f t="shared" si="190"/>
        <v>0</v>
      </c>
      <c r="BV76" s="86">
        <f t="shared" si="190"/>
        <v>0</v>
      </c>
      <c r="BW76" s="86">
        <f t="shared" si="190"/>
        <v>1</v>
      </c>
      <c r="BX76" s="86">
        <f t="shared" si="191"/>
        <v>0</v>
      </c>
      <c r="BY76" s="86">
        <f t="shared" si="191"/>
        <v>0</v>
      </c>
      <c r="BZ76" s="86">
        <f t="shared" si="191"/>
        <v>1</v>
      </c>
      <c r="CA76" s="83">
        <f>IF(AND(DataEntry!B76&gt;=ExFrom,DataEntry!B76&lt;=ExTo),0,IF(AR76&lt;DS76,0,DB76))</f>
        <v>0</v>
      </c>
      <c r="CB76" s="83">
        <f>IF(AND(DataEntry!B76&gt;=ExFrom,DataEntry!B76&lt;=ExTo),0,IF(AT76&lt;DT76,0,DC76))</f>
        <v>0</v>
      </c>
      <c r="CC76" s="14">
        <f t="shared" si="192"/>
        <v>0</v>
      </c>
      <c r="CD76" s="72" t="str">
        <f t="shared" si="125"/>
        <v/>
      </c>
      <c r="CE76" s="87">
        <f t="shared" si="193"/>
        <v>5.0404644587253911E-2</v>
      </c>
      <c r="CF76" s="88">
        <f t="shared" si="194"/>
        <v>-7.2281499427442705E-2</v>
      </c>
      <c r="CG76" s="88">
        <f t="shared" si="195"/>
        <v>-0.13310105862769683</v>
      </c>
      <c r="CH76" s="87">
        <f t="shared" si="196"/>
        <v>0.35585545836002025</v>
      </c>
      <c r="CI76" s="89">
        <f t="shared" si="126"/>
        <v>0</v>
      </c>
      <c r="CJ76" s="89">
        <f t="shared" si="127"/>
        <v>0</v>
      </c>
      <c r="CK76" s="157">
        <f t="shared" si="128"/>
        <v>0</v>
      </c>
      <c r="CL76" s="90">
        <f t="shared" si="129"/>
        <v>0</v>
      </c>
      <c r="CM76" s="157">
        <f t="shared" si="130"/>
        <v>0</v>
      </c>
      <c r="CN76" s="90">
        <f t="shared" si="131"/>
        <v>0</v>
      </c>
      <c r="CO76" s="157">
        <f t="shared" si="132"/>
        <v>0</v>
      </c>
      <c r="CP76" s="90">
        <f t="shared" si="133"/>
        <v>0</v>
      </c>
      <c r="CQ76" s="157">
        <f t="shared" si="134"/>
        <v>0</v>
      </c>
      <c r="CR76" s="90">
        <f t="shared" si="135"/>
        <v>0</v>
      </c>
      <c r="CS76" s="157">
        <f t="shared" si="136"/>
        <v>0</v>
      </c>
      <c r="CT76" s="90">
        <f t="shared" si="137"/>
        <v>0</v>
      </c>
      <c r="CU76" s="157">
        <f t="shared" si="138"/>
        <v>0</v>
      </c>
      <c r="CV76" s="90">
        <f t="shared" si="139"/>
        <v>0</v>
      </c>
      <c r="CW76" s="157">
        <f t="shared" si="140"/>
        <v>0</v>
      </c>
      <c r="CX76" s="90">
        <f t="shared" si="141"/>
        <v>0</v>
      </c>
      <c r="CY76" s="157">
        <f t="shared" si="142"/>
        <v>0</v>
      </c>
      <c r="CZ76" s="90">
        <f t="shared" si="143"/>
        <v>0</v>
      </c>
      <c r="DA76" s="91">
        <f>DataEntry!B76</f>
        <v>44162</v>
      </c>
      <c r="DB76" s="83">
        <f t="shared" si="144"/>
        <v>0</v>
      </c>
      <c r="DC76" s="83">
        <f t="shared" si="145"/>
        <v>0</v>
      </c>
      <c r="DD76" s="145" t="str">
        <f t="shared" si="197"/>
        <v/>
      </c>
      <c r="DE76" s="145" t="str">
        <f t="shared" si="198"/>
        <v/>
      </c>
      <c r="DF76" s="145">
        <f t="shared" si="199"/>
        <v>17</v>
      </c>
      <c r="DG76" s="145">
        <f t="shared" si="200"/>
        <v>13</v>
      </c>
      <c r="DH76" s="145" t="str">
        <f t="shared" si="201"/>
        <v/>
      </c>
      <c r="DI76" s="145" t="str">
        <f t="shared" si="202"/>
        <v/>
      </c>
      <c r="DJ76" s="83">
        <f t="shared" si="203"/>
        <v>0</v>
      </c>
      <c r="DK76" s="83">
        <f t="shared" si="204"/>
        <v>0</v>
      </c>
      <c r="DL76" s="84">
        <f t="shared" si="205"/>
        <v>0</v>
      </c>
      <c r="DM76" s="14">
        <f t="shared" si="206"/>
        <v>0</v>
      </c>
      <c r="DN76" s="87">
        <f>IFERROR(DO76*(1-DCFactor)+Results!DP76*DCFactor,"")</f>
        <v>0.33457717391304342</v>
      </c>
      <c r="DO76" s="87">
        <f>(DFactor*Rounds*Number/2+SUM(BV$3:BV64))/(Rounds*Number/2+COUNT(BV$3:BV64))</f>
        <v>0.30319565217391303</v>
      </c>
      <c r="DP76" s="87">
        <f t="shared" si="146"/>
        <v>0.39285714285714285</v>
      </c>
      <c r="DQ76" s="84">
        <f t="shared" si="147"/>
        <v>0</v>
      </c>
      <c r="DR76" s="84">
        <f t="shared" si="148"/>
        <v>0</v>
      </c>
      <c r="DS76" s="87">
        <f t="shared" si="149"/>
        <v>0.33907604998091473</v>
      </c>
      <c r="DT76" s="87">
        <f t="shared" si="150"/>
        <v>0.34110336862092316</v>
      </c>
      <c r="DU76" s="87">
        <f t="shared" si="151"/>
        <v>0.35585545836002025</v>
      </c>
      <c r="DV76" s="86">
        <f t="shared" si="207"/>
        <v>-1</v>
      </c>
      <c r="DW76" s="86">
        <f t="shared" si="208"/>
        <v>1</v>
      </c>
    </row>
    <row r="77" spans="1:127" x14ac:dyDescent="0.25">
      <c r="A77" s="69">
        <v>75</v>
      </c>
      <c r="B77" s="70">
        <f>DataEntry!C77</f>
        <v>15</v>
      </c>
      <c r="C77" s="71">
        <f>COUNTIF(D$2:D77,D77)+COUNTIF(G$2:G77,D77)</f>
        <v>9</v>
      </c>
      <c r="D77" s="72" t="str">
        <f t="shared" si="109"/>
        <v>Jahn Regensburg</v>
      </c>
      <c r="E77" s="70">
        <f>DataEntry!E77</f>
        <v>18</v>
      </c>
      <c r="F77" s="71">
        <f>COUNTIF(D$2:D77,G77)+COUNTIF(G$2:G77,G77)</f>
        <v>9</v>
      </c>
      <c r="G77" s="72" t="str">
        <f t="shared" si="110"/>
        <v>Wurzburger Kickers</v>
      </c>
      <c r="H77" s="73">
        <f>DataEntry!G77</f>
        <v>2</v>
      </c>
      <c r="I77" s="73">
        <f>DataEntry!H77</f>
        <v>1</v>
      </c>
      <c r="J77" s="158">
        <f t="shared" si="108"/>
        <v>1</v>
      </c>
      <c r="K77" s="156">
        <f t="shared" si="111"/>
        <v>0</v>
      </c>
      <c r="L77" s="224">
        <f t="shared" si="112"/>
        <v>2486.8664160975668</v>
      </c>
      <c r="M77" s="224">
        <f t="shared" si="113"/>
        <v>2369.3599691976724</v>
      </c>
      <c r="N77" s="236">
        <f t="shared" si="152"/>
        <v>117.5064468998944</v>
      </c>
      <c r="O77" s="22" t="str">
        <f t="shared" si="153"/>
        <v>T15G9</v>
      </c>
      <c r="P77" s="248">
        <f t="shared" si="114"/>
        <v>3.910033785329424</v>
      </c>
      <c r="Q77" s="22" t="str">
        <f t="shared" si="154"/>
        <v>T18G9</v>
      </c>
      <c r="R77" s="248">
        <f t="shared" si="115"/>
        <v>-3.910033785329424</v>
      </c>
      <c r="S77" s="74">
        <f t="shared" si="155"/>
        <v>0</v>
      </c>
      <c r="T77" s="75">
        <f t="shared" si="156"/>
        <v>0</v>
      </c>
      <c r="U77" s="76">
        <f t="shared" si="157"/>
        <v>0</v>
      </c>
      <c r="V77" s="74">
        <f t="shared" si="158"/>
        <v>0</v>
      </c>
      <c r="W77" s="75">
        <f t="shared" si="159"/>
        <v>0</v>
      </c>
      <c r="X77" s="76">
        <f t="shared" si="160"/>
        <v>0</v>
      </c>
      <c r="Y77" s="74">
        <f t="shared" si="161"/>
        <v>1</v>
      </c>
      <c r="Z77" s="75">
        <f t="shared" si="162"/>
        <v>0</v>
      </c>
      <c r="AA77" s="76">
        <f t="shared" si="163"/>
        <v>0</v>
      </c>
      <c r="AB77" s="74">
        <f t="shared" si="164"/>
        <v>0</v>
      </c>
      <c r="AC77" s="75">
        <f t="shared" si="165"/>
        <v>0</v>
      </c>
      <c r="AD77" s="76">
        <f t="shared" si="166"/>
        <v>0</v>
      </c>
      <c r="AE77" s="74">
        <f t="shared" si="167"/>
        <v>0</v>
      </c>
      <c r="AF77" s="75">
        <f t="shared" si="168"/>
        <v>0</v>
      </c>
      <c r="AG77" s="76">
        <f t="shared" si="169"/>
        <v>0</v>
      </c>
      <c r="AH77" s="74">
        <f t="shared" si="170"/>
        <v>0</v>
      </c>
      <c r="AI77" s="75">
        <f t="shared" si="171"/>
        <v>0</v>
      </c>
      <c r="AJ77" s="76">
        <f t="shared" si="172"/>
        <v>0</v>
      </c>
      <c r="AK77" s="74">
        <f t="shared" si="173"/>
        <v>0</v>
      </c>
      <c r="AL77" s="75">
        <f t="shared" si="174"/>
        <v>0</v>
      </c>
      <c r="AM77" s="76">
        <f t="shared" si="175"/>
        <v>0</v>
      </c>
      <c r="AN77" s="74">
        <f t="shared" si="176"/>
        <v>0</v>
      </c>
      <c r="AO77" s="75">
        <f t="shared" si="177"/>
        <v>0</v>
      </c>
      <c r="AP77" s="76">
        <f t="shared" si="178"/>
        <v>0</v>
      </c>
      <c r="AQ77" s="77">
        <f t="shared" si="116"/>
        <v>0.60899662146705758</v>
      </c>
      <c r="AR77" s="77">
        <f t="shared" si="179"/>
        <v>0.4592187082684196</v>
      </c>
      <c r="AS77" s="78">
        <f t="shared" si="180"/>
        <v>0.29955582639727596</v>
      </c>
      <c r="AT77" s="77">
        <f t="shared" si="181"/>
        <v>0.2412254653343045</v>
      </c>
      <c r="AU77" s="79">
        <f t="shared" si="209"/>
        <v>0.1</v>
      </c>
      <c r="AV77" s="139">
        <f>DataEntry!P77</f>
        <v>-30</v>
      </c>
      <c r="AW77" s="80" t="str">
        <f t="shared" si="117"/>
        <v>29/25</v>
      </c>
      <c r="AX77" s="80" t="str">
        <f t="shared" si="118"/>
        <v>58/25</v>
      </c>
      <c r="AY77" s="80" t="str">
        <f t="shared" si="119"/>
        <v>78/25</v>
      </c>
      <c r="AZ77" s="81">
        <f>DataEntry!I77</f>
        <v>51</v>
      </c>
      <c r="BA77" s="82">
        <f>DataEntry!J77</f>
        <v>50</v>
      </c>
      <c r="BB77" s="81">
        <f>DataEntry!K77</f>
        <v>68</v>
      </c>
      <c r="BC77" s="82">
        <f>DataEntry!L77</f>
        <v>25</v>
      </c>
      <c r="BD77" s="81">
        <f>DataEntry!M77</f>
        <v>62</v>
      </c>
      <c r="BE77" s="82">
        <f>DataEntry!N77</f>
        <v>25</v>
      </c>
      <c r="BF77" s="77">
        <f t="shared" si="182"/>
        <v>0.47092718700890518</v>
      </c>
      <c r="BG77" s="77">
        <f t="shared" si="183"/>
        <v>0.25571852627902913</v>
      </c>
      <c r="BH77" s="77">
        <f t="shared" si="184"/>
        <v>0.27335428671206563</v>
      </c>
      <c r="BI77" s="83">
        <f t="shared" si="185"/>
        <v>1</v>
      </c>
      <c r="BJ77" s="83">
        <f t="shared" si="186"/>
        <v>0</v>
      </c>
      <c r="BK77" s="83">
        <f t="shared" si="187"/>
        <v>0</v>
      </c>
      <c r="BL77" s="84">
        <f t="shared" si="120"/>
        <v>0.4592187082684196</v>
      </c>
      <c r="BM77" s="84">
        <f t="shared" si="121"/>
        <v>0.47092718700890518</v>
      </c>
      <c r="BN77" s="85">
        <f t="shared" si="188"/>
        <v>-1.1708478740485584E-2</v>
      </c>
      <c r="BO77" s="84">
        <f t="shared" si="122"/>
        <v>0.4592187082684196</v>
      </c>
      <c r="BP77" s="84">
        <f t="shared" si="123"/>
        <v>0.29955582639727596</v>
      </c>
      <c r="BQ77" s="84">
        <f t="shared" si="124"/>
        <v>0.2412254653343045</v>
      </c>
      <c r="BR77" s="84">
        <f t="shared" si="189"/>
        <v>0.47092718700890518</v>
      </c>
      <c r="BS77" s="84">
        <f t="shared" si="189"/>
        <v>0.25571852627902913</v>
      </c>
      <c r="BT77" s="84">
        <f t="shared" si="189"/>
        <v>0.27335428671206563</v>
      </c>
      <c r="BU77" s="86">
        <f t="shared" si="190"/>
        <v>1</v>
      </c>
      <c r="BV77" s="86">
        <f t="shared" si="190"/>
        <v>0</v>
      </c>
      <c r="BW77" s="86">
        <f t="shared" si="190"/>
        <v>0</v>
      </c>
      <c r="BX77" s="86">
        <f t="shared" si="191"/>
        <v>1</v>
      </c>
      <c r="BY77" s="86">
        <f t="shared" si="191"/>
        <v>0</v>
      </c>
      <c r="BZ77" s="86">
        <f t="shared" si="191"/>
        <v>0</v>
      </c>
      <c r="CA77" s="83">
        <f>IF(AND(DataEntry!B77&gt;=ExFrom,DataEntry!B77&lt;=ExTo),0,IF(AR77&lt;DS77,0,DB77))</f>
        <v>0</v>
      </c>
      <c r="CB77" s="83">
        <f>IF(AND(DataEntry!B77&gt;=ExFrom,DataEntry!B77&lt;=ExTo),0,IF(AT77&lt;DT77,0,DC77))</f>
        <v>0</v>
      </c>
      <c r="CC77" s="14">
        <f t="shared" si="192"/>
        <v>0</v>
      </c>
      <c r="CD77" s="72" t="str">
        <f t="shared" si="125"/>
        <v/>
      </c>
      <c r="CE77" s="87">
        <f t="shared" si="193"/>
        <v>5.1223031090650739E-2</v>
      </c>
      <c r="CF77" s="88">
        <f t="shared" si="194"/>
        <v>-5.2807818539153034E-2</v>
      </c>
      <c r="CG77" s="88">
        <f t="shared" si="195"/>
        <v>-9.963030126665437E-2</v>
      </c>
      <c r="CH77" s="87">
        <f t="shared" si="196"/>
        <v>0.2995558263972759</v>
      </c>
      <c r="CI77" s="89">
        <f t="shared" si="126"/>
        <v>0</v>
      </c>
      <c r="CJ77" s="89">
        <f t="shared" si="127"/>
        <v>0</v>
      </c>
      <c r="CK77" s="157">
        <f t="shared" si="128"/>
        <v>0</v>
      </c>
      <c r="CL77" s="90">
        <f t="shared" si="129"/>
        <v>0</v>
      </c>
      <c r="CM77" s="157">
        <f t="shared" si="130"/>
        <v>0</v>
      </c>
      <c r="CN77" s="90">
        <f t="shared" si="131"/>
        <v>0</v>
      </c>
      <c r="CO77" s="157">
        <f t="shared" si="132"/>
        <v>0</v>
      </c>
      <c r="CP77" s="90">
        <f t="shared" si="133"/>
        <v>0</v>
      </c>
      <c r="CQ77" s="157">
        <f t="shared" si="134"/>
        <v>0</v>
      </c>
      <c r="CR77" s="90">
        <f t="shared" si="135"/>
        <v>0</v>
      </c>
      <c r="CS77" s="157">
        <f t="shared" si="136"/>
        <v>0</v>
      </c>
      <c r="CT77" s="90">
        <f t="shared" si="137"/>
        <v>0</v>
      </c>
      <c r="CU77" s="157">
        <f t="shared" si="138"/>
        <v>0</v>
      </c>
      <c r="CV77" s="90">
        <f t="shared" si="139"/>
        <v>0</v>
      </c>
      <c r="CW77" s="157">
        <f t="shared" si="140"/>
        <v>0</v>
      </c>
      <c r="CX77" s="90">
        <f t="shared" si="141"/>
        <v>0</v>
      </c>
      <c r="CY77" s="157">
        <f t="shared" si="142"/>
        <v>0</v>
      </c>
      <c r="CZ77" s="90">
        <f t="shared" si="143"/>
        <v>0</v>
      </c>
      <c r="DA77" s="91">
        <f>DataEntry!B77</f>
        <v>44163</v>
      </c>
      <c r="DB77" s="83">
        <f t="shared" si="144"/>
        <v>0</v>
      </c>
      <c r="DC77" s="83">
        <f t="shared" si="145"/>
        <v>0</v>
      </c>
      <c r="DD77" s="145">
        <f t="shared" si="197"/>
        <v>15</v>
      </c>
      <c r="DE77" s="145" t="str">
        <f t="shared" si="198"/>
        <v/>
      </c>
      <c r="DF77" s="145" t="str">
        <f t="shared" si="199"/>
        <v/>
      </c>
      <c r="DG77" s="145" t="str">
        <f t="shared" si="200"/>
        <v/>
      </c>
      <c r="DH77" s="145" t="str">
        <f t="shared" si="201"/>
        <v/>
      </c>
      <c r="DI77" s="145">
        <f t="shared" si="202"/>
        <v>18</v>
      </c>
      <c r="DJ77" s="83">
        <f t="shared" si="203"/>
        <v>0</v>
      </c>
      <c r="DK77" s="83">
        <f t="shared" si="204"/>
        <v>0</v>
      </c>
      <c r="DL77" s="84">
        <f t="shared" si="205"/>
        <v>0</v>
      </c>
      <c r="DM77" s="14">
        <f t="shared" si="206"/>
        <v>0</v>
      </c>
      <c r="DN77" s="87">
        <f>IFERROR(DO77*(1-DCFactor)+Results!DP77*DCFactor,"")</f>
        <v>0.28273443160747397</v>
      </c>
      <c r="DO77" s="87">
        <f>(DFactor*Rounds*Number/2+SUM(BV$3:BV65))/(Rounds*Number/2+COUNT(BV$3:BV65))</f>
        <v>0.30508401084010839</v>
      </c>
      <c r="DP77" s="87">
        <f t="shared" si="146"/>
        <v>0.2412280701754386</v>
      </c>
      <c r="DQ77" s="84">
        <f t="shared" si="147"/>
        <v>0</v>
      </c>
      <c r="DR77" s="84">
        <f t="shared" si="148"/>
        <v>0</v>
      </c>
      <c r="DS77" s="87">
        <f t="shared" si="149"/>
        <v>0.33842692728463841</v>
      </c>
      <c r="DT77" s="87">
        <f t="shared" si="150"/>
        <v>0.33998767670888841</v>
      </c>
      <c r="DU77" s="87">
        <f t="shared" si="151"/>
        <v>0.2995558263972759</v>
      </c>
      <c r="DV77" s="86">
        <f t="shared" si="207"/>
        <v>1</v>
      </c>
      <c r="DW77" s="86">
        <f t="shared" si="208"/>
        <v>-1</v>
      </c>
    </row>
    <row r="78" spans="1:127" x14ac:dyDescent="0.25">
      <c r="A78" s="69">
        <v>76</v>
      </c>
      <c r="B78" s="70">
        <f>DataEntry!C78</f>
        <v>10</v>
      </c>
      <c r="C78" s="71">
        <f>COUNTIF(D$2:D78,D78)+COUNTIF(G$2:G78,D78)</f>
        <v>9</v>
      </c>
      <c r="D78" s="72" t="str">
        <f t="shared" si="109"/>
        <v>Karlsruher</v>
      </c>
      <c r="E78" s="70">
        <f>DataEntry!E78</f>
        <v>14</v>
      </c>
      <c r="F78" s="71">
        <f>COUNTIF(D$2:D78,G78)+COUNTIF(G$2:G78,G78)</f>
        <v>9</v>
      </c>
      <c r="G78" s="72" t="str">
        <f t="shared" si="110"/>
        <v>Paderborn 07</v>
      </c>
      <c r="H78" s="73">
        <f>DataEntry!G78</f>
        <v>1</v>
      </c>
      <c r="I78" s="73">
        <f>DataEntry!H78</f>
        <v>0</v>
      </c>
      <c r="J78" s="158">
        <f t="shared" si="108"/>
        <v>1</v>
      </c>
      <c r="K78" s="156">
        <f t="shared" si="111"/>
        <v>0</v>
      </c>
      <c r="L78" s="224">
        <f t="shared" si="112"/>
        <v>2454.8504016646325</v>
      </c>
      <c r="M78" s="224">
        <f t="shared" si="113"/>
        <v>2402.2916151227796</v>
      </c>
      <c r="N78" s="236">
        <f t="shared" si="152"/>
        <v>52.558786541852896</v>
      </c>
      <c r="O78" s="22" t="str">
        <f t="shared" si="153"/>
        <v>T10G9</v>
      </c>
      <c r="P78" s="248">
        <f t="shared" si="114"/>
        <v>4.5327072833683459</v>
      </c>
      <c r="Q78" s="22" t="str">
        <f t="shared" si="154"/>
        <v>T14G9</v>
      </c>
      <c r="R78" s="248">
        <f t="shared" si="115"/>
        <v>-4.5327072833683459</v>
      </c>
      <c r="S78" s="74">
        <f t="shared" si="155"/>
        <v>0</v>
      </c>
      <c r="T78" s="75">
        <f t="shared" si="156"/>
        <v>0</v>
      </c>
      <c r="U78" s="76">
        <f t="shared" si="157"/>
        <v>0</v>
      </c>
      <c r="V78" s="74">
        <f t="shared" si="158"/>
        <v>1</v>
      </c>
      <c r="W78" s="75">
        <f t="shared" si="159"/>
        <v>0</v>
      </c>
      <c r="X78" s="76">
        <f t="shared" si="160"/>
        <v>0</v>
      </c>
      <c r="Y78" s="74">
        <f t="shared" si="161"/>
        <v>0</v>
      </c>
      <c r="Z78" s="75">
        <f t="shared" si="162"/>
        <v>0</v>
      </c>
      <c r="AA78" s="76">
        <f t="shared" si="163"/>
        <v>0</v>
      </c>
      <c r="AB78" s="74">
        <f t="shared" si="164"/>
        <v>0</v>
      </c>
      <c r="AC78" s="75">
        <f t="shared" si="165"/>
        <v>0</v>
      </c>
      <c r="AD78" s="76">
        <f t="shared" si="166"/>
        <v>0</v>
      </c>
      <c r="AE78" s="74">
        <f t="shared" si="167"/>
        <v>0</v>
      </c>
      <c r="AF78" s="75">
        <f t="shared" si="168"/>
        <v>0</v>
      </c>
      <c r="AG78" s="76">
        <f t="shared" si="169"/>
        <v>0</v>
      </c>
      <c r="AH78" s="74">
        <f t="shared" si="170"/>
        <v>0</v>
      </c>
      <c r="AI78" s="75">
        <f t="shared" si="171"/>
        <v>0</v>
      </c>
      <c r="AJ78" s="76">
        <f t="shared" si="172"/>
        <v>0</v>
      </c>
      <c r="AK78" s="74">
        <f t="shared" si="173"/>
        <v>0</v>
      </c>
      <c r="AL78" s="75">
        <f t="shared" si="174"/>
        <v>0</v>
      </c>
      <c r="AM78" s="76">
        <f t="shared" si="175"/>
        <v>0</v>
      </c>
      <c r="AN78" s="74">
        <f t="shared" si="176"/>
        <v>0</v>
      </c>
      <c r="AO78" s="75">
        <f t="shared" si="177"/>
        <v>0</v>
      </c>
      <c r="AP78" s="76">
        <f t="shared" si="178"/>
        <v>0</v>
      </c>
      <c r="AQ78" s="77">
        <f t="shared" si="116"/>
        <v>0.54672927166316543</v>
      </c>
      <c r="AR78" s="77">
        <f t="shared" si="179"/>
        <v>0.38783269908654172</v>
      </c>
      <c r="AS78" s="78">
        <f t="shared" si="180"/>
        <v>0.31779314515324741</v>
      </c>
      <c r="AT78" s="77">
        <f t="shared" si="181"/>
        <v>0.29437415576021081</v>
      </c>
      <c r="AU78" s="79">
        <f t="shared" si="209"/>
        <v>0.1</v>
      </c>
      <c r="AV78" s="139">
        <f>DataEntry!P78</f>
        <v>-32</v>
      </c>
      <c r="AW78" s="80" t="str">
        <f t="shared" si="117"/>
        <v>39/25</v>
      </c>
      <c r="AX78" s="80" t="str">
        <f t="shared" si="118"/>
        <v>53/25</v>
      </c>
      <c r="AY78" s="80" t="str">
        <f t="shared" si="119"/>
        <v>59/25</v>
      </c>
      <c r="AZ78" s="81">
        <f>DataEntry!I78</f>
        <v>17</v>
      </c>
      <c r="BA78" s="82">
        <f>DataEntry!J78</f>
        <v>10</v>
      </c>
      <c r="BB78" s="81">
        <f>DataEntry!K78</f>
        <v>62</v>
      </c>
      <c r="BC78" s="82">
        <f>DataEntry!L78</f>
        <v>25</v>
      </c>
      <c r="BD78" s="81">
        <f>DataEntry!M78</f>
        <v>31</v>
      </c>
      <c r="BE78" s="82">
        <f>DataEntry!N78</f>
        <v>20</v>
      </c>
      <c r="BF78" s="77">
        <f t="shared" si="182"/>
        <v>0.35277280858676208</v>
      </c>
      <c r="BG78" s="77">
        <f t="shared" si="183"/>
        <v>0.27370304114490157</v>
      </c>
      <c r="BH78" s="77">
        <f t="shared" si="184"/>
        <v>0.3735241502683363</v>
      </c>
      <c r="BI78" s="83">
        <f t="shared" si="185"/>
        <v>1</v>
      </c>
      <c r="BJ78" s="83">
        <f t="shared" si="186"/>
        <v>0</v>
      </c>
      <c r="BK78" s="83">
        <f t="shared" si="187"/>
        <v>0</v>
      </c>
      <c r="BL78" s="84">
        <f t="shared" si="120"/>
        <v>0.38783269908654172</v>
      </c>
      <c r="BM78" s="84">
        <f t="shared" si="121"/>
        <v>0.35277280858676208</v>
      </c>
      <c r="BN78" s="85">
        <f t="shared" si="188"/>
        <v>3.5059890499779645E-2</v>
      </c>
      <c r="BO78" s="84">
        <f t="shared" si="122"/>
        <v>0.38783269908654172</v>
      </c>
      <c r="BP78" s="84">
        <f t="shared" si="123"/>
        <v>0.31779314515324741</v>
      </c>
      <c r="BQ78" s="84">
        <f t="shared" si="124"/>
        <v>0.29437415576021081</v>
      </c>
      <c r="BR78" s="84">
        <f t="shared" si="189"/>
        <v>0.35277280858676208</v>
      </c>
      <c r="BS78" s="84">
        <f t="shared" si="189"/>
        <v>0.27370304114490157</v>
      </c>
      <c r="BT78" s="84">
        <f t="shared" si="189"/>
        <v>0.3735241502683363</v>
      </c>
      <c r="BU78" s="86">
        <f t="shared" si="190"/>
        <v>1</v>
      </c>
      <c r="BV78" s="86">
        <f t="shared" si="190"/>
        <v>0</v>
      </c>
      <c r="BW78" s="86">
        <f t="shared" si="190"/>
        <v>0</v>
      </c>
      <c r="BX78" s="86">
        <f t="shared" si="191"/>
        <v>1</v>
      </c>
      <c r="BY78" s="86">
        <f t="shared" si="191"/>
        <v>0</v>
      </c>
      <c r="BZ78" s="86">
        <f t="shared" si="191"/>
        <v>0</v>
      </c>
      <c r="CA78" s="83">
        <f>IF(AND(DataEntry!B78&gt;=ExFrom,DataEntry!B78&lt;=ExTo),0,IF(AR78&lt;DS78,0,DB78))</f>
        <v>0</v>
      </c>
      <c r="CB78" s="83">
        <f>IF(AND(DataEntry!B78&gt;=ExFrom,DataEntry!B78&lt;=ExTo),0,IF(AT78&lt;DT78,0,DC78))</f>
        <v>0</v>
      </c>
      <c r="CC78" s="14">
        <f t="shared" si="192"/>
        <v>0</v>
      </c>
      <c r="CD78" s="72" t="str">
        <f t="shared" si="125"/>
        <v/>
      </c>
      <c r="CE78" s="87">
        <f t="shared" si="193"/>
        <v>4.9883554954548881E-2</v>
      </c>
      <c r="CF78" s="88">
        <f t="shared" si="194"/>
        <v>3.2716967572575674E-2</v>
      </c>
      <c r="CG78" s="88">
        <f t="shared" si="195"/>
        <v>-0.16137344622192712</v>
      </c>
      <c r="CH78" s="87">
        <f t="shared" si="196"/>
        <v>0.31779314515324747</v>
      </c>
      <c r="CI78" s="89">
        <f t="shared" si="126"/>
        <v>0</v>
      </c>
      <c r="CJ78" s="89">
        <f t="shared" si="127"/>
        <v>0</v>
      </c>
      <c r="CK78" s="157">
        <f t="shared" si="128"/>
        <v>0</v>
      </c>
      <c r="CL78" s="90">
        <f t="shared" si="129"/>
        <v>0</v>
      </c>
      <c r="CM78" s="157">
        <f t="shared" si="130"/>
        <v>0</v>
      </c>
      <c r="CN78" s="90">
        <f t="shared" si="131"/>
        <v>0</v>
      </c>
      <c r="CO78" s="157">
        <f t="shared" si="132"/>
        <v>0</v>
      </c>
      <c r="CP78" s="90">
        <f t="shared" si="133"/>
        <v>0</v>
      </c>
      <c r="CQ78" s="157">
        <f t="shared" si="134"/>
        <v>0</v>
      </c>
      <c r="CR78" s="90">
        <f t="shared" si="135"/>
        <v>0</v>
      </c>
      <c r="CS78" s="157">
        <f t="shared" si="136"/>
        <v>0</v>
      </c>
      <c r="CT78" s="90">
        <f t="shared" si="137"/>
        <v>0</v>
      </c>
      <c r="CU78" s="157">
        <f t="shared" si="138"/>
        <v>0</v>
      </c>
      <c r="CV78" s="90">
        <f t="shared" si="139"/>
        <v>0</v>
      </c>
      <c r="CW78" s="157">
        <f t="shared" si="140"/>
        <v>0</v>
      </c>
      <c r="CX78" s="90">
        <f t="shared" si="141"/>
        <v>0</v>
      </c>
      <c r="CY78" s="157">
        <f t="shared" si="142"/>
        <v>0</v>
      </c>
      <c r="CZ78" s="90">
        <f t="shared" si="143"/>
        <v>0</v>
      </c>
      <c r="DA78" s="91">
        <f>DataEntry!B78</f>
        <v>44163</v>
      </c>
      <c r="DB78" s="83">
        <f t="shared" si="144"/>
        <v>0</v>
      </c>
      <c r="DC78" s="83">
        <f t="shared" si="145"/>
        <v>0</v>
      </c>
      <c r="DD78" s="145">
        <f t="shared" si="197"/>
        <v>10</v>
      </c>
      <c r="DE78" s="145" t="str">
        <f t="shared" si="198"/>
        <v/>
      </c>
      <c r="DF78" s="145" t="str">
        <f t="shared" si="199"/>
        <v/>
      </c>
      <c r="DG78" s="145" t="str">
        <f t="shared" si="200"/>
        <v/>
      </c>
      <c r="DH78" s="145" t="str">
        <f t="shared" si="201"/>
        <v/>
      </c>
      <c r="DI78" s="145">
        <f t="shared" si="202"/>
        <v>14</v>
      </c>
      <c r="DJ78" s="83">
        <f t="shared" si="203"/>
        <v>0</v>
      </c>
      <c r="DK78" s="83">
        <f t="shared" si="204"/>
        <v>0</v>
      </c>
      <c r="DL78" s="84">
        <f t="shared" si="205"/>
        <v>0</v>
      </c>
      <c r="DM78" s="14">
        <f t="shared" si="206"/>
        <v>0</v>
      </c>
      <c r="DN78" s="87">
        <f>IFERROR(DO78*(1-DCFactor)+Results!DP78*DCFactor,"")</f>
        <v>0.2977686486486486</v>
      </c>
      <c r="DO78" s="87">
        <f>(DFactor*Rounds*Number/2+SUM(BV$3:BV66))/(Rounds*Number/2+COUNT(BV$3:BV66))</f>
        <v>0.30425945945945942</v>
      </c>
      <c r="DP78" s="87">
        <f t="shared" si="146"/>
        <v>0.2857142857142857</v>
      </c>
      <c r="DQ78" s="84">
        <f t="shared" si="147"/>
        <v>0</v>
      </c>
      <c r="DR78" s="84">
        <f t="shared" si="148"/>
        <v>0</v>
      </c>
      <c r="DS78" s="87">
        <f t="shared" si="149"/>
        <v>0.33557610108091418</v>
      </c>
      <c r="DT78" s="87">
        <f t="shared" si="150"/>
        <v>0.34204578154073084</v>
      </c>
      <c r="DU78" s="87">
        <f t="shared" si="151"/>
        <v>0.31779314515324747</v>
      </c>
      <c r="DV78" s="86">
        <f t="shared" si="207"/>
        <v>1</v>
      </c>
      <c r="DW78" s="86">
        <f t="shared" si="208"/>
        <v>-1</v>
      </c>
    </row>
    <row r="79" spans="1:127" x14ac:dyDescent="0.25">
      <c r="A79" s="69">
        <v>77</v>
      </c>
      <c r="B79" s="70">
        <f>DataEntry!C79</f>
        <v>16</v>
      </c>
      <c r="C79" s="71">
        <f>COUNTIF(D$2:D79,D79)+COUNTIF(G$2:G79,D79)</f>
        <v>9</v>
      </c>
      <c r="D79" s="72" t="str">
        <f t="shared" si="109"/>
        <v>Sandhausen</v>
      </c>
      <c r="E79" s="70">
        <f>DataEntry!E79</f>
        <v>1</v>
      </c>
      <c r="F79" s="71">
        <f>COUNTIF(D$2:D79,G79)+COUNTIF(G$2:G79,G79)</f>
        <v>9</v>
      </c>
      <c r="G79" s="72" t="str">
        <f t="shared" si="110"/>
        <v>Erzgebirge Aue</v>
      </c>
      <c r="H79" s="73">
        <f>DataEntry!G79</f>
        <v>1</v>
      </c>
      <c r="I79" s="73">
        <f>DataEntry!H79</f>
        <v>4</v>
      </c>
      <c r="J79" s="158">
        <f t="shared" si="108"/>
        <v>3</v>
      </c>
      <c r="K79" s="156">
        <f t="shared" si="111"/>
        <v>4</v>
      </c>
      <c r="L79" s="224">
        <f t="shared" si="112"/>
        <v>2484.7105619653162</v>
      </c>
      <c r="M79" s="224">
        <f t="shared" si="113"/>
        <v>2349.4506434436685</v>
      </c>
      <c r="N79" s="236">
        <f t="shared" si="152"/>
        <v>135.25991852164771</v>
      </c>
      <c r="O79" s="22" t="str">
        <f t="shared" si="153"/>
        <v>T16G9</v>
      </c>
      <c r="P79" s="248">
        <f t="shared" si="114"/>
        <v>-8.7737304473940601</v>
      </c>
      <c r="Q79" s="22" t="str">
        <f t="shared" si="154"/>
        <v>T1G9</v>
      </c>
      <c r="R79" s="248">
        <f t="shared" si="115"/>
        <v>8.7737304473940601</v>
      </c>
      <c r="S79" s="74">
        <f t="shared" si="155"/>
        <v>0</v>
      </c>
      <c r="T79" s="75">
        <f t="shared" si="156"/>
        <v>0</v>
      </c>
      <c r="U79" s="76">
        <f t="shared" si="157"/>
        <v>0</v>
      </c>
      <c r="V79" s="74">
        <f t="shared" si="158"/>
        <v>0</v>
      </c>
      <c r="W79" s="75">
        <f t="shared" si="159"/>
        <v>0</v>
      </c>
      <c r="X79" s="76">
        <f t="shared" si="160"/>
        <v>0</v>
      </c>
      <c r="Y79" s="74">
        <f t="shared" si="161"/>
        <v>0</v>
      </c>
      <c r="Z79" s="75">
        <f t="shared" si="162"/>
        <v>0</v>
      </c>
      <c r="AA79" s="76">
        <f t="shared" si="163"/>
        <v>1</v>
      </c>
      <c r="AB79" s="74">
        <f t="shared" si="164"/>
        <v>0</v>
      </c>
      <c r="AC79" s="75">
        <f t="shared" si="165"/>
        <v>0</v>
      </c>
      <c r="AD79" s="76">
        <f t="shared" si="166"/>
        <v>0</v>
      </c>
      <c r="AE79" s="74">
        <f t="shared" si="167"/>
        <v>0</v>
      </c>
      <c r="AF79" s="75">
        <f t="shared" si="168"/>
        <v>0</v>
      </c>
      <c r="AG79" s="76">
        <f t="shared" si="169"/>
        <v>0</v>
      </c>
      <c r="AH79" s="74">
        <f t="shared" si="170"/>
        <v>0</v>
      </c>
      <c r="AI79" s="75">
        <f t="shared" si="171"/>
        <v>0</v>
      </c>
      <c r="AJ79" s="76">
        <f t="shared" si="172"/>
        <v>0</v>
      </c>
      <c r="AK79" s="74">
        <f t="shared" si="173"/>
        <v>0</v>
      </c>
      <c r="AL79" s="75">
        <f t="shared" si="174"/>
        <v>0</v>
      </c>
      <c r="AM79" s="76">
        <f t="shared" si="175"/>
        <v>0</v>
      </c>
      <c r="AN79" s="74">
        <f t="shared" si="176"/>
        <v>0</v>
      </c>
      <c r="AO79" s="75">
        <f t="shared" si="177"/>
        <v>0</v>
      </c>
      <c r="AP79" s="76">
        <f t="shared" si="178"/>
        <v>0</v>
      </c>
      <c r="AQ79" s="77">
        <f t="shared" si="116"/>
        <v>0.62669503195671861</v>
      </c>
      <c r="AR79" s="77">
        <f t="shared" si="179"/>
        <v>0.46858209052480326</v>
      </c>
      <c r="AS79" s="78">
        <f t="shared" si="180"/>
        <v>0.31622588286383069</v>
      </c>
      <c r="AT79" s="77">
        <f t="shared" si="181"/>
        <v>0.21519202661136611</v>
      </c>
      <c r="AU79" s="79">
        <f t="shared" si="209"/>
        <v>0.1</v>
      </c>
      <c r="AV79" s="139">
        <f>DataEntry!P79</f>
        <v>0</v>
      </c>
      <c r="AW79" s="80" t="str">
        <f t="shared" si="117"/>
        <v>28/25</v>
      </c>
      <c r="AX79" s="80" t="str">
        <f t="shared" si="118"/>
        <v>54/25</v>
      </c>
      <c r="AY79" s="80" t="str">
        <f t="shared" si="119"/>
        <v>91/25</v>
      </c>
      <c r="AZ79" s="81">
        <f>DataEntry!I79</f>
        <v>123</v>
      </c>
      <c r="BA79" s="82">
        <f>DataEntry!J79</f>
        <v>100</v>
      </c>
      <c r="BB79" s="81">
        <f>DataEntry!K79</f>
        <v>58</v>
      </c>
      <c r="BC79" s="82">
        <f>DataEntry!L79</f>
        <v>25</v>
      </c>
      <c r="BD79" s="81">
        <f>DataEntry!M79</f>
        <v>58</v>
      </c>
      <c r="BE79" s="82">
        <f>DataEntry!N79</f>
        <v>25</v>
      </c>
      <c r="BF79" s="77">
        <f t="shared" si="182"/>
        <v>0.42673521850899737</v>
      </c>
      <c r="BG79" s="77">
        <f t="shared" si="183"/>
        <v>0.28663239074550129</v>
      </c>
      <c r="BH79" s="77">
        <f t="shared" si="184"/>
        <v>0.28663239074550129</v>
      </c>
      <c r="BI79" s="83">
        <f t="shared" si="185"/>
        <v>0</v>
      </c>
      <c r="BJ79" s="83">
        <f t="shared" si="186"/>
        <v>0</v>
      </c>
      <c r="BK79" s="83">
        <f t="shared" si="187"/>
        <v>1</v>
      </c>
      <c r="BL79" s="84">
        <f t="shared" si="120"/>
        <v>0.21519202661136611</v>
      </c>
      <c r="BM79" s="84">
        <f t="shared" si="121"/>
        <v>0.28663239074550129</v>
      </c>
      <c r="BN79" s="85">
        <f t="shared" si="188"/>
        <v>-7.1440364134135181E-2</v>
      </c>
      <c r="BO79" s="84">
        <f t="shared" si="122"/>
        <v>0.46858209052480326</v>
      </c>
      <c r="BP79" s="84">
        <f t="shared" si="123"/>
        <v>0.31622588286383069</v>
      </c>
      <c r="BQ79" s="84">
        <f t="shared" si="124"/>
        <v>0.21519202661136611</v>
      </c>
      <c r="BR79" s="84">
        <f t="shared" si="189"/>
        <v>0.42673521850899737</v>
      </c>
      <c r="BS79" s="84">
        <f t="shared" si="189"/>
        <v>0.28663239074550129</v>
      </c>
      <c r="BT79" s="84">
        <f t="shared" si="189"/>
        <v>0.28663239074550129</v>
      </c>
      <c r="BU79" s="86">
        <f t="shared" si="190"/>
        <v>0</v>
      </c>
      <c r="BV79" s="86">
        <f t="shared" si="190"/>
        <v>0</v>
      </c>
      <c r="BW79" s="86">
        <f t="shared" si="190"/>
        <v>1</v>
      </c>
      <c r="BX79" s="86">
        <f t="shared" si="191"/>
        <v>0</v>
      </c>
      <c r="BY79" s="86">
        <f t="shared" si="191"/>
        <v>0</v>
      </c>
      <c r="BZ79" s="86">
        <f t="shared" si="191"/>
        <v>1</v>
      </c>
      <c r="CA79" s="83">
        <f>IF(AND(DataEntry!B79&gt;=ExFrom,DataEntry!B79&lt;=ExTo),0,IF(AR79&lt;DS79,0,DB79))</f>
        <v>0</v>
      </c>
      <c r="CB79" s="83">
        <f>IF(AND(DataEntry!B79&gt;=ExFrom,DataEntry!B79&lt;=ExTo),0,IF(AT79&lt;DT79,0,DC79))</f>
        <v>0</v>
      </c>
      <c r="CC79" s="14">
        <f t="shared" si="192"/>
        <v>0</v>
      </c>
      <c r="CD79" s="72" t="str">
        <f t="shared" si="125"/>
        <v/>
      </c>
      <c r="CE79" s="87">
        <f t="shared" si="193"/>
        <v>5.0840131827759594E-2</v>
      </c>
      <c r="CF79" s="88">
        <f t="shared" si="194"/>
        <v>3.2997616422817316E-2</v>
      </c>
      <c r="CG79" s="88">
        <f t="shared" si="195"/>
        <v>-0.17350661932441783</v>
      </c>
      <c r="CH79" s="87">
        <f t="shared" si="196"/>
        <v>0.31622588286383063</v>
      </c>
      <c r="CI79" s="89">
        <f t="shared" si="126"/>
        <v>0</v>
      </c>
      <c r="CJ79" s="89">
        <f t="shared" si="127"/>
        <v>0</v>
      </c>
      <c r="CK79" s="157">
        <f t="shared" si="128"/>
        <v>0</v>
      </c>
      <c r="CL79" s="90">
        <f t="shared" si="129"/>
        <v>0</v>
      </c>
      <c r="CM79" s="157">
        <f t="shared" si="130"/>
        <v>0</v>
      </c>
      <c r="CN79" s="90">
        <f t="shared" si="131"/>
        <v>0</v>
      </c>
      <c r="CO79" s="157">
        <f t="shared" si="132"/>
        <v>0</v>
      </c>
      <c r="CP79" s="90">
        <f t="shared" si="133"/>
        <v>0</v>
      </c>
      <c r="CQ79" s="157">
        <f t="shared" si="134"/>
        <v>0</v>
      </c>
      <c r="CR79" s="90">
        <f t="shared" si="135"/>
        <v>0</v>
      </c>
      <c r="CS79" s="157">
        <f t="shared" si="136"/>
        <v>0</v>
      </c>
      <c r="CT79" s="90">
        <f t="shared" si="137"/>
        <v>0</v>
      </c>
      <c r="CU79" s="157">
        <f t="shared" si="138"/>
        <v>0</v>
      </c>
      <c r="CV79" s="90">
        <f t="shared" si="139"/>
        <v>0</v>
      </c>
      <c r="CW79" s="157">
        <f t="shared" si="140"/>
        <v>0</v>
      </c>
      <c r="CX79" s="90">
        <f t="shared" si="141"/>
        <v>0</v>
      </c>
      <c r="CY79" s="157">
        <f t="shared" si="142"/>
        <v>0</v>
      </c>
      <c r="CZ79" s="90">
        <f t="shared" si="143"/>
        <v>0</v>
      </c>
      <c r="DA79" s="91">
        <f>DataEntry!B79</f>
        <v>44163</v>
      </c>
      <c r="DB79" s="83">
        <f t="shared" si="144"/>
        <v>0</v>
      </c>
      <c r="DC79" s="83">
        <f t="shared" si="145"/>
        <v>0</v>
      </c>
      <c r="DD79" s="145" t="str">
        <f t="shared" si="197"/>
        <v/>
      </c>
      <c r="DE79" s="145" t="str">
        <f t="shared" si="198"/>
        <v/>
      </c>
      <c r="DF79" s="145">
        <f t="shared" si="199"/>
        <v>16</v>
      </c>
      <c r="DG79" s="145">
        <f t="shared" si="200"/>
        <v>1</v>
      </c>
      <c r="DH79" s="145" t="str">
        <f t="shared" si="201"/>
        <v/>
      </c>
      <c r="DI79" s="145" t="str">
        <f t="shared" si="202"/>
        <v/>
      </c>
      <c r="DJ79" s="83">
        <f t="shared" si="203"/>
        <v>0</v>
      </c>
      <c r="DK79" s="83">
        <f t="shared" si="204"/>
        <v>0</v>
      </c>
      <c r="DL79" s="84">
        <f t="shared" si="205"/>
        <v>0</v>
      </c>
      <c r="DM79" s="14">
        <f t="shared" si="206"/>
        <v>0</v>
      </c>
      <c r="DN79" s="87">
        <f>IFERROR(DO79*(1-DCFactor)+Results!DP79*DCFactor,"")</f>
        <v>0.30556891284815813</v>
      </c>
      <c r="DO79" s="87">
        <f>(DFactor*Rounds*Number/2+SUM(BV$3:BV67))/(Rounds*Number/2+COUNT(BV$3:BV67))</f>
        <v>0.30343935309973041</v>
      </c>
      <c r="DP79" s="87">
        <f t="shared" si="146"/>
        <v>0.30952380952380953</v>
      </c>
      <c r="DQ79" s="84">
        <f t="shared" si="147"/>
        <v>0</v>
      </c>
      <c r="DR79" s="84">
        <f t="shared" si="148"/>
        <v>0</v>
      </c>
      <c r="DS79" s="87">
        <f t="shared" si="149"/>
        <v>0.33556674611923942</v>
      </c>
      <c r="DT79" s="87">
        <f t="shared" si="150"/>
        <v>0.34245022064414721</v>
      </c>
      <c r="DU79" s="87">
        <f t="shared" si="151"/>
        <v>0.31622588286383063</v>
      </c>
      <c r="DV79" s="86">
        <f t="shared" si="207"/>
        <v>-3</v>
      </c>
      <c r="DW79" s="86">
        <f t="shared" si="208"/>
        <v>3</v>
      </c>
    </row>
    <row r="80" spans="1:127" x14ac:dyDescent="0.25">
      <c r="A80" s="69">
        <v>78</v>
      </c>
      <c r="B80" s="70">
        <f>DataEntry!C80</f>
        <v>8</v>
      </c>
      <c r="C80" s="71">
        <f>COUNTIF(D$2:D80,D80)+COUNTIF(G$2:G80,D80)</f>
        <v>9</v>
      </c>
      <c r="D80" s="72" t="str">
        <f t="shared" si="109"/>
        <v>Hannover 96</v>
      </c>
      <c r="E80" s="70">
        <f>DataEntry!E80</f>
        <v>11</v>
      </c>
      <c r="F80" s="71">
        <f>COUNTIF(D$2:D80,G80)+COUNTIF(G$2:G80,G80)</f>
        <v>9</v>
      </c>
      <c r="G80" s="72" t="str">
        <f t="shared" si="110"/>
        <v>Holstein Kiel</v>
      </c>
      <c r="H80" s="73">
        <f>DataEntry!G80</f>
        <v>0</v>
      </c>
      <c r="I80" s="73">
        <f>DataEntry!H80</f>
        <v>3</v>
      </c>
      <c r="J80" s="158">
        <f t="shared" si="108"/>
        <v>3</v>
      </c>
      <c r="K80" s="156">
        <f t="shared" si="111"/>
        <v>4</v>
      </c>
      <c r="L80" s="224">
        <f t="shared" si="112"/>
        <v>2521.8047515792855</v>
      </c>
      <c r="M80" s="224">
        <f t="shared" si="113"/>
        <v>2478.5641490067974</v>
      </c>
      <c r="N80" s="236">
        <f t="shared" si="152"/>
        <v>43.240602572488115</v>
      </c>
      <c r="O80" s="22" t="str">
        <f t="shared" si="153"/>
        <v>T8G9</v>
      </c>
      <c r="P80" s="248">
        <f t="shared" si="114"/>
        <v>-7.5376332717566239</v>
      </c>
      <c r="Q80" s="22" t="str">
        <f t="shared" si="154"/>
        <v>T11G9</v>
      </c>
      <c r="R80" s="248">
        <f t="shared" si="115"/>
        <v>7.5376332717566239</v>
      </c>
      <c r="S80" s="74">
        <f t="shared" si="155"/>
        <v>0</v>
      </c>
      <c r="T80" s="75">
        <f t="shared" si="156"/>
        <v>0</v>
      </c>
      <c r="U80" s="76">
        <f t="shared" si="157"/>
        <v>1</v>
      </c>
      <c r="V80" s="74">
        <f t="shared" si="158"/>
        <v>0</v>
      </c>
      <c r="W80" s="75">
        <f t="shared" si="159"/>
        <v>0</v>
      </c>
      <c r="X80" s="76">
        <f t="shared" si="160"/>
        <v>0</v>
      </c>
      <c r="Y80" s="74">
        <f t="shared" si="161"/>
        <v>0</v>
      </c>
      <c r="Z80" s="75">
        <f t="shared" si="162"/>
        <v>0</v>
      </c>
      <c r="AA80" s="76">
        <f t="shared" si="163"/>
        <v>0</v>
      </c>
      <c r="AB80" s="74">
        <f t="shared" si="164"/>
        <v>0</v>
      </c>
      <c r="AC80" s="75">
        <f t="shared" si="165"/>
        <v>0</v>
      </c>
      <c r="AD80" s="76">
        <f t="shared" si="166"/>
        <v>0</v>
      </c>
      <c r="AE80" s="74">
        <f t="shared" si="167"/>
        <v>0</v>
      </c>
      <c r="AF80" s="75">
        <f t="shared" si="168"/>
        <v>0</v>
      </c>
      <c r="AG80" s="76">
        <f t="shared" si="169"/>
        <v>0</v>
      </c>
      <c r="AH80" s="74">
        <f t="shared" si="170"/>
        <v>0</v>
      </c>
      <c r="AI80" s="75">
        <f t="shared" si="171"/>
        <v>0</v>
      </c>
      <c r="AJ80" s="76">
        <f t="shared" si="172"/>
        <v>0</v>
      </c>
      <c r="AK80" s="74">
        <f t="shared" si="173"/>
        <v>0</v>
      </c>
      <c r="AL80" s="75">
        <f t="shared" si="174"/>
        <v>0</v>
      </c>
      <c r="AM80" s="76">
        <f t="shared" si="175"/>
        <v>0</v>
      </c>
      <c r="AN80" s="74">
        <f t="shared" si="176"/>
        <v>0</v>
      </c>
      <c r="AO80" s="75">
        <f t="shared" si="177"/>
        <v>0</v>
      </c>
      <c r="AP80" s="76">
        <f t="shared" si="178"/>
        <v>0</v>
      </c>
      <c r="AQ80" s="77">
        <f t="shared" si="116"/>
        <v>0.53840237655404466</v>
      </c>
      <c r="AR80" s="77">
        <f t="shared" si="179"/>
        <v>0.38042493511429182</v>
      </c>
      <c r="AS80" s="78">
        <f t="shared" si="180"/>
        <v>0.31595488287950574</v>
      </c>
      <c r="AT80" s="77">
        <f t="shared" si="181"/>
        <v>0.30362018200620244</v>
      </c>
      <c r="AU80" s="79">
        <f t="shared" si="209"/>
        <v>0.1</v>
      </c>
      <c r="AV80" s="139">
        <f>DataEntry!P80</f>
        <v>-32</v>
      </c>
      <c r="AW80" s="80" t="str">
        <f t="shared" si="117"/>
        <v>13/8</v>
      </c>
      <c r="AX80" s="80" t="str">
        <f t="shared" si="118"/>
        <v>54/25</v>
      </c>
      <c r="AY80" s="80" t="str">
        <f t="shared" si="119"/>
        <v>57/25</v>
      </c>
      <c r="AZ80" s="81">
        <f>DataEntry!I80</f>
        <v>109</v>
      </c>
      <c r="BA80" s="82">
        <f>DataEntry!J80</f>
        <v>100</v>
      </c>
      <c r="BB80" s="81">
        <f>DataEntry!K80</f>
        <v>11</v>
      </c>
      <c r="BC80" s="82">
        <f>DataEntry!L80</f>
        <v>4</v>
      </c>
      <c r="BD80" s="81">
        <f>DataEntry!M80</f>
        <v>57</v>
      </c>
      <c r="BE80" s="82">
        <f>DataEntry!N80</f>
        <v>25</v>
      </c>
      <c r="BF80" s="77">
        <f t="shared" si="182"/>
        <v>0.45567875759001508</v>
      </c>
      <c r="BG80" s="77">
        <f t="shared" si="183"/>
        <v>0.25396496089683507</v>
      </c>
      <c r="BH80" s="77">
        <f t="shared" si="184"/>
        <v>0.29035628151314985</v>
      </c>
      <c r="BI80" s="83">
        <f t="shared" si="185"/>
        <v>0</v>
      </c>
      <c r="BJ80" s="83">
        <f t="shared" si="186"/>
        <v>0</v>
      </c>
      <c r="BK80" s="83">
        <f t="shared" si="187"/>
        <v>1</v>
      </c>
      <c r="BL80" s="84">
        <f t="shared" si="120"/>
        <v>0.30362018200620244</v>
      </c>
      <c r="BM80" s="84">
        <f t="shared" si="121"/>
        <v>0.29035628151314985</v>
      </c>
      <c r="BN80" s="85">
        <f t="shared" si="188"/>
        <v>1.3263900493052594E-2</v>
      </c>
      <c r="BO80" s="84">
        <f t="shared" si="122"/>
        <v>0.38042493511429182</v>
      </c>
      <c r="BP80" s="84">
        <f t="shared" si="123"/>
        <v>0.31595488287950574</v>
      </c>
      <c r="BQ80" s="84">
        <f t="shared" si="124"/>
        <v>0.30362018200620244</v>
      </c>
      <c r="BR80" s="84">
        <f t="shared" si="189"/>
        <v>0.45567875759001508</v>
      </c>
      <c r="BS80" s="84">
        <f t="shared" si="189"/>
        <v>0.25396496089683507</v>
      </c>
      <c r="BT80" s="84">
        <f t="shared" si="189"/>
        <v>0.29035628151314985</v>
      </c>
      <c r="BU80" s="86">
        <f t="shared" si="190"/>
        <v>0</v>
      </c>
      <c r="BV80" s="86">
        <f t="shared" si="190"/>
        <v>0</v>
      </c>
      <c r="BW80" s="86">
        <f t="shared" si="190"/>
        <v>1</v>
      </c>
      <c r="BX80" s="86">
        <f t="shared" si="191"/>
        <v>0</v>
      </c>
      <c r="BY80" s="86">
        <f t="shared" si="191"/>
        <v>0</v>
      </c>
      <c r="BZ80" s="86">
        <f t="shared" si="191"/>
        <v>1</v>
      </c>
      <c r="CA80" s="83">
        <f>IF(AND(DataEntry!B80&gt;=ExFrom,DataEntry!B80&lt;=ExTo),0,IF(AR80&lt;DS80,0,DB80))</f>
        <v>0</v>
      </c>
      <c r="CB80" s="83">
        <f>IF(AND(DataEntry!B80&gt;=ExFrom,DataEntry!B80&lt;=ExTo),0,IF(AT80&lt;DT80,0,DC80))</f>
        <v>0</v>
      </c>
      <c r="CC80" s="14">
        <f t="shared" si="192"/>
        <v>0</v>
      </c>
      <c r="CD80" s="72" t="str">
        <f t="shared" si="125"/>
        <v/>
      </c>
      <c r="CE80" s="87">
        <f t="shared" si="193"/>
        <v>5.0013614968685616E-2</v>
      </c>
      <c r="CF80" s="88">
        <f t="shared" si="194"/>
        <v>-0.14143273819944571</v>
      </c>
      <c r="CG80" s="88">
        <f t="shared" si="195"/>
        <v>-2.6892400417028724E-3</v>
      </c>
      <c r="CH80" s="87">
        <f t="shared" si="196"/>
        <v>0.31595488287950568</v>
      </c>
      <c r="CI80" s="89">
        <f t="shared" si="126"/>
        <v>0</v>
      </c>
      <c r="CJ80" s="89">
        <f t="shared" si="127"/>
        <v>0</v>
      </c>
      <c r="CK80" s="157">
        <f t="shared" si="128"/>
        <v>0</v>
      </c>
      <c r="CL80" s="90">
        <f t="shared" si="129"/>
        <v>0</v>
      </c>
      <c r="CM80" s="157">
        <f t="shared" si="130"/>
        <v>0</v>
      </c>
      <c r="CN80" s="90">
        <f t="shared" si="131"/>
        <v>0</v>
      </c>
      <c r="CO80" s="157">
        <f t="shared" si="132"/>
        <v>0</v>
      </c>
      <c r="CP80" s="90">
        <f t="shared" si="133"/>
        <v>0</v>
      </c>
      <c r="CQ80" s="157">
        <f t="shared" si="134"/>
        <v>0</v>
      </c>
      <c r="CR80" s="90">
        <f t="shared" si="135"/>
        <v>0</v>
      </c>
      <c r="CS80" s="157">
        <f t="shared" si="136"/>
        <v>0</v>
      </c>
      <c r="CT80" s="90">
        <f t="shared" si="137"/>
        <v>0</v>
      </c>
      <c r="CU80" s="157">
        <f t="shared" si="138"/>
        <v>0</v>
      </c>
      <c r="CV80" s="90">
        <f t="shared" si="139"/>
        <v>0</v>
      </c>
      <c r="CW80" s="157">
        <f t="shared" si="140"/>
        <v>0</v>
      </c>
      <c r="CX80" s="90">
        <f t="shared" si="141"/>
        <v>0</v>
      </c>
      <c r="CY80" s="157">
        <f t="shared" si="142"/>
        <v>0</v>
      </c>
      <c r="CZ80" s="90">
        <f t="shared" si="143"/>
        <v>0</v>
      </c>
      <c r="DA80" s="91">
        <f>DataEntry!B80</f>
        <v>44164</v>
      </c>
      <c r="DB80" s="83">
        <f t="shared" si="144"/>
        <v>0</v>
      </c>
      <c r="DC80" s="83">
        <f t="shared" si="145"/>
        <v>0</v>
      </c>
      <c r="DD80" s="145" t="str">
        <f t="shared" si="197"/>
        <v/>
      </c>
      <c r="DE80" s="145" t="str">
        <f t="shared" si="198"/>
        <v/>
      </c>
      <c r="DF80" s="145">
        <f t="shared" si="199"/>
        <v>8</v>
      </c>
      <c r="DG80" s="145">
        <f t="shared" si="200"/>
        <v>11</v>
      </c>
      <c r="DH80" s="145" t="str">
        <f t="shared" si="201"/>
        <v/>
      </c>
      <c r="DI80" s="145" t="str">
        <f t="shared" si="202"/>
        <v/>
      </c>
      <c r="DJ80" s="83">
        <f t="shared" si="203"/>
        <v>0</v>
      </c>
      <c r="DK80" s="83">
        <f t="shared" si="204"/>
        <v>0</v>
      </c>
      <c r="DL80" s="84">
        <f t="shared" si="205"/>
        <v>0</v>
      </c>
      <c r="DM80" s="14">
        <f t="shared" si="206"/>
        <v>0</v>
      </c>
      <c r="DN80" s="87">
        <f>IFERROR(DO80*(1-DCFactor)+Results!DP80*DCFactor,"")</f>
        <v>0.29845268817204301</v>
      </c>
      <c r="DO80" s="87">
        <f>(DFactor*Rounds*Number/2+SUM(BV$3:BV68))/(Rounds*Number/2+COUNT(BV$3:BV68))</f>
        <v>0.30531182795698925</v>
      </c>
      <c r="DP80" s="87">
        <f t="shared" si="146"/>
        <v>0.2857142857142857</v>
      </c>
      <c r="DQ80" s="84">
        <f t="shared" si="147"/>
        <v>0</v>
      </c>
      <c r="DR80" s="84">
        <f t="shared" si="148"/>
        <v>0</v>
      </c>
      <c r="DS80" s="87">
        <f t="shared" si="149"/>
        <v>0.34138109127331484</v>
      </c>
      <c r="DT80" s="87">
        <f t="shared" si="150"/>
        <v>0.33675630800139006</v>
      </c>
      <c r="DU80" s="87">
        <f t="shared" si="151"/>
        <v>0.31595488287950568</v>
      </c>
      <c r="DV80" s="86">
        <f t="shared" si="207"/>
        <v>-3</v>
      </c>
      <c r="DW80" s="86">
        <f t="shared" si="208"/>
        <v>3</v>
      </c>
    </row>
    <row r="81" spans="1:127" x14ac:dyDescent="0.25">
      <c r="A81" s="69">
        <v>79</v>
      </c>
      <c r="B81" s="70">
        <f>DataEntry!C81</f>
        <v>9</v>
      </c>
      <c r="C81" s="71">
        <f>COUNTIF(D$2:D81,D81)+COUNTIF(G$2:G81,D81)</f>
        <v>9</v>
      </c>
      <c r="D81" s="72" t="str">
        <f t="shared" si="109"/>
        <v>Heidenheim</v>
      </c>
      <c r="E81" s="70">
        <f>DataEntry!E81</f>
        <v>7</v>
      </c>
      <c r="F81" s="71">
        <f>COUNTIF(D$2:D81,G81)+COUNTIF(G$2:G81,G81)</f>
        <v>9</v>
      </c>
      <c r="G81" s="72" t="str">
        <f t="shared" si="110"/>
        <v>Hamburger</v>
      </c>
      <c r="H81" s="73">
        <f>DataEntry!G81</f>
        <v>3</v>
      </c>
      <c r="I81" s="73">
        <f>DataEntry!H81</f>
        <v>2</v>
      </c>
      <c r="J81" s="158">
        <f t="shared" si="108"/>
        <v>1</v>
      </c>
      <c r="K81" s="156">
        <f t="shared" si="111"/>
        <v>0</v>
      </c>
      <c r="L81" s="224">
        <f t="shared" si="112"/>
        <v>2543.0422056476677</v>
      </c>
      <c r="M81" s="224">
        <f t="shared" si="113"/>
        <v>2501.9163799061034</v>
      </c>
      <c r="N81" s="236">
        <f t="shared" si="152"/>
        <v>41.125825741564313</v>
      </c>
      <c r="O81" s="22" t="str">
        <f t="shared" si="153"/>
        <v>T9G9</v>
      </c>
      <c r="P81" s="248">
        <f t="shared" si="114"/>
        <v>4.6343580228741867</v>
      </c>
      <c r="Q81" s="22" t="str">
        <f t="shared" si="154"/>
        <v>T7G9</v>
      </c>
      <c r="R81" s="248">
        <f t="shared" si="115"/>
        <v>-4.6343580228741867</v>
      </c>
      <c r="S81" s="74">
        <f t="shared" si="155"/>
        <v>1</v>
      </c>
      <c r="T81" s="75">
        <f t="shared" si="156"/>
        <v>0</v>
      </c>
      <c r="U81" s="76">
        <f t="shared" si="157"/>
        <v>0</v>
      </c>
      <c r="V81" s="74">
        <f t="shared" si="158"/>
        <v>0</v>
      </c>
      <c r="W81" s="75">
        <f t="shared" si="159"/>
        <v>0</v>
      </c>
      <c r="X81" s="76">
        <f t="shared" si="160"/>
        <v>0</v>
      </c>
      <c r="Y81" s="74">
        <f t="shared" si="161"/>
        <v>0</v>
      </c>
      <c r="Z81" s="75">
        <f t="shared" si="162"/>
        <v>0</v>
      </c>
      <c r="AA81" s="76">
        <f t="shared" si="163"/>
        <v>0</v>
      </c>
      <c r="AB81" s="74">
        <f t="shared" si="164"/>
        <v>0</v>
      </c>
      <c r="AC81" s="75">
        <f t="shared" si="165"/>
        <v>0</v>
      </c>
      <c r="AD81" s="76">
        <f t="shared" si="166"/>
        <v>0</v>
      </c>
      <c r="AE81" s="74">
        <f t="shared" si="167"/>
        <v>0</v>
      </c>
      <c r="AF81" s="75">
        <f t="shared" si="168"/>
        <v>0</v>
      </c>
      <c r="AG81" s="76">
        <f t="shared" si="169"/>
        <v>0</v>
      </c>
      <c r="AH81" s="74">
        <f t="shared" si="170"/>
        <v>0</v>
      </c>
      <c r="AI81" s="75">
        <f t="shared" si="171"/>
        <v>0</v>
      </c>
      <c r="AJ81" s="76">
        <f t="shared" si="172"/>
        <v>0</v>
      </c>
      <c r="AK81" s="74">
        <f t="shared" si="173"/>
        <v>0</v>
      </c>
      <c r="AL81" s="75">
        <f t="shared" si="174"/>
        <v>0</v>
      </c>
      <c r="AM81" s="76">
        <f t="shared" si="175"/>
        <v>0</v>
      </c>
      <c r="AN81" s="74">
        <f t="shared" si="176"/>
        <v>0</v>
      </c>
      <c r="AO81" s="75">
        <f t="shared" si="177"/>
        <v>0</v>
      </c>
      <c r="AP81" s="76">
        <f t="shared" si="178"/>
        <v>0</v>
      </c>
      <c r="AQ81" s="77">
        <f t="shared" si="116"/>
        <v>0.53656419771258135</v>
      </c>
      <c r="AR81" s="77">
        <f t="shared" si="179"/>
        <v>0.37294818101199323</v>
      </c>
      <c r="AS81" s="78">
        <f t="shared" si="180"/>
        <v>0.32723203340117624</v>
      </c>
      <c r="AT81" s="77">
        <f t="shared" si="181"/>
        <v>0.29981978558683048</v>
      </c>
      <c r="AU81" s="79">
        <f t="shared" si="209"/>
        <v>0.1</v>
      </c>
      <c r="AV81" s="139">
        <f>DataEntry!P81</f>
        <v>36.909999999999997</v>
      </c>
      <c r="AW81" s="80" t="str">
        <f t="shared" si="117"/>
        <v>42/25</v>
      </c>
      <c r="AX81" s="80" t="str">
        <f t="shared" si="118"/>
        <v>51/25</v>
      </c>
      <c r="AY81" s="80" t="str">
        <f t="shared" si="119"/>
        <v>58/25</v>
      </c>
      <c r="AZ81" s="81">
        <f>DataEntry!I81</f>
        <v>57</v>
      </c>
      <c r="BA81" s="82">
        <f>DataEntry!J81</f>
        <v>25</v>
      </c>
      <c r="BB81" s="81">
        <f>DataEntry!K81</f>
        <v>64</v>
      </c>
      <c r="BC81" s="82">
        <f>DataEntry!L81</f>
        <v>25</v>
      </c>
      <c r="BD81" s="81">
        <f>DataEntry!M81</f>
        <v>23</v>
      </c>
      <c r="BE81" s="82">
        <f>DataEntry!N81</f>
        <v>20</v>
      </c>
      <c r="BF81" s="77">
        <f t="shared" si="182"/>
        <v>0.29011325560592505</v>
      </c>
      <c r="BG81" s="77">
        <f t="shared" si="183"/>
        <v>0.26729535909759389</v>
      </c>
      <c r="BH81" s="77">
        <f t="shared" si="184"/>
        <v>0.44259138529648101</v>
      </c>
      <c r="BI81" s="83">
        <f t="shared" si="185"/>
        <v>1</v>
      </c>
      <c r="BJ81" s="83">
        <f t="shared" si="186"/>
        <v>0</v>
      </c>
      <c r="BK81" s="83">
        <f t="shared" si="187"/>
        <v>0</v>
      </c>
      <c r="BL81" s="84">
        <f t="shared" si="120"/>
        <v>0.37294818101199323</v>
      </c>
      <c r="BM81" s="84">
        <f t="shared" si="121"/>
        <v>0.29011325560592505</v>
      </c>
      <c r="BN81" s="85">
        <f t="shared" si="188"/>
        <v>8.2834925406068183E-2</v>
      </c>
      <c r="BO81" s="84">
        <f t="shared" si="122"/>
        <v>0.37294818101199323</v>
      </c>
      <c r="BP81" s="84">
        <f t="shared" si="123"/>
        <v>0.32723203340117624</v>
      </c>
      <c r="BQ81" s="84">
        <f t="shared" si="124"/>
        <v>0.29981978558683048</v>
      </c>
      <c r="BR81" s="84">
        <f t="shared" si="189"/>
        <v>0.29011325560592505</v>
      </c>
      <c r="BS81" s="84">
        <f t="shared" si="189"/>
        <v>0.26729535909759389</v>
      </c>
      <c r="BT81" s="84">
        <f t="shared" si="189"/>
        <v>0.44259138529648101</v>
      </c>
      <c r="BU81" s="86">
        <f t="shared" si="190"/>
        <v>1</v>
      </c>
      <c r="BV81" s="86">
        <f t="shared" si="190"/>
        <v>0</v>
      </c>
      <c r="BW81" s="86">
        <f t="shared" si="190"/>
        <v>0</v>
      </c>
      <c r="BX81" s="86">
        <f t="shared" si="191"/>
        <v>1</v>
      </c>
      <c r="BY81" s="86">
        <f t="shared" si="191"/>
        <v>0</v>
      </c>
      <c r="BZ81" s="86">
        <f t="shared" si="191"/>
        <v>0</v>
      </c>
      <c r="CA81" s="83">
        <f>IF(AND(DataEntry!B81&gt;=ExFrom,DataEntry!B81&lt;=ExTo),0,IF(AR81&lt;DS81,0,DB81))</f>
        <v>37</v>
      </c>
      <c r="CB81" s="83">
        <f>IF(AND(DataEntry!B81&gt;=ExFrom,DataEntry!B81&lt;=ExTo),0,IF(AT81&lt;DT81,0,DC81))</f>
        <v>0</v>
      </c>
      <c r="CC81" s="14">
        <f t="shared" si="192"/>
        <v>84.36</v>
      </c>
      <c r="CD81" s="72" t="str">
        <f t="shared" si="125"/>
        <v>Heidenheim</v>
      </c>
      <c r="CE81" s="87">
        <f t="shared" si="193"/>
        <v>5.0893204254749635E-2</v>
      </c>
      <c r="CF81" s="88">
        <f t="shared" si="194"/>
        <v>0.15326909333472563</v>
      </c>
      <c r="CG81" s="88">
        <f t="shared" si="195"/>
        <v>-0.23096982667103946</v>
      </c>
      <c r="CH81" s="87">
        <f t="shared" si="196"/>
        <v>0.32723203340117629</v>
      </c>
      <c r="CI81" s="89">
        <f t="shared" si="126"/>
        <v>1</v>
      </c>
      <c r="CJ81" s="89">
        <f t="shared" si="127"/>
        <v>0</v>
      </c>
      <c r="CK81" s="157">
        <f t="shared" si="128"/>
        <v>84.36</v>
      </c>
      <c r="CL81" s="90">
        <f t="shared" si="129"/>
        <v>0</v>
      </c>
      <c r="CM81" s="157">
        <f t="shared" si="130"/>
        <v>0</v>
      </c>
      <c r="CN81" s="90">
        <f t="shared" si="131"/>
        <v>0</v>
      </c>
      <c r="CO81" s="157">
        <f t="shared" si="132"/>
        <v>0</v>
      </c>
      <c r="CP81" s="90">
        <f t="shared" si="133"/>
        <v>0</v>
      </c>
      <c r="CQ81" s="157">
        <f t="shared" si="134"/>
        <v>0</v>
      </c>
      <c r="CR81" s="90">
        <f t="shared" si="135"/>
        <v>0</v>
      </c>
      <c r="CS81" s="157">
        <f t="shared" si="136"/>
        <v>0</v>
      </c>
      <c r="CT81" s="90">
        <f t="shared" si="137"/>
        <v>0</v>
      </c>
      <c r="CU81" s="157">
        <f t="shared" si="138"/>
        <v>0</v>
      </c>
      <c r="CV81" s="90">
        <f t="shared" si="139"/>
        <v>0</v>
      </c>
      <c r="CW81" s="157">
        <f t="shared" si="140"/>
        <v>0</v>
      </c>
      <c r="CX81" s="90">
        <f t="shared" si="141"/>
        <v>0</v>
      </c>
      <c r="CY81" s="157">
        <f t="shared" si="142"/>
        <v>0</v>
      </c>
      <c r="CZ81" s="90">
        <f t="shared" si="143"/>
        <v>0</v>
      </c>
      <c r="DA81" s="91">
        <f>DataEntry!B81</f>
        <v>44164</v>
      </c>
      <c r="DB81" s="83">
        <f t="shared" si="144"/>
        <v>37</v>
      </c>
      <c r="DC81" s="83">
        <f t="shared" si="145"/>
        <v>0</v>
      </c>
      <c r="DD81" s="145">
        <f t="shared" si="197"/>
        <v>9</v>
      </c>
      <c r="DE81" s="145" t="str">
        <f t="shared" si="198"/>
        <v/>
      </c>
      <c r="DF81" s="145" t="str">
        <f t="shared" si="199"/>
        <v/>
      </c>
      <c r="DG81" s="145" t="str">
        <f t="shared" si="200"/>
        <v/>
      </c>
      <c r="DH81" s="145" t="str">
        <f t="shared" si="201"/>
        <v/>
      </c>
      <c r="DI81" s="145">
        <f t="shared" si="202"/>
        <v>7</v>
      </c>
      <c r="DJ81" s="83">
        <f t="shared" si="203"/>
        <v>37</v>
      </c>
      <c r="DK81" s="83">
        <f t="shared" si="204"/>
        <v>0</v>
      </c>
      <c r="DL81" s="84">
        <f t="shared" si="205"/>
        <v>14.45</v>
      </c>
      <c r="DM81" s="14">
        <f t="shared" si="206"/>
        <v>-14.45</v>
      </c>
      <c r="DN81" s="87">
        <f>IFERROR(DO81*(1-DCFactor)+Results!DP81*DCFactor,"")</f>
        <v>0.31042064343163539</v>
      </c>
      <c r="DO81" s="87">
        <f>(DFactor*Rounds*Number/2+SUM(BV$3:BV69))/(Rounds*Number/2+COUNT(BV$3:BV69))</f>
        <v>0.30449329758713134</v>
      </c>
      <c r="DP81" s="87">
        <f t="shared" si="146"/>
        <v>0.32142857142857145</v>
      </c>
      <c r="DQ81" s="84">
        <f t="shared" si="147"/>
        <v>0</v>
      </c>
      <c r="DR81" s="84">
        <f t="shared" si="148"/>
        <v>0</v>
      </c>
      <c r="DS81" s="87">
        <f t="shared" si="149"/>
        <v>0.33155769688884246</v>
      </c>
      <c r="DT81" s="87">
        <f t="shared" si="150"/>
        <v>0.34436566088903464</v>
      </c>
      <c r="DU81" s="87">
        <f t="shared" si="151"/>
        <v>0.32723203340117629</v>
      </c>
      <c r="DV81" s="86">
        <f t="shared" si="207"/>
        <v>1</v>
      </c>
      <c r="DW81" s="86">
        <f t="shared" si="208"/>
        <v>-1</v>
      </c>
    </row>
    <row r="82" spans="1:127" x14ac:dyDescent="0.25">
      <c r="A82" s="69">
        <v>80</v>
      </c>
      <c r="B82" s="70">
        <f>DataEntry!C82</f>
        <v>12</v>
      </c>
      <c r="C82" s="71">
        <f>COUNTIF(D$2:D82,D82)+COUNTIF(G$2:G82,D82)</f>
        <v>9</v>
      </c>
      <c r="D82" s="72" t="str">
        <f t="shared" si="109"/>
        <v>Nurnberg</v>
      </c>
      <c r="E82" s="70">
        <f>DataEntry!E82</f>
        <v>6</v>
      </c>
      <c r="F82" s="71">
        <f>COUNTIF(D$2:D82,G82)+COUNTIF(G$2:G82,G82)</f>
        <v>9</v>
      </c>
      <c r="G82" s="72" t="str">
        <f t="shared" si="110"/>
        <v>Greuther Furth</v>
      </c>
      <c r="H82" s="73">
        <f>DataEntry!G82</f>
        <v>2</v>
      </c>
      <c r="I82" s="73">
        <f>DataEntry!H82</f>
        <v>3</v>
      </c>
      <c r="J82" s="158">
        <f t="shared" si="108"/>
        <v>3</v>
      </c>
      <c r="K82" s="156">
        <f t="shared" si="111"/>
        <v>0</v>
      </c>
      <c r="L82" s="224">
        <f t="shared" si="112"/>
        <v>2462.5129336005266</v>
      </c>
      <c r="M82" s="224">
        <f t="shared" si="113"/>
        <v>2417.6446415722121</v>
      </c>
      <c r="N82" s="236">
        <f t="shared" si="152"/>
        <v>44.868292028314499</v>
      </c>
      <c r="O82" s="22" t="str">
        <f t="shared" si="153"/>
        <v>T12G9</v>
      </c>
      <c r="P82" s="248">
        <f t="shared" si="114"/>
        <v>-5.3932317135273502</v>
      </c>
      <c r="Q82" s="22" t="str">
        <f t="shared" si="154"/>
        <v>T6G9</v>
      </c>
      <c r="R82" s="248">
        <f t="shared" si="115"/>
        <v>5.3932317135273502</v>
      </c>
      <c r="S82" s="74">
        <f t="shared" si="155"/>
        <v>0</v>
      </c>
      <c r="T82" s="75">
        <f t="shared" si="156"/>
        <v>0</v>
      </c>
      <c r="U82" s="76">
        <f t="shared" si="157"/>
        <v>1</v>
      </c>
      <c r="V82" s="74">
        <f t="shared" si="158"/>
        <v>0</v>
      </c>
      <c r="W82" s="75">
        <f t="shared" si="159"/>
        <v>0</v>
      </c>
      <c r="X82" s="76">
        <f t="shared" si="160"/>
        <v>0</v>
      </c>
      <c r="Y82" s="74">
        <f t="shared" si="161"/>
        <v>0</v>
      </c>
      <c r="Z82" s="75">
        <f t="shared" si="162"/>
        <v>0</v>
      </c>
      <c r="AA82" s="76">
        <f t="shared" si="163"/>
        <v>0</v>
      </c>
      <c r="AB82" s="74">
        <f t="shared" si="164"/>
        <v>0</v>
      </c>
      <c r="AC82" s="75">
        <f t="shared" si="165"/>
        <v>0</v>
      </c>
      <c r="AD82" s="76">
        <f t="shared" si="166"/>
        <v>0</v>
      </c>
      <c r="AE82" s="74">
        <f t="shared" si="167"/>
        <v>0</v>
      </c>
      <c r="AF82" s="75">
        <f t="shared" si="168"/>
        <v>0</v>
      </c>
      <c r="AG82" s="76">
        <f t="shared" si="169"/>
        <v>0</v>
      </c>
      <c r="AH82" s="74">
        <f t="shared" si="170"/>
        <v>0</v>
      </c>
      <c r="AI82" s="75">
        <f t="shared" si="171"/>
        <v>0</v>
      </c>
      <c r="AJ82" s="76">
        <f t="shared" si="172"/>
        <v>0</v>
      </c>
      <c r="AK82" s="74">
        <f t="shared" si="173"/>
        <v>0</v>
      </c>
      <c r="AL82" s="75">
        <f t="shared" si="174"/>
        <v>0</v>
      </c>
      <c r="AM82" s="76">
        <f t="shared" si="175"/>
        <v>0</v>
      </c>
      <c r="AN82" s="74">
        <f t="shared" si="176"/>
        <v>0</v>
      </c>
      <c r="AO82" s="75">
        <f t="shared" si="177"/>
        <v>0</v>
      </c>
      <c r="AP82" s="76">
        <f t="shared" si="178"/>
        <v>0</v>
      </c>
      <c r="AQ82" s="77">
        <f t="shared" si="116"/>
        <v>0.539323171352735</v>
      </c>
      <c r="AR82" s="77">
        <f t="shared" si="179"/>
        <v>0.36704226195524081</v>
      </c>
      <c r="AS82" s="78">
        <f t="shared" si="180"/>
        <v>0.34456181879498826</v>
      </c>
      <c r="AT82" s="77">
        <f t="shared" si="181"/>
        <v>0.28839591924977087</v>
      </c>
      <c r="AU82" s="79">
        <f t="shared" si="209"/>
        <v>0.1</v>
      </c>
      <c r="AV82" s="139">
        <f>DataEntry!P82</f>
        <v>-34</v>
      </c>
      <c r="AW82" s="80" t="str">
        <f t="shared" si="117"/>
        <v>43/25</v>
      </c>
      <c r="AX82" s="80" t="str">
        <f t="shared" si="118"/>
        <v>19/10</v>
      </c>
      <c r="AY82" s="80" t="str">
        <f t="shared" si="119"/>
        <v>61/25</v>
      </c>
      <c r="AZ82" s="81">
        <f>DataEntry!I82</f>
        <v>15</v>
      </c>
      <c r="BA82" s="82">
        <f>DataEntry!J82</f>
        <v>8</v>
      </c>
      <c r="BB82" s="81">
        <f>DataEntry!K82</f>
        <v>49</v>
      </c>
      <c r="BC82" s="82">
        <f>DataEntry!L82</f>
        <v>20</v>
      </c>
      <c r="BD82" s="81">
        <f>DataEntry!M82</f>
        <v>71</v>
      </c>
      <c r="BE82" s="82">
        <f>DataEntry!N82</f>
        <v>50</v>
      </c>
      <c r="BF82" s="77">
        <f t="shared" si="182"/>
        <v>0.33097788921814453</v>
      </c>
      <c r="BG82" s="77">
        <f t="shared" si="183"/>
        <v>0.27581490768178712</v>
      </c>
      <c r="BH82" s="77">
        <f t="shared" si="184"/>
        <v>0.39320720310006846</v>
      </c>
      <c r="BI82" s="83">
        <f t="shared" si="185"/>
        <v>0</v>
      </c>
      <c r="BJ82" s="83">
        <f t="shared" si="186"/>
        <v>0</v>
      </c>
      <c r="BK82" s="83">
        <f t="shared" si="187"/>
        <v>1</v>
      </c>
      <c r="BL82" s="84">
        <f t="shared" si="120"/>
        <v>0.28839591924977087</v>
      </c>
      <c r="BM82" s="84">
        <f t="shared" si="121"/>
        <v>0.39320720310006846</v>
      </c>
      <c r="BN82" s="85">
        <f t="shared" si="188"/>
        <v>-0.10481128385029759</v>
      </c>
      <c r="BO82" s="84">
        <f t="shared" si="122"/>
        <v>0.36704226195524081</v>
      </c>
      <c r="BP82" s="84">
        <f t="shared" si="123"/>
        <v>0.34456181879498826</v>
      </c>
      <c r="BQ82" s="84">
        <f t="shared" si="124"/>
        <v>0.28839591924977087</v>
      </c>
      <c r="BR82" s="84">
        <f t="shared" si="189"/>
        <v>0.33097788921814453</v>
      </c>
      <c r="BS82" s="84">
        <f t="shared" si="189"/>
        <v>0.27581490768178712</v>
      </c>
      <c r="BT82" s="84">
        <f t="shared" si="189"/>
        <v>0.39320720310006846</v>
      </c>
      <c r="BU82" s="86">
        <f t="shared" si="190"/>
        <v>0</v>
      </c>
      <c r="BV82" s="86">
        <f t="shared" si="190"/>
        <v>0</v>
      </c>
      <c r="BW82" s="86">
        <f t="shared" si="190"/>
        <v>1</v>
      </c>
      <c r="BX82" s="86">
        <f t="shared" si="191"/>
        <v>0</v>
      </c>
      <c r="BY82" s="86">
        <f t="shared" si="191"/>
        <v>0</v>
      </c>
      <c r="BZ82" s="86">
        <f t="shared" si="191"/>
        <v>1</v>
      </c>
      <c r="CA82" s="83">
        <f>IF(AND(DataEntry!B82&gt;=ExFrom,DataEntry!B82&lt;=ExTo),0,IF(AR82&lt;DS82,0,DB82))</f>
        <v>0</v>
      </c>
      <c r="CB82" s="83">
        <f>IF(AND(DataEntry!B82&gt;=ExFrom,DataEntry!B82&lt;=ExTo),0,IF(AT82&lt;DT82,0,DC82))</f>
        <v>0</v>
      </c>
      <c r="CC82" s="14">
        <f t="shared" si="192"/>
        <v>0</v>
      </c>
      <c r="CD82" s="72" t="str">
        <f t="shared" si="125"/>
        <v/>
      </c>
      <c r="CE82" s="87">
        <f t="shared" si="193"/>
        <v>5.0904299916157525E-2</v>
      </c>
      <c r="CF82" s="88">
        <f t="shared" si="194"/>
        <v>3.7762152296041504E-2</v>
      </c>
      <c r="CG82" s="88">
        <f t="shared" si="195"/>
        <v>-0.19460052778235901</v>
      </c>
      <c r="CH82" s="87">
        <f t="shared" si="196"/>
        <v>0.34456181879498832</v>
      </c>
      <c r="CI82" s="89">
        <f t="shared" si="126"/>
        <v>0</v>
      </c>
      <c r="CJ82" s="89">
        <f t="shared" si="127"/>
        <v>0</v>
      </c>
      <c r="CK82" s="157">
        <f t="shared" si="128"/>
        <v>0</v>
      </c>
      <c r="CL82" s="90">
        <f t="shared" si="129"/>
        <v>0</v>
      </c>
      <c r="CM82" s="157">
        <f t="shared" si="130"/>
        <v>0</v>
      </c>
      <c r="CN82" s="90">
        <f t="shared" si="131"/>
        <v>0</v>
      </c>
      <c r="CO82" s="157">
        <f t="shared" si="132"/>
        <v>0</v>
      </c>
      <c r="CP82" s="90">
        <f t="shared" si="133"/>
        <v>0</v>
      </c>
      <c r="CQ82" s="157">
        <f t="shared" si="134"/>
        <v>0</v>
      </c>
      <c r="CR82" s="90">
        <f t="shared" si="135"/>
        <v>0</v>
      </c>
      <c r="CS82" s="157">
        <f t="shared" si="136"/>
        <v>0</v>
      </c>
      <c r="CT82" s="90">
        <f t="shared" si="137"/>
        <v>0</v>
      </c>
      <c r="CU82" s="157">
        <f t="shared" si="138"/>
        <v>0</v>
      </c>
      <c r="CV82" s="90">
        <f t="shared" si="139"/>
        <v>0</v>
      </c>
      <c r="CW82" s="157">
        <f t="shared" si="140"/>
        <v>0</v>
      </c>
      <c r="CX82" s="90">
        <f t="shared" si="141"/>
        <v>0</v>
      </c>
      <c r="CY82" s="157">
        <f t="shared" si="142"/>
        <v>0</v>
      </c>
      <c r="CZ82" s="90">
        <f t="shared" si="143"/>
        <v>0</v>
      </c>
      <c r="DA82" s="91">
        <f>DataEntry!B82</f>
        <v>44164</v>
      </c>
      <c r="DB82" s="83">
        <f t="shared" si="144"/>
        <v>0</v>
      </c>
      <c r="DC82" s="83">
        <f t="shared" si="145"/>
        <v>0</v>
      </c>
      <c r="DD82" s="145" t="str">
        <f t="shared" si="197"/>
        <v/>
      </c>
      <c r="DE82" s="145" t="str">
        <f t="shared" si="198"/>
        <v/>
      </c>
      <c r="DF82" s="145">
        <f t="shared" si="199"/>
        <v>12</v>
      </c>
      <c r="DG82" s="145">
        <f t="shared" si="200"/>
        <v>6</v>
      </c>
      <c r="DH82" s="145" t="str">
        <f t="shared" si="201"/>
        <v/>
      </c>
      <c r="DI82" s="145" t="str">
        <f t="shared" si="202"/>
        <v/>
      </c>
      <c r="DJ82" s="83">
        <f t="shared" si="203"/>
        <v>0</v>
      </c>
      <c r="DK82" s="83">
        <f t="shared" si="204"/>
        <v>0</v>
      </c>
      <c r="DL82" s="84">
        <f t="shared" si="205"/>
        <v>0</v>
      </c>
      <c r="DM82" s="14">
        <f t="shared" si="206"/>
        <v>0</v>
      </c>
      <c r="DN82" s="87">
        <f>IFERROR(DO82*(1-DCFactor)+Results!DP82*DCFactor,"")</f>
        <v>0.32655811051693406</v>
      </c>
      <c r="DO82" s="87">
        <f>(DFactor*Rounds*Number/2+SUM(BV$3:BV70))/(Rounds*Number/2+COUNT(BV$3:BV70))</f>
        <v>0.30367914438502674</v>
      </c>
      <c r="DP82" s="87">
        <f t="shared" si="146"/>
        <v>0.36904761904761907</v>
      </c>
      <c r="DQ82" s="84">
        <f t="shared" si="147"/>
        <v>0</v>
      </c>
      <c r="DR82" s="84">
        <f t="shared" si="148"/>
        <v>0</v>
      </c>
      <c r="DS82" s="87">
        <f t="shared" si="149"/>
        <v>0.3354079282567986</v>
      </c>
      <c r="DT82" s="87">
        <f t="shared" si="150"/>
        <v>0.34315335092607857</v>
      </c>
      <c r="DU82" s="87">
        <f t="shared" si="151"/>
        <v>0.34456181879498832</v>
      </c>
      <c r="DV82" s="86">
        <f t="shared" si="207"/>
        <v>-1</v>
      </c>
      <c r="DW82" s="86">
        <f t="shared" si="208"/>
        <v>1</v>
      </c>
    </row>
    <row r="83" spans="1:127" x14ac:dyDescent="0.25">
      <c r="A83" s="69">
        <v>81</v>
      </c>
      <c r="B83" s="70">
        <f>DataEntry!C83</f>
        <v>2</v>
      </c>
      <c r="C83" s="71">
        <f>COUNTIF(D$2:D83,D83)+COUNTIF(G$2:G83,D83)</f>
        <v>9</v>
      </c>
      <c r="D83" s="72" t="str">
        <f t="shared" si="109"/>
        <v>Bochum</v>
      </c>
      <c r="E83" s="70">
        <f>DataEntry!E83</f>
        <v>5</v>
      </c>
      <c r="F83" s="71">
        <f>COUNTIF(D$2:D83,G83)+COUNTIF(G$2:G83,G83)</f>
        <v>9</v>
      </c>
      <c r="G83" s="72" t="str">
        <f t="shared" si="110"/>
        <v>Fortuna Dusseldorf</v>
      </c>
      <c r="H83" s="73">
        <f>DataEntry!G83</f>
        <v>5</v>
      </c>
      <c r="I83" s="73">
        <f>DataEntry!H83</f>
        <v>0</v>
      </c>
      <c r="J83" s="158">
        <f t="shared" si="108"/>
        <v>1</v>
      </c>
      <c r="K83" s="156">
        <f t="shared" si="111"/>
        <v>4</v>
      </c>
      <c r="L83" s="224">
        <f t="shared" si="112"/>
        <v>2449.2460485993979</v>
      </c>
      <c r="M83" s="224">
        <f t="shared" si="113"/>
        <v>2443.0615260268664</v>
      </c>
      <c r="N83" s="236">
        <f t="shared" si="152"/>
        <v>6.1845225725314776</v>
      </c>
      <c r="O83" s="22" t="str">
        <f t="shared" si="153"/>
        <v>T2G9</v>
      </c>
      <c r="P83" s="248">
        <f t="shared" si="114"/>
        <v>6.9271162100243178</v>
      </c>
      <c r="Q83" s="22" t="str">
        <f t="shared" si="154"/>
        <v>T5G9</v>
      </c>
      <c r="R83" s="248">
        <f t="shared" si="115"/>
        <v>-6.9271162100243178</v>
      </c>
      <c r="S83" s="74">
        <f t="shared" si="155"/>
        <v>1</v>
      </c>
      <c r="T83" s="75">
        <f t="shared" si="156"/>
        <v>0</v>
      </c>
      <c r="U83" s="76">
        <f t="shared" si="157"/>
        <v>0</v>
      </c>
      <c r="V83" s="74">
        <f t="shared" si="158"/>
        <v>0</v>
      </c>
      <c r="W83" s="75">
        <f t="shared" si="159"/>
        <v>0</v>
      </c>
      <c r="X83" s="76">
        <f t="shared" si="160"/>
        <v>0</v>
      </c>
      <c r="Y83" s="74">
        <f t="shared" si="161"/>
        <v>0</v>
      </c>
      <c r="Z83" s="75">
        <f t="shared" si="162"/>
        <v>0</v>
      </c>
      <c r="AA83" s="76">
        <f t="shared" si="163"/>
        <v>0</v>
      </c>
      <c r="AB83" s="74">
        <f t="shared" si="164"/>
        <v>0</v>
      </c>
      <c r="AC83" s="75">
        <f t="shared" si="165"/>
        <v>0</v>
      </c>
      <c r="AD83" s="76">
        <f t="shared" si="166"/>
        <v>0</v>
      </c>
      <c r="AE83" s="74">
        <f t="shared" si="167"/>
        <v>0</v>
      </c>
      <c r="AF83" s="75">
        <f t="shared" si="168"/>
        <v>0</v>
      </c>
      <c r="AG83" s="76">
        <f t="shared" si="169"/>
        <v>0</v>
      </c>
      <c r="AH83" s="74">
        <f t="shared" si="170"/>
        <v>0</v>
      </c>
      <c r="AI83" s="75">
        <f t="shared" si="171"/>
        <v>0</v>
      </c>
      <c r="AJ83" s="76">
        <f t="shared" si="172"/>
        <v>0</v>
      </c>
      <c r="AK83" s="74">
        <f t="shared" si="173"/>
        <v>0</v>
      </c>
      <c r="AL83" s="75">
        <f t="shared" si="174"/>
        <v>0</v>
      </c>
      <c r="AM83" s="76">
        <f t="shared" si="175"/>
        <v>0</v>
      </c>
      <c r="AN83" s="74">
        <f t="shared" si="176"/>
        <v>0</v>
      </c>
      <c r="AO83" s="75">
        <f t="shared" si="177"/>
        <v>0</v>
      </c>
      <c r="AP83" s="76">
        <f t="shared" si="178"/>
        <v>0</v>
      </c>
      <c r="AQ83" s="77">
        <f t="shared" si="116"/>
        <v>0.50520598499826297</v>
      </c>
      <c r="AR83" s="77">
        <f t="shared" si="179"/>
        <v>0.34705787641848629</v>
      </c>
      <c r="AS83" s="78">
        <f t="shared" si="180"/>
        <v>0.31629621715955336</v>
      </c>
      <c r="AT83" s="77">
        <f t="shared" si="181"/>
        <v>0.33664590642196035</v>
      </c>
      <c r="AU83" s="79">
        <f t="shared" si="209"/>
        <v>0.1</v>
      </c>
      <c r="AV83" s="139">
        <f>DataEntry!P83</f>
        <v>-32</v>
      </c>
      <c r="AW83" s="80" t="str">
        <f t="shared" si="117"/>
        <v>47/25</v>
      </c>
      <c r="AX83" s="80" t="str">
        <f t="shared" si="118"/>
        <v>54/25</v>
      </c>
      <c r="AY83" s="80" t="str">
        <f t="shared" si="119"/>
        <v>49/25</v>
      </c>
      <c r="AZ83" s="81">
        <f>DataEntry!I83</f>
        <v>5</v>
      </c>
      <c r="BA83" s="82">
        <f>DataEntry!J83</f>
        <v>4</v>
      </c>
      <c r="BB83" s="81">
        <f>DataEntry!K83</f>
        <v>62</v>
      </c>
      <c r="BC83" s="82">
        <f>DataEntry!L83</f>
        <v>25</v>
      </c>
      <c r="BD83" s="81">
        <f>DataEntry!M83</f>
        <v>43</v>
      </c>
      <c r="BE83" s="82">
        <f>DataEntry!N83</f>
        <v>20</v>
      </c>
      <c r="BF83" s="77">
        <f t="shared" si="182"/>
        <v>0.42357850808555036</v>
      </c>
      <c r="BG83" s="77">
        <f t="shared" si="183"/>
        <v>0.27386541471048514</v>
      </c>
      <c r="BH83" s="77">
        <f t="shared" si="184"/>
        <v>0.30255607720396455</v>
      </c>
      <c r="BI83" s="83">
        <f t="shared" si="185"/>
        <v>1</v>
      </c>
      <c r="BJ83" s="83">
        <f t="shared" si="186"/>
        <v>0</v>
      </c>
      <c r="BK83" s="83">
        <f t="shared" si="187"/>
        <v>0</v>
      </c>
      <c r="BL83" s="84">
        <f t="shared" si="120"/>
        <v>0.34705787641848629</v>
      </c>
      <c r="BM83" s="84">
        <f t="shared" si="121"/>
        <v>0.42357850808555036</v>
      </c>
      <c r="BN83" s="85">
        <f t="shared" si="188"/>
        <v>-7.6520631667064076E-2</v>
      </c>
      <c r="BO83" s="84">
        <f t="shared" si="122"/>
        <v>0.34705787641848629</v>
      </c>
      <c r="BP83" s="84">
        <f t="shared" si="123"/>
        <v>0.31629621715955336</v>
      </c>
      <c r="BQ83" s="84">
        <f t="shared" si="124"/>
        <v>0.33664590642196035</v>
      </c>
      <c r="BR83" s="84">
        <f t="shared" si="189"/>
        <v>0.42357850808555036</v>
      </c>
      <c r="BS83" s="84">
        <f t="shared" si="189"/>
        <v>0.27386541471048514</v>
      </c>
      <c r="BT83" s="84">
        <f t="shared" si="189"/>
        <v>0.30255607720396455</v>
      </c>
      <c r="BU83" s="86">
        <f t="shared" si="190"/>
        <v>1</v>
      </c>
      <c r="BV83" s="86">
        <f t="shared" si="190"/>
        <v>0</v>
      </c>
      <c r="BW83" s="86">
        <f t="shared" si="190"/>
        <v>0</v>
      </c>
      <c r="BX83" s="86">
        <f t="shared" si="191"/>
        <v>1</v>
      </c>
      <c r="BY83" s="86">
        <f t="shared" si="191"/>
        <v>0</v>
      </c>
      <c r="BZ83" s="86">
        <f t="shared" si="191"/>
        <v>0</v>
      </c>
      <c r="CA83" s="83">
        <f>IF(AND(DataEntry!B83&gt;=ExFrom,DataEntry!B83&lt;=ExTo),0,IF(AR83&lt;DS83,0,DB83))</f>
        <v>0</v>
      </c>
      <c r="CB83" s="83">
        <f>IF(AND(DataEntry!B83&gt;=ExFrom,DataEntry!B83&lt;=ExTo),0,IF(AT83&lt;DT83,0,DC83))</f>
        <v>0</v>
      </c>
      <c r="CC83" s="14">
        <f t="shared" si="192"/>
        <v>0</v>
      </c>
      <c r="CD83" s="72" t="str">
        <f t="shared" si="125"/>
        <v/>
      </c>
      <c r="CE83" s="87">
        <f t="shared" si="193"/>
        <v>4.9261083743842304E-2</v>
      </c>
      <c r="CF83" s="88">
        <f t="shared" si="194"/>
        <v>-0.14758351145632312</v>
      </c>
      <c r="CG83" s="88">
        <f t="shared" si="195"/>
        <v>4.0389833842902047E-2</v>
      </c>
      <c r="CH83" s="87">
        <f t="shared" si="196"/>
        <v>0.31629621715955336</v>
      </c>
      <c r="CI83" s="89">
        <f t="shared" si="126"/>
        <v>0</v>
      </c>
      <c r="CJ83" s="89">
        <f t="shared" si="127"/>
        <v>0</v>
      </c>
      <c r="CK83" s="157">
        <f t="shared" si="128"/>
        <v>0</v>
      </c>
      <c r="CL83" s="90">
        <f t="shared" si="129"/>
        <v>0</v>
      </c>
      <c r="CM83" s="157">
        <f t="shared" si="130"/>
        <v>0</v>
      </c>
      <c r="CN83" s="90">
        <f t="shared" si="131"/>
        <v>0</v>
      </c>
      <c r="CO83" s="157">
        <f t="shared" si="132"/>
        <v>0</v>
      </c>
      <c r="CP83" s="90">
        <f t="shared" si="133"/>
        <v>0</v>
      </c>
      <c r="CQ83" s="157">
        <f t="shared" si="134"/>
        <v>0</v>
      </c>
      <c r="CR83" s="90">
        <f t="shared" si="135"/>
        <v>0</v>
      </c>
      <c r="CS83" s="157">
        <f t="shared" si="136"/>
        <v>0</v>
      </c>
      <c r="CT83" s="90">
        <f t="shared" si="137"/>
        <v>0</v>
      </c>
      <c r="CU83" s="157">
        <f t="shared" si="138"/>
        <v>0</v>
      </c>
      <c r="CV83" s="90">
        <f t="shared" si="139"/>
        <v>0</v>
      </c>
      <c r="CW83" s="157">
        <f t="shared" si="140"/>
        <v>0</v>
      </c>
      <c r="CX83" s="90">
        <f t="shared" si="141"/>
        <v>0</v>
      </c>
      <c r="CY83" s="157">
        <f t="shared" si="142"/>
        <v>0</v>
      </c>
      <c r="CZ83" s="90">
        <f t="shared" si="143"/>
        <v>0</v>
      </c>
      <c r="DA83" s="91">
        <f>DataEntry!B83</f>
        <v>44165</v>
      </c>
      <c r="DB83" s="83">
        <f t="shared" si="144"/>
        <v>0</v>
      </c>
      <c r="DC83" s="83">
        <f t="shared" si="145"/>
        <v>0</v>
      </c>
      <c r="DD83" s="145">
        <f t="shared" si="197"/>
        <v>2</v>
      </c>
      <c r="DE83" s="145" t="str">
        <f t="shared" si="198"/>
        <v/>
      </c>
      <c r="DF83" s="145" t="str">
        <f t="shared" si="199"/>
        <v/>
      </c>
      <c r="DG83" s="145" t="str">
        <f t="shared" si="200"/>
        <v/>
      </c>
      <c r="DH83" s="145" t="str">
        <f t="shared" si="201"/>
        <v/>
      </c>
      <c r="DI83" s="145">
        <f t="shared" si="202"/>
        <v>5</v>
      </c>
      <c r="DJ83" s="83">
        <f t="shared" si="203"/>
        <v>0</v>
      </c>
      <c r="DK83" s="83">
        <f t="shared" si="204"/>
        <v>0</v>
      </c>
      <c r="DL83" s="84">
        <f t="shared" si="205"/>
        <v>0</v>
      </c>
      <c r="DM83" s="14">
        <f t="shared" si="206"/>
        <v>0</v>
      </c>
      <c r="DN83" s="87">
        <f>IFERROR(DO83*(1-DCFactor)+Results!DP83*DCFactor,"")</f>
        <v>0.31769839999999999</v>
      </c>
      <c r="DO83" s="87">
        <f>(DFactor*Rounds*Number/2+SUM(BV$3:BV71))/(Rounds*Number/2+COUNT(BV$3:BV71))</f>
        <v>0.30286933333333332</v>
      </c>
      <c r="DP83" s="87">
        <f t="shared" si="146"/>
        <v>0.34523809523809523</v>
      </c>
      <c r="DQ83" s="84">
        <f t="shared" si="147"/>
        <v>0</v>
      </c>
      <c r="DR83" s="84">
        <f t="shared" si="148"/>
        <v>0</v>
      </c>
      <c r="DS83" s="87">
        <f t="shared" si="149"/>
        <v>0.34158611704854414</v>
      </c>
      <c r="DT83" s="87">
        <f t="shared" si="150"/>
        <v>0.33532033887190327</v>
      </c>
      <c r="DU83" s="87">
        <f t="shared" si="151"/>
        <v>0.31629621715955336</v>
      </c>
      <c r="DV83" s="86">
        <f t="shared" si="207"/>
        <v>5</v>
      </c>
      <c r="DW83" s="86">
        <f t="shared" si="208"/>
        <v>-5</v>
      </c>
    </row>
    <row r="84" spans="1:127" x14ac:dyDescent="0.25">
      <c r="A84" s="69">
        <v>82</v>
      </c>
      <c r="B84" s="70">
        <f>DataEntry!C84</f>
        <v>5</v>
      </c>
      <c r="C84" s="71">
        <f>COUNTIF(D$2:D84,D84)+COUNTIF(G$2:G84,D84)</f>
        <v>10</v>
      </c>
      <c r="D84" s="72" t="str">
        <f t="shared" si="109"/>
        <v>Fortuna Dusseldorf</v>
      </c>
      <c r="E84" s="70">
        <f>DataEntry!E84</f>
        <v>4</v>
      </c>
      <c r="F84" s="71">
        <f>COUNTIF(D$2:D84,G84)+COUNTIF(G$2:G84,G84)</f>
        <v>10</v>
      </c>
      <c r="G84" s="72" t="str">
        <f t="shared" si="110"/>
        <v>Darmstadt 98</v>
      </c>
      <c r="H84" s="73">
        <f>DataEntry!G84</f>
        <v>3</v>
      </c>
      <c r="I84" s="73">
        <f>DataEntry!H84</f>
        <v>2</v>
      </c>
      <c r="J84" s="158">
        <f t="shared" si="108"/>
        <v>1</v>
      </c>
      <c r="K84" s="156">
        <f t="shared" si="111"/>
        <v>0</v>
      </c>
      <c r="L84" s="224">
        <f t="shared" si="112"/>
        <v>2545.51061730525</v>
      </c>
      <c r="M84" s="224">
        <f t="shared" si="113"/>
        <v>2424.5444653733471</v>
      </c>
      <c r="N84" s="236">
        <f t="shared" si="152"/>
        <v>120.96615193190291</v>
      </c>
      <c r="O84" s="22" t="str">
        <f t="shared" si="153"/>
        <v>T5G10</v>
      </c>
      <c r="P84" s="248">
        <f t="shared" si="114"/>
        <v>3.8806276590341282</v>
      </c>
      <c r="Q84" s="22" t="str">
        <f t="shared" si="154"/>
        <v>T4G10</v>
      </c>
      <c r="R84" s="248">
        <f t="shared" si="115"/>
        <v>-3.8806276590341282</v>
      </c>
      <c r="S84" s="74">
        <f t="shared" si="155"/>
        <v>0</v>
      </c>
      <c r="T84" s="75">
        <f t="shared" si="156"/>
        <v>0</v>
      </c>
      <c r="U84" s="76">
        <f t="shared" si="157"/>
        <v>0</v>
      </c>
      <c r="V84" s="74">
        <f t="shared" si="158"/>
        <v>0</v>
      </c>
      <c r="W84" s="75">
        <f t="shared" si="159"/>
        <v>0</v>
      </c>
      <c r="X84" s="76">
        <f t="shared" si="160"/>
        <v>0</v>
      </c>
      <c r="Y84" s="74">
        <f t="shared" si="161"/>
        <v>1</v>
      </c>
      <c r="Z84" s="75">
        <f t="shared" si="162"/>
        <v>0</v>
      </c>
      <c r="AA84" s="76">
        <f t="shared" si="163"/>
        <v>0</v>
      </c>
      <c r="AB84" s="74">
        <f t="shared" si="164"/>
        <v>0</v>
      </c>
      <c r="AC84" s="75">
        <f t="shared" si="165"/>
        <v>0</v>
      </c>
      <c r="AD84" s="76">
        <f t="shared" si="166"/>
        <v>0</v>
      </c>
      <c r="AE84" s="74">
        <f t="shared" si="167"/>
        <v>0</v>
      </c>
      <c r="AF84" s="75">
        <f t="shared" si="168"/>
        <v>0</v>
      </c>
      <c r="AG84" s="76">
        <f t="shared" si="169"/>
        <v>0</v>
      </c>
      <c r="AH84" s="74">
        <f t="shared" si="170"/>
        <v>0</v>
      </c>
      <c r="AI84" s="75">
        <f t="shared" si="171"/>
        <v>0</v>
      </c>
      <c r="AJ84" s="76">
        <f t="shared" si="172"/>
        <v>0</v>
      </c>
      <c r="AK84" s="74">
        <f t="shared" si="173"/>
        <v>0</v>
      </c>
      <c r="AL84" s="75">
        <f t="shared" si="174"/>
        <v>0</v>
      </c>
      <c r="AM84" s="76">
        <f t="shared" si="175"/>
        <v>0</v>
      </c>
      <c r="AN84" s="74">
        <f t="shared" si="176"/>
        <v>0</v>
      </c>
      <c r="AO84" s="75">
        <f t="shared" si="177"/>
        <v>0</v>
      </c>
      <c r="AP84" s="76">
        <f t="shared" si="178"/>
        <v>0</v>
      </c>
      <c r="AQ84" s="77">
        <f t="shared" si="116"/>
        <v>0.61193723409658718</v>
      </c>
      <c r="AR84" s="77">
        <f t="shared" si="179"/>
        <v>0.44483384816495719</v>
      </c>
      <c r="AS84" s="78">
        <f t="shared" si="180"/>
        <v>0.33420677186325998</v>
      </c>
      <c r="AT84" s="77">
        <f t="shared" si="181"/>
        <v>0.22095937997178283</v>
      </c>
      <c r="AU84" s="79">
        <f t="shared" si="209"/>
        <v>0.1</v>
      </c>
      <c r="AV84" s="139">
        <f>DataEntry!P84</f>
        <v>-33</v>
      </c>
      <c r="AW84" s="80" t="str">
        <f t="shared" si="117"/>
        <v>31/25</v>
      </c>
      <c r="AX84" s="80" t="str">
        <f t="shared" si="118"/>
        <v>99/50</v>
      </c>
      <c r="AY84" s="80" t="str">
        <f t="shared" si="119"/>
        <v>88/25</v>
      </c>
      <c r="AZ84" s="81">
        <f>DataEntry!I84</f>
        <v>73</v>
      </c>
      <c r="BA84" s="82">
        <f>DataEntry!J84</f>
        <v>50</v>
      </c>
      <c r="BB84" s="81">
        <f>DataEntry!K84</f>
        <v>47</v>
      </c>
      <c r="BC84" s="82">
        <f>DataEntry!L84</f>
        <v>20</v>
      </c>
      <c r="BD84" s="81">
        <f>DataEntry!M84</f>
        <v>19</v>
      </c>
      <c r="BE84" s="82">
        <f>DataEntry!N84</f>
        <v>10</v>
      </c>
      <c r="BF84" s="77">
        <f t="shared" si="182"/>
        <v>0.38720605819051412</v>
      </c>
      <c r="BG84" s="77">
        <f t="shared" si="183"/>
        <v>0.2843363889996014</v>
      </c>
      <c r="BH84" s="77">
        <f t="shared" si="184"/>
        <v>0.32845755280988442</v>
      </c>
      <c r="BI84" s="83">
        <f t="shared" si="185"/>
        <v>1</v>
      </c>
      <c r="BJ84" s="83">
        <f t="shared" si="186"/>
        <v>0</v>
      </c>
      <c r="BK84" s="83">
        <f t="shared" si="187"/>
        <v>0</v>
      </c>
      <c r="BL84" s="84">
        <f t="shared" si="120"/>
        <v>0.44483384816495719</v>
      </c>
      <c r="BM84" s="84">
        <f t="shared" si="121"/>
        <v>0.38720605819051412</v>
      </c>
      <c r="BN84" s="85">
        <f t="shared" si="188"/>
        <v>5.7627789974443067E-2</v>
      </c>
      <c r="BO84" s="84">
        <f t="shared" si="122"/>
        <v>0.44483384816495719</v>
      </c>
      <c r="BP84" s="84">
        <f t="shared" si="123"/>
        <v>0.33420677186325998</v>
      </c>
      <c r="BQ84" s="84">
        <f t="shared" si="124"/>
        <v>0.22095937997178283</v>
      </c>
      <c r="BR84" s="84">
        <f t="shared" si="189"/>
        <v>0.38720605819051412</v>
      </c>
      <c r="BS84" s="84">
        <f t="shared" si="189"/>
        <v>0.2843363889996014</v>
      </c>
      <c r="BT84" s="84">
        <f t="shared" si="189"/>
        <v>0.32845755280988442</v>
      </c>
      <c r="BU84" s="86">
        <f t="shared" si="190"/>
        <v>1</v>
      </c>
      <c r="BV84" s="86">
        <f t="shared" si="190"/>
        <v>0</v>
      </c>
      <c r="BW84" s="86">
        <f t="shared" si="190"/>
        <v>0</v>
      </c>
      <c r="BX84" s="86">
        <f t="shared" si="191"/>
        <v>1</v>
      </c>
      <c r="BY84" s="86">
        <f t="shared" si="191"/>
        <v>0</v>
      </c>
      <c r="BZ84" s="86">
        <f t="shared" si="191"/>
        <v>0</v>
      </c>
      <c r="CA84" s="83">
        <f>IF(AND(DataEntry!B84&gt;=ExFrom,DataEntry!B84&lt;=ExTo),0,IF(AR84&lt;DS84,0,DB84))</f>
        <v>0</v>
      </c>
      <c r="CB84" s="83">
        <f>IF(AND(DataEntry!B84&gt;=ExFrom,DataEntry!B84&lt;=ExTo),0,IF(AT84&lt;DT84,0,DC84))</f>
        <v>0</v>
      </c>
      <c r="CC84" s="14">
        <f t="shared" si="192"/>
        <v>0</v>
      </c>
      <c r="CD84" s="72" t="str">
        <f t="shared" si="125"/>
        <v/>
      </c>
      <c r="CE84" s="87">
        <f t="shared" si="193"/>
        <v>4.983911393411411E-2</v>
      </c>
      <c r="CF84" s="88">
        <f t="shared" si="194"/>
        <v>6.811760670250909E-2</v>
      </c>
      <c r="CG84" s="88">
        <f t="shared" si="195"/>
        <v>-0.21929517001041002</v>
      </c>
      <c r="CH84" s="87">
        <f t="shared" si="196"/>
        <v>0.33420677186325998</v>
      </c>
      <c r="CI84" s="89">
        <f t="shared" si="126"/>
        <v>0</v>
      </c>
      <c r="CJ84" s="89">
        <f t="shared" si="127"/>
        <v>0</v>
      </c>
      <c r="CK84" s="157">
        <f t="shared" si="128"/>
        <v>0</v>
      </c>
      <c r="CL84" s="90">
        <f t="shared" si="129"/>
        <v>0</v>
      </c>
      <c r="CM84" s="157">
        <f t="shared" si="130"/>
        <v>0</v>
      </c>
      <c r="CN84" s="90">
        <f t="shared" si="131"/>
        <v>0</v>
      </c>
      <c r="CO84" s="157">
        <f t="shared" si="132"/>
        <v>0</v>
      </c>
      <c r="CP84" s="90">
        <f t="shared" si="133"/>
        <v>0</v>
      </c>
      <c r="CQ84" s="157">
        <f t="shared" si="134"/>
        <v>0</v>
      </c>
      <c r="CR84" s="90">
        <f t="shared" si="135"/>
        <v>0</v>
      </c>
      <c r="CS84" s="157">
        <f t="shared" si="136"/>
        <v>0</v>
      </c>
      <c r="CT84" s="90">
        <f t="shared" si="137"/>
        <v>0</v>
      </c>
      <c r="CU84" s="157">
        <f t="shared" si="138"/>
        <v>0</v>
      </c>
      <c r="CV84" s="90">
        <f t="shared" si="139"/>
        <v>0</v>
      </c>
      <c r="CW84" s="157">
        <f t="shared" si="140"/>
        <v>0</v>
      </c>
      <c r="CX84" s="90">
        <f t="shared" si="141"/>
        <v>0</v>
      </c>
      <c r="CY84" s="157">
        <f t="shared" si="142"/>
        <v>0</v>
      </c>
      <c r="CZ84" s="90">
        <f t="shared" si="143"/>
        <v>0</v>
      </c>
      <c r="DA84" s="91">
        <f>DataEntry!B84</f>
        <v>44169</v>
      </c>
      <c r="DB84" s="83">
        <f t="shared" si="144"/>
        <v>0</v>
      </c>
      <c r="DC84" s="83">
        <f t="shared" si="145"/>
        <v>0</v>
      </c>
      <c r="DD84" s="145">
        <f t="shared" si="197"/>
        <v>5</v>
      </c>
      <c r="DE84" s="145" t="str">
        <f t="shared" si="198"/>
        <v/>
      </c>
      <c r="DF84" s="145" t="str">
        <f t="shared" si="199"/>
        <v/>
      </c>
      <c r="DG84" s="145" t="str">
        <f t="shared" si="200"/>
        <v/>
      </c>
      <c r="DH84" s="145" t="str">
        <f t="shared" si="201"/>
        <v/>
      </c>
      <c r="DI84" s="145">
        <f t="shared" si="202"/>
        <v>4</v>
      </c>
      <c r="DJ84" s="83">
        <f t="shared" si="203"/>
        <v>0</v>
      </c>
      <c r="DK84" s="83">
        <f t="shared" si="204"/>
        <v>0</v>
      </c>
      <c r="DL84" s="84">
        <f t="shared" si="205"/>
        <v>0</v>
      </c>
      <c r="DM84" s="14">
        <f t="shared" si="206"/>
        <v>0</v>
      </c>
      <c r="DN84" s="87">
        <f>IFERROR(DO84*(1-DCFactor)+Results!DP84*DCFactor,"")</f>
        <v>0.3184345126175161</v>
      </c>
      <c r="DO84" s="87">
        <f>(DFactor*Rounds*Number/2+SUM(BV$3:BV72))/(Rounds*Number/2+COUNT(BV$3:BV72))</f>
        <v>0.30206382978723401</v>
      </c>
      <c r="DP84" s="87">
        <f t="shared" si="146"/>
        <v>0.34883720930232559</v>
      </c>
      <c r="DQ84" s="84">
        <f t="shared" si="147"/>
        <v>0</v>
      </c>
      <c r="DR84" s="84">
        <f t="shared" si="148"/>
        <v>0</v>
      </c>
      <c r="DS84" s="87">
        <f t="shared" si="149"/>
        <v>0.33439607977658303</v>
      </c>
      <c r="DT84" s="87">
        <f t="shared" si="150"/>
        <v>0.34397650566701365</v>
      </c>
      <c r="DU84" s="87">
        <f t="shared" si="151"/>
        <v>0.33420677186325998</v>
      </c>
      <c r="DV84" s="86">
        <f t="shared" si="207"/>
        <v>1</v>
      </c>
      <c r="DW84" s="86">
        <f t="shared" si="208"/>
        <v>-1</v>
      </c>
    </row>
    <row r="85" spans="1:127" x14ac:dyDescent="0.25">
      <c r="A85" s="69">
        <v>83</v>
      </c>
      <c r="B85" s="70">
        <f>DataEntry!C85</f>
        <v>11</v>
      </c>
      <c r="C85" s="71">
        <f>COUNTIF(D$2:D85,D85)+COUNTIF(G$2:G85,D85)</f>
        <v>10</v>
      </c>
      <c r="D85" s="72" t="str">
        <f t="shared" si="109"/>
        <v>Holstein Kiel</v>
      </c>
      <c r="E85" s="70">
        <f>DataEntry!E85</f>
        <v>2</v>
      </c>
      <c r="F85" s="71">
        <f>COUNTIF(D$2:D85,G85)+COUNTIF(G$2:G85,G85)</f>
        <v>10</v>
      </c>
      <c r="G85" s="72" t="str">
        <f t="shared" si="110"/>
        <v>Bochum</v>
      </c>
      <c r="H85" s="73">
        <f>DataEntry!G85</f>
        <v>3</v>
      </c>
      <c r="I85" s="73">
        <f>DataEntry!H85</f>
        <v>1</v>
      </c>
      <c r="J85" s="158">
        <f t="shared" si="108"/>
        <v>1</v>
      </c>
      <c r="K85" s="156">
        <f t="shared" si="111"/>
        <v>0</v>
      </c>
      <c r="L85" s="224">
        <f t="shared" si="112"/>
        <v>2484.5405109889489</v>
      </c>
      <c r="M85" s="224">
        <f t="shared" si="113"/>
        <v>2445.1800961428967</v>
      </c>
      <c r="N85" s="236">
        <f t="shared" si="152"/>
        <v>39.360414846052208</v>
      </c>
      <c r="O85" s="22" t="str">
        <f t="shared" si="153"/>
        <v>T11G10</v>
      </c>
      <c r="P85" s="248">
        <f t="shared" si="114"/>
        <v>4.6526937349724982</v>
      </c>
      <c r="Q85" s="22" t="str">
        <f t="shared" si="154"/>
        <v>T2G10</v>
      </c>
      <c r="R85" s="248">
        <f t="shared" si="115"/>
        <v>-4.6526937349724982</v>
      </c>
      <c r="S85" s="74">
        <f t="shared" si="155"/>
        <v>1</v>
      </c>
      <c r="T85" s="75">
        <f t="shared" si="156"/>
        <v>0</v>
      </c>
      <c r="U85" s="76">
        <f t="shared" si="157"/>
        <v>0</v>
      </c>
      <c r="V85" s="74">
        <f t="shared" si="158"/>
        <v>0</v>
      </c>
      <c r="W85" s="75">
        <f t="shared" si="159"/>
        <v>0</v>
      </c>
      <c r="X85" s="76">
        <f t="shared" si="160"/>
        <v>0</v>
      </c>
      <c r="Y85" s="74">
        <f t="shared" si="161"/>
        <v>0</v>
      </c>
      <c r="Z85" s="75">
        <f t="shared" si="162"/>
        <v>0</v>
      </c>
      <c r="AA85" s="76">
        <f t="shared" si="163"/>
        <v>0</v>
      </c>
      <c r="AB85" s="74">
        <f t="shared" si="164"/>
        <v>0</v>
      </c>
      <c r="AC85" s="75">
        <f t="shared" si="165"/>
        <v>0</v>
      </c>
      <c r="AD85" s="76">
        <f t="shared" si="166"/>
        <v>0</v>
      </c>
      <c r="AE85" s="74">
        <f t="shared" si="167"/>
        <v>0</v>
      </c>
      <c r="AF85" s="75">
        <f t="shared" si="168"/>
        <v>0</v>
      </c>
      <c r="AG85" s="76">
        <f t="shared" si="169"/>
        <v>0</v>
      </c>
      <c r="AH85" s="74">
        <f t="shared" si="170"/>
        <v>0</v>
      </c>
      <c r="AI85" s="75">
        <f t="shared" si="171"/>
        <v>0</v>
      </c>
      <c r="AJ85" s="76">
        <f t="shared" si="172"/>
        <v>0</v>
      </c>
      <c r="AK85" s="74">
        <f t="shared" si="173"/>
        <v>0</v>
      </c>
      <c r="AL85" s="75">
        <f t="shared" si="174"/>
        <v>0</v>
      </c>
      <c r="AM85" s="76">
        <f t="shared" si="175"/>
        <v>0</v>
      </c>
      <c r="AN85" s="74">
        <f t="shared" si="176"/>
        <v>0</v>
      </c>
      <c r="AO85" s="75">
        <f t="shared" si="177"/>
        <v>0</v>
      </c>
      <c r="AP85" s="76">
        <f t="shared" si="178"/>
        <v>0</v>
      </c>
      <c r="AQ85" s="77">
        <f t="shared" si="116"/>
        <v>0.53473062650275016</v>
      </c>
      <c r="AR85" s="77">
        <f t="shared" si="179"/>
        <v>0.36970841448296288</v>
      </c>
      <c r="AS85" s="78">
        <f t="shared" si="180"/>
        <v>0.33004442403957457</v>
      </c>
      <c r="AT85" s="77">
        <f t="shared" si="181"/>
        <v>0.30024716147746255</v>
      </c>
      <c r="AU85" s="79">
        <f t="shared" si="209"/>
        <v>0.1</v>
      </c>
      <c r="AV85" s="139">
        <f>DataEntry!P85</f>
        <v>-33</v>
      </c>
      <c r="AW85" s="80" t="str">
        <f t="shared" si="117"/>
        <v>17/10</v>
      </c>
      <c r="AX85" s="80" t="str">
        <f t="shared" si="118"/>
        <v>2/1</v>
      </c>
      <c r="AY85" s="80" t="str">
        <f t="shared" si="119"/>
        <v>58/25</v>
      </c>
      <c r="AZ85" s="81">
        <f>DataEntry!I85</f>
        <v>151</v>
      </c>
      <c r="BA85" s="82">
        <f>DataEntry!J85</f>
        <v>100</v>
      </c>
      <c r="BB85" s="81">
        <f>DataEntry!K85</f>
        <v>47</v>
      </c>
      <c r="BC85" s="82">
        <f>DataEntry!L85</f>
        <v>20</v>
      </c>
      <c r="BD85" s="81">
        <f>DataEntry!M85</f>
        <v>183</v>
      </c>
      <c r="BE85" s="82">
        <f>DataEntry!N85</f>
        <v>100</v>
      </c>
      <c r="BF85" s="77">
        <f t="shared" si="182"/>
        <v>0.37933683574540961</v>
      </c>
      <c r="BG85" s="77">
        <f t="shared" si="183"/>
        <v>0.2842195396182024</v>
      </c>
      <c r="BH85" s="77">
        <f t="shared" si="184"/>
        <v>0.33644362463638805</v>
      </c>
      <c r="BI85" s="83">
        <f t="shared" si="185"/>
        <v>1</v>
      </c>
      <c r="BJ85" s="83">
        <f t="shared" si="186"/>
        <v>0</v>
      </c>
      <c r="BK85" s="83">
        <f t="shared" si="187"/>
        <v>0</v>
      </c>
      <c r="BL85" s="84">
        <f t="shared" si="120"/>
        <v>0.36970841448296288</v>
      </c>
      <c r="BM85" s="84">
        <f t="shared" si="121"/>
        <v>0.37933683574540961</v>
      </c>
      <c r="BN85" s="85">
        <f t="shared" si="188"/>
        <v>-9.6284212624467291E-3</v>
      </c>
      <c r="BO85" s="84">
        <f t="shared" si="122"/>
        <v>0.36970841448296288</v>
      </c>
      <c r="BP85" s="84">
        <f t="shared" si="123"/>
        <v>0.33004442403957457</v>
      </c>
      <c r="BQ85" s="84">
        <f t="shared" si="124"/>
        <v>0.30024716147746255</v>
      </c>
      <c r="BR85" s="84">
        <f t="shared" si="189"/>
        <v>0.37933683574540961</v>
      </c>
      <c r="BS85" s="84">
        <f t="shared" si="189"/>
        <v>0.2842195396182024</v>
      </c>
      <c r="BT85" s="84">
        <f t="shared" si="189"/>
        <v>0.33644362463638805</v>
      </c>
      <c r="BU85" s="86">
        <f t="shared" si="190"/>
        <v>1</v>
      </c>
      <c r="BV85" s="86">
        <f t="shared" si="190"/>
        <v>0</v>
      </c>
      <c r="BW85" s="86">
        <f t="shared" si="190"/>
        <v>0</v>
      </c>
      <c r="BX85" s="86">
        <f t="shared" si="191"/>
        <v>1</v>
      </c>
      <c r="BY85" s="86">
        <f t="shared" si="191"/>
        <v>0</v>
      </c>
      <c r="BZ85" s="86">
        <f t="shared" si="191"/>
        <v>0</v>
      </c>
      <c r="CA85" s="83">
        <f>IF(AND(DataEntry!B85&gt;=ExFrom,DataEntry!B85&lt;=ExTo),0,IF(AR85&lt;DS85,0,DB85))</f>
        <v>0</v>
      </c>
      <c r="CB85" s="83">
        <f>IF(AND(DataEntry!B85&gt;=ExFrom,DataEntry!B85&lt;=ExTo),0,IF(AT85&lt;DT85,0,DC85))</f>
        <v>0</v>
      </c>
      <c r="CC85" s="14">
        <f t="shared" si="192"/>
        <v>0</v>
      </c>
      <c r="CD85" s="72" t="str">
        <f t="shared" si="125"/>
        <v/>
      </c>
      <c r="CE85" s="87">
        <f t="shared" si="193"/>
        <v>5.0270727647923064E-2</v>
      </c>
      <c r="CF85" s="88">
        <f t="shared" si="194"/>
        <v>-4.9331335832282622E-2</v>
      </c>
      <c r="CG85" s="88">
        <f t="shared" si="195"/>
        <v>-9.7713920713109817E-2</v>
      </c>
      <c r="CH85" s="87">
        <f t="shared" si="196"/>
        <v>0.33004442403957457</v>
      </c>
      <c r="CI85" s="89">
        <f t="shared" si="126"/>
        <v>0</v>
      </c>
      <c r="CJ85" s="89">
        <f t="shared" si="127"/>
        <v>0</v>
      </c>
      <c r="CK85" s="157">
        <f t="shared" si="128"/>
        <v>0</v>
      </c>
      <c r="CL85" s="90">
        <f t="shared" si="129"/>
        <v>0</v>
      </c>
      <c r="CM85" s="157">
        <f t="shared" si="130"/>
        <v>0</v>
      </c>
      <c r="CN85" s="90">
        <f t="shared" si="131"/>
        <v>0</v>
      </c>
      <c r="CO85" s="157">
        <f t="shared" si="132"/>
        <v>0</v>
      </c>
      <c r="CP85" s="90">
        <f t="shared" si="133"/>
        <v>0</v>
      </c>
      <c r="CQ85" s="157">
        <f t="shared" si="134"/>
        <v>0</v>
      </c>
      <c r="CR85" s="90">
        <f t="shared" si="135"/>
        <v>0</v>
      </c>
      <c r="CS85" s="157">
        <f t="shared" si="136"/>
        <v>0</v>
      </c>
      <c r="CT85" s="90">
        <f t="shared" si="137"/>
        <v>0</v>
      </c>
      <c r="CU85" s="157">
        <f t="shared" si="138"/>
        <v>0</v>
      </c>
      <c r="CV85" s="90">
        <f t="shared" si="139"/>
        <v>0</v>
      </c>
      <c r="CW85" s="157">
        <f t="shared" si="140"/>
        <v>0</v>
      </c>
      <c r="CX85" s="90">
        <f t="shared" si="141"/>
        <v>0</v>
      </c>
      <c r="CY85" s="157">
        <f t="shared" si="142"/>
        <v>0</v>
      </c>
      <c r="CZ85" s="90">
        <f t="shared" si="143"/>
        <v>0</v>
      </c>
      <c r="DA85" s="91">
        <f>DataEntry!B85</f>
        <v>44169</v>
      </c>
      <c r="DB85" s="83">
        <f t="shared" si="144"/>
        <v>0</v>
      </c>
      <c r="DC85" s="83">
        <f t="shared" si="145"/>
        <v>0</v>
      </c>
      <c r="DD85" s="145">
        <f t="shared" si="197"/>
        <v>11</v>
      </c>
      <c r="DE85" s="145" t="str">
        <f t="shared" si="198"/>
        <v/>
      </c>
      <c r="DF85" s="145" t="str">
        <f t="shared" si="199"/>
        <v/>
      </c>
      <c r="DG85" s="145" t="str">
        <f t="shared" si="200"/>
        <v/>
      </c>
      <c r="DH85" s="145" t="str">
        <f t="shared" si="201"/>
        <v/>
      </c>
      <c r="DI85" s="145">
        <f t="shared" si="202"/>
        <v>2</v>
      </c>
      <c r="DJ85" s="83">
        <f t="shared" si="203"/>
        <v>0</v>
      </c>
      <c r="DK85" s="83">
        <f t="shared" si="204"/>
        <v>0</v>
      </c>
      <c r="DL85" s="84">
        <f t="shared" si="205"/>
        <v>0</v>
      </c>
      <c r="DM85" s="14">
        <f t="shared" si="206"/>
        <v>0</v>
      </c>
      <c r="DN85" s="87">
        <f>IFERROR(DO85*(1-DCFactor)+Results!DP85*DCFactor,"")</f>
        <v>0.31384394546912586</v>
      </c>
      <c r="DO85" s="87">
        <f>(DFactor*Rounds*Number/2+SUM(BV$3:BV73))/(Rounds*Number/2+COUNT(BV$3:BV73))</f>
        <v>0.30126259946949602</v>
      </c>
      <c r="DP85" s="87">
        <f t="shared" si="146"/>
        <v>0.33720930232558138</v>
      </c>
      <c r="DQ85" s="84">
        <f t="shared" si="147"/>
        <v>0</v>
      </c>
      <c r="DR85" s="84">
        <f t="shared" si="148"/>
        <v>0</v>
      </c>
      <c r="DS85" s="87">
        <f t="shared" si="149"/>
        <v>0.33831104452774274</v>
      </c>
      <c r="DT85" s="87">
        <f t="shared" si="150"/>
        <v>0.33992379735710365</v>
      </c>
      <c r="DU85" s="87">
        <f t="shared" si="151"/>
        <v>0.33004442403957457</v>
      </c>
      <c r="DV85" s="86">
        <f t="shared" si="207"/>
        <v>2</v>
      </c>
      <c r="DW85" s="86">
        <f t="shared" si="208"/>
        <v>-2</v>
      </c>
    </row>
    <row r="86" spans="1:127" x14ac:dyDescent="0.25">
      <c r="A86" s="69">
        <v>84</v>
      </c>
      <c r="B86" s="70">
        <f>DataEntry!C86</f>
        <v>3</v>
      </c>
      <c r="C86" s="71">
        <f>COUNTIF(D$2:D86,D86)+COUNTIF(G$2:G86,D86)</f>
        <v>10</v>
      </c>
      <c r="D86" s="72" t="str">
        <f t="shared" si="109"/>
        <v>Eintracht Braunschweig</v>
      </c>
      <c r="E86" s="70">
        <f>DataEntry!E86</f>
        <v>17</v>
      </c>
      <c r="F86" s="71">
        <f>COUNTIF(D$2:D86,G86)+COUNTIF(G$2:G86,G86)</f>
        <v>10</v>
      </c>
      <c r="G86" s="72" t="str">
        <f t="shared" si="110"/>
        <v>St Pauli</v>
      </c>
      <c r="H86" s="73">
        <f>DataEntry!G86</f>
        <v>2</v>
      </c>
      <c r="I86" s="73">
        <f>DataEntry!H86</f>
        <v>1</v>
      </c>
      <c r="J86" s="158">
        <f t="shared" si="108"/>
        <v>1</v>
      </c>
      <c r="K86" s="156">
        <f t="shared" si="111"/>
        <v>0</v>
      </c>
      <c r="L86" s="224">
        <f t="shared" si="112"/>
        <v>2445.8632708451892</v>
      </c>
      <c r="M86" s="224">
        <f t="shared" si="113"/>
        <v>2357.1672853284431</v>
      </c>
      <c r="N86" s="236">
        <f t="shared" si="152"/>
        <v>88.695985516746077</v>
      </c>
      <c r="O86" s="22" t="str">
        <f t="shared" si="153"/>
        <v>T3G10</v>
      </c>
      <c r="P86" s="248">
        <f t="shared" si="114"/>
        <v>4.1917579818895492</v>
      </c>
      <c r="Q86" s="22" t="str">
        <f t="shared" si="154"/>
        <v>T17G10</v>
      </c>
      <c r="R86" s="248">
        <f t="shared" si="115"/>
        <v>-4.1917579818895492</v>
      </c>
      <c r="S86" s="74">
        <f t="shared" si="155"/>
        <v>0</v>
      </c>
      <c r="T86" s="75">
        <f t="shared" si="156"/>
        <v>0</v>
      </c>
      <c r="U86" s="76">
        <f t="shared" si="157"/>
        <v>0</v>
      </c>
      <c r="V86" s="74">
        <f t="shared" si="158"/>
        <v>1</v>
      </c>
      <c r="W86" s="75">
        <f t="shared" si="159"/>
        <v>0</v>
      </c>
      <c r="X86" s="76">
        <f t="shared" si="160"/>
        <v>0</v>
      </c>
      <c r="Y86" s="74">
        <f t="shared" si="161"/>
        <v>0</v>
      </c>
      <c r="Z86" s="75">
        <f t="shared" si="162"/>
        <v>0</v>
      </c>
      <c r="AA86" s="76">
        <f t="shared" si="163"/>
        <v>0</v>
      </c>
      <c r="AB86" s="74">
        <f t="shared" si="164"/>
        <v>0</v>
      </c>
      <c r="AC86" s="75">
        <f t="shared" si="165"/>
        <v>0</v>
      </c>
      <c r="AD86" s="76">
        <f t="shared" si="166"/>
        <v>0</v>
      </c>
      <c r="AE86" s="74">
        <f t="shared" si="167"/>
        <v>0</v>
      </c>
      <c r="AF86" s="75">
        <f t="shared" si="168"/>
        <v>0</v>
      </c>
      <c r="AG86" s="76">
        <f t="shared" si="169"/>
        <v>0</v>
      </c>
      <c r="AH86" s="74">
        <f t="shared" si="170"/>
        <v>0</v>
      </c>
      <c r="AI86" s="75">
        <f t="shared" si="171"/>
        <v>0</v>
      </c>
      <c r="AJ86" s="76">
        <f t="shared" si="172"/>
        <v>0</v>
      </c>
      <c r="AK86" s="74">
        <f t="shared" si="173"/>
        <v>0</v>
      </c>
      <c r="AL86" s="75">
        <f t="shared" si="174"/>
        <v>0</v>
      </c>
      <c r="AM86" s="76">
        <f t="shared" si="175"/>
        <v>0</v>
      </c>
      <c r="AN86" s="74">
        <f t="shared" si="176"/>
        <v>0</v>
      </c>
      <c r="AO86" s="75">
        <f t="shared" si="177"/>
        <v>0</v>
      </c>
      <c r="AP86" s="76">
        <f t="shared" si="178"/>
        <v>0</v>
      </c>
      <c r="AQ86" s="77">
        <f t="shared" si="116"/>
        <v>0.5808242018110451</v>
      </c>
      <c r="AR86" s="77">
        <f t="shared" si="179"/>
        <v>0.41715564624320911</v>
      </c>
      <c r="AS86" s="78">
        <f t="shared" si="180"/>
        <v>0.32733711113567199</v>
      </c>
      <c r="AT86" s="77">
        <f t="shared" si="181"/>
        <v>0.25550724262111885</v>
      </c>
      <c r="AU86" s="79">
        <f t="shared" si="209"/>
        <v>0.1</v>
      </c>
      <c r="AV86" s="139">
        <f>DataEntry!P86</f>
        <v>29.14</v>
      </c>
      <c r="AW86" s="80" t="str">
        <f t="shared" si="117"/>
        <v>69/50</v>
      </c>
      <c r="AX86" s="80" t="str">
        <f t="shared" si="118"/>
        <v>51/25</v>
      </c>
      <c r="AY86" s="80" t="str">
        <f t="shared" si="119"/>
        <v>29/10</v>
      </c>
      <c r="AZ86" s="81">
        <f>DataEntry!I86</f>
        <v>37</v>
      </c>
      <c r="BA86" s="82">
        <f>DataEntry!J86</f>
        <v>20</v>
      </c>
      <c r="BB86" s="81">
        <f>DataEntry!K86</f>
        <v>27</v>
      </c>
      <c r="BC86" s="82">
        <f>DataEntry!L86</f>
        <v>10</v>
      </c>
      <c r="BD86" s="81">
        <f>DataEntry!M86</f>
        <v>133</v>
      </c>
      <c r="BE86" s="82">
        <f>DataEntry!N86</f>
        <v>100</v>
      </c>
      <c r="BF86" s="77">
        <f t="shared" si="182"/>
        <v>0.3340631236316432</v>
      </c>
      <c r="BG86" s="77">
        <f t="shared" si="183"/>
        <v>0.25731889252707657</v>
      </c>
      <c r="BH86" s="77">
        <f t="shared" si="184"/>
        <v>0.40861798384128034</v>
      </c>
      <c r="BI86" s="83">
        <f t="shared" si="185"/>
        <v>1</v>
      </c>
      <c r="BJ86" s="83">
        <f t="shared" si="186"/>
        <v>0</v>
      </c>
      <c r="BK86" s="83">
        <f t="shared" si="187"/>
        <v>0</v>
      </c>
      <c r="BL86" s="84">
        <f t="shared" si="120"/>
        <v>0.41715564624320911</v>
      </c>
      <c r="BM86" s="84">
        <f t="shared" si="121"/>
        <v>0.3340631236316432</v>
      </c>
      <c r="BN86" s="85">
        <f t="shared" si="188"/>
        <v>8.3092522611565911E-2</v>
      </c>
      <c r="BO86" s="84">
        <f t="shared" si="122"/>
        <v>0.41715564624320911</v>
      </c>
      <c r="BP86" s="84">
        <f t="shared" si="123"/>
        <v>0.32733711113567199</v>
      </c>
      <c r="BQ86" s="84">
        <f t="shared" si="124"/>
        <v>0.25550724262111885</v>
      </c>
      <c r="BR86" s="84">
        <f t="shared" si="189"/>
        <v>0.3340631236316432</v>
      </c>
      <c r="BS86" s="84">
        <f t="shared" si="189"/>
        <v>0.25731889252707657</v>
      </c>
      <c r="BT86" s="84">
        <f t="shared" si="189"/>
        <v>0.40861798384128034</v>
      </c>
      <c r="BU86" s="86">
        <f t="shared" si="190"/>
        <v>1</v>
      </c>
      <c r="BV86" s="86">
        <f t="shared" si="190"/>
        <v>0</v>
      </c>
      <c r="BW86" s="86">
        <f t="shared" si="190"/>
        <v>0</v>
      </c>
      <c r="BX86" s="86">
        <f t="shared" si="191"/>
        <v>1</v>
      </c>
      <c r="BY86" s="86">
        <f t="shared" si="191"/>
        <v>0</v>
      </c>
      <c r="BZ86" s="86">
        <f t="shared" si="191"/>
        <v>0</v>
      </c>
      <c r="CA86" s="83">
        <f>IF(AND(DataEntry!B86&gt;=ExFrom,DataEntry!B86&lt;=ExTo),0,IF(AR86&lt;DS86,0,DB86))</f>
        <v>42</v>
      </c>
      <c r="CB86" s="83">
        <f>IF(AND(DataEntry!B86&gt;=ExFrom,DataEntry!B86&lt;=ExTo),0,IF(AT86&lt;DT86,0,DC86))</f>
        <v>0</v>
      </c>
      <c r="CC86" s="14">
        <f t="shared" si="192"/>
        <v>77.7</v>
      </c>
      <c r="CD86" s="72" t="str">
        <f t="shared" si="125"/>
        <v>Eintracht Braunschweig</v>
      </c>
      <c r="CE86" s="87">
        <f t="shared" si="193"/>
        <v>5.0332012608949483E-2</v>
      </c>
      <c r="CF86" s="88">
        <f t="shared" si="194"/>
        <v>0.13384581007440824</v>
      </c>
      <c r="CG86" s="88">
        <f t="shared" si="195"/>
        <v>-0.25403188070485389</v>
      </c>
      <c r="CH86" s="87">
        <f t="shared" si="196"/>
        <v>0.32733711113567204</v>
      </c>
      <c r="CI86" s="89">
        <f t="shared" si="126"/>
        <v>1</v>
      </c>
      <c r="CJ86" s="89">
        <f t="shared" si="127"/>
        <v>0</v>
      </c>
      <c r="CK86" s="157">
        <f t="shared" si="128"/>
        <v>0</v>
      </c>
      <c r="CL86" s="90">
        <f t="shared" si="129"/>
        <v>0</v>
      </c>
      <c r="CM86" s="157">
        <f t="shared" si="130"/>
        <v>77.7</v>
      </c>
      <c r="CN86" s="90">
        <f t="shared" si="131"/>
        <v>0</v>
      </c>
      <c r="CO86" s="157">
        <f t="shared" si="132"/>
        <v>0</v>
      </c>
      <c r="CP86" s="90">
        <f t="shared" si="133"/>
        <v>0</v>
      </c>
      <c r="CQ86" s="157">
        <f t="shared" si="134"/>
        <v>0</v>
      </c>
      <c r="CR86" s="90">
        <f t="shared" si="135"/>
        <v>0</v>
      </c>
      <c r="CS86" s="157">
        <f t="shared" si="136"/>
        <v>0</v>
      </c>
      <c r="CT86" s="90">
        <f t="shared" si="137"/>
        <v>0</v>
      </c>
      <c r="CU86" s="157">
        <f t="shared" si="138"/>
        <v>0</v>
      </c>
      <c r="CV86" s="90">
        <f t="shared" si="139"/>
        <v>0</v>
      </c>
      <c r="CW86" s="157">
        <f t="shared" si="140"/>
        <v>0</v>
      </c>
      <c r="CX86" s="90">
        <f t="shared" si="141"/>
        <v>0</v>
      </c>
      <c r="CY86" s="157">
        <f t="shared" si="142"/>
        <v>0</v>
      </c>
      <c r="CZ86" s="90">
        <f t="shared" si="143"/>
        <v>0</v>
      </c>
      <c r="DA86" s="91">
        <f>DataEntry!B86</f>
        <v>44170</v>
      </c>
      <c r="DB86" s="83">
        <f t="shared" si="144"/>
        <v>42</v>
      </c>
      <c r="DC86" s="83">
        <f t="shared" si="145"/>
        <v>0</v>
      </c>
      <c r="DD86" s="145">
        <f t="shared" si="197"/>
        <v>3</v>
      </c>
      <c r="DE86" s="145" t="str">
        <f t="shared" si="198"/>
        <v/>
      </c>
      <c r="DF86" s="145" t="str">
        <f t="shared" si="199"/>
        <v/>
      </c>
      <c r="DG86" s="145" t="str">
        <f t="shared" si="200"/>
        <v/>
      </c>
      <c r="DH86" s="145" t="str">
        <f t="shared" si="201"/>
        <v/>
      </c>
      <c r="DI86" s="145">
        <f t="shared" si="202"/>
        <v>17</v>
      </c>
      <c r="DJ86" s="83">
        <f t="shared" si="203"/>
        <v>42</v>
      </c>
      <c r="DK86" s="83">
        <f t="shared" si="204"/>
        <v>0</v>
      </c>
      <c r="DL86" s="84">
        <f t="shared" si="205"/>
        <v>15.56</v>
      </c>
      <c r="DM86" s="14">
        <f t="shared" si="206"/>
        <v>-15.56</v>
      </c>
      <c r="DN86" s="87">
        <f>IFERROR(DO86*(1-DCFactor)+Results!DP86*DCFactor,"")</f>
        <v>0.30497216814646433</v>
      </c>
      <c r="DO86" s="87">
        <f>(DFactor*Rounds*Number/2+SUM(BV$3:BV74))/(Rounds*Number/2+COUNT(BV$3:BV74))</f>
        <v>0.30046560846560844</v>
      </c>
      <c r="DP86" s="87">
        <f t="shared" si="146"/>
        <v>0.31334149326805383</v>
      </c>
      <c r="DQ86" s="84">
        <f t="shared" si="147"/>
        <v>0</v>
      </c>
      <c r="DR86" s="84">
        <f t="shared" si="148"/>
        <v>0</v>
      </c>
      <c r="DS86" s="87">
        <f t="shared" si="149"/>
        <v>0.33220513966418636</v>
      </c>
      <c r="DT86" s="87">
        <f t="shared" si="150"/>
        <v>0.34513439602349516</v>
      </c>
      <c r="DU86" s="87">
        <f t="shared" si="151"/>
        <v>0.32733711113567204</v>
      </c>
      <c r="DV86" s="86">
        <f t="shared" si="207"/>
        <v>1</v>
      </c>
      <c r="DW86" s="86">
        <f t="shared" si="208"/>
        <v>-1</v>
      </c>
    </row>
    <row r="87" spans="1:127" x14ac:dyDescent="0.25">
      <c r="A87" s="69">
        <v>85</v>
      </c>
      <c r="B87" s="70">
        <f>DataEntry!C87</f>
        <v>6</v>
      </c>
      <c r="C87" s="71">
        <f>COUNTIF(D$2:D87,D87)+COUNTIF(G$2:G87,D87)</f>
        <v>10</v>
      </c>
      <c r="D87" s="72" t="str">
        <f t="shared" si="109"/>
        <v>Greuther Furth</v>
      </c>
      <c r="E87" s="70">
        <f>DataEntry!E87</f>
        <v>9</v>
      </c>
      <c r="F87" s="71">
        <f>COUNTIF(D$2:D87,G87)+COUNTIF(G$2:G87,G87)</f>
        <v>10</v>
      </c>
      <c r="G87" s="72" t="str">
        <f t="shared" si="110"/>
        <v>Heidenheim</v>
      </c>
      <c r="H87" s="73">
        <f>DataEntry!G87</f>
        <v>0</v>
      </c>
      <c r="I87" s="73">
        <f>DataEntry!H87</f>
        <v>1</v>
      </c>
      <c r="J87" s="158">
        <f t="shared" si="108"/>
        <v>3</v>
      </c>
      <c r="K87" s="156">
        <f t="shared" si="111"/>
        <v>0</v>
      </c>
      <c r="L87" s="224">
        <f t="shared" si="112"/>
        <v>2422.5759373920314</v>
      </c>
      <c r="M87" s="224">
        <f t="shared" si="113"/>
        <v>2413.3009321427953</v>
      </c>
      <c r="N87" s="236">
        <f t="shared" si="152"/>
        <v>9.2750052492360737</v>
      </c>
      <c r="O87" s="22" t="str">
        <f t="shared" si="153"/>
        <v>T6G10</v>
      </c>
      <c r="P87" s="248">
        <f t="shared" si="114"/>
        <v>-5.0782889912497691</v>
      </c>
      <c r="Q87" s="22" t="str">
        <f t="shared" si="154"/>
        <v>T9G10</v>
      </c>
      <c r="R87" s="248">
        <f t="shared" si="115"/>
        <v>5.0782889912497691</v>
      </c>
      <c r="S87" s="74">
        <f t="shared" si="155"/>
        <v>0</v>
      </c>
      <c r="T87" s="75">
        <f t="shared" si="156"/>
        <v>0</v>
      </c>
      <c r="U87" s="76">
        <f t="shared" si="157"/>
        <v>1</v>
      </c>
      <c r="V87" s="74">
        <f t="shared" si="158"/>
        <v>0</v>
      </c>
      <c r="W87" s="75">
        <f t="shared" si="159"/>
        <v>0</v>
      </c>
      <c r="X87" s="76">
        <f t="shared" si="160"/>
        <v>0</v>
      </c>
      <c r="Y87" s="74">
        <f t="shared" si="161"/>
        <v>0</v>
      </c>
      <c r="Z87" s="75">
        <f t="shared" si="162"/>
        <v>0</v>
      </c>
      <c r="AA87" s="76">
        <f t="shared" si="163"/>
        <v>0</v>
      </c>
      <c r="AB87" s="74">
        <f t="shared" si="164"/>
        <v>0</v>
      </c>
      <c r="AC87" s="75">
        <f t="shared" si="165"/>
        <v>0</v>
      </c>
      <c r="AD87" s="76">
        <f t="shared" si="166"/>
        <v>0</v>
      </c>
      <c r="AE87" s="74">
        <f t="shared" si="167"/>
        <v>0</v>
      </c>
      <c r="AF87" s="75">
        <f t="shared" si="168"/>
        <v>0</v>
      </c>
      <c r="AG87" s="76">
        <f t="shared" si="169"/>
        <v>0</v>
      </c>
      <c r="AH87" s="74">
        <f t="shared" si="170"/>
        <v>0</v>
      </c>
      <c r="AI87" s="75">
        <f t="shared" si="171"/>
        <v>0</v>
      </c>
      <c r="AJ87" s="76">
        <f t="shared" si="172"/>
        <v>0</v>
      </c>
      <c r="AK87" s="74">
        <f t="shared" si="173"/>
        <v>0</v>
      </c>
      <c r="AL87" s="75">
        <f t="shared" si="174"/>
        <v>0</v>
      </c>
      <c r="AM87" s="76">
        <f t="shared" si="175"/>
        <v>0</v>
      </c>
      <c r="AN87" s="74">
        <f t="shared" si="176"/>
        <v>0</v>
      </c>
      <c r="AO87" s="75">
        <f t="shared" si="177"/>
        <v>0</v>
      </c>
      <c r="AP87" s="76">
        <f t="shared" si="178"/>
        <v>0</v>
      </c>
      <c r="AQ87" s="77">
        <f t="shared" si="116"/>
        <v>0.50782889912497686</v>
      </c>
      <c r="AR87" s="77">
        <f t="shared" si="179"/>
        <v>0.35511767642450098</v>
      </c>
      <c r="AS87" s="78">
        <f t="shared" si="180"/>
        <v>0.30542244540095176</v>
      </c>
      <c r="AT87" s="77">
        <f t="shared" si="181"/>
        <v>0.3394598781745472</v>
      </c>
      <c r="AU87" s="79">
        <f t="shared" si="209"/>
        <v>0.1</v>
      </c>
      <c r="AV87" s="139">
        <f>DataEntry!P87</f>
        <v>75.100000000000009</v>
      </c>
      <c r="AW87" s="80" t="str">
        <f t="shared" si="117"/>
        <v>9/5</v>
      </c>
      <c r="AX87" s="80" t="str">
        <f t="shared" si="118"/>
        <v>9/4</v>
      </c>
      <c r="AY87" s="80" t="str">
        <f t="shared" si="119"/>
        <v>97/50</v>
      </c>
      <c r="AZ87" s="81">
        <f>DataEntry!I87</f>
        <v>11</v>
      </c>
      <c r="BA87" s="82">
        <f>DataEntry!J87</f>
        <v>10</v>
      </c>
      <c r="BB87" s="81">
        <f>DataEntry!K87</f>
        <v>58</v>
      </c>
      <c r="BC87" s="82">
        <f>DataEntry!L87</f>
        <v>25</v>
      </c>
      <c r="BD87" s="81">
        <f>DataEntry!M87</f>
        <v>66</v>
      </c>
      <c r="BE87" s="82">
        <f>DataEntry!N87</f>
        <v>25</v>
      </c>
      <c r="BF87" s="77">
        <f t="shared" si="182"/>
        <v>0.45260067114093949</v>
      </c>
      <c r="BG87" s="77">
        <f t="shared" si="183"/>
        <v>0.28628355704697983</v>
      </c>
      <c r="BH87" s="77">
        <f t="shared" si="184"/>
        <v>0.26111577181208051</v>
      </c>
      <c r="BI87" s="83">
        <f t="shared" si="185"/>
        <v>0</v>
      </c>
      <c r="BJ87" s="83">
        <f t="shared" si="186"/>
        <v>0</v>
      </c>
      <c r="BK87" s="83">
        <f t="shared" si="187"/>
        <v>1</v>
      </c>
      <c r="BL87" s="84">
        <f t="shared" si="120"/>
        <v>0.3394598781745472</v>
      </c>
      <c r="BM87" s="84">
        <f t="shared" si="121"/>
        <v>0.26111577181208051</v>
      </c>
      <c r="BN87" s="85">
        <f t="shared" si="188"/>
        <v>7.8344106362466692E-2</v>
      </c>
      <c r="BO87" s="84">
        <f t="shared" si="122"/>
        <v>0.35511767642450098</v>
      </c>
      <c r="BP87" s="84">
        <f t="shared" si="123"/>
        <v>0.30542244540095176</v>
      </c>
      <c r="BQ87" s="84">
        <f t="shared" si="124"/>
        <v>0.3394598781745472</v>
      </c>
      <c r="BR87" s="84">
        <f t="shared" si="189"/>
        <v>0.45260067114093949</v>
      </c>
      <c r="BS87" s="84">
        <f t="shared" si="189"/>
        <v>0.28628355704697983</v>
      </c>
      <c r="BT87" s="84">
        <f t="shared" si="189"/>
        <v>0.26111577181208051</v>
      </c>
      <c r="BU87" s="86">
        <f t="shared" si="190"/>
        <v>0</v>
      </c>
      <c r="BV87" s="86">
        <f t="shared" si="190"/>
        <v>0</v>
      </c>
      <c r="BW87" s="86">
        <f t="shared" si="190"/>
        <v>1</v>
      </c>
      <c r="BX87" s="86">
        <f t="shared" si="191"/>
        <v>0</v>
      </c>
      <c r="BY87" s="86">
        <f t="shared" si="191"/>
        <v>0</v>
      </c>
      <c r="BZ87" s="86">
        <f t="shared" si="191"/>
        <v>1</v>
      </c>
      <c r="CA87" s="83">
        <f>IF(AND(DataEntry!B87&gt;=ExFrom,DataEntry!B87&lt;=ExTo),0,IF(AR87&lt;DS87,0,DB87))</f>
        <v>0</v>
      </c>
      <c r="CB87" s="83">
        <f>IF(AND(DataEntry!B87&gt;=ExFrom,DataEntry!B87&lt;=ExTo),0,IF(AT87&lt;DT87,0,DC87))</f>
        <v>34</v>
      </c>
      <c r="CC87" s="14">
        <f t="shared" si="192"/>
        <v>89.76</v>
      </c>
      <c r="CD87" s="72" t="str">
        <f t="shared" si="125"/>
        <v>Heidenheim</v>
      </c>
      <c r="CE87" s="87">
        <f t="shared" si="193"/>
        <v>5.2120570192859539E-2</v>
      </c>
      <c r="CF87" s="88">
        <f t="shared" si="194"/>
        <v>-0.17227128565193103</v>
      </c>
      <c r="CG87" s="88">
        <f t="shared" si="195"/>
        <v>0.15781111537070905</v>
      </c>
      <c r="CH87" s="87">
        <f t="shared" si="196"/>
        <v>0.30542244540095181</v>
      </c>
      <c r="CI87" s="89">
        <f t="shared" si="126"/>
        <v>0</v>
      </c>
      <c r="CJ87" s="89">
        <f t="shared" si="127"/>
        <v>1</v>
      </c>
      <c r="CK87" s="157">
        <f t="shared" si="128"/>
        <v>0</v>
      </c>
      <c r="CL87" s="90">
        <f t="shared" si="129"/>
        <v>89.76</v>
      </c>
      <c r="CM87" s="157">
        <f t="shared" si="130"/>
        <v>0</v>
      </c>
      <c r="CN87" s="90">
        <f t="shared" si="131"/>
        <v>0</v>
      </c>
      <c r="CO87" s="157">
        <f t="shared" si="132"/>
        <v>0</v>
      </c>
      <c r="CP87" s="90">
        <f t="shared" si="133"/>
        <v>0</v>
      </c>
      <c r="CQ87" s="157">
        <f t="shared" si="134"/>
        <v>0</v>
      </c>
      <c r="CR87" s="90">
        <f t="shared" si="135"/>
        <v>0</v>
      </c>
      <c r="CS87" s="157">
        <f t="shared" si="136"/>
        <v>0</v>
      </c>
      <c r="CT87" s="90">
        <f t="shared" si="137"/>
        <v>0</v>
      </c>
      <c r="CU87" s="157">
        <f t="shared" si="138"/>
        <v>0</v>
      </c>
      <c r="CV87" s="90">
        <f t="shared" si="139"/>
        <v>0</v>
      </c>
      <c r="CW87" s="157">
        <f t="shared" si="140"/>
        <v>0</v>
      </c>
      <c r="CX87" s="90">
        <f t="shared" si="141"/>
        <v>0</v>
      </c>
      <c r="CY87" s="157">
        <f t="shared" si="142"/>
        <v>0</v>
      </c>
      <c r="CZ87" s="90">
        <f t="shared" si="143"/>
        <v>0</v>
      </c>
      <c r="DA87" s="91">
        <f>DataEntry!B87</f>
        <v>44170</v>
      </c>
      <c r="DB87" s="83">
        <f t="shared" si="144"/>
        <v>0</v>
      </c>
      <c r="DC87" s="83">
        <f t="shared" si="145"/>
        <v>34</v>
      </c>
      <c r="DD87" s="145" t="str">
        <f t="shared" si="197"/>
        <v/>
      </c>
      <c r="DE87" s="145" t="str">
        <f t="shared" si="198"/>
        <v/>
      </c>
      <c r="DF87" s="145">
        <f t="shared" si="199"/>
        <v>6</v>
      </c>
      <c r="DG87" s="145">
        <f t="shared" si="200"/>
        <v>9</v>
      </c>
      <c r="DH87" s="145" t="str">
        <f t="shared" si="201"/>
        <v/>
      </c>
      <c r="DI87" s="145" t="str">
        <f t="shared" si="202"/>
        <v/>
      </c>
      <c r="DJ87" s="83">
        <f t="shared" si="203"/>
        <v>0</v>
      </c>
      <c r="DK87" s="83">
        <f t="shared" si="204"/>
        <v>34</v>
      </c>
      <c r="DL87" s="84">
        <f t="shared" si="205"/>
        <v>14.66</v>
      </c>
      <c r="DM87" s="14">
        <f t="shared" si="206"/>
        <v>-14.66</v>
      </c>
      <c r="DN87" s="87">
        <f>IFERROR(DO87*(1-DCFactor)+Results!DP87*DCFactor,"")</f>
        <v>0.30467105602258082</v>
      </c>
      <c r="DO87" s="87">
        <f>(DFactor*Rounds*Number/2+SUM(BV$3:BV75))/(Rounds*Number/2+COUNT(BV$3:BV75))</f>
        <v>0.29967282321899735</v>
      </c>
      <c r="DP87" s="87">
        <f t="shared" si="146"/>
        <v>0.31395348837209303</v>
      </c>
      <c r="DQ87" s="84">
        <f t="shared" si="147"/>
        <v>0</v>
      </c>
      <c r="DR87" s="84">
        <f t="shared" si="148"/>
        <v>0</v>
      </c>
      <c r="DS87" s="87">
        <f t="shared" si="149"/>
        <v>0.34240904285506435</v>
      </c>
      <c r="DT87" s="87">
        <f t="shared" si="150"/>
        <v>0.33140629615430967</v>
      </c>
      <c r="DU87" s="87">
        <f t="shared" si="151"/>
        <v>0.30542244540095181</v>
      </c>
      <c r="DV87" s="86">
        <f t="shared" si="207"/>
        <v>-1</v>
      </c>
      <c r="DW87" s="86">
        <f t="shared" si="208"/>
        <v>1</v>
      </c>
    </row>
    <row r="88" spans="1:127" x14ac:dyDescent="0.25">
      <c r="A88" s="69">
        <v>86</v>
      </c>
      <c r="B88" s="70">
        <f>DataEntry!C88</f>
        <v>7</v>
      </c>
      <c r="C88" s="71">
        <f>COUNTIF(D$2:D88,D88)+COUNTIF(G$2:G88,D88)</f>
        <v>10</v>
      </c>
      <c r="D88" s="72" t="str">
        <f t="shared" si="109"/>
        <v>Hamburger</v>
      </c>
      <c r="E88" s="70">
        <f>DataEntry!E88</f>
        <v>8</v>
      </c>
      <c r="F88" s="71">
        <f>COUNTIF(D$2:D88,G88)+COUNTIF(G$2:G88,G88)</f>
        <v>10</v>
      </c>
      <c r="G88" s="72" t="str">
        <f t="shared" si="110"/>
        <v>Hannover 96</v>
      </c>
      <c r="H88" s="73">
        <f>DataEntry!G88</f>
        <v>0</v>
      </c>
      <c r="I88" s="73">
        <f>DataEntry!H88</f>
        <v>1</v>
      </c>
      <c r="J88" s="158">
        <f t="shared" si="108"/>
        <v>3</v>
      </c>
      <c r="K88" s="156">
        <f t="shared" si="111"/>
        <v>0</v>
      </c>
      <c r="L88" s="224">
        <f t="shared" si="112"/>
        <v>2610.5657785301946</v>
      </c>
      <c r="M88" s="224">
        <f t="shared" si="113"/>
        <v>2401.8386990322551</v>
      </c>
      <c r="N88" s="236">
        <f t="shared" si="152"/>
        <v>208.72707949793949</v>
      </c>
      <c r="O88" s="22" t="str">
        <f t="shared" si="153"/>
        <v>T7G10</v>
      </c>
      <c r="P88" s="248">
        <f t="shared" si="114"/>
        <v>-15.667340393217145</v>
      </c>
      <c r="Q88" s="22" t="str">
        <f t="shared" si="154"/>
        <v>T8G10</v>
      </c>
      <c r="R88" s="248">
        <f t="shared" si="115"/>
        <v>15.667340393217145</v>
      </c>
      <c r="S88" s="74">
        <f t="shared" si="155"/>
        <v>0</v>
      </c>
      <c r="T88" s="75">
        <f t="shared" si="156"/>
        <v>0</v>
      </c>
      <c r="U88" s="76">
        <f t="shared" si="157"/>
        <v>0</v>
      </c>
      <c r="V88" s="74">
        <f t="shared" si="158"/>
        <v>0</v>
      </c>
      <c r="W88" s="75">
        <f t="shared" si="159"/>
        <v>0</v>
      </c>
      <c r="X88" s="76">
        <f t="shared" si="160"/>
        <v>0</v>
      </c>
      <c r="Y88" s="74">
        <f t="shared" si="161"/>
        <v>0</v>
      </c>
      <c r="Z88" s="75">
        <f t="shared" si="162"/>
        <v>0</v>
      </c>
      <c r="AA88" s="76">
        <f t="shared" si="163"/>
        <v>0</v>
      </c>
      <c r="AB88" s="74">
        <f t="shared" si="164"/>
        <v>0</v>
      </c>
      <c r="AC88" s="75">
        <f t="shared" si="165"/>
        <v>0</v>
      </c>
      <c r="AD88" s="76">
        <f t="shared" si="166"/>
        <v>0</v>
      </c>
      <c r="AE88" s="74">
        <f t="shared" si="167"/>
        <v>0</v>
      </c>
      <c r="AF88" s="75">
        <f t="shared" si="168"/>
        <v>0</v>
      </c>
      <c r="AG88" s="76">
        <f t="shared" si="169"/>
        <v>1</v>
      </c>
      <c r="AH88" s="74">
        <f t="shared" si="170"/>
        <v>0</v>
      </c>
      <c r="AI88" s="75">
        <f t="shared" si="171"/>
        <v>0</v>
      </c>
      <c r="AJ88" s="76">
        <f t="shared" si="172"/>
        <v>0</v>
      </c>
      <c r="AK88" s="74">
        <f t="shared" si="173"/>
        <v>0</v>
      </c>
      <c r="AL88" s="75">
        <f t="shared" si="174"/>
        <v>0</v>
      </c>
      <c r="AM88" s="76">
        <f t="shared" si="175"/>
        <v>0</v>
      </c>
      <c r="AN88" s="74">
        <f t="shared" si="176"/>
        <v>0</v>
      </c>
      <c r="AO88" s="75">
        <f t="shared" si="177"/>
        <v>0</v>
      </c>
      <c r="AP88" s="76">
        <f t="shared" si="178"/>
        <v>0</v>
      </c>
      <c r="AQ88" s="77">
        <f t="shared" si="116"/>
        <v>0.6989423469112529</v>
      </c>
      <c r="AR88" s="77">
        <f t="shared" si="179"/>
        <v>0.56844556681423275</v>
      </c>
      <c r="AS88" s="78">
        <f t="shared" si="180"/>
        <v>0.2609935601940403</v>
      </c>
      <c r="AT88" s="77">
        <f t="shared" si="181"/>
        <v>0.1705608729917269</v>
      </c>
      <c r="AU88" s="79">
        <f t="shared" si="209"/>
        <v>0.1</v>
      </c>
      <c r="AV88" s="139">
        <f>DataEntry!P88</f>
        <v>0</v>
      </c>
      <c r="AW88" s="80" t="str">
        <f t="shared" si="117"/>
        <v>37/50</v>
      </c>
      <c r="AX88" s="80" t="str">
        <f t="shared" si="118"/>
        <v>14/5</v>
      </c>
      <c r="AY88" s="80" t="str">
        <f t="shared" si="119"/>
        <v>24/5</v>
      </c>
      <c r="AZ88" s="81">
        <f>DataEntry!I88</f>
        <v>9</v>
      </c>
      <c r="BA88" s="82">
        <f>DataEntry!J88</f>
        <v>10</v>
      </c>
      <c r="BB88" s="81">
        <f>DataEntry!K88</f>
        <v>29</v>
      </c>
      <c r="BC88" s="82">
        <f>DataEntry!L88</f>
        <v>10</v>
      </c>
      <c r="BD88" s="81">
        <f>DataEntry!M88</f>
        <v>68</v>
      </c>
      <c r="BE88" s="82">
        <f>DataEntry!N88</f>
        <v>25</v>
      </c>
      <c r="BF88" s="77">
        <f t="shared" si="182"/>
        <v>0.50051749120264954</v>
      </c>
      <c r="BG88" s="77">
        <f t="shared" si="183"/>
        <v>0.24384185468847028</v>
      </c>
      <c r="BH88" s="77">
        <f t="shared" si="184"/>
        <v>0.25564065410888015</v>
      </c>
      <c r="BI88" s="83">
        <f t="shared" si="185"/>
        <v>0</v>
      </c>
      <c r="BJ88" s="83">
        <f t="shared" si="186"/>
        <v>0</v>
      </c>
      <c r="BK88" s="83">
        <f t="shared" si="187"/>
        <v>1</v>
      </c>
      <c r="BL88" s="84">
        <f t="shared" si="120"/>
        <v>0.1705608729917269</v>
      </c>
      <c r="BM88" s="84">
        <f t="shared" si="121"/>
        <v>0.25564065410888015</v>
      </c>
      <c r="BN88" s="85">
        <f t="shared" si="188"/>
        <v>-8.5079781117153253E-2</v>
      </c>
      <c r="BO88" s="84">
        <f t="shared" si="122"/>
        <v>0.56844556681423275</v>
      </c>
      <c r="BP88" s="84">
        <f t="shared" si="123"/>
        <v>0.2609935601940403</v>
      </c>
      <c r="BQ88" s="84">
        <f t="shared" si="124"/>
        <v>0.1705608729917269</v>
      </c>
      <c r="BR88" s="84">
        <f t="shared" si="189"/>
        <v>0.50051749120264954</v>
      </c>
      <c r="BS88" s="84">
        <f t="shared" si="189"/>
        <v>0.24384185468847028</v>
      </c>
      <c r="BT88" s="84">
        <f t="shared" si="189"/>
        <v>0.25564065410888015</v>
      </c>
      <c r="BU88" s="86">
        <f t="shared" si="190"/>
        <v>0</v>
      </c>
      <c r="BV88" s="86">
        <f t="shared" si="190"/>
        <v>0</v>
      </c>
      <c r="BW88" s="86">
        <f t="shared" si="190"/>
        <v>1</v>
      </c>
      <c r="BX88" s="86">
        <f t="shared" si="191"/>
        <v>0</v>
      </c>
      <c r="BY88" s="86">
        <f t="shared" si="191"/>
        <v>0</v>
      </c>
      <c r="BZ88" s="86">
        <f t="shared" si="191"/>
        <v>1</v>
      </c>
      <c r="CA88" s="83">
        <f>IF(AND(DataEntry!B88&gt;=ExFrom,DataEntry!B88&lt;=ExTo),0,IF(AR88&lt;DS88,0,DB88))</f>
        <v>0</v>
      </c>
      <c r="CB88" s="83">
        <f>IF(AND(DataEntry!B88&gt;=ExFrom,DataEntry!B88&lt;=ExTo),0,IF(AT88&lt;DT88,0,DC88))</f>
        <v>0</v>
      </c>
      <c r="CC88" s="14">
        <f t="shared" si="192"/>
        <v>0</v>
      </c>
      <c r="CD88" s="72" t="str">
        <f t="shared" si="125"/>
        <v/>
      </c>
      <c r="CE88" s="87">
        <f t="shared" si="193"/>
        <v>5.1543250185015932E-2</v>
      </c>
      <c r="CF88" s="88">
        <f t="shared" si="194"/>
        <v>6.2774349375621347E-2</v>
      </c>
      <c r="CG88" s="88">
        <f t="shared" si="195"/>
        <v>-0.21392793153524947</v>
      </c>
      <c r="CH88" s="87">
        <f t="shared" si="196"/>
        <v>0.26099356019404035</v>
      </c>
      <c r="CI88" s="89">
        <f t="shared" si="126"/>
        <v>0</v>
      </c>
      <c r="CJ88" s="89">
        <f t="shared" si="127"/>
        <v>0</v>
      </c>
      <c r="CK88" s="157">
        <f t="shared" si="128"/>
        <v>0</v>
      </c>
      <c r="CL88" s="90">
        <f t="shared" si="129"/>
        <v>0</v>
      </c>
      <c r="CM88" s="157">
        <f t="shared" si="130"/>
        <v>0</v>
      </c>
      <c r="CN88" s="90">
        <f t="shared" si="131"/>
        <v>0</v>
      </c>
      <c r="CO88" s="157">
        <f t="shared" si="132"/>
        <v>0</v>
      </c>
      <c r="CP88" s="90">
        <f t="shared" si="133"/>
        <v>0</v>
      </c>
      <c r="CQ88" s="157">
        <f t="shared" si="134"/>
        <v>0</v>
      </c>
      <c r="CR88" s="90">
        <f t="shared" si="135"/>
        <v>0</v>
      </c>
      <c r="CS88" s="157">
        <f t="shared" si="136"/>
        <v>0</v>
      </c>
      <c r="CT88" s="90">
        <f t="shared" si="137"/>
        <v>0</v>
      </c>
      <c r="CU88" s="157">
        <f t="shared" si="138"/>
        <v>0</v>
      </c>
      <c r="CV88" s="90">
        <f t="shared" si="139"/>
        <v>0</v>
      </c>
      <c r="CW88" s="157">
        <f t="shared" si="140"/>
        <v>0</v>
      </c>
      <c r="CX88" s="90">
        <f t="shared" si="141"/>
        <v>0</v>
      </c>
      <c r="CY88" s="157">
        <f t="shared" si="142"/>
        <v>0</v>
      </c>
      <c r="CZ88" s="90">
        <f t="shared" si="143"/>
        <v>0</v>
      </c>
      <c r="DA88" s="91">
        <f>DataEntry!B88</f>
        <v>44170</v>
      </c>
      <c r="DB88" s="83">
        <f t="shared" si="144"/>
        <v>0</v>
      </c>
      <c r="DC88" s="83">
        <f t="shared" si="145"/>
        <v>0</v>
      </c>
      <c r="DD88" s="145" t="str">
        <f t="shared" si="197"/>
        <v/>
      </c>
      <c r="DE88" s="145" t="str">
        <f t="shared" si="198"/>
        <v/>
      </c>
      <c r="DF88" s="145">
        <f t="shared" si="199"/>
        <v>7</v>
      </c>
      <c r="DG88" s="145">
        <f t="shared" si="200"/>
        <v>8</v>
      </c>
      <c r="DH88" s="145" t="str">
        <f t="shared" si="201"/>
        <v/>
      </c>
      <c r="DI88" s="145" t="str">
        <f t="shared" si="202"/>
        <v/>
      </c>
      <c r="DJ88" s="83">
        <f t="shared" si="203"/>
        <v>0</v>
      </c>
      <c r="DK88" s="83">
        <f t="shared" si="204"/>
        <v>0</v>
      </c>
      <c r="DL88" s="84">
        <f t="shared" si="205"/>
        <v>0</v>
      </c>
      <c r="DM88" s="14">
        <f t="shared" si="206"/>
        <v>0</v>
      </c>
      <c r="DN88" s="87">
        <f>IFERROR(DO88*(1-DCFactor)+Results!DP88*DCFactor,"")</f>
        <v>0.29194915544675643</v>
      </c>
      <c r="DO88" s="87">
        <f>(DFactor*Rounds*Number/2+SUM(BV$3:BV76))/(Rounds*Number/2+COUNT(BV$3:BV76))</f>
        <v>0.29888421052631575</v>
      </c>
      <c r="DP88" s="87">
        <f t="shared" si="146"/>
        <v>0.27906976744186046</v>
      </c>
      <c r="DQ88" s="84">
        <f t="shared" si="147"/>
        <v>0</v>
      </c>
      <c r="DR88" s="84">
        <f t="shared" si="148"/>
        <v>8.6779169241046166</v>
      </c>
      <c r="DS88" s="87">
        <f t="shared" si="149"/>
        <v>0.33457418835414598</v>
      </c>
      <c r="DT88" s="87">
        <f t="shared" si="150"/>
        <v>0.34379759771784163</v>
      </c>
      <c r="DU88" s="87">
        <f t="shared" si="151"/>
        <v>0.26099356019404035</v>
      </c>
      <c r="DV88" s="86">
        <f t="shared" si="207"/>
        <v>-1</v>
      </c>
      <c r="DW88" s="86">
        <f t="shared" si="208"/>
        <v>1</v>
      </c>
    </row>
    <row r="89" spans="1:127" x14ac:dyDescent="0.25">
      <c r="A89" s="69">
        <v>87</v>
      </c>
      <c r="B89" s="70">
        <f>DataEntry!C89</f>
        <v>13</v>
      </c>
      <c r="C89" s="71">
        <f>COUNTIF(D$2:D89,D89)+COUNTIF(G$2:G89,D89)</f>
        <v>10</v>
      </c>
      <c r="D89" s="72" t="str">
        <f t="shared" si="109"/>
        <v>Osnabruck</v>
      </c>
      <c r="E89" s="70">
        <f>DataEntry!E89</f>
        <v>10</v>
      </c>
      <c r="F89" s="71">
        <f>COUNTIF(D$2:D89,G89)+COUNTIF(G$2:G89,G89)</f>
        <v>10</v>
      </c>
      <c r="G89" s="72" t="str">
        <f t="shared" si="110"/>
        <v>Karlsruher</v>
      </c>
      <c r="H89" s="73">
        <f>DataEntry!G89</f>
        <v>1</v>
      </c>
      <c r="I89" s="73">
        <f>DataEntry!H89</f>
        <v>2</v>
      </c>
      <c r="J89" s="158">
        <f t="shared" si="108"/>
        <v>3</v>
      </c>
      <c r="K89" s="156">
        <f t="shared" si="111"/>
        <v>0</v>
      </c>
      <c r="L89" s="224">
        <f t="shared" si="112"/>
        <v>2468.6282811345504</v>
      </c>
      <c r="M89" s="224">
        <f t="shared" si="113"/>
        <v>2413.6342579727652</v>
      </c>
      <c r="N89" s="236">
        <f t="shared" si="152"/>
        <v>54.994023161785208</v>
      </c>
      <c r="O89" s="22" t="str">
        <f t="shared" si="153"/>
        <v>T13G10</v>
      </c>
      <c r="P89" s="248">
        <f t="shared" si="114"/>
        <v>-5.4859150639933061</v>
      </c>
      <c r="Q89" s="22" t="str">
        <f t="shared" si="154"/>
        <v>T10G10</v>
      </c>
      <c r="R89" s="248">
        <f t="shared" si="115"/>
        <v>5.4859150639933061</v>
      </c>
      <c r="S89" s="74">
        <f t="shared" si="155"/>
        <v>0</v>
      </c>
      <c r="T89" s="75">
        <f t="shared" si="156"/>
        <v>0</v>
      </c>
      <c r="U89" s="76">
        <f t="shared" si="157"/>
        <v>0</v>
      </c>
      <c r="V89" s="74">
        <f t="shared" si="158"/>
        <v>0</v>
      </c>
      <c r="W89" s="75">
        <f t="shared" si="159"/>
        <v>0</v>
      </c>
      <c r="X89" s="76">
        <f t="shared" si="160"/>
        <v>1</v>
      </c>
      <c r="Y89" s="74">
        <f t="shared" si="161"/>
        <v>0</v>
      </c>
      <c r="Z89" s="75">
        <f t="shared" si="162"/>
        <v>0</v>
      </c>
      <c r="AA89" s="76">
        <f t="shared" si="163"/>
        <v>0</v>
      </c>
      <c r="AB89" s="74">
        <f t="shared" si="164"/>
        <v>0</v>
      </c>
      <c r="AC89" s="75">
        <f t="shared" si="165"/>
        <v>0</v>
      </c>
      <c r="AD89" s="76">
        <f t="shared" si="166"/>
        <v>0</v>
      </c>
      <c r="AE89" s="74">
        <f t="shared" si="167"/>
        <v>0</v>
      </c>
      <c r="AF89" s="75">
        <f t="shared" si="168"/>
        <v>0</v>
      </c>
      <c r="AG89" s="76">
        <f t="shared" si="169"/>
        <v>0</v>
      </c>
      <c r="AH89" s="74">
        <f t="shared" si="170"/>
        <v>0</v>
      </c>
      <c r="AI89" s="75">
        <f t="shared" si="171"/>
        <v>0</v>
      </c>
      <c r="AJ89" s="76">
        <f t="shared" si="172"/>
        <v>0</v>
      </c>
      <c r="AK89" s="74">
        <f t="shared" si="173"/>
        <v>0</v>
      </c>
      <c r="AL89" s="75">
        <f t="shared" si="174"/>
        <v>0</v>
      </c>
      <c r="AM89" s="76">
        <f t="shared" si="175"/>
        <v>0</v>
      </c>
      <c r="AN89" s="74">
        <f t="shared" si="176"/>
        <v>0</v>
      </c>
      <c r="AO89" s="75">
        <f t="shared" si="177"/>
        <v>0</v>
      </c>
      <c r="AP89" s="76">
        <f t="shared" si="178"/>
        <v>0</v>
      </c>
      <c r="AQ89" s="77">
        <f t="shared" si="116"/>
        <v>0.54859150639933063</v>
      </c>
      <c r="AR89" s="77">
        <f t="shared" si="179"/>
        <v>0.37835439208244231</v>
      </c>
      <c r="AS89" s="78">
        <f t="shared" si="180"/>
        <v>0.34047422863377669</v>
      </c>
      <c r="AT89" s="77">
        <f t="shared" si="181"/>
        <v>0.281171379283781</v>
      </c>
      <c r="AU89" s="79">
        <f t="shared" si="209"/>
        <v>0.1</v>
      </c>
      <c r="AV89" s="139">
        <f>DataEntry!P89</f>
        <v>-34</v>
      </c>
      <c r="AW89" s="80" t="str">
        <f t="shared" si="117"/>
        <v>41/25</v>
      </c>
      <c r="AX89" s="80" t="str">
        <f t="shared" si="118"/>
        <v>48/25</v>
      </c>
      <c r="AY89" s="80" t="str">
        <f t="shared" si="119"/>
        <v>63/25</v>
      </c>
      <c r="AZ89" s="81">
        <f>DataEntry!I89</f>
        <v>173</v>
      </c>
      <c r="BA89" s="82">
        <f>DataEntry!J89</f>
        <v>100</v>
      </c>
      <c r="BB89" s="81">
        <f>DataEntry!K89</f>
        <v>63</v>
      </c>
      <c r="BC89" s="82">
        <f>DataEntry!L89</f>
        <v>25</v>
      </c>
      <c r="BD89" s="81">
        <f>DataEntry!M89</f>
        <v>151</v>
      </c>
      <c r="BE89" s="82">
        <f>DataEntry!N89</f>
        <v>100</v>
      </c>
      <c r="BF89" s="77">
        <f t="shared" si="182"/>
        <v>0.34925742476410337</v>
      </c>
      <c r="BG89" s="77">
        <f t="shared" si="183"/>
        <v>0.27087294591079614</v>
      </c>
      <c r="BH89" s="77">
        <f t="shared" si="184"/>
        <v>0.37986962932510049</v>
      </c>
      <c r="BI89" s="83">
        <f t="shared" si="185"/>
        <v>0</v>
      </c>
      <c r="BJ89" s="83">
        <f t="shared" si="186"/>
        <v>0</v>
      </c>
      <c r="BK89" s="83">
        <f t="shared" si="187"/>
        <v>1</v>
      </c>
      <c r="BL89" s="84">
        <f t="shared" si="120"/>
        <v>0.281171379283781</v>
      </c>
      <c r="BM89" s="84">
        <f t="shared" si="121"/>
        <v>0.37986962932510049</v>
      </c>
      <c r="BN89" s="85">
        <f t="shared" si="188"/>
        <v>-9.8698250041319491E-2</v>
      </c>
      <c r="BO89" s="84">
        <f t="shared" si="122"/>
        <v>0.37835439208244231</v>
      </c>
      <c r="BP89" s="84">
        <f t="shared" si="123"/>
        <v>0.34047422863377669</v>
      </c>
      <c r="BQ89" s="84">
        <f t="shared" si="124"/>
        <v>0.281171379283781</v>
      </c>
      <c r="BR89" s="84">
        <f t="shared" si="189"/>
        <v>0.34925742476410337</v>
      </c>
      <c r="BS89" s="84">
        <f t="shared" si="189"/>
        <v>0.27087294591079614</v>
      </c>
      <c r="BT89" s="84">
        <f t="shared" si="189"/>
        <v>0.37986962932510049</v>
      </c>
      <c r="BU89" s="86">
        <f t="shared" si="190"/>
        <v>0</v>
      </c>
      <c r="BV89" s="86">
        <f t="shared" si="190"/>
        <v>0</v>
      </c>
      <c r="BW89" s="86">
        <f t="shared" si="190"/>
        <v>1</v>
      </c>
      <c r="BX89" s="86">
        <f t="shared" si="191"/>
        <v>0</v>
      </c>
      <c r="BY89" s="86">
        <f t="shared" si="191"/>
        <v>0</v>
      </c>
      <c r="BZ89" s="86">
        <f t="shared" si="191"/>
        <v>1</v>
      </c>
      <c r="CA89" s="83">
        <f>IF(AND(DataEntry!B89&gt;=ExFrom,DataEntry!B89&lt;=ExTo),0,IF(AR89&lt;DS89,0,DB89))</f>
        <v>0</v>
      </c>
      <c r="CB89" s="83">
        <f>IF(AND(DataEntry!B89&gt;=ExFrom,DataEntry!B89&lt;=ExTo),0,IF(AT89&lt;DT89,0,DC89))</f>
        <v>0</v>
      </c>
      <c r="CC89" s="14">
        <f t="shared" si="192"/>
        <v>0</v>
      </c>
      <c r="CD89" s="72" t="str">
        <f t="shared" si="125"/>
        <v/>
      </c>
      <c r="CE89" s="87">
        <f t="shared" si="193"/>
        <v>4.8797649893267403E-2</v>
      </c>
      <c r="CF89" s="88">
        <f t="shared" si="194"/>
        <v>2.2679091952334238E-2</v>
      </c>
      <c r="CG89" s="88">
        <f t="shared" si="195"/>
        <v>-0.18849864125767385</v>
      </c>
      <c r="CH89" s="87">
        <f t="shared" si="196"/>
        <v>0.34047422863377663</v>
      </c>
      <c r="CI89" s="89">
        <f t="shared" si="126"/>
        <v>0</v>
      </c>
      <c r="CJ89" s="89">
        <f t="shared" si="127"/>
        <v>0</v>
      </c>
      <c r="CK89" s="157">
        <f t="shared" si="128"/>
        <v>0</v>
      </c>
      <c r="CL89" s="90">
        <f t="shared" si="129"/>
        <v>0</v>
      </c>
      <c r="CM89" s="157">
        <f t="shared" si="130"/>
        <v>0</v>
      </c>
      <c r="CN89" s="90">
        <f t="shared" si="131"/>
        <v>0</v>
      </c>
      <c r="CO89" s="157">
        <f t="shared" si="132"/>
        <v>0</v>
      </c>
      <c r="CP89" s="90">
        <f t="shared" si="133"/>
        <v>0</v>
      </c>
      <c r="CQ89" s="157">
        <f t="shared" si="134"/>
        <v>0</v>
      </c>
      <c r="CR89" s="90">
        <f t="shared" si="135"/>
        <v>0</v>
      </c>
      <c r="CS89" s="157">
        <f t="shared" si="136"/>
        <v>0</v>
      </c>
      <c r="CT89" s="90">
        <f t="shared" si="137"/>
        <v>0</v>
      </c>
      <c r="CU89" s="157">
        <f t="shared" si="138"/>
        <v>0</v>
      </c>
      <c r="CV89" s="90">
        <f t="shared" si="139"/>
        <v>0</v>
      </c>
      <c r="CW89" s="157">
        <f t="shared" si="140"/>
        <v>0</v>
      </c>
      <c r="CX89" s="90">
        <f t="shared" si="141"/>
        <v>0</v>
      </c>
      <c r="CY89" s="157">
        <f t="shared" si="142"/>
        <v>0</v>
      </c>
      <c r="CZ89" s="90">
        <f t="shared" si="143"/>
        <v>0</v>
      </c>
      <c r="DA89" s="91">
        <f>DataEntry!B89</f>
        <v>44170</v>
      </c>
      <c r="DB89" s="83">
        <f t="shared" si="144"/>
        <v>0</v>
      </c>
      <c r="DC89" s="83">
        <f t="shared" si="145"/>
        <v>0</v>
      </c>
      <c r="DD89" s="145" t="str">
        <f t="shared" si="197"/>
        <v/>
      </c>
      <c r="DE89" s="145" t="str">
        <f t="shared" si="198"/>
        <v/>
      </c>
      <c r="DF89" s="145">
        <f t="shared" si="199"/>
        <v>13</v>
      </c>
      <c r="DG89" s="145">
        <f t="shared" si="200"/>
        <v>10</v>
      </c>
      <c r="DH89" s="145" t="str">
        <f t="shared" si="201"/>
        <v/>
      </c>
      <c r="DI89" s="145" t="str">
        <f t="shared" si="202"/>
        <v/>
      </c>
      <c r="DJ89" s="83">
        <f t="shared" si="203"/>
        <v>0</v>
      </c>
      <c r="DK89" s="83">
        <f t="shared" si="204"/>
        <v>0</v>
      </c>
      <c r="DL89" s="84">
        <f t="shared" si="205"/>
        <v>0</v>
      </c>
      <c r="DM89" s="14">
        <f t="shared" si="206"/>
        <v>0</v>
      </c>
      <c r="DN89" s="87">
        <f>IFERROR(DO89*(1-DCFactor)+Results!DP89*DCFactor,"")</f>
        <v>0.31992762009399989</v>
      </c>
      <c r="DO89" s="87">
        <f>(DFactor*Rounds*Number/2+SUM(BV$3:BV77))/(Rounds*Number/2+COUNT(BV$3:BV77))</f>
        <v>0.29809973753280838</v>
      </c>
      <c r="DP89" s="87">
        <f t="shared" si="146"/>
        <v>0.36046511627906974</v>
      </c>
      <c r="DQ89" s="84">
        <f t="shared" si="147"/>
        <v>0</v>
      </c>
      <c r="DR89" s="84">
        <f t="shared" si="148"/>
        <v>0</v>
      </c>
      <c r="DS89" s="87">
        <f t="shared" si="149"/>
        <v>0.3359106969349222</v>
      </c>
      <c r="DT89" s="87">
        <f t="shared" si="150"/>
        <v>0.34294995470858908</v>
      </c>
      <c r="DU89" s="87">
        <f t="shared" si="151"/>
        <v>0.34047422863377663</v>
      </c>
      <c r="DV89" s="86">
        <f t="shared" si="207"/>
        <v>-1</v>
      </c>
      <c r="DW89" s="86">
        <f t="shared" si="208"/>
        <v>1</v>
      </c>
    </row>
    <row r="90" spans="1:127" x14ac:dyDescent="0.25">
      <c r="A90" s="69">
        <v>88</v>
      </c>
      <c r="B90" s="70">
        <f>DataEntry!C90</f>
        <v>1</v>
      </c>
      <c r="C90" s="71">
        <f>COUNTIF(D$2:D90,D90)+COUNTIF(G$2:G90,D90)</f>
        <v>10</v>
      </c>
      <c r="D90" s="72" t="str">
        <f t="shared" si="109"/>
        <v>Erzgebirge Aue</v>
      </c>
      <c r="E90" s="70">
        <f>DataEntry!E90</f>
        <v>15</v>
      </c>
      <c r="F90" s="71">
        <f>COUNTIF(D$2:D90,G90)+COUNTIF(G$2:G90,G90)</f>
        <v>10</v>
      </c>
      <c r="G90" s="72" t="str">
        <f t="shared" si="110"/>
        <v>Jahn Regensburg</v>
      </c>
      <c r="H90" s="73">
        <f>DataEntry!G90</f>
        <v>0</v>
      </c>
      <c r="I90" s="73">
        <f>DataEntry!H90</f>
        <v>2</v>
      </c>
      <c r="J90" s="158">
        <f t="shared" si="108"/>
        <v>3</v>
      </c>
      <c r="K90" s="156">
        <f t="shared" si="111"/>
        <v>0</v>
      </c>
      <c r="L90" s="224">
        <f t="shared" si="112"/>
        <v>2492.1258701870593</v>
      </c>
      <c r="M90" s="224">
        <f t="shared" si="113"/>
        <v>2370.7216961533168</v>
      </c>
      <c r="N90" s="236">
        <f t="shared" si="152"/>
        <v>121.40417403374249</v>
      </c>
      <c r="O90" s="22" t="str">
        <f t="shared" si="153"/>
        <v>T1G10</v>
      </c>
      <c r="P90" s="248">
        <f t="shared" si="114"/>
        <v>-6.1291833313096582</v>
      </c>
      <c r="Q90" s="22" t="str">
        <f t="shared" si="154"/>
        <v>T15G10</v>
      </c>
      <c r="R90" s="248">
        <f t="shared" si="115"/>
        <v>6.1291833313096582</v>
      </c>
      <c r="S90" s="74">
        <f t="shared" si="155"/>
        <v>0</v>
      </c>
      <c r="T90" s="75">
        <f t="shared" si="156"/>
        <v>0</v>
      </c>
      <c r="U90" s="76">
        <f t="shared" si="157"/>
        <v>0</v>
      </c>
      <c r="V90" s="74">
        <f t="shared" si="158"/>
        <v>0</v>
      </c>
      <c r="W90" s="75">
        <f t="shared" si="159"/>
        <v>0</v>
      </c>
      <c r="X90" s="76">
        <f t="shared" si="160"/>
        <v>0</v>
      </c>
      <c r="Y90" s="74">
        <f t="shared" si="161"/>
        <v>0</v>
      </c>
      <c r="Z90" s="75">
        <f t="shared" si="162"/>
        <v>0</v>
      </c>
      <c r="AA90" s="76">
        <f t="shared" si="163"/>
        <v>1</v>
      </c>
      <c r="AB90" s="74">
        <f t="shared" si="164"/>
        <v>0</v>
      </c>
      <c r="AC90" s="75">
        <f t="shared" si="165"/>
        <v>0</v>
      </c>
      <c r="AD90" s="76">
        <f t="shared" si="166"/>
        <v>0</v>
      </c>
      <c r="AE90" s="74">
        <f t="shared" si="167"/>
        <v>0</v>
      </c>
      <c r="AF90" s="75">
        <f t="shared" si="168"/>
        <v>0</v>
      </c>
      <c r="AG90" s="76">
        <f t="shared" si="169"/>
        <v>0</v>
      </c>
      <c r="AH90" s="74">
        <f t="shared" si="170"/>
        <v>0</v>
      </c>
      <c r="AI90" s="75">
        <f t="shared" si="171"/>
        <v>0</v>
      </c>
      <c r="AJ90" s="76">
        <f t="shared" si="172"/>
        <v>0</v>
      </c>
      <c r="AK90" s="74">
        <f t="shared" si="173"/>
        <v>0</v>
      </c>
      <c r="AL90" s="75">
        <f t="shared" si="174"/>
        <v>0</v>
      </c>
      <c r="AM90" s="76">
        <f t="shared" si="175"/>
        <v>0</v>
      </c>
      <c r="AN90" s="74">
        <f t="shared" si="176"/>
        <v>0</v>
      </c>
      <c r="AO90" s="75">
        <f t="shared" si="177"/>
        <v>0</v>
      </c>
      <c r="AP90" s="76">
        <f t="shared" si="178"/>
        <v>0</v>
      </c>
      <c r="AQ90" s="77">
        <f t="shared" si="116"/>
        <v>0.61291833313096578</v>
      </c>
      <c r="AR90" s="77">
        <f t="shared" si="179"/>
        <v>0.45963532958376546</v>
      </c>
      <c r="AS90" s="78">
        <f t="shared" si="180"/>
        <v>0.30656600709440057</v>
      </c>
      <c r="AT90" s="77">
        <f t="shared" si="181"/>
        <v>0.23379866332183397</v>
      </c>
      <c r="AU90" s="79">
        <f t="shared" si="209"/>
        <v>0.1</v>
      </c>
      <c r="AV90" s="139">
        <f>DataEntry!P90</f>
        <v>-31</v>
      </c>
      <c r="AW90" s="80" t="str">
        <f t="shared" si="117"/>
        <v>29/25</v>
      </c>
      <c r="AX90" s="80" t="str">
        <f t="shared" si="118"/>
        <v>9/4</v>
      </c>
      <c r="AY90" s="80" t="str">
        <f t="shared" si="119"/>
        <v>81/25</v>
      </c>
      <c r="AZ90" s="81">
        <f>DataEntry!I90</f>
        <v>129</v>
      </c>
      <c r="BA90" s="82">
        <f>DataEntry!J90</f>
        <v>100</v>
      </c>
      <c r="BB90" s="81">
        <f>DataEntry!K90</f>
        <v>13</v>
      </c>
      <c r="BC90" s="82">
        <f>DataEntry!L90</f>
        <v>5</v>
      </c>
      <c r="BD90" s="81">
        <f>DataEntry!M90</f>
        <v>197</v>
      </c>
      <c r="BE90" s="82">
        <f>DataEntry!N90</f>
        <v>100</v>
      </c>
      <c r="BF90" s="77">
        <f t="shared" si="182"/>
        <v>0.41542819176836732</v>
      </c>
      <c r="BG90" s="77">
        <f t="shared" si="183"/>
        <v>0.26425848865265589</v>
      </c>
      <c r="BH90" s="77">
        <f t="shared" si="184"/>
        <v>0.3203133195789768</v>
      </c>
      <c r="BI90" s="83">
        <f t="shared" si="185"/>
        <v>0</v>
      </c>
      <c r="BJ90" s="83">
        <f t="shared" si="186"/>
        <v>0</v>
      </c>
      <c r="BK90" s="83">
        <f t="shared" si="187"/>
        <v>1</v>
      </c>
      <c r="BL90" s="84">
        <f t="shared" si="120"/>
        <v>0.23379866332183397</v>
      </c>
      <c r="BM90" s="84">
        <f t="shared" si="121"/>
        <v>0.3203133195789768</v>
      </c>
      <c r="BN90" s="85">
        <f t="shared" si="188"/>
        <v>-8.651465625714283E-2</v>
      </c>
      <c r="BO90" s="84">
        <f t="shared" si="122"/>
        <v>0.45963532958376546</v>
      </c>
      <c r="BP90" s="84">
        <f t="shared" si="123"/>
        <v>0.30656600709440057</v>
      </c>
      <c r="BQ90" s="84">
        <f t="shared" si="124"/>
        <v>0.23379866332183397</v>
      </c>
      <c r="BR90" s="84">
        <f t="shared" si="189"/>
        <v>0.41542819176836732</v>
      </c>
      <c r="BS90" s="84">
        <f t="shared" si="189"/>
        <v>0.26425848865265589</v>
      </c>
      <c r="BT90" s="84">
        <f t="shared" si="189"/>
        <v>0.3203133195789768</v>
      </c>
      <c r="BU90" s="86">
        <f t="shared" si="190"/>
        <v>0</v>
      </c>
      <c r="BV90" s="86">
        <f t="shared" si="190"/>
        <v>0</v>
      </c>
      <c r="BW90" s="86">
        <f t="shared" si="190"/>
        <v>1</v>
      </c>
      <c r="BX90" s="86">
        <f t="shared" si="191"/>
        <v>0</v>
      </c>
      <c r="BY90" s="86">
        <f t="shared" si="191"/>
        <v>0</v>
      </c>
      <c r="BZ90" s="86">
        <f t="shared" si="191"/>
        <v>1</v>
      </c>
      <c r="CA90" s="83">
        <f>IF(AND(DataEntry!B90&gt;=ExFrom,DataEntry!B90&lt;=ExTo),0,IF(AR90&lt;DS90,0,DB90))</f>
        <v>0</v>
      </c>
      <c r="CB90" s="83">
        <f>IF(AND(DataEntry!B90&gt;=ExFrom,DataEntry!B90&lt;=ExTo),0,IF(AT90&lt;DT90,0,DC90))</f>
        <v>0</v>
      </c>
      <c r="CC90" s="14">
        <f t="shared" si="192"/>
        <v>0</v>
      </c>
      <c r="CD90" s="72" t="str">
        <f t="shared" si="125"/>
        <v/>
      </c>
      <c r="CE90" s="87">
        <f t="shared" si="193"/>
        <v>5.1159337185538112E-2</v>
      </c>
      <c r="CF90" s="88">
        <f t="shared" si="194"/>
        <v>3.8362796032334001E-2</v>
      </c>
      <c r="CG90" s="88">
        <f t="shared" si="195"/>
        <v>-0.18853552139594532</v>
      </c>
      <c r="CH90" s="87">
        <f t="shared" si="196"/>
        <v>0.30656600709440063</v>
      </c>
      <c r="CI90" s="89">
        <f t="shared" si="126"/>
        <v>0</v>
      </c>
      <c r="CJ90" s="89">
        <f t="shared" si="127"/>
        <v>0</v>
      </c>
      <c r="CK90" s="157">
        <f t="shared" si="128"/>
        <v>0</v>
      </c>
      <c r="CL90" s="90">
        <f t="shared" si="129"/>
        <v>0</v>
      </c>
      <c r="CM90" s="157">
        <f t="shared" si="130"/>
        <v>0</v>
      </c>
      <c r="CN90" s="90">
        <f t="shared" si="131"/>
        <v>0</v>
      </c>
      <c r="CO90" s="157">
        <f t="shared" si="132"/>
        <v>0</v>
      </c>
      <c r="CP90" s="90">
        <f t="shared" si="133"/>
        <v>0</v>
      </c>
      <c r="CQ90" s="157">
        <f t="shared" si="134"/>
        <v>0</v>
      </c>
      <c r="CR90" s="90">
        <f t="shared" si="135"/>
        <v>0</v>
      </c>
      <c r="CS90" s="157">
        <f t="shared" si="136"/>
        <v>0</v>
      </c>
      <c r="CT90" s="90">
        <f t="shared" si="137"/>
        <v>0</v>
      </c>
      <c r="CU90" s="157">
        <f t="shared" si="138"/>
        <v>0</v>
      </c>
      <c r="CV90" s="90">
        <f t="shared" si="139"/>
        <v>0</v>
      </c>
      <c r="CW90" s="157">
        <f t="shared" si="140"/>
        <v>0</v>
      </c>
      <c r="CX90" s="90">
        <f t="shared" si="141"/>
        <v>0</v>
      </c>
      <c r="CY90" s="157">
        <f t="shared" si="142"/>
        <v>0</v>
      </c>
      <c r="CZ90" s="90">
        <f t="shared" si="143"/>
        <v>0</v>
      </c>
      <c r="DA90" s="91">
        <f>DataEntry!B90</f>
        <v>44171</v>
      </c>
      <c r="DB90" s="83">
        <f t="shared" si="144"/>
        <v>0</v>
      </c>
      <c r="DC90" s="83">
        <f t="shared" si="145"/>
        <v>0</v>
      </c>
      <c r="DD90" s="145" t="str">
        <f t="shared" si="197"/>
        <v/>
      </c>
      <c r="DE90" s="145" t="str">
        <f t="shared" si="198"/>
        <v/>
      </c>
      <c r="DF90" s="145">
        <f t="shared" si="199"/>
        <v>1</v>
      </c>
      <c r="DG90" s="145">
        <f t="shared" si="200"/>
        <v>15</v>
      </c>
      <c r="DH90" s="145" t="str">
        <f t="shared" si="201"/>
        <v/>
      </c>
      <c r="DI90" s="145" t="str">
        <f t="shared" si="202"/>
        <v/>
      </c>
      <c r="DJ90" s="83">
        <f t="shared" si="203"/>
        <v>0</v>
      </c>
      <c r="DK90" s="83">
        <f t="shared" si="204"/>
        <v>0</v>
      </c>
      <c r="DL90" s="84">
        <f t="shared" si="205"/>
        <v>0</v>
      </c>
      <c r="DM90" s="14">
        <f t="shared" si="206"/>
        <v>0</v>
      </c>
      <c r="DN90" s="87">
        <f>IFERROR(DO90*(1-DCFactor)+Results!DP90*DCFactor,"")</f>
        <v>0.29093201022768783</v>
      </c>
      <c r="DO90" s="87">
        <f>(DFactor*Rounds*Number/2+SUM(BV$3:BV78))/(Rounds*Number/2+COUNT(BV$3:BV78))</f>
        <v>0.29731937172774869</v>
      </c>
      <c r="DP90" s="87">
        <f t="shared" si="146"/>
        <v>0.27906976744186046</v>
      </c>
      <c r="DQ90" s="84">
        <f t="shared" si="147"/>
        <v>0</v>
      </c>
      <c r="DR90" s="84">
        <f t="shared" si="148"/>
        <v>0</v>
      </c>
      <c r="DS90" s="87">
        <f t="shared" si="149"/>
        <v>0.33538790679892216</v>
      </c>
      <c r="DT90" s="87">
        <f t="shared" si="150"/>
        <v>0.34295118404653147</v>
      </c>
      <c r="DU90" s="87">
        <f t="shared" si="151"/>
        <v>0.30656600709440063</v>
      </c>
      <c r="DV90" s="86">
        <f t="shared" si="207"/>
        <v>-2</v>
      </c>
      <c r="DW90" s="86">
        <f t="shared" si="208"/>
        <v>2</v>
      </c>
    </row>
    <row r="91" spans="1:127" x14ac:dyDescent="0.25">
      <c r="A91" s="69">
        <v>89</v>
      </c>
      <c r="B91" s="70">
        <f>DataEntry!C91</f>
        <v>14</v>
      </c>
      <c r="C91" s="71">
        <f>COUNTIF(D$2:D91,D91)+COUNTIF(G$2:G91,D91)</f>
        <v>10</v>
      </c>
      <c r="D91" s="72" t="str">
        <f t="shared" si="109"/>
        <v>Paderborn 07</v>
      </c>
      <c r="E91" s="70">
        <f>DataEntry!E91</f>
        <v>12</v>
      </c>
      <c r="F91" s="71">
        <f>COUNTIF(D$2:D91,G91)+COUNTIF(G$2:G91,G91)</f>
        <v>10</v>
      </c>
      <c r="G91" s="72" t="str">
        <f t="shared" si="110"/>
        <v>Nurnberg</v>
      </c>
      <c r="H91" s="73">
        <f>DataEntry!G91</f>
        <v>0</v>
      </c>
      <c r="I91" s="73">
        <f>DataEntry!H91</f>
        <v>2</v>
      </c>
      <c r="J91" s="158">
        <f t="shared" si="108"/>
        <v>3</v>
      </c>
      <c r="K91" s="156">
        <f t="shared" si="111"/>
        <v>0</v>
      </c>
      <c r="L91" s="224">
        <f t="shared" si="112"/>
        <v>2440.6092331566301</v>
      </c>
      <c r="M91" s="224">
        <f t="shared" si="113"/>
        <v>2407.9818199997267</v>
      </c>
      <c r="N91" s="236">
        <f t="shared" si="152"/>
        <v>32.627413156903458</v>
      </c>
      <c r="O91" s="22" t="str">
        <f t="shared" si="153"/>
        <v>T14G10</v>
      </c>
      <c r="P91" s="248">
        <f t="shared" si="114"/>
        <v>-5.2835045112378243</v>
      </c>
      <c r="Q91" s="22" t="str">
        <f t="shared" si="154"/>
        <v>T12G10</v>
      </c>
      <c r="R91" s="248">
        <f t="shared" si="115"/>
        <v>5.2835045112378243</v>
      </c>
      <c r="S91" s="74">
        <f t="shared" si="155"/>
        <v>0</v>
      </c>
      <c r="T91" s="75">
        <f t="shared" si="156"/>
        <v>0</v>
      </c>
      <c r="U91" s="76">
        <f t="shared" si="157"/>
        <v>1</v>
      </c>
      <c r="V91" s="74">
        <f t="shared" si="158"/>
        <v>0</v>
      </c>
      <c r="W91" s="75">
        <f t="shared" si="159"/>
        <v>0</v>
      </c>
      <c r="X91" s="76">
        <f t="shared" si="160"/>
        <v>0</v>
      </c>
      <c r="Y91" s="74">
        <f t="shared" si="161"/>
        <v>0</v>
      </c>
      <c r="Z91" s="75">
        <f t="shared" si="162"/>
        <v>0</v>
      </c>
      <c r="AA91" s="76">
        <f t="shared" si="163"/>
        <v>0</v>
      </c>
      <c r="AB91" s="74">
        <f t="shared" si="164"/>
        <v>0</v>
      </c>
      <c r="AC91" s="75">
        <f t="shared" si="165"/>
        <v>0</v>
      </c>
      <c r="AD91" s="76">
        <f t="shared" si="166"/>
        <v>0</v>
      </c>
      <c r="AE91" s="74">
        <f t="shared" si="167"/>
        <v>0</v>
      </c>
      <c r="AF91" s="75">
        <f t="shared" si="168"/>
        <v>0</v>
      </c>
      <c r="AG91" s="76">
        <f t="shared" si="169"/>
        <v>0</v>
      </c>
      <c r="AH91" s="74">
        <f t="shared" si="170"/>
        <v>0</v>
      </c>
      <c r="AI91" s="75">
        <f t="shared" si="171"/>
        <v>0</v>
      </c>
      <c r="AJ91" s="76">
        <f t="shared" si="172"/>
        <v>0</v>
      </c>
      <c r="AK91" s="74">
        <f t="shared" si="173"/>
        <v>0</v>
      </c>
      <c r="AL91" s="75">
        <f t="shared" si="174"/>
        <v>0</v>
      </c>
      <c r="AM91" s="76">
        <f t="shared" si="175"/>
        <v>0</v>
      </c>
      <c r="AN91" s="74">
        <f t="shared" si="176"/>
        <v>0</v>
      </c>
      <c r="AO91" s="75">
        <f t="shared" si="177"/>
        <v>0</v>
      </c>
      <c r="AP91" s="76">
        <f t="shared" si="178"/>
        <v>0</v>
      </c>
      <c r="AQ91" s="77">
        <f t="shared" si="116"/>
        <v>0.52835045112378243</v>
      </c>
      <c r="AR91" s="77">
        <f t="shared" si="179"/>
        <v>0.37024210237303568</v>
      </c>
      <c r="AS91" s="78">
        <f t="shared" si="180"/>
        <v>0.3162166975014935</v>
      </c>
      <c r="AT91" s="77">
        <f t="shared" si="181"/>
        <v>0.31354120012547082</v>
      </c>
      <c r="AU91" s="79">
        <f t="shared" si="209"/>
        <v>0.1</v>
      </c>
      <c r="AV91" s="139">
        <f>DataEntry!P91</f>
        <v>-32</v>
      </c>
      <c r="AW91" s="80" t="str">
        <f t="shared" si="117"/>
        <v>17/10</v>
      </c>
      <c r="AX91" s="80" t="str">
        <f t="shared" si="118"/>
        <v>54/25</v>
      </c>
      <c r="AY91" s="80" t="str">
        <f t="shared" si="119"/>
        <v>54/25</v>
      </c>
      <c r="AZ91" s="81">
        <f>DataEntry!I91</f>
        <v>49</v>
      </c>
      <c r="BA91" s="82">
        <f>DataEntry!J91</f>
        <v>50</v>
      </c>
      <c r="BB91" s="81">
        <f>DataEntry!K91</f>
        <v>14</v>
      </c>
      <c r="BC91" s="82">
        <f>DataEntry!L91</f>
        <v>5</v>
      </c>
      <c r="BD91" s="81">
        <f>DataEntry!M91</f>
        <v>64</v>
      </c>
      <c r="BE91" s="82">
        <f>DataEntry!N91</f>
        <v>25</v>
      </c>
      <c r="BF91" s="77">
        <f t="shared" si="182"/>
        <v>0.48140978192791661</v>
      </c>
      <c r="BG91" s="77">
        <f t="shared" si="183"/>
        <v>0.25083983374138813</v>
      </c>
      <c r="BH91" s="77">
        <f t="shared" si="184"/>
        <v>0.2677503843306952</v>
      </c>
      <c r="BI91" s="83">
        <f t="shared" si="185"/>
        <v>0</v>
      </c>
      <c r="BJ91" s="83">
        <f t="shared" si="186"/>
        <v>0</v>
      </c>
      <c r="BK91" s="83">
        <f t="shared" si="187"/>
        <v>1</v>
      </c>
      <c r="BL91" s="84">
        <f t="shared" si="120"/>
        <v>0.31354120012547082</v>
      </c>
      <c r="BM91" s="84">
        <f t="shared" si="121"/>
        <v>0.2677503843306952</v>
      </c>
      <c r="BN91" s="85">
        <f t="shared" si="188"/>
        <v>4.5790815794775619E-2</v>
      </c>
      <c r="BO91" s="84">
        <f t="shared" si="122"/>
        <v>0.37024210237303568</v>
      </c>
      <c r="BP91" s="84">
        <f t="shared" si="123"/>
        <v>0.3162166975014935</v>
      </c>
      <c r="BQ91" s="84">
        <f t="shared" si="124"/>
        <v>0.31354120012547082</v>
      </c>
      <c r="BR91" s="84">
        <f t="shared" si="189"/>
        <v>0.48140978192791661</v>
      </c>
      <c r="BS91" s="84">
        <f t="shared" si="189"/>
        <v>0.25083983374138813</v>
      </c>
      <c r="BT91" s="84">
        <f t="shared" si="189"/>
        <v>0.2677503843306952</v>
      </c>
      <c r="BU91" s="86">
        <f t="shared" si="190"/>
        <v>0</v>
      </c>
      <c r="BV91" s="86">
        <f t="shared" si="190"/>
        <v>0</v>
      </c>
      <c r="BW91" s="86">
        <f t="shared" si="190"/>
        <v>1</v>
      </c>
      <c r="BX91" s="86">
        <f t="shared" si="191"/>
        <v>0</v>
      </c>
      <c r="BY91" s="86">
        <f t="shared" si="191"/>
        <v>0</v>
      </c>
      <c r="BZ91" s="86">
        <f t="shared" si="191"/>
        <v>1</v>
      </c>
      <c r="CA91" s="83">
        <f>IF(AND(DataEntry!B91&gt;=ExFrom,DataEntry!B91&lt;=ExTo),0,IF(AR91&lt;DS91,0,DB91))</f>
        <v>0</v>
      </c>
      <c r="CB91" s="83">
        <f>IF(AND(DataEntry!B91&gt;=ExFrom,DataEntry!B91&lt;=ExTo),0,IF(AT91&lt;DT91,0,DC91))</f>
        <v>0</v>
      </c>
      <c r="CC91" s="14">
        <f t="shared" si="192"/>
        <v>0</v>
      </c>
      <c r="CD91" s="72" t="str">
        <f t="shared" si="125"/>
        <v/>
      </c>
      <c r="CE91" s="87">
        <f t="shared" si="193"/>
        <v>4.9107276191841631E-2</v>
      </c>
      <c r="CF91" s="88">
        <f t="shared" si="194"/>
        <v>-0.18287294761130313</v>
      </c>
      <c r="CG91" s="88">
        <f t="shared" si="195"/>
        <v>7.6321125994097225E-2</v>
      </c>
      <c r="CH91" s="87">
        <f t="shared" si="196"/>
        <v>0.3162166975014935</v>
      </c>
      <c r="CI91" s="89">
        <f t="shared" si="126"/>
        <v>0</v>
      </c>
      <c r="CJ91" s="89">
        <f t="shared" si="127"/>
        <v>0</v>
      </c>
      <c r="CK91" s="157">
        <f t="shared" si="128"/>
        <v>0</v>
      </c>
      <c r="CL91" s="90">
        <f t="shared" si="129"/>
        <v>0</v>
      </c>
      <c r="CM91" s="157">
        <f t="shared" si="130"/>
        <v>0</v>
      </c>
      <c r="CN91" s="90">
        <f t="shared" si="131"/>
        <v>0</v>
      </c>
      <c r="CO91" s="157">
        <f t="shared" si="132"/>
        <v>0</v>
      </c>
      <c r="CP91" s="90">
        <f t="shared" si="133"/>
        <v>0</v>
      </c>
      <c r="CQ91" s="157">
        <f t="shared" si="134"/>
        <v>0</v>
      </c>
      <c r="CR91" s="90">
        <f t="shared" si="135"/>
        <v>0</v>
      </c>
      <c r="CS91" s="157">
        <f t="shared" si="136"/>
        <v>0</v>
      </c>
      <c r="CT91" s="90">
        <f t="shared" si="137"/>
        <v>0</v>
      </c>
      <c r="CU91" s="157">
        <f t="shared" si="138"/>
        <v>0</v>
      </c>
      <c r="CV91" s="90">
        <f t="shared" si="139"/>
        <v>0</v>
      </c>
      <c r="CW91" s="157">
        <f t="shared" si="140"/>
        <v>0</v>
      </c>
      <c r="CX91" s="90">
        <f t="shared" si="141"/>
        <v>0</v>
      </c>
      <c r="CY91" s="157">
        <f t="shared" si="142"/>
        <v>0</v>
      </c>
      <c r="CZ91" s="90">
        <f t="shared" si="143"/>
        <v>0</v>
      </c>
      <c r="DA91" s="91">
        <f>DataEntry!B91</f>
        <v>44171</v>
      </c>
      <c r="DB91" s="83">
        <f t="shared" si="144"/>
        <v>0</v>
      </c>
      <c r="DC91" s="83">
        <f t="shared" si="145"/>
        <v>0</v>
      </c>
      <c r="DD91" s="145" t="str">
        <f t="shared" si="197"/>
        <v/>
      </c>
      <c r="DE91" s="145" t="str">
        <f t="shared" si="198"/>
        <v/>
      </c>
      <c r="DF91" s="145">
        <f t="shared" si="199"/>
        <v>14</v>
      </c>
      <c r="DG91" s="145">
        <f t="shared" si="200"/>
        <v>12</v>
      </c>
      <c r="DH91" s="145" t="str">
        <f t="shared" si="201"/>
        <v/>
      </c>
      <c r="DI91" s="145" t="str">
        <f t="shared" si="202"/>
        <v/>
      </c>
      <c r="DJ91" s="83">
        <f t="shared" si="203"/>
        <v>0</v>
      </c>
      <c r="DK91" s="83">
        <f t="shared" si="204"/>
        <v>0</v>
      </c>
      <c r="DL91" s="84">
        <f t="shared" si="205"/>
        <v>0</v>
      </c>
      <c r="DM91" s="14">
        <f t="shared" si="206"/>
        <v>0</v>
      </c>
      <c r="DN91" s="87">
        <f>IFERROR(DO91*(1-DCFactor)+Results!DP91*DCFactor,"")</f>
        <v>0.30263672354119858</v>
      </c>
      <c r="DO91" s="87">
        <f>(DFactor*Rounds*Number/2+SUM(BV$3:BV79))/(Rounds*Number/2+COUNT(BV$3:BV79))</f>
        <v>0.29654308093994775</v>
      </c>
      <c r="DP91" s="87">
        <f t="shared" si="146"/>
        <v>0.31395348837209303</v>
      </c>
      <c r="DQ91" s="84">
        <f t="shared" si="147"/>
        <v>0</v>
      </c>
      <c r="DR91" s="84">
        <f t="shared" si="148"/>
        <v>0</v>
      </c>
      <c r="DS91" s="87">
        <f t="shared" si="149"/>
        <v>0.34276243158704345</v>
      </c>
      <c r="DT91" s="87">
        <f t="shared" si="150"/>
        <v>0.33412262913353008</v>
      </c>
      <c r="DU91" s="87">
        <f t="shared" si="151"/>
        <v>0.3162166975014935</v>
      </c>
      <c r="DV91" s="86">
        <f t="shared" si="207"/>
        <v>-2</v>
      </c>
      <c r="DW91" s="86">
        <f t="shared" si="208"/>
        <v>2</v>
      </c>
    </row>
    <row r="92" spans="1:127" x14ac:dyDescent="0.25">
      <c r="A92" s="69">
        <v>90</v>
      </c>
      <c r="B92" s="70">
        <f>DataEntry!C92</f>
        <v>18</v>
      </c>
      <c r="C92" s="71">
        <f>COUNTIF(D$2:D92,D92)+COUNTIF(G$2:G92,D92)</f>
        <v>10</v>
      </c>
      <c r="D92" s="72" t="str">
        <f t="shared" si="109"/>
        <v>Wurzburger Kickers</v>
      </c>
      <c r="E92" s="70">
        <f>DataEntry!E92</f>
        <v>16</v>
      </c>
      <c r="F92" s="71">
        <f>COUNTIF(D$2:D92,G92)+COUNTIF(G$2:G92,G92)</f>
        <v>10</v>
      </c>
      <c r="G92" s="72" t="str">
        <f t="shared" si="110"/>
        <v>Sandhausen</v>
      </c>
      <c r="H92" s="73">
        <f>DataEntry!G92</f>
        <v>2</v>
      </c>
      <c r="I92" s="73">
        <f>DataEntry!H92</f>
        <v>3</v>
      </c>
      <c r="J92" s="158">
        <f t="shared" si="108"/>
        <v>3</v>
      </c>
      <c r="K92" s="156">
        <f t="shared" si="111"/>
        <v>0</v>
      </c>
      <c r="L92" s="224">
        <f t="shared" si="112"/>
        <v>2401.6439741277227</v>
      </c>
      <c r="M92" s="224">
        <f t="shared" si="113"/>
        <v>2393.532915064648</v>
      </c>
      <c r="N92" s="236">
        <f t="shared" si="152"/>
        <v>8.1110590630746628</v>
      </c>
      <c r="O92" s="22" t="str">
        <f t="shared" si="153"/>
        <v>T18G10</v>
      </c>
      <c r="P92" s="248">
        <f t="shared" si="114"/>
        <v>-5.0695314272278527</v>
      </c>
      <c r="Q92" s="22" t="str">
        <f t="shared" si="154"/>
        <v>T16G10</v>
      </c>
      <c r="R92" s="248">
        <f t="shared" si="115"/>
        <v>5.0695314272278527</v>
      </c>
      <c r="S92" s="74">
        <f t="shared" si="155"/>
        <v>0</v>
      </c>
      <c r="T92" s="75">
        <f t="shared" si="156"/>
        <v>0</v>
      </c>
      <c r="U92" s="76">
        <f t="shared" si="157"/>
        <v>1</v>
      </c>
      <c r="V92" s="74">
        <f t="shared" si="158"/>
        <v>0</v>
      </c>
      <c r="W92" s="75">
        <f t="shared" si="159"/>
        <v>0</v>
      </c>
      <c r="X92" s="76">
        <f t="shared" si="160"/>
        <v>0</v>
      </c>
      <c r="Y92" s="74">
        <f t="shared" si="161"/>
        <v>0</v>
      </c>
      <c r="Z92" s="75">
        <f t="shared" si="162"/>
        <v>0</v>
      </c>
      <c r="AA92" s="76">
        <f t="shared" si="163"/>
        <v>0</v>
      </c>
      <c r="AB92" s="74">
        <f t="shared" si="164"/>
        <v>0</v>
      </c>
      <c r="AC92" s="75">
        <f t="shared" si="165"/>
        <v>0</v>
      </c>
      <c r="AD92" s="76">
        <f t="shared" si="166"/>
        <v>0</v>
      </c>
      <c r="AE92" s="74">
        <f t="shared" si="167"/>
        <v>0</v>
      </c>
      <c r="AF92" s="75">
        <f t="shared" si="168"/>
        <v>0</v>
      </c>
      <c r="AG92" s="76">
        <f t="shared" si="169"/>
        <v>0</v>
      </c>
      <c r="AH92" s="74">
        <f t="shared" si="170"/>
        <v>0</v>
      </c>
      <c r="AI92" s="75">
        <f t="shared" si="171"/>
        <v>0</v>
      </c>
      <c r="AJ92" s="76">
        <f t="shared" si="172"/>
        <v>0</v>
      </c>
      <c r="AK92" s="74">
        <f t="shared" si="173"/>
        <v>0</v>
      </c>
      <c r="AL92" s="75">
        <f t="shared" si="174"/>
        <v>0</v>
      </c>
      <c r="AM92" s="76">
        <f t="shared" si="175"/>
        <v>0</v>
      </c>
      <c r="AN92" s="74">
        <f t="shared" si="176"/>
        <v>0</v>
      </c>
      <c r="AO92" s="75">
        <f t="shared" si="177"/>
        <v>0</v>
      </c>
      <c r="AP92" s="76">
        <f t="shared" si="178"/>
        <v>0</v>
      </c>
      <c r="AQ92" s="77">
        <f t="shared" si="116"/>
        <v>0.50695314272278524</v>
      </c>
      <c r="AR92" s="77">
        <f t="shared" si="179"/>
        <v>0.36554806693336439</v>
      </c>
      <c r="AS92" s="78">
        <f t="shared" si="180"/>
        <v>0.28281015157884171</v>
      </c>
      <c r="AT92" s="77">
        <f t="shared" si="181"/>
        <v>0.35164178148779396</v>
      </c>
      <c r="AU92" s="79">
        <f t="shared" si="209"/>
        <v>0.1</v>
      </c>
      <c r="AV92" s="139">
        <f>DataEntry!P92</f>
        <v>0</v>
      </c>
      <c r="AW92" s="80" t="str">
        <f t="shared" si="117"/>
        <v>43/25</v>
      </c>
      <c r="AX92" s="80" t="str">
        <f t="shared" si="118"/>
        <v>63/25</v>
      </c>
      <c r="AY92" s="80" t="str">
        <f t="shared" si="119"/>
        <v>46/25</v>
      </c>
      <c r="AZ92" s="81">
        <f>DataEntry!I92</f>
        <v>161</v>
      </c>
      <c r="BA92" s="82">
        <f>DataEntry!J92</f>
        <v>100</v>
      </c>
      <c r="BB92" s="81">
        <f>DataEntry!K92</f>
        <v>63</v>
      </c>
      <c r="BC92" s="82">
        <f>DataEntry!L92</f>
        <v>25</v>
      </c>
      <c r="BD92" s="81">
        <f>DataEntry!M92</f>
        <v>81</v>
      </c>
      <c r="BE92" s="82">
        <f>DataEntry!N92</f>
        <v>50</v>
      </c>
      <c r="BF92" s="77">
        <f t="shared" si="182"/>
        <v>0.36527539033103879</v>
      </c>
      <c r="BG92" s="77">
        <f t="shared" si="183"/>
        <v>0.27084340021704867</v>
      </c>
      <c r="BH92" s="77">
        <f t="shared" si="184"/>
        <v>0.36388120945191266</v>
      </c>
      <c r="BI92" s="83">
        <f t="shared" si="185"/>
        <v>0</v>
      </c>
      <c r="BJ92" s="83">
        <f t="shared" si="186"/>
        <v>0</v>
      </c>
      <c r="BK92" s="83">
        <f t="shared" si="187"/>
        <v>1</v>
      </c>
      <c r="BL92" s="84">
        <f t="shared" si="120"/>
        <v>0.35164178148779396</v>
      </c>
      <c r="BM92" s="84">
        <f t="shared" si="121"/>
        <v>0.36388120945191266</v>
      </c>
      <c r="BN92" s="85">
        <f t="shared" si="188"/>
        <v>-1.2239427964118699E-2</v>
      </c>
      <c r="BO92" s="84">
        <f t="shared" si="122"/>
        <v>0.36554806693336439</v>
      </c>
      <c r="BP92" s="84">
        <f t="shared" si="123"/>
        <v>0.28281015157884171</v>
      </c>
      <c r="BQ92" s="84">
        <f t="shared" si="124"/>
        <v>0.35164178148779396</v>
      </c>
      <c r="BR92" s="84">
        <f t="shared" si="189"/>
        <v>0.36527539033103879</v>
      </c>
      <c r="BS92" s="84">
        <f t="shared" si="189"/>
        <v>0.27084340021704867</v>
      </c>
      <c r="BT92" s="84">
        <f t="shared" si="189"/>
        <v>0.36388120945191266</v>
      </c>
      <c r="BU92" s="86">
        <f t="shared" si="190"/>
        <v>0</v>
      </c>
      <c r="BV92" s="86">
        <f t="shared" si="190"/>
        <v>0</v>
      </c>
      <c r="BW92" s="86">
        <f t="shared" si="190"/>
        <v>1</v>
      </c>
      <c r="BX92" s="86">
        <f t="shared" si="191"/>
        <v>0</v>
      </c>
      <c r="BY92" s="86">
        <f t="shared" si="191"/>
        <v>0</v>
      </c>
      <c r="BZ92" s="86">
        <f t="shared" si="191"/>
        <v>1</v>
      </c>
      <c r="CA92" s="83">
        <f>IF(AND(DataEntry!B92&gt;=ExFrom,DataEntry!B92&lt;=ExTo),0,IF(AR92&lt;DS92,0,DB92))</f>
        <v>0</v>
      </c>
      <c r="CB92" s="83">
        <f>IF(AND(DataEntry!B92&gt;=ExFrom,DataEntry!B92&lt;=ExTo),0,IF(AT92&lt;DT92,0,DC92))</f>
        <v>0</v>
      </c>
      <c r="CC92" s="14">
        <f t="shared" si="192"/>
        <v>0</v>
      </c>
      <c r="CD92" s="72" t="str">
        <f t="shared" si="125"/>
        <v/>
      </c>
      <c r="CE92" s="87">
        <f t="shared" si="193"/>
        <v>4.8912060855993422E-2</v>
      </c>
      <c r="CF92" s="88">
        <f t="shared" si="194"/>
        <v>-3.135267316211271E-2</v>
      </c>
      <c r="CG92" s="88">
        <f t="shared" si="195"/>
        <v>-5.3186112335725497E-2</v>
      </c>
      <c r="CH92" s="87">
        <f t="shared" si="196"/>
        <v>0.28281015157884165</v>
      </c>
      <c r="CI92" s="89">
        <f t="shared" si="126"/>
        <v>0</v>
      </c>
      <c r="CJ92" s="89">
        <f t="shared" si="127"/>
        <v>0</v>
      </c>
      <c r="CK92" s="157">
        <f t="shared" si="128"/>
        <v>0</v>
      </c>
      <c r="CL92" s="90">
        <f t="shared" si="129"/>
        <v>0</v>
      </c>
      <c r="CM92" s="157">
        <f t="shared" si="130"/>
        <v>0</v>
      </c>
      <c r="CN92" s="90">
        <f t="shared" si="131"/>
        <v>0</v>
      </c>
      <c r="CO92" s="157">
        <f t="shared" si="132"/>
        <v>0</v>
      </c>
      <c r="CP92" s="90">
        <f t="shared" si="133"/>
        <v>0</v>
      </c>
      <c r="CQ92" s="157">
        <f t="shared" si="134"/>
        <v>0</v>
      </c>
      <c r="CR92" s="90">
        <f t="shared" si="135"/>
        <v>0</v>
      </c>
      <c r="CS92" s="157">
        <f t="shared" si="136"/>
        <v>0</v>
      </c>
      <c r="CT92" s="90">
        <f t="shared" si="137"/>
        <v>0</v>
      </c>
      <c r="CU92" s="157">
        <f t="shared" si="138"/>
        <v>0</v>
      </c>
      <c r="CV92" s="90">
        <f t="shared" si="139"/>
        <v>0</v>
      </c>
      <c r="CW92" s="157">
        <f t="shared" si="140"/>
        <v>0</v>
      </c>
      <c r="CX92" s="90">
        <f t="shared" si="141"/>
        <v>0</v>
      </c>
      <c r="CY92" s="157">
        <f t="shared" si="142"/>
        <v>0</v>
      </c>
      <c r="CZ92" s="90">
        <f t="shared" si="143"/>
        <v>0</v>
      </c>
      <c r="DA92" s="91">
        <f>DataEntry!B92</f>
        <v>44171</v>
      </c>
      <c r="DB92" s="83">
        <f t="shared" si="144"/>
        <v>0</v>
      </c>
      <c r="DC92" s="83">
        <f t="shared" si="145"/>
        <v>0</v>
      </c>
      <c r="DD92" s="145" t="str">
        <f t="shared" si="197"/>
        <v/>
      </c>
      <c r="DE92" s="145" t="str">
        <f t="shared" si="198"/>
        <v/>
      </c>
      <c r="DF92" s="145">
        <f t="shared" si="199"/>
        <v>18</v>
      </c>
      <c r="DG92" s="145">
        <f t="shared" si="200"/>
        <v>16</v>
      </c>
      <c r="DH92" s="145" t="str">
        <f t="shared" si="201"/>
        <v/>
      </c>
      <c r="DI92" s="145" t="str">
        <f t="shared" si="202"/>
        <v/>
      </c>
      <c r="DJ92" s="83">
        <f t="shared" si="203"/>
        <v>0</v>
      </c>
      <c r="DK92" s="83">
        <f t="shared" si="204"/>
        <v>0</v>
      </c>
      <c r="DL92" s="84">
        <f t="shared" si="205"/>
        <v>0</v>
      </c>
      <c r="DM92" s="14">
        <f t="shared" si="206"/>
        <v>0</v>
      </c>
      <c r="DN92" s="87">
        <f>IFERROR(DO92*(1-DCFactor)+Results!DP92*DCFactor,"")</f>
        <v>0.2828569168196654</v>
      </c>
      <c r="DO92" s="87">
        <f>(DFactor*Rounds*Number/2+SUM(BV$3:BV80))/(Rounds*Number/2+COUNT(BV$3:BV80))</f>
        <v>0.29577083333333332</v>
      </c>
      <c r="DP92" s="87">
        <f t="shared" si="146"/>
        <v>0.25887392900856793</v>
      </c>
      <c r="DQ92" s="84">
        <f t="shared" si="147"/>
        <v>0</v>
      </c>
      <c r="DR92" s="84">
        <f t="shared" si="148"/>
        <v>0</v>
      </c>
      <c r="DS92" s="87">
        <f t="shared" si="149"/>
        <v>0.33771175577207041</v>
      </c>
      <c r="DT92" s="87">
        <f t="shared" si="150"/>
        <v>0.33843953707785751</v>
      </c>
      <c r="DU92" s="87">
        <f t="shared" si="151"/>
        <v>0.28281015157884165</v>
      </c>
      <c r="DV92" s="86">
        <f t="shared" si="207"/>
        <v>-1</v>
      </c>
      <c r="DW92" s="86">
        <f t="shared" si="208"/>
        <v>1</v>
      </c>
    </row>
    <row r="93" spans="1:127" x14ac:dyDescent="0.25">
      <c r="A93" s="69">
        <v>91</v>
      </c>
      <c r="B93" s="70">
        <f>DataEntry!C93</f>
        <v>2</v>
      </c>
      <c r="C93" s="71">
        <f>COUNTIF(D$2:D93,D93)+COUNTIF(G$2:G93,D93)</f>
        <v>11</v>
      </c>
      <c r="D93" s="72" t="str">
        <f t="shared" si="109"/>
        <v>Bochum</v>
      </c>
      <c r="E93" s="70">
        <f>DataEntry!E93</f>
        <v>14</v>
      </c>
      <c r="F93" s="71">
        <f>COUNTIF(D$2:D93,G93)+COUNTIF(G$2:G93,G93)</f>
        <v>11</v>
      </c>
      <c r="G93" s="72" t="str">
        <f t="shared" si="110"/>
        <v>Paderborn 07</v>
      </c>
      <c r="H93" s="73">
        <f>DataEntry!G93</f>
        <v>3</v>
      </c>
      <c r="I93" s="73">
        <f>DataEntry!H93</f>
        <v>0</v>
      </c>
      <c r="J93" s="158">
        <f t="shared" si="108"/>
        <v>1</v>
      </c>
      <c r="K93" s="156">
        <f t="shared" si="111"/>
        <v>4</v>
      </c>
      <c r="L93" s="224">
        <f t="shared" si="112"/>
        <v>2454.7256885662973</v>
      </c>
      <c r="M93" s="224">
        <f t="shared" si="113"/>
        <v>2397.665058185928</v>
      </c>
      <c r="N93" s="236">
        <f t="shared" si="152"/>
        <v>57.060630380369275</v>
      </c>
      <c r="O93" s="22" t="str">
        <f t="shared" si="153"/>
        <v>T2G11</v>
      </c>
      <c r="P93" s="248">
        <f t="shared" si="114"/>
        <v>6.280503621605467</v>
      </c>
      <c r="Q93" s="22" t="str">
        <f t="shared" si="154"/>
        <v>T14G11</v>
      </c>
      <c r="R93" s="248">
        <f t="shared" si="115"/>
        <v>-6.280503621605467</v>
      </c>
      <c r="S93" s="74">
        <f t="shared" si="155"/>
        <v>0</v>
      </c>
      <c r="T93" s="75">
        <f t="shared" si="156"/>
        <v>0</v>
      </c>
      <c r="U93" s="76">
        <f t="shared" si="157"/>
        <v>0</v>
      </c>
      <c r="V93" s="74">
        <f t="shared" si="158"/>
        <v>1</v>
      </c>
      <c r="W93" s="75">
        <f t="shared" si="159"/>
        <v>0</v>
      </c>
      <c r="X93" s="76">
        <f t="shared" si="160"/>
        <v>0</v>
      </c>
      <c r="Y93" s="74">
        <f t="shared" si="161"/>
        <v>0</v>
      </c>
      <c r="Z93" s="75">
        <f t="shared" si="162"/>
        <v>0</v>
      </c>
      <c r="AA93" s="76">
        <f t="shared" si="163"/>
        <v>0</v>
      </c>
      <c r="AB93" s="74">
        <f t="shared" si="164"/>
        <v>0</v>
      </c>
      <c r="AC93" s="75">
        <f t="shared" si="165"/>
        <v>0</v>
      </c>
      <c r="AD93" s="76">
        <f t="shared" si="166"/>
        <v>0</v>
      </c>
      <c r="AE93" s="74">
        <f t="shared" si="167"/>
        <v>0</v>
      </c>
      <c r="AF93" s="75">
        <f t="shared" si="168"/>
        <v>0</v>
      </c>
      <c r="AG93" s="76">
        <f t="shared" si="169"/>
        <v>0</v>
      </c>
      <c r="AH93" s="74">
        <f t="shared" si="170"/>
        <v>0</v>
      </c>
      <c r="AI93" s="75">
        <f t="shared" si="171"/>
        <v>0</v>
      </c>
      <c r="AJ93" s="76">
        <f t="shared" si="172"/>
        <v>0</v>
      </c>
      <c r="AK93" s="74">
        <f t="shared" si="173"/>
        <v>0</v>
      </c>
      <c r="AL93" s="75">
        <f t="shared" si="174"/>
        <v>0</v>
      </c>
      <c r="AM93" s="76">
        <f t="shared" si="175"/>
        <v>0</v>
      </c>
      <c r="AN93" s="74">
        <f t="shared" si="176"/>
        <v>0</v>
      </c>
      <c r="AO93" s="75">
        <f t="shared" si="177"/>
        <v>0</v>
      </c>
      <c r="AP93" s="76">
        <f t="shared" si="178"/>
        <v>0</v>
      </c>
      <c r="AQ93" s="77">
        <f t="shared" si="116"/>
        <v>0.55139259845675226</v>
      </c>
      <c r="AR93" s="77">
        <f t="shared" si="179"/>
        <v>0.3953277853792353</v>
      </c>
      <c r="AS93" s="78">
        <f t="shared" si="180"/>
        <v>0.31212962615503403</v>
      </c>
      <c r="AT93" s="77">
        <f t="shared" si="181"/>
        <v>0.29254258846573072</v>
      </c>
      <c r="AU93" s="79">
        <f t="shared" si="209"/>
        <v>0.1</v>
      </c>
      <c r="AV93" s="139">
        <f>DataEntry!P93</f>
        <v>0</v>
      </c>
      <c r="AW93" s="80" t="str">
        <f t="shared" si="117"/>
        <v>38/25</v>
      </c>
      <c r="AX93" s="80" t="str">
        <f t="shared" si="118"/>
        <v>11/5</v>
      </c>
      <c r="AY93" s="80" t="str">
        <f t="shared" si="119"/>
        <v>12/5</v>
      </c>
      <c r="AZ93" s="81">
        <f>DataEntry!I93</f>
        <v>5</v>
      </c>
      <c r="BA93" s="82">
        <f>DataEntry!J93</f>
        <v>4</v>
      </c>
      <c r="BB93" s="81">
        <f>DataEntry!K93</f>
        <v>58</v>
      </c>
      <c r="BC93" s="82">
        <f>DataEntry!L93</f>
        <v>25</v>
      </c>
      <c r="BD93" s="81">
        <f>DataEntry!M93</f>
        <v>23</v>
      </c>
      <c r="BE93" s="82">
        <f>DataEntry!N93</f>
        <v>10</v>
      </c>
      <c r="BF93" s="77">
        <f t="shared" si="182"/>
        <v>0.42381339213183244</v>
      </c>
      <c r="BG93" s="77">
        <f t="shared" si="183"/>
        <v>0.2872229314146455</v>
      </c>
      <c r="BH93" s="77">
        <f t="shared" si="184"/>
        <v>0.28896367645352217</v>
      </c>
      <c r="BI93" s="83">
        <f t="shared" si="185"/>
        <v>1</v>
      </c>
      <c r="BJ93" s="83">
        <f t="shared" si="186"/>
        <v>0</v>
      </c>
      <c r="BK93" s="83">
        <f t="shared" si="187"/>
        <v>0</v>
      </c>
      <c r="BL93" s="84">
        <f t="shared" si="120"/>
        <v>0.3953277853792353</v>
      </c>
      <c r="BM93" s="84">
        <f t="shared" si="121"/>
        <v>0.42381339213183244</v>
      </c>
      <c r="BN93" s="85">
        <f t="shared" si="188"/>
        <v>-2.8485606752597148E-2</v>
      </c>
      <c r="BO93" s="84">
        <f t="shared" si="122"/>
        <v>0.3953277853792353</v>
      </c>
      <c r="BP93" s="84">
        <f t="shared" si="123"/>
        <v>0.31212962615503403</v>
      </c>
      <c r="BQ93" s="84">
        <f t="shared" si="124"/>
        <v>0.29254258846573072</v>
      </c>
      <c r="BR93" s="84">
        <f t="shared" si="189"/>
        <v>0.42381339213183244</v>
      </c>
      <c r="BS93" s="84">
        <f t="shared" si="189"/>
        <v>0.2872229314146455</v>
      </c>
      <c r="BT93" s="84">
        <f t="shared" si="189"/>
        <v>0.28896367645352217</v>
      </c>
      <c r="BU93" s="86">
        <f t="shared" si="190"/>
        <v>1</v>
      </c>
      <c r="BV93" s="86">
        <f t="shared" si="190"/>
        <v>0</v>
      </c>
      <c r="BW93" s="86">
        <f t="shared" si="190"/>
        <v>0</v>
      </c>
      <c r="BX93" s="86">
        <f t="shared" si="191"/>
        <v>1</v>
      </c>
      <c r="BY93" s="86">
        <f t="shared" si="191"/>
        <v>0</v>
      </c>
      <c r="BZ93" s="86">
        <f t="shared" si="191"/>
        <v>0</v>
      </c>
      <c r="CA93" s="83">
        <f>IF(AND(DataEntry!B93&gt;=ExFrom,DataEntry!B93&lt;=ExTo),0,IF(AR93&lt;DS93,0,DB93))</f>
        <v>0</v>
      </c>
      <c r="CB93" s="83">
        <f>IF(AND(DataEntry!B93&gt;=ExFrom,DataEntry!B93&lt;=ExTo),0,IF(AT93&lt;DT93,0,DC93))</f>
        <v>0</v>
      </c>
      <c r="CC93" s="14">
        <f t="shared" si="192"/>
        <v>0</v>
      </c>
      <c r="CD93" s="72" t="str">
        <f t="shared" si="125"/>
        <v/>
      </c>
      <c r="CE93" s="87">
        <f t="shared" si="193"/>
        <v>4.8679566751855807E-2</v>
      </c>
      <c r="CF93" s="88">
        <f t="shared" si="194"/>
        <v>-7.7100569008520858E-2</v>
      </c>
      <c r="CG93" s="88">
        <f t="shared" si="195"/>
        <v>-2.2367099255130401E-2</v>
      </c>
      <c r="CH93" s="87">
        <f t="shared" si="196"/>
        <v>0.31212962615503398</v>
      </c>
      <c r="CI93" s="89">
        <f t="shared" si="126"/>
        <v>0</v>
      </c>
      <c r="CJ93" s="89">
        <f t="shared" si="127"/>
        <v>0</v>
      </c>
      <c r="CK93" s="157">
        <f t="shared" si="128"/>
        <v>0</v>
      </c>
      <c r="CL93" s="90">
        <f t="shared" si="129"/>
        <v>0</v>
      </c>
      <c r="CM93" s="157">
        <f t="shared" si="130"/>
        <v>0</v>
      </c>
      <c r="CN93" s="90">
        <f t="shared" si="131"/>
        <v>0</v>
      </c>
      <c r="CO93" s="157">
        <f t="shared" si="132"/>
        <v>0</v>
      </c>
      <c r="CP93" s="90">
        <f t="shared" si="133"/>
        <v>0</v>
      </c>
      <c r="CQ93" s="157">
        <f t="shared" si="134"/>
        <v>0</v>
      </c>
      <c r="CR93" s="90">
        <f t="shared" si="135"/>
        <v>0</v>
      </c>
      <c r="CS93" s="157">
        <f t="shared" si="136"/>
        <v>0</v>
      </c>
      <c r="CT93" s="90">
        <f t="shared" si="137"/>
        <v>0</v>
      </c>
      <c r="CU93" s="157">
        <f t="shared" si="138"/>
        <v>0</v>
      </c>
      <c r="CV93" s="90">
        <f t="shared" si="139"/>
        <v>0</v>
      </c>
      <c r="CW93" s="157">
        <f t="shared" si="140"/>
        <v>0</v>
      </c>
      <c r="CX93" s="90">
        <f t="shared" si="141"/>
        <v>0</v>
      </c>
      <c r="CY93" s="157">
        <f t="shared" si="142"/>
        <v>0</v>
      </c>
      <c r="CZ93" s="90">
        <f t="shared" si="143"/>
        <v>0</v>
      </c>
      <c r="DA93" s="91">
        <f>DataEntry!B93</f>
        <v>44176</v>
      </c>
      <c r="DB93" s="83">
        <f t="shared" si="144"/>
        <v>0</v>
      </c>
      <c r="DC93" s="83">
        <f t="shared" si="145"/>
        <v>0</v>
      </c>
      <c r="DD93" s="145">
        <f t="shared" si="197"/>
        <v>2</v>
      </c>
      <c r="DE93" s="145" t="str">
        <f t="shared" si="198"/>
        <v/>
      </c>
      <c r="DF93" s="145" t="str">
        <f t="shared" si="199"/>
        <v/>
      </c>
      <c r="DG93" s="145" t="str">
        <f t="shared" si="200"/>
        <v/>
      </c>
      <c r="DH93" s="145" t="str">
        <f t="shared" si="201"/>
        <v/>
      </c>
      <c r="DI93" s="145">
        <f t="shared" si="202"/>
        <v>14</v>
      </c>
      <c r="DJ93" s="83">
        <f t="shared" si="203"/>
        <v>0</v>
      </c>
      <c r="DK93" s="83">
        <f t="shared" si="204"/>
        <v>0</v>
      </c>
      <c r="DL93" s="84">
        <f t="shared" si="205"/>
        <v>0</v>
      </c>
      <c r="DM93" s="14">
        <f t="shared" si="206"/>
        <v>0</v>
      </c>
      <c r="DN93" s="87">
        <f>IFERROR(DO93*(1-DCFactor)+Results!DP93*DCFactor,"")</f>
        <v>0.29118350649350649</v>
      </c>
      <c r="DO93" s="87">
        <f>(DFactor*Rounds*Number/2+SUM(BV$3:BV81))/(Rounds*Number/2+COUNT(BV$3:BV81))</f>
        <v>0.29500259740259738</v>
      </c>
      <c r="DP93" s="87">
        <f t="shared" si="146"/>
        <v>0.28409090909090912</v>
      </c>
      <c r="DQ93" s="84">
        <f t="shared" si="147"/>
        <v>0</v>
      </c>
      <c r="DR93" s="84">
        <f t="shared" si="148"/>
        <v>0</v>
      </c>
      <c r="DS93" s="87">
        <f t="shared" si="149"/>
        <v>0.33923668563361736</v>
      </c>
      <c r="DT93" s="87">
        <f t="shared" si="150"/>
        <v>0.33741223664183762</v>
      </c>
      <c r="DU93" s="87">
        <f t="shared" si="151"/>
        <v>0.31212962615503398</v>
      </c>
      <c r="DV93" s="86">
        <f t="shared" si="207"/>
        <v>3</v>
      </c>
      <c r="DW93" s="86">
        <f t="shared" si="208"/>
        <v>-3</v>
      </c>
    </row>
    <row r="94" spans="1:127" x14ac:dyDescent="0.25">
      <c r="A94" s="69">
        <v>92</v>
      </c>
      <c r="B94" s="70">
        <f>DataEntry!C94</f>
        <v>16</v>
      </c>
      <c r="C94" s="71">
        <f>COUNTIF(D$2:D94,D94)+COUNTIF(G$2:G94,D94)</f>
        <v>11</v>
      </c>
      <c r="D94" s="72" t="str">
        <f t="shared" si="109"/>
        <v>Sandhausen</v>
      </c>
      <c r="E94" s="70">
        <f>DataEntry!E94</f>
        <v>6</v>
      </c>
      <c r="F94" s="71">
        <f>COUNTIF(D$2:D94,G94)+COUNTIF(G$2:G94,G94)</f>
        <v>11</v>
      </c>
      <c r="G94" s="72" t="str">
        <f t="shared" si="110"/>
        <v>Greuther Furth</v>
      </c>
      <c r="H94" s="73">
        <f>DataEntry!G94</f>
        <v>0</v>
      </c>
      <c r="I94" s="73">
        <f>DataEntry!H94</f>
        <v>3</v>
      </c>
      <c r="J94" s="158">
        <f t="shared" si="108"/>
        <v>3</v>
      </c>
      <c r="K94" s="156">
        <f t="shared" si="111"/>
        <v>4</v>
      </c>
      <c r="L94" s="224">
        <f t="shared" si="112"/>
        <v>2477.6672392522501</v>
      </c>
      <c r="M94" s="224">
        <f t="shared" si="113"/>
        <v>2421.7289331976426</v>
      </c>
      <c r="N94" s="236">
        <f t="shared" si="152"/>
        <v>55.938306054607438</v>
      </c>
      <c r="O94" s="22" t="str">
        <f t="shared" si="153"/>
        <v>T16G11</v>
      </c>
      <c r="P94" s="248">
        <f t="shared" si="114"/>
        <v>-28.617540803700315</v>
      </c>
      <c r="Q94" s="22" t="str">
        <f t="shared" si="154"/>
        <v>T6G11</v>
      </c>
      <c r="R94" s="248">
        <f t="shared" si="115"/>
        <v>28.617540803700315</v>
      </c>
      <c r="S94" s="74">
        <f t="shared" si="155"/>
        <v>0</v>
      </c>
      <c r="T94" s="75">
        <f t="shared" si="156"/>
        <v>0</v>
      </c>
      <c r="U94" s="76">
        <f t="shared" si="157"/>
        <v>0</v>
      </c>
      <c r="V94" s="74">
        <f t="shared" si="158"/>
        <v>0</v>
      </c>
      <c r="W94" s="75">
        <f t="shared" si="159"/>
        <v>0</v>
      </c>
      <c r="X94" s="76">
        <f t="shared" si="160"/>
        <v>1</v>
      </c>
      <c r="Y94" s="74">
        <f t="shared" si="161"/>
        <v>0</v>
      </c>
      <c r="Z94" s="75">
        <f t="shared" si="162"/>
        <v>0</v>
      </c>
      <c r="AA94" s="76">
        <f t="shared" si="163"/>
        <v>0</v>
      </c>
      <c r="AB94" s="74">
        <f t="shared" si="164"/>
        <v>0</v>
      </c>
      <c r="AC94" s="75">
        <f t="shared" si="165"/>
        <v>0</v>
      </c>
      <c r="AD94" s="76">
        <f t="shared" si="166"/>
        <v>0</v>
      </c>
      <c r="AE94" s="74">
        <f t="shared" si="167"/>
        <v>0</v>
      </c>
      <c r="AF94" s="75">
        <f t="shared" si="168"/>
        <v>0</v>
      </c>
      <c r="AG94" s="76">
        <f t="shared" si="169"/>
        <v>0</v>
      </c>
      <c r="AH94" s="74">
        <f t="shared" si="170"/>
        <v>0</v>
      </c>
      <c r="AI94" s="75">
        <f t="shared" si="171"/>
        <v>0</v>
      </c>
      <c r="AJ94" s="76">
        <f t="shared" si="172"/>
        <v>0</v>
      </c>
      <c r="AK94" s="74">
        <f t="shared" si="173"/>
        <v>0</v>
      </c>
      <c r="AL94" s="75">
        <f t="shared" si="174"/>
        <v>0</v>
      </c>
      <c r="AM94" s="76">
        <f t="shared" si="175"/>
        <v>0</v>
      </c>
      <c r="AN94" s="74">
        <f t="shared" si="176"/>
        <v>0</v>
      </c>
      <c r="AO94" s="75">
        <f t="shared" si="177"/>
        <v>0</v>
      </c>
      <c r="AP94" s="76">
        <f t="shared" si="178"/>
        <v>0</v>
      </c>
      <c r="AQ94" s="77">
        <f t="shared" si="116"/>
        <v>0.54952418075160936</v>
      </c>
      <c r="AR94" s="77">
        <f t="shared" si="179"/>
        <v>0.38585921996833883</v>
      </c>
      <c r="AS94" s="78">
        <f t="shared" si="180"/>
        <v>0.32732992156654106</v>
      </c>
      <c r="AT94" s="77">
        <f t="shared" si="181"/>
        <v>0.28681085846512017</v>
      </c>
      <c r="AU94" s="79">
        <f t="shared" si="209"/>
        <v>0.1</v>
      </c>
      <c r="AV94" s="139">
        <f>DataEntry!P94</f>
        <v>-86.34</v>
      </c>
      <c r="AW94" s="80" t="str">
        <f t="shared" si="117"/>
        <v>79/50</v>
      </c>
      <c r="AX94" s="80" t="str">
        <f t="shared" si="118"/>
        <v>51/25</v>
      </c>
      <c r="AY94" s="80" t="str">
        <f t="shared" si="119"/>
        <v>62/25</v>
      </c>
      <c r="AZ94" s="81">
        <f>DataEntry!I94</f>
        <v>9</v>
      </c>
      <c r="BA94" s="82">
        <f>DataEntry!J94</f>
        <v>4</v>
      </c>
      <c r="BB94" s="81">
        <f>DataEntry!K94</f>
        <v>68</v>
      </c>
      <c r="BC94" s="82">
        <f>DataEntry!L94</f>
        <v>25</v>
      </c>
      <c r="BD94" s="81">
        <f>DataEntry!M94</f>
        <v>111</v>
      </c>
      <c r="BE94" s="82">
        <f>DataEntry!N94</f>
        <v>100</v>
      </c>
      <c r="BF94" s="77">
        <f t="shared" si="182"/>
        <v>0.29291666511174885</v>
      </c>
      <c r="BG94" s="77">
        <f t="shared" si="183"/>
        <v>0.25590837677773753</v>
      </c>
      <c r="BH94" s="77">
        <f t="shared" si="184"/>
        <v>0.45117495811051361</v>
      </c>
      <c r="BI94" s="83">
        <f t="shared" si="185"/>
        <v>0</v>
      </c>
      <c r="BJ94" s="83">
        <f t="shared" si="186"/>
        <v>0</v>
      </c>
      <c r="BK94" s="83">
        <f t="shared" si="187"/>
        <v>1</v>
      </c>
      <c r="BL94" s="84">
        <f t="shared" si="120"/>
        <v>0.28681085846512017</v>
      </c>
      <c r="BM94" s="84">
        <f t="shared" si="121"/>
        <v>0.45117495811051361</v>
      </c>
      <c r="BN94" s="85">
        <f t="shared" si="188"/>
        <v>-0.16436409964539345</v>
      </c>
      <c r="BO94" s="84">
        <f t="shared" si="122"/>
        <v>0.38585921996833883</v>
      </c>
      <c r="BP94" s="84">
        <f t="shared" si="123"/>
        <v>0.32732992156654106</v>
      </c>
      <c r="BQ94" s="84">
        <f t="shared" si="124"/>
        <v>0.28681085846512017</v>
      </c>
      <c r="BR94" s="84">
        <f t="shared" si="189"/>
        <v>0.29291666511174885</v>
      </c>
      <c r="BS94" s="84">
        <f t="shared" si="189"/>
        <v>0.25590837677773753</v>
      </c>
      <c r="BT94" s="84">
        <f t="shared" si="189"/>
        <v>0.45117495811051361</v>
      </c>
      <c r="BU94" s="86">
        <f t="shared" si="190"/>
        <v>0</v>
      </c>
      <c r="BV94" s="86">
        <f t="shared" si="190"/>
        <v>0</v>
      </c>
      <c r="BW94" s="86">
        <f t="shared" si="190"/>
        <v>1</v>
      </c>
      <c r="BX94" s="86">
        <f t="shared" si="191"/>
        <v>0</v>
      </c>
      <c r="BY94" s="86">
        <f t="shared" si="191"/>
        <v>0</v>
      </c>
      <c r="BZ94" s="86">
        <f t="shared" si="191"/>
        <v>1</v>
      </c>
      <c r="CA94" s="83">
        <f>IF(AND(DataEntry!B94&gt;=ExFrom,DataEntry!B94&lt;=ExTo),0,IF(AR94&lt;DS94,0,DB94))</f>
        <v>39</v>
      </c>
      <c r="CB94" s="83">
        <f>IF(AND(DataEntry!B94&gt;=ExFrom,DataEntry!B94&lt;=ExTo),0,IF(AT94&lt;DT94,0,DC94))</f>
        <v>0</v>
      </c>
      <c r="CC94" s="14">
        <f t="shared" si="192"/>
        <v>-39</v>
      </c>
      <c r="CD94" s="72" t="str">
        <f t="shared" si="125"/>
        <v>Sandhausen</v>
      </c>
      <c r="CE94" s="87">
        <f t="shared" si="193"/>
        <v>5.0443161282482496E-2</v>
      </c>
      <c r="CF94" s="88">
        <f t="shared" si="194"/>
        <v>0.17603354612056535</v>
      </c>
      <c r="CG94" s="88">
        <f t="shared" si="195"/>
        <v>-0.25403517924901664</v>
      </c>
      <c r="CH94" s="87">
        <f t="shared" si="196"/>
        <v>0.327329921566541</v>
      </c>
      <c r="CI94" s="89">
        <f t="shared" si="126"/>
        <v>1</v>
      </c>
      <c r="CJ94" s="89">
        <f t="shared" si="127"/>
        <v>0</v>
      </c>
      <c r="CK94" s="157">
        <f t="shared" si="128"/>
        <v>0</v>
      </c>
      <c r="CL94" s="90">
        <f t="shared" si="129"/>
        <v>0</v>
      </c>
      <c r="CM94" s="157">
        <f t="shared" si="130"/>
        <v>-39</v>
      </c>
      <c r="CN94" s="90">
        <f t="shared" si="131"/>
        <v>0</v>
      </c>
      <c r="CO94" s="157">
        <f t="shared" si="132"/>
        <v>0</v>
      </c>
      <c r="CP94" s="90">
        <f t="shared" si="133"/>
        <v>0</v>
      </c>
      <c r="CQ94" s="157">
        <f t="shared" si="134"/>
        <v>0</v>
      </c>
      <c r="CR94" s="90">
        <f t="shared" si="135"/>
        <v>0</v>
      </c>
      <c r="CS94" s="157">
        <f t="shared" si="136"/>
        <v>0</v>
      </c>
      <c r="CT94" s="90">
        <f t="shared" si="137"/>
        <v>0</v>
      </c>
      <c r="CU94" s="157">
        <f t="shared" si="138"/>
        <v>0</v>
      </c>
      <c r="CV94" s="90">
        <f t="shared" si="139"/>
        <v>0</v>
      </c>
      <c r="CW94" s="157">
        <f t="shared" si="140"/>
        <v>0</v>
      </c>
      <c r="CX94" s="90">
        <f t="shared" si="141"/>
        <v>0</v>
      </c>
      <c r="CY94" s="157">
        <f t="shared" si="142"/>
        <v>0</v>
      </c>
      <c r="CZ94" s="90">
        <f t="shared" si="143"/>
        <v>0</v>
      </c>
      <c r="DA94" s="91">
        <f>DataEntry!B94</f>
        <v>44176</v>
      </c>
      <c r="DB94" s="83">
        <f t="shared" si="144"/>
        <v>39</v>
      </c>
      <c r="DC94" s="83">
        <f t="shared" si="145"/>
        <v>0</v>
      </c>
      <c r="DD94" s="145" t="str">
        <f t="shared" si="197"/>
        <v/>
      </c>
      <c r="DE94" s="145" t="str">
        <f t="shared" si="198"/>
        <v/>
      </c>
      <c r="DF94" s="145">
        <f t="shared" si="199"/>
        <v>16</v>
      </c>
      <c r="DG94" s="145">
        <f t="shared" si="200"/>
        <v>6</v>
      </c>
      <c r="DH94" s="145" t="str">
        <f t="shared" si="201"/>
        <v/>
      </c>
      <c r="DI94" s="145" t="str">
        <f t="shared" si="202"/>
        <v/>
      </c>
      <c r="DJ94" s="83">
        <f t="shared" si="203"/>
        <v>39</v>
      </c>
      <c r="DK94" s="83">
        <f t="shared" si="204"/>
        <v>0</v>
      </c>
      <c r="DL94" s="84">
        <f t="shared" si="205"/>
        <v>14.34</v>
      </c>
      <c r="DM94" s="14">
        <f t="shared" si="206"/>
        <v>-14.34</v>
      </c>
      <c r="DN94" s="87">
        <f>IFERROR(DO94*(1-DCFactor)+Results!DP94*DCFactor,"")</f>
        <v>0.30659583137070179</v>
      </c>
      <c r="DO94" s="87">
        <f>(DFactor*Rounds*Number/2+SUM(BV$3:BV82))/(Rounds*Number/2+COUNT(BV$3:BV82))</f>
        <v>0.29423834196891191</v>
      </c>
      <c r="DP94" s="87">
        <f t="shared" si="146"/>
        <v>0.32954545454545453</v>
      </c>
      <c r="DQ94" s="84">
        <f t="shared" si="147"/>
        <v>0</v>
      </c>
      <c r="DR94" s="84">
        <f t="shared" si="148"/>
        <v>20.924202273177784</v>
      </c>
      <c r="DS94" s="87">
        <f t="shared" si="149"/>
        <v>0.33079888179598116</v>
      </c>
      <c r="DT94" s="87">
        <f t="shared" si="150"/>
        <v>0.3451345059749672</v>
      </c>
      <c r="DU94" s="87">
        <f t="shared" si="151"/>
        <v>0.327329921566541</v>
      </c>
      <c r="DV94" s="86">
        <f t="shared" si="207"/>
        <v>-3</v>
      </c>
      <c r="DW94" s="86">
        <f t="shared" si="208"/>
        <v>3</v>
      </c>
    </row>
    <row r="95" spans="1:127" x14ac:dyDescent="0.25">
      <c r="A95" s="69">
        <v>93</v>
      </c>
      <c r="B95" s="70">
        <f>DataEntry!C95</f>
        <v>4</v>
      </c>
      <c r="C95" s="71">
        <f>COUNTIF(D$2:D95,D95)+COUNTIF(G$2:G95,D95)</f>
        <v>11</v>
      </c>
      <c r="D95" s="72" t="str">
        <f t="shared" si="109"/>
        <v>Darmstadt 98</v>
      </c>
      <c r="E95" s="70">
        <f>DataEntry!E95</f>
        <v>7</v>
      </c>
      <c r="F95" s="71">
        <f>COUNTIF(D$2:D95,G95)+COUNTIF(G$2:G95,G95)</f>
        <v>11</v>
      </c>
      <c r="G95" s="72" t="str">
        <f t="shared" si="110"/>
        <v>Hamburger</v>
      </c>
      <c r="H95" s="73">
        <f>DataEntry!G95</f>
        <v>1</v>
      </c>
      <c r="I95" s="73">
        <f>DataEntry!H95</f>
        <v>2</v>
      </c>
      <c r="J95" s="158">
        <f t="shared" si="108"/>
        <v>3</v>
      </c>
      <c r="K95" s="156">
        <f t="shared" si="111"/>
        <v>0</v>
      </c>
      <c r="L95" s="224">
        <f t="shared" si="112"/>
        <v>2499.6915575206226</v>
      </c>
      <c r="M95" s="224">
        <f t="shared" si="113"/>
        <v>2495.902899086936</v>
      </c>
      <c r="N95" s="236">
        <f t="shared" si="152"/>
        <v>3.7886584336865781</v>
      </c>
      <c r="O95" s="22" t="str">
        <f t="shared" si="153"/>
        <v>T4G11</v>
      </c>
      <c r="P95" s="248">
        <f t="shared" si="114"/>
        <v>-15.732069236798736</v>
      </c>
      <c r="Q95" s="22" t="str">
        <f t="shared" si="154"/>
        <v>T7G11</v>
      </c>
      <c r="R95" s="248">
        <f t="shared" si="115"/>
        <v>15.732069236798736</v>
      </c>
      <c r="S95" s="74">
        <f t="shared" si="155"/>
        <v>0</v>
      </c>
      <c r="T95" s="75">
        <f t="shared" si="156"/>
        <v>0</v>
      </c>
      <c r="U95" s="76">
        <f t="shared" si="157"/>
        <v>1</v>
      </c>
      <c r="V95" s="74">
        <f t="shared" si="158"/>
        <v>0</v>
      </c>
      <c r="W95" s="75">
        <f t="shared" si="159"/>
        <v>0</v>
      </c>
      <c r="X95" s="76">
        <f t="shared" si="160"/>
        <v>0</v>
      </c>
      <c r="Y95" s="74">
        <f t="shared" si="161"/>
        <v>0</v>
      </c>
      <c r="Z95" s="75">
        <f t="shared" si="162"/>
        <v>0</v>
      </c>
      <c r="AA95" s="76">
        <f t="shared" si="163"/>
        <v>0</v>
      </c>
      <c r="AB95" s="74">
        <f t="shared" si="164"/>
        <v>0</v>
      </c>
      <c r="AC95" s="75">
        <f t="shared" si="165"/>
        <v>0</v>
      </c>
      <c r="AD95" s="76">
        <f t="shared" si="166"/>
        <v>0</v>
      </c>
      <c r="AE95" s="74">
        <f t="shared" si="167"/>
        <v>0</v>
      </c>
      <c r="AF95" s="75">
        <f t="shared" si="168"/>
        <v>0</v>
      </c>
      <c r="AG95" s="76">
        <f t="shared" si="169"/>
        <v>0</v>
      </c>
      <c r="AH95" s="74">
        <f t="shared" si="170"/>
        <v>0</v>
      </c>
      <c r="AI95" s="75">
        <f t="shared" si="171"/>
        <v>0</v>
      </c>
      <c r="AJ95" s="76">
        <f t="shared" si="172"/>
        <v>0</v>
      </c>
      <c r="AK95" s="74">
        <f t="shared" si="173"/>
        <v>0</v>
      </c>
      <c r="AL95" s="75">
        <f t="shared" si="174"/>
        <v>0</v>
      </c>
      <c r="AM95" s="76">
        <f t="shared" si="175"/>
        <v>0</v>
      </c>
      <c r="AN95" s="74">
        <f t="shared" si="176"/>
        <v>0</v>
      </c>
      <c r="AO95" s="75">
        <f t="shared" si="177"/>
        <v>0</v>
      </c>
      <c r="AP95" s="76">
        <f t="shared" si="178"/>
        <v>0</v>
      </c>
      <c r="AQ95" s="77">
        <f t="shared" si="116"/>
        <v>0.50259627101455173</v>
      </c>
      <c r="AR95" s="77">
        <f t="shared" si="179"/>
        <v>0.349130791189593</v>
      </c>
      <c r="AS95" s="78">
        <f t="shared" si="180"/>
        <v>0.30693095964991735</v>
      </c>
      <c r="AT95" s="77">
        <f t="shared" si="181"/>
        <v>0.3439382491604896</v>
      </c>
      <c r="AU95" s="79">
        <f t="shared" si="209"/>
        <v>0.1</v>
      </c>
      <c r="AV95" s="139">
        <f>DataEntry!P95</f>
        <v>-31</v>
      </c>
      <c r="AW95" s="80" t="str">
        <f t="shared" si="117"/>
        <v>93/50</v>
      </c>
      <c r="AX95" s="80" t="str">
        <f t="shared" si="118"/>
        <v>9/4</v>
      </c>
      <c r="AY95" s="80" t="str">
        <f t="shared" si="119"/>
        <v>19/10</v>
      </c>
      <c r="AZ95" s="81">
        <f>DataEntry!I95</f>
        <v>57</v>
      </c>
      <c r="BA95" s="82">
        <f>DataEntry!J95</f>
        <v>25</v>
      </c>
      <c r="BB95" s="81">
        <f>DataEntry!K95</f>
        <v>11</v>
      </c>
      <c r="BC95" s="82">
        <f>DataEntry!L95</f>
        <v>4</v>
      </c>
      <c r="BD95" s="81">
        <f>DataEntry!M95</f>
        <v>109</v>
      </c>
      <c r="BE95" s="82">
        <f>DataEntry!N95</f>
        <v>100</v>
      </c>
      <c r="BF95" s="77">
        <f t="shared" si="182"/>
        <v>0.29035628151314985</v>
      </c>
      <c r="BG95" s="77">
        <f t="shared" si="183"/>
        <v>0.25396496089683507</v>
      </c>
      <c r="BH95" s="77">
        <f t="shared" si="184"/>
        <v>0.45567875759001508</v>
      </c>
      <c r="BI95" s="83">
        <f t="shared" si="185"/>
        <v>0</v>
      </c>
      <c r="BJ95" s="83">
        <f t="shared" si="186"/>
        <v>0</v>
      </c>
      <c r="BK95" s="83">
        <f t="shared" si="187"/>
        <v>1</v>
      </c>
      <c r="BL95" s="84">
        <f t="shared" si="120"/>
        <v>0.3439382491604896</v>
      </c>
      <c r="BM95" s="84">
        <f t="shared" si="121"/>
        <v>0.45567875759001508</v>
      </c>
      <c r="BN95" s="85">
        <f t="shared" si="188"/>
        <v>-0.11174050842952549</v>
      </c>
      <c r="BO95" s="84">
        <f t="shared" si="122"/>
        <v>0.349130791189593</v>
      </c>
      <c r="BP95" s="84">
        <f t="shared" si="123"/>
        <v>0.30693095964991735</v>
      </c>
      <c r="BQ95" s="84">
        <f t="shared" si="124"/>
        <v>0.3439382491604896</v>
      </c>
      <c r="BR95" s="84">
        <f t="shared" si="189"/>
        <v>0.29035628151314985</v>
      </c>
      <c r="BS95" s="84">
        <f t="shared" si="189"/>
        <v>0.25396496089683507</v>
      </c>
      <c r="BT95" s="84">
        <f t="shared" si="189"/>
        <v>0.45567875759001508</v>
      </c>
      <c r="BU95" s="86">
        <f t="shared" si="190"/>
        <v>0</v>
      </c>
      <c r="BV95" s="86">
        <f t="shared" si="190"/>
        <v>0</v>
      </c>
      <c r="BW95" s="86">
        <f t="shared" si="190"/>
        <v>1</v>
      </c>
      <c r="BX95" s="86">
        <f t="shared" si="191"/>
        <v>0</v>
      </c>
      <c r="BY95" s="86">
        <f t="shared" si="191"/>
        <v>0</v>
      </c>
      <c r="BZ95" s="86">
        <f t="shared" si="191"/>
        <v>1</v>
      </c>
      <c r="CA95" s="83">
        <f>IF(AND(DataEntry!B95&gt;=ExFrom,DataEntry!B95&lt;=ExTo),0,IF(AR95&lt;DS95,0,DB95))</f>
        <v>0</v>
      </c>
      <c r="CB95" s="83">
        <f>IF(AND(DataEntry!B95&gt;=ExFrom,DataEntry!B95&lt;=ExTo),0,IF(AT95&lt;DT95,0,DC95))</f>
        <v>0</v>
      </c>
      <c r="CC95" s="14">
        <f t="shared" si="192"/>
        <v>0</v>
      </c>
      <c r="CD95" s="72" t="str">
        <f t="shared" si="125"/>
        <v/>
      </c>
      <c r="CE95" s="87">
        <f t="shared" si="193"/>
        <v>5.0013614968685616E-2</v>
      </c>
      <c r="CF95" s="88">
        <f t="shared" si="194"/>
        <v>9.7912489301076877E-2</v>
      </c>
      <c r="CG95" s="88">
        <f t="shared" si="195"/>
        <v>-0.18893692660634889</v>
      </c>
      <c r="CH95" s="87">
        <f t="shared" si="196"/>
        <v>0.3069309596499174</v>
      </c>
      <c r="CI95" s="89">
        <f t="shared" si="126"/>
        <v>0</v>
      </c>
      <c r="CJ95" s="89">
        <f t="shared" si="127"/>
        <v>0</v>
      </c>
      <c r="CK95" s="157">
        <f t="shared" si="128"/>
        <v>0</v>
      </c>
      <c r="CL95" s="90">
        <f t="shared" si="129"/>
        <v>0</v>
      </c>
      <c r="CM95" s="157">
        <f t="shared" si="130"/>
        <v>0</v>
      </c>
      <c r="CN95" s="90">
        <f t="shared" si="131"/>
        <v>0</v>
      </c>
      <c r="CO95" s="157">
        <f t="shared" si="132"/>
        <v>0</v>
      </c>
      <c r="CP95" s="90">
        <f t="shared" si="133"/>
        <v>0</v>
      </c>
      <c r="CQ95" s="157">
        <f t="shared" si="134"/>
        <v>0</v>
      </c>
      <c r="CR95" s="90">
        <f t="shared" si="135"/>
        <v>0</v>
      </c>
      <c r="CS95" s="157">
        <f t="shared" si="136"/>
        <v>0</v>
      </c>
      <c r="CT95" s="90">
        <f t="shared" si="137"/>
        <v>0</v>
      </c>
      <c r="CU95" s="157">
        <f t="shared" si="138"/>
        <v>0</v>
      </c>
      <c r="CV95" s="90">
        <f t="shared" si="139"/>
        <v>0</v>
      </c>
      <c r="CW95" s="157">
        <f t="shared" si="140"/>
        <v>0</v>
      </c>
      <c r="CX95" s="90">
        <f t="shared" si="141"/>
        <v>0</v>
      </c>
      <c r="CY95" s="157">
        <f t="shared" si="142"/>
        <v>0</v>
      </c>
      <c r="CZ95" s="90">
        <f t="shared" si="143"/>
        <v>0</v>
      </c>
      <c r="DA95" s="91">
        <f>DataEntry!B95</f>
        <v>44177</v>
      </c>
      <c r="DB95" s="83">
        <f t="shared" si="144"/>
        <v>0</v>
      </c>
      <c r="DC95" s="83">
        <f t="shared" si="145"/>
        <v>0</v>
      </c>
      <c r="DD95" s="145" t="str">
        <f t="shared" si="197"/>
        <v/>
      </c>
      <c r="DE95" s="145" t="str">
        <f t="shared" si="198"/>
        <v/>
      </c>
      <c r="DF95" s="145">
        <f t="shared" si="199"/>
        <v>4</v>
      </c>
      <c r="DG95" s="145">
        <f t="shared" si="200"/>
        <v>7</v>
      </c>
      <c r="DH95" s="145" t="str">
        <f t="shared" si="201"/>
        <v/>
      </c>
      <c r="DI95" s="145" t="str">
        <f t="shared" si="202"/>
        <v/>
      </c>
      <c r="DJ95" s="83">
        <f t="shared" si="203"/>
        <v>0</v>
      </c>
      <c r="DK95" s="83">
        <f t="shared" si="204"/>
        <v>0</v>
      </c>
      <c r="DL95" s="84">
        <f t="shared" si="205"/>
        <v>0</v>
      </c>
      <c r="DM95" s="14">
        <f t="shared" si="206"/>
        <v>0</v>
      </c>
      <c r="DN95" s="87">
        <f>IFERROR(DO95*(1-DCFactor)+Results!DP95*DCFactor,"")</f>
        <v>0.31007890533239368</v>
      </c>
      <c r="DO95" s="87">
        <f>(DFactor*Rounds*Number/2+SUM(BV$3:BV83))/(Rounds*Number/2+COUNT(BV$3:BV83))</f>
        <v>0.29347803617571055</v>
      </c>
      <c r="DP95" s="87">
        <f t="shared" si="146"/>
        <v>0.34090909090909088</v>
      </c>
      <c r="DQ95" s="84">
        <f t="shared" si="147"/>
        <v>0</v>
      </c>
      <c r="DR95" s="84">
        <f t="shared" si="148"/>
        <v>10.706106526653219</v>
      </c>
      <c r="DS95" s="87">
        <f t="shared" si="149"/>
        <v>0.33340291702329738</v>
      </c>
      <c r="DT95" s="87">
        <f t="shared" si="150"/>
        <v>0.3429645642202116</v>
      </c>
      <c r="DU95" s="87">
        <f t="shared" si="151"/>
        <v>0.3069309596499174</v>
      </c>
      <c r="DV95" s="86">
        <f t="shared" si="207"/>
        <v>-1</v>
      </c>
      <c r="DW95" s="86">
        <f t="shared" si="208"/>
        <v>1</v>
      </c>
    </row>
    <row r="96" spans="1:127" x14ac:dyDescent="0.25">
      <c r="A96" s="69">
        <v>94</v>
      </c>
      <c r="B96" s="70">
        <f>DataEntry!C96</f>
        <v>9</v>
      </c>
      <c r="C96" s="71">
        <f>COUNTIF(D$2:D96,D96)+COUNTIF(G$2:G96,D96)</f>
        <v>11</v>
      </c>
      <c r="D96" s="72" t="str">
        <f t="shared" si="109"/>
        <v>Heidenheim</v>
      </c>
      <c r="E96" s="70">
        <f>DataEntry!E96</f>
        <v>8</v>
      </c>
      <c r="F96" s="71">
        <f>COUNTIF(D$2:D96,G96)+COUNTIF(G$2:G96,G96)</f>
        <v>11</v>
      </c>
      <c r="G96" s="72" t="str">
        <f t="shared" si="110"/>
        <v>Hannover 96</v>
      </c>
      <c r="H96" s="73">
        <f>DataEntry!G96</f>
        <v>1</v>
      </c>
      <c r="I96" s="73">
        <f>DataEntry!H96</f>
        <v>0</v>
      </c>
      <c r="J96" s="158">
        <f t="shared" si="108"/>
        <v>1</v>
      </c>
      <c r="K96" s="156">
        <f t="shared" si="111"/>
        <v>0</v>
      </c>
      <c r="L96" s="224">
        <f t="shared" si="112"/>
        <v>2547.7320550415889</v>
      </c>
      <c r="M96" s="224">
        <f t="shared" si="113"/>
        <v>2415.5476218763206</v>
      </c>
      <c r="N96" s="236">
        <f t="shared" si="152"/>
        <v>132.18443316526827</v>
      </c>
      <c r="O96" s="22" t="str">
        <f t="shared" si="153"/>
        <v>T9G11</v>
      </c>
      <c r="P96" s="248">
        <f t="shared" si="114"/>
        <v>3.7626301615644921</v>
      </c>
      <c r="Q96" s="22" t="str">
        <f t="shared" si="154"/>
        <v>T8G11</v>
      </c>
      <c r="R96" s="248">
        <f t="shared" si="115"/>
        <v>-3.7626301615644921</v>
      </c>
      <c r="S96" s="74">
        <f t="shared" si="155"/>
        <v>0</v>
      </c>
      <c r="T96" s="75">
        <f t="shared" si="156"/>
        <v>0</v>
      </c>
      <c r="U96" s="76">
        <f t="shared" si="157"/>
        <v>0</v>
      </c>
      <c r="V96" s="74">
        <f t="shared" si="158"/>
        <v>0</v>
      </c>
      <c r="W96" s="75">
        <f t="shared" si="159"/>
        <v>0</v>
      </c>
      <c r="X96" s="76">
        <f t="shared" si="160"/>
        <v>0</v>
      </c>
      <c r="Y96" s="74">
        <f t="shared" si="161"/>
        <v>1</v>
      </c>
      <c r="Z96" s="75">
        <f t="shared" si="162"/>
        <v>0</v>
      </c>
      <c r="AA96" s="76">
        <f t="shared" si="163"/>
        <v>0</v>
      </c>
      <c r="AB96" s="74">
        <f t="shared" si="164"/>
        <v>0</v>
      </c>
      <c r="AC96" s="75">
        <f t="shared" si="165"/>
        <v>0</v>
      </c>
      <c r="AD96" s="76">
        <f t="shared" si="166"/>
        <v>0</v>
      </c>
      <c r="AE96" s="74">
        <f t="shared" si="167"/>
        <v>0</v>
      </c>
      <c r="AF96" s="75">
        <f t="shared" si="168"/>
        <v>0</v>
      </c>
      <c r="AG96" s="76">
        <f t="shared" si="169"/>
        <v>0</v>
      </c>
      <c r="AH96" s="74">
        <f t="shared" si="170"/>
        <v>0</v>
      </c>
      <c r="AI96" s="75">
        <f t="shared" si="171"/>
        <v>0</v>
      </c>
      <c r="AJ96" s="76">
        <f t="shared" si="172"/>
        <v>0</v>
      </c>
      <c r="AK96" s="74">
        <f t="shared" si="173"/>
        <v>0</v>
      </c>
      <c r="AL96" s="75">
        <f t="shared" si="174"/>
        <v>0</v>
      </c>
      <c r="AM96" s="76">
        <f t="shared" si="175"/>
        <v>0</v>
      </c>
      <c r="AN96" s="74">
        <f t="shared" si="176"/>
        <v>0</v>
      </c>
      <c r="AO96" s="75">
        <f t="shared" si="177"/>
        <v>0</v>
      </c>
      <c r="AP96" s="76">
        <f t="shared" si="178"/>
        <v>0</v>
      </c>
      <c r="AQ96" s="77">
        <f t="shared" si="116"/>
        <v>0.62373698384355081</v>
      </c>
      <c r="AR96" s="77">
        <f t="shared" si="179"/>
        <v>0.47693388353998267</v>
      </c>
      <c r="AS96" s="78">
        <f t="shared" si="180"/>
        <v>0.29360620060713616</v>
      </c>
      <c r="AT96" s="77">
        <f t="shared" si="181"/>
        <v>0.22945991585288111</v>
      </c>
      <c r="AU96" s="79">
        <f t="shared" si="209"/>
        <v>0.1</v>
      </c>
      <c r="AV96" s="139">
        <f>DataEntry!P96</f>
        <v>48.809999999999995</v>
      </c>
      <c r="AW96" s="80" t="str">
        <f t="shared" si="117"/>
        <v>27/25</v>
      </c>
      <c r="AX96" s="80" t="str">
        <f t="shared" si="118"/>
        <v>12/5</v>
      </c>
      <c r="AY96" s="80" t="str">
        <f t="shared" si="119"/>
        <v>10/3</v>
      </c>
      <c r="AZ96" s="81">
        <f>DataEntry!I96</f>
        <v>71</v>
      </c>
      <c r="BA96" s="82">
        <f>DataEntry!J96</f>
        <v>50</v>
      </c>
      <c r="BB96" s="81">
        <f>DataEntry!K96</f>
        <v>62</v>
      </c>
      <c r="BC96" s="82">
        <f>DataEntry!L96</f>
        <v>25</v>
      </c>
      <c r="BD96" s="81">
        <f>DataEntry!M96</f>
        <v>93</v>
      </c>
      <c r="BE96" s="82">
        <f>DataEntry!N96</f>
        <v>50</v>
      </c>
      <c r="BF96" s="77">
        <f t="shared" si="182"/>
        <v>0.39345973212732654</v>
      </c>
      <c r="BG96" s="77">
        <f t="shared" si="183"/>
        <v>0.27361280222647416</v>
      </c>
      <c r="BH96" s="77">
        <f t="shared" si="184"/>
        <v>0.33292746564619935</v>
      </c>
      <c r="BI96" s="83">
        <f t="shared" si="185"/>
        <v>1</v>
      </c>
      <c r="BJ96" s="83">
        <f t="shared" si="186"/>
        <v>0</v>
      </c>
      <c r="BK96" s="83">
        <f t="shared" si="187"/>
        <v>0</v>
      </c>
      <c r="BL96" s="84">
        <f t="shared" si="120"/>
        <v>0.47693388353998267</v>
      </c>
      <c r="BM96" s="84">
        <f t="shared" si="121"/>
        <v>0.39345973212732654</v>
      </c>
      <c r="BN96" s="85">
        <f t="shared" si="188"/>
        <v>8.3474151412656128E-2</v>
      </c>
      <c r="BO96" s="84">
        <f t="shared" si="122"/>
        <v>0.47693388353998267</v>
      </c>
      <c r="BP96" s="84">
        <f t="shared" si="123"/>
        <v>0.29360620060713616</v>
      </c>
      <c r="BQ96" s="84">
        <f t="shared" si="124"/>
        <v>0.22945991585288111</v>
      </c>
      <c r="BR96" s="84">
        <f t="shared" si="189"/>
        <v>0.39345973212732654</v>
      </c>
      <c r="BS96" s="84">
        <f t="shared" si="189"/>
        <v>0.27361280222647416</v>
      </c>
      <c r="BT96" s="84">
        <f t="shared" si="189"/>
        <v>0.33292746564619935</v>
      </c>
      <c r="BU96" s="86">
        <f t="shared" si="190"/>
        <v>1</v>
      </c>
      <c r="BV96" s="86">
        <f t="shared" si="190"/>
        <v>0</v>
      </c>
      <c r="BW96" s="86">
        <f t="shared" si="190"/>
        <v>0</v>
      </c>
      <c r="BX96" s="86">
        <f t="shared" si="191"/>
        <v>1</v>
      </c>
      <c r="BY96" s="86">
        <f t="shared" si="191"/>
        <v>0</v>
      </c>
      <c r="BZ96" s="86">
        <f t="shared" si="191"/>
        <v>0</v>
      </c>
      <c r="CA96" s="83">
        <f>IF(AND(DataEntry!B96&gt;=ExFrom,DataEntry!B96&lt;=ExTo),0,IF(AR96&lt;DS96,0,DB96))</f>
        <v>48</v>
      </c>
      <c r="CB96" s="83">
        <f>IF(AND(DataEntry!B96&gt;=ExFrom,DataEntry!B96&lt;=ExTo),0,IF(AT96&lt;DT96,0,DC96))</f>
        <v>0</v>
      </c>
      <c r="CC96" s="14">
        <f t="shared" si="192"/>
        <v>68.16</v>
      </c>
      <c r="CD96" s="72" t="str">
        <f t="shared" si="125"/>
        <v>Heidenheim</v>
      </c>
      <c r="CE96" s="87">
        <f t="shared" si="193"/>
        <v>5.0229811985297745E-2</v>
      </c>
      <c r="CF96" s="88">
        <f t="shared" si="194"/>
        <v>0.11385683172830864</v>
      </c>
      <c r="CG96" s="88">
        <f t="shared" si="195"/>
        <v>-0.21131012849082847</v>
      </c>
      <c r="CH96" s="87">
        <f t="shared" si="196"/>
        <v>0.29360620060713621</v>
      </c>
      <c r="CI96" s="89">
        <f t="shared" si="126"/>
        <v>1</v>
      </c>
      <c r="CJ96" s="89">
        <f t="shared" si="127"/>
        <v>0</v>
      </c>
      <c r="CK96" s="157">
        <f t="shared" si="128"/>
        <v>0</v>
      </c>
      <c r="CL96" s="90">
        <f t="shared" si="129"/>
        <v>0</v>
      </c>
      <c r="CM96" s="157">
        <f t="shared" si="130"/>
        <v>0</v>
      </c>
      <c r="CN96" s="90">
        <f t="shared" si="131"/>
        <v>0</v>
      </c>
      <c r="CO96" s="157">
        <f t="shared" si="132"/>
        <v>68.16</v>
      </c>
      <c r="CP96" s="90">
        <f t="shared" si="133"/>
        <v>0</v>
      </c>
      <c r="CQ96" s="157">
        <f t="shared" si="134"/>
        <v>0</v>
      </c>
      <c r="CR96" s="90">
        <f t="shared" si="135"/>
        <v>0</v>
      </c>
      <c r="CS96" s="157">
        <f t="shared" si="136"/>
        <v>0</v>
      </c>
      <c r="CT96" s="90">
        <f t="shared" si="137"/>
        <v>0</v>
      </c>
      <c r="CU96" s="157">
        <f t="shared" si="138"/>
        <v>0</v>
      </c>
      <c r="CV96" s="90">
        <f t="shared" si="139"/>
        <v>0</v>
      </c>
      <c r="CW96" s="157">
        <f t="shared" si="140"/>
        <v>0</v>
      </c>
      <c r="CX96" s="90">
        <f t="shared" si="141"/>
        <v>0</v>
      </c>
      <c r="CY96" s="157">
        <f t="shared" si="142"/>
        <v>0</v>
      </c>
      <c r="CZ96" s="90">
        <f t="shared" si="143"/>
        <v>0</v>
      </c>
      <c r="DA96" s="91">
        <f>DataEntry!B96</f>
        <v>44177</v>
      </c>
      <c r="DB96" s="83">
        <f t="shared" si="144"/>
        <v>48</v>
      </c>
      <c r="DC96" s="83">
        <f t="shared" si="145"/>
        <v>0</v>
      </c>
      <c r="DD96" s="145">
        <f t="shared" si="197"/>
        <v>9</v>
      </c>
      <c r="DE96" s="145" t="str">
        <f t="shared" si="198"/>
        <v/>
      </c>
      <c r="DF96" s="145" t="str">
        <f t="shared" si="199"/>
        <v/>
      </c>
      <c r="DG96" s="145" t="str">
        <f t="shared" si="200"/>
        <v/>
      </c>
      <c r="DH96" s="145" t="str">
        <f t="shared" si="201"/>
        <v/>
      </c>
      <c r="DI96" s="145">
        <f t="shared" si="202"/>
        <v>8</v>
      </c>
      <c r="DJ96" s="83">
        <f t="shared" si="203"/>
        <v>48</v>
      </c>
      <c r="DK96" s="83">
        <f t="shared" si="204"/>
        <v>0</v>
      </c>
      <c r="DL96" s="84">
        <f t="shared" si="205"/>
        <v>19.350000000000001</v>
      </c>
      <c r="DM96" s="14">
        <f t="shared" si="206"/>
        <v>-19.350000000000001</v>
      </c>
      <c r="DN96" s="87">
        <f>IFERROR(DO96*(1-DCFactor)+Results!DP96*DCFactor,"")</f>
        <v>0.28174634489222117</v>
      </c>
      <c r="DO96" s="87">
        <f>(DFactor*Rounds*Number/2+SUM(BV$3:BV84))/(Rounds*Number/2+COUNT(BV$3:BV84))</f>
        <v>0.29272164948453605</v>
      </c>
      <c r="DP96" s="87">
        <f t="shared" si="146"/>
        <v>0.26136363636363635</v>
      </c>
      <c r="DQ96" s="84">
        <f t="shared" si="147"/>
        <v>0</v>
      </c>
      <c r="DR96" s="84">
        <f t="shared" si="148"/>
        <v>0</v>
      </c>
      <c r="DS96" s="87">
        <f t="shared" si="149"/>
        <v>0.33287143894238969</v>
      </c>
      <c r="DT96" s="87">
        <f t="shared" si="150"/>
        <v>0.34371033761636094</v>
      </c>
      <c r="DU96" s="87">
        <f t="shared" si="151"/>
        <v>0.29360620060713621</v>
      </c>
      <c r="DV96" s="86">
        <f t="shared" si="207"/>
        <v>1</v>
      </c>
      <c r="DW96" s="86">
        <f t="shared" si="208"/>
        <v>-1</v>
      </c>
    </row>
    <row r="97" spans="1:127" x14ac:dyDescent="0.25">
      <c r="A97" s="69">
        <v>95</v>
      </c>
      <c r="B97" s="70">
        <f>DataEntry!C97</f>
        <v>15</v>
      </c>
      <c r="C97" s="71">
        <f>COUNTIF(D$2:D97,D97)+COUNTIF(G$2:G97,D97)</f>
        <v>11</v>
      </c>
      <c r="D97" s="72" t="str">
        <f t="shared" si="109"/>
        <v>Jahn Regensburg</v>
      </c>
      <c r="E97" s="70">
        <f>DataEntry!E97</f>
        <v>11</v>
      </c>
      <c r="F97" s="71">
        <f>COUNTIF(D$2:D97,G97)+COUNTIF(G$2:G97,G97)</f>
        <v>11</v>
      </c>
      <c r="G97" s="72" t="str">
        <f t="shared" si="110"/>
        <v>Holstein Kiel</v>
      </c>
      <c r="H97" s="73">
        <f>DataEntry!G97</f>
        <v>2</v>
      </c>
      <c r="I97" s="73">
        <f>DataEntry!H97</f>
        <v>3</v>
      </c>
      <c r="J97" s="158">
        <f t="shared" si="108"/>
        <v>3</v>
      </c>
      <c r="K97" s="156">
        <f t="shared" si="111"/>
        <v>0</v>
      </c>
      <c r="L97" s="224">
        <f t="shared" si="112"/>
        <v>2491.0538435761441</v>
      </c>
      <c r="M97" s="224">
        <f t="shared" si="113"/>
        <v>2485.7411648364564</v>
      </c>
      <c r="N97" s="236">
        <f t="shared" si="152"/>
        <v>5.3126787396877262</v>
      </c>
      <c r="O97" s="22" t="str">
        <f t="shared" si="153"/>
        <v>T15G11</v>
      </c>
      <c r="P97" s="248">
        <f t="shared" si="114"/>
        <v>-5.043346016630549</v>
      </c>
      <c r="Q97" s="22" t="str">
        <f t="shared" si="154"/>
        <v>T11G11</v>
      </c>
      <c r="R97" s="248">
        <f t="shared" si="115"/>
        <v>5.043346016630549</v>
      </c>
      <c r="S97" s="74">
        <f t="shared" si="155"/>
        <v>0</v>
      </c>
      <c r="T97" s="75">
        <f t="shared" si="156"/>
        <v>0</v>
      </c>
      <c r="U97" s="76">
        <f t="shared" si="157"/>
        <v>1</v>
      </c>
      <c r="V97" s="74">
        <f t="shared" si="158"/>
        <v>0</v>
      </c>
      <c r="W97" s="75">
        <f t="shared" si="159"/>
        <v>0</v>
      </c>
      <c r="X97" s="76">
        <f t="shared" si="160"/>
        <v>0</v>
      </c>
      <c r="Y97" s="74">
        <f t="shared" si="161"/>
        <v>0</v>
      </c>
      <c r="Z97" s="75">
        <f t="shared" si="162"/>
        <v>0</v>
      </c>
      <c r="AA97" s="76">
        <f t="shared" si="163"/>
        <v>0</v>
      </c>
      <c r="AB97" s="74">
        <f t="shared" si="164"/>
        <v>0</v>
      </c>
      <c r="AC97" s="75">
        <f t="shared" si="165"/>
        <v>0</v>
      </c>
      <c r="AD97" s="76">
        <f t="shared" si="166"/>
        <v>0</v>
      </c>
      <c r="AE97" s="74">
        <f t="shared" si="167"/>
        <v>0</v>
      </c>
      <c r="AF97" s="75">
        <f t="shared" si="168"/>
        <v>0</v>
      </c>
      <c r="AG97" s="76">
        <f t="shared" si="169"/>
        <v>0</v>
      </c>
      <c r="AH97" s="74">
        <f t="shared" si="170"/>
        <v>0</v>
      </c>
      <c r="AI97" s="75">
        <f t="shared" si="171"/>
        <v>0</v>
      </c>
      <c r="AJ97" s="76">
        <f t="shared" si="172"/>
        <v>0</v>
      </c>
      <c r="AK97" s="74">
        <f t="shared" si="173"/>
        <v>0</v>
      </c>
      <c r="AL97" s="75">
        <f t="shared" si="174"/>
        <v>0</v>
      </c>
      <c r="AM97" s="76">
        <f t="shared" si="175"/>
        <v>0</v>
      </c>
      <c r="AN97" s="74">
        <f t="shared" si="176"/>
        <v>0</v>
      </c>
      <c r="AO97" s="75">
        <f t="shared" si="177"/>
        <v>0</v>
      </c>
      <c r="AP97" s="76">
        <f t="shared" si="178"/>
        <v>0</v>
      </c>
      <c r="AQ97" s="77">
        <f t="shared" si="116"/>
        <v>0.50433460166305488</v>
      </c>
      <c r="AR97" s="77">
        <f t="shared" si="179"/>
        <v>0.35676630148709509</v>
      </c>
      <c r="AS97" s="78">
        <f t="shared" si="180"/>
        <v>0.29513660035191946</v>
      </c>
      <c r="AT97" s="77">
        <f t="shared" si="181"/>
        <v>0.34809709816098539</v>
      </c>
      <c r="AU97" s="79">
        <f t="shared" si="209"/>
        <v>0.1</v>
      </c>
      <c r="AV97" s="139">
        <f>DataEntry!P97</f>
        <v>0</v>
      </c>
      <c r="AW97" s="80" t="str">
        <f t="shared" si="117"/>
        <v>9/5</v>
      </c>
      <c r="AX97" s="80" t="str">
        <f t="shared" si="118"/>
        <v>59/25</v>
      </c>
      <c r="AY97" s="80" t="str">
        <f t="shared" si="119"/>
        <v>93/50</v>
      </c>
      <c r="AZ97" s="81">
        <f>DataEntry!I97</f>
        <v>191</v>
      </c>
      <c r="BA97" s="82">
        <f>DataEntry!J97</f>
        <v>100</v>
      </c>
      <c r="BB97" s="81">
        <f>DataEntry!K97</f>
        <v>12</v>
      </c>
      <c r="BC97" s="82">
        <f>DataEntry!L97</f>
        <v>5</v>
      </c>
      <c r="BD97" s="81">
        <f>DataEntry!M97</f>
        <v>71</v>
      </c>
      <c r="BE97" s="82">
        <f>DataEntry!N97</f>
        <v>50</v>
      </c>
      <c r="BF97" s="77">
        <f t="shared" si="182"/>
        <v>0.32697244498136246</v>
      </c>
      <c r="BG97" s="77">
        <f t="shared" si="183"/>
        <v>0.27984994555757786</v>
      </c>
      <c r="BH97" s="77">
        <f t="shared" si="184"/>
        <v>0.39317760946105978</v>
      </c>
      <c r="BI97" s="83">
        <f t="shared" si="185"/>
        <v>0</v>
      </c>
      <c r="BJ97" s="83">
        <f t="shared" si="186"/>
        <v>0</v>
      </c>
      <c r="BK97" s="83">
        <f t="shared" si="187"/>
        <v>1</v>
      </c>
      <c r="BL97" s="84">
        <f t="shared" si="120"/>
        <v>0.34809709816098539</v>
      </c>
      <c r="BM97" s="84">
        <f t="shared" si="121"/>
        <v>0.39317760946105978</v>
      </c>
      <c r="BN97" s="85">
        <f t="shared" si="188"/>
        <v>-4.50805113000744E-2</v>
      </c>
      <c r="BO97" s="84">
        <f t="shared" si="122"/>
        <v>0.35676630148709509</v>
      </c>
      <c r="BP97" s="84">
        <f t="shared" si="123"/>
        <v>0.29513660035191946</v>
      </c>
      <c r="BQ97" s="84">
        <f t="shared" si="124"/>
        <v>0.34809709816098539</v>
      </c>
      <c r="BR97" s="84">
        <f t="shared" si="189"/>
        <v>0.32697244498136246</v>
      </c>
      <c r="BS97" s="84">
        <f t="shared" si="189"/>
        <v>0.27984994555757786</v>
      </c>
      <c r="BT97" s="84">
        <f t="shared" si="189"/>
        <v>0.39317760946105978</v>
      </c>
      <c r="BU97" s="86">
        <f t="shared" si="190"/>
        <v>0</v>
      </c>
      <c r="BV97" s="86">
        <f t="shared" si="190"/>
        <v>0</v>
      </c>
      <c r="BW97" s="86">
        <f t="shared" si="190"/>
        <v>1</v>
      </c>
      <c r="BX97" s="86">
        <f t="shared" si="191"/>
        <v>0</v>
      </c>
      <c r="BY97" s="86">
        <f t="shared" si="191"/>
        <v>0</v>
      </c>
      <c r="BZ97" s="86">
        <f t="shared" si="191"/>
        <v>1</v>
      </c>
      <c r="CA97" s="83">
        <f>IF(AND(DataEntry!B97&gt;=ExFrom,DataEntry!B97&lt;=ExTo),0,IF(AR97&lt;DS97,0,DB97))</f>
        <v>0</v>
      </c>
      <c r="CB97" s="83">
        <f>IF(AND(DataEntry!B97&gt;=ExFrom,DataEntry!B97&lt;=ExTo),0,IF(AT97&lt;DT97,0,DC97))</f>
        <v>0</v>
      </c>
      <c r="CC97" s="14">
        <f t="shared" si="192"/>
        <v>0</v>
      </c>
      <c r="CD97" s="72" t="str">
        <f t="shared" si="125"/>
        <v/>
      </c>
      <c r="CE97" s="87">
        <f t="shared" si="193"/>
        <v>5.0983399238540006E-2</v>
      </c>
      <c r="CF97" s="88">
        <f t="shared" si="194"/>
        <v>2.5907410010891977E-2</v>
      </c>
      <c r="CG97" s="88">
        <f t="shared" si="195"/>
        <v>-0.10623343671050099</v>
      </c>
      <c r="CH97" s="87">
        <f t="shared" si="196"/>
        <v>0.29513660035191952</v>
      </c>
      <c r="CI97" s="89">
        <f t="shared" si="126"/>
        <v>0</v>
      </c>
      <c r="CJ97" s="89">
        <f t="shared" si="127"/>
        <v>0</v>
      </c>
      <c r="CK97" s="157">
        <f t="shared" si="128"/>
        <v>0</v>
      </c>
      <c r="CL97" s="90">
        <f t="shared" si="129"/>
        <v>0</v>
      </c>
      <c r="CM97" s="157">
        <f t="shared" si="130"/>
        <v>0</v>
      </c>
      <c r="CN97" s="90">
        <f t="shared" si="131"/>
        <v>0</v>
      </c>
      <c r="CO97" s="157">
        <f t="shared" si="132"/>
        <v>0</v>
      </c>
      <c r="CP97" s="90">
        <f t="shared" si="133"/>
        <v>0</v>
      </c>
      <c r="CQ97" s="157">
        <f t="shared" si="134"/>
        <v>0</v>
      </c>
      <c r="CR97" s="90">
        <f t="shared" si="135"/>
        <v>0</v>
      </c>
      <c r="CS97" s="157">
        <f t="shared" si="136"/>
        <v>0</v>
      </c>
      <c r="CT97" s="90">
        <f t="shared" si="137"/>
        <v>0</v>
      </c>
      <c r="CU97" s="157">
        <f t="shared" si="138"/>
        <v>0</v>
      </c>
      <c r="CV97" s="90">
        <f t="shared" si="139"/>
        <v>0</v>
      </c>
      <c r="CW97" s="157">
        <f t="shared" si="140"/>
        <v>0</v>
      </c>
      <c r="CX97" s="90">
        <f t="shared" si="141"/>
        <v>0</v>
      </c>
      <c r="CY97" s="157">
        <f t="shared" si="142"/>
        <v>0</v>
      </c>
      <c r="CZ97" s="90">
        <f t="shared" si="143"/>
        <v>0</v>
      </c>
      <c r="DA97" s="91">
        <f>DataEntry!B97</f>
        <v>44177</v>
      </c>
      <c r="DB97" s="83">
        <f t="shared" si="144"/>
        <v>0</v>
      </c>
      <c r="DC97" s="83">
        <f t="shared" si="145"/>
        <v>0</v>
      </c>
      <c r="DD97" s="145" t="str">
        <f t="shared" si="197"/>
        <v/>
      </c>
      <c r="DE97" s="145" t="str">
        <f t="shared" si="198"/>
        <v/>
      </c>
      <c r="DF97" s="145">
        <f t="shared" si="199"/>
        <v>15</v>
      </c>
      <c r="DG97" s="145">
        <f t="shared" si="200"/>
        <v>11</v>
      </c>
      <c r="DH97" s="145" t="str">
        <f t="shared" si="201"/>
        <v/>
      </c>
      <c r="DI97" s="145" t="str">
        <f t="shared" si="202"/>
        <v/>
      </c>
      <c r="DJ97" s="83">
        <f t="shared" si="203"/>
        <v>0</v>
      </c>
      <c r="DK97" s="83">
        <f t="shared" si="204"/>
        <v>0</v>
      </c>
      <c r="DL97" s="84">
        <f t="shared" si="205"/>
        <v>0</v>
      </c>
      <c r="DM97" s="14">
        <f t="shared" si="206"/>
        <v>0</v>
      </c>
      <c r="DN97" s="87">
        <f>IFERROR(DO97*(1-DCFactor)+Results!DP97*DCFactor,"")</f>
        <v>0.29716631222248191</v>
      </c>
      <c r="DO97" s="87">
        <f>(DFactor*Rounds*Number/2+SUM(BV$3:BV85))/(Rounds*Number/2+COUNT(BV$3:BV85))</f>
        <v>0.29196915167095117</v>
      </c>
      <c r="DP97" s="87">
        <f t="shared" si="146"/>
        <v>0.30681818181818182</v>
      </c>
      <c r="DQ97" s="84">
        <f t="shared" si="147"/>
        <v>0</v>
      </c>
      <c r="DR97" s="84">
        <f t="shared" si="148"/>
        <v>0</v>
      </c>
      <c r="DS97" s="87">
        <f t="shared" si="149"/>
        <v>0.33580308633297024</v>
      </c>
      <c r="DT97" s="87">
        <f t="shared" si="150"/>
        <v>0.34020778122368334</v>
      </c>
      <c r="DU97" s="87">
        <f t="shared" si="151"/>
        <v>0.29513660035191952</v>
      </c>
      <c r="DV97" s="86">
        <f t="shared" si="207"/>
        <v>-1</v>
      </c>
      <c r="DW97" s="86">
        <f t="shared" si="208"/>
        <v>1</v>
      </c>
    </row>
    <row r="98" spans="1:127" x14ac:dyDescent="0.25">
      <c r="A98" s="69">
        <v>96</v>
      </c>
      <c r="B98" s="70">
        <f>DataEntry!C98</f>
        <v>3</v>
      </c>
      <c r="C98" s="71">
        <f>COUNTIF(D$2:D98,D98)+COUNTIF(G$2:G98,D98)</f>
        <v>11</v>
      </c>
      <c r="D98" s="72" t="str">
        <f t="shared" si="109"/>
        <v>Eintracht Braunschweig</v>
      </c>
      <c r="E98" s="70">
        <f>DataEntry!E98</f>
        <v>13</v>
      </c>
      <c r="F98" s="71">
        <f>COUNTIF(D$2:D98,G98)+COUNTIF(G$2:G98,G98)</f>
        <v>11</v>
      </c>
      <c r="G98" s="72" t="str">
        <f t="shared" si="110"/>
        <v>Osnabruck</v>
      </c>
      <c r="H98" s="73">
        <f>DataEntry!G98</f>
        <v>0</v>
      </c>
      <c r="I98" s="73">
        <f>DataEntry!H98</f>
        <v>2</v>
      </c>
      <c r="J98" s="158">
        <f t="shared" si="108"/>
        <v>3</v>
      </c>
      <c r="K98" s="156">
        <f t="shared" si="111"/>
        <v>0</v>
      </c>
      <c r="L98" s="224">
        <f t="shared" si="112"/>
        <v>2449.5310590793424</v>
      </c>
      <c r="M98" s="224">
        <f t="shared" si="113"/>
        <v>2421.9965671862956</v>
      </c>
      <c r="N98" s="236">
        <f t="shared" si="152"/>
        <v>27.534491893046834</v>
      </c>
      <c r="O98" s="22" t="str">
        <f t="shared" si="153"/>
        <v>T3G11</v>
      </c>
      <c r="P98" s="248">
        <f t="shared" si="114"/>
        <v>-5.2382998862353123</v>
      </c>
      <c r="Q98" s="22" t="str">
        <f t="shared" si="154"/>
        <v>T13G11</v>
      </c>
      <c r="R98" s="248">
        <f t="shared" si="115"/>
        <v>5.2382998862353123</v>
      </c>
      <c r="S98" s="74">
        <f t="shared" si="155"/>
        <v>0</v>
      </c>
      <c r="T98" s="75">
        <f t="shared" si="156"/>
        <v>0</v>
      </c>
      <c r="U98" s="76">
        <f t="shared" si="157"/>
        <v>1</v>
      </c>
      <c r="V98" s="74">
        <f t="shared" si="158"/>
        <v>0</v>
      </c>
      <c r="W98" s="75">
        <f t="shared" si="159"/>
        <v>0</v>
      </c>
      <c r="X98" s="76">
        <f t="shared" si="160"/>
        <v>0</v>
      </c>
      <c r="Y98" s="74">
        <f t="shared" si="161"/>
        <v>0</v>
      </c>
      <c r="Z98" s="75">
        <f t="shared" si="162"/>
        <v>0</v>
      </c>
      <c r="AA98" s="76">
        <f t="shared" si="163"/>
        <v>0</v>
      </c>
      <c r="AB98" s="74">
        <f t="shared" si="164"/>
        <v>0</v>
      </c>
      <c r="AC98" s="75">
        <f t="shared" si="165"/>
        <v>0</v>
      </c>
      <c r="AD98" s="76">
        <f t="shared" si="166"/>
        <v>0</v>
      </c>
      <c r="AE98" s="74">
        <f t="shared" si="167"/>
        <v>0</v>
      </c>
      <c r="AF98" s="75">
        <f t="shared" si="168"/>
        <v>0</v>
      </c>
      <c r="AG98" s="76">
        <f t="shared" si="169"/>
        <v>0</v>
      </c>
      <c r="AH98" s="74">
        <f t="shared" si="170"/>
        <v>0</v>
      </c>
      <c r="AI98" s="75">
        <f t="shared" si="171"/>
        <v>0</v>
      </c>
      <c r="AJ98" s="76">
        <f t="shared" si="172"/>
        <v>0</v>
      </c>
      <c r="AK98" s="74">
        <f t="shared" si="173"/>
        <v>0</v>
      </c>
      <c r="AL98" s="75">
        <f t="shared" si="174"/>
        <v>0</v>
      </c>
      <c r="AM98" s="76">
        <f t="shared" si="175"/>
        <v>0</v>
      </c>
      <c r="AN98" s="74">
        <f t="shared" si="176"/>
        <v>0</v>
      </c>
      <c r="AO98" s="75">
        <f t="shared" si="177"/>
        <v>0</v>
      </c>
      <c r="AP98" s="76">
        <f t="shared" si="178"/>
        <v>0</v>
      </c>
      <c r="AQ98" s="77">
        <f t="shared" si="116"/>
        <v>0.52382998862353125</v>
      </c>
      <c r="AR98" s="77">
        <f t="shared" si="179"/>
        <v>0.36796334691547922</v>
      </c>
      <c r="AS98" s="78">
        <f t="shared" si="180"/>
        <v>0.31173328341610412</v>
      </c>
      <c r="AT98" s="77">
        <f t="shared" si="181"/>
        <v>0.32030336966841666</v>
      </c>
      <c r="AU98" s="79">
        <f t="shared" si="209"/>
        <v>0.1</v>
      </c>
      <c r="AV98" s="139">
        <f>DataEntry!P98</f>
        <v>-31</v>
      </c>
      <c r="AW98" s="80" t="str">
        <f t="shared" si="117"/>
        <v>17/10</v>
      </c>
      <c r="AX98" s="80" t="str">
        <f t="shared" si="118"/>
        <v>11/5</v>
      </c>
      <c r="AY98" s="80" t="str">
        <f t="shared" si="119"/>
        <v>53/25</v>
      </c>
      <c r="AZ98" s="81">
        <f>DataEntry!I98</f>
        <v>43</v>
      </c>
      <c r="BA98" s="82">
        <f>DataEntry!J98</f>
        <v>25</v>
      </c>
      <c r="BB98" s="81">
        <f>DataEntry!K98</f>
        <v>13</v>
      </c>
      <c r="BC98" s="82">
        <f>DataEntry!L98</f>
        <v>5</v>
      </c>
      <c r="BD98" s="81">
        <f>DataEntry!M98</f>
        <v>73</v>
      </c>
      <c r="BE98" s="82">
        <f>DataEntry!N98</f>
        <v>50</v>
      </c>
      <c r="BF98" s="77">
        <f t="shared" si="182"/>
        <v>0.34949801098692934</v>
      </c>
      <c r="BG98" s="77">
        <f t="shared" si="183"/>
        <v>0.26406516385679102</v>
      </c>
      <c r="BH98" s="77">
        <f t="shared" si="184"/>
        <v>0.38643682515627953</v>
      </c>
      <c r="BI98" s="83">
        <f t="shared" si="185"/>
        <v>0</v>
      </c>
      <c r="BJ98" s="83">
        <f t="shared" si="186"/>
        <v>0</v>
      </c>
      <c r="BK98" s="83">
        <f t="shared" si="187"/>
        <v>1</v>
      </c>
      <c r="BL98" s="84">
        <f t="shared" si="120"/>
        <v>0.32030336966841666</v>
      </c>
      <c r="BM98" s="84">
        <f t="shared" si="121"/>
        <v>0.38643682515627953</v>
      </c>
      <c r="BN98" s="85">
        <f t="shared" si="188"/>
        <v>-6.6133455487862869E-2</v>
      </c>
      <c r="BO98" s="84">
        <f t="shared" si="122"/>
        <v>0.36796334691547922</v>
      </c>
      <c r="BP98" s="84">
        <f t="shared" si="123"/>
        <v>0.31173328341610412</v>
      </c>
      <c r="BQ98" s="84">
        <f t="shared" si="124"/>
        <v>0.32030336966841666</v>
      </c>
      <c r="BR98" s="84">
        <f t="shared" si="189"/>
        <v>0.34949801098692934</v>
      </c>
      <c r="BS98" s="84">
        <f t="shared" si="189"/>
        <v>0.26406516385679102</v>
      </c>
      <c r="BT98" s="84">
        <f t="shared" si="189"/>
        <v>0.38643682515627953</v>
      </c>
      <c r="BU98" s="86">
        <f t="shared" si="190"/>
        <v>0</v>
      </c>
      <c r="BV98" s="86">
        <f t="shared" si="190"/>
        <v>0</v>
      </c>
      <c r="BW98" s="86">
        <f t="shared" si="190"/>
        <v>1</v>
      </c>
      <c r="BX98" s="86">
        <f t="shared" si="191"/>
        <v>0</v>
      </c>
      <c r="BY98" s="86">
        <f t="shared" si="191"/>
        <v>0</v>
      </c>
      <c r="BZ98" s="86">
        <f t="shared" si="191"/>
        <v>1</v>
      </c>
      <c r="CA98" s="83">
        <f>IF(AND(DataEntry!B98&gt;=ExFrom,DataEntry!B98&lt;=ExTo),0,IF(AR98&lt;DS98,0,DB98))</f>
        <v>0</v>
      </c>
      <c r="CB98" s="83">
        <f>IF(AND(DataEntry!B98&gt;=ExFrom,DataEntry!B98&lt;=ExTo),0,IF(AT98&lt;DT98,0,DC98))</f>
        <v>0</v>
      </c>
      <c r="CC98" s="14">
        <f t="shared" si="192"/>
        <v>0</v>
      </c>
      <c r="CD98" s="72" t="str">
        <f t="shared" si="125"/>
        <v/>
      </c>
      <c r="CE98" s="87">
        <f t="shared" si="193"/>
        <v>5.1928901641957737E-2</v>
      </c>
      <c r="CF98" s="88">
        <f t="shared" si="194"/>
        <v>5.8843190292023331E-4</v>
      </c>
      <c r="CG98" s="88">
        <f t="shared" si="195"/>
        <v>-0.13998761433829679</v>
      </c>
      <c r="CH98" s="87">
        <f t="shared" si="196"/>
        <v>0.31173328341610407</v>
      </c>
      <c r="CI98" s="89">
        <f t="shared" si="126"/>
        <v>0</v>
      </c>
      <c r="CJ98" s="89">
        <f t="shared" si="127"/>
        <v>0</v>
      </c>
      <c r="CK98" s="157">
        <f t="shared" si="128"/>
        <v>0</v>
      </c>
      <c r="CL98" s="90">
        <f t="shared" si="129"/>
        <v>0</v>
      </c>
      <c r="CM98" s="157">
        <f t="shared" si="130"/>
        <v>0</v>
      </c>
      <c r="CN98" s="90">
        <f t="shared" si="131"/>
        <v>0</v>
      </c>
      <c r="CO98" s="157">
        <f t="shared" si="132"/>
        <v>0</v>
      </c>
      <c r="CP98" s="90">
        <f t="shared" si="133"/>
        <v>0</v>
      </c>
      <c r="CQ98" s="157">
        <f t="shared" si="134"/>
        <v>0</v>
      </c>
      <c r="CR98" s="90">
        <f t="shared" si="135"/>
        <v>0</v>
      </c>
      <c r="CS98" s="157">
        <f t="shared" si="136"/>
        <v>0</v>
      </c>
      <c r="CT98" s="90">
        <f t="shared" si="137"/>
        <v>0</v>
      </c>
      <c r="CU98" s="157">
        <f t="shared" si="138"/>
        <v>0</v>
      </c>
      <c r="CV98" s="90">
        <f t="shared" si="139"/>
        <v>0</v>
      </c>
      <c r="CW98" s="157">
        <f t="shared" si="140"/>
        <v>0</v>
      </c>
      <c r="CX98" s="90">
        <f t="shared" si="141"/>
        <v>0</v>
      </c>
      <c r="CY98" s="157">
        <f t="shared" si="142"/>
        <v>0</v>
      </c>
      <c r="CZ98" s="90">
        <f t="shared" si="143"/>
        <v>0</v>
      </c>
      <c r="DA98" s="91">
        <f>DataEntry!B98</f>
        <v>44178</v>
      </c>
      <c r="DB98" s="83">
        <f t="shared" si="144"/>
        <v>0</v>
      </c>
      <c r="DC98" s="83">
        <f t="shared" si="145"/>
        <v>0</v>
      </c>
      <c r="DD98" s="145" t="str">
        <f t="shared" si="197"/>
        <v/>
      </c>
      <c r="DE98" s="145" t="str">
        <f t="shared" si="198"/>
        <v/>
      </c>
      <c r="DF98" s="145">
        <f t="shared" si="199"/>
        <v>3</v>
      </c>
      <c r="DG98" s="145">
        <f t="shared" si="200"/>
        <v>13</v>
      </c>
      <c r="DH98" s="145" t="str">
        <f t="shared" si="201"/>
        <v/>
      </c>
      <c r="DI98" s="145" t="str">
        <f t="shared" si="202"/>
        <v/>
      </c>
      <c r="DJ98" s="83">
        <f t="shared" si="203"/>
        <v>0</v>
      </c>
      <c r="DK98" s="83">
        <f t="shared" si="204"/>
        <v>0</v>
      </c>
      <c r="DL98" s="84">
        <f t="shared" si="205"/>
        <v>0</v>
      </c>
      <c r="DM98" s="14">
        <f t="shared" si="206"/>
        <v>0</v>
      </c>
      <c r="DN98" s="87">
        <f>IFERROR(DO98*(1-DCFactor)+Results!DP98*DCFactor,"")</f>
        <v>0.30044763955342901</v>
      </c>
      <c r="DO98" s="87">
        <f>(DFactor*Rounds*Number/2+SUM(BV$3:BV86))/(Rounds*Number/2+COUNT(BV$3:BV86))</f>
        <v>0.29122051282051281</v>
      </c>
      <c r="DP98" s="87">
        <f t="shared" si="146"/>
        <v>0.31758373205741625</v>
      </c>
      <c r="DQ98" s="84">
        <f t="shared" si="147"/>
        <v>0</v>
      </c>
      <c r="DR98" s="84">
        <f t="shared" si="148"/>
        <v>0</v>
      </c>
      <c r="DS98" s="87">
        <f t="shared" si="149"/>
        <v>0.33664705226990266</v>
      </c>
      <c r="DT98" s="87">
        <f t="shared" si="150"/>
        <v>0.34133292047794322</v>
      </c>
      <c r="DU98" s="87">
        <f t="shared" si="151"/>
        <v>0.31173328341610407</v>
      </c>
      <c r="DV98" s="86">
        <f t="shared" si="207"/>
        <v>-2</v>
      </c>
      <c r="DW98" s="86">
        <f t="shared" si="208"/>
        <v>2</v>
      </c>
    </row>
    <row r="99" spans="1:127" x14ac:dyDescent="0.25">
      <c r="A99" s="69">
        <v>97</v>
      </c>
      <c r="B99" s="70">
        <f>DataEntry!C99</f>
        <v>10</v>
      </c>
      <c r="C99" s="71">
        <f>COUNTIF(D$2:D99,D99)+COUNTIF(G$2:G99,D99)</f>
        <v>11</v>
      </c>
      <c r="D99" s="72" t="str">
        <f t="shared" si="109"/>
        <v>Karlsruher</v>
      </c>
      <c r="E99" s="70">
        <f>DataEntry!E99</f>
        <v>5</v>
      </c>
      <c r="F99" s="71">
        <f>COUNTIF(D$2:D99,G99)+COUNTIF(G$2:G99,G99)</f>
        <v>11</v>
      </c>
      <c r="G99" s="72" t="str">
        <f t="shared" si="110"/>
        <v>Fortuna Dusseldorf</v>
      </c>
      <c r="H99" s="73">
        <f>DataEntry!G99</f>
        <v>1</v>
      </c>
      <c r="I99" s="73">
        <f>DataEntry!H99</f>
        <v>2</v>
      </c>
      <c r="J99" s="158">
        <f t="shared" si="108"/>
        <v>3</v>
      </c>
      <c r="K99" s="156">
        <f t="shared" si="111"/>
        <v>0</v>
      </c>
      <c r="L99" s="224">
        <f t="shared" si="112"/>
        <v>2459.502259920579</v>
      </c>
      <c r="M99" s="224">
        <f t="shared" si="113"/>
        <v>2437.4853778004745</v>
      </c>
      <c r="N99" s="236">
        <f t="shared" si="152"/>
        <v>22.016882120104583</v>
      </c>
      <c r="O99" s="22" t="str">
        <f t="shared" si="153"/>
        <v>T10G11</v>
      </c>
      <c r="P99" s="248">
        <f t="shared" si="114"/>
        <v>-5.1934147156745949</v>
      </c>
      <c r="Q99" s="22" t="str">
        <f t="shared" si="154"/>
        <v>T5G11</v>
      </c>
      <c r="R99" s="248">
        <f t="shared" si="115"/>
        <v>5.1934147156745949</v>
      </c>
      <c r="S99" s="74">
        <f t="shared" si="155"/>
        <v>0</v>
      </c>
      <c r="T99" s="75">
        <f t="shared" si="156"/>
        <v>0</v>
      </c>
      <c r="U99" s="76">
        <f t="shared" si="157"/>
        <v>1</v>
      </c>
      <c r="V99" s="74">
        <f t="shared" si="158"/>
        <v>0</v>
      </c>
      <c r="W99" s="75">
        <f t="shared" si="159"/>
        <v>0</v>
      </c>
      <c r="X99" s="76">
        <f t="shared" si="160"/>
        <v>0</v>
      </c>
      <c r="Y99" s="74">
        <f t="shared" si="161"/>
        <v>0</v>
      </c>
      <c r="Z99" s="75">
        <f t="shared" si="162"/>
        <v>0</v>
      </c>
      <c r="AA99" s="76">
        <f t="shared" si="163"/>
        <v>0</v>
      </c>
      <c r="AB99" s="74">
        <f t="shared" si="164"/>
        <v>0</v>
      </c>
      <c r="AC99" s="75">
        <f t="shared" si="165"/>
        <v>0</v>
      </c>
      <c r="AD99" s="76">
        <f t="shared" si="166"/>
        <v>0</v>
      </c>
      <c r="AE99" s="74">
        <f t="shared" si="167"/>
        <v>0</v>
      </c>
      <c r="AF99" s="75">
        <f t="shared" si="168"/>
        <v>0</v>
      </c>
      <c r="AG99" s="76">
        <f t="shared" si="169"/>
        <v>0</v>
      </c>
      <c r="AH99" s="74">
        <f t="shared" si="170"/>
        <v>0</v>
      </c>
      <c r="AI99" s="75">
        <f t="shared" si="171"/>
        <v>0</v>
      </c>
      <c r="AJ99" s="76">
        <f t="shared" si="172"/>
        <v>0</v>
      </c>
      <c r="AK99" s="74">
        <f t="shared" si="173"/>
        <v>0</v>
      </c>
      <c r="AL99" s="75">
        <f t="shared" si="174"/>
        <v>0</v>
      </c>
      <c r="AM99" s="76">
        <f t="shared" si="175"/>
        <v>0</v>
      </c>
      <c r="AN99" s="74">
        <f t="shared" si="176"/>
        <v>0</v>
      </c>
      <c r="AO99" s="75">
        <f t="shared" si="177"/>
        <v>0</v>
      </c>
      <c r="AP99" s="76">
        <f t="shared" si="178"/>
        <v>0</v>
      </c>
      <c r="AQ99" s="77">
        <f t="shared" si="116"/>
        <v>0.51934147156745947</v>
      </c>
      <c r="AR99" s="77">
        <f t="shared" si="179"/>
        <v>0.36501066345632149</v>
      </c>
      <c r="AS99" s="78">
        <f t="shared" si="180"/>
        <v>0.30866161622227595</v>
      </c>
      <c r="AT99" s="77">
        <f t="shared" si="181"/>
        <v>0.32632772032140256</v>
      </c>
      <c r="AU99" s="79">
        <f t="shared" si="209"/>
        <v>0.1</v>
      </c>
      <c r="AV99" s="139">
        <f>DataEntry!P99</f>
        <v>0</v>
      </c>
      <c r="AW99" s="80" t="str">
        <f t="shared" si="117"/>
        <v>43/25</v>
      </c>
      <c r="AX99" s="80" t="str">
        <f t="shared" si="118"/>
        <v>11/5</v>
      </c>
      <c r="AY99" s="80" t="str">
        <f t="shared" si="119"/>
        <v>51/25</v>
      </c>
      <c r="AZ99" s="81">
        <f>DataEntry!I99</f>
        <v>121</v>
      </c>
      <c r="BA99" s="82">
        <f>DataEntry!J99</f>
        <v>100</v>
      </c>
      <c r="BB99" s="81">
        <f>DataEntry!K99</f>
        <v>49</v>
      </c>
      <c r="BC99" s="82">
        <f>DataEntry!L99</f>
        <v>20</v>
      </c>
      <c r="BD99" s="81">
        <f>DataEntry!M99</f>
        <v>56</v>
      </c>
      <c r="BE99" s="82">
        <f>DataEntry!N99</f>
        <v>25</v>
      </c>
      <c r="BF99" s="77">
        <f t="shared" si="182"/>
        <v>0.43053742070415868</v>
      </c>
      <c r="BG99" s="77">
        <f t="shared" si="183"/>
        <v>0.27579353616121466</v>
      </c>
      <c r="BH99" s="77">
        <f t="shared" si="184"/>
        <v>0.29366904313462672</v>
      </c>
      <c r="BI99" s="83">
        <f t="shared" si="185"/>
        <v>0</v>
      </c>
      <c r="BJ99" s="83">
        <f t="shared" si="186"/>
        <v>0</v>
      </c>
      <c r="BK99" s="83">
        <f t="shared" si="187"/>
        <v>1</v>
      </c>
      <c r="BL99" s="84">
        <f t="shared" si="120"/>
        <v>0.32632772032140256</v>
      </c>
      <c r="BM99" s="84">
        <f t="shared" si="121"/>
        <v>0.29366904313462672</v>
      </c>
      <c r="BN99" s="85">
        <f t="shared" si="188"/>
        <v>3.2658677186775842E-2</v>
      </c>
      <c r="BO99" s="84">
        <f t="shared" si="122"/>
        <v>0.36501066345632149</v>
      </c>
      <c r="BP99" s="84">
        <f t="shared" si="123"/>
        <v>0.30866161622227595</v>
      </c>
      <c r="BQ99" s="84">
        <f t="shared" si="124"/>
        <v>0.32632772032140256</v>
      </c>
      <c r="BR99" s="84">
        <f t="shared" si="189"/>
        <v>0.43053742070415868</v>
      </c>
      <c r="BS99" s="84">
        <f t="shared" si="189"/>
        <v>0.27579353616121466</v>
      </c>
      <c r="BT99" s="84">
        <f t="shared" si="189"/>
        <v>0.29366904313462672</v>
      </c>
      <c r="BU99" s="86">
        <f t="shared" si="190"/>
        <v>0</v>
      </c>
      <c r="BV99" s="86">
        <f t="shared" si="190"/>
        <v>0</v>
      </c>
      <c r="BW99" s="86">
        <f t="shared" si="190"/>
        <v>1</v>
      </c>
      <c r="BX99" s="86">
        <f t="shared" si="191"/>
        <v>0</v>
      </c>
      <c r="BY99" s="86">
        <f t="shared" si="191"/>
        <v>0</v>
      </c>
      <c r="BZ99" s="86">
        <f t="shared" si="191"/>
        <v>1</v>
      </c>
      <c r="CA99" s="83">
        <f>IF(AND(DataEntry!B99&gt;=ExFrom,DataEntry!B99&lt;=ExTo),0,IF(AR99&lt;DS99,0,DB99))</f>
        <v>0</v>
      </c>
      <c r="CB99" s="83">
        <f>IF(AND(DataEntry!B99&gt;=ExFrom,DataEntry!B99&lt;=ExTo),0,IF(AT99&lt;DT99,0,DC99))</f>
        <v>0</v>
      </c>
      <c r="CC99" s="14">
        <f t="shared" si="192"/>
        <v>0</v>
      </c>
      <c r="CD99" s="72" t="str">
        <f t="shared" si="125"/>
        <v/>
      </c>
      <c r="CE99" s="87">
        <f t="shared" si="193"/>
        <v>5.0985735555215461E-2</v>
      </c>
      <c r="CF99" s="88">
        <f t="shared" si="194"/>
        <v>-0.13194632180623497</v>
      </c>
      <c r="CG99" s="88">
        <f t="shared" si="195"/>
        <v>3.8000492061235833E-2</v>
      </c>
      <c r="CH99" s="87">
        <f t="shared" si="196"/>
        <v>0.30866161622227595</v>
      </c>
      <c r="CI99" s="89">
        <f t="shared" si="126"/>
        <v>0</v>
      </c>
      <c r="CJ99" s="89">
        <f t="shared" si="127"/>
        <v>0</v>
      </c>
      <c r="CK99" s="157">
        <f t="shared" si="128"/>
        <v>0</v>
      </c>
      <c r="CL99" s="90">
        <f t="shared" si="129"/>
        <v>0</v>
      </c>
      <c r="CM99" s="157">
        <f t="shared" si="130"/>
        <v>0</v>
      </c>
      <c r="CN99" s="90">
        <f t="shared" si="131"/>
        <v>0</v>
      </c>
      <c r="CO99" s="157">
        <f t="shared" si="132"/>
        <v>0</v>
      </c>
      <c r="CP99" s="90">
        <f t="shared" si="133"/>
        <v>0</v>
      </c>
      <c r="CQ99" s="157">
        <f t="shared" si="134"/>
        <v>0</v>
      </c>
      <c r="CR99" s="90">
        <f t="shared" si="135"/>
        <v>0</v>
      </c>
      <c r="CS99" s="157">
        <f t="shared" si="136"/>
        <v>0</v>
      </c>
      <c r="CT99" s="90">
        <f t="shared" si="137"/>
        <v>0</v>
      </c>
      <c r="CU99" s="157">
        <f t="shared" si="138"/>
        <v>0</v>
      </c>
      <c r="CV99" s="90">
        <f t="shared" si="139"/>
        <v>0</v>
      </c>
      <c r="CW99" s="157">
        <f t="shared" si="140"/>
        <v>0</v>
      </c>
      <c r="CX99" s="90">
        <f t="shared" si="141"/>
        <v>0</v>
      </c>
      <c r="CY99" s="157">
        <f t="shared" si="142"/>
        <v>0</v>
      </c>
      <c r="CZ99" s="90">
        <f t="shared" si="143"/>
        <v>0</v>
      </c>
      <c r="DA99" s="91">
        <f>DataEntry!B99</f>
        <v>44178</v>
      </c>
      <c r="DB99" s="83">
        <f t="shared" si="144"/>
        <v>0</v>
      </c>
      <c r="DC99" s="83">
        <f t="shared" si="145"/>
        <v>0</v>
      </c>
      <c r="DD99" s="145" t="str">
        <f t="shared" si="197"/>
        <v/>
      </c>
      <c r="DE99" s="145" t="str">
        <f t="shared" si="198"/>
        <v/>
      </c>
      <c r="DF99" s="145">
        <f t="shared" si="199"/>
        <v>10</v>
      </c>
      <c r="DG99" s="145">
        <f t="shared" si="200"/>
        <v>5</v>
      </c>
      <c r="DH99" s="145" t="str">
        <f t="shared" si="201"/>
        <v/>
      </c>
      <c r="DI99" s="145" t="str">
        <f t="shared" si="202"/>
        <v/>
      </c>
      <c r="DJ99" s="83">
        <f t="shared" si="203"/>
        <v>0</v>
      </c>
      <c r="DK99" s="83">
        <f t="shared" si="204"/>
        <v>0</v>
      </c>
      <c r="DL99" s="84">
        <f t="shared" si="205"/>
        <v>0</v>
      </c>
      <c r="DM99" s="14">
        <f t="shared" si="206"/>
        <v>0</v>
      </c>
      <c r="DN99" s="87">
        <f>IFERROR(DO99*(1-DCFactor)+Results!DP99*DCFactor,"")</f>
        <v>0.3001728435247617</v>
      </c>
      <c r="DO99" s="87">
        <f>(DFactor*Rounds*Number/2+SUM(BV$3:BV87))/(Rounds*Number/2+COUNT(BV$3:BV87))</f>
        <v>0.29047570332480815</v>
      </c>
      <c r="DP99" s="87">
        <f t="shared" si="146"/>
        <v>0.31818181818181818</v>
      </c>
      <c r="DQ99" s="84">
        <f t="shared" si="147"/>
        <v>0</v>
      </c>
      <c r="DR99" s="84">
        <f t="shared" si="148"/>
        <v>0</v>
      </c>
      <c r="DS99" s="87">
        <f t="shared" si="149"/>
        <v>0.34106487739354119</v>
      </c>
      <c r="DT99" s="87">
        <f t="shared" si="150"/>
        <v>0.33539998359795875</v>
      </c>
      <c r="DU99" s="87">
        <f t="shared" si="151"/>
        <v>0.30866161622227595</v>
      </c>
      <c r="DV99" s="86">
        <f t="shared" si="207"/>
        <v>-1</v>
      </c>
      <c r="DW99" s="86">
        <f t="shared" si="208"/>
        <v>1</v>
      </c>
    </row>
    <row r="100" spans="1:127" x14ac:dyDescent="0.25">
      <c r="A100" s="69">
        <v>98</v>
      </c>
      <c r="B100" s="70">
        <f>DataEntry!C100</f>
        <v>12</v>
      </c>
      <c r="C100" s="71">
        <f>COUNTIF(D$2:D100,D100)+COUNTIF(G$2:G100,D100)</f>
        <v>11</v>
      </c>
      <c r="D100" s="72" t="str">
        <f t="shared" si="109"/>
        <v>Nurnberg</v>
      </c>
      <c r="E100" s="70">
        <f>DataEntry!E100</f>
        <v>18</v>
      </c>
      <c r="F100" s="71">
        <f>COUNTIF(D$2:D100,G100)+COUNTIF(G$2:G100,G100)</f>
        <v>11</v>
      </c>
      <c r="G100" s="72" t="str">
        <f t="shared" si="110"/>
        <v>Wurzburger Kickers</v>
      </c>
      <c r="H100" s="73">
        <f>DataEntry!G100</f>
        <v>2</v>
      </c>
      <c r="I100" s="73">
        <f>DataEntry!H100</f>
        <v>1</v>
      </c>
      <c r="J100" s="158">
        <f t="shared" si="108"/>
        <v>1</v>
      </c>
      <c r="K100" s="156">
        <f t="shared" si="111"/>
        <v>0</v>
      </c>
      <c r="L100" s="224">
        <f t="shared" si="112"/>
        <v>2458.4542939150947</v>
      </c>
      <c r="M100" s="224">
        <f t="shared" si="113"/>
        <v>2365.3049982071057</v>
      </c>
      <c r="N100" s="236">
        <f t="shared" si="152"/>
        <v>93.14929570798904</v>
      </c>
      <c r="O100" s="22" t="str">
        <f t="shared" si="153"/>
        <v>T12G11</v>
      </c>
      <c r="P100" s="248">
        <f t="shared" si="114"/>
        <v>18.443617825328872</v>
      </c>
      <c r="Q100" s="22" t="str">
        <f t="shared" si="154"/>
        <v>T18G11</v>
      </c>
      <c r="R100" s="248">
        <f t="shared" si="115"/>
        <v>-18.443617825328872</v>
      </c>
      <c r="S100" s="74">
        <f t="shared" si="155"/>
        <v>0</v>
      </c>
      <c r="T100" s="75">
        <f t="shared" si="156"/>
        <v>0</v>
      </c>
      <c r="U100" s="76">
        <f t="shared" si="157"/>
        <v>0</v>
      </c>
      <c r="V100" s="74">
        <f t="shared" si="158"/>
        <v>1</v>
      </c>
      <c r="W100" s="75">
        <f t="shared" si="159"/>
        <v>0</v>
      </c>
      <c r="X100" s="76">
        <f t="shared" si="160"/>
        <v>0</v>
      </c>
      <c r="Y100" s="74">
        <f t="shared" si="161"/>
        <v>0</v>
      </c>
      <c r="Z100" s="75">
        <f t="shared" si="162"/>
        <v>0</v>
      </c>
      <c r="AA100" s="76">
        <f t="shared" si="163"/>
        <v>0</v>
      </c>
      <c r="AB100" s="74">
        <f t="shared" si="164"/>
        <v>0</v>
      </c>
      <c r="AC100" s="75">
        <f t="shared" si="165"/>
        <v>0</v>
      </c>
      <c r="AD100" s="76">
        <f t="shared" si="166"/>
        <v>0</v>
      </c>
      <c r="AE100" s="74">
        <f t="shared" si="167"/>
        <v>0</v>
      </c>
      <c r="AF100" s="75">
        <f t="shared" si="168"/>
        <v>0</v>
      </c>
      <c r="AG100" s="76">
        <f t="shared" si="169"/>
        <v>0</v>
      </c>
      <c r="AH100" s="74">
        <f t="shared" si="170"/>
        <v>0</v>
      </c>
      <c r="AI100" s="75">
        <f t="shared" si="171"/>
        <v>0</v>
      </c>
      <c r="AJ100" s="76">
        <f t="shared" si="172"/>
        <v>0</v>
      </c>
      <c r="AK100" s="74">
        <f t="shared" si="173"/>
        <v>0</v>
      </c>
      <c r="AL100" s="75">
        <f t="shared" si="174"/>
        <v>0</v>
      </c>
      <c r="AM100" s="76">
        <f t="shared" si="175"/>
        <v>0</v>
      </c>
      <c r="AN100" s="74">
        <f t="shared" si="176"/>
        <v>0</v>
      </c>
      <c r="AO100" s="75">
        <f t="shared" si="177"/>
        <v>0</v>
      </c>
      <c r="AP100" s="76">
        <f t="shared" si="178"/>
        <v>0</v>
      </c>
      <c r="AQ100" s="77">
        <f t="shared" si="116"/>
        <v>0.58564387853513733</v>
      </c>
      <c r="AR100" s="77">
        <f t="shared" si="179"/>
        <v>0.43227762107602019</v>
      </c>
      <c r="AS100" s="78">
        <f t="shared" si="180"/>
        <v>0.30673251491823428</v>
      </c>
      <c r="AT100" s="77">
        <f t="shared" si="181"/>
        <v>0.26098986400574559</v>
      </c>
      <c r="AU100" s="79">
        <f t="shared" si="209"/>
        <v>0.1</v>
      </c>
      <c r="AV100" s="139">
        <f>DataEntry!P100</f>
        <v>-31</v>
      </c>
      <c r="AW100" s="80" t="str">
        <f t="shared" si="117"/>
        <v>13/10</v>
      </c>
      <c r="AX100" s="80" t="str">
        <f t="shared" si="118"/>
        <v>9/4</v>
      </c>
      <c r="AY100" s="80" t="str">
        <f t="shared" si="119"/>
        <v>14/5</v>
      </c>
      <c r="AZ100" s="81">
        <f>DataEntry!I100</f>
        <v>33</v>
      </c>
      <c r="BA100" s="82">
        <f>DataEntry!J100</f>
        <v>50</v>
      </c>
      <c r="BB100" s="81">
        <f>DataEntry!K100</f>
        <v>16</v>
      </c>
      <c r="BC100" s="82">
        <f>DataEntry!L100</f>
        <v>5</v>
      </c>
      <c r="BD100" s="81">
        <f>DataEntry!M100</f>
        <v>15</v>
      </c>
      <c r="BE100" s="82">
        <f>DataEntry!N100</f>
        <v>4</v>
      </c>
      <c r="BF100" s="77">
        <f t="shared" si="182"/>
        <v>0.57316057114948149</v>
      </c>
      <c r="BG100" s="77">
        <f t="shared" si="183"/>
        <v>0.2265348924066998</v>
      </c>
      <c r="BH100" s="77">
        <f t="shared" si="184"/>
        <v>0.20030453644381876</v>
      </c>
      <c r="BI100" s="83">
        <f t="shared" si="185"/>
        <v>1</v>
      </c>
      <c r="BJ100" s="83">
        <f t="shared" si="186"/>
        <v>0</v>
      </c>
      <c r="BK100" s="83">
        <f t="shared" si="187"/>
        <v>0</v>
      </c>
      <c r="BL100" s="84">
        <f t="shared" si="120"/>
        <v>0.43227762107602019</v>
      </c>
      <c r="BM100" s="84">
        <f t="shared" si="121"/>
        <v>0.57316057114948149</v>
      </c>
      <c r="BN100" s="85">
        <f t="shared" si="188"/>
        <v>-0.1408829500734613</v>
      </c>
      <c r="BO100" s="84">
        <f t="shared" si="122"/>
        <v>0.43227762107602019</v>
      </c>
      <c r="BP100" s="84">
        <f t="shared" si="123"/>
        <v>0.30673251491823428</v>
      </c>
      <c r="BQ100" s="84">
        <f t="shared" si="124"/>
        <v>0.26098986400574559</v>
      </c>
      <c r="BR100" s="84">
        <f t="shared" si="189"/>
        <v>0.57316057114948149</v>
      </c>
      <c r="BS100" s="84">
        <f t="shared" si="189"/>
        <v>0.2265348924066998</v>
      </c>
      <c r="BT100" s="84">
        <f t="shared" si="189"/>
        <v>0.20030453644381876</v>
      </c>
      <c r="BU100" s="86">
        <f t="shared" si="190"/>
        <v>1</v>
      </c>
      <c r="BV100" s="86">
        <f t="shared" si="190"/>
        <v>0</v>
      </c>
      <c r="BW100" s="86">
        <f t="shared" si="190"/>
        <v>0</v>
      </c>
      <c r="BX100" s="86">
        <f t="shared" si="191"/>
        <v>1</v>
      </c>
      <c r="BY100" s="86">
        <f t="shared" si="191"/>
        <v>0</v>
      </c>
      <c r="BZ100" s="86">
        <f t="shared" si="191"/>
        <v>0</v>
      </c>
      <c r="CA100" s="83">
        <f>IF(AND(DataEntry!B100&gt;=ExFrom,DataEntry!B100&lt;=ExTo),0,IF(AR100&lt;DS100,0,DB100))</f>
        <v>0</v>
      </c>
      <c r="CB100" s="83">
        <f>IF(AND(DataEntry!B100&gt;=ExFrom,DataEntry!B100&lt;=ExTo),0,IF(AT100&lt;DT100,0,DC100))</f>
        <v>0</v>
      </c>
      <c r="CC100" s="14">
        <f t="shared" si="192"/>
        <v>0</v>
      </c>
      <c r="CD100" s="72" t="str">
        <f t="shared" si="125"/>
        <v/>
      </c>
      <c r="CE100" s="87">
        <f t="shared" si="193"/>
        <v>5.1031192438928619E-2</v>
      </c>
      <c r="CF100" s="88">
        <f t="shared" si="194"/>
        <v>-0.2022513134479044</v>
      </c>
      <c r="CG100" s="88">
        <f t="shared" si="195"/>
        <v>0.15113080415589969</v>
      </c>
      <c r="CH100" s="87">
        <f t="shared" si="196"/>
        <v>0.30673251491823422</v>
      </c>
      <c r="CI100" s="89">
        <f t="shared" si="126"/>
        <v>0</v>
      </c>
      <c r="CJ100" s="89">
        <f t="shared" si="127"/>
        <v>0</v>
      </c>
      <c r="CK100" s="157">
        <f t="shared" si="128"/>
        <v>0</v>
      </c>
      <c r="CL100" s="90">
        <f t="shared" si="129"/>
        <v>0</v>
      </c>
      <c r="CM100" s="157">
        <f t="shared" si="130"/>
        <v>0</v>
      </c>
      <c r="CN100" s="90">
        <f t="shared" si="131"/>
        <v>0</v>
      </c>
      <c r="CO100" s="157">
        <f t="shared" si="132"/>
        <v>0</v>
      </c>
      <c r="CP100" s="90">
        <f t="shared" si="133"/>
        <v>0</v>
      </c>
      <c r="CQ100" s="157">
        <f t="shared" si="134"/>
        <v>0</v>
      </c>
      <c r="CR100" s="90">
        <f t="shared" si="135"/>
        <v>0</v>
      </c>
      <c r="CS100" s="157">
        <f t="shared" si="136"/>
        <v>0</v>
      </c>
      <c r="CT100" s="90">
        <f t="shared" si="137"/>
        <v>0</v>
      </c>
      <c r="CU100" s="157">
        <f t="shared" si="138"/>
        <v>0</v>
      </c>
      <c r="CV100" s="90">
        <f t="shared" si="139"/>
        <v>0</v>
      </c>
      <c r="CW100" s="157">
        <f t="shared" si="140"/>
        <v>0</v>
      </c>
      <c r="CX100" s="90">
        <f t="shared" si="141"/>
        <v>0</v>
      </c>
      <c r="CY100" s="157">
        <f t="shared" si="142"/>
        <v>0</v>
      </c>
      <c r="CZ100" s="90">
        <f t="shared" si="143"/>
        <v>0</v>
      </c>
      <c r="DA100" s="91">
        <f>DataEntry!B100</f>
        <v>44178</v>
      </c>
      <c r="DB100" s="83">
        <f t="shared" si="144"/>
        <v>0</v>
      </c>
      <c r="DC100" s="83">
        <f t="shared" si="145"/>
        <v>26</v>
      </c>
      <c r="DD100" s="145">
        <f t="shared" si="197"/>
        <v>12</v>
      </c>
      <c r="DE100" s="145" t="str">
        <f t="shared" si="198"/>
        <v/>
      </c>
      <c r="DF100" s="145" t="str">
        <f t="shared" si="199"/>
        <v/>
      </c>
      <c r="DG100" s="145" t="str">
        <f t="shared" si="200"/>
        <v/>
      </c>
      <c r="DH100" s="145" t="str">
        <f t="shared" si="201"/>
        <v/>
      </c>
      <c r="DI100" s="145">
        <f t="shared" si="202"/>
        <v>18</v>
      </c>
      <c r="DJ100" s="83">
        <f t="shared" si="203"/>
        <v>0</v>
      </c>
      <c r="DK100" s="83">
        <f t="shared" si="204"/>
        <v>0</v>
      </c>
      <c r="DL100" s="84">
        <f t="shared" si="205"/>
        <v>0</v>
      </c>
      <c r="DM100" s="14">
        <f t="shared" si="206"/>
        <v>0</v>
      </c>
      <c r="DN100" s="87">
        <f>IFERROR(DO100*(1-DCFactor)+Results!DP100*DCFactor,"")</f>
        <v>0.28482874719265694</v>
      </c>
      <c r="DO100" s="87">
        <f>(DFactor*Rounds*Number/2+SUM(BV$3:BV88))/(Rounds*Number/2+COUNT(BV$3:BV88))</f>
        <v>0.28973469387755102</v>
      </c>
      <c r="DP100" s="87">
        <f t="shared" si="146"/>
        <v>0.27571770334928231</v>
      </c>
      <c r="DQ100" s="84">
        <f t="shared" si="147"/>
        <v>14.300056610680246</v>
      </c>
      <c r="DR100" s="84">
        <f t="shared" si="148"/>
        <v>0</v>
      </c>
      <c r="DS100" s="87">
        <f t="shared" si="149"/>
        <v>0.34340837711493016</v>
      </c>
      <c r="DT100" s="87">
        <f t="shared" si="150"/>
        <v>0.33162897319480333</v>
      </c>
      <c r="DU100" s="87">
        <f t="shared" si="151"/>
        <v>0.30673251491823422</v>
      </c>
      <c r="DV100" s="86">
        <f t="shared" si="207"/>
        <v>1</v>
      </c>
      <c r="DW100" s="86">
        <f t="shared" si="208"/>
        <v>-1</v>
      </c>
    </row>
    <row r="101" spans="1:127" x14ac:dyDescent="0.25">
      <c r="A101" s="69">
        <v>99</v>
      </c>
      <c r="B101" s="70">
        <f>DataEntry!C101</f>
        <v>17</v>
      </c>
      <c r="C101" s="71">
        <f>COUNTIF(D$2:D101,D101)+COUNTIF(G$2:G101,D101)</f>
        <v>11</v>
      </c>
      <c r="D101" s="72" t="str">
        <f t="shared" si="109"/>
        <v>St Pauli</v>
      </c>
      <c r="E101" s="70">
        <f>DataEntry!E101</f>
        <v>1</v>
      </c>
      <c r="F101" s="71">
        <f>COUNTIF(D$2:D101,G101)+COUNTIF(G$2:G101,G101)</f>
        <v>11</v>
      </c>
      <c r="G101" s="72" t="str">
        <f t="shared" si="110"/>
        <v>Erzgebirge Aue</v>
      </c>
      <c r="H101" s="73">
        <f>DataEntry!G101</f>
        <v>2</v>
      </c>
      <c r="I101" s="73">
        <f>DataEntry!H101</f>
        <v>2</v>
      </c>
      <c r="J101" s="158">
        <f t="shared" si="108"/>
        <v>2</v>
      </c>
      <c r="K101" s="156">
        <f t="shared" si="111"/>
        <v>0</v>
      </c>
      <c r="L101" s="224">
        <f t="shared" si="112"/>
        <v>2471.4519207328303</v>
      </c>
      <c r="M101" s="224">
        <f t="shared" si="113"/>
        <v>2356.3615096687245</v>
      </c>
      <c r="N101" s="236">
        <f t="shared" si="152"/>
        <v>115.09041106410587</v>
      </c>
      <c r="O101" s="22" t="str">
        <f t="shared" si="153"/>
        <v>T17G11</v>
      </c>
      <c r="P101" s="248">
        <f t="shared" si="114"/>
        <v>-1.0703854004432358</v>
      </c>
      <c r="Q101" s="22" t="str">
        <f t="shared" si="154"/>
        <v>T1G11</v>
      </c>
      <c r="R101" s="248">
        <f t="shared" si="115"/>
        <v>1.0703854004432358</v>
      </c>
      <c r="S101" s="74">
        <f t="shared" si="155"/>
        <v>0</v>
      </c>
      <c r="T101" s="75">
        <f t="shared" si="156"/>
        <v>0</v>
      </c>
      <c r="U101" s="76">
        <f t="shared" si="157"/>
        <v>0</v>
      </c>
      <c r="V101" s="74">
        <f t="shared" si="158"/>
        <v>0</v>
      </c>
      <c r="W101" s="75">
        <f t="shared" si="159"/>
        <v>0</v>
      </c>
      <c r="X101" s="76">
        <f t="shared" si="160"/>
        <v>0</v>
      </c>
      <c r="Y101" s="74">
        <f t="shared" si="161"/>
        <v>0</v>
      </c>
      <c r="Z101" s="75">
        <f t="shared" si="162"/>
        <v>1</v>
      </c>
      <c r="AA101" s="76">
        <f t="shared" si="163"/>
        <v>0</v>
      </c>
      <c r="AB101" s="74">
        <f t="shared" si="164"/>
        <v>0</v>
      </c>
      <c r="AC101" s="75">
        <f t="shared" si="165"/>
        <v>0</v>
      </c>
      <c r="AD101" s="76">
        <f t="shared" si="166"/>
        <v>0</v>
      </c>
      <c r="AE101" s="74">
        <f t="shared" si="167"/>
        <v>0</v>
      </c>
      <c r="AF101" s="75">
        <f t="shared" si="168"/>
        <v>0</v>
      </c>
      <c r="AG101" s="76">
        <f t="shared" si="169"/>
        <v>0</v>
      </c>
      <c r="AH101" s="74">
        <f t="shared" si="170"/>
        <v>0</v>
      </c>
      <c r="AI101" s="75">
        <f t="shared" si="171"/>
        <v>0</v>
      </c>
      <c r="AJ101" s="76">
        <f t="shared" si="172"/>
        <v>0</v>
      </c>
      <c r="AK101" s="74">
        <f t="shared" si="173"/>
        <v>0</v>
      </c>
      <c r="AL101" s="75">
        <f t="shared" si="174"/>
        <v>0</v>
      </c>
      <c r="AM101" s="76">
        <f t="shared" si="175"/>
        <v>0</v>
      </c>
      <c r="AN101" s="74">
        <f t="shared" si="176"/>
        <v>0</v>
      </c>
      <c r="AO101" s="75">
        <f t="shared" si="177"/>
        <v>0</v>
      </c>
      <c r="AP101" s="76">
        <f t="shared" si="178"/>
        <v>0</v>
      </c>
      <c r="AQ101" s="77">
        <f t="shared" si="116"/>
        <v>0.60703854004432356</v>
      </c>
      <c r="AR101" s="77">
        <f t="shared" si="179"/>
        <v>0.45066710214796568</v>
      </c>
      <c r="AS101" s="78">
        <f t="shared" si="180"/>
        <v>0.31274287579271565</v>
      </c>
      <c r="AT101" s="77">
        <f t="shared" si="181"/>
        <v>0.23659002205931862</v>
      </c>
      <c r="AU101" s="79">
        <f t="shared" si="209"/>
        <v>0.1</v>
      </c>
      <c r="AV101" s="139">
        <f>DataEntry!P101</f>
        <v>77.5</v>
      </c>
      <c r="AW101" s="80" t="str">
        <f t="shared" si="117"/>
        <v>6/5</v>
      </c>
      <c r="AX101" s="80" t="str">
        <f t="shared" si="118"/>
        <v>54/25</v>
      </c>
      <c r="AY101" s="80" t="str">
        <f t="shared" si="119"/>
        <v>16/5</v>
      </c>
      <c r="AZ101" s="81">
        <f>DataEntry!I101</f>
        <v>11</v>
      </c>
      <c r="BA101" s="82">
        <f>DataEntry!J101</f>
        <v>8</v>
      </c>
      <c r="BB101" s="81">
        <f>DataEntry!K101</f>
        <v>5</v>
      </c>
      <c r="BC101" s="82">
        <f>DataEntry!L101</f>
        <v>2</v>
      </c>
      <c r="BD101" s="81">
        <f>DataEntry!M101</f>
        <v>48</v>
      </c>
      <c r="BE101" s="82">
        <f>DataEntry!N101</f>
        <v>25</v>
      </c>
      <c r="BF101" s="77">
        <f t="shared" si="182"/>
        <v>0.4012957691175027</v>
      </c>
      <c r="BG101" s="77">
        <f t="shared" si="183"/>
        <v>0.27230784332973401</v>
      </c>
      <c r="BH101" s="77">
        <f t="shared" si="184"/>
        <v>0.32639638755276335</v>
      </c>
      <c r="BI101" s="83">
        <f t="shared" si="185"/>
        <v>0</v>
      </c>
      <c r="BJ101" s="83">
        <f t="shared" si="186"/>
        <v>1</v>
      </c>
      <c r="BK101" s="83">
        <f t="shared" si="187"/>
        <v>0</v>
      </c>
      <c r="BL101" s="84">
        <f t="shared" si="120"/>
        <v>0.31274287579271565</v>
      </c>
      <c r="BM101" s="84">
        <f t="shared" si="121"/>
        <v>0.27230784332973401</v>
      </c>
      <c r="BN101" s="85">
        <f t="shared" si="188"/>
        <v>4.0435032462981635E-2</v>
      </c>
      <c r="BO101" s="84">
        <f t="shared" si="122"/>
        <v>0.45066710214796568</v>
      </c>
      <c r="BP101" s="84">
        <f t="shared" si="123"/>
        <v>0.31274287579271565</v>
      </c>
      <c r="BQ101" s="84">
        <f t="shared" si="124"/>
        <v>0.23659002205931862</v>
      </c>
      <c r="BR101" s="84">
        <f t="shared" si="189"/>
        <v>0.4012957691175027</v>
      </c>
      <c r="BS101" s="84">
        <f t="shared" si="189"/>
        <v>0.27230784332973401</v>
      </c>
      <c r="BT101" s="84">
        <f t="shared" si="189"/>
        <v>0.32639638755276335</v>
      </c>
      <c r="BU101" s="86">
        <f t="shared" si="190"/>
        <v>0</v>
      </c>
      <c r="BV101" s="86">
        <f t="shared" si="190"/>
        <v>1</v>
      </c>
      <c r="BW101" s="86">
        <f t="shared" si="190"/>
        <v>0</v>
      </c>
      <c r="BX101" s="86">
        <f t="shared" si="191"/>
        <v>0</v>
      </c>
      <c r="BY101" s="86">
        <f t="shared" si="191"/>
        <v>1</v>
      </c>
      <c r="BZ101" s="86">
        <f t="shared" si="191"/>
        <v>0</v>
      </c>
      <c r="CA101" s="83">
        <f>IF(AND(DataEntry!B101&gt;=ExFrom,DataEntry!B101&lt;=ExTo),0,IF(AR101&lt;DS101,0,DB101))</f>
        <v>0</v>
      </c>
      <c r="CB101" s="83">
        <f>IF(AND(DataEntry!B101&gt;=ExFrom,DataEntry!B101&lt;=ExTo),0,IF(AT101&lt;DT101,0,DC101))</f>
        <v>0</v>
      </c>
      <c r="CC101" s="14">
        <f t="shared" si="192"/>
        <v>0</v>
      </c>
      <c r="CD101" s="72" t="str">
        <f t="shared" si="125"/>
        <v/>
      </c>
      <c r="CE101" s="87">
        <f t="shared" si="193"/>
        <v>4.9232670717890503E-2</v>
      </c>
      <c r="CF101" s="88">
        <f t="shared" si="194"/>
        <v>5.1015876614879802E-2</v>
      </c>
      <c r="CG101" s="88">
        <f t="shared" si="195"/>
        <v>-0.19115031455753195</v>
      </c>
      <c r="CH101" s="87">
        <f t="shared" si="196"/>
        <v>0.3127428757927157</v>
      </c>
      <c r="CI101" s="89">
        <f t="shared" si="126"/>
        <v>0</v>
      </c>
      <c r="CJ101" s="89">
        <f t="shared" si="127"/>
        <v>0</v>
      </c>
      <c r="CK101" s="157">
        <f t="shared" si="128"/>
        <v>0</v>
      </c>
      <c r="CL101" s="90">
        <f t="shared" si="129"/>
        <v>0</v>
      </c>
      <c r="CM101" s="157">
        <f t="shared" si="130"/>
        <v>0</v>
      </c>
      <c r="CN101" s="90">
        <f t="shared" si="131"/>
        <v>0</v>
      </c>
      <c r="CO101" s="157">
        <f t="shared" si="132"/>
        <v>0</v>
      </c>
      <c r="CP101" s="90">
        <f t="shared" si="133"/>
        <v>0</v>
      </c>
      <c r="CQ101" s="157">
        <f t="shared" si="134"/>
        <v>0</v>
      </c>
      <c r="CR101" s="90">
        <f t="shared" si="135"/>
        <v>0</v>
      </c>
      <c r="CS101" s="157">
        <f t="shared" si="136"/>
        <v>0</v>
      </c>
      <c r="CT101" s="90">
        <f t="shared" si="137"/>
        <v>0</v>
      </c>
      <c r="CU101" s="157">
        <f t="shared" si="138"/>
        <v>0</v>
      </c>
      <c r="CV101" s="90">
        <f t="shared" si="139"/>
        <v>0</v>
      </c>
      <c r="CW101" s="157">
        <f t="shared" si="140"/>
        <v>0</v>
      </c>
      <c r="CX101" s="90">
        <f t="shared" si="141"/>
        <v>0</v>
      </c>
      <c r="CY101" s="157">
        <f t="shared" si="142"/>
        <v>0</v>
      </c>
      <c r="CZ101" s="90">
        <f t="shared" si="143"/>
        <v>0</v>
      </c>
      <c r="DA101" s="91">
        <f>DataEntry!B101</f>
        <v>44178</v>
      </c>
      <c r="DB101" s="83">
        <f t="shared" si="144"/>
        <v>0</v>
      </c>
      <c r="DC101" s="83">
        <f t="shared" si="145"/>
        <v>0</v>
      </c>
      <c r="DD101" s="145" t="str">
        <f t="shared" si="197"/>
        <v/>
      </c>
      <c r="DE101" s="145">
        <f t="shared" si="198"/>
        <v>17</v>
      </c>
      <c r="DF101" s="145" t="str">
        <f t="shared" si="199"/>
        <v/>
      </c>
      <c r="DG101" s="145" t="str">
        <f t="shared" si="200"/>
        <v/>
      </c>
      <c r="DH101" s="145">
        <f t="shared" si="201"/>
        <v>1</v>
      </c>
      <c r="DI101" s="145" t="str">
        <f t="shared" si="202"/>
        <v/>
      </c>
      <c r="DJ101" s="83">
        <f t="shared" si="203"/>
        <v>0</v>
      </c>
      <c r="DK101" s="83">
        <f t="shared" si="204"/>
        <v>0</v>
      </c>
      <c r="DL101" s="84">
        <f t="shared" si="205"/>
        <v>0</v>
      </c>
      <c r="DM101" s="14">
        <f t="shared" si="206"/>
        <v>0</v>
      </c>
      <c r="DN101" s="87">
        <f>IFERROR(DO101*(1-DCFactor)+Results!DP101*DCFactor,"")</f>
        <v>0.29523470969234328</v>
      </c>
      <c r="DO101" s="87">
        <f>(DFactor*Rounds*Number/2+SUM(BV$3:BV89))/(Rounds*Number/2+COUNT(BV$3:BV89))</f>
        <v>0.28899745547073791</v>
      </c>
      <c r="DP101" s="87">
        <f t="shared" si="146"/>
        <v>0.30681818181818182</v>
      </c>
      <c r="DQ101" s="84">
        <f t="shared" si="147"/>
        <v>0</v>
      </c>
      <c r="DR101" s="84">
        <f t="shared" si="148"/>
        <v>0</v>
      </c>
      <c r="DS101" s="87">
        <f t="shared" si="149"/>
        <v>0.33496613744617065</v>
      </c>
      <c r="DT101" s="87">
        <f t="shared" si="150"/>
        <v>0.34303834381858433</v>
      </c>
      <c r="DU101" s="87">
        <f t="shared" si="151"/>
        <v>0.3127428757927157</v>
      </c>
      <c r="DV101" s="86">
        <f t="shared" si="207"/>
        <v>0</v>
      </c>
      <c r="DW101" s="86">
        <f t="shared" si="208"/>
        <v>0</v>
      </c>
    </row>
    <row r="102" spans="1:127" x14ac:dyDescent="0.25">
      <c r="A102" s="69">
        <v>100</v>
      </c>
      <c r="B102" s="70">
        <f>DataEntry!C102</f>
        <v>6</v>
      </c>
      <c r="C102" s="71">
        <f>COUNTIF(D$2:D102,D102)+COUNTIF(G$2:G102,D102)</f>
        <v>12</v>
      </c>
      <c r="D102" s="72" t="str">
        <f t="shared" si="109"/>
        <v>Greuther Furth</v>
      </c>
      <c r="E102" s="70">
        <f>DataEntry!E102</f>
        <v>4</v>
      </c>
      <c r="F102" s="71">
        <f>COUNTIF(D$2:D102,G102)+COUNTIF(G$2:G102,G102)</f>
        <v>12</v>
      </c>
      <c r="G102" s="72" t="str">
        <f t="shared" si="110"/>
        <v>Darmstadt 98</v>
      </c>
      <c r="H102" s="73">
        <f>DataEntry!G102</f>
        <v>0</v>
      </c>
      <c r="I102" s="73">
        <f>DataEntry!H102</f>
        <v>4</v>
      </c>
      <c r="J102" s="158">
        <f t="shared" si="108"/>
        <v>3</v>
      </c>
      <c r="K102" s="156">
        <f t="shared" si="111"/>
        <v>4</v>
      </c>
      <c r="L102" s="224">
        <f t="shared" si="112"/>
        <v>2421.7096271251503</v>
      </c>
      <c r="M102" s="224">
        <f t="shared" si="113"/>
        <v>2419.1824075170925</v>
      </c>
      <c r="N102" s="236">
        <f t="shared" si="152"/>
        <v>2.5272196080577487</v>
      </c>
      <c r="O102" s="22" t="str">
        <f t="shared" si="153"/>
        <v>T6G12</v>
      </c>
      <c r="P102" s="248">
        <f t="shared" si="114"/>
        <v>-7.0242107836373107</v>
      </c>
      <c r="Q102" s="22" t="str">
        <f t="shared" si="154"/>
        <v>T4G12</v>
      </c>
      <c r="R102" s="248">
        <f t="shared" si="115"/>
        <v>7.0242107836373107</v>
      </c>
      <c r="S102" s="74">
        <f t="shared" si="155"/>
        <v>0</v>
      </c>
      <c r="T102" s="75">
        <f t="shared" si="156"/>
        <v>0</v>
      </c>
      <c r="U102" s="76">
        <f t="shared" si="157"/>
        <v>1</v>
      </c>
      <c r="V102" s="74">
        <f t="shared" si="158"/>
        <v>0</v>
      </c>
      <c r="W102" s="75">
        <f t="shared" si="159"/>
        <v>0</v>
      </c>
      <c r="X102" s="76">
        <f t="shared" si="160"/>
        <v>0</v>
      </c>
      <c r="Y102" s="74">
        <f t="shared" si="161"/>
        <v>0</v>
      </c>
      <c r="Z102" s="75">
        <f t="shared" si="162"/>
        <v>0</v>
      </c>
      <c r="AA102" s="76">
        <f t="shared" si="163"/>
        <v>0</v>
      </c>
      <c r="AB102" s="74">
        <f t="shared" si="164"/>
        <v>0</v>
      </c>
      <c r="AC102" s="75">
        <f t="shared" si="165"/>
        <v>0</v>
      </c>
      <c r="AD102" s="76">
        <f t="shared" si="166"/>
        <v>0</v>
      </c>
      <c r="AE102" s="74">
        <f t="shared" si="167"/>
        <v>0</v>
      </c>
      <c r="AF102" s="75">
        <f t="shared" si="168"/>
        <v>0</v>
      </c>
      <c r="AG102" s="76">
        <f t="shared" si="169"/>
        <v>0</v>
      </c>
      <c r="AH102" s="74">
        <f t="shared" si="170"/>
        <v>0</v>
      </c>
      <c r="AI102" s="75">
        <f t="shared" si="171"/>
        <v>0</v>
      </c>
      <c r="AJ102" s="76">
        <f t="shared" si="172"/>
        <v>0</v>
      </c>
      <c r="AK102" s="74">
        <f t="shared" si="173"/>
        <v>0</v>
      </c>
      <c r="AL102" s="75">
        <f t="shared" si="174"/>
        <v>0</v>
      </c>
      <c r="AM102" s="76">
        <f t="shared" si="175"/>
        <v>0</v>
      </c>
      <c r="AN102" s="74">
        <f t="shared" si="176"/>
        <v>0</v>
      </c>
      <c r="AO102" s="75">
        <f t="shared" si="177"/>
        <v>0</v>
      </c>
      <c r="AP102" s="76">
        <f t="shared" si="178"/>
        <v>0</v>
      </c>
      <c r="AQ102" s="77">
        <f t="shared" si="116"/>
        <v>0.50172934168837935</v>
      </c>
      <c r="AR102" s="77">
        <f t="shared" si="179"/>
        <v>0.35175726931087925</v>
      </c>
      <c r="AS102" s="78">
        <f t="shared" si="180"/>
        <v>0.2999441447550002</v>
      </c>
      <c r="AT102" s="77">
        <f t="shared" si="181"/>
        <v>0.3482985859341205</v>
      </c>
      <c r="AU102" s="79">
        <f t="shared" si="209"/>
        <v>0.1</v>
      </c>
      <c r="AV102" s="139">
        <f>DataEntry!P102</f>
        <v>84.33</v>
      </c>
      <c r="AW102" s="80" t="str">
        <f t="shared" si="117"/>
        <v>46/25</v>
      </c>
      <c r="AX102" s="80" t="str">
        <f t="shared" si="118"/>
        <v>58/25</v>
      </c>
      <c r="AY102" s="80" t="str">
        <f t="shared" si="119"/>
        <v>93/50</v>
      </c>
      <c r="AZ102" s="81">
        <f>DataEntry!I102</f>
        <v>18</v>
      </c>
      <c r="BA102" s="82">
        <f>DataEntry!J102</f>
        <v>25</v>
      </c>
      <c r="BB102" s="81">
        <f>DataEntry!K102</f>
        <v>3</v>
      </c>
      <c r="BC102" s="82">
        <f>DataEntry!L102</f>
        <v>1</v>
      </c>
      <c r="BD102" s="81">
        <f>DataEntry!M102</f>
        <v>18</v>
      </c>
      <c r="BE102" s="82">
        <f>DataEntry!N102</f>
        <v>5</v>
      </c>
      <c r="BF102" s="77">
        <f t="shared" si="182"/>
        <v>0.55435044589057603</v>
      </c>
      <c r="BG102" s="77">
        <f t="shared" si="183"/>
        <v>0.2383706917329477</v>
      </c>
      <c r="BH102" s="77">
        <f t="shared" si="184"/>
        <v>0.20727886237647625</v>
      </c>
      <c r="BI102" s="83">
        <f t="shared" si="185"/>
        <v>0</v>
      </c>
      <c r="BJ102" s="83">
        <f t="shared" si="186"/>
        <v>0</v>
      </c>
      <c r="BK102" s="83">
        <f t="shared" si="187"/>
        <v>1</v>
      </c>
      <c r="BL102" s="84">
        <f t="shared" si="120"/>
        <v>0.3482985859341205</v>
      </c>
      <c r="BM102" s="84">
        <f t="shared" si="121"/>
        <v>0.20727886237647625</v>
      </c>
      <c r="BN102" s="85">
        <f t="shared" si="188"/>
        <v>0.14101972355764425</v>
      </c>
      <c r="BO102" s="84">
        <f t="shared" si="122"/>
        <v>0.35175726931087925</v>
      </c>
      <c r="BP102" s="84">
        <f t="shared" si="123"/>
        <v>0.2999441447550002</v>
      </c>
      <c r="BQ102" s="84">
        <f t="shared" si="124"/>
        <v>0.3482985859341205</v>
      </c>
      <c r="BR102" s="84">
        <f t="shared" si="189"/>
        <v>0.55435044589057603</v>
      </c>
      <c r="BS102" s="84">
        <f t="shared" si="189"/>
        <v>0.2383706917329477</v>
      </c>
      <c r="BT102" s="84">
        <f t="shared" si="189"/>
        <v>0.20727886237647625</v>
      </c>
      <c r="BU102" s="86">
        <f t="shared" si="190"/>
        <v>0</v>
      </c>
      <c r="BV102" s="86">
        <f t="shared" si="190"/>
        <v>0</v>
      </c>
      <c r="BW102" s="86">
        <f t="shared" si="190"/>
        <v>1</v>
      </c>
      <c r="BX102" s="86">
        <f t="shared" si="191"/>
        <v>0</v>
      </c>
      <c r="BY102" s="86">
        <f t="shared" si="191"/>
        <v>0</v>
      </c>
      <c r="BZ102" s="86">
        <f t="shared" si="191"/>
        <v>1</v>
      </c>
      <c r="CA102" s="83">
        <f>IF(AND(DataEntry!B102&gt;=ExFrom,DataEntry!B102&lt;=ExTo),0,IF(AR102&lt;DS102,0,DB102))</f>
        <v>0</v>
      </c>
      <c r="CB102" s="83">
        <f>IF(AND(DataEntry!B102&gt;=ExFrom,DataEntry!B102&lt;=ExTo),0,IF(AT102&lt;DT102,0,DC102))</f>
        <v>35</v>
      </c>
      <c r="CC102" s="14">
        <f t="shared" si="192"/>
        <v>126</v>
      </c>
      <c r="CD102" s="72" t="str">
        <f t="shared" si="125"/>
        <v>Darmstadt 98</v>
      </c>
      <c r="CE102" s="87">
        <f t="shared" si="193"/>
        <v>4.8786653185035389E-2</v>
      </c>
      <c r="CF102" s="88">
        <f t="shared" si="194"/>
        <v>-0.26695685124686352</v>
      </c>
      <c r="CG102" s="88">
        <f t="shared" si="195"/>
        <v>0.40595483609794508</v>
      </c>
      <c r="CH102" s="87">
        <f t="shared" si="196"/>
        <v>0.29994414475500025</v>
      </c>
      <c r="CI102" s="89">
        <f t="shared" si="126"/>
        <v>0</v>
      </c>
      <c r="CJ102" s="89">
        <f t="shared" si="127"/>
        <v>1</v>
      </c>
      <c r="CK102" s="157">
        <f t="shared" si="128"/>
        <v>0</v>
      </c>
      <c r="CL102" s="90">
        <f t="shared" si="129"/>
        <v>126</v>
      </c>
      <c r="CM102" s="157">
        <f t="shared" si="130"/>
        <v>0</v>
      </c>
      <c r="CN102" s="90">
        <f t="shared" si="131"/>
        <v>0</v>
      </c>
      <c r="CO102" s="157">
        <f t="shared" si="132"/>
        <v>0</v>
      </c>
      <c r="CP102" s="90">
        <f t="shared" si="133"/>
        <v>0</v>
      </c>
      <c r="CQ102" s="157">
        <f t="shared" si="134"/>
        <v>0</v>
      </c>
      <c r="CR102" s="90">
        <f t="shared" si="135"/>
        <v>0</v>
      </c>
      <c r="CS102" s="157">
        <f t="shared" si="136"/>
        <v>0</v>
      </c>
      <c r="CT102" s="90">
        <f t="shared" si="137"/>
        <v>0</v>
      </c>
      <c r="CU102" s="157">
        <f t="shared" si="138"/>
        <v>0</v>
      </c>
      <c r="CV102" s="90">
        <f t="shared" si="139"/>
        <v>0</v>
      </c>
      <c r="CW102" s="157">
        <f t="shared" si="140"/>
        <v>0</v>
      </c>
      <c r="CX102" s="90">
        <f t="shared" si="141"/>
        <v>0</v>
      </c>
      <c r="CY102" s="157">
        <f t="shared" si="142"/>
        <v>0</v>
      </c>
      <c r="CZ102" s="90">
        <f t="shared" si="143"/>
        <v>0</v>
      </c>
      <c r="DA102" s="91">
        <f>DataEntry!B102</f>
        <v>44180</v>
      </c>
      <c r="DB102" s="83">
        <f t="shared" si="144"/>
        <v>0</v>
      </c>
      <c r="DC102" s="83">
        <f t="shared" si="145"/>
        <v>35</v>
      </c>
      <c r="DD102" s="145" t="str">
        <f t="shared" si="197"/>
        <v/>
      </c>
      <c r="DE102" s="145" t="str">
        <f t="shared" si="198"/>
        <v/>
      </c>
      <c r="DF102" s="145">
        <f t="shared" si="199"/>
        <v>6</v>
      </c>
      <c r="DG102" s="145">
        <f t="shared" si="200"/>
        <v>4</v>
      </c>
      <c r="DH102" s="145" t="str">
        <f t="shared" si="201"/>
        <v/>
      </c>
      <c r="DI102" s="145" t="str">
        <f t="shared" si="202"/>
        <v/>
      </c>
      <c r="DJ102" s="83">
        <f t="shared" si="203"/>
        <v>0</v>
      </c>
      <c r="DK102" s="83">
        <f t="shared" si="204"/>
        <v>35</v>
      </c>
      <c r="DL102" s="84">
        <f t="shared" si="205"/>
        <v>11.67</v>
      </c>
      <c r="DM102" s="14">
        <f t="shared" si="206"/>
        <v>-11.67</v>
      </c>
      <c r="DN102" s="87">
        <f>IFERROR(DO102*(1-DCFactor)+Results!DP102*DCFactor,"")</f>
        <v>0.30403824027072757</v>
      </c>
      <c r="DO102" s="87">
        <f>(DFactor*Rounds*Number/2+SUM(BV$3:BV90))/(Rounds*Number/2+COUNT(BV$3:BV90))</f>
        <v>0.28826395939086291</v>
      </c>
      <c r="DP102" s="87">
        <f t="shared" si="146"/>
        <v>0.33333333333333331</v>
      </c>
      <c r="DQ102" s="84">
        <f t="shared" si="147"/>
        <v>0</v>
      </c>
      <c r="DR102" s="84">
        <f t="shared" si="148"/>
        <v>0</v>
      </c>
      <c r="DS102" s="87">
        <f t="shared" si="149"/>
        <v>0.34556522837489539</v>
      </c>
      <c r="DT102" s="87">
        <f t="shared" si="150"/>
        <v>0.32313483879673516</v>
      </c>
      <c r="DU102" s="87">
        <f t="shared" si="151"/>
        <v>0.29994414475500025</v>
      </c>
      <c r="DV102" s="86">
        <f t="shared" si="207"/>
        <v>-4</v>
      </c>
      <c r="DW102" s="86">
        <f t="shared" si="208"/>
        <v>4</v>
      </c>
    </row>
    <row r="103" spans="1:127" x14ac:dyDescent="0.25">
      <c r="A103" s="69">
        <v>101</v>
      </c>
      <c r="B103" s="70">
        <f>DataEntry!C103</f>
        <v>7</v>
      </c>
      <c r="C103" s="71">
        <f>COUNTIF(D$2:D103,D103)+COUNTIF(G$2:G103,D103)</f>
        <v>12</v>
      </c>
      <c r="D103" s="72" t="str">
        <f t="shared" si="109"/>
        <v>Hamburger</v>
      </c>
      <c r="E103" s="70">
        <f>DataEntry!E103</f>
        <v>16</v>
      </c>
      <c r="F103" s="71">
        <f>COUNTIF(D$2:D103,G103)+COUNTIF(G$2:G103,G103)</f>
        <v>12</v>
      </c>
      <c r="G103" s="72" t="str">
        <f t="shared" si="110"/>
        <v>Sandhausen</v>
      </c>
      <c r="H103" s="73">
        <f>DataEntry!G103</f>
        <v>4</v>
      </c>
      <c r="I103" s="73">
        <f>DataEntry!H103</f>
        <v>0</v>
      </c>
      <c r="J103" s="158">
        <f t="shared" si="108"/>
        <v>1</v>
      </c>
      <c r="K103" s="156">
        <f t="shared" si="111"/>
        <v>4</v>
      </c>
      <c r="L103" s="224">
        <f t="shared" si="112"/>
        <v>2598.8233643407293</v>
      </c>
      <c r="M103" s="224">
        <f t="shared" si="113"/>
        <v>2394.3915624630094</v>
      </c>
      <c r="N103" s="236">
        <f t="shared" si="152"/>
        <v>204.43180187771986</v>
      </c>
      <c r="O103" s="22" t="str">
        <f t="shared" si="153"/>
        <v>T7G12</v>
      </c>
      <c r="P103" s="248">
        <f t="shared" si="114"/>
        <v>4.2699994812018716</v>
      </c>
      <c r="Q103" s="22" t="str">
        <f t="shared" si="154"/>
        <v>T16G12</v>
      </c>
      <c r="R103" s="248">
        <f t="shared" si="115"/>
        <v>-4.2699994812018716</v>
      </c>
      <c r="S103" s="74">
        <f t="shared" si="155"/>
        <v>0</v>
      </c>
      <c r="T103" s="75">
        <f t="shared" si="156"/>
        <v>0</v>
      </c>
      <c r="U103" s="76">
        <f t="shared" si="157"/>
        <v>0</v>
      </c>
      <c r="V103" s="74">
        <f t="shared" si="158"/>
        <v>0</v>
      </c>
      <c r="W103" s="75">
        <f t="shared" si="159"/>
        <v>0</v>
      </c>
      <c r="X103" s="76">
        <f t="shared" si="160"/>
        <v>0</v>
      </c>
      <c r="Y103" s="74">
        <f t="shared" si="161"/>
        <v>0</v>
      </c>
      <c r="Z103" s="75">
        <f t="shared" si="162"/>
        <v>0</v>
      </c>
      <c r="AA103" s="76">
        <f t="shared" si="163"/>
        <v>0</v>
      </c>
      <c r="AB103" s="74">
        <f t="shared" si="164"/>
        <v>0</v>
      </c>
      <c r="AC103" s="75">
        <f t="shared" si="165"/>
        <v>0</v>
      </c>
      <c r="AD103" s="76">
        <f t="shared" si="166"/>
        <v>0</v>
      </c>
      <c r="AE103" s="74">
        <f t="shared" si="167"/>
        <v>1</v>
      </c>
      <c r="AF103" s="75">
        <f t="shared" si="168"/>
        <v>0</v>
      </c>
      <c r="AG103" s="76">
        <f t="shared" si="169"/>
        <v>0</v>
      </c>
      <c r="AH103" s="74">
        <f t="shared" si="170"/>
        <v>0</v>
      </c>
      <c r="AI103" s="75">
        <f t="shared" si="171"/>
        <v>0</v>
      </c>
      <c r="AJ103" s="76">
        <f t="shared" si="172"/>
        <v>0</v>
      </c>
      <c r="AK103" s="74">
        <f t="shared" si="173"/>
        <v>0</v>
      </c>
      <c r="AL103" s="75">
        <f t="shared" si="174"/>
        <v>0</v>
      </c>
      <c r="AM103" s="76">
        <f t="shared" si="175"/>
        <v>0</v>
      </c>
      <c r="AN103" s="74">
        <f t="shared" si="176"/>
        <v>0</v>
      </c>
      <c r="AO103" s="75">
        <f t="shared" si="177"/>
        <v>0</v>
      </c>
      <c r="AP103" s="76">
        <f t="shared" si="178"/>
        <v>0</v>
      </c>
      <c r="AQ103" s="77">
        <f t="shared" si="116"/>
        <v>0.69500003705700908</v>
      </c>
      <c r="AR103" s="77">
        <f t="shared" si="179"/>
        <v>0.55916611345688927</v>
      </c>
      <c r="AS103" s="78">
        <f t="shared" si="180"/>
        <v>0.27166784720023951</v>
      </c>
      <c r="AT103" s="77">
        <f t="shared" si="181"/>
        <v>0.16916603934287122</v>
      </c>
      <c r="AU103" s="79">
        <f t="shared" si="209"/>
        <v>0.1</v>
      </c>
      <c r="AV103" s="139">
        <f>DataEntry!P103</f>
        <v>0</v>
      </c>
      <c r="AW103" s="80" t="str">
        <f t="shared" si="117"/>
        <v>39/50</v>
      </c>
      <c r="AX103" s="80" t="str">
        <f t="shared" si="118"/>
        <v>67/25</v>
      </c>
      <c r="AY103" s="80" t="str">
        <f t="shared" si="119"/>
        <v>49/10</v>
      </c>
      <c r="AZ103" s="81">
        <f>DataEntry!I103</f>
        <v>13</v>
      </c>
      <c r="BA103" s="82">
        <f>DataEntry!J103</f>
        <v>25</v>
      </c>
      <c r="BB103" s="81">
        <f>DataEntry!K103</f>
        <v>69</v>
      </c>
      <c r="BC103" s="82">
        <f>DataEntry!L103</f>
        <v>20</v>
      </c>
      <c r="BD103" s="81">
        <f>DataEntry!M103</f>
        <v>5</v>
      </c>
      <c r="BE103" s="82">
        <f>DataEntry!N103</f>
        <v>1</v>
      </c>
      <c r="BF103" s="77">
        <f t="shared" si="182"/>
        <v>0.62699605485628407</v>
      </c>
      <c r="BG103" s="77">
        <f t="shared" si="183"/>
        <v>0.21416494458012397</v>
      </c>
      <c r="BH103" s="77">
        <f t="shared" si="184"/>
        <v>0.15883900056359196</v>
      </c>
      <c r="BI103" s="83">
        <f t="shared" si="185"/>
        <v>1</v>
      </c>
      <c r="BJ103" s="83">
        <f t="shared" si="186"/>
        <v>0</v>
      </c>
      <c r="BK103" s="83">
        <f t="shared" si="187"/>
        <v>0</v>
      </c>
      <c r="BL103" s="84">
        <f t="shared" si="120"/>
        <v>0.55916611345688927</v>
      </c>
      <c r="BM103" s="84">
        <f t="shared" si="121"/>
        <v>0.62699605485628407</v>
      </c>
      <c r="BN103" s="85">
        <f t="shared" si="188"/>
        <v>-6.78299413993948E-2</v>
      </c>
      <c r="BO103" s="84">
        <f t="shared" si="122"/>
        <v>0.55916611345688927</v>
      </c>
      <c r="BP103" s="84">
        <f t="shared" si="123"/>
        <v>0.27166784720023951</v>
      </c>
      <c r="BQ103" s="84">
        <f t="shared" si="124"/>
        <v>0.16916603934287122</v>
      </c>
      <c r="BR103" s="84">
        <f t="shared" si="189"/>
        <v>0.62699605485628407</v>
      </c>
      <c r="BS103" s="84">
        <f t="shared" si="189"/>
        <v>0.21416494458012397</v>
      </c>
      <c r="BT103" s="84">
        <f t="shared" si="189"/>
        <v>0.15883900056359196</v>
      </c>
      <c r="BU103" s="86">
        <f t="shared" si="190"/>
        <v>1</v>
      </c>
      <c r="BV103" s="86">
        <f t="shared" si="190"/>
        <v>0</v>
      </c>
      <c r="BW103" s="86">
        <f t="shared" si="190"/>
        <v>0</v>
      </c>
      <c r="BX103" s="86">
        <f t="shared" si="191"/>
        <v>1</v>
      </c>
      <c r="BY103" s="86">
        <f t="shared" si="191"/>
        <v>0</v>
      </c>
      <c r="BZ103" s="86">
        <f t="shared" si="191"/>
        <v>0</v>
      </c>
      <c r="CA103" s="83">
        <f>IF(AND(DataEntry!B103&gt;=ExFrom,DataEntry!B103&lt;=ExTo),0,IF(AR103&lt;DS103,0,DB103))</f>
        <v>0</v>
      </c>
      <c r="CB103" s="83">
        <f>IF(AND(DataEntry!B103&gt;=ExFrom,DataEntry!B103&lt;=ExTo),0,IF(AT103&lt;DT103,0,DC103))</f>
        <v>0</v>
      </c>
      <c r="CC103" s="14">
        <f t="shared" si="192"/>
        <v>0</v>
      </c>
      <c r="CD103" s="72" t="str">
        <f t="shared" si="125"/>
        <v/>
      </c>
      <c r="CE103" s="87">
        <f t="shared" si="193"/>
        <v>4.9280504632367439E-2</v>
      </c>
      <c r="CF103" s="88">
        <f t="shared" si="194"/>
        <v>-0.11699008624796182</v>
      </c>
      <c r="CG103" s="88">
        <f t="shared" si="195"/>
        <v>8.7665449580396175E-3</v>
      </c>
      <c r="CH103" s="87">
        <f t="shared" si="196"/>
        <v>0.27166784720023951</v>
      </c>
      <c r="CI103" s="89">
        <f t="shared" si="126"/>
        <v>0</v>
      </c>
      <c r="CJ103" s="89">
        <f t="shared" si="127"/>
        <v>0</v>
      </c>
      <c r="CK103" s="157">
        <f t="shared" si="128"/>
        <v>0</v>
      </c>
      <c r="CL103" s="90">
        <f t="shared" si="129"/>
        <v>0</v>
      </c>
      <c r="CM103" s="157">
        <f t="shared" si="130"/>
        <v>0</v>
      </c>
      <c r="CN103" s="90">
        <f t="shared" si="131"/>
        <v>0</v>
      </c>
      <c r="CO103" s="157">
        <f t="shared" si="132"/>
        <v>0</v>
      </c>
      <c r="CP103" s="90">
        <f t="shared" si="133"/>
        <v>0</v>
      </c>
      <c r="CQ103" s="157">
        <f t="shared" si="134"/>
        <v>0</v>
      </c>
      <c r="CR103" s="90">
        <f t="shared" si="135"/>
        <v>0</v>
      </c>
      <c r="CS103" s="157">
        <f t="shared" si="136"/>
        <v>0</v>
      </c>
      <c r="CT103" s="90">
        <f t="shared" si="137"/>
        <v>0</v>
      </c>
      <c r="CU103" s="157">
        <f t="shared" si="138"/>
        <v>0</v>
      </c>
      <c r="CV103" s="90">
        <f t="shared" si="139"/>
        <v>0</v>
      </c>
      <c r="CW103" s="157">
        <f t="shared" si="140"/>
        <v>0</v>
      </c>
      <c r="CX103" s="90">
        <f t="shared" si="141"/>
        <v>0</v>
      </c>
      <c r="CY103" s="157">
        <f t="shared" si="142"/>
        <v>0</v>
      </c>
      <c r="CZ103" s="90">
        <f t="shared" si="143"/>
        <v>0</v>
      </c>
      <c r="DA103" s="91">
        <f>DataEntry!B103</f>
        <v>44180</v>
      </c>
      <c r="DB103" s="83">
        <f t="shared" si="144"/>
        <v>0</v>
      </c>
      <c r="DC103" s="83">
        <f t="shared" si="145"/>
        <v>0</v>
      </c>
      <c r="DD103" s="145">
        <f t="shared" si="197"/>
        <v>7</v>
      </c>
      <c r="DE103" s="145" t="str">
        <f t="shared" si="198"/>
        <v/>
      </c>
      <c r="DF103" s="145" t="str">
        <f t="shared" si="199"/>
        <v/>
      </c>
      <c r="DG103" s="145" t="str">
        <f t="shared" si="200"/>
        <v/>
      </c>
      <c r="DH103" s="145" t="str">
        <f t="shared" si="201"/>
        <v/>
      </c>
      <c r="DI103" s="145">
        <f t="shared" si="202"/>
        <v>16</v>
      </c>
      <c r="DJ103" s="83">
        <f t="shared" si="203"/>
        <v>0</v>
      </c>
      <c r="DK103" s="83">
        <f t="shared" si="204"/>
        <v>0</v>
      </c>
      <c r="DL103" s="84">
        <f t="shared" si="205"/>
        <v>0</v>
      </c>
      <c r="DM103" s="14">
        <f t="shared" si="206"/>
        <v>0</v>
      </c>
      <c r="DN103" s="87">
        <f>IFERROR(DO103*(1-DCFactor)+Results!DP103*DCFactor,"")</f>
        <v>0.29967499296765121</v>
      </c>
      <c r="DO103" s="87">
        <f>(DFactor*Rounds*Number/2+SUM(BV$3:BV91))/(Rounds*Number/2+COUNT(BV$3:BV91))</f>
        <v>0.28753417721518987</v>
      </c>
      <c r="DP103" s="87">
        <f t="shared" si="146"/>
        <v>0.32222222222222224</v>
      </c>
      <c r="DQ103" s="84">
        <f t="shared" si="147"/>
        <v>0</v>
      </c>
      <c r="DR103" s="84">
        <f t="shared" si="148"/>
        <v>0</v>
      </c>
      <c r="DS103" s="87">
        <f t="shared" si="149"/>
        <v>0.34056633620826537</v>
      </c>
      <c r="DT103" s="87">
        <f t="shared" si="150"/>
        <v>0.33637444850139869</v>
      </c>
      <c r="DU103" s="87">
        <f t="shared" si="151"/>
        <v>0.27166784720023951</v>
      </c>
      <c r="DV103" s="86">
        <f t="shared" si="207"/>
        <v>4</v>
      </c>
      <c r="DW103" s="86">
        <f t="shared" si="208"/>
        <v>-4</v>
      </c>
    </row>
    <row r="104" spans="1:127" x14ac:dyDescent="0.25">
      <c r="A104" s="69">
        <v>102</v>
      </c>
      <c r="B104" s="70">
        <f>DataEntry!C104</f>
        <v>8</v>
      </c>
      <c r="C104" s="71">
        <f>COUNTIF(D$2:D104,D104)+COUNTIF(G$2:G104,D104)</f>
        <v>12</v>
      </c>
      <c r="D104" s="72" t="str">
        <f t="shared" si="109"/>
        <v>Hannover 96</v>
      </c>
      <c r="E104" s="70">
        <f>DataEntry!E104</f>
        <v>2</v>
      </c>
      <c r="F104" s="71">
        <f>COUNTIF(D$2:D104,G104)+COUNTIF(G$2:G104,G104)</f>
        <v>12</v>
      </c>
      <c r="G104" s="72" t="str">
        <f t="shared" si="110"/>
        <v>Bochum</v>
      </c>
      <c r="H104" s="73">
        <f>DataEntry!G104</f>
        <v>2</v>
      </c>
      <c r="I104" s="73">
        <f>DataEntry!H104</f>
        <v>0</v>
      </c>
      <c r="J104" s="158">
        <f t="shared" si="108"/>
        <v>1</v>
      </c>
      <c r="K104" s="156">
        <f t="shared" si="111"/>
        <v>0</v>
      </c>
      <c r="L104" s="224">
        <f t="shared" si="112"/>
        <v>2516.697411245455</v>
      </c>
      <c r="M104" s="224">
        <f t="shared" si="113"/>
        <v>2441.8940520774963</v>
      </c>
      <c r="N104" s="236">
        <f t="shared" si="152"/>
        <v>74.803359167958661</v>
      </c>
      <c r="O104" s="22" t="str">
        <f t="shared" si="153"/>
        <v>T8G12</v>
      </c>
      <c r="P104" s="248">
        <f t="shared" si="114"/>
        <v>4.3257031958575487</v>
      </c>
      <c r="Q104" s="22" t="str">
        <f t="shared" si="154"/>
        <v>T2G12</v>
      </c>
      <c r="R104" s="248">
        <f t="shared" si="115"/>
        <v>-4.3257031958575487</v>
      </c>
      <c r="S104" s="74">
        <f t="shared" si="155"/>
        <v>0</v>
      </c>
      <c r="T104" s="75">
        <f t="shared" si="156"/>
        <v>0</v>
      </c>
      <c r="U104" s="76">
        <f t="shared" si="157"/>
        <v>0</v>
      </c>
      <c r="V104" s="74">
        <f t="shared" si="158"/>
        <v>1</v>
      </c>
      <c r="W104" s="75">
        <f t="shared" si="159"/>
        <v>0</v>
      </c>
      <c r="X104" s="76">
        <f t="shared" si="160"/>
        <v>0</v>
      </c>
      <c r="Y104" s="74">
        <f t="shared" si="161"/>
        <v>0</v>
      </c>
      <c r="Z104" s="75">
        <f t="shared" si="162"/>
        <v>0</v>
      </c>
      <c r="AA104" s="76">
        <f t="shared" si="163"/>
        <v>0</v>
      </c>
      <c r="AB104" s="74">
        <f t="shared" si="164"/>
        <v>0</v>
      </c>
      <c r="AC104" s="75">
        <f t="shared" si="165"/>
        <v>0</v>
      </c>
      <c r="AD104" s="76">
        <f t="shared" si="166"/>
        <v>0</v>
      </c>
      <c r="AE104" s="74">
        <f t="shared" si="167"/>
        <v>0</v>
      </c>
      <c r="AF104" s="75">
        <f t="shared" si="168"/>
        <v>0</v>
      </c>
      <c r="AG104" s="76">
        <f t="shared" si="169"/>
        <v>0</v>
      </c>
      <c r="AH104" s="74">
        <f t="shared" si="170"/>
        <v>0</v>
      </c>
      <c r="AI104" s="75">
        <f t="shared" si="171"/>
        <v>0</v>
      </c>
      <c r="AJ104" s="76">
        <f t="shared" si="172"/>
        <v>0</v>
      </c>
      <c r="AK104" s="74">
        <f t="shared" si="173"/>
        <v>0</v>
      </c>
      <c r="AL104" s="75">
        <f t="shared" si="174"/>
        <v>0</v>
      </c>
      <c r="AM104" s="76">
        <f t="shared" si="175"/>
        <v>0</v>
      </c>
      <c r="AN104" s="74">
        <f t="shared" si="176"/>
        <v>0</v>
      </c>
      <c r="AO104" s="75">
        <f t="shared" si="177"/>
        <v>0</v>
      </c>
      <c r="AP104" s="76">
        <f t="shared" si="178"/>
        <v>0</v>
      </c>
      <c r="AQ104" s="77">
        <f t="shared" si="116"/>
        <v>0.56742968041424513</v>
      </c>
      <c r="AR104" s="77">
        <f t="shared" si="179"/>
        <v>0.41421081786215663</v>
      </c>
      <c r="AS104" s="78">
        <f t="shared" si="180"/>
        <v>0.30643772510417699</v>
      </c>
      <c r="AT104" s="77">
        <f t="shared" si="181"/>
        <v>0.27935145703366632</v>
      </c>
      <c r="AU104" s="79">
        <f t="shared" si="209"/>
        <v>0.1</v>
      </c>
      <c r="AV104" s="139">
        <f>DataEntry!P104</f>
        <v>-31</v>
      </c>
      <c r="AW104" s="80" t="str">
        <f t="shared" si="117"/>
        <v>7/5</v>
      </c>
      <c r="AX104" s="80" t="str">
        <f t="shared" si="118"/>
        <v>9/4</v>
      </c>
      <c r="AY104" s="80" t="str">
        <f t="shared" si="119"/>
        <v>64/25</v>
      </c>
      <c r="AZ104" s="81">
        <f>DataEntry!I104</f>
        <v>77</v>
      </c>
      <c r="BA104" s="82">
        <f>DataEntry!J104</f>
        <v>50</v>
      </c>
      <c r="BB104" s="81">
        <f>DataEntry!K104</f>
        <v>63</v>
      </c>
      <c r="BC104" s="82">
        <f>DataEntry!L104</f>
        <v>25</v>
      </c>
      <c r="BD104" s="81">
        <f>DataEntry!M104</f>
        <v>169</v>
      </c>
      <c r="BE104" s="82">
        <f>DataEntry!N104</f>
        <v>100</v>
      </c>
      <c r="BF104" s="77">
        <f t="shared" si="182"/>
        <v>0.37511785818985666</v>
      </c>
      <c r="BG104" s="77">
        <f t="shared" si="183"/>
        <v>0.2706816363074534</v>
      </c>
      <c r="BH104" s="77">
        <f t="shared" si="184"/>
        <v>0.35420050550268989</v>
      </c>
      <c r="BI104" s="83">
        <f t="shared" si="185"/>
        <v>1</v>
      </c>
      <c r="BJ104" s="83">
        <f t="shared" si="186"/>
        <v>0</v>
      </c>
      <c r="BK104" s="83">
        <f t="shared" si="187"/>
        <v>0</v>
      </c>
      <c r="BL104" s="84">
        <f t="shared" si="120"/>
        <v>0.41421081786215663</v>
      </c>
      <c r="BM104" s="84">
        <f t="shared" si="121"/>
        <v>0.37511785818985666</v>
      </c>
      <c r="BN104" s="85">
        <f t="shared" si="188"/>
        <v>3.9092959672299976E-2</v>
      </c>
      <c r="BO104" s="84">
        <f t="shared" si="122"/>
        <v>0.41421081786215663</v>
      </c>
      <c r="BP104" s="84">
        <f t="shared" si="123"/>
        <v>0.30643772510417699</v>
      </c>
      <c r="BQ104" s="84">
        <f t="shared" si="124"/>
        <v>0.27935145703366632</v>
      </c>
      <c r="BR104" s="84">
        <f t="shared" si="189"/>
        <v>0.37511785818985666</v>
      </c>
      <c r="BS104" s="84">
        <f t="shared" si="189"/>
        <v>0.2706816363074534</v>
      </c>
      <c r="BT104" s="84">
        <f t="shared" si="189"/>
        <v>0.35420050550268989</v>
      </c>
      <c r="BU104" s="86">
        <f t="shared" si="190"/>
        <v>1</v>
      </c>
      <c r="BV104" s="86">
        <f t="shared" si="190"/>
        <v>0</v>
      </c>
      <c r="BW104" s="86">
        <f t="shared" si="190"/>
        <v>0</v>
      </c>
      <c r="BX104" s="86">
        <f t="shared" si="191"/>
        <v>1</v>
      </c>
      <c r="BY104" s="86">
        <f t="shared" si="191"/>
        <v>0</v>
      </c>
      <c r="BZ104" s="86">
        <f t="shared" si="191"/>
        <v>0</v>
      </c>
      <c r="CA104" s="83">
        <f>IF(AND(DataEntry!B104&gt;=ExFrom,DataEntry!B104&lt;=ExTo),0,IF(AR104&lt;DS104,0,DB104))</f>
        <v>0</v>
      </c>
      <c r="CB104" s="83">
        <f>IF(AND(DataEntry!B104&gt;=ExFrom,DataEntry!B104&lt;=ExTo),0,IF(AT104&lt;DT104,0,DC104))</f>
        <v>0</v>
      </c>
      <c r="CC104" s="14">
        <f t="shared" si="192"/>
        <v>0</v>
      </c>
      <c r="CD104" s="72" t="str">
        <f t="shared" si="125"/>
        <v/>
      </c>
      <c r="CE104" s="87">
        <f t="shared" si="193"/>
        <v>4.9538908388394809E-2</v>
      </c>
      <c r="CF104" s="88">
        <f t="shared" si="194"/>
        <v>3.6836993829087214E-2</v>
      </c>
      <c r="CG104" s="88">
        <f t="shared" si="195"/>
        <v>-0.15898793565106251</v>
      </c>
      <c r="CH104" s="87">
        <f t="shared" si="196"/>
        <v>0.30643772510417705</v>
      </c>
      <c r="CI104" s="89">
        <f t="shared" si="126"/>
        <v>0</v>
      </c>
      <c r="CJ104" s="89">
        <f t="shared" si="127"/>
        <v>0</v>
      </c>
      <c r="CK104" s="157">
        <f t="shared" si="128"/>
        <v>0</v>
      </c>
      <c r="CL104" s="90">
        <f t="shared" si="129"/>
        <v>0</v>
      </c>
      <c r="CM104" s="157">
        <f t="shared" si="130"/>
        <v>0</v>
      </c>
      <c r="CN104" s="90">
        <f t="shared" si="131"/>
        <v>0</v>
      </c>
      <c r="CO104" s="157">
        <f t="shared" si="132"/>
        <v>0</v>
      </c>
      <c r="CP104" s="90">
        <f t="shared" si="133"/>
        <v>0</v>
      </c>
      <c r="CQ104" s="157">
        <f t="shared" si="134"/>
        <v>0</v>
      </c>
      <c r="CR104" s="90">
        <f t="shared" si="135"/>
        <v>0</v>
      </c>
      <c r="CS104" s="157">
        <f t="shared" si="136"/>
        <v>0</v>
      </c>
      <c r="CT104" s="90">
        <f t="shared" si="137"/>
        <v>0</v>
      </c>
      <c r="CU104" s="157">
        <f t="shared" si="138"/>
        <v>0</v>
      </c>
      <c r="CV104" s="90">
        <f t="shared" si="139"/>
        <v>0</v>
      </c>
      <c r="CW104" s="157">
        <f t="shared" si="140"/>
        <v>0</v>
      </c>
      <c r="CX104" s="90">
        <f t="shared" si="141"/>
        <v>0</v>
      </c>
      <c r="CY104" s="157">
        <f t="shared" si="142"/>
        <v>0</v>
      </c>
      <c r="CZ104" s="90">
        <f t="shared" si="143"/>
        <v>0</v>
      </c>
      <c r="DA104" s="91">
        <f>DataEntry!B104</f>
        <v>44180</v>
      </c>
      <c r="DB104" s="83">
        <f t="shared" si="144"/>
        <v>0</v>
      </c>
      <c r="DC104" s="83">
        <f t="shared" si="145"/>
        <v>0</v>
      </c>
      <c r="DD104" s="145">
        <f t="shared" si="197"/>
        <v>8</v>
      </c>
      <c r="DE104" s="145" t="str">
        <f t="shared" si="198"/>
        <v/>
      </c>
      <c r="DF104" s="145" t="str">
        <f t="shared" si="199"/>
        <v/>
      </c>
      <c r="DG104" s="145" t="str">
        <f t="shared" si="200"/>
        <v/>
      </c>
      <c r="DH104" s="145" t="str">
        <f t="shared" si="201"/>
        <v/>
      </c>
      <c r="DI104" s="145">
        <f t="shared" si="202"/>
        <v>2</v>
      </c>
      <c r="DJ104" s="83">
        <f t="shared" si="203"/>
        <v>0</v>
      </c>
      <c r="DK104" s="83">
        <f t="shared" si="204"/>
        <v>0</v>
      </c>
      <c r="DL104" s="84">
        <f t="shared" si="205"/>
        <v>0</v>
      </c>
      <c r="DM104" s="14">
        <f t="shared" si="206"/>
        <v>0</v>
      </c>
      <c r="DN104" s="87">
        <f>IFERROR(DO104*(1-DCFactor)+Results!DP104*DCFactor,"")</f>
        <v>0.28364747474747476</v>
      </c>
      <c r="DO104" s="87">
        <f>(DFactor*Rounds*Number/2+SUM(BV$3:BV92))/(Rounds*Number/2+COUNT(BV$3:BV92))</f>
        <v>0.28680808080808079</v>
      </c>
      <c r="DP104" s="87">
        <f t="shared" si="146"/>
        <v>0.27777777777777779</v>
      </c>
      <c r="DQ104" s="84">
        <f t="shared" si="147"/>
        <v>0</v>
      </c>
      <c r="DR104" s="84">
        <f t="shared" si="148"/>
        <v>0</v>
      </c>
      <c r="DS104" s="87">
        <f t="shared" si="149"/>
        <v>0.33543876687236374</v>
      </c>
      <c r="DT104" s="87">
        <f t="shared" si="150"/>
        <v>0.34196626452170209</v>
      </c>
      <c r="DU104" s="87">
        <f t="shared" si="151"/>
        <v>0.30643772510417705</v>
      </c>
      <c r="DV104" s="86">
        <f t="shared" si="207"/>
        <v>2</v>
      </c>
      <c r="DW104" s="86">
        <f t="shared" si="208"/>
        <v>-2</v>
      </c>
    </row>
    <row r="105" spans="1:127" x14ac:dyDescent="0.25">
      <c r="A105" s="69">
        <v>103</v>
      </c>
      <c r="B105" s="70">
        <f>DataEntry!C105</f>
        <v>9</v>
      </c>
      <c r="C105" s="71">
        <f>COUNTIF(D$2:D105,D105)+COUNTIF(G$2:G105,D105)</f>
        <v>12</v>
      </c>
      <c r="D105" s="72" t="str">
        <f t="shared" si="109"/>
        <v>Heidenheim</v>
      </c>
      <c r="E105" s="70">
        <f>DataEntry!E105</f>
        <v>15</v>
      </c>
      <c r="F105" s="71">
        <f>COUNTIF(D$2:D105,G105)+COUNTIF(G$2:G105,G105)</f>
        <v>12</v>
      </c>
      <c r="G105" s="72" t="str">
        <f t="shared" si="110"/>
        <v>Jahn Regensburg</v>
      </c>
      <c r="H105" s="73">
        <f>DataEntry!G105</f>
        <v>0</v>
      </c>
      <c r="I105" s="73">
        <f>DataEntry!H105</f>
        <v>0</v>
      </c>
      <c r="J105" s="158">
        <f t="shared" si="108"/>
        <v>2</v>
      </c>
      <c r="K105" s="156">
        <f t="shared" si="111"/>
        <v>0</v>
      </c>
      <c r="L105" s="224">
        <f t="shared" si="112"/>
        <v>2551.0243564329576</v>
      </c>
      <c r="M105" s="224">
        <f t="shared" si="113"/>
        <v>2375.4543133161337</v>
      </c>
      <c r="N105" s="236">
        <f t="shared" si="152"/>
        <v>175.57004311682385</v>
      </c>
      <c r="O105" s="22" t="str">
        <f t="shared" si="153"/>
        <v>T9G12</v>
      </c>
      <c r="P105" s="248">
        <f t="shared" si="114"/>
        <v>-1.6630388305818862</v>
      </c>
      <c r="Q105" s="22" t="str">
        <f t="shared" si="154"/>
        <v>T15G12</v>
      </c>
      <c r="R105" s="248">
        <f t="shared" si="115"/>
        <v>1.6630388305818862</v>
      </c>
      <c r="S105" s="74">
        <f t="shared" si="155"/>
        <v>0</v>
      </c>
      <c r="T105" s="75">
        <f t="shared" si="156"/>
        <v>0</v>
      </c>
      <c r="U105" s="76">
        <f t="shared" si="157"/>
        <v>0</v>
      </c>
      <c r="V105" s="74">
        <f t="shared" si="158"/>
        <v>0</v>
      </c>
      <c r="W105" s="75">
        <f t="shared" si="159"/>
        <v>0</v>
      </c>
      <c r="X105" s="76">
        <f t="shared" si="160"/>
        <v>0</v>
      </c>
      <c r="Y105" s="74">
        <f t="shared" si="161"/>
        <v>0</v>
      </c>
      <c r="Z105" s="75">
        <f t="shared" si="162"/>
        <v>0</v>
      </c>
      <c r="AA105" s="76">
        <f t="shared" si="163"/>
        <v>0</v>
      </c>
      <c r="AB105" s="74">
        <f t="shared" si="164"/>
        <v>0</v>
      </c>
      <c r="AC105" s="75">
        <f t="shared" si="165"/>
        <v>1</v>
      </c>
      <c r="AD105" s="76">
        <f t="shared" si="166"/>
        <v>0</v>
      </c>
      <c r="AE105" s="74">
        <f t="shared" si="167"/>
        <v>0</v>
      </c>
      <c r="AF105" s="75">
        <f t="shared" si="168"/>
        <v>0</v>
      </c>
      <c r="AG105" s="76">
        <f t="shared" si="169"/>
        <v>0</v>
      </c>
      <c r="AH105" s="74">
        <f t="shared" si="170"/>
        <v>0</v>
      </c>
      <c r="AI105" s="75">
        <f t="shared" si="171"/>
        <v>0</v>
      </c>
      <c r="AJ105" s="76">
        <f t="shared" si="172"/>
        <v>0</v>
      </c>
      <c r="AK105" s="74">
        <f t="shared" si="173"/>
        <v>0</v>
      </c>
      <c r="AL105" s="75">
        <f t="shared" si="174"/>
        <v>0</v>
      </c>
      <c r="AM105" s="76">
        <f t="shared" si="175"/>
        <v>0</v>
      </c>
      <c r="AN105" s="74">
        <f t="shared" si="176"/>
        <v>0</v>
      </c>
      <c r="AO105" s="75">
        <f t="shared" si="177"/>
        <v>0</v>
      </c>
      <c r="AP105" s="76">
        <f t="shared" si="178"/>
        <v>0</v>
      </c>
      <c r="AQ105" s="77">
        <f t="shared" si="116"/>
        <v>0.66630388305818866</v>
      </c>
      <c r="AR105" s="77">
        <f t="shared" si="179"/>
        <v>0.52755029006713505</v>
      </c>
      <c r="AS105" s="78">
        <f t="shared" si="180"/>
        <v>0.27750718598210711</v>
      </c>
      <c r="AT105" s="77">
        <f t="shared" si="181"/>
        <v>0.19494252395075778</v>
      </c>
      <c r="AU105" s="79">
        <f t="shared" si="209"/>
        <v>0.1</v>
      </c>
      <c r="AV105" s="139">
        <f>DataEntry!P105</f>
        <v>0</v>
      </c>
      <c r="AW105" s="80" t="str">
        <f t="shared" si="117"/>
        <v>22/25</v>
      </c>
      <c r="AX105" s="80" t="str">
        <f t="shared" si="118"/>
        <v>13/5</v>
      </c>
      <c r="AY105" s="80" t="str">
        <f t="shared" si="119"/>
        <v>41/10</v>
      </c>
      <c r="AZ105" s="81">
        <f>DataEntry!I105</f>
        <v>17</v>
      </c>
      <c r="BA105" s="82">
        <f>DataEntry!J105</f>
        <v>20</v>
      </c>
      <c r="BB105" s="81">
        <f>DataEntry!K105</f>
        <v>14</v>
      </c>
      <c r="BC105" s="82">
        <f>DataEntry!L105</f>
        <v>5</v>
      </c>
      <c r="BD105" s="81">
        <f>DataEntry!M105</f>
        <v>61</v>
      </c>
      <c r="BE105" s="82">
        <f>DataEntry!N105</f>
        <v>20</v>
      </c>
      <c r="BF105" s="77">
        <f t="shared" si="182"/>
        <v>0.51450062682824915</v>
      </c>
      <c r="BG105" s="77">
        <f t="shared" si="183"/>
        <v>0.25048056832427917</v>
      </c>
      <c r="BH105" s="77">
        <f t="shared" si="184"/>
        <v>0.23501880484747179</v>
      </c>
      <c r="BI105" s="83">
        <f t="shared" si="185"/>
        <v>0</v>
      </c>
      <c r="BJ105" s="83">
        <f t="shared" si="186"/>
        <v>1</v>
      </c>
      <c r="BK105" s="83">
        <f t="shared" si="187"/>
        <v>0</v>
      </c>
      <c r="BL105" s="84">
        <f t="shared" si="120"/>
        <v>0.27750718598210711</v>
      </c>
      <c r="BM105" s="84">
        <f t="shared" si="121"/>
        <v>0.25048056832427917</v>
      </c>
      <c r="BN105" s="85">
        <f t="shared" si="188"/>
        <v>2.7026617657827934E-2</v>
      </c>
      <c r="BO105" s="84">
        <f t="shared" si="122"/>
        <v>0.52755029006713505</v>
      </c>
      <c r="BP105" s="84">
        <f t="shared" si="123"/>
        <v>0.27750718598210711</v>
      </c>
      <c r="BQ105" s="84">
        <f t="shared" si="124"/>
        <v>0.19494252395075778</v>
      </c>
      <c r="BR105" s="84">
        <f t="shared" si="189"/>
        <v>0.51450062682824915</v>
      </c>
      <c r="BS105" s="84">
        <f t="shared" si="189"/>
        <v>0.25048056832427917</v>
      </c>
      <c r="BT105" s="84">
        <f t="shared" si="189"/>
        <v>0.23501880484747179</v>
      </c>
      <c r="BU105" s="86">
        <f t="shared" si="190"/>
        <v>0</v>
      </c>
      <c r="BV105" s="86">
        <f t="shared" si="190"/>
        <v>1</v>
      </c>
      <c r="BW105" s="86">
        <f t="shared" si="190"/>
        <v>0</v>
      </c>
      <c r="BX105" s="86">
        <f t="shared" si="191"/>
        <v>0</v>
      </c>
      <c r="BY105" s="86">
        <f t="shared" si="191"/>
        <v>1</v>
      </c>
      <c r="BZ105" s="86">
        <f t="shared" si="191"/>
        <v>0</v>
      </c>
      <c r="CA105" s="83">
        <f>IF(AND(DataEntry!B105&gt;=ExFrom,DataEntry!B105&lt;=ExTo),0,IF(AR105&lt;DS105,0,DB105))</f>
        <v>0</v>
      </c>
      <c r="CB105" s="83">
        <f>IF(AND(DataEntry!B105&gt;=ExFrom,DataEntry!B105&lt;=ExTo),0,IF(AT105&lt;DT105,0,DC105))</f>
        <v>0</v>
      </c>
      <c r="CC105" s="14">
        <f t="shared" si="192"/>
        <v>0</v>
      </c>
      <c r="CD105" s="72" t="str">
        <f t="shared" si="125"/>
        <v/>
      </c>
      <c r="CE105" s="87">
        <f t="shared" si="193"/>
        <v>5.0612015524296172E-2</v>
      </c>
      <c r="CF105" s="88">
        <f t="shared" si="194"/>
        <v>-1.8355016312793147E-2</v>
      </c>
      <c r="CG105" s="88">
        <f t="shared" si="195"/>
        <v>-0.12575741099540352</v>
      </c>
      <c r="CH105" s="87">
        <f t="shared" si="196"/>
        <v>0.27750718598210716</v>
      </c>
      <c r="CI105" s="89">
        <f t="shared" si="126"/>
        <v>0</v>
      </c>
      <c r="CJ105" s="89">
        <f t="shared" si="127"/>
        <v>0</v>
      </c>
      <c r="CK105" s="157">
        <f t="shared" si="128"/>
        <v>0</v>
      </c>
      <c r="CL105" s="90">
        <f t="shared" si="129"/>
        <v>0</v>
      </c>
      <c r="CM105" s="157">
        <f t="shared" si="130"/>
        <v>0</v>
      </c>
      <c r="CN105" s="90">
        <f t="shared" si="131"/>
        <v>0</v>
      </c>
      <c r="CO105" s="157">
        <f t="shared" si="132"/>
        <v>0</v>
      </c>
      <c r="CP105" s="90">
        <f t="shared" si="133"/>
        <v>0</v>
      </c>
      <c r="CQ105" s="157">
        <f t="shared" si="134"/>
        <v>0</v>
      </c>
      <c r="CR105" s="90">
        <f t="shared" si="135"/>
        <v>0</v>
      </c>
      <c r="CS105" s="157">
        <f t="shared" si="136"/>
        <v>0</v>
      </c>
      <c r="CT105" s="90">
        <f t="shared" si="137"/>
        <v>0</v>
      </c>
      <c r="CU105" s="157">
        <f t="shared" si="138"/>
        <v>0</v>
      </c>
      <c r="CV105" s="90">
        <f t="shared" si="139"/>
        <v>0</v>
      </c>
      <c r="CW105" s="157">
        <f t="shared" si="140"/>
        <v>0</v>
      </c>
      <c r="CX105" s="90">
        <f t="shared" si="141"/>
        <v>0</v>
      </c>
      <c r="CY105" s="157">
        <f t="shared" si="142"/>
        <v>0</v>
      </c>
      <c r="CZ105" s="90">
        <f t="shared" si="143"/>
        <v>0</v>
      </c>
      <c r="DA105" s="91">
        <f>DataEntry!B105</f>
        <v>44180</v>
      </c>
      <c r="DB105" s="83">
        <f t="shared" si="144"/>
        <v>0</v>
      </c>
      <c r="DC105" s="83">
        <f t="shared" si="145"/>
        <v>0</v>
      </c>
      <c r="DD105" s="145" t="str">
        <f t="shared" si="197"/>
        <v/>
      </c>
      <c r="DE105" s="145">
        <f t="shared" si="198"/>
        <v>9</v>
      </c>
      <c r="DF105" s="145" t="str">
        <f t="shared" si="199"/>
        <v/>
      </c>
      <c r="DG105" s="145" t="str">
        <f t="shared" si="200"/>
        <v/>
      </c>
      <c r="DH105" s="145">
        <f t="shared" si="201"/>
        <v>15</v>
      </c>
      <c r="DI105" s="145" t="str">
        <f t="shared" si="202"/>
        <v/>
      </c>
      <c r="DJ105" s="83">
        <f t="shared" si="203"/>
        <v>0</v>
      </c>
      <c r="DK105" s="83">
        <f t="shared" si="204"/>
        <v>0</v>
      </c>
      <c r="DL105" s="84">
        <f t="shared" si="205"/>
        <v>0</v>
      </c>
      <c r="DM105" s="14">
        <f t="shared" si="206"/>
        <v>0</v>
      </c>
      <c r="DN105" s="87">
        <f>IFERROR(DO105*(1-DCFactor)+Results!DP105*DCFactor,"")</f>
        <v>0.28706677861740831</v>
      </c>
      <c r="DO105" s="87">
        <f>(DFactor*Rounds*Number/2+SUM(BV$3:BV93))/(Rounds*Number/2+COUNT(BV$3:BV93))</f>
        <v>0.28608564231738032</v>
      </c>
      <c r="DP105" s="87">
        <f t="shared" si="146"/>
        <v>0.28888888888888886</v>
      </c>
      <c r="DQ105" s="84">
        <f t="shared" si="147"/>
        <v>0</v>
      </c>
      <c r="DR105" s="84">
        <f t="shared" si="148"/>
        <v>0</v>
      </c>
      <c r="DS105" s="87">
        <f t="shared" si="149"/>
        <v>0.33727850054375974</v>
      </c>
      <c r="DT105" s="87">
        <f t="shared" si="150"/>
        <v>0.34085858036651345</v>
      </c>
      <c r="DU105" s="87">
        <f t="shared" si="151"/>
        <v>0.27750718598210716</v>
      </c>
      <c r="DV105" s="86">
        <f t="shared" si="207"/>
        <v>0</v>
      </c>
      <c r="DW105" s="86">
        <f t="shared" si="208"/>
        <v>0</v>
      </c>
    </row>
    <row r="106" spans="1:127" x14ac:dyDescent="0.25">
      <c r="A106" s="69">
        <v>104</v>
      </c>
      <c r="B106" s="70">
        <f>DataEntry!C106</f>
        <v>5</v>
      </c>
      <c r="C106" s="71">
        <f>COUNTIF(D$2:D106,D106)+COUNTIF(G$2:G106,D106)</f>
        <v>12</v>
      </c>
      <c r="D106" s="72" t="str">
        <f t="shared" si="109"/>
        <v>Fortuna Dusseldorf</v>
      </c>
      <c r="E106" s="70">
        <f>DataEntry!E106</f>
        <v>13</v>
      </c>
      <c r="F106" s="71">
        <f>COUNTIF(D$2:D106,G106)+COUNTIF(G$2:G106,G106)</f>
        <v>12</v>
      </c>
      <c r="G106" s="72" t="str">
        <f t="shared" si="110"/>
        <v>Osnabruck</v>
      </c>
      <c r="H106" s="73">
        <f>DataEntry!G106</f>
        <v>3</v>
      </c>
      <c r="I106" s="73">
        <f>DataEntry!H106</f>
        <v>0</v>
      </c>
      <c r="J106" s="158">
        <f t="shared" si="108"/>
        <v>1</v>
      </c>
      <c r="K106" s="156">
        <f t="shared" si="111"/>
        <v>4</v>
      </c>
      <c r="L106" s="224">
        <f t="shared" si="112"/>
        <v>2549.5553433463638</v>
      </c>
      <c r="M106" s="224">
        <f t="shared" si="113"/>
        <v>2426.5800795867513</v>
      </c>
      <c r="N106" s="236">
        <f t="shared" si="152"/>
        <v>122.97526375961252</v>
      </c>
      <c r="O106" s="22" t="str">
        <f t="shared" si="153"/>
        <v>T5G12</v>
      </c>
      <c r="P106" s="248">
        <f t="shared" si="114"/>
        <v>5.4054018957631946</v>
      </c>
      <c r="Q106" s="22" t="str">
        <f t="shared" si="154"/>
        <v>T13G12</v>
      </c>
      <c r="R106" s="248">
        <f t="shared" si="115"/>
        <v>-5.4054018957631946</v>
      </c>
      <c r="S106" s="74">
        <f t="shared" si="155"/>
        <v>0</v>
      </c>
      <c r="T106" s="75">
        <f t="shared" si="156"/>
        <v>0</v>
      </c>
      <c r="U106" s="76">
        <f t="shared" si="157"/>
        <v>0</v>
      </c>
      <c r="V106" s="74">
        <f t="shared" si="158"/>
        <v>0</v>
      </c>
      <c r="W106" s="75">
        <f t="shared" si="159"/>
        <v>0</v>
      </c>
      <c r="X106" s="76">
        <f t="shared" si="160"/>
        <v>0</v>
      </c>
      <c r="Y106" s="74">
        <f t="shared" si="161"/>
        <v>1</v>
      </c>
      <c r="Z106" s="75">
        <f t="shared" si="162"/>
        <v>0</v>
      </c>
      <c r="AA106" s="76">
        <f t="shared" si="163"/>
        <v>0</v>
      </c>
      <c r="AB106" s="74">
        <f t="shared" si="164"/>
        <v>0</v>
      </c>
      <c r="AC106" s="75">
        <f t="shared" si="165"/>
        <v>0</v>
      </c>
      <c r="AD106" s="76">
        <f t="shared" si="166"/>
        <v>0</v>
      </c>
      <c r="AE106" s="74">
        <f t="shared" si="167"/>
        <v>0</v>
      </c>
      <c r="AF106" s="75">
        <f t="shared" si="168"/>
        <v>0</v>
      </c>
      <c r="AG106" s="76">
        <f t="shared" si="169"/>
        <v>0</v>
      </c>
      <c r="AH106" s="74">
        <f t="shared" si="170"/>
        <v>0</v>
      </c>
      <c r="AI106" s="75">
        <f t="shared" si="171"/>
        <v>0</v>
      </c>
      <c r="AJ106" s="76">
        <f t="shared" si="172"/>
        <v>0</v>
      </c>
      <c r="AK106" s="74">
        <f t="shared" si="173"/>
        <v>0</v>
      </c>
      <c r="AL106" s="75">
        <f t="shared" si="174"/>
        <v>0</v>
      </c>
      <c r="AM106" s="76">
        <f t="shared" si="175"/>
        <v>0</v>
      </c>
      <c r="AN106" s="74">
        <f t="shared" si="176"/>
        <v>0</v>
      </c>
      <c r="AO106" s="75">
        <f t="shared" si="177"/>
        <v>0</v>
      </c>
      <c r="AP106" s="76">
        <f t="shared" si="178"/>
        <v>0</v>
      </c>
      <c r="AQ106" s="77">
        <f t="shared" si="116"/>
        <v>0.61389986458834322</v>
      </c>
      <c r="AR106" s="77">
        <f t="shared" si="179"/>
        <v>0.45331378341525974</v>
      </c>
      <c r="AS106" s="78">
        <f t="shared" si="180"/>
        <v>0.32117216234616686</v>
      </c>
      <c r="AT106" s="77">
        <f t="shared" si="181"/>
        <v>0.22551405423857335</v>
      </c>
      <c r="AU106" s="79">
        <f t="shared" si="209"/>
        <v>0.1</v>
      </c>
      <c r="AV106" s="139">
        <f>DataEntry!P106</f>
        <v>0</v>
      </c>
      <c r="AW106" s="80" t="str">
        <f t="shared" si="117"/>
        <v>6/5</v>
      </c>
      <c r="AX106" s="80" t="str">
        <f t="shared" si="118"/>
        <v>21/10</v>
      </c>
      <c r="AY106" s="80" t="str">
        <f t="shared" si="119"/>
        <v>17/5</v>
      </c>
      <c r="AZ106" s="81">
        <f>DataEntry!I106</f>
        <v>119</v>
      </c>
      <c r="BA106" s="82">
        <f>DataEntry!J106</f>
        <v>100</v>
      </c>
      <c r="BB106" s="81">
        <f>DataEntry!K106</f>
        <v>53</v>
      </c>
      <c r="BC106" s="82">
        <f>DataEntry!L106</f>
        <v>25</v>
      </c>
      <c r="BD106" s="81">
        <f>DataEntry!M106</f>
        <v>53</v>
      </c>
      <c r="BE106" s="82">
        <f>DataEntry!N106</f>
        <v>20</v>
      </c>
      <c r="BF106" s="77">
        <f t="shared" si="182"/>
        <v>0.43441938178780287</v>
      </c>
      <c r="BG106" s="77">
        <f t="shared" si="183"/>
        <v>0.30492898913951549</v>
      </c>
      <c r="BH106" s="77">
        <f t="shared" si="184"/>
        <v>0.26065162907268169</v>
      </c>
      <c r="BI106" s="83">
        <f t="shared" si="185"/>
        <v>1</v>
      </c>
      <c r="BJ106" s="83">
        <f t="shared" si="186"/>
        <v>0</v>
      </c>
      <c r="BK106" s="83">
        <f t="shared" si="187"/>
        <v>0</v>
      </c>
      <c r="BL106" s="84">
        <f t="shared" si="120"/>
        <v>0.45331378341525974</v>
      </c>
      <c r="BM106" s="84">
        <f t="shared" si="121"/>
        <v>0.43441938178780287</v>
      </c>
      <c r="BN106" s="85">
        <f t="shared" si="188"/>
        <v>1.8894401627456869E-2</v>
      </c>
      <c r="BO106" s="84">
        <f t="shared" si="122"/>
        <v>0.45331378341525974</v>
      </c>
      <c r="BP106" s="84">
        <f t="shared" si="123"/>
        <v>0.32117216234616686</v>
      </c>
      <c r="BQ106" s="84">
        <f t="shared" si="124"/>
        <v>0.22551405423857335</v>
      </c>
      <c r="BR106" s="84">
        <f t="shared" si="189"/>
        <v>0.43441938178780287</v>
      </c>
      <c r="BS106" s="84">
        <f t="shared" si="189"/>
        <v>0.30492898913951549</v>
      </c>
      <c r="BT106" s="84">
        <f t="shared" si="189"/>
        <v>0.26065162907268169</v>
      </c>
      <c r="BU106" s="86">
        <f t="shared" si="190"/>
        <v>1</v>
      </c>
      <c r="BV106" s="86">
        <f t="shared" si="190"/>
        <v>0</v>
      </c>
      <c r="BW106" s="86">
        <f t="shared" si="190"/>
        <v>0</v>
      </c>
      <c r="BX106" s="86">
        <f t="shared" si="191"/>
        <v>1</v>
      </c>
      <c r="BY106" s="86">
        <f t="shared" si="191"/>
        <v>0</v>
      </c>
      <c r="BZ106" s="86">
        <f t="shared" si="191"/>
        <v>0</v>
      </c>
      <c r="CA106" s="83">
        <f>IF(AND(DataEntry!B106&gt;=ExFrom,DataEntry!B106&lt;=ExTo),0,IF(AR106&lt;DS106,0,DB106))</f>
        <v>0</v>
      </c>
      <c r="CB106" s="83">
        <f>IF(AND(DataEntry!B106&gt;=ExFrom,DataEntry!B106&lt;=ExTo),0,IF(AT106&lt;DT106,0,DC106))</f>
        <v>0</v>
      </c>
      <c r="CC106" s="14">
        <f t="shared" si="192"/>
        <v>0</v>
      </c>
      <c r="CD106" s="72" t="str">
        <f t="shared" si="125"/>
        <v/>
      </c>
      <c r="CE106" s="87">
        <f t="shared" si="193"/>
        <v>5.1106427818756517E-2</v>
      </c>
      <c r="CF106" s="88">
        <f t="shared" si="194"/>
        <v>-5.2630409414090142E-3</v>
      </c>
      <c r="CG106" s="88">
        <f t="shared" si="195"/>
        <v>-0.10838060383099966</v>
      </c>
      <c r="CH106" s="87">
        <f t="shared" si="196"/>
        <v>0.32117216234616691</v>
      </c>
      <c r="CI106" s="89">
        <f t="shared" si="126"/>
        <v>0</v>
      </c>
      <c r="CJ106" s="89">
        <f t="shared" si="127"/>
        <v>0</v>
      </c>
      <c r="CK106" s="157">
        <f t="shared" si="128"/>
        <v>0</v>
      </c>
      <c r="CL106" s="90">
        <f t="shared" si="129"/>
        <v>0</v>
      </c>
      <c r="CM106" s="157">
        <f t="shared" si="130"/>
        <v>0</v>
      </c>
      <c r="CN106" s="90">
        <f t="shared" si="131"/>
        <v>0</v>
      </c>
      <c r="CO106" s="157">
        <f t="shared" si="132"/>
        <v>0</v>
      </c>
      <c r="CP106" s="90">
        <f t="shared" si="133"/>
        <v>0</v>
      </c>
      <c r="CQ106" s="157">
        <f t="shared" si="134"/>
        <v>0</v>
      </c>
      <c r="CR106" s="90">
        <f t="shared" si="135"/>
        <v>0</v>
      </c>
      <c r="CS106" s="157">
        <f t="shared" si="136"/>
        <v>0</v>
      </c>
      <c r="CT106" s="90">
        <f t="shared" si="137"/>
        <v>0</v>
      </c>
      <c r="CU106" s="157">
        <f t="shared" si="138"/>
        <v>0</v>
      </c>
      <c r="CV106" s="90">
        <f t="shared" si="139"/>
        <v>0</v>
      </c>
      <c r="CW106" s="157">
        <f t="shared" si="140"/>
        <v>0</v>
      </c>
      <c r="CX106" s="90">
        <f t="shared" si="141"/>
        <v>0</v>
      </c>
      <c r="CY106" s="157">
        <f t="shared" si="142"/>
        <v>0</v>
      </c>
      <c r="CZ106" s="90">
        <f t="shared" si="143"/>
        <v>0</v>
      </c>
      <c r="DA106" s="91">
        <f>DataEntry!B106</f>
        <v>44181</v>
      </c>
      <c r="DB106" s="83">
        <f t="shared" si="144"/>
        <v>0</v>
      </c>
      <c r="DC106" s="83">
        <f t="shared" si="145"/>
        <v>0</v>
      </c>
      <c r="DD106" s="145">
        <f t="shared" si="197"/>
        <v>5</v>
      </c>
      <c r="DE106" s="145" t="str">
        <f t="shared" si="198"/>
        <v/>
      </c>
      <c r="DF106" s="145" t="str">
        <f t="shared" si="199"/>
        <v/>
      </c>
      <c r="DG106" s="145" t="str">
        <f t="shared" si="200"/>
        <v/>
      </c>
      <c r="DH106" s="145" t="str">
        <f t="shared" si="201"/>
        <v/>
      </c>
      <c r="DI106" s="145">
        <f t="shared" si="202"/>
        <v>13</v>
      </c>
      <c r="DJ106" s="83">
        <f t="shared" si="203"/>
        <v>0</v>
      </c>
      <c r="DK106" s="83">
        <f t="shared" si="204"/>
        <v>0</v>
      </c>
      <c r="DL106" s="84">
        <f t="shared" si="205"/>
        <v>0</v>
      </c>
      <c r="DM106" s="14">
        <f t="shared" si="206"/>
        <v>0</v>
      </c>
      <c r="DN106" s="87">
        <f>IFERROR(DO106*(1-DCFactor)+Results!DP106*DCFactor,"")</f>
        <v>0.30604399776661079</v>
      </c>
      <c r="DO106" s="87">
        <f>(DFactor*Rounds*Number/2+SUM(BV$3:BV94))/(Rounds*Number/2+COUNT(BV$3:BV94))</f>
        <v>0.28536683417085423</v>
      </c>
      <c r="DP106" s="87">
        <f t="shared" si="146"/>
        <v>0.34444444444444444</v>
      </c>
      <c r="DQ106" s="84">
        <f t="shared" si="147"/>
        <v>0</v>
      </c>
      <c r="DR106" s="84">
        <f t="shared" si="148"/>
        <v>0</v>
      </c>
      <c r="DS106" s="87">
        <f t="shared" si="149"/>
        <v>0.33684210136471365</v>
      </c>
      <c r="DT106" s="87">
        <f t="shared" si="150"/>
        <v>0.34027935346103333</v>
      </c>
      <c r="DU106" s="87">
        <f t="shared" si="151"/>
        <v>0.32117216234616691</v>
      </c>
      <c r="DV106" s="86">
        <f t="shared" si="207"/>
        <v>3</v>
      </c>
      <c r="DW106" s="86">
        <f t="shared" si="208"/>
        <v>-3</v>
      </c>
    </row>
    <row r="107" spans="1:127" x14ac:dyDescent="0.25">
      <c r="A107" s="69">
        <v>105</v>
      </c>
      <c r="B107" s="70">
        <f>DataEntry!C107</f>
        <v>11</v>
      </c>
      <c r="C107" s="71">
        <f>COUNTIF(D$2:D107,D107)+COUNTIF(G$2:G107,D107)</f>
        <v>12</v>
      </c>
      <c r="D107" s="72" t="str">
        <f t="shared" si="109"/>
        <v>Holstein Kiel</v>
      </c>
      <c r="E107" s="70">
        <f>DataEntry!E107</f>
        <v>12</v>
      </c>
      <c r="F107" s="71">
        <f>COUNTIF(D$2:D107,G107)+COUNTIF(G$2:G107,G107)</f>
        <v>12</v>
      </c>
      <c r="G107" s="72" t="str">
        <f t="shared" si="110"/>
        <v>Nurnberg</v>
      </c>
      <c r="H107" s="73">
        <f>DataEntry!G107</f>
        <v>1</v>
      </c>
      <c r="I107" s="73">
        <f>DataEntry!H107</f>
        <v>0</v>
      </c>
      <c r="J107" s="158">
        <f t="shared" si="108"/>
        <v>1</v>
      </c>
      <c r="K107" s="156">
        <f t="shared" si="111"/>
        <v>0</v>
      </c>
      <c r="L107" s="224">
        <f t="shared" si="112"/>
        <v>2489.2420362591288</v>
      </c>
      <c r="M107" s="224">
        <f t="shared" si="113"/>
        <v>2414.9103386752258</v>
      </c>
      <c r="N107" s="236">
        <f t="shared" si="152"/>
        <v>74.331697583902951</v>
      </c>
      <c r="O107" s="22" t="str">
        <f t="shared" si="153"/>
        <v>T11G12</v>
      </c>
      <c r="P107" s="248">
        <f t="shared" si="114"/>
        <v>4.3257031958575487</v>
      </c>
      <c r="Q107" s="22" t="str">
        <f t="shared" si="154"/>
        <v>T12G12</v>
      </c>
      <c r="R107" s="248">
        <f t="shared" si="115"/>
        <v>-4.3257031958575487</v>
      </c>
      <c r="S107" s="74">
        <f t="shared" si="155"/>
        <v>0</v>
      </c>
      <c r="T107" s="75">
        <f t="shared" si="156"/>
        <v>0</v>
      </c>
      <c r="U107" s="76">
        <f t="shared" si="157"/>
        <v>0</v>
      </c>
      <c r="V107" s="74">
        <f t="shared" si="158"/>
        <v>1</v>
      </c>
      <c r="W107" s="75">
        <f t="shared" si="159"/>
        <v>0</v>
      </c>
      <c r="X107" s="76">
        <f t="shared" si="160"/>
        <v>0</v>
      </c>
      <c r="Y107" s="74">
        <f t="shared" si="161"/>
        <v>0</v>
      </c>
      <c r="Z107" s="75">
        <f t="shared" si="162"/>
        <v>0</v>
      </c>
      <c r="AA107" s="76">
        <f t="shared" si="163"/>
        <v>0</v>
      </c>
      <c r="AB107" s="74">
        <f t="shared" si="164"/>
        <v>0</v>
      </c>
      <c r="AC107" s="75">
        <f t="shared" si="165"/>
        <v>0</v>
      </c>
      <c r="AD107" s="76">
        <f t="shared" si="166"/>
        <v>0</v>
      </c>
      <c r="AE107" s="74">
        <f t="shared" si="167"/>
        <v>0</v>
      </c>
      <c r="AF107" s="75">
        <f t="shared" si="168"/>
        <v>0</v>
      </c>
      <c r="AG107" s="76">
        <f t="shared" si="169"/>
        <v>0</v>
      </c>
      <c r="AH107" s="74">
        <f t="shared" si="170"/>
        <v>0</v>
      </c>
      <c r="AI107" s="75">
        <f t="shared" si="171"/>
        <v>0</v>
      </c>
      <c r="AJ107" s="76">
        <f t="shared" si="172"/>
        <v>0</v>
      </c>
      <c r="AK107" s="74">
        <f t="shared" si="173"/>
        <v>0</v>
      </c>
      <c r="AL107" s="75">
        <f t="shared" si="174"/>
        <v>0</v>
      </c>
      <c r="AM107" s="76">
        <f t="shared" si="175"/>
        <v>0</v>
      </c>
      <c r="AN107" s="74">
        <f t="shared" si="176"/>
        <v>0</v>
      </c>
      <c r="AO107" s="75">
        <f t="shared" si="177"/>
        <v>0</v>
      </c>
      <c r="AP107" s="76">
        <f t="shared" si="178"/>
        <v>0</v>
      </c>
      <c r="AQ107" s="77">
        <f t="shared" si="116"/>
        <v>0.56742968041424513</v>
      </c>
      <c r="AR107" s="77">
        <f t="shared" si="179"/>
        <v>0.40325173683658533</v>
      </c>
      <c r="AS107" s="78">
        <f t="shared" si="180"/>
        <v>0.3283558871553196</v>
      </c>
      <c r="AT107" s="77">
        <f t="shared" si="181"/>
        <v>0.26839237600809501</v>
      </c>
      <c r="AU107" s="79">
        <f t="shared" si="209"/>
        <v>0.1</v>
      </c>
      <c r="AV107" s="139">
        <f>DataEntry!P107</f>
        <v>-33</v>
      </c>
      <c r="AW107" s="80" t="str">
        <f t="shared" si="117"/>
        <v>73/50</v>
      </c>
      <c r="AX107" s="80" t="str">
        <f t="shared" si="118"/>
        <v>51/25</v>
      </c>
      <c r="AY107" s="80" t="str">
        <f t="shared" si="119"/>
        <v>68/25</v>
      </c>
      <c r="AZ107" s="81">
        <f>DataEntry!I107</f>
        <v>133</v>
      </c>
      <c r="BA107" s="82">
        <f>DataEntry!J107</f>
        <v>100</v>
      </c>
      <c r="BB107" s="81">
        <f>DataEntry!K107</f>
        <v>64</v>
      </c>
      <c r="BC107" s="82">
        <f>DataEntry!L107</f>
        <v>25</v>
      </c>
      <c r="BD107" s="81">
        <f>DataEntry!M107</f>
        <v>193</v>
      </c>
      <c r="BE107" s="82">
        <f>DataEntry!N107</f>
        <v>100</v>
      </c>
      <c r="BF107" s="77">
        <f t="shared" si="182"/>
        <v>0.4082105469132179</v>
      </c>
      <c r="BG107" s="77">
        <f t="shared" si="183"/>
        <v>0.26717150963702185</v>
      </c>
      <c r="BH107" s="77">
        <f t="shared" si="184"/>
        <v>0.3246179434497603</v>
      </c>
      <c r="BI107" s="83">
        <f t="shared" si="185"/>
        <v>1</v>
      </c>
      <c r="BJ107" s="83">
        <f t="shared" si="186"/>
        <v>0</v>
      </c>
      <c r="BK107" s="83">
        <f t="shared" si="187"/>
        <v>0</v>
      </c>
      <c r="BL107" s="84">
        <f t="shared" si="120"/>
        <v>0.40325173683658533</v>
      </c>
      <c r="BM107" s="84">
        <f t="shared" si="121"/>
        <v>0.4082105469132179</v>
      </c>
      <c r="BN107" s="85">
        <f t="shared" si="188"/>
        <v>-4.9588100766325693E-3</v>
      </c>
      <c r="BO107" s="84">
        <f t="shared" si="122"/>
        <v>0.40325173683658533</v>
      </c>
      <c r="BP107" s="84">
        <f t="shared" si="123"/>
        <v>0.3283558871553196</v>
      </c>
      <c r="BQ107" s="84">
        <f t="shared" si="124"/>
        <v>0.26839237600809501</v>
      </c>
      <c r="BR107" s="84">
        <f t="shared" si="189"/>
        <v>0.4082105469132179</v>
      </c>
      <c r="BS107" s="84">
        <f t="shared" si="189"/>
        <v>0.26717150963702185</v>
      </c>
      <c r="BT107" s="84">
        <f t="shared" si="189"/>
        <v>0.3246179434497603</v>
      </c>
      <c r="BU107" s="86">
        <f t="shared" si="190"/>
        <v>1</v>
      </c>
      <c r="BV107" s="86">
        <f t="shared" si="190"/>
        <v>0</v>
      </c>
      <c r="BW107" s="86">
        <f t="shared" si="190"/>
        <v>0</v>
      </c>
      <c r="BX107" s="86">
        <f t="shared" si="191"/>
        <v>1</v>
      </c>
      <c r="BY107" s="86">
        <f t="shared" si="191"/>
        <v>0</v>
      </c>
      <c r="BZ107" s="86">
        <f t="shared" si="191"/>
        <v>0</v>
      </c>
      <c r="CA107" s="83">
        <f>IF(AND(DataEntry!B107&gt;=ExFrom,DataEntry!B107&lt;=ExTo),0,IF(AR107&lt;DS107,0,DB107))</f>
        <v>0</v>
      </c>
      <c r="CB107" s="83">
        <f>IF(AND(DataEntry!B107&gt;=ExFrom,DataEntry!B107&lt;=ExTo),0,IF(AT107&lt;DT107,0,DC107))</f>
        <v>0</v>
      </c>
      <c r="CC107" s="14">
        <f t="shared" si="192"/>
        <v>0</v>
      </c>
      <c r="CD107" s="72" t="str">
        <f t="shared" si="125"/>
        <v/>
      </c>
      <c r="CE107" s="87">
        <f t="shared" si="193"/>
        <v>5.1380354088362612E-2</v>
      </c>
      <c r="CF107" s="88">
        <f t="shared" si="194"/>
        <v>-4.2394657803763822E-2</v>
      </c>
      <c r="CG107" s="88">
        <f t="shared" si="195"/>
        <v>-0.13547086226575675</v>
      </c>
      <c r="CH107" s="87">
        <f t="shared" si="196"/>
        <v>0.32835588715531966</v>
      </c>
      <c r="CI107" s="89">
        <f t="shared" si="126"/>
        <v>0</v>
      </c>
      <c r="CJ107" s="89">
        <f t="shared" si="127"/>
        <v>0</v>
      </c>
      <c r="CK107" s="157">
        <f t="shared" si="128"/>
        <v>0</v>
      </c>
      <c r="CL107" s="90">
        <f t="shared" si="129"/>
        <v>0</v>
      </c>
      <c r="CM107" s="157">
        <f t="shared" si="130"/>
        <v>0</v>
      </c>
      <c r="CN107" s="90">
        <f t="shared" si="131"/>
        <v>0</v>
      </c>
      <c r="CO107" s="157">
        <f t="shared" si="132"/>
        <v>0</v>
      </c>
      <c r="CP107" s="90">
        <f t="shared" si="133"/>
        <v>0</v>
      </c>
      <c r="CQ107" s="157">
        <f t="shared" si="134"/>
        <v>0</v>
      </c>
      <c r="CR107" s="90">
        <f t="shared" si="135"/>
        <v>0</v>
      </c>
      <c r="CS107" s="157">
        <f t="shared" si="136"/>
        <v>0</v>
      </c>
      <c r="CT107" s="90">
        <f t="shared" si="137"/>
        <v>0</v>
      </c>
      <c r="CU107" s="157">
        <f t="shared" si="138"/>
        <v>0</v>
      </c>
      <c r="CV107" s="90">
        <f t="shared" si="139"/>
        <v>0</v>
      </c>
      <c r="CW107" s="157">
        <f t="shared" si="140"/>
        <v>0</v>
      </c>
      <c r="CX107" s="90">
        <f t="shared" si="141"/>
        <v>0</v>
      </c>
      <c r="CY107" s="157">
        <f t="shared" si="142"/>
        <v>0</v>
      </c>
      <c r="CZ107" s="90">
        <f t="shared" si="143"/>
        <v>0</v>
      </c>
      <c r="DA107" s="91">
        <f>DataEntry!B107</f>
        <v>44181</v>
      </c>
      <c r="DB107" s="83">
        <f t="shared" si="144"/>
        <v>0</v>
      </c>
      <c r="DC107" s="83">
        <f t="shared" si="145"/>
        <v>0</v>
      </c>
      <c r="DD107" s="145">
        <f t="shared" si="197"/>
        <v>11</v>
      </c>
      <c r="DE107" s="145" t="str">
        <f t="shared" si="198"/>
        <v/>
      </c>
      <c r="DF107" s="145" t="str">
        <f t="shared" si="199"/>
        <v/>
      </c>
      <c r="DG107" s="145" t="str">
        <f t="shared" si="200"/>
        <v/>
      </c>
      <c r="DH107" s="145" t="str">
        <f t="shared" si="201"/>
        <v/>
      </c>
      <c r="DI107" s="145">
        <f t="shared" si="202"/>
        <v>12</v>
      </c>
      <c r="DJ107" s="83">
        <f t="shared" si="203"/>
        <v>0</v>
      </c>
      <c r="DK107" s="83">
        <f t="shared" si="204"/>
        <v>0</v>
      </c>
      <c r="DL107" s="84">
        <f t="shared" si="205"/>
        <v>0</v>
      </c>
      <c r="DM107" s="14">
        <f t="shared" si="206"/>
        <v>0</v>
      </c>
      <c r="DN107" s="87">
        <f>IFERROR(DO107*(1-DCFactor)+Results!DP107*DCFactor,"")</f>
        <v>0.30557911445279867</v>
      </c>
      <c r="DO107" s="87">
        <f>(DFactor*Rounds*Number/2+SUM(BV$3:BV95))/(Rounds*Number/2+COUNT(BV$3:BV95))</f>
        <v>0.28465162907268171</v>
      </c>
      <c r="DP107" s="87">
        <f t="shared" si="146"/>
        <v>0.34444444444444444</v>
      </c>
      <c r="DQ107" s="84">
        <f t="shared" si="147"/>
        <v>0</v>
      </c>
      <c r="DR107" s="84">
        <f t="shared" si="148"/>
        <v>0</v>
      </c>
      <c r="DS107" s="87">
        <f t="shared" si="149"/>
        <v>0.33807982192679209</v>
      </c>
      <c r="DT107" s="87">
        <f t="shared" si="150"/>
        <v>0.34118236207552521</v>
      </c>
      <c r="DU107" s="87">
        <f t="shared" si="151"/>
        <v>0.32835588715531966</v>
      </c>
      <c r="DV107" s="86">
        <f t="shared" si="207"/>
        <v>1</v>
      </c>
      <c r="DW107" s="86">
        <f t="shared" si="208"/>
        <v>-1</v>
      </c>
    </row>
    <row r="108" spans="1:127" x14ac:dyDescent="0.25">
      <c r="A108" s="69">
        <v>106</v>
      </c>
      <c r="B108" s="70">
        <f>DataEntry!C108</f>
        <v>14</v>
      </c>
      <c r="C108" s="71">
        <f>COUNTIF(D$2:D108,D108)+COUNTIF(G$2:G108,D108)</f>
        <v>12</v>
      </c>
      <c r="D108" s="72" t="str">
        <f t="shared" si="109"/>
        <v>Paderborn 07</v>
      </c>
      <c r="E108" s="70">
        <f>DataEntry!E108</f>
        <v>3</v>
      </c>
      <c r="F108" s="71">
        <f>COUNTIF(D$2:D108,G108)+COUNTIF(G$2:G108,G108)</f>
        <v>12</v>
      </c>
      <c r="G108" s="72" t="str">
        <f t="shared" si="110"/>
        <v>Eintracht Braunschweig</v>
      </c>
      <c r="H108" s="73">
        <f>DataEntry!G108</f>
        <v>2</v>
      </c>
      <c r="I108" s="73">
        <f>DataEntry!H108</f>
        <v>2</v>
      </c>
      <c r="J108" s="158">
        <f t="shared" si="108"/>
        <v>2</v>
      </c>
      <c r="K108" s="156">
        <f t="shared" si="111"/>
        <v>0</v>
      </c>
      <c r="L108" s="224">
        <f t="shared" si="112"/>
        <v>2435.2011037565967</v>
      </c>
      <c r="M108" s="224">
        <f t="shared" si="113"/>
        <v>2359.7464649258304</v>
      </c>
      <c r="N108" s="236">
        <f t="shared" si="152"/>
        <v>75.454638830766271</v>
      </c>
      <c r="O108" s="22" t="str">
        <f t="shared" si="153"/>
        <v>T14G12</v>
      </c>
      <c r="P108" s="248">
        <f t="shared" si="114"/>
        <v>-0.68381165950843048</v>
      </c>
      <c r="Q108" s="22" t="str">
        <f t="shared" si="154"/>
        <v>T3G12</v>
      </c>
      <c r="R108" s="248">
        <f t="shared" si="115"/>
        <v>0.68381165950843048</v>
      </c>
      <c r="S108" s="74">
        <f t="shared" si="155"/>
        <v>0</v>
      </c>
      <c r="T108" s="75">
        <f t="shared" si="156"/>
        <v>0</v>
      </c>
      <c r="U108" s="76">
        <f t="shared" si="157"/>
        <v>0</v>
      </c>
      <c r="V108" s="74">
        <f t="shared" si="158"/>
        <v>0</v>
      </c>
      <c r="W108" s="75">
        <f t="shared" si="159"/>
        <v>1</v>
      </c>
      <c r="X108" s="76">
        <f t="shared" si="160"/>
        <v>0</v>
      </c>
      <c r="Y108" s="74">
        <f t="shared" si="161"/>
        <v>0</v>
      </c>
      <c r="Z108" s="75">
        <f t="shared" si="162"/>
        <v>0</v>
      </c>
      <c r="AA108" s="76">
        <f t="shared" si="163"/>
        <v>0</v>
      </c>
      <c r="AB108" s="74">
        <f t="shared" si="164"/>
        <v>0</v>
      </c>
      <c r="AC108" s="75">
        <f t="shared" si="165"/>
        <v>0</v>
      </c>
      <c r="AD108" s="76">
        <f t="shared" si="166"/>
        <v>0</v>
      </c>
      <c r="AE108" s="74">
        <f t="shared" si="167"/>
        <v>0</v>
      </c>
      <c r="AF108" s="75">
        <f t="shared" si="168"/>
        <v>0</v>
      </c>
      <c r="AG108" s="76">
        <f t="shared" si="169"/>
        <v>0</v>
      </c>
      <c r="AH108" s="74">
        <f t="shared" si="170"/>
        <v>0</v>
      </c>
      <c r="AI108" s="75">
        <f t="shared" si="171"/>
        <v>0</v>
      </c>
      <c r="AJ108" s="76">
        <f t="shared" si="172"/>
        <v>0</v>
      </c>
      <c r="AK108" s="74">
        <f t="shared" si="173"/>
        <v>0</v>
      </c>
      <c r="AL108" s="75">
        <f t="shared" si="174"/>
        <v>0</v>
      </c>
      <c r="AM108" s="76">
        <f t="shared" si="175"/>
        <v>0</v>
      </c>
      <c r="AN108" s="74">
        <f t="shared" si="176"/>
        <v>0</v>
      </c>
      <c r="AO108" s="75">
        <f t="shared" si="177"/>
        <v>0</v>
      </c>
      <c r="AP108" s="76">
        <f t="shared" si="178"/>
        <v>0</v>
      </c>
      <c r="AQ108" s="77">
        <f t="shared" si="116"/>
        <v>0.56838116595084309</v>
      </c>
      <c r="AR108" s="77">
        <f t="shared" si="179"/>
        <v>0.42396678547993377</v>
      </c>
      <c r="AS108" s="78">
        <f t="shared" si="180"/>
        <v>0.2888287609418187</v>
      </c>
      <c r="AT108" s="77">
        <f t="shared" si="181"/>
        <v>0.28720445357824753</v>
      </c>
      <c r="AU108" s="79">
        <f t="shared" si="209"/>
        <v>0.1</v>
      </c>
      <c r="AV108" s="139">
        <f>DataEntry!P108</f>
        <v>0</v>
      </c>
      <c r="AW108" s="80" t="str">
        <f t="shared" si="117"/>
        <v>4/3</v>
      </c>
      <c r="AX108" s="80" t="str">
        <f t="shared" si="118"/>
        <v>61/25</v>
      </c>
      <c r="AY108" s="80" t="str">
        <f t="shared" si="119"/>
        <v>62/25</v>
      </c>
      <c r="AZ108" s="81">
        <f>DataEntry!I108</f>
        <v>63</v>
      </c>
      <c r="BA108" s="82">
        <f>DataEntry!J108</f>
        <v>100</v>
      </c>
      <c r="BB108" s="81">
        <f>DataEntry!K108</f>
        <v>65</v>
      </c>
      <c r="BC108" s="82">
        <f>DataEntry!L108</f>
        <v>20</v>
      </c>
      <c r="BD108" s="81">
        <f>DataEntry!M108</f>
        <v>4</v>
      </c>
      <c r="BE108" s="82">
        <f>DataEntry!N108</f>
        <v>1</v>
      </c>
      <c r="BF108" s="77">
        <f t="shared" si="182"/>
        <v>0.58495630032344648</v>
      </c>
      <c r="BG108" s="77">
        <f t="shared" si="183"/>
        <v>0.22434794577111003</v>
      </c>
      <c r="BH108" s="77">
        <f t="shared" si="184"/>
        <v>0.19069575390544355</v>
      </c>
      <c r="BI108" s="83">
        <f t="shared" si="185"/>
        <v>0</v>
      </c>
      <c r="BJ108" s="83">
        <f t="shared" si="186"/>
        <v>1</v>
      </c>
      <c r="BK108" s="83">
        <f t="shared" si="187"/>
        <v>0</v>
      </c>
      <c r="BL108" s="84">
        <f t="shared" si="120"/>
        <v>0.2888287609418187</v>
      </c>
      <c r="BM108" s="84">
        <f t="shared" si="121"/>
        <v>0.22434794577111003</v>
      </c>
      <c r="BN108" s="85">
        <f t="shared" si="188"/>
        <v>6.4480815170708666E-2</v>
      </c>
      <c r="BO108" s="84">
        <f t="shared" si="122"/>
        <v>0.42396678547993377</v>
      </c>
      <c r="BP108" s="84">
        <f t="shared" si="123"/>
        <v>0.2888287609418187</v>
      </c>
      <c r="BQ108" s="84">
        <f t="shared" si="124"/>
        <v>0.28720445357824753</v>
      </c>
      <c r="BR108" s="84">
        <f t="shared" si="189"/>
        <v>0.58495630032344648</v>
      </c>
      <c r="BS108" s="84">
        <f t="shared" si="189"/>
        <v>0.22434794577111003</v>
      </c>
      <c r="BT108" s="84">
        <f t="shared" si="189"/>
        <v>0.19069575390544355</v>
      </c>
      <c r="BU108" s="86">
        <f t="shared" si="190"/>
        <v>0</v>
      </c>
      <c r="BV108" s="86">
        <f t="shared" si="190"/>
        <v>1</v>
      </c>
      <c r="BW108" s="86">
        <f t="shared" si="190"/>
        <v>0</v>
      </c>
      <c r="BX108" s="86">
        <f t="shared" si="191"/>
        <v>0</v>
      </c>
      <c r="BY108" s="86">
        <f t="shared" si="191"/>
        <v>1</v>
      </c>
      <c r="BZ108" s="86">
        <f t="shared" si="191"/>
        <v>0</v>
      </c>
      <c r="CA108" s="83">
        <f>IF(AND(DataEntry!B108&gt;=ExFrom,DataEntry!B108&lt;=ExTo),0,IF(AR108&lt;DS108,0,DB108))</f>
        <v>0</v>
      </c>
      <c r="CB108" s="83">
        <f>IF(AND(DataEntry!B108&gt;=ExFrom,DataEntry!B108&lt;=ExTo),0,IF(AT108&lt;DT108,0,DC108))</f>
        <v>0</v>
      </c>
      <c r="CC108" s="14">
        <f t="shared" si="192"/>
        <v>0</v>
      </c>
      <c r="CD108" s="72" t="str">
        <f t="shared" si="125"/>
        <v/>
      </c>
      <c r="CE108" s="87">
        <f t="shared" si="193"/>
        <v>4.8791050162396266E-2</v>
      </c>
      <c r="CF108" s="88">
        <f t="shared" si="194"/>
        <v>-0.21995597689381746</v>
      </c>
      <c r="CG108" s="88">
        <f t="shared" si="195"/>
        <v>0.28062490254444433</v>
      </c>
      <c r="CH108" s="87">
        <f t="shared" si="196"/>
        <v>0.28882876094181864</v>
      </c>
      <c r="CI108" s="89">
        <f t="shared" si="126"/>
        <v>0</v>
      </c>
      <c r="CJ108" s="89">
        <f t="shared" si="127"/>
        <v>0</v>
      </c>
      <c r="CK108" s="157">
        <f t="shared" si="128"/>
        <v>0</v>
      </c>
      <c r="CL108" s="90">
        <f t="shared" si="129"/>
        <v>0</v>
      </c>
      <c r="CM108" s="157">
        <f t="shared" si="130"/>
        <v>0</v>
      </c>
      <c r="CN108" s="90">
        <f t="shared" si="131"/>
        <v>0</v>
      </c>
      <c r="CO108" s="157">
        <f t="shared" si="132"/>
        <v>0</v>
      </c>
      <c r="CP108" s="90">
        <f t="shared" si="133"/>
        <v>0</v>
      </c>
      <c r="CQ108" s="157">
        <f t="shared" si="134"/>
        <v>0</v>
      </c>
      <c r="CR108" s="90">
        <f t="shared" si="135"/>
        <v>0</v>
      </c>
      <c r="CS108" s="157">
        <f t="shared" si="136"/>
        <v>0</v>
      </c>
      <c r="CT108" s="90">
        <f t="shared" si="137"/>
        <v>0</v>
      </c>
      <c r="CU108" s="157">
        <f t="shared" si="138"/>
        <v>0</v>
      </c>
      <c r="CV108" s="90">
        <f t="shared" si="139"/>
        <v>0</v>
      </c>
      <c r="CW108" s="157">
        <f t="shared" si="140"/>
        <v>0</v>
      </c>
      <c r="CX108" s="90">
        <f t="shared" si="141"/>
        <v>0</v>
      </c>
      <c r="CY108" s="157">
        <f t="shared" si="142"/>
        <v>0</v>
      </c>
      <c r="CZ108" s="90">
        <f t="shared" si="143"/>
        <v>0</v>
      </c>
      <c r="DA108" s="91">
        <f>DataEntry!B108</f>
        <v>44181</v>
      </c>
      <c r="DB108" s="83">
        <f t="shared" si="144"/>
        <v>0</v>
      </c>
      <c r="DC108" s="83">
        <f t="shared" si="145"/>
        <v>29</v>
      </c>
      <c r="DD108" s="145" t="str">
        <f t="shared" si="197"/>
        <v/>
      </c>
      <c r="DE108" s="145">
        <f t="shared" si="198"/>
        <v>14</v>
      </c>
      <c r="DF108" s="145" t="str">
        <f t="shared" si="199"/>
        <v/>
      </c>
      <c r="DG108" s="145" t="str">
        <f t="shared" si="200"/>
        <v/>
      </c>
      <c r="DH108" s="145">
        <f t="shared" si="201"/>
        <v>3</v>
      </c>
      <c r="DI108" s="145" t="str">
        <f t="shared" si="202"/>
        <v/>
      </c>
      <c r="DJ108" s="83">
        <f t="shared" si="203"/>
        <v>0</v>
      </c>
      <c r="DK108" s="83">
        <f t="shared" si="204"/>
        <v>0</v>
      </c>
      <c r="DL108" s="84">
        <f t="shared" si="205"/>
        <v>0</v>
      </c>
      <c r="DM108" s="14">
        <f t="shared" si="206"/>
        <v>0</v>
      </c>
      <c r="DN108" s="87">
        <f>IFERROR(DO108*(1-DCFactor)+Results!DP108*DCFactor,"")</f>
        <v>0.26602298830409354</v>
      </c>
      <c r="DO108" s="87">
        <f>(DFactor*Rounds*Number/2+SUM(BV$3:BV96))/(Rounds*Number/2+COUNT(BV$3:BV96))</f>
        <v>0.28393999999999997</v>
      </c>
      <c r="DP108" s="87">
        <f t="shared" si="146"/>
        <v>0.2327485380116959</v>
      </c>
      <c r="DQ108" s="84">
        <f t="shared" si="147"/>
        <v>0</v>
      </c>
      <c r="DR108" s="84">
        <f t="shared" si="148"/>
        <v>0</v>
      </c>
      <c r="DS108" s="87">
        <f t="shared" si="149"/>
        <v>0.34399853256312724</v>
      </c>
      <c r="DT108" s="87">
        <f t="shared" si="150"/>
        <v>0.32731250324851852</v>
      </c>
      <c r="DU108" s="87">
        <f t="shared" si="151"/>
        <v>0.28882876094181864</v>
      </c>
      <c r="DV108" s="86">
        <f t="shared" si="207"/>
        <v>0</v>
      </c>
      <c r="DW108" s="86">
        <f t="shared" si="208"/>
        <v>0</v>
      </c>
    </row>
    <row r="109" spans="1:127" x14ac:dyDescent="0.25">
      <c r="A109" s="69">
        <v>107</v>
      </c>
      <c r="B109" s="70">
        <f>DataEntry!C109</f>
        <v>1</v>
      </c>
      <c r="C109" s="71">
        <f>COUNTIF(D$2:D109,D109)+COUNTIF(G$2:G109,D109)</f>
        <v>12</v>
      </c>
      <c r="D109" s="72" t="str">
        <f t="shared" si="109"/>
        <v>Erzgebirge Aue</v>
      </c>
      <c r="E109" s="70">
        <f>DataEntry!E109</f>
        <v>10</v>
      </c>
      <c r="F109" s="71">
        <f>COUNTIF(D$2:D109,G109)+COUNTIF(G$2:G109,G109)</f>
        <v>12</v>
      </c>
      <c r="G109" s="72" t="str">
        <f t="shared" si="110"/>
        <v>Karlsruher</v>
      </c>
      <c r="H109" s="73">
        <f>DataEntry!G109</f>
        <v>4</v>
      </c>
      <c r="I109" s="73">
        <f>DataEntry!H109</f>
        <v>1</v>
      </c>
      <c r="J109" s="158">
        <f t="shared" si="108"/>
        <v>1</v>
      </c>
      <c r="K109" s="156">
        <f t="shared" si="111"/>
        <v>4</v>
      </c>
      <c r="L109" s="224">
        <f t="shared" si="112"/>
        <v>2486.8966329472182</v>
      </c>
      <c r="M109" s="224">
        <f t="shared" si="113"/>
        <v>2417.7852568143003</v>
      </c>
      <c r="N109" s="236">
        <f t="shared" si="152"/>
        <v>69.11137613291794</v>
      </c>
      <c r="O109" s="22" t="str">
        <f t="shared" si="153"/>
        <v>T1G12</v>
      </c>
      <c r="P109" s="248">
        <f t="shared" si="114"/>
        <v>6.1224063682848096</v>
      </c>
      <c r="Q109" s="22" t="str">
        <f t="shared" si="154"/>
        <v>T10G12</v>
      </c>
      <c r="R109" s="248">
        <f t="shared" si="115"/>
        <v>-6.1224063682848096</v>
      </c>
      <c r="S109" s="74">
        <f t="shared" si="155"/>
        <v>0</v>
      </c>
      <c r="T109" s="75">
        <f t="shared" si="156"/>
        <v>0</v>
      </c>
      <c r="U109" s="76">
        <f t="shared" si="157"/>
        <v>0</v>
      </c>
      <c r="V109" s="74">
        <f t="shared" si="158"/>
        <v>1</v>
      </c>
      <c r="W109" s="75">
        <f t="shared" si="159"/>
        <v>0</v>
      </c>
      <c r="X109" s="76">
        <f t="shared" si="160"/>
        <v>0</v>
      </c>
      <c r="Y109" s="74">
        <f t="shared" si="161"/>
        <v>0</v>
      </c>
      <c r="Z109" s="75">
        <f t="shared" si="162"/>
        <v>0</v>
      </c>
      <c r="AA109" s="76">
        <f t="shared" si="163"/>
        <v>0</v>
      </c>
      <c r="AB109" s="74">
        <f t="shared" si="164"/>
        <v>0</v>
      </c>
      <c r="AC109" s="75">
        <f t="shared" si="165"/>
        <v>0</v>
      </c>
      <c r="AD109" s="76">
        <f t="shared" si="166"/>
        <v>0</v>
      </c>
      <c r="AE109" s="74">
        <f t="shared" si="167"/>
        <v>0</v>
      </c>
      <c r="AF109" s="75">
        <f t="shared" si="168"/>
        <v>0</v>
      </c>
      <c r="AG109" s="76">
        <f t="shared" si="169"/>
        <v>0</v>
      </c>
      <c r="AH109" s="74">
        <f t="shared" si="170"/>
        <v>0</v>
      </c>
      <c r="AI109" s="75">
        <f t="shared" si="171"/>
        <v>0</v>
      </c>
      <c r="AJ109" s="76">
        <f t="shared" si="172"/>
        <v>0</v>
      </c>
      <c r="AK109" s="74">
        <f t="shared" si="173"/>
        <v>0</v>
      </c>
      <c r="AL109" s="75">
        <f t="shared" si="174"/>
        <v>0</v>
      </c>
      <c r="AM109" s="76">
        <f t="shared" si="175"/>
        <v>0</v>
      </c>
      <c r="AN109" s="74">
        <f t="shared" si="176"/>
        <v>0</v>
      </c>
      <c r="AO109" s="75">
        <f t="shared" si="177"/>
        <v>0</v>
      </c>
      <c r="AP109" s="76">
        <f t="shared" si="178"/>
        <v>0</v>
      </c>
      <c r="AQ109" s="77">
        <f t="shared" si="116"/>
        <v>0.56268525940822789</v>
      </c>
      <c r="AR109" s="77">
        <f t="shared" si="179"/>
        <v>0.4088289819347718</v>
      </c>
      <c r="AS109" s="78">
        <f t="shared" si="180"/>
        <v>0.30771255494691219</v>
      </c>
      <c r="AT109" s="77">
        <f t="shared" si="181"/>
        <v>0.28345846311831602</v>
      </c>
      <c r="AU109" s="79">
        <f t="shared" si="209"/>
        <v>0.1</v>
      </c>
      <c r="AV109" s="139">
        <f>DataEntry!P109</f>
        <v>26.53</v>
      </c>
      <c r="AW109" s="80" t="str">
        <f t="shared" si="117"/>
        <v>36/25</v>
      </c>
      <c r="AX109" s="80" t="str">
        <f t="shared" si="118"/>
        <v>56/25</v>
      </c>
      <c r="AY109" s="80" t="str">
        <f t="shared" si="119"/>
        <v>63/25</v>
      </c>
      <c r="AZ109" s="81">
        <f>DataEntry!I109</f>
        <v>9</v>
      </c>
      <c r="BA109" s="82">
        <f>DataEntry!J109</f>
        <v>5</v>
      </c>
      <c r="BB109" s="81">
        <f>DataEntry!K109</f>
        <v>63</v>
      </c>
      <c r="BC109" s="82">
        <f>DataEntry!L109</f>
        <v>25</v>
      </c>
      <c r="BD109" s="81">
        <f>DataEntry!M109</f>
        <v>36</v>
      </c>
      <c r="BE109" s="82">
        <f>DataEntry!N109</f>
        <v>25</v>
      </c>
      <c r="BF109" s="77">
        <f t="shared" si="182"/>
        <v>0.33978984681605268</v>
      </c>
      <c r="BG109" s="77">
        <f t="shared" si="183"/>
        <v>0.27028737814913284</v>
      </c>
      <c r="BH109" s="77">
        <f t="shared" si="184"/>
        <v>0.38992277503481459</v>
      </c>
      <c r="BI109" s="83">
        <f t="shared" si="185"/>
        <v>1</v>
      </c>
      <c r="BJ109" s="83">
        <f t="shared" si="186"/>
        <v>0</v>
      </c>
      <c r="BK109" s="83">
        <f t="shared" si="187"/>
        <v>0</v>
      </c>
      <c r="BL109" s="84">
        <f t="shared" si="120"/>
        <v>0.4088289819347718</v>
      </c>
      <c r="BM109" s="84">
        <f t="shared" si="121"/>
        <v>0.33978984681605268</v>
      </c>
      <c r="BN109" s="85">
        <f t="shared" si="188"/>
        <v>6.9039135118719119E-2</v>
      </c>
      <c r="BO109" s="84">
        <f t="shared" si="122"/>
        <v>0.4088289819347718</v>
      </c>
      <c r="BP109" s="84">
        <f t="shared" si="123"/>
        <v>0.30771255494691219</v>
      </c>
      <c r="BQ109" s="84">
        <f t="shared" si="124"/>
        <v>0.28345846311831602</v>
      </c>
      <c r="BR109" s="84">
        <f t="shared" si="189"/>
        <v>0.33978984681605268</v>
      </c>
      <c r="BS109" s="84">
        <f t="shared" si="189"/>
        <v>0.27028737814913284</v>
      </c>
      <c r="BT109" s="84">
        <f t="shared" si="189"/>
        <v>0.38992277503481459</v>
      </c>
      <c r="BU109" s="86">
        <f t="shared" si="190"/>
        <v>1</v>
      </c>
      <c r="BV109" s="86">
        <f t="shared" si="190"/>
        <v>0</v>
      </c>
      <c r="BW109" s="86">
        <f t="shared" si="190"/>
        <v>0</v>
      </c>
      <c r="BX109" s="86">
        <f t="shared" si="191"/>
        <v>1</v>
      </c>
      <c r="BY109" s="86">
        <f t="shared" si="191"/>
        <v>0</v>
      </c>
      <c r="BZ109" s="86">
        <f t="shared" si="191"/>
        <v>0</v>
      </c>
      <c r="CA109" s="83">
        <f>IF(AND(DataEntry!B109&gt;=ExFrom,DataEntry!B109&lt;=ExTo),0,IF(AR109&lt;DS109,0,DB109))</f>
        <v>41</v>
      </c>
      <c r="CB109" s="83">
        <f>IF(AND(DataEntry!B109&gt;=ExFrom,DataEntry!B109&lt;=ExTo),0,IF(AT109&lt;DT109,0,DC109))</f>
        <v>0</v>
      </c>
      <c r="CC109" s="14">
        <f t="shared" si="192"/>
        <v>73.8</v>
      </c>
      <c r="CD109" s="72" t="str">
        <f t="shared" si="125"/>
        <v>Erzgebirge Aue</v>
      </c>
      <c r="CE109" s="87">
        <f t="shared" si="193"/>
        <v>5.1069831807536659E-2</v>
      </c>
      <c r="CF109" s="88">
        <f t="shared" si="194"/>
        <v>0.10194367479904537</v>
      </c>
      <c r="CG109" s="88">
        <f t="shared" si="195"/>
        <v>-0.19788449217246729</v>
      </c>
      <c r="CH109" s="87">
        <f t="shared" si="196"/>
        <v>0.30771255494691219</v>
      </c>
      <c r="CI109" s="89">
        <f t="shared" si="126"/>
        <v>1</v>
      </c>
      <c r="CJ109" s="89">
        <f t="shared" si="127"/>
        <v>0</v>
      </c>
      <c r="CK109" s="157">
        <f t="shared" si="128"/>
        <v>0</v>
      </c>
      <c r="CL109" s="90">
        <f t="shared" si="129"/>
        <v>0</v>
      </c>
      <c r="CM109" s="157">
        <f t="shared" si="130"/>
        <v>73.8</v>
      </c>
      <c r="CN109" s="90">
        <f t="shared" si="131"/>
        <v>0</v>
      </c>
      <c r="CO109" s="157">
        <f t="shared" si="132"/>
        <v>0</v>
      </c>
      <c r="CP109" s="90">
        <f t="shared" si="133"/>
        <v>0</v>
      </c>
      <c r="CQ109" s="157">
        <f t="shared" si="134"/>
        <v>0</v>
      </c>
      <c r="CR109" s="90">
        <f t="shared" si="135"/>
        <v>0</v>
      </c>
      <c r="CS109" s="157">
        <f t="shared" si="136"/>
        <v>0</v>
      </c>
      <c r="CT109" s="90">
        <f t="shared" si="137"/>
        <v>0</v>
      </c>
      <c r="CU109" s="157">
        <f t="shared" si="138"/>
        <v>0</v>
      </c>
      <c r="CV109" s="90">
        <f t="shared" si="139"/>
        <v>0</v>
      </c>
      <c r="CW109" s="157">
        <f t="shared" si="140"/>
        <v>0</v>
      </c>
      <c r="CX109" s="90">
        <f t="shared" si="141"/>
        <v>0</v>
      </c>
      <c r="CY109" s="157">
        <f t="shared" si="142"/>
        <v>0</v>
      </c>
      <c r="CZ109" s="90">
        <f t="shared" si="143"/>
        <v>0</v>
      </c>
      <c r="DA109" s="91">
        <f>DataEntry!B109</f>
        <v>44182</v>
      </c>
      <c r="DB109" s="83">
        <f t="shared" si="144"/>
        <v>41</v>
      </c>
      <c r="DC109" s="83">
        <f t="shared" si="145"/>
        <v>0</v>
      </c>
      <c r="DD109" s="145">
        <f t="shared" si="197"/>
        <v>1</v>
      </c>
      <c r="DE109" s="145" t="str">
        <f t="shared" si="198"/>
        <v/>
      </c>
      <c r="DF109" s="145" t="str">
        <f t="shared" si="199"/>
        <v/>
      </c>
      <c r="DG109" s="145" t="str">
        <f t="shared" si="200"/>
        <v/>
      </c>
      <c r="DH109" s="145" t="str">
        <f t="shared" si="201"/>
        <v/>
      </c>
      <c r="DI109" s="145">
        <f t="shared" si="202"/>
        <v>10</v>
      </c>
      <c r="DJ109" s="83">
        <f t="shared" si="203"/>
        <v>41</v>
      </c>
      <c r="DK109" s="83">
        <f t="shared" si="204"/>
        <v>0</v>
      </c>
      <c r="DL109" s="84">
        <f t="shared" si="205"/>
        <v>16.27</v>
      </c>
      <c r="DM109" s="14">
        <f t="shared" si="206"/>
        <v>-16.27</v>
      </c>
      <c r="DN109" s="87">
        <f>IFERROR(DO109*(1-DCFactor)+Results!DP109*DCFactor,"")</f>
        <v>0.2852118592407869</v>
      </c>
      <c r="DO109" s="87">
        <f>(DFactor*Rounds*Number/2+SUM(BV$3:BV97))/(Rounds*Number/2+COUNT(BV$3:BV97))</f>
        <v>0.28323192019950122</v>
      </c>
      <c r="DP109" s="87">
        <f t="shared" si="146"/>
        <v>0.28888888888888886</v>
      </c>
      <c r="DQ109" s="84">
        <f t="shared" si="147"/>
        <v>0</v>
      </c>
      <c r="DR109" s="84">
        <f t="shared" si="148"/>
        <v>0</v>
      </c>
      <c r="DS109" s="87">
        <f t="shared" si="149"/>
        <v>0.33326854417336516</v>
      </c>
      <c r="DT109" s="87">
        <f t="shared" si="150"/>
        <v>0.34326281640574885</v>
      </c>
      <c r="DU109" s="87">
        <f t="shared" si="151"/>
        <v>0.30771255494691219</v>
      </c>
      <c r="DV109" s="86">
        <f t="shared" si="207"/>
        <v>3</v>
      </c>
      <c r="DW109" s="86">
        <f t="shared" si="208"/>
        <v>-3</v>
      </c>
    </row>
    <row r="110" spans="1:127" x14ac:dyDescent="0.25">
      <c r="A110" s="69">
        <v>108</v>
      </c>
      <c r="B110" s="70">
        <f>DataEntry!C110</f>
        <v>2</v>
      </c>
      <c r="C110" s="71">
        <f>COUNTIF(D$2:D110,D110)+COUNTIF(G$2:G110,D110)</f>
        <v>13</v>
      </c>
      <c r="D110" s="72" t="str">
        <f t="shared" si="109"/>
        <v>Bochum</v>
      </c>
      <c r="E110" s="70">
        <f>DataEntry!E110</f>
        <v>9</v>
      </c>
      <c r="F110" s="71">
        <f>COUNTIF(D$2:D110,G110)+COUNTIF(G$2:G110,G110)</f>
        <v>13</v>
      </c>
      <c r="G110" s="72" t="str">
        <f t="shared" si="110"/>
        <v>Heidenheim</v>
      </c>
      <c r="H110" s="73">
        <f>DataEntry!G110</f>
        <v>3</v>
      </c>
      <c r="I110" s="73">
        <f>DataEntry!H110</f>
        <v>0</v>
      </c>
      <c r="J110" s="158">
        <f t="shared" si="108"/>
        <v>1</v>
      </c>
      <c r="K110" s="156">
        <f t="shared" si="111"/>
        <v>4</v>
      </c>
      <c r="L110" s="224">
        <f t="shared" si="112"/>
        <v>2459.6804163357197</v>
      </c>
      <c r="M110" s="224">
        <f t="shared" si="113"/>
        <v>2418.0068839265114</v>
      </c>
      <c r="N110" s="236">
        <f t="shared" si="152"/>
        <v>41.673532409208292</v>
      </c>
      <c r="O110" s="22" t="str">
        <f t="shared" si="153"/>
        <v>T2G13</v>
      </c>
      <c r="P110" s="248">
        <f t="shared" si="114"/>
        <v>6.4881012320238609</v>
      </c>
      <c r="Q110" s="22" t="str">
        <f t="shared" si="154"/>
        <v>T9G13</v>
      </c>
      <c r="R110" s="248">
        <f t="shared" si="115"/>
        <v>-6.4881012320238609</v>
      </c>
      <c r="S110" s="74">
        <f t="shared" si="155"/>
        <v>1</v>
      </c>
      <c r="T110" s="75">
        <f t="shared" si="156"/>
        <v>0</v>
      </c>
      <c r="U110" s="76">
        <f t="shared" si="157"/>
        <v>0</v>
      </c>
      <c r="V110" s="74">
        <f t="shared" si="158"/>
        <v>0</v>
      </c>
      <c r="W110" s="75">
        <f t="shared" si="159"/>
        <v>0</v>
      </c>
      <c r="X110" s="76">
        <f t="shared" si="160"/>
        <v>0</v>
      </c>
      <c r="Y110" s="74">
        <f t="shared" si="161"/>
        <v>0</v>
      </c>
      <c r="Z110" s="75">
        <f t="shared" si="162"/>
        <v>0</v>
      </c>
      <c r="AA110" s="76">
        <f t="shared" si="163"/>
        <v>0</v>
      </c>
      <c r="AB110" s="74">
        <f t="shared" si="164"/>
        <v>0</v>
      </c>
      <c r="AC110" s="75">
        <f t="shared" si="165"/>
        <v>0</v>
      </c>
      <c r="AD110" s="76">
        <f t="shared" si="166"/>
        <v>0</v>
      </c>
      <c r="AE110" s="74">
        <f t="shared" si="167"/>
        <v>0</v>
      </c>
      <c r="AF110" s="75">
        <f t="shared" si="168"/>
        <v>0</v>
      </c>
      <c r="AG110" s="76">
        <f t="shared" si="169"/>
        <v>0</v>
      </c>
      <c r="AH110" s="74">
        <f t="shared" si="170"/>
        <v>0</v>
      </c>
      <c r="AI110" s="75">
        <f t="shared" si="171"/>
        <v>0</v>
      </c>
      <c r="AJ110" s="76">
        <f t="shared" si="172"/>
        <v>0</v>
      </c>
      <c r="AK110" s="74">
        <f t="shared" si="173"/>
        <v>0</v>
      </c>
      <c r="AL110" s="75">
        <f t="shared" si="174"/>
        <v>0</v>
      </c>
      <c r="AM110" s="76">
        <f t="shared" si="175"/>
        <v>0</v>
      </c>
      <c r="AN110" s="74">
        <f t="shared" si="176"/>
        <v>0</v>
      </c>
      <c r="AO110" s="75">
        <f t="shared" si="177"/>
        <v>0</v>
      </c>
      <c r="AP110" s="76">
        <f t="shared" si="178"/>
        <v>0</v>
      </c>
      <c r="AQ110" s="77">
        <f t="shared" si="116"/>
        <v>0.53656419771258135</v>
      </c>
      <c r="AR110" s="77">
        <f t="shared" si="179"/>
        <v>0.38108247358545033</v>
      </c>
      <c r="AS110" s="78">
        <f t="shared" si="180"/>
        <v>0.31096344825426203</v>
      </c>
      <c r="AT110" s="77">
        <f t="shared" si="181"/>
        <v>0.30795407816028769</v>
      </c>
      <c r="AU110" s="79">
        <f t="shared" si="209"/>
        <v>0.1</v>
      </c>
      <c r="AV110" s="139">
        <f>DataEntry!P110</f>
        <v>0</v>
      </c>
      <c r="AW110" s="80" t="str">
        <f t="shared" si="117"/>
        <v>81/50</v>
      </c>
      <c r="AX110" s="80" t="str">
        <f t="shared" si="118"/>
        <v>11/5</v>
      </c>
      <c r="AY110" s="80" t="str">
        <f t="shared" si="119"/>
        <v>56/25</v>
      </c>
      <c r="AZ110" s="81">
        <f>DataEntry!I110</f>
        <v>13</v>
      </c>
      <c r="BA110" s="82">
        <f>DataEntry!J110</f>
        <v>10</v>
      </c>
      <c r="BB110" s="81">
        <f>DataEntry!K110</f>
        <v>58</v>
      </c>
      <c r="BC110" s="82">
        <f>DataEntry!L110</f>
        <v>25</v>
      </c>
      <c r="BD110" s="81">
        <f>DataEntry!M110</f>
        <v>54</v>
      </c>
      <c r="BE110" s="82">
        <f>DataEntry!N110</f>
        <v>25</v>
      </c>
      <c r="BF110" s="77">
        <f t="shared" si="182"/>
        <v>0.413117439516129</v>
      </c>
      <c r="BG110" s="77">
        <f t="shared" si="183"/>
        <v>0.28619581653225806</v>
      </c>
      <c r="BH110" s="77">
        <f t="shared" si="184"/>
        <v>0.30068674395161293</v>
      </c>
      <c r="BI110" s="83">
        <f t="shared" si="185"/>
        <v>1</v>
      </c>
      <c r="BJ110" s="83">
        <f t="shared" si="186"/>
        <v>0</v>
      </c>
      <c r="BK110" s="83">
        <f t="shared" si="187"/>
        <v>0</v>
      </c>
      <c r="BL110" s="84">
        <f t="shared" si="120"/>
        <v>0.38108247358545033</v>
      </c>
      <c r="BM110" s="84">
        <f t="shared" si="121"/>
        <v>0.413117439516129</v>
      </c>
      <c r="BN110" s="85">
        <f t="shared" si="188"/>
        <v>-3.2034965930678672E-2</v>
      </c>
      <c r="BO110" s="84">
        <f t="shared" si="122"/>
        <v>0.38108247358545033</v>
      </c>
      <c r="BP110" s="84">
        <f t="shared" si="123"/>
        <v>0.31096344825426203</v>
      </c>
      <c r="BQ110" s="84">
        <f t="shared" si="124"/>
        <v>0.30795407816028769</v>
      </c>
      <c r="BR110" s="84">
        <f t="shared" si="189"/>
        <v>0.413117439516129</v>
      </c>
      <c r="BS110" s="84">
        <f t="shared" si="189"/>
        <v>0.28619581653225806</v>
      </c>
      <c r="BT110" s="84">
        <f t="shared" si="189"/>
        <v>0.30068674395161293</v>
      </c>
      <c r="BU110" s="86">
        <f t="shared" si="190"/>
        <v>1</v>
      </c>
      <c r="BV110" s="86">
        <f t="shared" si="190"/>
        <v>0</v>
      </c>
      <c r="BW110" s="86">
        <f t="shared" si="190"/>
        <v>0</v>
      </c>
      <c r="BX110" s="86">
        <f t="shared" si="191"/>
        <v>1</v>
      </c>
      <c r="BY110" s="86">
        <f t="shared" si="191"/>
        <v>0</v>
      </c>
      <c r="BZ110" s="86">
        <f t="shared" si="191"/>
        <v>0</v>
      </c>
      <c r="CA110" s="83">
        <f>IF(AND(DataEntry!B110&gt;=ExFrom,DataEntry!B110&lt;=ExTo),0,IF(AR110&lt;DS110,0,DB110))</f>
        <v>0</v>
      </c>
      <c r="CB110" s="83">
        <f>IF(AND(DataEntry!B110&gt;=ExFrom,DataEntry!B110&lt;=ExTo),0,IF(AT110&lt;DT110,0,DC110))</f>
        <v>0</v>
      </c>
      <c r="CC110" s="14">
        <f t="shared" si="192"/>
        <v>0</v>
      </c>
      <c r="CD110" s="72" t="str">
        <f t="shared" si="125"/>
        <v/>
      </c>
      <c r="CE110" s="87">
        <f t="shared" si="193"/>
        <v>5.2443124175292288E-2</v>
      </c>
      <c r="CF110" s="88">
        <f t="shared" si="194"/>
        <v>-8.5288962744351063E-2</v>
      </c>
      <c r="CG110" s="88">
        <f t="shared" si="195"/>
        <v>-1.7569167063116162E-2</v>
      </c>
      <c r="CH110" s="87">
        <f t="shared" si="196"/>
        <v>0.31096344825426198</v>
      </c>
      <c r="CI110" s="89">
        <f t="shared" si="126"/>
        <v>0</v>
      </c>
      <c r="CJ110" s="89">
        <f t="shared" si="127"/>
        <v>0</v>
      </c>
      <c r="CK110" s="157">
        <f t="shared" si="128"/>
        <v>0</v>
      </c>
      <c r="CL110" s="90">
        <f t="shared" si="129"/>
        <v>0</v>
      </c>
      <c r="CM110" s="157">
        <f t="shared" si="130"/>
        <v>0</v>
      </c>
      <c r="CN110" s="90">
        <f t="shared" si="131"/>
        <v>0</v>
      </c>
      <c r="CO110" s="157">
        <f t="shared" si="132"/>
        <v>0</v>
      </c>
      <c r="CP110" s="90">
        <f t="shared" si="133"/>
        <v>0</v>
      </c>
      <c r="CQ110" s="157">
        <f t="shared" si="134"/>
        <v>0</v>
      </c>
      <c r="CR110" s="90">
        <f t="shared" si="135"/>
        <v>0</v>
      </c>
      <c r="CS110" s="157">
        <f t="shared" si="136"/>
        <v>0</v>
      </c>
      <c r="CT110" s="90">
        <f t="shared" si="137"/>
        <v>0</v>
      </c>
      <c r="CU110" s="157">
        <f t="shared" si="138"/>
        <v>0</v>
      </c>
      <c r="CV110" s="90">
        <f t="shared" si="139"/>
        <v>0</v>
      </c>
      <c r="CW110" s="157">
        <f t="shared" si="140"/>
        <v>0</v>
      </c>
      <c r="CX110" s="90">
        <f t="shared" si="141"/>
        <v>0</v>
      </c>
      <c r="CY110" s="157">
        <f t="shared" si="142"/>
        <v>0</v>
      </c>
      <c r="CZ110" s="90">
        <f t="shared" si="143"/>
        <v>0</v>
      </c>
      <c r="DA110" s="91">
        <f>DataEntry!B110</f>
        <v>44183</v>
      </c>
      <c r="DB110" s="83">
        <f t="shared" si="144"/>
        <v>0</v>
      </c>
      <c r="DC110" s="83">
        <f t="shared" si="145"/>
        <v>0</v>
      </c>
      <c r="DD110" s="145">
        <f t="shared" si="197"/>
        <v>2</v>
      </c>
      <c r="DE110" s="145" t="str">
        <f t="shared" si="198"/>
        <v/>
      </c>
      <c r="DF110" s="145" t="str">
        <f t="shared" si="199"/>
        <v/>
      </c>
      <c r="DG110" s="145" t="str">
        <f t="shared" si="200"/>
        <v/>
      </c>
      <c r="DH110" s="145" t="str">
        <f t="shared" si="201"/>
        <v/>
      </c>
      <c r="DI110" s="145">
        <f t="shared" si="202"/>
        <v>9</v>
      </c>
      <c r="DJ110" s="83">
        <f t="shared" si="203"/>
        <v>0</v>
      </c>
      <c r="DK110" s="83">
        <f t="shared" si="204"/>
        <v>0</v>
      </c>
      <c r="DL110" s="84">
        <f t="shared" si="205"/>
        <v>0</v>
      </c>
      <c r="DM110" s="14">
        <f t="shared" si="206"/>
        <v>0</v>
      </c>
      <c r="DN110" s="87">
        <f>IFERROR(DO110*(1-DCFactor)+Results!DP110*DCFactor,"")</f>
        <v>0.29396887302617347</v>
      </c>
      <c r="DO110" s="87">
        <f>(DFactor*Rounds*Number/2+SUM(BV$3:BV98))/(Rounds*Number/2+COUNT(BV$3:BV98))</f>
        <v>0.28252736318407956</v>
      </c>
      <c r="DP110" s="87">
        <f t="shared" si="146"/>
        <v>0.31521739130434784</v>
      </c>
      <c r="DQ110" s="84">
        <f t="shared" si="147"/>
        <v>0</v>
      </c>
      <c r="DR110" s="84">
        <f t="shared" si="148"/>
        <v>0</v>
      </c>
      <c r="DS110" s="87">
        <f t="shared" si="149"/>
        <v>0.33950963209147839</v>
      </c>
      <c r="DT110" s="87">
        <f t="shared" si="150"/>
        <v>0.33725230556877051</v>
      </c>
      <c r="DU110" s="87">
        <f t="shared" si="151"/>
        <v>0.31096344825426198</v>
      </c>
      <c r="DV110" s="86">
        <f t="shared" si="207"/>
        <v>3</v>
      </c>
      <c r="DW110" s="86">
        <f t="shared" si="208"/>
        <v>-3</v>
      </c>
    </row>
    <row r="111" spans="1:127" x14ac:dyDescent="0.25">
      <c r="A111" s="69">
        <v>109</v>
      </c>
      <c r="B111" s="70">
        <f>DataEntry!C111</f>
        <v>15</v>
      </c>
      <c r="C111" s="71">
        <f>COUNTIF(D$2:D111,D111)+COUNTIF(G$2:G111,D111)</f>
        <v>13</v>
      </c>
      <c r="D111" s="72" t="str">
        <f t="shared" si="109"/>
        <v>Jahn Regensburg</v>
      </c>
      <c r="E111" s="70">
        <f>DataEntry!E111</f>
        <v>8</v>
      </c>
      <c r="F111" s="71">
        <f>COUNTIF(D$2:D111,G111)+COUNTIF(G$2:G111,G111)</f>
        <v>13</v>
      </c>
      <c r="G111" s="72" t="str">
        <f t="shared" si="110"/>
        <v>Hannover 96</v>
      </c>
      <c r="H111" s="73">
        <f>DataEntry!G111</f>
        <v>0</v>
      </c>
      <c r="I111" s="73">
        <f>DataEntry!H111</f>
        <v>0</v>
      </c>
      <c r="J111" s="158">
        <f t="shared" si="108"/>
        <v>2</v>
      </c>
      <c r="K111" s="156">
        <f t="shared" si="111"/>
        <v>0</v>
      </c>
      <c r="L111" s="224">
        <f t="shared" si="112"/>
        <v>2486.8487956654153</v>
      </c>
      <c r="M111" s="224">
        <f t="shared" si="113"/>
        <v>2412.7960333844335</v>
      </c>
      <c r="N111" s="236">
        <f t="shared" si="152"/>
        <v>74.052762280981824</v>
      </c>
      <c r="O111" s="22" t="str">
        <f t="shared" si="153"/>
        <v>T15G13</v>
      </c>
      <c r="P111" s="248">
        <f t="shared" si="114"/>
        <v>-0.6742968041424513</v>
      </c>
      <c r="Q111" s="22" t="str">
        <f t="shared" si="154"/>
        <v>T8G13</v>
      </c>
      <c r="R111" s="248">
        <f t="shared" si="115"/>
        <v>0.6742968041424513</v>
      </c>
      <c r="S111" s="74">
        <f t="shared" si="155"/>
        <v>0</v>
      </c>
      <c r="T111" s="75">
        <f t="shared" si="156"/>
        <v>0</v>
      </c>
      <c r="U111" s="76">
        <f t="shared" si="157"/>
        <v>0</v>
      </c>
      <c r="V111" s="74">
        <f t="shared" si="158"/>
        <v>0</v>
      </c>
      <c r="W111" s="75">
        <f t="shared" si="159"/>
        <v>1</v>
      </c>
      <c r="X111" s="76">
        <f t="shared" si="160"/>
        <v>0</v>
      </c>
      <c r="Y111" s="74">
        <f t="shared" si="161"/>
        <v>0</v>
      </c>
      <c r="Z111" s="75">
        <f t="shared" si="162"/>
        <v>0</v>
      </c>
      <c r="AA111" s="76">
        <f t="shared" si="163"/>
        <v>0</v>
      </c>
      <c r="AB111" s="74">
        <f t="shared" si="164"/>
        <v>0</v>
      </c>
      <c r="AC111" s="75">
        <f t="shared" si="165"/>
        <v>0</v>
      </c>
      <c r="AD111" s="76">
        <f t="shared" si="166"/>
        <v>0</v>
      </c>
      <c r="AE111" s="74">
        <f t="shared" si="167"/>
        <v>0</v>
      </c>
      <c r="AF111" s="75">
        <f t="shared" si="168"/>
        <v>0</v>
      </c>
      <c r="AG111" s="76">
        <f t="shared" si="169"/>
        <v>0</v>
      </c>
      <c r="AH111" s="74">
        <f t="shared" si="170"/>
        <v>0</v>
      </c>
      <c r="AI111" s="75">
        <f t="shared" si="171"/>
        <v>0</v>
      </c>
      <c r="AJ111" s="76">
        <f t="shared" si="172"/>
        <v>0</v>
      </c>
      <c r="AK111" s="74">
        <f t="shared" si="173"/>
        <v>0</v>
      </c>
      <c r="AL111" s="75">
        <f t="shared" si="174"/>
        <v>0</v>
      </c>
      <c r="AM111" s="76">
        <f t="shared" si="175"/>
        <v>0</v>
      </c>
      <c r="AN111" s="74">
        <f t="shared" si="176"/>
        <v>0</v>
      </c>
      <c r="AO111" s="75">
        <f t="shared" si="177"/>
        <v>0</v>
      </c>
      <c r="AP111" s="76">
        <f t="shared" si="178"/>
        <v>0</v>
      </c>
      <c r="AQ111" s="77">
        <f t="shared" si="116"/>
        <v>0.56742968041424513</v>
      </c>
      <c r="AR111" s="77">
        <f t="shared" si="179"/>
        <v>0.41880000015673435</v>
      </c>
      <c r="AS111" s="78">
        <f t="shared" si="180"/>
        <v>0.29725936051502155</v>
      </c>
      <c r="AT111" s="77">
        <f t="shared" si="181"/>
        <v>0.28394063932824409</v>
      </c>
      <c r="AU111" s="79">
        <f t="shared" si="209"/>
        <v>0.1</v>
      </c>
      <c r="AV111" s="139">
        <f>DataEntry!P111</f>
        <v>-9.9999999999980105E-3</v>
      </c>
      <c r="AW111" s="80" t="str">
        <f t="shared" si="117"/>
        <v>69/50</v>
      </c>
      <c r="AX111" s="80" t="str">
        <f t="shared" si="118"/>
        <v>59/25</v>
      </c>
      <c r="AY111" s="80" t="str">
        <f t="shared" si="119"/>
        <v>63/25</v>
      </c>
      <c r="AZ111" s="81">
        <f>DataEntry!I111</f>
        <v>89</v>
      </c>
      <c r="BA111" s="82">
        <f>DataEntry!J111</f>
        <v>50</v>
      </c>
      <c r="BB111" s="81">
        <f>DataEntry!K111</f>
        <v>13</v>
      </c>
      <c r="BC111" s="82">
        <f>DataEntry!L111</f>
        <v>5</v>
      </c>
      <c r="BD111" s="81">
        <f>DataEntry!M111</f>
        <v>71</v>
      </c>
      <c r="BE111" s="82">
        <f>DataEntry!N111</f>
        <v>50</v>
      </c>
      <c r="BF111" s="77">
        <f t="shared" si="182"/>
        <v>0.34235055565161349</v>
      </c>
      <c r="BG111" s="77">
        <f t="shared" si="183"/>
        <v>0.26437070686430153</v>
      </c>
      <c r="BH111" s="77">
        <f t="shared" si="184"/>
        <v>0.39327873748408493</v>
      </c>
      <c r="BI111" s="83">
        <f t="shared" si="185"/>
        <v>0</v>
      </c>
      <c r="BJ111" s="83">
        <f t="shared" si="186"/>
        <v>1</v>
      </c>
      <c r="BK111" s="83">
        <f t="shared" si="187"/>
        <v>0</v>
      </c>
      <c r="BL111" s="84">
        <f t="shared" si="120"/>
        <v>0.29725936051502155</v>
      </c>
      <c r="BM111" s="84">
        <f t="shared" si="121"/>
        <v>0.26437070686430153</v>
      </c>
      <c r="BN111" s="85">
        <f t="shared" si="188"/>
        <v>3.2888653650720023E-2</v>
      </c>
      <c r="BO111" s="84">
        <f t="shared" si="122"/>
        <v>0.41880000015673435</v>
      </c>
      <c r="BP111" s="84">
        <f t="shared" si="123"/>
        <v>0.29725936051502155</v>
      </c>
      <c r="BQ111" s="84">
        <f t="shared" si="124"/>
        <v>0.28394063932824409</v>
      </c>
      <c r="BR111" s="84">
        <f t="shared" si="189"/>
        <v>0.34235055565161349</v>
      </c>
      <c r="BS111" s="84">
        <f t="shared" si="189"/>
        <v>0.26437070686430153</v>
      </c>
      <c r="BT111" s="84">
        <f t="shared" si="189"/>
        <v>0.39327873748408493</v>
      </c>
      <c r="BU111" s="86">
        <f t="shared" si="190"/>
        <v>0</v>
      </c>
      <c r="BV111" s="86">
        <f t="shared" si="190"/>
        <v>1</v>
      </c>
      <c r="BW111" s="86">
        <f t="shared" si="190"/>
        <v>0</v>
      </c>
      <c r="BX111" s="86">
        <f t="shared" si="191"/>
        <v>0</v>
      </c>
      <c r="BY111" s="86">
        <f t="shared" si="191"/>
        <v>1</v>
      </c>
      <c r="BZ111" s="86">
        <f t="shared" si="191"/>
        <v>0</v>
      </c>
      <c r="CA111" s="83">
        <f>IF(AND(DataEntry!B111&gt;=ExFrom,DataEntry!B111&lt;=ExTo),0,IF(AR111&lt;DS111,0,DB111))</f>
        <v>42</v>
      </c>
      <c r="CB111" s="83">
        <f>IF(AND(DataEntry!B111&gt;=ExFrom,DataEntry!B111&lt;=ExTo),0,IF(AT111&lt;DT111,0,DC111))</f>
        <v>0</v>
      </c>
      <c r="CC111" s="14">
        <f t="shared" si="192"/>
        <v>-42</v>
      </c>
      <c r="CD111" s="72" t="str">
        <f t="shared" si="125"/>
        <v>Jahn Regensburg</v>
      </c>
      <c r="CE111" s="87">
        <f t="shared" si="193"/>
        <v>5.0713148489472948E-2</v>
      </c>
      <c r="CF111" s="88">
        <f t="shared" si="194"/>
        <v>0.11652888192197368</v>
      </c>
      <c r="CG111" s="88">
        <f t="shared" si="195"/>
        <v>-0.20084917921576698</v>
      </c>
      <c r="CH111" s="87">
        <f t="shared" si="196"/>
        <v>0.29725936051502155</v>
      </c>
      <c r="CI111" s="89">
        <f t="shared" si="126"/>
        <v>1</v>
      </c>
      <c r="CJ111" s="89">
        <f t="shared" si="127"/>
        <v>0</v>
      </c>
      <c r="CK111" s="157">
        <f t="shared" si="128"/>
        <v>0</v>
      </c>
      <c r="CL111" s="90">
        <f t="shared" si="129"/>
        <v>0</v>
      </c>
      <c r="CM111" s="157">
        <f t="shared" si="130"/>
        <v>-42</v>
      </c>
      <c r="CN111" s="90">
        <f t="shared" si="131"/>
        <v>0</v>
      </c>
      <c r="CO111" s="157">
        <f t="shared" si="132"/>
        <v>0</v>
      </c>
      <c r="CP111" s="90">
        <f t="shared" si="133"/>
        <v>0</v>
      </c>
      <c r="CQ111" s="157">
        <f t="shared" si="134"/>
        <v>0</v>
      </c>
      <c r="CR111" s="90">
        <f t="shared" si="135"/>
        <v>0</v>
      </c>
      <c r="CS111" s="157">
        <f t="shared" si="136"/>
        <v>0</v>
      </c>
      <c r="CT111" s="90">
        <f t="shared" si="137"/>
        <v>0</v>
      </c>
      <c r="CU111" s="157">
        <f t="shared" si="138"/>
        <v>0</v>
      </c>
      <c r="CV111" s="90">
        <f t="shared" si="139"/>
        <v>0</v>
      </c>
      <c r="CW111" s="157">
        <f t="shared" si="140"/>
        <v>0</v>
      </c>
      <c r="CX111" s="90">
        <f t="shared" si="141"/>
        <v>0</v>
      </c>
      <c r="CY111" s="157">
        <f t="shared" si="142"/>
        <v>0</v>
      </c>
      <c r="CZ111" s="90">
        <f t="shared" si="143"/>
        <v>0</v>
      </c>
      <c r="DA111" s="91">
        <f>DataEntry!B111</f>
        <v>44183</v>
      </c>
      <c r="DB111" s="83">
        <f t="shared" si="144"/>
        <v>42</v>
      </c>
      <c r="DC111" s="83">
        <f t="shared" si="145"/>
        <v>0</v>
      </c>
      <c r="DD111" s="145" t="str">
        <f t="shared" si="197"/>
        <v/>
      </c>
      <c r="DE111" s="145">
        <f t="shared" si="198"/>
        <v>15</v>
      </c>
      <c r="DF111" s="145" t="str">
        <f t="shared" si="199"/>
        <v/>
      </c>
      <c r="DG111" s="145" t="str">
        <f t="shared" si="200"/>
        <v/>
      </c>
      <c r="DH111" s="145">
        <f t="shared" si="201"/>
        <v>8</v>
      </c>
      <c r="DI111" s="145" t="str">
        <f t="shared" si="202"/>
        <v/>
      </c>
      <c r="DJ111" s="83">
        <f t="shared" si="203"/>
        <v>42</v>
      </c>
      <c r="DK111" s="83">
        <f t="shared" si="204"/>
        <v>0</v>
      </c>
      <c r="DL111" s="84">
        <f t="shared" si="205"/>
        <v>16.149999999999999</v>
      </c>
      <c r="DM111" s="14">
        <f t="shared" si="206"/>
        <v>41.99</v>
      </c>
      <c r="DN111" s="87">
        <f>IFERROR(DO111*(1-DCFactor)+Results!DP111*DCFactor,"")</f>
        <v>0.27449144460028047</v>
      </c>
      <c r="DO111" s="87">
        <f>(DFactor*Rounds*Number/2+SUM(BV$3:BV99))/(Rounds*Number/2+COUNT(BV$3:BV99))</f>
        <v>0.28182630272952852</v>
      </c>
      <c r="DP111" s="87">
        <f t="shared" si="146"/>
        <v>0.2608695652173913</v>
      </c>
      <c r="DQ111" s="84">
        <f t="shared" si="147"/>
        <v>0</v>
      </c>
      <c r="DR111" s="84">
        <f t="shared" si="148"/>
        <v>0</v>
      </c>
      <c r="DS111" s="87">
        <f t="shared" si="149"/>
        <v>0.33278237060260085</v>
      </c>
      <c r="DT111" s="87">
        <f t="shared" si="150"/>
        <v>0.34336163930719221</v>
      </c>
      <c r="DU111" s="87">
        <f t="shared" si="151"/>
        <v>0.29725936051502155</v>
      </c>
      <c r="DV111" s="86">
        <f t="shared" si="207"/>
        <v>0</v>
      </c>
      <c r="DW111" s="86">
        <f t="shared" si="208"/>
        <v>0</v>
      </c>
    </row>
    <row r="112" spans="1:127" x14ac:dyDescent="0.25">
      <c r="A112" s="69">
        <v>110</v>
      </c>
      <c r="B112" s="70">
        <f>DataEntry!C112</f>
        <v>4</v>
      </c>
      <c r="C112" s="71">
        <f>COUNTIF(D$2:D112,D112)+COUNTIF(G$2:G112,D112)</f>
        <v>13</v>
      </c>
      <c r="D112" s="72" t="str">
        <f t="shared" si="109"/>
        <v>Darmstadt 98</v>
      </c>
      <c r="E112" s="70">
        <f>DataEntry!E112</f>
        <v>18</v>
      </c>
      <c r="F112" s="71">
        <f>COUNTIF(D$2:D112,G112)+COUNTIF(G$2:G112,G112)</f>
        <v>12</v>
      </c>
      <c r="G112" s="72" t="str">
        <f t="shared" si="110"/>
        <v>Wurzburger Kickers</v>
      </c>
      <c r="H112" s="73">
        <f>DataEntry!G112</f>
        <v>2</v>
      </c>
      <c r="I112" s="73">
        <f>DataEntry!H112</f>
        <v>0</v>
      </c>
      <c r="J112" s="158">
        <f t="shared" si="108"/>
        <v>1</v>
      </c>
      <c r="K112" s="156">
        <f t="shared" si="111"/>
        <v>0</v>
      </c>
      <c r="L112" s="224">
        <f t="shared" si="112"/>
        <v>2486.8040232863787</v>
      </c>
      <c r="M112" s="224">
        <f t="shared" si="113"/>
        <v>2349.166832609943</v>
      </c>
      <c r="N112" s="236">
        <f t="shared" si="152"/>
        <v>137.63719067643569</v>
      </c>
      <c r="O112" s="22" t="str">
        <f t="shared" si="153"/>
        <v>T4G13</v>
      </c>
      <c r="P112" s="248">
        <f t="shared" si="114"/>
        <v>78.247228956495974</v>
      </c>
      <c r="Q112" s="22" t="str">
        <f t="shared" si="154"/>
        <v>T18G12</v>
      </c>
      <c r="R112" s="248">
        <f t="shared" si="115"/>
        <v>-78.247228956495974</v>
      </c>
      <c r="S112" s="74">
        <f t="shared" si="155"/>
        <v>0</v>
      </c>
      <c r="T112" s="75">
        <f t="shared" si="156"/>
        <v>0</v>
      </c>
      <c r="U112" s="76">
        <f t="shared" si="157"/>
        <v>0</v>
      </c>
      <c r="V112" s="74">
        <f t="shared" si="158"/>
        <v>0</v>
      </c>
      <c r="W112" s="75">
        <f t="shared" si="159"/>
        <v>0</v>
      </c>
      <c r="X112" s="76">
        <f t="shared" si="160"/>
        <v>0</v>
      </c>
      <c r="Y112" s="74">
        <f t="shared" si="161"/>
        <v>1</v>
      </c>
      <c r="Z112" s="75">
        <f t="shared" si="162"/>
        <v>0</v>
      </c>
      <c r="AA112" s="76">
        <f t="shared" si="163"/>
        <v>0</v>
      </c>
      <c r="AB112" s="74">
        <f t="shared" si="164"/>
        <v>0</v>
      </c>
      <c r="AC112" s="75">
        <f t="shared" si="165"/>
        <v>0</v>
      </c>
      <c r="AD112" s="76">
        <f t="shared" si="166"/>
        <v>0</v>
      </c>
      <c r="AE112" s="74">
        <f t="shared" si="167"/>
        <v>0</v>
      </c>
      <c r="AF112" s="75">
        <f t="shared" si="168"/>
        <v>0</v>
      </c>
      <c r="AG112" s="76">
        <f t="shared" si="169"/>
        <v>0</v>
      </c>
      <c r="AH112" s="74">
        <f t="shared" si="170"/>
        <v>0</v>
      </c>
      <c r="AI112" s="75">
        <f t="shared" si="171"/>
        <v>0</v>
      </c>
      <c r="AJ112" s="76">
        <f t="shared" si="172"/>
        <v>0</v>
      </c>
      <c r="AK112" s="74">
        <f t="shared" si="173"/>
        <v>0</v>
      </c>
      <c r="AL112" s="75">
        <f t="shared" si="174"/>
        <v>0</v>
      </c>
      <c r="AM112" s="76">
        <f t="shared" si="175"/>
        <v>0</v>
      </c>
      <c r="AN112" s="74">
        <f t="shared" si="176"/>
        <v>0</v>
      </c>
      <c r="AO112" s="75">
        <f t="shared" si="177"/>
        <v>0</v>
      </c>
      <c r="AP112" s="76">
        <f t="shared" si="178"/>
        <v>0</v>
      </c>
      <c r="AQ112" s="77">
        <f t="shared" si="116"/>
        <v>0.62866861158713117</v>
      </c>
      <c r="AR112" s="77">
        <f t="shared" si="179"/>
        <v>0.48771973436054039</v>
      </c>
      <c r="AS112" s="78">
        <f t="shared" si="180"/>
        <v>0.28189775445318155</v>
      </c>
      <c r="AT112" s="77">
        <f t="shared" si="181"/>
        <v>0.23038251118627806</v>
      </c>
      <c r="AU112" s="79">
        <f t="shared" si="209"/>
        <v>0.1</v>
      </c>
      <c r="AV112" s="139">
        <f>DataEntry!P112</f>
        <v>0</v>
      </c>
      <c r="AW112" s="80" t="str">
        <f t="shared" si="117"/>
        <v>21/20</v>
      </c>
      <c r="AX112" s="80" t="str">
        <f t="shared" si="118"/>
        <v>63/25</v>
      </c>
      <c r="AY112" s="80" t="str">
        <f t="shared" si="119"/>
        <v>10/3</v>
      </c>
      <c r="AZ112" s="81">
        <f>DataEntry!I112</f>
        <v>27</v>
      </c>
      <c r="BA112" s="82">
        <f>DataEntry!J112</f>
        <v>100</v>
      </c>
      <c r="BB112" s="81">
        <f>DataEntry!K112</f>
        <v>95</v>
      </c>
      <c r="BC112" s="82">
        <f>DataEntry!L112</f>
        <v>20</v>
      </c>
      <c r="BD112" s="81">
        <f>DataEntry!M112</f>
        <v>19</v>
      </c>
      <c r="BE112" s="82">
        <f>DataEntry!N112</f>
        <v>2</v>
      </c>
      <c r="BF112" s="77">
        <f t="shared" si="182"/>
        <v>0.74525536182687868</v>
      </c>
      <c r="BG112" s="77">
        <f t="shared" si="183"/>
        <v>0.16460422774263231</v>
      </c>
      <c r="BH112" s="77">
        <f t="shared" si="184"/>
        <v>9.0140410430489121E-2</v>
      </c>
      <c r="BI112" s="83">
        <f t="shared" si="185"/>
        <v>1</v>
      </c>
      <c r="BJ112" s="83">
        <f t="shared" si="186"/>
        <v>0</v>
      </c>
      <c r="BK112" s="83">
        <f t="shared" si="187"/>
        <v>0</v>
      </c>
      <c r="BL112" s="84">
        <f t="shared" si="120"/>
        <v>0.48771973436054039</v>
      </c>
      <c r="BM112" s="84">
        <f t="shared" si="121"/>
        <v>0.74525536182687868</v>
      </c>
      <c r="BN112" s="85">
        <f t="shared" si="188"/>
        <v>-0.25753562746633829</v>
      </c>
      <c r="BO112" s="84">
        <f t="shared" si="122"/>
        <v>0.48771973436054039</v>
      </c>
      <c r="BP112" s="84">
        <f t="shared" si="123"/>
        <v>0.28189775445318155</v>
      </c>
      <c r="BQ112" s="84">
        <f t="shared" si="124"/>
        <v>0.23038251118627806</v>
      </c>
      <c r="BR112" s="84">
        <f t="shared" si="189"/>
        <v>0.74525536182687868</v>
      </c>
      <c r="BS112" s="84">
        <f t="shared" si="189"/>
        <v>0.16460422774263231</v>
      </c>
      <c r="BT112" s="84">
        <f t="shared" si="189"/>
        <v>9.0140410430489121E-2</v>
      </c>
      <c r="BU112" s="86">
        <f t="shared" si="190"/>
        <v>1</v>
      </c>
      <c r="BV112" s="86">
        <f t="shared" si="190"/>
        <v>0</v>
      </c>
      <c r="BW112" s="86">
        <f t="shared" si="190"/>
        <v>0</v>
      </c>
      <c r="BX112" s="86">
        <f t="shared" si="191"/>
        <v>1</v>
      </c>
      <c r="BY112" s="86">
        <f t="shared" si="191"/>
        <v>0</v>
      </c>
      <c r="BZ112" s="86">
        <f t="shared" si="191"/>
        <v>0</v>
      </c>
      <c r="CA112" s="83">
        <f>IF(AND(DataEntry!B112&gt;=ExFrom,DataEntry!B112&lt;=ExTo),0,IF(AR112&lt;DS112,0,DB112))</f>
        <v>0</v>
      </c>
      <c r="CB112" s="83">
        <f>IF(AND(DataEntry!B112&gt;=ExFrom,DataEntry!B112&lt;=ExTo),0,IF(AT112&lt;DT112,0,DC112))</f>
        <v>0</v>
      </c>
      <c r="CC112" s="14">
        <f t="shared" si="192"/>
        <v>0</v>
      </c>
      <c r="CD112" s="72" t="str">
        <f t="shared" si="125"/>
        <v/>
      </c>
      <c r="CE112" s="87">
        <f t="shared" si="193"/>
        <v>5.6552713519505637E-2</v>
      </c>
      <c r="CF112" s="88">
        <f t="shared" si="194"/>
        <v>-0.28311004341553236</v>
      </c>
      <c r="CG112" s="88">
        <f t="shared" si="195"/>
        <v>0.87296646080242224</v>
      </c>
      <c r="CH112" s="87">
        <f t="shared" si="196"/>
        <v>0.28189775445318155</v>
      </c>
      <c r="CI112" s="89">
        <f t="shared" si="126"/>
        <v>0</v>
      </c>
      <c r="CJ112" s="89">
        <f t="shared" si="127"/>
        <v>0</v>
      </c>
      <c r="CK112" s="157">
        <f t="shared" si="128"/>
        <v>0</v>
      </c>
      <c r="CL112" s="90">
        <f t="shared" si="129"/>
        <v>0</v>
      </c>
      <c r="CM112" s="157">
        <f t="shared" si="130"/>
        <v>0</v>
      </c>
      <c r="CN112" s="90">
        <f t="shared" si="131"/>
        <v>0</v>
      </c>
      <c r="CO112" s="157">
        <f t="shared" si="132"/>
        <v>0</v>
      </c>
      <c r="CP112" s="90">
        <f t="shared" si="133"/>
        <v>0</v>
      </c>
      <c r="CQ112" s="157">
        <f t="shared" si="134"/>
        <v>0</v>
      </c>
      <c r="CR112" s="90">
        <f t="shared" si="135"/>
        <v>0</v>
      </c>
      <c r="CS112" s="157">
        <f t="shared" si="136"/>
        <v>0</v>
      </c>
      <c r="CT112" s="90">
        <f t="shared" si="137"/>
        <v>0</v>
      </c>
      <c r="CU112" s="157">
        <f t="shared" si="138"/>
        <v>0</v>
      </c>
      <c r="CV112" s="90">
        <f t="shared" si="139"/>
        <v>0</v>
      </c>
      <c r="CW112" s="157">
        <f t="shared" si="140"/>
        <v>0</v>
      </c>
      <c r="CX112" s="90">
        <f t="shared" si="141"/>
        <v>0</v>
      </c>
      <c r="CY112" s="157">
        <f t="shared" si="142"/>
        <v>0</v>
      </c>
      <c r="CZ112" s="90">
        <f t="shared" si="143"/>
        <v>0</v>
      </c>
      <c r="DA112" s="91">
        <f>DataEntry!B112</f>
        <v>44184</v>
      </c>
      <c r="DB112" s="83">
        <f t="shared" si="144"/>
        <v>0</v>
      </c>
      <c r="DC112" s="83">
        <f t="shared" si="145"/>
        <v>23</v>
      </c>
      <c r="DD112" s="145">
        <f t="shared" si="197"/>
        <v>4</v>
      </c>
      <c r="DE112" s="145" t="str">
        <f t="shared" si="198"/>
        <v/>
      </c>
      <c r="DF112" s="145" t="str">
        <f t="shared" si="199"/>
        <v/>
      </c>
      <c r="DG112" s="145" t="str">
        <f t="shared" si="200"/>
        <v/>
      </c>
      <c r="DH112" s="145" t="str">
        <f t="shared" si="201"/>
        <v/>
      </c>
      <c r="DI112" s="145">
        <f t="shared" si="202"/>
        <v>18</v>
      </c>
      <c r="DJ112" s="83">
        <f t="shared" si="203"/>
        <v>0</v>
      </c>
      <c r="DK112" s="83">
        <f t="shared" si="204"/>
        <v>0</v>
      </c>
      <c r="DL112" s="84">
        <f t="shared" si="205"/>
        <v>0</v>
      </c>
      <c r="DM112" s="14">
        <f t="shared" si="206"/>
        <v>0</v>
      </c>
      <c r="DN112" s="87">
        <f>IFERROR(DO112*(1-DCFactor)+Results!DP112*DCFactor,"")</f>
        <v>0.27220734757686293</v>
      </c>
      <c r="DO112" s="87">
        <f>(DFactor*Rounds*Number/2+SUM(BV$3:BV100))/(Rounds*Number/2+COUNT(BV$3:BV100))</f>
        <v>0.2811287128712871</v>
      </c>
      <c r="DP112" s="87">
        <f t="shared" si="146"/>
        <v>0.25563909774436089</v>
      </c>
      <c r="DQ112" s="84">
        <f t="shared" si="147"/>
        <v>74.533915072367293</v>
      </c>
      <c r="DR112" s="84">
        <f t="shared" si="148"/>
        <v>0</v>
      </c>
      <c r="DS112" s="87">
        <f t="shared" si="149"/>
        <v>0.34610366811385107</v>
      </c>
      <c r="DT112" s="87">
        <f t="shared" si="150"/>
        <v>0.30756778463991924</v>
      </c>
      <c r="DU112" s="87">
        <f t="shared" si="151"/>
        <v>0.28189775445318155</v>
      </c>
      <c r="DV112" s="86">
        <f t="shared" si="207"/>
        <v>2</v>
      </c>
      <c r="DW112" s="86">
        <f t="shared" si="208"/>
        <v>-2</v>
      </c>
    </row>
    <row r="113" spans="1:127" x14ac:dyDescent="0.25">
      <c r="A113" s="69">
        <v>111</v>
      </c>
      <c r="B113" s="70">
        <f>DataEntry!C113</f>
        <v>3</v>
      </c>
      <c r="C113" s="71">
        <f>COUNTIF(D$2:D113,D113)+COUNTIF(G$2:G113,D113)</f>
        <v>13</v>
      </c>
      <c r="D113" s="72" t="str">
        <f t="shared" si="109"/>
        <v>Eintracht Braunschweig</v>
      </c>
      <c r="E113" s="70">
        <f>DataEntry!E113</f>
        <v>6</v>
      </c>
      <c r="F113" s="71">
        <f>COUNTIF(D$2:D113,G113)+COUNTIF(G$2:G113,G113)</f>
        <v>13</v>
      </c>
      <c r="G113" s="72" t="str">
        <f t="shared" si="110"/>
        <v>Greuther Furth</v>
      </c>
      <c r="H113" s="73">
        <f>DataEntry!G113</f>
        <v>0</v>
      </c>
      <c r="I113" s="73">
        <f>DataEntry!H113</f>
        <v>3</v>
      </c>
      <c r="J113" s="158">
        <f t="shared" si="108"/>
        <v>3</v>
      </c>
      <c r="K113" s="156">
        <f t="shared" si="111"/>
        <v>4</v>
      </c>
      <c r="L113" s="224">
        <f t="shared" si="112"/>
        <v>2445.033023136325</v>
      </c>
      <c r="M113" s="224">
        <f t="shared" si="113"/>
        <v>2445.8912550529258</v>
      </c>
      <c r="N113" s="236">
        <f t="shared" si="152"/>
        <v>-0.85823191660074372</v>
      </c>
      <c r="O113" s="22" t="str">
        <f t="shared" si="153"/>
        <v>T3G13</v>
      </c>
      <c r="P113" s="248">
        <f t="shared" si="114"/>
        <v>-56.298615549142582</v>
      </c>
      <c r="Q113" s="22" t="str">
        <f t="shared" si="154"/>
        <v>T6G13</v>
      </c>
      <c r="R113" s="248">
        <f t="shared" si="115"/>
        <v>56.298615549142582</v>
      </c>
      <c r="S113" s="74">
        <f t="shared" si="155"/>
        <v>1</v>
      </c>
      <c r="T113" s="75">
        <f t="shared" si="156"/>
        <v>0</v>
      </c>
      <c r="U113" s="76">
        <f t="shared" si="157"/>
        <v>0</v>
      </c>
      <c r="V113" s="74">
        <f t="shared" si="158"/>
        <v>0</v>
      </c>
      <c r="W113" s="75">
        <f t="shared" si="159"/>
        <v>0</v>
      </c>
      <c r="X113" s="76">
        <f t="shared" si="160"/>
        <v>0</v>
      </c>
      <c r="Y113" s="74">
        <f t="shared" si="161"/>
        <v>0</v>
      </c>
      <c r="Z113" s="75">
        <f t="shared" si="162"/>
        <v>0</v>
      </c>
      <c r="AA113" s="76">
        <f t="shared" si="163"/>
        <v>0</v>
      </c>
      <c r="AB113" s="74">
        <f t="shared" si="164"/>
        <v>0</v>
      </c>
      <c r="AC113" s="75">
        <f t="shared" si="165"/>
        <v>0</v>
      </c>
      <c r="AD113" s="76">
        <f t="shared" si="166"/>
        <v>0</v>
      </c>
      <c r="AE113" s="74">
        <f t="shared" si="167"/>
        <v>0</v>
      </c>
      <c r="AF113" s="75">
        <f t="shared" si="168"/>
        <v>0</v>
      </c>
      <c r="AG113" s="76">
        <f t="shared" si="169"/>
        <v>0</v>
      </c>
      <c r="AH113" s="74">
        <f t="shared" si="170"/>
        <v>0</v>
      </c>
      <c r="AI113" s="75">
        <f t="shared" si="171"/>
        <v>0</v>
      </c>
      <c r="AJ113" s="76">
        <f t="shared" si="172"/>
        <v>0</v>
      </c>
      <c r="AK113" s="74">
        <f t="shared" si="173"/>
        <v>0</v>
      </c>
      <c r="AL113" s="75">
        <f t="shared" si="174"/>
        <v>0</v>
      </c>
      <c r="AM113" s="76">
        <f t="shared" si="175"/>
        <v>0</v>
      </c>
      <c r="AN113" s="74">
        <f t="shared" si="176"/>
        <v>0</v>
      </c>
      <c r="AO113" s="75">
        <f t="shared" si="177"/>
        <v>0</v>
      </c>
      <c r="AP113" s="76">
        <f t="shared" si="178"/>
        <v>0</v>
      </c>
      <c r="AQ113" s="77">
        <f t="shared" si="116"/>
        <v>0.5</v>
      </c>
      <c r="AR113" s="77">
        <f t="shared" si="179"/>
        <v>0.36138726231022134</v>
      </c>
      <c r="AS113" s="78">
        <f t="shared" si="180"/>
        <v>0.27722547537955744</v>
      </c>
      <c r="AT113" s="77">
        <f t="shared" si="181"/>
        <v>0.36138726231022128</v>
      </c>
      <c r="AU113" s="79">
        <f t="shared" si="209"/>
        <v>0.1</v>
      </c>
      <c r="AV113" s="139">
        <f>DataEntry!P113</f>
        <v>-49.85</v>
      </c>
      <c r="AW113" s="80" t="str">
        <f t="shared" si="117"/>
        <v>44/25</v>
      </c>
      <c r="AX113" s="80" t="str">
        <f t="shared" si="118"/>
        <v>13/5</v>
      </c>
      <c r="AY113" s="80" t="str">
        <f t="shared" si="119"/>
        <v>44/25</v>
      </c>
      <c r="AZ113" s="81">
        <f>DataEntry!I113</f>
        <v>73</v>
      </c>
      <c r="BA113" s="82">
        <f>DataEntry!J113</f>
        <v>20</v>
      </c>
      <c r="BB113" s="81">
        <f>DataEntry!K113</f>
        <v>13</v>
      </c>
      <c r="BC113" s="82">
        <f>DataEntry!L113</f>
        <v>5</v>
      </c>
      <c r="BD113" s="81">
        <f>DataEntry!M113</f>
        <v>4</v>
      </c>
      <c r="BE113" s="82">
        <f>DataEntry!N113</f>
        <v>5</v>
      </c>
      <c r="BF113" s="77">
        <f t="shared" si="182"/>
        <v>0.20512820512820515</v>
      </c>
      <c r="BG113" s="77">
        <f t="shared" si="183"/>
        <v>0.26495726495726496</v>
      </c>
      <c r="BH113" s="77">
        <f t="shared" si="184"/>
        <v>0.52991452991452992</v>
      </c>
      <c r="BI113" s="83">
        <f t="shared" si="185"/>
        <v>0</v>
      </c>
      <c r="BJ113" s="83">
        <f t="shared" si="186"/>
        <v>0</v>
      </c>
      <c r="BK113" s="83">
        <f t="shared" si="187"/>
        <v>1</v>
      </c>
      <c r="BL113" s="84">
        <f t="shared" si="120"/>
        <v>0.36138726231022128</v>
      </c>
      <c r="BM113" s="84">
        <f t="shared" si="121"/>
        <v>0.52991452991452992</v>
      </c>
      <c r="BN113" s="85">
        <f t="shared" si="188"/>
        <v>-0.16852726760430864</v>
      </c>
      <c r="BO113" s="84">
        <f t="shared" si="122"/>
        <v>0.36138726231022134</v>
      </c>
      <c r="BP113" s="84">
        <f t="shared" si="123"/>
        <v>0.27722547537955744</v>
      </c>
      <c r="BQ113" s="84">
        <f t="shared" si="124"/>
        <v>0.36138726231022128</v>
      </c>
      <c r="BR113" s="84">
        <f t="shared" si="189"/>
        <v>0.20512820512820515</v>
      </c>
      <c r="BS113" s="84">
        <f t="shared" si="189"/>
        <v>0.26495726495726496</v>
      </c>
      <c r="BT113" s="84">
        <f t="shared" si="189"/>
        <v>0.52991452991452992</v>
      </c>
      <c r="BU113" s="86">
        <f t="shared" si="190"/>
        <v>0</v>
      </c>
      <c r="BV113" s="86">
        <f t="shared" si="190"/>
        <v>0</v>
      </c>
      <c r="BW113" s="86">
        <f t="shared" si="190"/>
        <v>1</v>
      </c>
      <c r="BX113" s="86">
        <f t="shared" si="191"/>
        <v>0</v>
      </c>
      <c r="BY113" s="86">
        <f t="shared" si="191"/>
        <v>0</v>
      </c>
      <c r="BZ113" s="86">
        <f t="shared" si="191"/>
        <v>1</v>
      </c>
      <c r="CA113" s="83">
        <f>IF(AND(DataEntry!B113&gt;=ExFrom,DataEntry!B113&lt;=ExTo),0,IF(AR113&lt;DS113,0,DB113))</f>
        <v>36</v>
      </c>
      <c r="CB113" s="83">
        <f>IF(AND(DataEntry!B113&gt;=ExFrom,DataEntry!B113&lt;=ExTo),0,IF(AT113&lt;DT113,0,DC113))</f>
        <v>0</v>
      </c>
      <c r="CC113" s="14">
        <f t="shared" si="192"/>
        <v>-36</v>
      </c>
      <c r="CD113" s="72" t="str">
        <f t="shared" si="125"/>
        <v>Eintracht Braunschweig</v>
      </c>
      <c r="CE113" s="87">
        <f t="shared" si="193"/>
        <v>4.8387096774193505E-2</v>
      </c>
      <c r="CF113" s="88">
        <f t="shared" si="194"/>
        <v>0.46317850527833232</v>
      </c>
      <c r="CG113" s="88">
        <f t="shared" si="195"/>
        <v>-0.23790441705184251</v>
      </c>
      <c r="CH113" s="87">
        <f t="shared" si="196"/>
        <v>0.27722547537955738</v>
      </c>
      <c r="CI113" s="89">
        <f t="shared" si="126"/>
        <v>0</v>
      </c>
      <c r="CJ113" s="89">
        <f t="shared" si="127"/>
        <v>1</v>
      </c>
      <c r="CK113" s="157">
        <f t="shared" si="128"/>
        <v>0</v>
      </c>
      <c r="CL113" s="90">
        <f t="shared" si="129"/>
        <v>-36</v>
      </c>
      <c r="CM113" s="157">
        <f t="shared" si="130"/>
        <v>0</v>
      </c>
      <c r="CN113" s="90">
        <f t="shared" si="131"/>
        <v>0</v>
      </c>
      <c r="CO113" s="157">
        <f t="shared" si="132"/>
        <v>0</v>
      </c>
      <c r="CP113" s="90">
        <f t="shared" si="133"/>
        <v>0</v>
      </c>
      <c r="CQ113" s="157">
        <f t="shared" si="134"/>
        <v>0</v>
      </c>
      <c r="CR113" s="90">
        <f t="shared" si="135"/>
        <v>0</v>
      </c>
      <c r="CS113" s="157">
        <f t="shared" si="136"/>
        <v>0</v>
      </c>
      <c r="CT113" s="90">
        <f t="shared" si="137"/>
        <v>0</v>
      </c>
      <c r="CU113" s="157">
        <f t="shared" si="138"/>
        <v>0</v>
      </c>
      <c r="CV113" s="90">
        <f t="shared" si="139"/>
        <v>0</v>
      </c>
      <c r="CW113" s="157">
        <f t="shared" si="140"/>
        <v>0</v>
      </c>
      <c r="CX113" s="90">
        <f t="shared" si="141"/>
        <v>0</v>
      </c>
      <c r="CY113" s="157">
        <f t="shared" si="142"/>
        <v>0</v>
      </c>
      <c r="CZ113" s="90">
        <f t="shared" si="143"/>
        <v>0</v>
      </c>
      <c r="DA113" s="91">
        <f>DataEntry!B113</f>
        <v>44184</v>
      </c>
      <c r="DB113" s="83">
        <f t="shared" si="144"/>
        <v>36</v>
      </c>
      <c r="DC113" s="83">
        <f t="shared" si="145"/>
        <v>0</v>
      </c>
      <c r="DD113" s="145" t="str">
        <f t="shared" si="197"/>
        <v/>
      </c>
      <c r="DE113" s="145" t="str">
        <f t="shared" si="198"/>
        <v/>
      </c>
      <c r="DF113" s="145">
        <f t="shared" si="199"/>
        <v>3</v>
      </c>
      <c r="DG113" s="145">
        <f t="shared" si="200"/>
        <v>6</v>
      </c>
      <c r="DH113" s="145" t="str">
        <f t="shared" si="201"/>
        <v/>
      </c>
      <c r="DI113" s="145" t="str">
        <f t="shared" si="202"/>
        <v/>
      </c>
      <c r="DJ113" s="83">
        <f t="shared" si="203"/>
        <v>36</v>
      </c>
      <c r="DK113" s="83">
        <f t="shared" si="204"/>
        <v>0</v>
      </c>
      <c r="DL113" s="84">
        <f t="shared" si="205"/>
        <v>13.85</v>
      </c>
      <c r="DM113" s="14">
        <f t="shared" si="206"/>
        <v>-13.85</v>
      </c>
      <c r="DN113" s="87">
        <f>IFERROR(DO113*(1-DCFactor)+Results!DP113*DCFactor,"")</f>
        <v>0.28260022205271634</v>
      </c>
      <c r="DO113" s="87">
        <f>(DFactor*Rounds*Number/2+SUM(BV$3:BV101))/(Rounds*Number/2+COUNT(BV$3:BV101))</f>
        <v>0.28290370370370371</v>
      </c>
      <c r="DP113" s="87">
        <f t="shared" si="146"/>
        <v>0.28203661327231122</v>
      </c>
      <c r="DQ113" s="84">
        <f t="shared" si="147"/>
        <v>0</v>
      </c>
      <c r="DR113" s="84">
        <f t="shared" si="148"/>
        <v>49.298615549142582</v>
      </c>
      <c r="DS113" s="87">
        <f t="shared" si="149"/>
        <v>0.32122738315738891</v>
      </c>
      <c r="DT113" s="87">
        <f t="shared" si="150"/>
        <v>0.34459681390172803</v>
      </c>
      <c r="DU113" s="87">
        <f t="shared" si="151"/>
        <v>0.27722547537955738</v>
      </c>
      <c r="DV113" s="86">
        <f t="shared" si="207"/>
        <v>-3</v>
      </c>
      <c r="DW113" s="86">
        <f t="shared" si="208"/>
        <v>3</v>
      </c>
    </row>
    <row r="114" spans="1:127" x14ac:dyDescent="0.25">
      <c r="A114" s="69">
        <v>112</v>
      </c>
      <c r="B114" s="70">
        <f>DataEntry!C114</f>
        <v>13</v>
      </c>
      <c r="C114" s="71">
        <f>COUNTIF(D$2:D114,D114)+COUNTIF(G$2:G114,D114)</f>
        <v>13</v>
      </c>
      <c r="D114" s="72" t="str">
        <f t="shared" si="109"/>
        <v>Osnabruck</v>
      </c>
      <c r="E114" s="70">
        <f>DataEntry!E114</f>
        <v>14</v>
      </c>
      <c r="F114" s="71">
        <f>COUNTIF(D$2:D114,G114)+COUNTIF(G$2:G114,G114)</f>
        <v>13</v>
      </c>
      <c r="G114" s="72" t="str">
        <f t="shared" si="110"/>
        <v>Paderborn 07</v>
      </c>
      <c r="H114" s="73">
        <f>DataEntry!G114</f>
        <v>0</v>
      </c>
      <c r="I114" s="73">
        <f>DataEntry!H114</f>
        <v>1</v>
      </c>
      <c r="J114" s="158">
        <f t="shared" si="108"/>
        <v>3</v>
      </c>
      <c r="K114" s="156">
        <f t="shared" si="111"/>
        <v>0</v>
      </c>
      <c r="L114" s="224">
        <f t="shared" si="112"/>
        <v>2463.8072177023651</v>
      </c>
      <c r="M114" s="224">
        <f t="shared" si="113"/>
        <v>2392.0841410595849</v>
      </c>
      <c r="N114" s="236">
        <f t="shared" si="152"/>
        <v>71.723076642780143</v>
      </c>
      <c r="O114" s="22" t="str">
        <f t="shared" si="153"/>
        <v>T13G13</v>
      </c>
      <c r="P114" s="248">
        <f t="shared" si="114"/>
        <v>-14.302521658126295</v>
      </c>
      <c r="Q114" s="22" t="str">
        <f t="shared" si="154"/>
        <v>T14G13</v>
      </c>
      <c r="R114" s="248">
        <f t="shared" si="115"/>
        <v>14.302521658126295</v>
      </c>
      <c r="S114" s="74">
        <f t="shared" si="155"/>
        <v>0</v>
      </c>
      <c r="T114" s="75">
        <f t="shared" si="156"/>
        <v>0</v>
      </c>
      <c r="U114" s="76">
        <f t="shared" si="157"/>
        <v>0</v>
      </c>
      <c r="V114" s="74">
        <f t="shared" si="158"/>
        <v>0</v>
      </c>
      <c r="W114" s="75">
        <f t="shared" si="159"/>
        <v>0</v>
      </c>
      <c r="X114" s="76">
        <f t="shared" si="160"/>
        <v>1</v>
      </c>
      <c r="Y114" s="74">
        <f t="shared" si="161"/>
        <v>0</v>
      </c>
      <c r="Z114" s="75">
        <f t="shared" si="162"/>
        <v>0</v>
      </c>
      <c r="AA114" s="76">
        <f t="shared" si="163"/>
        <v>0</v>
      </c>
      <c r="AB114" s="74">
        <f t="shared" si="164"/>
        <v>0</v>
      </c>
      <c r="AC114" s="75">
        <f t="shared" si="165"/>
        <v>0</v>
      </c>
      <c r="AD114" s="76">
        <f t="shared" si="166"/>
        <v>0</v>
      </c>
      <c r="AE114" s="74">
        <f t="shared" si="167"/>
        <v>0</v>
      </c>
      <c r="AF114" s="75">
        <f t="shared" si="168"/>
        <v>0</v>
      </c>
      <c r="AG114" s="76">
        <f t="shared" si="169"/>
        <v>0</v>
      </c>
      <c r="AH114" s="74">
        <f t="shared" si="170"/>
        <v>0</v>
      </c>
      <c r="AI114" s="75">
        <f t="shared" si="171"/>
        <v>0</v>
      </c>
      <c r="AJ114" s="76">
        <f t="shared" si="172"/>
        <v>0</v>
      </c>
      <c r="AK114" s="74">
        <f t="shared" si="173"/>
        <v>0</v>
      </c>
      <c r="AL114" s="75">
        <f t="shared" si="174"/>
        <v>0</v>
      </c>
      <c r="AM114" s="76">
        <f t="shared" si="175"/>
        <v>0</v>
      </c>
      <c r="AN114" s="74">
        <f t="shared" si="176"/>
        <v>0</v>
      </c>
      <c r="AO114" s="75">
        <f t="shared" si="177"/>
        <v>0</v>
      </c>
      <c r="AP114" s="76">
        <f t="shared" si="178"/>
        <v>0</v>
      </c>
      <c r="AQ114" s="77">
        <f t="shared" si="116"/>
        <v>0.56458039050099496</v>
      </c>
      <c r="AR114" s="77">
        <f t="shared" si="179"/>
        <v>0.4082682422720903</v>
      </c>
      <c r="AS114" s="78">
        <f t="shared" si="180"/>
        <v>0.31262429645780926</v>
      </c>
      <c r="AT114" s="77">
        <f t="shared" si="181"/>
        <v>0.27910746127010044</v>
      </c>
      <c r="AU114" s="79">
        <f t="shared" si="209"/>
        <v>0.1</v>
      </c>
      <c r="AV114" s="139">
        <f>DataEntry!P114</f>
        <v>-31</v>
      </c>
      <c r="AW114" s="80" t="str">
        <f t="shared" si="117"/>
        <v>36/25</v>
      </c>
      <c r="AX114" s="80" t="str">
        <f t="shared" si="118"/>
        <v>54/25</v>
      </c>
      <c r="AY114" s="80" t="str">
        <f t="shared" si="119"/>
        <v>64/25</v>
      </c>
      <c r="AZ114" s="81">
        <f>DataEntry!I114</f>
        <v>17</v>
      </c>
      <c r="BA114" s="82">
        <f>DataEntry!J114</f>
        <v>10</v>
      </c>
      <c r="BB114" s="81">
        <f>DataEntry!K114</f>
        <v>63</v>
      </c>
      <c r="BC114" s="82">
        <f>DataEntry!L114</f>
        <v>25</v>
      </c>
      <c r="BD114" s="81">
        <f>DataEntry!M114</f>
        <v>38</v>
      </c>
      <c r="BE114" s="82">
        <f>DataEntry!N114</f>
        <v>25</v>
      </c>
      <c r="BF114" s="77">
        <f t="shared" si="182"/>
        <v>0.35230197311981704</v>
      </c>
      <c r="BG114" s="77">
        <f t="shared" si="183"/>
        <v>0.2702316271089506</v>
      </c>
      <c r="BH114" s="77">
        <f t="shared" si="184"/>
        <v>0.37746639977123253</v>
      </c>
      <c r="BI114" s="83">
        <f t="shared" si="185"/>
        <v>0</v>
      </c>
      <c r="BJ114" s="83">
        <f t="shared" si="186"/>
        <v>0</v>
      </c>
      <c r="BK114" s="83">
        <f t="shared" si="187"/>
        <v>1</v>
      </c>
      <c r="BL114" s="84">
        <f t="shared" si="120"/>
        <v>0.27910746127010044</v>
      </c>
      <c r="BM114" s="84">
        <f t="shared" si="121"/>
        <v>0.37746639977123253</v>
      </c>
      <c r="BN114" s="85">
        <f t="shared" si="188"/>
        <v>-9.8358938501132087E-2</v>
      </c>
      <c r="BO114" s="84">
        <f t="shared" si="122"/>
        <v>0.4082682422720903</v>
      </c>
      <c r="BP114" s="84">
        <f t="shared" si="123"/>
        <v>0.31262429645780926</v>
      </c>
      <c r="BQ114" s="84">
        <f t="shared" si="124"/>
        <v>0.27910746127010044</v>
      </c>
      <c r="BR114" s="84">
        <f t="shared" si="189"/>
        <v>0.35230197311981704</v>
      </c>
      <c r="BS114" s="84">
        <f t="shared" si="189"/>
        <v>0.2702316271089506</v>
      </c>
      <c r="BT114" s="84">
        <f t="shared" si="189"/>
        <v>0.37746639977123253</v>
      </c>
      <c r="BU114" s="86">
        <f t="shared" si="190"/>
        <v>0</v>
      </c>
      <c r="BV114" s="86">
        <f t="shared" si="190"/>
        <v>0</v>
      </c>
      <c r="BW114" s="86">
        <f t="shared" si="190"/>
        <v>1</v>
      </c>
      <c r="BX114" s="86">
        <f t="shared" si="191"/>
        <v>0</v>
      </c>
      <c r="BY114" s="86">
        <f t="shared" si="191"/>
        <v>0</v>
      </c>
      <c r="BZ114" s="86">
        <f t="shared" si="191"/>
        <v>1</v>
      </c>
      <c r="CA114" s="83">
        <f>IF(AND(DataEntry!B114&gt;=ExFrom,DataEntry!B114&lt;=ExTo),0,IF(AR114&lt;DS114,0,DB114))</f>
        <v>0</v>
      </c>
      <c r="CB114" s="83">
        <f>IF(AND(DataEntry!B114&gt;=ExFrom,DataEntry!B114&lt;=ExTo),0,IF(AT114&lt;DT114,0,DC114))</f>
        <v>0</v>
      </c>
      <c r="CC114" s="14">
        <f t="shared" si="192"/>
        <v>0</v>
      </c>
      <c r="CD114" s="72" t="str">
        <f t="shared" si="125"/>
        <v/>
      </c>
      <c r="CE114" s="87">
        <f t="shared" si="193"/>
        <v>5.1286676286676158E-2</v>
      </c>
      <c r="CF114" s="88">
        <f t="shared" si="194"/>
        <v>7.2049998755998781E-2</v>
      </c>
      <c r="CG114" s="88">
        <f t="shared" si="195"/>
        <v>-0.18972310101455653</v>
      </c>
      <c r="CH114" s="87">
        <f t="shared" si="196"/>
        <v>0.31262429645780931</v>
      </c>
      <c r="CI114" s="89">
        <f t="shared" si="126"/>
        <v>0</v>
      </c>
      <c r="CJ114" s="89">
        <f t="shared" si="127"/>
        <v>0</v>
      </c>
      <c r="CK114" s="157">
        <f t="shared" si="128"/>
        <v>0</v>
      </c>
      <c r="CL114" s="90">
        <f t="shared" si="129"/>
        <v>0</v>
      </c>
      <c r="CM114" s="157">
        <f t="shared" si="130"/>
        <v>0</v>
      </c>
      <c r="CN114" s="90">
        <f t="shared" si="131"/>
        <v>0</v>
      </c>
      <c r="CO114" s="157">
        <f t="shared" si="132"/>
        <v>0</v>
      </c>
      <c r="CP114" s="90">
        <f t="shared" si="133"/>
        <v>0</v>
      </c>
      <c r="CQ114" s="157">
        <f t="shared" si="134"/>
        <v>0</v>
      </c>
      <c r="CR114" s="90">
        <f t="shared" si="135"/>
        <v>0</v>
      </c>
      <c r="CS114" s="157">
        <f t="shared" si="136"/>
        <v>0</v>
      </c>
      <c r="CT114" s="90">
        <f t="shared" si="137"/>
        <v>0</v>
      </c>
      <c r="CU114" s="157">
        <f t="shared" si="138"/>
        <v>0</v>
      </c>
      <c r="CV114" s="90">
        <f t="shared" si="139"/>
        <v>0</v>
      </c>
      <c r="CW114" s="157">
        <f t="shared" si="140"/>
        <v>0</v>
      </c>
      <c r="CX114" s="90">
        <f t="shared" si="141"/>
        <v>0</v>
      </c>
      <c r="CY114" s="157">
        <f t="shared" si="142"/>
        <v>0</v>
      </c>
      <c r="CZ114" s="90">
        <f t="shared" si="143"/>
        <v>0</v>
      </c>
      <c r="DA114" s="91">
        <f>DataEntry!B114</f>
        <v>44184</v>
      </c>
      <c r="DB114" s="83">
        <f t="shared" si="144"/>
        <v>0</v>
      </c>
      <c r="DC114" s="83">
        <f t="shared" si="145"/>
        <v>0</v>
      </c>
      <c r="DD114" s="145" t="str">
        <f t="shared" si="197"/>
        <v/>
      </c>
      <c r="DE114" s="145" t="str">
        <f t="shared" si="198"/>
        <v/>
      </c>
      <c r="DF114" s="145">
        <f t="shared" si="199"/>
        <v>13</v>
      </c>
      <c r="DG114" s="145">
        <f t="shared" si="200"/>
        <v>14</v>
      </c>
      <c r="DH114" s="145" t="str">
        <f t="shared" si="201"/>
        <v/>
      </c>
      <c r="DI114" s="145" t="str">
        <f t="shared" si="202"/>
        <v/>
      </c>
      <c r="DJ114" s="83">
        <f t="shared" si="203"/>
        <v>0</v>
      </c>
      <c r="DK114" s="83">
        <f t="shared" si="204"/>
        <v>0</v>
      </c>
      <c r="DL114" s="84">
        <f t="shared" si="205"/>
        <v>0</v>
      </c>
      <c r="DM114" s="14">
        <f t="shared" si="206"/>
        <v>0</v>
      </c>
      <c r="DN114" s="87">
        <f>IFERROR(DO114*(1-DCFactor)+Results!DP114*DCFactor,"")</f>
        <v>0.28995622188905545</v>
      </c>
      <c r="DO114" s="87">
        <f>(DFactor*Rounds*Number/2+SUM(BV$3:BV102))/(Rounds*Number/2+COUNT(BV$3:BV102))</f>
        <v>0.2822068965517241</v>
      </c>
      <c r="DP114" s="87">
        <f t="shared" si="146"/>
        <v>0.30434782608695654</v>
      </c>
      <c r="DQ114" s="84">
        <f t="shared" si="147"/>
        <v>0</v>
      </c>
      <c r="DR114" s="84">
        <f t="shared" si="148"/>
        <v>8.6567177531163448</v>
      </c>
      <c r="DS114" s="87">
        <f t="shared" si="149"/>
        <v>0.3342650000414667</v>
      </c>
      <c r="DT114" s="87">
        <f t="shared" si="150"/>
        <v>0.3429907700338185</v>
      </c>
      <c r="DU114" s="87">
        <f t="shared" si="151"/>
        <v>0.31262429645780931</v>
      </c>
      <c r="DV114" s="86">
        <f t="shared" si="207"/>
        <v>-1</v>
      </c>
      <c r="DW114" s="86">
        <f t="shared" si="208"/>
        <v>1</v>
      </c>
    </row>
    <row r="115" spans="1:127" x14ac:dyDescent="0.25">
      <c r="A115" s="69">
        <v>113</v>
      </c>
      <c r="B115" s="70">
        <f>DataEntry!C115</f>
        <v>12</v>
      </c>
      <c r="C115" s="71">
        <f>COUNTIF(D$2:D115,D115)+COUNTIF(G$2:G115,D115)</f>
        <v>13</v>
      </c>
      <c r="D115" s="72" t="str">
        <f t="shared" si="109"/>
        <v>Nurnberg</v>
      </c>
      <c r="E115" s="70">
        <f>DataEntry!E115</f>
        <v>1</v>
      </c>
      <c r="F115" s="71">
        <f>COUNTIF(D$2:D115,G115)+COUNTIF(G$2:G115,G115)</f>
        <v>13</v>
      </c>
      <c r="G115" s="72" t="str">
        <f t="shared" si="110"/>
        <v>Erzgebirge Aue</v>
      </c>
      <c r="H115" s="73">
        <f>DataEntry!G115</f>
        <v>1</v>
      </c>
      <c r="I115" s="73">
        <f>DataEntry!H115</f>
        <v>0</v>
      </c>
      <c r="J115" s="158">
        <f t="shared" si="108"/>
        <v>1</v>
      </c>
      <c r="K115" s="156">
        <f t="shared" si="111"/>
        <v>0</v>
      </c>
      <c r="L115" s="224">
        <f t="shared" si="112"/>
        <v>2474.0517466127758</v>
      </c>
      <c r="M115" s="224">
        <f t="shared" si="113"/>
        <v>2358.0633976901477</v>
      </c>
      <c r="N115" s="236">
        <f t="shared" si="152"/>
        <v>115.98834892262812</v>
      </c>
      <c r="O115" s="22" t="str">
        <f t="shared" si="153"/>
        <v>T12G13</v>
      </c>
      <c r="P115" s="248">
        <f t="shared" si="114"/>
        <v>3.9296145995567642</v>
      </c>
      <c r="Q115" s="22" t="str">
        <f t="shared" si="154"/>
        <v>T1G13</v>
      </c>
      <c r="R115" s="248">
        <f t="shared" si="115"/>
        <v>-3.9296145995567642</v>
      </c>
      <c r="S115" s="74">
        <f t="shared" si="155"/>
        <v>0</v>
      </c>
      <c r="T115" s="75">
        <f t="shared" si="156"/>
        <v>0</v>
      </c>
      <c r="U115" s="76">
        <f t="shared" si="157"/>
        <v>0</v>
      </c>
      <c r="V115" s="74">
        <f t="shared" si="158"/>
        <v>0</v>
      </c>
      <c r="W115" s="75">
        <f t="shared" si="159"/>
        <v>0</v>
      </c>
      <c r="X115" s="76">
        <f t="shared" si="160"/>
        <v>0</v>
      </c>
      <c r="Y115" s="74">
        <f t="shared" si="161"/>
        <v>1</v>
      </c>
      <c r="Z115" s="75">
        <f t="shared" si="162"/>
        <v>0</v>
      </c>
      <c r="AA115" s="76">
        <f t="shared" si="163"/>
        <v>0</v>
      </c>
      <c r="AB115" s="74">
        <f t="shared" si="164"/>
        <v>0</v>
      </c>
      <c r="AC115" s="75">
        <f t="shared" si="165"/>
        <v>0</v>
      </c>
      <c r="AD115" s="76">
        <f t="shared" si="166"/>
        <v>0</v>
      </c>
      <c r="AE115" s="74">
        <f t="shared" si="167"/>
        <v>0</v>
      </c>
      <c r="AF115" s="75">
        <f t="shared" si="168"/>
        <v>0</v>
      </c>
      <c r="AG115" s="76">
        <f t="shared" si="169"/>
        <v>0</v>
      </c>
      <c r="AH115" s="74">
        <f t="shared" si="170"/>
        <v>0</v>
      </c>
      <c r="AI115" s="75">
        <f t="shared" si="171"/>
        <v>0</v>
      </c>
      <c r="AJ115" s="76">
        <f t="shared" si="172"/>
        <v>0</v>
      </c>
      <c r="AK115" s="74">
        <f t="shared" si="173"/>
        <v>0</v>
      </c>
      <c r="AL115" s="75">
        <f t="shared" si="174"/>
        <v>0</v>
      </c>
      <c r="AM115" s="76">
        <f t="shared" si="175"/>
        <v>0</v>
      </c>
      <c r="AN115" s="74">
        <f t="shared" si="176"/>
        <v>0</v>
      </c>
      <c r="AO115" s="75">
        <f t="shared" si="177"/>
        <v>0</v>
      </c>
      <c r="AP115" s="76">
        <f t="shared" si="178"/>
        <v>0</v>
      </c>
      <c r="AQ115" s="77">
        <f t="shared" si="116"/>
        <v>0.60703854004432356</v>
      </c>
      <c r="AR115" s="77">
        <f t="shared" si="179"/>
        <v>0.45175491474849172</v>
      </c>
      <c r="AS115" s="78">
        <f t="shared" si="180"/>
        <v>0.31056725059166357</v>
      </c>
      <c r="AT115" s="77">
        <f t="shared" si="181"/>
        <v>0.23767783465984466</v>
      </c>
      <c r="AU115" s="79">
        <f t="shared" si="209"/>
        <v>0.1</v>
      </c>
      <c r="AV115" s="139">
        <f>DataEntry!P115</f>
        <v>-31</v>
      </c>
      <c r="AW115" s="80" t="str">
        <f t="shared" si="117"/>
        <v>6/5</v>
      </c>
      <c r="AX115" s="80" t="str">
        <f t="shared" si="118"/>
        <v>11/5</v>
      </c>
      <c r="AY115" s="80" t="str">
        <f t="shared" si="119"/>
        <v>16/5</v>
      </c>
      <c r="AZ115" s="81">
        <f>DataEntry!I115</f>
        <v>93</v>
      </c>
      <c r="BA115" s="82">
        <f>DataEntry!J115</f>
        <v>100</v>
      </c>
      <c r="BB115" s="81">
        <f>DataEntry!K115</f>
        <v>68</v>
      </c>
      <c r="BC115" s="82">
        <f>DataEntry!L115</f>
        <v>25</v>
      </c>
      <c r="BD115" s="81">
        <f>DataEntry!M115</f>
        <v>14</v>
      </c>
      <c r="BE115" s="82">
        <f>DataEntry!N115</f>
        <v>5</v>
      </c>
      <c r="BF115" s="77">
        <f t="shared" si="182"/>
        <v>0.49341003015748908</v>
      </c>
      <c r="BG115" s="77">
        <f t="shared" si="183"/>
        <v>0.25598961242041773</v>
      </c>
      <c r="BH115" s="77">
        <f t="shared" si="184"/>
        <v>0.25060035742209313</v>
      </c>
      <c r="BI115" s="83">
        <f t="shared" si="185"/>
        <v>1</v>
      </c>
      <c r="BJ115" s="83">
        <f t="shared" si="186"/>
        <v>0</v>
      </c>
      <c r="BK115" s="83">
        <f t="shared" si="187"/>
        <v>0</v>
      </c>
      <c r="BL115" s="84">
        <f t="shared" si="120"/>
        <v>0.45175491474849172</v>
      </c>
      <c r="BM115" s="84">
        <f t="shared" si="121"/>
        <v>0.49341003015748908</v>
      </c>
      <c r="BN115" s="85">
        <f t="shared" si="188"/>
        <v>-4.1655115408997356E-2</v>
      </c>
      <c r="BO115" s="84">
        <f t="shared" si="122"/>
        <v>0.45175491474849172</v>
      </c>
      <c r="BP115" s="84">
        <f t="shared" si="123"/>
        <v>0.31056725059166357</v>
      </c>
      <c r="BQ115" s="84">
        <f t="shared" si="124"/>
        <v>0.23767783465984466</v>
      </c>
      <c r="BR115" s="84">
        <f t="shared" si="189"/>
        <v>0.49341003015748908</v>
      </c>
      <c r="BS115" s="84">
        <f t="shared" si="189"/>
        <v>0.25598961242041773</v>
      </c>
      <c r="BT115" s="84">
        <f t="shared" si="189"/>
        <v>0.25060035742209313</v>
      </c>
      <c r="BU115" s="86">
        <f t="shared" si="190"/>
        <v>1</v>
      </c>
      <c r="BV115" s="86">
        <f t="shared" si="190"/>
        <v>0</v>
      </c>
      <c r="BW115" s="86">
        <f t="shared" si="190"/>
        <v>0</v>
      </c>
      <c r="BX115" s="86">
        <f t="shared" si="191"/>
        <v>1</v>
      </c>
      <c r="BY115" s="86">
        <f t="shared" si="191"/>
        <v>0</v>
      </c>
      <c r="BZ115" s="86">
        <f t="shared" si="191"/>
        <v>0</v>
      </c>
      <c r="CA115" s="83">
        <f>IF(AND(DataEntry!B115&gt;=ExFrom,DataEntry!B115&lt;=ExTo),0,IF(AR115&lt;DS115,0,DB115))</f>
        <v>0</v>
      </c>
      <c r="CB115" s="83">
        <f>IF(AND(DataEntry!B115&gt;=ExFrom,DataEntry!B115&lt;=ExTo),0,IF(AT115&lt;DT115,0,DC115))</f>
        <v>0</v>
      </c>
      <c r="CC115" s="14">
        <f t="shared" si="192"/>
        <v>0</v>
      </c>
      <c r="CD115" s="72" t="str">
        <f t="shared" si="125"/>
        <v/>
      </c>
      <c r="CE115" s="87">
        <f t="shared" si="193"/>
        <v>5.0109814063824087E-2</v>
      </c>
      <c r="CF115" s="88">
        <f t="shared" si="194"/>
        <v>-9.2994349247513874E-2</v>
      </c>
      <c r="CG115" s="88">
        <f t="shared" si="195"/>
        <v>-5.9918600607891816E-2</v>
      </c>
      <c r="CH115" s="87">
        <f t="shared" si="196"/>
        <v>0.31056725059166362</v>
      </c>
      <c r="CI115" s="89">
        <f t="shared" si="126"/>
        <v>0</v>
      </c>
      <c r="CJ115" s="89">
        <f t="shared" si="127"/>
        <v>0</v>
      </c>
      <c r="CK115" s="157">
        <f t="shared" si="128"/>
        <v>0</v>
      </c>
      <c r="CL115" s="90">
        <f t="shared" si="129"/>
        <v>0</v>
      </c>
      <c r="CM115" s="157">
        <f t="shared" si="130"/>
        <v>0</v>
      </c>
      <c r="CN115" s="90">
        <f t="shared" si="131"/>
        <v>0</v>
      </c>
      <c r="CO115" s="157">
        <f t="shared" si="132"/>
        <v>0</v>
      </c>
      <c r="CP115" s="90">
        <f t="shared" si="133"/>
        <v>0</v>
      </c>
      <c r="CQ115" s="157">
        <f t="shared" si="134"/>
        <v>0</v>
      </c>
      <c r="CR115" s="90">
        <f t="shared" si="135"/>
        <v>0</v>
      </c>
      <c r="CS115" s="157">
        <f t="shared" si="136"/>
        <v>0</v>
      </c>
      <c r="CT115" s="90">
        <f t="shared" si="137"/>
        <v>0</v>
      </c>
      <c r="CU115" s="157">
        <f t="shared" si="138"/>
        <v>0</v>
      </c>
      <c r="CV115" s="90">
        <f t="shared" si="139"/>
        <v>0</v>
      </c>
      <c r="CW115" s="157">
        <f t="shared" si="140"/>
        <v>0</v>
      </c>
      <c r="CX115" s="90">
        <f t="shared" si="141"/>
        <v>0</v>
      </c>
      <c r="CY115" s="157">
        <f t="shared" si="142"/>
        <v>0</v>
      </c>
      <c r="CZ115" s="90">
        <f t="shared" si="143"/>
        <v>0</v>
      </c>
      <c r="DA115" s="91">
        <f>DataEntry!B115</f>
        <v>44185</v>
      </c>
      <c r="DB115" s="83">
        <f t="shared" si="144"/>
        <v>0</v>
      </c>
      <c r="DC115" s="83">
        <f t="shared" si="145"/>
        <v>0</v>
      </c>
      <c r="DD115" s="145">
        <f t="shared" si="197"/>
        <v>12</v>
      </c>
      <c r="DE115" s="145" t="str">
        <f t="shared" si="198"/>
        <v/>
      </c>
      <c r="DF115" s="145" t="str">
        <f t="shared" si="199"/>
        <v/>
      </c>
      <c r="DG115" s="145" t="str">
        <f t="shared" si="200"/>
        <v/>
      </c>
      <c r="DH115" s="145" t="str">
        <f t="shared" si="201"/>
        <v/>
      </c>
      <c r="DI115" s="145">
        <f t="shared" si="202"/>
        <v>1</v>
      </c>
      <c r="DJ115" s="83">
        <f t="shared" si="203"/>
        <v>0</v>
      </c>
      <c r="DK115" s="83">
        <f t="shared" si="204"/>
        <v>0</v>
      </c>
      <c r="DL115" s="84">
        <f t="shared" si="205"/>
        <v>0</v>
      </c>
      <c r="DM115" s="14">
        <f t="shared" si="206"/>
        <v>0</v>
      </c>
      <c r="DN115" s="87">
        <f>IFERROR(DO115*(1-DCFactor)+Results!DP115*DCFactor,"")</f>
        <v>0.29330987074030551</v>
      </c>
      <c r="DO115" s="87">
        <f>(DFactor*Rounds*Number/2+SUM(BV$3:BV103))/(Rounds*Number/2+COUNT(BV$3:BV103))</f>
        <v>0.2815135135135135</v>
      </c>
      <c r="DP115" s="87">
        <f t="shared" si="146"/>
        <v>0.31521739130434784</v>
      </c>
      <c r="DQ115" s="84">
        <f t="shared" si="147"/>
        <v>0</v>
      </c>
      <c r="DR115" s="84">
        <f t="shared" si="148"/>
        <v>0</v>
      </c>
      <c r="DS115" s="87">
        <f t="shared" si="149"/>
        <v>0.33976647830825046</v>
      </c>
      <c r="DT115" s="87">
        <f t="shared" si="150"/>
        <v>0.33866395335359634</v>
      </c>
      <c r="DU115" s="87">
        <f t="shared" si="151"/>
        <v>0.31056725059166362</v>
      </c>
      <c r="DV115" s="86">
        <f t="shared" si="207"/>
        <v>1</v>
      </c>
      <c r="DW115" s="86">
        <f t="shared" si="208"/>
        <v>-1</v>
      </c>
    </row>
    <row r="116" spans="1:127" x14ac:dyDescent="0.25">
      <c r="A116" s="69">
        <v>114</v>
      </c>
      <c r="B116" s="70">
        <f>DataEntry!C116</f>
        <v>16</v>
      </c>
      <c r="C116" s="71">
        <f>COUNTIF(D$2:D116,D116)+COUNTIF(G$2:G116,D116)</f>
        <v>13</v>
      </c>
      <c r="D116" s="72" t="str">
        <f t="shared" si="109"/>
        <v>Sandhausen</v>
      </c>
      <c r="E116" s="70">
        <f>DataEntry!E116</f>
        <v>11</v>
      </c>
      <c r="F116" s="71">
        <f>COUNTIF(D$2:D116,G116)+COUNTIF(G$2:G116,G116)</f>
        <v>13</v>
      </c>
      <c r="G116" s="72" t="str">
        <f t="shared" si="110"/>
        <v>Holstein Kiel</v>
      </c>
      <c r="H116" s="73">
        <f>DataEntry!G116</f>
        <v>0</v>
      </c>
      <c r="I116" s="73">
        <f>DataEntry!H116</f>
        <v>2</v>
      </c>
      <c r="J116" s="158">
        <f t="shared" si="108"/>
        <v>3</v>
      </c>
      <c r="K116" s="156">
        <f t="shared" si="111"/>
        <v>0</v>
      </c>
      <c r="L116" s="224">
        <f t="shared" si="112"/>
        <v>2452.0931411138617</v>
      </c>
      <c r="M116" s="224">
        <f t="shared" si="113"/>
        <v>2490.69480550049</v>
      </c>
      <c r="N116" s="236">
        <f t="shared" si="152"/>
        <v>-38.601664386628272</v>
      </c>
      <c r="O116" s="22" t="str">
        <f t="shared" si="153"/>
        <v>T16G13</v>
      </c>
      <c r="P116" s="248">
        <f t="shared" si="114"/>
        <v>-4.6618440875639999</v>
      </c>
      <c r="Q116" s="22" t="str">
        <f t="shared" si="154"/>
        <v>T11G13</v>
      </c>
      <c r="R116" s="248">
        <f t="shared" si="115"/>
        <v>4.6618440875639999</v>
      </c>
      <c r="S116" s="74">
        <f t="shared" si="155"/>
        <v>1</v>
      </c>
      <c r="T116" s="75">
        <f t="shared" si="156"/>
        <v>0</v>
      </c>
      <c r="U116" s="76">
        <f t="shared" si="157"/>
        <v>0</v>
      </c>
      <c r="V116" s="74">
        <f t="shared" si="158"/>
        <v>0</v>
      </c>
      <c r="W116" s="75">
        <f t="shared" si="159"/>
        <v>0</v>
      </c>
      <c r="X116" s="76">
        <f t="shared" si="160"/>
        <v>0</v>
      </c>
      <c r="Y116" s="74">
        <f t="shared" si="161"/>
        <v>0</v>
      </c>
      <c r="Z116" s="75">
        <f t="shared" si="162"/>
        <v>0</v>
      </c>
      <c r="AA116" s="76">
        <f t="shared" si="163"/>
        <v>0</v>
      </c>
      <c r="AB116" s="74">
        <f t="shared" si="164"/>
        <v>0</v>
      </c>
      <c r="AC116" s="75">
        <f t="shared" si="165"/>
        <v>0</v>
      </c>
      <c r="AD116" s="76">
        <f t="shared" si="166"/>
        <v>0</v>
      </c>
      <c r="AE116" s="74">
        <f t="shared" si="167"/>
        <v>0</v>
      </c>
      <c r="AF116" s="75">
        <f t="shared" si="168"/>
        <v>0</v>
      </c>
      <c r="AG116" s="76">
        <f t="shared" si="169"/>
        <v>0</v>
      </c>
      <c r="AH116" s="74">
        <f t="shared" si="170"/>
        <v>0</v>
      </c>
      <c r="AI116" s="75">
        <f t="shared" si="171"/>
        <v>0</v>
      </c>
      <c r="AJ116" s="76">
        <f t="shared" si="172"/>
        <v>0</v>
      </c>
      <c r="AK116" s="74">
        <f t="shared" si="173"/>
        <v>0</v>
      </c>
      <c r="AL116" s="75">
        <f t="shared" si="174"/>
        <v>0</v>
      </c>
      <c r="AM116" s="76">
        <f t="shared" si="175"/>
        <v>0</v>
      </c>
      <c r="AN116" s="74">
        <f t="shared" si="176"/>
        <v>0</v>
      </c>
      <c r="AO116" s="75">
        <f t="shared" si="177"/>
        <v>0</v>
      </c>
      <c r="AP116" s="76">
        <f t="shared" si="178"/>
        <v>0</v>
      </c>
      <c r="AQ116" s="77">
        <f t="shared" si="116"/>
        <v>0.46618440875639999</v>
      </c>
      <c r="AR116" s="77">
        <f t="shared" si="179"/>
        <v>0.3117895789281323</v>
      </c>
      <c r="AS116" s="78">
        <f t="shared" si="180"/>
        <v>0.30878965965653538</v>
      </c>
      <c r="AT116" s="77">
        <f t="shared" si="181"/>
        <v>0.37942076141533232</v>
      </c>
      <c r="AU116" s="79">
        <f t="shared" si="209"/>
        <v>0.1</v>
      </c>
      <c r="AV116" s="139">
        <f>DataEntry!P116</f>
        <v>-31</v>
      </c>
      <c r="AW116" s="80" t="str">
        <f t="shared" si="117"/>
        <v>11/5</v>
      </c>
      <c r="AX116" s="80" t="str">
        <f t="shared" si="118"/>
        <v>11/5</v>
      </c>
      <c r="AY116" s="80" t="str">
        <f t="shared" si="119"/>
        <v>13/8</v>
      </c>
      <c r="AZ116" s="81">
        <f>DataEntry!I116</f>
        <v>53</v>
      </c>
      <c r="BA116" s="82">
        <f>DataEntry!J116</f>
        <v>25</v>
      </c>
      <c r="BB116" s="81">
        <f>DataEntry!K116</f>
        <v>13</v>
      </c>
      <c r="BC116" s="82">
        <f>DataEntry!L116</f>
        <v>5</v>
      </c>
      <c r="BD116" s="81">
        <f>DataEntry!M116</f>
        <v>6</v>
      </c>
      <c r="BE116" s="82">
        <f>DataEntry!N116</f>
        <v>5</v>
      </c>
      <c r="BF116" s="77">
        <f t="shared" si="182"/>
        <v>0.30442804428044279</v>
      </c>
      <c r="BG116" s="77">
        <f t="shared" si="183"/>
        <v>0.26383763837638374</v>
      </c>
      <c r="BH116" s="77">
        <f t="shared" si="184"/>
        <v>0.43173431734317336</v>
      </c>
      <c r="BI116" s="83">
        <f t="shared" si="185"/>
        <v>0</v>
      </c>
      <c r="BJ116" s="83">
        <f t="shared" si="186"/>
        <v>0</v>
      </c>
      <c r="BK116" s="83">
        <f t="shared" si="187"/>
        <v>1</v>
      </c>
      <c r="BL116" s="84">
        <f t="shared" si="120"/>
        <v>0.37942076141533232</v>
      </c>
      <c r="BM116" s="84">
        <f t="shared" si="121"/>
        <v>0.43173431734317336</v>
      </c>
      <c r="BN116" s="85">
        <f t="shared" si="188"/>
        <v>-5.2313555927841038E-2</v>
      </c>
      <c r="BO116" s="84">
        <f t="shared" si="122"/>
        <v>0.3117895789281323</v>
      </c>
      <c r="BP116" s="84">
        <f t="shared" si="123"/>
        <v>0.30878965965653538</v>
      </c>
      <c r="BQ116" s="84">
        <f t="shared" si="124"/>
        <v>0.37942076141533232</v>
      </c>
      <c r="BR116" s="84">
        <f t="shared" si="189"/>
        <v>0.30442804428044279</v>
      </c>
      <c r="BS116" s="84">
        <f t="shared" si="189"/>
        <v>0.26383763837638374</v>
      </c>
      <c r="BT116" s="84">
        <f t="shared" si="189"/>
        <v>0.43173431734317336</v>
      </c>
      <c r="BU116" s="86">
        <f t="shared" si="190"/>
        <v>0</v>
      </c>
      <c r="BV116" s="86">
        <f t="shared" si="190"/>
        <v>0</v>
      </c>
      <c r="BW116" s="86">
        <f t="shared" si="190"/>
        <v>1</v>
      </c>
      <c r="BX116" s="86">
        <f t="shared" si="191"/>
        <v>0</v>
      </c>
      <c r="BY116" s="86">
        <f t="shared" si="191"/>
        <v>0</v>
      </c>
      <c r="BZ116" s="86">
        <f t="shared" si="191"/>
        <v>1</v>
      </c>
      <c r="CA116" s="83">
        <f>IF(AND(DataEntry!B116&gt;=ExFrom,DataEntry!B116&lt;=ExTo),0,IF(AR116&lt;DS116,0,DB116))</f>
        <v>0</v>
      </c>
      <c r="CB116" s="83">
        <f>IF(AND(DataEntry!B116&gt;=ExFrom,DataEntry!B116&lt;=ExTo),0,IF(AT116&lt;DT116,0,DC116))</f>
        <v>0</v>
      </c>
      <c r="CC116" s="14">
        <f t="shared" si="192"/>
        <v>0</v>
      </c>
      <c r="CD116" s="72" t="str">
        <f t="shared" si="125"/>
        <v/>
      </c>
      <c r="CE116" s="87">
        <f t="shared" si="193"/>
        <v>5.2836052836052971E-2</v>
      </c>
      <c r="CF116" s="88">
        <f t="shared" si="194"/>
        <v>-1.7851169552215745E-2</v>
      </c>
      <c r="CG116" s="88">
        <f t="shared" si="195"/>
        <v>-0.11399141753851103</v>
      </c>
      <c r="CH116" s="87">
        <f t="shared" si="196"/>
        <v>0.30878965965653538</v>
      </c>
      <c r="CI116" s="89">
        <f t="shared" si="126"/>
        <v>0</v>
      </c>
      <c r="CJ116" s="89">
        <f t="shared" si="127"/>
        <v>0</v>
      </c>
      <c r="CK116" s="157">
        <f t="shared" si="128"/>
        <v>0</v>
      </c>
      <c r="CL116" s="90">
        <f t="shared" si="129"/>
        <v>0</v>
      </c>
      <c r="CM116" s="157">
        <f t="shared" si="130"/>
        <v>0</v>
      </c>
      <c r="CN116" s="90">
        <f t="shared" si="131"/>
        <v>0</v>
      </c>
      <c r="CO116" s="157">
        <f t="shared" si="132"/>
        <v>0</v>
      </c>
      <c r="CP116" s="90">
        <f t="shared" si="133"/>
        <v>0</v>
      </c>
      <c r="CQ116" s="157">
        <f t="shared" si="134"/>
        <v>0</v>
      </c>
      <c r="CR116" s="90">
        <f t="shared" si="135"/>
        <v>0</v>
      </c>
      <c r="CS116" s="157">
        <f t="shared" si="136"/>
        <v>0</v>
      </c>
      <c r="CT116" s="90">
        <f t="shared" si="137"/>
        <v>0</v>
      </c>
      <c r="CU116" s="157">
        <f t="shared" si="138"/>
        <v>0</v>
      </c>
      <c r="CV116" s="90">
        <f t="shared" si="139"/>
        <v>0</v>
      </c>
      <c r="CW116" s="157">
        <f t="shared" si="140"/>
        <v>0</v>
      </c>
      <c r="CX116" s="90">
        <f t="shared" si="141"/>
        <v>0</v>
      </c>
      <c r="CY116" s="157">
        <f t="shared" si="142"/>
        <v>0</v>
      </c>
      <c r="CZ116" s="90">
        <f t="shared" si="143"/>
        <v>0</v>
      </c>
      <c r="DA116" s="91">
        <f>DataEntry!B116</f>
        <v>44185</v>
      </c>
      <c r="DB116" s="83">
        <f t="shared" si="144"/>
        <v>0</v>
      </c>
      <c r="DC116" s="83">
        <f t="shared" si="145"/>
        <v>0</v>
      </c>
      <c r="DD116" s="145" t="str">
        <f t="shared" si="197"/>
        <v/>
      </c>
      <c r="DE116" s="145" t="str">
        <f t="shared" si="198"/>
        <v/>
      </c>
      <c r="DF116" s="145">
        <f t="shared" si="199"/>
        <v>16</v>
      </c>
      <c r="DG116" s="145">
        <f t="shared" si="200"/>
        <v>11</v>
      </c>
      <c r="DH116" s="145" t="str">
        <f t="shared" si="201"/>
        <v/>
      </c>
      <c r="DI116" s="145" t="str">
        <f t="shared" si="202"/>
        <v/>
      </c>
      <c r="DJ116" s="83">
        <f t="shared" si="203"/>
        <v>0</v>
      </c>
      <c r="DK116" s="83">
        <f t="shared" si="204"/>
        <v>0</v>
      </c>
      <c r="DL116" s="84">
        <f t="shared" si="205"/>
        <v>0</v>
      </c>
      <c r="DM116" s="14">
        <f t="shared" si="206"/>
        <v>0</v>
      </c>
      <c r="DN116" s="87">
        <f>IFERROR(DO116*(1-DCFactor)+Results!DP116*DCFactor,"")</f>
        <v>0.29286138107416881</v>
      </c>
      <c r="DO116" s="87">
        <f>(DFactor*Rounds*Number/2+SUM(BV$3:BV104))/(Rounds*Number/2+COUNT(BV$3:BV104))</f>
        <v>0.28082352941176469</v>
      </c>
      <c r="DP116" s="87">
        <f t="shared" si="146"/>
        <v>0.31521739130434784</v>
      </c>
      <c r="DQ116" s="84">
        <f t="shared" si="147"/>
        <v>0</v>
      </c>
      <c r="DR116" s="84">
        <f t="shared" si="148"/>
        <v>0</v>
      </c>
      <c r="DS116" s="87">
        <f t="shared" si="149"/>
        <v>0.33726170565174052</v>
      </c>
      <c r="DT116" s="87">
        <f t="shared" si="150"/>
        <v>0.34046638058461698</v>
      </c>
      <c r="DU116" s="87">
        <f t="shared" si="151"/>
        <v>0.30878965965653538</v>
      </c>
      <c r="DV116" s="86">
        <f t="shared" si="207"/>
        <v>-2</v>
      </c>
      <c r="DW116" s="86">
        <f t="shared" si="208"/>
        <v>2</v>
      </c>
    </row>
    <row r="117" spans="1:127" x14ac:dyDescent="0.25">
      <c r="A117" s="69">
        <v>115</v>
      </c>
      <c r="B117" s="70">
        <f>DataEntry!C117</f>
        <v>17</v>
      </c>
      <c r="C117" s="71">
        <f>COUNTIF(D$2:D117,D117)+COUNTIF(G$2:G117,D117)</f>
        <v>12</v>
      </c>
      <c r="D117" s="72" t="str">
        <f t="shared" si="109"/>
        <v>St Pauli</v>
      </c>
      <c r="E117" s="70">
        <f>DataEntry!E117</f>
        <v>5</v>
      </c>
      <c r="F117" s="71">
        <f>COUNTIF(D$2:D117,G117)+COUNTIF(G$2:G117,G117)</f>
        <v>13</v>
      </c>
      <c r="G117" s="72" t="str">
        <f t="shared" si="110"/>
        <v>Fortuna Dusseldorf</v>
      </c>
      <c r="H117" s="73">
        <f>DataEntry!G117</f>
        <v>0</v>
      </c>
      <c r="I117" s="73">
        <f>DataEntry!H117</f>
        <v>3</v>
      </c>
      <c r="J117" s="158">
        <f t="shared" si="108"/>
        <v>3</v>
      </c>
      <c r="K117" s="156">
        <f t="shared" si="111"/>
        <v>4</v>
      </c>
      <c r="L117" s="224">
        <f t="shared" si="112"/>
        <v>2470.5153335074424</v>
      </c>
      <c r="M117" s="224">
        <f t="shared" si="113"/>
        <v>2442.7052909136601</v>
      </c>
      <c r="N117" s="236">
        <f t="shared" si="152"/>
        <v>27.810042593782327</v>
      </c>
      <c r="O117" s="22" t="str">
        <f t="shared" si="153"/>
        <v>T17G12</v>
      </c>
      <c r="P117" s="248">
        <f t="shared" si="114"/>
        <v>-7.3336198407294368</v>
      </c>
      <c r="Q117" s="22" t="str">
        <f t="shared" si="154"/>
        <v>T5G13</v>
      </c>
      <c r="R117" s="248">
        <f t="shared" si="115"/>
        <v>7.3336198407294368</v>
      </c>
      <c r="S117" s="74">
        <f t="shared" si="155"/>
        <v>0</v>
      </c>
      <c r="T117" s="75">
        <f t="shared" si="156"/>
        <v>0</v>
      </c>
      <c r="U117" s="76">
        <f t="shared" si="157"/>
        <v>1</v>
      </c>
      <c r="V117" s="74">
        <f t="shared" si="158"/>
        <v>0</v>
      </c>
      <c r="W117" s="75">
        <f t="shared" si="159"/>
        <v>0</v>
      </c>
      <c r="X117" s="76">
        <f t="shared" si="160"/>
        <v>0</v>
      </c>
      <c r="Y117" s="74">
        <f t="shared" si="161"/>
        <v>0</v>
      </c>
      <c r="Z117" s="75">
        <f t="shared" si="162"/>
        <v>0</v>
      </c>
      <c r="AA117" s="76">
        <f t="shared" si="163"/>
        <v>0</v>
      </c>
      <c r="AB117" s="74">
        <f t="shared" si="164"/>
        <v>0</v>
      </c>
      <c r="AC117" s="75">
        <f t="shared" si="165"/>
        <v>0</v>
      </c>
      <c r="AD117" s="76">
        <f t="shared" si="166"/>
        <v>0</v>
      </c>
      <c r="AE117" s="74">
        <f t="shared" si="167"/>
        <v>0</v>
      </c>
      <c r="AF117" s="75">
        <f t="shared" si="168"/>
        <v>0</v>
      </c>
      <c r="AG117" s="76">
        <f t="shared" si="169"/>
        <v>0</v>
      </c>
      <c r="AH117" s="74">
        <f t="shared" si="170"/>
        <v>0</v>
      </c>
      <c r="AI117" s="75">
        <f t="shared" si="171"/>
        <v>0</v>
      </c>
      <c r="AJ117" s="76">
        <f t="shared" si="172"/>
        <v>0</v>
      </c>
      <c r="AK117" s="74">
        <f t="shared" si="173"/>
        <v>0</v>
      </c>
      <c r="AL117" s="75">
        <f t="shared" si="174"/>
        <v>0</v>
      </c>
      <c r="AM117" s="76">
        <f t="shared" si="175"/>
        <v>0</v>
      </c>
      <c r="AN117" s="74">
        <f t="shared" si="176"/>
        <v>0</v>
      </c>
      <c r="AO117" s="75">
        <f t="shared" si="177"/>
        <v>0</v>
      </c>
      <c r="AP117" s="76">
        <f t="shared" si="178"/>
        <v>0</v>
      </c>
      <c r="AQ117" s="77">
        <f t="shared" si="116"/>
        <v>0.52382998862353125</v>
      </c>
      <c r="AR117" s="77">
        <f t="shared" si="179"/>
        <v>0.36666709656359375</v>
      </c>
      <c r="AS117" s="78">
        <f t="shared" si="180"/>
        <v>0.314325784119875</v>
      </c>
      <c r="AT117" s="77">
        <f t="shared" si="181"/>
        <v>0.31900711931653125</v>
      </c>
      <c r="AU117" s="79">
        <f t="shared" si="209"/>
        <v>0.1</v>
      </c>
      <c r="AV117" s="139">
        <f>DataEntry!P117</f>
        <v>-31</v>
      </c>
      <c r="AW117" s="80" t="str">
        <f t="shared" si="117"/>
        <v>43/25</v>
      </c>
      <c r="AX117" s="80" t="str">
        <f t="shared" si="118"/>
        <v>54/25</v>
      </c>
      <c r="AY117" s="80" t="str">
        <f t="shared" si="119"/>
        <v>53/25</v>
      </c>
      <c r="AZ117" s="81">
        <f>DataEntry!I117</f>
        <v>81</v>
      </c>
      <c r="BA117" s="82">
        <f>DataEntry!J117</f>
        <v>50</v>
      </c>
      <c r="BB117" s="81">
        <f>DataEntry!K117</f>
        <v>61</v>
      </c>
      <c r="BC117" s="82">
        <f>DataEntry!L117</f>
        <v>25</v>
      </c>
      <c r="BD117" s="81">
        <f>DataEntry!M117</f>
        <v>33</v>
      </c>
      <c r="BE117" s="82">
        <f>DataEntry!N117</f>
        <v>20</v>
      </c>
      <c r="BF117" s="77">
        <f t="shared" si="182"/>
        <v>0.36359575299739155</v>
      </c>
      <c r="BG117" s="77">
        <f t="shared" si="183"/>
        <v>0.27692467234103657</v>
      </c>
      <c r="BH117" s="77">
        <f t="shared" si="184"/>
        <v>0.35947957466157199</v>
      </c>
      <c r="BI117" s="83">
        <f t="shared" si="185"/>
        <v>0</v>
      </c>
      <c r="BJ117" s="83">
        <f t="shared" si="186"/>
        <v>0</v>
      </c>
      <c r="BK117" s="83">
        <f t="shared" si="187"/>
        <v>1</v>
      </c>
      <c r="BL117" s="84">
        <f t="shared" si="120"/>
        <v>0.31900711931653125</v>
      </c>
      <c r="BM117" s="84">
        <f t="shared" si="121"/>
        <v>0.35947957466157199</v>
      </c>
      <c r="BN117" s="85">
        <f t="shared" si="188"/>
        <v>-4.0472455345040736E-2</v>
      </c>
      <c r="BO117" s="84">
        <f t="shared" si="122"/>
        <v>0.36666709656359375</v>
      </c>
      <c r="BP117" s="84">
        <f t="shared" si="123"/>
        <v>0.314325784119875</v>
      </c>
      <c r="BQ117" s="84">
        <f t="shared" si="124"/>
        <v>0.31900711931653125</v>
      </c>
      <c r="BR117" s="84">
        <f t="shared" si="189"/>
        <v>0.36359575299739155</v>
      </c>
      <c r="BS117" s="84">
        <f t="shared" si="189"/>
        <v>0.27692467234103657</v>
      </c>
      <c r="BT117" s="84">
        <f t="shared" si="189"/>
        <v>0.35947957466157199</v>
      </c>
      <c r="BU117" s="86">
        <f t="shared" si="190"/>
        <v>0</v>
      </c>
      <c r="BV117" s="86">
        <f t="shared" si="190"/>
        <v>0</v>
      </c>
      <c r="BW117" s="86">
        <f t="shared" si="190"/>
        <v>1</v>
      </c>
      <c r="BX117" s="86">
        <f t="shared" si="191"/>
        <v>0</v>
      </c>
      <c r="BY117" s="86">
        <f t="shared" si="191"/>
        <v>0</v>
      </c>
      <c r="BZ117" s="86">
        <f t="shared" si="191"/>
        <v>1</v>
      </c>
      <c r="CA117" s="83">
        <f>IF(AND(DataEntry!B117&gt;=ExFrom,DataEntry!B117&lt;=ExTo),0,IF(AR117&lt;DS117,0,DB117))</f>
        <v>0</v>
      </c>
      <c r="CB117" s="83">
        <f>IF(AND(DataEntry!B117&gt;=ExFrom,DataEntry!B117&lt;=ExTo),0,IF(AT117&lt;DT117,0,DC117))</f>
        <v>0</v>
      </c>
      <c r="CC117" s="14">
        <f t="shared" si="192"/>
        <v>0</v>
      </c>
      <c r="CD117" s="72" t="str">
        <f t="shared" si="125"/>
        <v/>
      </c>
      <c r="CE117" s="87">
        <f t="shared" si="193"/>
        <v>4.9735554297619444E-2</v>
      </c>
      <c r="CF117" s="88">
        <f t="shared" si="194"/>
        <v>-2.687701657337677E-2</v>
      </c>
      <c r="CG117" s="88">
        <f t="shared" si="195"/>
        <v>-0.10197978318247486</v>
      </c>
      <c r="CH117" s="87">
        <f t="shared" si="196"/>
        <v>0.314325784119875</v>
      </c>
      <c r="CI117" s="89">
        <f t="shared" si="126"/>
        <v>0</v>
      </c>
      <c r="CJ117" s="89">
        <f t="shared" si="127"/>
        <v>0</v>
      </c>
      <c r="CK117" s="157">
        <f t="shared" si="128"/>
        <v>0</v>
      </c>
      <c r="CL117" s="90">
        <f t="shared" si="129"/>
        <v>0</v>
      </c>
      <c r="CM117" s="157">
        <f t="shared" si="130"/>
        <v>0</v>
      </c>
      <c r="CN117" s="90">
        <f t="shared" si="131"/>
        <v>0</v>
      </c>
      <c r="CO117" s="157">
        <f t="shared" si="132"/>
        <v>0</v>
      </c>
      <c r="CP117" s="90">
        <f t="shared" si="133"/>
        <v>0</v>
      </c>
      <c r="CQ117" s="157">
        <f t="shared" si="134"/>
        <v>0</v>
      </c>
      <c r="CR117" s="90">
        <f t="shared" si="135"/>
        <v>0</v>
      </c>
      <c r="CS117" s="157">
        <f t="shared" si="136"/>
        <v>0</v>
      </c>
      <c r="CT117" s="90">
        <f t="shared" si="137"/>
        <v>0</v>
      </c>
      <c r="CU117" s="157">
        <f t="shared" si="138"/>
        <v>0</v>
      </c>
      <c r="CV117" s="90">
        <f t="shared" si="139"/>
        <v>0</v>
      </c>
      <c r="CW117" s="157">
        <f t="shared" si="140"/>
        <v>0</v>
      </c>
      <c r="CX117" s="90">
        <f t="shared" si="141"/>
        <v>0</v>
      </c>
      <c r="CY117" s="157">
        <f t="shared" si="142"/>
        <v>0</v>
      </c>
      <c r="CZ117" s="90">
        <f t="shared" si="143"/>
        <v>0</v>
      </c>
      <c r="DA117" s="91">
        <f>DataEntry!B117</f>
        <v>44185</v>
      </c>
      <c r="DB117" s="83">
        <f t="shared" si="144"/>
        <v>0</v>
      </c>
      <c r="DC117" s="83">
        <f t="shared" si="145"/>
        <v>0</v>
      </c>
      <c r="DD117" s="145" t="str">
        <f t="shared" si="197"/>
        <v/>
      </c>
      <c r="DE117" s="145" t="str">
        <f t="shared" si="198"/>
        <v/>
      </c>
      <c r="DF117" s="145">
        <f t="shared" si="199"/>
        <v>17</v>
      </c>
      <c r="DG117" s="145">
        <f t="shared" si="200"/>
        <v>5</v>
      </c>
      <c r="DH117" s="145" t="str">
        <f t="shared" si="201"/>
        <v/>
      </c>
      <c r="DI117" s="145" t="str">
        <f t="shared" si="202"/>
        <v/>
      </c>
      <c r="DJ117" s="83">
        <f t="shared" si="203"/>
        <v>0</v>
      </c>
      <c r="DK117" s="83">
        <f t="shared" si="204"/>
        <v>0</v>
      </c>
      <c r="DL117" s="84">
        <f t="shared" si="205"/>
        <v>0</v>
      </c>
      <c r="DM117" s="14">
        <f t="shared" si="206"/>
        <v>0</v>
      </c>
      <c r="DN117" s="87">
        <f>IFERROR(DO117*(1-DCFactor)+Results!DP117*DCFactor,"")</f>
        <v>0.30290900883957117</v>
      </c>
      <c r="DO117" s="87">
        <f>(DFactor*Rounds*Number/2+SUM(BV$3:BV105))/(Rounds*Number/2+COUNT(BV$3:BV105))</f>
        <v>0.28258190709046455</v>
      </c>
      <c r="DP117" s="87">
        <f t="shared" si="146"/>
        <v>0.34065934065934067</v>
      </c>
      <c r="DQ117" s="84">
        <f t="shared" si="147"/>
        <v>0</v>
      </c>
      <c r="DR117" s="84">
        <f t="shared" si="148"/>
        <v>0</v>
      </c>
      <c r="DS117" s="87">
        <f t="shared" si="149"/>
        <v>0.33756256721911254</v>
      </c>
      <c r="DT117" s="87">
        <f t="shared" si="150"/>
        <v>0.34006599277274918</v>
      </c>
      <c r="DU117" s="87">
        <f t="shared" si="151"/>
        <v>0.314325784119875</v>
      </c>
      <c r="DV117" s="86">
        <f t="shared" si="207"/>
        <v>-3</v>
      </c>
      <c r="DW117" s="86">
        <f t="shared" si="208"/>
        <v>3</v>
      </c>
    </row>
    <row r="118" spans="1:127" x14ac:dyDescent="0.25">
      <c r="A118" s="69">
        <v>116</v>
      </c>
      <c r="B118" s="70">
        <f>DataEntry!C118</f>
        <v>10</v>
      </c>
      <c r="C118" s="71">
        <f>COUNTIF(D$2:D118,D118)+COUNTIF(G$2:G118,D118)</f>
        <v>13</v>
      </c>
      <c r="D118" s="72" t="str">
        <f t="shared" si="109"/>
        <v>Karlsruher</v>
      </c>
      <c r="E118" s="70">
        <f>DataEntry!E118</f>
        <v>7</v>
      </c>
      <c r="F118" s="71">
        <f>COUNTIF(D$2:D118,G118)+COUNTIF(G$2:G118,G118)</f>
        <v>13</v>
      </c>
      <c r="G118" s="72" t="str">
        <f t="shared" si="110"/>
        <v>Hamburger</v>
      </c>
      <c r="H118" s="73">
        <f>DataEntry!G118</f>
        <v>1</v>
      </c>
      <c r="I118" s="73">
        <f>DataEntry!H118</f>
        <v>2</v>
      </c>
      <c r="J118" s="158">
        <f t="shared" si="108"/>
        <v>3</v>
      </c>
      <c r="K118" s="156">
        <f t="shared" si="111"/>
        <v>0</v>
      </c>
      <c r="L118" s="224">
        <f t="shared" si="112"/>
        <v>2454.1927212483279</v>
      </c>
      <c r="M118" s="224">
        <f t="shared" si="113"/>
        <v>2510.2022096042851</v>
      </c>
      <c r="N118" s="236">
        <f t="shared" si="152"/>
        <v>-56.009488355957274</v>
      </c>
      <c r="O118" s="22" t="str">
        <f t="shared" si="153"/>
        <v>T10G13</v>
      </c>
      <c r="P118" s="248">
        <f t="shared" si="114"/>
        <v>-4.4954211889806297</v>
      </c>
      <c r="Q118" s="22" t="str">
        <f t="shared" si="154"/>
        <v>T7G13</v>
      </c>
      <c r="R118" s="248">
        <f t="shared" si="115"/>
        <v>4.4954211889806297</v>
      </c>
      <c r="S118" s="74">
        <f t="shared" si="155"/>
        <v>0</v>
      </c>
      <c r="T118" s="75">
        <f t="shared" si="156"/>
        <v>0</v>
      </c>
      <c r="U118" s="76">
        <f t="shared" si="157"/>
        <v>0</v>
      </c>
      <c r="V118" s="74">
        <f t="shared" si="158"/>
        <v>1</v>
      </c>
      <c r="W118" s="75">
        <f t="shared" si="159"/>
        <v>0</v>
      </c>
      <c r="X118" s="76">
        <f t="shared" si="160"/>
        <v>0</v>
      </c>
      <c r="Y118" s="74">
        <f t="shared" si="161"/>
        <v>0</v>
      </c>
      <c r="Z118" s="75">
        <f t="shared" si="162"/>
        <v>0</v>
      </c>
      <c r="AA118" s="76">
        <f t="shared" si="163"/>
        <v>0</v>
      </c>
      <c r="AB118" s="74">
        <f t="shared" si="164"/>
        <v>0</v>
      </c>
      <c r="AC118" s="75">
        <f t="shared" si="165"/>
        <v>0</v>
      </c>
      <c r="AD118" s="76">
        <f t="shared" si="166"/>
        <v>0</v>
      </c>
      <c r="AE118" s="74">
        <f t="shared" si="167"/>
        <v>0</v>
      </c>
      <c r="AF118" s="75">
        <f t="shared" si="168"/>
        <v>0</v>
      </c>
      <c r="AG118" s="76">
        <f t="shared" si="169"/>
        <v>0</v>
      </c>
      <c r="AH118" s="74">
        <f t="shared" si="170"/>
        <v>0</v>
      </c>
      <c r="AI118" s="75">
        <f t="shared" si="171"/>
        <v>0</v>
      </c>
      <c r="AJ118" s="76">
        <f t="shared" si="172"/>
        <v>0</v>
      </c>
      <c r="AK118" s="74">
        <f t="shared" si="173"/>
        <v>0</v>
      </c>
      <c r="AL118" s="75">
        <f t="shared" si="174"/>
        <v>0</v>
      </c>
      <c r="AM118" s="76">
        <f t="shared" si="175"/>
        <v>0</v>
      </c>
      <c r="AN118" s="74">
        <f t="shared" si="176"/>
        <v>0</v>
      </c>
      <c r="AO118" s="75">
        <f t="shared" si="177"/>
        <v>0</v>
      </c>
      <c r="AP118" s="76">
        <f t="shared" si="178"/>
        <v>0</v>
      </c>
      <c r="AQ118" s="77">
        <f t="shared" si="116"/>
        <v>0.44954211889806295</v>
      </c>
      <c r="AR118" s="77">
        <f t="shared" si="179"/>
        <v>0.29429218447565275</v>
      </c>
      <c r="AS118" s="78">
        <f t="shared" si="180"/>
        <v>0.31049986884482039</v>
      </c>
      <c r="AT118" s="77">
        <f t="shared" si="181"/>
        <v>0.39520794667952691</v>
      </c>
      <c r="AU118" s="79">
        <f t="shared" si="209"/>
        <v>0.1</v>
      </c>
      <c r="AV118" s="139">
        <f>DataEntry!P118</f>
        <v>-31</v>
      </c>
      <c r="AW118" s="80" t="str">
        <f t="shared" si="117"/>
        <v>59/25</v>
      </c>
      <c r="AX118" s="80" t="str">
        <f t="shared" si="118"/>
        <v>11/5</v>
      </c>
      <c r="AY118" s="80" t="str">
        <f t="shared" si="119"/>
        <v>38/25</v>
      </c>
      <c r="AZ118" s="81">
        <f>DataEntry!I118</f>
        <v>23</v>
      </c>
      <c r="BA118" s="82">
        <f>DataEntry!J118</f>
        <v>10</v>
      </c>
      <c r="BB118" s="81">
        <f>DataEntry!K118</f>
        <v>53</v>
      </c>
      <c r="BC118" s="82">
        <f>DataEntry!L118</f>
        <v>20</v>
      </c>
      <c r="BD118" s="81">
        <f>DataEntry!M118</f>
        <v>111</v>
      </c>
      <c r="BE118" s="82">
        <f>DataEntry!N118</f>
        <v>100</v>
      </c>
      <c r="BF118" s="77">
        <f t="shared" si="182"/>
        <v>0.28834309889739607</v>
      </c>
      <c r="BG118" s="77">
        <f t="shared" si="183"/>
        <v>0.26069376064696081</v>
      </c>
      <c r="BH118" s="77">
        <f t="shared" si="184"/>
        <v>0.45096314045564317</v>
      </c>
      <c r="BI118" s="83">
        <f t="shared" si="185"/>
        <v>0</v>
      </c>
      <c r="BJ118" s="83">
        <f t="shared" si="186"/>
        <v>0</v>
      </c>
      <c r="BK118" s="83">
        <f t="shared" si="187"/>
        <v>1</v>
      </c>
      <c r="BL118" s="84">
        <f t="shared" si="120"/>
        <v>0.39520794667952691</v>
      </c>
      <c r="BM118" s="84">
        <f t="shared" si="121"/>
        <v>0.45096314045564317</v>
      </c>
      <c r="BN118" s="85">
        <f t="shared" si="188"/>
        <v>-5.5755193776116263E-2</v>
      </c>
      <c r="BO118" s="84">
        <f t="shared" si="122"/>
        <v>0.29429218447565275</v>
      </c>
      <c r="BP118" s="84">
        <f t="shared" si="123"/>
        <v>0.31049986884482039</v>
      </c>
      <c r="BQ118" s="84">
        <f t="shared" si="124"/>
        <v>0.39520794667952691</v>
      </c>
      <c r="BR118" s="84">
        <f t="shared" si="189"/>
        <v>0.28834309889739607</v>
      </c>
      <c r="BS118" s="84">
        <f t="shared" si="189"/>
        <v>0.26069376064696081</v>
      </c>
      <c r="BT118" s="84">
        <f t="shared" si="189"/>
        <v>0.45096314045564317</v>
      </c>
      <c r="BU118" s="86">
        <f t="shared" si="190"/>
        <v>0</v>
      </c>
      <c r="BV118" s="86">
        <f t="shared" si="190"/>
        <v>0</v>
      </c>
      <c r="BW118" s="86">
        <f t="shared" si="190"/>
        <v>1</v>
      </c>
      <c r="BX118" s="86">
        <f t="shared" si="191"/>
        <v>0</v>
      </c>
      <c r="BY118" s="86">
        <f t="shared" si="191"/>
        <v>0</v>
      </c>
      <c r="BZ118" s="86">
        <f t="shared" si="191"/>
        <v>1</v>
      </c>
      <c r="CA118" s="83">
        <f>IF(AND(DataEntry!B118&gt;=ExFrom,DataEntry!B118&lt;=ExTo),0,IF(AR118&lt;DS118,0,DB118))</f>
        <v>0</v>
      </c>
      <c r="CB118" s="83">
        <f>IF(AND(DataEntry!B118&gt;=ExFrom,DataEntry!B118&lt;=ExTo),0,IF(AT118&lt;DT118,0,DC118))</f>
        <v>0</v>
      </c>
      <c r="CC118" s="14">
        <f t="shared" si="192"/>
        <v>0</v>
      </c>
      <c r="CD118" s="72" t="str">
        <f t="shared" si="125"/>
        <v/>
      </c>
      <c r="CE118" s="87">
        <f t="shared" si="193"/>
        <v>5.093655505912853E-2</v>
      </c>
      <c r="CF118" s="88">
        <f t="shared" si="194"/>
        <v>-1.8660969611304104E-2</v>
      </c>
      <c r="CG118" s="88">
        <f t="shared" si="195"/>
        <v>-0.11587985581268921</v>
      </c>
      <c r="CH118" s="87">
        <f t="shared" si="196"/>
        <v>0.31049986884482034</v>
      </c>
      <c r="CI118" s="89">
        <f t="shared" si="126"/>
        <v>0</v>
      </c>
      <c r="CJ118" s="89">
        <f t="shared" si="127"/>
        <v>0</v>
      </c>
      <c r="CK118" s="157">
        <f t="shared" si="128"/>
        <v>0</v>
      </c>
      <c r="CL118" s="90">
        <f t="shared" si="129"/>
        <v>0</v>
      </c>
      <c r="CM118" s="157">
        <f t="shared" si="130"/>
        <v>0</v>
      </c>
      <c r="CN118" s="90">
        <f t="shared" si="131"/>
        <v>0</v>
      </c>
      <c r="CO118" s="157">
        <f t="shared" si="132"/>
        <v>0</v>
      </c>
      <c r="CP118" s="90">
        <f t="shared" si="133"/>
        <v>0</v>
      </c>
      <c r="CQ118" s="157">
        <f t="shared" si="134"/>
        <v>0</v>
      </c>
      <c r="CR118" s="90">
        <f t="shared" si="135"/>
        <v>0</v>
      </c>
      <c r="CS118" s="157">
        <f t="shared" si="136"/>
        <v>0</v>
      </c>
      <c r="CT118" s="90">
        <f t="shared" si="137"/>
        <v>0</v>
      </c>
      <c r="CU118" s="157">
        <f t="shared" si="138"/>
        <v>0</v>
      </c>
      <c r="CV118" s="90">
        <f t="shared" si="139"/>
        <v>0</v>
      </c>
      <c r="CW118" s="157">
        <f t="shared" si="140"/>
        <v>0</v>
      </c>
      <c r="CX118" s="90">
        <f t="shared" si="141"/>
        <v>0</v>
      </c>
      <c r="CY118" s="157">
        <f t="shared" si="142"/>
        <v>0</v>
      </c>
      <c r="CZ118" s="90">
        <f t="shared" si="143"/>
        <v>0</v>
      </c>
      <c r="DA118" s="91">
        <f>DataEntry!B118</f>
        <v>44186</v>
      </c>
      <c r="DB118" s="83">
        <f t="shared" si="144"/>
        <v>0</v>
      </c>
      <c r="DC118" s="83">
        <f t="shared" si="145"/>
        <v>0</v>
      </c>
      <c r="DD118" s="145" t="str">
        <f t="shared" si="197"/>
        <v/>
      </c>
      <c r="DE118" s="145" t="str">
        <f t="shared" si="198"/>
        <v/>
      </c>
      <c r="DF118" s="145">
        <f t="shared" si="199"/>
        <v>10</v>
      </c>
      <c r="DG118" s="145">
        <f t="shared" si="200"/>
        <v>7</v>
      </c>
      <c r="DH118" s="145" t="str">
        <f t="shared" si="201"/>
        <v/>
      </c>
      <c r="DI118" s="145" t="str">
        <f t="shared" si="202"/>
        <v/>
      </c>
      <c r="DJ118" s="83">
        <f t="shared" si="203"/>
        <v>0</v>
      </c>
      <c r="DK118" s="83">
        <f t="shared" si="204"/>
        <v>0</v>
      </c>
      <c r="DL118" s="84">
        <f t="shared" si="205"/>
        <v>0</v>
      </c>
      <c r="DM118" s="14">
        <f t="shared" si="206"/>
        <v>0</v>
      </c>
      <c r="DN118" s="87">
        <f>IFERROR(DO118*(1-DCFactor)+Results!DP118*DCFactor,"")</f>
        <v>0.28975198303287375</v>
      </c>
      <c r="DO118" s="87">
        <f>(DFactor*Rounds*Number/2+SUM(BV$3:BV106))/(Rounds*Number/2+COUNT(BV$3:BV106))</f>
        <v>0.28189268292682923</v>
      </c>
      <c r="DP118" s="87">
        <f t="shared" si="146"/>
        <v>0.30434782608695654</v>
      </c>
      <c r="DQ118" s="84">
        <f t="shared" si="147"/>
        <v>0</v>
      </c>
      <c r="DR118" s="84">
        <f t="shared" si="148"/>
        <v>0</v>
      </c>
      <c r="DS118" s="87">
        <f t="shared" si="149"/>
        <v>0.33728869898704344</v>
      </c>
      <c r="DT118" s="87">
        <f t="shared" si="150"/>
        <v>0.34052932852708961</v>
      </c>
      <c r="DU118" s="87">
        <f t="shared" si="151"/>
        <v>0.31049986884482034</v>
      </c>
      <c r="DV118" s="86">
        <f t="shared" si="207"/>
        <v>-1</v>
      </c>
      <c r="DW118" s="86">
        <f t="shared" si="208"/>
        <v>1</v>
      </c>
    </row>
    <row r="119" spans="1:127" x14ac:dyDescent="0.25">
      <c r="A119" s="69">
        <v>117</v>
      </c>
      <c r="B119" s="70">
        <f>DataEntry!C119</f>
        <v>2</v>
      </c>
      <c r="C119" s="71">
        <f>COUNTIF(D$2:D119,D119)+COUNTIF(G$2:G119,D119)</f>
        <v>14</v>
      </c>
      <c r="D119" s="72" t="str">
        <f t="shared" si="109"/>
        <v>Bochum</v>
      </c>
      <c r="E119" s="70">
        <f>DataEntry!E119</f>
        <v>4</v>
      </c>
      <c r="F119" s="71">
        <f>COUNTIF(D$2:D119,G119)+COUNTIF(G$2:G119,G119)</f>
        <v>14</v>
      </c>
      <c r="G119" s="72" t="str">
        <f t="shared" si="110"/>
        <v>Darmstadt 98</v>
      </c>
      <c r="H119" s="73">
        <f>DataEntry!G119</f>
        <v>2</v>
      </c>
      <c r="I119" s="73">
        <f>DataEntry!H119</f>
        <v>1</v>
      </c>
      <c r="J119" s="158">
        <f t="shared" si="108"/>
        <v>1</v>
      </c>
      <c r="K119" s="156">
        <f t="shared" si="111"/>
        <v>0</v>
      </c>
      <c r="L119" s="224">
        <f t="shared" si="112"/>
        <v>2465.3575049137407</v>
      </c>
      <c r="M119" s="224">
        <f t="shared" si="113"/>
        <v>2435.109495572337</v>
      </c>
      <c r="N119" s="236">
        <f t="shared" si="152"/>
        <v>30.248009341403758</v>
      </c>
      <c r="O119" s="22" t="str">
        <f t="shared" si="153"/>
        <v>T2G14</v>
      </c>
      <c r="P119" s="248">
        <f t="shared" si="114"/>
        <v>4.7346149538112856</v>
      </c>
      <c r="Q119" s="22" t="str">
        <f t="shared" si="154"/>
        <v>T4G14</v>
      </c>
      <c r="R119" s="248">
        <f t="shared" si="115"/>
        <v>-4.7346149538112856</v>
      </c>
      <c r="S119" s="74">
        <f t="shared" si="155"/>
        <v>1</v>
      </c>
      <c r="T119" s="75">
        <f t="shared" si="156"/>
        <v>0</v>
      </c>
      <c r="U119" s="76">
        <f t="shared" si="157"/>
        <v>0</v>
      </c>
      <c r="V119" s="74">
        <f t="shared" si="158"/>
        <v>0</v>
      </c>
      <c r="W119" s="75">
        <f t="shared" si="159"/>
        <v>0</v>
      </c>
      <c r="X119" s="76">
        <f t="shared" si="160"/>
        <v>0</v>
      </c>
      <c r="Y119" s="74">
        <f t="shared" si="161"/>
        <v>0</v>
      </c>
      <c r="Z119" s="75">
        <f t="shared" si="162"/>
        <v>0</v>
      </c>
      <c r="AA119" s="76">
        <f t="shared" si="163"/>
        <v>0</v>
      </c>
      <c r="AB119" s="74">
        <f t="shared" si="164"/>
        <v>0</v>
      </c>
      <c r="AC119" s="75">
        <f t="shared" si="165"/>
        <v>0</v>
      </c>
      <c r="AD119" s="76">
        <f t="shared" si="166"/>
        <v>0</v>
      </c>
      <c r="AE119" s="74">
        <f t="shared" si="167"/>
        <v>0</v>
      </c>
      <c r="AF119" s="75">
        <f t="shared" si="168"/>
        <v>0</v>
      </c>
      <c r="AG119" s="76">
        <f t="shared" si="169"/>
        <v>0</v>
      </c>
      <c r="AH119" s="74">
        <f t="shared" si="170"/>
        <v>0</v>
      </c>
      <c r="AI119" s="75">
        <f t="shared" si="171"/>
        <v>0</v>
      </c>
      <c r="AJ119" s="76">
        <f t="shared" si="172"/>
        <v>0</v>
      </c>
      <c r="AK119" s="74">
        <f t="shared" si="173"/>
        <v>0</v>
      </c>
      <c r="AL119" s="75">
        <f t="shared" si="174"/>
        <v>0</v>
      </c>
      <c r="AM119" s="76">
        <f t="shared" si="175"/>
        <v>0</v>
      </c>
      <c r="AN119" s="74">
        <f t="shared" si="176"/>
        <v>0</v>
      </c>
      <c r="AO119" s="75">
        <f t="shared" si="177"/>
        <v>0</v>
      </c>
      <c r="AP119" s="76">
        <f t="shared" si="178"/>
        <v>0</v>
      </c>
      <c r="AQ119" s="77">
        <f t="shared" si="116"/>
        <v>0.52653850461887142</v>
      </c>
      <c r="AR119" s="77">
        <f t="shared" si="179"/>
        <v>0.37116253374804598</v>
      </c>
      <c r="AS119" s="78">
        <f t="shared" si="180"/>
        <v>0.31075194174165088</v>
      </c>
      <c r="AT119" s="77">
        <f t="shared" si="181"/>
        <v>0.31808552451030309</v>
      </c>
      <c r="AU119" s="79">
        <f t="shared" si="209"/>
        <v>0.1</v>
      </c>
      <c r="AV119" s="139">
        <f>DataEntry!P119</f>
        <v>0</v>
      </c>
      <c r="AW119" s="80" t="str">
        <f t="shared" si="117"/>
        <v>42/25</v>
      </c>
      <c r="AX119" s="80" t="str">
        <f t="shared" si="118"/>
        <v>11/5</v>
      </c>
      <c r="AY119" s="80" t="str">
        <f t="shared" si="119"/>
        <v>53/25</v>
      </c>
      <c r="AZ119" s="81">
        <f>DataEntry!I119</f>
        <v>59</v>
      </c>
      <c r="BA119" s="82">
        <f>DataEntry!J119</f>
        <v>50</v>
      </c>
      <c r="BB119" s="81">
        <f>DataEntry!K119</f>
        <v>5</v>
      </c>
      <c r="BC119" s="82">
        <f>DataEntry!L119</f>
        <v>2</v>
      </c>
      <c r="BD119" s="81">
        <f>DataEntry!M119</f>
        <v>57</v>
      </c>
      <c r="BE119" s="82">
        <f>DataEntry!N119</f>
        <v>25</v>
      </c>
      <c r="BF119" s="77">
        <f t="shared" si="182"/>
        <v>0.43716013465141429</v>
      </c>
      <c r="BG119" s="77">
        <f t="shared" si="183"/>
        <v>0.27228831244002372</v>
      </c>
      <c r="BH119" s="77">
        <f t="shared" si="184"/>
        <v>0.29055155290856194</v>
      </c>
      <c r="BI119" s="83">
        <f t="shared" si="185"/>
        <v>1</v>
      </c>
      <c r="BJ119" s="83">
        <f t="shared" si="186"/>
        <v>0</v>
      </c>
      <c r="BK119" s="83">
        <f t="shared" si="187"/>
        <v>0</v>
      </c>
      <c r="BL119" s="84">
        <f t="shared" si="120"/>
        <v>0.37116253374804598</v>
      </c>
      <c r="BM119" s="84">
        <f t="shared" si="121"/>
        <v>0.43716013465141429</v>
      </c>
      <c r="BN119" s="85">
        <f t="shared" si="188"/>
        <v>-6.5997600903368314E-2</v>
      </c>
      <c r="BO119" s="84">
        <f t="shared" si="122"/>
        <v>0.37116253374804598</v>
      </c>
      <c r="BP119" s="84">
        <f t="shared" si="123"/>
        <v>0.31075194174165088</v>
      </c>
      <c r="BQ119" s="84">
        <f t="shared" si="124"/>
        <v>0.31808552451030309</v>
      </c>
      <c r="BR119" s="84">
        <f t="shared" si="189"/>
        <v>0.43716013465141429</v>
      </c>
      <c r="BS119" s="84">
        <f t="shared" si="189"/>
        <v>0.27228831244002372</v>
      </c>
      <c r="BT119" s="84">
        <f t="shared" si="189"/>
        <v>0.29055155290856194</v>
      </c>
      <c r="BU119" s="86">
        <f t="shared" si="190"/>
        <v>1</v>
      </c>
      <c r="BV119" s="86">
        <f t="shared" si="190"/>
        <v>0</v>
      </c>
      <c r="BW119" s="86">
        <f t="shared" si="190"/>
        <v>0</v>
      </c>
      <c r="BX119" s="86">
        <f t="shared" si="191"/>
        <v>1</v>
      </c>
      <c r="BY119" s="86">
        <f t="shared" si="191"/>
        <v>0</v>
      </c>
      <c r="BZ119" s="86">
        <f t="shared" si="191"/>
        <v>0</v>
      </c>
      <c r="CA119" s="83">
        <f>IF(AND(DataEntry!B119&gt;=ExFrom,DataEntry!B119&lt;=ExTo),0,IF(AR119&lt;DS119,0,DB119))</f>
        <v>0</v>
      </c>
      <c r="CB119" s="83">
        <f>IF(AND(DataEntry!B119&gt;=ExFrom,DataEntry!B119&lt;=ExTo),0,IF(AT119&lt;DT119,0,DC119))</f>
        <v>0</v>
      </c>
      <c r="CC119" s="14">
        <f t="shared" si="192"/>
        <v>0</v>
      </c>
      <c r="CD119" s="72" t="str">
        <f t="shared" si="125"/>
        <v/>
      </c>
      <c r="CE119" s="87">
        <f t="shared" si="193"/>
        <v>4.9307930825048807E-2</v>
      </c>
      <c r="CF119" s="88">
        <f t="shared" si="194"/>
        <v>-0.13085393224913919</v>
      </c>
      <c r="CG119" s="88">
        <f t="shared" si="195"/>
        <v>2.8550075422656678E-2</v>
      </c>
      <c r="CH119" s="87">
        <f t="shared" si="196"/>
        <v>0.31075194174165094</v>
      </c>
      <c r="CI119" s="89">
        <f t="shared" si="126"/>
        <v>0</v>
      </c>
      <c r="CJ119" s="89">
        <f t="shared" si="127"/>
        <v>0</v>
      </c>
      <c r="CK119" s="157">
        <f t="shared" si="128"/>
        <v>0</v>
      </c>
      <c r="CL119" s="90">
        <f t="shared" si="129"/>
        <v>0</v>
      </c>
      <c r="CM119" s="157">
        <f t="shared" si="130"/>
        <v>0</v>
      </c>
      <c r="CN119" s="90">
        <f t="shared" si="131"/>
        <v>0</v>
      </c>
      <c r="CO119" s="157">
        <f t="shared" si="132"/>
        <v>0</v>
      </c>
      <c r="CP119" s="90">
        <f t="shared" si="133"/>
        <v>0</v>
      </c>
      <c r="CQ119" s="157">
        <f t="shared" si="134"/>
        <v>0</v>
      </c>
      <c r="CR119" s="90">
        <f t="shared" si="135"/>
        <v>0</v>
      </c>
      <c r="CS119" s="157">
        <f t="shared" si="136"/>
        <v>0</v>
      </c>
      <c r="CT119" s="90">
        <f t="shared" si="137"/>
        <v>0</v>
      </c>
      <c r="CU119" s="157">
        <f t="shared" si="138"/>
        <v>0</v>
      </c>
      <c r="CV119" s="90">
        <f t="shared" si="139"/>
        <v>0</v>
      </c>
      <c r="CW119" s="157">
        <f t="shared" si="140"/>
        <v>0</v>
      </c>
      <c r="CX119" s="90">
        <f t="shared" si="141"/>
        <v>0</v>
      </c>
      <c r="CY119" s="157">
        <f t="shared" si="142"/>
        <v>0</v>
      </c>
      <c r="CZ119" s="90">
        <f t="shared" si="143"/>
        <v>0</v>
      </c>
      <c r="DA119" s="91">
        <f>DataEntry!B119</f>
        <v>44198</v>
      </c>
      <c r="DB119" s="83">
        <f t="shared" si="144"/>
        <v>0</v>
      </c>
      <c r="DC119" s="83">
        <f t="shared" si="145"/>
        <v>0</v>
      </c>
      <c r="DD119" s="145">
        <f t="shared" si="197"/>
        <v>2</v>
      </c>
      <c r="DE119" s="145" t="str">
        <f t="shared" si="198"/>
        <v/>
      </c>
      <c r="DF119" s="145" t="str">
        <f t="shared" si="199"/>
        <v/>
      </c>
      <c r="DG119" s="145" t="str">
        <f t="shared" si="200"/>
        <v/>
      </c>
      <c r="DH119" s="145" t="str">
        <f t="shared" si="201"/>
        <v/>
      </c>
      <c r="DI119" s="145">
        <f t="shared" si="202"/>
        <v>4</v>
      </c>
      <c r="DJ119" s="83">
        <f t="shared" si="203"/>
        <v>0</v>
      </c>
      <c r="DK119" s="83">
        <f t="shared" si="204"/>
        <v>0</v>
      </c>
      <c r="DL119" s="84">
        <f t="shared" si="205"/>
        <v>0</v>
      </c>
      <c r="DM119" s="14">
        <f t="shared" si="206"/>
        <v>0</v>
      </c>
      <c r="DN119" s="87">
        <f>IFERROR(DO119*(1-DCFactor)+Results!DP119*DCFactor,"")</f>
        <v>0.29820996013873791</v>
      </c>
      <c r="DO119" s="87">
        <f>(DFactor*Rounds*Number/2+SUM(BV$3:BV107))/(Rounds*Number/2+COUNT(BV$3:BV107))</f>
        <v>0.28120681265206809</v>
      </c>
      <c r="DP119" s="87">
        <f t="shared" si="146"/>
        <v>0.32978723404255317</v>
      </c>
      <c r="DQ119" s="84">
        <f t="shared" si="147"/>
        <v>0</v>
      </c>
      <c r="DR119" s="84">
        <f t="shared" si="148"/>
        <v>0</v>
      </c>
      <c r="DS119" s="87">
        <f t="shared" si="149"/>
        <v>0.34102846440830464</v>
      </c>
      <c r="DT119" s="87">
        <f t="shared" si="150"/>
        <v>0.33571499748591138</v>
      </c>
      <c r="DU119" s="87">
        <f t="shared" si="151"/>
        <v>0.31075194174165094</v>
      </c>
      <c r="DV119" s="86">
        <f t="shared" si="207"/>
        <v>1</v>
      </c>
      <c r="DW119" s="86">
        <f t="shared" si="208"/>
        <v>-1</v>
      </c>
    </row>
    <row r="120" spans="1:127" x14ac:dyDescent="0.25">
      <c r="A120" s="69">
        <v>118</v>
      </c>
      <c r="B120" s="70">
        <f>DataEntry!C120</f>
        <v>9</v>
      </c>
      <c r="C120" s="71">
        <f>COUNTIF(D$2:D120,D120)+COUNTIF(G$2:G120,D120)</f>
        <v>14</v>
      </c>
      <c r="D120" s="72" t="str">
        <f t="shared" si="109"/>
        <v>Heidenheim</v>
      </c>
      <c r="E120" s="70">
        <f>DataEntry!E120</f>
        <v>12</v>
      </c>
      <c r="F120" s="71">
        <f>COUNTIF(D$2:D120,G120)+COUNTIF(G$2:G120,G120)</f>
        <v>14</v>
      </c>
      <c r="G120" s="72" t="str">
        <f t="shared" si="110"/>
        <v>Nurnberg</v>
      </c>
      <c r="H120" s="73">
        <f>DataEntry!G120</f>
        <v>2</v>
      </c>
      <c r="I120" s="73">
        <f>DataEntry!H120</f>
        <v>0</v>
      </c>
      <c r="J120" s="158">
        <f t="shared" si="108"/>
        <v>1</v>
      </c>
      <c r="K120" s="156">
        <f t="shared" si="111"/>
        <v>0</v>
      </c>
      <c r="L120" s="224">
        <f t="shared" si="112"/>
        <v>2548.7581848021955</v>
      </c>
      <c r="M120" s="224">
        <f t="shared" si="113"/>
        <v>2411.6165502037952</v>
      </c>
      <c r="N120" s="236">
        <f t="shared" si="152"/>
        <v>137.14163459840029</v>
      </c>
      <c r="O120" s="22" t="str">
        <f t="shared" si="153"/>
        <v>T9G14</v>
      </c>
      <c r="P120" s="248">
        <f t="shared" si="114"/>
        <v>3.7133138841286879</v>
      </c>
      <c r="Q120" s="22" t="str">
        <f t="shared" si="154"/>
        <v>T12G14</v>
      </c>
      <c r="R120" s="248">
        <f t="shared" si="115"/>
        <v>-3.7133138841286879</v>
      </c>
      <c r="S120" s="74">
        <f t="shared" si="155"/>
        <v>0</v>
      </c>
      <c r="T120" s="75">
        <f t="shared" si="156"/>
        <v>0</v>
      </c>
      <c r="U120" s="76">
        <f t="shared" si="157"/>
        <v>0</v>
      </c>
      <c r="V120" s="74">
        <f t="shared" si="158"/>
        <v>0</v>
      </c>
      <c r="W120" s="75">
        <f t="shared" si="159"/>
        <v>0</v>
      </c>
      <c r="X120" s="76">
        <f t="shared" si="160"/>
        <v>0</v>
      </c>
      <c r="Y120" s="74">
        <f t="shared" si="161"/>
        <v>1</v>
      </c>
      <c r="Z120" s="75">
        <f t="shared" si="162"/>
        <v>0</v>
      </c>
      <c r="AA120" s="76">
        <f t="shared" si="163"/>
        <v>0</v>
      </c>
      <c r="AB120" s="74">
        <f t="shared" si="164"/>
        <v>0</v>
      </c>
      <c r="AC120" s="75">
        <f t="shared" si="165"/>
        <v>0</v>
      </c>
      <c r="AD120" s="76">
        <f t="shared" si="166"/>
        <v>0</v>
      </c>
      <c r="AE120" s="74">
        <f t="shared" si="167"/>
        <v>0</v>
      </c>
      <c r="AF120" s="75">
        <f t="shared" si="168"/>
        <v>0</v>
      </c>
      <c r="AG120" s="76">
        <f t="shared" si="169"/>
        <v>0</v>
      </c>
      <c r="AH120" s="74">
        <f t="shared" si="170"/>
        <v>0</v>
      </c>
      <c r="AI120" s="75">
        <f t="shared" si="171"/>
        <v>0</v>
      </c>
      <c r="AJ120" s="76">
        <f t="shared" si="172"/>
        <v>0</v>
      </c>
      <c r="AK120" s="74">
        <f t="shared" si="173"/>
        <v>0</v>
      </c>
      <c r="AL120" s="75">
        <f t="shared" si="174"/>
        <v>0</v>
      </c>
      <c r="AM120" s="76">
        <f t="shared" si="175"/>
        <v>0</v>
      </c>
      <c r="AN120" s="74">
        <f t="shared" si="176"/>
        <v>0</v>
      </c>
      <c r="AO120" s="75">
        <f t="shared" si="177"/>
        <v>0</v>
      </c>
      <c r="AP120" s="76">
        <f t="shared" si="178"/>
        <v>0</v>
      </c>
      <c r="AQ120" s="77">
        <f t="shared" si="116"/>
        <v>0.62866861158713117</v>
      </c>
      <c r="AR120" s="77">
        <f t="shared" si="179"/>
        <v>0.47404937150462517</v>
      </c>
      <c r="AS120" s="78">
        <f t="shared" si="180"/>
        <v>0.30923848016501204</v>
      </c>
      <c r="AT120" s="77">
        <f t="shared" si="181"/>
        <v>0.21671214833036279</v>
      </c>
      <c r="AU120" s="79">
        <f t="shared" si="209"/>
        <v>0.1</v>
      </c>
      <c r="AV120" s="139">
        <f>DataEntry!P120</f>
        <v>0</v>
      </c>
      <c r="AW120" s="80" t="str">
        <f t="shared" si="117"/>
        <v>11/10</v>
      </c>
      <c r="AX120" s="80" t="str">
        <f t="shared" si="118"/>
        <v>11/5</v>
      </c>
      <c r="AY120" s="80" t="str">
        <f t="shared" si="119"/>
        <v>18/5</v>
      </c>
      <c r="AZ120" s="81">
        <f>DataEntry!I120</f>
        <v>61</v>
      </c>
      <c r="BA120" s="82">
        <f>DataEntry!J120</f>
        <v>50</v>
      </c>
      <c r="BB120" s="81">
        <f>DataEntry!K120</f>
        <v>58</v>
      </c>
      <c r="BC120" s="82">
        <f>DataEntry!L120</f>
        <v>25</v>
      </c>
      <c r="BD120" s="81">
        <f>DataEntry!M120</f>
        <v>47</v>
      </c>
      <c r="BE120" s="82">
        <f>DataEntry!N120</f>
        <v>20</v>
      </c>
      <c r="BF120" s="77">
        <f t="shared" si="182"/>
        <v>0.42893395142193802</v>
      </c>
      <c r="BG120" s="77">
        <f t="shared" si="183"/>
        <v>0.28681728077009111</v>
      </c>
      <c r="BH120" s="77">
        <f t="shared" si="184"/>
        <v>0.28424876780797087</v>
      </c>
      <c r="BI120" s="83">
        <f t="shared" si="185"/>
        <v>1</v>
      </c>
      <c r="BJ120" s="83">
        <f t="shared" si="186"/>
        <v>0</v>
      </c>
      <c r="BK120" s="83">
        <f t="shared" si="187"/>
        <v>0</v>
      </c>
      <c r="BL120" s="84">
        <f t="shared" si="120"/>
        <v>0.47404937150462517</v>
      </c>
      <c r="BM120" s="84">
        <f t="shared" si="121"/>
        <v>0.42893395142193802</v>
      </c>
      <c r="BN120" s="85">
        <f t="shared" si="188"/>
        <v>4.5115420082687152E-2</v>
      </c>
      <c r="BO120" s="84">
        <f t="shared" si="122"/>
        <v>0.47404937150462517</v>
      </c>
      <c r="BP120" s="84">
        <f t="shared" si="123"/>
        <v>0.30923848016501204</v>
      </c>
      <c r="BQ120" s="84">
        <f t="shared" si="124"/>
        <v>0.21671214833036279</v>
      </c>
      <c r="BR120" s="84">
        <f t="shared" si="189"/>
        <v>0.42893395142193802</v>
      </c>
      <c r="BS120" s="84">
        <f t="shared" si="189"/>
        <v>0.28681728077009111</v>
      </c>
      <c r="BT120" s="84">
        <f t="shared" si="189"/>
        <v>0.28424876780797087</v>
      </c>
      <c r="BU120" s="86">
        <f t="shared" si="190"/>
        <v>1</v>
      </c>
      <c r="BV120" s="86">
        <f t="shared" si="190"/>
        <v>0</v>
      </c>
      <c r="BW120" s="86">
        <f t="shared" si="190"/>
        <v>0</v>
      </c>
      <c r="BX120" s="86">
        <f t="shared" si="191"/>
        <v>1</v>
      </c>
      <c r="BY120" s="86">
        <f t="shared" si="191"/>
        <v>0</v>
      </c>
      <c r="BZ120" s="86">
        <f t="shared" si="191"/>
        <v>0</v>
      </c>
      <c r="CA120" s="83">
        <f>IF(AND(DataEntry!B120&gt;=ExFrom,DataEntry!B120&lt;=ExTo),0,IF(AR120&lt;DS120,0,DB120))</f>
        <v>0</v>
      </c>
      <c r="CB120" s="83">
        <f>IF(AND(DataEntry!B120&gt;=ExFrom,DataEntry!B120&lt;=ExTo),0,IF(AT120&lt;DT120,0,DC120))</f>
        <v>0</v>
      </c>
      <c r="CC120" s="14">
        <f t="shared" si="192"/>
        <v>0</v>
      </c>
      <c r="CD120" s="72" t="str">
        <f t="shared" si="125"/>
        <v/>
      </c>
      <c r="CE120" s="87">
        <f t="shared" si="193"/>
        <v>5.0162732414126054E-2</v>
      </c>
      <c r="CF120" s="88">
        <f t="shared" si="194"/>
        <v>3.8612431970383804E-2</v>
      </c>
      <c r="CG120" s="88">
        <f t="shared" si="195"/>
        <v>-0.16669826569493879</v>
      </c>
      <c r="CH120" s="87">
        <f t="shared" si="196"/>
        <v>0.30923848016501199</v>
      </c>
      <c r="CI120" s="89">
        <f t="shared" si="126"/>
        <v>0</v>
      </c>
      <c r="CJ120" s="89">
        <f t="shared" si="127"/>
        <v>0</v>
      </c>
      <c r="CK120" s="157">
        <f t="shared" si="128"/>
        <v>0</v>
      </c>
      <c r="CL120" s="90">
        <f t="shared" si="129"/>
        <v>0</v>
      </c>
      <c r="CM120" s="157">
        <f t="shared" si="130"/>
        <v>0</v>
      </c>
      <c r="CN120" s="90">
        <f t="shared" si="131"/>
        <v>0</v>
      </c>
      <c r="CO120" s="157">
        <f t="shared" si="132"/>
        <v>0</v>
      </c>
      <c r="CP120" s="90">
        <f t="shared" si="133"/>
        <v>0</v>
      </c>
      <c r="CQ120" s="157">
        <f t="shared" si="134"/>
        <v>0</v>
      </c>
      <c r="CR120" s="90">
        <f t="shared" si="135"/>
        <v>0</v>
      </c>
      <c r="CS120" s="157">
        <f t="shared" si="136"/>
        <v>0</v>
      </c>
      <c r="CT120" s="90">
        <f t="shared" si="137"/>
        <v>0</v>
      </c>
      <c r="CU120" s="157">
        <f t="shared" si="138"/>
        <v>0</v>
      </c>
      <c r="CV120" s="90">
        <f t="shared" si="139"/>
        <v>0</v>
      </c>
      <c r="CW120" s="157">
        <f t="shared" si="140"/>
        <v>0</v>
      </c>
      <c r="CX120" s="90">
        <f t="shared" si="141"/>
        <v>0</v>
      </c>
      <c r="CY120" s="157">
        <f t="shared" si="142"/>
        <v>0</v>
      </c>
      <c r="CZ120" s="90">
        <f t="shared" si="143"/>
        <v>0</v>
      </c>
      <c r="DA120" s="91">
        <f>DataEntry!B120</f>
        <v>44198</v>
      </c>
      <c r="DB120" s="83">
        <f t="shared" si="144"/>
        <v>0</v>
      </c>
      <c r="DC120" s="83">
        <f t="shared" si="145"/>
        <v>0</v>
      </c>
      <c r="DD120" s="145">
        <f t="shared" si="197"/>
        <v>9</v>
      </c>
      <c r="DE120" s="145" t="str">
        <f t="shared" si="198"/>
        <v/>
      </c>
      <c r="DF120" s="145" t="str">
        <f t="shared" si="199"/>
        <v/>
      </c>
      <c r="DG120" s="145" t="str">
        <f t="shared" si="200"/>
        <v/>
      </c>
      <c r="DH120" s="145" t="str">
        <f t="shared" si="201"/>
        <v/>
      </c>
      <c r="DI120" s="145">
        <f t="shared" si="202"/>
        <v>12</v>
      </c>
      <c r="DJ120" s="83">
        <f t="shared" si="203"/>
        <v>0</v>
      </c>
      <c r="DK120" s="83">
        <f t="shared" si="204"/>
        <v>0</v>
      </c>
      <c r="DL120" s="84">
        <f t="shared" si="205"/>
        <v>0</v>
      </c>
      <c r="DM120" s="14">
        <f t="shared" si="206"/>
        <v>0</v>
      </c>
      <c r="DN120" s="87">
        <f>IFERROR(DO120*(1-DCFactor)+Results!DP120*DCFactor,"")</f>
        <v>0.29934397851683536</v>
      </c>
      <c r="DO120" s="87">
        <f>(DFactor*Rounds*Number/2+SUM(BV$3:BV108))/(Rounds*Number/2+COUNT(BV$3:BV108))</f>
        <v>0.28295145631067958</v>
      </c>
      <c r="DP120" s="87">
        <f t="shared" si="146"/>
        <v>0.32978723404255317</v>
      </c>
      <c r="DQ120" s="84">
        <f t="shared" si="147"/>
        <v>0</v>
      </c>
      <c r="DR120" s="84">
        <f t="shared" si="148"/>
        <v>0</v>
      </c>
      <c r="DS120" s="87">
        <f t="shared" si="149"/>
        <v>0.33537958560098718</v>
      </c>
      <c r="DT120" s="87">
        <f t="shared" si="150"/>
        <v>0.34222327552316456</v>
      </c>
      <c r="DU120" s="87">
        <f t="shared" si="151"/>
        <v>0.30923848016501199</v>
      </c>
      <c r="DV120" s="86">
        <f t="shared" si="207"/>
        <v>2</v>
      </c>
      <c r="DW120" s="86">
        <f t="shared" si="208"/>
        <v>-2</v>
      </c>
    </row>
    <row r="121" spans="1:127" x14ac:dyDescent="0.25">
      <c r="A121" s="69">
        <v>119</v>
      </c>
      <c r="B121" s="70">
        <f>DataEntry!C121</f>
        <v>18</v>
      </c>
      <c r="C121" s="71">
        <f>COUNTIF(D$2:D121,D121)+COUNTIF(G$2:G121,D121)</f>
        <v>13</v>
      </c>
      <c r="D121" s="72" t="str">
        <f t="shared" si="109"/>
        <v>Wurzburger Kickers</v>
      </c>
      <c r="E121" s="70">
        <f>DataEntry!E121</f>
        <v>10</v>
      </c>
      <c r="F121" s="71">
        <f>COUNTIF(D$2:D121,G121)+COUNTIF(G$2:G121,G121)</f>
        <v>14</v>
      </c>
      <c r="G121" s="72" t="str">
        <f t="shared" si="110"/>
        <v>Karlsruher</v>
      </c>
      <c r="H121" s="73">
        <f>DataEntry!G121</f>
        <v>2</v>
      </c>
      <c r="I121" s="73">
        <f>DataEntry!H121</f>
        <v>4</v>
      </c>
      <c r="J121" s="158">
        <f t="shared" si="108"/>
        <v>3</v>
      </c>
      <c r="K121" s="156">
        <f t="shared" si="111"/>
        <v>0</v>
      </c>
      <c r="L121" s="224">
        <f t="shared" si="112"/>
        <v>2385.12177828117</v>
      </c>
      <c r="M121" s="224">
        <f t="shared" si="113"/>
        <v>2411.8662235934285</v>
      </c>
      <c r="N121" s="236">
        <f t="shared" si="152"/>
        <v>-26.744445312258449</v>
      </c>
      <c r="O121" s="22" t="str">
        <f t="shared" si="153"/>
        <v>T18G13</v>
      </c>
      <c r="P121" s="248">
        <f t="shared" si="114"/>
        <v>-30.591808717487439</v>
      </c>
      <c r="Q121" s="22" t="str">
        <f t="shared" si="154"/>
        <v>T10G14</v>
      </c>
      <c r="R121" s="248">
        <f t="shared" si="115"/>
        <v>30.591808717487439</v>
      </c>
      <c r="S121" s="74">
        <f t="shared" si="155"/>
        <v>1</v>
      </c>
      <c r="T121" s="75">
        <f t="shared" si="156"/>
        <v>0</v>
      </c>
      <c r="U121" s="76">
        <f t="shared" si="157"/>
        <v>0</v>
      </c>
      <c r="V121" s="74">
        <f t="shared" si="158"/>
        <v>0</v>
      </c>
      <c r="W121" s="75">
        <f t="shared" si="159"/>
        <v>0</v>
      </c>
      <c r="X121" s="76">
        <f t="shared" si="160"/>
        <v>0</v>
      </c>
      <c r="Y121" s="74">
        <f t="shared" si="161"/>
        <v>0</v>
      </c>
      <c r="Z121" s="75">
        <f t="shared" si="162"/>
        <v>0</v>
      </c>
      <c r="AA121" s="76">
        <f t="shared" si="163"/>
        <v>0</v>
      </c>
      <c r="AB121" s="74">
        <f t="shared" si="164"/>
        <v>0</v>
      </c>
      <c r="AC121" s="75">
        <f t="shared" si="165"/>
        <v>0</v>
      </c>
      <c r="AD121" s="76">
        <f t="shared" si="166"/>
        <v>0</v>
      </c>
      <c r="AE121" s="74">
        <f t="shared" si="167"/>
        <v>0</v>
      </c>
      <c r="AF121" s="75">
        <f t="shared" si="168"/>
        <v>0</v>
      </c>
      <c r="AG121" s="76">
        <f t="shared" si="169"/>
        <v>0</v>
      </c>
      <c r="AH121" s="74">
        <f t="shared" si="170"/>
        <v>0</v>
      </c>
      <c r="AI121" s="75">
        <f t="shared" si="171"/>
        <v>0</v>
      </c>
      <c r="AJ121" s="76">
        <f t="shared" si="172"/>
        <v>0</v>
      </c>
      <c r="AK121" s="74">
        <f t="shared" si="173"/>
        <v>0</v>
      </c>
      <c r="AL121" s="75">
        <f t="shared" si="174"/>
        <v>0</v>
      </c>
      <c r="AM121" s="76">
        <f t="shared" si="175"/>
        <v>0</v>
      </c>
      <c r="AN121" s="74">
        <f t="shared" si="176"/>
        <v>0</v>
      </c>
      <c r="AO121" s="75">
        <f t="shared" si="177"/>
        <v>0</v>
      </c>
      <c r="AP121" s="76">
        <f t="shared" si="178"/>
        <v>0</v>
      </c>
      <c r="AQ121" s="77">
        <f t="shared" si="116"/>
        <v>0.47707030639746284</v>
      </c>
      <c r="AR121" s="77">
        <f t="shared" si="179"/>
        <v>0.33986982912283775</v>
      </c>
      <c r="AS121" s="78">
        <f t="shared" si="180"/>
        <v>0.27440095454925012</v>
      </c>
      <c r="AT121" s="77">
        <f t="shared" si="181"/>
        <v>0.38572921632791213</v>
      </c>
      <c r="AU121" s="79">
        <f t="shared" si="209"/>
        <v>0.1</v>
      </c>
      <c r="AV121" s="139">
        <f>DataEntry!P121</f>
        <v>0</v>
      </c>
      <c r="AW121" s="80" t="str">
        <f t="shared" si="117"/>
        <v>97/50</v>
      </c>
      <c r="AX121" s="80" t="str">
        <f t="shared" si="118"/>
        <v>66/25</v>
      </c>
      <c r="AY121" s="80" t="str">
        <f t="shared" si="119"/>
        <v>79/50</v>
      </c>
      <c r="AZ121" s="81">
        <f>DataEntry!I121</f>
        <v>61</v>
      </c>
      <c r="BA121" s="82">
        <f>DataEntry!J121</f>
        <v>20</v>
      </c>
      <c r="BB121" s="81">
        <f>DataEntry!K121</f>
        <v>66</v>
      </c>
      <c r="BC121" s="82">
        <f>DataEntry!L121</f>
        <v>25</v>
      </c>
      <c r="BD121" s="81">
        <f>DataEntry!M121</f>
        <v>9</v>
      </c>
      <c r="BE121" s="82">
        <f>DataEntry!N121</f>
        <v>10</v>
      </c>
      <c r="BF121" s="77">
        <f t="shared" si="182"/>
        <v>0.23561475828705752</v>
      </c>
      <c r="BG121" s="77">
        <f t="shared" si="183"/>
        <v>0.26215378325895139</v>
      </c>
      <c r="BH121" s="77">
        <f t="shared" si="184"/>
        <v>0.50223145845399109</v>
      </c>
      <c r="BI121" s="83">
        <f t="shared" si="185"/>
        <v>0</v>
      </c>
      <c r="BJ121" s="83">
        <f t="shared" si="186"/>
        <v>0</v>
      </c>
      <c r="BK121" s="83">
        <f t="shared" si="187"/>
        <v>1</v>
      </c>
      <c r="BL121" s="84">
        <f t="shared" si="120"/>
        <v>0.38572921632791213</v>
      </c>
      <c r="BM121" s="84">
        <f t="shared" si="121"/>
        <v>0.50223145845399109</v>
      </c>
      <c r="BN121" s="85">
        <f t="shared" si="188"/>
        <v>-0.11650224212607896</v>
      </c>
      <c r="BO121" s="84">
        <f t="shared" si="122"/>
        <v>0.33986982912283775</v>
      </c>
      <c r="BP121" s="84">
        <f t="shared" si="123"/>
        <v>0.27440095454925012</v>
      </c>
      <c r="BQ121" s="84">
        <f t="shared" si="124"/>
        <v>0.38572921632791213</v>
      </c>
      <c r="BR121" s="84">
        <f t="shared" si="189"/>
        <v>0.23561475828705752</v>
      </c>
      <c r="BS121" s="84">
        <f t="shared" si="189"/>
        <v>0.26215378325895139</v>
      </c>
      <c r="BT121" s="84">
        <f t="shared" si="189"/>
        <v>0.50223145845399109</v>
      </c>
      <c r="BU121" s="86">
        <f t="shared" si="190"/>
        <v>0</v>
      </c>
      <c r="BV121" s="86">
        <f t="shared" si="190"/>
        <v>0</v>
      </c>
      <c r="BW121" s="86">
        <f t="shared" si="190"/>
        <v>1</v>
      </c>
      <c r="BX121" s="86">
        <f t="shared" si="191"/>
        <v>0</v>
      </c>
      <c r="BY121" s="86">
        <f t="shared" si="191"/>
        <v>0</v>
      </c>
      <c r="BZ121" s="86">
        <f t="shared" si="191"/>
        <v>1</v>
      </c>
      <c r="CA121" s="83">
        <f>IF(AND(DataEntry!B121&gt;=ExFrom,DataEntry!B121&lt;=ExTo),0,IF(AR121&lt;DS121,0,DB121))</f>
        <v>0</v>
      </c>
      <c r="CB121" s="83">
        <f>IF(AND(DataEntry!B121&gt;=ExFrom,DataEntry!B121&lt;=ExTo),0,IF(AT121&lt;DT121,0,DC121))</f>
        <v>0</v>
      </c>
      <c r="CC121" s="14">
        <f t="shared" si="192"/>
        <v>0</v>
      </c>
      <c r="CD121" s="72" t="str">
        <f t="shared" si="125"/>
        <v/>
      </c>
      <c r="CE121" s="87">
        <f t="shared" si="193"/>
        <v>4.7954644445872496E-2</v>
      </c>
      <c r="CF121" s="88">
        <f t="shared" si="194"/>
        <v>0.25221227842700122</v>
      </c>
      <c r="CG121" s="88">
        <f t="shared" si="195"/>
        <v>-0.18507417573994159</v>
      </c>
      <c r="CH121" s="87">
        <f t="shared" si="196"/>
        <v>0.27440095454925018</v>
      </c>
      <c r="CI121" s="89">
        <f t="shared" si="126"/>
        <v>0</v>
      </c>
      <c r="CJ121" s="89">
        <f t="shared" si="127"/>
        <v>0</v>
      </c>
      <c r="CK121" s="157">
        <f t="shared" si="128"/>
        <v>0</v>
      </c>
      <c r="CL121" s="90">
        <f t="shared" si="129"/>
        <v>0</v>
      </c>
      <c r="CM121" s="157">
        <f t="shared" si="130"/>
        <v>0</v>
      </c>
      <c r="CN121" s="90">
        <f t="shared" si="131"/>
        <v>0</v>
      </c>
      <c r="CO121" s="157">
        <f t="shared" si="132"/>
        <v>0</v>
      </c>
      <c r="CP121" s="90">
        <f t="shared" si="133"/>
        <v>0</v>
      </c>
      <c r="CQ121" s="157">
        <f t="shared" si="134"/>
        <v>0</v>
      </c>
      <c r="CR121" s="90">
        <f t="shared" si="135"/>
        <v>0</v>
      </c>
      <c r="CS121" s="157">
        <f t="shared" si="136"/>
        <v>0</v>
      </c>
      <c r="CT121" s="90">
        <f t="shared" si="137"/>
        <v>0</v>
      </c>
      <c r="CU121" s="157">
        <f t="shared" si="138"/>
        <v>0</v>
      </c>
      <c r="CV121" s="90">
        <f t="shared" si="139"/>
        <v>0</v>
      </c>
      <c r="CW121" s="157">
        <f t="shared" si="140"/>
        <v>0</v>
      </c>
      <c r="CX121" s="90">
        <f t="shared" si="141"/>
        <v>0</v>
      </c>
      <c r="CY121" s="157">
        <f t="shared" si="142"/>
        <v>0</v>
      </c>
      <c r="CZ121" s="90">
        <f t="shared" si="143"/>
        <v>0</v>
      </c>
      <c r="DA121" s="91">
        <f>DataEntry!B121</f>
        <v>44198</v>
      </c>
      <c r="DB121" s="83">
        <f t="shared" si="144"/>
        <v>34</v>
      </c>
      <c r="DC121" s="83">
        <f t="shared" si="145"/>
        <v>0</v>
      </c>
      <c r="DD121" s="145" t="str">
        <f t="shared" si="197"/>
        <v/>
      </c>
      <c r="DE121" s="145" t="str">
        <f t="shared" si="198"/>
        <v/>
      </c>
      <c r="DF121" s="145">
        <f t="shared" si="199"/>
        <v>18</v>
      </c>
      <c r="DG121" s="145">
        <f t="shared" si="200"/>
        <v>10</v>
      </c>
      <c r="DH121" s="145" t="str">
        <f t="shared" si="201"/>
        <v/>
      </c>
      <c r="DI121" s="145" t="str">
        <f t="shared" si="202"/>
        <v/>
      </c>
      <c r="DJ121" s="83">
        <f t="shared" si="203"/>
        <v>0</v>
      </c>
      <c r="DK121" s="83">
        <f t="shared" si="204"/>
        <v>0</v>
      </c>
      <c r="DL121" s="84">
        <f t="shared" si="205"/>
        <v>0</v>
      </c>
      <c r="DM121" s="14">
        <f t="shared" si="206"/>
        <v>0</v>
      </c>
      <c r="DN121" s="87">
        <f>IFERROR(DO121*(1-DCFactor)+Results!DP121*DCFactor,"")</f>
        <v>0.26349576072493974</v>
      </c>
      <c r="DO121" s="87">
        <f>(DFactor*Rounds*Number/2+SUM(BV$3:BV109))/(Rounds*Number/2+COUNT(BV$3:BV109))</f>
        <v>0.28226634382566584</v>
      </c>
      <c r="DP121" s="87">
        <f t="shared" si="146"/>
        <v>0.2286361063950198</v>
      </c>
      <c r="DQ121" s="84">
        <f t="shared" si="147"/>
        <v>0</v>
      </c>
      <c r="DR121" s="84">
        <f t="shared" si="148"/>
        <v>25.821105653512809</v>
      </c>
      <c r="DS121" s="87">
        <f t="shared" si="149"/>
        <v>0.32825959071909994</v>
      </c>
      <c r="DT121" s="87">
        <f t="shared" si="150"/>
        <v>0.342835805857998</v>
      </c>
      <c r="DU121" s="87">
        <f t="shared" si="151"/>
        <v>0.27440095454925018</v>
      </c>
      <c r="DV121" s="86">
        <f t="shared" si="207"/>
        <v>-2</v>
      </c>
      <c r="DW121" s="86">
        <f t="shared" si="208"/>
        <v>2</v>
      </c>
    </row>
    <row r="122" spans="1:127" x14ac:dyDescent="0.25">
      <c r="A122" s="69">
        <v>120</v>
      </c>
      <c r="B122" s="70">
        <f>DataEntry!C122</f>
        <v>1</v>
      </c>
      <c r="C122" s="71">
        <f>COUNTIF(D$2:D122,D122)+COUNTIF(G$2:G122,D122)</f>
        <v>14</v>
      </c>
      <c r="D122" s="72" t="str">
        <f t="shared" si="109"/>
        <v>Erzgebirge Aue</v>
      </c>
      <c r="E122" s="70">
        <f>DataEntry!E122</f>
        <v>3</v>
      </c>
      <c r="F122" s="71">
        <f>COUNTIF(D$2:D122,G122)+COUNTIF(G$2:G122,G122)</f>
        <v>14</v>
      </c>
      <c r="G122" s="72" t="str">
        <f t="shared" si="110"/>
        <v>Eintracht Braunschweig</v>
      </c>
      <c r="H122" s="73">
        <f>DataEntry!G122</f>
        <v>3</v>
      </c>
      <c r="I122" s="73">
        <f>DataEntry!H122</f>
        <v>1</v>
      </c>
      <c r="J122" s="158">
        <f t="shared" si="108"/>
        <v>1</v>
      </c>
      <c r="K122" s="156">
        <f t="shared" si="111"/>
        <v>0</v>
      </c>
      <c r="L122" s="224">
        <f t="shared" si="112"/>
        <v>2491.7625366945231</v>
      </c>
      <c r="M122" s="224">
        <f t="shared" si="113"/>
        <v>2353.3074731842576</v>
      </c>
      <c r="N122" s="236">
        <f t="shared" si="152"/>
        <v>138.45506351026552</v>
      </c>
      <c r="O122" s="22" t="str">
        <f t="shared" si="153"/>
        <v>T1G14</v>
      </c>
      <c r="P122" s="248">
        <f t="shared" si="114"/>
        <v>3.7034416131185646</v>
      </c>
      <c r="Q122" s="22" t="str">
        <f t="shared" si="154"/>
        <v>T3G14</v>
      </c>
      <c r="R122" s="248">
        <f t="shared" si="115"/>
        <v>-3.7034416131185646</v>
      </c>
      <c r="S122" s="74">
        <f t="shared" si="155"/>
        <v>0</v>
      </c>
      <c r="T122" s="75">
        <f t="shared" si="156"/>
        <v>0</v>
      </c>
      <c r="U122" s="76">
        <f t="shared" si="157"/>
        <v>0</v>
      </c>
      <c r="V122" s="74">
        <f t="shared" si="158"/>
        <v>0</v>
      </c>
      <c r="W122" s="75">
        <f t="shared" si="159"/>
        <v>0</v>
      </c>
      <c r="X122" s="76">
        <f t="shared" si="160"/>
        <v>0</v>
      </c>
      <c r="Y122" s="74">
        <f t="shared" si="161"/>
        <v>1</v>
      </c>
      <c r="Z122" s="75">
        <f t="shared" si="162"/>
        <v>0</v>
      </c>
      <c r="AA122" s="76">
        <f t="shared" si="163"/>
        <v>0</v>
      </c>
      <c r="AB122" s="74">
        <f t="shared" si="164"/>
        <v>0</v>
      </c>
      <c r="AC122" s="75">
        <f t="shared" si="165"/>
        <v>0</v>
      </c>
      <c r="AD122" s="76">
        <f t="shared" si="166"/>
        <v>0</v>
      </c>
      <c r="AE122" s="74">
        <f t="shared" si="167"/>
        <v>0</v>
      </c>
      <c r="AF122" s="75">
        <f t="shared" si="168"/>
        <v>0</v>
      </c>
      <c r="AG122" s="76">
        <f t="shared" si="169"/>
        <v>0</v>
      </c>
      <c r="AH122" s="74">
        <f t="shared" si="170"/>
        <v>0</v>
      </c>
      <c r="AI122" s="75">
        <f t="shared" si="171"/>
        <v>0</v>
      </c>
      <c r="AJ122" s="76">
        <f t="shared" si="172"/>
        <v>0</v>
      </c>
      <c r="AK122" s="74">
        <f t="shared" si="173"/>
        <v>0</v>
      </c>
      <c r="AL122" s="75">
        <f t="shared" si="174"/>
        <v>0</v>
      </c>
      <c r="AM122" s="76">
        <f t="shared" si="175"/>
        <v>0</v>
      </c>
      <c r="AN122" s="74">
        <f t="shared" si="176"/>
        <v>0</v>
      </c>
      <c r="AO122" s="75">
        <f t="shared" si="177"/>
        <v>0</v>
      </c>
      <c r="AP122" s="76">
        <f t="shared" si="178"/>
        <v>0</v>
      </c>
      <c r="AQ122" s="77">
        <f t="shared" si="116"/>
        <v>0.62965583868814357</v>
      </c>
      <c r="AR122" s="77">
        <f t="shared" si="179"/>
        <v>0.48888270277420276</v>
      </c>
      <c r="AS122" s="78">
        <f t="shared" si="180"/>
        <v>0.2815462718278815</v>
      </c>
      <c r="AT122" s="77">
        <f t="shared" si="181"/>
        <v>0.22957102539791568</v>
      </c>
      <c r="AU122" s="79">
        <f t="shared" si="209"/>
        <v>0.1</v>
      </c>
      <c r="AV122" s="139">
        <f>DataEntry!P122</f>
        <v>0</v>
      </c>
      <c r="AW122" s="80" t="str">
        <f t="shared" si="117"/>
        <v>26/25</v>
      </c>
      <c r="AX122" s="80" t="str">
        <f t="shared" si="118"/>
        <v>63/25</v>
      </c>
      <c r="AY122" s="80" t="str">
        <f t="shared" si="119"/>
        <v>10/3</v>
      </c>
      <c r="AZ122" s="81">
        <f>DataEntry!I122</f>
        <v>89</v>
      </c>
      <c r="BA122" s="82">
        <f>DataEntry!J122</f>
        <v>100</v>
      </c>
      <c r="BB122" s="81">
        <f>DataEntry!K122</f>
        <v>27</v>
      </c>
      <c r="BC122" s="82">
        <f>DataEntry!L122</f>
        <v>10</v>
      </c>
      <c r="BD122" s="81">
        <f>DataEntry!M122</f>
        <v>3</v>
      </c>
      <c r="BE122" s="82">
        <f>DataEntry!N122</f>
        <v>1</v>
      </c>
      <c r="BF122" s="77">
        <f t="shared" si="182"/>
        <v>0.50420740639798312</v>
      </c>
      <c r="BG122" s="77">
        <f t="shared" si="183"/>
        <v>0.25755459407896975</v>
      </c>
      <c r="BH122" s="77">
        <f t="shared" si="184"/>
        <v>0.23823799952304703</v>
      </c>
      <c r="BI122" s="83">
        <f t="shared" si="185"/>
        <v>1</v>
      </c>
      <c r="BJ122" s="83">
        <f t="shared" si="186"/>
        <v>0</v>
      </c>
      <c r="BK122" s="83">
        <f t="shared" si="187"/>
        <v>0</v>
      </c>
      <c r="BL122" s="84">
        <f t="shared" si="120"/>
        <v>0.48888270277420276</v>
      </c>
      <c r="BM122" s="84">
        <f t="shared" si="121"/>
        <v>0.50420740639798312</v>
      </c>
      <c r="BN122" s="85">
        <f t="shared" si="188"/>
        <v>-1.5324703623780356E-2</v>
      </c>
      <c r="BO122" s="84">
        <f t="shared" si="122"/>
        <v>0.48888270277420276</v>
      </c>
      <c r="BP122" s="84">
        <f t="shared" si="123"/>
        <v>0.2815462718278815</v>
      </c>
      <c r="BQ122" s="84">
        <f t="shared" si="124"/>
        <v>0.22957102539791568</v>
      </c>
      <c r="BR122" s="84">
        <f t="shared" si="189"/>
        <v>0.50420740639798312</v>
      </c>
      <c r="BS122" s="84">
        <f t="shared" si="189"/>
        <v>0.25755459407896975</v>
      </c>
      <c r="BT122" s="84">
        <f t="shared" si="189"/>
        <v>0.23823799952304703</v>
      </c>
      <c r="BU122" s="86">
        <f t="shared" si="190"/>
        <v>1</v>
      </c>
      <c r="BV122" s="86">
        <f t="shared" si="190"/>
        <v>0</v>
      </c>
      <c r="BW122" s="86">
        <f t="shared" si="190"/>
        <v>0</v>
      </c>
      <c r="BX122" s="86">
        <f t="shared" si="191"/>
        <v>1</v>
      </c>
      <c r="BY122" s="86">
        <f t="shared" si="191"/>
        <v>0</v>
      </c>
      <c r="BZ122" s="86">
        <f t="shared" si="191"/>
        <v>0</v>
      </c>
      <c r="CA122" s="83">
        <f>IF(AND(DataEntry!B122&gt;=ExFrom,DataEntry!B122&lt;=ExTo),0,IF(AR122&lt;DS122,0,DB122))</f>
        <v>0</v>
      </c>
      <c r="CB122" s="83">
        <f>IF(AND(DataEntry!B122&gt;=ExFrom,DataEntry!B122&lt;=ExTo),0,IF(AT122&lt;DT122,0,DC122))</f>
        <v>0</v>
      </c>
      <c r="CC122" s="14">
        <f t="shared" si="192"/>
        <v>0</v>
      </c>
      <c r="CD122" s="72" t="str">
        <f t="shared" si="125"/>
        <v/>
      </c>
      <c r="CE122" s="87">
        <f t="shared" si="193"/>
        <v>4.9370799370799467E-2</v>
      </c>
      <c r="CF122" s="88">
        <f t="shared" si="194"/>
        <v>-5.6586246532619837E-2</v>
      </c>
      <c r="CG122" s="88">
        <f t="shared" si="195"/>
        <v>-5.0237750498625576E-2</v>
      </c>
      <c r="CH122" s="87">
        <f t="shared" si="196"/>
        <v>0.28154627182788156</v>
      </c>
      <c r="CI122" s="89">
        <f t="shared" si="126"/>
        <v>0</v>
      </c>
      <c r="CJ122" s="89">
        <f t="shared" si="127"/>
        <v>0</v>
      </c>
      <c r="CK122" s="157">
        <f t="shared" si="128"/>
        <v>0</v>
      </c>
      <c r="CL122" s="90">
        <f t="shared" si="129"/>
        <v>0</v>
      </c>
      <c r="CM122" s="157">
        <f t="shared" si="130"/>
        <v>0</v>
      </c>
      <c r="CN122" s="90">
        <f t="shared" si="131"/>
        <v>0</v>
      </c>
      <c r="CO122" s="157">
        <f t="shared" si="132"/>
        <v>0</v>
      </c>
      <c r="CP122" s="90">
        <f t="shared" si="133"/>
        <v>0</v>
      </c>
      <c r="CQ122" s="157">
        <f t="shared" si="134"/>
        <v>0</v>
      </c>
      <c r="CR122" s="90">
        <f t="shared" si="135"/>
        <v>0</v>
      </c>
      <c r="CS122" s="157">
        <f t="shared" si="136"/>
        <v>0</v>
      </c>
      <c r="CT122" s="90">
        <f t="shared" si="137"/>
        <v>0</v>
      </c>
      <c r="CU122" s="157">
        <f t="shared" si="138"/>
        <v>0</v>
      </c>
      <c r="CV122" s="90">
        <f t="shared" si="139"/>
        <v>0</v>
      </c>
      <c r="CW122" s="157">
        <f t="shared" si="140"/>
        <v>0</v>
      </c>
      <c r="CX122" s="90">
        <f t="shared" si="141"/>
        <v>0</v>
      </c>
      <c r="CY122" s="157">
        <f t="shared" si="142"/>
        <v>0</v>
      </c>
      <c r="CZ122" s="90">
        <f t="shared" si="143"/>
        <v>0</v>
      </c>
      <c r="DA122" s="91">
        <f>DataEntry!B122</f>
        <v>44199</v>
      </c>
      <c r="DB122" s="83">
        <f t="shared" si="144"/>
        <v>0</v>
      </c>
      <c r="DC122" s="83">
        <f t="shared" si="145"/>
        <v>0</v>
      </c>
      <c r="DD122" s="145">
        <f t="shared" si="197"/>
        <v>1</v>
      </c>
      <c r="DE122" s="145" t="str">
        <f t="shared" si="198"/>
        <v/>
      </c>
      <c r="DF122" s="145" t="str">
        <f t="shared" si="199"/>
        <v/>
      </c>
      <c r="DG122" s="145" t="str">
        <f t="shared" si="200"/>
        <v/>
      </c>
      <c r="DH122" s="145" t="str">
        <f t="shared" si="201"/>
        <v/>
      </c>
      <c r="DI122" s="145">
        <f t="shared" si="202"/>
        <v>3</v>
      </c>
      <c r="DJ122" s="83">
        <f t="shared" si="203"/>
        <v>0</v>
      </c>
      <c r="DK122" s="83">
        <f t="shared" si="204"/>
        <v>0</v>
      </c>
      <c r="DL122" s="84">
        <f t="shared" si="205"/>
        <v>0</v>
      </c>
      <c r="DM122" s="14">
        <f t="shared" si="206"/>
        <v>0</v>
      </c>
      <c r="DN122" s="87">
        <f>IFERROR(DO122*(1-DCFactor)+Results!DP122*DCFactor,"")</f>
        <v>0.27219568517346399</v>
      </c>
      <c r="DO122" s="87">
        <f>(DFactor*Rounds*Number/2+SUM(BV$3:BV110))/(Rounds*Number/2+COUNT(BV$3:BV110))</f>
        <v>0.2815845410628019</v>
      </c>
      <c r="DP122" s="87">
        <f t="shared" si="146"/>
        <v>0.25475923852183652</v>
      </c>
      <c r="DQ122" s="84">
        <f t="shared" si="147"/>
        <v>0</v>
      </c>
      <c r="DR122" s="84">
        <f t="shared" si="148"/>
        <v>0</v>
      </c>
      <c r="DS122" s="87">
        <f t="shared" si="149"/>
        <v>0.33855287488442065</v>
      </c>
      <c r="DT122" s="87">
        <f t="shared" si="150"/>
        <v>0.33834125834995415</v>
      </c>
      <c r="DU122" s="87">
        <f t="shared" si="151"/>
        <v>0.28154627182788156</v>
      </c>
      <c r="DV122" s="86">
        <f t="shared" si="207"/>
        <v>2</v>
      </c>
      <c r="DW122" s="86">
        <f t="shared" si="208"/>
        <v>-2</v>
      </c>
    </row>
    <row r="123" spans="1:127" x14ac:dyDescent="0.25">
      <c r="A123" s="69">
        <v>121</v>
      </c>
      <c r="B123" s="70">
        <f>DataEntry!C123</f>
        <v>6</v>
      </c>
      <c r="C123" s="71">
        <f>COUNTIF(D$2:D123,D123)+COUNTIF(G$2:G123,D123)</f>
        <v>14</v>
      </c>
      <c r="D123" s="72" t="str">
        <f t="shared" si="109"/>
        <v>Greuther Furth</v>
      </c>
      <c r="E123" s="70">
        <f>DataEntry!E123</f>
        <v>17</v>
      </c>
      <c r="F123" s="71">
        <f>COUNTIF(D$2:D123,G123)+COUNTIF(G$2:G123,G123)</f>
        <v>13</v>
      </c>
      <c r="G123" s="72" t="str">
        <f t="shared" si="110"/>
        <v>St Pauli</v>
      </c>
      <c r="H123" s="73">
        <f>DataEntry!G123</f>
        <v>2</v>
      </c>
      <c r="I123" s="73">
        <f>DataEntry!H123</f>
        <v>1</v>
      </c>
      <c r="J123" s="158">
        <f t="shared" si="108"/>
        <v>1</v>
      </c>
      <c r="K123" s="156">
        <f t="shared" si="111"/>
        <v>0</v>
      </c>
      <c r="L123" s="224">
        <f t="shared" si="112"/>
        <v>2422.6007696331108</v>
      </c>
      <c r="M123" s="224">
        <f t="shared" si="113"/>
        <v>2352.4489964391432</v>
      </c>
      <c r="N123" s="236">
        <f t="shared" si="152"/>
        <v>70.151773193967529</v>
      </c>
      <c r="O123" s="22" t="str">
        <f t="shared" si="153"/>
        <v>T6G14</v>
      </c>
      <c r="P123" s="248">
        <f t="shared" si="114"/>
        <v>19.357090208928909</v>
      </c>
      <c r="Q123" s="22" t="str">
        <f t="shared" si="154"/>
        <v>T17G13</v>
      </c>
      <c r="R123" s="248">
        <f t="shared" si="115"/>
        <v>-19.357090208928909</v>
      </c>
      <c r="S123" s="74">
        <f t="shared" si="155"/>
        <v>0</v>
      </c>
      <c r="T123" s="75">
        <f t="shared" si="156"/>
        <v>0</v>
      </c>
      <c r="U123" s="76">
        <f t="shared" si="157"/>
        <v>0</v>
      </c>
      <c r="V123" s="74">
        <f t="shared" si="158"/>
        <v>1</v>
      </c>
      <c r="W123" s="75">
        <f t="shared" si="159"/>
        <v>0</v>
      </c>
      <c r="X123" s="76">
        <f t="shared" si="160"/>
        <v>0</v>
      </c>
      <c r="Y123" s="74">
        <f t="shared" si="161"/>
        <v>0</v>
      </c>
      <c r="Z123" s="75">
        <f t="shared" si="162"/>
        <v>0</v>
      </c>
      <c r="AA123" s="76">
        <f t="shared" si="163"/>
        <v>0</v>
      </c>
      <c r="AB123" s="74">
        <f t="shared" si="164"/>
        <v>0</v>
      </c>
      <c r="AC123" s="75">
        <f t="shared" si="165"/>
        <v>0</v>
      </c>
      <c r="AD123" s="76">
        <f t="shared" si="166"/>
        <v>0</v>
      </c>
      <c r="AE123" s="74">
        <f t="shared" si="167"/>
        <v>0</v>
      </c>
      <c r="AF123" s="75">
        <f t="shared" si="168"/>
        <v>0</v>
      </c>
      <c r="AG123" s="76">
        <f t="shared" si="169"/>
        <v>0</v>
      </c>
      <c r="AH123" s="74">
        <f t="shared" si="170"/>
        <v>0</v>
      </c>
      <c r="AI123" s="75">
        <f t="shared" si="171"/>
        <v>0</v>
      </c>
      <c r="AJ123" s="76">
        <f t="shared" si="172"/>
        <v>0</v>
      </c>
      <c r="AK123" s="74">
        <f t="shared" si="173"/>
        <v>0</v>
      </c>
      <c r="AL123" s="75">
        <f t="shared" si="174"/>
        <v>0</v>
      </c>
      <c r="AM123" s="76">
        <f t="shared" si="175"/>
        <v>0</v>
      </c>
      <c r="AN123" s="74">
        <f t="shared" si="176"/>
        <v>0</v>
      </c>
      <c r="AO123" s="75">
        <f t="shared" si="177"/>
        <v>0</v>
      </c>
      <c r="AP123" s="76">
        <f t="shared" si="178"/>
        <v>0</v>
      </c>
      <c r="AQ123" s="77">
        <f t="shared" si="116"/>
        <v>0.56363237940729727</v>
      </c>
      <c r="AR123" s="77">
        <f t="shared" si="179"/>
        <v>0.40193423272301287</v>
      </c>
      <c r="AS123" s="78">
        <f t="shared" si="180"/>
        <v>0.32339629336856879</v>
      </c>
      <c r="AT123" s="77">
        <f t="shared" si="181"/>
        <v>0.27466947390841828</v>
      </c>
      <c r="AU123" s="79">
        <f t="shared" si="209"/>
        <v>0.1</v>
      </c>
      <c r="AV123" s="139">
        <f>DataEntry!P123</f>
        <v>0</v>
      </c>
      <c r="AW123" s="80" t="str">
        <f t="shared" si="117"/>
        <v>37/25</v>
      </c>
      <c r="AX123" s="80" t="str">
        <f t="shared" si="118"/>
        <v>52/25</v>
      </c>
      <c r="AY123" s="80" t="str">
        <f t="shared" si="119"/>
        <v>66/25</v>
      </c>
      <c r="AZ123" s="81">
        <f>DataEntry!I123</f>
        <v>4</v>
      </c>
      <c r="BA123" s="82">
        <f>DataEntry!J123</f>
        <v>5</v>
      </c>
      <c r="BB123" s="81">
        <f>DataEntry!K123</f>
        <v>27</v>
      </c>
      <c r="BC123" s="82">
        <f>DataEntry!L123</f>
        <v>10</v>
      </c>
      <c r="BD123" s="81">
        <f>DataEntry!M123</f>
        <v>7</v>
      </c>
      <c r="BE123" s="82">
        <f>DataEntry!N123</f>
        <v>2</v>
      </c>
      <c r="BF123" s="77">
        <f t="shared" si="182"/>
        <v>0.53008595988538687</v>
      </c>
      <c r="BG123" s="77">
        <f t="shared" si="183"/>
        <v>0.25787965616045844</v>
      </c>
      <c r="BH123" s="77">
        <f t="shared" si="184"/>
        <v>0.21203438395415472</v>
      </c>
      <c r="BI123" s="83">
        <f t="shared" si="185"/>
        <v>1</v>
      </c>
      <c r="BJ123" s="83">
        <f t="shared" si="186"/>
        <v>0</v>
      </c>
      <c r="BK123" s="83">
        <f t="shared" si="187"/>
        <v>0</v>
      </c>
      <c r="BL123" s="84">
        <f t="shared" si="120"/>
        <v>0.40193423272301287</v>
      </c>
      <c r="BM123" s="84">
        <f t="shared" si="121"/>
        <v>0.53008595988538687</v>
      </c>
      <c r="BN123" s="85">
        <f t="shared" si="188"/>
        <v>-0.128151727162374</v>
      </c>
      <c r="BO123" s="84">
        <f t="shared" si="122"/>
        <v>0.40193423272301287</v>
      </c>
      <c r="BP123" s="84">
        <f t="shared" si="123"/>
        <v>0.32339629336856879</v>
      </c>
      <c r="BQ123" s="84">
        <f t="shared" si="124"/>
        <v>0.27466947390841828</v>
      </c>
      <c r="BR123" s="84">
        <f t="shared" si="189"/>
        <v>0.53008595988538687</v>
      </c>
      <c r="BS123" s="84">
        <f t="shared" si="189"/>
        <v>0.25787965616045844</v>
      </c>
      <c r="BT123" s="84">
        <f t="shared" si="189"/>
        <v>0.21203438395415472</v>
      </c>
      <c r="BU123" s="86">
        <f t="shared" si="190"/>
        <v>1</v>
      </c>
      <c r="BV123" s="86">
        <f t="shared" si="190"/>
        <v>0</v>
      </c>
      <c r="BW123" s="86">
        <f t="shared" si="190"/>
        <v>0</v>
      </c>
      <c r="BX123" s="86">
        <f t="shared" si="191"/>
        <v>1</v>
      </c>
      <c r="BY123" s="86">
        <f t="shared" si="191"/>
        <v>0</v>
      </c>
      <c r="BZ123" s="86">
        <f t="shared" si="191"/>
        <v>0</v>
      </c>
      <c r="CA123" s="83">
        <f>IF(AND(DataEntry!B123&gt;=ExFrom,DataEntry!B123&lt;=ExTo),0,IF(AR123&lt;DS123,0,DB123))</f>
        <v>0</v>
      </c>
      <c r="CB123" s="83">
        <f>IF(AND(DataEntry!B123&gt;=ExFrom,DataEntry!B123&lt;=ExTo),0,IF(AT123&lt;DT123,0,DC123))</f>
        <v>0</v>
      </c>
      <c r="CC123" s="14">
        <f t="shared" si="192"/>
        <v>0</v>
      </c>
      <c r="CD123" s="72" t="str">
        <f t="shared" si="125"/>
        <v/>
      </c>
      <c r="CE123" s="87">
        <f t="shared" si="193"/>
        <v>4.8048048048048075E-2</v>
      </c>
      <c r="CF123" s="88">
        <f t="shared" si="194"/>
        <v>-0.19383029221962142</v>
      </c>
      <c r="CG123" s="88">
        <f t="shared" si="195"/>
        <v>0.15041904910826831</v>
      </c>
      <c r="CH123" s="87">
        <f t="shared" si="196"/>
        <v>0.32339629336856884</v>
      </c>
      <c r="CI123" s="89">
        <f t="shared" si="126"/>
        <v>0</v>
      </c>
      <c r="CJ123" s="89">
        <f t="shared" si="127"/>
        <v>0</v>
      </c>
      <c r="CK123" s="157">
        <f t="shared" si="128"/>
        <v>0</v>
      </c>
      <c r="CL123" s="90">
        <f t="shared" si="129"/>
        <v>0</v>
      </c>
      <c r="CM123" s="157">
        <f t="shared" si="130"/>
        <v>0</v>
      </c>
      <c r="CN123" s="90">
        <f t="shared" si="131"/>
        <v>0</v>
      </c>
      <c r="CO123" s="157">
        <f t="shared" si="132"/>
        <v>0</v>
      </c>
      <c r="CP123" s="90">
        <f t="shared" si="133"/>
        <v>0</v>
      </c>
      <c r="CQ123" s="157">
        <f t="shared" si="134"/>
        <v>0</v>
      </c>
      <c r="CR123" s="90">
        <f t="shared" si="135"/>
        <v>0</v>
      </c>
      <c r="CS123" s="157">
        <f t="shared" si="136"/>
        <v>0</v>
      </c>
      <c r="CT123" s="90">
        <f t="shared" si="137"/>
        <v>0</v>
      </c>
      <c r="CU123" s="157">
        <f t="shared" si="138"/>
        <v>0</v>
      </c>
      <c r="CV123" s="90">
        <f t="shared" si="139"/>
        <v>0</v>
      </c>
      <c r="CW123" s="157">
        <f t="shared" si="140"/>
        <v>0</v>
      </c>
      <c r="CX123" s="90">
        <f t="shared" si="141"/>
        <v>0</v>
      </c>
      <c r="CY123" s="157">
        <f t="shared" si="142"/>
        <v>0</v>
      </c>
      <c r="CZ123" s="90">
        <f t="shared" si="143"/>
        <v>0</v>
      </c>
      <c r="DA123" s="91">
        <f>DataEntry!B123</f>
        <v>44199</v>
      </c>
      <c r="DB123" s="83">
        <f t="shared" si="144"/>
        <v>0</v>
      </c>
      <c r="DC123" s="83">
        <f t="shared" si="145"/>
        <v>27</v>
      </c>
      <c r="DD123" s="145">
        <f t="shared" si="197"/>
        <v>6</v>
      </c>
      <c r="DE123" s="145" t="str">
        <f t="shared" si="198"/>
        <v/>
      </c>
      <c r="DF123" s="145" t="str">
        <f t="shared" si="199"/>
        <v/>
      </c>
      <c r="DG123" s="145" t="str">
        <f t="shared" si="200"/>
        <v/>
      </c>
      <c r="DH123" s="145" t="str">
        <f t="shared" si="201"/>
        <v/>
      </c>
      <c r="DI123" s="145">
        <f t="shared" si="202"/>
        <v>17</v>
      </c>
      <c r="DJ123" s="83">
        <f t="shared" si="203"/>
        <v>0</v>
      </c>
      <c r="DK123" s="83">
        <f t="shared" si="204"/>
        <v>0</v>
      </c>
      <c r="DL123" s="84">
        <f t="shared" si="205"/>
        <v>0</v>
      </c>
      <c r="DM123" s="14">
        <f t="shared" si="206"/>
        <v>0</v>
      </c>
      <c r="DN123" s="87">
        <f>IFERROR(DO123*(1-DCFactor)+Results!DP123*DCFactor,"")</f>
        <v>0.30082184738955819</v>
      </c>
      <c r="DO123" s="87">
        <f>(DFactor*Rounds*Number/2+SUM(BV$3:BV111))/(Rounds*Number/2+COUNT(BV$3:BV111))</f>
        <v>0.28331566265060237</v>
      </c>
      <c r="DP123" s="87">
        <f t="shared" si="146"/>
        <v>0.33333333333333331</v>
      </c>
      <c r="DQ123" s="84">
        <f t="shared" si="147"/>
        <v>14.993414003001883</v>
      </c>
      <c r="DR123" s="84">
        <f t="shared" si="148"/>
        <v>0</v>
      </c>
      <c r="DS123" s="87">
        <f t="shared" si="149"/>
        <v>0.34312767640732067</v>
      </c>
      <c r="DT123" s="87">
        <f t="shared" si="150"/>
        <v>0.33165269836305772</v>
      </c>
      <c r="DU123" s="87">
        <f t="shared" si="151"/>
        <v>0.32339629336856884</v>
      </c>
      <c r="DV123" s="86">
        <f t="shared" si="207"/>
        <v>1</v>
      </c>
      <c r="DW123" s="86">
        <f t="shared" si="208"/>
        <v>-1</v>
      </c>
    </row>
    <row r="124" spans="1:127" x14ac:dyDescent="0.25">
      <c r="A124" s="69">
        <v>122</v>
      </c>
      <c r="B124" s="70">
        <f>DataEntry!C124</f>
        <v>7</v>
      </c>
      <c r="C124" s="71">
        <f>COUNTIF(D$2:D124,D124)+COUNTIF(G$2:G124,D124)</f>
        <v>14</v>
      </c>
      <c r="D124" s="72" t="str">
        <f t="shared" si="109"/>
        <v>Hamburger</v>
      </c>
      <c r="E124" s="70">
        <f>DataEntry!E124</f>
        <v>15</v>
      </c>
      <c r="F124" s="71">
        <f>COUNTIF(D$2:D124,G124)+COUNTIF(G$2:G124,G124)</f>
        <v>14</v>
      </c>
      <c r="G124" s="72" t="str">
        <f t="shared" si="110"/>
        <v>Jahn Regensburg</v>
      </c>
      <c r="H124" s="73">
        <f>DataEntry!G124</f>
        <v>3</v>
      </c>
      <c r="I124" s="73">
        <f>DataEntry!H124</f>
        <v>1</v>
      </c>
      <c r="J124" s="158">
        <f t="shared" si="108"/>
        <v>1</v>
      </c>
      <c r="K124" s="156">
        <f t="shared" si="111"/>
        <v>0</v>
      </c>
      <c r="L124" s="224">
        <f t="shared" si="112"/>
        <v>2603.1215415354036</v>
      </c>
      <c r="M124" s="224">
        <f t="shared" si="113"/>
        <v>2376.8251851923751</v>
      </c>
      <c r="N124" s="236">
        <f t="shared" si="152"/>
        <v>226.29635634302849</v>
      </c>
      <c r="O124" s="22" t="str">
        <f t="shared" si="153"/>
        <v>T7G14</v>
      </c>
      <c r="P124" s="248">
        <f t="shared" si="114"/>
        <v>2.8339487212967773</v>
      </c>
      <c r="Q124" s="22" t="str">
        <f t="shared" si="154"/>
        <v>T15G14</v>
      </c>
      <c r="R124" s="248">
        <f t="shared" si="115"/>
        <v>-2.8339487212967773</v>
      </c>
      <c r="S124" s="74">
        <f t="shared" si="155"/>
        <v>0</v>
      </c>
      <c r="T124" s="75">
        <f t="shared" si="156"/>
        <v>0</v>
      </c>
      <c r="U124" s="76">
        <f t="shared" si="157"/>
        <v>0</v>
      </c>
      <c r="V124" s="74">
        <f t="shared" si="158"/>
        <v>0</v>
      </c>
      <c r="W124" s="75">
        <f t="shared" si="159"/>
        <v>0</v>
      </c>
      <c r="X124" s="76">
        <f t="shared" si="160"/>
        <v>0</v>
      </c>
      <c r="Y124" s="74">
        <f t="shared" si="161"/>
        <v>0</v>
      </c>
      <c r="Z124" s="75">
        <f t="shared" si="162"/>
        <v>0</v>
      </c>
      <c r="AA124" s="76">
        <f t="shared" si="163"/>
        <v>0</v>
      </c>
      <c r="AB124" s="74">
        <f t="shared" si="164"/>
        <v>0</v>
      </c>
      <c r="AC124" s="75">
        <f t="shared" si="165"/>
        <v>0</v>
      </c>
      <c r="AD124" s="76">
        <f t="shared" si="166"/>
        <v>0</v>
      </c>
      <c r="AE124" s="74">
        <f t="shared" si="167"/>
        <v>1</v>
      </c>
      <c r="AF124" s="75">
        <f t="shared" si="168"/>
        <v>0</v>
      </c>
      <c r="AG124" s="76">
        <f t="shared" si="169"/>
        <v>0</v>
      </c>
      <c r="AH124" s="74">
        <f t="shared" si="170"/>
        <v>0</v>
      </c>
      <c r="AI124" s="75">
        <f t="shared" si="171"/>
        <v>0</v>
      </c>
      <c r="AJ124" s="76">
        <f t="shared" si="172"/>
        <v>0</v>
      </c>
      <c r="AK124" s="74">
        <f t="shared" si="173"/>
        <v>0</v>
      </c>
      <c r="AL124" s="75">
        <f t="shared" si="174"/>
        <v>0</v>
      </c>
      <c r="AM124" s="76">
        <f t="shared" si="175"/>
        <v>0</v>
      </c>
      <c r="AN124" s="74">
        <f t="shared" si="176"/>
        <v>0</v>
      </c>
      <c r="AO124" s="75">
        <f t="shared" si="177"/>
        <v>0</v>
      </c>
      <c r="AP124" s="76">
        <f t="shared" si="178"/>
        <v>0</v>
      </c>
      <c r="AQ124" s="77">
        <f t="shared" si="116"/>
        <v>0.71660512787032227</v>
      </c>
      <c r="AR124" s="77">
        <f t="shared" si="179"/>
        <v>0.59246644015936067</v>
      </c>
      <c r="AS124" s="78">
        <f t="shared" si="180"/>
        <v>0.24827737542192319</v>
      </c>
      <c r="AT124" s="77">
        <f t="shared" si="181"/>
        <v>0.15925618441871608</v>
      </c>
      <c r="AU124" s="79">
        <f t="shared" si="209"/>
        <v>0.1</v>
      </c>
      <c r="AV124" s="139">
        <f>DataEntry!P124</f>
        <v>0</v>
      </c>
      <c r="AW124" s="80" t="str">
        <f t="shared" si="117"/>
        <v>17/25</v>
      </c>
      <c r="AX124" s="80" t="str">
        <f t="shared" si="118"/>
        <v>3/1</v>
      </c>
      <c r="AY124" s="80" t="str">
        <f t="shared" si="119"/>
        <v>26/5</v>
      </c>
      <c r="AZ124" s="81">
        <f>DataEntry!I124</f>
        <v>63</v>
      </c>
      <c r="BA124" s="82">
        <f>DataEntry!J124</f>
        <v>100</v>
      </c>
      <c r="BB124" s="81">
        <f>DataEntry!K124</f>
        <v>29</v>
      </c>
      <c r="BC124" s="82">
        <f>DataEntry!L124</f>
        <v>10</v>
      </c>
      <c r="BD124" s="81">
        <f>DataEntry!M124</f>
        <v>9</v>
      </c>
      <c r="BE124" s="82">
        <f>DataEntry!N124</f>
        <v>2</v>
      </c>
      <c r="BF124" s="77">
        <f t="shared" si="182"/>
        <v>0.58332426846513652</v>
      </c>
      <c r="BG124" s="77">
        <f t="shared" si="183"/>
        <v>0.24379963015337755</v>
      </c>
      <c r="BH124" s="77">
        <f t="shared" si="184"/>
        <v>0.1728761013814859</v>
      </c>
      <c r="BI124" s="83">
        <f t="shared" si="185"/>
        <v>1</v>
      </c>
      <c r="BJ124" s="83">
        <f t="shared" si="186"/>
        <v>0</v>
      </c>
      <c r="BK124" s="83">
        <f t="shared" si="187"/>
        <v>0</v>
      </c>
      <c r="BL124" s="84">
        <f t="shared" si="120"/>
        <v>0.59246644015936067</v>
      </c>
      <c r="BM124" s="84">
        <f t="shared" si="121"/>
        <v>0.58332426846513652</v>
      </c>
      <c r="BN124" s="85">
        <f t="shared" si="188"/>
        <v>9.1421716942241549E-3</v>
      </c>
      <c r="BO124" s="84">
        <f t="shared" si="122"/>
        <v>0.59246644015936067</v>
      </c>
      <c r="BP124" s="84">
        <f t="shared" si="123"/>
        <v>0.24827737542192319</v>
      </c>
      <c r="BQ124" s="84">
        <f t="shared" si="124"/>
        <v>0.15925618441871608</v>
      </c>
      <c r="BR124" s="84">
        <f t="shared" si="189"/>
        <v>0.58332426846513652</v>
      </c>
      <c r="BS124" s="84">
        <f t="shared" si="189"/>
        <v>0.24379963015337755</v>
      </c>
      <c r="BT124" s="84">
        <f t="shared" si="189"/>
        <v>0.1728761013814859</v>
      </c>
      <c r="BU124" s="86">
        <f t="shared" si="190"/>
        <v>1</v>
      </c>
      <c r="BV124" s="86">
        <f t="shared" si="190"/>
        <v>0</v>
      </c>
      <c r="BW124" s="86">
        <f t="shared" si="190"/>
        <v>0</v>
      </c>
      <c r="BX124" s="86">
        <f t="shared" si="191"/>
        <v>1</v>
      </c>
      <c r="BY124" s="86">
        <f t="shared" si="191"/>
        <v>0</v>
      </c>
      <c r="BZ124" s="86">
        <f t="shared" si="191"/>
        <v>0</v>
      </c>
      <c r="CA124" s="83">
        <f>IF(AND(DataEntry!B124&gt;=ExFrom,DataEntry!B124&lt;=ExTo),0,IF(AR124&lt;DS124,0,DB124))</f>
        <v>0</v>
      </c>
      <c r="CB124" s="83">
        <f>IF(AND(DataEntry!B124&gt;=ExFrom,DataEntry!B124&lt;=ExTo),0,IF(AT124&lt;DT124,0,DC124))</f>
        <v>0</v>
      </c>
      <c r="CC124" s="14">
        <f t="shared" si="192"/>
        <v>0</v>
      </c>
      <c r="CD124" s="72" t="str">
        <f t="shared" si="125"/>
        <v/>
      </c>
      <c r="CE124" s="87">
        <f t="shared" si="193"/>
        <v>5.17253707437757E-2</v>
      </c>
      <c r="CF124" s="88">
        <f t="shared" si="194"/>
        <v>-2.7294637936990607E-2</v>
      </c>
      <c r="CG124" s="88">
        <f t="shared" si="195"/>
        <v>-7.1926621299966534E-2</v>
      </c>
      <c r="CH124" s="87">
        <f t="shared" si="196"/>
        <v>0.24827737542192324</v>
      </c>
      <c r="CI124" s="89">
        <f t="shared" si="126"/>
        <v>0</v>
      </c>
      <c r="CJ124" s="89">
        <f t="shared" si="127"/>
        <v>0</v>
      </c>
      <c r="CK124" s="157">
        <f t="shared" si="128"/>
        <v>0</v>
      </c>
      <c r="CL124" s="90">
        <f t="shared" si="129"/>
        <v>0</v>
      </c>
      <c r="CM124" s="157">
        <f t="shared" si="130"/>
        <v>0</v>
      </c>
      <c r="CN124" s="90">
        <f t="shared" si="131"/>
        <v>0</v>
      </c>
      <c r="CO124" s="157">
        <f t="shared" si="132"/>
        <v>0</v>
      </c>
      <c r="CP124" s="90">
        <f t="shared" si="133"/>
        <v>0</v>
      </c>
      <c r="CQ124" s="157">
        <f t="shared" si="134"/>
        <v>0</v>
      </c>
      <c r="CR124" s="90">
        <f t="shared" si="135"/>
        <v>0</v>
      </c>
      <c r="CS124" s="157">
        <f t="shared" si="136"/>
        <v>0</v>
      </c>
      <c r="CT124" s="90">
        <f t="shared" si="137"/>
        <v>0</v>
      </c>
      <c r="CU124" s="157">
        <f t="shared" si="138"/>
        <v>0</v>
      </c>
      <c r="CV124" s="90">
        <f t="shared" si="139"/>
        <v>0</v>
      </c>
      <c r="CW124" s="157">
        <f t="shared" si="140"/>
        <v>0</v>
      </c>
      <c r="CX124" s="90">
        <f t="shared" si="141"/>
        <v>0</v>
      </c>
      <c r="CY124" s="157">
        <f t="shared" si="142"/>
        <v>0</v>
      </c>
      <c r="CZ124" s="90">
        <f t="shared" si="143"/>
        <v>0</v>
      </c>
      <c r="DA124" s="91">
        <f>DataEntry!B124</f>
        <v>44199</v>
      </c>
      <c r="DB124" s="83">
        <f t="shared" si="144"/>
        <v>0</v>
      </c>
      <c r="DC124" s="83">
        <f t="shared" si="145"/>
        <v>0</v>
      </c>
      <c r="DD124" s="145">
        <f t="shared" si="197"/>
        <v>7</v>
      </c>
      <c r="DE124" s="145" t="str">
        <f t="shared" si="198"/>
        <v/>
      </c>
      <c r="DF124" s="145" t="str">
        <f t="shared" si="199"/>
        <v/>
      </c>
      <c r="DG124" s="145" t="str">
        <f t="shared" si="200"/>
        <v/>
      </c>
      <c r="DH124" s="145" t="str">
        <f t="shared" si="201"/>
        <v/>
      </c>
      <c r="DI124" s="145">
        <f t="shared" si="202"/>
        <v>15</v>
      </c>
      <c r="DJ124" s="83">
        <f t="shared" si="203"/>
        <v>0</v>
      </c>
      <c r="DK124" s="83">
        <f t="shared" si="204"/>
        <v>0</v>
      </c>
      <c r="DL124" s="84">
        <f t="shared" si="205"/>
        <v>0</v>
      </c>
      <c r="DM124" s="14">
        <f t="shared" si="206"/>
        <v>0</v>
      </c>
      <c r="DN124" s="87">
        <f>IFERROR(DO124*(1-DCFactor)+Results!DP124*DCFactor,"")</f>
        <v>0.2916912234042553</v>
      </c>
      <c r="DO124" s="87">
        <f>(DFactor*Rounds*Number/2+SUM(BV$3:BV112))/(Rounds*Number/2+COUNT(BV$3:BV112))</f>
        <v>0.28263461538461537</v>
      </c>
      <c r="DP124" s="87">
        <f t="shared" si="146"/>
        <v>0.30851063829787234</v>
      </c>
      <c r="DQ124" s="84">
        <f t="shared" si="147"/>
        <v>0</v>
      </c>
      <c r="DR124" s="84">
        <f t="shared" si="148"/>
        <v>0</v>
      </c>
      <c r="DS124" s="87">
        <f t="shared" si="149"/>
        <v>0.33757648793123296</v>
      </c>
      <c r="DT124" s="87">
        <f t="shared" si="150"/>
        <v>0.33906422070999886</v>
      </c>
      <c r="DU124" s="87">
        <f t="shared" si="151"/>
        <v>0.24827737542192324</v>
      </c>
      <c r="DV124" s="86">
        <f t="shared" si="207"/>
        <v>2</v>
      </c>
      <c r="DW124" s="86">
        <f t="shared" si="208"/>
        <v>-2</v>
      </c>
    </row>
    <row r="125" spans="1:127" x14ac:dyDescent="0.25">
      <c r="A125" s="69">
        <v>123</v>
      </c>
      <c r="B125" s="70">
        <f>DataEntry!C125</f>
        <v>8</v>
      </c>
      <c r="C125" s="71">
        <f>COUNTIF(D$2:D125,D125)+COUNTIF(G$2:G125,D125)</f>
        <v>14</v>
      </c>
      <c r="D125" s="72" t="str">
        <f t="shared" si="109"/>
        <v>Hannover 96</v>
      </c>
      <c r="E125" s="70">
        <f>DataEntry!E125</f>
        <v>16</v>
      </c>
      <c r="F125" s="71">
        <f>COUNTIF(D$2:D125,G125)+COUNTIF(G$2:G125,G125)</f>
        <v>14</v>
      </c>
      <c r="G125" s="72" t="str">
        <f t="shared" si="110"/>
        <v>Sandhausen</v>
      </c>
      <c r="H125" s="73">
        <f>DataEntry!G125</f>
        <v>4</v>
      </c>
      <c r="I125" s="73">
        <f>DataEntry!H125</f>
        <v>0</v>
      </c>
      <c r="J125" s="158">
        <f t="shared" si="108"/>
        <v>1</v>
      </c>
      <c r="K125" s="156">
        <f t="shared" si="111"/>
        <v>4</v>
      </c>
      <c r="L125" s="224">
        <f t="shared" si="112"/>
        <v>2520.5666886423483</v>
      </c>
      <c r="M125" s="224">
        <f t="shared" si="113"/>
        <v>2390.0725824060128</v>
      </c>
      <c r="N125" s="236">
        <f t="shared" si="152"/>
        <v>130.49410623633548</v>
      </c>
      <c r="O125" s="22" t="str">
        <f t="shared" si="153"/>
        <v>T8G14</v>
      </c>
      <c r="P125" s="248">
        <f t="shared" si="114"/>
        <v>5.2952675405286245</v>
      </c>
      <c r="Q125" s="22" t="str">
        <f t="shared" si="154"/>
        <v>T16G14</v>
      </c>
      <c r="R125" s="248">
        <f t="shared" si="115"/>
        <v>-5.2952675405286245</v>
      </c>
      <c r="S125" s="74">
        <f t="shared" si="155"/>
        <v>0</v>
      </c>
      <c r="T125" s="75">
        <f t="shared" si="156"/>
        <v>0</v>
      </c>
      <c r="U125" s="76">
        <f t="shared" si="157"/>
        <v>0</v>
      </c>
      <c r="V125" s="74">
        <f t="shared" si="158"/>
        <v>0</v>
      </c>
      <c r="W125" s="75">
        <f t="shared" si="159"/>
        <v>0</v>
      </c>
      <c r="X125" s="76">
        <f t="shared" si="160"/>
        <v>0</v>
      </c>
      <c r="Y125" s="74">
        <f t="shared" si="161"/>
        <v>1</v>
      </c>
      <c r="Z125" s="75">
        <f t="shared" si="162"/>
        <v>0</v>
      </c>
      <c r="AA125" s="76">
        <f t="shared" si="163"/>
        <v>0</v>
      </c>
      <c r="AB125" s="74">
        <f t="shared" si="164"/>
        <v>0</v>
      </c>
      <c r="AC125" s="75">
        <f t="shared" si="165"/>
        <v>0</v>
      </c>
      <c r="AD125" s="76">
        <f t="shared" si="166"/>
        <v>0</v>
      </c>
      <c r="AE125" s="74">
        <f t="shared" si="167"/>
        <v>0</v>
      </c>
      <c r="AF125" s="75">
        <f t="shared" si="168"/>
        <v>0</v>
      </c>
      <c r="AG125" s="76">
        <f t="shared" si="169"/>
        <v>0</v>
      </c>
      <c r="AH125" s="74">
        <f t="shared" si="170"/>
        <v>0</v>
      </c>
      <c r="AI125" s="75">
        <f t="shared" si="171"/>
        <v>0</v>
      </c>
      <c r="AJ125" s="76">
        <f t="shared" si="172"/>
        <v>0</v>
      </c>
      <c r="AK125" s="74">
        <f t="shared" si="173"/>
        <v>0</v>
      </c>
      <c r="AL125" s="75">
        <f t="shared" si="174"/>
        <v>0</v>
      </c>
      <c r="AM125" s="76">
        <f t="shared" si="175"/>
        <v>0</v>
      </c>
      <c r="AN125" s="74">
        <f t="shared" si="176"/>
        <v>0</v>
      </c>
      <c r="AO125" s="75">
        <f t="shared" si="177"/>
        <v>0</v>
      </c>
      <c r="AP125" s="76">
        <f t="shared" si="178"/>
        <v>0</v>
      </c>
      <c r="AQ125" s="77">
        <f t="shared" si="116"/>
        <v>0.62176660424795538</v>
      </c>
      <c r="AR125" s="77">
        <f t="shared" si="179"/>
        <v>0.47547753332076137</v>
      </c>
      <c r="AS125" s="78">
        <f t="shared" si="180"/>
        <v>0.29257814185438802</v>
      </c>
      <c r="AT125" s="77">
        <f t="shared" si="181"/>
        <v>0.23194432482485061</v>
      </c>
      <c r="AU125" s="79">
        <f t="shared" si="209"/>
        <v>0.1</v>
      </c>
      <c r="AV125" s="139">
        <f>DataEntry!P125</f>
        <v>0</v>
      </c>
      <c r="AW125" s="80" t="str">
        <f t="shared" si="117"/>
        <v>11/10</v>
      </c>
      <c r="AX125" s="80" t="str">
        <f t="shared" si="118"/>
        <v>12/5</v>
      </c>
      <c r="AY125" s="80" t="str">
        <f t="shared" si="119"/>
        <v>33/10</v>
      </c>
      <c r="AZ125" s="81">
        <f>DataEntry!I125</f>
        <v>41</v>
      </c>
      <c r="BA125" s="82">
        <f>DataEntry!J125</f>
        <v>50</v>
      </c>
      <c r="BB125" s="81">
        <f>DataEntry!K125</f>
        <v>13</v>
      </c>
      <c r="BC125" s="82">
        <f>DataEntry!L125</f>
        <v>5</v>
      </c>
      <c r="BD125" s="81">
        <f>DataEntry!M125</f>
        <v>7</v>
      </c>
      <c r="BE125" s="82">
        <f>DataEntry!N125</f>
        <v>2</v>
      </c>
      <c r="BF125" s="77">
        <f t="shared" si="182"/>
        <v>0.52356020942408377</v>
      </c>
      <c r="BG125" s="77">
        <f t="shared" si="183"/>
        <v>0.26468877254217571</v>
      </c>
      <c r="BH125" s="77">
        <f t="shared" si="184"/>
        <v>0.21175101803374052</v>
      </c>
      <c r="BI125" s="83">
        <f t="shared" si="185"/>
        <v>1</v>
      </c>
      <c r="BJ125" s="83">
        <f t="shared" si="186"/>
        <v>0</v>
      </c>
      <c r="BK125" s="83">
        <f t="shared" si="187"/>
        <v>0</v>
      </c>
      <c r="BL125" s="84">
        <f t="shared" si="120"/>
        <v>0.47547753332076137</v>
      </c>
      <c r="BM125" s="84">
        <f t="shared" si="121"/>
        <v>0.52356020942408377</v>
      </c>
      <c r="BN125" s="85">
        <f t="shared" si="188"/>
        <v>-4.8082676103322397E-2</v>
      </c>
      <c r="BO125" s="84">
        <f t="shared" si="122"/>
        <v>0.47547753332076137</v>
      </c>
      <c r="BP125" s="84">
        <f t="shared" si="123"/>
        <v>0.29257814185438802</v>
      </c>
      <c r="BQ125" s="84">
        <f t="shared" si="124"/>
        <v>0.23194432482485061</v>
      </c>
      <c r="BR125" s="84">
        <f t="shared" si="189"/>
        <v>0.52356020942408377</v>
      </c>
      <c r="BS125" s="84">
        <f t="shared" si="189"/>
        <v>0.26468877254217571</v>
      </c>
      <c r="BT125" s="84">
        <f t="shared" si="189"/>
        <v>0.21175101803374052</v>
      </c>
      <c r="BU125" s="86">
        <f t="shared" si="190"/>
        <v>1</v>
      </c>
      <c r="BV125" s="86">
        <f t="shared" si="190"/>
        <v>0</v>
      </c>
      <c r="BW125" s="86">
        <f t="shared" si="190"/>
        <v>0</v>
      </c>
      <c r="BX125" s="86">
        <f t="shared" si="191"/>
        <v>1</v>
      </c>
      <c r="BY125" s="86">
        <f t="shared" si="191"/>
        <v>0</v>
      </c>
      <c r="BZ125" s="86">
        <f t="shared" si="191"/>
        <v>0</v>
      </c>
      <c r="CA125" s="83">
        <f>IF(AND(DataEntry!B125&gt;=ExFrom,DataEntry!B125&lt;=ExTo),0,IF(AR125&lt;DS125,0,DB125))</f>
        <v>0</v>
      </c>
      <c r="CB125" s="83">
        <f>IF(AND(DataEntry!B125&gt;=ExFrom,DataEntry!B125&lt;=ExTo),0,IF(AT125&lt;DT125,0,DC125))</f>
        <v>0</v>
      </c>
      <c r="CC125" s="14">
        <f t="shared" si="192"/>
        <v>0</v>
      </c>
      <c r="CD125" s="72" t="str">
        <f t="shared" si="125"/>
        <v/>
      </c>
      <c r="CE125" s="87">
        <f t="shared" si="193"/>
        <v>4.9450549450549497E-2</v>
      </c>
      <c r="CF125" s="88">
        <f t="shared" si="194"/>
        <v>-9.932242626804369E-2</v>
      </c>
      <c r="CG125" s="88">
        <f t="shared" si="195"/>
        <v>2.6948450535014112E-2</v>
      </c>
      <c r="CH125" s="87">
        <f t="shared" si="196"/>
        <v>0.29257814185438802</v>
      </c>
      <c r="CI125" s="89">
        <f t="shared" si="126"/>
        <v>0</v>
      </c>
      <c r="CJ125" s="89">
        <f t="shared" si="127"/>
        <v>0</v>
      </c>
      <c r="CK125" s="157">
        <f t="shared" si="128"/>
        <v>0</v>
      </c>
      <c r="CL125" s="90">
        <f t="shared" si="129"/>
        <v>0</v>
      </c>
      <c r="CM125" s="157">
        <f t="shared" si="130"/>
        <v>0</v>
      </c>
      <c r="CN125" s="90">
        <f t="shared" si="131"/>
        <v>0</v>
      </c>
      <c r="CO125" s="157">
        <f t="shared" si="132"/>
        <v>0</v>
      </c>
      <c r="CP125" s="90">
        <f t="shared" si="133"/>
        <v>0</v>
      </c>
      <c r="CQ125" s="157">
        <f t="shared" si="134"/>
        <v>0</v>
      </c>
      <c r="CR125" s="90">
        <f t="shared" si="135"/>
        <v>0</v>
      </c>
      <c r="CS125" s="157">
        <f t="shared" si="136"/>
        <v>0</v>
      </c>
      <c r="CT125" s="90">
        <f t="shared" si="137"/>
        <v>0</v>
      </c>
      <c r="CU125" s="157">
        <f t="shared" si="138"/>
        <v>0</v>
      </c>
      <c r="CV125" s="90">
        <f t="shared" si="139"/>
        <v>0</v>
      </c>
      <c r="CW125" s="157">
        <f t="shared" si="140"/>
        <v>0</v>
      </c>
      <c r="CX125" s="90">
        <f t="shared" si="141"/>
        <v>0</v>
      </c>
      <c r="CY125" s="157">
        <f t="shared" si="142"/>
        <v>0</v>
      </c>
      <c r="CZ125" s="90">
        <f t="shared" si="143"/>
        <v>0</v>
      </c>
      <c r="DA125" s="91">
        <f>DataEntry!B125</f>
        <v>44199</v>
      </c>
      <c r="DB125" s="83">
        <f t="shared" si="144"/>
        <v>0</v>
      </c>
      <c r="DC125" s="83">
        <f t="shared" si="145"/>
        <v>0</v>
      </c>
      <c r="DD125" s="145">
        <f t="shared" si="197"/>
        <v>8</v>
      </c>
      <c r="DE125" s="145" t="str">
        <f t="shared" si="198"/>
        <v/>
      </c>
      <c r="DF125" s="145" t="str">
        <f t="shared" si="199"/>
        <v/>
      </c>
      <c r="DG125" s="145" t="str">
        <f t="shared" si="200"/>
        <v/>
      </c>
      <c r="DH125" s="145" t="str">
        <f t="shared" si="201"/>
        <v/>
      </c>
      <c r="DI125" s="145">
        <f t="shared" si="202"/>
        <v>16</v>
      </c>
      <c r="DJ125" s="83">
        <f t="shared" si="203"/>
        <v>0</v>
      </c>
      <c r="DK125" s="83">
        <f t="shared" si="204"/>
        <v>0</v>
      </c>
      <c r="DL125" s="84">
        <f t="shared" si="205"/>
        <v>0</v>
      </c>
      <c r="DM125" s="14">
        <f t="shared" si="206"/>
        <v>0</v>
      </c>
      <c r="DN125" s="87">
        <f>IFERROR(DO125*(1-DCFactor)+Results!DP125*DCFactor,"")</f>
        <v>0.28008045308434104</v>
      </c>
      <c r="DO125" s="87">
        <f>(DFactor*Rounds*Number/2+SUM(BV$3:BV113))/(Rounds*Number/2+COUNT(BV$3:BV113))</f>
        <v>0.28195683453237408</v>
      </c>
      <c r="DP125" s="87">
        <f t="shared" si="146"/>
        <v>0.27659574468085107</v>
      </c>
      <c r="DQ125" s="84">
        <f t="shared" si="147"/>
        <v>0</v>
      </c>
      <c r="DR125" s="84">
        <f t="shared" si="148"/>
        <v>0</v>
      </c>
      <c r="DS125" s="87">
        <f t="shared" si="149"/>
        <v>0.33997741420893474</v>
      </c>
      <c r="DT125" s="87">
        <f t="shared" si="150"/>
        <v>0.33576838498216621</v>
      </c>
      <c r="DU125" s="87">
        <f t="shared" si="151"/>
        <v>0.29257814185438802</v>
      </c>
      <c r="DV125" s="86">
        <f t="shared" si="207"/>
        <v>4</v>
      </c>
      <c r="DW125" s="86">
        <f t="shared" si="208"/>
        <v>-4</v>
      </c>
    </row>
    <row r="126" spans="1:127" x14ac:dyDescent="0.25">
      <c r="A126" s="69">
        <v>124</v>
      </c>
      <c r="B126" s="70">
        <f>DataEntry!C126</f>
        <v>11</v>
      </c>
      <c r="C126" s="71">
        <f>COUNTIF(D$2:D126,D126)+COUNTIF(G$2:G126,D126)</f>
        <v>14</v>
      </c>
      <c r="D126" s="72" t="str">
        <f t="shared" si="109"/>
        <v>Holstein Kiel</v>
      </c>
      <c r="E126" s="70">
        <f>DataEntry!E126</f>
        <v>13</v>
      </c>
      <c r="F126" s="71">
        <f>COUNTIF(D$2:D126,G126)+COUNTIF(G$2:G126,G126)</f>
        <v>14</v>
      </c>
      <c r="G126" s="72" t="str">
        <f t="shared" si="110"/>
        <v>Osnabruck</v>
      </c>
      <c r="H126" s="73">
        <f>DataEntry!G126</f>
        <v>1</v>
      </c>
      <c r="I126" s="73">
        <f>DataEntry!H126</f>
        <v>2</v>
      </c>
      <c r="J126" s="158">
        <f t="shared" si="108"/>
        <v>3</v>
      </c>
      <c r="K126" s="156">
        <f t="shared" si="111"/>
        <v>0</v>
      </c>
      <c r="L126" s="224">
        <f t="shared" si="112"/>
        <v>2493.6097570664492</v>
      </c>
      <c r="M126" s="224">
        <f t="shared" si="113"/>
        <v>2420.0625377206929</v>
      </c>
      <c r="N126" s="236">
        <f t="shared" si="152"/>
        <v>73.547219345756275</v>
      </c>
      <c r="O126" s="22" t="str">
        <f t="shared" si="153"/>
        <v>T11G14</v>
      </c>
      <c r="P126" s="248">
        <f t="shared" si="114"/>
        <v>-5.6647904999803034</v>
      </c>
      <c r="Q126" s="22" t="str">
        <f t="shared" si="154"/>
        <v>T13G14</v>
      </c>
      <c r="R126" s="248">
        <f t="shared" si="115"/>
        <v>5.6647904999803034</v>
      </c>
      <c r="S126" s="74">
        <f t="shared" si="155"/>
        <v>0</v>
      </c>
      <c r="T126" s="75">
        <f t="shared" si="156"/>
        <v>0</v>
      </c>
      <c r="U126" s="76">
        <f t="shared" si="157"/>
        <v>0</v>
      </c>
      <c r="V126" s="74">
        <f t="shared" si="158"/>
        <v>0</v>
      </c>
      <c r="W126" s="75">
        <f t="shared" si="159"/>
        <v>0</v>
      </c>
      <c r="X126" s="76">
        <f t="shared" si="160"/>
        <v>1</v>
      </c>
      <c r="Y126" s="74">
        <f t="shared" si="161"/>
        <v>0</v>
      </c>
      <c r="Z126" s="75">
        <f t="shared" si="162"/>
        <v>0</v>
      </c>
      <c r="AA126" s="76">
        <f t="shared" si="163"/>
        <v>0</v>
      </c>
      <c r="AB126" s="74">
        <f t="shared" si="164"/>
        <v>0</v>
      </c>
      <c r="AC126" s="75">
        <f t="shared" si="165"/>
        <v>0</v>
      </c>
      <c r="AD126" s="76">
        <f t="shared" si="166"/>
        <v>0</v>
      </c>
      <c r="AE126" s="74">
        <f t="shared" si="167"/>
        <v>0</v>
      </c>
      <c r="AF126" s="75">
        <f t="shared" si="168"/>
        <v>0</v>
      </c>
      <c r="AG126" s="76">
        <f t="shared" si="169"/>
        <v>0</v>
      </c>
      <c r="AH126" s="74">
        <f t="shared" si="170"/>
        <v>0</v>
      </c>
      <c r="AI126" s="75">
        <f t="shared" si="171"/>
        <v>0</v>
      </c>
      <c r="AJ126" s="76">
        <f t="shared" si="172"/>
        <v>0</v>
      </c>
      <c r="AK126" s="74">
        <f t="shared" si="173"/>
        <v>0</v>
      </c>
      <c r="AL126" s="75">
        <f t="shared" si="174"/>
        <v>0</v>
      </c>
      <c r="AM126" s="76">
        <f t="shared" si="175"/>
        <v>0</v>
      </c>
      <c r="AN126" s="74">
        <f t="shared" si="176"/>
        <v>0</v>
      </c>
      <c r="AO126" s="75">
        <f t="shared" si="177"/>
        <v>0</v>
      </c>
      <c r="AP126" s="76">
        <f t="shared" si="178"/>
        <v>0</v>
      </c>
      <c r="AQ126" s="77">
        <f t="shared" si="116"/>
        <v>0.56647904999803034</v>
      </c>
      <c r="AR126" s="77">
        <f t="shared" si="179"/>
        <v>0.40597444699398288</v>
      </c>
      <c r="AS126" s="78">
        <f t="shared" si="180"/>
        <v>0.32100920600809502</v>
      </c>
      <c r="AT126" s="77">
        <f t="shared" si="181"/>
        <v>0.27301634699792215</v>
      </c>
      <c r="AU126" s="79">
        <f t="shared" si="209"/>
        <v>0.1</v>
      </c>
      <c r="AV126" s="139">
        <f>DataEntry!P126</f>
        <v>0</v>
      </c>
      <c r="AW126" s="80" t="str">
        <f t="shared" si="117"/>
        <v>73/50</v>
      </c>
      <c r="AX126" s="80" t="str">
        <f t="shared" si="118"/>
        <v>21/10</v>
      </c>
      <c r="AY126" s="80" t="str">
        <f t="shared" si="119"/>
        <v>66/25</v>
      </c>
      <c r="AZ126" s="81">
        <f>DataEntry!I126</f>
        <v>4</v>
      </c>
      <c r="BA126" s="82">
        <f>DataEntry!J126</f>
        <v>5</v>
      </c>
      <c r="BB126" s="81">
        <f>DataEntry!K126</f>
        <v>13</v>
      </c>
      <c r="BC126" s="82">
        <f>DataEntry!L126</f>
        <v>5</v>
      </c>
      <c r="BD126" s="81">
        <f>DataEntry!M126</f>
        <v>18</v>
      </c>
      <c r="BE126" s="82">
        <f>DataEntry!N126</f>
        <v>5</v>
      </c>
      <c r="BF126" s="77">
        <f t="shared" si="182"/>
        <v>0.52873563218390807</v>
      </c>
      <c r="BG126" s="77">
        <f t="shared" si="183"/>
        <v>0.26436781609195403</v>
      </c>
      <c r="BH126" s="77">
        <f t="shared" si="184"/>
        <v>0.20689655172413793</v>
      </c>
      <c r="BI126" s="83">
        <f t="shared" si="185"/>
        <v>0</v>
      </c>
      <c r="BJ126" s="83">
        <f t="shared" si="186"/>
        <v>0</v>
      </c>
      <c r="BK126" s="83">
        <f t="shared" si="187"/>
        <v>1</v>
      </c>
      <c r="BL126" s="84">
        <f t="shared" si="120"/>
        <v>0.27301634699792215</v>
      </c>
      <c r="BM126" s="84">
        <f t="shared" si="121"/>
        <v>0.20689655172413793</v>
      </c>
      <c r="BN126" s="85">
        <f t="shared" si="188"/>
        <v>6.6119795273784226E-2</v>
      </c>
      <c r="BO126" s="84">
        <f t="shared" si="122"/>
        <v>0.40597444699398288</v>
      </c>
      <c r="BP126" s="84">
        <f t="shared" si="123"/>
        <v>0.32100920600809502</v>
      </c>
      <c r="BQ126" s="84">
        <f t="shared" si="124"/>
        <v>0.27301634699792215</v>
      </c>
      <c r="BR126" s="84">
        <f t="shared" si="189"/>
        <v>0.52873563218390807</v>
      </c>
      <c r="BS126" s="84">
        <f t="shared" si="189"/>
        <v>0.26436781609195403</v>
      </c>
      <c r="BT126" s="84">
        <f t="shared" si="189"/>
        <v>0.20689655172413793</v>
      </c>
      <c r="BU126" s="86">
        <f t="shared" si="190"/>
        <v>0</v>
      </c>
      <c r="BV126" s="86">
        <f t="shared" si="190"/>
        <v>0</v>
      </c>
      <c r="BW126" s="86">
        <f t="shared" si="190"/>
        <v>1</v>
      </c>
      <c r="BX126" s="86">
        <f t="shared" si="191"/>
        <v>0</v>
      </c>
      <c r="BY126" s="86">
        <f t="shared" si="191"/>
        <v>0</v>
      </c>
      <c r="BZ126" s="86">
        <f t="shared" si="191"/>
        <v>1</v>
      </c>
      <c r="CA126" s="83">
        <f>IF(AND(DataEntry!B126&gt;=ExFrom,DataEntry!B126&lt;=ExTo),0,IF(AR126&lt;DS126,0,DB126))</f>
        <v>0</v>
      </c>
      <c r="CB126" s="83">
        <f>IF(AND(DataEntry!B126&gt;=ExFrom,DataEntry!B126&lt;=ExTo),0,IF(AT126&lt;DT126,0,DC126))</f>
        <v>0</v>
      </c>
      <c r="CC126" s="14">
        <f t="shared" si="192"/>
        <v>0</v>
      </c>
      <c r="CD126" s="72" t="str">
        <f t="shared" si="125"/>
        <v/>
      </c>
      <c r="CE126" s="87">
        <f t="shared" si="193"/>
        <v>5.0724637681159424E-2</v>
      </c>
      <c r="CF126" s="88">
        <f t="shared" si="194"/>
        <v>-0.18927649475154365</v>
      </c>
      <c r="CG126" s="88">
        <f t="shared" si="195"/>
        <v>0.1628666537708664</v>
      </c>
      <c r="CH126" s="87">
        <f t="shared" si="196"/>
        <v>0.32100920600809496</v>
      </c>
      <c r="CI126" s="89">
        <f t="shared" si="126"/>
        <v>0</v>
      </c>
      <c r="CJ126" s="89">
        <f t="shared" si="127"/>
        <v>0</v>
      </c>
      <c r="CK126" s="157">
        <f t="shared" si="128"/>
        <v>0</v>
      </c>
      <c r="CL126" s="90">
        <f t="shared" si="129"/>
        <v>0</v>
      </c>
      <c r="CM126" s="157">
        <f t="shared" si="130"/>
        <v>0</v>
      </c>
      <c r="CN126" s="90">
        <f t="shared" si="131"/>
        <v>0</v>
      </c>
      <c r="CO126" s="157">
        <f t="shared" si="132"/>
        <v>0</v>
      </c>
      <c r="CP126" s="90">
        <f t="shared" si="133"/>
        <v>0</v>
      </c>
      <c r="CQ126" s="157">
        <f t="shared" si="134"/>
        <v>0</v>
      </c>
      <c r="CR126" s="90">
        <f t="shared" si="135"/>
        <v>0</v>
      </c>
      <c r="CS126" s="157">
        <f t="shared" si="136"/>
        <v>0</v>
      </c>
      <c r="CT126" s="90">
        <f t="shared" si="137"/>
        <v>0</v>
      </c>
      <c r="CU126" s="157">
        <f t="shared" si="138"/>
        <v>0</v>
      </c>
      <c r="CV126" s="90">
        <f t="shared" si="139"/>
        <v>0</v>
      </c>
      <c r="CW126" s="157">
        <f t="shared" si="140"/>
        <v>0</v>
      </c>
      <c r="CX126" s="90">
        <f t="shared" si="141"/>
        <v>0</v>
      </c>
      <c r="CY126" s="157">
        <f t="shared" si="142"/>
        <v>0</v>
      </c>
      <c r="CZ126" s="90">
        <f t="shared" si="143"/>
        <v>0</v>
      </c>
      <c r="DA126" s="91">
        <f>DataEntry!B126</f>
        <v>44199</v>
      </c>
      <c r="DB126" s="83">
        <f t="shared" si="144"/>
        <v>0</v>
      </c>
      <c r="DC126" s="83">
        <f t="shared" si="145"/>
        <v>27</v>
      </c>
      <c r="DD126" s="145" t="str">
        <f t="shared" si="197"/>
        <v/>
      </c>
      <c r="DE126" s="145" t="str">
        <f t="shared" si="198"/>
        <v/>
      </c>
      <c r="DF126" s="145">
        <f t="shared" si="199"/>
        <v>11</v>
      </c>
      <c r="DG126" s="145">
        <f t="shared" si="200"/>
        <v>13</v>
      </c>
      <c r="DH126" s="145" t="str">
        <f t="shared" si="201"/>
        <v/>
      </c>
      <c r="DI126" s="145" t="str">
        <f t="shared" si="202"/>
        <v/>
      </c>
      <c r="DJ126" s="83">
        <f t="shared" si="203"/>
        <v>0</v>
      </c>
      <c r="DK126" s="83">
        <f t="shared" si="204"/>
        <v>0</v>
      </c>
      <c r="DL126" s="84">
        <f t="shared" si="205"/>
        <v>0</v>
      </c>
      <c r="DM126" s="14">
        <f t="shared" si="206"/>
        <v>0</v>
      </c>
      <c r="DN126" s="87">
        <f>IFERROR(DO126*(1-DCFactor)+Results!DP126*DCFactor,"")</f>
        <v>0.29825902473786015</v>
      </c>
      <c r="DO126" s="87">
        <f>(DFactor*Rounds*Number/2+SUM(BV$3:BV114))/(Rounds*Number/2+COUNT(BV$3:BV114))</f>
        <v>0.28128229665071769</v>
      </c>
      <c r="DP126" s="87">
        <f t="shared" si="146"/>
        <v>0.32978723404255317</v>
      </c>
      <c r="DQ126" s="84">
        <f t="shared" si="147"/>
        <v>0</v>
      </c>
      <c r="DR126" s="84">
        <f t="shared" si="148"/>
        <v>0</v>
      </c>
      <c r="DS126" s="87">
        <f t="shared" si="149"/>
        <v>0.34297588315838479</v>
      </c>
      <c r="DT126" s="87">
        <f t="shared" si="150"/>
        <v>0.33123777820763778</v>
      </c>
      <c r="DU126" s="87">
        <f t="shared" si="151"/>
        <v>0.32100920600809496</v>
      </c>
      <c r="DV126" s="86">
        <f t="shared" si="207"/>
        <v>-1</v>
      </c>
      <c r="DW126" s="86">
        <f t="shared" si="208"/>
        <v>1</v>
      </c>
    </row>
    <row r="127" spans="1:127" x14ac:dyDescent="0.25">
      <c r="A127" s="69">
        <v>125</v>
      </c>
      <c r="B127" s="70">
        <f>DataEntry!C127</f>
        <v>5</v>
      </c>
      <c r="C127" s="71">
        <f>COUNTIF(D$2:D127,D127)+COUNTIF(G$2:G127,D127)</f>
        <v>14</v>
      </c>
      <c r="D127" s="72" t="str">
        <f t="shared" si="109"/>
        <v>Fortuna Dusseldorf</v>
      </c>
      <c r="E127" s="70">
        <f>DataEntry!E127</f>
        <v>14</v>
      </c>
      <c r="F127" s="71">
        <f>COUNTIF(D$2:D127,G127)+COUNTIF(G$2:G127,G127)</f>
        <v>14</v>
      </c>
      <c r="G127" s="72" t="str">
        <f t="shared" si="110"/>
        <v>Paderborn 07</v>
      </c>
      <c r="H127" s="73">
        <f>DataEntry!G127</f>
        <v>2</v>
      </c>
      <c r="I127" s="73">
        <f>DataEntry!H127</f>
        <v>1</v>
      </c>
      <c r="J127" s="158">
        <f t="shared" si="108"/>
        <v>1</v>
      </c>
      <c r="K127" s="156">
        <f t="shared" si="111"/>
        <v>0</v>
      </c>
      <c r="L127" s="224">
        <f t="shared" si="112"/>
        <v>2555.2017724852481</v>
      </c>
      <c r="M127" s="224">
        <f t="shared" si="113"/>
        <v>2404.5988475104455</v>
      </c>
      <c r="N127" s="236">
        <f t="shared" si="152"/>
        <v>150.60292497480259</v>
      </c>
      <c r="O127" s="22" t="str">
        <f t="shared" si="153"/>
        <v>T5G14</v>
      </c>
      <c r="P127" s="248">
        <f t="shared" si="114"/>
        <v>3.5847820472672378</v>
      </c>
      <c r="Q127" s="22" t="str">
        <f t="shared" si="154"/>
        <v>T14G14</v>
      </c>
      <c r="R127" s="248">
        <f t="shared" si="115"/>
        <v>-3.5847820472672378</v>
      </c>
      <c r="S127" s="74">
        <f t="shared" si="155"/>
        <v>0</v>
      </c>
      <c r="T127" s="75">
        <f t="shared" si="156"/>
        <v>0</v>
      </c>
      <c r="U127" s="76">
        <f t="shared" si="157"/>
        <v>0</v>
      </c>
      <c r="V127" s="74">
        <f t="shared" si="158"/>
        <v>0</v>
      </c>
      <c r="W127" s="75">
        <f t="shared" si="159"/>
        <v>0</v>
      </c>
      <c r="X127" s="76">
        <f t="shared" si="160"/>
        <v>0</v>
      </c>
      <c r="Y127" s="74">
        <f t="shared" si="161"/>
        <v>0</v>
      </c>
      <c r="Z127" s="75">
        <f t="shared" si="162"/>
        <v>0</v>
      </c>
      <c r="AA127" s="76">
        <f t="shared" si="163"/>
        <v>0</v>
      </c>
      <c r="AB127" s="74">
        <f t="shared" si="164"/>
        <v>1</v>
      </c>
      <c r="AC127" s="75">
        <f t="shared" si="165"/>
        <v>0</v>
      </c>
      <c r="AD127" s="76">
        <f t="shared" si="166"/>
        <v>0</v>
      </c>
      <c r="AE127" s="74">
        <f t="shared" si="167"/>
        <v>0</v>
      </c>
      <c r="AF127" s="75">
        <f t="shared" si="168"/>
        <v>0</v>
      </c>
      <c r="AG127" s="76">
        <f t="shared" si="169"/>
        <v>0</v>
      </c>
      <c r="AH127" s="74">
        <f t="shared" si="170"/>
        <v>0</v>
      </c>
      <c r="AI127" s="75">
        <f t="shared" si="171"/>
        <v>0</v>
      </c>
      <c r="AJ127" s="76">
        <f t="shared" si="172"/>
        <v>0</v>
      </c>
      <c r="AK127" s="74">
        <f t="shared" si="173"/>
        <v>0</v>
      </c>
      <c r="AL127" s="75">
        <f t="shared" si="174"/>
        <v>0</v>
      </c>
      <c r="AM127" s="76">
        <f t="shared" si="175"/>
        <v>0</v>
      </c>
      <c r="AN127" s="74">
        <f t="shared" si="176"/>
        <v>0</v>
      </c>
      <c r="AO127" s="75">
        <f t="shared" si="177"/>
        <v>0</v>
      </c>
      <c r="AP127" s="76">
        <f t="shared" si="178"/>
        <v>0</v>
      </c>
      <c r="AQ127" s="77">
        <f t="shared" si="116"/>
        <v>0.64152179527327624</v>
      </c>
      <c r="AR127" s="77">
        <f t="shared" si="179"/>
        <v>0.50183933086587407</v>
      </c>
      <c r="AS127" s="78">
        <f t="shared" si="180"/>
        <v>0.27936492881480446</v>
      </c>
      <c r="AT127" s="77">
        <f t="shared" si="181"/>
        <v>0.21879574031932153</v>
      </c>
      <c r="AU127" s="79">
        <f t="shared" si="209"/>
        <v>0.1</v>
      </c>
      <c r="AV127" s="139">
        <f>DataEntry!P127</f>
        <v>0</v>
      </c>
      <c r="AW127" s="80" t="str">
        <f t="shared" si="117"/>
        <v>49/50</v>
      </c>
      <c r="AX127" s="80" t="str">
        <f t="shared" si="118"/>
        <v>64/25</v>
      </c>
      <c r="AY127" s="80" t="str">
        <f t="shared" si="119"/>
        <v>89/25</v>
      </c>
      <c r="AZ127" s="81">
        <f>DataEntry!I127</f>
        <v>71</v>
      </c>
      <c r="BA127" s="82">
        <f>DataEntry!J127</f>
        <v>50</v>
      </c>
      <c r="BB127" s="81">
        <f>DataEntry!K127</f>
        <v>59</v>
      </c>
      <c r="BC127" s="82">
        <f>DataEntry!L127</f>
        <v>25</v>
      </c>
      <c r="BD127" s="81">
        <f>DataEntry!M127</f>
        <v>97</v>
      </c>
      <c r="BE127" s="82">
        <f>DataEntry!N127</f>
        <v>50</v>
      </c>
      <c r="BF127" s="77">
        <f t="shared" si="182"/>
        <v>0.39317953861584759</v>
      </c>
      <c r="BG127" s="77">
        <f t="shared" si="183"/>
        <v>0.28318288197927116</v>
      </c>
      <c r="BH127" s="77">
        <f t="shared" si="184"/>
        <v>0.3236375794048813</v>
      </c>
      <c r="BI127" s="83">
        <f t="shared" si="185"/>
        <v>1</v>
      </c>
      <c r="BJ127" s="83">
        <f t="shared" si="186"/>
        <v>0</v>
      </c>
      <c r="BK127" s="83">
        <f t="shared" si="187"/>
        <v>0</v>
      </c>
      <c r="BL127" s="84">
        <f t="shared" si="120"/>
        <v>0.50183933086587407</v>
      </c>
      <c r="BM127" s="84">
        <f t="shared" si="121"/>
        <v>0.39317953861584759</v>
      </c>
      <c r="BN127" s="85">
        <f t="shared" si="188"/>
        <v>0.10865979225002648</v>
      </c>
      <c r="BO127" s="84">
        <f t="shared" si="122"/>
        <v>0.50183933086587407</v>
      </c>
      <c r="BP127" s="84">
        <f t="shared" si="123"/>
        <v>0.27936492881480446</v>
      </c>
      <c r="BQ127" s="84">
        <f t="shared" si="124"/>
        <v>0.21879574031932153</v>
      </c>
      <c r="BR127" s="84">
        <f t="shared" si="189"/>
        <v>0.39317953861584759</v>
      </c>
      <c r="BS127" s="84">
        <f t="shared" si="189"/>
        <v>0.28318288197927116</v>
      </c>
      <c r="BT127" s="84">
        <f t="shared" si="189"/>
        <v>0.3236375794048813</v>
      </c>
      <c r="BU127" s="86">
        <f t="shared" si="190"/>
        <v>1</v>
      </c>
      <c r="BV127" s="86">
        <f t="shared" si="190"/>
        <v>0</v>
      </c>
      <c r="BW127" s="86">
        <f t="shared" si="190"/>
        <v>0</v>
      </c>
      <c r="BX127" s="86">
        <f t="shared" si="191"/>
        <v>1</v>
      </c>
      <c r="BY127" s="86">
        <f t="shared" si="191"/>
        <v>0</v>
      </c>
      <c r="BZ127" s="86">
        <f t="shared" si="191"/>
        <v>0</v>
      </c>
      <c r="CA127" s="83">
        <f>IF(AND(DataEntry!B127&gt;=ExFrom,DataEntry!B127&lt;=ExTo),0,IF(AR127&lt;DS127,0,DB127))</f>
        <v>0</v>
      </c>
      <c r="CB127" s="83">
        <f>IF(AND(DataEntry!B127&gt;=ExFrom,DataEntry!B127&lt;=ExTo),0,IF(AT127&lt;DT127,0,DC127))</f>
        <v>0</v>
      </c>
      <c r="CC127" s="14">
        <f t="shared" si="192"/>
        <v>0</v>
      </c>
      <c r="CD127" s="72" t="str">
        <f t="shared" si="125"/>
        <v/>
      </c>
      <c r="CE127" s="87">
        <f t="shared" si="193"/>
        <v>5.0978242536684037E-2</v>
      </c>
      <c r="CF127" s="88">
        <f t="shared" si="194"/>
        <v>0.16103560885949955</v>
      </c>
      <c r="CG127" s="88">
        <f t="shared" si="195"/>
        <v>-0.21739691519689452</v>
      </c>
      <c r="CH127" s="87">
        <f t="shared" si="196"/>
        <v>0.2793649288148044</v>
      </c>
      <c r="CI127" s="89">
        <f t="shared" si="126"/>
        <v>0</v>
      </c>
      <c r="CJ127" s="89">
        <f t="shared" si="127"/>
        <v>0</v>
      </c>
      <c r="CK127" s="157">
        <f t="shared" si="128"/>
        <v>0</v>
      </c>
      <c r="CL127" s="90">
        <f t="shared" si="129"/>
        <v>0</v>
      </c>
      <c r="CM127" s="157">
        <f t="shared" si="130"/>
        <v>0</v>
      </c>
      <c r="CN127" s="90">
        <f t="shared" si="131"/>
        <v>0</v>
      </c>
      <c r="CO127" s="157">
        <f t="shared" si="132"/>
        <v>0</v>
      </c>
      <c r="CP127" s="90">
        <f t="shared" si="133"/>
        <v>0</v>
      </c>
      <c r="CQ127" s="157">
        <f t="shared" si="134"/>
        <v>0</v>
      </c>
      <c r="CR127" s="90">
        <f t="shared" si="135"/>
        <v>0</v>
      </c>
      <c r="CS127" s="157">
        <f t="shared" si="136"/>
        <v>0</v>
      </c>
      <c r="CT127" s="90">
        <f t="shared" si="137"/>
        <v>0</v>
      </c>
      <c r="CU127" s="157">
        <f t="shared" si="138"/>
        <v>0</v>
      </c>
      <c r="CV127" s="90">
        <f t="shared" si="139"/>
        <v>0</v>
      </c>
      <c r="CW127" s="157">
        <f t="shared" si="140"/>
        <v>0</v>
      </c>
      <c r="CX127" s="90">
        <f t="shared" si="141"/>
        <v>0</v>
      </c>
      <c r="CY127" s="157">
        <f t="shared" si="142"/>
        <v>0</v>
      </c>
      <c r="CZ127" s="90">
        <f t="shared" si="143"/>
        <v>0</v>
      </c>
      <c r="DA127" s="91">
        <f>DataEntry!B127</f>
        <v>44200</v>
      </c>
      <c r="DB127" s="83">
        <f t="shared" si="144"/>
        <v>50</v>
      </c>
      <c r="DC127" s="83">
        <f t="shared" si="145"/>
        <v>0</v>
      </c>
      <c r="DD127" s="145">
        <f t="shared" si="197"/>
        <v>5</v>
      </c>
      <c r="DE127" s="145" t="str">
        <f t="shared" si="198"/>
        <v/>
      </c>
      <c r="DF127" s="145" t="str">
        <f t="shared" si="199"/>
        <v/>
      </c>
      <c r="DG127" s="145" t="str">
        <f t="shared" si="200"/>
        <v/>
      </c>
      <c r="DH127" s="145" t="str">
        <f t="shared" si="201"/>
        <v/>
      </c>
      <c r="DI127" s="145">
        <f t="shared" si="202"/>
        <v>14</v>
      </c>
      <c r="DJ127" s="83">
        <f t="shared" si="203"/>
        <v>0</v>
      </c>
      <c r="DK127" s="83">
        <f t="shared" si="204"/>
        <v>0</v>
      </c>
      <c r="DL127" s="84">
        <f t="shared" si="205"/>
        <v>0</v>
      </c>
      <c r="DM127" s="14">
        <f t="shared" si="206"/>
        <v>0</v>
      </c>
      <c r="DN127" s="87">
        <f>IFERROR(DO127*(1-DCFactor)+Results!DP127*DCFactor,"")</f>
        <v>0.27548224242116487</v>
      </c>
      <c r="DO127" s="87">
        <f>(DFactor*Rounds*Number/2+SUM(BV$3:BV115))/(Rounds*Number/2+COUNT(BV$3:BV115))</f>
        <v>0.28061097852028638</v>
      </c>
      <c r="DP127" s="87">
        <f t="shared" si="146"/>
        <v>0.26595744680851063</v>
      </c>
      <c r="DQ127" s="84">
        <f t="shared" si="147"/>
        <v>0</v>
      </c>
      <c r="DR127" s="84">
        <f t="shared" si="148"/>
        <v>0</v>
      </c>
      <c r="DS127" s="87">
        <f t="shared" si="149"/>
        <v>0.33129881303801667</v>
      </c>
      <c r="DT127" s="87">
        <f t="shared" si="150"/>
        <v>0.34391323050656314</v>
      </c>
      <c r="DU127" s="87">
        <f t="shared" si="151"/>
        <v>0.2793649288148044</v>
      </c>
      <c r="DV127" s="86">
        <f t="shared" si="207"/>
        <v>1</v>
      </c>
      <c r="DW127" s="86">
        <f t="shared" si="208"/>
        <v>-1</v>
      </c>
    </row>
    <row r="128" spans="1:127" x14ac:dyDescent="0.25">
      <c r="A128" s="69">
        <v>126</v>
      </c>
      <c r="B128" s="70">
        <f>DataEntry!C128</f>
        <v>18</v>
      </c>
      <c r="C128" s="71">
        <f>COUNTIF(D$2:D128,D128)+COUNTIF(G$2:G128,D128)</f>
        <v>14</v>
      </c>
      <c r="D128" s="72" t="str">
        <f t="shared" si="109"/>
        <v>Wurzburger Kickers</v>
      </c>
      <c r="E128" s="70">
        <f>DataEntry!E128</f>
        <v>17</v>
      </c>
      <c r="F128" s="71">
        <f>COUNTIF(D$2:D128,G128)+COUNTIF(G$2:G128,G128)</f>
        <v>14</v>
      </c>
      <c r="G128" s="72" t="str">
        <f t="shared" si="110"/>
        <v>St Pauli</v>
      </c>
      <c r="H128" s="73">
        <f>DataEntry!G128</f>
        <v>1</v>
      </c>
      <c r="I128" s="73">
        <f>DataEntry!H128</f>
        <v>1</v>
      </c>
      <c r="J128" s="158">
        <f t="shared" ref="J128:J191" si="210">IF(OR(H128="",H128="P"),"",IF(H128&gt;I128,1,IF(H128=I128,2,3)))</f>
        <v>2</v>
      </c>
      <c r="K128" s="156">
        <f t="shared" si="111"/>
        <v>0</v>
      </c>
      <c r="L128" s="224">
        <f t="shared" si="112"/>
        <v>2358.3539456533686</v>
      </c>
      <c r="M128" s="224">
        <f t="shared" si="113"/>
        <v>2335.5115425063304</v>
      </c>
      <c r="N128" s="236">
        <f t="shared" si="152"/>
        <v>22.842403147038112</v>
      </c>
      <c r="O128" s="22" t="str">
        <f t="shared" si="153"/>
        <v>T18G14</v>
      </c>
      <c r="P128" s="248">
        <f t="shared" si="114"/>
        <v>-0.19341471567459489</v>
      </c>
      <c r="Q128" s="22" t="str">
        <f t="shared" si="154"/>
        <v>T17G14</v>
      </c>
      <c r="R128" s="248">
        <f t="shared" si="115"/>
        <v>0.19341471567459489</v>
      </c>
      <c r="S128" s="74">
        <f t="shared" si="155"/>
        <v>0</v>
      </c>
      <c r="T128" s="75">
        <f t="shared" si="156"/>
        <v>1</v>
      </c>
      <c r="U128" s="76">
        <f t="shared" si="157"/>
        <v>0</v>
      </c>
      <c r="V128" s="74">
        <f t="shared" si="158"/>
        <v>0</v>
      </c>
      <c r="W128" s="75">
        <f t="shared" si="159"/>
        <v>0</v>
      </c>
      <c r="X128" s="76">
        <f t="shared" si="160"/>
        <v>0</v>
      </c>
      <c r="Y128" s="74">
        <f t="shared" si="161"/>
        <v>0</v>
      </c>
      <c r="Z128" s="75">
        <f t="shared" si="162"/>
        <v>0</v>
      </c>
      <c r="AA128" s="76">
        <f t="shared" si="163"/>
        <v>0</v>
      </c>
      <c r="AB128" s="74">
        <f t="shared" si="164"/>
        <v>0</v>
      </c>
      <c r="AC128" s="75">
        <f t="shared" si="165"/>
        <v>0</v>
      </c>
      <c r="AD128" s="76">
        <f t="shared" si="166"/>
        <v>0</v>
      </c>
      <c r="AE128" s="74">
        <f t="shared" si="167"/>
        <v>0</v>
      </c>
      <c r="AF128" s="75">
        <f t="shared" si="168"/>
        <v>0</v>
      </c>
      <c r="AG128" s="76">
        <f t="shared" si="169"/>
        <v>0</v>
      </c>
      <c r="AH128" s="74">
        <f t="shared" si="170"/>
        <v>0</v>
      </c>
      <c r="AI128" s="75">
        <f t="shared" si="171"/>
        <v>0</v>
      </c>
      <c r="AJ128" s="76">
        <f t="shared" si="172"/>
        <v>0</v>
      </c>
      <c r="AK128" s="74">
        <f t="shared" si="173"/>
        <v>0</v>
      </c>
      <c r="AL128" s="75">
        <f t="shared" si="174"/>
        <v>0</v>
      </c>
      <c r="AM128" s="76">
        <f t="shared" si="175"/>
        <v>0</v>
      </c>
      <c r="AN128" s="74">
        <f t="shared" si="176"/>
        <v>0</v>
      </c>
      <c r="AO128" s="75">
        <f t="shared" si="177"/>
        <v>0</v>
      </c>
      <c r="AP128" s="76">
        <f t="shared" si="178"/>
        <v>0</v>
      </c>
      <c r="AQ128" s="77">
        <f t="shared" si="116"/>
        <v>0.51934147156745947</v>
      </c>
      <c r="AR128" s="77">
        <f t="shared" si="179"/>
        <v>0.37872521505488604</v>
      </c>
      <c r="AS128" s="78">
        <f t="shared" si="180"/>
        <v>0.2812325130251469</v>
      </c>
      <c r="AT128" s="77">
        <f t="shared" si="181"/>
        <v>0.34004227191996705</v>
      </c>
      <c r="AU128" s="79">
        <f t="shared" si="209"/>
        <v>0.1</v>
      </c>
      <c r="AV128" s="139">
        <f>DataEntry!P128</f>
        <v>0</v>
      </c>
      <c r="AW128" s="80" t="str">
        <f t="shared" si="117"/>
        <v>41/25</v>
      </c>
      <c r="AX128" s="80" t="str">
        <f t="shared" si="118"/>
        <v>63/25</v>
      </c>
      <c r="AY128" s="80" t="str">
        <f t="shared" si="119"/>
        <v>97/50</v>
      </c>
      <c r="AZ128" s="81">
        <f>DataEntry!I128</f>
        <v>189</v>
      </c>
      <c r="BA128" s="82">
        <f>DataEntry!J128</f>
        <v>100</v>
      </c>
      <c r="BB128" s="81">
        <f>DataEntry!K128</f>
        <v>137</v>
      </c>
      <c r="BC128" s="82">
        <f>DataEntry!L128</f>
        <v>50</v>
      </c>
      <c r="BD128" s="81">
        <f>DataEntry!M128</f>
        <v>129</v>
      </c>
      <c r="BE128" s="82">
        <f>DataEntry!N128</f>
        <v>100</v>
      </c>
      <c r="BF128" s="77">
        <f t="shared" si="182"/>
        <v>0.32951795408463602</v>
      </c>
      <c r="BG128" s="77">
        <f t="shared" si="183"/>
        <v>0.25462750997449152</v>
      </c>
      <c r="BH128" s="77">
        <f t="shared" si="184"/>
        <v>0.41585453594087263</v>
      </c>
      <c r="BI128" s="83">
        <f t="shared" si="185"/>
        <v>0</v>
      </c>
      <c r="BJ128" s="83">
        <f t="shared" si="186"/>
        <v>1</v>
      </c>
      <c r="BK128" s="83">
        <f t="shared" si="187"/>
        <v>0</v>
      </c>
      <c r="BL128" s="84">
        <f t="shared" si="120"/>
        <v>0.2812325130251469</v>
      </c>
      <c r="BM128" s="84">
        <f t="shared" si="121"/>
        <v>0.25462750997449152</v>
      </c>
      <c r="BN128" s="85">
        <f t="shared" si="188"/>
        <v>2.6605003050655385E-2</v>
      </c>
      <c r="BO128" s="84">
        <f t="shared" si="122"/>
        <v>0.37872521505488604</v>
      </c>
      <c r="BP128" s="84">
        <f t="shared" si="123"/>
        <v>0.2812325130251469</v>
      </c>
      <c r="BQ128" s="84">
        <f t="shared" si="124"/>
        <v>0.34004227191996705</v>
      </c>
      <c r="BR128" s="84">
        <f t="shared" si="189"/>
        <v>0.32951795408463602</v>
      </c>
      <c r="BS128" s="84">
        <f t="shared" si="189"/>
        <v>0.25462750997449152</v>
      </c>
      <c r="BT128" s="84">
        <f t="shared" si="189"/>
        <v>0.41585453594087263</v>
      </c>
      <c r="BU128" s="86">
        <f t="shared" si="190"/>
        <v>0</v>
      </c>
      <c r="BV128" s="86">
        <f t="shared" si="190"/>
        <v>1</v>
      </c>
      <c r="BW128" s="86">
        <f t="shared" si="190"/>
        <v>0</v>
      </c>
      <c r="BX128" s="86">
        <f t="shared" si="191"/>
        <v>0</v>
      </c>
      <c r="BY128" s="86">
        <f t="shared" si="191"/>
        <v>1</v>
      </c>
      <c r="BZ128" s="86">
        <f t="shared" si="191"/>
        <v>0</v>
      </c>
      <c r="CA128" s="83">
        <f>IF(AND(DataEntry!B128&gt;=ExFrom,DataEntry!B128&lt;=ExTo),0,IF(AR128&lt;DS128,0,DB128))</f>
        <v>0</v>
      </c>
      <c r="CB128" s="83">
        <f>IF(AND(DataEntry!B128&gt;=ExFrom,DataEntry!B128&lt;=ExTo),0,IF(AT128&lt;DT128,0,DC128))</f>
        <v>0</v>
      </c>
      <c r="CC128" s="14">
        <f t="shared" si="192"/>
        <v>0</v>
      </c>
      <c r="CD128" s="72" t="str">
        <f t="shared" si="125"/>
        <v/>
      </c>
      <c r="CE128" s="87">
        <f t="shared" si="193"/>
        <v>5.0081663097483187E-2</v>
      </c>
      <c r="CF128" s="88">
        <f t="shared" si="194"/>
        <v>6.5155707635911553E-2</v>
      </c>
      <c r="CG128" s="88">
        <f t="shared" si="195"/>
        <v>-0.14827781964871695</v>
      </c>
      <c r="CH128" s="87">
        <f t="shared" si="196"/>
        <v>0.28123251302514685</v>
      </c>
      <c r="CI128" s="89">
        <f t="shared" si="126"/>
        <v>0</v>
      </c>
      <c r="CJ128" s="89">
        <f t="shared" si="127"/>
        <v>0</v>
      </c>
      <c r="CK128" s="157">
        <f t="shared" si="128"/>
        <v>0</v>
      </c>
      <c r="CL128" s="90">
        <f t="shared" si="129"/>
        <v>0</v>
      </c>
      <c r="CM128" s="157">
        <f t="shared" si="130"/>
        <v>0</v>
      </c>
      <c r="CN128" s="90">
        <f t="shared" si="131"/>
        <v>0</v>
      </c>
      <c r="CO128" s="157">
        <f t="shared" si="132"/>
        <v>0</v>
      </c>
      <c r="CP128" s="90">
        <f t="shared" si="133"/>
        <v>0</v>
      </c>
      <c r="CQ128" s="157">
        <f t="shared" si="134"/>
        <v>0</v>
      </c>
      <c r="CR128" s="90">
        <f t="shared" si="135"/>
        <v>0</v>
      </c>
      <c r="CS128" s="157">
        <f t="shared" si="136"/>
        <v>0</v>
      </c>
      <c r="CT128" s="90">
        <f t="shared" si="137"/>
        <v>0</v>
      </c>
      <c r="CU128" s="157">
        <f t="shared" si="138"/>
        <v>0</v>
      </c>
      <c r="CV128" s="90">
        <f t="shared" si="139"/>
        <v>0</v>
      </c>
      <c r="CW128" s="157">
        <f t="shared" si="140"/>
        <v>0</v>
      </c>
      <c r="CX128" s="90">
        <f t="shared" si="141"/>
        <v>0</v>
      </c>
      <c r="CY128" s="157">
        <f t="shared" si="142"/>
        <v>0</v>
      </c>
      <c r="CZ128" s="90">
        <f t="shared" si="143"/>
        <v>0</v>
      </c>
      <c r="DA128" s="91">
        <f>DataEntry!B128</f>
        <v>44202</v>
      </c>
      <c r="DB128" s="83">
        <f t="shared" si="144"/>
        <v>0</v>
      </c>
      <c r="DC128" s="83">
        <f t="shared" si="145"/>
        <v>0</v>
      </c>
      <c r="DD128" s="145" t="str">
        <f t="shared" si="197"/>
        <v/>
      </c>
      <c r="DE128" s="145">
        <f t="shared" si="198"/>
        <v>18</v>
      </c>
      <c r="DF128" s="145" t="str">
        <f t="shared" si="199"/>
        <v/>
      </c>
      <c r="DG128" s="145" t="str">
        <f t="shared" si="200"/>
        <v/>
      </c>
      <c r="DH128" s="145">
        <f t="shared" si="201"/>
        <v>17</v>
      </c>
      <c r="DI128" s="145" t="str">
        <f t="shared" si="202"/>
        <v/>
      </c>
      <c r="DJ128" s="83">
        <f t="shared" si="203"/>
        <v>0</v>
      </c>
      <c r="DK128" s="83">
        <f t="shared" si="204"/>
        <v>0</v>
      </c>
      <c r="DL128" s="84">
        <f t="shared" si="205"/>
        <v>0</v>
      </c>
      <c r="DM128" s="14">
        <f t="shared" si="206"/>
        <v>0</v>
      </c>
      <c r="DN128" s="87">
        <f>IFERROR(DO128*(1-DCFactor)+Results!DP128*DCFactor,"")</f>
        <v>0.27230440249560067</v>
      </c>
      <c r="DO128" s="87">
        <f>(DFactor*Rounds*Number/2+SUM(BV$3:BV116))/(Rounds*Number/2+COUNT(BV$3:BV116))</f>
        <v>0.2799428571428571</v>
      </c>
      <c r="DP128" s="87">
        <f t="shared" si="146"/>
        <v>0.25811870100783874</v>
      </c>
      <c r="DQ128" s="84">
        <f t="shared" si="147"/>
        <v>0</v>
      </c>
      <c r="DR128" s="84">
        <f t="shared" si="148"/>
        <v>0</v>
      </c>
      <c r="DS128" s="87">
        <f t="shared" si="149"/>
        <v>0.33449480974546963</v>
      </c>
      <c r="DT128" s="87">
        <f t="shared" si="150"/>
        <v>0.34160926065495723</v>
      </c>
      <c r="DU128" s="87">
        <f t="shared" si="151"/>
        <v>0.28123251302514685</v>
      </c>
      <c r="DV128" s="86">
        <f t="shared" si="207"/>
        <v>0</v>
      </c>
      <c r="DW128" s="86">
        <f t="shared" si="208"/>
        <v>0</v>
      </c>
    </row>
    <row r="129" spans="1:127" x14ac:dyDescent="0.25">
      <c r="A129" s="69">
        <v>127</v>
      </c>
      <c r="B129" s="70">
        <f>DataEntry!C129</f>
        <v>10</v>
      </c>
      <c r="C129" s="71">
        <f>COUNTIF(D$2:D129,D129)+COUNTIF(G$2:G129,D129)</f>
        <v>15</v>
      </c>
      <c r="D129" s="72" t="str">
        <f t="shared" si="109"/>
        <v>Karlsruher</v>
      </c>
      <c r="E129" s="70">
        <f>DataEntry!E129</f>
        <v>6</v>
      </c>
      <c r="F129" s="71">
        <f>COUNTIF(D$2:D129,G129)+COUNTIF(G$2:G129,G129)</f>
        <v>15</v>
      </c>
      <c r="G129" s="72" t="str">
        <f t="shared" si="110"/>
        <v>Greuther Furth</v>
      </c>
      <c r="H129" s="73">
        <f>DataEntry!G129</f>
        <v>3</v>
      </c>
      <c r="I129" s="73">
        <f>DataEntry!H129</f>
        <v>2</v>
      </c>
      <c r="J129" s="158">
        <f t="shared" si="210"/>
        <v>1</v>
      </c>
      <c r="K129" s="156">
        <f t="shared" si="111"/>
        <v>0</v>
      </c>
      <c r="L129" s="224">
        <f t="shared" si="112"/>
        <v>2454.0832037976561</v>
      </c>
      <c r="M129" s="224">
        <f t="shared" si="113"/>
        <v>2497.5721799345415</v>
      </c>
      <c r="N129" s="236">
        <f t="shared" si="152"/>
        <v>-43.488976136885412</v>
      </c>
      <c r="O129" s="22" t="str">
        <f t="shared" si="153"/>
        <v>T10G15</v>
      </c>
      <c r="P129" s="248">
        <f t="shared" si="114"/>
        <v>5.3840237655404461</v>
      </c>
      <c r="Q129" s="22" t="str">
        <f t="shared" si="154"/>
        <v>T6G15</v>
      </c>
      <c r="R129" s="248">
        <f t="shared" si="115"/>
        <v>-5.3840237655404461</v>
      </c>
      <c r="S129" s="74">
        <f t="shared" si="155"/>
        <v>0</v>
      </c>
      <c r="T129" s="75">
        <f t="shared" si="156"/>
        <v>0</v>
      </c>
      <c r="U129" s="76">
        <f t="shared" si="157"/>
        <v>1</v>
      </c>
      <c r="V129" s="74">
        <f t="shared" si="158"/>
        <v>0</v>
      </c>
      <c r="W129" s="75">
        <f t="shared" si="159"/>
        <v>0</v>
      </c>
      <c r="X129" s="76">
        <f t="shared" si="160"/>
        <v>0</v>
      </c>
      <c r="Y129" s="74">
        <f t="shared" si="161"/>
        <v>0</v>
      </c>
      <c r="Z129" s="75">
        <f t="shared" si="162"/>
        <v>0</v>
      </c>
      <c r="AA129" s="76">
        <f t="shared" si="163"/>
        <v>0</v>
      </c>
      <c r="AB129" s="74">
        <f t="shared" si="164"/>
        <v>0</v>
      </c>
      <c r="AC129" s="75">
        <f t="shared" si="165"/>
        <v>0</v>
      </c>
      <c r="AD129" s="76">
        <f t="shared" si="166"/>
        <v>0</v>
      </c>
      <c r="AE129" s="74">
        <f t="shared" si="167"/>
        <v>0</v>
      </c>
      <c r="AF129" s="75">
        <f t="shared" si="168"/>
        <v>0</v>
      </c>
      <c r="AG129" s="76">
        <f t="shared" si="169"/>
        <v>0</v>
      </c>
      <c r="AH129" s="74">
        <f t="shared" si="170"/>
        <v>0</v>
      </c>
      <c r="AI129" s="75">
        <f t="shared" si="171"/>
        <v>0</v>
      </c>
      <c r="AJ129" s="76">
        <f t="shared" si="172"/>
        <v>0</v>
      </c>
      <c r="AK129" s="74">
        <f t="shared" si="173"/>
        <v>0</v>
      </c>
      <c r="AL129" s="75">
        <f t="shared" si="174"/>
        <v>0</v>
      </c>
      <c r="AM129" s="76">
        <f t="shared" si="175"/>
        <v>0</v>
      </c>
      <c r="AN129" s="74">
        <f t="shared" si="176"/>
        <v>0</v>
      </c>
      <c r="AO129" s="75">
        <f t="shared" si="177"/>
        <v>0</v>
      </c>
      <c r="AP129" s="76">
        <f t="shared" si="178"/>
        <v>0</v>
      </c>
      <c r="AQ129" s="77">
        <f t="shared" si="116"/>
        <v>0.46159762344595534</v>
      </c>
      <c r="AR129" s="77">
        <f t="shared" si="179"/>
        <v>0.31100042952715024</v>
      </c>
      <c r="AS129" s="78">
        <f t="shared" si="180"/>
        <v>0.30119438783761021</v>
      </c>
      <c r="AT129" s="77">
        <f t="shared" si="181"/>
        <v>0.3878051826352395</v>
      </c>
      <c r="AU129" s="79">
        <f t="shared" si="209"/>
        <v>0.1</v>
      </c>
      <c r="AV129" s="139">
        <f>DataEntry!P129</f>
        <v>0</v>
      </c>
      <c r="AW129" s="80" t="str">
        <f t="shared" si="117"/>
        <v>11/5</v>
      </c>
      <c r="AX129" s="80" t="str">
        <f t="shared" si="118"/>
        <v>58/25</v>
      </c>
      <c r="AY129" s="80" t="str">
        <f t="shared" si="119"/>
        <v>39/25</v>
      </c>
      <c r="AZ129" s="81">
        <f>DataEntry!I129</f>
        <v>54</v>
      </c>
      <c r="BA129" s="82">
        <f>DataEntry!J129</f>
        <v>25</v>
      </c>
      <c r="BB129" s="81">
        <f>DataEntry!K129</f>
        <v>49</v>
      </c>
      <c r="BC129" s="82">
        <f>DataEntry!L129</f>
        <v>20</v>
      </c>
      <c r="BD129" s="81">
        <f>DataEntry!M129</f>
        <v>31</v>
      </c>
      <c r="BE129" s="82">
        <f>DataEntry!N129</f>
        <v>25</v>
      </c>
      <c r="BF129" s="77">
        <f t="shared" si="182"/>
        <v>0.30060213782265721</v>
      </c>
      <c r="BG129" s="77">
        <f t="shared" si="183"/>
        <v>0.27533413203466572</v>
      </c>
      <c r="BH129" s="77">
        <f t="shared" si="184"/>
        <v>0.42406373014267712</v>
      </c>
      <c r="BI129" s="83">
        <f t="shared" si="185"/>
        <v>1</v>
      </c>
      <c r="BJ129" s="83">
        <f t="shared" si="186"/>
        <v>0</v>
      </c>
      <c r="BK129" s="83">
        <f t="shared" si="187"/>
        <v>0</v>
      </c>
      <c r="BL129" s="84">
        <f t="shared" si="120"/>
        <v>0.31100042952715024</v>
      </c>
      <c r="BM129" s="84">
        <f t="shared" si="121"/>
        <v>0.30060213782265721</v>
      </c>
      <c r="BN129" s="85">
        <f t="shared" si="188"/>
        <v>1.0398291704493023E-2</v>
      </c>
      <c r="BO129" s="84">
        <f t="shared" si="122"/>
        <v>0.31100042952715024</v>
      </c>
      <c r="BP129" s="84">
        <f t="shared" si="123"/>
        <v>0.30119438783761021</v>
      </c>
      <c r="BQ129" s="84">
        <f t="shared" si="124"/>
        <v>0.3878051826352395</v>
      </c>
      <c r="BR129" s="84">
        <f t="shared" si="189"/>
        <v>0.30060213782265721</v>
      </c>
      <c r="BS129" s="84">
        <f t="shared" si="189"/>
        <v>0.27533413203466572</v>
      </c>
      <c r="BT129" s="84">
        <f t="shared" si="189"/>
        <v>0.42406373014267712</v>
      </c>
      <c r="BU129" s="86">
        <f t="shared" si="190"/>
        <v>1</v>
      </c>
      <c r="BV129" s="86">
        <f t="shared" si="190"/>
        <v>0</v>
      </c>
      <c r="BW129" s="86">
        <f t="shared" si="190"/>
        <v>0</v>
      </c>
      <c r="BX129" s="86">
        <f t="shared" si="191"/>
        <v>1</v>
      </c>
      <c r="BY129" s="86">
        <f t="shared" si="191"/>
        <v>0</v>
      </c>
      <c r="BZ129" s="86">
        <f t="shared" si="191"/>
        <v>0</v>
      </c>
      <c r="CA129" s="83">
        <f>IF(AND(DataEntry!B129&gt;=ExFrom,DataEntry!B129&lt;=ExTo),0,IF(AR129&lt;DS129,0,DB129))</f>
        <v>0</v>
      </c>
      <c r="CB129" s="83">
        <f>IF(AND(DataEntry!B129&gt;=ExFrom,DataEntry!B129&lt;=ExTo),0,IF(AT129&lt;DT129,0,DC129))</f>
        <v>0</v>
      </c>
      <c r="CC129" s="14">
        <f t="shared" si="192"/>
        <v>0</v>
      </c>
      <c r="CD129" s="72" t="str">
        <f t="shared" si="125"/>
        <v/>
      </c>
      <c r="CE129" s="87">
        <f t="shared" si="193"/>
        <v>5.2739340094871245E-2</v>
      </c>
      <c r="CF129" s="88">
        <f t="shared" si="194"/>
        <v>-1.1299933988284093E-2</v>
      </c>
      <c r="CG129" s="88">
        <f t="shared" si="195"/>
        <v>-9.1120783925949925E-2</v>
      </c>
      <c r="CH129" s="87">
        <f t="shared" si="196"/>
        <v>0.30119438783761027</v>
      </c>
      <c r="CI129" s="89">
        <f t="shared" si="126"/>
        <v>0</v>
      </c>
      <c r="CJ129" s="89">
        <f t="shared" si="127"/>
        <v>0</v>
      </c>
      <c r="CK129" s="157">
        <f t="shared" si="128"/>
        <v>0</v>
      </c>
      <c r="CL129" s="90">
        <f t="shared" si="129"/>
        <v>0</v>
      </c>
      <c r="CM129" s="157">
        <f t="shared" si="130"/>
        <v>0</v>
      </c>
      <c r="CN129" s="90">
        <f t="shared" si="131"/>
        <v>0</v>
      </c>
      <c r="CO129" s="157">
        <f t="shared" si="132"/>
        <v>0</v>
      </c>
      <c r="CP129" s="90">
        <f t="shared" si="133"/>
        <v>0</v>
      </c>
      <c r="CQ129" s="157">
        <f t="shared" si="134"/>
        <v>0</v>
      </c>
      <c r="CR129" s="90">
        <f t="shared" si="135"/>
        <v>0</v>
      </c>
      <c r="CS129" s="157">
        <f t="shared" si="136"/>
        <v>0</v>
      </c>
      <c r="CT129" s="90">
        <f t="shared" si="137"/>
        <v>0</v>
      </c>
      <c r="CU129" s="157">
        <f t="shared" si="138"/>
        <v>0</v>
      </c>
      <c r="CV129" s="90">
        <f t="shared" si="139"/>
        <v>0</v>
      </c>
      <c r="CW129" s="157">
        <f t="shared" si="140"/>
        <v>0</v>
      </c>
      <c r="CX129" s="90">
        <f t="shared" si="141"/>
        <v>0</v>
      </c>
      <c r="CY129" s="157">
        <f t="shared" si="142"/>
        <v>0</v>
      </c>
      <c r="CZ129" s="90">
        <f t="shared" si="143"/>
        <v>0</v>
      </c>
      <c r="DA129" s="91">
        <f>DataEntry!B129</f>
        <v>44204</v>
      </c>
      <c r="DB129" s="83">
        <f t="shared" si="144"/>
        <v>0</v>
      </c>
      <c r="DC129" s="83">
        <f t="shared" si="145"/>
        <v>0</v>
      </c>
      <c r="DD129" s="145">
        <f t="shared" si="197"/>
        <v>10</v>
      </c>
      <c r="DE129" s="145" t="str">
        <f t="shared" si="198"/>
        <v/>
      </c>
      <c r="DF129" s="145" t="str">
        <f t="shared" si="199"/>
        <v/>
      </c>
      <c r="DG129" s="145" t="str">
        <f t="shared" si="200"/>
        <v/>
      </c>
      <c r="DH129" s="145" t="str">
        <f t="shared" si="201"/>
        <v/>
      </c>
      <c r="DI129" s="145">
        <f t="shared" si="202"/>
        <v>6</v>
      </c>
      <c r="DJ129" s="83">
        <f t="shared" si="203"/>
        <v>0</v>
      </c>
      <c r="DK129" s="83">
        <f t="shared" si="204"/>
        <v>0</v>
      </c>
      <c r="DL129" s="84">
        <f t="shared" si="205"/>
        <v>0</v>
      </c>
      <c r="DM129" s="14">
        <f t="shared" si="206"/>
        <v>0</v>
      </c>
      <c r="DN129" s="87">
        <f>IFERROR(DO129*(1-DCFactor)+Results!DP129*DCFactor,"")</f>
        <v>0.28361397466349958</v>
      </c>
      <c r="DO129" s="87">
        <f>(DFactor*Rounds*Number/2+SUM(BV$3:BV117))/(Rounds*Number/2+COUNT(BV$3:BV117))</f>
        <v>0.2792779097387173</v>
      </c>
      <c r="DP129" s="87">
        <f t="shared" si="146"/>
        <v>0.29166666666666669</v>
      </c>
      <c r="DQ129" s="84">
        <f t="shared" si="147"/>
        <v>0</v>
      </c>
      <c r="DR129" s="84">
        <f t="shared" si="148"/>
        <v>0</v>
      </c>
      <c r="DS129" s="87">
        <f t="shared" si="149"/>
        <v>0.33704333113294282</v>
      </c>
      <c r="DT129" s="87">
        <f t="shared" si="150"/>
        <v>0.33970402613086503</v>
      </c>
      <c r="DU129" s="87">
        <f t="shared" si="151"/>
        <v>0.30119438783761027</v>
      </c>
      <c r="DV129" s="86">
        <f t="shared" si="207"/>
        <v>1</v>
      </c>
      <c r="DW129" s="86">
        <f t="shared" si="208"/>
        <v>-1</v>
      </c>
    </row>
    <row r="130" spans="1:127" x14ac:dyDescent="0.25">
      <c r="A130" s="69">
        <v>128</v>
      </c>
      <c r="B130" s="70">
        <f>DataEntry!C130</f>
        <v>16</v>
      </c>
      <c r="C130" s="71">
        <f>COUNTIF(D$2:D130,D130)+COUNTIF(G$2:G130,D130)</f>
        <v>15</v>
      </c>
      <c r="D130" s="72" t="str">
        <f t="shared" si="109"/>
        <v>Sandhausen</v>
      </c>
      <c r="E130" s="70">
        <f>DataEntry!E130</f>
        <v>9</v>
      </c>
      <c r="F130" s="71">
        <f>COUNTIF(D$2:D130,G130)+COUNTIF(G$2:G130,G130)</f>
        <v>15</v>
      </c>
      <c r="G130" s="72" t="str">
        <f t="shared" si="110"/>
        <v>Heidenheim</v>
      </c>
      <c r="H130" s="73">
        <f>DataEntry!G130</f>
        <v>4</v>
      </c>
      <c r="I130" s="73">
        <f>DataEntry!H130</f>
        <v>0</v>
      </c>
      <c r="J130" s="158">
        <f t="shared" si="210"/>
        <v>1</v>
      </c>
      <c r="K130" s="156">
        <f t="shared" si="111"/>
        <v>4</v>
      </c>
      <c r="L130" s="224">
        <f t="shared" si="112"/>
        <v>2447.3521190946772</v>
      </c>
      <c r="M130" s="224">
        <f t="shared" si="113"/>
        <v>2412.7939595840071</v>
      </c>
      <c r="N130" s="236">
        <f t="shared" si="152"/>
        <v>34.558159510670066</v>
      </c>
      <c r="O130" s="22" t="str">
        <f t="shared" si="153"/>
        <v>T16G15</v>
      </c>
      <c r="P130" s="248">
        <f t="shared" si="114"/>
        <v>6.5776573936005125</v>
      </c>
      <c r="Q130" s="22" t="str">
        <f t="shared" si="154"/>
        <v>T9G15</v>
      </c>
      <c r="R130" s="248">
        <f t="shared" si="115"/>
        <v>-6.5776573936005125</v>
      </c>
      <c r="S130" s="74">
        <f t="shared" si="155"/>
        <v>1</v>
      </c>
      <c r="T130" s="75">
        <f t="shared" si="156"/>
        <v>0</v>
      </c>
      <c r="U130" s="76">
        <f t="shared" si="157"/>
        <v>0</v>
      </c>
      <c r="V130" s="74">
        <f t="shared" si="158"/>
        <v>0</v>
      </c>
      <c r="W130" s="75">
        <f t="shared" si="159"/>
        <v>0</v>
      </c>
      <c r="X130" s="76">
        <f t="shared" si="160"/>
        <v>0</v>
      </c>
      <c r="Y130" s="74">
        <f t="shared" si="161"/>
        <v>0</v>
      </c>
      <c r="Z130" s="75">
        <f t="shared" si="162"/>
        <v>0</v>
      </c>
      <c r="AA130" s="76">
        <f t="shared" si="163"/>
        <v>0</v>
      </c>
      <c r="AB130" s="74">
        <f t="shared" si="164"/>
        <v>0</v>
      </c>
      <c r="AC130" s="75">
        <f t="shared" si="165"/>
        <v>0</v>
      </c>
      <c r="AD130" s="76">
        <f t="shared" si="166"/>
        <v>0</v>
      </c>
      <c r="AE130" s="74">
        <f t="shared" si="167"/>
        <v>0</v>
      </c>
      <c r="AF130" s="75">
        <f t="shared" si="168"/>
        <v>0</v>
      </c>
      <c r="AG130" s="76">
        <f t="shared" si="169"/>
        <v>0</v>
      </c>
      <c r="AH130" s="74">
        <f t="shared" si="170"/>
        <v>0</v>
      </c>
      <c r="AI130" s="75">
        <f t="shared" si="171"/>
        <v>0</v>
      </c>
      <c r="AJ130" s="76">
        <f t="shared" si="172"/>
        <v>0</v>
      </c>
      <c r="AK130" s="74">
        <f t="shared" si="173"/>
        <v>0</v>
      </c>
      <c r="AL130" s="75">
        <f t="shared" si="174"/>
        <v>0</v>
      </c>
      <c r="AM130" s="76">
        <f t="shared" si="175"/>
        <v>0</v>
      </c>
      <c r="AN130" s="74">
        <f t="shared" si="176"/>
        <v>0</v>
      </c>
      <c r="AO130" s="75">
        <f t="shared" si="177"/>
        <v>0</v>
      </c>
      <c r="AP130" s="76">
        <f t="shared" si="178"/>
        <v>0</v>
      </c>
      <c r="AQ130" s="77">
        <f t="shared" si="116"/>
        <v>0.53016732902853481</v>
      </c>
      <c r="AR130" s="77">
        <f t="shared" si="179"/>
        <v>0.37956301855647889</v>
      </c>
      <c r="AS130" s="78">
        <f t="shared" si="180"/>
        <v>0.30120862094411183</v>
      </c>
      <c r="AT130" s="77">
        <f t="shared" si="181"/>
        <v>0.31922836049940928</v>
      </c>
      <c r="AU130" s="79">
        <f t="shared" si="209"/>
        <v>0.1</v>
      </c>
      <c r="AV130" s="139">
        <f>DataEntry!P130</f>
        <v>87.699999999999989</v>
      </c>
      <c r="AW130" s="80" t="str">
        <f t="shared" si="117"/>
        <v>13/8</v>
      </c>
      <c r="AX130" s="80" t="str">
        <f t="shared" si="118"/>
        <v>23/10</v>
      </c>
      <c r="AY130" s="80" t="str">
        <f t="shared" si="119"/>
        <v>53/25</v>
      </c>
      <c r="AZ130" s="81">
        <f>DataEntry!I130</f>
        <v>27</v>
      </c>
      <c r="BA130" s="82">
        <f>DataEntry!J130</f>
        <v>10</v>
      </c>
      <c r="BB130" s="81">
        <f>DataEntry!K130</f>
        <v>51</v>
      </c>
      <c r="BC130" s="82">
        <f>DataEntry!L130</f>
        <v>20</v>
      </c>
      <c r="BD130" s="81">
        <f>DataEntry!M130</f>
        <v>101</v>
      </c>
      <c r="BE130" s="82">
        <f>DataEntry!N130</f>
        <v>100</v>
      </c>
      <c r="BF130" s="77">
        <f t="shared" si="182"/>
        <v>0.25752954976089509</v>
      </c>
      <c r="BG130" s="77">
        <f t="shared" si="183"/>
        <v>0.26841108003248221</v>
      </c>
      <c r="BH130" s="77">
        <f t="shared" si="184"/>
        <v>0.47405937020662281</v>
      </c>
      <c r="BI130" s="83">
        <f t="shared" si="185"/>
        <v>1</v>
      </c>
      <c r="BJ130" s="83">
        <f t="shared" si="186"/>
        <v>0</v>
      </c>
      <c r="BK130" s="83">
        <f t="shared" si="187"/>
        <v>0</v>
      </c>
      <c r="BL130" s="84">
        <f t="shared" si="120"/>
        <v>0.37956301855647889</v>
      </c>
      <c r="BM130" s="84">
        <f t="shared" si="121"/>
        <v>0.25752954976089509</v>
      </c>
      <c r="BN130" s="85">
        <f t="shared" si="188"/>
        <v>0.1220334687955838</v>
      </c>
      <c r="BO130" s="84">
        <f t="shared" si="122"/>
        <v>0.37956301855647889</v>
      </c>
      <c r="BP130" s="84">
        <f t="shared" si="123"/>
        <v>0.30120862094411183</v>
      </c>
      <c r="BQ130" s="84">
        <f t="shared" si="124"/>
        <v>0.31922836049940928</v>
      </c>
      <c r="BR130" s="84">
        <f t="shared" si="189"/>
        <v>0.25752954976089509</v>
      </c>
      <c r="BS130" s="84">
        <f t="shared" si="189"/>
        <v>0.26841108003248221</v>
      </c>
      <c r="BT130" s="84">
        <f t="shared" si="189"/>
        <v>0.47405937020662281</v>
      </c>
      <c r="BU130" s="86">
        <f t="shared" si="190"/>
        <v>1</v>
      </c>
      <c r="BV130" s="86">
        <f t="shared" si="190"/>
        <v>0</v>
      </c>
      <c r="BW130" s="86">
        <f t="shared" si="190"/>
        <v>0</v>
      </c>
      <c r="BX130" s="86">
        <f t="shared" si="191"/>
        <v>1</v>
      </c>
      <c r="BY130" s="86">
        <f t="shared" si="191"/>
        <v>0</v>
      </c>
      <c r="BZ130" s="86">
        <f t="shared" si="191"/>
        <v>0</v>
      </c>
      <c r="CA130" s="83">
        <f>IF(AND(DataEntry!B130&gt;=ExFrom,DataEntry!B130&lt;=ExTo),0,IF(AR130&lt;DS130,0,DB130))</f>
        <v>38</v>
      </c>
      <c r="CB130" s="83">
        <f>IF(AND(DataEntry!B130&gt;=ExFrom,DataEntry!B130&lt;=ExTo),0,IF(AT130&lt;DT130,0,DC130))</f>
        <v>0</v>
      </c>
      <c r="CC130" s="14">
        <f t="shared" si="192"/>
        <v>102.6</v>
      </c>
      <c r="CD130" s="72" t="str">
        <f t="shared" si="125"/>
        <v>Sandhausen</v>
      </c>
      <c r="CE130" s="87">
        <f t="shared" si="193"/>
        <v>4.9472848926285895E-2</v>
      </c>
      <c r="CF130" s="88">
        <f t="shared" si="194"/>
        <v>0.27893603240430243</v>
      </c>
      <c r="CG130" s="88">
        <f t="shared" si="195"/>
        <v>-0.23637339806992186</v>
      </c>
      <c r="CH130" s="87">
        <f t="shared" si="196"/>
        <v>0.30120862094411183</v>
      </c>
      <c r="CI130" s="89">
        <f t="shared" si="126"/>
        <v>1</v>
      </c>
      <c r="CJ130" s="89">
        <f t="shared" si="127"/>
        <v>0</v>
      </c>
      <c r="CK130" s="157">
        <f t="shared" si="128"/>
        <v>102.6</v>
      </c>
      <c r="CL130" s="90">
        <f t="shared" si="129"/>
        <v>0</v>
      </c>
      <c r="CM130" s="157">
        <f t="shared" si="130"/>
        <v>0</v>
      </c>
      <c r="CN130" s="90">
        <f t="shared" si="131"/>
        <v>0</v>
      </c>
      <c r="CO130" s="157">
        <f t="shared" si="132"/>
        <v>0</v>
      </c>
      <c r="CP130" s="90">
        <f t="shared" si="133"/>
        <v>0</v>
      </c>
      <c r="CQ130" s="157">
        <f t="shared" si="134"/>
        <v>0</v>
      </c>
      <c r="CR130" s="90">
        <f t="shared" si="135"/>
        <v>0</v>
      </c>
      <c r="CS130" s="157">
        <f t="shared" si="136"/>
        <v>0</v>
      </c>
      <c r="CT130" s="90">
        <f t="shared" si="137"/>
        <v>0</v>
      </c>
      <c r="CU130" s="157">
        <f t="shared" si="138"/>
        <v>0</v>
      </c>
      <c r="CV130" s="90">
        <f t="shared" si="139"/>
        <v>0</v>
      </c>
      <c r="CW130" s="157">
        <f t="shared" si="140"/>
        <v>0</v>
      </c>
      <c r="CX130" s="90">
        <f t="shared" si="141"/>
        <v>0</v>
      </c>
      <c r="CY130" s="157">
        <f t="shared" si="142"/>
        <v>0</v>
      </c>
      <c r="CZ130" s="90">
        <f t="shared" si="143"/>
        <v>0</v>
      </c>
      <c r="DA130" s="91">
        <f>DataEntry!B130</f>
        <v>44204</v>
      </c>
      <c r="DB130" s="83">
        <f t="shared" si="144"/>
        <v>38</v>
      </c>
      <c r="DC130" s="83">
        <f t="shared" si="145"/>
        <v>0</v>
      </c>
      <c r="DD130" s="145">
        <f t="shared" si="197"/>
        <v>16</v>
      </c>
      <c r="DE130" s="145" t="str">
        <f t="shared" si="198"/>
        <v/>
      </c>
      <c r="DF130" s="145" t="str">
        <f t="shared" si="199"/>
        <v/>
      </c>
      <c r="DG130" s="145" t="str">
        <f t="shared" si="200"/>
        <v/>
      </c>
      <c r="DH130" s="145" t="str">
        <f t="shared" si="201"/>
        <v/>
      </c>
      <c r="DI130" s="145">
        <f t="shared" si="202"/>
        <v>9</v>
      </c>
      <c r="DJ130" s="83">
        <f t="shared" si="203"/>
        <v>38</v>
      </c>
      <c r="DK130" s="83">
        <f t="shared" si="204"/>
        <v>0</v>
      </c>
      <c r="DL130" s="84">
        <f t="shared" si="205"/>
        <v>14.9</v>
      </c>
      <c r="DM130" s="14">
        <f t="shared" si="206"/>
        <v>-14.9</v>
      </c>
      <c r="DN130" s="87">
        <f>IFERROR(DO130*(1-DCFactor)+Results!DP130*DCFactor,"")</f>
        <v>0.2868296406003159</v>
      </c>
      <c r="DO130" s="87">
        <f>(DFactor*Rounds*Number/2+SUM(BV$3:BV118))/(Rounds*Number/2+COUNT(BV$3:BV118))</f>
        <v>0.2786161137440758</v>
      </c>
      <c r="DP130" s="87">
        <f t="shared" si="146"/>
        <v>0.30208333333333331</v>
      </c>
      <c r="DQ130" s="84">
        <f t="shared" si="147"/>
        <v>0</v>
      </c>
      <c r="DR130" s="84">
        <f t="shared" si="148"/>
        <v>0</v>
      </c>
      <c r="DS130" s="87">
        <f t="shared" si="149"/>
        <v>0.3273687989198566</v>
      </c>
      <c r="DT130" s="87">
        <f t="shared" si="150"/>
        <v>0.34454577993566404</v>
      </c>
      <c r="DU130" s="87">
        <f t="shared" si="151"/>
        <v>0.30120862094411183</v>
      </c>
      <c r="DV130" s="86">
        <f t="shared" si="207"/>
        <v>4</v>
      </c>
      <c r="DW130" s="86">
        <f t="shared" si="208"/>
        <v>-4</v>
      </c>
    </row>
    <row r="131" spans="1:127" x14ac:dyDescent="0.25">
      <c r="A131" s="69">
        <v>129</v>
      </c>
      <c r="B131" s="70">
        <f>DataEntry!C131</f>
        <v>12</v>
      </c>
      <c r="C131" s="71">
        <f>COUNTIF(D$2:D131,D131)+COUNTIF(G$2:G131,D131)</f>
        <v>15</v>
      </c>
      <c r="D131" s="72" t="str">
        <f t="shared" ref="D131:D194" si="211">IFERROR(VLOOKUP(B131,Team,2,FALSE),"")</f>
        <v>Nurnberg</v>
      </c>
      <c r="E131" s="70">
        <f>DataEntry!E131</f>
        <v>7</v>
      </c>
      <c r="F131" s="71">
        <f>COUNTIF(D$2:D131,G131)+COUNTIF(G$2:G131,G131)</f>
        <v>15</v>
      </c>
      <c r="G131" s="72" t="str">
        <f t="shared" ref="G131:G194" si="212">IFERROR(VLOOKUP(E131,Team,2,FALSE),"")</f>
        <v>Hamburger</v>
      </c>
      <c r="H131" s="73">
        <f>DataEntry!G131</f>
        <v>1</v>
      </c>
      <c r="I131" s="73">
        <f>DataEntry!H131</f>
        <v>1</v>
      </c>
      <c r="J131" s="158">
        <f t="shared" si="210"/>
        <v>2</v>
      </c>
      <c r="K131" s="156">
        <f t="shared" ref="K131:K194" si="213">IFERROR(IF(ABS(H131-I131)&gt;GoalDiff,Bonus,0),0)</f>
        <v>0</v>
      </c>
      <c r="L131" s="224">
        <f t="shared" ref="L131:L194" si="214">IFERROR(VLOOKUP(B131,Team,3+C131,FALSE)+VLOOKUP(B131,Diff,3+C131,FALSE)/2,"")</f>
        <v>2477.0259951518715</v>
      </c>
      <c r="M131" s="224">
        <f t="shared" ref="M131:M194" si="215">IFERROR(VLOOKUP(E131,Team,3+F131,FALSE)-VLOOKUP(E131,Diff,3+F131,FALSE)/2,"")</f>
        <v>2514.4899467348055</v>
      </c>
      <c r="N131" s="236">
        <f t="shared" si="152"/>
        <v>-37.463951582933987</v>
      </c>
      <c r="O131" s="22" t="str">
        <f t="shared" si="153"/>
        <v>T12G15</v>
      </c>
      <c r="P131" s="248">
        <f t="shared" ref="P131:P194" si="216">IF(H131="P",0,IF(J131="","",(KFactor+K131)/KFactor*VLOOKUP(N131,Ratings,J131+2,TRUE)+DQ131-DR131))</f>
        <v>0.32901734873042177</v>
      </c>
      <c r="Q131" s="22" t="str">
        <f t="shared" si="154"/>
        <v>T7G15</v>
      </c>
      <c r="R131" s="248">
        <f t="shared" ref="R131:R194" si="217">IF(H131="P",0,IF(J131="","",(KFactor+K131)/KFactor*VLOOKUP(N131,Ratings,J131+5,TRUE)-DQ131+DR131))</f>
        <v>-0.32901734873042177</v>
      </c>
      <c r="S131" s="74">
        <f t="shared" si="155"/>
        <v>0</v>
      </c>
      <c r="T131" s="75">
        <f t="shared" si="156"/>
        <v>1</v>
      </c>
      <c r="U131" s="76">
        <f t="shared" si="157"/>
        <v>0</v>
      </c>
      <c r="V131" s="74">
        <f t="shared" si="158"/>
        <v>0</v>
      </c>
      <c r="W131" s="75">
        <f t="shared" si="159"/>
        <v>0</v>
      </c>
      <c r="X131" s="76">
        <f t="shared" si="160"/>
        <v>0</v>
      </c>
      <c r="Y131" s="74">
        <f t="shared" si="161"/>
        <v>0</v>
      </c>
      <c r="Z131" s="75">
        <f t="shared" si="162"/>
        <v>0</v>
      </c>
      <c r="AA131" s="76">
        <f t="shared" si="163"/>
        <v>0</v>
      </c>
      <c r="AB131" s="74">
        <f t="shared" si="164"/>
        <v>0</v>
      </c>
      <c r="AC131" s="75">
        <f t="shared" si="165"/>
        <v>0</v>
      </c>
      <c r="AD131" s="76">
        <f t="shared" si="166"/>
        <v>0</v>
      </c>
      <c r="AE131" s="74">
        <f t="shared" si="167"/>
        <v>0</v>
      </c>
      <c r="AF131" s="75">
        <f t="shared" si="168"/>
        <v>0</v>
      </c>
      <c r="AG131" s="76">
        <f t="shared" si="169"/>
        <v>0</v>
      </c>
      <c r="AH131" s="74">
        <f t="shared" si="170"/>
        <v>0</v>
      </c>
      <c r="AI131" s="75">
        <f t="shared" si="171"/>
        <v>0</v>
      </c>
      <c r="AJ131" s="76">
        <f t="shared" si="172"/>
        <v>0</v>
      </c>
      <c r="AK131" s="74">
        <f t="shared" si="173"/>
        <v>0</v>
      </c>
      <c r="AL131" s="75">
        <f t="shared" si="174"/>
        <v>0</v>
      </c>
      <c r="AM131" s="76">
        <f t="shared" si="175"/>
        <v>0</v>
      </c>
      <c r="AN131" s="74">
        <f t="shared" si="176"/>
        <v>0</v>
      </c>
      <c r="AO131" s="75">
        <f t="shared" si="177"/>
        <v>0</v>
      </c>
      <c r="AP131" s="76">
        <f t="shared" si="178"/>
        <v>0</v>
      </c>
      <c r="AQ131" s="77">
        <f t="shared" ref="AQ131:AQ194" si="218">IFERROR(VLOOKUP($N131,Ratings,2,TRUE),"")</f>
        <v>0.46709826512695785</v>
      </c>
      <c r="AR131" s="77">
        <f t="shared" si="179"/>
        <v>0.31249707435860496</v>
      </c>
      <c r="AS131" s="78">
        <f t="shared" si="180"/>
        <v>0.30920238153670587</v>
      </c>
      <c r="AT131" s="77">
        <f t="shared" si="181"/>
        <v>0.37830054410468922</v>
      </c>
      <c r="AU131" s="79">
        <f t="shared" si="209"/>
        <v>0.1</v>
      </c>
      <c r="AV131" s="139">
        <f>DataEntry!P131</f>
        <v>78.12</v>
      </c>
      <c r="AW131" s="80" t="str">
        <f t="shared" ref="AW131:AW194" si="219">IFERROR(VLOOKUP(1/AR131,Odds,5,TRUE),"")</f>
        <v>11/5</v>
      </c>
      <c r="AX131" s="80" t="str">
        <f t="shared" ref="AX131:AX194" si="220">IFERROR(VLOOKUP(1/AS131,Odds,5,TRUE),"")</f>
        <v>11/5</v>
      </c>
      <c r="AY131" s="80" t="str">
        <f t="shared" ref="AY131:AY194" si="221">IFERROR(VLOOKUP(1/AT131,Odds,5,TRUE),"")</f>
        <v>41/25</v>
      </c>
      <c r="AZ131" s="81">
        <f>DataEntry!I131</f>
        <v>49</v>
      </c>
      <c r="BA131" s="82">
        <f>DataEntry!J131</f>
        <v>20</v>
      </c>
      <c r="BB131" s="81">
        <f>DataEntry!K131</f>
        <v>63</v>
      </c>
      <c r="BC131" s="82">
        <f>DataEntry!L131</f>
        <v>25</v>
      </c>
      <c r="BD131" s="81">
        <f>DataEntry!M131</f>
        <v>109</v>
      </c>
      <c r="BE131" s="82">
        <f>DataEntry!N131</f>
        <v>100</v>
      </c>
      <c r="BF131" s="77">
        <f t="shared" si="182"/>
        <v>0.27541901741959396</v>
      </c>
      <c r="BG131" s="77">
        <f t="shared" si="183"/>
        <v>0.26994193468681793</v>
      </c>
      <c r="BH131" s="77">
        <f t="shared" si="184"/>
        <v>0.45463904789358806</v>
      </c>
      <c r="BI131" s="83">
        <f t="shared" si="185"/>
        <v>0</v>
      </c>
      <c r="BJ131" s="83">
        <f t="shared" si="186"/>
        <v>1</v>
      </c>
      <c r="BK131" s="83">
        <f t="shared" si="187"/>
        <v>0</v>
      </c>
      <c r="BL131" s="84">
        <f t="shared" ref="BL131:BL194" si="222">IFERROR(IF(J131="","",AR131*BI131+AS131*BJ131+AT131*BK131),"")</f>
        <v>0.30920238153670587</v>
      </c>
      <c r="BM131" s="84">
        <f t="shared" ref="BM131:BM194" si="223">IFERROR(IF(J131="","",BF131*BI131+BG131*BJ131+BH131*BK131),"")</f>
        <v>0.26994193468681793</v>
      </c>
      <c r="BN131" s="85">
        <f t="shared" si="188"/>
        <v>3.9260446849887942E-2</v>
      </c>
      <c r="BO131" s="84">
        <f t="shared" ref="BO131:BO194" si="224">IF(AND(SUM($BI131:$BK131)=1,SUM($AR131:$AT131)=1),AR131,"")</f>
        <v>0.31249707435860496</v>
      </c>
      <c r="BP131" s="84">
        <f t="shared" ref="BP131:BP194" si="225">IF(AND(SUM($BI131:$BK131)=1,SUM($AR131:$AT131)=1),AS131,"")</f>
        <v>0.30920238153670587</v>
      </c>
      <c r="BQ131" s="84">
        <f t="shared" ref="BQ131:BQ194" si="226">IF(AND(SUM($BI131:$BK131)=1,SUM($AR131:$AT131)=1),AT131,"")</f>
        <v>0.37830054410468922</v>
      </c>
      <c r="BR131" s="84">
        <f t="shared" si="189"/>
        <v>0.27541901741959396</v>
      </c>
      <c r="BS131" s="84">
        <f t="shared" si="189"/>
        <v>0.26994193468681793</v>
      </c>
      <c r="BT131" s="84">
        <f t="shared" si="189"/>
        <v>0.45463904789358806</v>
      </c>
      <c r="BU131" s="86">
        <f t="shared" si="190"/>
        <v>0</v>
      </c>
      <c r="BV131" s="86">
        <f t="shared" si="190"/>
        <v>1</v>
      </c>
      <c r="BW131" s="86">
        <f t="shared" si="190"/>
        <v>0</v>
      </c>
      <c r="BX131" s="86">
        <f t="shared" si="191"/>
        <v>0</v>
      </c>
      <c r="BY131" s="86">
        <f t="shared" si="191"/>
        <v>1</v>
      </c>
      <c r="BZ131" s="86">
        <f t="shared" si="191"/>
        <v>0</v>
      </c>
      <c r="CA131" s="83">
        <f>IF(AND(DataEntry!B131&gt;=ExFrom,DataEntry!B131&lt;=ExTo),0,IF(AR131&lt;DS131,0,DB131))</f>
        <v>0</v>
      </c>
      <c r="CB131" s="83">
        <f>IF(AND(DataEntry!B131&gt;=ExFrom,DataEntry!B131&lt;=ExTo),0,IF(AT131&lt;DT131,0,DC131))</f>
        <v>0</v>
      </c>
      <c r="CC131" s="14">
        <f t="shared" si="192"/>
        <v>0</v>
      </c>
      <c r="CD131" s="72" t="str">
        <f t="shared" ref="CD131:CD194" si="227">IF(CA131&gt;0,D131,IF(CB131&gt;0,G131,""))</f>
        <v/>
      </c>
      <c r="CE131" s="87">
        <f t="shared" si="193"/>
        <v>5.2414881076208397E-2</v>
      </c>
      <c r="CF131" s="88">
        <f t="shared" si="194"/>
        <v>5.1262793146926978E-2</v>
      </c>
      <c r="CG131" s="88">
        <f t="shared" si="195"/>
        <v>-0.1442748932178948</v>
      </c>
      <c r="CH131" s="87">
        <f t="shared" si="196"/>
        <v>0.30920238153670582</v>
      </c>
      <c r="CI131" s="89">
        <f t="shared" ref="CI131:CI194" si="228">IF(OR(AND(CD131=D131,N131&gt;0),AND(CD131=G131,N131&lt;=0)),1,0)</f>
        <v>0</v>
      </c>
      <c r="CJ131" s="89">
        <f t="shared" ref="CJ131:CJ194" si="229">IF(OR(AND(CD131=D131,N131&lt;=0),AND(CD131=G131,N131&gt;0)),1,0)</f>
        <v>0</v>
      </c>
      <c r="CK131" s="157">
        <f t="shared" ref="CK131:CK194" si="230">IFERROR(SUM($S131:$U131)*$CC131*$CI131,0)</f>
        <v>0</v>
      </c>
      <c r="CL131" s="90">
        <f t="shared" ref="CL131:CL194" si="231">IFERROR(SUM($S131:$U131)*$CC131*$CJ131,0)</f>
        <v>0</v>
      </c>
      <c r="CM131" s="157">
        <f t="shared" ref="CM131:CM194" si="232">IFERROR(SUM($V131:$X131)*$CC131*$CI131,0)</f>
        <v>0</v>
      </c>
      <c r="CN131" s="90">
        <f t="shared" ref="CN131:CN194" si="233">IFERROR(SUM($V131:$X131)*$CC131*$CJ131,0)</f>
        <v>0</v>
      </c>
      <c r="CO131" s="157">
        <f t="shared" ref="CO131:CO194" si="234">IFERROR(SUM($Y131:$AA131)*$CC131*$CI131,0)</f>
        <v>0</v>
      </c>
      <c r="CP131" s="90">
        <f t="shared" ref="CP131:CP194" si="235">IFERROR(SUM($Y131:$AA131)*$CC131*$CJ131,0)</f>
        <v>0</v>
      </c>
      <c r="CQ131" s="157">
        <f t="shared" ref="CQ131:CQ194" si="236">IFERROR(SUM($AB131:$AD131)*$CC131*$CI131,0)</f>
        <v>0</v>
      </c>
      <c r="CR131" s="90">
        <f t="shared" ref="CR131:CR194" si="237">IFERROR(SUM($AB131:$AD131)*$CC131*$CJ131,0)</f>
        <v>0</v>
      </c>
      <c r="CS131" s="157">
        <f t="shared" ref="CS131:CS194" si="238">IFERROR(SUM($AE131:$AG131)*$CC131*$CI131,0)</f>
        <v>0</v>
      </c>
      <c r="CT131" s="90">
        <f t="shared" ref="CT131:CT194" si="239">IFERROR(SUM($AE131:$AG131)*$CC131*$CJ131,0)</f>
        <v>0</v>
      </c>
      <c r="CU131" s="157">
        <f t="shared" ref="CU131:CU194" si="240">IFERROR(SUM($AH131:$AJ131)*$CC131*$CI131,0)</f>
        <v>0</v>
      </c>
      <c r="CV131" s="90">
        <f t="shared" ref="CV131:CV194" si="241">IFERROR(SUM($AH131:$AJ131)*$CC131*$CJ131,0)</f>
        <v>0</v>
      </c>
      <c r="CW131" s="157">
        <f t="shared" ref="CW131:CW194" si="242">IFERROR(SUM($AK131:$AM131)*$CC131*$CI131,0)</f>
        <v>0</v>
      </c>
      <c r="CX131" s="90">
        <f t="shared" ref="CX131:CX194" si="243">IFERROR(SUM($AK131:$AM131)*$CC131*$CJ131,0)</f>
        <v>0</v>
      </c>
      <c r="CY131" s="157">
        <f t="shared" ref="CY131:CY194" si="244">IFERROR(SUM($AN131:$AP131)*$CC131*$CI131,0)</f>
        <v>0</v>
      </c>
      <c r="CZ131" s="90">
        <f t="shared" ref="CZ131:CZ194" si="245">IFERROR(SUM($AN131:$AP131)*$CC131*$CJ131,0)</f>
        <v>0</v>
      </c>
      <c r="DA131" s="91">
        <f>DataEntry!B131</f>
        <v>44205</v>
      </c>
      <c r="DB131" s="83">
        <f t="shared" ref="DB131:DB194" si="246">IFERROR(IF(AND(C131&gt;Start,F131&gt;Start,C131&lt;=(Rounds-End),F131&lt;=(Rounds-End)),IF(CF131&gt;AU131,ROUND(AR131*Stake,0),0),0),0)</f>
        <v>0</v>
      </c>
      <c r="DC131" s="83">
        <f t="shared" ref="DC131:DC194" si="247">IFERROR(IF(AND(C131&gt;Start,F131&gt;Start,C131&lt;=(Rounds-End),F131&lt;=(Rounds-End)),IF(CG131&gt;AU131,ROUND(AT131*Stake,0),0),0),0)</f>
        <v>0</v>
      </c>
      <c r="DD131" s="145" t="str">
        <f t="shared" si="197"/>
        <v/>
      </c>
      <c r="DE131" s="145">
        <f t="shared" si="198"/>
        <v>12</v>
      </c>
      <c r="DF131" s="145" t="str">
        <f t="shared" si="199"/>
        <v/>
      </c>
      <c r="DG131" s="145" t="str">
        <f t="shared" si="200"/>
        <v/>
      </c>
      <c r="DH131" s="145">
        <f t="shared" si="201"/>
        <v>7</v>
      </c>
      <c r="DI131" s="145" t="str">
        <f t="shared" si="202"/>
        <v/>
      </c>
      <c r="DJ131" s="83">
        <f t="shared" si="203"/>
        <v>0</v>
      </c>
      <c r="DK131" s="83">
        <f t="shared" si="204"/>
        <v>0</v>
      </c>
      <c r="DL131" s="84">
        <f t="shared" si="205"/>
        <v>0</v>
      </c>
      <c r="DM131" s="14">
        <f t="shared" si="206"/>
        <v>0</v>
      </c>
      <c r="DN131" s="87">
        <f>IFERROR(DO131*(1-DCFactor)+Results!DP131*DCFactor,"")</f>
        <v>0.29369317375886528</v>
      </c>
      <c r="DO131" s="87">
        <f>(DFactor*Rounds*Number/2+SUM(BV$3:BV119))/(Rounds*Number/2+COUNT(BV$3:BV119))</f>
        <v>0.27795744680851064</v>
      </c>
      <c r="DP131" s="87">
        <f t="shared" ref="DP131:DP194" si="248">IFERROR((VLOOKUP(B131,Drawx,3+C131,FALSE)+VLOOKUP(E131,Drawx,3+F131,FALSE))/(Rounds*2+C131+F131-2),DFactor)</f>
        <v>0.32291666666666669</v>
      </c>
      <c r="DQ131" s="84">
        <f t="shared" ref="DQ131:DQ194" si="249">IF(AND(CG131&gt;0.05,J131=1),(1-AR131)*Knowledge*CG131/0.15,0)</f>
        <v>0</v>
      </c>
      <c r="DR131" s="84">
        <f t="shared" ref="DR131:DR194" si="250">IF(AND(CF131&gt;0.05,J131=3),(1-AT131)*Knowledge*CF131/0.15,0)</f>
        <v>0</v>
      </c>
      <c r="DS131" s="87">
        <f t="shared" ref="DS131:DS194" si="251">LongHome*(1-((CF131-Risk)*Wiggle))</f>
        <v>0.33495790689510241</v>
      </c>
      <c r="DT131" s="87">
        <f t="shared" ref="DT131:DT194" si="252">LongAway*(1-((CG131-Risk)*Wiggle))</f>
        <v>0.34147582977392982</v>
      </c>
      <c r="DU131" s="87">
        <f t="shared" ref="DU131:DU194" si="253">IFERROR(IF(AND(Book="Book",BG131&lt;1),BG131,DN131+(-6.04612949+0.78738433*ABS(N131)-0.00594709*ABS(N131)^2+0.00000768*ABS(N131)^3)/1000),"")</f>
        <v>0.30920238153670582</v>
      </c>
      <c r="DV131" s="86">
        <f t="shared" si="207"/>
        <v>0</v>
      </c>
      <c r="DW131" s="86">
        <f t="shared" si="208"/>
        <v>0</v>
      </c>
    </row>
    <row r="132" spans="1:127" x14ac:dyDescent="0.25">
      <c r="A132" s="69">
        <v>130</v>
      </c>
      <c r="B132" s="70">
        <f>DataEntry!C132</f>
        <v>13</v>
      </c>
      <c r="C132" s="71">
        <f>COUNTIF(D$2:D132,D132)+COUNTIF(G$2:G132,D132)</f>
        <v>15</v>
      </c>
      <c r="D132" s="72" t="str">
        <f t="shared" si="211"/>
        <v>Osnabruck</v>
      </c>
      <c r="E132" s="70">
        <f>DataEntry!E132</f>
        <v>18</v>
      </c>
      <c r="F132" s="71">
        <f>COUNTIF(D$2:D132,G132)+COUNTIF(G$2:G132,G132)</f>
        <v>15</v>
      </c>
      <c r="G132" s="72" t="str">
        <f t="shared" si="212"/>
        <v>Wurzburger Kickers</v>
      </c>
      <c r="H132" s="73">
        <f>DataEntry!G132</f>
        <v>2</v>
      </c>
      <c r="I132" s="73">
        <f>DataEntry!H132</f>
        <v>3</v>
      </c>
      <c r="J132" s="158">
        <f t="shared" si="210"/>
        <v>3</v>
      </c>
      <c r="K132" s="156">
        <f t="shared" si="213"/>
        <v>0</v>
      </c>
      <c r="L132" s="224">
        <f t="shared" si="214"/>
        <v>2452.0006100640021</v>
      </c>
      <c r="M132" s="224">
        <f t="shared" si="215"/>
        <v>2276.8523543438637</v>
      </c>
      <c r="N132" s="236">
        <f t="shared" ref="N132:N195" si="254">IFERROR(IF(L132-M132&gt;735,735,IF(L132-M132&lt;-735,-735,L132-M132)),"")</f>
        <v>175.14825572013842</v>
      </c>
      <c r="O132" s="22" t="str">
        <f t="shared" ref="O132:O195" si="255">CONCATENATE("T",B132,"G",C132)</f>
        <v>T13G15</v>
      </c>
      <c r="P132" s="248">
        <f t="shared" si="216"/>
        <v>-6.6630388305818862</v>
      </c>
      <c r="Q132" s="22" t="str">
        <f t="shared" ref="Q132:Q195" si="256">CONCATENATE("T",E132,"G",F132)</f>
        <v>T18G15</v>
      </c>
      <c r="R132" s="248">
        <f t="shared" si="217"/>
        <v>6.6630388305818862</v>
      </c>
      <c r="S132" s="74">
        <f t="shared" ref="S132:S195" si="257">IF(OR(AND($N132&gt;S$2,$N132&lt;=U$2,$J132=1),AND($N132&lt;-S$2,$N132&gt;=-U$2,$J132=3)),1,0)</f>
        <v>0</v>
      </c>
      <c r="T132" s="75">
        <f t="shared" ref="T132:T195" si="258">IF(OR(AND($N132&gt;S$2,$N132&lt;=U$2,$J132=2),AND($N132&lt;-S$2,$N132&gt;=-U$2,$J132=2)),1,0)</f>
        <v>0</v>
      </c>
      <c r="U132" s="76">
        <f t="shared" ref="U132:U195" si="259">IF(OR(AND($N132&gt;S$2,$N132&lt;=U$2,$J132=3),AND($N132&lt;-S$2,$N132&gt;=-U$2,$J132=1)),1,0)</f>
        <v>0</v>
      </c>
      <c r="V132" s="74">
        <f t="shared" ref="V132:V195" si="260">IF(OR(AND($N132&gt;V$2,$N132&lt;=X$2,$J132=1),AND($N132&lt;-V$2,$N132&gt;=-X$2,$J132=3)),1,0)</f>
        <v>0</v>
      </c>
      <c r="W132" s="75">
        <f t="shared" ref="W132:W195" si="261">IF(OR(AND($N132&gt;V$2,$N132&lt;=X$2,$J132=2),AND($N132&lt;-V$2,$N132&gt;=-X$2,$J132=2)),1,0)</f>
        <v>0</v>
      </c>
      <c r="X132" s="76">
        <f t="shared" ref="X132:X195" si="262">IF(OR(AND($N132&gt;V$2,$N132&lt;=X$2,$J132=3),AND($N132&lt;-V$2,$N132&gt;=-X$2,$J132=1)),1,0)</f>
        <v>0</v>
      </c>
      <c r="Y132" s="74">
        <f t="shared" ref="Y132:Y195" si="263">IF(OR(AND($N132&gt;Y$2,$N132&lt;=AA$2,$J132=1),AND($N132&lt;-Y$2,$N132&gt;=-AA$2,$J132=3)),1,0)</f>
        <v>0</v>
      </c>
      <c r="Z132" s="75">
        <f t="shared" ref="Z132:Z195" si="264">IF(OR(AND($N132&gt;Y$2,$N132&lt;=AA$2,$J132=2),AND($N132&lt;-Y$2,$N132&gt;=-AA$2,$J132=2)),1,0)</f>
        <v>0</v>
      </c>
      <c r="AA132" s="76">
        <f t="shared" ref="AA132:AA195" si="265">IF(OR(AND($N132&gt;Y$2,$N132&lt;=AA$2,$J132=3),AND($N132&lt;-Y$2,$N132&gt;=-AA$2,$J132=1)),1,0)</f>
        <v>0</v>
      </c>
      <c r="AB132" s="74">
        <f t="shared" ref="AB132:AB195" si="266">IF(OR(AND($N132&gt;AB$2,$N132&lt;=AD$2,$J132=1),AND($N132&lt;-AB$2,$N132&gt;=-AD$2,$J132=3)),1,0)</f>
        <v>0</v>
      </c>
      <c r="AC132" s="75">
        <f t="shared" ref="AC132:AC195" si="267">IF(OR(AND($N132&gt;AB$2,$N132&lt;=AD$2,$J132=2),AND($N132&lt;-AB$2,$N132&gt;=-AD$2,$J132=2)),1,0)</f>
        <v>0</v>
      </c>
      <c r="AD132" s="76">
        <f t="shared" ref="AD132:AD195" si="268">IF(OR(AND($N132&gt;AB$2,$N132&lt;=AD$2,$J132=3),AND($N132&lt;-AB$2,$N132&gt;=-AD$2,$J132=1)),1,0)</f>
        <v>1</v>
      </c>
      <c r="AE132" s="74">
        <f t="shared" ref="AE132:AE195" si="269">IF(OR(AND($N132&gt;AE$2,$N132&lt;=AG$2,$J132=1),AND($N132&lt;-AE$2,$N132&gt;=-AG$2,$J132=3)),1,0)</f>
        <v>0</v>
      </c>
      <c r="AF132" s="75">
        <f t="shared" ref="AF132:AF195" si="270">IF(OR(AND($N132&gt;AE$2,$N132&lt;=AG$2,$J132=2),AND($N132&lt;-AE$2,$N132&gt;=-AG$2,$J132=2)),1,0)</f>
        <v>0</v>
      </c>
      <c r="AG132" s="76">
        <f t="shared" ref="AG132:AG195" si="271">IF(OR(AND($N132&gt;AE$2,$N132&lt;=AG$2,$J132=3),AND($N132&lt;-AE$2,$N132&gt;=-AG$2,$J132=1)),1,0)</f>
        <v>0</v>
      </c>
      <c r="AH132" s="74">
        <f t="shared" ref="AH132:AH195" si="272">IF(OR(AND($N132&gt;AH$2,$N132&lt;=AJ$2,$J132=1),AND($N132&lt;-AH$2,$N132&gt;=-AJ$2,$J132=3)),1,0)</f>
        <v>0</v>
      </c>
      <c r="AI132" s="75">
        <f t="shared" ref="AI132:AI195" si="273">IF(OR(AND($N132&gt;AH$2,$N132&lt;=AJ$2,$J132=2),AND($N132&lt;-AH$2,$N132&gt;=-AJ$2,$J132=2)),1,0)</f>
        <v>0</v>
      </c>
      <c r="AJ132" s="76">
        <f t="shared" ref="AJ132:AJ195" si="274">IF(OR(AND($N132&gt;AH$2,$N132&lt;=AJ$2,$J132=3),AND($N132&lt;-AH$2,$N132&gt;=-AJ$2,$J132=1)),1,0)</f>
        <v>0</v>
      </c>
      <c r="AK132" s="74">
        <f t="shared" ref="AK132:AK195" si="275">IF(OR(AND($N132&gt;AK$2,$N132&lt;=AM$2,$J132=1),AND($N132&lt;-AK$2,$N132&gt;=-AM$2,$J132=3)),1,0)</f>
        <v>0</v>
      </c>
      <c r="AL132" s="75">
        <f t="shared" ref="AL132:AL195" si="276">IF(OR(AND($N132&gt;AK$2,$N132&lt;=AM$2,$J132=2),AND($N132&lt;-AK$2,$N132&gt;=-AM$2,$J132=2)),1,0)</f>
        <v>0</v>
      </c>
      <c r="AM132" s="76">
        <f t="shared" ref="AM132:AM195" si="277">IF(OR(AND($N132&gt;AK$2,$N132&lt;=AM$2,$J132=3),AND($N132&lt;-AK$2,$N132&gt;=-AM$2,$J132=1)),1,0)</f>
        <v>0</v>
      </c>
      <c r="AN132" s="74">
        <f t="shared" ref="AN132:AN195" si="278">IF(OR(AND($N132&gt;AN$2,$N132&lt;=AP$2,$J132=1),AND($N132&lt;-AN$2,$N132&gt;=-AP$2,$J132=3)),1,0)</f>
        <v>0</v>
      </c>
      <c r="AO132" s="75">
        <f t="shared" ref="AO132:AO195" si="279">IF(OR(AND($N132&gt;AN$2,$N132&lt;=AP$2,$J132=2),AND($N132&lt;-AN$2,$N132&gt;=-AP$2,$J132=2)),1,0)</f>
        <v>0</v>
      </c>
      <c r="AP132" s="76">
        <f t="shared" ref="AP132:AP195" si="280">IF(OR(AND($N132&gt;AN$2,$N132&lt;=AP$2,$J132=3),AND($N132&lt;-AN$2,$N132&gt;=-AP$2,$J132=1)),1,0)</f>
        <v>0</v>
      </c>
      <c r="AQ132" s="77">
        <f t="shared" si="218"/>
        <v>0.66630388305818866</v>
      </c>
      <c r="AR132" s="77">
        <f t="shared" ref="AR132:AR195" si="281">IFERROR(IF(AQ132-CH132/2&lt;0.01,0.01,AQ132-CH132/2),"")</f>
        <v>0.53478353483665786</v>
      </c>
      <c r="AS132" s="78">
        <f t="shared" ref="AS132:AS195" si="282">IFERROR(IF(J132&gt;0,1-AT132-AR132,""),"")</f>
        <v>0.26304069644306161</v>
      </c>
      <c r="AT132" s="77">
        <f t="shared" ref="AT132:AT195" si="283">IFERROR(IF(1-AR132-CH132&lt;0.01,0.01,1-AR132-CH132),"")</f>
        <v>0.20217576872028048</v>
      </c>
      <c r="AU132" s="79">
        <f t="shared" si="209"/>
        <v>0.1</v>
      </c>
      <c r="AV132" s="139">
        <f>DataEntry!P132</f>
        <v>0</v>
      </c>
      <c r="AW132" s="80" t="str">
        <f t="shared" si="219"/>
        <v>43/50</v>
      </c>
      <c r="AX132" s="80" t="str">
        <f t="shared" si="220"/>
        <v>14/5</v>
      </c>
      <c r="AY132" s="80" t="str">
        <f t="shared" si="221"/>
        <v>98/25</v>
      </c>
      <c r="AZ132" s="81">
        <f>DataEntry!I132</f>
        <v>4</v>
      </c>
      <c r="BA132" s="82">
        <f>DataEntry!J132</f>
        <v>5</v>
      </c>
      <c r="BB132" s="81">
        <f>DataEntry!K132</f>
        <v>73</v>
      </c>
      <c r="BC132" s="82">
        <f>DataEntry!L132</f>
        <v>25</v>
      </c>
      <c r="BD132" s="81">
        <f>DataEntry!M132</f>
        <v>16</v>
      </c>
      <c r="BE132" s="82">
        <f>DataEntry!N132</f>
        <v>5</v>
      </c>
      <c r="BF132" s="77">
        <f t="shared" ref="BF132:BF195" si="284">IFERROR(BA132/(AZ132+BA132)/(BA132/(AZ132+BA132)+BC132/(BB132+BC132)+BE132/(BD132+BE132)),"")</f>
        <v>0.52972972972972976</v>
      </c>
      <c r="BG132" s="77">
        <f t="shared" ref="BG132:BG195" si="285">IFERROR(BC132/(BB132+BC132)/(BA132/(AZ132+BA132)+BC132/(BB132+BC132)+BE132/(BD132+BE132)),"")</f>
        <v>0.24324324324324326</v>
      </c>
      <c r="BH132" s="77">
        <f t="shared" ref="BH132:BH195" si="286">IFERROR(BE132/(BD132+BE132)/(BA132/(AZ132+BA132)+BC132/(BB132+BC132)+BE132/(BD132+BE132)),"")</f>
        <v>0.22702702702702701</v>
      </c>
      <c r="BI132" s="83">
        <f t="shared" ref="BI132:BI195" si="287">IF(J132=1,1,0)</f>
        <v>0</v>
      </c>
      <c r="BJ132" s="83">
        <f t="shared" ref="BJ132:BJ195" si="288">IF(J132=2,1,0)</f>
        <v>0</v>
      </c>
      <c r="BK132" s="83">
        <f t="shared" ref="BK132:BK195" si="289">IF(J132=3,1,0)</f>
        <v>1</v>
      </c>
      <c r="BL132" s="84">
        <f t="shared" si="222"/>
        <v>0.20217576872028048</v>
      </c>
      <c r="BM132" s="84">
        <f t="shared" si="223"/>
        <v>0.22702702702702701</v>
      </c>
      <c r="BN132" s="85">
        <f t="shared" ref="BN132:BN195" si="290">IFERROR(BL132-BM132,"")</f>
        <v>-2.4851258306746532E-2</v>
      </c>
      <c r="BO132" s="84">
        <f t="shared" si="224"/>
        <v>0.53478353483665786</v>
      </c>
      <c r="BP132" s="84">
        <f t="shared" si="225"/>
        <v>0.26304069644306161</v>
      </c>
      <c r="BQ132" s="84">
        <f t="shared" si="226"/>
        <v>0.20217576872028048</v>
      </c>
      <c r="BR132" s="84">
        <f t="shared" ref="BR132:BT195" si="291">IF(AND(SUM($BI132:$BK132)=1,SUM($BF132:$BH132)=1),BF132,"")</f>
        <v>0.52972972972972976</v>
      </c>
      <c r="BS132" s="84">
        <f t="shared" si="291"/>
        <v>0.24324324324324326</v>
      </c>
      <c r="BT132" s="84">
        <f t="shared" si="291"/>
        <v>0.22702702702702701</v>
      </c>
      <c r="BU132" s="86">
        <f t="shared" ref="BU132:BW195" si="292">IF(BO132="","",BI132)</f>
        <v>0</v>
      </c>
      <c r="BV132" s="86">
        <f t="shared" si="292"/>
        <v>0</v>
      </c>
      <c r="BW132" s="86">
        <f t="shared" si="292"/>
        <v>1</v>
      </c>
      <c r="BX132" s="86">
        <f t="shared" ref="BX132:BZ195" si="293">IF(BR132="","",BI132)</f>
        <v>0</v>
      </c>
      <c r="BY132" s="86">
        <f t="shared" si="293"/>
        <v>0</v>
      </c>
      <c r="BZ132" s="86">
        <f t="shared" si="293"/>
        <v>1</v>
      </c>
      <c r="CA132" s="83">
        <f>IF(AND(DataEntry!B132&gt;=ExFrom,DataEntry!B132&lt;=ExTo),0,IF(AR132&lt;DS132,0,DB132))</f>
        <v>0</v>
      </c>
      <c r="CB132" s="83">
        <f>IF(AND(DataEntry!B132&gt;=ExFrom,DataEntry!B132&lt;=ExTo),0,IF(AT132&lt;DT132,0,DC132))</f>
        <v>0</v>
      </c>
      <c r="CC132" s="14">
        <f t="shared" ref="CC132:CC195" si="294">IFERROR(ROUND((CA132*(AZ132+BA132)/BA132*BX132-CA132)+(CB132*(BD132+BE132)/BE132*BZ132-CB132),2),"")</f>
        <v>0</v>
      </c>
      <c r="CD132" s="72" t="str">
        <f t="shared" si="227"/>
        <v/>
      </c>
      <c r="CE132" s="87">
        <f t="shared" ref="CE132:CE195" si="295">IFERROR(BA132/(AZ132+BA132)+BC132/(BB132+BC132)+BE132/(BD132+BE132)-1,"")</f>
        <v>4.8752834467120199E-2</v>
      </c>
      <c r="CF132" s="88">
        <f t="shared" ref="CF132:CF195" si="296">IFERROR((1+AR132)*0.5*(AR132*(AZ132+BA132)/BA132-1),0)</f>
        <v>-2.8692499846185125E-2</v>
      </c>
      <c r="CG132" s="88">
        <f t="shared" ref="CG132:CG195" si="297">IFERROR((1+AT132)*0.5*(AT132*(BD132+BE132)/BE132-1),0)</f>
        <v>-9.0681182986514952E-2</v>
      </c>
      <c r="CH132" s="87">
        <f t="shared" ref="CH132:CH195" si="298">IF(DU132&lt;0.01,0.01,DU132)</f>
        <v>0.26304069644306166</v>
      </c>
      <c r="CI132" s="89">
        <f t="shared" si="228"/>
        <v>0</v>
      </c>
      <c r="CJ132" s="89">
        <f t="shared" si="229"/>
        <v>0</v>
      </c>
      <c r="CK132" s="157">
        <f t="shared" si="230"/>
        <v>0</v>
      </c>
      <c r="CL132" s="90">
        <f t="shared" si="231"/>
        <v>0</v>
      </c>
      <c r="CM132" s="157">
        <f t="shared" si="232"/>
        <v>0</v>
      </c>
      <c r="CN132" s="90">
        <f t="shared" si="233"/>
        <v>0</v>
      </c>
      <c r="CO132" s="157">
        <f t="shared" si="234"/>
        <v>0</v>
      </c>
      <c r="CP132" s="90">
        <f t="shared" si="235"/>
        <v>0</v>
      </c>
      <c r="CQ132" s="157">
        <f t="shared" si="236"/>
        <v>0</v>
      </c>
      <c r="CR132" s="90">
        <f t="shared" si="237"/>
        <v>0</v>
      </c>
      <c r="CS132" s="157">
        <f t="shared" si="238"/>
        <v>0</v>
      </c>
      <c r="CT132" s="90">
        <f t="shared" si="239"/>
        <v>0</v>
      </c>
      <c r="CU132" s="157">
        <f t="shared" si="240"/>
        <v>0</v>
      </c>
      <c r="CV132" s="90">
        <f t="shared" si="241"/>
        <v>0</v>
      </c>
      <c r="CW132" s="157">
        <f t="shared" si="242"/>
        <v>0</v>
      </c>
      <c r="CX132" s="90">
        <f t="shared" si="243"/>
        <v>0</v>
      </c>
      <c r="CY132" s="157">
        <f t="shared" si="244"/>
        <v>0</v>
      </c>
      <c r="CZ132" s="90">
        <f t="shared" si="245"/>
        <v>0</v>
      </c>
      <c r="DA132" s="91">
        <f>DataEntry!B132</f>
        <v>44205</v>
      </c>
      <c r="DB132" s="83">
        <f t="shared" si="246"/>
        <v>0</v>
      </c>
      <c r="DC132" s="83">
        <f t="shared" si="247"/>
        <v>0</v>
      </c>
      <c r="DD132" s="145" t="str">
        <f t="shared" ref="DD132:DD195" si="299">IFERROR(CHOOSE($J132,$B132,"",""),"")</f>
        <v/>
      </c>
      <c r="DE132" s="145" t="str">
        <f t="shared" ref="DE132:DE195" si="300">IFERROR(CHOOSE($J132,"",$B132,""),"")</f>
        <v/>
      </c>
      <c r="DF132" s="145">
        <f t="shared" ref="DF132:DF195" si="301">IFERROR(CHOOSE($J132,"","",$B132),"")</f>
        <v>13</v>
      </c>
      <c r="DG132" s="145">
        <f t="shared" ref="DG132:DG195" si="302">IFERROR(CHOOSE($J132,"","",$E132),"")</f>
        <v>18</v>
      </c>
      <c r="DH132" s="145" t="str">
        <f t="shared" ref="DH132:DH195" si="303">IFERROR(CHOOSE($J132,"",$E132,""),"")</f>
        <v/>
      </c>
      <c r="DI132" s="145" t="str">
        <f t="shared" ref="DI132:DI195" si="304">IFERROR(CHOOSE($J132,$E132,"",""),"")</f>
        <v/>
      </c>
      <c r="DJ132" s="83">
        <f t="shared" ref="DJ132:DJ195" si="305">IF(J132="",0,CA132)</f>
        <v>0</v>
      </c>
      <c r="DK132" s="83">
        <f t="shared" ref="DK132:DK195" si="306">IF(J132="",0,CB132)</f>
        <v>0</v>
      </c>
      <c r="DL132" s="84">
        <f t="shared" ref="DL132:DL195" si="307">IFERROR(ROUND((CA132+CB132)/(BB132/BC132),2),"")</f>
        <v>0</v>
      </c>
      <c r="DM132" s="14">
        <f t="shared" ref="DM132:DM195" si="308">IFERROR(ROUND((DL132*(BB132+BC132)/BC132*BY132-DL132),2),"")</f>
        <v>0</v>
      </c>
      <c r="DN132" s="87">
        <f>IFERROR(DO132*(1-DCFactor)+Results!DP132*DCFactor,"")</f>
        <v>0.27235148957298905</v>
      </c>
      <c r="DO132" s="87">
        <f>(DFactor*Rounds*Number/2+SUM(BV$3:BV120))/(Rounds*Number/2+COUNT(BV$3:BV120))</f>
        <v>0.27730188679245282</v>
      </c>
      <c r="DP132" s="87">
        <f t="shared" si="248"/>
        <v>0.26315789473684209</v>
      </c>
      <c r="DQ132" s="84">
        <f t="shared" si="249"/>
        <v>0</v>
      </c>
      <c r="DR132" s="84">
        <f t="shared" si="250"/>
        <v>0</v>
      </c>
      <c r="DS132" s="87">
        <f t="shared" si="251"/>
        <v>0.33762308332820617</v>
      </c>
      <c r="DT132" s="87">
        <f t="shared" si="252"/>
        <v>0.33968937276621713</v>
      </c>
      <c r="DU132" s="87">
        <f t="shared" si="253"/>
        <v>0.26304069644306166</v>
      </c>
      <c r="DV132" s="86">
        <f t="shared" ref="DV132:DV195" si="309">IFERROR(H132-I132,"")</f>
        <v>-1</v>
      </c>
      <c r="DW132" s="86">
        <f t="shared" ref="DW132:DW195" si="310">IFERROR(I132-H132,"")</f>
        <v>1</v>
      </c>
    </row>
    <row r="133" spans="1:127" x14ac:dyDescent="0.25">
      <c r="A133" s="69">
        <v>131</v>
      </c>
      <c r="B133" s="70">
        <f>DataEntry!C133</f>
        <v>17</v>
      </c>
      <c r="C133" s="71">
        <f>COUNTIF(D$2:D133,D133)+COUNTIF(G$2:G133,D133)</f>
        <v>15</v>
      </c>
      <c r="D133" s="72" t="str">
        <f t="shared" si="211"/>
        <v>St Pauli</v>
      </c>
      <c r="E133" s="70">
        <f>DataEntry!E133</f>
        <v>11</v>
      </c>
      <c r="F133" s="71">
        <f>COUNTIF(D$2:D133,G133)+COUNTIF(G$2:G133,G133)</f>
        <v>15</v>
      </c>
      <c r="G133" s="72" t="str">
        <f t="shared" si="212"/>
        <v>Holstein Kiel</v>
      </c>
      <c r="H133" s="73">
        <f>DataEntry!G133</f>
        <v>1</v>
      </c>
      <c r="I133" s="73">
        <f>DataEntry!H133</f>
        <v>1</v>
      </c>
      <c r="J133" s="158">
        <f t="shared" si="210"/>
        <v>2</v>
      </c>
      <c r="K133" s="156">
        <f t="shared" si="213"/>
        <v>0</v>
      </c>
      <c r="L133" s="224">
        <f t="shared" si="214"/>
        <v>2461.7029567101472</v>
      </c>
      <c r="M133" s="224">
        <f t="shared" si="215"/>
        <v>2494.0658202646109</v>
      </c>
      <c r="N133" s="236">
        <f t="shared" si="254"/>
        <v>-32.362863554463729</v>
      </c>
      <c r="O133" s="22" t="str">
        <f t="shared" si="255"/>
        <v>T17G15</v>
      </c>
      <c r="P133" s="248">
        <f t="shared" si="216"/>
        <v>0.28350451123782427</v>
      </c>
      <c r="Q133" s="22" t="str">
        <f t="shared" si="256"/>
        <v>T11G15</v>
      </c>
      <c r="R133" s="248">
        <f t="shared" si="217"/>
        <v>-0.28350451123782427</v>
      </c>
      <c r="S133" s="74">
        <f t="shared" si="257"/>
        <v>0</v>
      </c>
      <c r="T133" s="75">
        <f t="shared" si="258"/>
        <v>1</v>
      </c>
      <c r="U133" s="76">
        <f t="shared" si="259"/>
        <v>0</v>
      </c>
      <c r="V133" s="74">
        <f t="shared" si="260"/>
        <v>0</v>
      </c>
      <c r="W133" s="75">
        <f t="shared" si="261"/>
        <v>0</v>
      </c>
      <c r="X133" s="76">
        <f t="shared" si="262"/>
        <v>0</v>
      </c>
      <c r="Y133" s="74">
        <f t="shared" si="263"/>
        <v>0</v>
      </c>
      <c r="Z133" s="75">
        <f t="shared" si="264"/>
        <v>0</v>
      </c>
      <c r="AA133" s="76">
        <f t="shared" si="265"/>
        <v>0</v>
      </c>
      <c r="AB133" s="74">
        <f t="shared" si="266"/>
        <v>0</v>
      </c>
      <c r="AC133" s="75">
        <f t="shared" si="267"/>
        <v>0</v>
      </c>
      <c r="AD133" s="76">
        <f t="shared" si="268"/>
        <v>0</v>
      </c>
      <c r="AE133" s="74">
        <f t="shared" si="269"/>
        <v>0</v>
      </c>
      <c r="AF133" s="75">
        <f t="shared" si="270"/>
        <v>0</v>
      </c>
      <c r="AG133" s="76">
        <f t="shared" si="271"/>
        <v>0</v>
      </c>
      <c r="AH133" s="74">
        <f t="shared" si="272"/>
        <v>0</v>
      </c>
      <c r="AI133" s="75">
        <f t="shared" si="273"/>
        <v>0</v>
      </c>
      <c r="AJ133" s="76">
        <f t="shared" si="274"/>
        <v>0</v>
      </c>
      <c r="AK133" s="74">
        <f t="shared" si="275"/>
        <v>0</v>
      </c>
      <c r="AL133" s="75">
        <f t="shared" si="276"/>
        <v>0</v>
      </c>
      <c r="AM133" s="76">
        <f t="shared" si="277"/>
        <v>0</v>
      </c>
      <c r="AN133" s="74">
        <f t="shared" si="278"/>
        <v>0</v>
      </c>
      <c r="AO133" s="75">
        <f t="shared" si="279"/>
        <v>0</v>
      </c>
      <c r="AP133" s="76">
        <f t="shared" si="280"/>
        <v>0</v>
      </c>
      <c r="AQ133" s="77">
        <f t="shared" si="218"/>
        <v>0.47164954887621757</v>
      </c>
      <c r="AR133" s="77">
        <f t="shared" si="281"/>
        <v>0.3166714143285177</v>
      </c>
      <c r="AS133" s="78">
        <f t="shared" si="282"/>
        <v>0.30995626909539969</v>
      </c>
      <c r="AT133" s="77">
        <f t="shared" si="283"/>
        <v>0.37337231657608261</v>
      </c>
      <c r="AU133" s="79">
        <f t="shared" ref="AU133:AU196" si="311">AU132</f>
        <v>0.1</v>
      </c>
      <c r="AV133" s="139">
        <f>DataEntry!P133</f>
        <v>85.25</v>
      </c>
      <c r="AW133" s="80" t="str">
        <f t="shared" si="219"/>
        <v>53/25</v>
      </c>
      <c r="AX133" s="80" t="str">
        <f t="shared" si="220"/>
        <v>11/5</v>
      </c>
      <c r="AY133" s="80" t="str">
        <f t="shared" si="221"/>
        <v>83/50</v>
      </c>
      <c r="AZ133" s="81">
        <f>DataEntry!I133</f>
        <v>27</v>
      </c>
      <c r="BA133" s="82">
        <f>DataEntry!J133</f>
        <v>10</v>
      </c>
      <c r="BB133" s="81">
        <f>DataEntry!K133</f>
        <v>11</v>
      </c>
      <c r="BC133" s="82">
        <f>DataEntry!L133</f>
        <v>4</v>
      </c>
      <c r="BD133" s="81">
        <f>DataEntry!M133</f>
        <v>19</v>
      </c>
      <c r="BE133" s="82">
        <f>DataEntry!N133</f>
        <v>20</v>
      </c>
      <c r="BF133" s="77">
        <f t="shared" si="284"/>
        <v>0.25745973065751254</v>
      </c>
      <c r="BG133" s="77">
        <f t="shared" si="285"/>
        <v>0.25402693424874567</v>
      </c>
      <c r="BH133" s="77">
        <f t="shared" si="286"/>
        <v>0.48851333509374167</v>
      </c>
      <c r="BI133" s="83">
        <f t="shared" si="287"/>
        <v>0</v>
      </c>
      <c r="BJ133" s="83">
        <f t="shared" si="288"/>
        <v>1</v>
      </c>
      <c r="BK133" s="83">
        <f t="shared" si="289"/>
        <v>0</v>
      </c>
      <c r="BL133" s="84">
        <f t="shared" si="222"/>
        <v>0.30995626909539969</v>
      </c>
      <c r="BM133" s="84">
        <f t="shared" si="223"/>
        <v>0.25402693424874567</v>
      </c>
      <c r="BN133" s="85">
        <f t="shared" si="290"/>
        <v>5.5929334846654022E-2</v>
      </c>
      <c r="BO133" s="84">
        <f t="shared" si="224"/>
        <v>0.3166714143285177</v>
      </c>
      <c r="BP133" s="84">
        <f t="shared" si="225"/>
        <v>0.30995626909539969</v>
      </c>
      <c r="BQ133" s="84">
        <f t="shared" si="226"/>
        <v>0.37337231657608261</v>
      </c>
      <c r="BR133" s="84">
        <f t="shared" si="291"/>
        <v>0.25745973065751254</v>
      </c>
      <c r="BS133" s="84">
        <f t="shared" si="291"/>
        <v>0.25402693424874567</v>
      </c>
      <c r="BT133" s="84">
        <f t="shared" si="291"/>
        <v>0.48851333509374167</v>
      </c>
      <c r="BU133" s="86">
        <f t="shared" si="292"/>
        <v>0</v>
      </c>
      <c r="BV133" s="86">
        <f t="shared" si="292"/>
        <v>1</v>
      </c>
      <c r="BW133" s="86">
        <f t="shared" si="292"/>
        <v>0</v>
      </c>
      <c r="BX133" s="86">
        <f t="shared" si="293"/>
        <v>0</v>
      </c>
      <c r="BY133" s="86">
        <f t="shared" si="293"/>
        <v>1</v>
      </c>
      <c r="BZ133" s="86">
        <f t="shared" si="293"/>
        <v>0</v>
      </c>
      <c r="CA133" s="83">
        <f>IF(AND(DataEntry!B133&gt;=ExFrom,DataEntry!B133&lt;=ExTo),0,IF(AR133&lt;DS133,0,DB133))</f>
        <v>0</v>
      </c>
      <c r="CB133" s="83">
        <f>IF(AND(DataEntry!B133&gt;=ExFrom,DataEntry!B133&lt;=ExTo),0,IF(AT133&lt;DT133,0,DC133))</f>
        <v>0</v>
      </c>
      <c r="CC133" s="14">
        <f t="shared" si="294"/>
        <v>0</v>
      </c>
      <c r="CD133" s="72" t="str">
        <f t="shared" si="227"/>
        <v/>
      </c>
      <c r="CE133" s="87">
        <f t="shared" si="295"/>
        <v>4.9757449757449779E-2</v>
      </c>
      <c r="CF133" s="88">
        <f t="shared" si="296"/>
        <v>0.11302586095122279</v>
      </c>
      <c r="CG133" s="88">
        <f t="shared" si="297"/>
        <v>-0.1867264350106051</v>
      </c>
      <c r="CH133" s="87">
        <f t="shared" si="298"/>
        <v>0.30995626909539975</v>
      </c>
      <c r="CI133" s="89">
        <f t="shared" si="228"/>
        <v>0</v>
      </c>
      <c r="CJ133" s="89">
        <f t="shared" si="229"/>
        <v>0</v>
      </c>
      <c r="CK133" s="157">
        <f t="shared" si="230"/>
        <v>0</v>
      </c>
      <c r="CL133" s="90">
        <f t="shared" si="231"/>
        <v>0</v>
      </c>
      <c r="CM133" s="157">
        <f t="shared" si="232"/>
        <v>0</v>
      </c>
      <c r="CN133" s="90">
        <f t="shared" si="233"/>
        <v>0</v>
      </c>
      <c r="CO133" s="157">
        <f t="shared" si="234"/>
        <v>0</v>
      </c>
      <c r="CP133" s="90">
        <f t="shared" si="235"/>
        <v>0</v>
      </c>
      <c r="CQ133" s="157">
        <f t="shared" si="236"/>
        <v>0</v>
      </c>
      <c r="CR133" s="90">
        <f t="shared" si="237"/>
        <v>0</v>
      </c>
      <c r="CS133" s="157">
        <f t="shared" si="238"/>
        <v>0</v>
      </c>
      <c r="CT133" s="90">
        <f t="shared" si="239"/>
        <v>0</v>
      </c>
      <c r="CU133" s="157">
        <f t="shared" si="240"/>
        <v>0</v>
      </c>
      <c r="CV133" s="90">
        <f t="shared" si="241"/>
        <v>0</v>
      </c>
      <c r="CW133" s="157">
        <f t="shared" si="242"/>
        <v>0</v>
      </c>
      <c r="CX133" s="90">
        <f t="shared" si="243"/>
        <v>0</v>
      </c>
      <c r="CY133" s="157">
        <f t="shared" si="244"/>
        <v>0</v>
      </c>
      <c r="CZ133" s="90">
        <f t="shared" si="245"/>
        <v>0</v>
      </c>
      <c r="DA133" s="91">
        <f>DataEntry!B133</f>
        <v>44205</v>
      </c>
      <c r="DB133" s="83">
        <f t="shared" si="246"/>
        <v>32</v>
      </c>
      <c r="DC133" s="83">
        <f t="shared" si="247"/>
        <v>0</v>
      </c>
      <c r="DD133" s="145" t="str">
        <f t="shared" si="299"/>
        <v/>
      </c>
      <c r="DE133" s="145">
        <f t="shared" si="300"/>
        <v>17</v>
      </c>
      <c r="DF133" s="145" t="str">
        <f t="shared" si="301"/>
        <v/>
      </c>
      <c r="DG133" s="145" t="str">
        <f t="shared" si="302"/>
        <v/>
      </c>
      <c r="DH133" s="145">
        <f t="shared" si="303"/>
        <v>11</v>
      </c>
      <c r="DI133" s="145" t="str">
        <f t="shared" si="304"/>
        <v/>
      </c>
      <c r="DJ133" s="83">
        <f t="shared" si="305"/>
        <v>0</v>
      </c>
      <c r="DK133" s="83">
        <f t="shared" si="306"/>
        <v>0</v>
      </c>
      <c r="DL133" s="84">
        <f t="shared" si="307"/>
        <v>0</v>
      </c>
      <c r="DM133" s="14">
        <f t="shared" si="308"/>
        <v>0</v>
      </c>
      <c r="DN133" s="87">
        <f>IFERROR(DO133*(1-DCFactor)+Results!DP133*DCFactor,"")</f>
        <v>0.2964887843137255</v>
      </c>
      <c r="DO133" s="87">
        <f>(DFactor*Rounds*Number/2+SUM(BV$3:BV121))/(Rounds*Number/2+COUNT(BV$3:BV121))</f>
        <v>0.27664941176470587</v>
      </c>
      <c r="DP133" s="87">
        <f t="shared" si="248"/>
        <v>0.33333333333333331</v>
      </c>
      <c r="DQ133" s="84">
        <f t="shared" si="249"/>
        <v>0</v>
      </c>
      <c r="DR133" s="84">
        <f t="shared" si="250"/>
        <v>0</v>
      </c>
      <c r="DS133" s="87">
        <f t="shared" si="251"/>
        <v>0.33289913796829257</v>
      </c>
      <c r="DT133" s="87">
        <f t="shared" si="252"/>
        <v>0.34289088116702016</v>
      </c>
      <c r="DU133" s="87">
        <f t="shared" si="253"/>
        <v>0.30995626909539975</v>
      </c>
      <c r="DV133" s="86">
        <f t="shared" si="309"/>
        <v>0</v>
      </c>
      <c r="DW133" s="86">
        <f t="shared" si="310"/>
        <v>0</v>
      </c>
    </row>
    <row r="134" spans="1:127" x14ac:dyDescent="0.25">
      <c r="A134" s="69">
        <v>132</v>
      </c>
      <c r="B134" s="70">
        <f>DataEntry!C134</f>
        <v>4</v>
      </c>
      <c r="C134" s="71">
        <f>COUNTIF(D$2:D134,D134)+COUNTIF(G$2:G134,D134)</f>
        <v>15</v>
      </c>
      <c r="D134" s="72" t="str">
        <f t="shared" si="211"/>
        <v>Darmstadt 98</v>
      </c>
      <c r="E134" s="70">
        <f>DataEntry!E134</f>
        <v>8</v>
      </c>
      <c r="F134" s="71">
        <f>COUNTIF(D$2:D134,G134)+COUNTIF(G$2:G134,G134)</f>
        <v>15</v>
      </c>
      <c r="G134" s="72" t="str">
        <f t="shared" si="212"/>
        <v>Hannover 96</v>
      </c>
      <c r="H134" s="73">
        <f>DataEntry!G134</f>
        <v>1</v>
      </c>
      <c r="I134" s="73">
        <f>DataEntry!H134</f>
        <v>2</v>
      </c>
      <c r="J134" s="158">
        <f t="shared" si="210"/>
        <v>3</v>
      </c>
      <c r="K134" s="156">
        <f t="shared" si="213"/>
        <v>0</v>
      </c>
      <c r="L134" s="224">
        <f t="shared" si="214"/>
        <v>2554.678521754086</v>
      </c>
      <c r="M134" s="224">
        <f t="shared" si="215"/>
        <v>2414.0479515306242</v>
      </c>
      <c r="N134" s="236">
        <f t="shared" si="254"/>
        <v>140.63057022346175</v>
      </c>
      <c r="O134" s="22" t="str">
        <f t="shared" si="255"/>
        <v>T4G15</v>
      </c>
      <c r="P134" s="248">
        <f t="shared" si="216"/>
        <v>-26.170213659988491</v>
      </c>
      <c r="Q134" s="22" t="str">
        <f t="shared" si="256"/>
        <v>T8G15</v>
      </c>
      <c r="R134" s="248">
        <f t="shared" si="217"/>
        <v>26.170213659988491</v>
      </c>
      <c r="S134" s="74">
        <f t="shared" si="257"/>
        <v>0</v>
      </c>
      <c r="T134" s="75">
        <f t="shared" si="258"/>
        <v>0</v>
      </c>
      <c r="U134" s="76">
        <f t="shared" si="259"/>
        <v>0</v>
      </c>
      <c r="V134" s="74">
        <f t="shared" si="260"/>
        <v>0</v>
      </c>
      <c r="W134" s="75">
        <f t="shared" si="261"/>
        <v>0</v>
      </c>
      <c r="X134" s="76">
        <f t="shared" si="262"/>
        <v>0</v>
      </c>
      <c r="Y134" s="74">
        <f t="shared" si="263"/>
        <v>0</v>
      </c>
      <c r="Z134" s="75">
        <f t="shared" si="264"/>
        <v>0</v>
      </c>
      <c r="AA134" s="76">
        <f t="shared" si="265"/>
        <v>1</v>
      </c>
      <c r="AB134" s="74">
        <f t="shared" si="266"/>
        <v>0</v>
      </c>
      <c r="AC134" s="75">
        <f t="shared" si="267"/>
        <v>0</v>
      </c>
      <c r="AD134" s="76">
        <f t="shared" si="268"/>
        <v>0</v>
      </c>
      <c r="AE134" s="74">
        <f t="shared" si="269"/>
        <v>0</v>
      </c>
      <c r="AF134" s="75">
        <f t="shared" si="270"/>
        <v>0</v>
      </c>
      <c r="AG134" s="76">
        <f t="shared" si="271"/>
        <v>0</v>
      </c>
      <c r="AH134" s="74">
        <f t="shared" si="272"/>
        <v>0</v>
      </c>
      <c r="AI134" s="75">
        <f t="shared" si="273"/>
        <v>0</v>
      </c>
      <c r="AJ134" s="76">
        <f t="shared" si="274"/>
        <v>0</v>
      </c>
      <c r="AK134" s="74">
        <f t="shared" si="275"/>
        <v>0</v>
      </c>
      <c r="AL134" s="75">
        <f t="shared" si="276"/>
        <v>0</v>
      </c>
      <c r="AM134" s="76">
        <f t="shared" si="277"/>
        <v>0</v>
      </c>
      <c r="AN134" s="74">
        <f t="shared" si="278"/>
        <v>0</v>
      </c>
      <c r="AO134" s="75">
        <f t="shared" si="279"/>
        <v>0</v>
      </c>
      <c r="AP134" s="76">
        <f t="shared" si="280"/>
        <v>0</v>
      </c>
      <c r="AQ134" s="77">
        <f t="shared" si="218"/>
        <v>0.63163112249397368</v>
      </c>
      <c r="AR134" s="77">
        <f t="shared" si="281"/>
        <v>0.48849797606746631</v>
      </c>
      <c r="AS134" s="78">
        <f t="shared" si="282"/>
        <v>0.2862662928530148</v>
      </c>
      <c r="AT134" s="77">
        <f t="shared" si="283"/>
        <v>0.22523573107951889</v>
      </c>
      <c r="AU134" s="79">
        <f t="shared" si="311"/>
        <v>0.1</v>
      </c>
      <c r="AV134" s="139">
        <f>DataEntry!P134</f>
        <v>-67.849999999999994</v>
      </c>
      <c r="AW134" s="80" t="str">
        <f t="shared" si="219"/>
        <v>26/25</v>
      </c>
      <c r="AX134" s="80" t="str">
        <f t="shared" si="220"/>
        <v>62/25</v>
      </c>
      <c r="AY134" s="80" t="str">
        <f t="shared" si="221"/>
        <v>17/5</v>
      </c>
      <c r="AZ134" s="81">
        <f>DataEntry!I134</f>
        <v>147</v>
      </c>
      <c r="BA134" s="82">
        <f>DataEntry!J134</f>
        <v>100</v>
      </c>
      <c r="BB134" s="81">
        <f>DataEntry!K134</f>
        <v>13</v>
      </c>
      <c r="BC134" s="82">
        <f>DataEntry!L134</f>
        <v>5</v>
      </c>
      <c r="BD134" s="81">
        <f>DataEntry!M134</f>
        <v>173</v>
      </c>
      <c r="BE134" s="82">
        <f>DataEntry!N134</f>
        <v>100</v>
      </c>
      <c r="BF134" s="77">
        <f t="shared" si="284"/>
        <v>0.38597028641445857</v>
      </c>
      <c r="BG134" s="77">
        <f t="shared" si="285"/>
        <v>0.26481850206769797</v>
      </c>
      <c r="BH134" s="77">
        <f t="shared" si="286"/>
        <v>0.34921121151784346</v>
      </c>
      <c r="BI134" s="83">
        <f t="shared" si="287"/>
        <v>0</v>
      </c>
      <c r="BJ134" s="83">
        <f t="shared" si="288"/>
        <v>0</v>
      </c>
      <c r="BK134" s="83">
        <f t="shared" si="289"/>
        <v>1</v>
      </c>
      <c r="BL134" s="84">
        <f t="shared" si="222"/>
        <v>0.22523573107951889</v>
      </c>
      <c r="BM134" s="84">
        <f t="shared" si="223"/>
        <v>0.34921121151784346</v>
      </c>
      <c r="BN134" s="85">
        <f t="shared" si="290"/>
        <v>-0.12397548043832457</v>
      </c>
      <c r="BO134" s="84">
        <f t="shared" si="224"/>
        <v>0.48849797606746631</v>
      </c>
      <c r="BP134" s="84">
        <f t="shared" si="225"/>
        <v>0.2862662928530148</v>
      </c>
      <c r="BQ134" s="84">
        <f t="shared" si="226"/>
        <v>0.22523573107951889</v>
      </c>
      <c r="BR134" s="84">
        <f t="shared" si="291"/>
        <v>0.38597028641445857</v>
      </c>
      <c r="BS134" s="84">
        <f t="shared" si="291"/>
        <v>0.26481850206769797</v>
      </c>
      <c r="BT134" s="84">
        <f t="shared" si="291"/>
        <v>0.34921121151784346</v>
      </c>
      <c r="BU134" s="86">
        <f t="shared" si="292"/>
        <v>0</v>
      </c>
      <c r="BV134" s="86">
        <f t="shared" si="292"/>
        <v>0</v>
      </c>
      <c r="BW134" s="86">
        <f t="shared" si="292"/>
        <v>1</v>
      </c>
      <c r="BX134" s="86">
        <f t="shared" si="293"/>
        <v>0</v>
      </c>
      <c r="BY134" s="86">
        <f t="shared" si="293"/>
        <v>0</v>
      </c>
      <c r="BZ134" s="86">
        <f t="shared" si="293"/>
        <v>1</v>
      </c>
      <c r="CA134" s="83">
        <f>IF(AND(DataEntry!B134&gt;=ExFrom,DataEntry!B134&lt;=ExTo),0,IF(AR134&lt;DS134,0,DB134))</f>
        <v>49</v>
      </c>
      <c r="CB134" s="83">
        <f>IF(AND(DataEntry!B134&gt;=ExFrom,DataEntry!B134&lt;=ExTo),0,IF(AT134&lt;DT134,0,DC134))</f>
        <v>0</v>
      </c>
      <c r="CC134" s="14">
        <f t="shared" si="294"/>
        <v>-49</v>
      </c>
      <c r="CD134" s="72" t="str">
        <f t="shared" si="227"/>
        <v>Darmstadt 98</v>
      </c>
      <c r="CE134" s="87">
        <f t="shared" si="295"/>
        <v>4.8936443673285757E-2</v>
      </c>
      <c r="CF134" s="88">
        <f t="shared" si="296"/>
        <v>0.15375439909777114</v>
      </c>
      <c r="CG134" s="88">
        <f t="shared" si="297"/>
        <v>-0.23592309394874306</v>
      </c>
      <c r="CH134" s="87">
        <f t="shared" si="298"/>
        <v>0.28626629285301475</v>
      </c>
      <c r="CI134" s="89">
        <f t="shared" si="228"/>
        <v>1</v>
      </c>
      <c r="CJ134" s="89">
        <f t="shared" si="229"/>
        <v>0</v>
      </c>
      <c r="CK134" s="157">
        <f t="shared" si="230"/>
        <v>0</v>
      </c>
      <c r="CL134" s="90">
        <f t="shared" si="231"/>
        <v>0</v>
      </c>
      <c r="CM134" s="157">
        <f t="shared" si="232"/>
        <v>0</v>
      </c>
      <c r="CN134" s="90">
        <f t="shared" si="233"/>
        <v>0</v>
      </c>
      <c r="CO134" s="157">
        <f t="shared" si="234"/>
        <v>-49</v>
      </c>
      <c r="CP134" s="90">
        <f t="shared" si="235"/>
        <v>0</v>
      </c>
      <c r="CQ134" s="157">
        <f t="shared" si="236"/>
        <v>0</v>
      </c>
      <c r="CR134" s="90">
        <f t="shared" si="237"/>
        <v>0</v>
      </c>
      <c r="CS134" s="157">
        <f t="shared" si="238"/>
        <v>0</v>
      </c>
      <c r="CT134" s="90">
        <f t="shared" si="239"/>
        <v>0</v>
      </c>
      <c r="CU134" s="157">
        <f t="shared" si="240"/>
        <v>0</v>
      </c>
      <c r="CV134" s="90">
        <f t="shared" si="241"/>
        <v>0</v>
      </c>
      <c r="CW134" s="157">
        <f t="shared" si="242"/>
        <v>0</v>
      </c>
      <c r="CX134" s="90">
        <f t="shared" si="243"/>
        <v>0</v>
      </c>
      <c r="CY134" s="157">
        <f t="shared" si="244"/>
        <v>0</v>
      </c>
      <c r="CZ134" s="90">
        <f t="shared" si="245"/>
        <v>0</v>
      </c>
      <c r="DA134" s="91">
        <f>DataEntry!B134</f>
        <v>44206</v>
      </c>
      <c r="DB134" s="83">
        <f t="shared" si="246"/>
        <v>49</v>
      </c>
      <c r="DC134" s="83">
        <f t="shared" si="247"/>
        <v>0</v>
      </c>
      <c r="DD134" s="145" t="str">
        <f t="shared" si="299"/>
        <v/>
      </c>
      <c r="DE134" s="145" t="str">
        <f t="shared" si="300"/>
        <v/>
      </c>
      <c r="DF134" s="145">
        <f t="shared" si="301"/>
        <v>4</v>
      </c>
      <c r="DG134" s="145">
        <f t="shared" si="302"/>
        <v>8</v>
      </c>
      <c r="DH134" s="145" t="str">
        <f t="shared" si="303"/>
        <v/>
      </c>
      <c r="DI134" s="145" t="str">
        <f t="shared" si="304"/>
        <v/>
      </c>
      <c r="DJ134" s="83">
        <f t="shared" si="305"/>
        <v>49</v>
      </c>
      <c r="DK134" s="83">
        <f t="shared" si="306"/>
        <v>0</v>
      </c>
      <c r="DL134" s="84">
        <f t="shared" si="307"/>
        <v>18.850000000000001</v>
      </c>
      <c r="DM134" s="14">
        <f t="shared" si="308"/>
        <v>-18.850000000000001</v>
      </c>
      <c r="DN134" s="87">
        <f>IFERROR(DO134*(1-DCFactor)+Results!DP134*DCFactor,"")</f>
        <v>0.27783749999999996</v>
      </c>
      <c r="DO134" s="87">
        <f>(DFactor*Rounds*Number/2+SUM(BV$3:BV122))/(Rounds*Number/2+COUNT(BV$3:BV122))</f>
        <v>0.27599999999999997</v>
      </c>
      <c r="DP134" s="87">
        <f t="shared" si="248"/>
        <v>0.28125</v>
      </c>
      <c r="DQ134" s="84">
        <f t="shared" si="249"/>
        <v>0</v>
      </c>
      <c r="DR134" s="84">
        <f t="shared" si="250"/>
        <v>19.853902435048756</v>
      </c>
      <c r="DS134" s="87">
        <f t="shared" si="251"/>
        <v>0.33154152003007431</v>
      </c>
      <c r="DT134" s="87">
        <f t="shared" si="252"/>
        <v>0.34453076979829139</v>
      </c>
      <c r="DU134" s="87">
        <f t="shared" si="253"/>
        <v>0.28626629285301475</v>
      </c>
      <c r="DV134" s="86">
        <f t="shared" si="309"/>
        <v>-1</v>
      </c>
      <c r="DW134" s="86">
        <f t="shared" si="310"/>
        <v>1</v>
      </c>
    </row>
    <row r="135" spans="1:127" x14ac:dyDescent="0.25">
      <c r="A135" s="69">
        <v>133</v>
      </c>
      <c r="B135" s="70">
        <f>DataEntry!C135</f>
        <v>15</v>
      </c>
      <c r="C135" s="71">
        <f>COUNTIF(D$2:D135,D135)+COUNTIF(G$2:G135,D135)</f>
        <v>15</v>
      </c>
      <c r="D135" s="72" t="str">
        <f t="shared" si="211"/>
        <v>Jahn Regensburg</v>
      </c>
      <c r="E135" s="70">
        <f>DataEntry!E135</f>
        <v>2</v>
      </c>
      <c r="F135" s="71">
        <f>COUNTIF(D$2:D135,G135)+COUNTIF(G$2:G135,G135)</f>
        <v>15</v>
      </c>
      <c r="G135" s="72" t="str">
        <f t="shared" si="212"/>
        <v>Bochum</v>
      </c>
      <c r="H135" s="73">
        <f>DataEntry!G135</f>
        <v>0</v>
      </c>
      <c r="I135" s="73">
        <f>DataEntry!H135</f>
        <v>2</v>
      </c>
      <c r="J135" s="158">
        <f t="shared" si="210"/>
        <v>3</v>
      </c>
      <c r="K135" s="156">
        <f t="shared" si="213"/>
        <v>0</v>
      </c>
      <c r="L135" s="224">
        <f t="shared" si="214"/>
        <v>2485.9045423716284</v>
      </c>
      <c r="M135" s="224">
        <f t="shared" si="215"/>
        <v>2439.5119013043504</v>
      </c>
      <c r="N135" s="236">
        <f t="shared" si="254"/>
        <v>46.392641067277964</v>
      </c>
      <c r="O135" s="22" t="str">
        <f t="shared" si="255"/>
        <v>T15G15</v>
      </c>
      <c r="P135" s="248">
        <f t="shared" si="216"/>
        <v>-17.90561647591182</v>
      </c>
      <c r="Q135" s="22" t="str">
        <f t="shared" si="256"/>
        <v>T2G15</v>
      </c>
      <c r="R135" s="248">
        <f t="shared" si="217"/>
        <v>17.90561647591182</v>
      </c>
      <c r="S135" s="74">
        <f t="shared" si="257"/>
        <v>0</v>
      </c>
      <c r="T135" s="75">
        <f t="shared" si="258"/>
        <v>0</v>
      </c>
      <c r="U135" s="76">
        <f t="shared" si="259"/>
        <v>1</v>
      </c>
      <c r="V135" s="74">
        <f t="shared" si="260"/>
        <v>0</v>
      </c>
      <c r="W135" s="75">
        <f t="shared" si="261"/>
        <v>0</v>
      </c>
      <c r="X135" s="76">
        <f t="shared" si="262"/>
        <v>0</v>
      </c>
      <c r="Y135" s="74">
        <f t="shared" si="263"/>
        <v>0</v>
      </c>
      <c r="Z135" s="75">
        <f t="shared" si="264"/>
        <v>0</v>
      </c>
      <c r="AA135" s="76">
        <f t="shared" si="265"/>
        <v>0</v>
      </c>
      <c r="AB135" s="74">
        <f t="shared" si="266"/>
        <v>0</v>
      </c>
      <c r="AC135" s="75">
        <f t="shared" si="267"/>
        <v>0</v>
      </c>
      <c r="AD135" s="76">
        <f t="shared" si="268"/>
        <v>0</v>
      </c>
      <c r="AE135" s="74">
        <f t="shared" si="269"/>
        <v>0</v>
      </c>
      <c r="AF135" s="75">
        <f t="shared" si="270"/>
        <v>0</v>
      </c>
      <c r="AG135" s="76">
        <f t="shared" si="271"/>
        <v>0</v>
      </c>
      <c r="AH135" s="74">
        <f t="shared" si="272"/>
        <v>0</v>
      </c>
      <c r="AI135" s="75">
        <f t="shared" si="273"/>
        <v>0</v>
      </c>
      <c r="AJ135" s="76">
        <f t="shared" si="274"/>
        <v>0</v>
      </c>
      <c r="AK135" s="74">
        <f t="shared" si="275"/>
        <v>0</v>
      </c>
      <c r="AL135" s="75">
        <f t="shared" si="276"/>
        <v>0</v>
      </c>
      <c r="AM135" s="76">
        <f t="shared" si="277"/>
        <v>0</v>
      </c>
      <c r="AN135" s="74">
        <f t="shared" si="278"/>
        <v>0</v>
      </c>
      <c r="AO135" s="75">
        <f t="shared" si="279"/>
        <v>0</v>
      </c>
      <c r="AP135" s="76">
        <f t="shared" si="280"/>
        <v>0</v>
      </c>
      <c r="AQ135" s="77">
        <f t="shared" si="218"/>
        <v>0.54116812673822623</v>
      </c>
      <c r="AR135" s="77">
        <f t="shared" si="281"/>
        <v>0.38776581206978267</v>
      </c>
      <c r="AS135" s="78">
        <f t="shared" si="282"/>
        <v>0.30680462933688712</v>
      </c>
      <c r="AT135" s="77">
        <f t="shared" si="283"/>
        <v>0.30542955859333021</v>
      </c>
      <c r="AU135" s="79">
        <f t="shared" si="311"/>
        <v>0.1</v>
      </c>
      <c r="AV135" s="139">
        <f>DataEntry!P135</f>
        <v>-57.06</v>
      </c>
      <c r="AW135" s="80" t="str">
        <f t="shared" si="219"/>
        <v>39/25</v>
      </c>
      <c r="AX135" s="80" t="str">
        <f t="shared" si="220"/>
        <v>9/4</v>
      </c>
      <c r="AY135" s="80" t="str">
        <f t="shared" si="221"/>
        <v>9/4</v>
      </c>
      <c r="AZ135" s="81">
        <f>DataEntry!I135</f>
        <v>99</v>
      </c>
      <c r="BA135" s="82">
        <f>DataEntry!J135</f>
        <v>50</v>
      </c>
      <c r="BB135" s="81">
        <f>DataEntry!K135</f>
        <v>54</v>
      </c>
      <c r="BC135" s="82">
        <f>DataEntry!L135</f>
        <v>25</v>
      </c>
      <c r="BD135" s="81">
        <f>DataEntry!M135</f>
        <v>6</v>
      </c>
      <c r="BE135" s="82">
        <f>DataEntry!N135</f>
        <v>4</v>
      </c>
      <c r="BF135" s="77">
        <f t="shared" si="284"/>
        <v>0.31897540255503337</v>
      </c>
      <c r="BG135" s="77">
        <f t="shared" si="285"/>
        <v>0.30080591759936692</v>
      </c>
      <c r="BH135" s="77">
        <f t="shared" si="286"/>
        <v>0.38021867984559976</v>
      </c>
      <c r="BI135" s="83">
        <f t="shared" si="287"/>
        <v>0</v>
      </c>
      <c r="BJ135" s="83">
        <f t="shared" si="288"/>
        <v>0</v>
      </c>
      <c r="BK135" s="83">
        <f t="shared" si="289"/>
        <v>1</v>
      </c>
      <c r="BL135" s="84">
        <f t="shared" si="222"/>
        <v>0.30542955859333021</v>
      </c>
      <c r="BM135" s="84">
        <f t="shared" si="223"/>
        <v>0.38021867984559976</v>
      </c>
      <c r="BN135" s="85">
        <f t="shared" si="290"/>
        <v>-7.4789121252269553E-2</v>
      </c>
      <c r="BO135" s="84">
        <f t="shared" si="224"/>
        <v>0.38776581206978267</v>
      </c>
      <c r="BP135" s="84">
        <f t="shared" si="225"/>
        <v>0.30680462933688712</v>
      </c>
      <c r="BQ135" s="84">
        <f t="shared" si="226"/>
        <v>0.30542955859333021</v>
      </c>
      <c r="BR135" s="84">
        <f t="shared" si="291"/>
        <v>0.31897540255503337</v>
      </c>
      <c r="BS135" s="84">
        <f t="shared" si="291"/>
        <v>0.30080591759936692</v>
      </c>
      <c r="BT135" s="84">
        <f t="shared" si="291"/>
        <v>0.38021867984559976</v>
      </c>
      <c r="BU135" s="86">
        <f t="shared" si="292"/>
        <v>0</v>
      </c>
      <c r="BV135" s="86">
        <f t="shared" si="292"/>
        <v>0</v>
      </c>
      <c r="BW135" s="86">
        <f t="shared" si="292"/>
        <v>1</v>
      </c>
      <c r="BX135" s="86">
        <f t="shared" si="293"/>
        <v>0</v>
      </c>
      <c r="BY135" s="86">
        <f t="shared" si="293"/>
        <v>0</v>
      </c>
      <c r="BZ135" s="86">
        <f t="shared" si="293"/>
        <v>1</v>
      </c>
      <c r="CA135" s="83">
        <f>IF(AND(DataEntry!B135&gt;=ExFrom,DataEntry!B135&lt;=ExTo),0,IF(AR135&lt;DS135,0,DB135))</f>
        <v>39</v>
      </c>
      <c r="CB135" s="83">
        <f>IF(AND(DataEntry!B135&gt;=ExFrom,DataEntry!B135&lt;=ExTo),0,IF(AT135&lt;DT135,0,DC135))</f>
        <v>0</v>
      </c>
      <c r="CC135" s="14">
        <f t="shared" si="294"/>
        <v>-39</v>
      </c>
      <c r="CD135" s="72" t="str">
        <f t="shared" si="227"/>
        <v>Jahn Regensburg</v>
      </c>
      <c r="CE135" s="87">
        <f t="shared" si="295"/>
        <v>5.2026166001189367E-2</v>
      </c>
      <c r="CF135" s="88">
        <f t="shared" si="296"/>
        <v>0.10792801821419044</v>
      </c>
      <c r="CG135" s="88">
        <f t="shared" si="297"/>
        <v>-0.15431881197685668</v>
      </c>
      <c r="CH135" s="87">
        <f t="shared" si="298"/>
        <v>0.30680462933688712</v>
      </c>
      <c r="CI135" s="89">
        <f t="shared" si="228"/>
        <v>1</v>
      </c>
      <c r="CJ135" s="89">
        <f t="shared" si="229"/>
        <v>0</v>
      </c>
      <c r="CK135" s="157">
        <f t="shared" si="230"/>
        <v>-39</v>
      </c>
      <c r="CL135" s="90">
        <f t="shared" si="231"/>
        <v>0</v>
      </c>
      <c r="CM135" s="157">
        <f t="shared" si="232"/>
        <v>0</v>
      </c>
      <c r="CN135" s="90">
        <f t="shared" si="233"/>
        <v>0</v>
      </c>
      <c r="CO135" s="157">
        <f t="shared" si="234"/>
        <v>0</v>
      </c>
      <c r="CP135" s="90">
        <f t="shared" si="235"/>
        <v>0</v>
      </c>
      <c r="CQ135" s="157">
        <f t="shared" si="236"/>
        <v>0</v>
      </c>
      <c r="CR135" s="90">
        <f t="shared" si="237"/>
        <v>0</v>
      </c>
      <c r="CS135" s="157">
        <f t="shared" si="238"/>
        <v>0</v>
      </c>
      <c r="CT135" s="90">
        <f t="shared" si="239"/>
        <v>0</v>
      </c>
      <c r="CU135" s="157">
        <f t="shared" si="240"/>
        <v>0</v>
      </c>
      <c r="CV135" s="90">
        <f t="shared" si="241"/>
        <v>0</v>
      </c>
      <c r="CW135" s="157">
        <f t="shared" si="242"/>
        <v>0</v>
      </c>
      <c r="CX135" s="90">
        <f t="shared" si="243"/>
        <v>0</v>
      </c>
      <c r="CY135" s="157">
        <f t="shared" si="244"/>
        <v>0</v>
      </c>
      <c r="CZ135" s="90">
        <f t="shared" si="245"/>
        <v>0</v>
      </c>
      <c r="DA135" s="91">
        <f>DataEntry!B135</f>
        <v>44206</v>
      </c>
      <c r="DB135" s="83">
        <f t="shared" si="246"/>
        <v>39</v>
      </c>
      <c r="DC135" s="83">
        <f t="shared" si="247"/>
        <v>0</v>
      </c>
      <c r="DD135" s="145" t="str">
        <f t="shared" si="299"/>
        <v/>
      </c>
      <c r="DE135" s="145" t="str">
        <f t="shared" si="300"/>
        <v/>
      </c>
      <c r="DF135" s="145">
        <f t="shared" si="301"/>
        <v>15</v>
      </c>
      <c r="DG135" s="145">
        <f t="shared" si="302"/>
        <v>2</v>
      </c>
      <c r="DH135" s="145" t="str">
        <f t="shared" si="303"/>
        <v/>
      </c>
      <c r="DI135" s="145" t="str">
        <f t="shared" si="304"/>
        <v/>
      </c>
      <c r="DJ135" s="83">
        <f t="shared" si="305"/>
        <v>39</v>
      </c>
      <c r="DK135" s="83">
        <f t="shared" si="306"/>
        <v>0</v>
      </c>
      <c r="DL135" s="84">
        <f t="shared" si="307"/>
        <v>18.059999999999999</v>
      </c>
      <c r="DM135" s="14">
        <f t="shared" si="308"/>
        <v>-18.059999999999999</v>
      </c>
      <c r="DN135" s="87">
        <f>IFERROR(DO135*(1-DCFactor)+Results!DP135*DCFactor,"")</f>
        <v>0.28835485948477757</v>
      </c>
      <c r="DO135" s="87">
        <f>(DFactor*Rounds*Number/2+SUM(BV$3:BV123))/(Rounds*Number/2+COUNT(BV$3:BV123))</f>
        <v>0.2753536299765808</v>
      </c>
      <c r="DP135" s="87">
        <f t="shared" si="248"/>
        <v>0.3125</v>
      </c>
      <c r="DQ135" s="84">
        <f t="shared" si="249"/>
        <v>0</v>
      </c>
      <c r="DR135" s="84">
        <f t="shared" si="250"/>
        <v>12.493935208529559</v>
      </c>
      <c r="DS135" s="87">
        <f t="shared" si="251"/>
        <v>0.33306906605952696</v>
      </c>
      <c r="DT135" s="87">
        <f t="shared" si="252"/>
        <v>0.34181062706589521</v>
      </c>
      <c r="DU135" s="87">
        <f t="shared" si="253"/>
        <v>0.30680462933688712</v>
      </c>
      <c r="DV135" s="86">
        <f t="shared" si="309"/>
        <v>-2</v>
      </c>
      <c r="DW135" s="86">
        <f t="shared" si="310"/>
        <v>2</v>
      </c>
    </row>
    <row r="136" spans="1:127" x14ac:dyDescent="0.25">
      <c r="A136" s="69">
        <v>134</v>
      </c>
      <c r="B136" s="70">
        <f>DataEntry!C136</f>
        <v>14</v>
      </c>
      <c r="C136" s="71">
        <f>COUNTIF(D$2:D136,D136)+COUNTIF(G$2:G136,D136)</f>
        <v>15</v>
      </c>
      <c r="D136" s="72" t="str">
        <f t="shared" si="211"/>
        <v>Paderborn 07</v>
      </c>
      <c r="E136" s="70">
        <f>DataEntry!E136</f>
        <v>1</v>
      </c>
      <c r="F136" s="71">
        <f>COUNTIF(D$2:D136,G136)+COUNTIF(G$2:G136,G136)</f>
        <v>15</v>
      </c>
      <c r="G136" s="72" t="str">
        <f t="shared" si="212"/>
        <v>Erzgebirge Aue</v>
      </c>
      <c r="H136" s="73">
        <f>DataEntry!G136</f>
        <v>2</v>
      </c>
      <c r="I136" s="73">
        <f>DataEntry!H136</f>
        <v>1</v>
      </c>
      <c r="J136" s="158">
        <f t="shared" si="210"/>
        <v>1</v>
      </c>
      <c r="K136" s="156">
        <f t="shared" si="213"/>
        <v>0</v>
      </c>
      <c r="L136" s="224">
        <f t="shared" si="214"/>
        <v>2435.9424860058843</v>
      </c>
      <c r="M136" s="224">
        <f t="shared" si="215"/>
        <v>2355.0879151171753</v>
      </c>
      <c r="N136" s="236">
        <f t="shared" si="254"/>
        <v>80.854570888709077</v>
      </c>
      <c r="O136" s="22" t="str">
        <f t="shared" si="255"/>
        <v>T14G15</v>
      </c>
      <c r="P136" s="248">
        <f t="shared" si="216"/>
        <v>10.537025270988707</v>
      </c>
      <c r="Q136" s="22" t="str">
        <f t="shared" si="256"/>
        <v>T1G15</v>
      </c>
      <c r="R136" s="248">
        <f t="shared" si="217"/>
        <v>-10.537025270988707</v>
      </c>
      <c r="S136" s="74">
        <f t="shared" si="257"/>
        <v>0</v>
      </c>
      <c r="T136" s="75">
        <f t="shared" si="258"/>
        <v>0</v>
      </c>
      <c r="U136" s="76">
        <f t="shared" si="259"/>
        <v>0</v>
      </c>
      <c r="V136" s="74">
        <f t="shared" si="260"/>
        <v>1</v>
      </c>
      <c r="W136" s="75">
        <f t="shared" si="261"/>
        <v>0</v>
      </c>
      <c r="X136" s="76">
        <f t="shared" si="262"/>
        <v>0</v>
      </c>
      <c r="Y136" s="74">
        <f t="shared" si="263"/>
        <v>0</v>
      </c>
      <c r="Z136" s="75">
        <f t="shared" si="264"/>
        <v>0</v>
      </c>
      <c r="AA136" s="76">
        <f t="shared" si="265"/>
        <v>0</v>
      </c>
      <c r="AB136" s="74">
        <f t="shared" si="266"/>
        <v>0</v>
      </c>
      <c r="AC136" s="75">
        <f t="shared" si="267"/>
        <v>0</v>
      </c>
      <c r="AD136" s="76">
        <f t="shared" si="268"/>
        <v>0</v>
      </c>
      <c r="AE136" s="74">
        <f t="shared" si="269"/>
        <v>0</v>
      </c>
      <c r="AF136" s="75">
        <f t="shared" si="270"/>
        <v>0</v>
      </c>
      <c r="AG136" s="76">
        <f t="shared" si="271"/>
        <v>0</v>
      </c>
      <c r="AH136" s="74">
        <f t="shared" si="272"/>
        <v>0</v>
      </c>
      <c r="AI136" s="75">
        <f t="shared" si="273"/>
        <v>0</v>
      </c>
      <c r="AJ136" s="76">
        <f t="shared" si="274"/>
        <v>0</v>
      </c>
      <c r="AK136" s="74">
        <f t="shared" si="275"/>
        <v>0</v>
      </c>
      <c r="AL136" s="75">
        <f t="shared" si="276"/>
        <v>0</v>
      </c>
      <c r="AM136" s="76">
        <f t="shared" si="277"/>
        <v>0</v>
      </c>
      <c r="AN136" s="74">
        <f t="shared" si="278"/>
        <v>0</v>
      </c>
      <c r="AO136" s="75">
        <f t="shared" si="279"/>
        <v>0</v>
      </c>
      <c r="AP136" s="76">
        <f t="shared" si="280"/>
        <v>0</v>
      </c>
      <c r="AQ136" s="77">
        <f t="shared" si="218"/>
        <v>0.57315110566492922</v>
      </c>
      <c r="AR136" s="77">
        <f t="shared" si="281"/>
        <v>0.43054411000952386</v>
      </c>
      <c r="AS136" s="78">
        <f t="shared" si="282"/>
        <v>0.28521399131081071</v>
      </c>
      <c r="AT136" s="77">
        <f t="shared" si="283"/>
        <v>0.28424189867966543</v>
      </c>
      <c r="AU136" s="79">
        <f t="shared" si="311"/>
        <v>0.1</v>
      </c>
      <c r="AV136" s="139">
        <f>DataEntry!P136</f>
        <v>0</v>
      </c>
      <c r="AW136" s="80" t="str">
        <f t="shared" si="219"/>
        <v>33/25</v>
      </c>
      <c r="AX136" s="80" t="str">
        <f t="shared" si="220"/>
        <v>5/2</v>
      </c>
      <c r="AY136" s="80" t="str">
        <f t="shared" si="221"/>
        <v>5/2</v>
      </c>
      <c r="AZ136" s="81">
        <f>DataEntry!I136</f>
        <v>43</v>
      </c>
      <c r="BA136" s="82">
        <f>DataEntry!J136</f>
        <v>50</v>
      </c>
      <c r="BB136" s="81">
        <f>DataEntry!K136</f>
        <v>73</v>
      </c>
      <c r="BC136" s="82">
        <f>DataEntry!L136</f>
        <v>25</v>
      </c>
      <c r="BD136" s="81">
        <f>DataEntry!M136</f>
        <v>72</v>
      </c>
      <c r="BE136" s="82">
        <f>DataEntry!N136</f>
        <v>25</v>
      </c>
      <c r="BF136" s="77">
        <f t="shared" si="284"/>
        <v>0.51180445258028917</v>
      </c>
      <c r="BG136" s="77">
        <f t="shared" si="285"/>
        <v>0.24284599025493314</v>
      </c>
      <c r="BH136" s="77">
        <f t="shared" si="286"/>
        <v>0.24534955716477777</v>
      </c>
      <c r="BI136" s="83">
        <f t="shared" si="287"/>
        <v>1</v>
      </c>
      <c r="BJ136" s="83">
        <f t="shared" si="288"/>
        <v>0</v>
      </c>
      <c r="BK136" s="83">
        <f t="shared" si="289"/>
        <v>0</v>
      </c>
      <c r="BL136" s="84">
        <f t="shared" si="222"/>
        <v>0.43054411000952386</v>
      </c>
      <c r="BM136" s="84">
        <f t="shared" si="223"/>
        <v>0.51180445258028917</v>
      </c>
      <c r="BN136" s="85">
        <f t="shared" si="290"/>
        <v>-8.1260342570765309E-2</v>
      </c>
      <c r="BO136" s="84">
        <f t="shared" si="224"/>
        <v>0.43054411000952386</v>
      </c>
      <c r="BP136" s="84">
        <f t="shared" si="225"/>
        <v>0.28521399131081071</v>
      </c>
      <c r="BQ136" s="84">
        <f t="shared" si="226"/>
        <v>0.28424189867966543</v>
      </c>
      <c r="BR136" s="84">
        <f t="shared" si="291"/>
        <v>0.51180445258028917</v>
      </c>
      <c r="BS136" s="84">
        <f t="shared" si="291"/>
        <v>0.24284599025493314</v>
      </c>
      <c r="BT136" s="84">
        <f t="shared" si="291"/>
        <v>0.24534955716477777</v>
      </c>
      <c r="BU136" s="86">
        <f t="shared" si="292"/>
        <v>1</v>
      </c>
      <c r="BV136" s="86">
        <f t="shared" si="292"/>
        <v>0</v>
      </c>
      <c r="BW136" s="86">
        <f t="shared" si="292"/>
        <v>0</v>
      </c>
      <c r="BX136" s="86">
        <f t="shared" si="293"/>
        <v>1</v>
      </c>
      <c r="BY136" s="86">
        <f t="shared" si="293"/>
        <v>0</v>
      </c>
      <c r="BZ136" s="86">
        <f t="shared" si="293"/>
        <v>0</v>
      </c>
      <c r="CA136" s="83">
        <f>IF(AND(DataEntry!B136&gt;=ExFrom,DataEntry!B136&lt;=ExTo),0,IF(AR136&lt;DS136,0,DB136))</f>
        <v>0</v>
      </c>
      <c r="CB136" s="83">
        <f>IF(AND(DataEntry!B136&gt;=ExFrom,DataEntry!B136&lt;=ExTo),0,IF(AT136&lt;DT136,0,DC136))</f>
        <v>0</v>
      </c>
      <c r="CC136" s="14">
        <f t="shared" si="294"/>
        <v>0</v>
      </c>
      <c r="CD136" s="72" t="str">
        <f t="shared" si="227"/>
        <v/>
      </c>
      <c r="CE136" s="87">
        <f t="shared" si="295"/>
        <v>5.0468408181363555E-2</v>
      </c>
      <c r="CF136" s="88">
        <f t="shared" si="296"/>
        <v>-0.14247357817848427</v>
      </c>
      <c r="CG136" s="88">
        <f t="shared" si="297"/>
        <v>6.6047640610859298E-2</v>
      </c>
      <c r="CH136" s="87">
        <f t="shared" si="298"/>
        <v>0.28521399131081071</v>
      </c>
      <c r="CI136" s="89">
        <f t="shared" si="228"/>
        <v>0</v>
      </c>
      <c r="CJ136" s="89">
        <f t="shared" si="229"/>
        <v>0</v>
      </c>
      <c r="CK136" s="157">
        <f t="shared" si="230"/>
        <v>0</v>
      </c>
      <c r="CL136" s="90">
        <f t="shared" si="231"/>
        <v>0</v>
      </c>
      <c r="CM136" s="157">
        <f t="shared" si="232"/>
        <v>0</v>
      </c>
      <c r="CN136" s="90">
        <f t="shared" si="233"/>
        <v>0</v>
      </c>
      <c r="CO136" s="157">
        <f t="shared" si="234"/>
        <v>0</v>
      </c>
      <c r="CP136" s="90">
        <f t="shared" si="235"/>
        <v>0</v>
      </c>
      <c r="CQ136" s="157">
        <f t="shared" si="236"/>
        <v>0</v>
      </c>
      <c r="CR136" s="90">
        <f t="shared" si="237"/>
        <v>0</v>
      </c>
      <c r="CS136" s="157">
        <f t="shared" si="238"/>
        <v>0</v>
      </c>
      <c r="CT136" s="90">
        <f t="shared" si="239"/>
        <v>0</v>
      </c>
      <c r="CU136" s="157">
        <f t="shared" si="240"/>
        <v>0</v>
      </c>
      <c r="CV136" s="90">
        <f t="shared" si="241"/>
        <v>0</v>
      </c>
      <c r="CW136" s="157">
        <f t="shared" si="242"/>
        <v>0</v>
      </c>
      <c r="CX136" s="90">
        <f t="shared" si="243"/>
        <v>0</v>
      </c>
      <c r="CY136" s="157">
        <f t="shared" si="244"/>
        <v>0</v>
      </c>
      <c r="CZ136" s="90">
        <f t="shared" si="245"/>
        <v>0</v>
      </c>
      <c r="DA136" s="91">
        <f>DataEntry!B136</f>
        <v>44206</v>
      </c>
      <c r="DB136" s="83">
        <f t="shared" si="246"/>
        <v>0</v>
      </c>
      <c r="DC136" s="83">
        <f t="shared" si="247"/>
        <v>0</v>
      </c>
      <c r="DD136" s="145">
        <f t="shared" si="299"/>
        <v>14</v>
      </c>
      <c r="DE136" s="145" t="str">
        <f t="shared" si="300"/>
        <v/>
      </c>
      <c r="DF136" s="145" t="str">
        <f t="shared" si="301"/>
        <v/>
      </c>
      <c r="DG136" s="145" t="str">
        <f t="shared" si="302"/>
        <v/>
      </c>
      <c r="DH136" s="145" t="str">
        <f t="shared" si="303"/>
        <v/>
      </c>
      <c r="DI136" s="145">
        <f t="shared" si="304"/>
        <v>1</v>
      </c>
      <c r="DJ136" s="83">
        <f t="shared" si="305"/>
        <v>0</v>
      </c>
      <c r="DK136" s="83">
        <f t="shared" si="306"/>
        <v>0</v>
      </c>
      <c r="DL136" s="84">
        <f t="shared" si="307"/>
        <v>0</v>
      </c>
      <c r="DM136" s="14">
        <f t="shared" si="308"/>
        <v>0</v>
      </c>
      <c r="DN136" s="87">
        <f>IFERROR(DO136*(1-DCFactor)+Results!DP136*DCFactor,"")</f>
        <v>0.2624158489096573</v>
      </c>
      <c r="DO136" s="87">
        <f>(DFactor*Rounds*Number/2+SUM(BV$3:BV124))/(Rounds*Number/2+COUNT(BV$3:BV124))</f>
        <v>0.27471028037383177</v>
      </c>
      <c r="DP136" s="87">
        <f t="shared" si="248"/>
        <v>0.23958333333333334</v>
      </c>
      <c r="DQ136" s="84">
        <f t="shared" si="249"/>
        <v>6.2685363276380004</v>
      </c>
      <c r="DR136" s="84">
        <f t="shared" si="250"/>
        <v>0</v>
      </c>
      <c r="DS136" s="87">
        <f t="shared" si="251"/>
        <v>0.34141578593928279</v>
      </c>
      <c r="DT136" s="87">
        <f t="shared" si="252"/>
        <v>0.33446507864630465</v>
      </c>
      <c r="DU136" s="87">
        <f t="shared" si="253"/>
        <v>0.28521399131081071</v>
      </c>
      <c r="DV136" s="86">
        <f t="shared" si="309"/>
        <v>1</v>
      </c>
      <c r="DW136" s="86">
        <f t="shared" si="310"/>
        <v>-1</v>
      </c>
    </row>
    <row r="137" spans="1:127" x14ac:dyDescent="0.25">
      <c r="A137" s="69">
        <v>135</v>
      </c>
      <c r="B137" s="70">
        <f>DataEntry!C137</f>
        <v>3</v>
      </c>
      <c r="C137" s="71">
        <f>COUNTIF(D$2:D137,D137)+COUNTIF(G$2:G137,D137)</f>
        <v>15</v>
      </c>
      <c r="D137" s="72" t="str">
        <f t="shared" si="211"/>
        <v>Eintracht Braunschweig</v>
      </c>
      <c r="E137" s="70">
        <f>DataEntry!E137</f>
        <v>5</v>
      </c>
      <c r="F137" s="71">
        <f>COUNTIF(D$2:D137,G137)+COUNTIF(G$2:G137,G137)</f>
        <v>15</v>
      </c>
      <c r="G137" s="72" t="str">
        <f t="shared" si="212"/>
        <v>Fortuna Dusseldorf</v>
      </c>
      <c r="H137" s="73">
        <f>DataEntry!G137</f>
        <v>0</v>
      </c>
      <c r="I137" s="73">
        <f>DataEntry!H137</f>
        <v>0</v>
      </c>
      <c r="J137" s="158">
        <f t="shared" si="210"/>
        <v>2</v>
      </c>
      <c r="K137" s="156">
        <f t="shared" si="213"/>
        <v>0</v>
      </c>
      <c r="L137" s="224">
        <f t="shared" si="214"/>
        <v>2395.3088043291855</v>
      </c>
      <c r="M137" s="224">
        <f t="shared" si="215"/>
        <v>2449.5703060302071</v>
      </c>
      <c r="N137" s="236">
        <f t="shared" si="254"/>
        <v>-54.261501701021643</v>
      </c>
      <c r="O137" s="22" t="str">
        <f t="shared" si="255"/>
        <v>T3G15</v>
      </c>
      <c r="P137" s="248">
        <f t="shared" si="216"/>
        <v>0.48591506399330608</v>
      </c>
      <c r="Q137" s="22" t="str">
        <f t="shared" si="256"/>
        <v>T5G15</v>
      </c>
      <c r="R137" s="248">
        <f t="shared" si="217"/>
        <v>-0.48591506399330608</v>
      </c>
      <c r="S137" s="74">
        <f t="shared" si="257"/>
        <v>0</v>
      </c>
      <c r="T137" s="75">
        <f t="shared" si="258"/>
        <v>0</v>
      </c>
      <c r="U137" s="76">
        <f t="shared" si="259"/>
        <v>0</v>
      </c>
      <c r="V137" s="74">
        <f t="shared" si="260"/>
        <v>0</v>
      </c>
      <c r="W137" s="75">
        <f t="shared" si="261"/>
        <v>1</v>
      </c>
      <c r="X137" s="76">
        <f t="shared" si="262"/>
        <v>0</v>
      </c>
      <c r="Y137" s="74">
        <f t="shared" si="263"/>
        <v>0</v>
      </c>
      <c r="Z137" s="75">
        <f t="shared" si="264"/>
        <v>0</v>
      </c>
      <c r="AA137" s="76">
        <f t="shared" si="265"/>
        <v>0</v>
      </c>
      <c r="AB137" s="74">
        <f t="shared" si="266"/>
        <v>0</v>
      </c>
      <c r="AC137" s="75">
        <f t="shared" si="267"/>
        <v>0</v>
      </c>
      <c r="AD137" s="76">
        <f t="shared" si="268"/>
        <v>0</v>
      </c>
      <c r="AE137" s="74">
        <f t="shared" si="269"/>
        <v>0</v>
      </c>
      <c r="AF137" s="75">
        <f t="shared" si="270"/>
        <v>0</v>
      </c>
      <c r="AG137" s="76">
        <f t="shared" si="271"/>
        <v>0</v>
      </c>
      <c r="AH137" s="74">
        <f t="shared" si="272"/>
        <v>0</v>
      </c>
      <c r="AI137" s="75">
        <f t="shared" si="273"/>
        <v>0</v>
      </c>
      <c r="AJ137" s="76">
        <f t="shared" si="274"/>
        <v>0</v>
      </c>
      <c r="AK137" s="74">
        <f t="shared" si="275"/>
        <v>0</v>
      </c>
      <c r="AL137" s="75">
        <f t="shared" si="276"/>
        <v>0</v>
      </c>
      <c r="AM137" s="76">
        <f t="shared" si="277"/>
        <v>0</v>
      </c>
      <c r="AN137" s="74">
        <f t="shared" si="278"/>
        <v>0</v>
      </c>
      <c r="AO137" s="75">
        <f t="shared" si="279"/>
        <v>0</v>
      </c>
      <c r="AP137" s="76">
        <f t="shared" si="280"/>
        <v>0</v>
      </c>
      <c r="AQ137" s="77">
        <f t="shared" si="218"/>
        <v>0.45140849360066937</v>
      </c>
      <c r="AR137" s="77">
        <f t="shared" si="281"/>
        <v>0.30483816378846962</v>
      </c>
      <c r="AS137" s="78">
        <f t="shared" si="282"/>
        <v>0.2931406596243995</v>
      </c>
      <c r="AT137" s="77">
        <f t="shared" si="283"/>
        <v>0.40202117658713082</v>
      </c>
      <c r="AU137" s="79">
        <f t="shared" si="311"/>
        <v>0.1</v>
      </c>
      <c r="AV137" s="139">
        <f>DataEntry!P137</f>
        <v>0</v>
      </c>
      <c r="AW137" s="80" t="str">
        <f t="shared" si="219"/>
        <v>57/25</v>
      </c>
      <c r="AX137" s="80" t="str">
        <f t="shared" si="220"/>
        <v>12/5</v>
      </c>
      <c r="AY137" s="80" t="str">
        <f t="shared" si="221"/>
        <v>37/25</v>
      </c>
      <c r="AZ137" s="81">
        <f>DataEntry!I137</f>
        <v>67</v>
      </c>
      <c r="BA137" s="82">
        <f>DataEntry!J137</f>
        <v>25</v>
      </c>
      <c r="BB137" s="81">
        <f>DataEntry!K137</f>
        <v>13</v>
      </c>
      <c r="BC137" s="82">
        <f>DataEntry!L137</f>
        <v>5</v>
      </c>
      <c r="BD137" s="81">
        <f>DataEntry!M137</f>
        <v>1</v>
      </c>
      <c r="BE137" s="82">
        <f>DataEntry!N137</f>
        <v>1</v>
      </c>
      <c r="BF137" s="77">
        <f t="shared" si="284"/>
        <v>0.2589182968929804</v>
      </c>
      <c r="BG137" s="77">
        <f t="shared" si="285"/>
        <v>0.26467203682393559</v>
      </c>
      <c r="BH137" s="77">
        <f t="shared" si="286"/>
        <v>0.47640966628308401</v>
      </c>
      <c r="BI137" s="83">
        <f t="shared" si="287"/>
        <v>0</v>
      </c>
      <c r="BJ137" s="83">
        <f t="shared" si="288"/>
        <v>1</v>
      </c>
      <c r="BK137" s="83">
        <f t="shared" si="289"/>
        <v>0</v>
      </c>
      <c r="BL137" s="84">
        <f t="shared" si="222"/>
        <v>0.2931406596243995</v>
      </c>
      <c r="BM137" s="84">
        <f t="shared" si="223"/>
        <v>0.26467203682393559</v>
      </c>
      <c r="BN137" s="85">
        <f t="shared" si="290"/>
        <v>2.8468622800463916E-2</v>
      </c>
      <c r="BO137" s="84">
        <f t="shared" si="224"/>
        <v>0.30483816378846962</v>
      </c>
      <c r="BP137" s="84">
        <f t="shared" si="225"/>
        <v>0.2931406596243995</v>
      </c>
      <c r="BQ137" s="84">
        <f t="shared" si="226"/>
        <v>0.40202117658713082</v>
      </c>
      <c r="BR137" s="84">
        <f t="shared" si="291"/>
        <v>0.2589182968929804</v>
      </c>
      <c r="BS137" s="84">
        <f t="shared" si="291"/>
        <v>0.26467203682393559</v>
      </c>
      <c r="BT137" s="84">
        <f t="shared" si="291"/>
        <v>0.47640966628308401</v>
      </c>
      <c r="BU137" s="86">
        <f t="shared" si="292"/>
        <v>0</v>
      </c>
      <c r="BV137" s="86">
        <f t="shared" si="292"/>
        <v>1</v>
      </c>
      <c r="BW137" s="86">
        <f t="shared" si="292"/>
        <v>0</v>
      </c>
      <c r="BX137" s="86">
        <f t="shared" si="293"/>
        <v>0</v>
      </c>
      <c r="BY137" s="86">
        <f t="shared" si="293"/>
        <v>1</v>
      </c>
      <c r="BZ137" s="86">
        <f t="shared" si="293"/>
        <v>0</v>
      </c>
      <c r="CA137" s="83">
        <f>IF(AND(DataEntry!B137&gt;=ExFrom,DataEntry!B137&lt;=ExTo),0,IF(AR137&lt;DS137,0,DB137))</f>
        <v>0</v>
      </c>
      <c r="CB137" s="83">
        <f>IF(AND(DataEntry!B137&gt;=ExFrom,DataEntry!B137&lt;=ExTo),0,IF(AT137&lt;DT137,0,DC137))</f>
        <v>0</v>
      </c>
      <c r="CC137" s="14">
        <f t="shared" si="294"/>
        <v>0</v>
      </c>
      <c r="CD137" s="72" t="str">
        <f t="shared" si="227"/>
        <v/>
      </c>
      <c r="CE137" s="87">
        <f t="shared" si="295"/>
        <v>4.9516908212560384E-2</v>
      </c>
      <c r="CF137" s="88">
        <f t="shared" si="296"/>
        <v>7.9467542704092897E-2</v>
      </c>
      <c r="CG137" s="88">
        <f t="shared" si="297"/>
        <v>-0.13736838528193357</v>
      </c>
      <c r="CH137" s="87">
        <f t="shared" si="298"/>
        <v>0.29314065962439956</v>
      </c>
      <c r="CI137" s="89">
        <f t="shared" si="228"/>
        <v>0</v>
      </c>
      <c r="CJ137" s="89">
        <f t="shared" si="229"/>
        <v>0</v>
      </c>
      <c r="CK137" s="157">
        <f t="shared" si="230"/>
        <v>0</v>
      </c>
      <c r="CL137" s="90">
        <f t="shared" si="231"/>
        <v>0</v>
      </c>
      <c r="CM137" s="157">
        <f t="shared" si="232"/>
        <v>0</v>
      </c>
      <c r="CN137" s="90">
        <f t="shared" si="233"/>
        <v>0</v>
      </c>
      <c r="CO137" s="157">
        <f t="shared" si="234"/>
        <v>0</v>
      </c>
      <c r="CP137" s="90">
        <f t="shared" si="235"/>
        <v>0</v>
      </c>
      <c r="CQ137" s="157">
        <f t="shared" si="236"/>
        <v>0</v>
      </c>
      <c r="CR137" s="90">
        <f t="shared" si="237"/>
        <v>0</v>
      </c>
      <c r="CS137" s="157">
        <f t="shared" si="238"/>
        <v>0</v>
      </c>
      <c r="CT137" s="90">
        <f t="shared" si="239"/>
        <v>0</v>
      </c>
      <c r="CU137" s="157">
        <f t="shared" si="240"/>
        <v>0</v>
      </c>
      <c r="CV137" s="90">
        <f t="shared" si="241"/>
        <v>0</v>
      </c>
      <c r="CW137" s="157">
        <f t="shared" si="242"/>
        <v>0</v>
      </c>
      <c r="CX137" s="90">
        <f t="shared" si="243"/>
        <v>0</v>
      </c>
      <c r="CY137" s="157">
        <f t="shared" si="244"/>
        <v>0</v>
      </c>
      <c r="CZ137" s="90">
        <f t="shared" si="245"/>
        <v>0</v>
      </c>
      <c r="DA137" s="91">
        <f>DataEntry!B137</f>
        <v>44207</v>
      </c>
      <c r="DB137" s="83">
        <f t="shared" si="246"/>
        <v>0</v>
      </c>
      <c r="DC137" s="83">
        <f t="shared" si="247"/>
        <v>0</v>
      </c>
      <c r="DD137" s="145" t="str">
        <f t="shared" si="299"/>
        <v/>
      </c>
      <c r="DE137" s="145">
        <f t="shared" si="300"/>
        <v>3</v>
      </c>
      <c r="DF137" s="145" t="str">
        <f t="shared" si="301"/>
        <v/>
      </c>
      <c r="DG137" s="145" t="str">
        <f t="shared" si="302"/>
        <v/>
      </c>
      <c r="DH137" s="145">
        <f t="shared" si="303"/>
        <v>5</v>
      </c>
      <c r="DI137" s="145" t="str">
        <f t="shared" si="304"/>
        <v/>
      </c>
      <c r="DJ137" s="83">
        <f t="shared" si="305"/>
        <v>0</v>
      </c>
      <c r="DK137" s="83">
        <f t="shared" si="306"/>
        <v>0</v>
      </c>
      <c r="DL137" s="84">
        <f t="shared" si="307"/>
        <v>0</v>
      </c>
      <c r="DM137" s="14">
        <f t="shared" si="308"/>
        <v>0</v>
      </c>
      <c r="DN137" s="87">
        <f>IFERROR(DO137*(1-DCFactor)+Results!DP137*DCFactor,"")</f>
        <v>0.27274523524720895</v>
      </c>
      <c r="DO137" s="87">
        <f>(DFactor*Rounds*Number/2+SUM(BV$3:BV125))/(Rounds*Number/2+COUNT(BV$3:BV125))</f>
        <v>0.27406993006993008</v>
      </c>
      <c r="DP137" s="87">
        <f t="shared" si="248"/>
        <v>0.27028508771929821</v>
      </c>
      <c r="DQ137" s="84">
        <f t="shared" si="249"/>
        <v>0</v>
      </c>
      <c r="DR137" s="84">
        <f t="shared" si="250"/>
        <v>0</v>
      </c>
      <c r="DS137" s="87">
        <f t="shared" si="251"/>
        <v>0.33401774857653022</v>
      </c>
      <c r="DT137" s="87">
        <f t="shared" si="252"/>
        <v>0.34124561284273108</v>
      </c>
      <c r="DU137" s="87">
        <f t="shared" si="253"/>
        <v>0.29314065962439956</v>
      </c>
      <c r="DV137" s="86">
        <f t="shared" si="309"/>
        <v>0</v>
      </c>
      <c r="DW137" s="86">
        <f t="shared" si="310"/>
        <v>0</v>
      </c>
    </row>
    <row r="138" spans="1:127" x14ac:dyDescent="0.25">
      <c r="A138" s="69">
        <v>136</v>
      </c>
      <c r="B138" s="70">
        <f>DataEntry!C138</f>
        <v>6</v>
      </c>
      <c r="C138" s="71">
        <f>COUNTIF(D$2:D138,D138)+COUNTIF(G$2:G138,D138)</f>
        <v>16</v>
      </c>
      <c r="D138" s="72" t="str">
        <f t="shared" si="211"/>
        <v>Greuther Furth</v>
      </c>
      <c r="E138" s="70">
        <f>DataEntry!E138</f>
        <v>14</v>
      </c>
      <c r="F138" s="71">
        <f>COUNTIF(D$2:D138,G138)+COUNTIF(G$2:G138,G138)</f>
        <v>16</v>
      </c>
      <c r="G138" s="72" t="str">
        <f t="shared" si="212"/>
        <v>Paderborn 07</v>
      </c>
      <c r="H138" s="73">
        <f>DataEntry!G138</f>
        <v>1</v>
      </c>
      <c r="I138" s="73">
        <f>DataEntry!H138</f>
        <v>1</v>
      </c>
      <c r="J138" s="158">
        <f t="shared" si="210"/>
        <v>2</v>
      </c>
      <c r="K138" s="156">
        <f t="shared" si="213"/>
        <v>0</v>
      </c>
      <c r="L138" s="224">
        <f t="shared" si="214"/>
        <v>2438.8652205952308</v>
      </c>
      <c r="M138" s="224">
        <f t="shared" si="215"/>
        <v>2402.7792913779604</v>
      </c>
      <c r="N138" s="236">
        <f t="shared" si="254"/>
        <v>36.085929217270404</v>
      </c>
      <c r="O138" s="22" t="str">
        <f t="shared" si="255"/>
        <v>T6G16</v>
      </c>
      <c r="P138" s="248">
        <f t="shared" si="216"/>
        <v>-0.31989066384637699</v>
      </c>
      <c r="Q138" s="22" t="str">
        <f t="shared" si="256"/>
        <v>T14G16</v>
      </c>
      <c r="R138" s="248">
        <f t="shared" si="217"/>
        <v>0.31989066384637699</v>
      </c>
      <c r="S138" s="74">
        <f t="shared" si="257"/>
        <v>0</v>
      </c>
      <c r="T138" s="75">
        <f t="shared" si="258"/>
        <v>1</v>
      </c>
      <c r="U138" s="76">
        <f t="shared" si="259"/>
        <v>0</v>
      </c>
      <c r="V138" s="74">
        <f t="shared" si="260"/>
        <v>0</v>
      </c>
      <c r="W138" s="75">
        <f t="shared" si="261"/>
        <v>0</v>
      </c>
      <c r="X138" s="76">
        <f t="shared" si="262"/>
        <v>0</v>
      </c>
      <c r="Y138" s="74">
        <f t="shared" si="263"/>
        <v>0</v>
      </c>
      <c r="Z138" s="75">
        <f t="shared" si="264"/>
        <v>0</v>
      </c>
      <c r="AA138" s="76">
        <f t="shared" si="265"/>
        <v>0</v>
      </c>
      <c r="AB138" s="74">
        <f t="shared" si="266"/>
        <v>0</v>
      </c>
      <c r="AC138" s="75">
        <f t="shared" si="267"/>
        <v>0</v>
      </c>
      <c r="AD138" s="76">
        <f t="shared" si="268"/>
        <v>0</v>
      </c>
      <c r="AE138" s="74">
        <f t="shared" si="269"/>
        <v>0</v>
      </c>
      <c r="AF138" s="75">
        <f t="shared" si="270"/>
        <v>0</v>
      </c>
      <c r="AG138" s="76">
        <f t="shared" si="271"/>
        <v>0</v>
      </c>
      <c r="AH138" s="74">
        <f t="shared" si="272"/>
        <v>0</v>
      </c>
      <c r="AI138" s="75">
        <f t="shared" si="273"/>
        <v>0</v>
      </c>
      <c r="AJ138" s="76">
        <f t="shared" si="274"/>
        <v>0</v>
      </c>
      <c r="AK138" s="74">
        <f t="shared" si="275"/>
        <v>0</v>
      </c>
      <c r="AL138" s="75">
        <f t="shared" si="276"/>
        <v>0</v>
      </c>
      <c r="AM138" s="76">
        <f t="shared" si="277"/>
        <v>0</v>
      </c>
      <c r="AN138" s="74">
        <f t="shared" si="278"/>
        <v>0</v>
      </c>
      <c r="AO138" s="75">
        <f t="shared" si="279"/>
        <v>0</v>
      </c>
      <c r="AP138" s="76">
        <f t="shared" si="280"/>
        <v>0</v>
      </c>
      <c r="AQ138" s="77">
        <f t="shared" si="218"/>
        <v>0.53198906638463772</v>
      </c>
      <c r="AR138" s="77">
        <f t="shared" si="281"/>
        <v>0.39098863328339617</v>
      </c>
      <c r="AS138" s="78">
        <f t="shared" si="282"/>
        <v>0.28200086620248321</v>
      </c>
      <c r="AT138" s="77">
        <f t="shared" si="283"/>
        <v>0.32701050051412067</v>
      </c>
      <c r="AU138" s="79">
        <f t="shared" si="311"/>
        <v>0.1</v>
      </c>
      <c r="AV138" s="139">
        <f>DataEntry!P138</f>
        <v>0</v>
      </c>
      <c r="AW138" s="80" t="str">
        <f t="shared" si="219"/>
        <v>77/50</v>
      </c>
      <c r="AX138" s="80" t="str">
        <f t="shared" si="220"/>
        <v>63/25</v>
      </c>
      <c r="AY138" s="80" t="str">
        <f t="shared" si="221"/>
        <v>51/25</v>
      </c>
      <c r="AZ138" s="81">
        <f>DataEntry!I138</f>
        <v>111</v>
      </c>
      <c r="BA138" s="82">
        <f>DataEntry!J138</f>
        <v>100</v>
      </c>
      <c r="BB138" s="81">
        <f>DataEntry!K138</f>
        <v>5</v>
      </c>
      <c r="BC138" s="82">
        <f>DataEntry!L138</f>
        <v>2</v>
      </c>
      <c r="BD138" s="81">
        <f>DataEntry!M138</f>
        <v>61</v>
      </c>
      <c r="BE138" s="82">
        <f>DataEntry!N138</f>
        <v>25</v>
      </c>
      <c r="BF138" s="77">
        <f t="shared" si="284"/>
        <v>0.45121686141945933</v>
      </c>
      <c r="BG138" s="77">
        <f t="shared" si="285"/>
        <v>0.27201930788430262</v>
      </c>
      <c r="BH138" s="77">
        <f t="shared" si="286"/>
        <v>0.27676383069623811</v>
      </c>
      <c r="BI138" s="83">
        <f t="shared" si="287"/>
        <v>0</v>
      </c>
      <c r="BJ138" s="83">
        <f t="shared" si="288"/>
        <v>1</v>
      </c>
      <c r="BK138" s="83">
        <f t="shared" si="289"/>
        <v>0</v>
      </c>
      <c r="BL138" s="84">
        <f t="shared" si="222"/>
        <v>0.28200086620248321</v>
      </c>
      <c r="BM138" s="84">
        <f t="shared" si="223"/>
        <v>0.27201930788430262</v>
      </c>
      <c r="BN138" s="85">
        <f t="shared" si="290"/>
        <v>9.9815583181805945E-3</v>
      </c>
      <c r="BO138" s="84">
        <f t="shared" si="224"/>
        <v>0.39098863328339617</v>
      </c>
      <c r="BP138" s="84">
        <f t="shared" si="225"/>
        <v>0.28200086620248321</v>
      </c>
      <c r="BQ138" s="84">
        <f t="shared" si="226"/>
        <v>0.32701050051412067</v>
      </c>
      <c r="BR138" s="84">
        <f t="shared" si="291"/>
        <v>0.45121686141945933</v>
      </c>
      <c r="BS138" s="84">
        <f t="shared" si="291"/>
        <v>0.27201930788430262</v>
      </c>
      <c r="BT138" s="84">
        <f t="shared" si="291"/>
        <v>0.27676383069623811</v>
      </c>
      <c r="BU138" s="86">
        <f t="shared" si="292"/>
        <v>0</v>
      </c>
      <c r="BV138" s="86">
        <f t="shared" si="292"/>
        <v>1</v>
      </c>
      <c r="BW138" s="86">
        <f t="shared" si="292"/>
        <v>0</v>
      </c>
      <c r="BX138" s="86">
        <f t="shared" si="293"/>
        <v>0</v>
      </c>
      <c r="BY138" s="86">
        <f t="shared" si="293"/>
        <v>1</v>
      </c>
      <c r="BZ138" s="86">
        <f t="shared" si="293"/>
        <v>0</v>
      </c>
      <c r="CA138" s="83">
        <f>IF(AND(DataEntry!B138&gt;=ExFrom,DataEntry!B138&lt;=ExTo),0,IF(AR138&lt;DS138,0,DB138))</f>
        <v>0</v>
      </c>
      <c r="CB138" s="83">
        <f>IF(AND(DataEntry!B138&gt;=ExFrom,DataEntry!B138&lt;=ExTo),0,IF(AT138&lt;DT138,0,DC138))</f>
        <v>0</v>
      </c>
      <c r="CC138" s="14">
        <f t="shared" si="294"/>
        <v>0</v>
      </c>
      <c r="CD138" s="72" t="str">
        <f t="shared" si="227"/>
        <v/>
      </c>
      <c r="CE138" s="87">
        <f t="shared" si="295"/>
        <v>5.0345609421989845E-2</v>
      </c>
      <c r="CF138" s="88">
        <f t="shared" si="296"/>
        <v>-0.12172123104627211</v>
      </c>
      <c r="CG138" s="88">
        <f t="shared" si="297"/>
        <v>8.2882502635199945E-2</v>
      </c>
      <c r="CH138" s="87">
        <f t="shared" si="298"/>
        <v>0.28200086620248316</v>
      </c>
      <c r="CI138" s="89">
        <f t="shared" si="228"/>
        <v>0</v>
      </c>
      <c r="CJ138" s="89">
        <f t="shared" si="229"/>
        <v>0</v>
      </c>
      <c r="CK138" s="157">
        <f t="shared" si="230"/>
        <v>0</v>
      </c>
      <c r="CL138" s="90">
        <f t="shared" si="231"/>
        <v>0</v>
      </c>
      <c r="CM138" s="157">
        <f t="shared" si="232"/>
        <v>0</v>
      </c>
      <c r="CN138" s="90">
        <f t="shared" si="233"/>
        <v>0</v>
      </c>
      <c r="CO138" s="157">
        <f t="shared" si="234"/>
        <v>0</v>
      </c>
      <c r="CP138" s="90">
        <f t="shared" si="235"/>
        <v>0</v>
      </c>
      <c r="CQ138" s="157">
        <f t="shared" si="236"/>
        <v>0</v>
      </c>
      <c r="CR138" s="90">
        <f t="shared" si="237"/>
        <v>0</v>
      </c>
      <c r="CS138" s="157">
        <f t="shared" si="238"/>
        <v>0</v>
      </c>
      <c r="CT138" s="90">
        <f t="shared" si="239"/>
        <v>0</v>
      </c>
      <c r="CU138" s="157">
        <f t="shared" si="240"/>
        <v>0</v>
      </c>
      <c r="CV138" s="90">
        <f t="shared" si="241"/>
        <v>0</v>
      </c>
      <c r="CW138" s="157">
        <f t="shared" si="242"/>
        <v>0</v>
      </c>
      <c r="CX138" s="90">
        <f t="shared" si="243"/>
        <v>0</v>
      </c>
      <c r="CY138" s="157">
        <f t="shared" si="244"/>
        <v>0</v>
      </c>
      <c r="CZ138" s="90">
        <f t="shared" si="245"/>
        <v>0</v>
      </c>
      <c r="DA138" s="91">
        <f>DataEntry!B138</f>
        <v>44211</v>
      </c>
      <c r="DB138" s="83">
        <f t="shared" si="246"/>
        <v>0</v>
      </c>
      <c r="DC138" s="83">
        <f t="shared" si="247"/>
        <v>0</v>
      </c>
      <c r="DD138" s="145" t="str">
        <f t="shared" si="299"/>
        <v/>
      </c>
      <c r="DE138" s="145">
        <f t="shared" si="300"/>
        <v>6</v>
      </c>
      <c r="DF138" s="145" t="str">
        <f t="shared" si="301"/>
        <v/>
      </c>
      <c r="DG138" s="145" t="str">
        <f t="shared" si="302"/>
        <v/>
      </c>
      <c r="DH138" s="145">
        <f t="shared" si="303"/>
        <v>14</v>
      </c>
      <c r="DI138" s="145" t="str">
        <f t="shared" si="304"/>
        <v/>
      </c>
      <c r="DJ138" s="83">
        <f t="shared" si="305"/>
        <v>0</v>
      </c>
      <c r="DK138" s="83">
        <f t="shared" si="306"/>
        <v>0</v>
      </c>
      <c r="DL138" s="84">
        <f t="shared" si="307"/>
        <v>0</v>
      </c>
      <c r="DM138" s="14">
        <f t="shared" si="308"/>
        <v>0</v>
      </c>
      <c r="DN138" s="87">
        <f>IFERROR(DO138*(1-DCFactor)+Results!DP138*DCFactor,"")</f>
        <v>0.26701687707641197</v>
      </c>
      <c r="DO138" s="87">
        <f>(DFactor*Rounds*Number/2+SUM(BV$3:BV126))/(Rounds*Number/2+COUNT(BV$3:BV126))</f>
        <v>0.27343255813953488</v>
      </c>
      <c r="DP138" s="87">
        <f t="shared" si="248"/>
        <v>0.25510204081632654</v>
      </c>
      <c r="DQ138" s="84">
        <f t="shared" si="249"/>
        <v>0</v>
      </c>
      <c r="DR138" s="84">
        <f t="shared" si="250"/>
        <v>0</v>
      </c>
      <c r="DS138" s="87">
        <f t="shared" si="251"/>
        <v>0.34072404103487575</v>
      </c>
      <c r="DT138" s="87">
        <f t="shared" si="252"/>
        <v>0.33390391657882668</v>
      </c>
      <c r="DU138" s="87">
        <f t="shared" si="253"/>
        <v>0.28200086620248316</v>
      </c>
      <c r="DV138" s="86">
        <f t="shared" si="309"/>
        <v>0</v>
      </c>
      <c r="DW138" s="86">
        <f t="shared" si="310"/>
        <v>0</v>
      </c>
    </row>
    <row r="139" spans="1:127" x14ac:dyDescent="0.25">
      <c r="A139" s="69">
        <v>137</v>
      </c>
      <c r="B139" s="70">
        <f>DataEntry!C139</f>
        <v>18</v>
      </c>
      <c r="C139" s="71">
        <f>COUNTIF(D$2:D139,D139)+COUNTIF(G$2:G139,D139)</f>
        <v>16</v>
      </c>
      <c r="D139" s="72" t="str">
        <f t="shared" si="211"/>
        <v>Wurzburger Kickers</v>
      </c>
      <c r="E139" s="70">
        <f>DataEntry!E139</f>
        <v>3</v>
      </c>
      <c r="F139" s="71">
        <f>COUNTIF(D$2:D139,G139)+COUNTIF(G$2:G139,G139)</f>
        <v>16</v>
      </c>
      <c r="G139" s="72" t="str">
        <f t="shared" si="212"/>
        <v>Eintracht Braunschweig</v>
      </c>
      <c r="H139" s="73">
        <f>DataEntry!G139</f>
        <v>0</v>
      </c>
      <c r="I139" s="73">
        <f>DataEntry!H139</f>
        <v>0</v>
      </c>
      <c r="J139" s="158">
        <f t="shared" si="210"/>
        <v>2</v>
      </c>
      <c r="K139" s="156">
        <f t="shared" si="213"/>
        <v>0</v>
      </c>
      <c r="L139" s="224">
        <f t="shared" si="214"/>
        <v>2359.0175876309759</v>
      </c>
      <c r="M139" s="224">
        <f t="shared" si="215"/>
        <v>2350.1277011557781</v>
      </c>
      <c r="N139" s="236">
        <f t="shared" si="254"/>
        <v>8.8898864751977271</v>
      </c>
      <c r="O139" s="22" t="str">
        <f t="shared" si="255"/>
        <v>T18G16</v>
      </c>
      <c r="P139" s="248">
        <f t="shared" si="216"/>
        <v>-6.953142722785266E-2</v>
      </c>
      <c r="Q139" s="22" t="str">
        <f t="shared" si="256"/>
        <v>T3G16</v>
      </c>
      <c r="R139" s="248">
        <f t="shared" si="217"/>
        <v>6.953142722785266E-2</v>
      </c>
      <c r="S139" s="74">
        <f t="shared" si="257"/>
        <v>0</v>
      </c>
      <c r="T139" s="75">
        <f t="shared" si="258"/>
        <v>1</v>
      </c>
      <c r="U139" s="76">
        <f t="shared" si="259"/>
        <v>0</v>
      </c>
      <c r="V139" s="74">
        <f t="shared" si="260"/>
        <v>0</v>
      </c>
      <c r="W139" s="75">
        <f t="shared" si="261"/>
        <v>0</v>
      </c>
      <c r="X139" s="76">
        <f t="shared" si="262"/>
        <v>0</v>
      </c>
      <c r="Y139" s="74">
        <f t="shared" si="263"/>
        <v>0</v>
      </c>
      <c r="Z139" s="75">
        <f t="shared" si="264"/>
        <v>0</v>
      </c>
      <c r="AA139" s="76">
        <f t="shared" si="265"/>
        <v>0</v>
      </c>
      <c r="AB139" s="74">
        <f t="shared" si="266"/>
        <v>0</v>
      </c>
      <c r="AC139" s="75">
        <f t="shared" si="267"/>
        <v>0</v>
      </c>
      <c r="AD139" s="76">
        <f t="shared" si="268"/>
        <v>0</v>
      </c>
      <c r="AE139" s="74">
        <f t="shared" si="269"/>
        <v>0</v>
      </c>
      <c r="AF139" s="75">
        <f t="shared" si="270"/>
        <v>0</v>
      </c>
      <c r="AG139" s="76">
        <f t="shared" si="271"/>
        <v>0</v>
      </c>
      <c r="AH139" s="74">
        <f t="shared" si="272"/>
        <v>0</v>
      </c>
      <c r="AI139" s="75">
        <f t="shared" si="273"/>
        <v>0</v>
      </c>
      <c r="AJ139" s="76">
        <f t="shared" si="274"/>
        <v>0</v>
      </c>
      <c r="AK139" s="74">
        <f t="shared" si="275"/>
        <v>0</v>
      </c>
      <c r="AL139" s="75">
        <f t="shared" si="276"/>
        <v>0</v>
      </c>
      <c r="AM139" s="76">
        <f t="shared" si="277"/>
        <v>0</v>
      </c>
      <c r="AN139" s="74">
        <f t="shared" si="278"/>
        <v>0</v>
      </c>
      <c r="AO139" s="75">
        <f t="shared" si="279"/>
        <v>0</v>
      </c>
      <c r="AP139" s="76">
        <f t="shared" si="280"/>
        <v>0</v>
      </c>
      <c r="AQ139" s="77">
        <f t="shared" si="218"/>
        <v>0.50695314272278524</v>
      </c>
      <c r="AR139" s="77">
        <f t="shared" si="281"/>
        <v>0.38017329385435517</v>
      </c>
      <c r="AS139" s="78">
        <f t="shared" si="282"/>
        <v>0.25355969773686016</v>
      </c>
      <c r="AT139" s="77">
        <f t="shared" si="283"/>
        <v>0.36626700840878462</v>
      </c>
      <c r="AU139" s="79">
        <f t="shared" si="311"/>
        <v>0.1</v>
      </c>
      <c r="AV139" s="139">
        <f>DataEntry!P139</f>
        <v>0</v>
      </c>
      <c r="AW139" s="80" t="str">
        <f t="shared" si="219"/>
        <v>13/8</v>
      </c>
      <c r="AX139" s="80" t="str">
        <f t="shared" si="220"/>
        <v>73/25</v>
      </c>
      <c r="AY139" s="80" t="str">
        <f t="shared" si="221"/>
        <v>43/25</v>
      </c>
      <c r="AZ139" s="81">
        <f>DataEntry!I139</f>
        <v>37</v>
      </c>
      <c r="BA139" s="82">
        <f>DataEntry!J139</f>
        <v>25</v>
      </c>
      <c r="BB139" s="81">
        <f>DataEntry!K139</f>
        <v>21</v>
      </c>
      <c r="BC139" s="82">
        <f>DataEntry!L139</f>
        <v>10</v>
      </c>
      <c r="BD139" s="81">
        <f>DataEntry!M139</f>
        <v>21</v>
      </c>
      <c r="BE139" s="82">
        <f>DataEntry!N139</f>
        <v>10</v>
      </c>
      <c r="BF139" s="77">
        <f t="shared" si="284"/>
        <v>0.38461538461538458</v>
      </c>
      <c r="BG139" s="77">
        <f t="shared" si="285"/>
        <v>0.30769230769230771</v>
      </c>
      <c r="BH139" s="77">
        <f t="shared" si="286"/>
        <v>0.30769230769230771</v>
      </c>
      <c r="BI139" s="83">
        <f t="shared" si="287"/>
        <v>0</v>
      </c>
      <c r="BJ139" s="83">
        <f t="shared" si="288"/>
        <v>1</v>
      </c>
      <c r="BK139" s="83">
        <f t="shared" si="289"/>
        <v>0</v>
      </c>
      <c r="BL139" s="84">
        <f t="shared" si="222"/>
        <v>0.25355969773686016</v>
      </c>
      <c r="BM139" s="84">
        <f t="shared" si="223"/>
        <v>0.30769230769230771</v>
      </c>
      <c r="BN139" s="85">
        <f t="shared" si="290"/>
        <v>-5.4132609955447553E-2</v>
      </c>
      <c r="BO139" s="84">
        <f t="shared" si="224"/>
        <v>0.38017329385435517</v>
      </c>
      <c r="BP139" s="84">
        <f t="shared" si="225"/>
        <v>0.25355969773686016</v>
      </c>
      <c r="BQ139" s="84">
        <f t="shared" si="226"/>
        <v>0.36626700840878462</v>
      </c>
      <c r="BR139" s="84">
        <f t="shared" si="291"/>
        <v>0.38461538461538458</v>
      </c>
      <c r="BS139" s="84">
        <f t="shared" si="291"/>
        <v>0.30769230769230771</v>
      </c>
      <c r="BT139" s="84">
        <f t="shared" si="291"/>
        <v>0.30769230769230771</v>
      </c>
      <c r="BU139" s="86">
        <f t="shared" si="292"/>
        <v>0</v>
      </c>
      <c r="BV139" s="86">
        <f t="shared" si="292"/>
        <v>1</v>
      </c>
      <c r="BW139" s="86">
        <f t="shared" si="292"/>
        <v>0</v>
      </c>
      <c r="BX139" s="86">
        <f t="shared" si="293"/>
        <v>0</v>
      </c>
      <c r="BY139" s="86">
        <f t="shared" si="293"/>
        <v>1</v>
      </c>
      <c r="BZ139" s="86">
        <f t="shared" si="293"/>
        <v>0</v>
      </c>
      <c r="CA139" s="83">
        <f>IF(AND(DataEntry!B139&gt;=ExFrom,DataEntry!B139&lt;=ExTo),0,IF(AR139&lt;DS139,0,DB139))</f>
        <v>0</v>
      </c>
      <c r="CB139" s="83">
        <f>IF(AND(DataEntry!B139&gt;=ExFrom,DataEntry!B139&lt;=ExTo),0,IF(AT139&lt;DT139,0,DC139))</f>
        <v>0</v>
      </c>
      <c r="CC139" s="14">
        <f t="shared" si="294"/>
        <v>0</v>
      </c>
      <c r="CD139" s="72" t="str">
        <f t="shared" si="227"/>
        <v/>
      </c>
      <c r="CE139" s="87">
        <f t="shared" si="295"/>
        <v>4.8387096774193505E-2</v>
      </c>
      <c r="CF139" s="88">
        <f t="shared" si="296"/>
        <v>-3.9452413181290558E-2</v>
      </c>
      <c r="CG139" s="88">
        <f t="shared" si="297"/>
        <v>9.2515217074740932E-2</v>
      </c>
      <c r="CH139" s="87">
        <f t="shared" si="298"/>
        <v>0.25355969773686021</v>
      </c>
      <c r="CI139" s="89">
        <f t="shared" si="228"/>
        <v>0</v>
      </c>
      <c r="CJ139" s="89">
        <f t="shared" si="229"/>
        <v>0</v>
      </c>
      <c r="CK139" s="157">
        <f t="shared" si="230"/>
        <v>0</v>
      </c>
      <c r="CL139" s="90">
        <f t="shared" si="231"/>
        <v>0</v>
      </c>
      <c r="CM139" s="157">
        <f t="shared" si="232"/>
        <v>0</v>
      </c>
      <c r="CN139" s="90">
        <f t="shared" si="233"/>
        <v>0</v>
      </c>
      <c r="CO139" s="157">
        <f t="shared" si="234"/>
        <v>0</v>
      </c>
      <c r="CP139" s="90">
        <f t="shared" si="235"/>
        <v>0</v>
      </c>
      <c r="CQ139" s="157">
        <f t="shared" si="236"/>
        <v>0</v>
      </c>
      <c r="CR139" s="90">
        <f t="shared" si="237"/>
        <v>0</v>
      </c>
      <c r="CS139" s="157">
        <f t="shared" si="238"/>
        <v>0</v>
      </c>
      <c r="CT139" s="90">
        <f t="shared" si="239"/>
        <v>0</v>
      </c>
      <c r="CU139" s="157">
        <f t="shared" si="240"/>
        <v>0</v>
      </c>
      <c r="CV139" s="90">
        <f t="shared" si="241"/>
        <v>0</v>
      </c>
      <c r="CW139" s="157">
        <f t="shared" si="242"/>
        <v>0</v>
      </c>
      <c r="CX139" s="90">
        <f t="shared" si="243"/>
        <v>0</v>
      </c>
      <c r="CY139" s="157">
        <f t="shared" si="244"/>
        <v>0</v>
      </c>
      <c r="CZ139" s="90">
        <f t="shared" si="245"/>
        <v>0</v>
      </c>
      <c r="DA139" s="91">
        <f>DataEntry!B139</f>
        <v>44211</v>
      </c>
      <c r="DB139" s="83">
        <f t="shared" si="246"/>
        <v>0</v>
      </c>
      <c r="DC139" s="83">
        <f t="shared" si="247"/>
        <v>0</v>
      </c>
      <c r="DD139" s="145" t="str">
        <f t="shared" si="299"/>
        <v/>
      </c>
      <c r="DE139" s="145">
        <f t="shared" si="300"/>
        <v>18</v>
      </c>
      <c r="DF139" s="145" t="str">
        <f t="shared" si="301"/>
        <v/>
      </c>
      <c r="DG139" s="145" t="str">
        <f t="shared" si="302"/>
        <v/>
      </c>
      <c r="DH139" s="145">
        <f t="shared" si="303"/>
        <v>3</v>
      </c>
      <c r="DI139" s="145" t="str">
        <f t="shared" si="304"/>
        <v/>
      </c>
      <c r="DJ139" s="83">
        <f t="shared" si="305"/>
        <v>0</v>
      </c>
      <c r="DK139" s="83">
        <f t="shared" si="306"/>
        <v>0</v>
      </c>
      <c r="DL139" s="84">
        <f t="shared" si="307"/>
        <v>0</v>
      </c>
      <c r="DM139" s="14">
        <f t="shared" si="308"/>
        <v>0</v>
      </c>
      <c r="DN139" s="87">
        <f>IFERROR(DO139*(1-DCFactor)+Results!DP139*DCFactor,"")</f>
        <v>0.25307067320272836</v>
      </c>
      <c r="DO139" s="87">
        <f>(DFactor*Rounds*Number/2+SUM(BV$3:BV127))/(Rounds*Number/2+COUNT(BV$3:BV127))</f>
        <v>0.27279814385150808</v>
      </c>
      <c r="DP139" s="87">
        <f t="shared" si="248"/>
        <v>0.21643394199785176</v>
      </c>
      <c r="DQ139" s="84">
        <f t="shared" si="249"/>
        <v>0</v>
      </c>
      <c r="DR139" s="84">
        <f t="shared" si="250"/>
        <v>0</v>
      </c>
      <c r="DS139" s="87">
        <f t="shared" si="251"/>
        <v>0.33798174710604301</v>
      </c>
      <c r="DT139" s="87">
        <f t="shared" si="252"/>
        <v>0.33358282609750867</v>
      </c>
      <c r="DU139" s="87">
        <f t="shared" si="253"/>
        <v>0.25355969773686021</v>
      </c>
      <c r="DV139" s="86">
        <f t="shared" si="309"/>
        <v>0</v>
      </c>
      <c r="DW139" s="86">
        <f t="shared" si="310"/>
        <v>0</v>
      </c>
    </row>
    <row r="140" spans="1:127" x14ac:dyDescent="0.25">
      <c r="A140" s="69">
        <v>138</v>
      </c>
      <c r="B140" s="70">
        <f>DataEntry!C140</f>
        <v>2</v>
      </c>
      <c r="C140" s="71">
        <f>COUNTIF(D$2:D140,D140)+COUNTIF(G$2:G140,D140)</f>
        <v>16</v>
      </c>
      <c r="D140" s="72" t="str">
        <f t="shared" si="211"/>
        <v>Bochum</v>
      </c>
      <c r="E140" s="70">
        <f>DataEntry!E140</f>
        <v>12</v>
      </c>
      <c r="F140" s="71">
        <f>COUNTIF(D$2:D140,G140)+COUNTIF(G$2:G140,G140)</f>
        <v>16</v>
      </c>
      <c r="G140" s="72" t="str">
        <f t="shared" si="212"/>
        <v>Nurnberg</v>
      </c>
      <c r="H140" s="73">
        <f>DataEntry!G140</f>
        <v>3</v>
      </c>
      <c r="I140" s="73">
        <f>DataEntry!H140</f>
        <v>1</v>
      </c>
      <c r="J140" s="158">
        <f t="shared" si="210"/>
        <v>1</v>
      </c>
      <c r="K140" s="156">
        <f t="shared" si="213"/>
        <v>0</v>
      </c>
      <c r="L140" s="224">
        <f t="shared" si="214"/>
        <v>2471.7384950578148</v>
      </c>
      <c r="M140" s="224">
        <f t="shared" si="215"/>
        <v>2408.4085277237737</v>
      </c>
      <c r="N140" s="236">
        <f t="shared" si="254"/>
        <v>63.329967334041157</v>
      </c>
      <c r="O140" s="22" t="str">
        <f t="shared" si="255"/>
        <v>T2G16</v>
      </c>
      <c r="P140" s="248">
        <f t="shared" si="216"/>
        <v>9.5032138519950617</v>
      </c>
      <c r="Q140" s="22" t="str">
        <f t="shared" si="256"/>
        <v>T12G16</v>
      </c>
      <c r="R140" s="248">
        <f t="shared" si="217"/>
        <v>-9.5032138519950617</v>
      </c>
      <c r="S140" s="74">
        <f t="shared" si="257"/>
        <v>0</v>
      </c>
      <c r="T140" s="75">
        <f t="shared" si="258"/>
        <v>0</v>
      </c>
      <c r="U140" s="76">
        <f t="shared" si="259"/>
        <v>0</v>
      </c>
      <c r="V140" s="74">
        <f t="shared" si="260"/>
        <v>1</v>
      </c>
      <c r="W140" s="75">
        <f t="shared" si="261"/>
        <v>0</v>
      </c>
      <c r="X140" s="76">
        <f t="shared" si="262"/>
        <v>0</v>
      </c>
      <c r="Y140" s="74">
        <f t="shared" si="263"/>
        <v>0</v>
      </c>
      <c r="Z140" s="75">
        <f t="shared" si="264"/>
        <v>0</v>
      </c>
      <c r="AA140" s="76">
        <f t="shared" si="265"/>
        <v>0</v>
      </c>
      <c r="AB140" s="74">
        <f t="shared" si="266"/>
        <v>0</v>
      </c>
      <c r="AC140" s="75">
        <f t="shared" si="267"/>
        <v>0</v>
      </c>
      <c r="AD140" s="76">
        <f t="shared" si="268"/>
        <v>0</v>
      </c>
      <c r="AE140" s="74">
        <f t="shared" si="269"/>
        <v>0</v>
      </c>
      <c r="AF140" s="75">
        <f t="shared" si="270"/>
        <v>0</v>
      </c>
      <c r="AG140" s="76">
        <f t="shared" si="271"/>
        <v>0</v>
      </c>
      <c r="AH140" s="74">
        <f t="shared" si="272"/>
        <v>0</v>
      </c>
      <c r="AI140" s="75">
        <f t="shared" si="273"/>
        <v>0</v>
      </c>
      <c r="AJ140" s="76">
        <f t="shared" si="274"/>
        <v>0</v>
      </c>
      <c r="AK140" s="74">
        <f t="shared" si="275"/>
        <v>0</v>
      </c>
      <c r="AL140" s="75">
        <f t="shared" si="276"/>
        <v>0</v>
      </c>
      <c r="AM140" s="76">
        <f t="shared" si="277"/>
        <v>0</v>
      </c>
      <c r="AN140" s="74">
        <f t="shared" si="278"/>
        <v>0</v>
      </c>
      <c r="AO140" s="75">
        <f t="shared" si="279"/>
        <v>0</v>
      </c>
      <c r="AP140" s="76">
        <f t="shared" si="280"/>
        <v>0</v>
      </c>
      <c r="AQ140" s="77">
        <f t="shared" si="218"/>
        <v>0.55702175604044601</v>
      </c>
      <c r="AR140" s="77">
        <f t="shared" si="281"/>
        <v>0.39792786085408149</v>
      </c>
      <c r="AS140" s="78">
        <f t="shared" si="282"/>
        <v>0.31818779037272904</v>
      </c>
      <c r="AT140" s="77">
        <f t="shared" si="283"/>
        <v>0.28388434877318941</v>
      </c>
      <c r="AU140" s="79">
        <f t="shared" si="311"/>
        <v>0.1</v>
      </c>
      <c r="AV140" s="139">
        <f>DataEntry!P140</f>
        <v>-32</v>
      </c>
      <c r="AW140" s="80" t="str">
        <f t="shared" si="219"/>
        <v>6/4</v>
      </c>
      <c r="AX140" s="80" t="str">
        <f t="shared" si="220"/>
        <v>53/25</v>
      </c>
      <c r="AY140" s="80" t="str">
        <f t="shared" si="221"/>
        <v>63/25</v>
      </c>
      <c r="AZ140" s="81">
        <f>DataEntry!I140</f>
        <v>1</v>
      </c>
      <c r="BA140" s="82">
        <f>DataEntry!J140</f>
        <v>1</v>
      </c>
      <c r="BB140" s="81">
        <f>DataEntry!K140</f>
        <v>62</v>
      </c>
      <c r="BC140" s="82">
        <f>DataEntry!L140</f>
        <v>25</v>
      </c>
      <c r="BD140" s="81">
        <f>DataEntry!M140</f>
        <v>14</v>
      </c>
      <c r="BE140" s="82">
        <f>DataEntry!N140</f>
        <v>5</v>
      </c>
      <c r="BF140" s="77">
        <f t="shared" si="284"/>
        <v>0.47595738554563782</v>
      </c>
      <c r="BG140" s="77">
        <f t="shared" si="285"/>
        <v>0.27353872732507917</v>
      </c>
      <c r="BH140" s="77">
        <f t="shared" si="286"/>
        <v>0.25050388712928306</v>
      </c>
      <c r="BI140" s="83">
        <f t="shared" si="287"/>
        <v>1</v>
      </c>
      <c r="BJ140" s="83">
        <f t="shared" si="288"/>
        <v>0</v>
      </c>
      <c r="BK140" s="83">
        <f t="shared" si="289"/>
        <v>0</v>
      </c>
      <c r="BL140" s="84">
        <f t="shared" si="222"/>
        <v>0.39792786085408149</v>
      </c>
      <c r="BM140" s="84">
        <f t="shared" si="223"/>
        <v>0.47595738554563782</v>
      </c>
      <c r="BN140" s="85">
        <f t="shared" si="290"/>
        <v>-7.8029524691556329E-2</v>
      </c>
      <c r="BO140" s="84">
        <f t="shared" si="224"/>
        <v>0.39792786085408149</v>
      </c>
      <c r="BP140" s="84">
        <f t="shared" si="225"/>
        <v>0.31818779037272904</v>
      </c>
      <c r="BQ140" s="84">
        <f t="shared" si="226"/>
        <v>0.28388434877318941</v>
      </c>
      <c r="BR140" s="84">
        <f t="shared" si="291"/>
        <v>0.47595738554563782</v>
      </c>
      <c r="BS140" s="84">
        <f t="shared" si="291"/>
        <v>0.27353872732507917</v>
      </c>
      <c r="BT140" s="84">
        <f t="shared" si="291"/>
        <v>0.25050388712928306</v>
      </c>
      <c r="BU140" s="86">
        <f t="shared" si="292"/>
        <v>1</v>
      </c>
      <c r="BV140" s="86">
        <f t="shared" si="292"/>
        <v>0</v>
      </c>
      <c r="BW140" s="86">
        <f t="shared" si="292"/>
        <v>0</v>
      </c>
      <c r="BX140" s="86">
        <f t="shared" si="293"/>
        <v>1</v>
      </c>
      <c r="BY140" s="86">
        <f t="shared" si="293"/>
        <v>0</v>
      </c>
      <c r="BZ140" s="86">
        <f t="shared" si="293"/>
        <v>0</v>
      </c>
      <c r="CA140" s="83">
        <f>IF(AND(DataEntry!B140&gt;=ExFrom,DataEntry!B140&lt;=ExTo),0,IF(AR140&lt;DS140,0,DB140))</f>
        <v>0</v>
      </c>
      <c r="CB140" s="83">
        <f>IF(AND(DataEntry!B140&gt;=ExFrom,DataEntry!B140&lt;=ExTo),0,IF(AT140&lt;DT140,0,DC140))</f>
        <v>0</v>
      </c>
      <c r="CC140" s="14">
        <f t="shared" si="294"/>
        <v>0</v>
      </c>
      <c r="CD140" s="72" t="str">
        <f t="shared" si="227"/>
        <v/>
      </c>
      <c r="CE140" s="87">
        <f t="shared" si="295"/>
        <v>5.0514216575922477E-2</v>
      </c>
      <c r="CF140" s="88">
        <f t="shared" si="296"/>
        <v>-0.14268948712905402</v>
      </c>
      <c r="CG140" s="88">
        <f t="shared" si="297"/>
        <v>5.0559702891383139E-2</v>
      </c>
      <c r="CH140" s="87">
        <f t="shared" si="298"/>
        <v>0.3181877903727291</v>
      </c>
      <c r="CI140" s="89">
        <f t="shared" si="228"/>
        <v>0</v>
      </c>
      <c r="CJ140" s="89">
        <f t="shared" si="229"/>
        <v>0</v>
      </c>
      <c r="CK140" s="157">
        <f t="shared" si="230"/>
        <v>0</v>
      </c>
      <c r="CL140" s="90">
        <f t="shared" si="231"/>
        <v>0</v>
      </c>
      <c r="CM140" s="157">
        <f t="shared" si="232"/>
        <v>0</v>
      </c>
      <c r="CN140" s="90">
        <f t="shared" si="233"/>
        <v>0</v>
      </c>
      <c r="CO140" s="157">
        <f t="shared" si="234"/>
        <v>0</v>
      </c>
      <c r="CP140" s="90">
        <f t="shared" si="235"/>
        <v>0</v>
      </c>
      <c r="CQ140" s="157">
        <f t="shared" si="236"/>
        <v>0</v>
      </c>
      <c r="CR140" s="90">
        <f t="shared" si="237"/>
        <v>0</v>
      </c>
      <c r="CS140" s="157">
        <f t="shared" si="238"/>
        <v>0</v>
      </c>
      <c r="CT140" s="90">
        <f t="shared" si="239"/>
        <v>0</v>
      </c>
      <c r="CU140" s="157">
        <f t="shared" si="240"/>
        <v>0</v>
      </c>
      <c r="CV140" s="90">
        <f t="shared" si="241"/>
        <v>0</v>
      </c>
      <c r="CW140" s="157">
        <f t="shared" si="242"/>
        <v>0</v>
      </c>
      <c r="CX140" s="90">
        <f t="shared" si="243"/>
        <v>0</v>
      </c>
      <c r="CY140" s="157">
        <f t="shared" si="244"/>
        <v>0</v>
      </c>
      <c r="CZ140" s="90">
        <f t="shared" si="245"/>
        <v>0</v>
      </c>
      <c r="DA140" s="91">
        <f>DataEntry!B140</f>
        <v>44212</v>
      </c>
      <c r="DB140" s="83">
        <f t="shared" si="246"/>
        <v>0</v>
      </c>
      <c r="DC140" s="83">
        <f t="shared" si="247"/>
        <v>0</v>
      </c>
      <c r="DD140" s="145">
        <f t="shared" si="299"/>
        <v>2</v>
      </c>
      <c r="DE140" s="145" t="str">
        <f t="shared" si="300"/>
        <v/>
      </c>
      <c r="DF140" s="145" t="str">
        <f t="shared" si="301"/>
        <v/>
      </c>
      <c r="DG140" s="145" t="str">
        <f t="shared" si="302"/>
        <v/>
      </c>
      <c r="DH140" s="145" t="str">
        <f t="shared" si="303"/>
        <v/>
      </c>
      <c r="DI140" s="145">
        <f t="shared" si="304"/>
        <v>12</v>
      </c>
      <c r="DJ140" s="83">
        <f t="shared" si="305"/>
        <v>0</v>
      </c>
      <c r="DK140" s="83">
        <f t="shared" si="306"/>
        <v>0</v>
      </c>
      <c r="DL140" s="84">
        <f t="shared" si="307"/>
        <v>0</v>
      </c>
      <c r="DM140" s="14">
        <f t="shared" si="308"/>
        <v>0</v>
      </c>
      <c r="DN140" s="87">
        <f>IFERROR(DO140*(1-DCFactor)+Results!DP140*DCFactor,"")</f>
        <v>0.29627010582010582</v>
      </c>
      <c r="DO140" s="87">
        <f>(DFactor*Rounds*Number/2+SUM(BV$3:BV128))/(Rounds*Number/2+COUNT(BV$3:BV128))</f>
        <v>0.27448148148148149</v>
      </c>
      <c r="DP140" s="87">
        <f t="shared" si="248"/>
        <v>0.33673469387755101</v>
      </c>
      <c r="DQ140" s="84">
        <f t="shared" si="249"/>
        <v>5.0734314123995219</v>
      </c>
      <c r="DR140" s="84">
        <f t="shared" si="250"/>
        <v>0</v>
      </c>
      <c r="DS140" s="87">
        <f t="shared" si="251"/>
        <v>0.34142298290430173</v>
      </c>
      <c r="DT140" s="87">
        <f t="shared" si="252"/>
        <v>0.33498134323695383</v>
      </c>
      <c r="DU140" s="87">
        <f t="shared" si="253"/>
        <v>0.3181877903727291</v>
      </c>
      <c r="DV140" s="86">
        <f t="shared" si="309"/>
        <v>2</v>
      </c>
      <c r="DW140" s="86">
        <f t="shared" si="310"/>
        <v>-2</v>
      </c>
    </row>
    <row r="141" spans="1:127" x14ac:dyDescent="0.25">
      <c r="A141" s="69">
        <v>139</v>
      </c>
      <c r="B141" s="70">
        <f>DataEntry!C141</f>
        <v>1</v>
      </c>
      <c r="C141" s="71">
        <f>COUNTIF(D$2:D141,D141)+COUNTIF(G$2:G141,D141)</f>
        <v>16</v>
      </c>
      <c r="D141" s="72" t="str">
        <f t="shared" si="211"/>
        <v>Erzgebirge Aue</v>
      </c>
      <c r="E141" s="70">
        <f>DataEntry!E141</f>
        <v>5</v>
      </c>
      <c r="F141" s="71">
        <f>COUNTIF(D$2:D141,G141)+COUNTIF(G$2:G141,G141)</f>
        <v>16</v>
      </c>
      <c r="G141" s="72" t="str">
        <f t="shared" si="212"/>
        <v>Fortuna Dusseldorf</v>
      </c>
      <c r="H141" s="73">
        <f>DataEntry!G141</f>
        <v>0</v>
      </c>
      <c r="I141" s="73">
        <f>DataEntry!H141</f>
        <v>3</v>
      </c>
      <c r="J141" s="158">
        <f t="shared" si="210"/>
        <v>3</v>
      </c>
      <c r="K141" s="156">
        <f t="shared" si="213"/>
        <v>4</v>
      </c>
      <c r="L141" s="224">
        <f t="shared" si="214"/>
        <v>2493.6859199471278</v>
      </c>
      <c r="M141" s="224">
        <f t="shared" si="215"/>
        <v>2449.1451303492131</v>
      </c>
      <c r="N141" s="236">
        <f t="shared" si="254"/>
        <v>44.540789597914682</v>
      </c>
      <c r="O141" s="22" t="str">
        <f t="shared" si="255"/>
        <v>T1G16</v>
      </c>
      <c r="P141" s="248">
        <f t="shared" si="216"/>
        <v>-25.587725095345341</v>
      </c>
      <c r="Q141" s="22" t="str">
        <f t="shared" si="256"/>
        <v>T5G16</v>
      </c>
      <c r="R141" s="248">
        <f t="shared" si="217"/>
        <v>25.587725095345341</v>
      </c>
      <c r="S141" s="74">
        <f t="shared" si="257"/>
        <v>0</v>
      </c>
      <c r="T141" s="75">
        <f t="shared" si="258"/>
        <v>0</v>
      </c>
      <c r="U141" s="76">
        <f t="shared" si="259"/>
        <v>1</v>
      </c>
      <c r="V141" s="74">
        <f t="shared" si="260"/>
        <v>0</v>
      </c>
      <c r="W141" s="75">
        <f t="shared" si="261"/>
        <v>0</v>
      </c>
      <c r="X141" s="76">
        <f t="shared" si="262"/>
        <v>0</v>
      </c>
      <c r="Y141" s="74">
        <f t="shared" si="263"/>
        <v>0</v>
      </c>
      <c r="Z141" s="75">
        <f t="shared" si="264"/>
        <v>0</v>
      </c>
      <c r="AA141" s="76">
        <f t="shared" si="265"/>
        <v>0</v>
      </c>
      <c r="AB141" s="74">
        <f t="shared" si="266"/>
        <v>0</v>
      </c>
      <c r="AC141" s="75">
        <f t="shared" si="267"/>
        <v>0</v>
      </c>
      <c r="AD141" s="76">
        <f t="shared" si="268"/>
        <v>0</v>
      </c>
      <c r="AE141" s="74">
        <f t="shared" si="269"/>
        <v>0</v>
      </c>
      <c r="AF141" s="75">
        <f t="shared" si="270"/>
        <v>0</v>
      </c>
      <c r="AG141" s="76">
        <f t="shared" si="271"/>
        <v>0</v>
      </c>
      <c r="AH141" s="74">
        <f t="shared" si="272"/>
        <v>0</v>
      </c>
      <c r="AI141" s="75">
        <f t="shared" si="273"/>
        <v>0</v>
      </c>
      <c r="AJ141" s="76">
        <f t="shared" si="274"/>
        <v>0</v>
      </c>
      <c r="AK141" s="74">
        <f t="shared" si="275"/>
        <v>0</v>
      </c>
      <c r="AL141" s="75">
        <f t="shared" si="276"/>
        <v>0</v>
      </c>
      <c r="AM141" s="76">
        <f t="shared" si="277"/>
        <v>0</v>
      </c>
      <c r="AN141" s="74">
        <f t="shared" si="278"/>
        <v>0</v>
      </c>
      <c r="AO141" s="75">
        <f t="shared" si="279"/>
        <v>0</v>
      </c>
      <c r="AP141" s="76">
        <f t="shared" si="280"/>
        <v>0</v>
      </c>
      <c r="AQ141" s="77">
        <f t="shared" si="218"/>
        <v>0.539323171352735</v>
      </c>
      <c r="AR141" s="77">
        <f t="shared" si="281"/>
        <v>0.39315597433434635</v>
      </c>
      <c r="AS141" s="78">
        <f t="shared" si="282"/>
        <v>0.29233439403677741</v>
      </c>
      <c r="AT141" s="77">
        <f t="shared" si="283"/>
        <v>0.3145096316288763</v>
      </c>
      <c r="AU141" s="79">
        <f t="shared" si="311"/>
        <v>0.1</v>
      </c>
      <c r="AV141" s="139">
        <f>DataEntry!P141</f>
        <v>-54.92</v>
      </c>
      <c r="AW141" s="80" t="str">
        <f t="shared" si="219"/>
        <v>77/50</v>
      </c>
      <c r="AX141" s="80" t="str">
        <f t="shared" si="220"/>
        <v>12/5</v>
      </c>
      <c r="AY141" s="80" t="str">
        <f t="shared" si="221"/>
        <v>54/25</v>
      </c>
      <c r="AZ141" s="81">
        <f>DataEntry!I141</f>
        <v>53</v>
      </c>
      <c r="BA141" s="82">
        <f>DataEntry!J141</f>
        <v>25</v>
      </c>
      <c r="BB141" s="81">
        <f>DataEntry!K141</f>
        <v>49</v>
      </c>
      <c r="BC141" s="82">
        <f>DataEntry!L141</f>
        <v>20</v>
      </c>
      <c r="BD141" s="81">
        <f>DataEntry!M141</f>
        <v>63</v>
      </c>
      <c r="BE141" s="82">
        <f>DataEntry!N141</f>
        <v>50</v>
      </c>
      <c r="BF141" s="77">
        <f t="shared" si="284"/>
        <v>0.30442523484901729</v>
      </c>
      <c r="BG141" s="77">
        <f t="shared" si="285"/>
        <v>0.27530629934171996</v>
      </c>
      <c r="BH141" s="77">
        <f t="shared" si="286"/>
        <v>0.4202684658092628</v>
      </c>
      <c r="BI141" s="83">
        <f t="shared" si="287"/>
        <v>0</v>
      </c>
      <c r="BJ141" s="83">
        <f t="shared" si="288"/>
        <v>0</v>
      </c>
      <c r="BK141" s="83">
        <f t="shared" si="289"/>
        <v>1</v>
      </c>
      <c r="BL141" s="84">
        <f t="shared" si="222"/>
        <v>0.3145096316288763</v>
      </c>
      <c r="BM141" s="84">
        <f t="shared" si="223"/>
        <v>0.4202684658092628</v>
      </c>
      <c r="BN141" s="85">
        <f t="shared" si="290"/>
        <v>-0.10575883418038651</v>
      </c>
      <c r="BO141" s="84">
        <f t="shared" si="224"/>
        <v>0.39315597433434635</v>
      </c>
      <c r="BP141" s="84">
        <f t="shared" si="225"/>
        <v>0.29233439403677741</v>
      </c>
      <c r="BQ141" s="84">
        <f t="shared" si="226"/>
        <v>0.3145096316288763</v>
      </c>
      <c r="BR141" s="84">
        <f t="shared" si="291"/>
        <v>0.30442523484901729</v>
      </c>
      <c r="BS141" s="84">
        <f t="shared" si="291"/>
        <v>0.27530629934171996</v>
      </c>
      <c r="BT141" s="84">
        <f t="shared" si="291"/>
        <v>0.4202684658092628</v>
      </c>
      <c r="BU141" s="86">
        <f t="shared" si="292"/>
        <v>0</v>
      </c>
      <c r="BV141" s="86">
        <f t="shared" si="292"/>
        <v>0</v>
      </c>
      <c r="BW141" s="86">
        <f t="shared" si="292"/>
        <v>1</v>
      </c>
      <c r="BX141" s="86">
        <f t="shared" si="293"/>
        <v>0</v>
      </c>
      <c r="BY141" s="86">
        <f t="shared" si="293"/>
        <v>0</v>
      </c>
      <c r="BZ141" s="86">
        <f t="shared" si="293"/>
        <v>1</v>
      </c>
      <c r="CA141" s="83">
        <f>IF(AND(DataEntry!B141&gt;=ExFrom,DataEntry!B141&lt;=ExTo),0,IF(AR141&lt;DS141,0,DB141))</f>
        <v>39</v>
      </c>
      <c r="CB141" s="83">
        <f>IF(AND(DataEntry!B141&gt;=ExFrom,DataEntry!B141&lt;=ExTo),0,IF(AT141&lt;DT141,0,DC141))</f>
        <v>0</v>
      </c>
      <c r="CC141" s="14">
        <f t="shared" si="294"/>
        <v>-39</v>
      </c>
      <c r="CD141" s="72" t="str">
        <f t="shared" si="227"/>
        <v>Erzgebirge Aue</v>
      </c>
      <c r="CE141" s="87">
        <f t="shared" si="295"/>
        <v>5.2845769082783267E-2</v>
      </c>
      <c r="CF141" s="88">
        <f t="shared" si="296"/>
        <v>0.15787706023587827</v>
      </c>
      <c r="CG141" s="88">
        <f t="shared" si="297"/>
        <v>-0.19008350359612333</v>
      </c>
      <c r="CH141" s="87">
        <f t="shared" si="298"/>
        <v>0.29233439403677736</v>
      </c>
      <c r="CI141" s="89">
        <f t="shared" si="228"/>
        <v>1</v>
      </c>
      <c r="CJ141" s="89">
        <f t="shared" si="229"/>
        <v>0</v>
      </c>
      <c r="CK141" s="157">
        <f t="shared" si="230"/>
        <v>-39</v>
      </c>
      <c r="CL141" s="90">
        <f t="shared" si="231"/>
        <v>0</v>
      </c>
      <c r="CM141" s="157">
        <f t="shared" si="232"/>
        <v>0</v>
      </c>
      <c r="CN141" s="90">
        <f t="shared" si="233"/>
        <v>0</v>
      </c>
      <c r="CO141" s="157">
        <f t="shared" si="234"/>
        <v>0</v>
      </c>
      <c r="CP141" s="90">
        <f t="shared" si="235"/>
        <v>0</v>
      </c>
      <c r="CQ141" s="157">
        <f t="shared" si="236"/>
        <v>0</v>
      </c>
      <c r="CR141" s="90">
        <f t="shared" si="237"/>
        <v>0</v>
      </c>
      <c r="CS141" s="157">
        <f t="shared" si="238"/>
        <v>0</v>
      </c>
      <c r="CT141" s="90">
        <f t="shared" si="239"/>
        <v>0</v>
      </c>
      <c r="CU141" s="157">
        <f t="shared" si="240"/>
        <v>0</v>
      </c>
      <c r="CV141" s="90">
        <f t="shared" si="241"/>
        <v>0</v>
      </c>
      <c r="CW141" s="157">
        <f t="shared" si="242"/>
        <v>0</v>
      </c>
      <c r="CX141" s="90">
        <f t="shared" si="243"/>
        <v>0</v>
      </c>
      <c r="CY141" s="157">
        <f t="shared" si="244"/>
        <v>0</v>
      </c>
      <c r="CZ141" s="90">
        <f t="shared" si="245"/>
        <v>0</v>
      </c>
      <c r="DA141" s="91">
        <f>DataEntry!B141</f>
        <v>44212</v>
      </c>
      <c r="DB141" s="83">
        <f t="shared" si="246"/>
        <v>39</v>
      </c>
      <c r="DC141" s="83">
        <f t="shared" si="247"/>
        <v>0</v>
      </c>
      <c r="DD141" s="145" t="str">
        <f t="shared" si="299"/>
        <v/>
      </c>
      <c r="DE141" s="145" t="str">
        <f t="shared" si="300"/>
        <v/>
      </c>
      <c r="DF141" s="145">
        <f t="shared" si="301"/>
        <v>1</v>
      </c>
      <c r="DG141" s="145">
        <f t="shared" si="302"/>
        <v>5</v>
      </c>
      <c r="DH141" s="145" t="str">
        <f t="shared" si="303"/>
        <v/>
      </c>
      <c r="DI141" s="145" t="str">
        <f t="shared" si="304"/>
        <v/>
      </c>
      <c r="DJ141" s="83">
        <f t="shared" si="305"/>
        <v>39</v>
      </c>
      <c r="DK141" s="83">
        <f t="shared" si="306"/>
        <v>0</v>
      </c>
      <c r="DL141" s="84">
        <f t="shared" si="307"/>
        <v>15.92</v>
      </c>
      <c r="DM141" s="14">
        <f t="shared" si="308"/>
        <v>-15.92</v>
      </c>
      <c r="DN141" s="87">
        <f>IFERROR(DO141*(1-DCFactor)+Results!DP141*DCFactor,"")</f>
        <v>0.27442949521610027</v>
      </c>
      <c r="DO141" s="87">
        <f>(DFactor*Rounds*Number/2+SUM(BV$3:BV129))/(Rounds*Number/2+COUNT(BV$3:BV129))</f>
        <v>0.27384757505773671</v>
      </c>
      <c r="DP141" s="87">
        <f t="shared" si="248"/>
        <v>0.27551020408163263</v>
      </c>
      <c r="DQ141" s="84">
        <f t="shared" si="249"/>
        <v>0</v>
      </c>
      <c r="DR141" s="84">
        <f t="shared" si="250"/>
        <v>18.037200696407051</v>
      </c>
      <c r="DS141" s="87">
        <f t="shared" si="251"/>
        <v>0.33140409799213738</v>
      </c>
      <c r="DT141" s="87">
        <f t="shared" si="252"/>
        <v>0.34300278345320412</v>
      </c>
      <c r="DU141" s="87">
        <f t="shared" si="253"/>
        <v>0.29233439403677736</v>
      </c>
      <c r="DV141" s="86">
        <f t="shared" si="309"/>
        <v>-3</v>
      </c>
      <c r="DW141" s="86">
        <f t="shared" si="310"/>
        <v>3</v>
      </c>
    </row>
    <row r="142" spans="1:127" x14ac:dyDescent="0.25">
      <c r="A142" s="69">
        <v>140</v>
      </c>
      <c r="B142" s="70">
        <f>DataEntry!C142</f>
        <v>8</v>
      </c>
      <c r="C142" s="71">
        <f>COUNTIF(D$2:D142,D142)+COUNTIF(G$2:G142,D142)</f>
        <v>16</v>
      </c>
      <c r="D142" s="72" t="str">
        <f t="shared" si="211"/>
        <v>Hannover 96</v>
      </c>
      <c r="E142" s="70">
        <f>DataEntry!E142</f>
        <v>17</v>
      </c>
      <c r="F142" s="71">
        <f>COUNTIF(D$2:D142,G142)+COUNTIF(G$2:G142,G142)</f>
        <v>16</v>
      </c>
      <c r="G142" s="72" t="str">
        <f t="shared" si="212"/>
        <v>St Pauli</v>
      </c>
      <c r="H142" s="73">
        <f>DataEntry!G142</f>
        <v>2</v>
      </c>
      <c r="I142" s="73">
        <f>DataEntry!H142</f>
        <v>3</v>
      </c>
      <c r="J142" s="158">
        <f t="shared" si="210"/>
        <v>3</v>
      </c>
      <c r="K142" s="156">
        <f t="shared" si="213"/>
        <v>0</v>
      </c>
      <c r="L142" s="224">
        <f t="shared" si="214"/>
        <v>2528.4713244478094</v>
      </c>
      <c r="M142" s="224">
        <f t="shared" si="215"/>
        <v>2335.7162184464505</v>
      </c>
      <c r="N142" s="236">
        <f t="shared" si="254"/>
        <v>192.75510600135885</v>
      </c>
      <c r="O142" s="22" t="str">
        <f t="shared" si="255"/>
        <v>T8G16</v>
      </c>
      <c r="P142" s="248">
        <f t="shared" si="216"/>
        <v>-6.8314526175690933</v>
      </c>
      <c r="Q142" s="22" t="str">
        <f t="shared" si="256"/>
        <v>T17G16</v>
      </c>
      <c r="R142" s="248">
        <f t="shared" si="217"/>
        <v>6.8314526175690933</v>
      </c>
      <c r="S142" s="74">
        <f t="shared" si="257"/>
        <v>0</v>
      </c>
      <c r="T142" s="75">
        <f t="shared" si="258"/>
        <v>0</v>
      </c>
      <c r="U142" s="76">
        <f t="shared" si="259"/>
        <v>0</v>
      </c>
      <c r="V142" s="74">
        <f t="shared" si="260"/>
        <v>0</v>
      </c>
      <c r="W142" s="75">
        <f t="shared" si="261"/>
        <v>0</v>
      </c>
      <c r="X142" s="76">
        <f t="shared" si="262"/>
        <v>0</v>
      </c>
      <c r="Y142" s="74">
        <f t="shared" si="263"/>
        <v>0</v>
      </c>
      <c r="Z142" s="75">
        <f t="shared" si="264"/>
        <v>0</v>
      </c>
      <c r="AA142" s="76">
        <f t="shared" si="265"/>
        <v>0</v>
      </c>
      <c r="AB142" s="74">
        <f t="shared" si="266"/>
        <v>0</v>
      </c>
      <c r="AC142" s="75">
        <f t="shared" si="267"/>
        <v>0</v>
      </c>
      <c r="AD142" s="76">
        <f t="shared" si="268"/>
        <v>1</v>
      </c>
      <c r="AE142" s="74">
        <f t="shared" si="269"/>
        <v>0</v>
      </c>
      <c r="AF142" s="75">
        <f t="shared" si="270"/>
        <v>0</v>
      </c>
      <c r="AG142" s="76">
        <f t="shared" si="271"/>
        <v>0</v>
      </c>
      <c r="AH142" s="74">
        <f t="shared" si="272"/>
        <v>0</v>
      </c>
      <c r="AI142" s="75">
        <f t="shared" si="273"/>
        <v>0</v>
      </c>
      <c r="AJ142" s="76">
        <f t="shared" si="274"/>
        <v>0</v>
      </c>
      <c r="AK142" s="74">
        <f t="shared" si="275"/>
        <v>0</v>
      </c>
      <c r="AL142" s="75">
        <f t="shared" si="276"/>
        <v>0</v>
      </c>
      <c r="AM142" s="76">
        <f t="shared" si="277"/>
        <v>0</v>
      </c>
      <c r="AN142" s="74">
        <f t="shared" si="278"/>
        <v>0</v>
      </c>
      <c r="AO142" s="75">
        <f t="shared" si="279"/>
        <v>0</v>
      </c>
      <c r="AP142" s="76">
        <f t="shared" si="280"/>
        <v>0</v>
      </c>
      <c r="AQ142" s="77">
        <f t="shared" si="218"/>
        <v>0.68314526175690937</v>
      </c>
      <c r="AR142" s="77">
        <f t="shared" si="281"/>
        <v>0.55089497470922333</v>
      </c>
      <c r="AS142" s="78">
        <f t="shared" si="282"/>
        <v>0.26450057409537209</v>
      </c>
      <c r="AT142" s="77">
        <f t="shared" si="283"/>
        <v>0.18460445119540464</v>
      </c>
      <c r="AU142" s="79">
        <f t="shared" si="311"/>
        <v>0.1</v>
      </c>
      <c r="AV142" s="139">
        <f>DataEntry!P142</f>
        <v>0</v>
      </c>
      <c r="AW142" s="80" t="str">
        <f t="shared" si="219"/>
        <v>4/5</v>
      </c>
      <c r="AX142" s="80" t="str">
        <f t="shared" si="220"/>
        <v>69/25</v>
      </c>
      <c r="AY142" s="80" t="str">
        <f t="shared" si="221"/>
        <v>22/5</v>
      </c>
      <c r="AZ142" s="81">
        <f>DataEntry!I142</f>
        <v>33</v>
      </c>
      <c r="BA142" s="82">
        <f>DataEntry!J142</f>
        <v>50</v>
      </c>
      <c r="BB142" s="81">
        <f>DataEntry!K142</f>
        <v>31</v>
      </c>
      <c r="BC142" s="82">
        <f>DataEntry!L142</f>
        <v>10</v>
      </c>
      <c r="BD142" s="81">
        <f>DataEntry!M142</f>
        <v>77</v>
      </c>
      <c r="BE142" s="82">
        <f>DataEntry!N142</f>
        <v>20</v>
      </c>
      <c r="BF142" s="77">
        <f t="shared" si="284"/>
        <v>0.57236198261470261</v>
      </c>
      <c r="BG142" s="77">
        <f t="shared" si="285"/>
        <v>0.23173680271717229</v>
      </c>
      <c r="BH142" s="77">
        <f t="shared" si="286"/>
        <v>0.19590121466812502</v>
      </c>
      <c r="BI142" s="83">
        <f t="shared" si="287"/>
        <v>0</v>
      </c>
      <c r="BJ142" s="83">
        <f t="shared" si="288"/>
        <v>0</v>
      </c>
      <c r="BK142" s="83">
        <f t="shared" si="289"/>
        <v>1</v>
      </c>
      <c r="BL142" s="84">
        <f t="shared" si="222"/>
        <v>0.18460445119540464</v>
      </c>
      <c r="BM142" s="84">
        <f t="shared" si="223"/>
        <v>0.19590121466812502</v>
      </c>
      <c r="BN142" s="85">
        <f t="shared" si="290"/>
        <v>-1.1296763472720378E-2</v>
      </c>
      <c r="BO142" s="84">
        <f t="shared" si="224"/>
        <v>0.55089497470922333</v>
      </c>
      <c r="BP142" s="84">
        <f t="shared" si="225"/>
        <v>0.26450057409537209</v>
      </c>
      <c r="BQ142" s="84">
        <f t="shared" si="226"/>
        <v>0.18460445119540464</v>
      </c>
      <c r="BR142" s="84">
        <f t="shared" si="291"/>
        <v>0.57236198261470261</v>
      </c>
      <c r="BS142" s="84">
        <f t="shared" si="291"/>
        <v>0.23173680271717229</v>
      </c>
      <c r="BT142" s="84">
        <f t="shared" si="291"/>
        <v>0.19590121466812502</v>
      </c>
      <c r="BU142" s="86">
        <f t="shared" si="292"/>
        <v>0</v>
      </c>
      <c r="BV142" s="86">
        <f t="shared" si="292"/>
        <v>0</v>
      </c>
      <c r="BW142" s="86">
        <f t="shared" si="292"/>
        <v>1</v>
      </c>
      <c r="BX142" s="86">
        <f t="shared" si="293"/>
        <v>0</v>
      </c>
      <c r="BY142" s="86">
        <f t="shared" si="293"/>
        <v>0</v>
      </c>
      <c r="BZ142" s="86">
        <f t="shared" si="293"/>
        <v>1</v>
      </c>
      <c r="CA142" s="83">
        <f>IF(AND(DataEntry!B142&gt;=ExFrom,DataEntry!B142&lt;=ExTo),0,IF(AR142&lt;DS142,0,DB142))</f>
        <v>0</v>
      </c>
      <c r="CB142" s="83">
        <f>IF(AND(DataEntry!B142&gt;=ExFrom,DataEntry!B142&lt;=ExTo),0,IF(AT142&lt;DT142,0,DC142))</f>
        <v>0</v>
      </c>
      <c r="CC142" s="14">
        <f t="shared" si="294"/>
        <v>0</v>
      </c>
      <c r="CD142" s="72" t="str">
        <f t="shared" si="227"/>
        <v/>
      </c>
      <c r="CE142" s="87">
        <f t="shared" si="295"/>
        <v>5.2497644588916481E-2</v>
      </c>
      <c r="CF142" s="88">
        <f t="shared" si="296"/>
        <v>-6.6311881623259364E-2</v>
      </c>
      <c r="CG142" s="88">
        <f t="shared" si="297"/>
        <v>-6.1995333201041516E-2</v>
      </c>
      <c r="CH142" s="87">
        <f t="shared" si="298"/>
        <v>0.26450057409537203</v>
      </c>
      <c r="CI142" s="89">
        <f t="shared" si="228"/>
        <v>0</v>
      </c>
      <c r="CJ142" s="89">
        <f t="shared" si="229"/>
        <v>0</v>
      </c>
      <c r="CK142" s="157">
        <f t="shared" si="230"/>
        <v>0</v>
      </c>
      <c r="CL142" s="90">
        <f t="shared" si="231"/>
        <v>0</v>
      </c>
      <c r="CM142" s="157">
        <f t="shared" si="232"/>
        <v>0</v>
      </c>
      <c r="CN142" s="90">
        <f t="shared" si="233"/>
        <v>0</v>
      </c>
      <c r="CO142" s="157">
        <f t="shared" si="234"/>
        <v>0</v>
      </c>
      <c r="CP142" s="90">
        <f t="shared" si="235"/>
        <v>0</v>
      </c>
      <c r="CQ142" s="157">
        <f t="shared" si="236"/>
        <v>0</v>
      </c>
      <c r="CR142" s="90">
        <f t="shared" si="237"/>
        <v>0</v>
      </c>
      <c r="CS142" s="157">
        <f t="shared" si="238"/>
        <v>0</v>
      </c>
      <c r="CT142" s="90">
        <f t="shared" si="239"/>
        <v>0</v>
      </c>
      <c r="CU142" s="157">
        <f t="shared" si="240"/>
        <v>0</v>
      </c>
      <c r="CV142" s="90">
        <f t="shared" si="241"/>
        <v>0</v>
      </c>
      <c r="CW142" s="157">
        <f t="shared" si="242"/>
        <v>0</v>
      </c>
      <c r="CX142" s="90">
        <f t="shared" si="243"/>
        <v>0</v>
      </c>
      <c r="CY142" s="157">
        <f t="shared" si="244"/>
        <v>0</v>
      </c>
      <c r="CZ142" s="90">
        <f t="shared" si="245"/>
        <v>0</v>
      </c>
      <c r="DA142" s="91">
        <f>DataEntry!B142</f>
        <v>44212</v>
      </c>
      <c r="DB142" s="83">
        <f t="shared" si="246"/>
        <v>0</v>
      </c>
      <c r="DC142" s="83">
        <f t="shared" si="247"/>
        <v>0</v>
      </c>
      <c r="DD142" s="145" t="str">
        <f t="shared" si="299"/>
        <v/>
      </c>
      <c r="DE142" s="145" t="str">
        <f t="shared" si="300"/>
        <v/>
      </c>
      <c r="DF142" s="145">
        <f t="shared" si="301"/>
        <v>8</v>
      </c>
      <c r="DG142" s="145">
        <f t="shared" si="302"/>
        <v>17</v>
      </c>
      <c r="DH142" s="145" t="str">
        <f t="shared" si="303"/>
        <v/>
      </c>
      <c r="DI142" s="145" t="str">
        <f t="shared" si="304"/>
        <v/>
      </c>
      <c r="DJ142" s="83">
        <f t="shared" si="305"/>
        <v>0</v>
      </c>
      <c r="DK142" s="83">
        <f t="shared" si="306"/>
        <v>0</v>
      </c>
      <c r="DL142" s="84">
        <f t="shared" si="307"/>
        <v>0</v>
      </c>
      <c r="DM142" s="14">
        <f t="shared" si="308"/>
        <v>0</v>
      </c>
      <c r="DN142" s="87">
        <f>IFERROR(DO142*(1-DCFactor)+Results!DP142*DCFactor,"")</f>
        <v>0.28473364055299538</v>
      </c>
      <c r="DO142" s="87">
        <f>(DFactor*Rounds*Number/2+SUM(BV$3:BV130))/(Rounds*Number/2+COUNT(BV$3:BV130))</f>
        <v>0.27321658986175112</v>
      </c>
      <c r="DP142" s="87">
        <f t="shared" si="248"/>
        <v>0.30612244897959184</v>
      </c>
      <c r="DQ142" s="84">
        <f t="shared" si="249"/>
        <v>0</v>
      </c>
      <c r="DR142" s="84">
        <f t="shared" si="250"/>
        <v>0</v>
      </c>
      <c r="DS142" s="87">
        <f t="shared" si="251"/>
        <v>0.33887706272077533</v>
      </c>
      <c r="DT142" s="87">
        <f t="shared" si="252"/>
        <v>0.33873317777336803</v>
      </c>
      <c r="DU142" s="87">
        <f t="shared" si="253"/>
        <v>0.26450057409537203</v>
      </c>
      <c r="DV142" s="86">
        <f t="shared" si="309"/>
        <v>-1</v>
      </c>
      <c r="DW142" s="86">
        <f t="shared" si="310"/>
        <v>1</v>
      </c>
    </row>
    <row r="143" spans="1:127" x14ac:dyDescent="0.25">
      <c r="A143" s="69">
        <v>141</v>
      </c>
      <c r="B143" s="70">
        <f>DataEntry!C143</f>
        <v>9</v>
      </c>
      <c r="C143" s="71">
        <f>COUNTIF(D$2:D143,D143)+COUNTIF(G$2:G143,D143)</f>
        <v>16</v>
      </c>
      <c r="D143" s="72" t="str">
        <f t="shared" si="211"/>
        <v>Heidenheim</v>
      </c>
      <c r="E143" s="70">
        <f>DataEntry!E143</f>
        <v>4</v>
      </c>
      <c r="F143" s="71">
        <f>COUNTIF(D$2:D143,G143)+COUNTIF(G$2:G143,G143)</f>
        <v>16</v>
      </c>
      <c r="G143" s="72" t="str">
        <f t="shared" si="212"/>
        <v>Darmstadt 98</v>
      </c>
      <c r="H143" s="73">
        <f>DataEntry!G143</f>
        <v>3</v>
      </c>
      <c r="I143" s="73">
        <f>DataEntry!H143</f>
        <v>0</v>
      </c>
      <c r="J143" s="158">
        <f t="shared" si="210"/>
        <v>1</v>
      </c>
      <c r="K143" s="156">
        <f t="shared" si="213"/>
        <v>4</v>
      </c>
      <c r="L143" s="224">
        <f t="shared" si="214"/>
        <v>2551.185127276608</v>
      </c>
      <c r="M143" s="224">
        <f t="shared" si="215"/>
        <v>2427.6954307802534</v>
      </c>
      <c r="N143" s="236">
        <f t="shared" si="254"/>
        <v>123.48969649635455</v>
      </c>
      <c r="O143" s="22" t="str">
        <f t="shared" si="255"/>
        <v>T9G16</v>
      </c>
      <c r="P143" s="248">
        <f t="shared" si="216"/>
        <v>5.3916545273477867</v>
      </c>
      <c r="Q143" s="22" t="str">
        <f t="shared" si="256"/>
        <v>T4G16</v>
      </c>
      <c r="R143" s="248">
        <f t="shared" si="217"/>
        <v>-5.3916545273477867</v>
      </c>
      <c r="S143" s="74">
        <f t="shared" si="257"/>
        <v>0</v>
      </c>
      <c r="T143" s="75">
        <f t="shared" si="258"/>
        <v>0</v>
      </c>
      <c r="U143" s="76">
        <f t="shared" si="259"/>
        <v>0</v>
      </c>
      <c r="V143" s="74">
        <f t="shared" si="260"/>
        <v>0</v>
      </c>
      <c r="W143" s="75">
        <f t="shared" si="261"/>
        <v>0</v>
      </c>
      <c r="X143" s="76">
        <f t="shared" si="262"/>
        <v>0</v>
      </c>
      <c r="Y143" s="74">
        <f t="shared" si="263"/>
        <v>1</v>
      </c>
      <c r="Z143" s="75">
        <f t="shared" si="264"/>
        <v>0</v>
      </c>
      <c r="AA143" s="76">
        <f t="shared" si="265"/>
        <v>0</v>
      </c>
      <c r="AB143" s="74">
        <f t="shared" si="266"/>
        <v>0</v>
      </c>
      <c r="AC143" s="75">
        <f t="shared" si="267"/>
        <v>0</v>
      </c>
      <c r="AD143" s="76">
        <f t="shared" si="268"/>
        <v>0</v>
      </c>
      <c r="AE143" s="74">
        <f t="shared" si="269"/>
        <v>0</v>
      </c>
      <c r="AF143" s="75">
        <f t="shared" si="270"/>
        <v>0</v>
      </c>
      <c r="AG143" s="76">
        <f t="shared" si="271"/>
        <v>0</v>
      </c>
      <c r="AH143" s="74">
        <f t="shared" si="272"/>
        <v>0</v>
      </c>
      <c r="AI143" s="75">
        <f t="shared" si="273"/>
        <v>0</v>
      </c>
      <c r="AJ143" s="76">
        <f t="shared" si="274"/>
        <v>0</v>
      </c>
      <c r="AK143" s="74">
        <f t="shared" si="275"/>
        <v>0</v>
      </c>
      <c r="AL143" s="75">
        <f t="shared" si="276"/>
        <v>0</v>
      </c>
      <c r="AM143" s="76">
        <f t="shared" si="277"/>
        <v>0</v>
      </c>
      <c r="AN143" s="74">
        <f t="shared" si="278"/>
        <v>0</v>
      </c>
      <c r="AO143" s="75">
        <f t="shared" si="279"/>
        <v>0</v>
      </c>
      <c r="AP143" s="76">
        <f t="shared" si="280"/>
        <v>0</v>
      </c>
      <c r="AQ143" s="77">
        <f t="shared" si="218"/>
        <v>0.61488181947515808</v>
      </c>
      <c r="AR143" s="77">
        <f t="shared" si="281"/>
        <v>0.46449240654362789</v>
      </c>
      <c r="AS143" s="78">
        <f t="shared" si="282"/>
        <v>0.30077882586306048</v>
      </c>
      <c r="AT143" s="77">
        <f t="shared" si="283"/>
        <v>0.23472876759331168</v>
      </c>
      <c r="AU143" s="79">
        <f t="shared" si="311"/>
        <v>0.1</v>
      </c>
      <c r="AV143" s="139">
        <f>DataEntry!P143</f>
        <v>0</v>
      </c>
      <c r="AW143" s="80" t="str">
        <f t="shared" si="219"/>
        <v>57/50</v>
      </c>
      <c r="AX143" s="80" t="str">
        <f t="shared" si="220"/>
        <v>58/25</v>
      </c>
      <c r="AY143" s="80" t="str">
        <f t="shared" si="221"/>
        <v>81/25</v>
      </c>
      <c r="AZ143" s="81">
        <f>DataEntry!I143</f>
        <v>11</v>
      </c>
      <c r="BA143" s="82">
        <f>DataEntry!J143</f>
        <v>8</v>
      </c>
      <c r="BB143" s="81">
        <f>DataEntry!K143</f>
        <v>11</v>
      </c>
      <c r="BC143" s="82">
        <f>DataEntry!L143</f>
        <v>5</v>
      </c>
      <c r="BD143" s="81">
        <f>DataEntry!M143</f>
        <v>53</v>
      </c>
      <c r="BE143" s="82">
        <f>DataEntry!N143</f>
        <v>25</v>
      </c>
      <c r="BF143" s="77">
        <f t="shared" si="284"/>
        <v>0.39945586940865807</v>
      </c>
      <c r="BG143" s="77">
        <f t="shared" si="285"/>
        <v>0.29647115307673844</v>
      </c>
      <c r="BH143" s="77">
        <f t="shared" si="286"/>
        <v>0.30407297751460355</v>
      </c>
      <c r="BI143" s="83">
        <f t="shared" si="287"/>
        <v>1</v>
      </c>
      <c r="BJ143" s="83">
        <f t="shared" si="288"/>
        <v>0</v>
      </c>
      <c r="BK143" s="83">
        <f t="shared" si="289"/>
        <v>0</v>
      </c>
      <c r="BL143" s="84">
        <f t="shared" si="222"/>
        <v>0.46449240654362789</v>
      </c>
      <c r="BM143" s="84">
        <f t="shared" si="223"/>
        <v>0.39945586940865807</v>
      </c>
      <c r="BN143" s="85">
        <f t="shared" si="290"/>
        <v>6.5036537134969818E-2</v>
      </c>
      <c r="BO143" s="84">
        <f t="shared" si="224"/>
        <v>0.46449240654362789</v>
      </c>
      <c r="BP143" s="84">
        <f t="shared" si="225"/>
        <v>0.30077882586306048</v>
      </c>
      <c r="BQ143" s="84">
        <f t="shared" si="226"/>
        <v>0.23472876759331168</v>
      </c>
      <c r="BR143" s="84">
        <f t="shared" si="291"/>
        <v>0.39945586940865807</v>
      </c>
      <c r="BS143" s="84">
        <f t="shared" si="291"/>
        <v>0.29647115307673844</v>
      </c>
      <c r="BT143" s="84">
        <f t="shared" si="291"/>
        <v>0.30407297751460355</v>
      </c>
      <c r="BU143" s="86">
        <f t="shared" si="292"/>
        <v>1</v>
      </c>
      <c r="BV143" s="86">
        <f t="shared" si="292"/>
        <v>0</v>
      </c>
      <c r="BW143" s="86">
        <f t="shared" si="292"/>
        <v>0</v>
      </c>
      <c r="BX143" s="86">
        <f t="shared" si="293"/>
        <v>1</v>
      </c>
      <c r="BY143" s="86">
        <f t="shared" si="293"/>
        <v>0</v>
      </c>
      <c r="BZ143" s="86">
        <f t="shared" si="293"/>
        <v>0</v>
      </c>
      <c r="CA143" s="83">
        <f>IF(AND(DataEntry!B143&gt;=ExFrom,DataEntry!B143&lt;=ExTo),0,IF(AR143&lt;DS143,0,DB143))</f>
        <v>0</v>
      </c>
      <c r="CB143" s="83">
        <f>IF(AND(DataEntry!B143&gt;=ExFrom,DataEntry!B143&lt;=ExTo),0,IF(AT143&lt;DT143,0,DC143))</f>
        <v>0</v>
      </c>
      <c r="CC143" s="14">
        <f t="shared" si="294"/>
        <v>0</v>
      </c>
      <c r="CD143" s="72" t="str">
        <f t="shared" si="227"/>
        <v/>
      </c>
      <c r="CE143" s="87">
        <f t="shared" si="295"/>
        <v>5.4065452091767829E-2</v>
      </c>
      <c r="CF143" s="88">
        <f t="shared" si="296"/>
        <v>7.554544943606456E-2</v>
      </c>
      <c r="CG143" s="88">
        <f t="shared" si="297"/>
        <v>-0.16523525918712476</v>
      </c>
      <c r="CH143" s="87">
        <f t="shared" si="298"/>
        <v>0.30077882586306043</v>
      </c>
      <c r="CI143" s="89">
        <f t="shared" si="228"/>
        <v>0</v>
      </c>
      <c r="CJ143" s="89">
        <f t="shared" si="229"/>
        <v>0</v>
      </c>
      <c r="CK143" s="157">
        <f t="shared" si="230"/>
        <v>0</v>
      </c>
      <c r="CL143" s="90">
        <f t="shared" si="231"/>
        <v>0</v>
      </c>
      <c r="CM143" s="157">
        <f t="shared" si="232"/>
        <v>0</v>
      </c>
      <c r="CN143" s="90">
        <f t="shared" si="233"/>
        <v>0</v>
      </c>
      <c r="CO143" s="157">
        <f t="shared" si="234"/>
        <v>0</v>
      </c>
      <c r="CP143" s="90">
        <f t="shared" si="235"/>
        <v>0</v>
      </c>
      <c r="CQ143" s="157">
        <f t="shared" si="236"/>
        <v>0</v>
      </c>
      <c r="CR143" s="90">
        <f t="shared" si="237"/>
        <v>0</v>
      </c>
      <c r="CS143" s="157">
        <f t="shared" si="238"/>
        <v>0</v>
      </c>
      <c r="CT143" s="90">
        <f t="shared" si="239"/>
        <v>0</v>
      </c>
      <c r="CU143" s="157">
        <f t="shared" si="240"/>
        <v>0</v>
      </c>
      <c r="CV143" s="90">
        <f t="shared" si="241"/>
        <v>0</v>
      </c>
      <c r="CW143" s="157">
        <f t="shared" si="242"/>
        <v>0</v>
      </c>
      <c r="CX143" s="90">
        <f t="shared" si="243"/>
        <v>0</v>
      </c>
      <c r="CY143" s="157">
        <f t="shared" si="244"/>
        <v>0</v>
      </c>
      <c r="CZ143" s="90">
        <f t="shared" si="245"/>
        <v>0</v>
      </c>
      <c r="DA143" s="91">
        <f>DataEntry!B143</f>
        <v>44213</v>
      </c>
      <c r="DB143" s="83">
        <f t="shared" si="246"/>
        <v>0</v>
      </c>
      <c r="DC143" s="83">
        <f t="shared" si="247"/>
        <v>0</v>
      </c>
      <c r="DD143" s="145">
        <f t="shared" si="299"/>
        <v>9</v>
      </c>
      <c r="DE143" s="145" t="str">
        <f t="shared" si="300"/>
        <v/>
      </c>
      <c r="DF143" s="145" t="str">
        <f t="shared" si="301"/>
        <v/>
      </c>
      <c r="DG143" s="145" t="str">
        <f t="shared" si="302"/>
        <v/>
      </c>
      <c r="DH143" s="145" t="str">
        <f t="shared" si="303"/>
        <v/>
      </c>
      <c r="DI143" s="145">
        <f t="shared" si="304"/>
        <v>4</v>
      </c>
      <c r="DJ143" s="83">
        <f t="shared" si="305"/>
        <v>0</v>
      </c>
      <c r="DK143" s="83">
        <f t="shared" si="306"/>
        <v>0</v>
      </c>
      <c r="DL143" s="84">
        <f t="shared" si="307"/>
        <v>0</v>
      </c>
      <c r="DM143" s="14">
        <f t="shared" si="308"/>
        <v>0</v>
      </c>
      <c r="DN143" s="87">
        <f>IFERROR(DO143*(1-DCFactor)+Results!DP143*DCFactor,"")</f>
        <v>0.28581963875205257</v>
      </c>
      <c r="DO143" s="87">
        <f>(DFactor*Rounds*Number/2+SUM(BV$3:BV131))/(Rounds*Number/2+COUNT(BV$3:BV131))</f>
        <v>0.27488735632183908</v>
      </c>
      <c r="DP143" s="87">
        <f t="shared" si="248"/>
        <v>0.30612244897959184</v>
      </c>
      <c r="DQ143" s="84">
        <f t="shared" si="249"/>
        <v>0</v>
      </c>
      <c r="DR143" s="84">
        <f t="shared" si="250"/>
        <v>0</v>
      </c>
      <c r="DS143" s="87">
        <f t="shared" si="251"/>
        <v>0.33414848501879779</v>
      </c>
      <c r="DT143" s="87">
        <f t="shared" si="252"/>
        <v>0.34217450863957077</v>
      </c>
      <c r="DU143" s="87">
        <f t="shared" si="253"/>
        <v>0.30077882586306043</v>
      </c>
      <c r="DV143" s="86">
        <f t="shared" si="309"/>
        <v>3</v>
      </c>
      <c r="DW143" s="86">
        <f t="shared" si="310"/>
        <v>-3</v>
      </c>
    </row>
    <row r="144" spans="1:127" x14ac:dyDescent="0.25">
      <c r="A144" s="69">
        <v>142</v>
      </c>
      <c r="B144" s="70">
        <f>DataEntry!C144</f>
        <v>11</v>
      </c>
      <c r="C144" s="71">
        <f>COUNTIF(D$2:D144,D144)+COUNTIF(G$2:G144,D144)</f>
        <v>16</v>
      </c>
      <c r="D144" s="72" t="str">
        <f t="shared" si="211"/>
        <v>Holstein Kiel</v>
      </c>
      <c r="E144" s="70">
        <f>DataEntry!E144</f>
        <v>10</v>
      </c>
      <c r="F144" s="71">
        <f>COUNTIF(D$2:D144,G144)+COUNTIF(G$2:G144,G144)</f>
        <v>16</v>
      </c>
      <c r="G144" s="72" t="str">
        <f t="shared" si="212"/>
        <v>Karlsruher</v>
      </c>
      <c r="H144" s="73">
        <f>DataEntry!G144</f>
        <v>2</v>
      </c>
      <c r="I144" s="73">
        <f>DataEntry!H144</f>
        <v>3</v>
      </c>
      <c r="J144" s="158">
        <f t="shared" si="210"/>
        <v>3</v>
      </c>
      <c r="K144" s="156">
        <f t="shared" si="213"/>
        <v>0</v>
      </c>
      <c r="L144" s="224">
        <f t="shared" si="214"/>
        <v>2488.6176273150618</v>
      </c>
      <c r="M144" s="224">
        <f t="shared" si="215"/>
        <v>2439.3070591919227</v>
      </c>
      <c r="N144" s="236">
        <f t="shared" si="254"/>
        <v>49.310568123139092</v>
      </c>
      <c r="O144" s="22" t="str">
        <f t="shared" si="255"/>
        <v>T11G16</v>
      </c>
      <c r="P144" s="248">
        <f t="shared" si="216"/>
        <v>-5.4394383938331883</v>
      </c>
      <c r="Q144" s="22" t="str">
        <f t="shared" si="256"/>
        <v>T10G16</v>
      </c>
      <c r="R144" s="248">
        <f t="shared" si="217"/>
        <v>5.4394383938331883</v>
      </c>
      <c r="S144" s="74">
        <f t="shared" si="257"/>
        <v>0</v>
      </c>
      <c r="T144" s="75">
        <f t="shared" si="258"/>
        <v>0</v>
      </c>
      <c r="U144" s="76">
        <f t="shared" si="259"/>
        <v>1</v>
      </c>
      <c r="V144" s="74">
        <f t="shared" si="260"/>
        <v>0</v>
      </c>
      <c r="W144" s="75">
        <f t="shared" si="261"/>
        <v>0</v>
      </c>
      <c r="X144" s="76">
        <f t="shared" si="262"/>
        <v>0</v>
      </c>
      <c r="Y144" s="74">
        <f t="shared" si="263"/>
        <v>0</v>
      </c>
      <c r="Z144" s="75">
        <f t="shared" si="264"/>
        <v>0</v>
      </c>
      <c r="AA144" s="76">
        <f t="shared" si="265"/>
        <v>0</v>
      </c>
      <c r="AB144" s="74">
        <f t="shared" si="266"/>
        <v>0</v>
      </c>
      <c r="AC144" s="75">
        <f t="shared" si="267"/>
        <v>0</v>
      </c>
      <c r="AD144" s="76">
        <f t="shared" si="268"/>
        <v>0</v>
      </c>
      <c r="AE144" s="74">
        <f t="shared" si="269"/>
        <v>0</v>
      </c>
      <c r="AF144" s="75">
        <f t="shared" si="270"/>
        <v>0</v>
      </c>
      <c r="AG144" s="76">
        <f t="shared" si="271"/>
        <v>0</v>
      </c>
      <c r="AH144" s="74">
        <f t="shared" si="272"/>
        <v>0</v>
      </c>
      <c r="AI144" s="75">
        <f t="shared" si="273"/>
        <v>0</v>
      </c>
      <c r="AJ144" s="76">
        <f t="shared" si="274"/>
        <v>0</v>
      </c>
      <c r="AK144" s="74">
        <f t="shared" si="275"/>
        <v>0</v>
      </c>
      <c r="AL144" s="75">
        <f t="shared" si="276"/>
        <v>0</v>
      </c>
      <c r="AM144" s="76">
        <f t="shared" si="277"/>
        <v>0</v>
      </c>
      <c r="AN144" s="74">
        <f t="shared" si="278"/>
        <v>0</v>
      </c>
      <c r="AO144" s="75">
        <f t="shared" si="279"/>
        <v>0</v>
      </c>
      <c r="AP144" s="76">
        <f t="shared" si="280"/>
        <v>0</v>
      </c>
      <c r="AQ144" s="77">
        <f t="shared" si="218"/>
        <v>0.54394383938331881</v>
      </c>
      <c r="AR144" s="77">
        <f t="shared" si="281"/>
        <v>0.39340437259992977</v>
      </c>
      <c r="AS144" s="78">
        <f t="shared" si="282"/>
        <v>0.30107893356677806</v>
      </c>
      <c r="AT144" s="77">
        <f t="shared" si="283"/>
        <v>0.30551669383329216</v>
      </c>
      <c r="AU144" s="79">
        <f t="shared" si="311"/>
        <v>0.1</v>
      </c>
      <c r="AV144" s="139">
        <f>DataEntry!P144</f>
        <v>0</v>
      </c>
      <c r="AW144" s="80" t="str">
        <f t="shared" si="219"/>
        <v>77/50</v>
      </c>
      <c r="AX144" s="80" t="str">
        <f t="shared" si="220"/>
        <v>58/25</v>
      </c>
      <c r="AY144" s="80" t="str">
        <f t="shared" si="221"/>
        <v>9/4</v>
      </c>
      <c r="AZ144" s="81">
        <f>DataEntry!I144</f>
        <v>121</v>
      </c>
      <c r="BA144" s="82">
        <f>DataEntry!J144</f>
        <v>100</v>
      </c>
      <c r="BB144" s="81">
        <f>DataEntry!K144</f>
        <v>58</v>
      </c>
      <c r="BC144" s="82">
        <f>DataEntry!L144</f>
        <v>25</v>
      </c>
      <c r="BD144" s="81">
        <f>DataEntry!M144</f>
        <v>59</v>
      </c>
      <c r="BE144" s="82">
        <f>DataEntry!N144</f>
        <v>25</v>
      </c>
      <c r="BF144" s="77">
        <f t="shared" si="284"/>
        <v>0.43040358052318856</v>
      </c>
      <c r="BG144" s="77">
        <f t="shared" si="285"/>
        <v>0.28650358823983335</v>
      </c>
      <c r="BH144" s="77">
        <f t="shared" si="286"/>
        <v>0.28309283123697815</v>
      </c>
      <c r="BI144" s="83">
        <f t="shared" si="287"/>
        <v>0</v>
      </c>
      <c r="BJ144" s="83">
        <f t="shared" si="288"/>
        <v>0</v>
      </c>
      <c r="BK144" s="83">
        <f t="shared" si="289"/>
        <v>1</v>
      </c>
      <c r="BL144" s="84">
        <f t="shared" si="222"/>
        <v>0.30551669383329216</v>
      </c>
      <c r="BM144" s="84">
        <f t="shared" si="223"/>
        <v>0.28309283123697815</v>
      </c>
      <c r="BN144" s="85">
        <f t="shared" si="290"/>
        <v>2.2423862596314015E-2</v>
      </c>
      <c r="BO144" s="84">
        <f t="shared" si="224"/>
        <v>0.39340437259992977</v>
      </c>
      <c r="BP144" s="84">
        <f t="shared" si="225"/>
        <v>0.30107893356677806</v>
      </c>
      <c r="BQ144" s="84">
        <f t="shared" si="226"/>
        <v>0.30551669383329216</v>
      </c>
      <c r="BR144" s="84">
        <f t="shared" si="291"/>
        <v>0.43040358052318856</v>
      </c>
      <c r="BS144" s="84">
        <f t="shared" si="291"/>
        <v>0.28650358823983335</v>
      </c>
      <c r="BT144" s="84">
        <f t="shared" si="291"/>
        <v>0.28309283123697815</v>
      </c>
      <c r="BU144" s="86">
        <f t="shared" si="292"/>
        <v>0</v>
      </c>
      <c r="BV144" s="86">
        <f t="shared" si="292"/>
        <v>0</v>
      </c>
      <c r="BW144" s="86">
        <f t="shared" si="292"/>
        <v>1</v>
      </c>
      <c r="BX144" s="86">
        <f t="shared" si="293"/>
        <v>0</v>
      </c>
      <c r="BY144" s="86">
        <f t="shared" si="293"/>
        <v>0</v>
      </c>
      <c r="BZ144" s="86">
        <f t="shared" si="293"/>
        <v>1</v>
      </c>
      <c r="CA144" s="83">
        <f>IF(AND(DataEntry!B144&gt;=ExFrom,DataEntry!B144&lt;=ExTo),0,IF(AR144&lt;DS144,0,DB144))</f>
        <v>0</v>
      </c>
      <c r="CB144" s="83">
        <f>IF(AND(DataEntry!B144&gt;=ExFrom,DataEntry!B144&lt;=ExTo),0,IF(AT144&lt;DT144,0,DC144))</f>
        <v>0</v>
      </c>
      <c r="CC144" s="14">
        <f t="shared" si="294"/>
        <v>0</v>
      </c>
      <c r="CD144" s="72" t="str">
        <f t="shared" si="227"/>
        <v/>
      </c>
      <c r="CE144" s="87">
        <f t="shared" si="295"/>
        <v>5.1312554678961453E-2</v>
      </c>
      <c r="CF144" s="88">
        <f t="shared" si="296"/>
        <v>-9.0972819156319912E-2</v>
      </c>
      <c r="CG144" s="88">
        <f t="shared" si="297"/>
        <v>1.7321655077471805E-2</v>
      </c>
      <c r="CH144" s="87">
        <f t="shared" si="298"/>
        <v>0.30107893356677806</v>
      </c>
      <c r="CI144" s="89">
        <f t="shared" si="228"/>
        <v>0</v>
      </c>
      <c r="CJ144" s="89">
        <f t="shared" si="229"/>
        <v>0</v>
      </c>
      <c r="CK144" s="157">
        <f t="shared" si="230"/>
        <v>0</v>
      </c>
      <c r="CL144" s="90">
        <f t="shared" si="231"/>
        <v>0</v>
      </c>
      <c r="CM144" s="157">
        <f t="shared" si="232"/>
        <v>0</v>
      </c>
      <c r="CN144" s="90">
        <f t="shared" si="233"/>
        <v>0</v>
      </c>
      <c r="CO144" s="157">
        <f t="shared" si="234"/>
        <v>0</v>
      </c>
      <c r="CP144" s="90">
        <f t="shared" si="235"/>
        <v>0</v>
      </c>
      <c r="CQ144" s="157">
        <f t="shared" si="236"/>
        <v>0</v>
      </c>
      <c r="CR144" s="90">
        <f t="shared" si="237"/>
        <v>0</v>
      </c>
      <c r="CS144" s="157">
        <f t="shared" si="238"/>
        <v>0</v>
      </c>
      <c r="CT144" s="90">
        <f t="shared" si="239"/>
        <v>0</v>
      </c>
      <c r="CU144" s="157">
        <f t="shared" si="240"/>
        <v>0</v>
      </c>
      <c r="CV144" s="90">
        <f t="shared" si="241"/>
        <v>0</v>
      </c>
      <c r="CW144" s="157">
        <f t="shared" si="242"/>
        <v>0</v>
      </c>
      <c r="CX144" s="90">
        <f t="shared" si="243"/>
        <v>0</v>
      </c>
      <c r="CY144" s="157">
        <f t="shared" si="244"/>
        <v>0</v>
      </c>
      <c r="CZ144" s="90">
        <f t="shared" si="245"/>
        <v>0</v>
      </c>
      <c r="DA144" s="91">
        <f>DataEntry!B144</f>
        <v>44213</v>
      </c>
      <c r="DB144" s="83">
        <f t="shared" si="246"/>
        <v>0</v>
      </c>
      <c r="DC144" s="83">
        <f t="shared" si="247"/>
        <v>0</v>
      </c>
      <c r="DD144" s="145" t="str">
        <f t="shared" si="299"/>
        <v/>
      </c>
      <c r="DE144" s="145" t="str">
        <f t="shared" si="300"/>
        <v/>
      </c>
      <c r="DF144" s="145">
        <f t="shared" si="301"/>
        <v>11</v>
      </c>
      <c r="DG144" s="145">
        <f t="shared" si="302"/>
        <v>10</v>
      </c>
      <c r="DH144" s="145" t="str">
        <f t="shared" si="303"/>
        <v/>
      </c>
      <c r="DI144" s="145" t="str">
        <f t="shared" si="304"/>
        <v/>
      </c>
      <c r="DJ144" s="83">
        <f t="shared" si="305"/>
        <v>0</v>
      </c>
      <c r="DK144" s="83">
        <f t="shared" si="306"/>
        <v>0</v>
      </c>
      <c r="DL144" s="84">
        <f t="shared" si="307"/>
        <v>0</v>
      </c>
      <c r="DM144" s="14">
        <f t="shared" si="308"/>
        <v>0</v>
      </c>
      <c r="DN144" s="87">
        <f>IFERROR(DO144*(1-DCFactor)+Results!DP144*DCFactor,"")</f>
        <v>0.28183840104849278</v>
      </c>
      <c r="DO144" s="87">
        <f>(DFactor*Rounds*Number/2+SUM(BV$3:BV132))/(Rounds*Number/2+COUNT(BV$3:BV132))</f>
        <v>0.27425688073394494</v>
      </c>
      <c r="DP144" s="87">
        <f t="shared" si="248"/>
        <v>0.29591836734693877</v>
      </c>
      <c r="DQ144" s="84">
        <f t="shared" si="249"/>
        <v>0</v>
      </c>
      <c r="DR144" s="84">
        <f t="shared" si="250"/>
        <v>0</v>
      </c>
      <c r="DS144" s="87">
        <f t="shared" si="251"/>
        <v>0.33969909397187736</v>
      </c>
      <c r="DT144" s="87">
        <f t="shared" si="252"/>
        <v>0.33608927816408429</v>
      </c>
      <c r="DU144" s="87">
        <f t="shared" si="253"/>
        <v>0.30107893356677806</v>
      </c>
      <c r="DV144" s="86">
        <f t="shared" si="309"/>
        <v>-1</v>
      </c>
      <c r="DW144" s="86">
        <f t="shared" si="310"/>
        <v>1</v>
      </c>
    </row>
    <row r="145" spans="1:127" x14ac:dyDescent="0.25">
      <c r="A145" s="69">
        <v>143</v>
      </c>
      <c r="B145" s="70">
        <f>DataEntry!C145</f>
        <v>15</v>
      </c>
      <c r="C145" s="71">
        <f>COUNTIF(D$2:D145,D145)+COUNTIF(G$2:G145,D145)</f>
        <v>16</v>
      </c>
      <c r="D145" s="72" t="str">
        <f t="shared" si="211"/>
        <v>Jahn Regensburg</v>
      </c>
      <c r="E145" s="70">
        <f>DataEntry!E145</f>
        <v>16</v>
      </c>
      <c r="F145" s="71">
        <f>COUNTIF(D$2:D145,G145)+COUNTIF(G$2:G145,G145)</f>
        <v>16</v>
      </c>
      <c r="G145" s="72" t="str">
        <f t="shared" si="212"/>
        <v>Sandhausen</v>
      </c>
      <c r="H145" s="73">
        <f>DataEntry!G145</f>
        <v>3</v>
      </c>
      <c r="I145" s="73">
        <f>DataEntry!H145</f>
        <v>1</v>
      </c>
      <c r="J145" s="158">
        <f t="shared" si="210"/>
        <v>1</v>
      </c>
      <c r="K145" s="156">
        <f t="shared" si="213"/>
        <v>0</v>
      </c>
      <c r="L145" s="224">
        <f t="shared" si="214"/>
        <v>2470.2371279552053</v>
      </c>
      <c r="M145" s="224">
        <f t="shared" si="215"/>
        <v>2386.2614304822505</v>
      </c>
      <c r="N145" s="236">
        <f t="shared" si="254"/>
        <v>83.975697472954835</v>
      </c>
      <c r="O145" s="22" t="str">
        <f t="shared" si="255"/>
        <v>T15G16</v>
      </c>
      <c r="P145" s="248">
        <f t="shared" si="216"/>
        <v>4.239772446499507</v>
      </c>
      <c r="Q145" s="22" t="str">
        <f t="shared" si="256"/>
        <v>T16G16</v>
      </c>
      <c r="R145" s="248">
        <f t="shared" si="217"/>
        <v>-4.239772446499507</v>
      </c>
      <c r="S145" s="74">
        <f t="shared" si="257"/>
        <v>0</v>
      </c>
      <c r="T145" s="75">
        <f t="shared" si="258"/>
        <v>0</v>
      </c>
      <c r="U145" s="76">
        <f t="shared" si="259"/>
        <v>0</v>
      </c>
      <c r="V145" s="74">
        <f t="shared" si="260"/>
        <v>1</v>
      </c>
      <c r="W145" s="75">
        <f t="shared" si="261"/>
        <v>0</v>
      </c>
      <c r="X145" s="76">
        <f t="shared" si="262"/>
        <v>0</v>
      </c>
      <c r="Y145" s="74">
        <f t="shared" si="263"/>
        <v>0</v>
      </c>
      <c r="Z145" s="75">
        <f t="shared" si="264"/>
        <v>0</v>
      </c>
      <c r="AA145" s="76">
        <f t="shared" si="265"/>
        <v>0</v>
      </c>
      <c r="AB145" s="74">
        <f t="shared" si="266"/>
        <v>0</v>
      </c>
      <c r="AC145" s="75">
        <f t="shared" si="267"/>
        <v>0</v>
      </c>
      <c r="AD145" s="76">
        <f t="shared" si="268"/>
        <v>0</v>
      </c>
      <c r="AE145" s="74">
        <f t="shared" si="269"/>
        <v>0</v>
      </c>
      <c r="AF145" s="75">
        <f t="shared" si="270"/>
        <v>0</v>
      </c>
      <c r="AG145" s="76">
        <f t="shared" si="271"/>
        <v>0</v>
      </c>
      <c r="AH145" s="74">
        <f t="shared" si="272"/>
        <v>0</v>
      </c>
      <c r="AI145" s="75">
        <f t="shared" si="273"/>
        <v>0</v>
      </c>
      <c r="AJ145" s="76">
        <f t="shared" si="274"/>
        <v>0</v>
      </c>
      <c r="AK145" s="74">
        <f t="shared" si="275"/>
        <v>0</v>
      </c>
      <c r="AL145" s="75">
        <f t="shared" si="276"/>
        <v>0</v>
      </c>
      <c r="AM145" s="76">
        <f t="shared" si="277"/>
        <v>0</v>
      </c>
      <c r="AN145" s="74">
        <f t="shared" si="278"/>
        <v>0</v>
      </c>
      <c r="AO145" s="75">
        <f t="shared" si="279"/>
        <v>0</v>
      </c>
      <c r="AP145" s="76">
        <f t="shared" si="280"/>
        <v>0</v>
      </c>
      <c r="AQ145" s="77">
        <f t="shared" si="218"/>
        <v>0.57602275535004932</v>
      </c>
      <c r="AR145" s="77">
        <f t="shared" si="281"/>
        <v>0.42143577714955011</v>
      </c>
      <c r="AS145" s="78">
        <f t="shared" si="282"/>
        <v>0.30917395640099837</v>
      </c>
      <c r="AT145" s="77">
        <f t="shared" si="283"/>
        <v>0.26939026644945152</v>
      </c>
      <c r="AU145" s="79">
        <f t="shared" si="311"/>
        <v>0.1</v>
      </c>
      <c r="AV145" s="139">
        <f>DataEntry!P145</f>
        <v>0</v>
      </c>
      <c r="AW145" s="80" t="str">
        <f t="shared" si="219"/>
        <v>34/25</v>
      </c>
      <c r="AX145" s="80" t="str">
        <f t="shared" si="220"/>
        <v>11/5</v>
      </c>
      <c r="AY145" s="80" t="str">
        <f t="shared" si="221"/>
        <v>27/10</v>
      </c>
      <c r="AZ145" s="81">
        <f>DataEntry!I145</f>
        <v>111</v>
      </c>
      <c r="BA145" s="82">
        <f>DataEntry!J145</f>
        <v>100</v>
      </c>
      <c r="BB145" s="81">
        <f>DataEntry!K145</f>
        <v>61</v>
      </c>
      <c r="BC145" s="82">
        <f>DataEntry!L145</f>
        <v>25</v>
      </c>
      <c r="BD145" s="81">
        <f>DataEntry!M145</f>
        <v>5</v>
      </c>
      <c r="BE145" s="82">
        <f>DataEntry!N145</f>
        <v>2</v>
      </c>
      <c r="BF145" s="77">
        <f t="shared" si="284"/>
        <v>0.45121686141945933</v>
      </c>
      <c r="BG145" s="77">
        <f t="shared" si="285"/>
        <v>0.27676383069623811</v>
      </c>
      <c r="BH145" s="77">
        <f t="shared" si="286"/>
        <v>0.27201930788430262</v>
      </c>
      <c r="BI145" s="83">
        <f t="shared" si="287"/>
        <v>1</v>
      </c>
      <c r="BJ145" s="83">
        <f t="shared" si="288"/>
        <v>0</v>
      </c>
      <c r="BK145" s="83">
        <f t="shared" si="289"/>
        <v>0</v>
      </c>
      <c r="BL145" s="84">
        <f t="shared" si="222"/>
        <v>0.42143577714955011</v>
      </c>
      <c r="BM145" s="84">
        <f t="shared" si="223"/>
        <v>0.45121686141945933</v>
      </c>
      <c r="BN145" s="85">
        <f t="shared" si="290"/>
        <v>-2.9781084269909219E-2</v>
      </c>
      <c r="BO145" s="84">
        <f t="shared" si="224"/>
        <v>0.42143577714955011</v>
      </c>
      <c r="BP145" s="84">
        <f t="shared" si="225"/>
        <v>0.30917395640099837</v>
      </c>
      <c r="BQ145" s="84">
        <f t="shared" si="226"/>
        <v>0.26939026644945152</v>
      </c>
      <c r="BR145" s="84">
        <f t="shared" si="291"/>
        <v>0.45121686141945933</v>
      </c>
      <c r="BS145" s="84">
        <f t="shared" si="291"/>
        <v>0.27676383069623811</v>
      </c>
      <c r="BT145" s="84">
        <f t="shared" si="291"/>
        <v>0.27201930788430262</v>
      </c>
      <c r="BU145" s="86">
        <f t="shared" si="292"/>
        <v>1</v>
      </c>
      <c r="BV145" s="86">
        <f t="shared" si="292"/>
        <v>0</v>
      </c>
      <c r="BW145" s="86">
        <f t="shared" si="292"/>
        <v>0</v>
      </c>
      <c r="BX145" s="86">
        <f t="shared" si="293"/>
        <v>1</v>
      </c>
      <c r="BY145" s="86">
        <f t="shared" si="293"/>
        <v>0</v>
      </c>
      <c r="BZ145" s="86">
        <f t="shared" si="293"/>
        <v>0</v>
      </c>
      <c r="CA145" s="83">
        <f>IF(AND(DataEntry!B145&gt;=ExFrom,DataEntry!B145&lt;=ExTo),0,IF(AR145&lt;DS145,0,DB145))</f>
        <v>0</v>
      </c>
      <c r="CB145" s="83">
        <f>IF(AND(DataEntry!B145&gt;=ExFrom,DataEntry!B145&lt;=ExTo),0,IF(AT145&lt;DT145,0,DC145))</f>
        <v>0</v>
      </c>
      <c r="CC145" s="14">
        <f t="shared" si="294"/>
        <v>0</v>
      </c>
      <c r="CD145" s="72" t="str">
        <f t="shared" si="227"/>
        <v/>
      </c>
      <c r="CE145" s="87">
        <f t="shared" si="295"/>
        <v>5.0345609421989845E-2</v>
      </c>
      <c r="CF145" s="88">
        <f t="shared" si="296"/>
        <v>-7.8726583135963937E-2</v>
      </c>
      <c r="CG145" s="88">
        <f t="shared" si="297"/>
        <v>-3.626271453719921E-2</v>
      </c>
      <c r="CH145" s="87">
        <f t="shared" si="298"/>
        <v>0.30917395640099843</v>
      </c>
      <c r="CI145" s="89">
        <f t="shared" si="228"/>
        <v>0</v>
      </c>
      <c r="CJ145" s="89">
        <f t="shared" si="229"/>
        <v>0</v>
      </c>
      <c r="CK145" s="157">
        <f t="shared" si="230"/>
        <v>0</v>
      </c>
      <c r="CL145" s="90">
        <f t="shared" si="231"/>
        <v>0</v>
      </c>
      <c r="CM145" s="157">
        <f t="shared" si="232"/>
        <v>0</v>
      </c>
      <c r="CN145" s="90">
        <f t="shared" si="233"/>
        <v>0</v>
      </c>
      <c r="CO145" s="157">
        <f t="shared" si="234"/>
        <v>0</v>
      </c>
      <c r="CP145" s="90">
        <f t="shared" si="235"/>
        <v>0</v>
      </c>
      <c r="CQ145" s="157">
        <f t="shared" si="236"/>
        <v>0</v>
      </c>
      <c r="CR145" s="90">
        <f t="shared" si="237"/>
        <v>0</v>
      </c>
      <c r="CS145" s="157">
        <f t="shared" si="238"/>
        <v>0</v>
      </c>
      <c r="CT145" s="90">
        <f t="shared" si="239"/>
        <v>0</v>
      </c>
      <c r="CU145" s="157">
        <f t="shared" si="240"/>
        <v>0</v>
      </c>
      <c r="CV145" s="90">
        <f t="shared" si="241"/>
        <v>0</v>
      </c>
      <c r="CW145" s="157">
        <f t="shared" si="242"/>
        <v>0</v>
      </c>
      <c r="CX145" s="90">
        <f t="shared" si="243"/>
        <v>0</v>
      </c>
      <c r="CY145" s="157">
        <f t="shared" si="244"/>
        <v>0</v>
      </c>
      <c r="CZ145" s="90">
        <f t="shared" si="245"/>
        <v>0</v>
      </c>
      <c r="DA145" s="91">
        <f>DataEntry!B145</f>
        <v>44213</v>
      </c>
      <c r="DB145" s="83">
        <f t="shared" si="246"/>
        <v>0</v>
      </c>
      <c r="DC145" s="83">
        <f t="shared" si="247"/>
        <v>0</v>
      </c>
      <c r="DD145" s="145">
        <f t="shared" si="299"/>
        <v>15</v>
      </c>
      <c r="DE145" s="145" t="str">
        <f t="shared" si="300"/>
        <v/>
      </c>
      <c r="DF145" s="145" t="str">
        <f t="shared" si="301"/>
        <v/>
      </c>
      <c r="DG145" s="145" t="str">
        <f t="shared" si="302"/>
        <v/>
      </c>
      <c r="DH145" s="145" t="str">
        <f t="shared" si="303"/>
        <v/>
      </c>
      <c r="DI145" s="145">
        <f t="shared" si="304"/>
        <v>16</v>
      </c>
      <c r="DJ145" s="83">
        <f t="shared" si="305"/>
        <v>0</v>
      </c>
      <c r="DK145" s="83">
        <f t="shared" si="306"/>
        <v>0</v>
      </c>
      <c r="DL145" s="84">
        <f t="shared" si="307"/>
        <v>0</v>
      </c>
      <c r="DM145" s="14">
        <f t="shared" si="308"/>
        <v>0</v>
      </c>
      <c r="DN145" s="87">
        <f>IFERROR(DO145*(1-DCFactor)+Results!DP145*DCFactor,"")</f>
        <v>0.286489310232102</v>
      </c>
      <c r="DO145" s="87">
        <f>(DFactor*Rounds*Number/2+SUM(BV$3:BV133))/(Rounds*Number/2+COUNT(BV$3:BV133))</f>
        <v>0.27591762013729976</v>
      </c>
      <c r="DP145" s="87">
        <f t="shared" si="248"/>
        <v>0.30612244897959184</v>
      </c>
      <c r="DQ145" s="84">
        <f t="shared" si="249"/>
        <v>0</v>
      </c>
      <c r="DR145" s="84">
        <f t="shared" si="250"/>
        <v>0</v>
      </c>
      <c r="DS145" s="87">
        <f t="shared" si="251"/>
        <v>0.33929088610453212</v>
      </c>
      <c r="DT145" s="87">
        <f t="shared" si="252"/>
        <v>0.33787542381790658</v>
      </c>
      <c r="DU145" s="87">
        <f t="shared" si="253"/>
        <v>0.30917395640099843</v>
      </c>
      <c r="DV145" s="86">
        <f t="shared" si="309"/>
        <v>2</v>
      </c>
      <c r="DW145" s="86">
        <f t="shared" si="310"/>
        <v>-2</v>
      </c>
    </row>
    <row r="146" spans="1:127" x14ac:dyDescent="0.25">
      <c r="A146" s="69">
        <v>144</v>
      </c>
      <c r="B146" s="70">
        <f>DataEntry!C146</f>
        <v>7</v>
      </c>
      <c r="C146" s="71">
        <f>COUNTIF(D$2:D146,D146)+COUNTIF(G$2:G146,D146)</f>
        <v>16</v>
      </c>
      <c r="D146" s="72" t="str">
        <f t="shared" si="211"/>
        <v>Hamburger</v>
      </c>
      <c r="E146" s="70">
        <f>DataEntry!E146</f>
        <v>13</v>
      </c>
      <c r="F146" s="71">
        <f>COUNTIF(D$2:D146,G146)+COUNTIF(G$2:G146,G146)</f>
        <v>16</v>
      </c>
      <c r="G146" s="72" t="str">
        <f t="shared" si="212"/>
        <v>Osnabruck</v>
      </c>
      <c r="H146" s="73">
        <f>DataEntry!G146</f>
        <v>5</v>
      </c>
      <c r="I146" s="73">
        <f>DataEntry!H146</f>
        <v>0</v>
      </c>
      <c r="J146" s="158">
        <f t="shared" si="210"/>
        <v>1</v>
      </c>
      <c r="K146" s="156">
        <f t="shared" si="213"/>
        <v>4</v>
      </c>
      <c r="L146" s="224">
        <f t="shared" si="214"/>
        <v>2605.5601194979472</v>
      </c>
      <c r="M146" s="224">
        <f t="shared" si="215"/>
        <v>2424.1863495543525</v>
      </c>
      <c r="N146" s="236">
        <f t="shared" si="254"/>
        <v>181.37376994359465</v>
      </c>
      <c r="O146" s="22" t="str">
        <f t="shared" si="255"/>
        <v>T7G16</v>
      </c>
      <c r="P146" s="248">
        <f t="shared" si="216"/>
        <v>4.588472965889105</v>
      </c>
      <c r="Q146" s="22" t="str">
        <f t="shared" si="256"/>
        <v>T13G16</v>
      </c>
      <c r="R146" s="248">
        <f t="shared" si="217"/>
        <v>-4.588472965889105</v>
      </c>
      <c r="S146" s="74">
        <f t="shared" si="257"/>
        <v>0</v>
      </c>
      <c r="T146" s="75">
        <f t="shared" si="258"/>
        <v>0</v>
      </c>
      <c r="U146" s="76">
        <f t="shared" si="259"/>
        <v>0</v>
      </c>
      <c r="V146" s="74">
        <f t="shared" si="260"/>
        <v>0</v>
      </c>
      <c r="W146" s="75">
        <f t="shared" si="261"/>
        <v>0</v>
      </c>
      <c r="X146" s="76">
        <f t="shared" si="262"/>
        <v>0</v>
      </c>
      <c r="Y146" s="74">
        <f t="shared" si="263"/>
        <v>0</v>
      </c>
      <c r="Z146" s="75">
        <f t="shared" si="264"/>
        <v>0</v>
      </c>
      <c r="AA146" s="76">
        <f t="shared" si="265"/>
        <v>0</v>
      </c>
      <c r="AB146" s="74">
        <f t="shared" si="266"/>
        <v>1</v>
      </c>
      <c r="AC146" s="75">
        <f t="shared" si="267"/>
        <v>0</v>
      </c>
      <c r="AD146" s="76">
        <f t="shared" si="268"/>
        <v>0</v>
      </c>
      <c r="AE146" s="74">
        <f t="shared" si="269"/>
        <v>0</v>
      </c>
      <c r="AF146" s="75">
        <f t="shared" si="270"/>
        <v>0</v>
      </c>
      <c r="AG146" s="76">
        <f t="shared" si="271"/>
        <v>0</v>
      </c>
      <c r="AH146" s="74">
        <f t="shared" si="272"/>
        <v>0</v>
      </c>
      <c r="AI146" s="75">
        <f t="shared" si="273"/>
        <v>0</v>
      </c>
      <c r="AJ146" s="76">
        <f t="shared" si="274"/>
        <v>0</v>
      </c>
      <c r="AK146" s="74">
        <f t="shared" si="275"/>
        <v>0</v>
      </c>
      <c r="AL146" s="75">
        <f t="shared" si="276"/>
        <v>0</v>
      </c>
      <c r="AM146" s="76">
        <f t="shared" si="277"/>
        <v>0</v>
      </c>
      <c r="AN146" s="74">
        <f t="shared" si="278"/>
        <v>0</v>
      </c>
      <c r="AO146" s="75">
        <f t="shared" si="279"/>
        <v>0</v>
      </c>
      <c r="AP146" s="76">
        <f t="shared" si="280"/>
        <v>0</v>
      </c>
      <c r="AQ146" s="77">
        <f t="shared" si="218"/>
        <v>0.67225193100792102</v>
      </c>
      <c r="AR146" s="77">
        <f t="shared" si="281"/>
        <v>0.53216571090100029</v>
      </c>
      <c r="AS146" s="78">
        <f t="shared" si="282"/>
        <v>0.28017244021384147</v>
      </c>
      <c r="AT146" s="77">
        <f t="shared" si="283"/>
        <v>0.18766184888515819</v>
      </c>
      <c r="AU146" s="79">
        <f t="shared" si="311"/>
        <v>0.1</v>
      </c>
      <c r="AV146" s="139">
        <f>DataEntry!P146</f>
        <v>0</v>
      </c>
      <c r="AW146" s="80" t="str">
        <f t="shared" si="219"/>
        <v>43/50</v>
      </c>
      <c r="AX146" s="80" t="str">
        <f t="shared" si="220"/>
        <v>64/25</v>
      </c>
      <c r="AY146" s="80" t="str">
        <f t="shared" si="221"/>
        <v>43/10</v>
      </c>
      <c r="AZ146" s="81">
        <f>DataEntry!I146</f>
        <v>59</v>
      </c>
      <c r="BA146" s="82">
        <f>DataEntry!J146</f>
        <v>100</v>
      </c>
      <c r="BB146" s="81">
        <f>DataEntry!K146</f>
        <v>31</v>
      </c>
      <c r="BC146" s="82">
        <f>DataEntry!L146</f>
        <v>10</v>
      </c>
      <c r="BD146" s="81">
        <f>DataEntry!M146</f>
        <v>23</v>
      </c>
      <c r="BE146" s="82">
        <f>DataEntry!N146</f>
        <v>5</v>
      </c>
      <c r="BF146" s="77">
        <f t="shared" si="284"/>
        <v>0.59818148659562831</v>
      </c>
      <c r="BG146" s="77">
        <f t="shared" si="285"/>
        <v>0.23197769846025587</v>
      </c>
      <c r="BH146" s="77">
        <f t="shared" si="286"/>
        <v>0.1698408149441159</v>
      </c>
      <c r="BI146" s="83">
        <f t="shared" si="287"/>
        <v>1</v>
      </c>
      <c r="BJ146" s="83">
        <f t="shared" si="288"/>
        <v>0</v>
      </c>
      <c r="BK146" s="83">
        <f t="shared" si="289"/>
        <v>0</v>
      </c>
      <c r="BL146" s="84">
        <f t="shared" si="222"/>
        <v>0.53216571090100029</v>
      </c>
      <c r="BM146" s="84">
        <f t="shared" si="223"/>
        <v>0.59818148659562831</v>
      </c>
      <c r="BN146" s="85">
        <f t="shared" si="290"/>
        <v>-6.6015775694628021E-2</v>
      </c>
      <c r="BO146" s="84">
        <f t="shared" si="224"/>
        <v>0.53216571090100029</v>
      </c>
      <c r="BP146" s="84">
        <f t="shared" si="225"/>
        <v>0.28017244021384147</v>
      </c>
      <c r="BQ146" s="84">
        <f t="shared" si="226"/>
        <v>0.18766184888515819</v>
      </c>
      <c r="BR146" s="84">
        <f t="shared" si="291"/>
        <v>0.59818148659562831</v>
      </c>
      <c r="BS146" s="84">
        <f t="shared" si="291"/>
        <v>0.23197769846025587</v>
      </c>
      <c r="BT146" s="84">
        <f t="shared" si="291"/>
        <v>0.1698408149441159</v>
      </c>
      <c r="BU146" s="86">
        <f t="shared" si="292"/>
        <v>1</v>
      </c>
      <c r="BV146" s="86">
        <f t="shared" si="292"/>
        <v>0</v>
      </c>
      <c r="BW146" s="86">
        <f t="shared" si="292"/>
        <v>0</v>
      </c>
      <c r="BX146" s="86">
        <f t="shared" si="293"/>
        <v>1</v>
      </c>
      <c r="BY146" s="86">
        <f t="shared" si="293"/>
        <v>0</v>
      </c>
      <c r="BZ146" s="86">
        <f t="shared" si="293"/>
        <v>0</v>
      </c>
      <c r="CA146" s="83">
        <f>IF(AND(DataEntry!B146&gt;=ExFrom,DataEntry!B146&lt;=ExTo),0,IF(AR146&lt;DS146,0,DB146))</f>
        <v>0</v>
      </c>
      <c r="CB146" s="83">
        <f>IF(AND(DataEntry!B146&gt;=ExFrom,DataEntry!B146&lt;=ExTo),0,IF(AT146&lt;DT146,0,DC146))</f>
        <v>0</v>
      </c>
      <c r="CC146" s="14">
        <f t="shared" si="294"/>
        <v>0</v>
      </c>
      <c r="CD146" s="72" t="str">
        <f t="shared" si="227"/>
        <v/>
      </c>
      <c r="CE146" s="87">
        <f t="shared" si="295"/>
        <v>5.1404685205881595E-2</v>
      </c>
      <c r="CF146" s="88">
        <f t="shared" si="296"/>
        <v>-0.11786684191648514</v>
      </c>
      <c r="CG146" s="88">
        <f t="shared" si="297"/>
        <v>3.0229767111452515E-2</v>
      </c>
      <c r="CH146" s="87">
        <f t="shared" si="298"/>
        <v>0.28017244021384152</v>
      </c>
      <c r="CI146" s="89">
        <f t="shared" si="228"/>
        <v>0</v>
      </c>
      <c r="CJ146" s="89">
        <f t="shared" si="229"/>
        <v>0</v>
      </c>
      <c r="CK146" s="157">
        <f t="shared" si="230"/>
        <v>0</v>
      </c>
      <c r="CL146" s="90">
        <f t="shared" si="231"/>
        <v>0</v>
      </c>
      <c r="CM146" s="157">
        <f t="shared" si="232"/>
        <v>0</v>
      </c>
      <c r="CN146" s="90">
        <f t="shared" si="233"/>
        <v>0</v>
      </c>
      <c r="CO146" s="157">
        <f t="shared" si="234"/>
        <v>0</v>
      </c>
      <c r="CP146" s="90">
        <f t="shared" si="235"/>
        <v>0</v>
      </c>
      <c r="CQ146" s="157">
        <f t="shared" si="236"/>
        <v>0</v>
      </c>
      <c r="CR146" s="90">
        <f t="shared" si="237"/>
        <v>0</v>
      </c>
      <c r="CS146" s="157">
        <f t="shared" si="238"/>
        <v>0</v>
      </c>
      <c r="CT146" s="90">
        <f t="shared" si="239"/>
        <v>0</v>
      </c>
      <c r="CU146" s="157">
        <f t="shared" si="240"/>
        <v>0</v>
      </c>
      <c r="CV146" s="90">
        <f t="shared" si="241"/>
        <v>0</v>
      </c>
      <c r="CW146" s="157">
        <f t="shared" si="242"/>
        <v>0</v>
      </c>
      <c r="CX146" s="90">
        <f t="shared" si="243"/>
        <v>0</v>
      </c>
      <c r="CY146" s="157">
        <f t="shared" si="244"/>
        <v>0</v>
      </c>
      <c r="CZ146" s="90">
        <f t="shared" si="245"/>
        <v>0</v>
      </c>
      <c r="DA146" s="91">
        <f>DataEntry!B146</f>
        <v>44214</v>
      </c>
      <c r="DB146" s="83">
        <f t="shared" si="246"/>
        <v>0</v>
      </c>
      <c r="DC146" s="83">
        <f t="shared" si="247"/>
        <v>0</v>
      </c>
      <c r="DD146" s="145">
        <f t="shared" si="299"/>
        <v>7</v>
      </c>
      <c r="DE146" s="145" t="str">
        <f t="shared" si="300"/>
        <v/>
      </c>
      <c r="DF146" s="145" t="str">
        <f t="shared" si="301"/>
        <v/>
      </c>
      <c r="DG146" s="145" t="str">
        <f t="shared" si="302"/>
        <v/>
      </c>
      <c r="DH146" s="145" t="str">
        <f t="shared" si="303"/>
        <v/>
      </c>
      <c r="DI146" s="145">
        <f t="shared" si="304"/>
        <v>13</v>
      </c>
      <c r="DJ146" s="83">
        <f t="shared" si="305"/>
        <v>0</v>
      </c>
      <c r="DK146" s="83">
        <f t="shared" si="306"/>
        <v>0</v>
      </c>
      <c r="DL146" s="84">
        <f t="shared" si="307"/>
        <v>0</v>
      </c>
      <c r="DM146" s="14">
        <f t="shared" si="308"/>
        <v>0</v>
      </c>
      <c r="DN146" s="87">
        <f>IFERROR(DO146*(1-DCFactor)+Results!DP146*DCFactor,"")</f>
        <v>0.29322270058708411</v>
      </c>
      <c r="DO146" s="87">
        <f>(DFactor*Rounds*Number/2+SUM(BV$3:BV134))/(Rounds*Number/2+COUNT(BV$3:BV134))</f>
        <v>0.27528767123287667</v>
      </c>
      <c r="DP146" s="87">
        <f t="shared" si="248"/>
        <v>0.32653061224489793</v>
      </c>
      <c r="DQ146" s="84">
        <f t="shared" si="249"/>
        <v>0</v>
      </c>
      <c r="DR146" s="84">
        <f t="shared" si="250"/>
        <v>0</v>
      </c>
      <c r="DS146" s="87">
        <f t="shared" si="251"/>
        <v>0.34059556139721614</v>
      </c>
      <c r="DT146" s="87">
        <f t="shared" si="252"/>
        <v>0.3356590077629516</v>
      </c>
      <c r="DU146" s="87">
        <f t="shared" si="253"/>
        <v>0.28017244021384152</v>
      </c>
      <c r="DV146" s="86">
        <f t="shared" si="309"/>
        <v>5</v>
      </c>
      <c r="DW146" s="86">
        <f t="shared" si="310"/>
        <v>-5</v>
      </c>
    </row>
    <row r="147" spans="1:127" x14ac:dyDescent="0.25">
      <c r="A147" s="69">
        <v>145</v>
      </c>
      <c r="B147" s="70">
        <f>DataEntry!C147</f>
        <v>5</v>
      </c>
      <c r="C147" s="71">
        <f>COUNTIF(D$2:D147,D147)+COUNTIF(G$2:G147,D147)</f>
        <v>17</v>
      </c>
      <c r="D147" s="72" t="str">
        <f t="shared" si="211"/>
        <v>Fortuna Dusseldorf</v>
      </c>
      <c r="E147" s="70">
        <f>DataEntry!E147</f>
        <v>6</v>
      </c>
      <c r="F147" s="71">
        <f>COUNTIF(D$2:D147,G147)+COUNTIF(G$2:G147,G147)</f>
        <v>17</v>
      </c>
      <c r="G147" s="72" t="str">
        <f t="shared" si="212"/>
        <v>Greuther Furth</v>
      </c>
      <c r="H147" s="73">
        <f>DataEntry!G147</f>
        <v>3</v>
      </c>
      <c r="I147" s="73">
        <f>DataEntry!H147</f>
        <v>3</v>
      </c>
      <c r="J147" s="158">
        <f t="shared" si="210"/>
        <v>2</v>
      </c>
      <c r="K147" s="156">
        <f t="shared" si="213"/>
        <v>0</v>
      </c>
      <c r="L147" s="224">
        <f t="shared" si="214"/>
        <v>2561.476183030526</v>
      </c>
      <c r="M147" s="224">
        <f t="shared" si="215"/>
        <v>2492.8211728067126</v>
      </c>
      <c r="N147" s="236">
        <f t="shared" si="254"/>
        <v>68.655010223813406</v>
      </c>
      <c r="O147" s="22" t="str">
        <f t="shared" si="255"/>
        <v>T5G17</v>
      </c>
      <c r="P147" s="248">
        <f t="shared" si="216"/>
        <v>-0.61739039497348536</v>
      </c>
      <c r="Q147" s="22" t="str">
        <f t="shared" si="256"/>
        <v>T6G17</v>
      </c>
      <c r="R147" s="248">
        <f t="shared" si="217"/>
        <v>0.61739039497348536</v>
      </c>
      <c r="S147" s="74">
        <f t="shared" si="257"/>
        <v>0</v>
      </c>
      <c r="T147" s="75">
        <f t="shared" si="258"/>
        <v>0</v>
      </c>
      <c r="U147" s="76">
        <f t="shared" si="259"/>
        <v>0</v>
      </c>
      <c r="V147" s="74">
        <f t="shared" si="260"/>
        <v>0</v>
      </c>
      <c r="W147" s="75">
        <f t="shared" si="261"/>
        <v>1</v>
      </c>
      <c r="X147" s="76">
        <f t="shared" si="262"/>
        <v>0</v>
      </c>
      <c r="Y147" s="74">
        <f t="shared" si="263"/>
        <v>0</v>
      </c>
      <c r="Z147" s="75">
        <f t="shared" si="264"/>
        <v>0</v>
      </c>
      <c r="AA147" s="76">
        <f t="shared" si="265"/>
        <v>0</v>
      </c>
      <c r="AB147" s="74">
        <f t="shared" si="266"/>
        <v>0</v>
      </c>
      <c r="AC147" s="75">
        <f t="shared" si="267"/>
        <v>0</v>
      </c>
      <c r="AD147" s="76">
        <f t="shared" si="268"/>
        <v>0</v>
      </c>
      <c r="AE147" s="74">
        <f t="shared" si="269"/>
        <v>0</v>
      </c>
      <c r="AF147" s="75">
        <f t="shared" si="270"/>
        <v>0</v>
      </c>
      <c r="AG147" s="76">
        <f t="shared" si="271"/>
        <v>0</v>
      </c>
      <c r="AH147" s="74">
        <f t="shared" si="272"/>
        <v>0</v>
      </c>
      <c r="AI147" s="75">
        <f t="shared" si="273"/>
        <v>0</v>
      </c>
      <c r="AJ147" s="76">
        <f t="shared" si="274"/>
        <v>0</v>
      </c>
      <c r="AK147" s="74">
        <f t="shared" si="275"/>
        <v>0</v>
      </c>
      <c r="AL147" s="75">
        <f t="shared" si="276"/>
        <v>0</v>
      </c>
      <c r="AM147" s="76">
        <f t="shared" si="277"/>
        <v>0</v>
      </c>
      <c r="AN147" s="74">
        <f t="shared" si="278"/>
        <v>0</v>
      </c>
      <c r="AO147" s="75">
        <f t="shared" si="279"/>
        <v>0</v>
      </c>
      <c r="AP147" s="76">
        <f t="shared" si="280"/>
        <v>0</v>
      </c>
      <c r="AQ147" s="77">
        <f t="shared" si="218"/>
        <v>0.56173903949734849</v>
      </c>
      <c r="AR147" s="77">
        <f t="shared" si="281"/>
        <v>0.40874166006476653</v>
      </c>
      <c r="AS147" s="78">
        <f t="shared" si="282"/>
        <v>0.30599475886516381</v>
      </c>
      <c r="AT147" s="77">
        <f t="shared" si="283"/>
        <v>0.28526358107006961</v>
      </c>
      <c r="AU147" s="79">
        <f t="shared" si="311"/>
        <v>0.1</v>
      </c>
      <c r="AV147" s="139">
        <f>DataEntry!P147</f>
        <v>0</v>
      </c>
      <c r="AW147" s="80" t="str">
        <f t="shared" si="219"/>
        <v>36/25</v>
      </c>
      <c r="AX147" s="80" t="str">
        <f t="shared" si="220"/>
        <v>9/4</v>
      </c>
      <c r="AY147" s="80" t="str">
        <f t="shared" si="221"/>
        <v>5/2</v>
      </c>
      <c r="AZ147" s="81">
        <f>DataEntry!I147</f>
        <v>39</v>
      </c>
      <c r="BA147" s="82">
        <f>DataEntry!J147</f>
        <v>25</v>
      </c>
      <c r="BB147" s="81">
        <f>DataEntry!K147</f>
        <v>61</v>
      </c>
      <c r="BC147" s="82">
        <f>DataEntry!L147</f>
        <v>25</v>
      </c>
      <c r="BD147" s="81">
        <f>DataEntry!M147</f>
        <v>171</v>
      </c>
      <c r="BE147" s="82">
        <f>DataEntry!N147</f>
        <v>100</v>
      </c>
      <c r="BF147" s="77">
        <f t="shared" si="284"/>
        <v>0.37190821178948713</v>
      </c>
      <c r="BG147" s="77">
        <f t="shared" si="285"/>
        <v>0.27676890179682767</v>
      </c>
      <c r="BH147" s="77">
        <f t="shared" si="286"/>
        <v>0.35132288641368525</v>
      </c>
      <c r="BI147" s="83">
        <f t="shared" si="287"/>
        <v>0</v>
      </c>
      <c r="BJ147" s="83">
        <f t="shared" si="288"/>
        <v>1</v>
      </c>
      <c r="BK147" s="83">
        <f t="shared" si="289"/>
        <v>0</v>
      </c>
      <c r="BL147" s="84">
        <f t="shared" si="222"/>
        <v>0.30599475886516381</v>
      </c>
      <c r="BM147" s="84">
        <f t="shared" si="223"/>
        <v>0.27676890179682767</v>
      </c>
      <c r="BN147" s="85">
        <f t="shared" si="290"/>
        <v>2.9225857068336136E-2</v>
      </c>
      <c r="BO147" s="84">
        <f t="shared" si="224"/>
        <v>0.40874166006476653</v>
      </c>
      <c r="BP147" s="84">
        <f t="shared" si="225"/>
        <v>0.30599475886516381</v>
      </c>
      <c r="BQ147" s="84">
        <f t="shared" si="226"/>
        <v>0.28526358107006961</v>
      </c>
      <c r="BR147" s="84">
        <f t="shared" si="291"/>
        <v>0.37190821178948713</v>
      </c>
      <c r="BS147" s="84">
        <f t="shared" si="291"/>
        <v>0.27676890179682767</v>
      </c>
      <c r="BT147" s="84">
        <f t="shared" si="291"/>
        <v>0.35132288641368525</v>
      </c>
      <c r="BU147" s="86">
        <f t="shared" si="292"/>
        <v>0</v>
      </c>
      <c r="BV147" s="86">
        <f t="shared" si="292"/>
        <v>1</v>
      </c>
      <c r="BW147" s="86">
        <f t="shared" si="292"/>
        <v>0</v>
      </c>
      <c r="BX147" s="86">
        <f t="shared" si="293"/>
        <v>0</v>
      </c>
      <c r="BY147" s="86">
        <f t="shared" si="293"/>
        <v>1</v>
      </c>
      <c r="BZ147" s="86">
        <f t="shared" si="293"/>
        <v>0</v>
      </c>
      <c r="CA147" s="83">
        <f>IF(AND(DataEntry!B147&gt;=ExFrom,DataEntry!B147&lt;=ExTo),0,IF(AR147&lt;DS147,0,DB147))</f>
        <v>0</v>
      </c>
      <c r="CB147" s="83">
        <f>IF(AND(DataEntry!B147&gt;=ExFrom,DataEntry!B147&lt;=ExTo),0,IF(AT147&lt;DT147,0,DC147))</f>
        <v>0</v>
      </c>
      <c r="CC147" s="14">
        <f t="shared" si="294"/>
        <v>0</v>
      </c>
      <c r="CD147" s="72" t="str">
        <f t="shared" si="227"/>
        <v/>
      </c>
      <c r="CE147" s="87">
        <f t="shared" si="295"/>
        <v>5.0326364455504979E-2</v>
      </c>
      <c r="CF147" s="88">
        <f t="shared" si="296"/>
        <v>3.2667768031319364E-2</v>
      </c>
      <c r="CG147" s="88">
        <f t="shared" si="297"/>
        <v>-0.14583609220702365</v>
      </c>
      <c r="CH147" s="87">
        <f t="shared" si="298"/>
        <v>0.30599475886516386</v>
      </c>
      <c r="CI147" s="89">
        <f t="shared" si="228"/>
        <v>0</v>
      </c>
      <c r="CJ147" s="89">
        <f t="shared" si="229"/>
        <v>0</v>
      </c>
      <c r="CK147" s="157">
        <f t="shared" si="230"/>
        <v>0</v>
      </c>
      <c r="CL147" s="90">
        <f t="shared" si="231"/>
        <v>0</v>
      </c>
      <c r="CM147" s="157">
        <f t="shared" si="232"/>
        <v>0</v>
      </c>
      <c r="CN147" s="90">
        <f t="shared" si="233"/>
        <v>0</v>
      </c>
      <c r="CO147" s="157">
        <f t="shared" si="234"/>
        <v>0</v>
      </c>
      <c r="CP147" s="90">
        <f t="shared" si="235"/>
        <v>0</v>
      </c>
      <c r="CQ147" s="157">
        <f t="shared" si="236"/>
        <v>0</v>
      </c>
      <c r="CR147" s="90">
        <f t="shared" si="237"/>
        <v>0</v>
      </c>
      <c r="CS147" s="157">
        <f t="shared" si="238"/>
        <v>0</v>
      </c>
      <c r="CT147" s="90">
        <f t="shared" si="239"/>
        <v>0</v>
      </c>
      <c r="CU147" s="157">
        <f t="shared" si="240"/>
        <v>0</v>
      </c>
      <c r="CV147" s="90">
        <f t="shared" si="241"/>
        <v>0</v>
      </c>
      <c r="CW147" s="157">
        <f t="shared" si="242"/>
        <v>0</v>
      </c>
      <c r="CX147" s="90">
        <f t="shared" si="243"/>
        <v>0</v>
      </c>
      <c r="CY147" s="157">
        <f t="shared" si="244"/>
        <v>0</v>
      </c>
      <c r="CZ147" s="90">
        <f t="shared" si="245"/>
        <v>0</v>
      </c>
      <c r="DA147" s="91">
        <f>DataEntry!B147</f>
        <v>44218</v>
      </c>
      <c r="DB147" s="83">
        <f t="shared" si="246"/>
        <v>0</v>
      </c>
      <c r="DC147" s="83">
        <f t="shared" si="247"/>
        <v>0</v>
      </c>
      <c r="DD147" s="145" t="str">
        <f t="shared" si="299"/>
        <v/>
      </c>
      <c r="DE147" s="145">
        <f t="shared" si="300"/>
        <v>5</v>
      </c>
      <c r="DF147" s="145" t="str">
        <f t="shared" si="301"/>
        <v/>
      </c>
      <c r="DG147" s="145" t="str">
        <f t="shared" si="302"/>
        <v/>
      </c>
      <c r="DH147" s="145">
        <f t="shared" si="303"/>
        <v>6</v>
      </c>
      <c r="DI147" s="145" t="str">
        <f t="shared" si="304"/>
        <v/>
      </c>
      <c r="DJ147" s="83">
        <f t="shared" si="305"/>
        <v>0</v>
      </c>
      <c r="DK147" s="83">
        <f t="shared" si="306"/>
        <v>0</v>
      </c>
      <c r="DL147" s="84">
        <f t="shared" si="307"/>
        <v>0</v>
      </c>
      <c r="DM147" s="14">
        <f t="shared" si="308"/>
        <v>0</v>
      </c>
      <c r="DN147" s="87">
        <f>IFERROR(DO147*(1-DCFactor)+Results!DP147*DCFactor,"")</f>
        <v>0.28352938496583147</v>
      </c>
      <c r="DO147" s="87">
        <f>(DFactor*Rounds*Number/2+SUM(BV$3:BV135))/(Rounds*Number/2+COUNT(BV$3:BV135))</f>
        <v>0.27466059225512529</v>
      </c>
      <c r="DP147" s="87">
        <f t="shared" si="248"/>
        <v>0.3</v>
      </c>
      <c r="DQ147" s="84">
        <f t="shared" si="249"/>
        <v>0</v>
      </c>
      <c r="DR147" s="84">
        <f t="shared" si="250"/>
        <v>0</v>
      </c>
      <c r="DS147" s="87">
        <f t="shared" si="251"/>
        <v>0.33557774106562266</v>
      </c>
      <c r="DT147" s="87">
        <f t="shared" si="252"/>
        <v>0.34152786974023408</v>
      </c>
      <c r="DU147" s="87">
        <f t="shared" si="253"/>
        <v>0.30599475886516386</v>
      </c>
      <c r="DV147" s="86">
        <f t="shared" si="309"/>
        <v>0</v>
      </c>
      <c r="DW147" s="86">
        <f t="shared" si="310"/>
        <v>0</v>
      </c>
    </row>
    <row r="148" spans="1:127" x14ac:dyDescent="0.25">
      <c r="A148" s="69">
        <v>146</v>
      </c>
      <c r="B148" s="70">
        <f>DataEntry!C148</f>
        <v>13</v>
      </c>
      <c r="C148" s="71">
        <f>COUNTIF(D$2:D148,D148)+COUNTIF(G$2:G148,D148)</f>
        <v>17</v>
      </c>
      <c r="D148" s="72" t="str">
        <f t="shared" si="211"/>
        <v>Osnabruck</v>
      </c>
      <c r="E148" s="70">
        <f>DataEntry!E148</f>
        <v>1</v>
      </c>
      <c r="F148" s="71">
        <f>COUNTIF(D$2:D148,G148)+COUNTIF(G$2:G148,G148)</f>
        <v>17</v>
      </c>
      <c r="G148" s="72" t="str">
        <f t="shared" si="212"/>
        <v>Erzgebirge Aue</v>
      </c>
      <c r="H148" s="73">
        <f>DataEntry!G148</f>
        <v>0</v>
      </c>
      <c r="I148" s="73">
        <f>DataEntry!H148</f>
        <v>1</v>
      </c>
      <c r="J148" s="158">
        <f t="shared" si="210"/>
        <v>3</v>
      </c>
      <c r="K148" s="156">
        <f t="shared" si="213"/>
        <v>0</v>
      </c>
      <c r="L148" s="224">
        <f t="shared" si="214"/>
        <v>2445.5968919665065</v>
      </c>
      <c r="M148" s="224">
        <f t="shared" si="215"/>
        <v>2342.6695523681419</v>
      </c>
      <c r="N148" s="236">
        <f t="shared" si="254"/>
        <v>102.9273395983646</v>
      </c>
      <c r="O148" s="22" t="str">
        <f t="shared" si="255"/>
        <v>T13G17</v>
      </c>
      <c r="P148" s="248">
        <f t="shared" si="216"/>
        <v>-5.9436164847052186</v>
      </c>
      <c r="Q148" s="22" t="str">
        <f t="shared" si="256"/>
        <v>T1G17</v>
      </c>
      <c r="R148" s="248">
        <f t="shared" si="217"/>
        <v>5.9436164847052186</v>
      </c>
      <c r="S148" s="74">
        <f t="shared" si="257"/>
        <v>0</v>
      </c>
      <c r="T148" s="75">
        <f t="shared" si="258"/>
        <v>0</v>
      </c>
      <c r="U148" s="76">
        <f t="shared" si="259"/>
        <v>0</v>
      </c>
      <c r="V148" s="74">
        <f t="shared" si="260"/>
        <v>0</v>
      </c>
      <c r="W148" s="75">
        <f t="shared" si="261"/>
        <v>0</v>
      </c>
      <c r="X148" s="76">
        <f t="shared" si="262"/>
        <v>0</v>
      </c>
      <c r="Y148" s="74">
        <f t="shared" si="263"/>
        <v>0</v>
      </c>
      <c r="Z148" s="75">
        <f t="shared" si="264"/>
        <v>0</v>
      </c>
      <c r="AA148" s="76">
        <f t="shared" si="265"/>
        <v>1</v>
      </c>
      <c r="AB148" s="74">
        <f t="shared" si="266"/>
        <v>0</v>
      </c>
      <c r="AC148" s="75">
        <f t="shared" si="267"/>
        <v>0</v>
      </c>
      <c r="AD148" s="76">
        <f t="shared" si="268"/>
        <v>0</v>
      </c>
      <c r="AE148" s="74">
        <f t="shared" si="269"/>
        <v>0</v>
      </c>
      <c r="AF148" s="75">
        <f t="shared" si="270"/>
        <v>0</v>
      </c>
      <c r="AG148" s="76">
        <f t="shared" si="271"/>
        <v>0</v>
      </c>
      <c r="AH148" s="74">
        <f t="shared" si="272"/>
        <v>0</v>
      </c>
      <c r="AI148" s="75">
        <f t="shared" si="273"/>
        <v>0</v>
      </c>
      <c r="AJ148" s="76">
        <f t="shared" si="274"/>
        <v>0</v>
      </c>
      <c r="AK148" s="74">
        <f t="shared" si="275"/>
        <v>0</v>
      </c>
      <c r="AL148" s="75">
        <f t="shared" si="276"/>
        <v>0</v>
      </c>
      <c r="AM148" s="76">
        <f t="shared" si="277"/>
        <v>0</v>
      </c>
      <c r="AN148" s="74">
        <f t="shared" si="278"/>
        <v>0</v>
      </c>
      <c r="AO148" s="75">
        <f t="shared" si="279"/>
        <v>0</v>
      </c>
      <c r="AP148" s="76">
        <f t="shared" si="280"/>
        <v>0</v>
      </c>
      <c r="AQ148" s="77">
        <f t="shared" si="218"/>
        <v>0.59436164847052186</v>
      </c>
      <c r="AR148" s="77">
        <f t="shared" si="281"/>
        <v>0.44436585662220923</v>
      </c>
      <c r="AS148" s="78">
        <f t="shared" si="282"/>
        <v>0.29999158369662532</v>
      </c>
      <c r="AT148" s="77">
        <f t="shared" si="283"/>
        <v>0.25564255968116545</v>
      </c>
      <c r="AU148" s="79">
        <f t="shared" si="311"/>
        <v>0.1</v>
      </c>
      <c r="AV148" s="139">
        <f>DataEntry!P148</f>
        <v>0</v>
      </c>
      <c r="AW148" s="80" t="str">
        <f t="shared" si="219"/>
        <v>5/4</v>
      </c>
      <c r="AX148" s="80" t="str">
        <f t="shared" si="220"/>
        <v>58/25</v>
      </c>
      <c r="AY148" s="80" t="str">
        <f t="shared" si="221"/>
        <v>29/10</v>
      </c>
      <c r="AZ148" s="81">
        <f>DataEntry!I148</f>
        <v>67</v>
      </c>
      <c r="BA148" s="82">
        <f>DataEntry!J148</f>
        <v>50</v>
      </c>
      <c r="BB148" s="81">
        <f>DataEntry!K148</f>
        <v>58</v>
      </c>
      <c r="BC148" s="82">
        <f>DataEntry!L148</f>
        <v>25</v>
      </c>
      <c r="BD148" s="81">
        <f>DataEntry!M148</f>
        <v>21</v>
      </c>
      <c r="BE148" s="82">
        <f>DataEntry!N148</f>
        <v>10</v>
      </c>
      <c r="BF148" s="77">
        <f t="shared" si="284"/>
        <v>0.40656058906252468</v>
      </c>
      <c r="BG148" s="77">
        <f t="shared" si="285"/>
        <v>0.2865517404838277</v>
      </c>
      <c r="BH148" s="77">
        <f t="shared" si="286"/>
        <v>0.30688767045364768</v>
      </c>
      <c r="BI148" s="83">
        <f t="shared" si="287"/>
        <v>0</v>
      </c>
      <c r="BJ148" s="83">
        <f t="shared" si="288"/>
        <v>0</v>
      </c>
      <c r="BK148" s="83">
        <f t="shared" si="289"/>
        <v>1</v>
      </c>
      <c r="BL148" s="84">
        <f t="shared" si="222"/>
        <v>0.25564255968116545</v>
      </c>
      <c r="BM148" s="84">
        <f t="shared" si="223"/>
        <v>0.30688767045364768</v>
      </c>
      <c r="BN148" s="85">
        <f t="shared" si="290"/>
        <v>-5.1245110772482227E-2</v>
      </c>
      <c r="BO148" s="84">
        <f t="shared" si="224"/>
        <v>0.44436585662220923</v>
      </c>
      <c r="BP148" s="84">
        <f t="shared" si="225"/>
        <v>0.29999158369662532</v>
      </c>
      <c r="BQ148" s="84">
        <f t="shared" si="226"/>
        <v>0.25564255968116545</v>
      </c>
      <c r="BR148" s="84">
        <f t="shared" si="291"/>
        <v>0.40656058906252468</v>
      </c>
      <c r="BS148" s="84">
        <f t="shared" si="291"/>
        <v>0.2865517404838277</v>
      </c>
      <c r="BT148" s="84">
        <f t="shared" si="291"/>
        <v>0.30688767045364768</v>
      </c>
      <c r="BU148" s="86">
        <f t="shared" si="292"/>
        <v>0</v>
      </c>
      <c r="BV148" s="86">
        <f t="shared" si="292"/>
        <v>0</v>
      </c>
      <c r="BW148" s="86">
        <f t="shared" si="292"/>
        <v>1</v>
      </c>
      <c r="BX148" s="86">
        <f t="shared" si="293"/>
        <v>0</v>
      </c>
      <c r="BY148" s="86">
        <f t="shared" si="293"/>
        <v>0</v>
      </c>
      <c r="BZ148" s="86">
        <f t="shared" si="293"/>
        <v>1</v>
      </c>
      <c r="CA148" s="83">
        <f>IF(AND(DataEntry!B148&gt;=ExFrom,DataEntry!B148&lt;=ExTo),0,IF(AR148&lt;DS148,0,DB148))</f>
        <v>0</v>
      </c>
      <c r="CB148" s="83">
        <f>IF(AND(DataEntry!B148&gt;=ExFrom,DataEntry!B148&lt;=ExTo),0,IF(AT148&lt;DT148,0,DC148))</f>
        <v>0</v>
      </c>
      <c r="CC148" s="14">
        <f t="shared" si="294"/>
        <v>0</v>
      </c>
      <c r="CD148" s="72" t="str">
        <f t="shared" si="227"/>
        <v/>
      </c>
      <c r="CE148" s="87">
        <f t="shared" si="295"/>
        <v>5.1135891788826049E-2</v>
      </c>
      <c r="CF148" s="88">
        <f t="shared" si="296"/>
        <v>2.8754510938840197E-2</v>
      </c>
      <c r="CG148" s="88">
        <f t="shared" si="297"/>
        <v>-0.13027797893825202</v>
      </c>
      <c r="CH148" s="87">
        <f t="shared" si="298"/>
        <v>0.29999158369662526</v>
      </c>
      <c r="CI148" s="89">
        <f t="shared" si="228"/>
        <v>0</v>
      </c>
      <c r="CJ148" s="89">
        <f t="shared" si="229"/>
        <v>0</v>
      </c>
      <c r="CK148" s="157">
        <f t="shared" si="230"/>
        <v>0</v>
      </c>
      <c r="CL148" s="90">
        <f t="shared" si="231"/>
        <v>0</v>
      </c>
      <c r="CM148" s="157">
        <f t="shared" si="232"/>
        <v>0</v>
      </c>
      <c r="CN148" s="90">
        <f t="shared" si="233"/>
        <v>0</v>
      </c>
      <c r="CO148" s="157">
        <f t="shared" si="234"/>
        <v>0</v>
      </c>
      <c r="CP148" s="90">
        <f t="shared" si="235"/>
        <v>0</v>
      </c>
      <c r="CQ148" s="157">
        <f t="shared" si="236"/>
        <v>0</v>
      </c>
      <c r="CR148" s="90">
        <f t="shared" si="237"/>
        <v>0</v>
      </c>
      <c r="CS148" s="157">
        <f t="shared" si="238"/>
        <v>0</v>
      </c>
      <c r="CT148" s="90">
        <f t="shared" si="239"/>
        <v>0</v>
      </c>
      <c r="CU148" s="157">
        <f t="shared" si="240"/>
        <v>0</v>
      </c>
      <c r="CV148" s="90">
        <f t="shared" si="241"/>
        <v>0</v>
      </c>
      <c r="CW148" s="157">
        <f t="shared" si="242"/>
        <v>0</v>
      </c>
      <c r="CX148" s="90">
        <f t="shared" si="243"/>
        <v>0</v>
      </c>
      <c r="CY148" s="157">
        <f t="shared" si="244"/>
        <v>0</v>
      </c>
      <c r="CZ148" s="90">
        <f t="shared" si="245"/>
        <v>0</v>
      </c>
      <c r="DA148" s="91">
        <f>DataEntry!B148</f>
        <v>44218</v>
      </c>
      <c r="DB148" s="83">
        <f t="shared" si="246"/>
        <v>0</v>
      </c>
      <c r="DC148" s="83">
        <f t="shared" si="247"/>
        <v>0</v>
      </c>
      <c r="DD148" s="145" t="str">
        <f t="shared" si="299"/>
        <v/>
      </c>
      <c r="DE148" s="145" t="str">
        <f t="shared" si="300"/>
        <v/>
      </c>
      <c r="DF148" s="145">
        <f t="shared" si="301"/>
        <v>13</v>
      </c>
      <c r="DG148" s="145">
        <f t="shared" si="302"/>
        <v>1</v>
      </c>
      <c r="DH148" s="145" t="str">
        <f t="shared" si="303"/>
        <v/>
      </c>
      <c r="DI148" s="145" t="str">
        <f t="shared" si="304"/>
        <v/>
      </c>
      <c r="DJ148" s="83">
        <f t="shared" si="305"/>
        <v>0</v>
      </c>
      <c r="DK148" s="83">
        <f t="shared" si="306"/>
        <v>0</v>
      </c>
      <c r="DL148" s="84">
        <f t="shared" si="307"/>
        <v>0</v>
      </c>
      <c r="DM148" s="14">
        <f t="shared" si="308"/>
        <v>0</v>
      </c>
      <c r="DN148" s="87">
        <f>IFERROR(DO148*(1-DCFactor)+Results!DP148*DCFactor,"")</f>
        <v>0.27962363636363635</v>
      </c>
      <c r="DO148" s="87">
        <f>(DFactor*Rounds*Number/2+SUM(BV$3:BV136))/(Rounds*Number/2+COUNT(BV$3:BV136))</f>
        <v>0.27403636363636363</v>
      </c>
      <c r="DP148" s="87">
        <f t="shared" si="248"/>
        <v>0.28999999999999998</v>
      </c>
      <c r="DQ148" s="84">
        <f t="shared" si="249"/>
        <v>0</v>
      </c>
      <c r="DR148" s="84">
        <f t="shared" si="250"/>
        <v>0</v>
      </c>
      <c r="DS148" s="87">
        <f t="shared" si="251"/>
        <v>0.3357081829687053</v>
      </c>
      <c r="DT148" s="87">
        <f t="shared" si="252"/>
        <v>0.34100926596460834</v>
      </c>
      <c r="DU148" s="87">
        <f t="shared" si="253"/>
        <v>0.29999158369662526</v>
      </c>
      <c r="DV148" s="86">
        <f t="shared" si="309"/>
        <v>-1</v>
      </c>
      <c r="DW148" s="86">
        <f t="shared" si="310"/>
        <v>1</v>
      </c>
    </row>
    <row r="149" spans="1:127" x14ac:dyDescent="0.25">
      <c r="A149" s="69">
        <v>147</v>
      </c>
      <c r="B149" s="70">
        <f>DataEntry!C149</f>
        <v>3</v>
      </c>
      <c r="C149" s="71">
        <f>COUNTIF(D$2:D149,D149)+COUNTIF(G$2:G149,D149)</f>
        <v>17</v>
      </c>
      <c r="D149" s="72" t="str">
        <f t="shared" si="211"/>
        <v>Eintracht Braunschweig</v>
      </c>
      <c r="E149" s="70">
        <f>DataEntry!E149</f>
        <v>7</v>
      </c>
      <c r="F149" s="71">
        <f>COUNTIF(D$2:D149,G149)+COUNTIF(G$2:G149,G149)</f>
        <v>17</v>
      </c>
      <c r="G149" s="72" t="str">
        <f t="shared" si="212"/>
        <v>Hamburger</v>
      </c>
      <c r="H149" s="73">
        <f>DataEntry!G149</f>
        <v>2</v>
      </c>
      <c r="I149" s="73">
        <f>DataEntry!H149</f>
        <v>4</v>
      </c>
      <c r="J149" s="158">
        <f t="shared" si="210"/>
        <v>3</v>
      </c>
      <c r="K149" s="156">
        <f t="shared" si="213"/>
        <v>0</v>
      </c>
      <c r="L149" s="224">
        <f t="shared" si="214"/>
        <v>2395.7426714385833</v>
      </c>
      <c r="M149" s="224">
        <f t="shared" si="215"/>
        <v>2514.7756156754026</v>
      </c>
      <c r="N149" s="236">
        <f t="shared" si="254"/>
        <v>-119.03294423681928</v>
      </c>
      <c r="O149" s="22" t="str">
        <f t="shared" si="255"/>
        <v>T3G17</v>
      </c>
      <c r="P149" s="248">
        <f t="shared" si="216"/>
        <v>-21.85666094952704</v>
      </c>
      <c r="Q149" s="22" t="str">
        <f t="shared" si="256"/>
        <v>T7G17</v>
      </c>
      <c r="R149" s="248">
        <f t="shared" si="217"/>
        <v>21.85666094952704</v>
      </c>
      <c r="S149" s="74">
        <f t="shared" si="257"/>
        <v>0</v>
      </c>
      <c r="T149" s="75">
        <f t="shared" si="258"/>
        <v>0</v>
      </c>
      <c r="U149" s="76">
        <f t="shared" si="259"/>
        <v>0</v>
      </c>
      <c r="V149" s="74">
        <f t="shared" si="260"/>
        <v>0</v>
      </c>
      <c r="W149" s="75">
        <f t="shared" si="261"/>
        <v>0</v>
      </c>
      <c r="X149" s="76">
        <f t="shared" si="262"/>
        <v>0</v>
      </c>
      <c r="Y149" s="74">
        <f t="shared" si="263"/>
        <v>1</v>
      </c>
      <c r="Z149" s="75">
        <f t="shared" si="264"/>
        <v>0</v>
      </c>
      <c r="AA149" s="76">
        <f t="shared" si="265"/>
        <v>0</v>
      </c>
      <c r="AB149" s="74">
        <f t="shared" si="266"/>
        <v>0</v>
      </c>
      <c r="AC149" s="75">
        <f t="shared" si="267"/>
        <v>0</v>
      </c>
      <c r="AD149" s="76">
        <f t="shared" si="268"/>
        <v>0</v>
      </c>
      <c r="AE149" s="74">
        <f t="shared" si="269"/>
        <v>0</v>
      </c>
      <c r="AF149" s="75">
        <f t="shared" si="270"/>
        <v>0</v>
      </c>
      <c r="AG149" s="76">
        <f t="shared" si="271"/>
        <v>0</v>
      </c>
      <c r="AH149" s="74">
        <f t="shared" si="272"/>
        <v>0</v>
      </c>
      <c r="AI149" s="75">
        <f t="shared" si="273"/>
        <v>0</v>
      </c>
      <c r="AJ149" s="76">
        <f t="shared" si="274"/>
        <v>0</v>
      </c>
      <c r="AK149" s="74">
        <f t="shared" si="275"/>
        <v>0</v>
      </c>
      <c r="AL149" s="75">
        <f t="shared" si="276"/>
        <v>0</v>
      </c>
      <c r="AM149" s="76">
        <f t="shared" si="277"/>
        <v>0</v>
      </c>
      <c r="AN149" s="74">
        <f t="shared" si="278"/>
        <v>0</v>
      </c>
      <c r="AO149" s="75">
        <f t="shared" si="279"/>
        <v>0</v>
      </c>
      <c r="AP149" s="76">
        <f t="shared" si="280"/>
        <v>0</v>
      </c>
      <c r="AQ149" s="77">
        <f t="shared" si="218"/>
        <v>0.38904342352123134</v>
      </c>
      <c r="AR149" s="77">
        <f t="shared" si="281"/>
        <v>0.24060473294368867</v>
      </c>
      <c r="AS149" s="78">
        <f t="shared" si="282"/>
        <v>0.29687738115508533</v>
      </c>
      <c r="AT149" s="77">
        <f t="shared" si="283"/>
        <v>0.462517885901226</v>
      </c>
      <c r="AU149" s="79">
        <f t="shared" si="311"/>
        <v>0.1</v>
      </c>
      <c r="AV149" s="139">
        <f>DataEntry!P149</f>
        <v>-30</v>
      </c>
      <c r="AW149" s="80" t="str">
        <f t="shared" si="219"/>
        <v>78/25</v>
      </c>
      <c r="AX149" s="80" t="str">
        <f t="shared" si="220"/>
        <v>59/25</v>
      </c>
      <c r="AY149" s="80" t="str">
        <f t="shared" si="221"/>
        <v>29/25</v>
      </c>
      <c r="AZ149" s="81">
        <f>DataEntry!I149</f>
        <v>9</v>
      </c>
      <c r="BA149" s="82">
        <f>DataEntry!J149</f>
        <v>2</v>
      </c>
      <c r="BB149" s="81">
        <f>DataEntry!K149</f>
        <v>10</v>
      </c>
      <c r="BC149" s="82">
        <f>DataEntry!L149</f>
        <v>3</v>
      </c>
      <c r="BD149" s="81">
        <f>DataEntry!M149</f>
        <v>57</v>
      </c>
      <c r="BE149" s="82">
        <f>DataEntry!N149</f>
        <v>100</v>
      </c>
      <c r="BF149" s="77">
        <f t="shared" si="284"/>
        <v>0.1732377031787124</v>
      </c>
      <c r="BG149" s="77">
        <f t="shared" si="285"/>
        <v>0.21987862326528881</v>
      </c>
      <c r="BH149" s="77">
        <f t="shared" si="286"/>
        <v>0.60688367355599881</v>
      </c>
      <c r="BI149" s="83">
        <f t="shared" si="287"/>
        <v>0</v>
      </c>
      <c r="BJ149" s="83">
        <f t="shared" si="288"/>
        <v>0</v>
      </c>
      <c r="BK149" s="83">
        <f t="shared" si="289"/>
        <v>1</v>
      </c>
      <c r="BL149" s="84">
        <f t="shared" si="222"/>
        <v>0.462517885901226</v>
      </c>
      <c r="BM149" s="84">
        <f t="shared" si="223"/>
        <v>0.60688367355599881</v>
      </c>
      <c r="BN149" s="85">
        <f t="shared" si="290"/>
        <v>-0.14436578765477281</v>
      </c>
      <c r="BO149" s="84">
        <f t="shared" si="224"/>
        <v>0.24060473294368867</v>
      </c>
      <c r="BP149" s="84">
        <f t="shared" si="225"/>
        <v>0.29687738115508533</v>
      </c>
      <c r="BQ149" s="84">
        <f t="shared" si="226"/>
        <v>0.462517885901226</v>
      </c>
      <c r="BR149" s="84">
        <f t="shared" si="291"/>
        <v>0.1732377031787124</v>
      </c>
      <c r="BS149" s="84">
        <f t="shared" si="291"/>
        <v>0.21987862326528881</v>
      </c>
      <c r="BT149" s="84">
        <f t="shared" si="291"/>
        <v>0.60688367355599881</v>
      </c>
      <c r="BU149" s="86">
        <f t="shared" si="292"/>
        <v>0</v>
      </c>
      <c r="BV149" s="86">
        <f t="shared" si="292"/>
        <v>0</v>
      </c>
      <c r="BW149" s="86">
        <f t="shared" si="292"/>
        <v>1</v>
      </c>
      <c r="BX149" s="86">
        <f t="shared" si="293"/>
        <v>0</v>
      </c>
      <c r="BY149" s="86">
        <f t="shared" si="293"/>
        <v>0</v>
      </c>
      <c r="BZ149" s="86">
        <f t="shared" si="293"/>
        <v>1</v>
      </c>
      <c r="CA149" s="83">
        <f>IF(AND(DataEntry!B149&gt;=ExFrom,DataEntry!B149&lt;=ExTo),0,IF(AR149&lt;DS149,0,DB149))</f>
        <v>0</v>
      </c>
      <c r="CB149" s="83">
        <f>IF(AND(DataEntry!B149&gt;=ExFrom,DataEntry!B149&lt;=ExTo),0,IF(AT149&lt;DT149,0,DC149))</f>
        <v>0</v>
      </c>
      <c r="CC149" s="14">
        <f t="shared" si="294"/>
        <v>0</v>
      </c>
      <c r="CD149" s="72" t="str">
        <f t="shared" si="227"/>
        <v/>
      </c>
      <c r="CE149" s="87">
        <f t="shared" si="295"/>
        <v>4.9530087746648244E-2</v>
      </c>
      <c r="CF149" s="88">
        <f t="shared" si="296"/>
        <v>0.2005599022892848</v>
      </c>
      <c r="CG149" s="88">
        <f t="shared" si="297"/>
        <v>-0.20025300861699707</v>
      </c>
      <c r="CH149" s="87">
        <f t="shared" si="298"/>
        <v>0.29687738115508533</v>
      </c>
      <c r="CI149" s="89">
        <f t="shared" si="228"/>
        <v>0</v>
      </c>
      <c r="CJ149" s="89">
        <f t="shared" si="229"/>
        <v>0</v>
      </c>
      <c r="CK149" s="157">
        <f t="shared" si="230"/>
        <v>0</v>
      </c>
      <c r="CL149" s="90">
        <f t="shared" si="231"/>
        <v>0</v>
      </c>
      <c r="CM149" s="157">
        <f t="shared" si="232"/>
        <v>0</v>
      </c>
      <c r="CN149" s="90">
        <f t="shared" si="233"/>
        <v>0</v>
      </c>
      <c r="CO149" s="157">
        <f t="shared" si="234"/>
        <v>0</v>
      </c>
      <c r="CP149" s="90">
        <f t="shared" si="235"/>
        <v>0</v>
      </c>
      <c r="CQ149" s="157">
        <f t="shared" si="236"/>
        <v>0</v>
      </c>
      <c r="CR149" s="90">
        <f t="shared" si="237"/>
        <v>0</v>
      </c>
      <c r="CS149" s="157">
        <f t="shared" si="238"/>
        <v>0</v>
      </c>
      <c r="CT149" s="90">
        <f t="shared" si="239"/>
        <v>0</v>
      </c>
      <c r="CU149" s="157">
        <f t="shared" si="240"/>
        <v>0</v>
      </c>
      <c r="CV149" s="90">
        <f t="shared" si="241"/>
        <v>0</v>
      </c>
      <c r="CW149" s="157">
        <f t="shared" si="242"/>
        <v>0</v>
      </c>
      <c r="CX149" s="90">
        <f t="shared" si="243"/>
        <v>0</v>
      </c>
      <c r="CY149" s="157">
        <f t="shared" si="244"/>
        <v>0</v>
      </c>
      <c r="CZ149" s="90">
        <f t="shared" si="245"/>
        <v>0</v>
      </c>
      <c r="DA149" s="91">
        <f>DataEntry!B149</f>
        <v>44219</v>
      </c>
      <c r="DB149" s="83">
        <f t="shared" si="246"/>
        <v>24</v>
      </c>
      <c r="DC149" s="83">
        <f t="shared" si="247"/>
        <v>0</v>
      </c>
      <c r="DD149" s="145" t="str">
        <f t="shared" si="299"/>
        <v/>
      </c>
      <c r="DE149" s="145" t="str">
        <f t="shared" si="300"/>
        <v/>
      </c>
      <c r="DF149" s="145">
        <f t="shared" si="301"/>
        <v>3</v>
      </c>
      <c r="DG149" s="145">
        <f t="shared" si="302"/>
        <v>7</v>
      </c>
      <c r="DH149" s="145" t="str">
        <f t="shared" si="303"/>
        <v/>
      </c>
      <c r="DI149" s="145" t="str">
        <f t="shared" si="304"/>
        <v/>
      </c>
      <c r="DJ149" s="83">
        <f t="shared" si="305"/>
        <v>0</v>
      </c>
      <c r="DK149" s="83">
        <f t="shared" si="306"/>
        <v>0</v>
      </c>
      <c r="DL149" s="84">
        <f t="shared" si="307"/>
        <v>0</v>
      </c>
      <c r="DM149" s="14">
        <f t="shared" si="308"/>
        <v>0</v>
      </c>
      <c r="DN149" s="87">
        <f>IFERROR(DO149*(1-DCFactor)+Results!DP149*DCFactor,"")</f>
        <v>0.28050944026733499</v>
      </c>
      <c r="DO149" s="87">
        <f>(DFactor*Rounds*Number/2+SUM(BV$3:BV137))/(Rounds*Number/2+COUNT(BV$3:BV137))</f>
        <v>0.27568253968253964</v>
      </c>
      <c r="DP149" s="87">
        <f t="shared" si="248"/>
        <v>0.28947368421052633</v>
      </c>
      <c r="DQ149" s="84">
        <f t="shared" si="249"/>
        <v>0</v>
      </c>
      <c r="DR149" s="84">
        <f t="shared" si="250"/>
        <v>17.966226714314725</v>
      </c>
      <c r="DS149" s="87">
        <f t="shared" si="251"/>
        <v>0.32998133659035717</v>
      </c>
      <c r="DT149" s="87">
        <f t="shared" si="252"/>
        <v>0.3433417669538999</v>
      </c>
      <c r="DU149" s="87">
        <f t="shared" si="253"/>
        <v>0.29687738115508533</v>
      </c>
      <c r="DV149" s="86">
        <f t="shared" si="309"/>
        <v>-2</v>
      </c>
      <c r="DW149" s="86">
        <f t="shared" si="310"/>
        <v>2</v>
      </c>
    </row>
    <row r="150" spans="1:127" x14ac:dyDescent="0.25">
      <c r="A150" s="69">
        <v>148</v>
      </c>
      <c r="B150" s="70">
        <f>DataEntry!C150</f>
        <v>10</v>
      </c>
      <c r="C150" s="71">
        <f>COUNTIF(D$2:D150,D150)+COUNTIF(G$2:G150,D150)</f>
        <v>17</v>
      </c>
      <c r="D150" s="72" t="str">
        <f t="shared" si="211"/>
        <v>Karlsruher</v>
      </c>
      <c r="E150" s="70">
        <f>DataEntry!E150</f>
        <v>9</v>
      </c>
      <c r="F150" s="71">
        <f>COUNTIF(D$2:D150,G150)+COUNTIF(G$2:G150,G150)</f>
        <v>17</v>
      </c>
      <c r="G150" s="72" t="str">
        <f t="shared" si="212"/>
        <v>Heidenheim</v>
      </c>
      <c r="H150" s="73">
        <f>DataEntry!G150</f>
        <v>1</v>
      </c>
      <c r="I150" s="73">
        <f>DataEntry!H150</f>
        <v>1</v>
      </c>
      <c r="J150" s="158">
        <f t="shared" si="210"/>
        <v>2</v>
      </c>
      <c r="K150" s="156">
        <f t="shared" si="213"/>
        <v>0</v>
      </c>
      <c r="L150" s="224">
        <f t="shared" si="214"/>
        <v>2459.474154391733</v>
      </c>
      <c r="M150" s="224">
        <f t="shared" si="215"/>
        <v>2407.7124661805246</v>
      </c>
      <c r="N150" s="236">
        <f t="shared" si="254"/>
        <v>51.761688211208366</v>
      </c>
      <c r="O150" s="22" t="str">
        <f t="shared" si="255"/>
        <v>T10G17</v>
      </c>
      <c r="P150" s="248">
        <f t="shared" si="216"/>
        <v>-0.45799729266401723</v>
      </c>
      <c r="Q150" s="22" t="str">
        <f t="shared" si="256"/>
        <v>T9G17</v>
      </c>
      <c r="R150" s="248">
        <f t="shared" si="217"/>
        <v>0.45799729266401723</v>
      </c>
      <c r="S150" s="74">
        <f t="shared" si="257"/>
        <v>0</v>
      </c>
      <c r="T150" s="75">
        <f t="shared" si="258"/>
        <v>0</v>
      </c>
      <c r="U150" s="76">
        <f t="shared" si="259"/>
        <v>0</v>
      </c>
      <c r="V150" s="74">
        <f t="shared" si="260"/>
        <v>0</v>
      </c>
      <c r="W150" s="75">
        <f t="shared" si="261"/>
        <v>1</v>
      </c>
      <c r="X150" s="76">
        <f t="shared" si="262"/>
        <v>0</v>
      </c>
      <c r="Y150" s="74">
        <f t="shared" si="263"/>
        <v>0</v>
      </c>
      <c r="Z150" s="75">
        <f t="shared" si="264"/>
        <v>0</v>
      </c>
      <c r="AA150" s="76">
        <f t="shared" si="265"/>
        <v>0</v>
      </c>
      <c r="AB150" s="74">
        <f t="shared" si="266"/>
        <v>0</v>
      </c>
      <c r="AC150" s="75">
        <f t="shared" si="267"/>
        <v>0</v>
      </c>
      <c r="AD150" s="76">
        <f t="shared" si="268"/>
        <v>0</v>
      </c>
      <c r="AE150" s="74">
        <f t="shared" si="269"/>
        <v>0</v>
      </c>
      <c r="AF150" s="75">
        <f t="shared" si="270"/>
        <v>0</v>
      </c>
      <c r="AG150" s="76">
        <f t="shared" si="271"/>
        <v>0</v>
      </c>
      <c r="AH150" s="74">
        <f t="shared" si="272"/>
        <v>0</v>
      </c>
      <c r="AI150" s="75">
        <f t="shared" si="273"/>
        <v>0</v>
      </c>
      <c r="AJ150" s="76">
        <f t="shared" si="274"/>
        <v>0</v>
      </c>
      <c r="AK150" s="74">
        <f t="shared" si="275"/>
        <v>0</v>
      </c>
      <c r="AL150" s="75">
        <f t="shared" si="276"/>
        <v>0</v>
      </c>
      <c r="AM150" s="76">
        <f t="shared" si="277"/>
        <v>0</v>
      </c>
      <c r="AN150" s="74">
        <f t="shared" si="278"/>
        <v>0</v>
      </c>
      <c r="AO150" s="75">
        <f t="shared" si="279"/>
        <v>0</v>
      </c>
      <c r="AP150" s="76">
        <f t="shared" si="280"/>
        <v>0</v>
      </c>
      <c r="AQ150" s="77">
        <f t="shared" si="218"/>
        <v>0.54579972926640175</v>
      </c>
      <c r="AR150" s="77">
        <f t="shared" si="281"/>
        <v>0.39674960284201144</v>
      </c>
      <c r="AS150" s="78">
        <f t="shared" si="282"/>
        <v>0.29810025284878061</v>
      </c>
      <c r="AT150" s="77">
        <f t="shared" si="283"/>
        <v>0.30515014430920795</v>
      </c>
      <c r="AU150" s="79">
        <f t="shared" si="311"/>
        <v>0.1</v>
      </c>
      <c r="AV150" s="139">
        <f>DataEntry!P150</f>
        <v>0</v>
      </c>
      <c r="AW150" s="80" t="str">
        <f t="shared" si="219"/>
        <v>38/25</v>
      </c>
      <c r="AX150" s="80" t="str">
        <f t="shared" si="220"/>
        <v>58/25</v>
      </c>
      <c r="AY150" s="80" t="str">
        <f t="shared" si="221"/>
        <v>9/4</v>
      </c>
      <c r="AZ150" s="81">
        <f>DataEntry!I150</f>
        <v>147</v>
      </c>
      <c r="BA150" s="82">
        <f>DataEntry!J150</f>
        <v>100</v>
      </c>
      <c r="BB150" s="81">
        <f>DataEntry!K150</f>
        <v>57</v>
      </c>
      <c r="BC150" s="82">
        <f>DataEntry!L150</f>
        <v>25</v>
      </c>
      <c r="BD150" s="81">
        <f>DataEntry!M150</f>
        <v>39</v>
      </c>
      <c r="BE150" s="82">
        <f>DataEntry!N150</f>
        <v>20</v>
      </c>
      <c r="BF150" s="77">
        <f t="shared" si="284"/>
        <v>0.38605016737086106</v>
      </c>
      <c r="BG150" s="77">
        <f t="shared" si="285"/>
        <v>0.29071460774573987</v>
      </c>
      <c r="BH150" s="77">
        <f t="shared" si="286"/>
        <v>0.32323522488339895</v>
      </c>
      <c r="BI150" s="83">
        <f t="shared" si="287"/>
        <v>0</v>
      </c>
      <c r="BJ150" s="83">
        <f t="shared" si="288"/>
        <v>1</v>
      </c>
      <c r="BK150" s="83">
        <f t="shared" si="289"/>
        <v>0</v>
      </c>
      <c r="BL150" s="84">
        <f t="shared" si="222"/>
        <v>0.29810025284878061</v>
      </c>
      <c r="BM150" s="84">
        <f t="shared" si="223"/>
        <v>0.29071460774573987</v>
      </c>
      <c r="BN150" s="85">
        <f t="shared" si="290"/>
        <v>7.3856451030407388E-3</v>
      </c>
      <c r="BO150" s="84">
        <f t="shared" si="224"/>
        <v>0.39674960284201144</v>
      </c>
      <c r="BP150" s="84">
        <f t="shared" si="225"/>
        <v>0.29810025284878061</v>
      </c>
      <c r="BQ150" s="84">
        <f t="shared" si="226"/>
        <v>0.30515014430920795</v>
      </c>
      <c r="BR150" s="84">
        <f t="shared" si="291"/>
        <v>0.38605016737086106</v>
      </c>
      <c r="BS150" s="84">
        <f t="shared" si="291"/>
        <v>0.29071460774573987</v>
      </c>
      <c r="BT150" s="84">
        <f t="shared" si="291"/>
        <v>0.32323522488339895</v>
      </c>
      <c r="BU150" s="86">
        <f t="shared" si="292"/>
        <v>0</v>
      </c>
      <c r="BV150" s="86">
        <f t="shared" si="292"/>
        <v>1</v>
      </c>
      <c r="BW150" s="86">
        <f t="shared" si="292"/>
        <v>0</v>
      </c>
      <c r="BX150" s="86">
        <f t="shared" si="293"/>
        <v>0</v>
      </c>
      <c r="BY150" s="86">
        <f t="shared" si="293"/>
        <v>1</v>
      </c>
      <c r="BZ150" s="86">
        <f t="shared" si="293"/>
        <v>0</v>
      </c>
      <c r="CA150" s="83">
        <f>IF(AND(DataEntry!B150&gt;=ExFrom,DataEntry!B150&lt;=ExTo),0,IF(AR150&lt;DS150,0,DB150))</f>
        <v>0</v>
      </c>
      <c r="CB150" s="83">
        <f>IF(AND(DataEntry!B150&gt;=ExFrom,DataEntry!B150&lt;=ExTo),0,IF(AT150&lt;DT150,0,DC150))</f>
        <v>0</v>
      </c>
      <c r="CC150" s="14">
        <f t="shared" si="294"/>
        <v>0</v>
      </c>
      <c r="CD150" s="72" t="str">
        <f t="shared" si="227"/>
        <v/>
      </c>
      <c r="CE150" s="87">
        <f t="shared" si="295"/>
        <v>4.8719399223087212E-2</v>
      </c>
      <c r="CF150" s="88">
        <f t="shared" si="296"/>
        <v>-1.3987386427333773E-2</v>
      </c>
      <c r="CG150" s="88">
        <f t="shared" si="297"/>
        <v>-6.5131608704924848E-2</v>
      </c>
      <c r="CH150" s="87">
        <f t="shared" si="298"/>
        <v>0.29810025284878061</v>
      </c>
      <c r="CI150" s="89">
        <f t="shared" si="228"/>
        <v>0</v>
      </c>
      <c r="CJ150" s="89">
        <f t="shared" si="229"/>
        <v>0</v>
      </c>
      <c r="CK150" s="157">
        <f t="shared" si="230"/>
        <v>0</v>
      </c>
      <c r="CL150" s="90">
        <f t="shared" si="231"/>
        <v>0</v>
      </c>
      <c r="CM150" s="157">
        <f t="shared" si="232"/>
        <v>0</v>
      </c>
      <c r="CN150" s="90">
        <f t="shared" si="233"/>
        <v>0</v>
      </c>
      <c r="CO150" s="157">
        <f t="shared" si="234"/>
        <v>0</v>
      </c>
      <c r="CP150" s="90">
        <f t="shared" si="235"/>
        <v>0</v>
      </c>
      <c r="CQ150" s="157">
        <f t="shared" si="236"/>
        <v>0</v>
      </c>
      <c r="CR150" s="90">
        <f t="shared" si="237"/>
        <v>0</v>
      </c>
      <c r="CS150" s="157">
        <f t="shared" si="238"/>
        <v>0</v>
      </c>
      <c r="CT150" s="90">
        <f t="shared" si="239"/>
        <v>0</v>
      </c>
      <c r="CU150" s="157">
        <f t="shared" si="240"/>
        <v>0</v>
      </c>
      <c r="CV150" s="90">
        <f t="shared" si="241"/>
        <v>0</v>
      </c>
      <c r="CW150" s="157">
        <f t="shared" si="242"/>
        <v>0</v>
      </c>
      <c r="CX150" s="90">
        <f t="shared" si="243"/>
        <v>0</v>
      </c>
      <c r="CY150" s="157">
        <f t="shared" si="244"/>
        <v>0</v>
      </c>
      <c r="CZ150" s="90">
        <f t="shared" si="245"/>
        <v>0</v>
      </c>
      <c r="DA150" s="91">
        <f>DataEntry!B150</f>
        <v>44219</v>
      </c>
      <c r="DB150" s="83">
        <f t="shared" si="246"/>
        <v>0</v>
      </c>
      <c r="DC150" s="83">
        <f t="shared" si="247"/>
        <v>0</v>
      </c>
      <c r="DD150" s="145" t="str">
        <f t="shared" si="299"/>
        <v/>
      </c>
      <c r="DE150" s="145">
        <f t="shared" si="300"/>
        <v>10</v>
      </c>
      <c r="DF150" s="145" t="str">
        <f t="shared" si="301"/>
        <v/>
      </c>
      <c r="DG150" s="145" t="str">
        <f t="shared" si="302"/>
        <v/>
      </c>
      <c r="DH150" s="145">
        <f t="shared" si="303"/>
        <v>9</v>
      </c>
      <c r="DI150" s="145" t="str">
        <f t="shared" si="304"/>
        <v/>
      </c>
      <c r="DJ150" s="83">
        <f t="shared" si="305"/>
        <v>0</v>
      </c>
      <c r="DK150" s="83">
        <f t="shared" si="306"/>
        <v>0</v>
      </c>
      <c r="DL150" s="84">
        <f t="shared" si="307"/>
        <v>0</v>
      </c>
      <c r="DM150" s="14">
        <f t="shared" si="308"/>
        <v>0</v>
      </c>
      <c r="DN150" s="87">
        <f>IFERROR(DO150*(1-DCFactor)+Results!DP150*DCFactor,"")</f>
        <v>0.27825882352941178</v>
      </c>
      <c r="DO150" s="87">
        <f>(DFactor*Rounds*Number/2+SUM(BV$3:BV138))/(Rounds*Number/2+COUNT(BV$3:BV138))</f>
        <v>0.27732126696832576</v>
      </c>
      <c r="DP150" s="87">
        <f t="shared" si="248"/>
        <v>0.28000000000000003</v>
      </c>
      <c r="DQ150" s="84">
        <f t="shared" si="249"/>
        <v>0</v>
      </c>
      <c r="DR150" s="84">
        <f t="shared" si="250"/>
        <v>0</v>
      </c>
      <c r="DS150" s="87">
        <f t="shared" si="251"/>
        <v>0.33713291288091113</v>
      </c>
      <c r="DT150" s="87">
        <f t="shared" si="252"/>
        <v>0.33883772029016412</v>
      </c>
      <c r="DU150" s="87">
        <f t="shared" si="253"/>
        <v>0.29810025284878061</v>
      </c>
      <c r="DV150" s="86">
        <f t="shared" si="309"/>
        <v>0</v>
      </c>
      <c r="DW150" s="86">
        <f t="shared" si="310"/>
        <v>0</v>
      </c>
    </row>
    <row r="151" spans="1:127" x14ac:dyDescent="0.25">
      <c r="A151" s="69">
        <v>149</v>
      </c>
      <c r="B151" s="70">
        <f>DataEntry!C151</f>
        <v>14</v>
      </c>
      <c r="C151" s="71">
        <f>COUNTIF(D$2:D151,D151)+COUNTIF(G$2:G151,D151)</f>
        <v>17</v>
      </c>
      <c r="D151" s="72" t="str">
        <f t="shared" si="211"/>
        <v>Paderborn 07</v>
      </c>
      <c r="E151" s="70">
        <f>DataEntry!E151</f>
        <v>18</v>
      </c>
      <c r="F151" s="71">
        <f>COUNTIF(D$2:D151,G151)+COUNTIF(G$2:G151,G151)</f>
        <v>17</v>
      </c>
      <c r="G151" s="72" t="str">
        <f t="shared" si="212"/>
        <v>Wurzburger Kickers</v>
      </c>
      <c r="H151" s="73">
        <f>DataEntry!G151</f>
        <v>1</v>
      </c>
      <c r="I151" s="73">
        <f>DataEntry!H151</f>
        <v>0</v>
      </c>
      <c r="J151" s="158">
        <f t="shared" si="210"/>
        <v>1</v>
      </c>
      <c r="K151" s="156">
        <f t="shared" si="213"/>
        <v>0</v>
      </c>
      <c r="L151" s="224">
        <f t="shared" si="214"/>
        <v>2445.2023694509803</v>
      </c>
      <c r="M151" s="224">
        <f t="shared" si="215"/>
        <v>2282.6738218922192</v>
      </c>
      <c r="N151" s="236">
        <f t="shared" si="254"/>
        <v>162.52854755876115</v>
      </c>
      <c r="O151" s="22" t="str">
        <f t="shared" si="255"/>
        <v>T14G17</v>
      </c>
      <c r="P151" s="248">
        <f t="shared" si="216"/>
        <v>8.2333285048255167</v>
      </c>
      <c r="Q151" s="22" t="str">
        <f t="shared" si="256"/>
        <v>T18G17</v>
      </c>
      <c r="R151" s="248">
        <f t="shared" si="217"/>
        <v>-8.2333285048255167</v>
      </c>
      <c r="S151" s="74">
        <f t="shared" si="257"/>
        <v>0</v>
      </c>
      <c r="T151" s="75">
        <f t="shared" si="258"/>
        <v>0</v>
      </c>
      <c r="U151" s="76">
        <f t="shared" si="259"/>
        <v>0</v>
      </c>
      <c r="V151" s="74">
        <f t="shared" si="260"/>
        <v>0</v>
      </c>
      <c r="W151" s="75">
        <f t="shared" si="261"/>
        <v>0</v>
      </c>
      <c r="X151" s="76">
        <f t="shared" si="262"/>
        <v>0</v>
      </c>
      <c r="Y151" s="74">
        <f t="shared" si="263"/>
        <v>0</v>
      </c>
      <c r="Z151" s="75">
        <f t="shared" si="264"/>
        <v>0</v>
      </c>
      <c r="AA151" s="76">
        <f t="shared" si="265"/>
        <v>0</v>
      </c>
      <c r="AB151" s="74">
        <f t="shared" si="266"/>
        <v>1</v>
      </c>
      <c r="AC151" s="75">
        <f t="shared" si="267"/>
        <v>0</v>
      </c>
      <c r="AD151" s="76">
        <f t="shared" si="268"/>
        <v>0</v>
      </c>
      <c r="AE151" s="74">
        <f t="shared" si="269"/>
        <v>0</v>
      </c>
      <c r="AF151" s="75">
        <f t="shared" si="270"/>
        <v>0</v>
      </c>
      <c r="AG151" s="76">
        <f t="shared" si="271"/>
        <v>0</v>
      </c>
      <c r="AH151" s="74">
        <f t="shared" si="272"/>
        <v>0</v>
      </c>
      <c r="AI151" s="75">
        <f t="shared" si="273"/>
        <v>0</v>
      </c>
      <c r="AJ151" s="76">
        <f t="shared" si="274"/>
        <v>0</v>
      </c>
      <c r="AK151" s="74">
        <f t="shared" si="275"/>
        <v>0</v>
      </c>
      <c r="AL151" s="75">
        <f t="shared" si="276"/>
        <v>0</v>
      </c>
      <c r="AM151" s="76">
        <f t="shared" si="277"/>
        <v>0</v>
      </c>
      <c r="AN151" s="74">
        <f t="shared" si="278"/>
        <v>0</v>
      </c>
      <c r="AO151" s="75">
        <f t="shared" si="279"/>
        <v>0</v>
      </c>
      <c r="AP151" s="76">
        <f t="shared" si="280"/>
        <v>0</v>
      </c>
      <c r="AQ151" s="77">
        <f t="shared" si="218"/>
        <v>0.65341246365797168</v>
      </c>
      <c r="AR151" s="77">
        <f t="shared" si="281"/>
        <v>0.5266407704529642</v>
      </c>
      <c r="AS151" s="78">
        <f t="shared" si="282"/>
        <v>0.25354338641001495</v>
      </c>
      <c r="AT151" s="77">
        <f t="shared" si="283"/>
        <v>0.21981584313702085</v>
      </c>
      <c r="AU151" s="79">
        <f t="shared" si="311"/>
        <v>0.1</v>
      </c>
      <c r="AV151" s="139">
        <f>DataEntry!P151</f>
        <v>0</v>
      </c>
      <c r="AW151" s="80" t="str">
        <f t="shared" si="219"/>
        <v>22/25</v>
      </c>
      <c r="AX151" s="80" t="str">
        <f t="shared" si="220"/>
        <v>73/25</v>
      </c>
      <c r="AY151" s="80" t="str">
        <f t="shared" si="221"/>
        <v>88/25</v>
      </c>
      <c r="AZ151" s="81">
        <f>DataEntry!I151</f>
        <v>61</v>
      </c>
      <c r="BA151" s="82">
        <f>DataEntry!J151</f>
        <v>100</v>
      </c>
      <c r="BB151" s="81">
        <f>DataEntry!K151</f>
        <v>67</v>
      </c>
      <c r="BC151" s="82">
        <f>DataEntry!L151</f>
        <v>20</v>
      </c>
      <c r="BD151" s="81">
        <f>DataEntry!M151</f>
        <v>4</v>
      </c>
      <c r="BE151" s="82">
        <f>DataEntry!N151</f>
        <v>1</v>
      </c>
      <c r="BF151" s="77">
        <f t="shared" si="284"/>
        <v>0.59097640170092514</v>
      </c>
      <c r="BG151" s="77">
        <f t="shared" si="285"/>
        <v>0.21872919695137691</v>
      </c>
      <c r="BH151" s="77">
        <f t="shared" si="286"/>
        <v>0.19029440134769793</v>
      </c>
      <c r="BI151" s="83">
        <f t="shared" si="287"/>
        <v>1</v>
      </c>
      <c r="BJ151" s="83">
        <f t="shared" si="288"/>
        <v>0</v>
      </c>
      <c r="BK151" s="83">
        <f t="shared" si="289"/>
        <v>0</v>
      </c>
      <c r="BL151" s="84">
        <f t="shared" si="222"/>
        <v>0.5266407704529642</v>
      </c>
      <c r="BM151" s="84">
        <f t="shared" si="223"/>
        <v>0.59097640170092514</v>
      </c>
      <c r="BN151" s="85">
        <f t="shared" si="290"/>
        <v>-6.4335631247960934E-2</v>
      </c>
      <c r="BO151" s="84">
        <f t="shared" si="224"/>
        <v>0.5266407704529642</v>
      </c>
      <c r="BP151" s="84">
        <f t="shared" si="225"/>
        <v>0.25354338641001495</v>
      </c>
      <c r="BQ151" s="84">
        <f t="shared" si="226"/>
        <v>0.21981584313702085</v>
      </c>
      <c r="BR151" s="84">
        <f t="shared" si="291"/>
        <v>0.59097640170092514</v>
      </c>
      <c r="BS151" s="84">
        <f t="shared" si="291"/>
        <v>0.21872919695137691</v>
      </c>
      <c r="BT151" s="84">
        <f t="shared" si="291"/>
        <v>0.19029440134769793</v>
      </c>
      <c r="BU151" s="86">
        <f t="shared" si="292"/>
        <v>1</v>
      </c>
      <c r="BV151" s="86">
        <f t="shared" si="292"/>
        <v>0</v>
      </c>
      <c r="BW151" s="86">
        <f t="shared" si="292"/>
        <v>0</v>
      </c>
      <c r="BX151" s="86">
        <f t="shared" si="293"/>
        <v>1</v>
      </c>
      <c r="BY151" s="86">
        <f t="shared" si="293"/>
        <v>0</v>
      </c>
      <c r="BZ151" s="86">
        <f t="shared" si="293"/>
        <v>0</v>
      </c>
      <c r="CA151" s="83">
        <f>IF(AND(DataEntry!B151&gt;=ExFrom,DataEntry!B151&lt;=ExTo),0,IF(AR151&lt;DS151,0,DB151))</f>
        <v>0</v>
      </c>
      <c r="CB151" s="83">
        <f>IF(AND(DataEntry!B151&gt;=ExFrom,DataEntry!B151&lt;=ExTo),0,IF(AT151&lt;DT151,0,DC151))</f>
        <v>0</v>
      </c>
      <c r="CC151" s="14">
        <f t="shared" si="294"/>
        <v>0</v>
      </c>
      <c r="CD151" s="72" t="str">
        <f t="shared" si="227"/>
        <v/>
      </c>
      <c r="CE151" s="87">
        <f t="shared" si="295"/>
        <v>5.1003069893624575E-2</v>
      </c>
      <c r="CF151" s="88">
        <f t="shared" si="296"/>
        <v>-0.11610741162369601</v>
      </c>
      <c r="CG151" s="88">
        <f t="shared" si="297"/>
        <v>6.0429198509140018E-2</v>
      </c>
      <c r="CH151" s="87">
        <f t="shared" si="298"/>
        <v>0.25354338641001495</v>
      </c>
      <c r="CI151" s="89">
        <f t="shared" si="228"/>
        <v>0</v>
      </c>
      <c r="CJ151" s="89">
        <f t="shared" si="229"/>
        <v>0</v>
      </c>
      <c r="CK151" s="157">
        <f t="shared" si="230"/>
        <v>0</v>
      </c>
      <c r="CL151" s="90">
        <f t="shared" si="231"/>
        <v>0</v>
      </c>
      <c r="CM151" s="157">
        <f t="shared" si="232"/>
        <v>0</v>
      </c>
      <c r="CN151" s="90">
        <f t="shared" si="233"/>
        <v>0</v>
      </c>
      <c r="CO151" s="157">
        <f t="shared" si="234"/>
        <v>0</v>
      </c>
      <c r="CP151" s="90">
        <f t="shared" si="235"/>
        <v>0</v>
      </c>
      <c r="CQ151" s="157">
        <f t="shared" si="236"/>
        <v>0</v>
      </c>
      <c r="CR151" s="90">
        <f t="shared" si="237"/>
        <v>0</v>
      </c>
      <c r="CS151" s="157">
        <f t="shared" si="238"/>
        <v>0</v>
      </c>
      <c r="CT151" s="90">
        <f t="shared" si="239"/>
        <v>0</v>
      </c>
      <c r="CU151" s="157">
        <f t="shared" si="240"/>
        <v>0</v>
      </c>
      <c r="CV151" s="90">
        <f t="shared" si="241"/>
        <v>0</v>
      </c>
      <c r="CW151" s="157">
        <f t="shared" si="242"/>
        <v>0</v>
      </c>
      <c r="CX151" s="90">
        <f t="shared" si="243"/>
        <v>0</v>
      </c>
      <c r="CY151" s="157">
        <f t="shared" si="244"/>
        <v>0</v>
      </c>
      <c r="CZ151" s="90">
        <f t="shared" si="245"/>
        <v>0</v>
      </c>
      <c r="DA151" s="91">
        <f>DataEntry!B151</f>
        <v>44219</v>
      </c>
      <c r="DB151" s="83">
        <f t="shared" si="246"/>
        <v>0</v>
      </c>
      <c r="DC151" s="83">
        <f t="shared" si="247"/>
        <v>0</v>
      </c>
      <c r="DD151" s="145">
        <f t="shared" si="299"/>
        <v>14</v>
      </c>
      <c r="DE151" s="145" t="str">
        <f t="shared" si="300"/>
        <v/>
      </c>
      <c r="DF151" s="145" t="str">
        <f t="shared" si="301"/>
        <v/>
      </c>
      <c r="DG151" s="145" t="str">
        <f t="shared" si="302"/>
        <v/>
      </c>
      <c r="DH151" s="145" t="str">
        <f t="shared" si="303"/>
        <v/>
      </c>
      <c r="DI151" s="145">
        <f t="shared" si="304"/>
        <v>18</v>
      </c>
      <c r="DJ151" s="83">
        <f t="shared" si="305"/>
        <v>0</v>
      </c>
      <c r="DK151" s="83">
        <f t="shared" si="306"/>
        <v>0</v>
      </c>
      <c r="DL151" s="84">
        <f t="shared" si="307"/>
        <v>0</v>
      </c>
      <c r="DM151" s="14">
        <f t="shared" si="308"/>
        <v>0</v>
      </c>
      <c r="DN151" s="87">
        <f>IFERROR(DO151*(1-DCFactor)+Results!DP151*DCFactor,"")</f>
        <v>0.25574023999049544</v>
      </c>
      <c r="DO151" s="87">
        <f>(DFactor*Rounds*Number/2+SUM(BV$3:BV139))/(Rounds*Number/2+COUNT(BV$3:BV139))</f>
        <v>0.27895259593679456</v>
      </c>
      <c r="DP151" s="87">
        <f t="shared" si="248"/>
        <v>0.21263157894736842</v>
      </c>
      <c r="DQ151" s="84">
        <f t="shared" si="249"/>
        <v>4.7674531414052339</v>
      </c>
      <c r="DR151" s="84">
        <f t="shared" si="250"/>
        <v>0</v>
      </c>
      <c r="DS151" s="87">
        <f t="shared" si="251"/>
        <v>0.34053691372078987</v>
      </c>
      <c r="DT151" s="87">
        <f t="shared" si="252"/>
        <v>0.33465236004969534</v>
      </c>
      <c r="DU151" s="87">
        <f t="shared" si="253"/>
        <v>0.25354338641001495</v>
      </c>
      <c r="DV151" s="86">
        <f t="shared" si="309"/>
        <v>1</v>
      </c>
      <c r="DW151" s="86">
        <f t="shared" si="310"/>
        <v>-1</v>
      </c>
    </row>
    <row r="152" spans="1:127" x14ac:dyDescent="0.25">
      <c r="A152" s="69">
        <v>150</v>
      </c>
      <c r="B152" s="70">
        <f>DataEntry!C152</f>
        <v>4</v>
      </c>
      <c r="C152" s="71">
        <f>COUNTIF(D$2:D152,D152)+COUNTIF(G$2:G152,D152)</f>
        <v>17</v>
      </c>
      <c r="D152" s="72" t="str">
        <f t="shared" si="211"/>
        <v>Darmstadt 98</v>
      </c>
      <c r="E152" s="70">
        <f>DataEntry!E152</f>
        <v>11</v>
      </c>
      <c r="F152" s="71">
        <f>COUNTIF(D$2:D152,G152)+COUNTIF(G$2:G152,G152)</f>
        <v>17</v>
      </c>
      <c r="G152" s="72" t="str">
        <f t="shared" si="212"/>
        <v>Holstein Kiel</v>
      </c>
      <c r="H152" s="73">
        <f>DataEntry!G152</f>
        <v>0</v>
      </c>
      <c r="I152" s="73">
        <f>DataEntry!H152</f>
        <v>2</v>
      </c>
      <c r="J152" s="158">
        <f t="shared" si="210"/>
        <v>3</v>
      </c>
      <c r="K152" s="156">
        <f t="shared" si="213"/>
        <v>0</v>
      </c>
      <c r="L152" s="224">
        <f t="shared" si="214"/>
        <v>2531.1056279856775</v>
      </c>
      <c r="M152" s="224">
        <f t="shared" si="215"/>
        <v>2493.1378240180488</v>
      </c>
      <c r="N152" s="236">
        <f t="shared" si="254"/>
        <v>37.967803967628697</v>
      </c>
      <c r="O152" s="22" t="str">
        <f t="shared" si="255"/>
        <v>T4G17</v>
      </c>
      <c r="P152" s="248">
        <f t="shared" si="216"/>
        <v>-11.651672758999247</v>
      </c>
      <c r="Q152" s="22" t="str">
        <f t="shared" si="256"/>
        <v>T11G17</v>
      </c>
      <c r="R152" s="248">
        <f t="shared" si="217"/>
        <v>11.651672758999247</v>
      </c>
      <c r="S152" s="74">
        <f t="shared" si="257"/>
        <v>0</v>
      </c>
      <c r="T152" s="75">
        <f t="shared" si="258"/>
        <v>0</v>
      </c>
      <c r="U152" s="76">
        <f t="shared" si="259"/>
        <v>1</v>
      </c>
      <c r="V152" s="74">
        <f t="shared" si="260"/>
        <v>0</v>
      </c>
      <c r="W152" s="75">
        <f t="shared" si="261"/>
        <v>0</v>
      </c>
      <c r="X152" s="76">
        <f t="shared" si="262"/>
        <v>0</v>
      </c>
      <c r="Y152" s="74">
        <f t="shared" si="263"/>
        <v>0</v>
      </c>
      <c r="Z152" s="75">
        <f t="shared" si="264"/>
        <v>0</v>
      </c>
      <c r="AA152" s="76">
        <f t="shared" si="265"/>
        <v>0</v>
      </c>
      <c r="AB152" s="74">
        <f t="shared" si="266"/>
        <v>0</v>
      </c>
      <c r="AC152" s="75">
        <f t="shared" si="267"/>
        <v>0</v>
      </c>
      <c r="AD152" s="76">
        <f t="shared" si="268"/>
        <v>0</v>
      </c>
      <c r="AE152" s="74">
        <f t="shared" si="269"/>
        <v>0</v>
      </c>
      <c r="AF152" s="75">
        <f t="shared" si="270"/>
        <v>0</v>
      </c>
      <c r="AG152" s="76">
        <f t="shared" si="271"/>
        <v>0</v>
      </c>
      <c r="AH152" s="74">
        <f t="shared" si="272"/>
        <v>0</v>
      </c>
      <c r="AI152" s="75">
        <f t="shared" si="273"/>
        <v>0</v>
      </c>
      <c r="AJ152" s="76">
        <f t="shared" si="274"/>
        <v>0</v>
      </c>
      <c r="AK152" s="74">
        <f t="shared" si="275"/>
        <v>0</v>
      </c>
      <c r="AL152" s="75">
        <f t="shared" si="276"/>
        <v>0</v>
      </c>
      <c r="AM152" s="76">
        <f t="shared" si="277"/>
        <v>0</v>
      </c>
      <c r="AN152" s="74">
        <f t="shared" si="278"/>
        <v>0</v>
      </c>
      <c r="AO152" s="75">
        <f t="shared" si="279"/>
        <v>0</v>
      </c>
      <c r="AP152" s="76">
        <f t="shared" si="280"/>
        <v>0</v>
      </c>
      <c r="AQ152" s="77">
        <f t="shared" si="218"/>
        <v>0.53290173487304215</v>
      </c>
      <c r="AR152" s="77">
        <f t="shared" si="281"/>
        <v>0.38034812001146207</v>
      </c>
      <c r="AS152" s="78">
        <f t="shared" si="282"/>
        <v>0.30510722972316012</v>
      </c>
      <c r="AT152" s="77">
        <f t="shared" si="283"/>
        <v>0.31454465026537781</v>
      </c>
      <c r="AU152" s="79">
        <f t="shared" si="311"/>
        <v>0.1</v>
      </c>
      <c r="AV152" s="139">
        <f>DataEntry!P152</f>
        <v>0</v>
      </c>
      <c r="AW152" s="80" t="str">
        <f t="shared" si="219"/>
        <v>13/8</v>
      </c>
      <c r="AX152" s="80" t="str">
        <f t="shared" si="220"/>
        <v>9/4</v>
      </c>
      <c r="AY152" s="80" t="str">
        <f t="shared" si="221"/>
        <v>54/25</v>
      </c>
      <c r="AZ152" s="81">
        <f>DataEntry!I152</f>
        <v>46</v>
      </c>
      <c r="BA152" s="82">
        <f>DataEntry!J152</f>
        <v>25</v>
      </c>
      <c r="BB152" s="81">
        <f>DataEntry!K152</f>
        <v>61</v>
      </c>
      <c r="BC152" s="82">
        <f>DataEntry!L152</f>
        <v>25</v>
      </c>
      <c r="BD152" s="81">
        <f>DataEntry!M152</f>
        <v>73</v>
      </c>
      <c r="BE152" s="82">
        <f>DataEntry!N152</f>
        <v>50</v>
      </c>
      <c r="BF152" s="77">
        <f t="shared" si="284"/>
        <v>0.33556450845414454</v>
      </c>
      <c r="BG152" s="77">
        <f t="shared" si="285"/>
        <v>0.2770358151191194</v>
      </c>
      <c r="BH152" s="77">
        <f t="shared" si="286"/>
        <v>0.38739967642673601</v>
      </c>
      <c r="BI152" s="83">
        <f t="shared" si="287"/>
        <v>0</v>
      </c>
      <c r="BJ152" s="83">
        <f t="shared" si="288"/>
        <v>0</v>
      </c>
      <c r="BK152" s="83">
        <f t="shared" si="289"/>
        <v>1</v>
      </c>
      <c r="BL152" s="84">
        <f t="shared" si="222"/>
        <v>0.31454465026537781</v>
      </c>
      <c r="BM152" s="84">
        <f t="shared" si="223"/>
        <v>0.38739967642673601</v>
      </c>
      <c r="BN152" s="85">
        <f t="shared" si="290"/>
        <v>-7.2855026161358194E-2</v>
      </c>
      <c r="BO152" s="84">
        <f t="shared" si="224"/>
        <v>0.38034812001146207</v>
      </c>
      <c r="BP152" s="84">
        <f t="shared" si="225"/>
        <v>0.30510722972316012</v>
      </c>
      <c r="BQ152" s="84">
        <f t="shared" si="226"/>
        <v>0.31454465026537781</v>
      </c>
      <c r="BR152" s="84">
        <f t="shared" si="291"/>
        <v>0.33556450845414454</v>
      </c>
      <c r="BS152" s="84">
        <f t="shared" si="291"/>
        <v>0.2770358151191194</v>
      </c>
      <c r="BT152" s="84">
        <f t="shared" si="291"/>
        <v>0.38739967642673601</v>
      </c>
      <c r="BU152" s="86">
        <f t="shared" si="292"/>
        <v>0</v>
      </c>
      <c r="BV152" s="86">
        <f t="shared" si="292"/>
        <v>0</v>
      </c>
      <c r="BW152" s="86">
        <f t="shared" si="292"/>
        <v>1</v>
      </c>
      <c r="BX152" s="86">
        <f t="shared" si="293"/>
        <v>0</v>
      </c>
      <c r="BY152" s="86">
        <f t="shared" si="293"/>
        <v>0</v>
      </c>
      <c r="BZ152" s="86">
        <f t="shared" si="293"/>
        <v>1</v>
      </c>
      <c r="CA152" s="83">
        <f>IF(AND(DataEntry!B152&gt;=ExFrom,DataEntry!B152&lt;=ExTo),0,IF(AR152&lt;DS152,0,DB152))</f>
        <v>0</v>
      </c>
      <c r="CB152" s="83">
        <f>IF(AND(DataEntry!B152&gt;=ExFrom,DataEntry!B152&lt;=ExTo),0,IF(AT152&lt;DT152,0,DC152))</f>
        <v>0</v>
      </c>
      <c r="CC152" s="14">
        <f t="shared" si="294"/>
        <v>0</v>
      </c>
      <c r="CD152" s="72" t="str">
        <f t="shared" si="227"/>
        <v/>
      </c>
      <c r="CE152" s="87">
        <f t="shared" si="295"/>
        <v>4.9314415515593124E-2</v>
      </c>
      <c r="CF152" s="88">
        <f t="shared" si="296"/>
        <v>5.5344133613225217E-2</v>
      </c>
      <c r="CG152" s="88">
        <f t="shared" si="297"/>
        <v>-0.14868825078327455</v>
      </c>
      <c r="CH152" s="87">
        <f t="shared" si="298"/>
        <v>0.30510722972316018</v>
      </c>
      <c r="CI152" s="89">
        <f t="shared" si="228"/>
        <v>0</v>
      </c>
      <c r="CJ152" s="89">
        <f t="shared" si="229"/>
        <v>0</v>
      </c>
      <c r="CK152" s="157">
        <f t="shared" si="230"/>
        <v>0</v>
      </c>
      <c r="CL152" s="90">
        <f t="shared" si="231"/>
        <v>0</v>
      </c>
      <c r="CM152" s="157">
        <f t="shared" si="232"/>
        <v>0</v>
      </c>
      <c r="CN152" s="90">
        <f t="shared" si="233"/>
        <v>0</v>
      </c>
      <c r="CO152" s="157">
        <f t="shared" si="234"/>
        <v>0</v>
      </c>
      <c r="CP152" s="90">
        <f t="shared" si="235"/>
        <v>0</v>
      </c>
      <c r="CQ152" s="157">
        <f t="shared" si="236"/>
        <v>0</v>
      </c>
      <c r="CR152" s="90">
        <f t="shared" si="237"/>
        <v>0</v>
      </c>
      <c r="CS152" s="157">
        <f t="shared" si="238"/>
        <v>0</v>
      </c>
      <c r="CT152" s="90">
        <f t="shared" si="239"/>
        <v>0</v>
      </c>
      <c r="CU152" s="157">
        <f t="shared" si="240"/>
        <v>0</v>
      </c>
      <c r="CV152" s="90">
        <f t="shared" si="241"/>
        <v>0</v>
      </c>
      <c r="CW152" s="157">
        <f t="shared" si="242"/>
        <v>0</v>
      </c>
      <c r="CX152" s="90">
        <f t="shared" si="243"/>
        <v>0</v>
      </c>
      <c r="CY152" s="157">
        <f t="shared" si="244"/>
        <v>0</v>
      </c>
      <c r="CZ152" s="90">
        <f t="shared" si="245"/>
        <v>0</v>
      </c>
      <c r="DA152" s="91">
        <f>DataEntry!B152</f>
        <v>44220</v>
      </c>
      <c r="DB152" s="83">
        <f t="shared" si="246"/>
        <v>0</v>
      </c>
      <c r="DC152" s="83">
        <f t="shared" si="247"/>
        <v>0</v>
      </c>
      <c r="DD152" s="145" t="str">
        <f t="shared" si="299"/>
        <v/>
      </c>
      <c r="DE152" s="145" t="str">
        <f t="shared" si="300"/>
        <v/>
      </c>
      <c r="DF152" s="145">
        <f t="shared" si="301"/>
        <v>4</v>
      </c>
      <c r="DG152" s="145">
        <f t="shared" si="302"/>
        <v>11</v>
      </c>
      <c r="DH152" s="145" t="str">
        <f t="shared" si="303"/>
        <v/>
      </c>
      <c r="DI152" s="145" t="str">
        <f t="shared" si="304"/>
        <v/>
      </c>
      <c r="DJ152" s="83">
        <f t="shared" si="305"/>
        <v>0</v>
      </c>
      <c r="DK152" s="83">
        <f t="shared" si="306"/>
        <v>0</v>
      </c>
      <c r="DL152" s="84">
        <f t="shared" si="307"/>
        <v>0</v>
      </c>
      <c r="DM152" s="14">
        <f t="shared" si="308"/>
        <v>0</v>
      </c>
      <c r="DN152" s="87">
        <f>IFERROR(DO152*(1-DCFactor)+Results!DP152*DCFactor,"")</f>
        <v>0.28941081081081083</v>
      </c>
      <c r="DO152" s="87">
        <f>(DFactor*Rounds*Number/2+SUM(BV$3:BV140))/(Rounds*Number/2+COUNT(BV$3:BV140))</f>
        <v>0.2783243243243243</v>
      </c>
      <c r="DP152" s="87">
        <f t="shared" si="248"/>
        <v>0.31</v>
      </c>
      <c r="DQ152" s="84">
        <f t="shared" si="249"/>
        <v>0</v>
      </c>
      <c r="DR152" s="84">
        <f t="shared" si="250"/>
        <v>6.3226554102688262</v>
      </c>
      <c r="DS152" s="87">
        <f t="shared" si="251"/>
        <v>0.33482186221289251</v>
      </c>
      <c r="DT152" s="87">
        <f t="shared" si="252"/>
        <v>0.34162294169277585</v>
      </c>
      <c r="DU152" s="87">
        <f t="shared" si="253"/>
        <v>0.30510722972316018</v>
      </c>
      <c r="DV152" s="86">
        <f t="shared" si="309"/>
        <v>-2</v>
      </c>
      <c r="DW152" s="86">
        <f t="shared" si="310"/>
        <v>2</v>
      </c>
    </row>
    <row r="153" spans="1:127" x14ac:dyDescent="0.25">
      <c r="A153" s="69">
        <v>151</v>
      </c>
      <c r="B153" s="70">
        <f>DataEntry!C153</f>
        <v>12</v>
      </c>
      <c r="C153" s="71">
        <f>COUNTIF(D$2:D153,D153)+COUNTIF(G$2:G153,D153)</f>
        <v>17</v>
      </c>
      <c r="D153" s="72" t="str">
        <f t="shared" si="211"/>
        <v>Nurnberg</v>
      </c>
      <c r="E153" s="70">
        <f>DataEntry!E153</f>
        <v>8</v>
      </c>
      <c r="F153" s="71">
        <f>COUNTIF(D$2:D153,G153)+COUNTIF(G$2:G153,G153)</f>
        <v>17</v>
      </c>
      <c r="G153" s="72" t="str">
        <f t="shared" si="212"/>
        <v>Hannover 96</v>
      </c>
      <c r="H153" s="73">
        <f>DataEntry!G153</f>
        <v>2</v>
      </c>
      <c r="I153" s="73">
        <f>DataEntry!H153</f>
        <v>5</v>
      </c>
      <c r="J153" s="158">
        <f t="shared" si="210"/>
        <v>3</v>
      </c>
      <c r="K153" s="156">
        <f t="shared" si="213"/>
        <v>4</v>
      </c>
      <c r="L153" s="224">
        <f t="shared" si="214"/>
        <v>2476.1259836005111</v>
      </c>
      <c r="M153" s="224">
        <f t="shared" si="215"/>
        <v>2436.0929569059181</v>
      </c>
      <c r="N153" s="236">
        <f t="shared" si="254"/>
        <v>40.033026694592991</v>
      </c>
      <c r="O153" s="22" t="str">
        <f t="shared" si="255"/>
        <v>T12G17</v>
      </c>
      <c r="P153" s="248">
        <f t="shared" si="216"/>
        <v>-7.4990556431970345</v>
      </c>
      <c r="Q153" s="22" t="str">
        <f t="shared" si="256"/>
        <v>T8G17</v>
      </c>
      <c r="R153" s="248">
        <f t="shared" si="217"/>
        <v>7.4990556431970345</v>
      </c>
      <c r="S153" s="74">
        <f t="shared" si="257"/>
        <v>0</v>
      </c>
      <c r="T153" s="75">
        <f t="shared" si="258"/>
        <v>0</v>
      </c>
      <c r="U153" s="76">
        <f t="shared" si="259"/>
        <v>1</v>
      </c>
      <c r="V153" s="74">
        <f t="shared" si="260"/>
        <v>0</v>
      </c>
      <c r="W153" s="75">
        <f t="shared" si="261"/>
        <v>0</v>
      </c>
      <c r="X153" s="76">
        <f t="shared" si="262"/>
        <v>0</v>
      </c>
      <c r="Y153" s="74">
        <f t="shared" si="263"/>
        <v>0</v>
      </c>
      <c r="Z153" s="75">
        <f t="shared" si="264"/>
        <v>0</v>
      </c>
      <c r="AA153" s="76">
        <f t="shared" si="265"/>
        <v>0</v>
      </c>
      <c r="AB153" s="74">
        <f t="shared" si="266"/>
        <v>0</v>
      </c>
      <c r="AC153" s="75">
        <f t="shared" si="267"/>
        <v>0</v>
      </c>
      <c r="AD153" s="76">
        <f t="shared" si="268"/>
        <v>0</v>
      </c>
      <c r="AE153" s="74">
        <f t="shared" si="269"/>
        <v>0</v>
      </c>
      <c r="AF153" s="75">
        <f t="shared" si="270"/>
        <v>0</v>
      </c>
      <c r="AG153" s="76">
        <f t="shared" si="271"/>
        <v>0</v>
      </c>
      <c r="AH153" s="74">
        <f t="shared" si="272"/>
        <v>0</v>
      </c>
      <c r="AI153" s="75">
        <f t="shared" si="273"/>
        <v>0</v>
      </c>
      <c r="AJ153" s="76">
        <f t="shared" si="274"/>
        <v>0</v>
      </c>
      <c r="AK153" s="74">
        <f t="shared" si="275"/>
        <v>0</v>
      </c>
      <c r="AL153" s="75">
        <f t="shared" si="276"/>
        <v>0</v>
      </c>
      <c r="AM153" s="76">
        <f t="shared" si="277"/>
        <v>0</v>
      </c>
      <c r="AN153" s="74">
        <f t="shared" si="278"/>
        <v>0</v>
      </c>
      <c r="AO153" s="75">
        <f t="shared" si="279"/>
        <v>0</v>
      </c>
      <c r="AP153" s="76">
        <f t="shared" si="280"/>
        <v>0</v>
      </c>
      <c r="AQ153" s="77">
        <f t="shared" si="218"/>
        <v>0.53564683165693106</v>
      </c>
      <c r="AR153" s="77">
        <f t="shared" si="281"/>
        <v>0.38642623512121421</v>
      </c>
      <c r="AS153" s="78">
        <f t="shared" si="282"/>
        <v>0.29844119307143369</v>
      </c>
      <c r="AT153" s="77">
        <f t="shared" si="283"/>
        <v>0.31513257180735216</v>
      </c>
      <c r="AU153" s="79">
        <f t="shared" si="311"/>
        <v>0.1</v>
      </c>
      <c r="AV153" s="139">
        <f>DataEntry!P153</f>
        <v>0</v>
      </c>
      <c r="AW153" s="80" t="str">
        <f t="shared" si="219"/>
        <v>79/50</v>
      </c>
      <c r="AX153" s="80" t="str">
        <f t="shared" si="220"/>
        <v>58/25</v>
      </c>
      <c r="AY153" s="80" t="str">
        <f t="shared" si="221"/>
        <v>54/25</v>
      </c>
      <c r="AZ153" s="81">
        <f>DataEntry!I153</f>
        <v>159</v>
      </c>
      <c r="BA153" s="82">
        <f>DataEntry!J153</f>
        <v>100</v>
      </c>
      <c r="BB153" s="81">
        <f>DataEntry!K153</f>
        <v>63</v>
      </c>
      <c r="BC153" s="82">
        <f>DataEntry!L153</f>
        <v>25</v>
      </c>
      <c r="BD153" s="81">
        <f>DataEntry!M153</f>
        <v>13</v>
      </c>
      <c r="BE153" s="82">
        <f>DataEntry!N153</f>
        <v>8</v>
      </c>
      <c r="BF153" s="77">
        <f t="shared" si="284"/>
        <v>0.3673145687532175</v>
      </c>
      <c r="BG153" s="77">
        <f t="shared" si="285"/>
        <v>0.27026839007694131</v>
      </c>
      <c r="BH153" s="77">
        <f t="shared" si="286"/>
        <v>0.36241704116984125</v>
      </c>
      <c r="BI153" s="83">
        <f t="shared" si="287"/>
        <v>0</v>
      </c>
      <c r="BJ153" s="83">
        <f t="shared" si="288"/>
        <v>0</v>
      </c>
      <c r="BK153" s="83">
        <f t="shared" si="289"/>
        <v>1</v>
      </c>
      <c r="BL153" s="84">
        <f t="shared" si="222"/>
        <v>0.31513257180735216</v>
      </c>
      <c r="BM153" s="84">
        <f t="shared" si="223"/>
        <v>0.36241704116984125</v>
      </c>
      <c r="BN153" s="85">
        <f t="shared" si="290"/>
        <v>-4.728446936248909E-2</v>
      </c>
      <c r="BO153" s="84">
        <f t="shared" si="224"/>
        <v>0.38642623512121421</v>
      </c>
      <c r="BP153" s="84">
        <f t="shared" si="225"/>
        <v>0.29844119307143369</v>
      </c>
      <c r="BQ153" s="84">
        <f t="shared" si="226"/>
        <v>0.31513257180735216</v>
      </c>
      <c r="BR153" s="84">
        <f t="shared" si="291"/>
        <v>0.3673145687532175</v>
      </c>
      <c r="BS153" s="84">
        <f t="shared" si="291"/>
        <v>0.27026839007694131</v>
      </c>
      <c r="BT153" s="84">
        <f t="shared" si="291"/>
        <v>0.36241704116984125</v>
      </c>
      <c r="BU153" s="86">
        <f t="shared" si="292"/>
        <v>0</v>
      </c>
      <c r="BV153" s="86">
        <f t="shared" si="292"/>
        <v>0</v>
      </c>
      <c r="BW153" s="86">
        <f t="shared" si="292"/>
        <v>1</v>
      </c>
      <c r="BX153" s="86">
        <f t="shared" si="293"/>
        <v>0</v>
      </c>
      <c r="BY153" s="86">
        <f t="shared" si="293"/>
        <v>0</v>
      </c>
      <c r="BZ153" s="86">
        <f t="shared" si="293"/>
        <v>1</v>
      </c>
      <c r="CA153" s="83">
        <f>IF(AND(DataEntry!B153&gt;=ExFrom,DataEntry!B153&lt;=ExTo),0,IF(AR153&lt;DS153,0,DB153))</f>
        <v>0</v>
      </c>
      <c r="CB153" s="83">
        <f>IF(AND(DataEntry!B153&gt;=ExFrom,DataEntry!B153&lt;=ExTo),0,IF(AT153&lt;DT153,0,DC153))</f>
        <v>0</v>
      </c>
      <c r="CC153" s="14">
        <f t="shared" si="294"/>
        <v>0</v>
      </c>
      <c r="CD153" s="72" t="str">
        <f t="shared" si="227"/>
        <v/>
      </c>
      <c r="CE153" s="87">
        <f t="shared" si="295"/>
        <v>5.1143676143676098E-2</v>
      </c>
      <c r="CF153" s="88">
        <f t="shared" si="296"/>
        <v>5.850364923582935E-4</v>
      </c>
      <c r="CG153" s="88">
        <f t="shared" si="297"/>
        <v>-0.11361232952576163</v>
      </c>
      <c r="CH153" s="87">
        <f t="shared" si="298"/>
        <v>0.29844119307143363</v>
      </c>
      <c r="CI153" s="89">
        <f t="shared" si="228"/>
        <v>0</v>
      </c>
      <c r="CJ153" s="89">
        <f t="shared" si="229"/>
        <v>0</v>
      </c>
      <c r="CK153" s="157">
        <f t="shared" si="230"/>
        <v>0</v>
      </c>
      <c r="CL153" s="90">
        <f t="shared" si="231"/>
        <v>0</v>
      </c>
      <c r="CM153" s="157">
        <f t="shared" si="232"/>
        <v>0</v>
      </c>
      <c r="CN153" s="90">
        <f t="shared" si="233"/>
        <v>0</v>
      </c>
      <c r="CO153" s="157">
        <f t="shared" si="234"/>
        <v>0</v>
      </c>
      <c r="CP153" s="90">
        <f t="shared" si="235"/>
        <v>0</v>
      </c>
      <c r="CQ153" s="157">
        <f t="shared" si="236"/>
        <v>0</v>
      </c>
      <c r="CR153" s="90">
        <f t="shared" si="237"/>
        <v>0</v>
      </c>
      <c r="CS153" s="157">
        <f t="shared" si="238"/>
        <v>0</v>
      </c>
      <c r="CT153" s="90">
        <f t="shared" si="239"/>
        <v>0</v>
      </c>
      <c r="CU153" s="157">
        <f t="shared" si="240"/>
        <v>0</v>
      </c>
      <c r="CV153" s="90">
        <f t="shared" si="241"/>
        <v>0</v>
      </c>
      <c r="CW153" s="157">
        <f t="shared" si="242"/>
        <v>0</v>
      </c>
      <c r="CX153" s="90">
        <f t="shared" si="243"/>
        <v>0</v>
      </c>
      <c r="CY153" s="157">
        <f t="shared" si="244"/>
        <v>0</v>
      </c>
      <c r="CZ153" s="90">
        <f t="shared" si="245"/>
        <v>0</v>
      </c>
      <c r="DA153" s="91">
        <f>DataEntry!B153</f>
        <v>44220</v>
      </c>
      <c r="DB153" s="83">
        <f t="shared" si="246"/>
        <v>0</v>
      </c>
      <c r="DC153" s="83">
        <f t="shared" si="247"/>
        <v>0</v>
      </c>
      <c r="DD153" s="145" t="str">
        <f t="shared" si="299"/>
        <v/>
      </c>
      <c r="DE153" s="145" t="str">
        <f t="shared" si="300"/>
        <v/>
      </c>
      <c r="DF153" s="145">
        <f t="shared" si="301"/>
        <v>12</v>
      </c>
      <c r="DG153" s="145">
        <f t="shared" si="302"/>
        <v>8</v>
      </c>
      <c r="DH153" s="145" t="str">
        <f t="shared" si="303"/>
        <v/>
      </c>
      <c r="DI153" s="145" t="str">
        <f t="shared" si="304"/>
        <v/>
      </c>
      <c r="DJ153" s="83">
        <f t="shared" si="305"/>
        <v>0</v>
      </c>
      <c r="DK153" s="83">
        <f t="shared" si="306"/>
        <v>0</v>
      </c>
      <c r="DL153" s="84">
        <f t="shared" si="307"/>
        <v>0</v>
      </c>
      <c r="DM153" s="14">
        <f t="shared" si="308"/>
        <v>0</v>
      </c>
      <c r="DN153" s="87">
        <f>IFERROR(DO153*(1-DCFactor)+Results!DP153*DCFactor,"")</f>
        <v>0.28200426966292136</v>
      </c>
      <c r="DO153" s="87">
        <f>(DFactor*Rounds*Number/2+SUM(BV$3:BV141))/(Rounds*Number/2+COUNT(BV$3:BV141))</f>
        <v>0.27769887640449437</v>
      </c>
      <c r="DP153" s="87">
        <f t="shared" si="248"/>
        <v>0.28999999999999998</v>
      </c>
      <c r="DQ153" s="84">
        <f t="shared" si="249"/>
        <v>0</v>
      </c>
      <c r="DR153" s="84">
        <f t="shared" si="250"/>
        <v>0</v>
      </c>
      <c r="DS153" s="87">
        <f t="shared" si="251"/>
        <v>0.33664716545025475</v>
      </c>
      <c r="DT153" s="87">
        <f t="shared" si="252"/>
        <v>0.34045374431752534</v>
      </c>
      <c r="DU153" s="87">
        <f t="shared" si="253"/>
        <v>0.29844119307143363</v>
      </c>
      <c r="DV153" s="86">
        <f t="shared" si="309"/>
        <v>-3</v>
      </c>
      <c r="DW153" s="86">
        <f t="shared" si="310"/>
        <v>3</v>
      </c>
    </row>
    <row r="154" spans="1:127" x14ac:dyDescent="0.25">
      <c r="A154" s="69">
        <v>152</v>
      </c>
      <c r="B154" s="70">
        <f>DataEntry!C154</f>
        <v>16</v>
      </c>
      <c r="C154" s="71">
        <f>COUNTIF(D$2:D154,D154)+COUNTIF(G$2:G154,D154)</f>
        <v>17</v>
      </c>
      <c r="D154" s="72" t="str">
        <f t="shared" si="211"/>
        <v>Sandhausen</v>
      </c>
      <c r="E154" s="70">
        <f>DataEntry!E154</f>
        <v>2</v>
      </c>
      <c r="F154" s="71">
        <f>COUNTIF(D$2:D154,G154)+COUNTIF(G$2:G154,G154)</f>
        <v>17</v>
      </c>
      <c r="G154" s="72" t="str">
        <f t="shared" si="212"/>
        <v>Bochum</v>
      </c>
      <c r="H154" s="73">
        <f>DataEntry!G154</f>
        <v>1</v>
      </c>
      <c r="I154" s="73">
        <f>DataEntry!H154</f>
        <v>1</v>
      </c>
      <c r="J154" s="158">
        <f t="shared" si="210"/>
        <v>2</v>
      </c>
      <c r="K154" s="156">
        <f t="shared" si="213"/>
        <v>0</v>
      </c>
      <c r="L154" s="224">
        <f t="shared" si="214"/>
        <v>2452.5775977582653</v>
      </c>
      <c r="M154" s="224">
        <f t="shared" si="215"/>
        <v>2456.3672174522731</v>
      </c>
      <c r="N154" s="236">
        <f t="shared" si="254"/>
        <v>-3.7896196940077971</v>
      </c>
      <c r="O154" s="22" t="str">
        <f t="shared" si="255"/>
        <v>T16G17</v>
      </c>
      <c r="P154" s="248">
        <f t="shared" si="216"/>
        <v>2.596271014551732E-2</v>
      </c>
      <c r="Q154" s="22" t="str">
        <f t="shared" si="256"/>
        <v>T2G17</v>
      </c>
      <c r="R154" s="248">
        <f t="shared" si="217"/>
        <v>-2.596271014551732E-2</v>
      </c>
      <c r="S154" s="74">
        <f t="shared" si="257"/>
        <v>0</v>
      </c>
      <c r="T154" s="75">
        <f t="shared" si="258"/>
        <v>1</v>
      </c>
      <c r="U154" s="76">
        <f t="shared" si="259"/>
        <v>0</v>
      </c>
      <c r="V154" s="74">
        <f t="shared" si="260"/>
        <v>0</v>
      </c>
      <c r="W154" s="75">
        <f t="shared" si="261"/>
        <v>0</v>
      </c>
      <c r="X154" s="76">
        <f t="shared" si="262"/>
        <v>0</v>
      </c>
      <c r="Y154" s="74">
        <f t="shared" si="263"/>
        <v>0</v>
      </c>
      <c r="Z154" s="75">
        <f t="shared" si="264"/>
        <v>0</v>
      </c>
      <c r="AA154" s="76">
        <f t="shared" si="265"/>
        <v>0</v>
      </c>
      <c r="AB154" s="74">
        <f t="shared" si="266"/>
        <v>0</v>
      </c>
      <c r="AC154" s="75">
        <f t="shared" si="267"/>
        <v>0</v>
      </c>
      <c r="AD154" s="76">
        <f t="shared" si="268"/>
        <v>0</v>
      </c>
      <c r="AE154" s="74">
        <f t="shared" si="269"/>
        <v>0</v>
      </c>
      <c r="AF154" s="75">
        <f t="shared" si="270"/>
        <v>0</v>
      </c>
      <c r="AG154" s="76">
        <f t="shared" si="271"/>
        <v>0</v>
      </c>
      <c r="AH154" s="74">
        <f t="shared" si="272"/>
        <v>0</v>
      </c>
      <c r="AI154" s="75">
        <f t="shared" si="273"/>
        <v>0</v>
      </c>
      <c r="AJ154" s="76">
        <f t="shared" si="274"/>
        <v>0</v>
      </c>
      <c r="AK154" s="74">
        <f t="shared" si="275"/>
        <v>0</v>
      </c>
      <c r="AL154" s="75">
        <f t="shared" si="276"/>
        <v>0</v>
      </c>
      <c r="AM154" s="76">
        <f t="shared" si="277"/>
        <v>0</v>
      </c>
      <c r="AN154" s="74">
        <f t="shared" si="278"/>
        <v>0</v>
      </c>
      <c r="AO154" s="75">
        <f t="shared" si="279"/>
        <v>0</v>
      </c>
      <c r="AP154" s="76">
        <f t="shared" si="280"/>
        <v>0</v>
      </c>
      <c r="AQ154" s="77">
        <f t="shared" si="218"/>
        <v>0.49740372898544827</v>
      </c>
      <c r="AR154" s="77">
        <f t="shared" si="281"/>
        <v>0.3564275691036618</v>
      </c>
      <c r="AS154" s="78">
        <f t="shared" si="282"/>
        <v>0.28195231976357293</v>
      </c>
      <c r="AT154" s="77">
        <f t="shared" si="283"/>
        <v>0.36162011113276532</v>
      </c>
      <c r="AU154" s="79">
        <f t="shared" si="311"/>
        <v>0.1</v>
      </c>
      <c r="AV154" s="139">
        <f>DataEntry!P154</f>
        <v>-9.9999999999980105E-3</v>
      </c>
      <c r="AW154" s="80" t="str">
        <f t="shared" si="219"/>
        <v>9/5</v>
      </c>
      <c r="AX154" s="80" t="str">
        <f t="shared" si="220"/>
        <v>63/25</v>
      </c>
      <c r="AY154" s="80" t="str">
        <f t="shared" si="221"/>
        <v>44/25</v>
      </c>
      <c r="AZ154" s="81">
        <f>DataEntry!I154</f>
        <v>29</v>
      </c>
      <c r="BA154" s="82">
        <f>DataEntry!J154</f>
        <v>10</v>
      </c>
      <c r="BB154" s="81">
        <f>DataEntry!K154</f>
        <v>61</v>
      </c>
      <c r="BC154" s="82">
        <f>DataEntry!L154</f>
        <v>25</v>
      </c>
      <c r="BD154" s="81">
        <f>DataEntry!M154</f>
        <v>99</v>
      </c>
      <c r="BE154" s="82">
        <f>DataEntry!N154</f>
        <v>100</v>
      </c>
      <c r="BF154" s="77">
        <f t="shared" si="284"/>
        <v>0.24428853853675245</v>
      </c>
      <c r="BG154" s="77">
        <f t="shared" si="285"/>
        <v>0.27695502915503917</v>
      </c>
      <c r="BH154" s="77">
        <f t="shared" si="286"/>
        <v>0.47875643230820836</v>
      </c>
      <c r="BI154" s="83">
        <f t="shared" si="287"/>
        <v>0</v>
      </c>
      <c r="BJ154" s="83">
        <f t="shared" si="288"/>
        <v>1</v>
      </c>
      <c r="BK154" s="83">
        <f t="shared" si="289"/>
        <v>0</v>
      </c>
      <c r="BL154" s="84">
        <f t="shared" si="222"/>
        <v>0.28195231976357293</v>
      </c>
      <c r="BM154" s="84">
        <f t="shared" si="223"/>
        <v>0.27695502915503917</v>
      </c>
      <c r="BN154" s="85">
        <f t="shared" si="290"/>
        <v>4.9972906085337665E-3</v>
      </c>
      <c r="BO154" s="84">
        <f t="shared" si="224"/>
        <v>0.3564275691036618</v>
      </c>
      <c r="BP154" s="84">
        <f t="shared" si="225"/>
        <v>0.28195231976357293</v>
      </c>
      <c r="BQ154" s="84">
        <f t="shared" si="226"/>
        <v>0.36162011113276532</v>
      </c>
      <c r="BR154" s="84">
        <f t="shared" si="291"/>
        <v>0.24428853853675245</v>
      </c>
      <c r="BS154" s="84">
        <f t="shared" si="291"/>
        <v>0.27695502915503917</v>
      </c>
      <c r="BT154" s="84">
        <f t="shared" si="291"/>
        <v>0.47875643230820836</v>
      </c>
      <c r="BU154" s="86">
        <f t="shared" si="292"/>
        <v>0</v>
      </c>
      <c r="BV154" s="86">
        <f t="shared" si="292"/>
        <v>1</v>
      </c>
      <c r="BW154" s="86">
        <f t="shared" si="292"/>
        <v>0</v>
      </c>
      <c r="BX154" s="86">
        <f t="shared" si="293"/>
        <v>0</v>
      </c>
      <c r="BY154" s="86">
        <f t="shared" si="293"/>
        <v>1</v>
      </c>
      <c r="BZ154" s="86">
        <f t="shared" si="293"/>
        <v>0</v>
      </c>
      <c r="CA154" s="83">
        <f>IF(AND(DataEntry!B154&gt;=ExFrom,DataEntry!B154&lt;=ExTo),0,IF(AR154&lt;DS154,0,DB154))</f>
        <v>36</v>
      </c>
      <c r="CB154" s="83">
        <f>IF(AND(DataEntry!B154&gt;=ExFrom,DataEntry!B154&lt;=ExTo),0,IF(AT154&lt;DT154,0,DC154))</f>
        <v>0</v>
      </c>
      <c r="CC154" s="14">
        <f t="shared" si="294"/>
        <v>-36</v>
      </c>
      <c r="CD154" s="72" t="str">
        <f t="shared" si="227"/>
        <v>Sandhausen</v>
      </c>
      <c r="CE154" s="87">
        <f t="shared" si="295"/>
        <v>4.9620493642931418E-2</v>
      </c>
      <c r="CF154" s="88">
        <f t="shared" si="296"/>
        <v>0.26454916863374361</v>
      </c>
      <c r="CG154" s="88">
        <f t="shared" si="297"/>
        <v>-0.19088278573748599</v>
      </c>
      <c r="CH154" s="87">
        <f t="shared" si="298"/>
        <v>0.28195231976357288</v>
      </c>
      <c r="CI154" s="89">
        <f t="shared" si="228"/>
        <v>0</v>
      </c>
      <c r="CJ154" s="89">
        <f t="shared" si="229"/>
        <v>1</v>
      </c>
      <c r="CK154" s="157">
        <f t="shared" si="230"/>
        <v>0</v>
      </c>
      <c r="CL154" s="90">
        <f t="shared" si="231"/>
        <v>-36</v>
      </c>
      <c r="CM154" s="157">
        <f t="shared" si="232"/>
        <v>0</v>
      </c>
      <c r="CN154" s="90">
        <f t="shared" si="233"/>
        <v>0</v>
      </c>
      <c r="CO154" s="157">
        <f t="shared" si="234"/>
        <v>0</v>
      </c>
      <c r="CP154" s="90">
        <f t="shared" si="235"/>
        <v>0</v>
      </c>
      <c r="CQ154" s="157">
        <f t="shared" si="236"/>
        <v>0</v>
      </c>
      <c r="CR154" s="90">
        <f t="shared" si="237"/>
        <v>0</v>
      </c>
      <c r="CS154" s="157">
        <f t="shared" si="238"/>
        <v>0</v>
      </c>
      <c r="CT154" s="90">
        <f t="shared" si="239"/>
        <v>0</v>
      </c>
      <c r="CU154" s="157">
        <f t="shared" si="240"/>
        <v>0</v>
      </c>
      <c r="CV154" s="90">
        <f t="shared" si="241"/>
        <v>0</v>
      </c>
      <c r="CW154" s="157">
        <f t="shared" si="242"/>
        <v>0</v>
      </c>
      <c r="CX154" s="90">
        <f t="shared" si="243"/>
        <v>0</v>
      </c>
      <c r="CY154" s="157">
        <f t="shared" si="244"/>
        <v>0</v>
      </c>
      <c r="CZ154" s="90">
        <f t="shared" si="245"/>
        <v>0</v>
      </c>
      <c r="DA154" s="91">
        <f>DataEntry!B154</f>
        <v>44220</v>
      </c>
      <c r="DB154" s="83">
        <f t="shared" si="246"/>
        <v>36</v>
      </c>
      <c r="DC154" s="83">
        <f t="shared" si="247"/>
        <v>0</v>
      </c>
      <c r="DD154" s="145" t="str">
        <f t="shared" si="299"/>
        <v/>
      </c>
      <c r="DE154" s="145">
        <f t="shared" si="300"/>
        <v>16</v>
      </c>
      <c r="DF154" s="145" t="str">
        <f t="shared" si="301"/>
        <v/>
      </c>
      <c r="DG154" s="145" t="str">
        <f t="shared" si="302"/>
        <v/>
      </c>
      <c r="DH154" s="145">
        <f t="shared" si="303"/>
        <v>2</v>
      </c>
      <c r="DI154" s="145" t="str">
        <f t="shared" si="304"/>
        <v/>
      </c>
      <c r="DJ154" s="83">
        <f t="shared" si="305"/>
        <v>36</v>
      </c>
      <c r="DK154" s="83">
        <f t="shared" si="306"/>
        <v>0</v>
      </c>
      <c r="DL154" s="84">
        <f t="shared" si="307"/>
        <v>14.75</v>
      </c>
      <c r="DM154" s="14">
        <f t="shared" si="308"/>
        <v>35.99</v>
      </c>
      <c r="DN154" s="87">
        <f>IFERROR(DO154*(1-DCFactor)+Results!DP154*DCFactor,"")</f>
        <v>0.28509955156950673</v>
      </c>
      <c r="DO154" s="87">
        <f>(DFactor*Rounds*Number/2+SUM(BV$3:BV142))/(Rounds*Number/2+COUNT(BV$3:BV142))</f>
        <v>0.27707623318385649</v>
      </c>
      <c r="DP154" s="87">
        <f t="shared" si="248"/>
        <v>0.3</v>
      </c>
      <c r="DQ154" s="84">
        <f t="shared" si="249"/>
        <v>0</v>
      </c>
      <c r="DR154" s="84">
        <f t="shared" si="250"/>
        <v>0</v>
      </c>
      <c r="DS154" s="87">
        <f t="shared" si="251"/>
        <v>0.32784836104554183</v>
      </c>
      <c r="DT154" s="87">
        <f t="shared" si="252"/>
        <v>0.34302942619124949</v>
      </c>
      <c r="DU154" s="87">
        <f t="shared" si="253"/>
        <v>0.28195231976357288</v>
      </c>
      <c r="DV154" s="86">
        <f t="shared" si="309"/>
        <v>0</v>
      </c>
      <c r="DW154" s="86">
        <f t="shared" si="310"/>
        <v>0</v>
      </c>
    </row>
    <row r="155" spans="1:127" x14ac:dyDescent="0.25">
      <c r="A155" s="69">
        <v>153</v>
      </c>
      <c r="B155" s="70">
        <f>DataEntry!C155</f>
        <v>17</v>
      </c>
      <c r="C155" s="71">
        <f>COUNTIF(D$2:D155,D155)+COUNTIF(G$2:G155,D155)</f>
        <v>17</v>
      </c>
      <c r="D155" s="72" t="str">
        <f t="shared" si="211"/>
        <v>St Pauli</v>
      </c>
      <c r="E155" s="70">
        <f>DataEntry!E155</f>
        <v>15</v>
      </c>
      <c r="F155" s="71">
        <f>COUNTIF(D$2:D155,G155)+COUNTIF(G$2:G155,G155)</f>
        <v>17</v>
      </c>
      <c r="G155" s="72" t="str">
        <f t="shared" si="212"/>
        <v>Jahn Regensburg</v>
      </c>
      <c r="H155" s="73">
        <f>DataEntry!G155</f>
        <v>2</v>
      </c>
      <c r="I155" s="73">
        <f>DataEntry!H155</f>
        <v>0</v>
      </c>
      <c r="J155" s="158">
        <f t="shared" si="210"/>
        <v>1</v>
      </c>
      <c r="K155" s="156">
        <f t="shared" si="213"/>
        <v>0</v>
      </c>
      <c r="L155" s="224">
        <f t="shared" si="214"/>
        <v>2462.8049547346764</v>
      </c>
      <c r="M155" s="224">
        <f t="shared" si="215"/>
        <v>2372.6372495575638</v>
      </c>
      <c r="N155" s="236">
        <f t="shared" si="254"/>
        <v>90.167705177112566</v>
      </c>
      <c r="O155" s="22" t="str">
        <f t="shared" si="255"/>
        <v>T17G17</v>
      </c>
      <c r="P155" s="248">
        <f t="shared" si="216"/>
        <v>4.1725005217596003</v>
      </c>
      <c r="Q155" s="22" t="str">
        <f t="shared" si="256"/>
        <v>T15G17</v>
      </c>
      <c r="R155" s="248">
        <f t="shared" si="217"/>
        <v>-4.1725005217596003</v>
      </c>
      <c r="S155" s="74">
        <f t="shared" si="257"/>
        <v>0</v>
      </c>
      <c r="T155" s="75">
        <f t="shared" si="258"/>
        <v>0</v>
      </c>
      <c r="U155" s="76">
        <f t="shared" si="259"/>
        <v>0</v>
      </c>
      <c r="V155" s="74">
        <f t="shared" si="260"/>
        <v>1</v>
      </c>
      <c r="W155" s="75">
        <f t="shared" si="261"/>
        <v>0</v>
      </c>
      <c r="X155" s="76">
        <f t="shared" si="262"/>
        <v>0</v>
      </c>
      <c r="Y155" s="74">
        <f t="shared" si="263"/>
        <v>0</v>
      </c>
      <c r="Z155" s="75">
        <f t="shared" si="264"/>
        <v>0</v>
      </c>
      <c r="AA155" s="76">
        <f t="shared" si="265"/>
        <v>0</v>
      </c>
      <c r="AB155" s="74">
        <f t="shared" si="266"/>
        <v>0</v>
      </c>
      <c r="AC155" s="75">
        <f t="shared" si="267"/>
        <v>0</v>
      </c>
      <c r="AD155" s="76">
        <f t="shared" si="268"/>
        <v>0</v>
      </c>
      <c r="AE155" s="74">
        <f t="shared" si="269"/>
        <v>0</v>
      </c>
      <c r="AF155" s="75">
        <f t="shared" si="270"/>
        <v>0</v>
      </c>
      <c r="AG155" s="76">
        <f t="shared" si="271"/>
        <v>0</v>
      </c>
      <c r="AH155" s="74">
        <f t="shared" si="272"/>
        <v>0</v>
      </c>
      <c r="AI155" s="75">
        <f t="shared" si="273"/>
        <v>0</v>
      </c>
      <c r="AJ155" s="76">
        <f t="shared" si="274"/>
        <v>0</v>
      </c>
      <c r="AK155" s="74">
        <f t="shared" si="275"/>
        <v>0</v>
      </c>
      <c r="AL155" s="75">
        <f t="shared" si="276"/>
        <v>0</v>
      </c>
      <c r="AM155" s="76">
        <f t="shared" si="277"/>
        <v>0</v>
      </c>
      <c r="AN155" s="74">
        <f t="shared" si="278"/>
        <v>0</v>
      </c>
      <c r="AO155" s="75">
        <f t="shared" si="279"/>
        <v>0</v>
      </c>
      <c r="AP155" s="76">
        <f t="shared" si="280"/>
        <v>0</v>
      </c>
      <c r="AQ155" s="77">
        <f t="shared" si="218"/>
        <v>0.58274994782403999</v>
      </c>
      <c r="AR155" s="77">
        <f t="shared" si="281"/>
        <v>0.42228689360489313</v>
      </c>
      <c r="AS155" s="78">
        <f t="shared" si="282"/>
        <v>0.32092610843829372</v>
      </c>
      <c r="AT155" s="77">
        <f t="shared" si="283"/>
        <v>0.25678699795681315</v>
      </c>
      <c r="AU155" s="79">
        <f t="shared" si="311"/>
        <v>0.1</v>
      </c>
      <c r="AV155" s="139">
        <f>DataEntry!P155</f>
        <v>-32</v>
      </c>
      <c r="AW155" s="80" t="str">
        <f t="shared" si="219"/>
        <v>34/25</v>
      </c>
      <c r="AX155" s="80" t="str">
        <f t="shared" si="220"/>
        <v>21/10</v>
      </c>
      <c r="AY155" s="80" t="str">
        <f t="shared" si="221"/>
        <v>72/25</v>
      </c>
      <c r="AZ155" s="81">
        <f>DataEntry!I155</f>
        <v>34</v>
      </c>
      <c r="BA155" s="82">
        <f>DataEntry!J155</f>
        <v>25</v>
      </c>
      <c r="BB155" s="81">
        <f>DataEntry!K155</f>
        <v>63</v>
      </c>
      <c r="BC155" s="82">
        <f>DataEntry!L155</f>
        <v>25</v>
      </c>
      <c r="BD155" s="81">
        <f>DataEntry!M155</f>
        <v>193</v>
      </c>
      <c r="BE155" s="82">
        <f>DataEntry!N155</f>
        <v>100</v>
      </c>
      <c r="BF155" s="77">
        <f t="shared" si="284"/>
        <v>0.40389103839345852</v>
      </c>
      <c r="BG155" s="77">
        <f t="shared" si="285"/>
        <v>0.27079058255925065</v>
      </c>
      <c r="BH155" s="77">
        <f t="shared" si="286"/>
        <v>0.32531837904729083</v>
      </c>
      <c r="BI155" s="83">
        <f t="shared" si="287"/>
        <v>1</v>
      </c>
      <c r="BJ155" s="83">
        <f t="shared" si="288"/>
        <v>0</v>
      </c>
      <c r="BK155" s="83">
        <f t="shared" si="289"/>
        <v>0</v>
      </c>
      <c r="BL155" s="84">
        <f t="shared" si="222"/>
        <v>0.42228689360489313</v>
      </c>
      <c r="BM155" s="84">
        <f t="shared" si="223"/>
        <v>0.40389103839345852</v>
      </c>
      <c r="BN155" s="85">
        <f t="shared" si="290"/>
        <v>1.8395855211434609E-2</v>
      </c>
      <c r="BO155" s="84">
        <f t="shared" si="224"/>
        <v>0.42228689360489313</v>
      </c>
      <c r="BP155" s="84">
        <f t="shared" si="225"/>
        <v>0.32092610843829372</v>
      </c>
      <c r="BQ155" s="84">
        <f t="shared" si="226"/>
        <v>0.25678699795681315</v>
      </c>
      <c r="BR155" s="84">
        <f t="shared" si="291"/>
        <v>0.40389103839345852</v>
      </c>
      <c r="BS155" s="84">
        <f t="shared" si="291"/>
        <v>0.27079058255925065</v>
      </c>
      <c r="BT155" s="84">
        <f t="shared" si="291"/>
        <v>0.32531837904729083</v>
      </c>
      <c r="BU155" s="86">
        <f t="shared" si="292"/>
        <v>1</v>
      </c>
      <c r="BV155" s="86">
        <f t="shared" si="292"/>
        <v>0</v>
      </c>
      <c r="BW155" s="86">
        <f t="shared" si="292"/>
        <v>0</v>
      </c>
      <c r="BX155" s="86">
        <f t="shared" si="293"/>
        <v>1</v>
      </c>
      <c r="BY155" s="86">
        <f t="shared" si="293"/>
        <v>0</v>
      </c>
      <c r="BZ155" s="86">
        <f t="shared" si="293"/>
        <v>0</v>
      </c>
      <c r="CA155" s="83">
        <f>IF(AND(DataEntry!B155&gt;=ExFrom,DataEntry!B155&lt;=ExTo),0,IF(AR155&lt;DS155,0,DB155))</f>
        <v>0</v>
      </c>
      <c r="CB155" s="83">
        <f>IF(AND(DataEntry!B155&gt;=ExFrom,DataEntry!B155&lt;=ExTo),0,IF(AT155&lt;DT155,0,DC155))</f>
        <v>0</v>
      </c>
      <c r="CC155" s="14">
        <f t="shared" si="294"/>
        <v>0</v>
      </c>
      <c r="CD155" s="72" t="str">
        <f t="shared" si="227"/>
        <v/>
      </c>
      <c r="CE155" s="87">
        <f t="shared" si="295"/>
        <v>4.9116650977876208E-2</v>
      </c>
      <c r="CF155" s="88">
        <f t="shared" si="296"/>
        <v>-2.4199721463177195E-3</v>
      </c>
      <c r="CG155" s="88">
        <f t="shared" si="297"/>
        <v>-0.15559908817335524</v>
      </c>
      <c r="CH155" s="87">
        <f t="shared" si="298"/>
        <v>0.32092610843829372</v>
      </c>
      <c r="CI155" s="89">
        <f t="shared" si="228"/>
        <v>0</v>
      </c>
      <c r="CJ155" s="89">
        <f t="shared" si="229"/>
        <v>0</v>
      </c>
      <c r="CK155" s="157">
        <f t="shared" si="230"/>
        <v>0</v>
      </c>
      <c r="CL155" s="90">
        <f t="shared" si="231"/>
        <v>0</v>
      </c>
      <c r="CM155" s="157">
        <f t="shared" si="232"/>
        <v>0</v>
      </c>
      <c r="CN155" s="90">
        <f t="shared" si="233"/>
        <v>0</v>
      </c>
      <c r="CO155" s="157">
        <f t="shared" si="234"/>
        <v>0</v>
      </c>
      <c r="CP155" s="90">
        <f t="shared" si="235"/>
        <v>0</v>
      </c>
      <c r="CQ155" s="157">
        <f t="shared" si="236"/>
        <v>0</v>
      </c>
      <c r="CR155" s="90">
        <f t="shared" si="237"/>
        <v>0</v>
      </c>
      <c r="CS155" s="157">
        <f t="shared" si="238"/>
        <v>0</v>
      </c>
      <c r="CT155" s="90">
        <f t="shared" si="239"/>
        <v>0</v>
      </c>
      <c r="CU155" s="157">
        <f t="shared" si="240"/>
        <v>0</v>
      </c>
      <c r="CV155" s="90">
        <f t="shared" si="241"/>
        <v>0</v>
      </c>
      <c r="CW155" s="157">
        <f t="shared" si="242"/>
        <v>0</v>
      </c>
      <c r="CX155" s="90">
        <f t="shared" si="243"/>
        <v>0</v>
      </c>
      <c r="CY155" s="157">
        <f t="shared" si="244"/>
        <v>0</v>
      </c>
      <c r="CZ155" s="90">
        <f t="shared" si="245"/>
        <v>0</v>
      </c>
      <c r="DA155" s="91">
        <f>DataEntry!B155</f>
        <v>44220</v>
      </c>
      <c r="DB155" s="83">
        <f t="shared" si="246"/>
        <v>0</v>
      </c>
      <c r="DC155" s="83">
        <f t="shared" si="247"/>
        <v>0</v>
      </c>
      <c r="DD155" s="145">
        <f t="shared" si="299"/>
        <v>17</v>
      </c>
      <c r="DE155" s="145" t="str">
        <f t="shared" si="300"/>
        <v/>
      </c>
      <c r="DF155" s="145" t="str">
        <f t="shared" si="301"/>
        <v/>
      </c>
      <c r="DG155" s="145" t="str">
        <f t="shared" si="302"/>
        <v/>
      </c>
      <c r="DH155" s="145" t="str">
        <f t="shared" si="303"/>
        <v/>
      </c>
      <c r="DI155" s="145">
        <f t="shared" si="304"/>
        <v>15</v>
      </c>
      <c r="DJ155" s="83">
        <f t="shared" si="305"/>
        <v>0</v>
      </c>
      <c r="DK155" s="83">
        <f t="shared" si="306"/>
        <v>0</v>
      </c>
      <c r="DL155" s="84">
        <f t="shared" si="307"/>
        <v>0</v>
      </c>
      <c r="DM155" s="14">
        <f t="shared" si="308"/>
        <v>0</v>
      </c>
      <c r="DN155" s="87">
        <f>IFERROR(DO155*(1-DCFactor)+Results!DP155*DCFactor,"")</f>
        <v>0.29869664429530202</v>
      </c>
      <c r="DO155" s="87">
        <f>(DFactor*Rounds*Number/2+SUM(BV$3:BV143))/(Rounds*Number/2+COUNT(BV$3:BV143))</f>
        <v>0.27645637583892618</v>
      </c>
      <c r="DP155" s="87">
        <f t="shared" si="248"/>
        <v>0.34</v>
      </c>
      <c r="DQ155" s="84">
        <f t="shared" si="249"/>
        <v>0</v>
      </c>
      <c r="DR155" s="84">
        <f t="shared" si="250"/>
        <v>0</v>
      </c>
      <c r="DS155" s="87">
        <f t="shared" si="251"/>
        <v>0.3367473324048772</v>
      </c>
      <c r="DT155" s="87">
        <f t="shared" si="252"/>
        <v>0.34185330293911181</v>
      </c>
      <c r="DU155" s="87">
        <f t="shared" si="253"/>
        <v>0.32092610843829372</v>
      </c>
      <c r="DV155" s="86">
        <f t="shared" si="309"/>
        <v>2</v>
      </c>
      <c r="DW155" s="86">
        <f t="shared" si="310"/>
        <v>-2</v>
      </c>
    </row>
    <row r="156" spans="1:127" x14ac:dyDescent="0.25">
      <c r="A156" s="69">
        <v>154</v>
      </c>
      <c r="B156" s="70">
        <f>DataEntry!C156</f>
        <v>3</v>
      </c>
      <c r="C156" s="71">
        <f>COUNTIF(D$2:D156,D156)+COUNTIF(G$2:G156,D156)</f>
        <v>18</v>
      </c>
      <c r="D156" s="72" t="str">
        <f t="shared" si="211"/>
        <v>Eintracht Braunschweig</v>
      </c>
      <c r="E156" s="70">
        <f>DataEntry!E156</f>
        <v>9</v>
      </c>
      <c r="F156" s="71">
        <f>COUNTIF(D$2:D156,G156)+COUNTIF(G$2:G156,G156)</f>
        <v>18</v>
      </c>
      <c r="G156" s="72" t="str">
        <f t="shared" si="212"/>
        <v>Heidenheim</v>
      </c>
      <c r="H156" s="73">
        <f>DataEntry!G156</f>
        <v>1</v>
      </c>
      <c r="I156" s="73">
        <f>DataEntry!H156</f>
        <v>0</v>
      </c>
      <c r="J156" s="158">
        <f t="shared" si="210"/>
        <v>1</v>
      </c>
      <c r="K156" s="156">
        <f t="shared" si="213"/>
        <v>0</v>
      </c>
      <c r="L156" s="224">
        <f t="shared" si="214"/>
        <v>2376.618093107747</v>
      </c>
      <c r="M156" s="224">
        <f t="shared" si="215"/>
        <v>2408.1132138116059</v>
      </c>
      <c r="N156" s="236">
        <f t="shared" si="254"/>
        <v>-31.495120703858902</v>
      </c>
      <c r="O156" s="22" t="str">
        <f t="shared" si="255"/>
        <v>T3G18</v>
      </c>
      <c r="P156" s="248">
        <f t="shared" si="216"/>
        <v>5.2744385694956613</v>
      </c>
      <c r="Q156" s="22" t="str">
        <f t="shared" si="256"/>
        <v>T9G18</v>
      </c>
      <c r="R156" s="248">
        <f t="shared" si="217"/>
        <v>-5.2744385694956613</v>
      </c>
      <c r="S156" s="74">
        <f t="shared" si="257"/>
        <v>0</v>
      </c>
      <c r="T156" s="75">
        <f t="shared" si="258"/>
        <v>0</v>
      </c>
      <c r="U156" s="76">
        <f t="shared" si="259"/>
        <v>1</v>
      </c>
      <c r="V156" s="74">
        <f t="shared" si="260"/>
        <v>0</v>
      </c>
      <c r="W156" s="75">
        <f t="shared" si="261"/>
        <v>0</v>
      </c>
      <c r="X156" s="76">
        <f t="shared" si="262"/>
        <v>0</v>
      </c>
      <c r="Y156" s="74">
        <f t="shared" si="263"/>
        <v>0</v>
      </c>
      <c r="Z156" s="75">
        <f t="shared" si="264"/>
        <v>0</v>
      </c>
      <c r="AA156" s="76">
        <f t="shared" si="265"/>
        <v>0</v>
      </c>
      <c r="AB156" s="74">
        <f t="shared" si="266"/>
        <v>0</v>
      </c>
      <c r="AC156" s="75">
        <f t="shared" si="267"/>
        <v>0</v>
      </c>
      <c r="AD156" s="76">
        <f t="shared" si="268"/>
        <v>0</v>
      </c>
      <c r="AE156" s="74">
        <f t="shared" si="269"/>
        <v>0</v>
      </c>
      <c r="AF156" s="75">
        <f t="shared" si="270"/>
        <v>0</v>
      </c>
      <c r="AG156" s="76">
        <f t="shared" si="271"/>
        <v>0</v>
      </c>
      <c r="AH156" s="74">
        <f t="shared" si="272"/>
        <v>0</v>
      </c>
      <c r="AI156" s="75">
        <f t="shared" si="273"/>
        <v>0</v>
      </c>
      <c r="AJ156" s="76">
        <f t="shared" si="274"/>
        <v>0</v>
      </c>
      <c r="AK156" s="74">
        <f t="shared" si="275"/>
        <v>0</v>
      </c>
      <c r="AL156" s="75">
        <f t="shared" si="276"/>
        <v>0</v>
      </c>
      <c r="AM156" s="76">
        <f t="shared" si="277"/>
        <v>0</v>
      </c>
      <c r="AN156" s="74">
        <f t="shared" si="278"/>
        <v>0</v>
      </c>
      <c r="AO156" s="75">
        <f t="shared" si="279"/>
        <v>0</v>
      </c>
      <c r="AP156" s="76">
        <f t="shared" si="280"/>
        <v>0</v>
      </c>
      <c r="AQ156" s="77">
        <f t="shared" si="218"/>
        <v>0.47255614305043392</v>
      </c>
      <c r="AR156" s="77">
        <f t="shared" si="281"/>
        <v>0.32669707424572736</v>
      </c>
      <c r="AS156" s="78">
        <f t="shared" si="282"/>
        <v>0.29171813760941312</v>
      </c>
      <c r="AT156" s="77">
        <f t="shared" si="283"/>
        <v>0.38158478814485958</v>
      </c>
      <c r="AU156" s="79">
        <f t="shared" si="311"/>
        <v>0.1</v>
      </c>
      <c r="AV156" s="139">
        <f>DataEntry!P156</f>
        <v>0</v>
      </c>
      <c r="AW156" s="80" t="str">
        <f t="shared" si="219"/>
        <v>51/25</v>
      </c>
      <c r="AX156" s="80" t="str">
        <f t="shared" si="220"/>
        <v>12/5</v>
      </c>
      <c r="AY156" s="80" t="str">
        <f t="shared" si="221"/>
        <v>81/50</v>
      </c>
      <c r="AZ156" s="81">
        <f>DataEntry!I156</f>
        <v>68</v>
      </c>
      <c r="BA156" s="82">
        <f>DataEntry!J156</f>
        <v>25</v>
      </c>
      <c r="BB156" s="81">
        <f>DataEntry!K156</f>
        <v>56</v>
      </c>
      <c r="BC156" s="82">
        <f>DataEntry!L156</f>
        <v>25</v>
      </c>
      <c r="BD156" s="81">
        <f>DataEntry!M156</f>
        <v>111</v>
      </c>
      <c r="BE156" s="82">
        <f>DataEntry!N156</f>
        <v>100</v>
      </c>
      <c r="BF156" s="77">
        <f t="shared" si="284"/>
        <v>0.25567722825599137</v>
      </c>
      <c r="BG156" s="77">
        <f t="shared" si="285"/>
        <v>0.29355533614576784</v>
      </c>
      <c r="BH156" s="77">
        <f t="shared" si="286"/>
        <v>0.45076743559824073</v>
      </c>
      <c r="BI156" s="83">
        <f t="shared" si="287"/>
        <v>1</v>
      </c>
      <c r="BJ156" s="83">
        <f t="shared" si="288"/>
        <v>0</v>
      </c>
      <c r="BK156" s="83">
        <f t="shared" si="289"/>
        <v>0</v>
      </c>
      <c r="BL156" s="84">
        <f t="shared" si="222"/>
        <v>0.32669707424572736</v>
      </c>
      <c r="BM156" s="84">
        <f t="shared" si="223"/>
        <v>0.25567722825599137</v>
      </c>
      <c r="BN156" s="85">
        <f t="shared" si="290"/>
        <v>7.1019845989735986E-2</v>
      </c>
      <c r="BO156" s="84">
        <f t="shared" si="224"/>
        <v>0.32669707424572736</v>
      </c>
      <c r="BP156" s="84">
        <f t="shared" si="225"/>
        <v>0.29171813760941312</v>
      </c>
      <c r="BQ156" s="84">
        <f t="shared" si="226"/>
        <v>0.38158478814485958</v>
      </c>
      <c r="BR156" s="84">
        <f t="shared" si="291"/>
        <v>0.25567722825599137</v>
      </c>
      <c r="BS156" s="84">
        <f t="shared" si="291"/>
        <v>0.29355533614576784</v>
      </c>
      <c r="BT156" s="84">
        <f t="shared" si="291"/>
        <v>0.45076743559824073</v>
      </c>
      <c r="BU156" s="86">
        <f t="shared" si="292"/>
        <v>1</v>
      </c>
      <c r="BV156" s="86">
        <f t="shared" si="292"/>
        <v>0</v>
      </c>
      <c r="BW156" s="86">
        <f t="shared" si="292"/>
        <v>0</v>
      </c>
      <c r="BX156" s="86">
        <f t="shared" si="293"/>
        <v>1</v>
      </c>
      <c r="BY156" s="86">
        <f t="shared" si="293"/>
        <v>0</v>
      </c>
      <c r="BZ156" s="86">
        <f t="shared" si="293"/>
        <v>0</v>
      </c>
      <c r="CA156" s="83">
        <f>IF(AND(DataEntry!B156&gt;=ExFrom,DataEntry!B156&lt;=ExTo),0,IF(AR156&lt;DS156,0,DB156))</f>
        <v>0</v>
      </c>
      <c r="CB156" s="83">
        <f>IF(AND(DataEntry!B156&gt;=ExFrom,DataEntry!B156&lt;=ExTo),0,IF(AT156&lt;DT156,0,DC156))</f>
        <v>0</v>
      </c>
      <c r="CC156" s="14">
        <f t="shared" si="294"/>
        <v>0</v>
      </c>
      <c r="CD156" s="72" t="str">
        <f t="shared" si="227"/>
        <v/>
      </c>
      <c r="CE156" s="87">
        <f t="shared" si="295"/>
        <v>5.13928288988168E-2</v>
      </c>
      <c r="CF156" s="88">
        <f t="shared" si="296"/>
        <v>0.14282764065072523</v>
      </c>
      <c r="CG156" s="88">
        <f t="shared" si="297"/>
        <v>-0.13460510975614989</v>
      </c>
      <c r="CH156" s="87">
        <f t="shared" si="298"/>
        <v>0.29171813760941306</v>
      </c>
      <c r="CI156" s="89">
        <f t="shared" si="228"/>
        <v>0</v>
      </c>
      <c r="CJ156" s="89">
        <f t="shared" si="229"/>
        <v>0</v>
      </c>
      <c r="CK156" s="157">
        <f t="shared" si="230"/>
        <v>0</v>
      </c>
      <c r="CL156" s="90">
        <f t="shared" si="231"/>
        <v>0</v>
      </c>
      <c r="CM156" s="157">
        <f t="shared" si="232"/>
        <v>0</v>
      </c>
      <c r="CN156" s="90">
        <f t="shared" si="233"/>
        <v>0</v>
      </c>
      <c r="CO156" s="157">
        <f t="shared" si="234"/>
        <v>0</v>
      </c>
      <c r="CP156" s="90">
        <f t="shared" si="235"/>
        <v>0</v>
      </c>
      <c r="CQ156" s="157">
        <f t="shared" si="236"/>
        <v>0</v>
      </c>
      <c r="CR156" s="90">
        <f t="shared" si="237"/>
        <v>0</v>
      </c>
      <c r="CS156" s="157">
        <f t="shared" si="238"/>
        <v>0</v>
      </c>
      <c r="CT156" s="90">
        <f t="shared" si="239"/>
        <v>0</v>
      </c>
      <c r="CU156" s="157">
        <f t="shared" si="240"/>
        <v>0</v>
      </c>
      <c r="CV156" s="90">
        <f t="shared" si="241"/>
        <v>0</v>
      </c>
      <c r="CW156" s="157">
        <f t="shared" si="242"/>
        <v>0</v>
      </c>
      <c r="CX156" s="90">
        <f t="shared" si="243"/>
        <v>0</v>
      </c>
      <c r="CY156" s="157">
        <f t="shared" si="244"/>
        <v>0</v>
      </c>
      <c r="CZ156" s="90">
        <f t="shared" si="245"/>
        <v>0</v>
      </c>
      <c r="DA156" s="91">
        <f>DataEntry!B156</f>
        <v>44222</v>
      </c>
      <c r="DB156" s="83">
        <f t="shared" si="246"/>
        <v>33</v>
      </c>
      <c r="DC156" s="83">
        <f t="shared" si="247"/>
        <v>0</v>
      </c>
      <c r="DD156" s="145">
        <f t="shared" si="299"/>
        <v>3</v>
      </c>
      <c r="DE156" s="145" t="str">
        <f t="shared" si="300"/>
        <v/>
      </c>
      <c r="DF156" s="145" t="str">
        <f t="shared" si="301"/>
        <v/>
      </c>
      <c r="DG156" s="145" t="str">
        <f t="shared" si="302"/>
        <v/>
      </c>
      <c r="DH156" s="145" t="str">
        <f t="shared" si="303"/>
        <v/>
      </c>
      <c r="DI156" s="145">
        <f t="shared" si="304"/>
        <v>9</v>
      </c>
      <c r="DJ156" s="83">
        <f t="shared" si="305"/>
        <v>0</v>
      </c>
      <c r="DK156" s="83">
        <f t="shared" si="306"/>
        <v>0</v>
      </c>
      <c r="DL156" s="84">
        <f t="shared" si="307"/>
        <v>0</v>
      </c>
      <c r="DM156" s="14">
        <f t="shared" si="308"/>
        <v>0</v>
      </c>
      <c r="DN156" s="87">
        <f>IFERROR(DO156*(1-DCFactor)+Results!DP156*DCFactor,"")</f>
        <v>0.27862474108064272</v>
      </c>
      <c r="DO156" s="87">
        <f>(DFactor*Rounds*Number/2+SUM(BV$3:BV144))/(Rounds*Number/2+COUNT(BV$3:BV144))</f>
        <v>0.27583928571428568</v>
      </c>
      <c r="DP156" s="87">
        <f t="shared" si="248"/>
        <v>0.28379772961816302</v>
      </c>
      <c r="DQ156" s="84">
        <f t="shared" si="249"/>
        <v>0</v>
      </c>
      <c r="DR156" s="84">
        <f t="shared" si="250"/>
        <v>0</v>
      </c>
      <c r="DS156" s="87">
        <f t="shared" si="251"/>
        <v>0.33190574531164246</v>
      </c>
      <c r="DT156" s="87">
        <f t="shared" si="252"/>
        <v>0.3411535036585383</v>
      </c>
      <c r="DU156" s="87">
        <f t="shared" si="253"/>
        <v>0.29171813760941306</v>
      </c>
      <c r="DV156" s="86">
        <f t="shared" si="309"/>
        <v>1</v>
      </c>
      <c r="DW156" s="86">
        <f t="shared" si="310"/>
        <v>-1</v>
      </c>
    </row>
    <row r="157" spans="1:127" x14ac:dyDescent="0.25">
      <c r="A157" s="69">
        <v>155</v>
      </c>
      <c r="B157" s="70">
        <f>DataEntry!C157</f>
        <v>1</v>
      </c>
      <c r="C157" s="71">
        <f>COUNTIF(D$2:D157,D157)+COUNTIF(G$2:G157,D157)</f>
        <v>18</v>
      </c>
      <c r="D157" s="72" t="str">
        <f t="shared" si="211"/>
        <v>Erzgebirge Aue</v>
      </c>
      <c r="E157" s="70">
        <f>DataEntry!E157</f>
        <v>18</v>
      </c>
      <c r="F157" s="71">
        <f>COUNTIF(D$2:D157,G157)+COUNTIF(G$2:G157,G157)</f>
        <v>18</v>
      </c>
      <c r="G157" s="72" t="str">
        <f t="shared" si="212"/>
        <v>Wurzburger Kickers</v>
      </c>
      <c r="H157" s="73">
        <f>DataEntry!G157</f>
        <v>2</v>
      </c>
      <c r="I157" s="73">
        <f>DataEntry!H157</f>
        <v>1</v>
      </c>
      <c r="J157" s="158">
        <f t="shared" si="210"/>
        <v>1</v>
      </c>
      <c r="K157" s="156">
        <f t="shared" si="213"/>
        <v>0</v>
      </c>
      <c r="L157" s="224">
        <f t="shared" si="214"/>
        <v>2472.0396125492889</v>
      </c>
      <c r="M157" s="224">
        <f t="shared" si="215"/>
        <v>2275.4696594504971</v>
      </c>
      <c r="N157" s="236">
        <f t="shared" si="254"/>
        <v>196.56995309879176</v>
      </c>
      <c r="O157" s="22" t="str">
        <f t="shared" si="255"/>
        <v>T1G18</v>
      </c>
      <c r="P157" s="248">
        <f t="shared" si="216"/>
        <v>3.1289908110809002</v>
      </c>
      <c r="Q157" s="22" t="str">
        <f t="shared" si="256"/>
        <v>T18G18</v>
      </c>
      <c r="R157" s="248">
        <f t="shared" si="217"/>
        <v>-3.1289908110809002</v>
      </c>
      <c r="S157" s="74">
        <f t="shared" si="257"/>
        <v>0</v>
      </c>
      <c r="T157" s="75">
        <f t="shared" si="258"/>
        <v>0</v>
      </c>
      <c r="U157" s="76">
        <f t="shared" si="259"/>
        <v>0</v>
      </c>
      <c r="V157" s="74">
        <f t="shared" si="260"/>
        <v>0</v>
      </c>
      <c r="W157" s="75">
        <f t="shared" si="261"/>
        <v>0</v>
      </c>
      <c r="X157" s="76">
        <f t="shared" si="262"/>
        <v>0</v>
      </c>
      <c r="Y157" s="74">
        <f t="shared" si="263"/>
        <v>0</v>
      </c>
      <c r="Z157" s="75">
        <f t="shared" si="264"/>
        <v>0</v>
      </c>
      <c r="AA157" s="76">
        <f t="shared" si="265"/>
        <v>0</v>
      </c>
      <c r="AB157" s="74">
        <f t="shared" si="266"/>
        <v>1</v>
      </c>
      <c r="AC157" s="75">
        <f t="shared" si="267"/>
        <v>0</v>
      </c>
      <c r="AD157" s="76">
        <f t="shared" si="268"/>
        <v>0</v>
      </c>
      <c r="AE157" s="74">
        <f t="shared" si="269"/>
        <v>0</v>
      </c>
      <c r="AF157" s="75">
        <f t="shared" si="270"/>
        <v>0</v>
      </c>
      <c r="AG157" s="76">
        <f t="shared" si="271"/>
        <v>0</v>
      </c>
      <c r="AH157" s="74">
        <f t="shared" si="272"/>
        <v>0</v>
      </c>
      <c r="AI157" s="75">
        <f t="shared" si="273"/>
        <v>0</v>
      </c>
      <c r="AJ157" s="76">
        <f t="shared" si="274"/>
        <v>0</v>
      </c>
      <c r="AK157" s="74">
        <f t="shared" si="275"/>
        <v>0</v>
      </c>
      <c r="AL157" s="75">
        <f t="shared" si="276"/>
        <v>0</v>
      </c>
      <c r="AM157" s="76">
        <f t="shared" si="277"/>
        <v>0</v>
      </c>
      <c r="AN157" s="74">
        <f t="shared" si="278"/>
        <v>0</v>
      </c>
      <c r="AO157" s="75">
        <f t="shared" si="279"/>
        <v>0</v>
      </c>
      <c r="AP157" s="76">
        <f t="shared" si="280"/>
        <v>0</v>
      </c>
      <c r="AQ157" s="77">
        <f t="shared" si="218"/>
        <v>0.68710091889190994</v>
      </c>
      <c r="AR157" s="77">
        <f t="shared" si="281"/>
        <v>0.57253755656706773</v>
      </c>
      <c r="AS157" s="78">
        <f t="shared" si="282"/>
        <v>0.22912672464968453</v>
      </c>
      <c r="AT157" s="77">
        <f t="shared" si="283"/>
        <v>0.19833571878324777</v>
      </c>
      <c r="AU157" s="79">
        <f t="shared" si="311"/>
        <v>0.1</v>
      </c>
      <c r="AV157" s="139">
        <f>DataEntry!P157</f>
        <v>67.83</v>
      </c>
      <c r="AW157" s="80" t="str">
        <f t="shared" si="219"/>
        <v>37/50</v>
      </c>
      <c r="AX157" s="80" t="str">
        <f t="shared" si="220"/>
        <v>84/25</v>
      </c>
      <c r="AY157" s="80" t="str">
        <f t="shared" si="221"/>
        <v>4/1</v>
      </c>
      <c r="AZ157" s="81">
        <f>DataEntry!I157</f>
        <v>119</v>
      </c>
      <c r="BA157" s="82">
        <f>DataEntry!J157</f>
        <v>100</v>
      </c>
      <c r="BB157" s="81">
        <f>DataEntry!K157</f>
        <v>59</v>
      </c>
      <c r="BC157" s="82">
        <f>DataEntry!L157</f>
        <v>25</v>
      </c>
      <c r="BD157" s="81">
        <f>DataEntry!M157</f>
        <v>59</v>
      </c>
      <c r="BE157" s="82">
        <f>DataEntry!N157</f>
        <v>25</v>
      </c>
      <c r="BF157" s="77">
        <f t="shared" si="284"/>
        <v>0.43410852713178288</v>
      </c>
      <c r="BG157" s="77">
        <f t="shared" si="285"/>
        <v>0.28294573643410853</v>
      </c>
      <c r="BH157" s="77">
        <f t="shared" si="286"/>
        <v>0.28294573643410853</v>
      </c>
      <c r="BI157" s="83">
        <f t="shared" si="287"/>
        <v>1</v>
      </c>
      <c r="BJ157" s="83">
        <f t="shared" si="288"/>
        <v>0</v>
      </c>
      <c r="BK157" s="83">
        <f t="shared" si="289"/>
        <v>0</v>
      </c>
      <c r="BL157" s="84">
        <f t="shared" si="222"/>
        <v>0.57253755656706773</v>
      </c>
      <c r="BM157" s="84">
        <f t="shared" si="223"/>
        <v>0.43410852713178288</v>
      </c>
      <c r="BN157" s="85">
        <f t="shared" si="290"/>
        <v>0.13842902943528484</v>
      </c>
      <c r="BO157" s="84">
        <f t="shared" si="224"/>
        <v>0.57253755656706773</v>
      </c>
      <c r="BP157" s="84">
        <f t="shared" si="225"/>
        <v>0.22912672464968453</v>
      </c>
      <c r="BQ157" s="84">
        <f t="shared" si="226"/>
        <v>0.19833571878324777</v>
      </c>
      <c r="BR157" s="84">
        <f t="shared" si="291"/>
        <v>0.43410852713178288</v>
      </c>
      <c r="BS157" s="84">
        <f t="shared" si="291"/>
        <v>0.28294573643410853</v>
      </c>
      <c r="BT157" s="84">
        <f t="shared" si="291"/>
        <v>0.28294573643410853</v>
      </c>
      <c r="BU157" s="86">
        <f t="shared" si="292"/>
        <v>1</v>
      </c>
      <c r="BV157" s="86">
        <f t="shared" si="292"/>
        <v>0</v>
      </c>
      <c r="BW157" s="86">
        <f t="shared" si="292"/>
        <v>0</v>
      </c>
      <c r="BX157" s="86">
        <f t="shared" si="293"/>
        <v>1</v>
      </c>
      <c r="BY157" s="86">
        <f t="shared" si="293"/>
        <v>0</v>
      </c>
      <c r="BZ157" s="86">
        <f t="shared" si="293"/>
        <v>0</v>
      </c>
      <c r="CA157" s="83">
        <f>IF(AND(DataEntry!B157&gt;=ExFrom,DataEntry!B157&lt;=ExTo),0,IF(AR157&lt;DS157,0,DB157))</f>
        <v>57</v>
      </c>
      <c r="CB157" s="83">
        <f>IF(AND(DataEntry!B157&gt;=ExFrom,DataEntry!B157&lt;=ExTo),0,IF(AT157&lt;DT157,0,DC157))</f>
        <v>0</v>
      </c>
      <c r="CC157" s="14">
        <f t="shared" si="294"/>
        <v>67.83</v>
      </c>
      <c r="CD157" s="72" t="str">
        <f t="shared" si="227"/>
        <v>Erzgebirge Aue</v>
      </c>
      <c r="CE157" s="87">
        <f t="shared" si="295"/>
        <v>5.1859099804305364E-2</v>
      </c>
      <c r="CF157" s="88">
        <f t="shared" si="296"/>
        <v>0.19960002893677353</v>
      </c>
      <c r="CG157" s="88">
        <f t="shared" si="297"/>
        <v>-0.19987759549571821</v>
      </c>
      <c r="CH157" s="87">
        <f t="shared" si="298"/>
        <v>0.2291267246496845</v>
      </c>
      <c r="CI157" s="89">
        <f t="shared" si="228"/>
        <v>1</v>
      </c>
      <c r="CJ157" s="89">
        <f t="shared" si="229"/>
        <v>0</v>
      </c>
      <c r="CK157" s="157">
        <f t="shared" si="230"/>
        <v>0</v>
      </c>
      <c r="CL157" s="90">
        <f t="shared" si="231"/>
        <v>0</v>
      </c>
      <c r="CM157" s="157">
        <f t="shared" si="232"/>
        <v>0</v>
      </c>
      <c r="CN157" s="90">
        <f t="shared" si="233"/>
        <v>0</v>
      </c>
      <c r="CO157" s="157">
        <f t="shared" si="234"/>
        <v>0</v>
      </c>
      <c r="CP157" s="90">
        <f t="shared" si="235"/>
        <v>0</v>
      </c>
      <c r="CQ157" s="157">
        <f t="shared" si="236"/>
        <v>67.83</v>
      </c>
      <c r="CR157" s="90">
        <f t="shared" si="237"/>
        <v>0</v>
      </c>
      <c r="CS157" s="157">
        <f t="shared" si="238"/>
        <v>0</v>
      </c>
      <c r="CT157" s="90">
        <f t="shared" si="239"/>
        <v>0</v>
      </c>
      <c r="CU157" s="157">
        <f t="shared" si="240"/>
        <v>0</v>
      </c>
      <c r="CV157" s="90">
        <f t="shared" si="241"/>
        <v>0</v>
      </c>
      <c r="CW157" s="157">
        <f t="shared" si="242"/>
        <v>0</v>
      </c>
      <c r="CX157" s="90">
        <f t="shared" si="243"/>
        <v>0</v>
      </c>
      <c r="CY157" s="157">
        <f t="shared" si="244"/>
        <v>0</v>
      </c>
      <c r="CZ157" s="90">
        <f t="shared" si="245"/>
        <v>0</v>
      </c>
      <c r="DA157" s="91">
        <f>DataEntry!B157</f>
        <v>44222</v>
      </c>
      <c r="DB157" s="83">
        <f t="shared" si="246"/>
        <v>57</v>
      </c>
      <c r="DC157" s="83">
        <f t="shared" si="247"/>
        <v>0</v>
      </c>
      <c r="DD157" s="145">
        <f t="shared" si="299"/>
        <v>1</v>
      </c>
      <c r="DE157" s="145" t="str">
        <f t="shared" si="300"/>
        <v/>
      </c>
      <c r="DF157" s="145" t="str">
        <f t="shared" si="301"/>
        <v/>
      </c>
      <c r="DG157" s="145" t="str">
        <f t="shared" si="302"/>
        <v/>
      </c>
      <c r="DH157" s="145" t="str">
        <f t="shared" si="303"/>
        <v/>
      </c>
      <c r="DI157" s="145">
        <f t="shared" si="304"/>
        <v>18</v>
      </c>
      <c r="DJ157" s="83">
        <f t="shared" si="305"/>
        <v>57</v>
      </c>
      <c r="DK157" s="83">
        <f t="shared" si="306"/>
        <v>0</v>
      </c>
      <c r="DL157" s="84">
        <f t="shared" si="307"/>
        <v>24.15</v>
      </c>
      <c r="DM157" s="14">
        <f t="shared" si="308"/>
        <v>-24.15</v>
      </c>
      <c r="DN157" s="87">
        <f>IFERROR(DO157*(1-DCFactor)+Results!DP157*DCFactor,"")</f>
        <v>0.25185803011393282</v>
      </c>
      <c r="DO157" s="87">
        <f>(DFactor*Rounds*Number/2+SUM(BV$3:BV145))/(Rounds*Number/2+COUNT(BV$3:BV145))</f>
        <v>0.27522494432071271</v>
      </c>
      <c r="DP157" s="87">
        <f t="shared" si="248"/>
        <v>0.20846233230134159</v>
      </c>
      <c r="DQ157" s="84">
        <f t="shared" si="249"/>
        <v>0</v>
      </c>
      <c r="DR157" s="84">
        <f t="shared" si="250"/>
        <v>0</v>
      </c>
      <c r="DS157" s="87">
        <f t="shared" si="251"/>
        <v>0.33001333236877417</v>
      </c>
      <c r="DT157" s="87">
        <f t="shared" si="252"/>
        <v>0.34332925318319063</v>
      </c>
      <c r="DU157" s="87">
        <f t="shared" si="253"/>
        <v>0.2291267246496845</v>
      </c>
      <c r="DV157" s="86">
        <f t="shared" si="309"/>
        <v>1</v>
      </c>
      <c r="DW157" s="86">
        <f t="shared" si="310"/>
        <v>-1</v>
      </c>
    </row>
    <row r="158" spans="1:127" x14ac:dyDescent="0.25">
      <c r="A158" s="69">
        <v>156</v>
      </c>
      <c r="B158" s="70">
        <f>DataEntry!C158</f>
        <v>5</v>
      </c>
      <c r="C158" s="71">
        <f>COUNTIF(D$2:D158,D158)+COUNTIF(G$2:G158,D158)</f>
        <v>18</v>
      </c>
      <c r="D158" s="72" t="str">
        <f t="shared" si="211"/>
        <v>Fortuna Dusseldorf</v>
      </c>
      <c r="E158" s="70">
        <f>DataEntry!E158</f>
        <v>7</v>
      </c>
      <c r="F158" s="71">
        <f>COUNTIF(D$2:D158,G158)+COUNTIF(G$2:G158,G158)</f>
        <v>18</v>
      </c>
      <c r="G158" s="72" t="str">
        <f t="shared" si="212"/>
        <v>Hamburger</v>
      </c>
      <c r="H158" s="73">
        <f>DataEntry!G158</f>
        <v>0</v>
      </c>
      <c r="I158" s="73">
        <f>DataEntry!H158</f>
        <v>0</v>
      </c>
      <c r="J158" s="158">
        <f t="shared" si="210"/>
        <v>2</v>
      </c>
      <c r="K158" s="156">
        <f t="shared" si="213"/>
        <v>0</v>
      </c>
      <c r="L158" s="224">
        <f t="shared" si="214"/>
        <v>2560.935966434924</v>
      </c>
      <c r="M158" s="224">
        <f t="shared" si="215"/>
        <v>2533.900194006239</v>
      </c>
      <c r="N158" s="236">
        <f t="shared" si="254"/>
        <v>27.03577242868505</v>
      </c>
      <c r="O158" s="22" t="str">
        <f t="shared" si="255"/>
        <v>T5G18</v>
      </c>
      <c r="P158" s="248">
        <f t="shared" si="216"/>
        <v>-0.23829988623531229</v>
      </c>
      <c r="Q158" s="22" t="str">
        <f t="shared" si="256"/>
        <v>T7G18</v>
      </c>
      <c r="R158" s="248">
        <f t="shared" si="217"/>
        <v>0.23829988623531229</v>
      </c>
      <c r="S158" s="74">
        <f t="shared" si="257"/>
        <v>0</v>
      </c>
      <c r="T158" s="75">
        <f t="shared" si="258"/>
        <v>1</v>
      </c>
      <c r="U158" s="76">
        <f t="shared" si="259"/>
        <v>0</v>
      </c>
      <c r="V158" s="74">
        <f t="shared" si="260"/>
        <v>0</v>
      </c>
      <c r="W158" s="75">
        <f t="shared" si="261"/>
        <v>0</v>
      </c>
      <c r="X158" s="76">
        <f t="shared" si="262"/>
        <v>0</v>
      </c>
      <c r="Y158" s="74">
        <f t="shared" si="263"/>
        <v>0</v>
      </c>
      <c r="Z158" s="75">
        <f t="shared" si="264"/>
        <v>0</v>
      </c>
      <c r="AA158" s="76">
        <f t="shared" si="265"/>
        <v>0</v>
      </c>
      <c r="AB158" s="74">
        <f t="shared" si="266"/>
        <v>0</v>
      </c>
      <c r="AC158" s="75">
        <f t="shared" si="267"/>
        <v>0</v>
      </c>
      <c r="AD158" s="76">
        <f t="shared" si="268"/>
        <v>0</v>
      </c>
      <c r="AE158" s="74">
        <f t="shared" si="269"/>
        <v>0</v>
      </c>
      <c r="AF158" s="75">
        <f t="shared" si="270"/>
        <v>0</v>
      </c>
      <c r="AG158" s="76">
        <f t="shared" si="271"/>
        <v>0</v>
      </c>
      <c r="AH158" s="74">
        <f t="shared" si="272"/>
        <v>0</v>
      </c>
      <c r="AI158" s="75">
        <f t="shared" si="273"/>
        <v>0</v>
      </c>
      <c r="AJ158" s="76">
        <f t="shared" si="274"/>
        <v>0</v>
      </c>
      <c r="AK158" s="74">
        <f t="shared" si="275"/>
        <v>0</v>
      </c>
      <c r="AL158" s="75">
        <f t="shared" si="276"/>
        <v>0</v>
      </c>
      <c r="AM158" s="76">
        <f t="shared" si="277"/>
        <v>0</v>
      </c>
      <c r="AN158" s="74">
        <f t="shared" si="278"/>
        <v>0</v>
      </c>
      <c r="AO158" s="75">
        <f t="shared" si="279"/>
        <v>0</v>
      </c>
      <c r="AP158" s="76">
        <f t="shared" si="280"/>
        <v>0</v>
      </c>
      <c r="AQ158" s="77">
        <f t="shared" si="218"/>
        <v>0.52382998862353125</v>
      </c>
      <c r="AR158" s="77">
        <f t="shared" si="281"/>
        <v>0.37587125234775143</v>
      </c>
      <c r="AS158" s="78">
        <f t="shared" si="282"/>
        <v>0.29591747255155965</v>
      </c>
      <c r="AT158" s="77">
        <f t="shared" si="283"/>
        <v>0.32821127510068887</v>
      </c>
      <c r="AU158" s="79">
        <f t="shared" si="311"/>
        <v>0.1</v>
      </c>
      <c r="AV158" s="139">
        <f>DataEntry!P158</f>
        <v>0</v>
      </c>
      <c r="AW158" s="80" t="str">
        <f t="shared" si="219"/>
        <v>83/50</v>
      </c>
      <c r="AX158" s="80" t="str">
        <f t="shared" si="220"/>
        <v>59/25</v>
      </c>
      <c r="AY158" s="80" t="str">
        <f t="shared" si="221"/>
        <v>51/25</v>
      </c>
      <c r="AZ158" s="81">
        <f>DataEntry!I158</f>
        <v>183</v>
      </c>
      <c r="BA158" s="82">
        <f>DataEntry!J158</f>
        <v>100</v>
      </c>
      <c r="BB158" s="81">
        <f>DataEntry!K158</f>
        <v>61</v>
      </c>
      <c r="BC158" s="82">
        <f>DataEntry!L158</f>
        <v>25</v>
      </c>
      <c r="BD158" s="81">
        <f>DataEntry!M158</f>
        <v>147</v>
      </c>
      <c r="BE158" s="82">
        <f>DataEntry!N158</f>
        <v>100</v>
      </c>
      <c r="BF158" s="77">
        <f t="shared" si="284"/>
        <v>0.33687916549375352</v>
      </c>
      <c r="BG158" s="77">
        <f t="shared" si="285"/>
        <v>0.27714187161259374</v>
      </c>
      <c r="BH158" s="77">
        <f t="shared" si="286"/>
        <v>0.3859789628936528</v>
      </c>
      <c r="BI158" s="83">
        <f t="shared" si="287"/>
        <v>0</v>
      </c>
      <c r="BJ158" s="83">
        <f t="shared" si="288"/>
        <v>1</v>
      </c>
      <c r="BK158" s="83">
        <f t="shared" si="289"/>
        <v>0</v>
      </c>
      <c r="BL158" s="84">
        <f t="shared" si="222"/>
        <v>0.29591747255155965</v>
      </c>
      <c r="BM158" s="84">
        <f t="shared" si="223"/>
        <v>0.27714187161259374</v>
      </c>
      <c r="BN158" s="85">
        <f t="shared" si="290"/>
        <v>1.8775600938965908E-2</v>
      </c>
      <c r="BO158" s="84">
        <f t="shared" si="224"/>
        <v>0.37587125234775143</v>
      </c>
      <c r="BP158" s="84">
        <f t="shared" si="225"/>
        <v>0.29591747255155965</v>
      </c>
      <c r="BQ158" s="84">
        <f t="shared" si="226"/>
        <v>0.32821127510068887</v>
      </c>
      <c r="BR158" s="84">
        <f t="shared" si="291"/>
        <v>0.33687916549375352</v>
      </c>
      <c r="BS158" s="84">
        <f t="shared" si="291"/>
        <v>0.27714187161259374</v>
      </c>
      <c r="BT158" s="84">
        <f t="shared" si="291"/>
        <v>0.3859789628936528</v>
      </c>
      <c r="BU158" s="86">
        <f t="shared" si="292"/>
        <v>0</v>
      </c>
      <c r="BV158" s="86">
        <f t="shared" si="292"/>
        <v>1</v>
      </c>
      <c r="BW158" s="86">
        <f t="shared" si="292"/>
        <v>0</v>
      </c>
      <c r="BX158" s="86">
        <f t="shared" si="293"/>
        <v>0</v>
      </c>
      <c r="BY158" s="86">
        <f t="shared" si="293"/>
        <v>1</v>
      </c>
      <c r="BZ158" s="86">
        <f t="shared" si="293"/>
        <v>0</v>
      </c>
      <c r="CA158" s="83">
        <f>IF(AND(DataEntry!B158&gt;=ExFrom,DataEntry!B158&lt;=ExTo),0,IF(AR158&lt;DS158,0,DB158))</f>
        <v>0</v>
      </c>
      <c r="CB158" s="83">
        <f>IF(AND(DataEntry!B158&gt;=ExFrom,DataEntry!B158&lt;=ExTo),0,IF(AT158&lt;DT158,0,DC158))</f>
        <v>0</v>
      </c>
      <c r="CC158" s="14">
        <f t="shared" si="294"/>
        <v>0</v>
      </c>
      <c r="CD158" s="72" t="str">
        <f t="shared" si="227"/>
        <v/>
      </c>
      <c r="CE158" s="87">
        <f t="shared" si="295"/>
        <v>4.8912864473110274E-2</v>
      </c>
      <c r="CF158" s="88">
        <f t="shared" si="296"/>
        <v>4.3832261551368337E-2</v>
      </c>
      <c r="CG158" s="88">
        <f t="shared" si="297"/>
        <v>-0.12572725103851684</v>
      </c>
      <c r="CH158" s="87">
        <f t="shared" si="298"/>
        <v>0.2959174725515597</v>
      </c>
      <c r="CI158" s="89">
        <f t="shared" si="228"/>
        <v>0</v>
      </c>
      <c r="CJ158" s="89">
        <f t="shared" si="229"/>
        <v>0</v>
      </c>
      <c r="CK158" s="157">
        <f t="shared" si="230"/>
        <v>0</v>
      </c>
      <c r="CL158" s="90">
        <f t="shared" si="231"/>
        <v>0</v>
      </c>
      <c r="CM158" s="157">
        <f t="shared" si="232"/>
        <v>0</v>
      </c>
      <c r="CN158" s="90">
        <f t="shared" si="233"/>
        <v>0</v>
      </c>
      <c r="CO158" s="157">
        <f t="shared" si="234"/>
        <v>0</v>
      </c>
      <c r="CP158" s="90">
        <f t="shared" si="235"/>
        <v>0</v>
      </c>
      <c r="CQ158" s="157">
        <f t="shared" si="236"/>
        <v>0</v>
      </c>
      <c r="CR158" s="90">
        <f t="shared" si="237"/>
        <v>0</v>
      </c>
      <c r="CS158" s="157">
        <f t="shared" si="238"/>
        <v>0</v>
      </c>
      <c r="CT158" s="90">
        <f t="shared" si="239"/>
        <v>0</v>
      </c>
      <c r="CU158" s="157">
        <f t="shared" si="240"/>
        <v>0</v>
      </c>
      <c r="CV158" s="90">
        <f t="shared" si="241"/>
        <v>0</v>
      </c>
      <c r="CW158" s="157">
        <f t="shared" si="242"/>
        <v>0</v>
      </c>
      <c r="CX158" s="90">
        <f t="shared" si="243"/>
        <v>0</v>
      </c>
      <c r="CY158" s="157">
        <f t="shared" si="244"/>
        <v>0</v>
      </c>
      <c r="CZ158" s="90">
        <f t="shared" si="245"/>
        <v>0</v>
      </c>
      <c r="DA158" s="91">
        <f>DataEntry!B158</f>
        <v>44222</v>
      </c>
      <c r="DB158" s="83">
        <f t="shared" si="246"/>
        <v>0</v>
      </c>
      <c r="DC158" s="83">
        <f t="shared" si="247"/>
        <v>0</v>
      </c>
      <c r="DD158" s="145" t="str">
        <f t="shared" si="299"/>
        <v/>
      </c>
      <c r="DE158" s="145">
        <f t="shared" si="300"/>
        <v>5</v>
      </c>
      <c r="DF158" s="145" t="str">
        <f t="shared" si="301"/>
        <v/>
      </c>
      <c r="DG158" s="145" t="str">
        <f t="shared" si="302"/>
        <v/>
      </c>
      <c r="DH158" s="145">
        <f t="shared" si="303"/>
        <v>7</v>
      </c>
      <c r="DI158" s="145" t="str">
        <f t="shared" si="304"/>
        <v/>
      </c>
      <c r="DJ158" s="83">
        <f t="shared" si="305"/>
        <v>0</v>
      </c>
      <c r="DK158" s="83">
        <f t="shared" si="306"/>
        <v>0</v>
      </c>
      <c r="DL158" s="84">
        <f t="shared" si="307"/>
        <v>0</v>
      </c>
      <c r="DM158" s="14">
        <f t="shared" si="308"/>
        <v>0</v>
      </c>
      <c r="DN158" s="87">
        <f>IFERROR(DO158*(1-DCFactor)+Results!DP158*DCFactor,"")</f>
        <v>0.28487121568627449</v>
      </c>
      <c r="DO158" s="87">
        <f>(DFactor*Rounds*Number/2+SUM(BV$3:BV146))/(Rounds*Number/2+COUNT(BV$3:BV146))</f>
        <v>0.27461333333333332</v>
      </c>
      <c r="DP158" s="87">
        <f t="shared" si="248"/>
        <v>0.30392156862745096</v>
      </c>
      <c r="DQ158" s="84">
        <f t="shared" si="249"/>
        <v>0</v>
      </c>
      <c r="DR158" s="84">
        <f t="shared" si="250"/>
        <v>0</v>
      </c>
      <c r="DS158" s="87">
        <f t="shared" si="251"/>
        <v>0.33520559128162103</v>
      </c>
      <c r="DT158" s="87">
        <f t="shared" si="252"/>
        <v>0.34085757503461722</v>
      </c>
      <c r="DU158" s="87">
        <f t="shared" si="253"/>
        <v>0.2959174725515597</v>
      </c>
      <c r="DV158" s="86">
        <f t="shared" si="309"/>
        <v>0</v>
      </c>
      <c r="DW158" s="86">
        <f t="shared" si="310"/>
        <v>0</v>
      </c>
    </row>
    <row r="159" spans="1:127" x14ac:dyDescent="0.25">
      <c r="A159" s="69">
        <v>157</v>
      </c>
      <c r="B159" s="70">
        <f>DataEntry!C159</f>
        <v>13</v>
      </c>
      <c r="C159" s="71">
        <f>COUNTIF(D$2:D159,D159)+COUNTIF(G$2:G159,D159)</f>
        <v>18</v>
      </c>
      <c r="D159" s="72" t="str">
        <f t="shared" si="211"/>
        <v>Osnabruck</v>
      </c>
      <c r="E159" s="70">
        <f>DataEntry!E159</f>
        <v>6</v>
      </c>
      <c r="F159" s="71">
        <f>COUNTIF(D$2:D159,G159)+COUNTIF(G$2:G159,G159)</f>
        <v>18</v>
      </c>
      <c r="G159" s="72" t="str">
        <f t="shared" si="212"/>
        <v>Greuther Furth</v>
      </c>
      <c r="H159" s="73">
        <f>DataEntry!G159</f>
        <v>0</v>
      </c>
      <c r="I159" s="73">
        <f>DataEntry!H159</f>
        <v>1</v>
      </c>
      <c r="J159" s="158">
        <f t="shared" si="210"/>
        <v>3</v>
      </c>
      <c r="K159" s="156">
        <f t="shared" si="213"/>
        <v>0</v>
      </c>
      <c r="L159" s="224">
        <f t="shared" si="214"/>
        <v>2440.3962275423892</v>
      </c>
      <c r="M159" s="224">
        <f t="shared" si="215"/>
        <v>2493.3613894023147</v>
      </c>
      <c r="N159" s="236">
        <f t="shared" si="254"/>
        <v>-52.965161859925502</v>
      </c>
      <c r="O159" s="22" t="str">
        <f t="shared" si="255"/>
        <v>T13G18</v>
      </c>
      <c r="P159" s="248">
        <f t="shared" si="216"/>
        <v>-16.091384088930546</v>
      </c>
      <c r="Q159" s="22" t="str">
        <f t="shared" si="256"/>
        <v>T6G18</v>
      </c>
      <c r="R159" s="248">
        <f t="shared" si="217"/>
        <v>16.091384088930546</v>
      </c>
      <c r="S159" s="74">
        <f t="shared" si="257"/>
        <v>0</v>
      </c>
      <c r="T159" s="75">
        <f t="shared" si="258"/>
        <v>0</v>
      </c>
      <c r="U159" s="76">
        <f t="shared" si="259"/>
        <v>0</v>
      </c>
      <c r="V159" s="74">
        <f t="shared" si="260"/>
        <v>1</v>
      </c>
      <c r="W159" s="75">
        <f t="shared" si="261"/>
        <v>0</v>
      </c>
      <c r="X159" s="76">
        <f t="shared" si="262"/>
        <v>0</v>
      </c>
      <c r="Y159" s="74">
        <f t="shared" si="263"/>
        <v>0</v>
      </c>
      <c r="Z159" s="75">
        <f t="shared" si="264"/>
        <v>0</v>
      </c>
      <c r="AA159" s="76">
        <f t="shared" si="265"/>
        <v>0</v>
      </c>
      <c r="AB159" s="74">
        <f t="shared" si="266"/>
        <v>0</v>
      </c>
      <c r="AC159" s="75">
        <f t="shared" si="267"/>
        <v>0</v>
      </c>
      <c r="AD159" s="76">
        <f t="shared" si="268"/>
        <v>0</v>
      </c>
      <c r="AE159" s="74">
        <f t="shared" si="269"/>
        <v>0</v>
      </c>
      <c r="AF159" s="75">
        <f t="shared" si="270"/>
        <v>0</v>
      </c>
      <c r="AG159" s="76">
        <f t="shared" si="271"/>
        <v>0</v>
      </c>
      <c r="AH159" s="74">
        <f t="shared" si="272"/>
        <v>0</v>
      </c>
      <c r="AI159" s="75">
        <f t="shared" si="273"/>
        <v>0</v>
      </c>
      <c r="AJ159" s="76">
        <f t="shared" si="274"/>
        <v>0</v>
      </c>
      <c r="AK159" s="74">
        <f t="shared" si="275"/>
        <v>0</v>
      </c>
      <c r="AL159" s="75">
        <f t="shared" si="276"/>
        <v>0</v>
      </c>
      <c r="AM159" s="76">
        <f t="shared" si="277"/>
        <v>0</v>
      </c>
      <c r="AN159" s="74">
        <f t="shared" si="278"/>
        <v>0</v>
      </c>
      <c r="AO159" s="75">
        <f t="shared" si="279"/>
        <v>0</v>
      </c>
      <c r="AP159" s="76">
        <f t="shared" si="280"/>
        <v>0</v>
      </c>
      <c r="AQ159" s="77">
        <f t="shared" si="218"/>
        <v>0.45327072833683457</v>
      </c>
      <c r="AR159" s="77">
        <f t="shared" si="281"/>
        <v>0.2968232643063306</v>
      </c>
      <c r="AS159" s="78">
        <f t="shared" si="282"/>
        <v>0.31289492806100799</v>
      </c>
      <c r="AT159" s="77">
        <f t="shared" si="283"/>
        <v>0.3902818076326614</v>
      </c>
      <c r="AU159" s="79">
        <f t="shared" si="311"/>
        <v>0.1</v>
      </c>
      <c r="AV159" s="139">
        <f>DataEntry!P159</f>
        <v>-31</v>
      </c>
      <c r="AW159" s="80" t="str">
        <f t="shared" si="219"/>
        <v>59/25</v>
      </c>
      <c r="AX159" s="80" t="str">
        <f t="shared" si="220"/>
        <v>54/25</v>
      </c>
      <c r="AY159" s="80" t="str">
        <f t="shared" si="221"/>
        <v>39/25</v>
      </c>
      <c r="AZ159" s="81">
        <f>DataEntry!I159</f>
        <v>74</v>
      </c>
      <c r="BA159" s="82">
        <f>DataEntry!J159</f>
        <v>25</v>
      </c>
      <c r="BB159" s="81">
        <f>DataEntry!K159</f>
        <v>11</v>
      </c>
      <c r="BC159" s="82">
        <f>DataEntry!L159</f>
        <v>4</v>
      </c>
      <c r="BD159" s="81">
        <f>DataEntry!M159</f>
        <v>22</v>
      </c>
      <c r="BE159" s="82">
        <f>DataEntry!N159</f>
        <v>25</v>
      </c>
      <c r="BF159" s="77">
        <f t="shared" si="284"/>
        <v>0.24024699435675145</v>
      </c>
      <c r="BG159" s="77">
        <f t="shared" si="285"/>
        <v>0.25370082604072952</v>
      </c>
      <c r="BH159" s="77">
        <f t="shared" si="286"/>
        <v>0.50605217960251903</v>
      </c>
      <c r="BI159" s="83">
        <f t="shared" si="287"/>
        <v>0</v>
      </c>
      <c r="BJ159" s="83">
        <f t="shared" si="288"/>
        <v>0</v>
      </c>
      <c r="BK159" s="83">
        <f t="shared" si="289"/>
        <v>1</v>
      </c>
      <c r="BL159" s="84">
        <f t="shared" si="222"/>
        <v>0.3902818076326614</v>
      </c>
      <c r="BM159" s="84">
        <f t="shared" si="223"/>
        <v>0.50605217960251903</v>
      </c>
      <c r="BN159" s="85">
        <f t="shared" si="290"/>
        <v>-0.11577037196985762</v>
      </c>
      <c r="BO159" s="84">
        <f t="shared" si="224"/>
        <v>0.2968232643063306</v>
      </c>
      <c r="BP159" s="84">
        <f t="shared" si="225"/>
        <v>0.31289492806100799</v>
      </c>
      <c r="BQ159" s="84">
        <f t="shared" si="226"/>
        <v>0.3902818076326614</v>
      </c>
      <c r="BR159" s="84">
        <f t="shared" si="291"/>
        <v>0.24024699435675145</v>
      </c>
      <c r="BS159" s="84">
        <f t="shared" si="291"/>
        <v>0.25370082604072952</v>
      </c>
      <c r="BT159" s="84">
        <f t="shared" si="291"/>
        <v>0.50605217960251903</v>
      </c>
      <c r="BU159" s="86">
        <f t="shared" si="292"/>
        <v>0</v>
      </c>
      <c r="BV159" s="86">
        <f t="shared" si="292"/>
        <v>0</v>
      </c>
      <c r="BW159" s="86">
        <f t="shared" si="292"/>
        <v>1</v>
      </c>
      <c r="BX159" s="86">
        <f t="shared" si="293"/>
        <v>0</v>
      </c>
      <c r="BY159" s="86">
        <f t="shared" si="293"/>
        <v>0</v>
      </c>
      <c r="BZ159" s="86">
        <f t="shared" si="293"/>
        <v>1</v>
      </c>
      <c r="CA159" s="83">
        <f>IF(AND(DataEntry!B159&gt;=ExFrom,DataEntry!B159&lt;=ExTo),0,IF(AR159&lt;DS159,0,DB159))</f>
        <v>0</v>
      </c>
      <c r="CB159" s="83">
        <f>IF(AND(DataEntry!B159&gt;=ExFrom,DataEntry!B159&lt;=ExTo),0,IF(AT159&lt;DT159,0,DC159))</f>
        <v>0</v>
      </c>
      <c r="CC159" s="14">
        <f t="shared" si="294"/>
        <v>0</v>
      </c>
      <c r="CD159" s="72" t="str">
        <f t="shared" si="227"/>
        <v/>
      </c>
      <c r="CE159" s="87">
        <f t="shared" si="295"/>
        <v>5.1106812808940472E-2</v>
      </c>
      <c r="CF159" s="88">
        <f t="shared" si="296"/>
        <v>0.11374445063563149</v>
      </c>
      <c r="CG159" s="88">
        <f t="shared" si="297"/>
        <v>-0.1850953086347524</v>
      </c>
      <c r="CH159" s="87">
        <f t="shared" si="298"/>
        <v>0.31289492806100794</v>
      </c>
      <c r="CI159" s="89">
        <f t="shared" si="228"/>
        <v>0</v>
      </c>
      <c r="CJ159" s="89">
        <f t="shared" si="229"/>
        <v>0</v>
      </c>
      <c r="CK159" s="157">
        <f t="shared" si="230"/>
        <v>0</v>
      </c>
      <c r="CL159" s="90">
        <f t="shared" si="231"/>
        <v>0</v>
      </c>
      <c r="CM159" s="157">
        <f t="shared" si="232"/>
        <v>0</v>
      </c>
      <c r="CN159" s="90">
        <f t="shared" si="233"/>
        <v>0</v>
      </c>
      <c r="CO159" s="157">
        <f t="shared" si="234"/>
        <v>0</v>
      </c>
      <c r="CP159" s="90">
        <f t="shared" si="235"/>
        <v>0</v>
      </c>
      <c r="CQ159" s="157">
        <f t="shared" si="236"/>
        <v>0</v>
      </c>
      <c r="CR159" s="90">
        <f t="shared" si="237"/>
        <v>0</v>
      </c>
      <c r="CS159" s="157">
        <f t="shared" si="238"/>
        <v>0</v>
      </c>
      <c r="CT159" s="90">
        <f t="shared" si="239"/>
        <v>0</v>
      </c>
      <c r="CU159" s="157">
        <f t="shared" si="240"/>
        <v>0</v>
      </c>
      <c r="CV159" s="90">
        <f t="shared" si="241"/>
        <v>0</v>
      </c>
      <c r="CW159" s="157">
        <f t="shared" si="242"/>
        <v>0</v>
      </c>
      <c r="CX159" s="90">
        <f t="shared" si="243"/>
        <v>0</v>
      </c>
      <c r="CY159" s="157">
        <f t="shared" si="244"/>
        <v>0</v>
      </c>
      <c r="CZ159" s="90">
        <f t="shared" si="245"/>
        <v>0</v>
      </c>
      <c r="DA159" s="91">
        <f>DataEntry!B159</f>
        <v>44222</v>
      </c>
      <c r="DB159" s="83">
        <f t="shared" si="246"/>
        <v>30</v>
      </c>
      <c r="DC159" s="83">
        <f t="shared" si="247"/>
        <v>0</v>
      </c>
      <c r="DD159" s="145" t="str">
        <f t="shared" si="299"/>
        <v/>
      </c>
      <c r="DE159" s="145" t="str">
        <f t="shared" si="300"/>
        <v/>
      </c>
      <c r="DF159" s="145">
        <f t="shared" si="301"/>
        <v>13</v>
      </c>
      <c r="DG159" s="145">
        <f t="shared" si="302"/>
        <v>6</v>
      </c>
      <c r="DH159" s="145" t="str">
        <f t="shared" si="303"/>
        <v/>
      </c>
      <c r="DI159" s="145" t="str">
        <f t="shared" si="304"/>
        <v/>
      </c>
      <c r="DJ159" s="83">
        <f t="shared" si="305"/>
        <v>0</v>
      </c>
      <c r="DK159" s="83">
        <f t="shared" si="306"/>
        <v>0</v>
      </c>
      <c r="DL159" s="84">
        <f t="shared" si="307"/>
        <v>0</v>
      </c>
      <c r="DM159" s="14">
        <f t="shared" si="308"/>
        <v>0</v>
      </c>
      <c r="DN159" s="87">
        <f>IFERROR(DO159*(1-DCFactor)+Results!DP159*DCFactor,"")</f>
        <v>0.2927794182861615</v>
      </c>
      <c r="DO159" s="87">
        <f>(DFactor*Rounds*Number/2+SUM(BV$3:BV147))/(Rounds*Number/2+COUNT(BV$3:BV147))</f>
        <v>0.27622172949002216</v>
      </c>
      <c r="DP159" s="87">
        <f t="shared" si="248"/>
        <v>0.3235294117647059</v>
      </c>
      <c r="DQ159" s="84">
        <f t="shared" si="249"/>
        <v>0</v>
      </c>
      <c r="DR159" s="84">
        <f t="shared" si="250"/>
        <v>11.558676805562202</v>
      </c>
      <c r="DS159" s="87">
        <f t="shared" si="251"/>
        <v>0.3328751849788123</v>
      </c>
      <c r="DT159" s="87">
        <f t="shared" si="252"/>
        <v>0.34283651028782508</v>
      </c>
      <c r="DU159" s="87">
        <f t="shared" si="253"/>
        <v>0.31289492806100794</v>
      </c>
      <c r="DV159" s="86">
        <f t="shared" si="309"/>
        <v>-1</v>
      </c>
      <c r="DW159" s="86">
        <f t="shared" si="310"/>
        <v>1</v>
      </c>
    </row>
    <row r="160" spans="1:127" x14ac:dyDescent="0.25">
      <c r="A160" s="69">
        <v>158</v>
      </c>
      <c r="B160" s="70">
        <f>DataEntry!C160</f>
        <v>4</v>
      </c>
      <c r="C160" s="71">
        <f>COUNTIF(D$2:D160,D160)+COUNTIF(G$2:G160,D160)</f>
        <v>18</v>
      </c>
      <c r="D160" s="72" t="str">
        <f t="shared" si="211"/>
        <v>Darmstadt 98</v>
      </c>
      <c r="E160" s="70">
        <f>DataEntry!E160</f>
        <v>16</v>
      </c>
      <c r="F160" s="71">
        <f>COUNTIF(D$2:D160,G160)+COUNTIF(G$2:G160,G160)</f>
        <v>18</v>
      </c>
      <c r="G160" s="72" t="str">
        <f t="shared" si="212"/>
        <v>Sandhausen</v>
      </c>
      <c r="H160" s="73">
        <f>DataEntry!G160</f>
        <v>2</v>
      </c>
      <c r="I160" s="73">
        <f>DataEntry!H160</f>
        <v>1</v>
      </c>
      <c r="J160" s="158">
        <f t="shared" si="210"/>
        <v>1</v>
      </c>
      <c r="K160" s="156">
        <f t="shared" si="213"/>
        <v>0</v>
      </c>
      <c r="L160" s="224">
        <f t="shared" si="214"/>
        <v>2520.9104143215527</v>
      </c>
      <c r="M160" s="224">
        <f t="shared" si="215"/>
        <v>2382.5548749303316</v>
      </c>
      <c r="N160" s="236">
        <f t="shared" si="254"/>
        <v>138.3555393912211</v>
      </c>
      <c r="O160" s="22" t="str">
        <f t="shared" si="255"/>
        <v>T4G18</v>
      </c>
      <c r="P160" s="248">
        <f t="shared" si="216"/>
        <v>3.7034416131185646</v>
      </c>
      <c r="Q160" s="22" t="str">
        <f t="shared" si="256"/>
        <v>T16G18</v>
      </c>
      <c r="R160" s="248">
        <f t="shared" si="217"/>
        <v>-3.7034416131185646</v>
      </c>
      <c r="S160" s="74">
        <f t="shared" si="257"/>
        <v>0</v>
      </c>
      <c r="T160" s="75">
        <f t="shared" si="258"/>
        <v>0</v>
      </c>
      <c r="U160" s="76">
        <f t="shared" si="259"/>
        <v>0</v>
      </c>
      <c r="V160" s="74">
        <f t="shared" si="260"/>
        <v>0</v>
      </c>
      <c r="W160" s="75">
        <f t="shared" si="261"/>
        <v>0</v>
      </c>
      <c r="X160" s="76">
        <f t="shared" si="262"/>
        <v>0</v>
      </c>
      <c r="Y160" s="74">
        <f t="shared" si="263"/>
        <v>1</v>
      </c>
      <c r="Z160" s="75">
        <f t="shared" si="264"/>
        <v>0</v>
      </c>
      <c r="AA160" s="76">
        <f t="shared" si="265"/>
        <v>0</v>
      </c>
      <c r="AB160" s="74">
        <f t="shared" si="266"/>
        <v>0</v>
      </c>
      <c r="AC160" s="75">
        <f t="shared" si="267"/>
        <v>0</v>
      </c>
      <c r="AD160" s="76">
        <f t="shared" si="268"/>
        <v>0</v>
      </c>
      <c r="AE160" s="74">
        <f t="shared" si="269"/>
        <v>0</v>
      </c>
      <c r="AF160" s="75">
        <f t="shared" si="270"/>
        <v>0</v>
      </c>
      <c r="AG160" s="76">
        <f t="shared" si="271"/>
        <v>0</v>
      </c>
      <c r="AH160" s="74">
        <f t="shared" si="272"/>
        <v>0</v>
      </c>
      <c r="AI160" s="75">
        <f t="shared" si="273"/>
        <v>0</v>
      </c>
      <c r="AJ160" s="76">
        <f t="shared" si="274"/>
        <v>0</v>
      </c>
      <c r="AK160" s="74">
        <f t="shared" si="275"/>
        <v>0</v>
      </c>
      <c r="AL160" s="75">
        <f t="shared" si="276"/>
        <v>0</v>
      </c>
      <c r="AM160" s="76">
        <f t="shared" si="277"/>
        <v>0</v>
      </c>
      <c r="AN160" s="74">
        <f t="shared" si="278"/>
        <v>0</v>
      </c>
      <c r="AO160" s="75">
        <f t="shared" si="279"/>
        <v>0</v>
      </c>
      <c r="AP160" s="76">
        <f t="shared" si="280"/>
        <v>0</v>
      </c>
      <c r="AQ160" s="77">
        <f t="shared" si="218"/>
        <v>0.62965583868814357</v>
      </c>
      <c r="AR160" s="77">
        <f t="shared" si="281"/>
        <v>0.48048435866686012</v>
      </c>
      <c r="AS160" s="78">
        <f t="shared" si="282"/>
        <v>0.29834296004256688</v>
      </c>
      <c r="AT160" s="77">
        <f t="shared" si="283"/>
        <v>0.22117268129057305</v>
      </c>
      <c r="AU160" s="79">
        <f t="shared" si="311"/>
        <v>0.1</v>
      </c>
      <c r="AV160" s="139">
        <f>DataEntry!P160</f>
        <v>0</v>
      </c>
      <c r="AW160" s="80" t="str">
        <f t="shared" si="219"/>
        <v>27/25</v>
      </c>
      <c r="AX160" s="80" t="str">
        <f t="shared" si="220"/>
        <v>58/25</v>
      </c>
      <c r="AY160" s="80" t="str">
        <f t="shared" si="221"/>
        <v>88/25</v>
      </c>
      <c r="AZ160" s="81">
        <f>DataEntry!I160</f>
        <v>1</v>
      </c>
      <c r="BA160" s="82">
        <f>DataEntry!J160</f>
        <v>1</v>
      </c>
      <c r="BB160" s="81">
        <f>DataEntry!K160</f>
        <v>63</v>
      </c>
      <c r="BC160" s="82">
        <f>DataEntry!L160</f>
        <v>25</v>
      </c>
      <c r="BD160" s="81">
        <f>DataEntry!M160</f>
        <v>69</v>
      </c>
      <c r="BE160" s="82">
        <f>DataEntry!N160</f>
        <v>25</v>
      </c>
      <c r="BF160" s="77">
        <f t="shared" si="284"/>
        <v>0.47616854708726686</v>
      </c>
      <c r="BG160" s="77">
        <f t="shared" si="285"/>
        <v>0.270550310845038</v>
      </c>
      <c r="BH160" s="77">
        <f t="shared" si="286"/>
        <v>0.25328114206769514</v>
      </c>
      <c r="BI160" s="83">
        <f t="shared" si="287"/>
        <v>1</v>
      </c>
      <c r="BJ160" s="83">
        <f t="shared" si="288"/>
        <v>0</v>
      </c>
      <c r="BK160" s="83">
        <f t="shared" si="289"/>
        <v>0</v>
      </c>
      <c r="BL160" s="84">
        <f t="shared" si="222"/>
        <v>0.48048435866686012</v>
      </c>
      <c r="BM160" s="84">
        <f t="shared" si="223"/>
        <v>0.47616854708726686</v>
      </c>
      <c r="BN160" s="85">
        <f t="shared" si="290"/>
        <v>4.315811579593265E-3</v>
      </c>
      <c r="BO160" s="84">
        <f t="shared" si="224"/>
        <v>0.48048435866686012</v>
      </c>
      <c r="BP160" s="84">
        <f t="shared" si="225"/>
        <v>0.29834296004256688</v>
      </c>
      <c r="BQ160" s="84">
        <f t="shared" si="226"/>
        <v>0.22117268129057305</v>
      </c>
      <c r="BR160" s="84">
        <f t="shared" si="291"/>
        <v>0.47616854708726686</v>
      </c>
      <c r="BS160" s="84">
        <f t="shared" si="291"/>
        <v>0.270550310845038</v>
      </c>
      <c r="BT160" s="84">
        <f t="shared" si="291"/>
        <v>0.25328114206769514</v>
      </c>
      <c r="BU160" s="86">
        <f t="shared" si="292"/>
        <v>1</v>
      </c>
      <c r="BV160" s="86">
        <f t="shared" si="292"/>
        <v>0</v>
      </c>
      <c r="BW160" s="86">
        <f t="shared" si="292"/>
        <v>0</v>
      </c>
      <c r="BX160" s="86">
        <f t="shared" si="293"/>
        <v>1</v>
      </c>
      <c r="BY160" s="86">
        <f t="shared" si="293"/>
        <v>0</v>
      </c>
      <c r="BZ160" s="86">
        <f t="shared" si="293"/>
        <v>0</v>
      </c>
      <c r="CA160" s="83">
        <f>IF(AND(DataEntry!B160&gt;=ExFrom,DataEntry!B160&lt;=ExTo),0,IF(AR160&lt;DS160,0,DB160))</f>
        <v>0</v>
      </c>
      <c r="CB160" s="83">
        <f>IF(AND(DataEntry!B160&gt;=ExFrom,DataEntry!B160&lt;=ExTo),0,IF(AT160&lt;DT160,0,DC160))</f>
        <v>0</v>
      </c>
      <c r="CC160" s="14">
        <f t="shared" si="294"/>
        <v>0</v>
      </c>
      <c r="CD160" s="72" t="str">
        <f t="shared" si="227"/>
        <v/>
      </c>
      <c r="CE160" s="87">
        <f t="shared" si="295"/>
        <v>5.0048355899419805E-2</v>
      </c>
      <c r="CF160" s="88">
        <f t="shared" si="296"/>
        <v>-2.8892601743066057E-2</v>
      </c>
      <c r="CG160" s="88">
        <f t="shared" si="297"/>
        <v>-0.10281707251439776</v>
      </c>
      <c r="CH160" s="87">
        <f t="shared" si="298"/>
        <v>0.29834296004256683</v>
      </c>
      <c r="CI160" s="89">
        <f t="shared" si="228"/>
        <v>0</v>
      </c>
      <c r="CJ160" s="89">
        <f t="shared" si="229"/>
        <v>0</v>
      </c>
      <c r="CK160" s="157">
        <f t="shared" si="230"/>
        <v>0</v>
      </c>
      <c r="CL160" s="90">
        <f t="shared" si="231"/>
        <v>0</v>
      </c>
      <c r="CM160" s="157">
        <f t="shared" si="232"/>
        <v>0</v>
      </c>
      <c r="CN160" s="90">
        <f t="shared" si="233"/>
        <v>0</v>
      </c>
      <c r="CO160" s="157">
        <f t="shared" si="234"/>
        <v>0</v>
      </c>
      <c r="CP160" s="90">
        <f t="shared" si="235"/>
        <v>0</v>
      </c>
      <c r="CQ160" s="157">
        <f t="shared" si="236"/>
        <v>0</v>
      </c>
      <c r="CR160" s="90">
        <f t="shared" si="237"/>
        <v>0</v>
      </c>
      <c r="CS160" s="157">
        <f t="shared" si="238"/>
        <v>0</v>
      </c>
      <c r="CT160" s="90">
        <f t="shared" si="239"/>
        <v>0</v>
      </c>
      <c r="CU160" s="157">
        <f t="shared" si="240"/>
        <v>0</v>
      </c>
      <c r="CV160" s="90">
        <f t="shared" si="241"/>
        <v>0</v>
      </c>
      <c r="CW160" s="157">
        <f t="shared" si="242"/>
        <v>0</v>
      </c>
      <c r="CX160" s="90">
        <f t="shared" si="243"/>
        <v>0</v>
      </c>
      <c r="CY160" s="157">
        <f t="shared" si="244"/>
        <v>0</v>
      </c>
      <c r="CZ160" s="90">
        <f t="shared" si="245"/>
        <v>0</v>
      </c>
      <c r="DA160" s="91">
        <f>DataEntry!B160</f>
        <v>44223</v>
      </c>
      <c r="DB160" s="83">
        <f t="shared" si="246"/>
        <v>0</v>
      </c>
      <c r="DC160" s="83">
        <f t="shared" si="247"/>
        <v>0</v>
      </c>
      <c r="DD160" s="145">
        <f t="shared" si="299"/>
        <v>4</v>
      </c>
      <c r="DE160" s="145" t="str">
        <f t="shared" si="300"/>
        <v/>
      </c>
      <c r="DF160" s="145" t="str">
        <f t="shared" si="301"/>
        <v/>
      </c>
      <c r="DG160" s="145" t="str">
        <f t="shared" si="302"/>
        <v/>
      </c>
      <c r="DH160" s="145" t="str">
        <f t="shared" si="303"/>
        <v/>
      </c>
      <c r="DI160" s="145">
        <f t="shared" si="304"/>
        <v>16</v>
      </c>
      <c r="DJ160" s="83">
        <f t="shared" si="305"/>
        <v>0</v>
      </c>
      <c r="DK160" s="83">
        <f t="shared" si="306"/>
        <v>0</v>
      </c>
      <c r="DL160" s="84">
        <f t="shared" si="307"/>
        <v>0</v>
      </c>
      <c r="DM160" s="14">
        <f t="shared" si="308"/>
        <v>0</v>
      </c>
      <c r="DN160" s="87">
        <f>IFERROR(DO160*(1-DCFactor)+Results!DP160*DCFactor,"")</f>
        <v>0.28895082422349472</v>
      </c>
      <c r="DO160" s="87">
        <f>(DFactor*Rounds*Number/2+SUM(BV$3:BV148))/(Rounds*Number/2+COUNT(BV$3:BV148))</f>
        <v>0.27561061946902654</v>
      </c>
      <c r="DP160" s="87">
        <f t="shared" si="248"/>
        <v>0.31372549019607843</v>
      </c>
      <c r="DQ160" s="84">
        <f t="shared" si="249"/>
        <v>0</v>
      </c>
      <c r="DR160" s="84">
        <f t="shared" si="250"/>
        <v>0</v>
      </c>
      <c r="DS160" s="87">
        <f t="shared" si="251"/>
        <v>0.33762975339143553</v>
      </c>
      <c r="DT160" s="87">
        <f t="shared" si="252"/>
        <v>0.3400939024171466</v>
      </c>
      <c r="DU160" s="87">
        <f t="shared" si="253"/>
        <v>0.29834296004256683</v>
      </c>
      <c r="DV160" s="86">
        <f t="shared" si="309"/>
        <v>1</v>
      </c>
      <c r="DW160" s="86">
        <f t="shared" si="310"/>
        <v>-1</v>
      </c>
    </row>
    <row r="161" spans="1:127" x14ac:dyDescent="0.25">
      <c r="A161" s="69">
        <v>159</v>
      </c>
      <c r="B161" s="70">
        <f>DataEntry!C161</f>
        <v>10</v>
      </c>
      <c r="C161" s="71">
        <f>COUNTIF(D$2:D161,D161)+COUNTIF(G$2:G161,D161)</f>
        <v>18</v>
      </c>
      <c r="D161" s="72" t="str">
        <f t="shared" si="211"/>
        <v>Karlsruher</v>
      </c>
      <c r="E161" s="70">
        <f>DataEntry!E161</f>
        <v>8</v>
      </c>
      <c r="F161" s="71">
        <f>COUNTIF(D$2:D161,G161)+COUNTIF(G$2:G161,G161)</f>
        <v>18</v>
      </c>
      <c r="G161" s="72" t="str">
        <f t="shared" si="212"/>
        <v>Hannover 96</v>
      </c>
      <c r="H161" s="73">
        <f>DataEntry!G161</f>
        <v>1</v>
      </c>
      <c r="I161" s="73">
        <f>DataEntry!H161</f>
        <v>0</v>
      </c>
      <c r="J161" s="158">
        <f t="shared" si="210"/>
        <v>1</v>
      </c>
      <c r="K161" s="156">
        <f t="shared" si="213"/>
        <v>0</v>
      </c>
      <c r="L161" s="224">
        <f t="shared" si="214"/>
        <v>2459.0734067606522</v>
      </c>
      <c r="M161" s="224">
        <f t="shared" si="215"/>
        <v>2442.6546305937154</v>
      </c>
      <c r="N161" s="236">
        <f t="shared" si="254"/>
        <v>16.418776166936823</v>
      </c>
      <c r="O161" s="22" t="str">
        <f t="shared" si="255"/>
        <v>T10G18</v>
      </c>
      <c r="P161" s="248">
        <f t="shared" si="216"/>
        <v>4.8600099804670975</v>
      </c>
      <c r="Q161" s="22" t="str">
        <f t="shared" si="256"/>
        <v>T8G18</v>
      </c>
      <c r="R161" s="248">
        <f t="shared" si="217"/>
        <v>-4.8600099804670975</v>
      </c>
      <c r="S161" s="74">
        <f t="shared" si="257"/>
        <v>1</v>
      </c>
      <c r="T161" s="75">
        <f t="shared" si="258"/>
        <v>0</v>
      </c>
      <c r="U161" s="76">
        <f t="shared" si="259"/>
        <v>0</v>
      </c>
      <c r="V161" s="74">
        <f t="shared" si="260"/>
        <v>0</v>
      </c>
      <c r="W161" s="75">
        <f t="shared" si="261"/>
        <v>0</v>
      </c>
      <c r="X161" s="76">
        <f t="shared" si="262"/>
        <v>0</v>
      </c>
      <c r="Y161" s="74">
        <f t="shared" si="263"/>
        <v>0</v>
      </c>
      <c r="Z161" s="75">
        <f t="shared" si="264"/>
        <v>0</v>
      </c>
      <c r="AA161" s="76">
        <f t="shared" si="265"/>
        <v>0</v>
      </c>
      <c r="AB161" s="74">
        <f t="shared" si="266"/>
        <v>0</v>
      </c>
      <c r="AC161" s="75">
        <f t="shared" si="267"/>
        <v>0</v>
      </c>
      <c r="AD161" s="76">
        <f t="shared" si="268"/>
        <v>0</v>
      </c>
      <c r="AE161" s="74">
        <f t="shared" si="269"/>
        <v>0</v>
      </c>
      <c r="AF161" s="75">
        <f t="shared" si="270"/>
        <v>0</v>
      </c>
      <c r="AG161" s="76">
        <f t="shared" si="271"/>
        <v>0</v>
      </c>
      <c r="AH161" s="74">
        <f t="shared" si="272"/>
        <v>0</v>
      </c>
      <c r="AI161" s="75">
        <f t="shared" si="273"/>
        <v>0</v>
      </c>
      <c r="AJ161" s="76">
        <f t="shared" si="274"/>
        <v>0</v>
      </c>
      <c r="AK161" s="74">
        <f t="shared" si="275"/>
        <v>0</v>
      </c>
      <c r="AL161" s="75">
        <f t="shared" si="276"/>
        <v>0</v>
      </c>
      <c r="AM161" s="76">
        <f t="shared" si="277"/>
        <v>0</v>
      </c>
      <c r="AN161" s="74">
        <f t="shared" si="278"/>
        <v>0</v>
      </c>
      <c r="AO161" s="75">
        <f t="shared" si="279"/>
        <v>0</v>
      </c>
      <c r="AP161" s="76">
        <f t="shared" si="280"/>
        <v>0</v>
      </c>
      <c r="AQ161" s="77">
        <f t="shared" si="218"/>
        <v>0.51399900195329029</v>
      </c>
      <c r="AR161" s="77">
        <f t="shared" si="281"/>
        <v>0.37735916331170566</v>
      </c>
      <c r="AS161" s="78">
        <f t="shared" si="282"/>
        <v>0.27327967728316932</v>
      </c>
      <c r="AT161" s="77">
        <f t="shared" si="283"/>
        <v>0.34936115940512502</v>
      </c>
      <c r="AU161" s="79">
        <f t="shared" si="311"/>
        <v>0.1</v>
      </c>
      <c r="AV161" s="139">
        <f>DataEntry!P161</f>
        <v>0</v>
      </c>
      <c r="AW161" s="80" t="str">
        <f t="shared" si="219"/>
        <v>41/25</v>
      </c>
      <c r="AX161" s="80" t="str">
        <f t="shared" si="220"/>
        <v>66/25</v>
      </c>
      <c r="AY161" s="80" t="str">
        <f t="shared" si="221"/>
        <v>93/50</v>
      </c>
      <c r="AZ161" s="81">
        <f>DataEntry!I161</f>
        <v>151</v>
      </c>
      <c r="BA161" s="82">
        <f>DataEntry!J161</f>
        <v>100</v>
      </c>
      <c r="BB161" s="81">
        <f>DataEntry!K161</f>
        <v>49</v>
      </c>
      <c r="BC161" s="82">
        <f>DataEntry!L161</f>
        <v>20</v>
      </c>
      <c r="BD161" s="81">
        <f>DataEntry!M161</f>
        <v>44</v>
      </c>
      <c r="BE161" s="82">
        <f>DataEntry!N161</f>
        <v>25</v>
      </c>
      <c r="BF161" s="77">
        <f t="shared" si="284"/>
        <v>0.37922506183017307</v>
      </c>
      <c r="BG161" s="77">
        <f t="shared" si="285"/>
        <v>0.27589997251992304</v>
      </c>
      <c r="BH161" s="77">
        <f t="shared" si="286"/>
        <v>0.34487496564990378</v>
      </c>
      <c r="BI161" s="83">
        <f t="shared" si="287"/>
        <v>1</v>
      </c>
      <c r="BJ161" s="83">
        <f t="shared" si="288"/>
        <v>0</v>
      </c>
      <c r="BK161" s="83">
        <f t="shared" si="289"/>
        <v>0</v>
      </c>
      <c r="BL161" s="84">
        <f t="shared" si="222"/>
        <v>0.37735916331170566</v>
      </c>
      <c r="BM161" s="84">
        <f t="shared" si="223"/>
        <v>0.37922506183017307</v>
      </c>
      <c r="BN161" s="85">
        <f t="shared" si="290"/>
        <v>-1.8658985184674126E-3</v>
      </c>
      <c r="BO161" s="84">
        <f t="shared" si="224"/>
        <v>0.37735916331170566</v>
      </c>
      <c r="BP161" s="84">
        <f t="shared" si="225"/>
        <v>0.27327967728316932</v>
      </c>
      <c r="BQ161" s="84">
        <f t="shared" si="226"/>
        <v>0.34936115940512502</v>
      </c>
      <c r="BR161" s="84">
        <f t="shared" si="291"/>
        <v>0.37922506183017307</v>
      </c>
      <c r="BS161" s="84">
        <f t="shared" si="291"/>
        <v>0.27589997251992304</v>
      </c>
      <c r="BT161" s="84">
        <f t="shared" si="291"/>
        <v>0.34487496564990378</v>
      </c>
      <c r="BU161" s="86">
        <f t="shared" si="292"/>
        <v>1</v>
      </c>
      <c r="BV161" s="86">
        <f t="shared" si="292"/>
        <v>0</v>
      </c>
      <c r="BW161" s="86">
        <f t="shared" si="292"/>
        <v>0</v>
      </c>
      <c r="BX161" s="86">
        <f t="shared" si="293"/>
        <v>1</v>
      </c>
      <c r="BY161" s="86">
        <f t="shared" si="293"/>
        <v>0</v>
      </c>
      <c r="BZ161" s="86">
        <f t="shared" si="293"/>
        <v>0</v>
      </c>
      <c r="CA161" s="83">
        <f>IF(AND(DataEntry!B161&gt;=ExFrom,DataEntry!B161&lt;=ExTo),0,IF(AR161&lt;DS161,0,DB161))</f>
        <v>0</v>
      </c>
      <c r="CB161" s="83">
        <f>IF(AND(DataEntry!B161&gt;=ExFrom,DataEntry!B161&lt;=ExTo),0,IF(AT161&lt;DT161,0,DC161))</f>
        <v>0</v>
      </c>
      <c r="CC161" s="14">
        <f t="shared" si="294"/>
        <v>0</v>
      </c>
      <c r="CD161" s="72" t="str">
        <f t="shared" si="227"/>
        <v/>
      </c>
      <c r="CE161" s="87">
        <f t="shared" si="295"/>
        <v>5.0580287545470393E-2</v>
      </c>
      <c r="CF161" s="88">
        <f t="shared" si="296"/>
        <v>-3.6381909339847543E-2</v>
      </c>
      <c r="CG161" s="88">
        <f t="shared" si="297"/>
        <v>-2.4128736536257338E-2</v>
      </c>
      <c r="CH161" s="87">
        <f t="shared" si="298"/>
        <v>0.27327967728316926</v>
      </c>
      <c r="CI161" s="89">
        <f t="shared" si="228"/>
        <v>0</v>
      </c>
      <c r="CJ161" s="89">
        <f t="shared" si="229"/>
        <v>0</v>
      </c>
      <c r="CK161" s="157">
        <f t="shared" si="230"/>
        <v>0</v>
      </c>
      <c r="CL161" s="90">
        <f t="shared" si="231"/>
        <v>0</v>
      </c>
      <c r="CM161" s="157">
        <f t="shared" si="232"/>
        <v>0</v>
      </c>
      <c r="CN161" s="90">
        <f t="shared" si="233"/>
        <v>0</v>
      </c>
      <c r="CO161" s="157">
        <f t="shared" si="234"/>
        <v>0</v>
      </c>
      <c r="CP161" s="90">
        <f t="shared" si="235"/>
        <v>0</v>
      </c>
      <c r="CQ161" s="157">
        <f t="shared" si="236"/>
        <v>0</v>
      </c>
      <c r="CR161" s="90">
        <f t="shared" si="237"/>
        <v>0</v>
      </c>
      <c r="CS161" s="157">
        <f t="shared" si="238"/>
        <v>0</v>
      </c>
      <c r="CT161" s="90">
        <f t="shared" si="239"/>
        <v>0</v>
      </c>
      <c r="CU161" s="157">
        <f t="shared" si="240"/>
        <v>0</v>
      </c>
      <c r="CV161" s="90">
        <f t="shared" si="241"/>
        <v>0</v>
      </c>
      <c r="CW161" s="157">
        <f t="shared" si="242"/>
        <v>0</v>
      </c>
      <c r="CX161" s="90">
        <f t="shared" si="243"/>
        <v>0</v>
      </c>
      <c r="CY161" s="157">
        <f t="shared" si="244"/>
        <v>0</v>
      </c>
      <c r="CZ161" s="90">
        <f t="shared" si="245"/>
        <v>0</v>
      </c>
      <c r="DA161" s="91">
        <f>DataEntry!B161</f>
        <v>44223</v>
      </c>
      <c r="DB161" s="83">
        <f t="shared" si="246"/>
        <v>0</v>
      </c>
      <c r="DC161" s="83">
        <f t="shared" si="247"/>
        <v>0</v>
      </c>
      <c r="DD161" s="145">
        <f t="shared" si="299"/>
        <v>10</v>
      </c>
      <c r="DE161" s="145" t="str">
        <f t="shared" si="300"/>
        <v/>
      </c>
      <c r="DF161" s="145" t="str">
        <f t="shared" si="301"/>
        <v/>
      </c>
      <c r="DG161" s="145" t="str">
        <f t="shared" si="302"/>
        <v/>
      </c>
      <c r="DH161" s="145" t="str">
        <f t="shared" si="303"/>
        <v/>
      </c>
      <c r="DI161" s="145">
        <f t="shared" si="304"/>
        <v>8</v>
      </c>
      <c r="DJ161" s="83">
        <f t="shared" si="305"/>
        <v>0</v>
      </c>
      <c r="DK161" s="83">
        <f t="shared" si="306"/>
        <v>0</v>
      </c>
      <c r="DL161" s="84">
        <f t="shared" si="307"/>
        <v>0</v>
      </c>
      <c r="DM161" s="14">
        <f t="shared" si="308"/>
        <v>0</v>
      </c>
      <c r="DN161" s="87">
        <f>IFERROR(DO161*(1-DCFactor)+Results!DP161*DCFactor,"")</f>
        <v>0.26796712115309695</v>
      </c>
      <c r="DO161" s="87">
        <f>(DFactor*Rounds*Number/2+SUM(BV$3:BV149))/(Rounds*Number/2+COUNT(BV$3:BV149))</f>
        <v>0.27500220750551874</v>
      </c>
      <c r="DP161" s="87">
        <f t="shared" si="248"/>
        <v>0.25490196078431371</v>
      </c>
      <c r="DQ161" s="84">
        <f t="shared" si="249"/>
        <v>0</v>
      </c>
      <c r="DR161" s="84">
        <f t="shared" si="250"/>
        <v>0</v>
      </c>
      <c r="DS161" s="87">
        <f t="shared" si="251"/>
        <v>0.33787939697799485</v>
      </c>
      <c r="DT161" s="87">
        <f t="shared" si="252"/>
        <v>0.3374709578845419</v>
      </c>
      <c r="DU161" s="87">
        <f t="shared" si="253"/>
        <v>0.27327967728316926</v>
      </c>
      <c r="DV161" s="86">
        <f t="shared" si="309"/>
        <v>1</v>
      </c>
      <c r="DW161" s="86">
        <f t="shared" si="310"/>
        <v>-1</v>
      </c>
    </row>
    <row r="162" spans="1:127" x14ac:dyDescent="0.25">
      <c r="A162" s="69">
        <v>160</v>
      </c>
      <c r="B162" s="70">
        <f>DataEntry!C162</f>
        <v>12</v>
      </c>
      <c r="C162" s="71">
        <f>COUNTIF(D$2:D162,D162)+COUNTIF(G$2:G162,D162)</f>
        <v>18</v>
      </c>
      <c r="D162" s="72" t="str">
        <f t="shared" si="211"/>
        <v>Nurnberg</v>
      </c>
      <c r="E162" s="70">
        <f>DataEntry!E162</f>
        <v>15</v>
      </c>
      <c r="F162" s="71">
        <f>COUNTIF(D$2:D162,G162)+COUNTIF(G$2:G162,G162)</f>
        <v>18</v>
      </c>
      <c r="G162" s="72" t="str">
        <f t="shared" si="212"/>
        <v>Jahn Regensburg</v>
      </c>
      <c r="H162" s="73">
        <f>DataEntry!G162</f>
        <v>0</v>
      </c>
      <c r="I162" s="73">
        <f>DataEntry!H162</f>
        <v>1</v>
      </c>
      <c r="J162" s="158">
        <f t="shared" si="210"/>
        <v>3</v>
      </c>
      <c r="K162" s="156">
        <f t="shared" si="213"/>
        <v>0</v>
      </c>
      <c r="L162" s="224">
        <f t="shared" si="214"/>
        <v>2469.5643099127137</v>
      </c>
      <c r="M162" s="224">
        <f t="shared" si="215"/>
        <v>2368.9863116010242</v>
      </c>
      <c r="N162" s="236">
        <f t="shared" si="254"/>
        <v>100.5779983116895</v>
      </c>
      <c r="O162" s="22" t="str">
        <f t="shared" si="255"/>
        <v>T12G18</v>
      </c>
      <c r="P162" s="248">
        <f t="shared" si="216"/>
        <v>-5.9241991232326372</v>
      </c>
      <c r="Q162" s="22" t="str">
        <f t="shared" si="256"/>
        <v>T15G18</v>
      </c>
      <c r="R162" s="248">
        <f t="shared" si="217"/>
        <v>5.9241991232326372</v>
      </c>
      <c r="S162" s="74">
        <f t="shared" si="257"/>
        <v>0</v>
      </c>
      <c r="T162" s="75">
        <f t="shared" si="258"/>
        <v>0</v>
      </c>
      <c r="U162" s="76">
        <f t="shared" si="259"/>
        <v>0</v>
      </c>
      <c r="V162" s="74">
        <f t="shared" si="260"/>
        <v>0</v>
      </c>
      <c r="W162" s="75">
        <f t="shared" si="261"/>
        <v>0</v>
      </c>
      <c r="X162" s="76">
        <f t="shared" si="262"/>
        <v>0</v>
      </c>
      <c r="Y162" s="74">
        <f t="shared" si="263"/>
        <v>0</v>
      </c>
      <c r="Z162" s="75">
        <f t="shared" si="264"/>
        <v>0</v>
      </c>
      <c r="AA162" s="76">
        <f t="shared" si="265"/>
        <v>1</v>
      </c>
      <c r="AB162" s="74">
        <f t="shared" si="266"/>
        <v>0</v>
      </c>
      <c r="AC162" s="75">
        <f t="shared" si="267"/>
        <v>0</v>
      </c>
      <c r="AD162" s="76">
        <f t="shared" si="268"/>
        <v>0</v>
      </c>
      <c r="AE162" s="74">
        <f t="shared" si="269"/>
        <v>0</v>
      </c>
      <c r="AF162" s="75">
        <f t="shared" si="270"/>
        <v>0</v>
      </c>
      <c r="AG162" s="76">
        <f t="shared" si="271"/>
        <v>0</v>
      </c>
      <c r="AH162" s="74">
        <f t="shared" si="272"/>
        <v>0</v>
      </c>
      <c r="AI162" s="75">
        <f t="shared" si="273"/>
        <v>0</v>
      </c>
      <c r="AJ162" s="76">
        <f t="shared" si="274"/>
        <v>0</v>
      </c>
      <c r="AK162" s="74">
        <f t="shared" si="275"/>
        <v>0</v>
      </c>
      <c r="AL162" s="75">
        <f t="shared" si="276"/>
        <v>0</v>
      </c>
      <c r="AM162" s="76">
        <f t="shared" si="277"/>
        <v>0</v>
      </c>
      <c r="AN162" s="74">
        <f t="shared" si="278"/>
        <v>0</v>
      </c>
      <c r="AO162" s="75">
        <f t="shared" si="279"/>
        <v>0</v>
      </c>
      <c r="AP162" s="76">
        <f t="shared" si="280"/>
        <v>0</v>
      </c>
      <c r="AQ162" s="77">
        <f t="shared" si="218"/>
        <v>0.59241991232326374</v>
      </c>
      <c r="AR162" s="77">
        <f t="shared" si="281"/>
        <v>0.43550705964278214</v>
      </c>
      <c r="AS162" s="78">
        <f t="shared" si="282"/>
        <v>0.31382570536096321</v>
      </c>
      <c r="AT162" s="77">
        <f t="shared" si="283"/>
        <v>0.25066723499625471</v>
      </c>
      <c r="AU162" s="79">
        <f t="shared" si="311"/>
        <v>0.1</v>
      </c>
      <c r="AV162" s="139">
        <f>DataEntry!P162</f>
        <v>-31</v>
      </c>
      <c r="AW162" s="80" t="str">
        <f t="shared" si="219"/>
        <v>32/25</v>
      </c>
      <c r="AX162" s="80" t="str">
        <f t="shared" si="220"/>
        <v>54/25</v>
      </c>
      <c r="AY162" s="80" t="str">
        <f t="shared" si="221"/>
        <v>74/25</v>
      </c>
      <c r="AZ162" s="81">
        <f>DataEntry!I162</f>
        <v>1</v>
      </c>
      <c r="BA162" s="82">
        <f>DataEntry!J162</f>
        <v>1</v>
      </c>
      <c r="BB162" s="81">
        <f>DataEntry!K162</f>
        <v>64</v>
      </c>
      <c r="BC162" s="82">
        <f>DataEntry!L162</f>
        <v>25</v>
      </c>
      <c r="BD162" s="81">
        <f>DataEntry!M162</f>
        <v>27</v>
      </c>
      <c r="BE162" s="82">
        <f>DataEntry!N162</f>
        <v>10</v>
      </c>
      <c r="BF162" s="77">
        <f t="shared" si="284"/>
        <v>0.47566084067600756</v>
      </c>
      <c r="BG162" s="77">
        <f t="shared" si="285"/>
        <v>0.26722519139101547</v>
      </c>
      <c r="BH162" s="77">
        <f t="shared" si="286"/>
        <v>0.25711396793297708</v>
      </c>
      <c r="BI162" s="83">
        <f t="shared" si="287"/>
        <v>0</v>
      </c>
      <c r="BJ162" s="83">
        <f t="shared" si="288"/>
        <v>0</v>
      </c>
      <c r="BK162" s="83">
        <f t="shared" si="289"/>
        <v>1</v>
      </c>
      <c r="BL162" s="84">
        <f t="shared" si="222"/>
        <v>0.25066723499625471</v>
      </c>
      <c r="BM162" s="84">
        <f t="shared" si="223"/>
        <v>0.25711396793297708</v>
      </c>
      <c r="BN162" s="85">
        <f t="shared" si="290"/>
        <v>-6.4467329367223769E-3</v>
      </c>
      <c r="BO162" s="84">
        <f t="shared" si="224"/>
        <v>0.43550705964278214</v>
      </c>
      <c r="BP162" s="84">
        <f t="shared" si="225"/>
        <v>0.31382570536096321</v>
      </c>
      <c r="BQ162" s="84">
        <f t="shared" si="226"/>
        <v>0.25066723499625471</v>
      </c>
      <c r="BR162" s="84">
        <f t="shared" si="291"/>
        <v>0.47566084067600756</v>
      </c>
      <c r="BS162" s="84">
        <f t="shared" si="291"/>
        <v>0.26722519139101547</v>
      </c>
      <c r="BT162" s="84">
        <f t="shared" si="291"/>
        <v>0.25711396793297708</v>
      </c>
      <c r="BU162" s="86">
        <f t="shared" si="292"/>
        <v>0</v>
      </c>
      <c r="BV162" s="86">
        <f t="shared" si="292"/>
        <v>0</v>
      </c>
      <c r="BW162" s="86">
        <f t="shared" si="292"/>
        <v>1</v>
      </c>
      <c r="BX162" s="86">
        <f t="shared" si="293"/>
        <v>0</v>
      </c>
      <c r="BY162" s="86">
        <f t="shared" si="293"/>
        <v>0</v>
      </c>
      <c r="BZ162" s="86">
        <f t="shared" si="293"/>
        <v>1</v>
      </c>
      <c r="CA162" s="83">
        <f>IF(AND(DataEntry!B162&gt;=ExFrom,DataEntry!B162&lt;=ExTo),0,IF(AR162&lt;DS162,0,DB162))</f>
        <v>0</v>
      </c>
      <c r="CB162" s="83">
        <f>IF(AND(DataEntry!B162&gt;=ExFrom,DataEntry!B162&lt;=ExTo),0,IF(AT162&lt;DT162,0,DC162))</f>
        <v>0</v>
      </c>
      <c r="CC162" s="14">
        <f t="shared" si="294"/>
        <v>0</v>
      </c>
      <c r="CD162" s="72" t="str">
        <f t="shared" si="227"/>
        <v/>
      </c>
      <c r="CE162" s="87">
        <f t="shared" si="295"/>
        <v>5.1169146674764576E-2</v>
      </c>
      <c r="CF162" s="88">
        <f t="shared" si="296"/>
        <v>-9.2580071179907131E-2</v>
      </c>
      <c r="CG162" s="88">
        <f t="shared" si="297"/>
        <v>-4.5356216758821177E-2</v>
      </c>
      <c r="CH162" s="87">
        <f t="shared" si="298"/>
        <v>0.31382570536096316</v>
      </c>
      <c r="CI162" s="89">
        <f t="shared" si="228"/>
        <v>0</v>
      </c>
      <c r="CJ162" s="89">
        <f t="shared" si="229"/>
        <v>0</v>
      </c>
      <c r="CK162" s="157">
        <f t="shared" si="230"/>
        <v>0</v>
      </c>
      <c r="CL162" s="90">
        <f t="shared" si="231"/>
        <v>0</v>
      </c>
      <c r="CM162" s="157">
        <f t="shared" si="232"/>
        <v>0</v>
      </c>
      <c r="CN162" s="90">
        <f t="shared" si="233"/>
        <v>0</v>
      </c>
      <c r="CO162" s="157">
        <f t="shared" si="234"/>
        <v>0</v>
      </c>
      <c r="CP162" s="90">
        <f t="shared" si="235"/>
        <v>0</v>
      </c>
      <c r="CQ162" s="157">
        <f t="shared" si="236"/>
        <v>0</v>
      </c>
      <c r="CR162" s="90">
        <f t="shared" si="237"/>
        <v>0</v>
      </c>
      <c r="CS162" s="157">
        <f t="shared" si="238"/>
        <v>0</v>
      </c>
      <c r="CT162" s="90">
        <f t="shared" si="239"/>
        <v>0</v>
      </c>
      <c r="CU162" s="157">
        <f t="shared" si="240"/>
        <v>0</v>
      </c>
      <c r="CV162" s="90">
        <f t="shared" si="241"/>
        <v>0</v>
      </c>
      <c r="CW162" s="157">
        <f t="shared" si="242"/>
        <v>0</v>
      </c>
      <c r="CX162" s="90">
        <f t="shared" si="243"/>
        <v>0</v>
      </c>
      <c r="CY162" s="157">
        <f t="shared" si="244"/>
        <v>0</v>
      </c>
      <c r="CZ162" s="90">
        <f t="shared" si="245"/>
        <v>0</v>
      </c>
      <c r="DA162" s="91">
        <f>DataEntry!B162</f>
        <v>44223</v>
      </c>
      <c r="DB162" s="83">
        <f t="shared" si="246"/>
        <v>0</v>
      </c>
      <c r="DC162" s="83">
        <f t="shared" si="247"/>
        <v>0</v>
      </c>
      <c r="DD162" s="145" t="str">
        <f t="shared" si="299"/>
        <v/>
      </c>
      <c r="DE162" s="145" t="str">
        <f t="shared" si="300"/>
        <v/>
      </c>
      <c r="DF162" s="145">
        <f t="shared" si="301"/>
        <v>12</v>
      </c>
      <c r="DG162" s="145">
        <f t="shared" si="302"/>
        <v>15</v>
      </c>
      <c r="DH162" s="145" t="str">
        <f t="shared" si="303"/>
        <v/>
      </c>
      <c r="DI162" s="145" t="str">
        <f t="shared" si="304"/>
        <v/>
      </c>
      <c r="DJ162" s="83">
        <f t="shared" si="305"/>
        <v>0</v>
      </c>
      <c r="DK162" s="83">
        <f t="shared" si="306"/>
        <v>0</v>
      </c>
      <c r="DL162" s="84">
        <f t="shared" si="307"/>
        <v>0</v>
      </c>
      <c r="DM162" s="14">
        <f t="shared" si="308"/>
        <v>0</v>
      </c>
      <c r="DN162" s="87">
        <f>IFERROR(DO162*(1-DCFactor)+Results!DP162*DCFactor,"")</f>
        <v>0.29302472143042241</v>
      </c>
      <c r="DO162" s="87">
        <f>(DFactor*Rounds*Number/2+SUM(BV$3:BV150))/(Rounds*Number/2+COUNT(BV$3:BV150))</f>
        <v>0.27659911894273126</v>
      </c>
      <c r="DP162" s="87">
        <f t="shared" si="248"/>
        <v>0.3235294117647059</v>
      </c>
      <c r="DQ162" s="84">
        <f t="shared" si="249"/>
        <v>0</v>
      </c>
      <c r="DR162" s="84">
        <f t="shared" si="250"/>
        <v>0</v>
      </c>
      <c r="DS162" s="87">
        <f t="shared" si="251"/>
        <v>0.33975266903933021</v>
      </c>
      <c r="DT162" s="87">
        <f t="shared" si="252"/>
        <v>0.33817854055862734</v>
      </c>
      <c r="DU162" s="87">
        <f t="shared" si="253"/>
        <v>0.31382570536096316</v>
      </c>
      <c r="DV162" s="86">
        <f t="shared" si="309"/>
        <v>-1</v>
      </c>
      <c r="DW162" s="86">
        <f t="shared" si="310"/>
        <v>1</v>
      </c>
    </row>
    <row r="163" spans="1:127" x14ac:dyDescent="0.25">
      <c r="A163" s="69">
        <v>161</v>
      </c>
      <c r="B163" s="70">
        <f>DataEntry!C163</f>
        <v>14</v>
      </c>
      <c r="C163" s="71">
        <f>COUNTIF(D$2:D163,D163)+COUNTIF(G$2:G163,D163)</f>
        <v>18</v>
      </c>
      <c r="D163" s="72" t="str">
        <f t="shared" si="211"/>
        <v>Paderborn 07</v>
      </c>
      <c r="E163" s="70">
        <f>DataEntry!E163</f>
        <v>11</v>
      </c>
      <c r="F163" s="71">
        <f>COUNTIF(D$2:D163,G163)+COUNTIF(G$2:G163,G163)</f>
        <v>18</v>
      </c>
      <c r="G163" s="72" t="str">
        <f t="shared" si="212"/>
        <v>Holstein Kiel</v>
      </c>
      <c r="H163" s="73">
        <f>DataEntry!G163</f>
        <v>1</v>
      </c>
      <c r="I163" s="73">
        <f>DataEntry!H163</f>
        <v>1</v>
      </c>
      <c r="J163" s="158">
        <f t="shared" si="210"/>
        <v>2</v>
      </c>
      <c r="K163" s="156">
        <f t="shared" si="213"/>
        <v>0</v>
      </c>
      <c r="L163" s="224">
        <f t="shared" si="214"/>
        <v>2452.4065318927023</v>
      </c>
      <c r="M163" s="224">
        <f t="shared" si="215"/>
        <v>2503.3330376821732</v>
      </c>
      <c r="N163" s="236">
        <f t="shared" si="254"/>
        <v>-50.926505789470866</v>
      </c>
      <c r="O163" s="22" t="str">
        <f t="shared" si="255"/>
        <v>T14G18</v>
      </c>
      <c r="P163" s="248">
        <f t="shared" si="216"/>
        <v>0.4487124884193241</v>
      </c>
      <c r="Q163" s="22" t="str">
        <f t="shared" si="256"/>
        <v>T11G18</v>
      </c>
      <c r="R163" s="248">
        <f t="shared" si="217"/>
        <v>-0.4487124884193241</v>
      </c>
      <c r="S163" s="74">
        <f t="shared" si="257"/>
        <v>0</v>
      </c>
      <c r="T163" s="75">
        <f t="shared" si="258"/>
        <v>0</v>
      </c>
      <c r="U163" s="76">
        <f t="shared" si="259"/>
        <v>0</v>
      </c>
      <c r="V163" s="74">
        <f t="shared" si="260"/>
        <v>0</v>
      </c>
      <c r="W163" s="75">
        <f t="shared" si="261"/>
        <v>1</v>
      </c>
      <c r="X163" s="76">
        <f t="shared" si="262"/>
        <v>0</v>
      </c>
      <c r="Y163" s="74">
        <f t="shared" si="263"/>
        <v>0</v>
      </c>
      <c r="Z163" s="75">
        <f t="shared" si="264"/>
        <v>0</v>
      </c>
      <c r="AA163" s="76">
        <f t="shared" si="265"/>
        <v>0</v>
      </c>
      <c r="AB163" s="74">
        <f t="shared" si="266"/>
        <v>0</v>
      </c>
      <c r="AC163" s="75">
        <f t="shared" si="267"/>
        <v>0</v>
      </c>
      <c r="AD163" s="76">
        <f t="shared" si="268"/>
        <v>0</v>
      </c>
      <c r="AE163" s="74">
        <f t="shared" si="269"/>
        <v>0</v>
      </c>
      <c r="AF163" s="75">
        <f t="shared" si="270"/>
        <v>0</v>
      </c>
      <c r="AG163" s="76">
        <f t="shared" si="271"/>
        <v>0</v>
      </c>
      <c r="AH163" s="74">
        <f t="shared" si="272"/>
        <v>0</v>
      </c>
      <c r="AI163" s="75">
        <f t="shared" si="273"/>
        <v>0</v>
      </c>
      <c r="AJ163" s="76">
        <f t="shared" si="274"/>
        <v>0</v>
      </c>
      <c r="AK163" s="74">
        <f t="shared" si="275"/>
        <v>0</v>
      </c>
      <c r="AL163" s="75">
        <f t="shared" si="276"/>
        <v>0</v>
      </c>
      <c r="AM163" s="76">
        <f t="shared" si="277"/>
        <v>0</v>
      </c>
      <c r="AN163" s="74">
        <f t="shared" si="278"/>
        <v>0</v>
      </c>
      <c r="AO163" s="75">
        <f t="shared" si="279"/>
        <v>0</v>
      </c>
      <c r="AP163" s="76">
        <f t="shared" si="280"/>
        <v>0</v>
      </c>
      <c r="AQ163" s="77">
        <f t="shared" si="218"/>
        <v>0.45512875115806761</v>
      </c>
      <c r="AR163" s="77">
        <f t="shared" si="281"/>
        <v>0.30928651214275338</v>
      </c>
      <c r="AS163" s="78">
        <f t="shared" si="282"/>
        <v>0.29168447803062836</v>
      </c>
      <c r="AT163" s="77">
        <f t="shared" si="283"/>
        <v>0.39902900982661821</v>
      </c>
      <c r="AU163" s="79">
        <f t="shared" si="311"/>
        <v>0.1</v>
      </c>
      <c r="AV163" s="139">
        <f>DataEntry!P163</f>
        <v>0</v>
      </c>
      <c r="AW163" s="80" t="str">
        <f t="shared" si="219"/>
        <v>11/5</v>
      </c>
      <c r="AX163" s="80" t="str">
        <f t="shared" si="220"/>
        <v>12/5</v>
      </c>
      <c r="AY163" s="80" t="str">
        <f t="shared" si="221"/>
        <v>6/4</v>
      </c>
      <c r="AZ163" s="81">
        <f>DataEntry!I163</f>
        <v>71</v>
      </c>
      <c r="BA163" s="82">
        <f>DataEntry!J163</f>
        <v>50</v>
      </c>
      <c r="BB163" s="81">
        <f>DataEntry!K163</f>
        <v>63</v>
      </c>
      <c r="BC163" s="82">
        <f>DataEntry!L163</f>
        <v>25</v>
      </c>
      <c r="BD163" s="81">
        <f>DataEntry!M163</f>
        <v>91</v>
      </c>
      <c r="BE163" s="82">
        <f>DataEntry!N163</f>
        <v>50</v>
      </c>
      <c r="BF163" s="77">
        <f t="shared" si="284"/>
        <v>0.39282604910325614</v>
      </c>
      <c r="BG163" s="77">
        <f t="shared" si="285"/>
        <v>0.27006790875848857</v>
      </c>
      <c r="BH163" s="77">
        <f t="shared" si="286"/>
        <v>0.33710604213825524</v>
      </c>
      <c r="BI163" s="83">
        <f t="shared" si="287"/>
        <v>0</v>
      </c>
      <c r="BJ163" s="83">
        <f t="shared" si="288"/>
        <v>1</v>
      </c>
      <c r="BK163" s="83">
        <f t="shared" si="289"/>
        <v>0</v>
      </c>
      <c r="BL163" s="84">
        <f t="shared" si="222"/>
        <v>0.29168447803062836</v>
      </c>
      <c r="BM163" s="84">
        <f t="shared" si="223"/>
        <v>0.27006790875848857</v>
      </c>
      <c r="BN163" s="85">
        <f t="shared" si="290"/>
        <v>2.1616569272139785E-2</v>
      </c>
      <c r="BO163" s="84">
        <f t="shared" si="224"/>
        <v>0.30928651214275338</v>
      </c>
      <c r="BP163" s="84">
        <f t="shared" si="225"/>
        <v>0.29168447803062836</v>
      </c>
      <c r="BQ163" s="84">
        <f t="shared" si="226"/>
        <v>0.39902900982661821</v>
      </c>
      <c r="BR163" s="84">
        <f t="shared" si="291"/>
        <v>0.39282604910325614</v>
      </c>
      <c r="BS163" s="84">
        <f t="shared" si="291"/>
        <v>0.27006790875848857</v>
      </c>
      <c r="BT163" s="84">
        <f t="shared" si="291"/>
        <v>0.33710604213825524</v>
      </c>
      <c r="BU163" s="86">
        <f t="shared" si="292"/>
        <v>0</v>
      </c>
      <c r="BV163" s="86">
        <f t="shared" si="292"/>
        <v>1</v>
      </c>
      <c r="BW163" s="86">
        <f t="shared" si="292"/>
        <v>0</v>
      </c>
      <c r="BX163" s="86">
        <f t="shared" si="293"/>
        <v>0</v>
      </c>
      <c r="BY163" s="86">
        <f t="shared" si="293"/>
        <v>1</v>
      </c>
      <c r="BZ163" s="86">
        <f t="shared" si="293"/>
        <v>0</v>
      </c>
      <c r="CA163" s="83">
        <f>IF(AND(DataEntry!B163&gt;=ExFrom,DataEntry!B163&lt;=ExTo),0,IF(AR163&lt;DS163,0,DB163))</f>
        <v>0</v>
      </c>
      <c r="CB163" s="83">
        <f>IF(AND(DataEntry!B163&gt;=ExFrom,DataEntry!B163&lt;=ExTo),0,IF(AT163&lt;DT163,0,DC163))</f>
        <v>0</v>
      </c>
      <c r="CC163" s="14">
        <f t="shared" si="294"/>
        <v>0</v>
      </c>
      <c r="CD163" s="72" t="str">
        <f t="shared" si="227"/>
        <v/>
      </c>
      <c r="CE163" s="87">
        <f t="shared" si="295"/>
        <v>5.1923978664791148E-2</v>
      </c>
      <c r="CF163" s="88">
        <f t="shared" si="296"/>
        <v>-0.16466021900059533</v>
      </c>
      <c r="CG163" s="88">
        <f t="shared" si="297"/>
        <v>8.7622451405550666E-2</v>
      </c>
      <c r="CH163" s="87">
        <f t="shared" si="298"/>
        <v>0.29168447803062841</v>
      </c>
      <c r="CI163" s="89">
        <f t="shared" si="228"/>
        <v>0</v>
      </c>
      <c r="CJ163" s="89">
        <f t="shared" si="229"/>
        <v>0</v>
      </c>
      <c r="CK163" s="157">
        <f t="shared" si="230"/>
        <v>0</v>
      </c>
      <c r="CL163" s="90">
        <f t="shared" si="231"/>
        <v>0</v>
      </c>
      <c r="CM163" s="157">
        <f t="shared" si="232"/>
        <v>0</v>
      </c>
      <c r="CN163" s="90">
        <f t="shared" si="233"/>
        <v>0</v>
      </c>
      <c r="CO163" s="157">
        <f t="shared" si="234"/>
        <v>0</v>
      </c>
      <c r="CP163" s="90">
        <f t="shared" si="235"/>
        <v>0</v>
      </c>
      <c r="CQ163" s="157">
        <f t="shared" si="236"/>
        <v>0</v>
      </c>
      <c r="CR163" s="90">
        <f t="shared" si="237"/>
        <v>0</v>
      </c>
      <c r="CS163" s="157">
        <f t="shared" si="238"/>
        <v>0</v>
      </c>
      <c r="CT163" s="90">
        <f t="shared" si="239"/>
        <v>0</v>
      </c>
      <c r="CU163" s="157">
        <f t="shared" si="240"/>
        <v>0</v>
      </c>
      <c r="CV163" s="90">
        <f t="shared" si="241"/>
        <v>0</v>
      </c>
      <c r="CW163" s="157">
        <f t="shared" si="242"/>
        <v>0</v>
      </c>
      <c r="CX163" s="90">
        <f t="shared" si="243"/>
        <v>0</v>
      </c>
      <c r="CY163" s="157">
        <f t="shared" si="244"/>
        <v>0</v>
      </c>
      <c r="CZ163" s="90">
        <f t="shared" si="245"/>
        <v>0</v>
      </c>
      <c r="DA163" s="91">
        <f>DataEntry!B163</f>
        <v>44223</v>
      </c>
      <c r="DB163" s="83">
        <f t="shared" si="246"/>
        <v>0</v>
      </c>
      <c r="DC163" s="83">
        <f t="shared" si="247"/>
        <v>0</v>
      </c>
      <c r="DD163" s="145" t="str">
        <f t="shared" si="299"/>
        <v/>
      </c>
      <c r="DE163" s="145">
        <f t="shared" si="300"/>
        <v>14</v>
      </c>
      <c r="DF163" s="145" t="str">
        <f t="shared" si="301"/>
        <v/>
      </c>
      <c r="DG163" s="145" t="str">
        <f t="shared" si="302"/>
        <v/>
      </c>
      <c r="DH163" s="145">
        <f t="shared" si="303"/>
        <v>11</v>
      </c>
      <c r="DI163" s="145" t="str">
        <f t="shared" si="304"/>
        <v/>
      </c>
      <c r="DJ163" s="83">
        <f t="shared" si="305"/>
        <v>0</v>
      </c>
      <c r="DK163" s="83">
        <f t="shared" si="306"/>
        <v>0</v>
      </c>
      <c r="DL163" s="84">
        <f t="shared" si="307"/>
        <v>0</v>
      </c>
      <c r="DM163" s="14">
        <f t="shared" si="308"/>
        <v>0</v>
      </c>
      <c r="DN163" s="87">
        <f>IFERROR(DO163*(1-DCFactor)+Results!DP163*DCFactor,"")</f>
        <v>0.27204134453781509</v>
      </c>
      <c r="DO163" s="87">
        <f>(DFactor*Rounds*Number/2+SUM(BV$3:BV151))/(Rounds*Number/2+COUNT(BV$3:BV151))</f>
        <v>0.27599120879120875</v>
      </c>
      <c r="DP163" s="87">
        <f t="shared" si="248"/>
        <v>0.26470588235294118</v>
      </c>
      <c r="DQ163" s="84">
        <f t="shared" si="249"/>
        <v>0</v>
      </c>
      <c r="DR163" s="84">
        <f t="shared" si="250"/>
        <v>0</v>
      </c>
      <c r="DS163" s="87">
        <f t="shared" si="251"/>
        <v>0.34215534063335318</v>
      </c>
      <c r="DT163" s="87">
        <f t="shared" si="252"/>
        <v>0.33374591828648159</v>
      </c>
      <c r="DU163" s="87">
        <f t="shared" si="253"/>
        <v>0.29168447803062841</v>
      </c>
      <c r="DV163" s="86">
        <f t="shared" si="309"/>
        <v>0</v>
      </c>
      <c r="DW163" s="86">
        <f t="shared" si="310"/>
        <v>0</v>
      </c>
    </row>
    <row r="164" spans="1:127" x14ac:dyDescent="0.25">
      <c r="A164" s="69">
        <v>162</v>
      </c>
      <c r="B164" s="70">
        <f>DataEntry!C164</f>
        <v>17</v>
      </c>
      <c r="C164" s="71">
        <f>COUNTIF(D$2:D164,D164)+COUNTIF(G$2:G164,D164)</f>
        <v>18</v>
      </c>
      <c r="D164" s="72" t="str">
        <f t="shared" si="211"/>
        <v>St Pauli</v>
      </c>
      <c r="E164" s="70">
        <f>DataEntry!E164</f>
        <v>2</v>
      </c>
      <c r="F164" s="71">
        <f>COUNTIF(D$2:D164,G164)+COUNTIF(G$2:G164,G164)</f>
        <v>18</v>
      </c>
      <c r="G164" s="72" t="str">
        <f t="shared" si="212"/>
        <v>Bochum</v>
      </c>
      <c r="H164" s="73">
        <f>DataEntry!G164</f>
        <v>2</v>
      </c>
      <c r="I164" s="73">
        <f>DataEntry!H164</f>
        <v>3</v>
      </c>
      <c r="J164" s="158">
        <f t="shared" si="210"/>
        <v>3</v>
      </c>
      <c r="K164" s="156">
        <f t="shared" si="213"/>
        <v>0</v>
      </c>
      <c r="L164" s="224">
        <f t="shared" si="214"/>
        <v>2466.4558926912164</v>
      </c>
      <c r="M164" s="224">
        <f t="shared" si="215"/>
        <v>2456.3445000808956</v>
      </c>
      <c r="N164" s="236">
        <f t="shared" si="254"/>
        <v>10.111392610320763</v>
      </c>
      <c r="O164" s="22" t="str">
        <f t="shared" si="255"/>
        <v>T17G18</v>
      </c>
      <c r="P164" s="248">
        <f t="shared" si="216"/>
        <v>-17.404213814943468</v>
      </c>
      <c r="Q164" s="22" t="str">
        <f t="shared" si="256"/>
        <v>T2G18</v>
      </c>
      <c r="R164" s="248">
        <f t="shared" si="217"/>
        <v>17.404213814943468</v>
      </c>
      <c r="S164" s="74">
        <f t="shared" si="257"/>
        <v>0</v>
      </c>
      <c r="T164" s="75">
        <f t="shared" si="258"/>
        <v>0</v>
      </c>
      <c r="U164" s="76">
        <f t="shared" si="259"/>
        <v>1</v>
      </c>
      <c r="V164" s="74">
        <f t="shared" si="260"/>
        <v>0</v>
      </c>
      <c r="W164" s="75">
        <f t="shared" si="261"/>
        <v>0</v>
      </c>
      <c r="X164" s="76">
        <f t="shared" si="262"/>
        <v>0</v>
      </c>
      <c r="Y164" s="74">
        <f t="shared" si="263"/>
        <v>0</v>
      </c>
      <c r="Z164" s="75">
        <f t="shared" si="264"/>
        <v>0</v>
      </c>
      <c r="AA164" s="76">
        <f t="shared" si="265"/>
        <v>0</v>
      </c>
      <c r="AB164" s="74">
        <f t="shared" si="266"/>
        <v>0</v>
      </c>
      <c r="AC164" s="75">
        <f t="shared" si="267"/>
        <v>0</v>
      </c>
      <c r="AD164" s="76">
        <f t="shared" si="268"/>
        <v>0</v>
      </c>
      <c r="AE164" s="74">
        <f t="shared" si="269"/>
        <v>0</v>
      </c>
      <c r="AF164" s="75">
        <f t="shared" si="270"/>
        <v>0</v>
      </c>
      <c r="AG164" s="76">
        <f t="shared" si="271"/>
        <v>0</v>
      </c>
      <c r="AH164" s="74">
        <f t="shared" si="272"/>
        <v>0</v>
      </c>
      <c r="AI164" s="75">
        <f t="shared" si="273"/>
        <v>0</v>
      </c>
      <c r="AJ164" s="76">
        <f t="shared" si="274"/>
        <v>0</v>
      </c>
      <c r="AK164" s="74">
        <f t="shared" si="275"/>
        <v>0</v>
      </c>
      <c r="AL164" s="75">
        <f t="shared" si="276"/>
        <v>0</v>
      </c>
      <c r="AM164" s="76">
        <f t="shared" si="277"/>
        <v>0</v>
      </c>
      <c r="AN164" s="74">
        <f t="shared" si="278"/>
        <v>0</v>
      </c>
      <c r="AO164" s="75">
        <f t="shared" si="279"/>
        <v>0</v>
      </c>
      <c r="AP164" s="76">
        <f t="shared" si="280"/>
        <v>0</v>
      </c>
      <c r="AQ164" s="77">
        <f t="shared" si="218"/>
        <v>0.50870609522904009</v>
      </c>
      <c r="AR164" s="77">
        <f t="shared" si="281"/>
        <v>0.35849897197821923</v>
      </c>
      <c r="AS164" s="78">
        <f t="shared" si="282"/>
        <v>0.30041424650164172</v>
      </c>
      <c r="AT164" s="77">
        <f t="shared" si="283"/>
        <v>0.34108678152013899</v>
      </c>
      <c r="AU164" s="79">
        <f t="shared" si="311"/>
        <v>0.1</v>
      </c>
      <c r="AV164" s="139">
        <f>DataEntry!P164</f>
        <v>-51</v>
      </c>
      <c r="AW164" s="80" t="str">
        <f t="shared" si="219"/>
        <v>89/50</v>
      </c>
      <c r="AX164" s="80" t="str">
        <f t="shared" si="220"/>
        <v>58/25</v>
      </c>
      <c r="AY164" s="80" t="str">
        <f t="shared" si="221"/>
        <v>48/25</v>
      </c>
      <c r="AZ164" s="81">
        <f>DataEntry!I164</f>
        <v>9</v>
      </c>
      <c r="BA164" s="82">
        <f>DataEntry!J164</f>
        <v>4</v>
      </c>
      <c r="BB164" s="81">
        <f>DataEntry!K164</f>
        <v>12</v>
      </c>
      <c r="BC164" s="82">
        <f>DataEntry!L164</f>
        <v>5</v>
      </c>
      <c r="BD164" s="81">
        <f>DataEntry!M164</f>
        <v>61</v>
      </c>
      <c r="BE164" s="82">
        <f>DataEntry!N164</f>
        <v>50</v>
      </c>
      <c r="BF164" s="77">
        <f t="shared" si="284"/>
        <v>0.29241080075930731</v>
      </c>
      <c r="BG164" s="77">
        <f t="shared" si="285"/>
        <v>0.27951032425522021</v>
      </c>
      <c r="BH164" s="77">
        <f t="shared" si="286"/>
        <v>0.42807887498547237</v>
      </c>
      <c r="BI164" s="83">
        <f t="shared" si="287"/>
        <v>0</v>
      </c>
      <c r="BJ164" s="83">
        <f t="shared" si="288"/>
        <v>0</v>
      </c>
      <c r="BK164" s="83">
        <f t="shared" si="289"/>
        <v>1</v>
      </c>
      <c r="BL164" s="84">
        <f t="shared" si="222"/>
        <v>0.34108678152013899</v>
      </c>
      <c r="BM164" s="84">
        <f t="shared" si="223"/>
        <v>0.42807887498547237</v>
      </c>
      <c r="BN164" s="85">
        <f t="shared" si="290"/>
        <v>-8.6992093465333376E-2</v>
      </c>
      <c r="BO164" s="84">
        <f t="shared" si="224"/>
        <v>0.35849897197821923</v>
      </c>
      <c r="BP164" s="84">
        <f t="shared" si="225"/>
        <v>0.30041424650164172</v>
      </c>
      <c r="BQ164" s="84">
        <f t="shared" si="226"/>
        <v>0.34108678152013899</v>
      </c>
      <c r="BR164" s="84">
        <f t="shared" si="291"/>
        <v>0.29241080075930731</v>
      </c>
      <c r="BS164" s="84">
        <f t="shared" si="291"/>
        <v>0.27951032425522021</v>
      </c>
      <c r="BT164" s="84">
        <f t="shared" si="291"/>
        <v>0.42807887498547237</v>
      </c>
      <c r="BU164" s="86">
        <f t="shared" si="292"/>
        <v>0</v>
      </c>
      <c r="BV164" s="86">
        <f t="shared" si="292"/>
        <v>0</v>
      </c>
      <c r="BW164" s="86">
        <f t="shared" si="292"/>
        <v>1</v>
      </c>
      <c r="BX164" s="86">
        <f t="shared" si="293"/>
        <v>0</v>
      </c>
      <c r="BY164" s="86">
        <f t="shared" si="293"/>
        <v>0</v>
      </c>
      <c r="BZ164" s="86">
        <f t="shared" si="293"/>
        <v>1</v>
      </c>
      <c r="CA164" s="83">
        <f>IF(AND(DataEntry!B164&gt;=ExFrom,DataEntry!B164&lt;=ExTo),0,IF(AR164&lt;DS164,0,DB164))</f>
        <v>36</v>
      </c>
      <c r="CB164" s="83">
        <f>IF(AND(DataEntry!B164&gt;=ExFrom,DataEntry!B164&lt;=ExTo),0,IF(AT164&lt;DT164,0,DC164))</f>
        <v>0</v>
      </c>
      <c r="CC164" s="14">
        <f t="shared" si="294"/>
        <v>-36</v>
      </c>
      <c r="CD164" s="72" t="str">
        <f t="shared" si="227"/>
        <v>St Pauli</v>
      </c>
      <c r="CE164" s="87">
        <f t="shared" si="295"/>
        <v>5.2260405201581817E-2</v>
      </c>
      <c r="CF164" s="88">
        <f t="shared" si="296"/>
        <v>0.11215880195333673</v>
      </c>
      <c r="CG164" s="88">
        <f t="shared" si="297"/>
        <v>-0.16279944956689382</v>
      </c>
      <c r="CH164" s="87">
        <f t="shared" si="298"/>
        <v>0.30041424650164178</v>
      </c>
      <c r="CI164" s="89">
        <f t="shared" si="228"/>
        <v>1</v>
      </c>
      <c r="CJ164" s="89">
        <f t="shared" si="229"/>
        <v>0</v>
      </c>
      <c r="CK164" s="157">
        <f t="shared" si="230"/>
        <v>-36</v>
      </c>
      <c r="CL164" s="90">
        <f t="shared" si="231"/>
        <v>0</v>
      </c>
      <c r="CM164" s="157">
        <f t="shared" si="232"/>
        <v>0</v>
      </c>
      <c r="CN164" s="90">
        <f t="shared" si="233"/>
        <v>0</v>
      </c>
      <c r="CO164" s="157">
        <f t="shared" si="234"/>
        <v>0</v>
      </c>
      <c r="CP164" s="90">
        <f t="shared" si="235"/>
        <v>0</v>
      </c>
      <c r="CQ164" s="157">
        <f t="shared" si="236"/>
        <v>0</v>
      </c>
      <c r="CR164" s="90">
        <f t="shared" si="237"/>
        <v>0</v>
      </c>
      <c r="CS164" s="157">
        <f t="shared" si="238"/>
        <v>0</v>
      </c>
      <c r="CT164" s="90">
        <f t="shared" si="239"/>
        <v>0</v>
      </c>
      <c r="CU164" s="157">
        <f t="shared" si="240"/>
        <v>0</v>
      </c>
      <c r="CV164" s="90">
        <f t="shared" si="241"/>
        <v>0</v>
      </c>
      <c r="CW164" s="157">
        <f t="shared" si="242"/>
        <v>0</v>
      </c>
      <c r="CX164" s="90">
        <f t="shared" si="243"/>
        <v>0</v>
      </c>
      <c r="CY164" s="157">
        <f t="shared" si="244"/>
        <v>0</v>
      </c>
      <c r="CZ164" s="90">
        <f t="shared" si="245"/>
        <v>0</v>
      </c>
      <c r="DA164" s="91">
        <f>DataEntry!B164</f>
        <v>44224</v>
      </c>
      <c r="DB164" s="83">
        <f t="shared" si="246"/>
        <v>36</v>
      </c>
      <c r="DC164" s="83">
        <f t="shared" si="247"/>
        <v>0</v>
      </c>
      <c r="DD164" s="145" t="str">
        <f t="shared" si="299"/>
        <v/>
      </c>
      <c r="DE164" s="145" t="str">
        <f t="shared" si="300"/>
        <v/>
      </c>
      <c r="DF164" s="145">
        <f t="shared" si="301"/>
        <v>17</v>
      </c>
      <c r="DG164" s="145">
        <f t="shared" si="302"/>
        <v>2</v>
      </c>
      <c r="DH164" s="145" t="str">
        <f t="shared" si="303"/>
        <v/>
      </c>
      <c r="DI164" s="145" t="str">
        <f t="shared" si="304"/>
        <v/>
      </c>
      <c r="DJ164" s="83">
        <f t="shared" si="305"/>
        <v>36</v>
      </c>
      <c r="DK164" s="83">
        <f t="shared" si="306"/>
        <v>0</v>
      </c>
      <c r="DL164" s="84">
        <f t="shared" si="307"/>
        <v>15</v>
      </c>
      <c r="DM164" s="14">
        <f t="shared" si="308"/>
        <v>-15</v>
      </c>
      <c r="DN164" s="87">
        <f>IFERROR(DO164*(1-DCFactor)+Results!DP164*DCFactor,"")</f>
        <v>0.2990989164086687</v>
      </c>
      <c r="DO164" s="87">
        <f>(DFactor*Rounds*Number/2+SUM(BV$3:BV152))/(Rounds*Number/2+COUNT(BV$3:BV152))</f>
        <v>0.27538596491228068</v>
      </c>
      <c r="DP164" s="87">
        <f t="shared" si="248"/>
        <v>0.34313725490196079</v>
      </c>
      <c r="DQ164" s="84">
        <f t="shared" si="249"/>
        <v>0</v>
      </c>
      <c r="DR164" s="84">
        <f t="shared" si="250"/>
        <v>12.317152862653069</v>
      </c>
      <c r="DS164" s="87">
        <f t="shared" si="251"/>
        <v>0.33292803993488873</v>
      </c>
      <c r="DT164" s="87">
        <f t="shared" si="252"/>
        <v>0.34209331498556306</v>
      </c>
      <c r="DU164" s="87">
        <f t="shared" si="253"/>
        <v>0.30041424650164178</v>
      </c>
      <c r="DV164" s="86">
        <f t="shared" si="309"/>
        <v>-1</v>
      </c>
      <c r="DW164" s="86">
        <f t="shared" si="310"/>
        <v>1</v>
      </c>
    </row>
    <row r="165" spans="1:127" x14ac:dyDescent="0.25">
      <c r="A165" s="69">
        <v>163</v>
      </c>
      <c r="B165" s="70">
        <f>DataEntry!C165</f>
        <v>6</v>
      </c>
      <c r="C165" s="71">
        <f>COUNTIF(D$2:D165,D165)+COUNTIF(G$2:G165,D165)</f>
        <v>19</v>
      </c>
      <c r="D165" s="72" t="str">
        <f t="shared" si="211"/>
        <v>Greuther Furth</v>
      </c>
      <c r="E165" s="70">
        <f>DataEntry!E165</f>
        <v>1</v>
      </c>
      <c r="F165" s="71">
        <f>COUNTIF(D$2:D165,G165)+COUNTIF(G$2:G165,G165)</f>
        <v>19</v>
      </c>
      <c r="G165" s="72" t="str">
        <f t="shared" si="212"/>
        <v>Erzgebirge Aue</v>
      </c>
      <c r="H165" s="73">
        <f>DataEntry!G165</f>
        <v>3</v>
      </c>
      <c r="I165" s="73">
        <f>DataEntry!H165</f>
        <v>0</v>
      </c>
      <c r="J165" s="158">
        <f t="shared" si="210"/>
        <v>1</v>
      </c>
      <c r="K165" s="156">
        <f t="shared" si="213"/>
        <v>4</v>
      </c>
      <c r="L165" s="224">
        <f t="shared" si="214"/>
        <v>2440.6739130748533</v>
      </c>
      <c r="M165" s="224">
        <f t="shared" si="215"/>
        <v>2348.2613406436444</v>
      </c>
      <c r="N165" s="236">
        <f t="shared" si="254"/>
        <v>92.412572431208901</v>
      </c>
      <c r="O165" s="22" t="str">
        <f t="shared" si="255"/>
        <v>T6G19</v>
      </c>
      <c r="P165" s="248">
        <f t="shared" si="216"/>
        <v>31.57759070536838</v>
      </c>
      <c r="Q165" s="22" t="str">
        <f t="shared" si="256"/>
        <v>T1G19</v>
      </c>
      <c r="R165" s="248">
        <f t="shared" si="217"/>
        <v>-31.57759070536838</v>
      </c>
      <c r="S165" s="74">
        <f t="shared" si="257"/>
        <v>0</v>
      </c>
      <c r="T165" s="75">
        <f t="shared" si="258"/>
        <v>0</v>
      </c>
      <c r="U165" s="76">
        <f t="shared" si="259"/>
        <v>0</v>
      </c>
      <c r="V165" s="74">
        <f t="shared" si="260"/>
        <v>1</v>
      </c>
      <c r="W165" s="75">
        <f t="shared" si="261"/>
        <v>0</v>
      </c>
      <c r="X165" s="76">
        <f t="shared" si="262"/>
        <v>0</v>
      </c>
      <c r="Y165" s="74">
        <f t="shared" si="263"/>
        <v>0</v>
      </c>
      <c r="Z165" s="75">
        <f t="shared" si="264"/>
        <v>0</v>
      </c>
      <c r="AA165" s="76">
        <f t="shared" si="265"/>
        <v>0</v>
      </c>
      <c r="AB165" s="74">
        <f t="shared" si="266"/>
        <v>0</v>
      </c>
      <c r="AC165" s="75">
        <f t="shared" si="267"/>
        <v>0</v>
      </c>
      <c r="AD165" s="76">
        <f t="shared" si="268"/>
        <v>0</v>
      </c>
      <c r="AE165" s="74">
        <f t="shared" si="269"/>
        <v>0</v>
      </c>
      <c r="AF165" s="75">
        <f t="shared" si="270"/>
        <v>0</v>
      </c>
      <c r="AG165" s="76">
        <f t="shared" si="271"/>
        <v>0</v>
      </c>
      <c r="AH165" s="74">
        <f t="shared" si="272"/>
        <v>0</v>
      </c>
      <c r="AI165" s="75">
        <f t="shared" si="273"/>
        <v>0</v>
      </c>
      <c r="AJ165" s="76">
        <f t="shared" si="274"/>
        <v>0</v>
      </c>
      <c r="AK165" s="74">
        <f t="shared" si="275"/>
        <v>0</v>
      </c>
      <c r="AL165" s="75">
        <f t="shared" si="276"/>
        <v>0</v>
      </c>
      <c r="AM165" s="76">
        <f t="shared" si="277"/>
        <v>0</v>
      </c>
      <c r="AN165" s="74">
        <f t="shared" si="278"/>
        <v>0</v>
      </c>
      <c r="AO165" s="75">
        <f t="shared" si="279"/>
        <v>0</v>
      </c>
      <c r="AP165" s="76">
        <f t="shared" si="280"/>
        <v>0</v>
      </c>
      <c r="AQ165" s="77">
        <f t="shared" si="218"/>
        <v>0.58467853873063935</v>
      </c>
      <c r="AR165" s="77">
        <f t="shared" si="281"/>
        <v>0.43726327009868615</v>
      </c>
      <c r="AS165" s="78">
        <f t="shared" si="282"/>
        <v>0.2948305372639064</v>
      </c>
      <c r="AT165" s="77">
        <f t="shared" si="283"/>
        <v>0.26790619263740745</v>
      </c>
      <c r="AU165" s="79">
        <f t="shared" si="311"/>
        <v>0.1</v>
      </c>
      <c r="AV165" s="139">
        <f>DataEntry!P165</f>
        <v>0</v>
      </c>
      <c r="AW165" s="80" t="str">
        <f t="shared" si="219"/>
        <v>32/25</v>
      </c>
      <c r="AX165" s="80" t="str">
        <f t="shared" si="220"/>
        <v>59/25</v>
      </c>
      <c r="AY165" s="80" t="str">
        <f t="shared" si="221"/>
        <v>68/25</v>
      </c>
      <c r="AZ165" s="81">
        <f>DataEntry!I165</f>
        <v>31</v>
      </c>
      <c r="BA165" s="82">
        <f>DataEntry!J165</f>
        <v>50</v>
      </c>
      <c r="BB165" s="81">
        <f>DataEntry!K165</f>
        <v>31</v>
      </c>
      <c r="BC165" s="82">
        <f>DataEntry!L165</f>
        <v>10</v>
      </c>
      <c r="BD165" s="81">
        <f>DataEntry!M165</f>
        <v>87</v>
      </c>
      <c r="BE165" s="82">
        <f>DataEntry!N165</f>
        <v>20</v>
      </c>
      <c r="BF165" s="77">
        <f t="shared" si="284"/>
        <v>0.58895392546450442</v>
      </c>
      <c r="BG165" s="77">
        <f t="shared" si="285"/>
        <v>0.23270862420792612</v>
      </c>
      <c r="BH165" s="77">
        <f t="shared" si="286"/>
        <v>0.17833745032756956</v>
      </c>
      <c r="BI165" s="83">
        <f t="shared" si="287"/>
        <v>1</v>
      </c>
      <c r="BJ165" s="83">
        <f t="shared" si="288"/>
        <v>0</v>
      </c>
      <c r="BK165" s="83">
        <f t="shared" si="289"/>
        <v>0</v>
      </c>
      <c r="BL165" s="84">
        <f t="shared" si="222"/>
        <v>0.43726327009868615</v>
      </c>
      <c r="BM165" s="84">
        <f t="shared" si="223"/>
        <v>0.58895392546450442</v>
      </c>
      <c r="BN165" s="85">
        <f t="shared" si="290"/>
        <v>-0.15169065536581827</v>
      </c>
      <c r="BO165" s="84">
        <f t="shared" si="224"/>
        <v>0.43726327009868615</v>
      </c>
      <c r="BP165" s="84">
        <f t="shared" si="225"/>
        <v>0.2948305372639064</v>
      </c>
      <c r="BQ165" s="84">
        <f t="shared" si="226"/>
        <v>0.26790619263740745</v>
      </c>
      <c r="BR165" s="84">
        <f t="shared" si="291"/>
        <v>0.58895392546450442</v>
      </c>
      <c r="BS165" s="84">
        <f t="shared" si="291"/>
        <v>0.23270862420792612</v>
      </c>
      <c r="BT165" s="84">
        <f t="shared" si="291"/>
        <v>0.17833745032756956</v>
      </c>
      <c r="BU165" s="86">
        <f t="shared" si="292"/>
        <v>1</v>
      </c>
      <c r="BV165" s="86">
        <f t="shared" si="292"/>
        <v>0</v>
      </c>
      <c r="BW165" s="86">
        <f t="shared" si="292"/>
        <v>0</v>
      </c>
      <c r="BX165" s="86">
        <f t="shared" si="293"/>
        <v>1</v>
      </c>
      <c r="BY165" s="86">
        <f t="shared" si="293"/>
        <v>0</v>
      </c>
      <c r="BZ165" s="86">
        <f t="shared" si="293"/>
        <v>0</v>
      </c>
      <c r="CA165" s="83">
        <f>IF(AND(DataEntry!B165&gt;=ExFrom,DataEntry!B165&lt;=ExTo),0,IF(AR165&lt;DS165,0,DB165))</f>
        <v>0</v>
      </c>
      <c r="CB165" s="83">
        <f>IF(AND(DataEntry!B165&gt;=ExFrom,DataEntry!B165&lt;=ExTo),0,IF(AT165&lt;DT165,0,DC165))</f>
        <v>0</v>
      </c>
      <c r="CC165" s="14">
        <f t="shared" si="294"/>
        <v>0</v>
      </c>
      <c r="CD165" s="72" t="str">
        <f t="shared" si="227"/>
        <v/>
      </c>
      <c r="CE165" s="87">
        <f t="shared" si="295"/>
        <v>4.8102277492141354E-2</v>
      </c>
      <c r="CF165" s="88">
        <f t="shared" si="296"/>
        <v>-0.20957706069371609</v>
      </c>
      <c r="CG165" s="88">
        <f t="shared" si="297"/>
        <v>0.27469069152939801</v>
      </c>
      <c r="CH165" s="87">
        <f t="shared" si="298"/>
        <v>0.2948305372639064</v>
      </c>
      <c r="CI165" s="89">
        <f t="shared" si="228"/>
        <v>0</v>
      </c>
      <c r="CJ165" s="89">
        <f t="shared" si="229"/>
        <v>0</v>
      </c>
      <c r="CK165" s="157">
        <f t="shared" si="230"/>
        <v>0</v>
      </c>
      <c r="CL165" s="90">
        <f t="shared" si="231"/>
        <v>0</v>
      </c>
      <c r="CM165" s="157">
        <f t="shared" si="232"/>
        <v>0</v>
      </c>
      <c r="CN165" s="90">
        <f t="shared" si="233"/>
        <v>0</v>
      </c>
      <c r="CO165" s="157">
        <f t="shared" si="234"/>
        <v>0</v>
      </c>
      <c r="CP165" s="90">
        <f t="shared" si="235"/>
        <v>0</v>
      </c>
      <c r="CQ165" s="157">
        <f t="shared" si="236"/>
        <v>0</v>
      </c>
      <c r="CR165" s="90">
        <f t="shared" si="237"/>
        <v>0</v>
      </c>
      <c r="CS165" s="157">
        <f t="shared" si="238"/>
        <v>0</v>
      </c>
      <c r="CT165" s="90">
        <f t="shared" si="239"/>
        <v>0</v>
      </c>
      <c r="CU165" s="157">
        <f t="shared" si="240"/>
        <v>0</v>
      </c>
      <c r="CV165" s="90">
        <f t="shared" si="241"/>
        <v>0</v>
      </c>
      <c r="CW165" s="157">
        <f t="shared" si="242"/>
        <v>0</v>
      </c>
      <c r="CX165" s="90">
        <f t="shared" si="243"/>
        <v>0</v>
      </c>
      <c r="CY165" s="157">
        <f t="shared" si="244"/>
        <v>0</v>
      </c>
      <c r="CZ165" s="90">
        <f t="shared" si="245"/>
        <v>0</v>
      </c>
      <c r="DA165" s="91">
        <f>DataEntry!B165</f>
        <v>44225</v>
      </c>
      <c r="DB165" s="83">
        <f t="shared" si="246"/>
        <v>0</v>
      </c>
      <c r="DC165" s="83">
        <f t="shared" si="247"/>
        <v>27</v>
      </c>
      <c r="DD165" s="145">
        <f t="shared" si="299"/>
        <v>6</v>
      </c>
      <c r="DE165" s="145" t="str">
        <f t="shared" si="300"/>
        <v/>
      </c>
      <c r="DF165" s="145" t="str">
        <f t="shared" si="301"/>
        <v/>
      </c>
      <c r="DG165" s="145" t="str">
        <f t="shared" si="302"/>
        <v/>
      </c>
      <c r="DH165" s="145" t="str">
        <f t="shared" si="303"/>
        <v/>
      </c>
      <c r="DI165" s="145">
        <f t="shared" si="304"/>
        <v>1</v>
      </c>
      <c r="DJ165" s="83">
        <f t="shared" si="305"/>
        <v>0</v>
      </c>
      <c r="DK165" s="83">
        <f t="shared" si="306"/>
        <v>0</v>
      </c>
      <c r="DL165" s="84">
        <f t="shared" si="307"/>
        <v>0</v>
      </c>
      <c r="DM165" s="14">
        <f t="shared" si="308"/>
        <v>0</v>
      </c>
      <c r="DN165" s="87">
        <f>IFERROR(DO165*(1-DCFactor)+Results!DP165*DCFactor,"")</f>
        <v>0.27283995960276047</v>
      </c>
      <c r="DO165" s="87">
        <f>(DFactor*Rounds*Number/2+SUM(BV$3:BV153))/(Rounds*Number/2+COUNT(BV$3:BV153))</f>
        <v>0.27478336980306345</v>
      </c>
      <c r="DP165" s="87">
        <f t="shared" si="248"/>
        <v>0.26923076923076922</v>
      </c>
      <c r="DQ165" s="84">
        <f t="shared" si="249"/>
        <v>25.763090247597329</v>
      </c>
      <c r="DR165" s="84">
        <f t="shared" si="250"/>
        <v>0</v>
      </c>
      <c r="DS165" s="87">
        <f t="shared" si="251"/>
        <v>0.34365256868979049</v>
      </c>
      <c r="DT165" s="87">
        <f t="shared" si="252"/>
        <v>0.32751031028235339</v>
      </c>
      <c r="DU165" s="87">
        <f t="shared" si="253"/>
        <v>0.2948305372639064</v>
      </c>
      <c r="DV165" s="86">
        <f t="shared" si="309"/>
        <v>3</v>
      </c>
      <c r="DW165" s="86">
        <f t="shared" si="310"/>
        <v>-3</v>
      </c>
    </row>
    <row r="166" spans="1:127" x14ac:dyDescent="0.25">
      <c r="A166" s="69">
        <v>164</v>
      </c>
      <c r="B166" s="70">
        <f>DataEntry!C166</f>
        <v>18</v>
      </c>
      <c r="C166" s="71">
        <f>COUNTIF(D$2:D166,D166)+COUNTIF(G$2:G166,D166)</f>
        <v>19</v>
      </c>
      <c r="D166" s="72" t="str">
        <f t="shared" si="211"/>
        <v>Wurzburger Kickers</v>
      </c>
      <c r="E166" s="70">
        <f>DataEntry!E166</f>
        <v>5</v>
      </c>
      <c r="F166" s="71">
        <f>COUNTIF(D$2:D166,G166)+COUNTIF(G$2:G166,G166)</f>
        <v>19</v>
      </c>
      <c r="G166" s="72" t="str">
        <f t="shared" si="212"/>
        <v>Fortuna Dusseldorf</v>
      </c>
      <c r="H166" s="73">
        <f>DataEntry!G166</f>
        <v>2</v>
      </c>
      <c r="I166" s="73">
        <f>DataEntry!H166</f>
        <v>1</v>
      </c>
      <c r="J166" s="158">
        <f t="shared" si="210"/>
        <v>1</v>
      </c>
      <c r="K166" s="156">
        <f t="shared" si="213"/>
        <v>0</v>
      </c>
      <c r="L166" s="224">
        <f t="shared" si="214"/>
        <v>2357.5364577176633</v>
      </c>
      <c r="M166" s="224">
        <f t="shared" si="215"/>
        <v>2471.4274285224888</v>
      </c>
      <c r="N166" s="236">
        <f t="shared" si="254"/>
        <v>-113.89097080482543</v>
      </c>
      <c r="O166" s="22" t="str">
        <f t="shared" si="255"/>
        <v>T18G19</v>
      </c>
      <c r="P166" s="248">
        <f t="shared" si="216"/>
        <v>6.050824041590575</v>
      </c>
      <c r="Q166" s="22" t="str">
        <f t="shared" si="256"/>
        <v>T5G19</v>
      </c>
      <c r="R166" s="248">
        <f t="shared" si="217"/>
        <v>-6.050824041590575</v>
      </c>
      <c r="S166" s="74">
        <f t="shared" si="257"/>
        <v>0</v>
      </c>
      <c r="T166" s="75">
        <f t="shared" si="258"/>
        <v>0</v>
      </c>
      <c r="U166" s="76">
        <f t="shared" si="259"/>
        <v>0</v>
      </c>
      <c r="V166" s="74">
        <f t="shared" si="260"/>
        <v>0</v>
      </c>
      <c r="W166" s="75">
        <f t="shared" si="261"/>
        <v>0</v>
      </c>
      <c r="X166" s="76">
        <f t="shared" si="262"/>
        <v>0</v>
      </c>
      <c r="Y166" s="74">
        <f t="shared" si="263"/>
        <v>0</v>
      </c>
      <c r="Z166" s="75">
        <f t="shared" si="264"/>
        <v>0</v>
      </c>
      <c r="AA166" s="76">
        <f t="shared" si="265"/>
        <v>1</v>
      </c>
      <c r="AB166" s="74">
        <f t="shared" si="266"/>
        <v>0</v>
      </c>
      <c r="AC166" s="75">
        <f t="shared" si="267"/>
        <v>0</v>
      </c>
      <c r="AD166" s="76">
        <f t="shared" si="268"/>
        <v>0</v>
      </c>
      <c r="AE166" s="74">
        <f t="shared" si="269"/>
        <v>0</v>
      </c>
      <c r="AF166" s="75">
        <f t="shared" si="270"/>
        <v>0</v>
      </c>
      <c r="AG166" s="76">
        <f t="shared" si="271"/>
        <v>0</v>
      </c>
      <c r="AH166" s="74">
        <f t="shared" si="272"/>
        <v>0</v>
      </c>
      <c r="AI166" s="75">
        <f t="shared" si="273"/>
        <v>0</v>
      </c>
      <c r="AJ166" s="76">
        <f t="shared" si="274"/>
        <v>0</v>
      </c>
      <c r="AK166" s="74">
        <f t="shared" si="275"/>
        <v>0</v>
      </c>
      <c r="AL166" s="75">
        <f t="shared" si="276"/>
        <v>0</v>
      </c>
      <c r="AM166" s="76">
        <f t="shared" si="277"/>
        <v>0</v>
      </c>
      <c r="AN166" s="74">
        <f t="shared" si="278"/>
        <v>0</v>
      </c>
      <c r="AO166" s="75">
        <f t="shared" si="279"/>
        <v>0</v>
      </c>
      <c r="AP166" s="76">
        <f t="shared" si="280"/>
        <v>0</v>
      </c>
      <c r="AQ166" s="77">
        <f t="shared" si="218"/>
        <v>0.39491759584094255</v>
      </c>
      <c r="AR166" s="77">
        <f t="shared" si="281"/>
        <v>0.2519881364324737</v>
      </c>
      <c r="AS166" s="78">
        <f t="shared" si="282"/>
        <v>0.28585891881693765</v>
      </c>
      <c r="AT166" s="77">
        <f t="shared" si="283"/>
        <v>0.46215294475058866</v>
      </c>
      <c r="AU166" s="79">
        <f t="shared" si="311"/>
        <v>0.1</v>
      </c>
      <c r="AV166" s="139">
        <f>DataEntry!P166</f>
        <v>0</v>
      </c>
      <c r="AW166" s="80" t="str">
        <f t="shared" si="219"/>
        <v>74/25</v>
      </c>
      <c r="AX166" s="80" t="str">
        <f t="shared" si="220"/>
        <v>62/25</v>
      </c>
      <c r="AY166" s="80" t="str">
        <f t="shared" si="221"/>
        <v>29/25</v>
      </c>
      <c r="AZ166" s="81">
        <f>DataEntry!I166</f>
        <v>71</v>
      </c>
      <c r="BA166" s="82">
        <f>DataEntry!J166</f>
        <v>20</v>
      </c>
      <c r="BB166" s="81">
        <f>DataEntry!K166</f>
        <v>72</v>
      </c>
      <c r="BC166" s="82">
        <f>DataEntry!L166</f>
        <v>25</v>
      </c>
      <c r="BD166" s="81">
        <f>DataEntry!M166</f>
        <v>3</v>
      </c>
      <c r="BE166" s="82">
        <f>DataEntry!N166</f>
        <v>4</v>
      </c>
      <c r="BF166" s="77">
        <f t="shared" si="284"/>
        <v>0.20952586672426832</v>
      </c>
      <c r="BG166" s="77">
        <f t="shared" si="285"/>
        <v>0.2457068797926342</v>
      </c>
      <c r="BH166" s="77">
        <f t="shared" si="286"/>
        <v>0.54476725348309762</v>
      </c>
      <c r="BI166" s="83">
        <f t="shared" si="287"/>
        <v>1</v>
      </c>
      <c r="BJ166" s="83">
        <f t="shared" si="288"/>
        <v>0</v>
      </c>
      <c r="BK166" s="83">
        <f t="shared" si="289"/>
        <v>0</v>
      </c>
      <c r="BL166" s="84">
        <f t="shared" si="222"/>
        <v>0.2519881364324737</v>
      </c>
      <c r="BM166" s="84">
        <f t="shared" si="223"/>
        <v>0.20952586672426832</v>
      </c>
      <c r="BN166" s="85">
        <f t="shared" si="290"/>
        <v>4.246226970820538E-2</v>
      </c>
      <c r="BO166" s="84">
        <f t="shared" si="224"/>
        <v>0.2519881364324737</v>
      </c>
      <c r="BP166" s="84">
        <f t="shared" si="225"/>
        <v>0.28585891881693765</v>
      </c>
      <c r="BQ166" s="84">
        <f t="shared" si="226"/>
        <v>0.46215294475058866</v>
      </c>
      <c r="BR166" s="84">
        <f t="shared" si="291"/>
        <v>0.20952586672426832</v>
      </c>
      <c r="BS166" s="84">
        <f t="shared" si="291"/>
        <v>0.2457068797926342</v>
      </c>
      <c r="BT166" s="84">
        <f t="shared" si="291"/>
        <v>0.54476725348309762</v>
      </c>
      <c r="BU166" s="86">
        <f t="shared" si="292"/>
        <v>1</v>
      </c>
      <c r="BV166" s="86">
        <f t="shared" si="292"/>
        <v>0</v>
      </c>
      <c r="BW166" s="86">
        <f t="shared" si="292"/>
        <v>0</v>
      </c>
      <c r="BX166" s="86">
        <f t="shared" si="293"/>
        <v>1</v>
      </c>
      <c r="BY166" s="86">
        <f t="shared" si="293"/>
        <v>0</v>
      </c>
      <c r="BZ166" s="86">
        <f t="shared" si="293"/>
        <v>0</v>
      </c>
      <c r="CA166" s="83">
        <f>IF(AND(DataEntry!B166&gt;=ExFrom,DataEntry!B166&lt;=ExTo),0,IF(AR166&lt;DS166,0,DB166))</f>
        <v>0</v>
      </c>
      <c r="CB166" s="83">
        <f>IF(AND(DataEntry!B166&gt;=ExFrom,DataEntry!B166&lt;=ExTo),0,IF(AT166&lt;DT166,0,DC166))</f>
        <v>0</v>
      </c>
      <c r="CC166" s="14">
        <f t="shared" si="294"/>
        <v>0</v>
      </c>
      <c r="CD166" s="72" t="str">
        <f t="shared" si="227"/>
        <v/>
      </c>
      <c r="CE166" s="87">
        <f t="shared" si="295"/>
        <v>4.8940749971677633E-2</v>
      </c>
      <c r="CF166" s="88">
        <f t="shared" si="296"/>
        <v>9.1736939721308308E-2</v>
      </c>
      <c r="CG166" s="88">
        <f t="shared" si="297"/>
        <v>-0.13980546941959365</v>
      </c>
      <c r="CH166" s="87">
        <f t="shared" si="298"/>
        <v>0.2858589188169377</v>
      </c>
      <c r="CI166" s="89">
        <f t="shared" si="228"/>
        <v>0</v>
      </c>
      <c r="CJ166" s="89">
        <f t="shared" si="229"/>
        <v>0</v>
      </c>
      <c r="CK166" s="157">
        <f t="shared" si="230"/>
        <v>0</v>
      </c>
      <c r="CL166" s="90">
        <f t="shared" si="231"/>
        <v>0</v>
      </c>
      <c r="CM166" s="157">
        <f t="shared" si="232"/>
        <v>0</v>
      </c>
      <c r="CN166" s="90">
        <f t="shared" si="233"/>
        <v>0</v>
      </c>
      <c r="CO166" s="157">
        <f t="shared" si="234"/>
        <v>0</v>
      </c>
      <c r="CP166" s="90">
        <f t="shared" si="235"/>
        <v>0</v>
      </c>
      <c r="CQ166" s="157">
        <f t="shared" si="236"/>
        <v>0</v>
      </c>
      <c r="CR166" s="90">
        <f t="shared" si="237"/>
        <v>0</v>
      </c>
      <c r="CS166" s="157">
        <f t="shared" si="238"/>
        <v>0</v>
      </c>
      <c r="CT166" s="90">
        <f t="shared" si="239"/>
        <v>0</v>
      </c>
      <c r="CU166" s="157">
        <f t="shared" si="240"/>
        <v>0</v>
      </c>
      <c r="CV166" s="90">
        <f t="shared" si="241"/>
        <v>0</v>
      </c>
      <c r="CW166" s="157">
        <f t="shared" si="242"/>
        <v>0</v>
      </c>
      <c r="CX166" s="90">
        <f t="shared" si="243"/>
        <v>0</v>
      </c>
      <c r="CY166" s="157">
        <f t="shared" si="244"/>
        <v>0</v>
      </c>
      <c r="CZ166" s="90">
        <f t="shared" si="245"/>
        <v>0</v>
      </c>
      <c r="DA166" s="91">
        <f>DataEntry!B166</f>
        <v>44225</v>
      </c>
      <c r="DB166" s="83">
        <f t="shared" si="246"/>
        <v>0</v>
      </c>
      <c r="DC166" s="83">
        <f t="shared" si="247"/>
        <v>0</v>
      </c>
      <c r="DD166" s="145">
        <f t="shared" si="299"/>
        <v>18</v>
      </c>
      <c r="DE166" s="145" t="str">
        <f t="shared" si="300"/>
        <v/>
      </c>
      <c r="DF166" s="145" t="str">
        <f t="shared" si="301"/>
        <v/>
      </c>
      <c r="DG166" s="145" t="str">
        <f t="shared" si="302"/>
        <v/>
      </c>
      <c r="DH166" s="145" t="str">
        <f t="shared" si="303"/>
        <v/>
      </c>
      <c r="DI166" s="145">
        <f t="shared" si="304"/>
        <v>5</v>
      </c>
      <c r="DJ166" s="83">
        <f t="shared" si="305"/>
        <v>0</v>
      </c>
      <c r="DK166" s="83">
        <f t="shared" si="306"/>
        <v>0</v>
      </c>
      <c r="DL166" s="84">
        <f t="shared" si="307"/>
        <v>0</v>
      </c>
      <c r="DM166" s="14">
        <f t="shared" si="308"/>
        <v>0</v>
      </c>
      <c r="DN166" s="87">
        <f>IFERROR(DO166*(1-DCFactor)+Results!DP166*DCFactor,"")</f>
        <v>0.2680240554779626</v>
      </c>
      <c r="DO166" s="87">
        <f>(DFactor*Rounds*Number/2+SUM(BV$3:BV154))/(Rounds*Number/2+COUNT(BV$3:BV154))</f>
        <v>0.27636681222707421</v>
      </c>
      <c r="DP166" s="87">
        <f t="shared" si="248"/>
        <v>0.25253036437246962</v>
      </c>
      <c r="DQ166" s="84">
        <f t="shared" si="249"/>
        <v>0</v>
      </c>
      <c r="DR166" s="84">
        <f t="shared" si="250"/>
        <v>0</v>
      </c>
      <c r="DS166" s="87">
        <f t="shared" si="251"/>
        <v>0.3336087686759564</v>
      </c>
      <c r="DT166" s="87">
        <f t="shared" si="252"/>
        <v>0.34132684898065313</v>
      </c>
      <c r="DU166" s="87">
        <f t="shared" si="253"/>
        <v>0.2858589188169377</v>
      </c>
      <c r="DV166" s="86">
        <f t="shared" si="309"/>
        <v>1</v>
      </c>
      <c r="DW166" s="86">
        <f t="shared" si="310"/>
        <v>-1</v>
      </c>
    </row>
    <row r="167" spans="1:127" x14ac:dyDescent="0.25">
      <c r="A167" s="69">
        <v>165</v>
      </c>
      <c r="B167" s="70">
        <f>DataEntry!C167</f>
        <v>7</v>
      </c>
      <c r="C167" s="71">
        <f>COUNTIF(D$2:D167,D167)+COUNTIF(G$2:G167,D167)</f>
        <v>19</v>
      </c>
      <c r="D167" s="72" t="str">
        <f t="shared" si="211"/>
        <v>Hamburger</v>
      </c>
      <c r="E167" s="70">
        <f>DataEntry!E167</f>
        <v>14</v>
      </c>
      <c r="F167" s="71">
        <f>COUNTIF(D$2:D167,G167)+COUNTIF(G$2:G167,G167)</f>
        <v>19</v>
      </c>
      <c r="G167" s="72" t="str">
        <f t="shared" si="212"/>
        <v>Paderborn 07</v>
      </c>
      <c r="H167" s="73">
        <f>DataEntry!G167</f>
        <v>3</v>
      </c>
      <c r="I167" s="73">
        <f>DataEntry!H167</f>
        <v>1</v>
      </c>
      <c r="J167" s="158">
        <f t="shared" si="210"/>
        <v>1</v>
      </c>
      <c r="K167" s="156">
        <f t="shared" si="213"/>
        <v>0</v>
      </c>
      <c r="L167" s="224">
        <f t="shared" si="214"/>
        <v>2612.3369034475704</v>
      </c>
      <c r="M167" s="224">
        <f t="shared" si="215"/>
        <v>2404.1444508329814</v>
      </c>
      <c r="N167" s="236">
        <f t="shared" si="254"/>
        <v>208.192452614589</v>
      </c>
      <c r="O167" s="22" t="str">
        <f t="shared" si="255"/>
        <v>T7G19</v>
      </c>
      <c r="P167" s="248">
        <f t="shared" si="216"/>
        <v>3.0105765308874712</v>
      </c>
      <c r="Q167" s="22" t="str">
        <f t="shared" si="256"/>
        <v>T14G19</v>
      </c>
      <c r="R167" s="248">
        <f t="shared" si="217"/>
        <v>-3.0105765308874712</v>
      </c>
      <c r="S167" s="74">
        <f t="shared" si="257"/>
        <v>0</v>
      </c>
      <c r="T167" s="75">
        <f t="shared" si="258"/>
        <v>0</v>
      </c>
      <c r="U167" s="76">
        <f t="shared" si="259"/>
        <v>0</v>
      </c>
      <c r="V167" s="74">
        <f t="shared" si="260"/>
        <v>0</v>
      </c>
      <c r="W167" s="75">
        <f t="shared" si="261"/>
        <v>0</v>
      </c>
      <c r="X167" s="76">
        <f t="shared" si="262"/>
        <v>0</v>
      </c>
      <c r="Y167" s="74">
        <f t="shared" si="263"/>
        <v>0</v>
      </c>
      <c r="Z167" s="75">
        <f t="shared" si="264"/>
        <v>0</v>
      </c>
      <c r="AA167" s="76">
        <f t="shared" si="265"/>
        <v>0</v>
      </c>
      <c r="AB167" s="74">
        <f t="shared" si="266"/>
        <v>0</v>
      </c>
      <c r="AC167" s="75">
        <f t="shared" si="267"/>
        <v>0</v>
      </c>
      <c r="AD167" s="76">
        <f t="shared" si="268"/>
        <v>0</v>
      </c>
      <c r="AE167" s="74">
        <f t="shared" si="269"/>
        <v>1</v>
      </c>
      <c r="AF167" s="75">
        <f t="shared" si="270"/>
        <v>0</v>
      </c>
      <c r="AG167" s="76">
        <f t="shared" si="271"/>
        <v>0</v>
      </c>
      <c r="AH167" s="74">
        <f t="shared" si="272"/>
        <v>0</v>
      </c>
      <c r="AI167" s="75">
        <f t="shared" si="273"/>
        <v>0</v>
      </c>
      <c r="AJ167" s="76">
        <f t="shared" si="274"/>
        <v>0</v>
      </c>
      <c r="AK167" s="74">
        <f t="shared" si="275"/>
        <v>0</v>
      </c>
      <c r="AL167" s="75">
        <f t="shared" si="276"/>
        <v>0</v>
      </c>
      <c r="AM167" s="76">
        <f t="shared" si="277"/>
        <v>0</v>
      </c>
      <c r="AN167" s="74">
        <f t="shared" si="278"/>
        <v>0</v>
      </c>
      <c r="AO167" s="75">
        <f t="shared" si="279"/>
        <v>0</v>
      </c>
      <c r="AP167" s="76">
        <f t="shared" si="280"/>
        <v>0</v>
      </c>
      <c r="AQ167" s="77">
        <f t="shared" si="218"/>
        <v>0.6989423469112529</v>
      </c>
      <c r="AR167" s="77">
        <f t="shared" si="281"/>
        <v>0.5758138623113791</v>
      </c>
      <c r="AS167" s="78">
        <f t="shared" si="282"/>
        <v>0.2462569691997476</v>
      </c>
      <c r="AT167" s="77">
        <f t="shared" si="283"/>
        <v>0.1779291684888733</v>
      </c>
      <c r="AU167" s="79">
        <f t="shared" si="311"/>
        <v>0.1</v>
      </c>
      <c r="AV167" s="139">
        <f>DataEntry!P167</f>
        <v>0</v>
      </c>
      <c r="AW167" s="80" t="str">
        <f t="shared" si="219"/>
        <v>8/11</v>
      </c>
      <c r="AX167" s="80" t="str">
        <f t="shared" si="220"/>
        <v>76/25</v>
      </c>
      <c r="AY167" s="80" t="str">
        <f t="shared" si="221"/>
        <v>23/5</v>
      </c>
      <c r="AZ167" s="81">
        <f>DataEntry!I167</f>
        <v>89</v>
      </c>
      <c r="BA167" s="82">
        <f>DataEntry!J167</f>
        <v>100</v>
      </c>
      <c r="BB167" s="81">
        <f>DataEntry!K167</f>
        <v>13</v>
      </c>
      <c r="BC167" s="82">
        <f>DataEntry!L167</f>
        <v>5</v>
      </c>
      <c r="BD167" s="81">
        <f>DataEntry!M167</f>
        <v>31</v>
      </c>
      <c r="BE167" s="82">
        <f>DataEntry!N167</f>
        <v>10</v>
      </c>
      <c r="BF167" s="77">
        <f t="shared" si="284"/>
        <v>0.50353085661651831</v>
      </c>
      <c r="BG167" s="77">
        <f t="shared" si="285"/>
        <v>0.26435369972367212</v>
      </c>
      <c r="BH167" s="77">
        <f t="shared" si="286"/>
        <v>0.23211544365980966</v>
      </c>
      <c r="BI167" s="83">
        <f t="shared" si="287"/>
        <v>1</v>
      </c>
      <c r="BJ167" s="83">
        <f t="shared" si="288"/>
        <v>0</v>
      </c>
      <c r="BK167" s="83">
        <f t="shared" si="289"/>
        <v>0</v>
      </c>
      <c r="BL167" s="84">
        <f t="shared" si="222"/>
        <v>0.5758138623113791</v>
      </c>
      <c r="BM167" s="84">
        <f t="shared" si="223"/>
        <v>0.50353085661651831</v>
      </c>
      <c r="BN167" s="85">
        <f t="shared" si="290"/>
        <v>7.2283005694860791E-2</v>
      </c>
      <c r="BO167" s="84">
        <f t="shared" si="224"/>
        <v>0.5758138623113791</v>
      </c>
      <c r="BP167" s="84">
        <f t="shared" si="225"/>
        <v>0.2462569691997476</v>
      </c>
      <c r="BQ167" s="84">
        <f t="shared" si="226"/>
        <v>0.1779291684888733</v>
      </c>
      <c r="BR167" s="84">
        <f t="shared" si="291"/>
        <v>0.50353085661651831</v>
      </c>
      <c r="BS167" s="84">
        <f t="shared" si="291"/>
        <v>0.26435369972367212</v>
      </c>
      <c r="BT167" s="84">
        <f t="shared" si="291"/>
        <v>0.23211544365980966</v>
      </c>
      <c r="BU167" s="86">
        <f t="shared" si="292"/>
        <v>1</v>
      </c>
      <c r="BV167" s="86">
        <f t="shared" si="292"/>
        <v>0</v>
      </c>
      <c r="BW167" s="86">
        <f t="shared" si="292"/>
        <v>0</v>
      </c>
      <c r="BX167" s="86">
        <f t="shared" si="293"/>
        <v>1</v>
      </c>
      <c r="BY167" s="86">
        <f t="shared" si="293"/>
        <v>0</v>
      </c>
      <c r="BZ167" s="86">
        <f t="shared" si="293"/>
        <v>0</v>
      </c>
      <c r="CA167" s="83">
        <f>IF(AND(DataEntry!B167&gt;=ExFrom,DataEntry!B167&lt;=ExTo),0,IF(AR167&lt;DS167,0,DB167))</f>
        <v>0</v>
      </c>
      <c r="CB167" s="83">
        <f>IF(AND(DataEntry!B167&gt;=ExFrom,DataEntry!B167&lt;=ExTo),0,IF(AT167&lt;DT167,0,DC167))</f>
        <v>0</v>
      </c>
      <c r="CC167" s="14">
        <f t="shared" si="294"/>
        <v>0</v>
      </c>
      <c r="CD167" s="72" t="str">
        <f t="shared" si="227"/>
        <v/>
      </c>
      <c r="CE167" s="87">
        <f t="shared" si="295"/>
        <v>5.0780745902696989E-2</v>
      </c>
      <c r="CF167" s="88">
        <f t="shared" si="296"/>
        <v>6.9562884536864461E-2</v>
      </c>
      <c r="CG167" s="88">
        <f t="shared" si="297"/>
        <v>-0.15930927139400558</v>
      </c>
      <c r="CH167" s="87">
        <f t="shared" si="298"/>
        <v>0.2462569691997476</v>
      </c>
      <c r="CI167" s="89">
        <f t="shared" si="228"/>
        <v>0</v>
      </c>
      <c r="CJ167" s="89">
        <f t="shared" si="229"/>
        <v>0</v>
      </c>
      <c r="CK167" s="157">
        <f t="shared" si="230"/>
        <v>0</v>
      </c>
      <c r="CL167" s="90">
        <f t="shared" si="231"/>
        <v>0</v>
      </c>
      <c r="CM167" s="157">
        <f t="shared" si="232"/>
        <v>0</v>
      </c>
      <c r="CN167" s="90">
        <f t="shared" si="233"/>
        <v>0</v>
      </c>
      <c r="CO167" s="157">
        <f t="shared" si="234"/>
        <v>0</v>
      </c>
      <c r="CP167" s="90">
        <f t="shared" si="235"/>
        <v>0</v>
      </c>
      <c r="CQ167" s="157">
        <f t="shared" si="236"/>
        <v>0</v>
      </c>
      <c r="CR167" s="90">
        <f t="shared" si="237"/>
        <v>0</v>
      </c>
      <c r="CS167" s="157">
        <f t="shared" si="238"/>
        <v>0</v>
      </c>
      <c r="CT167" s="90">
        <f t="shared" si="239"/>
        <v>0</v>
      </c>
      <c r="CU167" s="157">
        <f t="shared" si="240"/>
        <v>0</v>
      </c>
      <c r="CV167" s="90">
        <f t="shared" si="241"/>
        <v>0</v>
      </c>
      <c r="CW167" s="157">
        <f t="shared" si="242"/>
        <v>0</v>
      </c>
      <c r="CX167" s="90">
        <f t="shared" si="243"/>
        <v>0</v>
      </c>
      <c r="CY167" s="157">
        <f t="shared" si="244"/>
        <v>0</v>
      </c>
      <c r="CZ167" s="90">
        <f t="shared" si="245"/>
        <v>0</v>
      </c>
      <c r="DA167" s="91">
        <f>DataEntry!B167</f>
        <v>44226</v>
      </c>
      <c r="DB167" s="83">
        <f t="shared" si="246"/>
        <v>0</v>
      </c>
      <c r="DC167" s="83">
        <f t="shared" si="247"/>
        <v>0</v>
      </c>
      <c r="DD167" s="145">
        <f t="shared" si="299"/>
        <v>7</v>
      </c>
      <c r="DE167" s="145" t="str">
        <f t="shared" si="300"/>
        <v/>
      </c>
      <c r="DF167" s="145" t="str">
        <f t="shared" si="301"/>
        <v/>
      </c>
      <c r="DG167" s="145" t="str">
        <f t="shared" si="302"/>
        <v/>
      </c>
      <c r="DH167" s="145" t="str">
        <f t="shared" si="303"/>
        <v/>
      </c>
      <c r="DI167" s="145">
        <f t="shared" si="304"/>
        <v>14</v>
      </c>
      <c r="DJ167" s="83">
        <f t="shared" si="305"/>
        <v>0</v>
      </c>
      <c r="DK167" s="83">
        <f t="shared" si="306"/>
        <v>0</v>
      </c>
      <c r="DL167" s="84">
        <f t="shared" si="307"/>
        <v>0</v>
      </c>
      <c r="DM167" s="14">
        <f t="shared" si="308"/>
        <v>0</v>
      </c>
      <c r="DN167" s="87">
        <f>IFERROR(DO167*(1-DCFactor)+Results!DP167*DCFactor,"")</f>
        <v>0.27684321266968326</v>
      </c>
      <c r="DO167" s="87">
        <f>(DFactor*Rounds*Number/2+SUM(BV$3:BV155))/(Rounds*Number/2+COUNT(BV$3:BV155))</f>
        <v>0.27576470588235291</v>
      </c>
      <c r="DP167" s="87">
        <f t="shared" si="248"/>
        <v>0.27884615384615385</v>
      </c>
      <c r="DQ167" s="84">
        <f t="shared" si="249"/>
        <v>0</v>
      </c>
      <c r="DR167" s="84">
        <f t="shared" si="250"/>
        <v>0</v>
      </c>
      <c r="DS167" s="87">
        <f t="shared" si="251"/>
        <v>0.33434790384877117</v>
      </c>
      <c r="DT167" s="87">
        <f t="shared" si="252"/>
        <v>0.34197697571313351</v>
      </c>
      <c r="DU167" s="87">
        <f t="shared" si="253"/>
        <v>0.2462569691997476</v>
      </c>
      <c r="DV167" s="86">
        <f t="shared" si="309"/>
        <v>2</v>
      </c>
      <c r="DW167" s="86">
        <f t="shared" si="310"/>
        <v>-2</v>
      </c>
    </row>
    <row r="168" spans="1:127" x14ac:dyDescent="0.25">
      <c r="A168" s="69">
        <v>166</v>
      </c>
      <c r="B168" s="70">
        <f>DataEntry!C168</f>
        <v>11</v>
      </c>
      <c r="C168" s="71">
        <f>COUNTIF(D$2:D168,D168)+COUNTIF(G$2:G168,D168)</f>
        <v>19</v>
      </c>
      <c r="D168" s="72" t="str">
        <f t="shared" si="211"/>
        <v>Holstein Kiel</v>
      </c>
      <c r="E168" s="70">
        <f>DataEntry!E168</f>
        <v>3</v>
      </c>
      <c r="F168" s="71">
        <f>COUNTIF(D$2:D168,G168)+COUNTIF(G$2:G168,G168)</f>
        <v>19</v>
      </c>
      <c r="G168" s="72" t="str">
        <f t="shared" si="212"/>
        <v>Eintracht Braunschweig</v>
      </c>
      <c r="H168" s="73">
        <f>DataEntry!G168</f>
        <v>3</v>
      </c>
      <c r="I168" s="73">
        <f>DataEntry!H168</f>
        <v>1</v>
      </c>
      <c r="J168" s="158">
        <f t="shared" si="210"/>
        <v>1</v>
      </c>
      <c r="K168" s="156">
        <f t="shared" si="213"/>
        <v>0</v>
      </c>
      <c r="L168" s="224">
        <f t="shared" si="214"/>
        <v>2485.2584887542807</v>
      </c>
      <c r="M168" s="224">
        <f t="shared" si="215"/>
        <v>2348.1157633570983</v>
      </c>
      <c r="N168" s="236">
        <f t="shared" si="254"/>
        <v>137.1427253971824</v>
      </c>
      <c r="O168" s="22" t="str">
        <f t="shared" si="255"/>
        <v>T11G19</v>
      </c>
      <c r="P168" s="248">
        <f t="shared" si="216"/>
        <v>3.7133138841286879</v>
      </c>
      <c r="Q168" s="22" t="str">
        <f t="shared" si="256"/>
        <v>T3G19</v>
      </c>
      <c r="R168" s="248">
        <f t="shared" si="217"/>
        <v>-3.7133138841286879</v>
      </c>
      <c r="S168" s="74">
        <f t="shared" si="257"/>
        <v>0</v>
      </c>
      <c r="T168" s="75">
        <f t="shared" si="258"/>
        <v>0</v>
      </c>
      <c r="U168" s="76">
        <f t="shared" si="259"/>
        <v>0</v>
      </c>
      <c r="V168" s="74">
        <f t="shared" si="260"/>
        <v>0</v>
      </c>
      <c r="W168" s="75">
        <f t="shared" si="261"/>
        <v>0</v>
      </c>
      <c r="X168" s="76">
        <f t="shared" si="262"/>
        <v>0</v>
      </c>
      <c r="Y168" s="74">
        <f t="shared" si="263"/>
        <v>1</v>
      </c>
      <c r="Z168" s="75">
        <f t="shared" si="264"/>
        <v>0</v>
      </c>
      <c r="AA168" s="76">
        <f t="shared" si="265"/>
        <v>0</v>
      </c>
      <c r="AB168" s="74">
        <f t="shared" si="266"/>
        <v>0</v>
      </c>
      <c r="AC168" s="75">
        <f t="shared" si="267"/>
        <v>0</v>
      </c>
      <c r="AD168" s="76">
        <f t="shared" si="268"/>
        <v>0</v>
      </c>
      <c r="AE168" s="74">
        <f t="shared" si="269"/>
        <v>0</v>
      </c>
      <c r="AF168" s="75">
        <f t="shared" si="270"/>
        <v>0</v>
      </c>
      <c r="AG168" s="76">
        <f t="shared" si="271"/>
        <v>0</v>
      </c>
      <c r="AH168" s="74">
        <f t="shared" si="272"/>
        <v>0</v>
      </c>
      <c r="AI168" s="75">
        <f t="shared" si="273"/>
        <v>0</v>
      </c>
      <c r="AJ168" s="76">
        <f t="shared" si="274"/>
        <v>0</v>
      </c>
      <c r="AK168" s="74">
        <f t="shared" si="275"/>
        <v>0</v>
      </c>
      <c r="AL168" s="75">
        <f t="shared" si="276"/>
        <v>0</v>
      </c>
      <c r="AM168" s="76">
        <f t="shared" si="277"/>
        <v>0</v>
      </c>
      <c r="AN168" s="74">
        <f t="shared" si="278"/>
        <v>0</v>
      </c>
      <c r="AO168" s="75">
        <f t="shared" si="279"/>
        <v>0</v>
      </c>
      <c r="AP168" s="76">
        <f t="shared" si="280"/>
        <v>0</v>
      </c>
      <c r="AQ168" s="77">
        <f t="shared" si="218"/>
        <v>0.62866861158713117</v>
      </c>
      <c r="AR168" s="77">
        <f t="shared" si="281"/>
        <v>0.48390068250521057</v>
      </c>
      <c r="AS168" s="78">
        <f t="shared" si="282"/>
        <v>0.2895358581638412</v>
      </c>
      <c r="AT168" s="77">
        <f t="shared" si="283"/>
        <v>0.22656345933094824</v>
      </c>
      <c r="AU168" s="79">
        <f t="shared" si="311"/>
        <v>0.1</v>
      </c>
      <c r="AV168" s="139">
        <f>DataEntry!P168</f>
        <v>0</v>
      </c>
      <c r="AW168" s="80" t="str">
        <f t="shared" si="219"/>
        <v>53/50</v>
      </c>
      <c r="AX168" s="80" t="str">
        <f t="shared" si="220"/>
        <v>61/25</v>
      </c>
      <c r="AY168" s="80" t="str">
        <f t="shared" si="221"/>
        <v>17/5</v>
      </c>
      <c r="AZ168" s="81">
        <f>DataEntry!I168</f>
        <v>3</v>
      </c>
      <c r="BA168" s="82">
        <f>DataEntry!J168</f>
        <v>4</v>
      </c>
      <c r="BB168" s="81">
        <f>DataEntry!K168</f>
        <v>14</v>
      </c>
      <c r="BC168" s="82">
        <f>DataEntry!L168</f>
        <v>5</v>
      </c>
      <c r="BD168" s="81">
        <f>DataEntry!M168</f>
        <v>73</v>
      </c>
      <c r="BE168" s="82">
        <f>DataEntry!N168</f>
        <v>20</v>
      </c>
      <c r="BF168" s="77">
        <f t="shared" si="284"/>
        <v>0.54440422090425944</v>
      </c>
      <c r="BG168" s="77">
        <f t="shared" si="285"/>
        <v>0.25071247015327736</v>
      </c>
      <c r="BH168" s="77">
        <f t="shared" si="286"/>
        <v>0.20488330894246323</v>
      </c>
      <c r="BI168" s="83">
        <f t="shared" si="287"/>
        <v>1</v>
      </c>
      <c r="BJ168" s="83">
        <f t="shared" si="288"/>
        <v>0</v>
      </c>
      <c r="BK168" s="83">
        <f t="shared" si="289"/>
        <v>0</v>
      </c>
      <c r="BL168" s="84">
        <f t="shared" si="222"/>
        <v>0.48390068250521057</v>
      </c>
      <c r="BM168" s="84">
        <f t="shared" si="223"/>
        <v>0.54440422090425944</v>
      </c>
      <c r="BN168" s="85">
        <f t="shared" si="290"/>
        <v>-6.0503538399048873E-2</v>
      </c>
      <c r="BO168" s="84">
        <f t="shared" si="224"/>
        <v>0.48390068250521057</v>
      </c>
      <c r="BP168" s="84">
        <f t="shared" si="225"/>
        <v>0.2895358581638412</v>
      </c>
      <c r="BQ168" s="84">
        <f t="shared" si="226"/>
        <v>0.22656345933094824</v>
      </c>
      <c r="BR168" s="84">
        <f t="shared" si="291"/>
        <v>0.54440422090425944</v>
      </c>
      <c r="BS168" s="84">
        <f t="shared" si="291"/>
        <v>0.25071247015327736</v>
      </c>
      <c r="BT168" s="84">
        <f t="shared" si="291"/>
        <v>0.20488330894246323</v>
      </c>
      <c r="BU168" s="86">
        <f t="shared" si="292"/>
        <v>1</v>
      </c>
      <c r="BV168" s="86">
        <f t="shared" si="292"/>
        <v>0</v>
      </c>
      <c r="BW168" s="86">
        <f t="shared" si="292"/>
        <v>0</v>
      </c>
      <c r="BX168" s="86">
        <f t="shared" si="293"/>
        <v>1</v>
      </c>
      <c r="BY168" s="86">
        <f t="shared" si="293"/>
        <v>0</v>
      </c>
      <c r="BZ168" s="86">
        <f t="shared" si="293"/>
        <v>0</v>
      </c>
      <c r="CA168" s="83">
        <f>IF(AND(DataEntry!B168&gt;=ExFrom,DataEntry!B168&lt;=ExTo),0,IF(AR168&lt;DS168,0,DB168))</f>
        <v>0</v>
      </c>
      <c r="CB168" s="83">
        <f>IF(AND(DataEntry!B168&gt;=ExFrom,DataEntry!B168&lt;=ExTo),0,IF(AT168&lt;DT168,0,DC168))</f>
        <v>0</v>
      </c>
      <c r="CC168" s="14">
        <f t="shared" si="294"/>
        <v>0</v>
      </c>
      <c r="CD168" s="72" t="str">
        <f t="shared" si="227"/>
        <v/>
      </c>
      <c r="CE168" s="87">
        <f t="shared" si="295"/>
        <v>4.9640229606273678E-2</v>
      </c>
      <c r="CF168" s="88">
        <f t="shared" si="296"/>
        <v>-0.11364735734766356</v>
      </c>
      <c r="CG168" s="88">
        <f t="shared" si="297"/>
        <v>3.2822890845795046E-2</v>
      </c>
      <c r="CH168" s="87">
        <f t="shared" si="298"/>
        <v>0.2895358581638412</v>
      </c>
      <c r="CI168" s="89">
        <f t="shared" si="228"/>
        <v>0</v>
      </c>
      <c r="CJ168" s="89">
        <f t="shared" si="229"/>
        <v>0</v>
      </c>
      <c r="CK168" s="157">
        <f t="shared" si="230"/>
        <v>0</v>
      </c>
      <c r="CL168" s="90">
        <f t="shared" si="231"/>
        <v>0</v>
      </c>
      <c r="CM168" s="157">
        <f t="shared" si="232"/>
        <v>0</v>
      </c>
      <c r="CN168" s="90">
        <f t="shared" si="233"/>
        <v>0</v>
      </c>
      <c r="CO168" s="157">
        <f t="shared" si="234"/>
        <v>0</v>
      </c>
      <c r="CP168" s="90">
        <f t="shared" si="235"/>
        <v>0</v>
      </c>
      <c r="CQ168" s="157">
        <f t="shared" si="236"/>
        <v>0</v>
      </c>
      <c r="CR168" s="90">
        <f t="shared" si="237"/>
        <v>0</v>
      </c>
      <c r="CS168" s="157">
        <f t="shared" si="238"/>
        <v>0</v>
      </c>
      <c r="CT168" s="90">
        <f t="shared" si="239"/>
        <v>0</v>
      </c>
      <c r="CU168" s="157">
        <f t="shared" si="240"/>
        <v>0</v>
      </c>
      <c r="CV168" s="90">
        <f t="shared" si="241"/>
        <v>0</v>
      </c>
      <c r="CW168" s="157">
        <f t="shared" si="242"/>
        <v>0</v>
      </c>
      <c r="CX168" s="90">
        <f t="shared" si="243"/>
        <v>0</v>
      </c>
      <c r="CY168" s="157">
        <f t="shared" si="244"/>
        <v>0</v>
      </c>
      <c r="CZ168" s="90">
        <f t="shared" si="245"/>
        <v>0</v>
      </c>
      <c r="DA168" s="91">
        <f>DataEntry!B168</f>
        <v>44226</v>
      </c>
      <c r="DB168" s="83">
        <f t="shared" si="246"/>
        <v>0</v>
      </c>
      <c r="DC168" s="83">
        <f t="shared" si="247"/>
        <v>0</v>
      </c>
      <c r="DD168" s="145">
        <f t="shared" si="299"/>
        <v>11</v>
      </c>
      <c r="DE168" s="145" t="str">
        <f t="shared" si="300"/>
        <v/>
      </c>
      <c r="DF168" s="145" t="str">
        <f t="shared" si="301"/>
        <v/>
      </c>
      <c r="DG168" s="145" t="str">
        <f t="shared" si="302"/>
        <v/>
      </c>
      <c r="DH168" s="145" t="str">
        <f t="shared" si="303"/>
        <v/>
      </c>
      <c r="DI168" s="145">
        <f t="shared" si="304"/>
        <v>3</v>
      </c>
      <c r="DJ168" s="83">
        <f t="shared" si="305"/>
        <v>0</v>
      </c>
      <c r="DK168" s="83">
        <f t="shared" si="306"/>
        <v>0</v>
      </c>
      <c r="DL168" s="84">
        <f t="shared" si="307"/>
        <v>0</v>
      </c>
      <c r="DM168" s="14">
        <f t="shared" si="308"/>
        <v>0</v>
      </c>
      <c r="DN168" s="87">
        <f>IFERROR(DO168*(1-DCFactor)+Results!DP168*DCFactor,"")</f>
        <v>0.27964180425981344</v>
      </c>
      <c r="DO168" s="87">
        <f>(DFactor*Rounds*Number/2+SUM(BV$3:BV156))/(Rounds*Number/2+COUNT(BV$3:BV156))</f>
        <v>0.27516521739130434</v>
      </c>
      <c r="DP168" s="87">
        <f t="shared" si="248"/>
        <v>0.28795546558704455</v>
      </c>
      <c r="DQ168" s="84">
        <f t="shared" si="249"/>
        <v>0</v>
      </c>
      <c r="DR168" s="84">
        <f t="shared" si="250"/>
        <v>0</v>
      </c>
      <c r="DS168" s="87">
        <f t="shared" si="251"/>
        <v>0.34045491191158878</v>
      </c>
      <c r="DT168" s="87">
        <f t="shared" si="252"/>
        <v>0.33557257030514009</v>
      </c>
      <c r="DU168" s="87">
        <f t="shared" si="253"/>
        <v>0.2895358581638412</v>
      </c>
      <c r="DV168" s="86">
        <f t="shared" si="309"/>
        <v>2</v>
      </c>
      <c r="DW168" s="86">
        <f t="shared" si="310"/>
        <v>-2</v>
      </c>
    </row>
    <row r="169" spans="1:127" x14ac:dyDescent="0.25">
      <c r="A169" s="69">
        <v>167</v>
      </c>
      <c r="B169" s="70">
        <f>DataEntry!C169</f>
        <v>15</v>
      </c>
      <c r="C169" s="71">
        <f>COUNTIF(D$2:D169,D169)+COUNTIF(G$2:G169,D169)</f>
        <v>19</v>
      </c>
      <c r="D169" s="72" t="str">
        <f t="shared" si="211"/>
        <v>Jahn Regensburg</v>
      </c>
      <c r="E169" s="70">
        <f>DataEntry!E169</f>
        <v>4</v>
      </c>
      <c r="F169" s="71">
        <f>COUNTIF(D$2:D169,G169)+COUNTIF(G$2:G169,G169)</f>
        <v>19</v>
      </c>
      <c r="G169" s="72" t="str">
        <f t="shared" si="212"/>
        <v>Darmstadt 98</v>
      </c>
      <c r="H169" s="73">
        <f>DataEntry!G169</f>
        <v>1</v>
      </c>
      <c r="I169" s="73">
        <f>DataEntry!H169</f>
        <v>1</v>
      </c>
      <c r="J169" s="158">
        <f t="shared" si="210"/>
        <v>2</v>
      </c>
      <c r="K169" s="156">
        <f t="shared" si="213"/>
        <v>0</v>
      </c>
      <c r="L169" s="224">
        <f t="shared" si="214"/>
        <v>2474.165891171077</v>
      </c>
      <c r="M169" s="224">
        <f t="shared" si="215"/>
        <v>2421.9842041755887</v>
      </c>
      <c r="N169" s="236">
        <f t="shared" si="254"/>
        <v>52.181686995488235</v>
      </c>
      <c r="O169" s="22" t="str">
        <f t="shared" si="255"/>
        <v>T15G19</v>
      </c>
      <c r="P169" s="248">
        <f t="shared" si="216"/>
        <v>-0.46729271663165406</v>
      </c>
      <c r="Q169" s="22" t="str">
        <f t="shared" si="256"/>
        <v>T4G19</v>
      </c>
      <c r="R169" s="248">
        <f t="shared" si="217"/>
        <v>0.46729271663165406</v>
      </c>
      <c r="S169" s="74">
        <f t="shared" si="257"/>
        <v>0</v>
      </c>
      <c r="T169" s="75">
        <f t="shared" si="258"/>
        <v>0</v>
      </c>
      <c r="U169" s="76">
        <f t="shared" si="259"/>
        <v>0</v>
      </c>
      <c r="V169" s="74">
        <f t="shared" si="260"/>
        <v>0</v>
      </c>
      <c r="W169" s="75">
        <f t="shared" si="261"/>
        <v>1</v>
      </c>
      <c r="X169" s="76">
        <f t="shared" si="262"/>
        <v>0</v>
      </c>
      <c r="Y169" s="74">
        <f t="shared" si="263"/>
        <v>0</v>
      </c>
      <c r="Z169" s="75">
        <f t="shared" si="264"/>
        <v>0</v>
      </c>
      <c r="AA169" s="76">
        <f t="shared" si="265"/>
        <v>0</v>
      </c>
      <c r="AB169" s="74">
        <f t="shared" si="266"/>
        <v>0</v>
      </c>
      <c r="AC169" s="75">
        <f t="shared" si="267"/>
        <v>0</v>
      </c>
      <c r="AD169" s="76">
        <f t="shared" si="268"/>
        <v>0</v>
      </c>
      <c r="AE169" s="74">
        <f t="shared" si="269"/>
        <v>0</v>
      </c>
      <c r="AF169" s="75">
        <f t="shared" si="270"/>
        <v>0</v>
      </c>
      <c r="AG169" s="76">
        <f t="shared" si="271"/>
        <v>0</v>
      </c>
      <c r="AH169" s="74">
        <f t="shared" si="272"/>
        <v>0</v>
      </c>
      <c r="AI169" s="75">
        <f t="shared" si="273"/>
        <v>0</v>
      </c>
      <c r="AJ169" s="76">
        <f t="shared" si="274"/>
        <v>0</v>
      </c>
      <c r="AK169" s="74">
        <f t="shared" si="275"/>
        <v>0</v>
      </c>
      <c r="AL169" s="75">
        <f t="shared" si="276"/>
        <v>0</v>
      </c>
      <c r="AM169" s="76">
        <f t="shared" si="277"/>
        <v>0</v>
      </c>
      <c r="AN169" s="74">
        <f t="shared" si="278"/>
        <v>0</v>
      </c>
      <c r="AO169" s="75">
        <f t="shared" si="279"/>
        <v>0</v>
      </c>
      <c r="AP169" s="76">
        <f t="shared" si="280"/>
        <v>0</v>
      </c>
      <c r="AQ169" s="77">
        <f t="shared" si="218"/>
        <v>0.54672927166316543</v>
      </c>
      <c r="AR169" s="77">
        <f t="shared" si="281"/>
        <v>0.39536178260359967</v>
      </c>
      <c r="AS169" s="78">
        <f t="shared" si="282"/>
        <v>0.30273497811913153</v>
      </c>
      <c r="AT169" s="77">
        <f t="shared" si="283"/>
        <v>0.30190323927726881</v>
      </c>
      <c r="AU169" s="79">
        <f t="shared" si="311"/>
        <v>0.1</v>
      </c>
      <c r="AV169" s="139">
        <f>DataEntry!P169</f>
        <v>0</v>
      </c>
      <c r="AW169" s="80" t="str">
        <f t="shared" si="219"/>
        <v>38/25</v>
      </c>
      <c r="AX169" s="80" t="str">
        <f t="shared" si="220"/>
        <v>23/10</v>
      </c>
      <c r="AY169" s="80" t="str">
        <f t="shared" si="221"/>
        <v>23/10</v>
      </c>
      <c r="AZ169" s="81">
        <f>DataEntry!I169</f>
        <v>17</v>
      </c>
      <c r="BA169" s="82">
        <f>DataEntry!J169</f>
        <v>10</v>
      </c>
      <c r="BB169" s="81">
        <f>DataEntry!K169</f>
        <v>56</v>
      </c>
      <c r="BC169" s="82">
        <f>DataEntry!L169</f>
        <v>25</v>
      </c>
      <c r="BD169" s="81">
        <f>DataEntry!M169</f>
        <v>17</v>
      </c>
      <c r="BE169" s="82">
        <f>DataEntry!N169</f>
        <v>10</v>
      </c>
      <c r="BF169" s="77">
        <f t="shared" si="284"/>
        <v>0.35294117647058831</v>
      </c>
      <c r="BG169" s="77">
        <f t="shared" si="285"/>
        <v>0.29411764705882359</v>
      </c>
      <c r="BH169" s="77">
        <f t="shared" si="286"/>
        <v>0.35294117647058831</v>
      </c>
      <c r="BI169" s="83">
        <f t="shared" si="287"/>
        <v>0</v>
      </c>
      <c r="BJ169" s="83">
        <f t="shared" si="288"/>
        <v>1</v>
      </c>
      <c r="BK169" s="83">
        <f t="shared" si="289"/>
        <v>0</v>
      </c>
      <c r="BL169" s="84">
        <f t="shared" si="222"/>
        <v>0.30273497811913153</v>
      </c>
      <c r="BM169" s="84">
        <f t="shared" si="223"/>
        <v>0.29411764705882359</v>
      </c>
      <c r="BN169" s="85">
        <f t="shared" si="290"/>
        <v>8.6173310603079312E-3</v>
      </c>
      <c r="BO169" s="84">
        <f t="shared" si="224"/>
        <v>0.39536178260359967</v>
      </c>
      <c r="BP169" s="84">
        <f t="shared" si="225"/>
        <v>0.30273497811913153</v>
      </c>
      <c r="BQ169" s="84">
        <f t="shared" si="226"/>
        <v>0.30190323927726881</v>
      </c>
      <c r="BR169" s="84">
        <f t="shared" si="291"/>
        <v>0.35294117647058831</v>
      </c>
      <c r="BS169" s="84">
        <f t="shared" si="291"/>
        <v>0.29411764705882359</v>
      </c>
      <c r="BT169" s="84">
        <f t="shared" si="291"/>
        <v>0.35294117647058831</v>
      </c>
      <c r="BU169" s="86">
        <f t="shared" si="292"/>
        <v>0</v>
      </c>
      <c r="BV169" s="86">
        <f t="shared" si="292"/>
        <v>1</v>
      </c>
      <c r="BW169" s="86">
        <f t="shared" si="292"/>
        <v>0</v>
      </c>
      <c r="BX169" s="86">
        <f t="shared" si="293"/>
        <v>0</v>
      </c>
      <c r="BY169" s="86">
        <f t="shared" si="293"/>
        <v>1</v>
      </c>
      <c r="BZ169" s="86">
        <f t="shared" si="293"/>
        <v>0</v>
      </c>
      <c r="CA169" s="83">
        <f>IF(AND(DataEntry!B169&gt;=ExFrom,DataEntry!B169&lt;=ExTo),0,IF(AR169&lt;DS169,0,DB169))</f>
        <v>0</v>
      </c>
      <c r="CB169" s="83">
        <f>IF(AND(DataEntry!B169&gt;=ExFrom,DataEntry!B169&lt;=ExTo),0,IF(AT169&lt;DT169,0,DC169))</f>
        <v>0</v>
      </c>
      <c r="CC169" s="14">
        <f t="shared" si="294"/>
        <v>0</v>
      </c>
      <c r="CD169" s="72" t="str">
        <f t="shared" si="227"/>
        <v/>
      </c>
      <c r="CE169" s="87">
        <f t="shared" si="295"/>
        <v>4.9382716049382491E-2</v>
      </c>
      <c r="CF169" s="88">
        <f t="shared" si="296"/>
        <v>4.7077283056779232E-2</v>
      </c>
      <c r="CG169" s="88">
        <f t="shared" si="297"/>
        <v>-0.12033573266807589</v>
      </c>
      <c r="CH169" s="87">
        <f t="shared" si="298"/>
        <v>0.30273497811913153</v>
      </c>
      <c r="CI169" s="89">
        <f t="shared" si="228"/>
        <v>0</v>
      </c>
      <c r="CJ169" s="89">
        <f t="shared" si="229"/>
        <v>0</v>
      </c>
      <c r="CK169" s="157">
        <f t="shared" si="230"/>
        <v>0</v>
      </c>
      <c r="CL169" s="90">
        <f t="shared" si="231"/>
        <v>0</v>
      </c>
      <c r="CM169" s="157">
        <f t="shared" si="232"/>
        <v>0</v>
      </c>
      <c r="CN169" s="90">
        <f t="shared" si="233"/>
        <v>0</v>
      </c>
      <c r="CO169" s="157">
        <f t="shared" si="234"/>
        <v>0</v>
      </c>
      <c r="CP169" s="90">
        <f t="shared" si="235"/>
        <v>0</v>
      </c>
      <c r="CQ169" s="157">
        <f t="shared" si="236"/>
        <v>0</v>
      </c>
      <c r="CR169" s="90">
        <f t="shared" si="237"/>
        <v>0</v>
      </c>
      <c r="CS169" s="157">
        <f t="shared" si="238"/>
        <v>0</v>
      </c>
      <c r="CT169" s="90">
        <f t="shared" si="239"/>
        <v>0</v>
      </c>
      <c r="CU169" s="157">
        <f t="shared" si="240"/>
        <v>0</v>
      </c>
      <c r="CV169" s="90">
        <f t="shared" si="241"/>
        <v>0</v>
      </c>
      <c r="CW169" s="157">
        <f t="shared" si="242"/>
        <v>0</v>
      </c>
      <c r="CX169" s="90">
        <f t="shared" si="243"/>
        <v>0</v>
      </c>
      <c r="CY169" s="157">
        <f t="shared" si="244"/>
        <v>0</v>
      </c>
      <c r="CZ169" s="90">
        <f t="shared" si="245"/>
        <v>0</v>
      </c>
      <c r="DA169" s="91">
        <f>DataEntry!B169</f>
        <v>44226</v>
      </c>
      <c r="DB169" s="83">
        <f t="shared" si="246"/>
        <v>0</v>
      </c>
      <c r="DC169" s="83">
        <f t="shared" si="247"/>
        <v>0</v>
      </c>
      <c r="DD169" s="145" t="str">
        <f t="shared" si="299"/>
        <v/>
      </c>
      <c r="DE169" s="145">
        <f t="shared" si="300"/>
        <v>15</v>
      </c>
      <c r="DF169" s="145" t="str">
        <f t="shared" si="301"/>
        <v/>
      </c>
      <c r="DG169" s="145" t="str">
        <f t="shared" si="302"/>
        <v/>
      </c>
      <c r="DH169" s="145">
        <f t="shared" si="303"/>
        <v>4</v>
      </c>
      <c r="DI169" s="145" t="str">
        <f t="shared" si="304"/>
        <v/>
      </c>
      <c r="DJ169" s="83">
        <f t="shared" si="305"/>
        <v>0</v>
      </c>
      <c r="DK169" s="83">
        <f t="shared" si="306"/>
        <v>0</v>
      </c>
      <c r="DL169" s="84">
        <f t="shared" si="307"/>
        <v>0</v>
      </c>
      <c r="DM169" s="14">
        <f t="shared" si="308"/>
        <v>0</v>
      </c>
      <c r="DN169" s="87">
        <f>IFERROR(DO169*(1-DCFactor)+Results!DP169*DCFactor,"")</f>
        <v>0.28279633739362586</v>
      </c>
      <c r="DO169" s="87">
        <f>(DFactor*Rounds*Number/2+SUM(BV$3:BV157))/(Rounds*Number/2+COUNT(BV$3:BV157))</f>
        <v>0.27456832971800432</v>
      </c>
      <c r="DP169" s="87">
        <f t="shared" si="248"/>
        <v>0.29807692307692307</v>
      </c>
      <c r="DQ169" s="84">
        <f t="shared" si="249"/>
        <v>0</v>
      </c>
      <c r="DR169" s="84">
        <f t="shared" si="250"/>
        <v>0</v>
      </c>
      <c r="DS169" s="87">
        <f t="shared" si="251"/>
        <v>0.33509742389810732</v>
      </c>
      <c r="DT169" s="87">
        <f t="shared" si="252"/>
        <v>0.3406778577556025</v>
      </c>
      <c r="DU169" s="87">
        <f t="shared" si="253"/>
        <v>0.30273497811913153</v>
      </c>
      <c r="DV169" s="86">
        <f t="shared" si="309"/>
        <v>0</v>
      </c>
      <c r="DW169" s="86">
        <f t="shared" si="310"/>
        <v>0</v>
      </c>
    </row>
    <row r="170" spans="1:127" x14ac:dyDescent="0.25">
      <c r="A170" s="69">
        <v>168</v>
      </c>
      <c r="B170" s="70">
        <f>DataEntry!C170</f>
        <v>2</v>
      </c>
      <c r="C170" s="71">
        <f>COUNTIF(D$2:D170,D170)+COUNTIF(G$2:G170,D170)</f>
        <v>19</v>
      </c>
      <c r="D170" s="72" t="str">
        <f t="shared" si="211"/>
        <v>Bochum</v>
      </c>
      <c r="E170" s="70">
        <f>DataEntry!E170</f>
        <v>10</v>
      </c>
      <c r="F170" s="71">
        <f>COUNTIF(D$2:D170,G170)+COUNTIF(G$2:G170,G170)</f>
        <v>19</v>
      </c>
      <c r="G170" s="72" t="str">
        <f t="shared" si="212"/>
        <v>Karlsruher</v>
      </c>
      <c r="H170" s="73">
        <f>DataEntry!G170</f>
        <v>1</v>
      </c>
      <c r="I170" s="73">
        <f>DataEntry!H170</f>
        <v>2</v>
      </c>
      <c r="J170" s="158">
        <f t="shared" si="210"/>
        <v>3</v>
      </c>
      <c r="K170" s="156">
        <f t="shared" si="213"/>
        <v>0</v>
      </c>
      <c r="L170" s="224">
        <f t="shared" si="214"/>
        <v>2482.2260885664105</v>
      </c>
      <c r="M170" s="224">
        <f t="shared" si="215"/>
        <v>2444.6168193725021</v>
      </c>
      <c r="N170" s="236">
        <f t="shared" si="254"/>
        <v>37.609269193908403</v>
      </c>
      <c r="O170" s="22" t="str">
        <f t="shared" si="255"/>
        <v>T2G19</v>
      </c>
      <c r="P170" s="248">
        <f t="shared" si="216"/>
        <v>-5.3290173487304218</v>
      </c>
      <c r="Q170" s="22" t="str">
        <f t="shared" si="256"/>
        <v>T10G19</v>
      </c>
      <c r="R170" s="248">
        <f t="shared" si="217"/>
        <v>5.3290173487304218</v>
      </c>
      <c r="S170" s="74">
        <f t="shared" si="257"/>
        <v>0</v>
      </c>
      <c r="T170" s="75">
        <f t="shared" si="258"/>
        <v>0</v>
      </c>
      <c r="U170" s="76">
        <f t="shared" si="259"/>
        <v>1</v>
      </c>
      <c r="V170" s="74">
        <f t="shared" si="260"/>
        <v>0</v>
      </c>
      <c r="W170" s="75">
        <f t="shared" si="261"/>
        <v>0</v>
      </c>
      <c r="X170" s="76">
        <f t="shared" si="262"/>
        <v>0</v>
      </c>
      <c r="Y170" s="74">
        <f t="shared" si="263"/>
        <v>0</v>
      </c>
      <c r="Z170" s="75">
        <f t="shared" si="264"/>
        <v>0</v>
      </c>
      <c r="AA170" s="76">
        <f t="shared" si="265"/>
        <v>0</v>
      </c>
      <c r="AB170" s="74">
        <f t="shared" si="266"/>
        <v>0</v>
      </c>
      <c r="AC170" s="75">
        <f t="shared" si="267"/>
        <v>0</v>
      </c>
      <c r="AD170" s="76">
        <f t="shared" si="268"/>
        <v>0</v>
      </c>
      <c r="AE170" s="74">
        <f t="shared" si="269"/>
        <v>0</v>
      </c>
      <c r="AF170" s="75">
        <f t="shared" si="270"/>
        <v>0</v>
      </c>
      <c r="AG170" s="76">
        <f t="shared" si="271"/>
        <v>0</v>
      </c>
      <c r="AH170" s="74">
        <f t="shared" si="272"/>
        <v>0</v>
      </c>
      <c r="AI170" s="75">
        <f t="shared" si="273"/>
        <v>0</v>
      </c>
      <c r="AJ170" s="76">
        <f t="shared" si="274"/>
        <v>0</v>
      </c>
      <c r="AK170" s="74">
        <f t="shared" si="275"/>
        <v>0</v>
      </c>
      <c r="AL170" s="75">
        <f t="shared" si="276"/>
        <v>0</v>
      </c>
      <c r="AM170" s="76">
        <f t="shared" si="277"/>
        <v>0</v>
      </c>
      <c r="AN170" s="74">
        <f t="shared" si="278"/>
        <v>0</v>
      </c>
      <c r="AO170" s="75">
        <f t="shared" si="279"/>
        <v>0</v>
      </c>
      <c r="AP170" s="76">
        <f t="shared" si="280"/>
        <v>0</v>
      </c>
      <c r="AQ170" s="77">
        <f t="shared" si="218"/>
        <v>0.53290173487304215</v>
      </c>
      <c r="AR170" s="77">
        <f t="shared" si="281"/>
        <v>0.38321151842215928</v>
      </c>
      <c r="AS170" s="78">
        <f t="shared" si="282"/>
        <v>0.29938043290176575</v>
      </c>
      <c r="AT170" s="77">
        <f t="shared" si="283"/>
        <v>0.31740804867607497</v>
      </c>
      <c r="AU170" s="79">
        <f t="shared" si="311"/>
        <v>0.1</v>
      </c>
      <c r="AV170" s="139">
        <f>DataEntry!P170</f>
        <v>-30</v>
      </c>
      <c r="AW170" s="80" t="str">
        <f t="shared" si="219"/>
        <v>8/5</v>
      </c>
      <c r="AX170" s="80" t="str">
        <f t="shared" si="220"/>
        <v>58/25</v>
      </c>
      <c r="AY170" s="80" t="str">
        <f t="shared" si="221"/>
        <v>53/25</v>
      </c>
      <c r="AZ170" s="81">
        <f>DataEntry!I170</f>
        <v>107</v>
      </c>
      <c r="BA170" s="82">
        <f>DataEntry!J170</f>
        <v>100</v>
      </c>
      <c r="BB170" s="81">
        <f>DataEntry!K170</f>
        <v>68</v>
      </c>
      <c r="BC170" s="82">
        <f>DataEntry!L170</f>
        <v>25</v>
      </c>
      <c r="BD170" s="81">
        <f>DataEntry!M170</f>
        <v>58</v>
      </c>
      <c r="BE170" s="82">
        <f>DataEntry!N170</f>
        <v>25</v>
      </c>
      <c r="BF170" s="77">
        <f t="shared" si="284"/>
        <v>0.45872704581921914</v>
      </c>
      <c r="BG170" s="77">
        <f t="shared" si="285"/>
        <v>0.25525940452843643</v>
      </c>
      <c r="BH170" s="77">
        <f t="shared" si="286"/>
        <v>0.28601354965234449</v>
      </c>
      <c r="BI170" s="83">
        <f t="shared" si="287"/>
        <v>0</v>
      </c>
      <c r="BJ170" s="83">
        <f t="shared" si="288"/>
        <v>0</v>
      </c>
      <c r="BK170" s="83">
        <f t="shared" si="289"/>
        <v>1</v>
      </c>
      <c r="BL170" s="84">
        <f t="shared" si="222"/>
        <v>0.31740804867607497</v>
      </c>
      <c r="BM170" s="84">
        <f t="shared" si="223"/>
        <v>0.28601354965234449</v>
      </c>
      <c r="BN170" s="85">
        <f t="shared" si="290"/>
        <v>3.1394499023730482E-2</v>
      </c>
      <c r="BO170" s="84">
        <f t="shared" si="224"/>
        <v>0.38321151842215928</v>
      </c>
      <c r="BP170" s="84">
        <f t="shared" si="225"/>
        <v>0.29938043290176575</v>
      </c>
      <c r="BQ170" s="84">
        <f t="shared" si="226"/>
        <v>0.31740804867607497</v>
      </c>
      <c r="BR170" s="84">
        <f t="shared" si="291"/>
        <v>0.45872704581921914</v>
      </c>
      <c r="BS170" s="84">
        <f t="shared" si="291"/>
        <v>0.25525940452843643</v>
      </c>
      <c r="BT170" s="84">
        <f t="shared" si="291"/>
        <v>0.28601354965234449</v>
      </c>
      <c r="BU170" s="86">
        <f t="shared" si="292"/>
        <v>0</v>
      </c>
      <c r="BV170" s="86">
        <f t="shared" si="292"/>
        <v>0</v>
      </c>
      <c r="BW170" s="86">
        <f t="shared" si="292"/>
        <v>1</v>
      </c>
      <c r="BX170" s="86">
        <f t="shared" si="293"/>
        <v>0</v>
      </c>
      <c r="BY170" s="86">
        <f t="shared" si="293"/>
        <v>0</v>
      </c>
      <c r="BZ170" s="86">
        <f t="shared" si="293"/>
        <v>1</v>
      </c>
      <c r="CA170" s="83">
        <f>IF(AND(DataEntry!B170&gt;=ExFrom,DataEntry!B170&lt;=ExTo),0,IF(AR170&lt;DS170,0,DB170))</f>
        <v>0</v>
      </c>
      <c r="CB170" s="83">
        <f>IF(AND(DataEntry!B170&gt;=ExFrom,DataEntry!B170&lt;=ExTo),0,IF(AT170&lt;DT170,0,DC170))</f>
        <v>0</v>
      </c>
      <c r="CC170" s="14">
        <f t="shared" si="294"/>
        <v>0</v>
      </c>
      <c r="CD170" s="72" t="str">
        <f t="shared" si="227"/>
        <v/>
      </c>
      <c r="CE170" s="87">
        <f t="shared" si="295"/>
        <v>5.3113811017797108E-2</v>
      </c>
      <c r="CF170" s="88">
        <f t="shared" si="296"/>
        <v>-0.14299098241792824</v>
      </c>
      <c r="CG170" s="88">
        <f t="shared" si="297"/>
        <v>3.5434799609073898E-2</v>
      </c>
      <c r="CH170" s="87">
        <f t="shared" si="298"/>
        <v>0.29938043290176575</v>
      </c>
      <c r="CI170" s="89">
        <f t="shared" si="228"/>
        <v>0</v>
      </c>
      <c r="CJ170" s="89">
        <f t="shared" si="229"/>
        <v>0</v>
      </c>
      <c r="CK170" s="157">
        <f t="shared" si="230"/>
        <v>0</v>
      </c>
      <c r="CL170" s="90">
        <f t="shared" si="231"/>
        <v>0</v>
      </c>
      <c r="CM170" s="157">
        <f t="shared" si="232"/>
        <v>0</v>
      </c>
      <c r="CN170" s="90">
        <f t="shared" si="233"/>
        <v>0</v>
      </c>
      <c r="CO170" s="157">
        <f t="shared" si="234"/>
        <v>0</v>
      </c>
      <c r="CP170" s="90">
        <f t="shared" si="235"/>
        <v>0</v>
      </c>
      <c r="CQ170" s="157">
        <f t="shared" si="236"/>
        <v>0</v>
      </c>
      <c r="CR170" s="90">
        <f t="shared" si="237"/>
        <v>0</v>
      </c>
      <c r="CS170" s="157">
        <f t="shared" si="238"/>
        <v>0</v>
      </c>
      <c r="CT170" s="90">
        <f t="shared" si="239"/>
        <v>0</v>
      </c>
      <c r="CU170" s="157">
        <f t="shared" si="240"/>
        <v>0</v>
      </c>
      <c r="CV170" s="90">
        <f t="shared" si="241"/>
        <v>0</v>
      </c>
      <c r="CW170" s="157">
        <f t="shared" si="242"/>
        <v>0</v>
      </c>
      <c r="CX170" s="90">
        <f t="shared" si="243"/>
        <v>0</v>
      </c>
      <c r="CY170" s="157">
        <f t="shared" si="244"/>
        <v>0</v>
      </c>
      <c r="CZ170" s="90">
        <f t="shared" si="245"/>
        <v>0</v>
      </c>
      <c r="DA170" s="91">
        <f>DataEntry!B170</f>
        <v>44227</v>
      </c>
      <c r="DB170" s="83">
        <f t="shared" si="246"/>
        <v>0</v>
      </c>
      <c r="DC170" s="83">
        <f t="shared" si="247"/>
        <v>0</v>
      </c>
      <c r="DD170" s="145" t="str">
        <f t="shared" si="299"/>
        <v/>
      </c>
      <c r="DE170" s="145" t="str">
        <f t="shared" si="300"/>
        <v/>
      </c>
      <c r="DF170" s="145">
        <f t="shared" si="301"/>
        <v>2</v>
      </c>
      <c r="DG170" s="145">
        <f t="shared" si="302"/>
        <v>10</v>
      </c>
      <c r="DH170" s="145" t="str">
        <f t="shared" si="303"/>
        <v/>
      </c>
      <c r="DI170" s="145" t="str">
        <f t="shared" si="304"/>
        <v/>
      </c>
      <c r="DJ170" s="83">
        <f t="shared" si="305"/>
        <v>0</v>
      </c>
      <c r="DK170" s="83">
        <f t="shared" si="306"/>
        <v>0</v>
      </c>
      <c r="DL170" s="84">
        <f t="shared" si="307"/>
        <v>0</v>
      </c>
      <c r="DM170" s="14">
        <f t="shared" si="308"/>
        <v>0</v>
      </c>
      <c r="DN170" s="87">
        <f>IFERROR(DO170*(1-DCFactor)+Results!DP170*DCFactor,"")</f>
        <v>0.28381696636696635</v>
      </c>
      <c r="DO170" s="87">
        <f>(DFactor*Rounds*Number/2+SUM(BV$3:BV158))/(Rounds*Number/2+COUNT(BV$3:BV158))</f>
        <v>0.27613852813852813</v>
      </c>
      <c r="DP170" s="87">
        <f t="shared" si="248"/>
        <v>0.29807692307692307</v>
      </c>
      <c r="DQ170" s="84">
        <f t="shared" si="249"/>
        <v>0</v>
      </c>
      <c r="DR170" s="84">
        <f t="shared" si="250"/>
        <v>0</v>
      </c>
      <c r="DS170" s="87">
        <f t="shared" si="251"/>
        <v>0.34143303274726422</v>
      </c>
      <c r="DT170" s="87">
        <f t="shared" si="252"/>
        <v>0.33548550667969756</v>
      </c>
      <c r="DU170" s="87">
        <f t="shared" si="253"/>
        <v>0.29938043290176575</v>
      </c>
      <c r="DV170" s="86">
        <f t="shared" si="309"/>
        <v>-1</v>
      </c>
      <c r="DW170" s="86">
        <f t="shared" si="310"/>
        <v>1</v>
      </c>
    </row>
    <row r="171" spans="1:127" x14ac:dyDescent="0.25">
      <c r="A171" s="69">
        <v>169</v>
      </c>
      <c r="B171" s="70">
        <f>DataEntry!C171</f>
        <v>9</v>
      </c>
      <c r="C171" s="71">
        <f>COUNTIF(D$2:D171,D171)+COUNTIF(G$2:G171,D171)</f>
        <v>19</v>
      </c>
      <c r="D171" s="72" t="str">
        <f t="shared" si="211"/>
        <v>Heidenheim</v>
      </c>
      <c r="E171" s="70">
        <f>DataEntry!E171</f>
        <v>17</v>
      </c>
      <c r="F171" s="71">
        <f>COUNTIF(D$2:D171,G171)+COUNTIF(G$2:G171,G171)</f>
        <v>19</v>
      </c>
      <c r="G171" s="72" t="str">
        <f t="shared" si="212"/>
        <v>St Pauli</v>
      </c>
      <c r="H171" s="73">
        <f>DataEntry!G171</f>
        <v>3</v>
      </c>
      <c r="I171" s="73">
        <f>DataEntry!H171</f>
        <v>4</v>
      </c>
      <c r="J171" s="158">
        <f t="shared" si="210"/>
        <v>3</v>
      </c>
      <c r="K171" s="156">
        <f t="shared" si="213"/>
        <v>0</v>
      </c>
      <c r="L171" s="224">
        <f t="shared" si="214"/>
        <v>2555.3007698284332</v>
      </c>
      <c r="M171" s="224">
        <f t="shared" si="215"/>
        <v>2340.0397753251755</v>
      </c>
      <c r="N171" s="236">
        <f t="shared" si="254"/>
        <v>215.26099450325773</v>
      </c>
      <c r="O171" s="22" t="str">
        <f t="shared" si="255"/>
        <v>T9G19</v>
      </c>
      <c r="P171" s="248">
        <f t="shared" si="216"/>
        <v>-24.546176423467735</v>
      </c>
      <c r="Q171" s="22" t="str">
        <f t="shared" si="256"/>
        <v>T17G19</v>
      </c>
      <c r="R171" s="248">
        <f t="shared" si="217"/>
        <v>24.546176423467735</v>
      </c>
      <c r="S171" s="74">
        <f t="shared" si="257"/>
        <v>0</v>
      </c>
      <c r="T171" s="75">
        <f t="shared" si="258"/>
        <v>0</v>
      </c>
      <c r="U171" s="76">
        <f t="shared" si="259"/>
        <v>0</v>
      </c>
      <c r="V171" s="74">
        <f t="shared" si="260"/>
        <v>0</v>
      </c>
      <c r="W171" s="75">
        <f t="shared" si="261"/>
        <v>0</v>
      </c>
      <c r="X171" s="76">
        <f t="shared" si="262"/>
        <v>0</v>
      </c>
      <c r="Y171" s="74">
        <f t="shared" si="263"/>
        <v>0</v>
      </c>
      <c r="Z171" s="75">
        <f t="shared" si="264"/>
        <v>0</v>
      </c>
      <c r="AA171" s="76">
        <f t="shared" si="265"/>
        <v>0</v>
      </c>
      <c r="AB171" s="74">
        <f t="shared" si="266"/>
        <v>0</v>
      </c>
      <c r="AC171" s="75">
        <f t="shared" si="267"/>
        <v>0</v>
      </c>
      <c r="AD171" s="76">
        <f t="shared" si="268"/>
        <v>0</v>
      </c>
      <c r="AE171" s="74">
        <f t="shared" si="269"/>
        <v>0</v>
      </c>
      <c r="AF171" s="75">
        <f t="shared" si="270"/>
        <v>0</v>
      </c>
      <c r="AG171" s="76">
        <f t="shared" si="271"/>
        <v>1</v>
      </c>
      <c r="AH171" s="74">
        <f t="shared" si="272"/>
        <v>0</v>
      </c>
      <c r="AI171" s="75">
        <f t="shared" si="273"/>
        <v>0</v>
      </c>
      <c r="AJ171" s="76">
        <f t="shared" si="274"/>
        <v>0</v>
      </c>
      <c r="AK171" s="74">
        <f t="shared" si="275"/>
        <v>0</v>
      </c>
      <c r="AL171" s="75">
        <f t="shared" si="276"/>
        <v>0</v>
      </c>
      <c r="AM171" s="76">
        <f t="shared" si="277"/>
        <v>0</v>
      </c>
      <c r="AN171" s="74">
        <f t="shared" si="278"/>
        <v>0</v>
      </c>
      <c r="AO171" s="75">
        <f t="shared" si="279"/>
        <v>0</v>
      </c>
      <c r="AP171" s="76">
        <f t="shared" si="280"/>
        <v>0</v>
      </c>
      <c r="AQ171" s="77">
        <f t="shared" si="218"/>
        <v>0.70582756725572582</v>
      </c>
      <c r="AR171" s="77">
        <f t="shared" si="281"/>
        <v>0.57682486128441346</v>
      </c>
      <c r="AS171" s="78">
        <f t="shared" si="282"/>
        <v>0.25800541194262483</v>
      </c>
      <c r="AT171" s="77">
        <f t="shared" si="283"/>
        <v>0.16516972677296177</v>
      </c>
      <c r="AU171" s="79">
        <f t="shared" si="311"/>
        <v>0.1</v>
      </c>
      <c r="AV171" s="139">
        <f>DataEntry!P171</f>
        <v>-58</v>
      </c>
      <c r="AW171" s="80" t="str">
        <f t="shared" si="219"/>
        <v>8/11</v>
      </c>
      <c r="AX171" s="80" t="str">
        <f t="shared" si="220"/>
        <v>71/25</v>
      </c>
      <c r="AY171" s="80" t="str">
        <f t="shared" si="221"/>
        <v>5/1</v>
      </c>
      <c r="AZ171" s="81">
        <f>DataEntry!I171</f>
        <v>101</v>
      </c>
      <c r="BA171" s="82">
        <f>DataEntry!J171</f>
        <v>100</v>
      </c>
      <c r="BB171" s="81">
        <f>DataEntry!K171</f>
        <v>66</v>
      </c>
      <c r="BC171" s="82">
        <f>DataEntry!L171</f>
        <v>25</v>
      </c>
      <c r="BD171" s="81">
        <f>DataEntry!M171</f>
        <v>13</v>
      </c>
      <c r="BE171" s="82">
        <f>DataEntry!N171</f>
        <v>5</v>
      </c>
      <c r="BF171" s="77">
        <f t="shared" si="284"/>
        <v>0.47381437931184095</v>
      </c>
      <c r="BG171" s="77">
        <f t="shared" si="285"/>
        <v>0.26163925890571438</v>
      </c>
      <c r="BH171" s="77">
        <f t="shared" si="286"/>
        <v>0.26454636178244451</v>
      </c>
      <c r="BI171" s="83">
        <f t="shared" si="287"/>
        <v>0</v>
      </c>
      <c r="BJ171" s="83">
        <f t="shared" si="288"/>
        <v>0</v>
      </c>
      <c r="BK171" s="83">
        <f t="shared" si="289"/>
        <v>1</v>
      </c>
      <c r="BL171" s="84">
        <f t="shared" si="222"/>
        <v>0.16516972677296177</v>
      </c>
      <c r="BM171" s="84">
        <f t="shared" si="223"/>
        <v>0.26454636178244451</v>
      </c>
      <c r="BN171" s="85">
        <f t="shared" si="290"/>
        <v>-9.9376635009482739E-2</v>
      </c>
      <c r="BO171" s="84">
        <f t="shared" si="224"/>
        <v>0.57682486128441346</v>
      </c>
      <c r="BP171" s="84">
        <f t="shared" si="225"/>
        <v>0.25800541194262483</v>
      </c>
      <c r="BQ171" s="84">
        <f t="shared" si="226"/>
        <v>0.16516972677296177</v>
      </c>
      <c r="BR171" s="84">
        <f t="shared" si="291"/>
        <v>0.47381437931184095</v>
      </c>
      <c r="BS171" s="84">
        <f t="shared" si="291"/>
        <v>0.26163925890571438</v>
      </c>
      <c r="BT171" s="84">
        <f t="shared" si="291"/>
        <v>0.26454636178244451</v>
      </c>
      <c r="BU171" s="86">
        <f t="shared" si="292"/>
        <v>0</v>
      </c>
      <c r="BV171" s="86">
        <f t="shared" si="292"/>
        <v>0</v>
      </c>
      <c r="BW171" s="86">
        <f t="shared" si="292"/>
        <v>1</v>
      </c>
      <c r="BX171" s="86">
        <f t="shared" si="293"/>
        <v>0</v>
      </c>
      <c r="BY171" s="86">
        <f t="shared" si="293"/>
        <v>0</v>
      </c>
      <c r="BZ171" s="86">
        <f t="shared" si="293"/>
        <v>1</v>
      </c>
      <c r="CA171" s="83">
        <f>IF(AND(DataEntry!B171&gt;=ExFrom,DataEntry!B171&lt;=ExTo),0,IF(AR171&lt;DS171,0,DB171))</f>
        <v>58</v>
      </c>
      <c r="CB171" s="83">
        <f>IF(AND(DataEntry!B171&gt;=ExFrom,DataEntry!B171&lt;=ExTo),0,IF(AT171&lt;DT171,0,DC171))</f>
        <v>0</v>
      </c>
      <c r="CC171" s="14">
        <f t="shared" si="294"/>
        <v>-58</v>
      </c>
      <c r="CD171" s="72" t="str">
        <f t="shared" si="227"/>
        <v>Heidenheim</v>
      </c>
      <c r="CE171" s="87">
        <f t="shared" si="295"/>
        <v>5.001549031399799E-2</v>
      </c>
      <c r="CF171" s="88">
        <f t="shared" si="296"/>
        <v>0.12568711014739048</v>
      </c>
      <c r="CG171" s="88">
        <f t="shared" si="297"/>
        <v>-0.23617348563909099</v>
      </c>
      <c r="CH171" s="87">
        <f t="shared" si="298"/>
        <v>0.25800541194262477</v>
      </c>
      <c r="CI171" s="89">
        <f t="shared" si="228"/>
        <v>1</v>
      </c>
      <c r="CJ171" s="89">
        <f t="shared" si="229"/>
        <v>0</v>
      </c>
      <c r="CK171" s="157">
        <f t="shared" si="230"/>
        <v>0</v>
      </c>
      <c r="CL171" s="90">
        <f t="shared" si="231"/>
        <v>0</v>
      </c>
      <c r="CM171" s="157">
        <f t="shared" si="232"/>
        <v>0</v>
      </c>
      <c r="CN171" s="90">
        <f t="shared" si="233"/>
        <v>0</v>
      </c>
      <c r="CO171" s="157">
        <f t="shared" si="234"/>
        <v>0</v>
      </c>
      <c r="CP171" s="90">
        <f t="shared" si="235"/>
        <v>0</v>
      </c>
      <c r="CQ171" s="157">
        <f t="shared" si="236"/>
        <v>0</v>
      </c>
      <c r="CR171" s="90">
        <f t="shared" si="237"/>
        <v>0</v>
      </c>
      <c r="CS171" s="157">
        <f t="shared" si="238"/>
        <v>-58</v>
      </c>
      <c r="CT171" s="90">
        <f t="shared" si="239"/>
        <v>0</v>
      </c>
      <c r="CU171" s="157">
        <f t="shared" si="240"/>
        <v>0</v>
      </c>
      <c r="CV171" s="90">
        <f t="shared" si="241"/>
        <v>0</v>
      </c>
      <c r="CW171" s="157">
        <f t="shared" si="242"/>
        <v>0</v>
      </c>
      <c r="CX171" s="90">
        <f t="shared" si="243"/>
        <v>0</v>
      </c>
      <c r="CY171" s="157">
        <f t="shared" si="244"/>
        <v>0</v>
      </c>
      <c r="CZ171" s="90">
        <f t="shared" si="245"/>
        <v>0</v>
      </c>
      <c r="DA171" s="91">
        <f>DataEntry!B171</f>
        <v>44227</v>
      </c>
      <c r="DB171" s="83">
        <f t="shared" si="246"/>
        <v>58</v>
      </c>
      <c r="DC171" s="83">
        <f t="shared" si="247"/>
        <v>0</v>
      </c>
      <c r="DD171" s="145" t="str">
        <f t="shared" si="299"/>
        <v/>
      </c>
      <c r="DE171" s="145" t="str">
        <f t="shared" si="300"/>
        <v/>
      </c>
      <c r="DF171" s="145">
        <f t="shared" si="301"/>
        <v>9</v>
      </c>
      <c r="DG171" s="145">
        <f t="shared" si="302"/>
        <v>17</v>
      </c>
      <c r="DH171" s="145" t="str">
        <f t="shared" si="303"/>
        <v/>
      </c>
      <c r="DI171" s="145" t="str">
        <f t="shared" si="304"/>
        <v/>
      </c>
      <c r="DJ171" s="83">
        <f t="shared" si="305"/>
        <v>58</v>
      </c>
      <c r="DK171" s="83">
        <f t="shared" si="306"/>
        <v>0</v>
      </c>
      <c r="DL171" s="84">
        <f t="shared" si="307"/>
        <v>21.97</v>
      </c>
      <c r="DM171" s="14">
        <f t="shared" si="308"/>
        <v>-21.97</v>
      </c>
      <c r="DN171" s="87">
        <f>IFERROR(DO171*(1-DCFactor)+Results!DP171*DCFactor,"")</f>
        <v>0.29352545273301212</v>
      </c>
      <c r="DO171" s="87">
        <f>(DFactor*Rounds*Number/2+SUM(BV$3:BV159))/(Rounds*Number/2+COUNT(BV$3:BV159))</f>
        <v>0.27554211663066952</v>
      </c>
      <c r="DP171" s="87">
        <f t="shared" si="248"/>
        <v>0.32692307692307693</v>
      </c>
      <c r="DQ171" s="84">
        <f t="shared" si="249"/>
        <v>0</v>
      </c>
      <c r="DR171" s="84">
        <f t="shared" si="250"/>
        <v>17.487900750910477</v>
      </c>
      <c r="DS171" s="87">
        <f t="shared" si="251"/>
        <v>0.33247709632842026</v>
      </c>
      <c r="DT171" s="87">
        <f t="shared" si="252"/>
        <v>0.34453911618796967</v>
      </c>
      <c r="DU171" s="87">
        <f t="shared" si="253"/>
        <v>0.25800541194262477</v>
      </c>
      <c r="DV171" s="86">
        <f t="shared" si="309"/>
        <v>-1</v>
      </c>
      <c r="DW171" s="86">
        <f t="shared" si="310"/>
        <v>1</v>
      </c>
    </row>
    <row r="172" spans="1:127" x14ac:dyDescent="0.25">
      <c r="A172" s="69">
        <v>170</v>
      </c>
      <c r="B172" s="70">
        <f>DataEntry!C172</f>
        <v>16</v>
      </c>
      <c r="C172" s="71">
        <f>COUNTIF(D$2:D172,D172)+COUNTIF(G$2:G172,D172)</f>
        <v>19</v>
      </c>
      <c r="D172" s="72" t="str">
        <f t="shared" si="211"/>
        <v>Sandhausen</v>
      </c>
      <c r="E172" s="70">
        <f>DataEntry!E172</f>
        <v>12</v>
      </c>
      <c r="F172" s="71">
        <f>COUNTIF(D$2:D172,G172)+COUNTIF(G$2:G172,G172)</f>
        <v>19</v>
      </c>
      <c r="G172" s="72" t="str">
        <f t="shared" si="212"/>
        <v>Nurnberg</v>
      </c>
      <c r="H172" s="73">
        <f>DataEntry!G172</f>
        <v>2</v>
      </c>
      <c r="I172" s="73">
        <f>DataEntry!H172</f>
        <v>0</v>
      </c>
      <c r="J172" s="158">
        <f t="shared" si="210"/>
        <v>1</v>
      </c>
      <c r="K172" s="156">
        <f t="shared" si="213"/>
        <v>0</v>
      </c>
      <c r="L172" s="224">
        <f t="shared" si="214"/>
        <v>2452.137384928003</v>
      </c>
      <c r="M172" s="224">
        <f t="shared" si="215"/>
        <v>2398.4153087574741</v>
      </c>
      <c r="N172" s="236">
        <f t="shared" si="254"/>
        <v>53.722076170528908</v>
      </c>
      <c r="O172" s="22" t="str">
        <f t="shared" si="255"/>
        <v>T16G19</v>
      </c>
      <c r="P172" s="248">
        <f t="shared" si="216"/>
        <v>4.5234013296133782</v>
      </c>
      <c r="Q172" s="22" t="str">
        <f t="shared" si="256"/>
        <v>T12G19</v>
      </c>
      <c r="R172" s="248">
        <f t="shared" si="217"/>
        <v>-4.5234013296133782</v>
      </c>
      <c r="S172" s="74">
        <f t="shared" si="257"/>
        <v>0</v>
      </c>
      <c r="T172" s="75">
        <f t="shared" si="258"/>
        <v>0</v>
      </c>
      <c r="U172" s="76">
        <f t="shared" si="259"/>
        <v>0</v>
      </c>
      <c r="V172" s="74">
        <f t="shared" si="260"/>
        <v>1</v>
      </c>
      <c r="W172" s="75">
        <f t="shared" si="261"/>
        <v>0</v>
      </c>
      <c r="X172" s="76">
        <f t="shared" si="262"/>
        <v>0</v>
      </c>
      <c r="Y172" s="74">
        <f t="shared" si="263"/>
        <v>0</v>
      </c>
      <c r="Z172" s="75">
        <f t="shared" si="264"/>
        <v>0</v>
      </c>
      <c r="AA172" s="76">
        <f t="shared" si="265"/>
        <v>0</v>
      </c>
      <c r="AB172" s="74">
        <f t="shared" si="266"/>
        <v>0</v>
      </c>
      <c r="AC172" s="75">
        <f t="shared" si="267"/>
        <v>0</v>
      </c>
      <c r="AD172" s="76">
        <f t="shared" si="268"/>
        <v>0</v>
      </c>
      <c r="AE172" s="74">
        <f t="shared" si="269"/>
        <v>0</v>
      </c>
      <c r="AF172" s="75">
        <f t="shared" si="270"/>
        <v>0</v>
      </c>
      <c r="AG172" s="76">
        <f t="shared" si="271"/>
        <v>0</v>
      </c>
      <c r="AH172" s="74">
        <f t="shared" si="272"/>
        <v>0</v>
      </c>
      <c r="AI172" s="75">
        <f t="shared" si="273"/>
        <v>0</v>
      </c>
      <c r="AJ172" s="76">
        <f t="shared" si="274"/>
        <v>0</v>
      </c>
      <c r="AK172" s="74">
        <f t="shared" si="275"/>
        <v>0</v>
      </c>
      <c r="AL172" s="75">
        <f t="shared" si="276"/>
        <v>0</v>
      </c>
      <c r="AM172" s="76">
        <f t="shared" si="277"/>
        <v>0</v>
      </c>
      <c r="AN172" s="74">
        <f t="shared" si="278"/>
        <v>0</v>
      </c>
      <c r="AO172" s="75">
        <f t="shared" si="279"/>
        <v>0</v>
      </c>
      <c r="AP172" s="76">
        <f t="shared" si="280"/>
        <v>0</v>
      </c>
      <c r="AQ172" s="77">
        <f t="shared" si="218"/>
        <v>0.54765986703866221</v>
      </c>
      <c r="AR172" s="77">
        <f t="shared" si="281"/>
        <v>0.39094970321732025</v>
      </c>
      <c r="AS172" s="78">
        <f t="shared" si="282"/>
        <v>0.31342032764268379</v>
      </c>
      <c r="AT172" s="77">
        <f t="shared" si="283"/>
        <v>0.2956299691399959</v>
      </c>
      <c r="AU172" s="79">
        <f t="shared" si="311"/>
        <v>0.1</v>
      </c>
      <c r="AV172" s="139">
        <f>DataEntry!P172</f>
        <v>-31</v>
      </c>
      <c r="AW172" s="80" t="str">
        <f t="shared" si="219"/>
        <v>77/50</v>
      </c>
      <c r="AX172" s="80" t="str">
        <f t="shared" si="220"/>
        <v>54/25</v>
      </c>
      <c r="AY172" s="80" t="str">
        <f t="shared" si="221"/>
        <v>59/25</v>
      </c>
      <c r="AZ172" s="81">
        <f>DataEntry!I172</f>
        <v>91</v>
      </c>
      <c r="BA172" s="82">
        <f>DataEntry!J172</f>
        <v>50</v>
      </c>
      <c r="BB172" s="81">
        <f>DataEntry!K172</f>
        <v>62</v>
      </c>
      <c r="BC172" s="82">
        <f>DataEntry!L172</f>
        <v>25</v>
      </c>
      <c r="BD172" s="81">
        <f>DataEntry!M172</f>
        <v>36</v>
      </c>
      <c r="BE172" s="82">
        <f>DataEntry!N172</f>
        <v>25</v>
      </c>
      <c r="BF172" s="77">
        <f t="shared" si="284"/>
        <v>0.3371450352582428</v>
      </c>
      <c r="BG172" s="77">
        <f t="shared" si="285"/>
        <v>0.2732037354678864</v>
      </c>
      <c r="BH172" s="77">
        <f t="shared" si="286"/>
        <v>0.38965122927387075</v>
      </c>
      <c r="BI172" s="83">
        <f t="shared" si="287"/>
        <v>1</v>
      </c>
      <c r="BJ172" s="83">
        <f t="shared" si="288"/>
        <v>0</v>
      </c>
      <c r="BK172" s="83">
        <f t="shared" si="289"/>
        <v>0</v>
      </c>
      <c r="BL172" s="84">
        <f t="shared" si="222"/>
        <v>0.39094970321732025</v>
      </c>
      <c r="BM172" s="84">
        <f t="shared" si="223"/>
        <v>0.3371450352582428</v>
      </c>
      <c r="BN172" s="85">
        <f t="shared" si="290"/>
        <v>5.3804667959077457E-2</v>
      </c>
      <c r="BO172" s="84">
        <f t="shared" si="224"/>
        <v>0.39094970321732025</v>
      </c>
      <c r="BP172" s="84">
        <f t="shared" si="225"/>
        <v>0.31342032764268379</v>
      </c>
      <c r="BQ172" s="84">
        <f t="shared" si="226"/>
        <v>0.2956299691399959</v>
      </c>
      <c r="BR172" s="84">
        <f t="shared" si="291"/>
        <v>0.3371450352582428</v>
      </c>
      <c r="BS172" s="84">
        <f t="shared" si="291"/>
        <v>0.2732037354678864</v>
      </c>
      <c r="BT172" s="84">
        <f t="shared" si="291"/>
        <v>0.38965122927387075</v>
      </c>
      <c r="BU172" s="86">
        <f t="shared" si="292"/>
        <v>1</v>
      </c>
      <c r="BV172" s="86">
        <f t="shared" si="292"/>
        <v>0</v>
      </c>
      <c r="BW172" s="86">
        <f t="shared" si="292"/>
        <v>0</v>
      </c>
      <c r="BX172" s="86">
        <f t="shared" si="293"/>
        <v>1</v>
      </c>
      <c r="BY172" s="86">
        <f t="shared" si="293"/>
        <v>0</v>
      </c>
      <c r="BZ172" s="86">
        <f t="shared" si="293"/>
        <v>0</v>
      </c>
      <c r="CA172" s="83">
        <f>IF(AND(DataEntry!B172&gt;=ExFrom,DataEntry!B172&lt;=ExTo),0,IF(AR172&lt;DS172,0,DB172))</f>
        <v>0</v>
      </c>
      <c r="CB172" s="83">
        <f>IF(AND(DataEntry!B172&gt;=ExFrom,DataEntry!B172&lt;=ExTo),0,IF(AT172&lt;DT172,0,DC172))</f>
        <v>0</v>
      </c>
      <c r="CC172" s="14">
        <f t="shared" si="294"/>
        <v>0</v>
      </c>
      <c r="CD172" s="72" t="str">
        <f t="shared" si="227"/>
        <v/>
      </c>
      <c r="CE172" s="87">
        <f t="shared" si="295"/>
        <v>5.1802316490865197E-2</v>
      </c>
      <c r="CF172" s="88">
        <f t="shared" si="296"/>
        <v>7.1270985256213615E-2</v>
      </c>
      <c r="CG172" s="88">
        <f t="shared" si="297"/>
        <v>-0.18052198626167076</v>
      </c>
      <c r="CH172" s="87">
        <f t="shared" si="298"/>
        <v>0.31342032764268385</v>
      </c>
      <c r="CI172" s="89">
        <f t="shared" si="228"/>
        <v>0</v>
      </c>
      <c r="CJ172" s="89">
        <f t="shared" si="229"/>
        <v>0</v>
      </c>
      <c r="CK172" s="157">
        <f t="shared" si="230"/>
        <v>0</v>
      </c>
      <c r="CL172" s="90">
        <f t="shared" si="231"/>
        <v>0</v>
      </c>
      <c r="CM172" s="157">
        <f t="shared" si="232"/>
        <v>0</v>
      </c>
      <c r="CN172" s="90">
        <f t="shared" si="233"/>
        <v>0</v>
      </c>
      <c r="CO172" s="157">
        <f t="shared" si="234"/>
        <v>0</v>
      </c>
      <c r="CP172" s="90">
        <f t="shared" si="235"/>
        <v>0</v>
      </c>
      <c r="CQ172" s="157">
        <f t="shared" si="236"/>
        <v>0</v>
      </c>
      <c r="CR172" s="90">
        <f t="shared" si="237"/>
        <v>0</v>
      </c>
      <c r="CS172" s="157">
        <f t="shared" si="238"/>
        <v>0</v>
      </c>
      <c r="CT172" s="90">
        <f t="shared" si="239"/>
        <v>0</v>
      </c>
      <c r="CU172" s="157">
        <f t="shared" si="240"/>
        <v>0</v>
      </c>
      <c r="CV172" s="90">
        <f t="shared" si="241"/>
        <v>0</v>
      </c>
      <c r="CW172" s="157">
        <f t="shared" si="242"/>
        <v>0</v>
      </c>
      <c r="CX172" s="90">
        <f t="shared" si="243"/>
        <v>0</v>
      </c>
      <c r="CY172" s="157">
        <f t="shared" si="244"/>
        <v>0</v>
      </c>
      <c r="CZ172" s="90">
        <f t="shared" si="245"/>
        <v>0</v>
      </c>
      <c r="DA172" s="91">
        <f>DataEntry!B172</f>
        <v>44227</v>
      </c>
      <c r="DB172" s="83">
        <f t="shared" si="246"/>
        <v>0</v>
      </c>
      <c r="DC172" s="83">
        <f t="shared" si="247"/>
        <v>0</v>
      </c>
      <c r="DD172" s="145">
        <f t="shared" si="299"/>
        <v>16</v>
      </c>
      <c r="DE172" s="145" t="str">
        <f t="shared" si="300"/>
        <v/>
      </c>
      <c r="DF172" s="145" t="str">
        <f t="shared" si="301"/>
        <v/>
      </c>
      <c r="DG172" s="145" t="str">
        <f t="shared" si="302"/>
        <v/>
      </c>
      <c r="DH172" s="145" t="str">
        <f t="shared" si="303"/>
        <v/>
      </c>
      <c r="DI172" s="145">
        <f t="shared" si="304"/>
        <v>12</v>
      </c>
      <c r="DJ172" s="83">
        <f t="shared" si="305"/>
        <v>0</v>
      </c>
      <c r="DK172" s="83">
        <f t="shared" si="306"/>
        <v>0</v>
      </c>
      <c r="DL172" s="84">
        <f t="shared" si="307"/>
        <v>0</v>
      </c>
      <c r="DM172" s="14">
        <f t="shared" si="308"/>
        <v>0</v>
      </c>
      <c r="DN172" s="87">
        <f>IFERROR(DO172*(1-DCFactor)+Results!DP172*DCFactor,"")</f>
        <v>0.29313945623342175</v>
      </c>
      <c r="DO172" s="87">
        <f>(DFactor*Rounds*Number/2+SUM(BV$3:BV160))/(Rounds*Number/2+COUNT(BV$3:BV160))</f>
        <v>0.27494827586206894</v>
      </c>
      <c r="DP172" s="87">
        <f t="shared" si="248"/>
        <v>0.32692307692307693</v>
      </c>
      <c r="DQ172" s="84">
        <f t="shared" si="249"/>
        <v>0</v>
      </c>
      <c r="DR172" s="84">
        <f t="shared" si="250"/>
        <v>0</v>
      </c>
      <c r="DS172" s="87">
        <f t="shared" si="251"/>
        <v>0.33429096715812623</v>
      </c>
      <c r="DT172" s="87">
        <f t="shared" si="252"/>
        <v>0.34268406620872233</v>
      </c>
      <c r="DU172" s="87">
        <f t="shared" si="253"/>
        <v>0.31342032764268385</v>
      </c>
      <c r="DV172" s="86">
        <f t="shared" si="309"/>
        <v>2</v>
      </c>
      <c r="DW172" s="86">
        <f t="shared" si="310"/>
        <v>-2</v>
      </c>
    </row>
    <row r="173" spans="1:127" x14ac:dyDescent="0.25">
      <c r="A173" s="69">
        <v>171</v>
      </c>
      <c r="B173" s="70">
        <f>DataEntry!C173</f>
        <v>8</v>
      </c>
      <c r="C173" s="71">
        <f>COUNTIF(D$2:D173,D173)+COUNTIF(G$2:G173,D173)</f>
        <v>19</v>
      </c>
      <c r="D173" s="72" t="str">
        <f t="shared" si="211"/>
        <v>Hannover 96</v>
      </c>
      <c r="E173" s="70">
        <f>DataEntry!E173</f>
        <v>13</v>
      </c>
      <c r="F173" s="71">
        <f>COUNTIF(D$2:D173,G173)+COUNTIF(G$2:G173,G173)</f>
        <v>19</v>
      </c>
      <c r="G173" s="72" t="str">
        <f t="shared" si="212"/>
        <v>Osnabruck</v>
      </c>
      <c r="H173" s="73">
        <f>DataEntry!G173</f>
        <v>1</v>
      </c>
      <c r="I173" s="73">
        <f>DataEntry!H173</f>
        <v>0</v>
      </c>
      <c r="J173" s="158">
        <f t="shared" si="210"/>
        <v>1</v>
      </c>
      <c r="K173" s="156">
        <f t="shared" si="213"/>
        <v>0</v>
      </c>
      <c r="L173" s="224">
        <f t="shared" si="214"/>
        <v>2522.8236841152775</v>
      </c>
      <c r="M173" s="224">
        <f t="shared" si="215"/>
        <v>2417.4170606374946</v>
      </c>
      <c r="N173" s="236">
        <f t="shared" si="254"/>
        <v>105.40662347778289</v>
      </c>
      <c r="O173" s="22" t="str">
        <f t="shared" si="255"/>
        <v>T8G19</v>
      </c>
      <c r="P173" s="248">
        <f t="shared" si="216"/>
        <v>20.266546900783634</v>
      </c>
      <c r="Q173" s="22" t="str">
        <f t="shared" si="256"/>
        <v>T13G19</v>
      </c>
      <c r="R173" s="248">
        <f t="shared" si="217"/>
        <v>-20.266546900783634</v>
      </c>
      <c r="S173" s="74">
        <f t="shared" si="257"/>
        <v>0</v>
      </c>
      <c r="T173" s="75">
        <f t="shared" si="258"/>
        <v>0</v>
      </c>
      <c r="U173" s="76">
        <f t="shared" si="259"/>
        <v>0</v>
      </c>
      <c r="V173" s="74">
        <f t="shared" si="260"/>
        <v>0</v>
      </c>
      <c r="W173" s="75">
        <f t="shared" si="261"/>
        <v>0</v>
      </c>
      <c r="X173" s="76">
        <f t="shared" si="262"/>
        <v>0</v>
      </c>
      <c r="Y173" s="74">
        <f t="shared" si="263"/>
        <v>1</v>
      </c>
      <c r="Z173" s="75">
        <f t="shared" si="264"/>
        <v>0</v>
      </c>
      <c r="AA173" s="76">
        <f t="shared" si="265"/>
        <v>0</v>
      </c>
      <c r="AB173" s="74">
        <f t="shared" si="266"/>
        <v>0</v>
      </c>
      <c r="AC173" s="75">
        <f t="shared" si="267"/>
        <v>0</v>
      </c>
      <c r="AD173" s="76">
        <f t="shared" si="268"/>
        <v>0</v>
      </c>
      <c r="AE173" s="74">
        <f t="shared" si="269"/>
        <v>0</v>
      </c>
      <c r="AF173" s="75">
        <f t="shared" si="270"/>
        <v>0</v>
      </c>
      <c r="AG173" s="76">
        <f t="shared" si="271"/>
        <v>0</v>
      </c>
      <c r="AH173" s="74">
        <f t="shared" si="272"/>
        <v>0</v>
      </c>
      <c r="AI173" s="75">
        <f t="shared" si="273"/>
        <v>0</v>
      </c>
      <c r="AJ173" s="76">
        <f t="shared" si="274"/>
        <v>0</v>
      </c>
      <c r="AK173" s="74">
        <f t="shared" si="275"/>
        <v>0</v>
      </c>
      <c r="AL173" s="75">
        <f t="shared" si="276"/>
        <v>0</v>
      </c>
      <c r="AM173" s="76">
        <f t="shared" si="277"/>
        <v>0</v>
      </c>
      <c r="AN173" s="74">
        <f t="shared" si="278"/>
        <v>0</v>
      </c>
      <c r="AO173" s="75">
        <f t="shared" si="279"/>
        <v>0</v>
      </c>
      <c r="AP173" s="76">
        <f t="shared" si="280"/>
        <v>0</v>
      </c>
      <c r="AQ173" s="77">
        <f t="shared" si="218"/>
        <v>0.59727875496249117</v>
      </c>
      <c r="AR173" s="77">
        <f t="shared" si="281"/>
        <v>0.45106326614587083</v>
      </c>
      <c r="AS173" s="78">
        <f t="shared" si="282"/>
        <v>0.29243097763324072</v>
      </c>
      <c r="AT173" s="77">
        <f t="shared" si="283"/>
        <v>0.25650575622088845</v>
      </c>
      <c r="AU173" s="79">
        <f t="shared" si="311"/>
        <v>0.1</v>
      </c>
      <c r="AV173" s="139">
        <f>DataEntry!P173</f>
        <v>0</v>
      </c>
      <c r="AW173" s="80" t="str">
        <f t="shared" si="219"/>
        <v>6/5</v>
      </c>
      <c r="AX173" s="80" t="str">
        <f t="shared" si="220"/>
        <v>12/5</v>
      </c>
      <c r="AY173" s="80" t="str">
        <f t="shared" si="221"/>
        <v>72/25</v>
      </c>
      <c r="AZ173" s="81">
        <f>DataEntry!I173</f>
        <v>7</v>
      </c>
      <c r="BA173" s="82">
        <f>DataEntry!J173</f>
        <v>10</v>
      </c>
      <c r="BB173" s="81">
        <f>DataEntry!K173</f>
        <v>71</v>
      </c>
      <c r="BC173" s="82">
        <f>DataEntry!L173</f>
        <v>25</v>
      </c>
      <c r="BD173" s="81">
        <f>DataEntry!M173</f>
        <v>4</v>
      </c>
      <c r="BE173" s="82">
        <f>DataEntry!N173</f>
        <v>1</v>
      </c>
      <c r="BF173" s="77">
        <f t="shared" si="284"/>
        <v>0.56094425616454369</v>
      </c>
      <c r="BG173" s="77">
        <f t="shared" si="285"/>
        <v>0.24833469673951156</v>
      </c>
      <c r="BH173" s="77">
        <f t="shared" si="286"/>
        <v>0.19072104709594487</v>
      </c>
      <c r="BI173" s="83">
        <f t="shared" si="287"/>
        <v>1</v>
      </c>
      <c r="BJ173" s="83">
        <f t="shared" si="288"/>
        <v>0</v>
      </c>
      <c r="BK173" s="83">
        <f t="shared" si="289"/>
        <v>0</v>
      </c>
      <c r="BL173" s="84">
        <f t="shared" si="222"/>
        <v>0.45106326614587083</v>
      </c>
      <c r="BM173" s="84">
        <f t="shared" si="223"/>
        <v>0.56094425616454369</v>
      </c>
      <c r="BN173" s="85">
        <f t="shared" si="290"/>
        <v>-0.10988099001867285</v>
      </c>
      <c r="BO173" s="84">
        <f t="shared" si="224"/>
        <v>0.45106326614587083</v>
      </c>
      <c r="BP173" s="84">
        <f t="shared" si="225"/>
        <v>0.29243097763324072</v>
      </c>
      <c r="BQ173" s="84">
        <f t="shared" si="226"/>
        <v>0.25650575622088845</v>
      </c>
      <c r="BR173" s="84">
        <f t="shared" si="291"/>
        <v>0.56094425616454369</v>
      </c>
      <c r="BS173" s="84">
        <f t="shared" si="291"/>
        <v>0.24833469673951156</v>
      </c>
      <c r="BT173" s="84">
        <f t="shared" si="291"/>
        <v>0.19072104709594487</v>
      </c>
      <c r="BU173" s="86">
        <f t="shared" si="292"/>
        <v>1</v>
      </c>
      <c r="BV173" s="86">
        <f t="shared" si="292"/>
        <v>0</v>
      </c>
      <c r="BW173" s="86">
        <f t="shared" si="292"/>
        <v>0</v>
      </c>
      <c r="BX173" s="86">
        <f t="shared" si="293"/>
        <v>1</v>
      </c>
      <c r="BY173" s="86">
        <f t="shared" si="293"/>
        <v>0</v>
      </c>
      <c r="BZ173" s="86">
        <f t="shared" si="293"/>
        <v>0</v>
      </c>
      <c r="CA173" s="83">
        <f>IF(AND(DataEntry!B173&gt;=ExFrom,DataEntry!B173&lt;=ExTo),0,IF(AR173&lt;DS173,0,DB173))</f>
        <v>0</v>
      </c>
      <c r="CB173" s="83">
        <f>IF(AND(DataEntry!B173&gt;=ExFrom,DataEntry!B173&lt;=ExTo),0,IF(AT173&lt;DT173,0,DC173))</f>
        <v>0</v>
      </c>
      <c r="CC173" s="14">
        <f t="shared" si="294"/>
        <v>0</v>
      </c>
      <c r="CD173" s="72" t="str">
        <f t="shared" si="227"/>
        <v/>
      </c>
      <c r="CE173" s="87">
        <f t="shared" si="295"/>
        <v>4.8651960784313664E-2</v>
      </c>
      <c r="CF173" s="88">
        <f t="shared" si="296"/>
        <v>-0.16918849729269156</v>
      </c>
      <c r="CG173" s="88">
        <f t="shared" si="297"/>
        <v>0.17749951987790144</v>
      </c>
      <c r="CH173" s="87">
        <f t="shared" si="298"/>
        <v>0.29243097763324066</v>
      </c>
      <c r="CI173" s="89">
        <f t="shared" si="228"/>
        <v>0</v>
      </c>
      <c r="CJ173" s="89">
        <f t="shared" si="229"/>
        <v>0</v>
      </c>
      <c r="CK173" s="157">
        <f t="shared" si="230"/>
        <v>0</v>
      </c>
      <c r="CL173" s="90">
        <f t="shared" si="231"/>
        <v>0</v>
      </c>
      <c r="CM173" s="157">
        <f t="shared" si="232"/>
        <v>0</v>
      </c>
      <c r="CN173" s="90">
        <f t="shared" si="233"/>
        <v>0</v>
      </c>
      <c r="CO173" s="157">
        <f t="shared" si="234"/>
        <v>0</v>
      </c>
      <c r="CP173" s="90">
        <f t="shared" si="235"/>
        <v>0</v>
      </c>
      <c r="CQ173" s="157">
        <f t="shared" si="236"/>
        <v>0</v>
      </c>
      <c r="CR173" s="90">
        <f t="shared" si="237"/>
        <v>0</v>
      </c>
      <c r="CS173" s="157">
        <f t="shared" si="238"/>
        <v>0</v>
      </c>
      <c r="CT173" s="90">
        <f t="shared" si="239"/>
        <v>0</v>
      </c>
      <c r="CU173" s="157">
        <f t="shared" si="240"/>
        <v>0</v>
      </c>
      <c r="CV173" s="90">
        <f t="shared" si="241"/>
        <v>0</v>
      </c>
      <c r="CW173" s="157">
        <f t="shared" si="242"/>
        <v>0</v>
      </c>
      <c r="CX173" s="90">
        <f t="shared" si="243"/>
        <v>0</v>
      </c>
      <c r="CY173" s="157">
        <f t="shared" si="244"/>
        <v>0</v>
      </c>
      <c r="CZ173" s="90">
        <f t="shared" si="245"/>
        <v>0</v>
      </c>
      <c r="DA173" s="91">
        <f>DataEntry!B173</f>
        <v>44228</v>
      </c>
      <c r="DB173" s="83">
        <f t="shared" si="246"/>
        <v>0</v>
      </c>
      <c r="DC173" s="83">
        <f t="shared" si="247"/>
        <v>26</v>
      </c>
      <c r="DD173" s="145">
        <f t="shared" si="299"/>
        <v>8</v>
      </c>
      <c r="DE173" s="145" t="str">
        <f t="shared" si="300"/>
        <v/>
      </c>
      <c r="DF173" s="145" t="str">
        <f t="shared" si="301"/>
        <v/>
      </c>
      <c r="DG173" s="145" t="str">
        <f t="shared" si="302"/>
        <v/>
      </c>
      <c r="DH173" s="145" t="str">
        <f t="shared" si="303"/>
        <v/>
      </c>
      <c r="DI173" s="145">
        <f t="shared" si="304"/>
        <v>13</v>
      </c>
      <c r="DJ173" s="83">
        <f t="shared" si="305"/>
        <v>0</v>
      </c>
      <c r="DK173" s="83">
        <f t="shared" si="306"/>
        <v>0</v>
      </c>
      <c r="DL173" s="84">
        <f t="shared" si="307"/>
        <v>0</v>
      </c>
      <c r="DM173" s="14">
        <f t="shared" si="308"/>
        <v>0</v>
      </c>
      <c r="DN173" s="87">
        <f>IFERROR(DO173*(1-DCFactor)+Results!DP173*DCFactor,"")</f>
        <v>0.2725628122415219</v>
      </c>
      <c r="DO173" s="87">
        <f>(DFactor*Rounds*Number/2+SUM(BV$3:BV161))/(Rounds*Number/2+COUNT(BV$3:BV161))</f>
        <v>0.27435698924731183</v>
      </c>
      <c r="DP173" s="87">
        <f t="shared" si="248"/>
        <v>0.26923076923076922</v>
      </c>
      <c r="DQ173" s="84">
        <f t="shared" si="249"/>
        <v>16.239334450408546</v>
      </c>
      <c r="DR173" s="84">
        <f t="shared" si="250"/>
        <v>0</v>
      </c>
      <c r="DS173" s="87">
        <f t="shared" si="251"/>
        <v>0.3423062832430897</v>
      </c>
      <c r="DT173" s="87">
        <f t="shared" si="252"/>
        <v>0.33075001600406995</v>
      </c>
      <c r="DU173" s="87">
        <f t="shared" si="253"/>
        <v>0.29243097763324066</v>
      </c>
      <c r="DV173" s="86">
        <f t="shared" si="309"/>
        <v>1</v>
      </c>
      <c r="DW173" s="86">
        <f t="shared" si="310"/>
        <v>-1</v>
      </c>
    </row>
    <row r="174" spans="1:127" x14ac:dyDescent="0.25">
      <c r="A174" s="69">
        <v>172</v>
      </c>
      <c r="B174" s="70">
        <f>DataEntry!C174</f>
        <v>1</v>
      </c>
      <c r="C174" s="71">
        <f>COUNTIF(D$2:D174,D174)+COUNTIF(G$2:G174,D174)</f>
        <v>20</v>
      </c>
      <c r="D174" s="72" t="str">
        <f t="shared" si="211"/>
        <v>Erzgebirge Aue</v>
      </c>
      <c r="E174" s="70">
        <f>DataEntry!E174</f>
        <v>7</v>
      </c>
      <c r="F174" s="71">
        <f>COUNTIF(D$2:D174,G174)+COUNTIF(G$2:G174,G174)</f>
        <v>20</v>
      </c>
      <c r="G174" s="72" t="str">
        <f t="shared" si="212"/>
        <v>Hamburger</v>
      </c>
      <c r="H174" s="73">
        <f>DataEntry!G174</f>
        <v>3</v>
      </c>
      <c r="I174" s="73">
        <f>DataEntry!H174</f>
        <v>3</v>
      </c>
      <c r="J174" s="158">
        <f t="shared" si="210"/>
        <v>2</v>
      </c>
      <c r="K174" s="156">
        <f t="shared" si="213"/>
        <v>0</v>
      </c>
      <c r="L174" s="224">
        <f t="shared" si="214"/>
        <v>2470.8302806708139</v>
      </c>
      <c r="M174" s="224">
        <f t="shared" si="215"/>
        <v>2534.4850284730555</v>
      </c>
      <c r="N174" s="236">
        <f t="shared" si="254"/>
        <v>-63.654747802241673</v>
      </c>
      <c r="O174" s="22" t="str">
        <f t="shared" si="255"/>
        <v>T1G20</v>
      </c>
      <c r="P174" s="248">
        <f t="shared" si="216"/>
        <v>0.57021756040446014</v>
      </c>
      <c r="Q174" s="22" t="str">
        <f t="shared" si="256"/>
        <v>T7G20</v>
      </c>
      <c r="R174" s="248">
        <f t="shared" si="217"/>
        <v>-0.57021756040446014</v>
      </c>
      <c r="S174" s="74">
        <f t="shared" si="257"/>
        <v>0</v>
      </c>
      <c r="T174" s="75">
        <f t="shared" si="258"/>
        <v>0</v>
      </c>
      <c r="U174" s="76">
        <f t="shared" si="259"/>
        <v>0</v>
      </c>
      <c r="V174" s="74">
        <f t="shared" si="260"/>
        <v>0</v>
      </c>
      <c r="W174" s="75">
        <f t="shared" si="261"/>
        <v>1</v>
      </c>
      <c r="X174" s="76">
        <f t="shared" si="262"/>
        <v>0</v>
      </c>
      <c r="Y174" s="74">
        <f t="shared" si="263"/>
        <v>0</v>
      </c>
      <c r="Z174" s="75">
        <f t="shared" si="264"/>
        <v>0</v>
      </c>
      <c r="AA174" s="76">
        <f t="shared" si="265"/>
        <v>0</v>
      </c>
      <c r="AB174" s="74">
        <f t="shared" si="266"/>
        <v>0</v>
      </c>
      <c r="AC174" s="75">
        <f t="shared" si="267"/>
        <v>0</v>
      </c>
      <c r="AD174" s="76">
        <f t="shared" si="268"/>
        <v>0</v>
      </c>
      <c r="AE174" s="74">
        <f t="shared" si="269"/>
        <v>0</v>
      </c>
      <c r="AF174" s="75">
        <f t="shared" si="270"/>
        <v>0</v>
      </c>
      <c r="AG174" s="76">
        <f t="shared" si="271"/>
        <v>0</v>
      </c>
      <c r="AH174" s="74">
        <f t="shared" si="272"/>
        <v>0</v>
      </c>
      <c r="AI174" s="75">
        <f t="shared" si="273"/>
        <v>0</v>
      </c>
      <c r="AJ174" s="76">
        <f t="shared" si="274"/>
        <v>0</v>
      </c>
      <c r="AK174" s="74">
        <f t="shared" si="275"/>
        <v>0</v>
      </c>
      <c r="AL174" s="75">
        <f t="shared" si="276"/>
        <v>0</v>
      </c>
      <c r="AM174" s="76">
        <f t="shared" si="277"/>
        <v>0</v>
      </c>
      <c r="AN174" s="74">
        <f t="shared" si="278"/>
        <v>0</v>
      </c>
      <c r="AO174" s="75">
        <f t="shared" si="279"/>
        <v>0</v>
      </c>
      <c r="AP174" s="76">
        <f t="shared" si="280"/>
        <v>0</v>
      </c>
      <c r="AQ174" s="77">
        <f t="shared" si="218"/>
        <v>0.44297824395955399</v>
      </c>
      <c r="AR174" s="77">
        <f t="shared" si="281"/>
        <v>0.29679799740804019</v>
      </c>
      <c r="AS174" s="78">
        <f t="shared" si="282"/>
        <v>0.29236049310302753</v>
      </c>
      <c r="AT174" s="77">
        <f t="shared" si="283"/>
        <v>0.41084150948893228</v>
      </c>
      <c r="AU174" s="79">
        <f t="shared" si="311"/>
        <v>0.1</v>
      </c>
      <c r="AV174" s="139">
        <f>DataEntry!P174</f>
        <v>0</v>
      </c>
      <c r="AW174" s="80" t="str">
        <f t="shared" si="219"/>
        <v>59/25</v>
      </c>
      <c r="AX174" s="80" t="str">
        <f t="shared" si="220"/>
        <v>12/5</v>
      </c>
      <c r="AY174" s="80" t="str">
        <f t="shared" si="221"/>
        <v>71/50</v>
      </c>
      <c r="AZ174" s="81">
        <f>DataEntry!I174</f>
        <v>39</v>
      </c>
      <c r="BA174" s="82">
        <f>DataEntry!J174</f>
        <v>10</v>
      </c>
      <c r="BB174" s="81">
        <f>DataEntry!K174</f>
        <v>61</v>
      </c>
      <c r="BC174" s="82">
        <f>DataEntry!L174</f>
        <v>20</v>
      </c>
      <c r="BD174" s="81">
        <f>DataEntry!M174</f>
        <v>67</v>
      </c>
      <c r="BE174" s="82">
        <f>DataEntry!N174</f>
        <v>100</v>
      </c>
      <c r="BF174" s="77">
        <f t="shared" si="284"/>
        <v>0.19440093126194621</v>
      </c>
      <c r="BG174" s="77">
        <f t="shared" si="285"/>
        <v>0.23520112671198429</v>
      </c>
      <c r="BH174" s="77">
        <f t="shared" si="286"/>
        <v>0.57039794202606964</v>
      </c>
      <c r="BI174" s="83">
        <f t="shared" si="287"/>
        <v>0</v>
      </c>
      <c r="BJ174" s="83">
        <f t="shared" si="288"/>
        <v>1</v>
      </c>
      <c r="BK174" s="83">
        <f t="shared" si="289"/>
        <v>0</v>
      </c>
      <c r="BL174" s="84">
        <f t="shared" si="222"/>
        <v>0.29236049310302753</v>
      </c>
      <c r="BM174" s="84">
        <f t="shared" si="223"/>
        <v>0.23520112671198429</v>
      </c>
      <c r="BN174" s="85">
        <f t="shared" si="290"/>
        <v>5.7159366391043243E-2</v>
      </c>
      <c r="BO174" s="84">
        <f t="shared" si="224"/>
        <v>0.29679799740804019</v>
      </c>
      <c r="BP174" s="84">
        <f t="shared" si="225"/>
        <v>0.29236049310302753</v>
      </c>
      <c r="BQ174" s="84">
        <f t="shared" si="226"/>
        <v>0.41084150948893228</v>
      </c>
      <c r="BR174" s="84">
        <f t="shared" si="291"/>
        <v>0.19440093126194621</v>
      </c>
      <c r="BS174" s="84">
        <f t="shared" si="291"/>
        <v>0.23520112671198429</v>
      </c>
      <c r="BT174" s="84">
        <f t="shared" si="291"/>
        <v>0.57039794202606964</v>
      </c>
      <c r="BU174" s="86">
        <f t="shared" si="292"/>
        <v>0</v>
      </c>
      <c r="BV174" s="86">
        <f t="shared" si="292"/>
        <v>1</v>
      </c>
      <c r="BW174" s="86">
        <f t="shared" si="292"/>
        <v>0</v>
      </c>
      <c r="BX174" s="86">
        <f t="shared" si="293"/>
        <v>0</v>
      </c>
      <c r="BY174" s="86">
        <f t="shared" si="293"/>
        <v>1</v>
      </c>
      <c r="BZ174" s="86">
        <f t="shared" si="293"/>
        <v>0</v>
      </c>
      <c r="CA174" s="83">
        <f>IF(AND(DataEntry!B174&gt;=ExFrom,DataEntry!B174&lt;=ExTo),0,IF(AR174&lt;DS174,0,DB174))</f>
        <v>0</v>
      </c>
      <c r="CB174" s="83">
        <f>IF(AND(DataEntry!B174&gt;=ExFrom,DataEntry!B174&lt;=ExTo),0,IF(AT174&lt;DT174,0,DC174))</f>
        <v>0</v>
      </c>
      <c r="CC174" s="14">
        <f t="shared" si="294"/>
        <v>0</v>
      </c>
      <c r="CD174" s="72" t="str">
        <f t="shared" si="227"/>
        <v/>
      </c>
      <c r="CE174" s="87">
        <f t="shared" si="295"/>
        <v>4.9797608109555469E-2</v>
      </c>
      <c r="CF174" s="88">
        <f t="shared" si="296"/>
        <v>0.29457427054596474</v>
      </c>
      <c r="CG174" s="88">
        <f t="shared" si="297"/>
        <v>-0.22142782147872206</v>
      </c>
      <c r="CH174" s="87">
        <f t="shared" si="298"/>
        <v>0.29236049310302759</v>
      </c>
      <c r="CI174" s="89">
        <f t="shared" si="228"/>
        <v>0</v>
      </c>
      <c r="CJ174" s="89">
        <f t="shared" si="229"/>
        <v>0</v>
      </c>
      <c r="CK174" s="157">
        <f t="shared" si="230"/>
        <v>0</v>
      </c>
      <c r="CL174" s="90">
        <f t="shared" si="231"/>
        <v>0</v>
      </c>
      <c r="CM174" s="157">
        <f t="shared" si="232"/>
        <v>0</v>
      </c>
      <c r="CN174" s="90">
        <f t="shared" si="233"/>
        <v>0</v>
      </c>
      <c r="CO174" s="157">
        <f t="shared" si="234"/>
        <v>0</v>
      </c>
      <c r="CP174" s="90">
        <f t="shared" si="235"/>
        <v>0</v>
      </c>
      <c r="CQ174" s="157">
        <f t="shared" si="236"/>
        <v>0</v>
      </c>
      <c r="CR174" s="90">
        <f t="shared" si="237"/>
        <v>0</v>
      </c>
      <c r="CS174" s="157">
        <f t="shared" si="238"/>
        <v>0</v>
      </c>
      <c r="CT174" s="90">
        <f t="shared" si="239"/>
        <v>0</v>
      </c>
      <c r="CU174" s="157">
        <f t="shared" si="240"/>
        <v>0</v>
      </c>
      <c r="CV174" s="90">
        <f t="shared" si="241"/>
        <v>0</v>
      </c>
      <c r="CW174" s="157">
        <f t="shared" si="242"/>
        <v>0</v>
      </c>
      <c r="CX174" s="90">
        <f t="shared" si="243"/>
        <v>0</v>
      </c>
      <c r="CY174" s="157">
        <f t="shared" si="244"/>
        <v>0</v>
      </c>
      <c r="CZ174" s="90">
        <f t="shared" si="245"/>
        <v>0</v>
      </c>
      <c r="DA174" s="91">
        <f>DataEntry!B174</f>
        <v>44232</v>
      </c>
      <c r="DB174" s="83">
        <f t="shared" si="246"/>
        <v>30</v>
      </c>
      <c r="DC174" s="83">
        <f t="shared" si="247"/>
        <v>0</v>
      </c>
      <c r="DD174" s="145" t="str">
        <f t="shared" si="299"/>
        <v/>
      </c>
      <c r="DE174" s="145">
        <f t="shared" si="300"/>
        <v>1</v>
      </c>
      <c r="DF174" s="145" t="str">
        <f t="shared" si="301"/>
        <v/>
      </c>
      <c r="DG174" s="145" t="str">
        <f t="shared" si="302"/>
        <v/>
      </c>
      <c r="DH174" s="145">
        <f t="shared" si="303"/>
        <v>7</v>
      </c>
      <c r="DI174" s="145" t="str">
        <f t="shared" si="304"/>
        <v/>
      </c>
      <c r="DJ174" s="83">
        <f t="shared" si="305"/>
        <v>0</v>
      </c>
      <c r="DK174" s="83">
        <f t="shared" si="306"/>
        <v>0</v>
      </c>
      <c r="DL174" s="84">
        <f t="shared" si="307"/>
        <v>0</v>
      </c>
      <c r="DM174" s="14">
        <f t="shared" si="308"/>
        <v>0</v>
      </c>
      <c r="DN174" s="87">
        <f>IFERROR(DO174*(1-DCFactor)+Results!DP174*DCFactor,"")</f>
        <v>0.27040218641185521</v>
      </c>
      <c r="DO174" s="87">
        <f>(DFactor*Rounds*Number/2+SUM(BV$3:BV162))/(Rounds*Number/2+COUNT(BV$3:BV162))</f>
        <v>0.27376824034334762</v>
      </c>
      <c r="DP174" s="87">
        <f t="shared" si="248"/>
        <v>0.26415094339622641</v>
      </c>
      <c r="DQ174" s="84">
        <f t="shared" si="249"/>
        <v>0</v>
      </c>
      <c r="DR174" s="84">
        <f t="shared" si="250"/>
        <v>0</v>
      </c>
      <c r="DS174" s="87">
        <f t="shared" si="251"/>
        <v>0.32684752431513447</v>
      </c>
      <c r="DT174" s="87">
        <f t="shared" si="252"/>
        <v>0.34404759404929069</v>
      </c>
      <c r="DU174" s="87">
        <f t="shared" si="253"/>
        <v>0.29236049310302759</v>
      </c>
      <c r="DV174" s="86">
        <f t="shared" si="309"/>
        <v>0</v>
      </c>
      <c r="DW174" s="86">
        <f t="shared" si="310"/>
        <v>0</v>
      </c>
    </row>
    <row r="175" spans="1:127" x14ac:dyDescent="0.25">
      <c r="A175" s="69">
        <v>173</v>
      </c>
      <c r="B175" s="70">
        <f>DataEntry!C175</f>
        <v>17</v>
      </c>
      <c r="C175" s="71">
        <f>COUNTIF(D$2:D175,D175)+COUNTIF(G$2:G175,D175)</f>
        <v>20</v>
      </c>
      <c r="D175" s="72" t="str">
        <f t="shared" si="211"/>
        <v>St Pauli</v>
      </c>
      <c r="E175" s="70">
        <f>DataEntry!E175</f>
        <v>16</v>
      </c>
      <c r="F175" s="71">
        <f>COUNTIF(D$2:D175,G175)+COUNTIF(G$2:G175,G175)</f>
        <v>20</v>
      </c>
      <c r="G175" s="72" t="str">
        <f t="shared" si="212"/>
        <v>Sandhausen</v>
      </c>
      <c r="H175" s="73">
        <f>DataEntry!G175</f>
        <v>2</v>
      </c>
      <c r="I175" s="73">
        <f>DataEntry!H175</f>
        <v>1</v>
      </c>
      <c r="J175" s="158">
        <f t="shared" si="210"/>
        <v>1</v>
      </c>
      <c r="K175" s="156">
        <f t="shared" si="213"/>
        <v>0</v>
      </c>
      <c r="L175" s="224">
        <f t="shared" si="214"/>
        <v>2454.2954776560741</v>
      </c>
      <c r="M175" s="224">
        <f t="shared" si="215"/>
        <v>2379.8797886850543</v>
      </c>
      <c r="N175" s="236">
        <f t="shared" si="254"/>
        <v>74.41568897101979</v>
      </c>
      <c r="O175" s="22" t="str">
        <f t="shared" si="255"/>
        <v>T17G20</v>
      </c>
      <c r="P175" s="248">
        <f t="shared" si="216"/>
        <v>4.3257031958575487</v>
      </c>
      <c r="Q175" s="22" t="str">
        <f t="shared" si="256"/>
        <v>T16G20</v>
      </c>
      <c r="R175" s="248">
        <f t="shared" si="217"/>
        <v>-4.3257031958575487</v>
      </c>
      <c r="S175" s="74">
        <f t="shared" si="257"/>
        <v>0</v>
      </c>
      <c r="T175" s="75">
        <f t="shared" si="258"/>
        <v>0</v>
      </c>
      <c r="U175" s="76">
        <f t="shared" si="259"/>
        <v>0</v>
      </c>
      <c r="V175" s="74">
        <f t="shared" si="260"/>
        <v>1</v>
      </c>
      <c r="W175" s="75">
        <f t="shared" si="261"/>
        <v>0</v>
      </c>
      <c r="X175" s="76">
        <f t="shared" si="262"/>
        <v>0</v>
      </c>
      <c r="Y175" s="74">
        <f t="shared" si="263"/>
        <v>0</v>
      </c>
      <c r="Z175" s="75">
        <f t="shared" si="264"/>
        <v>0</v>
      </c>
      <c r="AA175" s="76">
        <f t="shared" si="265"/>
        <v>0</v>
      </c>
      <c r="AB175" s="74">
        <f t="shared" si="266"/>
        <v>0</v>
      </c>
      <c r="AC175" s="75">
        <f t="shared" si="267"/>
        <v>0</v>
      </c>
      <c r="AD175" s="76">
        <f t="shared" si="268"/>
        <v>0</v>
      </c>
      <c r="AE175" s="74">
        <f t="shared" si="269"/>
        <v>0</v>
      </c>
      <c r="AF175" s="75">
        <f t="shared" si="270"/>
        <v>0</v>
      </c>
      <c r="AG175" s="76">
        <f t="shared" si="271"/>
        <v>0</v>
      </c>
      <c r="AH175" s="74">
        <f t="shared" si="272"/>
        <v>0</v>
      </c>
      <c r="AI175" s="75">
        <f t="shared" si="273"/>
        <v>0</v>
      </c>
      <c r="AJ175" s="76">
        <f t="shared" si="274"/>
        <v>0</v>
      </c>
      <c r="AK175" s="74">
        <f t="shared" si="275"/>
        <v>0</v>
      </c>
      <c r="AL175" s="75">
        <f t="shared" si="276"/>
        <v>0</v>
      </c>
      <c r="AM175" s="76">
        <f t="shared" si="277"/>
        <v>0</v>
      </c>
      <c r="AN175" s="74">
        <f t="shared" si="278"/>
        <v>0</v>
      </c>
      <c r="AO175" s="75">
        <f t="shared" si="279"/>
        <v>0</v>
      </c>
      <c r="AP175" s="76">
        <f t="shared" si="280"/>
        <v>0</v>
      </c>
      <c r="AQ175" s="77">
        <f t="shared" si="218"/>
        <v>0.56742968041424513</v>
      </c>
      <c r="AR175" s="77">
        <f t="shared" si="281"/>
        <v>0.4087769206517301</v>
      </c>
      <c r="AS175" s="78">
        <f t="shared" si="282"/>
        <v>0.31730551952503017</v>
      </c>
      <c r="AT175" s="77">
        <f t="shared" si="283"/>
        <v>0.27391755982323979</v>
      </c>
      <c r="AU175" s="79">
        <f t="shared" si="311"/>
        <v>0.1</v>
      </c>
      <c r="AV175" s="139">
        <f>DataEntry!P175</f>
        <v>-32</v>
      </c>
      <c r="AW175" s="80" t="str">
        <f t="shared" si="219"/>
        <v>36/25</v>
      </c>
      <c r="AX175" s="80" t="str">
        <f t="shared" si="220"/>
        <v>53/25</v>
      </c>
      <c r="AY175" s="80" t="str">
        <f t="shared" si="221"/>
        <v>66/25</v>
      </c>
      <c r="AZ175" s="81">
        <f>DataEntry!I175</f>
        <v>23</v>
      </c>
      <c r="BA175" s="82">
        <f>DataEntry!J175</f>
        <v>20</v>
      </c>
      <c r="BB175" s="81">
        <f>DataEntry!K175</f>
        <v>49</v>
      </c>
      <c r="BC175" s="82">
        <f>DataEntry!L175</f>
        <v>20</v>
      </c>
      <c r="BD175" s="81">
        <f>DataEntry!M175</f>
        <v>59</v>
      </c>
      <c r="BE175" s="82">
        <f>DataEntry!N175</f>
        <v>25</v>
      </c>
      <c r="BF175" s="77">
        <f t="shared" si="284"/>
        <v>0.44187775172965865</v>
      </c>
      <c r="BG175" s="77">
        <f t="shared" si="285"/>
        <v>0.27537309165761337</v>
      </c>
      <c r="BH175" s="77">
        <f t="shared" si="286"/>
        <v>0.28274915661272804</v>
      </c>
      <c r="BI175" s="83">
        <f t="shared" si="287"/>
        <v>1</v>
      </c>
      <c r="BJ175" s="83">
        <f t="shared" si="288"/>
        <v>0</v>
      </c>
      <c r="BK175" s="83">
        <f t="shared" si="289"/>
        <v>0</v>
      </c>
      <c r="BL175" s="84">
        <f t="shared" si="222"/>
        <v>0.4087769206517301</v>
      </c>
      <c r="BM175" s="84">
        <f t="shared" si="223"/>
        <v>0.44187775172965865</v>
      </c>
      <c r="BN175" s="85">
        <f t="shared" si="290"/>
        <v>-3.310083107792855E-2</v>
      </c>
      <c r="BO175" s="84">
        <f t="shared" si="224"/>
        <v>0.4087769206517301</v>
      </c>
      <c r="BP175" s="84">
        <f t="shared" si="225"/>
        <v>0.31730551952503017</v>
      </c>
      <c r="BQ175" s="84">
        <f t="shared" si="226"/>
        <v>0.27391755982323979</v>
      </c>
      <c r="BR175" s="84">
        <f t="shared" si="291"/>
        <v>0.44187775172965865</v>
      </c>
      <c r="BS175" s="84">
        <f t="shared" si="291"/>
        <v>0.27537309165761337</v>
      </c>
      <c r="BT175" s="84">
        <f t="shared" si="291"/>
        <v>0.28274915661272804</v>
      </c>
      <c r="BU175" s="86">
        <f t="shared" si="292"/>
        <v>1</v>
      </c>
      <c r="BV175" s="86">
        <f t="shared" si="292"/>
        <v>0</v>
      </c>
      <c r="BW175" s="86">
        <f t="shared" si="292"/>
        <v>0</v>
      </c>
      <c r="BX175" s="86">
        <f t="shared" si="293"/>
        <v>1</v>
      </c>
      <c r="BY175" s="86">
        <f t="shared" si="293"/>
        <v>0</v>
      </c>
      <c r="BZ175" s="86">
        <f t="shared" si="293"/>
        <v>0</v>
      </c>
      <c r="CA175" s="83">
        <f>IF(AND(DataEntry!B175&gt;=ExFrom,DataEntry!B175&lt;=ExTo),0,IF(AR175&lt;DS175,0,DB175))</f>
        <v>0</v>
      </c>
      <c r="CB175" s="83">
        <f>IF(AND(DataEntry!B175&gt;=ExFrom,DataEntry!B175&lt;=ExTo),0,IF(AT175&lt;DT175,0,DC175))</f>
        <v>0</v>
      </c>
      <c r="CC175" s="14">
        <f t="shared" si="294"/>
        <v>0</v>
      </c>
      <c r="CD175" s="72" t="str">
        <f t="shared" si="227"/>
        <v/>
      </c>
      <c r="CE175" s="87">
        <f t="shared" si="295"/>
        <v>5.2590399152583123E-2</v>
      </c>
      <c r="CF175" s="88">
        <f t="shared" si="296"/>
        <v>-8.5322306953431112E-2</v>
      </c>
      <c r="CG175" s="88">
        <f t="shared" si="297"/>
        <v>-5.072548571498655E-2</v>
      </c>
      <c r="CH175" s="87">
        <f t="shared" si="298"/>
        <v>0.31730551952503011</v>
      </c>
      <c r="CI175" s="89">
        <f t="shared" si="228"/>
        <v>0</v>
      </c>
      <c r="CJ175" s="89">
        <f t="shared" si="229"/>
        <v>0</v>
      </c>
      <c r="CK175" s="157">
        <f t="shared" si="230"/>
        <v>0</v>
      </c>
      <c r="CL175" s="90">
        <f t="shared" si="231"/>
        <v>0</v>
      </c>
      <c r="CM175" s="157">
        <f t="shared" si="232"/>
        <v>0</v>
      </c>
      <c r="CN175" s="90">
        <f t="shared" si="233"/>
        <v>0</v>
      </c>
      <c r="CO175" s="157">
        <f t="shared" si="234"/>
        <v>0</v>
      </c>
      <c r="CP175" s="90">
        <f t="shared" si="235"/>
        <v>0</v>
      </c>
      <c r="CQ175" s="157">
        <f t="shared" si="236"/>
        <v>0</v>
      </c>
      <c r="CR175" s="90">
        <f t="shared" si="237"/>
        <v>0</v>
      </c>
      <c r="CS175" s="157">
        <f t="shared" si="238"/>
        <v>0</v>
      </c>
      <c r="CT175" s="90">
        <f t="shared" si="239"/>
        <v>0</v>
      </c>
      <c r="CU175" s="157">
        <f t="shared" si="240"/>
        <v>0</v>
      </c>
      <c r="CV175" s="90">
        <f t="shared" si="241"/>
        <v>0</v>
      </c>
      <c r="CW175" s="157">
        <f t="shared" si="242"/>
        <v>0</v>
      </c>
      <c r="CX175" s="90">
        <f t="shared" si="243"/>
        <v>0</v>
      </c>
      <c r="CY175" s="157">
        <f t="shared" si="244"/>
        <v>0</v>
      </c>
      <c r="CZ175" s="90">
        <f t="shared" si="245"/>
        <v>0</v>
      </c>
      <c r="DA175" s="91">
        <f>DataEntry!B175</f>
        <v>44232</v>
      </c>
      <c r="DB175" s="83">
        <f t="shared" si="246"/>
        <v>0</v>
      </c>
      <c r="DC175" s="83">
        <f t="shared" si="247"/>
        <v>0</v>
      </c>
      <c r="DD175" s="145">
        <f t="shared" si="299"/>
        <v>17</v>
      </c>
      <c r="DE175" s="145" t="str">
        <f t="shared" si="300"/>
        <v/>
      </c>
      <c r="DF175" s="145" t="str">
        <f t="shared" si="301"/>
        <v/>
      </c>
      <c r="DG175" s="145" t="str">
        <f t="shared" si="302"/>
        <v/>
      </c>
      <c r="DH175" s="145" t="str">
        <f t="shared" si="303"/>
        <v/>
      </c>
      <c r="DI175" s="145">
        <f t="shared" si="304"/>
        <v>16</v>
      </c>
      <c r="DJ175" s="83">
        <f t="shared" si="305"/>
        <v>0</v>
      </c>
      <c r="DK175" s="83">
        <f t="shared" si="306"/>
        <v>0</v>
      </c>
      <c r="DL175" s="84">
        <f t="shared" si="307"/>
        <v>0</v>
      </c>
      <c r="DM175" s="14">
        <f t="shared" si="308"/>
        <v>0</v>
      </c>
      <c r="DN175" s="87">
        <f>IFERROR(DO175*(1-DCFactor)+Results!DP175*DCFactor,"")</f>
        <v>0.2945262090420589</v>
      </c>
      <c r="DO175" s="87">
        <f>(DFactor*Rounds*Number/2+SUM(BV$3:BV163))/(Rounds*Number/2+COUNT(BV$3:BV163))</f>
        <v>0.27532334047109208</v>
      </c>
      <c r="DP175" s="87">
        <f t="shared" si="248"/>
        <v>0.330188679245283</v>
      </c>
      <c r="DQ175" s="84">
        <f t="shared" si="249"/>
        <v>0</v>
      </c>
      <c r="DR175" s="84">
        <f t="shared" si="250"/>
        <v>0</v>
      </c>
      <c r="DS175" s="87">
        <f t="shared" si="251"/>
        <v>0.33951074356511435</v>
      </c>
      <c r="DT175" s="87">
        <f t="shared" si="252"/>
        <v>0.33835751619049953</v>
      </c>
      <c r="DU175" s="87">
        <f t="shared" si="253"/>
        <v>0.31730551952503011</v>
      </c>
      <c r="DV175" s="86">
        <f t="shared" si="309"/>
        <v>1</v>
      </c>
      <c r="DW175" s="86">
        <f t="shared" si="310"/>
        <v>-1</v>
      </c>
    </row>
    <row r="176" spans="1:127" x14ac:dyDescent="0.25">
      <c r="A176" s="69">
        <v>174</v>
      </c>
      <c r="B176" s="70">
        <f>DataEntry!C176</f>
        <v>4</v>
      </c>
      <c r="C176" s="71">
        <f>COUNTIF(D$2:D176,D176)+COUNTIF(G$2:G176,D176)</f>
        <v>20</v>
      </c>
      <c r="D176" s="72" t="str">
        <f t="shared" si="211"/>
        <v>Darmstadt 98</v>
      </c>
      <c r="E176" s="70">
        <f>DataEntry!E176</f>
        <v>12</v>
      </c>
      <c r="F176" s="71">
        <f>COUNTIF(D$2:D176,G176)+COUNTIF(G$2:G176,G176)</f>
        <v>20</v>
      </c>
      <c r="G176" s="72" t="str">
        <f t="shared" si="212"/>
        <v>Nurnberg</v>
      </c>
      <c r="H176" s="73">
        <f>DataEntry!G176</f>
        <v>1</v>
      </c>
      <c r="I176" s="73">
        <f>DataEntry!H176</f>
        <v>2</v>
      </c>
      <c r="J176" s="158">
        <f t="shared" si="210"/>
        <v>3</v>
      </c>
      <c r="K176" s="156">
        <f t="shared" si="213"/>
        <v>0</v>
      </c>
      <c r="L176" s="224">
        <f t="shared" si="214"/>
        <v>2524.2093373226107</v>
      </c>
      <c r="M176" s="224">
        <f t="shared" si="215"/>
        <v>2394.4573325940628</v>
      </c>
      <c r="N176" s="236">
        <f t="shared" si="254"/>
        <v>129.75200472854794</v>
      </c>
      <c r="O176" s="22" t="str">
        <f t="shared" si="255"/>
        <v>T4G20</v>
      </c>
      <c r="P176" s="248">
        <f t="shared" si="216"/>
        <v>-20.372282668225004</v>
      </c>
      <c r="Q176" s="22" t="str">
        <f t="shared" si="256"/>
        <v>T12G20</v>
      </c>
      <c r="R176" s="248">
        <f t="shared" si="217"/>
        <v>20.372282668225004</v>
      </c>
      <c r="S176" s="74">
        <f t="shared" si="257"/>
        <v>0</v>
      </c>
      <c r="T176" s="75">
        <f t="shared" si="258"/>
        <v>0</v>
      </c>
      <c r="U176" s="76">
        <f t="shared" si="259"/>
        <v>0</v>
      </c>
      <c r="V176" s="74">
        <f t="shared" si="260"/>
        <v>0</v>
      </c>
      <c r="W176" s="75">
        <f t="shared" si="261"/>
        <v>0</v>
      </c>
      <c r="X176" s="76">
        <f t="shared" si="262"/>
        <v>0</v>
      </c>
      <c r="Y176" s="74">
        <f t="shared" si="263"/>
        <v>0</v>
      </c>
      <c r="Z176" s="75">
        <f t="shared" si="264"/>
        <v>0</v>
      </c>
      <c r="AA176" s="76">
        <f t="shared" si="265"/>
        <v>1</v>
      </c>
      <c r="AB176" s="74">
        <f t="shared" si="266"/>
        <v>0</v>
      </c>
      <c r="AC176" s="75">
        <f t="shared" si="267"/>
        <v>0</v>
      </c>
      <c r="AD176" s="76">
        <f t="shared" si="268"/>
        <v>0</v>
      </c>
      <c r="AE176" s="74">
        <f t="shared" si="269"/>
        <v>0</v>
      </c>
      <c r="AF176" s="75">
        <f t="shared" si="270"/>
        <v>0</v>
      </c>
      <c r="AG176" s="76">
        <f t="shared" si="271"/>
        <v>0</v>
      </c>
      <c r="AH176" s="74">
        <f t="shared" si="272"/>
        <v>0</v>
      </c>
      <c r="AI176" s="75">
        <f t="shared" si="273"/>
        <v>0</v>
      </c>
      <c r="AJ176" s="76">
        <f t="shared" si="274"/>
        <v>0</v>
      </c>
      <c r="AK176" s="74">
        <f t="shared" si="275"/>
        <v>0</v>
      </c>
      <c r="AL176" s="75">
        <f t="shared" si="276"/>
        <v>0</v>
      </c>
      <c r="AM176" s="76">
        <f t="shared" si="277"/>
        <v>0</v>
      </c>
      <c r="AN176" s="74">
        <f t="shared" si="278"/>
        <v>0</v>
      </c>
      <c r="AO176" s="75">
        <f t="shared" si="279"/>
        <v>0</v>
      </c>
      <c r="AP176" s="76">
        <f t="shared" si="280"/>
        <v>0</v>
      </c>
      <c r="AQ176" s="77">
        <f t="shared" si="218"/>
        <v>0.62078193717479679</v>
      </c>
      <c r="AR176" s="77">
        <f t="shared" si="281"/>
        <v>0.46732381901749043</v>
      </c>
      <c r="AS176" s="78">
        <f t="shared" si="282"/>
        <v>0.30691623631461273</v>
      </c>
      <c r="AT176" s="77">
        <f t="shared" si="283"/>
        <v>0.22575994466789684</v>
      </c>
      <c r="AU176" s="79">
        <f t="shared" si="311"/>
        <v>0.1</v>
      </c>
      <c r="AV176" s="139">
        <f>DataEntry!P176</f>
        <v>-67.430000000000007</v>
      </c>
      <c r="AW176" s="80" t="str">
        <f t="shared" si="219"/>
        <v>28/25</v>
      </c>
      <c r="AX176" s="80" t="str">
        <f t="shared" si="220"/>
        <v>9/4</v>
      </c>
      <c r="AY176" s="80" t="str">
        <f t="shared" si="221"/>
        <v>17/5</v>
      </c>
      <c r="AZ176" s="81">
        <f>DataEntry!I176</f>
        <v>73</v>
      </c>
      <c r="BA176" s="82">
        <f>DataEntry!J176</f>
        <v>50</v>
      </c>
      <c r="BB176" s="81">
        <f>DataEntry!K176</f>
        <v>23</v>
      </c>
      <c r="BC176" s="82">
        <f>DataEntry!L176</f>
        <v>10</v>
      </c>
      <c r="BD176" s="81">
        <f>DataEntry!M176</f>
        <v>97</v>
      </c>
      <c r="BE176" s="82">
        <f>DataEntry!N176</f>
        <v>50</v>
      </c>
      <c r="BF176" s="77">
        <f t="shared" si="284"/>
        <v>0.38726828567322896</v>
      </c>
      <c r="BG176" s="77">
        <f t="shared" si="285"/>
        <v>0.28869090386549795</v>
      </c>
      <c r="BH176" s="77">
        <f t="shared" si="286"/>
        <v>0.3240408104612732</v>
      </c>
      <c r="BI176" s="83">
        <f t="shared" si="287"/>
        <v>0</v>
      </c>
      <c r="BJ176" s="83">
        <f t="shared" si="288"/>
        <v>0</v>
      </c>
      <c r="BK176" s="83">
        <f t="shared" si="289"/>
        <v>1</v>
      </c>
      <c r="BL176" s="84">
        <f t="shared" si="222"/>
        <v>0.22575994466789684</v>
      </c>
      <c r="BM176" s="84">
        <f t="shared" si="223"/>
        <v>0.3240408104612732</v>
      </c>
      <c r="BN176" s="85">
        <f t="shared" si="290"/>
        <v>-9.828086579337636E-2</v>
      </c>
      <c r="BO176" s="84">
        <f t="shared" si="224"/>
        <v>0.46732381901749043</v>
      </c>
      <c r="BP176" s="84">
        <f t="shared" si="225"/>
        <v>0.30691623631461273</v>
      </c>
      <c r="BQ176" s="84">
        <f t="shared" si="226"/>
        <v>0.22575994466789684</v>
      </c>
      <c r="BR176" s="84">
        <f t="shared" si="291"/>
        <v>0.38726828567322896</v>
      </c>
      <c r="BS176" s="84">
        <f t="shared" si="291"/>
        <v>0.28869090386549795</v>
      </c>
      <c r="BT176" s="84">
        <f t="shared" si="291"/>
        <v>0.3240408104612732</v>
      </c>
      <c r="BU176" s="86">
        <f t="shared" si="292"/>
        <v>0</v>
      </c>
      <c r="BV176" s="86">
        <f t="shared" si="292"/>
        <v>0</v>
      </c>
      <c r="BW176" s="86">
        <f t="shared" si="292"/>
        <v>1</v>
      </c>
      <c r="BX176" s="86">
        <f t="shared" si="293"/>
        <v>0</v>
      </c>
      <c r="BY176" s="86">
        <f t="shared" si="293"/>
        <v>0</v>
      </c>
      <c r="BZ176" s="86">
        <f t="shared" si="293"/>
        <v>1</v>
      </c>
      <c r="CA176" s="83">
        <f>IF(AND(DataEntry!B176&gt;=ExFrom,DataEntry!B176&lt;=ExTo),0,IF(AR176&lt;DS176,0,DB176))</f>
        <v>47</v>
      </c>
      <c r="CB176" s="83">
        <f>IF(AND(DataEntry!B176&gt;=ExFrom,DataEntry!B176&lt;=ExTo),0,IF(AT176&lt;DT176,0,DC176))</f>
        <v>0</v>
      </c>
      <c r="CC176" s="14">
        <f t="shared" si="294"/>
        <v>-47</v>
      </c>
      <c r="CD176" s="72" t="str">
        <f t="shared" si="227"/>
        <v>Darmstadt 98</v>
      </c>
      <c r="CE176" s="87">
        <f t="shared" si="295"/>
        <v>4.9670422492722022E-2</v>
      </c>
      <c r="CF176" s="88">
        <f t="shared" si="296"/>
        <v>0.10976799662271144</v>
      </c>
      <c r="CG176" s="88">
        <f t="shared" si="297"/>
        <v>-0.20609055132595586</v>
      </c>
      <c r="CH176" s="87">
        <f t="shared" si="298"/>
        <v>0.30691623631461273</v>
      </c>
      <c r="CI176" s="89">
        <f t="shared" si="228"/>
        <v>1</v>
      </c>
      <c r="CJ176" s="89">
        <f t="shared" si="229"/>
        <v>0</v>
      </c>
      <c r="CK176" s="157">
        <f t="shared" si="230"/>
        <v>0</v>
      </c>
      <c r="CL176" s="90">
        <f t="shared" si="231"/>
        <v>0</v>
      </c>
      <c r="CM176" s="157">
        <f t="shared" si="232"/>
        <v>0</v>
      </c>
      <c r="CN176" s="90">
        <f t="shared" si="233"/>
        <v>0</v>
      </c>
      <c r="CO176" s="157">
        <f t="shared" si="234"/>
        <v>-47</v>
      </c>
      <c r="CP176" s="90">
        <f t="shared" si="235"/>
        <v>0</v>
      </c>
      <c r="CQ176" s="157">
        <f t="shared" si="236"/>
        <v>0</v>
      </c>
      <c r="CR176" s="90">
        <f t="shared" si="237"/>
        <v>0</v>
      </c>
      <c r="CS176" s="157">
        <f t="shared" si="238"/>
        <v>0</v>
      </c>
      <c r="CT176" s="90">
        <f t="shared" si="239"/>
        <v>0</v>
      </c>
      <c r="CU176" s="157">
        <f t="shared" si="240"/>
        <v>0</v>
      </c>
      <c r="CV176" s="90">
        <f t="shared" si="241"/>
        <v>0</v>
      </c>
      <c r="CW176" s="157">
        <f t="shared" si="242"/>
        <v>0</v>
      </c>
      <c r="CX176" s="90">
        <f t="shared" si="243"/>
        <v>0</v>
      </c>
      <c r="CY176" s="157">
        <f t="shared" si="244"/>
        <v>0</v>
      </c>
      <c r="CZ176" s="90">
        <f t="shared" si="245"/>
        <v>0</v>
      </c>
      <c r="DA176" s="91">
        <f>DataEntry!B176</f>
        <v>44233</v>
      </c>
      <c r="DB176" s="83">
        <f t="shared" si="246"/>
        <v>47</v>
      </c>
      <c r="DC176" s="83">
        <f t="shared" si="247"/>
        <v>0</v>
      </c>
      <c r="DD176" s="145" t="str">
        <f t="shared" si="299"/>
        <v/>
      </c>
      <c r="DE176" s="145" t="str">
        <f t="shared" si="300"/>
        <v/>
      </c>
      <c r="DF176" s="145">
        <f t="shared" si="301"/>
        <v>4</v>
      </c>
      <c r="DG176" s="145">
        <f t="shared" si="302"/>
        <v>12</v>
      </c>
      <c r="DH176" s="145" t="str">
        <f t="shared" si="303"/>
        <v/>
      </c>
      <c r="DI176" s="145" t="str">
        <f t="shared" si="304"/>
        <v/>
      </c>
      <c r="DJ176" s="83">
        <f t="shared" si="305"/>
        <v>47</v>
      </c>
      <c r="DK176" s="83">
        <f t="shared" si="306"/>
        <v>0</v>
      </c>
      <c r="DL176" s="84">
        <f t="shared" si="307"/>
        <v>20.43</v>
      </c>
      <c r="DM176" s="14">
        <f t="shared" si="308"/>
        <v>-20.43</v>
      </c>
      <c r="DN176" s="87">
        <f>IFERROR(DO176*(1-DCFactor)+Results!DP176*DCFactor,"")</f>
        <v>0.29414381551362684</v>
      </c>
      <c r="DO176" s="87">
        <f>(DFactor*Rounds*Number/2+SUM(BV$3:BV164))/(Rounds*Number/2+COUNT(BV$3:BV164))</f>
        <v>0.27473504273504273</v>
      </c>
      <c r="DP176" s="87">
        <f t="shared" si="248"/>
        <v>0.330188679245283</v>
      </c>
      <c r="DQ176" s="84">
        <f t="shared" si="249"/>
        <v>0</v>
      </c>
      <c r="DR176" s="84">
        <f t="shared" si="250"/>
        <v>14.164463296477038</v>
      </c>
      <c r="DS176" s="87">
        <f t="shared" si="251"/>
        <v>0.33300773344590961</v>
      </c>
      <c r="DT176" s="87">
        <f t="shared" si="252"/>
        <v>0.34353635171086516</v>
      </c>
      <c r="DU176" s="87">
        <f t="shared" si="253"/>
        <v>0.30691623631461273</v>
      </c>
      <c r="DV176" s="86">
        <f t="shared" si="309"/>
        <v>-1</v>
      </c>
      <c r="DW176" s="86">
        <f t="shared" si="310"/>
        <v>1</v>
      </c>
    </row>
    <row r="177" spans="1:127" x14ac:dyDescent="0.25">
      <c r="A177" s="69">
        <v>175</v>
      </c>
      <c r="B177" s="70">
        <f>DataEntry!C177</f>
        <v>3</v>
      </c>
      <c r="C177" s="71">
        <f>COUNTIF(D$2:D177,D177)+COUNTIF(G$2:G177,D177)</f>
        <v>20</v>
      </c>
      <c r="D177" s="72" t="str">
        <f t="shared" si="211"/>
        <v>Eintracht Braunschweig</v>
      </c>
      <c r="E177" s="70">
        <f>DataEntry!E177</f>
        <v>8</v>
      </c>
      <c r="F177" s="71">
        <f>COUNTIF(D$2:D177,G177)+COUNTIF(G$2:G177,G177)</f>
        <v>20</v>
      </c>
      <c r="G177" s="72" t="str">
        <f t="shared" si="212"/>
        <v>Hannover 96</v>
      </c>
      <c r="H177" s="73">
        <f>DataEntry!G177</f>
        <v>1</v>
      </c>
      <c r="I177" s="73">
        <f>DataEntry!H177</f>
        <v>2</v>
      </c>
      <c r="J177" s="158">
        <f t="shared" si="210"/>
        <v>3</v>
      </c>
      <c r="K177" s="156">
        <f t="shared" si="213"/>
        <v>0</v>
      </c>
      <c r="L177" s="224">
        <f t="shared" si="214"/>
        <v>2380.7690626205394</v>
      </c>
      <c r="M177" s="224">
        <f t="shared" si="215"/>
        <v>2440.9354402234048</v>
      </c>
      <c r="N177" s="236">
        <f t="shared" si="254"/>
        <v>-60.166377602865396</v>
      </c>
      <c r="O177" s="22" t="str">
        <f t="shared" si="255"/>
        <v>T3G20</v>
      </c>
      <c r="P177" s="248">
        <f t="shared" si="216"/>
        <v>-19.41032600568786</v>
      </c>
      <c r="Q177" s="22" t="str">
        <f t="shared" si="256"/>
        <v>T8G20</v>
      </c>
      <c r="R177" s="248">
        <f t="shared" si="217"/>
        <v>19.41032600568786</v>
      </c>
      <c r="S177" s="74">
        <f t="shared" si="257"/>
        <v>0</v>
      </c>
      <c r="T177" s="75">
        <f t="shared" si="258"/>
        <v>0</v>
      </c>
      <c r="U177" s="76">
        <f t="shared" si="259"/>
        <v>0</v>
      </c>
      <c r="V177" s="74">
        <f t="shared" si="260"/>
        <v>1</v>
      </c>
      <c r="W177" s="75">
        <f t="shared" si="261"/>
        <v>0</v>
      </c>
      <c r="X177" s="76">
        <f t="shared" si="262"/>
        <v>0</v>
      </c>
      <c r="Y177" s="74">
        <f t="shared" si="263"/>
        <v>0</v>
      </c>
      <c r="Z177" s="75">
        <f t="shared" si="264"/>
        <v>0</v>
      </c>
      <c r="AA177" s="76">
        <f t="shared" si="265"/>
        <v>0</v>
      </c>
      <c r="AB177" s="74">
        <f t="shared" si="266"/>
        <v>0</v>
      </c>
      <c r="AC177" s="75">
        <f t="shared" si="267"/>
        <v>0</v>
      </c>
      <c r="AD177" s="76">
        <f t="shared" si="268"/>
        <v>0</v>
      </c>
      <c r="AE177" s="74">
        <f t="shared" si="269"/>
        <v>0</v>
      </c>
      <c r="AF177" s="75">
        <f t="shared" si="270"/>
        <v>0</v>
      </c>
      <c r="AG177" s="76">
        <f t="shared" si="271"/>
        <v>0</v>
      </c>
      <c r="AH177" s="74">
        <f t="shared" si="272"/>
        <v>0</v>
      </c>
      <c r="AI177" s="75">
        <f t="shared" si="273"/>
        <v>0</v>
      </c>
      <c r="AJ177" s="76">
        <f t="shared" si="274"/>
        <v>0</v>
      </c>
      <c r="AK177" s="74">
        <f t="shared" si="275"/>
        <v>0</v>
      </c>
      <c r="AL177" s="75">
        <f t="shared" si="276"/>
        <v>0</v>
      </c>
      <c r="AM177" s="76">
        <f t="shared" si="277"/>
        <v>0</v>
      </c>
      <c r="AN177" s="74">
        <f t="shared" si="278"/>
        <v>0</v>
      </c>
      <c r="AO177" s="75">
        <f t="shared" si="279"/>
        <v>0</v>
      </c>
      <c r="AP177" s="76">
        <f t="shared" si="280"/>
        <v>0</v>
      </c>
      <c r="AQ177" s="77">
        <f t="shared" si="218"/>
        <v>0.44579723738749033</v>
      </c>
      <c r="AR177" s="77">
        <f t="shared" si="281"/>
        <v>0.30477592296697043</v>
      </c>
      <c r="AS177" s="78">
        <f t="shared" si="282"/>
        <v>0.28204262884103981</v>
      </c>
      <c r="AT177" s="77">
        <f t="shared" si="283"/>
        <v>0.41318144819198982</v>
      </c>
      <c r="AU177" s="79">
        <f t="shared" si="311"/>
        <v>0.1</v>
      </c>
      <c r="AV177" s="139">
        <f>DataEntry!P177</f>
        <v>0</v>
      </c>
      <c r="AW177" s="80" t="str">
        <f t="shared" si="219"/>
        <v>57/25</v>
      </c>
      <c r="AX177" s="80" t="str">
        <f t="shared" si="220"/>
        <v>63/25</v>
      </c>
      <c r="AY177" s="80" t="str">
        <f t="shared" si="221"/>
        <v>71/50</v>
      </c>
      <c r="AZ177" s="81">
        <f>DataEntry!I177</f>
        <v>61</v>
      </c>
      <c r="BA177" s="82">
        <f>DataEntry!J177</f>
        <v>20</v>
      </c>
      <c r="BB177" s="81">
        <f>DataEntry!K177</f>
        <v>51</v>
      </c>
      <c r="BC177" s="82">
        <f>DataEntry!L177</f>
        <v>20</v>
      </c>
      <c r="BD177" s="81">
        <f>DataEntry!M177</f>
        <v>23</v>
      </c>
      <c r="BE177" s="82">
        <f>DataEntry!N177</f>
        <v>25</v>
      </c>
      <c r="BF177" s="77">
        <f t="shared" si="284"/>
        <v>0.23528193444829906</v>
      </c>
      <c r="BG177" s="77">
        <f t="shared" si="285"/>
        <v>0.2684202350748201</v>
      </c>
      <c r="BH177" s="77">
        <f t="shared" si="286"/>
        <v>0.49629783047688092</v>
      </c>
      <c r="BI177" s="83">
        <f t="shared" si="287"/>
        <v>0</v>
      </c>
      <c r="BJ177" s="83">
        <f t="shared" si="288"/>
        <v>0</v>
      </c>
      <c r="BK177" s="83">
        <f t="shared" si="289"/>
        <v>1</v>
      </c>
      <c r="BL177" s="84">
        <f t="shared" si="222"/>
        <v>0.41318144819198982</v>
      </c>
      <c r="BM177" s="84">
        <f t="shared" si="223"/>
        <v>0.49629783047688092</v>
      </c>
      <c r="BN177" s="85">
        <f t="shared" si="290"/>
        <v>-8.3116382284891099E-2</v>
      </c>
      <c r="BO177" s="84">
        <f t="shared" si="224"/>
        <v>0.30477592296697043</v>
      </c>
      <c r="BP177" s="84">
        <f t="shared" si="225"/>
        <v>0.28204262884103981</v>
      </c>
      <c r="BQ177" s="84">
        <f t="shared" si="226"/>
        <v>0.41318144819198982</v>
      </c>
      <c r="BR177" s="84">
        <f t="shared" si="291"/>
        <v>0.23528193444829906</v>
      </c>
      <c r="BS177" s="84">
        <f t="shared" si="291"/>
        <v>0.2684202350748201</v>
      </c>
      <c r="BT177" s="84">
        <f t="shared" si="291"/>
        <v>0.49629783047688092</v>
      </c>
      <c r="BU177" s="86">
        <f t="shared" si="292"/>
        <v>0</v>
      </c>
      <c r="BV177" s="86">
        <f t="shared" si="292"/>
        <v>0</v>
      </c>
      <c r="BW177" s="86">
        <f t="shared" si="292"/>
        <v>1</v>
      </c>
      <c r="BX177" s="86">
        <f t="shared" si="293"/>
        <v>0</v>
      </c>
      <c r="BY177" s="86">
        <f t="shared" si="293"/>
        <v>0</v>
      </c>
      <c r="BZ177" s="86">
        <f t="shared" si="293"/>
        <v>1</v>
      </c>
      <c r="CA177" s="83">
        <f>IF(AND(DataEntry!B177&gt;=ExFrom,DataEntry!B177&lt;=ExTo),0,IF(AR177&lt;DS177,0,DB177))</f>
        <v>0</v>
      </c>
      <c r="CB177" s="83">
        <f>IF(AND(DataEntry!B177&gt;=ExFrom,DataEntry!B177&lt;=ExTo),0,IF(AT177&lt;DT177,0,DC177))</f>
        <v>0</v>
      </c>
      <c r="CC177" s="14">
        <f t="shared" si="294"/>
        <v>0</v>
      </c>
      <c r="CD177" s="72" t="str">
        <f t="shared" si="227"/>
        <v/>
      </c>
      <c r="CE177" s="87">
        <f t="shared" si="295"/>
        <v>4.9437054425317317E-2</v>
      </c>
      <c r="CF177" s="88">
        <f t="shared" si="296"/>
        <v>0.15288221804587659</v>
      </c>
      <c r="CG177" s="88">
        <f t="shared" si="297"/>
        <v>-0.14604638106685586</v>
      </c>
      <c r="CH177" s="87">
        <f t="shared" si="298"/>
        <v>0.28204262884103976</v>
      </c>
      <c r="CI177" s="89">
        <f t="shared" si="228"/>
        <v>0</v>
      </c>
      <c r="CJ177" s="89">
        <f t="shared" si="229"/>
        <v>0</v>
      </c>
      <c r="CK177" s="157">
        <f t="shared" si="230"/>
        <v>0</v>
      </c>
      <c r="CL177" s="90">
        <f t="shared" si="231"/>
        <v>0</v>
      </c>
      <c r="CM177" s="157">
        <f t="shared" si="232"/>
        <v>0</v>
      </c>
      <c r="CN177" s="90">
        <f t="shared" si="233"/>
        <v>0</v>
      </c>
      <c r="CO177" s="157">
        <f t="shared" si="234"/>
        <v>0</v>
      </c>
      <c r="CP177" s="90">
        <f t="shared" si="235"/>
        <v>0</v>
      </c>
      <c r="CQ177" s="157">
        <f t="shared" si="236"/>
        <v>0</v>
      </c>
      <c r="CR177" s="90">
        <f t="shared" si="237"/>
        <v>0</v>
      </c>
      <c r="CS177" s="157">
        <f t="shared" si="238"/>
        <v>0</v>
      </c>
      <c r="CT177" s="90">
        <f t="shared" si="239"/>
        <v>0</v>
      </c>
      <c r="CU177" s="157">
        <f t="shared" si="240"/>
        <v>0</v>
      </c>
      <c r="CV177" s="90">
        <f t="shared" si="241"/>
        <v>0</v>
      </c>
      <c r="CW177" s="157">
        <f t="shared" si="242"/>
        <v>0</v>
      </c>
      <c r="CX177" s="90">
        <f t="shared" si="243"/>
        <v>0</v>
      </c>
      <c r="CY177" s="157">
        <f t="shared" si="244"/>
        <v>0</v>
      </c>
      <c r="CZ177" s="90">
        <f t="shared" si="245"/>
        <v>0</v>
      </c>
      <c r="DA177" s="91">
        <f>DataEntry!B177</f>
        <v>44233</v>
      </c>
      <c r="DB177" s="83">
        <f t="shared" si="246"/>
        <v>30</v>
      </c>
      <c r="DC177" s="83">
        <f t="shared" si="247"/>
        <v>0</v>
      </c>
      <c r="DD177" s="145" t="str">
        <f t="shared" si="299"/>
        <v/>
      </c>
      <c r="DE177" s="145" t="str">
        <f t="shared" si="300"/>
        <v/>
      </c>
      <c r="DF177" s="145">
        <f t="shared" si="301"/>
        <v>3</v>
      </c>
      <c r="DG177" s="145">
        <f t="shared" si="302"/>
        <v>8</v>
      </c>
      <c r="DH177" s="145" t="str">
        <f t="shared" si="303"/>
        <v/>
      </c>
      <c r="DI177" s="145" t="str">
        <f t="shared" si="304"/>
        <v/>
      </c>
      <c r="DJ177" s="83">
        <f t="shared" si="305"/>
        <v>0</v>
      </c>
      <c r="DK177" s="83">
        <f t="shared" si="306"/>
        <v>0</v>
      </c>
      <c r="DL177" s="84">
        <f t="shared" si="307"/>
        <v>0</v>
      </c>
      <c r="DM177" s="14">
        <f t="shared" si="308"/>
        <v>0</v>
      </c>
      <c r="DN177" s="87">
        <f>IFERROR(DO177*(1-DCFactor)+Results!DP177*DCFactor,"")</f>
        <v>0.2605704012213016</v>
      </c>
      <c r="DO177" s="87">
        <f>(DFactor*Rounds*Number/2+SUM(BV$3:BV165))/(Rounds*Number/2+COUNT(BV$3:BV165))</f>
        <v>0.27414925373134325</v>
      </c>
      <c r="DP177" s="87">
        <f t="shared" si="248"/>
        <v>0.23535253227408143</v>
      </c>
      <c r="DQ177" s="84">
        <f t="shared" si="249"/>
        <v>0</v>
      </c>
      <c r="DR177" s="84">
        <f t="shared" si="250"/>
        <v>14.952353631812958</v>
      </c>
      <c r="DS177" s="87">
        <f t="shared" si="251"/>
        <v>0.33157059273180411</v>
      </c>
      <c r="DT177" s="87">
        <f t="shared" si="252"/>
        <v>0.34153487936889515</v>
      </c>
      <c r="DU177" s="87">
        <f t="shared" si="253"/>
        <v>0.28204262884103976</v>
      </c>
      <c r="DV177" s="86">
        <f t="shared" si="309"/>
        <v>-1</v>
      </c>
      <c r="DW177" s="86">
        <f t="shared" si="310"/>
        <v>1</v>
      </c>
    </row>
    <row r="178" spans="1:127" x14ac:dyDescent="0.25">
      <c r="A178" s="69">
        <v>176</v>
      </c>
      <c r="B178" s="70">
        <f>DataEntry!C178</f>
        <v>13</v>
      </c>
      <c r="C178" s="71">
        <f>COUNTIF(D$2:D178,D178)+COUNTIF(G$2:G178,D178)</f>
        <v>20</v>
      </c>
      <c r="D178" s="72" t="str">
        <f t="shared" si="211"/>
        <v>Osnabruck</v>
      </c>
      <c r="E178" s="70">
        <f>DataEntry!E178</f>
        <v>2</v>
      </c>
      <c r="F178" s="71">
        <f>COUNTIF(D$2:D178,G178)+COUNTIF(G$2:G178,G178)</f>
        <v>20</v>
      </c>
      <c r="G178" s="72" t="str">
        <f t="shared" si="212"/>
        <v>Bochum</v>
      </c>
      <c r="H178" s="73">
        <f>DataEntry!G178</f>
        <v>1</v>
      </c>
      <c r="I178" s="73">
        <f>DataEntry!H178</f>
        <v>2</v>
      </c>
      <c r="J178" s="158">
        <f t="shared" si="210"/>
        <v>3</v>
      </c>
      <c r="K178" s="156">
        <f t="shared" si="213"/>
        <v>0</v>
      </c>
      <c r="L178" s="224">
        <f t="shared" si="214"/>
        <v>2423.7829481019771</v>
      </c>
      <c r="M178" s="224">
        <f t="shared" si="215"/>
        <v>2470.9070600003797</v>
      </c>
      <c r="N178" s="236">
        <f t="shared" si="254"/>
        <v>-47.124111898402589</v>
      </c>
      <c r="O178" s="22" t="str">
        <f t="shared" si="255"/>
        <v>T13G20</v>
      </c>
      <c r="P178" s="248">
        <f t="shared" si="216"/>
        <v>-12.754682489479212</v>
      </c>
      <c r="Q178" s="22" t="str">
        <f t="shared" si="256"/>
        <v>T2G20</v>
      </c>
      <c r="R178" s="248">
        <f t="shared" si="217"/>
        <v>12.754682489479212</v>
      </c>
      <c r="S178" s="74">
        <f t="shared" si="257"/>
        <v>1</v>
      </c>
      <c r="T178" s="75">
        <f t="shared" si="258"/>
        <v>0</v>
      </c>
      <c r="U178" s="76">
        <f t="shared" si="259"/>
        <v>0</v>
      </c>
      <c r="V178" s="74">
        <f t="shared" si="260"/>
        <v>0</v>
      </c>
      <c r="W178" s="75">
        <f t="shared" si="261"/>
        <v>0</v>
      </c>
      <c r="X178" s="76">
        <f t="shared" si="262"/>
        <v>0</v>
      </c>
      <c r="Y178" s="74">
        <f t="shared" si="263"/>
        <v>0</v>
      </c>
      <c r="Z178" s="75">
        <f t="shared" si="264"/>
        <v>0</v>
      </c>
      <c r="AA178" s="76">
        <f t="shared" si="265"/>
        <v>0</v>
      </c>
      <c r="AB178" s="74">
        <f t="shared" si="266"/>
        <v>0</v>
      </c>
      <c r="AC178" s="75">
        <f t="shared" si="267"/>
        <v>0</v>
      </c>
      <c r="AD178" s="76">
        <f t="shared" si="268"/>
        <v>0</v>
      </c>
      <c r="AE178" s="74">
        <f t="shared" si="269"/>
        <v>0</v>
      </c>
      <c r="AF178" s="75">
        <f t="shared" si="270"/>
        <v>0</v>
      </c>
      <c r="AG178" s="76">
        <f t="shared" si="271"/>
        <v>0</v>
      </c>
      <c r="AH178" s="74">
        <f t="shared" si="272"/>
        <v>0</v>
      </c>
      <c r="AI178" s="75">
        <f t="shared" si="273"/>
        <v>0</v>
      </c>
      <c r="AJ178" s="76">
        <f t="shared" si="274"/>
        <v>0</v>
      </c>
      <c r="AK178" s="74">
        <f t="shared" si="275"/>
        <v>0</v>
      </c>
      <c r="AL178" s="75">
        <f t="shared" si="276"/>
        <v>0</v>
      </c>
      <c r="AM178" s="76">
        <f t="shared" si="277"/>
        <v>0</v>
      </c>
      <c r="AN178" s="74">
        <f t="shared" si="278"/>
        <v>0</v>
      </c>
      <c r="AO178" s="75">
        <f t="shared" si="279"/>
        <v>0</v>
      </c>
      <c r="AP178" s="76">
        <f t="shared" si="280"/>
        <v>0</v>
      </c>
      <c r="AQ178" s="77">
        <f t="shared" si="218"/>
        <v>0.45790773066209567</v>
      </c>
      <c r="AR178" s="77">
        <f t="shared" si="281"/>
        <v>0.3051897841233846</v>
      </c>
      <c r="AS178" s="78">
        <f t="shared" si="282"/>
        <v>0.30543589307742214</v>
      </c>
      <c r="AT178" s="77">
        <f t="shared" si="283"/>
        <v>0.38937432279919321</v>
      </c>
      <c r="AU178" s="79">
        <f t="shared" si="311"/>
        <v>0.1</v>
      </c>
      <c r="AV178" s="139">
        <f>DataEntry!P178</f>
        <v>0</v>
      </c>
      <c r="AW178" s="80" t="str">
        <f t="shared" si="219"/>
        <v>9/4</v>
      </c>
      <c r="AX178" s="80" t="str">
        <f t="shared" si="220"/>
        <v>9/4</v>
      </c>
      <c r="AY178" s="80" t="str">
        <f t="shared" si="221"/>
        <v>39/25</v>
      </c>
      <c r="AZ178" s="81">
        <f>DataEntry!I178</f>
        <v>67</v>
      </c>
      <c r="BA178" s="82">
        <f>DataEntry!J178</f>
        <v>25</v>
      </c>
      <c r="BB178" s="81">
        <f>DataEntry!K178</f>
        <v>5</v>
      </c>
      <c r="BC178" s="82">
        <f>DataEntry!L178</f>
        <v>2</v>
      </c>
      <c r="BD178" s="81">
        <f>DataEntry!M178</f>
        <v>103</v>
      </c>
      <c r="BE178" s="82">
        <f>DataEntry!N178</f>
        <v>100</v>
      </c>
      <c r="BF178" s="77">
        <f t="shared" si="284"/>
        <v>0.25878333588292285</v>
      </c>
      <c r="BG178" s="77">
        <f t="shared" si="285"/>
        <v>0.2720921931569017</v>
      </c>
      <c r="BH178" s="77">
        <f t="shared" si="286"/>
        <v>0.4691244709601754</v>
      </c>
      <c r="BI178" s="83">
        <f t="shared" si="287"/>
        <v>0</v>
      </c>
      <c r="BJ178" s="83">
        <f t="shared" si="288"/>
        <v>0</v>
      </c>
      <c r="BK178" s="83">
        <f t="shared" si="289"/>
        <v>1</v>
      </c>
      <c r="BL178" s="84">
        <f t="shared" si="222"/>
        <v>0.38937432279919321</v>
      </c>
      <c r="BM178" s="84">
        <f t="shared" si="223"/>
        <v>0.4691244709601754</v>
      </c>
      <c r="BN178" s="85">
        <f t="shared" si="290"/>
        <v>-7.9750148160982193E-2</v>
      </c>
      <c r="BO178" s="84">
        <f t="shared" si="224"/>
        <v>0.3051897841233846</v>
      </c>
      <c r="BP178" s="84">
        <f t="shared" si="225"/>
        <v>0.30543589307742214</v>
      </c>
      <c r="BQ178" s="84">
        <f t="shared" si="226"/>
        <v>0.38937432279919321</v>
      </c>
      <c r="BR178" s="84">
        <f t="shared" si="291"/>
        <v>0.25878333588292285</v>
      </c>
      <c r="BS178" s="84">
        <f t="shared" si="291"/>
        <v>0.2720921931569017</v>
      </c>
      <c r="BT178" s="84">
        <f t="shared" si="291"/>
        <v>0.4691244709601754</v>
      </c>
      <c r="BU178" s="86">
        <f t="shared" si="292"/>
        <v>0</v>
      </c>
      <c r="BV178" s="86">
        <f t="shared" si="292"/>
        <v>0</v>
      </c>
      <c r="BW178" s="86">
        <f t="shared" si="292"/>
        <v>1</v>
      </c>
      <c r="BX178" s="86">
        <f t="shared" si="293"/>
        <v>0</v>
      </c>
      <c r="BY178" s="86">
        <f t="shared" si="293"/>
        <v>0</v>
      </c>
      <c r="BZ178" s="86">
        <f t="shared" si="293"/>
        <v>1</v>
      </c>
      <c r="CA178" s="83">
        <f>IF(AND(DataEntry!B178&gt;=ExFrom,DataEntry!B178&lt;=ExTo),0,IF(AR178&lt;DS178,0,DB178))</f>
        <v>0</v>
      </c>
      <c r="CB178" s="83">
        <f>IF(AND(DataEntry!B178&gt;=ExFrom,DataEntry!B178&lt;=ExTo),0,IF(AT178&lt;DT178,0,DC178))</f>
        <v>0</v>
      </c>
      <c r="CC178" s="14">
        <f t="shared" si="294"/>
        <v>0</v>
      </c>
      <c r="CD178" s="72" t="str">
        <f t="shared" si="227"/>
        <v/>
      </c>
      <c r="CE178" s="87">
        <f t="shared" si="295"/>
        <v>5.0064253587492002E-2</v>
      </c>
      <c r="CF178" s="88">
        <f t="shared" si="296"/>
        <v>8.0333390698567098E-2</v>
      </c>
      <c r="CG178" s="88">
        <f t="shared" si="297"/>
        <v>-0.14558567505425524</v>
      </c>
      <c r="CH178" s="87">
        <f t="shared" si="298"/>
        <v>0.30543589307742219</v>
      </c>
      <c r="CI178" s="89">
        <f t="shared" si="228"/>
        <v>0</v>
      </c>
      <c r="CJ178" s="89">
        <f t="shared" si="229"/>
        <v>0</v>
      </c>
      <c r="CK178" s="157">
        <f t="shared" si="230"/>
        <v>0</v>
      </c>
      <c r="CL178" s="90">
        <f t="shared" si="231"/>
        <v>0</v>
      </c>
      <c r="CM178" s="157">
        <f t="shared" si="232"/>
        <v>0</v>
      </c>
      <c r="CN178" s="90">
        <f t="shared" si="233"/>
        <v>0</v>
      </c>
      <c r="CO178" s="157">
        <f t="shared" si="234"/>
        <v>0</v>
      </c>
      <c r="CP178" s="90">
        <f t="shared" si="235"/>
        <v>0</v>
      </c>
      <c r="CQ178" s="157">
        <f t="shared" si="236"/>
        <v>0</v>
      </c>
      <c r="CR178" s="90">
        <f t="shared" si="237"/>
        <v>0</v>
      </c>
      <c r="CS178" s="157">
        <f t="shared" si="238"/>
        <v>0</v>
      </c>
      <c r="CT178" s="90">
        <f t="shared" si="239"/>
        <v>0</v>
      </c>
      <c r="CU178" s="157">
        <f t="shared" si="240"/>
        <v>0</v>
      </c>
      <c r="CV178" s="90">
        <f t="shared" si="241"/>
        <v>0</v>
      </c>
      <c r="CW178" s="157">
        <f t="shared" si="242"/>
        <v>0</v>
      </c>
      <c r="CX178" s="90">
        <f t="shared" si="243"/>
        <v>0</v>
      </c>
      <c r="CY178" s="157">
        <f t="shared" si="244"/>
        <v>0</v>
      </c>
      <c r="CZ178" s="90">
        <f t="shared" si="245"/>
        <v>0</v>
      </c>
      <c r="DA178" s="91">
        <f>DataEntry!B178</f>
        <v>44233</v>
      </c>
      <c r="DB178" s="83">
        <f t="shared" si="246"/>
        <v>0</v>
      </c>
      <c r="DC178" s="83">
        <f t="shared" si="247"/>
        <v>0</v>
      </c>
      <c r="DD178" s="145" t="str">
        <f t="shared" si="299"/>
        <v/>
      </c>
      <c r="DE178" s="145" t="str">
        <f t="shared" si="300"/>
        <v/>
      </c>
      <c r="DF178" s="145">
        <f t="shared" si="301"/>
        <v>13</v>
      </c>
      <c r="DG178" s="145">
        <f t="shared" si="302"/>
        <v>2</v>
      </c>
      <c r="DH178" s="145" t="str">
        <f t="shared" si="303"/>
        <v/>
      </c>
      <c r="DI178" s="145" t="str">
        <f t="shared" si="304"/>
        <v/>
      </c>
      <c r="DJ178" s="83">
        <f t="shared" si="305"/>
        <v>0</v>
      </c>
      <c r="DK178" s="83">
        <f t="shared" si="306"/>
        <v>0</v>
      </c>
      <c r="DL178" s="84">
        <f t="shared" si="307"/>
        <v>0</v>
      </c>
      <c r="DM178" s="14">
        <f t="shared" si="308"/>
        <v>0</v>
      </c>
      <c r="DN178" s="87">
        <f>IFERROR(DO178*(1-DCFactor)+Results!DP178*DCFactor,"")</f>
        <v>0.28678013649136891</v>
      </c>
      <c r="DO178" s="87">
        <f>(DFactor*Rounds*Number/2+SUM(BV$3:BV166))/(Rounds*Number/2+COUNT(BV$3:BV166))</f>
        <v>0.27356595744680851</v>
      </c>
      <c r="DP178" s="87">
        <f t="shared" si="248"/>
        <v>0.31132075471698112</v>
      </c>
      <c r="DQ178" s="84">
        <f t="shared" si="249"/>
        <v>0</v>
      </c>
      <c r="DR178" s="84">
        <f t="shared" si="250"/>
        <v>8.1756051828582539</v>
      </c>
      <c r="DS178" s="87">
        <f t="shared" si="251"/>
        <v>0.33398888697671436</v>
      </c>
      <c r="DT178" s="87">
        <f t="shared" si="252"/>
        <v>0.3415195225018085</v>
      </c>
      <c r="DU178" s="87">
        <f t="shared" si="253"/>
        <v>0.30543589307742219</v>
      </c>
      <c r="DV178" s="86">
        <f t="shared" si="309"/>
        <v>-1</v>
      </c>
      <c r="DW178" s="86">
        <f t="shared" si="310"/>
        <v>1</v>
      </c>
    </row>
    <row r="179" spans="1:127" x14ac:dyDescent="0.25">
      <c r="A179" s="69">
        <v>177</v>
      </c>
      <c r="B179" s="70">
        <f>DataEntry!C179</f>
        <v>6</v>
      </c>
      <c r="C179" s="71">
        <f>COUNTIF(D$2:D179,D179)+COUNTIF(G$2:G179,D179)</f>
        <v>20</v>
      </c>
      <c r="D179" s="72" t="str">
        <f t="shared" si="211"/>
        <v>Greuther Furth</v>
      </c>
      <c r="E179" s="70">
        <f>DataEntry!E179</f>
        <v>18</v>
      </c>
      <c r="F179" s="71">
        <f>COUNTIF(D$2:D179,G179)+COUNTIF(G$2:G179,G179)</f>
        <v>20</v>
      </c>
      <c r="G179" s="72" t="str">
        <f t="shared" si="212"/>
        <v>Wurzburger Kickers</v>
      </c>
      <c r="H179" s="73">
        <f>DataEntry!G179</f>
        <v>4</v>
      </c>
      <c r="I179" s="73">
        <f>DataEntry!H179</f>
        <v>0</v>
      </c>
      <c r="J179" s="158">
        <f t="shared" si="210"/>
        <v>1</v>
      </c>
      <c r="K179" s="156">
        <f t="shared" si="213"/>
        <v>4</v>
      </c>
      <c r="L179" s="224">
        <f t="shared" si="214"/>
        <v>2468.3043049420507</v>
      </c>
      <c r="M179" s="224">
        <f t="shared" si="215"/>
        <v>2273.4881454959996</v>
      </c>
      <c r="N179" s="236">
        <f t="shared" si="254"/>
        <v>194.81615944605119</v>
      </c>
      <c r="O179" s="22" t="str">
        <f t="shared" si="255"/>
        <v>T6G20</v>
      </c>
      <c r="P179" s="248">
        <f t="shared" si="216"/>
        <v>8.4473911665285932</v>
      </c>
      <c r="Q179" s="22" t="str">
        <f t="shared" si="256"/>
        <v>T18G20</v>
      </c>
      <c r="R179" s="248">
        <f t="shared" si="217"/>
        <v>-8.4473911665285932</v>
      </c>
      <c r="S179" s="74">
        <f t="shared" si="257"/>
        <v>0</v>
      </c>
      <c r="T179" s="75">
        <f t="shared" si="258"/>
        <v>0</v>
      </c>
      <c r="U179" s="76">
        <f t="shared" si="259"/>
        <v>0</v>
      </c>
      <c r="V179" s="74">
        <f t="shared" si="260"/>
        <v>0</v>
      </c>
      <c r="W179" s="75">
        <f t="shared" si="261"/>
        <v>0</v>
      </c>
      <c r="X179" s="76">
        <f t="shared" si="262"/>
        <v>0</v>
      </c>
      <c r="Y179" s="74">
        <f t="shared" si="263"/>
        <v>0</v>
      </c>
      <c r="Z179" s="75">
        <f t="shared" si="264"/>
        <v>0</v>
      </c>
      <c r="AA179" s="76">
        <f t="shared" si="265"/>
        <v>0</v>
      </c>
      <c r="AB179" s="74">
        <f t="shared" si="266"/>
        <v>1</v>
      </c>
      <c r="AC179" s="75">
        <f t="shared" si="267"/>
        <v>0</v>
      </c>
      <c r="AD179" s="76">
        <f t="shared" si="268"/>
        <v>0</v>
      </c>
      <c r="AE179" s="74">
        <f t="shared" si="269"/>
        <v>0</v>
      </c>
      <c r="AF179" s="75">
        <f t="shared" si="270"/>
        <v>0</v>
      </c>
      <c r="AG179" s="76">
        <f t="shared" si="271"/>
        <v>0</v>
      </c>
      <c r="AH179" s="74">
        <f t="shared" si="272"/>
        <v>0</v>
      </c>
      <c r="AI179" s="75">
        <f t="shared" si="273"/>
        <v>0</v>
      </c>
      <c r="AJ179" s="76">
        <f t="shared" si="274"/>
        <v>0</v>
      </c>
      <c r="AK179" s="74">
        <f t="shared" si="275"/>
        <v>0</v>
      </c>
      <c r="AL179" s="75">
        <f t="shared" si="276"/>
        <v>0</v>
      </c>
      <c r="AM179" s="76">
        <f t="shared" si="277"/>
        <v>0</v>
      </c>
      <c r="AN179" s="74">
        <f t="shared" si="278"/>
        <v>0</v>
      </c>
      <c r="AO179" s="75">
        <f t="shared" si="279"/>
        <v>0</v>
      </c>
      <c r="AP179" s="76">
        <f t="shared" si="280"/>
        <v>0</v>
      </c>
      <c r="AQ179" s="77">
        <f t="shared" si="218"/>
        <v>0.68512353853837149</v>
      </c>
      <c r="AR179" s="77">
        <f t="shared" si="281"/>
        <v>0.56548408167756148</v>
      </c>
      <c r="AS179" s="78">
        <f t="shared" si="282"/>
        <v>0.23927891372162002</v>
      </c>
      <c r="AT179" s="77">
        <f t="shared" si="283"/>
        <v>0.19523700460081844</v>
      </c>
      <c r="AU179" s="79">
        <f t="shared" si="311"/>
        <v>0.1</v>
      </c>
      <c r="AV179" s="139">
        <f>DataEntry!P179</f>
        <v>0</v>
      </c>
      <c r="AW179" s="80" t="str">
        <f t="shared" si="219"/>
        <v>19/25</v>
      </c>
      <c r="AX179" s="80" t="str">
        <f t="shared" si="220"/>
        <v>79/25</v>
      </c>
      <c r="AY179" s="80" t="str">
        <f t="shared" si="221"/>
        <v>41/10</v>
      </c>
      <c r="AZ179" s="81">
        <f>DataEntry!I179</f>
        <v>14</v>
      </c>
      <c r="BA179" s="82">
        <f>DataEntry!J179</f>
        <v>25</v>
      </c>
      <c r="BB179" s="81">
        <f>DataEntry!K179</f>
        <v>67</v>
      </c>
      <c r="BC179" s="82">
        <f>DataEntry!L179</f>
        <v>20</v>
      </c>
      <c r="BD179" s="81">
        <f>DataEntry!M179</f>
        <v>23</v>
      </c>
      <c r="BE179" s="82">
        <f>DataEntry!N179</f>
        <v>5</v>
      </c>
      <c r="BF179" s="77">
        <f t="shared" si="284"/>
        <v>0.61080186550323456</v>
      </c>
      <c r="BG179" s="77">
        <f t="shared" si="285"/>
        <v>0.21904618624943581</v>
      </c>
      <c r="BH179" s="77">
        <f t="shared" si="286"/>
        <v>0.1701519482473296</v>
      </c>
      <c r="BI179" s="83">
        <f t="shared" si="287"/>
        <v>1</v>
      </c>
      <c r="BJ179" s="83">
        <f t="shared" si="288"/>
        <v>0</v>
      </c>
      <c r="BK179" s="83">
        <f t="shared" si="289"/>
        <v>0</v>
      </c>
      <c r="BL179" s="84">
        <f t="shared" si="222"/>
        <v>0.56548408167756148</v>
      </c>
      <c r="BM179" s="84">
        <f t="shared" si="223"/>
        <v>0.61080186550323456</v>
      </c>
      <c r="BN179" s="85">
        <f t="shared" si="290"/>
        <v>-4.5317783825673086E-2</v>
      </c>
      <c r="BO179" s="84">
        <f t="shared" si="224"/>
        <v>0.56548408167756148</v>
      </c>
      <c r="BP179" s="84">
        <f t="shared" si="225"/>
        <v>0.23927891372162002</v>
      </c>
      <c r="BQ179" s="84">
        <f t="shared" si="226"/>
        <v>0.19523700460081844</v>
      </c>
      <c r="BR179" s="84">
        <f t="shared" si="291"/>
        <v>0.61080186550323456</v>
      </c>
      <c r="BS179" s="84">
        <f t="shared" si="291"/>
        <v>0.21904618624943581</v>
      </c>
      <c r="BT179" s="84">
        <f t="shared" si="291"/>
        <v>0.1701519482473296</v>
      </c>
      <c r="BU179" s="86">
        <f t="shared" si="292"/>
        <v>1</v>
      </c>
      <c r="BV179" s="86">
        <f t="shared" si="292"/>
        <v>0</v>
      </c>
      <c r="BW179" s="86">
        <f t="shared" si="292"/>
        <v>0</v>
      </c>
      <c r="BX179" s="86">
        <f t="shared" si="293"/>
        <v>1</v>
      </c>
      <c r="BY179" s="86">
        <f t="shared" si="293"/>
        <v>0</v>
      </c>
      <c r="BZ179" s="86">
        <f t="shared" si="293"/>
        <v>0</v>
      </c>
      <c r="CA179" s="83">
        <f>IF(AND(DataEntry!B179&gt;=ExFrom,DataEntry!B179&lt;=ExTo),0,IF(AR179&lt;DS179,0,DB179))</f>
        <v>0</v>
      </c>
      <c r="CB179" s="83">
        <f>IF(AND(DataEntry!B179&gt;=ExFrom,DataEntry!B179&lt;=ExTo),0,IF(AT179&lt;DT179,0,DC179))</f>
        <v>0</v>
      </c>
      <c r="CC179" s="14">
        <f t="shared" si="294"/>
        <v>0</v>
      </c>
      <c r="CD179" s="72" t="str">
        <f t="shared" si="227"/>
        <v/>
      </c>
      <c r="CE179" s="87">
        <f t="shared" si="295"/>
        <v>4.9482127068334103E-2</v>
      </c>
      <c r="CF179" s="88">
        <f t="shared" si="296"/>
        <v>-9.2242104758325116E-2</v>
      </c>
      <c r="CG179" s="88">
        <f t="shared" si="297"/>
        <v>5.5774076885282374E-2</v>
      </c>
      <c r="CH179" s="87">
        <f t="shared" si="298"/>
        <v>0.23927891372162008</v>
      </c>
      <c r="CI179" s="89">
        <f t="shared" si="228"/>
        <v>0</v>
      </c>
      <c r="CJ179" s="89">
        <f t="shared" si="229"/>
        <v>0</v>
      </c>
      <c r="CK179" s="157">
        <f t="shared" si="230"/>
        <v>0</v>
      </c>
      <c r="CL179" s="90">
        <f t="shared" si="231"/>
        <v>0</v>
      </c>
      <c r="CM179" s="157">
        <f t="shared" si="232"/>
        <v>0</v>
      </c>
      <c r="CN179" s="90">
        <f t="shared" si="233"/>
        <v>0</v>
      </c>
      <c r="CO179" s="157">
        <f t="shared" si="234"/>
        <v>0</v>
      </c>
      <c r="CP179" s="90">
        <f t="shared" si="235"/>
        <v>0</v>
      </c>
      <c r="CQ179" s="157">
        <f t="shared" si="236"/>
        <v>0</v>
      </c>
      <c r="CR179" s="90">
        <f t="shared" si="237"/>
        <v>0</v>
      </c>
      <c r="CS179" s="157">
        <f t="shared" si="238"/>
        <v>0</v>
      </c>
      <c r="CT179" s="90">
        <f t="shared" si="239"/>
        <v>0</v>
      </c>
      <c r="CU179" s="157">
        <f t="shared" si="240"/>
        <v>0</v>
      </c>
      <c r="CV179" s="90">
        <f t="shared" si="241"/>
        <v>0</v>
      </c>
      <c r="CW179" s="157">
        <f t="shared" si="242"/>
        <v>0</v>
      </c>
      <c r="CX179" s="90">
        <f t="shared" si="243"/>
        <v>0</v>
      </c>
      <c r="CY179" s="157">
        <f t="shared" si="244"/>
        <v>0</v>
      </c>
      <c r="CZ179" s="90">
        <f t="shared" si="245"/>
        <v>0</v>
      </c>
      <c r="DA179" s="91">
        <f>DataEntry!B179</f>
        <v>44234</v>
      </c>
      <c r="DB179" s="83">
        <f t="shared" si="246"/>
        <v>0</v>
      </c>
      <c r="DC179" s="83">
        <f t="shared" si="247"/>
        <v>0</v>
      </c>
      <c r="DD179" s="145">
        <f t="shared" si="299"/>
        <v>6</v>
      </c>
      <c r="DE179" s="145" t="str">
        <f t="shared" si="300"/>
        <v/>
      </c>
      <c r="DF179" s="145" t="str">
        <f t="shared" si="301"/>
        <v/>
      </c>
      <c r="DG179" s="145" t="str">
        <f t="shared" si="302"/>
        <v/>
      </c>
      <c r="DH179" s="145" t="str">
        <f t="shared" si="303"/>
        <v/>
      </c>
      <c r="DI179" s="145">
        <f t="shared" si="304"/>
        <v>18</v>
      </c>
      <c r="DJ179" s="83">
        <f t="shared" si="305"/>
        <v>0</v>
      </c>
      <c r="DK179" s="83">
        <f t="shared" si="306"/>
        <v>0</v>
      </c>
      <c r="DL179" s="84">
        <f t="shared" si="307"/>
        <v>0</v>
      </c>
      <c r="DM179" s="14">
        <f t="shared" si="308"/>
        <v>0</v>
      </c>
      <c r="DN179" s="87">
        <f>IFERROR(DO179*(1-DCFactor)+Results!DP179*DCFactor,"")</f>
        <v>0.26085642709104212</v>
      </c>
      <c r="DO179" s="87">
        <f>(DFactor*Rounds*Number/2+SUM(BV$3:BV167))/(Rounds*Number/2+COUNT(BV$3:BV167))</f>
        <v>0.27298513800424629</v>
      </c>
      <c r="DP179" s="87">
        <f t="shared" si="248"/>
        <v>0.23833167825223436</v>
      </c>
      <c r="DQ179" s="84">
        <f t="shared" si="249"/>
        <v>4.0391207060657939</v>
      </c>
      <c r="DR179" s="84">
        <f t="shared" si="250"/>
        <v>0</v>
      </c>
      <c r="DS179" s="87">
        <f t="shared" si="251"/>
        <v>0.33974140349194415</v>
      </c>
      <c r="DT179" s="87">
        <f t="shared" si="252"/>
        <v>0.33480753077049058</v>
      </c>
      <c r="DU179" s="87">
        <f t="shared" si="253"/>
        <v>0.23927891372162008</v>
      </c>
      <c r="DV179" s="86">
        <f t="shared" si="309"/>
        <v>4</v>
      </c>
      <c r="DW179" s="86">
        <f t="shared" si="310"/>
        <v>-4</v>
      </c>
    </row>
    <row r="180" spans="1:127" x14ac:dyDescent="0.25">
      <c r="A180" s="69">
        <v>178</v>
      </c>
      <c r="B180" s="70">
        <f>DataEntry!C180</f>
        <v>10</v>
      </c>
      <c r="C180" s="71">
        <f>COUNTIF(D$2:D180,D180)+COUNTIF(G$2:G180,D180)</f>
        <v>20</v>
      </c>
      <c r="D180" s="72" t="str">
        <f t="shared" si="211"/>
        <v>Karlsruher</v>
      </c>
      <c r="E180" s="70">
        <f>DataEntry!E180</f>
        <v>15</v>
      </c>
      <c r="F180" s="71">
        <f>COUNTIF(D$2:D180,G180)+COUNTIF(G$2:G180,G180)</f>
        <v>20</v>
      </c>
      <c r="G180" s="72" t="str">
        <f t="shared" si="212"/>
        <v>Jahn Regensburg</v>
      </c>
      <c r="H180" s="73">
        <f>DataEntry!G180</f>
        <v>0</v>
      </c>
      <c r="I180" s="73">
        <f>DataEntry!H180</f>
        <v>0</v>
      </c>
      <c r="J180" s="158">
        <f t="shared" si="210"/>
        <v>2</v>
      </c>
      <c r="K180" s="156">
        <f t="shared" si="213"/>
        <v>0</v>
      </c>
      <c r="L180" s="224">
        <f t="shared" si="214"/>
        <v>2463.992042662152</v>
      </c>
      <c r="M180" s="224">
        <f t="shared" si="215"/>
        <v>2374.1115742442739</v>
      </c>
      <c r="N180" s="236">
        <f t="shared" si="254"/>
        <v>89.880468417878092</v>
      </c>
      <c r="O180" s="22" t="str">
        <f t="shared" si="255"/>
        <v>T10G20</v>
      </c>
      <c r="P180" s="248">
        <f t="shared" si="216"/>
        <v>-0.81786714709061314</v>
      </c>
      <c r="Q180" s="22" t="str">
        <f t="shared" si="256"/>
        <v>T15G20</v>
      </c>
      <c r="R180" s="248">
        <f t="shared" si="217"/>
        <v>0.81786714709061314</v>
      </c>
      <c r="S180" s="74">
        <f t="shared" si="257"/>
        <v>0</v>
      </c>
      <c r="T180" s="75">
        <f t="shared" si="258"/>
        <v>0</v>
      </c>
      <c r="U180" s="76">
        <f t="shared" si="259"/>
        <v>0</v>
      </c>
      <c r="V180" s="74">
        <f t="shared" si="260"/>
        <v>0</v>
      </c>
      <c r="W180" s="75">
        <f t="shared" si="261"/>
        <v>1</v>
      </c>
      <c r="X180" s="76">
        <f t="shared" si="262"/>
        <v>0</v>
      </c>
      <c r="Y180" s="74">
        <f t="shared" si="263"/>
        <v>0</v>
      </c>
      <c r="Z180" s="75">
        <f t="shared" si="264"/>
        <v>0</v>
      </c>
      <c r="AA180" s="76">
        <f t="shared" si="265"/>
        <v>0</v>
      </c>
      <c r="AB180" s="74">
        <f t="shared" si="266"/>
        <v>0</v>
      </c>
      <c r="AC180" s="75">
        <f t="shared" si="267"/>
        <v>0</v>
      </c>
      <c r="AD180" s="76">
        <f t="shared" si="268"/>
        <v>0</v>
      </c>
      <c r="AE180" s="74">
        <f t="shared" si="269"/>
        <v>0</v>
      </c>
      <c r="AF180" s="75">
        <f t="shared" si="270"/>
        <v>0</v>
      </c>
      <c r="AG180" s="76">
        <f t="shared" si="271"/>
        <v>0</v>
      </c>
      <c r="AH180" s="74">
        <f t="shared" si="272"/>
        <v>0</v>
      </c>
      <c r="AI180" s="75">
        <f t="shared" si="273"/>
        <v>0</v>
      </c>
      <c r="AJ180" s="76">
        <f t="shared" si="274"/>
        <v>0</v>
      </c>
      <c r="AK180" s="74">
        <f t="shared" si="275"/>
        <v>0</v>
      </c>
      <c r="AL180" s="75">
        <f t="shared" si="276"/>
        <v>0</v>
      </c>
      <c r="AM180" s="76">
        <f t="shared" si="277"/>
        <v>0</v>
      </c>
      <c r="AN180" s="74">
        <f t="shared" si="278"/>
        <v>0</v>
      </c>
      <c r="AO180" s="75">
        <f t="shared" si="279"/>
        <v>0</v>
      </c>
      <c r="AP180" s="76">
        <f t="shared" si="280"/>
        <v>0</v>
      </c>
      <c r="AQ180" s="77">
        <f t="shared" si="218"/>
        <v>0.58178671470906129</v>
      </c>
      <c r="AR180" s="77">
        <f t="shared" si="281"/>
        <v>0.43094665263103105</v>
      </c>
      <c r="AS180" s="78">
        <f t="shared" si="282"/>
        <v>0.30168012415606049</v>
      </c>
      <c r="AT180" s="77">
        <f t="shared" si="283"/>
        <v>0.26737322321290846</v>
      </c>
      <c r="AU180" s="79">
        <f t="shared" si="311"/>
        <v>0.1</v>
      </c>
      <c r="AV180" s="139">
        <f>DataEntry!P180</f>
        <v>0</v>
      </c>
      <c r="AW180" s="80" t="str">
        <f t="shared" si="219"/>
        <v>33/25</v>
      </c>
      <c r="AX180" s="80" t="str">
        <f t="shared" si="220"/>
        <v>23/10</v>
      </c>
      <c r="AY180" s="80" t="str">
        <f t="shared" si="221"/>
        <v>68/25</v>
      </c>
      <c r="AZ180" s="81">
        <f>DataEntry!I180</f>
        <v>51</v>
      </c>
      <c r="BA180" s="82">
        <f>DataEntry!J180</f>
        <v>50</v>
      </c>
      <c r="BB180" s="81">
        <f>DataEntry!K180</f>
        <v>58</v>
      </c>
      <c r="BC180" s="82">
        <f>DataEntry!L180</f>
        <v>25</v>
      </c>
      <c r="BD180" s="81">
        <f>DataEntry!M180</f>
        <v>73</v>
      </c>
      <c r="BE180" s="82">
        <f>DataEntry!N180</f>
        <v>25</v>
      </c>
      <c r="BF180" s="77">
        <f t="shared" si="284"/>
        <v>0.47086746360241977</v>
      </c>
      <c r="BG180" s="77">
        <f t="shared" si="285"/>
        <v>0.28649164954123135</v>
      </c>
      <c r="BH180" s="77">
        <f t="shared" si="286"/>
        <v>0.24264088685634899</v>
      </c>
      <c r="BI180" s="83">
        <f t="shared" si="287"/>
        <v>0</v>
      </c>
      <c r="BJ180" s="83">
        <f t="shared" si="288"/>
        <v>1</v>
      </c>
      <c r="BK180" s="83">
        <f t="shared" si="289"/>
        <v>0</v>
      </c>
      <c r="BL180" s="84">
        <f t="shared" si="222"/>
        <v>0.30168012415606049</v>
      </c>
      <c r="BM180" s="84">
        <f t="shared" si="223"/>
        <v>0.28649164954123135</v>
      </c>
      <c r="BN180" s="85">
        <f t="shared" si="290"/>
        <v>1.5188474614829139E-2</v>
      </c>
      <c r="BO180" s="84">
        <f t="shared" si="224"/>
        <v>0.43094665263103105</v>
      </c>
      <c r="BP180" s="84">
        <f t="shared" si="225"/>
        <v>0.30168012415606049</v>
      </c>
      <c r="BQ180" s="84">
        <f t="shared" si="226"/>
        <v>0.26737322321290846</v>
      </c>
      <c r="BR180" s="84">
        <f t="shared" si="291"/>
        <v>0.47086746360241977</v>
      </c>
      <c r="BS180" s="84">
        <f t="shared" si="291"/>
        <v>0.28649164954123135</v>
      </c>
      <c r="BT180" s="84">
        <f t="shared" si="291"/>
        <v>0.24264088685634899</v>
      </c>
      <c r="BU180" s="86">
        <f t="shared" si="292"/>
        <v>0</v>
      </c>
      <c r="BV180" s="86">
        <f t="shared" si="292"/>
        <v>1</v>
      </c>
      <c r="BW180" s="86">
        <f t="shared" si="292"/>
        <v>0</v>
      </c>
      <c r="BX180" s="86">
        <f t="shared" si="293"/>
        <v>0</v>
      </c>
      <c r="BY180" s="86">
        <f t="shared" si="293"/>
        <v>1</v>
      </c>
      <c r="BZ180" s="86">
        <f t="shared" si="293"/>
        <v>0</v>
      </c>
      <c r="CA180" s="83">
        <f>IF(AND(DataEntry!B180&gt;=ExFrom,DataEntry!B180&lt;=ExTo),0,IF(AR180&lt;DS180,0,DB180))</f>
        <v>0</v>
      </c>
      <c r="CB180" s="83">
        <f>IF(AND(DataEntry!B180&gt;=ExFrom,DataEntry!B180&lt;=ExTo),0,IF(AT180&lt;DT180,0,DC180))</f>
        <v>0</v>
      </c>
      <c r="CC180" s="14">
        <f t="shared" si="294"/>
        <v>0</v>
      </c>
      <c r="CD180" s="72" t="str">
        <f t="shared" si="227"/>
        <v/>
      </c>
      <c r="CE180" s="87">
        <f t="shared" si="295"/>
        <v>5.135636504392993E-2</v>
      </c>
      <c r="CF180" s="88">
        <f t="shared" si="296"/>
        <v>-9.2645039570144638E-2</v>
      </c>
      <c r="CG180" s="88">
        <f t="shared" si="297"/>
        <v>3.0482249253715541E-2</v>
      </c>
      <c r="CH180" s="87">
        <f t="shared" si="298"/>
        <v>0.30168012415606049</v>
      </c>
      <c r="CI180" s="89">
        <f t="shared" si="228"/>
        <v>0</v>
      </c>
      <c r="CJ180" s="89">
        <f t="shared" si="229"/>
        <v>0</v>
      </c>
      <c r="CK180" s="157">
        <f t="shared" si="230"/>
        <v>0</v>
      </c>
      <c r="CL180" s="90">
        <f t="shared" si="231"/>
        <v>0</v>
      </c>
      <c r="CM180" s="157">
        <f t="shared" si="232"/>
        <v>0</v>
      </c>
      <c r="CN180" s="90">
        <f t="shared" si="233"/>
        <v>0</v>
      </c>
      <c r="CO180" s="157">
        <f t="shared" si="234"/>
        <v>0</v>
      </c>
      <c r="CP180" s="90">
        <f t="shared" si="235"/>
        <v>0</v>
      </c>
      <c r="CQ180" s="157">
        <f t="shared" si="236"/>
        <v>0</v>
      </c>
      <c r="CR180" s="90">
        <f t="shared" si="237"/>
        <v>0</v>
      </c>
      <c r="CS180" s="157">
        <f t="shared" si="238"/>
        <v>0</v>
      </c>
      <c r="CT180" s="90">
        <f t="shared" si="239"/>
        <v>0</v>
      </c>
      <c r="CU180" s="157">
        <f t="shared" si="240"/>
        <v>0</v>
      </c>
      <c r="CV180" s="90">
        <f t="shared" si="241"/>
        <v>0</v>
      </c>
      <c r="CW180" s="157">
        <f t="shared" si="242"/>
        <v>0</v>
      </c>
      <c r="CX180" s="90">
        <f t="shared" si="243"/>
        <v>0</v>
      </c>
      <c r="CY180" s="157">
        <f t="shared" si="244"/>
        <v>0</v>
      </c>
      <c r="CZ180" s="90">
        <f t="shared" si="245"/>
        <v>0</v>
      </c>
      <c r="DA180" s="91">
        <f>DataEntry!B180</f>
        <v>44234</v>
      </c>
      <c r="DB180" s="83">
        <f t="shared" si="246"/>
        <v>0</v>
      </c>
      <c r="DC180" s="83">
        <f t="shared" si="247"/>
        <v>0</v>
      </c>
      <c r="DD180" s="145" t="str">
        <f t="shared" si="299"/>
        <v/>
      </c>
      <c r="DE180" s="145">
        <f t="shared" si="300"/>
        <v>10</v>
      </c>
      <c r="DF180" s="145" t="str">
        <f t="shared" si="301"/>
        <v/>
      </c>
      <c r="DG180" s="145" t="str">
        <f t="shared" si="302"/>
        <v/>
      </c>
      <c r="DH180" s="145">
        <f t="shared" si="303"/>
        <v>15</v>
      </c>
      <c r="DI180" s="145" t="str">
        <f t="shared" si="304"/>
        <v/>
      </c>
      <c r="DJ180" s="83">
        <f t="shared" si="305"/>
        <v>0</v>
      </c>
      <c r="DK180" s="83">
        <f t="shared" si="306"/>
        <v>0</v>
      </c>
      <c r="DL180" s="84">
        <f t="shared" si="307"/>
        <v>0</v>
      </c>
      <c r="DM180" s="14">
        <f t="shared" si="308"/>
        <v>0</v>
      </c>
      <c r="DN180" s="87">
        <f>IFERROR(DO180*(1-DCFactor)+Results!DP180*DCFactor,"")</f>
        <v>0.27942289734569875</v>
      </c>
      <c r="DO180" s="87">
        <f>(DFactor*Rounds*Number/2+SUM(BV$3:BV168))/(Rounds*Number/2+COUNT(BV$3:BV168))</f>
        <v>0.27240677966101695</v>
      </c>
      <c r="DP180" s="87">
        <f t="shared" si="248"/>
        <v>0.29245283018867924</v>
      </c>
      <c r="DQ180" s="84">
        <f t="shared" si="249"/>
        <v>0</v>
      </c>
      <c r="DR180" s="84">
        <f t="shared" si="250"/>
        <v>0</v>
      </c>
      <c r="DS180" s="87">
        <f t="shared" si="251"/>
        <v>0.33975483465233813</v>
      </c>
      <c r="DT180" s="87">
        <f t="shared" si="252"/>
        <v>0.33565059169154277</v>
      </c>
      <c r="DU180" s="87">
        <f t="shared" si="253"/>
        <v>0.30168012415606049</v>
      </c>
      <c r="DV180" s="86">
        <f t="shared" si="309"/>
        <v>0</v>
      </c>
      <c r="DW180" s="86">
        <f t="shared" si="310"/>
        <v>0</v>
      </c>
    </row>
    <row r="181" spans="1:127" x14ac:dyDescent="0.25">
      <c r="A181" s="69">
        <v>179</v>
      </c>
      <c r="B181" s="70">
        <f>DataEntry!C181</f>
        <v>5</v>
      </c>
      <c r="C181" s="71">
        <f>COUNTIF(D$2:D181,D181)+COUNTIF(G$2:G181,D181)</f>
        <v>20</v>
      </c>
      <c r="D181" s="72" t="str">
        <f t="shared" si="211"/>
        <v>Fortuna Dusseldorf</v>
      </c>
      <c r="E181" s="70">
        <f>DataEntry!E181</f>
        <v>11</v>
      </c>
      <c r="F181" s="71">
        <f>COUNTIF(D$2:D181,G181)+COUNTIF(G$2:G181,G181)</f>
        <v>20</v>
      </c>
      <c r="G181" s="72" t="str">
        <f t="shared" si="212"/>
        <v>Holstein Kiel</v>
      </c>
      <c r="H181" s="73">
        <f>DataEntry!G181</f>
        <v>0</v>
      </c>
      <c r="I181" s="73">
        <f>DataEntry!H181</f>
        <v>2</v>
      </c>
      <c r="J181" s="158">
        <f t="shared" si="210"/>
        <v>3</v>
      </c>
      <c r="K181" s="156">
        <f t="shared" si="213"/>
        <v>0</v>
      </c>
      <c r="L181" s="224">
        <f t="shared" si="214"/>
        <v>2559.9711010292694</v>
      </c>
      <c r="M181" s="224">
        <f t="shared" si="215"/>
        <v>2503.4045784903228</v>
      </c>
      <c r="N181" s="236">
        <f t="shared" si="254"/>
        <v>56.566522538946629</v>
      </c>
      <c r="O181" s="22" t="str">
        <f t="shared" si="255"/>
        <v>T5G20</v>
      </c>
      <c r="P181" s="248">
        <f t="shared" si="216"/>
        <v>-5.5045788110193703</v>
      </c>
      <c r="Q181" s="22" t="str">
        <f t="shared" si="256"/>
        <v>T11G20</v>
      </c>
      <c r="R181" s="248">
        <f t="shared" si="217"/>
        <v>5.5045788110193703</v>
      </c>
      <c r="S181" s="74">
        <f t="shared" si="257"/>
        <v>0</v>
      </c>
      <c r="T181" s="75">
        <f t="shared" si="258"/>
        <v>0</v>
      </c>
      <c r="U181" s="76">
        <f t="shared" si="259"/>
        <v>0</v>
      </c>
      <c r="V181" s="74">
        <f t="shared" si="260"/>
        <v>0</v>
      </c>
      <c r="W181" s="75">
        <f t="shared" si="261"/>
        <v>0</v>
      </c>
      <c r="X181" s="76">
        <f t="shared" si="262"/>
        <v>1</v>
      </c>
      <c r="Y181" s="74">
        <f t="shared" si="263"/>
        <v>0</v>
      </c>
      <c r="Z181" s="75">
        <f t="shared" si="264"/>
        <v>0</v>
      </c>
      <c r="AA181" s="76">
        <f t="shared" si="265"/>
        <v>0</v>
      </c>
      <c r="AB181" s="74">
        <f t="shared" si="266"/>
        <v>0</v>
      </c>
      <c r="AC181" s="75">
        <f t="shared" si="267"/>
        <v>0</v>
      </c>
      <c r="AD181" s="76">
        <f t="shared" si="268"/>
        <v>0</v>
      </c>
      <c r="AE181" s="74">
        <f t="shared" si="269"/>
        <v>0</v>
      </c>
      <c r="AF181" s="75">
        <f t="shared" si="270"/>
        <v>0</v>
      </c>
      <c r="AG181" s="76">
        <f t="shared" si="271"/>
        <v>0</v>
      </c>
      <c r="AH181" s="74">
        <f t="shared" si="272"/>
        <v>0</v>
      </c>
      <c r="AI181" s="75">
        <f t="shared" si="273"/>
        <v>0</v>
      </c>
      <c r="AJ181" s="76">
        <f t="shared" si="274"/>
        <v>0</v>
      </c>
      <c r="AK181" s="74">
        <f t="shared" si="275"/>
        <v>0</v>
      </c>
      <c r="AL181" s="75">
        <f t="shared" si="276"/>
        <v>0</v>
      </c>
      <c r="AM181" s="76">
        <f t="shared" si="277"/>
        <v>0</v>
      </c>
      <c r="AN181" s="74">
        <f t="shared" si="278"/>
        <v>0</v>
      </c>
      <c r="AO181" s="75">
        <f t="shared" si="279"/>
        <v>0</v>
      </c>
      <c r="AP181" s="76">
        <f t="shared" si="280"/>
        <v>0</v>
      </c>
      <c r="AQ181" s="77">
        <f t="shared" si="218"/>
        <v>0.55045788110193705</v>
      </c>
      <c r="AR181" s="77">
        <f t="shared" si="281"/>
        <v>0.39651750641300465</v>
      </c>
      <c r="AS181" s="78">
        <f t="shared" si="282"/>
        <v>0.3078807493778648</v>
      </c>
      <c r="AT181" s="77">
        <f t="shared" si="283"/>
        <v>0.29560174420913049</v>
      </c>
      <c r="AU181" s="79">
        <f t="shared" si="311"/>
        <v>0.1</v>
      </c>
      <c r="AV181" s="139">
        <f>DataEntry!P181</f>
        <v>-31</v>
      </c>
      <c r="AW181" s="80" t="str">
        <f t="shared" si="219"/>
        <v>38/25</v>
      </c>
      <c r="AX181" s="80" t="str">
        <f t="shared" si="220"/>
        <v>56/25</v>
      </c>
      <c r="AY181" s="80" t="str">
        <f t="shared" si="221"/>
        <v>59/25</v>
      </c>
      <c r="AZ181" s="81">
        <f>DataEntry!I181</f>
        <v>127</v>
      </c>
      <c r="BA181" s="82">
        <f>DataEntry!J181</f>
        <v>100</v>
      </c>
      <c r="BB181" s="81">
        <f>DataEntry!K181</f>
        <v>64</v>
      </c>
      <c r="BC181" s="82">
        <f>DataEntry!L181</f>
        <v>25</v>
      </c>
      <c r="BD181" s="81">
        <f>DataEntry!M181</f>
        <v>51</v>
      </c>
      <c r="BE181" s="82">
        <f>DataEntry!N181</f>
        <v>25</v>
      </c>
      <c r="BF181" s="77">
        <f t="shared" si="284"/>
        <v>0.41940134240672133</v>
      </c>
      <c r="BG181" s="77">
        <f t="shared" si="285"/>
        <v>0.26742726046720716</v>
      </c>
      <c r="BH181" s="77">
        <f t="shared" si="286"/>
        <v>0.31317139712607156</v>
      </c>
      <c r="BI181" s="83">
        <f t="shared" si="287"/>
        <v>0</v>
      </c>
      <c r="BJ181" s="83">
        <f t="shared" si="288"/>
        <v>0</v>
      </c>
      <c r="BK181" s="83">
        <f t="shared" si="289"/>
        <v>1</v>
      </c>
      <c r="BL181" s="84">
        <f t="shared" si="222"/>
        <v>0.29560174420913049</v>
      </c>
      <c r="BM181" s="84">
        <f t="shared" si="223"/>
        <v>0.31317139712607156</v>
      </c>
      <c r="BN181" s="85">
        <f t="shared" si="290"/>
        <v>-1.756965291694107E-2</v>
      </c>
      <c r="BO181" s="84">
        <f t="shared" si="224"/>
        <v>0.39651750641300465</v>
      </c>
      <c r="BP181" s="84">
        <f t="shared" si="225"/>
        <v>0.3078807493778648</v>
      </c>
      <c r="BQ181" s="84">
        <f t="shared" si="226"/>
        <v>0.29560174420913049</v>
      </c>
      <c r="BR181" s="84">
        <f t="shared" si="291"/>
        <v>0.41940134240672133</v>
      </c>
      <c r="BS181" s="84">
        <f t="shared" si="291"/>
        <v>0.26742726046720716</v>
      </c>
      <c r="BT181" s="84">
        <f t="shared" si="291"/>
        <v>0.31317139712607156</v>
      </c>
      <c r="BU181" s="86">
        <f t="shared" si="292"/>
        <v>0</v>
      </c>
      <c r="BV181" s="86">
        <f t="shared" si="292"/>
        <v>0</v>
      </c>
      <c r="BW181" s="86">
        <f t="shared" si="292"/>
        <v>1</v>
      </c>
      <c r="BX181" s="86">
        <f t="shared" si="293"/>
        <v>0</v>
      </c>
      <c r="BY181" s="86">
        <f t="shared" si="293"/>
        <v>0</v>
      </c>
      <c r="BZ181" s="86">
        <f t="shared" si="293"/>
        <v>1</v>
      </c>
      <c r="CA181" s="83">
        <f>IF(AND(DataEntry!B181&gt;=ExFrom,DataEntry!B181&lt;=ExTo),0,IF(AR181&lt;DS181,0,DB181))</f>
        <v>0</v>
      </c>
      <c r="CB181" s="83">
        <f>IF(AND(DataEntry!B181&gt;=ExFrom,DataEntry!B181&lt;=ExTo),0,IF(AT181&lt;DT181,0,DC181))</f>
        <v>0</v>
      </c>
      <c r="CC181" s="14">
        <f t="shared" si="294"/>
        <v>0</v>
      </c>
      <c r="CD181" s="72" t="str">
        <f t="shared" si="227"/>
        <v/>
      </c>
      <c r="CE181" s="87">
        <f t="shared" si="295"/>
        <v>5.0374879186780408E-2</v>
      </c>
      <c r="CF181" s="88">
        <f t="shared" si="296"/>
        <v>-6.9759722595336554E-2</v>
      </c>
      <c r="CG181" s="88">
        <f t="shared" si="297"/>
        <v>-6.5668026313876929E-2</v>
      </c>
      <c r="CH181" s="87">
        <f t="shared" si="298"/>
        <v>0.30788074937786486</v>
      </c>
      <c r="CI181" s="89">
        <f t="shared" si="228"/>
        <v>0</v>
      </c>
      <c r="CJ181" s="89">
        <f t="shared" si="229"/>
        <v>0</v>
      </c>
      <c r="CK181" s="157">
        <f t="shared" si="230"/>
        <v>0</v>
      </c>
      <c r="CL181" s="90">
        <f t="shared" si="231"/>
        <v>0</v>
      </c>
      <c r="CM181" s="157">
        <f t="shared" si="232"/>
        <v>0</v>
      </c>
      <c r="CN181" s="90">
        <f t="shared" si="233"/>
        <v>0</v>
      </c>
      <c r="CO181" s="157">
        <f t="shared" si="234"/>
        <v>0</v>
      </c>
      <c r="CP181" s="90">
        <f t="shared" si="235"/>
        <v>0</v>
      </c>
      <c r="CQ181" s="157">
        <f t="shared" si="236"/>
        <v>0</v>
      </c>
      <c r="CR181" s="90">
        <f t="shared" si="237"/>
        <v>0</v>
      </c>
      <c r="CS181" s="157">
        <f t="shared" si="238"/>
        <v>0</v>
      </c>
      <c r="CT181" s="90">
        <f t="shared" si="239"/>
        <v>0</v>
      </c>
      <c r="CU181" s="157">
        <f t="shared" si="240"/>
        <v>0</v>
      </c>
      <c r="CV181" s="90">
        <f t="shared" si="241"/>
        <v>0</v>
      </c>
      <c r="CW181" s="157">
        <f t="shared" si="242"/>
        <v>0</v>
      </c>
      <c r="CX181" s="90">
        <f t="shared" si="243"/>
        <v>0</v>
      </c>
      <c r="CY181" s="157">
        <f t="shared" si="244"/>
        <v>0</v>
      </c>
      <c r="CZ181" s="90">
        <f t="shared" si="245"/>
        <v>0</v>
      </c>
      <c r="DA181" s="91">
        <f>DataEntry!B181</f>
        <v>44235</v>
      </c>
      <c r="DB181" s="83">
        <f t="shared" si="246"/>
        <v>0</v>
      </c>
      <c r="DC181" s="83">
        <f t="shared" si="247"/>
        <v>0</v>
      </c>
      <c r="DD181" s="145" t="str">
        <f t="shared" si="299"/>
        <v/>
      </c>
      <c r="DE181" s="145" t="str">
        <f t="shared" si="300"/>
        <v/>
      </c>
      <c r="DF181" s="145">
        <f t="shared" si="301"/>
        <v>5</v>
      </c>
      <c r="DG181" s="145">
        <f t="shared" si="302"/>
        <v>11</v>
      </c>
      <c r="DH181" s="145" t="str">
        <f t="shared" si="303"/>
        <v/>
      </c>
      <c r="DI181" s="145" t="str">
        <f t="shared" si="304"/>
        <v/>
      </c>
      <c r="DJ181" s="83">
        <f t="shared" si="305"/>
        <v>0</v>
      </c>
      <c r="DK181" s="83">
        <f t="shared" si="306"/>
        <v>0</v>
      </c>
      <c r="DL181" s="84">
        <f t="shared" si="307"/>
        <v>0</v>
      </c>
      <c r="DM181" s="14">
        <f t="shared" si="308"/>
        <v>0</v>
      </c>
      <c r="DN181" s="87">
        <f>IFERROR(DO181*(1-DCFactor)+Results!DP181*DCFactor,"")</f>
        <v>0.28702653476405121</v>
      </c>
      <c r="DO181" s="87">
        <f>(DFactor*Rounds*Number/2+SUM(BV$3:BV169))/(Rounds*Number/2+COUNT(BV$3:BV169))</f>
        <v>0.27394503171247359</v>
      </c>
      <c r="DP181" s="87">
        <f t="shared" si="248"/>
        <v>0.31132075471698112</v>
      </c>
      <c r="DQ181" s="84">
        <f t="shared" si="249"/>
        <v>0</v>
      </c>
      <c r="DR181" s="84">
        <f t="shared" si="250"/>
        <v>0</v>
      </c>
      <c r="DS181" s="87">
        <f t="shared" si="251"/>
        <v>0.33899199075317787</v>
      </c>
      <c r="DT181" s="87">
        <f t="shared" si="252"/>
        <v>0.33885560087712918</v>
      </c>
      <c r="DU181" s="87">
        <f t="shared" si="253"/>
        <v>0.30788074937786486</v>
      </c>
      <c r="DV181" s="86">
        <f t="shared" si="309"/>
        <v>-2</v>
      </c>
      <c r="DW181" s="86">
        <f t="shared" si="310"/>
        <v>2</v>
      </c>
    </row>
    <row r="182" spans="1:127" x14ac:dyDescent="0.25">
      <c r="A182" s="69">
        <v>180</v>
      </c>
      <c r="B182" s="70">
        <f>DataEntry!C182</f>
        <v>8</v>
      </c>
      <c r="C182" s="71">
        <f>COUNTIF(D$2:D182,D182)+COUNTIF(G$2:G182,D182)</f>
        <v>21</v>
      </c>
      <c r="D182" s="72" t="str">
        <f t="shared" si="211"/>
        <v>Hannover 96</v>
      </c>
      <c r="E182" s="70">
        <f>DataEntry!E182</f>
        <v>14</v>
      </c>
      <c r="F182" s="71">
        <f>COUNTIF(D$2:D182,G182)+COUNTIF(G$2:G182,G182)</f>
        <v>20</v>
      </c>
      <c r="G182" s="72" t="str">
        <f t="shared" si="212"/>
        <v>Paderborn 07</v>
      </c>
      <c r="H182" s="73">
        <f>DataEntry!G182</f>
        <v>0</v>
      </c>
      <c r="I182" s="73">
        <f>DataEntry!H182</f>
        <v>0</v>
      </c>
      <c r="J182" s="158">
        <f t="shared" si="210"/>
        <v>2</v>
      </c>
      <c r="K182" s="156">
        <f t="shared" si="213"/>
        <v>0</v>
      </c>
      <c r="L182" s="224">
        <f t="shared" si="214"/>
        <v>2542.9832034041742</v>
      </c>
      <c r="M182" s="224">
        <f t="shared" si="215"/>
        <v>2401.5101963684547</v>
      </c>
      <c r="N182" s="236">
        <f t="shared" si="254"/>
        <v>141.47300703571955</v>
      </c>
      <c r="O182" s="22" t="str">
        <f t="shared" si="255"/>
        <v>T8G21</v>
      </c>
      <c r="P182" s="248">
        <f t="shared" si="216"/>
        <v>-1.3261916121166877</v>
      </c>
      <c r="Q182" s="22" t="str">
        <f t="shared" si="256"/>
        <v>T14G20</v>
      </c>
      <c r="R182" s="248">
        <f t="shared" si="217"/>
        <v>1.3261916121166877</v>
      </c>
      <c r="S182" s="74">
        <f t="shared" si="257"/>
        <v>0</v>
      </c>
      <c r="T182" s="75">
        <f t="shared" si="258"/>
        <v>0</v>
      </c>
      <c r="U182" s="76">
        <f t="shared" si="259"/>
        <v>0</v>
      </c>
      <c r="V182" s="74">
        <f t="shared" si="260"/>
        <v>0</v>
      </c>
      <c r="W182" s="75">
        <f t="shared" si="261"/>
        <v>0</v>
      </c>
      <c r="X182" s="76">
        <f t="shared" si="262"/>
        <v>0</v>
      </c>
      <c r="Y182" s="74">
        <f t="shared" si="263"/>
        <v>0</v>
      </c>
      <c r="Z182" s="75">
        <f t="shared" si="264"/>
        <v>1</v>
      </c>
      <c r="AA182" s="76">
        <f t="shared" si="265"/>
        <v>0</v>
      </c>
      <c r="AB182" s="74">
        <f t="shared" si="266"/>
        <v>0</v>
      </c>
      <c r="AC182" s="75">
        <f t="shared" si="267"/>
        <v>0</v>
      </c>
      <c r="AD182" s="76">
        <f t="shared" si="268"/>
        <v>0</v>
      </c>
      <c r="AE182" s="74">
        <f t="shared" si="269"/>
        <v>0</v>
      </c>
      <c r="AF182" s="75">
        <f t="shared" si="270"/>
        <v>0</v>
      </c>
      <c r="AG182" s="76">
        <f t="shared" si="271"/>
        <v>0</v>
      </c>
      <c r="AH182" s="74">
        <f t="shared" si="272"/>
        <v>0</v>
      </c>
      <c r="AI182" s="75">
        <f t="shared" si="273"/>
        <v>0</v>
      </c>
      <c r="AJ182" s="76">
        <f t="shared" si="274"/>
        <v>0</v>
      </c>
      <c r="AK182" s="74">
        <f t="shared" si="275"/>
        <v>0</v>
      </c>
      <c r="AL182" s="75">
        <f t="shared" si="276"/>
        <v>0</v>
      </c>
      <c r="AM182" s="76">
        <f t="shared" si="277"/>
        <v>0</v>
      </c>
      <c r="AN182" s="74">
        <f t="shared" si="278"/>
        <v>0</v>
      </c>
      <c r="AO182" s="75">
        <f t="shared" si="279"/>
        <v>0</v>
      </c>
      <c r="AP182" s="76">
        <f t="shared" si="280"/>
        <v>0</v>
      </c>
      <c r="AQ182" s="77">
        <f t="shared" si="218"/>
        <v>0.63261916121166872</v>
      </c>
      <c r="AR182" s="77">
        <f t="shared" si="281"/>
        <v>0.50049005503796362</v>
      </c>
      <c r="AS182" s="78">
        <f t="shared" si="282"/>
        <v>0.26425821234741009</v>
      </c>
      <c r="AT182" s="77">
        <f t="shared" si="283"/>
        <v>0.23525173261462629</v>
      </c>
      <c r="AU182" s="79">
        <f t="shared" si="311"/>
        <v>0.1</v>
      </c>
      <c r="AV182" s="139">
        <f>DataEntry!P182</f>
        <v>-50</v>
      </c>
      <c r="AW182" s="80" t="str">
        <f t="shared" si="219"/>
        <v>49/50</v>
      </c>
      <c r="AX182" s="80" t="str">
        <f t="shared" si="220"/>
        <v>69/25</v>
      </c>
      <c r="AY182" s="80" t="str">
        <f t="shared" si="221"/>
        <v>81/25</v>
      </c>
      <c r="AZ182" s="81">
        <f>DataEntry!I182</f>
        <v>127</v>
      </c>
      <c r="BA182" s="82">
        <f>DataEntry!J182</f>
        <v>100</v>
      </c>
      <c r="BB182" s="81">
        <f>DataEntry!K182</f>
        <v>47</v>
      </c>
      <c r="BC182" s="82">
        <f>DataEntry!L182</f>
        <v>20</v>
      </c>
      <c r="BD182" s="81">
        <f>DataEntry!M182</f>
        <v>11</v>
      </c>
      <c r="BE182" s="82">
        <f>DataEntry!N182</f>
        <v>5</v>
      </c>
      <c r="BF182" s="77">
        <f t="shared" si="284"/>
        <v>0.41893819489223677</v>
      </c>
      <c r="BG182" s="77">
        <f t="shared" si="285"/>
        <v>0.28387752310608283</v>
      </c>
      <c r="BH182" s="77">
        <f t="shared" si="286"/>
        <v>0.29718428200168051</v>
      </c>
      <c r="BI182" s="83">
        <f t="shared" si="287"/>
        <v>0</v>
      </c>
      <c r="BJ182" s="83">
        <f t="shared" si="288"/>
        <v>1</v>
      </c>
      <c r="BK182" s="83">
        <f t="shared" si="289"/>
        <v>0</v>
      </c>
      <c r="BL182" s="84">
        <f t="shared" si="222"/>
        <v>0.26425821234741009</v>
      </c>
      <c r="BM182" s="84">
        <f t="shared" si="223"/>
        <v>0.28387752310608283</v>
      </c>
      <c r="BN182" s="85">
        <f t="shared" si="290"/>
        <v>-1.9619310758672737E-2</v>
      </c>
      <c r="BO182" s="84">
        <f t="shared" si="224"/>
        <v>0.50049005503796362</v>
      </c>
      <c r="BP182" s="84">
        <f t="shared" si="225"/>
        <v>0.26425821234741009</v>
      </c>
      <c r="BQ182" s="84">
        <f t="shared" si="226"/>
        <v>0.23525173261462629</v>
      </c>
      <c r="BR182" s="84">
        <f t="shared" si="291"/>
        <v>0.41893819489223677</v>
      </c>
      <c r="BS182" s="84">
        <f t="shared" si="291"/>
        <v>0.28387752310608283</v>
      </c>
      <c r="BT182" s="84">
        <f t="shared" si="291"/>
        <v>0.29718428200168051</v>
      </c>
      <c r="BU182" s="86">
        <f t="shared" si="292"/>
        <v>0</v>
      </c>
      <c r="BV182" s="86">
        <f t="shared" si="292"/>
        <v>1</v>
      </c>
      <c r="BW182" s="86">
        <f t="shared" si="292"/>
        <v>0</v>
      </c>
      <c r="BX182" s="86">
        <f t="shared" si="293"/>
        <v>0</v>
      </c>
      <c r="BY182" s="86">
        <f t="shared" si="293"/>
        <v>1</v>
      </c>
      <c r="BZ182" s="86">
        <f t="shared" si="293"/>
        <v>0</v>
      </c>
      <c r="CA182" s="83">
        <f>IF(AND(DataEntry!B182&gt;=ExFrom,DataEntry!B182&lt;=ExTo),0,IF(AR182&lt;DS182,0,DB182))</f>
        <v>50</v>
      </c>
      <c r="CB182" s="83">
        <f>IF(AND(DataEntry!B182&gt;=ExFrom,DataEntry!B182&lt;=ExTo),0,IF(AT182&lt;DT182,0,DC182))</f>
        <v>0</v>
      </c>
      <c r="CC182" s="14">
        <f t="shared" si="294"/>
        <v>-50</v>
      </c>
      <c r="CD182" s="72" t="str">
        <f t="shared" si="227"/>
        <v>Hannover 96</v>
      </c>
      <c r="CE182" s="87">
        <f t="shared" si="295"/>
        <v>5.1536097047800489E-2</v>
      </c>
      <c r="CF182" s="88">
        <f t="shared" si="296"/>
        <v>0.10211766999191774</v>
      </c>
      <c r="CG182" s="88">
        <f t="shared" si="297"/>
        <v>-0.15267368980681725</v>
      </c>
      <c r="CH182" s="87">
        <f t="shared" si="298"/>
        <v>0.26425821234741009</v>
      </c>
      <c r="CI182" s="89">
        <f t="shared" si="228"/>
        <v>1</v>
      </c>
      <c r="CJ182" s="89">
        <f t="shared" si="229"/>
        <v>0</v>
      </c>
      <c r="CK182" s="157">
        <f t="shared" si="230"/>
        <v>0</v>
      </c>
      <c r="CL182" s="90">
        <f t="shared" si="231"/>
        <v>0</v>
      </c>
      <c r="CM182" s="157">
        <f t="shared" si="232"/>
        <v>0</v>
      </c>
      <c r="CN182" s="90">
        <f t="shared" si="233"/>
        <v>0</v>
      </c>
      <c r="CO182" s="157">
        <f t="shared" si="234"/>
        <v>-50</v>
      </c>
      <c r="CP182" s="90">
        <f t="shared" si="235"/>
        <v>0</v>
      </c>
      <c r="CQ182" s="157">
        <f t="shared" si="236"/>
        <v>0</v>
      </c>
      <c r="CR182" s="90">
        <f t="shared" si="237"/>
        <v>0</v>
      </c>
      <c r="CS182" s="157">
        <f t="shared" si="238"/>
        <v>0</v>
      </c>
      <c r="CT182" s="90">
        <f t="shared" si="239"/>
        <v>0</v>
      </c>
      <c r="CU182" s="157">
        <f t="shared" si="240"/>
        <v>0</v>
      </c>
      <c r="CV182" s="90">
        <f t="shared" si="241"/>
        <v>0</v>
      </c>
      <c r="CW182" s="157">
        <f t="shared" si="242"/>
        <v>0</v>
      </c>
      <c r="CX182" s="90">
        <f t="shared" si="243"/>
        <v>0</v>
      </c>
      <c r="CY182" s="157">
        <f t="shared" si="244"/>
        <v>0</v>
      </c>
      <c r="CZ182" s="90">
        <f t="shared" si="245"/>
        <v>0</v>
      </c>
      <c r="DA182" s="91">
        <f>DataEntry!B182</f>
        <v>44239</v>
      </c>
      <c r="DB182" s="83">
        <f t="shared" si="246"/>
        <v>50</v>
      </c>
      <c r="DC182" s="83">
        <f t="shared" si="247"/>
        <v>0</v>
      </c>
      <c r="DD182" s="145" t="str">
        <f t="shared" si="299"/>
        <v/>
      </c>
      <c r="DE182" s="145">
        <f t="shared" si="300"/>
        <v>8</v>
      </c>
      <c r="DF182" s="145" t="str">
        <f t="shared" si="301"/>
        <v/>
      </c>
      <c r="DG182" s="145" t="str">
        <f t="shared" si="302"/>
        <v/>
      </c>
      <c r="DH182" s="145">
        <f t="shared" si="303"/>
        <v>14</v>
      </c>
      <c r="DI182" s="145" t="str">
        <f t="shared" si="304"/>
        <v/>
      </c>
      <c r="DJ182" s="83">
        <f t="shared" si="305"/>
        <v>50</v>
      </c>
      <c r="DK182" s="83">
        <f t="shared" si="306"/>
        <v>0</v>
      </c>
      <c r="DL182" s="84">
        <f t="shared" si="307"/>
        <v>21.28</v>
      </c>
      <c r="DM182" s="14">
        <f t="shared" si="308"/>
        <v>50.01</v>
      </c>
      <c r="DN182" s="87">
        <f>IFERROR(DO182*(1-DCFactor)+Results!DP182*DCFactor,"")</f>
        <v>0.25619328049213297</v>
      </c>
      <c r="DO182" s="87">
        <f>(DFactor*Rounds*Number/2+SUM(BV$3:BV170))/(Rounds*Number/2+COUNT(BV$3:BV170))</f>
        <v>0.2733670886075949</v>
      </c>
      <c r="DP182" s="87">
        <f t="shared" si="248"/>
        <v>0.22429906542056074</v>
      </c>
      <c r="DQ182" s="84">
        <f t="shared" si="249"/>
        <v>0</v>
      </c>
      <c r="DR182" s="84">
        <f t="shared" si="250"/>
        <v>0</v>
      </c>
      <c r="DS182" s="87">
        <f t="shared" si="251"/>
        <v>0.3332627443336027</v>
      </c>
      <c r="DT182" s="87">
        <f t="shared" si="252"/>
        <v>0.34175578966022724</v>
      </c>
      <c r="DU182" s="87">
        <f t="shared" si="253"/>
        <v>0.26425821234741009</v>
      </c>
      <c r="DV182" s="86">
        <f t="shared" si="309"/>
        <v>0</v>
      </c>
      <c r="DW182" s="86">
        <f t="shared" si="310"/>
        <v>0</v>
      </c>
    </row>
    <row r="183" spans="1:127" x14ac:dyDescent="0.25">
      <c r="A183" s="69">
        <v>181</v>
      </c>
      <c r="B183" s="70">
        <f>DataEntry!C183</f>
        <v>11</v>
      </c>
      <c r="C183" s="71">
        <f>COUNTIF(D$2:D183,D183)+COUNTIF(G$2:G183,D183)</f>
        <v>21</v>
      </c>
      <c r="D183" s="72" t="str">
        <f t="shared" si="211"/>
        <v>Holstein Kiel</v>
      </c>
      <c r="E183" s="70">
        <f>DataEntry!E183</f>
        <v>18</v>
      </c>
      <c r="F183" s="71">
        <f>COUNTIF(D$2:D183,G183)+COUNTIF(G$2:G183,G183)</f>
        <v>21</v>
      </c>
      <c r="G183" s="72" t="str">
        <f t="shared" si="212"/>
        <v>Wurzburger Kickers</v>
      </c>
      <c r="H183" s="73">
        <f>DataEntry!G183</f>
        <v>1</v>
      </c>
      <c r="I183" s="73">
        <f>DataEntry!H183</f>
        <v>0</v>
      </c>
      <c r="J183" s="158">
        <f t="shared" si="210"/>
        <v>1</v>
      </c>
      <c r="K183" s="156">
        <f t="shared" si="213"/>
        <v>0</v>
      </c>
      <c r="L183" s="224">
        <f t="shared" si="214"/>
        <v>2489.1957107542707</v>
      </c>
      <c r="M183" s="224">
        <f t="shared" si="215"/>
        <v>2266.0966782252876</v>
      </c>
      <c r="N183" s="236">
        <f t="shared" si="254"/>
        <v>223.09903252898312</v>
      </c>
      <c r="O183" s="22" t="str">
        <f t="shared" si="255"/>
        <v>T11G21</v>
      </c>
      <c r="P183" s="248">
        <f t="shared" si="216"/>
        <v>2.8632856767085073</v>
      </c>
      <c r="Q183" s="22" t="str">
        <f t="shared" si="256"/>
        <v>T18G21</v>
      </c>
      <c r="R183" s="248">
        <f t="shared" si="217"/>
        <v>-2.8632856767085073</v>
      </c>
      <c r="S183" s="74">
        <f t="shared" si="257"/>
        <v>0</v>
      </c>
      <c r="T183" s="75">
        <f t="shared" si="258"/>
        <v>0</v>
      </c>
      <c r="U183" s="76">
        <f t="shared" si="259"/>
        <v>0</v>
      </c>
      <c r="V183" s="74">
        <f t="shared" si="260"/>
        <v>0</v>
      </c>
      <c r="W183" s="75">
        <f t="shared" si="261"/>
        <v>0</v>
      </c>
      <c r="X183" s="76">
        <f t="shared" si="262"/>
        <v>0</v>
      </c>
      <c r="Y183" s="74">
        <f t="shared" si="263"/>
        <v>0</v>
      </c>
      <c r="Z183" s="75">
        <f t="shared" si="264"/>
        <v>0</v>
      </c>
      <c r="AA183" s="76">
        <f t="shared" si="265"/>
        <v>0</v>
      </c>
      <c r="AB183" s="74">
        <f t="shared" si="266"/>
        <v>0</v>
      </c>
      <c r="AC183" s="75">
        <f t="shared" si="267"/>
        <v>0</v>
      </c>
      <c r="AD183" s="76">
        <f t="shared" si="268"/>
        <v>0</v>
      </c>
      <c r="AE183" s="74">
        <f t="shared" si="269"/>
        <v>1</v>
      </c>
      <c r="AF183" s="75">
        <f t="shared" si="270"/>
        <v>0</v>
      </c>
      <c r="AG183" s="76">
        <f t="shared" si="271"/>
        <v>0</v>
      </c>
      <c r="AH183" s="74">
        <f t="shared" si="272"/>
        <v>0</v>
      </c>
      <c r="AI183" s="75">
        <f t="shared" si="273"/>
        <v>0</v>
      </c>
      <c r="AJ183" s="76">
        <f t="shared" si="274"/>
        <v>0</v>
      </c>
      <c r="AK183" s="74">
        <f t="shared" si="275"/>
        <v>0</v>
      </c>
      <c r="AL183" s="75">
        <f t="shared" si="276"/>
        <v>0</v>
      </c>
      <c r="AM183" s="76">
        <f t="shared" si="277"/>
        <v>0</v>
      </c>
      <c r="AN183" s="74">
        <f t="shared" si="278"/>
        <v>0</v>
      </c>
      <c r="AO183" s="75">
        <f t="shared" si="279"/>
        <v>0</v>
      </c>
      <c r="AP183" s="76">
        <f t="shared" si="280"/>
        <v>0</v>
      </c>
      <c r="AQ183" s="77">
        <f t="shared" si="218"/>
        <v>0.71367143232914931</v>
      </c>
      <c r="AR183" s="77">
        <f t="shared" si="281"/>
        <v>0.60463130974594903</v>
      </c>
      <c r="AS183" s="78">
        <f t="shared" si="282"/>
        <v>0.21808024516640068</v>
      </c>
      <c r="AT183" s="77">
        <f t="shared" si="283"/>
        <v>0.17728844508765029</v>
      </c>
      <c r="AU183" s="79">
        <f t="shared" si="311"/>
        <v>0.1</v>
      </c>
      <c r="AV183" s="139">
        <f>DataEntry!P183</f>
        <v>0</v>
      </c>
      <c r="AW183" s="80" t="str">
        <f t="shared" si="219"/>
        <v>16/25</v>
      </c>
      <c r="AX183" s="80" t="str">
        <f t="shared" si="220"/>
        <v>89/25</v>
      </c>
      <c r="AY183" s="80" t="str">
        <f t="shared" si="221"/>
        <v>23/5</v>
      </c>
      <c r="AZ183" s="81">
        <f>DataEntry!I183</f>
        <v>3</v>
      </c>
      <c r="BA183" s="82">
        <f>DataEntry!J183</f>
        <v>5</v>
      </c>
      <c r="BB183" s="81">
        <f>DataEntry!K183</f>
        <v>61</v>
      </c>
      <c r="BC183" s="82">
        <f>DataEntry!L183</f>
        <v>20</v>
      </c>
      <c r="BD183" s="81">
        <f>DataEntry!M183</f>
        <v>23</v>
      </c>
      <c r="BE183" s="82">
        <f>DataEntry!N183</f>
        <v>5</v>
      </c>
      <c r="BF183" s="77">
        <f t="shared" si="284"/>
        <v>0.59496327387198322</v>
      </c>
      <c r="BG183" s="77">
        <f t="shared" si="285"/>
        <v>0.23504721930745015</v>
      </c>
      <c r="BH183" s="77">
        <f t="shared" si="286"/>
        <v>0.16998950682056663</v>
      </c>
      <c r="BI183" s="83">
        <f t="shared" si="287"/>
        <v>1</v>
      </c>
      <c r="BJ183" s="83">
        <f t="shared" si="288"/>
        <v>0</v>
      </c>
      <c r="BK183" s="83">
        <f t="shared" si="289"/>
        <v>0</v>
      </c>
      <c r="BL183" s="84">
        <f t="shared" si="222"/>
        <v>0.60463130974594903</v>
      </c>
      <c r="BM183" s="84">
        <f t="shared" si="223"/>
        <v>0.59496327387198322</v>
      </c>
      <c r="BN183" s="85">
        <f t="shared" si="290"/>
        <v>9.6680358739658079E-3</v>
      </c>
      <c r="BO183" s="84">
        <f t="shared" si="224"/>
        <v>0.60463130974594903</v>
      </c>
      <c r="BP183" s="84">
        <f t="shared" si="225"/>
        <v>0.21808024516640068</v>
      </c>
      <c r="BQ183" s="84">
        <f t="shared" si="226"/>
        <v>0.17728844508765029</v>
      </c>
      <c r="BR183" s="84">
        <f t="shared" si="291"/>
        <v>0.59496327387198322</v>
      </c>
      <c r="BS183" s="84">
        <f t="shared" si="291"/>
        <v>0.23504721930745015</v>
      </c>
      <c r="BT183" s="84">
        <f t="shared" si="291"/>
        <v>0.16998950682056663</v>
      </c>
      <c r="BU183" s="86">
        <f t="shared" si="292"/>
        <v>1</v>
      </c>
      <c r="BV183" s="86">
        <f t="shared" si="292"/>
        <v>0</v>
      </c>
      <c r="BW183" s="86">
        <f t="shared" si="292"/>
        <v>0</v>
      </c>
      <c r="BX183" s="86">
        <f t="shared" si="293"/>
        <v>1</v>
      </c>
      <c r="BY183" s="86">
        <f t="shared" si="293"/>
        <v>0</v>
      </c>
      <c r="BZ183" s="86">
        <f t="shared" si="293"/>
        <v>0</v>
      </c>
      <c r="CA183" s="83">
        <f>IF(AND(DataEntry!B183&gt;=ExFrom,DataEntry!B183&lt;=ExTo),0,IF(AR183&lt;DS183,0,DB183))</f>
        <v>0</v>
      </c>
      <c r="CB183" s="83">
        <f>IF(AND(DataEntry!B183&gt;=ExFrom,DataEntry!B183&lt;=ExTo),0,IF(AT183&lt;DT183,0,DC183))</f>
        <v>0</v>
      </c>
      <c r="CC183" s="14">
        <f t="shared" si="294"/>
        <v>0</v>
      </c>
      <c r="CD183" s="72" t="str">
        <f t="shared" si="227"/>
        <v/>
      </c>
      <c r="CE183" s="87">
        <f t="shared" si="295"/>
        <v>5.048500881834217E-2</v>
      </c>
      <c r="CF183" s="88">
        <f t="shared" si="296"/>
        <v>-2.6147390496133901E-2</v>
      </c>
      <c r="CG183" s="88">
        <f t="shared" si="297"/>
        <v>-4.2292365659332273E-3</v>
      </c>
      <c r="CH183" s="87">
        <f t="shared" si="298"/>
        <v>0.21808024516640068</v>
      </c>
      <c r="CI183" s="89">
        <f t="shared" si="228"/>
        <v>0</v>
      </c>
      <c r="CJ183" s="89">
        <f t="shared" si="229"/>
        <v>0</v>
      </c>
      <c r="CK183" s="157">
        <f t="shared" si="230"/>
        <v>0</v>
      </c>
      <c r="CL183" s="90">
        <f t="shared" si="231"/>
        <v>0</v>
      </c>
      <c r="CM183" s="157">
        <f t="shared" si="232"/>
        <v>0</v>
      </c>
      <c r="CN183" s="90">
        <f t="shared" si="233"/>
        <v>0</v>
      </c>
      <c r="CO183" s="157">
        <f t="shared" si="234"/>
        <v>0</v>
      </c>
      <c r="CP183" s="90">
        <f t="shared" si="235"/>
        <v>0</v>
      </c>
      <c r="CQ183" s="157">
        <f t="shared" si="236"/>
        <v>0</v>
      </c>
      <c r="CR183" s="90">
        <f t="shared" si="237"/>
        <v>0</v>
      </c>
      <c r="CS183" s="157">
        <f t="shared" si="238"/>
        <v>0</v>
      </c>
      <c r="CT183" s="90">
        <f t="shared" si="239"/>
        <v>0</v>
      </c>
      <c r="CU183" s="157">
        <f t="shared" si="240"/>
        <v>0</v>
      </c>
      <c r="CV183" s="90">
        <f t="shared" si="241"/>
        <v>0</v>
      </c>
      <c r="CW183" s="157">
        <f t="shared" si="242"/>
        <v>0</v>
      </c>
      <c r="CX183" s="90">
        <f t="shared" si="243"/>
        <v>0</v>
      </c>
      <c r="CY183" s="157">
        <f t="shared" si="244"/>
        <v>0</v>
      </c>
      <c r="CZ183" s="90">
        <f t="shared" si="245"/>
        <v>0</v>
      </c>
      <c r="DA183" s="91">
        <f>DataEntry!B183</f>
        <v>44239</v>
      </c>
      <c r="DB183" s="83">
        <f t="shared" si="246"/>
        <v>0</v>
      </c>
      <c r="DC183" s="83">
        <f t="shared" si="247"/>
        <v>0</v>
      </c>
      <c r="DD183" s="145">
        <f t="shared" si="299"/>
        <v>11</v>
      </c>
      <c r="DE183" s="145" t="str">
        <f t="shared" si="300"/>
        <v/>
      </c>
      <c r="DF183" s="145" t="str">
        <f t="shared" si="301"/>
        <v/>
      </c>
      <c r="DG183" s="145" t="str">
        <f t="shared" si="302"/>
        <v/>
      </c>
      <c r="DH183" s="145" t="str">
        <f t="shared" si="303"/>
        <v/>
      </c>
      <c r="DI183" s="145">
        <f t="shared" si="304"/>
        <v>18</v>
      </c>
      <c r="DJ183" s="83">
        <f t="shared" si="305"/>
        <v>0</v>
      </c>
      <c r="DK183" s="83">
        <f t="shared" si="306"/>
        <v>0</v>
      </c>
      <c r="DL183" s="84">
        <f t="shared" si="307"/>
        <v>0</v>
      </c>
      <c r="DM183" s="14">
        <f t="shared" si="308"/>
        <v>0</v>
      </c>
      <c r="DN183" s="87">
        <f>IFERROR(DO183*(1-DCFactor)+Results!DP183*DCFactor,"")</f>
        <v>0.25918587134502924</v>
      </c>
      <c r="DO183" s="87">
        <f>(DFactor*Rounds*Number/2+SUM(BV$3:BV171))/(Rounds*Number/2+COUNT(BV$3:BV171))</f>
        <v>0.27279157894736838</v>
      </c>
      <c r="DP183" s="87">
        <f t="shared" si="248"/>
        <v>0.23391812865497078</v>
      </c>
      <c r="DQ183" s="84">
        <f t="shared" si="249"/>
        <v>0</v>
      </c>
      <c r="DR183" s="84">
        <f t="shared" si="250"/>
        <v>0</v>
      </c>
      <c r="DS183" s="87">
        <f t="shared" si="251"/>
        <v>0.33753824634987112</v>
      </c>
      <c r="DT183" s="87">
        <f t="shared" si="252"/>
        <v>0.33680764121886442</v>
      </c>
      <c r="DU183" s="87">
        <f t="shared" si="253"/>
        <v>0.21808024516640068</v>
      </c>
      <c r="DV183" s="86">
        <f t="shared" si="309"/>
        <v>1</v>
      </c>
      <c r="DW183" s="86">
        <f t="shared" si="310"/>
        <v>-1</v>
      </c>
    </row>
    <row r="184" spans="1:127" x14ac:dyDescent="0.25">
      <c r="A184" s="69">
        <v>182</v>
      </c>
      <c r="B184" s="70">
        <f>DataEntry!C184</f>
        <v>7</v>
      </c>
      <c r="C184" s="71">
        <f>COUNTIF(D$2:D184,D184)+COUNTIF(G$2:G184,D184)</f>
        <v>21</v>
      </c>
      <c r="D184" s="72" t="str">
        <f t="shared" si="211"/>
        <v>Hamburger</v>
      </c>
      <c r="E184" s="70">
        <f>DataEntry!E184</f>
        <v>6</v>
      </c>
      <c r="F184" s="71">
        <f>COUNTIF(D$2:D184,G184)+COUNTIF(G$2:G184,G184)</f>
        <v>21</v>
      </c>
      <c r="G184" s="72" t="str">
        <f t="shared" si="212"/>
        <v>Greuther Furth</v>
      </c>
      <c r="H184" s="73">
        <f>DataEntry!G184</f>
        <v>0</v>
      </c>
      <c r="I184" s="73">
        <f>DataEntry!H184</f>
        <v>0</v>
      </c>
      <c r="J184" s="158">
        <f t="shared" si="210"/>
        <v>2</v>
      </c>
      <c r="K184" s="156">
        <f t="shared" si="213"/>
        <v>0</v>
      </c>
      <c r="L184" s="224">
        <f t="shared" si="214"/>
        <v>2614.899880717046</v>
      </c>
      <c r="M184" s="224">
        <f t="shared" si="215"/>
        <v>2512.444473214116</v>
      </c>
      <c r="N184" s="236">
        <f t="shared" si="254"/>
        <v>102.45540750293003</v>
      </c>
      <c r="O184" s="22" t="str">
        <f t="shared" si="255"/>
        <v>T7G21</v>
      </c>
      <c r="P184" s="248">
        <f t="shared" si="216"/>
        <v>-0.94361648470521864</v>
      </c>
      <c r="Q184" s="22" t="str">
        <f t="shared" si="256"/>
        <v>T6G21</v>
      </c>
      <c r="R184" s="248">
        <f t="shared" si="217"/>
        <v>0.94361648470521864</v>
      </c>
      <c r="S184" s="74">
        <f t="shared" si="257"/>
        <v>0</v>
      </c>
      <c r="T184" s="75">
        <f t="shared" si="258"/>
        <v>0</v>
      </c>
      <c r="U184" s="76">
        <f t="shared" si="259"/>
        <v>0</v>
      </c>
      <c r="V184" s="74">
        <f t="shared" si="260"/>
        <v>0</v>
      </c>
      <c r="W184" s="75">
        <f t="shared" si="261"/>
        <v>0</v>
      </c>
      <c r="X184" s="76">
        <f t="shared" si="262"/>
        <v>0</v>
      </c>
      <c r="Y184" s="74">
        <f t="shared" si="263"/>
        <v>0</v>
      </c>
      <c r="Z184" s="75">
        <f t="shared" si="264"/>
        <v>1</v>
      </c>
      <c r="AA184" s="76">
        <f t="shared" si="265"/>
        <v>0</v>
      </c>
      <c r="AB184" s="74">
        <f t="shared" si="266"/>
        <v>0</v>
      </c>
      <c r="AC184" s="75">
        <f t="shared" si="267"/>
        <v>0</v>
      </c>
      <c r="AD184" s="76">
        <f t="shared" si="268"/>
        <v>0</v>
      </c>
      <c r="AE184" s="74">
        <f t="shared" si="269"/>
        <v>0</v>
      </c>
      <c r="AF184" s="75">
        <f t="shared" si="270"/>
        <v>0</v>
      </c>
      <c r="AG184" s="76">
        <f t="shared" si="271"/>
        <v>0</v>
      </c>
      <c r="AH184" s="74">
        <f t="shared" si="272"/>
        <v>0</v>
      </c>
      <c r="AI184" s="75">
        <f t="shared" si="273"/>
        <v>0</v>
      </c>
      <c r="AJ184" s="76">
        <f t="shared" si="274"/>
        <v>0</v>
      </c>
      <c r="AK184" s="74">
        <f t="shared" si="275"/>
        <v>0</v>
      </c>
      <c r="AL184" s="75">
        <f t="shared" si="276"/>
        <v>0</v>
      </c>
      <c r="AM184" s="76">
        <f t="shared" si="277"/>
        <v>0</v>
      </c>
      <c r="AN184" s="74">
        <f t="shared" si="278"/>
        <v>0</v>
      </c>
      <c r="AO184" s="75">
        <f t="shared" si="279"/>
        <v>0</v>
      </c>
      <c r="AP184" s="76">
        <f t="shared" si="280"/>
        <v>0</v>
      </c>
      <c r="AQ184" s="77">
        <f t="shared" si="218"/>
        <v>0.59436164847052186</v>
      </c>
      <c r="AR184" s="77">
        <f t="shared" si="281"/>
        <v>0.44218935668638187</v>
      </c>
      <c r="AS184" s="78">
        <f t="shared" si="282"/>
        <v>0.30434458356828004</v>
      </c>
      <c r="AT184" s="77">
        <f t="shared" si="283"/>
        <v>0.25346605974533809</v>
      </c>
      <c r="AU184" s="79">
        <f t="shared" si="311"/>
        <v>0.1</v>
      </c>
      <c r="AV184" s="139">
        <f>DataEntry!P184</f>
        <v>0</v>
      </c>
      <c r="AW184" s="80" t="str">
        <f t="shared" si="219"/>
        <v>63/50</v>
      </c>
      <c r="AX184" s="80" t="str">
        <f t="shared" si="220"/>
        <v>57/25</v>
      </c>
      <c r="AY184" s="80" t="str">
        <f t="shared" si="221"/>
        <v>73/25</v>
      </c>
      <c r="AZ184" s="81">
        <f>DataEntry!I184</f>
        <v>53</v>
      </c>
      <c r="BA184" s="82">
        <f>DataEntry!J184</f>
        <v>50</v>
      </c>
      <c r="BB184" s="81">
        <f>DataEntry!K184</f>
        <v>62</v>
      </c>
      <c r="BC184" s="82">
        <f>DataEntry!L184</f>
        <v>25</v>
      </c>
      <c r="BD184" s="81">
        <f>DataEntry!M184</f>
        <v>13</v>
      </c>
      <c r="BE184" s="82">
        <f>DataEntry!N184</f>
        <v>5</v>
      </c>
      <c r="BF184" s="77">
        <f t="shared" si="284"/>
        <v>0.46206957599362669</v>
      </c>
      <c r="BG184" s="77">
        <f t="shared" si="285"/>
        <v>0.27352394441002037</v>
      </c>
      <c r="BH184" s="77">
        <f t="shared" si="286"/>
        <v>0.26440647959635305</v>
      </c>
      <c r="BI184" s="83">
        <f t="shared" si="287"/>
        <v>0</v>
      </c>
      <c r="BJ184" s="83">
        <f t="shared" si="288"/>
        <v>1</v>
      </c>
      <c r="BK184" s="83">
        <f t="shared" si="289"/>
        <v>0</v>
      </c>
      <c r="BL184" s="84">
        <f t="shared" si="222"/>
        <v>0.30434458356828004</v>
      </c>
      <c r="BM184" s="84">
        <f t="shared" si="223"/>
        <v>0.27352394441002037</v>
      </c>
      <c r="BN184" s="85">
        <f t="shared" si="290"/>
        <v>3.0820639158259666E-2</v>
      </c>
      <c r="BO184" s="84">
        <f t="shared" si="224"/>
        <v>0.44218935668638187</v>
      </c>
      <c r="BP184" s="84">
        <f t="shared" si="225"/>
        <v>0.30434458356828004</v>
      </c>
      <c r="BQ184" s="84">
        <f t="shared" si="226"/>
        <v>0.25346605974533809</v>
      </c>
      <c r="BR184" s="84">
        <f t="shared" si="291"/>
        <v>0.46206957599362669</v>
      </c>
      <c r="BS184" s="84">
        <f t="shared" si="291"/>
        <v>0.27352394441002037</v>
      </c>
      <c r="BT184" s="84">
        <f t="shared" si="291"/>
        <v>0.26440647959635305</v>
      </c>
      <c r="BU184" s="86">
        <f t="shared" si="292"/>
        <v>0</v>
      </c>
      <c r="BV184" s="86">
        <f t="shared" si="292"/>
        <v>1</v>
      </c>
      <c r="BW184" s="86">
        <f t="shared" si="292"/>
        <v>0</v>
      </c>
      <c r="BX184" s="86">
        <f t="shared" si="293"/>
        <v>0</v>
      </c>
      <c r="BY184" s="86">
        <f t="shared" si="293"/>
        <v>1</v>
      </c>
      <c r="BZ184" s="86">
        <f t="shared" si="293"/>
        <v>0</v>
      </c>
      <c r="CA184" s="83">
        <f>IF(AND(DataEntry!B184&gt;=ExFrom,DataEntry!B184&lt;=ExTo),0,IF(AR184&lt;DS184,0,DB184))</f>
        <v>0</v>
      </c>
      <c r="CB184" s="83">
        <f>IF(AND(DataEntry!B184&gt;=ExFrom,DataEntry!B184&lt;=ExTo),0,IF(AT184&lt;DT184,0,DC184))</f>
        <v>0</v>
      </c>
      <c r="CC184" s="14">
        <f t="shared" si="294"/>
        <v>0</v>
      </c>
      <c r="CD184" s="72" t="str">
        <f t="shared" si="227"/>
        <v/>
      </c>
      <c r="CE184" s="87">
        <f t="shared" si="295"/>
        <v>5.0570992820741623E-2</v>
      </c>
      <c r="CF184" s="88">
        <f t="shared" si="296"/>
        <v>-6.4242270974499846E-2</v>
      </c>
      <c r="CG184" s="88">
        <f t="shared" si="297"/>
        <v>-5.4853044133971338E-2</v>
      </c>
      <c r="CH184" s="87">
        <f t="shared" si="298"/>
        <v>0.30434458356827998</v>
      </c>
      <c r="CI184" s="89">
        <f t="shared" si="228"/>
        <v>0</v>
      </c>
      <c r="CJ184" s="89">
        <f t="shared" si="229"/>
        <v>0</v>
      </c>
      <c r="CK184" s="157">
        <f t="shared" si="230"/>
        <v>0</v>
      </c>
      <c r="CL184" s="90">
        <f t="shared" si="231"/>
        <v>0</v>
      </c>
      <c r="CM184" s="157">
        <f t="shared" si="232"/>
        <v>0</v>
      </c>
      <c r="CN184" s="90">
        <f t="shared" si="233"/>
        <v>0</v>
      </c>
      <c r="CO184" s="157">
        <f t="shared" si="234"/>
        <v>0</v>
      </c>
      <c r="CP184" s="90">
        <f t="shared" si="235"/>
        <v>0</v>
      </c>
      <c r="CQ184" s="157">
        <f t="shared" si="236"/>
        <v>0</v>
      </c>
      <c r="CR184" s="90">
        <f t="shared" si="237"/>
        <v>0</v>
      </c>
      <c r="CS184" s="157">
        <f t="shared" si="238"/>
        <v>0</v>
      </c>
      <c r="CT184" s="90">
        <f t="shared" si="239"/>
        <v>0</v>
      </c>
      <c r="CU184" s="157">
        <f t="shared" si="240"/>
        <v>0</v>
      </c>
      <c r="CV184" s="90">
        <f t="shared" si="241"/>
        <v>0</v>
      </c>
      <c r="CW184" s="157">
        <f t="shared" si="242"/>
        <v>0</v>
      </c>
      <c r="CX184" s="90">
        <f t="shared" si="243"/>
        <v>0</v>
      </c>
      <c r="CY184" s="157">
        <f t="shared" si="244"/>
        <v>0</v>
      </c>
      <c r="CZ184" s="90">
        <f t="shared" si="245"/>
        <v>0</v>
      </c>
      <c r="DA184" s="91">
        <f>DataEntry!B184</f>
        <v>44240</v>
      </c>
      <c r="DB184" s="83">
        <f t="shared" si="246"/>
        <v>0</v>
      </c>
      <c r="DC184" s="83">
        <f t="shared" si="247"/>
        <v>0</v>
      </c>
      <c r="DD184" s="145" t="str">
        <f t="shared" si="299"/>
        <v/>
      </c>
      <c r="DE184" s="145">
        <f t="shared" si="300"/>
        <v>7</v>
      </c>
      <c r="DF184" s="145" t="str">
        <f t="shared" si="301"/>
        <v/>
      </c>
      <c r="DG184" s="145" t="str">
        <f t="shared" si="302"/>
        <v/>
      </c>
      <c r="DH184" s="145">
        <f t="shared" si="303"/>
        <v>6</v>
      </c>
      <c r="DI184" s="145" t="str">
        <f t="shared" si="304"/>
        <v/>
      </c>
      <c r="DJ184" s="83">
        <f t="shared" si="305"/>
        <v>0</v>
      </c>
      <c r="DK184" s="83">
        <f t="shared" si="306"/>
        <v>0</v>
      </c>
      <c r="DL184" s="84">
        <f t="shared" si="307"/>
        <v>0</v>
      </c>
      <c r="DM184" s="14">
        <f t="shared" si="308"/>
        <v>0</v>
      </c>
      <c r="DN184" s="87">
        <f>IFERROR(DO184*(1-DCFactor)+Results!DP184*DCFactor,"")</f>
        <v>0.28388646125116712</v>
      </c>
      <c r="DO184" s="87">
        <f>(DFactor*Rounds*Number/2+SUM(BV$3:BV172))/(Rounds*Number/2+COUNT(BV$3:BV172))</f>
        <v>0.27221848739495796</v>
      </c>
      <c r="DP184" s="87">
        <f t="shared" si="248"/>
        <v>0.30555555555555558</v>
      </c>
      <c r="DQ184" s="84">
        <f t="shared" si="249"/>
        <v>0</v>
      </c>
      <c r="DR184" s="84">
        <f t="shared" si="250"/>
        <v>0</v>
      </c>
      <c r="DS184" s="87">
        <f t="shared" si="251"/>
        <v>0.33880807569914995</v>
      </c>
      <c r="DT184" s="87">
        <f t="shared" si="252"/>
        <v>0.33849510147113238</v>
      </c>
      <c r="DU184" s="87">
        <f t="shared" si="253"/>
        <v>0.30434458356827998</v>
      </c>
      <c r="DV184" s="86">
        <f t="shared" si="309"/>
        <v>0</v>
      </c>
      <c r="DW184" s="86">
        <f t="shared" si="310"/>
        <v>0</v>
      </c>
    </row>
    <row r="185" spans="1:127" x14ac:dyDescent="0.25">
      <c r="A185" s="69">
        <v>183</v>
      </c>
      <c r="B185" s="70">
        <f>DataEntry!C185</f>
        <v>9</v>
      </c>
      <c r="C185" s="71">
        <f>COUNTIF(D$2:D185,D185)+COUNTIF(G$2:G185,D185)</f>
        <v>20</v>
      </c>
      <c r="D185" s="72" t="str">
        <f t="shared" si="211"/>
        <v>Heidenheim</v>
      </c>
      <c r="E185" s="70">
        <f>DataEntry!E185</f>
        <v>1</v>
      </c>
      <c r="F185" s="71">
        <f>COUNTIF(D$2:D185,G185)+COUNTIF(G$2:G185,G185)</f>
        <v>21</v>
      </c>
      <c r="G185" s="72" t="str">
        <f t="shared" si="212"/>
        <v>Erzgebirge Aue</v>
      </c>
      <c r="H185" s="73">
        <f>DataEntry!G185</f>
        <v>2</v>
      </c>
      <c r="I185" s="73">
        <f>DataEntry!H185</f>
        <v>0</v>
      </c>
      <c r="J185" s="158">
        <f t="shared" si="210"/>
        <v>1</v>
      </c>
      <c r="K185" s="156">
        <f t="shared" si="213"/>
        <v>0</v>
      </c>
      <c r="L185" s="224">
        <f t="shared" si="214"/>
        <v>2533.8228654578988</v>
      </c>
      <c r="M185" s="224">
        <f t="shared" si="215"/>
        <v>2320.7022259714977</v>
      </c>
      <c r="N185" s="236">
        <f t="shared" si="254"/>
        <v>213.12063948640116</v>
      </c>
      <c r="O185" s="22" t="str">
        <f t="shared" si="255"/>
        <v>T9G20</v>
      </c>
      <c r="P185" s="248">
        <f t="shared" si="216"/>
        <v>2.9613770860155331</v>
      </c>
      <c r="Q185" s="22" t="str">
        <f t="shared" si="256"/>
        <v>T1G21</v>
      </c>
      <c r="R185" s="248">
        <f t="shared" si="217"/>
        <v>-2.9613770860155331</v>
      </c>
      <c r="S185" s="74">
        <f t="shared" si="257"/>
        <v>0</v>
      </c>
      <c r="T185" s="75">
        <f t="shared" si="258"/>
        <v>0</v>
      </c>
      <c r="U185" s="76">
        <f t="shared" si="259"/>
        <v>0</v>
      </c>
      <c r="V185" s="74">
        <f t="shared" si="260"/>
        <v>0</v>
      </c>
      <c r="W185" s="75">
        <f t="shared" si="261"/>
        <v>0</v>
      </c>
      <c r="X185" s="76">
        <f t="shared" si="262"/>
        <v>0</v>
      </c>
      <c r="Y185" s="74">
        <f t="shared" si="263"/>
        <v>0</v>
      </c>
      <c r="Z185" s="75">
        <f t="shared" si="264"/>
        <v>0</v>
      </c>
      <c r="AA185" s="76">
        <f t="shared" si="265"/>
        <v>0</v>
      </c>
      <c r="AB185" s="74">
        <f t="shared" si="266"/>
        <v>0</v>
      </c>
      <c r="AC185" s="75">
        <f t="shared" si="267"/>
        <v>0</v>
      </c>
      <c r="AD185" s="76">
        <f t="shared" si="268"/>
        <v>0</v>
      </c>
      <c r="AE185" s="74">
        <f t="shared" si="269"/>
        <v>1</v>
      </c>
      <c r="AF185" s="75">
        <f t="shared" si="270"/>
        <v>0</v>
      </c>
      <c r="AG185" s="76">
        <f t="shared" si="271"/>
        <v>0</v>
      </c>
      <c r="AH185" s="74">
        <f t="shared" si="272"/>
        <v>0</v>
      </c>
      <c r="AI185" s="75">
        <f t="shared" si="273"/>
        <v>0</v>
      </c>
      <c r="AJ185" s="76">
        <f t="shared" si="274"/>
        <v>0</v>
      </c>
      <c r="AK185" s="74">
        <f t="shared" si="275"/>
        <v>0</v>
      </c>
      <c r="AL185" s="75">
        <f t="shared" si="276"/>
        <v>0</v>
      </c>
      <c r="AM185" s="76">
        <f t="shared" si="277"/>
        <v>0</v>
      </c>
      <c r="AN185" s="74">
        <f t="shared" si="278"/>
        <v>0</v>
      </c>
      <c r="AO185" s="75">
        <f t="shared" si="279"/>
        <v>0</v>
      </c>
      <c r="AP185" s="76">
        <f t="shared" si="280"/>
        <v>0</v>
      </c>
      <c r="AQ185" s="77">
        <f t="shared" si="218"/>
        <v>0.70386229139844669</v>
      </c>
      <c r="AR185" s="77">
        <f t="shared" si="281"/>
        <v>0.58678982658983814</v>
      </c>
      <c r="AS185" s="78">
        <f t="shared" si="282"/>
        <v>0.23414492961721711</v>
      </c>
      <c r="AT185" s="77">
        <f t="shared" si="283"/>
        <v>0.17906524379294469</v>
      </c>
      <c r="AU185" s="79">
        <f t="shared" si="311"/>
        <v>0.1</v>
      </c>
      <c r="AV185" s="139">
        <f>DataEntry!P185</f>
        <v>0</v>
      </c>
      <c r="AW185" s="80" t="str">
        <f t="shared" si="219"/>
        <v>7/10</v>
      </c>
      <c r="AX185" s="80" t="str">
        <f t="shared" si="220"/>
        <v>81/25</v>
      </c>
      <c r="AY185" s="80" t="str">
        <f t="shared" si="221"/>
        <v>9/2</v>
      </c>
      <c r="AZ185" s="81">
        <f>DataEntry!I185</f>
        <v>89</v>
      </c>
      <c r="BA185" s="82">
        <f>DataEntry!J185</f>
        <v>100</v>
      </c>
      <c r="BB185" s="81">
        <f>DataEntry!K185</f>
        <v>68</v>
      </c>
      <c r="BC185" s="82">
        <f>DataEntry!L185</f>
        <v>25</v>
      </c>
      <c r="BD185" s="81">
        <f>DataEntry!M185</f>
        <v>74</v>
      </c>
      <c r="BE185" s="82">
        <f>DataEntry!N185</f>
        <v>25</v>
      </c>
      <c r="BF185" s="77">
        <f t="shared" si="284"/>
        <v>0.50369276218611514</v>
      </c>
      <c r="BG185" s="77">
        <f t="shared" si="285"/>
        <v>0.25590841949778431</v>
      </c>
      <c r="BH185" s="77">
        <f t="shared" si="286"/>
        <v>0.24039881831610047</v>
      </c>
      <c r="BI185" s="83">
        <f t="shared" si="287"/>
        <v>1</v>
      </c>
      <c r="BJ185" s="83">
        <f t="shared" si="288"/>
        <v>0</v>
      </c>
      <c r="BK185" s="83">
        <f t="shared" si="289"/>
        <v>0</v>
      </c>
      <c r="BL185" s="84">
        <f t="shared" si="222"/>
        <v>0.58678982658983814</v>
      </c>
      <c r="BM185" s="84">
        <f t="shared" si="223"/>
        <v>0.50369276218611514</v>
      </c>
      <c r="BN185" s="85">
        <f t="shared" si="290"/>
        <v>8.3097064403722998E-2</v>
      </c>
      <c r="BO185" s="84">
        <f t="shared" si="224"/>
        <v>0.58678982658983814</v>
      </c>
      <c r="BP185" s="84">
        <f t="shared" si="225"/>
        <v>0.23414492961721711</v>
      </c>
      <c r="BQ185" s="84">
        <f t="shared" si="226"/>
        <v>0.17906524379294469</v>
      </c>
      <c r="BR185" s="84">
        <f t="shared" si="291"/>
        <v>0.50369276218611514</v>
      </c>
      <c r="BS185" s="84">
        <f t="shared" si="291"/>
        <v>0.25590841949778431</v>
      </c>
      <c r="BT185" s="84">
        <f t="shared" si="291"/>
        <v>0.24039881831610047</v>
      </c>
      <c r="BU185" s="86">
        <f t="shared" si="292"/>
        <v>1</v>
      </c>
      <c r="BV185" s="86">
        <f t="shared" si="292"/>
        <v>0</v>
      </c>
      <c r="BW185" s="86">
        <f t="shared" si="292"/>
        <v>0</v>
      </c>
      <c r="BX185" s="86">
        <f t="shared" si="293"/>
        <v>1</v>
      </c>
      <c r="BY185" s="86">
        <f t="shared" si="293"/>
        <v>0</v>
      </c>
      <c r="BZ185" s="86">
        <f t="shared" si="293"/>
        <v>0</v>
      </c>
      <c r="CA185" s="83">
        <f>IF(AND(DataEntry!B185&gt;=ExFrom,DataEntry!B185&lt;=ExTo),0,IF(AR185&lt;DS185,0,DB185))</f>
        <v>0</v>
      </c>
      <c r="CB185" s="83">
        <f>IF(AND(DataEntry!B185&gt;=ExFrom,DataEntry!B185&lt;=ExTo),0,IF(AT185&lt;DT185,0,DC185))</f>
        <v>0</v>
      </c>
      <c r="CC185" s="14">
        <f t="shared" si="294"/>
        <v>0</v>
      </c>
      <c r="CD185" s="72" t="str">
        <f t="shared" si="227"/>
        <v/>
      </c>
      <c r="CE185" s="87">
        <f t="shared" si="295"/>
        <v>5.044298592685692E-2</v>
      </c>
      <c r="CF185" s="88">
        <f t="shared" si="296"/>
        <v>8.6506046889397045E-2</v>
      </c>
      <c r="CG185" s="88">
        <f t="shared" si="297"/>
        <v>-0.17149600334788095</v>
      </c>
      <c r="CH185" s="87">
        <f t="shared" si="298"/>
        <v>0.23414492961721717</v>
      </c>
      <c r="CI185" s="89">
        <f t="shared" si="228"/>
        <v>0</v>
      </c>
      <c r="CJ185" s="89">
        <f t="shared" si="229"/>
        <v>0</v>
      </c>
      <c r="CK185" s="157">
        <f t="shared" si="230"/>
        <v>0</v>
      </c>
      <c r="CL185" s="90">
        <f t="shared" si="231"/>
        <v>0</v>
      </c>
      <c r="CM185" s="157">
        <f t="shared" si="232"/>
        <v>0</v>
      </c>
      <c r="CN185" s="90">
        <f t="shared" si="233"/>
        <v>0</v>
      </c>
      <c r="CO185" s="157">
        <f t="shared" si="234"/>
        <v>0</v>
      </c>
      <c r="CP185" s="90">
        <f t="shared" si="235"/>
        <v>0</v>
      </c>
      <c r="CQ185" s="157">
        <f t="shared" si="236"/>
        <v>0</v>
      </c>
      <c r="CR185" s="90">
        <f t="shared" si="237"/>
        <v>0</v>
      </c>
      <c r="CS185" s="157">
        <f t="shared" si="238"/>
        <v>0</v>
      </c>
      <c r="CT185" s="90">
        <f t="shared" si="239"/>
        <v>0</v>
      </c>
      <c r="CU185" s="157">
        <f t="shared" si="240"/>
        <v>0</v>
      </c>
      <c r="CV185" s="90">
        <f t="shared" si="241"/>
        <v>0</v>
      </c>
      <c r="CW185" s="157">
        <f t="shared" si="242"/>
        <v>0</v>
      </c>
      <c r="CX185" s="90">
        <f t="shared" si="243"/>
        <v>0</v>
      </c>
      <c r="CY185" s="157">
        <f t="shared" si="244"/>
        <v>0</v>
      </c>
      <c r="CZ185" s="90">
        <f t="shared" si="245"/>
        <v>0</v>
      </c>
      <c r="DA185" s="91">
        <f>DataEntry!B185</f>
        <v>44240</v>
      </c>
      <c r="DB185" s="83">
        <f t="shared" si="246"/>
        <v>0</v>
      </c>
      <c r="DC185" s="83">
        <f t="shared" si="247"/>
        <v>0</v>
      </c>
      <c r="DD185" s="145">
        <f t="shared" si="299"/>
        <v>9</v>
      </c>
      <c r="DE185" s="145" t="str">
        <f t="shared" si="300"/>
        <v/>
      </c>
      <c r="DF185" s="145" t="str">
        <f t="shared" si="301"/>
        <v/>
      </c>
      <c r="DG185" s="145" t="str">
        <f t="shared" si="302"/>
        <v/>
      </c>
      <c r="DH185" s="145" t="str">
        <f t="shared" si="303"/>
        <v/>
      </c>
      <c r="DI185" s="145">
        <f t="shared" si="304"/>
        <v>1</v>
      </c>
      <c r="DJ185" s="83">
        <f t="shared" si="305"/>
        <v>0</v>
      </c>
      <c r="DK185" s="83">
        <f t="shared" si="306"/>
        <v>0</v>
      </c>
      <c r="DL185" s="84">
        <f t="shared" si="307"/>
        <v>0</v>
      </c>
      <c r="DM185" s="14">
        <f t="shared" si="308"/>
        <v>0</v>
      </c>
      <c r="DN185" s="87">
        <f>IFERROR(DO185*(1-DCFactor)+Results!DP185*DCFactor,"")</f>
        <v>0.26815985422911892</v>
      </c>
      <c r="DO185" s="87">
        <f>(DFactor*Rounds*Number/2+SUM(BV$3:BV173))/(Rounds*Number/2+COUNT(BV$3:BV173))</f>
        <v>0.27164779874213835</v>
      </c>
      <c r="DP185" s="87">
        <f t="shared" si="248"/>
        <v>0.26168224299065418</v>
      </c>
      <c r="DQ185" s="84">
        <f t="shared" si="249"/>
        <v>0</v>
      </c>
      <c r="DR185" s="84">
        <f t="shared" si="250"/>
        <v>0</v>
      </c>
      <c r="DS185" s="87">
        <f t="shared" si="251"/>
        <v>0.33378313177035346</v>
      </c>
      <c r="DT185" s="87">
        <f t="shared" si="252"/>
        <v>0.34238320011159606</v>
      </c>
      <c r="DU185" s="87">
        <f t="shared" si="253"/>
        <v>0.23414492961721717</v>
      </c>
      <c r="DV185" s="86">
        <f t="shared" si="309"/>
        <v>2</v>
      </c>
      <c r="DW185" s="86">
        <f t="shared" si="310"/>
        <v>-2</v>
      </c>
    </row>
    <row r="186" spans="1:127" x14ac:dyDescent="0.25">
      <c r="A186" s="69">
        <v>184</v>
      </c>
      <c r="B186" s="70">
        <f>DataEntry!C186</f>
        <v>15</v>
      </c>
      <c r="C186" s="71">
        <f>COUNTIF(D$2:D186,D186)+COUNTIF(G$2:G186,D186)</f>
        <v>21</v>
      </c>
      <c r="D186" s="72" t="str">
        <f t="shared" si="211"/>
        <v>Jahn Regensburg</v>
      </c>
      <c r="E186" s="70">
        <f>DataEntry!E186</f>
        <v>5</v>
      </c>
      <c r="F186" s="71">
        <f>COUNTIF(D$2:D186,G186)+COUNTIF(G$2:G186,G186)</f>
        <v>21</v>
      </c>
      <c r="G186" s="72" t="str">
        <f t="shared" si="212"/>
        <v>Fortuna Dusseldorf</v>
      </c>
      <c r="H186" s="73">
        <f>DataEntry!G186</f>
        <v>1</v>
      </c>
      <c r="I186" s="73">
        <f>DataEntry!H186</f>
        <v>1</v>
      </c>
      <c r="J186" s="158">
        <f t="shared" si="210"/>
        <v>2</v>
      </c>
      <c r="K186" s="156">
        <f t="shared" si="213"/>
        <v>0</v>
      </c>
      <c r="L186" s="224">
        <f t="shared" si="214"/>
        <v>2473.85924343741</v>
      </c>
      <c r="M186" s="224">
        <f t="shared" si="215"/>
        <v>2465.4448851347202</v>
      </c>
      <c r="N186" s="236">
        <f t="shared" si="254"/>
        <v>8.4143583026898341</v>
      </c>
      <c r="O186" s="22" t="str">
        <f t="shared" si="255"/>
        <v>T15G21</v>
      </c>
      <c r="P186" s="248">
        <f t="shared" si="216"/>
        <v>-6.953142722785266E-2</v>
      </c>
      <c r="Q186" s="22" t="str">
        <f t="shared" si="256"/>
        <v>T5G21</v>
      </c>
      <c r="R186" s="248">
        <f t="shared" si="217"/>
        <v>6.953142722785266E-2</v>
      </c>
      <c r="S186" s="74">
        <f t="shared" si="257"/>
        <v>0</v>
      </c>
      <c r="T186" s="75">
        <f t="shared" si="258"/>
        <v>1</v>
      </c>
      <c r="U186" s="76">
        <f t="shared" si="259"/>
        <v>0</v>
      </c>
      <c r="V186" s="74">
        <f t="shared" si="260"/>
        <v>0</v>
      </c>
      <c r="W186" s="75">
        <f t="shared" si="261"/>
        <v>0</v>
      </c>
      <c r="X186" s="76">
        <f t="shared" si="262"/>
        <v>0</v>
      </c>
      <c r="Y186" s="74">
        <f t="shared" si="263"/>
        <v>0</v>
      </c>
      <c r="Z186" s="75">
        <f t="shared" si="264"/>
        <v>0</v>
      </c>
      <c r="AA186" s="76">
        <f t="shared" si="265"/>
        <v>0</v>
      </c>
      <c r="AB186" s="74">
        <f t="shared" si="266"/>
        <v>0</v>
      </c>
      <c r="AC186" s="75">
        <f t="shared" si="267"/>
        <v>0</v>
      </c>
      <c r="AD186" s="76">
        <f t="shared" si="268"/>
        <v>0</v>
      </c>
      <c r="AE186" s="74">
        <f t="shared" si="269"/>
        <v>0</v>
      </c>
      <c r="AF186" s="75">
        <f t="shared" si="270"/>
        <v>0</v>
      </c>
      <c r="AG186" s="76">
        <f t="shared" si="271"/>
        <v>0</v>
      </c>
      <c r="AH186" s="74">
        <f t="shared" si="272"/>
        <v>0</v>
      </c>
      <c r="AI186" s="75">
        <f t="shared" si="273"/>
        <v>0</v>
      </c>
      <c r="AJ186" s="76">
        <f t="shared" si="274"/>
        <v>0</v>
      </c>
      <c r="AK186" s="74">
        <f t="shared" si="275"/>
        <v>0</v>
      </c>
      <c r="AL186" s="75">
        <f t="shared" si="276"/>
        <v>0</v>
      </c>
      <c r="AM186" s="76">
        <f t="shared" si="277"/>
        <v>0</v>
      </c>
      <c r="AN186" s="74">
        <f t="shared" si="278"/>
        <v>0</v>
      </c>
      <c r="AO186" s="75">
        <f t="shared" si="279"/>
        <v>0</v>
      </c>
      <c r="AP186" s="76">
        <f t="shared" si="280"/>
        <v>0</v>
      </c>
      <c r="AQ186" s="77">
        <f t="shared" si="218"/>
        <v>0.50695314272278524</v>
      </c>
      <c r="AR186" s="77">
        <f t="shared" si="281"/>
        <v>0.36299843835058365</v>
      </c>
      <c r="AS186" s="78">
        <f t="shared" si="282"/>
        <v>0.28790940874440329</v>
      </c>
      <c r="AT186" s="77">
        <f t="shared" si="283"/>
        <v>0.34909215290501311</v>
      </c>
      <c r="AU186" s="79">
        <f t="shared" si="311"/>
        <v>0.1</v>
      </c>
      <c r="AV186" s="139">
        <f>DataEntry!P186</f>
        <v>0</v>
      </c>
      <c r="AW186" s="80" t="str">
        <f t="shared" si="219"/>
        <v>7/4</v>
      </c>
      <c r="AX186" s="80" t="str">
        <f t="shared" si="220"/>
        <v>61/25</v>
      </c>
      <c r="AY186" s="80" t="str">
        <f t="shared" si="221"/>
        <v>93/50</v>
      </c>
      <c r="AZ186" s="81">
        <f>DataEntry!I186</f>
        <v>2</v>
      </c>
      <c r="BA186" s="82">
        <f>DataEntry!J186</f>
        <v>1</v>
      </c>
      <c r="BB186" s="81">
        <f>DataEntry!K186</f>
        <v>58</v>
      </c>
      <c r="BC186" s="82">
        <f>DataEntry!L186</f>
        <v>25</v>
      </c>
      <c r="BD186" s="81">
        <f>DataEntry!M186</f>
        <v>7</v>
      </c>
      <c r="BE186" s="82">
        <f>DataEntry!N186</f>
        <v>5</v>
      </c>
      <c r="BF186" s="77">
        <f t="shared" si="284"/>
        <v>0.31709646609360076</v>
      </c>
      <c r="BG186" s="77">
        <f t="shared" si="285"/>
        <v>0.28653295128939832</v>
      </c>
      <c r="BH186" s="77">
        <f t="shared" si="286"/>
        <v>0.39637058261700098</v>
      </c>
      <c r="BI186" s="83">
        <f t="shared" si="287"/>
        <v>0</v>
      </c>
      <c r="BJ186" s="83">
        <f t="shared" si="288"/>
        <v>1</v>
      </c>
      <c r="BK186" s="83">
        <f t="shared" si="289"/>
        <v>0</v>
      </c>
      <c r="BL186" s="84">
        <f t="shared" si="222"/>
        <v>0.28790940874440329</v>
      </c>
      <c r="BM186" s="84">
        <f t="shared" si="223"/>
        <v>0.28653295128939832</v>
      </c>
      <c r="BN186" s="85">
        <f t="shared" si="290"/>
        <v>1.3764574550049757E-3</v>
      </c>
      <c r="BO186" s="84">
        <f t="shared" si="224"/>
        <v>0.36299843835058365</v>
      </c>
      <c r="BP186" s="84">
        <f t="shared" si="225"/>
        <v>0.28790940874440329</v>
      </c>
      <c r="BQ186" s="84">
        <f t="shared" si="226"/>
        <v>0.34909215290501311</v>
      </c>
      <c r="BR186" s="84">
        <f t="shared" si="291"/>
        <v>0.31709646609360076</v>
      </c>
      <c r="BS186" s="84">
        <f t="shared" si="291"/>
        <v>0.28653295128939832</v>
      </c>
      <c r="BT186" s="84">
        <f t="shared" si="291"/>
        <v>0.39637058261700098</v>
      </c>
      <c r="BU186" s="86">
        <f t="shared" si="292"/>
        <v>0</v>
      </c>
      <c r="BV186" s="86">
        <f t="shared" si="292"/>
        <v>1</v>
      </c>
      <c r="BW186" s="86">
        <f t="shared" si="292"/>
        <v>0</v>
      </c>
      <c r="BX186" s="86">
        <f t="shared" si="293"/>
        <v>0</v>
      </c>
      <c r="BY186" s="86">
        <f t="shared" si="293"/>
        <v>1</v>
      </c>
      <c r="BZ186" s="86">
        <f t="shared" si="293"/>
        <v>0</v>
      </c>
      <c r="CA186" s="83">
        <f>IF(AND(DataEntry!B186&gt;=ExFrom,DataEntry!B186&lt;=ExTo),0,IF(AR186&lt;DS186,0,DB186))</f>
        <v>0</v>
      </c>
      <c r="CB186" s="83">
        <f>IF(AND(DataEntry!B186&gt;=ExFrom,DataEntry!B186&lt;=ExTo),0,IF(AT186&lt;DT186,0,DC186))</f>
        <v>0</v>
      </c>
      <c r="CC186" s="14">
        <f t="shared" si="294"/>
        <v>0</v>
      </c>
      <c r="CD186" s="72" t="str">
        <f t="shared" si="227"/>
        <v/>
      </c>
      <c r="CE186" s="87">
        <f t="shared" si="295"/>
        <v>5.1204819277108404E-2</v>
      </c>
      <c r="CF186" s="88">
        <f t="shared" si="296"/>
        <v>6.0650237718027446E-2</v>
      </c>
      <c r="CG186" s="88">
        <f t="shared" si="297"/>
        <v>-0.10939709550266236</v>
      </c>
      <c r="CH186" s="87">
        <f t="shared" si="298"/>
        <v>0.28790940874440324</v>
      </c>
      <c r="CI186" s="89">
        <f t="shared" si="228"/>
        <v>0</v>
      </c>
      <c r="CJ186" s="89">
        <f t="shared" si="229"/>
        <v>0</v>
      </c>
      <c r="CK186" s="157">
        <f t="shared" si="230"/>
        <v>0</v>
      </c>
      <c r="CL186" s="90">
        <f t="shared" si="231"/>
        <v>0</v>
      </c>
      <c r="CM186" s="157">
        <f t="shared" si="232"/>
        <v>0</v>
      </c>
      <c r="CN186" s="90">
        <f t="shared" si="233"/>
        <v>0</v>
      </c>
      <c r="CO186" s="157">
        <f t="shared" si="234"/>
        <v>0</v>
      </c>
      <c r="CP186" s="90">
        <f t="shared" si="235"/>
        <v>0</v>
      </c>
      <c r="CQ186" s="157">
        <f t="shared" si="236"/>
        <v>0</v>
      </c>
      <c r="CR186" s="90">
        <f t="shared" si="237"/>
        <v>0</v>
      </c>
      <c r="CS186" s="157">
        <f t="shared" si="238"/>
        <v>0</v>
      </c>
      <c r="CT186" s="90">
        <f t="shared" si="239"/>
        <v>0</v>
      </c>
      <c r="CU186" s="157">
        <f t="shared" si="240"/>
        <v>0</v>
      </c>
      <c r="CV186" s="90">
        <f t="shared" si="241"/>
        <v>0</v>
      </c>
      <c r="CW186" s="157">
        <f t="shared" si="242"/>
        <v>0</v>
      </c>
      <c r="CX186" s="90">
        <f t="shared" si="243"/>
        <v>0</v>
      </c>
      <c r="CY186" s="157">
        <f t="shared" si="244"/>
        <v>0</v>
      </c>
      <c r="CZ186" s="90">
        <f t="shared" si="245"/>
        <v>0</v>
      </c>
      <c r="DA186" s="91">
        <f>DataEntry!B186</f>
        <v>44240</v>
      </c>
      <c r="DB186" s="83">
        <f t="shared" si="246"/>
        <v>0</v>
      </c>
      <c r="DC186" s="83">
        <f t="shared" si="247"/>
        <v>0</v>
      </c>
      <c r="DD186" s="145" t="str">
        <f t="shared" si="299"/>
        <v/>
      </c>
      <c r="DE186" s="145">
        <f t="shared" si="300"/>
        <v>15</v>
      </c>
      <c r="DF186" s="145" t="str">
        <f t="shared" si="301"/>
        <v/>
      </c>
      <c r="DG186" s="145" t="str">
        <f t="shared" si="302"/>
        <v/>
      </c>
      <c r="DH186" s="145">
        <f t="shared" si="303"/>
        <v>5</v>
      </c>
      <c r="DI186" s="145" t="str">
        <f t="shared" si="304"/>
        <v/>
      </c>
      <c r="DJ186" s="83">
        <f t="shared" si="305"/>
        <v>0</v>
      </c>
      <c r="DK186" s="83">
        <f t="shared" si="306"/>
        <v>0</v>
      </c>
      <c r="DL186" s="84">
        <f t="shared" si="307"/>
        <v>0</v>
      </c>
      <c r="DM186" s="14">
        <f t="shared" si="308"/>
        <v>0</v>
      </c>
      <c r="DN186" s="87">
        <f>IFERROR(DO186*(1-DCFactor)+Results!DP186*DCFactor,"")</f>
        <v>0.2877466914613358</v>
      </c>
      <c r="DO186" s="87">
        <f>(DFactor*Rounds*Number/2+SUM(BV$3:BV174))/(Rounds*Number/2+COUNT(BV$3:BV174))</f>
        <v>0.27317154811715477</v>
      </c>
      <c r="DP186" s="87">
        <f t="shared" si="248"/>
        <v>0.31481481481481483</v>
      </c>
      <c r="DQ186" s="84">
        <f t="shared" si="249"/>
        <v>0</v>
      </c>
      <c r="DR186" s="84">
        <f t="shared" si="250"/>
        <v>0</v>
      </c>
      <c r="DS186" s="87">
        <f t="shared" si="251"/>
        <v>0.33464499207606574</v>
      </c>
      <c r="DT186" s="87">
        <f t="shared" si="252"/>
        <v>0.34031323651675538</v>
      </c>
      <c r="DU186" s="87">
        <f t="shared" si="253"/>
        <v>0.28790940874440324</v>
      </c>
      <c r="DV186" s="86">
        <f t="shared" si="309"/>
        <v>0</v>
      </c>
      <c r="DW186" s="86">
        <f t="shared" si="310"/>
        <v>0</v>
      </c>
    </row>
    <row r="187" spans="1:127" x14ac:dyDescent="0.25">
      <c r="A187" s="69">
        <v>185</v>
      </c>
      <c r="B187" s="70">
        <f>DataEntry!C187</f>
        <v>16</v>
      </c>
      <c r="C187" s="71">
        <f>COUNTIF(D$2:D187,D187)+COUNTIF(G$2:G187,D187)</f>
        <v>21</v>
      </c>
      <c r="D187" s="72" t="str">
        <f t="shared" si="211"/>
        <v>Sandhausen</v>
      </c>
      <c r="E187" s="70">
        <f>DataEntry!E187</f>
        <v>10</v>
      </c>
      <c r="F187" s="71">
        <f>COUNTIF(D$2:D187,G187)+COUNTIF(G$2:G187,G187)</f>
        <v>21</v>
      </c>
      <c r="G187" s="72" t="str">
        <f t="shared" si="212"/>
        <v>Karlsruher</v>
      </c>
      <c r="H187" s="73">
        <f>DataEntry!G187</f>
        <v>2</v>
      </c>
      <c r="I187" s="73">
        <f>DataEntry!H187</f>
        <v>3</v>
      </c>
      <c r="J187" s="158">
        <f t="shared" si="210"/>
        <v>3</v>
      </c>
      <c r="K187" s="156">
        <f t="shared" si="213"/>
        <v>0</v>
      </c>
      <c r="L187" s="224">
        <f t="shared" si="214"/>
        <v>2455.5546481919328</v>
      </c>
      <c r="M187" s="224">
        <f t="shared" si="215"/>
        <v>2449.1774761592551</v>
      </c>
      <c r="N187" s="236">
        <f t="shared" si="254"/>
        <v>6.3771720326776631</v>
      </c>
      <c r="O187" s="22" t="str">
        <f t="shared" si="255"/>
        <v>T16G21</v>
      </c>
      <c r="P187" s="248">
        <f t="shared" si="216"/>
        <v>-15.328441076542918</v>
      </c>
      <c r="Q187" s="22" t="str">
        <f t="shared" si="256"/>
        <v>T10G21</v>
      </c>
      <c r="R187" s="248">
        <f t="shared" si="217"/>
        <v>15.328441076542918</v>
      </c>
      <c r="S187" s="74">
        <f t="shared" si="257"/>
        <v>0</v>
      </c>
      <c r="T187" s="75">
        <f t="shared" si="258"/>
        <v>0</v>
      </c>
      <c r="U187" s="76">
        <f t="shared" si="259"/>
        <v>1</v>
      </c>
      <c r="V187" s="74">
        <f t="shared" si="260"/>
        <v>0</v>
      </c>
      <c r="W187" s="75">
        <f t="shared" si="261"/>
        <v>0</v>
      </c>
      <c r="X187" s="76">
        <f t="shared" si="262"/>
        <v>0</v>
      </c>
      <c r="Y187" s="74">
        <f t="shared" si="263"/>
        <v>0</v>
      </c>
      <c r="Z187" s="75">
        <f t="shared" si="264"/>
        <v>0</v>
      </c>
      <c r="AA187" s="76">
        <f t="shared" si="265"/>
        <v>0</v>
      </c>
      <c r="AB187" s="74">
        <f t="shared" si="266"/>
        <v>0</v>
      </c>
      <c r="AC187" s="75">
        <f t="shared" si="267"/>
        <v>0</v>
      </c>
      <c r="AD187" s="76">
        <f t="shared" si="268"/>
        <v>0</v>
      </c>
      <c r="AE187" s="74">
        <f t="shared" si="269"/>
        <v>0</v>
      </c>
      <c r="AF187" s="75">
        <f t="shared" si="270"/>
        <v>0</v>
      </c>
      <c r="AG187" s="76">
        <f t="shared" si="271"/>
        <v>0</v>
      </c>
      <c r="AH187" s="74">
        <f t="shared" si="272"/>
        <v>0</v>
      </c>
      <c r="AI187" s="75">
        <f t="shared" si="273"/>
        <v>0</v>
      </c>
      <c r="AJ187" s="76">
        <f t="shared" si="274"/>
        <v>0</v>
      </c>
      <c r="AK187" s="74">
        <f t="shared" si="275"/>
        <v>0</v>
      </c>
      <c r="AL187" s="75">
        <f t="shared" si="276"/>
        <v>0</v>
      </c>
      <c r="AM187" s="76">
        <f t="shared" si="277"/>
        <v>0</v>
      </c>
      <c r="AN187" s="74">
        <f t="shared" si="278"/>
        <v>0</v>
      </c>
      <c r="AO187" s="75">
        <f t="shared" si="279"/>
        <v>0</v>
      </c>
      <c r="AP187" s="76">
        <f t="shared" si="280"/>
        <v>0</v>
      </c>
      <c r="AQ187" s="77">
        <f t="shared" si="218"/>
        <v>0.50520598499826297</v>
      </c>
      <c r="AR187" s="77">
        <f t="shared" si="281"/>
        <v>0.36539108131833353</v>
      </c>
      <c r="AS187" s="78">
        <f t="shared" si="282"/>
        <v>0.27962980735985887</v>
      </c>
      <c r="AT187" s="77">
        <f t="shared" si="283"/>
        <v>0.35497911132180759</v>
      </c>
      <c r="AU187" s="79">
        <f t="shared" si="311"/>
        <v>0.1</v>
      </c>
      <c r="AV187" s="139">
        <f>DataEntry!P187</f>
        <v>0</v>
      </c>
      <c r="AW187" s="80" t="str">
        <f t="shared" si="219"/>
        <v>43/25</v>
      </c>
      <c r="AX187" s="80" t="str">
        <f t="shared" si="220"/>
        <v>64/25</v>
      </c>
      <c r="AY187" s="80" t="str">
        <f t="shared" si="221"/>
        <v>9/5</v>
      </c>
      <c r="AZ187" s="81">
        <f>DataEntry!I187</f>
        <v>53</v>
      </c>
      <c r="BA187" s="82">
        <f>DataEntry!J187</f>
        <v>25</v>
      </c>
      <c r="BB187" s="81">
        <f>DataEntry!K187</f>
        <v>49</v>
      </c>
      <c r="BC187" s="82">
        <f>DataEntry!L187</f>
        <v>20</v>
      </c>
      <c r="BD187" s="81">
        <f>DataEntry!M187</f>
        <v>63</v>
      </c>
      <c r="BE187" s="82">
        <f>DataEntry!N187</f>
        <v>50</v>
      </c>
      <c r="BF187" s="77">
        <f t="shared" si="284"/>
        <v>0.30442523484901729</v>
      </c>
      <c r="BG187" s="77">
        <f t="shared" si="285"/>
        <v>0.27530629934171996</v>
      </c>
      <c r="BH187" s="77">
        <f t="shared" si="286"/>
        <v>0.4202684658092628</v>
      </c>
      <c r="BI187" s="83">
        <f t="shared" si="287"/>
        <v>0</v>
      </c>
      <c r="BJ187" s="83">
        <f t="shared" si="288"/>
        <v>0</v>
      </c>
      <c r="BK187" s="83">
        <f t="shared" si="289"/>
        <v>1</v>
      </c>
      <c r="BL187" s="84">
        <f t="shared" si="222"/>
        <v>0.35497911132180759</v>
      </c>
      <c r="BM187" s="84">
        <f t="shared" si="223"/>
        <v>0.4202684658092628</v>
      </c>
      <c r="BN187" s="85">
        <f t="shared" si="290"/>
        <v>-6.5289354487455209E-2</v>
      </c>
      <c r="BO187" s="84">
        <f t="shared" si="224"/>
        <v>0.36539108131833353</v>
      </c>
      <c r="BP187" s="84">
        <f t="shared" si="225"/>
        <v>0.27962980735985887</v>
      </c>
      <c r="BQ187" s="84">
        <f t="shared" si="226"/>
        <v>0.35497911132180759</v>
      </c>
      <c r="BR187" s="84">
        <f t="shared" si="291"/>
        <v>0.30442523484901729</v>
      </c>
      <c r="BS187" s="84">
        <f t="shared" si="291"/>
        <v>0.27530629934171996</v>
      </c>
      <c r="BT187" s="84">
        <f t="shared" si="291"/>
        <v>0.4202684658092628</v>
      </c>
      <c r="BU187" s="86">
        <f t="shared" si="292"/>
        <v>0</v>
      </c>
      <c r="BV187" s="86">
        <f t="shared" si="292"/>
        <v>0</v>
      </c>
      <c r="BW187" s="86">
        <f t="shared" si="292"/>
        <v>1</v>
      </c>
      <c r="BX187" s="86">
        <f t="shared" si="293"/>
        <v>0</v>
      </c>
      <c r="BY187" s="86">
        <f t="shared" si="293"/>
        <v>0</v>
      </c>
      <c r="BZ187" s="86">
        <f t="shared" si="293"/>
        <v>1</v>
      </c>
      <c r="CA187" s="83">
        <f>IF(AND(DataEntry!B187&gt;=ExFrom,DataEntry!B187&lt;=ExTo),0,IF(AR187&lt;DS187,0,DB187))</f>
        <v>0</v>
      </c>
      <c r="CB187" s="83">
        <f>IF(AND(DataEntry!B187&gt;=ExFrom,DataEntry!B187&lt;=ExTo),0,IF(AT187&lt;DT187,0,DC187))</f>
        <v>0</v>
      </c>
      <c r="CC187" s="14">
        <f t="shared" si="294"/>
        <v>0</v>
      </c>
      <c r="CD187" s="72" t="str">
        <f t="shared" si="227"/>
        <v/>
      </c>
      <c r="CE187" s="87">
        <f t="shared" si="295"/>
        <v>5.2845769082783267E-2</v>
      </c>
      <c r="CF187" s="88">
        <f t="shared" si="296"/>
        <v>9.5591148196324041E-2</v>
      </c>
      <c r="CG187" s="88">
        <f t="shared" si="297"/>
        <v>-0.13397166836071434</v>
      </c>
      <c r="CH187" s="87">
        <f t="shared" si="298"/>
        <v>0.27962980735985887</v>
      </c>
      <c r="CI187" s="89">
        <f t="shared" si="228"/>
        <v>0</v>
      </c>
      <c r="CJ187" s="89">
        <f t="shared" si="229"/>
        <v>0</v>
      </c>
      <c r="CK187" s="157">
        <f t="shared" si="230"/>
        <v>0</v>
      </c>
      <c r="CL187" s="90">
        <f t="shared" si="231"/>
        <v>0</v>
      </c>
      <c r="CM187" s="157">
        <f t="shared" si="232"/>
        <v>0</v>
      </c>
      <c r="CN187" s="90">
        <f t="shared" si="233"/>
        <v>0</v>
      </c>
      <c r="CO187" s="157">
        <f t="shared" si="234"/>
        <v>0</v>
      </c>
      <c r="CP187" s="90">
        <f t="shared" si="235"/>
        <v>0</v>
      </c>
      <c r="CQ187" s="157">
        <f t="shared" si="236"/>
        <v>0</v>
      </c>
      <c r="CR187" s="90">
        <f t="shared" si="237"/>
        <v>0</v>
      </c>
      <c r="CS187" s="157">
        <f t="shared" si="238"/>
        <v>0</v>
      </c>
      <c r="CT187" s="90">
        <f t="shared" si="239"/>
        <v>0</v>
      </c>
      <c r="CU187" s="157">
        <f t="shared" si="240"/>
        <v>0</v>
      </c>
      <c r="CV187" s="90">
        <f t="shared" si="241"/>
        <v>0</v>
      </c>
      <c r="CW187" s="157">
        <f t="shared" si="242"/>
        <v>0</v>
      </c>
      <c r="CX187" s="90">
        <f t="shared" si="243"/>
        <v>0</v>
      </c>
      <c r="CY187" s="157">
        <f t="shared" si="244"/>
        <v>0</v>
      </c>
      <c r="CZ187" s="90">
        <f t="shared" si="245"/>
        <v>0</v>
      </c>
      <c r="DA187" s="91">
        <f>DataEntry!B187</f>
        <v>44240</v>
      </c>
      <c r="DB187" s="83">
        <f t="shared" si="246"/>
        <v>0</v>
      </c>
      <c r="DC187" s="83">
        <f t="shared" si="247"/>
        <v>0</v>
      </c>
      <c r="DD187" s="145" t="str">
        <f t="shared" si="299"/>
        <v/>
      </c>
      <c r="DE187" s="145" t="str">
        <f t="shared" si="300"/>
        <v/>
      </c>
      <c r="DF187" s="145">
        <f t="shared" si="301"/>
        <v>16</v>
      </c>
      <c r="DG187" s="145">
        <f t="shared" si="302"/>
        <v>10</v>
      </c>
      <c r="DH187" s="145" t="str">
        <f t="shared" si="303"/>
        <v/>
      </c>
      <c r="DI187" s="145" t="str">
        <f t="shared" si="304"/>
        <v/>
      </c>
      <c r="DJ187" s="83">
        <f t="shared" si="305"/>
        <v>0</v>
      </c>
      <c r="DK187" s="83">
        <f t="shared" si="306"/>
        <v>0</v>
      </c>
      <c r="DL187" s="84">
        <f t="shared" si="307"/>
        <v>0</v>
      </c>
      <c r="DM187" s="14">
        <f t="shared" si="308"/>
        <v>0</v>
      </c>
      <c r="DN187" s="87">
        <f>IFERROR(DO187*(1-DCFactor)+Results!DP187*DCFactor,"")</f>
        <v>0.28089451789994585</v>
      </c>
      <c r="DO187" s="87">
        <f>(DFactor*Rounds*Number/2+SUM(BV$3:BV175))/(Rounds*Number/2+COUNT(BV$3:BV175))</f>
        <v>0.27260125260960333</v>
      </c>
      <c r="DP187" s="87">
        <f t="shared" si="248"/>
        <v>0.29629629629629628</v>
      </c>
      <c r="DQ187" s="84">
        <f t="shared" si="249"/>
        <v>0</v>
      </c>
      <c r="DR187" s="84">
        <f t="shared" si="250"/>
        <v>10.276381226560288</v>
      </c>
      <c r="DS187" s="87">
        <f t="shared" si="251"/>
        <v>0.33348029506012256</v>
      </c>
      <c r="DT187" s="87">
        <f t="shared" si="252"/>
        <v>0.34113238894535713</v>
      </c>
      <c r="DU187" s="87">
        <f t="shared" si="253"/>
        <v>0.27962980735985887</v>
      </c>
      <c r="DV187" s="86">
        <f t="shared" si="309"/>
        <v>-1</v>
      </c>
      <c r="DW187" s="86">
        <f t="shared" si="310"/>
        <v>1</v>
      </c>
    </row>
    <row r="188" spans="1:127" x14ac:dyDescent="0.25">
      <c r="A188" s="69">
        <v>186</v>
      </c>
      <c r="B188" s="70">
        <f>DataEntry!C188</f>
        <v>2</v>
      </c>
      <c r="C188" s="71">
        <f>COUNTIF(D$2:D188,D188)+COUNTIF(G$2:G188,D188)</f>
        <v>21</v>
      </c>
      <c r="D188" s="72" t="str">
        <f t="shared" si="211"/>
        <v>Bochum</v>
      </c>
      <c r="E188" s="70">
        <f>DataEntry!E188</f>
        <v>3</v>
      </c>
      <c r="F188" s="71">
        <f>COUNTIF(D$2:D188,G188)+COUNTIF(G$2:G188,G188)</f>
        <v>21</v>
      </c>
      <c r="G188" s="72" t="str">
        <f t="shared" si="212"/>
        <v>Eintracht Braunschweig</v>
      </c>
      <c r="H188" s="73">
        <f>DataEntry!G188</f>
        <v>2</v>
      </c>
      <c r="I188" s="73">
        <f>DataEntry!H188</f>
        <v>0</v>
      </c>
      <c r="J188" s="158">
        <f t="shared" si="210"/>
        <v>1</v>
      </c>
      <c r="K188" s="156">
        <f t="shared" si="213"/>
        <v>0</v>
      </c>
      <c r="L188" s="224">
        <f t="shared" si="214"/>
        <v>2479.1575336974561</v>
      </c>
      <c r="M188" s="224">
        <f t="shared" si="215"/>
        <v>2342.4403229577742</v>
      </c>
      <c r="N188" s="236">
        <f t="shared" si="254"/>
        <v>136.71721073968183</v>
      </c>
      <c r="O188" s="22" t="str">
        <f t="shared" si="255"/>
        <v>T2G21</v>
      </c>
      <c r="P188" s="248">
        <f t="shared" si="216"/>
        <v>14.153469125159285</v>
      </c>
      <c r="Q188" s="22" t="str">
        <f t="shared" si="256"/>
        <v>T3G21</v>
      </c>
      <c r="R188" s="248">
        <f t="shared" si="217"/>
        <v>-14.153469125159285</v>
      </c>
      <c r="S188" s="74">
        <f t="shared" si="257"/>
        <v>0</v>
      </c>
      <c r="T188" s="75">
        <f t="shared" si="258"/>
        <v>0</v>
      </c>
      <c r="U188" s="76">
        <f t="shared" si="259"/>
        <v>0</v>
      </c>
      <c r="V188" s="74">
        <f t="shared" si="260"/>
        <v>0</v>
      </c>
      <c r="W188" s="75">
        <f t="shared" si="261"/>
        <v>0</v>
      </c>
      <c r="X188" s="76">
        <f t="shared" si="262"/>
        <v>0</v>
      </c>
      <c r="Y188" s="74">
        <f t="shared" si="263"/>
        <v>1</v>
      </c>
      <c r="Z188" s="75">
        <f t="shared" si="264"/>
        <v>0</v>
      </c>
      <c r="AA188" s="76">
        <f t="shared" si="265"/>
        <v>0</v>
      </c>
      <c r="AB188" s="74">
        <f t="shared" si="266"/>
        <v>0</v>
      </c>
      <c r="AC188" s="75">
        <f t="shared" si="267"/>
        <v>0</v>
      </c>
      <c r="AD188" s="76">
        <f t="shared" si="268"/>
        <v>0</v>
      </c>
      <c r="AE188" s="74">
        <f t="shared" si="269"/>
        <v>0</v>
      </c>
      <c r="AF188" s="75">
        <f t="shared" si="270"/>
        <v>0</v>
      </c>
      <c r="AG188" s="76">
        <f t="shared" si="271"/>
        <v>0</v>
      </c>
      <c r="AH188" s="74">
        <f t="shared" si="272"/>
        <v>0</v>
      </c>
      <c r="AI188" s="75">
        <f t="shared" si="273"/>
        <v>0</v>
      </c>
      <c r="AJ188" s="76">
        <f t="shared" si="274"/>
        <v>0</v>
      </c>
      <c r="AK188" s="74">
        <f t="shared" si="275"/>
        <v>0</v>
      </c>
      <c r="AL188" s="75">
        <f t="shared" si="276"/>
        <v>0</v>
      </c>
      <c r="AM188" s="76">
        <f t="shared" si="277"/>
        <v>0</v>
      </c>
      <c r="AN188" s="74">
        <f t="shared" si="278"/>
        <v>0</v>
      </c>
      <c r="AO188" s="75">
        <f t="shared" si="279"/>
        <v>0</v>
      </c>
      <c r="AP188" s="76">
        <f t="shared" si="280"/>
        <v>0</v>
      </c>
      <c r="AQ188" s="77">
        <f t="shared" si="218"/>
        <v>0.62768167301213573</v>
      </c>
      <c r="AR188" s="77">
        <f t="shared" si="281"/>
        <v>0.48571090498013891</v>
      </c>
      <c r="AS188" s="78">
        <f t="shared" si="282"/>
        <v>0.28394153606399364</v>
      </c>
      <c r="AT188" s="77">
        <f t="shared" si="283"/>
        <v>0.2303475589558675</v>
      </c>
      <c r="AU188" s="79">
        <f t="shared" si="311"/>
        <v>0.1</v>
      </c>
      <c r="AV188" s="139">
        <f>DataEntry!P188</f>
        <v>0</v>
      </c>
      <c r="AW188" s="80" t="str">
        <f t="shared" si="219"/>
        <v>21/20</v>
      </c>
      <c r="AX188" s="80" t="str">
        <f t="shared" si="220"/>
        <v>63/25</v>
      </c>
      <c r="AY188" s="80" t="str">
        <f t="shared" si="221"/>
        <v>10/3</v>
      </c>
      <c r="AZ188" s="81">
        <f>DataEntry!I188</f>
        <v>63</v>
      </c>
      <c r="BA188" s="82">
        <f>DataEntry!J188</f>
        <v>100</v>
      </c>
      <c r="BB188" s="81">
        <f>DataEntry!K188</f>
        <v>31</v>
      </c>
      <c r="BC188" s="82">
        <f>DataEntry!L188</f>
        <v>10</v>
      </c>
      <c r="BD188" s="81">
        <f>DataEntry!M188</f>
        <v>21</v>
      </c>
      <c r="BE188" s="82">
        <f>DataEntry!N188</f>
        <v>5</v>
      </c>
      <c r="BF188" s="77">
        <f t="shared" si="284"/>
        <v>0.58444584555497681</v>
      </c>
      <c r="BG188" s="77">
        <f t="shared" si="285"/>
        <v>0.23235286054990542</v>
      </c>
      <c r="BH188" s="77">
        <f t="shared" si="286"/>
        <v>0.18320129389511774</v>
      </c>
      <c r="BI188" s="83">
        <f t="shared" si="287"/>
        <v>1</v>
      </c>
      <c r="BJ188" s="83">
        <f t="shared" si="288"/>
        <v>0</v>
      </c>
      <c r="BK188" s="83">
        <f t="shared" si="289"/>
        <v>0</v>
      </c>
      <c r="BL188" s="84">
        <f t="shared" si="222"/>
        <v>0.48571090498013891</v>
      </c>
      <c r="BM188" s="84">
        <f t="shared" si="223"/>
        <v>0.58444584555497681</v>
      </c>
      <c r="BN188" s="85">
        <f t="shared" si="290"/>
        <v>-9.8734940574837893E-2</v>
      </c>
      <c r="BO188" s="84">
        <f t="shared" si="224"/>
        <v>0.48571090498013891</v>
      </c>
      <c r="BP188" s="84">
        <f t="shared" si="225"/>
        <v>0.28394153606399364</v>
      </c>
      <c r="BQ188" s="84">
        <f t="shared" si="226"/>
        <v>0.2303475589558675</v>
      </c>
      <c r="BR188" s="84">
        <f t="shared" si="291"/>
        <v>0.58444584555497681</v>
      </c>
      <c r="BS188" s="84">
        <f t="shared" si="291"/>
        <v>0.23235286054990542</v>
      </c>
      <c r="BT188" s="84">
        <f t="shared" si="291"/>
        <v>0.18320129389511774</v>
      </c>
      <c r="BU188" s="86">
        <f t="shared" si="292"/>
        <v>1</v>
      </c>
      <c r="BV188" s="86">
        <f t="shared" si="292"/>
        <v>0</v>
      </c>
      <c r="BW188" s="86">
        <f t="shared" si="292"/>
        <v>0</v>
      </c>
      <c r="BX188" s="86">
        <f t="shared" si="293"/>
        <v>1</v>
      </c>
      <c r="BY188" s="86">
        <f t="shared" si="293"/>
        <v>0</v>
      </c>
      <c r="BZ188" s="86">
        <f t="shared" si="293"/>
        <v>0</v>
      </c>
      <c r="CA188" s="83">
        <f>IF(AND(DataEntry!B188&gt;=ExFrom,DataEntry!B188&lt;=ExTo),0,IF(AR188&lt;DS188,0,DB188))</f>
        <v>0</v>
      </c>
      <c r="CB188" s="83">
        <f>IF(AND(DataEntry!B188&gt;=ExFrom,DataEntry!B188&lt;=ExTo),0,IF(AT188&lt;DT188,0,DC188))</f>
        <v>0</v>
      </c>
      <c r="CC188" s="14">
        <f t="shared" si="294"/>
        <v>0</v>
      </c>
      <c r="CD188" s="72" t="str">
        <f t="shared" si="227"/>
        <v/>
      </c>
      <c r="CE188" s="87">
        <f t="shared" si="295"/>
        <v>4.9707063847419963E-2</v>
      </c>
      <c r="CF188" s="88">
        <f t="shared" si="296"/>
        <v>-0.15473027210970647</v>
      </c>
      <c r="CG188" s="88">
        <f t="shared" si="297"/>
        <v>0.12168586839133159</v>
      </c>
      <c r="CH188" s="87">
        <f t="shared" si="298"/>
        <v>0.28394153606399358</v>
      </c>
      <c r="CI188" s="89">
        <f t="shared" si="228"/>
        <v>0</v>
      </c>
      <c r="CJ188" s="89">
        <f t="shared" si="229"/>
        <v>0</v>
      </c>
      <c r="CK188" s="157">
        <f t="shared" si="230"/>
        <v>0</v>
      </c>
      <c r="CL188" s="90">
        <f t="shared" si="231"/>
        <v>0</v>
      </c>
      <c r="CM188" s="157">
        <f t="shared" si="232"/>
        <v>0</v>
      </c>
      <c r="CN188" s="90">
        <f t="shared" si="233"/>
        <v>0</v>
      </c>
      <c r="CO188" s="157">
        <f t="shared" si="234"/>
        <v>0</v>
      </c>
      <c r="CP188" s="90">
        <f t="shared" si="235"/>
        <v>0</v>
      </c>
      <c r="CQ188" s="157">
        <f t="shared" si="236"/>
        <v>0</v>
      </c>
      <c r="CR188" s="90">
        <f t="shared" si="237"/>
        <v>0</v>
      </c>
      <c r="CS188" s="157">
        <f t="shared" si="238"/>
        <v>0</v>
      </c>
      <c r="CT188" s="90">
        <f t="shared" si="239"/>
        <v>0</v>
      </c>
      <c r="CU188" s="157">
        <f t="shared" si="240"/>
        <v>0</v>
      </c>
      <c r="CV188" s="90">
        <f t="shared" si="241"/>
        <v>0</v>
      </c>
      <c r="CW188" s="157">
        <f t="shared" si="242"/>
        <v>0</v>
      </c>
      <c r="CX188" s="90">
        <f t="shared" si="243"/>
        <v>0</v>
      </c>
      <c r="CY188" s="157">
        <f t="shared" si="244"/>
        <v>0</v>
      </c>
      <c r="CZ188" s="90">
        <f t="shared" si="245"/>
        <v>0</v>
      </c>
      <c r="DA188" s="91">
        <f>DataEntry!B188</f>
        <v>44241</v>
      </c>
      <c r="DB188" s="83">
        <f t="shared" si="246"/>
        <v>0</v>
      </c>
      <c r="DC188" s="83">
        <f t="shared" si="247"/>
        <v>23</v>
      </c>
      <c r="DD188" s="145">
        <f t="shared" si="299"/>
        <v>2</v>
      </c>
      <c r="DE188" s="145" t="str">
        <f t="shared" si="300"/>
        <v/>
      </c>
      <c r="DF188" s="145" t="str">
        <f t="shared" si="301"/>
        <v/>
      </c>
      <c r="DG188" s="145" t="str">
        <f t="shared" si="302"/>
        <v/>
      </c>
      <c r="DH188" s="145" t="str">
        <f t="shared" si="303"/>
        <v/>
      </c>
      <c r="DI188" s="145">
        <f t="shared" si="304"/>
        <v>3</v>
      </c>
      <c r="DJ188" s="83">
        <f t="shared" si="305"/>
        <v>0</v>
      </c>
      <c r="DK188" s="83">
        <f t="shared" si="306"/>
        <v>0</v>
      </c>
      <c r="DL188" s="84">
        <f t="shared" si="307"/>
        <v>0</v>
      </c>
      <c r="DM188" s="14">
        <f t="shared" si="308"/>
        <v>0</v>
      </c>
      <c r="DN188" s="87">
        <f>IFERROR(DO188*(1-DCFactor)+Results!DP188*DCFactor,"")</f>
        <v>0.27387332358674465</v>
      </c>
      <c r="DO188" s="87">
        <f>(DFactor*Rounds*Number/2+SUM(BV$3:BV176))/(Rounds*Number/2+COUNT(BV$3:BV176))</f>
        <v>0.27203333333333329</v>
      </c>
      <c r="DP188" s="87">
        <f t="shared" si="248"/>
        <v>0.27729044834307992</v>
      </c>
      <c r="DQ188" s="84">
        <f t="shared" si="249"/>
        <v>10.430285855280642</v>
      </c>
      <c r="DR188" s="84">
        <f t="shared" si="250"/>
        <v>0</v>
      </c>
      <c r="DS188" s="87">
        <f t="shared" si="251"/>
        <v>0.34182434240365689</v>
      </c>
      <c r="DT188" s="87">
        <f t="shared" si="252"/>
        <v>0.33261047105362229</v>
      </c>
      <c r="DU188" s="87">
        <f t="shared" si="253"/>
        <v>0.28394153606399358</v>
      </c>
      <c r="DV188" s="86">
        <f t="shared" si="309"/>
        <v>2</v>
      </c>
      <c r="DW188" s="86">
        <f t="shared" si="310"/>
        <v>-2</v>
      </c>
    </row>
    <row r="189" spans="1:127" x14ac:dyDescent="0.25">
      <c r="A189" s="69">
        <v>187</v>
      </c>
      <c r="B189" s="70">
        <f>DataEntry!C189</f>
        <v>4</v>
      </c>
      <c r="C189" s="71">
        <f>COUNTIF(D$2:D189,D189)+COUNTIF(G$2:G189,D189)</f>
        <v>21</v>
      </c>
      <c r="D189" s="72" t="str">
        <f t="shared" si="211"/>
        <v>Darmstadt 98</v>
      </c>
      <c r="E189" s="70">
        <f>DataEntry!E189</f>
        <v>13</v>
      </c>
      <c r="F189" s="71">
        <f>COUNTIF(D$2:D189,G189)+COUNTIF(G$2:G189,G189)</f>
        <v>21</v>
      </c>
      <c r="G189" s="72" t="str">
        <f t="shared" si="212"/>
        <v>Osnabruck</v>
      </c>
      <c r="H189" s="73">
        <f>DataEntry!G189</f>
        <v>1</v>
      </c>
      <c r="I189" s="73">
        <f>DataEntry!H189</f>
        <v>0</v>
      </c>
      <c r="J189" s="158">
        <f t="shared" si="210"/>
        <v>1</v>
      </c>
      <c r="K189" s="156">
        <f t="shared" si="213"/>
        <v>0</v>
      </c>
      <c r="L189" s="224">
        <f t="shared" si="214"/>
        <v>2506.3835899879136</v>
      </c>
      <c r="M189" s="224">
        <f t="shared" si="215"/>
        <v>2398.0894967881245</v>
      </c>
      <c r="N189" s="236">
        <f t="shared" si="254"/>
        <v>108.29409319978913</v>
      </c>
      <c r="O189" s="22" t="str">
        <f t="shared" si="255"/>
        <v>T4G21</v>
      </c>
      <c r="P189" s="248">
        <f t="shared" si="216"/>
        <v>3.997989516657138</v>
      </c>
      <c r="Q189" s="22" t="str">
        <f t="shared" si="256"/>
        <v>T13G21</v>
      </c>
      <c r="R189" s="248">
        <f t="shared" si="217"/>
        <v>-3.997989516657138</v>
      </c>
      <c r="S189" s="74">
        <f t="shared" si="257"/>
        <v>0</v>
      </c>
      <c r="T189" s="75">
        <f t="shared" si="258"/>
        <v>0</v>
      </c>
      <c r="U189" s="76">
        <f t="shared" si="259"/>
        <v>0</v>
      </c>
      <c r="V189" s="74">
        <f t="shared" si="260"/>
        <v>0</v>
      </c>
      <c r="W189" s="75">
        <f t="shared" si="261"/>
        <v>0</v>
      </c>
      <c r="X189" s="76">
        <f t="shared" si="262"/>
        <v>0</v>
      </c>
      <c r="Y189" s="74">
        <f t="shared" si="263"/>
        <v>1</v>
      </c>
      <c r="Z189" s="75">
        <f t="shared" si="264"/>
        <v>0</v>
      </c>
      <c r="AA189" s="76">
        <f t="shared" si="265"/>
        <v>0</v>
      </c>
      <c r="AB189" s="74">
        <f t="shared" si="266"/>
        <v>0</v>
      </c>
      <c r="AC189" s="75">
        <f t="shared" si="267"/>
        <v>0</v>
      </c>
      <c r="AD189" s="76">
        <f t="shared" si="268"/>
        <v>0</v>
      </c>
      <c r="AE189" s="74">
        <f t="shared" si="269"/>
        <v>0</v>
      </c>
      <c r="AF189" s="75">
        <f t="shared" si="270"/>
        <v>0</v>
      </c>
      <c r="AG189" s="76">
        <f t="shared" si="271"/>
        <v>0</v>
      </c>
      <c r="AH189" s="74">
        <f t="shared" si="272"/>
        <v>0</v>
      </c>
      <c r="AI189" s="75">
        <f t="shared" si="273"/>
        <v>0</v>
      </c>
      <c r="AJ189" s="76">
        <f t="shared" si="274"/>
        <v>0</v>
      </c>
      <c r="AK189" s="74">
        <f t="shared" si="275"/>
        <v>0</v>
      </c>
      <c r="AL189" s="75">
        <f t="shared" si="276"/>
        <v>0</v>
      </c>
      <c r="AM189" s="76">
        <f t="shared" si="277"/>
        <v>0</v>
      </c>
      <c r="AN189" s="74">
        <f t="shared" si="278"/>
        <v>0</v>
      </c>
      <c r="AO189" s="75">
        <f t="shared" si="279"/>
        <v>0</v>
      </c>
      <c r="AP189" s="76">
        <f t="shared" si="280"/>
        <v>0</v>
      </c>
      <c r="AQ189" s="77">
        <f t="shared" si="218"/>
        <v>0.60020104833428622</v>
      </c>
      <c r="AR189" s="77">
        <f t="shared" si="281"/>
        <v>0.44726561650042906</v>
      </c>
      <c r="AS189" s="78">
        <f t="shared" si="282"/>
        <v>0.30587086366771432</v>
      </c>
      <c r="AT189" s="77">
        <f t="shared" si="283"/>
        <v>0.24686351983185661</v>
      </c>
      <c r="AU189" s="79">
        <f t="shared" si="311"/>
        <v>0.1</v>
      </c>
      <c r="AV189" s="139">
        <f>DataEntry!P189</f>
        <v>-31</v>
      </c>
      <c r="AW189" s="80" t="str">
        <f t="shared" si="219"/>
        <v>61/50</v>
      </c>
      <c r="AX189" s="80" t="str">
        <f t="shared" si="220"/>
        <v>9/4</v>
      </c>
      <c r="AY189" s="80" t="str">
        <f t="shared" si="221"/>
        <v>76/25</v>
      </c>
      <c r="AZ189" s="81">
        <f>DataEntry!I189</f>
        <v>47</v>
      </c>
      <c r="BA189" s="82">
        <f>DataEntry!J189</f>
        <v>50</v>
      </c>
      <c r="BB189" s="81">
        <f>DataEntry!K189</f>
        <v>63</v>
      </c>
      <c r="BC189" s="82">
        <f>DataEntry!L189</f>
        <v>25</v>
      </c>
      <c r="BD189" s="81">
        <f>DataEntry!M189</f>
        <v>74</v>
      </c>
      <c r="BE189" s="82">
        <f>DataEntry!N189</f>
        <v>25</v>
      </c>
      <c r="BF189" s="77">
        <f t="shared" si="284"/>
        <v>0.48994741725951119</v>
      </c>
      <c r="BG189" s="77">
        <f t="shared" si="285"/>
        <v>0.2700278379214352</v>
      </c>
      <c r="BH189" s="77">
        <f t="shared" si="286"/>
        <v>0.2400247448190535</v>
      </c>
      <c r="BI189" s="83">
        <f t="shared" si="287"/>
        <v>1</v>
      </c>
      <c r="BJ189" s="83">
        <f t="shared" si="288"/>
        <v>0</v>
      </c>
      <c r="BK189" s="83">
        <f t="shared" si="289"/>
        <v>0</v>
      </c>
      <c r="BL189" s="84">
        <f t="shared" si="222"/>
        <v>0.44726561650042906</v>
      </c>
      <c r="BM189" s="84">
        <f t="shared" si="223"/>
        <v>0.48994741725951119</v>
      </c>
      <c r="BN189" s="85">
        <f t="shared" si="290"/>
        <v>-4.2681800759082122E-2</v>
      </c>
      <c r="BO189" s="84">
        <f t="shared" si="224"/>
        <v>0.44726561650042906</v>
      </c>
      <c r="BP189" s="84">
        <f t="shared" si="225"/>
        <v>0.30587086366771432</v>
      </c>
      <c r="BQ189" s="84">
        <f t="shared" si="226"/>
        <v>0.24686351983185661</v>
      </c>
      <c r="BR189" s="84">
        <f t="shared" si="291"/>
        <v>0.48994741725951119</v>
      </c>
      <c r="BS189" s="84">
        <f t="shared" si="291"/>
        <v>0.2700278379214352</v>
      </c>
      <c r="BT189" s="84">
        <f t="shared" si="291"/>
        <v>0.2400247448190535</v>
      </c>
      <c r="BU189" s="86">
        <f t="shared" si="292"/>
        <v>1</v>
      </c>
      <c r="BV189" s="86">
        <f t="shared" si="292"/>
        <v>0</v>
      </c>
      <c r="BW189" s="86">
        <f t="shared" si="292"/>
        <v>0</v>
      </c>
      <c r="BX189" s="86">
        <f t="shared" si="293"/>
        <v>1</v>
      </c>
      <c r="BY189" s="86">
        <f t="shared" si="293"/>
        <v>0</v>
      </c>
      <c r="BZ189" s="86">
        <f t="shared" si="293"/>
        <v>0</v>
      </c>
      <c r="CA189" s="83">
        <f>IF(AND(DataEntry!B189&gt;=ExFrom,DataEntry!B189&lt;=ExTo),0,IF(AR189&lt;DS189,0,DB189))</f>
        <v>0</v>
      </c>
      <c r="CB189" s="83">
        <f>IF(AND(DataEntry!B189&gt;=ExFrom,DataEntry!B189&lt;=ExTo),0,IF(AT189&lt;DT189,0,DC189))</f>
        <v>0</v>
      </c>
      <c r="CC189" s="14">
        <f t="shared" si="294"/>
        <v>0</v>
      </c>
      <c r="CD189" s="72" t="str">
        <f t="shared" si="227"/>
        <v/>
      </c>
      <c r="CE189" s="87">
        <f t="shared" si="295"/>
        <v>5.208007914193491E-2</v>
      </c>
      <c r="CF189" s="88">
        <f t="shared" si="296"/>
        <v>-9.5740024492394729E-2</v>
      </c>
      <c r="CG189" s="88">
        <f t="shared" si="297"/>
        <v>-1.3977627749780785E-2</v>
      </c>
      <c r="CH189" s="87">
        <f t="shared" si="298"/>
        <v>0.30587086366771432</v>
      </c>
      <c r="CI189" s="89">
        <f t="shared" si="228"/>
        <v>0</v>
      </c>
      <c r="CJ189" s="89">
        <f t="shared" si="229"/>
        <v>0</v>
      </c>
      <c r="CK189" s="157">
        <f t="shared" si="230"/>
        <v>0</v>
      </c>
      <c r="CL189" s="90">
        <f t="shared" si="231"/>
        <v>0</v>
      </c>
      <c r="CM189" s="157">
        <f t="shared" si="232"/>
        <v>0</v>
      </c>
      <c r="CN189" s="90">
        <f t="shared" si="233"/>
        <v>0</v>
      </c>
      <c r="CO189" s="157">
        <f t="shared" si="234"/>
        <v>0</v>
      </c>
      <c r="CP189" s="90">
        <f t="shared" si="235"/>
        <v>0</v>
      </c>
      <c r="CQ189" s="157">
        <f t="shared" si="236"/>
        <v>0</v>
      </c>
      <c r="CR189" s="90">
        <f t="shared" si="237"/>
        <v>0</v>
      </c>
      <c r="CS189" s="157">
        <f t="shared" si="238"/>
        <v>0</v>
      </c>
      <c r="CT189" s="90">
        <f t="shared" si="239"/>
        <v>0</v>
      </c>
      <c r="CU189" s="157">
        <f t="shared" si="240"/>
        <v>0</v>
      </c>
      <c r="CV189" s="90">
        <f t="shared" si="241"/>
        <v>0</v>
      </c>
      <c r="CW189" s="157">
        <f t="shared" si="242"/>
        <v>0</v>
      </c>
      <c r="CX189" s="90">
        <f t="shared" si="243"/>
        <v>0</v>
      </c>
      <c r="CY189" s="157">
        <f t="shared" si="244"/>
        <v>0</v>
      </c>
      <c r="CZ189" s="90">
        <f t="shared" si="245"/>
        <v>0</v>
      </c>
      <c r="DA189" s="91">
        <f>DataEntry!B189</f>
        <v>44241</v>
      </c>
      <c r="DB189" s="83">
        <f t="shared" si="246"/>
        <v>0</v>
      </c>
      <c r="DC189" s="83">
        <f t="shared" si="247"/>
        <v>0</v>
      </c>
      <c r="DD189" s="145">
        <f t="shared" si="299"/>
        <v>4</v>
      </c>
      <c r="DE189" s="145" t="str">
        <f t="shared" si="300"/>
        <v/>
      </c>
      <c r="DF189" s="145" t="str">
        <f t="shared" si="301"/>
        <v/>
      </c>
      <c r="DG189" s="145" t="str">
        <f t="shared" si="302"/>
        <v/>
      </c>
      <c r="DH189" s="145" t="str">
        <f t="shared" si="303"/>
        <v/>
      </c>
      <c r="DI189" s="145">
        <f t="shared" si="304"/>
        <v>13</v>
      </c>
      <c r="DJ189" s="83">
        <f t="shared" si="305"/>
        <v>0</v>
      </c>
      <c r="DK189" s="83">
        <f t="shared" si="306"/>
        <v>0</v>
      </c>
      <c r="DL189" s="84">
        <f t="shared" si="307"/>
        <v>0</v>
      </c>
      <c r="DM189" s="14">
        <f t="shared" si="308"/>
        <v>0</v>
      </c>
      <c r="DN189" s="87">
        <f>IFERROR(DO189*(1-DCFactor)+Results!DP189*DCFactor,"")</f>
        <v>0.28663923923923923</v>
      </c>
      <c r="DO189" s="87">
        <f>(DFactor*Rounds*Number/2+SUM(BV$3:BV177))/(Rounds*Number/2+COUNT(BV$3:BV177))</f>
        <v>0.27146777546777545</v>
      </c>
      <c r="DP189" s="87">
        <f t="shared" si="248"/>
        <v>0.31481481481481483</v>
      </c>
      <c r="DQ189" s="84">
        <f t="shared" si="249"/>
        <v>0</v>
      </c>
      <c r="DR189" s="84">
        <f t="shared" si="250"/>
        <v>0</v>
      </c>
      <c r="DS189" s="87">
        <f t="shared" si="251"/>
        <v>0.33985800081641315</v>
      </c>
      <c r="DT189" s="87">
        <f t="shared" si="252"/>
        <v>0.33713258759165937</v>
      </c>
      <c r="DU189" s="87">
        <f t="shared" si="253"/>
        <v>0.30587086366771432</v>
      </c>
      <c r="DV189" s="86">
        <f t="shared" si="309"/>
        <v>1</v>
      </c>
      <c r="DW189" s="86">
        <f t="shared" si="310"/>
        <v>-1</v>
      </c>
    </row>
    <row r="190" spans="1:127" x14ac:dyDescent="0.25">
      <c r="A190" s="69">
        <v>188</v>
      </c>
      <c r="B190" s="70">
        <f>DataEntry!C190</f>
        <v>12</v>
      </c>
      <c r="C190" s="71">
        <f>COUNTIF(D$2:D190,D190)+COUNTIF(G$2:G190,D190)</f>
        <v>21</v>
      </c>
      <c r="D190" s="72" t="str">
        <f t="shared" si="211"/>
        <v>Nurnberg</v>
      </c>
      <c r="E190" s="70">
        <f>DataEntry!E190</f>
        <v>17</v>
      </c>
      <c r="F190" s="71">
        <f>COUNTIF(D$2:D190,G190)+COUNTIF(G$2:G190,G190)</f>
        <v>21</v>
      </c>
      <c r="G190" s="72" t="str">
        <f t="shared" si="212"/>
        <v>St Pauli</v>
      </c>
      <c r="H190" s="73">
        <f>DataEntry!G190</f>
        <v>1</v>
      </c>
      <c r="I190" s="73">
        <f>DataEntry!H190</f>
        <v>2</v>
      </c>
      <c r="J190" s="158">
        <f t="shared" si="210"/>
        <v>3</v>
      </c>
      <c r="K190" s="156">
        <f t="shared" si="213"/>
        <v>0</v>
      </c>
      <c r="L190" s="224">
        <f t="shared" si="214"/>
        <v>2466.3617458472118</v>
      </c>
      <c r="M190" s="224">
        <f t="shared" si="215"/>
        <v>2362.0583925951919</v>
      </c>
      <c r="N190" s="236">
        <f t="shared" si="254"/>
        <v>104.30335325201986</v>
      </c>
      <c r="O190" s="22" t="str">
        <f t="shared" si="255"/>
        <v>T12G21</v>
      </c>
      <c r="P190" s="248">
        <f t="shared" si="216"/>
        <v>-5.9630579782043895</v>
      </c>
      <c r="Q190" s="22" t="str">
        <f t="shared" si="256"/>
        <v>T17G21</v>
      </c>
      <c r="R190" s="248">
        <f t="shared" si="217"/>
        <v>5.9630579782043895</v>
      </c>
      <c r="S190" s="74">
        <f t="shared" si="257"/>
        <v>0</v>
      </c>
      <c r="T190" s="75">
        <f t="shared" si="258"/>
        <v>0</v>
      </c>
      <c r="U190" s="76">
        <f t="shared" si="259"/>
        <v>0</v>
      </c>
      <c r="V190" s="74">
        <f t="shared" si="260"/>
        <v>0</v>
      </c>
      <c r="W190" s="75">
        <f t="shared" si="261"/>
        <v>0</v>
      </c>
      <c r="X190" s="76">
        <f t="shared" si="262"/>
        <v>0</v>
      </c>
      <c r="Y190" s="74">
        <f t="shared" si="263"/>
        <v>0</v>
      </c>
      <c r="Z190" s="75">
        <f t="shared" si="264"/>
        <v>0</v>
      </c>
      <c r="AA190" s="76">
        <f t="shared" si="265"/>
        <v>1</v>
      </c>
      <c r="AB190" s="74">
        <f t="shared" si="266"/>
        <v>0</v>
      </c>
      <c r="AC190" s="75">
        <f t="shared" si="267"/>
        <v>0</v>
      </c>
      <c r="AD190" s="76">
        <f t="shared" si="268"/>
        <v>0</v>
      </c>
      <c r="AE190" s="74">
        <f t="shared" si="269"/>
        <v>0</v>
      </c>
      <c r="AF190" s="75">
        <f t="shared" si="270"/>
        <v>0</v>
      </c>
      <c r="AG190" s="76">
        <f t="shared" si="271"/>
        <v>0</v>
      </c>
      <c r="AH190" s="74">
        <f t="shared" si="272"/>
        <v>0</v>
      </c>
      <c r="AI190" s="75">
        <f t="shared" si="273"/>
        <v>0</v>
      </c>
      <c r="AJ190" s="76">
        <f t="shared" si="274"/>
        <v>0</v>
      </c>
      <c r="AK190" s="74">
        <f t="shared" si="275"/>
        <v>0</v>
      </c>
      <c r="AL190" s="75">
        <f t="shared" si="276"/>
        <v>0</v>
      </c>
      <c r="AM190" s="76">
        <f t="shared" si="277"/>
        <v>0</v>
      </c>
      <c r="AN190" s="74">
        <f t="shared" si="278"/>
        <v>0</v>
      </c>
      <c r="AO190" s="75">
        <f t="shared" si="279"/>
        <v>0</v>
      </c>
      <c r="AP190" s="76">
        <f t="shared" si="280"/>
        <v>0</v>
      </c>
      <c r="AQ190" s="77">
        <f t="shared" si="218"/>
        <v>0.59630579782043891</v>
      </c>
      <c r="AR190" s="77">
        <f t="shared" si="281"/>
        <v>0.43826013601071223</v>
      </c>
      <c r="AS190" s="78">
        <f t="shared" si="282"/>
        <v>0.31609132361945325</v>
      </c>
      <c r="AT190" s="77">
        <f t="shared" si="283"/>
        <v>0.24564854036983447</v>
      </c>
      <c r="AU190" s="79">
        <f t="shared" si="311"/>
        <v>0.1</v>
      </c>
      <c r="AV190" s="139">
        <f>DataEntry!P190</f>
        <v>0</v>
      </c>
      <c r="AW190" s="80" t="str">
        <f t="shared" si="219"/>
        <v>32/25</v>
      </c>
      <c r="AX190" s="80" t="str">
        <f t="shared" si="220"/>
        <v>54/25</v>
      </c>
      <c r="AY190" s="80" t="str">
        <f t="shared" si="221"/>
        <v>76/25</v>
      </c>
      <c r="AZ190" s="81">
        <f>DataEntry!I190</f>
        <v>139</v>
      </c>
      <c r="BA190" s="82">
        <f>DataEntry!J190</f>
        <v>100</v>
      </c>
      <c r="BB190" s="81">
        <f>DataEntry!K190</f>
        <v>12</v>
      </c>
      <c r="BC190" s="82">
        <f>DataEntry!L190</f>
        <v>5</v>
      </c>
      <c r="BD190" s="81">
        <f>DataEntry!M190</f>
        <v>49</v>
      </c>
      <c r="BE190" s="82">
        <f>DataEntry!N190</f>
        <v>25</v>
      </c>
      <c r="BF190" s="77">
        <f t="shared" si="284"/>
        <v>0.39834708126850421</v>
      </c>
      <c r="BG190" s="77">
        <f t="shared" si="285"/>
        <v>0.28001456595050739</v>
      </c>
      <c r="BH190" s="77">
        <f t="shared" si="286"/>
        <v>0.32163835278098823</v>
      </c>
      <c r="BI190" s="83">
        <f t="shared" si="287"/>
        <v>0</v>
      </c>
      <c r="BJ190" s="83">
        <f t="shared" si="288"/>
        <v>0</v>
      </c>
      <c r="BK190" s="83">
        <f t="shared" si="289"/>
        <v>1</v>
      </c>
      <c r="BL190" s="84">
        <f t="shared" si="222"/>
        <v>0.24564854036983447</v>
      </c>
      <c r="BM190" s="84">
        <f t="shared" si="223"/>
        <v>0.32163835278098823</v>
      </c>
      <c r="BN190" s="85">
        <f t="shared" si="290"/>
        <v>-7.5989812411153768E-2</v>
      </c>
      <c r="BO190" s="84">
        <f t="shared" si="224"/>
        <v>0.43826013601071223</v>
      </c>
      <c r="BP190" s="84">
        <f t="shared" si="225"/>
        <v>0.31609132361945325</v>
      </c>
      <c r="BQ190" s="84">
        <f t="shared" si="226"/>
        <v>0.24564854036983447</v>
      </c>
      <c r="BR190" s="84">
        <f t="shared" si="291"/>
        <v>0.39834708126850421</v>
      </c>
      <c r="BS190" s="84">
        <f t="shared" si="291"/>
        <v>0.28001456595050739</v>
      </c>
      <c r="BT190" s="84">
        <f t="shared" si="291"/>
        <v>0.32163835278098823</v>
      </c>
      <c r="BU190" s="86">
        <f t="shared" si="292"/>
        <v>0</v>
      </c>
      <c r="BV190" s="86">
        <f t="shared" si="292"/>
        <v>0</v>
      </c>
      <c r="BW190" s="86">
        <f t="shared" si="292"/>
        <v>1</v>
      </c>
      <c r="BX190" s="86">
        <f t="shared" si="293"/>
        <v>0</v>
      </c>
      <c r="BY190" s="86">
        <f t="shared" si="293"/>
        <v>0</v>
      </c>
      <c r="BZ190" s="86">
        <f t="shared" si="293"/>
        <v>1</v>
      </c>
      <c r="CA190" s="83">
        <f>IF(AND(DataEntry!B190&gt;=ExFrom,DataEntry!B190&lt;=ExTo),0,IF(AR190&lt;DS190,0,DB190))</f>
        <v>0</v>
      </c>
      <c r="CB190" s="83">
        <f>IF(AND(DataEntry!B190&gt;=ExFrom,DataEntry!B190&lt;=ExTo),0,IF(AT190&lt;DT190,0,DC190))</f>
        <v>0</v>
      </c>
      <c r="CC190" s="14">
        <f t="shared" si="294"/>
        <v>0</v>
      </c>
      <c r="CD190" s="72" t="str">
        <f t="shared" si="227"/>
        <v/>
      </c>
      <c r="CE190" s="87">
        <f t="shared" si="295"/>
        <v>5.03655267376657E-2</v>
      </c>
      <c r="CF190" s="88">
        <f t="shared" si="296"/>
        <v>3.411677097271798E-2</v>
      </c>
      <c r="CG190" s="88">
        <f t="shared" si="297"/>
        <v>-0.16995648646653355</v>
      </c>
      <c r="CH190" s="87">
        <f t="shared" si="298"/>
        <v>0.3160913236194533</v>
      </c>
      <c r="CI190" s="89">
        <f t="shared" si="228"/>
        <v>0</v>
      </c>
      <c r="CJ190" s="89">
        <f t="shared" si="229"/>
        <v>0</v>
      </c>
      <c r="CK190" s="157">
        <f t="shared" si="230"/>
        <v>0</v>
      </c>
      <c r="CL190" s="90">
        <f t="shared" si="231"/>
        <v>0</v>
      </c>
      <c r="CM190" s="157">
        <f t="shared" si="232"/>
        <v>0</v>
      </c>
      <c r="CN190" s="90">
        <f t="shared" si="233"/>
        <v>0</v>
      </c>
      <c r="CO190" s="157">
        <f t="shared" si="234"/>
        <v>0</v>
      </c>
      <c r="CP190" s="90">
        <f t="shared" si="235"/>
        <v>0</v>
      </c>
      <c r="CQ190" s="157">
        <f t="shared" si="236"/>
        <v>0</v>
      </c>
      <c r="CR190" s="90">
        <f t="shared" si="237"/>
        <v>0</v>
      </c>
      <c r="CS190" s="157">
        <f t="shared" si="238"/>
        <v>0</v>
      </c>
      <c r="CT190" s="90">
        <f t="shared" si="239"/>
        <v>0</v>
      </c>
      <c r="CU190" s="157">
        <f t="shared" si="240"/>
        <v>0</v>
      </c>
      <c r="CV190" s="90">
        <f t="shared" si="241"/>
        <v>0</v>
      </c>
      <c r="CW190" s="157">
        <f t="shared" si="242"/>
        <v>0</v>
      </c>
      <c r="CX190" s="90">
        <f t="shared" si="243"/>
        <v>0</v>
      </c>
      <c r="CY190" s="157">
        <f t="shared" si="244"/>
        <v>0</v>
      </c>
      <c r="CZ190" s="90">
        <f t="shared" si="245"/>
        <v>0</v>
      </c>
      <c r="DA190" s="91">
        <f>DataEntry!B190</f>
        <v>44241</v>
      </c>
      <c r="DB190" s="83">
        <f t="shared" si="246"/>
        <v>0</v>
      </c>
      <c r="DC190" s="83">
        <f t="shared" si="247"/>
        <v>0</v>
      </c>
      <c r="DD190" s="145" t="str">
        <f t="shared" si="299"/>
        <v/>
      </c>
      <c r="DE190" s="145" t="str">
        <f t="shared" si="300"/>
        <v/>
      </c>
      <c r="DF190" s="145">
        <f t="shared" si="301"/>
        <v>12</v>
      </c>
      <c r="DG190" s="145">
        <f t="shared" si="302"/>
        <v>17</v>
      </c>
      <c r="DH190" s="145" t="str">
        <f t="shared" si="303"/>
        <v/>
      </c>
      <c r="DI190" s="145" t="str">
        <f t="shared" si="304"/>
        <v/>
      </c>
      <c r="DJ190" s="83">
        <f t="shared" si="305"/>
        <v>0</v>
      </c>
      <c r="DK190" s="83">
        <f t="shared" si="306"/>
        <v>0</v>
      </c>
      <c r="DL190" s="84">
        <f t="shared" si="307"/>
        <v>0</v>
      </c>
      <c r="DM190" s="14">
        <f t="shared" si="308"/>
        <v>0</v>
      </c>
      <c r="DN190" s="87">
        <f>IFERROR(DO190*(1-DCFactor)+Results!DP190*DCFactor,"")</f>
        <v>0.29599537421238664</v>
      </c>
      <c r="DO190" s="87">
        <f>(DFactor*Rounds*Number/2+SUM(BV$3:BV178))/(Rounds*Number/2+COUNT(BV$3:BV178))</f>
        <v>0.2709045643153527</v>
      </c>
      <c r="DP190" s="87">
        <f t="shared" si="248"/>
        <v>0.34259259259259262</v>
      </c>
      <c r="DQ190" s="84">
        <f t="shared" si="249"/>
        <v>0</v>
      </c>
      <c r="DR190" s="84">
        <f t="shared" si="250"/>
        <v>0</v>
      </c>
      <c r="DS190" s="87">
        <f t="shared" si="251"/>
        <v>0.33552944096757603</v>
      </c>
      <c r="DT190" s="87">
        <f t="shared" si="252"/>
        <v>0.34233188288221778</v>
      </c>
      <c r="DU190" s="87">
        <f t="shared" si="253"/>
        <v>0.3160913236194533</v>
      </c>
      <c r="DV190" s="86">
        <f t="shared" si="309"/>
        <v>-1</v>
      </c>
      <c r="DW190" s="86">
        <f t="shared" si="310"/>
        <v>1</v>
      </c>
    </row>
    <row r="191" spans="1:127" x14ac:dyDescent="0.25">
      <c r="A191" s="69">
        <v>189</v>
      </c>
      <c r="B191" s="70">
        <f>DataEntry!C191</f>
        <v>3</v>
      </c>
      <c r="C191" s="71">
        <f>COUNTIF(D$2:D191,D191)+COUNTIF(G$2:G191,D191)</f>
        <v>22</v>
      </c>
      <c r="D191" s="72" t="str">
        <f t="shared" si="211"/>
        <v>Eintracht Braunschweig</v>
      </c>
      <c r="E191" s="70">
        <f>DataEntry!E191</f>
        <v>15</v>
      </c>
      <c r="F191" s="71">
        <f>COUNTIF(D$2:D191,G191)+COUNTIF(G$2:G191,G191)</f>
        <v>22</v>
      </c>
      <c r="G191" s="72" t="str">
        <f t="shared" si="212"/>
        <v>Jahn Regensburg</v>
      </c>
      <c r="H191" s="73">
        <f>DataEntry!G191</f>
        <v>2</v>
      </c>
      <c r="I191" s="73">
        <f>DataEntry!H191</f>
        <v>0</v>
      </c>
      <c r="J191" s="158">
        <f t="shared" si="210"/>
        <v>1</v>
      </c>
      <c r="K191" s="156">
        <f t="shared" si="213"/>
        <v>0</v>
      </c>
      <c r="L191" s="224">
        <f t="shared" si="214"/>
        <v>2362.0158437249174</v>
      </c>
      <c r="M191" s="224">
        <f t="shared" si="215"/>
        <v>2374.8185165695745</v>
      </c>
      <c r="N191" s="236">
        <f t="shared" si="254"/>
        <v>-12.802672844657081</v>
      </c>
      <c r="O191" s="22" t="str">
        <f t="shared" si="255"/>
        <v>T3G22</v>
      </c>
      <c r="P191" s="248">
        <f t="shared" si="216"/>
        <v>5.1046477056853661</v>
      </c>
      <c r="Q191" s="22" t="str">
        <f t="shared" si="256"/>
        <v>T15G22</v>
      </c>
      <c r="R191" s="248">
        <f t="shared" si="217"/>
        <v>-5.1046477056853661</v>
      </c>
      <c r="S191" s="74">
        <f t="shared" si="257"/>
        <v>0</v>
      </c>
      <c r="T191" s="75">
        <f t="shared" si="258"/>
        <v>0</v>
      </c>
      <c r="U191" s="76">
        <f t="shared" si="259"/>
        <v>1</v>
      </c>
      <c r="V191" s="74">
        <f t="shared" si="260"/>
        <v>0</v>
      </c>
      <c r="W191" s="75">
        <f t="shared" si="261"/>
        <v>0</v>
      </c>
      <c r="X191" s="76">
        <f t="shared" si="262"/>
        <v>0</v>
      </c>
      <c r="Y191" s="74">
        <f t="shared" si="263"/>
        <v>0</v>
      </c>
      <c r="Z191" s="75">
        <f t="shared" si="264"/>
        <v>0</v>
      </c>
      <c r="AA191" s="76">
        <f t="shared" si="265"/>
        <v>0</v>
      </c>
      <c r="AB191" s="74">
        <f t="shared" si="266"/>
        <v>0</v>
      </c>
      <c r="AC191" s="75">
        <f t="shared" si="267"/>
        <v>0</v>
      </c>
      <c r="AD191" s="76">
        <f t="shared" si="268"/>
        <v>0</v>
      </c>
      <c r="AE191" s="74">
        <f t="shared" si="269"/>
        <v>0</v>
      </c>
      <c r="AF191" s="75">
        <f t="shared" si="270"/>
        <v>0</v>
      </c>
      <c r="AG191" s="76">
        <f t="shared" si="271"/>
        <v>0</v>
      </c>
      <c r="AH191" s="74">
        <f t="shared" si="272"/>
        <v>0</v>
      </c>
      <c r="AI191" s="75">
        <f t="shared" si="273"/>
        <v>0</v>
      </c>
      <c r="AJ191" s="76">
        <f t="shared" si="274"/>
        <v>0</v>
      </c>
      <c r="AK191" s="74">
        <f t="shared" si="275"/>
        <v>0</v>
      </c>
      <c r="AL191" s="75">
        <f t="shared" si="276"/>
        <v>0</v>
      </c>
      <c r="AM191" s="76">
        <f t="shared" si="277"/>
        <v>0</v>
      </c>
      <c r="AN191" s="74">
        <f t="shared" si="278"/>
        <v>0</v>
      </c>
      <c r="AO191" s="75">
        <f t="shared" si="279"/>
        <v>0</v>
      </c>
      <c r="AP191" s="76">
        <f t="shared" si="280"/>
        <v>0</v>
      </c>
      <c r="AQ191" s="77">
        <f t="shared" si="218"/>
        <v>0.48953522943146344</v>
      </c>
      <c r="AR191" s="77">
        <f t="shared" si="281"/>
        <v>0.34931025660099713</v>
      </c>
      <c r="AS191" s="78">
        <f t="shared" si="282"/>
        <v>0.28044994566093262</v>
      </c>
      <c r="AT191" s="77">
        <f t="shared" si="283"/>
        <v>0.37023979773807031</v>
      </c>
      <c r="AU191" s="79">
        <f t="shared" si="311"/>
        <v>0.1</v>
      </c>
      <c r="AV191" s="139">
        <f>DataEntry!P191</f>
        <v>0</v>
      </c>
      <c r="AW191" s="80" t="str">
        <f t="shared" si="219"/>
        <v>93/50</v>
      </c>
      <c r="AX191" s="80" t="str">
        <f t="shared" si="220"/>
        <v>64/25</v>
      </c>
      <c r="AY191" s="80" t="str">
        <f t="shared" si="221"/>
        <v>17/10</v>
      </c>
      <c r="AZ191" s="81">
        <f>DataEntry!I191</f>
        <v>43</v>
      </c>
      <c r="BA191" s="82">
        <f>DataEntry!J191</f>
        <v>20</v>
      </c>
      <c r="BB191" s="81">
        <f>DataEntry!K191</f>
        <v>54</v>
      </c>
      <c r="BC191" s="82">
        <f>DataEntry!L191</f>
        <v>25</v>
      </c>
      <c r="BD191" s="81">
        <f>DataEntry!M191</f>
        <v>139</v>
      </c>
      <c r="BE191" s="82">
        <f>DataEntry!N191</f>
        <v>100</v>
      </c>
      <c r="BF191" s="77">
        <f t="shared" si="284"/>
        <v>0.30167486189279763</v>
      </c>
      <c r="BG191" s="77">
        <f t="shared" si="285"/>
        <v>0.30072019460832677</v>
      </c>
      <c r="BH191" s="77">
        <f t="shared" si="286"/>
        <v>0.39760494349887554</v>
      </c>
      <c r="BI191" s="83">
        <f t="shared" si="287"/>
        <v>1</v>
      </c>
      <c r="BJ191" s="83">
        <f t="shared" si="288"/>
        <v>0</v>
      </c>
      <c r="BK191" s="83">
        <f t="shared" si="289"/>
        <v>0</v>
      </c>
      <c r="BL191" s="84">
        <f t="shared" si="222"/>
        <v>0.34931025660099713</v>
      </c>
      <c r="BM191" s="84">
        <f t="shared" si="223"/>
        <v>0.30167486189279763</v>
      </c>
      <c r="BN191" s="85">
        <f t="shared" si="290"/>
        <v>4.7635394708199497E-2</v>
      </c>
      <c r="BO191" s="84">
        <f t="shared" si="224"/>
        <v>0.34931025660099713</v>
      </c>
      <c r="BP191" s="84">
        <f t="shared" si="225"/>
        <v>0.28044994566093262</v>
      </c>
      <c r="BQ191" s="84">
        <f t="shared" si="226"/>
        <v>0.37023979773807031</v>
      </c>
      <c r="BR191" s="84">
        <f t="shared" si="291"/>
        <v>0.30167486189279763</v>
      </c>
      <c r="BS191" s="84">
        <f t="shared" si="291"/>
        <v>0.30072019460832677</v>
      </c>
      <c r="BT191" s="84">
        <f t="shared" si="291"/>
        <v>0.39760494349887554</v>
      </c>
      <c r="BU191" s="86">
        <f t="shared" si="292"/>
        <v>1</v>
      </c>
      <c r="BV191" s="86">
        <f t="shared" si="292"/>
        <v>0</v>
      </c>
      <c r="BW191" s="86">
        <f t="shared" si="292"/>
        <v>0</v>
      </c>
      <c r="BX191" s="86">
        <f t="shared" si="293"/>
        <v>1</v>
      </c>
      <c r="BY191" s="86">
        <f t="shared" si="293"/>
        <v>0</v>
      </c>
      <c r="BZ191" s="86">
        <f t="shared" si="293"/>
        <v>0</v>
      </c>
      <c r="CA191" s="83">
        <f>IF(AND(DataEntry!B191&gt;=ExFrom,DataEntry!B191&lt;=ExTo),0,IF(AR191&lt;DS191,0,DB191))</f>
        <v>0</v>
      </c>
      <c r="CB191" s="83">
        <f>IF(AND(DataEntry!B191&gt;=ExFrom,DataEntry!B191&lt;=ExTo),0,IF(AT191&lt;DT191,0,DC191))</f>
        <v>0</v>
      </c>
      <c r="CC191" s="14">
        <f t="shared" si="294"/>
        <v>0</v>
      </c>
      <c r="CD191" s="72" t="str">
        <f t="shared" si="227"/>
        <v/>
      </c>
      <c r="CE191" s="87">
        <f t="shared" si="295"/>
        <v>5.2326055503853386E-2</v>
      </c>
      <c r="CF191" s="88">
        <f t="shared" si="296"/>
        <v>6.7686333048552608E-2</v>
      </c>
      <c r="CG191" s="88">
        <f t="shared" si="297"/>
        <v>-7.8875718716234111E-2</v>
      </c>
      <c r="CH191" s="87">
        <f t="shared" si="298"/>
        <v>0.28044994566093256</v>
      </c>
      <c r="CI191" s="89">
        <f t="shared" si="228"/>
        <v>0</v>
      </c>
      <c r="CJ191" s="89">
        <f t="shared" si="229"/>
        <v>0</v>
      </c>
      <c r="CK191" s="157">
        <f t="shared" si="230"/>
        <v>0</v>
      </c>
      <c r="CL191" s="90">
        <f t="shared" si="231"/>
        <v>0</v>
      </c>
      <c r="CM191" s="157">
        <f t="shared" si="232"/>
        <v>0</v>
      </c>
      <c r="CN191" s="90">
        <f t="shared" si="233"/>
        <v>0</v>
      </c>
      <c r="CO191" s="157">
        <f t="shared" si="234"/>
        <v>0</v>
      </c>
      <c r="CP191" s="90">
        <f t="shared" si="235"/>
        <v>0</v>
      </c>
      <c r="CQ191" s="157">
        <f t="shared" si="236"/>
        <v>0</v>
      </c>
      <c r="CR191" s="90">
        <f t="shared" si="237"/>
        <v>0</v>
      </c>
      <c r="CS191" s="157">
        <f t="shared" si="238"/>
        <v>0</v>
      </c>
      <c r="CT191" s="90">
        <f t="shared" si="239"/>
        <v>0</v>
      </c>
      <c r="CU191" s="157">
        <f t="shared" si="240"/>
        <v>0</v>
      </c>
      <c r="CV191" s="90">
        <f t="shared" si="241"/>
        <v>0</v>
      </c>
      <c r="CW191" s="157">
        <f t="shared" si="242"/>
        <v>0</v>
      </c>
      <c r="CX191" s="90">
        <f t="shared" si="243"/>
        <v>0</v>
      </c>
      <c r="CY191" s="157">
        <f t="shared" si="244"/>
        <v>0</v>
      </c>
      <c r="CZ191" s="90">
        <f t="shared" si="245"/>
        <v>0</v>
      </c>
      <c r="DA191" s="91">
        <f>DataEntry!B191</f>
        <v>44246</v>
      </c>
      <c r="DB191" s="83">
        <f t="shared" si="246"/>
        <v>0</v>
      </c>
      <c r="DC191" s="83">
        <f t="shared" si="247"/>
        <v>0</v>
      </c>
      <c r="DD191" s="145">
        <f t="shared" si="299"/>
        <v>3</v>
      </c>
      <c r="DE191" s="145" t="str">
        <f t="shared" si="300"/>
        <v/>
      </c>
      <c r="DF191" s="145" t="str">
        <f t="shared" si="301"/>
        <v/>
      </c>
      <c r="DG191" s="145" t="str">
        <f t="shared" si="302"/>
        <v/>
      </c>
      <c r="DH191" s="145" t="str">
        <f t="shared" si="303"/>
        <v/>
      </c>
      <c r="DI191" s="145">
        <f t="shared" si="304"/>
        <v>15</v>
      </c>
      <c r="DJ191" s="83">
        <f t="shared" si="305"/>
        <v>0</v>
      </c>
      <c r="DK191" s="83">
        <f t="shared" si="306"/>
        <v>0</v>
      </c>
      <c r="DL191" s="84">
        <f t="shared" si="307"/>
        <v>0</v>
      </c>
      <c r="DM191" s="14">
        <f t="shared" si="308"/>
        <v>0</v>
      </c>
      <c r="DN191" s="87">
        <f>IFERROR(DO191*(1-DCFactor)+Results!DP191*DCFactor,"")</f>
        <v>0.27737411314848381</v>
      </c>
      <c r="DO191" s="87">
        <f>(DFactor*Rounds*Number/2+SUM(BV$3:BV179))/(Rounds*Number/2+COUNT(BV$3:BV179))</f>
        <v>0.27034368530020703</v>
      </c>
      <c r="DP191" s="87">
        <f t="shared" si="248"/>
        <v>0.29043062200956937</v>
      </c>
      <c r="DQ191" s="84">
        <f t="shared" si="249"/>
        <v>0</v>
      </c>
      <c r="DR191" s="84">
        <f t="shared" si="250"/>
        <v>0</v>
      </c>
      <c r="DS191" s="87">
        <f t="shared" si="251"/>
        <v>0.33441045556504823</v>
      </c>
      <c r="DT191" s="87">
        <f t="shared" si="252"/>
        <v>0.33929585729054113</v>
      </c>
      <c r="DU191" s="87">
        <f t="shared" si="253"/>
        <v>0.28044994566093256</v>
      </c>
      <c r="DV191" s="86">
        <f t="shared" si="309"/>
        <v>2</v>
      </c>
      <c r="DW191" s="86">
        <f t="shared" si="310"/>
        <v>-2</v>
      </c>
    </row>
    <row r="192" spans="1:127" x14ac:dyDescent="0.25">
      <c r="A192" s="69">
        <v>190</v>
      </c>
      <c r="B192" s="70">
        <f>DataEntry!C192</f>
        <v>1</v>
      </c>
      <c r="C192" s="71">
        <f>COUNTIF(D$2:D192,D192)+COUNTIF(G$2:G192,D192)</f>
        <v>22</v>
      </c>
      <c r="D192" s="72" t="str">
        <f t="shared" si="211"/>
        <v>Erzgebirge Aue</v>
      </c>
      <c r="E192" s="70">
        <f>DataEntry!E192</f>
        <v>2</v>
      </c>
      <c r="F192" s="71">
        <f>COUNTIF(D$2:D192,G192)+COUNTIF(G$2:G192,G192)</f>
        <v>22</v>
      </c>
      <c r="G192" s="72" t="str">
        <f t="shared" si="212"/>
        <v>Bochum</v>
      </c>
      <c r="H192" s="73">
        <f>DataEntry!G192</f>
        <v>1</v>
      </c>
      <c r="I192" s="73">
        <f>DataEntry!H192</f>
        <v>0</v>
      </c>
      <c r="J192" s="158">
        <f t="shared" ref="J192:J255" si="312">IF(OR(H192="",H192="P"),"",IF(H192&gt;I192,1,IF(H192=I192,2,3)))</f>
        <v>1</v>
      </c>
      <c r="K192" s="156">
        <f t="shared" si="213"/>
        <v>0</v>
      </c>
      <c r="L192" s="224">
        <f t="shared" si="214"/>
        <v>2470.9590489004163</v>
      </c>
      <c r="M192" s="224">
        <f t="shared" si="215"/>
        <v>2483.8365908193186</v>
      </c>
      <c r="N192" s="236">
        <f t="shared" si="254"/>
        <v>-12.877541918902352</v>
      </c>
      <c r="O192" s="22" t="str">
        <f t="shared" si="255"/>
        <v>T1G22</v>
      </c>
      <c r="P192" s="248">
        <f t="shared" si="216"/>
        <v>5.1046477056853661</v>
      </c>
      <c r="Q192" s="22" t="str">
        <f t="shared" si="256"/>
        <v>T2G22</v>
      </c>
      <c r="R192" s="248">
        <f t="shared" si="217"/>
        <v>-5.1046477056853661</v>
      </c>
      <c r="S192" s="74">
        <f t="shared" si="257"/>
        <v>0</v>
      </c>
      <c r="T192" s="75">
        <f t="shared" si="258"/>
        <v>0</v>
      </c>
      <c r="U192" s="76">
        <f t="shared" si="259"/>
        <v>1</v>
      </c>
      <c r="V192" s="74">
        <f t="shared" si="260"/>
        <v>0</v>
      </c>
      <c r="W192" s="75">
        <f t="shared" si="261"/>
        <v>0</v>
      </c>
      <c r="X192" s="76">
        <f t="shared" si="262"/>
        <v>0</v>
      </c>
      <c r="Y192" s="74">
        <f t="shared" si="263"/>
        <v>0</v>
      </c>
      <c r="Z192" s="75">
        <f t="shared" si="264"/>
        <v>0</v>
      </c>
      <c r="AA192" s="76">
        <f t="shared" si="265"/>
        <v>0</v>
      </c>
      <c r="AB192" s="74">
        <f t="shared" si="266"/>
        <v>0</v>
      </c>
      <c r="AC192" s="75">
        <f t="shared" si="267"/>
        <v>0</v>
      </c>
      <c r="AD192" s="76">
        <f t="shared" si="268"/>
        <v>0</v>
      </c>
      <c r="AE192" s="74">
        <f t="shared" si="269"/>
        <v>0</v>
      </c>
      <c r="AF192" s="75">
        <f t="shared" si="270"/>
        <v>0</v>
      </c>
      <c r="AG192" s="76">
        <f t="shared" si="271"/>
        <v>0</v>
      </c>
      <c r="AH192" s="74">
        <f t="shared" si="272"/>
        <v>0</v>
      </c>
      <c r="AI192" s="75">
        <f t="shared" si="273"/>
        <v>0</v>
      </c>
      <c r="AJ192" s="76">
        <f t="shared" si="274"/>
        <v>0</v>
      </c>
      <c r="AK192" s="74">
        <f t="shared" si="275"/>
        <v>0</v>
      </c>
      <c r="AL192" s="75">
        <f t="shared" si="276"/>
        <v>0</v>
      </c>
      <c r="AM192" s="76">
        <f t="shared" si="277"/>
        <v>0</v>
      </c>
      <c r="AN192" s="74">
        <f t="shared" si="278"/>
        <v>0</v>
      </c>
      <c r="AO192" s="75">
        <f t="shared" si="279"/>
        <v>0</v>
      </c>
      <c r="AP192" s="76">
        <f t="shared" si="280"/>
        <v>0</v>
      </c>
      <c r="AQ192" s="77">
        <f t="shared" si="218"/>
        <v>0.48953522943146344</v>
      </c>
      <c r="AR192" s="77">
        <f t="shared" si="281"/>
        <v>0.35348539617829178</v>
      </c>
      <c r="AS192" s="78">
        <f t="shared" si="282"/>
        <v>0.27209966650634332</v>
      </c>
      <c r="AT192" s="77">
        <f t="shared" si="283"/>
        <v>0.37441493731536496</v>
      </c>
      <c r="AU192" s="79">
        <f t="shared" si="311"/>
        <v>0.1</v>
      </c>
      <c r="AV192" s="139">
        <f>DataEntry!P192</f>
        <v>101.76</v>
      </c>
      <c r="AW192" s="80" t="str">
        <f t="shared" si="219"/>
        <v>91/50</v>
      </c>
      <c r="AX192" s="80" t="str">
        <f t="shared" si="220"/>
        <v>66/25</v>
      </c>
      <c r="AY192" s="80" t="str">
        <f t="shared" si="221"/>
        <v>83/50</v>
      </c>
      <c r="AZ192" s="81">
        <f>DataEntry!I192</f>
        <v>65</v>
      </c>
      <c r="BA192" s="82">
        <f>DataEntry!J192</f>
        <v>20</v>
      </c>
      <c r="BB192" s="81">
        <f>DataEntry!K192</f>
        <v>73</v>
      </c>
      <c r="BC192" s="82">
        <f>DataEntry!L192</f>
        <v>25</v>
      </c>
      <c r="BD192" s="81">
        <f>DataEntry!M192</f>
        <v>79</v>
      </c>
      <c r="BE192" s="82">
        <f>DataEntry!N192</f>
        <v>100</v>
      </c>
      <c r="BF192" s="77">
        <f t="shared" si="284"/>
        <v>0.22429141773988873</v>
      </c>
      <c r="BG192" s="77">
        <f t="shared" si="285"/>
        <v>0.24317309321288957</v>
      </c>
      <c r="BH192" s="77">
        <f t="shared" si="286"/>
        <v>0.53253548904722181</v>
      </c>
      <c r="BI192" s="83">
        <f t="shared" si="287"/>
        <v>1</v>
      </c>
      <c r="BJ192" s="83">
        <f t="shared" si="288"/>
        <v>0</v>
      </c>
      <c r="BK192" s="83">
        <f t="shared" si="289"/>
        <v>0</v>
      </c>
      <c r="BL192" s="84">
        <f t="shared" si="222"/>
        <v>0.35348539617829178</v>
      </c>
      <c r="BM192" s="84">
        <f t="shared" si="223"/>
        <v>0.22429141773988873</v>
      </c>
      <c r="BN192" s="85">
        <f t="shared" si="290"/>
        <v>0.12919397843840305</v>
      </c>
      <c r="BO192" s="84">
        <f t="shared" si="224"/>
        <v>0.35348539617829178</v>
      </c>
      <c r="BP192" s="84">
        <f t="shared" si="225"/>
        <v>0.27209966650634332</v>
      </c>
      <c r="BQ192" s="84">
        <f t="shared" si="226"/>
        <v>0.37441493731536496</v>
      </c>
      <c r="BR192" s="84">
        <f t="shared" si="291"/>
        <v>0.22429141773988873</v>
      </c>
      <c r="BS192" s="84">
        <f t="shared" si="291"/>
        <v>0.24317309321288957</v>
      </c>
      <c r="BT192" s="84">
        <f t="shared" si="291"/>
        <v>0.53253548904722181</v>
      </c>
      <c r="BU192" s="86">
        <f t="shared" si="292"/>
        <v>1</v>
      </c>
      <c r="BV192" s="86">
        <f t="shared" si="292"/>
        <v>0</v>
      </c>
      <c r="BW192" s="86">
        <f t="shared" si="292"/>
        <v>0</v>
      </c>
      <c r="BX192" s="86">
        <f t="shared" si="293"/>
        <v>1</v>
      </c>
      <c r="BY192" s="86">
        <f t="shared" si="293"/>
        <v>0</v>
      </c>
      <c r="BZ192" s="86">
        <f t="shared" si="293"/>
        <v>0</v>
      </c>
      <c r="CA192" s="83">
        <f>IF(AND(DataEntry!B192&gt;=ExFrom,DataEntry!B192&lt;=ExTo),0,IF(AR192&lt;DS192,0,DB192))</f>
        <v>35</v>
      </c>
      <c r="CB192" s="83">
        <f>IF(AND(DataEntry!B192&gt;=ExFrom,DataEntry!B192&lt;=ExTo),0,IF(AT192&lt;DT192,0,DC192))</f>
        <v>0</v>
      </c>
      <c r="CC192" s="14">
        <f t="shared" si="294"/>
        <v>113.75</v>
      </c>
      <c r="CD192" s="72" t="str">
        <f t="shared" si="227"/>
        <v>Erzgebirge Aue</v>
      </c>
      <c r="CE192" s="87">
        <f t="shared" si="295"/>
        <v>4.9055376340480183E-2</v>
      </c>
      <c r="CF192" s="88">
        <f t="shared" si="296"/>
        <v>0.33993661007628728</v>
      </c>
      <c r="CG192" s="88">
        <f t="shared" si="297"/>
        <v>-0.22663914173047339</v>
      </c>
      <c r="CH192" s="87">
        <f t="shared" si="298"/>
        <v>0.27209966650634326</v>
      </c>
      <c r="CI192" s="89">
        <f t="shared" si="228"/>
        <v>0</v>
      </c>
      <c r="CJ192" s="89">
        <f t="shared" si="229"/>
        <v>1</v>
      </c>
      <c r="CK192" s="157">
        <f t="shared" si="230"/>
        <v>0</v>
      </c>
      <c r="CL192" s="90">
        <f t="shared" si="231"/>
        <v>113.75</v>
      </c>
      <c r="CM192" s="157">
        <f t="shared" si="232"/>
        <v>0</v>
      </c>
      <c r="CN192" s="90">
        <f t="shared" si="233"/>
        <v>0</v>
      </c>
      <c r="CO192" s="157">
        <f t="shared" si="234"/>
        <v>0</v>
      </c>
      <c r="CP192" s="90">
        <f t="shared" si="235"/>
        <v>0</v>
      </c>
      <c r="CQ192" s="157">
        <f t="shared" si="236"/>
        <v>0</v>
      </c>
      <c r="CR192" s="90">
        <f t="shared" si="237"/>
        <v>0</v>
      </c>
      <c r="CS192" s="157">
        <f t="shared" si="238"/>
        <v>0</v>
      </c>
      <c r="CT192" s="90">
        <f t="shared" si="239"/>
        <v>0</v>
      </c>
      <c r="CU192" s="157">
        <f t="shared" si="240"/>
        <v>0</v>
      </c>
      <c r="CV192" s="90">
        <f t="shared" si="241"/>
        <v>0</v>
      </c>
      <c r="CW192" s="157">
        <f t="shared" si="242"/>
        <v>0</v>
      </c>
      <c r="CX192" s="90">
        <f t="shared" si="243"/>
        <v>0</v>
      </c>
      <c r="CY192" s="157">
        <f t="shared" si="244"/>
        <v>0</v>
      </c>
      <c r="CZ192" s="90">
        <f t="shared" si="245"/>
        <v>0</v>
      </c>
      <c r="DA192" s="91">
        <f>DataEntry!B192</f>
        <v>44246</v>
      </c>
      <c r="DB192" s="83">
        <f t="shared" si="246"/>
        <v>35</v>
      </c>
      <c r="DC192" s="83">
        <f t="shared" si="247"/>
        <v>0</v>
      </c>
      <c r="DD192" s="145">
        <f t="shared" si="299"/>
        <v>1</v>
      </c>
      <c r="DE192" s="145" t="str">
        <f t="shared" si="300"/>
        <v/>
      </c>
      <c r="DF192" s="145" t="str">
        <f t="shared" si="301"/>
        <v/>
      </c>
      <c r="DG192" s="145" t="str">
        <f t="shared" si="302"/>
        <v/>
      </c>
      <c r="DH192" s="145" t="str">
        <f t="shared" si="303"/>
        <v/>
      </c>
      <c r="DI192" s="145">
        <f t="shared" si="304"/>
        <v>2</v>
      </c>
      <c r="DJ192" s="83">
        <f t="shared" si="305"/>
        <v>35</v>
      </c>
      <c r="DK192" s="83">
        <f t="shared" si="306"/>
        <v>0</v>
      </c>
      <c r="DL192" s="84">
        <f t="shared" si="307"/>
        <v>11.99</v>
      </c>
      <c r="DM192" s="14">
        <f t="shared" si="308"/>
        <v>-11.99</v>
      </c>
      <c r="DN192" s="87">
        <f>IFERROR(DO192*(1-DCFactor)+Results!DP192*DCFactor,"")</f>
        <v>0.26897603305785123</v>
      </c>
      <c r="DO192" s="87">
        <f>(DFactor*Rounds*Number/2+SUM(BV$3:BV180))/(Rounds*Number/2+COUNT(BV$3:BV180))</f>
        <v>0.27185123966942148</v>
      </c>
      <c r="DP192" s="87">
        <f t="shared" si="248"/>
        <v>0.26363636363636361</v>
      </c>
      <c r="DQ192" s="84">
        <f t="shared" si="249"/>
        <v>0</v>
      </c>
      <c r="DR192" s="84">
        <f t="shared" si="250"/>
        <v>0</v>
      </c>
      <c r="DS192" s="87">
        <f t="shared" si="251"/>
        <v>0.32533544633079037</v>
      </c>
      <c r="DT192" s="87">
        <f t="shared" si="252"/>
        <v>0.34422130472434909</v>
      </c>
      <c r="DU192" s="87">
        <f t="shared" si="253"/>
        <v>0.27209966650634326</v>
      </c>
      <c r="DV192" s="86">
        <f t="shared" si="309"/>
        <v>1</v>
      </c>
      <c r="DW192" s="86">
        <f t="shared" si="310"/>
        <v>-1</v>
      </c>
    </row>
    <row r="193" spans="1:127" x14ac:dyDescent="0.25">
      <c r="A193" s="69">
        <v>191</v>
      </c>
      <c r="B193" s="70">
        <f>DataEntry!C193</f>
        <v>13</v>
      </c>
      <c r="C193" s="71">
        <f>COUNTIF(D$2:D193,D193)+COUNTIF(G$2:G193,D193)</f>
        <v>22</v>
      </c>
      <c r="D193" s="72" t="str">
        <f t="shared" si="211"/>
        <v>Osnabruck</v>
      </c>
      <c r="E193" s="70">
        <f>DataEntry!E193</f>
        <v>9</v>
      </c>
      <c r="F193" s="71">
        <f>COUNTIF(D$2:D193,G193)+COUNTIF(G$2:G193,G193)</f>
        <v>21</v>
      </c>
      <c r="G193" s="72" t="str">
        <f t="shared" si="212"/>
        <v>Heidenheim</v>
      </c>
      <c r="H193" s="73">
        <f>DataEntry!G193</f>
        <v>1</v>
      </c>
      <c r="I193" s="73">
        <f>DataEntry!H193</f>
        <v>2</v>
      </c>
      <c r="J193" s="158">
        <f t="shared" si="312"/>
        <v>3</v>
      </c>
      <c r="K193" s="156">
        <f t="shared" si="213"/>
        <v>0</v>
      </c>
      <c r="L193" s="224">
        <f t="shared" si="214"/>
        <v>2412.1228522341007</v>
      </c>
      <c r="M193" s="224">
        <f t="shared" si="215"/>
        <v>2400.7999801461151</v>
      </c>
      <c r="N193" s="236">
        <f t="shared" si="254"/>
        <v>11.322872087985616</v>
      </c>
      <c r="O193" s="22" t="str">
        <f t="shared" si="255"/>
        <v>T13G22</v>
      </c>
      <c r="P193" s="248">
        <f t="shared" si="216"/>
        <v>-28.081048608875491</v>
      </c>
      <c r="Q193" s="22" t="str">
        <f t="shared" si="256"/>
        <v>T9G21</v>
      </c>
      <c r="R193" s="248">
        <f t="shared" si="217"/>
        <v>28.081048608875491</v>
      </c>
      <c r="S193" s="74">
        <f t="shared" si="257"/>
        <v>0</v>
      </c>
      <c r="T193" s="75">
        <f t="shared" si="258"/>
        <v>0</v>
      </c>
      <c r="U193" s="76">
        <f t="shared" si="259"/>
        <v>1</v>
      </c>
      <c r="V193" s="74">
        <f t="shared" si="260"/>
        <v>0</v>
      </c>
      <c r="W193" s="75">
        <f t="shared" si="261"/>
        <v>0</v>
      </c>
      <c r="X193" s="76">
        <f t="shared" si="262"/>
        <v>0</v>
      </c>
      <c r="Y193" s="74">
        <f t="shared" si="263"/>
        <v>0</v>
      </c>
      <c r="Z193" s="75">
        <f t="shared" si="264"/>
        <v>0</v>
      </c>
      <c r="AA193" s="76">
        <f t="shared" si="265"/>
        <v>0</v>
      </c>
      <c r="AB193" s="74">
        <f t="shared" si="266"/>
        <v>0</v>
      </c>
      <c r="AC193" s="75">
        <f t="shared" si="267"/>
        <v>0</v>
      </c>
      <c r="AD193" s="76">
        <f t="shared" si="268"/>
        <v>0</v>
      </c>
      <c r="AE193" s="74">
        <f t="shared" si="269"/>
        <v>0</v>
      </c>
      <c r="AF193" s="75">
        <f t="shared" si="270"/>
        <v>0</v>
      </c>
      <c r="AG193" s="76">
        <f t="shared" si="271"/>
        <v>0</v>
      </c>
      <c r="AH193" s="74">
        <f t="shared" si="272"/>
        <v>0</v>
      </c>
      <c r="AI193" s="75">
        <f t="shared" si="273"/>
        <v>0</v>
      </c>
      <c r="AJ193" s="76">
        <f t="shared" si="274"/>
        <v>0</v>
      </c>
      <c r="AK193" s="74">
        <f t="shared" si="275"/>
        <v>0</v>
      </c>
      <c r="AL193" s="75">
        <f t="shared" si="276"/>
        <v>0</v>
      </c>
      <c r="AM193" s="76">
        <f t="shared" si="277"/>
        <v>0</v>
      </c>
      <c r="AN193" s="74">
        <f t="shared" si="278"/>
        <v>0</v>
      </c>
      <c r="AO193" s="75">
        <f t="shared" si="279"/>
        <v>0</v>
      </c>
      <c r="AP193" s="76">
        <f t="shared" si="280"/>
        <v>0</v>
      </c>
      <c r="AQ193" s="77">
        <f t="shared" si="218"/>
        <v>0.50958472204141381</v>
      </c>
      <c r="AR193" s="77">
        <f t="shared" si="281"/>
        <v>0.36898008556713346</v>
      </c>
      <c r="AS193" s="78">
        <f t="shared" si="282"/>
        <v>0.28120927294856068</v>
      </c>
      <c r="AT193" s="77">
        <f t="shared" si="283"/>
        <v>0.34981064148430591</v>
      </c>
      <c r="AU193" s="79">
        <f t="shared" si="311"/>
        <v>0.1</v>
      </c>
      <c r="AV193" s="139">
        <f>DataEntry!P193</f>
        <v>-52.42</v>
      </c>
      <c r="AW193" s="80" t="str">
        <f t="shared" si="219"/>
        <v>17/10</v>
      </c>
      <c r="AX193" s="80" t="str">
        <f t="shared" si="220"/>
        <v>63/25</v>
      </c>
      <c r="AY193" s="80" t="str">
        <f t="shared" si="221"/>
        <v>46/25</v>
      </c>
      <c r="AZ193" s="81">
        <f>DataEntry!I193</f>
        <v>51</v>
      </c>
      <c r="BA193" s="82">
        <f>DataEntry!J193</f>
        <v>20</v>
      </c>
      <c r="BB193" s="81">
        <f>DataEntry!K193</f>
        <v>12</v>
      </c>
      <c r="BC193" s="82">
        <f>DataEntry!L193</f>
        <v>5</v>
      </c>
      <c r="BD193" s="81">
        <f>DataEntry!M193</f>
        <v>11</v>
      </c>
      <c r="BE193" s="82">
        <f>DataEntry!N193</f>
        <v>10</v>
      </c>
      <c r="BF193" s="77">
        <f t="shared" si="284"/>
        <v>0.2677667354209638</v>
      </c>
      <c r="BG193" s="77">
        <f t="shared" si="285"/>
        <v>0.2795799737483593</v>
      </c>
      <c r="BH193" s="77">
        <f t="shared" si="286"/>
        <v>0.4526532908306769</v>
      </c>
      <c r="BI193" s="83">
        <f t="shared" si="287"/>
        <v>0</v>
      </c>
      <c r="BJ193" s="83">
        <f t="shared" si="288"/>
        <v>0</v>
      </c>
      <c r="BK193" s="83">
        <f t="shared" si="289"/>
        <v>1</v>
      </c>
      <c r="BL193" s="84">
        <f t="shared" si="222"/>
        <v>0.34981064148430591</v>
      </c>
      <c r="BM193" s="84">
        <f t="shared" si="223"/>
        <v>0.4526532908306769</v>
      </c>
      <c r="BN193" s="85">
        <f t="shared" si="290"/>
        <v>-0.102842649346371</v>
      </c>
      <c r="BO193" s="84">
        <f t="shared" si="224"/>
        <v>0.36898008556713346</v>
      </c>
      <c r="BP193" s="84">
        <f t="shared" si="225"/>
        <v>0.28120927294856068</v>
      </c>
      <c r="BQ193" s="84">
        <f t="shared" si="226"/>
        <v>0.34981064148430591</v>
      </c>
      <c r="BR193" s="84">
        <f t="shared" si="291"/>
        <v>0.2677667354209638</v>
      </c>
      <c r="BS193" s="84">
        <f t="shared" si="291"/>
        <v>0.2795799737483593</v>
      </c>
      <c r="BT193" s="84">
        <f t="shared" si="291"/>
        <v>0.4526532908306769</v>
      </c>
      <c r="BU193" s="86">
        <f t="shared" si="292"/>
        <v>0</v>
      </c>
      <c r="BV193" s="86">
        <f t="shared" si="292"/>
        <v>0</v>
      </c>
      <c r="BW193" s="86">
        <f t="shared" si="292"/>
        <v>1</v>
      </c>
      <c r="BX193" s="86">
        <f t="shared" si="293"/>
        <v>0</v>
      </c>
      <c r="BY193" s="86">
        <f t="shared" si="293"/>
        <v>0</v>
      </c>
      <c r="BZ193" s="86">
        <f t="shared" si="293"/>
        <v>1</v>
      </c>
      <c r="CA193" s="83">
        <f>IF(AND(DataEntry!B193&gt;=ExFrom,DataEntry!B193&lt;=ExTo),0,IF(AR193&lt;DS193,0,DB193))</f>
        <v>37</v>
      </c>
      <c r="CB193" s="83">
        <f>IF(AND(DataEntry!B193&gt;=ExFrom,DataEntry!B193&lt;=ExTo),0,IF(AT193&lt;DT193,0,DC193))</f>
        <v>0</v>
      </c>
      <c r="CC193" s="14">
        <f t="shared" si="294"/>
        <v>-37</v>
      </c>
      <c r="CD193" s="72" t="str">
        <f t="shared" si="227"/>
        <v>Osnabruck</v>
      </c>
      <c r="CE193" s="87">
        <f t="shared" si="295"/>
        <v>5.1998264094370139E-2</v>
      </c>
      <c r="CF193" s="88">
        <f t="shared" si="296"/>
        <v>0.21210929789069941</v>
      </c>
      <c r="CG193" s="88">
        <f t="shared" si="297"/>
        <v>-0.17911828804318705</v>
      </c>
      <c r="CH193" s="87">
        <f t="shared" si="298"/>
        <v>0.28120927294856063</v>
      </c>
      <c r="CI193" s="89">
        <f t="shared" si="228"/>
        <v>1</v>
      </c>
      <c r="CJ193" s="89">
        <f t="shared" si="229"/>
        <v>0</v>
      </c>
      <c r="CK193" s="157">
        <f t="shared" si="230"/>
        <v>-37</v>
      </c>
      <c r="CL193" s="90">
        <f t="shared" si="231"/>
        <v>0</v>
      </c>
      <c r="CM193" s="157">
        <f t="shared" si="232"/>
        <v>0</v>
      </c>
      <c r="CN193" s="90">
        <f t="shared" si="233"/>
        <v>0</v>
      </c>
      <c r="CO193" s="157">
        <f t="shared" si="234"/>
        <v>0</v>
      </c>
      <c r="CP193" s="90">
        <f t="shared" si="235"/>
        <v>0</v>
      </c>
      <c r="CQ193" s="157">
        <f t="shared" si="236"/>
        <v>0</v>
      </c>
      <c r="CR193" s="90">
        <f t="shared" si="237"/>
        <v>0</v>
      </c>
      <c r="CS193" s="157">
        <f t="shared" si="238"/>
        <v>0</v>
      </c>
      <c r="CT193" s="90">
        <f t="shared" si="239"/>
        <v>0</v>
      </c>
      <c r="CU193" s="157">
        <f t="shared" si="240"/>
        <v>0</v>
      </c>
      <c r="CV193" s="90">
        <f t="shared" si="241"/>
        <v>0</v>
      </c>
      <c r="CW193" s="157">
        <f t="shared" si="242"/>
        <v>0</v>
      </c>
      <c r="CX193" s="90">
        <f t="shared" si="243"/>
        <v>0</v>
      </c>
      <c r="CY193" s="157">
        <f t="shared" si="244"/>
        <v>0</v>
      </c>
      <c r="CZ193" s="90">
        <f t="shared" si="245"/>
        <v>0</v>
      </c>
      <c r="DA193" s="91">
        <f>DataEntry!B193</f>
        <v>44247</v>
      </c>
      <c r="DB193" s="83">
        <f t="shared" si="246"/>
        <v>37</v>
      </c>
      <c r="DC193" s="83">
        <f t="shared" si="247"/>
        <v>0</v>
      </c>
      <c r="DD193" s="145" t="str">
        <f t="shared" si="299"/>
        <v/>
      </c>
      <c r="DE193" s="145" t="str">
        <f t="shared" si="300"/>
        <v/>
      </c>
      <c r="DF193" s="145">
        <f t="shared" si="301"/>
        <v>13</v>
      </c>
      <c r="DG193" s="145">
        <f t="shared" si="302"/>
        <v>9</v>
      </c>
      <c r="DH193" s="145" t="str">
        <f t="shared" si="303"/>
        <v/>
      </c>
      <c r="DI193" s="145" t="str">
        <f t="shared" si="304"/>
        <v/>
      </c>
      <c r="DJ193" s="83">
        <f t="shared" si="305"/>
        <v>37</v>
      </c>
      <c r="DK193" s="83">
        <f t="shared" si="306"/>
        <v>0</v>
      </c>
      <c r="DL193" s="84">
        <f t="shared" si="307"/>
        <v>15.42</v>
      </c>
      <c r="DM193" s="14">
        <f t="shared" si="308"/>
        <v>-15.42</v>
      </c>
      <c r="DN193" s="87">
        <f>IFERROR(DO193*(1-DCFactor)+Results!DP193*DCFactor,"")</f>
        <v>0.27909126265014661</v>
      </c>
      <c r="DO193" s="87">
        <f>(DFactor*Rounds*Number/2+SUM(BV$3:BV181))/(Rounds*Number/2+COUNT(BV$3:BV181))</f>
        <v>0.27129072164948453</v>
      </c>
      <c r="DP193" s="87">
        <f t="shared" si="248"/>
        <v>0.29357798165137616</v>
      </c>
      <c r="DQ193" s="84">
        <f t="shared" si="249"/>
        <v>0</v>
      </c>
      <c r="DR193" s="84">
        <f t="shared" si="250"/>
        <v>22.985201388461352</v>
      </c>
      <c r="DS193" s="87">
        <f t="shared" si="251"/>
        <v>0.32959635673697668</v>
      </c>
      <c r="DT193" s="87">
        <f t="shared" si="252"/>
        <v>0.34263727626810625</v>
      </c>
      <c r="DU193" s="87">
        <f t="shared" si="253"/>
        <v>0.28120927294856063</v>
      </c>
      <c r="DV193" s="86">
        <f t="shared" si="309"/>
        <v>-1</v>
      </c>
      <c r="DW193" s="86">
        <f t="shared" si="310"/>
        <v>1</v>
      </c>
    </row>
    <row r="194" spans="1:127" x14ac:dyDescent="0.25">
      <c r="A194" s="69">
        <v>192</v>
      </c>
      <c r="B194" s="70">
        <f>DataEntry!C194</f>
        <v>14</v>
      </c>
      <c r="C194" s="71">
        <f>COUNTIF(D$2:D194,D194)+COUNTIF(G$2:G194,D194)</f>
        <v>21</v>
      </c>
      <c r="D194" s="72" t="str">
        <f t="shared" si="211"/>
        <v>Paderborn 07</v>
      </c>
      <c r="E194" s="70">
        <f>DataEntry!E194</f>
        <v>16</v>
      </c>
      <c r="F194" s="71">
        <f>COUNTIF(D$2:D194,G194)+COUNTIF(G$2:G194,G194)</f>
        <v>22</v>
      </c>
      <c r="G194" s="72" t="str">
        <f t="shared" si="212"/>
        <v>Sandhausen</v>
      </c>
      <c r="H194" s="73">
        <f>DataEntry!G194</f>
        <v>2</v>
      </c>
      <c r="I194" s="73">
        <f>DataEntry!H194</f>
        <v>1</v>
      </c>
      <c r="J194" s="158">
        <f t="shared" si="312"/>
        <v>1</v>
      </c>
      <c r="K194" s="156">
        <f t="shared" si="213"/>
        <v>0</v>
      </c>
      <c r="L194" s="224">
        <f t="shared" si="214"/>
        <v>2452.5886072052231</v>
      </c>
      <c r="M194" s="224">
        <f t="shared" si="215"/>
        <v>2374.1787432541114</v>
      </c>
      <c r="N194" s="236">
        <f t="shared" si="254"/>
        <v>78.409863951111674</v>
      </c>
      <c r="O194" s="22" t="str">
        <f t="shared" si="255"/>
        <v>T14G21</v>
      </c>
      <c r="P194" s="248">
        <f t="shared" si="216"/>
        <v>20.440697147885821</v>
      </c>
      <c r="Q194" s="22" t="str">
        <f t="shared" si="256"/>
        <v>T16G22</v>
      </c>
      <c r="R194" s="248">
        <f t="shared" si="217"/>
        <v>-20.440697147885821</v>
      </c>
      <c r="S194" s="74">
        <f t="shared" si="257"/>
        <v>0</v>
      </c>
      <c r="T194" s="75">
        <f t="shared" si="258"/>
        <v>0</v>
      </c>
      <c r="U194" s="76">
        <f t="shared" si="259"/>
        <v>0</v>
      </c>
      <c r="V194" s="74">
        <f t="shared" si="260"/>
        <v>1</v>
      </c>
      <c r="W194" s="75">
        <f t="shared" si="261"/>
        <v>0</v>
      </c>
      <c r="X194" s="76">
        <f t="shared" si="262"/>
        <v>0</v>
      </c>
      <c r="Y194" s="74">
        <f t="shared" si="263"/>
        <v>0</v>
      </c>
      <c r="Z194" s="75">
        <f t="shared" si="264"/>
        <v>0</v>
      </c>
      <c r="AA194" s="76">
        <f t="shared" si="265"/>
        <v>0</v>
      </c>
      <c r="AB194" s="74">
        <f t="shared" si="266"/>
        <v>0</v>
      </c>
      <c r="AC194" s="75">
        <f t="shared" si="267"/>
        <v>0</v>
      </c>
      <c r="AD194" s="76">
        <f t="shared" si="268"/>
        <v>0</v>
      </c>
      <c r="AE194" s="74">
        <f t="shared" si="269"/>
        <v>0</v>
      </c>
      <c r="AF194" s="75">
        <f t="shared" si="270"/>
        <v>0</v>
      </c>
      <c r="AG194" s="76">
        <f t="shared" si="271"/>
        <v>0</v>
      </c>
      <c r="AH194" s="74">
        <f t="shared" si="272"/>
        <v>0</v>
      </c>
      <c r="AI194" s="75">
        <f t="shared" si="273"/>
        <v>0</v>
      </c>
      <c r="AJ194" s="76">
        <f t="shared" si="274"/>
        <v>0</v>
      </c>
      <c r="AK194" s="74">
        <f t="shared" si="275"/>
        <v>0</v>
      </c>
      <c r="AL194" s="75">
        <f t="shared" si="276"/>
        <v>0</v>
      </c>
      <c r="AM194" s="76">
        <f t="shared" si="277"/>
        <v>0</v>
      </c>
      <c r="AN194" s="74">
        <f t="shared" si="278"/>
        <v>0</v>
      </c>
      <c r="AO194" s="75">
        <f t="shared" si="279"/>
        <v>0</v>
      </c>
      <c r="AP194" s="76">
        <f t="shared" si="280"/>
        <v>0</v>
      </c>
      <c r="AQ194" s="77">
        <f t="shared" si="218"/>
        <v>0.57124066334732082</v>
      </c>
      <c r="AR194" s="77">
        <f t="shared" si="281"/>
        <v>0.42300296608239696</v>
      </c>
      <c r="AS194" s="78">
        <f t="shared" si="282"/>
        <v>0.29647539452984784</v>
      </c>
      <c r="AT194" s="77">
        <f t="shared" si="283"/>
        <v>0.28052163938775526</v>
      </c>
      <c r="AU194" s="79">
        <f t="shared" si="311"/>
        <v>0.1</v>
      </c>
      <c r="AV194" s="139">
        <f>DataEntry!P194</f>
        <v>-30</v>
      </c>
      <c r="AW194" s="80" t="str">
        <f t="shared" si="219"/>
        <v>34/25</v>
      </c>
      <c r="AX194" s="80" t="str">
        <f t="shared" si="220"/>
        <v>59/25</v>
      </c>
      <c r="AY194" s="80" t="str">
        <f t="shared" si="221"/>
        <v>64/25</v>
      </c>
      <c r="AZ194" s="81">
        <f>DataEntry!I194</f>
        <v>18</v>
      </c>
      <c r="BA194" s="82">
        <f>DataEntry!J194</f>
        <v>25</v>
      </c>
      <c r="BB194" s="81">
        <f>DataEntry!K194</f>
        <v>61</v>
      </c>
      <c r="BC194" s="82">
        <f>DataEntry!L194</f>
        <v>20</v>
      </c>
      <c r="BD194" s="81">
        <f>DataEntry!M194</f>
        <v>7</v>
      </c>
      <c r="BE194" s="82">
        <f>DataEntry!N194</f>
        <v>2</v>
      </c>
      <c r="BF194" s="77">
        <f t="shared" si="284"/>
        <v>0.55342989887947525</v>
      </c>
      <c r="BG194" s="77">
        <f t="shared" si="285"/>
        <v>0.23503689532659194</v>
      </c>
      <c r="BH194" s="77">
        <f t="shared" si="286"/>
        <v>0.21153320579393275</v>
      </c>
      <c r="BI194" s="83">
        <f t="shared" si="287"/>
        <v>1</v>
      </c>
      <c r="BJ194" s="83">
        <f t="shared" si="288"/>
        <v>0</v>
      </c>
      <c r="BK194" s="83">
        <f t="shared" si="289"/>
        <v>0</v>
      </c>
      <c r="BL194" s="84">
        <f t="shared" si="222"/>
        <v>0.42300296608239696</v>
      </c>
      <c r="BM194" s="84">
        <f t="shared" si="223"/>
        <v>0.55342989887947525</v>
      </c>
      <c r="BN194" s="85">
        <f t="shared" si="290"/>
        <v>-0.13042693279707829</v>
      </c>
      <c r="BO194" s="84">
        <f t="shared" si="224"/>
        <v>0.42300296608239696</v>
      </c>
      <c r="BP194" s="84">
        <f t="shared" si="225"/>
        <v>0.29647539452984784</v>
      </c>
      <c r="BQ194" s="84">
        <f t="shared" si="226"/>
        <v>0.28052163938775526</v>
      </c>
      <c r="BR194" s="84">
        <f t="shared" si="291"/>
        <v>0.55342989887947525</v>
      </c>
      <c r="BS194" s="84">
        <f t="shared" si="291"/>
        <v>0.23503689532659194</v>
      </c>
      <c r="BT194" s="84">
        <f t="shared" si="291"/>
        <v>0.21153320579393275</v>
      </c>
      <c r="BU194" s="86">
        <f t="shared" si="292"/>
        <v>1</v>
      </c>
      <c r="BV194" s="86">
        <f t="shared" si="292"/>
        <v>0</v>
      </c>
      <c r="BW194" s="86">
        <f t="shared" si="292"/>
        <v>0</v>
      </c>
      <c r="BX194" s="86">
        <f t="shared" si="293"/>
        <v>1</v>
      </c>
      <c r="BY194" s="86">
        <f t="shared" si="293"/>
        <v>0</v>
      </c>
      <c r="BZ194" s="86">
        <f t="shared" si="293"/>
        <v>0</v>
      </c>
      <c r="CA194" s="83">
        <f>IF(AND(DataEntry!B194&gt;=ExFrom,DataEntry!B194&lt;=ExTo),0,IF(AR194&lt;DS194,0,DB194))</f>
        <v>0</v>
      </c>
      <c r="CB194" s="83">
        <f>IF(AND(DataEntry!B194&gt;=ExFrom,DataEntry!B194&lt;=ExTo),0,IF(AT194&lt;DT194,0,DC194))</f>
        <v>0</v>
      </c>
      <c r="CC194" s="14">
        <f t="shared" si="294"/>
        <v>0</v>
      </c>
      <c r="CD194" s="72" t="str">
        <f t="shared" si="227"/>
        <v/>
      </c>
      <c r="CE194" s="87">
        <f t="shared" si="295"/>
        <v>5.0531151306345112E-2</v>
      </c>
      <c r="CF194" s="88">
        <f t="shared" si="296"/>
        <v>-0.19383783419986245</v>
      </c>
      <c r="CG194" s="88">
        <f t="shared" si="297"/>
        <v>0.16797074679935781</v>
      </c>
      <c r="CH194" s="87">
        <f t="shared" si="298"/>
        <v>0.29647539452984778</v>
      </c>
      <c r="CI194" s="89">
        <f t="shared" si="228"/>
        <v>0</v>
      </c>
      <c r="CJ194" s="89">
        <f t="shared" si="229"/>
        <v>0</v>
      </c>
      <c r="CK194" s="157">
        <f t="shared" si="230"/>
        <v>0</v>
      </c>
      <c r="CL194" s="90">
        <f t="shared" si="231"/>
        <v>0</v>
      </c>
      <c r="CM194" s="157">
        <f t="shared" si="232"/>
        <v>0</v>
      </c>
      <c r="CN194" s="90">
        <f t="shared" si="233"/>
        <v>0</v>
      </c>
      <c r="CO194" s="157">
        <f t="shared" si="234"/>
        <v>0</v>
      </c>
      <c r="CP194" s="90">
        <f t="shared" si="235"/>
        <v>0</v>
      </c>
      <c r="CQ194" s="157">
        <f t="shared" si="236"/>
        <v>0</v>
      </c>
      <c r="CR194" s="90">
        <f t="shared" si="237"/>
        <v>0</v>
      </c>
      <c r="CS194" s="157">
        <f t="shared" si="238"/>
        <v>0</v>
      </c>
      <c r="CT194" s="90">
        <f t="shared" si="239"/>
        <v>0</v>
      </c>
      <c r="CU194" s="157">
        <f t="shared" si="240"/>
        <v>0</v>
      </c>
      <c r="CV194" s="90">
        <f t="shared" si="241"/>
        <v>0</v>
      </c>
      <c r="CW194" s="157">
        <f t="shared" si="242"/>
        <v>0</v>
      </c>
      <c r="CX194" s="90">
        <f t="shared" si="243"/>
        <v>0</v>
      </c>
      <c r="CY194" s="157">
        <f t="shared" si="244"/>
        <v>0</v>
      </c>
      <c r="CZ194" s="90">
        <f t="shared" si="245"/>
        <v>0</v>
      </c>
      <c r="DA194" s="91">
        <f>DataEntry!B194</f>
        <v>44247</v>
      </c>
      <c r="DB194" s="83">
        <f t="shared" si="246"/>
        <v>0</v>
      </c>
      <c r="DC194" s="83">
        <f t="shared" si="247"/>
        <v>28</v>
      </c>
      <c r="DD194" s="145">
        <f t="shared" si="299"/>
        <v>14</v>
      </c>
      <c r="DE194" s="145" t="str">
        <f t="shared" si="300"/>
        <v/>
      </c>
      <c r="DF194" s="145" t="str">
        <f t="shared" si="301"/>
        <v/>
      </c>
      <c r="DG194" s="145" t="str">
        <f t="shared" si="302"/>
        <v/>
      </c>
      <c r="DH194" s="145" t="str">
        <f t="shared" si="303"/>
        <v/>
      </c>
      <c r="DI194" s="145">
        <f t="shared" si="304"/>
        <v>16</v>
      </c>
      <c r="DJ194" s="83">
        <f t="shared" si="305"/>
        <v>0</v>
      </c>
      <c r="DK194" s="83">
        <f t="shared" si="306"/>
        <v>0</v>
      </c>
      <c r="DL194" s="84">
        <f t="shared" si="307"/>
        <v>0</v>
      </c>
      <c r="DM194" s="14">
        <f t="shared" si="308"/>
        <v>0</v>
      </c>
      <c r="DN194" s="87">
        <f>IFERROR(DO194*(1-DCFactor)+Results!DP194*DCFactor,"")</f>
        <v>0.27364385547627135</v>
      </c>
      <c r="DO194" s="87">
        <f>(DFactor*Rounds*Number/2+SUM(BV$3:BV182))/(Rounds*Number/2+COUNT(BV$3:BV182))</f>
        <v>0.2727901234567901</v>
      </c>
      <c r="DP194" s="87">
        <f t="shared" si="248"/>
        <v>0.27522935779816515</v>
      </c>
      <c r="DQ194" s="84">
        <f t="shared" si="249"/>
        <v>16.153103781359029</v>
      </c>
      <c r="DR194" s="84">
        <f t="shared" si="250"/>
        <v>0</v>
      </c>
      <c r="DS194" s="87">
        <f t="shared" si="251"/>
        <v>0.34312792780666201</v>
      </c>
      <c r="DT194" s="87">
        <f t="shared" si="252"/>
        <v>0.33106764177335474</v>
      </c>
      <c r="DU194" s="87">
        <f t="shared" si="253"/>
        <v>0.29647539452984778</v>
      </c>
      <c r="DV194" s="86">
        <f t="shared" si="309"/>
        <v>1</v>
      </c>
      <c r="DW194" s="86">
        <f t="shared" si="310"/>
        <v>-1</v>
      </c>
    </row>
    <row r="195" spans="1:127" x14ac:dyDescent="0.25">
      <c r="A195" s="69">
        <v>193</v>
      </c>
      <c r="B195" s="70">
        <f>DataEntry!C195</f>
        <v>17</v>
      </c>
      <c r="C195" s="71">
        <f>COUNTIF(D$2:D195,D195)+COUNTIF(G$2:G195,D195)</f>
        <v>22</v>
      </c>
      <c r="D195" s="72" t="str">
        <f t="shared" ref="D195:D258" si="313">IFERROR(VLOOKUP(B195,Team,2,FALSE),"")</f>
        <v>St Pauli</v>
      </c>
      <c r="E195" s="70">
        <f>DataEntry!E195</f>
        <v>4</v>
      </c>
      <c r="F195" s="71">
        <f>COUNTIF(D$2:D195,G195)+COUNTIF(G$2:G195,G195)</f>
        <v>22</v>
      </c>
      <c r="G195" s="72" t="str">
        <f t="shared" ref="G195:G258" si="314">IFERROR(VLOOKUP(E195,Team,2,FALSE),"")</f>
        <v>Darmstadt 98</v>
      </c>
      <c r="H195" s="73">
        <f>DataEntry!G195</f>
        <v>3</v>
      </c>
      <c r="I195" s="73">
        <f>DataEntry!H195</f>
        <v>2</v>
      </c>
      <c r="J195" s="158">
        <f t="shared" si="312"/>
        <v>1</v>
      </c>
      <c r="K195" s="156">
        <f t="shared" ref="K195:K258" si="315">IFERROR(IF(ABS(H195-I195)&gt;GoalDiff,Bonus,0),0)</f>
        <v>0</v>
      </c>
      <c r="L195" s="224">
        <f t="shared" ref="L195:L258" si="316">IFERROR(VLOOKUP(B195,Team,3+C195,FALSE)+VLOOKUP(B195,Diff,3+C195,FALSE)/2,"")</f>
        <v>2458.8258501997248</v>
      </c>
      <c r="M195" s="224">
        <f t="shared" ref="M195:M258" si="317">IFERROR(VLOOKUP(E195,Team,3+F195,FALSE)-VLOOKUP(E195,Diff,3+F195,FALSE)/2,"")</f>
        <v>2420.3462986586956</v>
      </c>
      <c r="N195" s="236">
        <f t="shared" si="254"/>
        <v>38.479551541029196</v>
      </c>
      <c r="O195" s="22" t="str">
        <f t="shared" si="255"/>
        <v>T17G22</v>
      </c>
      <c r="P195" s="248">
        <f t="shared" ref="P195:P258" si="318">IF(H195="P",0,IF(J195="","",(KFactor+K195)/KFactor*VLOOKUP(N195,Ratings,J195+2,TRUE)+DQ195-DR195))</f>
        <v>4.6618440875639999</v>
      </c>
      <c r="Q195" s="22" t="str">
        <f t="shared" si="256"/>
        <v>T4G22</v>
      </c>
      <c r="R195" s="248">
        <f t="shared" ref="R195:R258" si="319">IF(H195="P",0,IF(J195="","",(KFactor+K195)/KFactor*VLOOKUP(N195,Ratings,J195+5,TRUE)-DQ195+DR195))</f>
        <v>-4.6618440875639999</v>
      </c>
      <c r="S195" s="74">
        <f t="shared" si="257"/>
        <v>1</v>
      </c>
      <c r="T195" s="75">
        <f t="shared" si="258"/>
        <v>0</v>
      </c>
      <c r="U195" s="76">
        <f t="shared" si="259"/>
        <v>0</v>
      </c>
      <c r="V195" s="74">
        <f t="shared" si="260"/>
        <v>0</v>
      </c>
      <c r="W195" s="75">
        <f t="shared" si="261"/>
        <v>0</v>
      </c>
      <c r="X195" s="76">
        <f t="shared" si="262"/>
        <v>0</v>
      </c>
      <c r="Y195" s="74">
        <f t="shared" si="263"/>
        <v>0</v>
      </c>
      <c r="Z195" s="75">
        <f t="shared" si="264"/>
        <v>0</v>
      </c>
      <c r="AA195" s="76">
        <f t="shared" si="265"/>
        <v>0</v>
      </c>
      <c r="AB195" s="74">
        <f t="shared" si="266"/>
        <v>0</v>
      </c>
      <c r="AC195" s="75">
        <f t="shared" si="267"/>
        <v>0</v>
      </c>
      <c r="AD195" s="76">
        <f t="shared" si="268"/>
        <v>0</v>
      </c>
      <c r="AE195" s="74">
        <f t="shared" si="269"/>
        <v>0</v>
      </c>
      <c r="AF195" s="75">
        <f t="shared" si="270"/>
        <v>0</v>
      </c>
      <c r="AG195" s="76">
        <f t="shared" si="271"/>
        <v>0</v>
      </c>
      <c r="AH195" s="74">
        <f t="shared" si="272"/>
        <v>0</v>
      </c>
      <c r="AI195" s="75">
        <f t="shared" si="273"/>
        <v>0</v>
      </c>
      <c r="AJ195" s="76">
        <f t="shared" si="274"/>
        <v>0</v>
      </c>
      <c r="AK195" s="74">
        <f t="shared" si="275"/>
        <v>0</v>
      </c>
      <c r="AL195" s="75">
        <f t="shared" si="276"/>
        <v>0</v>
      </c>
      <c r="AM195" s="76">
        <f t="shared" si="277"/>
        <v>0</v>
      </c>
      <c r="AN195" s="74">
        <f t="shared" si="278"/>
        <v>0</v>
      </c>
      <c r="AO195" s="75">
        <f t="shared" si="279"/>
        <v>0</v>
      </c>
      <c r="AP195" s="76">
        <f t="shared" si="280"/>
        <v>0</v>
      </c>
      <c r="AQ195" s="77">
        <f t="shared" ref="AQ195:AQ258" si="320">IFERROR(VLOOKUP($N195,Ratings,2,TRUE),"")</f>
        <v>0.53381559124360001</v>
      </c>
      <c r="AR195" s="77">
        <f t="shared" si="281"/>
        <v>0.3801261569574278</v>
      </c>
      <c r="AS195" s="78">
        <f t="shared" si="282"/>
        <v>0.30737886857234442</v>
      </c>
      <c r="AT195" s="77">
        <f t="shared" si="283"/>
        <v>0.31249497447022778</v>
      </c>
      <c r="AU195" s="79">
        <f t="shared" si="311"/>
        <v>0.1</v>
      </c>
      <c r="AV195" s="139">
        <f>DataEntry!P195</f>
        <v>0</v>
      </c>
      <c r="AW195" s="80" t="str">
        <f t="shared" ref="AW195:AW258" si="321">IFERROR(VLOOKUP(1/AR195,Odds,5,TRUE),"")</f>
        <v>13/8</v>
      </c>
      <c r="AX195" s="80" t="str">
        <f t="shared" ref="AX195:AX258" si="322">IFERROR(VLOOKUP(1/AS195,Odds,5,TRUE),"")</f>
        <v>9/4</v>
      </c>
      <c r="AY195" s="80" t="str">
        <f t="shared" ref="AY195:AY258" si="323">IFERROR(VLOOKUP(1/AT195,Odds,5,TRUE),"")</f>
        <v>11/5</v>
      </c>
      <c r="AZ195" s="81">
        <f>DataEntry!I195</f>
        <v>141</v>
      </c>
      <c r="BA195" s="82">
        <f>DataEntry!J195</f>
        <v>100</v>
      </c>
      <c r="BB195" s="81">
        <f>DataEntry!K195</f>
        <v>11</v>
      </c>
      <c r="BC195" s="82">
        <f>DataEntry!L195</f>
        <v>5</v>
      </c>
      <c r="BD195" s="81">
        <f>DataEntry!M195</f>
        <v>21</v>
      </c>
      <c r="BE195" s="82">
        <f>DataEntry!N195</f>
        <v>10</v>
      </c>
      <c r="BF195" s="77">
        <f t="shared" si="284"/>
        <v>0.39517189180576029</v>
      </c>
      <c r="BG195" s="77">
        <f t="shared" si="285"/>
        <v>0.29761383101621319</v>
      </c>
      <c r="BH195" s="77">
        <f t="shared" si="286"/>
        <v>0.30721427717802652</v>
      </c>
      <c r="BI195" s="83">
        <f t="shared" si="287"/>
        <v>1</v>
      </c>
      <c r="BJ195" s="83">
        <f t="shared" si="288"/>
        <v>0</v>
      </c>
      <c r="BK195" s="83">
        <f t="shared" si="289"/>
        <v>0</v>
      </c>
      <c r="BL195" s="84">
        <f t="shared" ref="BL195:BL258" si="324">IFERROR(IF(J195="","",AR195*BI195+AS195*BJ195+AT195*BK195),"")</f>
        <v>0.3801261569574278</v>
      </c>
      <c r="BM195" s="84">
        <f t="shared" ref="BM195:BM258" si="325">IFERROR(IF(J195="","",BF195*BI195+BG195*BJ195+BH195*BK195),"")</f>
        <v>0.39517189180576029</v>
      </c>
      <c r="BN195" s="85">
        <f t="shared" si="290"/>
        <v>-1.5045734848332493E-2</v>
      </c>
      <c r="BO195" s="84">
        <f t="shared" ref="BO195:BO258" si="326">IF(AND(SUM($BI195:$BK195)=1,SUM($AR195:$AT195)=1),AR195,"")</f>
        <v>0.3801261569574278</v>
      </c>
      <c r="BP195" s="84">
        <f t="shared" ref="BP195:BP258" si="327">IF(AND(SUM($BI195:$BK195)=1,SUM($AR195:$AT195)=1),AS195,"")</f>
        <v>0.30737886857234442</v>
      </c>
      <c r="BQ195" s="84">
        <f t="shared" ref="BQ195:BQ258" si="328">IF(AND(SUM($BI195:$BK195)=1,SUM($AR195:$AT195)=1),AT195,"")</f>
        <v>0.31249497447022778</v>
      </c>
      <c r="BR195" s="84">
        <f t="shared" si="291"/>
        <v>0.39517189180576029</v>
      </c>
      <c r="BS195" s="84">
        <f t="shared" si="291"/>
        <v>0.29761383101621319</v>
      </c>
      <c r="BT195" s="84">
        <f t="shared" si="291"/>
        <v>0.30721427717802652</v>
      </c>
      <c r="BU195" s="86">
        <f t="shared" si="292"/>
        <v>1</v>
      </c>
      <c r="BV195" s="86">
        <f t="shared" si="292"/>
        <v>0</v>
      </c>
      <c r="BW195" s="86">
        <f t="shared" si="292"/>
        <v>0</v>
      </c>
      <c r="BX195" s="86">
        <f t="shared" si="293"/>
        <v>1</v>
      </c>
      <c r="BY195" s="86">
        <f t="shared" si="293"/>
        <v>0</v>
      </c>
      <c r="BZ195" s="86">
        <f t="shared" si="293"/>
        <v>0</v>
      </c>
      <c r="CA195" s="83">
        <f>IF(AND(DataEntry!B195&gt;=ExFrom,DataEntry!B195&lt;=ExTo),0,IF(AR195&lt;DS195,0,DB195))</f>
        <v>0</v>
      </c>
      <c r="CB195" s="83">
        <f>IF(AND(DataEntry!B195&gt;=ExFrom,DataEntry!B195&lt;=ExTo),0,IF(AT195&lt;DT195,0,DC195))</f>
        <v>0</v>
      </c>
      <c r="CC195" s="14">
        <f t="shared" si="294"/>
        <v>0</v>
      </c>
      <c r="CD195" s="72" t="str">
        <f t="shared" ref="CD195:CD258" si="329">IF(CA195&gt;0,D195,IF(CB195&gt;0,G195,""))</f>
        <v/>
      </c>
      <c r="CE195" s="87">
        <f t="shared" si="295"/>
        <v>5.0018404497389923E-2</v>
      </c>
      <c r="CF195" s="88">
        <f t="shared" si="296"/>
        <v>-5.7893505625129675E-2</v>
      </c>
      <c r="CG195" s="88">
        <f t="shared" si="297"/>
        <v>-2.051795774908095E-2</v>
      </c>
      <c r="CH195" s="87">
        <f t="shared" si="298"/>
        <v>0.30737886857234442</v>
      </c>
      <c r="CI195" s="89">
        <f t="shared" ref="CI195:CI258" si="330">IF(OR(AND(CD195=D195,N195&gt;0),AND(CD195=G195,N195&lt;=0)),1,0)</f>
        <v>0</v>
      </c>
      <c r="CJ195" s="89">
        <f t="shared" ref="CJ195:CJ258" si="331">IF(OR(AND(CD195=D195,N195&lt;=0),AND(CD195=G195,N195&gt;0)),1,0)</f>
        <v>0</v>
      </c>
      <c r="CK195" s="157">
        <f t="shared" ref="CK195:CK258" si="332">IFERROR(SUM($S195:$U195)*$CC195*$CI195,0)</f>
        <v>0</v>
      </c>
      <c r="CL195" s="90">
        <f t="shared" ref="CL195:CL258" si="333">IFERROR(SUM($S195:$U195)*$CC195*$CJ195,0)</f>
        <v>0</v>
      </c>
      <c r="CM195" s="157">
        <f t="shared" ref="CM195:CM258" si="334">IFERROR(SUM($V195:$X195)*$CC195*$CI195,0)</f>
        <v>0</v>
      </c>
      <c r="CN195" s="90">
        <f t="shared" ref="CN195:CN258" si="335">IFERROR(SUM($V195:$X195)*$CC195*$CJ195,0)</f>
        <v>0</v>
      </c>
      <c r="CO195" s="157">
        <f t="shared" ref="CO195:CO258" si="336">IFERROR(SUM($Y195:$AA195)*$CC195*$CI195,0)</f>
        <v>0</v>
      </c>
      <c r="CP195" s="90">
        <f t="shared" ref="CP195:CP258" si="337">IFERROR(SUM($Y195:$AA195)*$CC195*$CJ195,0)</f>
        <v>0</v>
      </c>
      <c r="CQ195" s="157">
        <f t="shared" ref="CQ195:CQ258" si="338">IFERROR(SUM($AB195:$AD195)*$CC195*$CI195,0)</f>
        <v>0</v>
      </c>
      <c r="CR195" s="90">
        <f t="shared" ref="CR195:CR258" si="339">IFERROR(SUM($AB195:$AD195)*$CC195*$CJ195,0)</f>
        <v>0</v>
      </c>
      <c r="CS195" s="157">
        <f t="shared" ref="CS195:CS258" si="340">IFERROR(SUM($AE195:$AG195)*$CC195*$CI195,0)</f>
        <v>0</v>
      </c>
      <c r="CT195" s="90">
        <f t="shared" ref="CT195:CT258" si="341">IFERROR(SUM($AE195:$AG195)*$CC195*$CJ195,0)</f>
        <v>0</v>
      </c>
      <c r="CU195" s="157">
        <f t="shared" ref="CU195:CU258" si="342">IFERROR(SUM($AH195:$AJ195)*$CC195*$CI195,0)</f>
        <v>0</v>
      </c>
      <c r="CV195" s="90">
        <f t="shared" ref="CV195:CV258" si="343">IFERROR(SUM($AH195:$AJ195)*$CC195*$CJ195,0)</f>
        <v>0</v>
      </c>
      <c r="CW195" s="157">
        <f t="shared" ref="CW195:CW258" si="344">IFERROR(SUM($AK195:$AM195)*$CC195*$CI195,0)</f>
        <v>0</v>
      </c>
      <c r="CX195" s="90">
        <f t="shared" ref="CX195:CX258" si="345">IFERROR(SUM($AK195:$AM195)*$CC195*$CJ195,0)</f>
        <v>0</v>
      </c>
      <c r="CY195" s="157">
        <f t="shared" ref="CY195:CY258" si="346">IFERROR(SUM($AN195:$AP195)*$CC195*$CI195,0)</f>
        <v>0</v>
      </c>
      <c r="CZ195" s="90">
        <f t="shared" ref="CZ195:CZ258" si="347">IFERROR(SUM($AN195:$AP195)*$CC195*$CJ195,0)</f>
        <v>0</v>
      </c>
      <c r="DA195" s="91">
        <f>DataEntry!B195</f>
        <v>44247</v>
      </c>
      <c r="DB195" s="83">
        <f t="shared" ref="DB195:DB258" si="348">IFERROR(IF(AND(C195&gt;Start,F195&gt;Start,C195&lt;=(Rounds-End),F195&lt;=(Rounds-End)),IF(CF195&gt;AU195,ROUND(AR195*Stake,0),0),0),0)</f>
        <v>0</v>
      </c>
      <c r="DC195" s="83">
        <f t="shared" ref="DC195:DC258" si="349">IFERROR(IF(AND(C195&gt;Start,F195&gt;Start,C195&lt;=(Rounds-End),F195&lt;=(Rounds-End)),IF(CG195&gt;AU195,ROUND(AT195*Stake,0),0),0),0)</f>
        <v>0</v>
      </c>
      <c r="DD195" s="145">
        <f t="shared" si="299"/>
        <v>17</v>
      </c>
      <c r="DE195" s="145" t="str">
        <f t="shared" si="300"/>
        <v/>
      </c>
      <c r="DF195" s="145" t="str">
        <f t="shared" si="301"/>
        <v/>
      </c>
      <c r="DG195" s="145" t="str">
        <f t="shared" si="302"/>
        <v/>
      </c>
      <c r="DH195" s="145" t="str">
        <f t="shared" si="303"/>
        <v/>
      </c>
      <c r="DI195" s="145">
        <f t="shared" si="304"/>
        <v>4</v>
      </c>
      <c r="DJ195" s="83">
        <f t="shared" si="305"/>
        <v>0</v>
      </c>
      <c r="DK195" s="83">
        <f t="shared" si="306"/>
        <v>0</v>
      </c>
      <c r="DL195" s="84">
        <f t="shared" si="307"/>
        <v>0</v>
      </c>
      <c r="DM195" s="14">
        <f t="shared" si="308"/>
        <v>0</v>
      </c>
      <c r="DN195" s="87">
        <f>IFERROR(DO195*(1-DCFactor)+Results!DP195*DCFactor,"")</f>
        <v>0.29149494119843194</v>
      </c>
      <c r="DO195" s="87">
        <f>(DFactor*Rounds*Number/2+SUM(BV$3:BV183))/(Rounds*Number/2+COUNT(BV$3:BV183))</f>
        <v>0.2722299794661191</v>
      </c>
      <c r="DP195" s="87">
        <f t="shared" ref="DP195:DP258" si="350">IFERROR((VLOOKUP(B195,Drawx,3+C195,FALSE)+VLOOKUP(E195,Drawx,3+F195,FALSE))/(Rounds*2+C195+F195-2),DFactor)</f>
        <v>0.32727272727272727</v>
      </c>
      <c r="DQ195" s="84">
        <f t="shared" ref="DQ195:DQ258" si="351">IF(AND(CG195&gt;0.05,J195=1),(1-AR195)*Knowledge*CG195/0.15,0)</f>
        <v>0</v>
      </c>
      <c r="DR195" s="84">
        <f t="shared" ref="DR195:DR258" si="352">IF(AND(CF195&gt;0.05,J195=3),(1-AT195)*Knowledge*CF195/0.15,0)</f>
        <v>0</v>
      </c>
      <c r="DS195" s="87">
        <f t="shared" ref="DS195:DS258" si="353">LongHome*(1-((CF195-Risk)*Wiggle))</f>
        <v>0.33859645018750434</v>
      </c>
      <c r="DT195" s="87">
        <f t="shared" ref="DT195:DT258" si="354">LongAway*(1-((CG195-Risk)*Wiggle))</f>
        <v>0.33735059859163596</v>
      </c>
      <c r="DU195" s="87">
        <f t="shared" ref="DU195:DU258" si="355">IFERROR(IF(AND(Book="Book",BG195&lt;1),BG195,DN195+(-6.04612949+0.78738433*ABS(N195)-0.00594709*ABS(N195)^2+0.00000768*ABS(N195)^3)/1000),"")</f>
        <v>0.30737886857234442</v>
      </c>
      <c r="DV195" s="86">
        <f t="shared" si="309"/>
        <v>1</v>
      </c>
      <c r="DW195" s="86">
        <f t="shared" si="310"/>
        <v>-1</v>
      </c>
    </row>
    <row r="196" spans="1:127" x14ac:dyDescent="0.25">
      <c r="A196" s="69">
        <v>194</v>
      </c>
      <c r="B196" s="70">
        <f>DataEntry!C196</f>
        <v>5</v>
      </c>
      <c r="C196" s="71">
        <f>COUNTIF(D$2:D196,D196)+COUNTIF(G$2:G196,D196)</f>
        <v>22</v>
      </c>
      <c r="D196" s="72" t="str">
        <f t="shared" si="313"/>
        <v>Fortuna Dusseldorf</v>
      </c>
      <c r="E196" s="70">
        <f>DataEntry!E196</f>
        <v>8</v>
      </c>
      <c r="F196" s="71">
        <f>COUNTIF(D$2:D196,G196)+COUNTIF(G$2:G196,G196)</f>
        <v>22</v>
      </c>
      <c r="G196" s="72" t="str">
        <f t="shared" si="314"/>
        <v>Hannover 96</v>
      </c>
      <c r="H196" s="73">
        <f>DataEntry!G196</f>
        <v>3</v>
      </c>
      <c r="I196" s="73">
        <f>DataEntry!H196</f>
        <v>2</v>
      </c>
      <c r="J196" s="158">
        <f t="shared" si="312"/>
        <v>1</v>
      </c>
      <c r="K196" s="156">
        <f t="shared" si="315"/>
        <v>0</v>
      </c>
      <c r="L196" s="224">
        <f t="shared" si="316"/>
        <v>2555.1632859980314</v>
      </c>
      <c r="M196" s="224">
        <f t="shared" si="317"/>
        <v>2457.7537015268672</v>
      </c>
      <c r="N196" s="236">
        <f t="shared" ref="N196:N259" si="356">IFERROR(IF(L196-M196&gt;735,735,IF(L196-M196&lt;-735,-735,L196-M196)),"")</f>
        <v>97.40958447116418</v>
      </c>
      <c r="O196" s="22" t="str">
        <f t="shared" ref="O196:O259" si="357">CONCATENATE("T",B196,"G",C196)</f>
        <v>T5G22</v>
      </c>
      <c r="P196" s="248">
        <f t="shared" si="318"/>
        <v>4.1048800975531403</v>
      </c>
      <c r="Q196" s="22" t="str">
        <f t="shared" ref="Q196:Q259" si="358">CONCATENATE("T",E196,"G",F196)</f>
        <v>T8G22</v>
      </c>
      <c r="R196" s="248">
        <f t="shared" si="319"/>
        <v>-4.1048800975531403</v>
      </c>
      <c r="S196" s="74">
        <f t="shared" ref="S196:S259" si="359">IF(OR(AND($N196&gt;S$2,$N196&lt;=U$2,$J196=1),AND($N196&lt;-S$2,$N196&gt;=-U$2,$J196=3)),1,0)</f>
        <v>0</v>
      </c>
      <c r="T196" s="75">
        <f t="shared" ref="T196:T259" si="360">IF(OR(AND($N196&gt;S$2,$N196&lt;=U$2,$J196=2),AND($N196&lt;-S$2,$N196&gt;=-U$2,$J196=2)),1,0)</f>
        <v>0</v>
      </c>
      <c r="U196" s="76">
        <f t="shared" ref="U196:U259" si="361">IF(OR(AND($N196&gt;S$2,$N196&lt;=U$2,$J196=3),AND($N196&lt;-S$2,$N196&gt;=-U$2,$J196=1)),1,0)</f>
        <v>0</v>
      </c>
      <c r="V196" s="74">
        <f t="shared" ref="V196:V259" si="362">IF(OR(AND($N196&gt;V$2,$N196&lt;=X$2,$J196=1),AND($N196&lt;-V$2,$N196&gt;=-X$2,$J196=3)),1,0)</f>
        <v>1</v>
      </c>
      <c r="W196" s="75">
        <f t="shared" ref="W196:W259" si="363">IF(OR(AND($N196&gt;V$2,$N196&lt;=X$2,$J196=2),AND($N196&lt;-V$2,$N196&gt;=-X$2,$J196=2)),1,0)</f>
        <v>0</v>
      </c>
      <c r="X196" s="76">
        <f t="shared" ref="X196:X259" si="364">IF(OR(AND($N196&gt;V$2,$N196&lt;=X$2,$J196=3),AND($N196&lt;-V$2,$N196&gt;=-X$2,$J196=1)),1,0)</f>
        <v>0</v>
      </c>
      <c r="Y196" s="74">
        <f t="shared" ref="Y196:Y259" si="365">IF(OR(AND($N196&gt;Y$2,$N196&lt;=AA$2,$J196=1),AND($N196&lt;-Y$2,$N196&gt;=-AA$2,$J196=3)),1,0)</f>
        <v>0</v>
      </c>
      <c r="Z196" s="75">
        <f t="shared" ref="Z196:Z259" si="366">IF(OR(AND($N196&gt;Y$2,$N196&lt;=AA$2,$J196=2),AND($N196&lt;-Y$2,$N196&gt;=-AA$2,$J196=2)),1,0)</f>
        <v>0</v>
      </c>
      <c r="AA196" s="76">
        <f t="shared" ref="AA196:AA259" si="367">IF(OR(AND($N196&gt;Y$2,$N196&lt;=AA$2,$J196=3),AND($N196&lt;-Y$2,$N196&gt;=-AA$2,$J196=1)),1,0)</f>
        <v>0</v>
      </c>
      <c r="AB196" s="74">
        <f t="shared" ref="AB196:AB259" si="368">IF(OR(AND($N196&gt;AB$2,$N196&lt;=AD$2,$J196=1),AND($N196&lt;-AB$2,$N196&gt;=-AD$2,$J196=3)),1,0)</f>
        <v>0</v>
      </c>
      <c r="AC196" s="75">
        <f t="shared" ref="AC196:AC259" si="369">IF(OR(AND($N196&gt;AB$2,$N196&lt;=AD$2,$J196=2),AND($N196&lt;-AB$2,$N196&gt;=-AD$2,$J196=2)),1,0)</f>
        <v>0</v>
      </c>
      <c r="AD196" s="76">
        <f t="shared" ref="AD196:AD259" si="370">IF(OR(AND($N196&gt;AB$2,$N196&lt;=AD$2,$J196=3),AND($N196&lt;-AB$2,$N196&gt;=-AD$2,$J196=1)),1,0)</f>
        <v>0</v>
      </c>
      <c r="AE196" s="74">
        <f t="shared" ref="AE196:AE259" si="371">IF(OR(AND($N196&gt;AE$2,$N196&lt;=AG$2,$J196=1),AND($N196&lt;-AE$2,$N196&gt;=-AG$2,$J196=3)),1,0)</f>
        <v>0</v>
      </c>
      <c r="AF196" s="75">
        <f t="shared" ref="AF196:AF259" si="372">IF(OR(AND($N196&gt;AE$2,$N196&lt;=AG$2,$J196=2),AND($N196&lt;-AE$2,$N196&gt;=-AG$2,$J196=2)),1,0)</f>
        <v>0</v>
      </c>
      <c r="AG196" s="76">
        <f t="shared" ref="AG196:AG259" si="373">IF(OR(AND($N196&gt;AE$2,$N196&lt;=AG$2,$J196=3),AND($N196&lt;-AE$2,$N196&gt;=-AG$2,$J196=1)),1,0)</f>
        <v>0</v>
      </c>
      <c r="AH196" s="74">
        <f t="shared" ref="AH196:AH259" si="374">IF(OR(AND($N196&gt;AH$2,$N196&lt;=AJ$2,$J196=1),AND($N196&lt;-AH$2,$N196&gt;=-AJ$2,$J196=3)),1,0)</f>
        <v>0</v>
      </c>
      <c r="AI196" s="75">
        <f t="shared" ref="AI196:AI259" si="375">IF(OR(AND($N196&gt;AH$2,$N196&lt;=AJ$2,$J196=2),AND($N196&lt;-AH$2,$N196&gt;=-AJ$2,$J196=2)),1,0)</f>
        <v>0</v>
      </c>
      <c r="AJ196" s="76">
        <f t="shared" ref="AJ196:AJ259" si="376">IF(OR(AND($N196&gt;AH$2,$N196&lt;=AJ$2,$J196=3),AND($N196&lt;-AH$2,$N196&gt;=-AJ$2,$J196=1)),1,0)</f>
        <v>0</v>
      </c>
      <c r="AK196" s="74">
        <f t="shared" ref="AK196:AK259" si="377">IF(OR(AND($N196&gt;AK$2,$N196&lt;=AM$2,$J196=1),AND($N196&lt;-AK$2,$N196&gt;=-AM$2,$J196=3)),1,0)</f>
        <v>0</v>
      </c>
      <c r="AL196" s="75">
        <f t="shared" ref="AL196:AL259" si="378">IF(OR(AND($N196&gt;AK$2,$N196&lt;=AM$2,$J196=2),AND($N196&lt;-AK$2,$N196&gt;=-AM$2,$J196=2)),1,0)</f>
        <v>0</v>
      </c>
      <c r="AM196" s="76">
        <f t="shared" ref="AM196:AM259" si="379">IF(OR(AND($N196&gt;AK$2,$N196&lt;=AM$2,$J196=3),AND($N196&lt;-AK$2,$N196&gt;=-AM$2,$J196=1)),1,0)</f>
        <v>0</v>
      </c>
      <c r="AN196" s="74">
        <f t="shared" ref="AN196:AN259" si="380">IF(OR(AND($N196&gt;AN$2,$N196&lt;=AP$2,$J196=1),AND($N196&lt;-AN$2,$N196&gt;=-AP$2,$J196=3)),1,0)</f>
        <v>0</v>
      </c>
      <c r="AO196" s="75">
        <f t="shared" ref="AO196:AO259" si="381">IF(OR(AND($N196&gt;AN$2,$N196&lt;=AP$2,$J196=2),AND($N196&lt;-AN$2,$N196&gt;=-AP$2,$J196=2)),1,0)</f>
        <v>0</v>
      </c>
      <c r="AP196" s="76">
        <f t="shared" ref="AP196:AP259" si="382">IF(OR(AND($N196&gt;AN$2,$N196&lt;=AP$2,$J196=3),AND($N196&lt;-AN$2,$N196&gt;=-AP$2,$J196=1)),1,0)</f>
        <v>0</v>
      </c>
      <c r="AQ196" s="77">
        <f t="shared" si="320"/>
        <v>0.58951199024468592</v>
      </c>
      <c r="AR196" s="77">
        <f t="shared" ref="AR196:AR259" si="383">IFERROR(IF(AQ196-CH196/2&lt;0.01,0.01,AQ196-CH196/2),"")</f>
        <v>0.44216457804617515</v>
      </c>
      <c r="AS196" s="78">
        <f t="shared" ref="AS196:AS259" si="384">IFERROR(IF(J196&gt;0,1-AT196-AR196,""),"")</f>
        <v>0.29469482439702155</v>
      </c>
      <c r="AT196" s="77">
        <f t="shared" ref="AT196:AT259" si="385">IFERROR(IF(1-AR196-CH196&lt;0.01,0.01,1-AR196-CH196),"")</f>
        <v>0.26314059755680325</v>
      </c>
      <c r="AU196" s="79">
        <f t="shared" si="311"/>
        <v>0.1</v>
      </c>
      <c r="AV196" s="139">
        <f>DataEntry!P196</f>
        <v>0</v>
      </c>
      <c r="AW196" s="80" t="str">
        <f t="shared" si="321"/>
        <v>63/50</v>
      </c>
      <c r="AX196" s="80" t="str">
        <f t="shared" si="322"/>
        <v>59/25</v>
      </c>
      <c r="AY196" s="80" t="str">
        <f t="shared" si="323"/>
        <v>14/5</v>
      </c>
      <c r="AZ196" s="81">
        <f>DataEntry!I196</f>
        <v>11</v>
      </c>
      <c r="BA196" s="82">
        <f>DataEntry!J196</f>
        <v>8</v>
      </c>
      <c r="BB196" s="81">
        <f>DataEntry!K196</f>
        <v>62</v>
      </c>
      <c r="BC196" s="82">
        <f>DataEntry!L196</f>
        <v>25</v>
      </c>
      <c r="BD196" s="81">
        <f>DataEntry!M196</f>
        <v>193</v>
      </c>
      <c r="BE196" s="82">
        <f>DataEntry!N196</f>
        <v>100</v>
      </c>
      <c r="BF196" s="77">
        <f t="shared" ref="BF196:BF259" si="386">IFERROR(BA196/(AZ196+BA196)/(BA196/(AZ196+BA196)+BC196/(BB196+BC196)+BE196/(BD196+BE196)),"")</f>
        <v>0.40111486360229975</v>
      </c>
      <c r="BG196" s="77">
        <f t="shared" ref="BG196:BG259" si="387">IFERROR(BC196/(BB196+BC196)/(BA196/(AZ196+BA196)+BC196/(BB196+BC196)+BE196/(BD196+BE196)),"")</f>
        <v>0.27374936811938561</v>
      </c>
      <c r="BH196" s="77">
        <f t="shared" ref="BH196:BH259" si="388">IFERROR(BE196/(BD196+BE196)/(BA196/(AZ196+BA196)+BC196/(BB196+BC196)+BE196/(BD196+BE196)),"")</f>
        <v>0.3251357682783147</v>
      </c>
      <c r="BI196" s="83">
        <f t="shared" ref="BI196:BI259" si="389">IF(J196=1,1,0)</f>
        <v>1</v>
      </c>
      <c r="BJ196" s="83">
        <f t="shared" ref="BJ196:BJ259" si="390">IF(J196=2,1,0)</f>
        <v>0</v>
      </c>
      <c r="BK196" s="83">
        <f t="shared" ref="BK196:BK259" si="391">IF(J196=3,1,0)</f>
        <v>0</v>
      </c>
      <c r="BL196" s="84">
        <f t="shared" si="324"/>
        <v>0.44216457804617515</v>
      </c>
      <c r="BM196" s="84">
        <f t="shared" si="325"/>
        <v>0.40111486360229975</v>
      </c>
      <c r="BN196" s="85">
        <f t="shared" ref="BN196:BN259" si="392">IFERROR(BL196-BM196,"")</f>
        <v>4.1049714443875396E-2</v>
      </c>
      <c r="BO196" s="84">
        <f t="shared" si="326"/>
        <v>0.44216457804617515</v>
      </c>
      <c r="BP196" s="84">
        <f t="shared" si="327"/>
        <v>0.29469482439702155</v>
      </c>
      <c r="BQ196" s="84">
        <f t="shared" si="328"/>
        <v>0.26314059755680325</v>
      </c>
      <c r="BR196" s="84">
        <f t="shared" ref="BR196:BT259" si="393">IF(AND(SUM($BI196:$BK196)=1,SUM($BF196:$BH196)=1),BF196,"")</f>
        <v>0.40111486360229975</v>
      </c>
      <c r="BS196" s="84">
        <f t="shared" si="393"/>
        <v>0.27374936811938561</v>
      </c>
      <c r="BT196" s="84">
        <f t="shared" si="393"/>
        <v>0.3251357682783147</v>
      </c>
      <c r="BU196" s="86">
        <f t="shared" ref="BU196:BW259" si="394">IF(BO196="","",BI196)</f>
        <v>1</v>
      </c>
      <c r="BV196" s="86">
        <f t="shared" si="394"/>
        <v>0</v>
      </c>
      <c r="BW196" s="86">
        <f t="shared" si="394"/>
        <v>0</v>
      </c>
      <c r="BX196" s="86">
        <f t="shared" ref="BX196:BZ259" si="395">IF(BR196="","",BI196)</f>
        <v>1</v>
      </c>
      <c r="BY196" s="86">
        <f t="shared" si="395"/>
        <v>0</v>
      </c>
      <c r="BZ196" s="86">
        <f t="shared" si="395"/>
        <v>0</v>
      </c>
      <c r="CA196" s="83">
        <f>IF(AND(DataEntry!B196&gt;=ExFrom,DataEntry!B196&lt;=ExTo),0,IF(AR196&lt;DS196,0,DB196))</f>
        <v>0</v>
      </c>
      <c r="CB196" s="83">
        <f>IF(AND(DataEntry!B196&gt;=ExFrom,DataEntry!B196&lt;=ExTo),0,IF(AT196&lt;DT196,0,DC196))</f>
        <v>0</v>
      </c>
      <c r="CC196" s="14">
        <f t="shared" ref="CC196:CC259" si="396">IFERROR(ROUND((CA196*(AZ196+BA196)/BA196*BX196-CA196)+(CB196*(BD196+BE196)/BE196*BZ196-CB196),2),"")</f>
        <v>0</v>
      </c>
      <c r="CD196" s="72" t="str">
        <f t="shared" si="329"/>
        <v/>
      </c>
      <c r="CE196" s="87">
        <f t="shared" ref="CE196:CE259" si="397">IFERROR(BA196/(AZ196+BA196)+BC196/(BB196+BC196)+BE196/(BD196+BE196)-1,"")</f>
        <v>4.9705881745672809E-2</v>
      </c>
      <c r="CF196" s="88">
        <f t="shared" ref="CF196:CF259" si="398">IFERROR((1+AR196)*0.5*(AR196*(AZ196+BA196)/BA196-1),0)</f>
        <v>3.615569537526353E-2</v>
      </c>
      <c r="CG196" s="88">
        <f t="shared" ref="CG196:CG259" si="399">IFERROR((1+AT196)*0.5*(AT196*(BD196+BE196)/BE196-1),0)</f>
        <v>-0.14462836632674694</v>
      </c>
      <c r="CH196" s="87">
        <f t="shared" ref="CH196:CH259" si="400">IF(DU196&lt;0.01,0.01,DU196)</f>
        <v>0.2946948243970216</v>
      </c>
      <c r="CI196" s="89">
        <f t="shared" si="330"/>
        <v>0</v>
      </c>
      <c r="CJ196" s="89">
        <f t="shared" si="331"/>
        <v>0</v>
      </c>
      <c r="CK196" s="157">
        <f t="shared" si="332"/>
        <v>0</v>
      </c>
      <c r="CL196" s="90">
        <f t="shared" si="333"/>
        <v>0</v>
      </c>
      <c r="CM196" s="157">
        <f t="shared" si="334"/>
        <v>0</v>
      </c>
      <c r="CN196" s="90">
        <f t="shared" si="335"/>
        <v>0</v>
      </c>
      <c r="CO196" s="157">
        <f t="shared" si="336"/>
        <v>0</v>
      </c>
      <c r="CP196" s="90">
        <f t="shared" si="337"/>
        <v>0</v>
      </c>
      <c r="CQ196" s="157">
        <f t="shared" si="338"/>
        <v>0</v>
      </c>
      <c r="CR196" s="90">
        <f t="shared" si="339"/>
        <v>0</v>
      </c>
      <c r="CS196" s="157">
        <f t="shared" si="340"/>
        <v>0</v>
      </c>
      <c r="CT196" s="90">
        <f t="shared" si="341"/>
        <v>0</v>
      </c>
      <c r="CU196" s="157">
        <f t="shared" si="342"/>
        <v>0</v>
      </c>
      <c r="CV196" s="90">
        <f t="shared" si="343"/>
        <v>0</v>
      </c>
      <c r="CW196" s="157">
        <f t="shared" si="344"/>
        <v>0</v>
      </c>
      <c r="CX196" s="90">
        <f t="shared" si="345"/>
        <v>0</v>
      </c>
      <c r="CY196" s="157">
        <f t="shared" si="346"/>
        <v>0</v>
      </c>
      <c r="CZ196" s="90">
        <f t="shared" si="347"/>
        <v>0</v>
      </c>
      <c r="DA196" s="91">
        <f>DataEntry!B196</f>
        <v>44248</v>
      </c>
      <c r="DB196" s="83">
        <f t="shared" si="348"/>
        <v>0</v>
      </c>
      <c r="DC196" s="83">
        <f t="shared" si="349"/>
        <v>0</v>
      </c>
      <c r="DD196" s="145">
        <f t="shared" ref="DD196:DD259" si="401">IFERROR(CHOOSE($J196,$B196,"",""),"")</f>
        <v>5</v>
      </c>
      <c r="DE196" s="145" t="str">
        <f t="shared" ref="DE196:DE259" si="402">IFERROR(CHOOSE($J196,"",$B196,""),"")</f>
        <v/>
      </c>
      <c r="DF196" s="145" t="str">
        <f t="shared" ref="DF196:DF259" si="403">IFERROR(CHOOSE($J196,"","",$B196),"")</f>
        <v/>
      </c>
      <c r="DG196" s="145" t="str">
        <f t="shared" ref="DG196:DG259" si="404">IFERROR(CHOOSE($J196,"","",$E196),"")</f>
        <v/>
      </c>
      <c r="DH196" s="145" t="str">
        <f t="shared" ref="DH196:DH259" si="405">IFERROR(CHOOSE($J196,"",$E196,""),"")</f>
        <v/>
      </c>
      <c r="DI196" s="145">
        <f t="shared" ref="DI196:DI259" si="406">IFERROR(CHOOSE($J196,$E196,"",""),"")</f>
        <v>8</v>
      </c>
      <c r="DJ196" s="83">
        <f t="shared" ref="DJ196:DJ259" si="407">IF(J196="",0,CA196)</f>
        <v>0</v>
      </c>
      <c r="DK196" s="83">
        <f t="shared" ref="DK196:DK259" si="408">IF(J196="",0,CB196)</f>
        <v>0</v>
      </c>
      <c r="DL196" s="84">
        <f t="shared" ref="DL196:DL259" si="409">IFERROR(ROUND((CA196+CB196)/(BB196/BC196),2),"")</f>
        <v>0</v>
      </c>
      <c r="DM196" s="14">
        <f t="shared" ref="DM196:DM259" si="410">IFERROR(ROUND((DL196*(BB196+BC196)/BC196*BY196-DL196),2),"")</f>
        <v>0</v>
      </c>
      <c r="DN196" s="87">
        <f>IFERROR(DO196*(1-DCFactor)+Results!DP196*DCFactor,"")</f>
        <v>0.27337339791356186</v>
      </c>
      <c r="DO196" s="87">
        <f>(DFactor*Rounds*Number/2+SUM(BV$3:BV184))/(Rounds*Number/2+COUNT(BV$3:BV184))</f>
        <v>0.27372131147540985</v>
      </c>
      <c r="DP196" s="87">
        <f t="shared" si="350"/>
        <v>0.27272727272727271</v>
      </c>
      <c r="DQ196" s="84">
        <f t="shared" si="351"/>
        <v>0</v>
      </c>
      <c r="DR196" s="84">
        <f t="shared" si="352"/>
        <v>0</v>
      </c>
      <c r="DS196" s="87">
        <f t="shared" si="353"/>
        <v>0.3354614768208245</v>
      </c>
      <c r="DT196" s="87">
        <f t="shared" si="354"/>
        <v>0.34148761221089152</v>
      </c>
      <c r="DU196" s="87">
        <f t="shared" si="355"/>
        <v>0.2946948243970216</v>
      </c>
      <c r="DV196" s="86">
        <f t="shared" ref="DV196:DV259" si="411">IFERROR(H196-I196,"")</f>
        <v>1</v>
      </c>
      <c r="DW196" s="86">
        <f t="shared" ref="DW196:DW259" si="412">IFERROR(I196-H196,"")</f>
        <v>-1</v>
      </c>
    </row>
    <row r="197" spans="1:127" x14ac:dyDescent="0.25">
      <c r="A197" s="69">
        <v>195</v>
      </c>
      <c r="B197" s="70">
        <f>DataEntry!C197</f>
        <v>10</v>
      </c>
      <c r="C197" s="71">
        <f>COUNTIF(D$2:D197,D197)+COUNTIF(G$2:G197,D197)</f>
        <v>22</v>
      </c>
      <c r="D197" s="72" t="str">
        <f t="shared" si="313"/>
        <v>Karlsruher</v>
      </c>
      <c r="E197" s="70">
        <f>DataEntry!E197</f>
        <v>12</v>
      </c>
      <c r="F197" s="71">
        <f>COUNTIF(D$2:D197,G197)+COUNTIF(G$2:G197,G197)</f>
        <v>22</v>
      </c>
      <c r="G197" s="72" t="str">
        <f t="shared" si="314"/>
        <v>Nurnberg</v>
      </c>
      <c r="H197" s="73">
        <f>DataEntry!G197</f>
        <v>0</v>
      </c>
      <c r="I197" s="73">
        <f>DataEntry!H197</f>
        <v>1</v>
      </c>
      <c r="J197" s="158">
        <f t="shared" si="312"/>
        <v>3</v>
      </c>
      <c r="K197" s="156">
        <f t="shared" si="315"/>
        <v>0</v>
      </c>
      <c r="L197" s="224">
        <f t="shared" si="316"/>
        <v>2465.1924640430157</v>
      </c>
      <c r="M197" s="224">
        <f t="shared" si="317"/>
        <v>2411.5376976814841</v>
      </c>
      <c r="N197" s="236">
        <f t="shared" si="356"/>
        <v>53.654766361531529</v>
      </c>
      <c r="O197" s="22" t="str">
        <f t="shared" si="357"/>
        <v>T10G22</v>
      </c>
      <c r="P197" s="248">
        <f t="shared" si="318"/>
        <v>-5.4765986703866218</v>
      </c>
      <c r="Q197" s="22" t="str">
        <f t="shared" si="358"/>
        <v>T12G22</v>
      </c>
      <c r="R197" s="248">
        <f t="shared" si="319"/>
        <v>5.4765986703866218</v>
      </c>
      <c r="S197" s="74">
        <f t="shared" si="359"/>
        <v>0</v>
      </c>
      <c r="T197" s="75">
        <f t="shared" si="360"/>
        <v>0</v>
      </c>
      <c r="U197" s="76">
        <f t="shared" si="361"/>
        <v>0</v>
      </c>
      <c r="V197" s="74">
        <f t="shared" si="362"/>
        <v>0</v>
      </c>
      <c r="W197" s="75">
        <f t="shared" si="363"/>
        <v>0</v>
      </c>
      <c r="X197" s="76">
        <f t="shared" si="364"/>
        <v>1</v>
      </c>
      <c r="Y197" s="74">
        <f t="shared" si="365"/>
        <v>0</v>
      </c>
      <c r="Z197" s="75">
        <f t="shared" si="366"/>
        <v>0</v>
      </c>
      <c r="AA197" s="76">
        <f t="shared" si="367"/>
        <v>0</v>
      </c>
      <c r="AB197" s="74">
        <f t="shared" si="368"/>
        <v>0</v>
      </c>
      <c r="AC197" s="75">
        <f t="shared" si="369"/>
        <v>0</v>
      </c>
      <c r="AD197" s="76">
        <f t="shared" si="370"/>
        <v>0</v>
      </c>
      <c r="AE197" s="74">
        <f t="shared" si="371"/>
        <v>0</v>
      </c>
      <c r="AF197" s="75">
        <f t="shared" si="372"/>
        <v>0</v>
      </c>
      <c r="AG197" s="76">
        <f t="shared" si="373"/>
        <v>0</v>
      </c>
      <c r="AH197" s="74">
        <f t="shared" si="374"/>
        <v>0</v>
      </c>
      <c r="AI197" s="75">
        <f t="shared" si="375"/>
        <v>0</v>
      </c>
      <c r="AJ197" s="76">
        <f t="shared" si="376"/>
        <v>0</v>
      </c>
      <c r="AK197" s="74">
        <f t="shared" si="377"/>
        <v>0</v>
      </c>
      <c r="AL197" s="75">
        <f t="shared" si="378"/>
        <v>0</v>
      </c>
      <c r="AM197" s="76">
        <f t="shared" si="379"/>
        <v>0</v>
      </c>
      <c r="AN197" s="74">
        <f t="shared" si="380"/>
        <v>0</v>
      </c>
      <c r="AO197" s="75">
        <f t="shared" si="381"/>
        <v>0</v>
      </c>
      <c r="AP197" s="76">
        <f t="shared" si="382"/>
        <v>0</v>
      </c>
      <c r="AQ197" s="77">
        <f t="shared" si="320"/>
        <v>0.54765986703866221</v>
      </c>
      <c r="AR197" s="77">
        <f t="shared" si="383"/>
        <v>0.39465826021000622</v>
      </c>
      <c r="AS197" s="78">
        <f t="shared" si="384"/>
        <v>0.30600321365731192</v>
      </c>
      <c r="AT197" s="77">
        <f t="shared" si="385"/>
        <v>0.29933852613268186</v>
      </c>
      <c r="AU197" s="79">
        <f t="shared" ref="AU197:AU260" si="413">AU196</f>
        <v>0.1</v>
      </c>
      <c r="AV197" s="139">
        <f>DataEntry!P197</f>
        <v>0</v>
      </c>
      <c r="AW197" s="80" t="str">
        <f t="shared" si="321"/>
        <v>38/25</v>
      </c>
      <c r="AX197" s="80" t="str">
        <f t="shared" si="322"/>
        <v>9/4</v>
      </c>
      <c r="AY197" s="80" t="str">
        <f t="shared" si="323"/>
        <v>58/25</v>
      </c>
      <c r="AZ197" s="81">
        <f>DataEntry!I197</f>
        <v>109</v>
      </c>
      <c r="BA197" s="82">
        <f>DataEntry!J197</f>
        <v>100</v>
      </c>
      <c r="BB197" s="81">
        <f>DataEntry!K197</f>
        <v>61</v>
      </c>
      <c r="BC197" s="82">
        <f>DataEntry!L197</f>
        <v>25</v>
      </c>
      <c r="BD197" s="81">
        <f>DataEntry!M197</f>
        <v>64</v>
      </c>
      <c r="BE197" s="82">
        <f>DataEntry!N197</f>
        <v>25</v>
      </c>
      <c r="BF197" s="77">
        <f t="shared" si="386"/>
        <v>0.45565626348766952</v>
      </c>
      <c r="BG197" s="77">
        <f t="shared" si="387"/>
        <v>0.27683767171198526</v>
      </c>
      <c r="BH197" s="77">
        <f t="shared" si="388"/>
        <v>0.26750606480034533</v>
      </c>
      <c r="BI197" s="83">
        <f t="shared" si="389"/>
        <v>0</v>
      </c>
      <c r="BJ197" s="83">
        <f t="shared" si="390"/>
        <v>0</v>
      </c>
      <c r="BK197" s="83">
        <f t="shared" si="391"/>
        <v>1</v>
      </c>
      <c r="BL197" s="84">
        <f t="shared" si="324"/>
        <v>0.29933852613268186</v>
      </c>
      <c r="BM197" s="84">
        <f t="shared" si="325"/>
        <v>0.26750606480034533</v>
      </c>
      <c r="BN197" s="85">
        <f t="shared" si="392"/>
        <v>3.1832461332336526E-2</v>
      </c>
      <c r="BO197" s="84">
        <f t="shared" si="326"/>
        <v>0.39465826021000622</v>
      </c>
      <c r="BP197" s="84">
        <f t="shared" si="327"/>
        <v>0.30600321365731192</v>
      </c>
      <c r="BQ197" s="84">
        <f t="shared" si="328"/>
        <v>0.29933852613268186</v>
      </c>
      <c r="BR197" s="84">
        <f t="shared" si="393"/>
        <v>0.45565626348766952</v>
      </c>
      <c r="BS197" s="84">
        <f t="shared" si="393"/>
        <v>0.27683767171198526</v>
      </c>
      <c r="BT197" s="84">
        <f t="shared" si="393"/>
        <v>0.26750606480034533</v>
      </c>
      <c r="BU197" s="86">
        <f t="shared" si="394"/>
        <v>0</v>
      </c>
      <c r="BV197" s="86">
        <f t="shared" si="394"/>
        <v>0</v>
      </c>
      <c r="BW197" s="86">
        <f t="shared" si="394"/>
        <v>1</v>
      </c>
      <c r="BX197" s="86">
        <f t="shared" si="395"/>
        <v>0</v>
      </c>
      <c r="BY197" s="86">
        <f t="shared" si="395"/>
        <v>0</v>
      </c>
      <c r="BZ197" s="86">
        <f t="shared" si="395"/>
        <v>1</v>
      </c>
      <c r="CA197" s="83">
        <f>IF(AND(DataEntry!B197&gt;=ExFrom,DataEntry!B197&lt;=ExTo),0,IF(AR197&lt;DS197,0,DB197))</f>
        <v>0</v>
      </c>
      <c r="CB197" s="83">
        <f>IF(AND(DataEntry!B197&gt;=ExFrom,DataEntry!B197&lt;=ExTo),0,IF(AT197&lt;DT197,0,DC197))</f>
        <v>0</v>
      </c>
      <c r="CC197" s="14">
        <f t="shared" si="396"/>
        <v>0</v>
      </c>
      <c r="CD197" s="72" t="str">
        <f t="shared" si="329"/>
        <v/>
      </c>
      <c r="CE197" s="87">
        <f t="shared" si="397"/>
        <v>5.0065450344630058E-2</v>
      </c>
      <c r="CF197" s="88">
        <f t="shared" si="398"/>
        <v>-0.12214712442771812</v>
      </c>
      <c r="CG197" s="88">
        <f t="shared" si="399"/>
        <v>4.2647638194402322E-2</v>
      </c>
      <c r="CH197" s="87">
        <f t="shared" si="400"/>
        <v>0.30600321365731198</v>
      </c>
      <c r="CI197" s="89">
        <f t="shared" si="330"/>
        <v>0</v>
      </c>
      <c r="CJ197" s="89">
        <f t="shared" si="331"/>
        <v>0</v>
      </c>
      <c r="CK197" s="157">
        <f t="shared" si="332"/>
        <v>0</v>
      </c>
      <c r="CL197" s="90">
        <f t="shared" si="333"/>
        <v>0</v>
      </c>
      <c r="CM197" s="157">
        <f t="shared" si="334"/>
        <v>0</v>
      </c>
      <c r="CN197" s="90">
        <f t="shared" si="335"/>
        <v>0</v>
      </c>
      <c r="CO197" s="157">
        <f t="shared" si="336"/>
        <v>0</v>
      </c>
      <c r="CP197" s="90">
        <f t="shared" si="337"/>
        <v>0</v>
      </c>
      <c r="CQ197" s="157">
        <f t="shared" si="338"/>
        <v>0</v>
      </c>
      <c r="CR197" s="90">
        <f t="shared" si="339"/>
        <v>0</v>
      </c>
      <c r="CS197" s="157">
        <f t="shared" si="340"/>
        <v>0</v>
      </c>
      <c r="CT197" s="90">
        <f t="shared" si="341"/>
        <v>0</v>
      </c>
      <c r="CU197" s="157">
        <f t="shared" si="342"/>
        <v>0</v>
      </c>
      <c r="CV197" s="90">
        <f t="shared" si="343"/>
        <v>0</v>
      </c>
      <c r="CW197" s="157">
        <f t="shared" si="344"/>
        <v>0</v>
      </c>
      <c r="CX197" s="90">
        <f t="shared" si="345"/>
        <v>0</v>
      </c>
      <c r="CY197" s="157">
        <f t="shared" si="346"/>
        <v>0</v>
      </c>
      <c r="CZ197" s="90">
        <f t="shared" si="347"/>
        <v>0</v>
      </c>
      <c r="DA197" s="91">
        <f>DataEntry!B197</f>
        <v>44248</v>
      </c>
      <c r="DB197" s="83">
        <f t="shared" si="348"/>
        <v>0</v>
      </c>
      <c r="DC197" s="83">
        <f t="shared" si="349"/>
        <v>0</v>
      </c>
      <c r="DD197" s="145" t="str">
        <f t="shared" si="401"/>
        <v/>
      </c>
      <c r="DE197" s="145" t="str">
        <f t="shared" si="402"/>
        <v/>
      </c>
      <c r="DF197" s="145">
        <f t="shared" si="403"/>
        <v>10</v>
      </c>
      <c r="DG197" s="145">
        <f t="shared" si="404"/>
        <v>12</v>
      </c>
      <c r="DH197" s="145" t="str">
        <f t="shared" si="405"/>
        <v/>
      </c>
      <c r="DI197" s="145" t="str">
        <f t="shared" si="406"/>
        <v/>
      </c>
      <c r="DJ197" s="83">
        <f t="shared" si="407"/>
        <v>0</v>
      </c>
      <c r="DK197" s="83">
        <f t="shared" si="408"/>
        <v>0</v>
      </c>
      <c r="DL197" s="84">
        <f t="shared" si="409"/>
        <v>0</v>
      </c>
      <c r="DM197" s="14">
        <f t="shared" si="410"/>
        <v>0</v>
      </c>
      <c r="DN197" s="87">
        <f>IFERROR(DO197*(1-DCFactor)+Results!DP197*DCFactor,"")</f>
        <v>0.28573682840676706</v>
      </c>
      <c r="DO197" s="87">
        <f>(DFactor*Rounds*Number/2+SUM(BV$3:BV185))/(Rounds*Number/2+COUNT(BV$3:BV185))</f>
        <v>0.27316155419222904</v>
      </c>
      <c r="DP197" s="87">
        <f t="shared" si="350"/>
        <v>0.30909090909090908</v>
      </c>
      <c r="DQ197" s="84">
        <f t="shared" si="351"/>
        <v>0</v>
      </c>
      <c r="DR197" s="84">
        <f t="shared" si="352"/>
        <v>0</v>
      </c>
      <c r="DS197" s="87">
        <f t="shared" si="353"/>
        <v>0.34073823748092391</v>
      </c>
      <c r="DT197" s="87">
        <f t="shared" si="354"/>
        <v>0.33524507872685327</v>
      </c>
      <c r="DU197" s="87">
        <f t="shared" si="355"/>
        <v>0.30600321365731198</v>
      </c>
      <c r="DV197" s="86">
        <f t="shared" si="411"/>
        <v>-1</v>
      </c>
      <c r="DW197" s="86">
        <f t="shared" si="412"/>
        <v>1</v>
      </c>
    </row>
    <row r="198" spans="1:127" x14ac:dyDescent="0.25">
      <c r="A198" s="69">
        <v>196</v>
      </c>
      <c r="B198" s="70">
        <f>DataEntry!C198</f>
        <v>18</v>
      </c>
      <c r="C198" s="71">
        <f>COUNTIF(D$2:D198,D198)+COUNTIF(G$2:G198,D198)</f>
        <v>22</v>
      </c>
      <c r="D198" s="72" t="str">
        <f t="shared" si="313"/>
        <v>Wurzburger Kickers</v>
      </c>
      <c r="E198" s="70">
        <f>DataEntry!E198</f>
        <v>7</v>
      </c>
      <c r="F198" s="71">
        <f>COUNTIF(D$2:D198,G198)+COUNTIF(G$2:G198,G198)</f>
        <v>22</v>
      </c>
      <c r="G198" s="72" t="str">
        <f t="shared" si="314"/>
        <v>Hamburger</v>
      </c>
      <c r="H198" s="73">
        <f>DataEntry!G198</f>
        <v>3</v>
      </c>
      <c r="I198" s="73">
        <f>DataEntry!H198</f>
        <v>2</v>
      </c>
      <c r="J198" s="158">
        <f t="shared" si="312"/>
        <v>1</v>
      </c>
      <c r="K198" s="156">
        <f t="shared" si="315"/>
        <v>0</v>
      </c>
      <c r="L198" s="224">
        <f t="shared" si="316"/>
        <v>2361.4170941486509</v>
      </c>
      <c r="M198" s="224">
        <f t="shared" si="317"/>
        <v>2533.8681360471132</v>
      </c>
      <c r="N198" s="236">
        <f t="shared" si="356"/>
        <v>-172.45104189846234</v>
      </c>
      <c r="O198" s="22" t="str">
        <f t="shared" si="357"/>
        <v>T18G22</v>
      </c>
      <c r="P198" s="248">
        <f t="shared" si="318"/>
        <v>6.6332901907449218</v>
      </c>
      <c r="Q198" s="22" t="str">
        <f t="shared" si="358"/>
        <v>T7G22</v>
      </c>
      <c r="R198" s="248">
        <f t="shared" si="319"/>
        <v>-6.6332901907449218</v>
      </c>
      <c r="S198" s="74">
        <f t="shared" si="359"/>
        <v>0</v>
      </c>
      <c r="T198" s="75">
        <f t="shared" si="360"/>
        <v>0</v>
      </c>
      <c r="U198" s="76">
        <f t="shared" si="361"/>
        <v>0</v>
      </c>
      <c r="V198" s="74">
        <f t="shared" si="362"/>
        <v>0</v>
      </c>
      <c r="W198" s="75">
        <f t="shared" si="363"/>
        <v>0</v>
      </c>
      <c r="X198" s="76">
        <f t="shared" si="364"/>
        <v>0</v>
      </c>
      <c r="Y198" s="74">
        <f t="shared" si="365"/>
        <v>0</v>
      </c>
      <c r="Z198" s="75">
        <f t="shared" si="366"/>
        <v>0</v>
      </c>
      <c r="AA198" s="76">
        <f t="shared" si="367"/>
        <v>0</v>
      </c>
      <c r="AB198" s="74">
        <f t="shared" si="368"/>
        <v>0</v>
      </c>
      <c r="AC198" s="75">
        <f t="shared" si="369"/>
        <v>0</v>
      </c>
      <c r="AD198" s="76">
        <f t="shared" si="370"/>
        <v>1</v>
      </c>
      <c r="AE198" s="74">
        <f t="shared" si="371"/>
        <v>0</v>
      </c>
      <c r="AF198" s="75">
        <f t="shared" si="372"/>
        <v>0</v>
      </c>
      <c r="AG198" s="76">
        <f t="shared" si="373"/>
        <v>0</v>
      </c>
      <c r="AH198" s="74">
        <f t="shared" si="374"/>
        <v>0</v>
      </c>
      <c r="AI198" s="75">
        <f t="shared" si="375"/>
        <v>0</v>
      </c>
      <c r="AJ198" s="76">
        <f t="shared" si="376"/>
        <v>0</v>
      </c>
      <c r="AK198" s="74">
        <f t="shared" si="377"/>
        <v>0</v>
      </c>
      <c r="AL198" s="75">
        <f t="shared" si="378"/>
        <v>0</v>
      </c>
      <c r="AM198" s="76">
        <f t="shared" si="379"/>
        <v>0</v>
      </c>
      <c r="AN198" s="74">
        <f t="shared" si="380"/>
        <v>0</v>
      </c>
      <c r="AO198" s="75">
        <f t="shared" si="381"/>
        <v>0</v>
      </c>
      <c r="AP198" s="76">
        <f t="shared" si="382"/>
        <v>0</v>
      </c>
      <c r="AQ198" s="77">
        <f t="shared" si="320"/>
        <v>0.33667098092550785</v>
      </c>
      <c r="AR198" s="77">
        <f t="shared" si="383"/>
        <v>0.20790619247132133</v>
      </c>
      <c r="AS198" s="78">
        <f t="shared" si="384"/>
        <v>0.25752957690837308</v>
      </c>
      <c r="AT198" s="77">
        <f t="shared" si="385"/>
        <v>0.53456423062030556</v>
      </c>
      <c r="AU198" s="79">
        <f t="shared" si="413"/>
        <v>0.1</v>
      </c>
      <c r="AV198" s="139">
        <f>DataEntry!P198</f>
        <v>0</v>
      </c>
      <c r="AW198" s="80" t="str">
        <f t="shared" si="321"/>
        <v>19/5</v>
      </c>
      <c r="AX198" s="80" t="str">
        <f t="shared" si="322"/>
        <v>72/25</v>
      </c>
      <c r="AY198" s="80" t="str">
        <f t="shared" si="323"/>
        <v>43/50</v>
      </c>
      <c r="AZ198" s="81">
        <f>DataEntry!I198</f>
        <v>21</v>
      </c>
      <c r="BA198" s="82">
        <f>DataEntry!J198</f>
        <v>5</v>
      </c>
      <c r="BB198" s="81">
        <f>DataEntry!K198</f>
        <v>16</v>
      </c>
      <c r="BC198" s="82">
        <f>DataEntry!L198</f>
        <v>5</v>
      </c>
      <c r="BD198" s="81">
        <f>DataEntry!M198</f>
        <v>61</v>
      </c>
      <c r="BE198" s="82">
        <f>DataEntry!N198</f>
        <v>100</v>
      </c>
      <c r="BF198" s="77">
        <f t="shared" si="386"/>
        <v>0.18288527073078378</v>
      </c>
      <c r="BG198" s="77">
        <f t="shared" si="387"/>
        <v>0.22642938280954181</v>
      </c>
      <c r="BH198" s="77">
        <f t="shared" si="388"/>
        <v>0.5906853464596743</v>
      </c>
      <c r="BI198" s="83">
        <f t="shared" si="389"/>
        <v>1</v>
      </c>
      <c r="BJ198" s="83">
        <f t="shared" si="390"/>
        <v>0</v>
      </c>
      <c r="BK198" s="83">
        <f t="shared" si="391"/>
        <v>0</v>
      </c>
      <c r="BL198" s="84">
        <f t="shared" si="324"/>
        <v>0.20790619247132133</v>
      </c>
      <c r="BM198" s="84">
        <f t="shared" si="325"/>
        <v>0.18288527073078378</v>
      </c>
      <c r="BN198" s="85">
        <f t="shared" si="392"/>
        <v>2.5020921740537549E-2</v>
      </c>
      <c r="BO198" s="84">
        <f t="shared" si="326"/>
        <v>0.20790619247132133</v>
      </c>
      <c r="BP198" s="84">
        <f t="shared" si="327"/>
        <v>0.25752957690837308</v>
      </c>
      <c r="BQ198" s="84">
        <f t="shared" si="328"/>
        <v>0.53456423062030556</v>
      </c>
      <c r="BR198" s="84">
        <f t="shared" si="393"/>
        <v>0.18288527073078378</v>
      </c>
      <c r="BS198" s="84">
        <f t="shared" si="393"/>
        <v>0.22642938280954181</v>
      </c>
      <c r="BT198" s="84">
        <f t="shared" si="393"/>
        <v>0.5906853464596743</v>
      </c>
      <c r="BU198" s="86">
        <f t="shared" si="394"/>
        <v>1</v>
      </c>
      <c r="BV198" s="86">
        <f t="shared" si="394"/>
        <v>0</v>
      </c>
      <c r="BW198" s="86">
        <f t="shared" si="394"/>
        <v>0</v>
      </c>
      <c r="BX198" s="86">
        <f t="shared" si="395"/>
        <v>1</v>
      </c>
      <c r="BY198" s="86">
        <f t="shared" si="395"/>
        <v>0</v>
      </c>
      <c r="BZ198" s="86">
        <f t="shared" si="395"/>
        <v>0</v>
      </c>
      <c r="CA198" s="83">
        <f>IF(AND(DataEntry!B198&gt;=ExFrom,DataEntry!B198&lt;=ExTo),0,IF(AR198&lt;DS198,0,DB198))</f>
        <v>0</v>
      </c>
      <c r="CB198" s="83">
        <f>IF(AND(DataEntry!B198&gt;=ExFrom,DataEntry!B198&lt;=ExTo),0,IF(AT198&lt;DT198,0,DC198))</f>
        <v>0</v>
      </c>
      <c r="CC198" s="14">
        <f t="shared" si="396"/>
        <v>0</v>
      </c>
      <c r="CD198" s="72" t="str">
        <f t="shared" si="329"/>
        <v/>
      </c>
      <c r="CE198" s="87">
        <f t="shared" si="397"/>
        <v>5.1520942825290739E-2</v>
      </c>
      <c r="CF198" s="88">
        <f t="shared" si="398"/>
        <v>4.8987964846372266E-2</v>
      </c>
      <c r="CG198" s="88">
        <f t="shared" si="399"/>
        <v>-0.10692198175057002</v>
      </c>
      <c r="CH198" s="87">
        <f t="shared" si="400"/>
        <v>0.25752957690837303</v>
      </c>
      <c r="CI198" s="89">
        <f t="shared" si="330"/>
        <v>0</v>
      </c>
      <c r="CJ198" s="89">
        <f t="shared" si="331"/>
        <v>0</v>
      </c>
      <c r="CK198" s="157">
        <f t="shared" si="332"/>
        <v>0</v>
      </c>
      <c r="CL198" s="90">
        <f t="shared" si="333"/>
        <v>0</v>
      </c>
      <c r="CM198" s="157">
        <f t="shared" si="334"/>
        <v>0</v>
      </c>
      <c r="CN198" s="90">
        <f t="shared" si="335"/>
        <v>0</v>
      </c>
      <c r="CO198" s="157">
        <f t="shared" si="336"/>
        <v>0</v>
      </c>
      <c r="CP198" s="90">
        <f t="shared" si="337"/>
        <v>0</v>
      </c>
      <c r="CQ198" s="157">
        <f t="shared" si="338"/>
        <v>0</v>
      </c>
      <c r="CR198" s="90">
        <f t="shared" si="339"/>
        <v>0</v>
      </c>
      <c r="CS198" s="157">
        <f t="shared" si="340"/>
        <v>0</v>
      </c>
      <c r="CT198" s="90">
        <f t="shared" si="341"/>
        <v>0</v>
      </c>
      <c r="CU198" s="157">
        <f t="shared" si="342"/>
        <v>0</v>
      </c>
      <c r="CV198" s="90">
        <f t="shared" si="343"/>
        <v>0</v>
      </c>
      <c r="CW198" s="157">
        <f t="shared" si="344"/>
        <v>0</v>
      </c>
      <c r="CX198" s="90">
        <f t="shared" si="345"/>
        <v>0</v>
      </c>
      <c r="CY198" s="157">
        <f t="shared" si="346"/>
        <v>0</v>
      </c>
      <c r="CZ198" s="90">
        <f t="shared" si="347"/>
        <v>0</v>
      </c>
      <c r="DA198" s="91">
        <f>DataEntry!B198</f>
        <v>44248</v>
      </c>
      <c r="DB198" s="83">
        <f t="shared" si="348"/>
        <v>0</v>
      </c>
      <c r="DC198" s="83">
        <f t="shared" si="349"/>
        <v>0</v>
      </c>
      <c r="DD198" s="145">
        <f t="shared" si="401"/>
        <v>18</v>
      </c>
      <c r="DE198" s="145" t="str">
        <f t="shared" si="402"/>
        <v/>
      </c>
      <c r="DF198" s="145" t="str">
        <f t="shared" si="403"/>
        <v/>
      </c>
      <c r="DG198" s="145" t="str">
        <f t="shared" si="404"/>
        <v/>
      </c>
      <c r="DH198" s="145" t="str">
        <f t="shared" si="405"/>
        <v/>
      </c>
      <c r="DI198" s="145">
        <f t="shared" si="406"/>
        <v>7</v>
      </c>
      <c r="DJ198" s="83">
        <f t="shared" si="407"/>
        <v>0</v>
      </c>
      <c r="DK198" s="83">
        <f t="shared" si="408"/>
        <v>0</v>
      </c>
      <c r="DL198" s="84">
        <f t="shared" si="409"/>
        <v>0</v>
      </c>
      <c r="DM198" s="14">
        <f t="shared" si="410"/>
        <v>0</v>
      </c>
      <c r="DN198" s="87">
        <f>IFERROR(DO198*(1-DCFactor)+Results!DP198*DCFactor,"")</f>
        <v>0.26526559515672299</v>
      </c>
      <c r="DO198" s="87">
        <f>(DFactor*Rounds*Number/2+SUM(BV$3:BV186))/(Rounds*Number/2+COUNT(BV$3:BV186))</f>
        <v>0.27464489795918368</v>
      </c>
      <c r="DP198" s="87">
        <f t="shared" si="350"/>
        <v>0.24784688995215312</v>
      </c>
      <c r="DQ198" s="84">
        <f t="shared" si="351"/>
        <v>0</v>
      </c>
      <c r="DR198" s="84">
        <f t="shared" si="352"/>
        <v>0</v>
      </c>
      <c r="DS198" s="87">
        <f t="shared" si="353"/>
        <v>0.33503373450512092</v>
      </c>
      <c r="DT198" s="87">
        <f t="shared" si="354"/>
        <v>0.34023073272501897</v>
      </c>
      <c r="DU198" s="87">
        <f t="shared" si="355"/>
        <v>0.25752957690837303</v>
      </c>
      <c r="DV198" s="86">
        <f t="shared" si="411"/>
        <v>1</v>
      </c>
      <c r="DW198" s="86">
        <f t="shared" si="412"/>
        <v>-1</v>
      </c>
    </row>
    <row r="199" spans="1:127" x14ac:dyDescent="0.25">
      <c r="A199" s="69">
        <v>197</v>
      </c>
      <c r="B199" s="70">
        <f>DataEntry!C199</f>
        <v>6</v>
      </c>
      <c r="C199" s="71">
        <f>COUNTIF(D$2:D199,D199)+COUNTIF(G$2:G199,D199)</f>
        <v>22</v>
      </c>
      <c r="D199" s="72" t="str">
        <f t="shared" si="313"/>
        <v>Greuther Furth</v>
      </c>
      <c r="E199" s="70">
        <f>DataEntry!E199</f>
        <v>11</v>
      </c>
      <c r="F199" s="71">
        <f>COUNTIF(D$2:D199,G199)+COUNTIF(G$2:G199,G199)</f>
        <v>22</v>
      </c>
      <c r="G199" s="72" t="str">
        <f t="shared" si="314"/>
        <v>Holstein Kiel</v>
      </c>
      <c r="H199" s="73">
        <f>DataEntry!G199</f>
        <v>2</v>
      </c>
      <c r="I199" s="73">
        <f>DataEntry!H199</f>
        <v>1</v>
      </c>
      <c r="J199" s="158">
        <f t="shared" si="312"/>
        <v>1</v>
      </c>
      <c r="K199" s="156">
        <f t="shared" si="315"/>
        <v>0</v>
      </c>
      <c r="L199" s="224">
        <f t="shared" si="316"/>
        <v>2475.8137242733515</v>
      </c>
      <c r="M199" s="224">
        <f t="shared" si="317"/>
        <v>2508.5789956595531</v>
      </c>
      <c r="N199" s="236">
        <f t="shared" si="356"/>
        <v>-32.765271386201675</v>
      </c>
      <c r="O199" s="22" t="str">
        <f t="shared" si="357"/>
        <v>T6G22</v>
      </c>
      <c r="P199" s="248">
        <f t="shared" si="318"/>
        <v>5.2835045112378243</v>
      </c>
      <c r="Q199" s="22" t="str">
        <f t="shared" si="358"/>
        <v>T11G22</v>
      </c>
      <c r="R199" s="248">
        <f t="shared" si="319"/>
        <v>-5.2835045112378243</v>
      </c>
      <c r="S199" s="74">
        <f t="shared" si="359"/>
        <v>0</v>
      </c>
      <c r="T199" s="75">
        <f t="shared" si="360"/>
        <v>0</v>
      </c>
      <c r="U199" s="76">
        <f t="shared" si="361"/>
        <v>1</v>
      </c>
      <c r="V199" s="74">
        <f t="shared" si="362"/>
        <v>0</v>
      </c>
      <c r="W199" s="75">
        <f t="shared" si="363"/>
        <v>0</v>
      </c>
      <c r="X199" s="76">
        <f t="shared" si="364"/>
        <v>0</v>
      </c>
      <c r="Y199" s="74">
        <f t="shared" si="365"/>
        <v>0</v>
      </c>
      <c r="Z199" s="75">
        <f t="shared" si="366"/>
        <v>0</v>
      </c>
      <c r="AA199" s="76">
        <f t="shared" si="367"/>
        <v>0</v>
      </c>
      <c r="AB199" s="74">
        <f t="shared" si="368"/>
        <v>0</v>
      </c>
      <c r="AC199" s="75">
        <f t="shared" si="369"/>
        <v>0</v>
      </c>
      <c r="AD199" s="76">
        <f t="shared" si="370"/>
        <v>0</v>
      </c>
      <c r="AE199" s="74">
        <f t="shared" si="371"/>
        <v>0</v>
      </c>
      <c r="AF199" s="75">
        <f t="shared" si="372"/>
        <v>0</v>
      </c>
      <c r="AG199" s="76">
        <f t="shared" si="373"/>
        <v>0</v>
      </c>
      <c r="AH199" s="74">
        <f t="shared" si="374"/>
        <v>0</v>
      </c>
      <c r="AI199" s="75">
        <f t="shared" si="375"/>
        <v>0</v>
      </c>
      <c r="AJ199" s="76">
        <f t="shared" si="376"/>
        <v>0</v>
      </c>
      <c r="AK199" s="74">
        <f t="shared" si="377"/>
        <v>0</v>
      </c>
      <c r="AL199" s="75">
        <f t="shared" si="378"/>
        <v>0</v>
      </c>
      <c r="AM199" s="76">
        <f t="shared" si="379"/>
        <v>0</v>
      </c>
      <c r="AN199" s="74">
        <f t="shared" si="380"/>
        <v>0</v>
      </c>
      <c r="AO199" s="75">
        <f t="shared" si="381"/>
        <v>0</v>
      </c>
      <c r="AP199" s="76">
        <f t="shared" si="382"/>
        <v>0</v>
      </c>
      <c r="AQ199" s="77">
        <f t="shared" si="320"/>
        <v>0.47164954887621757</v>
      </c>
      <c r="AR199" s="77">
        <f t="shared" si="383"/>
        <v>0.32325259626264291</v>
      </c>
      <c r="AS199" s="78">
        <f t="shared" si="384"/>
        <v>0.29679390522714932</v>
      </c>
      <c r="AT199" s="77">
        <f t="shared" si="385"/>
        <v>0.37995349851020782</v>
      </c>
      <c r="AU199" s="79">
        <f t="shared" si="413"/>
        <v>0.1</v>
      </c>
      <c r="AV199" s="139">
        <f>DataEntry!P199</f>
        <v>0</v>
      </c>
      <c r="AW199" s="80" t="str">
        <f t="shared" si="321"/>
        <v>52/25</v>
      </c>
      <c r="AX199" s="80" t="str">
        <f t="shared" si="322"/>
        <v>59/25</v>
      </c>
      <c r="AY199" s="80" t="str">
        <f t="shared" si="323"/>
        <v>13/8</v>
      </c>
      <c r="AZ199" s="81">
        <f>DataEntry!I199</f>
        <v>143</v>
      </c>
      <c r="BA199" s="82">
        <f>DataEntry!J199</f>
        <v>100</v>
      </c>
      <c r="BB199" s="81">
        <f>DataEntry!K199</f>
        <v>51</v>
      </c>
      <c r="BC199" s="82">
        <f>DataEntry!L199</f>
        <v>20</v>
      </c>
      <c r="BD199" s="81">
        <f>DataEntry!M199</f>
        <v>9</v>
      </c>
      <c r="BE199" s="82">
        <f>DataEntry!N199</f>
        <v>5</v>
      </c>
      <c r="BF199" s="77">
        <f t="shared" si="386"/>
        <v>0.3917936185727518</v>
      </c>
      <c r="BG199" s="77">
        <f t="shared" si="387"/>
        <v>0.26818549102303857</v>
      </c>
      <c r="BH199" s="77">
        <f t="shared" si="388"/>
        <v>0.34002089040420963</v>
      </c>
      <c r="BI199" s="83">
        <f t="shared" si="389"/>
        <v>1</v>
      </c>
      <c r="BJ199" s="83">
        <f t="shared" si="390"/>
        <v>0</v>
      </c>
      <c r="BK199" s="83">
        <f t="shared" si="391"/>
        <v>0</v>
      </c>
      <c r="BL199" s="84">
        <f t="shared" si="324"/>
        <v>0.32325259626264291</v>
      </c>
      <c r="BM199" s="84">
        <f t="shared" si="325"/>
        <v>0.3917936185727518</v>
      </c>
      <c r="BN199" s="85">
        <f t="shared" si="392"/>
        <v>-6.854102231010889E-2</v>
      </c>
      <c r="BO199" s="84">
        <f t="shared" si="326"/>
        <v>0.32325259626264291</v>
      </c>
      <c r="BP199" s="84">
        <f t="shared" si="327"/>
        <v>0.29679390522714932</v>
      </c>
      <c r="BQ199" s="84">
        <f t="shared" si="328"/>
        <v>0.37995349851020782</v>
      </c>
      <c r="BR199" s="84">
        <f t="shared" si="393"/>
        <v>0.3917936185727518</v>
      </c>
      <c r="BS199" s="84">
        <f t="shared" si="393"/>
        <v>0.26818549102303857</v>
      </c>
      <c r="BT199" s="84">
        <f t="shared" si="393"/>
        <v>0.34002089040420963</v>
      </c>
      <c r="BU199" s="86">
        <f t="shared" si="394"/>
        <v>1</v>
      </c>
      <c r="BV199" s="86">
        <f t="shared" si="394"/>
        <v>0</v>
      </c>
      <c r="BW199" s="86">
        <f t="shared" si="394"/>
        <v>0</v>
      </c>
      <c r="BX199" s="86">
        <f t="shared" si="395"/>
        <v>1</v>
      </c>
      <c r="BY199" s="86">
        <f t="shared" si="395"/>
        <v>0</v>
      </c>
      <c r="BZ199" s="86">
        <f t="shared" si="395"/>
        <v>0</v>
      </c>
      <c r="CA199" s="83">
        <f>IF(AND(DataEntry!B199&gt;=ExFrom,DataEntry!B199&lt;=ExTo),0,IF(AR199&lt;DS199,0,DB199))</f>
        <v>0</v>
      </c>
      <c r="CB199" s="83">
        <f>IF(AND(DataEntry!B199&gt;=ExFrom,DataEntry!B199&lt;=ExTo),0,IF(AT199&lt;DT199,0,DC199))</f>
        <v>0</v>
      </c>
      <c r="CC199" s="14">
        <f t="shared" si="396"/>
        <v>0</v>
      </c>
      <c r="CD199" s="72" t="str">
        <f t="shared" si="329"/>
        <v/>
      </c>
      <c r="CE199" s="87">
        <f t="shared" si="397"/>
        <v>5.0355631732783568E-2</v>
      </c>
      <c r="CF199" s="88">
        <f t="shared" si="398"/>
        <v>-0.14191632086870518</v>
      </c>
      <c r="CG199" s="88">
        <f t="shared" si="399"/>
        <v>4.4068674101392119E-2</v>
      </c>
      <c r="CH199" s="87">
        <f t="shared" si="400"/>
        <v>0.29679390522714927</v>
      </c>
      <c r="CI199" s="89">
        <f t="shared" si="330"/>
        <v>0</v>
      </c>
      <c r="CJ199" s="89">
        <f t="shared" si="331"/>
        <v>0</v>
      </c>
      <c r="CK199" s="157">
        <f t="shared" si="332"/>
        <v>0</v>
      </c>
      <c r="CL199" s="90">
        <f t="shared" si="333"/>
        <v>0</v>
      </c>
      <c r="CM199" s="157">
        <f t="shared" si="334"/>
        <v>0</v>
      </c>
      <c r="CN199" s="90">
        <f t="shared" si="335"/>
        <v>0</v>
      </c>
      <c r="CO199" s="157">
        <f t="shared" si="336"/>
        <v>0</v>
      </c>
      <c r="CP199" s="90">
        <f t="shared" si="337"/>
        <v>0</v>
      </c>
      <c r="CQ199" s="157">
        <f t="shared" si="338"/>
        <v>0</v>
      </c>
      <c r="CR199" s="90">
        <f t="shared" si="339"/>
        <v>0</v>
      </c>
      <c r="CS199" s="157">
        <f t="shared" si="340"/>
        <v>0</v>
      </c>
      <c r="CT199" s="90">
        <f t="shared" si="341"/>
        <v>0</v>
      </c>
      <c r="CU199" s="157">
        <f t="shared" si="342"/>
        <v>0</v>
      </c>
      <c r="CV199" s="90">
        <f t="shared" si="343"/>
        <v>0</v>
      </c>
      <c r="CW199" s="157">
        <f t="shared" si="344"/>
        <v>0</v>
      </c>
      <c r="CX199" s="90">
        <f t="shared" si="345"/>
        <v>0</v>
      </c>
      <c r="CY199" s="157">
        <f t="shared" si="346"/>
        <v>0</v>
      </c>
      <c r="CZ199" s="90">
        <f t="shared" si="347"/>
        <v>0</v>
      </c>
      <c r="DA199" s="91">
        <f>DataEntry!B199</f>
        <v>44249</v>
      </c>
      <c r="DB199" s="83">
        <f t="shared" si="348"/>
        <v>0</v>
      </c>
      <c r="DC199" s="83">
        <f t="shared" si="349"/>
        <v>0</v>
      </c>
      <c r="DD199" s="145">
        <f t="shared" si="401"/>
        <v>6</v>
      </c>
      <c r="DE199" s="145" t="str">
        <f t="shared" si="402"/>
        <v/>
      </c>
      <c r="DF199" s="145" t="str">
        <f t="shared" si="403"/>
        <v/>
      </c>
      <c r="DG199" s="145" t="str">
        <f t="shared" si="404"/>
        <v/>
      </c>
      <c r="DH199" s="145" t="str">
        <f t="shared" si="405"/>
        <v/>
      </c>
      <c r="DI199" s="145">
        <f t="shared" si="406"/>
        <v>11</v>
      </c>
      <c r="DJ199" s="83">
        <f t="shared" si="407"/>
        <v>0</v>
      </c>
      <c r="DK199" s="83">
        <f t="shared" si="408"/>
        <v>0</v>
      </c>
      <c r="DL199" s="84">
        <f t="shared" si="409"/>
        <v>0</v>
      </c>
      <c r="DM199" s="14">
        <f t="shared" si="410"/>
        <v>0</v>
      </c>
      <c r="DN199" s="87">
        <f>IFERROR(DO199*(1-DCFactor)+Results!DP199*DCFactor,"")</f>
        <v>0.28315560081466395</v>
      </c>
      <c r="DO199" s="87">
        <f>(DFactor*Rounds*Number/2+SUM(BV$3:BV187))/(Rounds*Number/2+COUNT(BV$3:BV187))</f>
        <v>0.2740855397148676</v>
      </c>
      <c r="DP199" s="87">
        <f t="shared" si="350"/>
        <v>0.3</v>
      </c>
      <c r="DQ199" s="84">
        <f t="shared" si="351"/>
        <v>0</v>
      </c>
      <c r="DR199" s="84">
        <f t="shared" si="352"/>
        <v>0</v>
      </c>
      <c r="DS199" s="87">
        <f t="shared" si="353"/>
        <v>0.34139721069562345</v>
      </c>
      <c r="DT199" s="87">
        <f t="shared" si="354"/>
        <v>0.33519771086328692</v>
      </c>
      <c r="DU199" s="87">
        <f t="shared" si="355"/>
        <v>0.29679390522714927</v>
      </c>
      <c r="DV199" s="86">
        <f t="shared" si="411"/>
        <v>1</v>
      </c>
      <c r="DW199" s="86">
        <f t="shared" si="412"/>
        <v>-1</v>
      </c>
    </row>
    <row r="200" spans="1:127" x14ac:dyDescent="0.25">
      <c r="A200" s="69">
        <v>198</v>
      </c>
      <c r="B200" s="70">
        <f>DataEntry!C200</f>
        <v>14</v>
      </c>
      <c r="C200" s="71">
        <f>COUNTIF(D$2:D200,D200)+COUNTIF(G$2:G200,D200)</f>
        <v>22</v>
      </c>
      <c r="D200" s="72" t="str">
        <f t="shared" si="313"/>
        <v>Paderborn 07</v>
      </c>
      <c r="E200" s="70">
        <f>DataEntry!E200</f>
        <v>9</v>
      </c>
      <c r="F200" s="71">
        <f>COUNTIF(D$2:D200,G200)+COUNTIF(G$2:G200,G200)</f>
        <v>22</v>
      </c>
      <c r="G200" s="72" t="str">
        <f t="shared" si="314"/>
        <v>Heidenheim</v>
      </c>
      <c r="H200" s="73">
        <f>DataEntry!G200</f>
        <v>2</v>
      </c>
      <c r="I200" s="73">
        <f>DataEntry!H200</f>
        <v>2</v>
      </c>
      <c r="J200" s="158">
        <f t="shared" si="312"/>
        <v>2</v>
      </c>
      <c r="K200" s="156">
        <f t="shared" si="315"/>
        <v>0</v>
      </c>
      <c r="L200" s="224">
        <f t="shared" si="316"/>
        <v>2470.474217209623</v>
      </c>
      <c r="M200" s="224">
        <f t="shared" si="317"/>
        <v>2425.3708976788812</v>
      </c>
      <c r="N200" s="236">
        <f t="shared" si="356"/>
        <v>45.103319530741828</v>
      </c>
      <c r="O200" s="22" t="str">
        <f t="shared" si="357"/>
        <v>T14G22</v>
      </c>
      <c r="P200" s="248">
        <f t="shared" si="318"/>
        <v>-0.40245091078649331</v>
      </c>
      <c r="Q200" s="22" t="str">
        <f t="shared" si="358"/>
        <v>T9G22</v>
      </c>
      <c r="R200" s="248">
        <f t="shared" si="319"/>
        <v>0.40245091078649331</v>
      </c>
      <c r="S200" s="74">
        <f t="shared" si="359"/>
        <v>0</v>
      </c>
      <c r="T200" s="75">
        <f t="shared" si="360"/>
        <v>1</v>
      </c>
      <c r="U200" s="76">
        <f t="shared" si="361"/>
        <v>0</v>
      </c>
      <c r="V200" s="74">
        <f t="shared" si="362"/>
        <v>0</v>
      </c>
      <c r="W200" s="75">
        <f t="shared" si="363"/>
        <v>0</v>
      </c>
      <c r="X200" s="76">
        <f t="shared" si="364"/>
        <v>0</v>
      </c>
      <c r="Y200" s="74">
        <f t="shared" si="365"/>
        <v>0</v>
      </c>
      <c r="Z200" s="75">
        <f t="shared" si="366"/>
        <v>0</v>
      </c>
      <c r="AA200" s="76">
        <f t="shared" si="367"/>
        <v>0</v>
      </c>
      <c r="AB200" s="74">
        <f t="shared" si="368"/>
        <v>0</v>
      </c>
      <c r="AC200" s="75">
        <f t="shared" si="369"/>
        <v>0</v>
      </c>
      <c r="AD200" s="76">
        <f t="shared" si="370"/>
        <v>0</v>
      </c>
      <c r="AE200" s="74">
        <f t="shared" si="371"/>
        <v>0</v>
      </c>
      <c r="AF200" s="75">
        <f t="shared" si="372"/>
        <v>0</v>
      </c>
      <c r="AG200" s="76">
        <f t="shared" si="373"/>
        <v>0</v>
      </c>
      <c r="AH200" s="74">
        <f t="shared" si="374"/>
        <v>0</v>
      </c>
      <c r="AI200" s="75">
        <f t="shared" si="375"/>
        <v>0</v>
      </c>
      <c r="AJ200" s="76">
        <f t="shared" si="376"/>
        <v>0</v>
      </c>
      <c r="AK200" s="74">
        <f t="shared" si="377"/>
        <v>0</v>
      </c>
      <c r="AL200" s="75">
        <f t="shared" si="378"/>
        <v>0</v>
      </c>
      <c r="AM200" s="76">
        <f t="shared" si="379"/>
        <v>0</v>
      </c>
      <c r="AN200" s="74">
        <f t="shared" si="380"/>
        <v>0</v>
      </c>
      <c r="AO200" s="75">
        <f t="shared" si="381"/>
        <v>0</v>
      </c>
      <c r="AP200" s="76">
        <f t="shared" si="382"/>
        <v>0</v>
      </c>
      <c r="AQ200" s="77">
        <f t="shared" si="320"/>
        <v>0.54024509107864938</v>
      </c>
      <c r="AR200" s="77">
        <f t="shared" si="383"/>
        <v>0.39617499557096653</v>
      </c>
      <c r="AS200" s="78">
        <f t="shared" si="384"/>
        <v>0.28814019101536575</v>
      </c>
      <c r="AT200" s="77">
        <f t="shared" si="385"/>
        <v>0.31568481341366772</v>
      </c>
      <c r="AU200" s="79">
        <f t="shared" si="413"/>
        <v>0.1</v>
      </c>
      <c r="AV200" s="139">
        <f>DataEntry!P200</f>
        <v>0</v>
      </c>
      <c r="AW200" s="80" t="str">
        <f t="shared" si="321"/>
        <v>38/25</v>
      </c>
      <c r="AX200" s="80" t="str">
        <f t="shared" si="322"/>
        <v>61/25</v>
      </c>
      <c r="AY200" s="80" t="str">
        <f t="shared" si="323"/>
        <v>54/25</v>
      </c>
      <c r="AZ200" s="81">
        <f>DataEntry!I200</f>
        <v>63</v>
      </c>
      <c r="BA200" s="82">
        <f>DataEntry!J200</f>
        <v>50</v>
      </c>
      <c r="BB200" s="81">
        <f>DataEntry!K200</f>
        <v>62</v>
      </c>
      <c r="BC200" s="82">
        <f>DataEntry!L200</f>
        <v>25</v>
      </c>
      <c r="BD200" s="81">
        <f>DataEntry!M200</f>
        <v>17</v>
      </c>
      <c r="BE200" s="82">
        <f>DataEntry!N200</f>
        <v>8</v>
      </c>
      <c r="BF200" s="77">
        <f t="shared" si="386"/>
        <v>0.42147405463853999</v>
      </c>
      <c r="BG200" s="77">
        <f t="shared" si="387"/>
        <v>0.27371590904686788</v>
      </c>
      <c r="BH200" s="77">
        <f t="shared" si="388"/>
        <v>0.30481003631459208</v>
      </c>
      <c r="BI200" s="83">
        <f t="shared" si="389"/>
        <v>0</v>
      </c>
      <c r="BJ200" s="83">
        <f t="shared" si="390"/>
        <v>1</v>
      </c>
      <c r="BK200" s="83">
        <f t="shared" si="391"/>
        <v>0</v>
      </c>
      <c r="BL200" s="84">
        <f t="shared" si="324"/>
        <v>0.28814019101536575</v>
      </c>
      <c r="BM200" s="84">
        <f t="shared" si="325"/>
        <v>0.27371590904686788</v>
      </c>
      <c r="BN200" s="85">
        <f t="shared" si="392"/>
        <v>1.4424281968497876E-2</v>
      </c>
      <c r="BO200" s="84">
        <f t="shared" si="326"/>
        <v>0.39617499557096653</v>
      </c>
      <c r="BP200" s="84">
        <f t="shared" si="327"/>
        <v>0.28814019101536575</v>
      </c>
      <c r="BQ200" s="84">
        <f t="shared" si="328"/>
        <v>0.31568481341366772</v>
      </c>
      <c r="BR200" s="84">
        <f t="shared" si="393"/>
        <v>0.42147405463853999</v>
      </c>
      <c r="BS200" s="84">
        <f t="shared" si="393"/>
        <v>0.27371590904686788</v>
      </c>
      <c r="BT200" s="84">
        <f t="shared" si="393"/>
        <v>0.30481003631459208</v>
      </c>
      <c r="BU200" s="86">
        <f t="shared" si="394"/>
        <v>0</v>
      </c>
      <c r="BV200" s="86">
        <f t="shared" si="394"/>
        <v>1</v>
      </c>
      <c r="BW200" s="86">
        <f t="shared" si="394"/>
        <v>0</v>
      </c>
      <c r="BX200" s="86">
        <f t="shared" si="395"/>
        <v>0</v>
      </c>
      <c r="BY200" s="86">
        <f t="shared" si="395"/>
        <v>1</v>
      </c>
      <c r="BZ200" s="86">
        <f t="shared" si="395"/>
        <v>0</v>
      </c>
      <c r="CA200" s="83">
        <f>IF(AND(DataEntry!B200&gt;=ExFrom,DataEntry!B200&lt;=ExTo),0,IF(AR200&lt;DS200,0,DB200))</f>
        <v>0</v>
      </c>
      <c r="CB200" s="83">
        <f>IF(AND(DataEntry!B200&gt;=ExFrom,DataEntry!B200&lt;=ExTo),0,IF(AT200&lt;DT200,0,DC200))</f>
        <v>0</v>
      </c>
      <c r="CC200" s="14">
        <f t="shared" si="396"/>
        <v>0</v>
      </c>
      <c r="CD200" s="72" t="str">
        <f t="shared" si="329"/>
        <v/>
      </c>
      <c r="CE200" s="87">
        <f t="shared" si="397"/>
        <v>4.9834197945275216E-2</v>
      </c>
      <c r="CF200" s="88">
        <f t="shared" si="398"/>
        <v>-7.3051024149600519E-2</v>
      </c>
      <c r="CG200" s="88">
        <f t="shared" si="399"/>
        <v>-8.8709772791933286E-3</v>
      </c>
      <c r="CH200" s="87">
        <f t="shared" si="400"/>
        <v>0.2881401910153657</v>
      </c>
      <c r="CI200" s="89">
        <f t="shared" si="330"/>
        <v>0</v>
      </c>
      <c r="CJ200" s="89">
        <f t="shared" si="331"/>
        <v>0</v>
      </c>
      <c r="CK200" s="157">
        <f t="shared" si="332"/>
        <v>0</v>
      </c>
      <c r="CL200" s="90">
        <f t="shared" si="333"/>
        <v>0</v>
      </c>
      <c r="CM200" s="157">
        <f t="shared" si="334"/>
        <v>0</v>
      </c>
      <c r="CN200" s="90">
        <f t="shared" si="335"/>
        <v>0</v>
      </c>
      <c r="CO200" s="157">
        <f t="shared" si="336"/>
        <v>0</v>
      </c>
      <c r="CP200" s="90">
        <f t="shared" si="337"/>
        <v>0</v>
      </c>
      <c r="CQ200" s="157">
        <f t="shared" si="338"/>
        <v>0</v>
      </c>
      <c r="CR200" s="90">
        <f t="shared" si="339"/>
        <v>0</v>
      </c>
      <c r="CS200" s="157">
        <f t="shared" si="340"/>
        <v>0</v>
      </c>
      <c r="CT200" s="90">
        <f t="shared" si="341"/>
        <v>0</v>
      </c>
      <c r="CU200" s="157">
        <f t="shared" si="342"/>
        <v>0</v>
      </c>
      <c r="CV200" s="90">
        <f t="shared" si="343"/>
        <v>0</v>
      </c>
      <c r="CW200" s="157">
        <f t="shared" si="344"/>
        <v>0</v>
      </c>
      <c r="CX200" s="90">
        <f t="shared" si="345"/>
        <v>0</v>
      </c>
      <c r="CY200" s="157">
        <f t="shared" si="346"/>
        <v>0</v>
      </c>
      <c r="CZ200" s="90">
        <f t="shared" si="347"/>
        <v>0</v>
      </c>
      <c r="DA200" s="91">
        <f>DataEntry!B200</f>
        <v>44250</v>
      </c>
      <c r="DB200" s="83">
        <f t="shared" si="348"/>
        <v>0</v>
      </c>
      <c r="DC200" s="83">
        <f t="shared" si="349"/>
        <v>0</v>
      </c>
      <c r="DD200" s="145" t="str">
        <f t="shared" si="401"/>
        <v/>
      </c>
      <c r="DE200" s="145">
        <f t="shared" si="402"/>
        <v>14</v>
      </c>
      <c r="DF200" s="145" t="str">
        <f t="shared" si="403"/>
        <v/>
      </c>
      <c r="DG200" s="145" t="str">
        <f t="shared" si="404"/>
        <v/>
      </c>
      <c r="DH200" s="145">
        <f t="shared" si="405"/>
        <v>9</v>
      </c>
      <c r="DI200" s="145" t="str">
        <f t="shared" si="406"/>
        <v/>
      </c>
      <c r="DJ200" s="83">
        <f t="shared" si="407"/>
        <v>0</v>
      </c>
      <c r="DK200" s="83">
        <f t="shared" si="408"/>
        <v>0</v>
      </c>
      <c r="DL200" s="84">
        <f t="shared" si="409"/>
        <v>0</v>
      </c>
      <c r="DM200" s="14">
        <f t="shared" si="410"/>
        <v>0</v>
      </c>
      <c r="DN200" s="87">
        <f>IFERROR(DO200*(1-DCFactor)+Results!DP200*DCFactor,"")</f>
        <v>0.27006622320768658</v>
      </c>
      <c r="DO200" s="87">
        <f>(DFactor*Rounds*Number/2+SUM(BV$3:BV188))/(Rounds*Number/2+COUNT(BV$3:BV188))</f>
        <v>0.27352845528455283</v>
      </c>
      <c r="DP200" s="87">
        <f t="shared" si="350"/>
        <v>0.26363636363636361</v>
      </c>
      <c r="DQ200" s="84">
        <f t="shared" si="351"/>
        <v>0</v>
      </c>
      <c r="DR200" s="84">
        <f t="shared" si="352"/>
        <v>0</v>
      </c>
      <c r="DS200" s="87">
        <f t="shared" si="353"/>
        <v>0.33910170080498664</v>
      </c>
      <c r="DT200" s="87">
        <f t="shared" si="354"/>
        <v>0.33696236590930645</v>
      </c>
      <c r="DU200" s="87">
        <f t="shared" si="355"/>
        <v>0.2881401910153657</v>
      </c>
      <c r="DV200" s="86">
        <f t="shared" si="411"/>
        <v>0</v>
      </c>
      <c r="DW200" s="86">
        <f t="shared" si="412"/>
        <v>0</v>
      </c>
    </row>
    <row r="201" spans="1:127" x14ac:dyDescent="0.25">
      <c r="A201" s="69">
        <v>199</v>
      </c>
      <c r="B201" s="70">
        <f>DataEntry!C201</f>
        <v>4</v>
      </c>
      <c r="C201" s="71">
        <f>COUNTIF(D$2:D201,D201)+COUNTIF(G$2:G201,D201)</f>
        <v>23</v>
      </c>
      <c r="D201" s="72" t="str">
        <f t="shared" si="313"/>
        <v>Darmstadt 98</v>
      </c>
      <c r="E201" s="70">
        <f>DataEntry!E201</f>
        <v>10</v>
      </c>
      <c r="F201" s="71">
        <f>COUNTIF(D$2:D201,G201)+COUNTIF(G$2:G201,G201)</f>
        <v>23</v>
      </c>
      <c r="G201" s="72" t="str">
        <f t="shared" si="314"/>
        <v>Karlsruher</v>
      </c>
      <c r="H201" s="73">
        <f>DataEntry!G201</f>
        <v>0</v>
      </c>
      <c r="I201" s="73">
        <f>DataEntry!H201</f>
        <v>1</v>
      </c>
      <c r="J201" s="158">
        <f t="shared" si="312"/>
        <v>3</v>
      </c>
      <c r="K201" s="156">
        <f t="shared" si="315"/>
        <v>0</v>
      </c>
      <c r="L201" s="224">
        <f t="shared" si="316"/>
        <v>2509.2991003040433</v>
      </c>
      <c r="M201" s="224">
        <f t="shared" si="317"/>
        <v>2461.9052872674315</v>
      </c>
      <c r="N201" s="236">
        <f t="shared" si="356"/>
        <v>47.393813036611846</v>
      </c>
      <c r="O201" s="22" t="str">
        <f t="shared" si="357"/>
        <v>T4G23</v>
      </c>
      <c r="P201" s="248">
        <f t="shared" si="318"/>
        <v>-5.4209226933790431</v>
      </c>
      <c r="Q201" s="22" t="str">
        <f t="shared" si="358"/>
        <v>T10G23</v>
      </c>
      <c r="R201" s="248">
        <f t="shared" si="319"/>
        <v>5.4209226933790431</v>
      </c>
      <c r="S201" s="74">
        <f t="shared" si="359"/>
        <v>0</v>
      </c>
      <c r="T201" s="75">
        <f t="shared" si="360"/>
        <v>0</v>
      </c>
      <c r="U201" s="76">
        <f t="shared" si="361"/>
        <v>1</v>
      </c>
      <c r="V201" s="74">
        <f t="shared" si="362"/>
        <v>0</v>
      </c>
      <c r="W201" s="75">
        <f t="shared" si="363"/>
        <v>0</v>
      </c>
      <c r="X201" s="76">
        <f t="shared" si="364"/>
        <v>0</v>
      </c>
      <c r="Y201" s="74">
        <f t="shared" si="365"/>
        <v>0</v>
      </c>
      <c r="Z201" s="75">
        <f t="shared" si="366"/>
        <v>0</v>
      </c>
      <c r="AA201" s="76">
        <f t="shared" si="367"/>
        <v>0</v>
      </c>
      <c r="AB201" s="74">
        <f t="shared" si="368"/>
        <v>0</v>
      </c>
      <c r="AC201" s="75">
        <f t="shared" si="369"/>
        <v>0</v>
      </c>
      <c r="AD201" s="76">
        <f t="shared" si="370"/>
        <v>0</v>
      </c>
      <c r="AE201" s="74">
        <f t="shared" si="371"/>
        <v>0</v>
      </c>
      <c r="AF201" s="75">
        <f t="shared" si="372"/>
        <v>0</v>
      </c>
      <c r="AG201" s="76">
        <f t="shared" si="373"/>
        <v>0</v>
      </c>
      <c r="AH201" s="74">
        <f t="shared" si="374"/>
        <v>0</v>
      </c>
      <c r="AI201" s="75">
        <f t="shared" si="375"/>
        <v>0</v>
      </c>
      <c r="AJ201" s="76">
        <f t="shared" si="376"/>
        <v>0</v>
      </c>
      <c r="AK201" s="74">
        <f t="shared" si="377"/>
        <v>0</v>
      </c>
      <c r="AL201" s="75">
        <f t="shared" si="378"/>
        <v>0</v>
      </c>
      <c r="AM201" s="76">
        <f t="shared" si="379"/>
        <v>0</v>
      </c>
      <c r="AN201" s="74">
        <f t="shared" si="380"/>
        <v>0</v>
      </c>
      <c r="AO201" s="75">
        <f t="shared" si="381"/>
        <v>0</v>
      </c>
      <c r="AP201" s="76">
        <f t="shared" si="382"/>
        <v>0</v>
      </c>
      <c r="AQ201" s="77">
        <f t="shared" si="320"/>
        <v>0.54209226933790433</v>
      </c>
      <c r="AR201" s="77">
        <f t="shared" si="383"/>
        <v>0.39244814306886544</v>
      </c>
      <c r="AS201" s="78">
        <f t="shared" si="384"/>
        <v>0.29928825253807789</v>
      </c>
      <c r="AT201" s="77">
        <f t="shared" si="385"/>
        <v>0.30826360439305672</v>
      </c>
      <c r="AU201" s="79">
        <f t="shared" si="413"/>
        <v>0.1</v>
      </c>
      <c r="AV201" s="139">
        <f>DataEntry!P201</f>
        <v>0</v>
      </c>
      <c r="AW201" s="80" t="str">
        <f t="shared" si="321"/>
        <v>77/50</v>
      </c>
      <c r="AX201" s="80" t="str">
        <f t="shared" si="322"/>
        <v>58/25</v>
      </c>
      <c r="AY201" s="80" t="str">
        <f t="shared" si="323"/>
        <v>56/25</v>
      </c>
      <c r="AZ201" s="81">
        <f>DataEntry!I201</f>
        <v>33</v>
      </c>
      <c r="BA201" s="82">
        <f>DataEntry!J201</f>
        <v>20</v>
      </c>
      <c r="BB201" s="81">
        <f>DataEntry!K201</f>
        <v>12</v>
      </c>
      <c r="BC201" s="82">
        <f>DataEntry!L201</f>
        <v>5</v>
      </c>
      <c r="BD201" s="81">
        <f>DataEntry!M201</f>
        <v>33</v>
      </c>
      <c r="BE201" s="82">
        <f>DataEntry!N201</f>
        <v>20</v>
      </c>
      <c r="BF201" s="77">
        <f t="shared" si="386"/>
        <v>0.35978835978835977</v>
      </c>
      <c r="BG201" s="77">
        <f t="shared" si="387"/>
        <v>0.28042328042328041</v>
      </c>
      <c r="BH201" s="77">
        <f t="shared" si="388"/>
        <v>0.35978835978835977</v>
      </c>
      <c r="BI201" s="83">
        <f t="shared" si="389"/>
        <v>0</v>
      </c>
      <c r="BJ201" s="83">
        <f t="shared" si="390"/>
        <v>0</v>
      </c>
      <c r="BK201" s="83">
        <f t="shared" si="391"/>
        <v>1</v>
      </c>
      <c r="BL201" s="84">
        <f t="shared" si="324"/>
        <v>0.30826360439305672</v>
      </c>
      <c r="BM201" s="84">
        <f t="shared" si="325"/>
        <v>0.35978835978835977</v>
      </c>
      <c r="BN201" s="85">
        <f t="shared" si="392"/>
        <v>-5.1524755395303046E-2</v>
      </c>
      <c r="BO201" s="84">
        <f t="shared" si="326"/>
        <v>0.39244814306886544</v>
      </c>
      <c r="BP201" s="84">
        <f t="shared" si="327"/>
        <v>0.29928825253807789</v>
      </c>
      <c r="BQ201" s="84">
        <f t="shared" si="328"/>
        <v>0.30826360439305672</v>
      </c>
      <c r="BR201" s="84">
        <f t="shared" si="393"/>
        <v>0.35978835978835977</v>
      </c>
      <c r="BS201" s="84">
        <f t="shared" si="393"/>
        <v>0.28042328042328041</v>
      </c>
      <c r="BT201" s="84">
        <f t="shared" si="393"/>
        <v>0.35978835978835977</v>
      </c>
      <c r="BU201" s="86">
        <f t="shared" si="394"/>
        <v>0</v>
      </c>
      <c r="BV201" s="86">
        <f t="shared" si="394"/>
        <v>0</v>
      </c>
      <c r="BW201" s="86">
        <f t="shared" si="394"/>
        <v>1</v>
      </c>
      <c r="BX201" s="86">
        <f t="shared" si="395"/>
        <v>0</v>
      </c>
      <c r="BY201" s="86">
        <f t="shared" si="395"/>
        <v>0</v>
      </c>
      <c r="BZ201" s="86">
        <f t="shared" si="395"/>
        <v>1</v>
      </c>
      <c r="CA201" s="83">
        <f>IF(AND(DataEntry!B201&gt;=ExFrom,DataEntry!B201&lt;=ExTo),0,IF(AR201&lt;DS201,0,DB201))</f>
        <v>0</v>
      </c>
      <c r="CB201" s="83">
        <f>IF(AND(DataEntry!B201&gt;=ExFrom,DataEntry!B201&lt;=ExTo),0,IF(AT201&lt;DT201,0,DC201))</f>
        <v>0</v>
      </c>
      <c r="CC201" s="14">
        <f t="shared" si="396"/>
        <v>0</v>
      </c>
      <c r="CD201" s="72" t="str">
        <f t="shared" si="329"/>
        <v/>
      </c>
      <c r="CE201" s="87">
        <f t="shared" si="397"/>
        <v>4.8834628190899121E-2</v>
      </c>
      <c r="CF201" s="88">
        <f t="shared" si="398"/>
        <v>2.7840315154429952E-2</v>
      </c>
      <c r="CG201" s="88">
        <f t="shared" si="399"/>
        <v>-0.11977248039947457</v>
      </c>
      <c r="CH201" s="87">
        <f t="shared" si="400"/>
        <v>0.29928825253807784</v>
      </c>
      <c r="CI201" s="89">
        <f t="shared" si="330"/>
        <v>0</v>
      </c>
      <c r="CJ201" s="89">
        <f t="shared" si="331"/>
        <v>0</v>
      </c>
      <c r="CK201" s="157">
        <f t="shared" si="332"/>
        <v>0</v>
      </c>
      <c r="CL201" s="90">
        <f t="shared" si="333"/>
        <v>0</v>
      </c>
      <c r="CM201" s="157">
        <f t="shared" si="334"/>
        <v>0</v>
      </c>
      <c r="CN201" s="90">
        <f t="shared" si="335"/>
        <v>0</v>
      </c>
      <c r="CO201" s="157">
        <f t="shared" si="336"/>
        <v>0</v>
      </c>
      <c r="CP201" s="90">
        <f t="shared" si="337"/>
        <v>0</v>
      </c>
      <c r="CQ201" s="157">
        <f t="shared" si="338"/>
        <v>0</v>
      </c>
      <c r="CR201" s="90">
        <f t="shared" si="339"/>
        <v>0</v>
      </c>
      <c r="CS201" s="157">
        <f t="shared" si="340"/>
        <v>0</v>
      </c>
      <c r="CT201" s="90">
        <f t="shared" si="341"/>
        <v>0</v>
      </c>
      <c r="CU201" s="157">
        <f t="shared" si="342"/>
        <v>0</v>
      </c>
      <c r="CV201" s="90">
        <f t="shared" si="343"/>
        <v>0</v>
      </c>
      <c r="CW201" s="157">
        <f t="shared" si="344"/>
        <v>0</v>
      </c>
      <c r="CX201" s="90">
        <f t="shared" si="345"/>
        <v>0</v>
      </c>
      <c r="CY201" s="157">
        <f t="shared" si="346"/>
        <v>0</v>
      </c>
      <c r="CZ201" s="90">
        <f t="shared" si="347"/>
        <v>0</v>
      </c>
      <c r="DA201" s="91">
        <f>DataEntry!B201</f>
        <v>44253</v>
      </c>
      <c r="DB201" s="83">
        <f t="shared" si="348"/>
        <v>0</v>
      </c>
      <c r="DC201" s="83">
        <f t="shared" si="349"/>
        <v>0</v>
      </c>
      <c r="DD201" s="145" t="str">
        <f t="shared" si="401"/>
        <v/>
      </c>
      <c r="DE201" s="145" t="str">
        <f t="shared" si="402"/>
        <v/>
      </c>
      <c r="DF201" s="145">
        <f t="shared" si="403"/>
        <v>4</v>
      </c>
      <c r="DG201" s="145">
        <f t="shared" si="404"/>
        <v>10</v>
      </c>
      <c r="DH201" s="145" t="str">
        <f t="shared" si="405"/>
        <v/>
      </c>
      <c r="DI201" s="145" t="str">
        <f t="shared" si="406"/>
        <v/>
      </c>
      <c r="DJ201" s="83">
        <f t="shared" si="407"/>
        <v>0</v>
      </c>
      <c r="DK201" s="83">
        <f t="shared" si="408"/>
        <v>0</v>
      </c>
      <c r="DL201" s="84">
        <f t="shared" si="409"/>
        <v>0</v>
      </c>
      <c r="DM201" s="14">
        <f t="shared" si="410"/>
        <v>0</v>
      </c>
      <c r="DN201" s="87">
        <f>IFERROR(DO201*(1-DCFactor)+Results!DP201*DCFactor,"")</f>
        <v>0.28055786004056793</v>
      </c>
      <c r="DO201" s="87">
        <f>(DFactor*Rounds*Number/2+SUM(BV$3:BV189))/(Rounds*Number/2+COUNT(BV$3:BV189))</f>
        <v>0.272973630831643</v>
      </c>
      <c r="DP201" s="87">
        <f t="shared" si="350"/>
        <v>0.29464285714285715</v>
      </c>
      <c r="DQ201" s="84">
        <f t="shared" si="351"/>
        <v>0</v>
      </c>
      <c r="DR201" s="84">
        <f t="shared" si="352"/>
        <v>0</v>
      </c>
      <c r="DS201" s="87">
        <f t="shared" si="353"/>
        <v>0.33573865616151899</v>
      </c>
      <c r="DT201" s="87">
        <f t="shared" si="354"/>
        <v>0.34065908267998246</v>
      </c>
      <c r="DU201" s="87">
        <f t="shared" si="355"/>
        <v>0.29928825253807784</v>
      </c>
      <c r="DV201" s="86">
        <f t="shared" si="411"/>
        <v>-1</v>
      </c>
      <c r="DW201" s="86">
        <f t="shared" si="412"/>
        <v>1</v>
      </c>
    </row>
    <row r="202" spans="1:127" x14ac:dyDescent="0.25">
      <c r="A202" s="69">
        <v>200</v>
      </c>
      <c r="B202" s="70">
        <f>DataEntry!C202</f>
        <v>15</v>
      </c>
      <c r="C202" s="71">
        <f>COUNTIF(D$2:D202,D202)+COUNTIF(G$2:G202,D202)</f>
        <v>23</v>
      </c>
      <c r="D202" s="72" t="str">
        <f t="shared" si="313"/>
        <v>Jahn Regensburg</v>
      </c>
      <c r="E202" s="70">
        <f>DataEntry!E202</f>
        <v>14</v>
      </c>
      <c r="F202" s="71">
        <f>COUNTIF(D$2:D202,G202)+COUNTIF(G$2:G202,G202)</f>
        <v>23</v>
      </c>
      <c r="G202" s="72" t="str">
        <f t="shared" si="314"/>
        <v>Paderborn 07</v>
      </c>
      <c r="H202" s="73">
        <f>DataEntry!G202</f>
        <v>1</v>
      </c>
      <c r="I202" s="73">
        <f>DataEntry!H202</f>
        <v>0</v>
      </c>
      <c r="J202" s="158">
        <f t="shared" si="312"/>
        <v>1</v>
      </c>
      <c r="K202" s="156">
        <f t="shared" si="315"/>
        <v>0</v>
      </c>
      <c r="L202" s="224">
        <f t="shared" si="316"/>
        <v>2473.1603224753753</v>
      </c>
      <c r="M202" s="224">
        <f t="shared" si="317"/>
        <v>2405.1753948086939</v>
      </c>
      <c r="N202" s="236">
        <f t="shared" si="356"/>
        <v>67.984927666681415</v>
      </c>
      <c r="O202" s="22" t="str">
        <f t="shared" si="357"/>
        <v>T15G23</v>
      </c>
      <c r="P202" s="248">
        <f t="shared" si="318"/>
        <v>4.3920627133177979</v>
      </c>
      <c r="Q202" s="22" t="str">
        <f t="shared" si="358"/>
        <v>T14G23</v>
      </c>
      <c r="R202" s="248">
        <f t="shared" si="319"/>
        <v>-4.3920627133177979</v>
      </c>
      <c r="S202" s="74">
        <f t="shared" si="359"/>
        <v>0</v>
      </c>
      <c r="T202" s="75">
        <f t="shared" si="360"/>
        <v>0</v>
      </c>
      <c r="U202" s="76">
        <f t="shared" si="361"/>
        <v>0</v>
      </c>
      <c r="V202" s="74">
        <f t="shared" si="362"/>
        <v>1</v>
      </c>
      <c r="W202" s="75">
        <f t="shared" si="363"/>
        <v>0</v>
      </c>
      <c r="X202" s="76">
        <f t="shared" si="364"/>
        <v>0</v>
      </c>
      <c r="Y202" s="74">
        <f t="shared" si="365"/>
        <v>0</v>
      </c>
      <c r="Z202" s="75">
        <f t="shared" si="366"/>
        <v>0</v>
      </c>
      <c r="AA202" s="76">
        <f t="shared" si="367"/>
        <v>0</v>
      </c>
      <c r="AB202" s="74">
        <f t="shared" si="368"/>
        <v>0</v>
      </c>
      <c r="AC202" s="75">
        <f t="shared" si="369"/>
        <v>0</v>
      </c>
      <c r="AD202" s="76">
        <f t="shared" si="370"/>
        <v>0</v>
      </c>
      <c r="AE202" s="74">
        <f t="shared" si="371"/>
        <v>0</v>
      </c>
      <c r="AF202" s="75">
        <f t="shared" si="372"/>
        <v>0</v>
      </c>
      <c r="AG202" s="76">
        <f t="shared" si="373"/>
        <v>0</v>
      </c>
      <c r="AH202" s="74">
        <f t="shared" si="374"/>
        <v>0</v>
      </c>
      <c r="AI202" s="75">
        <f t="shared" si="375"/>
        <v>0</v>
      </c>
      <c r="AJ202" s="76">
        <f t="shared" si="376"/>
        <v>0</v>
      </c>
      <c r="AK202" s="74">
        <f t="shared" si="377"/>
        <v>0</v>
      </c>
      <c r="AL202" s="75">
        <f t="shared" si="378"/>
        <v>0</v>
      </c>
      <c r="AM202" s="76">
        <f t="shared" si="379"/>
        <v>0</v>
      </c>
      <c r="AN202" s="74">
        <f t="shared" si="380"/>
        <v>0</v>
      </c>
      <c r="AO202" s="75">
        <f t="shared" si="381"/>
        <v>0</v>
      </c>
      <c r="AP202" s="76">
        <f t="shared" si="382"/>
        <v>0</v>
      </c>
      <c r="AQ202" s="77">
        <f t="shared" si="320"/>
        <v>0.56079372866822019</v>
      </c>
      <c r="AR202" s="77">
        <f t="shared" si="383"/>
        <v>0.40948927924180034</v>
      </c>
      <c r="AS202" s="78">
        <f t="shared" si="384"/>
        <v>0.3026088988528397</v>
      </c>
      <c r="AT202" s="77">
        <f t="shared" si="385"/>
        <v>0.28790182190535996</v>
      </c>
      <c r="AU202" s="79">
        <f t="shared" si="413"/>
        <v>0.1</v>
      </c>
      <c r="AV202" s="139">
        <f>DataEntry!P202</f>
        <v>56.539999999999992</v>
      </c>
      <c r="AW202" s="80" t="str">
        <f t="shared" si="321"/>
        <v>36/25</v>
      </c>
      <c r="AX202" s="80" t="str">
        <f t="shared" si="322"/>
        <v>23/10</v>
      </c>
      <c r="AY202" s="80" t="str">
        <f t="shared" si="323"/>
        <v>61/25</v>
      </c>
      <c r="AZ202" s="81">
        <f>DataEntry!I202</f>
        <v>181</v>
      </c>
      <c r="BA202" s="82">
        <f>DataEntry!J202</f>
        <v>100</v>
      </c>
      <c r="BB202" s="81">
        <f>DataEntry!K202</f>
        <v>58</v>
      </c>
      <c r="BC202" s="82">
        <f>DataEntry!L202</f>
        <v>25</v>
      </c>
      <c r="BD202" s="81">
        <f>DataEntry!M202</f>
        <v>77</v>
      </c>
      <c r="BE202" s="82">
        <f>DataEntry!N202</f>
        <v>50</v>
      </c>
      <c r="BF202" s="77">
        <f t="shared" si="386"/>
        <v>0.33867482750588368</v>
      </c>
      <c r="BG202" s="77">
        <f t="shared" si="387"/>
        <v>0.28664947749744973</v>
      </c>
      <c r="BH202" s="77">
        <f t="shared" si="388"/>
        <v>0.37467569499666659</v>
      </c>
      <c r="BI202" s="83">
        <f t="shared" si="389"/>
        <v>1</v>
      </c>
      <c r="BJ202" s="83">
        <f t="shared" si="390"/>
        <v>0</v>
      </c>
      <c r="BK202" s="83">
        <f t="shared" si="391"/>
        <v>0</v>
      </c>
      <c r="BL202" s="84">
        <f t="shared" si="324"/>
        <v>0.40948927924180034</v>
      </c>
      <c r="BM202" s="84">
        <f t="shared" si="325"/>
        <v>0.33867482750588368</v>
      </c>
      <c r="BN202" s="85">
        <f t="shared" si="392"/>
        <v>7.0814451735916661E-2</v>
      </c>
      <c r="BO202" s="84">
        <f t="shared" si="326"/>
        <v>0.40948927924180034</v>
      </c>
      <c r="BP202" s="84">
        <f t="shared" si="327"/>
        <v>0.3026088988528397</v>
      </c>
      <c r="BQ202" s="84">
        <f t="shared" si="328"/>
        <v>0.28790182190535996</v>
      </c>
      <c r="BR202" s="84">
        <f t="shared" si="393"/>
        <v>0.33867482750588368</v>
      </c>
      <c r="BS202" s="84">
        <f t="shared" si="393"/>
        <v>0.28664947749744973</v>
      </c>
      <c r="BT202" s="84">
        <f t="shared" si="393"/>
        <v>0.37467569499666659</v>
      </c>
      <c r="BU202" s="86">
        <f t="shared" si="394"/>
        <v>1</v>
      </c>
      <c r="BV202" s="86">
        <f t="shared" si="394"/>
        <v>0</v>
      </c>
      <c r="BW202" s="86">
        <f t="shared" si="394"/>
        <v>0</v>
      </c>
      <c r="BX202" s="86">
        <f t="shared" si="395"/>
        <v>1</v>
      </c>
      <c r="BY202" s="86">
        <f t="shared" si="395"/>
        <v>0</v>
      </c>
      <c r="BZ202" s="86">
        <f t="shared" si="395"/>
        <v>0</v>
      </c>
      <c r="CA202" s="83">
        <f>IF(AND(DataEntry!B202&gt;=ExFrom,DataEntry!B202&lt;=ExTo),0,IF(AR202&lt;DS202,0,DB202))</f>
        <v>41</v>
      </c>
      <c r="CB202" s="83">
        <f>IF(AND(DataEntry!B202&gt;=ExFrom,DataEntry!B202&lt;=ExTo),0,IF(AT202&lt;DT202,0,DC202))</f>
        <v>0</v>
      </c>
      <c r="CC202" s="14">
        <f t="shared" si="396"/>
        <v>74.209999999999994</v>
      </c>
      <c r="CD202" s="72" t="str">
        <f t="shared" si="329"/>
        <v>Jahn Regensburg</v>
      </c>
      <c r="CE202" s="87">
        <f t="shared" si="397"/>
        <v>5.0777492799679802E-2</v>
      </c>
      <c r="CF202" s="88">
        <f t="shared" si="398"/>
        <v>0.10618026280245597</v>
      </c>
      <c r="CG202" s="88">
        <f t="shared" si="399"/>
        <v>-0.17304852413121227</v>
      </c>
      <c r="CH202" s="87">
        <f t="shared" si="400"/>
        <v>0.3026088988528397</v>
      </c>
      <c r="CI202" s="89">
        <f t="shared" si="330"/>
        <v>1</v>
      </c>
      <c r="CJ202" s="89">
        <f t="shared" si="331"/>
        <v>0</v>
      </c>
      <c r="CK202" s="157">
        <f t="shared" si="332"/>
        <v>0</v>
      </c>
      <c r="CL202" s="90">
        <f t="shared" si="333"/>
        <v>0</v>
      </c>
      <c r="CM202" s="157">
        <f t="shared" si="334"/>
        <v>74.209999999999994</v>
      </c>
      <c r="CN202" s="90">
        <f t="shared" si="335"/>
        <v>0</v>
      </c>
      <c r="CO202" s="157">
        <f t="shared" si="336"/>
        <v>0</v>
      </c>
      <c r="CP202" s="90">
        <f t="shared" si="337"/>
        <v>0</v>
      </c>
      <c r="CQ202" s="157">
        <f t="shared" si="338"/>
        <v>0</v>
      </c>
      <c r="CR202" s="90">
        <f t="shared" si="339"/>
        <v>0</v>
      </c>
      <c r="CS202" s="157">
        <f t="shared" si="340"/>
        <v>0</v>
      </c>
      <c r="CT202" s="90">
        <f t="shared" si="341"/>
        <v>0</v>
      </c>
      <c r="CU202" s="157">
        <f t="shared" si="342"/>
        <v>0</v>
      </c>
      <c r="CV202" s="90">
        <f t="shared" si="343"/>
        <v>0</v>
      </c>
      <c r="CW202" s="157">
        <f t="shared" si="344"/>
        <v>0</v>
      </c>
      <c r="CX202" s="90">
        <f t="shared" si="345"/>
        <v>0</v>
      </c>
      <c r="CY202" s="157">
        <f t="shared" si="346"/>
        <v>0</v>
      </c>
      <c r="CZ202" s="90">
        <f t="shared" si="347"/>
        <v>0</v>
      </c>
      <c r="DA202" s="91">
        <f>DataEntry!B202</f>
        <v>44253</v>
      </c>
      <c r="DB202" s="83">
        <f t="shared" si="348"/>
        <v>41</v>
      </c>
      <c r="DC202" s="83">
        <f t="shared" si="349"/>
        <v>0</v>
      </c>
      <c r="DD202" s="145">
        <f t="shared" si="401"/>
        <v>15</v>
      </c>
      <c r="DE202" s="145" t="str">
        <f t="shared" si="402"/>
        <v/>
      </c>
      <c r="DF202" s="145" t="str">
        <f t="shared" si="403"/>
        <v/>
      </c>
      <c r="DG202" s="145" t="str">
        <f t="shared" si="404"/>
        <v/>
      </c>
      <c r="DH202" s="145" t="str">
        <f t="shared" si="405"/>
        <v/>
      </c>
      <c r="DI202" s="145">
        <f t="shared" si="406"/>
        <v>14</v>
      </c>
      <c r="DJ202" s="83">
        <f t="shared" si="407"/>
        <v>41</v>
      </c>
      <c r="DK202" s="83">
        <f t="shared" si="408"/>
        <v>0</v>
      </c>
      <c r="DL202" s="84">
        <f t="shared" si="409"/>
        <v>17.670000000000002</v>
      </c>
      <c r="DM202" s="14">
        <f t="shared" si="410"/>
        <v>-17.670000000000002</v>
      </c>
      <c r="DN202" s="87">
        <f>IFERROR(DO202*(1-DCFactor)+Results!DP202*DCFactor,"")</f>
        <v>0.28019868421052629</v>
      </c>
      <c r="DO202" s="87">
        <f>(DFactor*Rounds*Number/2+SUM(BV$3:BV190))/(Rounds*Number/2+COUNT(BV$3:BV190))</f>
        <v>0.27242105263157895</v>
      </c>
      <c r="DP202" s="87">
        <f t="shared" si="350"/>
        <v>0.29464285714285715</v>
      </c>
      <c r="DQ202" s="84">
        <f t="shared" si="351"/>
        <v>0</v>
      </c>
      <c r="DR202" s="84">
        <f t="shared" si="352"/>
        <v>0</v>
      </c>
      <c r="DS202" s="87">
        <f t="shared" si="353"/>
        <v>0.33312732457325145</v>
      </c>
      <c r="DT202" s="87">
        <f t="shared" si="354"/>
        <v>0.34243495080437369</v>
      </c>
      <c r="DU202" s="87">
        <f t="shared" si="355"/>
        <v>0.3026088988528397</v>
      </c>
      <c r="DV202" s="86">
        <f t="shared" si="411"/>
        <v>1</v>
      </c>
      <c r="DW202" s="86">
        <f t="shared" si="412"/>
        <v>-1</v>
      </c>
    </row>
    <row r="203" spans="1:127" x14ac:dyDescent="0.25">
      <c r="A203" s="69">
        <v>201</v>
      </c>
      <c r="B203" s="70">
        <f>DataEntry!C203</f>
        <v>2</v>
      </c>
      <c r="C203" s="71">
        <f>COUNTIF(D$2:D203,D203)+COUNTIF(G$2:G203,D203)</f>
        <v>23</v>
      </c>
      <c r="D203" s="72" t="str">
        <f t="shared" si="313"/>
        <v>Bochum</v>
      </c>
      <c r="E203" s="70">
        <f>DataEntry!E203</f>
        <v>18</v>
      </c>
      <c r="F203" s="71">
        <f>COUNTIF(D$2:D203,G203)+COUNTIF(G$2:G203,G203)</f>
        <v>23</v>
      </c>
      <c r="G203" s="72" t="str">
        <f t="shared" si="314"/>
        <v>Wurzburger Kickers</v>
      </c>
      <c r="H203" s="73">
        <f>DataEntry!G203</f>
        <v>3</v>
      </c>
      <c r="I203" s="73">
        <f>DataEntry!H203</f>
        <v>0</v>
      </c>
      <c r="J203" s="158">
        <f t="shared" si="312"/>
        <v>1</v>
      </c>
      <c r="K203" s="156">
        <f t="shared" si="315"/>
        <v>4</v>
      </c>
      <c r="L203" s="224">
        <f t="shared" si="316"/>
        <v>2490.9037382187594</v>
      </c>
      <c r="M203" s="224">
        <f t="shared" si="317"/>
        <v>2264.420464532011</v>
      </c>
      <c r="N203" s="236">
        <f t="shared" si="356"/>
        <v>226.48327368674836</v>
      </c>
      <c r="O203" s="22" t="str">
        <f t="shared" si="357"/>
        <v>T2G23</v>
      </c>
      <c r="P203" s="248">
        <f t="shared" si="318"/>
        <v>3.9675282098154878</v>
      </c>
      <c r="Q203" s="22" t="str">
        <f t="shared" si="358"/>
        <v>T18G23</v>
      </c>
      <c r="R203" s="248">
        <f t="shared" si="319"/>
        <v>-3.9675282098154878</v>
      </c>
      <c r="S203" s="74">
        <f t="shared" si="359"/>
        <v>0</v>
      </c>
      <c r="T203" s="75">
        <f t="shared" si="360"/>
        <v>0</v>
      </c>
      <c r="U203" s="76">
        <f t="shared" si="361"/>
        <v>0</v>
      </c>
      <c r="V203" s="74">
        <f t="shared" si="362"/>
        <v>0</v>
      </c>
      <c r="W203" s="75">
        <f t="shared" si="363"/>
        <v>0</v>
      </c>
      <c r="X203" s="76">
        <f t="shared" si="364"/>
        <v>0</v>
      </c>
      <c r="Y203" s="74">
        <f t="shared" si="365"/>
        <v>0</v>
      </c>
      <c r="Z203" s="75">
        <f t="shared" si="366"/>
        <v>0</v>
      </c>
      <c r="AA203" s="76">
        <f t="shared" si="367"/>
        <v>0</v>
      </c>
      <c r="AB203" s="74">
        <f t="shared" si="368"/>
        <v>0</v>
      </c>
      <c r="AC203" s="75">
        <f t="shared" si="369"/>
        <v>0</v>
      </c>
      <c r="AD203" s="76">
        <f t="shared" si="370"/>
        <v>0</v>
      </c>
      <c r="AE203" s="74">
        <f t="shared" si="371"/>
        <v>1</v>
      </c>
      <c r="AF203" s="75">
        <f t="shared" si="372"/>
        <v>0</v>
      </c>
      <c r="AG203" s="76">
        <f t="shared" si="373"/>
        <v>0</v>
      </c>
      <c r="AH203" s="74">
        <f t="shared" si="374"/>
        <v>0</v>
      </c>
      <c r="AI203" s="75">
        <f t="shared" si="375"/>
        <v>0</v>
      </c>
      <c r="AJ203" s="76">
        <f t="shared" si="376"/>
        <v>0</v>
      </c>
      <c r="AK203" s="74">
        <f t="shared" si="377"/>
        <v>0</v>
      </c>
      <c r="AL203" s="75">
        <f t="shared" si="378"/>
        <v>0</v>
      </c>
      <c r="AM203" s="76">
        <f t="shared" si="379"/>
        <v>0</v>
      </c>
      <c r="AN203" s="74">
        <f t="shared" si="380"/>
        <v>0</v>
      </c>
      <c r="AO203" s="75">
        <f t="shared" si="381"/>
        <v>0</v>
      </c>
      <c r="AP203" s="76">
        <f t="shared" si="382"/>
        <v>0</v>
      </c>
      <c r="AQ203" s="77">
        <f t="shared" si="320"/>
        <v>0.71660512787032227</v>
      </c>
      <c r="AR203" s="77">
        <f t="shared" si="383"/>
        <v>0.61054809704456969</v>
      </c>
      <c r="AS203" s="78">
        <f t="shared" si="384"/>
        <v>0.21211406165150515</v>
      </c>
      <c r="AT203" s="77">
        <f t="shared" si="385"/>
        <v>0.17733784130392519</v>
      </c>
      <c r="AU203" s="79">
        <f t="shared" si="413"/>
        <v>0.1</v>
      </c>
      <c r="AV203" s="139">
        <f>DataEntry!P203</f>
        <v>0</v>
      </c>
      <c r="AW203" s="80" t="str">
        <f t="shared" si="321"/>
        <v>31/50</v>
      </c>
      <c r="AX203" s="80" t="str">
        <f t="shared" si="322"/>
        <v>37/10</v>
      </c>
      <c r="AY203" s="80" t="str">
        <f t="shared" si="323"/>
        <v>23/5</v>
      </c>
      <c r="AZ203" s="81">
        <f>DataEntry!I203</f>
        <v>69</v>
      </c>
      <c r="BA203" s="82">
        <f>DataEntry!J203</f>
        <v>100</v>
      </c>
      <c r="BB203" s="81">
        <f>DataEntry!K203</f>
        <v>66</v>
      </c>
      <c r="BC203" s="82">
        <f>DataEntry!L203</f>
        <v>25</v>
      </c>
      <c r="BD203" s="81">
        <f>DataEntry!M203</f>
        <v>22</v>
      </c>
      <c r="BE203" s="82">
        <f>DataEntry!N203</f>
        <v>5</v>
      </c>
      <c r="BF203" s="77">
        <f t="shared" si="386"/>
        <v>0.56266746055373629</v>
      </c>
      <c r="BG203" s="77">
        <f t="shared" si="387"/>
        <v>0.2612384638285204</v>
      </c>
      <c r="BH203" s="77">
        <f t="shared" si="388"/>
        <v>0.17609407561774337</v>
      </c>
      <c r="BI203" s="83">
        <f t="shared" si="389"/>
        <v>1</v>
      </c>
      <c r="BJ203" s="83">
        <f t="shared" si="390"/>
        <v>0</v>
      </c>
      <c r="BK203" s="83">
        <f t="shared" si="391"/>
        <v>0</v>
      </c>
      <c r="BL203" s="84">
        <f t="shared" si="324"/>
        <v>0.61054809704456969</v>
      </c>
      <c r="BM203" s="84">
        <f t="shared" si="325"/>
        <v>0.56266746055373629</v>
      </c>
      <c r="BN203" s="85">
        <f t="shared" si="392"/>
        <v>4.7880636490833406E-2</v>
      </c>
      <c r="BO203" s="84">
        <f t="shared" si="326"/>
        <v>0.61054809704456969</v>
      </c>
      <c r="BP203" s="84">
        <f t="shared" si="327"/>
        <v>0.21211406165150515</v>
      </c>
      <c r="BQ203" s="84">
        <f t="shared" si="328"/>
        <v>0.17733784130392519</v>
      </c>
      <c r="BR203" s="84">
        <f t="shared" si="393"/>
        <v>0.56266746055373629</v>
      </c>
      <c r="BS203" s="84">
        <f t="shared" si="393"/>
        <v>0.2612384638285204</v>
      </c>
      <c r="BT203" s="84">
        <f t="shared" si="393"/>
        <v>0.17609407561774337</v>
      </c>
      <c r="BU203" s="86">
        <f t="shared" si="394"/>
        <v>1</v>
      </c>
      <c r="BV203" s="86">
        <f t="shared" si="394"/>
        <v>0</v>
      </c>
      <c r="BW203" s="86">
        <f t="shared" si="394"/>
        <v>0</v>
      </c>
      <c r="BX203" s="86">
        <f t="shared" si="395"/>
        <v>1</v>
      </c>
      <c r="BY203" s="86">
        <f t="shared" si="395"/>
        <v>0</v>
      </c>
      <c r="BZ203" s="86">
        <f t="shared" si="395"/>
        <v>0</v>
      </c>
      <c r="CA203" s="83">
        <f>IF(AND(DataEntry!B203&gt;=ExFrom,DataEntry!B203&lt;=ExTo),0,IF(AR203&lt;DS203,0,DB203))</f>
        <v>0</v>
      </c>
      <c r="CB203" s="83">
        <f>IF(AND(DataEntry!B203&gt;=ExFrom,DataEntry!B203&lt;=ExTo),0,IF(AT203&lt;DT203,0,DC203))</f>
        <v>0</v>
      </c>
      <c r="CC203" s="14">
        <f t="shared" si="396"/>
        <v>0</v>
      </c>
      <c r="CD203" s="72" t="str">
        <f t="shared" si="329"/>
        <v/>
      </c>
      <c r="CE203" s="87">
        <f t="shared" si="397"/>
        <v>5.1626436241820839E-2</v>
      </c>
      <c r="CF203" s="88">
        <f t="shared" si="398"/>
        <v>2.5628880570386273E-2</v>
      </c>
      <c r="CG203" s="88">
        <f t="shared" si="399"/>
        <v>-2.494523224385696E-2</v>
      </c>
      <c r="CH203" s="87">
        <f t="shared" si="400"/>
        <v>0.21211406165150512</v>
      </c>
      <c r="CI203" s="89">
        <f t="shared" si="330"/>
        <v>0</v>
      </c>
      <c r="CJ203" s="89">
        <f t="shared" si="331"/>
        <v>0</v>
      </c>
      <c r="CK203" s="157">
        <f t="shared" si="332"/>
        <v>0</v>
      </c>
      <c r="CL203" s="90">
        <f t="shared" si="333"/>
        <v>0</v>
      </c>
      <c r="CM203" s="157">
        <f t="shared" si="334"/>
        <v>0</v>
      </c>
      <c r="CN203" s="90">
        <f t="shared" si="335"/>
        <v>0</v>
      </c>
      <c r="CO203" s="157">
        <f t="shared" si="336"/>
        <v>0</v>
      </c>
      <c r="CP203" s="90">
        <f t="shared" si="337"/>
        <v>0</v>
      </c>
      <c r="CQ203" s="157">
        <f t="shared" si="338"/>
        <v>0</v>
      </c>
      <c r="CR203" s="90">
        <f t="shared" si="339"/>
        <v>0</v>
      </c>
      <c r="CS203" s="157">
        <f t="shared" si="340"/>
        <v>0</v>
      </c>
      <c r="CT203" s="90">
        <f t="shared" si="341"/>
        <v>0</v>
      </c>
      <c r="CU203" s="157">
        <f t="shared" si="342"/>
        <v>0</v>
      </c>
      <c r="CV203" s="90">
        <f t="shared" si="343"/>
        <v>0</v>
      </c>
      <c r="CW203" s="157">
        <f t="shared" si="344"/>
        <v>0</v>
      </c>
      <c r="CX203" s="90">
        <f t="shared" si="345"/>
        <v>0</v>
      </c>
      <c r="CY203" s="157">
        <f t="shared" si="346"/>
        <v>0</v>
      </c>
      <c r="CZ203" s="90">
        <f t="shared" si="347"/>
        <v>0</v>
      </c>
      <c r="DA203" s="91">
        <f>DataEntry!B203</f>
        <v>44254</v>
      </c>
      <c r="DB203" s="83">
        <f t="shared" si="348"/>
        <v>0</v>
      </c>
      <c r="DC203" s="83">
        <f t="shared" si="349"/>
        <v>0</v>
      </c>
      <c r="DD203" s="145">
        <f t="shared" si="401"/>
        <v>2</v>
      </c>
      <c r="DE203" s="145" t="str">
        <f t="shared" si="402"/>
        <v/>
      </c>
      <c r="DF203" s="145" t="str">
        <f t="shared" si="403"/>
        <v/>
      </c>
      <c r="DG203" s="145" t="str">
        <f t="shared" si="404"/>
        <v/>
      </c>
      <c r="DH203" s="145" t="str">
        <f t="shared" si="405"/>
        <v/>
      </c>
      <c r="DI203" s="145">
        <f t="shared" si="406"/>
        <v>18</v>
      </c>
      <c r="DJ203" s="83">
        <f t="shared" si="407"/>
        <v>0</v>
      </c>
      <c r="DK203" s="83">
        <f t="shared" si="408"/>
        <v>0</v>
      </c>
      <c r="DL203" s="84">
        <f t="shared" si="409"/>
        <v>0</v>
      </c>
      <c r="DM203" s="14">
        <f t="shared" si="410"/>
        <v>0</v>
      </c>
      <c r="DN203" s="87">
        <f>IFERROR(DO203*(1-DCFactor)+Results!DP203*DCFactor,"")</f>
        <v>0.25566332801701219</v>
      </c>
      <c r="DO203" s="87">
        <f>(DFactor*Rounds*Number/2+SUM(BV$3:BV191))/(Rounds*Number/2+COUNT(BV$3:BV191))</f>
        <v>0.27187070707070704</v>
      </c>
      <c r="DP203" s="87">
        <f t="shared" si="350"/>
        <v>0.22556390977443611</v>
      </c>
      <c r="DQ203" s="84">
        <f t="shared" si="351"/>
        <v>0</v>
      </c>
      <c r="DR203" s="84">
        <f t="shared" si="352"/>
        <v>0</v>
      </c>
      <c r="DS203" s="87">
        <f t="shared" si="353"/>
        <v>0.33581237064765379</v>
      </c>
      <c r="DT203" s="87">
        <f t="shared" si="354"/>
        <v>0.33749817440812852</v>
      </c>
      <c r="DU203" s="87">
        <f t="shared" si="355"/>
        <v>0.21211406165150512</v>
      </c>
      <c r="DV203" s="86">
        <f t="shared" si="411"/>
        <v>3</v>
      </c>
      <c r="DW203" s="86">
        <f t="shared" si="412"/>
        <v>-3</v>
      </c>
    </row>
    <row r="204" spans="1:127" x14ac:dyDescent="0.25">
      <c r="A204" s="69">
        <v>202</v>
      </c>
      <c r="B204" s="70">
        <f>DataEntry!C204</f>
        <v>8</v>
      </c>
      <c r="C204" s="71">
        <f>COUNTIF(D$2:D204,D204)+COUNTIF(G$2:G204,D204)</f>
        <v>23</v>
      </c>
      <c r="D204" s="72" t="str">
        <f t="shared" si="313"/>
        <v>Hannover 96</v>
      </c>
      <c r="E204" s="70">
        <f>DataEntry!E204</f>
        <v>6</v>
      </c>
      <c r="F204" s="71">
        <f>COUNTIF(D$2:D204,G204)+COUNTIF(G$2:G204,G204)</f>
        <v>23</v>
      </c>
      <c r="G204" s="72" t="str">
        <f t="shared" si="314"/>
        <v>Greuther Furth</v>
      </c>
      <c r="H204" s="73">
        <f>DataEntry!G204</f>
        <v>2</v>
      </c>
      <c r="I204" s="73">
        <f>DataEntry!H204</f>
        <v>2</v>
      </c>
      <c r="J204" s="158">
        <f t="shared" si="312"/>
        <v>2</v>
      </c>
      <c r="K204" s="156">
        <f t="shared" si="315"/>
        <v>0</v>
      </c>
      <c r="L204" s="224">
        <f t="shared" si="316"/>
        <v>2541.3096757313779</v>
      </c>
      <c r="M204" s="224">
        <f t="shared" si="317"/>
        <v>2513.930575702138</v>
      </c>
      <c r="N204" s="236">
        <f t="shared" si="356"/>
        <v>27.379100029239908</v>
      </c>
      <c r="O204" s="22" t="str">
        <f t="shared" si="357"/>
        <v>T8G23</v>
      </c>
      <c r="P204" s="248">
        <f t="shared" si="318"/>
        <v>-0.23829988623531229</v>
      </c>
      <c r="Q204" s="22" t="str">
        <f t="shared" si="358"/>
        <v>T6G23</v>
      </c>
      <c r="R204" s="248">
        <f t="shared" si="319"/>
        <v>0.23829988623531229</v>
      </c>
      <c r="S204" s="74">
        <f t="shared" si="359"/>
        <v>0</v>
      </c>
      <c r="T204" s="75">
        <f t="shared" si="360"/>
        <v>1</v>
      </c>
      <c r="U204" s="76">
        <f t="shared" si="361"/>
        <v>0</v>
      </c>
      <c r="V204" s="74">
        <f t="shared" si="362"/>
        <v>0</v>
      </c>
      <c r="W204" s="75">
        <f t="shared" si="363"/>
        <v>0</v>
      </c>
      <c r="X204" s="76">
        <f t="shared" si="364"/>
        <v>0</v>
      </c>
      <c r="Y204" s="74">
        <f t="shared" si="365"/>
        <v>0</v>
      </c>
      <c r="Z204" s="75">
        <f t="shared" si="366"/>
        <v>0</v>
      </c>
      <c r="AA204" s="76">
        <f t="shared" si="367"/>
        <v>0</v>
      </c>
      <c r="AB204" s="74">
        <f t="shared" si="368"/>
        <v>0</v>
      </c>
      <c r="AC204" s="75">
        <f t="shared" si="369"/>
        <v>0</v>
      </c>
      <c r="AD204" s="76">
        <f t="shared" si="370"/>
        <v>0</v>
      </c>
      <c r="AE204" s="74">
        <f t="shared" si="371"/>
        <v>0</v>
      </c>
      <c r="AF204" s="75">
        <f t="shared" si="372"/>
        <v>0</v>
      </c>
      <c r="AG204" s="76">
        <f t="shared" si="373"/>
        <v>0</v>
      </c>
      <c r="AH204" s="74">
        <f t="shared" si="374"/>
        <v>0</v>
      </c>
      <c r="AI204" s="75">
        <f t="shared" si="375"/>
        <v>0</v>
      </c>
      <c r="AJ204" s="76">
        <f t="shared" si="376"/>
        <v>0</v>
      </c>
      <c r="AK204" s="74">
        <f t="shared" si="377"/>
        <v>0</v>
      </c>
      <c r="AL204" s="75">
        <f t="shared" si="378"/>
        <v>0</v>
      </c>
      <c r="AM204" s="76">
        <f t="shared" si="379"/>
        <v>0</v>
      </c>
      <c r="AN204" s="74">
        <f t="shared" si="380"/>
        <v>0</v>
      </c>
      <c r="AO204" s="75">
        <f t="shared" si="381"/>
        <v>0</v>
      </c>
      <c r="AP204" s="76">
        <f t="shared" si="382"/>
        <v>0</v>
      </c>
      <c r="AQ204" s="77">
        <f t="shared" si="320"/>
        <v>0.52382998862353125</v>
      </c>
      <c r="AR204" s="77">
        <f t="shared" si="383"/>
        <v>0.38473198043659462</v>
      </c>
      <c r="AS204" s="78">
        <f t="shared" si="384"/>
        <v>0.27819601637387315</v>
      </c>
      <c r="AT204" s="77">
        <f t="shared" si="385"/>
        <v>0.33707200318953218</v>
      </c>
      <c r="AU204" s="79">
        <f t="shared" si="413"/>
        <v>0.1</v>
      </c>
      <c r="AV204" s="139">
        <f>DataEntry!P204</f>
        <v>0</v>
      </c>
      <c r="AW204" s="80" t="str">
        <f t="shared" si="321"/>
        <v>79/50</v>
      </c>
      <c r="AX204" s="80" t="str">
        <f t="shared" si="322"/>
        <v>64/25</v>
      </c>
      <c r="AY204" s="80" t="str">
        <f t="shared" si="323"/>
        <v>49/25</v>
      </c>
      <c r="AZ204" s="81">
        <f>DataEntry!I204</f>
        <v>7</v>
      </c>
      <c r="BA204" s="82">
        <f>DataEntry!J204</f>
        <v>5</v>
      </c>
      <c r="BB204" s="81">
        <f>DataEntry!K204</f>
        <v>66</v>
      </c>
      <c r="BC204" s="82">
        <f>DataEntry!L204</f>
        <v>25</v>
      </c>
      <c r="BD204" s="81">
        <f>DataEntry!M204</f>
        <v>179</v>
      </c>
      <c r="BE204" s="82">
        <f>DataEntry!N204</f>
        <v>100</v>
      </c>
      <c r="BF204" s="77">
        <f t="shared" si="386"/>
        <v>0.39689537119542279</v>
      </c>
      <c r="BG204" s="77">
        <f t="shared" si="387"/>
        <v>0.26168925573324581</v>
      </c>
      <c r="BH204" s="77">
        <f t="shared" si="388"/>
        <v>0.34141537307133141</v>
      </c>
      <c r="BI204" s="83">
        <f t="shared" si="389"/>
        <v>0</v>
      </c>
      <c r="BJ204" s="83">
        <f t="shared" si="390"/>
        <v>1</v>
      </c>
      <c r="BK204" s="83">
        <f t="shared" si="391"/>
        <v>0</v>
      </c>
      <c r="BL204" s="84">
        <f t="shared" si="324"/>
        <v>0.27819601637387315</v>
      </c>
      <c r="BM204" s="84">
        <f t="shared" si="325"/>
        <v>0.26168925573324581</v>
      </c>
      <c r="BN204" s="85">
        <f t="shared" si="392"/>
        <v>1.6506760640627338E-2</v>
      </c>
      <c r="BO204" s="84">
        <f t="shared" si="326"/>
        <v>0.38473198043659462</v>
      </c>
      <c r="BP204" s="84">
        <f t="shared" si="327"/>
        <v>0.27819601637387315</v>
      </c>
      <c r="BQ204" s="84">
        <f t="shared" si="328"/>
        <v>0.33707200318953218</v>
      </c>
      <c r="BR204" s="84">
        <f t="shared" si="393"/>
        <v>0.39689537119542279</v>
      </c>
      <c r="BS204" s="84">
        <f t="shared" si="393"/>
        <v>0.26168925573324581</v>
      </c>
      <c r="BT204" s="84">
        <f t="shared" si="393"/>
        <v>0.34141537307133141</v>
      </c>
      <c r="BU204" s="86">
        <f t="shared" si="394"/>
        <v>0</v>
      </c>
      <c r="BV204" s="86">
        <f t="shared" si="394"/>
        <v>1</v>
      </c>
      <c r="BW204" s="86">
        <f t="shared" si="394"/>
        <v>0</v>
      </c>
      <c r="BX204" s="86">
        <f t="shared" si="395"/>
        <v>0</v>
      </c>
      <c r="BY204" s="86">
        <f t="shared" si="395"/>
        <v>1</v>
      </c>
      <c r="BZ204" s="86">
        <f t="shared" si="395"/>
        <v>0</v>
      </c>
      <c r="CA204" s="83">
        <f>IF(AND(DataEntry!B204&gt;=ExFrom,DataEntry!B204&lt;=ExTo),0,IF(AR204&lt;DS204,0,DB204))</f>
        <v>0</v>
      </c>
      <c r="CB204" s="83">
        <f>IF(AND(DataEntry!B204&gt;=ExFrom,DataEntry!B204&lt;=ExTo),0,IF(AT204&lt;DT204,0,DC204))</f>
        <v>0</v>
      </c>
      <c r="CC204" s="14">
        <f t="shared" si="396"/>
        <v>0</v>
      </c>
      <c r="CD204" s="72" t="str">
        <f t="shared" si="329"/>
        <v/>
      </c>
      <c r="CE204" s="87">
        <f t="shared" si="397"/>
        <v>4.9814880460041788E-2</v>
      </c>
      <c r="CF204" s="88">
        <f t="shared" si="398"/>
        <v>-5.306517756958664E-2</v>
      </c>
      <c r="CG204" s="88">
        <f t="shared" si="399"/>
        <v>-3.982409535415421E-2</v>
      </c>
      <c r="CH204" s="87">
        <f t="shared" si="400"/>
        <v>0.2781960163738732</v>
      </c>
      <c r="CI204" s="89">
        <f t="shared" si="330"/>
        <v>0</v>
      </c>
      <c r="CJ204" s="89">
        <f t="shared" si="331"/>
        <v>0</v>
      </c>
      <c r="CK204" s="157">
        <f t="shared" si="332"/>
        <v>0</v>
      </c>
      <c r="CL204" s="90">
        <f t="shared" si="333"/>
        <v>0</v>
      </c>
      <c r="CM204" s="157">
        <f t="shared" si="334"/>
        <v>0</v>
      </c>
      <c r="CN204" s="90">
        <f t="shared" si="335"/>
        <v>0</v>
      </c>
      <c r="CO204" s="157">
        <f t="shared" si="336"/>
        <v>0</v>
      </c>
      <c r="CP204" s="90">
        <f t="shared" si="337"/>
        <v>0</v>
      </c>
      <c r="CQ204" s="157">
        <f t="shared" si="338"/>
        <v>0</v>
      </c>
      <c r="CR204" s="90">
        <f t="shared" si="339"/>
        <v>0</v>
      </c>
      <c r="CS204" s="157">
        <f t="shared" si="340"/>
        <v>0</v>
      </c>
      <c r="CT204" s="90">
        <f t="shared" si="341"/>
        <v>0</v>
      </c>
      <c r="CU204" s="157">
        <f t="shared" si="342"/>
        <v>0</v>
      </c>
      <c r="CV204" s="90">
        <f t="shared" si="343"/>
        <v>0</v>
      </c>
      <c r="CW204" s="157">
        <f t="shared" si="344"/>
        <v>0</v>
      </c>
      <c r="CX204" s="90">
        <f t="shared" si="345"/>
        <v>0</v>
      </c>
      <c r="CY204" s="157">
        <f t="shared" si="346"/>
        <v>0</v>
      </c>
      <c r="CZ204" s="90">
        <f t="shared" si="347"/>
        <v>0</v>
      </c>
      <c r="DA204" s="91">
        <f>DataEntry!B204</f>
        <v>44254</v>
      </c>
      <c r="DB204" s="83">
        <f t="shared" si="348"/>
        <v>0</v>
      </c>
      <c r="DC204" s="83">
        <f t="shared" si="349"/>
        <v>0</v>
      </c>
      <c r="DD204" s="145" t="str">
        <f t="shared" si="401"/>
        <v/>
      </c>
      <c r="DE204" s="145">
        <f t="shared" si="402"/>
        <v>8</v>
      </c>
      <c r="DF204" s="145" t="str">
        <f t="shared" si="403"/>
        <v/>
      </c>
      <c r="DG204" s="145" t="str">
        <f t="shared" si="404"/>
        <v/>
      </c>
      <c r="DH204" s="145">
        <f t="shared" si="405"/>
        <v>6</v>
      </c>
      <c r="DI204" s="145" t="str">
        <f t="shared" si="406"/>
        <v/>
      </c>
      <c r="DJ204" s="83">
        <f t="shared" si="407"/>
        <v>0</v>
      </c>
      <c r="DK204" s="83">
        <f t="shared" si="408"/>
        <v>0</v>
      </c>
      <c r="DL204" s="84">
        <f t="shared" si="409"/>
        <v>0</v>
      </c>
      <c r="DM204" s="14">
        <f t="shared" si="410"/>
        <v>0</v>
      </c>
      <c r="DN204" s="87">
        <f>IFERROR(DO204*(1-DCFactor)+Results!DP204*DCFactor,"")</f>
        <v>0.26698467741935483</v>
      </c>
      <c r="DO204" s="87">
        <f>(DFactor*Rounds*Number/2+SUM(BV$3:BV192))/(Rounds*Number/2+COUNT(BV$3:BV192))</f>
        <v>0.27132258064516129</v>
      </c>
      <c r="DP204" s="87">
        <f t="shared" si="350"/>
        <v>0.25892857142857145</v>
      </c>
      <c r="DQ204" s="84">
        <f t="shared" si="351"/>
        <v>0</v>
      </c>
      <c r="DR204" s="84">
        <f t="shared" si="352"/>
        <v>0</v>
      </c>
      <c r="DS204" s="87">
        <f t="shared" si="353"/>
        <v>0.33843550591898619</v>
      </c>
      <c r="DT204" s="87">
        <f t="shared" si="354"/>
        <v>0.33799413651180515</v>
      </c>
      <c r="DU204" s="87">
        <f t="shared" si="355"/>
        <v>0.2781960163738732</v>
      </c>
      <c r="DV204" s="86">
        <f t="shared" si="411"/>
        <v>0</v>
      </c>
      <c r="DW204" s="86">
        <f t="shared" si="412"/>
        <v>0</v>
      </c>
    </row>
    <row r="205" spans="1:127" x14ac:dyDescent="0.25">
      <c r="A205" s="69">
        <v>203</v>
      </c>
      <c r="B205" s="70">
        <f>DataEntry!C205</f>
        <v>11</v>
      </c>
      <c r="C205" s="71">
        <f>COUNTIF(D$2:D205,D205)+COUNTIF(G$2:G205,D205)</f>
        <v>23</v>
      </c>
      <c r="D205" s="72" t="str">
        <f t="shared" si="313"/>
        <v>Holstein Kiel</v>
      </c>
      <c r="E205" s="70">
        <f>DataEntry!E205</f>
        <v>1</v>
      </c>
      <c r="F205" s="71">
        <f>COUNTIF(D$2:D205,G205)+COUNTIF(G$2:G205,G205)</f>
        <v>23</v>
      </c>
      <c r="G205" s="72" t="str">
        <f t="shared" si="314"/>
        <v>Erzgebirge Aue</v>
      </c>
      <c r="H205" s="73">
        <f>DataEntry!G205</f>
        <v>1</v>
      </c>
      <c r="I205" s="73">
        <f>DataEntry!H205</f>
        <v>0</v>
      </c>
      <c r="J205" s="158">
        <f t="shared" si="312"/>
        <v>1</v>
      </c>
      <c r="K205" s="156">
        <f t="shared" si="315"/>
        <v>0</v>
      </c>
      <c r="L205" s="224">
        <f t="shared" si="316"/>
        <v>2491.0406476574858</v>
      </c>
      <c r="M205" s="224">
        <f t="shared" si="317"/>
        <v>2318.7491019844447</v>
      </c>
      <c r="N205" s="236">
        <f t="shared" si="356"/>
        <v>172.29154567304113</v>
      </c>
      <c r="O205" s="22" t="str">
        <f t="shared" si="357"/>
        <v>T11G23</v>
      </c>
      <c r="P205" s="248">
        <f t="shared" si="318"/>
        <v>3.3667098092550782</v>
      </c>
      <c r="Q205" s="22" t="str">
        <f t="shared" si="358"/>
        <v>T1G23</v>
      </c>
      <c r="R205" s="248">
        <f t="shared" si="319"/>
        <v>-3.3667098092550782</v>
      </c>
      <c r="S205" s="74">
        <f t="shared" si="359"/>
        <v>0</v>
      </c>
      <c r="T205" s="75">
        <f t="shared" si="360"/>
        <v>0</v>
      </c>
      <c r="U205" s="76">
        <f t="shared" si="361"/>
        <v>0</v>
      </c>
      <c r="V205" s="74">
        <f t="shared" si="362"/>
        <v>0</v>
      </c>
      <c r="W205" s="75">
        <f t="shared" si="363"/>
        <v>0</v>
      </c>
      <c r="X205" s="76">
        <f t="shared" si="364"/>
        <v>0</v>
      </c>
      <c r="Y205" s="74">
        <f t="shared" si="365"/>
        <v>0</v>
      </c>
      <c r="Z205" s="75">
        <f t="shared" si="366"/>
        <v>0</v>
      </c>
      <c r="AA205" s="76">
        <f t="shared" si="367"/>
        <v>0</v>
      </c>
      <c r="AB205" s="74">
        <f t="shared" si="368"/>
        <v>1</v>
      </c>
      <c r="AC205" s="75">
        <f t="shared" si="369"/>
        <v>0</v>
      </c>
      <c r="AD205" s="76">
        <f t="shared" si="370"/>
        <v>0</v>
      </c>
      <c r="AE205" s="74">
        <f t="shared" si="371"/>
        <v>0</v>
      </c>
      <c r="AF205" s="75">
        <f t="shared" si="372"/>
        <v>0</v>
      </c>
      <c r="AG205" s="76">
        <f t="shared" si="373"/>
        <v>0</v>
      </c>
      <c r="AH205" s="74">
        <f t="shared" si="374"/>
        <v>0</v>
      </c>
      <c r="AI205" s="75">
        <f t="shared" si="375"/>
        <v>0</v>
      </c>
      <c r="AJ205" s="76">
        <f t="shared" si="376"/>
        <v>0</v>
      </c>
      <c r="AK205" s="74">
        <f t="shared" si="377"/>
        <v>0</v>
      </c>
      <c r="AL205" s="75">
        <f t="shared" si="378"/>
        <v>0</v>
      </c>
      <c r="AM205" s="76">
        <f t="shared" si="379"/>
        <v>0</v>
      </c>
      <c r="AN205" s="74">
        <f t="shared" si="380"/>
        <v>0</v>
      </c>
      <c r="AO205" s="75">
        <f t="shared" si="381"/>
        <v>0</v>
      </c>
      <c r="AP205" s="76">
        <f t="shared" si="382"/>
        <v>0</v>
      </c>
      <c r="AQ205" s="77">
        <f t="shared" si="320"/>
        <v>0.66332901907449215</v>
      </c>
      <c r="AR205" s="77">
        <f t="shared" si="383"/>
        <v>0.53383599781091562</v>
      </c>
      <c r="AS205" s="78">
        <f t="shared" si="384"/>
        <v>0.25898604252715307</v>
      </c>
      <c r="AT205" s="77">
        <f t="shared" si="385"/>
        <v>0.20717795966193131</v>
      </c>
      <c r="AU205" s="79">
        <f t="shared" si="413"/>
        <v>0.1</v>
      </c>
      <c r="AV205" s="139">
        <f>DataEntry!P205</f>
        <v>0</v>
      </c>
      <c r="AW205" s="80" t="str">
        <f t="shared" si="321"/>
        <v>43/50</v>
      </c>
      <c r="AX205" s="80" t="str">
        <f t="shared" si="322"/>
        <v>71/25</v>
      </c>
      <c r="AY205" s="80" t="str">
        <f t="shared" si="323"/>
        <v>19/5</v>
      </c>
      <c r="AZ205" s="81">
        <f>DataEntry!I205</f>
        <v>67</v>
      </c>
      <c r="BA205" s="82">
        <f>DataEntry!J205</f>
        <v>100</v>
      </c>
      <c r="BB205" s="81">
        <f>DataEntry!K205</f>
        <v>31</v>
      </c>
      <c r="BC205" s="82">
        <f>DataEntry!L205</f>
        <v>10</v>
      </c>
      <c r="BD205" s="81">
        <f>DataEntry!M205</f>
        <v>77</v>
      </c>
      <c r="BE205" s="82">
        <f>DataEntry!N205</f>
        <v>20</v>
      </c>
      <c r="BF205" s="77">
        <f t="shared" si="386"/>
        <v>0.57089129092918767</v>
      </c>
      <c r="BG205" s="77">
        <f t="shared" si="387"/>
        <v>0.23253376971993742</v>
      </c>
      <c r="BH205" s="77">
        <f t="shared" si="388"/>
        <v>0.19657493935087492</v>
      </c>
      <c r="BI205" s="83">
        <f t="shared" si="389"/>
        <v>1</v>
      </c>
      <c r="BJ205" s="83">
        <f t="shared" si="390"/>
        <v>0</v>
      </c>
      <c r="BK205" s="83">
        <f t="shared" si="391"/>
        <v>0</v>
      </c>
      <c r="BL205" s="84">
        <f t="shared" si="324"/>
        <v>0.53383599781091562</v>
      </c>
      <c r="BM205" s="84">
        <f t="shared" si="325"/>
        <v>0.57089129092918767</v>
      </c>
      <c r="BN205" s="85">
        <f t="shared" si="392"/>
        <v>-3.7055293118272048E-2</v>
      </c>
      <c r="BO205" s="84">
        <f t="shared" si="326"/>
        <v>0.53383599781091562</v>
      </c>
      <c r="BP205" s="84">
        <f t="shared" si="327"/>
        <v>0.25898604252715307</v>
      </c>
      <c r="BQ205" s="84">
        <f t="shared" si="328"/>
        <v>0.20717795966193131</v>
      </c>
      <c r="BR205" s="84">
        <f t="shared" si="393"/>
        <v>0.57089129092918767</v>
      </c>
      <c r="BS205" s="84">
        <f t="shared" si="393"/>
        <v>0.23253376971993742</v>
      </c>
      <c r="BT205" s="84">
        <f t="shared" si="393"/>
        <v>0.19657493935087492</v>
      </c>
      <c r="BU205" s="86">
        <f t="shared" si="394"/>
        <v>1</v>
      </c>
      <c r="BV205" s="86">
        <f t="shared" si="394"/>
        <v>0</v>
      </c>
      <c r="BW205" s="86">
        <f t="shared" si="394"/>
        <v>0</v>
      </c>
      <c r="BX205" s="86">
        <f t="shared" si="395"/>
        <v>1</v>
      </c>
      <c r="BY205" s="86">
        <f t="shared" si="395"/>
        <v>0</v>
      </c>
      <c r="BZ205" s="86">
        <f t="shared" si="395"/>
        <v>0</v>
      </c>
      <c r="CA205" s="83">
        <f>IF(AND(DataEntry!B205&gt;=ExFrom,DataEntry!B205&lt;=ExTo),0,IF(AR205&lt;DS205,0,DB205))</f>
        <v>0</v>
      </c>
      <c r="CB205" s="83">
        <f>IF(AND(DataEntry!B205&gt;=ExFrom,DataEntry!B205&lt;=ExTo),0,IF(AT205&lt;DT205,0,DC205))</f>
        <v>0</v>
      </c>
      <c r="CC205" s="14">
        <f t="shared" si="396"/>
        <v>0</v>
      </c>
      <c r="CD205" s="72" t="str">
        <f t="shared" si="329"/>
        <v/>
      </c>
      <c r="CE205" s="87">
        <f t="shared" si="397"/>
        <v>4.8890401244280346E-2</v>
      </c>
      <c r="CF205" s="88">
        <f t="shared" si="398"/>
        <v>-8.3205912146765412E-2</v>
      </c>
      <c r="CG205" s="88">
        <f t="shared" si="399"/>
        <v>2.9051367506937389E-3</v>
      </c>
      <c r="CH205" s="87">
        <f t="shared" si="400"/>
        <v>0.25898604252715307</v>
      </c>
      <c r="CI205" s="89">
        <f t="shared" si="330"/>
        <v>0</v>
      </c>
      <c r="CJ205" s="89">
        <f t="shared" si="331"/>
        <v>0</v>
      </c>
      <c r="CK205" s="157">
        <f t="shared" si="332"/>
        <v>0</v>
      </c>
      <c r="CL205" s="90">
        <f t="shared" si="333"/>
        <v>0</v>
      </c>
      <c r="CM205" s="157">
        <f t="shared" si="334"/>
        <v>0</v>
      </c>
      <c r="CN205" s="90">
        <f t="shared" si="335"/>
        <v>0</v>
      </c>
      <c r="CO205" s="157">
        <f t="shared" si="336"/>
        <v>0</v>
      </c>
      <c r="CP205" s="90">
        <f t="shared" si="337"/>
        <v>0</v>
      </c>
      <c r="CQ205" s="157">
        <f t="shared" si="338"/>
        <v>0</v>
      </c>
      <c r="CR205" s="90">
        <f t="shared" si="339"/>
        <v>0</v>
      </c>
      <c r="CS205" s="157">
        <f t="shared" si="340"/>
        <v>0</v>
      </c>
      <c r="CT205" s="90">
        <f t="shared" si="341"/>
        <v>0</v>
      </c>
      <c r="CU205" s="157">
        <f t="shared" si="342"/>
        <v>0</v>
      </c>
      <c r="CV205" s="90">
        <f t="shared" si="343"/>
        <v>0</v>
      </c>
      <c r="CW205" s="157">
        <f t="shared" si="344"/>
        <v>0</v>
      </c>
      <c r="CX205" s="90">
        <f t="shared" si="345"/>
        <v>0</v>
      </c>
      <c r="CY205" s="157">
        <f t="shared" si="346"/>
        <v>0</v>
      </c>
      <c r="CZ205" s="90">
        <f t="shared" si="347"/>
        <v>0</v>
      </c>
      <c r="DA205" s="91">
        <f>DataEntry!B205</f>
        <v>44254</v>
      </c>
      <c r="DB205" s="83">
        <f t="shared" si="348"/>
        <v>0</v>
      </c>
      <c r="DC205" s="83">
        <f t="shared" si="349"/>
        <v>0</v>
      </c>
      <c r="DD205" s="145">
        <f t="shared" si="401"/>
        <v>11</v>
      </c>
      <c r="DE205" s="145" t="str">
        <f t="shared" si="402"/>
        <v/>
      </c>
      <c r="DF205" s="145" t="str">
        <f t="shared" si="403"/>
        <v/>
      </c>
      <c r="DG205" s="145" t="str">
        <f t="shared" si="404"/>
        <v/>
      </c>
      <c r="DH205" s="145" t="str">
        <f t="shared" si="405"/>
        <v/>
      </c>
      <c r="DI205" s="145">
        <f t="shared" si="406"/>
        <v>1</v>
      </c>
      <c r="DJ205" s="83">
        <f t="shared" si="407"/>
        <v>0</v>
      </c>
      <c r="DK205" s="83">
        <f t="shared" si="408"/>
        <v>0</v>
      </c>
      <c r="DL205" s="84">
        <f t="shared" si="409"/>
        <v>0</v>
      </c>
      <c r="DM205" s="14">
        <f t="shared" si="410"/>
        <v>0</v>
      </c>
      <c r="DN205" s="87">
        <f>IFERROR(DO205*(1-DCFactor)+Results!DP205*DCFactor,"")</f>
        <v>0.26662982897384302</v>
      </c>
      <c r="DO205" s="87">
        <f>(DFactor*Rounds*Number/2+SUM(BV$3:BV193))/(Rounds*Number/2+COUNT(BV$3:BV193))</f>
        <v>0.27077665995975853</v>
      </c>
      <c r="DP205" s="87">
        <f t="shared" si="350"/>
        <v>0.25892857142857145</v>
      </c>
      <c r="DQ205" s="84">
        <f t="shared" si="351"/>
        <v>0</v>
      </c>
      <c r="DR205" s="84">
        <f t="shared" si="352"/>
        <v>0</v>
      </c>
      <c r="DS205" s="87">
        <f t="shared" si="353"/>
        <v>0.33944019707155881</v>
      </c>
      <c r="DT205" s="87">
        <f t="shared" si="354"/>
        <v>0.33656982877497682</v>
      </c>
      <c r="DU205" s="87">
        <f t="shared" si="355"/>
        <v>0.25898604252715307</v>
      </c>
      <c r="DV205" s="86">
        <f t="shared" si="411"/>
        <v>1</v>
      </c>
      <c r="DW205" s="86">
        <f t="shared" si="412"/>
        <v>-1</v>
      </c>
    </row>
    <row r="206" spans="1:127" x14ac:dyDescent="0.25">
      <c r="A206" s="69">
        <v>204</v>
      </c>
      <c r="B206" s="70">
        <f>DataEntry!C206</f>
        <v>9</v>
      </c>
      <c r="C206" s="71">
        <f>COUNTIF(D$2:D206,D206)+COUNTIF(G$2:G206,D206)</f>
        <v>23</v>
      </c>
      <c r="D206" s="72" t="str">
        <f t="shared" si="313"/>
        <v>Heidenheim</v>
      </c>
      <c r="E206" s="70">
        <f>DataEntry!E206</f>
        <v>5</v>
      </c>
      <c r="F206" s="71">
        <f>COUNTIF(D$2:D206,G206)+COUNTIF(G$2:G206,G206)</f>
        <v>23</v>
      </c>
      <c r="G206" s="72" t="str">
        <f t="shared" si="314"/>
        <v>Fortuna Dusseldorf</v>
      </c>
      <c r="H206" s="73">
        <f>DataEntry!G206</f>
        <v>3</v>
      </c>
      <c r="I206" s="73">
        <f>DataEntry!H206</f>
        <v>2</v>
      </c>
      <c r="J206" s="158">
        <f t="shared" si="312"/>
        <v>1</v>
      </c>
      <c r="K206" s="156">
        <f t="shared" si="315"/>
        <v>0</v>
      </c>
      <c r="L206" s="224">
        <f t="shared" si="316"/>
        <v>2539.9745078481205</v>
      </c>
      <c r="M206" s="224">
        <f t="shared" si="317"/>
        <v>2466.0188351457386</v>
      </c>
      <c r="N206" s="236">
        <f t="shared" si="356"/>
        <v>73.955672702381889</v>
      </c>
      <c r="O206" s="22" t="str">
        <f t="shared" si="357"/>
        <v>T9G23</v>
      </c>
      <c r="P206" s="248">
        <f t="shared" si="318"/>
        <v>4.3352095000196966</v>
      </c>
      <c r="Q206" s="22" t="str">
        <f t="shared" si="358"/>
        <v>T5G23</v>
      </c>
      <c r="R206" s="248">
        <f t="shared" si="319"/>
        <v>-4.3352095000196966</v>
      </c>
      <c r="S206" s="74">
        <f t="shared" si="359"/>
        <v>0</v>
      </c>
      <c r="T206" s="75">
        <f t="shared" si="360"/>
        <v>0</v>
      </c>
      <c r="U206" s="76">
        <f t="shared" si="361"/>
        <v>0</v>
      </c>
      <c r="V206" s="74">
        <f t="shared" si="362"/>
        <v>1</v>
      </c>
      <c r="W206" s="75">
        <f t="shared" si="363"/>
        <v>0</v>
      </c>
      <c r="X206" s="76">
        <f t="shared" si="364"/>
        <v>0</v>
      </c>
      <c r="Y206" s="74">
        <f t="shared" si="365"/>
        <v>0</v>
      </c>
      <c r="Z206" s="75">
        <f t="shared" si="366"/>
        <v>0</v>
      </c>
      <c r="AA206" s="76">
        <f t="shared" si="367"/>
        <v>0</v>
      </c>
      <c r="AB206" s="74">
        <f t="shared" si="368"/>
        <v>0</v>
      </c>
      <c r="AC206" s="75">
        <f t="shared" si="369"/>
        <v>0</v>
      </c>
      <c r="AD206" s="76">
        <f t="shared" si="370"/>
        <v>0</v>
      </c>
      <c r="AE206" s="74">
        <f t="shared" si="371"/>
        <v>0</v>
      </c>
      <c r="AF206" s="75">
        <f t="shared" si="372"/>
        <v>0</v>
      </c>
      <c r="AG206" s="76">
        <f t="shared" si="373"/>
        <v>0</v>
      </c>
      <c r="AH206" s="74">
        <f t="shared" si="374"/>
        <v>0</v>
      </c>
      <c r="AI206" s="75">
        <f t="shared" si="375"/>
        <v>0</v>
      </c>
      <c r="AJ206" s="76">
        <f t="shared" si="376"/>
        <v>0</v>
      </c>
      <c r="AK206" s="74">
        <f t="shared" si="377"/>
        <v>0</v>
      </c>
      <c r="AL206" s="75">
        <f t="shared" si="378"/>
        <v>0</v>
      </c>
      <c r="AM206" s="76">
        <f t="shared" si="379"/>
        <v>0</v>
      </c>
      <c r="AN206" s="74">
        <f t="shared" si="380"/>
        <v>0</v>
      </c>
      <c r="AO206" s="75">
        <f t="shared" si="381"/>
        <v>0</v>
      </c>
      <c r="AP206" s="76">
        <f t="shared" si="382"/>
        <v>0</v>
      </c>
      <c r="AQ206" s="77">
        <f t="shared" si="320"/>
        <v>0.56647904999803034</v>
      </c>
      <c r="AR206" s="77">
        <f t="shared" si="383"/>
        <v>0.41414600801785295</v>
      </c>
      <c r="AS206" s="78">
        <f t="shared" si="384"/>
        <v>0.30466608396035477</v>
      </c>
      <c r="AT206" s="77">
        <f t="shared" si="385"/>
        <v>0.28118790802179222</v>
      </c>
      <c r="AU206" s="79">
        <f t="shared" si="413"/>
        <v>0.1</v>
      </c>
      <c r="AV206" s="139">
        <f>DataEntry!P206</f>
        <v>0</v>
      </c>
      <c r="AW206" s="80" t="str">
        <f t="shared" si="321"/>
        <v>7/5</v>
      </c>
      <c r="AX206" s="80" t="str">
        <f t="shared" si="322"/>
        <v>57/25</v>
      </c>
      <c r="AY206" s="80" t="str">
        <f t="shared" si="323"/>
        <v>63/25</v>
      </c>
      <c r="AZ206" s="81">
        <f>DataEntry!I206</f>
        <v>83</v>
      </c>
      <c r="BA206" s="82">
        <f>DataEntry!J206</f>
        <v>50</v>
      </c>
      <c r="BB206" s="81">
        <f>DataEntry!K206</f>
        <v>58</v>
      </c>
      <c r="BC206" s="82">
        <f>DataEntry!L206</f>
        <v>25</v>
      </c>
      <c r="BD206" s="81">
        <f>DataEntry!M206</f>
        <v>169</v>
      </c>
      <c r="BE206" s="82">
        <f>DataEntry!N206</f>
        <v>100</v>
      </c>
      <c r="BF206" s="77">
        <f t="shared" si="386"/>
        <v>0.35841620714841832</v>
      </c>
      <c r="BG206" s="77">
        <f t="shared" si="387"/>
        <v>0.28716479247433518</v>
      </c>
      <c r="BH206" s="77">
        <f t="shared" si="388"/>
        <v>0.35441900037724633</v>
      </c>
      <c r="BI206" s="83">
        <f t="shared" si="389"/>
        <v>1</v>
      </c>
      <c r="BJ206" s="83">
        <f t="shared" si="390"/>
        <v>0</v>
      </c>
      <c r="BK206" s="83">
        <f t="shared" si="391"/>
        <v>0</v>
      </c>
      <c r="BL206" s="84">
        <f t="shared" si="324"/>
        <v>0.41414600801785295</v>
      </c>
      <c r="BM206" s="84">
        <f t="shared" si="325"/>
        <v>0.35841620714841832</v>
      </c>
      <c r="BN206" s="85">
        <f t="shared" si="392"/>
        <v>5.5729800869434631E-2</v>
      </c>
      <c r="BO206" s="84">
        <f t="shared" si="326"/>
        <v>0.41414600801785295</v>
      </c>
      <c r="BP206" s="84">
        <f t="shared" si="327"/>
        <v>0.30466608396035477</v>
      </c>
      <c r="BQ206" s="84">
        <f t="shared" si="328"/>
        <v>0.28118790802179222</v>
      </c>
      <c r="BR206" s="84">
        <f t="shared" si="393"/>
        <v>0.35841620714841832</v>
      </c>
      <c r="BS206" s="84">
        <f t="shared" si="393"/>
        <v>0.28716479247433518</v>
      </c>
      <c r="BT206" s="84">
        <f t="shared" si="393"/>
        <v>0.35441900037724633</v>
      </c>
      <c r="BU206" s="86">
        <f t="shared" si="394"/>
        <v>1</v>
      </c>
      <c r="BV206" s="86">
        <f t="shared" si="394"/>
        <v>0</v>
      </c>
      <c r="BW206" s="86">
        <f t="shared" si="394"/>
        <v>0</v>
      </c>
      <c r="BX206" s="86">
        <f t="shared" si="395"/>
        <v>1</v>
      </c>
      <c r="BY206" s="86">
        <f t="shared" si="395"/>
        <v>0</v>
      </c>
      <c r="BZ206" s="86">
        <f t="shared" si="395"/>
        <v>0</v>
      </c>
      <c r="CA206" s="83">
        <f>IF(AND(DataEntry!B206&gt;=ExFrom,DataEntry!B206&lt;=ExTo),0,IF(AR206&lt;DS206,0,DB206))</f>
        <v>0</v>
      </c>
      <c r="CB206" s="83">
        <f>IF(AND(DataEntry!B206&gt;=ExFrom,DataEntry!B206&lt;=ExTo),0,IF(AT206&lt;DT206,0,DC206))</f>
        <v>0</v>
      </c>
      <c r="CC206" s="14">
        <f t="shared" si="396"/>
        <v>0</v>
      </c>
      <c r="CD206" s="72" t="str">
        <f t="shared" si="329"/>
        <v/>
      </c>
      <c r="CE206" s="87">
        <f t="shared" si="397"/>
        <v>4.8891880797079512E-2</v>
      </c>
      <c r="CF206" s="88">
        <f t="shared" si="398"/>
        <v>7.1858684877792317E-2</v>
      </c>
      <c r="CG206" s="88">
        <f t="shared" si="399"/>
        <v>-0.1560515874358169</v>
      </c>
      <c r="CH206" s="87">
        <f t="shared" si="400"/>
        <v>0.30466608396035483</v>
      </c>
      <c r="CI206" s="89">
        <f t="shared" si="330"/>
        <v>0</v>
      </c>
      <c r="CJ206" s="89">
        <f t="shared" si="331"/>
        <v>0</v>
      </c>
      <c r="CK206" s="157">
        <f t="shared" si="332"/>
        <v>0</v>
      </c>
      <c r="CL206" s="90">
        <f t="shared" si="333"/>
        <v>0</v>
      </c>
      <c r="CM206" s="157">
        <f t="shared" si="334"/>
        <v>0</v>
      </c>
      <c r="CN206" s="90">
        <f t="shared" si="335"/>
        <v>0</v>
      </c>
      <c r="CO206" s="157">
        <f t="shared" si="336"/>
        <v>0</v>
      </c>
      <c r="CP206" s="90">
        <f t="shared" si="337"/>
        <v>0</v>
      </c>
      <c r="CQ206" s="157">
        <f t="shared" si="338"/>
        <v>0</v>
      </c>
      <c r="CR206" s="90">
        <f t="shared" si="339"/>
        <v>0</v>
      </c>
      <c r="CS206" s="157">
        <f t="shared" si="340"/>
        <v>0</v>
      </c>
      <c r="CT206" s="90">
        <f t="shared" si="341"/>
        <v>0</v>
      </c>
      <c r="CU206" s="157">
        <f t="shared" si="342"/>
        <v>0</v>
      </c>
      <c r="CV206" s="90">
        <f t="shared" si="343"/>
        <v>0</v>
      </c>
      <c r="CW206" s="157">
        <f t="shared" si="344"/>
        <v>0</v>
      </c>
      <c r="CX206" s="90">
        <f t="shared" si="345"/>
        <v>0</v>
      </c>
      <c r="CY206" s="157">
        <f t="shared" si="346"/>
        <v>0</v>
      </c>
      <c r="CZ206" s="90">
        <f t="shared" si="347"/>
        <v>0</v>
      </c>
      <c r="DA206" s="91">
        <f>DataEntry!B206</f>
        <v>44255</v>
      </c>
      <c r="DB206" s="83">
        <f t="shared" si="348"/>
        <v>0</v>
      </c>
      <c r="DC206" s="83">
        <f t="shared" si="349"/>
        <v>0</v>
      </c>
      <c r="DD206" s="145">
        <f t="shared" si="401"/>
        <v>9</v>
      </c>
      <c r="DE206" s="145" t="str">
        <f t="shared" si="402"/>
        <v/>
      </c>
      <c r="DF206" s="145" t="str">
        <f t="shared" si="403"/>
        <v/>
      </c>
      <c r="DG206" s="145" t="str">
        <f t="shared" si="404"/>
        <v/>
      </c>
      <c r="DH206" s="145" t="str">
        <f t="shared" si="405"/>
        <v/>
      </c>
      <c r="DI206" s="145">
        <f t="shared" si="406"/>
        <v>5</v>
      </c>
      <c r="DJ206" s="83">
        <f t="shared" si="407"/>
        <v>0</v>
      </c>
      <c r="DK206" s="83">
        <f t="shared" si="408"/>
        <v>0</v>
      </c>
      <c r="DL206" s="84">
        <f t="shared" si="409"/>
        <v>0</v>
      </c>
      <c r="DM206" s="14">
        <f t="shared" si="410"/>
        <v>0</v>
      </c>
      <c r="DN206" s="87">
        <f>IFERROR(DO206*(1-DCFactor)+Results!DP206*DCFactor,"")</f>
        <v>0.28190140562248994</v>
      </c>
      <c r="DO206" s="87">
        <f>(DFactor*Rounds*Number/2+SUM(BV$3:BV194))/(Rounds*Number/2+COUNT(BV$3:BV194))</f>
        <v>0.2702329317269076</v>
      </c>
      <c r="DP206" s="87">
        <f t="shared" si="350"/>
        <v>0.30357142857142855</v>
      </c>
      <c r="DQ206" s="84">
        <f t="shared" si="351"/>
        <v>0</v>
      </c>
      <c r="DR206" s="84">
        <f t="shared" si="352"/>
        <v>0</v>
      </c>
      <c r="DS206" s="87">
        <f t="shared" si="353"/>
        <v>0.33427137717074024</v>
      </c>
      <c r="DT206" s="87">
        <f t="shared" si="354"/>
        <v>0.34186838624786053</v>
      </c>
      <c r="DU206" s="87">
        <f t="shared" si="355"/>
        <v>0.30466608396035483</v>
      </c>
      <c r="DV206" s="86">
        <f t="shared" si="411"/>
        <v>1</v>
      </c>
      <c r="DW206" s="86">
        <f t="shared" si="412"/>
        <v>-1</v>
      </c>
    </row>
    <row r="207" spans="1:127" x14ac:dyDescent="0.25">
      <c r="A207" s="69">
        <v>205</v>
      </c>
      <c r="B207" s="70">
        <f>DataEntry!C207</f>
        <v>12</v>
      </c>
      <c r="C207" s="71">
        <f>COUNTIF(D$2:D207,D207)+COUNTIF(G$2:G207,D207)</f>
        <v>23</v>
      </c>
      <c r="D207" s="72" t="str">
        <f t="shared" si="313"/>
        <v>Nurnberg</v>
      </c>
      <c r="E207" s="70">
        <f>DataEntry!E207</f>
        <v>3</v>
      </c>
      <c r="F207" s="71">
        <f>COUNTIF(D$2:D207,G207)+COUNTIF(G$2:G207,G207)</f>
        <v>23</v>
      </c>
      <c r="G207" s="72" t="str">
        <f t="shared" si="314"/>
        <v>Eintracht Braunschweig</v>
      </c>
      <c r="H207" s="73">
        <f>DataEntry!G207</f>
        <v>0</v>
      </c>
      <c r="I207" s="73">
        <f>DataEntry!H207</f>
        <v>0</v>
      </c>
      <c r="J207" s="158">
        <f t="shared" si="312"/>
        <v>2</v>
      </c>
      <c r="K207" s="156">
        <f t="shared" si="315"/>
        <v>0</v>
      </c>
      <c r="L207" s="224">
        <f t="shared" si="316"/>
        <v>2461.8286449500815</v>
      </c>
      <c r="M207" s="224">
        <f t="shared" si="317"/>
        <v>2330.6941184364709</v>
      </c>
      <c r="N207" s="236">
        <f t="shared" si="356"/>
        <v>131.13452651361058</v>
      </c>
      <c r="O207" s="22" t="str">
        <f t="shared" si="357"/>
        <v>T12G23</v>
      </c>
      <c r="P207" s="248">
        <f t="shared" si="318"/>
        <v>-1.2275162280206056</v>
      </c>
      <c r="Q207" s="22" t="str">
        <f t="shared" si="358"/>
        <v>T3G23</v>
      </c>
      <c r="R207" s="248">
        <f t="shared" si="319"/>
        <v>1.2275162280206056</v>
      </c>
      <c r="S207" s="74">
        <f t="shared" si="359"/>
        <v>0</v>
      </c>
      <c r="T207" s="75">
        <f t="shared" si="360"/>
        <v>0</v>
      </c>
      <c r="U207" s="76">
        <f t="shared" si="361"/>
        <v>0</v>
      </c>
      <c r="V207" s="74">
        <f t="shared" si="362"/>
        <v>0</v>
      </c>
      <c r="W207" s="75">
        <f t="shared" si="363"/>
        <v>0</v>
      </c>
      <c r="X207" s="76">
        <f t="shared" si="364"/>
        <v>0</v>
      </c>
      <c r="Y207" s="74">
        <f t="shared" si="365"/>
        <v>0</v>
      </c>
      <c r="Z207" s="75">
        <f t="shared" si="366"/>
        <v>1</v>
      </c>
      <c r="AA207" s="76">
        <f t="shared" si="367"/>
        <v>0</v>
      </c>
      <c r="AB207" s="74">
        <f t="shared" si="368"/>
        <v>0</v>
      </c>
      <c r="AC207" s="75">
        <f t="shared" si="369"/>
        <v>0</v>
      </c>
      <c r="AD207" s="76">
        <f t="shared" si="370"/>
        <v>0</v>
      </c>
      <c r="AE207" s="74">
        <f t="shared" si="371"/>
        <v>0</v>
      </c>
      <c r="AF207" s="75">
        <f t="shared" si="372"/>
        <v>0</v>
      </c>
      <c r="AG207" s="76">
        <f t="shared" si="373"/>
        <v>0</v>
      </c>
      <c r="AH207" s="74">
        <f t="shared" si="374"/>
        <v>0</v>
      </c>
      <c r="AI207" s="75">
        <f t="shared" si="375"/>
        <v>0</v>
      </c>
      <c r="AJ207" s="76">
        <f t="shared" si="376"/>
        <v>0</v>
      </c>
      <c r="AK207" s="74">
        <f t="shared" si="377"/>
        <v>0</v>
      </c>
      <c r="AL207" s="75">
        <f t="shared" si="378"/>
        <v>0</v>
      </c>
      <c r="AM207" s="76">
        <f t="shared" si="379"/>
        <v>0</v>
      </c>
      <c r="AN207" s="74">
        <f t="shared" si="380"/>
        <v>0</v>
      </c>
      <c r="AO207" s="75">
        <f t="shared" si="381"/>
        <v>0</v>
      </c>
      <c r="AP207" s="76">
        <f t="shared" si="382"/>
        <v>0</v>
      </c>
      <c r="AQ207" s="77">
        <f t="shared" si="320"/>
        <v>0.62275162280206053</v>
      </c>
      <c r="AR207" s="77">
        <f t="shared" si="383"/>
        <v>0.47905516236562673</v>
      </c>
      <c r="AS207" s="78">
        <f t="shared" si="384"/>
        <v>0.28739292087286761</v>
      </c>
      <c r="AT207" s="77">
        <f t="shared" si="385"/>
        <v>0.23355191676150572</v>
      </c>
      <c r="AU207" s="79">
        <f t="shared" si="413"/>
        <v>0.1</v>
      </c>
      <c r="AV207" s="139">
        <f>DataEntry!P207</f>
        <v>0</v>
      </c>
      <c r="AW207" s="80" t="str">
        <f t="shared" si="321"/>
        <v>27/25</v>
      </c>
      <c r="AX207" s="80" t="str">
        <f t="shared" si="322"/>
        <v>61/25</v>
      </c>
      <c r="AY207" s="80" t="str">
        <f t="shared" si="323"/>
        <v>82/25</v>
      </c>
      <c r="AZ207" s="92">
        <f>DataEntry!I207</f>
        <v>97</v>
      </c>
      <c r="BA207" s="93">
        <f>DataEntry!J207</f>
        <v>100</v>
      </c>
      <c r="BB207" s="92">
        <f>DataEntry!K207</f>
        <v>61</v>
      </c>
      <c r="BC207" s="93">
        <f>DataEntry!L207</f>
        <v>25</v>
      </c>
      <c r="BD207" s="92">
        <f>DataEntry!M207</f>
        <v>74</v>
      </c>
      <c r="BE207" s="93">
        <f>DataEntry!N207</f>
        <v>25</v>
      </c>
      <c r="BF207" s="77">
        <f t="shared" si="386"/>
        <v>0.4830569779152068</v>
      </c>
      <c r="BG207" s="77">
        <f t="shared" si="387"/>
        <v>0.27663437398051088</v>
      </c>
      <c r="BH207" s="77">
        <f t="shared" si="388"/>
        <v>0.24030864810428221</v>
      </c>
      <c r="BI207" s="83">
        <f t="shared" si="389"/>
        <v>0</v>
      </c>
      <c r="BJ207" s="83">
        <f t="shared" si="390"/>
        <v>1</v>
      </c>
      <c r="BK207" s="83">
        <f t="shared" si="391"/>
        <v>0</v>
      </c>
      <c r="BL207" s="84">
        <f t="shared" si="324"/>
        <v>0.28739292087286761</v>
      </c>
      <c r="BM207" s="84">
        <f t="shared" si="325"/>
        <v>0.27663437398051088</v>
      </c>
      <c r="BN207" s="85">
        <f t="shared" si="392"/>
        <v>1.0758546892356724E-2</v>
      </c>
      <c r="BO207" s="84">
        <f t="shared" si="326"/>
        <v>0.47905516236562673</v>
      </c>
      <c r="BP207" s="84">
        <f t="shared" si="327"/>
        <v>0.28739292087286761</v>
      </c>
      <c r="BQ207" s="84">
        <f t="shared" si="328"/>
        <v>0.23355191676150572</v>
      </c>
      <c r="BR207" s="84">
        <f t="shared" si="393"/>
        <v>0.4830569779152068</v>
      </c>
      <c r="BS207" s="84">
        <f t="shared" si="393"/>
        <v>0.27663437398051088</v>
      </c>
      <c r="BT207" s="84">
        <f t="shared" si="393"/>
        <v>0.24030864810428221</v>
      </c>
      <c r="BU207" s="86">
        <f t="shared" si="394"/>
        <v>0</v>
      </c>
      <c r="BV207" s="86">
        <f t="shared" si="394"/>
        <v>1</v>
      </c>
      <c r="BW207" s="86">
        <f t="shared" si="394"/>
        <v>0</v>
      </c>
      <c r="BX207" s="86">
        <f t="shared" si="395"/>
        <v>0</v>
      </c>
      <c r="BY207" s="86">
        <f t="shared" si="395"/>
        <v>1</v>
      </c>
      <c r="BZ207" s="86">
        <f t="shared" si="395"/>
        <v>0</v>
      </c>
      <c r="CA207" s="83">
        <f>IF(AND(DataEntry!B207&gt;=ExFrom,DataEntry!B207&lt;=ExTo),0,IF(AR207&lt;DS207,0,DB207))</f>
        <v>0</v>
      </c>
      <c r="CB207" s="83">
        <f>IF(AND(DataEntry!B207&gt;=ExFrom,DataEntry!B207&lt;=ExTo),0,IF(AT207&lt;DT207,0,DC207))</f>
        <v>0</v>
      </c>
      <c r="CC207" s="14">
        <f t="shared" si="396"/>
        <v>0</v>
      </c>
      <c r="CD207" s="72" t="str">
        <f t="shared" si="329"/>
        <v/>
      </c>
      <c r="CE207" s="87">
        <f t="shared" si="397"/>
        <v>5.0837140141826831E-2</v>
      </c>
      <c r="CF207" s="88">
        <f t="shared" si="398"/>
        <v>-4.1606805392351405E-2</v>
      </c>
      <c r="CG207" s="88">
        <f t="shared" si="399"/>
        <v>-4.6341097503484439E-2</v>
      </c>
      <c r="CH207" s="87">
        <f t="shared" si="400"/>
        <v>0.28739292087286755</v>
      </c>
      <c r="CI207" s="89">
        <f t="shared" si="330"/>
        <v>0</v>
      </c>
      <c r="CJ207" s="89">
        <f t="shared" si="331"/>
        <v>0</v>
      </c>
      <c r="CK207" s="157">
        <f t="shared" si="332"/>
        <v>0</v>
      </c>
      <c r="CL207" s="90">
        <f t="shared" si="333"/>
        <v>0</v>
      </c>
      <c r="CM207" s="157">
        <f t="shared" si="334"/>
        <v>0</v>
      </c>
      <c r="CN207" s="90">
        <f t="shared" si="335"/>
        <v>0</v>
      </c>
      <c r="CO207" s="157">
        <f t="shared" si="336"/>
        <v>0</v>
      </c>
      <c r="CP207" s="90">
        <f t="shared" si="337"/>
        <v>0</v>
      </c>
      <c r="CQ207" s="157">
        <f t="shared" si="338"/>
        <v>0</v>
      </c>
      <c r="CR207" s="90">
        <f t="shared" si="339"/>
        <v>0</v>
      </c>
      <c r="CS207" s="157">
        <f t="shared" si="340"/>
        <v>0</v>
      </c>
      <c r="CT207" s="90">
        <f t="shared" si="341"/>
        <v>0</v>
      </c>
      <c r="CU207" s="157">
        <f t="shared" si="342"/>
        <v>0</v>
      </c>
      <c r="CV207" s="90">
        <f t="shared" si="343"/>
        <v>0</v>
      </c>
      <c r="CW207" s="157">
        <f t="shared" si="344"/>
        <v>0</v>
      </c>
      <c r="CX207" s="90">
        <f t="shared" si="345"/>
        <v>0</v>
      </c>
      <c r="CY207" s="157">
        <f t="shared" si="346"/>
        <v>0</v>
      </c>
      <c r="CZ207" s="90">
        <f t="shared" si="347"/>
        <v>0</v>
      </c>
      <c r="DA207" s="91">
        <f>DataEntry!B207</f>
        <v>44255</v>
      </c>
      <c r="DB207" s="83">
        <f t="shared" si="348"/>
        <v>0</v>
      </c>
      <c r="DC207" s="83">
        <f t="shared" si="349"/>
        <v>0</v>
      </c>
      <c r="DD207" s="145" t="str">
        <f t="shared" si="401"/>
        <v/>
      </c>
      <c r="DE207" s="145">
        <f t="shared" si="402"/>
        <v>12</v>
      </c>
      <c r="DF207" s="145" t="str">
        <f t="shared" si="403"/>
        <v/>
      </c>
      <c r="DG207" s="145" t="str">
        <f t="shared" si="404"/>
        <v/>
      </c>
      <c r="DH207" s="145">
        <f t="shared" si="405"/>
        <v>3</v>
      </c>
      <c r="DI207" s="145" t="str">
        <f t="shared" si="406"/>
        <v/>
      </c>
      <c r="DJ207" s="83">
        <f t="shared" si="407"/>
        <v>0</v>
      </c>
      <c r="DK207" s="83">
        <f t="shared" si="408"/>
        <v>0</v>
      </c>
      <c r="DL207" s="84">
        <f t="shared" si="409"/>
        <v>0</v>
      </c>
      <c r="DM207" s="14">
        <f t="shared" si="410"/>
        <v>0</v>
      </c>
      <c r="DN207" s="87">
        <f>IFERROR(DO207*(1-DCFactor)+Results!DP207*DCFactor,"")</f>
        <v>0.27513492511338467</v>
      </c>
      <c r="DO207" s="87">
        <f>(DFactor*Rounds*Number/2+SUM(BV$3:BV195))/(Rounds*Number/2+COUNT(BV$3:BV195))</f>
        <v>0.26969138276553106</v>
      </c>
      <c r="DP207" s="87">
        <f t="shared" si="350"/>
        <v>0.28524436090225563</v>
      </c>
      <c r="DQ207" s="84">
        <f t="shared" si="351"/>
        <v>0</v>
      </c>
      <c r="DR207" s="84">
        <f t="shared" si="352"/>
        <v>0</v>
      </c>
      <c r="DS207" s="87">
        <f t="shared" si="353"/>
        <v>0.33805356017974503</v>
      </c>
      <c r="DT207" s="87">
        <f t="shared" si="354"/>
        <v>0.3382113699167828</v>
      </c>
      <c r="DU207" s="87">
        <f t="shared" si="355"/>
        <v>0.28739292087286755</v>
      </c>
      <c r="DV207" s="86">
        <f t="shared" si="411"/>
        <v>0</v>
      </c>
      <c r="DW207" s="86">
        <f t="shared" si="412"/>
        <v>0</v>
      </c>
    </row>
    <row r="208" spans="1:127" x14ac:dyDescent="0.25">
      <c r="A208" s="69">
        <v>206</v>
      </c>
      <c r="B208" s="70">
        <f>DataEntry!C208</f>
        <v>16</v>
      </c>
      <c r="C208" s="71">
        <f>COUNTIF(D$2:D208,D208)+COUNTIF(G$2:G208,D208)</f>
        <v>23</v>
      </c>
      <c r="D208" s="72" t="str">
        <f t="shared" si="313"/>
        <v>Sandhausen</v>
      </c>
      <c r="E208" s="70">
        <f>DataEntry!E208</f>
        <v>13</v>
      </c>
      <c r="F208" s="71">
        <f>COUNTIF(D$2:D208,G208)+COUNTIF(G$2:G208,G208)</f>
        <v>23</v>
      </c>
      <c r="G208" s="72" t="str">
        <f t="shared" si="314"/>
        <v>Osnabruck</v>
      </c>
      <c r="H208" s="73">
        <f>DataEntry!G208</f>
        <v>3</v>
      </c>
      <c r="I208" s="73">
        <f>DataEntry!H208</f>
        <v>0</v>
      </c>
      <c r="J208" s="158">
        <f t="shared" si="312"/>
        <v>1</v>
      </c>
      <c r="K208" s="156">
        <f t="shared" si="315"/>
        <v>4</v>
      </c>
      <c r="L208" s="224">
        <f t="shared" si="316"/>
        <v>2439.5871751064719</v>
      </c>
      <c r="M208" s="224">
        <f t="shared" si="317"/>
        <v>2391.08112488494</v>
      </c>
      <c r="N208" s="236">
        <f t="shared" si="356"/>
        <v>48.50605022153195</v>
      </c>
      <c r="O208" s="22" t="str">
        <f t="shared" si="357"/>
        <v>T16G23</v>
      </c>
      <c r="P208" s="248">
        <f t="shared" si="318"/>
        <v>13.683534208399475</v>
      </c>
      <c r="Q208" s="22" t="str">
        <f t="shared" si="358"/>
        <v>T13G23</v>
      </c>
      <c r="R208" s="248">
        <f t="shared" si="319"/>
        <v>-13.683534208399475</v>
      </c>
      <c r="S208" s="74">
        <f t="shared" si="359"/>
        <v>1</v>
      </c>
      <c r="T208" s="75">
        <f t="shared" si="360"/>
        <v>0</v>
      </c>
      <c r="U208" s="76">
        <f t="shared" si="361"/>
        <v>0</v>
      </c>
      <c r="V208" s="74">
        <f t="shared" si="362"/>
        <v>0</v>
      </c>
      <c r="W208" s="75">
        <f t="shared" si="363"/>
        <v>0</v>
      </c>
      <c r="X208" s="76">
        <f t="shared" si="364"/>
        <v>0</v>
      </c>
      <c r="Y208" s="74">
        <f t="shared" si="365"/>
        <v>0</v>
      </c>
      <c r="Z208" s="75">
        <f t="shared" si="366"/>
        <v>0</v>
      </c>
      <c r="AA208" s="76">
        <f t="shared" si="367"/>
        <v>0</v>
      </c>
      <c r="AB208" s="74">
        <f t="shared" si="368"/>
        <v>0</v>
      </c>
      <c r="AC208" s="75">
        <f t="shared" si="369"/>
        <v>0</v>
      </c>
      <c r="AD208" s="76">
        <f t="shared" si="370"/>
        <v>0</v>
      </c>
      <c r="AE208" s="74">
        <f t="shared" si="371"/>
        <v>0</v>
      </c>
      <c r="AF208" s="75">
        <f t="shared" si="372"/>
        <v>0</v>
      </c>
      <c r="AG208" s="76">
        <f t="shared" si="373"/>
        <v>0</v>
      </c>
      <c r="AH208" s="74">
        <f t="shared" si="374"/>
        <v>0</v>
      </c>
      <c r="AI208" s="75">
        <f t="shared" si="375"/>
        <v>0</v>
      </c>
      <c r="AJ208" s="76">
        <f t="shared" si="376"/>
        <v>0</v>
      </c>
      <c r="AK208" s="74">
        <f t="shared" si="377"/>
        <v>0</v>
      </c>
      <c r="AL208" s="75">
        <f t="shared" si="378"/>
        <v>0</v>
      </c>
      <c r="AM208" s="76">
        <f t="shared" si="379"/>
        <v>0</v>
      </c>
      <c r="AN208" s="74">
        <f t="shared" si="380"/>
        <v>0</v>
      </c>
      <c r="AO208" s="75">
        <f t="shared" si="381"/>
        <v>0</v>
      </c>
      <c r="AP208" s="76">
        <f t="shared" si="382"/>
        <v>0</v>
      </c>
      <c r="AQ208" s="77">
        <f t="shared" si="320"/>
        <v>0.54301750988412234</v>
      </c>
      <c r="AR208" s="77">
        <f t="shared" si="383"/>
        <v>0.39446524211681444</v>
      </c>
      <c r="AS208" s="78">
        <f t="shared" si="384"/>
        <v>0.2971045355346158</v>
      </c>
      <c r="AT208" s="77">
        <f t="shared" si="385"/>
        <v>0.30843022234856976</v>
      </c>
      <c r="AU208" s="79">
        <f t="shared" si="413"/>
        <v>0.1</v>
      </c>
      <c r="AV208" s="139">
        <f>DataEntry!P208</f>
        <v>0</v>
      </c>
      <c r="AW208" s="80" t="str">
        <f t="shared" si="321"/>
        <v>38/25</v>
      </c>
      <c r="AX208" s="80" t="str">
        <f t="shared" si="322"/>
        <v>59/25</v>
      </c>
      <c r="AY208" s="80" t="str">
        <f t="shared" si="323"/>
        <v>56/25</v>
      </c>
      <c r="AZ208" s="92">
        <f>DataEntry!I208</f>
        <v>28</v>
      </c>
      <c r="BA208" s="93">
        <f>DataEntry!J208</f>
        <v>25</v>
      </c>
      <c r="BB208" s="92">
        <f>DataEntry!K208</f>
        <v>58</v>
      </c>
      <c r="BC208" s="93">
        <f>DataEntry!L208</f>
        <v>25</v>
      </c>
      <c r="BD208" s="92">
        <f>DataEntry!M208</f>
        <v>13</v>
      </c>
      <c r="BE208" s="93">
        <f>DataEntry!N208</f>
        <v>5</v>
      </c>
      <c r="BF208" s="77">
        <f t="shared" si="386"/>
        <v>0.4489452491135284</v>
      </c>
      <c r="BG208" s="77">
        <f t="shared" si="387"/>
        <v>0.2866758819640603</v>
      </c>
      <c r="BH208" s="77">
        <f t="shared" si="388"/>
        <v>0.26437886892241114</v>
      </c>
      <c r="BI208" s="83">
        <f t="shared" si="389"/>
        <v>1</v>
      </c>
      <c r="BJ208" s="83">
        <f t="shared" si="390"/>
        <v>0</v>
      </c>
      <c r="BK208" s="83">
        <f t="shared" si="391"/>
        <v>0</v>
      </c>
      <c r="BL208" s="84">
        <f t="shared" si="324"/>
        <v>0.39446524211681444</v>
      </c>
      <c r="BM208" s="84">
        <f t="shared" si="325"/>
        <v>0.4489452491135284</v>
      </c>
      <c r="BN208" s="85">
        <f t="shared" si="392"/>
        <v>-5.4480006996713959E-2</v>
      </c>
      <c r="BO208" s="84">
        <f t="shared" si="326"/>
        <v>0.39446524211681444</v>
      </c>
      <c r="BP208" s="84">
        <f t="shared" si="327"/>
        <v>0.2971045355346158</v>
      </c>
      <c r="BQ208" s="84">
        <f t="shared" si="328"/>
        <v>0.30843022234856976</v>
      </c>
      <c r="BR208" s="84">
        <f t="shared" si="393"/>
        <v>0.4489452491135284</v>
      </c>
      <c r="BS208" s="84">
        <f t="shared" si="393"/>
        <v>0.2866758819640603</v>
      </c>
      <c r="BT208" s="84">
        <f t="shared" si="393"/>
        <v>0.26437886892241114</v>
      </c>
      <c r="BU208" s="86">
        <f t="shared" si="394"/>
        <v>1</v>
      </c>
      <c r="BV208" s="86">
        <f t="shared" si="394"/>
        <v>0</v>
      </c>
      <c r="BW208" s="86">
        <f t="shared" si="394"/>
        <v>0</v>
      </c>
      <c r="BX208" s="86">
        <f t="shared" si="395"/>
        <v>1</v>
      </c>
      <c r="BY208" s="86">
        <f t="shared" si="395"/>
        <v>0</v>
      </c>
      <c r="BZ208" s="86">
        <f t="shared" si="395"/>
        <v>0</v>
      </c>
      <c r="CA208" s="83">
        <f>IF(AND(DataEntry!B208&gt;=ExFrom,DataEntry!B208&lt;=ExTo),0,IF(AR208&lt;DS208,0,DB208))</f>
        <v>0</v>
      </c>
      <c r="CB208" s="83">
        <f>IF(AND(DataEntry!B208&gt;=ExFrom,DataEntry!B208&lt;=ExTo),0,IF(AT208&lt;DT208,0,DC208))</f>
        <v>0</v>
      </c>
      <c r="CC208" s="14">
        <f t="shared" si="396"/>
        <v>0</v>
      </c>
      <c r="CD208" s="72" t="str">
        <f t="shared" si="329"/>
        <v/>
      </c>
      <c r="CE208" s="87">
        <f t="shared" si="397"/>
        <v>5.0680710262433593E-2</v>
      </c>
      <c r="CF208" s="88">
        <f t="shared" si="398"/>
        <v>-0.1141604675420103</v>
      </c>
      <c r="CG208" s="88">
        <f t="shared" si="399"/>
        <v>7.2191852757519437E-2</v>
      </c>
      <c r="CH208" s="87">
        <f t="shared" si="400"/>
        <v>0.2971045355346158</v>
      </c>
      <c r="CI208" s="89">
        <f t="shared" si="330"/>
        <v>0</v>
      </c>
      <c r="CJ208" s="89">
        <f t="shared" si="331"/>
        <v>0</v>
      </c>
      <c r="CK208" s="157">
        <f t="shared" si="332"/>
        <v>0</v>
      </c>
      <c r="CL208" s="90">
        <f t="shared" si="333"/>
        <v>0</v>
      </c>
      <c r="CM208" s="157">
        <f t="shared" si="334"/>
        <v>0</v>
      </c>
      <c r="CN208" s="90">
        <f t="shared" si="335"/>
        <v>0</v>
      </c>
      <c r="CO208" s="157">
        <f t="shared" si="336"/>
        <v>0</v>
      </c>
      <c r="CP208" s="90">
        <f t="shared" si="337"/>
        <v>0</v>
      </c>
      <c r="CQ208" s="157">
        <f t="shared" si="338"/>
        <v>0</v>
      </c>
      <c r="CR208" s="90">
        <f t="shared" si="339"/>
        <v>0</v>
      </c>
      <c r="CS208" s="157">
        <f t="shared" si="340"/>
        <v>0</v>
      </c>
      <c r="CT208" s="90">
        <f t="shared" si="341"/>
        <v>0</v>
      </c>
      <c r="CU208" s="157">
        <f t="shared" si="342"/>
        <v>0</v>
      </c>
      <c r="CV208" s="90">
        <f t="shared" si="343"/>
        <v>0</v>
      </c>
      <c r="CW208" s="157">
        <f t="shared" si="344"/>
        <v>0</v>
      </c>
      <c r="CX208" s="90">
        <f t="shared" si="345"/>
        <v>0</v>
      </c>
      <c r="CY208" s="157">
        <f t="shared" si="346"/>
        <v>0</v>
      </c>
      <c r="CZ208" s="90">
        <f t="shared" si="347"/>
        <v>0</v>
      </c>
      <c r="DA208" s="91">
        <f>DataEntry!B208</f>
        <v>44255</v>
      </c>
      <c r="DB208" s="83">
        <f t="shared" si="348"/>
        <v>0</v>
      </c>
      <c r="DC208" s="83">
        <f t="shared" si="349"/>
        <v>0</v>
      </c>
      <c r="DD208" s="145">
        <f t="shared" si="401"/>
        <v>16</v>
      </c>
      <c r="DE208" s="145" t="str">
        <f t="shared" si="402"/>
        <v/>
      </c>
      <c r="DF208" s="145" t="str">
        <f t="shared" si="403"/>
        <v/>
      </c>
      <c r="DG208" s="145" t="str">
        <f t="shared" si="404"/>
        <v/>
      </c>
      <c r="DH208" s="145" t="str">
        <f t="shared" si="405"/>
        <v/>
      </c>
      <c r="DI208" s="145">
        <f t="shared" si="406"/>
        <v>13</v>
      </c>
      <c r="DJ208" s="83">
        <f t="shared" si="407"/>
        <v>0</v>
      </c>
      <c r="DK208" s="83">
        <f t="shared" si="408"/>
        <v>0</v>
      </c>
      <c r="DL208" s="84">
        <f t="shared" si="409"/>
        <v>0</v>
      </c>
      <c r="DM208" s="14">
        <f t="shared" si="410"/>
        <v>0</v>
      </c>
      <c r="DN208" s="87">
        <f>IFERROR(DO208*(1-DCFactor)+Results!DP208*DCFactor,"")</f>
        <v>0.27807380000000004</v>
      </c>
      <c r="DO208" s="87">
        <f>(DFactor*Rounds*Number/2+SUM(BV$3:BV196))/(Rounds*Number/2+COUNT(BV$3:BV196))</f>
        <v>0.269152</v>
      </c>
      <c r="DP208" s="87">
        <f t="shared" si="350"/>
        <v>0.29464285714285715</v>
      </c>
      <c r="DQ208" s="84">
        <f t="shared" si="351"/>
        <v>7.2857793467771872</v>
      </c>
      <c r="DR208" s="84">
        <f t="shared" si="352"/>
        <v>0</v>
      </c>
      <c r="DS208" s="87">
        <f t="shared" si="353"/>
        <v>0.34047201558473367</v>
      </c>
      <c r="DT208" s="87">
        <f t="shared" si="354"/>
        <v>0.33426027157474936</v>
      </c>
      <c r="DU208" s="87">
        <f t="shared" si="355"/>
        <v>0.2971045355346158</v>
      </c>
      <c r="DV208" s="86">
        <f t="shared" si="411"/>
        <v>3</v>
      </c>
      <c r="DW208" s="86">
        <f t="shared" si="412"/>
        <v>-3</v>
      </c>
    </row>
    <row r="209" spans="1:127" x14ac:dyDescent="0.25">
      <c r="A209" s="69">
        <v>207</v>
      </c>
      <c r="B209" s="70">
        <f>DataEntry!C209</f>
        <v>17</v>
      </c>
      <c r="C209" s="71">
        <f>COUNTIF(D$2:D209,D209)+COUNTIF(G$2:G209,D209)</f>
        <v>23</v>
      </c>
      <c r="D209" s="72" t="str">
        <f t="shared" si="313"/>
        <v>St Pauli</v>
      </c>
      <c r="E209" s="70">
        <f>DataEntry!E209</f>
        <v>7</v>
      </c>
      <c r="F209" s="71">
        <f>COUNTIF(D$2:D209,G209)+COUNTIF(G$2:G209,G209)</f>
        <v>23</v>
      </c>
      <c r="G209" s="72" t="str">
        <f t="shared" si="314"/>
        <v>Hamburger</v>
      </c>
      <c r="H209" s="73">
        <f>DataEntry!G209</f>
        <v>1</v>
      </c>
      <c r="I209" s="73">
        <f>DataEntry!H209</f>
        <v>0</v>
      </c>
      <c r="J209" s="158">
        <f t="shared" si="312"/>
        <v>1</v>
      </c>
      <c r="K209" s="156">
        <f t="shared" si="315"/>
        <v>0</v>
      </c>
      <c r="L209" s="224">
        <f t="shared" si="316"/>
        <v>2462.9049637763433</v>
      </c>
      <c r="M209" s="224">
        <f t="shared" si="317"/>
        <v>2528.0640071302109</v>
      </c>
      <c r="N209" s="236">
        <f t="shared" si="356"/>
        <v>-65.159043353867673</v>
      </c>
      <c r="O209" s="22" t="str">
        <f t="shared" si="357"/>
        <v>T17G23</v>
      </c>
      <c r="P209" s="248">
        <f t="shared" si="318"/>
        <v>5.5890587022946256</v>
      </c>
      <c r="Q209" s="22" t="str">
        <f t="shared" si="358"/>
        <v>T7G23</v>
      </c>
      <c r="R209" s="248">
        <f t="shared" si="319"/>
        <v>-5.5890587022946256</v>
      </c>
      <c r="S209" s="74">
        <f t="shared" si="359"/>
        <v>0</v>
      </c>
      <c r="T209" s="75">
        <f t="shared" si="360"/>
        <v>0</v>
      </c>
      <c r="U209" s="76">
        <f t="shared" si="361"/>
        <v>0</v>
      </c>
      <c r="V209" s="74">
        <f t="shared" si="362"/>
        <v>0</v>
      </c>
      <c r="W209" s="75">
        <f t="shared" si="363"/>
        <v>0</v>
      </c>
      <c r="X209" s="76">
        <f t="shared" si="364"/>
        <v>1</v>
      </c>
      <c r="Y209" s="74">
        <f t="shared" si="365"/>
        <v>0</v>
      </c>
      <c r="Z209" s="75">
        <f t="shared" si="366"/>
        <v>0</v>
      </c>
      <c r="AA209" s="76">
        <f t="shared" si="367"/>
        <v>0</v>
      </c>
      <c r="AB209" s="74">
        <f t="shared" si="368"/>
        <v>0</v>
      </c>
      <c r="AC209" s="75">
        <f t="shared" si="369"/>
        <v>0</v>
      </c>
      <c r="AD209" s="76">
        <f t="shared" si="370"/>
        <v>0</v>
      </c>
      <c r="AE209" s="74">
        <f t="shared" si="371"/>
        <v>0</v>
      </c>
      <c r="AF209" s="75">
        <f t="shared" si="372"/>
        <v>0</v>
      </c>
      <c r="AG209" s="76">
        <f t="shared" si="373"/>
        <v>0</v>
      </c>
      <c r="AH209" s="74">
        <f t="shared" si="374"/>
        <v>0</v>
      </c>
      <c r="AI209" s="75">
        <f t="shared" si="375"/>
        <v>0</v>
      </c>
      <c r="AJ209" s="76">
        <f t="shared" si="376"/>
        <v>0</v>
      </c>
      <c r="AK209" s="74">
        <f t="shared" si="377"/>
        <v>0</v>
      </c>
      <c r="AL209" s="75">
        <f t="shared" si="378"/>
        <v>0</v>
      </c>
      <c r="AM209" s="76">
        <f t="shared" si="379"/>
        <v>0</v>
      </c>
      <c r="AN209" s="74">
        <f t="shared" si="380"/>
        <v>0</v>
      </c>
      <c r="AO209" s="75">
        <f t="shared" si="381"/>
        <v>0</v>
      </c>
      <c r="AP209" s="76">
        <f t="shared" si="382"/>
        <v>0</v>
      </c>
      <c r="AQ209" s="77">
        <f t="shared" si="320"/>
        <v>0.44109412977053741</v>
      </c>
      <c r="AR209" s="77">
        <f t="shared" si="383"/>
        <v>0.28491475212896711</v>
      </c>
      <c r="AS209" s="78">
        <f t="shared" si="384"/>
        <v>0.3123587552831405</v>
      </c>
      <c r="AT209" s="77">
        <f t="shared" si="385"/>
        <v>0.40272649258789234</v>
      </c>
      <c r="AU209" s="79">
        <f t="shared" si="413"/>
        <v>0.1</v>
      </c>
      <c r="AV209" s="139">
        <f>DataEntry!P209</f>
        <v>-31</v>
      </c>
      <c r="AW209" s="80" t="str">
        <f t="shared" si="321"/>
        <v>5/2</v>
      </c>
      <c r="AX209" s="80" t="str">
        <f t="shared" si="322"/>
        <v>11/5</v>
      </c>
      <c r="AY209" s="80" t="str">
        <f t="shared" si="323"/>
        <v>37/25</v>
      </c>
      <c r="AZ209" s="92">
        <f>DataEntry!I209</f>
        <v>69</v>
      </c>
      <c r="BA209" s="93">
        <f>DataEntry!J209</f>
        <v>25</v>
      </c>
      <c r="BB209" s="92">
        <f>DataEntry!K209</f>
        <v>5</v>
      </c>
      <c r="BC209" s="93">
        <f>DataEntry!L209</f>
        <v>2</v>
      </c>
      <c r="BD209" s="92">
        <f>DataEntry!M209</f>
        <v>1</v>
      </c>
      <c r="BE209" s="93">
        <f>DataEntry!N209</f>
        <v>1</v>
      </c>
      <c r="BF209" s="77">
        <f t="shared" si="386"/>
        <v>0.2528901734104046</v>
      </c>
      <c r="BG209" s="77">
        <f t="shared" si="387"/>
        <v>0.27167630057803466</v>
      </c>
      <c r="BH209" s="77">
        <f t="shared" si="388"/>
        <v>0.47543352601156064</v>
      </c>
      <c r="BI209" s="83">
        <f t="shared" si="389"/>
        <v>1</v>
      </c>
      <c r="BJ209" s="83">
        <f t="shared" si="390"/>
        <v>0</v>
      </c>
      <c r="BK209" s="83">
        <f t="shared" si="391"/>
        <v>0</v>
      </c>
      <c r="BL209" s="84">
        <f t="shared" si="324"/>
        <v>0.28491475212896711</v>
      </c>
      <c r="BM209" s="84">
        <f t="shared" si="325"/>
        <v>0.2528901734104046</v>
      </c>
      <c r="BN209" s="85">
        <f t="shared" si="392"/>
        <v>3.2024578718562513E-2</v>
      </c>
      <c r="BO209" s="84">
        <f t="shared" si="326"/>
        <v>0.28491475212896711</v>
      </c>
      <c r="BP209" s="84">
        <f t="shared" si="327"/>
        <v>0.3123587552831405</v>
      </c>
      <c r="BQ209" s="84">
        <f t="shared" si="328"/>
        <v>0.40272649258789234</v>
      </c>
      <c r="BR209" s="84">
        <f t="shared" si="393"/>
        <v>0.2528901734104046</v>
      </c>
      <c r="BS209" s="84">
        <f t="shared" si="393"/>
        <v>0.27167630057803466</v>
      </c>
      <c r="BT209" s="84">
        <f t="shared" si="393"/>
        <v>0.47543352601156064</v>
      </c>
      <c r="BU209" s="86">
        <f t="shared" si="394"/>
        <v>1</v>
      </c>
      <c r="BV209" s="86">
        <f t="shared" si="394"/>
        <v>0</v>
      </c>
      <c r="BW209" s="86">
        <f t="shared" si="394"/>
        <v>0</v>
      </c>
      <c r="BX209" s="86">
        <f t="shared" si="395"/>
        <v>1</v>
      </c>
      <c r="BY209" s="86">
        <f t="shared" si="395"/>
        <v>0</v>
      </c>
      <c r="BZ209" s="86">
        <f t="shared" si="395"/>
        <v>0</v>
      </c>
      <c r="CA209" s="83">
        <f>IF(AND(DataEntry!B209&gt;=ExFrom,DataEntry!B209&lt;=ExTo),0,IF(AR209&lt;DS209,0,DB209))</f>
        <v>0</v>
      </c>
      <c r="CB209" s="83">
        <f>IF(AND(DataEntry!B209&gt;=ExFrom,DataEntry!B209&lt;=ExTo),0,IF(AT209&lt;DT209,0,DC209))</f>
        <v>0</v>
      </c>
      <c r="CC209" s="14">
        <f t="shared" si="396"/>
        <v>0</v>
      </c>
      <c r="CD209" s="72" t="str">
        <f t="shared" si="329"/>
        <v/>
      </c>
      <c r="CE209" s="87">
        <f t="shared" si="397"/>
        <v>5.1671732522796443E-2</v>
      </c>
      <c r="CF209" s="88">
        <f t="shared" si="398"/>
        <v>4.5794019981710801E-2</v>
      </c>
      <c r="CG209" s="88">
        <f t="shared" si="399"/>
        <v>-0.13644812587390814</v>
      </c>
      <c r="CH209" s="87">
        <f t="shared" si="400"/>
        <v>0.31235875528314055</v>
      </c>
      <c r="CI209" s="89">
        <f t="shared" si="330"/>
        <v>0</v>
      </c>
      <c r="CJ209" s="89">
        <f t="shared" si="331"/>
        <v>0</v>
      </c>
      <c r="CK209" s="157">
        <f t="shared" si="332"/>
        <v>0</v>
      </c>
      <c r="CL209" s="90">
        <f t="shared" si="333"/>
        <v>0</v>
      </c>
      <c r="CM209" s="157">
        <f t="shared" si="334"/>
        <v>0</v>
      </c>
      <c r="CN209" s="90">
        <f t="shared" si="335"/>
        <v>0</v>
      </c>
      <c r="CO209" s="157">
        <f t="shared" si="336"/>
        <v>0</v>
      </c>
      <c r="CP209" s="90">
        <f t="shared" si="337"/>
        <v>0</v>
      </c>
      <c r="CQ209" s="157">
        <f t="shared" si="338"/>
        <v>0</v>
      </c>
      <c r="CR209" s="90">
        <f t="shared" si="339"/>
        <v>0</v>
      </c>
      <c r="CS209" s="157">
        <f t="shared" si="340"/>
        <v>0</v>
      </c>
      <c r="CT209" s="90">
        <f t="shared" si="341"/>
        <v>0</v>
      </c>
      <c r="CU209" s="157">
        <f t="shared" si="342"/>
        <v>0</v>
      </c>
      <c r="CV209" s="90">
        <f t="shared" si="343"/>
        <v>0</v>
      </c>
      <c r="CW209" s="157">
        <f t="shared" si="344"/>
        <v>0</v>
      </c>
      <c r="CX209" s="90">
        <f t="shared" si="345"/>
        <v>0</v>
      </c>
      <c r="CY209" s="157">
        <f t="shared" si="346"/>
        <v>0</v>
      </c>
      <c r="CZ209" s="90">
        <f t="shared" si="347"/>
        <v>0</v>
      </c>
      <c r="DA209" s="91">
        <f>DataEntry!B209</f>
        <v>44256</v>
      </c>
      <c r="DB209" s="83">
        <f t="shared" si="348"/>
        <v>0</v>
      </c>
      <c r="DC209" s="83">
        <f t="shared" si="349"/>
        <v>0</v>
      </c>
      <c r="DD209" s="145">
        <f t="shared" si="401"/>
        <v>17</v>
      </c>
      <c r="DE209" s="145" t="str">
        <f t="shared" si="402"/>
        <v/>
      </c>
      <c r="DF209" s="145" t="str">
        <f t="shared" si="403"/>
        <v/>
      </c>
      <c r="DG209" s="145" t="str">
        <f t="shared" si="404"/>
        <v/>
      </c>
      <c r="DH209" s="145" t="str">
        <f t="shared" si="405"/>
        <v/>
      </c>
      <c r="DI209" s="145">
        <f t="shared" si="406"/>
        <v>7</v>
      </c>
      <c r="DJ209" s="83">
        <f t="shared" si="407"/>
        <v>0</v>
      </c>
      <c r="DK209" s="83">
        <f t="shared" si="408"/>
        <v>0</v>
      </c>
      <c r="DL209" s="84">
        <f t="shared" si="409"/>
        <v>0</v>
      </c>
      <c r="DM209" s="14">
        <f t="shared" si="410"/>
        <v>0</v>
      </c>
      <c r="DN209" s="87">
        <f>IFERROR(DO209*(1-DCFactor)+Results!DP209*DCFactor,"")</f>
        <v>0.29022460079840318</v>
      </c>
      <c r="DO209" s="87">
        <f>(DFactor*Rounds*Number/2+SUM(BV$3:BV197))/(Rounds*Number/2+COUNT(BV$3:BV197))</f>
        <v>0.26861477045908183</v>
      </c>
      <c r="DP209" s="87">
        <f t="shared" si="350"/>
        <v>0.33035714285714285</v>
      </c>
      <c r="DQ209" s="84">
        <f t="shared" si="351"/>
        <v>0</v>
      </c>
      <c r="DR209" s="84">
        <f t="shared" si="352"/>
        <v>0</v>
      </c>
      <c r="DS209" s="87">
        <f t="shared" si="353"/>
        <v>0.33514019933394296</v>
      </c>
      <c r="DT209" s="87">
        <f t="shared" si="354"/>
        <v>0.34121493752913024</v>
      </c>
      <c r="DU209" s="87">
        <f t="shared" si="355"/>
        <v>0.31235875528314055</v>
      </c>
      <c r="DV209" s="86">
        <f t="shared" si="411"/>
        <v>1</v>
      </c>
      <c r="DW209" s="86">
        <f t="shared" si="412"/>
        <v>-1</v>
      </c>
    </row>
    <row r="210" spans="1:127" x14ac:dyDescent="0.25">
      <c r="A210" s="69">
        <v>208</v>
      </c>
      <c r="B210" s="70">
        <f>DataEntry!C210</f>
        <v>14</v>
      </c>
      <c r="C210" s="71">
        <f>COUNTIF(D$2:D210,D210)+COUNTIF(G$2:G210,D210)</f>
        <v>24</v>
      </c>
      <c r="D210" s="72" t="str">
        <f t="shared" si="313"/>
        <v>Paderborn 07</v>
      </c>
      <c r="E210" s="70">
        <f>DataEntry!E210</f>
        <v>4</v>
      </c>
      <c r="F210" s="71">
        <f>COUNTIF(D$2:D210,G210)+COUNTIF(G$2:G210,G210)</f>
        <v>24</v>
      </c>
      <c r="G210" s="72" t="str">
        <f t="shared" si="314"/>
        <v>Darmstadt 98</v>
      </c>
      <c r="H210" s="73">
        <f>DataEntry!G210</f>
        <v>2</v>
      </c>
      <c r="I210" s="73">
        <f>DataEntry!H210</f>
        <v>3</v>
      </c>
      <c r="J210" s="158">
        <f t="shared" si="312"/>
        <v>3</v>
      </c>
      <c r="K210" s="156">
        <f t="shared" si="315"/>
        <v>0</v>
      </c>
      <c r="L210" s="224">
        <f t="shared" si="316"/>
        <v>2469.5730648235199</v>
      </c>
      <c r="M210" s="224">
        <f t="shared" si="317"/>
        <v>2415.5895697454048</v>
      </c>
      <c r="N210" s="236">
        <f t="shared" si="356"/>
        <v>53.983495078115084</v>
      </c>
      <c r="O210" s="22" t="str">
        <f t="shared" si="357"/>
        <v>T14G24</v>
      </c>
      <c r="P210" s="248">
        <f t="shared" si="318"/>
        <v>-5.4765986703866218</v>
      </c>
      <c r="Q210" s="22" t="str">
        <f t="shared" si="358"/>
        <v>T4G24</v>
      </c>
      <c r="R210" s="248">
        <f t="shared" si="319"/>
        <v>5.4765986703866218</v>
      </c>
      <c r="S210" s="74">
        <f t="shared" si="359"/>
        <v>0</v>
      </c>
      <c r="T210" s="75">
        <f t="shared" si="360"/>
        <v>0</v>
      </c>
      <c r="U210" s="76">
        <f t="shared" si="361"/>
        <v>0</v>
      </c>
      <c r="V210" s="74">
        <f t="shared" si="362"/>
        <v>0</v>
      </c>
      <c r="W210" s="75">
        <f t="shared" si="363"/>
        <v>0</v>
      </c>
      <c r="X210" s="76">
        <f t="shared" si="364"/>
        <v>1</v>
      </c>
      <c r="Y210" s="74">
        <f t="shared" si="365"/>
        <v>0</v>
      </c>
      <c r="Z210" s="75">
        <f t="shared" si="366"/>
        <v>0</v>
      </c>
      <c r="AA210" s="76">
        <f t="shared" si="367"/>
        <v>0</v>
      </c>
      <c r="AB210" s="74">
        <f t="shared" si="368"/>
        <v>0</v>
      </c>
      <c r="AC210" s="75">
        <f t="shared" si="369"/>
        <v>0</v>
      </c>
      <c r="AD210" s="76">
        <f t="shared" si="370"/>
        <v>0</v>
      </c>
      <c r="AE210" s="74">
        <f t="shared" si="371"/>
        <v>0</v>
      </c>
      <c r="AF210" s="75">
        <f t="shared" si="372"/>
        <v>0</v>
      </c>
      <c r="AG210" s="76">
        <f t="shared" si="373"/>
        <v>0</v>
      </c>
      <c r="AH210" s="74">
        <f t="shared" si="374"/>
        <v>0</v>
      </c>
      <c r="AI210" s="75">
        <f t="shared" si="375"/>
        <v>0</v>
      </c>
      <c r="AJ210" s="76">
        <f t="shared" si="376"/>
        <v>0</v>
      </c>
      <c r="AK210" s="74">
        <f t="shared" si="377"/>
        <v>0</v>
      </c>
      <c r="AL210" s="75">
        <f t="shared" si="378"/>
        <v>0</v>
      </c>
      <c r="AM210" s="76">
        <f t="shared" si="379"/>
        <v>0</v>
      </c>
      <c r="AN210" s="74">
        <f t="shared" si="380"/>
        <v>0</v>
      </c>
      <c r="AO210" s="75">
        <f t="shared" si="381"/>
        <v>0</v>
      </c>
      <c r="AP210" s="76">
        <f t="shared" si="382"/>
        <v>0</v>
      </c>
      <c r="AQ210" s="77">
        <f t="shared" si="320"/>
        <v>0.54765986703866221</v>
      </c>
      <c r="AR210" s="77">
        <f t="shared" si="383"/>
        <v>0.40124279940159069</v>
      </c>
      <c r="AS210" s="78">
        <f t="shared" si="384"/>
        <v>0.29283413527414304</v>
      </c>
      <c r="AT210" s="77">
        <f t="shared" si="385"/>
        <v>0.30592306532426627</v>
      </c>
      <c r="AU210" s="79">
        <f t="shared" si="413"/>
        <v>0.1</v>
      </c>
      <c r="AV210" s="139">
        <f>DataEntry!P210</f>
        <v>0</v>
      </c>
      <c r="AW210" s="80" t="str">
        <f t="shared" si="321"/>
        <v>37/25</v>
      </c>
      <c r="AX210" s="80" t="str">
        <f t="shared" si="322"/>
        <v>12/5</v>
      </c>
      <c r="AY210" s="80" t="str">
        <f t="shared" si="323"/>
        <v>9/4</v>
      </c>
      <c r="AZ210" s="92">
        <f>DataEntry!I210</f>
        <v>6</v>
      </c>
      <c r="BA210" s="93">
        <f>DataEntry!J210</f>
        <v>5</v>
      </c>
      <c r="BB210" s="92">
        <f>DataEntry!K210</f>
        <v>5</v>
      </c>
      <c r="BC210" s="93">
        <f>DataEntry!L210</f>
        <v>2</v>
      </c>
      <c r="BD210" s="92">
        <f>DataEntry!M210</f>
        <v>9</v>
      </c>
      <c r="BE210" s="93">
        <f>DataEntry!N210</f>
        <v>4</v>
      </c>
      <c r="BF210" s="77">
        <f t="shared" si="386"/>
        <v>0.43374642516682554</v>
      </c>
      <c r="BG210" s="77">
        <f t="shared" si="387"/>
        <v>0.27264061010486179</v>
      </c>
      <c r="BH210" s="77">
        <f t="shared" si="388"/>
        <v>0.29361296472831272</v>
      </c>
      <c r="BI210" s="83">
        <f t="shared" si="389"/>
        <v>0</v>
      </c>
      <c r="BJ210" s="83">
        <f t="shared" si="390"/>
        <v>0</v>
      </c>
      <c r="BK210" s="83">
        <f t="shared" si="391"/>
        <v>1</v>
      </c>
      <c r="BL210" s="84">
        <f t="shared" si="324"/>
        <v>0.30592306532426627</v>
      </c>
      <c r="BM210" s="84">
        <f t="shared" si="325"/>
        <v>0.29361296472831272</v>
      </c>
      <c r="BN210" s="85">
        <f t="shared" si="392"/>
        <v>1.2310100595953555E-2</v>
      </c>
      <c r="BO210" s="84">
        <f t="shared" si="326"/>
        <v>0.40124279940159069</v>
      </c>
      <c r="BP210" s="84">
        <f t="shared" si="327"/>
        <v>0.29283413527414304</v>
      </c>
      <c r="BQ210" s="84">
        <f t="shared" si="328"/>
        <v>0.30592306532426627</v>
      </c>
      <c r="BR210" s="84">
        <f t="shared" si="393"/>
        <v>0.43374642516682554</v>
      </c>
      <c r="BS210" s="84">
        <f t="shared" si="393"/>
        <v>0.27264061010486179</v>
      </c>
      <c r="BT210" s="84">
        <f t="shared" si="393"/>
        <v>0.29361296472831272</v>
      </c>
      <c r="BU210" s="86">
        <f t="shared" si="394"/>
        <v>0</v>
      </c>
      <c r="BV210" s="86">
        <f t="shared" si="394"/>
        <v>0</v>
      </c>
      <c r="BW210" s="86">
        <f t="shared" si="394"/>
        <v>1</v>
      </c>
      <c r="BX210" s="86">
        <f t="shared" si="395"/>
        <v>0</v>
      </c>
      <c r="BY210" s="86">
        <f t="shared" si="395"/>
        <v>0</v>
      </c>
      <c r="BZ210" s="86">
        <f t="shared" si="395"/>
        <v>1</v>
      </c>
      <c r="CA210" s="83">
        <f>IF(AND(DataEntry!B210&gt;=ExFrom,DataEntry!B210&lt;=ExTo),0,IF(AR210&lt;DS210,0,DB210))</f>
        <v>0</v>
      </c>
      <c r="CB210" s="83">
        <f>IF(AND(DataEntry!B210&gt;=ExFrom,DataEntry!B210&lt;=ExTo),0,IF(AT210&lt;DT210,0,DC210))</f>
        <v>0</v>
      </c>
      <c r="CC210" s="14">
        <f t="shared" si="396"/>
        <v>0</v>
      </c>
      <c r="CD210" s="72" t="str">
        <f t="shared" si="329"/>
        <v/>
      </c>
      <c r="CE210" s="87">
        <f t="shared" si="397"/>
        <v>4.7952047952047883E-2</v>
      </c>
      <c r="CF210" s="88">
        <f t="shared" si="398"/>
        <v>-8.2158957880257871E-2</v>
      </c>
      <c r="CG210" s="88">
        <f t="shared" si="399"/>
        <v>-3.7545534269330769E-3</v>
      </c>
      <c r="CH210" s="87">
        <f t="shared" si="400"/>
        <v>0.29283413527414304</v>
      </c>
      <c r="CI210" s="89">
        <f t="shared" si="330"/>
        <v>0</v>
      </c>
      <c r="CJ210" s="89">
        <f t="shared" si="331"/>
        <v>0</v>
      </c>
      <c r="CK210" s="157">
        <f t="shared" si="332"/>
        <v>0</v>
      </c>
      <c r="CL210" s="90">
        <f t="shared" si="333"/>
        <v>0</v>
      </c>
      <c r="CM210" s="157">
        <f t="shared" si="334"/>
        <v>0</v>
      </c>
      <c r="CN210" s="90">
        <f t="shared" si="335"/>
        <v>0</v>
      </c>
      <c r="CO210" s="157">
        <f t="shared" si="336"/>
        <v>0</v>
      </c>
      <c r="CP210" s="90">
        <f t="shared" si="337"/>
        <v>0</v>
      </c>
      <c r="CQ210" s="157">
        <f t="shared" si="338"/>
        <v>0</v>
      </c>
      <c r="CR210" s="90">
        <f t="shared" si="339"/>
        <v>0</v>
      </c>
      <c r="CS210" s="157">
        <f t="shared" si="340"/>
        <v>0</v>
      </c>
      <c r="CT210" s="90">
        <f t="shared" si="341"/>
        <v>0</v>
      </c>
      <c r="CU210" s="157">
        <f t="shared" si="342"/>
        <v>0</v>
      </c>
      <c r="CV210" s="90">
        <f t="shared" si="343"/>
        <v>0</v>
      </c>
      <c r="CW210" s="157">
        <f t="shared" si="344"/>
        <v>0</v>
      </c>
      <c r="CX210" s="90">
        <f t="shared" si="345"/>
        <v>0</v>
      </c>
      <c r="CY210" s="157">
        <f t="shared" si="346"/>
        <v>0</v>
      </c>
      <c r="CZ210" s="90">
        <f t="shared" si="347"/>
        <v>0</v>
      </c>
      <c r="DA210" s="91">
        <f>DataEntry!B210</f>
        <v>44260</v>
      </c>
      <c r="DB210" s="83">
        <f t="shared" si="348"/>
        <v>0</v>
      </c>
      <c r="DC210" s="83">
        <f t="shared" si="349"/>
        <v>0</v>
      </c>
      <c r="DD210" s="145" t="str">
        <f t="shared" si="401"/>
        <v/>
      </c>
      <c r="DE210" s="145" t="str">
        <f t="shared" si="402"/>
        <v/>
      </c>
      <c r="DF210" s="145">
        <f t="shared" si="403"/>
        <v>14</v>
      </c>
      <c r="DG210" s="145">
        <f t="shared" si="404"/>
        <v>4</v>
      </c>
      <c r="DH210" s="145" t="str">
        <f t="shared" si="405"/>
        <v/>
      </c>
      <c r="DI210" s="145" t="str">
        <f t="shared" si="406"/>
        <v/>
      </c>
      <c r="DJ210" s="83">
        <f t="shared" si="407"/>
        <v>0</v>
      </c>
      <c r="DK210" s="83">
        <f t="shared" si="408"/>
        <v>0</v>
      </c>
      <c r="DL210" s="84">
        <f t="shared" si="409"/>
        <v>0</v>
      </c>
      <c r="DM210" s="14">
        <f t="shared" si="410"/>
        <v>0</v>
      </c>
      <c r="DN210" s="87">
        <f>IFERROR(DO210*(1-DCFactor)+Results!DP210*DCFactor,"")</f>
        <v>0.272497406863773</v>
      </c>
      <c r="DO210" s="87">
        <f>(DFactor*Rounds*Number/2+SUM(BV$3:BV198))/(Rounds*Number/2+COUNT(BV$3:BV198))</f>
        <v>0.26807968127490039</v>
      </c>
      <c r="DP210" s="87">
        <f t="shared" si="350"/>
        <v>0.2807017543859649</v>
      </c>
      <c r="DQ210" s="84">
        <f t="shared" si="351"/>
        <v>0</v>
      </c>
      <c r="DR210" s="84">
        <f t="shared" si="352"/>
        <v>0</v>
      </c>
      <c r="DS210" s="87">
        <f t="shared" si="353"/>
        <v>0.3394052985960086</v>
      </c>
      <c r="DT210" s="87">
        <f t="shared" si="354"/>
        <v>0.33679181844756445</v>
      </c>
      <c r="DU210" s="87">
        <f t="shared" si="355"/>
        <v>0.29283413527414304</v>
      </c>
      <c r="DV210" s="86">
        <f t="shared" si="411"/>
        <v>-1</v>
      </c>
      <c r="DW210" s="86">
        <f t="shared" si="412"/>
        <v>1</v>
      </c>
    </row>
    <row r="211" spans="1:127" x14ac:dyDescent="0.25">
      <c r="A211" s="69">
        <v>209</v>
      </c>
      <c r="B211" s="70">
        <f>DataEntry!C211</f>
        <v>18</v>
      </c>
      <c r="C211" s="71">
        <f>COUNTIF(D$2:D211,D211)+COUNTIF(G$2:G211,D211)</f>
        <v>24</v>
      </c>
      <c r="D211" s="72" t="str">
        <f t="shared" si="313"/>
        <v>Wurzburger Kickers</v>
      </c>
      <c r="E211" s="70">
        <f>DataEntry!E211</f>
        <v>9</v>
      </c>
      <c r="F211" s="71">
        <f>COUNTIF(D$2:D211,G211)+COUNTIF(G$2:G211,G211)</f>
        <v>24</v>
      </c>
      <c r="G211" s="72" t="str">
        <f t="shared" si="314"/>
        <v>Heidenheim</v>
      </c>
      <c r="H211" s="73">
        <f>DataEntry!G211</f>
        <v>1</v>
      </c>
      <c r="I211" s="73">
        <f>DataEntry!H211</f>
        <v>2</v>
      </c>
      <c r="J211" s="158">
        <f t="shared" si="312"/>
        <v>3</v>
      </c>
      <c r="K211" s="156">
        <f t="shared" si="315"/>
        <v>0</v>
      </c>
      <c r="L211" s="224">
        <f t="shared" si="316"/>
        <v>2366.725282039326</v>
      </c>
      <c r="M211" s="224">
        <f t="shared" si="317"/>
        <v>2426.2649434133223</v>
      </c>
      <c r="N211" s="236">
        <f t="shared" si="356"/>
        <v>-59.539661373996296</v>
      </c>
      <c r="O211" s="22" t="str">
        <f t="shared" si="357"/>
        <v>T18G24</v>
      </c>
      <c r="P211" s="248">
        <f t="shared" si="318"/>
        <v>-4.4673495179440001</v>
      </c>
      <c r="Q211" s="22" t="str">
        <f t="shared" si="358"/>
        <v>T9G24</v>
      </c>
      <c r="R211" s="248">
        <f t="shared" si="319"/>
        <v>4.4673495179440001</v>
      </c>
      <c r="S211" s="74">
        <f t="shared" si="359"/>
        <v>0</v>
      </c>
      <c r="T211" s="75">
        <f t="shared" si="360"/>
        <v>0</v>
      </c>
      <c r="U211" s="76">
        <f t="shared" si="361"/>
        <v>0</v>
      </c>
      <c r="V211" s="74">
        <f t="shared" si="362"/>
        <v>1</v>
      </c>
      <c r="W211" s="75">
        <f t="shared" si="363"/>
        <v>0</v>
      </c>
      <c r="X211" s="76">
        <f t="shared" si="364"/>
        <v>0</v>
      </c>
      <c r="Y211" s="74">
        <f t="shared" si="365"/>
        <v>0</v>
      </c>
      <c r="Z211" s="75">
        <f t="shared" si="366"/>
        <v>0</v>
      </c>
      <c r="AA211" s="76">
        <f t="shared" si="367"/>
        <v>0</v>
      </c>
      <c r="AB211" s="74">
        <f t="shared" si="368"/>
        <v>0</v>
      </c>
      <c r="AC211" s="75">
        <f t="shared" si="369"/>
        <v>0</v>
      </c>
      <c r="AD211" s="76">
        <f t="shared" si="370"/>
        <v>0</v>
      </c>
      <c r="AE211" s="74">
        <f t="shared" si="371"/>
        <v>0</v>
      </c>
      <c r="AF211" s="75">
        <f t="shared" si="372"/>
        <v>0</v>
      </c>
      <c r="AG211" s="76">
        <f t="shared" si="373"/>
        <v>0</v>
      </c>
      <c r="AH211" s="74">
        <f t="shared" si="374"/>
        <v>0</v>
      </c>
      <c r="AI211" s="75">
        <f t="shared" si="375"/>
        <v>0</v>
      </c>
      <c r="AJ211" s="76">
        <f t="shared" si="376"/>
        <v>0</v>
      </c>
      <c r="AK211" s="74">
        <f t="shared" si="377"/>
        <v>0</v>
      </c>
      <c r="AL211" s="75">
        <f t="shared" si="378"/>
        <v>0</v>
      </c>
      <c r="AM211" s="76">
        <f t="shared" si="379"/>
        <v>0</v>
      </c>
      <c r="AN211" s="74">
        <f t="shared" si="380"/>
        <v>0</v>
      </c>
      <c r="AO211" s="75">
        <f t="shared" si="381"/>
        <v>0</v>
      </c>
      <c r="AP211" s="76">
        <f t="shared" si="382"/>
        <v>0</v>
      </c>
      <c r="AQ211" s="77">
        <f t="shared" si="320"/>
        <v>0.44673495179440004</v>
      </c>
      <c r="AR211" s="77">
        <f t="shared" si="383"/>
        <v>0.31031450769741209</v>
      </c>
      <c r="AS211" s="78">
        <f t="shared" si="384"/>
        <v>0.27284088819397589</v>
      </c>
      <c r="AT211" s="77">
        <f t="shared" si="385"/>
        <v>0.41684460410861207</v>
      </c>
      <c r="AU211" s="79">
        <f t="shared" si="413"/>
        <v>0.1</v>
      </c>
      <c r="AV211" s="139">
        <f>DataEntry!P211</f>
        <v>0</v>
      </c>
      <c r="AW211" s="80" t="str">
        <f t="shared" si="321"/>
        <v>11/5</v>
      </c>
      <c r="AX211" s="80" t="str">
        <f t="shared" si="322"/>
        <v>66/25</v>
      </c>
      <c r="AY211" s="80" t="str">
        <f t="shared" si="323"/>
        <v>69/50</v>
      </c>
      <c r="AZ211" s="92">
        <f>DataEntry!I211</f>
        <v>213</v>
      </c>
      <c r="BA211" s="93">
        <f>DataEntry!J211</f>
        <v>100</v>
      </c>
      <c r="BB211" s="92">
        <f>DataEntry!K211</f>
        <v>5</v>
      </c>
      <c r="BC211" s="93">
        <f>DataEntry!L211</f>
        <v>2</v>
      </c>
      <c r="BD211" s="92">
        <f>DataEntry!M211</f>
        <v>13</v>
      </c>
      <c r="BE211" s="93">
        <f>DataEntry!N211</f>
        <v>10</v>
      </c>
      <c r="BF211" s="77">
        <f t="shared" si="386"/>
        <v>0.30720500686918029</v>
      </c>
      <c r="BG211" s="77">
        <f t="shared" si="387"/>
        <v>0.27472904900015266</v>
      </c>
      <c r="BH211" s="77">
        <f t="shared" si="388"/>
        <v>0.41806594413066706</v>
      </c>
      <c r="BI211" s="83">
        <f t="shared" si="389"/>
        <v>0</v>
      </c>
      <c r="BJ211" s="83">
        <f t="shared" si="390"/>
        <v>0</v>
      </c>
      <c r="BK211" s="83">
        <f t="shared" si="391"/>
        <v>1</v>
      </c>
      <c r="BL211" s="84">
        <f t="shared" si="324"/>
        <v>0.41684460410861207</v>
      </c>
      <c r="BM211" s="84">
        <f t="shared" si="325"/>
        <v>0.41806594413066706</v>
      </c>
      <c r="BN211" s="85">
        <f t="shared" si="392"/>
        <v>-1.2213400220549842E-3</v>
      </c>
      <c r="BO211" s="84">
        <f t="shared" si="326"/>
        <v>0.31031450769741209</v>
      </c>
      <c r="BP211" s="84">
        <f t="shared" si="327"/>
        <v>0.27284088819397589</v>
      </c>
      <c r="BQ211" s="84">
        <f t="shared" si="328"/>
        <v>0.41684460410861207</v>
      </c>
      <c r="BR211" s="84">
        <f t="shared" si="393"/>
        <v>0.30720500686918029</v>
      </c>
      <c r="BS211" s="84">
        <f t="shared" si="393"/>
        <v>0.27472904900015266</v>
      </c>
      <c r="BT211" s="84">
        <f t="shared" si="393"/>
        <v>0.41806594413066706</v>
      </c>
      <c r="BU211" s="86">
        <f t="shared" si="394"/>
        <v>0</v>
      </c>
      <c r="BV211" s="86">
        <f t="shared" si="394"/>
        <v>0</v>
      </c>
      <c r="BW211" s="86">
        <f t="shared" si="394"/>
        <v>1</v>
      </c>
      <c r="BX211" s="86">
        <f t="shared" si="395"/>
        <v>0</v>
      </c>
      <c r="BY211" s="86">
        <f t="shared" si="395"/>
        <v>0</v>
      </c>
      <c r="BZ211" s="86">
        <f t="shared" si="395"/>
        <v>1</v>
      </c>
      <c r="CA211" s="83">
        <f>IF(AND(DataEntry!B211&gt;=ExFrom,DataEntry!B211&lt;=ExTo),0,IF(AR211&lt;DS211,0,DB211))</f>
        <v>0</v>
      </c>
      <c r="CB211" s="83">
        <f>IF(AND(DataEntry!B211&gt;=ExFrom,DataEntry!B211&lt;=ExTo),0,IF(AT211&lt;DT211,0,DC211))</f>
        <v>0</v>
      </c>
      <c r="CC211" s="14">
        <f t="shared" si="396"/>
        <v>0</v>
      </c>
      <c r="CD211" s="72" t="str">
        <f t="shared" si="329"/>
        <v/>
      </c>
      <c r="CE211" s="87">
        <f t="shared" si="397"/>
        <v>3.9985712301311649E-2</v>
      </c>
      <c r="CF211" s="88">
        <f t="shared" si="398"/>
        <v>-1.8813227681338633E-2</v>
      </c>
      <c r="CG211" s="88">
        <f t="shared" si="399"/>
        <v>-2.9227669758766825E-2</v>
      </c>
      <c r="CH211" s="87">
        <f t="shared" si="400"/>
        <v>0.27284088819397584</v>
      </c>
      <c r="CI211" s="89">
        <f t="shared" si="330"/>
        <v>0</v>
      </c>
      <c r="CJ211" s="89">
        <f t="shared" si="331"/>
        <v>0</v>
      </c>
      <c r="CK211" s="157">
        <f t="shared" si="332"/>
        <v>0</v>
      </c>
      <c r="CL211" s="90">
        <f t="shared" si="333"/>
        <v>0</v>
      </c>
      <c r="CM211" s="157">
        <f t="shared" si="334"/>
        <v>0</v>
      </c>
      <c r="CN211" s="90">
        <f t="shared" si="335"/>
        <v>0</v>
      </c>
      <c r="CO211" s="157">
        <f t="shared" si="336"/>
        <v>0</v>
      </c>
      <c r="CP211" s="90">
        <f t="shared" si="337"/>
        <v>0</v>
      </c>
      <c r="CQ211" s="157">
        <f t="shared" si="338"/>
        <v>0</v>
      </c>
      <c r="CR211" s="90">
        <f t="shared" si="339"/>
        <v>0</v>
      </c>
      <c r="CS211" s="157">
        <f t="shared" si="340"/>
        <v>0</v>
      </c>
      <c r="CT211" s="90">
        <f t="shared" si="341"/>
        <v>0</v>
      </c>
      <c r="CU211" s="157">
        <f t="shared" si="342"/>
        <v>0</v>
      </c>
      <c r="CV211" s="90">
        <f t="shared" si="343"/>
        <v>0</v>
      </c>
      <c r="CW211" s="157">
        <f t="shared" si="344"/>
        <v>0</v>
      </c>
      <c r="CX211" s="90">
        <f t="shared" si="345"/>
        <v>0</v>
      </c>
      <c r="CY211" s="157">
        <f t="shared" si="346"/>
        <v>0</v>
      </c>
      <c r="CZ211" s="90">
        <f t="shared" si="347"/>
        <v>0</v>
      </c>
      <c r="DA211" s="91">
        <f>DataEntry!B211</f>
        <v>44260</v>
      </c>
      <c r="DB211" s="83">
        <f t="shared" si="348"/>
        <v>0</v>
      </c>
      <c r="DC211" s="83">
        <f t="shared" si="349"/>
        <v>0</v>
      </c>
      <c r="DD211" s="145" t="str">
        <f t="shared" si="401"/>
        <v/>
      </c>
      <c r="DE211" s="145" t="str">
        <f t="shared" si="402"/>
        <v/>
      </c>
      <c r="DF211" s="145">
        <f t="shared" si="403"/>
        <v>18</v>
      </c>
      <c r="DG211" s="145">
        <f t="shared" si="404"/>
        <v>9</v>
      </c>
      <c r="DH211" s="145" t="str">
        <f t="shared" si="405"/>
        <v/>
      </c>
      <c r="DI211" s="145" t="str">
        <f t="shared" si="406"/>
        <v/>
      </c>
      <c r="DJ211" s="83">
        <f t="shared" si="407"/>
        <v>0</v>
      </c>
      <c r="DK211" s="83">
        <f t="shared" si="408"/>
        <v>0</v>
      </c>
      <c r="DL211" s="84">
        <f t="shared" si="409"/>
        <v>0</v>
      </c>
      <c r="DM211" s="14">
        <f t="shared" si="410"/>
        <v>0</v>
      </c>
      <c r="DN211" s="87">
        <f>IFERROR(DO211*(1-DCFactor)+Results!DP211*DCFactor,"")</f>
        <v>0.25146769466304664</v>
      </c>
      <c r="DO211" s="87">
        <f>(DFactor*Rounds*Number/2+SUM(BV$3:BV199))/(Rounds*Number/2+COUNT(BV$3:BV199))</f>
        <v>0.26754671968190852</v>
      </c>
      <c r="DP211" s="87">
        <f t="shared" si="350"/>
        <v>0.22160664819944598</v>
      </c>
      <c r="DQ211" s="84">
        <f t="shared" si="351"/>
        <v>0</v>
      </c>
      <c r="DR211" s="84">
        <f t="shared" si="352"/>
        <v>0</v>
      </c>
      <c r="DS211" s="87">
        <f t="shared" si="353"/>
        <v>0.33729377425604457</v>
      </c>
      <c r="DT211" s="87">
        <f t="shared" si="354"/>
        <v>0.33764092232529219</v>
      </c>
      <c r="DU211" s="87">
        <f t="shared" si="355"/>
        <v>0.27284088819397584</v>
      </c>
      <c r="DV211" s="86">
        <f t="shared" si="411"/>
        <v>-1</v>
      </c>
      <c r="DW211" s="86">
        <f t="shared" si="412"/>
        <v>1</v>
      </c>
    </row>
    <row r="212" spans="1:127" x14ac:dyDescent="0.25">
      <c r="A212" s="69">
        <v>210</v>
      </c>
      <c r="B212" s="70">
        <f>DataEntry!C212</f>
        <v>1</v>
      </c>
      <c r="C212" s="71">
        <f>COUNTIF(D$2:D212,D212)+COUNTIF(G$2:G212,D212)</f>
        <v>24</v>
      </c>
      <c r="D212" s="72" t="str">
        <f t="shared" si="313"/>
        <v>Erzgebirge Aue</v>
      </c>
      <c r="E212" s="70">
        <f>DataEntry!E212</f>
        <v>8</v>
      </c>
      <c r="F212" s="71">
        <f>COUNTIF(D$2:D212,G212)+COUNTIF(G$2:G212,G212)</f>
        <v>24</v>
      </c>
      <c r="G212" s="72" t="str">
        <f t="shared" si="314"/>
        <v>Hannover 96</v>
      </c>
      <c r="H212" s="73">
        <f>DataEntry!G212</f>
        <v>1</v>
      </c>
      <c r="I212" s="73">
        <f>DataEntry!H212</f>
        <v>1</v>
      </c>
      <c r="J212" s="158">
        <f t="shared" si="312"/>
        <v>2</v>
      </c>
      <c r="K212" s="156">
        <f t="shared" si="315"/>
        <v>0</v>
      </c>
      <c r="L212" s="224">
        <f t="shared" si="316"/>
        <v>2475.004776916734</v>
      </c>
      <c r="M212" s="224">
        <f t="shared" si="317"/>
        <v>2454.1321439557291</v>
      </c>
      <c r="N212" s="236">
        <f t="shared" si="356"/>
        <v>20.872632961004911</v>
      </c>
      <c r="O212" s="22" t="str">
        <f t="shared" si="357"/>
        <v>T1G24</v>
      </c>
      <c r="P212" s="248">
        <f t="shared" si="318"/>
        <v>-0.17555261289119084</v>
      </c>
      <c r="Q212" s="22" t="str">
        <f t="shared" si="358"/>
        <v>T8G24</v>
      </c>
      <c r="R212" s="248">
        <f t="shared" si="319"/>
        <v>0.17555261289119084</v>
      </c>
      <c r="S212" s="74">
        <f t="shared" si="359"/>
        <v>0</v>
      </c>
      <c r="T212" s="75">
        <f t="shared" si="360"/>
        <v>1</v>
      </c>
      <c r="U212" s="76">
        <f t="shared" si="361"/>
        <v>0</v>
      </c>
      <c r="V212" s="74">
        <f t="shared" si="362"/>
        <v>0</v>
      </c>
      <c r="W212" s="75">
        <f t="shared" si="363"/>
        <v>0</v>
      </c>
      <c r="X212" s="76">
        <f t="shared" si="364"/>
        <v>0</v>
      </c>
      <c r="Y212" s="74">
        <f t="shared" si="365"/>
        <v>0</v>
      </c>
      <c r="Z212" s="75">
        <f t="shared" si="366"/>
        <v>0</v>
      </c>
      <c r="AA212" s="76">
        <f t="shared" si="367"/>
        <v>0</v>
      </c>
      <c r="AB212" s="74">
        <f t="shared" si="368"/>
        <v>0</v>
      </c>
      <c r="AC212" s="75">
        <f t="shared" si="369"/>
        <v>0</v>
      </c>
      <c r="AD212" s="76">
        <f t="shared" si="370"/>
        <v>0</v>
      </c>
      <c r="AE212" s="74">
        <f t="shared" si="371"/>
        <v>0</v>
      </c>
      <c r="AF212" s="75">
        <f t="shared" si="372"/>
        <v>0</v>
      </c>
      <c r="AG212" s="76">
        <f t="shared" si="373"/>
        <v>0</v>
      </c>
      <c r="AH212" s="74">
        <f t="shared" si="374"/>
        <v>0</v>
      </c>
      <c r="AI212" s="75">
        <f t="shared" si="375"/>
        <v>0</v>
      </c>
      <c r="AJ212" s="76">
        <f t="shared" si="376"/>
        <v>0</v>
      </c>
      <c r="AK212" s="74">
        <f t="shared" si="377"/>
        <v>0</v>
      </c>
      <c r="AL212" s="75">
        <f t="shared" si="378"/>
        <v>0</v>
      </c>
      <c r="AM212" s="76">
        <f t="shared" si="379"/>
        <v>0</v>
      </c>
      <c r="AN212" s="74">
        <f t="shared" si="380"/>
        <v>0</v>
      </c>
      <c r="AO212" s="75">
        <f t="shared" si="381"/>
        <v>0</v>
      </c>
      <c r="AP212" s="76">
        <f t="shared" si="382"/>
        <v>0</v>
      </c>
      <c r="AQ212" s="77">
        <f t="shared" si="320"/>
        <v>0.51755526128911911</v>
      </c>
      <c r="AR212" s="77">
        <f t="shared" si="383"/>
        <v>0.38628420903623473</v>
      </c>
      <c r="AS212" s="78">
        <f t="shared" si="384"/>
        <v>0.26254210450576887</v>
      </c>
      <c r="AT212" s="77">
        <f t="shared" si="385"/>
        <v>0.35117368645799646</v>
      </c>
      <c r="AU212" s="79">
        <f t="shared" si="413"/>
        <v>0.1</v>
      </c>
      <c r="AV212" s="139">
        <f>DataEntry!P212</f>
        <v>-9.9999999999980105E-3</v>
      </c>
      <c r="AW212" s="80" t="str">
        <f t="shared" si="321"/>
        <v>79/50</v>
      </c>
      <c r="AX212" s="80" t="str">
        <f t="shared" si="322"/>
        <v>14/5</v>
      </c>
      <c r="AY212" s="80" t="str">
        <f t="shared" si="323"/>
        <v>46/25</v>
      </c>
      <c r="AZ212" s="92">
        <f>DataEntry!I212</f>
        <v>59</v>
      </c>
      <c r="BA212" s="93">
        <f>DataEntry!J212</f>
        <v>25</v>
      </c>
      <c r="BB212" s="92">
        <f>DataEntry!K212</f>
        <v>66</v>
      </c>
      <c r="BC212" s="93">
        <f>DataEntry!L212</f>
        <v>25</v>
      </c>
      <c r="BD212" s="92">
        <f>DataEntry!M212</f>
        <v>109</v>
      </c>
      <c r="BE212" s="93">
        <f>DataEntry!N212</f>
        <v>100</v>
      </c>
      <c r="BF212" s="77">
        <f t="shared" si="386"/>
        <v>0.28322735327843218</v>
      </c>
      <c r="BG212" s="77">
        <f t="shared" si="387"/>
        <v>0.26144063379547589</v>
      </c>
      <c r="BH212" s="77">
        <f t="shared" si="388"/>
        <v>0.45533201292609193</v>
      </c>
      <c r="BI212" s="83">
        <f t="shared" si="389"/>
        <v>0</v>
      </c>
      <c r="BJ212" s="83">
        <f t="shared" si="390"/>
        <v>1</v>
      </c>
      <c r="BK212" s="83">
        <f t="shared" si="391"/>
        <v>0</v>
      </c>
      <c r="BL212" s="84">
        <f t="shared" si="324"/>
        <v>0.26254210450576887</v>
      </c>
      <c r="BM212" s="84">
        <f t="shared" si="325"/>
        <v>0.26144063379547589</v>
      </c>
      <c r="BN212" s="85">
        <f t="shared" si="392"/>
        <v>1.1014707102929844E-3</v>
      </c>
      <c r="BO212" s="84">
        <f t="shared" si="326"/>
        <v>0.38628420903623473</v>
      </c>
      <c r="BP212" s="84">
        <f t="shared" si="327"/>
        <v>0.26254210450576887</v>
      </c>
      <c r="BQ212" s="84">
        <f t="shared" si="328"/>
        <v>0.35117368645799646</v>
      </c>
      <c r="BR212" s="84">
        <f t="shared" si="393"/>
        <v>0.28322735327843218</v>
      </c>
      <c r="BS212" s="84">
        <f t="shared" si="393"/>
        <v>0.26144063379547589</v>
      </c>
      <c r="BT212" s="84">
        <f t="shared" si="393"/>
        <v>0.45533201292609193</v>
      </c>
      <c r="BU212" s="86">
        <f t="shared" si="394"/>
        <v>0</v>
      </c>
      <c r="BV212" s="86">
        <f t="shared" si="394"/>
        <v>1</v>
      </c>
      <c r="BW212" s="86">
        <f t="shared" si="394"/>
        <v>0</v>
      </c>
      <c r="BX212" s="86">
        <f t="shared" si="395"/>
        <v>0</v>
      </c>
      <c r="BY212" s="86">
        <f t="shared" si="395"/>
        <v>1</v>
      </c>
      <c r="BZ212" s="86">
        <f t="shared" si="395"/>
        <v>0</v>
      </c>
      <c r="CA212" s="83">
        <f>IF(AND(DataEntry!B212&gt;=ExFrom,DataEntry!B212&lt;=ExTo),0,IF(AR212&lt;DS212,0,DB212))</f>
        <v>39</v>
      </c>
      <c r="CB212" s="83">
        <f>IF(AND(DataEntry!B212&gt;=ExFrom,DataEntry!B212&lt;=ExTo),0,IF(AT212&lt;DT212,0,DC212))</f>
        <v>0</v>
      </c>
      <c r="CC212" s="14">
        <f t="shared" si="396"/>
        <v>-39</v>
      </c>
      <c r="CD212" s="72" t="str">
        <f t="shared" si="329"/>
        <v>Erzgebirge Aue</v>
      </c>
      <c r="CE212" s="87">
        <f t="shared" si="397"/>
        <v>5.0813221865853464E-2</v>
      </c>
      <c r="CF212" s="88">
        <f t="shared" si="398"/>
        <v>0.20649739011601612</v>
      </c>
      <c r="CG212" s="88">
        <f t="shared" si="399"/>
        <v>-0.17973784970717027</v>
      </c>
      <c r="CH212" s="87">
        <f t="shared" si="400"/>
        <v>0.26254210450576881</v>
      </c>
      <c r="CI212" s="89">
        <f t="shared" si="330"/>
        <v>1</v>
      </c>
      <c r="CJ212" s="89">
        <f t="shared" si="331"/>
        <v>0</v>
      </c>
      <c r="CK212" s="157">
        <f t="shared" si="332"/>
        <v>-39</v>
      </c>
      <c r="CL212" s="90">
        <f t="shared" si="333"/>
        <v>0</v>
      </c>
      <c r="CM212" s="157">
        <f t="shared" si="334"/>
        <v>0</v>
      </c>
      <c r="CN212" s="90">
        <f t="shared" si="335"/>
        <v>0</v>
      </c>
      <c r="CO212" s="157">
        <f t="shared" si="336"/>
        <v>0</v>
      </c>
      <c r="CP212" s="90">
        <f t="shared" si="337"/>
        <v>0</v>
      </c>
      <c r="CQ212" s="157">
        <f t="shared" si="338"/>
        <v>0</v>
      </c>
      <c r="CR212" s="90">
        <f t="shared" si="339"/>
        <v>0</v>
      </c>
      <c r="CS212" s="157">
        <f t="shared" si="340"/>
        <v>0</v>
      </c>
      <c r="CT212" s="90">
        <f t="shared" si="341"/>
        <v>0</v>
      </c>
      <c r="CU212" s="157">
        <f t="shared" si="342"/>
        <v>0</v>
      </c>
      <c r="CV212" s="90">
        <f t="shared" si="343"/>
        <v>0</v>
      </c>
      <c r="CW212" s="157">
        <f t="shared" si="344"/>
        <v>0</v>
      </c>
      <c r="CX212" s="90">
        <f t="shared" si="345"/>
        <v>0</v>
      </c>
      <c r="CY212" s="157">
        <f t="shared" si="346"/>
        <v>0</v>
      </c>
      <c r="CZ212" s="90">
        <f t="shared" si="347"/>
        <v>0</v>
      </c>
      <c r="DA212" s="91">
        <f>DataEntry!B212</f>
        <v>44261</v>
      </c>
      <c r="DB212" s="83">
        <f t="shared" si="348"/>
        <v>39</v>
      </c>
      <c r="DC212" s="83">
        <f t="shared" si="349"/>
        <v>0</v>
      </c>
      <c r="DD212" s="145" t="str">
        <f t="shared" si="401"/>
        <v/>
      </c>
      <c r="DE212" s="145">
        <f t="shared" si="402"/>
        <v>1</v>
      </c>
      <c r="DF212" s="145" t="str">
        <f t="shared" si="403"/>
        <v/>
      </c>
      <c r="DG212" s="145" t="str">
        <f t="shared" si="404"/>
        <v/>
      </c>
      <c r="DH212" s="145">
        <f t="shared" si="405"/>
        <v>8</v>
      </c>
      <c r="DI212" s="145" t="str">
        <f t="shared" si="406"/>
        <v/>
      </c>
      <c r="DJ212" s="83">
        <f t="shared" si="407"/>
        <v>39</v>
      </c>
      <c r="DK212" s="83">
        <f t="shared" si="408"/>
        <v>0</v>
      </c>
      <c r="DL212" s="84">
        <f t="shared" si="409"/>
        <v>14.77</v>
      </c>
      <c r="DM212" s="14">
        <f t="shared" si="410"/>
        <v>38.99</v>
      </c>
      <c r="DN212" s="87">
        <f>IFERROR(DO212*(1-DCFactor)+Results!DP212*DCFactor,"")</f>
        <v>0.25467456140350875</v>
      </c>
      <c r="DO212" s="87">
        <f>(DFactor*Rounds*Number/2+SUM(BV$3:BV200))/(Rounds*Number/2+COUNT(BV$3:BV200))</f>
        <v>0.26899999999999996</v>
      </c>
      <c r="DP212" s="87">
        <f t="shared" si="350"/>
        <v>0.22807017543859648</v>
      </c>
      <c r="DQ212" s="84">
        <f t="shared" si="351"/>
        <v>0</v>
      </c>
      <c r="DR212" s="84">
        <f t="shared" si="352"/>
        <v>0</v>
      </c>
      <c r="DS212" s="87">
        <f t="shared" si="353"/>
        <v>0.32978342032946611</v>
      </c>
      <c r="DT212" s="87">
        <f t="shared" si="354"/>
        <v>0.34265792832357234</v>
      </c>
      <c r="DU212" s="87">
        <f t="shared" si="355"/>
        <v>0.26254210450576881</v>
      </c>
      <c r="DV212" s="86">
        <f t="shared" si="411"/>
        <v>0</v>
      </c>
      <c r="DW212" s="86">
        <f t="shared" si="412"/>
        <v>0</v>
      </c>
    </row>
    <row r="213" spans="1:127" x14ac:dyDescent="0.25">
      <c r="A213" s="69">
        <v>211</v>
      </c>
      <c r="B213" s="70">
        <f>DataEntry!C213</f>
        <v>6</v>
      </c>
      <c r="C213" s="71">
        <f>COUNTIF(D$2:D213,D213)+COUNTIF(G$2:G213,D213)</f>
        <v>24</v>
      </c>
      <c r="D213" s="72" t="str">
        <f t="shared" si="313"/>
        <v>Greuther Furth</v>
      </c>
      <c r="E213" s="70">
        <f>DataEntry!E213</f>
        <v>2</v>
      </c>
      <c r="F213" s="71">
        <f>COUNTIF(D$2:D213,G213)+COUNTIF(G$2:G213,G213)</f>
        <v>24</v>
      </c>
      <c r="G213" s="72" t="str">
        <f t="shared" si="314"/>
        <v>Bochum</v>
      </c>
      <c r="H213" s="73">
        <f>DataEntry!G213</f>
        <v>1</v>
      </c>
      <c r="I213" s="73">
        <f>DataEntry!H213</f>
        <v>2</v>
      </c>
      <c r="J213" s="158">
        <f t="shared" si="312"/>
        <v>3</v>
      </c>
      <c r="K213" s="156">
        <f t="shared" si="315"/>
        <v>0</v>
      </c>
      <c r="L213" s="224">
        <f t="shared" si="316"/>
        <v>2480.466578206464</v>
      </c>
      <c r="M213" s="224">
        <f t="shared" si="317"/>
        <v>2479.8659651030707</v>
      </c>
      <c r="N213" s="236">
        <f t="shared" si="356"/>
        <v>0.60061310339324336</v>
      </c>
      <c r="O213" s="22" t="str">
        <f t="shared" si="357"/>
        <v>T6G24</v>
      </c>
      <c r="P213" s="248">
        <f t="shared" si="318"/>
        <v>-5</v>
      </c>
      <c r="Q213" s="22" t="str">
        <f t="shared" si="358"/>
        <v>T2G24</v>
      </c>
      <c r="R213" s="248">
        <f t="shared" si="319"/>
        <v>5</v>
      </c>
      <c r="S213" s="74">
        <f t="shared" si="359"/>
        <v>0</v>
      </c>
      <c r="T213" s="75">
        <f t="shared" si="360"/>
        <v>0</v>
      </c>
      <c r="U213" s="76">
        <f t="shared" si="361"/>
        <v>1</v>
      </c>
      <c r="V213" s="74">
        <f t="shared" si="362"/>
        <v>0</v>
      </c>
      <c r="W213" s="75">
        <f t="shared" si="363"/>
        <v>0</v>
      </c>
      <c r="X213" s="76">
        <f t="shared" si="364"/>
        <v>0</v>
      </c>
      <c r="Y213" s="74">
        <f t="shared" si="365"/>
        <v>0</v>
      </c>
      <c r="Z213" s="75">
        <f t="shared" si="366"/>
        <v>0</v>
      </c>
      <c r="AA213" s="76">
        <f t="shared" si="367"/>
        <v>0</v>
      </c>
      <c r="AB213" s="74">
        <f t="shared" si="368"/>
        <v>0</v>
      </c>
      <c r="AC213" s="75">
        <f t="shared" si="369"/>
        <v>0</v>
      </c>
      <c r="AD213" s="76">
        <f t="shared" si="370"/>
        <v>0</v>
      </c>
      <c r="AE213" s="74">
        <f t="shared" si="371"/>
        <v>0</v>
      </c>
      <c r="AF213" s="75">
        <f t="shared" si="372"/>
        <v>0</v>
      </c>
      <c r="AG213" s="76">
        <f t="shared" si="373"/>
        <v>0</v>
      </c>
      <c r="AH213" s="74">
        <f t="shared" si="374"/>
        <v>0</v>
      </c>
      <c r="AI213" s="75">
        <f t="shared" si="375"/>
        <v>0</v>
      </c>
      <c r="AJ213" s="76">
        <f t="shared" si="376"/>
        <v>0</v>
      </c>
      <c r="AK213" s="74">
        <f t="shared" si="377"/>
        <v>0</v>
      </c>
      <c r="AL213" s="75">
        <f t="shared" si="378"/>
        <v>0</v>
      </c>
      <c r="AM213" s="76">
        <f t="shared" si="379"/>
        <v>0</v>
      </c>
      <c r="AN213" s="74">
        <f t="shared" si="380"/>
        <v>0</v>
      </c>
      <c r="AO213" s="75">
        <f t="shared" si="381"/>
        <v>0</v>
      </c>
      <c r="AP213" s="76">
        <f t="shared" si="382"/>
        <v>0</v>
      </c>
      <c r="AQ213" s="77">
        <f t="shared" si="320"/>
        <v>0.5</v>
      </c>
      <c r="AR213" s="77">
        <f t="shared" si="383"/>
        <v>0.36334281626077969</v>
      </c>
      <c r="AS213" s="78">
        <f t="shared" si="384"/>
        <v>0.27331436747844062</v>
      </c>
      <c r="AT213" s="77">
        <f t="shared" si="385"/>
        <v>0.36334281626077969</v>
      </c>
      <c r="AU213" s="79">
        <f t="shared" si="413"/>
        <v>0.1</v>
      </c>
      <c r="AV213" s="139">
        <f>DataEntry!P213</f>
        <v>0</v>
      </c>
      <c r="AW213" s="80" t="str">
        <f t="shared" si="321"/>
        <v>7/4</v>
      </c>
      <c r="AX213" s="80" t="str">
        <f t="shared" si="322"/>
        <v>66/25</v>
      </c>
      <c r="AY213" s="80" t="str">
        <f t="shared" si="323"/>
        <v>7/4</v>
      </c>
      <c r="AZ213" s="92">
        <f>DataEntry!I213</f>
        <v>153</v>
      </c>
      <c r="BA213" s="93">
        <f>DataEntry!J213</f>
        <v>100</v>
      </c>
      <c r="BB213" s="92">
        <f>DataEntry!K213</f>
        <v>67</v>
      </c>
      <c r="BC213" s="93">
        <f>DataEntry!L213</f>
        <v>25</v>
      </c>
      <c r="BD213" s="92">
        <f>DataEntry!M213</f>
        <v>161</v>
      </c>
      <c r="BE213" s="93">
        <f>DataEntry!N213</f>
        <v>100</v>
      </c>
      <c r="BF213" s="77">
        <f t="shared" si="386"/>
        <v>0.37638575935105895</v>
      </c>
      <c r="BG213" s="77">
        <f t="shared" si="387"/>
        <v>0.25876520955385302</v>
      </c>
      <c r="BH213" s="77">
        <f t="shared" si="388"/>
        <v>0.36484903109508782</v>
      </c>
      <c r="BI213" s="83">
        <f t="shared" si="389"/>
        <v>0</v>
      </c>
      <c r="BJ213" s="83">
        <f t="shared" si="390"/>
        <v>0</v>
      </c>
      <c r="BK213" s="83">
        <f t="shared" si="391"/>
        <v>1</v>
      </c>
      <c r="BL213" s="84">
        <f t="shared" si="324"/>
        <v>0.36334281626077969</v>
      </c>
      <c r="BM213" s="84">
        <f t="shared" si="325"/>
        <v>0.36484903109508782</v>
      </c>
      <c r="BN213" s="85">
        <f t="shared" si="392"/>
        <v>-1.5062148343081283E-3</v>
      </c>
      <c r="BO213" s="84">
        <f t="shared" si="326"/>
        <v>0.36334281626077969</v>
      </c>
      <c r="BP213" s="84">
        <f t="shared" si="327"/>
        <v>0.27331436747844062</v>
      </c>
      <c r="BQ213" s="84">
        <f t="shared" si="328"/>
        <v>0.36334281626077969</v>
      </c>
      <c r="BR213" s="84">
        <f t="shared" si="393"/>
        <v>0.37638575935105895</v>
      </c>
      <c r="BS213" s="84">
        <f t="shared" si="393"/>
        <v>0.25876520955385302</v>
      </c>
      <c r="BT213" s="84">
        <f t="shared" si="393"/>
        <v>0.36484903109508782</v>
      </c>
      <c r="BU213" s="86">
        <f t="shared" si="394"/>
        <v>0</v>
      </c>
      <c r="BV213" s="86">
        <f t="shared" si="394"/>
        <v>0</v>
      </c>
      <c r="BW213" s="86">
        <f t="shared" si="394"/>
        <v>1</v>
      </c>
      <c r="BX213" s="86">
        <f t="shared" si="395"/>
        <v>0</v>
      </c>
      <c r="BY213" s="86">
        <f t="shared" si="395"/>
        <v>0</v>
      </c>
      <c r="BZ213" s="86">
        <f t="shared" si="395"/>
        <v>1</v>
      </c>
      <c r="CA213" s="83">
        <f>IF(AND(DataEntry!B213&gt;=ExFrom,DataEntry!B213&lt;=ExTo),0,IF(AR213&lt;DS213,0,DB213))</f>
        <v>0</v>
      </c>
      <c r="CB213" s="83">
        <f>IF(AND(DataEntry!B213&gt;=ExFrom,DataEntry!B213&lt;=ExTo),0,IF(AT213&lt;DT213,0,DC213))</f>
        <v>0</v>
      </c>
      <c r="CC213" s="14">
        <f t="shared" si="396"/>
        <v>0</v>
      </c>
      <c r="CD213" s="72" t="str">
        <f t="shared" si="329"/>
        <v/>
      </c>
      <c r="CE213" s="87">
        <f t="shared" si="397"/>
        <v>5.0137809882937479E-2</v>
      </c>
      <c r="CF213" s="88">
        <f t="shared" si="398"/>
        <v>-5.5039972868185405E-2</v>
      </c>
      <c r="CG213" s="88">
        <f t="shared" si="399"/>
        <v>-3.5225540132621629E-2</v>
      </c>
      <c r="CH213" s="87">
        <f t="shared" si="400"/>
        <v>0.27331436747844062</v>
      </c>
      <c r="CI213" s="89">
        <f t="shared" si="330"/>
        <v>0</v>
      </c>
      <c r="CJ213" s="89">
        <f t="shared" si="331"/>
        <v>0</v>
      </c>
      <c r="CK213" s="157">
        <f t="shared" si="332"/>
        <v>0</v>
      </c>
      <c r="CL213" s="90">
        <f t="shared" si="333"/>
        <v>0</v>
      </c>
      <c r="CM213" s="157">
        <f t="shared" si="334"/>
        <v>0</v>
      </c>
      <c r="CN213" s="90">
        <f t="shared" si="335"/>
        <v>0</v>
      </c>
      <c r="CO213" s="157">
        <f t="shared" si="336"/>
        <v>0</v>
      </c>
      <c r="CP213" s="90">
        <f t="shared" si="337"/>
        <v>0</v>
      </c>
      <c r="CQ213" s="157">
        <f t="shared" si="338"/>
        <v>0</v>
      </c>
      <c r="CR213" s="90">
        <f t="shared" si="339"/>
        <v>0</v>
      </c>
      <c r="CS213" s="157">
        <f t="shared" si="340"/>
        <v>0</v>
      </c>
      <c r="CT213" s="90">
        <f t="shared" si="341"/>
        <v>0</v>
      </c>
      <c r="CU213" s="157">
        <f t="shared" si="342"/>
        <v>0</v>
      </c>
      <c r="CV213" s="90">
        <f t="shared" si="343"/>
        <v>0</v>
      </c>
      <c r="CW213" s="157">
        <f t="shared" si="344"/>
        <v>0</v>
      </c>
      <c r="CX213" s="90">
        <f t="shared" si="345"/>
        <v>0</v>
      </c>
      <c r="CY213" s="157">
        <f t="shared" si="346"/>
        <v>0</v>
      </c>
      <c r="CZ213" s="90">
        <f t="shared" si="347"/>
        <v>0</v>
      </c>
      <c r="DA213" s="91">
        <f>DataEntry!B213</f>
        <v>44261</v>
      </c>
      <c r="DB213" s="83">
        <f t="shared" si="348"/>
        <v>0</v>
      </c>
      <c r="DC213" s="83">
        <f t="shared" si="349"/>
        <v>0</v>
      </c>
      <c r="DD213" s="145" t="str">
        <f t="shared" si="401"/>
        <v/>
      </c>
      <c r="DE213" s="145" t="str">
        <f t="shared" si="402"/>
        <v/>
      </c>
      <c r="DF213" s="145">
        <f t="shared" si="403"/>
        <v>6</v>
      </c>
      <c r="DG213" s="145">
        <f t="shared" si="404"/>
        <v>2</v>
      </c>
      <c r="DH213" s="145" t="str">
        <f t="shared" si="405"/>
        <v/>
      </c>
      <c r="DI213" s="145" t="str">
        <f t="shared" si="406"/>
        <v/>
      </c>
      <c r="DJ213" s="83">
        <f t="shared" si="407"/>
        <v>0</v>
      </c>
      <c r="DK213" s="83">
        <f t="shared" si="408"/>
        <v>0</v>
      </c>
      <c r="DL213" s="84">
        <f t="shared" si="409"/>
        <v>0</v>
      </c>
      <c r="DM213" s="14">
        <f t="shared" si="410"/>
        <v>0</v>
      </c>
      <c r="DN213" s="87">
        <f>IFERROR(DO213*(1-DCFactor)+Results!DP213*DCFactor,"")</f>
        <v>0.27888972728851835</v>
      </c>
      <c r="DO213" s="87">
        <f>(DFactor*Rounds*Number/2+SUM(BV$3:BV201))/(Rounds*Number/2+COUNT(BV$3:BV201))</f>
        <v>0.26846732673267326</v>
      </c>
      <c r="DP213" s="87">
        <f t="shared" si="350"/>
        <v>0.2982456140350877</v>
      </c>
      <c r="DQ213" s="84">
        <f t="shared" si="351"/>
        <v>0</v>
      </c>
      <c r="DR213" s="84">
        <f t="shared" si="352"/>
        <v>0</v>
      </c>
      <c r="DS213" s="87">
        <f t="shared" si="353"/>
        <v>0.33850133242893948</v>
      </c>
      <c r="DT213" s="87">
        <f t="shared" si="354"/>
        <v>0.33784085133775404</v>
      </c>
      <c r="DU213" s="87">
        <f t="shared" si="355"/>
        <v>0.27331436747844062</v>
      </c>
      <c r="DV213" s="86">
        <f t="shared" si="411"/>
        <v>-1</v>
      </c>
      <c r="DW213" s="86">
        <f t="shared" si="412"/>
        <v>1</v>
      </c>
    </row>
    <row r="214" spans="1:127" x14ac:dyDescent="0.25">
      <c r="A214" s="69">
        <v>212</v>
      </c>
      <c r="B214" s="70">
        <f>DataEntry!C214</f>
        <v>10</v>
      </c>
      <c r="C214" s="71">
        <f>COUNTIF(D$2:D214,D214)+COUNTIF(G$2:G214,D214)</f>
        <v>24</v>
      </c>
      <c r="D214" s="72" t="str">
        <f t="shared" si="313"/>
        <v>Karlsruher</v>
      </c>
      <c r="E214" s="70">
        <f>DataEntry!E214</f>
        <v>17</v>
      </c>
      <c r="F214" s="71">
        <f>COUNTIF(D$2:D214,G214)+COUNTIF(G$2:G214,G214)</f>
        <v>24</v>
      </c>
      <c r="G214" s="72" t="str">
        <f t="shared" si="314"/>
        <v>St Pauli</v>
      </c>
      <c r="H214" s="73">
        <f>DataEntry!G214</f>
        <v>0</v>
      </c>
      <c r="I214" s="73">
        <f>DataEntry!H214</f>
        <v>0</v>
      </c>
      <c r="J214" s="158">
        <f t="shared" si="312"/>
        <v>2</v>
      </c>
      <c r="K214" s="156">
        <f t="shared" si="315"/>
        <v>0</v>
      </c>
      <c r="L214" s="224">
        <f t="shared" si="316"/>
        <v>2461.0780555430997</v>
      </c>
      <c r="M214" s="224">
        <f t="shared" si="317"/>
        <v>2368.5574311748528</v>
      </c>
      <c r="N214" s="236">
        <f t="shared" si="356"/>
        <v>92.520624368246899</v>
      </c>
      <c r="O214" s="22" t="str">
        <f t="shared" si="357"/>
        <v>T10G24</v>
      </c>
      <c r="P214" s="248">
        <f t="shared" si="318"/>
        <v>-0.84678538730639374</v>
      </c>
      <c r="Q214" s="22" t="str">
        <f t="shared" si="358"/>
        <v>T17G24</v>
      </c>
      <c r="R214" s="248">
        <f t="shared" si="319"/>
        <v>0.84678538730639374</v>
      </c>
      <c r="S214" s="74">
        <f t="shared" si="359"/>
        <v>0</v>
      </c>
      <c r="T214" s="75">
        <f t="shared" si="360"/>
        <v>0</v>
      </c>
      <c r="U214" s="76">
        <f t="shared" si="361"/>
        <v>0</v>
      </c>
      <c r="V214" s="74">
        <f t="shared" si="362"/>
        <v>0</v>
      </c>
      <c r="W214" s="75">
        <f t="shared" si="363"/>
        <v>1</v>
      </c>
      <c r="X214" s="76">
        <f t="shared" si="364"/>
        <v>0</v>
      </c>
      <c r="Y214" s="74">
        <f t="shared" si="365"/>
        <v>0</v>
      </c>
      <c r="Z214" s="75">
        <f t="shared" si="366"/>
        <v>0</v>
      </c>
      <c r="AA214" s="76">
        <f t="shared" si="367"/>
        <v>0</v>
      </c>
      <c r="AB214" s="74">
        <f t="shared" si="368"/>
        <v>0</v>
      </c>
      <c r="AC214" s="75">
        <f t="shared" si="369"/>
        <v>0</v>
      </c>
      <c r="AD214" s="76">
        <f t="shared" si="370"/>
        <v>0</v>
      </c>
      <c r="AE214" s="74">
        <f t="shared" si="371"/>
        <v>0</v>
      </c>
      <c r="AF214" s="75">
        <f t="shared" si="372"/>
        <v>0</v>
      </c>
      <c r="AG214" s="76">
        <f t="shared" si="373"/>
        <v>0</v>
      </c>
      <c r="AH214" s="74">
        <f t="shared" si="374"/>
        <v>0</v>
      </c>
      <c r="AI214" s="75">
        <f t="shared" si="375"/>
        <v>0</v>
      </c>
      <c r="AJ214" s="76">
        <f t="shared" si="376"/>
        <v>0</v>
      </c>
      <c r="AK214" s="74">
        <f t="shared" si="377"/>
        <v>0</v>
      </c>
      <c r="AL214" s="75">
        <f t="shared" si="378"/>
        <v>0</v>
      </c>
      <c r="AM214" s="76">
        <f t="shared" si="379"/>
        <v>0</v>
      </c>
      <c r="AN214" s="74">
        <f t="shared" si="380"/>
        <v>0</v>
      </c>
      <c r="AO214" s="75">
        <f t="shared" si="381"/>
        <v>0</v>
      </c>
      <c r="AP214" s="76">
        <f t="shared" si="382"/>
        <v>0</v>
      </c>
      <c r="AQ214" s="77">
        <f t="shared" si="320"/>
        <v>0.58467853873063935</v>
      </c>
      <c r="AR214" s="77">
        <f t="shared" si="383"/>
        <v>0.4328819696453664</v>
      </c>
      <c r="AS214" s="78">
        <f t="shared" si="384"/>
        <v>0.30359313817054601</v>
      </c>
      <c r="AT214" s="77">
        <f t="shared" si="385"/>
        <v>0.26352489218408764</v>
      </c>
      <c r="AU214" s="79">
        <f t="shared" si="413"/>
        <v>0.1</v>
      </c>
      <c r="AV214" s="139">
        <f>DataEntry!P214</f>
        <v>79.5</v>
      </c>
      <c r="AW214" s="80" t="str">
        <f t="shared" si="321"/>
        <v>13/10</v>
      </c>
      <c r="AX214" s="80" t="str">
        <f t="shared" si="322"/>
        <v>57/25</v>
      </c>
      <c r="AY214" s="80" t="str">
        <f t="shared" si="323"/>
        <v>69/25</v>
      </c>
      <c r="AZ214" s="92">
        <f>DataEntry!I214</f>
        <v>63</v>
      </c>
      <c r="BA214" s="93">
        <f>DataEntry!J214</f>
        <v>50</v>
      </c>
      <c r="BB214" s="92">
        <f>DataEntry!K214</f>
        <v>53</v>
      </c>
      <c r="BC214" s="93">
        <f>DataEntry!L214</f>
        <v>20</v>
      </c>
      <c r="BD214" s="92">
        <f>DataEntry!M214</f>
        <v>199</v>
      </c>
      <c r="BE214" s="93">
        <f>DataEntry!N214</f>
        <v>100</v>
      </c>
      <c r="BF214" s="77">
        <f t="shared" si="386"/>
        <v>0.42104714910165553</v>
      </c>
      <c r="BG214" s="77">
        <f t="shared" si="387"/>
        <v>0.26070316629307982</v>
      </c>
      <c r="BH214" s="77">
        <f t="shared" si="388"/>
        <v>0.3182496846052647</v>
      </c>
      <c r="BI214" s="83">
        <f t="shared" si="389"/>
        <v>0</v>
      </c>
      <c r="BJ214" s="83">
        <f t="shared" si="390"/>
        <v>1</v>
      </c>
      <c r="BK214" s="83">
        <f t="shared" si="391"/>
        <v>0</v>
      </c>
      <c r="BL214" s="84">
        <f t="shared" si="324"/>
        <v>0.30359313817054601</v>
      </c>
      <c r="BM214" s="84">
        <f t="shared" si="325"/>
        <v>0.26070316629307982</v>
      </c>
      <c r="BN214" s="85">
        <f t="shared" si="392"/>
        <v>4.2889971877466182E-2</v>
      </c>
      <c r="BO214" s="84">
        <f t="shared" si="326"/>
        <v>0.4328819696453664</v>
      </c>
      <c r="BP214" s="84">
        <f t="shared" si="327"/>
        <v>0.30359313817054601</v>
      </c>
      <c r="BQ214" s="84">
        <f t="shared" si="328"/>
        <v>0.26352489218408764</v>
      </c>
      <c r="BR214" s="84">
        <f t="shared" si="393"/>
        <v>0.42104714910165553</v>
      </c>
      <c r="BS214" s="84">
        <f t="shared" si="393"/>
        <v>0.26070316629307982</v>
      </c>
      <c r="BT214" s="84">
        <f t="shared" si="393"/>
        <v>0.3182496846052647</v>
      </c>
      <c r="BU214" s="86">
        <f t="shared" si="394"/>
        <v>0</v>
      </c>
      <c r="BV214" s="86">
        <f t="shared" si="394"/>
        <v>1</v>
      </c>
      <c r="BW214" s="86">
        <f t="shared" si="394"/>
        <v>0</v>
      </c>
      <c r="BX214" s="86">
        <f t="shared" si="395"/>
        <v>0</v>
      </c>
      <c r="BY214" s="86">
        <f t="shared" si="395"/>
        <v>1</v>
      </c>
      <c r="BZ214" s="86">
        <f t="shared" si="395"/>
        <v>0</v>
      </c>
      <c r="CA214" s="83">
        <f>IF(AND(DataEntry!B214&gt;=ExFrom,DataEntry!B214&lt;=ExTo),0,IF(AR214&lt;DS214,0,DB214))</f>
        <v>0</v>
      </c>
      <c r="CB214" s="83">
        <f>IF(AND(DataEntry!B214&gt;=ExFrom,DataEntry!B214&lt;=ExTo),0,IF(AT214&lt;DT214,0,DC214))</f>
        <v>0</v>
      </c>
      <c r="CC214" s="14">
        <f t="shared" si="396"/>
        <v>0</v>
      </c>
      <c r="CD214" s="72" t="str">
        <f t="shared" si="329"/>
        <v/>
      </c>
      <c r="CE214" s="87">
        <f t="shared" si="397"/>
        <v>5.089863938103778E-2</v>
      </c>
      <c r="CF214" s="88">
        <f t="shared" si="398"/>
        <v>-1.5537275525640479E-2</v>
      </c>
      <c r="CG214" s="88">
        <f t="shared" si="399"/>
        <v>-0.13397190591988339</v>
      </c>
      <c r="CH214" s="87">
        <f t="shared" si="400"/>
        <v>0.30359313817054595</v>
      </c>
      <c r="CI214" s="89">
        <f t="shared" si="330"/>
        <v>0</v>
      </c>
      <c r="CJ214" s="89">
        <f t="shared" si="331"/>
        <v>0</v>
      </c>
      <c r="CK214" s="157">
        <f t="shared" si="332"/>
        <v>0</v>
      </c>
      <c r="CL214" s="90">
        <f t="shared" si="333"/>
        <v>0</v>
      </c>
      <c r="CM214" s="157">
        <f t="shared" si="334"/>
        <v>0</v>
      </c>
      <c r="CN214" s="90">
        <f t="shared" si="335"/>
        <v>0</v>
      </c>
      <c r="CO214" s="157">
        <f t="shared" si="336"/>
        <v>0</v>
      </c>
      <c r="CP214" s="90">
        <f t="shared" si="337"/>
        <v>0</v>
      </c>
      <c r="CQ214" s="157">
        <f t="shared" si="338"/>
        <v>0</v>
      </c>
      <c r="CR214" s="90">
        <f t="shared" si="339"/>
        <v>0</v>
      </c>
      <c r="CS214" s="157">
        <f t="shared" si="340"/>
        <v>0</v>
      </c>
      <c r="CT214" s="90">
        <f t="shared" si="341"/>
        <v>0</v>
      </c>
      <c r="CU214" s="157">
        <f t="shared" si="342"/>
        <v>0</v>
      </c>
      <c r="CV214" s="90">
        <f t="shared" si="343"/>
        <v>0</v>
      </c>
      <c r="CW214" s="157">
        <f t="shared" si="344"/>
        <v>0</v>
      </c>
      <c r="CX214" s="90">
        <f t="shared" si="345"/>
        <v>0</v>
      </c>
      <c r="CY214" s="157">
        <f t="shared" si="346"/>
        <v>0</v>
      </c>
      <c r="CZ214" s="90">
        <f t="shared" si="347"/>
        <v>0</v>
      </c>
      <c r="DA214" s="91">
        <f>DataEntry!B214</f>
        <v>44261</v>
      </c>
      <c r="DB214" s="83">
        <f t="shared" si="348"/>
        <v>0</v>
      </c>
      <c r="DC214" s="83">
        <f t="shared" si="349"/>
        <v>0</v>
      </c>
      <c r="DD214" s="145" t="str">
        <f t="shared" si="401"/>
        <v/>
      </c>
      <c r="DE214" s="145">
        <f t="shared" si="402"/>
        <v>10</v>
      </c>
      <c r="DF214" s="145" t="str">
        <f t="shared" si="403"/>
        <v/>
      </c>
      <c r="DG214" s="145" t="str">
        <f t="shared" si="404"/>
        <v/>
      </c>
      <c r="DH214" s="145">
        <f t="shared" si="405"/>
        <v>17</v>
      </c>
      <c r="DI214" s="145" t="str">
        <f t="shared" si="406"/>
        <v/>
      </c>
      <c r="DJ214" s="83">
        <f t="shared" si="407"/>
        <v>0</v>
      </c>
      <c r="DK214" s="83">
        <f t="shared" si="408"/>
        <v>0</v>
      </c>
      <c r="DL214" s="84">
        <f t="shared" si="409"/>
        <v>0</v>
      </c>
      <c r="DM214" s="14">
        <f t="shared" si="410"/>
        <v>0</v>
      </c>
      <c r="DN214" s="87">
        <f>IFERROR(DO214*(1-DCFactor)+Results!DP214*DCFactor,"")</f>
        <v>0.28161503363150964</v>
      </c>
      <c r="DO214" s="87">
        <f>(DFactor*Rounds*Number/2+SUM(BV$3:BV202))/(Rounds*Number/2+COUNT(BV$3:BV202))</f>
        <v>0.26793675889328061</v>
      </c>
      <c r="DP214" s="87">
        <f t="shared" si="350"/>
        <v>0.30701754385964913</v>
      </c>
      <c r="DQ214" s="84">
        <f t="shared" si="351"/>
        <v>0</v>
      </c>
      <c r="DR214" s="84">
        <f t="shared" si="352"/>
        <v>0</v>
      </c>
      <c r="DS214" s="87">
        <f t="shared" si="353"/>
        <v>0.33718457585085471</v>
      </c>
      <c r="DT214" s="87">
        <f t="shared" si="354"/>
        <v>0.3411323968639961</v>
      </c>
      <c r="DU214" s="87">
        <f t="shared" si="355"/>
        <v>0.30359313817054595</v>
      </c>
      <c r="DV214" s="86">
        <f t="shared" si="411"/>
        <v>0</v>
      </c>
      <c r="DW214" s="86">
        <f t="shared" si="412"/>
        <v>0</v>
      </c>
    </row>
    <row r="215" spans="1:127" x14ac:dyDescent="0.25">
      <c r="A215" s="69">
        <v>213</v>
      </c>
      <c r="B215" s="70">
        <f>DataEntry!C215</f>
        <v>3</v>
      </c>
      <c r="C215" s="71">
        <f>COUNTIF(D$2:D215,D215)+COUNTIF(G$2:G215,D215)</f>
        <v>24</v>
      </c>
      <c r="D215" s="72" t="str">
        <f t="shared" si="313"/>
        <v>Eintracht Braunschweig</v>
      </c>
      <c r="E215" s="70">
        <f>DataEntry!E215</f>
        <v>16</v>
      </c>
      <c r="F215" s="71">
        <f>COUNTIF(D$2:D215,G215)+COUNTIF(G$2:G215,G215)</f>
        <v>24</v>
      </c>
      <c r="G215" s="72" t="str">
        <f t="shared" si="314"/>
        <v>Sandhausen</v>
      </c>
      <c r="H215" s="73">
        <f>DataEntry!G215</f>
        <v>1</v>
      </c>
      <c r="I215" s="73">
        <f>DataEntry!H215</f>
        <v>0</v>
      </c>
      <c r="J215" s="158">
        <f t="shared" si="312"/>
        <v>1</v>
      </c>
      <c r="K215" s="156">
        <f t="shared" si="315"/>
        <v>0</v>
      </c>
      <c r="L215" s="224">
        <f t="shared" si="316"/>
        <v>2366.6358499958947</v>
      </c>
      <c r="M215" s="224">
        <f t="shared" si="317"/>
        <v>2358.0035750257612</v>
      </c>
      <c r="N215" s="236">
        <f t="shared" si="356"/>
        <v>8.6322749701334942</v>
      </c>
      <c r="O215" s="22" t="str">
        <f t="shared" si="357"/>
        <v>T3G24</v>
      </c>
      <c r="P215" s="248">
        <f t="shared" si="318"/>
        <v>4.9304685727721473</v>
      </c>
      <c r="Q215" s="22" t="str">
        <f t="shared" si="358"/>
        <v>T16G24</v>
      </c>
      <c r="R215" s="248">
        <f t="shared" si="319"/>
        <v>-4.9304685727721473</v>
      </c>
      <c r="S215" s="74">
        <f t="shared" si="359"/>
        <v>1</v>
      </c>
      <c r="T215" s="75">
        <f t="shared" si="360"/>
        <v>0</v>
      </c>
      <c r="U215" s="76">
        <f t="shared" si="361"/>
        <v>0</v>
      </c>
      <c r="V215" s="74">
        <f t="shared" si="362"/>
        <v>0</v>
      </c>
      <c r="W215" s="75">
        <f t="shared" si="363"/>
        <v>0</v>
      </c>
      <c r="X215" s="76">
        <f t="shared" si="364"/>
        <v>0</v>
      </c>
      <c r="Y215" s="74">
        <f t="shared" si="365"/>
        <v>0</v>
      </c>
      <c r="Z215" s="75">
        <f t="shared" si="366"/>
        <v>0</v>
      </c>
      <c r="AA215" s="76">
        <f t="shared" si="367"/>
        <v>0</v>
      </c>
      <c r="AB215" s="74">
        <f t="shared" si="368"/>
        <v>0</v>
      </c>
      <c r="AC215" s="75">
        <f t="shared" si="369"/>
        <v>0</v>
      </c>
      <c r="AD215" s="76">
        <f t="shared" si="370"/>
        <v>0</v>
      </c>
      <c r="AE215" s="74">
        <f t="shared" si="371"/>
        <v>0</v>
      </c>
      <c r="AF215" s="75">
        <f t="shared" si="372"/>
        <v>0</v>
      </c>
      <c r="AG215" s="76">
        <f t="shared" si="373"/>
        <v>0</v>
      </c>
      <c r="AH215" s="74">
        <f t="shared" si="374"/>
        <v>0</v>
      </c>
      <c r="AI215" s="75">
        <f t="shared" si="375"/>
        <v>0</v>
      </c>
      <c r="AJ215" s="76">
        <f t="shared" si="376"/>
        <v>0</v>
      </c>
      <c r="AK215" s="74">
        <f t="shared" si="377"/>
        <v>0</v>
      </c>
      <c r="AL215" s="75">
        <f t="shared" si="378"/>
        <v>0</v>
      </c>
      <c r="AM215" s="76">
        <f t="shared" si="379"/>
        <v>0</v>
      </c>
      <c r="AN215" s="74">
        <f t="shared" si="380"/>
        <v>0</v>
      </c>
      <c r="AO215" s="75">
        <f t="shared" si="381"/>
        <v>0</v>
      </c>
      <c r="AP215" s="76">
        <f t="shared" si="382"/>
        <v>0</v>
      </c>
      <c r="AQ215" s="77">
        <f t="shared" si="320"/>
        <v>0.50695314272278524</v>
      </c>
      <c r="AR215" s="77">
        <f t="shared" si="383"/>
        <v>0.37238223806137749</v>
      </c>
      <c r="AS215" s="78">
        <f t="shared" si="384"/>
        <v>0.26914180932281551</v>
      </c>
      <c r="AT215" s="77">
        <f t="shared" si="385"/>
        <v>0.35847595261580695</v>
      </c>
      <c r="AU215" s="79">
        <f t="shared" si="413"/>
        <v>0.1</v>
      </c>
      <c r="AV215" s="139">
        <f>DataEntry!P215</f>
        <v>0</v>
      </c>
      <c r="AW215" s="80" t="str">
        <f t="shared" si="321"/>
        <v>42/25</v>
      </c>
      <c r="AX215" s="80" t="str">
        <f t="shared" si="322"/>
        <v>27/10</v>
      </c>
      <c r="AY215" s="80" t="str">
        <f t="shared" si="323"/>
        <v>89/50</v>
      </c>
      <c r="AZ215" s="92">
        <f>DataEntry!I215</f>
        <v>169</v>
      </c>
      <c r="BA215" s="93">
        <f>DataEntry!J215</f>
        <v>100</v>
      </c>
      <c r="BB215" s="92">
        <f>DataEntry!K215</f>
        <v>58</v>
      </c>
      <c r="BC215" s="93">
        <f>DataEntry!L215</f>
        <v>25</v>
      </c>
      <c r="BD215" s="92">
        <f>DataEntry!M215</f>
        <v>83</v>
      </c>
      <c r="BE215" s="93">
        <f>DataEntry!N215</f>
        <v>50</v>
      </c>
      <c r="BF215" s="77">
        <f t="shared" si="386"/>
        <v>0.35441900037724633</v>
      </c>
      <c r="BG215" s="77">
        <f t="shared" si="387"/>
        <v>0.28716479247433518</v>
      </c>
      <c r="BH215" s="77">
        <f t="shared" si="388"/>
        <v>0.35841620714841832</v>
      </c>
      <c r="BI215" s="83">
        <f t="shared" si="389"/>
        <v>1</v>
      </c>
      <c r="BJ215" s="83">
        <f t="shared" si="390"/>
        <v>0</v>
      </c>
      <c r="BK215" s="83">
        <f t="shared" si="391"/>
        <v>0</v>
      </c>
      <c r="BL215" s="84">
        <f t="shared" si="324"/>
        <v>0.37238223806137749</v>
      </c>
      <c r="BM215" s="84">
        <f t="shared" si="325"/>
        <v>0.35441900037724633</v>
      </c>
      <c r="BN215" s="85">
        <f t="shared" si="392"/>
        <v>1.7963237684131161E-2</v>
      </c>
      <c r="BO215" s="84">
        <f t="shared" si="326"/>
        <v>0.37238223806137749</v>
      </c>
      <c r="BP215" s="84">
        <f t="shared" si="327"/>
        <v>0.26914180932281551</v>
      </c>
      <c r="BQ215" s="84">
        <f t="shared" si="328"/>
        <v>0.35847595261580695</v>
      </c>
      <c r="BR215" s="84">
        <f t="shared" si="393"/>
        <v>0.35441900037724633</v>
      </c>
      <c r="BS215" s="84">
        <f t="shared" si="393"/>
        <v>0.28716479247433518</v>
      </c>
      <c r="BT215" s="84">
        <f t="shared" si="393"/>
        <v>0.35841620714841832</v>
      </c>
      <c r="BU215" s="86">
        <f t="shared" si="394"/>
        <v>1</v>
      </c>
      <c r="BV215" s="86">
        <f t="shared" si="394"/>
        <v>0</v>
      </c>
      <c r="BW215" s="86">
        <f t="shared" si="394"/>
        <v>0</v>
      </c>
      <c r="BX215" s="86">
        <f t="shared" si="395"/>
        <v>1</v>
      </c>
      <c r="BY215" s="86">
        <f t="shared" si="395"/>
        <v>0</v>
      </c>
      <c r="BZ215" s="86">
        <f t="shared" si="395"/>
        <v>0</v>
      </c>
      <c r="CA215" s="83">
        <f>IF(AND(DataEntry!B215&gt;=ExFrom,DataEntry!B215&lt;=ExTo),0,IF(AR215&lt;DS215,0,DB215))</f>
        <v>0</v>
      </c>
      <c r="CB215" s="83">
        <f>IF(AND(DataEntry!B215&gt;=ExFrom,DataEntry!B215&lt;=ExTo),0,IF(AT215&lt;DT215,0,DC215))</f>
        <v>0</v>
      </c>
      <c r="CC215" s="14">
        <f t="shared" si="396"/>
        <v>0</v>
      </c>
      <c r="CD215" s="72" t="str">
        <f t="shared" si="329"/>
        <v/>
      </c>
      <c r="CE215" s="87">
        <f t="shared" si="397"/>
        <v>4.8891880797079512E-2</v>
      </c>
      <c r="CF215" s="88">
        <f t="shared" si="398"/>
        <v>1.1721656576066052E-3</v>
      </c>
      <c r="CG215" s="88">
        <f t="shared" si="399"/>
        <v>-3.155329788581257E-2</v>
      </c>
      <c r="CH215" s="87">
        <f t="shared" si="400"/>
        <v>0.26914180932281556</v>
      </c>
      <c r="CI215" s="89">
        <f t="shared" si="330"/>
        <v>0</v>
      </c>
      <c r="CJ215" s="89">
        <f t="shared" si="331"/>
        <v>0</v>
      </c>
      <c r="CK215" s="157">
        <f t="shared" si="332"/>
        <v>0</v>
      </c>
      <c r="CL215" s="90">
        <f t="shared" si="333"/>
        <v>0</v>
      </c>
      <c r="CM215" s="157">
        <f t="shared" si="334"/>
        <v>0</v>
      </c>
      <c r="CN215" s="90">
        <f t="shared" si="335"/>
        <v>0</v>
      </c>
      <c r="CO215" s="157">
        <f t="shared" si="336"/>
        <v>0</v>
      </c>
      <c r="CP215" s="90">
        <f t="shared" si="337"/>
        <v>0</v>
      </c>
      <c r="CQ215" s="157">
        <f t="shared" si="338"/>
        <v>0</v>
      </c>
      <c r="CR215" s="90">
        <f t="shared" si="339"/>
        <v>0</v>
      </c>
      <c r="CS215" s="157">
        <f t="shared" si="340"/>
        <v>0</v>
      </c>
      <c r="CT215" s="90">
        <f t="shared" si="341"/>
        <v>0</v>
      </c>
      <c r="CU215" s="157">
        <f t="shared" si="342"/>
        <v>0</v>
      </c>
      <c r="CV215" s="90">
        <f t="shared" si="343"/>
        <v>0</v>
      </c>
      <c r="CW215" s="157">
        <f t="shared" si="344"/>
        <v>0</v>
      </c>
      <c r="CX215" s="90">
        <f t="shared" si="345"/>
        <v>0</v>
      </c>
      <c r="CY215" s="157">
        <f t="shared" si="346"/>
        <v>0</v>
      </c>
      <c r="CZ215" s="90">
        <f t="shared" si="347"/>
        <v>0</v>
      </c>
      <c r="DA215" s="91">
        <f>DataEntry!B215</f>
        <v>44262</v>
      </c>
      <c r="DB215" s="83">
        <f t="shared" si="348"/>
        <v>0</v>
      </c>
      <c r="DC215" s="83">
        <f t="shared" si="349"/>
        <v>0</v>
      </c>
      <c r="DD215" s="145">
        <f t="shared" si="401"/>
        <v>3</v>
      </c>
      <c r="DE215" s="145" t="str">
        <f t="shared" si="402"/>
        <v/>
      </c>
      <c r="DF215" s="145" t="str">
        <f t="shared" si="403"/>
        <v/>
      </c>
      <c r="DG215" s="145" t="str">
        <f t="shared" si="404"/>
        <v/>
      </c>
      <c r="DH215" s="145" t="str">
        <f t="shared" si="405"/>
        <v/>
      </c>
      <c r="DI215" s="145">
        <f t="shared" si="406"/>
        <v>16</v>
      </c>
      <c r="DJ215" s="83">
        <f t="shared" si="407"/>
        <v>0</v>
      </c>
      <c r="DK215" s="83">
        <f t="shared" si="408"/>
        <v>0</v>
      </c>
      <c r="DL215" s="84">
        <f t="shared" si="409"/>
        <v>0</v>
      </c>
      <c r="DM215" s="14">
        <f t="shared" si="410"/>
        <v>0</v>
      </c>
      <c r="DN215" s="87">
        <f>IFERROR(DO215*(1-DCFactor)+Results!DP215*DCFactor,"")</f>
        <v>0.26882923503089706</v>
      </c>
      <c r="DO215" s="87">
        <f>(DFactor*Rounds*Number/2+SUM(BV$3:BV203))/(Rounds*Number/2+COUNT(BV$3:BV203))</f>
        <v>0.26740828402366862</v>
      </c>
      <c r="DP215" s="87">
        <f t="shared" si="350"/>
        <v>0.27146814404432129</v>
      </c>
      <c r="DQ215" s="84">
        <f t="shared" si="351"/>
        <v>0</v>
      </c>
      <c r="DR215" s="84">
        <f t="shared" si="352"/>
        <v>0</v>
      </c>
      <c r="DS215" s="87">
        <f t="shared" si="353"/>
        <v>0.33662759447807977</v>
      </c>
      <c r="DT215" s="87">
        <f t="shared" si="354"/>
        <v>0.33771844326286043</v>
      </c>
      <c r="DU215" s="87">
        <f t="shared" si="355"/>
        <v>0.26914180932281556</v>
      </c>
      <c r="DV215" s="86">
        <f t="shared" si="411"/>
        <v>1</v>
      </c>
      <c r="DW215" s="86">
        <f t="shared" si="412"/>
        <v>-1</v>
      </c>
    </row>
    <row r="216" spans="1:127" x14ac:dyDescent="0.25">
      <c r="A216" s="69">
        <v>214</v>
      </c>
      <c r="B216" s="70">
        <f>DataEntry!C216</f>
        <v>5</v>
      </c>
      <c r="C216" s="71">
        <f>COUNTIF(D$2:D216,D216)+COUNTIF(G$2:G216,D216)</f>
        <v>24</v>
      </c>
      <c r="D216" s="72" t="str">
        <f t="shared" si="313"/>
        <v>Fortuna Dusseldorf</v>
      </c>
      <c r="E216" s="70">
        <f>DataEntry!E216</f>
        <v>12</v>
      </c>
      <c r="F216" s="71">
        <f>COUNTIF(D$2:D216,G216)+COUNTIF(G$2:G216,G216)</f>
        <v>24</v>
      </c>
      <c r="G216" s="72" t="str">
        <f t="shared" si="314"/>
        <v>Nurnberg</v>
      </c>
      <c r="H216" s="73">
        <f>DataEntry!G216</f>
        <v>3</v>
      </c>
      <c r="I216" s="73">
        <f>DataEntry!H216</f>
        <v>1</v>
      </c>
      <c r="J216" s="158">
        <f t="shared" si="312"/>
        <v>1</v>
      </c>
      <c r="K216" s="156">
        <f t="shared" si="315"/>
        <v>0</v>
      </c>
      <c r="L216" s="224">
        <f t="shared" si="316"/>
        <v>2558.2131548958878</v>
      </c>
      <c r="M216" s="224">
        <f t="shared" si="317"/>
        <v>2416.1762819895703</v>
      </c>
      <c r="N216" s="236">
        <f t="shared" si="356"/>
        <v>142.03687290631751</v>
      </c>
      <c r="O216" s="22" t="str">
        <f t="shared" si="357"/>
        <v>T5G24</v>
      </c>
      <c r="P216" s="248">
        <f t="shared" si="318"/>
        <v>3.6639254751886483</v>
      </c>
      <c r="Q216" s="22" t="str">
        <f t="shared" si="358"/>
        <v>T12G24</v>
      </c>
      <c r="R216" s="248">
        <f t="shared" si="319"/>
        <v>-3.6639254751886483</v>
      </c>
      <c r="S216" s="74">
        <f t="shared" si="359"/>
        <v>0</v>
      </c>
      <c r="T216" s="75">
        <f t="shared" si="360"/>
        <v>0</v>
      </c>
      <c r="U216" s="76">
        <f t="shared" si="361"/>
        <v>0</v>
      </c>
      <c r="V216" s="74">
        <f t="shared" si="362"/>
        <v>0</v>
      </c>
      <c r="W216" s="75">
        <f t="shared" si="363"/>
        <v>0</v>
      </c>
      <c r="X216" s="76">
        <f t="shared" si="364"/>
        <v>0</v>
      </c>
      <c r="Y216" s="74">
        <f t="shared" si="365"/>
        <v>1</v>
      </c>
      <c r="Z216" s="75">
        <f t="shared" si="366"/>
        <v>0</v>
      </c>
      <c r="AA216" s="76">
        <f t="shared" si="367"/>
        <v>0</v>
      </c>
      <c r="AB216" s="74">
        <f t="shared" si="368"/>
        <v>0</v>
      </c>
      <c r="AC216" s="75">
        <f t="shared" si="369"/>
        <v>0</v>
      </c>
      <c r="AD216" s="76">
        <f t="shared" si="370"/>
        <v>0</v>
      </c>
      <c r="AE216" s="74">
        <f t="shared" si="371"/>
        <v>0</v>
      </c>
      <c r="AF216" s="75">
        <f t="shared" si="372"/>
        <v>0</v>
      </c>
      <c r="AG216" s="76">
        <f t="shared" si="373"/>
        <v>0</v>
      </c>
      <c r="AH216" s="74">
        <f t="shared" si="374"/>
        <v>0</v>
      </c>
      <c r="AI216" s="75">
        <f t="shared" si="375"/>
        <v>0</v>
      </c>
      <c r="AJ216" s="76">
        <f t="shared" si="376"/>
        <v>0</v>
      </c>
      <c r="AK216" s="74">
        <f t="shared" si="377"/>
        <v>0</v>
      </c>
      <c r="AL216" s="75">
        <f t="shared" si="378"/>
        <v>0</v>
      </c>
      <c r="AM216" s="76">
        <f t="shared" si="379"/>
        <v>0</v>
      </c>
      <c r="AN216" s="74">
        <f t="shared" si="380"/>
        <v>0</v>
      </c>
      <c r="AO216" s="75">
        <f t="shared" si="381"/>
        <v>0</v>
      </c>
      <c r="AP216" s="76">
        <f t="shared" si="382"/>
        <v>0</v>
      </c>
      <c r="AQ216" s="77">
        <f t="shared" si="320"/>
        <v>0.63360745248113515</v>
      </c>
      <c r="AR216" s="77">
        <f t="shared" si="383"/>
        <v>0.48552320043465769</v>
      </c>
      <c r="AS216" s="78">
        <f t="shared" si="384"/>
        <v>0.29616850409295492</v>
      </c>
      <c r="AT216" s="77">
        <f t="shared" si="385"/>
        <v>0.21830829547238739</v>
      </c>
      <c r="AU216" s="79">
        <f t="shared" si="413"/>
        <v>0.1</v>
      </c>
      <c r="AV216" s="139">
        <f>DataEntry!P216</f>
        <v>-30</v>
      </c>
      <c r="AW216" s="80" t="str">
        <f t="shared" si="321"/>
        <v>21/20</v>
      </c>
      <c r="AX216" s="80" t="str">
        <f t="shared" si="322"/>
        <v>59/25</v>
      </c>
      <c r="AY216" s="80" t="str">
        <f t="shared" si="323"/>
        <v>89/25</v>
      </c>
      <c r="AZ216" s="92">
        <f>DataEntry!I216</f>
        <v>1</v>
      </c>
      <c r="BA216" s="93">
        <f>DataEntry!J216</f>
        <v>1</v>
      </c>
      <c r="BB216" s="92">
        <f>DataEntry!K216</f>
        <v>66</v>
      </c>
      <c r="BC216" s="93">
        <f>DataEntry!L216</f>
        <v>25</v>
      </c>
      <c r="BD216" s="92">
        <f>DataEntry!M216</f>
        <v>66</v>
      </c>
      <c r="BE216" s="93">
        <f>DataEntry!N216</f>
        <v>25</v>
      </c>
      <c r="BF216" s="77">
        <f t="shared" si="386"/>
        <v>0.47643979057591623</v>
      </c>
      <c r="BG216" s="77">
        <f t="shared" si="387"/>
        <v>0.26178010471204188</v>
      </c>
      <c r="BH216" s="77">
        <f t="shared" si="388"/>
        <v>0.26178010471204188</v>
      </c>
      <c r="BI216" s="83">
        <f t="shared" si="389"/>
        <v>1</v>
      </c>
      <c r="BJ216" s="83">
        <f t="shared" si="390"/>
        <v>0</v>
      </c>
      <c r="BK216" s="83">
        <f t="shared" si="391"/>
        <v>0</v>
      </c>
      <c r="BL216" s="84">
        <f t="shared" si="324"/>
        <v>0.48552320043465769</v>
      </c>
      <c r="BM216" s="84">
        <f t="shared" si="325"/>
        <v>0.47643979057591623</v>
      </c>
      <c r="BN216" s="85">
        <f t="shared" si="392"/>
        <v>9.0834098587414536E-3</v>
      </c>
      <c r="BO216" s="84">
        <f t="shared" si="326"/>
        <v>0.48552320043465769</v>
      </c>
      <c r="BP216" s="84">
        <f t="shared" si="327"/>
        <v>0.29616850409295492</v>
      </c>
      <c r="BQ216" s="84">
        <f t="shared" si="328"/>
        <v>0.21830829547238739</v>
      </c>
      <c r="BR216" s="84">
        <f t="shared" si="393"/>
        <v>0.47643979057591623</v>
      </c>
      <c r="BS216" s="84">
        <f t="shared" si="393"/>
        <v>0.26178010471204188</v>
      </c>
      <c r="BT216" s="84">
        <f t="shared" si="393"/>
        <v>0.26178010471204188</v>
      </c>
      <c r="BU216" s="86">
        <f t="shared" si="394"/>
        <v>1</v>
      </c>
      <c r="BV216" s="86">
        <f t="shared" si="394"/>
        <v>0</v>
      </c>
      <c r="BW216" s="86">
        <f t="shared" si="394"/>
        <v>0</v>
      </c>
      <c r="BX216" s="86">
        <f t="shared" si="395"/>
        <v>1</v>
      </c>
      <c r="BY216" s="86">
        <f t="shared" si="395"/>
        <v>0</v>
      </c>
      <c r="BZ216" s="86">
        <f t="shared" si="395"/>
        <v>0</v>
      </c>
      <c r="CA216" s="83">
        <f>IF(AND(DataEntry!B216&gt;=ExFrom,DataEntry!B216&lt;=ExTo),0,IF(AR216&lt;DS216,0,DB216))</f>
        <v>0</v>
      </c>
      <c r="CB216" s="83">
        <f>IF(AND(DataEntry!B216&gt;=ExFrom,DataEntry!B216&lt;=ExTo),0,IF(AT216&lt;DT216,0,DC216))</f>
        <v>0</v>
      </c>
      <c r="CC216" s="14">
        <f t="shared" si="396"/>
        <v>0</v>
      </c>
      <c r="CD216" s="72" t="str">
        <f t="shared" si="329"/>
        <v/>
      </c>
      <c r="CE216" s="87">
        <f t="shared" si="397"/>
        <v>4.9450549450549497E-2</v>
      </c>
      <c r="CF216" s="88">
        <f t="shared" si="398"/>
        <v>-2.1505621622358376E-2</v>
      </c>
      <c r="CG216" s="88">
        <f t="shared" si="399"/>
        <v>-0.12509455836930089</v>
      </c>
      <c r="CH216" s="87">
        <f t="shared" si="400"/>
        <v>0.29616850409295492</v>
      </c>
      <c r="CI216" s="89">
        <f t="shared" si="330"/>
        <v>0</v>
      </c>
      <c r="CJ216" s="89">
        <f t="shared" si="331"/>
        <v>0</v>
      </c>
      <c r="CK216" s="157">
        <f t="shared" si="332"/>
        <v>0</v>
      </c>
      <c r="CL216" s="90">
        <f t="shared" si="333"/>
        <v>0</v>
      </c>
      <c r="CM216" s="157">
        <f t="shared" si="334"/>
        <v>0</v>
      </c>
      <c r="CN216" s="90">
        <f t="shared" si="335"/>
        <v>0</v>
      </c>
      <c r="CO216" s="157">
        <f t="shared" si="336"/>
        <v>0</v>
      </c>
      <c r="CP216" s="90">
        <f t="shared" si="337"/>
        <v>0</v>
      </c>
      <c r="CQ216" s="157">
        <f t="shared" si="338"/>
        <v>0</v>
      </c>
      <c r="CR216" s="90">
        <f t="shared" si="339"/>
        <v>0</v>
      </c>
      <c r="CS216" s="157">
        <f t="shared" si="340"/>
        <v>0</v>
      </c>
      <c r="CT216" s="90">
        <f t="shared" si="341"/>
        <v>0</v>
      </c>
      <c r="CU216" s="157">
        <f t="shared" si="342"/>
        <v>0</v>
      </c>
      <c r="CV216" s="90">
        <f t="shared" si="343"/>
        <v>0</v>
      </c>
      <c r="CW216" s="157">
        <f t="shared" si="344"/>
        <v>0</v>
      </c>
      <c r="CX216" s="90">
        <f t="shared" si="345"/>
        <v>0</v>
      </c>
      <c r="CY216" s="157">
        <f t="shared" si="346"/>
        <v>0</v>
      </c>
      <c r="CZ216" s="90">
        <f t="shared" si="347"/>
        <v>0</v>
      </c>
      <c r="DA216" s="91">
        <f>DataEntry!B216</f>
        <v>44262</v>
      </c>
      <c r="DB216" s="83">
        <f t="shared" si="348"/>
        <v>0</v>
      </c>
      <c r="DC216" s="83">
        <f t="shared" si="349"/>
        <v>0</v>
      </c>
      <c r="DD216" s="145">
        <f t="shared" si="401"/>
        <v>5</v>
      </c>
      <c r="DE216" s="145" t="str">
        <f t="shared" si="402"/>
        <v/>
      </c>
      <c r="DF216" s="145" t="str">
        <f t="shared" si="403"/>
        <v/>
      </c>
      <c r="DG216" s="145" t="str">
        <f t="shared" si="404"/>
        <v/>
      </c>
      <c r="DH216" s="145" t="str">
        <f t="shared" si="405"/>
        <v/>
      </c>
      <c r="DI216" s="145">
        <f t="shared" si="406"/>
        <v>12</v>
      </c>
      <c r="DJ216" s="83">
        <f t="shared" si="407"/>
        <v>0</v>
      </c>
      <c r="DK216" s="83">
        <f t="shared" si="408"/>
        <v>0</v>
      </c>
      <c r="DL216" s="84">
        <f t="shared" si="409"/>
        <v>0</v>
      </c>
      <c r="DM216" s="14">
        <f t="shared" si="410"/>
        <v>0</v>
      </c>
      <c r="DN216" s="87">
        <f>IFERROR(DO216*(1-DCFactor)+Results!DP216*DCFactor,"")</f>
        <v>0.28834924713358201</v>
      </c>
      <c r="DO216" s="87">
        <f>(DFactor*Rounds*Number/2+SUM(BV$3:BV204))/(Rounds*Number/2+COUNT(BV$3:BV204))</f>
        <v>0.26885039370078739</v>
      </c>
      <c r="DP216" s="87">
        <f t="shared" si="350"/>
        <v>0.32456140350877194</v>
      </c>
      <c r="DQ216" s="84">
        <f t="shared" si="351"/>
        <v>0</v>
      </c>
      <c r="DR216" s="84">
        <f t="shared" si="352"/>
        <v>0</v>
      </c>
      <c r="DS216" s="87">
        <f t="shared" si="353"/>
        <v>0.33738352072074523</v>
      </c>
      <c r="DT216" s="87">
        <f t="shared" si="354"/>
        <v>0.3408364852789767</v>
      </c>
      <c r="DU216" s="87">
        <f t="shared" si="355"/>
        <v>0.29616850409295492</v>
      </c>
      <c r="DV216" s="86">
        <f t="shared" si="411"/>
        <v>2</v>
      </c>
      <c r="DW216" s="86">
        <f t="shared" si="412"/>
        <v>-2</v>
      </c>
    </row>
    <row r="217" spans="1:127" x14ac:dyDescent="0.25">
      <c r="A217" s="69">
        <v>215</v>
      </c>
      <c r="B217" s="70">
        <f>DataEntry!C217</f>
        <v>7</v>
      </c>
      <c r="C217" s="71">
        <f>COUNTIF(D$2:D217,D217)+COUNTIF(G$2:G217,D217)</f>
        <v>24</v>
      </c>
      <c r="D217" s="72" t="str">
        <f t="shared" si="313"/>
        <v>Hamburger</v>
      </c>
      <c r="E217" s="70">
        <f>DataEntry!E217</f>
        <v>11</v>
      </c>
      <c r="F217" s="71">
        <f>COUNTIF(D$2:D217,G217)+COUNTIF(G$2:G217,G217)</f>
        <v>24</v>
      </c>
      <c r="G217" s="72" t="str">
        <f t="shared" si="314"/>
        <v>Holstein Kiel</v>
      </c>
      <c r="H217" s="73">
        <f>DataEntry!G217</f>
        <v>1</v>
      </c>
      <c r="I217" s="73">
        <f>DataEntry!H217</f>
        <v>1</v>
      </c>
      <c r="J217" s="158">
        <f t="shared" si="312"/>
        <v>2</v>
      </c>
      <c r="K217" s="156">
        <f t="shared" si="315"/>
        <v>0</v>
      </c>
      <c r="L217" s="224">
        <f t="shared" si="316"/>
        <v>2612.5464226812983</v>
      </c>
      <c r="M217" s="224">
        <f t="shared" si="317"/>
        <v>2504.3767679383764</v>
      </c>
      <c r="N217" s="236">
        <f t="shared" si="356"/>
        <v>108.16965474292192</v>
      </c>
      <c r="O217" s="22" t="str">
        <f t="shared" si="357"/>
        <v>T7G24</v>
      </c>
      <c r="P217" s="248">
        <f t="shared" si="318"/>
        <v>-1.002010483342862</v>
      </c>
      <c r="Q217" s="22" t="str">
        <f t="shared" si="358"/>
        <v>T11G24</v>
      </c>
      <c r="R217" s="248">
        <f t="shared" si="319"/>
        <v>1.002010483342862</v>
      </c>
      <c r="S217" s="74">
        <f t="shared" si="359"/>
        <v>0</v>
      </c>
      <c r="T217" s="75">
        <f t="shared" si="360"/>
        <v>0</v>
      </c>
      <c r="U217" s="76">
        <f t="shared" si="361"/>
        <v>0</v>
      </c>
      <c r="V217" s="74">
        <f t="shared" si="362"/>
        <v>0</v>
      </c>
      <c r="W217" s="75">
        <f t="shared" si="363"/>
        <v>0</v>
      </c>
      <c r="X217" s="76">
        <f t="shared" si="364"/>
        <v>0</v>
      </c>
      <c r="Y217" s="74">
        <f t="shared" si="365"/>
        <v>0</v>
      </c>
      <c r="Z217" s="75">
        <f t="shared" si="366"/>
        <v>1</v>
      </c>
      <c r="AA217" s="76">
        <f t="shared" si="367"/>
        <v>0</v>
      </c>
      <c r="AB217" s="74">
        <f t="shared" si="368"/>
        <v>0</v>
      </c>
      <c r="AC217" s="75">
        <f t="shared" si="369"/>
        <v>0</v>
      </c>
      <c r="AD217" s="76">
        <f t="shared" si="370"/>
        <v>0</v>
      </c>
      <c r="AE217" s="74">
        <f t="shared" si="371"/>
        <v>0</v>
      </c>
      <c r="AF217" s="75">
        <f t="shared" si="372"/>
        <v>0</v>
      </c>
      <c r="AG217" s="76">
        <f t="shared" si="373"/>
        <v>0</v>
      </c>
      <c r="AH217" s="74">
        <f t="shared" si="374"/>
        <v>0</v>
      </c>
      <c r="AI217" s="75">
        <f t="shared" si="375"/>
        <v>0</v>
      </c>
      <c r="AJ217" s="76">
        <f t="shared" si="376"/>
        <v>0</v>
      </c>
      <c r="AK217" s="74">
        <f t="shared" si="377"/>
        <v>0</v>
      </c>
      <c r="AL217" s="75">
        <f t="shared" si="378"/>
        <v>0</v>
      </c>
      <c r="AM217" s="76">
        <f t="shared" si="379"/>
        <v>0</v>
      </c>
      <c r="AN217" s="74">
        <f t="shared" si="380"/>
        <v>0</v>
      </c>
      <c r="AO217" s="75">
        <f t="shared" si="381"/>
        <v>0</v>
      </c>
      <c r="AP217" s="76">
        <f t="shared" si="382"/>
        <v>0</v>
      </c>
      <c r="AQ217" s="77">
        <f t="shared" si="320"/>
        <v>0.60020104833428622</v>
      </c>
      <c r="AR217" s="77">
        <f t="shared" si="383"/>
        <v>0.4511732249231285</v>
      </c>
      <c r="AS217" s="78">
        <f t="shared" si="384"/>
        <v>0.29805564682231556</v>
      </c>
      <c r="AT217" s="77">
        <f t="shared" si="385"/>
        <v>0.250771128254556</v>
      </c>
      <c r="AU217" s="79">
        <f t="shared" si="413"/>
        <v>0.1</v>
      </c>
      <c r="AV217" s="139">
        <f>DataEntry!P217</f>
        <v>79.5</v>
      </c>
      <c r="AW217" s="80" t="str">
        <f t="shared" si="321"/>
        <v>6/5</v>
      </c>
      <c r="AX217" s="80" t="str">
        <f t="shared" si="322"/>
        <v>58/25</v>
      </c>
      <c r="AY217" s="80" t="str">
        <f t="shared" si="323"/>
        <v>74/25</v>
      </c>
      <c r="AZ217" s="92">
        <f>DataEntry!I217</f>
        <v>113</v>
      </c>
      <c r="BA217" s="93">
        <f>DataEntry!J217</f>
        <v>100</v>
      </c>
      <c r="BB217" s="92">
        <f>DataEntry!K217</f>
        <v>53</v>
      </c>
      <c r="BC217" s="93">
        <f>DataEntry!L217</f>
        <v>20</v>
      </c>
      <c r="BD217" s="92">
        <f>DataEntry!M217</f>
        <v>9</v>
      </c>
      <c r="BE217" s="93">
        <f>DataEntry!N217</f>
        <v>4</v>
      </c>
      <c r="BF217" s="77">
        <f t="shared" si="386"/>
        <v>0.44663867919200284</v>
      </c>
      <c r="BG217" s="77">
        <f t="shared" si="387"/>
        <v>0.26064120182985367</v>
      </c>
      <c r="BH217" s="77">
        <f t="shared" si="388"/>
        <v>0.29272011897814337</v>
      </c>
      <c r="BI217" s="83">
        <f t="shared" si="389"/>
        <v>0</v>
      </c>
      <c r="BJ217" s="83">
        <f t="shared" si="390"/>
        <v>1</v>
      </c>
      <c r="BK217" s="83">
        <f t="shared" si="391"/>
        <v>0</v>
      </c>
      <c r="BL217" s="84">
        <f t="shared" si="324"/>
        <v>0.29805564682231556</v>
      </c>
      <c r="BM217" s="84">
        <f t="shared" si="325"/>
        <v>0.26064120182985367</v>
      </c>
      <c r="BN217" s="85">
        <f t="shared" si="392"/>
        <v>3.7414444992461882E-2</v>
      </c>
      <c r="BO217" s="84">
        <f t="shared" si="326"/>
        <v>0.4511732249231285</v>
      </c>
      <c r="BP217" s="84">
        <f t="shared" si="327"/>
        <v>0.29805564682231556</v>
      </c>
      <c r="BQ217" s="84">
        <f t="shared" si="328"/>
        <v>0.250771128254556</v>
      </c>
      <c r="BR217" s="84">
        <f t="shared" si="393"/>
        <v>0.44663867919200284</v>
      </c>
      <c r="BS217" s="84">
        <f t="shared" si="393"/>
        <v>0.26064120182985367</v>
      </c>
      <c r="BT217" s="84">
        <f t="shared" si="393"/>
        <v>0.29272011897814337</v>
      </c>
      <c r="BU217" s="86">
        <f t="shared" si="394"/>
        <v>0</v>
      </c>
      <c r="BV217" s="86">
        <f t="shared" si="394"/>
        <v>1</v>
      </c>
      <c r="BW217" s="86">
        <f t="shared" si="394"/>
        <v>0</v>
      </c>
      <c r="BX217" s="86">
        <f t="shared" si="395"/>
        <v>0</v>
      </c>
      <c r="BY217" s="86">
        <f t="shared" si="395"/>
        <v>1</v>
      </c>
      <c r="BZ217" s="86">
        <f t="shared" si="395"/>
        <v>0</v>
      </c>
      <c r="CA217" s="83">
        <f>IF(AND(DataEntry!B217&gt;=ExFrom,DataEntry!B217&lt;=ExTo),0,IF(AR217&lt;DS217,0,DB217))</f>
        <v>0</v>
      </c>
      <c r="CB217" s="83">
        <f>IF(AND(DataEntry!B217&gt;=ExFrom,DataEntry!B217&lt;=ExTo),0,IF(AT217&lt;DT217,0,DC217))</f>
        <v>0</v>
      </c>
      <c r="CC217" s="14">
        <f t="shared" si="396"/>
        <v>0</v>
      </c>
      <c r="CD217" s="72" t="str">
        <f t="shared" si="329"/>
        <v/>
      </c>
      <c r="CE217" s="87">
        <f t="shared" si="397"/>
        <v>5.1148478507151207E-2</v>
      </c>
      <c r="CF217" s="88">
        <f t="shared" si="398"/>
        <v>-2.8298625903206587E-2</v>
      </c>
      <c r="CG217" s="88">
        <f t="shared" si="399"/>
        <v>-0.11569247271877217</v>
      </c>
      <c r="CH217" s="87">
        <f t="shared" si="400"/>
        <v>0.2980556468223155</v>
      </c>
      <c r="CI217" s="89">
        <f t="shared" si="330"/>
        <v>0</v>
      </c>
      <c r="CJ217" s="89">
        <f t="shared" si="331"/>
        <v>0</v>
      </c>
      <c r="CK217" s="157">
        <f t="shared" si="332"/>
        <v>0</v>
      </c>
      <c r="CL217" s="90">
        <f t="shared" si="333"/>
        <v>0</v>
      </c>
      <c r="CM217" s="157">
        <f t="shared" si="334"/>
        <v>0</v>
      </c>
      <c r="CN217" s="90">
        <f t="shared" si="335"/>
        <v>0</v>
      </c>
      <c r="CO217" s="157">
        <f t="shared" si="336"/>
        <v>0</v>
      </c>
      <c r="CP217" s="90">
        <f t="shared" si="337"/>
        <v>0</v>
      </c>
      <c r="CQ217" s="157">
        <f t="shared" si="338"/>
        <v>0</v>
      </c>
      <c r="CR217" s="90">
        <f t="shared" si="339"/>
        <v>0</v>
      </c>
      <c r="CS217" s="157">
        <f t="shared" si="340"/>
        <v>0</v>
      </c>
      <c r="CT217" s="90">
        <f t="shared" si="341"/>
        <v>0</v>
      </c>
      <c r="CU217" s="157">
        <f t="shared" si="342"/>
        <v>0</v>
      </c>
      <c r="CV217" s="90">
        <f t="shared" si="343"/>
        <v>0</v>
      </c>
      <c r="CW217" s="157">
        <f t="shared" si="344"/>
        <v>0</v>
      </c>
      <c r="CX217" s="90">
        <f t="shared" si="345"/>
        <v>0</v>
      </c>
      <c r="CY217" s="157">
        <f t="shared" si="346"/>
        <v>0</v>
      </c>
      <c r="CZ217" s="90">
        <f t="shared" si="347"/>
        <v>0</v>
      </c>
      <c r="DA217" s="91">
        <f>DataEntry!B217</f>
        <v>44263</v>
      </c>
      <c r="DB217" s="83">
        <f t="shared" si="348"/>
        <v>0</v>
      </c>
      <c r="DC217" s="83">
        <f t="shared" si="349"/>
        <v>0</v>
      </c>
      <c r="DD217" s="145" t="str">
        <f t="shared" si="401"/>
        <v/>
      </c>
      <c r="DE217" s="145">
        <f t="shared" si="402"/>
        <v>7</v>
      </c>
      <c r="DF217" s="145" t="str">
        <f t="shared" si="403"/>
        <v/>
      </c>
      <c r="DG217" s="145" t="str">
        <f t="shared" si="404"/>
        <v/>
      </c>
      <c r="DH217" s="145">
        <f t="shared" si="405"/>
        <v>11</v>
      </c>
      <c r="DI217" s="145" t="str">
        <f t="shared" si="406"/>
        <v/>
      </c>
      <c r="DJ217" s="83">
        <f t="shared" si="407"/>
        <v>0</v>
      </c>
      <c r="DK217" s="83">
        <f t="shared" si="408"/>
        <v>0</v>
      </c>
      <c r="DL217" s="84">
        <f t="shared" si="409"/>
        <v>0</v>
      </c>
      <c r="DM217" s="14">
        <f t="shared" si="410"/>
        <v>0</v>
      </c>
      <c r="DN217" s="87">
        <f>IFERROR(DO217*(1-DCFactor)+Results!DP217*DCFactor,"")</f>
        <v>0.27879539516768348</v>
      </c>
      <c r="DO217" s="87">
        <f>(DFactor*Rounds*Number/2+SUM(BV$3:BV205))/(Rounds*Number/2+COUNT(BV$3:BV205))</f>
        <v>0.26832220039292731</v>
      </c>
      <c r="DP217" s="87">
        <f t="shared" si="350"/>
        <v>0.2982456140350877</v>
      </c>
      <c r="DQ217" s="84">
        <f t="shared" si="351"/>
        <v>0</v>
      </c>
      <c r="DR217" s="84">
        <f t="shared" si="352"/>
        <v>0</v>
      </c>
      <c r="DS217" s="87">
        <f t="shared" si="353"/>
        <v>0.33760995419677353</v>
      </c>
      <c r="DT217" s="87">
        <f t="shared" si="354"/>
        <v>0.34052308242395901</v>
      </c>
      <c r="DU217" s="87">
        <f t="shared" si="355"/>
        <v>0.2980556468223155</v>
      </c>
      <c r="DV217" s="86">
        <f t="shared" si="411"/>
        <v>0</v>
      </c>
      <c r="DW217" s="86">
        <f t="shared" si="412"/>
        <v>0</v>
      </c>
    </row>
    <row r="218" spans="1:127" x14ac:dyDescent="0.25">
      <c r="A218" s="69">
        <v>216</v>
      </c>
      <c r="B218" s="70">
        <f>DataEntry!C218</f>
        <v>2</v>
      </c>
      <c r="C218" s="71">
        <f>COUNTIF(D$2:D218,D218)+COUNTIF(G$2:G218,D218)</f>
        <v>25</v>
      </c>
      <c r="D218" s="72" t="str">
        <f t="shared" si="313"/>
        <v>Bochum</v>
      </c>
      <c r="E218" s="70">
        <f>DataEntry!E218</f>
        <v>7</v>
      </c>
      <c r="F218" s="71">
        <f>COUNTIF(D$2:D218,G218)+COUNTIF(G$2:G218,G218)</f>
        <v>25</v>
      </c>
      <c r="G218" s="72" t="str">
        <f t="shared" si="314"/>
        <v>Hamburger</v>
      </c>
      <c r="H218" s="73">
        <f>DataEntry!G218</f>
        <v>0</v>
      </c>
      <c r="I218" s="73">
        <f>DataEntry!H218</f>
        <v>2</v>
      </c>
      <c r="J218" s="158">
        <f t="shared" si="312"/>
        <v>3</v>
      </c>
      <c r="K218" s="156">
        <f t="shared" si="315"/>
        <v>0</v>
      </c>
      <c r="L218" s="224">
        <f t="shared" si="316"/>
        <v>2495.0003254023482</v>
      </c>
      <c r="M218" s="224">
        <f t="shared" si="317"/>
        <v>2523.0483294552851</v>
      </c>
      <c r="N218" s="236">
        <f t="shared" si="356"/>
        <v>-28.048004052936903</v>
      </c>
      <c r="O218" s="22" t="str">
        <f t="shared" si="357"/>
        <v>T2G25</v>
      </c>
      <c r="P218" s="248">
        <f t="shared" si="318"/>
        <v>-4.7526843853770737</v>
      </c>
      <c r="Q218" s="22" t="str">
        <f t="shared" si="358"/>
        <v>T7G25</v>
      </c>
      <c r="R218" s="248">
        <f t="shared" si="319"/>
        <v>4.7526843853770737</v>
      </c>
      <c r="S218" s="74">
        <f t="shared" si="359"/>
        <v>1</v>
      </c>
      <c r="T218" s="75">
        <f t="shared" si="360"/>
        <v>0</v>
      </c>
      <c r="U218" s="76">
        <f t="shared" si="361"/>
        <v>0</v>
      </c>
      <c r="V218" s="74">
        <f t="shared" si="362"/>
        <v>0</v>
      </c>
      <c r="W218" s="75">
        <f t="shared" si="363"/>
        <v>0</v>
      </c>
      <c r="X218" s="76">
        <f t="shared" si="364"/>
        <v>0</v>
      </c>
      <c r="Y218" s="74">
        <f t="shared" si="365"/>
        <v>0</v>
      </c>
      <c r="Z218" s="75">
        <f t="shared" si="366"/>
        <v>0</v>
      </c>
      <c r="AA218" s="76">
        <f t="shared" si="367"/>
        <v>0</v>
      </c>
      <c r="AB218" s="74">
        <f t="shared" si="368"/>
        <v>0</v>
      </c>
      <c r="AC218" s="75">
        <f t="shared" si="369"/>
        <v>0</v>
      </c>
      <c r="AD218" s="76">
        <f t="shared" si="370"/>
        <v>0</v>
      </c>
      <c r="AE218" s="74">
        <f t="shared" si="371"/>
        <v>0</v>
      </c>
      <c r="AF218" s="75">
        <f t="shared" si="372"/>
        <v>0</v>
      </c>
      <c r="AG218" s="76">
        <f t="shared" si="373"/>
        <v>0</v>
      </c>
      <c r="AH218" s="74">
        <f t="shared" si="374"/>
        <v>0</v>
      </c>
      <c r="AI218" s="75">
        <f t="shared" si="375"/>
        <v>0</v>
      </c>
      <c r="AJ218" s="76">
        <f t="shared" si="376"/>
        <v>0</v>
      </c>
      <c r="AK218" s="74">
        <f t="shared" si="377"/>
        <v>0</v>
      </c>
      <c r="AL218" s="75">
        <f t="shared" si="378"/>
        <v>0</v>
      </c>
      <c r="AM218" s="76">
        <f t="shared" si="379"/>
        <v>0</v>
      </c>
      <c r="AN218" s="74">
        <f t="shared" si="380"/>
        <v>0</v>
      </c>
      <c r="AO218" s="75">
        <f t="shared" si="381"/>
        <v>0</v>
      </c>
      <c r="AP218" s="76">
        <f t="shared" si="382"/>
        <v>0</v>
      </c>
      <c r="AQ218" s="77">
        <f t="shared" si="320"/>
        <v>0.47526843853770739</v>
      </c>
      <c r="AR218" s="77">
        <f t="shared" si="383"/>
        <v>0.32966830393013113</v>
      </c>
      <c r="AS218" s="78">
        <f t="shared" si="384"/>
        <v>0.29120026921515252</v>
      </c>
      <c r="AT218" s="77">
        <f t="shared" si="385"/>
        <v>0.3791314268547164</v>
      </c>
      <c r="AU218" s="79">
        <f t="shared" si="413"/>
        <v>0.1</v>
      </c>
      <c r="AV218" s="139">
        <f>DataEntry!P218</f>
        <v>0</v>
      </c>
      <c r="AW218" s="80" t="str">
        <f t="shared" si="321"/>
        <v>2/1</v>
      </c>
      <c r="AX218" s="80" t="str">
        <f t="shared" si="322"/>
        <v>12/5</v>
      </c>
      <c r="AY218" s="80" t="str">
        <f t="shared" si="323"/>
        <v>13/8</v>
      </c>
      <c r="AZ218" s="92">
        <f>DataEntry!I218</f>
        <v>173</v>
      </c>
      <c r="BA218" s="93">
        <f>DataEntry!J218</f>
        <v>100</v>
      </c>
      <c r="BB218" s="92">
        <f>DataEntry!K218</f>
        <v>5</v>
      </c>
      <c r="BC218" s="93">
        <f>DataEntry!L218</f>
        <v>2</v>
      </c>
      <c r="BD218" s="92">
        <f>DataEntry!M218</f>
        <v>38</v>
      </c>
      <c r="BE218" s="93">
        <f>DataEntry!N218</f>
        <v>25</v>
      </c>
      <c r="BF218" s="77">
        <f t="shared" si="386"/>
        <v>0.34924330616996513</v>
      </c>
      <c r="BG218" s="77">
        <f t="shared" si="387"/>
        <v>0.27240977881257278</v>
      </c>
      <c r="BH218" s="77">
        <f t="shared" si="388"/>
        <v>0.3783469150174622</v>
      </c>
      <c r="BI218" s="83">
        <f t="shared" si="389"/>
        <v>0</v>
      </c>
      <c r="BJ218" s="83">
        <f t="shared" si="390"/>
        <v>0</v>
      </c>
      <c r="BK218" s="83">
        <f t="shared" si="391"/>
        <v>1</v>
      </c>
      <c r="BL218" s="84">
        <f t="shared" si="324"/>
        <v>0.3791314268547164</v>
      </c>
      <c r="BM218" s="84">
        <f t="shared" si="325"/>
        <v>0.3783469150174622</v>
      </c>
      <c r="BN218" s="85">
        <f t="shared" si="392"/>
        <v>7.8451183725419815E-4</v>
      </c>
      <c r="BO218" s="84">
        <f t="shared" si="326"/>
        <v>0.32966830393013113</v>
      </c>
      <c r="BP218" s="84">
        <f t="shared" si="327"/>
        <v>0.29120026921515252</v>
      </c>
      <c r="BQ218" s="84">
        <f t="shared" si="328"/>
        <v>0.3791314268547164</v>
      </c>
      <c r="BR218" s="84">
        <f t="shared" si="393"/>
        <v>0.34924330616996513</v>
      </c>
      <c r="BS218" s="84">
        <f t="shared" si="393"/>
        <v>0.27240977881257278</v>
      </c>
      <c r="BT218" s="84">
        <f t="shared" si="393"/>
        <v>0.3783469150174622</v>
      </c>
      <c r="BU218" s="86">
        <f t="shared" si="394"/>
        <v>0</v>
      </c>
      <c r="BV218" s="86">
        <f t="shared" si="394"/>
        <v>0</v>
      </c>
      <c r="BW218" s="86">
        <f t="shared" si="394"/>
        <v>1</v>
      </c>
      <c r="BX218" s="86">
        <f t="shared" si="395"/>
        <v>0</v>
      </c>
      <c r="BY218" s="86">
        <f t="shared" si="395"/>
        <v>0</v>
      </c>
      <c r="BZ218" s="86">
        <f t="shared" si="395"/>
        <v>1</v>
      </c>
      <c r="CA218" s="83">
        <f>IF(AND(DataEntry!B218&gt;=ExFrom,DataEntry!B218&lt;=ExTo),0,IF(AR218&lt;DS218,0,DB218))</f>
        <v>0</v>
      </c>
      <c r="CB218" s="83">
        <f>IF(AND(DataEntry!B218&gt;=ExFrom,DataEntry!B218&lt;=ExTo),0,IF(AT218&lt;DT218,0,DC218))</f>
        <v>0</v>
      </c>
      <c r="CC218" s="14">
        <f t="shared" si="396"/>
        <v>0</v>
      </c>
      <c r="CD218" s="72" t="str">
        <f t="shared" si="329"/>
        <v/>
      </c>
      <c r="CE218" s="87">
        <f t="shared" si="397"/>
        <v>4.8840048840048667E-2</v>
      </c>
      <c r="CF218" s="88">
        <f t="shared" si="398"/>
        <v>-6.6487091909365442E-2</v>
      </c>
      <c r="CG218" s="88">
        <f t="shared" si="399"/>
        <v>-3.0746910666010138E-2</v>
      </c>
      <c r="CH218" s="87">
        <f t="shared" si="400"/>
        <v>0.29120026921515246</v>
      </c>
      <c r="CI218" s="89">
        <f t="shared" si="330"/>
        <v>0</v>
      </c>
      <c r="CJ218" s="89">
        <f t="shared" si="331"/>
        <v>0</v>
      </c>
      <c r="CK218" s="157">
        <f t="shared" si="332"/>
        <v>0</v>
      </c>
      <c r="CL218" s="90">
        <f t="shared" si="333"/>
        <v>0</v>
      </c>
      <c r="CM218" s="157">
        <f t="shared" si="334"/>
        <v>0</v>
      </c>
      <c r="CN218" s="90">
        <f t="shared" si="335"/>
        <v>0</v>
      </c>
      <c r="CO218" s="157">
        <f t="shared" si="336"/>
        <v>0</v>
      </c>
      <c r="CP218" s="90">
        <f t="shared" si="337"/>
        <v>0</v>
      </c>
      <c r="CQ218" s="157">
        <f t="shared" si="338"/>
        <v>0</v>
      </c>
      <c r="CR218" s="90">
        <f t="shared" si="339"/>
        <v>0</v>
      </c>
      <c r="CS218" s="157">
        <f t="shared" si="340"/>
        <v>0</v>
      </c>
      <c r="CT218" s="90">
        <f t="shared" si="341"/>
        <v>0</v>
      </c>
      <c r="CU218" s="157">
        <f t="shared" si="342"/>
        <v>0</v>
      </c>
      <c r="CV218" s="90">
        <f t="shared" si="343"/>
        <v>0</v>
      </c>
      <c r="CW218" s="157">
        <f t="shared" si="344"/>
        <v>0</v>
      </c>
      <c r="CX218" s="90">
        <f t="shared" si="345"/>
        <v>0</v>
      </c>
      <c r="CY218" s="157">
        <f t="shared" si="346"/>
        <v>0</v>
      </c>
      <c r="CZ218" s="90">
        <f t="shared" si="347"/>
        <v>0</v>
      </c>
      <c r="DA218" s="91">
        <f>DataEntry!B218</f>
        <v>44267</v>
      </c>
      <c r="DB218" s="83">
        <f t="shared" si="348"/>
        <v>0</v>
      </c>
      <c r="DC218" s="83">
        <f t="shared" si="349"/>
        <v>0</v>
      </c>
      <c r="DD218" s="145" t="str">
        <f t="shared" si="401"/>
        <v/>
      </c>
      <c r="DE218" s="145" t="str">
        <f t="shared" si="402"/>
        <v/>
      </c>
      <c r="DF218" s="145">
        <f t="shared" si="403"/>
        <v>2</v>
      </c>
      <c r="DG218" s="145">
        <f t="shared" si="404"/>
        <v>7</v>
      </c>
      <c r="DH218" s="145" t="str">
        <f t="shared" si="405"/>
        <v/>
      </c>
      <c r="DI218" s="145" t="str">
        <f t="shared" si="406"/>
        <v/>
      </c>
      <c r="DJ218" s="83">
        <f t="shared" si="407"/>
        <v>0</v>
      </c>
      <c r="DK218" s="83">
        <f t="shared" si="408"/>
        <v>0</v>
      </c>
      <c r="DL218" s="84">
        <f t="shared" si="409"/>
        <v>0</v>
      </c>
      <c r="DM218" s="14">
        <f t="shared" si="410"/>
        <v>0</v>
      </c>
      <c r="DN218" s="87">
        <f>IFERROR(DO218*(1-DCFactor)+Results!DP218*DCFactor,"")</f>
        <v>0.27967089925625421</v>
      </c>
      <c r="DO218" s="87">
        <f>(DFactor*Rounds*Number/2+SUM(BV$3:BV206))/(Rounds*Number/2+COUNT(BV$3:BV206))</f>
        <v>0.26779607843137254</v>
      </c>
      <c r="DP218" s="87">
        <f t="shared" si="350"/>
        <v>0.30172413793103448</v>
      </c>
      <c r="DQ218" s="84">
        <f t="shared" si="351"/>
        <v>0</v>
      </c>
      <c r="DR218" s="84">
        <f t="shared" si="352"/>
        <v>0</v>
      </c>
      <c r="DS218" s="87">
        <f t="shared" si="353"/>
        <v>0.33888290306364555</v>
      </c>
      <c r="DT218" s="87">
        <f t="shared" si="354"/>
        <v>0.33769156368886699</v>
      </c>
      <c r="DU218" s="87">
        <f t="shared" si="355"/>
        <v>0.29120026921515246</v>
      </c>
      <c r="DV218" s="86">
        <f t="shared" si="411"/>
        <v>-2</v>
      </c>
      <c r="DW218" s="86">
        <f t="shared" si="412"/>
        <v>2</v>
      </c>
    </row>
    <row r="219" spans="1:127" x14ac:dyDescent="0.25">
      <c r="A219" s="69">
        <v>217</v>
      </c>
      <c r="B219" s="70">
        <f>DataEntry!C219</f>
        <v>4</v>
      </c>
      <c r="C219" s="71">
        <f>COUNTIF(D$2:D219,D219)+COUNTIF(G$2:G219,D219)</f>
        <v>25</v>
      </c>
      <c r="D219" s="72" t="str">
        <f t="shared" si="313"/>
        <v>Darmstadt 98</v>
      </c>
      <c r="E219" s="70">
        <f>DataEntry!E219</f>
        <v>1</v>
      </c>
      <c r="F219" s="71">
        <f>COUNTIF(D$2:D219,G219)+COUNTIF(G$2:G219,G219)</f>
        <v>25</v>
      </c>
      <c r="G219" s="72" t="str">
        <f t="shared" si="314"/>
        <v>Erzgebirge Aue</v>
      </c>
      <c r="H219" s="73">
        <f>DataEntry!G219</f>
        <v>4</v>
      </c>
      <c r="I219" s="73">
        <f>DataEntry!H219</f>
        <v>1</v>
      </c>
      <c r="J219" s="158">
        <f t="shared" si="312"/>
        <v>1</v>
      </c>
      <c r="K219" s="156">
        <f t="shared" si="315"/>
        <v>4</v>
      </c>
      <c r="L219" s="224">
        <f t="shared" si="316"/>
        <v>2505.2403677811353</v>
      </c>
      <c r="M219" s="224">
        <f t="shared" si="317"/>
        <v>2315.7812868247356</v>
      </c>
      <c r="N219" s="236">
        <f t="shared" si="356"/>
        <v>189.4590809563997</v>
      </c>
      <c r="O219" s="22" t="str">
        <f t="shared" si="357"/>
        <v>T4G25</v>
      </c>
      <c r="P219" s="248">
        <f t="shared" si="318"/>
        <v>4.477531475624434</v>
      </c>
      <c r="Q219" s="22" t="str">
        <f t="shared" si="358"/>
        <v>T1G25</v>
      </c>
      <c r="R219" s="248">
        <f t="shared" si="319"/>
        <v>-4.477531475624434</v>
      </c>
      <c r="S219" s="74">
        <f t="shared" si="359"/>
        <v>0</v>
      </c>
      <c r="T219" s="75">
        <f t="shared" si="360"/>
        <v>0</v>
      </c>
      <c r="U219" s="76">
        <f t="shared" si="361"/>
        <v>0</v>
      </c>
      <c r="V219" s="74">
        <f t="shared" si="362"/>
        <v>0</v>
      </c>
      <c r="W219" s="75">
        <f t="shared" si="363"/>
        <v>0</v>
      </c>
      <c r="X219" s="76">
        <f t="shared" si="364"/>
        <v>0</v>
      </c>
      <c r="Y219" s="74">
        <f t="shared" si="365"/>
        <v>0</v>
      </c>
      <c r="Z219" s="75">
        <f t="shared" si="366"/>
        <v>0</v>
      </c>
      <c r="AA219" s="76">
        <f t="shared" si="367"/>
        <v>0</v>
      </c>
      <c r="AB219" s="74">
        <f t="shared" si="368"/>
        <v>1</v>
      </c>
      <c r="AC219" s="75">
        <f t="shared" si="369"/>
        <v>0</v>
      </c>
      <c r="AD219" s="76">
        <f t="shared" si="370"/>
        <v>0</v>
      </c>
      <c r="AE219" s="74">
        <f t="shared" si="371"/>
        <v>0</v>
      </c>
      <c r="AF219" s="75">
        <f t="shared" si="372"/>
        <v>0</v>
      </c>
      <c r="AG219" s="76">
        <f t="shared" si="373"/>
        <v>0</v>
      </c>
      <c r="AH219" s="74">
        <f t="shared" si="374"/>
        <v>0</v>
      </c>
      <c r="AI219" s="75">
        <f t="shared" si="375"/>
        <v>0</v>
      </c>
      <c r="AJ219" s="76">
        <f t="shared" si="376"/>
        <v>0</v>
      </c>
      <c r="AK219" s="74">
        <f t="shared" si="377"/>
        <v>0</v>
      </c>
      <c r="AL219" s="75">
        <f t="shared" si="378"/>
        <v>0</v>
      </c>
      <c r="AM219" s="76">
        <f t="shared" si="379"/>
        <v>0</v>
      </c>
      <c r="AN219" s="74">
        <f t="shared" si="380"/>
        <v>0</v>
      </c>
      <c r="AO219" s="75">
        <f t="shared" si="381"/>
        <v>0</v>
      </c>
      <c r="AP219" s="76">
        <f t="shared" si="382"/>
        <v>0</v>
      </c>
      <c r="AQ219" s="77">
        <f t="shared" si="320"/>
        <v>0.68017632316968324</v>
      </c>
      <c r="AR219" s="77">
        <f t="shared" si="383"/>
        <v>0.5549645657577067</v>
      </c>
      <c r="AS219" s="78">
        <f t="shared" si="384"/>
        <v>0.25042351482395298</v>
      </c>
      <c r="AT219" s="77">
        <f t="shared" si="385"/>
        <v>0.19461191941834033</v>
      </c>
      <c r="AU219" s="79">
        <f t="shared" si="413"/>
        <v>0.1</v>
      </c>
      <c r="AV219" s="139">
        <f>DataEntry!P219</f>
        <v>0</v>
      </c>
      <c r="AW219" s="80" t="str">
        <f t="shared" si="321"/>
        <v>4/5</v>
      </c>
      <c r="AX219" s="80" t="str">
        <f t="shared" si="322"/>
        <v>74/25</v>
      </c>
      <c r="AY219" s="80" t="str">
        <f t="shared" si="323"/>
        <v>41/10</v>
      </c>
      <c r="AZ219" s="92">
        <f>DataEntry!I219</f>
        <v>17</v>
      </c>
      <c r="BA219" s="93">
        <f>DataEntry!J219</f>
        <v>20</v>
      </c>
      <c r="BB219" s="92">
        <f>DataEntry!K219</f>
        <v>71</v>
      </c>
      <c r="BC219" s="93">
        <f>DataEntry!L219</f>
        <v>25</v>
      </c>
      <c r="BD219" s="92">
        <f>DataEntry!M219</f>
        <v>61</v>
      </c>
      <c r="BE219" s="93">
        <f>DataEntry!N219</f>
        <v>20</v>
      </c>
      <c r="BF219" s="77">
        <f t="shared" si="386"/>
        <v>0.51584655953032488</v>
      </c>
      <c r="BG219" s="77">
        <f t="shared" si="387"/>
        <v>0.24851982685705756</v>
      </c>
      <c r="BH219" s="77">
        <f t="shared" si="388"/>
        <v>0.2356336136126175</v>
      </c>
      <c r="BI219" s="83">
        <f t="shared" si="389"/>
        <v>1</v>
      </c>
      <c r="BJ219" s="83">
        <f t="shared" si="390"/>
        <v>0</v>
      </c>
      <c r="BK219" s="83">
        <f t="shared" si="391"/>
        <v>0</v>
      </c>
      <c r="BL219" s="84">
        <f t="shared" si="324"/>
        <v>0.5549645657577067</v>
      </c>
      <c r="BM219" s="84">
        <f t="shared" si="325"/>
        <v>0.51584655953032488</v>
      </c>
      <c r="BN219" s="85">
        <f t="shared" si="392"/>
        <v>3.9118006227381819E-2</v>
      </c>
      <c r="BO219" s="84">
        <f t="shared" si="326"/>
        <v>0.5549645657577067</v>
      </c>
      <c r="BP219" s="84">
        <f t="shared" si="327"/>
        <v>0.25042351482395298</v>
      </c>
      <c r="BQ219" s="84">
        <f t="shared" si="328"/>
        <v>0.19461191941834033</v>
      </c>
      <c r="BR219" s="84">
        <f t="shared" si="393"/>
        <v>0.51584655953032488</v>
      </c>
      <c r="BS219" s="84">
        <f t="shared" si="393"/>
        <v>0.24851982685705756</v>
      </c>
      <c r="BT219" s="84">
        <f t="shared" si="393"/>
        <v>0.2356336136126175</v>
      </c>
      <c r="BU219" s="86">
        <f t="shared" si="394"/>
        <v>1</v>
      </c>
      <c r="BV219" s="86">
        <f t="shared" si="394"/>
        <v>0</v>
      </c>
      <c r="BW219" s="86">
        <f t="shared" si="394"/>
        <v>0</v>
      </c>
      <c r="BX219" s="86">
        <f t="shared" si="395"/>
        <v>1</v>
      </c>
      <c r="BY219" s="86">
        <f t="shared" si="395"/>
        <v>0</v>
      </c>
      <c r="BZ219" s="86">
        <f t="shared" si="395"/>
        <v>0</v>
      </c>
      <c r="CA219" s="83">
        <f>IF(AND(DataEntry!B219&gt;=ExFrom,DataEntry!B219&lt;=ExTo),0,IF(AR219&lt;DS219,0,DB219))</f>
        <v>0</v>
      </c>
      <c r="CB219" s="83">
        <f>IF(AND(DataEntry!B219&gt;=ExFrom,DataEntry!B219&lt;=ExTo),0,IF(AT219&lt;DT219,0,DC219))</f>
        <v>0</v>
      </c>
      <c r="CC219" s="14">
        <f t="shared" si="396"/>
        <v>0</v>
      </c>
      <c r="CD219" s="72" t="str">
        <f t="shared" si="329"/>
        <v/>
      </c>
      <c r="CE219" s="87">
        <f t="shared" si="397"/>
        <v>4.7870787454120878E-2</v>
      </c>
      <c r="CF219" s="88">
        <f t="shared" si="398"/>
        <v>2.0746684500167232E-2</v>
      </c>
      <c r="CG219" s="88">
        <f t="shared" si="399"/>
        <v>-0.12652237954815751</v>
      </c>
      <c r="CH219" s="87">
        <f t="shared" si="400"/>
        <v>0.25042351482395298</v>
      </c>
      <c r="CI219" s="89">
        <f t="shared" si="330"/>
        <v>0</v>
      </c>
      <c r="CJ219" s="89">
        <f t="shared" si="331"/>
        <v>0</v>
      </c>
      <c r="CK219" s="157">
        <f t="shared" si="332"/>
        <v>0</v>
      </c>
      <c r="CL219" s="90">
        <f t="shared" si="333"/>
        <v>0</v>
      </c>
      <c r="CM219" s="157">
        <f t="shared" si="334"/>
        <v>0</v>
      </c>
      <c r="CN219" s="90">
        <f t="shared" si="335"/>
        <v>0</v>
      </c>
      <c r="CO219" s="157">
        <f t="shared" si="336"/>
        <v>0</v>
      </c>
      <c r="CP219" s="90">
        <f t="shared" si="337"/>
        <v>0</v>
      </c>
      <c r="CQ219" s="157">
        <f t="shared" si="338"/>
        <v>0</v>
      </c>
      <c r="CR219" s="90">
        <f t="shared" si="339"/>
        <v>0</v>
      </c>
      <c r="CS219" s="157">
        <f t="shared" si="340"/>
        <v>0</v>
      </c>
      <c r="CT219" s="90">
        <f t="shared" si="341"/>
        <v>0</v>
      </c>
      <c r="CU219" s="157">
        <f t="shared" si="342"/>
        <v>0</v>
      </c>
      <c r="CV219" s="90">
        <f t="shared" si="343"/>
        <v>0</v>
      </c>
      <c r="CW219" s="157">
        <f t="shared" si="344"/>
        <v>0</v>
      </c>
      <c r="CX219" s="90">
        <f t="shared" si="345"/>
        <v>0</v>
      </c>
      <c r="CY219" s="157">
        <f t="shared" si="346"/>
        <v>0</v>
      </c>
      <c r="CZ219" s="90">
        <f t="shared" si="347"/>
        <v>0</v>
      </c>
      <c r="DA219" s="94">
        <f>DataEntry!B219</f>
        <v>44268</v>
      </c>
      <c r="DB219" s="83">
        <f t="shared" si="348"/>
        <v>0</v>
      </c>
      <c r="DC219" s="83">
        <f t="shared" si="349"/>
        <v>0</v>
      </c>
      <c r="DD219" s="145">
        <f t="shared" si="401"/>
        <v>4</v>
      </c>
      <c r="DE219" s="145" t="str">
        <f t="shared" si="402"/>
        <v/>
      </c>
      <c r="DF219" s="145" t="str">
        <f t="shared" si="403"/>
        <v/>
      </c>
      <c r="DG219" s="145" t="str">
        <f t="shared" si="404"/>
        <v/>
      </c>
      <c r="DH219" s="145" t="str">
        <f t="shared" si="405"/>
        <v/>
      </c>
      <c r="DI219" s="145">
        <f t="shared" si="406"/>
        <v>1</v>
      </c>
      <c r="DJ219" s="83">
        <f t="shared" si="407"/>
        <v>0</v>
      </c>
      <c r="DK219" s="83">
        <f t="shared" si="408"/>
        <v>0</v>
      </c>
      <c r="DL219" s="84">
        <f t="shared" si="409"/>
        <v>0</v>
      </c>
      <c r="DM219" s="14">
        <f t="shared" si="410"/>
        <v>0</v>
      </c>
      <c r="DN219" s="87">
        <f>IFERROR(DO219*(1-DCFactor)+Results!DP219*DCFactor,"")</f>
        <v>0.26853330859032321</v>
      </c>
      <c r="DO219" s="87">
        <f>(DFactor*Rounds*Number/2+SUM(BV$3:BV207))/(Rounds*Number/2+COUNT(BV$3:BV207))</f>
        <v>0.2692289628180039</v>
      </c>
      <c r="DP219" s="87">
        <f t="shared" si="350"/>
        <v>0.26724137931034481</v>
      </c>
      <c r="DQ219" s="84">
        <f t="shared" si="351"/>
        <v>0</v>
      </c>
      <c r="DR219" s="84">
        <f t="shared" si="352"/>
        <v>0</v>
      </c>
      <c r="DS219" s="87">
        <f t="shared" si="353"/>
        <v>0.33597511051666107</v>
      </c>
      <c r="DT219" s="87">
        <f t="shared" si="354"/>
        <v>0.34088407931827192</v>
      </c>
      <c r="DU219" s="87">
        <f t="shared" si="355"/>
        <v>0.25042351482395298</v>
      </c>
      <c r="DV219" s="86">
        <f t="shared" si="411"/>
        <v>3</v>
      </c>
      <c r="DW219" s="86">
        <f t="shared" si="412"/>
        <v>-3</v>
      </c>
    </row>
    <row r="220" spans="1:127" x14ac:dyDescent="0.25">
      <c r="A220" s="69">
        <v>218</v>
      </c>
      <c r="B220" s="70">
        <f>DataEntry!C220</f>
        <v>16</v>
      </c>
      <c r="C220" s="71">
        <f>COUNTIF(D$2:D220,D220)+COUNTIF(G$2:G220,D220)</f>
        <v>25</v>
      </c>
      <c r="D220" s="72" t="str">
        <f t="shared" si="313"/>
        <v>Sandhausen</v>
      </c>
      <c r="E220" s="70">
        <f>DataEntry!E220</f>
        <v>5</v>
      </c>
      <c r="F220" s="71">
        <f>COUNTIF(D$2:D220,G220)+COUNTIF(G$2:G220,G220)</f>
        <v>25</v>
      </c>
      <c r="G220" s="72" t="str">
        <f t="shared" si="314"/>
        <v>Fortuna Dusseldorf</v>
      </c>
      <c r="H220" s="73">
        <f>DataEntry!G220</f>
        <v>0</v>
      </c>
      <c r="I220" s="73">
        <f>DataEntry!H220</f>
        <v>0</v>
      </c>
      <c r="J220" s="158">
        <f t="shared" si="312"/>
        <v>2</v>
      </c>
      <c r="K220" s="156">
        <f t="shared" si="315"/>
        <v>0</v>
      </c>
      <c r="L220" s="224">
        <f t="shared" si="316"/>
        <v>2450.9439589672252</v>
      </c>
      <c r="M220" s="224">
        <f t="shared" si="317"/>
        <v>2462.6835175176202</v>
      </c>
      <c r="N220" s="236">
        <f t="shared" si="356"/>
        <v>-11.739558550395031</v>
      </c>
      <c r="O220" s="22" t="str">
        <f t="shared" si="357"/>
        <v>T16G25</v>
      </c>
      <c r="P220" s="248">
        <f t="shared" si="318"/>
        <v>9.5847220414137624E-2</v>
      </c>
      <c r="Q220" s="22" t="str">
        <f t="shared" si="358"/>
        <v>T5G25</v>
      </c>
      <c r="R220" s="248">
        <f t="shared" si="319"/>
        <v>-9.5847220414137624E-2</v>
      </c>
      <c r="S220" s="74">
        <f t="shared" si="359"/>
        <v>0</v>
      </c>
      <c r="T220" s="75">
        <f t="shared" si="360"/>
        <v>1</v>
      </c>
      <c r="U220" s="76">
        <f t="shared" si="361"/>
        <v>0</v>
      </c>
      <c r="V220" s="74">
        <f t="shared" si="362"/>
        <v>0</v>
      </c>
      <c r="W220" s="75">
        <f t="shared" si="363"/>
        <v>0</v>
      </c>
      <c r="X220" s="76">
        <f t="shared" si="364"/>
        <v>0</v>
      </c>
      <c r="Y220" s="74">
        <f t="shared" si="365"/>
        <v>0</v>
      </c>
      <c r="Z220" s="75">
        <f t="shared" si="366"/>
        <v>0</v>
      </c>
      <c r="AA220" s="76">
        <f t="shared" si="367"/>
        <v>0</v>
      </c>
      <c r="AB220" s="74">
        <f t="shared" si="368"/>
        <v>0</v>
      </c>
      <c r="AC220" s="75">
        <f t="shared" si="369"/>
        <v>0</v>
      </c>
      <c r="AD220" s="76">
        <f t="shared" si="370"/>
        <v>0</v>
      </c>
      <c r="AE220" s="74">
        <f t="shared" si="371"/>
        <v>0</v>
      </c>
      <c r="AF220" s="75">
        <f t="shared" si="372"/>
        <v>0</v>
      </c>
      <c r="AG220" s="76">
        <f t="shared" si="373"/>
        <v>0</v>
      </c>
      <c r="AH220" s="74">
        <f t="shared" si="374"/>
        <v>0</v>
      </c>
      <c r="AI220" s="75">
        <f t="shared" si="375"/>
        <v>0</v>
      </c>
      <c r="AJ220" s="76">
        <f t="shared" si="376"/>
        <v>0</v>
      </c>
      <c r="AK220" s="74">
        <f t="shared" si="377"/>
        <v>0</v>
      </c>
      <c r="AL220" s="75">
        <f t="shared" si="378"/>
        <v>0</v>
      </c>
      <c r="AM220" s="76">
        <f t="shared" si="379"/>
        <v>0</v>
      </c>
      <c r="AN220" s="74">
        <f t="shared" si="380"/>
        <v>0</v>
      </c>
      <c r="AO220" s="75">
        <f t="shared" si="381"/>
        <v>0</v>
      </c>
      <c r="AP220" s="76">
        <f t="shared" si="382"/>
        <v>0</v>
      </c>
      <c r="AQ220" s="77">
        <f t="shared" si="320"/>
        <v>0.49041527795858619</v>
      </c>
      <c r="AR220" s="77">
        <f t="shared" si="383"/>
        <v>0.35059854437054838</v>
      </c>
      <c r="AS220" s="78">
        <f t="shared" si="384"/>
        <v>0.27963346717607562</v>
      </c>
      <c r="AT220" s="77">
        <f t="shared" si="385"/>
        <v>0.36976798845337594</v>
      </c>
      <c r="AU220" s="79">
        <f t="shared" si="413"/>
        <v>0.1</v>
      </c>
      <c r="AV220" s="139">
        <f>DataEntry!P220</f>
        <v>0</v>
      </c>
      <c r="AW220" s="80" t="str">
        <f t="shared" si="321"/>
        <v>46/25</v>
      </c>
      <c r="AX220" s="80" t="str">
        <f t="shared" si="322"/>
        <v>64/25</v>
      </c>
      <c r="AY220" s="80" t="str">
        <f t="shared" si="323"/>
        <v>17/10</v>
      </c>
      <c r="AZ220" s="92">
        <f>DataEntry!I220</f>
        <v>71</v>
      </c>
      <c r="BA220" s="93">
        <f>DataEntry!J220</f>
        <v>25</v>
      </c>
      <c r="BB220" s="92">
        <f>DataEntry!K220</f>
        <v>67</v>
      </c>
      <c r="BC220" s="93">
        <f>DataEntry!L220</f>
        <v>25</v>
      </c>
      <c r="BD220" s="92">
        <f>DataEntry!M220</f>
        <v>93</v>
      </c>
      <c r="BE220" s="93">
        <f>DataEntry!N220</f>
        <v>100</v>
      </c>
      <c r="BF220" s="77">
        <f t="shared" si="386"/>
        <v>0.24794727140702677</v>
      </c>
      <c r="BG220" s="77">
        <f t="shared" si="387"/>
        <v>0.25872758755515834</v>
      </c>
      <c r="BH220" s="77">
        <f t="shared" si="388"/>
        <v>0.49332514103781483</v>
      </c>
      <c r="BI220" s="83">
        <f t="shared" si="389"/>
        <v>0</v>
      </c>
      <c r="BJ220" s="83">
        <f t="shared" si="390"/>
        <v>1</v>
      </c>
      <c r="BK220" s="83">
        <f t="shared" si="391"/>
        <v>0</v>
      </c>
      <c r="BL220" s="84">
        <f t="shared" si="324"/>
        <v>0.27963346717607562</v>
      </c>
      <c r="BM220" s="84">
        <f t="shared" si="325"/>
        <v>0.25872758755515834</v>
      </c>
      <c r="BN220" s="85">
        <f t="shared" si="392"/>
        <v>2.0905879620917278E-2</v>
      </c>
      <c r="BO220" s="84">
        <f t="shared" si="326"/>
        <v>0.35059854437054838</v>
      </c>
      <c r="BP220" s="84">
        <f t="shared" si="327"/>
        <v>0.27963346717607562</v>
      </c>
      <c r="BQ220" s="84">
        <f t="shared" si="328"/>
        <v>0.36976798845337594</v>
      </c>
      <c r="BR220" s="84">
        <f t="shared" si="393"/>
        <v>0.24794727140702677</v>
      </c>
      <c r="BS220" s="84">
        <f t="shared" si="393"/>
        <v>0.25872758755515834</v>
      </c>
      <c r="BT220" s="84">
        <f t="shared" si="393"/>
        <v>0.49332514103781483</v>
      </c>
      <c r="BU220" s="86">
        <f t="shared" si="394"/>
        <v>0</v>
      </c>
      <c r="BV220" s="86">
        <f t="shared" si="394"/>
        <v>1</v>
      </c>
      <c r="BW220" s="86">
        <f t="shared" si="394"/>
        <v>0</v>
      </c>
      <c r="BX220" s="86">
        <f t="shared" si="395"/>
        <v>0</v>
      </c>
      <c r="BY220" s="86">
        <f t="shared" si="395"/>
        <v>1</v>
      </c>
      <c r="BZ220" s="86">
        <f t="shared" si="395"/>
        <v>0</v>
      </c>
      <c r="CA220" s="83">
        <f>IF(AND(DataEntry!B220&gt;=ExFrom,DataEntry!B220&lt;=ExTo),0,IF(AR220&lt;DS220,0,DB220))</f>
        <v>35</v>
      </c>
      <c r="CB220" s="83">
        <f>IF(AND(DataEntry!B220&gt;=ExFrom,DataEntry!B220&lt;=ExTo),0,IF(AT220&lt;DT220,0,DC220))</f>
        <v>0</v>
      </c>
      <c r="CC220" s="14">
        <f t="shared" si="396"/>
        <v>-35</v>
      </c>
      <c r="CD220" s="72" t="str">
        <f t="shared" si="329"/>
        <v>Sandhausen</v>
      </c>
      <c r="CE220" s="87">
        <f t="shared" si="397"/>
        <v>5.0290512127356024E-2</v>
      </c>
      <c r="CF220" s="88">
        <f t="shared" si="398"/>
        <v>0.23385506449049373</v>
      </c>
      <c r="CG220" s="88">
        <f t="shared" si="399"/>
        <v>-0.19611501286929423</v>
      </c>
      <c r="CH220" s="87">
        <f t="shared" si="400"/>
        <v>0.27963346717607568</v>
      </c>
      <c r="CI220" s="89">
        <f t="shared" si="330"/>
        <v>0</v>
      </c>
      <c r="CJ220" s="89">
        <f t="shared" si="331"/>
        <v>1</v>
      </c>
      <c r="CK220" s="157">
        <f t="shared" si="332"/>
        <v>0</v>
      </c>
      <c r="CL220" s="90">
        <f t="shared" si="333"/>
        <v>-35</v>
      </c>
      <c r="CM220" s="157">
        <f t="shared" si="334"/>
        <v>0</v>
      </c>
      <c r="CN220" s="90">
        <f t="shared" si="335"/>
        <v>0</v>
      </c>
      <c r="CO220" s="157">
        <f t="shared" si="336"/>
        <v>0</v>
      </c>
      <c r="CP220" s="90">
        <f t="shared" si="337"/>
        <v>0</v>
      </c>
      <c r="CQ220" s="157">
        <f t="shared" si="338"/>
        <v>0</v>
      </c>
      <c r="CR220" s="90">
        <f t="shared" si="339"/>
        <v>0</v>
      </c>
      <c r="CS220" s="157">
        <f t="shared" si="340"/>
        <v>0</v>
      </c>
      <c r="CT220" s="90">
        <f t="shared" si="341"/>
        <v>0</v>
      </c>
      <c r="CU220" s="157">
        <f t="shared" si="342"/>
        <v>0</v>
      </c>
      <c r="CV220" s="90">
        <f t="shared" si="343"/>
        <v>0</v>
      </c>
      <c r="CW220" s="157">
        <f t="shared" si="344"/>
        <v>0</v>
      </c>
      <c r="CX220" s="90">
        <f t="shared" si="345"/>
        <v>0</v>
      </c>
      <c r="CY220" s="157">
        <f t="shared" si="346"/>
        <v>0</v>
      </c>
      <c r="CZ220" s="90">
        <f t="shared" si="347"/>
        <v>0</v>
      </c>
      <c r="DA220" s="94">
        <f>DataEntry!B220</f>
        <v>44268</v>
      </c>
      <c r="DB220" s="83">
        <f t="shared" si="348"/>
        <v>35</v>
      </c>
      <c r="DC220" s="83">
        <f t="shared" si="349"/>
        <v>0</v>
      </c>
      <c r="DD220" s="145" t="str">
        <f t="shared" si="401"/>
        <v/>
      </c>
      <c r="DE220" s="145">
        <f t="shared" si="402"/>
        <v>16</v>
      </c>
      <c r="DF220" s="145" t="str">
        <f t="shared" si="403"/>
        <v/>
      </c>
      <c r="DG220" s="145" t="str">
        <f t="shared" si="404"/>
        <v/>
      </c>
      <c r="DH220" s="145">
        <f t="shared" si="405"/>
        <v>5</v>
      </c>
      <c r="DI220" s="145" t="str">
        <f t="shared" si="406"/>
        <v/>
      </c>
      <c r="DJ220" s="83">
        <f t="shared" si="407"/>
        <v>35</v>
      </c>
      <c r="DK220" s="83">
        <f t="shared" si="408"/>
        <v>0</v>
      </c>
      <c r="DL220" s="84">
        <f t="shared" si="409"/>
        <v>13.06</v>
      </c>
      <c r="DM220" s="14">
        <f t="shared" si="410"/>
        <v>35</v>
      </c>
      <c r="DN220" s="87">
        <f>IFERROR(DO220*(1-DCFactor)+Results!DP220*DCFactor,"")</f>
        <v>0.27724323814655172</v>
      </c>
      <c r="DO220" s="87">
        <f>(DFactor*Rounds*Number/2+SUM(BV$3:BV208))/(Rounds*Number/2+COUNT(BV$3:BV208))</f>
        <v>0.26870312499999999</v>
      </c>
      <c r="DP220" s="87">
        <f t="shared" si="350"/>
        <v>0.29310344827586204</v>
      </c>
      <c r="DQ220" s="84">
        <f t="shared" si="351"/>
        <v>0</v>
      </c>
      <c r="DR220" s="84">
        <f t="shared" si="352"/>
        <v>0</v>
      </c>
      <c r="DS220" s="87">
        <f t="shared" si="353"/>
        <v>0.32887149785031689</v>
      </c>
      <c r="DT220" s="87">
        <f t="shared" si="354"/>
        <v>0.34320383376230978</v>
      </c>
      <c r="DU220" s="87">
        <f t="shared" si="355"/>
        <v>0.27963346717607568</v>
      </c>
      <c r="DV220" s="86">
        <f t="shared" si="411"/>
        <v>0</v>
      </c>
      <c r="DW220" s="86">
        <f t="shared" si="412"/>
        <v>0</v>
      </c>
    </row>
    <row r="221" spans="1:127" x14ac:dyDescent="0.25">
      <c r="A221" s="69">
        <v>219</v>
      </c>
      <c r="B221" s="70">
        <f>DataEntry!C221</f>
        <v>10</v>
      </c>
      <c r="C221" s="71">
        <f>COUNTIF(D$2:D221,D221)+COUNTIF(G$2:G221,D221)</f>
        <v>25</v>
      </c>
      <c r="D221" s="72" t="str">
        <f t="shared" si="313"/>
        <v>Karlsruher</v>
      </c>
      <c r="E221" s="70">
        <f>DataEntry!E221</f>
        <v>3</v>
      </c>
      <c r="F221" s="71">
        <f>COUNTIF(D$2:D221,G221)+COUNTIF(G$2:G221,G221)</f>
        <v>25</v>
      </c>
      <c r="G221" s="72" t="str">
        <f t="shared" si="314"/>
        <v>Eintracht Braunschweig</v>
      </c>
      <c r="H221" s="73">
        <f>DataEntry!G221</f>
        <v>0</v>
      </c>
      <c r="I221" s="73">
        <f>DataEntry!H221</f>
        <v>0</v>
      </c>
      <c r="J221" s="158">
        <f t="shared" si="312"/>
        <v>2</v>
      </c>
      <c r="K221" s="156">
        <f t="shared" si="315"/>
        <v>0</v>
      </c>
      <c r="L221" s="224">
        <f t="shared" si="316"/>
        <v>2460.3371183292065</v>
      </c>
      <c r="M221" s="224">
        <f t="shared" si="317"/>
        <v>2332.3845037075853</v>
      </c>
      <c r="N221" s="236">
        <f t="shared" si="356"/>
        <v>127.95261462162125</v>
      </c>
      <c r="O221" s="22" t="str">
        <f t="shared" si="357"/>
        <v>T10G25</v>
      </c>
      <c r="P221" s="248">
        <f t="shared" si="318"/>
        <v>-1.1881369344556454</v>
      </c>
      <c r="Q221" s="22" t="str">
        <f t="shared" si="358"/>
        <v>T3G25</v>
      </c>
      <c r="R221" s="248">
        <f t="shared" si="319"/>
        <v>1.1881369344556454</v>
      </c>
      <c r="S221" s="74">
        <f t="shared" si="359"/>
        <v>0</v>
      </c>
      <c r="T221" s="75">
        <f t="shared" si="360"/>
        <v>0</v>
      </c>
      <c r="U221" s="76">
        <f t="shared" si="361"/>
        <v>0</v>
      </c>
      <c r="V221" s="74">
        <f t="shared" si="362"/>
        <v>0</v>
      </c>
      <c r="W221" s="75">
        <f t="shared" si="363"/>
        <v>0</v>
      </c>
      <c r="X221" s="76">
        <f t="shared" si="364"/>
        <v>0</v>
      </c>
      <c r="Y221" s="74">
        <f t="shared" si="365"/>
        <v>0</v>
      </c>
      <c r="Z221" s="75">
        <f t="shared" si="366"/>
        <v>1</v>
      </c>
      <c r="AA221" s="76">
        <f t="shared" si="367"/>
        <v>0</v>
      </c>
      <c r="AB221" s="74">
        <f t="shared" si="368"/>
        <v>0</v>
      </c>
      <c r="AC221" s="75">
        <f t="shared" si="369"/>
        <v>0</v>
      </c>
      <c r="AD221" s="76">
        <f t="shared" si="370"/>
        <v>0</v>
      </c>
      <c r="AE221" s="74">
        <f t="shared" si="371"/>
        <v>0</v>
      </c>
      <c r="AF221" s="75">
        <f t="shared" si="372"/>
        <v>0</v>
      </c>
      <c r="AG221" s="76">
        <f t="shared" si="373"/>
        <v>0</v>
      </c>
      <c r="AH221" s="74">
        <f t="shared" si="374"/>
        <v>0</v>
      </c>
      <c r="AI221" s="75">
        <f t="shared" si="375"/>
        <v>0</v>
      </c>
      <c r="AJ221" s="76">
        <f t="shared" si="376"/>
        <v>0</v>
      </c>
      <c r="AK221" s="74">
        <f t="shared" si="377"/>
        <v>0</v>
      </c>
      <c r="AL221" s="75">
        <f t="shared" si="378"/>
        <v>0</v>
      </c>
      <c r="AM221" s="76">
        <f t="shared" si="379"/>
        <v>0</v>
      </c>
      <c r="AN221" s="74">
        <f t="shared" si="380"/>
        <v>0</v>
      </c>
      <c r="AO221" s="75">
        <f t="shared" si="381"/>
        <v>0</v>
      </c>
      <c r="AP221" s="76">
        <f t="shared" si="382"/>
        <v>0</v>
      </c>
      <c r="AQ221" s="77">
        <f t="shared" si="320"/>
        <v>0.61881369344556458</v>
      </c>
      <c r="AR221" s="77">
        <f t="shared" si="383"/>
        <v>0.47674644434515823</v>
      </c>
      <c r="AS221" s="78">
        <f t="shared" si="384"/>
        <v>0.28413449820081271</v>
      </c>
      <c r="AT221" s="77">
        <f t="shared" si="385"/>
        <v>0.23911905745402906</v>
      </c>
      <c r="AU221" s="79">
        <f t="shared" si="413"/>
        <v>0.1</v>
      </c>
      <c r="AV221" s="139">
        <f>DataEntry!P221</f>
        <v>0</v>
      </c>
      <c r="AW221" s="80" t="str">
        <f t="shared" si="321"/>
        <v>27/25</v>
      </c>
      <c r="AX221" s="80" t="str">
        <f t="shared" si="322"/>
        <v>5/2</v>
      </c>
      <c r="AY221" s="80" t="str">
        <f t="shared" si="323"/>
        <v>79/25</v>
      </c>
      <c r="AZ221" s="92">
        <f>DataEntry!I221</f>
        <v>23</v>
      </c>
      <c r="BA221" s="93">
        <f>DataEntry!J221</f>
        <v>25</v>
      </c>
      <c r="BB221" s="92">
        <f>DataEntry!K221</f>
        <v>27</v>
      </c>
      <c r="BC221" s="93">
        <f>DataEntry!L221</f>
        <v>10</v>
      </c>
      <c r="BD221" s="92">
        <f>DataEntry!M221</f>
        <v>57</v>
      </c>
      <c r="BE221" s="93">
        <f>DataEntry!N221</f>
        <v>20</v>
      </c>
      <c r="BF221" s="77">
        <f t="shared" si="386"/>
        <v>0.49563341567795133</v>
      </c>
      <c r="BG221" s="77">
        <f t="shared" si="387"/>
        <v>0.25719355624369367</v>
      </c>
      <c r="BH221" s="77">
        <f t="shared" si="388"/>
        <v>0.24717302807835489</v>
      </c>
      <c r="BI221" s="83">
        <f t="shared" si="389"/>
        <v>0</v>
      </c>
      <c r="BJ221" s="83">
        <f t="shared" si="390"/>
        <v>1</v>
      </c>
      <c r="BK221" s="83">
        <f t="shared" si="391"/>
        <v>0</v>
      </c>
      <c r="BL221" s="84">
        <f t="shared" si="324"/>
        <v>0.28413449820081271</v>
      </c>
      <c r="BM221" s="84">
        <f t="shared" si="325"/>
        <v>0.25719355624369367</v>
      </c>
      <c r="BN221" s="85">
        <f t="shared" si="392"/>
        <v>2.6940941957119047E-2</v>
      </c>
      <c r="BO221" s="84">
        <f t="shared" si="326"/>
        <v>0.47674644434515823</v>
      </c>
      <c r="BP221" s="84">
        <f t="shared" si="327"/>
        <v>0.28413449820081271</v>
      </c>
      <c r="BQ221" s="84">
        <f t="shared" si="328"/>
        <v>0.23911905745402906</v>
      </c>
      <c r="BR221" s="84">
        <f t="shared" si="393"/>
        <v>0.49563341567795133</v>
      </c>
      <c r="BS221" s="84">
        <f t="shared" si="393"/>
        <v>0.25719355624369367</v>
      </c>
      <c r="BT221" s="84">
        <f t="shared" si="393"/>
        <v>0.24717302807835489</v>
      </c>
      <c r="BU221" s="86">
        <f t="shared" si="394"/>
        <v>0</v>
      </c>
      <c r="BV221" s="86">
        <f t="shared" si="394"/>
        <v>1</v>
      </c>
      <c r="BW221" s="86">
        <f t="shared" si="394"/>
        <v>0</v>
      </c>
      <c r="BX221" s="86">
        <f t="shared" si="395"/>
        <v>0</v>
      </c>
      <c r="BY221" s="86">
        <f t="shared" si="395"/>
        <v>1</v>
      </c>
      <c r="BZ221" s="86">
        <f t="shared" si="395"/>
        <v>0</v>
      </c>
      <c r="CA221" s="83">
        <f>IF(AND(DataEntry!B221&gt;=ExFrom,DataEntry!B221&lt;=ExTo),0,IF(AR221&lt;DS221,0,DB221))</f>
        <v>0</v>
      </c>
      <c r="CB221" s="83">
        <f>IF(AND(DataEntry!B221&gt;=ExFrom,DataEntry!B221&lt;=ExTo),0,IF(AT221&lt;DT221,0,DC221))</f>
        <v>0</v>
      </c>
      <c r="CC221" s="14">
        <f t="shared" si="396"/>
        <v>0</v>
      </c>
      <c r="CD221" s="72" t="str">
        <f t="shared" si="329"/>
        <v/>
      </c>
      <c r="CE221" s="87">
        <f t="shared" si="397"/>
        <v>5.0843863343863482E-2</v>
      </c>
      <c r="CF221" s="88">
        <f t="shared" si="398"/>
        <v>-6.2500950293306282E-2</v>
      </c>
      <c r="CG221" s="88">
        <f t="shared" si="399"/>
        <v>-4.9187840125429844E-2</v>
      </c>
      <c r="CH221" s="87">
        <f t="shared" si="400"/>
        <v>0.28413449820081271</v>
      </c>
      <c r="CI221" s="89">
        <f t="shared" si="330"/>
        <v>0</v>
      </c>
      <c r="CJ221" s="89">
        <f t="shared" si="331"/>
        <v>0</v>
      </c>
      <c r="CK221" s="157">
        <f t="shared" si="332"/>
        <v>0</v>
      </c>
      <c r="CL221" s="90">
        <f t="shared" si="333"/>
        <v>0</v>
      </c>
      <c r="CM221" s="157">
        <f t="shared" si="334"/>
        <v>0</v>
      </c>
      <c r="CN221" s="90">
        <f t="shared" si="335"/>
        <v>0</v>
      </c>
      <c r="CO221" s="157">
        <f t="shared" si="336"/>
        <v>0</v>
      </c>
      <c r="CP221" s="90">
        <f t="shared" si="337"/>
        <v>0</v>
      </c>
      <c r="CQ221" s="157">
        <f t="shared" si="338"/>
        <v>0</v>
      </c>
      <c r="CR221" s="90">
        <f t="shared" si="339"/>
        <v>0</v>
      </c>
      <c r="CS221" s="157">
        <f t="shared" si="340"/>
        <v>0</v>
      </c>
      <c r="CT221" s="90">
        <f t="shared" si="341"/>
        <v>0</v>
      </c>
      <c r="CU221" s="157">
        <f t="shared" si="342"/>
        <v>0</v>
      </c>
      <c r="CV221" s="90">
        <f t="shared" si="343"/>
        <v>0</v>
      </c>
      <c r="CW221" s="157">
        <f t="shared" si="344"/>
        <v>0</v>
      </c>
      <c r="CX221" s="90">
        <f t="shared" si="345"/>
        <v>0</v>
      </c>
      <c r="CY221" s="157">
        <f t="shared" si="346"/>
        <v>0</v>
      </c>
      <c r="CZ221" s="90">
        <f t="shared" si="347"/>
        <v>0</v>
      </c>
      <c r="DA221" s="94">
        <f>DataEntry!B221</f>
        <v>44269</v>
      </c>
      <c r="DB221" s="83">
        <f t="shared" si="348"/>
        <v>0</v>
      </c>
      <c r="DC221" s="83">
        <f t="shared" si="349"/>
        <v>0</v>
      </c>
      <c r="DD221" s="145" t="str">
        <f t="shared" si="401"/>
        <v/>
      </c>
      <c r="DE221" s="145">
        <f t="shared" si="402"/>
        <v>10</v>
      </c>
      <c r="DF221" s="145" t="str">
        <f t="shared" si="403"/>
        <v/>
      </c>
      <c r="DG221" s="145" t="str">
        <f t="shared" si="404"/>
        <v/>
      </c>
      <c r="DH221" s="145">
        <f t="shared" si="405"/>
        <v>3</v>
      </c>
      <c r="DI221" s="145" t="str">
        <f t="shared" si="406"/>
        <v/>
      </c>
      <c r="DJ221" s="83">
        <f t="shared" si="407"/>
        <v>0</v>
      </c>
      <c r="DK221" s="83">
        <f t="shared" si="408"/>
        <v>0</v>
      </c>
      <c r="DL221" s="84">
        <f t="shared" si="409"/>
        <v>0</v>
      </c>
      <c r="DM221" s="14">
        <f t="shared" si="410"/>
        <v>0</v>
      </c>
      <c r="DN221" s="87">
        <f>IFERROR(DO221*(1-DCFactor)+Results!DP221*DCFactor,"")</f>
        <v>0.2707094911608523</v>
      </c>
      <c r="DO221" s="87">
        <f>(DFactor*Rounds*Number/2+SUM(BV$3:BV209))/(Rounds*Number/2+COUNT(BV$3:BV209))</f>
        <v>0.2681793372319688</v>
      </c>
      <c r="DP221" s="87">
        <f t="shared" si="350"/>
        <v>0.27540834845735024</v>
      </c>
      <c r="DQ221" s="84">
        <f t="shared" si="351"/>
        <v>0</v>
      </c>
      <c r="DR221" s="84">
        <f t="shared" si="352"/>
        <v>0</v>
      </c>
      <c r="DS221" s="87">
        <f t="shared" si="353"/>
        <v>0.33875003167644357</v>
      </c>
      <c r="DT221" s="87">
        <f t="shared" si="354"/>
        <v>0.33830626133751435</v>
      </c>
      <c r="DU221" s="87">
        <f t="shared" si="355"/>
        <v>0.28413449820081271</v>
      </c>
      <c r="DV221" s="86">
        <f t="shared" si="411"/>
        <v>0</v>
      </c>
      <c r="DW221" s="86">
        <f t="shared" si="412"/>
        <v>0</v>
      </c>
    </row>
    <row r="222" spans="1:127" x14ac:dyDescent="0.25">
      <c r="A222" s="69">
        <v>220</v>
      </c>
      <c r="B222" s="70">
        <f>DataEntry!C222</f>
        <v>12</v>
      </c>
      <c r="C222" s="71">
        <f>COUNTIF(D$2:D222,D222)+COUNTIF(G$2:G222,D222)</f>
        <v>25</v>
      </c>
      <c r="D222" s="72" t="str">
        <f t="shared" si="313"/>
        <v>Nurnberg</v>
      </c>
      <c r="E222" s="70">
        <f>DataEntry!E222</f>
        <v>13</v>
      </c>
      <c r="F222" s="71">
        <f>COUNTIF(D$2:D222,G222)+COUNTIF(G$2:G222,G222)</f>
        <v>24</v>
      </c>
      <c r="G222" s="72" t="str">
        <f t="shared" si="314"/>
        <v>Osnabruck</v>
      </c>
      <c r="H222" s="73">
        <f>DataEntry!G222</f>
        <v>1</v>
      </c>
      <c r="I222" s="73">
        <f>DataEntry!H222</f>
        <v>1</v>
      </c>
      <c r="J222" s="158">
        <f t="shared" si="312"/>
        <v>2</v>
      </c>
      <c r="K222" s="156">
        <f t="shared" si="315"/>
        <v>0</v>
      </c>
      <c r="L222" s="224">
        <f t="shared" si="316"/>
        <v>2460.2965775661646</v>
      </c>
      <c r="M222" s="224">
        <f t="shared" si="317"/>
        <v>2379.1080324525906</v>
      </c>
      <c r="N222" s="236">
        <f t="shared" si="356"/>
        <v>81.188545113574037</v>
      </c>
      <c r="O222" s="22" t="str">
        <f t="shared" si="357"/>
        <v>T12G25</v>
      </c>
      <c r="P222" s="248">
        <f t="shared" si="318"/>
        <v>-0.74107533059036257</v>
      </c>
      <c r="Q222" s="22" t="str">
        <f t="shared" si="358"/>
        <v>T13G24</v>
      </c>
      <c r="R222" s="248">
        <f t="shared" si="319"/>
        <v>0.74107533059036257</v>
      </c>
      <c r="S222" s="74">
        <f t="shared" si="359"/>
        <v>0</v>
      </c>
      <c r="T222" s="75">
        <f t="shared" si="360"/>
        <v>0</v>
      </c>
      <c r="U222" s="76">
        <f t="shared" si="361"/>
        <v>0</v>
      </c>
      <c r="V222" s="74">
        <f t="shared" si="362"/>
        <v>0</v>
      </c>
      <c r="W222" s="75">
        <f t="shared" si="363"/>
        <v>1</v>
      </c>
      <c r="X222" s="76">
        <f t="shared" si="364"/>
        <v>0</v>
      </c>
      <c r="Y222" s="74">
        <f t="shared" si="365"/>
        <v>0</v>
      </c>
      <c r="Z222" s="75">
        <f t="shared" si="366"/>
        <v>0</v>
      </c>
      <c r="AA222" s="76">
        <f t="shared" si="367"/>
        <v>0</v>
      </c>
      <c r="AB222" s="74">
        <f t="shared" si="368"/>
        <v>0</v>
      </c>
      <c r="AC222" s="75">
        <f t="shared" si="369"/>
        <v>0</v>
      </c>
      <c r="AD222" s="76">
        <f t="shared" si="370"/>
        <v>0</v>
      </c>
      <c r="AE222" s="74">
        <f t="shared" si="371"/>
        <v>0</v>
      </c>
      <c r="AF222" s="75">
        <f t="shared" si="372"/>
        <v>0</v>
      </c>
      <c r="AG222" s="76">
        <f t="shared" si="373"/>
        <v>0</v>
      </c>
      <c r="AH222" s="74">
        <f t="shared" si="374"/>
        <v>0</v>
      </c>
      <c r="AI222" s="75">
        <f t="shared" si="375"/>
        <v>0</v>
      </c>
      <c r="AJ222" s="76">
        <f t="shared" si="376"/>
        <v>0</v>
      </c>
      <c r="AK222" s="74">
        <f t="shared" si="377"/>
        <v>0</v>
      </c>
      <c r="AL222" s="75">
        <f t="shared" si="378"/>
        <v>0</v>
      </c>
      <c r="AM222" s="76">
        <f t="shared" si="379"/>
        <v>0</v>
      </c>
      <c r="AN222" s="74">
        <f t="shared" si="380"/>
        <v>0</v>
      </c>
      <c r="AO222" s="75">
        <f t="shared" si="381"/>
        <v>0</v>
      </c>
      <c r="AP222" s="76">
        <f t="shared" si="382"/>
        <v>0</v>
      </c>
      <c r="AQ222" s="77">
        <f t="shared" si="320"/>
        <v>0.57410753305903628</v>
      </c>
      <c r="AR222" s="77">
        <f t="shared" si="383"/>
        <v>0.42094132099396564</v>
      </c>
      <c r="AS222" s="78">
        <f t="shared" si="384"/>
        <v>0.30633242413014128</v>
      </c>
      <c r="AT222" s="77">
        <f t="shared" si="385"/>
        <v>0.27272625487589308</v>
      </c>
      <c r="AU222" s="79">
        <f t="shared" si="413"/>
        <v>0.1</v>
      </c>
      <c r="AV222" s="139">
        <f>DataEntry!P222</f>
        <v>0</v>
      </c>
      <c r="AW222" s="80" t="str">
        <f t="shared" si="321"/>
        <v>11/8</v>
      </c>
      <c r="AX222" s="80" t="str">
        <f t="shared" si="322"/>
        <v>9/4</v>
      </c>
      <c r="AY222" s="80" t="str">
        <f t="shared" si="323"/>
        <v>66/25</v>
      </c>
      <c r="AZ222" s="92">
        <f>DataEntry!I222</f>
        <v>23</v>
      </c>
      <c r="BA222" s="93">
        <f>DataEntry!J222</f>
        <v>25</v>
      </c>
      <c r="BB222" s="92">
        <f>DataEntry!K222</f>
        <v>61</v>
      </c>
      <c r="BC222" s="93">
        <f>DataEntry!L222</f>
        <v>25</v>
      </c>
      <c r="BD222" s="92">
        <f>DataEntry!M222</f>
        <v>16</v>
      </c>
      <c r="BE222" s="93">
        <f>DataEntry!N222</f>
        <v>5</v>
      </c>
      <c r="BF222" s="77">
        <f t="shared" si="386"/>
        <v>0.49620837454665351</v>
      </c>
      <c r="BG222" s="77">
        <f t="shared" si="387"/>
        <v>0.27695351137487634</v>
      </c>
      <c r="BH222" s="77">
        <f t="shared" si="388"/>
        <v>0.22683811407847013</v>
      </c>
      <c r="BI222" s="83">
        <f t="shared" si="389"/>
        <v>0</v>
      </c>
      <c r="BJ222" s="83">
        <f t="shared" si="390"/>
        <v>1</v>
      </c>
      <c r="BK222" s="83">
        <f t="shared" si="391"/>
        <v>0</v>
      </c>
      <c r="BL222" s="84">
        <f t="shared" si="324"/>
        <v>0.30633242413014128</v>
      </c>
      <c r="BM222" s="84">
        <f t="shared" si="325"/>
        <v>0.27695351137487634</v>
      </c>
      <c r="BN222" s="85">
        <f t="shared" si="392"/>
        <v>2.9378912755264941E-2</v>
      </c>
      <c r="BO222" s="84">
        <f t="shared" si="326"/>
        <v>0.42094132099396564</v>
      </c>
      <c r="BP222" s="84">
        <f t="shared" si="327"/>
        <v>0.30633242413014128</v>
      </c>
      <c r="BQ222" s="84">
        <f t="shared" si="328"/>
        <v>0.27272625487589308</v>
      </c>
      <c r="BR222" s="84">
        <f t="shared" si="393"/>
        <v>0.49620837454665351</v>
      </c>
      <c r="BS222" s="84">
        <f t="shared" si="393"/>
        <v>0.27695351137487634</v>
      </c>
      <c r="BT222" s="84">
        <f t="shared" si="393"/>
        <v>0.22683811407847013</v>
      </c>
      <c r="BU222" s="86">
        <f t="shared" si="394"/>
        <v>0</v>
      </c>
      <c r="BV222" s="86">
        <f t="shared" si="394"/>
        <v>1</v>
      </c>
      <c r="BW222" s="86">
        <f t="shared" si="394"/>
        <v>0</v>
      </c>
      <c r="BX222" s="86">
        <f t="shared" si="395"/>
        <v>0</v>
      </c>
      <c r="BY222" s="86">
        <f t="shared" si="395"/>
        <v>1</v>
      </c>
      <c r="BZ222" s="86">
        <f t="shared" si="395"/>
        <v>0</v>
      </c>
      <c r="CA222" s="83">
        <f>IF(AND(DataEntry!B222&gt;=ExFrom,DataEntry!B222&lt;=ExTo),0,IF(AR222&lt;DS222,0,DB222))</f>
        <v>0</v>
      </c>
      <c r="CB222" s="83">
        <f>IF(AND(DataEntry!B222&gt;=ExFrom,DataEntry!B222&lt;=ExTo),0,IF(AT222&lt;DT222,0,DC222))</f>
        <v>0</v>
      </c>
      <c r="CC222" s="14">
        <f t="shared" si="396"/>
        <v>0</v>
      </c>
      <c r="CD222" s="72" t="str">
        <f t="shared" si="329"/>
        <v/>
      </c>
      <c r="CE222" s="87">
        <f t="shared" si="397"/>
        <v>4.962624584717612E-2</v>
      </c>
      <c r="CF222" s="88">
        <f t="shared" si="398"/>
        <v>-0.1362630604514368</v>
      </c>
      <c r="CG222" s="88">
        <f t="shared" si="399"/>
        <v>9.2559189008553241E-2</v>
      </c>
      <c r="CH222" s="87">
        <f t="shared" si="400"/>
        <v>0.30633242413014128</v>
      </c>
      <c r="CI222" s="89">
        <f t="shared" si="330"/>
        <v>0</v>
      </c>
      <c r="CJ222" s="89">
        <f t="shared" si="331"/>
        <v>0</v>
      </c>
      <c r="CK222" s="157">
        <f t="shared" si="332"/>
        <v>0</v>
      </c>
      <c r="CL222" s="90">
        <f t="shared" si="333"/>
        <v>0</v>
      </c>
      <c r="CM222" s="157">
        <f t="shared" si="334"/>
        <v>0</v>
      </c>
      <c r="CN222" s="90">
        <f t="shared" si="335"/>
        <v>0</v>
      </c>
      <c r="CO222" s="157">
        <f t="shared" si="336"/>
        <v>0</v>
      </c>
      <c r="CP222" s="90">
        <f t="shared" si="337"/>
        <v>0</v>
      </c>
      <c r="CQ222" s="157">
        <f t="shared" si="338"/>
        <v>0</v>
      </c>
      <c r="CR222" s="90">
        <f t="shared" si="339"/>
        <v>0</v>
      </c>
      <c r="CS222" s="157">
        <f t="shared" si="340"/>
        <v>0</v>
      </c>
      <c r="CT222" s="90">
        <f t="shared" si="341"/>
        <v>0</v>
      </c>
      <c r="CU222" s="157">
        <f t="shared" si="342"/>
        <v>0</v>
      </c>
      <c r="CV222" s="90">
        <f t="shared" si="343"/>
        <v>0</v>
      </c>
      <c r="CW222" s="157">
        <f t="shared" si="344"/>
        <v>0</v>
      </c>
      <c r="CX222" s="90">
        <f t="shared" si="345"/>
        <v>0</v>
      </c>
      <c r="CY222" s="157">
        <f t="shared" si="346"/>
        <v>0</v>
      </c>
      <c r="CZ222" s="90">
        <f t="shared" si="347"/>
        <v>0</v>
      </c>
      <c r="DA222" s="94">
        <f>DataEntry!B222</f>
        <v>44269</v>
      </c>
      <c r="DB222" s="83">
        <f t="shared" si="348"/>
        <v>0</v>
      </c>
      <c r="DC222" s="83">
        <f t="shared" si="349"/>
        <v>0</v>
      </c>
      <c r="DD222" s="145" t="str">
        <f t="shared" si="401"/>
        <v/>
      </c>
      <c r="DE222" s="145">
        <f t="shared" si="402"/>
        <v>12</v>
      </c>
      <c r="DF222" s="145" t="str">
        <f t="shared" si="403"/>
        <v/>
      </c>
      <c r="DG222" s="145" t="str">
        <f t="shared" si="404"/>
        <v/>
      </c>
      <c r="DH222" s="145">
        <f t="shared" si="405"/>
        <v>13</v>
      </c>
      <c r="DI222" s="145" t="str">
        <f t="shared" si="406"/>
        <v/>
      </c>
      <c r="DJ222" s="83">
        <f t="shared" si="407"/>
        <v>0</v>
      </c>
      <c r="DK222" s="83">
        <f t="shared" si="408"/>
        <v>0</v>
      </c>
      <c r="DL222" s="84">
        <f t="shared" si="409"/>
        <v>0</v>
      </c>
      <c r="DM222" s="14">
        <f t="shared" si="410"/>
        <v>0</v>
      </c>
      <c r="DN222" s="87">
        <f>IFERROR(DO222*(1-DCFactor)+Results!DP222*DCFactor,"")</f>
        <v>0.28354264929791911</v>
      </c>
      <c r="DO222" s="87">
        <f>(DFactor*Rounds*Number/2+SUM(BV$3:BV210))/(Rounds*Number/2+COUNT(BV$3:BV210))</f>
        <v>0.26765758754863811</v>
      </c>
      <c r="DP222" s="87">
        <f t="shared" si="350"/>
        <v>0.31304347826086959</v>
      </c>
      <c r="DQ222" s="84">
        <f t="shared" si="351"/>
        <v>0</v>
      </c>
      <c r="DR222" s="84">
        <f t="shared" si="352"/>
        <v>0</v>
      </c>
      <c r="DS222" s="87">
        <f t="shared" si="353"/>
        <v>0.34120876868171451</v>
      </c>
      <c r="DT222" s="87">
        <f t="shared" si="354"/>
        <v>0.33358136036638153</v>
      </c>
      <c r="DU222" s="87">
        <f t="shared" si="355"/>
        <v>0.30633242413014128</v>
      </c>
      <c r="DV222" s="86">
        <f t="shared" si="411"/>
        <v>0</v>
      </c>
      <c r="DW222" s="86">
        <f t="shared" si="412"/>
        <v>0</v>
      </c>
    </row>
    <row r="223" spans="1:127" x14ac:dyDescent="0.25">
      <c r="A223" s="69">
        <v>221</v>
      </c>
      <c r="B223" s="70">
        <f>DataEntry!C223</f>
        <v>17</v>
      </c>
      <c r="C223" s="71">
        <f>COUNTIF(D$2:D223,D223)+COUNTIF(G$2:G223,D223)</f>
        <v>25</v>
      </c>
      <c r="D223" s="72" t="str">
        <f t="shared" si="313"/>
        <v>St Pauli</v>
      </c>
      <c r="E223" s="70">
        <f>DataEntry!E223</f>
        <v>14</v>
      </c>
      <c r="F223" s="71">
        <f>COUNTIF(D$2:D223,G223)+COUNTIF(G$2:G223,G223)</f>
        <v>25</v>
      </c>
      <c r="G223" s="72" t="str">
        <f t="shared" si="314"/>
        <v>Paderborn 07</v>
      </c>
      <c r="H223" s="73">
        <f>DataEntry!G223</f>
        <v>0</v>
      </c>
      <c r="I223" s="73">
        <f>DataEntry!H223</f>
        <v>2</v>
      </c>
      <c r="J223" s="158">
        <f t="shared" si="312"/>
        <v>3</v>
      </c>
      <c r="K223" s="156">
        <f t="shared" si="315"/>
        <v>0</v>
      </c>
      <c r="L223" s="224">
        <f t="shared" si="316"/>
        <v>2467.9012383142644</v>
      </c>
      <c r="M223" s="224">
        <f t="shared" si="317"/>
        <v>2400.6477651007426</v>
      </c>
      <c r="N223" s="236">
        <f t="shared" si="356"/>
        <v>67.253473213521829</v>
      </c>
      <c r="O223" s="22" t="str">
        <f t="shared" si="357"/>
        <v>T17G25</v>
      </c>
      <c r="P223" s="248">
        <f t="shared" si="318"/>
        <v>-5.6079372866822021</v>
      </c>
      <c r="Q223" s="22" t="str">
        <f t="shared" si="358"/>
        <v>T14G25</v>
      </c>
      <c r="R223" s="248">
        <f t="shared" si="319"/>
        <v>5.6079372866822021</v>
      </c>
      <c r="S223" s="74">
        <f t="shared" si="359"/>
        <v>0</v>
      </c>
      <c r="T223" s="75">
        <f t="shared" si="360"/>
        <v>0</v>
      </c>
      <c r="U223" s="76">
        <f t="shared" si="361"/>
        <v>0</v>
      </c>
      <c r="V223" s="74">
        <f t="shared" si="362"/>
        <v>0</v>
      </c>
      <c r="W223" s="75">
        <f t="shared" si="363"/>
        <v>0</v>
      </c>
      <c r="X223" s="76">
        <f t="shared" si="364"/>
        <v>1</v>
      </c>
      <c r="Y223" s="74">
        <f t="shared" si="365"/>
        <v>0</v>
      </c>
      <c r="Z223" s="75">
        <f t="shared" si="366"/>
        <v>0</v>
      </c>
      <c r="AA223" s="76">
        <f t="shared" si="367"/>
        <v>0</v>
      </c>
      <c r="AB223" s="74">
        <f t="shared" si="368"/>
        <v>0</v>
      </c>
      <c r="AC223" s="75">
        <f t="shared" si="369"/>
        <v>0</v>
      </c>
      <c r="AD223" s="76">
        <f t="shared" si="370"/>
        <v>0</v>
      </c>
      <c r="AE223" s="74">
        <f t="shared" si="371"/>
        <v>0</v>
      </c>
      <c r="AF223" s="75">
        <f t="shared" si="372"/>
        <v>0</v>
      </c>
      <c r="AG223" s="76">
        <f t="shared" si="373"/>
        <v>0</v>
      </c>
      <c r="AH223" s="74">
        <f t="shared" si="374"/>
        <v>0</v>
      </c>
      <c r="AI223" s="75">
        <f t="shared" si="375"/>
        <v>0</v>
      </c>
      <c r="AJ223" s="76">
        <f t="shared" si="376"/>
        <v>0</v>
      </c>
      <c r="AK223" s="74">
        <f t="shared" si="377"/>
        <v>0</v>
      </c>
      <c r="AL223" s="75">
        <f t="shared" si="378"/>
        <v>0</v>
      </c>
      <c r="AM223" s="76">
        <f t="shared" si="379"/>
        <v>0</v>
      </c>
      <c r="AN223" s="74">
        <f t="shared" si="380"/>
        <v>0</v>
      </c>
      <c r="AO223" s="75">
        <f t="shared" si="381"/>
        <v>0</v>
      </c>
      <c r="AP223" s="76">
        <f t="shared" si="382"/>
        <v>0</v>
      </c>
      <c r="AQ223" s="77">
        <f t="shared" si="320"/>
        <v>0.56079372866822019</v>
      </c>
      <c r="AR223" s="77">
        <f t="shared" si="383"/>
        <v>0.40999944270156252</v>
      </c>
      <c r="AS223" s="78">
        <f t="shared" si="384"/>
        <v>0.30158857193331534</v>
      </c>
      <c r="AT223" s="77">
        <f t="shared" si="385"/>
        <v>0.28841198536512219</v>
      </c>
      <c r="AU223" s="79">
        <f t="shared" si="413"/>
        <v>0.1</v>
      </c>
      <c r="AV223" s="139">
        <f>DataEntry!P223</f>
        <v>-30</v>
      </c>
      <c r="AW223" s="80" t="str">
        <f t="shared" si="321"/>
        <v>71/50</v>
      </c>
      <c r="AX223" s="80" t="str">
        <f t="shared" si="322"/>
        <v>23/10</v>
      </c>
      <c r="AY223" s="80" t="str">
        <f t="shared" si="323"/>
        <v>61/25</v>
      </c>
      <c r="AZ223" s="92">
        <f>DataEntry!I223</f>
        <v>7</v>
      </c>
      <c r="BA223" s="93">
        <f>DataEntry!J223</f>
        <v>5</v>
      </c>
      <c r="BB223" s="92">
        <f>DataEntry!K223</f>
        <v>13</v>
      </c>
      <c r="BC223" s="93">
        <f>DataEntry!L223</f>
        <v>5</v>
      </c>
      <c r="BD223" s="92">
        <f>DataEntry!M223</f>
        <v>9</v>
      </c>
      <c r="BE223" s="93">
        <f>DataEntry!N223</f>
        <v>5</v>
      </c>
      <c r="BF223" s="77">
        <f t="shared" si="386"/>
        <v>0.39622641509433965</v>
      </c>
      <c r="BG223" s="77">
        <f t="shared" si="387"/>
        <v>0.26415094339622641</v>
      </c>
      <c r="BH223" s="77">
        <f t="shared" si="388"/>
        <v>0.33962264150943394</v>
      </c>
      <c r="BI223" s="83">
        <f t="shared" si="389"/>
        <v>0</v>
      </c>
      <c r="BJ223" s="83">
        <f t="shared" si="390"/>
        <v>0</v>
      </c>
      <c r="BK223" s="83">
        <f t="shared" si="391"/>
        <v>1</v>
      </c>
      <c r="BL223" s="84">
        <f t="shared" si="324"/>
        <v>0.28841198536512219</v>
      </c>
      <c r="BM223" s="84">
        <f t="shared" si="325"/>
        <v>0.33962264150943394</v>
      </c>
      <c r="BN223" s="85">
        <f t="shared" si="392"/>
        <v>-5.121065614431175E-2</v>
      </c>
      <c r="BO223" s="84">
        <f t="shared" si="326"/>
        <v>0.40999944270156252</v>
      </c>
      <c r="BP223" s="84">
        <f t="shared" si="327"/>
        <v>0.30158857193331534</v>
      </c>
      <c r="BQ223" s="84">
        <f t="shared" si="328"/>
        <v>0.28841198536512219</v>
      </c>
      <c r="BR223" s="84">
        <f t="shared" si="393"/>
        <v>0.39622641509433965</v>
      </c>
      <c r="BS223" s="84">
        <f t="shared" si="393"/>
        <v>0.26415094339622641</v>
      </c>
      <c r="BT223" s="84">
        <f t="shared" si="393"/>
        <v>0.33962264150943394</v>
      </c>
      <c r="BU223" s="86">
        <f t="shared" si="394"/>
        <v>0</v>
      </c>
      <c r="BV223" s="86">
        <f t="shared" si="394"/>
        <v>0</v>
      </c>
      <c r="BW223" s="86">
        <f t="shared" si="394"/>
        <v>1</v>
      </c>
      <c r="BX223" s="86">
        <f t="shared" si="395"/>
        <v>0</v>
      </c>
      <c r="BY223" s="86">
        <f t="shared" si="395"/>
        <v>0</v>
      </c>
      <c r="BZ223" s="86">
        <f t="shared" si="395"/>
        <v>1</v>
      </c>
      <c r="CA223" s="83">
        <f>IF(AND(DataEntry!B223&gt;=ExFrom,DataEntry!B223&lt;=ExTo),0,IF(AR223&lt;DS223,0,DB223))</f>
        <v>0</v>
      </c>
      <c r="CB223" s="83">
        <f>IF(AND(DataEntry!B223&gt;=ExFrom,DataEntry!B223&lt;=ExTo),0,IF(AT223&lt;DT223,0,DC223))</f>
        <v>0</v>
      </c>
      <c r="CC223" s="14">
        <f t="shared" si="396"/>
        <v>0</v>
      </c>
      <c r="CD223" s="72" t="str">
        <f t="shared" si="329"/>
        <v/>
      </c>
      <c r="CE223" s="87">
        <f t="shared" si="397"/>
        <v>5.1587301587301626E-2</v>
      </c>
      <c r="CF223" s="88">
        <f t="shared" si="398"/>
        <v>-1.1280938490196046E-2</v>
      </c>
      <c r="CG223" s="88">
        <f t="shared" si="399"/>
        <v>-0.12397515054823804</v>
      </c>
      <c r="CH223" s="87">
        <f t="shared" si="400"/>
        <v>0.30158857193331529</v>
      </c>
      <c r="CI223" s="89">
        <f t="shared" si="330"/>
        <v>0</v>
      </c>
      <c r="CJ223" s="89">
        <f t="shared" si="331"/>
        <v>0</v>
      </c>
      <c r="CK223" s="157">
        <f t="shared" si="332"/>
        <v>0</v>
      </c>
      <c r="CL223" s="90">
        <f t="shared" si="333"/>
        <v>0</v>
      </c>
      <c r="CM223" s="157">
        <f t="shared" si="334"/>
        <v>0</v>
      </c>
      <c r="CN223" s="90">
        <f t="shared" si="335"/>
        <v>0</v>
      </c>
      <c r="CO223" s="157">
        <f t="shared" si="336"/>
        <v>0</v>
      </c>
      <c r="CP223" s="90">
        <f t="shared" si="337"/>
        <v>0</v>
      </c>
      <c r="CQ223" s="157">
        <f t="shared" si="338"/>
        <v>0</v>
      </c>
      <c r="CR223" s="90">
        <f t="shared" si="339"/>
        <v>0</v>
      </c>
      <c r="CS223" s="157">
        <f t="shared" si="340"/>
        <v>0</v>
      </c>
      <c r="CT223" s="90">
        <f t="shared" si="341"/>
        <v>0</v>
      </c>
      <c r="CU223" s="157">
        <f t="shared" si="342"/>
        <v>0</v>
      </c>
      <c r="CV223" s="90">
        <f t="shared" si="343"/>
        <v>0</v>
      </c>
      <c r="CW223" s="157">
        <f t="shared" si="344"/>
        <v>0</v>
      </c>
      <c r="CX223" s="90">
        <f t="shared" si="345"/>
        <v>0</v>
      </c>
      <c r="CY223" s="157">
        <f t="shared" si="346"/>
        <v>0</v>
      </c>
      <c r="CZ223" s="90">
        <f t="shared" si="347"/>
        <v>0</v>
      </c>
      <c r="DA223" s="94">
        <f>DataEntry!B223</f>
        <v>44270</v>
      </c>
      <c r="DB223" s="83">
        <f t="shared" si="348"/>
        <v>0</v>
      </c>
      <c r="DC223" s="83">
        <f t="shared" si="349"/>
        <v>0</v>
      </c>
      <c r="DD223" s="145" t="str">
        <f t="shared" si="401"/>
        <v/>
      </c>
      <c r="DE223" s="145" t="str">
        <f t="shared" si="402"/>
        <v/>
      </c>
      <c r="DF223" s="145">
        <f t="shared" si="403"/>
        <v>17</v>
      </c>
      <c r="DG223" s="145">
        <f t="shared" si="404"/>
        <v>14</v>
      </c>
      <c r="DH223" s="145" t="str">
        <f t="shared" si="405"/>
        <v/>
      </c>
      <c r="DI223" s="145" t="str">
        <f t="shared" si="406"/>
        <v/>
      </c>
      <c r="DJ223" s="83">
        <f t="shared" si="407"/>
        <v>0</v>
      </c>
      <c r="DK223" s="83">
        <f t="shared" si="408"/>
        <v>0</v>
      </c>
      <c r="DL223" s="84">
        <f t="shared" si="409"/>
        <v>0</v>
      </c>
      <c r="DM223" s="14">
        <f t="shared" si="410"/>
        <v>0</v>
      </c>
      <c r="DN223" s="87">
        <f>IFERROR(DO223*(1-DCFactor)+Results!DP223*DCFactor,"")</f>
        <v>0.27924305992634746</v>
      </c>
      <c r="DO223" s="87">
        <f>(DFactor*Rounds*Number/2+SUM(BV$3:BV211))/(Rounds*Number/2+COUNT(BV$3:BV211))</f>
        <v>0.26713786407766987</v>
      </c>
      <c r="DP223" s="87">
        <f t="shared" si="350"/>
        <v>0.30172413793103448</v>
      </c>
      <c r="DQ223" s="84">
        <f t="shared" si="351"/>
        <v>0</v>
      </c>
      <c r="DR223" s="84">
        <f t="shared" si="352"/>
        <v>0</v>
      </c>
      <c r="DS223" s="87">
        <f t="shared" si="353"/>
        <v>0.33704269794967323</v>
      </c>
      <c r="DT223" s="87">
        <f t="shared" si="354"/>
        <v>0.34079917168494128</v>
      </c>
      <c r="DU223" s="87">
        <f t="shared" si="355"/>
        <v>0.30158857193331529</v>
      </c>
      <c r="DV223" s="86">
        <f t="shared" si="411"/>
        <v>-2</v>
      </c>
      <c r="DW223" s="86">
        <f t="shared" si="412"/>
        <v>2</v>
      </c>
    </row>
    <row r="224" spans="1:127" x14ac:dyDescent="0.25">
      <c r="A224" s="69">
        <v>222</v>
      </c>
      <c r="B224" s="70">
        <f>DataEntry!C224</f>
        <v>15</v>
      </c>
      <c r="C224" s="71">
        <f>COUNTIF(D$2:D224,D224)+COUNTIF(G$2:G224,D224)</f>
        <v>24</v>
      </c>
      <c r="D224" s="72" t="str">
        <f t="shared" si="313"/>
        <v>Jahn Regensburg</v>
      </c>
      <c r="E224" s="70">
        <f>DataEntry!E224</f>
        <v>6</v>
      </c>
      <c r="F224" s="71">
        <f>COUNTIF(D$2:D224,G224)+COUNTIF(G$2:G224,G224)</f>
        <v>25</v>
      </c>
      <c r="G224" s="72" t="str">
        <f t="shared" si="314"/>
        <v>Greuther Furth</v>
      </c>
      <c r="H224" s="73">
        <f>DataEntry!G224</f>
        <v>1</v>
      </c>
      <c r="I224" s="73">
        <f>DataEntry!H224</f>
        <v>2</v>
      </c>
      <c r="J224" s="158">
        <f t="shared" si="312"/>
        <v>3</v>
      </c>
      <c r="K224" s="156">
        <f t="shared" si="315"/>
        <v>0</v>
      </c>
      <c r="L224" s="224">
        <f t="shared" si="316"/>
        <v>2477.0033773495279</v>
      </c>
      <c r="M224" s="224">
        <f t="shared" si="317"/>
        <v>2513.5140881025936</v>
      </c>
      <c r="N224" s="236">
        <f t="shared" si="356"/>
        <v>-36.510710753065723</v>
      </c>
      <c r="O224" s="22" t="str">
        <f t="shared" si="357"/>
        <v>T15G24</v>
      </c>
      <c r="P224" s="248">
        <f t="shared" si="318"/>
        <v>-14.597002340960309</v>
      </c>
      <c r="Q224" s="22" t="str">
        <f t="shared" si="358"/>
        <v>T6G25</v>
      </c>
      <c r="R224" s="248">
        <f t="shared" si="319"/>
        <v>14.597002340960309</v>
      </c>
      <c r="S224" s="74">
        <f t="shared" si="359"/>
        <v>1</v>
      </c>
      <c r="T224" s="75">
        <f t="shared" si="360"/>
        <v>0</v>
      </c>
      <c r="U224" s="76">
        <f t="shared" si="361"/>
        <v>0</v>
      </c>
      <c r="V224" s="74">
        <f t="shared" si="362"/>
        <v>0</v>
      </c>
      <c r="W224" s="75">
        <f t="shared" si="363"/>
        <v>0</v>
      </c>
      <c r="X224" s="76">
        <f t="shared" si="364"/>
        <v>0</v>
      </c>
      <c r="Y224" s="74">
        <f t="shared" si="365"/>
        <v>0</v>
      </c>
      <c r="Z224" s="75">
        <f t="shared" si="366"/>
        <v>0</v>
      </c>
      <c r="AA224" s="76">
        <f t="shared" si="367"/>
        <v>0</v>
      </c>
      <c r="AB224" s="74">
        <f t="shared" si="368"/>
        <v>0</v>
      </c>
      <c r="AC224" s="75">
        <f t="shared" si="369"/>
        <v>0</v>
      </c>
      <c r="AD224" s="76">
        <f t="shared" si="370"/>
        <v>0</v>
      </c>
      <c r="AE224" s="74">
        <f t="shared" si="371"/>
        <v>0</v>
      </c>
      <c r="AF224" s="75">
        <f t="shared" si="372"/>
        <v>0</v>
      </c>
      <c r="AG224" s="76">
        <f t="shared" si="373"/>
        <v>0</v>
      </c>
      <c r="AH224" s="74">
        <f t="shared" si="374"/>
        <v>0</v>
      </c>
      <c r="AI224" s="75">
        <f t="shared" si="375"/>
        <v>0</v>
      </c>
      <c r="AJ224" s="76">
        <f t="shared" si="376"/>
        <v>0</v>
      </c>
      <c r="AK224" s="74">
        <f t="shared" si="377"/>
        <v>0</v>
      </c>
      <c r="AL224" s="75">
        <f t="shared" si="378"/>
        <v>0</v>
      </c>
      <c r="AM224" s="76">
        <f t="shared" si="379"/>
        <v>0</v>
      </c>
      <c r="AN224" s="74">
        <f t="shared" si="380"/>
        <v>0</v>
      </c>
      <c r="AO224" s="75">
        <f t="shared" si="381"/>
        <v>0</v>
      </c>
      <c r="AP224" s="76">
        <f t="shared" si="382"/>
        <v>0</v>
      </c>
      <c r="AQ224" s="77">
        <f t="shared" si="320"/>
        <v>0.46801093361536228</v>
      </c>
      <c r="AR224" s="77">
        <f t="shared" si="383"/>
        <v>0.31837295159960066</v>
      </c>
      <c r="AS224" s="78">
        <f t="shared" si="384"/>
        <v>0.29927596403152312</v>
      </c>
      <c r="AT224" s="77">
        <f t="shared" si="385"/>
        <v>0.38235108436887616</v>
      </c>
      <c r="AU224" s="79">
        <f t="shared" si="413"/>
        <v>0.1</v>
      </c>
      <c r="AV224" s="139">
        <f>DataEntry!P224</f>
        <v>0</v>
      </c>
      <c r="AW224" s="80" t="str">
        <f t="shared" si="321"/>
        <v>53/25</v>
      </c>
      <c r="AX224" s="80" t="str">
        <f t="shared" si="322"/>
        <v>58/25</v>
      </c>
      <c r="AY224" s="80" t="str">
        <f t="shared" si="323"/>
        <v>8/5</v>
      </c>
      <c r="AZ224" s="92">
        <f>DataEntry!I224</f>
        <v>13</v>
      </c>
      <c r="BA224" s="93">
        <f>DataEntry!J224</f>
        <v>5</v>
      </c>
      <c r="BB224" s="92">
        <f>DataEntry!K224</f>
        <v>57</v>
      </c>
      <c r="BC224" s="93">
        <f>DataEntry!L224</f>
        <v>25</v>
      </c>
      <c r="BD224" s="92">
        <f>DataEntry!M224</f>
        <v>57</v>
      </c>
      <c r="BE224" s="93">
        <f>DataEntry!N224</f>
        <v>50</v>
      </c>
      <c r="BF224" s="77">
        <f t="shared" si="386"/>
        <v>0.26456398504402368</v>
      </c>
      <c r="BG224" s="77">
        <f t="shared" si="387"/>
        <v>0.2903751055361235</v>
      </c>
      <c r="BH224" s="77">
        <f t="shared" si="388"/>
        <v>0.44506090941985282</v>
      </c>
      <c r="BI224" s="83">
        <f t="shared" si="389"/>
        <v>0</v>
      </c>
      <c r="BJ224" s="83">
        <f t="shared" si="390"/>
        <v>0</v>
      </c>
      <c r="BK224" s="83">
        <f t="shared" si="391"/>
        <v>1</v>
      </c>
      <c r="BL224" s="84">
        <f t="shared" si="324"/>
        <v>0.38235108436887616</v>
      </c>
      <c r="BM224" s="84">
        <f t="shared" si="325"/>
        <v>0.44506090941985282</v>
      </c>
      <c r="BN224" s="85">
        <f t="shared" si="392"/>
        <v>-6.2709825050976664E-2</v>
      </c>
      <c r="BO224" s="84">
        <f t="shared" si="326"/>
        <v>0.31837295159960066</v>
      </c>
      <c r="BP224" s="84">
        <f t="shared" si="327"/>
        <v>0.29927596403152312</v>
      </c>
      <c r="BQ224" s="84">
        <f t="shared" si="328"/>
        <v>0.38235108436887616</v>
      </c>
      <c r="BR224" s="84">
        <f t="shared" si="393"/>
        <v>0.26456398504402368</v>
      </c>
      <c r="BS224" s="84">
        <f t="shared" si="393"/>
        <v>0.2903751055361235</v>
      </c>
      <c r="BT224" s="84">
        <f t="shared" si="393"/>
        <v>0.44506090941985282</v>
      </c>
      <c r="BU224" s="86">
        <f t="shared" si="394"/>
        <v>0</v>
      </c>
      <c r="BV224" s="86">
        <f t="shared" si="394"/>
        <v>0</v>
      </c>
      <c r="BW224" s="86">
        <f t="shared" si="394"/>
        <v>1</v>
      </c>
      <c r="BX224" s="86">
        <f t="shared" si="395"/>
        <v>0</v>
      </c>
      <c r="BY224" s="86">
        <f t="shared" si="395"/>
        <v>0</v>
      </c>
      <c r="BZ224" s="86">
        <f t="shared" si="395"/>
        <v>1</v>
      </c>
      <c r="CA224" s="83">
        <f>IF(AND(DataEntry!B224&gt;=ExFrom,DataEntry!B224&lt;=ExTo),0,IF(AR224&lt;DS224,0,DB224))</f>
        <v>0</v>
      </c>
      <c r="CB224" s="83">
        <f>IF(AND(DataEntry!B224&gt;=ExFrom,DataEntry!B224&lt;=ExTo),0,IF(AT224&lt;DT224,0,DC224))</f>
        <v>0</v>
      </c>
      <c r="CC224" s="14">
        <f t="shared" si="396"/>
        <v>0</v>
      </c>
      <c r="CD224" s="72" t="str">
        <f t="shared" si="329"/>
        <v/>
      </c>
      <c r="CE224" s="87">
        <f t="shared" si="397"/>
        <v>4.9945546184433809E-2</v>
      </c>
      <c r="CF224" s="88">
        <f t="shared" si="398"/>
        <v>9.6335242437915788E-2</v>
      </c>
      <c r="CG224" s="88">
        <f t="shared" si="399"/>
        <v>-0.12563406557142126</v>
      </c>
      <c r="CH224" s="87">
        <f t="shared" si="400"/>
        <v>0.29927596403152318</v>
      </c>
      <c r="CI224" s="89">
        <f t="shared" si="330"/>
        <v>0</v>
      </c>
      <c r="CJ224" s="89">
        <f t="shared" si="331"/>
        <v>0</v>
      </c>
      <c r="CK224" s="157">
        <f t="shared" si="332"/>
        <v>0</v>
      </c>
      <c r="CL224" s="90">
        <f t="shared" si="333"/>
        <v>0</v>
      </c>
      <c r="CM224" s="157">
        <f t="shared" si="334"/>
        <v>0</v>
      </c>
      <c r="CN224" s="90">
        <f t="shared" si="335"/>
        <v>0</v>
      </c>
      <c r="CO224" s="157">
        <f t="shared" si="336"/>
        <v>0</v>
      </c>
      <c r="CP224" s="90">
        <f t="shared" si="337"/>
        <v>0</v>
      </c>
      <c r="CQ224" s="157">
        <f t="shared" si="338"/>
        <v>0</v>
      </c>
      <c r="CR224" s="90">
        <f t="shared" si="339"/>
        <v>0</v>
      </c>
      <c r="CS224" s="157">
        <f t="shared" si="340"/>
        <v>0</v>
      </c>
      <c r="CT224" s="90">
        <f t="shared" si="341"/>
        <v>0</v>
      </c>
      <c r="CU224" s="157">
        <f t="shared" si="342"/>
        <v>0</v>
      </c>
      <c r="CV224" s="90">
        <f t="shared" si="343"/>
        <v>0</v>
      </c>
      <c r="CW224" s="157">
        <f t="shared" si="344"/>
        <v>0</v>
      </c>
      <c r="CX224" s="90">
        <f t="shared" si="345"/>
        <v>0</v>
      </c>
      <c r="CY224" s="157">
        <f t="shared" si="346"/>
        <v>0</v>
      </c>
      <c r="CZ224" s="90">
        <f t="shared" si="347"/>
        <v>0</v>
      </c>
      <c r="DA224" s="94">
        <f>DataEntry!B224</f>
        <v>44272</v>
      </c>
      <c r="DB224" s="83">
        <f t="shared" si="348"/>
        <v>0</v>
      </c>
      <c r="DC224" s="83">
        <f t="shared" si="349"/>
        <v>0</v>
      </c>
      <c r="DD224" s="145" t="str">
        <f t="shared" si="401"/>
        <v/>
      </c>
      <c r="DE224" s="145" t="str">
        <f t="shared" si="402"/>
        <v/>
      </c>
      <c r="DF224" s="145">
        <f t="shared" si="403"/>
        <v>15</v>
      </c>
      <c r="DG224" s="145">
        <f t="shared" si="404"/>
        <v>6</v>
      </c>
      <c r="DH224" s="145" t="str">
        <f t="shared" si="405"/>
        <v/>
      </c>
      <c r="DI224" s="145" t="str">
        <f t="shared" si="406"/>
        <v/>
      </c>
      <c r="DJ224" s="83">
        <f t="shared" si="407"/>
        <v>0</v>
      </c>
      <c r="DK224" s="83">
        <f t="shared" si="408"/>
        <v>0</v>
      </c>
      <c r="DL224" s="84">
        <f t="shared" si="409"/>
        <v>0</v>
      </c>
      <c r="DM224" s="14">
        <f t="shared" si="410"/>
        <v>0</v>
      </c>
      <c r="DN224" s="87">
        <f>IFERROR(DO224*(1-DCFactor)+Results!DP224*DCFactor,"")</f>
        <v>0.28412800808897876</v>
      </c>
      <c r="DO224" s="87">
        <f>(DFactor*Rounds*Number/2+SUM(BV$3:BV212))/(Rounds*Number/2+COUNT(BV$3:BV212))</f>
        <v>0.26855813953488372</v>
      </c>
      <c r="DP224" s="87">
        <f t="shared" si="350"/>
        <v>0.31304347826086959</v>
      </c>
      <c r="DQ224" s="84">
        <f t="shared" si="351"/>
        <v>0</v>
      </c>
      <c r="DR224" s="84">
        <f t="shared" si="352"/>
        <v>9.9168930048066848</v>
      </c>
      <c r="DS224" s="87">
        <f t="shared" si="353"/>
        <v>0.33345549191873614</v>
      </c>
      <c r="DT224" s="87">
        <f t="shared" si="354"/>
        <v>0.34085446885238069</v>
      </c>
      <c r="DU224" s="87">
        <f t="shared" si="355"/>
        <v>0.29927596403152318</v>
      </c>
      <c r="DV224" s="86">
        <f t="shared" si="411"/>
        <v>-1</v>
      </c>
      <c r="DW224" s="86">
        <f t="shared" si="412"/>
        <v>1</v>
      </c>
    </row>
    <row r="225" spans="1:127" x14ac:dyDescent="0.25">
      <c r="A225" s="69">
        <v>223</v>
      </c>
      <c r="B225" s="70">
        <f>DataEntry!C225</f>
        <v>14</v>
      </c>
      <c r="C225" s="71">
        <f>COUNTIF(D$2:D225,D225)+COUNTIF(G$2:G225,D225)</f>
        <v>26</v>
      </c>
      <c r="D225" s="72" t="str">
        <f t="shared" si="313"/>
        <v>Paderborn 07</v>
      </c>
      <c r="E225" s="70">
        <f>DataEntry!E225</f>
        <v>10</v>
      </c>
      <c r="F225" s="71">
        <f>COUNTIF(D$2:D225,G225)+COUNTIF(G$2:G225,G225)</f>
        <v>26</v>
      </c>
      <c r="G225" s="72" t="str">
        <f t="shared" si="314"/>
        <v>Karlsruher</v>
      </c>
      <c r="H225" s="73">
        <f>DataEntry!G225</f>
        <v>2</v>
      </c>
      <c r="I225" s="73">
        <f>DataEntry!H225</f>
        <v>2</v>
      </c>
      <c r="J225" s="158">
        <f t="shared" si="312"/>
        <v>2</v>
      </c>
      <c r="K225" s="156">
        <f t="shared" si="315"/>
        <v>0</v>
      </c>
      <c r="L225" s="224">
        <f t="shared" si="316"/>
        <v>2465.4820331477672</v>
      </c>
      <c r="M225" s="224">
        <f t="shared" si="317"/>
        <v>2466.3942293339178</v>
      </c>
      <c r="N225" s="236">
        <f t="shared" si="356"/>
        <v>-0.91219618615059517</v>
      </c>
      <c r="O225" s="22" t="str">
        <f t="shared" si="357"/>
        <v>T14G26</v>
      </c>
      <c r="P225" s="248">
        <f t="shared" si="318"/>
        <v>0</v>
      </c>
      <c r="Q225" s="22" t="str">
        <f t="shared" si="358"/>
        <v>T10G26</v>
      </c>
      <c r="R225" s="248">
        <f t="shared" si="319"/>
        <v>0</v>
      </c>
      <c r="S225" s="74">
        <f t="shared" si="359"/>
        <v>0</v>
      </c>
      <c r="T225" s="75">
        <f t="shared" si="360"/>
        <v>1</v>
      </c>
      <c r="U225" s="76">
        <f t="shared" si="361"/>
        <v>0</v>
      </c>
      <c r="V225" s="74">
        <f t="shared" si="362"/>
        <v>0</v>
      </c>
      <c r="W225" s="75">
        <f t="shared" si="363"/>
        <v>0</v>
      </c>
      <c r="X225" s="76">
        <f t="shared" si="364"/>
        <v>0</v>
      </c>
      <c r="Y225" s="74">
        <f t="shared" si="365"/>
        <v>0</v>
      </c>
      <c r="Z225" s="75">
        <f t="shared" si="366"/>
        <v>0</v>
      </c>
      <c r="AA225" s="76">
        <f t="shared" si="367"/>
        <v>0</v>
      </c>
      <c r="AB225" s="74">
        <f t="shared" si="368"/>
        <v>0</v>
      </c>
      <c r="AC225" s="75">
        <f t="shared" si="369"/>
        <v>0</v>
      </c>
      <c r="AD225" s="76">
        <f t="shared" si="370"/>
        <v>0</v>
      </c>
      <c r="AE225" s="74">
        <f t="shared" si="371"/>
        <v>0</v>
      </c>
      <c r="AF225" s="75">
        <f t="shared" si="372"/>
        <v>0</v>
      </c>
      <c r="AG225" s="76">
        <f t="shared" si="373"/>
        <v>0</v>
      </c>
      <c r="AH225" s="74">
        <f t="shared" si="374"/>
        <v>0</v>
      </c>
      <c r="AI225" s="75">
        <f t="shared" si="375"/>
        <v>0</v>
      </c>
      <c r="AJ225" s="76">
        <f t="shared" si="376"/>
        <v>0</v>
      </c>
      <c r="AK225" s="74">
        <f t="shared" si="377"/>
        <v>0</v>
      </c>
      <c r="AL225" s="75">
        <f t="shared" si="378"/>
        <v>0</v>
      </c>
      <c r="AM225" s="76">
        <f t="shared" si="379"/>
        <v>0</v>
      </c>
      <c r="AN225" s="74">
        <f t="shared" si="380"/>
        <v>0</v>
      </c>
      <c r="AO225" s="75">
        <f t="shared" si="381"/>
        <v>0</v>
      </c>
      <c r="AP225" s="76">
        <f t="shared" si="382"/>
        <v>0</v>
      </c>
      <c r="AQ225" s="77">
        <f t="shared" si="320"/>
        <v>0.5</v>
      </c>
      <c r="AR225" s="77">
        <f t="shared" si="383"/>
        <v>0.36661316113129538</v>
      </c>
      <c r="AS225" s="78">
        <f t="shared" si="384"/>
        <v>0.26677367773740923</v>
      </c>
      <c r="AT225" s="77">
        <f t="shared" si="385"/>
        <v>0.36661316113129538</v>
      </c>
      <c r="AU225" s="79">
        <f t="shared" si="413"/>
        <v>0.1</v>
      </c>
      <c r="AV225" s="139">
        <f>DataEntry!P225</f>
        <v>-37</v>
      </c>
      <c r="AW225" s="80" t="str">
        <f t="shared" si="321"/>
        <v>43/25</v>
      </c>
      <c r="AX225" s="80" t="str">
        <f t="shared" si="322"/>
        <v>68/25</v>
      </c>
      <c r="AY225" s="80" t="str">
        <f t="shared" si="323"/>
        <v>43/25</v>
      </c>
      <c r="AZ225" s="92">
        <f>DataEntry!I225</f>
        <v>63</v>
      </c>
      <c r="BA225" s="93">
        <f>DataEntry!J225</f>
        <v>50</v>
      </c>
      <c r="BB225" s="92">
        <f>DataEntry!K225</f>
        <v>12</v>
      </c>
      <c r="BC225" s="93">
        <f>DataEntry!L225</f>
        <v>5</v>
      </c>
      <c r="BD225" s="92">
        <f>DataEntry!M225</f>
        <v>11</v>
      </c>
      <c r="BE225" s="93">
        <f>DataEntry!N225</f>
        <v>5</v>
      </c>
      <c r="BF225" s="77">
        <f t="shared" si="386"/>
        <v>0.42177081718095827</v>
      </c>
      <c r="BG225" s="77">
        <f t="shared" si="387"/>
        <v>0.2803535431849899</v>
      </c>
      <c r="BH225" s="77">
        <f t="shared" si="388"/>
        <v>0.29787563963405178</v>
      </c>
      <c r="BI225" s="83">
        <f t="shared" si="389"/>
        <v>0</v>
      </c>
      <c r="BJ225" s="83">
        <f t="shared" si="390"/>
        <v>1</v>
      </c>
      <c r="BK225" s="83">
        <f t="shared" si="391"/>
        <v>0</v>
      </c>
      <c r="BL225" s="84">
        <f t="shared" si="324"/>
        <v>0.26677367773740923</v>
      </c>
      <c r="BM225" s="84">
        <f t="shared" si="325"/>
        <v>0.2803535431849899</v>
      </c>
      <c r="BN225" s="85">
        <f t="shared" si="392"/>
        <v>-1.3579865447580663E-2</v>
      </c>
      <c r="BO225" s="84">
        <f t="shared" si="326"/>
        <v>0.36661316113129538</v>
      </c>
      <c r="BP225" s="84">
        <f t="shared" si="327"/>
        <v>0.26677367773740923</v>
      </c>
      <c r="BQ225" s="84">
        <f t="shared" si="328"/>
        <v>0.36661316113129538</v>
      </c>
      <c r="BR225" s="84">
        <f t="shared" si="393"/>
        <v>0.42177081718095827</v>
      </c>
      <c r="BS225" s="84">
        <f t="shared" si="393"/>
        <v>0.2803535431849899</v>
      </c>
      <c r="BT225" s="84">
        <f t="shared" si="393"/>
        <v>0.29787563963405178</v>
      </c>
      <c r="BU225" s="86">
        <f t="shared" si="394"/>
        <v>0</v>
      </c>
      <c r="BV225" s="86">
        <f t="shared" si="394"/>
        <v>1</v>
      </c>
      <c r="BW225" s="86">
        <f t="shared" si="394"/>
        <v>0</v>
      </c>
      <c r="BX225" s="86">
        <f t="shared" si="395"/>
        <v>0</v>
      </c>
      <c r="BY225" s="86">
        <f t="shared" si="395"/>
        <v>1</v>
      </c>
      <c r="BZ225" s="86">
        <f t="shared" si="395"/>
        <v>0</v>
      </c>
      <c r="CA225" s="83">
        <f>IF(AND(DataEntry!B225&gt;=ExFrom,DataEntry!B225&lt;=ExTo),0,IF(AR225&lt;DS225,0,DB225))</f>
        <v>0</v>
      </c>
      <c r="CB225" s="83">
        <f>IF(AND(DataEntry!B225&gt;=ExFrom,DataEntry!B225&lt;=ExTo),0,IF(AT225&lt;DT225,0,DC225))</f>
        <v>37</v>
      </c>
      <c r="CC225" s="14">
        <f t="shared" si="396"/>
        <v>-37</v>
      </c>
      <c r="CD225" s="72" t="str">
        <f t="shared" si="329"/>
        <v>Karlsruher</v>
      </c>
      <c r="CE225" s="87">
        <f t="shared" si="397"/>
        <v>4.9095523165018307E-2</v>
      </c>
      <c r="CF225" s="88">
        <f t="shared" si="398"/>
        <v>-0.11715582128369423</v>
      </c>
      <c r="CG225" s="88">
        <f t="shared" si="399"/>
        <v>0.1183228131079148</v>
      </c>
      <c r="CH225" s="87">
        <f t="shared" si="400"/>
        <v>0.26677367773740923</v>
      </c>
      <c r="CI225" s="89">
        <f t="shared" si="330"/>
        <v>1</v>
      </c>
      <c r="CJ225" s="89">
        <f t="shared" si="331"/>
        <v>0</v>
      </c>
      <c r="CK225" s="157">
        <f t="shared" si="332"/>
        <v>-37</v>
      </c>
      <c r="CL225" s="90">
        <f t="shared" si="333"/>
        <v>0</v>
      </c>
      <c r="CM225" s="157">
        <f t="shared" si="334"/>
        <v>0</v>
      </c>
      <c r="CN225" s="90">
        <f t="shared" si="335"/>
        <v>0</v>
      </c>
      <c r="CO225" s="157">
        <f t="shared" si="336"/>
        <v>0</v>
      </c>
      <c r="CP225" s="90">
        <f t="shared" si="337"/>
        <v>0</v>
      </c>
      <c r="CQ225" s="157">
        <f t="shared" si="338"/>
        <v>0</v>
      </c>
      <c r="CR225" s="90">
        <f t="shared" si="339"/>
        <v>0</v>
      </c>
      <c r="CS225" s="157">
        <f t="shared" si="340"/>
        <v>0</v>
      </c>
      <c r="CT225" s="90">
        <f t="shared" si="341"/>
        <v>0</v>
      </c>
      <c r="CU225" s="157">
        <f t="shared" si="342"/>
        <v>0</v>
      </c>
      <c r="CV225" s="90">
        <f t="shared" si="343"/>
        <v>0</v>
      </c>
      <c r="CW225" s="157">
        <f t="shared" si="344"/>
        <v>0</v>
      </c>
      <c r="CX225" s="90">
        <f t="shared" si="345"/>
        <v>0</v>
      </c>
      <c r="CY225" s="157">
        <f t="shared" si="346"/>
        <v>0</v>
      </c>
      <c r="CZ225" s="90">
        <f t="shared" si="347"/>
        <v>0</v>
      </c>
      <c r="DA225" s="94">
        <f>DataEntry!B225</f>
        <v>44274</v>
      </c>
      <c r="DB225" s="83">
        <f t="shared" si="348"/>
        <v>0</v>
      </c>
      <c r="DC225" s="83">
        <f t="shared" si="349"/>
        <v>37</v>
      </c>
      <c r="DD225" s="145" t="str">
        <f t="shared" si="401"/>
        <v/>
      </c>
      <c r="DE225" s="145">
        <f t="shared" si="402"/>
        <v>14</v>
      </c>
      <c r="DF225" s="145" t="str">
        <f t="shared" si="403"/>
        <v/>
      </c>
      <c r="DG225" s="145" t="str">
        <f t="shared" si="404"/>
        <v/>
      </c>
      <c r="DH225" s="145">
        <f t="shared" si="405"/>
        <v>10</v>
      </c>
      <c r="DI225" s="145" t="str">
        <f t="shared" si="406"/>
        <v/>
      </c>
      <c r="DJ225" s="83">
        <f t="shared" si="407"/>
        <v>0</v>
      </c>
      <c r="DK225" s="83">
        <f t="shared" si="408"/>
        <v>37</v>
      </c>
      <c r="DL225" s="84">
        <f t="shared" si="409"/>
        <v>15.42</v>
      </c>
      <c r="DM225" s="14">
        <f t="shared" si="410"/>
        <v>37.01</v>
      </c>
      <c r="DN225" s="87">
        <f>IFERROR(DO225*(1-DCFactor)+Results!DP225*DCFactor,"")</f>
        <v>0.27210650099990163</v>
      </c>
      <c r="DO225" s="87">
        <f>(DFactor*Rounds*Number/2+SUM(BV$3:BV213))/(Rounds*Number/2+COUNT(BV$3:BV213))</f>
        <v>0.26803868471953579</v>
      </c>
      <c r="DP225" s="87">
        <f t="shared" si="350"/>
        <v>0.27966101694915252</v>
      </c>
      <c r="DQ225" s="84">
        <f t="shared" si="351"/>
        <v>0</v>
      </c>
      <c r="DR225" s="84">
        <f t="shared" si="352"/>
        <v>0</v>
      </c>
      <c r="DS225" s="87">
        <f t="shared" si="353"/>
        <v>0.34057186070945644</v>
      </c>
      <c r="DT225" s="87">
        <f t="shared" si="354"/>
        <v>0.33272257289640284</v>
      </c>
      <c r="DU225" s="87">
        <f t="shared" si="355"/>
        <v>0.26677367773740923</v>
      </c>
      <c r="DV225" s="86">
        <f t="shared" si="411"/>
        <v>0</v>
      </c>
      <c r="DW225" s="86">
        <f t="shared" si="412"/>
        <v>0</v>
      </c>
    </row>
    <row r="226" spans="1:127" x14ac:dyDescent="0.25">
      <c r="A226" s="69">
        <v>224</v>
      </c>
      <c r="B226" s="70">
        <f>DataEntry!C226</f>
        <v>3</v>
      </c>
      <c r="C226" s="71">
        <f>COUNTIF(D$2:D226,D226)+COUNTIF(G$2:G226,D226)</f>
        <v>26</v>
      </c>
      <c r="D226" s="72" t="str">
        <f t="shared" si="313"/>
        <v>Eintracht Braunschweig</v>
      </c>
      <c r="E226" s="70">
        <f>DataEntry!E226</f>
        <v>4</v>
      </c>
      <c r="F226" s="71">
        <f>COUNTIF(D$2:D226,G226)+COUNTIF(G$2:G226,G226)</f>
        <v>26</v>
      </c>
      <c r="G226" s="72" t="str">
        <f t="shared" si="314"/>
        <v>Darmstadt 98</v>
      </c>
      <c r="H226" s="73">
        <f>DataEntry!G226</f>
        <v>1</v>
      </c>
      <c r="I226" s="73">
        <f>DataEntry!H226</f>
        <v>1</v>
      </c>
      <c r="J226" s="158">
        <f t="shared" si="312"/>
        <v>2</v>
      </c>
      <c r="K226" s="156">
        <f t="shared" si="315"/>
        <v>0</v>
      </c>
      <c r="L226" s="224">
        <f t="shared" si="316"/>
        <v>2371.098527113877</v>
      </c>
      <c r="M226" s="224">
        <f t="shared" si="317"/>
        <v>2420.9412850164463</v>
      </c>
      <c r="N226" s="236">
        <f t="shared" si="356"/>
        <v>-49.842757902569247</v>
      </c>
      <c r="O226" s="22" t="str">
        <f t="shared" si="357"/>
        <v>T3G26</v>
      </c>
      <c r="P226" s="248">
        <f t="shared" si="318"/>
        <v>0.43943839383318828</v>
      </c>
      <c r="Q226" s="22" t="str">
        <f t="shared" si="358"/>
        <v>T4G26</v>
      </c>
      <c r="R226" s="248">
        <f t="shared" si="319"/>
        <v>-0.43943839383318828</v>
      </c>
      <c r="S226" s="74">
        <f t="shared" si="359"/>
        <v>0</v>
      </c>
      <c r="T226" s="75">
        <f t="shared" si="360"/>
        <v>1</v>
      </c>
      <c r="U226" s="76">
        <f t="shared" si="361"/>
        <v>0</v>
      </c>
      <c r="V226" s="74">
        <f t="shared" si="362"/>
        <v>0</v>
      </c>
      <c r="W226" s="75">
        <f t="shared" si="363"/>
        <v>0</v>
      </c>
      <c r="X226" s="76">
        <f t="shared" si="364"/>
        <v>0</v>
      </c>
      <c r="Y226" s="74">
        <f t="shared" si="365"/>
        <v>0</v>
      </c>
      <c r="Z226" s="75">
        <f t="shared" si="366"/>
        <v>0</v>
      </c>
      <c r="AA226" s="76">
        <f t="shared" si="367"/>
        <v>0</v>
      </c>
      <c r="AB226" s="74">
        <f t="shared" si="368"/>
        <v>0</v>
      </c>
      <c r="AC226" s="75">
        <f t="shared" si="369"/>
        <v>0</v>
      </c>
      <c r="AD226" s="76">
        <f t="shared" si="370"/>
        <v>0</v>
      </c>
      <c r="AE226" s="74">
        <f t="shared" si="371"/>
        <v>0</v>
      </c>
      <c r="AF226" s="75">
        <f t="shared" si="372"/>
        <v>0</v>
      </c>
      <c r="AG226" s="76">
        <f t="shared" si="373"/>
        <v>0</v>
      </c>
      <c r="AH226" s="74">
        <f t="shared" si="374"/>
        <v>0</v>
      </c>
      <c r="AI226" s="75">
        <f t="shared" si="375"/>
        <v>0</v>
      </c>
      <c r="AJ226" s="76">
        <f t="shared" si="376"/>
        <v>0</v>
      </c>
      <c r="AK226" s="74">
        <f t="shared" si="377"/>
        <v>0</v>
      </c>
      <c r="AL226" s="75">
        <f t="shared" si="378"/>
        <v>0</v>
      </c>
      <c r="AM226" s="76">
        <f t="shared" si="379"/>
        <v>0</v>
      </c>
      <c r="AN226" s="74">
        <f t="shared" si="380"/>
        <v>0</v>
      </c>
      <c r="AO226" s="75">
        <f t="shared" si="381"/>
        <v>0</v>
      </c>
      <c r="AP226" s="76">
        <f t="shared" si="382"/>
        <v>0</v>
      </c>
      <c r="AQ226" s="77">
        <f t="shared" si="320"/>
        <v>0.45605616061668119</v>
      </c>
      <c r="AR226" s="77">
        <f t="shared" si="383"/>
        <v>0.30993377848485243</v>
      </c>
      <c r="AS226" s="78">
        <f t="shared" si="384"/>
        <v>0.29224476426365747</v>
      </c>
      <c r="AT226" s="77">
        <f t="shared" si="385"/>
        <v>0.3978214572514901</v>
      </c>
      <c r="AU226" s="79">
        <f t="shared" si="413"/>
        <v>0.1</v>
      </c>
      <c r="AV226" s="139">
        <f>DataEntry!P226</f>
        <v>0</v>
      </c>
      <c r="AW226" s="80" t="str">
        <f t="shared" si="321"/>
        <v>11/5</v>
      </c>
      <c r="AX226" s="80" t="str">
        <f t="shared" si="322"/>
        <v>12/5</v>
      </c>
      <c r="AY226" s="80" t="str">
        <f t="shared" si="323"/>
        <v>6/4</v>
      </c>
      <c r="AZ226" s="92">
        <f>DataEntry!I226</f>
        <v>53</v>
      </c>
      <c r="BA226" s="93">
        <f>DataEntry!J226</f>
        <v>25</v>
      </c>
      <c r="BB226" s="92">
        <f>DataEntry!K226</f>
        <v>64</v>
      </c>
      <c r="BC226" s="93">
        <f>DataEntry!L226</f>
        <v>25</v>
      </c>
      <c r="BD226" s="92">
        <f>DataEntry!M226</f>
        <v>61</v>
      </c>
      <c r="BE226" s="93">
        <f>DataEntry!N226</f>
        <v>50</v>
      </c>
      <c r="BF226" s="77">
        <f t="shared" si="386"/>
        <v>0.3047099102433608</v>
      </c>
      <c r="BG226" s="77">
        <f t="shared" si="387"/>
        <v>0.26704913482002407</v>
      </c>
      <c r="BH226" s="77">
        <f t="shared" si="388"/>
        <v>0.42824095493661513</v>
      </c>
      <c r="BI226" s="83">
        <f t="shared" si="389"/>
        <v>0</v>
      </c>
      <c r="BJ226" s="83">
        <f t="shared" si="390"/>
        <v>1</v>
      </c>
      <c r="BK226" s="83">
        <f t="shared" si="391"/>
        <v>0</v>
      </c>
      <c r="BL226" s="84">
        <f t="shared" si="324"/>
        <v>0.29224476426365747</v>
      </c>
      <c r="BM226" s="84">
        <f t="shared" si="325"/>
        <v>0.26704913482002407</v>
      </c>
      <c r="BN226" s="85">
        <f t="shared" si="392"/>
        <v>2.5195629443633405E-2</v>
      </c>
      <c r="BO226" s="84">
        <f t="shared" si="326"/>
        <v>0.30993377848485243</v>
      </c>
      <c r="BP226" s="84">
        <f t="shared" si="327"/>
        <v>0.29224476426365747</v>
      </c>
      <c r="BQ226" s="84">
        <f t="shared" si="328"/>
        <v>0.3978214572514901</v>
      </c>
      <c r="BR226" s="84">
        <f t="shared" si="393"/>
        <v>0.3047099102433608</v>
      </c>
      <c r="BS226" s="84">
        <f t="shared" si="393"/>
        <v>0.26704913482002407</v>
      </c>
      <c r="BT226" s="84">
        <f t="shared" si="393"/>
        <v>0.42824095493661513</v>
      </c>
      <c r="BU226" s="86">
        <f t="shared" si="394"/>
        <v>0</v>
      </c>
      <c r="BV226" s="86">
        <f t="shared" si="394"/>
        <v>1</v>
      </c>
      <c r="BW226" s="86">
        <f t="shared" si="394"/>
        <v>0</v>
      </c>
      <c r="BX226" s="86">
        <f t="shared" si="395"/>
        <v>0</v>
      </c>
      <c r="BY226" s="86">
        <f t="shared" si="395"/>
        <v>1</v>
      </c>
      <c r="BZ226" s="86">
        <f t="shared" si="395"/>
        <v>0</v>
      </c>
      <c r="CA226" s="83">
        <f>IF(AND(DataEntry!B226&gt;=ExFrom,DataEntry!B226&lt;=ExTo),0,IF(AR226&lt;DS226,0,DB226))</f>
        <v>0</v>
      </c>
      <c r="CB226" s="83">
        <f>IF(AND(DataEntry!B226&gt;=ExFrom,DataEntry!B226&lt;=ExTo),0,IF(AT226&lt;DT226,0,DC226))</f>
        <v>0</v>
      </c>
      <c r="CC226" s="14">
        <f t="shared" si="396"/>
        <v>0</v>
      </c>
      <c r="CD226" s="72" t="str">
        <f t="shared" si="329"/>
        <v/>
      </c>
      <c r="CE226" s="87">
        <f t="shared" si="397"/>
        <v>5.1862147367765399E-2</v>
      </c>
      <c r="CF226" s="88">
        <f t="shared" si="398"/>
        <v>-2.1618237414456221E-2</v>
      </c>
      <c r="CG226" s="88">
        <f t="shared" si="399"/>
        <v>-8.1658188923424913E-2</v>
      </c>
      <c r="CH226" s="87">
        <f t="shared" si="400"/>
        <v>0.29224476426365753</v>
      </c>
      <c r="CI226" s="89">
        <f t="shared" si="330"/>
        <v>0</v>
      </c>
      <c r="CJ226" s="89">
        <f t="shared" si="331"/>
        <v>0</v>
      </c>
      <c r="CK226" s="157">
        <f t="shared" si="332"/>
        <v>0</v>
      </c>
      <c r="CL226" s="90">
        <f t="shared" si="333"/>
        <v>0</v>
      </c>
      <c r="CM226" s="157">
        <f t="shared" si="334"/>
        <v>0</v>
      </c>
      <c r="CN226" s="90">
        <f t="shared" si="335"/>
        <v>0</v>
      </c>
      <c r="CO226" s="157">
        <f t="shared" si="336"/>
        <v>0</v>
      </c>
      <c r="CP226" s="90">
        <f t="shared" si="337"/>
        <v>0</v>
      </c>
      <c r="CQ226" s="157">
        <f t="shared" si="338"/>
        <v>0</v>
      </c>
      <c r="CR226" s="90">
        <f t="shared" si="339"/>
        <v>0</v>
      </c>
      <c r="CS226" s="157">
        <f t="shared" si="340"/>
        <v>0</v>
      </c>
      <c r="CT226" s="90">
        <f t="shared" si="341"/>
        <v>0</v>
      </c>
      <c r="CU226" s="157">
        <f t="shared" si="342"/>
        <v>0</v>
      </c>
      <c r="CV226" s="90">
        <f t="shared" si="343"/>
        <v>0</v>
      </c>
      <c r="CW226" s="157">
        <f t="shared" si="344"/>
        <v>0</v>
      </c>
      <c r="CX226" s="90">
        <f t="shared" si="345"/>
        <v>0</v>
      </c>
      <c r="CY226" s="157">
        <f t="shared" si="346"/>
        <v>0</v>
      </c>
      <c r="CZ226" s="90">
        <f t="shared" si="347"/>
        <v>0</v>
      </c>
      <c r="DA226" s="94">
        <f>DataEntry!B226</f>
        <v>44275</v>
      </c>
      <c r="DB226" s="83">
        <f t="shared" si="348"/>
        <v>0</v>
      </c>
      <c r="DC226" s="83">
        <f t="shared" si="349"/>
        <v>0</v>
      </c>
      <c r="DD226" s="145" t="str">
        <f t="shared" si="401"/>
        <v/>
      </c>
      <c r="DE226" s="145">
        <f t="shared" si="402"/>
        <v>3</v>
      </c>
      <c r="DF226" s="145" t="str">
        <f t="shared" si="403"/>
        <v/>
      </c>
      <c r="DG226" s="145" t="str">
        <f t="shared" si="404"/>
        <v/>
      </c>
      <c r="DH226" s="145">
        <f t="shared" si="405"/>
        <v>4</v>
      </c>
      <c r="DI226" s="145" t="str">
        <f t="shared" si="406"/>
        <v/>
      </c>
      <c r="DJ226" s="83">
        <f t="shared" si="407"/>
        <v>0</v>
      </c>
      <c r="DK226" s="83">
        <f t="shared" si="408"/>
        <v>0</v>
      </c>
      <c r="DL226" s="84">
        <f t="shared" si="409"/>
        <v>0</v>
      </c>
      <c r="DM226" s="14">
        <f t="shared" si="410"/>
        <v>0</v>
      </c>
      <c r="DN226" s="87">
        <f>IFERROR(DO226*(1-DCFactor)+Results!DP226*DCFactor,"")</f>
        <v>0.27286887466031085</v>
      </c>
      <c r="DO226" s="87">
        <f>(DFactor*Rounds*Number/2+SUM(BV$3:BV214))/(Rounds*Number/2+COUNT(BV$3:BV214))</f>
        <v>0.26945173745173745</v>
      </c>
      <c r="DP226" s="87">
        <f t="shared" si="350"/>
        <v>0.27921498661909011</v>
      </c>
      <c r="DQ226" s="84">
        <f t="shared" si="351"/>
        <v>0</v>
      </c>
      <c r="DR226" s="84">
        <f t="shared" si="352"/>
        <v>0</v>
      </c>
      <c r="DS226" s="87">
        <f t="shared" si="353"/>
        <v>0.33738727458048184</v>
      </c>
      <c r="DT226" s="87">
        <f t="shared" si="354"/>
        <v>0.33938860629744749</v>
      </c>
      <c r="DU226" s="87">
        <f t="shared" si="355"/>
        <v>0.29224476426365753</v>
      </c>
      <c r="DV226" s="86">
        <f t="shared" si="411"/>
        <v>0</v>
      </c>
      <c r="DW226" s="86">
        <f t="shared" si="412"/>
        <v>0</v>
      </c>
    </row>
    <row r="227" spans="1:127" x14ac:dyDescent="0.25">
      <c r="A227" s="69">
        <v>225</v>
      </c>
      <c r="B227" s="70">
        <f>DataEntry!C227</f>
        <v>1</v>
      </c>
      <c r="C227" s="71">
        <f>COUNTIF(D$2:D227,D227)+COUNTIF(G$2:G227,D227)</f>
        <v>26</v>
      </c>
      <c r="D227" s="72" t="str">
        <f t="shared" si="313"/>
        <v>Erzgebirge Aue</v>
      </c>
      <c r="E227" s="70">
        <f>DataEntry!E227</f>
        <v>16</v>
      </c>
      <c r="F227" s="71">
        <f>COUNTIF(D$2:D227,G227)+COUNTIF(G$2:G227,G227)</f>
        <v>26</v>
      </c>
      <c r="G227" s="72" t="str">
        <f t="shared" si="314"/>
        <v>Sandhausen</v>
      </c>
      <c r="H227" s="73">
        <f>DataEntry!G227</f>
        <v>2</v>
      </c>
      <c r="I227" s="73">
        <f>DataEntry!H227</f>
        <v>0</v>
      </c>
      <c r="J227" s="158">
        <f t="shared" si="312"/>
        <v>1</v>
      </c>
      <c r="K227" s="156">
        <f t="shared" si="315"/>
        <v>0</v>
      </c>
      <c r="L227" s="224">
        <f t="shared" si="316"/>
        <v>2474.2914769460012</v>
      </c>
      <c r="M227" s="224">
        <f t="shared" si="317"/>
        <v>2353.7013959271371</v>
      </c>
      <c r="N227" s="236">
        <f t="shared" si="356"/>
        <v>120.59008101886411</v>
      </c>
      <c r="O227" s="22" t="str">
        <f t="shared" si="357"/>
        <v>T1G26</v>
      </c>
      <c r="P227" s="248">
        <f t="shared" si="318"/>
        <v>3.8806276590341282</v>
      </c>
      <c r="Q227" s="22" t="str">
        <f t="shared" si="358"/>
        <v>T16G26</v>
      </c>
      <c r="R227" s="248">
        <f t="shared" si="319"/>
        <v>-3.8806276590341282</v>
      </c>
      <c r="S227" s="74">
        <f t="shared" si="359"/>
        <v>0</v>
      </c>
      <c r="T227" s="75">
        <f t="shared" si="360"/>
        <v>0</v>
      </c>
      <c r="U227" s="76">
        <f t="shared" si="361"/>
        <v>0</v>
      </c>
      <c r="V227" s="74">
        <f t="shared" si="362"/>
        <v>0</v>
      </c>
      <c r="W227" s="75">
        <f t="shared" si="363"/>
        <v>0</v>
      </c>
      <c r="X227" s="76">
        <f t="shared" si="364"/>
        <v>0</v>
      </c>
      <c r="Y227" s="74">
        <f t="shared" si="365"/>
        <v>1</v>
      </c>
      <c r="Z227" s="75">
        <f t="shared" si="366"/>
        <v>0</v>
      </c>
      <c r="AA227" s="76">
        <f t="shared" si="367"/>
        <v>0</v>
      </c>
      <c r="AB227" s="74">
        <f t="shared" si="368"/>
        <v>0</v>
      </c>
      <c r="AC227" s="75">
        <f t="shared" si="369"/>
        <v>0</v>
      </c>
      <c r="AD227" s="76">
        <f t="shared" si="370"/>
        <v>0</v>
      </c>
      <c r="AE227" s="74">
        <f t="shared" si="371"/>
        <v>0</v>
      </c>
      <c r="AF227" s="75">
        <f t="shared" si="372"/>
        <v>0</v>
      </c>
      <c r="AG227" s="76">
        <f t="shared" si="373"/>
        <v>0</v>
      </c>
      <c r="AH227" s="74">
        <f t="shared" si="374"/>
        <v>0</v>
      </c>
      <c r="AI227" s="75">
        <f t="shared" si="375"/>
        <v>0</v>
      </c>
      <c r="AJ227" s="76">
        <f t="shared" si="376"/>
        <v>0</v>
      </c>
      <c r="AK227" s="74">
        <f t="shared" si="377"/>
        <v>0</v>
      </c>
      <c r="AL227" s="75">
        <f t="shared" si="378"/>
        <v>0</v>
      </c>
      <c r="AM227" s="76">
        <f t="shared" si="379"/>
        <v>0</v>
      </c>
      <c r="AN227" s="74">
        <f t="shared" si="380"/>
        <v>0</v>
      </c>
      <c r="AO227" s="75">
        <f t="shared" si="381"/>
        <v>0</v>
      </c>
      <c r="AP227" s="76">
        <f t="shared" si="382"/>
        <v>0</v>
      </c>
      <c r="AQ227" s="77">
        <f t="shared" si="320"/>
        <v>0.61193723409658718</v>
      </c>
      <c r="AR227" s="77">
        <f t="shared" si="383"/>
        <v>0.47061457531676254</v>
      </c>
      <c r="AS227" s="78">
        <f t="shared" si="384"/>
        <v>0.28264531755964928</v>
      </c>
      <c r="AT227" s="77">
        <f t="shared" si="385"/>
        <v>0.24674010712358813</v>
      </c>
      <c r="AU227" s="79">
        <f t="shared" si="413"/>
        <v>0.1</v>
      </c>
      <c r="AV227" s="139">
        <f>DataEntry!P227</f>
        <v>0</v>
      </c>
      <c r="AW227" s="80" t="str">
        <f t="shared" si="321"/>
        <v>28/25</v>
      </c>
      <c r="AX227" s="80" t="str">
        <f t="shared" si="322"/>
        <v>63/25</v>
      </c>
      <c r="AY227" s="80" t="str">
        <f t="shared" si="323"/>
        <v>76/25</v>
      </c>
      <c r="AZ227" s="92">
        <f>DataEntry!I227</f>
        <v>13</v>
      </c>
      <c r="BA227" s="93">
        <f>DataEntry!J227</f>
        <v>10</v>
      </c>
      <c r="BB227" s="92">
        <f>DataEntry!K227</f>
        <v>64</v>
      </c>
      <c r="BC227" s="93">
        <f>DataEntry!L227</f>
        <v>25</v>
      </c>
      <c r="BD227" s="92">
        <f>DataEntry!M227</f>
        <v>99</v>
      </c>
      <c r="BE227" s="93">
        <f>DataEntry!N227</f>
        <v>50</v>
      </c>
      <c r="BF227" s="77">
        <f t="shared" si="386"/>
        <v>0.41358554119169777</v>
      </c>
      <c r="BG227" s="77">
        <f t="shared" si="387"/>
        <v>0.26720414178115309</v>
      </c>
      <c r="BH227" s="77">
        <f t="shared" si="388"/>
        <v>0.3192103170271493</v>
      </c>
      <c r="BI227" s="83">
        <f t="shared" si="389"/>
        <v>1</v>
      </c>
      <c r="BJ227" s="83">
        <f t="shared" si="390"/>
        <v>0</v>
      </c>
      <c r="BK227" s="83">
        <f t="shared" si="391"/>
        <v>0</v>
      </c>
      <c r="BL227" s="84">
        <f t="shared" si="324"/>
        <v>0.47061457531676254</v>
      </c>
      <c r="BM227" s="84">
        <f t="shared" si="325"/>
        <v>0.41358554119169777</v>
      </c>
      <c r="BN227" s="85">
        <f t="shared" si="392"/>
        <v>5.702903412506477E-2</v>
      </c>
      <c r="BO227" s="84">
        <f t="shared" si="326"/>
        <v>0.47061457531676254</v>
      </c>
      <c r="BP227" s="84">
        <f t="shared" si="327"/>
        <v>0.28264531755964928</v>
      </c>
      <c r="BQ227" s="84">
        <f t="shared" si="328"/>
        <v>0.24674010712358813</v>
      </c>
      <c r="BR227" s="84">
        <f t="shared" si="393"/>
        <v>0.41358554119169777</v>
      </c>
      <c r="BS227" s="84">
        <f t="shared" si="393"/>
        <v>0.26720414178115309</v>
      </c>
      <c r="BT227" s="84">
        <f t="shared" si="393"/>
        <v>0.3192103170271493</v>
      </c>
      <c r="BU227" s="86">
        <f t="shared" si="394"/>
        <v>1</v>
      </c>
      <c r="BV227" s="86">
        <f t="shared" si="394"/>
        <v>0</v>
      </c>
      <c r="BW227" s="86">
        <f t="shared" si="394"/>
        <v>0</v>
      </c>
      <c r="BX227" s="86">
        <f t="shared" si="395"/>
        <v>1</v>
      </c>
      <c r="BY227" s="86">
        <f t="shared" si="395"/>
        <v>0</v>
      </c>
      <c r="BZ227" s="86">
        <f t="shared" si="395"/>
        <v>0</v>
      </c>
      <c r="CA227" s="83">
        <f>IF(AND(DataEntry!B227&gt;=ExFrom,DataEntry!B227&lt;=ExTo),0,IF(AR227&lt;DS227,0,DB227))</f>
        <v>0</v>
      </c>
      <c r="CB227" s="83">
        <f>IF(AND(DataEntry!B227&gt;=ExFrom,DataEntry!B227&lt;=ExTo),0,IF(AT227&lt;DT227,0,DC227))</f>
        <v>0</v>
      </c>
      <c r="CC227" s="14">
        <f t="shared" si="396"/>
        <v>0</v>
      </c>
      <c r="CD227" s="72" t="str">
        <f t="shared" si="329"/>
        <v/>
      </c>
      <c r="CE227" s="87">
        <f t="shared" si="397"/>
        <v>5.1251954898804186E-2</v>
      </c>
      <c r="CF227" s="88">
        <f t="shared" si="398"/>
        <v>6.0599264231558959E-2</v>
      </c>
      <c r="CG227" s="88">
        <f t="shared" si="399"/>
        <v>-0.16501508005724172</v>
      </c>
      <c r="CH227" s="87">
        <f t="shared" si="400"/>
        <v>0.28264531755964933</v>
      </c>
      <c r="CI227" s="89">
        <f t="shared" si="330"/>
        <v>0</v>
      </c>
      <c r="CJ227" s="89">
        <f t="shared" si="331"/>
        <v>0</v>
      </c>
      <c r="CK227" s="157">
        <f t="shared" si="332"/>
        <v>0</v>
      </c>
      <c r="CL227" s="90">
        <f t="shared" si="333"/>
        <v>0</v>
      </c>
      <c r="CM227" s="157">
        <f t="shared" si="334"/>
        <v>0</v>
      </c>
      <c r="CN227" s="90">
        <f t="shared" si="335"/>
        <v>0</v>
      </c>
      <c r="CO227" s="157">
        <f t="shared" si="336"/>
        <v>0</v>
      </c>
      <c r="CP227" s="90">
        <f t="shared" si="337"/>
        <v>0</v>
      </c>
      <c r="CQ227" s="157">
        <f t="shared" si="338"/>
        <v>0</v>
      </c>
      <c r="CR227" s="90">
        <f t="shared" si="339"/>
        <v>0</v>
      </c>
      <c r="CS227" s="157">
        <f t="shared" si="340"/>
        <v>0</v>
      </c>
      <c r="CT227" s="90">
        <f t="shared" si="341"/>
        <v>0</v>
      </c>
      <c r="CU227" s="157">
        <f t="shared" si="342"/>
        <v>0</v>
      </c>
      <c r="CV227" s="90">
        <f t="shared" si="343"/>
        <v>0</v>
      </c>
      <c r="CW227" s="157">
        <f t="shared" si="344"/>
        <v>0</v>
      </c>
      <c r="CX227" s="90">
        <f t="shared" si="345"/>
        <v>0</v>
      </c>
      <c r="CY227" s="157">
        <f t="shared" si="346"/>
        <v>0</v>
      </c>
      <c r="CZ227" s="90">
        <f t="shared" si="347"/>
        <v>0</v>
      </c>
      <c r="DA227" s="94">
        <f>DataEntry!B227</f>
        <v>44275</v>
      </c>
      <c r="DB227" s="83">
        <f t="shared" si="348"/>
        <v>0</v>
      </c>
      <c r="DC227" s="83">
        <f t="shared" si="349"/>
        <v>0</v>
      </c>
      <c r="DD227" s="145">
        <f t="shared" si="401"/>
        <v>1</v>
      </c>
      <c r="DE227" s="145" t="str">
        <f t="shared" si="402"/>
        <v/>
      </c>
      <c r="DF227" s="145" t="str">
        <f t="shared" si="403"/>
        <v/>
      </c>
      <c r="DG227" s="145" t="str">
        <f t="shared" si="404"/>
        <v/>
      </c>
      <c r="DH227" s="145" t="str">
        <f t="shared" si="405"/>
        <v/>
      </c>
      <c r="DI227" s="145">
        <f t="shared" si="406"/>
        <v>16</v>
      </c>
      <c r="DJ227" s="83">
        <f t="shared" si="407"/>
        <v>0</v>
      </c>
      <c r="DK227" s="83">
        <f t="shared" si="408"/>
        <v>0</v>
      </c>
      <c r="DL227" s="84">
        <f t="shared" si="409"/>
        <v>0</v>
      </c>
      <c r="DM227" s="14">
        <f t="shared" si="410"/>
        <v>0</v>
      </c>
      <c r="DN227" s="87">
        <f>IFERROR(DO227*(1-DCFactor)+Results!DP227*DCFactor,"")</f>
        <v>0.26675531824564841</v>
      </c>
      <c r="DO227" s="87">
        <f>(DFactor*Rounds*Number/2+SUM(BV$3:BV215))/(Rounds*Number/2+COUNT(BV$3:BV215))</f>
        <v>0.26893256262042387</v>
      </c>
      <c r="DP227" s="87">
        <f t="shared" si="350"/>
        <v>0.26271186440677968</v>
      </c>
      <c r="DQ227" s="84">
        <f t="shared" si="351"/>
        <v>0</v>
      </c>
      <c r="DR227" s="84">
        <f t="shared" si="352"/>
        <v>0</v>
      </c>
      <c r="DS227" s="87">
        <f t="shared" si="353"/>
        <v>0.3346466911922813</v>
      </c>
      <c r="DT227" s="87">
        <f t="shared" si="354"/>
        <v>0.34216716933524138</v>
      </c>
      <c r="DU227" s="87">
        <f t="shared" si="355"/>
        <v>0.28264531755964933</v>
      </c>
      <c r="DV227" s="86">
        <f t="shared" si="411"/>
        <v>2</v>
      </c>
      <c r="DW227" s="86">
        <f t="shared" si="412"/>
        <v>-2</v>
      </c>
    </row>
    <row r="228" spans="1:127" x14ac:dyDescent="0.25">
      <c r="A228" s="69">
        <v>226</v>
      </c>
      <c r="B228" s="70">
        <f>DataEntry!C228</f>
        <v>7</v>
      </c>
      <c r="C228" s="71">
        <f>COUNTIF(D$2:D228,D228)+COUNTIF(G$2:G228,D228)</f>
        <v>26</v>
      </c>
      <c r="D228" s="72" t="str">
        <f t="shared" si="313"/>
        <v>Hamburger</v>
      </c>
      <c r="E228" s="70">
        <f>DataEntry!E228</f>
        <v>9</v>
      </c>
      <c r="F228" s="71">
        <f>COUNTIF(D$2:D228,G228)+COUNTIF(G$2:G228,G228)</f>
        <v>25</v>
      </c>
      <c r="G228" s="72" t="str">
        <f t="shared" si="314"/>
        <v>Heidenheim</v>
      </c>
      <c r="H228" s="73">
        <f>DataEntry!G228</f>
        <v>2</v>
      </c>
      <c r="I228" s="73">
        <f>DataEntry!H228</f>
        <v>0</v>
      </c>
      <c r="J228" s="158">
        <f t="shared" si="312"/>
        <v>1</v>
      </c>
      <c r="K228" s="156">
        <f t="shared" si="315"/>
        <v>0</v>
      </c>
      <c r="L228" s="224">
        <f t="shared" si="316"/>
        <v>2612.2637490565457</v>
      </c>
      <c r="M228" s="224">
        <f t="shared" si="317"/>
        <v>2430.1738742415232</v>
      </c>
      <c r="N228" s="236">
        <f t="shared" si="356"/>
        <v>182.08987481502254</v>
      </c>
      <c r="O228" s="22" t="str">
        <f t="shared" si="357"/>
        <v>T7G26</v>
      </c>
      <c r="P228" s="248">
        <f t="shared" si="318"/>
        <v>3.2675705037207337</v>
      </c>
      <c r="Q228" s="22" t="str">
        <f t="shared" si="358"/>
        <v>T9G25</v>
      </c>
      <c r="R228" s="248">
        <f t="shared" si="319"/>
        <v>-3.2675705037207337</v>
      </c>
      <c r="S228" s="74">
        <f t="shared" si="359"/>
        <v>0</v>
      </c>
      <c r="T228" s="75">
        <f t="shared" si="360"/>
        <v>0</v>
      </c>
      <c r="U228" s="76">
        <f t="shared" si="361"/>
        <v>0</v>
      </c>
      <c r="V228" s="74">
        <f t="shared" si="362"/>
        <v>0</v>
      </c>
      <c r="W228" s="75">
        <f t="shared" si="363"/>
        <v>0</v>
      </c>
      <c r="X228" s="76">
        <f t="shared" si="364"/>
        <v>0</v>
      </c>
      <c r="Y228" s="74">
        <f t="shared" si="365"/>
        <v>0</v>
      </c>
      <c r="Z228" s="75">
        <f t="shared" si="366"/>
        <v>0</v>
      </c>
      <c r="AA228" s="76">
        <f t="shared" si="367"/>
        <v>0</v>
      </c>
      <c r="AB228" s="74">
        <f t="shared" si="368"/>
        <v>1</v>
      </c>
      <c r="AC228" s="75">
        <f t="shared" si="369"/>
        <v>0</v>
      </c>
      <c r="AD228" s="76">
        <f t="shared" si="370"/>
        <v>0</v>
      </c>
      <c r="AE228" s="74">
        <f t="shared" si="371"/>
        <v>0</v>
      </c>
      <c r="AF228" s="75">
        <f t="shared" si="372"/>
        <v>0</v>
      </c>
      <c r="AG228" s="76">
        <f t="shared" si="373"/>
        <v>0</v>
      </c>
      <c r="AH228" s="74">
        <f t="shared" si="374"/>
        <v>0</v>
      </c>
      <c r="AI228" s="75">
        <f t="shared" si="375"/>
        <v>0</v>
      </c>
      <c r="AJ228" s="76">
        <f t="shared" si="376"/>
        <v>0</v>
      </c>
      <c r="AK228" s="74">
        <f t="shared" si="377"/>
        <v>0</v>
      </c>
      <c r="AL228" s="75">
        <f t="shared" si="378"/>
        <v>0</v>
      </c>
      <c r="AM228" s="76">
        <f t="shared" si="379"/>
        <v>0</v>
      </c>
      <c r="AN228" s="74">
        <f t="shared" si="380"/>
        <v>0</v>
      </c>
      <c r="AO228" s="75">
        <f t="shared" si="381"/>
        <v>0</v>
      </c>
      <c r="AP228" s="76">
        <f t="shared" si="382"/>
        <v>0</v>
      </c>
      <c r="AQ228" s="77">
        <f t="shared" si="320"/>
        <v>0.67324294962792663</v>
      </c>
      <c r="AR228" s="77">
        <f t="shared" si="383"/>
        <v>0.54040222316602482</v>
      </c>
      <c r="AS228" s="78">
        <f t="shared" si="384"/>
        <v>0.26568145292380374</v>
      </c>
      <c r="AT228" s="77">
        <f t="shared" si="385"/>
        <v>0.19391632391017144</v>
      </c>
      <c r="AU228" s="79">
        <f t="shared" si="413"/>
        <v>0.1</v>
      </c>
      <c r="AV228" s="139">
        <f>DataEntry!P228</f>
        <v>0</v>
      </c>
      <c r="AW228" s="80" t="str">
        <f t="shared" si="321"/>
        <v>21/25</v>
      </c>
      <c r="AX228" s="80" t="str">
        <f t="shared" si="322"/>
        <v>69/25</v>
      </c>
      <c r="AY228" s="80" t="str">
        <f t="shared" si="323"/>
        <v>41/10</v>
      </c>
      <c r="AZ228" s="92">
        <f>DataEntry!I228</f>
        <v>21</v>
      </c>
      <c r="BA228" s="93">
        <f>DataEntry!J228</f>
        <v>25</v>
      </c>
      <c r="BB228" s="92">
        <f>DataEntry!K228</f>
        <v>57</v>
      </c>
      <c r="BC228" s="93">
        <f>DataEntry!L228</f>
        <v>20</v>
      </c>
      <c r="BD228" s="92">
        <f>DataEntry!M228</f>
        <v>61</v>
      </c>
      <c r="BE228" s="93">
        <f>DataEntry!N228</f>
        <v>20</v>
      </c>
      <c r="BF228" s="77">
        <f t="shared" si="386"/>
        <v>0.51753323265346762</v>
      </c>
      <c r="BG228" s="77">
        <f t="shared" si="387"/>
        <v>0.24734055794347543</v>
      </c>
      <c r="BH228" s="77">
        <f t="shared" si="388"/>
        <v>0.2351262094030569</v>
      </c>
      <c r="BI228" s="83">
        <f t="shared" si="389"/>
        <v>1</v>
      </c>
      <c r="BJ228" s="83">
        <f t="shared" si="390"/>
        <v>0</v>
      </c>
      <c r="BK228" s="83">
        <f t="shared" si="391"/>
        <v>0</v>
      </c>
      <c r="BL228" s="84">
        <f t="shared" si="324"/>
        <v>0.54040222316602482</v>
      </c>
      <c r="BM228" s="84">
        <f t="shared" si="325"/>
        <v>0.51753323265346762</v>
      </c>
      <c r="BN228" s="85">
        <f t="shared" si="392"/>
        <v>2.2868990512557197E-2</v>
      </c>
      <c r="BO228" s="84">
        <f t="shared" si="326"/>
        <v>0.54040222316602482</v>
      </c>
      <c r="BP228" s="84">
        <f t="shared" si="327"/>
        <v>0.26568145292380374</v>
      </c>
      <c r="BQ228" s="84">
        <f t="shared" si="328"/>
        <v>0.19391632391017144</v>
      </c>
      <c r="BR228" s="84">
        <f t="shared" si="393"/>
        <v>0.51753323265346762</v>
      </c>
      <c r="BS228" s="84">
        <f t="shared" si="393"/>
        <v>0.24734055794347543</v>
      </c>
      <c r="BT228" s="84">
        <f t="shared" si="393"/>
        <v>0.2351262094030569</v>
      </c>
      <c r="BU228" s="86">
        <f t="shared" si="394"/>
        <v>1</v>
      </c>
      <c r="BV228" s="86">
        <f t="shared" si="394"/>
        <v>0</v>
      </c>
      <c r="BW228" s="86">
        <f t="shared" si="394"/>
        <v>0</v>
      </c>
      <c r="BX228" s="86">
        <f t="shared" si="395"/>
        <v>1</v>
      </c>
      <c r="BY228" s="86">
        <f t="shared" si="395"/>
        <v>0</v>
      </c>
      <c r="BZ228" s="86">
        <f t="shared" si="395"/>
        <v>0</v>
      </c>
      <c r="CA228" s="83">
        <f>IF(AND(DataEntry!B228&gt;=ExFrom,DataEntry!B228&lt;=ExTo),0,IF(AR228&lt;DS228,0,DB228))</f>
        <v>0</v>
      </c>
      <c r="CB228" s="83">
        <f>IF(AND(DataEntry!B228&gt;=ExFrom,DataEntry!B228&lt;=ExTo),0,IF(AT228&lt;DT228,0,DC228))</f>
        <v>0</v>
      </c>
      <c r="CC228" s="14">
        <f t="shared" si="396"/>
        <v>0</v>
      </c>
      <c r="CD228" s="72" t="str">
        <f t="shared" si="329"/>
        <v/>
      </c>
      <c r="CE228" s="87">
        <f t="shared" si="397"/>
        <v>5.0132100856738582E-2</v>
      </c>
      <c r="CF228" s="88">
        <f t="shared" si="398"/>
        <v>-4.3592684917100472E-3</v>
      </c>
      <c r="CG228" s="88">
        <f t="shared" si="399"/>
        <v>-0.12813043616234865</v>
      </c>
      <c r="CH228" s="87">
        <f t="shared" si="400"/>
        <v>0.26568145292380374</v>
      </c>
      <c r="CI228" s="89">
        <f t="shared" si="330"/>
        <v>0</v>
      </c>
      <c r="CJ228" s="89">
        <f t="shared" si="331"/>
        <v>0</v>
      </c>
      <c r="CK228" s="157">
        <f t="shared" si="332"/>
        <v>0</v>
      </c>
      <c r="CL228" s="90">
        <f t="shared" si="333"/>
        <v>0</v>
      </c>
      <c r="CM228" s="157">
        <f t="shared" si="334"/>
        <v>0</v>
      </c>
      <c r="CN228" s="90">
        <f t="shared" si="335"/>
        <v>0</v>
      </c>
      <c r="CO228" s="157">
        <f t="shared" si="336"/>
        <v>0</v>
      </c>
      <c r="CP228" s="90">
        <f t="shared" si="337"/>
        <v>0</v>
      </c>
      <c r="CQ228" s="157">
        <f t="shared" si="338"/>
        <v>0</v>
      </c>
      <c r="CR228" s="90">
        <f t="shared" si="339"/>
        <v>0</v>
      </c>
      <c r="CS228" s="157">
        <f t="shared" si="340"/>
        <v>0</v>
      </c>
      <c r="CT228" s="90">
        <f t="shared" si="341"/>
        <v>0</v>
      </c>
      <c r="CU228" s="157">
        <f t="shared" si="342"/>
        <v>0</v>
      </c>
      <c r="CV228" s="90">
        <f t="shared" si="343"/>
        <v>0</v>
      </c>
      <c r="CW228" s="157">
        <f t="shared" si="344"/>
        <v>0</v>
      </c>
      <c r="CX228" s="90">
        <f t="shared" si="345"/>
        <v>0</v>
      </c>
      <c r="CY228" s="157">
        <f t="shared" si="346"/>
        <v>0</v>
      </c>
      <c r="CZ228" s="90">
        <f t="shared" si="347"/>
        <v>0</v>
      </c>
      <c r="DA228" s="94">
        <f>DataEntry!B228</f>
        <v>44275</v>
      </c>
      <c r="DB228" s="83">
        <f t="shared" si="348"/>
        <v>0</v>
      </c>
      <c r="DC228" s="83">
        <f t="shared" si="349"/>
        <v>0</v>
      </c>
      <c r="DD228" s="145">
        <f t="shared" si="401"/>
        <v>7</v>
      </c>
      <c r="DE228" s="145" t="str">
        <f t="shared" si="402"/>
        <v/>
      </c>
      <c r="DF228" s="145" t="str">
        <f t="shared" si="403"/>
        <v/>
      </c>
      <c r="DG228" s="145" t="str">
        <f t="shared" si="404"/>
        <v/>
      </c>
      <c r="DH228" s="145" t="str">
        <f t="shared" si="405"/>
        <v/>
      </c>
      <c r="DI228" s="145">
        <f t="shared" si="406"/>
        <v>9</v>
      </c>
      <c r="DJ228" s="83">
        <f t="shared" si="407"/>
        <v>0</v>
      </c>
      <c r="DK228" s="83">
        <f t="shared" si="408"/>
        <v>0</v>
      </c>
      <c r="DL228" s="84">
        <f t="shared" si="409"/>
        <v>0</v>
      </c>
      <c r="DM228" s="14">
        <f t="shared" si="410"/>
        <v>0</v>
      </c>
      <c r="DN228" s="87">
        <f>IFERROR(DO228*(1-DCFactor)+Results!DP228*DCFactor,"")</f>
        <v>0.27917085470085468</v>
      </c>
      <c r="DO228" s="87">
        <f>(DFactor*Rounds*Number/2+SUM(BV$3:BV216))/(Rounds*Number/2+COUNT(BV$3:BV216))</f>
        <v>0.26841538461538461</v>
      </c>
      <c r="DP228" s="87">
        <f t="shared" si="350"/>
        <v>0.29914529914529914</v>
      </c>
      <c r="DQ228" s="84">
        <f t="shared" si="351"/>
        <v>0</v>
      </c>
      <c r="DR228" s="84">
        <f t="shared" si="352"/>
        <v>0</v>
      </c>
      <c r="DS228" s="87">
        <f t="shared" si="353"/>
        <v>0.33681197561639031</v>
      </c>
      <c r="DT228" s="87">
        <f t="shared" si="354"/>
        <v>0.34093768120541157</v>
      </c>
      <c r="DU228" s="87">
        <f t="shared" si="355"/>
        <v>0.26568145292380374</v>
      </c>
      <c r="DV228" s="86">
        <f t="shared" si="411"/>
        <v>2</v>
      </c>
      <c r="DW228" s="86">
        <f t="shared" si="412"/>
        <v>-2</v>
      </c>
    </row>
    <row r="229" spans="1:127" x14ac:dyDescent="0.25">
      <c r="A229" s="69">
        <v>227</v>
      </c>
      <c r="B229" s="70">
        <f>DataEntry!C229</f>
        <v>6</v>
      </c>
      <c r="C229" s="71">
        <f>COUNTIF(D$2:D229,D229)+COUNTIF(G$2:G229,D229)</f>
        <v>26</v>
      </c>
      <c r="D229" s="72" t="str">
        <f t="shared" si="313"/>
        <v>Greuther Furth</v>
      </c>
      <c r="E229" s="70">
        <f>DataEntry!E229</f>
        <v>12</v>
      </c>
      <c r="F229" s="71">
        <f>COUNTIF(D$2:D229,G229)+COUNTIF(G$2:G229,G229)</f>
        <v>26</v>
      </c>
      <c r="G229" s="72" t="str">
        <f t="shared" si="314"/>
        <v>Nurnberg</v>
      </c>
      <c r="H229" s="73">
        <f>DataEntry!G229</f>
        <v>2</v>
      </c>
      <c r="I229" s="73">
        <f>DataEntry!H229</f>
        <v>2</v>
      </c>
      <c r="J229" s="158">
        <f t="shared" si="312"/>
        <v>2</v>
      </c>
      <c r="K229" s="156">
        <f t="shared" si="315"/>
        <v>0</v>
      </c>
      <c r="L229" s="224">
        <f t="shared" si="316"/>
        <v>2477.9162034990836</v>
      </c>
      <c r="M229" s="224">
        <f t="shared" si="317"/>
        <v>2412.877712782456</v>
      </c>
      <c r="N229" s="236">
        <f t="shared" si="356"/>
        <v>65.038490716627621</v>
      </c>
      <c r="O229" s="22" t="str">
        <f t="shared" si="357"/>
        <v>T6G26</v>
      </c>
      <c r="P229" s="248">
        <f t="shared" si="318"/>
        <v>-0.58905870229462565</v>
      </c>
      <c r="Q229" s="22" t="str">
        <f t="shared" si="358"/>
        <v>T12G26</v>
      </c>
      <c r="R229" s="248">
        <f t="shared" si="319"/>
        <v>0.58905870229462565</v>
      </c>
      <c r="S229" s="74">
        <f t="shared" si="359"/>
        <v>0</v>
      </c>
      <c r="T229" s="75">
        <f t="shared" si="360"/>
        <v>0</v>
      </c>
      <c r="U229" s="76">
        <f t="shared" si="361"/>
        <v>0</v>
      </c>
      <c r="V229" s="74">
        <f t="shared" si="362"/>
        <v>0</v>
      </c>
      <c r="W229" s="75">
        <f t="shared" si="363"/>
        <v>1</v>
      </c>
      <c r="X229" s="76">
        <f t="shared" si="364"/>
        <v>0</v>
      </c>
      <c r="Y229" s="74">
        <f t="shared" si="365"/>
        <v>0</v>
      </c>
      <c r="Z229" s="75">
        <f t="shared" si="366"/>
        <v>0</v>
      </c>
      <c r="AA229" s="76">
        <f t="shared" si="367"/>
        <v>0</v>
      </c>
      <c r="AB229" s="74">
        <f t="shared" si="368"/>
        <v>0</v>
      </c>
      <c r="AC229" s="75">
        <f t="shared" si="369"/>
        <v>0</v>
      </c>
      <c r="AD229" s="76">
        <f t="shared" si="370"/>
        <v>0</v>
      </c>
      <c r="AE229" s="74">
        <f t="shared" si="371"/>
        <v>0</v>
      </c>
      <c r="AF229" s="75">
        <f t="shared" si="372"/>
        <v>0</v>
      </c>
      <c r="AG229" s="76">
        <f t="shared" si="373"/>
        <v>0</v>
      </c>
      <c r="AH229" s="74">
        <f t="shared" si="374"/>
        <v>0</v>
      </c>
      <c r="AI229" s="75">
        <f t="shared" si="375"/>
        <v>0</v>
      </c>
      <c r="AJ229" s="76">
        <f t="shared" si="376"/>
        <v>0</v>
      </c>
      <c r="AK229" s="74">
        <f t="shared" si="377"/>
        <v>0</v>
      </c>
      <c r="AL229" s="75">
        <f t="shared" si="378"/>
        <v>0</v>
      </c>
      <c r="AM229" s="76">
        <f t="shared" si="379"/>
        <v>0</v>
      </c>
      <c r="AN229" s="74">
        <f t="shared" si="380"/>
        <v>0</v>
      </c>
      <c r="AO229" s="75">
        <f t="shared" si="381"/>
        <v>0</v>
      </c>
      <c r="AP229" s="76">
        <f t="shared" si="382"/>
        <v>0</v>
      </c>
      <c r="AQ229" s="77">
        <f t="shared" si="320"/>
        <v>0.55890587022946259</v>
      </c>
      <c r="AR229" s="77">
        <f t="shared" si="383"/>
        <v>0.40379817229339188</v>
      </c>
      <c r="AS229" s="78">
        <f t="shared" si="384"/>
        <v>0.31021539587214142</v>
      </c>
      <c r="AT229" s="77">
        <f t="shared" si="385"/>
        <v>0.2859864318344667</v>
      </c>
      <c r="AU229" s="79">
        <f t="shared" si="413"/>
        <v>0.1</v>
      </c>
      <c r="AV229" s="139">
        <f>DataEntry!P229</f>
        <v>82.15</v>
      </c>
      <c r="AW229" s="80" t="str">
        <f t="shared" si="321"/>
        <v>73/50</v>
      </c>
      <c r="AX229" s="80" t="str">
        <f t="shared" si="322"/>
        <v>11/5</v>
      </c>
      <c r="AY229" s="80" t="str">
        <f t="shared" si="323"/>
        <v>62/25</v>
      </c>
      <c r="AZ229" s="92">
        <f>DataEntry!I229</f>
        <v>101</v>
      </c>
      <c r="BA229" s="93">
        <f>DataEntry!J229</f>
        <v>100</v>
      </c>
      <c r="BB229" s="92">
        <f>DataEntry!K229</f>
        <v>53</v>
      </c>
      <c r="BC229" s="93">
        <f>DataEntry!L229</f>
        <v>20</v>
      </c>
      <c r="BD229" s="92">
        <f>DataEntry!M229</f>
        <v>64</v>
      </c>
      <c r="BE229" s="93">
        <f>DataEntry!N229</f>
        <v>25</v>
      </c>
      <c r="BF229" s="77">
        <f t="shared" si="386"/>
        <v>0.47274804355656136</v>
      </c>
      <c r="BG229" s="77">
        <f t="shared" si="387"/>
        <v>0.260335223985942</v>
      </c>
      <c r="BH229" s="77">
        <f t="shared" si="388"/>
        <v>0.26691673245749675</v>
      </c>
      <c r="BI229" s="83">
        <f t="shared" si="389"/>
        <v>0</v>
      </c>
      <c r="BJ229" s="83">
        <f t="shared" si="390"/>
        <v>1</v>
      </c>
      <c r="BK229" s="83">
        <f t="shared" si="391"/>
        <v>0</v>
      </c>
      <c r="BL229" s="84">
        <f t="shared" si="324"/>
        <v>0.31021539587214142</v>
      </c>
      <c r="BM229" s="84">
        <f t="shared" si="325"/>
        <v>0.260335223985942</v>
      </c>
      <c r="BN229" s="85">
        <f t="shared" si="392"/>
        <v>4.988017188619942E-2</v>
      </c>
      <c r="BO229" s="84">
        <f t="shared" si="326"/>
        <v>0.40379817229339188</v>
      </c>
      <c r="BP229" s="84">
        <f t="shared" si="327"/>
        <v>0.31021539587214142</v>
      </c>
      <c r="BQ229" s="84">
        <f t="shared" si="328"/>
        <v>0.2859864318344667</v>
      </c>
      <c r="BR229" s="84">
        <f t="shared" si="393"/>
        <v>0.47274804355656136</v>
      </c>
      <c r="BS229" s="84">
        <f t="shared" si="393"/>
        <v>0.260335223985942</v>
      </c>
      <c r="BT229" s="84">
        <f t="shared" si="393"/>
        <v>0.26691673245749675</v>
      </c>
      <c r="BU229" s="86">
        <f t="shared" si="394"/>
        <v>0</v>
      </c>
      <c r="BV229" s="86">
        <f t="shared" si="394"/>
        <v>1</v>
      </c>
      <c r="BW229" s="86">
        <f t="shared" si="394"/>
        <v>0</v>
      </c>
      <c r="BX229" s="86">
        <f t="shared" si="395"/>
        <v>0</v>
      </c>
      <c r="BY229" s="86">
        <f t="shared" si="395"/>
        <v>1</v>
      </c>
      <c r="BZ229" s="86">
        <f t="shared" si="395"/>
        <v>0</v>
      </c>
      <c r="CA229" s="83">
        <f>IF(AND(DataEntry!B229&gt;=ExFrom,DataEntry!B229&lt;=ExTo),0,IF(AR229&lt;DS229,0,DB229))</f>
        <v>0</v>
      </c>
      <c r="CB229" s="83">
        <f>IF(AND(DataEntry!B229&gt;=ExFrom,DataEntry!B229&lt;=ExTo),0,IF(AT229&lt;DT229,0,DC229))</f>
        <v>0</v>
      </c>
      <c r="CC229" s="14">
        <f t="shared" si="396"/>
        <v>0</v>
      </c>
      <c r="CD229" s="72" t="str">
        <f t="shared" si="329"/>
        <v/>
      </c>
      <c r="CE229" s="87">
        <f t="shared" si="397"/>
        <v>5.2383916955165644E-2</v>
      </c>
      <c r="CF229" s="88">
        <f t="shared" si="398"/>
        <v>-0.1322136942246159</v>
      </c>
      <c r="CG229" s="88">
        <f t="shared" si="399"/>
        <v>1.1645698512387259E-2</v>
      </c>
      <c r="CH229" s="87">
        <f t="shared" si="400"/>
        <v>0.31021539587214142</v>
      </c>
      <c r="CI229" s="89">
        <f t="shared" si="330"/>
        <v>0</v>
      </c>
      <c r="CJ229" s="89">
        <f t="shared" si="331"/>
        <v>0</v>
      </c>
      <c r="CK229" s="157">
        <f t="shared" si="332"/>
        <v>0</v>
      </c>
      <c r="CL229" s="90">
        <f t="shared" si="333"/>
        <v>0</v>
      </c>
      <c r="CM229" s="157">
        <f t="shared" si="334"/>
        <v>0</v>
      </c>
      <c r="CN229" s="90">
        <f t="shared" si="335"/>
        <v>0</v>
      </c>
      <c r="CO229" s="157">
        <f t="shared" si="336"/>
        <v>0</v>
      </c>
      <c r="CP229" s="90">
        <f t="shared" si="337"/>
        <v>0</v>
      </c>
      <c r="CQ229" s="157">
        <f t="shared" si="338"/>
        <v>0</v>
      </c>
      <c r="CR229" s="90">
        <f t="shared" si="339"/>
        <v>0</v>
      </c>
      <c r="CS229" s="157">
        <f t="shared" si="340"/>
        <v>0</v>
      </c>
      <c r="CT229" s="90">
        <f t="shared" si="341"/>
        <v>0</v>
      </c>
      <c r="CU229" s="157">
        <f t="shared" si="342"/>
        <v>0</v>
      </c>
      <c r="CV229" s="90">
        <f t="shared" si="343"/>
        <v>0</v>
      </c>
      <c r="CW229" s="157">
        <f t="shared" si="344"/>
        <v>0</v>
      </c>
      <c r="CX229" s="90">
        <f t="shared" si="345"/>
        <v>0</v>
      </c>
      <c r="CY229" s="157">
        <f t="shared" si="346"/>
        <v>0</v>
      </c>
      <c r="CZ229" s="90">
        <f t="shared" si="347"/>
        <v>0</v>
      </c>
      <c r="DA229" s="94">
        <f>DataEntry!B229</f>
        <v>44276</v>
      </c>
      <c r="DB229" s="83">
        <f t="shared" si="348"/>
        <v>0</v>
      </c>
      <c r="DC229" s="83">
        <f t="shared" si="349"/>
        <v>0</v>
      </c>
      <c r="DD229" s="145" t="str">
        <f t="shared" si="401"/>
        <v/>
      </c>
      <c r="DE229" s="145">
        <f t="shared" si="402"/>
        <v>6</v>
      </c>
      <c r="DF229" s="145" t="str">
        <f t="shared" si="403"/>
        <v/>
      </c>
      <c r="DG229" s="145" t="str">
        <f t="shared" si="404"/>
        <v/>
      </c>
      <c r="DH229" s="145">
        <f t="shared" si="405"/>
        <v>12</v>
      </c>
      <c r="DI229" s="145" t="str">
        <f t="shared" si="406"/>
        <v/>
      </c>
      <c r="DJ229" s="83">
        <f t="shared" si="407"/>
        <v>0</v>
      </c>
      <c r="DK229" s="83">
        <f t="shared" si="408"/>
        <v>0</v>
      </c>
      <c r="DL229" s="84">
        <f t="shared" si="409"/>
        <v>0</v>
      </c>
      <c r="DM229" s="14">
        <f t="shared" si="410"/>
        <v>0</v>
      </c>
      <c r="DN229" s="87">
        <f>IFERROR(DO229*(1-DCFactor)+Results!DP229*DCFactor,"")</f>
        <v>0.28809458993461073</v>
      </c>
      <c r="DO229" s="87">
        <f>(DFactor*Rounds*Number/2+SUM(BV$3:BV217))/(Rounds*Number/2+COUNT(BV$3:BV217))</f>
        <v>0.26981957773512477</v>
      </c>
      <c r="DP229" s="87">
        <f t="shared" si="350"/>
        <v>0.32203389830508472</v>
      </c>
      <c r="DQ229" s="84">
        <f t="shared" si="351"/>
        <v>0</v>
      </c>
      <c r="DR229" s="84">
        <f t="shared" si="352"/>
        <v>0</v>
      </c>
      <c r="DS229" s="87">
        <f t="shared" si="353"/>
        <v>0.3410737898074872</v>
      </c>
      <c r="DT229" s="87">
        <f t="shared" si="354"/>
        <v>0.33627847671625372</v>
      </c>
      <c r="DU229" s="87">
        <f t="shared" si="355"/>
        <v>0.31021539587214142</v>
      </c>
      <c r="DV229" s="86">
        <f t="shared" si="411"/>
        <v>0</v>
      </c>
      <c r="DW229" s="86">
        <f t="shared" si="412"/>
        <v>0</v>
      </c>
    </row>
    <row r="230" spans="1:127" x14ac:dyDescent="0.25">
      <c r="A230" s="69">
        <v>228</v>
      </c>
      <c r="B230" s="70">
        <f>DataEntry!C230</f>
        <v>13</v>
      </c>
      <c r="C230" s="71">
        <f>COUNTIF(D$2:D230,D230)+COUNTIF(G$2:G230,D230)</f>
        <v>25</v>
      </c>
      <c r="D230" s="72" t="str">
        <f t="shared" si="313"/>
        <v>Osnabruck</v>
      </c>
      <c r="E230" s="70">
        <f>DataEntry!E230</f>
        <v>17</v>
      </c>
      <c r="F230" s="71">
        <f>COUNTIF(D$2:D230,G230)+COUNTIF(G$2:G230,G230)</f>
        <v>26</v>
      </c>
      <c r="G230" s="72" t="str">
        <f t="shared" si="314"/>
        <v>St Pauli</v>
      </c>
      <c r="H230" s="73">
        <f>DataEntry!G230</f>
        <v>1</v>
      </c>
      <c r="I230" s="73">
        <f>DataEntry!H230</f>
        <v>2</v>
      </c>
      <c r="J230" s="158">
        <f t="shared" si="312"/>
        <v>3</v>
      </c>
      <c r="K230" s="156">
        <f t="shared" si="315"/>
        <v>0</v>
      </c>
      <c r="L230" s="224">
        <f t="shared" si="316"/>
        <v>2385.9341273416085</v>
      </c>
      <c r="M230" s="224">
        <f t="shared" si="317"/>
        <v>2368.5973762279104</v>
      </c>
      <c r="N230" s="236">
        <f t="shared" si="356"/>
        <v>17.336751113698028</v>
      </c>
      <c r="O230" s="22" t="str">
        <f t="shared" si="357"/>
        <v>T13G25</v>
      </c>
      <c r="P230" s="248">
        <f t="shared" si="318"/>
        <v>-16.234858900712613</v>
      </c>
      <c r="Q230" s="22" t="str">
        <f t="shared" si="358"/>
        <v>T17G26</v>
      </c>
      <c r="R230" s="248">
        <f t="shared" si="319"/>
        <v>16.234858900712613</v>
      </c>
      <c r="S230" s="74">
        <f t="shared" si="359"/>
        <v>0</v>
      </c>
      <c r="T230" s="75">
        <f t="shared" si="360"/>
        <v>0</v>
      </c>
      <c r="U230" s="76">
        <f t="shared" si="361"/>
        <v>1</v>
      </c>
      <c r="V230" s="74">
        <f t="shared" si="362"/>
        <v>0</v>
      </c>
      <c r="W230" s="75">
        <f t="shared" si="363"/>
        <v>0</v>
      </c>
      <c r="X230" s="76">
        <f t="shared" si="364"/>
        <v>0</v>
      </c>
      <c r="Y230" s="74">
        <f t="shared" si="365"/>
        <v>0</v>
      </c>
      <c r="Z230" s="75">
        <f t="shared" si="366"/>
        <v>0</v>
      </c>
      <c r="AA230" s="76">
        <f t="shared" si="367"/>
        <v>0</v>
      </c>
      <c r="AB230" s="74">
        <f t="shared" si="368"/>
        <v>0</v>
      </c>
      <c r="AC230" s="75">
        <f t="shared" si="369"/>
        <v>0</v>
      </c>
      <c r="AD230" s="76">
        <f t="shared" si="370"/>
        <v>0</v>
      </c>
      <c r="AE230" s="74">
        <f t="shared" si="371"/>
        <v>0</v>
      </c>
      <c r="AF230" s="75">
        <f t="shared" si="372"/>
        <v>0</v>
      </c>
      <c r="AG230" s="76">
        <f t="shared" si="373"/>
        <v>0</v>
      </c>
      <c r="AH230" s="74">
        <f t="shared" si="374"/>
        <v>0</v>
      </c>
      <c r="AI230" s="75">
        <f t="shared" si="375"/>
        <v>0</v>
      </c>
      <c r="AJ230" s="76">
        <f t="shared" si="376"/>
        <v>0</v>
      </c>
      <c r="AK230" s="74">
        <f t="shared" si="377"/>
        <v>0</v>
      </c>
      <c r="AL230" s="75">
        <f t="shared" si="378"/>
        <v>0</v>
      </c>
      <c r="AM230" s="76">
        <f t="shared" si="379"/>
        <v>0</v>
      </c>
      <c r="AN230" s="74">
        <f t="shared" si="380"/>
        <v>0</v>
      </c>
      <c r="AO230" s="75">
        <f t="shared" si="381"/>
        <v>0</v>
      </c>
      <c r="AP230" s="76">
        <f t="shared" si="382"/>
        <v>0</v>
      </c>
      <c r="AQ230" s="77">
        <f t="shared" si="320"/>
        <v>0.51488602415073759</v>
      </c>
      <c r="AR230" s="77">
        <f t="shared" si="383"/>
        <v>0.36759649534167937</v>
      </c>
      <c r="AS230" s="78">
        <f t="shared" si="384"/>
        <v>0.29457905761811654</v>
      </c>
      <c r="AT230" s="77">
        <f t="shared" si="385"/>
        <v>0.33782444704020415</v>
      </c>
      <c r="AU230" s="79">
        <f t="shared" si="413"/>
        <v>0.1</v>
      </c>
      <c r="AV230" s="139">
        <f>DataEntry!P230</f>
        <v>-51.45</v>
      </c>
      <c r="AW230" s="80" t="str">
        <f t="shared" si="321"/>
        <v>43/25</v>
      </c>
      <c r="AX230" s="80" t="str">
        <f t="shared" si="322"/>
        <v>59/25</v>
      </c>
      <c r="AY230" s="80" t="str">
        <f t="shared" si="323"/>
        <v>49/25</v>
      </c>
      <c r="AZ230" s="92">
        <f>DataEntry!I230</f>
        <v>53</v>
      </c>
      <c r="BA230" s="93">
        <f>DataEntry!J230</f>
        <v>25</v>
      </c>
      <c r="BB230" s="92">
        <f>DataEntry!K230</f>
        <v>64</v>
      </c>
      <c r="BC230" s="93">
        <f>DataEntry!L230</f>
        <v>25</v>
      </c>
      <c r="BD230" s="92">
        <f>DataEntry!M230</f>
        <v>61</v>
      </c>
      <c r="BE230" s="93">
        <f>DataEntry!N230</f>
        <v>50</v>
      </c>
      <c r="BF230" s="77">
        <f t="shared" si="386"/>
        <v>0.3047099102433608</v>
      </c>
      <c r="BG230" s="77">
        <f t="shared" si="387"/>
        <v>0.26704913482002407</v>
      </c>
      <c r="BH230" s="77">
        <f t="shared" si="388"/>
        <v>0.42824095493661513</v>
      </c>
      <c r="BI230" s="83">
        <f t="shared" si="389"/>
        <v>0</v>
      </c>
      <c r="BJ230" s="83">
        <f t="shared" si="390"/>
        <v>0</v>
      </c>
      <c r="BK230" s="83">
        <f t="shared" si="391"/>
        <v>1</v>
      </c>
      <c r="BL230" s="84">
        <f t="shared" si="324"/>
        <v>0.33782444704020415</v>
      </c>
      <c r="BM230" s="84">
        <f t="shared" si="325"/>
        <v>0.42824095493661513</v>
      </c>
      <c r="BN230" s="85">
        <f t="shared" si="392"/>
        <v>-9.041650789641098E-2</v>
      </c>
      <c r="BO230" s="84">
        <f t="shared" si="326"/>
        <v>0.36759649534167937</v>
      </c>
      <c r="BP230" s="84">
        <f t="shared" si="327"/>
        <v>0.29457905761811654</v>
      </c>
      <c r="BQ230" s="84">
        <f t="shared" si="328"/>
        <v>0.33782444704020415</v>
      </c>
      <c r="BR230" s="84">
        <f t="shared" si="393"/>
        <v>0.3047099102433608</v>
      </c>
      <c r="BS230" s="84">
        <f t="shared" si="393"/>
        <v>0.26704913482002407</v>
      </c>
      <c r="BT230" s="84">
        <f t="shared" si="393"/>
        <v>0.42824095493661513</v>
      </c>
      <c r="BU230" s="86">
        <f t="shared" si="394"/>
        <v>0</v>
      </c>
      <c r="BV230" s="86">
        <f t="shared" si="394"/>
        <v>0</v>
      </c>
      <c r="BW230" s="86">
        <f t="shared" si="394"/>
        <v>1</v>
      </c>
      <c r="BX230" s="86">
        <f t="shared" si="395"/>
        <v>0</v>
      </c>
      <c r="BY230" s="86">
        <f t="shared" si="395"/>
        <v>0</v>
      </c>
      <c r="BZ230" s="86">
        <f t="shared" si="395"/>
        <v>1</v>
      </c>
      <c r="CA230" s="83">
        <f>IF(AND(DataEntry!B230&gt;=ExFrom,DataEntry!B230&lt;=ExTo),0,IF(AR230&lt;DS230,0,DB230))</f>
        <v>37</v>
      </c>
      <c r="CB230" s="83">
        <f>IF(AND(DataEntry!B230&gt;=ExFrom,DataEntry!B230&lt;=ExTo),0,IF(AT230&lt;DT230,0,DC230))</f>
        <v>0</v>
      </c>
      <c r="CC230" s="14">
        <f t="shared" si="396"/>
        <v>-37</v>
      </c>
      <c r="CD230" s="72" t="str">
        <f t="shared" si="329"/>
        <v>Osnabruck</v>
      </c>
      <c r="CE230" s="87">
        <f t="shared" si="397"/>
        <v>5.1862147367765399E-2</v>
      </c>
      <c r="CF230" s="88">
        <f t="shared" si="398"/>
        <v>0.10045069114665722</v>
      </c>
      <c r="CG230" s="88">
        <f t="shared" si="399"/>
        <v>-0.16724794101547355</v>
      </c>
      <c r="CH230" s="87">
        <f t="shared" si="400"/>
        <v>0.29457905761811648</v>
      </c>
      <c r="CI230" s="89">
        <f t="shared" si="330"/>
        <v>1</v>
      </c>
      <c r="CJ230" s="89">
        <f t="shared" si="331"/>
        <v>0</v>
      </c>
      <c r="CK230" s="157">
        <f t="shared" si="332"/>
        <v>-37</v>
      </c>
      <c r="CL230" s="90">
        <f t="shared" si="333"/>
        <v>0</v>
      </c>
      <c r="CM230" s="157">
        <f t="shared" si="334"/>
        <v>0</v>
      </c>
      <c r="CN230" s="90">
        <f t="shared" si="335"/>
        <v>0</v>
      </c>
      <c r="CO230" s="157">
        <f t="shared" si="336"/>
        <v>0</v>
      </c>
      <c r="CP230" s="90">
        <f t="shared" si="337"/>
        <v>0</v>
      </c>
      <c r="CQ230" s="157">
        <f t="shared" si="338"/>
        <v>0</v>
      </c>
      <c r="CR230" s="90">
        <f t="shared" si="339"/>
        <v>0</v>
      </c>
      <c r="CS230" s="157">
        <f t="shared" si="340"/>
        <v>0</v>
      </c>
      <c r="CT230" s="90">
        <f t="shared" si="341"/>
        <v>0</v>
      </c>
      <c r="CU230" s="157">
        <f t="shared" si="342"/>
        <v>0</v>
      </c>
      <c r="CV230" s="90">
        <f t="shared" si="343"/>
        <v>0</v>
      </c>
      <c r="CW230" s="157">
        <f t="shared" si="344"/>
        <v>0</v>
      </c>
      <c r="CX230" s="90">
        <f t="shared" si="345"/>
        <v>0</v>
      </c>
      <c r="CY230" s="157">
        <f t="shared" si="346"/>
        <v>0</v>
      </c>
      <c r="CZ230" s="90">
        <f t="shared" si="347"/>
        <v>0</v>
      </c>
      <c r="DA230" s="94">
        <f>DataEntry!B230</f>
        <v>44276</v>
      </c>
      <c r="DB230" s="83">
        <f t="shared" si="348"/>
        <v>37</v>
      </c>
      <c r="DC230" s="83">
        <f t="shared" si="349"/>
        <v>0</v>
      </c>
      <c r="DD230" s="145" t="str">
        <f t="shared" si="401"/>
        <v/>
      </c>
      <c r="DE230" s="145" t="str">
        <f t="shared" si="402"/>
        <v/>
      </c>
      <c r="DF230" s="145">
        <f t="shared" si="403"/>
        <v>13</v>
      </c>
      <c r="DG230" s="145">
        <f t="shared" si="404"/>
        <v>17</v>
      </c>
      <c r="DH230" s="145" t="str">
        <f t="shared" si="405"/>
        <v/>
      </c>
      <c r="DI230" s="145" t="str">
        <f t="shared" si="406"/>
        <v/>
      </c>
      <c r="DJ230" s="83">
        <f t="shared" si="407"/>
        <v>37</v>
      </c>
      <c r="DK230" s="83">
        <f t="shared" si="408"/>
        <v>0</v>
      </c>
      <c r="DL230" s="84">
        <f t="shared" si="409"/>
        <v>14.45</v>
      </c>
      <c r="DM230" s="14">
        <f t="shared" si="410"/>
        <v>-14.45</v>
      </c>
      <c r="DN230" s="87">
        <f>IFERROR(DO230*(1-DCFactor)+Results!DP230*DCFactor,"")</f>
        <v>0.28872195697023284</v>
      </c>
      <c r="DO230" s="87">
        <f>(DFactor*Rounds*Number/2+SUM(BV$3:BV218))/(Rounds*Number/2+COUNT(BV$3:BV218))</f>
        <v>0.26930268199233715</v>
      </c>
      <c r="DP230" s="87">
        <f t="shared" si="350"/>
        <v>0.3247863247863248</v>
      </c>
      <c r="DQ230" s="84">
        <f t="shared" si="351"/>
        <v>0</v>
      </c>
      <c r="DR230" s="84">
        <f t="shared" si="352"/>
        <v>11.085998659205238</v>
      </c>
      <c r="DS230" s="87">
        <f t="shared" si="353"/>
        <v>0.33331831029511139</v>
      </c>
      <c r="DT230" s="87">
        <f t="shared" si="354"/>
        <v>0.34224159803384913</v>
      </c>
      <c r="DU230" s="87">
        <f t="shared" si="355"/>
        <v>0.29457905761811648</v>
      </c>
      <c r="DV230" s="86">
        <f t="shared" si="411"/>
        <v>-1</v>
      </c>
      <c r="DW230" s="86">
        <f t="shared" si="412"/>
        <v>1</v>
      </c>
    </row>
    <row r="231" spans="1:127" x14ac:dyDescent="0.25">
      <c r="A231" s="69">
        <v>229</v>
      </c>
      <c r="B231" s="70">
        <f>DataEntry!C231</f>
        <v>18</v>
      </c>
      <c r="C231" s="71">
        <f>COUNTIF(D$2:D231,D231)+COUNTIF(G$2:G231,D231)</f>
        <v>25</v>
      </c>
      <c r="D231" s="72" t="str">
        <f t="shared" si="313"/>
        <v>Wurzburger Kickers</v>
      </c>
      <c r="E231" s="70">
        <f>DataEntry!E231</f>
        <v>15</v>
      </c>
      <c r="F231" s="71">
        <f>COUNTIF(D$2:D231,G231)+COUNTIF(G$2:G231,G231)</f>
        <v>25</v>
      </c>
      <c r="G231" s="72" t="str">
        <f t="shared" si="314"/>
        <v>Jahn Regensburg</v>
      </c>
      <c r="H231" s="73">
        <f>DataEntry!G231</f>
        <v>1</v>
      </c>
      <c r="I231" s="73">
        <f>DataEntry!H231</f>
        <v>1</v>
      </c>
      <c r="J231" s="158">
        <f t="shared" si="312"/>
        <v>2</v>
      </c>
      <c r="K231" s="156">
        <f t="shared" si="315"/>
        <v>0</v>
      </c>
      <c r="L231" s="224">
        <f t="shared" si="316"/>
        <v>2362.816351211125</v>
      </c>
      <c r="M231" s="224">
        <f t="shared" si="317"/>
        <v>2369.0763323736446</v>
      </c>
      <c r="N231" s="236">
        <f t="shared" si="356"/>
        <v>-6.2599811625195798</v>
      </c>
      <c r="O231" s="22" t="str">
        <f t="shared" si="357"/>
        <v>T18G25</v>
      </c>
      <c r="P231" s="248">
        <f t="shared" si="318"/>
        <v>5.2059849982629913E-2</v>
      </c>
      <c r="Q231" s="22" t="str">
        <f t="shared" si="358"/>
        <v>T15G25</v>
      </c>
      <c r="R231" s="248">
        <f t="shared" si="319"/>
        <v>-5.2059849982629913E-2</v>
      </c>
      <c r="S231" s="74">
        <f t="shared" si="359"/>
        <v>0</v>
      </c>
      <c r="T231" s="75">
        <f t="shared" si="360"/>
        <v>1</v>
      </c>
      <c r="U231" s="76">
        <f t="shared" si="361"/>
        <v>0</v>
      </c>
      <c r="V231" s="74">
        <f t="shared" si="362"/>
        <v>0</v>
      </c>
      <c r="W231" s="75">
        <f t="shared" si="363"/>
        <v>0</v>
      </c>
      <c r="X231" s="76">
        <f t="shared" si="364"/>
        <v>0</v>
      </c>
      <c r="Y231" s="74">
        <f t="shared" si="365"/>
        <v>0</v>
      </c>
      <c r="Z231" s="75">
        <f t="shared" si="366"/>
        <v>0</v>
      </c>
      <c r="AA231" s="76">
        <f t="shared" si="367"/>
        <v>0</v>
      </c>
      <c r="AB231" s="74">
        <f t="shared" si="368"/>
        <v>0</v>
      </c>
      <c r="AC231" s="75">
        <f t="shared" si="369"/>
        <v>0</v>
      </c>
      <c r="AD231" s="76">
        <f t="shared" si="370"/>
        <v>0</v>
      </c>
      <c r="AE231" s="74">
        <f t="shared" si="371"/>
        <v>0</v>
      </c>
      <c r="AF231" s="75">
        <f t="shared" si="372"/>
        <v>0</v>
      </c>
      <c r="AG231" s="76">
        <f t="shared" si="373"/>
        <v>0</v>
      </c>
      <c r="AH231" s="74">
        <f t="shared" si="374"/>
        <v>0</v>
      </c>
      <c r="AI231" s="75">
        <f t="shared" si="375"/>
        <v>0</v>
      </c>
      <c r="AJ231" s="76">
        <f t="shared" si="376"/>
        <v>0</v>
      </c>
      <c r="AK231" s="74">
        <f t="shared" si="377"/>
        <v>0</v>
      </c>
      <c r="AL231" s="75">
        <f t="shared" si="378"/>
        <v>0</v>
      </c>
      <c r="AM231" s="76">
        <f t="shared" si="379"/>
        <v>0</v>
      </c>
      <c r="AN231" s="74">
        <f t="shared" si="380"/>
        <v>0</v>
      </c>
      <c r="AO231" s="75">
        <f t="shared" si="381"/>
        <v>0</v>
      </c>
      <c r="AP231" s="76">
        <f t="shared" si="382"/>
        <v>0</v>
      </c>
      <c r="AQ231" s="77">
        <f t="shared" si="320"/>
        <v>0.49479401500173703</v>
      </c>
      <c r="AR231" s="77">
        <f t="shared" si="383"/>
        <v>0.36698237059216576</v>
      </c>
      <c r="AS231" s="78">
        <f t="shared" si="384"/>
        <v>0.25562328881914254</v>
      </c>
      <c r="AT231" s="77">
        <f t="shared" si="385"/>
        <v>0.37739434058869176</v>
      </c>
      <c r="AU231" s="79">
        <f t="shared" si="413"/>
        <v>0.1</v>
      </c>
      <c r="AV231" s="139">
        <f>DataEntry!P231</f>
        <v>0</v>
      </c>
      <c r="AW231" s="80" t="str">
        <f t="shared" si="321"/>
        <v>43/25</v>
      </c>
      <c r="AX231" s="80" t="str">
        <f t="shared" si="322"/>
        <v>29/10</v>
      </c>
      <c r="AY231" s="80" t="str">
        <f t="shared" si="323"/>
        <v>41/25</v>
      </c>
      <c r="AZ231" s="92">
        <f>DataEntry!I231</f>
        <v>43</v>
      </c>
      <c r="BA231" s="93">
        <f>DataEntry!J231</f>
        <v>25</v>
      </c>
      <c r="BB231" s="92">
        <f>DataEntry!K231</f>
        <v>13</v>
      </c>
      <c r="BC231" s="93">
        <f>DataEntry!L231</f>
        <v>5</v>
      </c>
      <c r="BD231" s="92">
        <f>DataEntry!M231</f>
        <v>147</v>
      </c>
      <c r="BE231" s="93">
        <f>DataEntry!N231</f>
        <v>100</v>
      </c>
      <c r="BF231" s="77">
        <f t="shared" si="386"/>
        <v>0.35004566497653766</v>
      </c>
      <c r="BG231" s="77">
        <f t="shared" si="387"/>
        <v>0.2644789468711618</v>
      </c>
      <c r="BH231" s="77">
        <f t="shared" si="388"/>
        <v>0.38547538815230059</v>
      </c>
      <c r="BI231" s="83">
        <f t="shared" si="389"/>
        <v>0</v>
      </c>
      <c r="BJ231" s="83">
        <f t="shared" si="390"/>
        <v>1</v>
      </c>
      <c r="BK231" s="83">
        <f t="shared" si="391"/>
        <v>0</v>
      </c>
      <c r="BL231" s="84">
        <f t="shared" si="324"/>
        <v>0.25562328881914254</v>
      </c>
      <c r="BM231" s="84">
        <f t="shared" si="325"/>
        <v>0.2644789468711618</v>
      </c>
      <c r="BN231" s="85">
        <f t="shared" si="392"/>
        <v>-8.8556580520192663E-3</v>
      </c>
      <c r="BO231" s="84">
        <f t="shared" si="326"/>
        <v>0.36698237059216576</v>
      </c>
      <c r="BP231" s="84">
        <f t="shared" si="327"/>
        <v>0.25562328881914254</v>
      </c>
      <c r="BQ231" s="84">
        <f t="shared" si="328"/>
        <v>0.37739434058869176</v>
      </c>
      <c r="BR231" s="84">
        <f t="shared" si="393"/>
        <v>0.35004566497653766</v>
      </c>
      <c r="BS231" s="84">
        <f t="shared" si="393"/>
        <v>0.2644789468711618</v>
      </c>
      <c r="BT231" s="84">
        <f t="shared" si="393"/>
        <v>0.38547538815230059</v>
      </c>
      <c r="BU231" s="86">
        <f t="shared" si="394"/>
        <v>0</v>
      </c>
      <c r="BV231" s="86">
        <f t="shared" si="394"/>
        <v>1</v>
      </c>
      <c r="BW231" s="86">
        <f t="shared" si="394"/>
        <v>0</v>
      </c>
      <c r="BX231" s="86">
        <f t="shared" si="395"/>
        <v>0</v>
      </c>
      <c r="BY231" s="86">
        <f t="shared" si="395"/>
        <v>1</v>
      </c>
      <c r="BZ231" s="86">
        <f t="shared" si="395"/>
        <v>0</v>
      </c>
      <c r="CA231" s="83">
        <f>IF(AND(DataEntry!B231&gt;=ExFrom,DataEntry!B231&lt;=ExTo),0,IF(AR231&lt;DS231,0,DB231))</f>
        <v>0</v>
      </c>
      <c r="CB231" s="83">
        <f>IF(AND(DataEntry!B231&gt;=ExFrom,DataEntry!B231&lt;=ExTo),0,IF(AT231&lt;DT231,0,DC231))</f>
        <v>0</v>
      </c>
      <c r="CC231" s="14">
        <f t="shared" si="396"/>
        <v>0</v>
      </c>
      <c r="CD231" s="72" t="str">
        <f t="shared" si="329"/>
        <v/>
      </c>
      <c r="CE231" s="87">
        <f t="shared" si="397"/>
        <v>5.0283136196448863E-2</v>
      </c>
      <c r="CF231" s="88">
        <f t="shared" si="398"/>
        <v>-1.2357192481312559E-3</v>
      </c>
      <c r="CG231" s="88">
        <f t="shared" si="399"/>
        <v>-4.6718446606470336E-2</v>
      </c>
      <c r="CH231" s="87">
        <f t="shared" si="400"/>
        <v>0.25562328881914248</v>
      </c>
      <c r="CI231" s="89">
        <f t="shared" si="330"/>
        <v>0</v>
      </c>
      <c r="CJ231" s="89">
        <f t="shared" si="331"/>
        <v>0</v>
      </c>
      <c r="CK231" s="157">
        <f t="shared" si="332"/>
        <v>0</v>
      </c>
      <c r="CL231" s="90">
        <f t="shared" si="333"/>
        <v>0</v>
      </c>
      <c r="CM231" s="157">
        <f t="shared" si="334"/>
        <v>0</v>
      </c>
      <c r="CN231" s="90">
        <f t="shared" si="335"/>
        <v>0</v>
      </c>
      <c r="CO231" s="157">
        <f t="shared" si="336"/>
        <v>0</v>
      </c>
      <c r="CP231" s="90">
        <f t="shared" si="337"/>
        <v>0</v>
      </c>
      <c r="CQ231" s="157">
        <f t="shared" si="338"/>
        <v>0</v>
      </c>
      <c r="CR231" s="90">
        <f t="shared" si="339"/>
        <v>0</v>
      </c>
      <c r="CS231" s="157">
        <f t="shared" si="340"/>
        <v>0</v>
      </c>
      <c r="CT231" s="90">
        <f t="shared" si="341"/>
        <v>0</v>
      </c>
      <c r="CU231" s="157">
        <f t="shared" si="342"/>
        <v>0</v>
      </c>
      <c r="CV231" s="90">
        <f t="shared" si="343"/>
        <v>0</v>
      </c>
      <c r="CW231" s="157">
        <f t="shared" si="344"/>
        <v>0</v>
      </c>
      <c r="CX231" s="90">
        <f t="shared" si="345"/>
        <v>0</v>
      </c>
      <c r="CY231" s="157">
        <f t="shared" si="346"/>
        <v>0</v>
      </c>
      <c r="CZ231" s="90">
        <f t="shared" si="347"/>
        <v>0</v>
      </c>
      <c r="DA231" s="94">
        <f>DataEntry!B231</f>
        <v>44276</v>
      </c>
      <c r="DB231" s="83">
        <f t="shared" si="348"/>
        <v>0</v>
      </c>
      <c r="DC231" s="83">
        <f t="shared" si="349"/>
        <v>0</v>
      </c>
      <c r="DD231" s="145" t="str">
        <f t="shared" si="401"/>
        <v/>
      </c>
      <c r="DE231" s="145">
        <f t="shared" si="402"/>
        <v>18</v>
      </c>
      <c r="DF231" s="145" t="str">
        <f t="shared" si="403"/>
        <v/>
      </c>
      <c r="DG231" s="145" t="str">
        <f t="shared" si="404"/>
        <v/>
      </c>
      <c r="DH231" s="145">
        <f t="shared" si="405"/>
        <v>15</v>
      </c>
      <c r="DI231" s="145" t="str">
        <f t="shared" si="406"/>
        <v/>
      </c>
      <c r="DJ231" s="83">
        <f t="shared" si="407"/>
        <v>0</v>
      </c>
      <c r="DK231" s="83">
        <f t="shared" si="408"/>
        <v>0</v>
      </c>
      <c r="DL231" s="84">
        <f t="shared" si="409"/>
        <v>0</v>
      </c>
      <c r="DM231" s="14">
        <f t="shared" si="410"/>
        <v>0</v>
      </c>
      <c r="DN231" s="87">
        <f>IFERROR(DO231*(1-DCFactor)+Results!DP231*DCFactor,"")</f>
        <v>0.25697157401977283</v>
      </c>
      <c r="DO231" s="87">
        <f>(DFactor*Rounds*Number/2+SUM(BV$3:BV219))/(Rounds*Number/2+COUNT(BV$3:BV219))</f>
        <v>0.26878776290630974</v>
      </c>
      <c r="DP231" s="87">
        <f t="shared" si="350"/>
        <v>0.23502722323049002</v>
      </c>
      <c r="DQ231" s="84">
        <f t="shared" si="351"/>
        <v>0</v>
      </c>
      <c r="DR231" s="84">
        <f t="shared" si="352"/>
        <v>0</v>
      </c>
      <c r="DS231" s="87">
        <f t="shared" si="353"/>
        <v>0.33670785730827102</v>
      </c>
      <c r="DT231" s="87">
        <f t="shared" si="354"/>
        <v>0.33822394822021568</v>
      </c>
      <c r="DU231" s="87">
        <f t="shared" si="355"/>
        <v>0.25562328881914248</v>
      </c>
      <c r="DV231" s="86">
        <f t="shared" si="411"/>
        <v>0</v>
      </c>
      <c r="DW231" s="86">
        <f t="shared" si="412"/>
        <v>0</v>
      </c>
    </row>
    <row r="232" spans="1:127" x14ac:dyDescent="0.25">
      <c r="A232" s="69">
        <v>230</v>
      </c>
      <c r="B232" s="70">
        <f>DataEntry!C232</f>
        <v>5</v>
      </c>
      <c r="C232" s="71">
        <f>COUNTIF(D$2:D232,D232)+COUNTIF(G$2:G232,D232)</f>
        <v>26</v>
      </c>
      <c r="D232" s="72" t="str">
        <f t="shared" si="313"/>
        <v>Fortuna Dusseldorf</v>
      </c>
      <c r="E232" s="70">
        <f>DataEntry!E232</f>
        <v>2</v>
      </c>
      <c r="F232" s="71">
        <f>COUNTIF(D$2:D232,G232)+COUNTIF(G$2:G232,G232)</f>
        <v>26</v>
      </c>
      <c r="G232" s="72" t="str">
        <f t="shared" si="314"/>
        <v>Bochum</v>
      </c>
      <c r="H232" s="73">
        <f>DataEntry!G232</f>
        <v>0</v>
      </c>
      <c r="I232" s="73">
        <f>DataEntry!H232</f>
        <v>3</v>
      </c>
      <c r="J232" s="158">
        <f t="shared" si="312"/>
        <v>3</v>
      </c>
      <c r="K232" s="156">
        <f t="shared" si="315"/>
        <v>4</v>
      </c>
      <c r="L232" s="224">
        <f t="shared" si="316"/>
        <v>2561.4071087841262</v>
      </c>
      <c r="M232" s="224">
        <f t="shared" si="317"/>
        <v>2483.6468795548985</v>
      </c>
      <c r="N232" s="236">
        <f t="shared" si="356"/>
        <v>77.760229229227662</v>
      </c>
      <c r="O232" s="22" t="str">
        <f t="shared" si="357"/>
        <v>T5G26</v>
      </c>
      <c r="P232" s="248">
        <f t="shared" si="318"/>
        <v>-7.984013329753191</v>
      </c>
      <c r="Q232" s="22" t="str">
        <f t="shared" si="358"/>
        <v>T2G26</v>
      </c>
      <c r="R232" s="248">
        <f t="shared" si="319"/>
        <v>7.984013329753191</v>
      </c>
      <c r="S232" s="74">
        <f t="shared" si="359"/>
        <v>0</v>
      </c>
      <c r="T232" s="75">
        <f t="shared" si="360"/>
        <v>0</v>
      </c>
      <c r="U232" s="76">
        <f t="shared" si="361"/>
        <v>0</v>
      </c>
      <c r="V232" s="74">
        <f t="shared" si="362"/>
        <v>0</v>
      </c>
      <c r="W232" s="75">
        <f t="shared" si="363"/>
        <v>0</v>
      </c>
      <c r="X232" s="76">
        <f t="shared" si="364"/>
        <v>1</v>
      </c>
      <c r="Y232" s="74">
        <f t="shared" si="365"/>
        <v>0</v>
      </c>
      <c r="Z232" s="75">
        <f t="shared" si="366"/>
        <v>0</v>
      </c>
      <c r="AA232" s="76">
        <f t="shared" si="367"/>
        <v>0</v>
      </c>
      <c r="AB232" s="74">
        <f t="shared" si="368"/>
        <v>0</v>
      </c>
      <c r="AC232" s="75">
        <f t="shared" si="369"/>
        <v>0</v>
      </c>
      <c r="AD232" s="76">
        <f t="shared" si="370"/>
        <v>0</v>
      </c>
      <c r="AE232" s="74">
        <f t="shared" si="371"/>
        <v>0</v>
      </c>
      <c r="AF232" s="75">
        <f t="shared" si="372"/>
        <v>0</v>
      </c>
      <c r="AG232" s="76">
        <f t="shared" si="373"/>
        <v>0</v>
      </c>
      <c r="AH232" s="74">
        <f t="shared" si="374"/>
        <v>0</v>
      </c>
      <c r="AI232" s="75">
        <f t="shared" si="375"/>
        <v>0</v>
      </c>
      <c r="AJ232" s="76">
        <f t="shared" si="376"/>
        <v>0</v>
      </c>
      <c r="AK232" s="74">
        <f t="shared" si="377"/>
        <v>0</v>
      </c>
      <c r="AL232" s="75">
        <f t="shared" si="378"/>
        <v>0</v>
      </c>
      <c r="AM232" s="76">
        <f t="shared" si="379"/>
        <v>0</v>
      </c>
      <c r="AN232" s="74">
        <f t="shared" si="380"/>
        <v>0</v>
      </c>
      <c r="AO232" s="75">
        <f t="shared" si="381"/>
        <v>0</v>
      </c>
      <c r="AP232" s="76">
        <f t="shared" si="382"/>
        <v>0</v>
      </c>
      <c r="AQ232" s="77">
        <f t="shared" si="320"/>
        <v>0.57028666641094228</v>
      </c>
      <c r="AR232" s="77">
        <f t="shared" si="383"/>
        <v>0.41915428574341751</v>
      </c>
      <c r="AS232" s="78">
        <f t="shared" si="384"/>
        <v>0.30226476133504954</v>
      </c>
      <c r="AT232" s="77">
        <f t="shared" si="385"/>
        <v>0.27858095292153295</v>
      </c>
      <c r="AU232" s="79">
        <f t="shared" si="413"/>
        <v>0.1</v>
      </c>
      <c r="AV232" s="139">
        <f>DataEntry!P232</f>
        <v>0</v>
      </c>
      <c r="AW232" s="80" t="str">
        <f t="shared" si="321"/>
        <v>69/50</v>
      </c>
      <c r="AX232" s="80" t="str">
        <f t="shared" si="322"/>
        <v>23/10</v>
      </c>
      <c r="AY232" s="80" t="str">
        <f t="shared" si="323"/>
        <v>64/25</v>
      </c>
      <c r="AZ232" s="92">
        <f>DataEntry!I232</f>
        <v>71</v>
      </c>
      <c r="BA232" s="93">
        <f>DataEntry!J232</f>
        <v>50</v>
      </c>
      <c r="BB232" s="92">
        <f>DataEntry!K232</f>
        <v>61</v>
      </c>
      <c r="BC232" s="93">
        <f>DataEntry!L232</f>
        <v>25</v>
      </c>
      <c r="BD232" s="92">
        <f>DataEntry!M232</f>
        <v>19</v>
      </c>
      <c r="BE232" s="93">
        <f>DataEntry!N232</f>
        <v>10</v>
      </c>
      <c r="BF232" s="77">
        <f t="shared" si="386"/>
        <v>0.39401551416338848</v>
      </c>
      <c r="BG232" s="77">
        <f t="shared" si="387"/>
        <v>0.27718533263819772</v>
      </c>
      <c r="BH232" s="77">
        <f t="shared" si="388"/>
        <v>0.32879915319841385</v>
      </c>
      <c r="BI232" s="83">
        <f t="shared" si="389"/>
        <v>0</v>
      </c>
      <c r="BJ232" s="83">
        <f t="shared" si="390"/>
        <v>0</v>
      </c>
      <c r="BK232" s="83">
        <f t="shared" si="391"/>
        <v>1</v>
      </c>
      <c r="BL232" s="84">
        <f t="shared" si="324"/>
        <v>0.27858095292153295</v>
      </c>
      <c r="BM232" s="84">
        <f t="shared" si="325"/>
        <v>0.32879915319841385</v>
      </c>
      <c r="BN232" s="85">
        <f t="shared" si="392"/>
        <v>-5.0218200276880898E-2</v>
      </c>
      <c r="BO232" s="84">
        <f t="shared" si="326"/>
        <v>0.41915428574341751</v>
      </c>
      <c r="BP232" s="84">
        <f t="shared" si="327"/>
        <v>0.30226476133504954</v>
      </c>
      <c r="BQ232" s="84">
        <f t="shared" si="328"/>
        <v>0.27858095292153295</v>
      </c>
      <c r="BR232" s="84">
        <f t="shared" si="393"/>
        <v>0.39401551416338848</v>
      </c>
      <c r="BS232" s="84">
        <f t="shared" si="393"/>
        <v>0.27718533263819772</v>
      </c>
      <c r="BT232" s="84">
        <f t="shared" si="393"/>
        <v>0.32879915319841385</v>
      </c>
      <c r="BU232" s="86">
        <f t="shared" si="394"/>
        <v>0</v>
      </c>
      <c r="BV232" s="86">
        <f t="shared" si="394"/>
        <v>0</v>
      </c>
      <c r="BW232" s="86">
        <f t="shared" si="394"/>
        <v>1</v>
      </c>
      <c r="BX232" s="86">
        <f t="shared" si="395"/>
        <v>0</v>
      </c>
      <c r="BY232" s="86">
        <f t="shared" si="395"/>
        <v>0</v>
      </c>
      <c r="BZ232" s="86">
        <f t="shared" si="395"/>
        <v>1</v>
      </c>
      <c r="CA232" s="83">
        <f>IF(AND(DataEntry!B232&gt;=ExFrom,DataEntry!B232&lt;=ExTo),0,IF(AR232&lt;DS232,0,DB232))</f>
        <v>0</v>
      </c>
      <c r="CB232" s="83">
        <f>IF(AND(DataEntry!B232&gt;=ExFrom,DataEntry!B232&lt;=ExTo),0,IF(AT232&lt;DT232,0,DC232))</f>
        <v>0</v>
      </c>
      <c r="CC232" s="14">
        <f t="shared" si="396"/>
        <v>0</v>
      </c>
      <c r="CD232" s="72" t="str">
        <f t="shared" si="329"/>
        <v/>
      </c>
      <c r="CE232" s="87">
        <f t="shared" si="397"/>
        <v>4.8748401121369023E-2</v>
      </c>
      <c r="CF232" s="88">
        <f t="shared" si="398"/>
        <v>1.0184824338886629E-2</v>
      </c>
      <c r="CG232" s="88">
        <f t="shared" si="399"/>
        <v>-0.12281744109507316</v>
      </c>
      <c r="CH232" s="87">
        <f t="shared" si="400"/>
        <v>0.30226476133504954</v>
      </c>
      <c r="CI232" s="89">
        <f t="shared" si="330"/>
        <v>0</v>
      </c>
      <c r="CJ232" s="89">
        <f t="shared" si="331"/>
        <v>0</v>
      </c>
      <c r="CK232" s="157">
        <f t="shared" si="332"/>
        <v>0</v>
      </c>
      <c r="CL232" s="90">
        <f t="shared" si="333"/>
        <v>0</v>
      </c>
      <c r="CM232" s="157">
        <f t="shared" si="334"/>
        <v>0</v>
      </c>
      <c r="CN232" s="90">
        <f t="shared" si="335"/>
        <v>0</v>
      </c>
      <c r="CO232" s="157">
        <f t="shared" si="336"/>
        <v>0</v>
      </c>
      <c r="CP232" s="90">
        <f t="shared" si="337"/>
        <v>0</v>
      </c>
      <c r="CQ232" s="157">
        <f t="shared" si="338"/>
        <v>0</v>
      </c>
      <c r="CR232" s="90">
        <f t="shared" si="339"/>
        <v>0</v>
      </c>
      <c r="CS232" s="157">
        <f t="shared" si="340"/>
        <v>0</v>
      </c>
      <c r="CT232" s="90">
        <f t="shared" si="341"/>
        <v>0</v>
      </c>
      <c r="CU232" s="157">
        <f t="shared" si="342"/>
        <v>0</v>
      </c>
      <c r="CV232" s="90">
        <f t="shared" si="343"/>
        <v>0</v>
      </c>
      <c r="CW232" s="157">
        <f t="shared" si="344"/>
        <v>0</v>
      </c>
      <c r="CX232" s="90">
        <f t="shared" si="345"/>
        <v>0</v>
      </c>
      <c r="CY232" s="157">
        <f t="shared" si="346"/>
        <v>0</v>
      </c>
      <c r="CZ232" s="90">
        <f t="shared" si="347"/>
        <v>0</v>
      </c>
      <c r="DA232" s="94">
        <f>DataEntry!B232</f>
        <v>44277</v>
      </c>
      <c r="DB232" s="83">
        <f t="shared" si="348"/>
        <v>0</v>
      </c>
      <c r="DC232" s="83">
        <f t="shared" si="349"/>
        <v>0</v>
      </c>
      <c r="DD232" s="145" t="str">
        <f t="shared" si="401"/>
        <v/>
      </c>
      <c r="DE232" s="145" t="str">
        <f t="shared" si="402"/>
        <v/>
      </c>
      <c r="DF232" s="145">
        <f t="shared" si="403"/>
        <v>5</v>
      </c>
      <c r="DG232" s="145">
        <f t="shared" si="404"/>
        <v>2</v>
      </c>
      <c r="DH232" s="145" t="str">
        <f t="shared" si="405"/>
        <v/>
      </c>
      <c r="DI232" s="145" t="str">
        <f t="shared" si="406"/>
        <v/>
      </c>
      <c r="DJ232" s="83">
        <f t="shared" si="407"/>
        <v>0</v>
      </c>
      <c r="DK232" s="83">
        <f t="shared" si="408"/>
        <v>0</v>
      </c>
      <c r="DL232" s="84">
        <f t="shared" si="409"/>
        <v>0</v>
      </c>
      <c r="DM232" s="14">
        <f t="shared" si="410"/>
        <v>0</v>
      </c>
      <c r="DN232" s="87">
        <f>IFERROR(DO232*(1-DCFactor)+Results!DP232*DCFactor,"")</f>
        <v>0.27943264329149953</v>
      </c>
      <c r="DO232" s="87">
        <f>(DFactor*Rounds*Number/2+SUM(BV$3:BV220))/(Rounds*Number/2+COUNT(BV$3:BV220))</f>
        <v>0.27018320610687024</v>
      </c>
      <c r="DP232" s="87">
        <f t="shared" si="350"/>
        <v>0.29661016949152541</v>
      </c>
      <c r="DQ232" s="84">
        <f t="shared" si="351"/>
        <v>0</v>
      </c>
      <c r="DR232" s="84">
        <f t="shared" si="352"/>
        <v>0</v>
      </c>
      <c r="DS232" s="87">
        <f t="shared" si="353"/>
        <v>0.33632717252203714</v>
      </c>
      <c r="DT232" s="87">
        <f t="shared" si="354"/>
        <v>0.34076058136983578</v>
      </c>
      <c r="DU232" s="87">
        <f t="shared" si="355"/>
        <v>0.30226476133504954</v>
      </c>
      <c r="DV232" s="86">
        <f t="shared" si="411"/>
        <v>-3</v>
      </c>
      <c r="DW232" s="86">
        <f t="shared" si="412"/>
        <v>3</v>
      </c>
    </row>
    <row r="233" spans="1:127" x14ac:dyDescent="0.25">
      <c r="A233" s="69">
        <v>231</v>
      </c>
      <c r="B233" s="70">
        <f>DataEntry!C233</f>
        <v>2</v>
      </c>
      <c r="C233" s="71">
        <f>COUNTIF(D$2:D233,D233)+COUNTIF(G$2:G233,D233)</f>
        <v>27</v>
      </c>
      <c r="D233" s="72" t="str">
        <f t="shared" si="313"/>
        <v>Bochum</v>
      </c>
      <c r="E233" s="70">
        <f>DataEntry!E233</f>
        <v>11</v>
      </c>
      <c r="F233" s="71">
        <f>COUNTIF(D$2:D233,G233)+COUNTIF(G$2:G233,G233)</f>
        <v>25</v>
      </c>
      <c r="G233" s="72" t="str">
        <f t="shared" si="314"/>
        <v>Holstein Kiel</v>
      </c>
      <c r="H233" s="73">
        <f>DataEntry!G233</f>
        <v>2</v>
      </c>
      <c r="I233" s="73">
        <f>DataEntry!H233</f>
        <v>1</v>
      </c>
      <c r="J233" s="158">
        <f t="shared" si="312"/>
        <v>1</v>
      </c>
      <c r="K233" s="156">
        <f t="shared" si="315"/>
        <v>0</v>
      </c>
      <c r="L233" s="224">
        <f t="shared" si="316"/>
        <v>2491.8397282313617</v>
      </c>
      <c r="M233" s="224">
        <f t="shared" si="317"/>
        <v>2505.2535271113015</v>
      </c>
      <c r="N233" s="236">
        <f t="shared" si="356"/>
        <v>-13.413798879939804</v>
      </c>
      <c r="O233" s="22" t="str">
        <f t="shared" si="357"/>
        <v>T2G27</v>
      </c>
      <c r="P233" s="248">
        <f t="shared" si="318"/>
        <v>19.371794445237043</v>
      </c>
      <c r="Q233" s="22" t="str">
        <f t="shared" si="358"/>
        <v>T11G25</v>
      </c>
      <c r="R233" s="248">
        <f t="shared" si="319"/>
        <v>-19.371794445237043</v>
      </c>
      <c r="S233" s="74">
        <f t="shared" si="359"/>
        <v>0</v>
      </c>
      <c r="T233" s="75">
        <f t="shared" si="360"/>
        <v>0</v>
      </c>
      <c r="U233" s="76">
        <f t="shared" si="361"/>
        <v>1</v>
      </c>
      <c r="V233" s="74">
        <f t="shared" si="362"/>
        <v>0</v>
      </c>
      <c r="W233" s="75">
        <f t="shared" si="363"/>
        <v>0</v>
      </c>
      <c r="X233" s="76">
        <f t="shared" si="364"/>
        <v>0</v>
      </c>
      <c r="Y233" s="74">
        <f t="shared" si="365"/>
        <v>0</v>
      </c>
      <c r="Z233" s="75">
        <f t="shared" si="366"/>
        <v>0</v>
      </c>
      <c r="AA233" s="76">
        <f t="shared" si="367"/>
        <v>0</v>
      </c>
      <c r="AB233" s="74">
        <f t="shared" si="368"/>
        <v>0</v>
      </c>
      <c r="AC233" s="75">
        <f t="shared" si="369"/>
        <v>0</v>
      </c>
      <c r="AD233" s="76">
        <f t="shared" si="370"/>
        <v>0</v>
      </c>
      <c r="AE233" s="74">
        <f t="shared" si="371"/>
        <v>0</v>
      </c>
      <c r="AF233" s="75">
        <f t="shared" si="372"/>
        <v>0</v>
      </c>
      <c r="AG233" s="76">
        <f t="shared" si="373"/>
        <v>0</v>
      </c>
      <c r="AH233" s="74">
        <f t="shared" si="374"/>
        <v>0</v>
      </c>
      <c r="AI233" s="75">
        <f t="shared" si="375"/>
        <v>0</v>
      </c>
      <c r="AJ233" s="76">
        <f t="shared" si="376"/>
        <v>0</v>
      </c>
      <c r="AK233" s="74">
        <f t="shared" si="377"/>
        <v>0</v>
      </c>
      <c r="AL233" s="75">
        <f t="shared" si="378"/>
        <v>0</v>
      </c>
      <c r="AM233" s="76">
        <f t="shared" si="379"/>
        <v>0</v>
      </c>
      <c r="AN233" s="74">
        <f t="shared" si="380"/>
        <v>0</v>
      </c>
      <c r="AO233" s="75">
        <f t="shared" si="381"/>
        <v>0</v>
      </c>
      <c r="AP233" s="76">
        <f t="shared" si="382"/>
        <v>0</v>
      </c>
      <c r="AQ233" s="77">
        <f t="shared" si="320"/>
        <v>0.48865376818315309</v>
      </c>
      <c r="AR233" s="77">
        <f t="shared" si="383"/>
        <v>0.34971967604763721</v>
      </c>
      <c r="AS233" s="78">
        <f t="shared" si="384"/>
        <v>0.27786818427103166</v>
      </c>
      <c r="AT233" s="77">
        <f t="shared" si="385"/>
        <v>0.37241213968133108</v>
      </c>
      <c r="AU233" s="79">
        <f t="shared" si="413"/>
        <v>0.1</v>
      </c>
      <c r="AV233" s="139">
        <f>DataEntry!P233</f>
        <v>-37</v>
      </c>
      <c r="AW233" s="80" t="str">
        <f t="shared" si="321"/>
        <v>46/25</v>
      </c>
      <c r="AX233" s="80" t="str">
        <f t="shared" si="322"/>
        <v>64/25</v>
      </c>
      <c r="AY233" s="80" t="str">
        <f t="shared" si="323"/>
        <v>42/25</v>
      </c>
      <c r="AZ233" s="92">
        <f>DataEntry!I233</f>
        <v>133</v>
      </c>
      <c r="BA233" s="93">
        <f>DataEntry!J233</f>
        <v>100</v>
      </c>
      <c r="BB233" s="92">
        <f>DataEntry!K233</f>
        <v>11</v>
      </c>
      <c r="BC233" s="93">
        <f>DataEntry!L233</f>
        <v>5</v>
      </c>
      <c r="BD233" s="92">
        <f>DataEntry!M233</f>
        <v>11</v>
      </c>
      <c r="BE233" s="93">
        <f>DataEntry!N233</f>
        <v>5</v>
      </c>
      <c r="BF233" s="77">
        <f t="shared" si="386"/>
        <v>0.40712468193384227</v>
      </c>
      <c r="BG233" s="77">
        <f t="shared" si="387"/>
        <v>0.29643765903307889</v>
      </c>
      <c r="BH233" s="77">
        <f t="shared" si="388"/>
        <v>0.29643765903307889</v>
      </c>
      <c r="BI233" s="83">
        <f t="shared" si="389"/>
        <v>1</v>
      </c>
      <c r="BJ233" s="83">
        <f t="shared" si="390"/>
        <v>0</v>
      </c>
      <c r="BK233" s="83">
        <f t="shared" si="391"/>
        <v>0</v>
      </c>
      <c r="BL233" s="84">
        <f t="shared" si="324"/>
        <v>0.34971967604763721</v>
      </c>
      <c r="BM233" s="84">
        <f t="shared" si="325"/>
        <v>0.40712468193384227</v>
      </c>
      <c r="BN233" s="85">
        <f t="shared" si="392"/>
        <v>-5.7405005886205063E-2</v>
      </c>
      <c r="BO233" s="84">
        <f t="shared" si="326"/>
        <v>0.34971967604763721</v>
      </c>
      <c r="BP233" s="84">
        <f t="shared" si="327"/>
        <v>0.27786818427103166</v>
      </c>
      <c r="BQ233" s="84">
        <f t="shared" si="328"/>
        <v>0.37241213968133108</v>
      </c>
      <c r="BR233" s="84">
        <f t="shared" si="393"/>
        <v>0.40712468193384227</v>
      </c>
      <c r="BS233" s="84">
        <f t="shared" si="393"/>
        <v>0.29643765903307889</v>
      </c>
      <c r="BT233" s="84">
        <f t="shared" si="393"/>
        <v>0.29643765903307889</v>
      </c>
      <c r="BU233" s="86">
        <f t="shared" si="394"/>
        <v>1</v>
      </c>
      <c r="BV233" s="86">
        <f t="shared" si="394"/>
        <v>0</v>
      </c>
      <c r="BW233" s="86">
        <f t="shared" si="394"/>
        <v>0</v>
      </c>
      <c r="BX233" s="86">
        <f t="shared" si="395"/>
        <v>1</v>
      </c>
      <c r="BY233" s="86">
        <f t="shared" si="395"/>
        <v>0</v>
      </c>
      <c r="BZ233" s="86">
        <f t="shared" si="395"/>
        <v>0</v>
      </c>
      <c r="CA233" s="83">
        <f>IF(AND(DataEntry!B233&gt;=ExFrom,DataEntry!B233&lt;=ExTo),0,IF(AR233&lt;DS233,0,DB233))</f>
        <v>0</v>
      </c>
      <c r="CB233" s="83">
        <f>IF(AND(DataEntry!B233&gt;=ExFrom,DataEntry!B233&lt;=ExTo),0,IF(AT233&lt;DT233,0,DC233))</f>
        <v>37</v>
      </c>
      <c r="CC233" s="14">
        <f t="shared" si="396"/>
        <v>-37</v>
      </c>
      <c r="CD233" s="72" t="str">
        <f t="shared" si="329"/>
        <v>Holstein Kiel</v>
      </c>
      <c r="CE233" s="87">
        <f t="shared" si="397"/>
        <v>5.4184549356223188E-2</v>
      </c>
      <c r="CF233" s="88">
        <f t="shared" si="398"/>
        <v>-0.12495242806400433</v>
      </c>
      <c r="CG233" s="88">
        <f t="shared" si="399"/>
        <v>0.13155863650070784</v>
      </c>
      <c r="CH233" s="87">
        <f t="shared" si="400"/>
        <v>0.27786818427103172</v>
      </c>
      <c r="CI233" s="89">
        <f t="shared" si="330"/>
        <v>1</v>
      </c>
      <c r="CJ233" s="89">
        <f t="shared" si="331"/>
        <v>0</v>
      </c>
      <c r="CK233" s="157">
        <f t="shared" si="332"/>
        <v>-37</v>
      </c>
      <c r="CL233" s="90">
        <f t="shared" si="333"/>
        <v>0</v>
      </c>
      <c r="CM233" s="157">
        <f t="shared" si="334"/>
        <v>0</v>
      </c>
      <c r="CN233" s="90">
        <f t="shared" si="335"/>
        <v>0</v>
      </c>
      <c r="CO233" s="157">
        <f t="shared" si="336"/>
        <v>0</v>
      </c>
      <c r="CP233" s="90">
        <f t="shared" si="337"/>
        <v>0</v>
      </c>
      <c r="CQ233" s="157">
        <f t="shared" si="338"/>
        <v>0</v>
      </c>
      <c r="CR233" s="90">
        <f t="shared" si="339"/>
        <v>0</v>
      </c>
      <c r="CS233" s="157">
        <f t="shared" si="340"/>
        <v>0</v>
      </c>
      <c r="CT233" s="90">
        <f t="shared" si="341"/>
        <v>0</v>
      </c>
      <c r="CU233" s="157">
        <f t="shared" si="342"/>
        <v>0</v>
      </c>
      <c r="CV233" s="90">
        <f t="shared" si="343"/>
        <v>0</v>
      </c>
      <c r="CW233" s="157">
        <f t="shared" si="344"/>
        <v>0</v>
      </c>
      <c r="CX233" s="90">
        <f t="shared" si="345"/>
        <v>0</v>
      </c>
      <c r="CY233" s="157">
        <f t="shared" si="346"/>
        <v>0</v>
      </c>
      <c r="CZ233" s="90">
        <f t="shared" si="347"/>
        <v>0</v>
      </c>
      <c r="DA233" s="94">
        <f>DataEntry!B233</f>
        <v>44289</v>
      </c>
      <c r="DB233" s="83">
        <f t="shared" si="348"/>
        <v>0</v>
      </c>
      <c r="DC233" s="83">
        <f t="shared" si="349"/>
        <v>37</v>
      </c>
      <c r="DD233" s="145">
        <f t="shared" si="401"/>
        <v>2</v>
      </c>
      <c r="DE233" s="145" t="str">
        <f t="shared" si="402"/>
        <v/>
      </c>
      <c r="DF233" s="145" t="str">
        <f t="shared" si="403"/>
        <v/>
      </c>
      <c r="DG233" s="145" t="str">
        <f t="shared" si="404"/>
        <v/>
      </c>
      <c r="DH233" s="145" t="str">
        <f t="shared" si="405"/>
        <v/>
      </c>
      <c r="DI233" s="145">
        <f t="shared" si="406"/>
        <v>11</v>
      </c>
      <c r="DJ233" s="83">
        <f t="shared" si="407"/>
        <v>0</v>
      </c>
      <c r="DK233" s="83">
        <f t="shared" si="408"/>
        <v>37</v>
      </c>
      <c r="DL233" s="84">
        <f t="shared" si="409"/>
        <v>16.82</v>
      </c>
      <c r="DM233" s="14">
        <f t="shared" si="410"/>
        <v>-16.82</v>
      </c>
      <c r="DN233" s="87">
        <f>IFERROR(DO233*(1-DCFactor)+Results!DP233*DCFactor,"")</f>
        <v>0.27440402259887003</v>
      </c>
      <c r="DO233" s="87">
        <f>(DFactor*Rounds*Number/2+SUM(BV$3:BV221))/(Rounds*Number/2+COUNT(BV$3:BV221))</f>
        <v>0.27157333333333333</v>
      </c>
      <c r="DP233" s="87">
        <f t="shared" si="350"/>
        <v>0.27966101694915252</v>
      </c>
      <c r="DQ233" s="84">
        <f t="shared" si="351"/>
        <v>14.258332127068574</v>
      </c>
      <c r="DR233" s="84">
        <f t="shared" si="352"/>
        <v>0</v>
      </c>
      <c r="DS233" s="87">
        <f t="shared" si="353"/>
        <v>0.34083174760213347</v>
      </c>
      <c r="DT233" s="87">
        <f t="shared" si="354"/>
        <v>0.33228137878330971</v>
      </c>
      <c r="DU233" s="87">
        <f t="shared" si="355"/>
        <v>0.27786818427103172</v>
      </c>
      <c r="DV233" s="86">
        <f t="shared" si="411"/>
        <v>1</v>
      </c>
      <c r="DW233" s="86">
        <f t="shared" si="412"/>
        <v>-1</v>
      </c>
    </row>
    <row r="234" spans="1:127" x14ac:dyDescent="0.25">
      <c r="A234" s="69">
        <v>232</v>
      </c>
      <c r="B234" s="70">
        <f>DataEntry!C234</f>
        <v>9</v>
      </c>
      <c r="C234" s="71">
        <f>COUNTIF(D$2:D234,D234)+COUNTIF(G$2:G234,D234)</f>
        <v>26</v>
      </c>
      <c r="D234" s="72" t="str">
        <f t="shared" si="313"/>
        <v>Heidenheim</v>
      </c>
      <c r="E234" s="70">
        <f>DataEntry!E234</f>
        <v>6</v>
      </c>
      <c r="F234" s="71">
        <f>COUNTIF(D$2:D234,G234)+COUNTIF(G$2:G234,G234)</f>
        <v>27</v>
      </c>
      <c r="G234" s="72" t="str">
        <f t="shared" si="314"/>
        <v>Greuther Furth</v>
      </c>
      <c r="H234" s="73">
        <f>DataEntry!G234</f>
        <v>0</v>
      </c>
      <c r="I234" s="73">
        <f>DataEntry!H234</f>
        <v>1</v>
      </c>
      <c r="J234" s="158">
        <f t="shared" si="312"/>
        <v>3</v>
      </c>
      <c r="K234" s="156">
        <f t="shared" si="315"/>
        <v>0</v>
      </c>
      <c r="L234" s="224">
        <f t="shared" si="316"/>
        <v>2543.9177885374156</v>
      </c>
      <c r="M234" s="224">
        <f t="shared" si="317"/>
        <v>2526.2128328131471</v>
      </c>
      <c r="N234" s="236">
        <f t="shared" si="356"/>
        <v>17.70495572426853</v>
      </c>
      <c r="O234" s="22" t="str">
        <f t="shared" si="357"/>
        <v>T9G26</v>
      </c>
      <c r="P234" s="248">
        <f t="shared" si="318"/>
        <v>-5.1488602415073759</v>
      </c>
      <c r="Q234" s="22" t="str">
        <f t="shared" si="358"/>
        <v>T6G27</v>
      </c>
      <c r="R234" s="248">
        <f t="shared" si="319"/>
        <v>5.1488602415073759</v>
      </c>
      <c r="S234" s="74">
        <f t="shared" si="359"/>
        <v>0</v>
      </c>
      <c r="T234" s="75">
        <f t="shared" si="360"/>
        <v>0</v>
      </c>
      <c r="U234" s="76">
        <f t="shared" si="361"/>
        <v>1</v>
      </c>
      <c r="V234" s="74">
        <f t="shared" si="362"/>
        <v>0</v>
      </c>
      <c r="W234" s="75">
        <f t="shared" si="363"/>
        <v>0</v>
      </c>
      <c r="X234" s="76">
        <f t="shared" si="364"/>
        <v>0</v>
      </c>
      <c r="Y234" s="74">
        <f t="shared" si="365"/>
        <v>0</v>
      </c>
      <c r="Z234" s="75">
        <f t="shared" si="366"/>
        <v>0</v>
      </c>
      <c r="AA234" s="76">
        <f t="shared" si="367"/>
        <v>0</v>
      </c>
      <c r="AB234" s="74">
        <f t="shared" si="368"/>
        <v>0</v>
      </c>
      <c r="AC234" s="75">
        <f t="shared" si="369"/>
        <v>0</v>
      </c>
      <c r="AD234" s="76">
        <f t="shared" si="370"/>
        <v>0</v>
      </c>
      <c r="AE234" s="74">
        <f t="shared" si="371"/>
        <v>0</v>
      </c>
      <c r="AF234" s="75">
        <f t="shared" si="372"/>
        <v>0</v>
      </c>
      <c r="AG234" s="76">
        <f t="shared" si="373"/>
        <v>0</v>
      </c>
      <c r="AH234" s="74">
        <f t="shared" si="374"/>
        <v>0</v>
      </c>
      <c r="AI234" s="75">
        <f t="shared" si="375"/>
        <v>0</v>
      </c>
      <c r="AJ234" s="76">
        <f t="shared" si="376"/>
        <v>0</v>
      </c>
      <c r="AK234" s="74">
        <f t="shared" si="377"/>
        <v>0</v>
      </c>
      <c r="AL234" s="75">
        <f t="shared" si="378"/>
        <v>0</v>
      </c>
      <c r="AM234" s="76">
        <f t="shared" si="379"/>
        <v>0</v>
      </c>
      <c r="AN234" s="74">
        <f t="shared" si="380"/>
        <v>0</v>
      </c>
      <c r="AO234" s="75">
        <f t="shared" si="381"/>
        <v>0</v>
      </c>
      <c r="AP234" s="76">
        <f t="shared" si="382"/>
        <v>0</v>
      </c>
      <c r="AQ234" s="77">
        <f t="shared" si="320"/>
        <v>0.51488602415073759</v>
      </c>
      <c r="AR234" s="77">
        <f t="shared" si="383"/>
        <v>0.3716675835235087</v>
      </c>
      <c r="AS234" s="78">
        <f t="shared" si="384"/>
        <v>0.28643688125445765</v>
      </c>
      <c r="AT234" s="77">
        <f t="shared" si="385"/>
        <v>0.34189553522203359</v>
      </c>
      <c r="AU234" s="79">
        <f t="shared" si="413"/>
        <v>0.1</v>
      </c>
      <c r="AV234" s="139">
        <f>DataEntry!P234</f>
        <v>0</v>
      </c>
      <c r="AW234" s="80" t="str">
        <f t="shared" si="321"/>
        <v>42/25</v>
      </c>
      <c r="AX234" s="80" t="str">
        <f t="shared" si="322"/>
        <v>62/25</v>
      </c>
      <c r="AY234" s="80" t="str">
        <f t="shared" si="323"/>
        <v>48/25</v>
      </c>
      <c r="AZ234" s="92">
        <f>DataEntry!I234</f>
        <v>17</v>
      </c>
      <c r="BA234" s="93">
        <f>DataEntry!J234</f>
        <v>10</v>
      </c>
      <c r="BB234" s="92">
        <f>DataEntry!K234</f>
        <v>62</v>
      </c>
      <c r="BC234" s="93">
        <f>DataEntry!L234</f>
        <v>25</v>
      </c>
      <c r="BD234" s="92">
        <f>DataEntry!M234</f>
        <v>31</v>
      </c>
      <c r="BE234" s="93">
        <f>DataEntry!N234</f>
        <v>20</v>
      </c>
      <c r="BF234" s="77">
        <f t="shared" si="386"/>
        <v>0.35277280858676208</v>
      </c>
      <c r="BG234" s="77">
        <f t="shared" si="387"/>
        <v>0.27370304114490157</v>
      </c>
      <c r="BH234" s="77">
        <f t="shared" si="388"/>
        <v>0.3735241502683363</v>
      </c>
      <c r="BI234" s="83">
        <f t="shared" si="389"/>
        <v>0</v>
      </c>
      <c r="BJ234" s="83">
        <f t="shared" si="390"/>
        <v>0</v>
      </c>
      <c r="BK234" s="83">
        <f t="shared" si="391"/>
        <v>1</v>
      </c>
      <c r="BL234" s="84">
        <f t="shared" si="324"/>
        <v>0.34189553522203359</v>
      </c>
      <c r="BM234" s="84">
        <f t="shared" si="325"/>
        <v>0.3735241502683363</v>
      </c>
      <c r="BN234" s="85">
        <f t="shared" si="392"/>
        <v>-3.162861504630271E-2</v>
      </c>
      <c r="BO234" s="84">
        <f t="shared" si="326"/>
        <v>0.3716675835235087</v>
      </c>
      <c r="BP234" s="84">
        <f t="shared" si="327"/>
        <v>0.28643688125445765</v>
      </c>
      <c r="BQ234" s="84">
        <f t="shared" si="328"/>
        <v>0.34189553522203359</v>
      </c>
      <c r="BR234" s="84">
        <f t="shared" si="393"/>
        <v>0.35277280858676208</v>
      </c>
      <c r="BS234" s="84">
        <f t="shared" si="393"/>
        <v>0.27370304114490157</v>
      </c>
      <c r="BT234" s="84">
        <f t="shared" si="393"/>
        <v>0.3735241502683363</v>
      </c>
      <c r="BU234" s="86">
        <f t="shared" si="394"/>
        <v>0</v>
      </c>
      <c r="BV234" s="86">
        <f t="shared" si="394"/>
        <v>0</v>
      </c>
      <c r="BW234" s="86">
        <f t="shared" si="394"/>
        <v>1</v>
      </c>
      <c r="BX234" s="86">
        <f t="shared" si="395"/>
        <v>0</v>
      </c>
      <c r="BY234" s="86">
        <f t="shared" si="395"/>
        <v>0</v>
      </c>
      <c r="BZ234" s="86">
        <f t="shared" si="395"/>
        <v>1</v>
      </c>
      <c r="CA234" s="83">
        <f>IF(AND(DataEntry!B234&gt;=ExFrom,DataEntry!B234&lt;=ExTo),0,IF(AR234&lt;DS234,0,DB234))</f>
        <v>0</v>
      </c>
      <c r="CB234" s="83">
        <f>IF(AND(DataEntry!B234&gt;=ExFrom,DataEntry!B234&lt;=ExTo),0,IF(AT234&lt;DT234,0,DC234))</f>
        <v>0</v>
      </c>
      <c r="CC234" s="14">
        <f t="shared" si="396"/>
        <v>0</v>
      </c>
      <c r="CD234" s="72" t="str">
        <f t="shared" si="329"/>
        <v/>
      </c>
      <c r="CE234" s="87">
        <f t="shared" si="397"/>
        <v>4.9883554954548881E-2</v>
      </c>
      <c r="CF234" s="88">
        <f t="shared" si="398"/>
        <v>2.4021160619582976E-3</v>
      </c>
      <c r="CG234" s="88">
        <f t="shared" si="399"/>
        <v>-8.5992950021853906E-2</v>
      </c>
      <c r="CH234" s="87">
        <f t="shared" si="400"/>
        <v>0.28643688125445771</v>
      </c>
      <c r="CI234" s="89">
        <f t="shared" si="330"/>
        <v>0</v>
      </c>
      <c r="CJ234" s="89">
        <f t="shared" si="331"/>
        <v>0</v>
      </c>
      <c r="CK234" s="157">
        <f t="shared" si="332"/>
        <v>0</v>
      </c>
      <c r="CL234" s="90">
        <f t="shared" si="333"/>
        <v>0</v>
      </c>
      <c r="CM234" s="157">
        <f t="shared" si="334"/>
        <v>0</v>
      </c>
      <c r="CN234" s="90">
        <f t="shared" si="335"/>
        <v>0</v>
      </c>
      <c r="CO234" s="157">
        <f t="shared" si="336"/>
        <v>0</v>
      </c>
      <c r="CP234" s="90">
        <f t="shared" si="337"/>
        <v>0</v>
      </c>
      <c r="CQ234" s="157">
        <f t="shared" si="338"/>
        <v>0</v>
      </c>
      <c r="CR234" s="90">
        <f t="shared" si="339"/>
        <v>0</v>
      </c>
      <c r="CS234" s="157">
        <f t="shared" si="340"/>
        <v>0</v>
      </c>
      <c r="CT234" s="90">
        <f t="shared" si="341"/>
        <v>0</v>
      </c>
      <c r="CU234" s="157">
        <f t="shared" si="342"/>
        <v>0</v>
      </c>
      <c r="CV234" s="90">
        <f t="shared" si="343"/>
        <v>0</v>
      </c>
      <c r="CW234" s="157">
        <f t="shared" si="344"/>
        <v>0</v>
      </c>
      <c r="CX234" s="90">
        <f t="shared" si="345"/>
        <v>0</v>
      </c>
      <c r="CY234" s="157">
        <f t="shared" si="346"/>
        <v>0</v>
      </c>
      <c r="CZ234" s="90">
        <f t="shared" si="347"/>
        <v>0</v>
      </c>
      <c r="DA234" s="94">
        <f>DataEntry!B234</f>
        <v>44289</v>
      </c>
      <c r="DB234" s="83">
        <f t="shared" si="348"/>
        <v>0</v>
      </c>
      <c r="DC234" s="83">
        <f t="shared" si="349"/>
        <v>0</v>
      </c>
      <c r="DD234" s="145" t="str">
        <f t="shared" si="401"/>
        <v/>
      </c>
      <c r="DE234" s="145" t="str">
        <f t="shared" si="402"/>
        <v/>
      </c>
      <c r="DF234" s="145">
        <f t="shared" si="403"/>
        <v>9</v>
      </c>
      <c r="DG234" s="145">
        <f t="shared" si="404"/>
        <v>6</v>
      </c>
      <c r="DH234" s="145" t="str">
        <f t="shared" si="405"/>
        <v/>
      </c>
      <c r="DI234" s="145" t="str">
        <f t="shared" si="406"/>
        <v/>
      </c>
      <c r="DJ234" s="83">
        <f t="shared" si="407"/>
        <v>0</v>
      </c>
      <c r="DK234" s="83">
        <f t="shared" si="408"/>
        <v>0</v>
      </c>
      <c r="DL234" s="84">
        <f t="shared" si="409"/>
        <v>0</v>
      </c>
      <c r="DM234" s="14">
        <f t="shared" si="410"/>
        <v>0</v>
      </c>
      <c r="DN234" s="87">
        <f>IFERROR(DO234*(1-DCFactor)+Results!DP234*DCFactor,"")</f>
        <v>0.28036399015880115</v>
      </c>
      <c r="DO234" s="87">
        <f>(DFactor*Rounds*Number/2+SUM(BV$3:BV222))/(Rounds*Number/2+COUNT(BV$3:BV222))</f>
        <v>0.27295817490494295</v>
      </c>
      <c r="DP234" s="87">
        <f t="shared" si="350"/>
        <v>0.29411764705882354</v>
      </c>
      <c r="DQ234" s="84">
        <f t="shared" si="351"/>
        <v>0</v>
      </c>
      <c r="DR234" s="84">
        <f t="shared" si="352"/>
        <v>0</v>
      </c>
      <c r="DS234" s="87">
        <f t="shared" si="353"/>
        <v>0.33658659613126801</v>
      </c>
      <c r="DT234" s="87">
        <f t="shared" si="354"/>
        <v>0.33953309833406176</v>
      </c>
      <c r="DU234" s="87">
        <f t="shared" si="355"/>
        <v>0.28643688125445771</v>
      </c>
      <c r="DV234" s="86">
        <f t="shared" si="411"/>
        <v>-1</v>
      </c>
      <c r="DW234" s="86">
        <f t="shared" si="412"/>
        <v>1</v>
      </c>
    </row>
    <row r="235" spans="1:127" x14ac:dyDescent="0.25">
      <c r="A235" s="69">
        <v>233</v>
      </c>
      <c r="B235" s="70">
        <f>DataEntry!C235</f>
        <v>10</v>
      </c>
      <c r="C235" s="71">
        <f>COUNTIF(D$2:D235,D235)+COUNTIF(G$2:G235,D235)</f>
        <v>27</v>
      </c>
      <c r="D235" s="72" t="str">
        <f t="shared" si="313"/>
        <v>Karlsruher</v>
      </c>
      <c r="E235" s="70">
        <f>DataEntry!E235</f>
        <v>13</v>
      </c>
      <c r="F235" s="71">
        <f>COUNTIF(D$2:D235,G235)+COUNTIF(G$2:G235,G235)</f>
        <v>26</v>
      </c>
      <c r="G235" s="72" t="str">
        <f t="shared" si="314"/>
        <v>Osnabruck</v>
      </c>
      <c r="H235" s="73">
        <f>DataEntry!G235</f>
        <v>0</v>
      </c>
      <c r="I235" s="73">
        <f>DataEntry!H235</f>
        <v>1</v>
      </c>
      <c r="J235" s="158">
        <f t="shared" si="312"/>
        <v>3</v>
      </c>
      <c r="K235" s="156">
        <f t="shared" si="315"/>
        <v>0</v>
      </c>
      <c r="L235" s="224">
        <f t="shared" si="316"/>
        <v>2459.2974985115579</v>
      </c>
      <c r="M235" s="224">
        <f t="shared" si="317"/>
        <v>2377.7271160042678</v>
      </c>
      <c r="N235" s="236">
        <f t="shared" si="356"/>
        <v>81.570382507290105</v>
      </c>
      <c r="O235" s="22" t="str">
        <f t="shared" si="357"/>
        <v>T10G27</v>
      </c>
      <c r="P235" s="248">
        <f t="shared" si="318"/>
        <v>-5.7410753305903626</v>
      </c>
      <c r="Q235" s="22" t="str">
        <f t="shared" si="358"/>
        <v>T13G26</v>
      </c>
      <c r="R235" s="248">
        <f t="shared" si="319"/>
        <v>5.7410753305903626</v>
      </c>
      <c r="S235" s="74">
        <f t="shared" si="359"/>
        <v>0</v>
      </c>
      <c r="T235" s="75">
        <f t="shared" si="360"/>
        <v>0</v>
      </c>
      <c r="U235" s="76">
        <f t="shared" si="361"/>
        <v>0</v>
      </c>
      <c r="V235" s="74">
        <f t="shared" si="362"/>
        <v>0</v>
      </c>
      <c r="W235" s="75">
        <f t="shared" si="363"/>
        <v>0</v>
      </c>
      <c r="X235" s="76">
        <f t="shared" si="364"/>
        <v>1</v>
      </c>
      <c r="Y235" s="74">
        <f t="shared" si="365"/>
        <v>0</v>
      </c>
      <c r="Z235" s="75">
        <f t="shared" si="366"/>
        <v>0</v>
      </c>
      <c r="AA235" s="76">
        <f t="shared" si="367"/>
        <v>0</v>
      </c>
      <c r="AB235" s="74">
        <f t="shared" si="368"/>
        <v>0</v>
      </c>
      <c r="AC235" s="75">
        <f t="shared" si="369"/>
        <v>0</v>
      </c>
      <c r="AD235" s="76">
        <f t="shared" si="370"/>
        <v>0</v>
      </c>
      <c r="AE235" s="74">
        <f t="shared" si="371"/>
        <v>0</v>
      </c>
      <c r="AF235" s="75">
        <f t="shared" si="372"/>
        <v>0</v>
      </c>
      <c r="AG235" s="76">
        <f t="shared" si="373"/>
        <v>0</v>
      </c>
      <c r="AH235" s="74">
        <f t="shared" si="374"/>
        <v>0</v>
      </c>
      <c r="AI235" s="75">
        <f t="shared" si="375"/>
        <v>0</v>
      </c>
      <c r="AJ235" s="76">
        <f t="shared" si="376"/>
        <v>0</v>
      </c>
      <c r="AK235" s="74">
        <f t="shared" si="377"/>
        <v>0</v>
      </c>
      <c r="AL235" s="75">
        <f t="shared" si="378"/>
        <v>0</v>
      </c>
      <c r="AM235" s="76">
        <f t="shared" si="379"/>
        <v>0</v>
      </c>
      <c r="AN235" s="74">
        <f t="shared" si="380"/>
        <v>0</v>
      </c>
      <c r="AO235" s="75">
        <f t="shared" si="381"/>
        <v>0</v>
      </c>
      <c r="AP235" s="76">
        <f t="shared" si="382"/>
        <v>0</v>
      </c>
      <c r="AQ235" s="77">
        <f t="shared" si="320"/>
        <v>0.57410753305903628</v>
      </c>
      <c r="AR235" s="77">
        <f t="shared" si="383"/>
        <v>0.41976314736492354</v>
      </c>
      <c r="AS235" s="78">
        <f t="shared" si="384"/>
        <v>0.30868877138822542</v>
      </c>
      <c r="AT235" s="77">
        <f t="shared" si="385"/>
        <v>0.27154808124685104</v>
      </c>
      <c r="AU235" s="79">
        <f t="shared" si="413"/>
        <v>0.1</v>
      </c>
      <c r="AV235" s="139">
        <f>DataEntry!P235</f>
        <v>-31</v>
      </c>
      <c r="AW235" s="80" t="str">
        <f t="shared" si="321"/>
        <v>69/50</v>
      </c>
      <c r="AX235" s="80" t="str">
        <f t="shared" si="322"/>
        <v>11/5</v>
      </c>
      <c r="AY235" s="80" t="str">
        <f t="shared" si="323"/>
        <v>67/25</v>
      </c>
      <c r="AZ235" s="92">
        <f>DataEntry!I235</f>
        <v>79</v>
      </c>
      <c r="BA235" s="93">
        <f>DataEntry!J235</f>
        <v>100</v>
      </c>
      <c r="BB235" s="92">
        <f>DataEntry!K235</f>
        <v>11</v>
      </c>
      <c r="BC235" s="93">
        <f>DataEntry!L235</f>
        <v>4</v>
      </c>
      <c r="BD235" s="92">
        <f>DataEntry!M235</f>
        <v>69</v>
      </c>
      <c r="BE235" s="93">
        <f>DataEntry!N235</f>
        <v>20</v>
      </c>
      <c r="BF235" s="77">
        <f t="shared" si="386"/>
        <v>0.5320336038003538</v>
      </c>
      <c r="BG235" s="77">
        <f t="shared" si="387"/>
        <v>0.25395737354736891</v>
      </c>
      <c r="BH235" s="77">
        <f t="shared" si="388"/>
        <v>0.21400902265227714</v>
      </c>
      <c r="BI235" s="83">
        <f t="shared" si="389"/>
        <v>0</v>
      </c>
      <c r="BJ235" s="83">
        <f t="shared" si="390"/>
        <v>0</v>
      </c>
      <c r="BK235" s="83">
        <f t="shared" si="391"/>
        <v>1</v>
      </c>
      <c r="BL235" s="84">
        <f t="shared" si="324"/>
        <v>0.27154808124685104</v>
      </c>
      <c r="BM235" s="84">
        <f t="shared" si="325"/>
        <v>0.21400902265227714</v>
      </c>
      <c r="BN235" s="85">
        <f t="shared" si="392"/>
        <v>5.7539058594573894E-2</v>
      </c>
      <c r="BO235" s="84">
        <f t="shared" si="326"/>
        <v>0.41976314736492354</v>
      </c>
      <c r="BP235" s="84">
        <f t="shared" si="327"/>
        <v>0.30868877138822542</v>
      </c>
      <c r="BQ235" s="84">
        <f t="shared" si="328"/>
        <v>0.27154808124685104</v>
      </c>
      <c r="BR235" s="84">
        <f t="shared" si="393"/>
        <v>0.5320336038003538</v>
      </c>
      <c r="BS235" s="84">
        <f t="shared" si="393"/>
        <v>0.25395737354736891</v>
      </c>
      <c r="BT235" s="84">
        <f t="shared" si="393"/>
        <v>0.21400902265227714</v>
      </c>
      <c r="BU235" s="86">
        <f t="shared" si="394"/>
        <v>0</v>
      </c>
      <c r="BV235" s="86">
        <f t="shared" si="394"/>
        <v>0</v>
      </c>
      <c r="BW235" s="86">
        <f t="shared" si="394"/>
        <v>1</v>
      </c>
      <c r="BX235" s="86">
        <f t="shared" si="395"/>
        <v>0</v>
      </c>
      <c r="BY235" s="86">
        <f t="shared" si="395"/>
        <v>0</v>
      </c>
      <c r="BZ235" s="86">
        <f t="shared" si="395"/>
        <v>1</v>
      </c>
      <c r="CA235" s="83">
        <f>IF(AND(DataEntry!B235&gt;=ExFrom,DataEntry!B235&lt;=ExTo),0,IF(AR235&lt;DS235,0,DB235))</f>
        <v>0</v>
      </c>
      <c r="CB235" s="83">
        <f>IF(AND(DataEntry!B235&gt;=ExFrom,DataEntry!B235&lt;=ExTo),0,IF(AT235&lt;DT235,0,DC235))</f>
        <v>0</v>
      </c>
      <c r="CC235" s="14">
        <f t="shared" si="396"/>
        <v>0</v>
      </c>
      <c r="CD235" s="72" t="str">
        <f t="shared" si="329"/>
        <v/>
      </c>
      <c r="CE235" s="87">
        <f t="shared" si="397"/>
        <v>5.0044985667357267E-2</v>
      </c>
      <c r="CF235" s="88">
        <f t="shared" si="398"/>
        <v>-0.17649357239314784</v>
      </c>
      <c r="CG235" s="88">
        <f t="shared" si="399"/>
        <v>0.13248829210500129</v>
      </c>
      <c r="CH235" s="87">
        <f t="shared" si="400"/>
        <v>0.30868877138822548</v>
      </c>
      <c r="CI235" s="89">
        <f t="shared" si="330"/>
        <v>0</v>
      </c>
      <c r="CJ235" s="89">
        <f t="shared" si="331"/>
        <v>0</v>
      </c>
      <c r="CK235" s="157">
        <f t="shared" si="332"/>
        <v>0</v>
      </c>
      <c r="CL235" s="90">
        <f t="shared" si="333"/>
        <v>0</v>
      </c>
      <c r="CM235" s="157">
        <f t="shared" si="334"/>
        <v>0</v>
      </c>
      <c r="CN235" s="90">
        <f t="shared" si="335"/>
        <v>0</v>
      </c>
      <c r="CO235" s="157">
        <f t="shared" si="336"/>
        <v>0</v>
      </c>
      <c r="CP235" s="90">
        <f t="shared" si="337"/>
        <v>0</v>
      </c>
      <c r="CQ235" s="157">
        <f t="shared" si="338"/>
        <v>0</v>
      </c>
      <c r="CR235" s="90">
        <f t="shared" si="339"/>
        <v>0</v>
      </c>
      <c r="CS235" s="157">
        <f t="shared" si="340"/>
        <v>0</v>
      </c>
      <c r="CT235" s="90">
        <f t="shared" si="341"/>
        <v>0</v>
      </c>
      <c r="CU235" s="157">
        <f t="shared" si="342"/>
        <v>0</v>
      </c>
      <c r="CV235" s="90">
        <f t="shared" si="343"/>
        <v>0</v>
      </c>
      <c r="CW235" s="157">
        <f t="shared" si="344"/>
        <v>0</v>
      </c>
      <c r="CX235" s="90">
        <f t="shared" si="345"/>
        <v>0</v>
      </c>
      <c r="CY235" s="157">
        <f t="shared" si="346"/>
        <v>0</v>
      </c>
      <c r="CZ235" s="90">
        <f t="shared" si="347"/>
        <v>0</v>
      </c>
      <c r="DA235" s="94">
        <f>DataEntry!B235</f>
        <v>44289</v>
      </c>
      <c r="DB235" s="83">
        <f t="shared" si="348"/>
        <v>0</v>
      </c>
      <c r="DC235" s="83">
        <f t="shared" si="349"/>
        <v>27</v>
      </c>
      <c r="DD235" s="145" t="str">
        <f t="shared" si="401"/>
        <v/>
      </c>
      <c r="DE235" s="145" t="str">
        <f t="shared" si="402"/>
        <v/>
      </c>
      <c r="DF235" s="145">
        <f t="shared" si="403"/>
        <v>10</v>
      </c>
      <c r="DG235" s="145">
        <f t="shared" si="404"/>
        <v>13</v>
      </c>
      <c r="DH235" s="145" t="str">
        <f t="shared" si="405"/>
        <v/>
      </c>
      <c r="DI235" s="145" t="str">
        <f t="shared" si="406"/>
        <v/>
      </c>
      <c r="DJ235" s="83">
        <f t="shared" si="407"/>
        <v>0</v>
      </c>
      <c r="DK235" s="83">
        <f t="shared" si="408"/>
        <v>0</v>
      </c>
      <c r="DL235" s="84">
        <f t="shared" si="409"/>
        <v>0</v>
      </c>
      <c r="DM235" s="14">
        <f t="shared" si="410"/>
        <v>0</v>
      </c>
      <c r="DN235" s="87">
        <f>IFERROR(DO235*(1-DCFactor)+Results!DP235*DCFactor,"")</f>
        <v>0.2859096774193548</v>
      </c>
      <c r="DO235" s="87">
        <f>(DFactor*Rounds*Number/2+SUM(BV$3:BV223))/(Rounds*Number/2+COUNT(BV$3:BV223))</f>
        <v>0.27244022770398479</v>
      </c>
      <c r="DP235" s="87">
        <f t="shared" si="350"/>
        <v>0.31092436974789917</v>
      </c>
      <c r="DQ235" s="84">
        <f t="shared" si="351"/>
        <v>0</v>
      </c>
      <c r="DR235" s="84">
        <f t="shared" si="352"/>
        <v>0</v>
      </c>
      <c r="DS235" s="87">
        <f t="shared" si="353"/>
        <v>0.34254978574643824</v>
      </c>
      <c r="DT235" s="87">
        <f t="shared" si="354"/>
        <v>0.33225039026316661</v>
      </c>
      <c r="DU235" s="87">
        <f t="shared" si="355"/>
        <v>0.30868877138822548</v>
      </c>
      <c r="DV235" s="86">
        <f t="shared" si="411"/>
        <v>-1</v>
      </c>
      <c r="DW235" s="86">
        <f t="shared" si="412"/>
        <v>1</v>
      </c>
    </row>
    <row r="236" spans="1:127" x14ac:dyDescent="0.25">
      <c r="A236" s="69">
        <v>234</v>
      </c>
      <c r="B236" s="70">
        <f>DataEntry!C236</f>
        <v>4</v>
      </c>
      <c r="C236" s="71">
        <f>COUNTIF(D$2:D236,D236)+COUNTIF(G$2:G236,D236)</f>
        <v>27</v>
      </c>
      <c r="D236" s="72" t="str">
        <f t="shared" si="313"/>
        <v>Darmstadt 98</v>
      </c>
      <c r="E236" s="70">
        <f>DataEntry!E236</f>
        <v>5</v>
      </c>
      <c r="F236" s="71">
        <f>COUNTIF(D$2:D236,G236)+COUNTIF(G$2:G236,G236)</f>
        <v>27</v>
      </c>
      <c r="G236" s="72" t="str">
        <f t="shared" si="314"/>
        <v>Fortuna Dusseldorf</v>
      </c>
      <c r="H236" s="73">
        <f>DataEntry!G236</f>
        <v>1</v>
      </c>
      <c r="I236" s="73">
        <f>DataEntry!H236</f>
        <v>2</v>
      </c>
      <c r="J236" s="158">
        <f t="shared" si="312"/>
        <v>3</v>
      </c>
      <c r="K236" s="156">
        <f t="shared" si="315"/>
        <v>0</v>
      </c>
      <c r="L236" s="224">
        <f t="shared" si="316"/>
        <v>2509.1032780230771</v>
      </c>
      <c r="M236" s="224">
        <f t="shared" si="317"/>
        <v>2461.6016495335389</v>
      </c>
      <c r="N236" s="236">
        <f t="shared" si="356"/>
        <v>47.501628489538234</v>
      </c>
      <c r="O236" s="22" t="str">
        <f t="shared" si="357"/>
        <v>T4G27</v>
      </c>
      <c r="P236" s="248">
        <f t="shared" si="318"/>
        <v>-12.274166734426295</v>
      </c>
      <c r="Q236" s="22" t="str">
        <f t="shared" si="358"/>
        <v>T5G27</v>
      </c>
      <c r="R236" s="248">
        <f t="shared" si="319"/>
        <v>12.274166734426295</v>
      </c>
      <c r="S236" s="74">
        <f t="shared" si="359"/>
        <v>0</v>
      </c>
      <c r="T236" s="75">
        <f t="shared" si="360"/>
        <v>0</v>
      </c>
      <c r="U236" s="76">
        <f t="shared" si="361"/>
        <v>1</v>
      </c>
      <c r="V236" s="74">
        <f t="shared" si="362"/>
        <v>0</v>
      </c>
      <c r="W236" s="75">
        <f t="shared" si="363"/>
        <v>0</v>
      </c>
      <c r="X236" s="76">
        <f t="shared" si="364"/>
        <v>0</v>
      </c>
      <c r="Y236" s="74">
        <f t="shared" si="365"/>
        <v>0</v>
      </c>
      <c r="Z236" s="75">
        <f t="shared" si="366"/>
        <v>0</v>
      </c>
      <c r="AA236" s="76">
        <f t="shared" si="367"/>
        <v>0</v>
      </c>
      <c r="AB236" s="74">
        <f t="shared" si="368"/>
        <v>0</v>
      </c>
      <c r="AC236" s="75">
        <f t="shared" si="369"/>
        <v>0</v>
      </c>
      <c r="AD236" s="76">
        <f t="shared" si="370"/>
        <v>0</v>
      </c>
      <c r="AE236" s="74">
        <f t="shared" si="371"/>
        <v>0</v>
      </c>
      <c r="AF236" s="75">
        <f t="shared" si="372"/>
        <v>0</v>
      </c>
      <c r="AG236" s="76">
        <f t="shared" si="373"/>
        <v>0</v>
      </c>
      <c r="AH236" s="74">
        <f t="shared" si="374"/>
        <v>0</v>
      </c>
      <c r="AI236" s="75">
        <f t="shared" si="375"/>
        <v>0</v>
      </c>
      <c r="AJ236" s="76">
        <f t="shared" si="376"/>
        <v>0</v>
      </c>
      <c r="AK236" s="74">
        <f t="shared" si="377"/>
        <v>0</v>
      </c>
      <c r="AL236" s="75">
        <f t="shared" si="378"/>
        <v>0</v>
      </c>
      <c r="AM236" s="76">
        <f t="shared" si="379"/>
        <v>0</v>
      </c>
      <c r="AN236" s="74">
        <f t="shared" si="380"/>
        <v>0</v>
      </c>
      <c r="AO236" s="75">
        <f t="shared" si="381"/>
        <v>0</v>
      </c>
      <c r="AP236" s="76">
        <f t="shared" si="382"/>
        <v>0</v>
      </c>
      <c r="AQ236" s="77">
        <f t="shared" si="320"/>
        <v>0.54209226933790433</v>
      </c>
      <c r="AR236" s="77">
        <f t="shared" si="383"/>
        <v>0.39037854161236252</v>
      </c>
      <c r="AS236" s="78">
        <f t="shared" si="384"/>
        <v>0.30342745545108352</v>
      </c>
      <c r="AT236" s="77">
        <f t="shared" si="385"/>
        <v>0.30619400293655391</v>
      </c>
      <c r="AU236" s="79">
        <f t="shared" si="413"/>
        <v>0.1</v>
      </c>
      <c r="AV236" s="139">
        <f>DataEntry!P236</f>
        <v>0</v>
      </c>
      <c r="AW236" s="80" t="str">
        <f t="shared" si="321"/>
        <v>39/25</v>
      </c>
      <c r="AX236" s="80" t="str">
        <f t="shared" si="322"/>
        <v>57/25</v>
      </c>
      <c r="AY236" s="80" t="str">
        <f t="shared" si="323"/>
        <v>9/4</v>
      </c>
      <c r="AZ236" s="92">
        <f>DataEntry!I236</f>
        <v>89</v>
      </c>
      <c r="BA236" s="93">
        <f>DataEntry!J236</f>
        <v>50</v>
      </c>
      <c r="BB236" s="92">
        <f>DataEntry!K236</f>
        <v>5</v>
      </c>
      <c r="BC236" s="93">
        <f>DataEntry!L236</f>
        <v>2</v>
      </c>
      <c r="BD236" s="92">
        <f>DataEntry!M236</f>
        <v>147</v>
      </c>
      <c r="BE236" s="93">
        <f>DataEntry!N236</f>
        <v>100</v>
      </c>
      <c r="BF236" s="77">
        <f t="shared" si="386"/>
        <v>0.34249017494929007</v>
      </c>
      <c r="BG236" s="77">
        <f t="shared" si="387"/>
        <v>0.27203505324543614</v>
      </c>
      <c r="BH236" s="77">
        <f t="shared" si="388"/>
        <v>0.38547477180527384</v>
      </c>
      <c r="BI236" s="83">
        <f t="shared" si="389"/>
        <v>0</v>
      </c>
      <c r="BJ236" s="83">
        <f t="shared" si="390"/>
        <v>0</v>
      </c>
      <c r="BK236" s="83">
        <f t="shared" si="391"/>
        <v>1</v>
      </c>
      <c r="BL236" s="84">
        <f t="shared" si="324"/>
        <v>0.30619400293655391</v>
      </c>
      <c r="BM236" s="84">
        <f t="shared" si="325"/>
        <v>0.38547477180527384</v>
      </c>
      <c r="BN236" s="85">
        <f t="shared" si="392"/>
        <v>-7.9280768868719931E-2</v>
      </c>
      <c r="BO236" s="84">
        <f t="shared" si="326"/>
        <v>0.39037854161236252</v>
      </c>
      <c r="BP236" s="84">
        <f t="shared" si="327"/>
        <v>0.30342745545108352</v>
      </c>
      <c r="BQ236" s="84">
        <f t="shared" si="328"/>
        <v>0.30619400293655391</v>
      </c>
      <c r="BR236" s="84">
        <f t="shared" si="393"/>
        <v>0.34249017494929007</v>
      </c>
      <c r="BS236" s="84">
        <f t="shared" si="393"/>
        <v>0.27203505324543614</v>
      </c>
      <c r="BT236" s="84">
        <f t="shared" si="393"/>
        <v>0.38547477180527384</v>
      </c>
      <c r="BU236" s="86">
        <f t="shared" si="394"/>
        <v>0</v>
      </c>
      <c r="BV236" s="86">
        <f t="shared" si="394"/>
        <v>0</v>
      </c>
      <c r="BW236" s="86">
        <f t="shared" si="394"/>
        <v>1</v>
      </c>
      <c r="BX236" s="86">
        <f t="shared" si="395"/>
        <v>0</v>
      </c>
      <c r="BY236" s="86">
        <f t="shared" si="395"/>
        <v>0</v>
      </c>
      <c r="BZ236" s="86">
        <f t="shared" si="395"/>
        <v>1</v>
      </c>
      <c r="CA236" s="83">
        <f>IF(AND(DataEntry!B236&gt;=ExFrom,DataEntry!B236&lt;=ExTo),0,IF(AR236&lt;DS236,0,DB236))</f>
        <v>0</v>
      </c>
      <c r="CB236" s="83">
        <f>IF(AND(DataEntry!B236&gt;=ExFrom,DataEntry!B236&lt;=ExTo),0,IF(AT236&lt;DT236,0,DC236))</f>
        <v>0</v>
      </c>
      <c r="CC236" s="14">
        <f t="shared" si="396"/>
        <v>0</v>
      </c>
      <c r="CD236" s="72" t="str">
        <f t="shared" si="329"/>
        <v/>
      </c>
      <c r="CE236" s="87">
        <f t="shared" si="397"/>
        <v>5.0284815525254656E-2</v>
      </c>
      <c r="CF236" s="88">
        <f t="shared" si="398"/>
        <v>5.9266516029441718E-2</v>
      </c>
      <c r="CG236" s="88">
        <f t="shared" si="399"/>
        <v>-0.15916027006025948</v>
      </c>
      <c r="CH236" s="87">
        <f t="shared" si="400"/>
        <v>0.30342745545108357</v>
      </c>
      <c r="CI236" s="89">
        <f t="shared" si="330"/>
        <v>0</v>
      </c>
      <c r="CJ236" s="89">
        <f t="shared" si="331"/>
        <v>0</v>
      </c>
      <c r="CK236" s="157">
        <f t="shared" si="332"/>
        <v>0</v>
      </c>
      <c r="CL236" s="90">
        <f t="shared" si="333"/>
        <v>0</v>
      </c>
      <c r="CM236" s="157">
        <f t="shared" si="334"/>
        <v>0</v>
      </c>
      <c r="CN236" s="90">
        <f t="shared" si="335"/>
        <v>0</v>
      </c>
      <c r="CO236" s="157">
        <f t="shared" si="336"/>
        <v>0</v>
      </c>
      <c r="CP236" s="90">
        <f t="shared" si="337"/>
        <v>0</v>
      </c>
      <c r="CQ236" s="157">
        <f t="shared" si="338"/>
        <v>0</v>
      </c>
      <c r="CR236" s="90">
        <f t="shared" si="339"/>
        <v>0</v>
      </c>
      <c r="CS236" s="157">
        <f t="shared" si="340"/>
        <v>0</v>
      </c>
      <c r="CT236" s="90">
        <f t="shared" si="341"/>
        <v>0</v>
      </c>
      <c r="CU236" s="157">
        <f t="shared" si="342"/>
        <v>0</v>
      </c>
      <c r="CV236" s="90">
        <f t="shared" si="343"/>
        <v>0</v>
      </c>
      <c r="CW236" s="157">
        <f t="shared" si="344"/>
        <v>0</v>
      </c>
      <c r="CX236" s="90">
        <f t="shared" si="345"/>
        <v>0</v>
      </c>
      <c r="CY236" s="157">
        <f t="shared" si="346"/>
        <v>0</v>
      </c>
      <c r="CZ236" s="90">
        <f t="shared" si="347"/>
        <v>0</v>
      </c>
      <c r="DA236" s="94">
        <f>DataEntry!B236</f>
        <v>44290</v>
      </c>
      <c r="DB236" s="83">
        <f t="shared" si="348"/>
        <v>0</v>
      </c>
      <c r="DC236" s="83">
        <f t="shared" si="349"/>
        <v>0</v>
      </c>
      <c r="DD236" s="145" t="str">
        <f t="shared" si="401"/>
        <v/>
      </c>
      <c r="DE236" s="145" t="str">
        <f t="shared" si="402"/>
        <v/>
      </c>
      <c r="DF236" s="145">
        <f t="shared" si="403"/>
        <v>4</v>
      </c>
      <c r="DG236" s="145">
        <f t="shared" si="404"/>
        <v>5</v>
      </c>
      <c r="DH236" s="145" t="str">
        <f t="shared" si="405"/>
        <v/>
      </c>
      <c r="DI236" s="145" t="str">
        <f t="shared" si="406"/>
        <v/>
      </c>
      <c r="DJ236" s="83">
        <f t="shared" si="407"/>
        <v>0</v>
      </c>
      <c r="DK236" s="83">
        <f t="shared" si="408"/>
        <v>0</v>
      </c>
      <c r="DL236" s="84">
        <f t="shared" si="409"/>
        <v>0</v>
      </c>
      <c r="DM236" s="14">
        <f t="shared" si="410"/>
        <v>0</v>
      </c>
      <c r="DN236" s="87">
        <f>IFERROR(DO236*(1-DCFactor)+Results!DP236*DCFactor,"")</f>
        <v>0.28466742424242419</v>
      </c>
      <c r="DO236" s="87">
        <f>(DFactor*Rounds*Number/2+SUM(BV$3:BV224))/(Rounds*Number/2+COUNT(BV$3:BV224))</f>
        <v>0.2719242424242424</v>
      </c>
      <c r="DP236" s="87">
        <f t="shared" si="350"/>
        <v>0.30833333333333335</v>
      </c>
      <c r="DQ236" s="84">
        <f t="shared" si="351"/>
        <v>0</v>
      </c>
      <c r="DR236" s="84">
        <f t="shared" si="352"/>
        <v>6.8532440410472528</v>
      </c>
      <c r="DS236" s="87">
        <f t="shared" si="353"/>
        <v>0.33469111613235192</v>
      </c>
      <c r="DT236" s="87">
        <f t="shared" si="354"/>
        <v>0.34197200900200864</v>
      </c>
      <c r="DU236" s="87">
        <f t="shared" si="355"/>
        <v>0.30342745545108357</v>
      </c>
      <c r="DV236" s="86">
        <f t="shared" si="411"/>
        <v>-1</v>
      </c>
      <c r="DW236" s="86">
        <f t="shared" si="412"/>
        <v>1</v>
      </c>
    </row>
    <row r="237" spans="1:127" x14ac:dyDescent="0.25">
      <c r="A237" s="69">
        <v>235</v>
      </c>
      <c r="B237" s="70">
        <f>DataEntry!C237</f>
        <v>8</v>
      </c>
      <c r="C237" s="71">
        <f>COUNTIF(D$2:D237,D237)+COUNTIF(G$2:G237,D237)</f>
        <v>25</v>
      </c>
      <c r="D237" s="72" t="str">
        <f t="shared" si="313"/>
        <v>Hannover 96</v>
      </c>
      <c r="E237" s="70">
        <f>DataEntry!E237</f>
        <v>7</v>
      </c>
      <c r="F237" s="71">
        <f>COUNTIF(D$2:D237,G237)+COUNTIF(G$2:G237,G237)</f>
        <v>27</v>
      </c>
      <c r="G237" s="72" t="str">
        <f t="shared" si="314"/>
        <v>Hamburger</v>
      </c>
      <c r="H237" s="73">
        <f>DataEntry!G237</f>
        <v>3</v>
      </c>
      <c r="I237" s="73">
        <f>DataEntry!H237</f>
        <v>3</v>
      </c>
      <c r="J237" s="158">
        <f t="shared" si="312"/>
        <v>2</v>
      </c>
      <c r="K237" s="156">
        <f t="shared" si="315"/>
        <v>0</v>
      </c>
      <c r="L237" s="224">
        <f t="shared" si="316"/>
        <v>2541.1231074075336</v>
      </c>
      <c r="M237" s="224">
        <f t="shared" si="317"/>
        <v>2527.6153746054556</v>
      </c>
      <c r="N237" s="236">
        <f t="shared" si="356"/>
        <v>13.507732802077953</v>
      </c>
      <c r="O237" s="22" t="str">
        <f t="shared" si="357"/>
        <v>T8G25</v>
      </c>
      <c r="P237" s="248">
        <f t="shared" si="318"/>
        <v>-0.11346231816846952</v>
      </c>
      <c r="Q237" s="22" t="str">
        <f t="shared" si="358"/>
        <v>T7G27</v>
      </c>
      <c r="R237" s="248">
        <f t="shared" si="319"/>
        <v>0.11346231816846952</v>
      </c>
      <c r="S237" s="74">
        <f t="shared" si="359"/>
        <v>0</v>
      </c>
      <c r="T237" s="75">
        <f t="shared" si="360"/>
        <v>1</v>
      </c>
      <c r="U237" s="76">
        <f t="shared" si="361"/>
        <v>0</v>
      </c>
      <c r="V237" s="74">
        <f t="shared" si="362"/>
        <v>0</v>
      </c>
      <c r="W237" s="75">
        <f t="shared" si="363"/>
        <v>0</v>
      </c>
      <c r="X237" s="76">
        <f t="shared" si="364"/>
        <v>0</v>
      </c>
      <c r="Y237" s="74">
        <f t="shared" si="365"/>
        <v>0</v>
      </c>
      <c r="Z237" s="75">
        <f t="shared" si="366"/>
        <v>0</v>
      </c>
      <c r="AA237" s="76">
        <f t="shared" si="367"/>
        <v>0</v>
      </c>
      <c r="AB237" s="74">
        <f t="shared" si="368"/>
        <v>0</v>
      </c>
      <c r="AC237" s="75">
        <f t="shared" si="369"/>
        <v>0</v>
      </c>
      <c r="AD237" s="76">
        <f t="shared" si="370"/>
        <v>0</v>
      </c>
      <c r="AE237" s="74">
        <f t="shared" si="371"/>
        <v>0</v>
      </c>
      <c r="AF237" s="75">
        <f t="shared" si="372"/>
        <v>0</v>
      </c>
      <c r="AG237" s="76">
        <f t="shared" si="373"/>
        <v>0</v>
      </c>
      <c r="AH237" s="74">
        <f t="shared" si="374"/>
        <v>0</v>
      </c>
      <c r="AI237" s="75">
        <f t="shared" si="375"/>
        <v>0</v>
      </c>
      <c r="AJ237" s="76">
        <f t="shared" si="376"/>
        <v>0</v>
      </c>
      <c r="AK237" s="74">
        <f t="shared" si="377"/>
        <v>0</v>
      </c>
      <c r="AL237" s="75">
        <f t="shared" si="378"/>
        <v>0</v>
      </c>
      <c r="AM237" s="76">
        <f t="shared" si="379"/>
        <v>0</v>
      </c>
      <c r="AN237" s="74">
        <f t="shared" si="380"/>
        <v>0</v>
      </c>
      <c r="AO237" s="75">
        <f t="shared" si="381"/>
        <v>0</v>
      </c>
      <c r="AP237" s="76">
        <f t="shared" si="382"/>
        <v>0</v>
      </c>
      <c r="AQ237" s="77">
        <f t="shared" si="320"/>
        <v>0.51134623181684691</v>
      </c>
      <c r="AR237" s="77">
        <f t="shared" si="383"/>
        <v>0.37182113121776139</v>
      </c>
      <c r="AS237" s="78">
        <f t="shared" si="384"/>
        <v>0.27905020119817114</v>
      </c>
      <c r="AT237" s="77">
        <f t="shared" si="385"/>
        <v>0.34912866758406752</v>
      </c>
      <c r="AU237" s="79">
        <f t="shared" si="413"/>
        <v>0.1</v>
      </c>
      <c r="AV237" s="139">
        <f>DataEntry!P237</f>
        <v>0</v>
      </c>
      <c r="AW237" s="80" t="str">
        <f t="shared" si="321"/>
        <v>42/25</v>
      </c>
      <c r="AX237" s="80" t="str">
        <f t="shared" si="322"/>
        <v>64/25</v>
      </c>
      <c r="AY237" s="80" t="str">
        <f t="shared" si="323"/>
        <v>93/50</v>
      </c>
      <c r="AZ237" s="92">
        <f>DataEntry!I237</f>
        <v>2</v>
      </c>
      <c r="BA237" s="93">
        <f>DataEntry!J237</f>
        <v>1</v>
      </c>
      <c r="BB237" s="92">
        <f>DataEntry!K237</f>
        <v>49</v>
      </c>
      <c r="BC237" s="93">
        <f>DataEntry!L237</f>
        <v>20</v>
      </c>
      <c r="BD237" s="92">
        <f>DataEntry!M237</f>
        <v>133</v>
      </c>
      <c r="BE237" s="93">
        <f>DataEntry!N237</f>
        <v>100</v>
      </c>
      <c r="BF237" s="77">
        <f t="shared" si="386"/>
        <v>0.31674448844494357</v>
      </c>
      <c r="BG237" s="77">
        <f t="shared" si="387"/>
        <v>0.27542998995212487</v>
      </c>
      <c r="BH237" s="77">
        <f t="shared" si="388"/>
        <v>0.40782552160293167</v>
      </c>
      <c r="BI237" s="83">
        <f t="shared" si="389"/>
        <v>0</v>
      </c>
      <c r="BJ237" s="83">
        <f t="shared" si="390"/>
        <v>1</v>
      </c>
      <c r="BK237" s="83">
        <f t="shared" si="391"/>
        <v>0</v>
      </c>
      <c r="BL237" s="84">
        <f t="shared" si="324"/>
        <v>0.27905020119817114</v>
      </c>
      <c r="BM237" s="84">
        <f t="shared" si="325"/>
        <v>0.27542998995212487</v>
      </c>
      <c r="BN237" s="85">
        <f t="shared" si="392"/>
        <v>3.6202112460462788E-3</v>
      </c>
      <c r="BO237" s="84">
        <f t="shared" si="326"/>
        <v>0.37182113121776139</v>
      </c>
      <c r="BP237" s="84">
        <f t="shared" si="327"/>
        <v>0.27905020119817114</v>
      </c>
      <c r="BQ237" s="84">
        <f t="shared" si="328"/>
        <v>0.34912866758406752</v>
      </c>
      <c r="BR237" s="84">
        <f t="shared" si="393"/>
        <v>0.31674448844494357</v>
      </c>
      <c r="BS237" s="84">
        <f t="shared" si="393"/>
        <v>0.27542998995212487</v>
      </c>
      <c r="BT237" s="84">
        <f t="shared" si="393"/>
        <v>0.40782552160293167</v>
      </c>
      <c r="BU237" s="86">
        <f t="shared" si="394"/>
        <v>0</v>
      </c>
      <c r="BV237" s="86">
        <f t="shared" si="394"/>
        <v>1</v>
      </c>
      <c r="BW237" s="86">
        <f t="shared" si="394"/>
        <v>0</v>
      </c>
      <c r="BX237" s="86">
        <f t="shared" si="395"/>
        <v>0</v>
      </c>
      <c r="BY237" s="86">
        <f t="shared" si="395"/>
        <v>1</v>
      </c>
      <c r="BZ237" s="86">
        <f t="shared" si="395"/>
        <v>0</v>
      </c>
      <c r="CA237" s="83">
        <f>IF(AND(DataEntry!B237&gt;=ExFrom,DataEntry!B237&lt;=ExTo),0,IF(AR237&lt;DS237,0,DB237))</f>
        <v>0</v>
      </c>
      <c r="CB237" s="83">
        <f>IF(AND(DataEntry!B237&gt;=ExFrom,DataEntry!B237&lt;=ExTo),0,IF(AT237&lt;DT237,0,DC237))</f>
        <v>0</v>
      </c>
      <c r="CC237" s="14">
        <f t="shared" si="396"/>
        <v>0</v>
      </c>
      <c r="CD237" s="72" t="str">
        <f t="shared" si="329"/>
        <v/>
      </c>
      <c r="CE237" s="87">
        <f t="shared" si="397"/>
        <v>5.2372955153324519E-2</v>
      </c>
      <c r="CF237" s="88">
        <f t="shared" si="398"/>
        <v>7.9197561647845069E-2</v>
      </c>
      <c r="CG237" s="88">
        <f t="shared" si="399"/>
        <v>-0.12582662315027945</v>
      </c>
      <c r="CH237" s="87">
        <f t="shared" si="400"/>
        <v>0.27905020119817109</v>
      </c>
      <c r="CI237" s="89">
        <f t="shared" si="330"/>
        <v>0</v>
      </c>
      <c r="CJ237" s="89">
        <f t="shared" si="331"/>
        <v>0</v>
      </c>
      <c r="CK237" s="157">
        <f t="shared" si="332"/>
        <v>0</v>
      </c>
      <c r="CL237" s="90">
        <f t="shared" si="333"/>
        <v>0</v>
      </c>
      <c r="CM237" s="157">
        <f t="shared" si="334"/>
        <v>0</v>
      </c>
      <c r="CN237" s="90">
        <f t="shared" si="335"/>
        <v>0</v>
      </c>
      <c r="CO237" s="157">
        <f t="shared" si="336"/>
        <v>0</v>
      </c>
      <c r="CP237" s="90">
        <f t="shared" si="337"/>
        <v>0</v>
      </c>
      <c r="CQ237" s="157">
        <f t="shared" si="338"/>
        <v>0</v>
      </c>
      <c r="CR237" s="90">
        <f t="shared" si="339"/>
        <v>0</v>
      </c>
      <c r="CS237" s="157">
        <f t="shared" si="340"/>
        <v>0</v>
      </c>
      <c r="CT237" s="90">
        <f t="shared" si="341"/>
        <v>0</v>
      </c>
      <c r="CU237" s="157">
        <f t="shared" si="342"/>
        <v>0</v>
      </c>
      <c r="CV237" s="90">
        <f t="shared" si="343"/>
        <v>0</v>
      </c>
      <c r="CW237" s="157">
        <f t="shared" si="344"/>
        <v>0</v>
      </c>
      <c r="CX237" s="90">
        <f t="shared" si="345"/>
        <v>0</v>
      </c>
      <c r="CY237" s="157">
        <f t="shared" si="346"/>
        <v>0</v>
      </c>
      <c r="CZ237" s="90">
        <f t="shared" si="347"/>
        <v>0</v>
      </c>
      <c r="DA237" s="94">
        <f>DataEntry!B237</f>
        <v>44290</v>
      </c>
      <c r="DB237" s="83">
        <f t="shared" si="348"/>
        <v>0</v>
      </c>
      <c r="DC237" s="83">
        <f t="shared" si="349"/>
        <v>0</v>
      </c>
      <c r="DD237" s="145" t="str">
        <f t="shared" si="401"/>
        <v/>
      </c>
      <c r="DE237" s="145">
        <f t="shared" si="402"/>
        <v>8</v>
      </c>
      <c r="DF237" s="145" t="str">
        <f t="shared" si="403"/>
        <v/>
      </c>
      <c r="DG237" s="145" t="str">
        <f t="shared" si="404"/>
        <v/>
      </c>
      <c r="DH237" s="145">
        <f t="shared" si="405"/>
        <v>7</v>
      </c>
      <c r="DI237" s="145" t="str">
        <f t="shared" si="406"/>
        <v/>
      </c>
      <c r="DJ237" s="83">
        <f t="shared" si="407"/>
        <v>0</v>
      </c>
      <c r="DK237" s="83">
        <f t="shared" si="408"/>
        <v>0</v>
      </c>
      <c r="DL237" s="84">
        <f t="shared" si="409"/>
        <v>0</v>
      </c>
      <c r="DM237" s="14">
        <f t="shared" si="410"/>
        <v>0</v>
      </c>
      <c r="DN237" s="87">
        <f>IFERROR(DO237*(1-DCFactor)+Results!DP237*DCFactor,"")</f>
        <v>0.2755267245522412</v>
      </c>
      <c r="DO237" s="87">
        <f>(DFactor*Rounds*Number/2+SUM(BV$3:BV225))/(Rounds*Number/2+COUNT(BV$3:BV225))</f>
        <v>0.27330056710775047</v>
      </c>
      <c r="DP237" s="87">
        <f t="shared" si="350"/>
        <v>0.27966101694915252</v>
      </c>
      <c r="DQ237" s="84">
        <f t="shared" si="351"/>
        <v>0</v>
      </c>
      <c r="DR237" s="84">
        <f t="shared" si="352"/>
        <v>0</v>
      </c>
      <c r="DS237" s="87">
        <f t="shared" si="353"/>
        <v>0.33402674794507181</v>
      </c>
      <c r="DT237" s="87">
        <f t="shared" si="354"/>
        <v>0.34086088743834264</v>
      </c>
      <c r="DU237" s="87">
        <f t="shared" si="355"/>
        <v>0.27905020119817109</v>
      </c>
      <c r="DV237" s="86">
        <f t="shared" si="411"/>
        <v>0</v>
      </c>
      <c r="DW237" s="86">
        <f t="shared" si="412"/>
        <v>0</v>
      </c>
    </row>
    <row r="238" spans="1:127" x14ac:dyDescent="0.25">
      <c r="A238" s="69">
        <v>236</v>
      </c>
      <c r="B238" s="70">
        <f>DataEntry!C238</f>
        <v>15</v>
      </c>
      <c r="C238" s="71">
        <f>COUNTIF(D$2:D238,D238)+COUNTIF(G$2:G238,D238)</f>
        <v>26</v>
      </c>
      <c r="D238" s="72" t="str">
        <f t="shared" si="313"/>
        <v>Jahn Regensburg</v>
      </c>
      <c r="E238" s="70">
        <f>DataEntry!E238</f>
        <v>1</v>
      </c>
      <c r="F238" s="71">
        <f>COUNTIF(D$2:D238,G238)+COUNTIF(G$2:G238,G238)</f>
        <v>27</v>
      </c>
      <c r="G238" s="72" t="str">
        <f t="shared" si="314"/>
        <v>Erzgebirge Aue</v>
      </c>
      <c r="H238" s="73">
        <f>DataEntry!G238</f>
        <v>1</v>
      </c>
      <c r="I238" s="73">
        <f>DataEntry!H238</f>
        <v>1</v>
      </c>
      <c r="J238" s="158">
        <f t="shared" si="312"/>
        <v>2</v>
      </c>
      <c r="K238" s="156">
        <f t="shared" si="315"/>
        <v>0</v>
      </c>
      <c r="L238" s="224">
        <f t="shared" si="316"/>
        <v>2464.2244928199402</v>
      </c>
      <c r="M238" s="224">
        <f t="shared" si="317"/>
        <v>2312.3485252409437</v>
      </c>
      <c r="N238" s="236">
        <f t="shared" si="356"/>
        <v>151.87596757899655</v>
      </c>
      <c r="O238" s="22" t="str">
        <f t="shared" si="357"/>
        <v>T15G26</v>
      </c>
      <c r="P238" s="248">
        <f t="shared" si="318"/>
        <v>-1.425119547984246</v>
      </c>
      <c r="Q238" s="22" t="str">
        <f t="shared" si="358"/>
        <v>T1G27</v>
      </c>
      <c r="R238" s="248">
        <f t="shared" si="319"/>
        <v>1.425119547984246</v>
      </c>
      <c r="S238" s="74">
        <f t="shared" si="359"/>
        <v>0</v>
      </c>
      <c r="T238" s="75">
        <f t="shared" si="360"/>
        <v>0</v>
      </c>
      <c r="U238" s="76">
        <f t="shared" si="361"/>
        <v>0</v>
      </c>
      <c r="V238" s="74">
        <f t="shared" si="362"/>
        <v>0</v>
      </c>
      <c r="W238" s="75">
        <f t="shared" si="363"/>
        <v>0</v>
      </c>
      <c r="X238" s="76">
        <f t="shared" si="364"/>
        <v>0</v>
      </c>
      <c r="Y238" s="74">
        <f t="shared" si="365"/>
        <v>0</v>
      </c>
      <c r="Z238" s="75">
        <f t="shared" si="366"/>
        <v>0</v>
      </c>
      <c r="AA238" s="76">
        <f t="shared" si="367"/>
        <v>0</v>
      </c>
      <c r="AB238" s="74">
        <f t="shared" si="368"/>
        <v>0</v>
      </c>
      <c r="AC238" s="75">
        <f t="shared" si="369"/>
        <v>1</v>
      </c>
      <c r="AD238" s="76">
        <f t="shared" si="370"/>
        <v>0</v>
      </c>
      <c r="AE238" s="74">
        <f t="shared" si="371"/>
        <v>0</v>
      </c>
      <c r="AF238" s="75">
        <f t="shared" si="372"/>
        <v>0</v>
      </c>
      <c r="AG238" s="76">
        <f t="shared" si="373"/>
        <v>0</v>
      </c>
      <c r="AH238" s="74">
        <f t="shared" si="374"/>
        <v>0</v>
      </c>
      <c r="AI238" s="75">
        <f t="shared" si="375"/>
        <v>0</v>
      </c>
      <c r="AJ238" s="76">
        <f t="shared" si="376"/>
        <v>0</v>
      </c>
      <c r="AK238" s="74">
        <f t="shared" si="377"/>
        <v>0</v>
      </c>
      <c r="AL238" s="75">
        <f t="shared" si="378"/>
        <v>0</v>
      </c>
      <c r="AM238" s="76">
        <f t="shared" si="379"/>
        <v>0</v>
      </c>
      <c r="AN238" s="74">
        <f t="shared" si="380"/>
        <v>0</v>
      </c>
      <c r="AO238" s="75">
        <f t="shared" si="381"/>
        <v>0</v>
      </c>
      <c r="AP238" s="76">
        <f t="shared" si="382"/>
        <v>0</v>
      </c>
      <c r="AQ238" s="77">
        <f t="shared" si="320"/>
        <v>0.6425119547984246</v>
      </c>
      <c r="AR238" s="77">
        <f t="shared" si="383"/>
        <v>0.50308127935017311</v>
      </c>
      <c r="AS238" s="78">
        <f t="shared" si="384"/>
        <v>0.2788613508965031</v>
      </c>
      <c r="AT238" s="77">
        <f t="shared" si="385"/>
        <v>0.21805736975332379</v>
      </c>
      <c r="AU238" s="79">
        <f t="shared" si="413"/>
        <v>0.1</v>
      </c>
      <c r="AV238" s="139">
        <f>DataEntry!P238</f>
        <v>0</v>
      </c>
      <c r="AW238" s="80" t="str">
        <f t="shared" si="321"/>
        <v>49/50</v>
      </c>
      <c r="AX238" s="80" t="str">
        <f t="shared" si="322"/>
        <v>64/25</v>
      </c>
      <c r="AY238" s="80" t="str">
        <f t="shared" si="323"/>
        <v>89/25</v>
      </c>
      <c r="AZ238" s="92">
        <f>DataEntry!I238</f>
        <v>119</v>
      </c>
      <c r="BA238" s="93">
        <f>DataEntry!J238</f>
        <v>100</v>
      </c>
      <c r="BB238" s="92">
        <f>DataEntry!K238</f>
        <v>62</v>
      </c>
      <c r="BC238" s="93">
        <f>DataEntry!L238</f>
        <v>25</v>
      </c>
      <c r="BD238" s="92">
        <f>DataEntry!M238</f>
        <v>57</v>
      </c>
      <c r="BE238" s="93">
        <f>DataEntry!N238</f>
        <v>25</v>
      </c>
      <c r="BF238" s="77">
        <f t="shared" si="386"/>
        <v>0.43535173234472974</v>
      </c>
      <c r="BG238" s="77">
        <f t="shared" si="387"/>
        <v>0.27397134880314888</v>
      </c>
      <c r="BH238" s="77">
        <f t="shared" si="388"/>
        <v>0.29067691885212138</v>
      </c>
      <c r="BI238" s="83">
        <f t="shared" si="389"/>
        <v>0</v>
      </c>
      <c r="BJ238" s="83">
        <f t="shared" si="390"/>
        <v>1</v>
      </c>
      <c r="BK238" s="83">
        <f t="shared" si="391"/>
        <v>0</v>
      </c>
      <c r="BL238" s="84">
        <f t="shared" si="324"/>
        <v>0.2788613508965031</v>
      </c>
      <c r="BM238" s="84">
        <f t="shared" si="325"/>
        <v>0.27397134880314888</v>
      </c>
      <c r="BN238" s="85">
        <f t="shared" si="392"/>
        <v>4.8900020933542176E-3</v>
      </c>
      <c r="BO238" s="84">
        <f t="shared" si="326"/>
        <v>0.50308127935017311</v>
      </c>
      <c r="BP238" s="84">
        <f t="shared" si="327"/>
        <v>0.2788613508965031</v>
      </c>
      <c r="BQ238" s="84">
        <f t="shared" si="328"/>
        <v>0.21805736975332379</v>
      </c>
      <c r="BR238" s="84">
        <f t="shared" si="393"/>
        <v>0.43535173234472974</v>
      </c>
      <c r="BS238" s="84">
        <f t="shared" si="393"/>
        <v>0.27397134880314888</v>
      </c>
      <c r="BT238" s="84">
        <f t="shared" si="393"/>
        <v>0.29067691885212138</v>
      </c>
      <c r="BU238" s="86">
        <f t="shared" si="394"/>
        <v>0</v>
      </c>
      <c r="BV238" s="86">
        <f t="shared" si="394"/>
        <v>1</v>
      </c>
      <c r="BW238" s="86">
        <f t="shared" si="394"/>
        <v>0</v>
      </c>
      <c r="BX238" s="86">
        <f t="shared" si="395"/>
        <v>0</v>
      </c>
      <c r="BY238" s="86">
        <f t="shared" si="395"/>
        <v>1</v>
      </c>
      <c r="BZ238" s="86">
        <f t="shared" si="395"/>
        <v>0</v>
      </c>
      <c r="CA238" s="83">
        <f>IF(AND(DataEntry!B238&gt;=ExFrom,DataEntry!B238&lt;=ExTo),0,IF(AR238&lt;DS238,0,DB238))</f>
        <v>0</v>
      </c>
      <c r="CB238" s="83">
        <f>IF(AND(DataEntry!B238&gt;=ExFrom,DataEntry!B238&lt;=ExTo),0,IF(AT238&lt;DT238,0,DC238))</f>
        <v>0</v>
      </c>
      <c r="CC238" s="14">
        <f t="shared" si="396"/>
        <v>0</v>
      </c>
      <c r="CD238" s="72" t="str">
        <f t="shared" si="329"/>
        <v/>
      </c>
      <c r="CE238" s="87">
        <f t="shared" si="397"/>
        <v>4.8855375185778316E-2</v>
      </c>
      <c r="CF238" s="88">
        <f t="shared" si="398"/>
        <v>7.6467758341057512E-2</v>
      </c>
      <c r="CG238" s="88">
        <f t="shared" si="399"/>
        <v>-0.17343421141508097</v>
      </c>
      <c r="CH238" s="87">
        <f t="shared" si="400"/>
        <v>0.2788613508965031</v>
      </c>
      <c r="CI238" s="89">
        <f t="shared" si="330"/>
        <v>0</v>
      </c>
      <c r="CJ238" s="89">
        <f t="shared" si="331"/>
        <v>0</v>
      </c>
      <c r="CK238" s="157">
        <f t="shared" si="332"/>
        <v>0</v>
      </c>
      <c r="CL238" s="90">
        <f t="shared" si="333"/>
        <v>0</v>
      </c>
      <c r="CM238" s="157">
        <f t="shared" si="334"/>
        <v>0</v>
      </c>
      <c r="CN238" s="90">
        <f t="shared" si="335"/>
        <v>0</v>
      </c>
      <c r="CO238" s="157">
        <f t="shared" si="336"/>
        <v>0</v>
      </c>
      <c r="CP238" s="90">
        <f t="shared" si="337"/>
        <v>0</v>
      </c>
      <c r="CQ238" s="157">
        <f t="shared" si="338"/>
        <v>0</v>
      </c>
      <c r="CR238" s="90">
        <f t="shared" si="339"/>
        <v>0</v>
      </c>
      <c r="CS238" s="157">
        <f t="shared" si="340"/>
        <v>0</v>
      </c>
      <c r="CT238" s="90">
        <f t="shared" si="341"/>
        <v>0</v>
      </c>
      <c r="CU238" s="157">
        <f t="shared" si="342"/>
        <v>0</v>
      </c>
      <c r="CV238" s="90">
        <f t="shared" si="343"/>
        <v>0</v>
      </c>
      <c r="CW238" s="157">
        <f t="shared" si="344"/>
        <v>0</v>
      </c>
      <c r="CX238" s="90">
        <f t="shared" si="345"/>
        <v>0</v>
      </c>
      <c r="CY238" s="157">
        <f t="shared" si="346"/>
        <v>0</v>
      </c>
      <c r="CZ238" s="90">
        <f t="shared" si="347"/>
        <v>0</v>
      </c>
      <c r="DA238" s="94">
        <f>DataEntry!B238</f>
        <v>44290</v>
      </c>
      <c r="DB238" s="83">
        <f t="shared" si="348"/>
        <v>0</v>
      </c>
      <c r="DC238" s="83">
        <f t="shared" si="349"/>
        <v>0</v>
      </c>
      <c r="DD238" s="145" t="str">
        <f t="shared" si="401"/>
        <v/>
      </c>
      <c r="DE238" s="145">
        <f t="shared" si="402"/>
        <v>15</v>
      </c>
      <c r="DF238" s="145" t="str">
        <f t="shared" si="403"/>
        <v/>
      </c>
      <c r="DG238" s="145" t="str">
        <f t="shared" si="404"/>
        <v/>
      </c>
      <c r="DH238" s="145">
        <f t="shared" si="405"/>
        <v>1</v>
      </c>
      <c r="DI238" s="145" t="str">
        <f t="shared" si="406"/>
        <v/>
      </c>
      <c r="DJ238" s="83">
        <f t="shared" si="407"/>
        <v>0</v>
      </c>
      <c r="DK238" s="83">
        <f t="shared" si="408"/>
        <v>0</v>
      </c>
      <c r="DL238" s="84">
        <f t="shared" si="409"/>
        <v>0</v>
      </c>
      <c r="DM238" s="14">
        <f t="shared" si="410"/>
        <v>0</v>
      </c>
      <c r="DN238" s="87">
        <f>IFERROR(DO238*(1-DCFactor)+Results!DP238*DCFactor,"")</f>
        <v>0.27559542730299669</v>
      </c>
      <c r="DO238" s="87">
        <f>(DFactor*Rounds*Number/2+SUM(BV$3:BV226))/(Rounds*Number/2+COUNT(BV$3:BV226))</f>
        <v>0.27467169811320752</v>
      </c>
      <c r="DP238" s="87">
        <f t="shared" si="350"/>
        <v>0.27731092436974791</v>
      </c>
      <c r="DQ238" s="84">
        <f t="shared" si="351"/>
        <v>0</v>
      </c>
      <c r="DR238" s="84">
        <f t="shared" si="352"/>
        <v>0</v>
      </c>
      <c r="DS238" s="87">
        <f t="shared" si="353"/>
        <v>0.33411774138863143</v>
      </c>
      <c r="DT238" s="87">
        <f t="shared" si="354"/>
        <v>0.34244780704716932</v>
      </c>
      <c r="DU238" s="87">
        <f t="shared" si="355"/>
        <v>0.2788613508965031</v>
      </c>
      <c r="DV238" s="86">
        <f t="shared" si="411"/>
        <v>0</v>
      </c>
      <c r="DW238" s="86">
        <f t="shared" si="412"/>
        <v>0</v>
      </c>
    </row>
    <row r="239" spans="1:127" x14ac:dyDescent="0.25">
      <c r="A239" s="69">
        <v>237</v>
      </c>
      <c r="B239" s="70">
        <f>DataEntry!C239</f>
        <v>12</v>
      </c>
      <c r="C239" s="71">
        <f>COUNTIF(D$2:D239,D239)+COUNTIF(G$2:G239,D239)</f>
        <v>27</v>
      </c>
      <c r="D239" s="72" t="str">
        <f t="shared" si="313"/>
        <v>Nurnberg</v>
      </c>
      <c r="E239" s="70">
        <f>DataEntry!E239</f>
        <v>14</v>
      </c>
      <c r="F239" s="71">
        <f>COUNTIF(D$2:D239,G239)+COUNTIF(G$2:G239,G239)</f>
        <v>27</v>
      </c>
      <c r="G239" s="72" t="str">
        <f t="shared" si="314"/>
        <v>Paderborn 07</v>
      </c>
      <c r="H239" s="73">
        <f>DataEntry!G239</f>
        <v>2</v>
      </c>
      <c r="I239" s="73">
        <f>DataEntry!H239</f>
        <v>1</v>
      </c>
      <c r="J239" s="158">
        <f t="shared" si="312"/>
        <v>1</v>
      </c>
      <c r="K239" s="156">
        <f t="shared" si="315"/>
        <v>0</v>
      </c>
      <c r="L239" s="224">
        <f t="shared" si="316"/>
        <v>2459.7217689896852</v>
      </c>
      <c r="M239" s="224">
        <f t="shared" si="317"/>
        <v>2405.5547102265896</v>
      </c>
      <c r="N239" s="236">
        <f t="shared" si="356"/>
        <v>54.167058763095611</v>
      </c>
      <c r="O239" s="22" t="str">
        <f t="shared" si="357"/>
        <v>T12G27</v>
      </c>
      <c r="P239" s="248">
        <f t="shared" si="318"/>
        <v>4.5140849360066939</v>
      </c>
      <c r="Q239" s="22" t="str">
        <f t="shared" si="358"/>
        <v>T14G27</v>
      </c>
      <c r="R239" s="248">
        <f t="shared" si="319"/>
        <v>-4.5140849360066939</v>
      </c>
      <c r="S239" s="74">
        <f t="shared" si="359"/>
        <v>0</v>
      </c>
      <c r="T239" s="75">
        <f t="shared" si="360"/>
        <v>0</v>
      </c>
      <c r="U239" s="76">
        <f t="shared" si="361"/>
        <v>0</v>
      </c>
      <c r="V239" s="74">
        <f t="shared" si="362"/>
        <v>1</v>
      </c>
      <c r="W239" s="75">
        <f t="shared" si="363"/>
        <v>0</v>
      </c>
      <c r="X239" s="76">
        <f t="shared" si="364"/>
        <v>0</v>
      </c>
      <c r="Y239" s="74">
        <f t="shared" si="365"/>
        <v>0</v>
      </c>
      <c r="Z239" s="75">
        <f t="shared" si="366"/>
        <v>0</v>
      </c>
      <c r="AA239" s="76">
        <f t="shared" si="367"/>
        <v>0</v>
      </c>
      <c r="AB239" s="74">
        <f t="shared" si="368"/>
        <v>0</v>
      </c>
      <c r="AC239" s="75">
        <f t="shared" si="369"/>
        <v>0</v>
      </c>
      <c r="AD239" s="76">
        <f t="shared" si="370"/>
        <v>0</v>
      </c>
      <c r="AE239" s="74">
        <f t="shared" si="371"/>
        <v>0</v>
      </c>
      <c r="AF239" s="75">
        <f t="shared" si="372"/>
        <v>0</v>
      </c>
      <c r="AG239" s="76">
        <f t="shared" si="373"/>
        <v>0</v>
      </c>
      <c r="AH239" s="74">
        <f t="shared" si="374"/>
        <v>0</v>
      </c>
      <c r="AI239" s="75">
        <f t="shared" si="375"/>
        <v>0</v>
      </c>
      <c r="AJ239" s="76">
        <f t="shared" si="376"/>
        <v>0</v>
      </c>
      <c r="AK239" s="74">
        <f t="shared" si="377"/>
        <v>0</v>
      </c>
      <c r="AL239" s="75">
        <f t="shared" si="378"/>
        <v>0</v>
      </c>
      <c r="AM239" s="76">
        <f t="shared" si="379"/>
        <v>0</v>
      </c>
      <c r="AN239" s="74">
        <f t="shared" si="380"/>
        <v>0</v>
      </c>
      <c r="AO239" s="75">
        <f t="shared" si="381"/>
        <v>0</v>
      </c>
      <c r="AP239" s="76">
        <f t="shared" si="382"/>
        <v>0</v>
      </c>
      <c r="AQ239" s="77">
        <f t="shared" si="320"/>
        <v>0.54859150639933063</v>
      </c>
      <c r="AR239" s="77">
        <f t="shared" si="383"/>
        <v>0.39534520175675858</v>
      </c>
      <c r="AS239" s="78">
        <f t="shared" si="384"/>
        <v>0.3064926092851441</v>
      </c>
      <c r="AT239" s="77">
        <f t="shared" si="385"/>
        <v>0.29816218895809732</v>
      </c>
      <c r="AU239" s="79">
        <f t="shared" si="413"/>
        <v>0.1</v>
      </c>
      <c r="AV239" s="139">
        <f>DataEntry!P239</f>
        <v>-31</v>
      </c>
      <c r="AW239" s="80" t="str">
        <f t="shared" si="321"/>
        <v>38/25</v>
      </c>
      <c r="AX239" s="80" t="str">
        <f t="shared" si="322"/>
        <v>9/4</v>
      </c>
      <c r="AY239" s="80" t="str">
        <f t="shared" si="323"/>
        <v>58/25</v>
      </c>
      <c r="AZ239" s="92">
        <f>DataEntry!I239</f>
        <v>161</v>
      </c>
      <c r="BA239" s="93">
        <f>DataEntry!J239</f>
        <v>100</v>
      </c>
      <c r="BB239" s="92">
        <f>DataEntry!K239</f>
        <v>63</v>
      </c>
      <c r="BC239" s="93">
        <f>DataEntry!L239</f>
        <v>25</v>
      </c>
      <c r="BD239" s="92">
        <f>DataEntry!M239</f>
        <v>8</v>
      </c>
      <c r="BE239" s="93">
        <f>DataEntry!N239</f>
        <v>5</v>
      </c>
      <c r="BF239" s="77">
        <f t="shared" si="386"/>
        <v>0.36425580691894993</v>
      </c>
      <c r="BG239" s="77">
        <f t="shared" si="387"/>
        <v>0.27008740228933503</v>
      </c>
      <c r="BH239" s="77">
        <f t="shared" si="388"/>
        <v>0.36565679079171515</v>
      </c>
      <c r="BI239" s="83">
        <f t="shared" si="389"/>
        <v>1</v>
      </c>
      <c r="BJ239" s="83">
        <f t="shared" si="390"/>
        <v>0</v>
      </c>
      <c r="BK239" s="83">
        <f t="shared" si="391"/>
        <v>0</v>
      </c>
      <c r="BL239" s="84">
        <f t="shared" si="324"/>
        <v>0.39534520175675858</v>
      </c>
      <c r="BM239" s="84">
        <f t="shared" si="325"/>
        <v>0.36425580691894993</v>
      </c>
      <c r="BN239" s="85">
        <f t="shared" si="392"/>
        <v>3.1089394837808648E-2</v>
      </c>
      <c r="BO239" s="84">
        <f t="shared" si="326"/>
        <v>0.39534520175675858</v>
      </c>
      <c r="BP239" s="84">
        <f t="shared" si="327"/>
        <v>0.3064926092851441</v>
      </c>
      <c r="BQ239" s="84">
        <f t="shared" si="328"/>
        <v>0.29816218895809732</v>
      </c>
      <c r="BR239" s="84">
        <f t="shared" si="393"/>
        <v>0.36425580691894993</v>
      </c>
      <c r="BS239" s="84">
        <f t="shared" si="393"/>
        <v>0.27008740228933503</v>
      </c>
      <c r="BT239" s="84">
        <f t="shared" si="393"/>
        <v>0.36565679079171515</v>
      </c>
      <c r="BU239" s="86">
        <f t="shared" si="394"/>
        <v>1</v>
      </c>
      <c r="BV239" s="86">
        <f t="shared" si="394"/>
        <v>0</v>
      </c>
      <c r="BW239" s="86">
        <f t="shared" si="394"/>
        <v>0</v>
      </c>
      <c r="BX239" s="86">
        <f t="shared" si="395"/>
        <v>1</v>
      </c>
      <c r="BY239" s="86">
        <f t="shared" si="395"/>
        <v>0</v>
      </c>
      <c r="BZ239" s="86">
        <f t="shared" si="395"/>
        <v>0</v>
      </c>
      <c r="CA239" s="83">
        <f>IF(AND(DataEntry!B239&gt;=ExFrom,DataEntry!B239&lt;=ExTo),0,IF(AR239&lt;DS239,0,DB239))</f>
        <v>0</v>
      </c>
      <c r="CB239" s="83">
        <f>IF(AND(DataEntry!B239&gt;=ExFrom,DataEntry!B239&lt;=ExTo),0,IF(AT239&lt;DT239,0,DC239))</f>
        <v>0</v>
      </c>
      <c r="CC239" s="14">
        <f t="shared" si="396"/>
        <v>0</v>
      </c>
      <c r="CD239" s="72" t="str">
        <f t="shared" si="329"/>
        <v/>
      </c>
      <c r="CE239" s="87">
        <f t="shared" si="397"/>
        <v>5.1848056158400935E-2</v>
      </c>
      <c r="CF239" s="88">
        <f t="shared" si="398"/>
        <v>2.2221553674671001E-2</v>
      </c>
      <c r="CG239" s="88">
        <f t="shared" si="399"/>
        <v>-0.14589935063195278</v>
      </c>
      <c r="CH239" s="87">
        <f t="shared" si="400"/>
        <v>0.3064926092851441</v>
      </c>
      <c r="CI239" s="89">
        <f t="shared" si="330"/>
        <v>0</v>
      </c>
      <c r="CJ239" s="89">
        <f t="shared" si="331"/>
        <v>0</v>
      </c>
      <c r="CK239" s="157">
        <f t="shared" si="332"/>
        <v>0</v>
      </c>
      <c r="CL239" s="90">
        <f t="shared" si="333"/>
        <v>0</v>
      </c>
      <c r="CM239" s="157">
        <f t="shared" si="334"/>
        <v>0</v>
      </c>
      <c r="CN239" s="90">
        <f t="shared" si="335"/>
        <v>0</v>
      </c>
      <c r="CO239" s="157">
        <f t="shared" si="336"/>
        <v>0</v>
      </c>
      <c r="CP239" s="90">
        <f t="shared" si="337"/>
        <v>0</v>
      </c>
      <c r="CQ239" s="157">
        <f t="shared" si="338"/>
        <v>0</v>
      </c>
      <c r="CR239" s="90">
        <f t="shared" si="339"/>
        <v>0</v>
      </c>
      <c r="CS239" s="157">
        <f t="shared" si="340"/>
        <v>0</v>
      </c>
      <c r="CT239" s="90">
        <f t="shared" si="341"/>
        <v>0</v>
      </c>
      <c r="CU239" s="157">
        <f t="shared" si="342"/>
        <v>0</v>
      </c>
      <c r="CV239" s="90">
        <f t="shared" si="343"/>
        <v>0</v>
      </c>
      <c r="CW239" s="157">
        <f t="shared" si="344"/>
        <v>0</v>
      </c>
      <c r="CX239" s="90">
        <f t="shared" si="345"/>
        <v>0</v>
      </c>
      <c r="CY239" s="157">
        <f t="shared" si="346"/>
        <v>0</v>
      </c>
      <c r="CZ239" s="90">
        <f t="shared" si="347"/>
        <v>0</v>
      </c>
      <c r="DA239" s="94">
        <f>DataEntry!B239</f>
        <v>44290</v>
      </c>
      <c r="DB239" s="83">
        <f t="shared" si="348"/>
        <v>0</v>
      </c>
      <c r="DC239" s="83">
        <f t="shared" si="349"/>
        <v>0</v>
      </c>
      <c r="DD239" s="145">
        <f t="shared" si="401"/>
        <v>12</v>
      </c>
      <c r="DE239" s="145" t="str">
        <f t="shared" si="402"/>
        <v/>
      </c>
      <c r="DF239" s="145" t="str">
        <f t="shared" si="403"/>
        <v/>
      </c>
      <c r="DG239" s="145" t="str">
        <f t="shared" si="404"/>
        <v/>
      </c>
      <c r="DH239" s="145" t="str">
        <f t="shared" si="405"/>
        <v/>
      </c>
      <c r="DI239" s="145">
        <f t="shared" si="406"/>
        <v>14</v>
      </c>
      <c r="DJ239" s="83">
        <f t="shared" si="407"/>
        <v>0</v>
      </c>
      <c r="DK239" s="83">
        <f t="shared" si="408"/>
        <v>0</v>
      </c>
      <c r="DL239" s="84">
        <f t="shared" si="409"/>
        <v>0</v>
      </c>
      <c r="DM239" s="14">
        <f t="shared" si="410"/>
        <v>0</v>
      </c>
      <c r="DN239" s="87">
        <f>IFERROR(DO239*(1-DCFactor)+Results!DP239*DCFactor,"")</f>
        <v>0.28611704331450094</v>
      </c>
      <c r="DO239" s="87">
        <f>(DFactor*Rounds*Number/2+SUM(BV$3:BV227))/(Rounds*Number/2+COUNT(BV$3:BV227))</f>
        <v>0.27415442561205272</v>
      </c>
      <c r="DP239" s="87">
        <f t="shared" si="350"/>
        <v>0.30833333333333335</v>
      </c>
      <c r="DQ239" s="84">
        <f t="shared" si="351"/>
        <v>0</v>
      </c>
      <c r="DR239" s="84">
        <f t="shared" si="352"/>
        <v>0</v>
      </c>
      <c r="DS239" s="87">
        <f t="shared" si="353"/>
        <v>0.33592594821084432</v>
      </c>
      <c r="DT239" s="87">
        <f t="shared" si="354"/>
        <v>0.34152997835439841</v>
      </c>
      <c r="DU239" s="87">
        <f t="shared" si="355"/>
        <v>0.3064926092851441</v>
      </c>
      <c r="DV239" s="86">
        <f t="shared" si="411"/>
        <v>1</v>
      </c>
      <c r="DW239" s="86">
        <f t="shared" si="412"/>
        <v>-1</v>
      </c>
    </row>
    <row r="240" spans="1:127" x14ac:dyDescent="0.25">
      <c r="A240" s="69">
        <v>238</v>
      </c>
      <c r="B240" s="70">
        <f>DataEntry!C240</f>
        <v>16</v>
      </c>
      <c r="C240" s="71">
        <f>COUNTIF(D$2:D240,D240)+COUNTIF(G$2:G240,D240)</f>
        <v>27</v>
      </c>
      <c r="D240" s="72" t="str">
        <f t="shared" si="313"/>
        <v>Sandhausen</v>
      </c>
      <c r="E240" s="70">
        <f>DataEntry!E240</f>
        <v>18</v>
      </c>
      <c r="F240" s="71">
        <f>COUNTIF(D$2:D240,G240)+COUNTIF(G$2:G240,G240)</f>
        <v>26</v>
      </c>
      <c r="G240" s="72" t="str">
        <f t="shared" si="314"/>
        <v>Wurzburger Kickers</v>
      </c>
      <c r="H240" s="73">
        <f>DataEntry!G240</f>
        <v>1</v>
      </c>
      <c r="I240" s="73">
        <f>DataEntry!H240</f>
        <v>0</v>
      </c>
      <c r="J240" s="158">
        <f t="shared" si="312"/>
        <v>1</v>
      </c>
      <c r="K240" s="156">
        <f t="shared" si="315"/>
        <v>0</v>
      </c>
      <c r="L240" s="224">
        <f t="shared" si="316"/>
        <v>2450.5427468277085</v>
      </c>
      <c r="M240" s="224">
        <f t="shared" si="317"/>
        <v>2260.3969661399274</v>
      </c>
      <c r="N240" s="236">
        <f t="shared" si="356"/>
        <v>190.1457806877811</v>
      </c>
      <c r="O240" s="22" t="str">
        <f t="shared" si="357"/>
        <v>T16G27</v>
      </c>
      <c r="P240" s="248">
        <f t="shared" si="318"/>
        <v>3.1883383950398549</v>
      </c>
      <c r="Q240" s="22" t="str">
        <f t="shared" si="358"/>
        <v>T18G26</v>
      </c>
      <c r="R240" s="248">
        <f t="shared" si="319"/>
        <v>-3.1883383950398549</v>
      </c>
      <c r="S240" s="74">
        <f t="shared" si="359"/>
        <v>0</v>
      </c>
      <c r="T240" s="75">
        <f t="shared" si="360"/>
        <v>0</v>
      </c>
      <c r="U240" s="76">
        <f t="shared" si="361"/>
        <v>0</v>
      </c>
      <c r="V240" s="74">
        <f t="shared" si="362"/>
        <v>0</v>
      </c>
      <c r="W240" s="75">
        <f t="shared" si="363"/>
        <v>0</v>
      </c>
      <c r="X240" s="76">
        <f t="shared" si="364"/>
        <v>0</v>
      </c>
      <c r="Y240" s="74">
        <f t="shared" si="365"/>
        <v>0</v>
      </c>
      <c r="Z240" s="75">
        <f t="shared" si="366"/>
        <v>0</v>
      </c>
      <c r="AA240" s="76">
        <f t="shared" si="367"/>
        <v>0</v>
      </c>
      <c r="AB240" s="74">
        <f t="shared" si="368"/>
        <v>1</v>
      </c>
      <c r="AC240" s="75">
        <f t="shared" si="369"/>
        <v>0</v>
      </c>
      <c r="AD240" s="76">
        <f t="shared" si="370"/>
        <v>0</v>
      </c>
      <c r="AE240" s="74">
        <f t="shared" si="371"/>
        <v>0</v>
      </c>
      <c r="AF240" s="75">
        <f t="shared" si="372"/>
        <v>0</v>
      </c>
      <c r="AG240" s="76">
        <f t="shared" si="373"/>
        <v>0</v>
      </c>
      <c r="AH240" s="74">
        <f t="shared" si="374"/>
        <v>0</v>
      </c>
      <c r="AI240" s="75">
        <f t="shared" si="375"/>
        <v>0</v>
      </c>
      <c r="AJ240" s="76">
        <f t="shared" si="376"/>
        <v>0</v>
      </c>
      <c r="AK240" s="74">
        <f t="shared" si="377"/>
        <v>0</v>
      </c>
      <c r="AL240" s="75">
        <f t="shared" si="378"/>
        <v>0</v>
      </c>
      <c r="AM240" s="76">
        <f t="shared" si="379"/>
        <v>0</v>
      </c>
      <c r="AN240" s="74">
        <f t="shared" si="380"/>
        <v>0</v>
      </c>
      <c r="AO240" s="75">
        <f t="shared" si="381"/>
        <v>0</v>
      </c>
      <c r="AP240" s="76">
        <f t="shared" si="382"/>
        <v>0</v>
      </c>
      <c r="AQ240" s="77">
        <f t="shared" si="320"/>
        <v>0.68116616049601453</v>
      </c>
      <c r="AR240" s="77">
        <f t="shared" si="383"/>
        <v>0.56141526467725988</v>
      </c>
      <c r="AS240" s="78">
        <f t="shared" si="384"/>
        <v>0.2395017916375094</v>
      </c>
      <c r="AT240" s="77">
        <f t="shared" si="385"/>
        <v>0.19908294368523072</v>
      </c>
      <c r="AU240" s="79">
        <f t="shared" si="413"/>
        <v>0.1</v>
      </c>
      <c r="AV240" s="139">
        <f>DataEntry!P240</f>
        <v>63.28</v>
      </c>
      <c r="AW240" s="80" t="str">
        <f t="shared" si="321"/>
        <v>39/50</v>
      </c>
      <c r="AX240" s="80" t="str">
        <f t="shared" si="322"/>
        <v>79/25</v>
      </c>
      <c r="AY240" s="80" t="str">
        <f t="shared" si="323"/>
        <v>4/1</v>
      </c>
      <c r="AZ240" s="92">
        <f>DataEntry!I240</f>
        <v>113</v>
      </c>
      <c r="BA240" s="93">
        <f>DataEntry!J240</f>
        <v>100</v>
      </c>
      <c r="BB240" s="92">
        <f>DataEntry!K240</f>
        <v>51</v>
      </c>
      <c r="BC240" s="93">
        <f>DataEntry!L240</f>
        <v>20</v>
      </c>
      <c r="BD240" s="92">
        <f>DataEntry!M240</f>
        <v>47</v>
      </c>
      <c r="BE240" s="93">
        <f>DataEntry!N240</f>
        <v>20</v>
      </c>
      <c r="BF240" s="77">
        <f t="shared" si="386"/>
        <v>0.44726301735647533</v>
      </c>
      <c r="BG240" s="77">
        <f t="shared" si="387"/>
        <v>0.26835781041388523</v>
      </c>
      <c r="BH240" s="77">
        <f t="shared" si="388"/>
        <v>0.28437917222963949</v>
      </c>
      <c r="BI240" s="83">
        <f t="shared" si="389"/>
        <v>1</v>
      </c>
      <c r="BJ240" s="83">
        <f t="shared" si="390"/>
        <v>0</v>
      </c>
      <c r="BK240" s="83">
        <f t="shared" si="391"/>
        <v>0</v>
      </c>
      <c r="BL240" s="84">
        <f t="shared" si="324"/>
        <v>0.56141526467725988</v>
      </c>
      <c r="BM240" s="84">
        <f t="shared" si="325"/>
        <v>0.44726301735647533</v>
      </c>
      <c r="BN240" s="85">
        <f t="shared" si="392"/>
        <v>0.11415224732078455</v>
      </c>
      <c r="BO240" s="84">
        <f t="shared" si="326"/>
        <v>0.56141526467725988</v>
      </c>
      <c r="BP240" s="84">
        <f t="shared" si="327"/>
        <v>0.2395017916375094</v>
      </c>
      <c r="BQ240" s="84">
        <f t="shared" si="328"/>
        <v>0.19908294368523072</v>
      </c>
      <c r="BR240" s="84">
        <f t="shared" si="393"/>
        <v>0.44726301735647533</v>
      </c>
      <c r="BS240" s="84">
        <f t="shared" si="393"/>
        <v>0.26835781041388523</v>
      </c>
      <c r="BT240" s="84">
        <f t="shared" si="393"/>
        <v>0.28437917222963949</v>
      </c>
      <c r="BU240" s="86">
        <f t="shared" si="394"/>
        <v>1</v>
      </c>
      <c r="BV240" s="86">
        <f t="shared" si="394"/>
        <v>0</v>
      </c>
      <c r="BW240" s="86">
        <f t="shared" si="394"/>
        <v>0</v>
      </c>
      <c r="BX240" s="86">
        <f t="shared" si="395"/>
        <v>1</v>
      </c>
      <c r="BY240" s="86">
        <f t="shared" si="395"/>
        <v>0</v>
      </c>
      <c r="BZ240" s="86">
        <f t="shared" si="395"/>
        <v>0</v>
      </c>
      <c r="CA240" s="83">
        <f>IF(AND(DataEntry!B240&gt;=ExFrom,DataEntry!B240&lt;=ExTo),0,IF(AR240&lt;DS240,0,DB240))</f>
        <v>56</v>
      </c>
      <c r="CB240" s="83">
        <f>IF(AND(DataEntry!B240&gt;=ExFrom,DataEntry!B240&lt;=ExTo),0,IF(AT240&lt;DT240,0,DC240))</f>
        <v>0</v>
      </c>
      <c r="CC240" s="14">
        <f t="shared" si="396"/>
        <v>63.28</v>
      </c>
      <c r="CD240" s="72" t="str">
        <f t="shared" si="329"/>
        <v>Sandhausen</v>
      </c>
      <c r="CE240" s="87">
        <f t="shared" si="397"/>
        <v>4.9681171606754893E-2</v>
      </c>
      <c r="CF240" s="88">
        <f t="shared" si="398"/>
        <v>0.15287388541711106</v>
      </c>
      <c r="CG240" s="88">
        <f t="shared" si="399"/>
        <v>-0.19969056023867282</v>
      </c>
      <c r="CH240" s="87">
        <f t="shared" si="400"/>
        <v>0.2395017916375094</v>
      </c>
      <c r="CI240" s="89">
        <f t="shared" si="330"/>
        <v>1</v>
      </c>
      <c r="CJ240" s="89">
        <f t="shared" si="331"/>
        <v>0</v>
      </c>
      <c r="CK240" s="157">
        <f t="shared" si="332"/>
        <v>0</v>
      </c>
      <c r="CL240" s="90">
        <f t="shared" si="333"/>
        <v>0</v>
      </c>
      <c r="CM240" s="157">
        <f t="shared" si="334"/>
        <v>0</v>
      </c>
      <c r="CN240" s="90">
        <f t="shared" si="335"/>
        <v>0</v>
      </c>
      <c r="CO240" s="157">
        <f t="shared" si="336"/>
        <v>0</v>
      </c>
      <c r="CP240" s="90">
        <f t="shared" si="337"/>
        <v>0</v>
      </c>
      <c r="CQ240" s="157">
        <f t="shared" si="338"/>
        <v>63.28</v>
      </c>
      <c r="CR240" s="90">
        <f t="shared" si="339"/>
        <v>0</v>
      </c>
      <c r="CS240" s="157">
        <f t="shared" si="340"/>
        <v>0</v>
      </c>
      <c r="CT240" s="90">
        <f t="shared" si="341"/>
        <v>0</v>
      </c>
      <c r="CU240" s="157">
        <f t="shared" si="342"/>
        <v>0</v>
      </c>
      <c r="CV240" s="90">
        <f t="shared" si="343"/>
        <v>0</v>
      </c>
      <c r="CW240" s="157">
        <f t="shared" si="344"/>
        <v>0</v>
      </c>
      <c r="CX240" s="90">
        <f t="shared" si="345"/>
        <v>0</v>
      </c>
      <c r="CY240" s="157">
        <f t="shared" si="346"/>
        <v>0</v>
      </c>
      <c r="CZ240" s="90">
        <f t="shared" si="347"/>
        <v>0</v>
      </c>
      <c r="DA240" s="94">
        <f>DataEntry!B240</f>
        <v>44290</v>
      </c>
      <c r="DB240" s="83">
        <f t="shared" si="348"/>
        <v>56</v>
      </c>
      <c r="DC240" s="83">
        <f t="shared" si="349"/>
        <v>0</v>
      </c>
      <c r="DD240" s="145">
        <f t="shared" si="401"/>
        <v>16</v>
      </c>
      <c r="DE240" s="145" t="str">
        <f t="shared" si="402"/>
        <v/>
      </c>
      <c r="DF240" s="145" t="str">
        <f t="shared" si="403"/>
        <v/>
      </c>
      <c r="DG240" s="145" t="str">
        <f t="shared" si="404"/>
        <v/>
      </c>
      <c r="DH240" s="145" t="str">
        <f t="shared" si="405"/>
        <v/>
      </c>
      <c r="DI240" s="145">
        <f t="shared" si="406"/>
        <v>18</v>
      </c>
      <c r="DJ240" s="83">
        <f t="shared" si="407"/>
        <v>56</v>
      </c>
      <c r="DK240" s="83">
        <f t="shared" si="408"/>
        <v>0</v>
      </c>
      <c r="DL240" s="84">
        <f t="shared" si="409"/>
        <v>21.96</v>
      </c>
      <c r="DM240" s="14">
        <f t="shared" si="410"/>
        <v>-21.96</v>
      </c>
      <c r="DN240" s="87">
        <f>IFERROR(DO240*(1-DCFactor)+Results!DP240*DCFactor,"")</f>
        <v>0.25805117204776651</v>
      </c>
      <c r="DO240" s="87">
        <f>(DFactor*Rounds*Number/2+SUM(BV$3:BV228))/(Rounds*Number/2+COUNT(BV$3:BV228))</f>
        <v>0.2736390977443609</v>
      </c>
      <c r="DP240" s="87">
        <f t="shared" si="350"/>
        <v>0.22910216718266255</v>
      </c>
      <c r="DQ240" s="84">
        <f t="shared" si="351"/>
        <v>0</v>
      </c>
      <c r="DR240" s="84">
        <f t="shared" si="352"/>
        <v>0</v>
      </c>
      <c r="DS240" s="87">
        <f t="shared" si="353"/>
        <v>0.33157087048609629</v>
      </c>
      <c r="DT240" s="87">
        <f t="shared" si="354"/>
        <v>0.34332301867462239</v>
      </c>
      <c r="DU240" s="87">
        <f t="shared" si="355"/>
        <v>0.2395017916375094</v>
      </c>
      <c r="DV240" s="86">
        <f t="shared" si="411"/>
        <v>1</v>
      </c>
      <c r="DW240" s="86">
        <f t="shared" si="412"/>
        <v>-1</v>
      </c>
    </row>
    <row r="241" spans="1:127" x14ac:dyDescent="0.25">
      <c r="A241" s="69">
        <v>239</v>
      </c>
      <c r="B241" s="70">
        <f>DataEntry!C241</f>
        <v>17</v>
      </c>
      <c r="C241" s="71">
        <f>COUNTIF(D$2:D241,D241)+COUNTIF(G$2:G241,D241)</f>
        <v>27</v>
      </c>
      <c r="D241" s="72" t="str">
        <f t="shared" si="313"/>
        <v>St Pauli</v>
      </c>
      <c r="E241" s="70">
        <f>DataEntry!E241</f>
        <v>3</v>
      </c>
      <c r="F241" s="71">
        <f>COUNTIF(D$2:D241,G241)+COUNTIF(G$2:G241,G241)</f>
        <v>27</v>
      </c>
      <c r="G241" s="72" t="str">
        <f t="shared" si="314"/>
        <v>Eintracht Braunschweig</v>
      </c>
      <c r="H241" s="73">
        <f>DataEntry!G241</f>
        <v>2</v>
      </c>
      <c r="I241" s="73">
        <f>DataEntry!H241</f>
        <v>0</v>
      </c>
      <c r="J241" s="158">
        <f t="shared" si="312"/>
        <v>1</v>
      </c>
      <c r="K241" s="156">
        <f t="shared" si="315"/>
        <v>0</v>
      </c>
      <c r="L241" s="224">
        <f t="shared" si="316"/>
        <v>2465.0236505510065</v>
      </c>
      <c r="M241" s="224">
        <f t="shared" si="317"/>
        <v>2333.4790533244632</v>
      </c>
      <c r="N241" s="236">
        <f t="shared" si="356"/>
        <v>131.54459722654337</v>
      </c>
      <c r="O241" s="22" t="str">
        <f t="shared" si="357"/>
        <v>T17G27</v>
      </c>
      <c r="P241" s="248">
        <f t="shared" si="318"/>
        <v>3.7724837719793944</v>
      </c>
      <c r="Q241" s="22" t="str">
        <f t="shared" si="358"/>
        <v>T3G27</v>
      </c>
      <c r="R241" s="248">
        <f t="shared" si="319"/>
        <v>-3.7724837719793944</v>
      </c>
      <c r="S241" s="74">
        <f t="shared" si="359"/>
        <v>0</v>
      </c>
      <c r="T241" s="75">
        <f t="shared" si="360"/>
        <v>0</v>
      </c>
      <c r="U241" s="76">
        <f t="shared" si="361"/>
        <v>0</v>
      </c>
      <c r="V241" s="74">
        <f t="shared" si="362"/>
        <v>0</v>
      </c>
      <c r="W241" s="75">
        <f t="shared" si="363"/>
        <v>0</v>
      </c>
      <c r="X241" s="76">
        <f t="shared" si="364"/>
        <v>0</v>
      </c>
      <c r="Y241" s="74">
        <f t="shared" si="365"/>
        <v>1</v>
      </c>
      <c r="Z241" s="75">
        <f t="shared" si="366"/>
        <v>0</v>
      </c>
      <c r="AA241" s="76">
        <f t="shared" si="367"/>
        <v>0</v>
      </c>
      <c r="AB241" s="74">
        <f t="shared" si="368"/>
        <v>0</v>
      </c>
      <c r="AC241" s="75">
        <f t="shared" si="369"/>
        <v>0</v>
      </c>
      <c r="AD241" s="76">
        <f t="shared" si="370"/>
        <v>0</v>
      </c>
      <c r="AE241" s="74">
        <f t="shared" si="371"/>
        <v>0</v>
      </c>
      <c r="AF241" s="75">
        <f t="shared" si="372"/>
        <v>0</v>
      </c>
      <c r="AG241" s="76">
        <f t="shared" si="373"/>
        <v>0</v>
      </c>
      <c r="AH241" s="74">
        <f t="shared" si="374"/>
        <v>0</v>
      </c>
      <c r="AI241" s="75">
        <f t="shared" si="375"/>
        <v>0</v>
      </c>
      <c r="AJ241" s="76">
        <f t="shared" si="376"/>
        <v>0</v>
      </c>
      <c r="AK241" s="74">
        <f t="shared" si="377"/>
        <v>0</v>
      </c>
      <c r="AL241" s="75">
        <f t="shared" si="378"/>
        <v>0</v>
      </c>
      <c r="AM241" s="76">
        <f t="shared" si="379"/>
        <v>0</v>
      </c>
      <c r="AN241" s="74">
        <f t="shared" si="380"/>
        <v>0</v>
      </c>
      <c r="AO241" s="75">
        <f t="shared" si="381"/>
        <v>0</v>
      </c>
      <c r="AP241" s="76">
        <f t="shared" si="382"/>
        <v>0</v>
      </c>
      <c r="AQ241" s="77">
        <f t="shared" si="320"/>
        <v>0.62275162280206053</v>
      </c>
      <c r="AR241" s="77">
        <f t="shared" si="383"/>
        <v>0.47344280628645002</v>
      </c>
      <c r="AS241" s="78">
        <f t="shared" si="384"/>
        <v>0.29861763303122096</v>
      </c>
      <c r="AT241" s="77">
        <f t="shared" si="385"/>
        <v>0.22793956068232901</v>
      </c>
      <c r="AU241" s="79">
        <f t="shared" si="413"/>
        <v>0.1</v>
      </c>
      <c r="AV241" s="139">
        <f>DataEntry!P241</f>
        <v>-30</v>
      </c>
      <c r="AW241" s="80" t="str">
        <f t="shared" si="321"/>
        <v>11/10</v>
      </c>
      <c r="AX241" s="80" t="str">
        <f t="shared" si="322"/>
        <v>58/25</v>
      </c>
      <c r="AY241" s="80" t="str">
        <f t="shared" si="323"/>
        <v>84/25</v>
      </c>
      <c r="AZ241" s="92">
        <f>DataEntry!I241</f>
        <v>83</v>
      </c>
      <c r="BA241" s="93">
        <f>DataEntry!J241</f>
        <v>100</v>
      </c>
      <c r="BB241" s="92">
        <f>DataEntry!K241</f>
        <v>68</v>
      </c>
      <c r="BC241" s="93">
        <f>DataEntry!L241</f>
        <v>25</v>
      </c>
      <c r="BD241" s="92">
        <f>DataEntry!M241</f>
        <v>33</v>
      </c>
      <c r="BE241" s="93">
        <f>DataEntry!N241</f>
        <v>10</v>
      </c>
      <c r="BF241" s="77">
        <f t="shared" si="386"/>
        <v>0.52150779523092272</v>
      </c>
      <c r="BG241" s="77">
        <f t="shared" si="387"/>
        <v>0.25654818958940551</v>
      </c>
      <c r="BH241" s="77">
        <f t="shared" si="388"/>
        <v>0.22194401517967174</v>
      </c>
      <c r="BI241" s="83">
        <f t="shared" si="389"/>
        <v>1</v>
      </c>
      <c r="BJ241" s="83">
        <f t="shared" si="390"/>
        <v>0</v>
      </c>
      <c r="BK241" s="83">
        <f t="shared" si="391"/>
        <v>0</v>
      </c>
      <c r="BL241" s="84">
        <f t="shared" si="324"/>
        <v>0.47344280628645002</v>
      </c>
      <c r="BM241" s="84">
        <f t="shared" si="325"/>
        <v>0.52150779523092272</v>
      </c>
      <c r="BN241" s="85">
        <f t="shared" si="392"/>
        <v>-4.8064988944472697E-2</v>
      </c>
      <c r="BO241" s="84">
        <f t="shared" si="326"/>
        <v>0.47344280628645002</v>
      </c>
      <c r="BP241" s="84">
        <f t="shared" si="327"/>
        <v>0.29861763303122096</v>
      </c>
      <c r="BQ241" s="84">
        <f t="shared" si="328"/>
        <v>0.22793956068232901</v>
      </c>
      <c r="BR241" s="84">
        <f t="shared" si="393"/>
        <v>0.52150779523092272</v>
      </c>
      <c r="BS241" s="84">
        <f t="shared" si="393"/>
        <v>0.25654818958940551</v>
      </c>
      <c r="BT241" s="84">
        <f t="shared" si="393"/>
        <v>0.22194401517967174</v>
      </c>
      <c r="BU241" s="86">
        <f t="shared" si="394"/>
        <v>1</v>
      </c>
      <c r="BV241" s="86">
        <f t="shared" si="394"/>
        <v>0</v>
      </c>
      <c r="BW241" s="86">
        <f t="shared" si="394"/>
        <v>0</v>
      </c>
      <c r="BX241" s="86">
        <f t="shared" si="395"/>
        <v>1</v>
      </c>
      <c r="BY241" s="86">
        <f t="shared" si="395"/>
        <v>0</v>
      </c>
      <c r="BZ241" s="86">
        <f t="shared" si="395"/>
        <v>0</v>
      </c>
      <c r="CA241" s="83">
        <f>IF(AND(DataEntry!B241&gt;=ExFrom,DataEntry!B241&lt;=ExTo),0,IF(AR241&lt;DS241,0,DB241))</f>
        <v>0</v>
      </c>
      <c r="CB241" s="83">
        <f>IF(AND(DataEntry!B241&gt;=ExFrom,DataEntry!B241&lt;=ExTo),0,IF(AT241&lt;DT241,0,DC241))</f>
        <v>0</v>
      </c>
      <c r="CC241" s="14">
        <f t="shared" si="396"/>
        <v>0</v>
      </c>
      <c r="CD241" s="72" t="str">
        <f t="shared" si="329"/>
        <v/>
      </c>
      <c r="CE241" s="87">
        <f t="shared" si="397"/>
        <v>4.7823431267653094E-2</v>
      </c>
      <c r="CF241" s="88">
        <f t="shared" si="398"/>
        <v>-9.8425732286807233E-2</v>
      </c>
      <c r="CG241" s="88">
        <f t="shared" si="399"/>
        <v>-1.2193371727442852E-2</v>
      </c>
      <c r="CH241" s="87">
        <f t="shared" si="400"/>
        <v>0.29861763303122102</v>
      </c>
      <c r="CI241" s="89">
        <f t="shared" si="330"/>
        <v>0</v>
      </c>
      <c r="CJ241" s="89">
        <f t="shared" si="331"/>
        <v>0</v>
      </c>
      <c r="CK241" s="157">
        <f t="shared" si="332"/>
        <v>0</v>
      </c>
      <c r="CL241" s="90">
        <f t="shared" si="333"/>
        <v>0</v>
      </c>
      <c r="CM241" s="157">
        <f t="shared" si="334"/>
        <v>0</v>
      </c>
      <c r="CN241" s="90">
        <f t="shared" si="335"/>
        <v>0</v>
      </c>
      <c r="CO241" s="157">
        <f t="shared" si="336"/>
        <v>0</v>
      </c>
      <c r="CP241" s="90">
        <f t="shared" si="337"/>
        <v>0</v>
      </c>
      <c r="CQ241" s="157">
        <f t="shared" si="338"/>
        <v>0</v>
      </c>
      <c r="CR241" s="90">
        <f t="shared" si="339"/>
        <v>0</v>
      </c>
      <c r="CS241" s="157">
        <f t="shared" si="340"/>
        <v>0</v>
      </c>
      <c r="CT241" s="90">
        <f t="shared" si="341"/>
        <v>0</v>
      </c>
      <c r="CU241" s="157">
        <f t="shared" si="342"/>
        <v>0</v>
      </c>
      <c r="CV241" s="90">
        <f t="shared" si="343"/>
        <v>0</v>
      </c>
      <c r="CW241" s="157">
        <f t="shared" si="344"/>
        <v>0</v>
      </c>
      <c r="CX241" s="90">
        <f t="shared" si="345"/>
        <v>0</v>
      </c>
      <c r="CY241" s="157">
        <f t="shared" si="346"/>
        <v>0</v>
      </c>
      <c r="CZ241" s="90">
        <f t="shared" si="347"/>
        <v>0</v>
      </c>
      <c r="DA241" s="94">
        <f>DataEntry!B241</f>
        <v>44291</v>
      </c>
      <c r="DB241" s="83">
        <f t="shared" si="348"/>
        <v>0</v>
      </c>
      <c r="DC241" s="83">
        <f t="shared" si="349"/>
        <v>0</v>
      </c>
      <c r="DD241" s="145">
        <f t="shared" si="401"/>
        <v>17</v>
      </c>
      <c r="DE241" s="145" t="str">
        <f t="shared" si="402"/>
        <v/>
      </c>
      <c r="DF241" s="145" t="str">
        <f t="shared" si="403"/>
        <v/>
      </c>
      <c r="DG241" s="145" t="str">
        <f t="shared" si="404"/>
        <v/>
      </c>
      <c r="DH241" s="145" t="str">
        <f t="shared" si="405"/>
        <v/>
      </c>
      <c r="DI241" s="145">
        <f t="shared" si="406"/>
        <v>3</v>
      </c>
      <c r="DJ241" s="83">
        <f t="shared" si="407"/>
        <v>0</v>
      </c>
      <c r="DK241" s="83">
        <f t="shared" si="408"/>
        <v>0</v>
      </c>
      <c r="DL241" s="84">
        <f t="shared" si="409"/>
        <v>0</v>
      </c>
      <c r="DM241" s="14">
        <f t="shared" si="410"/>
        <v>0</v>
      </c>
      <c r="DN241" s="87">
        <f>IFERROR(DO241*(1-DCFactor)+Results!DP241*DCFactor,"")</f>
        <v>0.28651437740693197</v>
      </c>
      <c r="DO241" s="87">
        <f>(DFactor*Rounds*Number/2+SUM(BV$3:BV229))/(Rounds*Number/2+COUNT(BV$3:BV229))</f>
        <v>0.27500187617260785</v>
      </c>
      <c r="DP241" s="87">
        <f t="shared" si="350"/>
        <v>0.30789473684210528</v>
      </c>
      <c r="DQ241" s="84">
        <f t="shared" si="351"/>
        <v>0</v>
      </c>
      <c r="DR241" s="84">
        <f t="shared" si="352"/>
        <v>0</v>
      </c>
      <c r="DS241" s="87">
        <f t="shared" si="353"/>
        <v>0.33994752440956022</v>
      </c>
      <c r="DT241" s="87">
        <f t="shared" si="354"/>
        <v>0.33707311239091475</v>
      </c>
      <c r="DU241" s="87">
        <f t="shared" si="355"/>
        <v>0.29861763303122102</v>
      </c>
      <c r="DV241" s="86">
        <f t="shared" si="411"/>
        <v>2</v>
      </c>
      <c r="DW241" s="86">
        <f t="shared" si="412"/>
        <v>-2</v>
      </c>
    </row>
    <row r="242" spans="1:127" x14ac:dyDescent="0.25">
      <c r="A242" s="69">
        <v>240</v>
      </c>
      <c r="B242" s="70">
        <f>DataEntry!C242</f>
        <v>9</v>
      </c>
      <c r="C242" s="71">
        <f>COUNTIF(D$2:D242,D242)+COUNTIF(G$2:G242,D242)</f>
        <v>27</v>
      </c>
      <c r="D242" s="72" t="str">
        <f t="shared" si="313"/>
        <v>Heidenheim</v>
      </c>
      <c r="E242" s="70">
        <f>DataEntry!E242</f>
        <v>11</v>
      </c>
      <c r="F242" s="71">
        <f>COUNTIF(D$2:D242,G242)+COUNTIF(G$2:G242,G242)</f>
        <v>26</v>
      </c>
      <c r="G242" s="72" t="str">
        <f t="shared" si="314"/>
        <v>Holstein Kiel</v>
      </c>
      <c r="H242" s="73">
        <f>DataEntry!G242</f>
        <v>1</v>
      </c>
      <c r="I242" s="73">
        <f>DataEntry!H242</f>
        <v>0</v>
      </c>
      <c r="J242" s="158">
        <f t="shared" si="312"/>
        <v>1</v>
      </c>
      <c r="K242" s="156">
        <f t="shared" si="315"/>
        <v>0</v>
      </c>
      <c r="L242" s="224">
        <f t="shared" si="316"/>
        <v>2539.4125358260967</v>
      </c>
      <c r="M242" s="224">
        <f t="shared" si="317"/>
        <v>2488.3032069717192</v>
      </c>
      <c r="N242" s="236">
        <f t="shared" si="356"/>
        <v>51.109328854377509</v>
      </c>
      <c r="O242" s="22" t="str">
        <f t="shared" si="357"/>
        <v>T9G27</v>
      </c>
      <c r="P242" s="248">
        <f t="shared" si="318"/>
        <v>4.5420027073359828</v>
      </c>
      <c r="Q242" s="22" t="str">
        <f t="shared" si="358"/>
        <v>T11G26</v>
      </c>
      <c r="R242" s="248">
        <f t="shared" si="319"/>
        <v>-4.5420027073359828</v>
      </c>
      <c r="S242" s="74">
        <f t="shared" si="359"/>
        <v>0</v>
      </c>
      <c r="T242" s="75">
        <f t="shared" si="360"/>
        <v>0</v>
      </c>
      <c r="U242" s="76">
        <f t="shared" si="361"/>
        <v>0</v>
      </c>
      <c r="V242" s="74">
        <f t="shared" si="362"/>
        <v>1</v>
      </c>
      <c r="W242" s="75">
        <f t="shared" si="363"/>
        <v>0</v>
      </c>
      <c r="X242" s="76">
        <f t="shared" si="364"/>
        <v>0</v>
      </c>
      <c r="Y242" s="74">
        <f t="shared" si="365"/>
        <v>0</v>
      </c>
      <c r="Z242" s="75">
        <f t="shared" si="366"/>
        <v>0</v>
      </c>
      <c r="AA242" s="76">
        <f t="shared" si="367"/>
        <v>0</v>
      </c>
      <c r="AB242" s="74">
        <f t="shared" si="368"/>
        <v>0</v>
      </c>
      <c r="AC242" s="75">
        <f t="shared" si="369"/>
        <v>0</v>
      </c>
      <c r="AD242" s="76">
        <f t="shared" si="370"/>
        <v>0</v>
      </c>
      <c r="AE242" s="74">
        <f t="shared" si="371"/>
        <v>0</v>
      </c>
      <c r="AF242" s="75">
        <f t="shared" si="372"/>
        <v>0</v>
      </c>
      <c r="AG242" s="76">
        <f t="shared" si="373"/>
        <v>0</v>
      </c>
      <c r="AH242" s="74">
        <f t="shared" si="374"/>
        <v>0</v>
      </c>
      <c r="AI242" s="75">
        <f t="shared" si="375"/>
        <v>0</v>
      </c>
      <c r="AJ242" s="76">
        <f t="shared" si="376"/>
        <v>0</v>
      </c>
      <c r="AK242" s="74">
        <f t="shared" si="377"/>
        <v>0</v>
      </c>
      <c r="AL242" s="75">
        <f t="shared" si="378"/>
        <v>0</v>
      </c>
      <c r="AM242" s="76">
        <f t="shared" si="379"/>
        <v>0</v>
      </c>
      <c r="AN242" s="74">
        <f t="shared" si="380"/>
        <v>0</v>
      </c>
      <c r="AO242" s="75">
        <f t="shared" si="381"/>
        <v>0</v>
      </c>
      <c r="AP242" s="76">
        <f t="shared" si="382"/>
        <v>0</v>
      </c>
      <c r="AQ242" s="77">
        <f t="shared" si="320"/>
        <v>0.54579972926640175</v>
      </c>
      <c r="AR242" s="77">
        <f t="shared" si="383"/>
        <v>0.39821852317565309</v>
      </c>
      <c r="AS242" s="78">
        <f t="shared" si="384"/>
        <v>0.2951624121814973</v>
      </c>
      <c r="AT242" s="77">
        <f t="shared" si="385"/>
        <v>0.3066190646428496</v>
      </c>
      <c r="AU242" s="79">
        <f t="shared" si="413"/>
        <v>0.1</v>
      </c>
      <c r="AV242" s="139">
        <f>DataEntry!P242</f>
        <v>0</v>
      </c>
      <c r="AW242" s="80" t="str">
        <f t="shared" si="321"/>
        <v>6/4</v>
      </c>
      <c r="AX242" s="80" t="str">
        <f t="shared" si="322"/>
        <v>59/25</v>
      </c>
      <c r="AY242" s="80" t="str">
        <f t="shared" si="323"/>
        <v>9/4</v>
      </c>
      <c r="AZ242" s="92">
        <f>DataEntry!I242</f>
        <v>81</v>
      </c>
      <c r="BA242" s="93">
        <f>DataEntry!J242</f>
        <v>50</v>
      </c>
      <c r="BB242" s="92">
        <f>DataEntry!K242</f>
        <v>57</v>
      </c>
      <c r="BC242" s="93">
        <f>DataEntry!L242</f>
        <v>25</v>
      </c>
      <c r="BD242" s="92">
        <f>DataEntry!M242</f>
        <v>44</v>
      </c>
      <c r="BE242" s="93">
        <f>DataEntry!N242</f>
        <v>25</v>
      </c>
      <c r="BF242" s="77">
        <f t="shared" si="386"/>
        <v>0.3638936231790848</v>
      </c>
      <c r="BG242" s="77">
        <f t="shared" si="387"/>
        <v>0.29067112583207383</v>
      </c>
      <c r="BH242" s="77">
        <f t="shared" si="388"/>
        <v>0.34543525098884137</v>
      </c>
      <c r="BI242" s="83">
        <f t="shared" si="389"/>
        <v>1</v>
      </c>
      <c r="BJ242" s="83">
        <f t="shared" si="390"/>
        <v>0</v>
      </c>
      <c r="BK242" s="83">
        <f t="shared" si="391"/>
        <v>0</v>
      </c>
      <c r="BL242" s="84">
        <f t="shared" si="324"/>
        <v>0.39821852317565309</v>
      </c>
      <c r="BM242" s="84">
        <f t="shared" si="325"/>
        <v>0.3638936231790848</v>
      </c>
      <c r="BN242" s="85">
        <f t="shared" si="392"/>
        <v>3.4324899996568292E-2</v>
      </c>
      <c r="BO242" s="84">
        <f t="shared" si="326"/>
        <v>0.39821852317565309</v>
      </c>
      <c r="BP242" s="84">
        <f t="shared" si="327"/>
        <v>0.2951624121814973</v>
      </c>
      <c r="BQ242" s="84">
        <f t="shared" si="328"/>
        <v>0.3066190646428496</v>
      </c>
      <c r="BR242" s="84">
        <f t="shared" si="393"/>
        <v>0.3638936231790848</v>
      </c>
      <c r="BS242" s="84">
        <f t="shared" si="393"/>
        <v>0.29067112583207383</v>
      </c>
      <c r="BT242" s="84">
        <f t="shared" si="393"/>
        <v>0.34543525098884137</v>
      </c>
      <c r="BU242" s="86">
        <f t="shared" si="394"/>
        <v>1</v>
      </c>
      <c r="BV242" s="86">
        <f t="shared" si="394"/>
        <v>0</v>
      </c>
      <c r="BW242" s="86">
        <f t="shared" si="394"/>
        <v>0</v>
      </c>
      <c r="BX242" s="86">
        <f t="shared" si="395"/>
        <v>1</v>
      </c>
      <c r="BY242" s="86">
        <f t="shared" si="395"/>
        <v>0</v>
      </c>
      <c r="BZ242" s="86">
        <f t="shared" si="395"/>
        <v>0</v>
      </c>
      <c r="CA242" s="83">
        <f>IF(AND(DataEntry!B242&gt;=ExFrom,DataEntry!B242&lt;=ExTo),0,IF(AR242&lt;DS242,0,DB242))</f>
        <v>0</v>
      </c>
      <c r="CB242" s="83">
        <f>IF(AND(DataEntry!B242&gt;=ExFrom,DataEntry!B242&lt;=ExTo),0,IF(AT242&lt;DT242,0,DC242))</f>
        <v>0</v>
      </c>
      <c r="CC242" s="14">
        <f t="shared" si="396"/>
        <v>0</v>
      </c>
      <c r="CD242" s="72" t="str">
        <f t="shared" si="329"/>
        <v/>
      </c>
      <c r="CE242" s="87">
        <f t="shared" si="397"/>
        <v>4.8876278673175122E-2</v>
      </c>
      <c r="CF242" s="88">
        <f t="shared" si="398"/>
        <v>3.0294173554538544E-2</v>
      </c>
      <c r="CG242" s="88">
        <f t="shared" si="399"/>
        <v>-0.10043417700690309</v>
      </c>
      <c r="CH242" s="87">
        <f t="shared" si="400"/>
        <v>0.2951624121814973</v>
      </c>
      <c r="CI242" s="89">
        <f t="shared" si="330"/>
        <v>0</v>
      </c>
      <c r="CJ242" s="89">
        <f t="shared" si="331"/>
        <v>0</v>
      </c>
      <c r="CK242" s="157">
        <f t="shared" si="332"/>
        <v>0</v>
      </c>
      <c r="CL242" s="90">
        <f t="shared" si="333"/>
        <v>0</v>
      </c>
      <c r="CM242" s="157">
        <f t="shared" si="334"/>
        <v>0</v>
      </c>
      <c r="CN242" s="90">
        <f t="shared" si="335"/>
        <v>0</v>
      </c>
      <c r="CO242" s="157">
        <f t="shared" si="336"/>
        <v>0</v>
      </c>
      <c r="CP242" s="90">
        <f t="shared" si="337"/>
        <v>0</v>
      </c>
      <c r="CQ242" s="157">
        <f t="shared" si="338"/>
        <v>0</v>
      </c>
      <c r="CR242" s="90">
        <f t="shared" si="339"/>
        <v>0</v>
      </c>
      <c r="CS242" s="157">
        <f t="shared" si="340"/>
        <v>0</v>
      </c>
      <c r="CT242" s="90">
        <f t="shared" si="341"/>
        <v>0</v>
      </c>
      <c r="CU242" s="157">
        <f t="shared" si="342"/>
        <v>0</v>
      </c>
      <c r="CV242" s="90">
        <f t="shared" si="343"/>
        <v>0</v>
      </c>
      <c r="CW242" s="157">
        <f t="shared" si="344"/>
        <v>0</v>
      </c>
      <c r="CX242" s="90">
        <f t="shared" si="345"/>
        <v>0</v>
      </c>
      <c r="CY242" s="157">
        <f t="shared" si="346"/>
        <v>0</v>
      </c>
      <c r="CZ242" s="90">
        <f t="shared" si="347"/>
        <v>0</v>
      </c>
      <c r="DA242" s="94">
        <f>DataEntry!B242</f>
        <v>44292</v>
      </c>
      <c r="DB242" s="83">
        <f t="shared" si="348"/>
        <v>0</v>
      </c>
      <c r="DC242" s="83">
        <f t="shared" si="349"/>
        <v>0</v>
      </c>
      <c r="DD242" s="145">
        <f t="shared" si="401"/>
        <v>9</v>
      </c>
      <c r="DE242" s="145" t="str">
        <f t="shared" si="402"/>
        <v/>
      </c>
      <c r="DF242" s="145" t="str">
        <f t="shared" si="403"/>
        <v/>
      </c>
      <c r="DG242" s="145" t="str">
        <f t="shared" si="404"/>
        <v/>
      </c>
      <c r="DH242" s="145" t="str">
        <f t="shared" si="405"/>
        <v/>
      </c>
      <c r="DI242" s="145">
        <f t="shared" si="406"/>
        <v>11</v>
      </c>
      <c r="DJ242" s="83">
        <f t="shared" si="407"/>
        <v>0</v>
      </c>
      <c r="DK242" s="83">
        <f t="shared" si="408"/>
        <v>0</v>
      </c>
      <c r="DL242" s="84">
        <f t="shared" si="409"/>
        <v>0</v>
      </c>
      <c r="DM242" s="14">
        <f t="shared" si="410"/>
        <v>0</v>
      </c>
      <c r="DN242" s="87">
        <f>IFERROR(DO242*(1-DCFactor)+Results!DP242*DCFactor,"")</f>
        <v>0.27547530293016081</v>
      </c>
      <c r="DO242" s="87">
        <f>(DFactor*Rounds*Number/2+SUM(BV$3:BV230))/(Rounds*Number/2+COUNT(BV$3:BV230))</f>
        <v>0.27448689138576776</v>
      </c>
      <c r="DP242" s="87">
        <f t="shared" si="350"/>
        <v>0.27731092436974791</v>
      </c>
      <c r="DQ242" s="84">
        <f t="shared" si="351"/>
        <v>0</v>
      </c>
      <c r="DR242" s="84">
        <f t="shared" si="352"/>
        <v>0</v>
      </c>
      <c r="DS242" s="87">
        <f t="shared" si="353"/>
        <v>0.33565686088151536</v>
      </c>
      <c r="DT242" s="87">
        <f t="shared" si="354"/>
        <v>0.34001447256689676</v>
      </c>
      <c r="DU242" s="87">
        <f t="shared" si="355"/>
        <v>0.2951624121814973</v>
      </c>
      <c r="DV242" s="86">
        <f t="shared" si="411"/>
        <v>1</v>
      </c>
      <c r="DW242" s="86">
        <f t="shared" si="412"/>
        <v>-1</v>
      </c>
    </row>
    <row r="243" spans="1:127" x14ac:dyDescent="0.25">
      <c r="A243" s="69">
        <v>241</v>
      </c>
      <c r="B243" s="70">
        <f>DataEntry!C243</f>
        <v>8</v>
      </c>
      <c r="C243" s="71">
        <f>COUNTIF(D$2:D243,D243)+COUNTIF(G$2:G243,D243)</f>
        <v>26</v>
      </c>
      <c r="D243" s="72" t="str">
        <f t="shared" si="313"/>
        <v>Hannover 96</v>
      </c>
      <c r="E243" s="70">
        <f>DataEntry!E243</f>
        <v>18</v>
      </c>
      <c r="F243" s="71">
        <f>COUNTIF(D$2:D243,G243)+COUNTIF(G$2:G243,G243)</f>
        <v>27</v>
      </c>
      <c r="G243" s="72" t="str">
        <f t="shared" si="314"/>
        <v>Wurzburger Kickers</v>
      </c>
      <c r="H243" s="73">
        <f>DataEntry!G243</f>
        <v>1</v>
      </c>
      <c r="I243" s="73">
        <f>DataEntry!H243</f>
        <v>2</v>
      </c>
      <c r="J243" s="158">
        <f t="shared" si="312"/>
        <v>3</v>
      </c>
      <c r="K243" s="156">
        <f t="shared" si="315"/>
        <v>0</v>
      </c>
      <c r="L243" s="224">
        <f t="shared" si="316"/>
        <v>2541.0238278791362</v>
      </c>
      <c r="M243" s="224">
        <f t="shared" si="317"/>
        <v>2257.6071700442676</v>
      </c>
      <c r="N243" s="236">
        <f t="shared" si="356"/>
        <v>283.4166578348686</v>
      </c>
      <c r="O243" s="22" t="str">
        <f t="shared" si="357"/>
        <v>T8G26</v>
      </c>
      <c r="P243" s="248">
        <f t="shared" si="318"/>
        <v>-20.516960778780895</v>
      </c>
      <c r="Q243" s="22" t="str">
        <f t="shared" si="358"/>
        <v>T18G27</v>
      </c>
      <c r="R243" s="248">
        <f t="shared" si="319"/>
        <v>20.516960778780895</v>
      </c>
      <c r="S243" s="74">
        <f t="shared" si="359"/>
        <v>0</v>
      </c>
      <c r="T243" s="75">
        <f t="shared" si="360"/>
        <v>0</v>
      </c>
      <c r="U243" s="76">
        <f t="shared" si="361"/>
        <v>0</v>
      </c>
      <c r="V243" s="74">
        <f t="shared" si="362"/>
        <v>0</v>
      </c>
      <c r="W243" s="75">
        <f t="shared" si="363"/>
        <v>0</v>
      </c>
      <c r="X243" s="76">
        <f t="shared" si="364"/>
        <v>0</v>
      </c>
      <c r="Y243" s="74">
        <f t="shared" si="365"/>
        <v>0</v>
      </c>
      <c r="Z243" s="75">
        <f t="shared" si="366"/>
        <v>0</v>
      </c>
      <c r="AA243" s="76">
        <f t="shared" si="367"/>
        <v>0</v>
      </c>
      <c r="AB243" s="74">
        <f t="shared" si="368"/>
        <v>0</v>
      </c>
      <c r="AC243" s="75">
        <f t="shared" si="369"/>
        <v>0</v>
      </c>
      <c r="AD243" s="76">
        <f t="shared" si="370"/>
        <v>0</v>
      </c>
      <c r="AE243" s="74">
        <f t="shared" si="371"/>
        <v>0</v>
      </c>
      <c r="AF243" s="75">
        <f t="shared" si="372"/>
        <v>0</v>
      </c>
      <c r="AG243" s="76">
        <f t="shared" si="373"/>
        <v>0</v>
      </c>
      <c r="AH243" s="74">
        <f t="shared" si="374"/>
        <v>0</v>
      </c>
      <c r="AI243" s="75">
        <f t="shared" si="375"/>
        <v>0</v>
      </c>
      <c r="AJ243" s="76">
        <f t="shared" si="376"/>
        <v>1</v>
      </c>
      <c r="AK243" s="74">
        <f t="shared" si="377"/>
        <v>0</v>
      </c>
      <c r="AL243" s="75">
        <f t="shared" si="378"/>
        <v>0</v>
      </c>
      <c r="AM243" s="76">
        <f t="shared" si="379"/>
        <v>0</v>
      </c>
      <c r="AN243" s="74">
        <f t="shared" si="380"/>
        <v>0</v>
      </c>
      <c r="AO243" s="75">
        <f t="shared" si="381"/>
        <v>0</v>
      </c>
      <c r="AP243" s="76">
        <f t="shared" si="382"/>
        <v>0</v>
      </c>
      <c r="AQ243" s="77">
        <f t="shared" si="320"/>
        <v>0.77119317071848581</v>
      </c>
      <c r="AR243" s="77">
        <f t="shared" si="383"/>
        <v>0.68726734759767527</v>
      </c>
      <c r="AS243" s="78">
        <f t="shared" si="384"/>
        <v>0.16785164624162108</v>
      </c>
      <c r="AT243" s="77">
        <f t="shared" si="385"/>
        <v>0.14488100616070365</v>
      </c>
      <c r="AU243" s="79">
        <f t="shared" si="413"/>
        <v>0.1</v>
      </c>
      <c r="AV243" s="139">
        <f>DataEntry!P243</f>
        <v>0</v>
      </c>
      <c r="AW243" s="80" t="str">
        <f t="shared" si="321"/>
        <v>4/9</v>
      </c>
      <c r="AX243" s="80" t="str">
        <f t="shared" si="322"/>
        <v>49/10</v>
      </c>
      <c r="AY243" s="80" t="str">
        <f t="shared" si="323"/>
        <v>59/10</v>
      </c>
      <c r="AZ243" s="92">
        <f>DataEntry!I243</f>
        <v>61</v>
      </c>
      <c r="BA243" s="93">
        <f>DataEntry!J243</f>
        <v>100</v>
      </c>
      <c r="BB243" s="92">
        <f>DataEntry!K243</f>
        <v>13</v>
      </c>
      <c r="BC243" s="93">
        <f>DataEntry!L243</f>
        <v>4</v>
      </c>
      <c r="BD243" s="92">
        <f>DataEntry!M243</f>
        <v>21</v>
      </c>
      <c r="BE243" s="93">
        <f>DataEntry!N243</f>
        <v>5</v>
      </c>
      <c r="BF243" s="77">
        <f t="shared" si="386"/>
        <v>0.59226306127644757</v>
      </c>
      <c r="BG243" s="77">
        <f t="shared" si="387"/>
        <v>0.22436318321296014</v>
      </c>
      <c r="BH243" s="77">
        <f t="shared" si="388"/>
        <v>0.18337375551059243</v>
      </c>
      <c r="BI243" s="83">
        <f t="shared" si="389"/>
        <v>0</v>
      </c>
      <c r="BJ243" s="83">
        <f t="shared" si="390"/>
        <v>0</v>
      </c>
      <c r="BK243" s="83">
        <f t="shared" si="391"/>
        <v>1</v>
      </c>
      <c r="BL243" s="84">
        <f t="shared" si="324"/>
        <v>0.14488100616070365</v>
      </c>
      <c r="BM243" s="84">
        <f t="shared" si="325"/>
        <v>0.18337375551059243</v>
      </c>
      <c r="BN243" s="85">
        <f t="shared" si="392"/>
        <v>-3.8492749349888777E-2</v>
      </c>
      <c r="BO243" s="84">
        <f t="shared" si="326"/>
        <v>0.68726734759767527</v>
      </c>
      <c r="BP243" s="84">
        <f t="shared" si="327"/>
        <v>0.16785164624162108</v>
      </c>
      <c r="BQ243" s="84">
        <f t="shared" si="328"/>
        <v>0.14488100616070365</v>
      </c>
      <c r="BR243" s="84">
        <f t="shared" si="393"/>
        <v>0.59226306127644757</v>
      </c>
      <c r="BS243" s="84">
        <f t="shared" si="393"/>
        <v>0.22436318321296014</v>
      </c>
      <c r="BT243" s="84">
        <f t="shared" si="393"/>
        <v>0.18337375551059243</v>
      </c>
      <c r="BU243" s="86">
        <f t="shared" si="394"/>
        <v>0</v>
      </c>
      <c r="BV243" s="86">
        <f t="shared" si="394"/>
        <v>0</v>
      </c>
      <c r="BW243" s="86">
        <f t="shared" si="394"/>
        <v>1</v>
      </c>
      <c r="BX243" s="86">
        <f t="shared" si="395"/>
        <v>0</v>
      </c>
      <c r="BY243" s="86">
        <f t="shared" si="395"/>
        <v>0</v>
      </c>
      <c r="BZ243" s="86">
        <f t="shared" si="395"/>
        <v>1</v>
      </c>
      <c r="CA243" s="83">
        <f>IF(AND(DataEntry!B243&gt;=ExFrom,DataEntry!B243&lt;=ExTo),0,IF(AR243&lt;DS243,0,DB243))</f>
        <v>0</v>
      </c>
      <c r="CB243" s="83">
        <f>IF(AND(DataEntry!B243&gt;=ExFrom,DataEntry!B243&lt;=ExTo),0,IF(AT243&lt;DT243,0,DC243))</f>
        <v>0</v>
      </c>
      <c r="CC243" s="14">
        <f t="shared" si="396"/>
        <v>0</v>
      </c>
      <c r="CD243" s="72" t="str">
        <f t="shared" si="329"/>
        <v/>
      </c>
      <c r="CE243" s="87">
        <f t="shared" si="397"/>
        <v>4.8719822377111255E-2</v>
      </c>
      <c r="CF243" s="88">
        <f t="shared" si="398"/>
        <v>8.9847348711815683E-2</v>
      </c>
      <c r="CG243" s="88">
        <f t="shared" si="399"/>
        <v>-0.14117457160256394</v>
      </c>
      <c r="CH243" s="87">
        <f t="shared" si="400"/>
        <v>0.16785164624162108</v>
      </c>
      <c r="CI243" s="89">
        <f t="shared" si="330"/>
        <v>0</v>
      </c>
      <c r="CJ243" s="89">
        <f t="shared" si="331"/>
        <v>0</v>
      </c>
      <c r="CK243" s="157">
        <f t="shared" si="332"/>
        <v>0</v>
      </c>
      <c r="CL243" s="90">
        <f t="shared" si="333"/>
        <v>0</v>
      </c>
      <c r="CM243" s="157">
        <f t="shared" si="334"/>
        <v>0</v>
      </c>
      <c r="CN243" s="90">
        <f t="shared" si="335"/>
        <v>0</v>
      </c>
      <c r="CO243" s="157">
        <f t="shared" si="336"/>
        <v>0</v>
      </c>
      <c r="CP243" s="90">
        <f t="shared" si="337"/>
        <v>0</v>
      </c>
      <c r="CQ243" s="157">
        <f t="shared" si="338"/>
        <v>0</v>
      </c>
      <c r="CR243" s="90">
        <f t="shared" si="339"/>
        <v>0</v>
      </c>
      <c r="CS243" s="157">
        <f t="shared" si="340"/>
        <v>0</v>
      </c>
      <c r="CT243" s="90">
        <f t="shared" si="341"/>
        <v>0</v>
      </c>
      <c r="CU243" s="157">
        <f t="shared" si="342"/>
        <v>0</v>
      </c>
      <c r="CV243" s="90">
        <f t="shared" si="343"/>
        <v>0</v>
      </c>
      <c r="CW243" s="157">
        <f t="shared" si="344"/>
        <v>0</v>
      </c>
      <c r="CX243" s="90">
        <f t="shared" si="345"/>
        <v>0</v>
      </c>
      <c r="CY243" s="157">
        <f t="shared" si="346"/>
        <v>0</v>
      </c>
      <c r="CZ243" s="90">
        <f t="shared" si="347"/>
        <v>0</v>
      </c>
      <c r="DA243" s="94">
        <f>DataEntry!B243</f>
        <v>44294</v>
      </c>
      <c r="DB243" s="83">
        <f t="shared" si="348"/>
        <v>0</v>
      </c>
      <c r="DC243" s="83">
        <f t="shared" si="349"/>
        <v>0</v>
      </c>
      <c r="DD243" s="145" t="str">
        <f t="shared" si="401"/>
        <v/>
      </c>
      <c r="DE243" s="145" t="str">
        <f t="shared" si="402"/>
        <v/>
      </c>
      <c r="DF243" s="145">
        <f t="shared" si="403"/>
        <v>8</v>
      </c>
      <c r="DG243" s="145">
        <f t="shared" si="404"/>
        <v>18</v>
      </c>
      <c r="DH243" s="145" t="str">
        <f t="shared" si="405"/>
        <v/>
      </c>
      <c r="DI243" s="145" t="str">
        <f t="shared" si="406"/>
        <v/>
      </c>
      <c r="DJ243" s="83">
        <f t="shared" si="407"/>
        <v>0</v>
      </c>
      <c r="DK243" s="83">
        <f t="shared" si="408"/>
        <v>0</v>
      </c>
      <c r="DL243" s="84">
        <f t="shared" si="409"/>
        <v>0</v>
      </c>
      <c r="DM243" s="14">
        <f t="shared" si="410"/>
        <v>0</v>
      </c>
      <c r="DN243" s="87">
        <f>IFERROR(DO243*(1-DCFactor)+Results!DP243*DCFactor,"")</f>
        <v>0.25360134949798907</v>
      </c>
      <c r="DO243" s="87">
        <f>(DFactor*Rounds*Number/2+SUM(BV$3:BV231))/(Rounds*Number/2+COUNT(BV$3:BV231))</f>
        <v>0.27584299065420559</v>
      </c>
      <c r="DP243" s="87">
        <f t="shared" si="350"/>
        <v>0.21229544449358692</v>
      </c>
      <c r="DQ243" s="84">
        <f t="shared" si="351"/>
        <v>0</v>
      </c>
      <c r="DR243" s="84">
        <f t="shared" si="352"/>
        <v>12.805029071596037</v>
      </c>
      <c r="DS243" s="87">
        <f t="shared" si="353"/>
        <v>0.33367175504293944</v>
      </c>
      <c r="DT243" s="87">
        <f t="shared" si="354"/>
        <v>0.34137248572008549</v>
      </c>
      <c r="DU243" s="87">
        <f t="shared" si="355"/>
        <v>0.16785164624162108</v>
      </c>
      <c r="DV243" s="86">
        <f t="shared" si="411"/>
        <v>-1</v>
      </c>
      <c r="DW243" s="86">
        <f t="shared" si="412"/>
        <v>1</v>
      </c>
    </row>
    <row r="244" spans="1:127" x14ac:dyDescent="0.25">
      <c r="A244" s="69">
        <v>242</v>
      </c>
      <c r="B244" s="70">
        <f>DataEntry!C244</f>
        <v>7</v>
      </c>
      <c r="C244" s="71">
        <f>COUNTIF(D$2:D244,D244)+COUNTIF(G$2:G244,D244)</f>
        <v>28</v>
      </c>
      <c r="D244" s="72" t="str">
        <f t="shared" si="313"/>
        <v>Hamburger</v>
      </c>
      <c r="E244" s="70">
        <f>DataEntry!E244</f>
        <v>4</v>
      </c>
      <c r="F244" s="71">
        <f>COUNTIF(D$2:D244,G244)+COUNTIF(G$2:G244,G244)</f>
        <v>28</v>
      </c>
      <c r="G244" s="72" t="str">
        <f t="shared" si="314"/>
        <v>Darmstadt 98</v>
      </c>
      <c r="H244" s="73">
        <f>DataEntry!G244</f>
        <v>1</v>
      </c>
      <c r="I244" s="73">
        <f>DataEntry!H244</f>
        <v>2</v>
      </c>
      <c r="J244" s="158">
        <f t="shared" si="312"/>
        <v>3</v>
      </c>
      <c r="K244" s="156">
        <f t="shared" si="315"/>
        <v>0</v>
      </c>
      <c r="L244" s="224">
        <f t="shared" si="316"/>
        <v>2615.1370560370729</v>
      </c>
      <c r="M244" s="224">
        <f t="shared" si="317"/>
        <v>2419.0225055800388</v>
      </c>
      <c r="N244" s="236">
        <f t="shared" si="356"/>
        <v>196.11455045703406</v>
      </c>
      <c r="O244" s="22" t="str">
        <f t="shared" si="357"/>
        <v>T7G28</v>
      </c>
      <c r="P244" s="248">
        <f t="shared" si="318"/>
        <v>-6.8710091889190998</v>
      </c>
      <c r="Q244" s="22" t="str">
        <f t="shared" si="358"/>
        <v>T4G28</v>
      </c>
      <c r="R244" s="248">
        <f t="shared" si="319"/>
        <v>6.8710091889190998</v>
      </c>
      <c r="S244" s="74">
        <f t="shared" si="359"/>
        <v>0</v>
      </c>
      <c r="T244" s="75">
        <f t="shared" si="360"/>
        <v>0</v>
      </c>
      <c r="U244" s="76">
        <f t="shared" si="361"/>
        <v>0</v>
      </c>
      <c r="V244" s="74">
        <f t="shared" si="362"/>
        <v>0</v>
      </c>
      <c r="W244" s="75">
        <f t="shared" si="363"/>
        <v>0</v>
      </c>
      <c r="X244" s="76">
        <f t="shared" si="364"/>
        <v>0</v>
      </c>
      <c r="Y244" s="74">
        <f t="shared" si="365"/>
        <v>0</v>
      </c>
      <c r="Z244" s="75">
        <f t="shared" si="366"/>
        <v>0</v>
      </c>
      <c r="AA244" s="76">
        <f t="shared" si="367"/>
        <v>0</v>
      </c>
      <c r="AB244" s="74">
        <f t="shared" si="368"/>
        <v>0</v>
      </c>
      <c r="AC244" s="75">
        <f t="shared" si="369"/>
        <v>0</v>
      </c>
      <c r="AD244" s="76">
        <f t="shared" si="370"/>
        <v>1</v>
      </c>
      <c r="AE244" s="74">
        <f t="shared" si="371"/>
        <v>0</v>
      </c>
      <c r="AF244" s="75">
        <f t="shared" si="372"/>
        <v>0</v>
      </c>
      <c r="AG244" s="76">
        <f t="shared" si="373"/>
        <v>0</v>
      </c>
      <c r="AH244" s="74">
        <f t="shared" si="374"/>
        <v>0</v>
      </c>
      <c r="AI244" s="75">
        <f t="shared" si="375"/>
        <v>0</v>
      </c>
      <c r="AJ244" s="76">
        <f t="shared" si="376"/>
        <v>0</v>
      </c>
      <c r="AK244" s="74">
        <f t="shared" si="377"/>
        <v>0</v>
      </c>
      <c r="AL244" s="75">
        <f t="shared" si="378"/>
        <v>0</v>
      </c>
      <c r="AM244" s="76">
        <f t="shared" si="379"/>
        <v>0</v>
      </c>
      <c r="AN244" s="74">
        <f t="shared" si="380"/>
        <v>0</v>
      </c>
      <c r="AO244" s="75">
        <f t="shared" si="381"/>
        <v>0</v>
      </c>
      <c r="AP244" s="76">
        <f t="shared" si="382"/>
        <v>0</v>
      </c>
      <c r="AQ244" s="77">
        <f t="shared" si="320"/>
        <v>0.68710091889190994</v>
      </c>
      <c r="AR244" s="77">
        <f t="shared" si="383"/>
        <v>0.55432643324225483</v>
      </c>
      <c r="AS244" s="78">
        <f t="shared" si="384"/>
        <v>0.26554897129931021</v>
      </c>
      <c r="AT244" s="77">
        <f t="shared" si="385"/>
        <v>0.18012459545843496</v>
      </c>
      <c r="AU244" s="79">
        <f t="shared" si="413"/>
        <v>0.1</v>
      </c>
      <c r="AV244" s="139">
        <f>DataEntry!P244</f>
        <v>0</v>
      </c>
      <c r="AW244" s="80" t="str">
        <f t="shared" si="321"/>
        <v>4/5</v>
      </c>
      <c r="AX244" s="80" t="str">
        <f t="shared" si="322"/>
        <v>69/25</v>
      </c>
      <c r="AY244" s="80" t="str">
        <f t="shared" si="323"/>
        <v>9/2</v>
      </c>
      <c r="AZ244" s="92">
        <f>DataEntry!I244</f>
        <v>63</v>
      </c>
      <c r="BA244" s="93">
        <f>DataEntry!J244</f>
        <v>100</v>
      </c>
      <c r="BB244" s="92">
        <f>DataEntry!K244</f>
        <v>33</v>
      </c>
      <c r="BC244" s="93">
        <f>DataEntry!L244</f>
        <v>10</v>
      </c>
      <c r="BD244" s="92">
        <f>DataEntry!M244</f>
        <v>39</v>
      </c>
      <c r="BE244" s="93">
        <f>DataEntry!N244</f>
        <v>10</v>
      </c>
      <c r="BF244" s="77">
        <f t="shared" si="386"/>
        <v>0.58420673210225704</v>
      </c>
      <c r="BG244" s="77">
        <f t="shared" si="387"/>
        <v>0.22145511007597182</v>
      </c>
      <c r="BH244" s="77">
        <f t="shared" si="388"/>
        <v>0.19433815782177122</v>
      </c>
      <c r="BI244" s="83">
        <f t="shared" si="389"/>
        <v>0</v>
      </c>
      <c r="BJ244" s="83">
        <f t="shared" si="390"/>
        <v>0</v>
      </c>
      <c r="BK244" s="83">
        <f t="shared" si="391"/>
        <v>1</v>
      </c>
      <c r="BL244" s="84">
        <f t="shared" si="324"/>
        <v>0.18012459545843496</v>
      </c>
      <c r="BM244" s="84">
        <f t="shared" si="325"/>
        <v>0.19433815782177122</v>
      </c>
      <c r="BN244" s="85">
        <f t="shared" si="392"/>
        <v>-1.4213562363336263E-2</v>
      </c>
      <c r="BO244" s="84">
        <f t="shared" si="326"/>
        <v>0.55432643324225483</v>
      </c>
      <c r="BP244" s="84">
        <f t="shared" si="327"/>
        <v>0.26554897129931021</v>
      </c>
      <c r="BQ244" s="84">
        <f t="shared" si="328"/>
        <v>0.18012459545843496</v>
      </c>
      <c r="BR244" s="84">
        <f t="shared" si="393"/>
        <v>0.58420673210225704</v>
      </c>
      <c r="BS244" s="84">
        <f t="shared" si="393"/>
        <v>0.22145511007597182</v>
      </c>
      <c r="BT244" s="84">
        <f t="shared" si="393"/>
        <v>0.19433815782177122</v>
      </c>
      <c r="BU244" s="86">
        <f t="shared" si="394"/>
        <v>0</v>
      </c>
      <c r="BV244" s="86">
        <f t="shared" si="394"/>
        <v>0</v>
      </c>
      <c r="BW244" s="86">
        <f t="shared" si="394"/>
        <v>1</v>
      </c>
      <c r="BX244" s="86">
        <f t="shared" si="395"/>
        <v>0</v>
      </c>
      <c r="BY244" s="86">
        <f t="shared" si="395"/>
        <v>0</v>
      </c>
      <c r="BZ244" s="86">
        <f t="shared" si="395"/>
        <v>1</v>
      </c>
      <c r="CA244" s="83">
        <f>IF(AND(DataEntry!B244&gt;=ExFrom,DataEntry!B244&lt;=ExTo),0,IF(AR244&lt;DS244,0,DB244))</f>
        <v>0</v>
      </c>
      <c r="CB244" s="83">
        <f>IF(AND(DataEntry!B244&gt;=ExFrom,DataEntry!B244&lt;=ExTo),0,IF(AT244&lt;DT244,0,DC244))</f>
        <v>0</v>
      </c>
      <c r="CC244" s="14">
        <f t="shared" si="396"/>
        <v>0</v>
      </c>
      <c r="CD244" s="72" t="str">
        <f t="shared" si="329"/>
        <v/>
      </c>
      <c r="CE244" s="87">
        <f t="shared" si="397"/>
        <v>5.0136704703282353E-2</v>
      </c>
      <c r="CF244" s="88">
        <f t="shared" si="398"/>
        <v>-7.4955770936959529E-2</v>
      </c>
      <c r="CG244" s="88">
        <f t="shared" si="399"/>
        <v>-6.9267107627842911E-2</v>
      </c>
      <c r="CH244" s="87">
        <f t="shared" si="400"/>
        <v>0.26554897129931021</v>
      </c>
      <c r="CI244" s="89">
        <f t="shared" si="330"/>
        <v>0</v>
      </c>
      <c r="CJ244" s="89">
        <f t="shared" si="331"/>
        <v>0</v>
      </c>
      <c r="CK244" s="157">
        <f t="shared" si="332"/>
        <v>0</v>
      </c>
      <c r="CL244" s="90">
        <f t="shared" si="333"/>
        <v>0</v>
      </c>
      <c r="CM244" s="157">
        <f t="shared" si="334"/>
        <v>0</v>
      </c>
      <c r="CN244" s="90">
        <f t="shared" si="335"/>
        <v>0</v>
      </c>
      <c r="CO244" s="157">
        <f t="shared" si="336"/>
        <v>0</v>
      </c>
      <c r="CP244" s="90">
        <f t="shared" si="337"/>
        <v>0</v>
      </c>
      <c r="CQ244" s="157">
        <f t="shared" si="338"/>
        <v>0</v>
      </c>
      <c r="CR244" s="90">
        <f t="shared" si="339"/>
        <v>0</v>
      </c>
      <c r="CS244" s="157">
        <f t="shared" si="340"/>
        <v>0</v>
      </c>
      <c r="CT244" s="90">
        <f t="shared" si="341"/>
        <v>0</v>
      </c>
      <c r="CU244" s="157">
        <f t="shared" si="342"/>
        <v>0</v>
      </c>
      <c r="CV244" s="90">
        <f t="shared" si="343"/>
        <v>0</v>
      </c>
      <c r="CW244" s="157">
        <f t="shared" si="344"/>
        <v>0</v>
      </c>
      <c r="CX244" s="90">
        <f t="shared" si="345"/>
        <v>0</v>
      </c>
      <c r="CY244" s="157">
        <f t="shared" si="346"/>
        <v>0</v>
      </c>
      <c r="CZ244" s="90">
        <f t="shared" si="347"/>
        <v>0</v>
      </c>
      <c r="DA244" s="94">
        <f>DataEntry!B244</f>
        <v>44295</v>
      </c>
      <c r="DB244" s="83">
        <f t="shared" si="348"/>
        <v>0</v>
      </c>
      <c r="DC244" s="83">
        <f t="shared" si="349"/>
        <v>0</v>
      </c>
      <c r="DD244" s="145" t="str">
        <f t="shared" si="401"/>
        <v/>
      </c>
      <c r="DE244" s="145" t="str">
        <f t="shared" si="402"/>
        <v/>
      </c>
      <c r="DF244" s="145">
        <f t="shared" si="403"/>
        <v>7</v>
      </c>
      <c r="DG244" s="145">
        <f t="shared" si="404"/>
        <v>4</v>
      </c>
      <c r="DH244" s="145" t="str">
        <f t="shared" si="405"/>
        <v/>
      </c>
      <c r="DI244" s="145" t="str">
        <f t="shared" si="406"/>
        <v/>
      </c>
      <c r="DJ244" s="83">
        <f t="shared" si="407"/>
        <v>0</v>
      </c>
      <c r="DK244" s="83">
        <f t="shared" si="408"/>
        <v>0</v>
      </c>
      <c r="DL244" s="84">
        <f t="shared" si="409"/>
        <v>0</v>
      </c>
      <c r="DM244" s="14">
        <f t="shared" si="410"/>
        <v>0</v>
      </c>
      <c r="DN244" s="87">
        <f>IFERROR(DO244*(1-DCFactor)+Results!DP244*DCFactor,"")</f>
        <v>0.28797982627844387</v>
      </c>
      <c r="DO244" s="87">
        <f>(DFactor*Rounds*Number/2+SUM(BV$3:BV232))/(Rounds*Number/2+COUNT(BV$3:BV232))</f>
        <v>0.27532835820895524</v>
      </c>
      <c r="DP244" s="87">
        <f t="shared" si="350"/>
        <v>0.31147540983606559</v>
      </c>
      <c r="DQ244" s="84">
        <f t="shared" si="351"/>
        <v>0</v>
      </c>
      <c r="DR244" s="84">
        <f t="shared" si="352"/>
        <v>0</v>
      </c>
      <c r="DS244" s="87">
        <f t="shared" si="353"/>
        <v>0.33916519236456533</v>
      </c>
      <c r="DT244" s="87">
        <f t="shared" si="354"/>
        <v>0.33897557025426145</v>
      </c>
      <c r="DU244" s="87">
        <f t="shared" si="355"/>
        <v>0.26554897129931021</v>
      </c>
      <c r="DV244" s="86">
        <f t="shared" si="411"/>
        <v>-1</v>
      </c>
      <c r="DW244" s="86">
        <f t="shared" si="412"/>
        <v>1</v>
      </c>
    </row>
    <row r="245" spans="1:127" x14ac:dyDescent="0.25">
      <c r="A245" s="69">
        <v>243</v>
      </c>
      <c r="B245" s="70">
        <f>DataEntry!C245</f>
        <v>1</v>
      </c>
      <c r="C245" s="71">
        <f>COUNTIF(D$2:D245,D245)+COUNTIF(G$2:G245,D245)</f>
        <v>28</v>
      </c>
      <c r="D245" s="72" t="str">
        <f t="shared" si="313"/>
        <v>Erzgebirge Aue</v>
      </c>
      <c r="E245" s="70">
        <f>DataEntry!E245</f>
        <v>17</v>
      </c>
      <c r="F245" s="71">
        <f>COUNTIF(D$2:D245,G245)+COUNTIF(G$2:G245,G245)</f>
        <v>28</v>
      </c>
      <c r="G245" s="72" t="str">
        <f t="shared" si="314"/>
        <v>St Pauli</v>
      </c>
      <c r="H245" s="73">
        <f>DataEntry!G245</f>
        <v>1</v>
      </c>
      <c r="I245" s="73">
        <f>DataEntry!H245</f>
        <v>3</v>
      </c>
      <c r="J245" s="158">
        <f t="shared" si="312"/>
        <v>3</v>
      </c>
      <c r="K245" s="156">
        <f t="shared" si="315"/>
        <v>0</v>
      </c>
      <c r="L245" s="224">
        <f t="shared" si="316"/>
        <v>2477.8651660911546</v>
      </c>
      <c r="M245" s="224">
        <f t="shared" si="317"/>
        <v>2383.2744382375317</v>
      </c>
      <c r="N245" s="236">
        <f t="shared" si="356"/>
        <v>94.590727853622866</v>
      </c>
      <c r="O245" s="22" t="str">
        <f t="shared" si="357"/>
        <v>T1G28</v>
      </c>
      <c r="P245" s="248">
        <f t="shared" si="318"/>
        <v>-29.246662606302618</v>
      </c>
      <c r="Q245" s="22" t="str">
        <f t="shared" si="358"/>
        <v>T17G28</v>
      </c>
      <c r="R245" s="248">
        <f t="shared" si="319"/>
        <v>29.246662606302618</v>
      </c>
      <c r="S245" s="74">
        <f t="shared" si="359"/>
        <v>0</v>
      </c>
      <c r="T245" s="75">
        <f t="shared" si="360"/>
        <v>0</v>
      </c>
      <c r="U245" s="76">
        <f t="shared" si="361"/>
        <v>0</v>
      </c>
      <c r="V245" s="74">
        <f t="shared" si="362"/>
        <v>0</v>
      </c>
      <c r="W245" s="75">
        <f t="shared" si="363"/>
        <v>0</v>
      </c>
      <c r="X245" s="76">
        <f t="shared" si="364"/>
        <v>1</v>
      </c>
      <c r="Y245" s="74">
        <f t="shared" si="365"/>
        <v>0</v>
      </c>
      <c r="Z245" s="75">
        <f t="shared" si="366"/>
        <v>0</v>
      </c>
      <c r="AA245" s="76">
        <f t="shared" si="367"/>
        <v>0</v>
      </c>
      <c r="AB245" s="74">
        <f t="shared" si="368"/>
        <v>0</v>
      </c>
      <c r="AC245" s="75">
        <f t="shared" si="369"/>
        <v>0</v>
      </c>
      <c r="AD245" s="76">
        <f t="shared" si="370"/>
        <v>0</v>
      </c>
      <c r="AE245" s="74">
        <f t="shared" si="371"/>
        <v>0</v>
      </c>
      <c r="AF245" s="75">
        <f t="shared" si="372"/>
        <v>0</v>
      </c>
      <c r="AG245" s="76">
        <f t="shared" si="373"/>
        <v>0</v>
      </c>
      <c r="AH245" s="74">
        <f t="shared" si="374"/>
        <v>0</v>
      </c>
      <c r="AI245" s="75">
        <f t="shared" si="375"/>
        <v>0</v>
      </c>
      <c r="AJ245" s="76">
        <f t="shared" si="376"/>
        <v>0</v>
      </c>
      <c r="AK245" s="74">
        <f t="shared" si="377"/>
        <v>0</v>
      </c>
      <c r="AL245" s="75">
        <f t="shared" si="378"/>
        <v>0</v>
      </c>
      <c r="AM245" s="76">
        <f t="shared" si="379"/>
        <v>0</v>
      </c>
      <c r="AN245" s="74">
        <f t="shared" si="380"/>
        <v>0</v>
      </c>
      <c r="AO245" s="75">
        <f t="shared" si="381"/>
        <v>0</v>
      </c>
      <c r="AP245" s="76">
        <f t="shared" si="382"/>
        <v>0</v>
      </c>
      <c r="AQ245" s="77">
        <f t="shared" si="320"/>
        <v>0.58660990258235235</v>
      </c>
      <c r="AR245" s="77">
        <f t="shared" si="383"/>
        <v>0.43622889897909478</v>
      </c>
      <c r="AS245" s="78">
        <f t="shared" si="384"/>
        <v>0.30076200720651514</v>
      </c>
      <c r="AT245" s="77">
        <f t="shared" si="385"/>
        <v>0.26300909381439003</v>
      </c>
      <c r="AU245" s="79">
        <f t="shared" si="413"/>
        <v>0.1</v>
      </c>
      <c r="AV245" s="139">
        <f>DataEntry!P245</f>
        <v>-61.46</v>
      </c>
      <c r="AW245" s="80" t="str">
        <f t="shared" si="321"/>
        <v>32/25</v>
      </c>
      <c r="AX245" s="80" t="str">
        <f t="shared" si="322"/>
        <v>58/25</v>
      </c>
      <c r="AY245" s="80" t="str">
        <f t="shared" si="323"/>
        <v>14/5</v>
      </c>
      <c r="AZ245" s="92">
        <f>DataEntry!I245</f>
        <v>19</v>
      </c>
      <c r="BA245" s="93">
        <f>DataEntry!J245</f>
        <v>10</v>
      </c>
      <c r="BB245" s="92">
        <f>DataEntry!K245</f>
        <v>63</v>
      </c>
      <c r="BC245" s="93">
        <f>DataEntry!L245</f>
        <v>25</v>
      </c>
      <c r="BD245" s="92">
        <f>DataEntry!M245</f>
        <v>11</v>
      </c>
      <c r="BE245" s="93">
        <f>DataEntry!N245</f>
        <v>8</v>
      </c>
      <c r="BF245" s="77">
        <f t="shared" si="386"/>
        <v>0.32841625581897821</v>
      </c>
      <c r="BG245" s="77">
        <f t="shared" si="387"/>
        <v>0.27057021075995363</v>
      </c>
      <c r="BH245" s="77">
        <f t="shared" si="388"/>
        <v>0.4010135334210681</v>
      </c>
      <c r="BI245" s="83">
        <f t="shared" si="389"/>
        <v>0</v>
      </c>
      <c r="BJ245" s="83">
        <f t="shared" si="390"/>
        <v>0</v>
      </c>
      <c r="BK245" s="83">
        <f t="shared" si="391"/>
        <v>1</v>
      </c>
      <c r="BL245" s="84">
        <f t="shared" si="324"/>
        <v>0.26300909381439003</v>
      </c>
      <c r="BM245" s="84">
        <f t="shared" si="325"/>
        <v>0.4010135334210681</v>
      </c>
      <c r="BN245" s="85">
        <f t="shared" si="392"/>
        <v>-0.13800443960667808</v>
      </c>
      <c r="BO245" s="84">
        <f t="shared" si="326"/>
        <v>0.43622889897909478</v>
      </c>
      <c r="BP245" s="84">
        <f t="shared" si="327"/>
        <v>0.30076200720651514</v>
      </c>
      <c r="BQ245" s="84">
        <f t="shared" si="328"/>
        <v>0.26300909381439003</v>
      </c>
      <c r="BR245" s="84">
        <f t="shared" si="393"/>
        <v>0.32841625581897821</v>
      </c>
      <c r="BS245" s="84">
        <f t="shared" si="393"/>
        <v>0.27057021075995363</v>
      </c>
      <c r="BT245" s="84">
        <f t="shared" si="393"/>
        <v>0.4010135334210681</v>
      </c>
      <c r="BU245" s="86">
        <f t="shared" si="394"/>
        <v>0</v>
      </c>
      <c r="BV245" s="86">
        <f t="shared" si="394"/>
        <v>0</v>
      </c>
      <c r="BW245" s="86">
        <f t="shared" si="394"/>
        <v>1</v>
      </c>
      <c r="BX245" s="86">
        <f t="shared" si="395"/>
        <v>0</v>
      </c>
      <c r="BY245" s="86">
        <f t="shared" si="395"/>
        <v>0</v>
      </c>
      <c r="BZ245" s="86">
        <f t="shared" si="395"/>
        <v>1</v>
      </c>
      <c r="CA245" s="83">
        <f>IF(AND(DataEntry!B245&gt;=ExFrom,DataEntry!B245&lt;=ExTo),0,IF(AR245&lt;DS245,0,DB245))</f>
        <v>44</v>
      </c>
      <c r="CB245" s="83">
        <f>IF(AND(DataEntry!B245&gt;=ExFrom,DataEntry!B245&lt;=ExTo),0,IF(AT245&lt;DT245,0,DC245))</f>
        <v>0</v>
      </c>
      <c r="CC245" s="14">
        <f t="shared" si="396"/>
        <v>-44</v>
      </c>
      <c r="CD245" s="72" t="str">
        <f t="shared" si="329"/>
        <v>Erzgebirge Aue</v>
      </c>
      <c r="CE245" s="87">
        <f t="shared" si="397"/>
        <v>4.9971126876753091E-2</v>
      </c>
      <c r="CF245" s="88">
        <f t="shared" si="398"/>
        <v>0.19034614987168436</v>
      </c>
      <c r="CG245" s="88">
        <f t="shared" si="399"/>
        <v>-0.23703738018059026</v>
      </c>
      <c r="CH245" s="87">
        <f t="shared" si="400"/>
        <v>0.30076200720651519</v>
      </c>
      <c r="CI245" s="89">
        <f t="shared" si="330"/>
        <v>1</v>
      </c>
      <c r="CJ245" s="89">
        <f t="shared" si="331"/>
        <v>0</v>
      </c>
      <c r="CK245" s="157">
        <f t="shared" si="332"/>
        <v>0</v>
      </c>
      <c r="CL245" s="90">
        <f t="shared" si="333"/>
        <v>0</v>
      </c>
      <c r="CM245" s="157">
        <f t="shared" si="334"/>
        <v>-44</v>
      </c>
      <c r="CN245" s="90">
        <f t="shared" si="335"/>
        <v>0</v>
      </c>
      <c r="CO245" s="157">
        <f t="shared" si="336"/>
        <v>0</v>
      </c>
      <c r="CP245" s="90">
        <f t="shared" si="337"/>
        <v>0</v>
      </c>
      <c r="CQ245" s="157">
        <f t="shared" si="338"/>
        <v>0</v>
      </c>
      <c r="CR245" s="90">
        <f t="shared" si="339"/>
        <v>0</v>
      </c>
      <c r="CS245" s="157">
        <f t="shared" si="340"/>
        <v>0</v>
      </c>
      <c r="CT245" s="90">
        <f t="shared" si="341"/>
        <v>0</v>
      </c>
      <c r="CU245" s="157">
        <f t="shared" si="342"/>
        <v>0</v>
      </c>
      <c r="CV245" s="90">
        <f t="shared" si="343"/>
        <v>0</v>
      </c>
      <c r="CW245" s="157">
        <f t="shared" si="344"/>
        <v>0</v>
      </c>
      <c r="CX245" s="90">
        <f t="shared" si="345"/>
        <v>0</v>
      </c>
      <c r="CY245" s="157">
        <f t="shared" si="346"/>
        <v>0</v>
      </c>
      <c r="CZ245" s="90">
        <f t="shared" si="347"/>
        <v>0</v>
      </c>
      <c r="DA245" s="94">
        <f>DataEntry!B245</f>
        <v>44296</v>
      </c>
      <c r="DB245" s="83">
        <f t="shared" si="348"/>
        <v>44</v>
      </c>
      <c r="DC245" s="83">
        <f t="shared" si="349"/>
        <v>0</v>
      </c>
      <c r="DD245" s="145" t="str">
        <f t="shared" si="401"/>
        <v/>
      </c>
      <c r="DE245" s="145" t="str">
        <f t="shared" si="402"/>
        <v/>
      </c>
      <c r="DF245" s="145">
        <f t="shared" si="403"/>
        <v>1</v>
      </c>
      <c r="DG245" s="145">
        <f t="shared" si="404"/>
        <v>17</v>
      </c>
      <c r="DH245" s="145" t="str">
        <f t="shared" si="405"/>
        <v/>
      </c>
      <c r="DI245" s="145" t="str">
        <f t="shared" si="406"/>
        <v/>
      </c>
      <c r="DJ245" s="83">
        <f t="shared" si="407"/>
        <v>44</v>
      </c>
      <c r="DK245" s="83">
        <f t="shared" si="408"/>
        <v>0</v>
      </c>
      <c r="DL245" s="84">
        <f t="shared" si="409"/>
        <v>17.46</v>
      </c>
      <c r="DM245" s="14">
        <f t="shared" si="410"/>
        <v>-17.46</v>
      </c>
      <c r="DN245" s="87">
        <f>IFERROR(DO245*(1-DCFactor)+Results!DP245*DCFactor,"")</f>
        <v>0.27904000366333909</v>
      </c>
      <c r="DO245" s="87">
        <f>(DFactor*Rounds*Number/2+SUM(BV$3:BV233))/(Rounds*Number/2+COUNT(BV$3:BV233))</f>
        <v>0.27481564245810053</v>
      </c>
      <c r="DP245" s="87">
        <f t="shared" si="350"/>
        <v>0.28688524590163933</v>
      </c>
      <c r="DQ245" s="84">
        <f t="shared" si="351"/>
        <v>0</v>
      </c>
      <c r="DR245" s="84">
        <f t="shared" si="352"/>
        <v>23.380563580479095</v>
      </c>
      <c r="DS245" s="87">
        <f t="shared" si="353"/>
        <v>0.33032179500427716</v>
      </c>
      <c r="DT245" s="87">
        <f t="shared" si="354"/>
        <v>0.34456791267268627</v>
      </c>
      <c r="DU245" s="87">
        <f t="shared" si="355"/>
        <v>0.30076200720651519</v>
      </c>
      <c r="DV245" s="86">
        <f t="shared" si="411"/>
        <v>-2</v>
      </c>
      <c r="DW245" s="86">
        <f t="shared" si="412"/>
        <v>2</v>
      </c>
    </row>
    <row r="246" spans="1:127" x14ac:dyDescent="0.25">
      <c r="A246" s="69">
        <v>244</v>
      </c>
      <c r="B246" s="70">
        <f>DataEntry!C246</f>
        <v>14</v>
      </c>
      <c r="C246" s="71">
        <f>COUNTIF(D$2:D246,D246)+COUNTIF(G$2:G246,D246)</f>
        <v>28</v>
      </c>
      <c r="D246" s="72" t="str">
        <f t="shared" si="313"/>
        <v>Paderborn 07</v>
      </c>
      <c r="E246" s="70">
        <f>DataEntry!E246</f>
        <v>2</v>
      </c>
      <c r="F246" s="71">
        <f>COUNTIF(D$2:D246,G246)+COUNTIF(G$2:G246,G246)</f>
        <v>28</v>
      </c>
      <c r="G246" s="72" t="str">
        <f t="shared" si="314"/>
        <v>Bochum</v>
      </c>
      <c r="H246" s="73">
        <f>DataEntry!G246</f>
        <v>3</v>
      </c>
      <c r="I246" s="73">
        <f>DataEntry!H246</f>
        <v>0</v>
      </c>
      <c r="J246" s="158">
        <f t="shared" si="312"/>
        <v>1</v>
      </c>
      <c r="K246" s="156">
        <f t="shared" si="315"/>
        <v>4</v>
      </c>
      <c r="L246" s="224">
        <f t="shared" si="316"/>
        <v>2464.9177725307663</v>
      </c>
      <c r="M246" s="224">
        <f t="shared" si="317"/>
        <v>2493.0543655240872</v>
      </c>
      <c r="N246" s="236">
        <f t="shared" si="356"/>
        <v>-28.136592993320846</v>
      </c>
      <c r="O246" s="22" t="str">
        <f t="shared" si="357"/>
        <v>T14G28</v>
      </c>
      <c r="P246" s="248">
        <f t="shared" si="318"/>
        <v>7.3462418604720963</v>
      </c>
      <c r="Q246" s="22" t="str">
        <f t="shared" si="358"/>
        <v>T2G28</v>
      </c>
      <c r="R246" s="248">
        <f t="shared" si="319"/>
        <v>-7.3462418604720963</v>
      </c>
      <c r="S246" s="74">
        <f t="shared" si="359"/>
        <v>0</v>
      </c>
      <c r="T246" s="75">
        <f t="shared" si="360"/>
        <v>0</v>
      </c>
      <c r="U246" s="76">
        <f t="shared" si="361"/>
        <v>1</v>
      </c>
      <c r="V246" s="74">
        <f t="shared" si="362"/>
        <v>0</v>
      </c>
      <c r="W246" s="75">
        <f t="shared" si="363"/>
        <v>0</v>
      </c>
      <c r="X246" s="76">
        <f t="shared" si="364"/>
        <v>0</v>
      </c>
      <c r="Y246" s="74">
        <f t="shared" si="365"/>
        <v>0</v>
      </c>
      <c r="Z246" s="75">
        <f t="shared" si="366"/>
        <v>0</v>
      </c>
      <c r="AA246" s="76">
        <f t="shared" si="367"/>
        <v>0</v>
      </c>
      <c r="AB246" s="74">
        <f t="shared" si="368"/>
        <v>0</v>
      </c>
      <c r="AC246" s="75">
        <f t="shared" si="369"/>
        <v>0</v>
      </c>
      <c r="AD246" s="76">
        <f t="shared" si="370"/>
        <v>0</v>
      </c>
      <c r="AE246" s="74">
        <f t="shared" si="371"/>
        <v>0</v>
      </c>
      <c r="AF246" s="75">
        <f t="shared" si="372"/>
        <v>0</v>
      </c>
      <c r="AG246" s="76">
        <f t="shared" si="373"/>
        <v>0</v>
      </c>
      <c r="AH246" s="74">
        <f t="shared" si="374"/>
        <v>0</v>
      </c>
      <c r="AI246" s="75">
        <f t="shared" si="375"/>
        <v>0</v>
      </c>
      <c r="AJ246" s="76">
        <f t="shared" si="376"/>
        <v>0</v>
      </c>
      <c r="AK246" s="74">
        <f t="shared" si="377"/>
        <v>0</v>
      </c>
      <c r="AL246" s="75">
        <f t="shared" si="378"/>
        <v>0</v>
      </c>
      <c r="AM246" s="76">
        <f t="shared" si="379"/>
        <v>0</v>
      </c>
      <c r="AN246" s="74">
        <f t="shared" si="380"/>
        <v>0</v>
      </c>
      <c r="AO246" s="75">
        <f t="shared" si="381"/>
        <v>0</v>
      </c>
      <c r="AP246" s="76">
        <f t="shared" si="382"/>
        <v>0</v>
      </c>
      <c r="AQ246" s="77">
        <f t="shared" si="320"/>
        <v>0.47526843853770739</v>
      </c>
      <c r="AR246" s="77">
        <f t="shared" si="383"/>
        <v>0.33443216174544776</v>
      </c>
      <c r="AS246" s="78">
        <f t="shared" si="384"/>
        <v>0.28167255358451926</v>
      </c>
      <c r="AT246" s="77">
        <f t="shared" si="385"/>
        <v>0.38389528467003298</v>
      </c>
      <c r="AU246" s="79">
        <f t="shared" si="413"/>
        <v>0.1</v>
      </c>
      <c r="AV246" s="139">
        <f>DataEntry!P246</f>
        <v>0</v>
      </c>
      <c r="AW246" s="80" t="str">
        <f t="shared" si="321"/>
        <v>99/50</v>
      </c>
      <c r="AX246" s="80" t="str">
        <f t="shared" si="322"/>
        <v>63/25</v>
      </c>
      <c r="AY246" s="80" t="str">
        <f t="shared" si="323"/>
        <v>8/5</v>
      </c>
      <c r="AZ246" s="92">
        <f>DataEntry!I246</f>
        <v>191</v>
      </c>
      <c r="BA246" s="93">
        <f>DataEntry!J246</f>
        <v>100</v>
      </c>
      <c r="BB246" s="92">
        <f>DataEntry!K246</f>
        <v>12</v>
      </c>
      <c r="BC246" s="93">
        <f>DataEntry!L246</f>
        <v>5</v>
      </c>
      <c r="BD246" s="92">
        <f>DataEntry!M246</f>
        <v>143</v>
      </c>
      <c r="BE246" s="93">
        <f>DataEntry!N246</f>
        <v>100</v>
      </c>
      <c r="BF246" s="77">
        <f t="shared" si="386"/>
        <v>0.32750234864610961</v>
      </c>
      <c r="BG246" s="77">
        <f t="shared" si="387"/>
        <v>0.28030348075299383</v>
      </c>
      <c r="BH246" s="77">
        <f t="shared" si="388"/>
        <v>0.39219417060089673</v>
      </c>
      <c r="BI246" s="83">
        <f t="shared" si="389"/>
        <v>1</v>
      </c>
      <c r="BJ246" s="83">
        <f t="shared" si="390"/>
        <v>0</v>
      </c>
      <c r="BK246" s="83">
        <f t="shared" si="391"/>
        <v>0</v>
      </c>
      <c r="BL246" s="84">
        <f t="shared" si="324"/>
        <v>0.33443216174544776</v>
      </c>
      <c r="BM246" s="84">
        <f t="shared" si="325"/>
        <v>0.32750234864610961</v>
      </c>
      <c r="BN246" s="85">
        <f t="shared" si="392"/>
        <v>6.9298130993381557E-3</v>
      </c>
      <c r="BO246" s="84">
        <f t="shared" si="326"/>
        <v>0.33443216174544776</v>
      </c>
      <c r="BP246" s="84">
        <f t="shared" si="327"/>
        <v>0.28167255358451926</v>
      </c>
      <c r="BQ246" s="84">
        <f t="shared" si="328"/>
        <v>0.38389528467003298</v>
      </c>
      <c r="BR246" s="84">
        <f t="shared" si="393"/>
        <v>0.32750234864610961</v>
      </c>
      <c r="BS246" s="84">
        <f t="shared" si="393"/>
        <v>0.28030348075299383</v>
      </c>
      <c r="BT246" s="84">
        <f t="shared" si="393"/>
        <v>0.39219417060089673</v>
      </c>
      <c r="BU246" s="86">
        <f t="shared" si="394"/>
        <v>1</v>
      </c>
      <c r="BV246" s="86">
        <f t="shared" si="394"/>
        <v>0</v>
      </c>
      <c r="BW246" s="86">
        <f t="shared" si="394"/>
        <v>0</v>
      </c>
      <c r="BX246" s="86">
        <f t="shared" si="395"/>
        <v>1</v>
      </c>
      <c r="BY246" s="86">
        <f t="shared" si="395"/>
        <v>0</v>
      </c>
      <c r="BZ246" s="86">
        <f t="shared" si="395"/>
        <v>0</v>
      </c>
      <c r="CA246" s="83">
        <f>IF(AND(DataEntry!B246&gt;=ExFrom,DataEntry!B246&lt;=ExTo),0,IF(AR246&lt;DS246,0,DB246))</f>
        <v>0</v>
      </c>
      <c r="CB246" s="83">
        <f>IF(AND(DataEntry!B246&gt;=ExFrom,DataEntry!B246&lt;=ExTo),0,IF(AT246&lt;DT246,0,DC246))</f>
        <v>0</v>
      </c>
      <c r="CC246" s="14">
        <f t="shared" si="396"/>
        <v>0</v>
      </c>
      <c r="CD246" s="72" t="str">
        <f t="shared" si="329"/>
        <v/>
      </c>
      <c r="CE246" s="87">
        <f t="shared" si="397"/>
        <v>4.9282892487528152E-2</v>
      </c>
      <c r="CF246" s="88">
        <f t="shared" si="398"/>
        <v>-1.7882998504935351E-2</v>
      </c>
      <c r="CG246" s="88">
        <f t="shared" si="399"/>
        <v>-4.6453530106785414E-2</v>
      </c>
      <c r="CH246" s="87">
        <f t="shared" si="400"/>
        <v>0.28167255358451926</v>
      </c>
      <c r="CI246" s="89">
        <f t="shared" si="330"/>
        <v>0</v>
      </c>
      <c r="CJ246" s="89">
        <f t="shared" si="331"/>
        <v>0</v>
      </c>
      <c r="CK246" s="157">
        <f t="shared" si="332"/>
        <v>0</v>
      </c>
      <c r="CL246" s="90">
        <f t="shared" si="333"/>
        <v>0</v>
      </c>
      <c r="CM246" s="157">
        <f t="shared" si="334"/>
        <v>0</v>
      </c>
      <c r="CN246" s="90">
        <f t="shared" si="335"/>
        <v>0</v>
      </c>
      <c r="CO246" s="157">
        <f t="shared" si="336"/>
        <v>0</v>
      </c>
      <c r="CP246" s="90">
        <f t="shared" si="337"/>
        <v>0</v>
      </c>
      <c r="CQ246" s="157">
        <f t="shared" si="338"/>
        <v>0</v>
      </c>
      <c r="CR246" s="90">
        <f t="shared" si="339"/>
        <v>0</v>
      </c>
      <c r="CS246" s="157">
        <f t="shared" si="340"/>
        <v>0</v>
      </c>
      <c r="CT246" s="90">
        <f t="shared" si="341"/>
        <v>0</v>
      </c>
      <c r="CU246" s="157">
        <f t="shared" si="342"/>
        <v>0</v>
      </c>
      <c r="CV246" s="90">
        <f t="shared" si="343"/>
        <v>0</v>
      </c>
      <c r="CW246" s="157">
        <f t="shared" si="344"/>
        <v>0</v>
      </c>
      <c r="CX246" s="90">
        <f t="shared" si="345"/>
        <v>0</v>
      </c>
      <c r="CY246" s="157">
        <f t="shared" si="346"/>
        <v>0</v>
      </c>
      <c r="CZ246" s="90">
        <f t="shared" si="347"/>
        <v>0</v>
      </c>
      <c r="DA246" s="94">
        <f>DataEntry!B246</f>
        <v>44296</v>
      </c>
      <c r="DB246" s="83">
        <f t="shared" si="348"/>
        <v>0</v>
      </c>
      <c r="DC246" s="83">
        <f t="shared" si="349"/>
        <v>0</v>
      </c>
      <c r="DD246" s="145">
        <f t="shared" si="401"/>
        <v>14</v>
      </c>
      <c r="DE246" s="145" t="str">
        <f t="shared" si="402"/>
        <v/>
      </c>
      <c r="DF246" s="145" t="str">
        <f t="shared" si="403"/>
        <v/>
      </c>
      <c r="DG246" s="145" t="str">
        <f t="shared" si="404"/>
        <v/>
      </c>
      <c r="DH246" s="145" t="str">
        <f t="shared" si="405"/>
        <v/>
      </c>
      <c r="DI246" s="145">
        <f t="shared" si="406"/>
        <v>2</v>
      </c>
      <c r="DJ246" s="83">
        <f t="shared" si="407"/>
        <v>0</v>
      </c>
      <c r="DK246" s="83">
        <f t="shared" si="408"/>
        <v>0</v>
      </c>
      <c r="DL246" s="84">
        <f t="shared" si="409"/>
        <v>0</v>
      </c>
      <c r="DM246" s="14">
        <f t="shared" si="410"/>
        <v>0</v>
      </c>
      <c r="DN246" s="87">
        <f>IFERROR(DO246*(1-DCFactor)+Results!DP246*DCFactor,"")</f>
        <v>0.27010141995246506</v>
      </c>
      <c r="DO246" s="87">
        <f>(DFactor*Rounds*Number/2+SUM(BV$3:BV234))/(Rounds*Number/2+COUNT(BV$3:BV234))</f>
        <v>0.27430483271375461</v>
      </c>
      <c r="DP246" s="87">
        <f t="shared" si="350"/>
        <v>0.26229508196721313</v>
      </c>
      <c r="DQ246" s="84">
        <f t="shared" si="351"/>
        <v>0</v>
      </c>
      <c r="DR246" s="84">
        <f t="shared" si="352"/>
        <v>0</v>
      </c>
      <c r="DS246" s="87">
        <f t="shared" si="353"/>
        <v>0.33726276661683113</v>
      </c>
      <c r="DT246" s="87">
        <f t="shared" si="354"/>
        <v>0.33821511767022616</v>
      </c>
      <c r="DU246" s="87">
        <f t="shared" si="355"/>
        <v>0.28167255358451926</v>
      </c>
      <c r="DV246" s="86">
        <f t="shared" si="411"/>
        <v>3</v>
      </c>
      <c r="DW246" s="86">
        <f t="shared" si="412"/>
        <v>-3</v>
      </c>
    </row>
    <row r="247" spans="1:127" x14ac:dyDescent="0.25">
      <c r="A247" s="69">
        <v>245</v>
      </c>
      <c r="B247" s="70">
        <f>DataEntry!C247</f>
        <v>8</v>
      </c>
      <c r="C247" s="71">
        <f>COUNTIF(D$2:D247,D247)+COUNTIF(G$2:G247,D247)</f>
        <v>27</v>
      </c>
      <c r="D247" s="72" t="str">
        <f t="shared" si="313"/>
        <v>Hannover 96</v>
      </c>
      <c r="E247" s="70">
        <f>DataEntry!E247</f>
        <v>9</v>
      </c>
      <c r="F247" s="71">
        <f>COUNTIF(D$2:D247,G247)+COUNTIF(G$2:G247,G247)</f>
        <v>28</v>
      </c>
      <c r="G247" s="72" t="str">
        <f t="shared" si="314"/>
        <v>Heidenheim</v>
      </c>
      <c r="H247" s="73">
        <f>DataEntry!G247</f>
        <v>1</v>
      </c>
      <c r="I247" s="73">
        <f>DataEntry!H247</f>
        <v>3</v>
      </c>
      <c r="J247" s="158">
        <f t="shared" si="312"/>
        <v>3</v>
      </c>
      <c r="K247" s="156">
        <f t="shared" si="315"/>
        <v>0</v>
      </c>
      <c r="L247" s="224">
        <f t="shared" si="316"/>
        <v>2523.0714871977025</v>
      </c>
      <c r="M247" s="224">
        <f t="shared" si="317"/>
        <v>2427.2388928589962</v>
      </c>
      <c r="N247" s="236">
        <f t="shared" si="356"/>
        <v>95.832594338706258</v>
      </c>
      <c r="O247" s="22" t="str">
        <f t="shared" si="357"/>
        <v>T8G27</v>
      </c>
      <c r="P247" s="248">
        <f t="shared" si="318"/>
        <v>-13.776278962386883</v>
      </c>
      <c r="Q247" s="22" t="str">
        <f t="shared" si="358"/>
        <v>T9G28</v>
      </c>
      <c r="R247" s="248">
        <f t="shared" si="319"/>
        <v>13.776278962386883</v>
      </c>
      <c r="S247" s="74">
        <f t="shared" si="359"/>
        <v>0</v>
      </c>
      <c r="T247" s="75">
        <f t="shared" si="360"/>
        <v>0</v>
      </c>
      <c r="U247" s="76">
        <f t="shared" si="361"/>
        <v>0</v>
      </c>
      <c r="V247" s="74">
        <f t="shared" si="362"/>
        <v>0</v>
      </c>
      <c r="W247" s="75">
        <f t="shared" si="363"/>
        <v>0</v>
      </c>
      <c r="X247" s="76">
        <f t="shared" si="364"/>
        <v>1</v>
      </c>
      <c r="Y247" s="74">
        <f t="shared" si="365"/>
        <v>0</v>
      </c>
      <c r="Z247" s="75">
        <f t="shared" si="366"/>
        <v>0</v>
      </c>
      <c r="AA247" s="76">
        <f t="shared" si="367"/>
        <v>0</v>
      </c>
      <c r="AB247" s="74">
        <f t="shared" si="368"/>
        <v>0</v>
      </c>
      <c r="AC247" s="75">
        <f t="shared" si="369"/>
        <v>0</v>
      </c>
      <c r="AD247" s="76">
        <f t="shared" si="370"/>
        <v>0</v>
      </c>
      <c r="AE247" s="74">
        <f t="shared" si="371"/>
        <v>0</v>
      </c>
      <c r="AF247" s="75">
        <f t="shared" si="372"/>
        <v>0</v>
      </c>
      <c r="AG247" s="76">
        <f t="shared" si="373"/>
        <v>0</v>
      </c>
      <c r="AH247" s="74">
        <f t="shared" si="374"/>
        <v>0</v>
      </c>
      <c r="AI247" s="75">
        <f t="shared" si="375"/>
        <v>0</v>
      </c>
      <c r="AJ247" s="76">
        <f t="shared" si="376"/>
        <v>0</v>
      </c>
      <c r="AK247" s="74">
        <f t="shared" si="377"/>
        <v>0</v>
      </c>
      <c r="AL247" s="75">
        <f t="shared" si="378"/>
        <v>0</v>
      </c>
      <c r="AM247" s="76">
        <f t="shared" si="379"/>
        <v>0</v>
      </c>
      <c r="AN247" s="74">
        <f t="shared" si="380"/>
        <v>0</v>
      </c>
      <c r="AO247" s="75">
        <f t="shared" si="381"/>
        <v>0</v>
      </c>
      <c r="AP247" s="76">
        <f t="shared" si="382"/>
        <v>0</v>
      </c>
      <c r="AQ247" s="77">
        <f t="shared" si="320"/>
        <v>0.58757660187872307</v>
      </c>
      <c r="AR247" s="77">
        <f t="shared" si="383"/>
        <v>0.4429817955358567</v>
      </c>
      <c r="AS247" s="78">
        <f t="shared" si="384"/>
        <v>0.28918961268573284</v>
      </c>
      <c r="AT247" s="77">
        <f t="shared" si="385"/>
        <v>0.26782859177841051</v>
      </c>
      <c r="AU247" s="79">
        <f t="shared" si="413"/>
        <v>0.1</v>
      </c>
      <c r="AV247" s="139">
        <f>DataEntry!P247</f>
        <v>0</v>
      </c>
      <c r="AW247" s="80" t="str">
        <f t="shared" si="321"/>
        <v>5/4</v>
      </c>
      <c r="AX247" s="80" t="str">
        <f t="shared" si="322"/>
        <v>61/25</v>
      </c>
      <c r="AY247" s="80" t="str">
        <f t="shared" si="323"/>
        <v>68/25</v>
      </c>
      <c r="AZ247" s="92">
        <f>DataEntry!I247</f>
        <v>73</v>
      </c>
      <c r="BA247" s="93">
        <f>DataEntry!J247</f>
        <v>50</v>
      </c>
      <c r="BB247" s="92">
        <f>DataEntry!K247</f>
        <v>57</v>
      </c>
      <c r="BC247" s="93">
        <f>DataEntry!L247</f>
        <v>25</v>
      </c>
      <c r="BD247" s="92">
        <f>DataEntry!M247</f>
        <v>49</v>
      </c>
      <c r="BE247" s="93">
        <f>DataEntry!N247</f>
        <v>25</v>
      </c>
      <c r="BF247" s="77">
        <f t="shared" si="386"/>
        <v>0.38743455497382201</v>
      </c>
      <c r="BG247" s="77">
        <f t="shared" si="387"/>
        <v>0.29057591623036649</v>
      </c>
      <c r="BH247" s="77">
        <f t="shared" si="388"/>
        <v>0.32198952879581155</v>
      </c>
      <c r="BI247" s="83">
        <f t="shared" si="389"/>
        <v>0</v>
      </c>
      <c r="BJ247" s="83">
        <f t="shared" si="390"/>
        <v>0</v>
      </c>
      <c r="BK247" s="83">
        <f t="shared" si="391"/>
        <v>1</v>
      </c>
      <c r="BL247" s="84">
        <f t="shared" si="324"/>
        <v>0.26782859177841051</v>
      </c>
      <c r="BM247" s="84">
        <f t="shared" si="325"/>
        <v>0.32198952879581155</v>
      </c>
      <c r="BN247" s="85">
        <f t="shared" si="392"/>
        <v>-5.4160937017401045E-2</v>
      </c>
      <c r="BO247" s="84">
        <f t="shared" si="326"/>
        <v>0.4429817955358567</v>
      </c>
      <c r="BP247" s="84">
        <f t="shared" si="327"/>
        <v>0.28918961268573284</v>
      </c>
      <c r="BQ247" s="84">
        <f t="shared" si="328"/>
        <v>0.26782859177841051</v>
      </c>
      <c r="BR247" s="84">
        <f t="shared" si="393"/>
        <v>0.38743455497382201</v>
      </c>
      <c r="BS247" s="84">
        <f t="shared" si="393"/>
        <v>0.29057591623036649</v>
      </c>
      <c r="BT247" s="84">
        <f t="shared" si="393"/>
        <v>0.32198952879581155</v>
      </c>
      <c r="BU247" s="86">
        <f t="shared" si="394"/>
        <v>0</v>
      </c>
      <c r="BV247" s="86">
        <f t="shared" si="394"/>
        <v>0</v>
      </c>
      <c r="BW247" s="86">
        <f t="shared" si="394"/>
        <v>1</v>
      </c>
      <c r="BX247" s="86">
        <f t="shared" si="395"/>
        <v>0</v>
      </c>
      <c r="BY247" s="86">
        <f t="shared" si="395"/>
        <v>0</v>
      </c>
      <c r="BZ247" s="86">
        <f t="shared" si="395"/>
        <v>1</v>
      </c>
      <c r="CA247" s="83">
        <f>IF(AND(DataEntry!B247&gt;=ExFrom,DataEntry!B247&lt;=ExTo),0,IF(AR247&lt;DS247,0,DB247))</f>
        <v>0</v>
      </c>
      <c r="CB247" s="83">
        <f>IF(AND(DataEntry!B247&gt;=ExFrom,DataEntry!B247&lt;=ExTo),0,IF(AT247&lt;DT247,0,DC247))</f>
        <v>0</v>
      </c>
      <c r="CC247" s="14">
        <f t="shared" si="396"/>
        <v>0</v>
      </c>
      <c r="CD247" s="72" t="str">
        <f t="shared" si="329"/>
        <v/>
      </c>
      <c r="CE247" s="87">
        <f t="shared" si="397"/>
        <v>4.9219951658975969E-2</v>
      </c>
      <c r="CF247" s="88">
        <f t="shared" si="398"/>
        <v>6.4743142287866429E-2</v>
      </c>
      <c r="CG247" s="88">
        <f t="shared" si="399"/>
        <v>-0.13136439128762817</v>
      </c>
      <c r="CH247" s="87">
        <f t="shared" si="400"/>
        <v>0.28918961268573279</v>
      </c>
      <c r="CI247" s="89">
        <f t="shared" si="330"/>
        <v>0</v>
      </c>
      <c r="CJ247" s="89">
        <f t="shared" si="331"/>
        <v>0</v>
      </c>
      <c r="CK247" s="157">
        <f t="shared" si="332"/>
        <v>0</v>
      </c>
      <c r="CL247" s="90">
        <f t="shared" si="333"/>
        <v>0</v>
      </c>
      <c r="CM247" s="157">
        <f t="shared" si="334"/>
        <v>0</v>
      </c>
      <c r="CN247" s="90">
        <f t="shared" si="335"/>
        <v>0</v>
      </c>
      <c r="CO247" s="157">
        <f t="shared" si="336"/>
        <v>0</v>
      </c>
      <c r="CP247" s="90">
        <f t="shared" si="337"/>
        <v>0</v>
      </c>
      <c r="CQ247" s="157">
        <f t="shared" si="338"/>
        <v>0</v>
      </c>
      <c r="CR247" s="90">
        <f t="shared" si="339"/>
        <v>0</v>
      </c>
      <c r="CS247" s="157">
        <f t="shared" si="340"/>
        <v>0</v>
      </c>
      <c r="CT247" s="90">
        <f t="shared" si="341"/>
        <v>0</v>
      </c>
      <c r="CU247" s="157">
        <f t="shared" si="342"/>
        <v>0</v>
      </c>
      <c r="CV247" s="90">
        <f t="shared" si="343"/>
        <v>0</v>
      </c>
      <c r="CW247" s="157">
        <f t="shared" si="344"/>
        <v>0</v>
      </c>
      <c r="CX247" s="90">
        <f t="shared" si="345"/>
        <v>0</v>
      </c>
      <c r="CY247" s="157">
        <f t="shared" si="346"/>
        <v>0</v>
      </c>
      <c r="CZ247" s="90">
        <f t="shared" si="347"/>
        <v>0</v>
      </c>
      <c r="DA247" s="94">
        <f>DataEntry!B247</f>
        <v>44297</v>
      </c>
      <c r="DB247" s="83">
        <f t="shared" si="348"/>
        <v>0</v>
      </c>
      <c r="DC247" s="83">
        <f t="shared" si="349"/>
        <v>0</v>
      </c>
      <c r="DD247" s="145" t="str">
        <f t="shared" si="401"/>
        <v/>
      </c>
      <c r="DE247" s="145" t="str">
        <f t="shared" si="402"/>
        <v/>
      </c>
      <c r="DF247" s="145">
        <f t="shared" si="403"/>
        <v>8</v>
      </c>
      <c r="DG247" s="145">
        <f t="shared" si="404"/>
        <v>9</v>
      </c>
      <c r="DH247" s="145" t="str">
        <f t="shared" si="405"/>
        <v/>
      </c>
      <c r="DI247" s="145" t="str">
        <f t="shared" si="406"/>
        <v/>
      </c>
      <c r="DJ247" s="83">
        <f t="shared" si="407"/>
        <v>0</v>
      </c>
      <c r="DK247" s="83">
        <f t="shared" si="408"/>
        <v>0</v>
      </c>
      <c r="DL247" s="84">
        <f t="shared" si="409"/>
        <v>0</v>
      </c>
      <c r="DM247" s="14">
        <f t="shared" si="410"/>
        <v>0</v>
      </c>
      <c r="DN247" s="87">
        <f>IFERROR(DO247*(1-DCFactor)+Results!DP247*DCFactor,"")</f>
        <v>0.26763676842637879</v>
      </c>
      <c r="DO247" s="87">
        <f>(DFactor*Rounds*Number/2+SUM(BV$3:BV235))/(Rounds*Number/2+COUNT(BV$3:BV235))</f>
        <v>0.2737959183673469</v>
      </c>
      <c r="DP247" s="87">
        <f t="shared" si="350"/>
        <v>0.256198347107438</v>
      </c>
      <c r="DQ247" s="84">
        <f t="shared" si="351"/>
        <v>0</v>
      </c>
      <c r="DR247" s="84">
        <f t="shared" si="352"/>
        <v>7.9005129435996508</v>
      </c>
      <c r="DS247" s="87">
        <f t="shared" si="353"/>
        <v>0.33450856192373779</v>
      </c>
      <c r="DT247" s="87">
        <f t="shared" si="354"/>
        <v>0.34104547970958754</v>
      </c>
      <c r="DU247" s="87">
        <f t="shared" si="355"/>
        <v>0.28918961268573279</v>
      </c>
      <c r="DV247" s="86">
        <f t="shared" si="411"/>
        <v>-2</v>
      </c>
      <c r="DW247" s="86">
        <f t="shared" si="412"/>
        <v>2</v>
      </c>
    </row>
    <row r="248" spans="1:127" x14ac:dyDescent="0.25">
      <c r="A248" s="69">
        <v>246</v>
      </c>
      <c r="B248" s="70">
        <f>DataEntry!C248</f>
        <v>13</v>
      </c>
      <c r="C248" s="71">
        <f>COUNTIF(D$2:D248,D248)+COUNTIF(G$2:G248,D248)</f>
        <v>27</v>
      </c>
      <c r="D248" s="72" t="str">
        <f t="shared" si="313"/>
        <v>Osnabruck</v>
      </c>
      <c r="E248" s="70">
        <f>DataEntry!E248</f>
        <v>3</v>
      </c>
      <c r="F248" s="71">
        <f>COUNTIF(D$2:D248,G248)+COUNTIF(G$2:G248,G248)</f>
        <v>28</v>
      </c>
      <c r="G248" s="72" t="str">
        <f t="shared" si="314"/>
        <v>Eintracht Braunschweig</v>
      </c>
      <c r="H248" s="73">
        <f>DataEntry!G248</f>
        <v>0</v>
      </c>
      <c r="I248" s="73">
        <f>DataEntry!H248</f>
        <v>4</v>
      </c>
      <c r="J248" s="158">
        <f t="shared" si="312"/>
        <v>3</v>
      </c>
      <c r="K248" s="156">
        <f t="shared" si="315"/>
        <v>4</v>
      </c>
      <c r="L248" s="224">
        <f t="shared" si="316"/>
        <v>2372.4462602198087</v>
      </c>
      <c r="M248" s="224">
        <f t="shared" si="317"/>
        <v>2330.1781300239809</v>
      </c>
      <c r="N248" s="236">
        <f t="shared" si="356"/>
        <v>42.26813019582778</v>
      </c>
      <c r="O248" s="22" t="str">
        <f t="shared" si="357"/>
        <v>T13G27</v>
      </c>
      <c r="P248" s="248">
        <f t="shared" si="318"/>
        <v>-7.5247580194659545</v>
      </c>
      <c r="Q248" s="22" t="str">
        <f t="shared" si="358"/>
        <v>T3G28</v>
      </c>
      <c r="R248" s="248">
        <f t="shared" si="319"/>
        <v>7.5247580194659545</v>
      </c>
      <c r="S248" s="74">
        <f t="shared" si="359"/>
        <v>0</v>
      </c>
      <c r="T248" s="75">
        <f t="shared" si="360"/>
        <v>0</v>
      </c>
      <c r="U248" s="76">
        <f t="shared" si="361"/>
        <v>1</v>
      </c>
      <c r="V248" s="74">
        <f t="shared" si="362"/>
        <v>0</v>
      </c>
      <c r="W248" s="75">
        <f t="shared" si="363"/>
        <v>0</v>
      </c>
      <c r="X248" s="76">
        <f t="shared" si="364"/>
        <v>0</v>
      </c>
      <c r="Y248" s="74">
        <f t="shared" si="365"/>
        <v>0</v>
      </c>
      <c r="Z248" s="75">
        <f t="shared" si="366"/>
        <v>0</v>
      </c>
      <c r="AA248" s="76">
        <f t="shared" si="367"/>
        <v>0</v>
      </c>
      <c r="AB248" s="74">
        <f t="shared" si="368"/>
        <v>0</v>
      </c>
      <c r="AC248" s="75">
        <f t="shared" si="369"/>
        <v>0</v>
      </c>
      <c r="AD248" s="76">
        <f t="shared" si="370"/>
        <v>0</v>
      </c>
      <c r="AE248" s="74">
        <f t="shared" si="371"/>
        <v>0</v>
      </c>
      <c r="AF248" s="75">
        <f t="shared" si="372"/>
        <v>0</v>
      </c>
      <c r="AG248" s="76">
        <f t="shared" si="373"/>
        <v>0</v>
      </c>
      <c r="AH248" s="74">
        <f t="shared" si="374"/>
        <v>0</v>
      </c>
      <c r="AI248" s="75">
        <f t="shared" si="375"/>
        <v>0</v>
      </c>
      <c r="AJ248" s="76">
        <f t="shared" si="376"/>
        <v>0</v>
      </c>
      <c r="AK248" s="74">
        <f t="shared" si="377"/>
        <v>0</v>
      </c>
      <c r="AL248" s="75">
        <f t="shared" si="378"/>
        <v>0</v>
      </c>
      <c r="AM248" s="76">
        <f t="shared" si="379"/>
        <v>0</v>
      </c>
      <c r="AN248" s="74">
        <f t="shared" si="380"/>
        <v>0</v>
      </c>
      <c r="AO248" s="75">
        <f t="shared" si="381"/>
        <v>0</v>
      </c>
      <c r="AP248" s="76">
        <f t="shared" si="382"/>
        <v>0</v>
      </c>
      <c r="AQ248" s="77">
        <f t="shared" si="320"/>
        <v>0.5374827156761397</v>
      </c>
      <c r="AR248" s="77">
        <f t="shared" si="383"/>
        <v>0.38952508378302009</v>
      </c>
      <c r="AS248" s="78">
        <f t="shared" si="384"/>
        <v>0.29591526378623922</v>
      </c>
      <c r="AT248" s="77">
        <f t="shared" si="385"/>
        <v>0.31455965243074069</v>
      </c>
      <c r="AU248" s="79">
        <f t="shared" si="413"/>
        <v>0.1</v>
      </c>
      <c r="AV248" s="139">
        <f>DataEntry!P248</f>
        <v>0</v>
      </c>
      <c r="AW248" s="80" t="str">
        <f t="shared" si="321"/>
        <v>39/25</v>
      </c>
      <c r="AX248" s="80" t="str">
        <f t="shared" si="322"/>
        <v>59/25</v>
      </c>
      <c r="AY248" s="80" t="str">
        <f t="shared" si="323"/>
        <v>54/25</v>
      </c>
      <c r="AZ248" s="92">
        <f>DataEntry!I248</f>
        <v>149</v>
      </c>
      <c r="BA248" s="93">
        <f>DataEntry!J248</f>
        <v>100</v>
      </c>
      <c r="BB248" s="92">
        <f>DataEntry!K248</f>
        <v>9</v>
      </c>
      <c r="BC248" s="93">
        <f>DataEntry!L248</f>
        <v>4</v>
      </c>
      <c r="BD248" s="92">
        <f>DataEntry!M248</f>
        <v>193</v>
      </c>
      <c r="BE248" s="93">
        <f>DataEntry!N248</f>
        <v>100</v>
      </c>
      <c r="BF248" s="77">
        <f t="shared" si="386"/>
        <v>0.38226545219524138</v>
      </c>
      <c r="BG248" s="77">
        <f t="shared" si="387"/>
        <v>0.29287414645112342</v>
      </c>
      <c r="BH248" s="77">
        <f t="shared" si="388"/>
        <v>0.3248604013536352</v>
      </c>
      <c r="BI248" s="83">
        <f t="shared" si="389"/>
        <v>0</v>
      </c>
      <c r="BJ248" s="83">
        <f t="shared" si="390"/>
        <v>0</v>
      </c>
      <c r="BK248" s="83">
        <f t="shared" si="391"/>
        <v>1</v>
      </c>
      <c r="BL248" s="84">
        <f t="shared" si="324"/>
        <v>0.31455965243074069</v>
      </c>
      <c r="BM248" s="84">
        <f t="shared" si="325"/>
        <v>0.3248604013536352</v>
      </c>
      <c r="BN248" s="85">
        <f t="shared" si="392"/>
        <v>-1.0300748922894509E-2</v>
      </c>
      <c r="BO248" s="84">
        <f t="shared" si="326"/>
        <v>0.38952508378302009</v>
      </c>
      <c r="BP248" s="84">
        <f t="shared" si="327"/>
        <v>0.29591526378623922</v>
      </c>
      <c r="BQ248" s="84">
        <f t="shared" si="328"/>
        <v>0.31455965243074069</v>
      </c>
      <c r="BR248" s="84">
        <f t="shared" si="393"/>
        <v>0.38226545219524138</v>
      </c>
      <c r="BS248" s="84">
        <f t="shared" si="393"/>
        <v>0.29287414645112342</v>
      </c>
      <c r="BT248" s="84">
        <f t="shared" si="393"/>
        <v>0.3248604013536352</v>
      </c>
      <c r="BU248" s="86">
        <f t="shared" si="394"/>
        <v>0</v>
      </c>
      <c r="BV248" s="86">
        <f t="shared" si="394"/>
        <v>0</v>
      </c>
      <c r="BW248" s="86">
        <f t="shared" si="394"/>
        <v>1</v>
      </c>
      <c r="BX248" s="86">
        <f t="shared" si="395"/>
        <v>0</v>
      </c>
      <c r="BY248" s="86">
        <f t="shared" si="395"/>
        <v>0</v>
      </c>
      <c r="BZ248" s="86">
        <f t="shared" si="395"/>
        <v>1</v>
      </c>
      <c r="CA248" s="83">
        <f>IF(AND(DataEntry!B248&gt;=ExFrom,DataEntry!B248&lt;=ExTo),0,IF(AR248&lt;DS248,0,DB248))</f>
        <v>0</v>
      </c>
      <c r="CB248" s="83">
        <f>IF(AND(DataEntry!B248&gt;=ExFrom,DataEntry!B248&lt;=ExTo),0,IF(AT248&lt;DT248,0,DC248))</f>
        <v>0</v>
      </c>
      <c r="CC248" s="14">
        <f t="shared" si="396"/>
        <v>0</v>
      </c>
      <c r="CD248" s="72" t="str">
        <f t="shared" si="329"/>
        <v/>
      </c>
      <c r="CE248" s="87">
        <f t="shared" si="397"/>
        <v>5.0595661722764085E-2</v>
      </c>
      <c r="CF248" s="88">
        <f t="shared" si="398"/>
        <v>-2.0900222915919784E-2</v>
      </c>
      <c r="CG248" s="88">
        <f t="shared" si="399"/>
        <v>-5.1491445121119792E-2</v>
      </c>
      <c r="CH248" s="87">
        <f t="shared" si="400"/>
        <v>0.29591526378623922</v>
      </c>
      <c r="CI248" s="89">
        <f t="shared" si="330"/>
        <v>0</v>
      </c>
      <c r="CJ248" s="89">
        <f t="shared" si="331"/>
        <v>0</v>
      </c>
      <c r="CK248" s="157">
        <f t="shared" si="332"/>
        <v>0</v>
      </c>
      <c r="CL248" s="90">
        <f t="shared" si="333"/>
        <v>0</v>
      </c>
      <c r="CM248" s="157">
        <f t="shared" si="334"/>
        <v>0</v>
      </c>
      <c r="CN248" s="90">
        <f t="shared" si="335"/>
        <v>0</v>
      </c>
      <c r="CO248" s="157">
        <f t="shared" si="336"/>
        <v>0</v>
      </c>
      <c r="CP248" s="90">
        <f t="shared" si="337"/>
        <v>0</v>
      </c>
      <c r="CQ248" s="157">
        <f t="shared" si="338"/>
        <v>0</v>
      </c>
      <c r="CR248" s="90">
        <f t="shared" si="339"/>
        <v>0</v>
      </c>
      <c r="CS248" s="157">
        <f t="shared" si="340"/>
        <v>0</v>
      </c>
      <c r="CT248" s="90">
        <f t="shared" si="341"/>
        <v>0</v>
      </c>
      <c r="CU248" s="157">
        <f t="shared" si="342"/>
        <v>0</v>
      </c>
      <c r="CV248" s="90">
        <f t="shared" si="343"/>
        <v>0</v>
      </c>
      <c r="CW248" s="157">
        <f t="shared" si="344"/>
        <v>0</v>
      </c>
      <c r="CX248" s="90">
        <f t="shared" si="345"/>
        <v>0</v>
      </c>
      <c r="CY248" s="157">
        <f t="shared" si="346"/>
        <v>0</v>
      </c>
      <c r="CZ248" s="90">
        <f t="shared" si="347"/>
        <v>0</v>
      </c>
      <c r="DA248" s="94">
        <f>DataEntry!B248</f>
        <v>44297</v>
      </c>
      <c r="DB248" s="83">
        <f t="shared" si="348"/>
        <v>0</v>
      </c>
      <c r="DC248" s="83">
        <f t="shared" si="349"/>
        <v>0</v>
      </c>
      <c r="DD248" s="145" t="str">
        <f t="shared" si="401"/>
        <v/>
      </c>
      <c r="DE248" s="145" t="str">
        <f t="shared" si="402"/>
        <v/>
      </c>
      <c r="DF248" s="145">
        <f t="shared" si="403"/>
        <v>13</v>
      </c>
      <c r="DG248" s="145">
        <f t="shared" si="404"/>
        <v>3</v>
      </c>
      <c r="DH248" s="145" t="str">
        <f t="shared" si="405"/>
        <v/>
      </c>
      <c r="DI248" s="145" t="str">
        <f t="shared" si="406"/>
        <v/>
      </c>
      <c r="DJ248" s="83">
        <f t="shared" si="407"/>
        <v>0</v>
      </c>
      <c r="DK248" s="83">
        <f t="shared" si="408"/>
        <v>0</v>
      </c>
      <c r="DL248" s="84">
        <f t="shared" si="409"/>
        <v>0</v>
      </c>
      <c r="DM248" s="14">
        <f t="shared" si="410"/>
        <v>0</v>
      </c>
      <c r="DN248" s="87">
        <f>IFERROR(DO248*(1-DCFactor)+Results!DP248*DCFactor,"")</f>
        <v>0.27872520709487214</v>
      </c>
      <c r="DO248" s="87">
        <f>(DFactor*Rounds*Number/2+SUM(BV$3:BV236))/(Rounds*Number/2+COUNT(BV$3:BV236))</f>
        <v>0.27328888888888886</v>
      </c>
      <c r="DP248" s="87">
        <f t="shared" si="350"/>
        <v>0.28882122662026966</v>
      </c>
      <c r="DQ248" s="84">
        <f t="shared" si="351"/>
        <v>0</v>
      </c>
      <c r="DR248" s="84">
        <f t="shared" si="352"/>
        <v>0</v>
      </c>
      <c r="DS248" s="87">
        <f t="shared" si="353"/>
        <v>0.33736334076386398</v>
      </c>
      <c r="DT248" s="87">
        <f t="shared" si="354"/>
        <v>0.33838304817070397</v>
      </c>
      <c r="DU248" s="87">
        <f t="shared" si="355"/>
        <v>0.29591526378623922</v>
      </c>
      <c r="DV248" s="86">
        <f t="shared" si="411"/>
        <v>-4</v>
      </c>
      <c r="DW248" s="86">
        <f t="shared" si="412"/>
        <v>4</v>
      </c>
    </row>
    <row r="249" spans="1:127" x14ac:dyDescent="0.25">
      <c r="A249" s="69">
        <v>247</v>
      </c>
      <c r="B249" s="70">
        <f>DataEntry!C249</f>
        <v>18</v>
      </c>
      <c r="C249" s="71">
        <f>COUNTIF(D$2:D249,D249)+COUNTIF(G$2:G249,D249)</f>
        <v>28</v>
      </c>
      <c r="D249" s="72" t="str">
        <f t="shared" si="313"/>
        <v>Wurzburger Kickers</v>
      </c>
      <c r="E249" s="70">
        <f>DataEntry!E249</f>
        <v>12</v>
      </c>
      <c r="F249" s="71">
        <f>COUNTIF(D$2:D249,G249)+COUNTIF(G$2:G249,G249)</f>
        <v>28</v>
      </c>
      <c r="G249" s="72" t="str">
        <f t="shared" si="314"/>
        <v>Nurnberg</v>
      </c>
      <c r="H249" s="73">
        <f>DataEntry!G249</f>
        <v>1</v>
      </c>
      <c r="I249" s="73">
        <f>DataEntry!H249</f>
        <v>1</v>
      </c>
      <c r="J249" s="158">
        <f t="shared" si="312"/>
        <v>2</v>
      </c>
      <c r="K249" s="156">
        <f t="shared" si="315"/>
        <v>0</v>
      </c>
      <c r="L249" s="224">
        <f t="shared" si="316"/>
        <v>2365.0279813778275</v>
      </c>
      <c r="M249" s="224">
        <f t="shared" si="317"/>
        <v>2413.957399763965</v>
      </c>
      <c r="N249" s="236">
        <f t="shared" si="356"/>
        <v>-48.929418386137513</v>
      </c>
      <c r="O249" s="22" t="str">
        <f t="shared" si="357"/>
        <v>T18G28</v>
      </c>
      <c r="P249" s="248">
        <f t="shared" si="318"/>
        <v>0.4301750988412234</v>
      </c>
      <c r="Q249" s="22" t="str">
        <f t="shared" si="358"/>
        <v>T12G28</v>
      </c>
      <c r="R249" s="248">
        <f t="shared" si="319"/>
        <v>-0.4301750988412234</v>
      </c>
      <c r="S249" s="74">
        <f t="shared" si="359"/>
        <v>0</v>
      </c>
      <c r="T249" s="75">
        <f t="shared" si="360"/>
        <v>1</v>
      </c>
      <c r="U249" s="76">
        <f t="shared" si="361"/>
        <v>0</v>
      </c>
      <c r="V249" s="74">
        <f t="shared" si="362"/>
        <v>0</v>
      </c>
      <c r="W249" s="75">
        <f t="shared" si="363"/>
        <v>0</v>
      </c>
      <c r="X249" s="76">
        <f t="shared" si="364"/>
        <v>0</v>
      </c>
      <c r="Y249" s="74">
        <f t="shared" si="365"/>
        <v>0</v>
      </c>
      <c r="Z249" s="75">
        <f t="shared" si="366"/>
        <v>0</v>
      </c>
      <c r="AA249" s="76">
        <f t="shared" si="367"/>
        <v>0</v>
      </c>
      <c r="AB249" s="74">
        <f t="shared" si="368"/>
        <v>0</v>
      </c>
      <c r="AC249" s="75">
        <f t="shared" si="369"/>
        <v>0</v>
      </c>
      <c r="AD249" s="76">
        <f t="shared" si="370"/>
        <v>0</v>
      </c>
      <c r="AE249" s="74">
        <f t="shared" si="371"/>
        <v>0</v>
      </c>
      <c r="AF249" s="75">
        <f t="shared" si="372"/>
        <v>0</v>
      </c>
      <c r="AG249" s="76">
        <f t="shared" si="373"/>
        <v>0</v>
      </c>
      <c r="AH249" s="74">
        <f t="shared" si="374"/>
        <v>0</v>
      </c>
      <c r="AI249" s="75">
        <f t="shared" si="375"/>
        <v>0</v>
      </c>
      <c r="AJ249" s="76">
        <f t="shared" si="376"/>
        <v>0</v>
      </c>
      <c r="AK249" s="74">
        <f t="shared" si="377"/>
        <v>0</v>
      </c>
      <c r="AL249" s="75">
        <f t="shared" si="378"/>
        <v>0</v>
      </c>
      <c r="AM249" s="76">
        <f t="shared" si="379"/>
        <v>0</v>
      </c>
      <c r="AN249" s="74">
        <f t="shared" si="380"/>
        <v>0</v>
      </c>
      <c r="AO249" s="75">
        <f t="shared" si="381"/>
        <v>0</v>
      </c>
      <c r="AP249" s="76">
        <f t="shared" si="382"/>
        <v>0</v>
      </c>
      <c r="AQ249" s="77">
        <f t="shared" si="320"/>
        <v>0.45698249011587766</v>
      </c>
      <c r="AR249" s="77">
        <f t="shared" si="383"/>
        <v>0.31331138527373192</v>
      </c>
      <c r="AS249" s="78">
        <f t="shared" si="384"/>
        <v>0.28734220968429147</v>
      </c>
      <c r="AT249" s="77">
        <f t="shared" si="385"/>
        <v>0.3993464050419766</v>
      </c>
      <c r="AU249" s="79">
        <f t="shared" si="413"/>
        <v>0.1</v>
      </c>
      <c r="AV249" s="139">
        <f>DataEntry!P249</f>
        <v>0</v>
      </c>
      <c r="AW249" s="80" t="str">
        <f t="shared" si="321"/>
        <v>54/25</v>
      </c>
      <c r="AX249" s="80" t="str">
        <f t="shared" si="322"/>
        <v>62/25</v>
      </c>
      <c r="AY249" s="80" t="str">
        <f t="shared" si="323"/>
        <v>6/4</v>
      </c>
      <c r="AZ249" s="92">
        <f>DataEntry!I249</f>
        <v>63</v>
      </c>
      <c r="BA249" s="93">
        <f>DataEntry!J249</f>
        <v>25</v>
      </c>
      <c r="BB249" s="92">
        <f>DataEntry!K249</f>
        <v>67</v>
      </c>
      <c r="BC249" s="93">
        <f>DataEntry!L249</f>
        <v>25</v>
      </c>
      <c r="BD249" s="92">
        <f>DataEntry!M249</f>
        <v>51</v>
      </c>
      <c r="BE249" s="93">
        <f>DataEntry!N249</f>
        <v>50</v>
      </c>
      <c r="BF249" s="77">
        <f t="shared" si="386"/>
        <v>0.27033632026067733</v>
      </c>
      <c r="BG249" s="77">
        <f t="shared" si="387"/>
        <v>0.25858256720586525</v>
      </c>
      <c r="BH249" s="77">
        <f t="shared" si="388"/>
        <v>0.47108111253345747</v>
      </c>
      <c r="BI249" s="83">
        <f t="shared" si="389"/>
        <v>0</v>
      </c>
      <c r="BJ249" s="83">
        <f t="shared" si="390"/>
        <v>1</v>
      </c>
      <c r="BK249" s="83">
        <f t="shared" si="391"/>
        <v>0</v>
      </c>
      <c r="BL249" s="84">
        <f t="shared" si="324"/>
        <v>0.28734220968429147</v>
      </c>
      <c r="BM249" s="84">
        <f t="shared" si="325"/>
        <v>0.25858256720586525</v>
      </c>
      <c r="BN249" s="85">
        <f t="shared" si="392"/>
        <v>2.8759642478426217E-2</v>
      </c>
      <c r="BO249" s="84">
        <f t="shared" si="326"/>
        <v>0.31331138527373192</v>
      </c>
      <c r="BP249" s="84">
        <f t="shared" si="327"/>
        <v>0.28734220968429147</v>
      </c>
      <c r="BQ249" s="84">
        <f t="shared" si="328"/>
        <v>0.3993464050419766</v>
      </c>
      <c r="BR249" s="84">
        <f t="shared" si="393"/>
        <v>0.27033632026067733</v>
      </c>
      <c r="BS249" s="84">
        <f t="shared" si="393"/>
        <v>0.25858256720586525</v>
      </c>
      <c r="BT249" s="84">
        <f t="shared" si="393"/>
        <v>0.47108111253345747</v>
      </c>
      <c r="BU249" s="86">
        <f t="shared" si="394"/>
        <v>0</v>
      </c>
      <c r="BV249" s="86">
        <f t="shared" si="394"/>
        <v>1</v>
      </c>
      <c r="BW249" s="86">
        <f t="shared" si="394"/>
        <v>0</v>
      </c>
      <c r="BX249" s="86">
        <f t="shared" si="395"/>
        <v>0</v>
      </c>
      <c r="BY249" s="86">
        <f t="shared" si="395"/>
        <v>1</v>
      </c>
      <c r="BZ249" s="86">
        <f t="shared" si="395"/>
        <v>0</v>
      </c>
      <c r="CA249" s="83">
        <f>IF(AND(DataEntry!B249&gt;=ExFrom,DataEntry!B249&lt;=ExTo),0,IF(AR249&lt;DS249,0,DB249))</f>
        <v>0</v>
      </c>
      <c r="CB249" s="83">
        <f>IF(AND(DataEntry!B249&gt;=ExFrom,DataEntry!B249&lt;=ExTo),0,IF(AT249&lt;DT249,0,DC249))</f>
        <v>0</v>
      </c>
      <c r="CC249" s="14">
        <f t="shared" si="396"/>
        <v>0</v>
      </c>
      <c r="CD249" s="72" t="str">
        <f t="shared" si="329"/>
        <v/>
      </c>
      <c r="CE249" s="87">
        <f t="shared" si="397"/>
        <v>5.08795444761867E-2</v>
      </c>
      <c r="CF249" s="88">
        <f t="shared" si="398"/>
        <v>6.7541027935077255E-2</v>
      </c>
      <c r="CG249" s="88">
        <f t="shared" si="399"/>
        <v>-0.13526100669644206</v>
      </c>
      <c r="CH249" s="87">
        <f t="shared" si="400"/>
        <v>0.28734220968429147</v>
      </c>
      <c r="CI249" s="89">
        <f t="shared" si="330"/>
        <v>0</v>
      </c>
      <c r="CJ249" s="89">
        <f t="shared" si="331"/>
        <v>0</v>
      </c>
      <c r="CK249" s="157">
        <f t="shared" si="332"/>
        <v>0</v>
      </c>
      <c r="CL249" s="90">
        <f t="shared" si="333"/>
        <v>0</v>
      </c>
      <c r="CM249" s="157">
        <f t="shared" si="334"/>
        <v>0</v>
      </c>
      <c r="CN249" s="90">
        <f t="shared" si="335"/>
        <v>0</v>
      </c>
      <c r="CO249" s="157">
        <f t="shared" si="336"/>
        <v>0</v>
      </c>
      <c r="CP249" s="90">
        <f t="shared" si="337"/>
        <v>0</v>
      </c>
      <c r="CQ249" s="157">
        <f t="shared" si="338"/>
        <v>0</v>
      </c>
      <c r="CR249" s="90">
        <f t="shared" si="339"/>
        <v>0</v>
      </c>
      <c r="CS249" s="157">
        <f t="shared" si="340"/>
        <v>0</v>
      </c>
      <c r="CT249" s="90">
        <f t="shared" si="341"/>
        <v>0</v>
      </c>
      <c r="CU249" s="157">
        <f t="shared" si="342"/>
        <v>0</v>
      </c>
      <c r="CV249" s="90">
        <f t="shared" si="343"/>
        <v>0</v>
      </c>
      <c r="CW249" s="157">
        <f t="shared" si="344"/>
        <v>0</v>
      </c>
      <c r="CX249" s="90">
        <f t="shared" si="345"/>
        <v>0</v>
      </c>
      <c r="CY249" s="157">
        <f t="shared" si="346"/>
        <v>0</v>
      </c>
      <c r="CZ249" s="90">
        <f t="shared" si="347"/>
        <v>0</v>
      </c>
      <c r="DA249" s="94">
        <f>DataEntry!B249</f>
        <v>44297</v>
      </c>
      <c r="DB249" s="83">
        <f t="shared" si="348"/>
        <v>0</v>
      </c>
      <c r="DC249" s="83">
        <f t="shared" si="349"/>
        <v>0</v>
      </c>
      <c r="DD249" s="145" t="str">
        <f t="shared" si="401"/>
        <v/>
      </c>
      <c r="DE249" s="145">
        <f t="shared" si="402"/>
        <v>18</v>
      </c>
      <c r="DF249" s="145" t="str">
        <f t="shared" si="403"/>
        <v/>
      </c>
      <c r="DG249" s="145" t="str">
        <f t="shared" si="404"/>
        <v/>
      </c>
      <c r="DH249" s="145">
        <f t="shared" si="405"/>
        <v>12</v>
      </c>
      <c r="DI249" s="145" t="str">
        <f t="shared" si="406"/>
        <v/>
      </c>
      <c r="DJ249" s="83">
        <f t="shared" si="407"/>
        <v>0</v>
      </c>
      <c r="DK249" s="83">
        <f t="shared" si="408"/>
        <v>0</v>
      </c>
      <c r="DL249" s="84">
        <f t="shared" si="409"/>
        <v>0</v>
      </c>
      <c r="DM249" s="14">
        <f t="shared" si="410"/>
        <v>0</v>
      </c>
      <c r="DN249" s="87">
        <f>IFERROR(DO249*(1-DCFactor)+Results!DP249*DCFactor,"")</f>
        <v>0.26820029313306293</v>
      </c>
      <c r="DO249" s="87">
        <f>(DFactor*Rounds*Number/2+SUM(BV$3:BV237))/(Rounds*Number/2+COUNT(BV$3:BV237))</f>
        <v>0.27463216266173751</v>
      </c>
      <c r="DP249" s="87">
        <f t="shared" si="350"/>
        <v>0.25625539257981017</v>
      </c>
      <c r="DQ249" s="84">
        <f t="shared" si="351"/>
        <v>0</v>
      </c>
      <c r="DR249" s="84">
        <f t="shared" si="352"/>
        <v>0</v>
      </c>
      <c r="DS249" s="87">
        <f t="shared" si="353"/>
        <v>0.33441529906883077</v>
      </c>
      <c r="DT249" s="87">
        <f t="shared" si="354"/>
        <v>0.34117536688988137</v>
      </c>
      <c r="DU249" s="87">
        <f t="shared" si="355"/>
        <v>0.28734220968429147</v>
      </c>
      <c r="DV249" s="86">
        <f t="shared" si="411"/>
        <v>0</v>
      </c>
      <c r="DW249" s="86">
        <f t="shared" si="412"/>
        <v>0</v>
      </c>
    </row>
    <row r="250" spans="1:127" x14ac:dyDescent="0.25">
      <c r="A250" s="69">
        <v>248</v>
      </c>
      <c r="B250" s="70">
        <f>DataEntry!C250</f>
        <v>13</v>
      </c>
      <c r="C250" s="71">
        <f>COUNTIF(D$2:D250,D250)+COUNTIF(G$2:G250,D250)</f>
        <v>28</v>
      </c>
      <c r="D250" s="72" t="str">
        <f t="shared" si="313"/>
        <v>Osnabruck</v>
      </c>
      <c r="E250" s="70">
        <f>DataEntry!E250</f>
        <v>15</v>
      </c>
      <c r="F250" s="71">
        <f>COUNTIF(D$2:D250,G250)+COUNTIF(G$2:G250,G250)</f>
        <v>27</v>
      </c>
      <c r="G250" s="72" t="str">
        <f t="shared" si="314"/>
        <v>Jahn Regensburg</v>
      </c>
      <c r="H250" s="73">
        <f>DataEntry!G250</f>
        <v>0</v>
      </c>
      <c r="I250" s="73">
        <f>DataEntry!H250</f>
        <v>1</v>
      </c>
      <c r="J250" s="158">
        <f t="shared" si="312"/>
        <v>3</v>
      </c>
      <c r="K250" s="156">
        <f t="shared" si="315"/>
        <v>0</v>
      </c>
      <c r="L250" s="224">
        <f t="shared" si="316"/>
        <v>2365.862096952776</v>
      </c>
      <c r="M250" s="224">
        <f t="shared" si="317"/>
        <v>2368.8526400614119</v>
      </c>
      <c r="N250" s="236">
        <f t="shared" si="356"/>
        <v>-2.9905431086358476</v>
      </c>
      <c r="O250" s="22" t="str">
        <f t="shared" si="357"/>
        <v>T13G28</v>
      </c>
      <c r="P250" s="248">
        <f t="shared" si="318"/>
        <v>-4.9827065831162063</v>
      </c>
      <c r="Q250" s="22" t="str">
        <f t="shared" si="358"/>
        <v>T15G27</v>
      </c>
      <c r="R250" s="248">
        <f t="shared" si="319"/>
        <v>4.9827065831162063</v>
      </c>
      <c r="S250" s="74">
        <f t="shared" si="359"/>
        <v>1</v>
      </c>
      <c r="T250" s="75">
        <f t="shared" si="360"/>
        <v>0</v>
      </c>
      <c r="U250" s="76">
        <f t="shared" si="361"/>
        <v>0</v>
      </c>
      <c r="V250" s="74">
        <f t="shared" si="362"/>
        <v>0</v>
      </c>
      <c r="W250" s="75">
        <f t="shared" si="363"/>
        <v>0</v>
      </c>
      <c r="X250" s="76">
        <f t="shared" si="364"/>
        <v>0</v>
      </c>
      <c r="Y250" s="74">
        <f t="shared" si="365"/>
        <v>0</v>
      </c>
      <c r="Z250" s="75">
        <f t="shared" si="366"/>
        <v>0</v>
      </c>
      <c r="AA250" s="76">
        <f t="shared" si="367"/>
        <v>0</v>
      </c>
      <c r="AB250" s="74">
        <f t="shared" si="368"/>
        <v>0</v>
      </c>
      <c r="AC250" s="75">
        <f t="shared" si="369"/>
        <v>0</v>
      </c>
      <c r="AD250" s="76">
        <f t="shared" si="370"/>
        <v>0</v>
      </c>
      <c r="AE250" s="74">
        <f t="shared" si="371"/>
        <v>0</v>
      </c>
      <c r="AF250" s="75">
        <f t="shared" si="372"/>
        <v>0</v>
      </c>
      <c r="AG250" s="76">
        <f t="shared" si="373"/>
        <v>0</v>
      </c>
      <c r="AH250" s="74">
        <f t="shared" si="374"/>
        <v>0</v>
      </c>
      <c r="AI250" s="75">
        <f t="shared" si="375"/>
        <v>0</v>
      </c>
      <c r="AJ250" s="76">
        <f t="shared" si="376"/>
        <v>0</v>
      </c>
      <c r="AK250" s="74">
        <f t="shared" si="377"/>
        <v>0</v>
      </c>
      <c r="AL250" s="75">
        <f t="shared" si="378"/>
        <v>0</v>
      </c>
      <c r="AM250" s="76">
        <f t="shared" si="379"/>
        <v>0</v>
      </c>
      <c r="AN250" s="74">
        <f t="shared" si="380"/>
        <v>0</v>
      </c>
      <c r="AO250" s="75">
        <f t="shared" si="381"/>
        <v>0</v>
      </c>
      <c r="AP250" s="76">
        <f t="shared" si="382"/>
        <v>0</v>
      </c>
      <c r="AQ250" s="77">
        <f t="shared" si="320"/>
        <v>0.49827065831162065</v>
      </c>
      <c r="AR250" s="77">
        <f t="shared" si="383"/>
        <v>0.35549377682102973</v>
      </c>
      <c r="AS250" s="78">
        <f t="shared" si="384"/>
        <v>0.2855537629811819</v>
      </c>
      <c r="AT250" s="77">
        <f t="shared" si="385"/>
        <v>0.35895246019778837</v>
      </c>
      <c r="AU250" s="79">
        <f t="shared" si="413"/>
        <v>0.1</v>
      </c>
      <c r="AV250" s="139">
        <f>DataEntry!P250</f>
        <v>0</v>
      </c>
      <c r="AW250" s="80" t="str">
        <f t="shared" si="321"/>
        <v>9/5</v>
      </c>
      <c r="AX250" s="80" t="str">
        <f t="shared" si="322"/>
        <v>5/2</v>
      </c>
      <c r="AY250" s="80" t="str">
        <f t="shared" si="323"/>
        <v>89/50</v>
      </c>
      <c r="AZ250" s="92">
        <f>DataEntry!I250</f>
        <v>191</v>
      </c>
      <c r="BA250" s="93">
        <f>DataEntry!J250</f>
        <v>100</v>
      </c>
      <c r="BB250" s="92">
        <f>DataEntry!K250</f>
        <v>47</v>
      </c>
      <c r="BC250" s="93">
        <f>DataEntry!L250</f>
        <v>20</v>
      </c>
      <c r="BD250" s="92">
        <f>DataEntry!M250</f>
        <v>29</v>
      </c>
      <c r="BE250" s="93">
        <f>DataEntry!N250</f>
        <v>20</v>
      </c>
      <c r="BF250" s="77">
        <f t="shared" si="386"/>
        <v>0.32718104084032607</v>
      </c>
      <c r="BG250" s="77">
        <f t="shared" si="387"/>
        <v>0.28420800861055184</v>
      </c>
      <c r="BH250" s="77">
        <f t="shared" si="388"/>
        <v>0.38861095054912198</v>
      </c>
      <c r="BI250" s="83">
        <f t="shared" si="389"/>
        <v>0</v>
      </c>
      <c r="BJ250" s="83">
        <f t="shared" si="390"/>
        <v>0</v>
      </c>
      <c r="BK250" s="83">
        <f t="shared" si="391"/>
        <v>1</v>
      </c>
      <c r="BL250" s="84">
        <f t="shared" si="324"/>
        <v>0.35895246019778837</v>
      </c>
      <c r="BM250" s="84">
        <f t="shared" si="325"/>
        <v>0.38861095054912198</v>
      </c>
      <c r="BN250" s="85">
        <f t="shared" si="392"/>
        <v>-2.9658490351333611E-2</v>
      </c>
      <c r="BO250" s="84">
        <f t="shared" si="326"/>
        <v>0.35549377682102973</v>
      </c>
      <c r="BP250" s="84">
        <f t="shared" si="327"/>
        <v>0.2855537629811819</v>
      </c>
      <c r="BQ250" s="84">
        <f t="shared" si="328"/>
        <v>0.35895246019778837</v>
      </c>
      <c r="BR250" s="84">
        <f t="shared" si="393"/>
        <v>0.32718104084032607</v>
      </c>
      <c r="BS250" s="84">
        <f t="shared" si="393"/>
        <v>0.28420800861055184</v>
      </c>
      <c r="BT250" s="84">
        <f t="shared" si="393"/>
        <v>0.38861095054912198</v>
      </c>
      <c r="BU250" s="86">
        <f t="shared" si="394"/>
        <v>0</v>
      </c>
      <c r="BV250" s="86">
        <f t="shared" si="394"/>
        <v>0</v>
      </c>
      <c r="BW250" s="86">
        <f t="shared" si="394"/>
        <v>1</v>
      </c>
      <c r="BX250" s="86">
        <f t="shared" si="395"/>
        <v>0</v>
      </c>
      <c r="BY250" s="86">
        <f t="shared" si="395"/>
        <v>0</v>
      </c>
      <c r="BZ250" s="86">
        <f t="shared" si="395"/>
        <v>1</v>
      </c>
      <c r="CA250" s="83">
        <f>IF(AND(DataEntry!B250&gt;=ExFrom,DataEntry!B250&lt;=ExTo),0,IF(AR250&lt;DS250,0,DB250))</f>
        <v>0</v>
      </c>
      <c r="CB250" s="83">
        <f>IF(AND(DataEntry!B250&gt;=ExFrom,DataEntry!B250&lt;=ExTo),0,IF(AT250&lt;DT250,0,DC250))</f>
        <v>0</v>
      </c>
      <c r="CC250" s="14">
        <f t="shared" si="396"/>
        <v>0</v>
      </c>
      <c r="CD250" s="72" t="str">
        <f t="shared" si="329"/>
        <v/>
      </c>
      <c r="CE250" s="87">
        <f t="shared" si="397"/>
        <v>5.0313339676538504E-2</v>
      </c>
      <c r="CF250" s="88">
        <f t="shared" si="398"/>
        <v>2.3373382760672006E-2</v>
      </c>
      <c r="CG250" s="88">
        <f t="shared" si="399"/>
        <v>-8.192205222109844E-2</v>
      </c>
      <c r="CH250" s="87">
        <f t="shared" si="400"/>
        <v>0.28555376298118185</v>
      </c>
      <c r="CI250" s="89">
        <f t="shared" si="330"/>
        <v>0</v>
      </c>
      <c r="CJ250" s="89">
        <f t="shared" si="331"/>
        <v>0</v>
      </c>
      <c r="CK250" s="157">
        <f t="shared" si="332"/>
        <v>0</v>
      </c>
      <c r="CL250" s="90">
        <f t="shared" si="333"/>
        <v>0</v>
      </c>
      <c r="CM250" s="157">
        <f t="shared" si="334"/>
        <v>0</v>
      </c>
      <c r="CN250" s="90">
        <f t="shared" si="335"/>
        <v>0</v>
      </c>
      <c r="CO250" s="157">
        <f t="shared" si="336"/>
        <v>0</v>
      </c>
      <c r="CP250" s="90">
        <f t="shared" si="337"/>
        <v>0</v>
      </c>
      <c r="CQ250" s="157">
        <f t="shared" si="338"/>
        <v>0</v>
      </c>
      <c r="CR250" s="90">
        <f t="shared" si="339"/>
        <v>0</v>
      </c>
      <c r="CS250" s="157">
        <f t="shared" si="340"/>
        <v>0</v>
      </c>
      <c r="CT250" s="90">
        <f t="shared" si="341"/>
        <v>0</v>
      </c>
      <c r="CU250" s="157">
        <f t="shared" si="342"/>
        <v>0</v>
      </c>
      <c r="CV250" s="90">
        <f t="shared" si="343"/>
        <v>0</v>
      </c>
      <c r="CW250" s="157">
        <f t="shared" si="344"/>
        <v>0</v>
      </c>
      <c r="CX250" s="90">
        <f t="shared" si="345"/>
        <v>0</v>
      </c>
      <c r="CY250" s="157">
        <f t="shared" si="346"/>
        <v>0</v>
      </c>
      <c r="CZ250" s="90">
        <f t="shared" si="347"/>
        <v>0</v>
      </c>
      <c r="DA250" s="94">
        <f>DataEntry!B250</f>
        <v>44300</v>
      </c>
      <c r="DB250" s="83">
        <f t="shared" si="348"/>
        <v>0</v>
      </c>
      <c r="DC250" s="83">
        <f t="shared" si="349"/>
        <v>0</v>
      </c>
      <c r="DD250" s="145" t="str">
        <f t="shared" si="401"/>
        <v/>
      </c>
      <c r="DE250" s="145" t="str">
        <f t="shared" si="402"/>
        <v/>
      </c>
      <c r="DF250" s="145">
        <f t="shared" si="403"/>
        <v>13</v>
      </c>
      <c r="DG250" s="145">
        <f t="shared" si="404"/>
        <v>15</v>
      </c>
      <c r="DH250" s="145" t="str">
        <f t="shared" si="405"/>
        <v/>
      </c>
      <c r="DI250" s="145" t="str">
        <f t="shared" si="406"/>
        <v/>
      </c>
      <c r="DJ250" s="83">
        <f t="shared" si="407"/>
        <v>0</v>
      </c>
      <c r="DK250" s="83">
        <f t="shared" si="408"/>
        <v>0</v>
      </c>
      <c r="DL250" s="84">
        <f t="shared" si="409"/>
        <v>0</v>
      </c>
      <c r="DM250" s="14">
        <f t="shared" si="410"/>
        <v>0</v>
      </c>
      <c r="DN250" s="87">
        <f>IFERROR(DO250*(1-DCFactor)+Results!DP250*DCFactor,"")</f>
        <v>0.28929816718001888</v>
      </c>
      <c r="DO250" s="87">
        <f>(DFactor*Rounds*Number/2+SUM(BV$3:BV238))/(Rounds*Number/2+COUNT(BV$3:BV238))</f>
        <v>0.27597047970479704</v>
      </c>
      <c r="DP250" s="87">
        <f t="shared" si="350"/>
        <v>0.31404958677685951</v>
      </c>
      <c r="DQ250" s="84">
        <f t="shared" si="351"/>
        <v>0</v>
      </c>
      <c r="DR250" s="84">
        <f t="shared" si="352"/>
        <v>0</v>
      </c>
      <c r="DS250" s="87">
        <f t="shared" si="353"/>
        <v>0.33588755390797759</v>
      </c>
      <c r="DT250" s="87">
        <f t="shared" si="354"/>
        <v>0.33939740174070321</v>
      </c>
      <c r="DU250" s="87">
        <f t="shared" si="355"/>
        <v>0.28555376298118185</v>
      </c>
      <c r="DV250" s="86">
        <f t="shared" si="411"/>
        <v>-1</v>
      </c>
      <c r="DW250" s="86">
        <f t="shared" si="412"/>
        <v>1</v>
      </c>
    </row>
    <row r="251" spans="1:127" x14ac:dyDescent="0.25">
      <c r="A251" s="69">
        <v>249</v>
      </c>
      <c r="B251" s="70">
        <f>DataEntry!C251</f>
        <v>4</v>
      </c>
      <c r="C251" s="71">
        <f>COUNTIF(D$2:D251,D251)+COUNTIF(G$2:G251,D251)</f>
        <v>29</v>
      </c>
      <c r="D251" s="72" t="str">
        <f t="shared" si="313"/>
        <v>Darmstadt 98</v>
      </c>
      <c r="E251" s="70">
        <f>DataEntry!E251</f>
        <v>6</v>
      </c>
      <c r="F251" s="71">
        <f>COUNTIF(D$2:D251,G251)+COUNTIF(G$2:G251,G251)</f>
        <v>28</v>
      </c>
      <c r="G251" s="72" t="str">
        <f t="shared" si="314"/>
        <v>Greuther Furth</v>
      </c>
      <c r="H251" s="73">
        <f>DataEntry!G251</f>
        <v>2</v>
      </c>
      <c r="I251" s="73">
        <f>DataEntry!H251</f>
        <v>2</v>
      </c>
      <c r="J251" s="158">
        <f t="shared" si="312"/>
        <v>2</v>
      </c>
      <c r="K251" s="156">
        <f t="shared" si="315"/>
        <v>0</v>
      </c>
      <c r="L251" s="224">
        <f t="shared" si="316"/>
        <v>2499.2222582790691</v>
      </c>
      <c r="M251" s="224">
        <f t="shared" si="317"/>
        <v>2530.718085524466</v>
      </c>
      <c r="N251" s="236">
        <f t="shared" si="356"/>
        <v>-31.495827245396868</v>
      </c>
      <c r="O251" s="22" t="str">
        <f t="shared" si="357"/>
        <v>T4G29</v>
      </c>
      <c r="P251" s="248">
        <f t="shared" si="318"/>
        <v>0.27443856949566126</v>
      </c>
      <c r="Q251" s="22" t="str">
        <f t="shared" si="358"/>
        <v>T6G28</v>
      </c>
      <c r="R251" s="248">
        <f t="shared" si="319"/>
        <v>-0.27443856949566126</v>
      </c>
      <c r="S251" s="74">
        <f t="shared" si="359"/>
        <v>0</v>
      </c>
      <c r="T251" s="75">
        <f t="shared" si="360"/>
        <v>1</v>
      </c>
      <c r="U251" s="76">
        <f t="shared" si="361"/>
        <v>0</v>
      </c>
      <c r="V251" s="74">
        <f t="shared" si="362"/>
        <v>0</v>
      </c>
      <c r="W251" s="75">
        <f t="shared" si="363"/>
        <v>0</v>
      </c>
      <c r="X251" s="76">
        <f t="shared" si="364"/>
        <v>0</v>
      </c>
      <c r="Y251" s="74">
        <f t="shared" si="365"/>
        <v>0</v>
      </c>
      <c r="Z251" s="75">
        <f t="shared" si="366"/>
        <v>0</v>
      </c>
      <c r="AA251" s="76">
        <f t="shared" si="367"/>
        <v>0</v>
      </c>
      <c r="AB251" s="74">
        <f t="shared" si="368"/>
        <v>0</v>
      </c>
      <c r="AC251" s="75">
        <f t="shared" si="369"/>
        <v>0</v>
      </c>
      <c r="AD251" s="76">
        <f t="shared" si="370"/>
        <v>0</v>
      </c>
      <c r="AE251" s="74">
        <f t="shared" si="371"/>
        <v>0</v>
      </c>
      <c r="AF251" s="75">
        <f t="shared" si="372"/>
        <v>0</v>
      </c>
      <c r="AG251" s="76">
        <f t="shared" si="373"/>
        <v>0</v>
      </c>
      <c r="AH251" s="74">
        <f t="shared" si="374"/>
        <v>0</v>
      </c>
      <c r="AI251" s="75">
        <f t="shared" si="375"/>
        <v>0</v>
      </c>
      <c r="AJ251" s="76">
        <f t="shared" si="376"/>
        <v>0</v>
      </c>
      <c r="AK251" s="74">
        <f t="shared" si="377"/>
        <v>0</v>
      </c>
      <c r="AL251" s="75">
        <f t="shared" si="378"/>
        <v>0</v>
      </c>
      <c r="AM251" s="76">
        <f t="shared" si="379"/>
        <v>0</v>
      </c>
      <c r="AN251" s="74">
        <f t="shared" si="380"/>
        <v>0</v>
      </c>
      <c r="AO251" s="75">
        <f t="shared" si="381"/>
        <v>0</v>
      </c>
      <c r="AP251" s="76">
        <f t="shared" si="382"/>
        <v>0</v>
      </c>
      <c r="AQ251" s="77">
        <f t="shared" si="320"/>
        <v>0.47255614305043392</v>
      </c>
      <c r="AR251" s="77">
        <f t="shared" si="383"/>
        <v>0.32384178426664556</v>
      </c>
      <c r="AS251" s="78">
        <f t="shared" si="384"/>
        <v>0.29742871756757672</v>
      </c>
      <c r="AT251" s="77">
        <f t="shared" si="385"/>
        <v>0.37872949816577772</v>
      </c>
      <c r="AU251" s="79">
        <f t="shared" si="413"/>
        <v>0.1</v>
      </c>
      <c r="AV251" s="139">
        <f>DataEntry!P251</f>
        <v>82.8</v>
      </c>
      <c r="AW251" s="80" t="str">
        <f t="shared" si="321"/>
        <v>52/25</v>
      </c>
      <c r="AX251" s="80" t="str">
        <f t="shared" si="322"/>
        <v>59/25</v>
      </c>
      <c r="AY251" s="80" t="str">
        <f t="shared" si="323"/>
        <v>41/25</v>
      </c>
      <c r="AZ251" s="92">
        <f>DataEntry!I251</f>
        <v>52</v>
      </c>
      <c r="BA251" s="93">
        <f>DataEntry!J251</f>
        <v>25</v>
      </c>
      <c r="BB251" s="92">
        <f>DataEntry!K251</f>
        <v>69</v>
      </c>
      <c r="BC251" s="93">
        <f>DataEntry!L251</f>
        <v>25</v>
      </c>
      <c r="BD251" s="92">
        <f>DataEntry!M251</f>
        <v>117</v>
      </c>
      <c r="BE251" s="93">
        <f>DataEntry!N251</f>
        <v>100</v>
      </c>
      <c r="BF251" s="77">
        <f t="shared" si="386"/>
        <v>0.30878457136801951</v>
      </c>
      <c r="BG251" s="77">
        <f t="shared" si="387"/>
        <v>0.25294055314188829</v>
      </c>
      <c r="BH251" s="77">
        <f t="shared" si="388"/>
        <v>0.4382748754900922</v>
      </c>
      <c r="BI251" s="83">
        <f t="shared" si="389"/>
        <v>0</v>
      </c>
      <c r="BJ251" s="83">
        <f t="shared" si="390"/>
        <v>1</v>
      </c>
      <c r="BK251" s="83">
        <f t="shared" si="391"/>
        <v>0</v>
      </c>
      <c r="BL251" s="84">
        <f t="shared" si="324"/>
        <v>0.29742871756757672</v>
      </c>
      <c r="BM251" s="84">
        <f t="shared" si="325"/>
        <v>0.25294055314188829</v>
      </c>
      <c r="BN251" s="85">
        <f t="shared" si="392"/>
        <v>4.4488164425688426E-2</v>
      </c>
      <c r="BO251" s="84">
        <f t="shared" si="326"/>
        <v>0.32384178426664556</v>
      </c>
      <c r="BP251" s="84">
        <f t="shared" si="327"/>
        <v>0.29742871756757672</v>
      </c>
      <c r="BQ251" s="84">
        <f t="shared" si="328"/>
        <v>0.37872949816577772</v>
      </c>
      <c r="BR251" s="84">
        <f t="shared" si="393"/>
        <v>0.30878457136801951</v>
      </c>
      <c r="BS251" s="84">
        <f t="shared" si="393"/>
        <v>0.25294055314188829</v>
      </c>
      <c r="BT251" s="84">
        <f t="shared" si="393"/>
        <v>0.4382748754900922</v>
      </c>
      <c r="BU251" s="86">
        <f t="shared" si="394"/>
        <v>0</v>
      </c>
      <c r="BV251" s="86">
        <f t="shared" si="394"/>
        <v>1</v>
      </c>
      <c r="BW251" s="86">
        <f t="shared" si="394"/>
        <v>0</v>
      </c>
      <c r="BX251" s="86">
        <f t="shared" si="395"/>
        <v>0</v>
      </c>
      <c r="BY251" s="86">
        <f t="shared" si="395"/>
        <v>1</v>
      </c>
      <c r="BZ251" s="86">
        <f t="shared" si="395"/>
        <v>0</v>
      </c>
      <c r="CA251" s="83">
        <f>IF(AND(DataEntry!B251&gt;=ExFrom,DataEntry!B251&lt;=ExTo),0,IF(AR251&lt;DS251,0,DB251))</f>
        <v>0</v>
      </c>
      <c r="CB251" s="83">
        <f>IF(AND(DataEntry!B251&gt;=ExFrom,DataEntry!B251&lt;=ExTo),0,IF(AT251&lt;DT251,0,DC251))</f>
        <v>0</v>
      </c>
      <c r="CC251" s="14">
        <f t="shared" si="396"/>
        <v>0</v>
      </c>
      <c r="CD251" s="72" t="str">
        <f t="shared" si="329"/>
        <v/>
      </c>
      <c r="CE251" s="87">
        <f t="shared" si="397"/>
        <v>5.1462264571392913E-2</v>
      </c>
      <c r="CF251" s="88">
        <f t="shared" si="398"/>
        <v>-1.699352457701589E-3</v>
      </c>
      <c r="CG251" s="88">
        <f t="shared" si="399"/>
        <v>-0.12281514800574163</v>
      </c>
      <c r="CH251" s="87">
        <f t="shared" si="400"/>
        <v>0.29742871756757672</v>
      </c>
      <c r="CI251" s="89">
        <f t="shared" si="330"/>
        <v>0</v>
      </c>
      <c r="CJ251" s="89">
        <f t="shared" si="331"/>
        <v>0</v>
      </c>
      <c r="CK251" s="157">
        <f t="shared" si="332"/>
        <v>0</v>
      </c>
      <c r="CL251" s="90">
        <f t="shared" si="333"/>
        <v>0</v>
      </c>
      <c r="CM251" s="157">
        <f t="shared" si="334"/>
        <v>0</v>
      </c>
      <c r="CN251" s="90">
        <f t="shared" si="335"/>
        <v>0</v>
      </c>
      <c r="CO251" s="157">
        <f t="shared" si="336"/>
        <v>0</v>
      </c>
      <c r="CP251" s="90">
        <f t="shared" si="337"/>
        <v>0</v>
      </c>
      <c r="CQ251" s="157">
        <f t="shared" si="338"/>
        <v>0</v>
      </c>
      <c r="CR251" s="90">
        <f t="shared" si="339"/>
        <v>0</v>
      </c>
      <c r="CS251" s="157">
        <f t="shared" si="340"/>
        <v>0</v>
      </c>
      <c r="CT251" s="90">
        <f t="shared" si="341"/>
        <v>0</v>
      </c>
      <c r="CU251" s="157">
        <f t="shared" si="342"/>
        <v>0</v>
      </c>
      <c r="CV251" s="90">
        <f t="shared" si="343"/>
        <v>0</v>
      </c>
      <c r="CW251" s="157">
        <f t="shared" si="344"/>
        <v>0</v>
      </c>
      <c r="CX251" s="90">
        <f t="shared" si="345"/>
        <v>0</v>
      </c>
      <c r="CY251" s="157">
        <f t="shared" si="346"/>
        <v>0</v>
      </c>
      <c r="CZ251" s="90">
        <f t="shared" si="347"/>
        <v>0</v>
      </c>
      <c r="DA251" s="94">
        <f>DataEntry!B251</f>
        <v>44302</v>
      </c>
      <c r="DB251" s="83">
        <f t="shared" si="348"/>
        <v>0</v>
      </c>
      <c r="DC251" s="83">
        <f t="shared" si="349"/>
        <v>0</v>
      </c>
      <c r="DD251" s="145" t="str">
        <f t="shared" si="401"/>
        <v/>
      </c>
      <c r="DE251" s="145">
        <f t="shared" si="402"/>
        <v>4</v>
      </c>
      <c r="DF251" s="145" t="str">
        <f t="shared" si="403"/>
        <v/>
      </c>
      <c r="DG251" s="145" t="str">
        <f t="shared" si="404"/>
        <v/>
      </c>
      <c r="DH251" s="145">
        <f t="shared" si="405"/>
        <v>6</v>
      </c>
      <c r="DI251" s="145" t="str">
        <f t="shared" si="406"/>
        <v/>
      </c>
      <c r="DJ251" s="83">
        <f t="shared" si="407"/>
        <v>0</v>
      </c>
      <c r="DK251" s="83">
        <f t="shared" si="408"/>
        <v>0</v>
      </c>
      <c r="DL251" s="84">
        <f t="shared" si="409"/>
        <v>0</v>
      </c>
      <c r="DM251" s="14">
        <f t="shared" si="410"/>
        <v>0</v>
      </c>
      <c r="DN251" s="87">
        <f>IFERROR(DO251*(1-DCFactor)+Results!DP251*DCFactor,"")</f>
        <v>0.284335013250685</v>
      </c>
      <c r="DO251" s="87">
        <f>(DFactor*Rounds*Number/2+SUM(BV$3:BV239))/(Rounds*Number/2+COUNT(BV$3:BV239))</f>
        <v>0.27546224677716391</v>
      </c>
      <c r="DP251" s="87">
        <f t="shared" si="350"/>
        <v>0.30081300813008133</v>
      </c>
      <c r="DQ251" s="84">
        <f t="shared" si="351"/>
        <v>0</v>
      </c>
      <c r="DR251" s="84">
        <f t="shared" si="352"/>
        <v>0</v>
      </c>
      <c r="DS251" s="87">
        <f t="shared" si="353"/>
        <v>0.33672331174859005</v>
      </c>
      <c r="DT251" s="87">
        <f t="shared" si="354"/>
        <v>0.34076050493352472</v>
      </c>
      <c r="DU251" s="87">
        <f t="shared" si="355"/>
        <v>0.29742871756757672</v>
      </c>
      <c r="DV251" s="86">
        <f t="shared" si="411"/>
        <v>0</v>
      </c>
      <c r="DW251" s="86">
        <f t="shared" si="412"/>
        <v>0</v>
      </c>
    </row>
    <row r="252" spans="1:127" x14ac:dyDescent="0.25">
      <c r="A252" s="69">
        <v>250</v>
      </c>
      <c r="B252" s="70">
        <f>DataEntry!C252</f>
        <v>3</v>
      </c>
      <c r="C252" s="71">
        <f>COUNTIF(D$2:D252,D252)+COUNTIF(G$2:G252,D252)</f>
        <v>29</v>
      </c>
      <c r="D252" s="72" t="str">
        <f t="shared" si="313"/>
        <v>Eintracht Braunschweig</v>
      </c>
      <c r="E252" s="70">
        <f>DataEntry!E252</f>
        <v>14</v>
      </c>
      <c r="F252" s="71">
        <f>COUNTIF(D$2:D252,G252)+COUNTIF(G$2:G252,G252)</f>
        <v>29</v>
      </c>
      <c r="G252" s="72" t="str">
        <f t="shared" si="314"/>
        <v>Paderborn 07</v>
      </c>
      <c r="H252" s="73">
        <f>DataEntry!G252</f>
        <v>0</v>
      </c>
      <c r="I252" s="73">
        <f>DataEntry!H252</f>
        <v>0</v>
      </c>
      <c r="J252" s="158">
        <f t="shared" si="312"/>
        <v>2</v>
      </c>
      <c r="K252" s="156">
        <f t="shared" si="315"/>
        <v>0</v>
      </c>
      <c r="L252" s="224">
        <f t="shared" si="316"/>
        <v>2371.9520699894169</v>
      </c>
      <c r="M252" s="224">
        <f t="shared" si="317"/>
        <v>2402.5231661401431</v>
      </c>
      <c r="N252" s="236">
        <f t="shared" si="356"/>
        <v>-30.571096150726135</v>
      </c>
      <c r="O252" s="22" t="str">
        <f t="shared" si="357"/>
        <v>T3G29</v>
      </c>
      <c r="P252" s="248">
        <f t="shared" si="318"/>
        <v>0.26538504618871439</v>
      </c>
      <c r="Q252" s="22" t="str">
        <f t="shared" si="358"/>
        <v>T14G29</v>
      </c>
      <c r="R252" s="248">
        <f t="shared" si="319"/>
        <v>-0.26538504618871439</v>
      </c>
      <c r="S252" s="74">
        <f t="shared" si="359"/>
        <v>0</v>
      </c>
      <c r="T252" s="75">
        <f t="shared" si="360"/>
        <v>1</v>
      </c>
      <c r="U252" s="76">
        <f t="shared" si="361"/>
        <v>0</v>
      </c>
      <c r="V252" s="74">
        <f t="shared" si="362"/>
        <v>0</v>
      </c>
      <c r="W252" s="75">
        <f t="shared" si="363"/>
        <v>0</v>
      </c>
      <c r="X252" s="76">
        <f t="shared" si="364"/>
        <v>0</v>
      </c>
      <c r="Y252" s="74">
        <f t="shared" si="365"/>
        <v>0</v>
      </c>
      <c r="Z252" s="75">
        <f t="shared" si="366"/>
        <v>0</v>
      </c>
      <c r="AA252" s="76">
        <f t="shared" si="367"/>
        <v>0</v>
      </c>
      <c r="AB252" s="74">
        <f t="shared" si="368"/>
        <v>0</v>
      </c>
      <c r="AC252" s="75">
        <f t="shared" si="369"/>
        <v>0</v>
      </c>
      <c r="AD252" s="76">
        <f t="shared" si="370"/>
        <v>0</v>
      </c>
      <c r="AE252" s="74">
        <f t="shared" si="371"/>
        <v>0</v>
      </c>
      <c r="AF252" s="75">
        <f t="shared" si="372"/>
        <v>0</v>
      </c>
      <c r="AG252" s="76">
        <f t="shared" si="373"/>
        <v>0</v>
      </c>
      <c r="AH252" s="74">
        <f t="shared" si="374"/>
        <v>0</v>
      </c>
      <c r="AI252" s="75">
        <f t="shared" si="375"/>
        <v>0</v>
      </c>
      <c r="AJ252" s="76">
        <f t="shared" si="376"/>
        <v>0</v>
      </c>
      <c r="AK252" s="74">
        <f t="shared" si="377"/>
        <v>0</v>
      </c>
      <c r="AL252" s="75">
        <f t="shared" si="378"/>
        <v>0</v>
      </c>
      <c r="AM252" s="76">
        <f t="shared" si="379"/>
        <v>0</v>
      </c>
      <c r="AN252" s="74">
        <f t="shared" si="380"/>
        <v>0</v>
      </c>
      <c r="AO252" s="75">
        <f t="shared" si="381"/>
        <v>0</v>
      </c>
      <c r="AP252" s="76">
        <f t="shared" si="382"/>
        <v>0</v>
      </c>
      <c r="AQ252" s="77">
        <f t="shared" si="320"/>
        <v>0.47346149538112858</v>
      </c>
      <c r="AR252" s="77">
        <f t="shared" si="383"/>
        <v>0.33125933169675686</v>
      </c>
      <c r="AS252" s="78">
        <f t="shared" si="384"/>
        <v>0.28440432736874349</v>
      </c>
      <c r="AT252" s="77">
        <f t="shared" si="385"/>
        <v>0.38433634093449964</v>
      </c>
      <c r="AU252" s="79">
        <f t="shared" si="413"/>
        <v>0.1</v>
      </c>
      <c r="AV252" s="139">
        <f>DataEntry!P252</f>
        <v>0</v>
      </c>
      <c r="AW252" s="80" t="str">
        <f t="shared" si="321"/>
        <v>2/1</v>
      </c>
      <c r="AX252" s="80" t="str">
        <f t="shared" si="322"/>
        <v>5/2</v>
      </c>
      <c r="AY252" s="80" t="str">
        <f t="shared" si="323"/>
        <v>8/5</v>
      </c>
      <c r="AZ252" s="92">
        <f>DataEntry!I252</f>
        <v>11</v>
      </c>
      <c r="BA252" s="93">
        <f>DataEntry!J252</f>
        <v>5</v>
      </c>
      <c r="BB252" s="92">
        <f>DataEntry!K252</f>
        <v>49</v>
      </c>
      <c r="BC252" s="93">
        <f>DataEntry!L252</f>
        <v>20</v>
      </c>
      <c r="BD252" s="92">
        <f>DataEntry!M252</f>
        <v>123</v>
      </c>
      <c r="BE252" s="93">
        <f>DataEntry!N252</f>
        <v>100</v>
      </c>
      <c r="BF252" s="77">
        <f t="shared" si="386"/>
        <v>0.29739654805852456</v>
      </c>
      <c r="BG252" s="77">
        <f t="shared" si="387"/>
        <v>0.27584607356153001</v>
      </c>
      <c r="BH252" s="77">
        <f t="shared" si="388"/>
        <v>0.42675737837994554</v>
      </c>
      <c r="BI252" s="83">
        <f t="shared" si="389"/>
        <v>0</v>
      </c>
      <c r="BJ252" s="83">
        <f t="shared" si="390"/>
        <v>1</v>
      </c>
      <c r="BK252" s="83">
        <f t="shared" si="391"/>
        <v>0</v>
      </c>
      <c r="BL252" s="84">
        <f t="shared" si="324"/>
        <v>0.28440432736874349</v>
      </c>
      <c r="BM252" s="84">
        <f t="shared" si="325"/>
        <v>0.27584607356153001</v>
      </c>
      <c r="BN252" s="85">
        <f t="shared" si="392"/>
        <v>8.5582538072134784E-3</v>
      </c>
      <c r="BO252" s="84">
        <f t="shared" si="326"/>
        <v>0.33125933169675686</v>
      </c>
      <c r="BP252" s="84">
        <f t="shared" si="327"/>
        <v>0.28440432736874349</v>
      </c>
      <c r="BQ252" s="84">
        <f t="shared" si="328"/>
        <v>0.38433634093449964</v>
      </c>
      <c r="BR252" s="84">
        <f t="shared" si="393"/>
        <v>0.29739654805852456</v>
      </c>
      <c r="BS252" s="84">
        <f t="shared" si="393"/>
        <v>0.27584607356153001</v>
      </c>
      <c r="BT252" s="84">
        <f t="shared" si="393"/>
        <v>0.42675737837994554</v>
      </c>
      <c r="BU252" s="86">
        <f t="shared" si="394"/>
        <v>0</v>
      </c>
      <c r="BV252" s="86">
        <f t="shared" si="394"/>
        <v>1</v>
      </c>
      <c r="BW252" s="86">
        <f t="shared" si="394"/>
        <v>0</v>
      </c>
      <c r="BX252" s="86">
        <f t="shared" si="395"/>
        <v>0</v>
      </c>
      <c r="BY252" s="86">
        <f t="shared" si="395"/>
        <v>1</v>
      </c>
      <c r="BZ252" s="86">
        <f t="shared" si="395"/>
        <v>0</v>
      </c>
      <c r="CA252" s="83">
        <f>IF(AND(DataEntry!B252&gt;=ExFrom,DataEntry!B252&lt;=ExTo),0,IF(AR252&lt;DS252,0,DB252))</f>
        <v>0</v>
      </c>
      <c r="CB252" s="83">
        <f>IF(AND(DataEntry!B252&gt;=ExFrom,DataEntry!B252&lt;=ExTo),0,IF(AT252&lt;DT252,0,DC252))</f>
        <v>0</v>
      </c>
      <c r="CC252" s="14">
        <f t="shared" si="396"/>
        <v>0</v>
      </c>
      <c r="CD252" s="72" t="str">
        <f t="shared" si="329"/>
        <v/>
      </c>
      <c r="CE252" s="87">
        <f t="shared" si="397"/>
        <v>5.0785565737310634E-2</v>
      </c>
      <c r="CF252" s="88">
        <f t="shared" si="398"/>
        <v>3.9957656604323731E-2</v>
      </c>
      <c r="CG252" s="88">
        <f t="shared" si="399"/>
        <v>-9.8931568721626978E-2</v>
      </c>
      <c r="CH252" s="87">
        <f t="shared" si="400"/>
        <v>0.28440432736874344</v>
      </c>
      <c r="CI252" s="89">
        <f t="shared" si="330"/>
        <v>0</v>
      </c>
      <c r="CJ252" s="89">
        <f t="shared" si="331"/>
        <v>0</v>
      </c>
      <c r="CK252" s="157">
        <f t="shared" si="332"/>
        <v>0</v>
      </c>
      <c r="CL252" s="90">
        <f t="shared" si="333"/>
        <v>0</v>
      </c>
      <c r="CM252" s="157">
        <f t="shared" si="334"/>
        <v>0</v>
      </c>
      <c r="CN252" s="90">
        <f t="shared" si="335"/>
        <v>0</v>
      </c>
      <c r="CO252" s="157">
        <f t="shared" si="336"/>
        <v>0</v>
      </c>
      <c r="CP252" s="90">
        <f t="shared" si="337"/>
        <v>0</v>
      </c>
      <c r="CQ252" s="157">
        <f t="shared" si="338"/>
        <v>0</v>
      </c>
      <c r="CR252" s="90">
        <f t="shared" si="339"/>
        <v>0</v>
      </c>
      <c r="CS252" s="157">
        <f t="shared" si="340"/>
        <v>0</v>
      </c>
      <c r="CT252" s="90">
        <f t="shared" si="341"/>
        <v>0</v>
      </c>
      <c r="CU252" s="157">
        <f t="shared" si="342"/>
        <v>0</v>
      </c>
      <c r="CV252" s="90">
        <f t="shared" si="343"/>
        <v>0</v>
      </c>
      <c r="CW252" s="157">
        <f t="shared" si="344"/>
        <v>0</v>
      </c>
      <c r="CX252" s="90">
        <f t="shared" si="345"/>
        <v>0</v>
      </c>
      <c r="CY252" s="157">
        <f t="shared" si="346"/>
        <v>0</v>
      </c>
      <c r="CZ252" s="90">
        <f t="shared" si="347"/>
        <v>0</v>
      </c>
      <c r="DA252" s="94">
        <f>DataEntry!B252</f>
        <v>44302</v>
      </c>
      <c r="DB252" s="83">
        <f t="shared" si="348"/>
        <v>0</v>
      </c>
      <c r="DC252" s="83">
        <f t="shared" si="349"/>
        <v>0</v>
      </c>
      <c r="DD252" s="145" t="str">
        <f t="shared" si="401"/>
        <v/>
      </c>
      <c r="DE252" s="145">
        <f t="shared" si="402"/>
        <v>3</v>
      </c>
      <c r="DF252" s="145" t="str">
        <f t="shared" si="403"/>
        <v/>
      </c>
      <c r="DG252" s="145" t="str">
        <f t="shared" si="404"/>
        <v/>
      </c>
      <c r="DH252" s="145">
        <f t="shared" si="405"/>
        <v>14</v>
      </c>
      <c r="DI252" s="145" t="str">
        <f t="shared" si="406"/>
        <v/>
      </c>
      <c r="DJ252" s="83">
        <f t="shared" si="407"/>
        <v>0</v>
      </c>
      <c r="DK252" s="83">
        <f t="shared" si="408"/>
        <v>0</v>
      </c>
      <c r="DL252" s="84">
        <f t="shared" si="409"/>
        <v>0</v>
      </c>
      <c r="DM252" s="14">
        <f t="shared" si="410"/>
        <v>0</v>
      </c>
      <c r="DN252" s="87">
        <f>IFERROR(DO252*(1-DCFactor)+Results!DP252*DCFactor,"")</f>
        <v>0.27171792794367322</v>
      </c>
      <c r="DO252" s="87">
        <f>(DFactor*Rounds*Number/2+SUM(BV$3:BV240))/(Rounds*Number/2+COUNT(BV$3:BV240))</f>
        <v>0.27495588235294116</v>
      </c>
      <c r="DP252" s="87">
        <f t="shared" si="350"/>
        <v>0.26570458404074704</v>
      </c>
      <c r="DQ252" s="84">
        <f t="shared" si="351"/>
        <v>0</v>
      </c>
      <c r="DR252" s="84">
        <f t="shared" si="352"/>
        <v>0</v>
      </c>
      <c r="DS252" s="87">
        <f t="shared" si="353"/>
        <v>0.33533474477985586</v>
      </c>
      <c r="DT252" s="87">
        <f t="shared" si="354"/>
        <v>0.33996438562405423</v>
      </c>
      <c r="DU252" s="87">
        <f t="shared" si="355"/>
        <v>0.28440432736874344</v>
      </c>
      <c r="DV252" s="86">
        <f t="shared" si="411"/>
        <v>0</v>
      </c>
      <c r="DW252" s="86">
        <f t="shared" si="412"/>
        <v>0</v>
      </c>
    </row>
    <row r="253" spans="1:127" x14ac:dyDescent="0.25">
      <c r="A253" s="69">
        <v>251</v>
      </c>
      <c r="B253" s="70">
        <f>DataEntry!C253</f>
        <v>17</v>
      </c>
      <c r="C253" s="71">
        <f>COUNTIF(D$2:D253,D253)+COUNTIF(G$2:G253,D253)</f>
        <v>29</v>
      </c>
      <c r="D253" s="72" t="str">
        <f t="shared" si="313"/>
        <v>St Pauli</v>
      </c>
      <c r="E253" s="70">
        <f>DataEntry!E253</f>
        <v>18</v>
      </c>
      <c r="F253" s="71">
        <f>COUNTIF(D$2:D253,G253)+COUNTIF(G$2:G253,G253)</f>
        <v>29</v>
      </c>
      <c r="G253" s="72" t="str">
        <f t="shared" si="314"/>
        <v>Wurzburger Kickers</v>
      </c>
      <c r="H253" s="73">
        <f>DataEntry!G253</f>
        <v>4</v>
      </c>
      <c r="I253" s="73">
        <f>DataEntry!H253</f>
        <v>0</v>
      </c>
      <c r="J253" s="158">
        <f t="shared" si="312"/>
        <v>1</v>
      </c>
      <c r="K253" s="156">
        <f t="shared" si="315"/>
        <v>4</v>
      </c>
      <c r="L253" s="224">
        <f t="shared" si="316"/>
        <v>2471.9804066772763</v>
      </c>
      <c r="M253" s="224">
        <f t="shared" si="317"/>
        <v>2275.6132826130561</v>
      </c>
      <c r="N253" s="236">
        <f t="shared" si="356"/>
        <v>196.36712406422021</v>
      </c>
      <c r="O253" s="22" t="str">
        <f t="shared" si="357"/>
        <v>T17G29</v>
      </c>
      <c r="P253" s="248">
        <f t="shared" si="318"/>
        <v>4.3805871355132595</v>
      </c>
      <c r="Q253" s="22" t="str">
        <f t="shared" si="358"/>
        <v>T18G29</v>
      </c>
      <c r="R253" s="248">
        <f t="shared" si="319"/>
        <v>-4.3805871355132595</v>
      </c>
      <c r="S253" s="74">
        <f t="shared" si="359"/>
        <v>0</v>
      </c>
      <c r="T253" s="75">
        <f t="shared" si="360"/>
        <v>0</v>
      </c>
      <c r="U253" s="76">
        <f t="shared" si="361"/>
        <v>0</v>
      </c>
      <c r="V253" s="74">
        <f t="shared" si="362"/>
        <v>0</v>
      </c>
      <c r="W253" s="75">
        <f t="shared" si="363"/>
        <v>0</v>
      </c>
      <c r="X253" s="76">
        <f t="shared" si="364"/>
        <v>0</v>
      </c>
      <c r="Y253" s="74">
        <f t="shared" si="365"/>
        <v>0</v>
      </c>
      <c r="Z253" s="75">
        <f t="shared" si="366"/>
        <v>0</v>
      </c>
      <c r="AA253" s="76">
        <f t="shared" si="367"/>
        <v>0</v>
      </c>
      <c r="AB253" s="74">
        <f t="shared" si="368"/>
        <v>1</v>
      </c>
      <c r="AC253" s="75">
        <f t="shared" si="369"/>
        <v>0</v>
      </c>
      <c r="AD253" s="76">
        <f t="shared" si="370"/>
        <v>0</v>
      </c>
      <c r="AE253" s="74">
        <f t="shared" si="371"/>
        <v>0</v>
      </c>
      <c r="AF253" s="75">
        <f t="shared" si="372"/>
        <v>0</v>
      </c>
      <c r="AG253" s="76">
        <f t="shared" si="373"/>
        <v>0</v>
      </c>
      <c r="AH253" s="74">
        <f t="shared" si="374"/>
        <v>0</v>
      </c>
      <c r="AI253" s="75">
        <f t="shared" si="375"/>
        <v>0</v>
      </c>
      <c r="AJ253" s="76">
        <f t="shared" si="376"/>
        <v>0</v>
      </c>
      <c r="AK253" s="74">
        <f t="shared" si="377"/>
        <v>0</v>
      </c>
      <c r="AL253" s="75">
        <f t="shared" si="378"/>
        <v>0</v>
      </c>
      <c r="AM253" s="76">
        <f t="shared" si="379"/>
        <v>0</v>
      </c>
      <c r="AN253" s="74">
        <f t="shared" si="380"/>
        <v>0</v>
      </c>
      <c r="AO253" s="75">
        <f t="shared" si="381"/>
        <v>0</v>
      </c>
      <c r="AP253" s="76">
        <f t="shared" si="382"/>
        <v>0</v>
      </c>
      <c r="AQ253" s="77">
        <f t="shared" si="320"/>
        <v>0.68710091889190994</v>
      </c>
      <c r="AR253" s="77">
        <f t="shared" si="383"/>
        <v>0.56508153781783477</v>
      </c>
      <c r="AS253" s="78">
        <f t="shared" si="384"/>
        <v>0.24403876214815046</v>
      </c>
      <c r="AT253" s="77">
        <f t="shared" si="385"/>
        <v>0.19087970003401483</v>
      </c>
      <c r="AU253" s="79">
        <f t="shared" si="413"/>
        <v>0.1</v>
      </c>
      <c r="AV253" s="139">
        <f>DataEntry!P253</f>
        <v>0</v>
      </c>
      <c r="AW253" s="80" t="str">
        <f t="shared" si="321"/>
        <v>19/25</v>
      </c>
      <c r="AX253" s="80" t="str">
        <f t="shared" si="322"/>
        <v>77/25</v>
      </c>
      <c r="AY253" s="80" t="str">
        <f t="shared" si="323"/>
        <v>21/5</v>
      </c>
      <c r="AZ253" s="92">
        <f>DataEntry!I253</f>
        <v>3</v>
      </c>
      <c r="BA253" s="93">
        <f>DataEntry!J253</f>
        <v>5</v>
      </c>
      <c r="BB253" s="92">
        <f>DataEntry!K253</f>
        <v>17</v>
      </c>
      <c r="BC253" s="93">
        <f>DataEntry!L253</f>
        <v>5</v>
      </c>
      <c r="BD253" s="92">
        <f>DataEntry!M253</f>
        <v>4</v>
      </c>
      <c r="BE253" s="93">
        <f>DataEntry!N253</f>
        <v>1</v>
      </c>
      <c r="BF253" s="77">
        <f t="shared" si="386"/>
        <v>0.59395248380129595</v>
      </c>
      <c r="BG253" s="77">
        <f t="shared" si="387"/>
        <v>0.21598272138228941</v>
      </c>
      <c r="BH253" s="77">
        <f t="shared" si="388"/>
        <v>0.19006479481641469</v>
      </c>
      <c r="BI253" s="83">
        <f t="shared" si="389"/>
        <v>1</v>
      </c>
      <c r="BJ253" s="83">
        <f t="shared" si="390"/>
        <v>0</v>
      </c>
      <c r="BK253" s="83">
        <f t="shared" si="391"/>
        <v>0</v>
      </c>
      <c r="BL253" s="84">
        <f t="shared" si="324"/>
        <v>0.56508153781783477</v>
      </c>
      <c r="BM253" s="84">
        <f t="shared" si="325"/>
        <v>0.59395248380129595</v>
      </c>
      <c r="BN253" s="85">
        <f t="shared" si="392"/>
        <v>-2.8870945983461183E-2</v>
      </c>
      <c r="BO253" s="84">
        <f t="shared" si="326"/>
        <v>0.56508153781783477</v>
      </c>
      <c r="BP253" s="84">
        <f t="shared" si="327"/>
        <v>0.24403876214815046</v>
      </c>
      <c r="BQ253" s="84">
        <f t="shared" si="328"/>
        <v>0.19087970003401483</v>
      </c>
      <c r="BR253" s="84">
        <f t="shared" si="393"/>
        <v>0.59395248380129595</v>
      </c>
      <c r="BS253" s="84">
        <f t="shared" si="393"/>
        <v>0.21598272138228941</v>
      </c>
      <c r="BT253" s="84">
        <f t="shared" si="393"/>
        <v>0.19006479481641469</v>
      </c>
      <c r="BU253" s="86">
        <f t="shared" si="394"/>
        <v>1</v>
      </c>
      <c r="BV253" s="86">
        <f t="shared" si="394"/>
        <v>0</v>
      </c>
      <c r="BW253" s="86">
        <f t="shared" si="394"/>
        <v>0</v>
      </c>
      <c r="BX253" s="86">
        <f t="shared" si="395"/>
        <v>1</v>
      </c>
      <c r="BY253" s="86">
        <f t="shared" si="395"/>
        <v>0</v>
      </c>
      <c r="BZ253" s="86">
        <f t="shared" si="395"/>
        <v>0</v>
      </c>
      <c r="CA253" s="83">
        <f>IF(AND(DataEntry!B253&gt;=ExFrom,DataEntry!B253&lt;=ExTo),0,IF(AR253&lt;DS253,0,DB253))</f>
        <v>0</v>
      </c>
      <c r="CB253" s="83">
        <f>IF(AND(DataEntry!B253&gt;=ExFrom,DataEntry!B253&lt;=ExTo),0,IF(AT253&lt;DT253,0,DC253))</f>
        <v>0</v>
      </c>
      <c r="CC253" s="14">
        <f t="shared" si="396"/>
        <v>0</v>
      </c>
      <c r="CD253" s="72" t="str">
        <f t="shared" si="329"/>
        <v/>
      </c>
      <c r="CE253" s="87">
        <f t="shared" si="397"/>
        <v>5.2272727272727249E-2</v>
      </c>
      <c r="CF253" s="88">
        <f t="shared" si="398"/>
        <v>-7.502182314859436E-2</v>
      </c>
      <c r="CG253" s="88">
        <f t="shared" si="399"/>
        <v>-2.7152950219281664E-2</v>
      </c>
      <c r="CH253" s="87">
        <f t="shared" si="400"/>
        <v>0.2440387621481504</v>
      </c>
      <c r="CI253" s="89">
        <f t="shared" si="330"/>
        <v>0</v>
      </c>
      <c r="CJ253" s="89">
        <f t="shared" si="331"/>
        <v>0</v>
      </c>
      <c r="CK253" s="157">
        <f t="shared" si="332"/>
        <v>0</v>
      </c>
      <c r="CL253" s="90">
        <f t="shared" si="333"/>
        <v>0</v>
      </c>
      <c r="CM253" s="157">
        <f t="shared" si="334"/>
        <v>0</v>
      </c>
      <c r="CN253" s="90">
        <f t="shared" si="335"/>
        <v>0</v>
      </c>
      <c r="CO253" s="157">
        <f t="shared" si="336"/>
        <v>0</v>
      </c>
      <c r="CP253" s="90">
        <f t="shared" si="337"/>
        <v>0</v>
      </c>
      <c r="CQ253" s="157">
        <f t="shared" si="338"/>
        <v>0</v>
      </c>
      <c r="CR253" s="90">
        <f t="shared" si="339"/>
        <v>0</v>
      </c>
      <c r="CS253" s="157">
        <f t="shared" si="340"/>
        <v>0</v>
      </c>
      <c r="CT253" s="90">
        <f t="shared" si="341"/>
        <v>0</v>
      </c>
      <c r="CU253" s="157">
        <f t="shared" si="342"/>
        <v>0</v>
      </c>
      <c r="CV253" s="90">
        <f t="shared" si="343"/>
        <v>0</v>
      </c>
      <c r="CW253" s="157">
        <f t="shared" si="344"/>
        <v>0</v>
      </c>
      <c r="CX253" s="90">
        <f t="shared" si="345"/>
        <v>0</v>
      </c>
      <c r="CY253" s="157">
        <f t="shared" si="346"/>
        <v>0</v>
      </c>
      <c r="CZ253" s="90">
        <f t="shared" si="347"/>
        <v>0</v>
      </c>
      <c r="DA253" s="94">
        <f>DataEntry!B253</f>
        <v>44303</v>
      </c>
      <c r="DB253" s="83">
        <f t="shared" si="348"/>
        <v>0</v>
      </c>
      <c r="DC253" s="83">
        <f t="shared" si="349"/>
        <v>0</v>
      </c>
      <c r="DD253" s="145">
        <f t="shared" si="401"/>
        <v>17</v>
      </c>
      <c r="DE253" s="145" t="str">
        <f t="shared" si="402"/>
        <v/>
      </c>
      <c r="DF253" s="145" t="str">
        <f t="shared" si="403"/>
        <v/>
      </c>
      <c r="DG253" s="145" t="str">
        <f t="shared" si="404"/>
        <v/>
      </c>
      <c r="DH253" s="145" t="str">
        <f t="shared" si="405"/>
        <v/>
      </c>
      <c r="DI253" s="145">
        <f t="shared" si="406"/>
        <v>18</v>
      </c>
      <c r="DJ253" s="83">
        <f t="shared" si="407"/>
        <v>0</v>
      </c>
      <c r="DK253" s="83">
        <f t="shared" si="408"/>
        <v>0</v>
      </c>
      <c r="DL253" s="84">
        <f t="shared" si="409"/>
        <v>0</v>
      </c>
      <c r="DM253" s="14">
        <f t="shared" si="410"/>
        <v>0</v>
      </c>
      <c r="DN253" s="87">
        <f>IFERROR(DO253*(1-DCFactor)+Results!DP253*DCFactor,"")</f>
        <v>0.26663617887571844</v>
      </c>
      <c r="DO253" s="87">
        <f>(DFactor*Rounds*Number/2+SUM(BV$3:BV241))/(Rounds*Number/2+COUNT(BV$3:BV241))</f>
        <v>0.27445137614678899</v>
      </c>
      <c r="DP253" s="87">
        <f t="shared" si="350"/>
        <v>0.25212224108658743</v>
      </c>
      <c r="DQ253" s="84">
        <f t="shared" si="351"/>
        <v>0</v>
      </c>
      <c r="DR253" s="84">
        <f t="shared" si="352"/>
        <v>0</v>
      </c>
      <c r="DS253" s="87">
        <f t="shared" si="353"/>
        <v>0.33916739410495311</v>
      </c>
      <c r="DT253" s="87">
        <f t="shared" si="354"/>
        <v>0.3375717650073094</v>
      </c>
      <c r="DU253" s="87">
        <f t="shared" si="355"/>
        <v>0.2440387621481504</v>
      </c>
      <c r="DV253" s="86">
        <f t="shared" si="411"/>
        <v>4</v>
      </c>
      <c r="DW253" s="86">
        <f t="shared" si="412"/>
        <v>-4</v>
      </c>
    </row>
    <row r="254" spans="1:127" x14ac:dyDescent="0.25">
      <c r="A254" s="69">
        <v>252</v>
      </c>
      <c r="B254" s="70">
        <f>DataEntry!C254</f>
        <v>2</v>
      </c>
      <c r="C254" s="71">
        <f>COUNTIF(D$2:D254,D254)+COUNTIF(G$2:G254,D254)</f>
        <v>29</v>
      </c>
      <c r="D254" s="72" t="str">
        <f t="shared" si="313"/>
        <v>Bochum</v>
      </c>
      <c r="E254" s="70">
        <f>DataEntry!E254</f>
        <v>8</v>
      </c>
      <c r="F254" s="71">
        <f>COUNTIF(D$2:D254,G254)+COUNTIF(G$2:G254,G254)</f>
        <v>28</v>
      </c>
      <c r="G254" s="72" t="str">
        <f t="shared" si="314"/>
        <v>Hannover 96</v>
      </c>
      <c r="H254" s="73">
        <f>DataEntry!G254</f>
        <v>4</v>
      </c>
      <c r="I254" s="73">
        <f>DataEntry!H254</f>
        <v>3</v>
      </c>
      <c r="J254" s="158">
        <f t="shared" si="312"/>
        <v>1</v>
      </c>
      <c r="K254" s="156">
        <f t="shared" si="315"/>
        <v>0</v>
      </c>
      <c r="L254" s="224">
        <f t="shared" si="316"/>
        <v>2507.8717681383855</v>
      </c>
      <c r="M254" s="224">
        <f t="shared" si="317"/>
        <v>2449.9849147345913</v>
      </c>
      <c r="N254" s="236">
        <f t="shared" si="356"/>
        <v>57.886853403794248</v>
      </c>
      <c r="O254" s="22" t="str">
        <f t="shared" si="357"/>
        <v>T2G29</v>
      </c>
      <c r="P254" s="248">
        <f t="shared" si="318"/>
        <v>15.493194391584112</v>
      </c>
      <c r="Q254" s="22" t="str">
        <f t="shared" si="358"/>
        <v>T8G28</v>
      </c>
      <c r="R254" s="248">
        <f t="shared" si="319"/>
        <v>-15.493194391584112</v>
      </c>
      <c r="S254" s="74">
        <f t="shared" si="359"/>
        <v>0</v>
      </c>
      <c r="T254" s="75">
        <f t="shared" si="360"/>
        <v>0</v>
      </c>
      <c r="U254" s="76">
        <f t="shared" si="361"/>
        <v>0</v>
      </c>
      <c r="V254" s="74">
        <f t="shared" si="362"/>
        <v>1</v>
      </c>
      <c r="W254" s="75">
        <f t="shared" si="363"/>
        <v>0</v>
      </c>
      <c r="X254" s="76">
        <f t="shared" si="364"/>
        <v>0</v>
      </c>
      <c r="Y254" s="74">
        <f t="shared" si="365"/>
        <v>0</v>
      </c>
      <c r="Z254" s="75">
        <f t="shared" si="366"/>
        <v>0</v>
      </c>
      <c r="AA254" s="76">
        <f t="shared" si="367"/>
        <v>0</v>
      </c>
      <c r="AB254" s="74">
        <f t="shared" si="368"/>
        <v>0</v>
      </c>
      <c r="AC254" s="75">
        <f t="shared" si="369"/>
        <v>0</v>
      </c>
      <c r="AD254" s="76">
        <f t="shared" si="370"/>
        <v>0</v>
      </c>
      <c r="AE254" s="74">
        <f t="shared" si="371"/>
        <v>0</v>
      </c>
      <c r="AF254" s="75">
        <f t="shared" si="372"/>
        <v>0</v>
      </c>
      <c r="AG254" s="76">
        <f t="shared" si="373"/>
        <v>0</v>
      </c>
      <c r="AH254" s="74">
        <f t="shared" si="374"/>
        <v>0</v>
      </c>
      <c r="AI254" s="75">
        <f t="shared" si="375"/>
        <v>0</v>
      </c>
      <c r="AJ254" s="76">
        <f t="shared" si="376"/>
        <v>0</v>
      </c>
      <c r="AK254" s="74">
        <f t="shared" si="377"/>
        <v>0</v>
      </c>
      <c r="AL254" s="75">
        <f t="shared" si="378"/>
        <v>0</v>
      </c>
      <c r="AM254" s="76">
        <f t="shared" si="379"/>
        <v>0</v>
      </c>
      <c r="AN254" s="74">
        <f t="shared" si="380"/>
        <v>0</v>
      </c>
      <c r="AO254" s="75">
        <f t="shared" si="381"/>
        <v>0</v>
      </c>
      <c r="AP254" s="76">
        <f t="shared" si="382"/>
        <v>0</v>
      </c>
      <c r="AQ254" s="77">
        <f t="shared" si="320"/>
        <v>0.55139259845675226</v>
      </c>
      <c r="AR254" s="77">
        <f t="shared" si="383"/>
        <v>0.40770619999763874</v>
      </c>
      <c r="AS254" s="78">
        <f t="shared" si="384"/>
        <v>0.28737279691822709</v>
      </c>
      <c r="AT254" s="77">
        <f t="shared" si="385"/>
        <v>0.30492100308413417</v>
      </c>
      <c r="AU254" s="79">
        <f t="shared" si="413"/>
        <v>0.1</v>
      </c>
      <c r="AV254" s="139">
        <f>DataEntry!P254</f>
        <v>0</v>
      </c>
      <c r="AW254" s="80" t="str">
        <f t="shared" si="321"/>
        <v>36/25</v>
      </c>
      <c r="AX254" s="80" t="str">
        <f t="shared" si="322"/>
        <v>61/25</v>
      </c>
      <c r="AY254" s="80" t="str">
        <f t="shared" si="323"/>
        <v>9/4</v>
      </c>
      <c r="AZ254" s="92">
        <f>DataEntry!I254</f>
        <v>23</v>
      </c>
      <c r="BA254" s="93">
        <f>DataEntry!J254</f>
        <v>25</v>
      </c>
      <c r="BB254" s="92">
        <f>DataEntry!K254</f>
        <v>68</v>
      </c>
      <c r="BC254" s="93">
        <f>DataEntry!L254</f>
        <v>25</v>
      </c>
      <c r="BD254" s="92">
        <f>DataEntry!M254</f>
        <v>71</v>
      </c>
      <c r="BE254" s="93">
        <f>DataEntry!N254</f>
        <v>25</v>
      </c>
      <c r="BF254" s="77">
        <f t="shared" si="386"/>
        <v>0.49600000000000005</v>
      </c>
      <c r="BG254" s="77">
        <f t="shared" si="387"/>
        <v>0.25600000000000001</v>
      </c>
      <c r="BH254" s="77">
        <f t="shared" si="388"/>
        <v>0.24800000000000003</v>
      </c>
      <c r="BI254" s="83">
        <f t="shared" si="389"/>
        <v>1</v>
      </c>
      <c r="BJ254" s="83">
        <f t="shared" si="390"/>
        <v>0</v>
      </c>
      <c r="BK254" s="83">
        <f t="shared" si="391"/>
        <v>0</v>
      </c>
      <c r="BL254" s="84">
        <f t="shared" si="324"/>
        <v>0.40770619999763874</v>
      </c>
      <c r="BM254" s="84">
        <f t="shared" si="325"/>
        <v>0.49600000000000005</v>
      </c>
      <c r="BN254" s="85">
        <f t="shared" si="392"/>
        <v>-8.8293800002361311E-2</v>
      </c>
      <c r="BO254" s="84">
        <f t="shared" si="326"/>
        <v>0.40770619999763874</v>
      </c>
      <c r="BP254" s="84">
        <f t="shared" si="327"/>
        <v>0.28737279691822709</v>
      </c>
      <c r="BQ254" s="84">
        <f t="shared" si="328"/>
        <v>0.30492100308413417</v>
      </c>
      <c r="BR254" s="84">
        <f t="shared" si="393"/>
        <v>0.49600000000000005</v>
      </c>
      <c r="BS254" s="84">
        <f t="shared" si="393"/>
        <v>0.25600000000000001</v>
      </c>
      <c r="BT254" s="84">
        <f t="shared" si="393"/>
        <v>0.24800000000000003</v>
      </c>
      <c r="BU254" s="86">
        <f t="shared" si="394"/>
        <v>1</v>
      </c>
      <c r="BV254" s="86">
        <f t="shared" si="394"/>
        <v>0</v>
      </c>
      <c r="BW254" s="86">
        <f t="shared" si="394"/>
        <v>0</v>
      </c>
      <c r="BX254" s="86">
        <f t="shared" si="395"/>
        <v>1</v>
      </c>
      <c r="BY254" s="86">
        <f t="shared" si="395"/>
        <v>0</v>
      </c>
      <c r="BZ254" s="86">
        <f t="shared" si="395"/>
        <v>0</v>
      </c>
      <c r="CA254" s="83">
        <f>IF(AND(DataEntry!B254&gt;=ExFrom,DataEntry!B254&lt;=ExTo),0,IF(AR254&lt;DS254,0,DB254))</f>
        <v>0</v>
      </c>
      <c r="CB254" s="83">
        <f>IF(AND(DataEntry!B254&gt;=ExFrom,DataEntry!B254&lt;=ExTo),0,IF(AT254&lt;DT254,0,DC254))</f>
        <v>0</v>
      </c>
      <c r="CC254" s="14">
        <f t="shared" si="396"/>
        <v>0</v>
      </c>
      <c r="CD254" s="72" t="str">
        <f t="shared" si="329"/>
        <v/>
      </c>
      <c r="CE254" s="87">
        <f t="shared" si="397"/>
        <v>5.0067204301075252E-2</v>
      </c>
      <c r="CF254" s="88">
        <f t="shared" si="398"/>
        <v>-0.15287977630523217</v>
      </c>
      <c r="CG254" s="88">
        <f t="shared" si="399"/>
        <v>0.11150331517339288</v>
      </c>
      <c r="CH254" s="87">
        <f t="shared" si="400"/>
        <v>0.28737279691822704</v>
      </c>
      <c r="CI254" s="89">
        <f t="shared" si="330"/>
        <v>0</v>
      </c>
      <c r="CJ254" s="89">
        <f t="shared" si="331"/>
        <v>0</v>
      </c>
      <c r="CK254" s="157">
        <f t="shared" si="332"/>
        <v>0</v>
      </c>
      <c r="CL254" s="90">
        <f t="shared" si="333"/>
        <v>0</v>
      </c>
      <c r="CM254" s="157">
        <f t="shared" si="334"/>
        <v>0</v>
      </c>
      <c r="CN254" s="90">
        <f t="shared" si="335"/>
        <v>0</v>
      </c>
      <c r="CO254" s="157">
        <f t="shared" si="336"/>
        <v>0</v>
      </c>
      <c r="CP254" s="90">
        <f t="shared" si="337"/>
        <v>0</v>
      </c>
      <c r="CQ254" s="157">
        <f t="shared" si="338"/>
        <v>0</v>
      </c>
      <c r="CR254" s="90">
        <f t="shared" si="339"/>
        <v>0</v>
      </c>
      <c r="CS254" s="157">
        <f t="shared" si="340"/>
        <v>0</v>
      </c>
      <c r="CT254" s="90">
        <f t="shared" si="341"/>
        <v>0</v>
      </c>
      <c r="CU254" s="157">
        <f t="shared" si="342"/>
        <v>0</v>
      </c>
      <c r="CV254" s="90">
        <f t="shared" si="343"/>
        <v>0</v>
      </c>
      <c r="CW254" s="157">
        <f t="shared" si="344"/>
        <v>0</v>
      </c>
      <c r="CX254" s="90">
        <f t="shared" si="345"/>
        <v>0</v>
      </c>
      <c r="CY254" s="157">
        <f t="shared" si="346"/>
        <v>0</v>
      </c>
      <c r="CZ254" s="90">
        <f t="shared" si="347"/>
        <v>0</v>
      </c>
      <c r="DA254" s="94">
        <f>DataEntry!B254</f>
        <v>44304</v>
      </c>
      <c r="DB254" s="83">
        <f t="shared" si="348"/>
        <v>0</v>
      </c>
      <c r="DC254" s="83">
        <f t="shared" si="349"/>
        <v>30</v>
      </c>
      <c r="DD254" s="145">
        <f t="shared" si="401"/>
        <v>2</v>
      </c>
      <c r="DE254" s="145" t="str">
        <f t="shared" si="402"/>
        <v/>
      </c>
      <c r="DF254" s="145" t="str">
        <f t="shared" si="403"/>
        <v/>
      </c>
      <c r="DG254" s="145" t="str">
        <f t="shared" si="404"/>
        <v/>
      </c>
      <c r="DH254" s="145" t="str">
        <f t="shared" si="405"/>
        <v/>
      </c>
      <c r="DI254" s="145">
        <f t="shared" si="406"/>
        <v>8</v>
      </c>
      <c r="DJ254" s="83">
        <f t="shared" si="407"/>
        <v>0</v>
      </c>
      <c r="DK254" s="83">
        <f t="shared" si="408"/>
        <v>0</v>
      </c>
      <c r="DL254" s="84">
        <f t="shared" si="409"/>
        <v>0</v>
      </c>
      <c r="DM254" s="14">
        <f t="shared" si="410"/>
        <v>0</v>
      </c>
      <c r="DN254" s="87">
        <f>IFERROR(DO254*(1-DCFactor)+Results!DP254*DCFactor,"")</f>
        <v>0.26627804878048777</v>
      </c>
      <c r="DO254" s="87">
        <f>(DFactor*Rounds*Number/2+SUM(BV$3:BV242))/(Rounds*Number/2+COUNT(BV$3:BV242))</f>
        <v>0.27394871794871795</v>
      </c>
      <c r="DP254" s="87">
        <f t="shared" si="350"/>
        <v>0.25203252032520324</v>
      </c>
      <c r="DQ254" s="84">
        <f t="shared" si="351"/>
        <v>11.007120376151635</v>
      </c>
      <c r="DR254" s="84">
        <f t="shared" si="352"/>
        <v>0</v>
      </c>
      <c r="DS254" s="87">
        <f t="shared" si="353"/>
        <v>0.3417626592101744</v>
      </c>
      <c r="DT254" s="87">
        <f t="shared" si="354"/>
        <v>0.33294988949422022</v>
      </c>
      <c r="DU254" s="87">
        <f t="shared" si="355"/>
        <v>0.28737279691822704</v>
      </c>
      <c r="DV254" s="86">
        <f t="shared" si="411"/>
        <v>1</v>
      </c>
      <c r="DW254" s="86">
        <f t="shared" si="412"/>
        <v>-1</v>
      </c>
    </row>
    <row r="255" spans="1:127" x14ac:dyDescent="0.25">
      <c r="A255" s="69">
        <v>253</v>
      </c>
      <c r="B255" s="70">
        <f>DataEntry!C255</f>
        <v>15</v>
      </c>
      <c r="C255" s="71">
        <f>COUNTIF(D$2:D255,D255)+COUNTIF(G$2:G255,D255)</f>
        <v>28</v>
      </c>
      <c r="D255" s="72" t="str">
        <f t="shared" si="313"/>
        <v>Jahn Regensburg</v>
      </c>
      <c r="E255" s="70">
        <f>DataEntry!E255</f>
        <v>9</v>
      </c>
      <c r="F255" s="71">
        <f>COUNTIF(D$2:D255,G255)+COUNTIF(G$2:G255,G255)</f>
        <v>29</v>
      </c>
      <c r="G255" s="72" t="str">
        <f t="shared" si="314"/>
        <v>Heidenheim</v>
      </c>
      <c r="H255" s="73">
        <f>DataEntry!G255</f>
        <v>0</v>
      </c>
      <c r="I255" s="73">
        <f>DataEntry!H255</f>
        <v>3</v>
      </c>
      <c r="J255" s="158">
        <f t="shared" si="312"/>
        <v>3</v>
      </c>
      <c r="K255" s="156">
        <f t="shared" si="315"/>
        <v>4</v>
      </c>
      <c r="L255" s="224">
        <f t="shared" si="316"/>
        <v>2463.6003515383431</v>
      </c>
      <c r="M255" s="224">
        <f t="shared" si="317"/>
        <v>2439.2931369510843</v>
      </c>
      <c r="N255" s="236">
        <f t="shared" si="356"/>
        <v>24.307214587258841</v>
      </c>
      <c r="O255" s="22" t="str">
        <f t="shared" si="357"/>
        <v>T15G28</v>
      </c>
      <c r="P255" s="248">
        <f t="shared" si="318"/>
        <v>-7.295861621833339</v>
      </c>
      <c r="Q255" s="22" t="str">
        <f t="shared" si="358"/>
        <v>T9G29</v>
      </c>
      <c r="R255" s="248">
        <f t="shared" si="319"/>
        <v>7.295861621833339</v>
      </c>
      <c r="S255" s="74">
        <f t="shared" si="359"/>
        <v>0</v>
      </c>
      <c r="T255" s="75">
        <f t="shared" si="360"/>
        <v>0</v>
      </c>
      <c r="U255" s="76">
        <f t="shared" si="361"/>
        <v>1</v>
      </c>
      <c r="V255" s="74">
        <f t="shared" si="362"/>
        <v>0</v>
      </c>
      <c r="W255" s="75">
        <f t="shared" si="363"/>
        <v>0</v>
      </c>
      <c r="X255" s="76">
        <f t="shared" si="364"/>
        <v>0</v>
      </c>
      <c r="Y255" s="74">
        <f t="shared" si="365"/>
        <v>0</v>
      </c>
      <c r="Z255" s="75">
        <f t="shared" si="366"/>
        <v>0</v>
      </c>
      <c r="AA255" s="76">
        <f t="shared" si="367"/>
        <v>0</v>
      </c>
      <c r="AB255" s="74">
        <f t="shared" si="368"/>
        <v>0</v>
      </c>
      <c r="AC255" s="75">
        <f t="shared" si="369"/>
        <v>0</v>
      </c>
      <c r="AD255" s="76">
        <f t="shared" si="370"/>
        <v>0</v>
      </c>
      <c r="AE255" s="74">
        <f t="shared" si="371"/>
        <v>0</v>
      </c>
      <c r="AF255" s="75">
        <f t="shared" si="372"/>
        <v>0</v>
      </c>
      <c r="AG255" s="76">
        <f t="shared" si="373"/>
        <v>0</v>
      </c>
      <c r="AH255" s="74">
        <f t="shared" si="374"/>
        <v>0</v>
      </c>
      <c r="AI255" s="75">
        <f t="shared" si="375"/>
        <v>0</v>
      </c>
      <c r="AJ255" s="76">
        <f t="shared" si="376"/>
        <v>0</v>
      </c>
      <c r="AK255" s="74">
        <f t="shared" si="377"/>
        <v>0</v>
      </c>
      <c r="AL255" s="75">
        <f t="shared" si="378"/>
        <v>0</v>
      </c>
      <c r="AM255" s="76">
        <f t="shared" si="379"/>
        <v>0</v>
      </c>
      <c r="AN255" s="74">
        <f t="shared" si="380"/>
        <v>0</v>
      </c>
      <c r="AO255" s="75">
        <f t="shared" si="381"/>
        <v>0</v>
      </c>
      <c r="AP255" s="76">
        <f t="shared" si="382"/>
        <v>0</v>
      </c>
      <c r="AQ255" s="77">
        <f t="shared" si="320"/>
        <v>0.52113297298809569</v>
      </c>
      <c r="AR255" s="77">
        <f t="shared" si="383"/>
        <v>0.37619814133286489</v>
      </c>
      <c r="AS255" s="78">
        <f t="shared" si="384"/>
        <v>0.28986966331046171</v>
      </c>
      <c r="AT255" s="77">
        <f t="shared" si="385"/>
        <v>0.33393219535667346</v>
      </c>
      <c r="AU255" s="79">
        <f t="shared" si="413"/>
        <v>0.1</v>
      </c>
      <c r="AV255" s="139">
        <f>DataEntry!P255</f>
        <v>0</v>
      </c>
      <c r="AW255" s="80" t="str">
        <f t="shared" si="321"/>
        <v>41/25</v>
      </c>
      <c r="AX255" s="80" t="str">
        <f t="shared" si="322"/>
        <v>61/25</v>
      </c>
      <c r="AY255" s="80" t="str">
        <f t="shared" si="323"/>
        <v>99/50</v>
      </c>
      <c r="AZ255" s="92">
        <f>DataEntry!I255</f>
        <v>173</v>
      </c>
      <c r="BA255" s="93">
        <f>DataEntry!J255</f>
        <v>100</v>
      </c>
      <c r="BB255" s="92">
        <f>DataEntry!K255</f>
        <v>61</v>
      </c>
      <c r="BC255" s="93">
        <f>DataEntry!L255</f>
        <v>25</v>
      </c>
      <c r="BD255" s="92">
        <f>DataEntry!M255</f>
        <v>31</v>
      </c>
      <c r="BE255" s="93">
        <f>DataEntry!N255</f>
        <v>20</v>
      </c>
      <c r="BF255" s="77">
        <f t="shared" si="386"/>
        <v>0.34913849717608564</v>
      </c>
      <c r="BG255" s="77">
        <f t="shared" si="387"/>
        <v>0.27707793525892849</v>
      </c>
      <c r="BH255" s="77">
        <f t="shared" si="388"/>
        <v>0.37378356756498582</v>
      </c>
      <c r="BI255" s="83">
        <f t="shared" si="389"/>
        <v>0</v>
      </c>
      <c r="BJ255" s="83">
        <f t="shared" si="390"/>
        <v>0</v>
      </c>
      <c r="BK255" s="83">
        <f t="shared" si="391"/>
        <v>1</v>
      </c>
      <c r="BL255" s="84">
        <f t="shared" si="324"/>
        <v>0.33393219535667346</v>
      </c>
      <c r="BM255" s="84">
        <f t="shared" si="325"/>
        <v>0.37378356756498582</v>
      </c>
      <c r="BN255" s="85">
        <f t="shared" si="392"/>
        <v>-3.9851372208312363E-2</v>
      </c>
      <c r="BO255" s="84">
        <f t="shared" si="326"/>
        <v>0.37619814133286489</v>
      </c>
      <c r="BP255" s="84">
        <f t="shared" si="327"/>
        <v>0.28986966331046171</v>
      </c>
      <c r="BQ255" s="84">
        <f t="shared" si="328"/>
        <v>0.33393219535667346</v>
      </c>
      <c r="BR255" s="84">
        <f t="shared" si="393"/>
        <v>0.34913849717608564</v>
      </c>
      <c r="BS255" s="84">
        <f t="shared" si="393"/>
        <v>0.27707793525892849</v>
      </c>
      <c r="BT255" s="84">
        <f t="shared" si="393"/>
        <v>0.37378356756498582</v>
      </c>
      <c r="BU255" s="86">
        <f t="shared" si="394"/>
        <v>0</v>
      </c>
      <c r="BV255" s="86">
        <f t="shared" si="394"/>
        <v>0</v>
      </c>
      <c r="BW255" s="86">
        <f t="shared" si="394"/>
        <v>1</v>
      </c>
      <c r="BX255" s="86">
        <f t="shared" si="395"/>
        <v>0</v>
      </c>
      <c r="BY255" s="86">
        <f t="shared" si="395"/>
        <v>0</v>
      </c>
      <c r="BZ255" s="86">
        <f t="shared" si="395"/>
        <v>1</v>
      </c>
      <c r="CA255" s="83">
        <f>IF(AND(DataEntry!B255&gt;=ExFrom,DataEntry!B255&lt;=ExTo),0,IF(AR255&lt;DS255,0,DB255))</f>
        <v>0</v>
      </c>
      <c r="CB255" s="83">
        <f>IF(AND(DataEntry!B255&gt;=ExFrom,DataEntry!B255&lt;=ExTo),0,IF(AT255&lt;DT255,0,DC255))</f>
        <v>0</v>
      </c>
      <c r="CC255" s="14">
        <f t="shared" si="396"/>
        <v>0</v>
      </c>
      <c r="CD255" s="72" t="str">
        <f t="shared" si="329"/>
        <v/>
      </c>
      <c r="CE255" s="87">
        <f t="shared" si="397"/>
        <v>4.9154903464069033E-2</v>
      </c>
      <c r="CF255" s="88">
        <f t="shared" si="398"/>
        <v>1.8593073958170558E-2</v>
      </c>
      <c r="CG255" s="88">
        <f t="shared" si="399"/>
        <v>-9.9026391951525544E-2</v>
      </c>
      <c r="CH255" s="87">
        <f t="shared" si="400"/>
        <v>0.28986966331046166</v>
      </c>
      <c r="CI255" s="89">
        <f t="shared" si="330"/>
        <v>0</v>
      </c>
      <c r="CJ255" s="89">
        <f t="shared" si="331"/>
        <v>0</v>
      </c>
      <c r="CK255" s="157">
        <f t="shared" si="332"/>
        <v>0</v>
      </c>
      <c r="CL255" s="90">
        <f t="shared" si="333"/>
        <v>0</v>
      </c>
      <c r="CM255" s="157">
        <f t="shared" si="334"/>
        <v>0</v>
      </c>
      <c r="CN255" s="90">
        <f t="shared" si="335"/>
        <v>0</v>
      </c>
      <c r="CO255" s="157">
        <f t="shared" si="336"/>
        <v>0</v>
      </c>
      <c r="CP255" s="90">
        <f t="shared" si="337"/>
        <v>0</v>
      </c>
      <c r="CQ255" s="157">
        <f t="shared" si="338"/>
        <v>0</v>
      </c>
      <c r="CR255" s="90">
        <f t="shared" si="339"/>
        <v>0</v>
      </c>
      <c r="CS255" s="157">
        <f t="shared" si="340"/>
        <v>0</v>
      </c>
      <c r="CT255" s="90">
        <f t="shared" si="341"/>
        <v>0</v>
      </c>
      <c r="CU255" s="157">
        <f t="shared" si="342"/>
        <v>0</v>
      </c>
      <c r="CV255" s="90">
        <f t="shared" si="343"/>
        <v>0</v>
      </c>
      <c r="CW255" s="157">
        <f t="shared" si="344"/>
        <v>0</v>
      </c>
      <c r="CX255" s="90">
        <f t="shared" si="345"/>
        <v>0</v>
      </c>
      <c r="CY255" s="157">
        <f t="shared" si="346"/>
        <v>0</v>
      </c>
      <c r="CZ255" s="90">
        <f t="shared" si="347"/>
        <v>0</v>
      </c>
      <c r="DA255" s="94">
        <f>DataEntry!B255</f>
        <v>44304</v>
      </c>
      <c r="DB255" s="83">
        <f t="shared" si="348"/>
        <v>0</v>
      </c>
      <c r="DC255" s="83">
        <f t="shared" si="349"/>
        <v>0</v>
      </c>
      <c r="DD255" s="145" t="str">
        <f t="shared" si="401"/>
        <v/>
      </c>
      <c r="DE255" s="145" t="str">
        <f t="shared" si="402"/>
        <v/>
      </c>
      <c r="DF255" s="145">
        <f t="shared" si="403"/>
        <v>15</v>
      </c>
      <c r="DG255" s="145">
        <f t="shared" si="404"/>
        <v>9</v>
      </c>
      <c r="DH255" s="145" t="str">
        <f t="shared" si="405"/>
        <v/>
      </c>
      <c r="DI255" s="145" t="str">
        <f t="shared" si="406"/>
        <v/>
      </c>
      <c r="DJ255" s="83">
        <f t="shared" si="407"/>
        <v>0</v>
      </c>
      <c r="DK255" s="83">
        <f t="shared" si="408"/>
        <v>0</v>
      </c>
      <c r="DL255" s="84">
        <f t="shared" si="409"/>
        <v>0</v>
      </c>
      <c r="DM255" s="14">
        <f t="shared" si="410"/>
        <v>0</v>
      </c>
      <c r="DN255" s="87">
        <f>IFERROR(DO255*(1-DCFactor)+Results!DP255*DCFactor,"")</f>
        <v>0.28018015784545414</v>
      </c>
      <c r="DO255" s="87">
        <f>(DFactor*Rounds*Number/2+SUM(BV$3:BV243))/(Rounds*Number/2+COUNT(BV$3:BV243))</f>
        <v>0.27344789762340033</v>
      </c>
      <c r="DP255" s="87">
        <f t="shared" si="350"/>
        <v>0.29268292682926828</v>
      </c>
      <c r="DQ255" s="84">
        <f t="shared" si="351"/>
        <v>0</v>
      </c>
      <c r="DR255" s="84">
        <f t="shared" si="352"/>
        <v>0</v>
      </c>
      <c r="DS255" s="87">
        <f t="shared" si="353"/>
        <v>0.33604689753472761</v>
      </c>
      <c r="DT255" s="87">
        <f t="shared" si="354"/>
        <v>0.33996754639838411</v>
      </c>
      <c r="DU255" s="87">
        <f t="shared" si="355"/>
        <v>0.28986966331046166</v>
      </c>
      <c r="DV255" s="86">
        <f t="shared" si="411"/>
        <v>-3</v>
      </c>
      <c r="DW255" s="86">
        <f t="shared" si="412"/>
        <v>3</v>
      </c>
    </row>
    <row r="256" spans="1:127" x14ac:dyDescent="0.25">
      <c r="A256" s="69">
        <v>254</v>
      </c>
      <c r="B256" s="70">
        <f>DataEntry!C256</f>
        <v>13</v>
      </c>
      <c r="C256" s="71">
        <f>COUNTIF(D$2:D256,D256)+COUNTIF(G$2:G256,D256)</f>
        <v>29</v>
      </c>
      <c r="D256" s="72" t="str">
        <f t="shared" si="313"/>
        <v>Osnabruck</v>
      </c>
      <c r="E256" s="70">
        <f>DataEntry!E256</f>
        <v>5</v>
      </c>
      <c r="F256" s="71">
        <f>COUNTIF(D$2:D256,G256)+COUNTIF(G$2:G256,G256)</f>
        <v>28</v>
      </c>
      <c r="G256" s="72" t="str">
        <f t="shared" si="314"/>
        <v>Fortuna Dusseldorf</v>
      </c>
      <c r="H256" s="73">
        <f>DataEntry!G256</f>
        <v>0</v>
      </c>
      <c r="I256" s="73">
        <f>DataEntry!H256</f>
        <v>3</v>
      </c>
      <c r="J256" s="158">
        <f t="shared" ref="J256:J319" si="414">IF(OR(H256="",H256="P"),"",IF(H256&gt;I256,1,IF(H256=I256,2,3)))</f>
        <v>3</v>
      </c>
      <c r="K256" s="156">
        <f t="shared" si="315"/>
        <v>4</v>
      </c>
      <c r="L256" s="224">
        <f t="shared" si="316"/>
        <v>2361.5022286925491</v>
      </c>
      <c r="M256" s="224">
        <f t="shared" si="317"/>
        <v>2472.3415454261617</v>
      </c>
      <c r="N256" s="236">
        <f t="shared" si="356"/>
        <v>-110.83931673361258</v>
      </c>
      <c r="O256" s="22" t="str">
        <f t="shared" si="357"/>
        <v>T13G29</v>
      </c>
      <c r="P256" s="248">
        <f t="shared" si="318"/>
        <v>-5.5698719215827133</v>
      </c>
      <c r="Q256" s="22" t="str">
        <f t="shared" si="358"/>
        <v>T5G28</v>
      </c>
      <c r="R256" s="248">
        <f t="shared" si="319"/>
        <v>5.5698719215827133</v>
      </c>
      <c r="S256" s="74">
        <f t="shared" si="359"/>
        <v>0</v>
      </c>
      <c r="T256" s="75">
        <f t="shared" si="360"/>
        <v>0</v>
      </c>
      <c r="U256" s="76">
        <f t="shared" si="361"/>
        <v>0</v>
      </c>
      <c r="V256" s="74">
        <f t="shared" si="362"/>
        <v>0</v>
      </c>
      <c r="W256" s="75">
        <f t="shared" si="363"/>
        <v>0</v>
      </c>
      <c r="X256" s="76">
        <f t="shared" si="364"/>
        <v>0</v>
      </c>
      <c r="Y256" s="74">
        <f t="shared" si="365"/>
        <v>1</v>
      </c>
      <c r="Z256" s="75">
        <f t="shared" si="366"/>
        <v>0</v>
      </c>
      <c r="AA256" s="76">
        <f t="shared" si="367"/>
        <v>0</v>
      </c>
      <c r="AB256" s="74">
        <f t="shared" si="368"/>
        <v>0</v>
      </c>
      <c r="AC256" s="75">
        <f t="shared" si="369"/>
        <v>0</v>
      </c>
      <c r="AD256" s="76">
        <f t="shared" si="370"/>
        <v>0</v>
      </c>
      <c r="AE256" s="74">
        <f t="shared" si="371"/>
        <v>0</v>
      </c>
      <c r="AF256" s="75">
        <f t="shared" si="372"/>
        <v>0</v>
      </c>
      <c r="AG256" s="76">
        <f t="shared" si="373"/>
        <v>0</v>
      </c>
      <c r="AH256" s="74">
        <f t="shared" si="374"/>
        <v>0</v>
      </c>
      <c r="AI256" s="75">
        <f t="shared" si="375"/>
        <v>0</v>
      </c>
      <c r="AJ256" s="76">
        <f t="shared" si="376"/>
        <v>0</v>
      </c>
      <c r="AK256" s="74">
        <f t="shared" si="377"/>
        <v>0</v>
      </c>
      <c r="AL256" s="75">
        <f t="shared" si="378"/>
        <v>0</v>
      </c>
      <c r="AM256" s="76">
        <f t="shared" si="379"/>
        <v>0</v>
      </c>
      <c r="AN256" s="74">
        <f t="shared" si="380"/>
        <v>0</v>
      </c>
      <c r="AO256" s="75">
        <f t="shared" si="381"/>
        <v>0</v>
      </c>
      <c r="AP256" s="76">
        <f t="shared" si="382"/>
        <v>0</v>
      </c>
      <c r="AQ256" s="77">
        <f t="shared" si="320"/>
        <v>0.39784799439876528</v>
      </c>
      <c r="AR256" s="77">
        <f t="shared" si="383"/>
        <v>0.24718594235587427</v>
      </c>
      <c r="AS256" s="78">
        <f t="shared" si="384"/>
        <v>0.30132410408578197</v>
      </c>
      <c r="AT256" s="77">
        <f t="shared" si="385"/>
        <v>0.45148995355834376</v>
      </c>
      <c r="AU256" s="79">
        <f t="shared" si="413"/>
        <v>0.1</v>
      </c>
      <c r="AV256" s="139">
        <f>DataEntry!P256</f>
        <v>0</v>
      </c>
      <c r="AW256" s="80" t="str">
        <f t="shared" si="321"/>
        <v>76/25</v>
      </c>
      <c r="AX256" s="80" t="str">
        <f t="shared" si="322"/>
        <v>23/10</v>
      </c>
      <c r="AY256" s="80" t="str">
        <f t="shared" si="323"/>
        <v>6/5</v>
      </c>
      <c r="AZ256" s="92">
        <f>DataEntry!I256</f>
        <v>14</v>
      </c>
      <c r="BA256" s="93">
        <f>DataEntry!J256</f>
        <v>5</v>
      </c>
      <c r="BB256" s="92">
        <f>DataEntry!K256</f>
        <v>63</v>
      </c>
      <c r="BC256" s="93">
        <f>DataEntry!L256</f>
        <v>25</v>
      </c>
      <c r="BD256" s="92">
        <f>DataEntry!M256</f>
        <v>99</v>
      </c>
      <c r="BE256" s="93">
        <f>DataEntry!N256</f>
        <v>100</v>
      </c>
      <c r="BF256" s="77">
        <f t="shared" si="386"/>
        <v>0.25068353923014158</v>
      </c>
      <c r="BG256" s="77">
        <f t="shared" si="387"/>
        <v>0.2706242753052665</v>
      </c>
      <c r="BH256" s="77">
        <f t="shared" si="388"/>
        <v>0.47869218546459191</v>
      </c>
      <c r="BI256" s="83">
        <f t="shared" si="389"/>
        <v>0</v>
      </c>
      <c r="BJ256" s="83">
        <f t="shared" si="390"/>
        <v>0</v>
      </c>
      <c r="BK256" s="83">
        <f t="shared" si="391"/>
        <v>1</v>
      </c>
      <c r="BL256" s="84">
        <f t="shared" si="324"/>
        <v>0.45148995355834376</v>
      </c>
      <c r="BM256" s="84">
        <f t="shared" si="325"/>
        <v>0.47869218546459191</v>
      </c>
      <c r="BN256" s="85">
        <f t="shared" si="392"/>
        <v>-2.7202231906248153E-2</v>
      </c>
      <c r="BO256" s="84">
        <f t="shared" si="326"/>
        <v>0.24718594235587427</v>
      </c>
      <c r="BP256" s="84">
        <f t="shared" si="327"/>
        <v>0.30132410408578197</v>
      </c>
      <c r="BQ256" s="84">
        <f t="shared" si="328"/>
        <v>0.45148995355834376</v>
      </c>
      <c r="BR256" s="84">
        <f t="shared" si="393"/>
        <v>0.25068353923014158</v>
      </c>
      <c r="BS256" s="84">
        <f t="shared" si="393"/>
        <v>0.2706242753052665</v>
      </c>
      <c r="BT256" s="84">
        <f t="shared" si="393"/>
        <v>0.47869218546459191</v>
      </c>
      <c r="BU256" s="86">
        <f t="shared" si="394"/>
        <v>0</v>
      </c>
      <c r="BV256" s="86">
        <f t="shared" si="394"/>
        <v>0</v>
      </c>
      <c r="BW256" s="86">
        <f t="shared" si="394"/>
        <v>1</v>
      </c>
      <c r="BX256" s="86">
        <f t="shared" si="395"/>
        <v>0</v>
      </c>
      <c r="BY256" s="86">
        <f t="shared" si="395"/>
        <v>0</v>
      </c>
      <c r="BZ256" s="86">
        <f t="shared" si="395"/>
        <v>1</v>
      </c>
      <c r="CA256" s="83">
        <f>IF(AND(DataEntry!B256&gt;=ExFrom,DataEntry!B256&lt;=ExTo),0,IF(AR256&lt;DS256,0,DB256))</f>
        <v>0</v>
      </c>
      <c r="CB256" s="83">
        <f>IF(AND(DataEntry!B256&gt;=ExFrom,DataEntry!B256&lt;=ExTo),0,IF(AT256&lt;DT256,0,DC256))</f>
        <v>0</v>
      </c>
      <c r="CC256" s="14">
        <f t="shared" si="396"/>
        <v>0</v>
      </c>
      <c r="CD256" s="72" t="str">
        <f t="shared" si="329"/>
        <v/>
      </c>
      <c r="CE256" s="87">
        <f t="shared" si="397"/>
        <v>4.9761366641821514E-2</v>
      </c>
      <c r="CF256" s="88">
        <f t="shared" si="398"/>
        <v>-3.7847989514888984E-2</v>
      </c>
      <c r="CG256" s="88">
        <f t="shared" si="399"/>
        <v>-7.3688510715325048E-2</v>
      </c>
      <c r="CH256" s="87">
        <f t="shared" si="400"/>
        <v>0.30132410408578203</v>
      </c>
      <c r="CI256" s="89">
        <f t="shared" si="330"/>
        <v>0</v>
      </c>
      <c r="CJ256" s="89">
        <f t="shared" si="331"/>
        <v>0</v>
      </c>
      <c r="CK256" s="157">
        <f t="shared" si="332"/>
        <v>0</v>
      </c>
      <c r="CL256" s="90">
        <f t="shared" si="333"/>
        <v>0</v>
      </c>
      <c r="CM256" s="157">
        <f t="shared" si="334"/>
        <v>0</v>
      </c>
      <c r="CN256" s="90">
        <f t="shared" si="335"/>
        <v>0</v>
      </c>
      <c r="CO256" s="157">
        <f t="shared" si="336"/>
        <v>0</v>
      </c>
      <c r="CP256" s="90">
        <f t="shared" si="337"/>
        <v>0</v>
      </c>
      <c r="CQ256" s="157">
        <f t="shared" si="338"/>
        <v>0</v>
      </c>
      <c r="CR256" s="90">
        <f t="shared" si="339"/>
        <v>0</v>
      </c>
      <c r="CS256" s="157">
        <f t="shared" si="340"/>
        <v>0</v>
      </c>
      <c r="CT256" s="90">
        <f t="shared" si="341"/>
        <v>0</v>
      </c>
      <c r="CU256" s="157">
        <f t="shared" si="342"/>
        <v>0</v>
      </c>
      <c r="CV256" s="90">
        <f t="shared" si="343"/>
        <v>0</v>
      </c>
      <c r="CW256" s="157">
        <f t="shared" si="344"/>
        <v>0</v>
      </c>
      <c r="CX256" s="90">
        <f t="shared" si="345"/>
        <v>0</v>
      </c>
      <c r="CY256" s="157">
        <f t="shared" si="346"/>
        <v>0</v>
      </c>
      <c r="CZ256" s="90">
        <f t="shared" si="347"/>
        <v>0</v>
      </c>
      <c r="DA256" s="94">
        <f>DataEntry!B256</f>
        <v>44304</v>
      </c>
      <c r="DB256" s="83">
        <f t="shared" si="348"/>
        <v>0</v>
      </c>
      <c r="DC256" s="83">
        <f t="shared" si="349"/>
        <v>0</v>
      </c>
      <c r="DD256" s="145" t="str">
        <f t="shared" si="401"/>
        <v/>
      </c>
      <c r="DE256" s="145" t="str">
        <f t="shared" si="402"/>
        <v/>
      </c>
      <c r="DF256" s="145">
        <f t="shared" si="403"/>
        <v>13</v>
      </c>
      <c r="DG256" s="145">
        <f t="shared" si="404"/>
        <v>5</v>
      </c>
      <c r="DH256" s="145" t="str">
        <f t="shared" si="405"/>
        <v/>
      </c>
      <c r="DI256" s="145" t="str">
        <f t="shared" si="406"/>
        <v/>
      </c>
      <c r="DJ256" s="83">
        <f t="shared" si="407"/>
        <v>0</v>
      </c>
      <c r="DK256" s="83">
        <f t="shared" si="408"/>
        <v>0</v>
      </c>
      <c r="DL256" s="84">
        <f t="shared" si="409"/>
        <v>0</v>
      </c>
      <c r="DM256" s="14">
        <f t="shared" si="410"/>
        <v>0</v>
      </c>
      <c r="DN256" s="87">
        <f>IFERROR(DO256*(1-DCFactor)+Results!DP256*DCFactor,"")</f>
        <v>0.28270134116669632</v>
      </c>
      <c r="DO256" s="87">
        <f>(DFactor*Rounds*Number/2+SUM(BV$3:BV244))/(Rounds*Number/2+COUNT(BV$3:BV244))</f>
        <v>0.27294890510948905</v>
      </c>
      <c r="DP256" s="87">
        <f t="shared" si="350"/>
        <v>0.30081300813008133</v>
      </c>
      <c r="DQ256" s="84">
        <f t="shared" si="351"/>
        <v>0</v>
      </c>
      <c r="DR256" s="84">
        <f t="shared" si="352"/>
        <v>0</v>
      </c>
      <c r="DS256" s="87">
        <f t="shared" si="353"/>
        <v>0.337928266317163</v>
      </c>
      <c r="DT256" s="87">
        <f t="shared" si="354"/>
        <v>0.33912295035717743</v>
      </c>
      <c r="DU256" s="87">
        <f t="shared" si="355"/>
        <v>0.30132410408578203</v>
      </c>
      <c r="DV256" s="86">
        <f t="shared" si="411"/>
        <v>-3</v>
      </c>
      <c r="DW256" s="86">
        <f t="shared" si="412"/>
        <v>3</v>
      </c>
    </row>
    <row r="257" spans="1:127" x14ac:dyDescent="0.25">
      <c r="A257" s="69">
        <v>255</v>
      </c>
      <c r="B257" s="70">
        <f>DataEntry!C257</f>
        <v>1</v>
      </c>
      <c r="C257" s="71">
        <f>COUNTIF(D$2:D257,D257)+COUNTIF(G$2:G257,D257)</f>
        <v>29</v>
      </c>
      <c r="D257" s="72" t="str">
        <f t="shared" si="313"/>
        <v>Erzgebirge Aue</v>
      </c>
      <c r="E257" s="70">
        <f>DataEntry!E257</f>
        <v>12</v>
      </c>
      <c r="F257" s="71">
        <f>COUNTIF(D$2:D257,G257)+COUNTIF(G$2:G257,G257)</f>
        <v>29</v>
      </c>
      <c r="G257" s="72" t="str">
        <f t="shared" si="314"/>
        <v>Nurnberg</v>
      </c>
      <c r="H257" s="73">
        <f>DataEntry!G257</f>
        <v>0</v>
      </c>
      <c r="I257" s="73">
        <f>DataEntry!H257</f>
        <v>1</v>
      </c>
      <c r="J257" s="158">
        <f t="shared" si="414"/>
        <v>3</v>
      </c>
      <c r="K257" s="156">
        <f t="shared" si="315"/>
        <v>0</v>
      </c>
      <c r="L257" s="224">
        <f t="shared" si="316"/>
        <v>2452.2743363106397</v>
      </c>
      <c r="M257" s="224">
        <f t="shared" si="317"/>
        <v>2413.5809965524786</v>
      </c>
      <c r="N257" s="236">
        <f t="shared" si="356"/>
        <v>38.693339758161073</v>
      </c>
      <c r="O257" s="22" t="str">
        <f t="shared" si="357"/>
        <v>T1G29</v>
      </c>
      <c r="P257" s="248">
        <f t="shared" si="318"/>
        <v>-17.566120583433882</v>
      </c>
      <c r="Q257" s="22" t="str">
        <f t="shared" si="358"/>
        <v>T12G29</v>
      </c>
      <c r="R257" s="248">
        <f t="shared" si="319"/>
        <v>17.566120583433882</v>
      </c>
      <c r="S257" s="74">
        <f t="shared" si="359"/>
        <v>0</v>
      </c>
      <c r="T257" s="75">
        <f t="shared" si="360"/>
        <v>0</v>
      </c>
      <c r="U257" s="76">
        <f t="shared" si="361"/>
        <v>1</v>
      </c>
      <c r="V257" s="74">
        <f t="shared" si="362"/>
        <v>0</v>
      </c>
      <c r="W257" s="75">
        <f t="shared" si="363"/>
        <v>0</v>
      </c>
      <c r="X257" s="76">
        <f t="shared" si="364"/>
        <v>0</v>
      </c>
      <c r="Y257" s="74">
        <f t="shared" si="365"/>
        <v>0</v>
      </c>
      <c r="Z257" s="75">
        <f t="shared" si="366"/>
        <v>0</v>
      </c>
      <c r="AA257" s="76">
        <f t="shared" si="367"/>
        <v>0</v>
      </c>
      <c r="AB257" s="74">
        <f t="shared" si="368"/>
        <v>0</v>
      </c>
      <c r="AC257" s="75">
        <f t="shared" si="369"/>
        <v>0</v>
      </c>
      <c r="AD257" s="76">
        <f t="shared" si="370"/>
        <v>0</v>
      </c>
      <c r="AE257" s="74">
        <f t="shared" si="371"/>
        <v>0</v>
      </c>
      <c r="AF257" s="75">
        <f t="shared" si="372"/>
        <v>0</v>
      </c>
      <c r="AG257" s="76">
        <f t="shared" si="373"/>
        <v>0</v>
      </c>
      <c r="AH257" s="74">
        <f t="shared" si="374"/>
        <v>0</v>
      </c>
      <c r="AI257" s="75">
        <f t="shared" si="375"/>
        <v>0</v>
      </c>
      <c r="AJ257" s="76">
        <f t="shared" si="376"/>
        <v>0</v>
      </c>
      <c r="AK257" s="74">
        <f t="shared" si="377"/>
        <v>0</v>
      </c>
      <c r="AL257" s="75">
        <f t="shared" si="378"/>
        <v>0</v>
      </c>
      <c r="AM257" s="76">
        <f t="shared" si="379"/>
        <v>0</v>
      </c>
      <c r="AN257" s="74">
        <f t="shared" si="380"/>
        <v>0</v>
      </c>
      <c r="AO257" s="75">
        <f t="shared" si="381"/>
        <v>0</v>
      </c>
      <c r="AP257" s="76">
        <f t="shared" si="382"/>
        <v>0</v>
      </c>
      <c r="AQ257" s="77">
        <f t="shared" si="320"/>
        <v>0.53381559124360001</v>
      </c>
      <c r="AR257" s="77">
        <f t="shared" si="383"/>
        <v>0.38507029901535772</v>
      </c>
      <c r="AS257" s="78">
        <f t="shared" si="384"/>
        <v>0.29749058445648457</v>
      </c>
      <c r="AT257" s="77">
        <f t="shared" si="385"/>
        <v>0.31743911652815771</v>
      </c>
      <c r="AU257" s="79">
        <f t="shared" si="413"/>
        <v>0.1</v>
      </c>
      <c r="AV257" s="139">
        <f>DataEntry!P257</f>
        <v>-54.730000000000004</v>
      </c>
      <c r="AW257" s="80" t="str">
        <f t="shared" si="321"/>
        <v>79/50</v>
      </c>
      <c r="AX257" s="80" t="str">
        <f t="shared" si="322"/>
        <v>59/25</v>
      </c>
      <c r="AY257" s="80" t="str">
        <f t="shared" si="323"/>
        <v>53/25</v>
      </c>
      <c r="AZ257" s="92">
        <f>DataEntry!I257</f>
        <v>2</v>
      </c>
      <c r="BA257" s="93">
        <f>DataEntry!J257</f>
        <v>1</v>
      </c>
      <c r="BB257" s="92">
        <f>DataEntry!K257</f>
        <v>62</v>
      </c>
      <c r="BC257" s="93">
        <f>DataEntry!L257</f>
        <v>25</v>
      </c>
      <c r="BD257" s="92">
        <f>DataEntry!M257</f>
        <v>33</v>
      </c>
      <c r="BE257" s="93">
        <f>DataEntry!N257</f>
        <v>25</v>
      </c>
      <c r="BF257" s="77">
        <f t="shared" si="386"/>
        <v>0.31693989071038259</v>
      </c>
      <c r="BG257" s="77">
        <f t="shared" si="387"/>
        <v>0.27322404371584702</v>
      </c>
      <c r="BH257" s="77">
        <f t="shared" si="388"/>
        <v>0.40983606557377056</v>
      </c>
      <c r="BI257" s="83">
        <f t="shared" si="389"/>
        <v>0</v>
      </c>
      <c r="BJ257" s="83">
        <f t="shared" si="390"/>
        <v>0</v>
      </c>
      <c r="BK257" s="83">
        <f t="shared" si="391"/>
        <v>1</v>
      </c>
      <c r="BL257" s="84">
        <f t="shared" si="324"/>
        <v>0.31743911652815771</v>
      </c>
      <c r="BM257" s="84">
        <f t="shared" si="325"/>
        <v>0.40983606557377056</v>
      </c>
      <c r="BN257" s="85">
        <f t="shared" si="392"/>
        <v>-9.2396949045612853E-2</v>
      </c>
      <c r="BO257" s="84">
        <f t="shared" si="326"/>
        <v>0.38507029901535772</v>
      </c>
      <c r="BP257" s="84">
        <f t="shared" si="327"/>
        <v>0.29749058445648457</v>
      </c>
      <c r="BQ257" s="84">
        <f t="shared" si="328"/>
        <v>0.31743911652815771</v>
      </c>
      <c r="BR257" s="84">
        <f t="shared" si="393"/>
        <v>0.31693989071038259</v>
      </c>
      <c r="BS257" s="84">
        <f t="shared" si="393"/>
        <v>0.27322404371584702</v>
      </c>
      <c r="BT257" s="84">
        <f t="shared" si="393"/>
        <v>0.40983606557377056</v>
      </c>
      <c r="BU257" s="86">
        <f t="shared" si="394"/>
        <v>0</v>
      </c>
      <c r="BV257" s="86">
        <f t="shared" si="394"/>
        <v>0</v>
      </c>
      <c r="BW257" s="86">
        <f t="shared" si="394"/>
        <v>1</v>
      </c>
      <c r="BX257" s="86">
        <f t="shared" si="395"/>
        <v>0</v>
      </c>
      <c r="BY257" s="86">
        <f t="shared" si="395"/>
        <v>0</v>
      </c>
      <c r="BZ257" s="86">
        <f t="shared" si="395"/>
        <v>1</v>
      </c>
      <c r="CA257" s="83">
        <f>IF(AND(DataEntry!B257&gt;=ExFrom,DataEntry!B257&lt;=ExTo),0,IF(AR257&lt;DS257,0,DB257))</f>
        <v>39</v>
      </c>
      <c r="CB257" s="83">
        <f>IF(AND(DataEntry!B257&gt;=ExFrom,DataEntry!B257&lt;=ExTo),0,IF(AT257&lt;DT257,0,DC257))</f>
        <v>0</v>
      </c>
      <c r="CC257" s="14">
        <f t="shared" si="396"/>
        <v>-39</v>
      </c>
      <c r="CD257" s="72" t="str">
        <f t="shared" si="329"/>
        <v>Erzgebirge Aue</v>
      </c>
      <c r="CE257" s="87">
        <f t="shared" si="397"/>
        <v>5.1724137931034253E-2</v>
      </c>
      <c r="CF257" s="88">
        <f t="shared" si="398"/>
        <v>0.10748900179102329</v>
      </c>
      <c r="CG257" s="88">
        <f t="shared" si="399"/>
        <v>-0.17359977555689021</v>
      </c>
      <c r="CH257" s="87">
        <f t="shared" si="400"/>
        <v>0.29749058445648457</v>
      </c>
      <c r="CI257" s="89">
        <f t="shared" si="330"/>
        <v>1</v>
      </c>
      <c r="CJ257" s="89">
        <f t="shared" si="331"/>
        <v>0</v>
      </c>
      <c r="CK257" s="157">
        <f t="shared" si="332"/>
        <v>-39</v>
      </c>
      <c r="CL257" s="90">
        <f t="shared" si="333"/>
        <v>0</v>
      </c>
      <c r="CM257" s="157">
        <f t="shared" si="334"/>
        <v>0</v>
      </c>
      <c r="CN257" s="90">
        <f t="shared" si="335"/>
        <v>0</v>
      </c>
      <c r="CO257" s="157">
        <f t="shared" si="336"/>
        <v>0</v>
      </c>
      <c r="CP257" s="90">
        <f t="shared" si="337"/>
        <v>0</v>
      </c>
      <c r="CQ257" s="157">
        <f t="shared" si="338"/>
        <v>0</v>
      </c>
      <c r="CR257" s="90">
        <f t="shared" si="339"/>
        <v>0</v>
      </c>
      <c r="CS257" s="157">
        <f t="shared" si="340"/>
        <v>0</v>
      </c>
      <c r="CT257" s="90">
        <f t="shared" si="341"/>
        <v>0</v>
      </c>
      <c r="CU257" s="157">
        <f t="shared" si="342"/>
        <v>0</v>
      </c>
      <c r="CV257" s="90">
        <f t="shared" si="343"/>
        <v>0</v>
      </c>
      <c r="CW257" s="157">
        <f t="shared" si="344"/>
        <v>0</v>
      </c>
      <c r="CX257" s="90">
        <f t="shared" si="345"/>
        <v>0</v>
      </c>
      <c r="CY257" s="157">
        <f t="shared" si="346"/>
        <v>0</v>
      </c>
      <c r="CZ257" s="90">
        <f t="shared" si="347"/>
        <v>0</v>
      </c>
      <c r="DA257" s="94">
        <f>DataEntry!B257</f>
        <v>44306</v>
      </c>
      <c r="DB257" s="83">
        <f t="shared" si="348"/>
        <v>39</v>
      </c>
      <c r="DC257" s="83">
        <f t="shared" si="349"/>
        <v>0</v>
      </c>
      <c r="DD257" s="145" t="str">
        <f t="shared" si="401"/>
        <v/>
      </c>
      <c r="DE257" s="145" t="str">
        <f t="shared" si="402"/>
        <v/>
      </c>
      <c r="DF257" s="145">
        <f t="shared" si="403"/>
        <v>1</v>
      </c>
      <c r="DG257" s="145">
        <f t="shared" si="404"/>
        <v>12</v>
      </c>
      <c r="DH257" s="145" t="str">
        <f t="shared" si="405"/>
        <v/>
      </c>
      <c r="DI257" s="145" t="str">
        <f t="shared" si="406"/>
        <v/>
      </c>
      <c r="DJ257" s="83">
        <f t="shared" si="407"/>
        <v>39</v>
      </c>
      <c r="DK257" s="83">
        <f t="shared" si="408"/>
        <v>0</v>
      </c>
      <c r="DL257" s="84">
        <f t="shared" si="409"/>
        <v>15.73</v>
      </c>
      <c r="DM257" s="14">
        <f t="shared" si="410"/>
        <v>-15.73</v>
      </c>
      <c r="DN257" s="87">
        <f>IFERROR(DO257*(1-DCFactor)+Results!DP257*DCFactor,"")</f>
        <v>0.28152910864328101</v>
      </c>
      <c r="DO257" s="87">
        <f>(DFactor*Rounds*Number/2+SUM(BV$3:BV245))/(Rounds*Number/2+COUNT(BV$3:BV245))</f>
        <v>0.27245173041894349</v>
      </c>
      <c r="DP257" s="87">
        <f t="shared" si="350"/>
        <v>0.29838709677419356</v>
      </c>
      <c r="DQ257" s="84">
        <f t="shared" si="351"/>
        <v>0</v>
      </c>
      <c r="DR257" s="84">
        <f t="shared" si="352"/>
        <v>12.227964670997883</v>
      </c>
      <c r="DS257" s="87">
        <f t="shared" si="353"/>
        <v>0.33308369994029918</v>
      </c>
      <c r="DT257" s="87">
        <f t="shared" si="354"/>
        <v>0.34245332585189631</v>
      </c>
      <c r="DU257" s="87">
        <f t="shared" si="355"/>
        <v>0.29749058445648457</v>
      </c>
      <c r="DV257" s="86">
        <f t="shared" si="411"/>
        <v>-1</v>
      </c>
      <c r="DW257" s="86">
        <f t="shared" si="412"/>
        <v>1</v>
      </c>
    </row>
    <row r="258" spans="1:127" x14ac:dyDescent="0.25">
      <c r="A258" s="69">
        <v>256</v>
      </c>
      <c r="B258" s="70">
        <f>DataEntry!C258</f>
        <v>6</v>
      </c>
      <c r="C258" s="71">
        <f>COUNTIF(D$2:D258,D258)+COUNTIF(G$2:G258,D258)</f>
        <v>29</v>
      </c>
      <c r="D258" s="72" t="str">
        <f t="shared" si="313"/>
        <v>Greuther Furth</v>
      </c>
      <c r="E258" s="70">
        <f>DataEntry!E258</f>
        <v>3</v>
      </c>
      <c r="F258" s="71">
        <f>COUNTIF(D$2:D258,G258)+COUNTIF(G$2:G258,G258)</f>
        <v>30</v>
      </c>
      <c r="G258" s="72" t="str">
        <f t="shared" si="314"/>
        <v>Eintracht Braunschweig</v>
      </c>
      <c r="H258" s="73">
        <f>DataEntry!G258</f>
        <v>3</v>
      </c>
      <c r="I258" s="73">
        <f>DataEntry!H258</f>
        <v>0</v>
      </c>
      <c r="J258" s="158">
        <f t="shared" si="414"/>
        <v>1</v>
      </c>
      <c r="K258" s="156">
        <f t="shared" si="315"/>
        <v>4</v>
      </c>
      <c r="L258" s="224">
        <f t="shared" si="316"/>
        <v>2478.0100798435769</v>
      </c>
      <c r="M258" s="224">
        <f t="shared" si="317"/>
        <v>2336.7954664217873</v>
      </c>
      <c r="N258" s="236">
        <f t="shared" si="356"/>
        <v>141.21461342178964</v>
      </c>
      <c r="O258" s="22" t="str">
        <f t="shared" si="357"/>
        <v>T6G29</v>
      </c>
      <c r="P258" s="248">
        <f t="shared" si="318"/>
        <v>25.889584243953578</v>
      </c>
      <c r="Q258" s="22" t="str">
        <f t="shared" si="358"/>
        <v>T3G30</v>
      </c>
      <c r="R258" s="248">
        <f t="shared" si="319"/>
        <v>-25.889584243953578</v>
      </c>
      <c r="S258" s="74">
        <f t="shared" si="359"/>
        <v>0</v>
      </c>
      <c r="T258" s="75">
        <f t="shared" si="360"/>
        <v>0</v>
      </c>
      <c r="U258" s="76">
        <f t="shared" si="361"/>
        <v>0</v>
      </c>
      <c r="V258" s="74">
        <f t="shared" si="362"/>
        <v>0</v>
      </c>
      <c r="W258" s="75">
        <f t="shared" si="363"/>
        <v>0</v>
      </c>
      <c r="X258" s="76">
        <f t="shared" si="364"/>
        <v>0</v>
      </c>
      <c r="Y258" s="74">
        <f t="shared" si="365"/>
        <v>1</v>
      </c>
      <c r="Z258" s="75">
        <f t="shared" si="366"/>
        <v>0</v>
      </c>
      <c r="AA258" s="76">
        <f t="shared" si="367"/>
        <v>0</v>
      </c>
      <c r="AB258" s="74">
        <f t="shared" si="368"/>
        <v>0</v>
      </c>
      <c r="AC258" s="75">
        <f t="shared" si="369"/>
        <v>0</v>
      </c>
      <c r="AD258" s="76">
        <f t="shared" si="370"/>
        <v>0</v>
      </c>
      <c r="AE258" s="74">
        <f t="shared" si="371"/>
        <v>0</v>
      </c>
      <c r="AF258" s="75">
        <f t="shared" si="372"/>
        <v>0</v>
      </c>
      <c r="AG258" s="76">
        <f t="shared" si="373"/>
        <v>0</v>
      </c>
      <c r="AH258" s="74">
        <f t="shared" si="374"/>
        <v>0</v>
      </c>
      <c r="AI258" s="75">
        <f t="shared" si="375"/>
        <v>0</v>
      </c>
      <c r="AJ258" s="76">
        <f t="shared" si="376"/>
        <v>0</v>
      </c>
      <c r="AK258" s="74">
        <f t="shared" si="377"/>
        <v>0</v>
      </c>
      <c r="AL258" s="75">
        <f t="shared" si="378"/>
        <v>0</v>
      </c>
      <c r="AM258" s="76">
        <f t="shared" si="379"/>
        <v>0</v>
      </c>
      <c r="AN258" s="74">
        <f t="shared" si="380"/>
        <v>0</v>
      </c>
      <c r="AO258" s="75">
        <f t="shared" si="381"/>
        <v>0</v>
      </c>
      <c r="AP258" s="76">
        <f t="shared" si="382"/>
        <v>0</v>
      </c>
      <c r="AQ258" s="77">
        <f t="shared" si="320"/>
        <v>0.63261916121166872</v>
      </c>
      <c r="AR258" s="77">
        <f t="shared" si="383"/>
        <v>0.48701855585764864</v>
      </c>
      <c r="AS258" s="78">
        <f t="shared" si="384"/>
        <v>0.29120121070804017</v>
      </c>
      <c r="AT258" s="77">
        <f t="shared" si="385"/>
        <v>0.22178023343431119</v>
      </c>
      <c r="AU258" s="79">
        <f t="shared" si="413"/>
        <v>0.1</v>
      </c>
      <c r="AV258" s="139">
        <f>DataEntry!P258</f>
        <v>0</v>
      </c>
      <c r="AW258" s="80" t="str">
        <f t="shared" si="321"/>
        <v>21/20</v>
      </c>
      <c r="AX258" s="80" t="str">
        <f t="shared" si="322"/>
        <v>12/5</v>
      </c>
      <c r="AY258" s="80" t="str">
        <f t="shared" si="323"/>
        <v>7/2</v>
      </c>
      <c r="AZ258" s="92">
        <f>DataEntry!I258</f>
        <v>51</v>
      </c>
      <c r="BA258" s="93">
        <f>DataEntry!J258</f>
        <v>100</v>
      </c>
      <c r="BB258" s="92">
        <f>DataEntry!K258</f>
        <v>67</v>
      </c>
      <c r="BC258" s="93">
        <f>DataEntry!L258</f>
        <v>20</v>
      </c>
      <c r="BD258" s="92">
        <f>DataEntry!M258</f>
        <v>53</v>
      </c>
      <c r="BE258" s="93">
        <f>DataEntry!N258</f>
        <v>10</v>
      </c>
      <c r="BF258" s="77">
        <f t="shared" si="386"/>
        <v>0.63019557793798087</v>
      </c>
      <c r="BG258" s="77">
        <f t="shared" si="387"/>
        <v>0.21875754544513817</v>
      </c>
      <c r="BH258" s="77">
        <f t="shared" si="388"/>
        <v>0.1510468766168811</v>
      </c>
      <c r="BI258" s="83">
        <f t="shared" si="389"/>
        <v>1</v>
      </c>
      <c r="BJ258" s="83">
        <f t="shared" si="390"/>
        <v>0</v>
      </c>
      <c r="BK258" s="83">
        <f t="shared" si="391"/>
        <v>0</v>
      </c>
      <c r="BL258" s="84">
        <f t="shared" si="324"/>
        <v>0.48701855585764864</v>
      </c>
      <c r="BM258" s="84">
        <f t="shared" si="325"/>
        <v>0.63019557793798087</v>
      </c>
      <c r="BN258" s="85">
        <f t="shared" si="392"/>
        <v>-0.14317702208033223</v>
      </c>
      <c r="BO258" s="84">
        <f t="shared" si="326"/>
        <v>0.48701855585764864</v>
      </c>
      <c r="BP258" s="84">
        <f t="shared" si="327"/>
        <v>0.29120121070804017</v>
      </c>
      <c r="BQ258" s="84">
        <f t="shared" si="328"/>
        <v>0.22178023343431119</v>
      </c>
      <c r="BR258" s="84">
        <f t="shared" si="393"/>
        <v>0.63019557793798087</v>
      </c>
      <c r="BS258" s="84">
        <f t="shared" si="393"/>
        <v>0.21875754544513817</v>
      </c>
      <c r="BT258" s="84">
        <f t="shared" si="393"/>
        <v>0.1510468766168811</v>
      </c>
      <c r="BU258" s="86">
        <f t="shared" si="394"/>
        <v>1</v>
      </c>
      <c r="BV258" s="86">
        <f t="shared" si="394"/>
        <v>0</v>
      </c>
      <c r="BW258" s="86">
        <f t="shared" si="394"/>
        <v>0</v>
      </c>
      <c r="BX258" s="86">
        <f t="shared" si="395"/>
        <v>1</v>
      </c>
      <c r="BY258" s="86">
        <f t="shared" si="395"/>
        <v>0</v>
      </c>
      <c r="BZ258" s="86">
        <f t="shared" si="395"/>
        <v>0</v>
      </c>
      <c r="CA258" s="83">
        <f>IF(AND(DataEntry!B258&gt;=ExFrom,DataEntry!B258&lt;=ExTo),0,IF(AR258&lt;DS258,0,DB258))</f>
        <v>0</v>
      </c>
      <c r="CB258" s="83">
        <f>IF(AND(DataEntry!B258&gt;=ExFrom,DataEntry!B258&lt;=ExTo),0,IF(AT258&lt;DT258,0,DC258))</f>
        <v>0</v>
      </c>
      <c r="CC258" s="14">
        <f t="shared" si="396"/>
        <v>0</v>
      </c>
      <c r="CD258" s="72" t="str">
        <f t="shared" si="329"/>
        <v/>
      </c>
      <c r="CE258" s="87">
        <f t="shared" si="397"/>
        <v>5.0866871830562044E-2</v>
      </c>
      <c r="CF258" s="88">
        <f t="shared" si="398"/>
        <v>-0.19673402757529895</v>
      </c>
      <c r="CG258" s="88">
        <f t="shared" si="399"/>
        <v>0.24265500521878405</v>
      </c>
      <c r="CH258" s="87">
        <f t="shared" si="400"/>
        <v>0.29120121070804017</v>
      </c>
      <c r="CI258" s="89">
        <f t="shared" si="330"/>
        <v>0</v>
      </c>
      <c r="CJ258" s="89">
        <f t="shared" si="331"/>
        <v>0</v>
      </c>
      <c r="CK258" s="157">
        <f t="shared" si="332"/>
        <v>0</v>
      </c>
      <c r="CL258" s="90">
        <f t="shared" si="333"/>
        <v>0</v>
      </c>
      <c r="CM258" s="157">
        <f t="shared" si="334"/>
        <v>0</v>
      </c>
      <c r="CN258" s="90">
        <f t="shared" si="335"/>
        <v>0</v>
      </c>
      <c r="CO258" s="157">
        <f t="shared" si="336"/>
        <v>0</v>
      </c>
      <c r="CP258" s="90">
        <f t="shared" si="337"/>
        <v>0</v>
      </c>
      <c r="CQ258" s="157">
        <f t="shared" si="338"/>
        <v>0</v>
      </c>
      <c r="CR258" s="90">
        <f t="shared" si="339"/>
        <v>0</v>
      </c>
      <c r="CS258" s="157">
        <f t="shared" si="340"/>
        <v>0</v>
      </c>
      <c r="CT258" s="90">
        <f t="shared" si="341"/>
        <v>0</v>
      </c>
      <c r="CU258" s="157">
        <f t="shared" si="342"/>
        <v>0</v>
      </c>
      <c r="CV258" s="90">
        <f t="shared" si="343"/>
        <v>0</v>
      </c>
      <c r="CW258" s="157">
        <f t="shared" si="344"/>
        <v>0</v>
      </c>
      <c r="CX258" s="90">
        <f t="shared" si="345"/>
        <v>0</v>
      </c>
      <c r="CY258" s="157">
        <f t="shared" si="346"/>
        <v>0</v>
      </c>
      <c r="CZ258" s="90">
        <f t="shared" si="347"/>
        <v>0</v>
      </c>
      <c r="DA258" s="94">
        <f>DataEntry!B258</f>
        <v>44306</v>
      </c>
      <c r="DB258" s="83">
        <f t="shared" si="348"/>
        <v>0</v>
      </c>
      <c r="DC258" s="83">
        <f t="shared" si="349"/>
        <v>22</v>
      </c>
      <c r="DD258" s="145">
        <f t="shared" si="401"/>
        <v>6</v>
      </c>
      <c r="DE258" s="145" t="str">
        <f t="shared" si="402"/>
        <v/>
      </c>
      <c r="DF258" s="145" t="str">
        <f t="shared" si="403"/>
        <v/>
      </c>
      <c r="DG258" s="145" t="str">
        <f t="shared" si="404"/>
        <v/>
      </c>
      <c r="DH258" s="145" t="str">
        <f t="shared" si="405"/>
        <v/>
      </c>
      <c r="DI258" s="145">
        <f t="shared" si="406"/>
        <v>3</v>
      </c>
      <c r="DJ258" s="83">
        <f t="shared" si="407"/>
        <v>0</v>
      </c>
      <c r="DK258" s="83">
        <f t="shared" si="408"/>
        <v>0</v>
      </c>
      <c r="DL258" s="84">
        <f t="shared" si="409"/>
        <v>0</v>
      </c>
      <c r="DM258" s="14">
        <f t="shared" si="410"/>
        <v>0</v>
      </c>
      <c r="DN258" s="87">
        <f>IFERROR(DO258*(1-DCFactor)+Results!DP258*DCFactor,"")</f>
        <v>0.28302426794258373</v>
      </c>
      <c r="DO258" s="87">
        <f>(DFactor*Rounds*Number/2+SUM(BV$3:BV246))/(Rounds*Number/2+COUNT(BV$3:BV246))</f>
        <v>0.27195636363636361</v>
      </c>
      <c r="DP258" s="87">
        <f t="shared" si="350"/>
        <v>0.30357894736842106</v>
      </c>
      <c r="DQ258" s="84">
        <f t="shared" si="351"/>
        <v>20.746252500916942</v>
      </c>
      <c r="DR258" s="84">
        <f t="shared" si="352"/>
        <v>0</v>
      </c>
      <c r="DS258" s="87">
        <f t="shared" si="353"/>
        <v>0.34322446758584324</v>
      </c>
      <c r="DT258" s="87">
        <f t="shared" si="354"/>
        <v>0.32857816649270721</v>
      </c>
      <c r="DU258" s="87">
        <f t="shared" si="355"/>
        <v>0.29120121070804017</v>
      </c>
      <c r="DV258" s="86">
        <f t="shared" si="411"/>
        <v>3</v>
      </c>
      <c r="DW258" s="86">
        <f t="shared" si="412"/>
        <v>-3</v>
      </c>
    </row>
    <row r="259" spans="1:127" x14ac:dyDescent="0.25">
      <c r="A259" s="69">
        <v>257</v>
      </c>
      <c r="B259" s="70">
        <f>DataEntry!C259</f>
        <v>18</v>
      </c>
      <c r="C259" s="71">
        <f>COUNTIF(D$2:D259,D259)+COUNTIF(G$2:G259,D259)</f>
        <v>30</v>
      </c>
      <c r="D259" s="72" t="str">
        <f t="shared" ref="D259:D322" si="415">IFERROR(VLOOKUP(B259,Team,2,FALSE),"")</f>
        <v>Wurzburger Kickers</v>
      </c>
      <c r="E259" s="70">
        <f>DataEntry!E259</f>
        <v>4</v>
      </c>
      <c r="F259" s="71">
        <f>COUNTIF(D$2:D259,G259)+COUNTIF(G$2:G259,G259)</f>
        <v>30</v>
      </c>
      <c r="G259" s="72" t="str">
        <f t="shared" ref="G259:G322" si="416">IFERROR(VLOOKUP(E259,Team,2,FALSE),"")</f>
        <v>Darmstadt 98</v>
      </c>
      <c r="H259" s="73">
        <f>DataEntry!G259</f>
        <v>1</v>
      </c>
      <c r="I259" s="73">
        <f>DataEntry!H259</f>
        <v>3</v>
      </c>
      <c r="J259" s="158">
        <f t="shared" si="414"/>
        <v>3</v>
      </c>
      <c r="K259" s="156">
        <f t="shared" ref="K259:K322" si="417">IFERROR(IF(ABS(H259-I259)&gt;GoalDiff,Bonus,0),0)</f>
        <v>0</v>
      </c>
      <c r="L259" s="224">
        <f t="shared" ref="L259:L322" si="418">IFERROR(VLOOKUP(B259,Team,3+C259,FALSE)+VLOOKUP(B259,Diff,3+C259,FALSE)/2,"")</f>
        <v>2364.8568111973746</v>
      </c>
      <c r="M259" s="224">
        <f t="shared" ref="M259:M322" si="419">IFERROR(VLOOKUP(E259,Team,3+F259,FALSE)-VLOOKUP(E259,Diff,3+F259,FALSE)/2,"")</f>
        <v>2425.0689434415299</v>
      </c>
      <c r="N259" s="236">
        <f t="shared" si="356"/>
        <v>-60.212132244155327</v>
      </c>
      <c r="O259" s="22" t="str">
        <f t="shared" si="357"/>
        <v>T18G30</v>
      </c>
      <c r="P259" s="248">
        <f t="shared" ref="P259:P322" si="420">IF(H259="P",0,IF(J259="","",(KFactor+K259)/KFactor*VLOOKUP(N259,Ratings,J259+2,TRUE)+DQ259-DR259))</f>
        <v>-10.664838576793745</v>
      </c>
      <c r="Q259" s="22" t="str">
        <f t="shared" si="358"/>
        <v>T4G30</v>
      </c>
      <c r="R259" s="248">
        <f t="shared" ref="R259:R322" si="421">IF(H259="P",0,IF(J259="","",(KFactor+K259)/KFactor*VLOOKUP(N259,Ratings,J259+5,TRUE)-DQ259+DR259))</f>
        <v>10.664838576793745</v>
      </c>
      <c r="S259" s="74">
        <f t="shared" si="359"/>
        <v>0</v>
      </c>
      <c r="T259" s="75">
        <f t="shared" si="360"/>
        <v>0</v>
      </c>
      <c r="U259" s="76">
        <f t="shared" si="361"/>
        <v>0</v>
      </c>
      <c r="V259" s="74">
        <f t="shared" si="362"/>
        <v>1</v>
      </c>
      <c r="W259" s="75">
        <f t="shared" si="363"/>
        <v>0</v>
      </c>
      <c r="X259" s="76">
        <f t="shared" si="364"/>
        <v>0</v>
      </c>
      <c r="Y259" s="74">
        <f t="shared" si="365"/>
        <v>0</v>
      </c>
      <c r="Z259" s="75">
        <f t="shared" si="366"/>
        <v>0</v>
      </c>
      <c r="AA259" s="76">
        <f t="shared" si="367"/>
        <v>0</v>
      </c>
      <c r="AB259" s="74">
        <f t="shared" si="368"/>
        <v>0</v>
      </c>
      <c r="AC259" s="75">
        <f t="shared" si="369"/>
        <v>0</v>
      </c>
      <c r="AD259" s="76">
        <f t="shared" si="370"/>
        <v>0</v>
      </c>
      <c r="AE259" s="74">
        <f t="shared" si="371"/>
        <v>0</v>
      </c>
      <c r="AF259" s="75">
        <f t="shared" si="372"/>
        <v>0</v>
      </c>
      <c r="AG259" s="76">
        <f t="shared" si="373"/>
        <v>0</v>
      </c>
      <c r="AH259" s="74">
        <f t="shared" si="374"/>
        <v>0</v>
      </c>
      <c r="AI259" s="75">
        <f t="shared" si="375"/>
        <v>0</v>
      </c>
      <c r="AJ259" s="76">
        <f t="shared" si="376"/>
        <v>0</v>
      </c>
      <c r="AK259" s="74">
        <f t="shared" si="377"/>
        <v>0</v>
      </c>
      <c r="AL259" s="75">
        <f t="shared" si="378"/>
        <v>0</v>
      </c>
      <c r="AM259" s="76">
        <f t="shared" si="379"/>
        <v>0</v>
      </c>
      <c r="AN259" s="74">
        <f t="shared" si="380"/>
        <v>0</v>
      </c>
      <c r="AO259" s="75">
        <f t="shared" si="381"/>
        <v>0</v>
      </c>
      <c r="AP259" s="76">
        <f t="shared" si="382"/>
        <v>0</v>
      </c>
      <c r="AQ259" s="77">
        <f t="shared" ref="AQ259:AQ322" si="422">IFERROR(VLOOKUP($N259,Ratings,2,TRUE),"")</f>
        <v>0.44579723738749033</v>
      </c>
      <c r="AR259" s="77">
        <f t="shared" si="383"/>
        <v>0.30480000663239071</v>
      </c>
      <c r="AS259" s="78">
        <f t="shared" si="384"/>
        <v>0.28199446151019913</v>
      </c>
      <c r="AT259" s="77">
        <f t="shared" si="385"/>
        <v>0.4132055318574101</v>
      </c>
      <c r="AU259" s="79">
        <f t="shared" si="413"/>
        <v>0.1</v>
      </c>
      <c r="AV259" s="139">
        <f>DataEntry!P259</f>
        <v>0</v>
      </c>
      <c r="AW259" s="80" t="str">
        <f t="shared" ref="AW259:AW322" si="423">IFERROR(VLOOKUP(1/AR259,Odds,5,TRUE),"")</f>
        <v>57/25</v>
      </c>
      <c r="AX259" s="80" t="str">
        <f t="shared" ref="AX259:AX322" si="424">IFERROR(VLOOKUP(1/AS259,Odds,5,TRUE),"")</f>
        <v>63/25</v>
      </c>
      <c r="AY259" s="80" t="str">
        <f t="shared" ref="AY259:AY322" si="425">IFERROR(VLOOKUP(1/AT259,Odds,5,TRUE),"")</f>
        <v>71/50</v>
      </c>
      <c r="AZ259" s="92">
        <f>DataEntry!I259</f>
        <v>13</v>
      </c>
      <c r="BA259" s="93">
        <f>DataEntry!J259</f>
        <v>5</v>
      </c>
      <c r="BB259" s="92">
        <f>DataEntry!K259</f>
        <v>73</v>
      </c>
      <c r="BC259" s="93">
        <f>DataEntry!L259</f>
        <v>25</v>
      </c>
      <c r="BD259" s="92">
        <f>DataEntry!M259</f>
        <v>93</v>
      </c>
      <c r="BE259" s="93">
        <f>DataEntry!N259</f>
        <v>100</v>
      </c>
      <c r="BF259" s="77">
        <f t="shared" si="386"/>
        <v>0.26429489687552399</v>
      </c>
      <c r="BG259" s="77">
        <f t="shared" si="387"/>
        <v>0.24271980325303222</v>
      </c>
      <c r="BH259" s="77">
        <f t="shared" si="388"/>
        <v>0.49298529987144363</v>
      </c>
      <c r="BI259" s="83">
        <f t="shared" si="389"/>
        <v>0</v>
      </c>
      <c r="BJ259" s="83">
        <f t="shared" si="390"/>
        <v>0</v>
      </c>
      <c r="BK259" s="83">
        <f t="shared" si="391"/>
        <v>1</v>
      </c>
      <c r="BL259" s="84">
        <f t="shared" ref="BL259:BL322" si="426">IFERROR(IF(J259="","",AR259*BI259+AS259*BJ259+AT259*BK259),"")</f>
        <v>0.4132055318574101</v>
      </c>
      <c r="BM259" s="84">
        <f t="shared" ref="BM259:BM322" si="427">IFERROR(IF(J259="","",BF259*BI259+BG259*BJ259+BH259*BK259),"")</f>
        <v>0.49298529987144363</v>
      </c>
      <c r="BN259" s="85">
        <f t="shared" si="392"/>
        <v>-7.9779768014033525E-2</v>
      </c>
      <c r="BO259" s="84">
        <f t="shared" ref="BO259:BO322" si="428">IF(AND(SUM($BI259:$BK259)=1,SUM($AR259:$AT259)=1),AR259,"")</f>
        <v>0.30480000663239071</v>
      </c>
      <c r="BP259" s="84">
        <f t="shared" ref="BP259:BP322" si="429">IF(AND(SUM($BI259:$BK259)=1,SUM($AR259:$AT259)=1),AS259,"")</f>
        <v>0.28199446151019913</v>
      </c>
      <c r="BQ259" s="84">
        <f t="shared" ref="BQ259:BQ322" si="430">IF(AND(SUM($BI259:$BK259)=1,SUM($AR259:$AT259)=1),AT259,"")</f>
        <v>0.4132055318574101</v>
      </c>
      <c r="BR259" s="84">
        <f t="shared" si="393"/>
        <v>0.26429489687552399</v>
      </c>
      <c r="BS259" s="84">
        <f t="shared" si="393"/>
        <v>0.24271980325303222</v>
      </c>
      <c r="BT259" s="84">
        <f t="shared" si="393"/>
        <v>0.49298529987144363</v>
      </c>
      <c r="BU259" s="86">
        <f t="shared" si="394"/>
        <v>0</v>
      </c>
      <c r="BV259" s="86">
        <f t="shared" si="394"/>
        <v>0</v>
      </c>
      <c r="BW259" s="86">
        <f t="shared" si="394"/>
        <v>1</v>
      </c>
      <c r="BX259" s="86">
        <f t="shared" si="395"/>
        <v>0</v>
      </c>
      <c r="BY259" s="86">
        <f t="shared" si="395"/>
        <v>0</v>
      </c>
      <c r="BZ259" s="86">
        <f t="shared" si="395"/>
        <v>1</v>
      </c>
      <c r="CA259" s="83">
        <f>IF(AND(DataEntry!B259&gt;=ExFrom,DataEntry!B259&lt;=ExTo),0,IF(AR259&lt;DS259,0,DB259))</f>
        <v>0</v>
      </c>
      <c r="CB259" s="83">
        <f>IF(AND(DataEntry!B259&gt;=ExFrom,DataEntry!B259&lt;=ExTo),0,IF(AT259&lt;DT259,0,DC259))</f>
        <v>0</v>
      </c>
      <c r="CC259" s="14">
        <f t="shared" si="396"/>
        <v>0</v>
      </c>
      <c r="CD259" s="72" t="str">
        <f t="shared" ref="CD259:CD322" si="431">IF(CA259&gt;0,D259,IF(CB259&gt;0,G259,""))</f>
        <v/>
      </c>
      <c r="CE259" s="87">
        <f t="shared" si="397"/>
        <v>5.1014533620011182E-2</v>
      </c>
      <c r="CF259" s="88">
        <f t="shared" si="398"/>
        <v>6.3465487899697651E-2</v>
      </c>
      <c r="CG259" s="88">
        <f t="shared" si="399"/>
        <v>-0.14309647453325391</v>
      </c>
      <c r="CH259" s="87">
        <f t="shared" si="400"/>
        <v>0.28199446151019919</v>
      </c>
      <c r="CI259" s="89">
        <f t="shared" ref="CI259:CI322" si="432">IF(OR(AND(CD259=D259,N259&gt;0),AND(CD259=G259,N259&lt;=0)),1,0)</f>
        <v>0</v>
      </c>
      <c r="CJ259" s="89">
        <f t="shared" ref="CJ259:CJ322" si="433">IF(OR(AND(CD259=D259,N259&lt;=0),AND(CD259=G259,N259&gt;0)),1,0)</f>
        <v>0</v>
      </c>
      <c r="CK259" s="157">
        <f t="shared" ref="CK259:CK322" si="434">IFERROR(SUM($S259:$U259)*$CC259*$CI259,0)</f>
        <v>0</v>
      </c>
      <c r="CL259" s="90">
        <f t="shared" ref="CL259:CL322" si="435">IFERROR(SUM($S259:$U259)*$CC259*$CJ259,0)</f>
        <v>0</v>
      </c>
      <c r="CM259" s="157">
        <f t="shared" ref="CM259:CM322" si="436">IFERROR(SUM($V259:$X259)*$CC259*$CI259,0)</f>
        <v>0</v>
      </c>
      <c r="CN259" s="90">
        <f t="shared" ref="CN259:CN322" si="437">IFERROR(SUM($V259:$X259)*$CC259*$CJ259,0)</f>
        <v>0</v>
      </c>
      <c r="CO259" s="157">
        <f t="shared" ref="CO259:CO322" si="438">IFERROR(SUM($Y259:$AA259)*$CC259*$CI259,0)</f>
        <v>0</v>
      </c>
      <c r="CP259" s="90">
        <f t="shared" ref="CP259:CP322" si="439">IFERROR(SUM($Y259:$AA259)*$CC259*$CJ259,0)</f>
        <v>0</v>
      </c>
      <c r="CQ259" s="157">
        <f t="shared" ref="CQ259:CQ322" si="440">IFERROR(SUM($AB259:$AD259)*$CC259*$CI259,0)</f>
        <v>0</v>
      </c>
      <c r="CR259" s="90">
        <f t="shared" ref="CR259:CR322" si="441">IFERROR(SUM($AB259:$AD259)*$CC259*$CJ259,0)</f>
        <v>0</v>
      </c>
      <c r="CS259" s="157">
        <f t="shared" ref="CS259:CS322" si="442">IFERROR(SUM($AE259:$AG259)*$CC259*$CI259,0)</f>
        <v>0</v>
      </c>
      <c r="CT259" s="90">
        <f t="shared" ref="CT259:CT322" si="443">IFERROR(SUM($AE259:$AG259)*$CC259*$CJ259,0)</f>
        <v>0</v>
      </c>
      <c r="CU259" s="157">
        <f t="shared" ref="CU259:CU322" si="444">IFERROR(SUM($AH259:$AJ259)*$CC259*$CI259,0)</f>
        <v>0</v>
      </c>
      <c r="CV259" s="90">
        <f t="shared" ref="CV259:CV322" si="445">IFERROR(SUM($AH259:$AJ259)*$CC259*$CJ259,0)</f>
        <v>0</v>
      </c>
      <c r="CW259" s="157">
        <f t="shared" ref="CW259:CW322" si="446">IFERROR(SUM($AK259:$AM259)*$CC259*$CI259,0)</f>
        <v>0</v>
      </c>
      <c r="CX259" s="90">
        <f t="shared" ref="CX259:CX322" si="447">IFERROR(SUM($AK259:$AM259)*$CC259*$CJ259,0)</f>
        <v>0</v>
      </c>
      <c r="CY259" s="157">
        <f t="shared" ref="CY259:CY322" si="448">IFERROR(SUM($AN259:$AP259)*$CC259*$CI259,0)</f>
        <v>0</v>
      </c>
      <c r="CZ259" s="90">
        <f t="shared" ref="CZ259:CZ322" si="449">IFERROR(SUM($AN259:$AP259)*$CC259*$CJ259,0)</f>
        <v>0</v>
      </c>
      <c r="DA259" s="94">
        <f>DataEntry!B259</f>
        <v>44306</v>
      </c>
      <c r="DB259" s="83">
        <f t="shared" ref="DB259:DB322" si="450">IFERROR(IF(AND(C259&gt;Start,F259&gt;Start,C259&lt;=(Rounds-End),F259&lt;=(Rounds-End)),IF(CF259&gt;AU259,ROUND(AR259*Stake,0),0),0),0)</f>
        <v>0</v>
      </c>
      <c r="DC259" s="83">
        <f t="shared" ref="DC259:DC322" si="451">IFERROR(IF(AND(C259&gt;Start,F259&gt;Start,C259&lt;=(Rounds-End),F259&lt;=(Rounds-End)),IF(CG259&gt;AU259,ROUND(AT259*Stake,0),0),0),0)</f>
        <v>0</v>
      </c>
      <c r="DD259" s="145" t="str">
        <f t="shared" si="401"/>
        <v/>
      </c>
      <c r="DE259" s="145" t="str">
        <f t="shared" si="402"/>
        <v/>
      </c>
      <c r="DF259" s="145">
        <f t="shared" si="403"/>
        <v>18</v>
      </c>
      <c r="DG259" s="145">
        <f t="shared" si="404"/>
        <v>4</v>
      </c>
      <c r="DH259" s="145" t="str">
        <f t="shared" si="405"/>
        <v/>
      </c>
      <c r="DI259" s="145" t="str">
        <f t="shared" si="406"/>
        <v/>
      </c>
      <c r="DJ259" s="83">
        <f t="shared" si="407"/>
        <v>0</v>
      </c>
      <c r="DK259" s="83">
        <f t="shared" si="408"/>
        <v>0</v>
      </c>
      <c r="DL259" s="84">
        <f t="shared" si="409"/>
        <v>0</v>
      </c>
      <c r="DM259" s="14">
        <f t="shared" si="410"/>
        <v>0</v>
      </c>
      <c r="DN259" s="87">
        <f>IFERROR(DO259*(1-DCFactor)+Results!DP259*DCFactor,"")</f>
        <v>0.26051514418229482</v>
      </c>
      <c r="DO259" s="87">
        <f>(DFactor*Rounds*Number/2+SUM(BV$3:BV247))/(Rounds*Number/2+COUNT(BV$3:BV247))</f>
        <v>0.27146279491833031</v>
      </c>
      <c r="DP259" s="87">
        <f t="shared" ref="DP259:DP322" si="452">IFERROR((VLOOKUP(B259,Drawx,3+C259,FALSE)+VLOOKUP(E259,Drawx,3+F259,FALSE))/(Rounds*2+C259+F259-2),DFactor)</f>
        <v>0.24018379281537178</v>
      </c>
      <c r="DQ259" s="84">
        <f t="shared" ref="DQ259:DQ322" si="453">IF(AND(CG259&gt;0.05,J259=1),(1-AR259)*Knowledge*CG259/0.15,0)</f>
        <v>0</v>
      </c>
      <c r="DR259" s="84">
        <f t="shared" ref="DR259:DR322" si="454">IF(AND(CF259&gt;0.05,J259=3),(1-AT259)*Knowledge*CF259/0.15,0)</f>
        <v>6.2068662029188424</v>
      </c>
      <c r="DS259" s="87">
        <f t="shared" ref="DS259:DS322" si="455">LongHome*(1-((CF259-Risk)*Wiggle))</f>
        <v>0.33455115040334338</v>
      </c>
      <c r="DT259" s="87">
        <f t="shared" ref="DT259:DT322" si="456">LongAway*(1-((CG259-Risk)*Wiggle))</f>
        <v>0.34143654915110844</v>
      </c>
      <c r="DU259" s="87">
        <f t="shared" ref="DU259:DU322" si="457">IFERROR(IF(AND(Book="Book",BG259&lt;1),BG259,DN259+(-6.04612949+0.78738433*ABS(N259)-0.00594709*ABS(N259)^2+0.00000768*ABS(N259)^3)/1000),"")</f>
        <v>0.28199446151019919</v>
      </c>
      <c r="DV259" s="86">
        <f t="shared" si="411"/>
        <v>-2</v>
      </c>
      <c r="DW259" s="86">
        <f t="shared" si="412"/>
        <v>2</v>
      </c>
    </row>
    <row r="260" spans="1:127" x14ac:dyDescent="0.25">
      <c r="A260" s="69">
        <v>258</v>
      </c>
      <c r="B260" s="70">
        <f>DataEntry!C260</f>
        <v>5</v>
      </c>
      <c r="C260" s="71">
        <f>COUNTIF(D$2:D260,D260)+COUNTIF(G$2:G260,D260)</f>
        <v>29</v>
      </c>
      <c r="D260" s="72" t="str">
        <f t="shared" si="415"/>
        <v>Fortuna Dusseldorf</v>
      </c>
      <c r="E260" s="70">
        <f>DataEntry!E260</f>
        <v>17</v>
      </c>
      <c r="F260" s="71">
        <f>COUNTIF(D$2:D260,G260)+COUNTIF(G$2:G260,G260)</f>
        <v>30</v>
      </c>
      <c r="G260" s="72" t="str">
        <f t="shared" si="416"/>
        <v>St Pauli</v>
      </c>
      <c r="H260" s="73">
        <f>DataEntry!G260</f>
        <v>2</v>
      </c>
      <c r="I260" s="73">
        <f>DataEntry!H260</f>
        <v>0</v>
      </c>
      <c r="J260" s="158">
        <f t="shared" si="414"/>
        <v>1</v>
      </c>
      <c r="K260" s="156">
        <f t="shared" si="417"/>
        <v>0</v>
      </c>
      <c r="L260" s="224">
        <f t="shared" si="418"/>
        <v>2556.6516019525934</v>
      </c>
      <c r="M260" s="224">
        <f t="shared" si="419"/>
        <v>2409.4128414099855</v>
      </c>
      <c r="N260" s="236">
        <f t="shared" ref="N260:N323" si="458">IFERROR(IF(L260-M260&gt;735,735,IF(L260-M260&lt;-735,-735,L260-M260)),"")</f>
        <v>147.23876054260791</v>
      </c>
      <c r="O260" s="22" t="str">
        <f t="shared" ref="O260:O323" si="459">CONCATENATE("T",B260,"G",C260)</f>
        <v>T5G29</v>
      </c>
      <c r="P260" s="248">
        <f t="shared" si="420"/>
        <v>3.6144761766960807</v>
      </c>
      <c r="Q260" s="22" t="str">
        <f t="shared" ref="Q260:Q323" si="460">CONCATENATE("T",E260,"G",F260)</f>
        <v>T17G30</v>
      </c>
      <c r="R260" s="248">
        <f t="shared" si="421"/>
        <v>-3.6144761766960807</v>
      </c>
      <c r="S260" s="74">
        <f t="shared" ref="S260:S323" si="461">IF(OR(AND($N260&gt;S$2,$N260&lt;=U$2,$J260=1),AND($N260&lt;-S$2,$N260&gt;=-U$2,$J260=3)),1,0)</f>
        <v>0</v>
      </c>
      <c r="T260" s="75">
        <f t="shared" ref="T260:T323" si="462">IF(OR(AND($N260&gt;S$2,$N260&lt;=U$2,$J260=2),AND($N260&lt;-S$2,$N260&gt;=-U$2,$J260=2)),1,0)</f>
        <v>0</v>
      </c>
      <c r="U260" s="76">
        <f t="shared" ref="U260:U323" si="463">IF(OR(AND($N260&gt;S$2,$N260&lt;=U$2,$J260=3),AND($N260&lt;-S$2,$N260&gt;=-U$2,$J260=1)),1,0)</f>
        <v>0</v>
      </c>
      <c r="V260" s="74">
        <f t="shared" ref="V260:V323" si="464">IF(OR(AND($N260&gt;V$2,$N260&lt;=X$2,$J260=1),AND($N260&lt;-V$2,$N260&gt;=-X$2,$J260=3)),1,0)</f>
        <v>0</v>
      </c>
      <c r="W260" s="75">
        <f t="shared" ref="W260:W323" si="465">IF(OR(AND($N260&gt;V$2,$N260&lt;=X$2,$J260=2),AND($N260&lt;-V$2,$N260&gt;=-X$2,$J260=2)),1,0)</f>
        <v>0</v>
      </c>
      <c r="X260" s="76">
        <f t="shared" ref="X260:X323" si="466">IF(OR(AND($N260&gt;V$2,$N260&lt;=X$2,$J260=3),AND($N260&lt;-V$2,$N260&gt;=-X$2,$J260=1)),1,0)</f>
        <v>0</v>
      </c>
      <c r="Y260" s="74">
        <f t="shared" ref="Y260:Y323" si="467">IF(OR(AND($N260&gt;Y$2,$N260&lt;=AA$2,$J260=1),AND($N260&lt;-Y$2,$N260&gt;=-AA$2,$J260=3)),1,0)</f>
        <v>1</v>
      </c>
      <c r="Z260" s="75">
        <f t="shared" ref="Z260:Z323" si="468">IF(OR(AND($N260&gt;Y$2,$N260&lt;=AA$2,$J260=2),AND($N260&lt;-Y$2,$N260&gt;=-AA$2,$J260=2)),1,0)</f>
        <v>0</v>
      </c>
      <c r="AA260" s="76">
        <f t="shared" ref="AA260:AA323" si="469">IF(OR(AND($N260&gt;Y$2,$N260&lt;=AA$2,$J260=3),AND($N260&lt;-Y$2,$N260&gt;=-AA$2,$J260=1)),1,0)</f>
        <v>0</v>
      </c>
      <c r="AB260" s="74">
        <f t="shared" ref="AB260:AB323" si="470">IF(OR(AND($N260&gt;AB$2,$N260&lt;=AD$2,$J260=1),AND($N260&lt;-AB$2,$N260&gt;=-AD$2,$J260=3)),1,0)</f>
        <v>0</v>
      </c>
      <c r="AC260" s="75">
        <f t="shared" ref="AC260:AC323" si="471">IF(OR(AND($N260&gt;AB$2,$N260&lt;=AD$2,$J260=2),AND($N260&lt;-AB$2,$N260&gt;=-AD$2,$J260=2)),1,0)</f>
        <v>0</v>
      </c>
      <c r="AD260" s="76">
        <f t="shared" ref="AD260:AD323" si="472">IF(OR(AND($N260&gt;AB$2,$N260&lt;=AD$2,$J260=3),AND($N260&lt;-AB$2,$N260&gt;=-AD$2,$J260=1)),1,0)</f>
        <v>0</v>
      </c>
      <c r="AE260" s="74">
        <f t="shared" ref="AE260:AE323" si="473">IF(OR(AND($N260&gt;AE$2,$N260&lt;=AG$2,$J260=1),AND($N260&lt;-AE$2,$N260&gt;=-AG$2,$J260=3)),1,0)</f>
        <v>0</v>
      </c>
      <c r="AF260" s="75">
        <f t="shared" ref="AF260:AF323" si="474">IF(OR(AND($N260&gt;AE$2,$N260&lt;=AG$2,$J260=2),AND($N260&lt;-AE$2,$N260&gt;=-AG$2,$J260=2)),1,0)</f>
        <v>0</v>
      </c>
      <c r="AG260" s="76">
        <f t="shared" ref="AG260:AG323" si="475">IF(OR(AND($N260&gt;AE$2,$N260&lt;=AG$2,$J260=3),AND($N260&lt;-AE$2,$N260&gt;=-AG$2,$J260=1)),1,0)</f>
        <v>0</v>
      </c>
      <c r="AH260" s="74">
        <f t="shared" ref="AH260:AH323" si="476">IF(OR(AND($N260&gt;AH$2,$N260&lt;=AJ$2,$J260=1),AND($N260&lt;-AH$2,$N260&gt;=-AJ$2,$J260=3)),1,0)</f>
        <v>0</v>
      </c>
      <c r="AI260" s="75">
        <f t="shared" ref="AI260:AI323" si="477">IF(OR(AND($N260&gt;AH$2,$N260&lt;=AJ$2,$J260=2),AND($N260&lt;-AH$2,$N260&gt;=-AJ$2,$J260=2)),1,0)</f>
        <v>0</v>
      </c>
      <c r="AJ260" s="76">
        <f t="shared" ref="AJ260:AJ323" si="478">IF(OR(AND($N260&gt;AH$2,$N260&lt;=AJ$2,$J260=3),AND($N260&lt;-AH$2,$N260&gt;=-AJ$2,$J260=1)),1,0)</f>
        <v>0</v>
      </c>
      <c r="AK260" s="74">
        <f t="shared" ref="AK260:AK323" si="479">IF(OR(AND($N260&gt;AK$2,$N260&lt;=AM$2,$J260=1),AND($N260&lt;-AK$2,$N260&gt;=-AM$2,$J260=3)),1,0)</f>
        <v>0</v>
      </c>
      <c r="AL260" s="75">
        <f t="shared" ref="AL260:AL323" si="480">IF(OR(AND($N260&gt;AK$2,$N260&lt;=AM$2,$J260=2),AND($N260&lt;-AK$2,$N260&gt;=-AM$2,$J260=2)),1,0)</f>
        <v>0</v>
      </c>
      <c r="AM260" s="76">
        <f t="shared" ref="AM260:AM323" si="481">IF(OR(AND($N260&gt;AK$2,$N260&lt;=AM$2,$J260=3),AND($N260&lt;-AK$2,$N260&gt;=-AM$2,$J260=1)),1,0)</f>
        <v>0</v>
      </c>
      <c r="AN260" s="74">
        <f t="shared" ref="AN260:AN323" si="482">IF(OR(AND($N260&gt;AN$2,$N260&lt;=AP$2,$J260=1),AND($N260&lt;-AN$2,$N260&gt;=-AP$2,$J260=3)),1,0)</f>
        <v>0</v>
      </c>
      <c r="AO260" s="75">
        <f t="shared" ref="AO260:AO323" si="483">IF(OR(AND($N260&gt;AN$2,$N260&lt;=AP$2,$J260=2),AND($N260&lt;-AN$2,$N260&gt;=-AP$2,$J260=2)),1,0)</f>
        <v>0</v>
      </c>
      <c r="AP260" s="76">
        <f t="shared" ref="AP260:AP323" si="484">IF(OR(AND($N260&gt;AN$2,$N260&lt;=AP$2,$J260=3),AND($N260&lt;-AN$2,$N260&gt;=-AP$2,$J260=1)),1,0)</f>
        <v>0</v>
      </c>
      <c r="AQ260" s="77">
        <f t="shared" si="422"/>
        <v>0.63855238233039191</v>
      </c>
      <c r="AR260" s="77">
        <f t="shared" ref="AR260:AR323" si="485">IFERROR(IF(AQ260-CH260/2&lt;0.01,0.01,AQ260-CH260/2),"")</f>
        <v>0.49314997321843806</v>
      </c>
      <c r="AS260" s="78">
        <f t="shared" ref="AS260:AS323" si="486">IFERROR(IF(J260&gt;0,1-AT260-AR260,""),"")</f>
        <v>0.29080481822390775</v>
      </c>
      <c r="AT260" s="77">
        <f t="shared" ref="AT260:AT323" si="487">IFERROR(IF(1-AR260-CH260&lt;0.01,0.01,1-AR260-CH260),"")</f>
        <v>0.21604520855765419</v>
      </c>
      <c r="AU260" s="79">
        <f t="shared" si="413"/>
        <v>0.1</v>
      </c>
      <c r="AV260" s="139">
        <f>DataEntry!P260</f>
        <v>50.56</v>
      </c>
      <c r="AW260" s="80" t="str">
        <f t="shared" si="423"/>
        <v>51/50</v>
      </c>
      <c r="AX260" s="80" t="str">
        <f t="shared" si="424"/>
        <v>12/5</v>
      </c>
      <c r="AY260" s="80" t="str">
        <f t="shared" si="425"/>
        <v>18/5</v>
      </c>
      <c r="AZ260" s="92">
        <f>DataEntry!I260</f>
        <v>36</v>
      </c>
      <c r="BA260" s="93">
        <f>DataEntry!J260</f>
        <v>25</v>
      </c>
      <c r="BB260" s="92">
        <f>DataEntry!K260</f>
        <v>49</v>
      </c>
      <c r="BC260" s="93">
        <f>DataEntry!L260</f>
        <v>20</v>
      </c>
      <c r="BD260" s="92">
        <f>DataEntry!M260</f>
        <v>37</v>
      </c>
      <c r="BE260" s="93">
        <f>DataEntry!N260</f>
        <v>20</v>
      </c>
      <c r="BF260" s="77">
        <f t="shared" ref="BF260:BF323" si="488">IFERROR(BA260/(AZ260+BA260)/(BA260/(AZ260+BA260)+BC260/(BB260+BC260)+BE260/(BD260+BE260)),"")</f>
        <v>0.39010890912337087</v>
      </c>
      <c r="BG260" s="77">
        <f t="shared" ref="BG260:BG323" si="489">IFERROR(BC260/(BB260+BC260)/(BA260/(AZ260+BA260)+BC260/(BB260+BC260)+BE260/(BD260+BE260)),"")</f>
        <v>0.27590311253942751</v>
      </c>
      <c r="BH260" s="77">
        <f t="shared" ref="BH260:BH323" si="490">IFERROR(BE260/(BD260+BE260)/(BA260/(AZ260+BA260)+BC260/(BB260+BC260)+BE260/(BD260+BE260)),"")</f>
        <v>0.33398797833720167</v>
      </c>
      <c r="BI260" s="83">
        <f t="shared" ref="BI260:BI323" si="491">IF(J260=1,1,0)</f>
        <v>1</v>
      </c>
      <c r="BJ260" s="83">
        <f t="shared" ref="BJ260:BJ323" si="492">IF(J260=2,1,0)</f>
        <v>0</v>
      </c>
      <c r="BK260" s="83">
        <f t="shared" ref="BK260:BK323" si="493">IF(J260=3,1,0)</f>
        <v>0</v>
      </c>
      <c r="BL260" s="84">
        <f t="shared" si="426"/>
        <v>0.49314997321843806</v>
      </c>
      <c r="BM260" s="84">
        <f t="shared" si="427"/>
        <v>0.39010890912337087</v>
      </c>
      <c r="BN260" s="85">
        <f t="shared" ref="BN260:BN323" si="494">IFERROR(BL260-BM260,"")</f>
        <v>0.10304106409506719</v>
      </c>
      <c r="BO260" s="84">
        <f t="shared" si="428"/>
        <v>0.49314997321843806</v>
      </c>
      <c r="BP260" s="84">
        <f t="shared" si="429"/>
        <v>0.29080481822390775</v>
      </c>
      <c r="BQ260" s="84">
        <f t="shared" si="430"/>
        <v>0.21604520855765419</v>
      </c>
      <c r="BR260" s="84">
        <f t="shared" ref="BR260:BT323" si="495">IF(AND(SUM($BI260:$BK260)=1,SUM($BF260:$BH260)=1),BF260,"")</f>
        <v>0.39010890912337087</v>
      </c>
      <c r="BS260" s="84">
        <f t="shared" si="495"/>
        <v>0.27590311253942751</v>
      </c>
      <c r="BT260" s="84">
        <f t="shared" si="495"/>
        <v>0.33398797833720167</v>
      </c>
      <c r="BU260" s="86">
        <f t="shared" ref="BU260:BW323" si="496">IF(BO260="","",BI260)</f>
        <v>1</v>
      </c>
      <c r="BV260" s="86">
        <f t="shared" si="496"/>
        <v>0</v>
      </c>
      <c r="BW260" s="86">
        <f t="shared" si="496"/>
        <v>0</v>
      </c>
      <c r="BX260" s="86">
        <f t="shared" ref="BX260:BZ323" si="497">IF(BR260="","",BI260)</f>
        <v>1</v>
      </c>
      <c r="BY260" s="86">
        <f t="shared" si="497"/>
        <v>0</v>
      </c>
      <c r="BZ260" s="86">
        <f t="shared" si="497"/>
        <v>0</v>
      </c>
      <c r="CA260" s="83">
        <f>IF(AND(DataEntry!B260&gt;=ExFrom,DataEntry!B260&lt;=ExTo),0,IF(AR260&lt;DS260,0,DB260))</f>
        <v>49</v>
      </c>
      <c r="CB260" s="83">
        <f>IF(AND(DataEntry!B260&gt;=ExFrom,DataEntry!B260&lt;=ExTo),0,IF(AT260&lt;DT260,0,DC260))</f>
        <v>0</v>
      </c>
      <c r="CC260" s="14">
        <f t="shared" ref="CC260:CC323" si="498">IFERROR(ROUND((CA260*(AZ260+BA260)/BA260*BX260-CA260)+(CB260*(BD260+BE260)/BE260*BZ260-CB260),2),"")</f>
        <v>70.56</v>
      </c>
      <c r="CD260" s="72" t="str">
        <f t="shared" si="431"/>
        <v>Fortuna Dusseldorf</v>
      </c>
      <c r="CE260" s="87">
        <f t="shared" ref="CE260:CE323" si="499">IFERROR(BA260/(AZ260+BA260)+BC260/(BB260+BC260)+BE260/(BD260+BE260)-1,"")</f>
        <v>5.0568331019994694E-2</v>
      </c>
      <c r="CF260" s="88">
        <f t="shared" ref="CF260:CF323" si="500">IFERROR((1+AR260)*0.5*(AR260*(AZ260+BA260)/BA260-1),0)</f>
        <v>0.15176819394139779</v>
      </c>
      <c r="CG260" s="88">
        <f t="shared" ref="CG260:CG323" si="501">IFERROR((1+AT260)*0.5*(AT260*(BD260+BE260)/BE260-1),0)</f>
        <v>-0.23364554878364338</v>
      </c>
      <c r="CH260" s="87">
        <f t="shared" ref="CH260:CH323" si="502">IF(DU260&lt;0.01,0.01,DU260)</f>
        <v>0.29080481822390769</v>
      </c>
      <c r="CI260" s="89">
        <f t="shared" si="432"/>
        <v>1</v>
      </c>
      <c r="CJ260" s="89">
        <f t="shared" si="433"/>
        <v>0</v>
      </c>
      <c r="CK260" s="157">
        <f t="shared" si="434"/>
        <v>0</v>
      </c>
      <c r="CL260" s="90">
        <f t="shared" si="435"/>
        <v>0</v>
      </c>
      <c r="CM260" s="157">
        <f t="shared" si="436"/>
        <v>0</v>
      </c>
      <c r="CN260" s="90">
        <f t="shared" si="437"/>
        <v>0</v>
      </c>
      <c r="CO260" s="157">
        <f t="shared" si="438"/>
        <v>70.56</v>
      </c>
      <c r="CP260" s="90">
        <f t="shared" si="439"/>
        <v>0</v>
      </c>
      <c r="CQ260" s="157">
        <f t="shared" si="440"/>
        <v>0</v>
      </c>
      <c r="CR260" s="90">
        <f t="shared" si="441"/>
        <v>0</v>
      </c>
      <c r="CS260" s="157">
        <f t="shared" si="442"/>
        <v>0</v>
      </c>
      <c r="CT260" s="90">
        <f t="shared" si="443"/>
        <v>0</v>
      </c>
      <c r="CU260" s="157">
        <f t="shared" si="444"/>
        <v>0</v>
      </c>
      <c r="CV260" s="90">
        <f t="shared" si="445"/>
        <v>0</v>
      </c>
      <c r="CW260" s="157">
        <f t="shared" si="446"/>
        <v>0</v>
      </c>
      <c r="CX260" s="90">
        <f t="shared" si="447"/>
        <v>0</v>
      </c>
      <c r="CY260" s="157">
        <f t="shared" si="448"/>
        <v>0</v>
      </c>
      <c r="CZ260" s="90">
        <f t="shared" si="449"/>
        <v>0</v>
      </c>
      <c r="DA260" s="94">
        <f>DataEntry!B260</f>
        <v>44307</v>
      </c>
      <c r="DB260" s="83">
        <f t="shared" si="450"/>
        <v>49</v>
      </c>
      <c r="DC260" s="83">
        <f t="shared" si="451"/>
        <v>0</v>
      </c>
      <c r="DD260" s="145">
        <f t="shared" ref="DD260:DD323" si="503">IFERROR(CHOOSE($J260,$B260,"",""),"")</f>
        <v>5</v>
      </c>
      <c r="DE260" s="145" t="str">
        <f t="shared" ref="DE260:DE323" si="504">IFERROR(CHOOSE($J260,"",$B260,""),"")</f>
        <v/>
      </c>
      <c r="DF260" s="145" t="str">
        <f t="shared" ref="DF260:DF323" si="505">IFERROR(CHOOSE($J260,"","",$B260),"")</f>
        <v/>
      </c>
      <c r="DG260" s="145" t="str">
        <f t="shared" ref="DG260:DG323" si="506">IFERROR(CHOOSE($J260,"","",$E260),"")</f>
        <v/>
      </c>
      <c r="DH260" s="145" t="str">
        <f t="shared" ref="DH260:DH323" si="507">IFERROR(CHOOSE($J260,"",$E260,""),"")</f>
        <v/>
      </c>
      <c r="DI260" s="145">
        <f t="shared" ref="DI260:DI323" si="508">IFERROR(CHOOSE($J260,$E260,"",""),"")</f>
        <v>17</v>
      </c>
      <c r="DJ260" s="83">
        <f t="shared" ref="DJ260:DJ323" si="509">IF(J260="",0,CA260)</f>
        <v>49</v>
      </c>
      <c r="DK260" s="83">
        <f t="shared" ref="DK260:DK323" si="510">IF(J260="",0,CB260)</f>
        <v>0</v>
      </c>
      <c r="DL260" s="84">
        <f t="shared" ref="DL260:DL323" si="511">IFERROR(ROUND((CA260+CB260)/(BB260/BC260),2),"")</f>
        <v>20</v>
      </c>
      <c r="DM260" s="14">
        <f t="shared" ref="DM260:DM323" si="512">IFERROR(ROUND((DL260*(BB260+BC260)/BC260*BY260-DL260),2),"")</f>
        <v>-20</v>
      </c>
      <c r="DN260" s="87">
        <f>IFERROR(DO260*(1-DCFactor)+Results!DP260*DCFactor,"")</f>
        <v>0.28533115942028986</v>
      </c>
      <c r="DO260" s="87">
        <f>(DFactor*Rounds*Number/2+SUM(BV$3:BV248))/(Rounds*Number/2+COUNT(BV$3:BV248))</f>
        <v>0.27097101449275363</v>
      </c>
      <c r="DP260" s="87">
        <f t="shared" si="452"/>
        <v>0.312</v>
      </c>
      <c r="DQ260" s="84">
        <f t="shared" si="453"/>
        <v>0</v>
      </c>
      <c r="DR260" s="84">
        <f t="shared" si="454"/>
        <v>0</v>
      </c>
      <c r="DS260" s="87">
        <f t="shared" si="455"/>
        <v>0.33160772686862006</v>
      </c>
      <c r="DT260" s="87">
        <f t="shared" si="456"/>
        <v>0.34445485162612144</v>
      </c>
      <c r="DU260" s="87">
        <f t="shared" si="457"/>
        <v>0.29080481822390769</v>
      </c>
      <c r="DV260" s="86">
        <f t="shared" ref="DV260:DV323" si="513">IFERROR(H260-I260,"")</f>
        <v>2</v>
      </c>
      <c r="DW260" s="86">
        <f t="shared" ref="DW260:DW323" si="514">IFERROR(I260-H260,"")</f>
        <v>-2</v>
      </c>
    </row>
    <row r="261" spans="1:127" x14ac:dyDescent="0.25">
      <c r="A261" s="69">
        <v>259</v>
      </c>
      <c r="B261" s="70">
        <f>DataEntry!C261</f>
        <v>8</v>
      </c>
      <c r="C261" s="71">
        <f>COUNTIF(D$2:D261,D261)+COUNTIF(G$2:G261,D261)</f>
        <v>29</v>
      </c>
      <c r="D261" s="72" t="str">
        <f t="shared" si="415"/>
        <v>Hannover 96</v>
      </c>
      <c r="E261" s="70">
        <f>DataEntry!E261</f>
        <v>15</v>
      </c>
      <c r="F261" s="71">
        <f>COUNTIF(D$2:D261,G261)+COUNTIF(G$2:G261,G261)</f>
        <v>29</v>
      </c>
      <c r="G261" s="72" t="str">
        <f t="shared" si="416"/>
        <v>Jahn Regensburg</v>
      </c>
      <c r="H261" s="73">
        <f>DataEntry!G261</f>
        <v>3</v>
      </c>
      <c r="I261" s="73">
        <f>DataEntry!H261</f>
        <v>1</v>
      </c>
      <c r="J261" s="158">
        <f t="shared" si="414"/>
        <v>1</v>
      </c>
      <c r="K261" s="156">
        <f t="shared" si="417"/>
        <v>0</v>
      </c>
      <c r="L261" s="224">
        <f t="shared" si="418"/>
        <v>2509.080593806666</v>
      </c>
      <c r="M261" s="224">
        <f t="shared" si="419"/>
        <v>2372.3005256189094</v>
      </c>
      <c r="N261" s="236">
        <f t="shared" si="458"/>
        <v>136.78006818775657</v>
      </c>
      <c r="O261" s="22" t="str">
        <f t="shared" si="459"/>
        <v>T8G29</v>
      </c>
      <c r="P261" s="248">
        <f t="shared" si="420"/>
        <v>3.7231832698786427</v>
      </c>
      <c r="Q261" s="22" t="str">
        <f t="shared" si="460"/>
        <v>T15G29</v>
      </c>
      <c r="R261" s="248">
        <f t="shared" si="421"/>
        <v>-3.7231832698786427</v>
      </c>
      <c r="S261" s="74">
        <f t="shared" si="461"/>
        <v>0</v>
      </c>
      <c r="T261" s="75">
        <f t="shared" si="462"/>
        <v>0</v>
      </c>
      <c r="U261" s="76">
        <f t="shared" si="463"/>
        <v>0</v>
      </c>
      <c r="V261" s="74">
        <f t="shared" si="464"/>
        <v>0</v>
      </c>
      <c r="W261" s="75">
        <f t="shared" si="465"/>
        <v>0</v>
      </c>
      <c r="X261" s="76">
        <f t="shared" si="466"/>
        <v>0</v>
      </c>
      <c r="Y261" s="74">
        <f t="shared" si="467"/>
        <v>1</v>
      </c>
      <c r="Z261" s="75">
        <f t="shared" si="468"/>
        <v>0</v>
      </c>
      <c r="AA261" s="76">
        <f t="shared" si="469"/>
        <v>0</v>
      </c>
      <c r="AB261" s="74">
        <f t="shared" si="470"/>
        <v>0</v>
      </c>
      <c r="AC261" s="75">
        <f t="shared" si="471"/>
        <v>0</v>
      </c>
      <c r="AD261" s="76">
        <f t="shared" si="472"/>
        <v>0</v>
      </c>
      <c r="AE261" s="74">
        <f t="shared" si="473"/>
        <v>0</v>
      </c>
      <c r="AF261" s="75">
        <f t="shared" si="474"/>
        <v>0</v>
      </c>
      <c r="AG261" s="76">
        <f t="shared" si="475"/>
        <v>0</v>
      </c>
      <c r="AH261" s="74">
        <f t="shared" si="476"/>
        <v>0</v>
      </c>
      <c r="AI261" s="75">
        <f t="shared" si="477"/>
        <v>0</v>
      </c>
      <c r="AJ261" s="76">
        <f t="shared" si="478"/>
        <v>0</v>
      </c>
      <c r="AK261" s="74">
        <f t="shared" si="479"/>
        <v>0</v>
      </c>
      <c r="AL261" s="75">
        <f t="shared" si="480"/>
        <v>0</v>
      </c>
      <c r="AM261" s="76">
        <f t="shared" si="481"/>
        <v>0</v>
      </c>
      <c r="AN261" s="74">
        <f t="shared" si="482"/>
        <v>0</v>
      </c>
      <c r="AO261" s="75">
        <f t="shared" si="483"/>
        <v>0</v>
      </c>
      <c r="AP261" s="76">
        <f t="shared" si="484"/>
        <v>0</v>
      </c>
      <c r="AQ261" s="77">
        <f t="shared" si="422"/>
        <v>0.62768167301213573</v>
      </c>
      <c r="AR261" s="77">
        <f t="shared" si="485"/>
        <v>0.4847712045337399</v>
      </c>
      <c r="AS261" s="78">
        <f t="shared" si="486"/>
        <v>0.28582093695679167</v>
      </c>
      <c r="AT261" s="77">
        <f t="shared" si="487"/>
        <v>0.22940785850946843</v>
      </c>
      <c r="AU261" s="79">
        <f t="shared" ref="AU261:AU324" si="515">AU260</f>
        <v>0.1</v>
      </c>
      <c r="AV261" s="139">
        <f>DataEntry!P261</f>
        <v>0</v>
      </c>
      <c r="AW261" s="80" t="str">
        <f t="shared" si="423"/>
        <v>53/50</v>
      </c>
      <c r="AX261" s="80" t="str">
        <f t="shared" si="424"/>
        <v>62/25</v>
      </c>
      <c r="AY261" s="80" t="str">
        <f t="shared" si="425"/>
        <v>10/3</v>
      </c>
      <c r="AZ261" s="92">
        <f>DataEntry!I261</f>
        <v>49</v>
      </c>
      <c r="BA261" s="93">
        <f>DataEntry!J261</f>
        <v>50</v>
      </c>
      <c r="BB261" s="92">
        <f>DataEntry!K261</f>
        <v>66</v>
      </c>
      <c r="BC261" s="93">
        <f>DataEntry!L261</f>
        <v>25</v>
      </c>
      <c r="BD261" s="92">
        <f>DataEntry!M261</f>
        <v>27</v>
      </c>
      <c r="BE261" s="93">
        <f>DataEntry!N261</f>
        <v>10</v>
      </c>
      <c r="BF261" s="77">
        <f t="shared" si="488"/>
        <v>0.48097938659771727</v>
      </c>
      <c r="BG261" s="77">
        <f t="shared" si="489"/>
        <v>0.26163164435809899</v>
      </c>
      <c r="BH261" s="77">
        <f t="shared" si="490"/>
        <v>0.25738896904418385</v>
      </c>
      <c r="BI261" s="83">
        <f t="shared" si="491"/>
        <v>1</v>
      </c>
      <c r="BJ261" s="83">
        <f t="shared" si="492"/>
        <v>0</v>
      </c>
      <c r="BK261" s="83">
        <f t="shared" si="493"/>
        <v>0</v>
      </c>
      <c r="BL261" s="84">
        <f t="shared" si="426"/>
        <v>0.4847712045337399</v>
      </c>
      <c r="BM261" s="84">
        <f t="shared" si="427"/>
        <v>0.48097938659771727</v>
      </c>
      <c r="BN261" s="85">
        <f t="shared" si="494"/>
        <v>3.7918179360226234E-3</v>
      </c>
      <c r="BO261" s="84">
        <f t="shared" si="428"/>
        <v>0.4847712045337399</v>
      </c>
      <c r="BP261" s="84">
        <f t="shared" si="429"/>
        <v>0.28582093695679167</v>
      </c>
      <c r="BQ261" s="84">
        <f t="shared" si="430"/>
        <v>0.22940785850946843</v>
      </c>
      <c r="BR261" s="84">
        <f t="shared" si="495"/>
        <v>0.48097938659771727</v>
      </c>
      <c r="BS261" s="84">
        <f t="shared" si="495"/>
        <v>0.26163164435809899</v>
      </c>
      <c r="BT261" s="84">
        <f t="shared" si="495"/>
        <v>0.25738896904418385</v>
      </c>
      <c r="BU261" s="86">
        <f t="shared" si="496"/>
        <v>1</v>
      </c>
      <c r="BV261" s="86">
        <f t="shared" si="496"/>
        <v>0</v>
      </c>
      <c r="BW261" s="86">
        <f t="shared" si="496"/>
        <v>0</v>
      </c>
      <c r="BX261" s="86">
        <f t="shared" si="497"/>
        <v>1</v>
      </c>
      <c r="BY261" s="86">
        <f t="shared" si="497"/>
        <v>0</v>
      </c>
      <c r="BZ261" s="86">
        <f t="shared" si="497"/>
        <v>0</v>
      </c>
      <c r="CA261" s="83">
        <f>IF(AND(DataEntry!B261&gt;=ExFrom,DataEntry!B261&lt;=ExTo),0,IF(AR261&lt;DS261,0,DB261))</f>
        <v>0</v>
      </c>
      <c r="CB261" s="83">
        <f>IF(AND(DataEntry!B261&gt;=ExFrom,DataEntry!B261&lt;=ExTo),0,IF(AT261&lt;DT261,0,DC261))</f>
        <v>0</v>
      </c>
      <c r="CC261" s="14">
        <f t="shared" si="498"/>
        <v>0</v>
      </c>
      <c r="CD261" s="72" t="str">
        <f t="shared" si="431"/>
        <v/>
      </c>
      <c r="CE261" s="87">
        <f t="shared" si="499"/>
        <v>5.0046050046050006E-2</v>
      </c>
      <c r="CF261" s="88">
        <f t="shared" si="500"/>
        <v>-2.980902024082531E-2</v>
      </c>
      <c r="CG261" s="88">
        <f t="shared" si="501"/>
        <v>-9.2937654752302076E-2</v>
      </c>
      <c r="CH261" s="87">
        <f t="shared" si="502"/>
        <v>0.28582093695679167</v>
      </c>
      <c r="CI261" s="89">
        <f t="shared" si="432"/>
        <v>0</v>
      </c>
      <c r="CJ261" s="89">
        <f t="shared" si="433"/>
        <v>0</v>
      </c>
      <c r="CK261" s="157">
        <f t="shared" si="434"/>
        <v>0</v>
      </c>
      <c r="CL261" s="90">
        <f t="shared" si="435"/>
        <v>0</v>
      </c>
      <c r="CM261" s="157">
        <f t="shared" si="436"/>
        <v>0</v>
      </c>
      <c r="CN261" s="90">
        <f t="shared" si="437"/>
        <v>0</v>
      </c>
      <c r="CO261" s="157">
        <f t="shared" si="438"/>
        <v>0</v>
      </c>
      <c r="CP261" s="90">
        <f t="shared" si="439"/>
        <v>0</v>
      </c>
      <c r="CQ261" s="157">
        <f t="shared" si="440"/>
        <v>0</v>
      </c>
      <c r="CR261" s="90">
        <f t="shared" si="441"/>
        <v>0</v>
      </c>
      <c r="CS261" s="157">
        <f t="shared" si="442"/>
        <v>0</v>
      </c>
      <c r="CT261" s="90">
        <f t="shared" si="443"/>
        <v>0</v>
      </c>
      <c r="CU261" s="157">
        <f t="shared" si="444"/>
        <v>0</v>
      </c>
      <c r="CV261" s="90">
        <f t="shared" si="445"/>
        <v>0</v>
      </c>
      <c r="CW261" s="157">
        <f t="shared" si="446"/>
        <v>0</v>
      </c>
      <c r="CX261" s="90">
        <f t="shared" si="447"/>
        <v>0</v>
      </c>
      <c r="CY261" s="157">
        <f t="shared" si="448"/>
        <v>0</v>
      </c>
      <c r="CZ261" s="90">
        <f t="shared" si="449"/>
        <v>0</v>
      </c>
      <c r="DA261" s="94">
        <f>DataEntry!B261</f>
        <v>44307</v>
      </c>
      <c r="DB261" s="83">
        <f t="shared" si="450"/>
        <v>0</v>
      </c>
      <c r="DC261" s="83">
        <f t="shared" si="451"/>
        <v>0</v>
      </c>
      <c r="DD261" s="145">
        <f t="shared" si="503"/>
        <v>8</v>
      </c>
      <c r="DE261" s="145" t="str">
        <f t="shared" si="504"/>
        <v/>
      </c>
      <c r="DF261" s="145" t="str">
        <f t="shared" si="505"/>
        <v/>
      </c>
      <c r="DG261" s="145" t="str">
        <f t="shared" si="506"/>
        <v/>
      </c>
      <c r="DH261" s="145" t="str">
        <f t="shared" si="507"/>
        <v/>
      </c>
      <c r="DI261" s="145">
        <f t="shared" si="508"/>
        <v>15</v>
      </c>
      <c r="DJ261" s="83">
        <f t="shared" si="509"/>
        <v>0</v>
      </c>
      <c r="DK261" s="83">
        <f t="shared" si="510"/>
        <v>0</v>
      </c>
      <c r="DL261" s="84">
        <f t="shared" si="511"/>
        <v>0</v>
      </c>
      <c r="DM261" s="14">
        <f t="shared" si="512"/>
        <v>0</v>
      </c>
      <c r="DN261" s="87">
        <f>IFERROR(DO261*(1-DCFactor)+Results!DP261*DCFactor,"")</f>
        <v>0.27577838768010265</v>
      </c>
      <c r="DO261" s="87">
        <f>(DFactor*Rounds*Number/2+SUM(BV$3:BV249))/(Rounds*Number/2+COUNT(BV$3:BV249))</f>
        <v>0.27228933092224228</v>
      </c>
      <c r="DP261" s="87">
        <f t="shared" si="452"/>
        <v>0.28225806451612906</v>
      </c>
      <c r="DQ261" s="84">
        <f t="shared" si="453"/>
        <v>0</v>
      </c>
      <c r="DR261" s="84">
        <f t="shared" si="454"/>
        <v>0</v>
      </c>
      <c r="DS261" s="87">
        <f t="shared" si="455"/>
        <v>0.33766030067469416</v>
      </c>
      <c r="DT261" s="87">
        <f t="shared" si="456"/>
        <v>0.33976458849174335</v>
      </c>
      <c r="DU261" s="87">
        <f t="shared" si="457"/>
        <v>0.28582093695679167</v>
      </c>
      <c r="DV261" s="86">
        <f t="shared" si="513"/>
        <v>2</v>
      </c>
      <c r="DW261" s="86">
        <f t="shared" si="514"/>
        <v>-2</v>
      </c>
    </row>
    <row r="262" spans="1:127" x14ac:dyDescent="0.25">
      <c r="A262" s="69">
        <v>260</v>
      </c>
      <c r="B262" s="70">
        <f>DataEntry!C262</f>
        <v>9</v>
      </c>
      <c r="C262" s="71">
        <f>COUNTIF(D$2:D262,D262)+COUNTIF(G$2:G262,D262)</f>
        <v>30</v>
      </c>
      <c r="D262" s="72" t="str">
        <f t="shared" si="415"/>
        <v>Heidenheim</v>
      </c>
      <c r="E262" s="70">
        <f>DataEntry!E262</f>
        <v>2</v>
      </c>
      <c r="F262" s="71">
        <f>COUNTIF(D$2:D262,G262)+COUNTIF(G$2:G262,G262)</f>
        <v>30</v>
      </c>
      <c r="G262" s="72" t="str">
        <f t="shared" si="416"/>
        <v>Bochum</v>
      </c>
      <c r="H262" s="73">
        <f>DataEntry!G262</f>
        <v>0</v>
      </c>
      <c r="I262" s="73">
        <f>DataEntry!H262</f>
        <v>2</v>
      </c>
      <c r="J262" s="158">
        <f t="shared" si="414"/>
        <v>3</v>
      </c>
      <c r="K262" s="156">
        <f t="shared" si="417"/>
        <v>0</v>
      </c>
      <c r="L262" s="224">
        <f t="shared" si="418"/>
        <v>2546.0208057680429</v>
      </c>
      <c r="M262" s="224">
        <f t="shared" si="419"/>
        <v>2488.5630531951224</v>
      </c>
      <c r="N262" s="236">
        <f t="shared" si="458"/>
        <v>57.457752572920526</v>
      </c>
      <c r="O262" s="22" t="str">
        <f t="shared" si="459"/>
        <v>T9G30</v>
      </c>
      <c r="P262" s="248">
        <f t="shared" si="420"/>
        <v>-16.480254819733013</v>
      </c>
      <c r="Q262" s="22" t="str">
        <f t="shared" si="460"/>
        <v>T2G30</v>
      </c>
      <c r="R262" s="248">
        <f t="shared" si="421"/>
        <v>16.480254819733013</v>
      </c>
      <c r="S262" s="74">
        <f t="shared" si="461"/>
        <v>0</v>
      </c>
      <c r="T262" s="75">
        <f t="shared" si="462"/>
        <v>0</v>
      </c>
      <c r="U262" s="76">
        <f t="shared" si="463"/>
        <v>0</v>
      </c>
      <c r="V262" s="74">
        <f t="shared" si="464"/>
        <v>0</v>
      </c>
      <c r="W262" s="75">
        <f t="shared" si="465"/>
        <v>0</v>
      </c>
      <c r="X262" s="76">
        <f t="shared" si="466"/>
        <v>1</v>
      </c>
      <c r="Y262" s="74">
        <f t="shared" si="467"/>
        <v>0</v>
      </c>
      <c r="Z262" s="75">
        <f t="shared" si="468"/>
        <v>0</v>
      </c>
      <c r="AA262" s="76">
        <f t="shared" si="469"/>
        <v>0</v>
      </c>
      <c r="AB262" s="74">
        <f t="shared" si="470"/>
        <v>0</v>
      </c>
      <c r="AC262" s="75">
        <f t="shared" si="471"/>
        <v>0</v>
      </c>
      <c r="AD262" s="76">
        <f t="shared" si="472"/>
        <v>0</v>
      </c>
      <c r="AE262" s="74">
        <f t="shared" si="473"/>
        <v>0</v>
      </c>
      <c r="AF262" s="75">
        <f t="shared" si="474"/>
        <v>0</v>
      </c>
      <c r="AG262" s="76">
        <f t="shared" si="475"/>
        <v>0</v>
      </c>
      <c r="AH262" s="74">
        <f t="shared" si="476"/>
        <v>0</v>
      </c>
      <c r="AI262" s="75">
        <f t="shared" si="477"/>
        <v>0</v>
      </c>
      <c r="AJ262" s="76">
        <f t="shared" si="478"/>
        <v>0</v>
      </c>
      <c r="AK262" s="74">
        <f t="shared" si="479"/>
        <v>0</v>
      </c>
      <c r="AL262" s="75">
        <f t="shared" si="480"/>
        <v>0</v>
      </c>
      <c r="AM262" s="76">
        <f t="shared" si="481"/>
        <v>0</v>
      </c>
      <c r="AN262" s="74">
        <f t="shared" si="482"/>
        <v>0</v>
      </c>
      <c r="AO262" s="75">
        <f t="shared" si="483"/>
        <v>0</v>
      </c>
      <c r="AP262" s="76">
        <f t="shared" si="484"/>
        <v>0</v>
      </c>
      <c r="AQ262" s="77">
        <f t="shared" si="422"/>
        <v>0.55139259845675226</v>
      </c>
      <c r="AR262" s="77">
        <f t="shared" si="485"/>
        <v>0.40810468529159871</v>
      </c>
      <c r="AS262" s="78">
        <f t="shared" si="486"/>
        <v>0.2865758263303072</v>
      </c>
      <c r="AT262" s="77">
        <f t="shared" si="487"/>
        <v>0.30531948837809414</v>
      </c>
      <c r="AU262" s="79">
        <f t="shared" si="515"/>
        <v>0.1</v>
      </c>
      <c r="AV262" s="139">
        <f>DataEntry!P262</f>
        <v>0</v>
      </c>
      <c r="AW262" s="80" t="str">
        <f t="shared" si="423"/>
        <v>36/25</v>
      </c>
      <c r="AX262" s="80" t="str">
        <f t="shared" si="424"/>
        <v>62/25</v>
      </c>
      <c r="AY262" s="80" t="str">
        <f t="shared" si="425"/>
        <v>9/4</v>
      </c>
      <c r="AZ262" s="92">
        <f>DataEntry!I262</f>
        <v>89</v>
      </c>
      <c r="BA262" s="93">
        <f>DataEntry!J262</f>
        <v>50</v>
      </c>
      <c r="BB262" s="92">
        <f>DataEntry!K262</f>
        <v>58</v>
      </c>
      <c r="BC262" s="93">
        <f>DataEntry!L262</f>
        <v>25</v>
      </c>
      <c r="BD262" s="92">
        <f>DataEntry!M262</f>
        <v>39</v>
      </c>
      <c r="BE262" s="93">
        <f>DataEntry!N262</f>
        <v>25</v>
      </c>
      <c r="BF262" s="77">
        <f t="shared" si="488"/>
        <v>0.34208069034356181</v>
      </c>
      <c r="BG262" s="77">
        <f t="shared" si="489"/>
        <v>0.28644105998647651</v>
      </c>
      <c r="BH262" s="77">
        <f t="shared" si="490"/>
        <v>0.37147824966996168</v>
      </c>
      <c r="BI262" s="83">
        <f t="shared" si="491"/>
        <v>0</v>
      </c>
      <c r="BJ262" s="83">
        <f t="shared" si="492"/>
        <v>0</v>
      </c>
      <c r="BK262" s="83">
        <f t="shared" si="493"/>
        <v>1</v>
      </c>
      <c r="BL262" s="84">
        <f t="shared" si="426"/>
        <v>0.30531948837809414</v>
      </c>
      <c r="BM262" s="84">
        <f t="shared" si="427"/>
        <v>0.37147824966996168</v>
      </c>
      <c r="BN262" s="85">
        <f t="shared" si="494"/>
        <v>-6.6158761291867541E-2</v>
      </c>
      <c r="BO262" s="84">
        <f t="shared" si="428"/>
        <v>0.40810468529159871</v>
      </c>
      <c r="BP262" s="84">
        <f t="shared" si="429"/>
        <v>0.2865758263303072</v>
      </c>
      <c r="BQ262" s="84">
        <f t="shared" si="430"/>
        <v>0.30531948837809414</v>
      </c>
      <c r="BR262" s="84">
        <f t="shared" si="495"/>
        <v>0.34208069034356181</v>
      </c>
      <c r="BS262" s="84">
        <f t="shared" si="495"/>
        <v>0.28644105998647651</v>
      </c>
      <c r="BT262" s="84">
        <f t="shared" si="495"/>
        <v>0.37147824966996168</v>
      </c>
      <c r="BU262" s="86">
        <f t="shared" si="496"/>
        <v>0</v>
      </c>
      <c r="BV262" s="86">
        <f t="shared" si="496"/>
        <v>0</v>
      </c>
      <c r="BW262" s="86">
        <f t="shared" si="496"/>
        <v>1</v>
      </c>
      <c r="BX262" s="86">
        <f t="shared" si="497"/>
        <v>0</v>
      </c>
      <c r="BY262" s="86">
        <f t="shared" si="497"/>
        <v>0</v>
      </c>
      <c r="BZ262" s="86">
        <f t="shared" si="497"/>
        <v>1</v>
      </c>
      <c r="CA262" s="83">
        <f>IF(AND(DataEntry!B262&gt;=ExFrom,DataEntry!B262&lt;=ExTo),0,IF(AR262&lt;DS262,0,DB262))</f>
        <v>0</v>
      </c>
      <c r="CB262" s="83">
        <f>IF(AND(DataEntry!B262&gt;=ExFrom,DataEntry!B262&lt;=ExTo),0,IF(AT262&lt;DT262,0,DC262))</f>
        <v>0</v>
      </c>
      <c r="CC262" s="14">
        <f t="shared" si="498"/>
        <v>0</v>
      </c>
      <c r="CD262" s="72" t="str">
        <f t="shared" si="431"/>
        <v/>
      </c>
      <c r="CE262" s="87">
        <f t="shared" si="499"/>
        <v>5.1542049492935726E-2</v>
      </c>
      <c r="CF262" s="88">
        <f t="shared" si="500"/>
        <v>9.4716883387690062E-2</v>
      </c>
      <c r="CG262" s="88">
        <f t="shared" si="501"/>
        <v>-0.14252921188625631</v>
      </c>
      <c r="CH262" s="87">
        <f t="shared" si="502"/>
        <v>0.28657582633030715</v>
      </c>
      <c r="CI262" s="89">
        <f t="shared" si="432"/>
        <v>0</v>
      </c>
      <c r="CJ262" s="89">
        <f t="shared" si="433"/>
        <v>0</v>
      </c>
      <c r="CK262" s="157">
        <f t="shared" si="434"/>
        <v>0</v>
      </c>
      <c r="CL262" s="90">
        <f t="shared" si="435"/>
        <v>0</v>
      </c>
      <c r="CM262" s="157">
        <f t="shared" si="436"/>
        <v>0</v>
      </c>
      <c r="CN262" s="90">
        <f t="shared" si="437"/>
        <v>0</v>
      </c>
      <c r="CO262" s="157">
        <f t="shared" si="438"/>
        <v>0</v>
      </c>
      <c r="CP262" s="90">
        <f t="shared" si="439"/>
        <v>0</v>
      </c>
      <c r="CQ262" s="157">
        <f t="shared" si="440"/>
        <v>0</v>
      </c>
      <c r="CR262" s="90">
        <f t="shared" si="441"/>
        <v>0</v>
      </c>
      <c r="CS262" s="157">
        <f t="shared" si="442"/>
        <v>0</v>
      </c>
      <c r="CT262" s="90">
        <f t="shared" si="443"/>
        <v>0</v>
      </c>
      <c r="CU262" s="157">
        <f t="shared" si="444"/>
        <v>0</v>
      </c>
      <c r="CV262" s="90">
        <f t="shared" si="445"/>
        <v>0</v>
      </c>
      <c r="CW262" s="157">
        <f t="shared" si="446"/>
        <v>0</v>
      </c>
      <c r="CX262" s="90">
        <f t="shared" si="447"/>
        <v>0</v>
      </c>
      <c r="CY262" s="157">
        <f t="shared" si="448"/>
        <v>0</v>
      </c>
      <c r="CZ262" s="90">
        <f t="shared" si="449"/>
        <v>0</v>
      </c>
      <c r="DA262" s="94">
        <f>DataEntry!B262</f>
        <v>44307</v>
      </c>
      <c r="DB262" s="83">
        <f t="shared" si="450"/>
        <v>0</v>
      </c>
      <c r="DC262" s="83">
        <f t="shared" si="451"/>
        <v>0</v>
      </c>
      <c r="DD262" s="145" t="str">
        <f t="shared" si="503"/>
        <v/>
      </c>
      <c r="DE262" s="145" t="str">
        <f t="shared" si="504"/>
        <v/>
      </c>
      <c r="DF262" s="145">
        <f t="shared" si="505"/>
        <v>9</v>
      </c>
      <c r="DG262" s="145">
        <f t="shared" si="506"/>
        <v>2</v>
      </c>
      <c r="DH262" s="145" t="str">
        <f t="shared" si="507"/>
        <v/>
      </c>
      <c r="DI262" s="145" t="str">
        <f t="shared" si="508"/>
        <v/>
      </c>
      <c r="DJ262" s="83">
        <f t="shared" si="509"/>
        <v>0</v>
      </c>
      <c r="DK262" s="83">
        <f t="shared" si="510"/>
        <v>0</v>
      </c>
      <c r="DL262" s="84">
        <f t="shared" si="511"/>
        <v>0</v>
      </c>
      <c r="DM262" s="14">
        <f t="shared" si="512"/>
        <v>0</v>
      </c>
      <c r="DN262" s="87">
        <f>IFERROR(DO262*(1-DCFactor)+Results!DP262*DCFactor,"")</f>
        <v>0.26555748094665066</v>
      </c>
      <c r="DO262" s="87">
        <f>(DFactor*Rounds*Number/2+SUM(BV$3:BV250))/(Rounds*Number/2+COUNT(BV$3:BV250))</f>
        <v>0.27179783393501805</v>
      </c>
      <c r="DP262" s="87">
        <f t="shared" si="452"/>
        <v>0.25396825396825395</v>
      </c>
      <c r="DQ262" s="84">
        <f t="shared" si="453"/>
        <v>0</v>
      </c>
      <c r="DR262" s="84">
        <f t="shared" si="454"/>
        <v>10.96632883516549</v>
      </c>
      <c r="DS262" s="87">
        <f t="shared" si="455"/>
        <v>0.33350943722041027</v>
      </c>
      <c r="DT262" s="87">
        <f t="shared" si="456"/>
        <v>0.34141764039620848</v>
      </c>
      <c r="DU262" s="87">
        <f t="shared" si="457"/>
        <v>0.28657582633030715</v>
      </c>
      <c r="DV262" s="86">
        <f t="shared" si="513"/>
        <v>-2</v>
      </c>
      <c r="DW262" s="86">
        <f t="shared" si="514"/>
        <v>2</v>
      </c>
    </row>
    <row r="263" spans="1:127" x14ac:dyDescent="0.25">
      <c r="A263" s="69">
        <v>261</v>
      </c>
      <c r="B263" s="70">
        <f>DataEntry!C263</f>
        <v>14</v>
      </c>
      <c r="C263" s="71">
        <f>COUNTIF(D$2:D263,D263)+COUNTIF(G$2:G263,D263)</f>
        <v>30</v>
      </c>
      <c r="D263" s="72" t="str">
        <f t="shared" si="415"/>
        <v>Paderborn 07</v>
      </c>
      <c r="E263" s="70">
        <f>DataEntry!E263</f>
        <v>13</v>
      </c>
      <c r="F263" s="71">
        <f>COUNTIF(D$2:D263,G263)+COUNTIF(G$2:G263,G263)</f>
        <v>30</v>
      </c>
      <c r="G263" s="72" t="str">
        <f t="shared" si="416"/>
        <v>Osnabruck</v>
      </c>
      <c r="H263" s="73">
        <f>DataEntry!G263</f>
        <v>2</v>
      </c>
      <c r="I263" s="73">
        <f>DataEntry!H263</f>
        <v>2</v>
      </c>
      <c r="J263" s="158">
        <f t="shared" si="414"/>
        <v>2</v>
      </c>
      <c r="K263" s="156">
        <f t="shared" si="417"/>
        <v>0</v>
      </c>
      <c r="L263" s="224">
        <f t="shared" si="418"/>
        <v>2471.3125610279058</v>
      </c>
      <c r="M263" s="224">
        <f t="shared" si="419"/>
        <v>2380.4908898530139</v>
      </c>
      <c r="N263" s="236">
        <f t="shared" si="458"/>
        <v>90.82167117489189</v>
      </c>
      <c r="O263" s="22" t="str">
        <f t="shared" si="459"/>
        <v>T14G30</v>
      </c>
      <c r="P263" s="248">
        <f t="shared" si="420"/>
        <v>-0.82749947824039971</v>
      </c>
      <c r="Q263" s="22" t="str">
        <f t="shared" si="460"/>
        <v>T13G30</v>
      </c>
      <c r="R263" s="248">
        <f t="shared" si="421"/>
        <v>0.82749947824039971</v>
      </c>
      <c r="S263" s="74">
        <f t="shared" si="461"/>
        <v>0</v>
      </c>
      <c r="T263" s="75">
        <f t="shared" si="462"/>
        <v>0</v>
      </c>
      <c r="U263" s="76">
        <f t="shared" si="463"/>
        <v>0</v>
      </c>
      <c r="V263" s="74">
        <f t="shared" si="464"/>
        <v>0</v>
      </c>
      <c r="W263" s="75">
        <f t="shared" si="465"/>
        <v>1</v>
      </c>
      <c r="X263" s="76">
        <f t="shared" si="466"/>
        <v>0</v>
      </c>
      <c r="Y263" s="74">
        <f t="shared" si="467"/>
        <v>0</v>
      </c>
      <c r="Z263" s="75">
        <f t="shared" si="468"/>
        <v>0</v>
      </c>
      <c r="AA263" s="76">
        <f t="shared" si="469"/>
        <v>0</v>
      </c>
      <c r="AB263" s="74">
        <f t="shared" si="470"/>
        <v>0</v>
      </c>
      <c r="AC263" s="75">
        <f t="shared" si="471"/>
        <v>0</v>
      </c>
      <c r="AD263" s="76">
        <f t="shared" si="472"/>
        <v>0</v>
      </c>
      <c r="AE263" s="74">
        <f t="shared" si="473"/>
        <v>0</v>
      </c>
      <c r="AF263" s="75">
        <f t="shared" si="474"/>
        <v>0</v>
      </c>
      <c r="AG263" s="76">
        <f t="shared" si="475"/>
        <v>0</v>
      </c>
      <c r="AH263" s="74">
        <f t="shared" si="476"/>
        <v>0</v>
      </c>
      <c r="AI263" s="75">
        <f t="shared" si="477"/>
        <v>0</v>
      </c>
      <c r="AJ263" s="76">
        <f t="shared" si="478"/>
        <v>0</v>
      </c>
      <c r="AK263" s="74">
        <f t="shared" si="479"/>
        <v>0</v>
      </c>
      <c r="AL263" s="75">
        <f t="shared" si="480"/>
        <v>0</v>
      </c>
      <c r="AM263" s="76">
        <f t="shared" si="481"/>
        <v>0</v>
      </c>
      <c r="AN263" s="74">
        <f t="shared" si="482"/>
        <v>0</v>
      </c>
      <c r="AO263" s="75">
        <f t="shared" si="483"/>
        <v>0</v>
      </c>
      <c r="AP263" s="76">
        <f t="shared" si="484"/>
        <v>0</v>
      </c>
      <c r="AQ263" s="77">
        <f t="shared" si="422"/>
        <v>0.58274994782403999</v>
      </c>
      <c r="AR263" s="77">
        <f t="shared" si="485"/>
        <v>0.43429617827186073</v>
      </c>
      <c r="AS263" s="78">
        <f t="shared" si="486"/>
        <v>0.29690753910435863</v>
      </c>
      <c r="AT263" s="77">
        <f t="shared" si="487"/>
        <v>0.26879628262378069</v>
      </c>
      <c r="AU263" s="79">
        <f t="shared" si="515"/>
        <v>0.1</v>
      </c>
      <c r="AV263" s="139">
        <f>DataEntry!P263</f>
        <v>87.6</v>
      </c>
      <c r="AW263" s="80" t="str">
        <f t="shared" si="423"/>
        <v>13/10</v>
      </c>
      <c r="AX263" s="80" t="str">
        <f t="shared" si="424"/>
        <v>59/25</v>
      </c>
      <c r="AY263" s="80" t="str">
        <f t="shared" si="425"/>
        <v>68/25</v>
      </c>
      <c r="AZ263" s="92">
        <f>DataEntry!I263</f>
        <v>16</v>
      </c>
      <c r="BA263" s="93">
        <f>DataEntry!J263</f>
        <v>25</v>
      </c>
      <c r="BB263" s="92">
        <f>DataEntry!K263</f>
        <v>73</v>
      </c>
      <c r="BC263" s="93">
        <f>DataEntry!L263</f>
        <v>25</v>
      </c>
      <c r="BD263" s="92">
        <f>DataEntry!M263</f>
        <v>22</v>
      </c>
      <c r="BE263" s="93">
        <f>DataEntry!N263</f>
        <v>5</v>
      </c>
      <c r="BF263" s="77">
        <f t="shared" si="488"/>
        <v>0.58069613308168366</v>
      </c>
      <c r="BG263" s="77">
        <f t="shared" si="489"/>
        <v>0.24294430057499014</v>
      </c>
      <c r="BH263" s="77">
        <f t="shared" si="490"/>
        <v>0.17635956634332617</v>
      </c>
      <c r="BI263" s="83">
        <f t="shared" si="491"/>
        <v>0</v>
      </c>
      <c r="BJ263" s="83">
        <f t="shared" si="492"/>
        <v>1</v>
      </c>
      <c r="BK263" s="83">
        <f t="shared" si="493"/>
        <v>0</v>
      </c>
      <c r="BL263" s="84">
        <f t="shared" si="426"/>
        <v>0.29690753910435863</v>
      </c>
      <c r="BM263" s="84">
        <f t="shared" si="427"/>
        <v>0.24294430057499014</v>
      </c>
      <c r="BN263" s="85">
        <f t="shared" si="494"/>
        <v>5.396323852936849E-2</v>
      </c>
      <c r="BO263" s="84">
        <f t="shared" si="428"/>
        <v>0.43429617827186073</v>
      </c>
      <c r="BP263" s="84">
        <f t="shared" si="429"/>
        <v>0.29690753910435863</v>
      </c>
      <c r="BQ263" s="84">
        <f t="shared" si="430"/>
        <v>0.26879628262378069</v>
      </c>
      <c r="BR263" s="84">
        <f t="shared" si="495"/>
        <v>0.58069613308168366</v>
      </c>
      <c r="BS263" s="84">
        <f t="shared" si="495"/>
        <v>0.24294430057499014</v>
      </c>
      <c r="BT263" s="84">
        <f t="shared" si="495"/>
        <v>0.17635956634332617</v>
      </c>
      <c r="BU263" s="86">
        <f t="shared" si="496"/>
        <v>0</v>
      </c>
      <c r="BV263" s="86">
        <f t="shared" si="496"/>
        <v>1</v>
      </c>
      <c r="BW263" s="86">
        <f t="shared" si="496"/>
        <v>0</v>
      </c>
      <c r="BX263" s="86">
        <f t="shared" si="497"/>
        <v>0</v>
      </c>
      <c r="BY263" s="86">
        <f t="shared" si="497"/>
        <v>1</v>
      </c>
      <c r="BZ263" s="86">
        <f t="shared" si="497"/>
        <v>0</v>
      </c>
      <c r="CA263" s="83">
        <f>IF(AND(DataEntry!B263&gt;=ExFrom,DataEntry!B263&lt;=ExTo),0,IF(AR263&lt;DS263,0,DB263))</f>
        <v>0</v>
      </c>
      <c r="CB263" s="83">
        <f>IF(AND(DataEntry!B263&gt;=ExFrom,DataEntry!B263&lt;=ExTo),0,IF(AT263&lt;DT263,0,DC263))</f>
        <v>0</v>
      </c>
      <c r="CC263" s="14">
        <f t="shared" si="498"/>
        <v>0</v>
      </c>
      <c r="CD263" s="72" t="str">
        <f t="shared" si="431"/>
        <v/>
      </c>
      <c r="CE263" s="87">
        <f t="shared" si="499"/>
        <v>5.0043323562487307E-2</v>
      </c>
      <c r="CF263" s="88">
        <f t="shared" si="500"/>
        <v>-0.20636242317453865</v>
      </c>
      <c r="CG263" s="88">
        <f t="shared" si="501"/>
        <v>0.28643071396369857</v>
      </c>
      <c r="CH263" s="87">
        <f t="shared" si="502"/>
        <v>0.29690753910435858</v>
      </c>
      <c r="CI263" s="89">
        <f t="shared" si="432"/>
        <v>0</v>
      </c>
      <c r="CJ263" s="89">
        <f t="shared" si="433"/>
        <v>0</v>
      </c>
      <c r="CK263" s="157">
        <f t="shared" si="434"/>
        <v>0</v>
      </c>
      <c r="CL263" s="90">
        <f t="shared" si="435"/>
        <v>0</v>
      </c>
      <c r="CM263" s="157">
        <f t="shared" si="436"/>
        <v>0</v>
      </c>
      <c r="CN263" s="90">
        <f t="shared" si="437"/>
        <v>0</v>
      </c>
      <c r="CO263" s="157">
        <f t="shared" si="438"/>
        <v>0</v>
      </c>
      <c r="CP263" s="90">
        <f t="shared" si="439"/>
        <v>0</v>
      </c>
      <c r="CQ263" s="157">
        <f t="shared" si="440"/>
        <v>0</v>
      </c>
      <c r="CR263" s="90">
        <f t="shared" si="441"/>
        <v>0</v>
      </c>
      <c r="CS263" s="157">
        <f t="shared" si="442"/>
        <v>0</v>
      </c>
      <c r="CT263" s="90">
        <f t="shared" si="443"/>
        <v>0</v>
      </c>
      <c r="CU263" s="157">
        <f t="shared" si="444"/>
        <v>0</v>
      </c>
      <c r="CV263" s="90">
        <f t="shared" si="445"/>
        <v>0</v>
      </c>
      <c r="CW263" s="157">
        <f t="shared" si="446"/>
        <v>0</v>
      </c>
      <c r="CX263" s="90">
        <f t="shared" si="447"/>
        <v>0</v>
      </c>
      <c r="CY263" s="157">
        <f t="shared" si="448"/>
        <v>0</v>
      </c>
      <c r="CZ263" s="90">
        <f t="shared" si="449"/>
        <v>0</v>
      </c>
      <c r="DA263" s="94">
        <f>DataEntry!B263</f>
        <v>44307</v>
      </c>
      <c r="DB263" s="83">
        <f t="shared" si="450"/>
        <v>0</v>
      </c>
      <c r="DC263" s="83">
        <f t="shared" si="451"/>
        <v>27</v>
      </c>
      <c r="DD263" s="145" t="str">
        <f t="shared" si="503"/>
        <v/>
      </c>
      <c r="DE263" s="145">
        <f t="shared" si="504"/>
        <v>14</v>
      </c>
      <c r="DF263" s="145" t="str">
        <f t="shared" si="505"/>
        <v/>
      </c>
      <c r="DG263" s="145" t="str">
        <f t="shared" si="506"/>
        <v/>
      </c>
      <c r="DH263" s="145">
        <f t="shared" si="507"/>
        <v>13</v>
      </c>
      <c r="DI263" s="145" t="str">
        <f t="shared" si="508"/>
        <v/>
      </c>
      <c r="DJ263" s="83">
        <f t="shared" si="509"/>
        <v>0</v>
      </c>
      <c r="DK263" s="83">
        <f t="shared" si="510"/>
        <v>0</v>
      </c>
      <c r="DL263" s="84">
        <f t="shared" si="511"/>
        <v>0</v>
      </c>
      <c r="DM263" s="14">
        <f t="shared" si="512"/>
        <v>0</v>
      </c>
      <c r="DN263" s="87">
        <f>IFERROR(DO263*(1-DCFactor)+Results!DP263*DCFactor,"")</f>
        <v>0.27474366366366365</v>
      </c>
      <c r="DO263" s="87">
        <f>(DFactor*Rounds*Number/2+SUM(BV$3:BV251))/(Rounds*Number/2+COUNT(BV$3:BV251))</f>
        <v>0.27310990990990991</v>
      </c>
      <c r="DP263" s="87">
        <f t="shared" si="452"/>
        <v>0.27777777777777779</v>
      </c>
      <c r="DQ263" s="84">
        <f t="shared" si="453"/>
        <v>0</v>
      </c>
      <c r="DR263" s="84">
        <f t="shared" si="454"/>
        <v>0</v>
      </c>
      <c r="DS263" s="87">
        <f t="shared" si="455"/>
        <v>0.3435454141058179</v>
      </c>
      <c r="DT263" s="87">
        <f t="shared" si="456"/>
        <v>0.32711897620121</v>
      </c>
      <c r="DU263" s="87">
        <f t="shared" si="457"/>
        <v>0.29690753910435858</v>
      </c>
      <c r="DV263" s="86">
        <f t="shared" si="513"/>
        <v>0</v>
      </c>
      <c r="DW263" s="86">
        <f t="shared" si="514"/>
        <v>0</v>
      </c>
    </row>
    <row r="264" spans="1:127" x14ac:dyDescent="0.25">
      <c r="A264" s="69">
        <v>262</v>
      </c>
      <c r="B264" s="70">
        <f>DataEntry!C264</f>
        <v>16</v>
      </c>
      <c r="C264" s="71">
        <f>COUNTIF(D$2:D264,D264)+COUNTIF(G$2:G264,D264)</f>
        <v>28</v>
      </c>
      <c r="D264" s="72" t="str">
        <f t="shared" si="415"/>
        <v>Sandhausen</v>
      </c>
      <c r="E264" s="70">
        <f>DataEntry!E264</f>
        <v>7</v>
      </c>
      <c r="F264" s="71">
        <f>COUNTIF(D$2:D264,G264)+COUNTIF(G$2:G264,G264)</f>
        <v>29</v>
      </c>
      <c r="G264" s="72" t="str">
        <f t="shared" si="416"/>
        <v>Hamburger</v>
      </c>
      <c r="H264" s="73">
        <f>DataEntry!G264</f>
        <v>2</v>
      </c>
      <c r="I264" s="73">
        <f>DataEntry!H264</f>
        <v>1</v>
      </c>
      <c r="J264" s="158">
        <f t="shared" si="414"/>
        <v>1</v>
      </c>
      <c r="K264" s="156">
        <f t="shared" si="417"/>
        <v>0</v>
      </c>
      <c r="L264" s="224">
        <f t="shared" si="418"/>
        <v>2453.3325429233682</v>
      </c>
      <c r="M264" s="224">
        <f t="shared" si="419"/>
        <v>2526.8557779852381</v>
      </c>
      <c r="N264" s="236">
        <f t="shared" si="458"/>
        <v>-73.523235061869855</v>
      </c>
      <c r="O264" s="22" t="str">
        <f t="shared" si="459"/>
        <v>T16G28</v>
      </c>
      <c r="P264" s="248">
        <f t="shared" si="420"/>
        <v>5.6647904999803034</v>
      </c>
      <c r="Q264" s="22" t="str">
        <f t="shared" si="460"/>
        <v>T7G29</v>
      </c>
      <c r="R264" s="248">
        <f t="shared" si="421"/>
        <v>-5.6647904999803034</v>
      </c>
      <c r="S264" s="74">
        <f t="shared" si="461"/>
        <v>0</v>
      </c>
      <c r="T264" s="75">
        <f t="shared" si="462"/>
        <v>0</v>
      </c>
      <c r="U264" s="76">
        <f t="shared" si="463"/>
        <v>0</v>
      </c>
      <c r="V264" s="74">
        <f t="shared" si="464"/>
        <v>0</v>
      </c>
      <c r="W264" s="75">
        <f t="shared" si="465"/>
        <v>0</v>
      </c>
      <c r="X264" s="76">
        <f t="shared" si="466"/>
        <v>1</v>
      </c>
      <c r="Y264" s="74">
        <f t="shared" si="467"/>
        <v>0</v>
      </c>
      <c r="Z264" s="75">
        <f t="shared" si="468"/>
        <v>0</v>
      </c>
      <c r="AA264" s="76">
        <f t="shared" si="469"/>
        <v>0</v>
      </c>
      <c r="AB264" s="74">
        <f t="shared" si="470"/>
        <v>0</v>
      </c>
      <c r="AC264" s="75">
        <f t="shared" si="471"/>
        <v>0</v>
      </c>
      <c r="AD264" s="76">
        <f t="shared" si="472"/>
        <v>0</v>
      </c>
      <c r="AE264" s="74">
        <f t="shared" si="473"/>
        <v>0</v>
      </c>
      <c r="AF264" s="75">
        <f t="shared" si="474"/>
        <v>0</v>
      </c>
      <c r="AG264" s="76">
        <f t="shared" si="475"/>
        <v>0</v>
      </c>
      <c r="AH264" s="74">
        <f t="shared" si="476"/>
        <v>0</v>
      </c>
      <c r="AI264" s="75">
        <f t="shared" si="477"/>
        <v>0</v>
      </c>
      <c r="AJ264" s="76">
        <f t="shared" si="478"/>
        <v>0</v>
      </c>
      <c r="AK264" s="74">
        <f t="shared" si="479"/>
        <v>0</v>
      </c>
      <c r="AL264" s="75">
        <f t="shared" si="480"/>
        <v>0</v>
      </c>
      <c r="AM264" s="76">
        <f t="shared" si="481"/>
        <v>0</v>
      </c>
      <c r="AN264" s="74">
        <f t="shared" si="482"/>
        <v>0</v>
      </c>
      <c r="AO264" s="75">
        <f t="shared" si="483"/>
        <v>0</v>
      </c>
      <c r="AP264" s="76">
        <f t="shared" si="484"/>
        <v>0</v>
      </c>
      <c r="AQ264" s="77">
        <f t="shared" si="422"/>
        <v>0.43352095000196966</v>
      </c>
      <c r="AR264" s="77">
        <f t="shared" si="485"/>
        <v>0.28031841910332883</v>
      </c>
      <c r="AS264" s="78">
        <f t="shared" si="486"/>
        <v>0.30640506179728161</v>
      </c>
      <c r="AT264" s="77">
        <f t="shared" si="487"/>
        <v>0.41327651909938956</v>
      </c>
      <c r="AU264" s="79">
        <f t="shared" si="515"/>
        <v>0.1</v>
      </c>
      <c r="AV264" s="139">
        <f>DataEntry!P264</f>
        <v>-31</v>
      </c>
      <c r="AW264" s="80" t="str">
        <f t="shared" si="423"/>
        <v>64/25</v>
      </c>
      <c r="AX264" s="80" t="str">
        <f t="shared" si="424"/>
        <v>9/4</v>
      </c>
      <c r="AY264" s="80" t="str">
        <f t="shared" si="425"/>
        <v>7/5</v>
      </c>
      <c r="AZ264" s="92">
        <f>DataEntry!I264</f>
        <v>21</v>
      </c>
      <c r="BA264" s="93">
        <f>DataEntry!J264</f>
        <v>5</v>
      </c>
      <c r="BB264" s="92">
        <f>DataEntry!K264</f>
        <v>31</v>
      </c>
      <c r="BC264" s="93">
        <f>DataEntry!L264</f>
        <v>10</v>
      </c>
      <c r="BD264" s="92">
        <f>DataEntry!M264</f>
        <v>17</v>
      </c>
      <c r="BE264" s="93">
        <f>DataEntry!N264</f>
        <v>25</v>
      </c>
      <c r="BF264" s="77">
        <f t="shared" si="488"/>
        <v>0.18644434820268513</v>
      </c>
      <c r="BG264" s="77">
        <f t="shared" si="489"/>
        <v>0.23646600259852749</v>
      </c>
      <c r="BH264" s="77">
        <f t="shared" si="490"/>
        <v>0.57708964919878725</v>
      </c>
      <c r="BI264" s="83">
        <f t="shared" si="491"/>
        <v>1</v>
      </c>
      <c r="BJ264" s="83">
        <f t="shared" si="492"/>
        <v>0</v>
      </c>
      <c r="BK264" s="83">
        <f t="shared" si="493"/>
        <v>0</v>
      </c>
      <c r="BL264" s="84">
        <f t="shared" si="426"/>
        <v>0.28031841910332883</v>
      </c>
      <c r="BM264" s="84">
        <f t="shared" si="427"/>
        <v>0.18644434820268513</v>
      </c>
      <c r="BN264" s="85">
        <f t="shared" si="494"/>
        <v>9.3874070900643702E-2</v>
      </c>
      <c r="BO264" s="84">
        <f t="shared" si="428"/>
        <v>0.28031841910332883</v>
      </c>
      <c r="BP264" s="84">
        <f t="shared" si="429"/>
        <v>0.30640506179728161</v>
      </c>
      <c r="BQ264" s="84">
        <f t="shared" si="430"/>
        <v>0.41327651909938956</v>
      </c>
      <c r="BR264" s="84">
        <f t="shared" si="495"/>
        <v>0.18644434820268513</v>
      </c>
      <c r="BS264" s="84">
        <f t="shared" si="495"/>
        <v>0.23646600259852749</v>
      </c>
      <c r="BT264" s="84">
        <f t="shared" si="495"/>
        <v>0.57708964919878725</v>
      </c>
      <c r="BU264" s="86">
        <f t="shared" si="496"/>
        <v>1</v>
      </c>
      <c r="BV264" s="86">
        <f t="shared" si="496"/>
        <v>0</v>
      </c>
      <c r="BW264" s="86">
        <f t="shared" si="496"/>
        <v>0</v>
      </c>
      <c r="BX264" s="86">
        <f t="shared" si="497"/>
        <v>1</v>
      </c>
      <c r="BY264" s="86">
        <f t="shared" si="497"/>
        <v>0</v>
      </c>
      <c r="BZ264" s="86">
        <f t="shared" si="497"/>
        <v>0</v>
      </c>
      <c r="CA264" s="83">
        <f>IF(AND(DataEntry!B264&gt;=ExFrom,DataEntry!B264&lt;=ExTo),0,IF(AR264&lt;DS264,0,DB264))</f>
        <v>0</v>
      </c>
      <c r="CB264" s="83">
        <f>IF(AND(DataEntry!B264&gt;=ExFrom,DataEntry!B264&lt;=ExTo),0,IF(AT264&lt;DT264,0,DC264))</f>
        <v>0</v>
      </c>
      <c r="CC264" s="14">
        <f t="shared" si="498"/>
        <v>0</v>
      </c>
      <c r="CD264" s="72" t="str">
        <f t="shared" si="431"/>
        <v/>
      </c>
      <c r="CE264" s="87">
        <f t="shared" si="499"/>
        <v>3.1448226570177873E-2</v>
      </c>
      <c r="CF264" s="88">
        <f t="shared" si="500"/>
        <v>0.2929725619473233</v>
      </c>
      <c r="CG264" s="88">
        <f t="shared" si="501"/>
        <v>-0.2160160992655247</v>
      </c>
      <c r="CH264" s="87">
        <f t="shared" si="502"/>
        <v>0.30640506179728166</v>
      </c>
      <c r="CI264" s="89">
        <f t="shared" si="432"/>
        <v>0</v>
      </c>
      <c r="CJ264" s="89">
        <f t="shared" si="433"/>
        <v>0</v>
      </c>
      <c r="CK264" s="157">
        <f t="shared" si="434"/>
        <v>0</v>
      </c>
      <c r="CL264" s="90">
        <f t="shared" si="435"/>
        <v>0</v>
      </c>
      <c r="CM264" s="157">
        <f t="shared" si="436"/>
        <v>0</v>
      </c>
      <c r="CN264" s="90">
        <f t="shared" si="437"/>
        <v>0</v>
      </c>
      <c r="CO264" s="157">
        <f t="shared" si="438"/>
        <v>0</v>
      </c>
      <c r="CP264" s="90">
        <f t="shared" si="439"/>
        <v>0</v>
      </c>
      <c r="CQ264" s="157">
        <f t="shared" si="440"/>
        <v>0</v>
      </c>
      <c r="CR264" s="90">
        <f t="shared" si="441"/>
        <v>0</v>
      </c>
      <c r="CS264" s="157">
        <f t="shared" si="442"/>
        <v>0</v>
      </c>
      <c r="CT264" s="90">
        <f t="shared" si="443"/>
        <v>0</v>
      </c>
      <c r="CU264" s="157">
        <f t="shared" si="444"/>
        <v>0</v>
      </c>
      <c r="CV264" s="90">
        <f t="shared" si="445"/>
        <v>0</v>
      </c>
      <c r="CW264" s="157">
        <f t="shared" si="446"/>
        <v>0</v>
      </c>
      <c r="CX264" s="90">
        <f t="shared" si="447"/>
        <v>0</v>
      </c>
      <c r="CY264" s="157">
        <f t="shared" si="448"/>
        <v>0</v>
      </c>
      <c r="CZ264" s="90">
        <f t="shared" si="449"/>
        <v>0</v>
      </c>
      <c r="DA264" s="94">
        <f>DataEntry!B264</f>
        <v>44308</v>
      </c>
      <c r="DB264" s="83">
        <f t="shared" si="450"/>
        <v>28</v>
      </c>
      <c r="DC264" s="83">
        <f t="shared" si="451"/>
        <v>0</v>
      </c>
      <c r="DD264" s="145">
        <f t="shared" si="503"/>
        <v>16</v>
      </c>
      <c r="DE264" s="145" t="str">
        <f t="shared" si="504"/>
        <v/>
      </c>
      <c r="DF264" s="145" t="str">
        <f t="shared" si="505"/>
        <v/>
      </c>
      <c r="DG264" s="145" t="str">
        <f t="shared" si="506"/>
        <v/>
      </c>
      <c r="DH264" s="145" t="str">
        <f t="shared" si="507"/>
        <v/>
      </c>
      <c r="DI264" s="145">
        <f t="shared" si="508"/>
        <v>7</v>
      </c>
      <c r="DJ264" s="83">
        <f t="shared" si="509"/>
        <v>0</v>
      </c>
      <c r="DK264" s="83">
        <f t="shared" si="510"/>
        <v>0</v>
      </c>
      <c r="DL264" s="84">
        <f t="shared" si="511"/>
        <v>0</v>
      </c>
      <c r="DM264" s="14">
        <f t="shared" si="512"/>
        <v>0</v>
      </c>
      <c r="DN264" s="87">
        <f>IFERROR(DO264*(1-DCFactor)+Results!DP264*DCFactor,"")</f>
        <v>0.28365577586711122</v>
      </c>
      <c r="DO264" s="87">
        <f>(DFactor*Rounds*Number/2+SUM(BV$3:BV252))/(Rounds*Number/2+COUNT(BV$3:BV252))</f>
        <v>0.27441726618705037</v>
      </c>
      <c r="DP264" s="87">
        <f t="shared" si="452"/>
        <v>0.30081300813008133</v>
      </c>
      <c r="DQ264" s="84">
        <f t="shared" si="453"/>
        <v>0</v>
      </c>
      <c r="DR264" s="84">
        <f t="shared" si="454"/>
        <v>0</v>
      </c>
      <c r="DS264" s="87">
        <f t="shared" si="455"/>
        <v>0.32690091460175585</v>
      </c>
      <c r="DT264" s="87">
        <f t="shared" si="456"/>
        <v>0.34386720330885079</v>
      </c>
      <c r="DU264" s="87">
        <f t="shared" si="457"/>
        <v>0.30640506179728166</v>
      </c>
      <c r="DV264" s="86">
        <f t="shared" si="513"/>
        <v>1</v>
      </c>
      <c r="DW264" s="86">
        <f t="shared" si="514"/>
        <v>-1</v>
      </c>
    </row>
    <row r="265" spans="1:127" x14ac:dyDescent="0.25">
      <c r="A265" s="69">
        <v>263</v>
      </c>
      <c r="B265" s="70">
        <f>DataEntry!C265</f>
        <v>3</v>
      </c>
      <c r="C265" s="71">
        <f>COUNTIF(D$2:D265,D265)+COUNTIF(G$2:G265,D265)</f>
        <v>31</v>
      </c>
      <c r="D265" s="72" t="str">
        <f t="shared" si="415"/>
        <v>Eintracht Braunschweig</v>
      </c>
      <c r="E265" s="70">
        <f>DataEntry!E265</f>
        <v>1</v>
      </c>
      <c r="F265" s="71">
        <f>COUNTIF(D$2:D265,G265)+COUNTIF(G$2:G265,G265)</f>
        <v>30</v>
      </c>
      <c r="G265" s="72" t="str">
        <f t="shared" si="416"/>
        <v>Erzgebirge Aue</v>
      </c>
      <c r="H265" s="73">
        <f>DataEntry!G265</f>
        <v>0</v>
      </c>
      <c r="I265" s="73">
        <f>DataEntry!H265</f>
        <v>2</v>
      </c>
      <c r="J265" s="158">
        <f t="shared" si="414"/>
        <v>3</v>
      </c>
      <c r="K265" s="156">
        <f t="shared" si="417"/>
        <v>0</v>
      </c>
      <c r="L265" s="224">
        <f t="shared" si="418"/>
        <v>2368.948083874338</v>
      </c>
      <c r="M265" s="224">
        <f t="shared" si="419"/>
        <v>2307.7439069467127</v>
      </c>
      <c r="N265" s="236">
        <f t="shared" si="458"/>
        <v>61.204176927625213</v>
      </c>
      <c r="O265" s="22" t="str">
        <f t="shared" si="459"/>
        <v>T3G31</v>
      </c>
      <c r="P265" s="248">
        <f t="shared" si="420"/>
        <v>-5.5514145804966155</v>
      </c>
      <c r="Q265" s="22" t="str">
        <f t="shared" si="460"/>
        <v>T1G30</v>
      </c>
      <c r="R265" s="248">
        <f t="shared" si="421"/>
        <v>5.5514145804966155</v>
      </c>
      <c r="S265" s="74">
        <f t="shared" si="461"/>
        <v>0</v>
      </c>
      <c r="T265" s="75">
        <f t="shared" si="462"/>
        <v>0</v>
      </c>
      <c r="U265" s="76">
        <f t="shared" si="463"/>
        <v>0</v>
      </c>
      <c r="V265" s="74">
        <f t="shared" si="464"/>
        <v>0</v>
      </c>
      <c r="W265" s="75">
        <f t="shared" si="465"/>
        <v>0</v>
      </c>
      <c r="X265" s="76">
        <f t="shared" si="466"/>
        <v>1</v>
      </c>
      <c r="Y265" s="74">
        <f t="shared" si="467"/>
        <v>0</v>
      </c>
      <c r="Z265" s="75">
        <f t="shared" si="468"/>
        <v>0</v>
      </c>
      <c r="AA265" s="76">
        <f t="shared" si="469"/>
        <v>0</v>
      </c>
      <c r="AB265" s="74">
        <f t="shared" si="470"/>
        <v>0</v>
      </c>
      <c r="AC265" s="75">
        <f t="shared" si="471"/>
        <v>0</v>
      </c>
      <c r="AD265" s="76">
        <f t="shared" si="472"/>
        <v>0</v>
      </c>
      <c r="AE265" s="74">
        <f t="shared" si="473"/>
        <v>0</v>
      </c>
      <c r="AF265" s="75">
        <f t="shared" si="474"/>
        <v>0</v>
      </c>
      <c r="AG265" s="76">
        <f t="shared" si="475"/>
        <v>0</v>
      </c>
      <c r="AH265" s="74">
        <f t="shared" si="476"/>
        <v>0</v>
      </c>
      <c r="AI265" s="75">
        <f t="shared" si="477"/>
        <v>0</v>
      </c>
      <c r="AJ265" s="76">
        <f t="shared" si="478"/>
        <v>0</v>
      </c>
      <c r="AK265" s="74">
        <f t="shared" si="479"/>
        <v>0</v>
      </c>
      <c r="AL265" s="75">
        <f t="shared" si="480"/>
        <v>0</v>
      </c>
      <c r="AM265" s="76">
        <f t="shared" si="481"/>
        <v>0</v>
      </c>
      <c r="AN265" s="74">
        <f t="shared" si="482"/>
        <v>0</v>
      </c>
      <c r="AO265" s="75">
        <f t="shared" si="483"/>
        <v>0</v>
      </c>
      <c r="AP265" s="76">
        <f t="shared" si="484"/>
        <v>0</v>
      </c>
      <c r="AQ265" s="77">
        <f t="shared" si="422"/>
        <v>0.55514145804966153</v>
      </c>
      <c r="AR265" s="77">
        <f t="shared" si="485"/>
        <v>0.40990187312057214</v>
      </c>
      <c r="AS265" s="78">
        <f t="shared" si="486"/>
        <v>0.29047916985817879</v>
      </c>
      <c r="AT265" s="77">
        <f t="shared" si="487"/>
        <v>0.29961895702124902</v>
      </c>
      <c r="AU265" s="79">
        <f t="shared" si="515"/>
        <v>0.1</v>
      </c>
      <c r="AV265" s="139">
        <f>DataEntry!P265</f>
        <v>0</v>
      </c>
      <c r="AW265" s="80" t="str">
        <f t="shared" si="423"/>
        <v>71/50</v>
      </c>
      <c r="AX265" s="80" t="str">
        <f t="shared" si="424"/>
        <v>61/25</v>
      </c>
      <c r="AY265" s="80" t="str">
        <f t="shared" si="425"/>
        <v>58/25</v>
      </c>
      <c r="AZ265" s="92">
        <f>DataEntry!I265</f>
        <v>34</v>
      </c>
      <c r="BA265" s="93">
        <f>DataEntry!J265</f>
        <v>25</v>
      </c>
      <c r="BB265" s="92">
        <f>DataEntry!K265</f>
        <v>12</v>
      </c>
      <c r="BC265" s="93">
        <f>DataEntry!L265</f>
        <v>5</v>
      </c>
      <c r="BD265" s="92">
        <f>DataEntry!M265</f>
        <v>2</v>
      </c>
      <c r="BE265" s="93">
        <f>DataEntry!N265</f>
        <v>1</v>
      </c>
      <c r="BF265" s="77">
        <f t="shared" si="488"/>
        <v>0.40309832437559279</v>
      </c>
      <c r="BG265" s="77">
        <f t="shared" si="489"/>
        <v>0.27979766044894089</v>
      </c>
      <c r="BH265" s="77">
        <f t="shared" si="490"/>
        <v>0.31710401517546632</v>
      </c>
      <c r="BI265" s="83">
        <f t="shared" si="491"/>
        <v>0</v>
      </c>
      <c r="BJ265" s="83">
        <f t="shared" si="492"/>
        <v>0</v>
      </c>
      <c r="BK265" s="83">
        <f t="shared" si="493"/>
        <v>1</v>
      </c>
      <c r="BL265" s="84">
        <f t="shared" si="426"/>
        <v>0.29961895702124902</v>
      </c>
      <c r="BM265" s="84">
        <f t="shared" si="427"/>
        <v>0.31710401517546632</v>
      </c>
      <c r="BN265" s="85">
        <f t="shared" si="494"/>
        <v>-1.7485058154217303E-2</v>
      </c>
      <c r="BO265" s="84">
        <f t="shared" si="428"/>
        <v>0.40990187312057214</v>
      </c>
      <c r="BP265" s="84">
        <f t="shared" si="429"/>
        <v>0.29047916985817879</v>
      </c>
      <c r="BQ265" s="84">
        <f t="shared" si="430"/>
        <v>0.29961895702124902</v>
      </c>
      <c r="BR265" s="84">
        <f t="shared" si="495"/>
        <v>0.40309832437559279</v>
      </c>
      <c r="BS265" s="84">
        <f t="shared" si="495"/>
        <v>0.27979766044894089</v>
      </c>
      <c r="BT265" s="84">
        <f t="shared" si="495"/>
        <v>0.31710401517546632</v>
      </c>
      <c r="BU265" s="86">
        <f t="shared" si="496"/>
        <v>0</v>
      </c>
      <c r="BV265" s="86">
        <f t="shared" si="496"/>
        <v>0</v>
      </c>
      <c r="BW265" s="86">
        <f t="shared" si="496"/>
        <v>1</v>
      </c>
      <c r="BX265" s="86">
        <f t="shared" si="497"/>
        <v>0</v>
      </c>
      <c r="BY265" s="86">
        <f t="shared" si="497"/>
        <v>0</v>
      </c>
      <c r="BZ265" s="86">
        <f t="shared" si="497"/>
        <v>1</v>
      </c>
      <c r="CA265" s="83">
        <f>IF(AND(DataEntry!B265&gt;=ExFrom,DataEntry!B265&lt;=ExTo),0,IF(AR265&lt;DS265,0,DB265))</f>
        <v>0</v>
      </c>
      <c r="CB265" s="83">
        <f>IF(AND(DataEntry!B265&gt;=ExFrom,DataEntry!B265&lt;=ExTo),0,IF(AT265&lt;DT265,0,DC265))</f>
        <v>0</v>
      </c>
      <c r="CC265" s="14">
        <f t="shared" si="498"/>
        <v>0</v>
      </c>
      <c r="CD265" s="72" t="str">
        <f t="shared" si="431"/>
        <v/>
      </c>
      <c r="CE265" s="87">
        <f t="shared" si="499"/>
        <v>5.1179793951478869E-2</v>
      </c>
      <c r="CF265" s="88">
        <f t="shared" si="500"/>
        <v>-2.3003662484461715E-2</v>
      </c>
      <c r="CG265" s="88">
        <f t="shared" si="501"/>
        <v>-6.5723763868999419E-2</v>
      </c>
      <c r="CH265" s="87">
        <f t="shared" si="502"/>
        <v>0.29047916985817884</v>
      </c>
      <c r="CI265" s="89">
        <f t="shared" si="432"/>
        <v>0</v>
      </c>
      <c r="CJ265" s="89">
        <f t="shared" si="433"/>
        <v>0</v>
      </c>
      <c r="CK265" s="157">
        <f t="shared" si="434"/>
        <v>0</v>
      </c>
      <c r="CL265" s="90">
        <f t="shared" si="435"/>
        <v>0</v>
      </c>
      <c r="CM265" s="157">
        <f t="shared" si="436"/>
        <v>0</v>
      </c>
      <c r="CN265" s="90">
        <f t="shared" si="437"/>
        <v>0</v>
      </c>
      <c r="CO265" s="157">
        <f t="shared" si="438"/>
        <v>0</v>
      </c>
      <c r="CP265" s="90">
        <f t="shared" si="439"/>
        <v>0</v>
      </c>
      <c r="CQ265" s="157">
        <f t="shared" si="440"/>
        <v>0</v>
      </c>
      <c r="CR265" s="90">
        <f t="shared" si="441"/>
        <v>0</v>
      </c>
      <c r="CS265" s="157">
        <f t="shared" si="442"/>
        <v>0</v>
      </c>
      <c r="CT265" s="90">
        <f t="shared" si="443"/>
        <v>0</v>
      </c>
      <c r="CU265" s="157">
        <f t="shared" si="444"/>
        <v>0</v>
      </c>
      <c r="CV265" s="90">
        <f t="shared" si="445"/>
        <v>0</v>
      </c>
      <c r="CW265" s="157">
        <f t="shared" si="446"/>
        <v>0</v>
      </c>
      <c r="CX265" s="90">
        <f t="shared" si="447"/>
        <v>0</v>
      </c>
      <c r="CY265" s="157">
        <f t="shared" si="448"/>
        <v>0</v>
      </c>
      <c r="CZ265" s="90">
        <f t="shared" si="449"/>
        <v>0</v>
      </c>
      <c r="DA265" s="94">
        <f>DataEntry!B265</f>
        <v>44309</v>
      </c>
      <c r="DB265" s="83">
        <f t="shared" si="450"/>
        <v>0</v>
      </c>
      <c r="DC265" s="83">
        <f t="shared" si="451"/>
        <v>0</v>
      </c>
      <c r="DD265" s="145" t="str">
        <f t="shared" si="503"/>
        <v/>
      </c>
      <c r="DE265" s="145" t="str">
        <f t="shared" si="504"/>
        <v/>
      </c>
      <c r="DF265" s="145">
        <f t="shared" si="505"/>
        <v>3</v>
      </c>
      <c r="DG265" s="145">
        <f t="shared" si="506"/>
        <v>1</v>
      </c>
      <c r="DH265" s="145" t="str">
        <f t="shared" si="507"/>
        <v/>
      </c>
      <c r="DI265" s="145" t="str">
        <f t="shared" si="508"/>
        <v/>
      </c>
      <c r="DJ265" s="83">
        <f t="shared" si="509"/>
        <v>0</v>
      </c>
      <c r="DK265" s="83">
        <f t="shared" si="510"/>
        <v>0</v>
      </c>
      <c r="DL265" s="84">
        <f t="shared" si="511"/>
        <v>0</v>
      </c>
      <c r="DM265" s="14">
        <f t="shared" si="512"/>
        <v>0</v>
      </c>
      <c r="DN265" s="87">
        <f>IFERROR(DO265*(1-DCFactor)+Results!DP265*DCFactor,"")</f>
        <v>0.26885082166392249</v>
      </c>
      <c r="DO265" s="87">
        <f>(DFactor*Rounds*Number/2+SUM(BV$3:BV253))/(Rounds*Number/2+COUNT(BV$3:BV253))</f>
        <v>0.27392459605026931</v>
      </c>
      <c r="DP265" s="87">
        <f t="shared" si="452"/>
        <v>0.25942809780356402</v>
      </c>
      <c r="DQ265" s="84">
        <f t="shared" si="453"/>
        <v>0</v>
      </c>
      <c r="DR265" s="84">
        <f t="shared" si="454"/>
        <v>0</v>
      </c>
      <c r="DS265" s="87">
        <f t="shared" si="455"/>
        <v>0.33743345541614872</v>
      </c>
      <c r="DT265" s="87">
        <f t="shared" si="456"/>
        <v>0.33885745879563328</v>
      </c>
      <c r="DU265" s="87">
        <f t="shared" si="457"/>
        <v>0.29047916985817884</v>
      </c>
      <c r="DV265" s="86">
        <f t="shared" si="513"/>
        <v>-2</v>
      </c>
      <c r="DW265" s="86">
        <f t="shared" si="514"/>
        <v>2</v>
      </c>
    </row>
    <row r="266" spans="1:127" x14ac:dyDescent="0.25">
      <c r="A266" s="69">
        <v>264</v>
      </c>
      <c r="B266" s="70">
        <f>DataEntry!C266</f>
        <v>10</v>
      </c>
      <c r="C266" s="71">
        <f>COUNTIF(D$2:D266,D266)+COUNTIF(G$2:G266,D266)</f>
        <v>28</v>
      </c>
      <c r="D266" s="72" t="str">
        <f t="shared" si="415"/>
        <v>Karlsruher</v>
      </c>
      <c r="E266" s="70">
        <f>DataEntry!E266</f>
        <v>18</v>
      </c>
      <c r="F266" s="71">
        <f>COUNTIF(D$2:D266,G266)+COUNTIF(G$2:G266,G266)</f>
        <v>31</v>
      </c>
      <c r="G266" s="72" t="str">
        <f t="shared" si="416"/>
        <v>Wurzburger Kickers</v>
      </c>
      <c r="H266" s="73">
        <f>DataEntry!G266</f>
        <v>2</v>
      </c>
      <c r="I266" s="73">
        <f>DataEntry!H266</f>
        <v>2</v>
      </c>
      <c r="J266" s="158">
        <f t="shared" si="414"/>
        <v>2</v>
      </c>
      <c r="K266" s="156">
        <f t="shared" si="417"/>
        <v>0</v>
      </c>
      <c r="L266" s="224">
        <f t="shared" si="418"/>
        <v>2454.2740575972912</v>
      </c>
      <c r="M266" s="224">
        <f t="shared" si="419"/>
        <v>2270.4471640473826</v>
      </c>
      <c r="N266" s="236">
        <f t="shared" si="458"/>
        <v>183.82689354990862</v>
      </c>
      <c r="O266" s="22" t="str">
        <f t="shared" si="459"/>
        <v>T10G28</v>
      </c>
      <c r="P266" s="248">
        <f t="shared" si="420"/>
        <v>-1.7423385206368778</v>
      </c>
      <c r="Q266" s="22" t="str">
        <f t="shared" si="460"/>
        <v>T18G31</v>
      </c>
      <c r="R266" s="248">
        <f t="shared" si="421"/>
        <v>1.7423385206368778</v>
      </c>
      <c r="S266" s="74">
        <f t="shared" si="461"/>
        <v>0</v>
      </c>
      <c r="T266" s="75">
        <f t="shared" si="462"/>
        <v>0</v>
      </c>
      <c r="U266" s="76">
        <f t="shared" si="463"/>
        <v>0</v>
      </c>
      <c r="V266" s="74">
        <f t="shared" si="464"/>
        <v>0</v>
      </c>
      <c r="W266" s="75">
        <f t="shared" si="465"/>
        <v>0</v>
      </c>
      <c r="X266" s="76">
        <f t="shared" si="466"/>
        <v>0</v>
      </c>
      <c r="Y266" s="74">
        <f t="shared" si="467"/>
        <v>0</v>
      </c>
      <c r="Z266" s="75">
        <f t="shared" si="468"/>
        <v>0</v>
      </c>
      <c r="AA266" s="76">
        <f t="shared" si="469"/>
        <v>0</v>
      </c>
      <c r="AB266" s="74">
        <f t="shared" si="470"/>
        <v>0</v>
      </c>
      <c r="AC266" s="75">
        <f t="shared" si="471"/>
        <v>1</v>
      </c>
      <c r="AD266" s="76">
        <f t="shared" si="472"/>
        <v>0</v>
      </c>
      <c r="AE266" s="74">
        <f t="shared" si="473"/>
        <v>0</v>
      </c>
      <c r="AF266" s="75">
        <f t="shared" si="474"/>
        <v>0</v>
      </c>
      <c r="AG266" s="76">
        <f t="shared" si="475"/>
        <v>0</v>
      </c>
      <c r="AH266" s="74">
        <f t="shared" si="476"/>
        <v>0</v>
      </c>
      <c r="AI266" s="75">
        <f t="shared" si="477"/>
        <v>0</v>
      </c>
      <c r="AJ266" s="76">
        <f t="shared" si="478"/>
        <v>0</v>
      </c>
      <c r="AK266" s="74">
        <f t="shared" si="479"/>
        <v>0</v>
      </c>
      <c r="AL266" s="75">
        <f t="shared" si="480"/>
        <v>0</v>
      </c>
      <c r="AM266" s="76">
        <f t="shared" si="481"/>
        <v>0</v>
      </c>
      <c r="AN266" s="74">
        <f t="shared" si="482"/>
        <v>0</v>
      </c>
      <c r="AO266" s="75">
        <f t="shared" si="483"/>
        <v>0</v>
      </c>
      <c r="AP266" s="76">
        <f t="shared" si="484"/>
        <v>0</v>
      </c>
      <c r="AQ266" s="77">
        <f t="shared" si="422"/>
        <v>0.6742338520636878</v>
      </c>
      <c r="AR266" s="77">
        <f t="shared" si="485"/>
        <v>0.55028049891318487</v>
      </c>
      <c r="AS266" s="78">
        <f t="shared" si="486"/>
        <v>0.24790670630100586</v>
      </c>
      <c r="AT266" s="77">
        <f t="shared" si="487"/>
        <v>0.20181279478580924</v>
      </c>
      <c r="AU266" s="79">
        <f t="shared" si="515"/>
        <v>0.1</v>
      </c>
      <c r="AV266" s="139">
        <f>DataEntry!P266</f>
        <v>0</v>
      </c>
      <c r="AW266" s="80" t="str">
        <f t="shared" si="423"/>
        <v>4/5</v>
      </c>
      <c r="AX266" s="80" t="str">
        <f t="shared" si="424"/>
        <v>3/1</v>
      </c>
      <c r="AY266" s="80" t="str">
        <f t="shared" si="425"/>
        <v>98/25</v>
      </c>
      <c r="AZ266" s="92">
        <f>DataEntry!I266</f>
        <v>69</v>
      </c>
      <c r="BA266" s="93">
        <f>DataEntry!J266</f>
        <v>100</v>
      </c>
      <c r="BB266" s="92">
        <f>DataEntry!K266</f>
        <v>63</v>
      </c>
      <c r="BC266" s="93">
        <f>DataEntry!L266</f>
        <v>20</v>
      </c>
      <c r="BD266" s="92">
        <f>DataEntry!M266</f>
        <v>18</v>
      </c>
      <c r="BE266" s="93">
        <f>DataEntry!N266</f>
        <v>5</v>
      </c>
      <c r="BF266" s="77">
        <f t="shared" si="488"/>
        <v>0.56350084864585637</v>
      </c>
      <c r="BG266" s="77">
        <f t="shared" si="489"/>
        <v>0.22947383956903547</v>
      </c>
      <c r="BH266" s="77">
        <f t="shared" si="490"/>
        <v>0.20702531178510808</v>
      </c>
      <c r="BI266" s="83">
        <f t="shared" si="491"/>
        <v>0</v>
      </c>
      <c r="BJ266" s="83">
        <f t="shared" si="492"/>
        <v>1</v>
      </c>
      <c r="BK266" s="83">
        <f t="shared" si="493"/>
        <v>0</v>
      </c>
      <c r="BL266" s="84">
        <f t="shared" si="426"/>
        <v>0.24790670630100586</v>
      </c>
      <c r="BM266" s="84">
        <f t="shared" si="427"/>
        <v>0.22947383956903547</v>
      </c>
      <c r="BN266" s="85">
        <f t="shared" si="494"/>
        <v>1.8432866731970393E-2</v>
      </c>
      <c r="BO266" s="84">
        <f t="shared" si="428"/>
        <v>0.55028049891318487</v>
      </c>
      <c r="BP266" s="84">
        <f t="shared" si="429"/>
        <v>0.24790670630100586</v>
      </c>
      <c r="BQ266" s="84">
        <f t="shared" si="430"/>
        <v>0.20181279478580924</v>
      </c>
      <c r="BR266" s="84">
        <f t="shared" si="495"/>
        <v>0.56350084864585637</v>
      </c>
      <c r="BS266" s="84">
        <f t="shared" si="495"/>
        <v>0.22947383956903547</v>
      </c>
      <c r="BT266" s="84">
        <f t="shared" si="495"/>
        <v>0.20702531178510808</v>
      </c>
      <c r="BU266" s="86">
        <f t="shared" si="496"/>
        <v>0</v>
      </c>
      <c r="BV266" s="86">
        <f t="shared" si="496"/>
        <v>1</v>
      </c>
      <c r="BW266" s="86">
        <f t="shared" si="496"/>
        <v>0</v>
      </c>
      <c r="BX266" s="86">
        <f t="shared" si="497"/>
        <v>0</v>
      </c>
      <c r="BY266" s="86">
        <f t="shared" si="497"/>
        <v>1</v>
      </c>
      <c r="BZ266" s="86">
        <f t="shared" si="497"/>
        <v>0</v>
      </c>
      <c r="CA266" s="83">
        <f>IF(AND(DataEntry!B266&gt;=ExFrom,DataEntry!B266&lt;=ExTo),0,IF(AR266&lt;DS266,0,DB266))</f>
        <v>0</v>
      </c>
      <c r="CB266" s="83">
        <f>IF(AND(DataEntry!B266&gt;=ExFrom,DataEntry!B266&lt;=ExTo),0,IF(AT266&lt;DT266,0,DC266))</f>
        <v>0</v>
      </c>
      <c r="CC266" s="14">
        <f t="shared" si="498"/>
        <v>0</v>
      </c>
      <c r="CD266" s="72" t="str">
        <f t="shared" si="431"/>
        <v/>
      </c>
      <c r="CE266" s="87">
        <f t="shared" si="499"/>
        <v>5.0071136100873881E-2</v>
      </c>
      <c r="CF266" s="88">
        <f t="shared" si="500"/>
        <v>-5.4279937650849798E-2</v>
      </c>
      <c r="CG266" s="88">
        <f t="shared" si="501"/>
        <v>-4.3061639865247289E-2</v>
      </c>
      <c r="CH266" s="87">
        <f t="shared" si="502"/>
        <v>0.24790670630100589</v>
      </c>
      <c r="CI266" s="89">
        <f t="shared" si="432"/>
        <v>0</v>
      </c>
      <c r="CJ266" s="89">
        <f t="shared" si="433"/>
        <v>0</v>
      </c>
      <c r="CK266" s="157">
        <f t="shared" si="434"/>
        <v>0</v>
      </c>
      <c r="CL266" s="90">
        <f t="shared" si="435"/>
        <v>0</v>
      </c>
      <c r="CM266" s="157">
        <f t="shared" si="436"/>
        <v>0</v>
      </c>
      <c r="CN266" s="90">
        <f t="shared" si="437"/>
        <v>0</v>
      </c>
      <c r="CO266" s="157">
        <f t="shared" si="438"/>
        <v>0</v>
      </c>
      <c r="CP266" s="90">
        <f t="shared" si="439"/>
        <v>0</v>
      </c>
      <c r="CQ266" s="157">
        <f t="shared" si="440"/>
        <v>0</v>
      </c>
      <c r="CR266" s="90">
        <f t="shared" si="441"/>
        <v>0</v>
      </c>
      <c r="CS266" s="157">
        <f t="shared" si="442"/>
        <v>0</v>
      </c>
      <c r="CT266" s="90">
        <f t="shared" si="443"/>
        <v>0</v>
      </c>
      <c r="CU266" s="157">
        <f t="shared" si="444"/>
        <v>0</v>
      </c>
      <c r="CV266" s="90">
        <f t="shared" si="445"/>
        <v>0</v>
      </c>
      <c r="CW266" s="157">
        <f t="shared" si="446"/>
        <v>0</v>
      </c>
      <c r="CX266" s="90">
        <f t="shared" si="447"/>
        <v>0</v>
      </c>
      <c r="CY266" s="157">
        <f t="shared" si="448"/>
        <v>0</v>
      </c>
      <c r="CZ266" s="90">
        <f t="shared" si="449"/>
        <v>0</v>
      </c>
      <c r="DA266" s="94">
        <f>DataEntry!B266</f>
        <v>44309</v>
      </c>
      <c r="DB266" s="83">
        <f t="shared" si="450"/>
        <v>0</v>
      </c>
      <c r="DC266" s="83">
        <f t="shared" si="451"/>
        <v>0</v>
      </c>
      <c r="DD266" s="145" t="str">
        <f t="shared" si="503"/>
        <v/>
      </c>
      <c r="DE266" s="145">
        <f t="shared" si="504"/>
        <v>10</v>
      </c>
      <c r="DF266" s="145" t="str">
        <f t="shared" si="505"/>
        <v/>
      </c>
      <c r="DG266" s="145" t="str">
        <f t="shared" si="506"/>
        <v/>
      </c>
      <c r="DH266" s="145">
        <f t="shared" si="507"/>
        <v>18</v>
      </c>
      <c r="DI266" s="145" t="str">
        <f t="shared" si="508"/>
        <v/>
      </c>
      <c r="DJ266" s="83">
        <f t="shared" si="509"/>
        <v>0</v>
      </c>
      <c r="DK266" s="83">
        <f t="shared" si="510"/>
        <v>0</v>
      </c>
      <c r="DL266" s="84">
        <f t="shared" si="511"/>
        <v>0</v>
      </c>
      <c r="DM266" s="14">
        <f t="shared" si="512"/>
        <v>0</v>
      </c>
      <c r="DN266" s="87">
        <f>IFERROR(DO266*(1-DCFactor)+Results!DP266*DCFactor,"")</f>
        <v>0.26246874174684021</v>
      </c>
      <c r="DO266" s="87">
        <f>(DFactor*Rounds*Number/2+SUM(BV$3:BV254))/(Rounds*Number/2+COUNT(BV$3:BV254))</f>
        <v>0.27343369175627241</v>
      </c>
      <c r="DP266" s="87">
        <f t="shared" si="452"/>
        <v>0.24210526315789474</v>
      </c>
      <c r="DQ266" s="84">
        <f t="shared" si="453"/>
        <v>0</v>
      </c>
      <c r="DR266" s="84">
        <f t="shared" si="454"/>
        <v>0</v>
      </c>
      <c r="DS266" s="87">
        <f t="shared" si="455"/>
        <v>0.33847599792169497</v>
      </c>
      <c r="DT266" s="87">
        <f t="shared" si="456"/>
        <v>0.33810205466217491</v>
      </c>
      <c r="DU266" s="87">
        <f t="shared" si="457"/>
        <v>0.24790670630100589</v>
      </c>
      <c r="DV266" s="86">
        <f t="shared" si="513"/>
        <v>0</v>
      </c>
      <c r="DW266" s="86">
        <f t="shared" si="514"/>
        <v>0</v>
      </c>
    </row>
    <row r="267" spans="1:127" x14ac:dyDescent="0.25">
      <c r="A267" s="69">
        <v>265</v>
      </c>
      <c r="B267" s="70">
        <f>DataEntry!C267</f>
        <v>12</v>
      </c>
      <c r="C267" s="71">
        <f>COUNTIF(D$2:D267,D267)+COUNTIF(G$2:G267,D267)</f>
        <v>30</v>
      </c>
      <c r="D267" s="72" t="str">
        <f t="shared" si="415"/>
        <v>Nurnberg</v>
      </c>
      <c r="E267" s="70">
        <f>DataEntry!E267</f>
        <v>9</v>
      </c>
      <c r="F267" s="71">
        <f>COUNTIF(D$2:D267,G267)+COUNTIF(G$2:G267,G267)</f>
        <v>31</v>
      </c>
      <c r="G267" s="72" t="str">
        <f t="shared" si="416"/>
        <v>Heidenheim</v>
      </c>
      <c r="H267" s="73">
        <f>DataEntry!G267</f>
        <v>3</v>
      </c>
      <c r="I267" s="73">
        <f>DataEntry!H267</f>
        <v>1</v>
      </c>
      <c r="J267" s="158">
        <f t="shared" si="414"/>
        <v>1</v>
      </c>
      <c r="K267" s="156">
        <f t="shared" si="417"/>
        <v>0</v>
      </c>
      <c r="L267" s="224">
        <f t="shared" si="418"/>
        <v>2465.8135864942651</v>
      </c>
      <c r="M267" s="224">
        <f t="shared" si="419"/>
        <v>2443.6169840177217</v>
      </c>
      <c r="N267" s="236">
        <f t="shared" si="458"/>
        <v>22.196602476543376</v>
      </c>
      <c r="O267" s="22" t="str">
        <f t="shared" si="459"/>
        <v>T12G30</v>
      </c>
      <c r="P267" s="248">
        <f t="shared" si="420"/>
        <v>4.8065852843254051</v>
      </c>
      <c r="Q267" s="22" t="str">
        <f t="shared" si="460"/>
        <v>T9G31</v>
      </c>
      <c r="R267" s="248">
        <f t="shared" si="421"/>
        <v>-4.8065852843254051</v>
      </c>
      <c r="S267" s="74">
        <f t="shared" si="461"/>
        <v>1</v>
      </c>
      <c r="T267" s="75">
        <f t="shared" si="462"/>
        <v>0</v>
      </c>
      <c r="U267" s="76">
        <f t="shared" si="463"/>
        <v>0</v>
      </c>
      <c r="V267" s="74">
        <f t="shared" si="464"/>
        <v>0</v>
      </c>
      <c r="W267" s="75">
        <f t="shared" si="465"/>
        <v>0</v>
      </c>
      <c r="X267" s="76">
        <f t="shared" si="466"/>
        <v>0</v>
      </c>
      <c r="Y267" s="74">
        <f t="shared" si="467"/>
        <v>0</v>
      </c>
      <c r="Z267" s="75">
        <f t="shared" si="468"/>
        <v>0</v>
      </c>
      <c r="AA267" s="76">
        <f t="shared" si="469"/>
        <v>0</v>
      </c>
      <c r="AB267" s="74">
        <f t="shared" si="470"/>
        <v>0</v>
      </c>
      <c r="AC267" s="75">
        <f t="shared" si="471"/>
        <v>0</v>
      </c>
      <c r="AD267" s="76">
        <f t="shared" si="472"/>
        <v>0</v>
      </c>
      <c r="AE267" s="74">
        <f t="shared" si="473"/>
        <v>0</v>
      </c>
      <c r="AF267" s="75">
        <f t="shared" si="474"/>
        <v>0</v>
      </c>
      <c r="AG267" s="76">
        <f t="shared" si="475"/>
        <v>0</v>
      </c>
      <c r="AH267" s="74">
        <f t="shared" si="476"/>
        <v>0</v>
      </c>
      <c r="AI267" s="75">
        <f t="shared" si="477"/>
        <v>0</v>
      </c>
      <c r="AJ267" s="76">
        <f t="shared" si="478"/>
        <v>0</v>
      </c>
      <c r="AK267" s="74">
        <f t="shared" si="479"/>
        <v>0</v>
      </c>
      <c r="AL267" s="75">
        <f t="shared" si="480"/>
        <v>0</v>
      </c>
      <c r="AM267" s="76">
        <f t="shared" si="481"/>
        <v>0</v>
      </c>
      <c r="AN267" s="74">
        <f t="shared" si="482"/>
        <v>0</v>
      </c>
      <c r="AO267" s="75">
        <f t="shared" si="483"/>
        <v>0</v>
      </c>
      <c r="AP267" s="76">
        <f t="shared" si="484"/>
        <v>0</v>
      </c>
      <c r="AQ267" s="77">
        <f t="shared" si="422"/>
        <v>0.51934147156745947</v>
      </c>
      <c r="AR267" s="77">
        <f t="shared" si="485"/>
        <v>0.37397976541419131</v>
      </c>
      <c r="AS267" s="78">
        <f t="shared" si="486"/>
        <v>0.2907234123065362</v>
      </c>
      <c r="AT267" s="77">
        <f t="shared" si="487"/>
        <v>0.33529682227927243</v>
      </c>
      <c r="AU267" s="79">
        <f t="shared" si="515"/>
        <v>0.1</v>
      </c>
      <c r="AV267" s="139">
        <f>DataEntry!P267</f>
        <v>0</v>
      </c>
      <c r="AW267" s="80" t="str">
        <f t="shared" si="423"/>
        <v>83/50</v>
      </c>
      <c r="AX267" s="80" t="str">
        <f t="shared" si="424"/>
        <v>12/5</v>
      </c>
      <c r="AY267" s="80" t="str">
        <f t="shared" si="425"/>
        <v>99/50</v>
      </c>
      <c r="AZ267" s="92">
        <f>DataEntry!I267</f>
        <v>157</v>
      </c>
      <c r="BA267" s="93">
        <f>DataEntry!J267</f>
        <v>100</v>
      </c>
      <c r="BB267" s="92">
        <f>DataEntry!K267</f>
        <v>61</v>
      </c>
      <c r="BC267" s="93">
        <f>DataEntry!L267</f>
        <v>25</v>
      </c>
      <c r="BD267" s="92">
        <f>DataEntry!M267</f>
        <v>171</v>
      </c>
      <c r="BE267" s="93">
        <f>DataEntry!N267</f>
        <v>100</v>
      </c>
      <c r="BF267" s="77">
        <f t="shared" si="488"/>
        <v>0.37099797436315812</v>
      </c>
      <c r="BG267" s="77">
        <f t="shared" si="489"/>
        <v>0.27716999828875477</v>
      </c>
      <c r="BH267" s="77">
        <f t="shared" si="490"/>
        <v>0.35183202734808722</v>
      </c>
      <c r="BI267" s="83">
        <f t="shared" si="491"/>
        <v>1</v>
      </c>
      <c r="BJ267" s="83">
        <f t="shared" si="492"/>
        <v>0</v>
      </c>
      <c r="BK267" s="83">
        <f t="shared" si="493"/>
        <v>0</v>
      </c>
      <c r="BL267" s="84">
        <f t="shared" si="426"/>
        <v>0.37397976541419131</v>
      </c>
      <c r="BM267" s="84">
        <f t="shared" si="427"/>
        <v>0.37099797436315812</v>
      </c>
      <c r="BN267" s="85">
        <f t="shared" si="494"/>
        <v>2.9817910510331891E-3</v>
      </c>
      <c r="BO267" s="84">
        <f t="shared" si="428"/>
        <v>0.37397976541419131</v>
      </c>
      <c r="BP267" s="84">
        <f t="shared" si="429"/>
        <v>0.2907234123065362</v>
      </c>
      <c r="BQ267" s="84">
        <f t="shared" si="430"/>
        <v>0.33529682227927243</v>
      </c>
      <c r="BR267" s="84">
        <f t="shared" si="495"/>
        <v>0.37099797436315812</v>
      </c>
      <c r="BS267" s="84">
        <f t="shared" si="495"/>
        <v>0.27716999828875477</v>
      </c>
      <c r="BT267" s="84">
        <f t="shared" si="495"/>
        <v>0.35183202734808722</v>
      </c>
      <c r="BU267" s="86">
        <f t="shared" si="496"/>
        <v>1</v>
      </c>
      <c r="BV267" s="86">
        <f t="shared" si="496"/>
        <v>0</v>
      </c>
      <c r="BW267" s="86">
        <f t="shared" si="496"/>
        <v>0</v>
      </c>
      <c r="BX267" s="86">
        <f t="shared" si="497"/>
        <v>1</v>
      </c>
      <c r="BY267" s="86">
        <f t="shared" si="497"/>
        <v>0</v>
      </c>
      <c r="BZ267" s="86">
        <f t="shared" si="497"/>
        <v>0</v>
      </c>
      <c r="CA267" s="83">
        <f>IF(AND(DataEntry!B267&gt;=ExFrom,DataEntry!B267&lt;=ExTo),0,IF(AR267&lt;DS267,0,DB267))</f>
        <v>0</v>
      </c>
      <c r="CB267" s="83">
        <f>IF(AND(DataEntry!B267&gt;=ExFrom,DataEntry!B267&lt;=ExTo),0,IF(AT267&lt;DT267,0,DC267))</f>
        <v>0</v>
      </c>
      <c r="CC267" s="14">
        <f t="shared" si="498"/>
        <v>0</v>
      </c>
      <c r="CD267" s="72" t="str">
        <f t="shared" si="431"/>
        <v/>
      </c>
      <c r="CE267" s="87">
        <f t="shared" si="499"/>
        <v>4.8806422821263684E-2</v>
      </c>
      <c r="CF267" s="88">
        <f t="shared" si="500"/>
        <v>-2.6704672702918958E-2</v>
      </c>
      <c r="CG267" s="88">
        <f t="shared" si="501"/>
        <v>-6.0986752464788858E-2</v>
      </c>
      <c r="CH267" s="87">
        <f t="shared" si="502"/>
        <v>0.29072341230653626</v>
      </c>
      <c r="CI267" s="89">
        <f t="shared" si="432"/>
        <v>0</v>
      </c>
      <c r="CJ267" s="89">
        <f t="shared" si="433"/>
        <v>0</v>
      </c>
      <c r="CK267" s="157">
        <f t="shared" si="434"/>
        <v>0</v>
      </c>
      <c r="CL267" s="90">
        <f t="shared" si="435"/>
        <v>0</v>
      </c>
      <c r="CM267" s="157">
        <f t="shared" si="436"/>
        <v>0</v>
      </c>
      <c r="CN267" s="90">
        <f t="shared" si="437"/>
        <v>0</v>
      </c>
      <c r="CO267" s="157">
        <f t="shared" si="438"/>
        <v>0</v>
      </c>
      <c r="CP267" s="90">
        <f t="shared" si="439"/>
        <v>0</v>
      </c>
      <c r="CQ267" s="157">
        <f t="shared" si="440"/>
        <v>0</v>
      </c>
      <c r="CR267" s="90">
        <f t="shared" si="441"/>
        <v>0</v>
      </c>
      <c r="CS267" s="157">
        <f t="shared" si="442"/>
        <v>0</v>
      </c>
      <c r="CT267" s="90">
        <f t="shared" si="443"/>
        <v>0</v>
      </c>
      <c r="CU267" s="157">
        <f t="shared" si="444"/>
        <v>0</v>
      </c>
      <c r="CV267" s="90">
        <f t="shared" si="445"/>
        <v>0</v>
      </c>
      <c r="CW267" s="157">
        <f t="shared" si="446"/>
        <v>0</v>
      </c>
      <c r="CX267" s="90">
        <f t="shared" si="447"/>
        <v>0</v>
      </c>
      <c r="CY267" s="157">
        <f t="shared" si="448"/>
        <v>0</v>
      </c>
      <c r="CZ267" s="90">
        <f t="shared" si="449"/>
        <v>0</v>
      </c>
      <c r="DA267" s="94">
        <f>DataEntry!B267</f>
        <v>44310</v>
      </c>
      <c r="DB267" s="83">
        <f t="shared" si="450"/>
        <v>0</v>
      </c>
      <c r="DC267" s="83">
        <f t="shared" si="451"/>
        <v>0</v>
      </c>
      <c r="DD267" s="145">
        <f t="shared" si="503"/>
        <v>12</v>
      </c>
      <c r="DE267" s="145" t="str">
        <f t="shared" si="504"/>
        <v/>
      </c>
      <c r="DF267" s="145" t="str">
        <f t="shared" si="505"/>
        <v/>
      </c>
      <c r="DG267" s="145" t="str">
        <f t="shared" si="506"/>
        <v/>
      </c>
      <c r="DH267" s="145" t="str">
        <f t="shared" si="507"/>
        <v/>
      </c>
      <c r="DI267" s="145">
        <f t="shared" si="508"/>
        <v>9</v>
      </c>
      <c r="DJ267" s="83">
        <f t="shared" si="509"/>
        <v>0</v>
      </c>
      <c r="DK267" s="83">
        <f t="shared" si="510"/>
        <v>0</v>
      </c>
      <c r="DL267" s="84">
        <f t="shared" si="511"/>
        <v>0</v>
      </c>
      <c r="DM267" s="14">
        <f t="shared" si="512"/>
        <v>0</v>
      </c>
      <c r="DN267" s="87">
        <f>IFERROR(DO267*(1-DCFactor)+Results!DP267*DCFactor,"")</f>
        <v>0.28213836293719102</v>
      </c>
      <c r="DO267" s="87">
        <f>(DFactor*Rounds*Number/2+SUM(BV$3:BV255))/(Rounds*Number/2+COUNT(BV$3:BV255))</f>
        <v>0.27294454382826477</v>
      </c>
      <c r="DP267" s="87">
        <f t="shared" si="452"/>
        <v>0.29921259842519687</v>
      </c>
      <c r="DQ267" s="84">
        <f t="shared" si="453"/>
        <v>0</v>
      </c>
      <c r="DR267" s="84">
        <f t="shared" si="454"/>
        <v>0</v>
      </c>
      <c r="DS267" s="87">
        <f t="shared" si="455"/>
        <v>0.33755682242343066</v>
      </c>
      <c r="DT267" s="87">
        <f t="shared" si="456"/>
        <v>0.33869955841549293</v>
      </c>
      <c r="DU267" s="87">
        <f t="shared" si="457"/>
        <v>0.29072341230653626</v>
      </c>
      <c r="DV267" s="86">
        <f t="shared" si="513"/>
        <v>2</v>
      </c>
      <c r="DW267" s="86">
        <f t="shared" si="514"/>
        <v>-2</v>
      </c>
    </row>
    <row r="268" spans="1:127" x14ac:dyDescent="0.25">
      <c r="A268" s="69">
        <v>266</v>
      </c>
      <c r="B268" s="70">
        <f>DataEntry!C268</f>
        <v>13</v>
      </c>
      <c r="C268" s="71">
        <f>COUNTIF(D$2:D268,D268)+COUNTIF(G$2:G268,D268)</f>
        <v>31</v>
      </c>
      <c r="D268" s="72" t="str">
        <f t="shared" si="415"/>
        <v>Osnabruck</v>
      </c>
      <c r="E268" s="70">
        <f>DataEntry!E268</f>
        <v>11</v>
      </c>
      <c r="F268" s="71">
        <f>COUNTIF(D$2:D268,G268)+COUNTIF(G$2:G268,G268)</f>
        <v>27</v>
      </c>
      <c r="G268" s="72" t="str">
        <f t="shared" si="416"/>
        <v>Holstein Kiel</v>
      </c>
      <c r="H268" s="73">
        <f>DataEntry!G268</f>
        <v>1</v>
      </c>
      <c r="I268" s="73">
        <f>DataEntry!H268</f>
        <v>3</v>
      </c>
      <c r="J268" s="158">
        <f t="shared" si="414"/>
        <v>3</v>
      </c>
      <c r="K268" s="156">
        <f t="shared" si="417"/>
        <v>0</v>
      </c>
      <c r="L268" s="224">
        <f t="shared" si="418"/>
        <v>2356.7320281959446</v>
      </c>
      <c r="M268" s="224">
        <f t="shared" si="419"/>
        <v>2484.3289546028</v>
      </c>
      <c r="N268" s="236">
        <f t="shared" si="458"/>
        <v>-127.59692640685535</v>
      </c>
      <c r="O268" s="22" t="str">
        <f t="shared" si="459"/>
        <v>T13G31</v>
      </c>
      <c r="P268" s="248">
        <f t="shared" si="420"/>
        <v>-3.8118630655443542</v>
      </c>
      <c r="Q268" s="22" t="str">
        <f t="shared" si="460"/>
        <v>T11G27</v>
      </c>
      <c r="R268" s="248">
        <f t="shared" si="421"/>
        <v>3.8118630655443542</v>
      </c>
      <c r="S268" s="74">
        <f t="shared" si="461"/>
        <v>0</v>
      </c>
      <c r="T268" s="75">
        <f t="shared" si="462"/>
        <v>0</v>
      </c>
      <c r="U268" s="76">
        <f t="shared" si="463"/>
        <v>0</v>
      </c>
      <c r="V268" s="74">
        <f t="shared" si="464"/>
        <v>0</v>
      </c>
      <c r="W268" s="75">
        <f t="shared" si="465"/>
        <v>0</v>
      </c>
      <c r="X268" s="76">
        <f t="shared" si="466"/>
        <v>0</v>
      </c>
      <c r="Y268" s="74">
        <f t="shared" si="467"/>
        <v>1</v>
      </c>
      <c r="Z268" s="75">
        <f t="shared" si="468"/>
        <v>0</v>
      </c>
      <c r="AA268" s="76">
        <f t="shared" si="469"/>
        <v>0</v>
      </c>
      <c r="AB268" s="74">
        <f t="shared" si="470"/>
        <v>0</v>
      </c>
      <c r="AC268" s="75">
        <f t="shared" si="471"/>
        <v>0</v>
      </c>
      <c r="AD268" s="76">
        <f t="shared" si="472"/>
        <v>0</v>
      </c>
      <c r="AE268" s="74">
        <f t="shared" si="473"/>
        <v>0</v>
      </c>
      <c r="AF268" s="75">
        <f t="shared" si="474"/>
        <v>0</v>
      </c>
      <c r="AG268" s="76">
        <f t="shared" si="475"/>
        <v>0</v>
      </c>
      <c r="AH268" s="74">
        <f t="shared" si="476"/>
        <v>0</v>
      </c>
      <c r="AI268" s="75">
        <f t="shared" si="477"/>
        <v>0</v>
      </c>
      <c r="AJ268" s="76">
        <f t="shared" si="478"/>
        <v>0</v>
      </c>
      <c r="AK268" s="74">
        <f t="shared" si="479"/>
        <v>0</v>
      </c>
      <c r="AL268" s="75">
        <f t="shared" si="480"/>
        <v>0</v>
      </c>
      <c r="AM268" s="76">
        <f t="shared" si="481"/>
        <v>0</v>
      </c>
      <c r="AN268" s="74">
        <f t="shared" si="482"/>
        <v>0</v>
      </c>
      <c r="AO268" s="75">
        <f t="shared" si="483"/>
        <v>0</v>
      </c>
      <c r="AP268" s="76">
        <f t="shared" si="484"/>
        <v>0</v>
      </c>
      <c r="AQ268" s="77">
        <f t="shared" si="422"/>
        <v>0.38118630655443542</v>
      </c>
      <c r="AR268" s="77">
        <f t="shared" si="485"/>
        <v>0.23505542632413995</v>
      </c>
      <c r="AS268" s="78">
        <f t="shared" si="486"/>
        <v>0.29226176046059099</v>
      </c>
      <c r="AT268" s="77">
        <f t="shared" si="487"/>
        <v>0.47268281321526906</v>
      </c>
      <c r="AU268" s="79">
        <f t="shared" si="515"/>
        <v>0.1</v>
      </c>
      <c r="AV268" s="139">
        <f>DataEntry!P268</f>
        <v>0</v>
      </c>
      <c r="AW268" s="80" t="str">
        <f t="shared" si="423"/>
        <v>81/25</v>
      </c>
      <c r="AX268" s="80" t="str">
        <f t="shared" si="424"/>
        <v>12/5</v>
      </c>
      <c r="AY268" s="80" t="str">
        <f t="shared" si="425"/>
        <v>11/10</v>
      </c>
      <c r="AZ268" s="92">
        <f>DataEntry!I268</f>
        <v>69</v>
      </c>
      <c r="BA268" s="93">
        <f>DataEntry!J268</f>
        <v>20</v>
      </c>
      <c r="BB268" s="92">
        <f>DataEntry!K268</f>
        <v>11</v>
      </c>
      <c r="BC268" s="93">
        <f>DataEntry!L268</f>
        <v>4</v>
      </c>
      <c r="BD268" s="92">
        <f>DataEntry!M268</f>
        <v>79</v>
      </c>
      <c r="BE268" s="93">
        <f>DataEntry!N268</f>
        <v>100</v>
      </c>
      <c r="BF268" s="77">
        <f t="shared" si="488"/>
        <v>0.2140090226522772</v>
      </c>
      <c r="BG268" s="77">
        <f t="shared" si="489"/>
        <v>0.25395737354736897</v>
      </c>
      <c r="BH268" s="77">
        <f t="shared" si="490"/>
        <v>0.53203360380035392</v>
      </c>
      <c r="BI268" s="83">
        <f t="shared" si="491"/>
        <v>0</v>
      </c>
      <c r="BJ268" s="83">
        <f t="shared" si="492"/>
        <v>0</v>
      </c>
      <c r="BK268" s="83">
        <f t="shared" si="493"/>
        <v>1</v>
      </c>
      <c r="BL268" s="84">
        <f t="shared" si="426"/>
        <v>0.47268281321526906</v>
      </c>
      <c r="BM268" s="84">
        <f t="shared" si="427"/>
        <v>0.53203360380035392</v>
      </c>
      <c r="BN268" s="85">
        <f t="shared" si="494"/>
        <v>-5.9350790585084856E-2</v>
      </c>
      <c r="BO268" s="84">
        <f t="shared" si="428"/>
        <v>0.23505542632413995</v>
      </c>
      <c r="BP268" s="84">
        <f t="shared" si="429"/>
        <v>0.29226176046059099</v>
      </c>
      <c r="BQ268" s="84">
        <f t="shared" si="430"/>
        <v>0.47268281321526906</v>
      </c>
      <c r="BR268" s="84">
        <f t="shared" si="495"/>
        <v>0.2140090226522772</v>
      </c>
      <c r="BS268" s="84">
        <f t="shared" si="495"/>
        <v>0.25395737354736897</v>
      </c>
      <c r="BT268" s="84">
        <f t="shared" si="495"/>
        <v>0.53203360380035392</v>
      </c>
      <c r="BU268" s="86">
        <f t="shared" si="496"/>
        <v>0</v>
      </c>
      <c r="BV268" s="86">
        <f t="shared" si="496"/>
        <v>0</v>
      </c>
      <c r="BW268" s="86">
        <f t="shared" si="496"/>
        <v>1</v>
      </c>
      <c r="BX268" s="86">
        <f t="shared" si="497"/>
        <v>0</v>
      </c>
      <c r="BY268" s="86">
        <f t="shared" si="497"/>
        <v>0</v>
      </c>
      <c r="BZ268" s="86">
        <f t="shared" si="497"/>
        <v>1</v>
      </c>
      <c r="CA268" s="83">
        <f>IF(AND(DataEntry!B268&gt;=ExFrom,DataEntry!B268&lt;=ExTo),0,IF(AR268&lt;DS268,0,DB268))</f>
        <v>0</v>
      </c>
      <c r="CB268" s="83">
        <f>IF(AND(DataEntry!B268&gt;=ExFrom,DataEntry!B268&lt;=ExTo),0,IF(AT268&lt;DT268,0,DC268))</f>
        <v>0</v>
      </c>
      <c r="CC268" s="14">
        <f t="shared" si="498"/>
        <v>0</v>
      </c>
      <c r="CD268" s="72" t="str">
        <f t="shared" si="431"/>
        <v/>
      </c>
      <c r="CE268" s="87">
        <f t="shared" si="499"/>
        <v>5.0044985667357045E-2</v>
      </c>
      <c r="CF268" s="88">
        <f t="shared" si="500"/>
        <v>2.8404204322982945E-2</v>
      </c>
      <c r="CG268" s="88">
        <f t="shared" si="501"/>
        <v>-0.1133212962713234</v>
      </c>
      <c r="CH268" s="87">
        <f t="shared" si="502"/>
        <v>0.29226176046059094</v>
      </c>
      <c r="CI268" s="89">
        <f t="shared" si="432"/>
        <v>0</v>
      </c>
      <c r="CJ268" s="89">
        <f t="shared" si="433"/>
        <v>0</v>
      </c>
      <c r="CK268" s="157">
        <f t="shared" si="434"/>
        <v>0</v>
      </c>
      <c r="CL268" s="90">
        <f t="shared" si="435"/>
        <v>0</v>
      </c>
      <c r="CM268" s="157">
        <f t="shared" si="436"/>
        <v>0</v>
      </c>
      <c r="CN268" s="90">
        <f t="shared" si="437"/>
        <v>0</v>
      </c>
      <c r="CO268" s="157">
        <f t="shared" si="438"/>
        <v>0</v>
      </c>
      <c r="CP268" s="90">
        <f t="shared" si="439"/>
        <v>0</v>
      </c>
      <c r="CQ268" s="157">
        <f t="shared" si="440"/>
        <v>0</v>
      </c>
      <c r="CR268" s="90">
        <f t="shared" si="441"/>
        <v>0</v>
      </c>
      <c r="CS268" s="157">
        <f t="shared" si="442"/>
        <v>0</v>
      </c>
      <c r="CT268" s="90">
        <f t="shared" si="443"/>
        <v>0</v>
      </c>
      <c r="CU268" s="157">
        <f t="shared" si="444"/>
        <v>0</v>
      </c>
      <c r="CV268" s="90">
        <f t="shared" si="445"/>
        <v>0</v>
      </c>
      <c r="CW268" s="157">
        <f t="shared" si="446"/>
        <v>0</v>
      </c>
      <c r="CX268" s="90">
        <f t="shared" si="447"/>
        <v>0</v>
      </c>
      <c r="CY268" s="157">
        <f t="shared" si="448"/>
        <v>0</v>
      </c>
      <c r="CZ268" s="90">
        <f t="shared" si="449"/>
        <v>0</v>
      </c>
      <c r="DA268" s="94">
        <f>DataEntry!B268</f>
        <v>44310</v>
      </c>
      <c r="DB268" s="83">
        <f t="shared" si="450"/>
        <v>0</v>
      </c>
      <c r="DC268" s="83">
        <f t="shared" si="451"/>
        <v>0</v>
      </c>
      <c r="DD268" s="145" t="str">
        <f t="shared" si="503"/>
        <v/>
      </c>
      <c r="DE268" s="145" t="str">
        <f t="shared" si="504"/>
        <v/>
      </c>
      <c r="DF268" s="145">
        <f t="shared" si="505"/>
        <v>13</v>
      </c>
      <c r="DG268" s="145">
        <f t="shared" si="506"/>
        <v>11</v>
      </c>
      <c r="DH268" s="145" t="str">
        <f t="shared" si="507"/>
        <v/>
      </c>
      <c r="DI268" s="145" t="str">
        <f t="shared" si="508"/>
        <v/>
      </c>
      <c r="DJ268" s="83">
        <f t="shared" si="509"/>
        <v>0</v>
      </c>
      <c r="DK268" s="83">
        <f t="shared" si="510"/>
        <v>0</v>
      </c>
      <c r="DL268" s="84">
        <f t="shared" si="511"/>
        <v>0</v>
      </c>
      <c r="DM268" s="14">
        <f t="shared" si="512"/>
        <v>0</v>
      </c>
      <c r="DN268" s="87">
        <f>IFERROR(DO268*(1-DCFactor)+Results!DP268*DCFactor,"")</f>
        <v>0.2787100460829493</v>
      </c>
      <c r="DO268" s="87">
        <f>(DFactor*Rounds*Number/2+SUM(BV$3:BV256))/(Rounds*Number/2+COUNT(BV$3:BV256))</f>
        <v>0.27245714285714284</v>
      </c>
      <c r="DP268" s="87">
        <f t="shared" si="452"/>
        <v>0.29032258064516131</v>
      </c>
      <c r="DQ268" s="84">
        <f t="shared" si="453"/>
        <v>0</v>
      </c>
      <c r="DR268" s="84">
        <f t="shared" si="454"/>
        <v>0</v>
      </c>
      <c r="DS268" s="87">
        <f t="shared" si="455"/>
        <v>0.33571985985590058</v>
      </c>
      <c r="DT268" s="87">
        <f t="shared" si="456"/>
        <v>0.34044404320904409</v>
      </c>
      <c r="DU268" s="87">
        <f t="shared" si="457"/>
        <v>0.29226176046059094</v>
      </c>
      <c r="DV268" s="86">
        <f t="shared" si="513"/>
        <v>-2</v>
      </c>
      <c r="DW268" s="86">
        <f t="shared" si="514"/>
        <v>2</v>
      </c>
    </row>
    <row r="269" spans="1:127" x14ac:dyDescent="0.25">
      <c r="A269" s="69">
        <v>267</v>
      </c>
      <c r="B269" s="70">
        <f>DataEntry!C269</f>
        <v>14</v>
      </c>
      <c r="C269" s="71">
        <f>COUNTIF(D$2:D269,D269)+COUNTIF(G$2:G269,D269)</f>
        <v>31</v>
      </c>
      <c r="D269" s="72" t="str">
        <f t="shared" si="415"/>
        <v>Paderborn 07</v>
      </c>
      <c r="E269" s="70">
        <f>DataEntry!E269</f>
        <v>5</v>
      </c>
      <c r="F269" s="71">
        <f>COUNTIF(D$2:D269,G269)+COUNTIF(G$2:G269,G269)</f>
        <v>30</v>
      </c>
      <c r="G269" s="72" t="str">
        <f t="shared" si="416"/>
        <v>Fortuna Dusseldorf</v>
      </c>
      <c r="H269" s="73">
        <f>DataEntry!G269</f>
        <v>2</v>
      </c>
      <c r="I269" s="73">
        <f>DataEntry!H269</f>
        <v>1</v>
      </c>
      <c r="J269" s="158">
        <f t="shared" si="414"/>
        <v>1</v>
      </c>
      <c r="K269" s="156">
        <f t="shared" si="417"/>
        <v>0</v>
      </c>
      <c r="L269" s="224">
        <f t="shared" si="418"/>
        <v>2470.5884989844453</v>
      </c>
      <c r="M269" s="224">
        <f t="shared" si="419"/>
        <v>2477.6669928796337</v>
      </c>
      <c r="N269" s="236">
        <f t="shared" si="458"/>
        <v>-7.0784938951883305</v>
      </c>
      <c r="O269" s="22" t="str">
        <f t="shared" si="459"/>
        <v>T14G31</v>
      </c>
      <c r="P269" s="248">
        <f t="shared" si="420"/>
        <v>5.0607883501602675</v>
      </c>
      <c r="Q269" s="22" t="str">
        <f t="shared" si="460"/>
        <v>T5G30</v>
      </c>
      <c r="R269" s="248">
        <f t="shared" si="421"/>
        <v>-5.0607883501602675</v>
      </c>
      <c r="S269" s="74">
        <f t="shared" si="461"/>
        <v>0</v>
      </c>
      <c r="T269" s="75">
        <f t="shared" si="462"/>
        <v>0</v>
      </c>
      <c r="U269" s="76">
        <f t="shared" si="463"/>
        <v>1</v>
      </c>
      <c r="V269" s="74">
        <f t="shared" si="464"/>
        <v>0</v>
      </c>
      <c r="W269" s="75">
        <f t="shared" si="465"/>
        <v>0</v>
      </c>
      <c r="X269" s="76">
        <f t="shared" si="466"/>
        <v>0</v>
      </c>
      <c r="Y269" s="74">
        <f t="shared" si="467"/>
        <v>0</v>
      </c>
      <c r="Z269" s="75">
        <f t="shared" si="468"/>
        <v>0</v>
      </c>
      <c r="AA269" s="76">
        <f t="shared" si="469"/>
        <v>0</v>
      </c>
      <c r="AB269" s="74">
        <f t="shared" si="470"/>
        <v>0</v>
      </c>
      <c r="AC269" s="75">
        <f t="shared" si="471"/>
        <v>0</v>
      </c>
      <c r="AD269" s="76">
        <f t="shared" si="472"/>
        <v>0</v>
      </c>
      <c r="AE269" s="74">
        <f t="shared" si="473"/>
        <v>0</v>
      </c>
      <c r="AF269" s="75">
        <f t="shared" si="474"/>
        <v>0</v>
      </c>
      <c r="AG269" s="76">
        <f t="shared" si="475"/>
        <v>0</v>
      </c>
      <c r="AH269" s="74">
        <f t="shared" si="476"/>
        <v>0</v>
      </c>
      <c r="AI269" s="75">
        <f t="shared" si="477"/>
        <v>0</v>
      </c>
      <c r="AJ269" s="76">
        <f t="shared" si="478"/>
        <v>0</v>
      </c>
      <c r="AK269" s="74">
        <f t="shared" si="479"/>
        <v>0</v>
      </c>
      <c r="AL269" s="75">
        <f t="shared" si="480"/>
        <v>0</v>
      </c>
      <c r="AM269" s="76">
        <f t="shared" si="481"/>
        <v>0</v>
      </c>
      <c r="AN269" s="74">
        <f t="shared" si="482"/>
        <v>0</v>
      </c>
      <c r="AO269" s="75">
        <f t="shared" si="483"/>
        <v>0</v>
      </c>
      <c r="AP269" s="76">
        <f t="shared" si="484"/>
        <v>0</v>
      </c>
      <c r="AQ269" s="77">
        <f t="shared" si="422"/>
        <v>0.4939211649839732</v>
      </c>
      <c r="AR269" s="77">
        <f t="shared" si="485"/>
        <v>0.35493012710689775</v>
      </c>
      <c r="AS269" s="78">
        <f t="shared" si="486"/>
        <v>0.27798207575415101</v>
      </c>
      <c r="AT269" s="77">
        <f t="shared" si="487"/>
        <v>0.36708779713895129</v>
      </c>
      <c r="AU269" s="79">
        <f t="shared" si="515"/>
        <v>0.1</v>
      </c>
      <c r="AV269" s="139">
        <f>DataEntry!P269</f>
        <v>0</v>
      </c>
      <c r="AW269" s="80" t="str">
        <f t="shared" si="423"/>
        <v>9/5</v>
      </c>
      <c r="AX269" s="80" t="str">
        <f t="shared" si="424"/>
        <v>64/25</v>
      </c>
      <c r="AY269" s="80" t="str">
        <f t="shared" si="425"/>
        <v>43/25</v>
      </c>
      <c r="AZ269" s="92">
        <f>DataEntry!I269</f>
        <v>33</v>
      </c>
      <c r="BA269" s="93">
        <f>DataEntry!J269</f>
        <v>20</v>
      </c>
      <c r="BB269" s="92">
        <f>DataEntry!K269</f>
        <v>13</v>
      </c>
      <c r="BC269" s="93">
        <f>DataEntry!L269</f>
        <v>5</v>
      </c>
      <c r="BD269" s="92">
        <f>DataEntry!M269</f>
        <v>153</v>
      </c>
      <c r="BE269" s="93">
        <f>DataEntry!N269</f>
        <v>100</v>
      </c>
      <c r="BF269" s="77">
        <f t="shared" si="488"/>
        <v>0.35925451138940934</v>
      </c>
      <c r="BG269" s="77">
        <f t="shared" si="489"/>
        <v>0.26445123755053745</v>
      </c>
      <c r="BH269" s="77">
        <f t="shared" si="490"/>
        <v>0.37629425106005326</v>
      </c>
      <c r="BI269" s="83">
        <f t="shared" si="491"/>
        <v>1</v>
      </c>
      <c r="BJ269" s="83">
        <f t="shared" si="492"/>
        <v>0</v>
      </c>
      <c r="BK269" s="83">
        <f t="shared" si="493"/>
        <v>0</v>
      </c>
      <c r="BL269" s="84">
        <f t="shared" si="426"/>
        <v>0.35493012710689775</v>
      </c>
      <c r="BM269" s="84">
        <f t="shared" si="427"/>
        <v>0.35925451138940934</v>
      </c>
      <c r="BN269" s="85">
        <f t="shared" si="494"/>
        <v>-4.3243842825115841E-3</v>
      </c>
      <c r="BO269" s="84">
        <f t="shared" si="428"/>
        <v>0.35493012710689775</v>
      </c>
      <c r="BP269" s="84">
        <f t="shared" si="429"/>
        <v>0.27798207575415101</v>
      </c>
      <c r="BQ269" s="84">
        <f t="shared" si="430"/>
        <v>0.36708779713895129</v>
      </c>
      <c r="BR269" s="84">
        <f t="shared" si="495"/>
        <v>0.35925451138940934</v>
      </c>
      <c r="BS269" s="84">
        <f t="shared" si="495"/>
        <v>0.26445123755053745</v>
      </c>
      <c r="BT269" s="84">
        <f t="shared" si="495"/>
        <v>0.37629425106005326</v>
      </c>
      <c r="BU269" s="86">
        <f t="shared" si="496"/>
        <v>1</v>
      </c>
      <c r="BV269" s="86">
        <f t="shared" si="496"/>
        <v>0</v>
      </c>
      <c r="BW269" s="86">
        <f t="shared" si="496"/>
        <v>0</v>
      </c>
      <c r="BX269" s="86">
        <f t="shared" si="497"/>
        <v>1</v>
      </c>
      <c r="BY269" s="86">
        <f t="shared" si="497"/>
        <v>0</v>
      </c>
      <c r="BZ269" s="86">
        <f t="shared" si="497"/>
        <v>0</v>
      </c>
      <c r="CA269" s="83">
        <f>IF(AND(DataEntry!B269&gt;=ExFrom,DataEntry!B269&lt;=ExTo),0,IF(AR269&lt;DS269,0,DB269))</f>
        <v>0</v>
      </c>
      <c r="CB269" s="83">
        <f>IF(AND(DataEntry!B269&gt;=ExFrom,DataEntry!B269&lt;=ExTo),0,IF(AT269&lt;DT269,0,DC269))</f>
        <v>0</v>
      </c>
      <c r="CC269" s="14">
        <f t="shared" si="498"/>
        <v>0</v>
      </c>
      <c r="CD269" s="72" t="str">
        <f t="shared" si="431"/>
        <v/>
      </c>
      <c r="CE269" s="87">
        <f t="shared" si="499"/>
        <v>5.0393185339862923E-2</v>
      </c>
      <c r="CF269" s="88">
        <f t="shared" si="500"/>
        <v>-4.0265246592052203E-2</v>
      </c>
      <c r="CG269" s="88">
        <f t="shared" si="501"/>
        <v>-4.8714719916167486E-2</v>
      </c>
      <c r="CH269" s="87">
        <f t="shared" si="502"/>
        <v>0.27798207575415096</v>
      </c>
      <c r="CI269" s="89">
        <f t="shared" si="432"/>
        <v>0</v>
      </c>
      <c r="CJ269" s="89">
        <f t="shared" si="433"/>
        <v>0</v>
      </c>
      <c r="CK269" s="157">
        <f t="shared" si="434"/>
        <v>0</v>
      </c>
      <c r="CL269" s="90">
        <f t="shared" si="435"/>
        <v>0</v>
      </c>
      <c r="CM269" s="157">
        <f t="shared" si="436"/>
        <v>0</v>
      </c>
      <c r="CN269" s="90">
        <f t="shared" si="437"/>
        <v>0</v>
      </c>
      <c r="CO269" s="157">
        <f t="shared" si="438"/>
        <v>0</v>
      </c>
      <c r="CP269" s="90">
        <f t="shared" si="439"/>
        <v>0</v>
      </c>
      <c r="CQ269" s="157">
        <f t="shared" si="440"/>
        <v>0</v>
      </c>
      <c r="CR269" s="90">
        <f t="shared" si="441"/>
        <v>0</v>
      </c>
      <c r="CS269" s="157">
        <f t="shared" si="442"/>
        <v>0</v>
      </c>
      <c r="CT269" s="90">
        <f t="shared" si="443"/>
        <v>0</v>
      </c>
      <c r="CU269" s="157">
        <f t="shared" si="444"/>
        <v>0</v>
      </c>
      <c r="CV269" s="90">
        <f t="shared" si="445"/>
        <v>0</v>
      </c>
      <c r="CW269" s="157">
        <f t="shared" si="446"/>
        <v>0</v>
      </c>
      <c r="CX269" s="90">
        <f t="shared" si="447"/>
        <v>0</v>
      </c>
      <c r="CY269" s="157">
        <f t="shared" si="448"/>
        <v>0</v>
      </c>
      <c r="CZ269" s="90">
        <f t="shared" si="449"/>
        <v>0</v>
      </c>
      <c r="DA269" s="94">
        <f>DataEntry!B269</f>
        <v>44310</v>
      </c>
      <c r="DB269" s="83">
        <f t="shared" si="450"/>
        <v>0</v>
      </c>
      <c r="DC269" s="83">
        <f t="shared" si="451"/>
        <v>0</v>
      </c>
      <c r="DD269" s="145">
        <f t="shared" si="503"/>
        <v>14</v>
      </c>
      <c r="DE269" s="145" t="str">
        <f t="shared" si="504"/>
        <v/>
      </c>
      <c r="DF269" s="145" t="str">
        <f t="shared" si="505"/>
        <v/>
      </c>
      <c r="DG269" s="145" t="str">
        <f t="shared" si="506"/>
        <v/>
      </c>
      <c r="DH269" s="145" t="str">
        <f t="shared" si="507"/>
        <v/>
      </c>
      <c r="DI269" s="145">
        <f t="shared" si="508"/>
        <v>5</v>
      </c>
      <c r="DJ269" s="83">
        <f t="shared" si="509"/>
        <v>0</v>
      </c>
      <c r="DK269" s="83">
        <f t="shared" si="510"/>
        <v>0</v>
      </c>
      <c r="DL269" s="84">
        <f t="shared" si="511"/>
        <v>0</v>
      </c>
      <c r="DM269" s="14">
        <f t="shared" si="512"/>
        <v>0</v>
      </c>
      <c r="DN269" s="87">
        <f>IFERROR(DO269*(1-DCFactor)+Results!DP269*DCFactor,"")</f>
        <v>0.27874996561258719</v>
      </c>
      <c r="DO269" s="87">
        <f>(DFactor*Rounds*Number/2+SUM(BV$3:BV257))/(Rounds*Number/2+COUNT(BV$3:BV257))</f>
        <v>0.27197147950089123</v>
      </c>
      <c r="DP269" s="87">
        <f t="shared" si="452"/>
        <v>0.29133858267716534</v>
      </c>
      <c r="DQ269" s="84">
        <f t="shared" si="453"/>
        <v>0</v>
      </c>
      <c r="DR269" s="84">
        <f t="shared" si="454"/>
        <v>0</v>
      </c>
      <c r="DS269" s="87">
        <f t="shared" si="455"/>
        <v>0.33800884155306843</v>
      </c>
      <c r="DT269" s="87">
        <f t="shared" si="456"/>
        <v>0.33829049066387223</v>
      </c>
      <c r="DU269" s="87">
        <f t="shared" si="457"/>
        <v>0.27798207575415096</v>
      </c>
      <c r="DV269" s="86">
        <f t="shared" si="513"/>
        <v>1</v>
      </c>
      <c r="DW269" s="86">
        <f t="shared" si="514"/>
        <v>-1</v>
      </c>
    </row>
    <row r="270" spans="1:127" x14ac:dyDescent="0.25">
      <c r="A270" s="69">
        <v>268</v>
      </c>
      <c r="B270" s="70">
        <f>DataEntry!C270</f>
        <v>15</v>
      </c>
      <c r="C270" s="71">
        <f>COUNTIF(D$2:D270,D270)+COUNTIF(G$2:G270,D270)</f>
        <v>30</v>
      </c>
      <c r="D270" s="72" t="str">
        <f t="shared" si="415"/>
        <v>Jahn Regensburg</v>
      </c>
      <c r="E270" s="70">
        <f>DataEntry!E270</f>
        <v>7</v>
      </c>
      <c r="F270" s="71">
        <f>COUNTIF(D$2:D270,G270)+COUNTIF(G$2:G270,G270)</f>
        <v>30</v>
      </c>
      <c r="G270" s="72" t="str">
        <f t="shared" si="416"/>
        <v>Hamburger</v>
      </c>
      <c r="H270" s="73">
        <f>DataEntry!G270</f>
        <v>1</v>
      </c>
      <c r="I270" s="73">
        <f>DataEntry!H270</f>
        <v>1</v>
      </c>
      <c r="J270" s="158">
        <f t="shared" si="414"/>
        <v>2</v>
      </c>
      <c r="K270" s="156">
        <f t="shared" si="417"/>
        <v>0</v>
      </c>
      <c r="L270" s="224">
        <f t="shared" si="418"/>
        <v>2456.7510747105043</v>
      </c>
      <c r="M270" s="224">
        <f t="shared" si="419"/>
        <v>2521.8990862977557</v>
      </c>
      <c r="N270" s="236">
        <f t="shared" si="458"/>
        <v>-65.148011587251403</v>
      </c>
      <c r="O270" s="22" t="str">
        <f t="shared" si="459"/>
        <v>T15G30</v>
      </c>
      <c r="P270" s="248">
        <f t="shared" si="420"/>
        <v>0.58905870229462565</v>
      </c>
      <c r="Q270" s="22" t="str">
        <f t="shared" si="460"/>
        <v>T7G30</v>
      </c>
      <c r="R270" s="248">
        <f t="shared" si="421"/>
        <v>-0.58905870229462565</v>
      </c>
      <c r="S270" s="74">
        <f t="shared" si="461"/>
        <v>0</v>
      </c>
      <c r="T270" s="75">
        <f t="shared" si="462"/>
        <v>0</v>
      </c>
      <c r="U270" s="76">
        <f t="shared" si="463"/>
        <v>0</v>
      </c>
      <c r="V270" s="74">
        <f t="shared" si="464"/>
        <v>0</v>
      </c>
      <c r="W270" s="75">
        <f t="shared" si="465"/>
        <v>1</v>
      </c>
      <c r="X270" s="76">
        <f t="shared" si="466"/>
        <v>0</v>
      </c>
      <c r="Y270" s="74">
        <f t="shared" si="467"/>
        <v>0</v>
      </c>
      <c r="Z270" s="75">
        <f t="shared" si="468"/>
        <v>0</v>
      </c>
      <c r="AA270" s="76">
        <f t="shared" si="469"/>
        <v>0</v>
      </c>
      <c r="AB270" s="74">
        <f t="shared" si="470"/>
        <v>0</v>
      </c>
      <c r="AC270" s="75">
        <f t="shared" si="471"/>
        <v>0</v>
      </c>
      <c r="AD270" s="76">
        <f t="shared" si="472"/>
        <v>0</v>
      </c>
      <c r="AE270" s="74">
        <f t="shared" si="473"/>
        <v>0</v>
      </c>
      <c r="AF270" s="75">
        <f t="shared" si="474"/>
        <v>0</v>
      </c>
      <c r="AG270" s="76">
        <f t="shared" si="475"/>
        <v>0</v>
      </c>
      <c r="AH270" s="74">
        <f t="shared" si="476"/>
        <v>0</v>
      </c>
      <c r="AI270" s="75">
        <f t="shared" si="477"/>
        <v>0</v>
      </c>
      <c r="AJ270" s="76">
        <f t="shared" si="478"/>
        <v>0</v>
      </c>
      <c r="AK270" s="74">
        <f t="shared" si="479"/>
        <v>0</v>
      </c>
      <c r="AL270" s="75">
        <f t="shared" si="480"/>
        <v>0</v>
      </c>
      <c r="AM270" s="76">
        <f t="shared" si="481"/>
        <v>0</v>
      </c>
      <c r="AN270" s="74">
        <f t="shared" si="482"/>
        <v>0</v>
      </c>
      <c r="AO270" s="75">
        <f t="shared" si="483"/>
        <v>0</v>
      </c>
      <c r="AP270" s="76">
        <f t="shared" si="484"/>
        <v>0</v>
      </c>
      <c r="AQ270" s="77">
        <f t="shared" si="422"/>
        <v>0.44109412977053741</v>
      </c>
      <c r="AR270" s="77">
        <f t="shared" si="485"/>
        <v>0.2862386530914533</v>
      </c>
      <c r="AS270" s="78">
        <f t="shared" si="486"/>
        <v>0.30971095335816828</v>
      </c>
      <c r="AT270" s="77">
        <f t="shared" si="487"/>
        <v>0.40405039355037842</v>
      </c>
      <c r="AU270" s="79">
        <f t="shared" si="515"/>
        <v>0.1</v>
      </c>
      <c r="AV270" s="139">
        <f>DataEntry!P270</f>
        <v>89.28</v>
      </c>
      <c r="AW270" s="80" t="str">
        <f t="shared" si="423"/>
        <v>62/25</v>
      </c>
      <c r="AX270" s="80" t="str">
        <f t="shared" si="424"/>
        <v>11/5</v>
      </c>
      <c r="AY270" s="80" t="str">
        <f t="shared" si="425"/>
        <v>73/50</v>
      </c>
      <c r="AZ270" s="92">
        <f>DataEntry!I270</f>
        <v>18</v>
      </c>
      <c r="BA270" s="93">
        <f>DataEntry!J270</f>
        <v>5</v>
      </c>
      <c r="BB270" s="92">
        <f>DataEntry!K270</f>
        <v>72</v>
      </c>
      <c r="BC270" s="93">
        <f>DataEntry!L270</f>
        <v>25</v>
      </c>
      <c r="BD270" s="92">
        <f>DataEntry!M270</f>
        <v>37</v>
      </c>
      <c r="BE270" s="93">
        <f>DataEntry!N270</f>
        <v>50</v>
      </c>
      <c r="BF270" s="77">
        <f t="shared" si="488"/>
        <v>0.20707169848358442</v>
      </c>
      <c r="BG270" s="77">
        <f t="shared" si="489"/>
        <v>0.24549737449084749</v>
      </c>
      <c r="BH270" s="77">
        <f t="shared" si="490"/>
        <v>0.54743092702556795</v>
      </c>
      <c r="BI270" s="83">
        <f t="shared" si="491"/>
        <v>0</v>
      </c>
      <c r="BJ270" s="83">
        <f t="shared" si="492"/>
        <v>1</v>
      </c>
      <c r="BK270" s="83">
        <f t="shared" si="493"/>
        <v>0</v>
      </c>
      <c r="BL270" s="84">
        <f t="shared" si="426"/>
        <v>0.30971095335816828</v>
      </c>
      <c r="BM270" s="84">
        <f t="shared" si="427"/>
        <v>0.24549737449084749</v>
      </c>
      <c r="BN270" s="85">
        <f t="shared" si="494"/>
        <v>6.4213578867320792E-2</v>
      </c>
      <c r="BO270" s="84">
        <f t="shared" si="428"/>
        <v>0.2862386530914533</v>
      </c>
      <c r="BP270" s="84">
        <f t="shared" si="429"/>
        <v>0.30971095335816828</v>
      </c>
      <c r="BQ270" s="84">
        <f t="shared" si="430"/>
        <v>0.40405039355037842</v>
      </c>
      <c r="BR270" s="84">
        <f t="shared" si="495"/>
        <v>0.20707169848358442</v>
      </c>
      <c r="BS270" s="84">
        <f t="shared" si="495"/>
        <v>0.24549737449084749</v>
      </c>
      <c r="BT270" s="84">
        <f t="shared" si="495"/>
        <v>0.54743092702556795</v>
      </c>
      <c r="BU270" s="86">
        <f t="shared" si="496"/>
        <v>0</v>
      </c>
      <c r="BV270" s="86">
        <f t="shared" si="496"/>
        <v>1</v>
      </c>
      <c r="BW270" s="86">
        <f t="shared" si="496"/>
        <v>0</v>
      </c>
      <c r="BX270" s="86">
        <f t="shared" si="497"/>
        <v>0</v>
      </c>
      <c r="BY270" s="86">
        <f t="shared" si="497"/>
        <v>1</v>
      </c>
      <c r="BZ270" s="86">
        <f t="shared" si="497"/>
        <v>0</v>
      </c>
      <c r="CA270" s="83">
        <f>IF(AND(DataEntry!B270&gt;=ExFrom,DataEntry!B270&lt;=ExTo),0,IF(AR270&lt;DS270,0,DB270))</f>
        <v>0</v>
      </c>
      <c r="CB270" s="83">
        <f>IF(AND(DataEntry!B270&gt;=ExFrom,DataEntry!B270&lt;=ExTo),0,IF(AT270&lt;DT270,0,DC270))</f>
        <v>0</v>
      </c>
      <c r="CC270" s="14">
        <f t="shared" si="498"/>
        <v>0</v>
      </c>
      <c r="CD270" s="72" t="str">
        <f t="shared" si="431"/>
        <v/>
      </c>
      <c r="CE270" s="87">
        <f t="shared" si="499"/>
        <v>4.9835906788873618E-2</v>
      </c>
      <c r="CF270" s="88">
        <f t="shared" si="500"/>
        <v>0.20367447856891743</v>
      </c>
      <c r="CG270" s="88">
        <f t="shared" si="501"/>
        <v>-0.20846800752681233</v>
      </c>
      <c r="CH270" s="87">
        <f t="shared" si="502"/>
        <v>0.30971095335816823</v>
      </c>
      <c r="CI270" s="89">
        <f t="shared" si="432"/>
        <v>0</v>
      </c>
      <c r="CJ270" s="89">
        <f t="shared" si="433"/>
        <v>0</v>
      </c>
      <c r="CK270" s="157">
        <f t="shared" si="434"/>
        <v>0</v>
      </c>
      <c r="CL270" s="90">
        <f t="shared" si="435"/>
        <v>0</v>
      </c>
      <c r="CM270" s="157">
        <f t="shared" si="436"/>
        <v>0</v>
      </c>
      <c r="CN270" s="90">
        <f t="shared" si="437"/>
        <v>0</v>
      </c>
      <c r="CO270" s="157">
        <f t="shared" si="438"/>
        <v>0</v>
      </c>
      <c r="CP270" s="90">
        <f t="shared" si="439"/>
        <v>0</v>
      </c>
      <c r="CQ270" s="157">
        <f t="shared" si="440"/>
        <v>0</v>
      </c>
      <c r="CR270" s="90">
        <f t="shared" si="441"/>
        <v>0</v>
      </c>
      <c r="CS270" s="157">
        <f t="shared" si="442"/>
        <v>0</v>
      </c>
      <c r="CT270" s="90">
        <f t="shared" si="443"/>
        <v>0</v>
      </c>
      <c r="CU270" s="157">
        <f t="shared" si="444"/>
        <v>0</v>
      </c>
      <c r="CV270" s="90">
        <f t="shared" si="445"/>
        <v>0</v>
      </c>
      <c r="CW270" s="157">
        <f t="shared" si="446"/>
        <v>0</v>
      </c>
      <c r="CX270" s="90">
        <f t="shared" si="447"/>
        <v>0</v>
      </c>
      <c r="CY270" s="157">
        <f t="shared" si="448"/>
        <v>0</v>
      </c>
      <c r="CZ270" s="90">
        <f t="shared" si="449"/>
        <v>0</v>
      </c>
      <c r="DA270" s="94">
        <f>DataEntry!B270</f>
        <v>44311</v>
      </c>
      <c r="DB270" s="83">
        <f t="shared" si="450"/>
        <v>29</v>
      </c>
      <c r="DC270" s="83">
        <f t="shared" si="451"/>
        <v>0</v>
      </c>
      <c r="DD270" s="145" t="str">
        <f t="shared" si="503"/>
        <v/>
      </c>
      <c r="DE270" s="145">
        <f t="shared" si="504"/>
        <v>15</v>
      </c>
      <c r="DF270" s="145" t="str">
        <f t="shared" si="505"/>
        <v/>
      </c>
      <c r="DG270" s="145" t="str">
        <f t="shared" si="506"/>
        <v/>
      </c>
      <c r="DH270" s="145">
        <f t="shared" si="507"/>
        <v>7</v>
      </c>
      <c r="DI270" s="145" t="str">
        <f t="shared" si="508"/>
        <v/>
      </c>
      <c r="DJ270" s="83">
        <f t="shared" si="509"/>
        <v>0</v>
      </c>
      <c r="DK270" s="83">
        <f t="shared" si="510"/>
        <v>0</v>
      </c>
      <c r="DL270" s="84">
        <f t="shared" si="511"/>
        <v>0</v>
      </c>
      <c r="DM270" s="14">
        <f t="shared" si="512"/>
        <v>0</v>
      </c>
      <c r="DN270" s="87">
        <f>IFERROR(DO270*(1-DCFactor)+Results!DP270*DCFactor,"")</f>
        <v>0.28757801502570185</v>
      </c>
      <c r="DO270" s="87">
        <f>(DFactor*Rounds*Number/2+SUM(BV$3:BV258))/(Rounds*Number/2+COUNT(BV$3:BV258))</f>
        <v>0.27148754448398577</v>
      </c>
      <c r="DP270" s="87">
        <f t="shared" si="452"/>
        <v>0.31746031746031744</v>
      </c>
      <c r="DQ270" s="84">
        <f t="shared" si="453"/>
        <v>0</v>
      </c>
      <c r="DR270" s="84">
        <f t="shared" si="454"/>
        <v>0</v>
      </c>
      <c r="DS270" s="87">
        <f t="shared" si="455"/>
        <v>0.3298775173810361</v>
      </c>
      <c r="DT270" s="87">
        <f t="shared" si="456"/>
        <v>0.34361560025089372</v>
      </c>
      <c r="DU270" s="87">
        <f t="shared" si="457"/>
        <v>0.30971095335816823</v>
      </c>
      <c r="DV270" s="86">
        <f t="shared" si="513"/>
        <v>0</v>
      </c>
      <c r="DW270" s="86">
        <f t="shared" si="514"/>
        <v>0</v>
      </c>
    </row>
    <row r="271" spans="1:127" x14ac:dyDescent="0.25">
      <c r="A271" s="69">
        <v>269</v>
      </c>
      <c r="B271" s="70">
        <f>DataEntry!C271</f>
        <v>16</v>
      </c>
      <c r="C271" s="71">
        <f>COUNTIF(D$2:D271,D271)+COUNTIF(G$2:G271,D271)</f>
        <v>29</v>
      </c>
      <c r="D271" s="72" t="str">
        <f t="shared" si="415"/>
        <v>Sandhausen</v>
      </c>
      <c r="E271" s="70">
        <f>DataEntry!E271</f>
        <v>8</v>
      </c>
      <c r="F271" s="71">
        <f>COUNTIF(D$2:D271,G271)+COUNTIF(G$2:G271,G271)</f>
        <v>30</v>
      </c>
      <c r="G271" s="72" t="str">
        <f t="shared" si="416"/>
        <v>Hannover 96</v>
      </c>
      <c r="H271" s="73">
        <f>DataEntry!G271</f>
        <v>4</v>
      </c>
      <c r="I271" s="73">
        <f>DataEntry!H271</f>
        <v>2</v>
      </c>
      <c r="J271" s="158">
        <f t="shared" si="414"/>
        <v>1</v>
      </c>
      <c r="K271" s="156">
        <f t="shared" si="417"/>
        <v>0</v>
      </c>
      <c r="L271" s="224">
        <f t="shared" si="418"/>
        <v>2458.2892346108506</v>
      </c>
      <c r="M271" s="224">
        <f t="shared" si="419"/>
        <v>2436.89376755069</v>
      </c>
      <c r="N271" s="236">
        <f t="shared" si="458"/>
        <v>21.395467060160627</v>
      </c>
      <c r="O271" s="22" t="str">
        <f t="shared" si="459"/>
        <v>T16G29</v>
      </c>
      <c r="P271" s="248">
        <f t="shared" si="420"/>
        <v>4.8155229946127847</v>
      </c>
      <c r="Q271" s="22" t="str">
        <f t="shared" si="460"/>
        <v>T8G30</v>
      </c>
      <c r="R271" s="248">
        <f t="shared" si="421"/>
        <v>-4.8155229946127847</v>
      </c>
      <c r="S271" s="74">
        <f t="shared" si="461"/>
        <v>1</v>
      </c>
      <c r="T271" s="75">
        <f t="shared" si="462"/>
        <v>0</v>
      </c>
      <c r="U271" s="76">
        <f t="shared" si="463"/>
        <v>0</v>
      </c>
      <c r="V271" s="74">
        <f t="shared" si="464"/>
        <v>0</v>
      </c>
      <c r="W271" s="75">
        <f t="shared" si="465"/>
        <v>0</v>
      </c>
      <c r="X271" s="76">
        <f t="shared" si="466"/>
        <v>0</v>
      </c>
      <c r="Y271" s="74">
        <f t="shared" si="467"/>
        <v>0</v>
      </c>
      <c r="Z271" s="75">
        <f t="shared" si="468"/>
        <v>0</v>
      </c>
      <c r="AA271" s="76">
        <f t="shared" si="469"/>
        <v>0</v>
      </c>
      <c r="AB271" s="74">
        <f t="shared" si="470"/>
        <v>0</v>
      </c>
      <c r="AC271" s="75">
        <f t="shared" si="471"/>
        <v>0</v>
      </c>
      <c r="AD271" s="76">
        <f t="shared" si="472"/>
        <v>0</v>
      </c>
      <c r="AE271" s="74">
        <f t="shared" si="473"/>
        <v>0</v>
      </c>
      <c r="AF271" s="75">
        <f t="shared" si="474"/>
        <v>0</v>
      </c>
      <c r="AG271" s="76">
        <f t="shared" si="475"/>
        <v>0</v>
      </c>
      <c r="AH271" s="74">
        <f t="shared" si="476"/>
        <v>0</v>
      </c>
      <c r="AI271" s="75">
        <f t="shared" si="477"/>
        <v>0</v>
      </c>
      <c r="AJ271" s="76">
        <f t="shared" si="478"/>
        <v>0</v>
      </c>
      <c r="AK271" s="74">
        <f t="shared" si="479"/>
        <v>0</v>
      </c>
      <c r="AL271" s="75">
        <f t="shared" si="480"/>
        <v>0</v>
      </c>
      <c r="AM271" s="76">
        <f t="shared" si="481"/>
        <v>0</v>
      </c>
      <c r="AN271" s="74">
        <f t="shared" si="482"/>
        <v>0</v>
      </c>
      <c r="AO271" s="75">
        <f t="shared" si="483"/>
        <v>0</v>
      </c>
      <c r="AP271" s="76">
        <f t="shared" si="484"/>
        <v>0</v>
      </c>
      <c r="AQ271" s="77">
        <f t="shared" si="422"/>
        <v>0.51844770053872158</v>
      </c>
      <c r="AR271" s="77">
        <f t="shared" si="485"/>
        <v>0.38149438416241532</v>
      </c>
      <c r="AS271" s="78">
        <f t="shared" si="486"/>
        <v>0.27390663275261251</v>
      </c>
      <c r="AT271" s="77">
        <f t="shared" si="487"/>
        <v>0.34459898308497217</v>
      </c>
      <c r="AU271" s="79">
        <f t="shared" si="515"/>
        <v>0.1</v>
      </c>
      <c r="AV271" s="139">
        <f>DataEntry!P271</f>
        <v>0</v>
      </c>
      <c r="AW271" s="80" t="str">
        <f t="shared" si="423"/>
        <v>81/50</v>
      </c>
      <c r="AX271" s="80" t="str">
        <f t="shared" si="424"/>
        <v>66/25</v>
      </c>
      <c r="AY271" s="80" t="str">
        <f t="shared" si="425"/>
        <v>19/10</v>
      </c>
      <c r="AZ271" s="92">
        <f>DataEntry!I271</f>
        <v>171</v>
      </c>
      <c r="BA271" s="93">
        <f>DataEntry!J271</f>
        <v>100</v>
      </c>
      <c r="BB271" s="92">
        <f>DataEntry!K271</f>
        <v>64</v>
      </c>
      <c r="BC271" s="93">
        <f>DataEntry!L271</f>
        <v>25</v>
      </c>
      <c r="BD271" s="92">
        <f>DataEntry!M271</f>
        <v>149</v>
      </c>
      <c r="BE271" s="93">
        <f>DataEntry!N271</f>
        <v>100</v>
      </c>
      <c r="BF271" s="77">
        <f t="shared" si="488"/>
        <v>0.35092775505841273</v>
      </c>
      <c r="BG271" s="77">
        <f t="shared" si="489"/>
        <v>0.26713882477761197</v>
      </c>
      <c r="BH271" s="77">
        <f t="shared" si="490"/>
        <v>0.3819334201639753</v>
      </c>
      <c r="BI271" s="83">
        <f t="shared" si="491"/>
        <v>1</v>
      </c>
      <c r="BJ271" s="83">
        <f t="shared" si="492"/>
        <v>0</v>
      </c>
      <c r="BK271" s="83">
        <f t="shared" si="493"/>
        <v>0</v>
      </c>
      <c r="BL271" s="84">
        <f t="shared" si="426"/>
        <v>0.38149438416241532</v>
      </c>
      <c r="BM271" s="84">
        <f t="shared" si="427"/>
        <v>0.35092775505841273</v>
      </c>
      <c r="BN271" s="85">
        <f t="shared" si="494"/>
        <v>3.0566629104002596E-2</v>
      </c>
      <c r="BO271" s="84">
        <f t="shared" si="428"/>
        <v>0.38149438416241532</v>
      </c>
      <c r="BP271" s="84">
        <f t="shared" si="429"/>
        <v>0.27390663275261251</v>
      </c>
      <c r="BQ271" s="84">
        <f t="shared" si="430"/>
        <v>0.34459898308497217</v>
      </c>
      <c r="BR271" s="84">
        <f t="shared" si="495"/>
        <v>0.35092775505841273</v>
      </c>
      <c r="BS271" s="84">
        <f t="shared" si="495"/>
        <v>0.26713882477761197</v>
      </c>
      <c r="BT271" s="84">
        <f t="shared" si="495"/>
        <v>0.3819334201639753</v>
      </c>
      <c r="BU271" s="86">
        <f t="shared" si="496"/>
        <v>1</v>
      </c>
      <c r="BV271" s="86">
        <f t="shared" si="496"/>
        <v>0</v>
      </c>
      <c r="BW271" s="86">
        <f t="shared" si="496"/>
        <v>0</v>
      </c>
      <c r="BX271" s="86">
        <f t="shared" si="497"/>
        <v>1</v>
      </c>
      <c r="BY271" s="86">
        <f t="shared" si="497"/>
        <v>0</v>
      </c>
      <c r="BZ271" s="86">
        <f t="shared" si="497"/>
        <v>0</v>
      </c>
      <c r="CA271" s="83">
        <f>IF(AND(DataEntry!B271&gt;=ExFrom,DataEntry!B271&lt;=ExTo),0,IF(AR271&lt;DS271,0,DB271))</f>
        <v>0</v>
      </c>
      <c r="CB271" s="83">
        <f>IF(AND(DataEntry!B271&gt;=ExFrom,DataEntry!B271&lt;=ExTo),0,IF(AT271&lt;DT271,0,DC271))</f>
        <v>0</v>
      </c>
      <c r="CC271" s="14">
        <f t="shared" si="498"/>
        <v>0</v>
      </c>
      <c r="CD271" s="72" t="str">
        <f t="shared" si="431"/>
        <v/>
      </c>
      <c r="CE271" s="87">
        <f t="shared" si="499"/>
        <v>5.1508992144206012E-2</v>
      </c>
      <c r="CF271" s="88">
        <f t="shared" si="500"/>
        <v>2.3381641233674068E-2</v>
      </c>
      <c r="CG271" s="88">
        <f t="shared" si="501"/>
        <v>-9.5431925968415529E-2</v>
      </c>
      <c r="CH271" s="87">
        <f t="shared" si="502"/>
        <v>0.27390663275261251</v>
      </c>
      <c r="CI271" s="89">
        <f t="shared" si="432"/>
        <v>0</v>
      </c>
      <c r="CJ271" s="89">
        <f t="shared" si="433"/>
        <v>0</v>
      </c>
      <c r="CK271" s="157">
        <f t="shared" si="434"/>
        <v>0</v>
      </c>
      <c r="CL271" s="90">
        <f t="shared" si="435"/>
        <v>0</v>
      </c>
      <c r="CM271" s="157">
        <f t="shared" si="436"/>
        <v>0</v>
      </c>
      <c r="CN271" s="90">
        <f t="shared" si="437"/>
        <v>0</v>
      </c>
      <c r="CO271" s="157">
        <f t="shared" si="438"/>
        <v>0</v>
      </c>
      <c r="CP271" s="90">
        <f t="shared" si="439"/>
        <v>0</v>
      </c>
      <c r="CQ271" s="157">
        <f t="shared" si="440"/>
        <v>0</v>
      </c>
      <c r="CR271" s="90">
        <f t="shared" si="441"/>
        <v>0</v>
      </c>
      <c r="CS271" s="157">
        <f t="shared" si="442"/>
        <v>0</v>
      </c>
      <c r="CT271" s="90">
        <f t="shared" si="443"/>
        <v>0</v>
      </c>
      <c r="CU271" s="157">
        <f t="shared" si="444"/>
        <v>0</v>
      </c>
      <c r="CV271" s="90">
        <f t="shared" si="445"/>
        <v>0</v>
      </c>
      <c r="CW271" s="157">
        <f t="shared" si="446"/>
        <v>0</v>
      </c>
      <c r="CX271" s="90">
        <f t="shared" si="447"/>
        <v>0</v>
      </c>
      <c r="CY271" s="157">
        <f t="shared" si="448"/>
        <v>0</v>
      </c>
      <c r="CZ271" s="90">
        <f t="shared" si="449"/>
        <v>0</v>
      </c>
      <c r="DA271" s="94">
        <f>DataEntry!B271</f>
        <v>44311</v>
      </c>
      <c r="DB271" s="83">
        <f t="shared" si="450"/>
        <v>0</v>
      </c>
      <c r="DC271" s="83">
        <f t="shared" si="451"/>
        <v>0</v>
      </c>
      <c r="DD271" s="145">
        <f t="shared" si="503"/>
        <v>16</v>
      </c>
      <c r="DE271" s="145" t="str">
        <f t="shared" si="504"/>
        <v/>
      </c>
      <c r="DF271" s="145" t="str">
        <f t="shared" si="505"/>
        <v/>
      </c>
      <c r="DG271" s="145" t="str">
        <f t="shared" si="506"/>
        <v/>
      </c>
      <c r="DH271" s="145" t="str">
        <f t="shared" si="507"/>
        <v/>
      </c>
      <c r="DI271" s="145">
        <f t="shared" si="508"/>
        <v>8</v>
      </c>
      <c r="DJ271" s="83">
        <f t="shared" si="509"/>
        <v>0</v>
      </c>
      <c r="DK271" s="83">
        <f t="shared" si="510"/>
        <v>0</v>
      </c>
      <c r="DL271" s="84">
        <f t="shared" si="511"/>
        <v>0</v>
      </c>
      <c r="DM271" s="14">
        <f t="shared" si="512"/>
        <v>0</v>
      </c>
      <c r="DN271" s="87">
        <f>IFERROR(DO271*(1-DCFactor)+Results!DP271*DCFactor,"")</f>
        <v>0.26575346358792185</v>
      </c>
      <c r="DO271" s="87">
        <f>(DFactor*Rounds*Number/2+SUM(BV$3:BV259))/(Rounds*Number/2+COUNT(BV$3:BV259))</f>
        <v>0.27100532859680282</v>
      </c>
      <c r="DP271" s="87">
        <f t="shared" si="452"/>
        <v>0.25600000000000001</v>
      </c>
      <c r="DQ271" s="84">
        <f t="shared" si="453"/>
        <v>0</v>
      </c>
      <c r="DR271" s="84">
        <f t="shared" si="454"/>
        <v>0</v>
      </c>
      <c r="DS271" s="87">
        <f t="shared" si="455"/>
        <v>0.33588727862554413</v>
      </c>
      <c r="DT271" s="87">
        <f t="shared" si="456"/>
        <v>0.33984773086561382</v>
      </c>
      <c r="DU271" s="87">
        <f t="shared" si="457"/>
        <v>0.27390663275261251</v>
      </c>
      <c r="DV271" s="86">
        <f t="shared" si="513"/>
        <v>2</v>
      </c>
      <c r="DW271" s="86">
        <f t="shared" si="514"/>
        <v>-2</v>
      </c>
    </row>
    <row r="272" spans="1:127" x14ac:dyDescent="0.25">
      <c r="A272" s="69">
        <v>270</v>
      </c>
      <c r="B272" s="70">
        <f>DataEntry!C272</f>
        <v>17</v>
      </c>
      <c r="C272" s="71">
        <f>COUNTIF(D$2:D272,D272)+COUNTIF(G$2:G272,D272)</f>
        <v>31</v>
      </c>
      <c r="D272" s="72" t="str">
        <f t="shared" si="415"/>
        <v>St Pauli</v>
      </c>
      <c r="E272" s="70">
        <f>DataEntry!E272</f>
        <v>6</v>
      </c>
      <c r="F272" s="71">
        <f>COUNTIF(D$2:D272,G272)+COUNTIF(G$2:G272,G272)</f>
        <v>30</v>
      </c>
      <c r="G272" s="72" t="str">
        <f t="shared" si="416"/>
        <v>Greuther Furth</v>
      </c>
      <c r="H272" s="73">
        <f>DataEntry!G272</f>
        <v>2</v>
      </c>
      <c r="I272" s="73">
        <f>DataEntry!H272</f>
        <v>1</v>
      </c>
      <c r="J272" s="158">
        <f t="shared" si="414"/>
        <v>1</v>
      </c>
      <c r="K272" s="156">
        <f t="shared" si="417"/>
        <v>0</v>
      </c>
      <c r="L272" s="224">
        <f t="shared" si="418"/>
        <v>2475.361610898763</v>
      </c>
      <c r="M272" s="224">
        <f t="shared" si="419"/>
        <v>2533.7141498066512</v>
      </c>
      <c r="N272" s="236">
        <f t="shared" si="458"/>
        <v>-58.352538907888174</v>
      </c>
      <c r="O272" s="22" t="str">
        <f t="shared" si="459"/>
        <v>T17G31</v>
      </c>
      <c r="P272" s="248">
        <f t="shared" si="420"/>
        <v>5.5232832382249377</v>
      </c>
      <c r="Q272" s="22" t="str">
        <f t="shared" si="460"/>
        <v>T6G30</v>
      </c>
      <c r="R272" s="248">
        <f t="shared" si="421"/>
        <v>-5.5232832382249377</v>
      </c>
      <c r="S272" s="74">
        <f t="shared" si="461"/>
        <v>0</v>
      </c>
      <c r="T272" s="75">
        <f t="shared" si="462"/>
        <v>0</v>
      </c>
      <c r="U272" s="76">
        <f t="shared" si="463"/>
        <v>0</v>
      </c>
      <c r="V272" s="74">
        <f t="shared" si="464"/>
        <v>0</v>
      </c>
      <c r="W272" s="75">
        <f t="shared" si="465"/>
        <v>0</v>
      </c>
      <c r="X272" s="76">
        <f t="shared" si="466"/>
        <v>1</v>
      </c>
      <c r="Y272" s="74">
        <f t="shared" si="467"/>
        <v>0</v>
      </c>
      <c r="Z272" s="75">
        <f t="shared" si="468"/>
        <v>0</v>
      </c>
      <c r="AA272" s="76">
        <f t="shared" si="469"/>
        <v>0</v>
      </c>
      <c r="AB272" s="74">
        <f t="shared" si="470"/>
        <v>0</v>
      </c>
      <c r="AC272" s="75">
        <f t="shared" si="471"/>
        <v>0</v>
      </c>
      <c r="AD272" s="76">
        <f t="shared" si="472"/>
        <v>0</v>
      </c>
      <c r="AE272" s="74">
        <f t="shared" si="473"/>
        <v>0</v>
      </c>
      <c r="AF272" s="75">
        <f t="shared" si="474"/>
        <v>0</v>
      </c>
      <c r="AG272" s="76">
        <f t="shared" si="475"/>
        <v>0</v>
      </c>
      <c r="AH272" s="74">
        <f t="shared" si="476"/>
        <v>0</v>
      </c>
      <c r="AI272" s="75">
        <f t="shared" si="477"/>
        <v>0</v>
      </c>
      <c r="AJ272" s="76">
        <f t="shared" si="478"/>
        <v>0</v>
      </c>
      <c r="AK272" s="74">
        <f t="shared" si="479"/>
        <v>0</v>
      </c>
      <c r="AL272" s="75">
        <f t="shared" si="480"/>
        <v>0</v>
      </c>
      <c r="AM272" s="76">
        <f t="shared" si="481"/>
        <v>0</v>
      </c>
      <c r="AN272" s="74">
        <f t="shared" si="482"/>
        <v>0</v>
      </c>
      <c r="AO272" s="75">
        <f t="shared" si="483"/>
        <v>0</v>
      </c>
      <c r="AP272" s="76">
        <f t="shared" si="484"/>
        <v>0</v>
      </c>
      <c r="AQ272" s="77">
        <f t="shared" si="422"/>
        <v>0.44767167617750625</v>
      </c>
      <c r="AR272" s="77">
        <f t="shared" si="485"/>
        <v>0.29404512722457932</v>
      </c>
      <c r="AS272" s="78">
        <f t="shared" si="486"/>
        <v>0.30725309790585376</v>
      </c>
      <c r="AT272" s="77">
        <f t="shared" si="487"/>
        <v>0.39870177486956687</v>
      </c>
      <c r="AU272" s="79">
        <f t="shared" si="515"/>
        <v>0.1</v>
      </c>
      <c r="AV272" s="139">
        <f>DataEntry!P272</f>
        <v>-31</v>
      </c>
      <c r="AW272" s="80" t="str">
        <f t="shared" si="423"/>
        <v>12/5</v>
      </c>
      <c r="AX272" s="80" t="str">
        <f t="shared" si="424"/>
        <v>9/4</v>
      </c>
      <c r="AY272" s="80" t="str">
        <f t="shared" si="425"/>
        <v>6/4</v>
      </c>
      <c r="AZ272" s="92">
        <f>DataEntry!I272</f>
        <v>189</v>
      </c>
      <c r="BA272" s="93">
        <f>DataEntry!J272</f>
        <v>100</v>
      </c>
      <c r="BB272" s="92">
        <f>DataEntry!K272</f>
        <v>68</v>
      </c>
      <c r="BC272" s="93">
        <f>DataEntry!L272</f>
        <v>25</v>
      </c>
      <c r="BD272" s="92">
        <f>DataEntry!M272</f>
        <v>129</v>
      </c>
      <c r="BE272" s="93">
        <f>DataEntry!N272</f>
        <v>100</v>
      </c>
      <c r="BF272" s="77">
        <f t="shared" si="488"/>
        <v>0.3290674721972211</v>
      </c>
      <c r="BG272" s="77">
        <f t="shared" si="489"/>
        <v>0.25564650393816368</v>
      </c>
      <c r="BH272" s="77">
        <f t="shared" si="490"/>
        <v>0.41528602386461533</v>
      </c>
      <c r="BI272" s="83">
        <f t="shared" si="491"/>
        <v>1</v>
      </c>
      <c r="BJ272" s="83">
        <f t="shared" si="492"/>
        <v>0</v>
      </c>
      <c r="BK272" s="83">
        <f t="shared" si="493"/>
        <v>0</v>
      </c>
      <c r="BL272" s="84">
        <f t="shared" si="426"/>
        <v>0.29404512722457932</v>
      </c>
      <c r="BM272" s="84">
        <f t="shared" si="427"/>
        <v>0.3290674721972211</v>
      </c>
      <c r="BN272" s="85">
        <f t="shared" si="494"/>
        <v>-3.5022344972641783E-2</v>
      </c>
      <c r="BO272" s="84">
        <f t="shared" si="428"/>
        <v>0.29404512722457932</v>
      </c>
      <c r="BP272" s="84">
        <f t="shared" si="429"/>
        <v>0.30725309790585376</v>
      </c>
      <c r="BQ272" s="84">
        <f t="shared" si="430"/>
        <v>0.39870177486956687</v>
      </c>
      <c r="BR272" s="84">
        <f t="shared" si="495"/>
        <v>0.3290674721972211</v>
      </c>
      <c r="BS272" s="84">
        <f t="shared" si="495"/>
        <v>0.25564650393816368</v>
      </c>
      <c r="BT272" s="84">
        <f t="shared" si="495"/>
        <v>0.41528602386461533</v>
      </c>
      <c r="BU272" s="86">
        <f t="shared" si="496"/>
        <v>1</v>
      </c>
      <c r="BV272" s="86">
        <f t="shared" si="496"/>
        <v>0</v>
      </c>
      <c r="BW272" s="86">
        <f t="shared" si="496"/>
        <v>0</v>
      </c>
      <c r="BX272" s="86">
        <f t="shared" si="497"/>
        <v>1</v>
      </c>
      <c r="BY272" s="86">
        <f t="shared" si="497"/>
        <v>0</v>
      </c>
      <c r="BZ272" s="86">
        <f t="shared" si="497"/>
        <v>0</v>
      </c>
      <c r="CA272" s="83">
        <f>IF(AND(DataEntry!B272&gt;=ExFrom,DataEntry!B272&lt;=ExTo),0,IF(AR272&lt;DS272,0,DB272))</f>
        <v>0</v>
      </c>
      <c r="CB272" s="83">
        <f>IF(AND(DataEntry!B272&gt;=ExFrom,DataEntry!B272&lt;=ExTo),0,IF(AT272&lt;DT272,0,DC272))</f>
        <v>0</v>
      </c>
      <c r="CC272" s="14">
        <f t="shared" si="498"/>
        <v>0</v>
      </c>
      <c r="CD272" s="72" t="str">
        <f t="shared" si="431"/>
        <v/>
      </c>
      <c r="CE272" s="87">
        <f t="shared" si="499"/>
        <v>5.1519188254173454E-2</v>
      </c>
      <c r="CF272" s="88">
        <f t="shared" si="500"/>
        <v>-9.7188989032442497E-2</v>
      </c>
      <c r="CG272" s="88">
        <f t="shared" si="501"/>
        <v>-6.0824599658785908E-2</v>
      </c>
      <c r="CH272" s="87">
        <f t="shared" si="502"/>
        <v>0.30725309790585381</v>
      </c>
      <c r="CI272" s="89">
        <f t="shared" si="432"/>
        <v>0</v>
      </c>
      <c r="CJ272" s="89">
        <f t="shared" si="433"/>
        <v>0</v>
      </c>
      <c r="CK272" s="157">
        <f t="shared" si="434"/>
        <v>0</v>
      </c>
      <c r="CL272" s="90">
        <f t="shared" si="435"/>
        <v>0</v>
      </c>
      <c r="CM272" s="157">
        <f t="shared" si="436"/>
        <v>0</v>
      </c>
      <c r="CN272" s="90">
        <f t="shared" si="437"/>
        <v>0</v>
      </c>
      <c r="CO272" s="157">
        <f t="shared" si="438"/>
        <v>0</v>
      </c>
      <c r="CP272" s="90">
        <f t="shared" si="439"/>
        <v>0</v>
      </c>
      <c r="CQ272" s="157">
        <f t="shared" si="440"/>
        <v>0</v>
      </c>
      <c r="CR272" s="90">
        <f t="shared" si="441"/>
        <v>0</v>
      </c>
      <c r="CS272" s="157">
        <f t="shared" si="442"/>
        <v>0</v>
      </c>
      <c r="CT272" s="90">
        <f t="shared" si="443"/>
        <v>0</v>
      </c>
      <c r="CU272" s="157">
        <f t="shared" si="444"/>
        <v>0</v>
      </c>
      <c r="CV272" s="90">
        <f t="shared" si="445"/>
        <v>0</v>
      </c>
      <c r="CW272" s="157">
        <f t="shared" si="446"/>
        <v>0</v>
      </c>
      <c r="CX272" s="90">
        <f t="shared" si="447"/>
        <v>0</v>
      </c>
      <c r="CY272" s="157">
        <f t="shared" si="448"/>
        <v>0</v>
      </c>
      <c r="CZ272" s="90">
        <f t="shared" si="449"/>
        <v>0</v>
      </c>
      <c r="DA272" s="94">
        <f>DataEntry!B272</f>
        <v>44311</v>
      </c>
      <c r="DB272" s="83">
        <f t="shared" si="450"/>
        <v>0</v>
      </c>
      <c r="DC272" s="83">
        <f t="shared" si="451"/>
        <v>0</v>
      </c>
      <c r="DD272" s="145">
        <f t="shared" si="503"/>
        <v>17</v>
      </c>
      <c r="DE272" s="145" t="str">
        <f t="shared" si="504"/>
        <v/>
      </c>
      <c r="DF272" s="145" t="str">
        <f t="shared" si="505"/>
        <v/>
      </c>
      <c r="DG272" s="145" t="str">
        <f t="shared" si="506"/>
        <v/>
      </c>
      <c r="DH272" s="145" t="str">
        <f t="shared" si="507"/>
        <v/>
      </c>
      <c r="DI272" s="145">
        <f t="shared" si="508"/>
        <v>6</v>
      </c>
      <c r="DJ272" s="83">
        <f t="shared" si="509"/>
        <v>0</v>
      </c>
      <c r="DK272" s="83">
        <f t="shared" si="510"/>
        <v>0</v>
      </c>
      <c r="DL272" s="84">
        <f t="shared" si="511"/>
        <v>0</v>
      </c>
      <c r="DM272" s="14">
        <f t="shared" si="512"/>
        <v>0</v>
      </c>
      <c r="DN272" s="87">
        <f>IFERROR(DO272*(1-DCFactor)+Results!DP272*DCFactor,"")</f>
        <v>0.28607735522421401</v>
      </c>
      <c r="DO272" s="87">
        <f>(DFactor*Rounds*Number/2+SUM(BV$3:BV260))/(Rounds*Number/2+COUNT(BV$3:BV260))</f>
        <v>0.27052482269503547</v>
      </c>
      <c r="DP272" s="87">
        <f t="shared" si="452"/>
        <v>0.31496062992125984</v>
      </c>
      <c r="DQ272" s="84">
        <f t="shared" si="453"/>
        <v>0</v>
      </c>
      <c r="DR272" s="84">
        <f t="shared" si="454"/>
        <v>0</v>
      </c>
      <c r="DS272" s="87">
        <f t="shared" si="455"/>
        <v>0.33990629963441471</v>
      </c>
      <c r="DT272" s="87">
        <f t="shared" si="456"/>
        <v>0.33869415332195951</v>
      </c>
      <c r="DU272" s="87">
        <f t="shared" si="457"/>
        <v>0.30725309790585381</v>
      </c>
      <c r="DV272" s="86">
        <f t="shared" si="513"/>
        <v>1</v>
      </c>
      <c r="DW272" s="86">
        <f t="shared" si="514"/>
        <v>-1</v>
      </c>
    </row>
    <row r="273" spans="1:127" x14ac:dyDescent="0.25">
      <c r="A273" s="69">
        <v>271</v>
      </c>
      <c r="B273" s="70">
        <f>DataEntry!C273</f>
        <v>4</v>
      </c>
      <c r="C273" s="71">
        <f>COUNTIF(D$2:D273,D273)+COUNTIF(G$2:G273,D273)</f>
        <v>31</v>
      </c>
      <c r="D273" s="72" t="str">
        <f t="shared" si="415"/>
        <v>Darmstadt 98</v>
      </c>
      <c r="E273" s="70">
        <f>DataEntry!E273</f>
        <v>2</v>
      </c>
      <c r="F273" s="71">
        <f>COUNTIF(D$2:D273,G273)+COUNTIF(G$2:G273,G273)</f>
        <v>31</v>
      </c>
      <c r="G273" s="72" t="str">
        <f t="shared" si="416"/>
        <v>Bochum</v>
      </c>
      <c r="H273" s="73">
        <f>DataEntry!G273</f>
        <v>3</v>
      </c>
      <c r="I273" s="73">
        <f>DataEntry!H273</f>
        <v>1</v>
      </c>
      <c r="J273" s="158">
        <f t="shared" si="414"/>
        <v>1</v>
      </c>
      <c r="K273" s="156">
        <f t="shared" si="417"/>
        <v>0</v>
      </c>
      <c r="L273" s="224">
        <f t="shared" si="418"/>
        <v>2500.7954968494773</v>
      </c>
      <c r="M273" s="224">
        <f t="shared" si="419"/>
        <v>2502.9832761623888</v>
      </c>
      <c r="N273" s="236">
        <f t="shared" si="458"/>
        <v>-2.1877793129115162</v>
      </c>
      <c r="O273" s="22" t="str">
        <f t="shared" si="459"/>
        <v>T4G31</v>
      </c>
      <c r="P273" s="248">
        <f t="shared" si="420"/>
        <v>5.0172934168837937</v>
      </c>
      <c r="Q273" s="22" t="str">
        <f t="shared" si="460"/>
        <v>T2G31</v>
      </c>
      <c r="R273" s="248">
        <f t="shared" si="421"/>
        <v>-5.0172934168837937</v>
      </c>
      <c r="S273" s="74">
        <f t="shared" si="461"/>
        <v>0</v>
      </c>
      <c r="T273" s="75">
        <f t="shared" si="462"/>
        <v>0</v>
      </c>
      <c r="U273" s="76">
        <f t="shared" si="463"/>
        <v>1</v>
      </c>
      <c r="V273" s="74">
        <f t="shared" si="464"/>
        <v>0</v>
      </c>
      <c r="W273" s="75">
        <f t="shared" si="465"/>
        <v>0</v>
      </c>
      <c r="X273" s="76">
        <f t="shared" si="466"/>
        <v>0</v>
      </c>
      <c r="Y273" s="74">
        <f t="shared" si="467"/>
        <v>0</v>
      </c>
      <c r="Z273" s="75">
        <f t="shared" si="468"/>
        <v>0</v>
      </c>
      <c r="AA273" s="76">
        <f t="shared" si="469"/>
        <v>0</v>
      </c>
      <c r="AB273" s="74">
        <f t="shared" si="470"/>
        <v>0</v>
      </c>
      <c r="AC273" s="75">
        <f t="shared" si="471"/>
        <v>0</v>
      </c>
      <c r="AD273" s="76">
        <f t="shared" si="472"/>
        <v>0</v>
      </c>
      <c r="AE273" s="74">
        <f t="shared" si="473"/>
        <v>0</v>
      </c>
      <c r="AF273" s="75">
        <f t="shared" si="474"/>
        <v>0</v>
      </c>
      <c r="AG273" s="76">
        <f t="shared" si="475"/>
        <v>0</v>
      </c>
      <c r="AH273" s="74">
        <f t="shared" si="476"/>
        <v>0</v>
      </c>
      <c r="AI273" s="75">
        <f t="shared" si="477"/>
        <v>0</v>
      </c>
      <c r="AJ273" s="76">
        <f t="shared" si="478"/>
        <v>0</v>
      </c>
      <c r="AK273" s="74">
        <f t="shared" si="479"/>
        <v>0</v>
      </c>
      <c r="AL273" s="75">
        <f t="shared" si="480"/>
        <v>0</v>
      </c>
      <c r="AM273" s="76">
        <f t="shared" si="481"/>
        <v>0</v>
      </c>
      <c r="AN273" s="74">
        <f t="shared" si="482"/>
        <v>0</v>
      </c>
      <c r="AO273" s="75">
        <f t="shared" si="483"/>
        <v>0</v>
      </c>
      <c r="AP273" s="76">
        <f t="shared" si="484"/>
        <v>0</v>
      </c>
      <c r="AQ273" s="77">
        <f t="shared" si="422"/>
        <v>0.49827065831162065</v>
      </c>
      <c r="AR273" s="77">
        <f t="shared" si="485"/>
        <v>0.36483008553078183</v>
      </c>
      <c r="AS273" s="78">
        <f t="shared" si="486"/>
        <v>0.26688114556167758</v>
      </c>
      <c r="AT273" s="77">
        <f t="shared" si="487"/>
        <v>0.36828876890754059</v>
      </c>
      <c r="AU273" s="79">
        <f t="shared" si="515"/>
        <v>0.1</v>
      </c>
      <c r="AV273" s="139">
        <f>DataEntry!P273</f>
        <v>64.52000000000001</v>
      </c>
      <c r="AW273" s="80" t="str">
        <f t="shared" si="423"/>
        <v>87/50</v>
      </c>
      <c r="AX273" s="80" t="str">
        <f t="shared" si="424"/>
        <v>68/25</v>
      </c>
      <c r="AY273" s="80" t="str">
        <f t="shared" si="425"/>
        <v>17/10</v>
      </c>
      <c r="AZ273" s="92">
        <f>DataEntry!I273</f>
        <v>54</v>
      </c>
      <c r="BA273" s="93">
        <f>DataEntry!J273</f>
        <v>25</v>
      </c>
      <c r="BB273" s="92">
        <f>DataEntry!K273</f>
        <v>68</v>
      </c>
      <c r="BC273" s="93">
        <f>DataEntry!L273</f>
        <v>25</v>
      </c>
      <c r="BD273" s="92">
        <f>DataEntry!M273</f>
        <v>23</v>
      </c>
      <c r="BE273" s="93">
        <f>DataEntry!N273</f>
        <v>20</v>
      </c>
      <c r="BF273" s="77">
        <f t="shared" si="488"/>
        <v>0.30127471070395373</v>
      </c>
      <c r="BG273" s="77">
        <f t="shared" si="489"/>
        <v>0.25592152844744454</v>
      </c>
      <c r="BH273" s="77">
        <f t="shared" si="490"/>
        <v>0.44280376084860168</v>
      </c>
      <c r="BI273" s="83">
        <f t="shared" si="491"/>
        <v>1</v>
      </c>
      <c r="BJ273" s="83">
        <f t="shared" si="492"/>
        <v>0</v>
      </c>
      <c r="BK273" s="83">
        <f t="shared" si="493"/>
        <v>0</v>
      </c>
      <c r="BL273" s="84">
        <f t="shared" si="426"/>
        <v>0.36483008553078183</v>
      </c>
      <c r="BM273" s="84">
        <f t="shared" si="427"/>
        <v>0.30127471070395373</v>
      </c>
      <c r="BN273" s="85">
        <f t="shared" si="494"/>
        <v>6.3555374826828104E-2</v>
      </c>
      <c r="BO273" s="84">
        <f t="shared" si="428"/>
        <v>0.36483008553078183</v>
      </c>
      <c r="BP273" s="84">
        <f t="shared" si="429"/>
        <v>0.26688114556167758</v>
      </c>
      <c r="BQ273" s="84">
        <f t="shared" si="430"/>
        <v>0.36828876890754059</v>
      </c>
      <c r="BR273" s="84">
        <f t="shared" si="495"/>
        <v>0.30127471070395373</v>
      </c>
      <c r="BS273" s="84">
        <f t="shared" si="495"/>
        <v>0.25592152844744454</v>
      </c>
      <c r="BT273" s="84">
        <f t="shared" si="495"/>
        <v>0.44280376084860168</v>
      </c>
      <c r="BU273" s="86">
        <f t="shared" si="496"/>
        <v>1</v>
      </c>
      <c r="BV273" s="86">
        <f t="shared" si="496"/>
        <v>0</v>
      </c>
      <c r="BW273" s="86">
        <f t="shared" si="496"/>
        <v>0</v>
      </c>
      <c r="BX273" s="86">
        <f t="shared" si="497"/>
        <v>1</v>
      </c>
      <c r="BY273" s="86">
        <f t="shared" si="497"/>
        <v>0</v>
      </c>
      <c r="BZ273" s="86">
        <f t="shared" si="497"/>
        <v>0</v>
      </c>
      <c r="CA273" s="83">
        <f>IF(AND(DataEntry!B273&gt;=ExFrom,DataEntry!B273&lt;=ExTo),0,IF(AR273&lt;DS273,0,DB273))</f>
        <v>36</v>
      </c>
      <c r="CB273" s="83">
        <f>IF(AND(DataEntry!B273&gt;=ExFrom,DataEntry!B273&lt;=ExTo),0,IF(AT273&lt;DT273,0,DC273))</f>
        <v>0</v>
      </c>
      <c r="CC273" s="14">
        <f t="shared" si="498"/>
        <v>77.760000000000005</v>
      </c>
      <c r="CD273" s="72" t="str">
        <f t="shared" si="431"/>
        <v>Darmstadt 98</v>
      </c>
      <c r="CE273" s="87">
        <f t="shared" si="499"/>
        <v>5.038917957337441E-2</v>
      </c>
      <c r="CF273" s="88">
        <f t="shared" si="500"/>
        <v>0.10431605864051259</v>
      </c>
      <c r="CG273" s="88">
        <f t="shared" si="501"/>
        <v>-0.14242459427697496</v>
      </c>
      <c r="CH273" s="87">
        <f t="shared" si="502"/>
        <v>0.26688114556167764</v>
      </c>
      <c r="CI273" s="89">
        <f t="shared" si="432"/>
        <v>0</v>
      </c>
      <c r="CJ273" s="89">
        <f t="shared" si="433"/>
        <v>1</v>
      </c>
      <c r="CK273" s="157">
        <f t="shared" si="434"/>
        <v>0</v>
      </c>
      <c r="CL273" s="90">
        <f t="shared" si="435"/>
        <v>77.760000000000005</v>
      </c>
      <c r="CM273" s="157">
        <f t="shared" si="436"/>
        <v>0</v>
      </c>
      <c r="CN273" s="90">
        <f t="shared" si="437"/>
        <v>0</v>
      </c>
      <c r="CO273" s="157">
        <f t="shared" si="438"/>
        <v>0</v>
      </c>
      <c r="CP273" s="90">
        <f t="shared" si="439"/>
        <v>0</v>
      </c>
      <c r="CQ273" s="157">
        <f t="shared" si="440"/>
        <v>0</v>
      </c>
      <c r="CR273" s="90">
        <f t="shared" si="441"/>
        <v>0</v>
      </c>
      <c r="CS273" s="157">
        <f t="shared" si="442"/>
        <v>0</v>
      </c>
      <c r="CT273" s="90">
        <f t="shared" si="443"/>
        <v>0</v>
      </c>
      <c r="CU273" s="157">
        <f t="shared" si="444"/>
        <v>0</v>
      </c>
      <c r="CV273" s="90">
        <f t="shared" si="445"/>
        <v>0</v>
      </c>
      <c r="CW273" s="157">
        <f t="shared" si="446"/>
        <v>0</v>
      </c>
      <c r="CX273" s="90">
        <f t="shared" si="447"/>
        <v>0</v>
      </c>
      <c r="CY273" s="157">
        <f t="shared" si="448"/>
        <v>0</v>
      </c>
      <c r="CZ273" s="90">
        <f t="shared" si="449"/>
        <v>0</v>
      </c>
      <c r="DA273" s="94">
        <f>DataEntry!B273</f>
        <v>44312</v>
      </c>
      <c r="DB273" s="83">
        <f t="shared" si="450"/>
        <v>36</v>
      </c>
      <c r="DC273" s="83">
        <f t="shared" si="451"/>
        <v>0</v>
      </c>
      <c r="DD273" s="145">
        <f t="shared" si="503"/>
        <v>4</v>
      </c>
      <c r="DE273" s="145" t="str">
        <f t="shared" si="504"/>
        <v/>
      </c>
      <c r="DF273" s="145" t="str">
        <f t="shared" si="505"/>
        <v/>
      </c>
      <c r="DG273" s="145" t="str">
        <f t="shared" si="506"/>
        <v/>
      </c>
      <c r="DH273" s="145" t="str">
        <f t="shared" si="507"/>
        <v/>
      </c>
      <c r="DI273" s="145">
        <f t="shared" si="508"/>
        <v>2</v>
      </c>
      <c r="DJ273" s="83">
        <f t="shared" si="509"/>
        <v>36</v>
      </c>
      <c r="DK273" s="83">
        <f t="shared" si="510"/>
        <v>0</v>
      </c>
      <c r="DL273" s="84">
        <f t="shared" si="511"/>
        <v>13.24</v>
      </c>
      <c r="DM273" s="14">
        <f t="shared" si="512"/>
        <v>-13.24</v>
      </c>
      <c r="DN273" s="87">
        <f>IFERROR(DO273*(1-DCFactor)+Results!DP273*DCFactor,"")</f>
        <v>0.27123303650442476</v>
      </c>
      <c r="DO273" s="87">
        <f>(DFactor*Rounds*Number/2+SUM(BV$3:BV261))/(Rounds*Number/2+COUNT(BV$3:BV261))</f>
        <v>0.27004601769911502</v>
      </c>
      <c r="DP273" s="87">
        <f t="shared" si="452"/>
        <v>0.2734375</v>
      </c>
      <c r="DQ273" s="84">
        <f t="shared" si="453"/>
        <v>0</v>
      </c>
      <c r="DR273" s="84">
        <f t="shared" si="454"/>
        <v>0</v>
      </c>
      <c r="DS273" s="87">
        <f t="shared" si="455"/>
        <v>0.33318946471198291</v>
      </c>
      <c r="DT273" s="87">
        <f t="shared" si="456"/>
        <v>0.34141415314256585</v>
      </c>
      <c r="DU273" s="87">
        <f t="shared" si="457"/>
        <v>0.26688114556167764</v>
      </c>
      <c r="DV273" s="86">
        <f t="shared" si="513"/>
        <v>2</v>
      </c>
      <c r="DW273" s="86">
        <f t="shared" si="514"/>
        <v>-2</v>
      </c>
    </row>
    <row r="274" spans="1:127" x14ac:dyDescent="0.25">
      <c r="A274" s="69">
        <v>272</v>
      </c>
      <c r="B274" s="70">
        <f>DataEntry!C274</f>
        <v>10</v>
      </c>
      <c r="C274" s="71">
        <f>COUNTIF(D$2:D274,D274)+COUNTIF(G$2:G274,D274)</f>
        <v>29</v>
      </c>
      <c r="D274" s="72" t="str">
        <f t="shared" si="415"/>
        <v>Karlsruher</v>
      </c>
      <c r="E274" s="70">
        <f>DataEntry!E274</f>
        <v>1</v>
      </c>
      <c r="F274" s="71">
        <f>COUNTIF(D$2:D274,G274)+COUNTIF(G$2:G274,G274)</f>
        <v>31</v>
      </c>
      <c r="G274" s="72" t="str">
        <f t="shared" si="416"/>
        <v>Erzgebirge Aue</v>
      </c>
      <c r="H274" s="73">
        <f>DataEntry!G274</f>
        <v>0</v>
      </c>
      <c r="I274" s="73">
        <f>DataEntry!H274</f>
        <v>0</v>
      </c>
      <c r="J274" s="158">
        <f t="shared" si="414"/>
        <v>2</v>
      </c>
      <c r="K274" s="156">
        <f t="shared" si="417"/>
        <v>0</v>
      </c>
      <c r="L274" s="224">
        <f t="shared" si="418"/>
        <v>2452.7495113917344</v>
      </c>
      <c r="M274" s="224">
        <f t="shared" si="419"/>
        <v>2312.6013947046472</v>
      </c>
      <c r="N274" s="236">
        <f t="shared" si="458"/>
        <v>140.14811668708717</v>
      </c>
      <c r="O274" s="22" t="str">
        <f t="shared" si="459"/>
        <v>T10G29</v>
      </c>
      <c r="P274" s="248">
        <f t="shared" si="420"/>
        <v>-1.3163112249397368</v>
      </c>
      <c r="Q274" s="22" t="str">
        <f t="shared" si="460"/>
        <v>T1G31</v>
      </c>
      <c r="R274" s="248">
        <f t="shared" si="421"/>
        <v>1.3163112249397368</v>
      </c>
      <c r="S274" s="74">
        <f t="shared" si="461"/>
        <v>0</v>
      </c>
      <c r="T274" s="75">
        <f t="shared" si="462"/>
        <v>0</v>
      </c>
      <c r="U274" s="76">
        <f t="shared" si="463"/>
        <v>0</v>
      </c>
      <c r="V274" s="74">
        <f t="shared" si="464"/>
        <v>0</v>
      </c>
      <c r="W274" s="75">
        <f t="shared" si="465"/>
        <v>0</v>
      </c>
      <c r="X274" s="76">
        <f t="shared" si="466"/>
        <v>0</v>
      </c>
      <c r="Y274" s="74">
        <f t="shared" si="467"/>
        <v>0</v>
      </c>
      <c r="Z274" s="75">
        <f t="shared" si="468"/>
        <v>1</v>
      </c>
      <c r="AA274" s="76">
        <f t="shared" si="469"/>
        <v>0</v>
      </c>
      <c r="AB274" s="74">
        <f t="shared" si="470"/>
        <v>0</v>
      </c>
      <c r="AC274" s="75">
        <f t="shared" si="471"/>
        <v>0</v>
      </c>
      <c r="AD274" s="76">
        <f t="shared" si="472"/>
        <v>0</v>
      </c>
      <c r="AE274" s="74">
        <f t="shared" si="473"/>
        <v>0</v>
      </c>
      <c r="AF274" s="75">
        <f t="shared" si="474"/>
        <v>0</v>
      </c>
      <c r="AG274" s="76">
        <f t="shared" si="475"/>
        <v>0</v>
      </c>
      <c r="AH274" s="74">
        <f t="shared" si="476"/>
        <v>0</v>
      </c>
      <c r="AI274" s="75">
        <f t="shared" si="477"/>
        <v>0</v>
      </c>
      <c r="AJ274" s="76">
        <f t="shared" si="478"/>
        <v>0</v>
      </c>
      <c r="AK274" s="74">
        <f t="shared" si="479"/>
        <v>0</v>
      </c>
      <c r="AL274" s="75">
        <f t="shared" si="480"/>
        <v>0</v>
      </c>
      <c r="AM274" s="76">
        <f t="shared" si="481"/>
        <v>0</v>
      </c>
      <c r="AN274" s="74">
        <f t="shared" si="482"/>
        <v>0</v>
      </c>
      <c r="AO274" s="75">
        <f t="shared" si="483"/>
        <v>0</v>
      </c>
      <c r="AP274" s="76">
        <f t="shared" si="484"/>
        <v>0</v>
      </c>
      <c r="AQ274" s="77">
        <f t="shared" si="422"/>
        <v>0.63163112249397368</v>
      </c>
      <c r="AR274" s="77">
        <f t="shared" si="485"/>
        <v>0.49109239579061059</v>
      </c>
      <c r="AS274" s="78">
        <f t="shared" si="486"/>
        <v>0.28107745340672619</v>
      </c>
      <c r="AT274" s="77">
        <f t="shared" si="487"/>
        <v>0.22783015080266322</v>
      </c>
      <c r="AU274" s="79">
        <f t="shared" si="515"/>
        <v>0.1</v>
      </c>
      <c r="AV274" s="139">
        <f>DataEntry!P274</f>
        <v>0</v>
      </c>
      <c r="AW274" s="80" t="str">
        <f t="shared" si="423"/>
        <v>51/50</v>
      </c>
      <c r="AX274" s="80" t="str">
        <f t="shared" si="424"/>
        <v>63/25</v>
      </c>
      <c r="AY274" s="80" t="str">
        <f t="shared" si="425"/>
        <v>84/25</v>
      </c>
      <c r="AZ274" s="92">
        <f>DataEntry!I274</f>
        <v>4</v>
      </c>
      <c r="BA274" s="93">
        <f>DataEntry!J274</f>
        <v>5</v>
      </c>
      <c r="BB274" s="92">
        <f>DataEntry!K274</f>
        <v>71</v>
      </c>
      <c r="BC274" s="93">
        <f>DataEntry!L274</f>
        <v>25</v>
      </c>
      <c r="BD274" s="92">
        <f>DataEntry!M274</f>
        <v>100</v>
      </c>
      <c r="BE274" s="93">
        <f>DataEntry!N274</f>
        <v>30</v>
      </c>
      <c r="BF274" s="77">
        <f t="shared" si="488"/>
        <v>0.53074763970400607</v>
      </c>
      <c r="BG274" s="77">
        <f t="shared" si="489"/>
        <v>0.24878795611125284</v>
      </c>
      <c r="BH274" s="77">
        <f t="shared" si="490"/>
        <v>0.22046440418474098</v>
      </c>
      <c r="BI274" s="83">
        <f t="shared" si="491"/>
        <v>0</v>
      </c>
      <c r="BJ274" s="83">
        <f t="shared" si="492"/>
        <v>1</v>
      </c>
      <c r="BK274" s="83">
        <f t="shared" si="493"/>
        <v>0</v>
      </c>
      <c r="BL274" s="84">
        <f t="shared" si="426"/>
        <v>0.28107745340672619</v>
      </c>
      <c r="BM274" s="84">
        <f t="shared" si="427"/>
        <v>0.24878795611125284</v>
      </c>
      <c r="BN274" s="85">
        <f t="shared" si="494"/>
        <v>3.2289497295473341E-2</v>
      </c>
      <c r="BO274" s="84">
        <f t="shared" si="428"/>
        <v>0.49109239579061059</v>
      </c>
      <c r="BP274" s="84">
        <f t="shared" si="429"/>
        <v>0.28107745340672619</v>
      </c>
      <c r="BQ274" s="84">
        <f t="shared" si="430"/>
        <v>0.22783015080266322</v>
      </c>
      <c r="BR274" s="84">
        <f t="shared" si="495"/>
        <v>0.53074763970400607</v>
      </c>
      <c r="BS274" s="84">
        <f t="shared" si="495"/>
        <v>0.24878795611125284</v>
      </c>
      <c r="BT274" s="84">
        <f t="shared" si="495"/>
        <v>0.22046440418474098</v>
      </c>
      <c r="BU274" s="86">
        <f t="shared" si="496"/>
        <v>0</v>
      </c>
      <c r="BV274" s="86">
        <f t="shared" si="496"/>
        <v>1</v>
      </c>
      <c r="BW274" s="86">
        <f t="shared" si="496"/>
        <v>0</v>
      </c>
      <c r="BX274" s="86">
        <f t="shared" si="497"/>
        <v>0</v>
      </c>
      <c r="BY274" s="86">
        <f t="shared" si="497"/>
        <v>1</v>
      </c>
      <c r="BZ274" s="86">
        <f t="shared" si="497"/>
        <v>0</v>
      </c>
      <c r="CA274" s="83">
        <f>IF(AND(DataEntry!B274&gt;=ExFrom,DataEntry!B274&lt;=ExTo),0,IF(AR274&lt;DS274,0,DB274))</f>
        <v>0</v>
      </c>
      <c r="CB274" s="83">
        <f>IF(AND(DataEntry!B274&gt;=ExFrom,DataEntry!B274&lt;=ExTo),0,IF(AT274&lt;DT274,0,DC274))</f>
        <v>0</v>
      </c>
      <c r="CC274" s="14">
        <f t="shared" si="498"/>
        <v>0</v>
      </c>
      <c r="CD274" s="72" t="str">
        <f t="shared" si="431"/>
        <v/>
      </c>
      <c r="CE274" s="87">
        <f t="shared" si="499"/>
        <v>4.6741452991453158E-2</v>
      </c>
      <c r="CF274" s="88">
        <f t="shared" si="500"/>
        <v>-8.6508474600730106E-2</v>
      </c>
      <c r="CG274" s="88">
        <f t="shared" si="501"/>
        <v>-7.8188304969053421E-3</v>
      </c>
      <c r="CH274" s="87">
        <f t="shared" si="502"/>
        <v>0.28107745340672619</v>
      </c>
      <c r="CI274" s="89">
        <f t="shared" si="432"/>
        <v>0</v>
      </c>
      <c r="CJ274" s="89">
        <f t="shared" si="433"/>
        <v>0</v>
      </c>
      <c r="CK274" s="157">
        <f t="shared" si="434"/>
        <v>0</v>
      </c>
      <c r="CL274" s="90">
        <f t="shared" si="435"/>
        <v>0</v>
      </c>
      <c r="CM274" s="157">
        <f t="shared" si="436"/>
        <v>0</v>
      </c>
      <c r="CN274" s="90">
        <f t="shared" si="437"/>
        <v>0</v>
      </c>
      <c r="CO274" s="157">
        <f t="shared" si="438"/>
        <v>0</v>
      </c>
      <c r="CP274" s="90">
        <f t="shared" si="439"/>
        <v>0</v>
      </c>
      <c r="CQ274" s="157">
        <f t="shared" si="440"/>
        <v>0</v>
      </c>
      <c r="CR274" s="90">
        <f t="shared" si="441"/>
        <v>0</v>
      </c>
      <c r="CS274" s="157">
        <f t="shared" si="442"/>
        <v>0</v>
      </c>
      <c r="CT274" s="90">
        <f t="shared" si="443"/>
        <v>0</v>
      </c>
      <c r="CU274" s="157">
        <f t="shared" si="444"/>
        <v>0</v>
      </c>
      <c r="CV274" s="90">
        <f t="shared" si="445"/>
        <v>0</v>
      </c>
      <c r="CW274" s="157">
        <f t="shared" si="446"/>
        <v>0</v>
      </c>
      <c r="CX274" s="90">
        <f t="shared" si="447"/>
        <v>0</v>
      </c>
      <c r="CY274" s="157">
        <f t="shared" si="448"/>
        <v>0</v>
      </c>
      <c r="CZ274" s="90">
        <f t="shared" si="449"/>
        <v>0</v>
      </c>
      <c r="DA274" s="94">
        <f>DataEntry!B274</f>
        <v>44312</v>
      </c>
      <c r="DB274" s="83">
        <f t="shared" si="450"/>
        <v>0</v>
      </c>
      <c r="DC274" s="83">
        <f t="shared" si="451"/>
        <v>0</v>
      </c>
      <c r="DD274" s="145" t="str">
        <f t="shared" si="503"/>
        <v/>
      </c>
      <c r="DE274" s="145">
        <f t="shared" si="504"/>
        <v>10</v>
      </c>
      <c r="DF274" s="145" t="str">
        <f t="shared" si="505"/>
        <v/>
      </c>
      <c r="DG274" s="145" t="str">
        <f t="shared" si="506"/>
        <v/>
      </c>
      <c r="DH274" s="145">
        <f t="shared" si="507"/>
        <v>1</v>
      </c>
      <c r="DI274" s="145" t="str">
        <f t="shared" si="508"/>
        <v/>
      </c>
      <c r="DJ274" s="83">
        <f t="shared" si="509"/>
        <v>0</v>
      </c>
      <c r="DK274" s="83">
        <f t="shared" si="510"/>
        <v>0</v>
      </c>
      <c r="DL274" s="84">
        <f t="shared" si="511"/>
        <v>0</v>
      </c>
      <c r="DM274" s="14">
        <f t="shared" si="512"/>
        <v>0</v>
      </c>
      <c r="DN274" s="87">
        <f>IFERROR(DO274*(1-DCFactor)+Results!DP274*DCFactor,"")</f>
        <v>0.27244201020808795</v>
      </c>
      <c r="DO274" s="87">
        <f>(DFactor*Rounds*Number/2+SUM(BV$3:BV262))/(Rounds*Number/2+COUNT(BV$3:BV262))</f>
        <v>0.26956890459363958</v>
      </c>
      <c r="DP274" s="87">
        <f t="shared" si="452"/>
        <v>0.27777777777777779</v>
      </c>
      <c r="DQ274" s="84">
        <f t="shared" si="453"/>
        <v>0</v>
      </c>
      <c r="DR274" s="84">
        <f t="shared" si="454"/>
        <v>0</v>
      </c>
      <c r="DS274" s="87">
        <f t="shared" si="455"/>
        <v>0.339550282486691</v>
      </c>
      <c r="DT274" s="87">
        <f t="shared" si="456"/>
        <v>0.33692729434989688</v>
      </c>
      <c r="DU274" s="87">
        <f t="shared" si="457"/>
        <v>0.28107745340672619</v>
      </c>
      <c r="DV274" s="86">
        <f t="shared" si="513"/>
        <v>0</v>
      </c>
      <c r="DW274" s="86">
        <f t="shared" si="514"/>
        <v>0</v>
      </c>
    </row>
    <row r="275" spans="1:127" x14ac:dyDescent="0.25">
      <c r="A275" s="69">
        <v>273</v>
      </c>
      <c r="B275" s="70">
        <f>DataEntry!C275</f>
        <v>12</v>
      </c>
      <c r="C275" s="71">
        <f>COUNTIF(D$2:D275,D275)+COUNTIF(G$2:G275,D275)</f>
        <v>31</v>
      </c>
      <c r="D275" s="72" t="str">
        <f t="shared" si="415"/>
        <v>Nurnberg</v>
      </c>
      <c r="E275" s="70">
        <f>DataEntry!E275</f>
        <v>11</v>
      </c>
      <c r="F275" s="71">
        <f>COUNTIF(D$2:D275,G275)+COUNTIF(G$2:G275,G275)</f>
        <v>28</v>
      </c>
      <c r="G275" s="72" t="str">
        <f t="shared" si="416"/>
        <v>Holstein Kiel</v>
      </c>
      <c r="H275" s="73">
        <f>DataEntry!G275</f>
        <v>1</v>
      </c>
      <c r="I275" s="73">
        <f>DataEntry!H275</f>
        <v>1</v>
      </c>
      <c r="J275" s="158">
        <f t="shared" si="414"/>
        <v>2</v>
      </c>
      <c r="K275" s="156">
        <f t="shared" si="417"/>
        <v>0</v>
      </c>
      <c r="L275" s="224">
        <f t="shared" si="418"/>
        <v>2470.0193486180501</v>
      </c>
      <c r="M275" s="224">
        <f t="shared" si="419"/>
        <v>2487.6643347851514</v>
      </c>
      <c r="N275" s="236">
        <f t="shared" si="458"/>
        <v>-17.644986167101251</v>
      </c>
      <c r="O275" s="22" t="str">
        <f t="shared" si="459"/>
        <v>T12G31</v>
      </c>
      <c r="P275" s="248">
        <f t="shared" si="420"/>
        <v>0.14886024150737587</v>
      </c>
      <c r="Q275" s="22" t="str">
        <f t="shared" si="460"/>
        <v>T11G28</v>
      </c>
      <c r="R275" s="248">
        <f t="shared" si="421"/>
        <v>-0.14886024150737587</v>
      </c>
      <c r="S275" s="74">
        <f t="shared" si="461"/>
        <v>0</v>
      </c>
      <c r="T275" s="75">
        <f t="shared" si="462"/>
        <v>1</v>
      </c>
      <c r="U275" s="76">
        <f t="shared" si="463"/>
        <v>0</v>
      </c>
      <c r="V275" s="74">
        <f t="shared" si="464"/>
        <v>0</v>
      </c>
      <c r="W275" s="75">
        <f t="shared" si="465"/>
        <v>0</v>
      </c>
      <c r="X275" s="76">
        <f t="shared" si="466"/>
        <v>0</v>
      </c>
      <c r="Y275" s="74">
        <f t="shared" si="467"/>
        <v>0</v>
      </c>
      <c r="Z275" s="75">
        <f t="shared" si="468"/>
        <v>0</v>
      </c>
      <c r="AA275" s="76">
        <f t="shared" si="469"/>
        <v>0</v>
      </c>
      <c r="AB275" s="74">
        <f t="shared" si="470"/>
        <v>0</v>
      </c>
      <c r="AC275" s="75">
        <f t="shared" si="471"/>
        <v>0</v>
      </c>
      <c r="AD275" s="76">
        <f t="shared" si="472"/>
        <v>0</v>
      </c>
      <c r="AE275" s="74">
        <f t="shared" si="473"/>
        <v>0</v>
      </c>
      <c r="AF275" s="75">
        <f t="shared" si="474"/>
        <v>0</v>
      </c>
      <c r="AG275" s="76">
        <f t="shared" si="475"/>
        <v>0</v>
      </c>
      <c r="AH275" s="74">
        <f t="shared" si="476"/>
        <v>0</v>
      </c>
      <c r="AI275" s="75">
        <f t="shared" si="477"/>
        <v>0</v>
      </c>
      <c r="AJ275" s="76">
        <f t="shared" si="478"/>
        <v>0</v>
      </c>
      <c r="AK275" s="74">
        <f t="shared" si="479"/>
        <v>0</v>
      </c>
      <c r="AL275" s="75">
        <f t="shared" si="480"/>
        <v>0</v>
      </c>
      <c r="AM275" s="76">
        <f t="shared" si="481"/>
        <v>0</v>
      </c>
      <c r="AN275" s="74">
        <f t="shared" si="482"/>
        <v>0</v>
      </c>
      <c r="AO275" s="75">
        <f t="shared" si="483"/>
        <v>0</v>
      </c>
      <c r="AP275" s="76">
        <f t="shared" si="484"/>
        <v>0</v>
      </c>
      <c r="AQ275" s="77">
        <f t="shared" si="422"/>
        <v>0.48511397584926241</v>
      </c>
      <c r="AR275" s="77">
        <f t="shared" si="485"/>
        <v>0.33946648056377215</v>
      </c>
      <c r="AS275" s="78">
        <f t="shared" si="486"/>
        <v>0.29129499057098052</v>
      </c>
      <c r="AT275" s="77">
        <f t="shared" si="487"/>
        <v>0.36923852886524738</v>
      </c>
      <c r="AU275" s="79">
        <f t="shared" si="515"/>
        <v>0.1</v>
      </c>
      <c r="AV275" s="139">
        <f>DataEntry!P275</f>
        <v>0</v>
      </c>
      <c r="AW275" s="80" t="str">
        <f t="shared" si="423"/>
        <v>97/50</v>
      </c>
      <c r="AX275" s="80" t="str">
        <f t="shared" si="424"/>
        <v>12/5</v>
      </c>
      <c r="AY275" s="80" t="str">
        <f t="shared" si="425"/>
        <v>17/10</v>
      </c>
      <c r="AZ275" s="92">
        <f>DataEntry!I275</f>
        <v>52</v>
      </c>
      <c r="BA275" s="93">
        <f>DataEntry!J275</f>
        <v>25</v>
      </c>
      <c r="BB275" s="92">
        <f>DataEntry!K275</f>
        <v>133</v>
      </c>
      <c r="BC275" s="93">
        <f>DataEntry!L275</f>
        <v>50</v>
      </c>
      <c r="BD275" s="92">
        <f>DataEntry!M275</f>
        <v>121</v>
      </c>
      <c r="BE275" s="93">
        <f>DataEntry!N275</f>
        <v>100</v>
      </c>
      <c r="BF275" s="77">
        <f t="shared" si="488"/>
        <v>0.30910035845033285</v>
      </c>
      <c r="BG275" s="77">
        <f t="shared" si="489"/>
        <v>0.26011724153743859</v>
      </c>
      <c r="BH275" s="77">
        <f t="shared" si="490"/>
        <v>0.43078240001222856</v>
      </c>
      <c r="BI275" s="83">
        <f t="shared" si="491"/>
        <v>0</v>
      </c>
      <c r="BJ275" s="83">
        <f t="shared" si="492"/>
        <v>1</v>
      </c>
      <c r="BK275" s="83">
        <f t="shared" si="493"/>
        <v>0</v>
      </c>
      <c r="BL275" s="84">
        <f t="shared" si="426"/>
        <v>0.29129499057098052</v>
      </c>
      <c r="BM275" s="84">
        <f t="shared" si="427"/>
        <v>0.26011724153743859</v>
      </c>
      <c r="BN275" s="85">
        <f t="shared" si="494"/>
        <v>3.1177749033541924E-2</v>
      </c>
      <c r="BO275" s="84">
        <f t="shared" si="428"/>
        <v>0.33946648056377215</v>
      </c>
      <c r="BP275" s="84">
        <f t="shared" si="429"/>
        <v>0.29129499057098052</v>
      </c>
      <c r="BQ275" s="84">
        <f t="shared" si="430"/>
        <v>0.36923852886524738</v>
      </c>
      <c r="BR275" s="84">
        <f t="shared" si="495"/>
        <v>0.30910035845033285</v>
      </c>
      <c r="BS275" s="84">
        <f t="shared" si="495"/>
        <v>0.26011724153743859</v>
      </c>
      <c r="BT275" s="84">
        <f t="shared" si="495"/>
        <v>0.43078240001222856</v>
      </c>
      <c r="BU275" s="86">
        <f t="shared" si="496"/>
        <v>0</v>
      </c>
      <c r="BV275" s="86">
        <f t="shared" si="496"/>
        <v>1</v>
      </c>
      <c r="BW275" s="86">
        <f t="shared" si="496"/>
        <v>0</v>
      </c>
      <c r="BX275" s="86">
        <f t="shared" si="497"/>
        <v>0</v>
      </c>
      <c r="BY275" s="86">
        <f t="shared" si="497"/>
        <v>1</v>
      </c>
      <c r="BZ275" s="86">
        <f t="shared" si="497"/>
        <v>0</v>
      </c>
      <c r="CA275" s="83">
        <f>IF(AND(DataEntry!B275&gt;=ExFrom,DataEntry!B275&lt;=ExTo),0,IF(AR275&lt;DS275,0,DB275))</f>
        <v>0</v>
      </c>
      <c r="CB275" s="83">
        <f>IF(AND(DataEntry!B275&gt;=ExFrom,DataEntry!B275&lt;=ExTo),0,IF(AT275&lt;DT275,0,DC275))</f>
        <v>0</v>
      </c>
      <c r="CC275" s="14">
        <f t="shared" si="498"/>
        <v>0</v>
      </c>
      <c r="CD275" s="72" t="str">
        <f t="shared" si="431"/>
        <v/>
      </c>
      <c r="CE275" s="87">
        <f t="shared" si="499"/>
        <v>5.0388056173977125E-2</v>
      </c>
      <c r="CF275" s="88">
        <f t="shared" si="500"/>
        <v>3.0510876582908009E-2</v>
      </c>
      <c r="CG275" s="88">
        <f t="shared" si="501"/>
        <v>-0.12595820426210316</v>
      </c>
      <c r="CH275" s="87">
        <f t="shared" si="502"/>
        <v>0.29129499057098046</v>
      </c>
      <c r="CI275" s="89">
        <f t="shared" si="432"/>
        <v>0</v>
      </c>
      <c r="CJ275" s="89">
        <f t="shared" si="433"/>
        <v>0</v>
      </c>
      <c r="CK275" s="157">
        <f t="shared" si="434"/>
        <v>0</v>
      </c>
      <c r="CL275" s="90">
        <f t="shared" si="435"/>
        <v>0</v>
      </c>
      <c r="CM275" s="157">
        <f t="shared" si="436"/>
        <v>0</v>
      </c>
      <c r="CN275" s="90">
        <f t="shared" si="437"/>
        <v>0</v>
      </c>
      <c r="CO275" s="157">
        <f t="shared" si="438"/>
        <v>0</v>
      </c>
      <c r="CP275" s="90">
        <f t="shared" si="439"/>
        <v>0</v>
      </c>
      <c r="CQ275" s="157">
        <f t="shared" si="440"/>
        <v>0</v>
      </c>
      <c r="CR275" s="90">
        <f t="shared" si="441"/>
        <v>0</v>
      </c>
      <c r="CS275" s="157">
        <f t="shared" si="442"/>
        <v>0</v>
      </c>
      <c r="CT275" s="90">
        <f t="shared" si="443"/>
        <v>0</v>
      </c>
      <c r="CU275" s="157">
        <f t="shared" si="444"/>
        <v>0</v>
      </c>
      <c r="CV275" s="90">
        <f t="shared" si="445"/>
        <v>0</v>
      </c>
      <c r="CW275" s="157">
        <f t="shared" si="446"/>
        <v>0</v>
      </c>
      <c r="CX275" s="90">
        <f t="shared" si="447"/>
        <v>0</v>
      </c>
      <c r="CY275" s="157">
        <f t="shared" si="448"/>
        <v>0</v>
      </c>
      <c r="CZ275" s="90">
        <f t="shared" si="449"/>
        <v>0</v>
      </c>
      <c r="DA275" s="94">
        <f>DataEntry!B275</f>
        <v>44313</v>
      </c>
      <c r="DB275" s="83">
        <f t="shared" si="450"/>
        <v>0</v>
      </c>
      <c r="DC275" s="83">
        <f t="shared" si="451"/>
        <v>0</v>
      </c>
      <c r="DD275" s="145" t="str">
        <f t="shared" si="503"/>
        <v/>
      </c>
      <c r="DE275" s="145">
        <f t="shared" si="504"/>
        <v>12</v>
      </c>
      <c r="DF275" s="145" t="str">
        <f t="shared" si="505"/>
        <v/>
      </c>
      <c r="DG275" s="145" t="str">
        <f t="shared" si="506"/>
        <v/>
      </c>
      <c r="DH275" s="145">
        <f t="shared" si="507"/>
        <v>11</v>
      </c>
      <c r="DI275" s="145" t="str">
        <f t="shared" si="508"/>
        <v/>
      </c>
      <c r="DJ275" s="83">
        <f t="shared" si="509"/>
        <v>0</v>
      </c>
      <c r="DK275" s="83">
        <f t="shared" si="510"/>
        <v>0</v>
      </c>
      <c r="DL275" s="84">
        <f t="shared" si="511"/>
        <v>0</v>
      </c>
      <c r="DM275" s="14">
        <f t="shared" si="512"/>
        <v>0</v>
      </c>
      <c r="DN275" s="87">
        <f>IFERROR(DO275*(1-DCFactor)+Results!DP275*DCFactor,"")</f>
        <v>0.28525714285714288</v>
      </c>
      <c r="DO275" s="87">
        <f>(DFactor*Rounds*Number/2+SUM(BV$3:BV263))/(Rounds*Number/2+COUNT(BV$3:BV263))</f>
        <v>0.27085714285714285</v>
      </c>
      <c r="DP275" s="87">
        <f t="shared" si="452"/>
        <v>0.312</v>
      </c>
      <c r="DQ275" s="84">
        <f t="shared" si="453"/>
        <v>0</v>
      </c>
      <c r="DR275" s="84">
        <f t="shared" si="454"/>
        <v>0</v>
      </c>
      <c r="DS275" s="87">
        <f t="shared" si="455"/>
        <v>0.33564963744723642</v>
      </c>
      <c r="DT275" s="87">
        <f t="shared" si="456"/>
        <v>0.34086527347540341</v>
      </c>
      <c r="DU275" s="87">
        <f t="shared" si="457"/>
        <v>0.29129499057098046</v>
      </c>
      <c r="DV275" s="86">
        <f t="shared" si="513"/>
        <v>0</v>
      </c>
      <c r="DW275" s="86">
        <f t="shared" si="514"/>
        <v>0</v>
      </c>
    </row>
    <row r="276" spans="1:127" x14ac:dyDescent="0.25">
      <c r="A276" s="69">
        <v>274</v>
      </c>
      <c r="B276" s="70">
        <f>DataEntry!C276</f>
        <v>6</v>
      </c>
      <c r="C276" s="71">
        <f>COUNTIF(D$2:D276,D276)+COUNTIF(G$2:G276,D276)</f>
        <v>31</v>
      </c>
      <c r="D276" s="72" t="str">
        <f t="shared" si="415"/>
        <v>Greuther Furth</v>
      </c>
      <c r="E276" s="70">
        <f>DataEntry!E276</f>
        <v>16</v>
      </c>
      <c r="F276" s="71">
        <f>COUNTIF(D$2:D276,G276)+COUNTIF(G$2:G276,G276)</f>
        <v>30</v>
      </c>
      <c r="G276" s="72" t="str">
        <f t="shared" si="416"/>
        <v>Sandhausen</v>
      </c>
      <c r="H276" s="73">
        <f>DataEntry!G276</f>
        <v>3</v>
      </c>
      <c r="I276" s="73">
        <f>DataEntry!H276</f>
        <v>2</v>
      </c>
      <c r="J276" s="158">
        <f t="shared" si="414"/>
        <v>1</v>
      </c>
      <c r="K276" s="156">
        <f t="shared" si="417"/>
        <v>0</v>
      </c>
      <c r="L276" s="224">
        <f t="shared" si="418"/>
        <v>2499.9730556522582</v>
      </c>
      <c r="M276" s="224">
        <f t="shared" si="419"/>
        <v>2352.0144282116862</v>
      </c>
      <c r="N276" s="236">
        <f t="shared" si="458"/>
        <v>147.95862744057195</v>
      </c>
      <c r="O276" s="22" t="str">
        <f t="shared" si="459"/>
        <v>T6G31</v>
      </c>
      <c r="P276" s="248">
        <f t="shared" si="420"/>
        <v>3.6144761766960807</v>
      </c>
      <c r="Q276" s="22" t="str">
        <f t="shared" si="460"/>
        <v>T16G30</v>
      </c>
      <c r="R276" s="248">
        <f t="shared" si="421"/>
        <v>-3.6144761766960807</v>
      </c>
      <c r="S276" s="74">
        <f t="shared" si="461"/>
        <v>0</v>
      </c>
      <c r="T276" s="75">
        <f t="shared" si="462"/>
        <v>0</v>
      </c>
      <c r="U276" s="76">
        <f t="shared" si="463"/>
        <v>0</v>
      </c>
      <c r="V276" s="74">
        <f t="shared" si="464"/>
        <v>0</v>
      </c>
      <c r="W276" s="75">
        <f t="shared" si="465"/>
        <v>0</v>
      </c>
      <c r="X276" s="76">
        <f t="shared" si="466"/>
        <v>0</v>
      </c>
      <c r="Y276" s="74">
        <f t="shared" si="467"/>
        <v>1</v>
      </c>
      <c r="Z276" s="75">
        <f t="shared" si="468"/>
        <v>0</v>
      </c>
      <c r="AA276" s="76">
        <f t="shared" si="469"/>
        <v>0</v>
      </c>
      <c r="AB276" s="74">
        <f t="shared" si="470"/>
        <v>0</v>
      </c>
      <c r="AC276" s="75">
        <f t="shared" si="471"/>
        <v>0</v>
      </c>
      <c r="AD276" s="76">
        <f t="shared" si="472"/>
        <v>0</v>
      </c>
      <c r="AE276" s="74">
        <f t="shared" si="473"/>
        <v>0</v>
      </c>
      <c r="AF276" s="75">
        <f t="shared" si="474"/>
        <v>0</v>
      </c>
      <c r="AG276" s="76">
        <f t="shared" si="475"/>
        <v>0</v>
      </c>
      <c r="AH276" s="74">
        <f t="shared" si="476"/>
        <v>0</v>
      </c>
      <c r="AI276" s="75">
        <f t="shared" si="477"/>
        <v>0</v>
      </c>
      <c r="AJ276" s="76">
        <f t="shared" si="478"/>
        <v>0</v>
      </c>
      <c r="AK276" s="74">
        <f t="shared" si="479"/>
        <v>0</v>
      </c>
      <c r="AL276" s="75">
        <f t="shared" si="480"/>
        <v>0</v>
      </c>
      <c r="AM276" s="76">
        <f t="shared" si="481"/>
        <v>0</v>
      </c>
      <c r="AN276" s="74">
        <f t="shared" si="482"/>
        <v>0</v>
      </c>
      <c r="AO276" s="75">
        <f t="shared" si="483"/>
        <v>0</v>
      </c>
      <c r="AP276" s="76">
        <f t="shared" si="484"/>
        <v>0</v>
      </c>
      <c r="AQ276" s="77">
        <f t="shared" si="422"/>
        <v>0.63855238233039191</v>
      </c>
      <c r="AR276" s="77">
        <f t="shared" si="485"/>
        <v>0.49712552661100162</v>
      </c>
      <c r="AS276" s="78">
        <f t="shared" si="486"/>
        <v>0.28285371143878058</v>
      </c>
      <c r="AT276" s="77">
        <f t="shared" si="487"/>
        <v>0.2200207619502178</v>
      </c>
      <c r="AU276" s="79">
        <f t="shared" si="515"/>
        <v>0.1</v>
      </c>
      <c r="AV276" s="139">
        <f>DataEntry!P276</f>
        <v>0</v>
      </c>
      <c r="AW276" s="80" t="str">
        <f t="shared" si="423"/>
        <v>Evens</v>
      </c>
      <c r="AX276" s="80" t="str">
        <f t="shared" si="424"/>
        <v>63/25</v>
      </c>
      <c r="AY276" s="80" t="str">
        <f t="shared" si="425"/>
        <v>88/25</v>
      </c>
      <c r="AZ276" s="92">
        <f>DataEntry!I276</f>
        <v>7</v>
      </c>
      <c r="BA276" s="93">
        <f>DataEntry!J276</f>
        <v>10</v>
      </c>
      <c r="BB276" s="92">
        <f>DataEntry!K276</f>
        <v>63</v>
      </c>
      <c r="BC276" s="93">
        <f>DataEntry!L276</f>
        <v>20</v>
      </c>
      <c r="BD276" s="92">
        <f>DataEntry!M276</f>
        <v>71</v>
      </c>
      <c r="BE276" s="93">
        <f>DataEntry!N276</f>
        <v>20</v>
      </c>
      <c r="BF276" s="77">
        <f t="shared" si="488"/>
        <v>0.56076917365802947</v>
      </c>
      <c r="BG276" s="77">
        <f t="shared" si="489"/>
        <v>0.22971267354666267</v>
      </c>
      <c r="BH276" s="77">
        <f t="shared" si="490"/>
        <v>0.20951815279530772</v>
      </c>
      <c r="BI276" s="83">
        <f t="shared" si="491"/>
        <v>1</v>
      </c>
      <c r="BJ276" s="83">
        <f t="shared" si="492"/>
        <v>0</v>
      </c>
      <c r="BK276" s="83">
        <f t="shared" si="493"/>
        <v>0</v>
      </c>
      <c r="BL276" s="84">
        <f t="shared" si="426"/>
        <v>0.49712552661100162</v>
      </c>
      <c r="BM276" s="84">
        <f t="shared" si="427"/>
        <v>0.56076917365802947</v>
      </c>
      <c r="BN276" s="85">
        <f t="shared" si="494"/>
        <v>-6.3643647047027851E-2</v>
      </c>
      <c r="BO276" s="84">
        <f t="shared" si="428"/>
        <v>0.49712552661100162</v>
      </c>
      <c r="BP276" s="84">
        <f t="shared" si="429"/>
        <v>0.28285371143878058</v>
      </c>
      <c r="BQ276" s="84">
        <f t="shared" si="430"/>
        <v>0.2200207619502178</v>
      </c>
      <c r="BR276" s="84">
        <f t="shared" si="495"/>
        <v>0.56076917365802947</v>
      </c>
      <c r="BS276" s="84">
        <f t="shared" si="495"/>
        <v>0.22971267354666267</v>
      </c>
      <c r="BT276" s="84">
        <f t="shared" si="495"/>
        <v>0.20951815279530772</v>
      </c>
      <c r="BU276" s="86">
        <f t="shared" si="496"/>
        <v>1</v>
      </c>
      <c r="BV276" s="86">
        <f t="shared" si="496"/>
        <v>0</v>
      </c>
      <c r="BW276" s="86">
        <f t="shared" si="496"/>
        <v>0</v>
      </c>
      <c r="BX276" s="86">
        <f t="shared" si="497"/>
        <v>1</v>
      </c>
      <c r="BY276" s="86">
        <f t="shared" si="497"/>
        <v>0</v>
      </c>
      <c r="BZ276" s="86">
        <f t="shared" si="497"/>
        <v>0</v>
      </c>
      <c r="CA276" s="83">
        <f>IF(AND(DataEntry!B276&gt;=ExFrom,DataEntry!B276&lt;=ExTo),0,IF(AR276&lt;DS276,0,DB276))</f>
        <v>0</v>
      </c>
      <c r="CB276" s="83">
        <f>IF(AND(DataEntry!B276&gt;=ExFrom,DataEntry!B276&lt;=ExTo),0,IF(AT276&lt;DT276,0,DC276))</f>
        <v>0</v>
      </c>
      <c r="CC276" s="14">
        <f t="shared" si="498"/>
        <v>0</v>
      </c>
      <c r="CD276" s="72" t="str">
        <f t="shared" si="431"/>
        <v/>
      </c>
      <c r="CE276" s="87">
        <f t="shared" si="499"/>
        <v>4.8979369319553712E-2</v>
      </c>
      <c r="CF276" s="88">
        <f t="shared" si="500"/>
        <v>-0.1159423448591235</v>
      </c>
      <c r="CG276" s="88">
        <f t="shared" si="501"/>
        <v>6.6763615446282446E-4</v>
      </c>
      <c r="CH276" s="87">
        <f t="shared" si="502"/>
        <v>0.28285371143878058</v>
      </c>
      <c r="CI276" s="89">
        <f t="shared" si="432"/>
        <v>0</v>
      </c>
      <c r="CJ276" s="89">
        <f t="shared" si="433"/>
        <v>0</v>
      </c>
      <c r="CK276" s="157">
        <f t="shared" si="434"/>
        <v>0</v>
      </c>
      <c r="CL276" s="90">
        <f t="shared" si="435"/>
        <v>0</v>
      </c>
      <c r="CM276" s="157">
        <f t="shared" si="436"/>
        <v>0</v>
      </c>
      <c r="CN276" s="90">
        <f t="shared" si="437"/>
        <v>0</v>
      </c>
      <c r="CO276" s="157">
        <f t="shared" si="438"/>
        <v>0</v>
      </c>
      <c r="CP276" s="90">
        <f t="shared" si="439"/>
        <v>0</v>
      </c>
      <c r="CQ276" s="157">
        <f t="shared" si="440"/>
        <v>0</v>
      </c>
      <c r="CR276" s="90">
        <f t="shared" si="441"/>
        <v>0</v>
      </c>
      <c r="CS276" s="157">
        <f t="shared" si="442"/>
        <v>0</v>
      </c>
      <c r="CT276" s="90">
        <f t="shared" si="443"/>
        <v>0</v>
      </c>
      <c r="CU276" s="157">
        <f t="shared" si="444"/>
        <v>0</v>
      </c>
      <c r="CV276" s="90">
        <f t="shared" si="445"/>
        <v>0</v>
      </c>
      <c r="CW276" s="157">
        <f t="shared" si="446"/>
        <v>0</v>
      </c>
      <c r="CX276" s="90">
        <f t="shared" si="447"/>
        <v>0</v>
      </c>
      <c r="CY276" s="157">
        <f t="shared" si="448"/>
        <v>0</v>
      </c>
      <c r="CZ276" s="90">
        <f t="shared" si="449"/>
        <v>0</v>
      </c>
      <c r="DA276" s="94">
        <f>DataEntry!B276</f>
        <v>44314</v>
      </c>
      <c r="DB276" s="83">
        <f t="shared" si="450"/>
        <v>0</v>
      </c>
      <c r="DC276" s="83">
        <f t="shared" si="451"/>
        <v>0</v>
      </c>
      <c r="DD276" s="145">
        <f t="shared" si="503"/>
        <v>6</v>
      </c>
      <c r="DE276" s="145" t="str">
        <f t="shared" si="504"/>
        <v/>
      </c>
      <c r="DF276" s="145" t="str">
        <f t="shared" si="505"/>
        <v/>
      </c>
      <c r="DG276" s="145" t="str">
        <f t="shared" si="506"/>
        <v/>
      </c>
      <c r="DH276" s="145" t="str">
        <f t="shared" si="507"/>
        <v/>
      </c>
      <c r="DI276" s="145">
        <f t="shared" si="508"/>
        <v>16</v>
      </c>
      <c r="DJ276" s="83">
        <f t="shared" si="509"/>
        <v>0</v>
      </c>
      <c r="DK276" s="83">
        <f t="shared" si="510"/>
        <v>0</v>
      </c>
      <c r="DL276" s="84">
        <f t="shared" si="511"/>
        <v>0</v>
      </c>
      <c r="DM276" s="14">
        <f t="shared" si="512"/>
        <v>0</v>
      </c>
      <c r="DN276" s="87">
        <f>IFERROR(DO276*(1-DCFactor)+Results!DP276*DCFactor,"")</f>
        <v>0.2777156870355994</v>
      </c>
      <c r="DO276" s="87">
        <f>(DFactor*Rounds*Number/2+SUM(BV$3:BV264))/(Rounds*Number/2+COUNT(BV$3:BV264))</f>
        <v>0.27038028169014083</v>
      </c>
      <c r="DP276" s="87">
        <f t="shared" si="452"/>
        <v>0.29133858267716534</v>
      </c>
      <c r="DQ276" s="84">
        <f t="shared" si="453"/>
        <v>0</v>
      </c>
      <c r="DR276" s="84">
        <f t="shared" si="454"/>
        <v>0</v>
      </c>
      <c r="DS276" s="87">
        <f t="shared" si="455"/>
        <v>0.34053141149530408</v>
      </c>
      <c r="DT276" s="87">
        <f t="shared" si="456"/>
        <v>0.33664441212818452</v>
      </c>
      <c r="DU276" s="87">
        <f t="shared" si="457"/>
        <v>0.28285371143878058</v>
      </c>
      <c r="DV276" s="86">
        <f t="shared" si="513"/>
        <v>1</v>
      </c>
      <c r="DW276" s="86">
        <f t="shared" si="514"/>
        <v>-1</v>
      </c>
    </row>
    <row r="277" spans="1:127" x14ac:dyDescent="0.25">
      <c r="A277" s="69">
        <v>275</v>
      </c>
      <c r="B277" s="70">
        <f>DataEntry!C277</f>
        <v>7</v>
      </c>
      <c r="C277" s="71">
        <f>COUNTIF(D$2:D277,D277)+COUNTIF(G$2:G277,D277)</f>
        <v>31</v>
      </c>
      <c r="D277" s="72" t="str">
        <f t="shared" si="415"/>
        <v>Hamburger</v>
      </c>
      <c r="E277" s="70">
        <f>DataEntry!E277</f>
        <v>10</v>
      </c>
      <c r="F277" s="71">
        <f>COUNTIF(D$2:D277,G277)+COUNTIF(G$2:G277,G277)</f>
        <v>30</v>
      </c>
      <c r="G277" s="72" t="str">
        <f t="shared" si="416"/>
        <v>Karlsruher</v>
      </c>
      <c r="H277" s="73">
        <f>DataEntry!G277</f>
        <v>1</v>
      </c>
      <c r="I277" s="73">
        <f>DataEntry!H277</f>
        <v>1</v>
      </c>
      <c r="J277" s="158">
        <f t="shared" si="414"/>
        <v>2</v>
      </c>
      <c r="K277" s="156">
        <f t="shared" si="417"/>
        <v>0</v>
      </c>
      <c r="L277" s="224">
        <f t="shared" si="418"/>
        <v>2608.3431918464844</v>
      </c>
      <c r="M277" s="224">
        <f t="shared" si="419"/>
        <v>2465.2942636993971</v>
      </c>
      <c r="N277" s="236">
        <f t="shared" si="458"/>
        <v>143.04892814708728</v>
      </c>
      <c r="O277" s="22" t="str">
        <f t="shared" si="459"/>
        <v>T7G31</v>
      </c>
      <c r="P277" s="248">
        <f t="shared" si="420"/>
        <v>-1.345959873088117</v>
      </c>
      <c r="Q277" s="22" t="str">
        <f t="shared" si="460"/>
        <v>T10G30</v>
      </c>
      <c r="R277" s="248">
        <f t="shared" si="421"/>
        <v>1.345959873088117</v>
      </c>
      <c r="S277" s="74">
        <f t="shared" si="461"/>
        <v>0</v>
      </c>
      <c r="T277" s="75">
        <f t="shared" si="462"/>
        <v>0</v>
      </c>
      <c r="U277" s="76">
        <f t="shared" si="463"/>
        <v>0</v>
      </c>
      <c r="V277" s="74">
        <f t="shared" si="464"/>
        <v>0</v>
      </c>
      <c r="W277" s="75">
        <f t="shared" si="465"/>
        <v>0</v>
      </c>
      <c r="X277" s="76">
        <f t="shared" si="466"/>
        <v>0</v>
      </c>
      <c r="Y277" s="74">
        <f t="shared" si="467"/>
        <v>0</v>
      </c>
      <c r="Z277" s="75">
        <f t="shared" si="468"/>
        <v>1</v>
      </c>
      <c r="AA277" s="76">
        <f t="shared" si="469"/>
        <v>0</v>
      </c>
      <c r="AB277" s="74">
        <f t="shared" si="470"/>
        <v>0</v>
      </c>
      <c r="AC277" s="75">
        <f t="shared" si="471"/>
        <v>0</v>
      </c>
      <c r="AD277" s="76">
        <f t="shared" si="472"/>
        <v>0</v>
      </c>
      <c r="AE277" s="74">
        <f t="shared" si="473"/>
        <v>0</v>
      </c>
      <c r="AF277" s="75">
        <f t="shared" si="474"/>
        <v>0</v>
      </c>
      <c r="AG277" s="76">
        <f t="shared" si="475"/>
        <v>0</v>
      </c>
      <c r="AH277" s="74">
        <f t="shared" si="476"/>
        <v>0</v>
      </c>
      <c r="AI277" s="75">
        <f t="shared" si="477"/>
        <v>0</v>
      </c>
      <c r="AJ277" s="76">
        <f t="shared" si="478"/>
        <v>0</v>
      </c>
      <c r="AK277" s="74">
        <f t="shared" si="479"/>
        <v>0</v>
      </c>
      <c r="AL277" s="75">
        <f t="shared" si="480"/>
        <v>0</v>
      </c>
      <c r="AM277" s="76">
        <f t="shared" si="481"/>
        <v>0</v>
      </c>
      <c r="AN277" s="74">
        <f t="shared" si="482"/>
        <v>0</v>
      </c>
      <c r="AO277" s="75">
        <f t="shared" si="483"/>
        <v>0</v>
      </c>
      <c r="AP277" s="76">
        <f t="shared" si="484"/>
        <v>0</v>
      </c>
      <c r="AQ277" s="77">
        <f t="shared" si="422"/>
        <v>0.63459598730881173</v>
      </c>
      <c r="AR277" s="77">
        <f t="shared" si="485"/>
        <v>0.48531579169577826</v>
      </c>
      <c r="AS277" s="78">
        <f t="shared" si="486"/>
        <v>0.29856039122606687</v>
      </c>
      <c r="AT277" s="77">
        <f t="shared" si="487"/>
        <v>0.21612381707815487</v>
      </c>
      <c r="AU277" s="79">
        <f t="shared" si="515"/>
        <v>0.1</v>
      </c>
      <c r="AV277" s="139">
        <f>DataEntry!P277</f>
        <v>102</v>
      </c>
      <c r="AW277" s="80" t="str">
        <f t="shared" si="423"/>
        <v>53/50</v>
      </c>
      <c r="AX277" s="80" t="str">
        <f t="shared" si="424"/>
        <v>58/25</v>
      </c>
      <c r="AY277" s="80" t="str">
        <f t="shared" si="425"/>
        <v>18/5</v>
      </c>
      <c r="AZ277" s="92">
        <f>DataEntry!I277</f>
        <v>57</v>
      </c>
      <c r="BA277" s="93">
        <f>DataEntry!J277</f>
        <v>100</v>
      </c>
      <c r="BB277" s="92">
        <f>DataEntry!K277</f>
        <v>17</v>
      </c>
      <c r="BC277" s="93">
        <f>DataEntry!L277</f>
        <v>5</v>
      </c>
      <c r="BD277" s="92">
        <f>DataEntry!M277</f>
        <v>22</v>
      </c>
      <c r="BE277" s="93">
        <f>DataEntry!N277</f>
        <v>5</v>
      </c>
      <c r="BF277" s="77">
        <f t="shared" si="488"/>
        <v>0.60695856537066362</v>
      </c>
      <c r="BG277" s="77">
        <f t="shared" si="489"/>
        <v>0.21657385173453225</v>
      </c>
      <c r="BH277" s="77">
        <f t="shared" si="490"/>
        <v>0.17646758289480405</v>
      </c>
      <c r="BI277" s="83">
        <f t="shared" si="491"/>
        <v>0</v>
      </c>
      <c r="BJ277" s="83">
        <f t="shared" si="492"/>
        <v>1</v>
      </c>
      <c r="BK277" s="83">
        <f t="shared" si="493"/>
        <v>0</v>
      </c>
      <c r="BL277" s="84">
        <f t="shared" si="426"/>
        <v>0.29856039122606687</v>
      </c>
      <c r="BM277" s="84">
        <f t="shared" si="427"/>
        <v>0.21657385173453225</v>
      </c>
      <c r="BN277" s="85">
        <f t="shared" si="494"/>
        <v>8.1986539491534616E-2</v>
      </c>
      <c r="BO277" s="84">
        <f t="shared" si="428"/>
        <v>0.48531579169577826</v>
      </c>
      <c r="BP277" s="84">
        <f t="shared" si="429"/>
        <v>0.29856039122606687</v>
      </c>
      <c r="BQ277" s="84">
        <f t="shared" si="430"/>
        <v>0.21612381707815487</v>
      </c>
      <c r="BR277" s="84">
        <f t="shared" si="495"/>
        <v>0.60695856537066362</v>
      </c>
      <c r="BS277" s="84">
        <f t="shared" si="495"/>
        <v>0.21657385173453225</v>
      </c>
      <c r="BT277" s="84">
        <f t="shared" si="495"/>
        <v>0.17646758289480405</v>
      </c>
      <c r="BU277" s="86">
        <f t="shared" si="496"/>
        <v>0</v>
      </c>
      <c r="BV277" s="86">
        <f t="shared" si="496"/>
        <v>1</v>
      </c>
      <c r="BW277" s="86">
        <f t="shared" si="496"/>
        <v>0</v>
      </c>
      <c r="BX277" s="86">
        <f t="shared" si="497"/>
        <v>0</v>
      </c>
      <c r="BY277" s="86">
        <f t="shared" si="497"/>
        <v>1</v>
      </c>
      <c r="BZ277" s="86">
        <f t="shared" si="497"/>
        <v>0</v>
      </c>
      <c r="CA277" s="83">
        <f>IF(AND(DataEntry!B277&gt;=ExFrom,DataEntry!B277&lt;=ExTo),0,IF(AR277&lt;DS277,0,DB277))</f>
        <v>0</v>
      </c>
      <c r="CB277" s="83">
        <f>IF(AND(DataEntry!B277&gt;=ExFrom,DataEntry!B277&lt;=ExTo),0,IF(AT277&lt;DT277,0,DC277))</f>
        <v>0</v>
      </c>
      <c r="CC277" s="14">
        <f t="shared" si="498"/>
        <v>0</v>
      </c>
      <c r="CD277" s="72" t="str">
        <f t="shared" si="431"/>
        <v/>
      </c>
      <c r="CE277" s="87">
        <f t="shared" si="499"/>
        <v>4.9400587617148162E-2</v>
      </c>
      <c r="CF277" s="88">
        <f t="shared" si="500"/>
        <v>-0.17679283649630259</v>
      </c>
      <c r="CG277" s="88">
        <f t="shared" si="501"/>
        <v>0.1015880592047065</v>
      </c>
      <c r="CH277" s="87">
        <f t="shared" si="502"/>
        <v>0.29856039122606692</v>
      </c>
      <c r="CI277" s="89">
        <f t="shared" si="432"/>
        <v>0</v>
      </c>
      <c r="CJ277" s="89">
        <f t="shared" si="433"/>
        <v>0</v>
      </c>
      <c r="CK277" s="157">
        <f t="shared" si="434"/>
        <v>0</v>
      </c>
      <c r="CL277" s="90">
        <f t="shared" si="435"/>
        <v>0</v>
      </c>
      <c r="CM277" s="157">
        <f t="shared" si="436"/>
        <v>0</v>
      </c>
      <c r="CN277" s="90">
        <f t="shared" si="437"/>
        <v>0</v>
      </c>
      <c r="CO277" s="157">
        <f t="shared" si="438"/>
        <v>0</v>
      </c>
      <c r="CP277" s="90">
        <f t="shared" si="439"/>
        <v>0</v>
      </c>
      <c r="CQ277" s="157">
        <f t="shared" si="440"/>
        <v>0</v>
      </c>
      <c r="CR277" s="90">
        <f t="shared" si="441"/>
        <v>0</v>
      </c>
      <c r="CS277" s="157">
        <f t="shared" si="442"/>
        <v>0</v>
      </c>
      <c r="CT277" s="90">
        <f t="shared" si="443"/>
        <v>0</v>
      </c>
      <c r="CU277" s="157">
        <f t="shared" si="444"/>
        <v>0</v>
      </c>
      <c r="CV277" s="90">
        <f t="shared" si="445"/>
        <v>0</v>
      </c>
      <c r="CW277" s="157">
        <f t="shared" si="446"/>
        <v>0</v>
      </c>
      <c r="CX277" s="90">
        <f t="shared" si="447"/>
        <v>0</v>
      </c>
      <c r="CY277" s="157">
        <f t="shared" si="448"/>
        <v>0</v>
      </c>
      <c r="CZ277" s="90">
        <f t="shared" si="449"/>
        <v>0</v>
      </c>
      <c r="DA277" s="94">
        <f>DataEntry!B277</f>
        <v>44315</v>
      </c>
      <c r="DB277" s="83">
        <f t="shared" si="450"/>
        <v>0</v>
      </c>
      <c r="DC277" s="83">
        <f t="shared" si="451"/>
        <v>22</v>
      </c>
      <c r="DD277" s="145" t="str">
        <f t="shared" si="503"/>
        <v/>
      </c>
      <c r="DE277" s="145">
        <f t="shared" si="504"/>
        <v>7</v>
      </c>
      <c r="DF277" s="145" t="str">
        <f t="shared" si="505"/>
        <v/>
      </c>
      <c r="DG277" s="145" t="str">
        <f t="shared" si="506"/>
        <v/>
      </c>
      <c r="DH277" s="145">
        <f t="shared" si="507"/>
        <v>10</v>
      </c>
      <c r="DI277" s="145" t="str">
        <f t="shared" si="508"/>
        <v/>
      </c>
      <c r="DJ277" s="83">
        <f t="shared" si="509"/>
        <v>0</v>
      </c>
      <c r="DK277" s="83">
        <f t="shared" si="510"/>
        <v>0</v>
      </c>
      <c r="DL277" s="84">
        <f t="shared" si="511"/>
        <v>0</v>
      </c>
      <c r="DM277" s="14">
        <f t="shared" si="512"/>
        <v>0</v>
      </c>
      <c r="DN277" s="87">
        <f>IFERROR(DO277*(1-DCFactor)+Results!DP277*DCFactor,"")</f>
        <v>0.29118634432558849</v>
      </c>
      <c r="DO277" s="87">
        <f>(DFactor*Rounds*Number/2+SUM(BV$3:BV265))/(Rounds*Number/2+COUNT(BV$3:BV265))</f>
        <v>0.26990509666080842</v>
      </c>
      <c r="DP277" s="87">
        <f t="shared" si="452"/>
        <v>0.33070866141732286</v>
      </c>
      <c r="DQ277" s="84">
        <f t="shared" si="453"/>
        <v>0</v>
      </c>
      <c r="DR277" s="84">
        <f t="shared" si="454"/>
        <v>0</v>
      </c>
      <c r="DS277" s="87">
        <f t="shared" si="455"/>
        <v>0.34255976121654341</v>
      </c>
      <c r="DT277" s="87">
        <f t="shared" si="456"/>
        <v>0.33328039802650977</v>
      </c>
      <c r="DU277" s="87">
        <f t="shared" si="457"/>
        <v>0.29856039122606692</v>
      </c>
      <c r="DV277" s="86">
        <f t="shared" si="513"/>
        <v>0</v>
      </c>
      <c r="DW277" s="86">
        <f t="shared" si="514"/>
        <v>0</v>
      </c>
    </row>
    <row r="278" spans="1:127" x14ac:dyDescent="0.25">
      <c r="A278" s="69">
        <v>276</v>
      </c>
      <c r="B278" s="70">
        <f>DataEntry!C278</f>
        <v>5</v>
      </c>
      <c r="C278" s="71">
        <f>COUNTIF(D$2:D278,D278)+COUNTIF(G$2:G278,D278)</f>
        <v>31</v>
      </c>
      <c r="D278" s="72" t="str">
        <f t="shared" si="415"/>
        <v>Fortuna Dusseldorf</v>
      </c>
      <c r="E278" s="70">
        <f>DataEntry!E278</f>
        <v>10</v>
      </c>
      <c r="F278" s="71">
        <f>COUNTIF(D$2:D278,G278)+COUNTIF(G$2:G278,G278)</f>
        <v>31</v>
      </c>
      <c r="G278" s="72" t="str">
        <f t="shared" si="416"/>
        <v>Karlsruher</v>
      </c>
      <c r="H278" s="73">
        <f>DataEntry!G278</f>
        <v>3</v>
      </c>
      <c r="I278" s="73">
        <f>DataEntry!H278</f>
        <v>2</v>
      </c>
      <c r="J278" s="158">
        <f t="shared" si="414"/>
        <v>1</v>
      </c>
      <c r="K278" s="156">
        <f t="shared" si="417"/>
        <v>0</v>
      </c>
      <c r="L278" s="224">
        <f t="shared" si="418"/>
        <v>2559.1816700634322</v>
      </c>
      <c r="M278" s="224">
        <f t="shared" si="419"/>
        <v>2466.4719785883494</v>
      </c>
      <c r="N278" s="236">
        <f t="shared" si="458"/>
        <v>92.709691475082764</v>
      </c>
      <c r="O278" s="22" t="str">
        <f t="shared" si="459"/>
        <v>T5G31</v>
      </c>
      <c r="P278" s="248">
        <f t="shared" si="420"/>
        <v>4.1532146126936063</v>
      </c>
      <c r="Q278" s="22" t="str">
        <f t="shared" si="460"/>
        <v>T10G31</v>
      </c>
      <c r="R278" s="248">
        <f t="shared" si="421"/>
        <v>-4.1532146126936063</v>
      </c>
      <c r="S278" s="74">
        <f t="shared" si="461"/>
        <v>0</v>
      </c>
      <c r="T278" s="75">
        <f t="shared" si="462"/>
        <v>0</v>
      </c>
      <c r="U278" s="76">
        <f t="shared" si="463"/>
        <v>0</v>
      </c>
      <c r="V278" s="74">
        <f t="shared" si="464"/>
        <v>1</v>
      </c>
      <c r="W278" s="75">
        <f t="shared" si="465"/>
        <v>0</v>
      </c>
      <c r="X278" s="76">
        <f t="shared" si="466"/>
        <v>0</v>
      </c>
      <c r="Y278" s="74">
        <f t="shared" si="467"/>
        <v>0</v>
      </c>
      <c r="Z278" s="75">
        <f t="shared" si="468"/>
        <v>0</v>
      </c>
      <c r="AA278" s="76">
        <f t="shared" si="469"/>
        <v>0</v>
      </c>
      <c r="AB278" s="74">
        <f t="shared" si="470"/>
        <v>0</v>
      </c>
      <c r="AC278" s="75">
        <f t="shared" si="471"/>
        <v>0</v>
      </c>
      <c r="AD278" s="76">
        <f t="shared" si="472"/>
        <v>0</v>
      </c>
      <c r="AE278" s="74">
        <f t="shared" si="473"/>
        <v>0</v>
      </c>
      <c r="AF278" s="75">
        <f t="shared" si="474"/>
        <v>0</v>
      </c>
      <c r="AG278" s="76">
        <f t="shared" si="475"/>
        <v>0</v>
      </c>
      <c r="AH278" s="74">
        <f t="shared" si="476"/>
        <v>0</v>
      </c>
      <c r="AI278" s="75">
        <f t="shared" si="477"/>
        <v>0</v>
      </c>
      <c r="AJ278" s="76">
        <f t="shared" si="478"/>
        <v>0</v>
      </c>
      <c r="AK278" s="74">
        <f t="shared" si="479"/>
        <v>0</v>
      </c>
      <c r="AL278" s="75">
        <f t="shared" si="480"/>
        <v>0</v>
      </c>
      <c r="AM278" s="76">
        <f t="shared" si="481"/>
        <v>0</v>
      </c>
      <c r="AN278" s="74">
        <f t="shared" si="482"/>
        <v>0</v>
      </c>
      <c r="AO278" s="75">
        <f t="shared" si="483"/>
        <v>0</v>
      </c>
      <c r="AP278" s="76">
        <f t="shared" si="484"/>
        <v>0</v>
      </c>
      <c r="AQ278" s="77">
        <f t="shared" si="422"/>
        <v>0.58467853873063935</v>
      </c>
      <c r="AR278" s="77">
        <f t="shared" si="485"/>
        <v>0.42951038012258863</v>
      </c>
      <c r="AS278" s="78">
        <f t="shared" si="486"/>
        <v>0.31033631721610139</v>
      </c>
      <c r="AT278" s="77">
        <f t="shared" si="487"/>
        <v>0.26015330266130998</v>
      </c>
      <c r="AU278" s="79">
        <f t="shared" si="515"/>
        <v>0.1</v>
      </c>
      <c r="AV278" s="139">
        <f>DataEntry!P278</f>
        <v>-31</v>
      </c>
      <c r="AW278" s="80" t="str">
        <f t="shared" si="423"/>
        <v>33/25</v>
      </c>
      <c r="AX278" s="80" t="str">
        <f t="shared" si="424"/>
        <v>11/5</v>
      </c>
      <c r="AY278" s="80" t="str">
        <f t="shared" si="425"/>
        <v>71/25</v>
      </c>
      <c r="AZ278" s="92">
        <f>DataEntry!I278</f>
        <v>23</v>
      </c>
      <c r="BA278" s="93">
        <f>DataEntry!J278</f>
        <v>25</v>
      </c>
      <c r="BB278" s="92">
        <f>DataEntry!K278</f>
        <v>137</v>
      </c>
      <c r="BC278" s="93">
        <f>DataEntry!L278</f>
        <v>50</v>
      </c>
      <c r="BD278" s="92">
        <f>DataEntry!M278</f>
        <v>141</v>
      </c>
      <c r="BE278" s="93">
        <f>DataEntry!N278</f>
        <v>50</v>
      </c>
      <c r="BF278" s="77">
        <f t="shared" si="488"/>
        <v>0.49603499756961322</v>
      </c>
      <c r="BG278" s="77">
        <f t="shared" si="489"/>
        <v>0.25464898270953407</v>
      </c>
      <c r="BH278" s="77">
        <f t="shared" si="490"/>
        <v>0.24931601972085271</v>
      </c>
      <c r="BI278" s="83">
        <f t="shared" si="491"/>
        <v>1</v>
      </c>
      <c r="BJ278" s="83">
        <f t="shared" si="492"/>
        <v>0</v>
      </c>
      <c r="BK278" s="83">
        <f t="shared" si="493"/>
        <v>0</v>
      </c>
      <c r="BL278" s="84">
        <f t="shared" si="426"/>
        <v>0.42951038012258863</v>
      </c>
      <c r="BM278" s="84">
        <f t="shared" si="427"/>
        <v>0.49603499756961322</v>
      </c>
      <c r="BN278" s="85">
        <f t="shared" si="494"/>
        <v>-6.6524617447024592E-2</v>
      </c>
      <c r="BO278" s="84">
        <f t="shared" si="428"/>
        <v>0.42951038012258863</v>
      </c>
      <c r="BP278" s="84">
        <f t="shared" si="429"/>
        <v>0.31033631721610139</v>
      </c>
      <c r="BQ278" s="84">
        <f t="shared" si="430"/>
        <v>0.26015330266130998</v>
      </c>
      <c r="BR278" s="84">
        <f t="shared" si="495"/>
        <v>0.49603499756961322</v>
      </c>
      <c r="BS278" s="84">
        <f t="shared" si="495"/>
        <v>0.25464898270953407</v>
      </c>
      <c r="BT278" s="84">
        <f t="shared" si="495"/>
        <v>0.24931601972085271</v>
      </c>
      <c r="BU278" s="86">
        <f t="shared" si="496"/>
        <v>1</v>
      </c>
      <c r="BV278" s="86">
        <f t="shared" si="496"/>
        <v>0</v>
      </c>
      <c r="BW278" s="86">
        <f t="shared" si="496"/>
        <v>0</v>
      </c>
      <c r="BX278" s="86">
        <f t="shared" si="497"/>
        <v>1</v>
      </c>
      <c r="BY278" s="86">
        <f t="shared" si="497"/>
        <v>0</v>
      </c>
      <c r="BZ278" s="86">
        <f t="shared" si="497"/>
        <v>0</v>
      </c>
      <c r="CA278" s="83">
        <f>IF(AND(DataEntry!B278&gt;=ExFrom,DataEntry!B278&lt;=ExTo),0,IF(AR278&lt;DS278,0,DB278))</f>
        <v>0</v>
      </c>
      <c r="CB278" s="83">
        <f>IF(AND(DataEntry!B278&gt;=ExFrom,DataEntry!B278&lt;=ExTo),0,IF(AT278&lt;DT278,0,DC278))</f>
        <v>0</v>
      </c>
      <c r="CC278" s="14">
        <f t="shared" si="498"/>
        <v>0</v>
      </c>
      <c r="CD278" s="72" t="str">
        <f t="shared" si="431"/>
        <v/>
      </c>
      <c r="CE278" s="87">
        <f t="shared" si="499"/>
        <v>4.9993117189760294E-2</v>
      </c>
      <c r="CF278" s="88">
        <f t="shared" si="500"/>
        <v>-0.12532522517588066</v>
      </c>
      <c r="CG278" s="88">
        <f t="shared" si="501"/>
        <v>-3.9155381560814157E-3</v>
      </c>
      <c r="CH278" s="87">
        <f t="shared" si="502"/>
        <v>0.31033631721610144</v>
      </c>
      <c r="CI278" s="89">
        <f t="shared" si="432"/>
        <v>0</v>
      </c>
      <c r="CJ278" s="89">
        <f t="shared" si="433"/>
        <v>0</v>
      </c>
      <c r="CK278" s="157">
        <f t="shared" si="434"/>
        <v>0</v>
      </c>
      <c r="CL278" s="90">
        <f t="shared" si="435"/>
        <v>0</v>
      </c>
      <c r="CM278" s="157">
        <f t="shared" si="436"/>
        <v>0</v>
      </c>
      <c r="CN278" s="90">
        <f t="shared" si="437"/>
        <v>0</v>
      </c>
      <c r="CO278" s="157">
        <f t="shared" si="438"/>
        <v>0</v>
      </c>
      <c r="CP278" s="90">
        <f t="shared" si="439"/>
        <v>0</v>
      </c>
      <c r="CQ278" s="157">
        <f t="shared" si="440"/>
        <v>0</v>
      </c>
      <c r="CR278" s="90">
        <f t="shared" si="441"/>
        <v>0</v>
      </c>
      <c r="CS278" s="157">
        <f t="shared" si="442"/>
        <v>0</v>
      </c>
      <c r="CT278" s="90">
        <f t="shared" si="443"/>
        <v>0</v>
      </c>
      <c r="CU278" s="157">
        <f t="shared" si="444"/>
        <v>0</v>
      </c>
      <c r="CV278" s="90">
        <f t="shared" si="445"/>
        <v>0</v>
      </c>
      <c r="CW278" s="157">
        <f t="shared" si="446"/>
        <v>0</v>
      </c>
      <c r="CX278" s="90">
        <f t="shared" si="447"/>
        <v>0</v>
      </c>
      <c r="CY278" s="157">
        <f t="shared" si="448"/>
        <v>0</v>
      </c>
      <c r="CZ278" s="90">
        <f t="shared" si="449"/>
        <v>0</v>
      </c>
      <c r="DA278" s="94">
        <f>DataEntry!B278</f>
        <v>44319</v>
      </c>
      <c r="DB278" s="83">
        <f t="shared" si="450"/>
        <v>0</v>
      </c>
      <c r="DC278" s="83">
        <f t="shared" si="451"/>
        <v>0</v>
      </c>
      <c r="DD278" s="145">
        <f t="shared" si="503"/>
        <v>5</v>
      </c>
      <c r="DE278" s="145" t="str">
        <f t="shared" si="504"/>
        <v/>
      </c>
      <c r="DF278" s="145" t="str">
        <f t="shared" si="505"/>
        <v/>
      </c>
      <c r="DG278" s="145" t="str">
        <f t="shared" si="506"/>
        <v/>
      </c>
      <c r="DH278" s="145" t="str">
        <f t="shared" si="507"/>
        <v/>
      </c>
      <c r="DI278" s="145">
        <f t="shared" si="508"/>
        <v>10</v>
      </c>
      <c r="DJ278" s="83">
        <f t="shared" si="509"/>
        <v>0</v>
      </c>
      <c r="DK278" s="83">
        <f t="shared" si="510"/>
        <v>0</v>
      </c>
      <c r="DL278" s="84">
        <f t="shared" si="511"/>
        <v>0</v>
      </c>
      <c r="DM278" s="14">
        <f t="shared" si="512"/>
        <v>0</v>
      </c>
      <c r="DN278" s="87">
        <f>IFERROR(DO278*(1-DCFactor)+Results!DP278*DCFactor,"")</f>
        <v>0.28838025219298247</v>
      </c>
      <c r="DO278" s="87">
        <f>(DFactor*Rounds*Number/2+SUM(BV$3:BV266))/(Rounds*Number/2+COUNT(BV$3:BV266))</f>
        <v>0.2711859649122807</v>
      </c>
      <c r="DP278" s="87">
        <f t="shared" si="452"/>
        <v>0.3203125</v>
      </c>
      <c r="DQ278" s="84">
        <f t="shared" si="453"/>
        <v>0</v>
      </c>
      <c r="DR278" s="84">
        <f t="shared" si="454"/>
        <v>0</v>
      </c>
      <c r="DS278" s="87">
        <f t="shared" si="455"/>
        <v>0.34084417417252932</v>
      </c>
      <c r="DT278" s="87">
        <f t="shared" si="456"/>
        <v>0.33679718460520269</v>
      </c>
      <c r="DU278" s="87">
        <f t="shared" si="457"/>
        <v>0.31033631721610144</v>
      </c>
      <c r="DV278" s="86">
        <f t="shared" si="513"/>
        <v>1</v>
      </c>
      <c r="DW278" s="86">
        <f t="shared" si="514"/>
        <v>-1</v>
      </c>
    </row>
    <row r="279" spans="1:127" x14ac:dyDescent="0.25">
      <c r="A279" s="69">
        <v>277</v>
      </c>
      <c r="B279" s="70">
        <f>DataEntry!C279</f>
        <v>11</v>
      </c>
      <c r="C279" s="71">
        <f>COUNTIF(D$2:D279,D279)+COUNTIF(G$2:G279,D279)</f>
        <v>29</v>
      </c>
      <c r="D279" s="72" t="str">
        <f t="shared" si="415"/>
        <v>Holstein Kiel</v>
      </c>
      <c r="E279" s="70">
        <f>DataEntry!E279</f>
        <v>16</v>
      </c>
      <c r="F279" s="71">
        <f>COUNTIF(D$2:D279,G279)+COUNTIF(G$2:G279,G279)</f>
        <v>31</v>
      </c>
      <c r="G279" s="72" t="str">
        <f t="shared" si="416"/>
        <v>Sandhausen</v>
      </c>
      <c r="H279" s="73">
        <f>DataEntry!G279</f>
        <v>2</v>
      </c>
      <c r="I279" s="73">
        <f>DataEntry!H279</f>
        <v>0</v>
      </c>
      <c r="J279" s="158">
        <f t="shared" si="414"/>
        <v>1</v>
      </c>
      <c r="K279" s="156">
        <f t="shared" si="417"/>
        <v>0</v>
      </c>
      <c r="L279" s="224">
        <f t="shared" si="418"/>
        <v>2491.5804207599344</v>
      </c>
      <c r="M279" s="224">
        <f t="shared" si="419"/>
        <v>2348.8517615570772</v>
      </c>
      <c r="N279" s="236">
        <f t="shared" si="458"/>
        <v>142.72865920285722</v>
      </c>
      <c r="O279" s="22" t="str">
        <f t="shared" si="459"/>
        <v>T11G29</v>
      </c>
      <c r="P279" s="248">
        <f t="shared" si="420"/>
        <v>3.6639254751886483</v>
      </c>
      <c r="Q279" s="22" t="str">
        <f t="shared" si="460"/>
        <v>T16G31</v>
      </c>
      <c r="R279" s="248">
        <f t="shared" si="421"/>
        <v>-3.6639254751886483</v>
      </c>
      <c r="S279" s="74">
        <f t="shared" si="461"/>
        <v>0</v>
      </c>
      <c r="T279" s="75">
        <f t="shared" si="462"/>
        <v>0</v>
      </c>
      <c r="U279" s="76">
        <f t="shared" si="463"/>
        <v>0</v>
      </c>
      <c r="V279" s="74">
        <f t="shared" si="464"/>
        <v>0</v>
      </c>
      <c r="W279" s="75">
        <f t="shared" si="465"/>
        <v>0</v>
      </c>
      <c r="X279" s="76">
        <f t="shared" si="466"/>
        <v>0</v>
      </c>
      <c r="Y279" s="74">
        <f t="shared" si="467"/>
        <v>1</v>
      </c>
      <c r="Z279" s="75">
        <f t="shared" si="468"/>
        <v>0</v>
      </c>
      <c r="AA279" s="76">
        <f t="shared" si="469"/>
        <v>0</v>
      </c>
      <c r="AB279" s="74">
        <f t="shared" si="470"/>
        <v>0</v>
      </c>
      <c r="AC279" s="75">
        <f t="shared" si="471"/>
        <v>0</v>
      </c>
      <c r="AD279" s="76">
        <f t="shared" si="472"/>
        <v>0</v>
      </c>
      <c r="AE279" s="74">
        <f t="shared" si="473"/>
        <v>0</v>
      </c>
      <c r="AF279" s="75">
        <f t="shared" si="474"/>
        <v>0</v>
      </c>
      <c r="AG279" s="76">
        <f t="shared" si="475"/>
        <v>0</v>
      </c>
      <c r="AH279" s="74">
        <f t="shared" si="476"/>
        <v>0</v>
      </c>
      <c r="AI279" s="75">
        <f t="shared" si="477"/>
        <v>0</v>
      </c>
      <c r="AJ279" s="76">
        <f t="shared" si="478"/>
        <v>0</v>
      </c>
      <c r="AK279" s="74">
        <f t="shared" si="479"/>
        <v>0</v>
      </c>
      <c r="AL279" s="75">
        <f t="shared" si="480"/>
        <v>0</v>
      </c>
      <c r="AM279" s="76">
        <f t="shared" si="481"/>
        <v>0</v>
      </c>
      <c r="AN279" s="74">
        <f t="shared" si="482"/>
        <v>0</v>
      </c>
      <c r="AO279" s="75">
        <f t="shared" si="483"/>
        <v>0</v>
      </c>
      <c r="AP279" s="76">
        <f t="shared" si="484"/>
        <v>0</v>
      </c>
      <c r="AQ279" s="77">
        <f t="shared" si="422"/>
        <v>0.63360745248113515</v>
      </c>
      <c r="AR279" s="77">
        <f t="shared" si="485"/>
        <v>0.49325749301503163</v>
      </c>
      <c r="AS279" s="78">
        <f t="shared" si="486"/>
        <v>0.28069991893220714</v>
      </c>
      <c r="AT279" s="77">
        <f t="shared" si="487"/>
        <v>0.22604258805276128</v>
      </c>
      <c r="AU279" s="79">
        <f t="shared" si="515"/>
        <v>0.1</v>
      </c>
      <c r="AV279" s="139">
        <f>DataEntry!P279</f>
        <v>0</v>
      </c>
      <c r="AW279" s="80" t="str">
        <f t="shared" si="423"/>
        <v>51/50</v>
      </c>
      <c r="AX279" s="80" t="str">
        <f t="shared" si="424"/>
        <v>64/25</v>
      </c>
      <c r="AY279" s="80" t="str">
        <f t="shared" si="425"/>
        <v>17/5</v>
      </c>
      <c r="AZ279" s="92">
        <f>DataEntry!I279</f>
        <v>41</v>
      </c>
      <c r="BA279" s="93">
        <f>DataEntry!J279</f>
        <v>50</v>
      </c>
      <c r="BB279" s="92">
        <f>DataEntry!K279</f>
        <v>141</v>
      </c>
      <c r="BC279" s="93">
        <f>DataEntry!L279</f>
        <v>50</v>
      </c>
      <c r="BD279" s="92">
        <f>DataEntry!M279</f>
        <v>16</v>
      </c>
      <c r="BE279" s="93">
        <f>DataEntry!N279</f>
        <v>5</v>
      </c>
      <c r="BF279" s="77">
        <f t="shared" si="488"/>
        <v>0.52362240701818519</v>
      </c>
      <c r="BG279" s="77">
        <f t="shared" si="489"/>
        <v>0.24947454994060128</v>
      </c>
      <c r="BH279" s="77">
        <f t="shared" si="490"/>
        <v>0.22690304304121353</v>
      </c>
      <c r="BI279" s="83">
        <f t="shared" si="491"/>
        <v>1</v>
      </c>
      <c r="BJ279" s="83">
        <f t="shared" si="492"/>
        <v>0</v>
      </c>
      <c r="BK279" s="83">
        <f t="shared" si="493"/>
        <v>0</v>
      </c>
      <c r="BL279" s="84">
        <f t="shared" si="426"/>
        <v>0.49325749301503163</v>
      </c>
      <c r="BM279" s="84">
        <f t="shared" si="427"/>
        <v>0.52362240701818519</v>
      </c>
      <c r="BN279" s="85">
        <f t="shared" si="494"/>
        <v>-3.0364914003153554E-2</v>
      </c>
      <c r="BO279" s="84">
        <f t="shared" si="428"/>
        <v>0.49325749301503163</v>
      </c>
      <c r="BP279" s="84">
        <f t="shared" si="429"/>
        <v>0.28069991893220714</v>
      </c>
      <c r="BQ279" s="84">
        <f t="shared" si="430"/>
        <v>0.22604258805276128</v>
      </c>
      <c r="BR279" s="84">
        <f t="shared" si="495"/>
        <v>0.52362240701818519</v>
      </c>
      <c r="BS279" s="84">
        <f t="shared" si="495"/>
        <v>0.24947454994060128</v>
      </c>
      <c r="BT279" s="84">
        <f t="shared" si="495"/>
        <v>0.22690304304121353</v>
      </c>
      <c r="BU279" s="86">
        <f t="shared" si="496"/>
        <v>1</v>
      </c>
      <c r="BV279" s="86">
        <f t="shared" si="496"/>
        <v>0</v>
      </c>
      <c r="BW279" s="86">
        <f t="shared" si="496"/>
        <v>0</v>
      </c>
      <c r="BX279" s="86">
        <f t="shared" si="497"/>
        <v>1</v>
      </c>
      <c r="BY279" s="86">
        <f t="shared" si="497"/>
        <v>0</v>
      </c>
      <c r="BZ279" s="86">
        <f t="shared" si="497"/>
        <v>0</v>
      </c>
      <c r="CA279" s="83">
        <f>IF(AND(DataEntry!B279&gt;=ExFrom,DataEntry!B279&lt;=ExTo),0,IF(AR279&lt;DS279,0,DB279))</f>
        <v>0</v>
      </c>
      <c r="CB279" s="83">
        <f>IF(AND(DataEntry!B279&gt;=ExFrom,DataEntry!B279&lt;=ExTo),0,IF(AT279&lt;DT279,0,DC279))</f>
        <v>0</v>
      </c>
      <c r="CC279" s="14">
        <f t="shared" si="498"/>
        <v>0</v>
      </c>
      <c r="CD279" s="72" t="str">
        <f t="shared" si="431"/>
        <v/>
      </c>
      <c r="CE279" s="87">
        <f t="shared" si="499"/>
        <v>4.9325892257829462E-2</v>
      </c>
      <c r="CF279" s="88">
        <f t="shared" si="500"/>
        <v>-7.6358739345755752E-2</v>
      </c>
      <c r="CG279" s="88">
        <f t="shared" si="501"/>
        <v>-3.1031830727042187E-2</v>
      </c>
      <c r="CH279" s="87">
        <f t="shared" si="502"/>
        <v>0.28069991893220708</v>
      </c>
      <c r="CI279" s="89">
        <f t="shared" si="432"/>
        <v>0</v>
      </c>
      <c r="CJ279" s="89">
        <f t="shared" si="433"/>
        <v>0</v>
      </c>
      <c r="CK279" s="157">
        <f t="shared" si="434"/>
        <v>0</v>
      </c>
      <c r="CL279" s="90">
        <f t="shared" si="435"/>
        <v>0</v>
      </c>
      <c r="CM279" s="157">
        <f t="shared" si="436"/>
        <v>0</v>
      </c>
      <c r="CN279" s="90">
        <f t="shared" si="437"/>
        <v>0</v>
      </c>
      <c r="CO279" s="157">
        <f t="shared" si="438"/>
        <v>0</v>
      </c>
      <c r="CP279" s="90">
        <f t="shared" si="439"/>
        <v>0</v>
      </c>
      <c r="CQ279" s="157">
        <f t="shared" si="440"/>
        <v>0</v>
      </c>
      <c r="CR279" s="90">
        <f t="shared" si="441"/>
        <v>0</v>
      </c>
      <c r="CS279" s="157">
        <f t="shared" si="442"/>
        <v>0</v>
      </c>
      <c r="CT279" s="90">
        <f t="shared" si="443"/>
        <v>0</v>
      </c>
      <c r="CU279" s="157">
        <f t="shared" si="444"/>
        <v>0</v>
      </c>
      <c r="CV279" s="90">
        <f t="shared" si="445"/>
        <v>0</v>
      </c>
      <c r="CW279" s="157">
        <f t="shared" si="446"/>
        <v>0</v>
      </c>
      <c r="CX279" s="90">
        <f t="shared" si="447"/>
        <v>0</v>
      </c>
      <c r="CY279" s="157">
        <f t="shared" si="448"/>
        <v>0</v>
      </c>
      <c r="CZ279" s="90">
        <f t="shared" si="449"/>
        <v>0</v>
      </c>
      <c r="DA279" s="94">
        <f>DataEntry!B279</f>
        <v>44320</v>
      </c>
      <c r="DB279" s="83">
        <f t="shared" si="450"/>
        <v>0</v>
      </c>
      <c r="DC279" s="83">
        <f t="shared" si="451"/>
        <v>0</v>
      </c>
      <c r="DD279" s="145">
        <f t="shared" si="503"/>
        <v>11</v>
      </c>
      <c r="DE279" s="145" t="str">
        <f t="shared" si="504"/>
        <v/>
      </c>
      <c r="DF279" s="145" t="str">
        <f t="shared" si="505"/>
        <v/>
      </c>
      <c r="DG279" s="145" t="str">
        <f t="shared" si="506"/>
        <v/>
      </c>
      <c r="DH279" s="145" t="str">
        <f t="shared" si="507"/>
        <v/>
      </c>
      <c r="DI279" s="145">
        <f t="shared" si="508"/>
        <v>16</v>
      </c>
      <c r="DJ279" s="83">
        <f t="shared" si="509"/>
        <v>0</v>
      </c>
      <c r="DK279" s="83">
        <f t="shared" si="510"/>
        <v>0</v>
      </c>
      <c r="DL279" s="84">
        <f t="shared" si="511"/>
        <v>0</v>
      </c>
      <c r="DM279" s="14">
        <f t="shared" si="512"/>
        <v>0</v>
      </c>
      <c r="DN279" s="87">
        <f>IFERROR(DO279*(1-DCFactor)+Results!DP279*DCFactor,"")</f>
        <v>0.27318439385094379</v>
      </c>
      <c r="DO279" s="87">
        <f>(DFactor*Rounds*Number/2+SUM(BV$3:BV267))/(Rounds*Number/2+COUNT(BV$3:BV267))</f>
        <v>0.27071103327495621</v>
      </c>
      <c r="DP279" s="87">
        <f t="shared" si="452"/>
        <v>0.27777777777777779</v>
      </c>
      <c r="DQ279" s="84">
        <f t="shared" si="453"/>
        <v>0</v>
      </c>
      <c r="DR279" s="84">
        <f t="shared" si="454"/>
        <v>0</v>
      </c>
      <c r="DS279" s="87">
        <f t="shared" si="455"/>
        <v>0.33921195797819187</v>
      </c>
      <c r="DT279" s="87">
        <f t="shared" si="456"/>
        <v>0.33770106102423469</v>
      </c>
      <c r="DU279" s="87">
        <f t="shared" si="457"/>
        <v>0.28069991893220708</v>
      </c>
      <c r="DV279" s="86">
        <f t="shared" si="513"/>
        <v>2</v>
      </c>
      <c r="DW279" s="86">
        <f t="shared" si="514"/>
        <v>-2</v>
      </c>
    </row>
    <row r="280" spans="1:127" x14ac:dyDescent="0.25">
      <c r="A280" s="69">
        <v>278</v>
      </c>
      <c r="B280" s="70">
        <f>DataEntry!C280</f>
        <v>8</v>
      </c>
      <c r="C280" s="71">
        <f>COUNTIF(D$2:D280,D280)+COUNTIF(G$2:G280,D280)</f>
        <v>31</v>
      </c>
      <c r="D280" s="72" t="str">
        <f t="shared" si="415"/>
        <v>Hannover 96</v>
      </c>
      <c r="E280" s="70">
        <f>DataEntry!E280</f>
        <v>4</v>
      </c>
      <c r="F280" s="71">
        <f>COUNTIF(D$2:D280,G280)+COUNTIF(G$2:G280,G280)</f>
        <v>32</v>
      </c>
      <c r="G280" s="72" t="str">
        <f t="shared" si="416"/>
        <v>Darmstadt 98</v>
      </c>
      <c r="H280" s="73">
        <f>DataEntry!G280</f>
        <v>1</v>
      </c>
      <c r="I280" s="73">
        <f>DataEntry!H280</f>
        <v>2</v>
      </c>
      <c r="J280" s="158">
        <f t="shared" si="414"/>
        <v>3</v>
      </c>
      <c r="K280" s="156">
        <f t="shared" si="417"/>
        <v>0</v>
      </c>
      <c r="L280" s="224">
        <f t="shared" si="418"/>
        <v>2511.7364387934836</v>
      </c>
      <c r="M280" s="224">
        <f t="shared" si="419"/>
        <v>2435.0278388733354</v>
      </c>
      <c r="N280" s="236">
        <f t="shared" si="458"/>
        <v>76.708599920148117</v>
      </c>
      <c r="O280" s="22" t="str">
        <f t="shared" si="459"/>
        <v>T8G31</v>
      </c>
      <c r="P280" s="248">
        <f t="shared" si="420"/>
        <v>-5.6933349761426255</v>
      </c>
      <c r="Q280" s="22" t="str">
        <f t="shared" si="460"/>
        <v>T4G32</v>
      </c>
      <c r="R280" s="248">
        <f t="shared" si="421"/>
        <v>5.6933349761426255</v>
      </c>
      <c r="S280" s="74">
        <f t="shared" si="461"/>
        <v>0</v>
      </c>
      <c r="T280" s="75">
        <f t="shared" si="462"/>
        <v>0</v>
      </c>
      <c r="U280" s="76">
        <f t="shared" si="463"/>
        <v>0</v>
      </c>
      <c r="V280" s="74">
        <f t="shared" si="464"/>
        <v>0</v>
      </c>
      <c r="W280" s="75">
        <f t="shared" si="465"/>
        <v>0</v>
      </c>
      <c r="X280" s="76">
        <f t="shared" si="466"/>
        <v>1</v>
      </c>
      <c r="Y280" s="74">
        <f t="shared" si="467"/>
        <v>0</v>
      </c>
      <c r="Z280" s="75">
        <f t="shared" si="468"/>
        <v>0</v>
      </c>
      <c r="AA280" s="76">
        <f t="shared" si="469"/>
        <v>0</v>
      </c>
      <c r="AB280" s="74">
        <f t="shared" si="470"/>
        <v>0</v>
      </c>
      <c r="AC280" s="75">
        <f t="shared" si="471"/>
        <v>0</v>
      </c>
      <c r="AD280" s="76">
        <f t="shared" si="472"/>
        <v>0</v>
      </c>
      <c r="AE280" s="74">
        <f t="shared" si="473"/>
        <v>0</v>
      </c>
      <c r="AF280" s="75">
        <f t="shared" si="474"/>
        <v>0</v>
      </c>
      <c r="AG280" s="76">
        <f t="shared" si="475"/>
        <v>0</v>
      </c>
      <c r="AH280" s="74">
        <f t="shared" si="476"/>
        <v>0</v>
      </c>
      <c r="AI280" s="75">
        <f t="shared" si="477"/>
        <v>0</v>
      </c>
      <c r="AJ280" s="76">
        <f t="shared" si="478"/>
        <v>0</v>
      </c>
      <c r="AK280" s="74">
        <f t="shared" si="479"/>
        <v>0</v>
      </c>
      <c r="AL280" s="75">
        <f t="shared" si="480"/>
        <v>0</v>
      </c>
      <c r="AM280" s="76">
        <f t="shared" si="481"/>
        <v>0</v>
      </c>
      <c r="AN280" s="74">
        <f t="shared" si="482"/>
        <v>0</v>
      </c>
      <c r="AO280" s="75">
        <f t="shared" si="483"/>
        <v>0</v>
      </c>
      <c r="AP280" s="76">
        <f t="shared" si="484"/>
        <v>0</v>
      </c>
      <c r="AQ280" s="77">
        <f t="shared" si="422"/>
        <v>0.56933349761426255</v>
      </c>
      <c r="AR280" s="77">
        <f t="shared" si="485"/>
        <v>0.42396938628006975</v>
      </c>
      <c r="AS280" s="78">
        <f t="shared" si="486"/>
        <v>0.29072822266838561</v>
      </c>
      <c r="AT280" s="77">
        <f t="shared" si="487"/>
        <v>0.28530239105154459</v>
      </c>
      <c r="AU280" s="79">
        <f t="shared" si="515"/>
        <v>0.1</v>
      </c>
      <c r="AV280" s="139">
        <f>DataEntry!P280</f>
        <v>0</v>
      </c>
      <c r="AW280" s="80" t="str">
        <f t="shared" si="423"/>
        <v>4/3</v>
      </c>
      <c r="AX280" s="80" t="str">
        <f t="shared" si="424"/>
        <v>12/5</v>
      </c>
      <c r="AY280" s="80" t="str">
        <f t="shared" si="425"/>
        <v>5/2</v>
      </c>
      <c r="AZ280" s="92">
        <f>DataEntry!I280</f>
        <v>5</v>
      </c>
      <c r="BA280" s="93">
        <f>DataEntry!J280</f>
        <v>4</v>
      </c>
      <c r="BB280" s="92">
        <f>DataEntry!K280</f>
        <v>72</v>
      </c>
      <c r="BC280" s="93">
        <f>DataEntry!L280</f>
        <v>25</v>
      </c>
      <c r="BD280" s="92">
        <f>DataEntry!M280</f>
        <v>15</v>
      </c>
      <c r="BE280" s="93">
        <f>DataEntry!N280</f>
        <v>8</v>
      </c>
      <c r="BF280" s="77">
        <f t="shared" si="488"/>
        <v>0.42327941943746145</v>
      </c>
      <c r="BG280" s="77">
        <f t="shared" si="489"/>
        <v>0.24545842622017738</v>
      </c>
      <c r="BH280" s="77">
        <f t="shared" si="490"/>
        <v>0.33126215434236117</v>
      </c>
      <c r="BI280" s="83">
        <f t="shared" si="491"/>
        <v>0</v>
      </c>
      <c r="BJ280" s="83">
        <f t="shared" si="492"/>
        <v>0</v>
      </c>
      <c r="BK280" s="83">
        <f t="shared" si="493"/>
        <v>1</v>
      </c>
      <c r="BL280" s="84">
        <f t="shared" si="426"/>
        <v>0.28530239105154459</v>
      </c>
      <c r="BM280" s="84">
        <f t="shared" si="427"/>
        <v>0.33126215434236117</v>
      </c>
      <c r="BN280" s="85">
        <f t="shared" si="494"/>
        <v>-4.595976329081658E-2</v>
      </c>
      <c r="BO280" s="84">
        <f t="shared" si="428"/>
        <v>0.42396938628006975</v>
      </c>
      <c r="BP280" s="84">
        <f t="shared" si="429"/>
        <v>0.29072822266838561</v>
      </c>
      <c r="BQ280" s="84">
        <f t="shared" si="430"/>
        <v>0.28530239105154459</v>
      </c>
      <c r="BR280" s="84">
        <f t="shared" si="495"/>
        <v>0.42327941943746145</v>
      </c>
      <c r="BS280" s="84">
        <f t="shared" si="495"/>
        <v>0.24545842622017738</v>
      </c>
      <c r="BT280" s="84">
        <f t="shared" si="495"/>
        <v>0.33126215434236117</v>
      </c>
      <c r="BU280" s="86">
        <f t="shared" si="496"/>
        <v>0</v>
      </c>
      <c r="BV280" s="86">
        <f t="shared" si="496"/>
        <v>0</v>
      </c>
      <c r="BW280" s="86">
        <f t="shared" si="496"/>
        <v>1</v>
      </c>
      <c r="BX280" s="86">
        <f t="shared" si="497"/>
        <v>0</v>
      </c>
      <c r="BY280" s="86">
        <f t="shared" si="497"/>
        <v>0</v>
      </c>
      <c r="BZ280" s="86">
        <f t="shared" si="497"/>
        <v>1</v>
      </c>
      <c r="CA280" s="83">
        <f>IF(AND(DataEntry!B280&gt;=ExFrom,DataEntry!B280&lt;=ExTo),0,IF(AR280&lt;DS280,0,DB280))</f>
        <v>0</v>
      </c>
      <c r="CB280" s="83">
        <f>IF(AND(DataEntry!B280&gt;=ExFrom,DataEntry!B280&lt;=ExTo),0,IF(AT280&lt;DT280,0,DC280))</f>
        <v>0</v>
      </c>
      <c r="CC280" s="14">
        <f t="shared" si="498"/>
        <v>0</v>
      </c>
      <c r="CD280" s="72" t="str">
        <f t="shared" si="431"/>
        <v/>
      </c>
      <c r="CE280" s="87">
        <f t="shared" si="499"/>
        <v>5.000249016385272E-2</v>
      </c>
      <c r="CF280" s="88">
        <f t="shared" si="500"/>
        <v>-3.2800338009420039E-2</v>
      </c>
      <c r="CG280" s="88">
        <f t="shared" si="501"/>
        <v>-0.11552016777581724</v>
      </c>
      <c r="CH280" s="87">
        <f t="shared" si="502"/>
        <v>0.29072822266838566</v>
      </c>
      <c r="CI280" s="89">
        <f t="shared" si="432"/>
        <v>0</v>
      </c>
      <c r="CJ280" s="89">
        <f t="shared" si="433"/>
        <v>0</v>
      </c>
      <c r="CK280" s="157">
        <f t="shared" si="434"/>
        <v>0</v>
      </c>
      <c r="CL280" s="90">
        <f t="shared" si="435"/>
        <v>0</v>
      </c>
      <c r="CM280" s="157">
        <f t="shared" si="436"/>
        <v>0</v>
      </c>
      <c r="CN280" s="90">
        <f t="shared" si="437"/>
        <v>0</v>
      </c>
      <c r="CO280" s="157">
        <f t="shared" si="438"/>
        <v>0</v>
      </c>
      <c r="CP280" s="90">
        <f t="shared" si="439"/>
        <v>0</v>
      </c>
      <c r="CQ280" s="157">
        <f t="shared" si="440"/>
        <v>0</v>
      </c>
      <c r="CR280" s="90">
        <f t="shared" si="441"/>
        <v>0</v>
      </c>
      <c r="CS280" s="157">
        <f t="shared" si="442"/>
        <v>0</v>
      </c>
      <c r="CT280" s="90">
        <f t="shared" si="443"/>
        <v>0</v>
      </c>
      <c r="CU280" s="157">
        <f t="shared" si="444"/>
        <v>0</v>
      </c>
      <c r="CV280" s="90">
        <f t="shared" si="445"/>
        <v>0</v>
      </c>
      <c r="CW280" s="157">
        <f t="shared" si="446"/>
        <v>0</v>
      </c>
      <c r="CX280" s="90">
        <f t="shared" si="447"/>
        <v>0</v>
      </c>
      <c r="CY280" s="157">
        <f t="shared" si="448"/>
        <v>0</v>
      </c>
      <c r="CZ280" s="90">
        <f t="shared" si="449"/>
        <v>0</v>
      </c>
      <c r="DA280" s="94">
        <f>DataEntry!B280</f>
        <v>44323</v>
      </c>
      <c r="DB280" s="83">
        <f t="shared" si="450"/>
        <v>0</v>
      </c>
      <c r="DC280" s="83">
        <f t="shared" si="451"/>
        <v>0</v>
      </c>
      <c r="DD280" s="145" t="str">
        <f t="shared" si="503"/>
        <v/>
      </c>
      <c r="DE280" s="145" t="str">
        <f t="shared" si="504"/>
        <v/>
      </c>
      <c r="DF280" s="145">
        <f t="shared" si="505"/>
        <v>8</v>
      </c>
      <c r="DG280" s="145">
        <f t="shared" si="506"/>
        <v>4</v>
      </c>
      <c r="DH280" s="145" t="str">
        <f t="shared" si="507"/>
        <v/>
      </c>
      <c r="DI280" s="145" t="str">
        <f t="shared" si="508"/>
        <v/>
      </c>
      <c r="DJ280" s="83">
        <f t="shared" si="509"/>
        <v>0</v>
      </c>
      <c r="DK280" s="83">
        <f t="shared" si="510"/>
        <v>0</v>
      </c>
      <c r="DL280" s="84">
        <f t="shared" si="511"/>
        <v>0</v>
      </c>
      <c r="DM280" s="14">
        <f t="shared" si="512"/>
        <v>0</v>
      </c>
      <c r="DN280" s="87">
        <f>IFERROR(DO280*(1-DCFactor)+Results!DP280*DCFactor,"")</f>
        <v>0.26790260747004935</v>
      </c>
      <c r="DO280" s="87">
        <f>(DFactor*Rounds*Number/2+SUM(BV$3:BV268))/(Rounds*Number/2+COUNT(BV$3:BV268))</f>
        <v>0.27023776223776225</v>
      </c>
      <c r="DP280" s="87">
        <f t="shared" si="452"/>
        <v>0.26356589147286824</v>
      </c>
      <c r="DQ280" s="84">
        <f t="shared" si="453"/>
        <v>0</v>
      </c>
      <c r="DR280" s="84">
        <f t="shared" si="454"/>
        <v>0</v>
      </c>
      <c r="DS280" s="87">
        <f t="shared" si="455"/>
        <v>0.33776001126698063</v>
      </c>
      <c r="DT280" s="87">
        <f t="shared" si="456"/>
        <v>0.34051733892586056</v>
      </c>
      <c r="DU280" s="87">
        <f t="shared" si="457"/>
        <v>0.29072822266838566</v>
      </c>
      <c r="DV280" s="86">
        <f t="shared" si="513"/>
        <v>-1</v>
      </c>
      <c r="DW280" s="86">
        <f t="shared" si="514"/>
        <v>1</v>
      </c>
    </row>
    <row r="281" spans="1:127" x14ac:dyDescent="0.25">
      <c r="A281" s="69">
        <v>279</v>
      </c>
      <c r="B281" s="70">
        <f>DataEntry!C281</f>
        <v>11</v>
      </c>
      <c r="C281" s="71">
        <f>COUNTIF(D$2:D281,D281)+COUNTIF(G$2:G281,D281)</f>
        <v>30</v>
      </c>
      <c r="D281" s="72" t="str">
        <f t="shared" si="415"/>
        <v>Holstein Kiel</v>
      </c>
      <c r="E281" s="70">
        <f>DataEntry!E281</f>
        <v>17</v>
      </c>
      <c r="F281" s="71">
        <f>COUNTIF(D$2:D281,G281)+COUNTIF(G$2:G281,G281)</f>
        <v>32</v>
      </c>
      <c r="G281" s="72" t="str">
        <f t="shared" si="416"/>
        <v>St Pauli</v>
      </c>
      <c r="H281" s="73">
        <f>DataEntry!G281</f>
        <v>4</v>
      </c>
      <c r="I281" s="73">
        <f>DataEntry!H281</f>
        <v>0</v>
      </c>
      <c r="J281" s="158">
        <f t="shared" si="414"/>
        <v>1</v>
      </c>
      <c r="K281" s="156">
        <f t="shared" si="417"/>
        <v>4</v>
      </c>
      <c r="L281" s="224">
        <f t="shared" si="418"/>
        <v>2494.7863555507247</v>
      </c>
      <c r="M281" s="224">
        <f t="shared" si="419"/>
        <v>2406.9405851601546</v>
      </c>
      <c r="N281" s="236">
        <f t="shared" si="458"/>
        <v>87.845770390570124</v>
      </c>
      <c r="O281" s="22" t="str">
        <f t="shared" si="459"/>
        <v>T11G30</v>
      </c>
      <c r="P281" s="248">
        <f t="shared" si="420"/>
        <v>5.8819261462702599</v>
      </c>
      <c r="Q281" s="22" t="str">
        <f t="shared" si="460"/>
        <v>T17G32</v>
      </c>
      <c r="R281" s="248">
        <f t="shared" si="421"/>
        <v>-5.8819261462702599</v>
      </c>
      <c r="S281" s="74">
        <f t="shared" si="461"/>
        <v>0</v>
      </c>
      <c r="T281" s="75">
        <f t="shared" si="462"/>
        <v>0</v>
      </c>
      <c r="U281" s="76">
        <f t="shared" si="463"/>
        <v>0</v>
      </c>
      <c r="V281" s="74">
        <f t="shared" si="464"/>
        <v>1</v>
      </c>
      <c r="W281" s="75">
        <f t="shared" si="465"/>
        <v>0</v>
      </c>
      <c r="X281" s="76">
        <f t="shared" si="466"/>
        <v>0</v>
      </c>
      <c r="Y281" s="74">
        <f t="shared" si="467"/>
        <v>0</v>
      </c>
      <c r="Z281" s="75">
        <f t="shared" si="468"/>
        <v>0</v>
      </c>
      <c r="AA281" s="76">
        <f t="shared" si="469"/>
        <v>0</v>
      </c>
      <c r="AB281" s="74">
        <f t="shared" si="470"/>
        <v>0</v>
      </c>
      <c r="AC281" s="75">
        <f t="shared" si="471"/>
        <v>0</v>
      </c>
      <c r="AD281" s="76">
        <f t="shared" si="472"/>
        <v>0</v>
      </c>
      <c r="AE281" s="74">
        <f t="shared" si="473"/>
        <v>0</v>
      </c>
      <c r="AF281" s="75">
        <f t="shared" si="474"/>
        <v>0</v>
      </c>
      <c r="AG281" s="76">
        <f t="shared" si="475"/>
        <v>0</v>
      </c>
      <c r="AH281" s="74">
        <f t="shared" si="476"/>
        <v>0</v>
      </c>
      <c r="AI281" s="75">
        <f t="shared" si="477"/>
        <v>0</v>
      </c>
      <c r="AJ281" s="76">
        <f t="shared" si="478"/>
        <v>0</v>
      </c>
      <c r="AK281" s="74">
        <f t="shared" si="479"/>
        <v>0</v>
      </c>
      <c r="AL281" s="75">
        <f t="shared" si="480"/>
        <v>0</v>
      </c>
      <c r="AM281" s="76">
        <f t="shared" si="481"/>
        <v>0</v>
      </c>
      <c r="AN281" s="74">
        <f t="shared" si="482"/>
        <v>0</v>
      </c>
      <c r="AO281" s="75">
        <f t="shared" si="483"/>
        <v>0</v>
      </c>
      <c r="AP281" s="76">
        <f t="shared" si="484"/>
        <v>0</v>
      </c>
      <c r="AQ281" s="77">
        <f t="shared" si="422"/>
        <v>0.57986241812355277</v>
      </c>
      <c r="AR281" s="77">
        <f t="shared" si="485"/>
        <v>0.42901754028964523</v>
      </c>
      <c r="AS281" s="78">
        <f t="shared" si="486"/>
        <v>0.30168975566781508</v>
      </c>
      <c r="AT281" s="77">
        <f t="shared" si="487"/>
        <v>0.26929270404253969</v>
      </c>
      <c r="AU281" s="79">
        <f t="shared" si="515"/>
        <v>0.1</v>
      </c>
      <c r="AV281" s="139">
        <f>DataEntry!P281</f>
        <v>-30</v>
      </c>
      <c r="AW281" s="80" t="str">
        <f t="shared" si="423"/>
        <v>33/25</v>
      </c>
      <c r="AX281" s="80" t="str">
        <f t="shared" si="424"/>
        <v>23/10</v>
      </c>
      <c r="AY281" s="80" t="str">
        <f t="shared" si="425"/>
        <v>27/10</v>
      </c>
      <c r="AZ281" s="92">
        <f>DataEntry!I281</f>
        <v>141</v>
      </c>
      <c r="BA281" s="93">
        <f>DataEntry!J281</f>
        <v>100</v>
      </c>
      <c r="BB281" s="92">
        <f>DataEntry!K281</f>
        <v>68</v>
      </c>
      <c r="BC281" s="93">
        <f>DataEntry!L281</f>
        <v>25</v>
      </c>
      <c r="BD281" s="92">
        <f>DataEntry!M281</f>
        <v>173</v>
      </c>
      <c r="BE281" s="93">
        <f>DataEntry!N281</f>
        <v>100</v>
      </c>
      <c r="BF281" s="77">
        <f t="shared" si="488"/>
        <v>0.39515799549418096</v>
      </c>
      <c r="BG281" s="77">
        <f t="shared" si="489"/>
        <v>0.25600289493036987</v>
      </c>
      <c r="BH281" s="77">
        <f t="shared" si="490"/>
        <v>0.34883910957544906</v>
      </c>
      <c r="BI281" s="83">
        <f t="shared" si="491"/>
        <v>1</v>
      </c>
      <c r="BJ281" s="83">
        <f t="shared" si="492"/>
        <v>0</v>
      </c>
      <c r="BK281" s="83">
        <f t="shared" si="493"/>
        <v>0</v>
      </c>
      <c r="BL281" s="84">
        <f t="shared" si="426"/>
        <v>0.42901754028964523</v>
      </c>
      <c r="BM281" s="84">
        <f t="shared" si="427"/>
        <v>0.39515799549418096</v>
      </c>
      <c r="BN281" s="85">
        <f t="shared" si="494"/>
        <v>3.3859544795464269E-2</v>
      </c>
      <c r="BO281" s="84">
        <f t="shared" si="428"/>
        <v>0.42901754028964523</v>
      </c>
      <c r="BP281" s="84">
        <f t="shared" si="429"/>
        <v>0.30168975566781508</v>
      </c>
      <c r="BQ281" s="84">
        <f t="shared" si="430"/>
        <v>0.26929270404253969</v>
      </c>
      <c r="BR281" s="84">
        <f t="shared" si="495"/>
        <v>0.39515799549418096</v>
      </c>
      <c r="BS281" s="84">
        <f t="shared" si="495"/>
        <v>0.25600289493036987</v>
      </c>
      <c r="BT281" s="84">
        <f t="shared" si="495"/>
        <v>0.34883910957544906</v>
      </c>
      <c r="BU281" s="86">
        <f t="shared" si="496"/>
        <v>1</v>
      </c>
      <c r="BV281" s="86">
        <f t="shared" si="496"/>
        <v>0</v>
      </c>
      <c r="BW281" s="86">
        <f t="shared" si="496"/>
        <v>0</v>
      </c>
      <c r="BX281" s="86">
        <f t="shared" si="497"/>
        <v>1</v>
      </c>
      <c r="BY281" s="86">
        <f t="shared" si="497"/>
        <v>0</v>
      </c>
      <c r="BZ281" s="86">
        <f t="shared" si="497"/>
        <v>0</v>
      </c>
      <c r="CA281" s="83">
        <f>IF(AND(DataEntry!B281&gt;=ExFrom,DataEntry!B281&lt;=ExTo),0,IF(AR281&lt;DS281,0,DB281))</f>
        <v>0</v>
      </c>
      <c r="CB281" s="83">
        <f>IF(AND(DataEntry!B281&gt;=ExFrom,DataEntry!B281&lt;=ExTo),0,IF(AT281&lt;DT281,0,DC281))</f>
        <v>0</v>
      </c>
      <c r="CC281" s="14">
        <f t="shared" si="498"/>
        <v>0</v>
      </c>
      <c r="CD281" s="72" t="str">
        <f t="shared" si="431"/>
        <v/>
      </c>
      <c r="CE281" s="87">
        <f t="shared" si="499"/>
        <v>5.0055329937541249E-2</v>
      </c>
      <c r="CF281" s="88">
        <f t="shared" si="500"/>
        <v>2.4244906004993495E-2</v>
      </c>
      <c r="CG281" s="88">
        <f t="shared" si="501"/>
        <v>-0.16807397598821211</v>
      </c>
      <c r="CH281" s="87">
        <f t="shared" si="502"/>
        <v>0.30168975566781508</v>
      </c>
      <c r="CI281" s="89">
        <f t="shared" si="432"/>
        <v>0</v>
      </c>
      <c r="CJ281" s="89">
        <f t="shared" si="433"/>
        <v>0</v>
      </c>
      <c r="CK281" s="157">
        <f t="shared" si="434"/>
        <v>0</v>
      </c>
      <c r="CL281" s="90">
        <f t="shared" si="435"/>
        <v>0</v>
      </c>
      <c r="CM281" s="157">
        <f t="shared" si="436"/>
        <v>0</v>
      </c>
      <c r="CN281" s="90">
        <f t="shared" si="437"/>
        <v>0</v>
      </c>
      <c r="CO281" s="157">
        <f t="shared" si="438"/>
        <v>0</v>
      </c>
      <c r="CP281" s="90">
        <f t="shared" si="439"/>
        <v>0</v>
      </c>
      <c r="CQ281" s="157">
        <f t="shared" si="440"/>
        <v>0</v>
      </c>
      <c r="CR281" s="90">
        <f t="shared" si="441"/>
        <v>0</v>
      </c>
      <c r="CS281" s="157">
        <f t="shared" si="442"/>
        <v>0</v>
      </c>
      <c r="CT281" s="90">
        <f t="shared" si="443"/>
        <v>0</v>
      </c>
      <c r="CU281" s="157">
        <f t="shared" si="444"/>
        <v>0</v>
      </c>
      <c r="CV281" s="90">
        <f t="shared" si="445"/>
        <v>0</v>
      </c>
      <c r="CW281" s="157">
        <f t="shared" si="446"/>
        <v>0</v>
      </c>
      <c r="CX281" s="90">
        <f t="shared" si="447"/>
        <v>0</v>
      </c>
      <c r="CY281" s="157">
        <f t="shared" si="448"/>
        <v>0</v>
      </c>
      <c r="CZ281" s="90">
        <f t="shared" si="449"/>
        <v>0</v>
      </c>
      <c r="DA281" s="94">
        <f>DataEntry!B281</f>
        <v>44323</v>
      </c>
      <c r="DB281" s="83">
        <f t="shared" si="450"/>
        <v>0</v>
      </c>
      <c r="DC281" s="83">
        <f t="shared" si="451"/>
        <v>0</v>
      </c>
      <c r="DD281" s="145">
        <f t="shared" si="503"/>
        <v>11</v>
      </c>
      <c r="DE281" s="145" t="str">
        <f t="shared" si="504"/>
        <v/>
      </c>
      <c r="DF281" s="145" t="str">
        <f t="shared" si="505"/>
        <v/>
      </c>
      <c r="DG281" s="145" t="str">
        <f t="shared" si="506"/>
        <v/>
      </c>
      <c r="DH281" s="145" t="str">
        <f t="shared" si="507"/>
        <v/>
      </c>
      <c r="DI281" s="145">
        <f t="shared" si="508"/>
        <v>17</v>
      </c>
      <c r="DJ281" s="83">
        <f t="shared" si="509"/>
        <v>0</v>
      </c>
      <c r="DK281" s="83">
        <f t="shared" si="510"/>
        <v>0</v>
      </c>
      <c r="DL281" s="84">
        <f t="shared" si="511"/>
        <v>0</v>
      </c>
      <c r="DM281" s="14">
        <f t="shared" si="512"/>
        <v>0</v>
      </c>
      <c r="DN281" s="87">
        <f>IFERROR(DO281*(1-DCFactor)+Results!DP281*DCFactor,"")</f>
        <v>0.27925424301919721</v>
      </c>
      <c r="DO281" s="87">
        <f>(DFactor*Rounds*Number/2+SUM(BV$3:BV269))/(Rounds*Number/2+COUNT(BV$3:BV269))</f>
        <v>0.26976614310645725</v>
      </c>
      <c r="DP281" s="87">
        <f t="shared" si="452"/>
        <v>0.296875</v>
      </c>
      <c r="DQ281" s="84">
        <f t="shared" si="453"/>
        <v>0</v>
      </c>
      <c r="DR281" s="84">
        <f t="shared" si="454"/>
        <v>0</v>
      </c>
      <c r="DS281" s="87">
        <f t="shared" si="455"/>
        <v>0.3358585031331669</v>
      </c>
      <c r="DT281" s="87">
        <f t="shared" si="456"/>
        <v>0.34226913253294039</v>
      </c>
      <c r="DU281" s="87">
        <f t="shared" si="457"/>
        <v>0.30168975566781508</v>
      </c>
      <c r="DV281" s="86">
        <f t="shared" si="513"/>
        <v>4</v>
      </c>
      <c r="DW281" s="86">
        <f t="shared" si="514"/>
        <v>-4</v>
      </c>
    </row>
    <row r="282" spans="1:127" x14ac:dyDescent="0.25">
      <c r="A282" s="69">
        <v>280</v>
      </c>
      <c r="B282" s="70">
        <f>DataEntry!C282</f>
        <v>5</v>
      </c>
      <c r="C282" s="71">
        <f>COUNTIF(D$2:D282,D282)+COUNTIF(G$2:G282,D282)</f>
        <v>32</v>
      </c>
      <c r="D282" s="72" t="str">
        <f t="shared" si="415"/>
        <v>Fortuna Dusseldorf</v>
      </c>
      <c r="E282" s="70">
        <f>DataEntry!E282</f>
        <v>3</v>
      </c>
      <c r="F282" s="71">
        <f>COUNTIF(D$2:D282,G282)+COUNTIF(G$2:G282,G282)</f>
        <v>32</v>
      </c>
      <c r="G282" s="72" t="str">
        <f t="shared" si="416"/>
        <v>Eintracht Braunschweig</v>
      </c>
      <c r="H282" s="73">
        <f>DataEntry!G282</f>
        <v>2</v>
      </c>
      <c r="I282" s="73">
        <f>DataEntry!H282</f>
        <v>2</v>
      </c>
      <c r="J282" s="158">
        <f t="shared" si="414"/>
        <v>2</v>
      </c>
      <c r="K282" s="156">
        <f t="shared" si="417"/>
        <v>0</v>
      </c>
      <c r="L282" s="224">
        <f t="shared" si="418"/>
        <v>2562.815732849539</v>
      </c>
      <c r="M282" s="224">
        <f t="shared" si="419"/>
        <v>2313.4481533857661</v>
      </c>
      <c r="N282" s="236">
        <f t="shared" si="458"/>
        <v>249.36757946377293</v>
      </c>
      <c r="O282" s="22" t="str">
        <f t="shared" si="459"/>
        <v>T5G32</v>
      </c>
      <c r="P282" s="248">
        <f t="shared" si="420"/>
        <v>-2.3892580813788715</v>
      </c>
      <c r="Q282" s="22" t="str">
        <f t="shared" si="460"/>
        <v>T3G32</v>
      </c>
      <c r="R282" s="248">
        <f t="shared" si="421"/>
        <v>2.3892580813788715</v>
      </c>
      <c r="S282" s="74">
        <f t="shared" si="461"/>
        <v>0</v>
      </c>
      <c r="T282" s="75">
        <f t="shared" si="462"/>
        <v>0</v>
      </c>
      <c r="U282" s="76">
        <f t="shared" si="463"/>
        <v>0</v>
      </c>
      <c r="V282" s="74">
        <f t="shared" si="464"/>
        <v>0</v>
      </c>
      <c r="W282" s="75">
        <f t="shared" si="465"/>
        <v>0</v>
      </c>
      <c r="X282" s="76">
        <f t="shared" si="466"/>
        <v>0</v>
      </c>
      <c r="Y282" s="74">
        <f t="shared" si="467"/>
        <v>0</v>
      </c>
      <c r="Z282" s="75">
        <f t="shared" si="468"/>
        <v>0</v>
      </c>
      <c r="AA282" s="76">
        <f t="shared" si="469"/>
        <v>0</v>
      </c>
      <c r="AB282" s="74">
        <f t="shared" si="470"/>
        <v>0</v>
      </c>
      <c r="AC282" s="75">
        <f t="shared" si="471"/>
        <v>0</v>
      </c>
      <c r="AD282" s="76">
        <f t="shared" si="472"/>
        <v>0</v>
      </c>
      <c r="AE282" s="74">
        <f t="shared" si="473"/>
        <v>0</v>
      </c>
      <c r="AF282" s="75">
        <f t="shared" si="474"/>
        <v>1</v>
      </c>
      <c r="AG282" s="76">
        <f t="shared" si="475"/>
        <v>0</v>
      </c>
      <c r="AH282" s="74">
        <f t="shared" si="476"/>
        <v>0</v>
      </c>
      <c r="AI282" s="75">
        <f t="shared" si="477"/>
        <v>0</v>
      </c>
      <c r="AJ282" s="76">
        <f t="shared" si="478"/>
        <v>0</v>
      </c>
      <c r="AK282" s="74">
        <f t="shared" si="479"/>
        <v>0</v>
      </c>
      <c r="AL282" s="75">
        <f t="shared" si="480"/>
        <v>0</v>
      </c>
      <c r="AM282" s="76">
        <f t="shared" si="481"/>
        <v>0</v>
      </c>
      <c r="AN282" s="74">
        <f t="shared" si="482"/>
        <v>0</v>
      </c>
      <c r="AO282" s="75">
        <f t="shared" si="483"/>
        <v>0</v>
      </c>
      <c r="AP282" s="76">
        <f t="shared" si="484"/>
        <v>0</v>
      </c>
      <c r="AQ282" s="77">
        <f t="shared" si="422"/>
        <v>0.73892580813788711</v>
      </c>
      <c r="AR282" s="77">
        <f t="shared" si="485"/>
        <v>0.63131219030126406</v>
      </c>
      <c r="AS282" s="78">
        <f t="shared" si="486"/>
        <v>0.21522723567324598</v>
      </c>
      <c r="AT282" s="77">
        <f t="shared" si="487"/>
        <v>0.15346057402548993</v>
      </c>
      <c r="AU282" s="79">
        <f t="shared" si="515"/>
        <v>0.1</v>
      </c>
      <c r="AV282" s="139">
        <f>DataEntry!P282</f>
        <v>0</v>
      </c>
      <c r="AW282" s="80" t="str">
        <f t="shared" si="423"/>
        <v>29/50</v>
      </c>
      <c r="AX282" s="80" t="str">
        <f t="shared" si="424"/>
        <v>91/25</v>
      </c>
      <c r="AY282" s="80" t="str">
        <f t="shared" si="425"/>
        <v>11/2</v>
      </c>
      <c r="AZ282" s="92">
        <f>DataEntry!I282</f>
        <v>51</v>
      </c>
      <c r="BA282" s="93">
        <f>DataEntry!J282</f>
        <v>100</v>
      </c>
      <c r="BB282" s="92">
        <f>DataEntry!K282</f>
        <v>17</v>
      </c>
      <c r="BC282" s="93">
        <f>DataEntry!L282</f>
        <v>5</v>
      </c>
      <c r="BD282" s="92">
        <f>DataEntry!M282</f>
        <v>26</v>
      </c>
      <c r="BE282" s="93">
        <f>DataEntry!N282</f>
        <v>5</v>
      </c>
      <c r="BF282" s="77">
        <f t="shared" si="488"/>
        <v>0.63022686318902177</v>
      </c>
      <c r="BG282" s="77">
        <f t="shared" si="489"/>
        <v>0.21628240077623245</v>
      </c>
      <c r="BH282" s="77">
        <f t="shared" si="490"/>
        <v>0.15349073603474561</v>
      </c>
      <c r="BI282" s="83">
        <f t="shared" si="491"/>
        <v>0</v>
      </c>
      <c r="BJ282" s="83">
        <f t="shared" si="492"/>
        <v>1</v>
      </c>
      <c r="BK282" s="83">
        <f t="shared" si="493"/>
        <v>0</v>
      </c>
      <c r="BL282" s="84">
        <f t="shared" si="426"/>
        <v>0.21522723567324598</v>
      </c>
      <c r="BM282" s="84">
        <f t="shared" si="427"/>
        <v>0.21628240077623245</v>
      </c>
      <c r="BN282" s="85">
        <f t="shared" si="494"/>
        <v>-1.0551651029864773E-3</v>
      </c>
      <c r="BO282" s="84">
        <f t="shared" si="428"/>
        <v>0.63131219030126406</v>
      </c>
      <c r="BP282" s="84">
        <f t="shared" si="429"/>
        <v>0.21522723567324598</v>
      </c>
      <c r="BQ282" s="84">
        <f t="shared" si="430"/>
        <v>0.15346057402548993</v>
      </c>
      <c r="BR282" s="84">
        <f t="shared" si="495"/>
        <v>0.63022686318902177</v>
      </c>
      <c r="BS282" s="84">
        <f t="shared" si="495"/>
        <v>0.21628240077623245</v>
      </c>
      <c r="BT282" s="84">
        <f t="shared" si="495"/>
        <v>0.15349073603474561</v>
      </c>
      <c r="BU282" s="86">
        <f t="shared" si="496"/>
        <v>0</v>
      </c>
      <c r="BV282" s="86">
        <f t="shared" si="496"/>
        <v>1</v>
      </c>
      <c r="BW282" s="86">
        <f t="shared" si="496"/>
        <v>0</v>
      </c>
      <c r="BX282" s="86">
        <f t="shared" si="497"/>
        <v>0</v>
      </c>
      <c r="BY282" s="86">
        <f t="shared" si="497"/>
        <v>1</v>
      </c>
      <c r="BZ282" s="86">
        <f t="shared" si="497"/>
        <v>0</v>
      </c>
      <c r="CA282" s="83">
        <f>IF(AND(DataEntry!B282&gt;=ExFrom,DataEntry!B282&lt;=ExTo),0,IF(AR282&lt;DS282,0,DB282))</f>
        <v>0</v>
      </c>
      <c r="CB282" s="83">
        <f>IF(AND(DataEntry!B282&gt;=ExFrom,DataEntry!B282&lt;=ExTo),0,IF(AT282&lt;DT282,0,DC282))</f>
        <v>0</v>
      </c>
      <c r="CC282" s="14">
        <f t="shared" si="498"/>
        <v>0</v>
      </c>
      <c r="CD282" s="72" t="str">
        <f t="shared" si="431"/>
        <v/>
      </c>
      <c r="CE282" s="87">
        <f t="shared" si="499"/>
        <v>5.0814705482511657E-2</v>
      </c>
      <c r="CF282" s="88">
        <f t="shared" si="500"/>
        <v>-3.8106304847828176E-2</v>
      </c>
      <c r="CG282" s="88">
        <f t="shared" si="501"/>
        <v>-2.7997049415004267E-2</v>
      </c>
      <c r="CH282" s="87">
        <f t="shared" si="502"/>
        <v>0.215227235673246</v>
      </c>
      <c r="CI282" s="89">
        <f t="shared" si="432"/>
        <v>0</v>
      </c>
      <c r="CJ282" s="89">
        <f t="shared" si="433"/>
        <v>0</v>
      </c>
      <c r="CK282" s="157">
        <f t="shared" si="434"/>
        <v>0</v>
      </c>
      <c r="CL282" s="90">
        <f t="shared" si="435"/>
        <v>0</v>
      </c>
      <c r="CM282" s="157">
        <f t="shared" si="436"/>
        <v>0</v>
      </c>
      <c r="CN282" s="90">
        <f t="shared" si="437"/>
        <v>0</v>
      </c>
      <c r="CO282" s="157">
        <f t="shared" si="438"/>
        <v>0</v>
      </c>
      <c r="CP282" s="90">
        <f t="shared" si="439"/>
        <v>0</v>
      </c>
      <c r="CQ282" s="157">
        <f t="shared" si="440"/>
        <v>0</v>
      </c>
      <c r="CR282" s="90">
        <f t="shared" si="441"/>
        <v>0</v>
      </c>
      <c r="CS282" s="157">
        <f t="shared" si="442"/>
        <v>0</v>
      </c>
      <c r="CT282" s="90">
        <f t="shared" si="443"/>
        <v>0</v>
      </c>
      <c r="CU282" s="157">
        <f t="shared" si="444"/>
        <v>0</v>
      </c>
      <c r="CV282" s="90">
        <f t="shared" si="445"/>
        <v>0</v>
      </c>
      <c r="CW282" s="157">
        <f t="shared" si="446"/>
        <v>0</v>
      </c>
      <c r="CX282" s="90">
        <f t="shared" si="447"/>
        <v>0</v>
      </c>
      <c r="CY282" s="157">
        <f t="shared" si="448"/>
        <v>0</v>
      </c>
      <c r="CZ282" s="90">
        <f t="shared" si="449"/>
        <v>0</v>
      </c>
      <c r="DA282" s="94">
        <f>DataEntry!B282</f>
        <v>44324</v>
      </c>
      <c r="DB282" s="83">
        <f t="shared" si="450"/>
        <v>0</v>
      </c>
      <c r="DC282" s="83">
        <f t="shared" si="451"/>
        <v>0</v>
      </c>
      <c r="DD282" s="145" t="str">
        <f t="shared" si="503"/>
        <v/>
      </c>
      <c r="DE282" s="145">
        <f t="shared" si="504"/>
        <v>5</v>
      </c>
      <c r="DF282" s="145" t="str">
        <f t="shared" si="505"/>
        <v/>
      </c>
      <c r="DG282" s="145" t="str">
        <f t="shared" si="506"/>
        <v/>
      </c>
      <c r="DH282" s="145">
        <f t="shared" si="507"/>
        <v>3</v>
      </c>
      <c r="DI282" s="145" t="str">
        <f t="shared" si="508"/>
        <v/>
      </c>
      <c r="DJ282" s="83">
        <f t="shared" si="509"/>
        <v>0</v>
      </c>
      <c r="DK282" s="83">
        <f t="shared" si="510"/>
        <v>0</v>
      </c>
      <c r="DL282" s="84">
        <f t="shared" si="511"/>
        <v>0</v>
      </c>
      <c r="DM282" s="14">
        <f t="shared" si="512"/>
        <v>0</v>
      </c>
      <c r="DN282" s="87">
        <f>IFERROR(DO282*(1-DCFactor)+Results!DP282*DCFactor,"")</f>
        <v>0.27564859710251238</v>
      </c>
      <c r="DO282" s="87">
        <f>(DFactor*Rounds*Number/2+SUM(BV$3:BV270))/(Rounds*Number/2+COUNT(BV$3:BV270))</f>
        <v>0.27103832752613238</v>
      </c>
      <c r="DP282" s="87">
        <f t="shared" si="452"/>
        <v>0.28421052631578947</v>
      </c>
      <c r="DQ282" s="84">
        <f t="shared" si="453"/>
        <v>0</v>
      </c>
      <c r="DR282" s="84">
        <f t="shared" si="454"/>
        <v>0</v>
      </c>
      <c r="DS282" s="87">
        <f t="shared" si="455"/>
        <v>0.33793687682826096</v>
      </c>
      <c r="DT282" s="87">
        <f t="shared" si="456"/>
        <v>0.3375999016471668</v>
      </c>
      <c r="DU282" s="87">
        <f t="shared" si="457"/>
        <v>0.215227235673246</v>
      </c>
      <c r="DV282" s="86">
        <f t="shared" si="513"/>
        <v>0</v>
      </c>
      <c r="DW282" s="86">
        <f t="shared" si="514"/>
        <v>0</v>
      </c>
    </row>
    <row r="283" spans="1:127" x14ac:dyDescent="0.25">
      <c r="A283" s="69">
        <v>281</v>
      </c>
      <c r="B283" s="70">
        <f>DataEntry!C283</f>
        <v>6</v>
      </c>
      <c r="C283" s="71">
        <f>COUNTIF(D$2:D283,D283)+COUNTIF(G$2:G283,D283)</f>
        <v>32</v>
      </c>
      <c r="D283" s="72" t="str">
        <f t="shared" si="415"/>
        <v>Greuther Furth</v>
      </c>
      <c r="E283" s="70">
        <f>DataEntry!E283</f>
        <v>10</v>
      </c>
      <c r="F283" s="71">
        <f>COUNTIF(D$2:D283,G283)+COUNTIF(G$2:G283,G283)</f>
        <v>32</v>
      </c>
      <c r="G283" s="72" t="str">
        <f t="shared" si="416"/>
        <v>Karlsruher</v>
      </c>
      <c r="H283" s="73">
        <f>DataEntry!G283</f>
        <v>2</v>
      </c>
      <c r="I283" s="73">
        <f>DataEntry!H283</f>
        <v>2</v>
      </c>
      <c r="J283" s="158">
        <f t="shared" si="414"/>
        <v>2</v>
      </c>
      <c r="K283" s="156">
        <f t="shared" si="417"/>
        <v>0</v>
      </c>
      <c r="L283" s="224">
        <f t="shared" si="418"/>
        <v>2503.1357223068671</v>
      </c>
      <c r="M283" s="224">
        <f t="shared" si="419"/>
        <v>2462.8379158022422</v>
      </c>
      <c r="N283" s="236">
        <f t="shared" si="458"/>
        <v>40.297806504624987</v>
      </c>
      <c r="O283" s="22" t="str">
        <f t="shared" si="459"/>
        <v>T6G32</v>
      </c>
      <c r="P283" s="248">
        <f t="shared" si="420"/>
        <v>-0.35646831656931077</v>
      </c>
      <c r="Q283" s="22" t="str">
        <f t="shared" si="460"/>
        <v>T10G32</v>
      </c>
      <c r="R283" s="248">
        <f t="shared" si="421"/>
        <v>0.35646831656931077</v>
      </c>
      <c r="S283" s="74">
        <f t="shared" si="461"/>
        <v>0</v>
      </c>
      <c r="T283" s="75">
        <f t="shared" si="462"/>
        <v>1</v>
      </c>
      <c r="U283" s="76">
        <f t="shared" si="463"/>
        <v>0</v>
      </c>
      <c r="V283" s="74">
        <f t="shared" si="464"/>
        <v>0</v>
      </c>
      <c r="W283" s="75">
        <f t="shared" si="465"/>
        <v>0</v>
      </c>
      <c r="X283" s="76">
        <f t="shared" si="466"/>
        <v>0</v>
      </c>
      <c r="Y283" s="74">
        <f t="shared" si="467"/>
        <v>0</v>
      </c>
      <c r="Z283" s="75">
        <f t="shared" si="468"/>
        <v>0</v>
      </c>
      <c r="AA283" s="76">
        <f t="shared" si="469"/>
        <v>0</v>
      </c>
      <c r="AB283" s="74">
        <f t="shared" si="470"/>
        <v>0</v>
      </c>
      <c r="AC283" s="75">
        <f t="shared" si="471"/>
        <v>0</v>
      </c>
      <c r="AD283" s="76">
        <f t="shared" si="472"/>
        <v>0</v>
      </c>
      <c r="AE283" s="74">
        <f t="shared" si="473"/>
        <v>0</v>
      </c>
      <c r="AF283" s="75">
        <f t="shared" si="474"/>
        <v>0</v>
      </c>
      <c r="AG283" s="76">
        <f t="shared" si="475"/>
        <v>0</v>
      </c>
      <c r="AH283" s="74">
        <f t="shared" si="476"/>
        <v>0</v>
      </c>
      <c r="AI283" s="75">
        <f t="shared" si="477"/>
        <v>0</v>
      </c>
      <c r="AJ283" s="76">
        <f t="shared" si="478"/>
        <v>0</v>
      </c>
      <c r="AK283" s="74">
        <f t="shared" si="479"/>
        <v>0</v>
      </c>
      <c r="AL283" s="75">
        <f t="shared" si="480"/>
        <v>0</v>
      </c>
      <c r="AM283" s="76">
        <f t="shared" si="481"/>
        <v>0</v>
      </c>
      <c r="AN283" s="74">
        <f t="shared" si="482"/>
        <v>0</v>
      </c>
      <c r="AO283" s="75">
        <f t="shared" si="483"/>
        <v>0</v>
      </c>
      <c r="AP283" s="76">
        <f t="shared" si="484"/>
        <v>0</v>
      </c>
      <c r="AQ283" s="77">
        <f t="shared" si="422"/>
        <v>0.53564683165693106</v>
      </c>
      <c r="AR283" s="77">
        <f t="shared" si="485"/>
        <v>0.38290973217097857</v>
      </c>
      <c r="AS283" s="78">
        <f t="shared" si="486"/>
        <v>0.30547419897190498</v>
      </c>
      <c r="AT283" s="77">
        <f t="shared" si="487"/>
        <v>0.31161606885711646</v>
      </c>
      <c r="AU283" s="79">
        <f t="shared" si="515"/>
        <v>0.1</v>
      </c>
      <c r="AV283" s="139">
        <f>DataEntry!P283</f>
        <v>99.2</v>
      </c>
      <c r="AW283" s="80" t="str">
        <f t="shared" si="423"/>
        <v>8/5</v>
      </c>
      <c r="AX283" s="80" t="str">
        <f t="shared" si="424"/>
        <v>9/4</v>
      </c>
      <c r="AY283" s="80" t="str">
        <f t="shared" si="425"/>
        <v>11/5</v>
      </c>
      <c r="AZ283" s="92">
        <f>DataEntry!I283</f>
        <v>13</v>
      </c>
      <c r="BA283" s="93">
        <f>DataEntry!J283</f>
        <v>20</v>
      </c>
      <c r="BB283" s="92">
        <f>DataEntry!K283</f>
        <v>16</v>
      </c>
      <c r="BC283" s="93">
        <f>DataEntry!L283</f>
        <v>5</v>
      </c>
      <c r="BD283" s="92">
        <f>DataEntry!M283</f>
        <v>77</v>
      </c>
      <c r="BE283" s="93">
        <f>DataEntry!N283</f>
        <v>20</v>
      </c>
      <c r="BF283" s="77">
        <f t="shared" si="488"/>
        <v>0.57701295942213737</v>
      </c>
      <c r="BG283" s="77">
        <f t="shared" si="489"/>
        <v>0.22668366263012535</v>
      </c>
      <c r="BH283" s="77">
        <f t="shared" si="490"/>
        <v>0.19630337794773742</v>
      </c>
      <c r="BI283" s="83">
        <f t="shared" si="491"/>
        <v>0</v>
      </c>
      <c r="BJ283" s="83">
        <f t="shared" si="492"/>
        <v>1</v>
      </c>
      <c r="BK283" s="83">
        <f t="shared" si="493"/>
        <v>0</v>
      </c>
      <c r="BL283" s="84">
        <f t="shared" si="426"/>
        <v>0.30547419897190498</v>
      </c>
      <c r="BM283" s="84">
        <f t="shared" si="427"/>
        <v>0.22668366263012535</v>
      </c>
      <c r="BN283" s="85">
        <f t="shared" si="494"/>
        <v>7.8790536341779627E-2</v>
      </c>
      <c r="BO283" s="84">
        <f t="shared" si="428"/>
        <v>0.38290973217097857</v>
      </c>
      <c r="BP283" s="84">
        <f t="shared" si="429"/>
        <v>0.30547419897190498</v>
      </c>
      <c r="BQ283" s="84">
        <f t="shared" si="430"/>
        <v>0.31161606885711646</v>
      </c>
      <c r="BR283" s="84">
        <f t="shared" si="495"/>
        <v>0.57701295942213737</v>
      </c>
      <c r="BS283" s="84">
        <f t="shared" si="495"/>
        <v>0.22668366263012535</v>
      </c>
      <c r="BT283" s="84">
        <f t="shared" si="495"/>
        <v>0.19630337794773742</v>
      </c>
      <c r="BU283" s="86">
        <f t="shared" si="496"/>
        <v>0</v>
      </c>
      <c r="BV283" s="86">
        <f t="shared" si="496"/>
        <v>1</v>
      </c>
      <c r="BW283" s="86">
        <f t="shared" si="496"/>
        <v>0</v>
      </c>
      <c r="BX283" s="86">
        <f t="shared" si="497"/>
        <v>0</v>
      </c>
      <c r="BY283" s="86">
        <f t="shared" si="497"/>
        <v>1</v>
      </c>
      <c r="BZ283" s="86">
        <f t="shared" si="497"/>
        <v>0</v>
      </c>
      <c r="CA283" s="83">
        <f>IF(AND(DataEntry!B283&gt;=ExFrom,DataEntry!B283&lt;=ExTo),0,IF(AR283&lt;DS283,0,DB283))</f>
        <v>0</v>
      </c>
      <c r="CB283" s="83">
        <f>IF(AND(DataEntry!B283&gt;=ExFrom,DataEntry!B283&lt;=ExTo),0,IF(AT283&lt;DT283,0,DC283))</f>
        <v>0</v>
      </c>
      <c r="CC283" s="14">
        <f t="shared" si="498"/>
        <v>0</v>
      </c>
      <c r="CD283" s="72" t="str">
        <f t="shared" si="431"/>
        <v/>
      </c>
      <c r="CE283" s="87">
        <f t="shared" si="499"/>
        <v>5.0341411166153316E-2</v>
      </c>
      <c r="CF283" s="88">
        <f t="shared" si="500"/>
        <v>-0.25459295007665028</v>
      </c>
      <c r="CG283" s="88">
        <f t="shared" si="501"/>
        <v>0.33533952539710976</v>
      </c>
      <c r="CH283" s="87">
        <f t="shared" si="502"/>
        <v>0.30547419897190498</v>
      </c>
      <c r="CI283" s="89">
        <f t="shared" si="432"/>
        <v>0</v>
      </c>
      <c r="CJ283" s="89">
        <f t="shared" si="433"/>
        <v>0</v>
      </c>
      <c r="CK283" s="157">
        <f t="shared" si="434"/>
        <v>0</v>
      </c>
      <c r="CL283" s="90">
        <f t="shared" si="435"/>
        <v>0</v>
      </c>
      <c r="CM283" s="157">
        <f t="shared" si="436"/>
        <v>0</v>
      </c>
      <c r="CN283" s="90">
        <f t="shared" si="437"/>
        <v>0</v>
      </c>
      <c r="CO283" s="157">
        <f t="shared" si="438"/>
        <v>0</v>
      </c>
      <c r="CP283" s="90">
        <f t="shared" si="439"/>
        <v>0</v>
      </c>
      <c r="CQ283" s="157">
        <f t="shared" si="440"/>
        <v>0</v>
      </c>
      <c r="CR283" s="90">
        <f t="shared" si="441"/>
        <v>0</v>
      </c>
      <c r="CS283" s="157">
        <f t="shared" si="442"/>
        <v>0</v>
      </c>
      <c r="CT283" s="90">
        <f t="shared" si="443"/>
        <v>0</v>
      </c>
      <c r="CU283" s="157">
        <f t="shared" si="444"/>
        <v>0</v>
      </c>
      <c r="CV283" s="90">
        <f t="shared" si="445"/>
        <v>0</v>
      </c>
      <c r="CW283" s="157">
        <f t="shared" si="446"/>
        <v>0</v>
      </c>
      <c r="CX283" s="90">
        <f t="shared" si="447"/>
        <v>0</v>
      </c>
      <c r="CY283" s="157">
        <f t="shared" si="448"/>
        <v>0</v>
      </c>
      <c r="CZ283" s="90">
        <f t="shared" si="449"/>
        <v>0</v>
      </c>
      <c r="DA283" s="94">
        <f>DataEntry!B283</f>
        <v>44324</v>
      </c>
      <c r="DB283" s="83">
        <f t="shared" si="450"/>
        <v>0</v>
      </c>
      <c r="DC283" s="83">
        <f t="shared" si="451"/>
        <v>31</v>
      </c>
      <c r="DD283" s="145" t="str">
        <f t="shared" si="503"/>
        <v/>
      </c>
      <c r="DE283" s="145">
        <f t="shared" si="504"/>
        <v>6</v>
      </c>
      <c r="DF283" s="145" t="str">
        <f t="shared" si="505"/>
        <v/>
      </c>
      <c r="DG283" s="145" t="str">
        <f t="shared" si="506"/>
        <v/>
      </c>
      <c r="DH283" s="145">
        <f t="shared" si="507"/>
        <v>10</v>
      </c>
      <c r="DI283" s="145" t="str">
        <f t="shared" si="508"/>
        <v/>
      </c>
      <c r="DJ283" s="83">
        <f t="shared" si="509"/>
        <v>0</v>
      </c>
      <c r="DK283" s="83">
        <f t="shared" si="510"/>
        <v>0</v>
      </c>
      <c r="DL283" s="84">
        <f t="shared" si="511"/>
        <v>0</v>
      </c>
      <c r="DM283" s="14">
        <f t="shared" si="512"/>
        <v>0</v>
      </c>
      <c r="DN283" s="87">
        <f>IFERROR(DO283*(1-DCFactor)+Results!DP283*DCFactor,"")</f>
        <v>0.2889454448160535</v>
      </c>
      <c r="DO283" s="87">
        <f>(DFactor*Rounds*Number/2+SUM(BV$3:BV271))/(Rounds*Number/2+COUNT(BV$3:BV271))</f>
        <v>0.27056695652173912</v>
      </c>
      <c r="DP283" s="87">
        <f t="shared" si="452"/>
        <v>0.32307692307692309</v>
      </c>
      <c r="DQ283" s="84">
        <f t="shared" si="453"/>
        <v>0</v>
      </c>
      <c r="DR283" s="84">
        <f t="shared" si="454"/>
        <v>0</v>
      </c>
      <c r="DS283" s="87">
        <f t="shared" si="455"/>
        <v>0.34515309833588836</v>
      </c>
      <c r="DT283" s="87">
        <f t="shared" si="456"/>
        <v>0.32548868248676299</v>
      </c>
      <c r="DU283" s="87">
        <f t="shared" si="457"/>
        <v>0.30547419897190498</v>
      </c>
      <c r="DV283" s="86">
        <f t="shared" si="513"/>
        <v>0</v>
      </c>
      <c r="DW283" s="86">
        <f t="shared" si="514"/>
        <v>0</v>
      </c>
    </row>
    <row r="284" spans="1:127" x14ac:dyDescent="0.25">
      <c r="A284" s="69">
        <v>282</v>
      </c>
      <c r="B284" s="70">
        <f>DataEntry!C284</f>
        <v>18</v>
      </c>
      <c r="C284" s="71">
        <f>COUNTIF(D$2:D284,D284)+COUNTIF(G$2:G284,D284)</f>
        <v>32</v>
      </c>
      <c r="D284" s="72" t="str">
        <f t="shared" si="415"/>
        <v>Wurzburger Kickers</v>
      </c>
      <c r="E284" s="70">
        <f>DataEntry!E284</f>
        <v>13</v>
      </c>
      <c r="F284" s="71">
        <f>COUNTIF(D$2:D284,G284)+COUNTIF(G$2:G284,G284)</f>
        <v>32</v>
      </c>
      <c r="G284" s="72" t="str">
        <f t="shared" si="416"/>
        <v>Osnabruck</v>
      </c>
      <c r="H284" s="73">
        <f>DataEntry!G284</f>
        <v>1</v>
      </c>
      <c r="I284" s="73">
        <f>DataEntry!H284</f>
        <v>3</v>
      </c>
      <c r="J284" s="158">
        <f t="shared" si="414"/>
        <v>3</v>
      </c>
      <c r="K284" s="156">
        <f t="shared" si="417"/>
        <v>0</v>
      </c>
      <c r="L284" s="224">
        <f t="shared" si="418"/>
        <v>2355.7428697577593</v>
      </c>
      <c r="M284" s="224">
        <f t="shared" si="419"/>
        <v>2380.7384690132812</v>
      </c>
      <c r="N284" s="236">
        <f t="shared" si="458"/>
        <v>-24.995599255521938</v>
      </c>
      <c r="O284" s="22" t="str">
        <f t="shared" si="459"/>
        <v>T18G32</v>
      </c>
      <c r="P284" s="248">
        <f t="shared" si="420"/>
        <v>-4.7886702701190433</v>
      </c>
      <c r="Q284" s="22" t="str">
        <f t="shared" si="460"/>
        <v>T13G32</v>
      </c>
      <c r="R284" s="248">
        <f t="shared" si="421"/>
        <v>4.7886702701190433</v>
      </c>
      <c r="S284" s="74">
        <f t="shared" si="461"/>
        <v>1</v>
      </c>
      <c r="T284" s="75">
        <f t="shared" si="462"/>
        <v>0</v>
      </c>
      <c r="U284" s="76">
        <f t="shared" si="463"/>
        <v>0</v>
      </c>
      <c r="V284" s="74">
        <f t="shared" si="464"/>
        <v>0</v>
      </c>
      <c r="W284" s="75">
        <f t="shared" si="465"/>
        <v>0</v>
      </c>
      <c r="X284" s="76">
        <f t="shared" si="466"/>
        <v>0</v>
      </c>
      <c r="Y284" s="74">
        <f t="shared" si="467"/>
        <v>0</v>
      </c>
      <c r="Z284" s="75">
        <f t="shared" si="468"/>
        <v>0</v>
      </c>
      <c r="AA284" s="76">
        <f t="shared" si="469"/>
        <v>0</v>
      </c>
      <c r="AB284" s="74">
        <f t="shared" si="470"/>
        <v>0</v>
      </c>
      <c r="AC284" s="75">
        <f t="shared" si="471"/>
        <v>0</v>
      </c>
      <c r="AD284" s="76">
        <f t="shared" si="472"/>
        <v>0</v>
      </c>
      <c r="AE284" s="74">
        <f t="shared" si="473"/>
        <v>0</v>
      </c>
      <c r="AF284" s="75">
        <f t="shared" si="474"/>
        <v>0</v>
      </c>
      <c r="AG284" s="76">
        <f t="shared" si="475"/>
        <v>0</v>
      </c>
      <c r="AH284" s="74">
        <f t="shared" si="476"/>
        <v>0</v>
      </c>
      <c r="AI284" s="75">
        <f t="shared" si="477"/>
        <v>0</v>
      </c>
      <c r="AJ284" s="76">
        <f t="shared" si="478"/>
        <v>0</v>
      </c>
      <c r="AK284" s="74">
        <f t="shared" si="479"/>
        <v>0</v>
      </c>
      <c r="AL284" s="75">
        <f t="shared" si="480"/>
        <v>0</v>
      </c>
      <c r="AM284" s="76">
        <f t="shared" si="481"/>
        <v>0</v>
      </c>
      <c r="AN284" s="74">
        <f t="shared" si="482"/>
        <v>0</v>
      </c>
      <c r="AO284" s="75">
        <f t="shared" si="483"/>
        <v>0</v>
      </c>
      <c r="AP284" s="76">
        <f t="shared" si="484"/>
        <v>0</v>
      </c>
      <c r="AQ284" s="77">
        <f t="shared" si="422"/>
        <v>0.47886702701190431</v>
      </c>
      <c r="AR284" s="77">
        <f t="shared" si="485"/>
        <v>0.34398074577717164</v>
      </c>
      <c r="AS284" s="78">
        <f t="shared" si="486"/>
        <v>0.26977256246946524</v>
      </c>
      <c r="AT284" s="77">
        <f t="shared" si="487"/>
        <v>0.38624669175336307</v>
      </c>
      <c r="AU284" s="79">
        <f t="shared" si="515"/>
        <v>0.1</v>
      </c>
      <c r="AV284" s="139">
        <f>DataEntry!P284</f>
        <v>0</v>
      </c>
      <c r="AW284" s="80" t="str">
        <f t="shared" si="423"/>
        <v>19/10</v>
      </c>
      <c r="AX284" s="80" t="str">
        <f t="shared" si="424"/>
        <v>27/10</v>
      </c>
      <c r="AY284" s="80" t="str">
        <f t="shared" si="425"/>
        <v>79/50</v>
      </c>
      <c r="AZ284" s="92">
        <f>DataEntry!I284</f>
        <v>41</v>
      </c>
      <c r="BA284" s="93">
        <f>DataEntry!J284</f>
        <v>25</v>
      </c>
      <c r="BB284" s="92">
        <f>DataEntry!K284</f>
        <v>64</v>
      </c>
      <c r="BC284" s="93">
        <f>DataEntry!L284</f>
        <v>25</v>
      </c>
      <c r="BD284" s="92">
        <f>DataEntry!M284</f>
        <v>31</v>
      </c>
      <c r="BE284" s="93">
        <f>DataEntry!N284</f>
        <v>20</v>
      </c>
      <c r="BF284" s="77">
        <f t="shared" si="488"/>
        <v>0.36011805588613316</v>
      </c>
      <c r="BG284" s="77">
        <f t="shared" si="489"/>
        <v>0.26705383919645831</v>
      </c>
      <c r="BH284" s="77">
        <f t="shared" si="490"/>
        <v>0.37282810491740848</v>
      </c>
      <c r="BI284" s="83">
        <f t="shared" si="491"/>
        <v>0</v>
      </c>
      <c r="BJ284" s="83">
        <f t="shared" si="492"/>
        <v>0</v>
      </c>
      <c r="BK284" s="83">
        <f t="shared" si="493"/>
        <v>1</v>
      </c>
      <c r="BL284" s="84">
        <f t="shared" si="426"/>
        <v>0.38624669175336307</v>
      </c>
      <c r="BM284" s="84">
        <f t="shared" si="427"/>
        <v>0.37282810491740848</v>
      </c>
      <c r="BN284" s="85">
        <f t="shared" si="494"/>
        <v>1.3418586835954593E-2</v>
      </c>
      <c r="BO284" s="84">
        <f t="shared" si="428"/>
        <v>0.34398074577717164</v>
      </c>
      <c r="BP284" s="84">
        <f t="shared" si="429"/>
        <v>0.26977256246946524</v>
      </c>
      <c r="BQ284" s="84">
        <f t="shared" si="430"/>
        <v>0.38624669175336307</v>
      </c>
      <c r="BR284" s="84">
        <f t="shared" si="495"/>
        <v>0.36011805588613316</v>
      </c>
      <c r="BS284" s="84">
        <f t="shared" si="495"/>
        <v>0.26705383919645831</v>
      </c>
      <c r="BT284" s="84">
        <f t="shared" si="495"/>
        <v>0.37282810491740848</v>
      </c>
      <c r="BU284" s="86">
        <f t="shared" si="496"/>
        <v>0</v>
      </c>
      <c r="BV284" s="86">
        <f t="shared" si="496"/>
        <v>0</v>
      </c>
      <c r="BW284" s="86">
        <f t="shared" si="496"/>
        <v>1</v>
      </c>
      <c r="BX284" s="86">
        <f t="shared" si="497"/>
        <v>0</v>
      </c>
      <c r="BY284" s="86">
        <f t="shared" si="497"/>
        <v>0</v>
      </c>
      <c r="BZ284" s="86">
        <f t="shared" si="497"/>
        <v>1</v>
      </c>
      <c r="CA284" s="83">
        <f>IF(AND(DataEntry!B284&gt;=ExFrom,DataEntry!B284&lt;=ExTo),0,IF(AR284&lt;DS284,0,DB284))</f>
        <v>0</v>
      </c>
      <c r="CB284" s="83">
        <f>IF(AND(DataEntry!B284&gt;=ExFrom,DataEntry!B284&lt;=ExTo),0,IF(AT284&lt;DT284,0,DC284))</f>
        <v>0</v>
      </c>
      <c r="CC284" s="14">
        <f t="shared" si="498"/>
        <v>0</v>
      </c>
      <c r="CD284" s="72" t="str">
        <f t="shared" si="431"/>
        <v/>
      </c>
      <c r="CE284" s="87">
        <f t="shared" si="499"/>
        <v>5.1843617937471276E-2</v>
      </c>
      <c r="CF284" s="88">
        <f t="shared" si="500"/>
        <v>-6.1749753888365962E-2</v>
      </c>
      <c r="CG284" s="88">
        <f t="shared" si="501"/>
        <v>-1.0446017605861276E-2</v>
      </c>
      <c r="CH284" s="87">
        <f t="shared" si="502"/>
        <v>0.26977256246946529</v>
      </c>
      <c r="CI284" s="89">
        <f t="shared" si="432"/>
        <v>0</v>
      </c>
      <c r="CJ284" s="89">
        <f t="shared" si="433"/>
        <v>0</v>
      </c>
      <c r="CK284" s="157">
        <f t="shared" si="434"/>
        <v>0</v>
      </c>
      <c r="CL284" s="90">
        <f t="shared" si="435"/>
        <v>0</v>
      </c>
      <c r="CM284" s="157">
        <f t="shared" si="436"/>
        <v>0</v>
      </c>
      <c r="CN284" s="90">
        <f t="shared" si="437"/>
        <v>0</v>
      </c>
      <c r="CO284" s="157">
        <f t="shared" si="438"/>
        <v>0</v>
      </c>
      <c r="CP284" s="90">
        <f t="shared" si="439"/>
        <v>0</v>
      </c>
      <c r="CQ284" s="157">
        <f t="shared" si="440"/>
        <v>0</v>
      </c>
      <c r="CR284" s="90">
        <f t="shared" si="441"/>
        <v>0</v>
      </c>
      <c r="CS284" s="157">
        <f t="shared" si="442"/>
        <v>0</v>
      </c>
      <c r="CT284" s="90">
        <f t="shared" si="443"/>
        <v>0</v>
      </c>
      <c r="CU284" s="157">
        <f t="shared" si="444"/>
        <v>0</v>
      </c>
      <c r="CV284" s="90">
        <f t="shared" si="445"/>
        <v>0</v>
      </c>
      <c r="CW284" s="157">
        <f t="shared" si="446"/>
        <v>0</v>
      </c>
      <c r="CX284" s="90">
        <f t="shared" si="447"/>
        <v>0</v>
      </c>
      <c r="CY284" s="157">
        <f t="shared" si="448"/>
        <v>0</v>
      </c>
      <c r="CZ284" s="90">
        <f t="shared" si="449"/>
        <v>0</v>
      </c>
      <c r="DA284" s="94">
        <f>DataEntry!B284</f>
        <v>44324</v>
      </c>
      <c r="DB284" s="83">
        <f t="shared" si="450"/>
        <v>0</v>
      </c>
      <c r="DC284" s="83">
        <f t="shared" si="451"/>
        <v>0</v>
      </c>
      <c r="DD284" s="145" t="str">
        <f t="shared" si="503"/>
        <v/>
      </c>
      <c r="DE284" s="145" t="str">
        <f t="shared" si="504"/>
        <v/>
      </c>
      <c r="DF284" s="145">
        <f t="shared" si="505"/>
        <v>18</v>
      </c>
      <c r="DG284" s="145">
        <f t="shared" si="506"/>
        <v>13</v>
      </c>
      <c r="DH284" s="145" t="str">
        <f t="shared" si="507"/>
        <v/>
      </c>
      <c r="DI284" s="145" t="str">
        <f t="shared" si="508"/>
        <v/>
      </c>
      <c r="DJ284" s="83">
        <f t="shared" si="509"/>
        <v>0</v>
      </c>
      <c r="DK284" s="83">
        <f t="shared" si="510"/>
        <v>0</v>
      </c>
      <c r="DL284" s="84">
        <f t="shared" si="511"/>
        <v>0</v>
      </c>
      <c r="DM284" s="14">
        <f t="shared" si="512"/>
        <v>0</v>
      </c>
      <c r="DN284" s="87">
        <f>IFERROR(DO284*(1-DCFactor)+Results!DP284*DCFactor,"")</f>
        <v>0.25973323493027439</v>
      </c>
      <c r="DO284" s="87">
        <f>(DFactor*Rounds*Number/2+SUM(BV$3:BV272))/(Rounds*Number/2+COUNT(BV$3:BV272))</f>
        <v>0.27009722222222221</v>
      </c>
      <c r="DP284" s="87">
        <f t="shared" si="452"/>
        <v>0.24048582995951417</v>
      </c>
      <c r="DQ284" s="84">
        <f t="shared" si="453"/>
        <v>0</v>
      </c>
      <c r="DR284" s="84">
        <f t="shared" si="454"/>
        <v>0</v>
      </c>
      <c r="DS284" s="87">
        <f t="shared" si="455"/>
        <v>0.3387249917962788</v>
      </c>
      <c r="DT284" s="87">
        <f t="shared" si="456"/>
        <v>0.33701486725352869</v>
      </c>
      <c r="DU284" s="87">
        <f t="shared" si="457"/>
        <v>0.26977256246946529</v>
      </c>
      <c r="DV284" s="86">
        <f t="shared" si="513"/>
        <v>-2</v>
      </c>
      <c r="DW284" s="86">
        <f t="shared" si="514"/>
        <v>2</v>
      </c>
    </row>
    <row r="285" spans="1:127" x14ac:dyDescent="0.25">
      <c r="A285" s="69">
        <v>283</v>
      </c>
      <c r="B285" s="70">
        <f>DataEntry!C285</f>
        <v>2</v>
      </c>
      <c r="C285" s="71">
        <f>COUNTIF(D$2:D285,D285)+COUNTIF(G$2:G285,D285)</f>
        <v>32</v>
      </c>
      <c r="D285" s="72" t="str">
        <f t="shared" si="415"/>
        <v>Bochum</v>
      </c>
      <c r="E285" s="70">
        <f>DataEntry!E285</f>
        <v>15</v>
      </c>
      <c r="F285" s="71">
        <f>COUNTIF(D$2:D285,G285)+COUNTIF(G$2:G285,G285)</f>
        <v>31</v>
      </c>
      <c r="G285" s="72" t="str">
        <f t="shared" si="416"/>
        <v>Jahn Regensburg</v>
      </c>
      <c r="H285" s="73">
        <f>DataEntry!G285</f>
        <v>5</v>
      </c>
      <c r="I285" s="73">
        <f>DataEntry!H285</f>
        <v>1</v>
      </c>
      <c r="J285" s="158">
        <f t="shared" si="414"/>
        <v>1</v>
      </c>
      <c r="K285" s="156">
        <f t="shared" si="417"/>
        <v>4</v>
      </c>
      <c r="L285" s="224">
        <f t="shared" si="418"/>
        <v>2522.8611834063777</v>
      </c>
      <c r="M285" s="224">
        <f t="shared" si="419"/>
        <v>2369.1163725955525</v>
      </c>
      <c r="N285" s="236">
        <f t="shared" si="458"/>
        <v>153.74481081082513</v>
      </c>
      <c r="O285" s="22" t="str">
        <f t="shared" si="459"/>
        <v>T2G32</v>
      </c>
      <c r="P285" s="248">
        <f t="shared" si="420"/>
        <v>11.28639271986799</v>
      </c>
      <c r="Q285" s="22" t="str">
        <f t="shared" si="460"/>
        <v>T15G31</v>
      </c>
      <c r="R285" s="248">
        <f t="shared" si="421"/>
        <v>-11.28639271986799</v>
      </c>
      <c r="S285" s="74">
        <f t="shared" si="461"/>
        <v>0</v>
      </c>
      <c r="T285" s="75">
        <f t="shared" si="462"/>
        <v>0</v>
      </c>
      <c r="U285" s="76">
        <f t="shared" si="463"/>
        <v>0</v>
      </c>
      <c r="V285" s="74">
        <f t="shared" si="464"/>
        <v>0</v>
      </c>
      <c r="W285" s="75">
        <f t="shared" si="465"/>
        <v>0</v>
      </c>
      <c r="X285" s="76">
        <f t="shared" si="466"/>
        <v>0</v>
      </c>
      <c r="Y285" s="74">
        <f t="shared" si="467"/>
        <v>0</v>
      </c>
      <c r="Z285" s="75">
        <f t="shared" si="468"/>
        <v>0</v>
      </c>
      <c r="AA285" s="76">
        <f t="shared" si="469"/>
        <v>0</v>
      </c>
      <c r="AB285" s="74">
        <f t="shared" si="470"/>
        <v>1</v>
      </c>
      <c r="AC285" s="75">
        <f t="shared" si="471"/>
        <v>0</v>
      </c>
      <c r="AD285" s="76">
        <f t="shared" si="472"/>
        <v>0</v>
      </c>
      <c r="AE285" s="74">
        <f t="shared" si="473"/>
        <v>0</v>
      </c>
      <c r="AF285" s="75">
        <f t="shared" si="474"/>
        <v>0</v>
      </c>
      <c r="AG285" s="76">
        <f t="shared" si="475"/>
        <v>0</v>
      </c>
      <c r="AH285" s="74">
        <f t="shared" si="476"/>
        <v>0</v>
      </c>
      <c r="AI285" s="75">
        <f t="shared" si="477"/>
        <v>0</v>
      </c>
      <c r="AJ285" s="76">
        <f t="shared" si="478"/>
        <v>0</v>
      </c>
      <c r="AK285" s="74">
        <f t="shared" si="479"/>
        <v>0</v>
      </c>
      <c r="AL285" s="75">
        <f t="shared" si="480"/>
        <v>0</v>
      </c>
      <c r="AM285" s="76">
        <f t="shared" si="481"/>
        <v>0</v>
      </c>
      <c r="AN285" s="74">
        <f t="shared" si="482"/>
        <v>0</v>
      </c>
      <c r="AO285" s="75">
        <f t="shared" si="483"/>
        <v>0</v>
      </c>
      <c r="AP285" s="76">
        <f t="shared" si="484"/>
        <v>0</v>
      </c>
      <c r="AQ285" s="77">
        <f t="shared" si="422"/>
        <v>0.64449275270363326</v>
      </c>
      <c r="AR285" s="77">
        <f t="shared" si="485"/>
        <v>0.50549641078599006</v>
      </c>
      <c r="AS285" s="78">
        <f t="shared" si="486"/>
        <v>0.2779926838352863</v>
      </c>
      <c r="AT285" s="77">
        <f t="shared" si="487"/>
        <v>0.21651090537872364</v>
      </c>
      <c r="AU285" s="79">
        <f t="shared" si="515"/>
        <v>0.1</v>
      </c>
      <c r="AV285" s="139">
        <f>DataEntry!P285</f>
        <v>0</v>
      </c>
      <c r="AW285" s="80" t="str">
        <f t="shared" si="423"/>
        <v>24/25</v>
      </c>
      <c r="AX285" s="80" t="str">
        <f t="shared" si="424"/>
        <v>64/25</v>
      </c>
      <c r="AY285" s="80" t="str">
        <f t="shared" si="425"/>
        <v>18/5</v>
      </c>
      <c r="AZ285" s="92">
        <f>DataEntry!I285</f>
        <v>61</v>
      </c>
      <c r="BA285" s="93">
        <f>DataEntry!J285</f>
        <v>100</v>
      </c>
      <c r="BB285" s="92">
        <f>DataEntry!K285</f>
        <v>16</v>
      </c>
      <c r="BC285" s="93">
        <f>DataEntry!L285</f>
        <v>5</v>
      </c>
      <c r="BD285" s="92">
        <f>DataEntry!M285</f>
        <v>21</v>
      </c>
      <c r="BE285" s="93">
        <f>DataEntry!N285</f>
        <v>5</v>
      </c>
      <c r="BF285" s="77">
        <f t="shared" si="488"/>
        <v>0.59068534645967441</v>
      </c>
      <c r="BG285" s="77">
        <f t="shared" si="489"/>
        <v>0.22642938280954186</v>
      </c>
      <c r="BH285" s="77">
        <f t="shared" si="490"/>
        <v>0.18288527073078384</v>
      </c>
      <c r="BI285" s="83">
        <f t="shared" si="491"/>
        <v>1</v>
      </c>
      <c r="BJ285" s="83">
        <f t="shared" si="492"/>
        <v>0</v>
      </c>
      <c r="BK285" s="83">
        <f t="shared" si="493"/>
        <v>0</v>
      </c>
      <c r="BL285" s="84">
        <f t="shared" si="426"/>
        <v>0.50549641078599006</v>
      </c>
      <c r="BM285" s="84">
        <f t="shared" si="427"/>
        <v>0.59068534645967441</v>
      </c>
      <c r="BN285" s="85">
        <f t="shared" si="494"/>
        <v>-8.5188935673684352E-2</v>
      </c>
      <c r="BO285" s="84">
        <f t="shared" si="428"/>
        <v>0.50549641078599006</v>
      </c>
      <c r="BP285" s="84">
        <f t="shared" si="429"/>
        <v>0.2779926838352863</v>
      </c>
      <c r="BQ285" s="84">
        <f t="shared" si="430"/>
        <v>0.21651090537872364</v>
      </c>
      <c r="BR285" s="84">
        <f t="shared" si="495"/>
        <v>0.59068534645967441</v>
      </c>
      <c r="BS285" s="84">
        <f t="shared" si="495"/>
        <v>0.22642938280954186</v>
      </c>
      <c r="BT285" s="84">
        <f t="shared" si="495"/>
        <v>0.18288527073078384</v>
      </c>
      <c r="BU285" s="86">
        <f t="shared" si="496"/>
        <v>1</v>
      </c>
      <c r="BV285" s="86">
        <f t="shared" si="496"/>
        <v>0</v>
      </c>
      <c r="BW285" s="86">
        <f t="shared" si="496"/>
        <v>0</v>
      </c>
      <c r="BX285" s="86">
        <f t="shared" si="497"/>
        <v>1</v>
      </c>
      <c r="BY285" s="86">
        <f t="shared" si="497"/>
        <v>0</v>
      </c>
      <c r="BZ285" s="86">
        <f t="shared" si="497"/>
        <v>0</v>
      </c>
      <c r="CA285" s="83">
        <f>IF(AND(DataEntry!B285&gt;=ExFrom,DataEntry!B285&lt;=ExTo),0,IF(AR285&lt;DS285,0,DB285))</f>
        <v>0</v>
      </c>
      <c r="CB285" s="83">
        <f>IF(AND(DataEntry!B285&gt;=ExFrom,DataEntry!B285&lt;=ExTo),0,IF(AT285&lt;DT285,0,DC285))</f>
        <v>0</v>
      </c>
      <c r="CC285" s="14">
        <f t="shared" si="498"/>
        <v>0</v>
      </c>
      <c r="CD285" s="72" t="str">
        <f t="shared" si="431"/>
        <v/>
      </c>
      <c r="CE285" s="87">
        <f t="shared" si="499"/>
        <v>5.1520942825290517E-2</v>
      </c>
      <c r="CF285" s="88">
        <f t="shared" si="500"/>
        <v>-0.14012466454967071</v>
      </c>
      <c r="CG285" s="88">
        <f t="shared" si="501"/>
        <v>7.6553028879897622E-2</v>
      </c>
      <c r="CH285" s="87">
        <f t="shared" si="502"/>
        <v>0.2779926838352863</v>
      </c>
      <c r="CI285" s="89">
        <f t="shared" si="432"/>
        <v>0</v>
      </c>
      <c r="CJ285" s="89">
        <f t="shared" si="433"/>
        <v>0</v>
      </c>
      <c r="CK285" s="157">
        <f t="shared" si="434"/>
        <v>0</v>
      </c>
      <c r="CL285" s="90">
        <f t="shared" si="435"/>
        <v>0</v>
      </c>
      <c r="CM285" s="157">
        <f t="shared" si="436"/>
        <v>0</v>
      </c>
      <c r="CN285" s="90">
        <f t="shared" si="437"/>
        <v>0</v>
      </c>
      <c r="CO285" s="157">
        <f t="shared" si="438"/>
        <v>0</v>
      </c>
      <c r="CP285" s="90">
        <f t="shared" si="439"/>
        <v>0</v>
      </c>
      <c r="CQ285" s="157">
        <f t="shared" si="440"/>
        <v>0</v>
      </c>
      <c r="CR285" s="90">
        <f t="shared" si="441"/>
        <v>0</v>
      </c>
      <c r="CS285" s="157">
        <f t="shared" si="442"/>
        <v>0</v>
      </c>
      <c r="CT285" s="90">
        <f t="shared" si="443"/>
        <v>0</v>
      </c>
      <c r="CU285" s="157">
        <f t="shared" si="444"/>
        <v>0</v>
      </c>
      <c r="CV285" s="90">
        <f t="shared" si="445"/>
        <v>0</v>
      </c>
      <c r="CW285" s="157">
        <f t="shared" si="446"/>
        <v>0</v>
      </c>
      <c r="CX285" s="90">
        <f t="shared" si="447"/>
        <v>0</v>
      </c>
      <c r="CY285" s="157">
        <f t="shared" si="448"/>
        <v>0</v>
      </c>
      <c r="CZ285" s="90">
        <f t="shared" si="449"/>
        <v>0</v>
      </c>
      <c r="DA285" s="94">
        <f>DataEntry!B285</f>
        <v>44325</v>
      </c>
      <c r="DB285" s="83">
        <f t="shared" si="450"/>
        <v>0</v>
      </c>
      <c r="DC285" s="83">
        <f t="shared" si="451"/>
        <v>0</v>
      </c>
      <c r="DD285" s="145">
        <f t="shared" si="503"/>
        <v>2</v>
      </c>
      <c r="DE285" s="145" t="str">
        <f t="shared" si="504"/>
        <v/>
      </c>
      <c r="DF285" s="145" t="str">
        <f t="shared" si="505"/>
        <v/>
      </c>
      <c r="DG285" s="145" t="str">
        <f t="shared" si="506"/>
        <v/>
      </c>
      <c r="DH285" s="145" t="str">
        <f t="shared" si="507"/>
        <v/>
      </c>
      <c r="DI285" s="145">
        <f t="shared" si="508"/>
        <v>15</v>
      </c>
      <c r="DJ285" s="83">
        <f t="shared" si="509"/>
        <v>0</v>
      </c>
      <c r="DK285" s="83">
        <f t="shared" si="510"/>
        <v>0</v>
      </c>
      <c r="DL285" s="84">
        <f t="shared" si="511"/>
        <v>0</v>
      </c>
      <c r="DM285" s="14">
        <f t="shared" si="512"/>
        <v>0</v>
      </c>
      <c r="DN285" s="87">
        <f>IFERROR(DO285*(1-DCFactor)+Results!DP285*DCFactor,"")</f>
        <v>0.27564652237582793</v>
      </c>
      <c r="DO285" s="87">
        <f>(DFactor*Rounds*Number/2+SUM(BV$3:BV273))/(Rounds*Number/2+COUNT(BV$3:BV273))</f>
        <v>0.26962911611785095</v>
      </c>
      <c r="DP285" s="87">
        <f t="shared" si="452"/>
        <v>0.2868217054263566</v>
      </c>
      <c r="DQ285" s="84">
        <f t="shared" si="453"/>
        <v>6.3092912577188551</v>
      </c>
      <c r="DR285" s="84">
        <f t="shared" si="454"/>
        <v>0</v>
      </c>
      <c r="DS285" s="87">
        <f t="shared" si="455"/>
        <v>0.34133748881832232</v>
      </c>
      <c r="DT285" s="87">
        <f t="shared" si="456"/>
        <v>0.33411489903733671</v>
      </c>
      <c r="DU285" s="87">
        <f t="shared" si="457"/>
        <v>0.2779926838352863</v>
      </c>
      <c r="DV285" s="86">
        <f t="shared" si="513"/>
        <v>4</v>
      </c>
      <c r="DW285" s="86">
        <f t="shared" si="514"/>
        <v>-4</v>
      </c>
    </row>
    <row r="286" spans="1:127" x14ac:dyDescent="0.25">
      <c r="A286" s="69">
        <v>284</v>
      </c>
      <c r="B286" s="70">
        <f>DataEntry!C286</f>
        <v>1</v>
      </c>
      <c r="C286" s="71">
        <f>COUNTIF(D$2:D286,D286)+COUNTIF(G$2:G286,D286)</f>
        <v>32</v>
      </c>
      <c r="D286" s="72" t="str">
        <f t="shared" si="415"/>
        <v>Erzgebirge Aue</v>
      </c>
      <c r="E286" s="70">
        <f>DataEntry!E286</f>
        <v>14</v>
      </c>
      <c r="F286" s="71">
        <f>COUNTIF(D$2:D286,G286)+COUNTIF(G$2:G286,G286)</f>
        <v>32</v>
      </c>
      <c r="G286" s="72" t="str">
        <f t="shared" si="416"/>
        <v>Paderborn 07</v>
      </c>
      <c r="H286" s="73">
        <f>DataEntry!G286</f>
        <v>3</v>
      </c>
      <c r="I286" s="73">
        <f>DataEntry!H286</f>
        <v>8</v>
      </c>
      <c r="J286" s="158">
        <f t="shared" si="414"/>
        <v>3</v>
      </c>
      <c r="K286" s="156">
        <f t="shared" si="417"/>
        <v>4</v>
      </c>
      <c r="L286" s="224">
        <f t="shared" si="418"/>
        <v>2437.7624465258145</v>
      </c>
      <c r="M286" s="224">
        <f t="shared" si="419"/>
        <v>2402.8201153337181</v>
      </c>
      <c r="N286" s="236">
        <f t="shared" si="458"/>
        <v>34.94233119209639</v>
      </c>
      <c r="O286" s="22" t="str">
        <f t="shared" si="459"/>
        <v>T1G32</v>
      </c>
      <c r="P286" s="248">
        <f t="shared" si="420"/>
        <v>-16.18715596015403</v>
      </c>
      <c r="Q286" s="22" t="str">
        <f t="shared" si="460"/>
        <v>T14G32</v>
      </c>
      <c r="R286" s="248">
        <f t="shared" si="421"/>
        <v>16.18715596015403</v>
      </c>
      <c r="S286" s="74">
        <f t="shared" si="461"/>
        <v>0</v>
      </c>
      <c r="T286" s="75">
        <f t="shared" si="462"/>
        <v>0</v>
      </c>
      <c r="U286" s="76">
        <f t="shared" si="463"/>
        <v>1</v>
      </c>
      <c r="V286" s="74">
        <f t="shared" si="464"/>
        <v>0</v>
      </c>
      <c r="W286" s="75">
        <f t="shared" si="465"/>
        <v>0</v>
      </c>
      <c r="X286" s="76">
        <f t="shared" si="466"/>
        <v>0</v>
      </c>
      <c r="Y286" s="74">
        <f t="shared" si="467"/>
        <v>0</v>
      </c>
      <c r="Z286" s="75">
        <f t="shared" si="468"/>
        <v>0</v>
      </c>
      <c r="AA286" s="76">
        <f t="shared" si="469"/>
        <v>0</v>
      </c>
      <c r="AB286" s="74">
        <f t="shared" si="470"/>
        <v>0</v>
      </c>
      <c r="AC286" s="75">
        <f t="shared" si="471"/>
        <v>0</v>
      </c>
      <c r="AD286" s="76">
        <f t="shared" si="472"/>
        <v>0</v>
      </c>
      <c r="AE286" s="74">
        <f t="shared" si="473"/>
        <v>0</v>
      </c>
      <c r="AF286" s="75">
        <f t="shared" si="474"/>
        <v>0</v>
      </c>
      <c r="AG286" s="76">
        <f t="shared" si="475"/>
        <v>0</v>
      </c>
      <c r="AH286" s="74">
        <f t="shared" si="476"/>
        <v>0</v>
      </c>
      <c r="AI286" s="75">
        <f t="shared" si="477"/>
        <v>0</v>
      </c>
      <c r="AJ286" s="76">
        <f t="shared" si="478"/>
        <v>0</v>
      </c>
      <c r="AK286" s="74">
        <f t="shared" si="479"/>
        <v>0</v>
      </c>
      <c r="AL286" s="75">
        <f t="shared" si="480"/>
        <v>0</v>
      </c>
      <c r="AM286" s="76">
        <f t="shared" si="481"/>
        <v>0</v>
      </c>
      <c r="AN286" s="74">
        <f t="shared" si="482"/>
        <v>0</v>
      </c>
      <c r="AO286" s="75">
        <f t="shared" si="483"/>
        <v>0</v>
      </c>
      <c r="AP286" s="76">
        <f t="shared" si="484"/>
        <v>0</v>
      </c>
      <c r="AQ286" s="77">
        <f t="shared" si="422"/>
        <v>0.53016732902853481</v>
      </c>
      <c r="AR286" s="77">
        <f t="shared" si="485"/>
        <v>0.38909127391928611</v>
      </c>
      <c r="AS286" s="78">
        <f t="shared" si="486"/>
        <v>0.2821521102184974</v>
      </c>
      <c r="AT286" s="77">
        <f t="shared" si="487"/>
        <v>0.32875661586221649</v>
      </c>
      <c r="AU286" s="79">
        <f t="shared" si="515"/>
        <v>0.1</v>
      </c>
      <c r="AV286" s="139">
        <f>DataEntry!P286</f>
        <v>0</v>
      </c>
      <c r="AW286" s="80" t="str">
        <f t="shared" si="423"/>
        <v>39/25</v>
      </c>
      <c r="AX286" s="80" t="str">
        <f t="shared" si="424"/>
        <v>63/25</v>
      </c>
      <c r="AY286" s="80" t="str">
        <f t="shared" si="425"/>
        <v>51/25</v>
      </c>
      <c r="AZ286" s="92">
        <f>DataEntry!I286</f>
        <v>93</v>
      </c>
      <c r="BA286" s="93">
        <f>DataEntry!J286</f>
        <v>50</v>
      </c>
      <c r="BB286" s="92">
        <f>DataEntry!K286</f>
        <v>63</v>
      </c>
      <c r="BC286" s="93">
        <f>DataEntry!L286</f>
        <v>25</v>
      </c>
      <c r="BD286" s="92">
        <f>DataEntry!M286</f>
        <v>7</v>
      </c>
      <c r="BE286" s="93">
        <f>DataEntry!N286</f>
        <v>5</v>
      </c>
      <c r="BF286" s="77">
        <f t="shared" si="488"/>
        <v>0.33287101248266293</v>
      </c>
      <c r="BG286" s="77">
        <f t="shared" si="489"/>
        <v>0.27045769764216365</v>
      </c>
      <c r="BH286" s="77">
        <f t="shared" si="490"/>
        <v>0.39667128987517336</v>
      </c>
      <c r="BI286" s="83">
        <f t="shared" si="491"/>
        <v>0</v>
      </c>
      <c r="BJ286" s="83">
        <f t="shared" si="492"/>
        <v>0</v>
      </c>
      <c r="BK286" s="83">
        <f t="shared" si="493"/>
        <v>1</v>
      </c>
      <c r="BL286" s="84">
        <f t="shared" si="426"/>
        <v>0.32875661586221649</v>
      </c>
      <c r="BM286" s="84">
        <f t="shared" si="427"/>
        <v>0.39667128987517336</v>
      </c>
      <c r="BN286" s="85">
        <f t="shared" si="494"/>
        <v>-6.7914674012956866E-2</v>
      </c>
      <c r="BO286" s="84">
        <f t="shared" si="428"/>
        <v>0.38909127391928611</v>
      </c>
      <c r="BP286" s="84">
        <f t="shared" si="429"/>
        <v>0.2821521102184974</v>
      </c>
      <c r="BQ286" s="84">
        <f t="shared" si="430"/>
        <v>0.32875661586221649</v>
      </c>
      <c r="BR286" s="84">
        <f t="shared" si="495"/>
        <v>0.33287101248266293</v>
      </c>
      <c r="BS286" s="84">
        <f t="shared" si="495"/>
        <v>0.27045769764216365</v>
      </c>
      <c r="BT286" s="84">
        <f t="shared" si="495"/>
        <v>0.39667128987517336</v>
      </c>
      <c r="BU286" s="86">
        <f t="shared" si="496"/>
        <v>0</v>
      </c>
      <c r="BV286" s="86">
        <f t="shared" si="496"/>
        <v>0</v>
      </c>
      <c r="BW286" s="86">
        <f t="shared" si="496"/>
        <v>1</v>
      </c>
      <c r="BX286" s="86">
        <f t="shared" si="497"/>
        <v>0</v>
      </c>
      <c r="BY286" s="86">
        <f t="shared" si="497"/>
        <v>0</v>
      </c>
      <c r="BZ286" s="86">
        <f t="shared" si="497"/>
        <v>1</v>
      </c>
      <c r="CA286" s="83">
        <f>IF(AND(DataEntry!B286&gt;=ExFrom,DataEntry!B286&lt;=ExTo),0,IF(AR286&lt;DS286,0,DB286))</f>
        <v>0</v>
      </c>
      <c r="CB286" s="83">
        <f>IF(AND(DataEntry!B286&gt;=ExFrom,DataEntry!B286&lt;=ExTo),0,IF(AT286&lt;DT286,0,DC286))</f>
        <v>0</v>
      </c>
      <c r="CC286" s="14">
        <f t="shared" si="498"/>
        <v>0</v>
      </c>
      <c r="CD286" s="72" t="str">
        <f t="shared" si="431"/>
        <v/>
      </c>
      <c r="CE286" s="87">
        <f t="shared" si="499"/>
        <v>5.0407925407925491E-2</v>
      </c>
      <c r="CF286" s="88">
        <f t="shared" si="500"/>
        <v>7.8345472544326125E-2</v>
      </c>
      <c r="CG286" s="88">
        <f t="shared" si="501"/>
        <v>-0.14017327392863607</v>
      </c>
      <c r="CH286" s="87">
        <f t="shared" si="502"/>
        <v>0.2821521102184974</v>
      </c>
      <c r="CI286" s="89">
        <f t="shared" si="432"/>
        <v>0</v>
      </c>
      <c r="CJ286" s="89">
        <f t="shared" si="433"/>
        <v>0</v>
      </c>
      <c r="CK286" s="157">
        <f t="shared" si="434"/>
        <v>0</v>
      </c>
      <c r="CL286" s="90">
        <f t="shared" si="435"/>
        <v>0</v>
      </c>
      <c r="CM286" s="157">
        <f t="shared" si="436"/>
        <v>0</v>
      </c>
      <c r="CN286" s="90">
        <f t="shared" si="437"/>
        <v>0</v>
      </c>
      <c r="CO286" s="157">
        <f t="shared" si="438"/>
        <v>0</v>
      </c>
      <c r="CP286" s="90">
        <f t="shared" si="439"/>
        <v>0</v>
      </c>
      <c r="CQ286" s="157">
        <f t="shared" si="440"/>
        <v>0</v>
      </c>
      <c r="CR286" s="90">
        <f t="shared" si="441"/>
        <v>0</v>
      </c>
      <c r="CS286" s="157">
        <f t="shared" si="442"/>
        <v>0</v>
      </c>
      <c r="CT286" s="90">
        <f t="shared" si="443"/>
        <v>0</v>
      </c>
      <c r="CU286" s="157">
        <f t="shared" si="444"/>
        <v>0</v>
      </c>
      <c r="CV286" s="90">
        <f t="shared" si="445"/>
        <v>0</v>
      </c>
      <c r="CW286" s="157">
        <f t="shared" si="446"/>
        <v>0</v>
      </c>
      <c r="CX286" s="90">
        <f t="shared" si="447"/>
        <v>0</v>
      </c>
      <c r="CY286" s="157">
        <f t="shared" si="448"/>
        <v>0</v>
      </c>
      <c r="CZ286" s="90">
        <f t="shared" si="449"/>
        <v>0</v>
      </c>
      <c r="DA286" s="94">
        <f>DataEntry!B286</f>
        <v>44325</v>
      </c>
      <c r="DB286" s="83">
        <f t="shared" si="450"/>
        <v>0</v>
      </c>
      <c r="DC286" s="83">
        <f t="shared" si="451"/>
        <v>0</v>
      </c>
      <c r="DD286" s="145" t="str">
        <f t="shared" si="503"/>
        <v/>
      </c>
      <c r="DE286" s="145" t="str">
        <f t="shared" si="504"/>
        <v/>
      </c>
      <c r="DF286" s="145">
        <f t="shared" si="505"/>
        <v>1</v>
      </c>
      <c r="DG286" s="145">
        <f t="shared" si="506"/>
        <v>14</v>
      </c>
      <c r="DH286" s="145" t="str">
        <f t="shared" si="507"/>
        <v/>
      </c>
      <c r="DI286" s="145" t="str">
        <f t="shared" si="508"/>
        <v/>
      </c>
      <c r="DJ286" s="83">
        <f t="shared" si="509"/>
        <v>0</v>
      </c>
      <c r="DK286" s="83">
        <f t="shared" si="510"/>
        <v>0</v>
      </c>
      <c r="DL286" s="84">
        <f t="shared" si="511"/>
        <v>0</v>
      </c>
      <c r="DM286" s="14">
        <f t="shared" si="512"/>
        <v>0</v>
      </c>
      <c r="DN286" s="87">
        <f>IFERROR(DO286*(1-DCFactor)+Results!DP286*DCFactor,"")</f>
        <v>0.26761873835507055</v>
      </c>
      <c r="DO286" s="87">
        <f>(DFactor*Rounds*Number/2+SUM(BV$3:BV274))/(Rounds*Number/2+COUNT(BV$3:BV274))</f>
        <v>0.27089273356401383</v>
      </c>
      <c r="DP286" s="87">
        <f t="shared" si="452"/>
        <v>0.26153846153846155</v>
      </c>
      <c r="DQ286" s="84">
        <f t="shared" si="453"/>
        <v>0</v>
      </c>
      <c r="DR286" s="84">
        <f t="shared" si="454"/>
        <v>8.7648133537545441</v>
      </c>
      <c r="DS286" s="87">
        <f t="shared" si="455"/>
        <v>0.33405515091518911</v>
      </c>
      <c r="DT286" s="87">
        <f t="shared" si="456"/>
        <v>0.34133910913095455</v>
      </c>
      <c r="DU286" s="87">
        <f t="shared" si="457"/>
        <v>0.2821521102184974</v>
      </c>
      <c r="DV286" s="86">
        <f t="shared" si="513"/>
        <v>-5</v>
      </c>
      <c r="DW286" s="86">
        <f t="shared" si="514"/>
        <v>5</v>
      </c>
    </row>
    <row r="287" spans="1:127" x14ac:dyDescent="0.25">
      <c r="A287" s="69">
        <v>285</v>
      </c>
      <c r="B287" s="70">
        <f>DataEntry!C287</f>
        <v>9</v>
      </c>
      <c r="C287" s="71">
        <f>COUNTIF(D$2:D287,D287)+COUNTIF(G$2:G287,D287)</f>
        <v>32</v>
      </c>
      <c r="D287" s="72" t="str">
        <f t="shared" si="415"/>
        <v>Heidenheim</v>
      </c>
      <c r="E287" s="70">
        <f>DataEntry!E287</f>
        <v>16</v>
      </c>
      <c r="F287" s="71">
        <f>COUNTIF(D$2:D287,G287)+COUNTIF(G$2:G287,G287)</f>
        <v>32</v>
      </c>
      <c r="G287" s="72" t="str">
        <f t="shared" si="416"/>
        <v>Sandhausen</v>
      </c>
      <c r="H287" s="73">
        <f>DataEntry!G287</f>
        <v>2</v>
      </c>
      <c r="I287" s="73">
        <f>DataEntry!H287</f>
        <v>1</v>
      </c>
      <c r="J287" s="158">
        <f t="shared" si="414"/>
        <v>1</v>
      </c>
      <c r="K287" s="156">
        <f t="shared" si="417"/>
        <v>0</v>
      </c>
      <c r="L287" s="224">
        <f t="shared" si="418"/>
        <v>2530.9997596402354</v>
      </c>
      <c r="M287" s="224">
        <f t="shared" si="419"/>
        <v>2345.645826766287</v>
      </c>
      <c r="N287" s="236">
        <f t="shared" si="458"/>
        <v>185.35393287394845</v>
      </c>
      <c r="O287" s="22" t="str">
        <f t="shared" si="459"/>
        <v>T9G32</v>
      </c>
      <c r="P287" s="248">
        <f t="shared" si="420"/>
        <v>3.2378472759176891</v>
      </c>
      <c r="Q287" s="22" t="str">
        <f t="shared" si="460"/>
        <v>T16G32</v>
      </c>
      <c r="R287" s="248">
        <f t="shared" si="421"/>
        <v>-3.2378472759176891</v>
      </c>
      <c r="S287" s="74">
        <f t="shared" si="461"/>
        <v>0</v>
      </c>
      <c r="T287" s="75">
        <f t="shared" si="462"/>
        <v>0</v>
      </c>
      <c r="U287" s="76">
        <f t="shared" si="463"/>
        <v>0</v>
      </c>
      <c r="V287" s="74">
        <f t="shared" si="464"/>
        <v>0</v>
      </c>
      <c r="W287" s="75">
        <f t="shared" si="465"/>
        <v>0</v>
      </c>
      <c r="X287" s="76">
        <f t="shared" si="466"/>
        <v>0</v>
      </c>
      <c r="Y287" s="74">
        <f t="shared" si="467"/>
        <v>0</v>
      </c>
      <c r="Z287" s="75">
        <f t="shared" si="468"/>
        <v>0</v>
      </c>
      <c r="AA287" s="76">
        <f t="shared" si="469"/>
        <v>0</v>
      </c>
      <c r="AB287" s="74">
        <f t="shared" si="470"/>
        <v>1</v>
      </c>
      <c r="AC287" s="75">
        <f t="shared" si="471"/>
        <v>0</v>
      </c>
      <c r="AD287" s="76">
        <f t="shared" si="472"/>
        <v>0</v>
      </c>
      <c r="AE287" s="74">
        <f t="shared" si="473"/>
        <v>0</v>
      </c>
      <c r="AF287" s="75">
        <f t="shared" si="474"/>
        <v>0</v>
      </c>
      <c r="AG287" s="76">
        <f t="shared" si="475"/>
        <v>0</v>
      </c>
      <c r="AH287" s="74">
        <f t="shared" si="476"/>
        <v>0</v>
      </c>
      <c r="AI287" s="75">
        <f t="shared" si="477"/>
        <v>0</v>
      </c>
      <c r="AJ287" s="76">
        <f t="shared" si="478"/>
        <v>0</v>
      </c>
      <c r="AK287" s="74">
        <f t="shared" si="479"/>
        <v>0</v>
      </c>
      <c r="AL287" s="75">
        <f t="shared" si="480"/>
        <v>0</v>
      </c>
      <c r="AM287" s="76">
        <f t="shared" si="481"/>
        <v>0</v>
      </c>
      <c r="AN287" s="74">
        <f t="shared" si="482"/>
        <v>0</v>
      </c>
      <c r="AO287" s="75">
        <f t="shared" si="483"/>
        <v>0</v>
      </c>
      <c r="AP287" s="76">
        <f t="shared" si="484"/>
        <v>0</v>
      </c>
      <c r="AQ287" s="77">
        <f t="shared" si="422"/>
        <v>0.67621527240823109</v>
      </c>
      <c r="AR287" s="77">
        <f t="shared" si="485"/>
        <v>0.5510995718194287</v>
      </c>
      <c r="AS287" s="78">
        <f t="shared" si="486"/>
        <v>0.25023140117760467</v>
      </c>
      <c r="AT287" s="77">
        <f t="shared" si="487"/>
        <v>0.19866902700296662</v>
      </c>
      <c r="AU287" s="79">
        <f t="shared" si="515"/>
        <v>0.1</v>
      </c>
      <c r="AV287" s="139">
        <f>DataEntry!P287</f>
        <v>60.5</v>
      </c>
      <c r="AW287" s="80" t="str">
        <f t="shared" si="423"/>
        <v>4/5</v>
      </c>
      <c r="AX287" s="80" t="str">
        <f t="shared" si="424"/>
        <v>74/25</v>
      </c>
      <c r="AY287" s="80" t="str">
        <f t="shared" si="425"/>
        <v>4/1</v>
      </c>
      <c r="AZ287" s="92">
        <f>DataEntry!I287</f>
        <v>11</v>
      </c>
      <c r="BA287" s="93">
        <f>DataEntry!J287</f>
        <v>10</v>
      </c>
      <c r="BB287" s="92">
        <f>DataEntry!K287</f>
        <v>66</v>
      </c>
      <c r="BC287" s="93">
        <f>DataEntry!L287</f>
        <v>25</v>
      </c>
      <c r="BD287" s="92">
        <f>DataEntry!M287</f>
        <v>58</v>
      </c>
      <c r="BE287" s="93">
        <f>DataEntry!N287</f>
        <v>25</v>
      </c>
      <c r="BF287" s="77">
        <f t="shared" si="488"/>
        <v>0.4526006711409396</v>
      </c>
      <c r="BG287" s="77">
        <f t="shared" si="489"/>
        <v>0.26111577181208057</v>
      </c>
      <c r="BH287" s="77">
        <f t="shared" si="490"/>
        <v>0.28628355704697989</v>
      </c>
      <c r="BI287" s="83">
        <f t="shared" si="491"/>
        <v>1</v>
      </c>
      <c r="BJ287" s="83">
        <f t="shared" si="492"/>
        <v>0</v>
      </c>
      <c r="BK287" s="83">
        <f t="shared" si="493"/>
        <v>0</v>
      </c>
      <c r="BL287" s="84">
        <f t="shared" si="426"/>
        <v>0.5510995718194287</v>
      </c>
      <c r="BM287" s="84">
        <f t="shared" si="427"/>
        <v>0.4526006711409396</v>
      </c>
      <c r="BN287" s="85">
        <f t="shared" si="494"/>
        <v>9.8498900678489099E-2</v>
      </c>
      <c r="BO287" s="84">
        <f t="shared" si="428"/>
        <v>0.5510995718194287</v>
      </c>
      <c r="BP287" s="84">
        <f t="shared" si="429"/>
        <v>0.25023140117760467</v>
      </c>
      <c r="BQ287" s="84">
        <f t="shared" si="430"/>
        <v>0.19866902700296662</v>
      </c>
      <c r="BR287" s="84">
        <f t="shared" si="495"/>
        <v>0.4526006711409396</v>
      </c>
      <c r="BS287" s="84">
        <f t="shared" si="495"/>
        <v>0.26111577181208057</v>
      </c>
      <c r="BT287" s="84">
        <f t="shared" si="495"/>
        <v>0.28628355704697989</v>
      </c>
      <c r="BU287" s="86">
        <f t="shared" si="496"/>
        <v>1</v>
      </c>
      <c r="BV287" s="86">
        <f t="shared" si="496"/>
        <v>0</v>
      </c>
      <c r="BW287" s="86">
        <f t="shared" si="496"/>
        <v>0</v>
      </c>
      <c r="BX287" s="86">
        <f t="shared" si="497"/>
        <v>1</v>
      </c>
      <c r="BY287" s="86">
        <f t="shared" si="497"/>
        <v>0</v>
      </c>
      <c r="BZ287" s="86">
        <f t="shared" si="497"/>
        <v>0</v>
      </c>
      <c r="CA287" s="83">
        <f>IF(AND(DataEntry!B287&gt;=ExFrom,DataEntry!B287&lt;=ExTo),0,IF(AR287&lt;DS287,0,DB287))</f>
        <v>55</v>
      </c>
      <c r="CB287" s="83">
        <f>IF(AND(DataEntry!B287&gt;=ExFrom,DataEntry!B287&lt;=ExTo),0,IF(AT287&lt;DT287,0,DC287))</f>
        <v>0</v>
      </c>
      <c r="CC287" s="14">
        <f t="shared" si="498"/>
        <v>60.5</v>
      </c>
      <c r="CD287" s="72" t="str">
        <f t="shared" si="431"/>
        <v>Heidenheim</v>
      </c>
      <c r="CE287" s="87">
        <f t="shared" si="499"/>
        <v>5.2120570192859317E-2</v>
      </c>
      <c r="CF287" s="88">
        <f t="shared" si="500"/>
        <v>0.12200103946322134</v>
      </c>
      <c r="CG287" s="88">
        <f t="shared" si="501"/>
        <v>-0.20402475407465159</v>
      </c>
      <c r="CH287" s="87">
        <f t="shared" si="502"/>
        <v>0.25023140117760467</v>
      </c>
      <c r="CI287" s="89">
        <f t="shared" si="432"/>
        <v>1</v>
      </c>
      <c r="CJ287" s="89">
        <f t="shared" si="433"/>
        <v>0</v>
      </c>
      <c r="CK287" s="157">
        <f t="shared" si="434"/>
        <v>0</v>
      </c>
      <c r="CL287" s="90">
        <f t="shared" si="435"/>
        <v>0</v>
      </c>
      <c r="CM287" s="157">
        <f t="shared" si="436"/>
        <v>0</v>
      </c>
      <c r="CN287" s="90">
        <f t="shared" si="437"/>
        <v>0</v>
      </c>
      <c r="CO287" s="157">
        <f t="shared" si="438"/>
        <v>0</v>
      </c>
      <c r="CP287" s="90">
        <f t="shared" si="439"/>
        <v>0</v>
      </c>
      <c r="CQ287" s="157">
        <f t="shared" si="440"/>
        <v>60.5</v>
      </c>
      <c r="CR287" s="90">
        <f t="shared" si="441"/>
        <v>0</v>
      </c>
      <c r="CS287" s="157">
        <f t="shared" si="442"/>
        <v>0</v>
      </c>
      <c r="CT287" s="90">
        <f t="shared" si="443"/>
        <v>0</v>
      </c>
      <c r="CU287" s="157">
        <f t="shared" si="444"/>
        <v>0</v>
      </c>
      <c r="CV287" s="90">
        <f t="shared" si="445"/>
        <v>0</v>
      </c>
      <c r="CW287" s="157">
        <f t="shared" si="446"/>
        <v>0</v>
      </c>
      <c r="CX287" s="90">
        <f t="shared" si="447"/>
        <v>0</v>
      </c>
      <c r="CY287" s="157">
        <f t="shared" si="448"/>
        <v>0</v>
      </c>
      <c r="CZ287" s="90">
        <f t="shared" si="449"/>
        <v>0</v>
      </c>
      <c r="DA287" s="94">
        <f>DataEntry!B287</f>
        <v>44325</v>
      </c>
      <c r="DB287" s="83">
        <f t="shared" si="450"/>
        <v>55</v>
      </c>
      <c r="DC287" s="83">
        <f t="shared" si="451"/>
        <v>0</v>
      </c>
      <c r="DD287" s="145">
        <f t="shared" si="503"/>
        <v>9</v>
      </c>
      <c r="DE287" s="145" t="str">
        <f t="shared" si="504"/>
        <v/>
      </c>
      <c r="DF287" s="145" t="str">
        <f t="shared" si="505"/>
        <v/>
      </c>
      <c r="DG287" s="145" t="str">
        <f t="shared" si="506"/>
        <v/>
      </c>
      <c r="DH287" s="145" t="str">
        <f t="shared" si="507"/>
        <v/>
      </c>
      <c r="DI287" s="145">
        <f t="shared" si="508"/>
        <v>16</v>
      </c>
      <c r="DJ287" s="83">
        <f t="shared" si="509"/>
        <v>55</v>
      </c>
      <c r="DK287" s="83">
        <f t="shared" si="510"/>
        <v>0</v>
      </c>
      <c r="DL287" s="84">
        <f t="shared" si="511"/>
        <v>20.83</v>
      </c>
      <c r="DM287" s="14">
        <f t="shared" si="512"/>
        <v>-20.83</v>
      </c>
      <c r="DN287" s="87">
        <f>IFERROR(DO287*(1-DCFactor)+Results!DP287*DCFactor,"")</f>
        <v>0.2657449448651521</v>
      </c>
      <c r="DO287" s="87">
        <f>(DFactor*Rounds*Number/2+SUM(BV$3:BV275))/(Rounds*Number/2+COUNT(BV$3:BV275))</f>
        <v>0.27215198618307423</v>
      </c>
      <c r="DP287" s="87">
        <f t="shared" si="452"/>
        <v>0.25384615384615383</v>
      </c>
      <c r="DQ287" s="84">
        <f t="shared" si="453"/>
        <v>0</v>
      </c>
      <c r="DR287" s="84">
        <f t="shared" si="454"/>
        <v>0</v>
      </c>
      <c r="DS287" s="87">
        <f t="shared" si="455"/>
        <v>0.33259996535122593</v>
      </c>
      <c r="DT287" s="87">
        <f t="shared" si="456"/>
        <v>0.34346749180248837</v>
      </c>
      <c r="DU287" s="87">
        <f t="shared" si="457"/>
        <v>0.25023140117760467</v>
      </c>
      <c r="DV287" s="86">
        <f t="shared" si="513"/>
        <v>1</v>
      </c>
      <c r="DW287" s="86">
        <f t="shared" si="514"/>
        <v>-1</v>
      </c>
    </row>
    <row r="288" spans="1:127" x14ac:dyDescent="0.25">
      <c r="A288" s="69">
        <v>286</v>
      </c>
      <c r="B288" s="70">
        <f>DataEntry!C288</f>
        <v>7</v>
      </c>
      <c r="C288" s="71">
        <f>COUNTIF(D$2:D288,D288)+COUNTIF(G$2:G288,D288)</f>
        <v>32</v>
      </c>
      <c r="D288" s="72" t="str">
        <f t="shared" si="415"/>
        <v>Hamburger</v>
      </c>
      <c r="E288" s="70">
        <f>DataEntry!E288</f>
        <v>12</v>
      </c>
      <c r="F288" s="71">
        <f>COUNTIF(D$2:D288,G288)+COUNTIF(G$2:G288,G288)</f>
        <v>32</v>
      </c>
      <c r="G288" s="72" t="str">
        <f t="shared" si="416"/>
        <v>Nurnberg</v>
      </c>
      <c r="H288" s="73">
        <f>DataEntry!G288</f>
        <v>5</v>
      </c>
      <c r="I288" s="73">
        <f>DataEntry!H288</f>
        <v>2</v>
      </c>
      <c r="J288" s="158">
        <f t="shared" si="414"/>
        <v>1</v>
      </c>
      <c r="K288" s="156">
        <f t="shared" si="417"/>
        <v>4</v>
      </c>
      <c r="L288" s="224">
        <f t="shared" si="418"/>
        <v>2607.1654769575325</v>
      </c>
      <c r="M288" s="224">
        <f t="shared" si="419"/>
        <v>2429.5707827537126</v>
      </c>
      <c r="N288" s="236">
        <f t="shared" si="458"/>
        <v>177.59469420381993</v>
      </c>
      <c r="O288" s="22" t="str">
        <f t="shared" si="459"/>
        <v>T7G32</v>
      </c>
      <c r="P288" s="248">
        <f t="shared" si="420"/>
        <v>4.6439837562064721</v>
      </c>
      <c r="Q288" s="22" t="str">
        <f t="shared" si="460"/>
        <v>T12G32</v>
      </c>
      <c r="R288" s="248">
        <f t="shared" si="421"/>
        <v>-4.6439837562064721</v>
      </c>
      <c r="S288" s="74">
        <f t="shared" si="461"/>
        <v>0</v>
      </c>
      <c r="T288" s="75">
        <f t="shared" si="462"/>
        <v>0</v>
      </c>
      <c r="U288" s="76">
        <f t="shared" si="463"/>
        <v>0</v>
      </c>
      <c r="V288" s="74">
        <f t="shared" si="464"/>
        <v>0</v>
      </c>
      <c r="W288" s="75">
        <f t="shared" si="465"/>
        <v>0</v>
      </c>
      <c r="X288" s="76">
        <f t="shared" si="466"/>
        <v>0</v>
      </c>
      <c r="Y288" s="74">
        <f t="shared" si="467"/>
        <v>0</v>
      </c>
      <c r="Z288" s="75">
        <f t="shared" si="468"/>
        <v>0</v>
      </c>
      <c r="AA288" s="76">
        <f t="shared" si="469"/>
        <v>0</v>
      </c>
      <c r="AB288" s="74">
        <f t="shared" si="470"/>
        <v>1</v>
      </c>
      <c r="AC288" s="75">
        <f t="shared" si="471"/>
        <v>0</v>
      </c>
      <c r="AD288" s="76">
        <f t="shared" si="472"/>
        <v>0</v>
      </c>
      <c r="AE288" s="74">
        <f t="shared" si="473"/>
        <v>0</v>
      </c>
      <c r="AF288" s="75">
        <f t="shared" si="474"/>
        <v>0</v>
      </c>
      <c r="AG288" s="76">
        <f t="shared" si="475"/>
        <v>0</v>
      </c>
      <c r="AH288" s="74">
        <f t="shared" si="476"/>
        <v>0</v>
      </c>
      <c r="AI288" s="75">
        <f t="shared" si="477"/>
        <v>0</v>
      </c>
      <c r="AJ288" s="76">
        <f t="shared" si="478"/>
        <v>0</v>
      </c>
      <c r="AK288" s="74">
        <f t="shared" si="479"/>
        <v>0</v>
      </c>
      <c r="AL288" s="75">
        <f t="shared" si="480"/>
        <v>0</v>
      </c>
      <c r="AM288" s="76">
        <f t="shared" si="481"/>
        <v>0</v>
      </c>
      <c r="AN288" s="74">
        <f t="shared" si="482"/>
        <v>0</v>
      </c>
      <c r="AO288" s="75">
        <f t="shared" si="483"/>
        <v>0</v>
      </c>
      <c r="AP288" s="76">
        <f t="shared" si="484"/>
        <v>0</v>
      </c>
      <c r="AQ288" s="77">
        <f t="shared" si="422"/>
        <v>0.66828687455668057</v>
      </c>
      <c r="AR288" s="77">
        <f t="shared" si="485"/>
        <v>0.524794671053878</v>
      </c>
      <c r="AS288" s="78">
        <f t="shared" si="486"/>
        <v>0.28698440700560512</v>
      </c>
      <c r="AT288" s="77">
        <f t="shared" si="487"/>
        <v>0.18822092194051682</v>
      </c>
      <c r="AU288" s="79">
        <f t="shared" si="515"/>
        <v>0.1</v>
      </c>
      <c r="AV288" s="139">
        <f>DataEntry!P288</f>
        <v>0</v>
      </c>
      <c r="AW288" s="80" t="str">
        <f t="shared" si="423"/>
        <v>9/10</v>
      </c>
      <c r="AX288" s="80" t="str">
        <f t="shared" si="424"/>
        <v>62/25</v>
      </c>
      <c r="AY288" s="80" t="str">
        <f t="shared" si="425"/>
        <v>43/10</v>
      </c>
      <c r="AZ288" s="92">
        <f>DataEntry!I288</f>
        <v>71</v>
      </c>
      <c r="BA288" s="93">
        <f>DataEntry!J288</f>
        <v>100</v>
      </c>
      <c r="BB288" s="92">
        <f>DataEntry!K288</f>
        <v>31</v>
      </c>
      <c r="BC288" s="93">
        <f>DataEntry!L288</f>
        <v>10</v>
      </c>
      <c r="BD288" s="92">
        <f>DataEntry!M288</f>
        <v>71</v>
      </c>
      <c r="BE288" s="93">
        <f>DataEntry!N288</f>
        <v>20</v>
      </c>
      <c r="BF288" s="77">
        <f t="shared" si="488"/>
        <v>0.55775641696440581</v>
      </c>
      <c r="BG288" s="77">
        <f t="shared" si="489"/>
        <v>0.23262523731930096</v>
      </c>
      <c r="BH288" s="77">
        <f t="shared" si="490"/>
        <v>0.20961834571629318</v>
      </c>
      <c r="BI288" s="83">
        <f t="shared" si="491"/>
        <v>1</v>
      </c>
      <c r="BJ288" s="83">
        <f t="shared" si="492"/>
        <v>0</v>
      </c>
      <c r="BK288" s="83">
        <f t="shared" si="493"/>
        <v>0</v>
      </c>
      <c r="BL288" s="84">
        <f t="shared" si="426"/>
        <v>0.524794671053878</v>
      </c>
      <c r="BM288" s="84">
        <f t="shared" si="427"/>
        <v>0.55775641696440581</v>
      </c>
      <c r="BN288" s="85">
        <f t="shared" si="494"/>
        <v>-3.2961745910527807E-2</v>
      </c>
      <c r="BO288" s="84">
        <f t="shared" si="428"/>
        <v>0.524794671053878</v>
      </c>
      <c r="BP288" s="84">
        <f t="shared" si="429"/>
        <v>0.28698440700560512</v>
      </c>
      <c r="BQ288" s="84">
        <f t="shared" si="430"/>
        <v>0.18822092194051682</v>
      </c>
      <c r="BR288" s="84">
        <f t="shared" si="495"/>
        <v>0.55775641696440581</v>
      </c>
      <c r="BS288" s="84">
        <f t="shared" si="495"/>
        <v>0.23262523731930096</v>
      </c>
      <c r="BT288" s="84">
        <f t="shared" si="495"/>
        <v>0.20961834571629318</v>
      </c>
      <c r="BU288" s="86">
        <f t="shared" si="496"/>
        <v>1</v>
      </c>
      <c r="BV288" s="86">
        <f t="shared" si="496"/>
        <v>0</v>
      </c>
      <c r="BW288" s="86">
        <f t="shared" si="496"/>
        <v>0</v>
      </c>
      <c r="BX288" s="86">
        <f t="shared" si="497"/>
        <v>1</v>
      </c>
      <c r="BY288" s="86">
        <f t="shared" si="497"/>
        <v>0</v>
      </c>
      <c r="BZ288" s="86">
        <f t="shared" si="497"/>
        <v>0</v>
      </c>
      <c r="CA288" s="83">
        <f>IF(AND(DataEntry!B288&gt;=ExFrom,DataEntry!B288&lt;=ExTo),0,IF(AR288&lt;DS288,0,DB288))</f>
        <v>0</v>
      </c>
      <c r="CB288" s="83">
        <f>IF(AND(DataEntry!B288&gt;=ExFrom,DataEntry!B288&lt;=ExTo),0,IF(AT288&lt;DT288,0,DC288))</f>
        <v>0</v>
      </c>
      <c r="CC288" s="14">
        <f t="shared" si="498"/>
        <v>0</v>
      </c>
      <c r="CD288" s="72" t="str">
        <f t="shared" si="431"/>
        <v/>
      </c>
      <c r="CE288" s="87">
        <f t="shared" si="499"/>
        <v>4.8477980442036994E-2</v>
      </c>
      <c r="CF288" s="88">
        <f t="shared" si="500"/>
        <v>-7.8222814790474771E-2</v>
      </c>
      <c r="CG288" s="88">
        <f t="shared" si="501"/>
        <v>-8.5311175892868352E-2</v>
      </c>
      <c r="CH288" s="87">
        <f t="shared" si="502"/>
        <v>0.28698440700560518</v>
      </c>
      <c r="CI288" s="89">
        <f t="shared" si="432"/>
        <v>0</v>
      </c>
      <c r="CJ288" s="89">
        <f t="shared" si="433"/>
        <v>0</v>
      </c>
      <c r="CK288" s="157">
        <f t="shared" si="434"/>
        <v>0</v>
      </c>
      <c r="CL288" s="90">
        <f t="shared" si="435"/>
        <v>0</v>
      </c>
      <c r="CM288" s="157">
        <f t="shared" si="436"/>
        <v>0</v>
      </c>
      <c r="CN288" s="90">
        <f t="shared" si="437"/>
        <v>0</v>
      </c>
      <c r="CO288" s="157">
        <f t="shared" si="438"/>
        <v>0</v>
      </c>
      <c r="CP288" s="90">
        <f t="shared" si="439"/>
        <v>0</v>
      </c>
      <c r="CQ288" s="157">
        <f t="shared" si="440"/>
        <v>0</v>
      </c>
      <c r="CR288" s="90">
        <f t="shared" si="441"/>
        <v>0</v>
      </c>
      <c r="CS288" s="157">
        <f t="shared" si="442"/>
        <v>0</v>
      </c>
      <c r="CT288" s="90">
        <f t="shared" si="443"/>
        <v>0</v>
      </c>
      <c r="CU288" s="157">
        <f t="shared" si="444"/>
        <v>0</v>
      </c>
      <c r="CV288" s="90">
        <f t="shared" si="445"/>
        <v>0</v>
      </c>
      <c r="CW288" s="157">
        <f t="shared" si="446"/>
        <v>0</v>
      </c>
      <c r="CX288" s="90">
        <f t="shared" si="447"/>
        <v>0</v>
      </c>
      <c r="CY288" s="157">
        <f t="shared" si="448"/>
        <v>0</v>
      </c>
      <c r="CZ288" s="90">
        <f t="shared" si="449"/>
        <v>0</v>
      </c>
      <c r="DA288" s="94">
        <f>DataEntry!B288</f>
        <v>44326</v>
      </c>
      <c r="DB288" s="83">
        <f t="shared" si="450"/>
        <v>0</v>
      </c>
      <c r="DC288" s="83">
        <f t="shared" si="451"/>
        <v>0</v>
      </c>
      <c r="DD288" s="145">
        <f t="shared" si="503"/>
        <v>7</v>
      </c>
      <c r="DE288" s="145" t="str">
        <f t="shared" si="504"/>
        <v/>
      </c>
      <c r="DF288" s="145" t="str">
        <f t="shared" si="505"/>
        <v/>
      </c>
      <c r="DG288" s="145" t="str">
        <f t="shared" si="506"/>
        <v/>
      </c>
      <c r="DH288" s="145" t="str">
        <f t="shared" si="507"/>
        <v/>
      </c>
      <c r="DI288" s="145">
        <f t="shared" si="508"/>
        <v>12</v>
      </c>
      <c r="DJ288" s="83">
        <f t="shared" si="509"/>
        <v>0</v>
      </c>
      <c r="DK288" s="83">
        <f t="shared" si="510"/>
        <v>0</v>
      </c>
      <c r="DL288" s="84">
        <f t="shared" si="511"/>
        <v>0</v>
      </c>
      <c r="DM288" s="14">
        <f t="shared" si="512"/>
        <v>0</v>
      </c>
      <c r="DN288" s="87">
        <f>IFERROR(DO288*(1-DCFactor)+Results!DP288*DCFactor,"")</f>
        <v>0.29774763925729442</v>
      </c>
      <c r="DO288" s="87">
        <f>(DFactor*Rounds*Number/2+SUM(BV$3:BV276))/(Rounds*Number/2+COUNT(BV$3:BV276))</f>
        <v>0.27168275862068963</v>
      </c>
      <c r="DP288" s="87">
        <f t="shared" si="452"/>
        <v>0.34615384615384615</v>
      </c>
      <c r="DQ288" s="84">
        <f t="shared" si="453"/>
        <v>0</v>
      </c>
      <c r="DR288" s="84">
        <f t="shared" si="454"/>
        <v>0</v>
      </c>
      <c r="DS288" s="87">
        <f t="shared" si="455"/>
        <v>0.3392740938263491</v>
      </c>
      <c r="DT288" s="87">
        <f t="shared" si="456"/>
        <v>0.33951037252976224</v>
      </c>
      <c r="DU288" s="87">
        <f t="shared" si="457"/>
        <v>0.28698440700560518</v>
      </c>
      <c r="DV288" s="86">
        <f t="shared" si="513"/>
        <v>3</v>
      </c>
      <c r="DW288" s="86">
        <f t="shared" si="514"/>
        <v>-3</v>
      </c>
    </row>
    <row r="289" spans="1:127" x14ac:dyDescent="0.25">
      <c r="A289" s="69">
        <v>287</v>
      </c>
      <c r="B289" s="70">
        <f>DataEntry!C289</f>
        <v>11</v>
      </c>
      <c r="C289" s="71">
        <f>COUNTIF(D$2:D289,D289)+COUNTIF(G$2:G289,D289)</f>
        <v>31</v>
      </c>
      <c r="D289" s="72" t="str">
        <f t="shared" si="415"/>
        <v>Holstein Kiel</v>
      </c>
      <c r="E289" s="70">
        <f>DataEntry!E289</f>
        <v>8</v>
      </c>
      <c r="F289" s="71">
        <f>COUNTIF(D$2:D289,G289)+COUNTIF(G$2:G289,G289)</f>
        <v>32</v>
      </c>
      <c r="G289" s="72" t="str">
        <f t="shared" si="416"/>
        <v>Hannover 96</v>
      </c>
      <c r="H289" s="73">
        <f>DataEntry!G289</f>
        <v>1</v>
      </c>
      <c r="I289" s="73">
        <f>DataEntry!H289</f>
        <v>0</v>
      </c>
      <c r="J289" s="158">
        <f t="shared" si="414"/>
        <v>1</v>
      </c>
      <c r="K289" s="156">
        <f t="shared" si="417"/>
        <v>0</v>
      </c>
      <c r="L289" s="224">
        <f t="shared" si="418"/>
        <v>2499.9330409287113</v>
      </c>
      <c r="M289" s="224">
        <f t="shared" si="419"/>
        <v>2431.9685180583861</v>
      </c>
      <c r="N289" s="236">
        <f t="shared" si="458"/>
        <v>67.964522870325254</v>
      </c>
      <c r="O289" s="22" t="str">
        <f t="shared" si="459"/>
        <v>T11G31</v>
      </c>
      <c r="P289" s="248">
        <f t="shared" si="420"/>
        <v>4.3920627133177979</v>
      </c>
      <c r="Q289" s="22" t="str">
        <f t="shared" si="460"/>
        <v>T8G32</v>
      </c>
      <c r="R289" s="248">
        <f t="shared" si="421"/>
        <v>-4.3920627133177979</v>
      </c>
      <c r="S289" s="74">
        <f t="shared" si="461"/>
        <v>0</v>
      </c>
      <c r="T289" s="75">
        <f t="shared" si="462"/>
        <v>0</v>
      </c>
      <c r="U289" s="76">
        <f t="shared" si="463"/>
        <v>0</v>
      </c>
      <c r="V289" s="74">
        <f t="shared" si="464"/>
        <v>1</v>
      </c>
      <c r="W289" s="75">
        <f t="shared" si="465"/>
        <v>0</v>
      </c>
      <c r="X289" s="76">
        <f t="shared" si="466"/>
        <v>0</v>
      </c>
      <c r="Y289" s="74">
        <f t="shared" si="467"/>
        <v>0</v>
      </c>
      <c r="Z289" s="75">
        <f t="shared" si="468"/>
        <v>0</v>
      </c>
      <c r="AA289" s="76">
        <f t="shared" si="469"/>
        <v>0</v>
      </c>
      <c r="AB289" s="74">
        <f t="shared" si="470"/>
        <v>0</v>
      </c>
      <c r="AC289" s="75">
        <f t="shared" si="471"/>
        <v>0</v>
      </c>
      <c r="AD289" s="76">
        <f t="shared" si="472"/>
        <v>0</v>
      </c>
      <c r="AE289" s="74">
        <f t="shared" si="473"/>
        <v>0</v>
      </c>
      <c r="AF289" s="75">
        <f t="shared" si="474"/>
        <v>0</v>
      </c>
      <c r="AG289" s="76">
        <f t="shared" si="475"/>
        <v>0</v>
      </c>
      <c r="AH289" s="74">
        <f t="shared" si="476"/>
        <v>0</v>
      </c>
      <c r="AI289" s="75">
        <f t="shared" si="477"/>
        <v>0</v>
      </c>
      <c r="AJ289" s="76">
        <f t="shared" si="478"/>
        <v>0</v>
      </c>
      <c r="AK289" s="74">
        <f t="shared" si="479"/>
        <v>0</v>
      </c>
      <c r="AL289" s="75">
        <f t="shared" si="480"/>
        <v>0</v>
      </c>
      <c r="AM289" s="76">
        <f t="shared" si="481"/>
        <v>0</v>
      </c>
      <c r="AN289" s="74">
        <f t="shared" si="482"/>
        <v>0</v>
      </c>
      <c r="AO289" s="75">
        <f t="shared" si="483"/>
        <v>0</v>
      </c>
      <c r="AP289" s="76">
        <f t="shared" si="484"/>
        <v>0</v>
      </c>
      <c r="AQ289" s="77">
        <f t="shared" si="422"/>
        <v>0.56079372866822019</v>
      </c>
      <c r="AR289" s="77">
        <f t="shared" si="485"/>
        <v>0.41611774721787242</v>
      </c>
      <c r="AS289" s="78">
        <f t="shared" si="486"/>
        <v>0.28935196290069543</v>
      </c>
      <c r="AT289" s="77">
        <f t="shared" si="487"/>
        <v>0.29453028988143209</v>
      </c>
      <c r="AU289" s="79">
        <f t="shared" si="515"/>
        <v>0.1</v>
      </c>
      <c r="AV289" s="139">
        <f>DataEntry!P289</f>
        <v>0</v>
      </c>
      <c r="AW289" s="80" t="str">
        <f t="shared" si="423"/>
        <v>7/5</v>
      </c>
      <c r="AX289" s="80" t="str">
        <f t="shared" si="424"/>
        <v>61/25</v>
      </c>
      <c r="AY289" s="80" t="str">
        <f t="shared" si="425"/>
        <v>59/25</v>
      </c>
      <c r="AZ289" s="92">
        <f>DataEntry!I289</f>
        <v>28</v>
      </c>
      <c r="BA289" s="93">
        <f>DataEntry!J289</f>
        <v>25</v>
      </c>
      <c r="BB289" s="92">
        <f>DataEntry!K289</f>
        <v>68</v>
      </c>
      <c r="BC289" s="93">
        <f>DataEntry!L289</f>
        <v>25</v>
      </c>
      <c r="BD289" s="92">
        <f>DataEntry!M289</f>
        <v>56</v>
      </c>
      <c r="BE289" s="93">
        <f>DataEntry!N289</f>
        <v>25</v>
      </c>
      <c r="BF289" s="77">
        <f t="shared" si="488"/>
        <v>0.44959713518352734</v>
      </c>
      <c r="BG289" s="77">
        <f t="shared" si="489"/>
        <v>0.25622202327663385</v>
      </c>
      <c r="BH289" s="77">
        <f t="shared" si="490"/>
        <v>0.29418084153983887</v>
      </c>
      <c r="BI289" s="83">
        <f t="shared" si="491"/>
        <v>1</v>
      </c>
      <c r="BJ289" s="83">
        <f t="shared" si="492"/>
        <v>0</v>
      </c>
      <c r="BK289" s="83">
        <f t="shared" si="493"/>
        <v>0</v>
      </c>
      <c r="BL289" s="84">
        <f t="shared" si="426"/>
        <v>0.41611774721787242</v>
      </c>
      <c r="BM289" s="84">
        <f t="shared" si="427"/>
        <v>0.44959713518352734</v>
      </c>
      <c r="BN289" s="85">
        <f t="shared" si="494"/>
        <v>-3.3479387965654916E-2</v>
      </c>
      <c r="BO289" s="84">
        <f t="shared" si="428"/>
        <v>0.41611774721787242</v>
      </c>
      <c r="BP289" s="84">
        <f t="shared" si="429"/>
        <v>0.28935196290069543</v>
      </c>
      <c r="BQ289" s="84">
        <f t="shared" si="430"/>
        <v>0.29453028988143209</v>
      </c>
      <c r="BR289" s="84">
        <f t="shared" si="495"/>
        <v>0.44959713518352734</v>
      </c>
      <c r="BS289" s="84">
        <f t="shared" si="495"/>
        <v>0.25622202327663385</v>
      </c>
      <c r="BT289" s="84">
        <f t="shared" si="495"/>
        <v>0.29418084153983887</v>
      </c>
      <c r="BU289" s="86">
        <f t="shared" si="496"/>
        <v>1</v>
      </c>
      <c r="BV289" s="86">
        <f t="shared" si="496"/>
        <v>0</v>
      </c>
      <c r="BW289" s="86">
        <f t="shared" si="496"/>
        <v>0</v>
      </c>
      <c r="BX289" s="86">
        <f t="shared" si="497"/>
        <v>1</v>
      </c>
      <c r="BY289" s="86">
        <f t="shared" si="497"/>
        <v>0</v>
      </c>
      <c r="BZ289" s="86">
        <f t="shared" si="497"/>
        <v>0</v>
      </c>
      <c r="CA289" s="83">
        <f>IF(AND(DataEntry!B289&gt;=ExFrom,DataEntry!B289&lt;=ExTo),0,IF(AR289&lt;DS289,0,DB289))</f>
        <v>0</v>
      </c>
      <c r="CB289" s="83">
        <f>IF(AND(DataEntry!B289&gt;=ExFrom,DataEntry!B289&lt;=ExTo),0,IF(AT289&lt;DT289,0,DC289))</f>
        <v>0</v>
      </c>
      <c r="CC289" s="14">
        <f t="shared" si="498"/>
        <v>0</v>
      </c>
      <c r="CD289" s="72" t="str">
        <f t="shared" si="431"/>
        <v/>
      </c>
      <c r="CE289" s="87">
        <f t="shared" si="499"/>
        <v>4.9157292817264331E-2</v>
      </c>
      <c r="CF289" s="88">
        <f t="shared" si="500"/>
        <v>-8.343084323533359E-2</v>
      </c>
      <c r="CG289" s="88">
        <f t="shared" si="501"/>
        <v>-2.959416684741854E-2</v>
      </c>
      <c r="CH289" s="87">
        <f t="shared" si="502"/>
        <v>0.28935196290069548</v>
      </c>
      <c r="CI289" s="89">
        <f t="shared" si="432"/>
        <v>0</v>
      </c>
      <c r="CJ289" s="89">
        <f t="shared" si="433"/>
        <v>0</v>
      </c>
      <c r="CK289" s="157">
        <f t="shared" si="434"/>
        <v>0</v>
      </c>
      <c r="CL289" s="90">
        <f t="shared" si="435"/>
        <v>0</v>
      </c>
      <c r="CM289" s="157">
        <f t="shared" si="436"/>
        <v>0</v>
      </c>
      <c r="CN289" s="90">
        <f t="shared" si="437"/>
        <v>0</v>
      </c>
      <c r="CO289" s="157">
        <f t="shared" si="438"/>
        <v>0</v>
      </c>
      <c r="CP289" s="90">
        <f t="shared" si="439"/>
        <v>0</v>
      </c>
      <c r="CQ289" s="157">
        <f t="shared" si="440"/>
        <v>0</v>
      </c>
      <c r="CR289" s="90">
        <f t="shared" si="441"/>
        <v>0</v>
      </c>
      <c r="CS289" s="157">
        <f t="shared" si="442"/>
        <v>0</v>
      </c>
      <c r="CT289" s="90">
        <f t="shared" si="443"/>
        <v>0</v>
      </c>
      <c r="CU289" s="157">
        <f t="shared" si="444"/>
        <v>0</v>
      </c>
      <c r="CV289" s="90">
        <f t="shared" si="445"/>
        <v>0</v>
      </c>
      <c r="CW289" s="157">
        <f t="shared" si="446"/>
        <v>0</v>
      </c>
      <c r="CX289" s="90">
        <f t="shared" si="447"/>
        <v>0</v>
      </c>
      <c r="CY289" s="157">
        <f t="shared" si="448"/>
        <v>0</v>
      </c>
      <c r="CZ289" s="90">
        <f t="shared" si="449"/>
        <v>0</v>
      </c>
      <c r="DA289" s="94">
        <f>DataEntry!B289</f>
        <v>44326</v>
      </c>
      <c r="DB289" s="83">
        <f t="shared" si="450"/>
        <v>0</v>
      </c>
      <c r="DC289" s="83">
        <f t="shared" si="451"/>
        <v>0</v>
      </c>
      <c r="DD289" s="145">
        <f t="shared" si="503"/>
        <v>11</v>
      </c>
      <c r="DE289" s="145" t="str">
        <f t="shared" si="504"/>
        <v/>
      </c>
      <c r="DF289" s="145" t="str">
        <f t="shared" si="505"/>
        <v/>
      </c>
      <c r="DG289" s="145" t="str">
        <f t="shared" si="506"/>
        <v/>
      </c>
      <c r="DH289" s="145" t="str">
        <f t="shared" si="507"/>
        <v/>
      </c>
      <c r="DI289" s="145">
        <f t="shared" si="508"/>
        <v>8</v>
      </c>
      <c r="DJ289" s="83">
        <f t="shared" si="509"/>
        <v>0</v>
      </c>
      <c r="DK289" s="83">
        <f t="shared" si="510"/>
        <v>0</v>
      </c>
      <c r="DL289" s="84">
        <f t="shared" si="511"/>
        <v>0</v>
      </c>
      <c r="DM289" s="14">
        <f t="shared" si="512"/>
        <v>0</v>
      </c>
      <c r="DN289" s="87">
        <f>IFERROR(DO289*(1-DCFactor)+Results!DP289*DCFactor,"")</f>
        <v>0.26694348957290959</v>
      </c>
      <c r="DO289" s="87">
        <f>(DFactor*Rounds*Number/2+SUM(BV$3:BV277))/(Rounds*Number/2+COUNT(BV$3:BV277))</f>
        <v>0.27293631669535284</v>
      </c>
      <c r="DP289" s="87">
        <f t="shared" si="452"/>
        <v>0.2558139534883721</v>
      </c>
      <c r="DQ289" s="84">
        <f t="shared" si="453"/>
        <v>0</v>
      </c>
      <c r="DR289" s="84">
        <f t="shared" si="454"/>
        <v>0</v>
      </c>
      <c r="DS289" s="87">
        <f t="shared" si="455"/>
        <v>0.33944769477451109</v>
      </c>
      <c r="DT289" s="87">
        <f t="shared" si="456"/>
        <v>0.33765313889491388</v>
      </c>
      <c r="DU289" s="87">
        <f t="shared" si="457"/>
        <v>0.28935196290069548</v>
      </c>
      <c r="DV289" s="86">
        <f t="shared" si="513"/>
        <v>1</v>
      </c>
      <c r="DW289" s="86">
        <f t="shared" si="514"/>
        <v>-1</v>
      </c>
    </row>
    <row r="290" spans="1:127" x14ac:dyDescent="0.25">
      <c r="A290" s="69">
        <v>288</v>
      </c>
      <c r="B290" s="70">
        <f>DataEntry!C290</f>
        <v>11</v>
      </c>
      <c r="C290" s="71">
        <f>COUNTIF(D$2:D290,D290)+COUNTIF(G$2:G290,D290)</f>
        <v>32</v>
      </c>
      <c r="D290" s="72" t="str">
        <f t="shared" si="415"/>
        <v>Holstein Kiel</v>
      </c>
      <c r="E290" s="70">
        <f>DataEntry!E290</f>
        <v>15</v>
      </c>
      <c r="F290" s="71">
        <f>COUNTIF(D$2:D290,G290)+COUNTIF(G$2:G290,G290)</f>
        <v>32</v>
      </c>
      <c r="G290" s="72" t="str">
        <f t="shared" si="416"/>
        <v>Jahn Regensburg</v>
      </c>
      <c r="H290" s="73">
        <f>DataEntry!G290</f>
        <v>3</v>
      </c>
      <c r="I290" s="73">
        <f>DataEntry!H290</f>
        <v>2</v>
      </c>
      <c r="J290" s="158">
        <f t="shared" si="414"/>
        <v>1</v>
      </c>
      <c r="K290" s="156">
        <f t="shared" si="417"/>
        <v>0</v>
      </c>
      <c r="L290" s="224">
        <f t="shared" si="418"/>
        <v>2503.7760958028643</v>
      </c>
      <c r="M290" s="224">
        <f t="shared" si="419"/>
        <v>2359.2407789656681</v>
      </c>
      <c r="N290" s="236">
        <f t="shared" si="458"/>
        <v>144.53531683719621</v>
      </c>
      <c r="O290" s="22" t="str">
        <f t="shared" si="459"/>
        <v>T11G32</v>
      </c>
      <c r="P290" s="248">
        <f t="shared" si="420"/>
        <v>3.644152432988629</v>
      </c>
      <c r="Q290" s="22" t="str">
        <f t="shared" si="460"/>
        <v>T15G32</v>
      </c>
      <c r="R290" s="248">
        <f t="shared" si="421"/>
        <v>-3.644152432988629</v>
      </c>
      <c r="S290" s="74">
        <f t="shared" si="461"/>
        <v>0</v>
      </c>
      <c r="T290" s="75">
        <f t="shared" si="462"/>
        <v>0</v>
      </c>
      <c r="U290" s="76">
        <f t="shared" si="463"/>
        <v>0</v>
      </c>
      <c r="V290" s="74">
        <f t="shared" si="464"/>
        <v>0</v>
      </c>
      <c r="W290" s="75">
        <f t="shared" si="465"/>
        <v>0</v>
      </c>
      <c r="X290" s="76">
        <f t="shared" si="466"/>
        <v>0</v>
      </c>
      <c r="Y290" s="74">
        <f t="shared" si="467"/>
        <v>1</v>
      </c>
      <c r="Z290" s="75">
        <f t="shared" si="468"/>
        <v>0</v>
      </c>
      <c r="AA290" s="76">
        <f t="shared" si="469"/>
        <v>0</v>
      </c>
      <c r="AB290" s="74">
        <f t="shared" si="470"/>
        <v>0</v>
      </c>
      <c r="AC290" s="75">
        <f t="shared" si="471"/>
        <v>0</v>
      </c>
      <c r="AD290" s="76">
        <f t="shared" si="472"/>
        <v>0</v>
      </c>
      <c r="AE290" s="74">
        <f t="shared" si="473"/>
        <v>0</v>
      </c>
      <c r="AF290" s="75">
        <f t="shared" si="474"/>
        <v>0</v>
      </c>
      <c r="AG290" s="76">
        <f t="shared" si="475"/>
        <v>0</v>
      </c>
      <c r="AH290" s="74">
        <f t="shared" si="476"/>
        <v>0</v>
      </c>
      <c r="AI290" s="75">
        <f t="shared" si="477"/>
        <v>0</v>
      </c>
      <c r="AJ290" s="76">
        <f t="shared" si="478"/>
        <v>0</v>
      </c>
      <c r="AK290" s="74">
        <f t="shared" si="479"/>
        <v>0</v>
      </c>
      <c r="AL290" s="75">
        <f t="shared" si="480"/>
        <v>0</v>
      </c>
      <c r="AM290" s="76">
        <f t="shared" si="481"/>
        <v>0</v>
      </c>
      <c r="AN290" s="74">
        <f t="shared" si="482"/>
        <v>0</v>
      </c>
      <c r="AO290" s="75">
        <f t="shared" si="483"/>
        <v>0</v>
      </c>
      <c r="AP290" s="76">
        <f t="shared" si="484"/>
        <v>0</v>
      </c>
      <c r="AQ290" s="77">
        <f t="shared" si="422"/>
        <v>0.63558475670113712</v>
      </c>
      <c r="AR290" s="77">
        <f t="shared" si="485"/>
        <v>0.49117769566000236</v>
      </c>
      <c r="AS290" s="78">
        <f t="shared" si="486"/>
        <v>0.28881412208226964</v>
      </c>
      <c r="AT290" s="77">
        <f t="shared" si="487"/>
        <v>0.22000818225772806</v>
      </c>
      <c r="AU290" s="79">
        <f t="shared" si="515"/>
        <v>0.1</v>
      </c>
      <c r="AV290" s="139">
        <f>DataEntry!P290</f>
        <v>0</v>
      </c>
      <c r="AW290" s="80" t="str">
        <f t="shared" si="423"/>
        <v>51/50</v>
      </c>
      <c r="AX290" s="80" t="str">
        <f t="shared" si="424"/>
        <v>61/25</v>
      </c>
      <c r="AY290" s="80" t="str">
        <f t="shared" si="425"/>
        <v>88/25</v>
      </c>
      <c r="AZ290" s="92">
        <f>DataEntry!I290</f>
        <v>4</v>
      </c>
      <c r="BA290" s="93">
        <f>DataEntry!J290</f>
        <v>6</v>
      </c>
      <c r="BB290" s="92">
        <f>DataEntry!K290</f>
        <v>63</v>
      </c>
      <c r="BC290" s="93">
        <f>DataEntry!L290</f>
        <v>20</v>
      </c>
      <c r="BD290" s="92">
        <f>DataEntry!M290</f>
        <v>77</v>
      </c>
      <c r="BE290" s="93">
        <f>DataEntry!N290</f>
        <v>20</v>
      </c>
      <c r="BF290" s="77">
        <f t="shared" si="488"/>
        <v>0.5729841292434702</v>
      </c>
      <c r="BG290" s="77">
        <f t="shared" si="489"/>
        <v>0.23011410812990774</v>
      </c>
      <c r="BH290" s="77">
        <f t="shared" si="490"/>
        <v>0.19690176262662207</v>
      </c>
      <c r="BI290" s="83">
        <f t="shared" si="491"/>
        <v>1</v>
      </c>
      <c r="BJ290" s="83">
        <f t="shared" si="492"/>
        <v>0</v>
      </c>
      <c r="BK290" s="83">
        <f t="shared" si="493"/>
        <v>0</v>
      </c>
      <c r="BL290" s="84">
        <f t="shared" si="426"/>
        <v>0.49117769566000236</v>
      </c>
      <c r="BM290" s="84">
        <f t="shared" si="427"/>
        <v>0.5729841292434702</v>
      </c>
      <c r="BN290" s="85">
        <f t="shared" si="494"/>
        <v>-8.1806433583467841E-2</v>
      </c>
      <c r="BO290" s="84">
        <f t="shared" si="428"/>
        <v>0.49117769566000236</v>
      </c>
      <c r="BP290" s="84">
        <f t="shared" si="429"/>
        <v>0.28881412208226964</v>
      </c>
      <c r="BQ290" s="84">
        <f t="shared" si="430"/>
        <v>0.22000818225772806</v>
      </c>
      <c r="BR290" s="84">
        <f t="shared" si="495"/>
        <v>0.5729841292434702</v>
      </c>
      <c r="BS290" s="84">
        <f t="shared" si="495"/>
        <v>0.23011410812990774</v>
      </c>
      <c r="BT290" s="84">
        <f t="shared" si="495"/>
        <v>0.19690176262662207</v>
      </c>
      <c r="BU290" s="86">
        <f t="shared" si="496"/>
        <v>1</v>
      </c>
      <c r="BV290" s="86">
        <f t="shared" si="496"/>
        <v>0</v>
      </c>
      <c r="BW290" s="86">
        <f t="shared" si="496"/>
        <v>0</v>
      </c>
      <c r="BX290" s="86">
        <f t="shared" si="497"/>
        <v>1</v>
      </c>
      <c r="BY290" s="86">
        <f t="shared" si="497"/>
        <v>0</v>
      </c>
      <c r="BZ290" s="86">
        <f t="shared" si="497"/>
        <v>0</v>
      </c>
      <c r="CA290" s="83">
        <f>IF(AND(DataEntry!B290&gt;=ExFrom,DataEntry!B290&lt;=ExTo),0,IF(AR290&lt;DS290,0,DB290))</f>
        <v>0</v>
      </c>
      <c r="CB290" s="83">
        <f>IF(AND(DataEntry!B290&gt;=ExFrom,DataEntry!B290&lt;=ExTo),0,IF(AT290&lt;DT290,0,DC290))</f>
        <v>0</v>
      </c>
      <c r="CC290" s="14">
        <f t="shared" si="498"/>
        <v>0</v>
      </c>
      <c r="CD290" s="72" t="str">
        <f t="shared" si="431"/>
        <v/>
      </c>
      <c r="CE290" s="87">
        <f t="shared" si="499"/>
        <v>4.7149422431995935E-2</v>
      </c>
      <c r="CF290" s="88">
        <f t="shared" si="500"/>
        <v>-0.13522782751844095</v>
      </c>
      <c r="CG290" s="88">
        <f t="shared" si="501"/>
        <v>4.0894481477474418E-2</v>
      </c>
      <c r="CH290" s="87">
        <f t="shared" si="502"/>
        <v>0.28881412208226959</v>
      </c>
      <c r="CI290" s="89">
        <f t="shared" si="432"/>
        <v>0</v>
      </c>
      <c r="CJ290" s="89">
        <f t="shared" si="433"/>
        <v>0</v>
      </c>
      <c r="CK290" s="157">
        <f t="shared" si="434"/>
        <v>0</v>
      </c>
      <c r="CL290" s="90">
        <f t="shared" si="435"/>
        <v>0</v>
      </c>
      <c r="CM290" s="157">
        <f t="shared" si="436"/>
        <v>0</v>
      </c>
      <c r="CN290" s="90">
        <f t="shared" si="437"/>
        <v>0</v>
      </c>
      <c r="CO290" s="157">
        <f t="shared" si="438"/>
        <v>0</v>
      </c>
      <c r="CP290" s="90">
        <f t="shared" si="439"/>
        <v>0</v>
      </c>
      <c r="CQ290" s="157">
        <f t="shared" si="440"/>
        <v>0</v>
      </c>
      <c r="CR290" s="90">
        <f t="shared" si="441"/>
        <v>0</v>
      </c>
      <c r="CS290" s="157">
        <f t="shared" si="442"/>
        <v>0</v>
      </c>
      <c r="CT290" s="90">
        <f t="shared" si="443"/>
        <v>0</v>
      </c>
      <c r="CU290" s="157">
        <f t="shared" si="444"/>
        <v>0</v>
      </c>
      <c r="CV290" s="90">
        <f t="shared" si="445"/>
        <v>0</v>
      </c>
      <c r="CW290" s="157">
        <f t="shared" si="446"/>
        <v>0</v>
      </c>
      <c r="CX290" s="90">
        <f t="shared" si="447"/>
        <v>0</v>
      </c>
      <c r="CY290" s="157">
        <f t="shared" si="448"/>
        <v>0</v>
      </c>
      <c r="CZ290" s="90">
        <f t="shared" si="449"/>
        <v>0</v>
      </c>
      <c r="DA290" s="94">
        <f>DataEntry!B290</f>
        <v>44329</v>
      </c>
      <c r="DB290" s="83">
        <f t="shared" si="450"/>
        <v>0</v>
      </c>
      <c r="DC290" s="83">
        <f t="shared" si="451"/>
        <v>0</v>
      </c>
      <c r="DD290" s="145">
        <f t="shared" si="503"/>
        <v>11</v>
      </c>
      <c r="DE290" s="145" t="str">
        <f t="shared" si="504"/>
        <v/>
      </c>
      <c r="DF290" s="145" t="str">
        <f t="shared" si="505"/>
        <v/>
      </c>
      <c r="DG290" s="145" t="str">
        <f t="shared" si="506"/>
        <v/>
      </c>
      <c r="DH290" s="145" t="str">
        <f t="shared" si="507"/>
        <v/>
      </c>
      <c r="DI290" s="145">
        <f t="shared" si="508"/>
        <v>15</v>
      </c>
      <c r="DJ290" s="83">
        <f t="shared" si="509"/>
        <v>0</v>
      </c>
      <c r="DK290" s="83">
        <f t="shared" si="510"/>
        <v>0</v>
      </c>
      <c r="DL290" s="84">
        <f t="shared" si="511"/>
        <v>0</v>
      </c>
      <c r="DM290" s="14">
        <f t="shared" si="512"/>
        <v>0</v>
      </c>
      <c r="DN290" s="87">
        <f>IFERROR(DO290*(1-DCFactor)+Results!DP290*DCFactor,"")</f>
        <v>0.28210378006872855</v>
      </c>
      <c r="DO290" s="87">
        <f>(DFactor*Rounds*Number/2+SUM(BV$3:BV278))/(Rounds*Number/2+COUNT(BV$3:BV278))</f>
        <v>0.27246735395189003</v>
      </c>
      <c r="DP290" s="87">
        <f t="shared" si="452"/>
        <v>0.3</v>
      </c>
      <c r="DQ290" s="84">
        <f t="shared" si="453"/>
        <v>0</v>
      </c>
      <c r="DR290" s="84">
        <f t="shared" si="454"/>
        <v>0</v>
      </c>
      <c r="DS290" s="87">
        <f t="shared" si="455"/>
        <v>0.34117426091728131</v>
      </c>
      <c r="DT290" s="87">
        <f t="shared" si="456"/>
        <v>0.3353035172840842</v>
      </c>
      <c r="DU290" s="87">
        <f t="shared" si="457"/>
        <v>0.28881412208226959</v>
      </c>
      <c r="DV290" s="86">
        <f t="shared" si="513"/>
        <v>1</v>
      </c>
      <c r="DW290" s="86">
        <f t="shared" si="514"/>
        <v>-1</v>
      </c>
    </row>
    <row r="291" spans="1:127" x14ac:dyDescent="0.25">
      <c r="A291" s="69">
        <v>289</v>
      </c>
      <c r="B291" s="70">
        <f>DataEntry!C291</f>
        <v>4</v>
      </c>
      <c r="C291" s="71">
        <f>COUNTIF(D$2:D291,D291)+COUNTIF(G$2:G291,D291)</f>
        <v>33</v>
      </c>
      <c r="D291" s="72" t="str">
        <f t="shared" si="415"/>
        <v>Darmstadt 98</v>
      </c>
      <c r="E291" s="70">
        <f>DataEntry!E291</f>
        <v>9</v>
      </c>
      <c r="F291" s="71">
        <f>COUNTIF(D$2:D291,G291)+COUNTIF(G$2:G291,G291)</f>
        <v>33</v>
      </c>
      <c r="G291" s="72" t="str">
        <f t="shared" si="416"/>
        <v>Heidenheim</v>
      </c>
      <c r="H291" s="73">
        <f>DataEntry!G291</f>
        <v>5</v>
      </c>
      <c r="I291" s="73">
        <f>DataEntry!H291</f>
        <v>1</v>
      </c>
      <c r="J291" s="158">
        <f t="shared" si="414"/>
        <v>1</v>
      </c>
      <c r="K291" s="156">
        <f t="shared" si="417"/>
        <v>4</v>
      </c>
      <c r="L291" s="224">
        <f t="shared" si="418"/>
        <v>2505.8972954612686</v>
      </c>
      <c r="M291" s="224">
        <f t="shared" si="419"/>
        <v>2439.8159528034266</v>
      </c>
      <c r="N291" s="236">
        <f t="shared" si="458"/>
        <v>66.081342657842015</v>
      </c>
      <c r="O291" s="22" t="str">
        <f t="shared" si="459"/>
        <v>T4G33</v>
      </c>
      <c r="P291" s="248">
        <f t="shared" si="420"/>
        <v>6.1621092971983371</v>
      </c>
      <c r="Q291" s="22" t="str">
        <f t="shared" si="460"/>
        <v>T9G33</v>
      </c>
      <c r="R291" s="248">
        <f t="shared" si="421"/>
        <v>-6.1621092971983371</v>
      </c>
      <c r="S291" s="74">
        <f t="shared" si="461"/>
        <v>0</v>
      </c>
      <c r="T291" s="75">
        <f t="shared" si="462"/>
        <v>0</v>
      </c>
      <c r="U291" s="76">
        <f t="shared" si="463"/>
        <v>0</v>
      </c>
      <c r="V291" s="74">
        <f t="shared" si="464"/>
        <v>1</v>
      </c>
      <c r="W291" s="75">
        <f t="shared" si="465"/>
        <v>0</v>
      </c>
      <c r="X291" s="76">
        <f t="shared" si="466"/>
        <v>0</v>
      </c>
      <c r="Y291" s="74">
        <f t="shared" si="467"/>
        <v>0</v>
      </c>
      <c r="Z291" s="75">
        <f t="shared" si="468"/>
        <v>0</v>
      </c>
      <c r="AA291" s="76">
        <f t="shared" si="469"/>
        <v>0</v>
      </c>
      <c r="AB291" s="74">
        <f t="shared" si="470"/>
        <v>0</v>
      </c>
      <c r="AC291" s="75">
        <f t="shared" si="471"/>
        <v>0</v>
      </c>
      <c r="AD291" s="76">
        <f t="shared" si="472"/>
        <v>0</v>
      </c>
      <c r="AE291" s="74">
        <f t="shared" si="473"/>
        <v>0</v>
      </c>
      <c r="AF291" s="75">
        <f t="shared" si="474"/>
        <v>0</v>
      </c>
      <c r="AG291" s="76">
        <f t="shared" si="475"/>
        <v>0</v>
      </c>
      <c r="AH291" s="74">
        <f t="shared" si="476"/>
        <v>0</v>
      </c>
      <c r="AI291" s="75">
        <f t="shared" si="477"/>
        <v>0</v>
      </c>
      <c r="AJ291" s="76">
        <f t="shared" si="478"/>
        <v>0</v>
      </c>
      <c r="AK291" s="74">
        <f t="shared" si="479"/>
        <v>0</v>
      </c>
      <c r="AL291" s="75">
        <f t="shared" si="480"/>
        <v>0</v>
      </c>
      <c r="AM291" s="76">
        <f t="shared" si="481"/>
        <v>0</v>
      </c>
      <c r="AN291" s="74">
        <f t="shared" si="482"/>
        <v>0</v>
      </c>
      <c r="AO291" s="75">
        <f t="shared" si="483"/>
        <v>0</v>
      </c>
      <c r="AP291" s="76">
        <f t="shared" si="484"/>
        <v>0</v>
      </c>
      <c r="AQ291" s="77">
        <f t="shared" si="422"/>
        <v>0.55984933591440444</v>
      </c>
      <c r="AR291" s="77">
        <f t="shared" si="485"/>
        <v>0.41393181644622579</v>
      </c>
      <c r="AS291" s="78">
        <f t="shared" si="486"/>
        <v>0.29183503893635732</v>
      </c>
      <c r="AT291" s="77">
        <f t="shared" si="487"/>
        <v>0.29423314461741684</v>
      </c>
      <c r="AU291" s="79">
        <f t="shared" si="515"/>
        <v>0.1</v>
      </c>
      <c r="AV291" s="139">
        <f>DataEntry!P291</f>
        <v>0</v>
      </c>
      <c r="AW291" s="80" t="str">
        <f t="shared" si="423"/>
        <v>7/5</v>
      </c>
      <c r="AX291" s="80" t="str">
        <f t="shared" si="424"/>
        <v>12/5</v>
      </c>
      <c r="AY291" s="80" t="str">
        <f t="shared" si="425"/>
        <v>59/25</v>
      </c>
      <c r="AZ291" s="92">
        <f>DataEntry!I291</f>
        <v>81</v>
      </c>
      <c r="BA291" s="93">
        <f>DataEntry!J291</f>
        <v>50</v>
      </c>
      <c r="BB291" s="92">
        <f>DataEntry!K291</f>
        <v>14</v>
      </c>
      <c r="BC291" s="93">
        <f>DataEntry!L291</f>
        <v>5</v>
      </c>
      <c r="BD291" s="92">
        <f>DataEntry!M291</f>
        <v>147</v>
      </c>
      <c r="BE291" s="93">
        <f>DataEntry!N291</f>
        <v>100</v>
      </c>
      <c r="BF291" s="77">
        <f t="shared" si="488"/>
        <v>0.36360959811570737</v>
      </c>
      <c r="BG291" s="77">
        <f t="shared" si="489"/>
        <v>0.25069924922714559</v>
      </c>
      <c r="BH291" s="77">
        <f t="shared" si="490"/>
        <v>0.3856911526571471</v>
      </c>
      <c r="BI291" s="83">
        <f t="shared" si="491"/>
        <v>1</v>
      </c>
      <c r="BJ291" s="83">
        <f t="shared" si="492"/>
        <v>0</v>
      </c>
      <c r="BK291" s="83">
        <f t="shared" si="493"/>
        <v>0</v>
      </c>
      <c r="BL291" s="84">
        <f t="shared" si="426"/>
        <v>0.41393181644622579</v>
      </c>
      <c r="BM291" s="84">
        <f t="shared" si="427"/>
        <v>0.36360959811570737</v>
      </c>
      <c r="BN291" s="85">
        <f t="shared" si="494"/>
        <v>5.032221833051842E-2</v>
      </c>
      <c r="BO291" s="84">
        <f t="shared" si="428"/>
        <v>0.41393181644622579</v>
      </c>
      <c r="BP291" s="84">
        <f t="shared" si="429"/>
        <v>0.29183503893635732</v>
      </c>
      <c r="BQ291" s="84">
        <f t="shared" si="430"/>
        <v>0.29423314461741684</v>
      </c>
      <c r="BR291" s="84">
        <f t="shared" si="495"/>
        <v>0.36360959811570737</v>
      </c>
      <c r="BS291" s="84">
        <f t="shared" si="495"/>
        <v>0.25069924922714559</v>
      </c>
      <c r="BT291" s="84">
        <f t="shared" si="495"/>
        <v>0.3856911526571471</v>
      </c>
      <c r="BU291" s="86">
        <f t="shared" si="496"/>
        <v>1</v>
      </c>
      <c r="BV291" s="86">
        <f t="shared" si="496"/>
        <v>0</v>
      </c>
      <c r="BW291" s="86">
        <f t="shared" si="496"/>
        <v>0</v>
      </c>
      <c r="BX291" s="86">
        <f t="shared" si="497"/>
        <v>1</v>
      </c>
      <c r="BY291" s="86">
        <f t="shared" si="497"/>
        <v>0</v>
      </c>
      <c r="BZ291" s="86">
        <f t="shared" si="497"/>
        <v>0</v>
      </c>
      <c r="CA291" s="83">
        <f>IF(AND(DataEntry!B291&gt;=ExFrom,DataEntry!B291&lt;=ExTo),0,IF(AR291&lt;DS291,0,DB291))</f>
        <v>0</v>
      </c>
      <c r="CB291" s="83">
        <f>IF(AND(DataEntry!B291&gt;=ExFrom,DataEntry!B291&lt;=ExTo),0,IF(AT291&lt;DT291,0,DC291))</f>
        <v>0</v>
      </c>
      <c r="CC291" s="14">
        <f t="shared" si="498"/>
        <v>0</v>
      </c>
      <c r="CD291" s="72" t="str">
        <f t="shared" si="431"/>
        <v/>
      </c>
      <c r="CE291" s="87">
        <f t="shared" si="499"/>
        <v>4.969558364496085E-2</v>
      </c>
      <c r="CF291" s="88">
        <f t="shared" si="500"/>
        <v>5.9739580074521105E-2</v>
      </c>
      <c r="CG291" s="88">
        <f t="shared" si="501"/>
        <v>-0.17682080661775332</v>
      </c>
      <c r="CH291" s="87">
        <f t="shared" si="502"/>
        <v>0.29183503893635737</v>
      </c>
      <c r="CI291" s="89">
        <f t="shared" si="432"/>
        <v>0</v>
      </c>
      <c r="CJ291" s="89">
        <f t="shared" si="433"/>
        <v>0</v>
      </c>
      <c r="CK291" s="157">
        <f t="shared" si="434"/>
        <v>0</v>
      </c>
      <c r="CL291" s="90">
        <f t="shared" si="435"/>
        <v>0</v>
      </c>
      <c r="CM291" s="157">
        <f t="shared" si="436"/>
        <v>0</v>
      </c>
      <c r="CN291" s="90">
        <f t="shared" si="437"/>
        <v>0</v>
      </c>
      <c r="CO291" s="157">
        <f t="shared" si="438"/>
        <v>0</v>
      </c>
      <c r="CP291" s="90">
        <f t="shared" si="439"/>
        <v>0</v>
      </c>
      <c r="CQ291" s="157">
        <f t="shared" si="440"/>
        <v>0</v>
      </c>
      <c r="CR291" s="90">
        <f t="shared" si="441"/>
        <v>0</v>
      </c>
      <c r="CS291" s="157">
        <f t="shared" si="442"/>
        <v>0</v>
      </c>
      <c r="CT291" s="90">
        <f t="shared" si="443"/>
        <v>0</v>
      </c>
      <c r="CU291" s="157">
        <f t="shared" si="444"/>
        <v>0</v>
      </c>
      <c r="CV291" s="90">
        <f t="shared" si="445"/>
        <v>0</v>
      </c>
      <c r="CW291" s="157">
        <f t="shared" si="446"/>
        <v>0</v>
      </c>
      <c r="CX291" s="90">
        <f t="shared" si="447"/>
        <v>0</v>
      </c>
      <c r="CY291" s="157">
        <f t="shared" si="448"/>
        <v>0</v>
      </c>
      <c r="CZ291" s="90">
        <f t="shared" si="449"/>
        <v>0</v>
      </c>
      <c r="DA291" s="94">
        <f>DataEntry!B291</f>
        <v>44332</v>
      </c>
      <c r="DB291" s="83">
        <f t="shared" si="450"/>
        <v>0</v>
      </c>
      <c r="DC291" s="83">
        <f t="shared" si="451"/>
        <v>0</v>
      </c>
      <c r="DD291" s="145">
        <f t="shared" si="503"/>
        <v>4</v>
      </c>
      <c r="DE291" s="145" t="str">
        <f t="shared" si="504"/>
        <v/>
      </c>
      <c r="DF291" s="145" t="str">
        <f t="shared" si="505"/>
        <v/>
      </c>
      <c r="DG291" s="145" t="str">
        <f t="shared" si="506"/>
        <v/>
      </c>
      <c r="DH291" s="145" t="str">
        <f t="shared" si="507"/>
        <v/>
      </c>
      <c r="DI291" s="145">
        <f t="shared" si="508"/>
        <v>9</v>
      </c>
      <c r="DJ291" s="83">
        <f t="shared" si="509"/>
        <v>0</v>
      </c>
      <c r="DK291" s="83">
        <f t="shared" si="510"/>
        <v>0</v>
      </c>
      <c r="DL291" s="84">
        <f t="shared" si="511"/>
        <v>0</v>
      </c>
      <c r="DM291" s="14">
        <f t="shared" si="512"/>
        <v>0</v>
      </c>
      <c r="DN291" s="87">
        <f>IFERROR(DO291*(1-DCFactor)+Results!DP291*DCFactor,"")</f>
        <v>0.26960303030303029</v>
      </c>
      <c r="DO291" s="87">
        <f>(DFactor*Rounds*Number/2+SUM(BV$3:BV279))/(Rounds*Number/2+COUNT(BV$3:BV279))</f>
        <v>0.27199999999999996</v>
      </c>
      <c r="DP291" s="87">
        <f t="shared" si="452"/>
        <v>0.26515151515151514</v>
      </c>
      <c r="DQ291" s="84">
        <f t="shared" si="453"/>
        <v>0</v>
      </c>
      <c r="DR291" s="84">
        <f t="shared" si="454"/>
        <v>0</v>
      </c>
      <c r="DS291" s="87">
        <f t="shared" si="455"/>
        <v>0.3346753473308493</v>
      </c>
      <c r="DT291" s="87">
        <f t="shared" si="456"/>
        <v>0.34256069355392504</v>
      </c>
      <c r="DU291" s="87">
        <f t="shared" si="457"/>
        <v>0.29183503893635737</v>
      </c>
      <c r="DV291" s="86">
        <f t="shared" si="513"/>
        <v>4</v>
      </c>
      <c r="DW291" s="86">
        <f t="shared" si="514"/>
        <v>-4</v>
      </c>
    </row>
    <row r="292" spans="1:127" x14ac:dyDescent="0.25">
      <c r="A292" s="69">
        <v>290</v>
      </c>
      <c r="B292" s="70">
        <f>DataEntry!C292</f>
        <v>3</v>
      </c>
      <c r="C292" s="71">
        <f>COUNTIF(D$2:D292,D292)+COUNTIF(G$2:G292,D292)</f>
        <v>33</v>
      </c>
      <c r="D292" s="72" t="str">
        <f t="shared" si="415"/>
        <v>Eintracht Braunschweig</v>
      </c>
      <c r="E292" s="70">
        <f>DataEntry!E292</f>
        <v>18</v>
      </c>
      <c r="F292" s="71">
        <f>COUNTIF(D$2:D292,G292)+COUNTIF(G$2:G292,G292)</f>
        <v>33</v>
      </c>
      <c r="G292" s="72" t="str">
        <f t="shared" si="416"/>
        <v>Wurzburger Kickers</v>
      </c>
      <c r="H292" s="73">
        <f>DataEntry!G292</f>
        <v>1</v>
      </c>
      <c r="I292" s="73">
        <f>DataEntry!H292</f>
        <v>2</v>
      </c>
      <c r="J292" s="158">
        <f t="shared" si="414"/>
        <v>3</v>
      </c>
      <c r="K292" s="156">
        <f t="shared" si="417"/>
        <v>0</v>
      </c>
      <c r="L292" s="224">
        <f t="shared" si="418"/>
        <v>2364.3892533765761</v>
      </c>
      <c r="M292" s="224">
        <f t="shared" si="419"/>
        <v>2271.3731264691751</v>
      </c>
      <c r="N292" s="236">
        <f t="shared" si="458"/>
        <v>93.016126907401031</v>
      </c>
      <c r="O292" s="22" t="str">
        <f t="shared" si="459"/>
        <v>T3G33</v>
      </c>
      <c r="P292" s="248">
        <f t="shared" si="420"/>
        <v>-5.8564387853513731</v>
      </c>
      <c r="Q292" s="22" t="str">
        <f t="shared" si="460"/>
        <v>T18G33</v>
      </c>
      <c r="R292" s="248">
        <f t="shared" si="421"/>
        <v>5.8564387853513731</v>
      </c>
      <c r="S292" s="74">
        <f t="shared" si="461"/>
        <v>0</v>
      </c>
      <c r="T292" s="75">
        <f t="shared" si="462"/>
        <v>0</v>
      </c>
      <c r="U292" s="76">
        <f t="shared" si="463"/>
        <v>0</v>
      </c>
      <c r="V292" s="74">
        <f t="shared" si="464"/>
        <v>0</v>
      </c>
      <c r="W292" s="75">
        <f t="shared" si="465"/>
        <v>0</v>
      </c>
      <c r="X292" s="76">
        <f t="shared" si="466"/>
        <v>1</v>
      </c>
      <c r="Y292" s="74">
        <f t="shared" si="467"/>
        <v>0</v>
      </c>
      <c r="Z292" s="75">
        <f t="shared" si="468"/>
        <v>0</v>
      </c>
      <c r="AA292" s="76">
        <f t="shared" si="469"/>
        <v>0</v>
      </c>
      <c r="AB292" s="74">
        <f t="shared" si="470"/>
        <v>0</v>
      </c>
      <c r="AC292" s="75">
        <f t="shared" si="471"/>
        <v>0</v>
      </c>
      <c r="AD292" s="76">
        <f t="shared" si="472"/>
        <v>0</v>
      </c>
      <c r="AE292" s="74">
        <f t="shared" si="473"/>
        <v>0</v>
      </c>
      <c r="AF292" s="75">
        <f t="shared" si="474"/>
        <v>0</v>
      </c>
      <c r="AG292" s="76">
        <f t="shared" si="475"/>
        <v>0</v>
      </c>
      <c r="AH292" s="74">
        <f t="shared" si="476"/>
        <v>0</v>
      </c>
      <c r="AI292" s="75">
        <f t="shared" si="477"/>
        <v>0</v>
      </c>
      <c r="AJ292" s="76">
        <f t="shared" si="478"/>
        <v>0</v>
      </c>
      <c r="AK292" s="74">
        <f t="shared" si="479"/>
        <v>0</v>
      </c>
      <c r="AL292" s="75">
        <f t="shared" si="480"/>
        <v>0</v>
      </c>
      <c r="AM292" s="76">
        <f t="shared" si="481"/>
        <v>0</v>
      </c>
      <c r="AN292" s="74">
        <f t="shared" si="482"/>
        <v>0</v>
      </c>
      <c r="AO292" s="75">
        <f t="shared" si="483"/>
        <v>0</v>
      </c>
      <c r="AP292" s="76">
        <f t="shared" si="484"/>
        <v>0</v>
      </c>
      <c r="AQ292" s="77">
        <f t="shared" si="422"/>
        <v>0.58564387853513733</v>
      </c>
      <c r="AR292" s="77">
        <f t="shared" si="485"/>
        <v>0.44505777400571989</v>
      </c>
      <c r="AS292" s="78">
        <f t="shared" si="486"/>
        <v>0.28117220905883478</v>
      </c>
      <c r="AT292" s="77">
        <f t="shared" si="487"/>
        <v>0.27377001693544528</v>
      </c>
      <c r="AU292" s="79">
        <f t="shared" si="515"/>
        <v>0.1</v>
      </c>
      <c r="AV292" s="139">
        <f>DataEntry!P292</f>
        <v>0</v>
      </c>
      <c r="AW292" s="80" t="str">
        <f t="shared" si="423"/>
        <v>31/25</v>
      </c>
      <c r="AX292" s="80" t="str">
        <f t="shared" si="424"/>
        <v>63/25</v>
      </c>
      <c r="AY292" s="80" t="str">
        <f t="shared" si="425"/>
        <v>66/25</v>
      </c>
      <c r="AZ292" s="92">
        <f>DataEntry!I292</f>
        <v>7</v>
      </c>
      <c r="BA292" s="93">
        <f>DataEntry!J292</f>
        <v>10</v>
      </c>
      <c r="BB292" s="92">
        <f>DataEntry!K292</f>
        <v>61</v>
      </c>
      <c r="BC292" s="93">
        <f>DataEntry!L292</f>
        <v>20</v>
      </c>
      <c r="BD292" s="92">
        <f>DataEntry!M292</f>
        <v>73</v>
      </c>
      <c r="BE292" s="93">
        <f>DataEntry!N292</f>
        <v>20</v>
      </c>
      <c r="BF292" s="77">
        <f t="shared" si="488"/>
        <v>0.56011599375418253</v>
      </c>
      <c r="BG292" s="77">
        <f t="shared" si="489"/>
        <v>0.23511041713138522</v>
      </c>
      <c r="BH292" s="77">
        <f t="shared" si="490"/>
        <v>0.20477358911443233</v>
      </c>
      <c r="BI292" s="83">
        <f t="shared" si="491"/>
        <v>0</v>
      </c>
      <c r="BJ292" s="83">
        <f t="shared" si="492"/>
        <v>0</v>
      </c>
      <c r="BK292" s="83">
        <f t="shared" si="493"/>
        <v>1</v>
      </c>
      <c r="BL292" s="84">
        <f t="shared" si="426"/>
        <v>0.27377001693544528</v>
      </c>
      <c r="BM292" s="84">
        <f t="shared" si="427"/>
        <v>0.20477358911443233</v>
      </c>
      <c r="BN292" s="85">
        <f t="shared" si="494"/>
        <v>6.8996427821012951E-2</v>
      </c>
      <c r="BO292" s="84">
        <f t="shared" si="428"/>
        <v>0.44505777400571989</v>
      </c>
      <c r="BP292" s="84">
        <f t="shared" si="429"/>
        <v>0.28117220905883478</v>
      </c>
      <c r="BQ292" s="84">
        <f t="shared" si="430"/>
        <v>0.27377001693544528</v>
      </c>
      <c r="BR292" s="84">
        <f t="shared" si="495"/>
        <v>0.56011599375418253</v>
      </c>
      <c r="BS292" s="84">
        <f t="shared" si="495"/>
        <v>0.23511041713138522</v>
      </c>
      <c r="BT292" s="84">
        <f t="shared" si="495"/>
        <v>0.20477358911443233</v>
      </c>
      <c r="BU292" s="86">
        <f t="shared" si="496"/>
        <v>0</v>
      </c>
      <c r="BV292" s="86">
        <f t="shared" si="496"/>
        <v>0</v>
      </c>
      <c r="BW292" s="86">
        <f t="shared" si="496"/>
        <v>1</v>
      </c>
      <c r="BX292" s="86">
        <f t="shared" si="497"/>
        <v>0</v>
      </c>
      <c r="BY292" s="86">
        <f t="shared" si="497"/>
        <v>0</v>
      </c>
      <c r="BZ292" s="86">
        <f t="shared" si="497"/>
        <v>1</v>
      </c>
      <c r="CA292" s="83">
        <f>IF(AND(DataEntry!B292&gt;=ExFrom,DataEntry!B292&lt;=ExTo),0,IF(AR292&lt;DS292,0,DB292))</f>
        <v>0</v>
      </c>
      <c r="CB292" s="83">
        <f>IF(AND(DataEntry!B292&gt;=ExFrom,DataEntry!B292&lt;=ExTo),0,IF(AT292&lt;DT292,0,DC292))</f>
        <v>0</v>
      </c>
      <c r="CC292" s="14">
        <f t="shared" si="498"/>
        <v>0</v>
      </c>
      <c r="CD292" s="72" t="str">
        <f t="shared" si="431"/>
        <v/>
      </c>
      <c r="CE292" s="87">
        <f t="shared" si="499"/>
        <v>5.020263780542078E-2</v>
      </c>
      <c r="CF292" s="88">
        <f t="shared" si="500"/>
        <v>-0.1758648202255105</v>
      </c>
      <c r="CG292" s="88">
        <f t="shared" si="501"/>
        <v>0.17388908245902659</v>
      </c>
      <c r="CH292" s="87">
        <f t="shared" si="502"/>
        <v>0.28117220905883483</v>
      </c>
      <c r="CI292" s="89">
        <f t="shared" si="432"/>
        <v>0</v>
      </c>
      <c r="CJ292" s="89">
        <f t="shared" si="433"/>
        <v>0</v>
      </c>
      <c r="CK292" s="157">
        <f t="shared" si="434"/>
        <v>0</v>
      </c>
      <c r="CL292" s="90">
        <f t="shared" si="435"/>
        <v>0</v>
      </c>
      <c r="CM292" s="157">
        <f t="shared" si="436"/>
        <v>0</v>
      </c>
      <c r="CN292" s="90">
        <f t="shared" si="437"/>
        <v>0</v>
      </c>
      <c r="CO292" s="157">
        <f t="shared" si="438"/>
        <v>0</v>
      </c>
      <c r="CP292" s="90">
        <f t="shared" si="439"/>
        <v>0</v>
      </c>
      <c r="CQ292" s="157">
        <f t="shared" si="440"/>
        <v>0</v>
      </c>
      <c r="CR292" s="90">
        <f t="shared" si="441"/>
        <v>0</v>
      </c>
      <c r="CS292" s="157">
        <f t="shared" si="442"/>
        <v>0</v>
      </c>
      <c r="CT292" s="90">
        <f t="shared" si="443"/>
        <v>0</v>
      </c>
      <c r="CU292" s="157">
        <f t="shared" si="444"/>
        <v>0</v>
      </c>
      <c r="CV292" s="90">
        <f t="shared" si="445"/>
        <v>0</v>
      </c>
      <c r="CW292" s="157">
        <f t="shared" si="446"/>
        <v>0</v>
      </c>
      <c r="CX292" s="90">
        <f t="shared" si="447"/>
        <v>0</v>
      </c>
      <c r="CY292" s="157">
        <f t="shared" si="448"/>
        <v>0</v>
      </c>
      <c r="CZ292" s="90">
        <f t="shared" si="449"/>
        <v>0</v>
      </c>
      <c r="DA292" s="94">
        <f>DataEntry!B292</f>
        <v>44332</v>
      </c>
      <c r="DB292" s="83">
        <f t="shared" si="450"/>
        <v>0</v>
      </c>
      <c r="DC292" s="83">
        <f t="shared" si="451"/>
        <v>27</v>
      </c>
      <c r="DD292" s="145" t="str">
        <f t="shared" si="503"/>
        <v/>
      </c>
      <c r="DE292" s="145" t="str">
        <f t="shared" si="504"/>
        <v/>
      </c>
      <c r="DF292" s="145">
        <f t="shared" si="505"/>
        <v>3</v>
      </c>
      <c r="DG292" s="145">
        <f t="shared" si="506"/>
        <v>18</v>
      </c>
      <c r="DH292" s="145" t="str">
        <f t="shared" si="507"/>
        <v/>
      </c>
      <c r="DI292" s="145" t="str">
        <f t="shared" si="508"/>
        <v/>
      </c>
      <c r="DJ292" s="83">
        <f t="shared" si="509"/>
        <v>0</v>
      </c>
      <c r="DK292" s="83">
        <f t="shared" si="510"/>
        <v>0</v>
      </c>
      <c r="DL292" s="84">
        <f t="shared" si="511"/>
        <v>0</v>
      </c>
      <c r="DM292" s="14">
        <f t="shared" si="512"/>
        <v>0</v>
      </c>
      <c r="DN292" s="87">
        <f>IFERROR(DO292*(1-DCFactor)+Results!DP292*DCFactor,"")</f>
        <v>0.25925244368705075</v>
      </c>
      <c r="DO292" s="87">
        <f>(DFactor*Rounds*Number/2+SUM(BV$3:BV280))/(Rounds*Number/2+COUNT(BV$3:BV280))</f>
        <v>0.27153424657534247</v>
      </c>
      <c r="DP292" s="87">
        <f t="shared" si="452"/>
        <v>0.23644338118022329</v>
      </c>
      <c r="DQ292" s="84">
        <f t="shared" si="453"/>
        <v>0</v>
      </c>
      <c r="DR292" s="84">
        <f t="shared" si="454"/>
        <v>0</v>
      </c>
      <c r="DS292" s="87">
        <f t="shared" si="455"/>
        <v>0.34252882734085033</v>
      </c>
      <c r="DT292" s="87">
        <f t="shared" si="456"/>
        <v>0.33087036391803243</v>
      </c>
      <c r="DU292" s="87">
        <f t="shared" si="457"/>
        <v>0.28117220905883483</v>
      </c>
      <c r="DV292" s="86">
        <f t="shared" si="513"/>
        <v>-1</v>
      </c>
      <c r="DW292" s="86">
        <f t="shared" si="514"/>
        <v>1</v>
      </c>
    </row>
    <row r="293" spans="1:127" x14ac:dyDescent="0.25">
      <c r="A293" s="69">
        <v>291</v>
      </c>
      <c r="B293" s="70">
        <f>DataEntry!C293</f>
        <v>5</v>
      </c>
      <c r="C293" s="71">
        <f>COUNTIF(D$2:D293,D293)+COUNTIF(G$2:G293,D293)</f>
        <v>33</v>
      </c>
      <c r="D293" s="72" t="str">
        <f t="shared" si="415"/>
        <v>Fortuna Dusseldorf</v>
      </c>
      <c r="E293" s="70">
        <f>DataEntry!E293</f>
        <v>1</v>
      </c>
      <c r="F293" s="71">
        <f>COUNTIF(D$2:D293,G293)+COUNTIF(G$2:G293,G293)</f>
        <v>33</v>
      </c>
      <c r="G293" s="72" t="str">
        <f t="shared" si="416"/>
        <v>Erzgebirge Aue</v>
      </c>
      <c r="H293" s="73">
        <f>DataEntry!G293</f>
        <v>3</v>
      </c>
      <c r="I293" s="73">
        <f>DataEntry!H293</f>
        <v>0</v>
      </c>
      <c r="J293" s="158">
        <f t="shared" si="414"/>
        <v>1</v>
      </c>
      <c r="K293" s="156">
        <f t="shared" si="417"/>
        <v>4</v>
      </c>
      <c r="L293" s="224">
        <f t="shared" si="418"/>
        <v>2560.7251320283326</v>
      </c>
      <c r="M293" s="224">
        <f t="shared" si="419"/>
        <v>2311.7297725314502</v>
      </c>
      <c r="N293" s="236">
        <f t="shared" si="458"/>
        <v>248.99535949688243</v>
      </c>
      <c r="O293" s="22" t="str">
        <f t="shared" si="459"/>
        <v>T5G33</v>
      </c>
      <c r="P293" s="248">
        <f t="shared" si="420"/>
        <v>3.6685255792297871</v>
      </c>
      <c r="Q293" s="22" t="str">
        <f t="shared" si="460"/>
        <v>T1G33</v>
      </c>
      <c r="R293" s="248">
        <f t="shared" si="421"/>
        <v>-3.6685255792297871</v>
      </c>
      <c r="S293" s="74">
        <f t="shared" si="461"/>
        <v>0</v>
      </c>
      <c r="T293" s="75">
        <f t="shared" si="462"/>
        <v>0</v>
      </c>
      <c r="U293" s="76">
        <f t="shared" si="463"/>
        <v>0</v>
      </c>
      <c r="V293" s="74">
        <f t="shared" si="464"/>
        <v>0</v>
      </c>
      <c r="W293" s="75">
        <f t="shared" si="465"/>
        <v>0</v>
      </c>
      <c r="X293" s="76">
        <f t="shared" si="466"/>
        <v>0</v>
      </c>
      <c r="Y293" s="74">
        <f t="shared" si="467"/>
        <v>0</v>
      </c>
      <c r="Z293" s="75">
        <f t="shared" si="468"/>
        <v>0</v>
      </c>
      <c r="AA293" s="76">
        <f t="shared" si="469"/>
        <v>0</v>
      </c>
      <c r="AB293" s="74">
        <f t="shared" si="470"/>
        <v>0</v>
      </c>
      <c r="AC293" s="75">
        <f t="shared" si="471"/>
        <v>0</v>
      </c>
      <c r="AD293" s="76">
        <f t="shared" si="472"/>
        <v>0</v>
      </c>
      <c r="AE293" s="74">
        <f t="shared" si="473"/>
        <v>1</v>
      </c>
      <c r="AF293" s="75">
        <f t="shared" si="474"/>
        <v>0</v>
      </c>
      <c r="AG293" s="76">
        <f t="shared" si="475"/>
        <v>0</v>
      </c>
      <c r="AH293" s="74">
        <f t="shared" si="476"/>
        <v>0</v>
      </c>
      <c r="AI293" s="75">
        <f t="shared" si="477"/>
        <v>0</v>
      </c>
      <c r="AJ293" s="76">
        <f t="shared" si="478"/>
        <v>0</v>
      </c>
      <c r="AK293" s="74">
        <f t="shared" si="479"/>
        <v>0</v>
      </c>
      <c r="AL293" s="75">
        <f t="shared" si="480"/>
        <v>0</v>
      </c>
      <c r="AM293" s="76">
        <f t="shared" si="481"/>
        <v>0</v>
      </c>
      <c r="AN293" s="74">
        <f t="shared" si="482"/>
        <v>0</v>
      </c>
      <c r="AO293" s="75">
        <f t="shared" si="483"/>
        <v>0</v>
      </c>
      <c r="AP293" s="76">
        <f t="shared" si="484"/>
        <v>0</v>
      </c>
      <c r="AQ293" s="77">
        <f t="shared" si="422"/>
        <v>0.73796245862644372</v>
      </c>
      <c r="AR293" s="77">
        <f t="shared" si="485"/>
        <v>0.63220928080984873</v>
      </c>
      <c r="AS293" s="78">
        <f t="shared" si="486"/>
        <v>0.21150635563318998</v>
      </c>
      <c r="AT293" s="77">
        <f t="shared" si="487"/>
        <v>0.15628436355696135</v>
      </c>
      <c r="AU293" s="79">
        <f t="shared" si="515"/>
        <v>0.1</v>
      </c>
      <c r="AV293" s="139">
        <f>DataEntry!P293</f>
        <v>0</v>
      </c>
      <c r="AW293" s="80" t="str">
        <f t="shared" si="423"/>
        <v>29/50</v>
      </c>
      <c r="AX293" s="80" t="str">
        <f t="shared" si="424"/>
        <v>93/25</v>
      </c>
      <c r="AY293" s="80" t="str">
        <f t="shared" si="425"/>
        <v>53/10</v>
      </c>
      <c r="AZ293" s="92">
        <f>DataEntry!I293</f>
        <v>57</v>
      </c>
      <c r="BA293" s="93">
        <f>DataEntry!J293</f>
        <v>100</v>
      </c>
      <c r="BB293" s="92">
        <f>DataEntry!K293</f>
        <v>71</v>
      </c>
      <c r="BC293" s="93">
        <f>DataEntry!L293</f>
        <v>20</v>
      </c>
      <c r="BD293" s="92">
        <f>DataEntry!M293</f>
        <v>21</v>
      </c>
      <c r="BE293" s="93">
        <f>DataEntry!N293</f>
        <v>5</v>
      </c>
      <c r="BF293" s="77">
        <f t="shared" si="488"/>
        <v>0.60717264386989156</v>
      </c>
      <c r="BG293" s="77">
        <f t="shared" si="489"/>
        <v>0.20950792326939116</v>
      </c>
      <c r="BH293" s="77">
        <f t="shared" si="490"/>
        <v>0.18331943286071728</v>
      </c>
      <c r="BI293" s="83">
        <f t="shared" si="491"/>
        <v>1</v>
      </c>
      <c r="BJ293" s="83">
        <f t="shared" si="492"/>
        <v>0</v>
      </c>
      <c r="BK293" s="83">
        <f t="shared" si="493"/>
        <v>0</v>
      </c>
      <c r="BL293" s="84">
        <f t="shared" si="426"/>
        <v>0.63220928080984873</v>
      </c>
      <c r="BM293" s="84">
        <f t="shared" si="427"/>
        <v>0.60717264386989156</v>
      </c>
      <c r="BN293" s="85">
        <f t="shared" si="494"/>
        <v>2.5036636939957169E-2</v>
      </c>
      <c r="BO293" s="84">
        <f t="shared" si="428"/>
        <v>0.63220928080984873</v>
      </c>
      <c r="BP293" s="84">
        <f t="shared" si="429"/>
        <v>0.21150635563318998</v>
      </c>
      <c r="BQ293" s="84">
        <f t="shared" si="430"/>
        <v>0.15628436355696135</v>
      </c>
      <c r="BR293" s="84">
        <f t="shared" si="495"/>
        <v>0.60717264386989156</v>
      </c>
      <c r="BS293" s="84">
        <f t="shared" si="495"/>
        <v>0.20950792326939116</v>
      </c>
      <c r="BT293" s="84">
        <f t="shared" si="495"/>
        <v>0.18331943286071728</v>
      </c>
      <c r="BU293" s="86">
        <f t="shared" si="496"/>
        <v>1</v>
      </c>
      <c r="BV293" s="86">
        <f t="shared" si="496"/>
        <v>0</v>
      </c>
      <c r="BW293" s="86">
        <f t="shared" si="496"/>
        <v>0</v>
      </c>
      <c r="BX293" s="86">
        <f t="shared" si="497"/>
        <v>1</v>
      </c>
      <c r="BY293" s="86">
        <f t="shared" si="497"/>
        <v>0</v>
      </c>
      <c r="BZ293" s="86">
        <f t="shared" si="497"/>
        <v>0</v>
      </c>
      <c r="CA293" s="83">
        <f>IF(AND(DataEntry!B293&gt;=ExFrom,DataEntry!B293&lt;=ExTo),0,IF(AR293&lt;DS293,0,DB293))</f>
        <v>0</v>
      </c>
      <c r="CB293" s="83">
        <f>IF(AND(DataEntry!B293&gt;=ExFrom,DataEntry!B293&lt;=ExTo),0,IF(AT293&lt;DT293,0,DC293))</f>
        <v>0</v>
      </c>
      <c r="CC293" s="14">
        <f t="shared" si="498"/>
        <v>0</v>
      </c>
      <c r="CD293" s="72" t="str">
        <f t="shared" si="431"/>
        <v/>
      </c>
      <c r="CE293" s="87">
        <f t="shared" si="499"/>
        <v>4.9030587247147706E-2</v>
      </c>
      <c r="CF293" s="88">
        <f t="shared" si="500"/>
        <v>-6.0648237966398249E-3</v>
      </c>
      <c r="CG293" s="88">
        <f t="shared" si="501"/>
        <v>-0.10829835057012949</v>
      </c>
      <c r="CH293" s="87">
        <f t="shared" si="502"/>
        <v>0.21150635563318992</v>
      </c>
      <c r="CI293" s="89">
        <f t="shared" si="432"/>
        <v>0</v>
      </c>
      <c r="CJ293" s="89">
        <f t="shared" si="433"/>
        <v>0</v>
      </c>
      <c r="CK293" s="157">
        <f t="shared" si="434"/>
        <v>0</v>
      </c>
      <c r="CL293" s="90">
        <f t="shared" si="435"/>
        <v>0</v>
      </c>
      <c r="CM293" s="157">
        <f t="shared" si="436"/>
        <v>0</v>
      </c>
      <c r="CN293" s="90">
        <f t="shared" si="437"/>
        <v>0</v>
      </c>
      <c r="CO293" s="157">
        <f t="shared" si="438"/>
        <v>0</v>
      </c>
      <c r="CP293" s="90">
        <f t="shared" si="439"/>
        <v>0</v>
      </c>
      <c r="CQ293" s="157">
        <f t="shared" si="440"/>
        <v>0</v>
      </c>
      <c r="CR293" s="90">
        <f t="shared" si="441"/>
        <v>0</v>
      </c>
      <c r="CS293" s="157">
        <f t="shared" si="442"/>
        <v>0</v>
      </c>
      <c r="CT293" s="90">
        <f t="shared" si="443"/>
        <v>0</v>
      </c>
      <c r="CU293" s="157">
        <f t="shared" si="444"/>
        <v>0</v>
      </c>
      <c r="CV293" s="90">
        <f t="shared" si="445"/>
        <v>0</v>
      </c>
      <c r="CW293" s="157">
        <f t="shared" si="446"/>
        <v>0</v>
      </c>
      <c r="CX293" s="90">
        <f t="shared" si="447"/>
        <v>0</v>
      </c>
      <c r="CY293" s="157">
        <f t="shared" si="448"/>
        <v>0</v>
      </c>
      <c r="CZ293" s="90">
        <f t="shared" si="449"/>
        <v>0</v>
      </c>
      <c r="DA293" s="94">
        <f>DataEntry!B293</f>
        <v>44332</v>
      </c>
      <c r="DB293" s="83">
        <f t="shared" si="450"/>
        <v>0</v>
      </c>
      <c r="DC293" s="83">
        <f t="shared" si="451"/>
        <v>0</v>
      </c>
      <c r="DD293" s="145">
        <f t="shared" si="503"/>
        <v>5</v>
      </c>
      <c r="DE293" s="145" t="str">
        <f t="shared" si="504"/>
        <v/>
      </c>
      <c r="DF293" s="145" t="str">
        <f t="shared" si="505"/>
        <v/>
      </c>
      <c r="DG293" s="145" t="str">
        <f t="shared" si="506"/>
        <v/>
      </c>
      <c r="DH293" s="145" t="str">
        <f t="shared" si="507"/>
        <v/>
      </c>
      <c r="DI293" s="145">
        <f t="shared" si="508"/>
        <v>1</v>
      </c>
      <c r="DJ293" s="83">
        <f t="shared" si="509"/>
        <v>0</v>
      </c>
      <c r="DK293" s="83">
        <f t="shared" si="510"/>
        <v>0</v>
      </c>
      <c r="DL293" s="84">
        <f t="shared" si="511"/>
        <v>0</v>
      </c>
      <c r="DM293" s="14">
        <f t="shared" si="512"/>
        <v>0</v>
      </c>
      <c r="DN293" s="87">
        <f>IFERROR(DO293*(1-DCFactor)+Results!DP293*DCFactor,"")</f>
        <v>0.27165010101010101</v>
      </c>
      <c r="DO293" s="87">
        <f>(DFactor*Rounds*Number/2+SUM(BV$3:BV281))/(Rounds*Number/2+COUNT(BV$3:BV281))</f>
        <v>0.27107008547008543</v>
      </c>
      <c r="DP293" s="87">
        <f t="shared" si="452"/>
        <v>0.27272727272727271</v>
      </c>
      <c r="DQ293" s="84">
        <f t="shared" si="453"/>
        <v>0</v>
      </c>
      <c r="DR293" s="84">
        <f t="shared" si="454"/>
        <v>0</v>
      </c>
      <c r="DS293" s="87">
        <f t="shared" si="455"/>
        <v>0.33686882745988794</v>
      </c>
      <c r="DT293" s="87">
        <f t="shared" si="456"/>
        <v>0.34027661168567092</v>
      </c>
      <c r="DU293" s="87">
        <f t="shared" si="457"/>
        <v>0.21150635563318992</v>
      </c>
      <c r="DV293" s="86">
        <f t="shared" si="513"/>
        <v>3</v>
      </c>
      <c r="DW293" s="86">
        <f t="shared" si="514"/>
        <v>-3</v>
      </c>
    </row>
    <row r="294" spans="1:127" x14ac:dyDescent="0.25">
      <c r="A294" s="69">
        <v>292</v>
      </c>
      <c r="B294" s="70">
        <f>DataEntry!C294</f>
        <v>10</v>
      </c>
      <c r="C294" s="71">
        <f>COUNTIF(D$2:D294,D294)+COUNTIF(G$2:G294,D294)</f>
        <v>33</v>
      </c>
      <c r="D294" s="72" t="str">
        <f t="shared" si="415"/>
        <v>Karlsruher</v>
      </c>
      <c r="E294" s="70">
        <f>DataEntry!E294</f>
        <v>11</v>
      </c>
      <c r="F294" s="71">
        <f>COUNTIF(D$2:D294,G294)+COUNTIF(G$2:G294,G294)</f>
        <v>33</v>
      </c>
      <c r="G294" s="72" t="str">
        <f t="shared" si="416"/>
        <v>Holstein Kiel</v>
      </c>
      <c r="H294" s="73">
        <f>DataEntry!G294</f>
        <v>3</v>
      </c>
      <c r="I294" s="73">
        <f>DataEntry!H294</f>
        <v>2</v>
      </c>
      <c r="J294" s="158">
        <f t="shared" si="414"/>
        <v>1</v>
      </c>
      <c r="K294" s="156">
        <f t="shared" si="417"/>
        <v>0</v>
      </c>
      <c r="L294" s="224">
        <f t="shared" si="418"/>
        <v>2451.2913907670322</v>
      </c>
      <c r="M294" s="224">
        <f t="shared" si="419"/>
        <v>2489.7318404198031</v>
      </c>
      <c r="N294" s="236">
        <f t="shared" si="458"/>
        <v>-38.440449652770894</v>
      </c>
      <c r="O294" s="22" t="str">
        <f t="shared" si="459"/>
        <v>T10G33</v>
      </c>
      <c r="P294" s="248">
        <f t="shared" si="420"/>
        <v>5.3381559124360001</v>
      </c>
      <c r="Q294" s="22" t="str">
        <f t="shared" si="460"/>
        <v>T11G33</v>
      </c>
      <c r="R294" s="248">
        <f t="shared" si="421"/>
        <v>-5.3381559124360001</v>
      </c>
      <c r="S294" s="74">
        <f t="shared" si="461"/>
        <v>0</v>
      </c>
      <c r="T294" s="75">
        <f t="shared" si="462"/>
        <v>0</v>
      </c>
      <c r="U294" s="76">
        <f t="shared" si="463"/>
        <v>1</v>
      </c>
      <c r="V294" s="74">
        <f t="shared" si="464"/>
        <v>0</v>
      </c>
      <c r="W294" s="75">
        <f t="shared" si="465"/>
        <v>0</v>
      </c>
      <c r="X294" s="76">
        <f t="shared" si="466"/>
        <v>0</v>
      </c>
      <c r="Y294" s="74">
        <f t="shared" si="467"/>
        <v>0</v>
      </c>
      <c r="Z294" s="75">
        <f t="shared" si="468"/>
        <v>0</v>
      </c>
      <c r="AA294" s="76">
        <f t="shared" si="469"/>
        <v>0</v>
      </c>
      <c r="AB294" s="74">
        <f t="shared" si="470"/>
        <v>0</v>
      </c>
      <c r="AC294" s="75">
        <f t="shared" si="471"/>
        <v>0</v>
      </c>
      <c r="AD294" s="76">
        <f t="shared" si="472"/>
        <v>0</v>
      </c>
      <c r="AE294" s="74">
        <f t="shared" si="473"/>
        <v>0</v>
      </c>
      <c r="AF294" s="75">
        <f t="shared" si="474"/>
        <v>0</v>
      </c>
      <c r="AG294" s="76">
        <f t="shared" si="475"/>
        <v>0</v>
      </c>
      <c r="AH294" s="74">
        <f t="shared" si="476"/>
        <v>0</v>
      </c>
      <c r="AI294" s="75">
        <f t="shared" si="477"/>
        <v>0</v>
      </c>
      <c r="AJ294" s="76">
        <f t="shared" si="478"/>
        <v>0</v>
      </c>
      <c r="AK294" s="74">
        <f t="shared" si="479"/>
        <v>0</v>
      </c>
      <c r="AL294" s="75">
        <f t="shared" si="480"/>
        <v>0</v>
      </c>
      <c r="AM294" s="76">
        <f t="shared" si="481"/>
        <v>0</v>
      </c>
      <c r="AN294" s="74">
        <f t="shared" si="482"/>
        <v>0</v>
      </c>
      <c r="AO294" s="75">
        <f t="shared" si="483"/>
        <v>0</v>
      </c>
      <c r="AP294" s="76">
        <f t="shared" si="484"/>
        <v>0</v>
      </c>
      <c r="AQ294" s="77">
        <f t="shared" si="422"/>
        <v>0.46618440875639999</v>
      </c>
      <c r="AR294" s="77">
        <f t="shared" si="485"/>
        <v>0.31539145350461983</v>
      </c>
      <c r="AS294" s="78">
        <f t="shared" si="486"/>
        <v>0.30158591050356032</v>
      </c>
      <c r="AT294" s="77">
        <f t="shared" si="487"/>
        <v>0.38302263599181985</v>
      </c>
      <c r="AU294" s="79">
        <f t="shared" si="515"/>
        <v>0.1</v>
      </c>
      <c r="AV294" s="139">
        <f>DataEntry!P294</f>
        <v>-30</v>
      </c>
      <c r="AW294" s="80" t="str">
        <f t="shared" si="423"/>
        <v>54/25</v>
      </c>
      <c r="AX294" s="80" t="str">
        <f t="shared" si="424"/>
        <v>23/10</v>
      </c>
      <c r="AY294" s="80" t="str">
        <f t="shared" si="425"/>
        <v>8/5</v>
      </c>
      <c r="AZ294" s="92">
        <f>DataEntry!I294</f>
        <v>11</v>
      </c>
      <c r="BA294" s="93">
        <f>DataEntry!J294</f>
        <v>5</v>
      </c>
      <c r="BB294" s="92">
        <f>DataEntry!K294</f>
        <v>14</v>
      </c>
      <c r="BC294" s="93">
        <f>DataEntry!L294</f>
        <v>5</v>
      </c>
      <c r="BD294" s="92">
        <f>DataEntry!M294</f>
        <v>11</v>
      </c>
      <c r="BE294" s="93">
        <f>DataEntry!N294</f>
        <v>10</v>
      </c>
      <c r="BF294" s="77">
        <f t="shared" si="488"/>
        <v>0.29709605361131797</v>
      </c>
      <c r="BG294" s="77">
        <f t="shared" si="489"/>
        <v>0.25018615040953091</v>
      </c>
      <c r="BH294" s="77">
        <f t="shared" si="490"/>
        <v>0.45271779597915113</v>
      </c>
      <c r="BI294" s="83">
        <f t="shared" si="491"/>
        <v>1</v>
      </c>
      <c r="BJ294" s="83">
        <f t="shared" si="492"/>
        <v>0</v>
      </c>
      <c r="BK294" s="83">
        <f t="shared" si="493"/>
        <v>0</v>
      </c>
      <c r="BL294" s="84">
        <f t="shared" si="426"/>
        <v>0.31539145350461983</v>
      </c>
      <c r="BM294" s="84">
        <f t="shared" si="427"/>
        <v>0.29709605361131797</v>
      </c>
      <c r="BN294" s="85">
        <f t="shared" si="494"/>
        <v>1.8295399893301867E-2</v>
      </c>
      <c r="BO294" s="84">
        <f t="shared" si="428"/>
        <v>0.31539145350461983</v>
      </c>
      <c r="BP294" s="84">
        <f t="shared" si="429"/>
        <v>0.30158591050356032</v>
      </c>
      <c r="BQ294" s="84">
        <f t="shared" si="430"/>
        <v>0.38302263599181985</v>
      </c>
      <c r="BR294" s="84">
        <f t="shared" si="495"/>
        <v>0.29709605361131797</v>
      </c>
      <c r="BS294" s="84">
        <f t="shared" si="495"/>
        <v>0.25018615040953091</v>
      </c>
      <c r="BT294" s="84">
        <f t="shared" si="495"/>
        <v>0.45271779597915113</v>
      </c>
      <c r="BU294" s="86">
        <f t="shared" si="496"/>
        <v>1</v>
      </c>
      <c r="BV294" s="86">
        <f t="shared" si="496"/>
        <v>0</v>
      </c>
      <c r="BW294" s="86">
        <f t="shared" si="496"/>
        <v>0</v>
      </c>
      <c r="BX294" s="86">
        <f t="shared" si="497"/>
        <v>1</v>
      </c>
      <c r="BY294" s="86">
        <f t="shared" si="497"/>
        <v>0</v>
      </c>
      <c r="BZ294" s="86">
        <f t="shared" si="497"/>
        <v>0</v>
      </c>
      <c r="CA294" s="83">
        <f>IF(AND(DataEntry!B294&gt;=ExFrom,DataEntry!B294&lt;=ExTo),0,IF(AR294&lt;DS294,0,DB294))</f>
        <v>0</v>
      </c>
      <c r="CB294" s="83">
        <f>IF(AND(DataEntry!B294&gt;=ExFrom,DataEntry!B294&lt;=ExTo),0,IF(AT294&lt;DT294,0,DC294))</f>
        <v>0</v>
      </c>
      <c r="CC294" s="14">
        <f t="shared" si="498"/>
        <v>0</v>
      </c>
      <c r="CD294" s="72" t="str">
        <f t="shared" si="431"/>
        <v/>
      </c>
      <c r="CE294" s="87">
        <f t="shared" si="499"/>
        <v>5.184837092731831E-2</v>
      </c>
      <c r="CF294" s="88">
        <f t="shared" si="500"/>
        <v>6.0854291650926573E-3</v>
      </c>
      <c r="CG294" s="88">
        <f t="shared" si="501"/>
        <v>-0.13529589353827076</v>
      </c>
      <c r="CH294" s="87">
        <f t="shared" si="502"/>
        <v>0.30158591050356032</v>
      </c>
      <c r="CI294" s="89">
        <f t="shared" si="432"/>
        <v>0</v>
      </c>
      <c r="CJ294" s="89">
        <f t="shared" si="433"/>
        <v>0</v>
      </c>
      <c r="CK294" s="157">
        <f t="shared" si="434"/>
        <v>0</v>
      </c>
      <c r="CL294" s="90">
        <f t="shared" si="435"/>
        <v>0</v>
      </c>
      <c r="CM294" s="157">
        <f t="shared" si="436"/>
        <v>0</v>
      </c>
      <c r="CN294" s="90">
        <f t="shared" si="437"/>
        <v>0</v>
      </c>
      <c r="CO294" s="157">
        <f t="shared" si="438"/>
        <v>0</v>
      </c>
      <c r="CP294" s="90">
        <f t="shared" si="439"/>
        <v>0</v>
      </c>
      <c r="CQ294" s="157">
        <f t="shared" si="440"/>
        <v>0</v>
      </c>
      <c r="CR294" s="90">
        <f t="shared" si="441"/>
        <v>0</v>
      </c>
      <c r="CS294" s="157">
        <f t="shared" si="442"/>
        <v>0</v>
      </c>
      <c r="CT294" s="90">
        <f t="shared" si="443"/>
        <v>0</v>
      </c>
      <c r="CU294" s="157">
        <f t="shared" si="444"/>
        <v>0</v>
      </c>
      <c r="CV294" s="90">
        <f t="shared" si="445"/>
        <v>0</v>
      </c>
      <c r="CW294" s="157">
        <f t="shared" si="446"/>
        <v>0</v>
      </c>
      <c r="CX294" s="90">
        <f t="shared" si="447"/>
        <v>0</v>
      </c>
      <c r="CY294" s="157">
        <f t="shared" si="448"/>
        <v>0</v>
      </c>
      <c r="CZ294" s="90">
        <f t="shared" si="449"/>
        <v>0</v>
      </c>
      <c r="DA294" s="94">
        <f>DataEntry!B294</f>
        <v>44332</v>
      </c>
      <c r="DB294" s="83">
        <f t="shared" si="450"/>
        <v>0</v>
      </c>
      <c r="DC294" s="83">
        <f t="shared" si="451"/>
        <v>0</v>
      </c>
      <c r="DD294" s="145">
        <f t="shared" si="503"/>
        <v>10</v>
      </c>
      <c r="DE294" s="145" t="str">
        <f t="shared" si="504"/>
        <v/>
      </c>
      <c r="DF294" s="145" t="str">
        <f t="shared" si="505"/>
        <v/>
      </c>
      <c r="DG294" s="145" t="str">
        <f t="shared" si="506"/>
        <v/>
      </c>
      <c r="DH294" s="145" t="str">
        <f t="shared" si="507"/>
        <v/>
      </c>
      <c r="DI294" s="145">
        <f t="shared" si="508"/>
        <v>11</v>
      </c>
      <c r="DJ294" s="83">
        <f t="shared" si="509"/>
        <v>0</v>
      </c>
      <c r="DK294" s="83">
        <f t="shared" si="510"/>
        <v>0</v>
      </c>
      <c r="DL294" s="84">
        <f t="shared" si="511"/>
        <v>0</v>
      </c>
      <c r="DM294" s="14">
        <f t="shared" si="512"/>
        <v>0</v>
      </c>
      <c r="DN294" s="87">
        <f>IFERROR(DO294*(1-DCFactor)+Results!DP294*DCFactor,"")</f>
        <v>0.28571621677526116</v>
      </c>
      <c r="DO294" s="87">
        <f>(DFactor*Rounds*Number/2+SUM(BV$3:BV282))/(Rounds*Number/2+COUNT(BV$3:BV282))</f>
        <v>0.27231399317406141</v>
      </c>
      <c r="DP294" s="87">
        <f t="shared" si="452"/>
        <v>0.31060606060606061</v>
      </c>
      <c r="DQ294" s="84">
        <f t="shared" si="453"/>
        <v>0</v>
      </c>
      <c r="DR294" s="84">
        <f t="shared" si="454"/>
        <v>0</v>
      </c>
      <c r="DS294" s="87">
        <f t="shared" si="455"/>
        <v>0.33646381902783024</v>
      </c>
      <c r="DT294" s="87">
        <f t="shared" si="456"/>
        <v>0.341176529784609</v>
      </c>
      <c r="DU294" s="87">
        <f t="shared" si="457"/>
        <v>0.30158591050356032</v>
      </c>
      <c r="DV294" s="86">
        <f t="shared" si="513"/>
        <v>1</v>
      </c>
      <c r="DW294" s="86">
        <f t="shared" si="514"/>
        <v>-1</v>
      </c>
    </row>
    <row r="295" spans="1:127" x14ac:dyDescent="0.25">
      <c r="A295" s="69">
        <v>293</v>
      </c>
      <c r="B295" s="70">
        <f>DataEntry!C295</f>
        <v>12</v>
      </c>
      <c r="C295" s="71">
        <f>COUNTIF(D$2:D295,D295)+COUNTIF(G$2:G295,D295)</f>
        <v>33</v>
      </c>
      <c r="D295" s="72" t="str">
        <f t="shared" si="415"/>
        <v>Nurnberg</v>
      </c>
      <c r="E295" s="70">
        <f>DataEntry!E295</f>
        <v>2</v>
      </c>
      <c r="F295" s="71">
        <f>COUNTIF(D$2:D295,G295)+COUNTIF(G$2:G295,G295)</f>
        <v>33</v>
      </c>
      <c r="G295" s="72" t="str">
        <f t="shared" si="416"/>
        <v>Bochum</v>
      </c>
      <c r="H295" s="73">
        <f>DataEntry!G295</f>
        <v>1</v>
      </c>
      <c r="I295" s="73">
        <f>DataEntry!H295</f>
        <v>1</v>
      </c>
      <c r="J295" s="158">
        <f t="shared" si="414"/>
        <v>2</v>
      </c>
      <c r="K295" s="156">
        <f t="shared" si="417"/>
        <v>0</v>
      </c>
      <c r="L295" s="224">
        <f t="shared" si="418"/>
        <v>2469.5691033598432</v>
      </c>
      <c r="M295" s="224">
        <f t="shared" si="419"/>
        <v>2500.0039435125987</v>
      </c>
      <c r="N295" s="236">
        <f t="shared" si="458"/>
        <v>-30.434840152755442</v>
      </c>
      <c r="O295" s="22" t="str">
        <f t="shared" si="459"/>
        <v>T12G33</v>
      </c>
      <c r="P295" s="248">
        <f t="shared" si="420"/>
        <v>0.26538504618871439</v>
      </c>
      <c r="Q295" s="22" t="str">
        <f t="shared" si="460"/>
        <v>T2G33</v>
      </c>
      <c r="R295" s="248">
        <f t="shared" si="421"/>
        <v>-0.26538504618871439</v>
      </c>
      <c r="S295" s="74">
        <f t="shared" si="461"/>
        <v>0</v>
      </c>
      <c r="T295" s="75">
        <f t="shared" si="462"/>
        <v>1</v>
      </c>
      <c r="U295" s="76">
        <f t="shared" si="463"/>
        <v>0</v>
      </c>
      <c r="V295" s="74">
        <f t="shared" si="464"/>
        <v>0</v>
      </c>
      <c r="W295" s="75">
        <f t="shared" si="465"/>
        <v>0</v>
      </c>
      <c r="X295" s="76">
        <f t="shared" si="466"/>
        <v>0</v>
      </c>
      <c r="Y295" s="74">
        <f t="shared" si="467"/>
        <v>0</v>
      </c>
      <c r="Z295" s="75">
        <f t="shared" si="468"/>
        <v>0</v>
      </c>
      <c r="AA295" s="76">
        <f t="shared" si="469"/>
        <v>0</v>
      </c>
      <c r="AB295" s="74">
        <f t="shared" si="470"/>
        <v>0</v>
      </c>
      <c r="AC295" s="75">
        <f t="shared" si="471"/>
        <v>0</v>
      </c>
      <c r="AD295" s="76">
        <f t="shared" si="472"/>
        <v>0</v>
      </c>
      <c r="AE295" s="74">
        <f t="shared" si="473"/>
        <v>0</v>
      </c>
      <c r="AF295" s="75">
        <f t="shared" si="474"/>
        <v>0</v>
      </c>
      <c r="AG295" s="76">
        <f t="shared" si="475"/>
        <v>0</v>
      </c>
      <c r="AH295" s="74">
        <f t="shared" si="476"/>
        <v>0</v>
      </c>
      <c r="AI295" s="75">
        <f t="shared" si="477"/>
        <v>0</v>
      </c>
      <c r="AJ295" s="76">
        <f t="shared" si="478"/>
        <v>0</v>
      </c>
      <c r="AK295" s="74">
        <f t="shared" si="479"/>
        <v>0</v>
      </c>
      <c r="AL295" s="75">
        <f t="shared" si="480"/>
        <v>0</v>
      </c>
      <c r="AM295" s="76">
        <f t="shared" si="481"/>
        <v>0</v>
      </c>
      <c r="AN295" s="74">
        <f t="shared" si="482"/>
        <v>0</v>
      </c>
      <c r="AO295" s="75">
        <f t="shared" si="483"/>
        <v>0</v>
      </c>
      <c r="AP295" s="76">
        <f t="shared" si="484"/>
        <v>0</v>
      </c>
      <c r="AQ295" s="77">
        <f t="shared" si="422"/>
        <v>0.47346149538112858</v>
      </c>
      <c r="AR295" s="77">
        <f t="shared" si="485"/>
        <v>0.32653919586041258</v>
      </c>
      <c r="AS295" s="78">
        <f t="shared" si="486"/>
        <v>0.29384459904143212</v>
      </c>
      <c r="AT295" s="77">
        <f t="shared" si="487"/>
        <v>0.37961620509815536</v>
      </c>
      <c r="AU295" s="79">
        <f t="shared" si="515"/>
        <v>0.1</v>
      </c>
      <c r="AV295" s="139">
        <f>DataEntry!P295</f>
        <v>0</v>
      </c>
      <c r="AW295" s="80" t="str">
        <f t="shared" si="423"/>
        <v>51/25</v>
      </c>
      <c r="AX295" s="80" t="str">
        <f t="shared" si="424"/>
        <v>12/5</v>
      </c>
      <c r="AY295" s="80" t="str">
        <f t="shared" si="425"/>
        <v>13/8</v>
      </c>
      <c r="AZ295" s="92">
        <f>DataEntry!I295</f>
        <v>66</v>
      </c>
      <c r="BA295" s="93">
        <f>DataEntry!J295</f>
        <v>25</v>
      </c>
      <c r="BB295" s="92">
        <f>DataEntry!K295</f>
        <v>69</v>
      </c>
      <c r="BC295" s="93">
        <f>DataEntry!L295</f>
        <v>25</v>
      </c>
      <c r="BD295" s="92">
        <f>DataEntry!M295</f>
        <v>24</v>
      </c>
      <c r="BE295" s="93">
        <f>DataEntry!N295</f>
        <v>25</v>
      </c>
      <c r="BF295" s="77">
        <f t="shared" si="488"/>
        <v>0.26142232816845451</v>
      </c>
      <c r="BG295" s="77">
        <f t="shared" si="489"/>
        <v>0.25307906237584427</v>
      </c>
      <c r="BH295" s="77">
        <f t="shared" si="490"/>
        <v>0.48549860945570122</v>
      </c>
      <c r="BI295" s="83">
        <f t="shared" si="491"/>
        <v>0</v>
      </c>
      <c r="BJ295" s="83">
        <f t="shared" si="492"/>
        <v>1</v>
      </c>
      <c r="BK295" s="83">
        <f t="shared" si="493"/>
        <v>0</v>
      </c>
      <c r="BL295" s="84">
        <f t="shared" si="426"/>
        <v>0.29384459904143212</v>
      </c>
      <c r="BM295" s="84">
        <f t="shared" si="427"/>
        <v>0.25307906237584427</v>
      </c>
      <c r="BN295" s="85">
        <f t="shared" si="494"/>
        <v>4.0765536665587854E-2</v>
      </c>
      <c r="BO295" s="84">
        <f t="shared" si="428"/>
        <v>0.32653919586041258</v>
      </c>
      <c r="BP295" s="84">
        <f t="shared" si="429"/>
        <v>0.29384459904143212</v>
      </c>
      <c r="BQ295" s="84">
        <f t="shared" si="430"/>
        <v>0.37961620509815536</v>
      </c>
      <c r="BR295" s="84">
        <f t="shared" si="495"/>
        <v>0.26142232816845451</v>
      </c>
      <c r="BS295" s="84">
        <f t="shared" si="495"/>
        <v>0.25307906237584427</v>
      </c>
      <c r="BT295" s="84">
        <f t="shared" si="495"/>
        <v>0.48549860945570122</v>
      </c>
      <c r="BU295" s="86">
        <f t="shared" si="496"/>
        <v>0</v>
      </c>
      <c r="BV295" s="86">
        <f t="shared" si="496"/>
        <v>1</v>
      </c>
      <c r="BW295" s="86">
        <f t="shared" si="496"/>
        <v>0</v>
      </c>
      <c r="BX295" s="86">
        <f t="shared" si="497"/>
        <v>0</v>
      </c>
      <c r="BY295" s="86">
        <f t="shared" si="497"/>
        <v>1</v>
      </c>
      <c r="BZ295" s="86">
        <f t="shared" si="497"/>
        <v>0</v>
      </c>
      <c r="CA295" s="83">
        <f>IF(AND(DataEntry!B295&gt;=ExFrom,DataEntry!B295&lt;=ExTo),0,IF(AR295&lt;DS295,0,DB295))</f>
        <v>0</v>
      </c>
      <c r="CB295" s="83">
        <f>IF(AND(DataEntry!B295&gt;=ExFrom,DataEntry!B295&lt;=ExTo),0,IF(AT295&lt;DT295,0,DC295))</f>
        <v>0</v>
      </c>
      <c r="CC295" s="14">
        <f t="shared" si="498"/>
        <v>0</v>
      </c>
      <c r="CD295" s="72" t="str">
        <f t="shared" si="431"/>
        <v/>
      </c>
      <c r="CE295" s="87">
        <f t="shared" si="499"/>
        <v>5.0886803166438455E-2</v>
      </c>
      <c r="CF295" s="88">
        <f t="shared" si="500"/>
        <v>0.12509441904410465</v>
      </c>
      <c r="CG295" s="88">
        <f t="shared" si="501"/>
        <v>-0.17655792764322314</v>
      </c>
      <c r="CH295" s="87">
        <f t="shared" si="502"/>
        <v>0.29384459904143206</v>
      </c>
      <c r="CI295" s="89">
        <f t="shared" si="432"/>
        <v>0</v>
      </c>
      <c r="CJ295" s="89">
        <f t="shared" si="433"/>
        <v>0</v>
      </c>
      <c r="CK295" s="157">
        <f t="shared" si="434"/>
        <v>0</v>
      </c>
      <c r="CL295" s="90">
        <f t="shared" si="435"/>
        <v>0</v>
      </c>
      <c r="CM295" s="157">
        <f t="shared" si="436"/>
        <v>0</v>
      </c>
      <c r="CN295" s="90">
        <f t="shared" si="437"/>
        <v>0</v>
      </c>
      <c r="CO295" s="157">
        <f t="shared" si="438"/>
        <v>0</v>
      </c>
      <c r="CP295" s="90">
        <f t="shared" si="439"/>
        <v>0</v>
      </c>
      <c r="CQ295" s="157">
        <f t="shared" si="440"/>
        <v>0</v>
      </c>
      <c r="CR295" s="90">
        <f t="shared" si="441"/>
        <v>0</v>
      </c>
      <c r="CS295" s="157">
        <f t="shared" si="442"/>
        <v>0</v>
      </c>
      <c r="CT295" s="90">
        <f t="shared" si="443"/>
        <v>0</v>
      </c>
      <c r="CU295" s="157">
        <f t="shared" si="444"/>
        <v>0</v>
      </c>
      <c r="CV295" s="90">
        <f t="shared" si="445"/>
        <v>0</v>
      </c>
      <c r="CW295" s="157">
        <f t="shared" si="446"/>
        <v>0</v>
      </c>
      <c r="CX295" s="90">
        <f t="shared" si="447"/>
        <v>0</v>
      </c>
      <c r="CY295" s="157">
        <f t="shared" si="448"/>
        <v>0</v>
      </c>
      <c r="CZ295" s="90">
        <f t="shared" si="449"/>
        <v>0</v>
      </c>
      <c r="DA295" s="94">
        <f>DataEntry!B295</f>
        <v>44332</v>
      </c>
      <c r="DB295" s="83">
        <f t="shared" si="450"/>
        <v>33</v>
      </c>
      <c r="DC295" s="83">
        <f t="shared" si="451"/>
        <v>0</v>
      </c>
      <c r="DD295" s="145" t="str">
        <f t="shared" si="503"/>
        <v/>
      </c>
      <c r="DE295" s="145">
        <f t="shared" si="504"/>
        <v>12</v>
      </c>
      <c r="DF295" s="145" t="str">
        <f t="shared" si="505"/>
        <v/>
      </c>
      <c r="DG295" s="145" t="str">
        <f t="shared" si="506"/>
        <v/>
      </c>
      <c r="DH295" s="145">
        <f t="shared" si="507"/>
        <v>2</v>
      </c>
      <c r="DI295" s="145" t="str">
        <f t="shared" si="508"/>
        <v/>
      </c>
      <c r="DJ295" s="83">
        <f t="shared" si="509"/>
        <v>0</v>
      </c>
      <c r="DK295" s="83">
        <f t="shared" si="510"/>
        <v>0</v>
      </c>
      <c r="DL295" s="84">
        <f t="shared" si="511"/>
        <v>0</v>
      </c>
      <c r="DM295" s="14">
        <f t="shared" si="512"/>
        <v>0</v>
      </c>
      <c r="DN295" s="87">
        <f>IFERROR(DO295*(1-DCFactor)+Results!DP295*DCFactor,"")</f>
        <v>0.281218971658665</v>
      </c>
      <c r="DO295" s="87">
        <f>(DFactor*Rounds*Number/2+SUM(BV$3:BV283))/(Rounds*Number/2+COUNT(BV$3:BV283))</f>
        <v>0.27355366269165243</v>
      </c>
      <c r="DP295" s="87">
        <f t="shared" si="452"/>
        <v>0.29545454545454547</v>
      </c>
      <c r="DQ295" s="84">
        <f t="shared" si="453"/>
        <v>0</v>
      </c>
      <c r="DR295" s="84">
        <f t="shared" si="454"/>
        <v>0</v>
      </c>
      <c r="DS295" s="87">
        <f t="shared" si="455"/>
        <v>0.3324968526985298</v>
      </c>
      <c r="DT295" s="87">
        <f t="shared" si="456"/>
        <v>0.34255193092144076</v>
      </c>
      <c r="DU295" s="87">
        <f t="shared" si="457"/>
        <v>0.29384459904143206</v>
      </c>
      <c r="DV295" s="86">
        <f t="shared" si="513"/>
        <v>0</v>
      </c>
      <c r="DW295" s="86">
        <f t="shared" si="514"/>
        <v>0</v>
      </c>
    </row>
    <row r="296" spans="1:127" x14ac:dyDescent="0.25">
      <c r="A296" s="69">
        <v>294</v>
      </c>
      <c r="B296" s="70">
        <f>DataEntry!C296</f>
        <v>13</v>
      </c>
      <c r="C296" s="71">
        <f>COUNTIF(D$2:D296,D296)+COUNTIF(G$2:G296,D296)</f>
        <v>33</v>
      </c>
      <c r="D296" s="72" t="str">
        <f t="shared" si="415"/>
        <v>Osnabruck</v>
      </c>
      <c r="E296" s="70">
        <f>DataEntry!E296</f>
        <v>7</v>
      </c>
      <c r="F296" s="71">
        <f>COUNTIF(D$2:D296,G296)+COUNTIF(G$2:G296,G296)</f>
        <v>33</v>
      </c>
      <c r="G296" s="72" t="str">
        <f t="shared" si="416"/>
        <v>Hamburger</v>
      </c>
      <c r="H296" s="73">
        <f>DataEntry!G296</f>
        <v>3</v>
      </c>
      <c r="I296" s="73">
        <f>DataEntry!H296</f>
        <v>2</v>
      </c>
      <c r="J296" s="158">
        <f t="shared" si="414"/>
        <v>1</v>
      </c>
      <c r="K296" s="156">
        <f t="shared" si="417"/>
        <v>0</v>
      </c>
      <c r="L296" s="224">
        <f t="shared" si="418"/>
        <v>2353.995231797358</v>
      </c>
      <c r="M296" s="224">
        <f t="shared" si="419"/>
        <v>2521.7959129186379</v>
      </c>
      <c r="N296" s="236">
        <f t="shared" si="458"/>
        <v>-167.80068112127992</v>
      </c>
      <c r="O296" s="22" t="str">
        <f t="shared" si="459"/>
        <v>T13G33</v>
      </c>
      <c r="P296" s="248">
        <f t="shared" si="420"/>
        <v>6.5837050737653238</v>
      </c>
      <c r="Q296" s="22" t="str">
        <f t="shared" si="460"/>
        <v>T7G33</v>
      </c>
      <c r="R296" s="248">
        <f t="shared" si="421"/>
        <v>-6.5837050737653238</v>
      </c>
      <c r="S296" s="74">
        <f t="shared" si="461"/>
        <v>0</v>
      </c>
      <c r="T296" s="75">
        <f t="shared" si="462"/>
        <v>0</v>
      </c>
      <c r="U296" s="76">
        <f t="shared" si="463"/>
        <v>0</v>
      </c>
      <c r="V296" s="74">
        <f t="shared" si="464"/>
        <v>0</v>
      </c>
      <c r="W296" s="75">
        <f t="shared" si="465"/>
        <v>0</v>
      </c>
      <c r="X296" s="76">
        <f t="shared" si="466"/>
        <v>0</v>
      </c>
      <c r="Y296" s="74">
        <f t="shared" si="467"/>
        <v>0</v>
      </c>
      <c r="Z296" s="75">
        <f t="shared" si="468"/>
        <v>0</v>
      </c>
      <c r="AA296" s="76">
        <f t="shared" si="469"/>
        <v>0</v>
      </c>
      <c r="AB296" s="74">
        <f t="shared" si="470"/>
        <v>0</v>
      </c>
      <c r="AC296" s="75">
        <f t="shared" si="471"/>
        <v>0</v>
      </c>
      <c r="AD296" s="76">
        <f t="shared" si="472"/>
        <v>1</v>
      </c>
      <c r="AE296" s="74">
        <f t="shared" si="473"/>
        <v>0</v>
      </c>
      <c r="AF296" s="75">
        <f t="shared" si="474"/>
        <v>0</v>
      </c>
      <c r="AG296" s="76">
        <f t="shared" si="475"/>
        <v>0</v>
      </c>
      <c r="AH296" s="74">
        <f t="shared" si="476"/>
        <v>0</v>
      </c>
      <c r="AI296" s="75">
        <f t="shared" si="477"/>
        <v>0</v>
      </c>
      <c r="AJ296" s="76">
        <f t="shared" si="478"/>
        <v>0</v>
      </c>
      <c r="AK296" s="74">
        <f t="shared" si="479"/>
        <v>0</v>
      </c>
      <c r="AL296" s="75">
        <f t="shared" si="480"/>
        <v>0</v>
      </c>
      <c r="AM296" s="76">
        <f t="shared" si="481"/>
        <v>0</v>
      </c>
      <c r="AN296" s="74">
        <f t="shared" si="482"/>
        <v>0</v>
      </c>
      <c r="AO296" s="75">
        <f t="shared" si="483"/>
        <v>0</v>
      </c>
      <c r="AP296" s="76">
        <f t="shared" si="484"/>
        <v>0</v>
      </c>
      <c r="AQ296" s="77">
        <f t="shared" si="422"/>
        <v>0.34162949262346765</v>
      </c>
      <c r="AR296" s="77">
        <f t="shared" si="485"/>
        <v>0.20106411522987891</v>
      </c>
      <c r="AS296" s="78">
        <f t="shared" si="486"/>
        <v>0.28113075478717753</v>
      </c>
      <c r="AT296" s="77">
        <f t="shared" si="487"/>
        <v>0.51780512998294359</v>
      </c>
      <c r="AU296" s="79">
        <f t="shared" si="515"/>
        <v>0.1</v>
      </c>
      <c r="AV296" s="139">
        <f>DataEntry!P296</f>
        <v>0</v>
      </c>
      <c r="AW296" s="80" t="str">
        <f t="shared" si="423"/>
        <v>99/25</v>
      </c>
      <c r="AX296" s="80" t="str">
        <f t="shared" si="424"/>
        <v>63/25</v>
      </c>
      <c r="AY296" s="80" t="str">
        <f t="shared" si="425"/>
        <v>23/25</v>
      </c>
      <c r="AZ296" s="92">
        <f>DataEntry!I296</f>
        <v>15</v>
      </c>
      <c r="BA296" s="93">
        <f>DataEntry!J296</f>
        <v>4</v>
      </c>
      <c r="BB296" s="92">
        <f>DataEntry!K296</f>
        <v>33</v>
      </c>
      <c r="BC296" s="93">
        <f>DataEntry!L296</f>
        <v>10</v>
      </c>
      <c r="BD296" s="92">
        <f>DataEntry!M296</f>
        <v>13</v>
      </c>
      <c r="BE296" s="93">
        <f>DataEntry!N296</f>
        <v>20</v>
      </c>
      <c r="BF296" s="77">
        <f t="shared" si="488"/>
        <v>0.20066463975111359</v>
      </c>
      <c r="BG296" s="77">
        <f t="shared" si="489"/>
        <v>0.22166442763204411</v>
      </c>
      <c r="BH296" s="77">
        <f t="shared" si="490"/>
        <v>0.57767093261684221</v>
      </c>
      <c r="BI296" s="83">
        <f t="shared" si="491"/>
        <v>1</v>
      </c>
      <c r="BJ296" s="83">
        <f t="shared" si="492"/>
        <v>0</v>
      </c>
      <c r="BK296" s="83">
        <f t="shared" si="493"/>
        <v>0</v>
      </c>
      <c r="BL296" s="84">
        <f t="shared" si="426"/>
        <v>0.20106411522987891</v>
      </c>
      <c r="BM296" s="84">
        <f t="shared" si="427"/>
        <v>0.20066463975111359</v>
      </c>
      <c r="BN296" s="85">
        <f t="shared" si="494"/>
        <v>3.9947547876531542E-4</v>
      </c>
      <c r="BO296" s="84">
        <f t="shared" si="428"/>
        <v>0.20106411522987891</v>
      </c>
      <c r="BP296" s="84">
        <f t="shared" si="429"/>
        <v>0.28113075478717753</v>
      </c>
      <c r="BQ296" s="84">
        <f t="shared" si="430"/>
        <v>0.51780512998294359</v>
      </c>
      <c r="BR296" s="84">
        <f t="shared" si="495"/>
        <v>0.20066463975111359</v>
      </c>
      <c r="BS296" s="84">
        <f t="shared" si="495"/>
        <v>0.22166442763204411</v>
      </c>
      <c r="BT296" s="84">
        <f t="shared" si="495"/>
        <v>0.57767093261684221</v>
      </c>
      <c r="BU296" s="86">
        <f t="shared" si="496"/>
        <v>1</v>
      </c>
      <c r="BV296" s="86">
        <f t="shared" si="496"/>
        <v>0</v>
      </c>
      <c r="BW296" s="86">
        <f t="shared" si="496"/>
        <v>0</v>
      </c>
      <c r="BX296" s="86">
        <f t="shared" si="497"/>
        <v>1</v>
      </c>
      <c r="BY296" s="86">
        <f t="shared" si="497"/>
        <v>0</v>
      </c>
      <c r="BZ296" s="86">
        <f t="shared" si="497"/>
        <v>0</v>
      </c>
      <c r="CA296" s="83">
        <f>IF(AND(DataEntry!B296&gt;=ExFrom,DataEntry!B296&lt;=ExTo),0,IF(AR296&lt;DS296,0,DB296))</f>
        <v>0</v>
      </c>
      <c r="CB296" s="83">
        <f>IF(AND(DataEntry!B296&gt;=ExFrom,DataEntry!B296&lt;=ExTo),0,IF(AT296&lt;DT296,0,DC296))</f>
        <v>0</v>
      </c>
      <c r="CC296" s="14">
        <f t="shared" si="498"/>
        <v>0</v>
      </c>
      <c r="CD296" s="72" t="str">
        <f t="shared" si="431"/>
        <v/>
      </c>
      <c r="CE296" s="87">
        <f t="shared" si="499"/>
        <v>4.9145061384963551E-2</v>
      </c>
      <c r="CF296" s="88">
        <f t="shared" si="500"/>
        <v>-2.6991185165188718E-2</v>
      </c>
      <c r="CG296" s="88">
        <f t="shared" si="501"/>
        <v>-0.11051255683030459</v>
      </c>
      <c r="CH296" s="87">
        <f t="shared" si="502"/>
        <v>0.28113075478717747</v>
      </c>
      <c r="CI296" s="89">
        <f t="shared" si="432"/>
        <v>0</v>
      </c>
      <c r="CJ296" s="89">
        <f t="shared" si="433"/>
        <v>0</v>
      </c>
      <c r="CK296" s="157">
        <f t="shared" si="434"/>
        <v>0</v>
      </c>
      <c r="CL296" s="90">
        <f t="shared" si="435"/>
        <v>0</v>
      </c>
      <c r="CM296" s="157">
        <f t="shared" si="436"/>
        <v>0</v>
      </c>
      <c r="CN296" s="90">
        <f t="shared" si="437"/>
        <v>0</v>
      </c>
      <c r="CO296" s="157">
        <f t="shared" si="438"/>
        <v>0</v>
      </c>
      <c r="CP296" s="90">
        <f t="shared" si="439"/>
        <v>0</v>
      </c>
      <c r="CQ296" s="157">
        <f t="shared" si="440"/>
        <v>0</v>
      </c>
      <c r="CR296" s="90">
        <f t="shared" si="441"/>
        <v>0</v>
      </c>
      <c r="CS296" s="157">
        <f t="shared" si="442"/>
        <v>0</v>
      </c>
      <c r="CT296" s="90">
        <f t="shared" si="443"/>
        <v>0</v>
      </c>
      <c r="CU296" s="157">
        <f t="shared" si="444"/>
        <v>0</v>
      </c>
      <c r="CV296" s="90">
        <f t="shared" si="445"/>
        <v>0</v>
      </c>
      <c r="CW296" s="157">
        <f t="shared" si="446"/>
        <v>0</v>
      </c>
      <c r="CX296" s="90">
        <f t="shared" si="447"/>
        <v>0</v>
      </c>
      <c r="CY296" s="157">
        <f t="shared" si="448"/>
        <v>0</v>
      </c>
      <c r="CZ296" s="90">
        <f t="shared" si="449"/>
        <v>0</v>
      </c>
      <c r="DA296" s="94">
        <f>DataEntry!B296</f>
        <v>44332</v>
      </c>
      <c r="DB296" s="83">
        <f t="shared" si="450"/>
        <v>0</v>
      </c>
      <c r="DC296" s="83">
        <f t="shared" si="451"/>
        <v>0</v>
      </c>
      <c r="DD296" s="145">
        <f t="shared" si="503"/>
        <v>13</v>
      </c>
      <c r="DE296" s="145" t="str">
        <f t="shared" si="504"/>
        <v/>
      </c>
      <c r="DF296" s="145" t="str">
        <f t="shared" si="505"/>
        <v/>
      </c>
      <c r="DG296" s="145" t="str">
        <f t="shared" si="506"/>
        <v/>
      </c>
      <c r="DH296" s="145" t="str">
        <f t="shared" si="507"/>
        <v/>
      </c>
      <c r="DI296" s="145">
        <f t="shared" si="508"/>
        <v>7</v>
      </c>
      <c r="DJ296" s="83">
        <f t="shared" si="509"/>
        <v>0</v>
      </c>
      <c r="DK296" s="83">
        <f t="shared" si="510"/>
        <v>0</v>
      </c>
      <c r="DL296" s="84">
        <f t="shared" si="511"/>
        <v>0</v>
      </c>
      <c r="DM296" s="14">
        <f t="shared" si="512"/>
        <v>0</v>
      </c>
      <c r="DN296" s="87">
        <f>IFERROR(DO296*(1-DCFactor)+Results!DP296*DCFactor,"")</f>
        <v>0.2862196042053185</v>
      </c>
      <c r="DO296" s="87">
        <f>(DFactor*Rounds*Number/2+SUM(BV$3:BV284))/(Rounds*Number/2+COUNT(BV$3:BV284))</f>
        <v>0.27308843537414967</v>
      </c>
      <c r="DP296" s="87">
        <f t="shared" si="452"/>
        <v>0.31060606060606061</v>
      </c>
      <c r="DQ296" s="84">
        <f t="shared" si="453"/>
        <v>0</v>
      </c>
      <c r="DR296" s="84">
        <f t="shared" si="454"/>
        <v>0</v>
      </c>
      <c r="DS296" s="87">
        <f t="shared" si="455"/>
        <v>0.33756637283883961</v>
      </c>
      <c r="DT296" s="87">
        <f t="shared" si="456"/>
        <v>0.34035041856101012</v>
      </c>
      <c r="DU296" s="87">
        <f t="shared" si="457"/>
        <v>0.28113075478717747</v>
      </c>
      <c r="DV296" s="86">
        <f t="shared" si="513"/>
        <v>1</v>
      </c>
      <c r="DW296" s="86">
        <f t="shared" si="514"/>
        <v>-1</v>
      </c>
    </row>
    <row r="297" spans="1:127" x14ac:dyDescent="0.25">
      <c r="A297" s="69">
        <v>295</v>
      </c>
      <c r="B297" s="70">
        <f>DataEntry!C297</f>
        <v>14</v>
      </c>
      <c r="C297" s="71">
        <f>COUNTIF(D$2:D297,D297)+COUNTIF(G$2:G297,D297)</f>
        <v>33</v>
      </c>
      <c r="D297" s="72" t="str">
        <f t="shared" si="415"/>
        <v>Paderborn 07</v>
      </c>
      <c r="E297" s="70">
        <f>DataEntry!E297</f>
        <v>6</v>
      </c>
      <c r="F297" s="71">
        <f>COUNTIF(D$2:D297,G297)+COUNTIF(G$2:G297,G297)</f>
        <v>33</v>
      </c>
      <c r="G297" s="72" t="str">
        <f t="shared" si="416"/>
        <v>Greuther Furth</v>
      </c>
      <c r="H297" s="73">
        <f>DataEntry!G297</f>
        <v>2</v>
      </c>
      <c r="I297" s="73">
        <f>DataEntry!H297</f>
        <v>4</v>
      </c>
      <c r="J297" s="158">
        <f t="shared" si="414"/>
        <v>3</v>
      </c>
      <c r="K297" s="156">
        <f t="shared" si="417"/>
        <v>0</v>
      </c>
      <c r="L297" s="224">
        <f t="shared" si="418"/>
        <v>2477.040083285855</v>
      </c>
      <c r="M297" s="224">
        <f t="shared" si="419"/>
        <v>2529.2885279557199</v>
      </c>
      <c r="N297" s="236">
        <f t="shared" si="458"/>
        <v>-52.248444669864966</v>
      </c>
      <c r="O297" s="22" t="str">
        <f t="shared" si="459"/>
        <v>T14G33</v>
      </c>
      <c r="P297" s="248">
        <f t="shared" si="420"/>
        <v>-4.5327072833683459</v>
      </c>
      <c r="Q297" s="22" t="str">
        <f t="shared" si="460"/>
        <v>T6G33</v>
      </c>
      <c r="R297" s="248">
        <f t="shared" si="421"/>
        <v>4.5327072833683459</v>
      </c>
      <c r="S297" s="74">
        <f t="shared" si="461"/>
        <v>0</v>
      </c>
      <c r="T297" s="75">
        <f t="shared" si="462"/>
        <v>0</v>
      </c>
      <c r="U297" s="76">
        <f t="shared" si="463"/>
        <v>0</v>
      </c>
      <c r="V297" s="74">
        <f t="shared" si="464"/>
        <v>1</v>
      </c>
      <c r="W297" s="75">
        <f t="shared" si="465"/>
        <v>0</v>
      </c>
      <c r="X297" s="76">
        <f t="shared" si="466"/>
        <v>0</v>
      </c>
      <c r="Y297" s="74">
        <f t="shared" si="467"/>
        <v>0</v>
      </c>
      <c r="Z297" s="75">
        <f t="shared" si="468"/>
        <v>0</v>
      </c>
      <c r="AA297" s="76">
        <f t="shared" si="469"/>
        <v>0</v>
      </c>
      <c r="AB297" s="74">
        <f t="shared" si="470"/>
        <v>0</v>
      </c>
      <c r="AC297" s="75">
        <f t="shared" si="471"/>
        <v>0</v>
      </c>
      <c r="AD297" s="76">
        <f t="shared" si="472"/>
        <v>0</v>
      </c>
      <c r="AE297" s="74">
        <f t="shared" si="473"/>
        <v>0</v>
      </c>
      <c r="AF297" s="75">
        <f t="shared" si="474"/>
        <v>0</v>
      </c>
      <c r="AG297" s="76">
        <f t="shared" si="475"/>
        <v>0</v>
      </c>
      <c r="AH297" s="74">
        <f t="shared" si="476"/>
        <v>0</v>
      </c>
      <c r="AI297" s="75">
        <f t="shared" si="477"/>
        <v>0</v>
      </c>
      <c r="AJ297" s="76">
        <f t="shared" si="478"/>
        <v>0</v>
      </c>
      <c r="AK297" s="74">
        <f t="shared" si="479"/>
        <v>0</v>
      </c>
      <c r="AL297" s="75">
        <f t="shared" si="480"/>
        <v>0</v>
      </c>
      <c r="AM297" s="76">
        <f t="shared" si="481"/>
        <v>0</v>
      </c>
      <c r="AN297" s="74">
        <f t="shared" si="482"/>
        <v>0</v>
      </c>
      <c r="AO297" s="75">
        <f t="shared" si="483"/>
        <v>0</v>
      </c>
      <c r="AP297" s="76">
        <f t="shared" si="484"/>
        <v>0</v>
      </c>
      <c r="AQ297" s="77">
        <f t="shared" si="422"/>
        <v>0.45327072833683457</v>
      </c>
      <c r="AR297" s="77">
        <f t="shared" si="485"/>
        <v>0.30298615788187933</v>
      </c>
      <c r="AS297" s="78">
        <f t="shared" si="486"/>
        <v>0.30056914090991049</v>
      </c>
      <c r="AT297" s="77">
        <f t="shared" si="487"/>
        <v>0.39644470120821018</v>
      </c>
      <c r="AU297" s="79">
        <f t="shared" si="515"/>
        <v>0.1</v>
      </c>
      <c r="AV297" s="139">
        <f>DataEntry!P297</f>
        <v>-30</v>
      </c>
      <c r="AW297" s="80" t="str">
        <f t="shared" si="423"/>
        <v>23/10</v>
      </c>
      <c r="AX297" s="80" t="str">
        <f t="shared" si="424"/>
        <v>58/25</v>
      </c>
      <c r="AY297" s="80" t="str">
        <f t="shared" si="425"/>
        <v>38/25</v>
      </c>
      <c r="AZ297" s="92">
        <f>DataEntry!I297</f>
        <v>54</v>
      </c>
      <c r="BA297" s="93">
        <f>DataEntry!J297</f>
        <v>25</v>
      </c>
      <c r="BB297" s="92">
        <f>DataEntry!K297</f>
        <v>3</v>
      </c>
      <c r="BC297" s="93">
        <f>DataEntry!L297</f>
        <v>1</v>
      </c>
      <c r="BD297" s="92">
        <f>DataEntry!M297</f>
        <v>53</v>
      </c>
      <c r="BE297" s="93">
        <f>DataEntry!N297</f>
        <v>50</v>
      </c>
      <c r="BF297" s="77">
        <f t="shared" si="488"/>
        <v>0.30084411601483774</v>
      </c>
      <c r="BG297" s="77">
        <f t="shared" si="489"/>
        <v>0.2376668516517218</v>
      </c>
      <c r="BH297" s="77">
        <f t="shared" si="490"/>
        <v>0.46148903233344035</v>
      </c>
      <c r="BI297" s="83">
        <f t="shared" si="491"/>
        <v>0</v>
      </c>
      <c r="BJ297" s="83">
        <f t="shared" si="492"/>
        <v>0</v>
      </c>
      <c r="BK297" s="83">
        <f t="shared" si="493"/>
        <v>1</v>
      </c>
      <c r="BL297" s="84">
        <f t="shared" si="426"/>
        <v>0.39644470120821018</v>
      </c>
      <c r="BM297" s="84">
        <f t="shared" si="427"/>
        <v>0.46148903233344035</v>
      </c>
      <c r="BN297" s="85">
        <f t="shared" si="494"/>
        <v>-6.504433112523017E-2</v>
      </c>
      <c r="BO297" s="84">
        <f t="shared" si="428"/>
        <v>0.30298615788187933</v>
      </c>
      <c r="BP297" s="84">
        <f t="shared" si="429"/>
        <v>0.30056914090991049</v>
      </c>
      <c r="BQ297" s="84">
        <f t="shared" si="430"/>
        <v>0.39644470120821018</v>
      </c>
      <c r="BR297" s="84">
        <f t="shared" si="495"/>
        <v>0.30084411601483774</v>
      </c>
      <c r="BS297" s="84">
        <f t="shared" si="495"/>
        <v>0.2376668516517218</v>
      </c>
      <c r="BT297" s="84">
        <f t="shared" si="495"/>
        <v>0.46148903233344035</v>
      </c>
      <c r="BU297" s="86">
        <f t="shared" si="496"/>
        <v>0</v>
      </c>
      <c r="BV297" s="86">
        <f t="shared" si="496"/>
        <v>0</v>
      </c>
      <c r="BW297" s="86">
        <f t="shared" si="496"/>
        <v>1</v>
      </c>
      <c r="BX297" s="86">
        <f t="shared" si="497"/>
        <v>0</v>
      </c>
      <c r="BY297" s="86">
        <f t="shared" si="497"/>
        <v>0</v>
      </c>
      <c r="BZ297" s="86">
        <f t="shared" si="497"/>
        <v>1</v>
      </c>
      <c r="CA297" s="83">
        <f>IF(AND(DataEntry!B297&gt;=ExFrom,DataEntry!B297&lt;=ExTo),0,IF(AR297&lt;DS297,0,DB297))</f>
        <v>0</v>
      </c>
      <c r="CB297" s="83">
        <f>IF(AND(DataEntry!B297&gt;=ExFrom,DataEntry!B297&lt;=ExTo),0,IF(AT297&lt;DT297,0,DC297))</f>
        <v>0</v>
      </c>
      <c r="CC297" s="14">
        <f t="shared" si="498"/>
        <v>0</v>
      </c>
      <c r="CD297" s="72" t="str">
        <f t="shared" si="431"/>
        <v/>
      </c>
      <c r="CE297" s="87">
        <f t="shared" si="499"/>
        <v>5.1892589406415279E-2</v>
      </c>
      <c r="CF297" s="88">
        <f t="shared" si="500"/>
        <v>-2.7729982736093822E-2</v>
      </c>
      <c r="CG297" s="88">
        <f t="shared" si="501"/>
        <v>-0.12800085521009949</v>
      </c>
      <c r="CH297" s="87">
        <f t="shared" si="502"/>
        <v>0.30056914090991049</v>
      </c>
      <c r="CI297" s="89">
        <f t="shared" si="432"/>
        <v>0</v>
      </c>
      <c r="CJ297" s="89">
        <f t="shared" si="433"/>
        <v>0</v>
      </c>
      <c r="CK297" s="157">
        <f t="shared" si="434"/>
        <v>0</v>
      </c>
      <c r="CL297" s="90">
        <f t="shared" si="435"/>
        <v>0</v>
      </c>
      <c r="CM297" s="157">
        <f t="shared" si="436"/>
        <v>0</v>
      </c>
      <c r="CN297" s="90">
        <f t="shared" si="437"/>
        <v>0</v>
      </c>
      <c r="CO297" s="157">
        <f t="shared" si="438"/>
        <v>0</v>
      </c>
      <c r="CP297" s="90">
        <f t="shared" si="439"/>
        <v>0</v>
      </c>
      <c r="CQ297" s="157">
        <f t="shared" si="440"/>
        <v>0</v>
      </c>
      <c r="CR297" s="90">
        <f t="shared" si="441"/>
        <v>0</v>
      </c>
      <c r="CS297" s="157">
        <f t="shared" si="442"/>
        <v>0</v>
      </c>
      <c r="CT297" s="90">
        <f t="shared" si="443"/>
        <v>0</v>
      </c>
      <c r="CU297" s="157">
        <f t="shared" si="444"/>
        <v>0</v>
      </c>
      <c r="CV297" s="90">
        <f t="shared" si="445"/>
        <v>0</v>
      </c>
      <c r="CW297" s="157">
        <f t="shared" si="446"/>
        <v>0</v>
      </c>
      <c r="CX297" s="90">
        <f t="shared" si="447"/>
        <v>0</v>
      </c>
      <c r="CY297" s="157">
        <f t="shared" si="448"/>
        <v>0</v>
      </c>
      <c r="CZ297" s="90">
        <f t="shared" si="449"/>
        <v>0</v>
      </c>
      <c r="DA297" s="94">
        <f>DataEntry!B297</f>
        <v>44332</v>
      </c>
      <c r="DB297" s="83">
        <f t="shared" si="450"/>
        <v>0</v>
      </c>
      <c r="DC297" s="83">
        <f t="shared" si="451"/>
        <v>0</v>
      </c>
      <c r="DD297" s="145" t="str">
        <f t="shared" si="503"/>
        <v/>
      </c>
      <c r="DE297" s="145" t="str">
        <f t="shared" si="504"/>
        <v/>
      </c>
      <c r="DF297" s="145">
        <f t="shared" si="505"/>
        <v>14</v>
      </c>
      <c r="DG297" s="145">
        <f t="shared" si="506"/>
        <v>6</v>
      </c>
      <c r="DH297" s="145" t="str">
        <f t="shared" si="507"/>
        <v/>
      </c>
      <c r="DI297" s="145" t="str">
        <f t="shared" si="508"/>
        <v/>
      </c>
      <c r="DJ297" s="83">
        <f t="shared" si="509"/>
        <v>0</v>
      </c>
      <c r="DK297" s="83">
        <f t="shared" si="510"/>
        <v>0</v>
      </c>
      <c r="DL297" s="84">
        <f t="shared" si="511"/>
        <v>0</v>
      </c>
      <c r="DM297" s="14">
        <f t="shared" si="512"/>
        <v>0</v>
      </c>
      <c r="DN297" s="87">
        <f>IFERROR(DO297*(1-DCFactor)+Results!DP297*DCFactor,"")</f>
        <v>0.2806152029634203</v>
      </c>
      <c r="DO297" s="87">
        <f>(DFactor*Rounds*Number/2+SUM(BV$3:BV285))/(Rounds*Number/2+COUNT(BV$3:BV285))</f>
        <v>0.27262478777589133</v>
      </c>
      <c r="DP297" s="87">
        <f t="shared" si="452"/>
        <v>0.29545454545454547</v>
      </c>
      <c r="DQ297" s="84">
        <f t="shared" si="453"/>
        <v>0</v>
      </c>
      <c r="DR297" s="84">
        <f t="shared" si="454"/>
        <v>0</v>
      </c>
      <c r="DS297" s="87">
        <f t="shared" si="455"/>
        <v>0.33759099942453641</v>
      </c>
      <c r="DT297" s="87">
        <f t="shared" si="456"/>
        <v>0.34093336184033662</v>
      </c>
      <c r="DU297" s="87">
        <f t="shared" si="457"/>
        <v>0.30056914090991049</v>
      </c>
      <c r="DV297" s="86">
        <f t="shared" si="513"/>
        <v>-2</v>
      </c>
      <c r="DW297" s="86">
        <f t="shared" si="514"/>
        <v>2</v>
      </c>
    </row>
    <row r="298" spans="1:127" x14ac:dyDescent="0.25">
      <c r="A298" s="69">
        <v>296</v>
      </c>
      <c r="B298" s="70">
        <f>DataEntry!C298</f>
        <v>16</v>
      </c>
      <c r="C298" s="71">
        <f>COUNTIF(D$2:D298,D298)+COUNTIF(G$2:G298,D298)</f>
        <v>33</v>
      </c>
      <c r="D298" s="72" t="str">
        <f t="shared" si="415"/>
        <v>Sandhausen</v>
      </c>
      <c r="E298" s="70">
        <f>DataEntry!E298</f>
        <v>15</v>
      </c>
      <c r="F298" s="71">
        <f>COUNTIF(D$2:D298,G298)+COUNTIF(G$2:G298,G298)</f>
        <v>33</v>
      </c>
      <c r="G298" s="72" t="str">
        <f t="shared" si="416"/>
        <v>Jahn Regensburg</v>
      </c>
      <c r="H298" s="73">
        <f>DataEntry!G298</f>
        <v>2</v>
      </c>
      <c r="I298" s="73">
        <f>DataEntry!H298</f>
        <v>0</v>
      </c>
      <c r="J298" s="158">
        <f t="shared" si="414"/>
        <v>1</v>
      </c>
      <c r="K298" s="156">
        <f t="shared" si="417"/>
        <v>0</v>
      </c>
      <c r="L298" s="224">
        <f t="shared" si="418"/>
        <v>2461.1882861151612</v>
      </c>
      <c r="M298" s="224">
        <f t="shared" si="419"/>
        <v>2356.0521455868029</v>
      </c>
      <c r="N298" s="236">
        <f t="shared" si="458"/>
        <v>105.13614052835828</v>
      </c>
      <c r="O298" s="22" t="str">
        <f t="shared" si="459"/>
        <v>T16G33</v>
      </c>
      <c r="P298" s="248">
        <f t="shared" si="420"/>
        <v>4.0272124503750888</v>
      </c>
      <c r="Q298" s="22" t="str">
        <f t="shared" si="460"/>
        <v>T15G33</v>
      </c>
      <c r="R298" s="248">
        <f t="shared" si="421"/>
        <v>-4.0272124503750888</v>
      </c>
      <c r="S298" s="74">
        <f t="shared" si="461"/>
        <v>0</v>
      </c>
      <c r="T298" s="75">
        <f t="shared" si="462"/>
        <v>0</v>
      </c>
      <c r="U298" s="76">
        <f t="shared" si="463"/>
        <v>0</v>
      </c>
      <c r="V298" s="74">
        <f t="shared" si="464"/>
        <v>0</v>
      </c>
      <c r="W298" s="75">
        <f t="shared" si="465"/>
        <v>0</v>
      </c>
      <c r="X298" s="76">
        <f t="shared" si="466"/>
        <v>0</v>
      </c>
      <c r="Y298" s="74">
        <f t="shared" si="467"/>
        <v>1</v>
      </c>
      <c r="Z298" s="75">
        <f t="shared" si="468"/>
        <v>0</v>
      </c>
      <c r="AA298" s="76">
        <f t="shared" si="469"/>
        <v>0</v>
      </c>
      <c r="AB298" s="74">
        <f t="shared" si="470"/>
        <v>0</v>
      </c>
      <c r="AC298" s="75">
        <f t="shared" si="471"/>
        <v>0</v>
      </c>
      <c r="AD298" s="76">
        <f t="shared" si="472"/>
        <v>0</v>
      </c>
      <c r="AE298" s="74">
        <f t="shared" si="473"/>
        <v>0</v>
      </c>
      <c r="AF298" s="75">
        <f t="shared" si="474"/>
        <v>0</v>
      </c>
      <c r="AG298" s="76">
        <f t="shared" si="475"/>
        <v>0</v>
      </c>
      <c r="AH298" s="74">
        <f t="shared" si="476"/>
        <v>0</v>
      </c>
      <c r="AI298" s="75">
        <f t="shared" si="477"/>
        <v>0</v>
      </c>
      <c r="AJ298" s="76">
        <f t="shared" si="478"/>
        <v>0</v>
      </c>
      <c r="AK298" s="74">
        <f t="shared" si="479"/>
        <v>0</v>
      </c>
      <c r="AL298" s="75">
        <f t="shared" si="480"/>
        <v>0</v>
      </c>
      <c r="AM298" s="76">
        <f t="shared" si="481"/>
        <v>0</v>
      </c>
      <c r="AN298" s="74">
        <f t="shared" si="482"/>
        <v>0</v>
      </c>
      <c r="AO298" s="75">
        <f t="shared" si="483"/>
        <v>0</v>
      </c>
      <c r="AP298" s="76">
        <f t="shared" si="484"/>
        <v>0</v>
      </c>
      <c r="AQ298" s="77">
        <f t="shared" si="422"/>
        <v>0.59727875496249117</v>
      </c>
      <c r="AR298" s="77">
        <f t="shared" si="485"/>
        <v>0.44848468325824192</v>
      </c>
      <c r="AS298" s="78">
        <f t="shared" si="486"/>
        <v>0.29758814340849843</v>
      </c>
      <c r="AT298" s="77">
        <f t="shared" si="487"/>
        <v>0.25392717333325965</v>
      </c>
      <c r="AU298" s="79">
        <f t="shared" si="515"/>
        <v>0.1</v>
      </c>
      <c r="AV298" s="139">
        <f>DataEntry!P298</f>
        <v>-30</v>
      </c>
      <c r="AW298" s="80" t="str">
        <f t="shared" si="423"/>
        <v>61/50</v>
      </c>
      <c r="AX298" s="80" t="str">
        <f t="shared" si="424"/>
        <v>59/25</v>
      </c>
      <c r="AY298" s="80" t="str">
        <f t="shared" si="425"/>
        <v>73/25</v>
      </c>
      <c r="AZ298" s="92">
        <f>DataEntry!I298</f>
        <v>53</v>
      </c>
      <c r="BA298" s="93">
        <f>DataEntry!J298</f>
        <v>50</v>
      </c>
      <c r="BB298" s="92">
        <f>DataEntry!K298</f>
        <v>68</v>
      </c>
      <c r="BC298" s="93">
        <f>DataEntry!L298</f>
        <v>25</v>
      </c>
      <c r="BD298" s="92">
        <f>DataEntry!M298</f>
        <v>59</v>
      </c>
      <c r="BE298" s="93">
        <f>DataEntry!N298</f>
        <v>25</v>
      </c>
      <c r="BF298" s="77">
        <f t="shared" si="488"/>
        <v>0.46149756313690737</v>
      </c>
      <c r="BG298" s="77">
        <f t="shared" si="489"/>
        <v>0.25556047851129815</v>
      </c>
      <c r="BH298" s="77">
        <f t="shared" si="490"/>
        <v>0.28294195835179442</v>
      </c>
      <c r="BI298" s="83">
        <f t="shared" si="491"/>
        <v>1</v>
      </c>
      <c r="BJ298" s="83">
        <f t="shared" si="492"/>
        <v>0</v>
      </c>
      <c r="BK298" s="83">
        <f t="shared" si="493"/>
        <v>0</v>
      </c>
      <c r="BL298" s="84">
        <f t="shared" si="426"/>
        <v>0.44848468325824192</v>
      </c>
      <c r="BM298" s="84">
        <f t="shared" si="427"/>
        <v>0.46149756313690737</v>
      </c>
      <c r="BN298" s="85">
        <f t="shared" si="494"/>
        <v>-1.3012879878665451E-2</v>
      </c>
      <c r="BO298" s="84">
        <f t="shared" si="428"/>
        <v>0.44848468325824192</v>
      </c>
      <c r="BP298" s="84">
        <f t="shared" si="429"/>
        <v>0.29758814340849843</v>
      </c>
      <c r="BQ298" s="84">
        <f t="shared" si="430"/>
        <v>0.25392717333325965</v>
      </c>
      <c r="BR298" s="84">
        <f t="shared" si="495"/>
        <v>0.46149756313690737</v>
      </c>
      <c r="BS298" s="84">
        <f t="shared" si="495"/>
        <v>0.25556047851129815</v>
      </c>
      <c r="BT298" s="84">
        <f t="shared" si="495"/>
        <v>0.28294195835179442</v>
      </c>
      <c r="BU298" s="86">
        <f t="shared" si="496"/>
        <v>1</v>
      </c>
      <c r="BV298" s="86">
        <f t="shared" si="496"/>
        <v>0</v>
      </c>
      <c r="BW298" s="86">
        <f t="shared" si="496"/>
        <v>0</v>
      </c>
      <c r="BX298" s="86">
        <f t="shared" si="497"/>
        <v>1</v>
      </c>
      <c r="BY298" s="86">
        <f t="shared" si="497"/>
        <v>0</v>
      </c>
      <c r="BZ298" s="86">
        <f t="shared" si="497"/>
        <v>0</v>
      </c>
      <c r="CA298" s="83">
        <f>IF(AND(DataEntry!B298&gt;=ExFrom,DataEntry!B298&lt;=ExTo),0,IF(AR298&lt;DS298,0,DB298))</f>
        <v>0</v>
      </c>
      <c r="CB298" s="83">
        <f>IF(AND(DataEntry!B298&gt;=ExFrom,DataEntry!B298&lt;=ExTo),0,IF(AT298&lt;DT298,0,DC298))</f>
        <v>0</v>
      </c>
      <c r="CC298" s="14">
        <f t="shared" si="498"/>
        <v>0</v>
      </c>
      <c r="CD298" s="72" t="str">
        <f t="shared" si="431"/>
        <v/>
      </c>
      <c r="CE298" s="87">
        <f t="shared" si="499"/>
        <v>5.1873145124006426E-2</v>
      </c>
      <c r="CF298" s="88">
        <f t="shared" si="500"/>
        <v>-5.5130451422368845E-2</v>
      </c>
      <c r="CG298" s="88">
        <f t="shared" si="501"/>
        <v>-9.2041199746961233E-2</v>
      </c>
      <c r="CH298" s="87">
        <f t="shared" si="502"/>
        <v>0.29758814340849848</v>
      </c>
      <c r="CI298" s="89">
        <f t="shared" si="432"/>
        <v>0</v>
      </c>
      <c r="CJ298" s="89">
        <f t="shared" si="433"/>
        <v>0</v>
      </c>
      <c r="CK298" s="157">
        <f t="shared" si="434"/>
        <v>0</v>
      </c>
      <c r="CL298" s="90">
        <f t="shared" si="435"/>
        <v>0</v>
      </c>
      <c r="CM298" s="157">
        <f t="shared" si="436"/>
        <v>0</v>
      </c>
      <c r="CN298" s="90">
        <f t="shared" si="437"/>
        <v>0</v>
      </c>
      <c r="CO298" s="157">
        <f t="shared" si="438"/>
        <v>0</v>
      </c>
      <c r="CP298" s="90">
        <f t="shared" si="439"/>
        <v>0</v>
      </c>
      <c r="CQ298" s="157">
        <f t="shared" si="440"/>
        <v>0</v>
      </c>
      <c r="CR298" s="90">
        <f t="shared" si="441"/>
        <v>0</v>
      </c>
      <c r="CS298" s="157">
        <f t="shared" si="442"/>
        <v>0</v>
      </c>
      <c r="CT298" s="90">
        <f t="shared" si="443"/>
        <v>0</v>
      </c>
      <c r="CU298" s="157">
        <f t="shared" si="444"/>
        <v>0</v>
      </c>
      <c r="CV298" s="90">
        <f t="shared" si="445"/>
        <v>0</v>
      </c>
      <c r="CW298" s="157">
        <f t="shared" si="446"/>
        <v>0</v>
      </c>
      <c r="CX298" s="90">
        <f t="shared" si="447"/>
        <v>0</v>
      </c>
      <c r="CY298" s="157">
        <f t="shared" si="448"/>
        <v>0</v>
      </c>
      <c r="CZ298" s="90">
        <f t="shared" si="449"/>
        <v>0</v>
      </c>
      <c r="DA298" s="94">
        <f>DataEntry!B298</f>
        <v>44332</v>
      </c>
      <c r="DB298" s="83">
        <f t="shared" si="450"/>
        <v>0</v>
      </c>
      <c r="DC298" s="83">
        <f t="shared" si="451"/>
        <v>0</v>
      </c>
      <c r="DD298" s="145">
        <f t="shared" si="503"/>
        <v>16</v>
      </c>
      <c r="DE298" s="145" t="str">
        <f t="shared" si="504"/>
        <v/>
      </c>
      <c r="DF298" s="145" t="str">
        <f t="shared" si="505"/>
        <v/>
      </c>
      <c r="DG298" s="145" t="str">
        <f t="shared" si="506"/>
        <v/>
      </c>
      <c r="DH298" s="145" t="str">
        <f t="shared" si="507"/>
        <v/>
      </c>
      <c r="DI298" s="145">
        <f t="shared" si="508"/>
        <v>15</v>
      </c>
      <c r="DJ298" s="83">
        <f t="shared" si="509"/>
        <v>0</v>
      </c>
      <c r="DK298" s="83">
        <f t="shared" si="510"/>
        <v>0</v>
      </c>
      <c r="DL298" s="84">
        <f t="shared" si="511"/>
        <v>0</v>
      </c>
      <c r="DM298" s="14">
        <f t="shared" si="512"/>
        <v>0</v>
      </c>
      <c r="DN298" s="87">
        <f>IFERROR(DO298*(1-DCFactor)+Results!DP298*DCFactor,"")</f>
        <v>0.27766333846944014</v>
      </c>
      <c r="DO298" s="87">
        <f>(DFactor*Rounds*Number/2+SUM(BV$3:BV286))/(Rounds*Number/2+COUNT(BV$3:BV286))</f>
        <v>0.27216271186440677</v>
      </c>
      <c r="DP298" s="87">
        <f t="shared" si="452"/>
        <v>0.2878787878787879</v>
      </c>
      <c r="DQ298" s="84">
        <f t="shared" si="453"/>
        <v>0</v>
      </c>
      <c r="DR298" s="84">
        <f t="shared" si="454"/>
        <v>0</v>
      </c>
      <c r="DS298" s="87">
        <f t="shared" si="455"/>
        <v>0.33850434838074561</v>
      </c>
      <c r="DT298" s="87">
        <f t="shared" si="456"/>
        <v>0.33973470665823202</v>
      </c>
      <c r="DU298" s="87">
        <f t="shared" si="457"/>
        <v>0.29758814340849848</v>
      </c>
      <c r="DV298" s="86">
        <f t="shared" si="513"/>
        <v>2</v>
      </c>
      <c r="DW298" s="86">
        <f t="shared" si="514"/>
        <v>-2</v>
      </c>
    </row>
    <row r="299" spans="1:127" x14ac:dyDescent="0.25">
      <c r="A299" s="69">
        <v>297</v>
      </c>
      <c r="B299" s="70">
        <f>DataEntry!C299</f>
        <v>17</v>
      </c>
      <c r="C299" s="71">
        <f>COUNTIF(D$2:D299,D299)+COUNTIF(G$2:G299,D299)</f>
        <v>33</v>
      </c>
      <c r="D299" s="72" t="str">
        <f t="shared" si="415"/>
        <v>St Pauli</v>
      </c>
      <c r="E299" s="70">
        <f>DataEntry!E299</f>
        <v>8</v>
      </c>
      <c r="F299" s="71">
        <f>COUNTIF(D$2:D299,G299)+COUNTIF(G$2:G299,G299)</f>
        <v>33</v>
      </c>
      <c r="G299" s="72" t="str">
        <f t="shared" si="416"/>
        <v>Hannover 96</v>
      </c>
      <c r="H299" s="73">
        <f>DataEntry!G299</f>
        <v>1</v>
      </c>
      <c r="I299" s="73">
        <f>DataEntry!H299</f>
        <v>2</v>
      </c>
      <c r="J299" s="158">
        <f t="shared" si="414"/>
        <v>3</v>
      </c>
      <c r="K299" s="156">
        <f t="shared" si="417"/>
        <v>0</v>
      </c>
      <c r="L299" s="224">
        <f t="shared" si="418"/>
        <v>2479.4592429639265</v>
      </c>
      <c r="M299" s="224">
        <f t="shared" si="419"/>
        <v>2428.125463184233</v>
      </c>
      <c r="N299" s="236">
        <f t="shared" si="458"/>
        <v>51.333779779693486</v>
      </c>
      <c r="O299" s="22" t="str">
        <f t="shared" si="459"/>
        <v>T17G33</v>
      </c>
      <c r="P299" s="248">
        <f t="shared" si="420"/>
        <v>-5.4579972926640172</v>
      </c>
      <c r="Q299" s="22" t="str">
        <f t="shared" si="460"/>
        <v>T8G33</v>
      </c>
      <c r="R299" s="248">
        <f t="shared" si="421"/>
        <v>5.4579972926640172</v>
      </c>
      <c r="S299" s="74">
        <f t="shared" si="461"/>
        <v>0</v>
      </c>
      <c r="T299" s="75">
        <f t="shared" si="462"/>
        <v>0</v>
      </c>
      <c r="U299" s="76">
        <f t="shared" si="463"/>
        <v>0</v>
      </c>
      <c r="V299" s="74">
        <f t="shared" si="464"/>
        <v>0</v>
      </c>
      <c r="W299" s="75">
        <f t="shared" si="465"/>
        <v>0</v>
      </c>
      <c r="X299" s="76">
        <f t="shared" si="466"/>
        <v>1</v>
      </c>
      <c r="Y299" s="74">
        <f t="shared" si="467"/>
        <v>0</v>
      </c>
      <c r="Z299" s="75">
        <f t="shared" si="468"/>
        <v>0</v>
      </c>
      <c r="AA299" s="76">
        <f t="shared" si="469"/>
        <v>0</v>
      </c>
      <c r="AB299" s="74">
        <f t="shared" si="470"/>
        <v>0</v>
      </c>
      <c r="AC299" s="75">
        <f t="shared" si="471"/>
        <v>0</v>
      </c>
      <c r="AD299" s="76">
        <f t="shared" si="472"/>
        <v>0</v>
      </c>
      <c r="AE299" s="74">
        <f t="shared" si="473"/>
        <v>0</v>
      </c>
      <c r="AF299" s="75">
        <f t="shared" si="474"/>
        <v>0</v>
      </c>
      <c r="AG299" s="76">
        <f t="shared" si="475"/>
        <v>0</v>
      </c>
      <c r="AH299" s="74">
        <f t="shared" si="476"/>
        <v>0</v>
      </c>
      <c r="AI299" s="75">
        <f t="shared" si="477"/>
        <v>0</v>
      </c>
      <c r="AJ299" s="76">
        <f t="shared" si="478"/>
        <v>0</v>
      </c>
      <c r="AK299" s="74">
        <f t="shared" si="479"/>
        <v>0</v>
      </c>
      <c r="AL299" s="75">
        <f t="shared" si="480"/>
        <v>0</v>
      </c>
      <c r="AM299" s="76">
        <f t="shared" si="481"/>
        <v>0</v>
      </c>
      <c r="AN299" s="74">
        <f t="shared" si="482"/>
        <v>0</v>
      </c>
      <c r="AO299" s="75">
        <f t="shared" si="483"/>
        <v>0</v>
      </c>
      <c r="AP299" s="76">
        <f t="shared" si="484"/>
        <v>0</v>
      </c>
      <c r="AQ299" s="77">
        <f t="shared" si="422"/>
        <v>0.54579972926640175</v>
      </c>
      <c r="AR299" s="77">
        <f t="shared" si="485"/>
        <v>0.40122466817828017</v>
      </c>
      <c r="AS299" s="78">
        <f t="shared" si="486"/>
        <v>0.28915012217624314</v>
      </c>
      <c r="AT299" s="77">
        <f t="shared" si="487"/>
        <v>0.30962520964547668</v>
      </c>
      <c r="AU299" s="79">
        <f t="shared" si="515"/>
        <v>0.1</v>
      </c>
      <c r="AV299" s="139">
        <f>DataEntry!P299</f>
        <v>0</v>
      </c>
      <c r="AW299" s="80" t="str">
        <f t="shared" si="423"/>
        <v>37/25</v>
      </c>
      <c r="AX299" s="80" t="str">
        <f t="shared" si="424"/>
        <v>61/25</v>
      </c>
      <c r="AY299" s="80" t="str">
        <f t="shared" si="425"/>
        <v>11/5</v>
      </c>
      <c r="AZ299" s="92">
        <f>DataEntry!I299</f>
        <v>107</v>
      </c>
      <c r="BA299" s="93">
        <f>DataEntry!J299</f>
        <v>100</v>
      </c>
      <c r="BB299" s="92">
        <f>DataEntry!K299</f>
        <v>74</v>
      </c>
      <c r="BC299" s="93">
        <f>DataEntry!L299</f>
        <v>25</v>
      </c>
      <c r="BD299" s="92">
        <f>DataEntry!M299</f>
        <v>54</v>
      </c>
      <c r="BE299" s="93">
        <f>DataEntry!N299</f>
        <v>25</v>
      </c>
      <c r="BF299" s="77">
        <f t="shared" si="488"/>
        <v>0.45918097754293263</v>
      </c>
      <c r="BG299" s="77">
        <f t="shared" si="489"/>
        <v>0.24002642007926028</v>
      </c>
      <c r="BH299" s="77">
        <f t="shared" si="490"/>
        <v>0.30079260237780719</v>
      </c>
      <c r="BI299" s="83">
        <f t="shared" si="491"/>
        <v>0</v>
      </c>
      <c r="BJ299" s="83">
        <f t="shared" si="492"/>
        <v>0</v>
      </c>
      <c r="BK299" s="83">
        <f t="shared" si="493"/>
        <v>1</v>
      </c>
      <c r="BL299" s="84">
        <f t="shared" si="426"/>
        <v>0.30962520964547668</v>
      </c>
      <c r="BM299" s="84">
        <f t="shared" si="427"/>
        <v>0.30079260237780719</v>
      </c>
      <c r="BN299" s="85">
        <f t="shared" si="494"/>
        <v>8.83260726766949E-3</v>
      </c>
      <c r="BO299" s="84">
        <f t="shared" si="428"/>
        <v>0.40122466817828017</v>
      </c>
      <c r="BP299" s="84">
        <f t="shared" si="429"/>
        <v>0.28915012217624314</v>
      </c>
      <c r="BQ299" s="84">
        <f t="shared" si="430"/>
        <v>0.30962520964547668</v>
      </c>
      <c r="BR299" s="84">
        <f t="shared" si="495"/>
        <v>0.45918097754293263</v>
      </c>
      <c r="BS299" s="84">
        <f t="shared" si="495"/>
        <v>0.24002642007926028</v>
      </c>
      <c r="BT299" s="84">
        <f t="shared" si="495"/>
        <v>0.30079260237780719</v>
      </c>
      <c r="BU299" s="86">
        <f t="shared" si="496"/>
        <v>0</v>
      </c>
      <c r="BV299" s="86">
        <f t="shared" si="496"/>
        <v>0</v>
      </c>
      <c r="BW299" s="86">
        <f t="shared" si="496"/>
        <v>1</v>
      </c>
      <c r="BX299" s="86">
        <f t="shared" si="497"/>
        <v>0</v>
      </c>
      <c r="BY299" s="86">
        <f t="shared" si="497"/>
        <v>0</v>
      </c>
      <c r="BZ299" s="86">
        <f t="shared" si="497"/>
        <v>1</v>
      </c>
      <c r="CA299" s="83">
        <f>IF(AND(DataEntry!B299&gt;=ExFrom,DataEntry!B299&lt;=ExTo),0,IF(AR299&lt;DS299,0,DB299))</f>
        <v>0</v>
      </c>
      <c r="CB299" s="83">
        <f>IF(AND(DataEntry!B299&gt;=ExFrom,DataEntry!B299&lt;=ExTo),0,IF(AT299&lt;DT299,0,DC299))</f>
        <v>0</v>
      </c>
      <c r="CC299" s="14">
        <f t="shared" si="498"/>
        <v>0</v>
      </c>
      <c r="CD299" s="72" t="str">
        <f t="shared" si="431"/>
        <v/>
      </c>
      <c r="CE299" s="87">
        <f t="shared" si="499"/>
        <v>5.2072736167397604E-2</v>
      </c>
      <c r="CF299" s="88">
        <f t="shared" si="500"/>
        <v>-0.11872922496743214</v>
      </c>
      <c r="CG299" s="88">
        <f t="shared" si="501"/>
        <v>-1.4133696275036649E-2</v>
      </c>
      <c r="CH299" s="87">
        <f t="shared" si="502"/>
        <v>0.28915012217624314</v>
      </c>
      <c r="CI299" s="89">
        <f t="shared" si="432"/>
        <v>0</v>
      </c>
      <c r="CJ299" s="89">
        <f t="shared" si="433"/>
        <v>0</v>
      </c>
      <c r="CK299" s="157">
        <f t="shared" si="434"/>
        <v>0</v>
      </c>
      <c r="CL299" s="90">
        <f t="shared" si="435"/>
        <v>0</v>
      </c>
      <c r="CM299" s="157">
        <f t="shared" si="436"/>
        <v>0</v>
      </c>
      <c r="CN299" s="90">
        <f t="shared" si="437"/>
        <v>0</v>
      </c>
      <c r="CO299" s="157">
        <f t="shared" si="438"/>
        <v>0</v>
      </c>
      <c r="CP299" s="90">
        <f t="shared" si="439"/>
        <v>0</v>
      </c>
      <c r="CQ299" s="157">
        <f t="shared" si="440"/>
        <v>0</v>
      </c>
      <c r="CR299" s="90">
        <f t="shared" si="441"/>
        <v>0</v>
      </c>
      <c r="CS299" s="157">
        <f t="shared" si="442"/>
        <v>0</v>
      </c>
      <c r="CT299" s="90">
        <f t="shared" si="443"/>
        <v>0</v>
      </c>
      <c r="CU299" s="157">
        <f t="shared" si="444"/>
        <v>0</v>
      </c>
      <c r="CV299" s="90">
        <f t="shared" si="445"/>
        <v>0</v>
      </c>
      <c r="CW299" s="157">
        <f t="shared" si="446"/>
        <v>0</v>
      </c>
      <c r="CX299" s="90">
        <f t="shared" si="447"/>
        <v>0</v>
      </c>
      <c r="CY299" s="157">
        <f t="shared" si="448"/>
        <v>0</v>
      </c>
      <c r="CZ299" s="90">
        <f t="shared" si="449"/>
        <v>0</v>
      </c>
      <c r="DA299" s="94">
        <f>DataEntry!B299</f>
        <v>44332</v>
      </c>
      <c r="DB299" s="83">
        <f t="shared" si="450"/>
        <v>0</v>
      </c>
      <c r="DC299" s="83">
        <f t="shared" si="451"/>
        <v>0</v>
      </c>
      <c r="DD299" s="145" t="str">
        <f t="shared" si="503"/>
        <v/>
      </c>
      <c r="DE299" s="145" t="str">
        <f t="shared" si="504"/>
        <v/>
      </c>
      <c r="DF299" s="145">
        <f t="shared" si="505"/>
        <v>17</v>
      </c>
      <c r="DG299" s="145">
        <f t="shared" si="506"/>
        <v>8</v>
      </c>
      <c r="DH299" s="145" t="str">
        <f t="shared" si="507"/>
        <v/>
      </c>
      <c r="DI299" s="145" t="str">
        <f t="shared" si="508"/>
        <v/>
      </c>
      <c r="DJ299" s="83">
        <f t="shared" si="509"/>
        <v>0</v>
      </c>
      <c r="DK299" s="83">
        <f t="shared" si="510"/>
        <v>0</v>
      </c>
      <c r="DL299" s="84">
        <f t="shared" si="511"/>
        <v>0</v>
      </c>
      <c r="DM299" s="14">
        <f t="shared" si="512"/>
        <v>0</v>
      </c>
      <c r="DN299" s="87">
        <f>IFERROR(DO299*(1-DCFactor)+Results!DP299*DCFactor,"")</f>
        <v>0.26940946008306416</v>
      </c>
      <c r="DO299" s="87">
        <f>(DFactor*Rounds*Number/2+SUM(BV$3:BV287))/(Rounds*Number/2+COUNT(BV$3:BV287))</f>
        <v>0.27170219966159054</v>
      </c>
      <c r="DP299" s="87">
        <f t="shared" si="452"/>
        <v>0.26515151515151514</v>
      </c>
      <c r="DQ299" s="84">
        <f t="shared" si="453"/>
        <v>0</v>
      </c>
      <c r="DR299" s="84">
        <f t="shared" si="454"/>
        <v>0</v>
      </c>
      <c r="DS299" s="87">
        <f t="shared" si="455"/>
        <v>0.34062430749891437</v>
      </c>
      <c r="DT299" s="87">
        <f t="shared" si="456"/>
        <v>0.33713778987583454</v>
      </c>
      <c r="DU299" s="87">
        <f t="shared" si="457"/>
        <v>0.28915012217624314</v>
      </c>
      <c r="DV299" s="86">
        <f t="shared" si="513"/>
        <v>-1</v>
      </c>
      <c r="DW299" s="86">
        <f t="shared" si="514"/>
        <v>1</v>
      </c>
    </row>
    <row r="300" spans="1:127" x14ac:dyDescent="0.25">
      <c r="A300" s="69">
        <v>298</v>
      </c>
      <c r="B300" s="70">
        <f>DataEntry!C300</f>
        <v>2</v>
      </c>
      <c r="C300" s="71">
        <f>COUNTIF(D$2:D300,D300)+COUNTIF(G$2:G300,D300)</f>
        <v>34</v>
      </c>
      <c r="D300" s="72" t="str">
        <f t="shared" si="415"/>
        <v>Bochum</v>
      </c>
      <c r="E300" s="70">
        <f>DataEntry!E300</f>
        <v>16</v>
      </c>
      <c r="F300" s="71">
        <f>COUNTIF(D$2:D300,G300)+COUNTIF(G$2:G300,G300)</f>
        <v>34</v>
      </c>
      <c r="G300" s="72" t="str">
        <f t="shared" si="416"/>
        <v>Sandhausen</v>
      </c>
      <c r="H300" s="73">
        <f>DataEntry!G300</f>
        <v>3</v>
      </c>
      <c r="I300" s="73">
        <f>DataEntry!H300</f>
        <v>1</v>
      </c>
      <c r="J300" s="158">
        <f t="shared" si="414"/>
        <v>1</v>
      </c>
      <c r="K300" s="156">
        <f t="shared" si="417"/>
        <v>0</v>
      </c>
      <c r="L300" s="224">
        <f t="shared" si="418"/>
        <v>2532.7036039054888</v>
      </c>
      <c r="M300" s="224">
        <f t="shared" si="419"/>
        <v>2343.316111956156</v>
      </c>
      <c r="N300" s="236">
        <f t="shared" si="458"/>
        <v>189.3874919493328</v>
      </c>
      <c r="O300" s="22" t="str">
        <f t="shared" si="459"/>
        <v>T2G34</v>
      </c>
      <c r="P300" s="248">
        <f t="shared" si="420"/>
        <v>3.1982367683031674</v>
      </c>
      <c r="Q300" s="22" t="str">
        <f t="shared" si="460"/>
        <v>T16G34</v>
      </c>
      <c r="R300" s="248">
        <f t="shared" si="421"/>
        <v>-3.1982367683031674</v>
      </c>
      <c r="S300" s="74">
        <f t="shared" si="461"/>
        <v>0</v>
      </c>
      <c r="T300" s="75">
        <f t="shared" si="462"/>
        <v>0</v>
      </c>
      <c r="U300" s="76">
        <f t="shared" si="463"/>
        <v>0</v>
      </c>
      <c r="V300" s="74">
        <f t="shared" si="464"/>
        <v>0</v>
      </c>
      <c r="W300" s="75">
        <f t="shared" si="465"/>
        <v>0</v>
      </c>
      <c r="X300" s="76">
        <f t="shared" si="466"/>
        <v>0</v>
      </c>
      <c r="Y300" s="74">
        <f t="shared" si="467"/>
        <v>0</v>
      </c>
      <c r="Z300" s="75">
        <f t="shared" si="468"/>
        <v>0</v>
      </c>
      <c r="AA300" s="76">
        <f t="shared" si="469"/>
        <v>0</v>
      </c>
      <c r="AB300" s="74">
        <f t="shared" si="470"/>
        <v>1</v>
      </c>
      <c r="AC300" s="75">
        <f t="shared" si="471"/>
        <v>0</v>
      </c>
      <c r="AD300" s="76">
        <f t="shared" si="472"/>
        <v>0</v>
      </c>
      <c r="AE300" s="74">
        <f t="shared" si="473"/>
        <v>0</v>
      </c>
      <c r="AF300" s="75">
        <f t="shared" si="474"/>
        <v>0</v>
      </c>
      <c r="AG300" s="76">
        <f t="shared" si="475"/>
        <v>0</v>
      </c>
      <c r="AH300" s="74">
        <f t="shared" si="476"/>
        <v>0</v>
      </c>
      <c r="AI300" s="75">
        <f t="shared" si="477"/>
        <v>0</v>
      </c>
      <c r="AJ300" s="76">
        <f t="shared" si="478"/>
        <v>0</v>
      </c>
      <c r="AK300" s="74">
        <f t="shared" si="479"/>
        <v>0</v>
      </c>
      <c r="AL300" s="75">
        <f t="shared" si="480"/>
        <v>0</v>
      </c>
      <c r="AM300" s="76">
        <f t="shared" si="481"/>
        <v>0</v>
      </c>
      <c r="AN300" s="74">
        <f t="shared" si="482"/>
        <v>0</v>
      </c>
      <c r="AO300" s="75">
        <f t="shared" si="483"/>
        <v>0</v>
      </c>
      <c r="AP300" s="76">
        <f t="shared" si="484"/>
        <v>0</v>
      </c>
      <c r="AQ300" s="77">
        <f t="shared" si="422"/>
        <v>0.68017632316968324</v>
      </c>
      <c r="AR300" s="77">
        <f t="shared" si="485"/>
        <v>0.55665131010115143</v>
      </c>
      <c r="AS300" s="78">
        <f t="shared" si="486"/>
        <v>0.24705002613706362</v>
      </c>
      <c r="AT300" s="77">
        <f t="shared" si="487"/>
        <v>0.1962986637617849</v>
      </c>
      <c r="AU300" s="79">
        <f t="shared" si="515"/>
        <v>0.1</v>
      </c>
      <c r="AV300" s="139">
        <f>DataEntry!P300</f>
        <v>0</v>
      </c>
      <c r="AW300" s="80" t="str">
        <f t="shared" si="423"/>
        <v>39/50</v>
      </c>
      <c r="AX300" s="80" t="str">
        <f t="shared" si="424"/>
        <v>76/25</v>
      </c>
      <c r="AY300" s="80" t="str">
        <f t="shared" si="425"/>
        <v>4/1</v>
      </c>
      <c r="AZ300" s="92">
        <f>DataEntry!I300</f>
        <v>41</v>
      </c>
      <c r="BA300" s="93">
        <f>DataEntry!J300</f>
        <v>50</v>
      </c>
      <c r="BB300" s="92">
        <f>DataEntry!K300</f>
        <v>31</v>
      </c>
      <c r="BC300" s="93">
        <f>DataEntry!L300</f>
        <v>10</v>
      </c>
      <c r="BD300" s="92">
        <f>DataEntry!M300</f>
        <v>73</v>
      </c>
      <c r="BE300" s="93">
        <f>DataEntry!N300</f>
        <v>25</v>
      </c>
      <c r="BF300" s="77">
        <f t="shared" si="488"/>
        <v>0.5240573358897106</v>
      </c>
      <c r="BG300" s="77">
        <f t="shared" si="489"/>
        <v>0.23263032959006666</v>
      </c>
      <c r="BH300" s="77">
        <f t="shared" si="490"/>
        <v>0.24331233452022277</v>
      </c>
      <c r="BI300" s="83">
        <f t="shared" si="491"/>
        <v>1</v>
      </c>
      <c r="BJ300" s="83">
        <f t="shared" si="492"/>
        <v>0</v>
      </c>
      <c r="BK300" s="83">
        <f t="shared" si="493"/>
        <v>0</v>
      </c>
      <c r="BL300" s="84">
        <f t="shared" si="426"/>
        <v>0.55665131010115143</v>
      </c>
      <c r="BM300" s="84">
        <f t="shared" si="427"/>
        <v>0.5240573358897106</v>
      </c>
      <c r="BN300" s="85">
        <f t="shared" si="494"/>
        <v>3.2593974211440835E-2</v>
      </c>
      <c r="BO300" s="84">
        <f t="shared" si="428"/>
        <v>0.55665131010115143</v>
      </c>
      <c r="BP300" s="84">
        <f t="shared" si="429"/>
        <v>0.24705002613706362</v>
      </c>
      <c r="BQ300" s="84">
        <f t="shared" si="430"/>
        <v>0.1962986637617849</v>
      </c>
      <c r="BR300" s="84">
        <f t="shared" si="495"/>
        <v>0.5240573358897106</v>
      </c>
      <c r="BS300" s="84">
        <f t="shared" si="495"/>
        <v>0.23263032959006666</v>
      </c>
      <c r="BT300" s="84">
        <f t="shared" si="495"/>
        <v>0.24331233452022277</v>
      </c>
      <c r="BU300" s="86">
        <f t="shared" si="496"/>
        <v>1</v>
      </c>
      <c r="BV300" s="86">
        <f t="shared" si="496"/>
        <v>0</v>
      </c>
      <c r="BW300" s="86">
        <f t="shared" si="496"/>
        <v>0</v>
      </c>
      <c r="BX300" s="86">
        <f t="shared" si="497"/>
        <v>1</v>
      </c>
      <c r="BY300" s="86">
        <f t="shared" si="497"/>
        <v>0</v>
      </c>
      <c r="BZ300" s="86">
        <f t="shared" si="497"/>
        <v>0</v>
      </c>
      <c r="CA300" s="83">
        <f>IF(AND(DataEntry!B300&gt;=ExFrom,DataEntry!B300&lt;=ExTo),0,IF(AR300&lt;DS300,0,DB300))</f>
        <v>0</v>
      </c>
      <c r="CB300" s="83">
        <f>IF(AND(DataEntry!B300&gt;=ExFrom,DataEntry!B300&lt;=ExTo),0,IF(AT300&lt;DT300,0,DC300))</f>
        <v>0</v>
      </c>
      <c r="CC300" s="14">
        <f t="shared" si="498"/>
        <v>0</v>
      </c>
      <c r="CD300" s="72" t="str">
        <f t="shared" si="431"/>
        <v/>
      </c>
      <c r="CE300" s="87">
        <f t="shared" si="499"/>
        <v>4.8455029291266216E-2</v>
      </c>
      <c r="CF300" s="88">
        <f t="shared" si="500"/>
        <v>1.0200256885440783E-2</v>
      </c>
      <c r="CG300" s="88">
        <f t="shared" si="501"/>
        <v>-0.13787894673425596</v>
      </c>
      <c r="CH300" s="87">
        <f t="shared" si="502"/>
        <v>0.24705002613706367</v>
      </c>
      <c r="CI300" s="89">
        <f t="shared" si="432"/>
        <v>0</v>
      </c>
      <c r="CJ300" s="89">
        <f t="shared" si="433"/>
        <v>0</v>
      </c>
      <c r="CK300" s="157">
        <f t="shared" si="434"/>
        <v>0</v>
      </c>
      <c r="CL300" s="90">
        <f t="shared" si="435"/>
        <v>0</v>
      </c>
      <c r="CM300" s="157">
        <f t="shared" si="436"/>
        <v>0</v>
      </c>
      <c r="CN300" s="90">
        <f t="shared" si="437"/>
        <v>0</v>
      </c>
      <c r="CO300" s="157">
        <f t="shared" si="438"/>
        <v>0</v>
      </c>
      <c r="CP300" s="90">
        <f t="shared" si="439"/>
        <v>0</v>
      </c>
      <c r="CQ300" s="157">
        <f t="shared" si="440"/>
        <v>0</v>
      </c>
      <c r="CR300" s="90">
        <f t="shared" si="441"/>
        <v>0</v>
      </c>
      <c r="CS300" s="157">
        <f t="shared" si="442"/>
        <v>0</v>
      </c>
      <c r="CT300" s="90">
        <f t="shared" si="443"/>
        <v>0</v>
      </c>
      <c r="CU300" s="157">
        <f t="shared" si="444"/>
        <v>0</v>
      </c>
      <c r="CV300" s="90">
        <f t="shared" si="445"/>
        <v>0</v>
      </c>
      <c r="CW300" s="157">
        <f t="shared" si="446"/>
        <v>0</v>
      </c>
      <c r="CX300" s="90">
        <f t="shared" si="447"/>
        <v>0</v>
      </c>
      <c r="CY300" s="157">
        <f t="shared" si="448"/>
        <v>0</v>
      </c>
      <c r="CZ300" s="90">
        <f t="shared" si="449"/>
        <v>0</v>
      </c>
      <c r="DA300" s="94">
        <f>DataEntry!B300</f>
        <v>44339</v>
      </c>
      <c r="DB300" s="83">
        <f t="shared" si="450"/>
        <v>0</v>
      </c>
      <c r="DC300" s="83">
        <f t="shared" si="451"/>
        <v>0</v>
      </c>
      <c r="DD300" s="145">
        <f t="shared" si="503"/>
        <v>2</v>
      </c>
      <c r="DE300" s="145" t="str">
        <f t="shared" si="504"/>
        <v/>
      </c>
      <c r="DF300" s="145" t="str">
        <f t="shared" si="505"/>
        <v/>
      </c>
      <c r="DG300" s="145" t="str">
        <f t="shared" si="506"/>
        <v/>
      </c>
      <c r="DH300" s="145" t="str">
        <f t="shared" si="507"/>
        <v/>
      </c>
      <c r="DI300" s="145">
        <f t="shared" si="508"/>
        <v>16</v>
      </c>
      <c r="DJ300" s="83">
        <f t="shared" si="509"/>
        <v>0</v>
      </c>
      <c r="DK300" s="83">
        <f t="shared" si="510"/>
        <v>0</v>
      </c>
      <c r="DL300" s="84">
        <f t="shared" si="511"/>
        <v>0</v>
      </c>
      <c r="DM300" s="14">
        <f t="shared" si="512"/>
        <v>0</v>
      </c>
      <c r="DN300" s="87">
        <f>IFERROR(DO300*(1-DCFactor)+Results!DP300*DCFactor,"")</f>
        <v>0.26511407825736183</v>
      </c>
      <c r="DO300" s="87">
        <f>(DFactor*Rounds*Number/2+SUM(BV$3:BV288))/(Rounds*Number/2+COUNT(BV$3:BV288))</f>
        <v>0.27124324324324323</v>
      </c>
      <c r="DP300" s="87">
        <f t="shared" si="452"/>
        <v>0.2537313432835821</v>
      </c>
      <c r="DQ300" s="84">
        <f t="shared" si="453"/>
        <v>0</v>
      </c>
      <c r="DR300" s="84">
        <f t="shared" si="454"/>
        <v>0</v>
      </c>
      <c r="DS300" s="87">
        <f t="shared" si="455"/>
        <v>0.33632665810381868</v>
      </c>
      <c r="DT300" s="87">
        <f t="shared" si="456"/>
        <v>0.3412626315578085</v>
      </c>
      <c r="DU300" s="87">
        <f t="shared" si="457"/>
        <v>0.24705002613706367</v>
      </c>
      <c r="DV300" s="86">
        <f t="shared" si="513"/>
        <v>2</v>
      </c>
      <c r="DW300" s="86">
        <f t="shared" si="514"/>
        <v>-2</v>
      </c>
    </row>
    <row r="301" spans="1:127" x14ac:dyDescent="0.25">
      <c r="A301" s="69">
        <v>299</v>
      </c>
      <c r="B301" s="70">
        <f>DataEntry!C301</f>
        <v>1</v>
      </c>
      <c r="C301" s="71">
        <f>COUNTIF(D$2:D301,D301)+COUNTIF(G$2:G301,D301)</f>
        <v>34</v>
      </c>
      <c r="D301" s="72" t="str">
        <f t="shared" si="415"/>
        <v>Erzgebirge Aue</v>
      </c>
      <c r="E301" s="70">
        <f>DataEntry!E301</f>
        <v>13</v>
      </c>
      <c r="F301" s="71">
        <f>COUNTIF(D$2:D301,G301)+COUNTIF(G$2:G301,G301)</f>
        <v>34</v>
      </c>
      <c r="G301" s="72" t="str">
        <f t="shared" si="416"/>
        <v>Osnabruck</v>
      </c>
      <c r="H301" s="73">
        <f>DataEntry!G301</f>
        <v>2</v>
      </c>
      <c r="I301" s="73">
        <f>DataEntry!H301</f>
        <v>1</v>
      </c>
      <c r="J301" s="158">
        <f t="shared" si="414"/>
        <v>1</v>
      </c>
      <c r="K301" s="156">
        <f t="shared" si="417"/>
        <v>0</v>
      </c>
      <c r="L301" s="224">
        <f t="shared" si="418"/>
        <v>2423.140119363276</v>
      </c>
      <c r="M301" s="224">
        <f t="shared" si="419"/>
        <v>2385.751518633856</v>
      </c>
      <c r="N301" s="236">
        <f t="shared" si="458"/>
        <v>37.388600729419977</v>
      </c>
      <c r="O301" s="22" t="str">
        <f t="shared" si="459"/>
        <v>T1G34</v>
      </c>
      <c r="P301" s="248">
        <f t="shared" si="420"/>
        <v>4.6709826512695782</v>
      </c>
      <c r="Q301" s="22" t="str">
        <f t="shared" si="460"/>
        <v>T13G34</v>
      </c>
      <c r="R301" s="248">
        <f t="shared" si="421"/>
        <v>-4.6709826512695782</v>
      </c>
      <c r="S301" s="74">
        <f t="shared" si="461"/>
        <v>1</v>
      </c>
      <c r="T301" s="75">
        <f t="shared" si="462"/>
        <v>0</v>
      </c>
      <c r="U301" s="76">
        <f t="shared" si="463"/>
        <v>0</v>
      </c>
      <c r="V301" s="74">
        <f t="shared" si="464"/>
        <v>0</v>
      </c>
      <c r="W301" s="75">
        <f t="shared" si="465"/>
        <v>0</v>
      </c>
      <c r="X301" s="76">
        <f t="shared" si="466"/>
        <v>0</v>
      </c>
      <c r="Y301" s="74">
        <f t="shared" si="467"/>
        <v>0</v>
      </c>
      <c r="Z301" s="75">
        <f t="shared" si="468"/>
        <v>0</v>
      </c>
      <c r="AA301" s="76">
        <f t="shared" si="469"/>
        <v>0</v>
      </c>
      <c r="AB301" s="74">
        <f t="shared" si="470"/>
        <v>0</v>
      </c>
      <c r="AC301" s="75">
        <f t="shared" si="471"/>
        <v>0</v>
      </c>
      <c r="AD301" s="76">
        <f t="shared" si="472"/>
        <v>0</v>
      </c>
      <c r="AE301" s="74">
        <f t="shared" si="473"/>
        <v>0</v>
      </c>
      <c r="AF301" s="75">
        <f t="shared" si="474"/>
        <v>0</v>
      </c>
      <c r="AG301" s="76">
        <f t="shared" si="475"/>
        <v>0</v>
      </c>
      <c r="AH301" s="74">
        <f t="shared" si="476"/>
        <v>0</v>
      </c>
      <c r="AI301" s="75">
        <f t="shared" si="477"/>
        <v>0</v>
      </c>
      <c r="AJ301" s="76">
        <f t="shared" si="478"/>
        <v>0</v>
      </c>
      <c r="AK301" s="74">
        <f t="shared" si="479"/>
        <v>0</v>
      </c>
      <c r="AL301" s="75">
        <f t="shared" si="480"/>
        <v>0</v>
      </c>
      <c r="AM301" s="76">
        <f t="shared" si="481"/>
        <v>0</v>
      </c>
      <c r="AN301" s="74">
        <f t="shared" si="482"/>
        <v>0</v>
      </c>
      <c r="AO301" s="75">
        <f t="shared" si="483"/>
        <v>0</v>
      </c>
      <c r="AP301" s="76">
        <f t="shared" si="484"/>
        <v>0</v>
      </c>
      <c r="AQ301" s="77">
        <f t="shared" si="422"/>
        <v>0.53290173487304215</v>
      </c>
      <c r="AR301" s="77">
        <f t="shared" si="485"/>
        <v>0.39144688900062297</v>
      </c>
      <c r="AS301" s="78">
        <f t="shared" si="486"/>
        <v>0.28290969174483827</v>
      </c>
      <c r="AT301" s="77">
        <f t="shared" si="487"/>
        <v>0.32564341925453871</v>
      </c>
      <c r="AU301" s="79">
        <f t="shared" si="515"/>
        <v>0.1</v>
      </c>
      <c r="AV301" s="139">
        <f>DataEntry!P301</f>
        <v>82.009999999999991</v>
      </c>
      <c r="AW301" s="80" t="str">
        <f t="shared" si="423"/>
        <v>77/50</v>
      </c>
      <c r="AX301" s="80" t="str">
        <f t="shared" si="424"/>
        <v>63/25</v>
      </c>
      <c r="AY301" s="80" t="str">
        <f t="shared" si="425"/>
        <v>51/25</v>
      </c>
      <c r="AZ301" s="92">
        <f>DataEntry!I301</f>
        <v>49</v>
      </c>
      <c r="BA301" s="93">
        <f>DataEntry!J301</f>
        <v>20</v>
      </c>
      <c r="BB301" s="92">
        <f>DataEntry!K301</f>
        <v>72</v>
      </c>
      <c r="BC301" s="93">
        <f>DataEntry!L301</f>
        <v>25</v>
      </c>
      <c r="BD301" s="92">
        <f>DataEntry!M301</f>
        <v>99</v>
      </c>
      <c r="BE301" s="93">
        <f>DataEntry!N301</f>
        <v>100</v>
      </c>
      <c r="BF301" s="77">
        <f t="shared" si="488"/>
        <v>0.27602626846890005</v>
      </c>
      <c r="BG301" s="77">
        <f t="shared" si="489"/>
        <v>0.24543572840662503</v>
      </c>
      <c r="BH301" s="77">
        <f t="shared" si="490"/>
        <v>0.47853800312447492</v>
      </c>
      <c r="BI301" s="83">
        <f t="shared" si="491"/>
        <v>1</v>
      </c>
      <c r="BJ301" s="83">
        <f t="shared" si="492"/>
        <v>0</v>
      </c>
      <c r="BK301" s="83">
        <f t="shared" si="493"/>
        <v>0</v>
      </c>
      <c r="BL301" s="84">
        <f t="shared" si="426"/>
        <v>0.39144688900062297</v>
      </c>
      <c r="BM301" s="84">
        <f t="shared" si="427"/>
        <v>0.27602626846890005</v>
      </c>
      <c r="BN301" s="85">
        <f t="shared" si="494"/>
        <v>0.11542062053172292</v>
      </c>
      <c r="BO301" s="84">
        <f t="shared" si="428"/>
        <v>0.39144688900062297</v>
      </c>
      <c r="BP301" s="84">
        <f t="shared" si="429"/>
        <v>0.28290969174483827</v>
      </c>
      <c r="BQ301" s="84">
        <f t="shared" si="430"/>
        <v>0.32564341925453871</v>
      </c>
      <c r="BR301" s="84">
        <f t="shared" si="495"/>
        <v>0.27602626846890005</v>
      </c>
      <c r="BS301" s="84">
        <f t="shared" si="495"/>
        <v>0.24543572840662503</v>
      </c>
      <c r="BT301" s="84">
        <f t="shared" si="495"/>
        <v>0.47853800312447492</v>
      </c>
      <c r="BU301" s="86">
        <f t="shared" si="496"/>
        <v>1</v>
      </c>
      <c r="BV301" s="86">
        <f t="shared" si="496"/>
        <v>0</v>
      </c>
      <c r="BW301" s="86">
        <f t="shared" si="496"/>
        <v>0</v>
      </c>
      <c r="BX301" s="86">
        <f t="shared" si="497"/>
        <v>1</v>
      </c>
      <c r="BY301" s="86">
        <f t="shared" si="497"/>
        <v>0</v>
      </c>
      <c r="BZ301" s="86">
        <f t="shared" si="497"/>
        <v>0</v>
      </c>
      <c r="CA301" s="83">
        <f>IF(AND(DataEntry!B301&gt;=ExFrom,DataEntry!B301&lt;=ExTo),0,IF(AR301&lt;DS301,0,DB301))</f>
        <v>39</v>
      </c>
      <c r="CB301" s="83">
        <f>IF(AND(DataEntry!B301&gt;=ExFrom,DataEntry!B301&lt;=ExTo),0,IF(AT301&lt;DT301,0,DC301))</f>
        <v>0</v>
      </c>
      <c r="CC301" s="14">
        <f t="shared" si="498"/>
        <v>95.55</v>
      </c>
      <c r="CD301" s="72" t="str">
        <f t="shared" si="431"/>
        <v>Erzgebirge Aue</v>
      </c>
      <c r="CE301" s="87">
        <f t="shared" si="499"/>
        <v>5.0099594040724948E-2</v>
      </c>
      <c r="CF301" s="88">
        <f t="shared" si="500"/>
        <v>0.24384533944252207</v>
      </c>
      <c r="CG301" s="88">
        <f t="shared" si="501"/>
        <v>-0.23329308914773503</v>
      </c>
      <c r="CH301" s="87">
        <f t="shared" si="502"/>
        <v>0.28290969174483832</v>
      </c>
      <c r="CI301" s="89">
        <f t="shared" si="432"/>
        <v>1</v>
      </c>
      <c r="CJ301" s="89">
        <f t="shared" si="433"/>
        <v>0</v>
      </c>
      <c r="CK301" s="157">
        <f t="shared" si="434"/>
        <v>95.55</v>
      </c>
      <c r="CL301" s="90">
        <f t="shared" si="435"/>
        <v>0</v>
      </c>
      <c r="CM301" s="157">
        <f t="shared" si="436"/>
        <v>0</v>
      </c>
      <c r="CN301" s="90">
        <f t="shared" si="437"/>
        <v>0</v>
      </c>
      <c r="CO301" s="157">
        <f t="shared" si="438"/>
        <v>0</v>
      </c>
      <c r="CP301" s="90">
        <f t="shared" si="439"/>
        <v>0</v>
      </c>
      <c r="CQ301" s="157">
        <f t="shared" si="440"/>
        <v>0</v>
      </c>
      <c r="CR301" s="90">
        <f t="shared" si="441"/>
        <v>0</v>
      </c>
      <c r="CS301" s="157">
        <f t="shared" si="442"/>
        <v>0</v>
      </c>
      <c r="CT301" s="90">
        <f t="shared" si="443"/>
        <v>0</v>
      </c>
      <c r="CU301" s="157">
        <f t="shared" si="444"/>
        <v>0</v>
      </c>
      <c r="CV301" s="90">
        <f t="shared" si="445"/>
        <v>0</v>
      </c>
      <c r="CW301" s="157">
        <f t="shared" si="446"/>
        <v>0</v>
      </c>
      <c r="CX301" s="90">
        <f t="shared" si="447"/>
        <v>0</v>
      </c>
      <c r="CY301" s="157">
        <f t="shared" si="448"/>
        <v>0</v>
      </c>
      <c r="CZ301" s="90">
        <f t="shared" si="449"/>
        <v>0</v>
      </c>
      <c r="DA301" s="94">
        <f>DataEntry!B301</f>
        <v>44339</v>
      </c>
      <c r="DB301" s="83">
        <f t="shared" si="450"/>
        <v>39</v>
      </c>
      <c r="DC301" s="83">
        <f t="shared" si="451"/>
        <v>0</v>
      </c>
      <c r="DD301" s="145">
        <f t="shared" si="503"/>
        <v>1</v>
      </c>
      <c r="DE301" s="145" t="str">
        <f t="shared" si="504"/>
        <v/>
      </c>
      <c r="DF301" s="145" t="str">
        <f t="shared" si="505"/>
        <v/>
      </c>
      <c r="DG301" s="145" t="str">
        <f t="shared" si="506"/>
        <v/>
      </c>
      <c r="DH301" s="145" t="str">
        <f t="shared" si="507"/>
        <v/>
      </c>
      <c r="DI301" s="145">
        <f t="shared" si="508"/>
        <v>13</v>
      </c>
      <c r="DJ301" s="83">
        <f t="shared" si="509"/>
        <v>39</v>
      </c>
      <c r="DK301" s="83">
        <f t="shared" si="510"/>
        <v>0</v>
      </c>
      <c r="DL301" s="84">
        <f t="shared" si="511"/>
        <v>13.54</v>
      </c>
      <c r="DM301" s="14">
        <f t="shared" si="512"/>
        <v>-13.54</v>
      </c>
      <c r="DN301" s="87">
        <f>IFERROR(DO301*(1-DCFactor)+Results!DP301*DCFactor,"")</f>
        <v>0.26742870302786237</v>
      </c>
      <c r="DO301" s="87">
        <f>(DFactor*Rounds*Number/2+SUM(BV$3:BV289))/(Rounds*Number/2+COUNT(BV$3:BV289))</f>
        <v>0.27078583473861717</v>
      </c>
      <c r="DP301" s="87">
        <f t="shared" si="452"/>
        <v>0.26119402985074625</v>
      </c>
      <c r="DQ301" s="84">
        <f t="shared" si="453"/>
        <v>0</v>
      </c>
      <c r="DR301" s="84">
        <f t="shared" si="454"/>
        <v>0</v>
      </c>
      <c r="DS301" s="87">
        <f t="shared" si="455"/>
        <v>0.32853848868524926</v>
      </c>
      <c r="DT301" s="87">
        <f t="shared" si="456"/>
        <v>0.34444310297159114</v>
      </c>
      <c r="DU301" s="87">
        <f t="shared" si="457"/>
        <v>0.28290969174483832</v>
      </c>
      <c r="DV301" s="86">
        <f t="shared" si="513"/>
        <v>1</v>
      </c>
      <c r="DW301" s="86">
        <f t="shared" si="514"/>
        <v>-1</v>
      </c>
    </row>
    <row r="302" spans="1:127" x14ac:dyDescent="0.25">
      <c r="A302" s="69">
        <v>300</v>
      </c>
      <c r="B302" s="70">
        <f>DataEntry!C302</f>
        <v>6</v>
      </c>
      <c r="C302" s="71">
        <f>COUNTIF(D$2:D302,D302)+COUNTIF(G$2:G302,D302)</f>
        <v>34</v>
      </c>
      <c r="D302" s="72" t="str">
        <f t="shared" si="415"/>
        <v>Greuther Furth</v>
      </c>
      <c r="E302" s="70">
        <f>DataEntry!E302</f>
        <v>5</v>
      </c>
      <c r="F302" s="71">
        <f>COUNTIF(D$2:D302,G302)+COUNTIF(G$2:G302,G302)</f>
        <v>34</v>
      </c>
      <c r="G302" s="72" t="str">
        <f t="shared" si="416"/>
        <v>Fortuna Dusseldorf</v>
      </c>
      <c r="H302" s="73">
        <f>DataEntry!G302</f>
        <v>3</v>
      </c>
      <c r="I302" s="73">
        <f>DataEntry!H302</f>
        <v>2</v>
      </c>
      <c r="J302" s="158">
        <f t="shared" si="414"/>
        <v>1</v>
      </c>
      <c r="K302" s="156">
        <f t="shared" si="417"/>
        <v>0</v>
      </c>
      <c r="L302" s="224">
        <f t="shared" si="418"/>
        <v>2503.39040094029</v>
      </c>
      <c r="M302" s="224">
        <f t="shared" si="419"/>
        <v>2473.9178633370611</v>
      </c>
      <c r="N302" s="236">
        <f t="shared" si="458"/>
        <v>29.47253760322883</v>
      </c>
      <c r="O302" s="22" t="str">
        <f t="shared" si="459"/>
        <v>T6G34</v>
      </c>
      <c r="P302" s="248">
        <f t="shared" si="420"/>
        <v>46.113893540073441</v>
      </c>
      <c r="Q302" s="22" t="str">
        <f t="shared" si="460"/>
        <v>T5G34</v>
      </c>
      <c r="R302" s="248">
        <f t="shared" si="421"/>
        <v>-46.113893540073441</v>
      </c>
      <c r="S302" s="74">
        <f t="shared" si="461"/>
        <v>1</v>
      </c>
      <c r="T302" s="75">
        <f t="shared" si="462"/>
        <v>0</v>
      </c>
      <c r="U302" s="76">
        <f t="shared" si="463"/>
        <v>0</v>
      </c>
      <c r="V302" s="74">
        <f t="shared" si="464"/>
        <v>0</v>
      </c>
      <c r="W302" s="75">
        <f t="shared" si="465"/>
        <v>0</v>
      </c>
      <c r="X302" s="76">
        <f t="shared" si="466"/>
        <v>0</v>
      </c>
      <c r="Y302" s="74">
        <f t="shared" si="467"/>
        <v>0</v>
      </c>
      <c r="Z302" s="75">
        <f t="shared" si="468"/>
        <v>0</v>
      </c>
      <c r="AA302" s="76">
        <f t="shared" si="469"/>
        <v>0</v>
      </c>
      <c r="AB302" s="74">
        <f t="shared" si="470"/>
        <v>0</v>
      </c>
      <c r="AC302" s="75">
        <f t="shared" si="471"/>
        <v>0</v>
      </c>
      <c r="AD302" s="76">
        <f t="shared" si="472"/>
        <v>0</v>
      </c>
      <c r="AE302" s="74">
        <f t="shared" si="473"/>
        <v>0</v>
      </c>
      <c r="AF302" s="75">
        <f t="shared" si="474"/>
        <v>0</v>
      </c>
      <c r="AG302" s="76">
        <f t="shared" si="475"/>
        <v>0</v>
      </c>
      <c r="AH302" s="74">
        <f t="shared" si="476"/>
        <v>0</v>
      </c>
      <c r="AI302" s="75">
        <f t="shared" si="477"/>
        <v>0</v>
      </c>
      <c r="AJ302" s="76">
        <f t="shared" si="478"/>
        <v>0</v>
      </c>
      <c r="AK302" s="74">
        <f t="shared" si="479"/>
        <v>0</v>
      </c>
      <c r="AL302" s="75">
        <f t="shared" si="480"/>
        <v>0</v>
      </c>
      <c r="AM302" s="76">
        <f t="shared" si="481"/>
        <v>0</v>
      </c>
      <c r="AN302" s="74">
        <f t="shared" si="482"/>
        <v>0</v>
      </c>
      <c r="AO302" s="75">
        <f t="shared" si="483"/>
        <v>0</v>
      </c>
      <c r="AP302" s="76">
        <f t="shared" si="484"/>
        <v>0</v>
      </c>
      <c r="AQ302" s="77">
        <f t="shared" si="422"/>
        <v>0.52563440312525977</v>
      </c>
      <c r="AR302" s="77">
        <f t="shared" si="485"/>
        <v>0.37813695049771767</v>
      </c>
      <c r="AS302" s="78">
        <f t="shared" si="486"/>
        <v>0.29499490525508421</v>
      </c>
      <c r="AT302" s="77">
        <f t="shared" si="487"/>
        <v>0.32686814424719812</v>
      </c>
      <c r="AU302" s="79">
        <f t="shared" si="515"/>
        <v>0.1</v>
      </c>
      <c r="AV302" s="139">
        <f>DataEntry!P302</f>
        <v>-42.17</v>
      </c>
      <c r="AW302" s="80" t="str">
        <f t="shared" si="423"/>
        <v>41/25</v>
      </c>
      <c r="AX302" s="80" t="str">
        <f t="shared" si="424"/>
        <v>59/25</v>
      </c>
      <c r="AY302" s="80" t="str">
        <f t="shared" si="425"/>
        <v>51/25</v>
      </c>
      <c r="AZ302" s="92">
        <f>DataEntry!I302</f>
        <v>59</v>
      </c>
      <c r="BA302" s="93">
        <f>DataEntry!J302</f>
        <v>100</v>
      </c>
      <c r="BB302" s="92">
        <f>DataEntry!K302</f>
        <v>18</v>
      </c>
      <c r="BC302" s="93">
        <f>DataEntry!L302</f>
        <v>5</v>
      </c>
      <c r="BD302" s="92">
        <f>DataEntry!M302</f>
        <v>39</v>
      </c>
      <c r="BE302" s="93">
        <f>DataEntry!N302</f>
        <v>10</v>
      </c>
      <c r="BF302" s="77">
        <f t="shared" si="488"/>
        <v>0.59875149422234031</v>
      </c>
      <c r="BG302" s="77">
        <f t="shared" si="489"/>
        <v>0.20695975561163502</v>
      </c>
      <c r="BH302" s="77">
        <f t="shared" si="490"/>
        <v>0.19428875016602473</v>
      </c>
      <c r="BI302" s="83">
        <f t="shared" si="491"/>
        <v>1</v>
      </c>
      <c r="BJ302" s="83">
        <f t="shared" si="492"/>
        <v>0</v>
      </c>
      <c r="BK302" s="83">
        <f t="shared" si="493"/>
        <v>0</v>
      </c>
      <c r="BL302" s="84">
        <f t="shared" si="426"/>
        <v>0.37813695049771767</v>
      </c>
      <c r="BM302" s="84">
        <f t="shared" si="427"/>
        <v>0.59875149422234031</v>
      </c>
      <c r="BN302" s="85">
        <f t="shared" si="494"/>
        <v>-0.22061454372462264</v>
      </c>
      <c r="BO302" s="84">
        <f t="shared" si="428"/>
        <v>0.37813695049771767</v>
      </c>
      <c r="BP302" s="84">
        <f t="shared" si="429"/>
        <v>0.29499490525508421</v>
      </c>
      <c r="BQ302" s="84">
        <f t="shared" si="430"/>
        <v>0.32686814424719812</v>
      </c>
      <c r="BR302" s="84">
        <f t="shared" si="495"/>
        <v>0.59875149422234031</v>
      </c>
      <c r="BS302" s="84">
        <f t="shared" si="495"/>
        <v>0.20695975561163502</v>
      </c>
      <c r="BT302" s="84">
        <f t="shared" si="495"/>
        <v>0.19428875016602473</v>
      </c>
      <c r="BU302" s="86">
        <f t="shared" si="496"/>
        <v>1</v>
      </c>
      <c r="BV302" s="86">
        <f t="shared" si="496"/>
        <v>0</v>
      </c>
      <c r="BW302" s="86">
        <f t="shared" si="496"/>
        <v>0</v>
      </c>
      <c r="BX302" s="86">
        <f t="shared" si="497"/>
        <v>1</v>
      </c>
      <c r="BY302" s="86">
        <f t="shared" si="497"/>
        <v>0</v>
      </c>
      <c r="BZ302" s="86">
        <f t="shared" si="497"/>
        <v>0</v>
      </c>
      <c r="CA302" s="83">
        <f>IF(AND(DataEntry!B302&gt;=ExFrom,DataEntry!B302&lt;=ExTo),0,IF(AR302&lt;DS302,0,DB302))</f>
        <v>0</v>
      </c>
      <c r="CB302" s="83">
        <f>IF(AND(DataEntry!B302&gt;=ExFrom,DataEntry!B302&lt;=ExTo),0,IF(AT302&lt;DT302,0,DC302))</f>
        <v>33</v>
      </c>
      <c r="CC302" s="14">
        <f t="shared" si="498"/>
        <v>-33</v>
      </c>
      <c r="CD302" s="72" t="str">
        <f t="shared" si="431"/>
        <v>Fortuna Dusseldorf</v>
      </c>
      <c r="CE302" s="87">
        <f t="shared" si="499"/>
        <v>5.0403754610950147E-2</v>
      </c>
      <c r="CF302" s="88">
        <f t="shared" si="500"/>
        <v>-0.27477449470446114</v>
      </c>
      <c r="CG302" s="88">
        <f t="shared" si="501"/>
        <v>0.39915770140487372</v>
      </c>
      <c r="CH302" s="87">
        <f t="shared" si="502"/>
        <v>0.29499490525508421</v>
      </c>
      <c r="CI302" s="89">
        <f t="shared" si="432"/>
        <v>0</v>
      </c>
      <c r="CJ302" s="89">
        <f t="shared" si="433"/>
        <v>1</v>
      </c>
      <c r="CK302" s="157">
        <f t="shared" si="434"/>
        <v>0</v>
      </c>
      <c r="CL302" s="90">
        <f t="shared" si="435"/>
        <v>-33</v>
      </c>
      <c r="CM302" s="157">
        <f t="shared" si="436"/>
        <v>0</v>
      </c>
      <c r="CN302" s="90">
        <f t="shared" si="437"/>
        <v>0</v>
      </c>
      <c r="CO302" s="157">
        <f t="shared" si="438"/>
        <v>0</v>
      </c>
      <c r="CP302" s="90">
        <f t="shared" si="439"/>
        <v>0</v>
      </c>
      <c r="CQ302" s="157">
        <f t="shared" si="440"/>
        <v>0</v>
      </c>
      <c r="CR302" s="90">
        <f t="shared" si="441"/>
        <v>0</v>
      </c>
      <c r="CS302" s="157">
        <f t="shared" si="442"/>
        <v>0</v>
      </c>
      <c r="CT302" s="90">
        <f t="shared" si="443"/>
        <v>0</v>
      </c>
      <c r="CU302" s="157">
        <f t="shared" si="444"/>
        <v>0</v>
      </c>
      <c r="CV302" s="90">
        <f t="shared" si="445"/>
        <v>0</v>
      </c>
      <c r="CW302" s="157">
        <f t="shared" si="446"/>
        <v>0</v>
      </c>
      <c r="CX302" s="90">
        <f t="shared" si="447"/>
        <v>0</v>
      </c>
      <c r="CY302" s="157">
        <f t="shared" si="448"/>
        <v>0</v>
      </c>
      <c r="CZ302" s="90">
        <f t="shared" si="449"/>
        <v>0</v>
      </c>
      <c r="DA302" s="94">
        <f>DataEntry!B302</f>
        <v>44339</v>
      </c>
      <c r="DB302" s="83">
        <f t="shared" si="450"/>
        <v>0</v>
      </c>
      <c r="DC302" s="83">
        <f t="shared" si="451"/>
        <v>33</v>
      </c>
      <c r="DD302" s="145">
        <f t="shared" si="503"/>
        <v>6</v>
      </c>
      <c r="DE302" s="145" t="str">
        <f t="shared" si="504"/>
        <v/>
      </c>
      <c r="DF302" s="145" t="str">
        <f t="shared" si="505"/>
        <v/>
      </c>
      <c r="DG302" s="145" t="str">
        <f t="shared" si="506"/>
        <v/>
      </c>
      <c r="DH302" s="145" t="str">
        <f t="shared" si="507"/>
        <v/>
      </c>
      <c r="DI302" s="145">
        <f t="shared" si="508"/>
        <v>5</v>
      </c>
      <c r="DJ302" s="83">
        <f t="shared" si="509"/>
        <v>0</v>
      </c>
      <c r="DK302" s="83">
        <f t="shared" si="510"/>
        <v>33</v>
      </c>
      <c r="DL302" s="84">
        <f t="shared" si="511"/>
        <v>9.17</v>
      </c>
      <c r="DM302" s="14">
        <f t="shared" si="512"/>
        <v>-9.17</v>
      </c>
      <c r="DN302" s="87">
        <f>IFERROR(DO302*(1-DCFactor)+Results!DP302*DCFactor,"")</f>
        <v>0.28280403035328405</v>
      </c>
      <c r="DO302" s="87">
        <f>(DFactor*Rounds*Number/2+SUM(BV$3:BV290))/(Rounds*Number/2+COUNT(BV$3:BV290))</f>
        <v>0.27032996632996631</v>
      </c>
      <c r="DP302" s="87">
        <f t="shared" si="452"/>
        <v>0.30597014925373134</v>
      </c>
      <c r="DQ302" s="84">
        <f t="shared" si="453"/>
        <v>41.370237571326037</v>
      </c>
      <c r="DR302" s="84">
        <f t="shared" si="454"/>
        <v>0</v>
      </c>
      <c r="DS302" s="87">
        <f t="shared" si="455"/>
        <v>0.34582581649014871</v>
      </c>
      <c r="DT302" s="87">
        <f t="shared" si="456"/>
        <v>0.32336140995317086</v>
      </c>
      <c r="DU302" s="87">
        <f t="shared" si="457"/>
        <v>0.29499490525508421</v>
      </c>
      <c r="DV302" s="86">
        <f t="shared" si="513"/>
        <v>1</v>
      </c>
      <c r="DW302" s="86">
        <f t="shared" si="514"/>
        <v>-1</v>
      </c>
    </row>
    <row r="303" spans="1:127" x14ac:dyDescent="0.25">
      <c r="A303" s="69">
        <v>301</v>
      </c>
      <c r="B303" s="70">
        <f>DataEntry!C303</f>
        <v>7</v>
      </c>
      <c r="C303" s="71">
        <f>COUNTIF(D$2:D303,D303)+COUNTIF(G$2:G303,D303)</f>
        <v>34</v>
      </c>
      <c r="D303" s="72" t="str">
        <f t="shared" si="415"/>
        <v>Hamburger</v>
      </c>
      <c r="E303" s="70">
        <f>DataEntry!E303</f>
        <v>3</v>
      </c>
      <c r="F303" s="71">
        <f>COUNTIF(D$2:D303,G303)+COUNTIF(G$2:G303,G303)</f>
        <v>34</v>
      </c>
      <c r="G303" s="72" t="str">
        <f t="shared" si="416"/>
        <v>Eintracht Braunschweig</v>
      </c>
      <c r="H303" s="73">
        <f>DataEntry!G303</f>
        <v>4</v>
      </c>
      <c r="I303" s="73">
        <f>DataEntry!H303</f>
        <v>0</v>
      </c>
      <c r="J303" s="158">
        <f t="shared" si="414"/>
        <v>1</v>
      </c>
      <c r="K303" s="156">
        <f t="shared" si="417"/>
        <v>4</v>
      </c>
      <c r="L303" s="224">
        <f t="shared" si="418"/>
        <v>2610.4059996099923</v>
      </c>
      <c r="M303" s="224">
        <f t="shared" si="419"/>
        <v>2314.8066993588036</v>
      </c>
      <c r="N303" s="236">
        <f t="shared" si="458"/>
        <v>295.59930025118865</v>
      </c>
      <c r="O303" s="22" t="str">
        <f t="shared" si="459"/>
        <v>T7G34</v>
      </c>
      <c r="P303" s="248">
        <f t="shared" si="420"/>
        <v>3.047560834788805</v>
      </c>
      <c r="Q303" s="22" t="str">
        <f t="shared" si="460"/>
        <v>T3G34</v>
      </c>
      <c r="R303" s="248">
        <f t="shared" si="421"/>
        <v>-3.047560834788805</v>
      </c>
      <c r="S303" s="74">
        <f t="shared" si="461"/>
        <v>0</v>
      </c>
      <c r="T303" s="75">
        <f t="shared" si="462"/>
        <v>0</v>
      </c>
      <c r="U303" s="76">
        <f t="shared" si="463"/>
        <v>0</v>
      </c>
      <c r="V303" s="74">
        <f t="shared" si="464"/>
        <v>0</v>
      </c>
      <c r="W303" s="75">
        <f t="shared" si="465"/>
        <v>0</v>
      </c>
      <c r="X303" s="76">
        <f t="shared" si="466"/>
        <v>0</v>
      </c>
      <c r="Y303" s="74">
        <f t="shared" si="467"/>
        <v>0</v>
      </c>
      <c r="Z303" s="75">
        <f t="shared" si="468"/>
        <v>0</v>
      </c>
      <c r="AA303" s="76">
        <f t="shared" si="469"/>
        <v>0</v>
      </c>
      <c r="AB303" s="74">
        <f t="shared" si="470"/>
        <v>0</v>
      </c>
      <c r="AC303" s="75">
        <f t="shared" si="471"/>
        <v>0</v>
      </c>
      <c r="AD303" s="76">
        <f t="shared" si="472"/>
        <v>0</v>
      </c>
      <c r="AE303" s="74">
        <f t="shared" si="473"/>
        <v>0</v>
      </c>
      <c r="AF303" s="75">
        <f t="shared" si="474"/>
        <v>0</v>
      </c>
      <c r="AG303" s="76">
        <f t="shared" si="475"/>
        <v>0</v>
      </c>
      <c r="AH303" s="74">
        <f t="shared" si="476"/>
        <v>1</v>
      </c>
      <c r="AI303" s="75">
        <f t="shared" si="477"/>
        <v>0</v>
      </c>
      <c r="AJ303" s="76">
        <f t="shared" si="478"/>
        <v>0</v>
      </c>
      <c r="AK303" s="74">
        <f t="shared" si="479"/>
        <v>0</v>
      </c>
      <c r="AL303" s="75">
        <f t="shared" si="480"/>
        <v>0</v>
      </c>
      <c r="AM303" s="76">
        <f t="shared" si="481"/>
        <v>0</v>
      </c>
      <c r="AN303" s="74">
        <f t="shared" si="482"/>
        <v>0</v>
      </c>
      <c r="AO303" s="75">
        <f t="shared" si="483"/>
        <v>0</v>
      </c>
      <c r="AP303" s="76">
        <f t="shared" si="484"/>
        <v>0</v>
      </c>
      <c r="AQ303" s="77">
        <f t="shared" si="422"/>
        <v>0.7823170832293711</v>
      </c>
      <c r="AR303" s="77">
        <f t="shared" si="485"/>
        <v>0.68842067102724858</v>
      </c>
      <c r="AS303" s="78">
        <f t="shared" si="486"/>
        <v>0.18779282440424505</v>
      </c>
      <c r="AT303" s="77">
        <f t="shared" si="487"/>
        <v>0.12378650456850637</v>
      </c>
      <c r="AU303" s="79">
        <f t="shared" si="515"/>
        <v>0.1</v>
      </c>
      <c r="AV303" s="139">
        <f>DataEntry!P303</f>
        <v>49.68</v>
      </c>
      <c r="AW303" s="80" t="str">
        <f t="shared" si="423"/>
        <v>4/9</v>
      </c>
      <c r="AX303" s="80" t="str">
        <f t="shared" si="424"/>
        <v>43/10</v>
      </c>
      <c r="AY303" s="80" t="str">
        <f t="shared" si="425"/>
        <v>7/1</v>
      </c>
      <c r="AZ303" s="92">
        <f>DataEntry!I303</f>
        <v>18</v>
      </c>
      <c r="BA303" s="93">
        <f>DataEntry!J303</f>
        <v>25</v>
      </c>
      <c r="BB303" s="92">
        <f>DataEntry!K303</f>
        <v>18</v>
      </c>
      <c r="BC303" s="93">
        <f>DataEntry!L303</f>
        <v>5</v>
      </c>
      <c r="BD303" s="92">
        <f>DataEntry!M303</f>
        <v>74</v>
      </c>
      <c r="BE303" s="93">
        <f>DataEntry!N303</f>
        <v>25</v>
      </c>
      <c r="BF303" s="77">
        <f t="shared" si="488"/>
        <v>0.55301889541943949</v>
      </c>
      <c r="BG303" s="77">
        <f t="shared" si="489"/>
        <v>0.20678097828726866</v>
      </c>
      <c r="BH303" s="77">
        <f t="shared" si="490"/>
        <v>0.24020012629329188</v>
      </c>
      <c r="BI303" s="83">
        <f t="shared" si="491"/>
        <v>1</v>
      </c>
      <c r="BJ303" s="83">
        <f t="shared" si="492"/>
        <v>0</v>
      </c>
      <c r="BK303" s="83">
        <f t="shared" si="493"/>
        <v>0</v>
      </c>
      <c r="BL303" s="84">
        <f t="shared" si="426"/>
        <v>0.68842067102724858</v>
      </c>
      <c r="BM303" s="84">
        <f t="shared" si="427"/>
        <v>0.55301889541943949</v>
      </c>
      <c r="BN303" s="85">
        <f t="shared" si="494"/>
        <v>0.13540177560780908</v>
      </c>
      <c r="BO303" s="84">
        <f t="shared" si="428"/>
        <v>0.68842067102724858</v>
      </c>
      <c r="BP303" s="84">
        <f t="shared" si="429"/>
        <v>0.18779282440424505</v>
      </c>
      <c r="BQ303" s="84">
        <f t="shared" si="430"/>
        <v>0.12378650456850637</v>
      </c>
      <c r="BR303" s="84">
        <f t="shared" si="495"/>
        <v>0.55301889541943949</v>
      </c>
      <c r="BS303" s="84">
        <f t="shared" si="495"/>
        <v>0.20678097828726866</v>
      </c>
      <c r="BT303" s="84">
        <f t="shared" si="495"/>
        <v>0.24020012629329188</v>
      </c>
      <c r="BU303" s="86">
        <f t="shared" si="496"/>
        <v>1</v>
      </c>
      <c r="BV303" s="86">
        <f t="shared" si="496"/>
        <v>0</v>
      </c>
      <c r="BW303" s="86">
        <f t="shared" si="496"/>
        <v>0</v>
      </c>
      <c r="BX303" s="86">
        <f t="shared" si="497"/>
        <v>1</v>
      </c>
      <c r="BY303" s="86">
        <f t="shared" si="497"/>
        <v>0</v>
      </c>
      <c r="BZ303" s="86">
        <f t="shared" si="497"/>
        <v>0</v>
      </c>
      <c r="CA303" s="83">
        <f>IF(AND(DataEntry!B303&gt;=ExFrom,DataEntry!B303&lt;=ExTo),0,IF(AR303&lt;DS303,0,DB303))</f>
        <v>69</v>
      </c>
      <c r="CB303" s="83">
        <f>IF(AND(DataEntry!B303&gt;=ExFrom,DataEntry!B303&lt;=ExTo),0,IF(AT303&lt;DT303,0,DC303))</f>
        <v>0</v>
      </c>
      <c r="CC303" s="14">
        <f t="shared" si="498"/>
        <v>49.68</v>
      </c>
      <c r="CD303" s="72" t="str">
        <f t="shared" si="431"/>
        <v>Hamburger</v>
      </c>
      <c r="CE303" s="87">
        <f t="shared" si="499"/>
        <v>5.1311905710287986E-2</v>
      </c>
      <c r="CF303" s="88">
        <f t="shared" si="500"/>
        <v>0.15540523902575165</v>
      </c>
      <c r="CG303" s="88">
        <f t="shared" si="501"/>
        <v>-0.2864562377862987</v>
      </c>
      <c r="CH303" s="87">
        <f t="shared" si="502"/>
        <v>0.18779282440424505</v>
      </c>
      <c r="CI303" s="89">
        <f t="shared" si="432"/>
        <v>1</v>
      </c>
      <c r="CJ303" s="89">
        <f t="shared" si="433"/>
        <v>0</v>
      </c>
      <c r="CK303" s="157">
        <f t="shared" si="434"/>
        <v>0</v>
      </c>
      <c r="CL303" s="90">
        <f t="shared" si="435"/>
        <v>0</v>
      </c>
      <c r="CM303" s="157">
        <f t="shared" si="436"/>
        <v>0</v>
      </c>
      <c r="CN303" s="90">
        <f t="shared" si="437"/>
        <v>0</v>
      </c>
      <c r="CO303" s="157">
        <f t="shared" si="438"/>
        <v>0</v>
      </c>
      <c r="CP303" s="90">
        <f t="shared" si="439"/>
        <v>0</v>
      </c>
      <c r="CQ303" s="157">
        <f t="shared" si="440"/>
        <v>0</v>
      </c>
      <c r="CR303" s="90">
        <f t="shared" si="441"/>
        <v>0</v>
      </c>
      <c r="CS303" s="157">
        <f t="shared" si="442"/>
        <v>0</v>
      </c>
      <c r="CT303" s="90">
        <f t="shared" si="443"/>
        <v>0</v>
      </c>
      <c r="CU303" s="157">
        <f t="shared" si="444"/>
        <v>49.68</v>
      </c>
      <c r="CV303" s="90">
        <f t="shared" si="445"/>
        <v>0</v>
      </c>
      <c r="CW303" s="157">
        <f t="shared" si="446"/>
        <v>0</v>
      </c>
      <c r="CX303" s="90">
        <f t="shared" si="447"/>
        <v>0</v>
      </c>
      <c r="CY303" s="157">
        <f t="shared" si="448"/>
        <v>0</v>
      </c>
      <c r="CZ303" s="90">
        <f t="shared" si="449"/>
        <v>0</v>
      </c>
      <c r="DA303" s="94">
        <f>DataEntry!B303</f>
        <v>44339</v>
      </c>
      <c r="DB303" s="83">
        <f t="shared" si="450"/>
        <v>69</v>
      </c>
      <c r="DC303" s="83">
        <f t="shared" si="451"/>
        <v>0</v>
      </c>
      <c r="DD303" s="145">
        <f t="shared" si="503"/>
        <v>7</v>
      </c>
      <c r="DE303" s="145" t="str">
        <f t="shared" si="504"/>
        <v/>
      </c>
      <c r="DF303" s="145" t="str">
        <f t="shared" si="505"/>
        <v/>
      </c>
      <c r="DG303" s="145" t="str">
        <f t="shared" si="506"/>
        <v/>
      </c>
      <c r="DH303" s="145" t="str">
        <f t="shared" si="507"/>
        <v/>
      </c>
      <c r="DI303" s="145">
        <f t="shared" si="508"/>
        <v>3</v>
      </c>
      <c r="DJ303" s="83">
        <f t="shared" si="509"/>
        <v>69</v>
      </c>
      <c r="DK303" s="83">
        <f t="shared" si="510"/>
        <v>0</v>
      </c>
      <c r="DL303" s="84">
        <f t="shared" si="511"/>
        <v>19.170000000000002</v>
      </c>
      <c r="DM303" s="14">
        <f t="shared" si="512"/>
        <v>-19.170000000000002</v>
      </c>
      <c r="DN303" s="87">
        <f>IFERROR(DO303*(1-DCFactor)+Results!DP303*DCFactor,"")</f>
        <v>0.28237124136064479</v>
      </c>
      <c r="DO303" s="87">
        <f>(DFactor*Rounds*Number/2+SUM(BV$3:BV291))/(Rounds*Number/2+COUNT(BV$3:BV291))</f>
        <v>0.26987563025210082</v>
      </c>
      <c r="DP303" s="87">
        <f t="shared" si="452"/>
        <v>0.30557737627651216</v>
      </c>
      <c r="DQ303" s="84">
        <f t="shared" si="453"/>
        <v>0</v>
      </c>
      <c r="DR303" s="84">
        <f t="shared" si="454"/>
        <v>0</v>
      </c>
      <c r="DS303" s="87">
        <f t="shared" si="455"/>
        <v>0.33148649203247493</v>
      </c>
      <c r="DT303" s="87">
        <f t="shared" si="456"/>
        <v>0.34621520792620997</v>
      </c>
      <c r="DU303" s="87">
        <f t="shared" si="457"/>
        <v>0.18779282440424505</v>
      </c>
      <c r="DV303" s="86">
        <f t="shared" si="513"/>
        <v>4</v>
      </c>
      <c r="DW303" s="86">
        <f t="shared" si="514"/>
        <v>-4</v>
      </c>
    </row>
    <row r="304" spans="1:127" x14ac:dyDescent="0.25">
      <c r="A304" s="69">
        <v>302</v>
      </c>
      <c r="B304" s="70">
        <f>DataEntry!C304</f>
        <v>8</v>
      </c>
      <c r="C304" s="71">
        <f>COUNTIF(D$2:D304,D304)+COUNTIF(G$2:G304,D304)</f>
        <v>34</v>
      </c>
      <c r="D304" s="72" t="str">
        <f t="shared" si="415"/>
        <v>Hannover 96</v>
      </c>
      <c r="E304" s="70">
        <f>DataEntry!E304</f>
        <v>12</v>
      </c>
      <c r="F304" s="71">
        <f>COUNTIF(D$2:D304,G304)+COUNTIF(G$2:G304,G304)</f>
        <v>34</v>
      </c>
      <c r="G304" s="72" t="str">
        <f t="shared" si="416"/>
        <v>Nurnberg</v>
      </c>
      <c r="H304" s="73">
        <f>DataEntry!G304</f>
        <v>1</v>
      </c>
      <c r="I304" s="73">
        <f>DataEntry!H304</f>
        <v>2</v>
      </c>
      <c r="J304" s="158">
        <f t="shared" si="414"/>
        <v>3</v>
      </c>
      <c r="K304" s="156">
        <f t="shared" si="417"/>
        <v>0</v>
      </c>
      <c r="L304" s="224">
        <f t="shared" si="418"/>
        <v>2506.8880125117771</v>
      </c>
      <c r="M304" s="224">
        <f t="shared" si="419"/>
        <v>2425.5404700978056</v>
      </c>
      <c r="N304" s="236">
        <f t="shared" si="458"/>
        <v>81.347542413971496</v>
      </c>
      <c r="O304" s="22" t="str">
        <f t="shared" si="459"/>
        <v>T8G34</v>
      </c>
      <c r="P304" s="248">
        <f t="shared" si="420"/>
        <v>-5.7410753305903626</v>
      </c>
      <c r="Q304" s="22" t="str">
        <f t="shared" si="460"/>
        <v>T12G34</v>
      </c>
      <c r="R304" s="248">
        <f t="shared" si="421"/>
        <v>5.7410753305903626</v>
      </c>
      <c r="S304" s="74">
        <f t="shared" si="461"/>
        <v>0</v>
      </c>
      <c r="T304" s="75">
        <f t="shared" si="462"/>
        <v>0</v>
      </c>
      <c r="U304" s="76">
        <f t="shared" si="463"/>
        <v>0</v>
      </c>
      <c r="V304" s="74">
        <f t="shared" si="464"/>
        <v>0</v>
      </c>
      <c r="W304" s="75">
        <f t="shared" si="465"/>
        <v>0</v>
      </c>
      <c r="X304" s="76">
        <f t="shared" si="466"/>
        <v>1</v>
      </c>
      <c r="Y304" s="74">
        <f t="shared" si="467"/>
        <v>0</v>
      </c>
      <c r="Z304" s="75">
        <f t="shared" si="468"/>
        <v>0</v>
      </c>
      <c r="AA304" s="76">
        <f t="shared" si="469"/>
        <v>0</v>
      </c>
      <c r="AB304" s="74">
        <f t="shared" si="470"/>
        <v>0</v>
      </c>
      <c r="AC304" s="75">
        <f t="shared" si="471"/>
        <v>0</v>
      </c>
      <c r="AD304" s="76">
        <f t="shared" si="472"/>
        <v>0</v>
      </c>
      <c r="AE304" s="74">
        <f t="shared" si="473"/>
        <v>0</v>
      </c>
      <c r="AF304" s="75">
        <f t="shared" si="474"/>
        <v>0</v>
      </c>
      <c r="AG304" s="76">
        <f t="shared" si="475"/>
        <v>0</v>
      </c>
      <c r="AH304" s="74">
        <f t="shared" si="476"/>
        <v>0</v>
      </c>
      <c r="AI304" s="75">
        <f t="shared" si="477"/>
        <v>0</v>
      </c>
      <c r="AJ304" s="76">
        <f t="shared" si="478"/>
        <v>0</v>
      </c>
      <c r="AK304" s="74">
        <f t="shared" si="479"/>
        <v>0</v>
      </c>
      <c r="AL304" s="75">
        <f t="shared" si="480"/>
        <v>0</v>
      </c>
      <c r="AM304" s="76">
        <f t="shared" si="481"/>
        <v>0</v>
      </c>
      <c r="AN304" s="74">
        <f t="shared" si="482"/>
        <v>0</v>
      </c>
      <c r="AO304" s="75">
        <f t="shared" si="483"/>
        <v>0</v>
      </c>
      <c r="AP304" s="76">
        <f t="shared" si="484"/>
        <v>0</v>
      </c>
      <c r="AQ304" s="77">
        <f t="shared" si="422"/>
        <v>0.57410753305903628</v>
      </c>
      <c r="AR304" s="77">
        <f t="shared" si="485"/>
        <v>0.42421954532962625</v>
      </c>
      <c r="AS304" s="78">
        <f t="shared" si="486"/>
        <v>0.29977597545882007</v>
      </c>
      <c r="AT304" s="77">
        <f t="shared" si="487"/>
        <v>0.27600447921155369</v>
      </c>
      <c r="AU304" s="79">
        <f t="shared" si="515"/>
        <v>0.1</v>
      </c>
      <c r="AV304" s="139">
        <f>DataEntry!P304</f>
        <v>0</v>
      </c>
      <c r="AW304" s="80" t="str">
        <f t="shared" si="423"/>
        <v>4/3</v>
      </c>
      <c r="AX304" s="80" t="str">
        <f t="shared" si="424"/>
        <v>58/25</v>
      </c>
      <c r="AY304" s="80" t="str">
        <f t="shared" si="425"/>
        <v>13/5</v>
      </c>
      <c r="AZ304" s="92">
        <f>DataEntry!I304</f>
        <v>139</v>
      </c>
      <c r="BA304" s="93">
        <f>DataEntry!J304</f>
        <v>100</v>
      </c>
      <c r="BB304" s="92">
        <f>DataEntry!K304</f>
        <v>5</v>
      </c>
      <c r="BC304" s="93">
        <f>DataEntry!L304</f>
        <v>2</v>
      </c>
      <c r="BD304" s="92">
        <f>DataEntry!M304</f>
        <v>19</v>
      </c>
      <c r="BE304" s="93">
        <f>DataEntry!N304</f>
        <v>10</v>
      </c>
      <c r="BF304" s="77">
        <f t="shared" si="488"/>
        <v>0.39888391102727339</v>
      </c>
      <c r="BG304" s="77">
        <f t="shared" si="489"/>
        <v>0.27238072781576667</v>
      </c>
      <c r="BH304" s="77">
        <f t="shared" si="490"/>
        <v>0.32873536115695984</v>
      </c>
      <c r="BI304" s="83">
        <f t="shared" si="491"/>
        <v>0</v>
      </c>
      <c r="BJ304" s="83">
        <f t="shared" si="492"/>
        <v>0</v>
      </c>
      <c r="BK304" s="83">
        <f t="shared" si="493"/>
        <v>1</v>
      </c>
      <c r="BL304" s="84">
        <f t="shared" si="426"/>
        <v>0.27600447921155369</v>
      </c>
      <c r="BM304" s="84">
        <f t="shared" si="427"/>
        <v>0.32873536115695984</v>
      </c>
      <c r="BN304" s="85">
        <f t="shared" si="494"/>
        <v>-5.2730881945406149E-2</v>
      </c>
      <c r="BO304" s="84">
        <f t="shared" si="428"/>
        <v>0.42421954532962625</v>
      </c>
      <c r="BP304" s="84">
        <f t="shared" si="429"/>
        <v>0.29977597545882007</v>
      </c>
      <c r="BQ304" s="84">
        <f t="shared" si="430"/>
        <v>0.27600447921155369</v>
      </c>
      <c r="BR304" s="84">
        <f t="shared" si="495"/>
        <v>0.39888391102727339</v>
      </c>
      <c r="BS304" s="84">
        <f t="shared" si="495"/>
        <v>0.27238072781576667</v>
      </c>
      <c r="BT304" s="84">
        <f t="shared" si="495"/>
        <v>0.32873536115695984</v>
      </c>
      <c r="BU304" s="86">
        <f t="shared" si="496"/>
        <v>0</v>
      </c>
      <c r="BV304" s="86">
        <f t="shared" si="496"/>
        <v>0</v>
      </c>
      <c r="BW304" s="86">
        <f t="shared" si="496"/>
        <v>1</v>
      </c>
      <c r="BX304" s="86">
        <f t="shared" si="497"/>
        <v>0</v>
      </c>
      <c r="BY304" s="86">
        <f t="shared" si="497"/>
        <v>0</v>
      </c>
      <c r="BZ304" s="86">
        <f t="shared" si="497"/>
        <v>1</v>
      </c>
      <c r="CA304" s="83">
        <f>IF(AND(DataEntry!B304&gt;=ExFrom,DataEntry!B304&lt;=ExTo),0,IF(AR304&lt;DS304,0,DB304))</f>
        <v>0</v>
      </c>
      <c r="CB304" s="83">
        <f>IF(AND(DataEntry!B304&gt;=ExFrom,DataEntry!B304&lt;=ExTo),0,IF(AT304&lt;DT304,0,DC304))</f>
        <v>0</v>
      </c>
      <c r="CC304" s="14">
        <f t="shared" si="498"/>
        <v>0</v>
      </c>
      <c r="CD304" s="72" t="str">
        <f t="shared" si="431"/>
        <v/>
      </c>
      <c r="CE304" s="87">
        <f t="shared" si="499"/>
        <v>4.895191376218655E-2</v>
      </c>
      <c r="CF304" s="88">
        <f t="shared" si="500"/>
        <v>9.8874400585015638E-3</v>
      </c>
      <c r="CG304" s="88">
        <f t="shared" si="501"/>
        <v>-0.12733695955900456</v>
      </c>
      <c r="CH304" s="87">
        <f t="shared" si="502"/>
        <v>0.29977597545882007</v>
      </c>
      <c r="CI304" s="89">
        <f t="shared" si="432"/>
        <v>0</v>
      </c>
      <c r="CJ304" s="89">
        <f t="shared" si="433"/>
        <v>0</v>
      </c>
      <c r="CK304" s="157">
        <f t="shared" si="434"/>
        <v>0</v>
      </c>
      <c r="CL304" s="90">
        <f t="shared" si="435"/>
        <v>0</v>
      </c>
      <c r="CM304" s="157">
        <f t="shared" si="436"/>
        <v>0</v>
      </c>
      <c r="CN304" s="90">
        <f t="shared" si="437"/>
        <v>0</v>
      </c>
      <c r="CO304" s="157">
        <f t="shared" si="438"/>
        <v>0</v>
      </c>
      <c r="CP304" s="90">
        <f t="shared" si="439"/>
        <v>0</v>
      </c>
      <c r="CQ304" s="157">
        <f t="shared" si="440"/>
        <v>0</v>
      </c>
      <c r="CR304" s="90">
        <f t="shared" si="441"/>
        <v>0</v>
      </c>
      <c r="CS304" s="157">
        <f t="shared" si="442"/>
        <v>0</v>
      </c>
      <c r="CT304" s="90">
        <f t="shared" si="443"/>
        <v>0</v>
      </c>
      <c r="CU304" s="157">
        <f t="shared" si="444"/>
        <v>0</v>
      </c>
      <c r="CV304" s="90">
        <f t="shared" si="445"/>
        <v>0</v>
      </c>
      <c r="CW304" s="157">
        <f t="shared" si="446"/>
        <v>0</v>
      </c>
      <c r="CX304" s="90">
        <f t="shared" si="447"/>
        <v>0</v>
      </c>
      <c r="CY304" s="157">
        <f t="shared" si="448"/>
        <v>0</v>
      </c>
      <c r="CZ304" s="90">
        <f t="shared" si="449"/>
        <v>0</v>
      </c>
      <c r="DA304" s="94">
        <f>DataEntry!B304</f>
        <v>44339</v>
      </c>
      <c r="DB304" s="83">
        <f t="shared" si="450"/>
        <v>0</v>
      </c>
      <c r="DC304" s="83">
        <f t="shared" si="451"/>
        <v>0</v>
      </c>
      <c r="DD304" s="145" t="str">
        <f t="shared" si="503"/>
        <v/>
      </c>
      <c r="DE304" s="145" t="str">
        <f t="shared" si="504"/>
        <v/>
      </c>
      <c r="DF304" s="145">
        <f t="shared" si="505"/>
        <v>8</v>
      </c>
      <c r="DG304" s="145">
        <f t="shared" si="506"/>
        <v>12</v>
      </c>
      <c r="DH304" s="145" t="str">
        <f t="shared" si="507"/>
        <v/>
      </c>
      <c r="DI304" s="145" t="str">
        <f t="shared" si="508"/>
        <v/>
      </c>
      <c r="DJ304" s="83">
        <f t="shared" si="509"/>
        <v>0</v>
      </c>
      <c r="DK304" s="83">
        <f t="shared" si="510"/>
        <v>0</v>
      </c>
      <c r="DL304" s="84">
        <f t="shared" si="511"/>
        <v>0</v>
      </c>
      <c r="DM304" s="14">
        <f t="shared" si="512"/>
        <v>0</v>
      </c>
      <c r="DN304" s="87">
        <f>IFERROR(DO304*(1-DCFactor)+Results!DP304*DCFactor,"")</f>
        <v>0.27699050385655616</v>
      </c>
      <c r="DO304" s="87">
        <f>(DFactor*Rounds*Number/2+SUM(BV$3:BV292))/(Rounds*Number/2+COUNT(BV$3:BV292))</f>
        <v>0.26942281879194629</v>
      </c>
      <c r="DP304" s="87">
        <f t="shared" si="452"/>
        <v>0.29104477611940299</v>
      </c>
      <c r="DQ304" s="84">
        <f t="shared" si="453"/>
        <v>0</v>
      </c>
      <c r="DR304" s="84">
        <f t="shared" si="454"/>
        <v>0</v>
      </c>
      <c r="DS304" s="87">
        <f t="shared" si="455"/>
        <v>0.33633708533138323</v>
      </c>
      <c r="DT304" s="87">
        <f t="shared" si="456"/>
        <v>0.3409112319853001</v>
      </c>
      <c r="DU304" s="87">
        <f t="shared" si="457"/>
        <v>0.29977597545882007</v>
      </c>
      <c r="DV304" s="86">
        <f t="shared" si="513"/>
        <v>-1</v>
      </c>
      <c r="DW304" s="86">
        <f t="shared" si="514"/>
        <v>1</v>
      </c>
    </row>
    <row r="305" spans="1:127" x14ac:dyDescent="0.25">
      <c r="A305" s="69">
        <v>303</v>
      </c>
      <c r="B305" s="70">
        <f>DataEntry!C305</f>
        <v>9</v>
      </c>
      <c r="C305" s="71">
        <f>COUNTIF(D$2:D305,D305)+COUNTIF(G$2:G305,D305)</f>
        <v>34</v>
      </c>
      <c r="D305" s="72" t="str">
        <f t="shared" si="415"/>
        <v>Heidenheim</v>
      </c>
      <c r="E305" s="70">
        <f>DataEntry!E305</f>
        <v>10</v>
      </c>
      <c r="F305" s="71">
        <f>COUNTIF(D$2:D305,G305)+COUNTIF(G$2:G305,G305)</f>
        <v>34</v>
      </c>
      <c r="G305" s="72" t="str">
        <f t="shared" si="416"/>
        <v>Karlsruher</v>
      </c>
      <c r="H305" s="73">
        <f>DataEntry!G305</f>
        <v>1</v>
      </c>
      <c r="I305" s="73">
        <f>DataEntry!H305</f>
        <v>2</v>
      </c>
      <c r="J305" s="158">
        <f t="shared" si="414"/>
        <v>3</v>
      </c>
      <c r="K305" s="156">
        <f t="shared" si="417"/>
        <v>0</v>
      </c>
      <c r="L305" s="224">
        <f t="shared" si="418"/>
        <v>2533.0626123445136</v>
      </c>
      <c r="M305" s="224">
        <f t="shared" si="419"/>
        <v>2463.8170950682952</v>
      </c>
      <c r="N305" s="236">
        <f t="shared" si="458"/>
        <v>69.245517276218379</v>
      </c>
      <c r="O305" s="22" t="str">
        <f t="shared" si="459"/>
        <v>T9G34</v>
      </c>
      <c r="P305" s="248">
        <f t="shared" si="420"/>
        <v>-5.6268525940822789</v>
      </c>
      <c r="Q305" s="22" t="str">
        <f t="shared" si="460"/>
        <v>T10G34</v>
      </c>
      <c r="R305" s="248">
        <f t="shared" si="421"/>
        <v>5.6268525940822789</v>
      </c>
      <c r="S305" s="74">
        <f t="shared" si="461"/>
        <v>0</v>
      </c>
      <c r="T305" s="75">
        <f t="shared" si="462"/>
        <v>0</v>
      </c>
      <c r="U305" s="76">
        <f t="shared" si="463"/>
        <v>0</v>
      </c>
      <c r="V305" s="74">
        <f t="shared" si="464"/>
        <v>0</v>
      </c>
      <c r="W305" s="75">
        <f t="shared" si="465"/>
        <v>0</v>
      </c>
      <c r="X305" s="76">
        <f t="shared" si="466"/>
        <v>1</v>
      </c>
      <c r="Y305" s="74">
        <f t="shared" si="467"/>
        <v>0</v>
      </c>
      <c r="Z305" s="75">
        <f t="shared" si="468"/>
        <v>0</v>
      </c>
      <c r="AA305" s="76">
        <f t="shared" si="469"/>
        <v>0</v>
      </c>
      <c r="AB305" s="74">
        <f t="shared" si="470"/>
        <v>0</v>
      </c>
      <c r="AC305" s="75">
        <f t="shared" si="471"/>
        <v>0</v>
      </c>
      <c r="AD305" s="76">
        <f t="shared" si="472"/>
        <v>0</v>
      </c>
      <c r="AE305" s="74">
        <f t="shared" si="473"/>
        <v>0</v>
      </c>
      <c r="AF305" s="75">
        <f t="shared" si="474"/>
        <v>0</v>
      </c>
      <c r="AG305" s="76">
        <f t="shared" si="475"/>
        <v>0</v>
      </c>
      <c r="AH305" s="74">
        <f t="shared" si="476"/>
        <v>0</v>
      </c>
      <c r="AI305" s="75">
        <f t="shared" si="477"/>
        <v>0</v>
      </c>
      <c r="AJ305" s="76">
        <f t="shared" si="478"/>
        <v>0</v>
      </c>
      <c r="AK305" s="74">
        <f t="shared" si="479"/>
        <v>0</v>
      </c>
      <c r="AL305" s="75">
        <f t="shared" si="480"/>
        <v>0</v>
      </c>
      <c r="AM305" s="76">
        <f t="shared" si="481"/>
        <v>0</v>
      </c>
      <c r="AN305" s="74">
        <f t="shared" si="482"/>
        <v>0</v>
      </c>
      <c r="AO305" s="75">
        <f t="shared" si="483"/>
        <v>0</v>
      </c>
      <c r="AP305" s="76">
        <f t="shared" si="484"/>
        <v>0</v>
      </c>
      <c r="AQ305" s="77">
        <f t="shared" si="422"/>
        <v>0.56268525940822789</v>
      </c>
      <c r="AR305" s="77">
        <f t="shared" si="485"/>
        <v>0.41308131178404756</v>
      </c>
      <c r="AS305" s="78">
        <f t="shared" si="486"/>
        <v>0.29920789524836061</v>
      </c>
      <c r="AT305" s="77">
        <f t="shared" si="487"/>
        <v>0.28771079296759183</v>
      </c>
      <c r="AU305" s="79">
        <f t="shared" si="515"/>
        <v>0.1</v>
      </c>
      <c r="AV305" s="139">
        <f>DataEntry!P305</f>
        <v>-30</v>
      </c>
      <c r="AW305" s="80" t="str">
        <f t="shared" si="423"/>
        <v>71/50</v>
      </c>
      <c r="AX305" s="80" t="str">
        <f t="shared" si="424"/>
        <v>58/25</v>
      </c>
      <c r="AY305" s="80" t="str">
        <f t="shared" si="425"/>
        <v>61/25</v>
      </c>
      <c r="AZ305" s="92">
        <f>DataEntry!I305</f>
        <v>6</v>
      </c>
      <c r="BA305" s="93">
        <f>DataEntry!J305</f>
        <v>5</v>
      </c>
      <c r="BB305" s="92">
        <f>DataEntry!K305</f>
        <v>71</v>
      </c>
      <c r="BC305" s="93">
        <f>DataEntry!L305</f>
        <v>25</v>
      </c>
      <c r="BD305" s="92">
        <f>DataEntry!M305</f>
        <v>199</v>
      </c>
      <c r="BE305" s="93">
        <f>DataEntry!N305</f>
        <v>100</v>
      </c>
      <c r="BF305" s="77">
        <f t="shared" si="488"/>
        <v>0.43314370218352466</v>
      </c>
      <c r="BG305" s="77">
        <f t="shared" si="489"/>
        <v>0.24815524604264436</v>
      </c>
      <c r="BH305" s="77">
        <f t="shared" si="490"/>
        <v>0.31870105177383085</v>
      </c>
      <c r="BI305" s="83">
        <f t="shared" si="491"/>
        <v>0</v>
      </c>
      <c r="BJ305" s="83">
        <f t="shared" si="492"/>
        <v>0</v>
      </c>
      <c r="BK305" s="83">
        <f t="shared" si="493"/>
        <v>1</v>
      </c>
      <c r="BL305" s="84">
        <f t="shared" si="426"/>
        <v>0.28771079296759183</v>
      </c>
      <c r="BM305" s="84">
        <f t="shared" si="427"/>
        <v>0.31870105177383085</v>
      </c>
      <c r="BN305" s="85">
        <f t="shared" si="494"/>
        <v>-3.0990258806239013E-2</v>
      </c>
      <c r="BO305" s="84">
        <f t="shared" si="428"/>
        <v>0.41308131178404756</v>
      </c>
      <c r="BP305" s="84">
        <f t="shared" si="429"/>
        <v>0.29920789524836061</v>
      </c>
      <c r="BQ305" s="84">
        <f t="shared" si="430"/>
        <v>0.28771079296759183</v>
      </c>
      <c r="BR305" s="84">
        <f t="shared" si="495"/>
        <v>0.43314370218352466</v>
      </c>
      <c r="BS305" s="84">
        <f t="shared" si="495"/>
        <v>0.24815524604264436</v>
      </c>
      <c r="BT305" s="84">
        <f t="shared" si="495"/>
        <v>0.31870105177383085</v>
      </c>
      <c r="BU305" s="86">
        <f t="shared" si="496"/>
        <v>0</v>
      </c>
      <c r="BV305" s="86">
        <f t="shared" si="496"/>
        <v>0</v>
      </c>
      <c r="BW305" s="86">
        <f t="shared" si="496"/>
        <v>1</v>
      </c>
      <c r="BX305" s="86">
        <f t="shared" si="497"/>
        <v>0</v>
      </c>
      <c r="BY305" s="86">
        <f t="shared" si="497"/>
        <v>0</v>
      </c>
      <c r="BZ305" s="86">
        <f t="shared" si="497"/>
        <v>1</v>
      </c>
      <c r="CA305" s="83">
        <f>IF(AND(DataEntry!B305&gt;=ExFrom,DataEntry!B305&lt;=ExTo),0,IF(AR305&lt;DS305,0,DB305))</f>
        <v>0</v>
      </c>
      <c r="CB305" s="83">
        <f>IF(AND(DataEntry!B305&gt;=ExFrom,DataEntry!B305&lt;=ExTo),0,IF(AT305&lt;DT305,0,DC305))</f>
        <v>0</v>
      </c>
      <c r="CC305" s="14">
        <f t="shared" si="498"/>
        <v>0</v>
      </c>
      <c r="CD305" s="72" t="str">
        <f t="shared" si="431"/>
        <v/>
      </c>
      <c r="CE305" s="87">
        <f t="shared" si="499"/>
        <v>4.9410281747238383E-2</v>
      </c>
      <c r="CF305" s="88">
        <f t="shared" si="500"/>
        <v>-6.4451425769818993E-2</v>
      </c>
      <c r="CG305" s="88">
        <f t="shared" si="501"/>
        <v>-8.9975397914135558E-2</v>
      </c>
      <c r="CH305" s="87">
        <f t="shared" si="502"/>
        <v>0.29920789524836067</v>
      </c>
      <c r="CI305" s="89">
        <f t="shared" si="432"/>
        <v>0</v>
      </c>
      <c r="CJ305" s="89">
        <f t="shared" si="433"/>
        <v>0</v>
      </c>
      <c r="CK305" s="157">
        <f t="shared" si="434"/>
        <v>0</v>
      </c>
      <c r="CL305" s="90">
        <f t="shared" si="435"/>
        <v>0</v>
      </c>
      <c r="CM305" s="157">
        <f t="shared" si="436"/>
        <v>0</v>
      </c>
      <c r="CN305" s="90">
        <f t="shared" si="437"/>
        <v>0</v>
      </c>
      <c r="CO305" s="157">
        <f t="shared" si="438"/>
        <v>0</v>
      </c>
      <c r="CP305" s="90">
        <f t="shared" si="439"/>
        <v>0</v>
      </c>
      <c r="CQ305" s="157">
        <f t="shared" si="440"/>
        <v>0</v>
      </c>
      <c r="CR305" s="90">
        <f t="shared" si="441"/>
        <v>0</v>
      </c>
      <c r="CS305" s="157">
        <f t="shared" si="442"/>
        <v>0</v>
      </c>
      <c r="CT305" s="90">
        <f t="shared" si="443"/>
        <v>0</v>
      </c>
      <c r="CU305" s="157">
        <f t="shared" si="444"/>
        <v>0</v>
      </c>
      <c r="CV305" s="90">
        <f t="shared" si="445"/>
        <v>0</v>
      </c>
      <c r="CW305" s="157">
        <f t="shared" si="446"/>
        <v>0</v>
      </c>
      <c r="CX305" s="90">
        <f t="shared" si="447"/>
        <v>0</v>
      </c>
      <c r="CY305" s="157">
        <f t="shared" si="448"/>
        <v>0</v>
      </c>
      <c r="CZ305" s="90">
        <f t="shared" si="449"/>
        <v>0</v>
      </c>
      <c r="DA305" s="94">
        <f>DataEntry!B305</f>
        <v>44339</v>
      </c>
      <c r="DB305" s="83">
        <f t="shared" si="450"/>
        <v>0</v>
      </c>
      <c r="DC305" s="83">
        <f t="shared" si="451"/>
        <v>0</v>
      </c>
      <c r="DD305" s="145" t="str">
        <f t="shared" si="503"/>
        <v/>
      </c>
      <c r="DE305" s="145" t="str">
        <f t="shared" si="504"/>
        <v/>
      </c>
      <c r="DF305" s="145">
        <f t="shared" si="505"/>
        <v>9</v>
      </c>
      <c r="DG305" s="145">
        <f t="shared" si="506"/>
        <v>10</v>
      </c>
      <c r="DH305" s="145" t="str">
        <f t="shared" si="507"/>
        <v/>
      </c>
      <c r="DI305" s="145" t="str">
        <f t="shared" si="508"/>
        <v/>
      </c>
      <c r="DJ305" s="83">
        <f t="shared" si="509"/>
        <v>0</v>
      </c>
      <c r="DK305" s="83">
        <f t="shared" si="510"/>
        <v>0</v>
      </c>
      <c r="DL305" s="84">
        <f t="shared" si="511"/>
        <v>0</v>
      </c>
      <c r="DM305" s="14">
        <f t="shared" si="512"/>
        <v>0</v>
      </c>
      <c r="DN305" s="87">
        <f>IFERROR(DO305*(1-DCFactor)+Results!DP305*DCFactor,"")</f>
        <v>0.27669716242906073</v>
      </c>
      <c r="DO305" s="87">
        <f>(DFactor*Rounds*Number/2+SUM(BV$3:BV293))/(Rounds*Number/2+COUNT(BV$3:BV293))</f>
        <v>0.26897152428810717</v>
      </c>
      <c r="DP305" s="87">
        <f t="shared" si="452"/>
        <v>0.29104477611940299</v>
      </c>
      <c r="DQ305" s="84">
        <f t="shared" si="453"/>
        <v>0</v>
      </c>
      <c r="DR305" s="84">
        <f t="shared" si="454"/>
        <v>0</v>
      </c>
      <c r="DS305" s="87">
        <f t="shared" si="455"/>
        <v>0.33881504752566061</v>
      </c>
      <c r="DT305" s="87">
        <f t="shared" si="456"/>
        <v>0.33966584659713783</v>
      </c>
      <c r="DU305" s="87">
        <f t="shared" si="457"/>
        <v>0.29920789524836067</v>
      </c>
      <c r="DV305" s="86">
        <f t="shared" si="513"/>
        <v>-1</v>
      </c>
      <c r="DW305" s="86">
        <f t="shared" si="514"/>
        <v>1</v>
      </c>
    </row>
    <row r="306" spans="1:127" x14ac:dyDescent="0.25">
      <c r="A306" s="69">
        <v>304</v>
      </c>
      <c r="B306" s="70">
        <f>DataEntry!C306</f>
        <v>11</v>
      </c>
      <c r="C306" s="71">
        <f>COUNTIF(D$2:D306,D306)+COUNTIF(G$2:G306,D306)</f>
        <v>34</v>
      </c>
      <c r="D306" s="72" t="str">
        <f t="shared" si="415"/>
        <v>Holstein Kiel</v>
      </c>
      <c r="E306" s="70">
        <f>DataEntry!E306</f>
        <v>4</v>
      </c>
      <c r="F306" s="71">
        <f>COUNTIF(D$2:D306,G306)+COUNTIF(G$2:G306,G306)</f>
        <v>34</v>
      </c>
      <c r="G306" s="72" t="str">
        <f t="shared" si="416"/>
        <v>Darmstadt 98</v>
      </c>
      <c r="H306" s="73">
        <f>DataEntry!G306</f>
        <v>2</v>
      </c>
      <c r="I306" s="73">
        <f>DataEntry!H306</f>
        <v>3</v>
      </c>
      <c r="J306" s="158">
        <f t="shared" si="414"/>
        <v>3</v>
      </c>
      <c r="K306" s="156">
        <f t="shared" si="417"/>
        <v>0</v>
      </c>
      <c r="L306" s="224">
        <f t="shared" si="418"/>
        <v>2506.2974596926747</v>
      </c>
      <c r="M306" s="224">
        <f t="shared" si="419"/>
        <v>2440.77977063961</v>
      </c>
      <c r="N306" s="236">
        <f t="shared" si="458"/>
        <v>65.517689053064714</v>
      </c>
      <c r="O306" s="22" t="str">
        <f t="shared" si="459"/>
        <v>T11G34</v>
      </c>
      <c r="P306" s="248">
        <f t="shared" si="420"/>
        <v>-5.5890587022946256</v>
      </c>
      <c r="Q306" s="22" t="str">
        <f t="shared" si="460"/>
        <v>T4G34</v>
      </c>
      <c r="R306" s="248">
        <f t="shared" si="421"/>
        <v>5.5890587022946256</v>
      </c>
      <c r="S306" s="74">
        <f t="shared" si="461"/>
        <v>0</v>
      </c>
      <c r="T306" s="75">
        <f t="shared" si="462"/>
        <v>0</v>
      </c>
      <c r="U306" s="76">
        <f t="shared" si="463"/>
        <v>0</v>
      </c>
      <c r="V306" s="74">
        <f t="shared" si="464"/>
        <v>0</v>
      </c>
      <c r="W306" s="75">
        <f t="shared" si="465"/>
        <v>0</v>
      </c>
      <c r="X306" s="76">
        <f t="shared" si="466"/>
        <v>1</v>
      </c>
      <c r="Y306" s="74">
        <f t="shared" si="467"/>
        <v>0</v>
      </c>
      <c r="Z306" s="75">
        <f t="shared" si="468"/>
        <v>0</v>
      </c>
      <c r="AA306" s="76">
        <f t="shared" si="469"/>
        <v>0</v>
      </c>
      <c r="AB306" s="74">
        <f t="shared" si="470"/>
        <v>0</v>
      </c>
      <c r="AC306" s="75">
        <f t="shared" si="471"/>
        <v>0</v>
      </c>
      <c r="AD306" s="76">
        <f t="shared" si="472"/>
        <v>0</v>
      </c>
      <c r="AE306" s="74">
        <f t="shared" si="473"/>
        <v>0</v>
      </c>
      <c r="AF306" s="75">
        <f t="shared" si="474"/>
        <v>0</v>
      </c>
      <c r="AG306" s="76">
        <f t="shared" si="475"/>
        <v>0</v>
      </c>
      <c r="AH306" s="74">
        <f t="shared" si="476"/>
        <v>0</v>
      </c>
      <c r="AI306" s="75">
        <f t="shared" si="477"/>
        <v>0</v>
      </c>
      <c r="AJ306" s="76">
        <f t="shared" si="478"/>
        <v>0</v>
      </c>
      <c r="AK306" s="74">
        <f t="shared" si="479"/>
        <v>0</v>
      </c>
      <c r="AL306" s="75">
        <f t="shared" si="480"/>
        <v>0</v>
      </c>
      <c r="AM306" s="76">
        <f t="shared" si="481"/>
        <v>0</v>
      </c>
      <c r="AN306" s="74">
        <f t="shared" si="482"/>
        <v>0</v>
      </c>
      <c r="AO306" s="75">
        <f t="shared" si="483"/>
        <v>0</v>
      </c>
      <c r="AP306" s="76">
        <f t="shared" si="484"/>
        <v>0</v>
      </c>
      <c r="AQ306" s="77">
        <f t="shared" si="422"/>
        <v>0.55890587022946259</v>
      </c>
      <c r="AR306" s="77">
        <f t="shared" si="485"/>
        <v>0.41222885807262583</v>
      </c>
      <c r="AS306" s="78">
        <f t="shared" si="486"/>
        <v>0.29335402431367358</v>
      </c>
      <c r="AT306" s="77">
        <f t="shared" si="487"/>
        <v>0.2944171176137006</v>
      </c>
      <c r="AU306" s="79">
        <f t="shared" si="515"/>
        <v>0.1</v>
      </c>
      <c r="AV306" s="139">
        <f>DataEntry!P306</f>
        <v>0</v>
      </c>
      <c r="AW306" s="80" t="str">
        <f t="shared" si="423"/>
        <v>71/50</v>
      </c>
      <c r="AX306" s="80" t="str">
        <f t="shared" si="424"/>
        <v>12/5</v>
      </c>
      <c r="AY306" s="80" t="str">
        <f t="shared" si="425"/>
        <v>59/25</v>
      </c>
      <c r="AZ306" s="92">
        <f>DataEntry!I306</f>
        <v>31</v>
      </c>
      <c r="BA306" s="93">
        <f>DataEntry!J306</f>
        <v>50</v>
      </c>
      <c r="BB306" s="92">
        <f>DataEntry!K306</f>
        <v>18</v>
      </c>
      <c r="BC306" s="93">
        <f>DataEntry!L306</f>
        <v>5</v>
      </c>
      <c r="BD306" s="92">
        <f>DataEntry!M306</f>
        <v>73</v>
      </c>
      <c r="BE306" s="93">
        <f>DataEntry!N306</f>
        <v>20</v>
      </c>
      <c r="BF306" s="77">
        <f t="shared" si="488"/>
        <v>0.58804123711340206</v>
      </c>
      <c r="BG306" s="77">
        <f t="shared" si="489"/>
        <v>0.20709278350515464</v>
      </c>
      <c r="BH306" s="77">
        <f t="shared" si="490"/>
        <v>0.2048659793814433</v>
      </c>
      <c r="BI306" s="83">
        <f t="shared" si="491"/>
        <v>0</v>
      </c>
      <c r="BJ306" s="83">
        <f t="shared" si="492"/>
        <v>0</v>
      </c>
      <c r="BK306" s="83">
        <f t="shared" si="493"/>
        <v>1</v>
      </c>
      <c r="BL306" s="84">
        <f t="shared" si="426"/>
        <v>0.2944171176137006</v>
      </c>
      <c r="BM306" s="84">
        <f t="shared" si="427"/>
        <v>0.2048659793814433</v>
      </c>
      <c r="BN306" s="85">
        <f t="shared" si="494"/>
        <v>8.9551138232257299E-2</v>
      </c>
      <c r="BO306" s="84">
        <f t="shared" si="428"/>
        <v>0.41222885807262583</v>
      </c>
      <c r="BP306" s="84">
        <f t="shared" si="429"/>
        <v>0.29335402431367358</v>
      </c>
      <c r="BQ306" s="84">
        <f t="shared" si="430"/>
        <v>0.2944171176137006</v>
      </c>
      <c r="BR306" s="84">
        <f t="shared" si="495"/>
        <v>0.58804123711340206</v>
      </c>
      <c r="BS306" s="84">
        <f t="shared" si="495"/>
        <v>0.20709278350515464</v>
      </c>
      <c r="BT306" s="84">
        <f t="shared" si="495"/>
        <v>0.2048659793814433</v>
      </c>
      <c r="BU306" s="86">
        <f t="shared" si="496"/>
        <v>0</v>
      </c>
      <c r="BV306" s="86">
        <f t="shared" si="496"/>
        <v>0</v>
      </c>
      <c r="BW306" s="86">
        <f t="shared" si="496"/>
        <v>1</v>
      </c>
      <c r="BX306" s="86">
        <f t="shared" si="497"/>
        <v>0</v>
      </c>
      <c r="BY306" s="86">
        <f t="shared" si="497"/>
        <v>0</v>
      </c>
      <c r="BZ306" s="86">
        <f t="shared" si="497"/>
        <v>1</v>
      </c>
      <c r="CA306" s="83">
        <f>IF(AND(DataEntry!B306&gt;=ExFrom,DataEntry!B306&lt;=ExTo),0,IF(AR306&lt;DS306,0,DB306))</f>
        <v>0</v>
      </c>
      <c r="CB306" s="83">
        <f>IF(AND(DataEntry!B306&gt;=ExFrom,DataEntry!B306&lt;=ExTo),0,IF(AT306&lt;DT306,0,DC306))</f>
        <v>0</v>
      </c>
      <c r="CC306" s="14">
        <f t="shared" si="498"/>
        <v>0</v>
      </c>
      <c r="CD306" s="72" t="str">
        <f t="shared" si="431"/>
        <v/>
      </c>
      <c r="CE306" s="87">
        <f t="shared" si="499"/>
        <v>4.9729018405970216E-2</v>
      </c>
      <c r="CF306" s="88">
        <f t="shared" si="500"/>
        <v>-0.23456362254091856</v>
      </c>
      <c r="CG306" s="88">
        <f t="shared" si="501"/>
        <v>0.23884558565470965</v>
      </c>
      <c r="CH306" s="87">
        <f t="shared" si="502"/>
        <v>0.29335402431367352</v>
      </c>
      <c r="CI306" s="89">
        <f t="shared" si="432"/>
        <v>0</v>
      </c>
      <c r="CJ306" s="89">
        <f t="shared" si="433"/>
        <v>0</v>
      </c>
      <c r="CK306" s="157">
        <f t="shared" si="434"/>
        <v>0</v>
      </c>
      <c r="CL306" s="90">
        <f t="shared" si="435"/>
        <v>0</v>
      </c>
      <c r="CM306" s="157">
        <f t="shared" si="436"/>
        <v>0</v>
      </c>
      <c r="CN306" s="90">
        <f t="shared" si="437"/>
        <v>0</v>
      </c>
      <c r="CO306" s="157">
        <f t="shared" si="438"/>
        <v>0</v>
      </c>
      <c r="CP306" s="90">
        <f t="shared" si="439"/>
        <v>0</v>
      </c>
      <c r="CQ306" s="157">
        <f t="shared" si="440"/>
        <v>0</v>
      </c>
      <c r="CR306" s="90">
        <f t="shared" si="441"/>
        <v>0</v>
      </c>
      <c r="CS306" s="157">
        <f t="shared" si="442"/>
        <v>0</v>
      </c>
      <c r="CT306" s="90">
        <f t="shared" si="443"/>
        <v>0</v>
      </c>
      <c r="CU306" s="157">
        <f t="shared" si="444"/>
        <v>0</v>
      </c>
      <c r="CV306" s="90">
        <f t="shared" si="445"/>
        <v>0</v>
      </c>
      <c r="CW306" s="157">
        <f t="shared" si="446"/>
        <v>0</v>
      </c>
      <c r="CX306" s="90">
        <f t="shared" si="447"/>
        <v>0</v>
      </c>
      <c r="CY306" s="157">
        <f t="shared" si="448"/>
        <v>0</v>
      </c>
      <c r="CZ306" s="90">
        <f t="shared" si="449"/>
        <v>0</v>
      </c>
      <c r="DA306" s="94">
        <f>DataEntry!B306</f>
        <v>44339</v>
      </c>
      <c r="DB306" s="83">
        <f t="shared" si="450"/>
        <v>0</v>
      </c>
      <c r="DC306" s="83">
        <f t="shared" si="451"/>
        <v>29</v>
      </c>
      <c r="DD306" s="145" t="str">
        <f t="shared" si="503"/>
        <v/>
      </c>
      <c r="DE306" s="145" t="str">
        <f t="shared" si="504"/>
        <v/>
      </c>
      <c r="DF306" s="145">
        <f t="shared" si="505"/>
        <v>11</v>
      </c>
      <c r="DG306" s="145">
        <f t="shared" si="506"/>
        <v>4</v>
      </c>
      <c r="DH306" s="145" t="str">
        <f t="shared" si="507"/>
        <v/>
      </c>
      <c r="DI306" s="145" t="str">
        <f t="shared" si="508"/>
        <v/>
      </c>
      <c r="DJ306" s="83">
        <f t="shared" si="509"/>
        <v>0</v>
      </c>
      <c r="DK306" s="83">
        <f t="shared" si="510"/>
        <v>0</v>
      </c>
      <c r="DL306" s="84">
        <f t="shared" si="511"/>
        <v>0</v>
      </c>
      <c r="DM306" s="14">
        <f t="shared" si="512"/>
        <v>0</v>
      </c>
      <c r="DN306" s="87">
        <f>IFERROR(DO306*(1-DCFactor)+Results!DP306*DCFactor,"")</f>
        <v>0.27118092147955869</v>
      </c>
      <c r="DO306" s="87">
        <f>(DFactor*Rounds*Number/2+SUM(BV$3:BV294))/(Rounds*Number/2+COUNT(BV$3:BV294))</f>
        <v>0.26852173913043476</v>
      </c>
      <c r="DP306" s="87">
        <f t="shared" si="452"/>
        <v>0.27611940298507465</v>
      </c>
      <c r="DQ306" s="84">
        <f t="shared" si="453"/>
        <v>0</v>
      </c>
      <c r="DR306" s="84">
        <f t="shared" si="454"/>
        <v>0</v>
      </c>
      <c r="DS306" s="87">
        <f t="shared" si="455"/>
        <v>0.34448545408469722</v>
      </c>
      <c r="DT306" s="87">
        <f t="shared" si="456"/>
        <v>0.328705147144843</v>
      </c>
      <c r="DU306" s="87">
        <f t="shared" si="457"/>
        <v>0.29335402431367352</v>
      </c>
      <c r="DV306" s="86">
        <f t="shared" si="513"/>
        <v>-1</v>
      </c>
      <c r="DW306" s="86">
        <f t="shared" si="514"/>
        <v>1</v>
      </c>
    </row>
    <row r="307" spans="1:127" x14ac:dyDescent="0.25">
      <c r="A307" s="69">
        <v>305</v>
      </c>
      <c r="B307" s="70">
        <f>DataEntry!C307</f>
        <v>15</v>
      </c>
      <c r="C307" s="71">
        <f>COUNTIF(D$2:D307,D307)+COUNTIF(G$2:G307,D307)</f>
        <v>34</v>
      </c>
      <c r="D307" s="72" t="str">
        <f t="shared" si="415"/>
        <v>Jahn Regensburg</v>
      </c>
      <c r="E307" s="70">
        <f>DataEntry!E307</f>
        <v>17</v>
      </c>
      <c r="F307" s="71">
        <f>COUNTIF(D$2:D307,G307)+COUNTIF(G$2:G307,G307)</f>
        <v>34</v>
      </c>
      <c r="G307" s="72" t="str">
        <f t="shared" si="416"/>
        <v>St Pauli</v>
      </c>
      <c r="H307" s="73">
        <f>DataEntry!G307</f>
        <v>3</v>
      </c>
      <c r="I307" s="73">
        <f>DataEntry!H307</f>
        <v>0</v>
      </c>
      <c r="J307" s="158">
        <f t="shared" si="414"/>
        <v>1</v>
      </c>
      <c r="K307" s="156">
        <f t="shared" si="417"/>
        <v>4</v>
      </c>
      <c r="L307" s="224">
        <f t="shared" si="418"/>
        <v>2454.8967813746085</v>
      </c>
      <c r="M307" s="224">
        <f t="shared" si="419"/>
        <v>2401.1116501205852</v>
      </c>
      <c r="N307" s="236">
        <f t="shared" si="458"/>
        <v>53.785131254023327</v>
      </c>
      <c r="O307" s="22" t="str">
        <f t="shared" si="459"/>
        <v>T15G34</v>
      </c>
      <c r="P307" s="248">
        <f t="shared" si="420"/>
        <v>6.3327618614587289</v>
      </c>
      <c r="Q307" s="22" t="str">
        <f t="shared" si="460"/>
        <v>T17G34</v>
      </c>
      <c r="R307" s="248">
        <f t="shared" si="421"/>
        <v>-6.3327618614587289</v>
      </c>
      <c r="S307" s="74">
        <f t="shared" si="461"/>
        <v>0</v>
      </c>
      <c r="T307" s="75">
        <f t="shared" si="462"/>
        <v>0</v>
      </c>
      <c r="U307" s="76">
        <f t="shared" si="463"/>
        <v>0</v>
      </c>
      <c r="V307" s="74">
        <f t="shared" si="464"/>
        <v>1</v>
      </c>
      <c r="W307" s="75">
        <f t="shared" si="465"/>
        <v>0</v>
      </c>
      <c r="X307" s="76">
        <f t="shared" si="466"/>
        <v>0</v>
      </c>
      <c r="Y307" s="74">
        <f t="shared" si="467"/>
        <v>0</v>
      </c>
      <c r="Z307" s="75">
        <f t="shared" si="468"/>
        <v>0</v>
      </c>
      <c r="AA307" s="76">
        <f t="shared" si="469"/>
        <v>0</v>
      </c>
      <c r="AB307" s="74">
        <f t="shared" si="470"/>
        <v>0</v>
      </c>
      <c r="AC307" s="75">
        <f t="shared" si="471"/>
        <v>0</v>
      </c>
      <c r="AD307" s="76">
        <f t="shared" si="472"/>
        <v>0</v>
      </c>
      <c r="AE307" s="74">
        <f t="shared" si="473"/>
        <v>0</v>
      </c>
      <c r="AF307" s="75">
        <f t="shared" si="474"/>
        <v>0</v>
      </c>
      <c r="AG307" s="76">
        <f t="shared" si="475"/>
        <v>0</v>
      </c>
      <c r="AH307" s="74">
        <f t="shared" si="476"/>
        <v>0</v>
      </c>
      <c r="AI307" s="75">
        <f t="shared" si="477"/>
        <v>0</v>
      </c>
      <c r="AJ307" s="76">
        <f t="shared" si="478"/>
        <v>0</v>
      </c>
      <c r="AK307" s="74">
        <f t="shared" si="479"/>
        <v>0</v>
      </c>
      <c r="AL307" s="75">
        <f t="shared" si="480"/>
        <v>0</v>
      </c>
      <c r="AM307" s="76">
        <f t="shared" si="481"/>
        <v>0</v>
      </c>
      <c r="AN307" s="74">
        <f t="shared" si="482"/>
        <v>0</v>
      </c>
      <c r="AO307" s="75">
        <f t="shared" si="483"/>
        <v>0</v>
      </c>
      <c r="AP307" s="76">
        <f t="shared" si="484"/>
        <v>0</v>
      </c>
      <c r="AQ307" s="77">
        <f t="shared" si="422"/>
        <v>0.54765986703866221</v>
      </c>
      <c r="AR307" s="77">
        <f t="shared" si="485"/>
        <v>0.39630144526055189</v>
      </c>
      <c r="AS307" s="78">
        <f t="shared" si="486"/>
        <v>0.30271684355622064</v>
      </c>
      <c r="AT307" s="77">
        <f t="shared" si="487"/>
        <v>0.30098171118322747</v>
      </c>
      <c r="AU307" s="79">
        <f t="shared" si="515"/>
        <v>0.1</v>
      </c>
      <c r="AV307" s="139">
        <f>DataEntry!P307</f>
        <v>0</v>
      </c>
      <c r="AW307" s="80" t="str">
        <f t="shared" si="423"/>
        <v>38/25</v>
      </c>
      <c r="AX307" s="80" t="str">
        <f t="shared" si="424"/>
        <v>23/10</v>
      </c>
      <c r="AY307" s="80" t="str">
        <f t="shared" si="425"/>
        <v>58/25</v>
      </c>
      <c r="AZ307" s="92">
        <f>DataEntry!I307</f>
        <v>141</v>
      </c>
      <c r="BA307" s="93">
        <f>DataEntry!J307</f>
        <v>100</v>
      </c>
      <c r="BB307" s="92">
        <f>DataEntry!K307</f>
        <v>63</v>
      </c>
      <c r="BC307" s="93">
        <f>DataEntry!L307</f>
        <v>25</v>
      </c>
      <c r="BD307" s="92">
        <f>DataEntry!M307</f>
        <v>37</v>
      </c>
      <c r="BE307" s="93">
        <f>DataEntry!N307</f>
        <v>20</v>
      </c>
      <c r="BF307" s="77">
        <f t="shared" si="488"/>
        <v>0.39521425166543883</v>
      </c>
      <c r="BG307" s="77">
        <f t="shared" si="489"/>
        <v>0.27058703025957603</v>
      </c>
      <c r="BH307" s="77">
        <f t="shared" si="490"/>
        <v>0.33419871807498508</v>
      </c>
      <c r="BI307" s="83">
        <f t="shared" si="491"/>
        <v>1</v>
      </c>
      <c r="BJ307" s="83">
        <f t="shared" si="492"/>
        <v>0</v>
      </c>
      <c r="BK307" s="83">
        <f t="shared" si="493"/>
        <v>0</v>
      </c>
      <c r="BL307" s="84">
        <f t="shared" si="426"/>
        <v>0.39630144526055189</v>
      </c>
      <c r="BM307" s="84">
        <f t="shared" si="427"/>
        <v>0.39521425166543883</v>
      </c>
      <c r="BN307" s="85">
        <f t="shared" si="494"/>
        <v>1.0871935951130562E-3</v>
      </c>
      <c r="BO307" s="84">
        <f t="shared" si="428"/>
        <v>0.39630144526055189</v>
      </c>
      <c r="BP307" s="84">
        <f t="shared" si="429"/>
        <v>0.30271684355622064</v>
      </c>
      <c r="BQ307" s="84">
        <f t="shared" si="430"/>
        <v>0.30098171118322747</v>
      </c>
      <c r="BR307" s="84">
        <f t="shared" si="495"/>
        <v>0.39521425166543883</v>
      </c>
      <c r="BS307" s="84">
        <f t="shared" si="495"/>
        <v>0.27058703025957603</v>
      </c>
      <c r="BT307" s="84">
        <f t="shared" si="495"/>
        <v>0.33419871807498508</v>
      </c>
      <c r="BU307" s="86">
        <f t="shared" si="496"/>
        <v>1</v>
      </c>
      <c r="BV307" s="86">
        <f t="shared" si="496"/>
        <v>0</v>
      </c>
      <c r="BW307" s="86">
        <f t="shared" si="496"/>
        <v>0</v>
      </c>
      <c r="BX307" s="86">
        <f t="shared" si="497"/>
        <v>1</v>
      </c>
      <c r="BY307" s="86">
        <f t="shared" si="497"/>
        <v>0</v>
      </c>
      <c r="BZ307" s="86">
        <f t="shared" si="497"/>
        <v>0</v>
      </c>
      <c r="CA307" s="83">
        <f>IF(AND(DataEntry!B307&gt;=ExFrom,DataEntry!B307&lt;=ExTo),0,IF(AR307&lt;DS307,0,DB307))</f>
        <v>0</v>
      </c>
      <c r="CB307" s="83">
        <f>IF(AND(DataEntry!B307&gt;=ExFrom,DataEntry!B307&lt;=ExTo),0,IF(AT307&lt;DT307,0,DC307))</f>
        <v>0</v>
      </c>
      <c r="CC307" s="14">
        <f t="shared" si="498"/>
        <v>0</v>
      </c>
      <c r="CD307" s="72" t="str">
        <f t="shared" si="431"/>
        <v/>
      </c>
      <c r="CE307" s="87">
        <f t="shared" si="499"/>
        <v>4.9905861409464958E-2</v>
      </c>
      <c r="CF307" s="88">
        <f t="shared" si="500"/>
        <v>-3.1356404295010229E-2</v>
      </c>
      <c r="CG307" s="88">
        <f t="shared" si="501"/>
        <v>-9.2501180740347716E-2</v>
      </c>
      <c r="CH307" s="87">
        <f t="shared" si="502"/>
        <v>0.30271684355622064</v>
      </c>
      <c r="CI307" s="89">
        <f t="shared" si="432"/>
        <v>0</v>
      </c>
      <c r="CJ307" s="89">
        <f t="shared" si="433"/>
        <v>0</v>
      </c>
      <c r="CK307" s="157">
        <f t="shared" si="434"/>
        <v>0</v>
      </c>
      <c r="CL307" s="90">
        <f t="shared" si="435"/>
        <v>0</v>
      </c>
      <c r="CM307" s="157">
        <f t="shared" si="436"/>
        <v>0</v>
      </c>
      <c r="CN307" s="90">
        <f t="shared" si="437"/>
        <v>0</v>
      </c>
      <c r="CO307" s="157">
        <f t="shared" si="438"/>
        <v>0</v>
      </c>
      <c r="CP307" s="90">
        <f t="shared" si="439"/>
        <v>0</v>
      </c>
      <c r="CQ307" s="157">
        <f t="shared" si="440"/>
        <v>0</v>
      </c>
      <c r="CR307" s="90">
        <f t="shared" si="441"/>
        <v>0</v>
      </c>
      <c r="CS307" s="157">
        <f t="shared" si="442"/>
        <v>0</v>
      </c>
      <c r="CT307" s="90">
        <f t="shared" si="443"/>
        <v>0</v>
      </c>
      <c r="CU307" s="157">
        <f t="shared" si="444"/>
        <v>0</v>
      </c>
      <c r="CV307" s="90">
        <f t="shared" si="445"/>
        <v>0</v>
      </c>
      <c r="CW307" s="157">
        <f t="shared" si="446"/>
        <v>0</v>
      </c>
      <c r="CX307" s="90">
        <f t="shared" si="447"/>
        <v>0</v>
      </c>
      <c r="CY307" s="157">
        <f t="shared" si="448"/>
        <v>0</v>
      </c>
      <c r="CZ307" s="90">
        <f t="shared" si="449"/>
        <v>0</v>
      </c>
      <c r="DA307" s="94">
        <f>DataEntry!B307</f>
        <v>44339</v>
      </c>
      <c r="DB307" s="83">
        <f t="shared" si="450"/>
        <v>0</v>
      </c>
      <c r="DC307" s="83">
        <f t="shared" si="451"/>
        <v>0</v>
      </c>
      <c r="DD307" s="145">
        <f t="shared" si="503"/>
        <v>15</v>
      </c>
      <c r="DE307" s="145" t="str">
        <f t="shared" si="504"/>
        <v/>
      </c>
      <c r="DF307" s="145" t="str">
        <f t="shared" si="505"/>
        <v/>
      </c>
      <c r="DG307" s="145" t="str">
        <f t="shared" si="506"/>
        <v/>
      </c>
      <c r="DH307" s="145" t="str">
        <f t="shared" si="507"/>
        <v/>
      </c>
      <c r="DI307" s="145">
        <f t="shared" si="508"/>
        <v>17</v>
      </c>
      <c r="DJ307" s="83">
        <f t="shared" si="509"/>
        <v>0</v>
      </c>
      <c r="DK307" s="83">
        <f t="shared" si="510"/>
        <v>0</v>
      </c>
      <c r="DL307" s="84">
        <f t="shared" si="511"/>
        <v>0</v>
      </c>
      <c r="DM307" s="14">
        <f t="shared" si="512"/>
        <v>0</v>
      </c>
      <c r="DN307" s="87">
        <f>IFERROR(DO307*(1-DCFactor)+Results!DP307*DCFactor,"")</f>
        <v>0.28242244038571751</v>
      </c>
      <c r="DO307" s="87">
        <f>(DFactor*Rounds*Number/2+SUM(BV$3:BV295))/(Rounds*Number/2+COUNT(BV$3:BV295))</f>
        <v>0.26974290484140234</v>
      </c>
      <c r="DP307" s="87">
        <f t="shared" si="452"/>
        <v>0.30597014925373134</v>
      </c>
      <c r="DQ307" s="84">
        <f t="shared" si="453"/>
        <v>0</v>
      </c>
      <c r="DR307" s="84">
        <f t="shared" si="454"/>
        <v>0</v>
      </c>
      <c r="DS307" s="87">
        <f t="shared" si="455"/>
        <v>0.337711880143167</v>
      </c>
      <c r="DT307" s="87">
        <f t="shared" si="456"/>
        <v>0.33975003935801157</v>
      </c>
      <c r="DU307" s="87">
        <f t="shared" si="457"/>
        <v>0.30271684355622064</v>
      </c>
      <c r="DV307" s="86">
        <f t="shared" si="513"/>
        <v>3</v>
      </c>
      <c r="DW307" s="86">
        <f t="shared" si="514"/>
        <v>-3</v>
      </c>
    </row>
    <row r="308" spans="1:127" x14ac:dyDescent="0.25">
      <c r="A308" s="69">
        <v>306</v>
      </c>
      <c r="B308" s="70">
        <f>DataEntry!C308</f>
        <v>18</v>
      </c>
      <c r="C308" s="71">
        <f>COUNTIF(D$2:D308,D308)+COUNTIF(G$2:G308,D308)</f>
        <v>34</v>
      </c>
      <c r="D308" s="72" t="str">
        <f t="shared" si="415"/>
        <v>Wurzburger Kickers</v>
      </c>
      <c r="E308" s="70">
        <f>DataEntry!E308</f>
        <v>14</v>
      </c>
      <c r="F308" s="71">
        <f>COUNTIF(D$2:D308,G308)+COUNTIF(G$2:G308,G308)</f>
        <v>34</v>
      </c>
      <c r="G308" s="72" t="str">
        <f t="shared" si="416"/>
        <v>Paderborn 07</v>
      </c>
      <c r="H308" s="73">
        <f>DataEntry!G308</f>
        <v>1</v>
      </c>
      <c r="I308" s="73">
        <f>DataEntry!H308</f>
        <v>1</v>
      </c>
      <c r="J308" s="158">
        <f t="shared" si="414"/>
        <v>2</v>
      </c>
      <c r="K308" s="156">
        <f t="shared" si="417"/>
        <v>0</v>
      </c>
      <c r="L308" s="224">
        <f t="shared" si="418"/>
        <v>2352.284838119574</v>
      </c>
      <c r="M308" s="224">
        <f t="shared" si="419"/>
        <v>2416.4172883884321</v>
      </c>
      <c r="N308" s="236">
        <f t="shared" si="458"/>
        <v>-64.132450268858065</v>
      </c>
      <c r="O308" s="22" t="str">
        <f t="shared" si="459"/>
        <v>T18G34</v>
      </c>
      <c r="P308" s="248">
        <f t="shared" si="420"/>
        <v>0.5796334060695596</v>
      </c>
      <c r="Q308" s="22" t="str">
        <f t="shared" si="460"/>
        <v>T14G34</v>
      </c>
      <c r="R308" s="248">
        <f t="shared" si="421"/>
        <v>-0.5796334060695596</v>
      </c>
      <c r="S308" s="74">
        <f t="shared" si="461"/>
        <v>0</v>
      </c>
      <c r="T308" s="75">
        <f t="shared" si="462"/>
        <v>0</v>
      </c>
      <c r="U308" s="76">
        <f t="shared" si="463"/>
        <v>0</v>
      </c>
      <c r="V308" s="74">
        <f t="shared" si="464"/>
        <v>0</v>
      </c>
      <c r="W308" s="75">
        <f t="shared" si="465"/>
        <v>1</v>
      </c>
      <c r="X308" s="76">
        <f t="shared" si="466"/>
        <v>0</v>
      </c>
      <c r="Y308" s="74">
        <f t="shared" si="467"/>
        <v>0</v>
      </c>
      <c r="Z308" s="75">
        <f t="shared" si="468"/>
        <v>0</v>
      </c>
      <c r="AA308" s="76">
        <f t="shared" si="469"/>
        <v>0</v>
      </c>
      <c r="AB308" s="74">
        <f t="shared" si="470"/>
        <v>0</v>
      </c>
      <c r="AC308" s="75">
        <f t="shared" si="471"/>
        <v>0</v>
      </c>
      <c r="AD308" s="76">
        <f t="shared" si="472"/>
        <v>0</v>
      </c>
      <c r="AE308" s="74">
        <f t="shared" si="473"/>
        <v>0</v>
      </c>
      <c r="AF308" s="75">
        <f t="shared" si="474"/>
        <v>0</v>
      </c>
      <c r="AG308" s="76">
        <f t="shared" si="475"/>
        <v>0</v>
      </c>
      <c r="AH308" s="74">
        <f t="shared" si="476"/>
        <v>0</v>
      </c>
      <c r="AI308" s="75">
        <f t="shared" si="477"/>
        <v>0</v>
      </c>
      <c r="AJ308" s="76">
        <f t="shared" si="478"/>
        <v>0</v>
      </c>
      <c r="AK308" s="74">
        <f t="shared" si="479"/>
        <v>0</v>
      </c>
      <c r="AL308" s="75">
        <f t="shared" si="480"/>
        <v>0</v>
      </c>
      <c r="AM308" s="76">
        <f t="shared" si="481"/>
        <v>0</v>
      </c>
      <c r="AN308" s="74">
        <f t="shared" si="482"/>
        <v>0</v>
      </c>
      <c r="AO308" s="75">
        <f t="shared" si="483"/>
        <v>0</v>
      </c>
      <c r="AP308" s="76">
        <f t="shared" si="484"/>
        <v>0</v>
      </c>
      <c r="AQ308" s="77">
        <f t="shared" si="422"/>
        <v>0.44203665939304404</v>
      </c>
      <c r="AR308" s="77">
        <f t="shared" si="485"/>
        <v>0.30398537596802239</v>
      </c>
      <c r="AS308" s="78">
        <f t="shared" si="486"/>
        <v>0.27610256685004336</v>
      </c>
      <c r="AT308" s="77">
        <f t="shared" si="487"/>
        <v>0.41991205718193425</v>
      </c>
      <c r="AU308" s="79">
        <f t="shared" si="515"/>
        <v>0.1</v>
      </c>
      <c r="AV308" s="139">
        <f>DataEntry!P308</f>
        <v>0</v>
      </c>
      <c r="AW308" s="80" t="str">
        <f t="shared" si="423"/>
        <v>57/25</v>
      </c>
      <c r="AX308" s="80" t="str">
        <f t="shared" si="424"/>
        <v>13/5</v>
      </c>
      <c r="AY308" s="80" t="str">
        <f t="shared" si="425"/>
        <v>69/50</v>
      </c>
      <c r="AZ308" s="92">
        <f>DataEntry!I308</f>
        <v>13</v>
      </c>
      <c r="BA308" s="93">
        <f>DataEntry!J308</f>
        <v>5</v>
      </c>
      <c r="BB308" s="92">
        <f>DataEntry!K308</f>
        <v>67</v>
      </c>
      <c r="BC308" s="93">
        <f>DataEntry!L308</f>
        <v>20</v>
      </c>
      <c r="BD308" s="92">
        <f>DataEntry!M308</f>
        <v>21</v>
      </c>
      <c r="BE308" s="93">
        <f>DataEntry!N308</f>
        <v>25</v>
      </c>
      <c r="BF308" s="77">
        <f t="shared" si="488"/>
        <v>0.26426307448494452</v>
      </c>
      <c r="BG308" s="77">
        <f t="shared" si="489"/>
        <v>0.21870047543581617</v>
      </c>
      <c r="BH308" s="77">
        <f t="shared" si="490"/>
        <v>0.51703645007923926</v>
      </c>
      <c r="BI308" s="83">
        <f t="shared" si="491"/>
        <v>0</v>
      </c>
      <c r="BJ308" s="83">
        <f t="shared" si="492"/>
        <v>1</v>
      </c>
      <c r="BK308" s="83">
        <f t="shared" si="493"/>
        <v>0</v>
      </c>
      <c r="BL308" s="84">
        <f t="shared" si="426"/>
        <v>0.27610256685004336</v>
      </c>
      <c r="BM308" s="84">
        <f t="shared" si="427"/>
        <v>0.21870047543581617</v>
      </c>
      <c r="BN308" s="85">
        <f t="shared" si="494"/>
        <v>5.7402091414227197E-2</v>
      </c>
      <c r="BO308" s="84">
        <f t="shared" si="428"/>
        <v>0.30398537596802239</v>
      </c>
      <c r="BP308" s="84">
        <f t="shared" si="429"/>
        <v>0.27610256685004336</v>
      </c>
      <c r="BQ308" s="84">
        <f t="shared" si="430"/>
        <v>0.41991205718193425</v>
      </c>
      <c r="BR308" s="84">
        <f t="shared" si="495"/>
        <v>0.26426307448494452</v>
      </c>
      <c r="BS308" s="84">
        <f t="shared" si="495"/>
        <v>0.21870047543581617</v>
      </c>
      <c r="BT308" s="84">
        <f t="shared" si="495"/>
        <v>0.51703645007923926</v>
      </c>
      <c r="BU308" s="86">
        <f t="shared" si="496"/>
        <v>0</v>
      </c>
      <c r="BV308" s="86">
        <f t="shared" si="496"/>
        <v>1</v>
      </c>
      <c r="BW308" s="86">
        <f t="shared" si="496"/>
        <v>0</v>
      </c>
      <c r="BX308" s="86">
        <f t="shared" si="497"/>
        <v>0</v>
      </c>
      <c r="BY308" s="86">
        <f t="shared" si="497"/>
        <v>1</v>
      </c>
      <c r="BZ308" s="86">
        <f t="shared" si="497"/>
        <v>0</v>
      </c>
      <c r="CA308" s="83">
        <f>IF(AND(DataEntry!B308&gt;=ExFrom,DataEntry!B308&lt;=ExTo),0,IF(AR308&lt;DS308,0,DB308))</f>
        <v>0</v>
      </c>
      <c r="CB308" s="83">
        <f>IF(AND(DataEntry!B308&gt;=ExFrom,DataEntry!B308&lt;=ExTo),0,IF(AT308&lt;DT308,0,DC308))</f>
        <v>0</v>
      </c>
      <c r="CC308" s="14">
        <f t="shared" si="498"/>
        <v>0</v>
      </c>
      <c r="CD308" s="72" t="str">
        <f t="shared" si="431"/>
        <v/>
      </c>
      <c r="CE308" s="87">
        <f t="shared" si="499"/>
        <v>5.1141096118607399E-2</v>
      </c>
      <c r="CF308" s="88">
        <f t="shared" si="500"/>
        <v>6.1513784602785011E-2</v>
      </c>
      <c r="CG308" s="88">
        <f t="shared" si="501"/>
        <v>-0.16141689107816473</v>
      </c>
      <c r="CH308" s="87">
        <f t="shared" si="502"/>
        <v>0.27610256685004331</v>
      </c>
      <c r="CI308" s="89">
        <f t="shared" si="432"/>
        <v>0</v>
      </c>
      <c r="CJ308" s="89">
        <f t="shared" si="433"/>
        <v>0</v>
      </c>
      <c r="CK308" s="157">
        <f t="shared" si="434"/>
        <v>0</v>
      </c>
      <c r="CL308" s="90">
        <f t="shared" si="435"/>
        <v>0</v>
      </c>
      <c r="CM308" s="157">
        <f t="shared" si="436"/>
        <v>0</v>
      </c>
      <c r="CN308" s="90">
        <f t="shared" si="437"/>
        <v>0</v>
      </c>
      <c r="CO308" s="157">
        <f t="shared" si="438"/>
        <v>0</v>
      </c>
      <c r="CP308" s="90">
        <f t="shared" si="439"/>
        <v>0</v>
      </c>
      <c r="CQ308" s="157">
        <f t="shared" si="440"/>
        <v>0</v>
      </c>
      <c r="CR308" s="90">
        <f t="shared" si="441"/>
        <v>0</v>
      </c>
      <c r="CS308" s="157">
        <f t="shared" si="442"/>
        <v>0</v>
      </c>
      <c r="CT308" s="90">
        <f t="shared" si="443"/>
        <v>0</v>
      </c>
      <c r="CU308" s="157">
        <f t="shared" si="444"/>
        <v>0</v>
      </c>
      <c r="CV308" s="90">
        <f t="shared" si="445"/>
        <v>0</v>
      </c>
      <c r="CW308" s="157">
        <f t="shared" si="446"/>
        <v>0</v>
      </c>
      <c r="CX308" s="90">
        <f t="shared" si="447"/>
        <v>0</v>
      </c>
      <c r="CY308" s="157">
        <f t="shared" si="448"/>
        <v>0</v>
      </c>
      <c r="CZ308" s="90">
        <f t="shared" si="449"/>
        <v>0</v>
      </c>
      <c r="DA308" s="94">
        <f>DataEntry!B308</f>
        <v>44339</v>
      </c>
      <c r="DB308" s="83">
        <f t="shared" si="450"/>
        <v>0</v>
      </c>
      <c r="DC308" s="83">
        <f t="shared" si="451"/>
        <v>0</v>
      </c>
      <c r="DD308" s="145" t="str">
        <f t="shared" si="503"/>
        <v/>
      </c>
      <c r="DE308" s="145">
        <f t="shared" si="504"/>
        <v>18</v>
      </c>
      <c r="DF308" s="145" t="str">
        <f t="shared" si="505"/>
        <v/>
      </c>
      <c r="DG308" s="145" t="str">
        <f t="shared" si="506"/>
        <v/>
      </c>
      <c r="DH308" s="145">
        <f t="shared" si="507"/>
        <v>14</v>
      </c>
      <c r="DI308" s="145" t="str">
        <f t="shared" si="508"/>
        <v/>
      </c>
      <c r="DJ308" s="83">
        <f t="shared" si="509"/>
        <v>0</v>
      </c>
      <c r="DK308" s="83">
        <f t="shared" si="510"/>
        <v>0</v>
      </c>
      <c r="DL308" s="84">
        <f t="shared" si="511"/>
        <v>0</v>
      </c>
      <c r="DM308" s="14">
        <f t="shared" si="512"/>
        <v>0</v>
      </c>
      <c r="DN308" s="87">
        <f>IFERROR(DO308*(1-DCFactor)+Results!DP308*DCFactor,"")</f>
        <v>0.2540862283320241</v>
      </c>
      <c r="DO308" s="87">
        <f>(DFactor*Rounds*Number/2+SUM(BV$3:BV296))/(Rounds*Number/2+COUNT(BV$3:BV296))</f>
        <v>0.26929333333333333</v>
      </c>
      <c r="DP308" s="87">
        <f t="shared" si="452"/>
        <v>0.22584446190102123</v>
      </c>
      <c r="DQ308" s="84">
        <f t="shared" si="453"/>
        <v>0</v>
      </c>
      <c r="DR308" s="84">
        <f t="shared" si="454"/>
        <v>0</v>
      </c>
      <c r="DS308" s="87">
        <f t="shared" si="455"/>
        <v>0.33461620717990714</v>
      </c>
      <c r="DT308" s="87">
        <f t="shared" si="456"/>
        <v>0.34204722970260548</v>
      </c>
      <c r="DU308" s="87">
        <f t="shared" si="457"/>
        <v>0.27610256685004331</v>
      </c>
      <c r="DV308" s="86">
        <f t="shared" si="513"/>
        <v>0</v>
      </c>
      <c r="DW308" s="86">
        <f t="shared" si="514"/>
        <v>0</v>
      </c>
    </row>
    <row r="309" spans="1:127" x14ac:dyDescent="0.25">
      <c r="A309" s="69">
        <v>307</v>
      </c>
      <c r="B309" s="70" t="str">
        <f>DataEntry!C309</f>
        <v/>
      </c>
      <c r="C309" s="71">
        <f>COUNTIF(D$2:D309,D309)+COUNTIF(G$2:G309,D309)</f>
        <v>2</v>
      </c>
      <c r="D309" s="72" t="str">
        <f t="shared" si="415"/>
        <v/>
      </c>
      <c r="E309" s="70" t="str">
        <f>DataEntry!E309</f>
        <v/>
      </c>
      <c r="F309" s="71">
        <f>COUNTIF(D$2:D309,G309)+COUNTIF(G$2:G309,G309)</f>
        <v>2</v>
      </c>
      <c r="G309" s="72" t="str">
        <f t="shared" si="416"/>
        <v/>
      </c>
      <c r="H309" s="73" t="str">
        <f>DataEntry!G309</f>
        <v/>
      </c>
      <c r="I309" s="73" t="str">
        <f>DataEntry!H309</f>
        <v/>
      </c>
      <c r="J309" s="158" t="str">
        <f t="shared" si="414"/>
        <v/>
      </c>
      <c r="K309" s="156">
        <f t="shared" si="417"/>
        <v>0</v>
      </c>
      <c r="L309" s="224" t="str">
        <f t="shared" si="418"/>
        <v/>
      </c>
      <c r="M309" s="224" t="str">
        <f t="shared" si="419"/>
        <v/>
      </c>
      <c r="N309" s="236" t="str">
        <f t="shared" si="458"/>
        <v/>
      </c>
      <c r="O309" s="22" t="str">
        <f t="shared" si="459"/>
        <v>TG2</v>
      </c>
      <c r="P309" s="248" t="str">
        <f t="shared" si="420"/>
        <v/>
      </c>
      <c r="Q309" s="22" t="str">
        <f t="shared" si="460"/>
        <v>TG2</v>
      </c>
      <c r="R309" s="248" t="str">
        <f t="shared" si="421"/>
        <v/>
      </c>
      <c r="S309" s="74">
        <f t="shared" si="461"/>
        <v>0</v>
      </c>
      <c r="T309" s="75">
        <f t="shared" si="462"/>
        <v>0</v>
      </c>
      <c r="U309" s="76">
        <f t="shared" si="463"/>
        <v>0</v>
      </c>
      <c r="V309" s="74">
        <f t="shared" si="464"/>
        <v>0</v>
      </c>
      <c r="W309" s="75">
        <f t="shared" si="465"/>
        <v>0</v>
      </c>
      <c r="X309" s="76">
        <f t="shared" si="466"/>
        <v>0</v>
      </c>
      <c r="Y309" s="74">
        <f t="shared" si="467"/>
        <v>0</v>
      </c>
      <c r="Z309" s="75">
        <f t="shared" si="468"/>
        <v>0</v>
      </c>
      <c r="AA309" s="76">
        <f t="shared" si="469"/>
        <v>0</v>
      </c>
      <c r="AB309" s="74">
        <f t="shared" si="470"/>
        <v>0</v>
      </c>
      <c r="AC309" s="75">
        <f t="shared" si="471"/>
        <v>0</v>
      </c>
      <c r="AD309" s="76">
        <f t="shared" si="472"/>
        <v>0</v>
      </c>
      <c r="AE309" s="74">
        <f t="shared" si="473"/>
        <v>0</v>
      </c>
      <c r="AF309" s="75">
        <f t="shared" si="474"/>
        <v>0</v>
      </c>
      <c r="AG309" s="76">
        <f t="shared" si="475"/>
        <v>0</v>
      </c>
      <c r="AH309" s="74">
        <f t="shared" si="476"/>
        <v>0</v>
      </c>
      <c r="AI309" s="75">
        <f t="shared" si="477"/>
        <v>0</v>
      </c>
      <c r="AJ309" s="76">
        <f t="shared" si="478"/>
        <v>0</v>
      </c>
      <c r="AK309" s="74">
        <f t="shared" si="479"/>
        <v>0</v>
      </c>
      <c r="AL309" s="75">
        <f t="shared" si="480"/>
        <v>0</v>
      </c>
      <c r="AM309" s="76">
        <f t="shared" si="481"/>
        <v>0</v>
      </c>
      <c r="AN309" s="74">
        <f t="shared" si="482"/>
        <v>0</v>
      </c>
      <c r="AO309" s="75">
        <f t="shared" si="483"/>
        <v>0</v>
      </c>
      <c r="AP309" s="76">
        <f t="shared" si="484"/>
        <v>0</v>
      </c>
      <c r="AQ309" s="77" t="str">
        <f t="shared" si="422"/>
        <v/>
      </c>
      <c r="AR309" s="77" t="str">
        <f t="shared" si="485"/>
        <v/>
      </c>
      <c r="AS309" s="78" t="str">
        <f t="shared" si="486"/>
        <v/>
      </c>
      <c r="AT309" s="77" t="str">
        <f t="shared" si="487"/>
        <v/>
      </c>
      <c r="AU309" s="79">
        <f t="shared" si="515"/>
        <v>0.1</v>
      </c>
      <c r="AV309" s="139">
        <f>DataEntry!P309</f>
        <v>0</v>
      </c>
      <c r="AW309" s="80" t="str">
        <f t="shared" si="423"/>
        <v/>
      </c>
      <c r="AX309" s="80" t="str">
        <f t="shared" si="424"/>
        <v/>
      </c>
      <c r="AY309" s="80" t="str">
        <f t="shared" si="425"/>
        <v/>
      </c>
      <c r="AZ309" s="92" t="str">
        <f>DataEntry!I309</f>
        <v/>
      </c>
      <c r="BA309" s="93" t="str">
        <f>DataEntry!J309</f>
        <v/>
      </c>
      <c r="BB309" s="92" t="str">
        <f>DataEntry!K309</f>
        <v/>
      </c>
      <c r="BC309" s="93" t="str">
        <f>DataEntry!L309</f>
        <v/>
      </c>
      <c r="BD309" s="92" t="str">
        <f>DataEntry!M309</f>
        <v/>
      </c>
      <c r="BE309" s="93" t="str">
        <f>DataEntry!N309</f>
        <v/>
      </c>
      <c r="BF309" s="77" t="str">
        <f t="shared" si="488"/>
        <v/>
      </c>
      <c r="BG309" s="77" t="str">
        <f t="shared" si="489"/>
        <v/>
      </c>
      <c r="BH309" s="77" t="str">
        <f t="shared" si="490"/>
        <v/>
      </c>
      <c r="BI309" s="83">
        <f t="shared" si="491"/>
        <v>0</v>
      </c>
      <c r="BJ309" s="83">
        <f t="shared" si="492"/>
        <v>0</v>
      </c>
      <c r="BK309" s="83">
        <f t="shared" si="493"/>
        <v>0</v>
      </c>
      <c r="BL309" s="84" t="str">
        <f t="shared" si="426"/>
        <v/>
      </c>
      <c r="BM309" s="84" t="str">
        <f t="shared" si="427"/>
        <v/>
      </c>
      <c r="BN309" s="85" t="str">
        <f t="shared" si="494"/>
        <v/>
      </c>
      <c r="BO309" s="84" t="str">
        <f t="shared" si="428"/>
        <v/>
      </c>
      <c r="BP309" s="84" t="str">
        <f t="shared" si="429"/>
        <v/>
      </c>
      <c r="BQ309" s="84" t="str">
        <f t="shared" si="430"/>
        <v/>
      </c>
      <c r="BR309" s="84" t="str">
        <f t="shared" si="495"/>
        <v/>
      </c>
      <c r="BS309" s="84" t="str">
        <f t="shared" si="495"/>
        <v/>
      </c>
      <c r="BT309" s="84" t="str">
        <f t="shared" si="495"/>
        <v/>
      </c>
      <c r="BU309" s="86" t="str">
        <f t="shared" si="496"/>
        <v/>
      </c>
      <c r="BV309" s="86" t="str">
        <f t="shared" si="496"/>
        <v/>
      </c>
      <c r="BW309" s="86" t="str">
        <f t="shared" si="496"/>
        <v/>
      </c>
      <c r="BX309" s="86" t="str">
        <f t="shared" si="497"/>
        <v/>
      </c>
      <c r="BY309" s="86" t="str">
        <f t="shared" si="497"/>
        <v/>
      </c>
      <c r="BZ309" s="86" t="str">
        <f t="shared" si="497"/>
        <v/>
      </c>
      <c r="CA309" s="83">
        <f>IF(AND(DataEntry!B309&gt;=ExFrom,DataEntry!B309&lt;=ExTo),0,IF(AR309&lt;DS309,0,DB309))</f>
        <v>0</v>
      </c>
      <c r="CB309" s="83">
        <f>IF(AND(DataEntry!B309&gt;=ExFrom,DataEntry!B309&lt;=ExTo),0,IF(AT309&lt;DT309,0,DC309))</f>
        <v>0</v>
      </c>
      <c r="CC309" s="14" t="str">
        <f t="shared" si="498"/>
        <v/>
      </c>
      <c r="CD309" s="72" t="str">
        <f t="shared" si="431"/>
        <v/>
      </c>
      <c r="CE309" s="87" t="str">
        <f t="shared" si="499"/>
        <v/>
      </c>
      <c r="CF309" s="88">
        <f t="shared" si="500"/>
        <v>0</v>
      </c>
      <c r="CG309" s="88">
        <f t="shared" si="501"/>
        <v>0</v>
      </c>
      <c r="CH309" s="87" t="str">
        <f t="shared" si="502"/>
        <v/>
      </c>
      <c r="CI309" s="89">
        <f t="shared" si="432"/>
        <v>1</v>
      </c>
      <c r="CJ309" s="89">
        <f t="shared" si="433"/>
        <v>1</v>
      </c>
      <c r="CK309" s="157">
        <f t="shared" si="434"/>
        <v>0</v>
      </c>
      <c r="CL309" s="90">
        <f t="shared" si="435"/>
        <v>0</v>
      </c>
      <c r="CM309" s="157">
        <f t="shared" si="436"/>
        <v>0</v>
      </c>
      <c r="CN309" s="90">
        <f t="shared" si="437"/>
        <v>0</v>
      </c>
      <c r="CO309" s="157">
        <f t="shared" si="438"/>
        <v>0</v>
      </c>
      <c r="CP309" s="90">
        <f t="shared" si="439"/>
        <v>0</v>
      </c>
      <c r="CQ309" s="157">
        <f t="shared" si="440"/>
        <v>0</v>
      </c>
      <c r="CR309" s="90">
        <f t="shared" si="441"/>
        <v>0</v>
      </c>
      <c r="CS309" s="157">
        <f t="shared" si="442"/>
        <v>0</v>
      </c>
      <c r="CT309" s="90">
        <f t="shared" si="443"/>
        <v>0</v>
      </c>
      <c r="CU309" s="157">
        <f t="shared" si="444"/>
        <v>0</v>
      </c>
      <c r="CV309" s="90">
        <f t="shared" si="445"/>
        <v>0</v>
      </c>
      <c r="CW309" s="157">
        <f t="shared" si="446"/>
        <v>0</v>
      </c>
      <c r="CX309" s="90">
        <f t="shared" si="447"/>
        <v>0</v>
      </c>
      <c r="CY309" s="157">
        <f t="shared" si="448"/>
        <v>0</v>
      </c>
      <c r="CZ309" s="90">
        <f t="shared" si="449"/>
        <v>0</v>
      </c>
      <c r="DA309" s="94" t="str">
        <f>DataEntry!B309</f>
        <v/>
      </c>
      <c r="DB309" s="83">
        <f t="shared" si="450"/>
        <v>0</v>
      </c>
      <c r="DC309" s="83">
        <f t="shared" si="451"/>
        <v>0</v>
      </c>
      <c r="DD309" s="145" t="str">
        <f t="shared" si="503"/>
        <v/>
      </c>
      <c r="DE309" s="145" t="str">
        <f t="shared" si="504"/>
        <v/>
      </c>
      <c r="DF309" s="145" t="str">
        <f t="shared" si="505"/>
        <v/>
      </c>
      <c r="DG309" s="145" t="str">
        <f t="shared" si="506"/>
        <v/>
      </c>
      <c r="DH309" s="145" t="str">
        <f t="shared" si="507"/>
        <v/>
      </c>
      <c r="DI309" s="145" t="str">
        <f t="shared" si="508"/>
        <v/>
      </c>
      <c r="DJ309" s="83">
        <f t="shared" si="509"/>
        <v>0</v>
      </c>
      <c r="DK309" s="83">
        <f t="shared" si="510"/>
        <v>0</v>
      </c>
      <c r="DL309" s="84" t="str">
        <f t="shared" si="511"/>
        <v/>
      </c>
      <c r="DM309" s="14" t="str">
        <f t="shared" si="512"/>
        <v/>
      </c>
      <c r="DN309" s="87">
        <f>IFERROR(DO309*(1-DCFactor)+Results!DP309*DCFactor,"")</f>
        <v>0.27834941763727122</v>
      </c>
      <c r="DO309" s="87">
        <f>(DFactor*Rounds*Number/2+SUM(BV$3:BV297))/(Rounds*Number/2+COUNT(BV$3:BV297))</f>
        <v>0.26884525790349417</v>
      </c>
      <c r="DP309" s="87">
        <f t="shared" si="452"/>
        <v>0.29599999999999999</v>
      </c>
      <c r="DQ309" s="84">
        <f t="shared" si="453"/>
        <v>0</v>
      </c>
      <c r="DR309" s="84">
        <f t="shared" si="454"/>
        <v>0</v>
      </c>
      <c r="DS309" s="87">
        <f t="shared" si="455"/>
        <v>0.33666666666666667</v>
      </c>
      <c r="DT309" s="87">
        <f t="shared" si="456"/>
        <v>0.33666666666666667</v>
      </c>
      <c r="DU309" s="87" t="str">
        <f t="shared" si="457"/>
        <v/>
      </c>
      <c r="DV309" s="86" t="str">
        <f t="shared" si="513"/>
        <v/>
      </c>
      <c r="DW309" s="86" t="str">
        <f t="shared" si="514"/>
        <v/>
      </c>
    </row>
    <row r="310" spans="1:127" x14ac:dyDescent="0.25">
      <c r="A310" s="69">
        <v>308</v>
      </c>
      <c r="B310" s="70" t="str">
        <f>DataEntry!C310</f>
        <v/>
      </c>
      <c r="C310" s="71">
        <f>COUNTIF(D$2:D310,D310)+COUNTIF(G$2:G310,D310)</f>
        <v>4</v>
      </c>
      <c r="D310" s="72" t="str">
        <f t="shared" si="415"/>
        <v/>
      </c>
      <c r="E310" s="70" t="str">
        <f>DataEntry!E310</f>
        <v/>
      </c>
      <c r="F310" s="71">
        <f>COUNTIF(D$2:D310,G310)+COUNTIF(G$2:G310,G310)</f>
        <v>4</v>
      </c>
      <c r="G310" s="72" t="str">
        <f t="shared" si="416"/>
        <v/>
      </c>
      <c r="H310" s="73" t="str">
        <f>DataEntry!G310</f>
        <v/>
      </c>
      <c r="I310" s="73" t="str">
        <f>DataEntry!H310</f>
        <v/>
      </c>
      <c r="J310" s="158" t="str">
        <f t="shared" si="414"/>
        <v/>
      </c>
      <c r="K310" s="156">
        <f t="shared" si="417"/>
        <v>0</v>
      </c>
      <c r="L310" s="224" t="str">
        <f t="shared" si="418"/>
        <v/>
      </c>
      <c r="M310" s="224" t="str">
        <f t="shared" si="419"/>
        <v/>
      </c>
      <c r="N310" s="236" t="str">
        <f t="shared" si="458"/>
        <v/>
      </c>
      <c r="O310" s="22" t="str">
        <f t="shared" si="459"/>
        <v>TG4</v>
      </c>
      <c r="P310" s="248" t="str">
        <f t="shared" si="420"/>
        <v/>
      </c>
      <c r="Q310" s="22" t="str">
        <f t="shared" si="460"/>
        <v>TG4</v>
      </c>
      <c r="R310" s="248" t="str">
        <f t="shared" si="421"/>
        <v/>
      </c>
      <c r="S310" s="74">
        <f t="shared" si="461"/>
        <v>0</v>
      </c>
      <c r="T310" s="75">
        <f t="shared" si="462"/>
        <v>0</v>
      </c>
      <c r="U310" s="76">
        <f t="shared" si="463"/>
        <v>0</v>
      </c>
      <c r="V310" s="74">
        <f t="shared" si="464"/>
        <v>0</v>
      </c>
      <c r="W310" s="75">
        <f t="shared" si="465"/>
        <v>0</v>
      </c>
      <c r="X310" s="76">
        <f t="shared" si="466"/>
        <v>0</v>
      </c>
      <c r="Y310" s="74">
        <f t="shared" si="467"/>
        <v>0</v>
      </c>
      <c r="Z310" s="75">
        <f t="shared" si="468"/>
        <v>0</v>
      </c>
      <c r="AA310" s="76">
        <f t="shared" si="469"/>
        <v>0</v>
      </c>
      <c r="AB310" s="74">
        <f t="shared" si="470"/>
        <v>0</v>
      </c>
      <c r="AC310" s="75">
        <f t="shared" si="471"/>
        <v>0</v>
      </c>
      <c r="AD310" s="76">
        <f t="shared" si="472"/>
        <v>0</v>
      </c>
      <c r="AE310" s="74">
        <f t="shared" si="473"/>
        <v>0</v>
      </c>
      <c r="AF310" s="75">
        <f t="shared" si="474"/>
        <v>0</v>
      </c>
      <c r="AG310" s="76">
        <f t="shared" si="475"/>
        <v>0</v>
      </c>
      <c r="AH310" s="74">
        <f t="shared" si="476"/>
        <v>0</v>
      </c>
      <c r="AI310" s="75">
        <f t="shared" si="477"/>
        <v>0</v>
      </c>
      <c r="AJ310" s="76">
        <f t="shared" si="478"/>
        <v>0</v>
      </c>
      <c r="AK310" s="74">
        <f t="shared" si="479"/>
        <v>0</v>
      </c>
      <c r="AL310" s="75">
        <f t="shared" si="480"/>
        <v>0</v>
      </c>
      <c r="AM310" s="76">
        <f t="shared" si="481"/>
        <v>0</v>
      </c>
      <c r="AN310" s="74">
        <f t="shared" si="482"/>
        <v>0</v>
      </c>
      <c r="AO310" s="75">
        <f t="shared" si="483"/>
        <v>0</v>
      </c>
      <c r="AP310" s="76">
        <f t="shared" si="484"/>
        <v>0</v>
      </c>
      <c r="AQ310" s="77" t="str">
        <f t="shared" si="422"/>
        <v/>
      </c>
      <c r="AR310" s="77" t="str">
        <f t="shared" si="485"/>
        <v/>
      </c>
      <c r="AS310" s="78" t="str">
        <f t="shared" si="486"/>
        <v/>
      </c>
      <c r="AT310" s="77" t="str">
        <f t="shared" si="487"/>
        <v/>
      </c>
      <c r="AU310" s="79">
        <f t="shared" si="515"/>
        <v>0.1</v>
      </c>
      <c r="AV310" s="139">
        <f>DataEntry!P310</f>
        <v>0</v>
      </c>
      <c r="AW310" s="80" t="str">
        <f t="shared" si="423"/>
        <v/>
      </c>
      <c r="AX310" s="80" t="str">
        <f t="shared" si="424"/>
        <v/>
      </c>
      <c r="AY310" s="80" t="str">
        <f t="shared" si="425"/>
        <v/>
      </c>
      <c r="AZ310" s="92" t="str">
        <f>DataEntry!I310</f>
        <v/>
      </c>
      <c r="BA310" s="93" t="str">
        <f>DataEntry!J310</f>
        <v/>
      </c>
      <c r="BB310" s="92" t="str">
        <f>DataEntry!K310</f>
        <v/>
      </c>
      <c r="BC310" s="93" t="str">
        <f>DataEntry!L310</f>
        <v/>
      </c>
      <c r="BD310" s="92" t="str">
        <f>DataEntry!M310</f>
        <v/>
      </c>
      <c r="BE310" s="93" t="str">
        <f>DataEntry!N310</f>
        <v/>
      </c>
      <c r="BF310" s="77" t="str">
        <f t="shared" si="488"/>
        <v/>
      </c>
      <c r="BG310" s="77" t="str">
        <f t="shared" si="489"/>
        <v/>
      </c>
      <c r="BH310" s="77" t="str">
        <f t="shared" si="490"/>
        <v/>
      </c>
      <c r="BI310" s="83">
        <f t="shared" si="491"/>
        <v>0</v>
      </c>
      <c r="BJ310" s="83">
        <f t="shared" si="492"/>
        <v>0</v>
      </c>
      <c r="BK310" s="83">
        <f t="shared" si="493"/>
        <v>0</v>
      </c>
      <c r="BL310" s="84" t="str">
        <f t="shared" si="426"/>
        <v/>
      </c>
      <c r="BM310" s="84" t="str">
        <f t="shared" si="427"/>
        <v/>
      </c>
      <c r="BN310" s="85" t="str">
        <f t="shared" si="494"/>
        <v/>
      </c>
      <c r="BO310" s="84" t="str">
        <f t="shared" si="428"/>
        <v/>
      </c>
      <c r="BP310" s="84" t="str">
        <f t="shared" si="429"/>
        <v/>
      </c>
      <c r="BQ310" s="84" t="str">
        <f t="shared" si="430"/>
        <v/>
      </c>
      <c r="BR310" s="84" t="str">
        <f t="shared" si="495"/>
        <v/>
      </c>
      <c r="BS310" s="84" t="str">
        <f t="shared" si="495"/>
        <v/>
      </c>
      <c r="BT310" s="84" t="str">
        <f t="shared" si="495"/>
        <v/>
      </c>
      <c r="BU310" s="86" t="str">
        <f t="shared" si="496"/>
        <v/>
      </c>
      <c r="BV310" s="86" t="str">
        <f t="shared" si="496"/>
        <v/>
      </c>
      <c r="BW310" s="86" t="str">
        <f t="shared" si="496"/>
        <v/>
      </c>
      <c r="BX310" s="86" t="str">
        <f t="shared" si="497"/>
        <v/>
      </c>
      <c r="BY310" s="86" t="str">
        <f t="shared" si="497"/>
        <v/>
      </c>
      <c r="BZ310" s="86" t="str">
        <f t="shared" si="497"/>
        <v/>
      </c>
      <c r="CA310" s="83">
        <f>IF(AND(DataEntry!B310&gt;=ExFrom,DataEntry!B310&lt;=ExTo),0,IF(AR310&lt;DS310,0,DB310))</f>
        <v>0</v>
      </c>
      <c r="CB310" s="83">
        <f>IF(AND(DataEntry!B310&gt;=ExFrom,DataEntry!B310&lt;=ExTo),0,IF(AT310&lt;DT310,0,DC310))</f>
        <v>0</v>
      </c>
      <c r="CC310" s="14" t="str">
        <f t="shared" si="498"/>
        <v/>
      </c>
      <c r="CD310" s="72" t="str">
        <f t="shared" si="431"/>
        <v/>
      </c>
      <c r="CE310" s="87" t="str">
        <f t="shared" si="499"/>
        <v/>
      </c>
      <c r="CF310" s="88">
        <f t="shared" si="500"/>
        <v>0</v>
      </c>
      <c r="CG310" s="88">
        <f t="shared" si="501"/>
        <v>0</v>
      </c>
      <c r="CH310" s="87" t="str">
        <f t="shared" si="502"/>
        <v/>
      </c>
      <c r="CI310" s="89">
        <f t="shared" si="432"/>
        <v>1</v>
      </c>
      <c r="CJ310" s="89">
        <f t="shared" si="433"/>
        <v>1</v>
      </c>
      <c r="CK310" s="157">
        <f t="shared" si="434"/>
        <v>0</v>
      </c>
      <c r="CL310" s="90">
        <f t="shared" si="435"/>
        <v>0</v>
      </c>
      <c r="CM310" s="157">
        <f t="shared" si="436"/>
        <v>0</v>
      </c>
      <c r="CN310" s="90">
        <f t="shared" si="437"/>
        <v>0</v>
      </c>
      <c r="CO310" s="157">
        <f t="shared" si="438"/>
        <v>0</v>
      </c>
      <c r="CP310" s="90">
        <f t="shared" si="439"/>
        <v>0</v>
      </c>
      <c r="CQ310" s="157">
        <f t="shared" si="440"/>
        <v>0</v>
      </c>
      <c r="CR310" s="90">
        <f t="shared" si="441"/>
        <v>0</v>
      </c>
      <c r="CS310" s="157">
        <f t="shared" si="442"/>
        <v>0</v>
      </c>
      <c r="CT310" s="90">
        <f t="shared" si="443"/>
        <v>0</v>
      </c>
      <c r="CU310" s="157">
        <f t="shared" si="444"/>
        <v>0</v>
      </c>
      <c r="CV310" s="90">
        <f t="shared" si="445"/>
        <v>0</v>
      </c>
      <c r="CW310" s="157">
        <f t="shared" si="446"/>
        <v>0</v>
      </c>
      <c r="CX310" s="90">
        <f t="shared" si="447"/>
        <v>0</v>
      </c>
      <c r="CY310" s="157">
        <f t="shared" si="448"/>
        <v>0</v>
      </c>
      <c r="CZ310" s="90">
        <f t="shared" si="449"/>
        <v>0</v>
      </c>
      <c r="DA310" s="94" t="str">
        <f>DataEntry!B310</f>
        <v/>
      </c>
      <c r="DB310" s="83">
        <f t="shared" si="450"/>
        <v>0</v>
      </c>
      <c r="DC310" s="83">
        <f t="shared" si="451"/>
        <v>0</v>
      </c>
      <c r="DD310" s="145" t="str">
        <f t="shared" si="503"/>
        <v/>
      </c>
      <c r="DE310" s="145" t="str">
        <f t="shared" si="504"/>
        <v/>
      </c>
      <c r="DF310" s="145" t="str">
        <f t="shared" si="505"/>
        <v/>
      </c>
      <c r="DG310" s="145" t="str">
        <f t="shared" si="506"/>
        <v/>
      </c>
      <c r="DH310" s="145" t="str">
        <f t="shared" si="507"/>
        <v/>
      </c>
      <c r="DI310" s="145" t="str">
        <f t="shared" si="508"/>
        <v/>
      </c>
      <c r="DJ310" s="83">
        <f t="shared" si="509"/>
        <v>0</v>
      </c>
      <c r="DK310" s="83">
        <f t="shared" si="510"/>
        <v>0</v>
      </c>
      <c r="DL310" s="84" t="str">
        <f t="shared" si="511"/>
        <v/>
      </c>
      <c r="DM310" s="14" t="str">
        <f t="shared" si="512"/>
        <v/>
      </c>
      <c r="DN310" s="87">
        <f>IFERROR(DO310*(1-DCFactor)+Results!DP310*DCFactor,"")</f>
        <v>0.27805913621262457</v>
      </c>
      <c r="DO310" s="87">
        <f>(DFactor*Rounds*Number/2+SUM(BV$3:BV298))/(Rounds*Number/2+COUNT(BV$3:BV298))</f>
        <v>0.26839867109634552</v>
      </c>
      <c r="DP310" s="87">
        <f t="shared" si="452"/>
        <v>0.29599999999999999</v>
      </c>
      <c r="DQ310" s="84">
        <f t="shared" si="453"/>
        <v>0</v>
      </c>
      <c r="DR310" s="84">
        <f t="shared" si="454"/>
        <v>0</v>
      </c>
      <c r="DS310" s="87">
        <f t="shared" si="455"/>
        <v>0.33666666666666667</v>
      </c>
      <c r="DT310" s="87">
        <f t="shared" si="456"/>
        <v>0.33666666666666667</v>
      </c>
      <c r="DU310" s="87" t="str">
        <f t="shared" si="457"/>
        <v/>
      </c>
      <c r="DV310" s="86" t="str">
        <f t="shared" si="513"/>
        <v/>
      </c>
      <c r="DW310" s="86" t="str">
        <f t="shared" si="514"/>
        <v/>
      </c>
    </row>
    <row r="311" spans="1:127" x14ac:dyDescent="0.25">
      <c r="A311" s="69">
        <v>309</v>
      </c>
      <c r="B311" s="70" t="str">
        <f>DataEntry!C311</f>
        <v/>
      </c>
      <c r="C311" s="71">
        <f>COUNTIF(D$2:D311,D311)+COUNTIF(G$2:G311,D311)</f>
        <v>6</v>
      </c>
      <c r="D311" s="72" t="str">
        <f t="shared" si="415"/>
        <v/>
      </c>
      <c r="E311" s="70" t="str">
        <f>DataEntry!E311</f>
        <v/>
      </c>
      <c r="F311" s="71">
        <f>COUNTIF(D$2:D311,G311)+COUNTIF(G$2:G311,G311)</f>
        <v>6</v>
      </c>
      <c r="G311" s="72" t="str">
        <f t="shared" si="416"/>
        <v/>
      </c>
      <c r="H311" s="73" t="str">
        <f>DataEntry!G311</f>
        <v/>
      </c>
      <c r="I311" s="73" t="str">
        <f>DataEntry!H311</f>
        <v/>
      </c>
      <c r="J311" s="158" t="str">
        <f t="shared" si="414"/>
        <v/>
      </c>
      <c r="K311" s="156">
        <f t="shared" si="417"/>
        <v>0</v>
      </c>
      <c r="L311" s="224" t="str">
        <f t="shared" si="418"/>
        <v/>
      </c>
      <c r="M311" s="224" t="str">
        <f t="shared" si="419"/>
        <v/>
      </c>
      <c r="N311" s="236" t="str">
        <f t="shared" si="458"/>
        <v/>
      </c>
      <c r="O311" s="22" t="str">
        <f t="shared" si="459"/>
        <v>TG6</v>
      </c>
      <c r="P311" s="248" t="str">
        <f t="shared" si="420"/>
        <v/>
      </c>
      <c r="Q311" s="22" t="str">
        <f t="shared" si="460"/>
        <v>TG6</v>
      </c>
      <c r="R311" s="248" t="str">
        <f t="shared" si="421"/>
        <v/>
      </c>
      <c r="S311" s="74">
        <f t="shared" si="461"/>
        <v>0</v>
      </c>
      <c r="T311" s="75">
        <f t="shared" si="462"/>
        <v>0</v>
      </c>
      <c r="U311" s="76">
        <f t="shared" si="463"/>
        <v>0</v>
      </c>
      <c r="V311" s="74">
        <f t="shared" si="464"/>
        <v>0</v>
      </c>
      <c r="W311" s="75">
        <f t="shared" si="465"/>
        <v>0</v>
      </c>
      <c r="X311" s="76">
        <f t="shared" si="466"/>
        <v>0</v>
      </c>
      <c r="Y311" s="74">
        <f t="shared" si="467"/>
        <v>0</v>
      </c>
      <c r="Z311" s="75">
        <f t="shared" si="468"/>
        <v>0</v>
      </c>
      <c r="AA311" s="76">
        <f t="shared" si="469"/>
        <v>0</v>
      </c>
      <c r="AB311" s="74">
        <f t="shared" si="470"/>
        <v>0</v>
      </c>
      <c r="AC311" s="75">
        <f t="shared" si="471"/>
        <v>0</v>
      </c>
      <c r="AD311" s="76">
        <f t="shared" si="472"/>
        <v>0</v>
      </c>
      <c r="AE311" s="74">
        <f t="shared" si="473"/>
        <v>0</v>
      </c>
      <c r="AF311" s="75">
        <f t="shared" si="474"/>
        <v>0</v>
      </c>
      <c r="AG311" s="76">
        <f t="shared" si="475"/>
        <v>0</v>
      </c>
      <c r="AH311" s="74">
        <f t="shared" si="476"/>
        <v>0</v>
      </c>
      <c r="AI311" s="75">
        <f t="shared" si="477"/>
        <v>0</v>
      </c>
      <c r="AJ311" s="76">
        <f t="shared" si="478"/>
        <v>0</v>
      </c>
      <c r="AK311" s="74">
        <f t="shared" si="479"/>
        <v>0</v>
      </c>
      <c r="AL311" s="75">
        <f t="shared" si="480"/>
        <v>0</v>
      </c>
      <c r="AM311" s="76">
        <f t="shared" si="481"/>
        <v>0</v>
      </c>
      <c r="AN311" s="74">
        <f t="shared" si="482"/>
        <v>0</v>
      </c>
      <c r="AO311" s="75">
        <f t="shared" si="483"/>
        <v>0</v>
      </c>
      <c r="AP311" s="76">
        <f t="shared" si="484"/>
        <v>0</v>
      </c>
      <c r="AQ311" s="77" t="str">
        <f t="shared" si="422"/>
        <v/>
      </c>
      <c r="AR311" s="77" t="str">
        <f t="shared" si="485"/>
        <v/>
      </c>
      <c r="AS311" s="78" t="str">
        <f t="shared" si="486"/>
        <v/>
      </c>
      <c r="AT311" s="77" t="str">
        <f t="shared" si="487"/>
        <v/>
      </c>
      <c r="AU311" s="79">
        <f t="shared" si="515"/>
        <v>0.1</v>
      </c>
      <c r="AV311" s="139">
        <f>DataEntry!P311</f>
        <v>0</v>
      </c>
      <c r="AW311" s="80" t="str">
        <f t="shared" si="423"/>
        <v/>
      </c>
      <c r="AX311" s="80" t="str">
        <f t="shared" si="424"/>
        <v/>
      </c>
      <c r="AY311" s="80" t="str">
        <f t="shared" si="425"/>
        <v/>
      </c>
      <c r="AZ311" s="92" t="str">
        <f>DataEntry!I311</f>
        <v/>
      </c>
      <c r="BA311" s="93" t="str">
        <f>DataEntry!J311</f>
        <v/>
      </c>
      <c r="BB311" s="92" t="str">
        <f>DataEntry!K311</f>
        <v/>
      </c>
      <c r="BC311" s="93" t="str">
        <f>DataEntry!L311</f>
        <v/>
      </c>
      <c r="BD311" s="92" t="str">
        <f>DataEntry!M311</f>
        <v/>
      </c>
      <c r="BE311" s="93" t="str">
        <f>DataEntry!N311</f>
        <v/>
      </c>
      <c r="BF311" s="77" t="str">
        <f t="shared" si="488"/>
        <v/>
      </c>
      <c r="BG311" s="77" t="str">
        <f t="shared" si="489"/>
        <v/>
      </c>
      <c r="BH311" s="77" t="str">
        <f t="shared" si="490"/>
        <v/>
      </c>
      <c r="BI311" s="83">
        <f t="shared" si="491"/>
        <v>0</v>
      </c>
      <c r="BJ311" s="83">
        <f t="shared" si="492"/>
        <v>0</v>
      </c>
      <c r="BK311" s="83">
        <f t="shared" si="493"/>
        <v>0</v>
      </c>
      <c r="BL311" s="84" t="str">
        <f t="shared" si="426"/>
        <v/>
      </c>
      <c r="BM311" s="84" t="str">
        <f t="shared" si="427"/>
        <v/>
      </c>
      <c r="BN311" s="85" t="str">
        <f t="shared" si="494"/>
        <v/>
      </c>
      <c r="BO311" s="84" t="str">
        <f t="shared" si="428"/>
        <v/>
      </c>
      <c r="BP311" s="84" t="str">
        <f t="shared" si="429"/>
        <v/>
      </c>
      <c r="BQ311" s="84" t="str">
        <f t="shared" si="430"/>
        <v/>
      </c>
      <c r="BR311" s="84" t="str">
        <f t="shared" si="495"/>
        <v/>
      </c>
      <c r="BS311" s="84" t="str">
        <f t="shared" si="495"/>
        <v/>
      </c>
      <c r="BT311" s="84" t="str">
        <f t="shared" si="495"/>
        <v/>
      </c>
      <c r="BU311" s="86" t="str">
        <f t="shared" si="496"/>
        <v/>
      </c>
      <c r="BV311" s="86" t="str">
        <f t="shared" si="496"/>
        <v/>
      </c>
      <c r="BW311" s="86" t="str">
        <f t="shared" si="496"/>
        <v/>
      </c>
      <c r="BX311" s="86" t="str">
        <f t="shared" si="497"/>
        <v/>
      </c>
      <c r="BY311" s="86" t="str">
        <f t="shared" si="497"/>
        <v/>
      </c>
      <c r="BZ311" s="86" t="str">
        <f t="shared" si="497"/>
        <v/>
      </c>
      <c r="CA311" s="83">
        <f>IF(AND(DataEntry!B311&gt;=ExFrom,DataEntry!B311&lt;=ExTo),0,IF(AR311&lt;DS311,0,DB311))</f>
        <v>0</v>
      </c>
      <c r="CB311" s="83">
        <f>IF(AND(DataEntry!B311&gt;=ExFrom,DataEntry!B311&lt;=ExTo),0,IF(AT311&lt;DT311,0,DC311))</f>
        <v>0</v>
      </c>
      <c r="CC311" s="14" t="str">
        <f t="shared" si="498"/>
        <v/>
      </c>
      <c r="CD311" s="72" t="str">
        <f t="shared" si="431"/>
        <v/>
      </c>
      <c r="CE311" s="87" t="str">
        <f t="shared" si="499"/>
        <v/>
      </c>
      <c r="CF311" s="88">
        <f t="shared" si="500"/>
        <v>0</v>
      </c>
      <c r="CG311" s="88">
        <f t="shared" si="501"/>
        <v>0</v>
      </c>
      <c r="CH311" s="87" t="str">
        <f t="shared" si="502"/>
        <v/>
      </c>
      <c r="CI311" s="89">
        <f t="shared" si="432"/>
        <v>1</v>
      </c>
      <c r="CJ311" s="89">
        <f t="shared" si="433"/>
        <v>1</v>
      </c>
      <c r="CK311" s="157">
        <f t="shared" si="434"/>
        <v>0</v>
      </c>
      <c r="CL311" s="90">
        <f t="shared" si="435"/>
        <v>0</v>
      </c>
      <c r="CM311" s="157">
        <f t="shared" si="436"/>
        <v>0</v>
      </c>
      <c r="CN311" s="90">
        <f t="shared" si="437"/>
        <v>0</v>
      </c>
      <c r="CO311" s="157">
        <f t="shared" si="438"/>
        <v>0</v>
      </c>
      <c r="CP311" s="90">
        <f t="shared" si="439"/>
        <v>0</v>
      </c>
      <c r="CQ311" s="157">
        <f t="shared" si="440"/>
        <v>0</v>
      </c>
      <c r="CR311" s="90">
        <f t="shared" si="441"/>
        <v>0</v>
      </c>
      <c r="CS311" s="157">
        <f t="shared" si="442"/>
        <v>0</v>
      </c>
      <c r="CT311" s="90">
        <f t="shared" si="443"/>
        <v>0</v>
      </c>
      <c r="CU311" s="157">
        <f t="shared" si="444"/>
        <v>0</v>
      </c>
      <c r="CV311" s="90">
        <f t="shared" si="445"/>
        <v>0</v>
      </c>
      <c r="CW311" s="157">
        <f t="shared" si="446"/>
        <v>0</v>
      </c>
      <c r="CX311" s="90">
        <f t="shared" si="447"/>
        <v>0</v>
      </c>
      <c r="CY311" s="157">
        <f t="shared" si="448"/>
        <v>0</v>
      </c>
      <c r="CZ311" s="90">
        <f t="shared" si="449"/>
        <v>0</v>
      </c>
      <c r="DA311" s="94" t="str">
        <f>DataEntry!B311</f>
        <v/>
      </c>
      <c r="DB311" s="83">
        <f t="shared" si="450"/>
        <v>0</v>
      </c>
      <c r="DC311" s="83">
        <f t="shared" si="451"/>
        <v>0</v>
      </c>
      <c r="DD311" s="145" t="str">
        <f t="shared" si="503"/>
        <v/>
      </c>
      <c r="DE311" s="145" t="str">
        <f t="shared" si="504"/>
        <v/>
      </c>
      <c r="DF311" s="145" t="str">
        <f t="shared" si="505"/>
        <v/>
      </c>
      <c r="DG311" s="145" t="str">
        <f t="shared" si="506"/>
        <v/>
      </c>
      <c r="DH311" s="145" t="str">
        <f t="shared" si="507"/>
        <v/>
      </c>
      <c r="DI311" s="145" t="str">
        <f t="shared" si="508"/>
        <v/>
      </c>
      <c r="DJ311" s="83">
        <f t="shared" si="509"/>
        <v>0</v>
      </c>
      <c r="DK311" s="83">
        <f t="shared" si="510"/>
        <v>0</v>
      </c>
      <c r="DL311" s="84" t="str">
        <f t="shared" si="511"/>
        <v/>
      </c>
      <c r="DM311" s="14" t="str">
        <f t="shared" si="512"/>
        <v/>
      </c>
      <c r="DN311" s="87">
        <f>IFERROR(DO311*(1-DCFactor)+Results!DP311*DCFactor,"")</f>
        <v>0.27776981757877278</v>
      </c>
      <c r="DO311" s="87">
        <f>(DFactor*Rounds*Number/2+SUM(BV$3:BV299))/(Rounds*Number/2+COUNT(BV$3:BV299))</f>
        <v>0.26795356550580429</v>
      </c>
      <c r="DP311" s="87">
        <f t="shared" si="452"/>
        <v>0.29599999999999999</v>
      </c>
      <c r="DQ311" s="84">
        <f t="shared" si="453"/>
        <v>0</v>
      </c>
      <c r="DR311" s="84">
        <f t="shared" si="454"/>
        <v>0</v>
      </c>
      <c r="DS311" s="87">
        <f t="shared" si="455"/>
        <v>0.33666666666666667</v>
      </c>
      <c r="DT311" s="87">
        <f t="shared" si="456"/>
        <v>0.33666666666666667</v>
      </c>
      <c r="DU311" s="87" t="str">
        <f t="shared" si="457"/>
        <v/>
      </c>
      <c r="DV311" s="86" t="str">
        <f t="shared" si="513"/>
        <v/>
      </c>
      <c r="DW311" s="86" t="str">
        <f t="shared" si="514"/>
        <v/>
      </c>
    </row>
    <row r="312" spans="1:127" x14ac:dyDescent="0.25">
      <c r="A312" s="69">
        <v>310</v>
      </c>
      <c r="B312" s="70" t="str">
        <f>DataEntry!C312</f>
        <v/>
      </c>
      <c r="C312" s="71">
        <f>COUNTIF(D$2:D312,D312)+COUNTIF(G$2:G312,D312)</f>
        <v>8</v>
      </c>
      <c r="D312" s="72" t="str">
        <f t="shared" si="415"/>
        <v/>
      </c>
      <c r="E312" s="70" t="str">
        <f>DataEntry!E312</f>
        <v/>
      </c>
      <c r="F312" s="71">
        <f>COUNTIF(D$2:D312,G312)+COUNTIF(G$2:G312,G312)</f>
        <v>8</v>
      </c>
      <c r="G312" s="72" t="str">
        <f t="shared" si="416"/>
        <v/>
      </c>
      <c r="H312" s="73" t="str">
        <f>DataEntry!G312</f>
        <v/>
      </c>
      <c r="I312" s="73" t="str">
        <f>DataEntry!H312</f>
        <v/>
      </c>
      <c r="J312" s="158" t="str">
        <f t="shared" si="414"/>
        <v/>
      </c>
      <c r="K312" s="156">
        <f t="shared" si="417"/>
        <v>0</v>
      </c>
      <c r="L312" s="224" t="str">
        <f t="shared" si="418"/>
        <v/>
      </c>
      <c r="M312" s="224" t="str">
        <f t="shared" si="419"/>
        <v/>
      </c>
      <c r="N312" s="236" t="str">
        <f t="shared" si="458"/>
        <v/>
      </c>
      <c r="O312" s="22" t="str">
        <f t="shared" si="459"/>
        <v>TG8</v>
      </c>
      <c r="P312" s="248" t="str">
        <f t="shared" si="420"/>
        <v/>
      </c>
      <c r="Q312" s="22" t="str">
        <f t="shared" si="460"/>
        <v>TG8</v>
      </c>
      <c r="R312" s="248" t="str">
        <f t="shared" si="421"/>
        <v/>
      </c>
      <c r="S312" s="74">
        <f t="shared" si="461"/>
        <v>0</v>
      </c>
      <c r="T312" s="75">
        <f t="shared" si="462"/>
        <v>0</v>
      </c>
      <c r="U312" s="76">
        <f t="shared" si="463"/>
        <v>0</v>
      </c>
      <c r="V312" s="74">
        <f t="shared" si="464"/>
        <v>0</v>
      </c>
      <c r="W312" s="75">
        <f t="shared" si="465"/>
        <v>0</v>
      </c>
      <c r="X312" s="76">
        <f t="shared" si="466"/>
        <v>0</v>
      </c>
      <c r="Y312" s="74">
        <f t="shared" si="467"/>
        <v>0</v>
      </c>
      <c r="Z312" s="75">
        <f t="shared" si="468"/>
        <v>0</v>
      </c>
      <c r="AA312" s="76">
        <f t="shared" si="469"/>
        <v>0</v>
      </c>
      <c r="AB312" s="74">
        <f t="shared" si="470"/>
        <v>0</v>
      </c>
      <c r="AC312" s="75">
        <f t="shared" si="471"/>
        <v>0</v>
      </c>
      <c r="AD312" s="76">
        <f t="shared" si="472"/>
        <v>0</v>
      </c>
      <c r="AE312" s="74">
        <f t="shared" si="473"/>
        <v>0</v>
      </c>
      <c r="AF312" s="75">
        <f t="shared" si="474"/>
        <v>0</v>
      </c>
      <c r="AG312" s="76">
        <f t="shared" si="475"/>
        <v>0</v>
      </c>
      <c r="AH312" s="74">
        <f t="shared" si="476"/>
        <v>0</v>
      </c>
      <c r="AI312" s="75">
        <f t="shared" si="477"/>
        <v>0</v>
      </c>
      <c r="AJ312" s="76">
        <f t="shared" si="478"/>
        <v>0</v>
      </c>
      <c r="AK312" s="74">
        <f t="shared" si="479"/>
        <v>0</v>
      </c>
      <c r="AL312" s="75">
        <f t="shared" si="480"/>
        <v>0</v>
      </c>
      <c r="AM312" s="76">
        <f t="shared" si="481"/>
        <v>0</v>
      </c>
      <c r="AN312" s="74">
        <f t="shared" si="482"/>
        <v>0</v>
      </c>
      <c r="AO312" s="75">
        <f t="shared" si="483"/>
        <v>0</v>
      </c>
      <c r="AP312" s="76">
        <f t="shared" si="484"/>
        <v>0</v>
      </c>
      <c r="AQ312" s="77" t="str">
        <f t="shared" si="422"/>
        <v/>
      </c>
      <c r="AR312" s="77" t="str">
        <f t="shared" si="485"/>
        <v/>
      </c>
      <c r="AS312" s="78" t="str">
        <f t="shared" si="486"/>
        <v/>
      </c>
      <c r="AT312" s="77" t="str">
        <f t="shared" si="487"/>
        <v/>
      </c>
      <c r="AU312" s="79">
        <f t="shared" si="515"/>
        <v>0.1</v>
      </c>
      <c r="AV312" s="139">
        <f>DataEntry!P312</f>
        <v>0</v>
      </c>
      <c r="AW312" s="80" t="str">
        <f t="shared" si="423"/>
        <v/>
      </c>
      <c r="AX312" s="80" t="str">
        <f t="shared" si="424"/>
        <v/>
      </c>
      <c r="AY312" s="80" t="str">
        <f t="shared" si="425"/>
        <v/>
      </c>
      <c r="AZ312" s="92" t="str">
        <f>DataEntry!I312</f>
        <v/>
      </c>
      <c r="BA312" s="93" t="str">
        <f>DataEntry!J312</f>
        <v/>
      </c>
      <c r="BB312" s="92" t="str">
        <f>DataEntry!K312</f>
        <v/>
      </c>
      <c r="BC312" s="93" t="str">
        <f>DataEntry!L312</f>
        <v/>
      </c>
      <c r="BD312" s="92" t="str">
        <f>DataEntry!M312</f>
        <v/>
      </c>
      <c r="BE312" s="93" t="str">
        <f>DataEntry!N312</f>
        <v/>
      </c>
      <c r="BF312" s="77" t="str">
        <f t="shared" si="488"/>
        <v/>
      </c>
      <c r="BG312" s="77" t="str">
        <f t="shared" si="489"/>
        <v/>
      </c>
      <c r="BH312" s="77" t="str">
        <f t="shared" si="490"/>
        <v/>
      </c>
      <c r="BI312" s="83">
        <f t="shared" si="491"/>
        <v>0</v>
      </c>
      <c r="BJ312" s="83">
        <f t="shared" si="492"/>
        <v>0</v>
      </c>
      <c r="BK312" s="83">
        <f t="shared" si="493"/>
        <v>0</v>
      </c>
      <c r="BL312" s="84" t="str">
        <f t="shared" si="426"/>
        <v/>
      </c>
      <c r="BM312" s="84" t="str">
        <f t="shared" si="427"/>
        <v/>
      </c>
      <c r="BN312" s="85" t="str">
        <f t="shared" si="494"/>
        <v/>
      </c>
      <c r="BO312" s="84" t="str">
        <f t="shared" si="428"/>
        <v/>
      </c>
      <c r="BP312" s="84" t="str">
        <f t="shared" si="429"/>
        <v/>
      </c>
      <c r="BQ312" s="84" t="str">
        <f t="shared" si="430"/>
        <v/>
      </c>
      <c r="BR312" s="84" t="str">
        <f t="shared" si="495"/>
        <v/>
      </c>
      <c r="BS312" s="84" t="str">
        <f t="shared" si="495"/>
        <v/>
      </c>
      <c r="BT312" s="84" t="str">
        <f t="shared" si="495"/>
        <v/>
      </c>
      <c r="BU312" s="86" t="str">
        <f t="shared" si="496"/>
        <v/>
      </c>
      <c r="BV312" s="86" t="str">
        <f t="shared" si="496"/>
        <v/>
      </c>
      <c r="BW312" s="86" t="str">
        <f t="shared" si="496"/>
        <v/>
      </c>
      <c r="BX312" s="86" t="str">
        <f t="shared" si="497"/>
        <v/>
      </c>
      <c r="BY312" s="86" t="str">
        <f t="shared" si="497"/>
        <v/>
      </c>
      <c r="BZ312" s="86" t="str">
        <f t="shared" si="497"/>
        <v/>
      </c>
      <c r="CA312" s="83">
        <f>IF(AND(DataEntry!B312&gt;=ExFrom,DataEntry!B312&lt;=ExTo),0,IF(AR312&lt;DS312,0,DB312))</f>
        <v>0</v>
      </c>
      <c r="CB312" s="83">
        <f>IF(AND(DataEntry!B312&gt;=ExFrom,DataEntry!B312&lt;=ExTo),0,IF(AT312&lt;DT312,0,DC312))</f>
        <v>0</v>
      </c>
      <c r="CC312" s="14" t="str">
        <f t="shared" si="498"/>
        <v/>
      </c>
      <c r="CD312" s="72" t="str">
        <f t="shared" si="431"/>
        <v/>
      </c>
      <c r="CE312" s="87" t="str">
        <f t="shared" si="499"/>
        <v/>
      </c>
      <c r="CF312" s="88">
        <f t="shared" si="500"/>
        <v>0</v>
      </c>
      <c r="CG312" s="88">
        <f t="shared" si="501"/>
        <v>0</v>
      </c>
      <c r="CH312" s="87" t="str">
        <f t="shared" si="502"/>
        <v/>
      </c>
      <c r="CI312" s="89">
        <f t="shared" si="432"/>
        <v>1</v>
      </c>
      <c r="CJ312" s="89">
        <f t="shared" si="433"/>
        <v>1</v>
      </c>
      <c r="CK312" s="157">
        <f t="shared" si="434"/>
        <v>0</v>
      </c>
      <c r="CL312" s="90">
        <f t="shared" si="435"/>
        <v>0</v>
      </c>
      <c r="CM312" s="157">
        <f t="shared" si="436"/>
        <v>0</v>
      </c>
      <c r="CN312" s="90">
        <f t="shared" si="437"/>
        <v>0</v>
      </c>
      <c r="CO312" s="157">
        <f t="shared" si="438"/>
        <v>0</v>
      </c>
      <c r="CP312" s="90">
        <f t="shared" si="439"/>
        <v>0</v>
      </c>
      <c r="CQ312" s="157">
        <f t="shared" si="440"/>
        <v>0</v>
      </c>
      <c r="CR312" s="90">
        <f t="shared" si="441"/>
        <v>0</v>
      </c>
      <c r="CS312" s="157">
        <f t="shared" si="442"/>
        <v>0</v>
      </c>
      <c r="CT312" s="90">
        <f t="shared" si="443"/>
        <v>0</v>
      </c>
      <c r="CU312" s="157">
        <f t="shared" si="444"/>
        <v>0</v>
      </c>
      <c r="CV312" s="90">
        <f t="shared" si="445"/>
        <v>0</v>
      </c>
      <c r="CW312" s="157">
        <f t="shared" si="446"/>
        <v>0</v>
      </c>
      <c r="CX312" s="90">
        <f t="shared" si="447"/>
        <v>0</v>
      </c>
      <c r="CY312" s="157">
        <f t="shared" si="448"/>
        <v>0</v>
      </c>
      <c r="CZ312" s="90">
        <f t="shared" si="449"/>
        <v>0</v>
      </c>
      <c r="DA312" s="94" t="str">
        <f>DataEntry!B312</f>
        <v/>
      </c>
      <c r="DB312" s="83">
        <f t="shared" si="450"/>
        <v>0</v>
      </c>
      <c r="DC312" s="83">
        <f t="shared" si="451"/>
        <v>0</v>
      </c>
      <c r="DD312" s="145" t="str">
        <f t="shared" si="503"/>
        <v/>
      </c>
      <c r="DE312" s="145" t="str">
        <f t="shared" si="504"/>
        <v/>
      </c>
      <c r="DF312" s="145" t="str">
        <f t="shared" si="505"/>
        <v/>
      </c>
      <c r="DG312" s="145" t="str">
        <f t="shared" si="506"/>
        <v/>
      </c>
      <c r="DH312" s="145" t="str">
        <f t="shared" si="507"/>
        <v/>
      </c>
      <c r="DI312" s="145" t="str">
        <f t="shared" si="508"/>
        <v/>
      </c>
      <c r="DJ312" s="83">
        <f t="shared" si="509"/>
        <v>0</v>
      </c>
      <c r="DK312" s="83">
        <f t="shared" si="510"/>
        <v>0</v>
      </c>
      <c r="DL312" s="84" t="str">
        <f t="shared" si="511"/>
        <v/>
      </c>
      <c r="DM312" s="14" t="str">
        <f t="shared" si="512"/>
        <v/>
      </c>
      <c r="DN312" s="87">
        <f>IFERROR(DO312*(1-DCFactor)+Results!DP312*DCFactor,"")</f>
        <v>0.2774814569536424</v>
      </c>
      <c r="DO312" s="87">
        <f>(DFactor*Rounds*Number/2+SUM(BV$3:BV300))/(Rounds*Number/2+COUNT(BV$3:BV300))</f>
        <v>0.26750993377483445</v>
      </c>
      <c r="DP312" s="87">
        <f t="shared" si="452"/>
        <v>0.29599999999999999</v>
      </c>
      <c r="DQ312" s="84">
        <f t="shared" si="453"/>
        <v>0</v>
      </c>
      <c r="DR312" s="84">
        <f t="shared" si="454"/>
        <v>0</v>
      </c>
      <c r="DS312" s="87">
        <f t="shared" si="455"/>
        <v>0.33666666666666667</v>
      </c>
      <c r="DT312" s="87">
        <f t="shared" si="456"/>
        <v>0.33666666666666667</v>
      </c>
      <c r="DU312" s="87" t="str">
        <f t="shared" si="457"/>
        <v/>
      </c>
      <c r="DV312" s="86" t="str">
        <f t="shared" si="513"/>
        <v/>
      </c>
      <c r="DW312" s="86" t="str">
        <f t="shared" si="514"/>
        <v/>
      </c>
    </row>
    <row r="313" spans="1:127" x14ac:dyDescent="0.25">
      <c r="A313" s="69">
        <v>311</v>
      </c>
      <c r="B313" s="70" t="str">
        <f>DataEntry!C313</f>
        <v/>
      </c>
      <c r="C313" s="71">
        <f>COUNTIF(D$2:D313,D313)+COUNTIF(G$2:G313,D313)</f>
        <v>10</v>
      </c>
      <c r="D313" s="72" t="str">
        <f t="shared" si="415"/>
        <v/>
      </c>
      <c r="E313" s="70" t="str">
        <f>DataEntry!E313</f>
        <v/>
      </c>
      <c r="F313" s="71">
        <f>COUNTIF(D$2:D313,G313)+COUNTIF(G$2:G313,G313)</f>
        <v>10</v>
      </c>
      <c r="G313" s="72" t="str">
        <f t="shared" si="416"/>
        <v/>
      </c>
      <c r="H313" s="73" t="str">
        <f>DataEntry!G313</f>
        <v/>
      </c>
      <c r="I313" s="73" t="str">
        <f>DataEntry!H313</f>
        <v/>
      </c>
      <c r="J313" s="158" t="str">
        <f t="shared" si="414"/>
        <v/>
      </c>
      <c r="K313" s="156">
        <f t="shared" si="417"/>
        <v>0</v>
      </c>
      <c r="L313" s="224" t="str">
        <f t="shared" si="418"/>
        <v/>
      </c>
      <c r="M313" s="224" t="str">
        <f t="shared" si="419"/>
        <v/>
      </c>
      <c r="N313" s="236" t="str">
        <f t="shared" si="458"/>
        <v/>
      </c>
      <c r="O313" s="22" t="str">
        <f t="shared" si="459"/>
        <v>TG10</v>
      </c>
      <c r="P313" s="248" t="str">
        <f t="shared" si="420"/>
        <v/>
      </c>
      <c r="Q313" s="22" t="str">
        <f t="shared" si="460"/>
        <v>TG10</v>
      </c>
      <c r="R313" s="248" t="str">
        <f t="shared" si="421"/>
        <v/>
      </c>
      <c r="S313" s="74">
        <f t="shared" si="461"/>
        <v>0</v>
      </c>
      <c r="T313" s="75">
        <f t="shared" si="462"/>
        <v>0</v>
      </c>
      <c r="U313" s="76">
        <f t="shared" si="463"/>
        <v>0</v>
      </c>
      <c r="V313" s="74">
        <f t="shared" si="464"/>
        <v>0</v>
      </c>
      <c r="W313" s="75">
        <f t="shared" si="465"/>
        <v>0</v>
      </c>
      <c r="X313" s="76">
        <f t="shared" si="466"/>
        <v>0</v>
      </c>
      <c r="Y313" s="74">
        <f t="shared" si="467"/>
        <v>0</v>
      </c>
      <c r="Z313" s="75">
        <f t="shared" si="468"/>
        <v>0</v>
      </c>
      <c r="AA313" s="76">
        <f t="shared" si="469"/>
        <v>0</v>
      </c>
      <c r="AB313" s="74">
        <f t="shared" si="470"/>
        <v>0</v>
      </c>
      <c r="AC313" s="75">
        <f t="shared" si="471"/>
        <v>0</v>
      </c>
      <c r="AD313" s="76">
        <f t="shared" si="472"/>
        <v>0</v>
      </c>
      <c r="AE313" s="74">
        <f t="shared" si="473"/>
        <v>0</v>
      </c>
      <c r="AF313" s="75">
        <f t="shared" si="474"/>
        <v>0</v>
      </c>
      <c r="AG313" s="76">
        <f t="shared" si="475"/>
        <v>0</v>
      </c>
      <c r="AH313" s="74">
        <f t="shared" si="476"/>
        <v>0</v>
      </c>
      <c r="AI313" s="75">
        <f t="shared" si="477"/>
        <v>0</v>
      </c>
      <c r="AJ313" s="76">
        <f t="shared" si="478"/>
        <v>0</v>
      </c>
      <c r="AK313" s="74">
        <f t="shared" si="479"/>
        <v>0</v>
      </c>
      <c r="AL313" s="75">
        <f t="shared" si="480"/>
        <v>0</v>
      </c>
      <c r="AM313" s="76">
        <f t="shared" si="481"/>
        <v>0</v>
      </c>
      <c r="AN313" s="74">
        <f t="shared" si="482"/>
        <v>0</v>
      </c>
      <c r="AO313" s="75">
        <f t="shared" si="483"/>
        <v>0</v>
      </c>
      <c r="AP313" s="76">
        <f t="shared" si="484"/>
        <v>0</v>
      </c>
      <c r="AQ313" s="77" t="str">
        <f t="shared" si="422"/>
        <v/>
      </c>
      <c r="AR313" s="77" t="str">
        <f t="shared" si="485"/>
        <v/>
      </c>
      <c r="AS313" s="78" t="str">
        <f t="shared" si="486"/>
        <v/>
      </c>
      <c r="AT313" s="77" t="str">
        <f t="shared" si="487"/>
        <v/>
      </c>
      <c r="AU313" s="79">
        <f t="shared" si="515"/>
        <v>0.1</v>
      </c>
      <c r="AV313" s="139">
        <f>DataEntry!P313</f>
        <v>0</v>
      </c>
      <c r="AW313" s="80" t="str">
        <f t="shared" si="423"/>
        <v/>
      </c>
      <c r="AX313" s="80" t="str">
        <f t="shared" si="424"/>
        <v/>
      </c>
      <c r="AY313" s="80" t="str">
        <f t="shared" si="425"/>
        <v/>
      </c>
      <c r="AZ313" s="92" t="str">
        <f>DataEntry!I313</f>
        <v/>
      </c>
      <c r="BA313" s="93" t="str">
        <f>DataEntry!J313</f>
        <v/>
      </c>
      <c r="BB313" s="92" t="str">
        <f>DataEntry!K313</f>
        <v/>
      </c>
      <c r="BC313" s="93" t="str">
        <f>DataEntry!L313</f>
        <v/>
      </c>
      <c r="BD313" s="92" t="str">
        <f>DataEntry!M313</f>
        <v/>
      </c>
      <c r="BE313" s="93" t="str">
        <f>DataEntry!N313</f>
        <v/>
      </c>
      <c r="BF313" s="77" t="str">
        <f t="shared" si="488"/>
        <v/>
      </c>
      <c r="BG313" s="77" t="str">
        <f t="shared" si="489"/>
        <v/>
      </c>
      <c r="BH313" s="77" t="str">
        <f t="shared" si="490"/>
        <v/>
      </c>
      <c r="BI313" s="83">
        <f t="shared" si="491"/>
        <v>0</v>
      </c>
      <c r="BJ313" s="83">
        <f t="shared" si="492"/>
        <v>0</v>
      </c>
      <c r="BK313" s="83">
        <f t="shared" si="493"/>
        <v>0</v>
      </c>
      <c r="BL313" s="84" t="str">
        <f t="shared" si="426"/>
        <v/>
      </c>
      <c r="BM313" s="84" t="str">
        <f t="shared" si="427"/>
        <v/>
      </c>
      <c r="BN313" s="85" t="str">
        <f t="shared" si="494"/>
        <v/>
      </c>
      <c r="BO313" s="84" t="str">
        <f t="shared" si="428"/>
        <v/>
      </c>
      <c r="BP313" s="84" t="str">
        <f t="shared" si="429"/>
        <v/>
      </c>
      <c r="BQ313" s="84" t="str">
        <f t="shared" si="430"/>
        <v/>
      </c>
      <c r="BR313" s="84" t="str">
        <f t="shared" si="495"/>
        <v/>
      </c>
      <c r="BS313" s="84" t="str">
        <f t="shared" si="495"/>
        <v/>
      </c>
      <c r="BT313" s="84" t="str">
        <f t="shared" si="495"/>
        <v/>
      </c>
      <c r="BU313" s="86" t="str">
        <f t="shared" si="496"/>
        <v/>
      </c>
      <c r="BV313" s="86" t="str">
        <f t="shared" si="496"/>
        <v/>
      </c>
      <c r="BW313" s="86" t="str">
        <f t="shared" si="496"/>
        <v/>
      </c>
      <c r="BX313" s="86" t="str">
        <f t="shared" si="497"/>
        <v/>
      </c>
      <c r="BY313" s="86" t="str">
        <f t="shared" si="497"/>
        <v/>
      </c>
      <c r="BZ313" s="86" t="str">
        <f t="shared" si="497"/>
        <v/>
      </c>
      <c r="CA313" s="83">
        <f>IF(AND(DataEntry!B313&gt;=ExFrom,DataEntry!B313&lt;=ExTo),0,IF(AR313&lt;DS313,0,DB313))</f>
        <v>0</v>
      </c>
      <c r="CB313" s="83">
        <f>IF(AND(DataEntry!B313&gt;=ExFrom,DataEntry!B313&lt;=ExTo),0,IF(AT313&lt;DT313,0,DC313))</f>
        <v>0</v>
      </c>
      <c r="CC313" s="14" t="str">
        <f t="shared" si="498"/>
        <v/>
      </c>
      <c r="CD313" s="72" t="str">
        <f t="shared" si="431"/>
        <v/>
      </c>
      <c r="CE313" s="87" t="str">
        <f t="shared" si="499"/>
        <v/>
      </c>
      <c r="CF313" s="88">
        <f t="shared" si="500"/>
        <v>0</v>
      </c>
      <c r="CG313" s="88">
        <f t="shared" si="501"/>
        <v>0</v>
      </c>
      <c r="CH313" s="87" t="str">
        <f t="shared" si="502"/>
        <v/>
      </c>
      <c r="CI313" s="89">
        <f t="shared" si="432"/>
        <v>1</v>
      </c>
      <c r="CJ313" s="89">
        <f t="shared" si="433"/>
        <v>1</v>
      </c>
      <c r="CK313" s="157">
        <f t="shared" si="434"/>
        <v>0</v>
      </c>
      <c r="CL313" s="90">
        <f t="shared" si="435"/>
        <v>0</v>
      </c>
      <c r="CM313" s="157">
        <f t="shared" si="436"/>
        <v>0</v>
      </c>
      <c r="CN313" s="90">
        <f t="shared" si="437"/>
        <v>0</v>
      </c>
      <c r="CO313" s="157">
        <f t="shared" si="438"/>
        <v>0</v>
      </c>
      <c r="CP313" s="90">
        <f t="shared" si="439"/>
        <v>0</v>
      </c>
      <c r="CQ313" s="157">
        <f t="shared" si="440"/>
        <v>0</v>
      </c>
      <c r="CR313" s="90">
        <f t="shared" si="441"/>
        <v>0</v>
      </c>
      <c r="CS313" s="157">
        <f t="shared" si="442"/>
        <v>0</v>
      </c>
      <c r="CT313" s="90">
        <f t="shared" si="443"/>
        <v>0</v>
      </c>
      <c r="CU313" s="157">
        <f t="shared" si="444"/>
        <v>0</v>
      </c>
      <c r="CV313" s="90">
        <f t="shared" si="445"/>
        <v>0</v>
      </c>
      <c r="CW313" s="157">
        <f t="shared" si="446"/>
        <v>0</v>
      </c>
      <c r="CX313" s="90">
        <f t="shared" si="447"/>
        <v>0</v>
      </c>
      <c r="CY313" s="157">
        <f t="shared" si="448"/>
        <v>0</v>
      </c>
      <c r="CZ313" s="90">
        <f t="shared" si="449"/>
        <v>0</v>
      </c>
      <c r="DA313" s="94" t="str">
        <f>DataEntry!B313</f>
        <v/>
      </c>
      <c r="DB313" s="83">
        <f t="shared" si="450"/>
        <v>0</v>
      </c>
      <c r="DC313" s="83">
        <f t="shared" si="451"/>
        <v>0</v>
      </c>
      <c r="DD313" s="145" t="str">
        <f t="shared" si="503"/>
        <v/>
      </c>
      <c r="DE313" s="145" t="str">
        <f t="shared" si="504"/>
        <v/>
      </c>
      <c r="DF313" s="145" t="str">
        <f t="shared" si="505"/>
        <v/>
      </c>
      <c r="DG313" s="145" t="str">
        <f t="shared" si="506"/>
        <v/>
      </c>
      <c r="DH313" s="145" t="str">
        <f t="shared" si="507"/>
        <v/>
      </c>
      <c r="DI313" s="145" t="str">
        <f t="shared" si="508"/>
        <v/>
      </c>
      <c r="DJ313" s="83">
        <f t="shared" si="509"/>
        <v>0</v>
      </c>
      <c r="DK313" s="83">
        <f t="shared" si="510"/>
        <v>0</v>
      </c>
      <c r="DL313" s="84" t="str">
        <f t="shared" si="511"/>
        <v/>
      </c>
      <c r="DM313" s="14" t="str">
        <f t="shared" si="512"/>
        <v/>
      </c>
      <c r="DN313" s="87">
        <f>IFERROR(DO313*(1-DCFactor)+Results!DP313*DCFactor,"")</f>
        <v>0.27719404958677685</v>
      </c>
      <c r="DO313" s="87">
        <f>(DFactor*Rounds*Number/2+SUM(BV$3:BV301))/(Rounds*Number/2+COUNT(BV$3:BV301))</f>
        <v>0.26706776859504133</v>
      </c>
      <c r="DP313" s="87">
        <f t="shared" si="452"/>
        <v>0.29599999999999999</v>
      </c>
      <c r="DQ313" s="84">
        <f t="shared" si="453"/>
        <v>0</v>
      </c>
      <c r="DR313" s="84">
        <f t="shared" si="454"/>
        <v>0</v>
      </c>
      <c r="DS313" s="87">
        <f t="shared" si="455"/>
        <v>0.33666666666666667</v>
      </c>
      <c r="DT313" s="87">
        <f t="shared" si="456"/>
        <v>0.33666666666666667</v>
      </c>
      <c r="DU313" s="87" t="str">
        <f t="shared" si="457"/>
        <v/>
      </c>
      <c r="DV313" s="86" t="str">
        <f t="shared" si="513"/>
        <v/>
      </c>
      <c r="DW313" s="86" t="str">
        <f t="shared" si="514"/>
        <v/>
      </c>
    </row>
    <row r="314" spans="1:127" x14ac:dyDescent="0.25">
      <c r="A314" s="69">
        <v>312</v>
      </c>
      <c r="B314" s="70" t="str">
        <f>DataEntry!C314</f>
        <v/>
      </c>
      <c r="C314" s="71">
        <f>COUNTIF(D$2:D314,D314)+COUNTIF(G$2:G314,D314)</f>
        <v>12</v>
      </c>
      <c r="D314" s="72" t="str">
        <f t="shared" si="415"/>
        <v/>
      </c>
      <c r="E314" s="70" t="str">
        <f>DataEntry!E314</f>
        <v/>
      </c>
      <c r="F314" s="71">
        <f>COUNTIF(D$2:D314,G314)+COUNTIF(G$2:G314,G314)</f>
        <v>12</v>
      </c>
      <c r="G314" s="72" t="str">
        <f t="shared" si="416"/>
        <v/>
      </c>
      <c r="H314" s="73" t="str">
        <f>DataEntry!G314</f>
        <v/>
      </c>
      <c r="I314" s="73" t="str">
        <f>DataEntry!H314</f>
        <v/>
      </c>
      <c r="J314" s="158" t="str">
        <f t="shared" si="414"/>
        <v/>
      </c>
      <c r="K314" s="156">
        <f t="shared" si="417"/>
        <v>0</v>
      </c>
      <c r="L314" s="224" t="str">
        <f t="shared" si="418"/>
        <v/>
      </c>
      <c r="M314" s="224" t="str">
        <f t="shared" si="419"/>
        <v/>
      </c>
      <c r="N314" s="236" t="str">
        <f t="shared" si="458"/>
        <v/>
      </c>
      <c r="O314" s="22" t="str">
        <f t="shared" si="459"/>
        <v>TG12</v>
      </c>
      <c r="P314" s="248" t="str">
        <f t="shared" si="420"/>
        <v/>
      </c>
      <c r="Q314" s="22" t="str">
        <f t="shared" si="460"/>
        <v>TG12</v>
      </c>
      <c r="R314" s="248" t="str">
        <f t="shared" si="421"/>
        <v/>
      </c>
      <c r="S314" s="74">
        <f t="shared" si="461"/>
        <v>0</v>
      </c>
      <c r="T314" s="75">
        <f t="shared" si="462"/>
        <v>0</v>
      </c>
      <c r="U314" s="76">
        <f t="shared" si="463"/>
        <v>0</v>
      </c>
      <c r="V314" s="74">
        <f t="shared" si="464"/>
        <v>0</v>
      </c>
      <c r="W314" s="75">
        <f t="shared" si="465"/>
        <v>0</v>
      </c>
      <c r="X314" s="76">
        <f t="shared" si="466"/>
        <v>0</v>
      </c>
      <c r="Y314" s="74">
        <f t="shared" si="467"/>
        <v>0</v>
      </c>
      <c r="Z314" s="75">
        <f t="shared" si="468"/>
        <v>0</v>
      </c>
      <c r="AA314" s="76">
        <f t="shared" si="469"/>
        <v>0</v>
      </c>
      <c r="AB314" s="74">
        <f t="shared" si="470"/>
        <v>0</v>
      </c>
      <c r="AC314" s="75">
        <f t="shared" si="471"/>
        <v>0</v>
      </c>
      <c r="AD314" s="76">
        <f t="shared" si="472"/>
        <v>0</v>
      </c>
      <c r="AE314" s="74">
        <f t="shared" si="473"/>
        <v>0</v>
      </c>
      <c r="AF314" s="75">
        <f t="shared" si="474"/>
        <v>0</v>
      </c>
      <c r="AG314" s="76">
        <f t="shared" si="475"/>
        <v>0</v>
      </c>
      <c r="AH314" s="74">
        <f t="shared" si="476"/>
        <v>0</v>
      </c>
      <c r="AI314" s="75">
        <f t="shared" si="477"/>
        <v>0</v>
      </c>
      <c r="AJ314" s="76">
        <f t="shared" si="478"/>
        <v>0</v>
      </c>
      <c r="AK314" s="74">
        <f t="shared" si="479"/>
        <v>0</v>
      </c>
      <c r="AL314" s="75">
        <f t="shared" si="480"/>
        <v>0</v>
      </c>
      <c r="AM314" s="76">
        <f t="shared" si="481"/>
        <v>0</v>
      </c>
      <c r="AN314" s="74">
        <f t="shared" si="482"/>
        <v>0</v>
      </c>
      <c r="AO314" s="75">
        <f t="shared" si="483"/>
        <v>0</v>
      </c>
      <c r="AP314" s="76">
        <f t="shared" si="484"/>
        <v>0</v>
      </c>
      <c r="AQ314" s="77" t="str">
        <f t="shared" si="422"/>
        <v/>
      </c>
      <c r="AR314" s="77" t="str">
        <f t="shared" si="485"/>
        <v/>
      </c>
      <c r="AS314" s="78" t="str">
        <f t="shared" si="486"/>
        <v/>
      </c>
      <c r="AT314" s="77" t="str">
        <f t="shared" si="487"/>
        <v/>
      </c>
      <c r="AU314" s="79">
        <f t="shared" si="515"/>
        <v>0.1</v>
      </c>
      <c r="AV314" s="139">
        <f>DataEntry!P314</f>
        <v>0</v>
      </c>
      <c r="AW314" s="80" t="str">
        <f t="shared" si="423"/>
        <v/>
      </c>
      <c r="AX314" s="80" t="str">
        <f t="shared" si="424"/>
        <v/>
      </c>
      <c r="AY314" s="80" t="str">
        <f t="shared" si="425"/>
        <v/>
      </c>
      <c r="AZ314" s="92" t="str">
        <f>DataEntry!I314</f>
        <v/>
      </c>
      <c r="BA314" s="93" t="str">
        <f>DataEntry!J314</f>
        <v/>
      </c>
      <c r="BB314" s="92" t="str">
        <f>DataEntry!K314</f>
        <v/>
      </c>
      <c r="BC314" s="93" t="str">
        <f>DataEntry!L314</f>
        <v/>
      </c>
      <c r="BD314" s="92" t="str">
        <f>DataEntry!M314</f>
        <v/>
      </c>
      <c r="BE314" s="93" t="str">
        <f>DataEntry!N314</f>
        <v/>
      </c>
      <c r="BF314" s="77" t="str">
        <f t="shared" si="488"/>
        <v/>
      </c>
      <c r="BG314" s="77" t="str">
        <f t="shared" si="489"/>
        <v/>
      </c>
      <c r="BH314" s="77" t="str">
        <f t="shared" si="490"/>
        <v/>
      </c>
      <c r="BI314" s="83">
        <f t="shared" si="491"/>
        <v>0</v>
      </c>
      <c r="BJ314" s="83">
        <f t="shared" si="492"/>
        <v>0</v>
      </c>
      <c r="BK314" s="83">
        <f t="shared" si="493"/>
        <v>0</v>
      </c>
      <c r="BL314" s="84" t="str">
        <f t="shared" si="426"/>
        <v/>
      </c>
      <c r="BM314" s="84" t="str">
        <f t="shared" si="427"/>
        <v/>
      </c>
      <c r="BN314" s="85" t="str">
        <f t="shared" si="494"/>
        <v/>
      </c>
      <c r="BO314" s="84" t="str">
        <f t="shared" si="428"/>
        <v/>
      </c>
      <c r="BP314" s="84" t="str">
        <f t="shared" si="429"/>
        <v/>
      </c>
      <c r="BQ314" s="84" t="str">
        <f t="shared" si="430"/>
        <v/>
      </c>
      <c r="BR314" s="84" t="str">
        <f t="shared" si="495"/>
        <v/>
      </c>
      <c r="BS314" s="84" t="str">
        <f t="shared" si="495"/>
        <v/>
      </c>
      <c r="BT314" s="84" t="str">
        <f t="shared" si="495"/>
        <v/>
      </c>
      <c r="BU314" s="86" t="str">
        <f t="shared" si="496"/>
        <v/>
      </c>
      <c r="BV314" s="86" t="str">
        <f t="shared" si="496"/>
        <v/>
      </c>
      <c r="BW314" s="86" t="str">
        <f t="shared" si="496"/>
        <v/>
      </c>
      <c r="BX314" s="86" t="str">
        <f t="shared" si="497"/>
        <v/>
      </c>
      <c r="BY314" s="86" t="str">
        <f t="shared" si="497"/>
        <v/>
      </c>
      <c r="BZ314" s="86" t="str">
        <f t="shared" si="497"/>
        <v/>
      </c>
      <c r="CA314" s="83">
        <f>IF(AND(DataEntry!B314&gt;=ExFrom,DataEntry!B314&lt;=ExTo),0,IF(AR314&lt;DS314,0,DB314))</f>
        <v>0</v>
      </c>
      <c r="CB314" s="83">
        <f>IF(AND(DataEntry!B314&gt;=ExFrom,DataEntry!B314&lt;=ExTo),0,IF(AT314&lt;DT314,0,DC314))</f>
        <v>0</v>
      </c>
      <c r="CC314" s="14" t="str">
        <f t="shared" si="498"/>
        <v/>
      </c>
      <c r="CD314" s="72" t="str">
        <f t="shared" si="431"/>
        <v/>
      </c>
      <c r="CE314" s="87" t="str">
        <f t="shared" si="499"/>
        <v/>
      </c>
      <c r="CF314" s="88">
        <f t="shared" si="500"/>
        <v>0</v>
      </c>
      <c r="CG314" s="88">
        <f t="shared" si="501"/>
        <v>0</v>
      </c>
      <c r="CH314" s="87" t="str">
        <f t="shared" si="502"/>
        <v/>
      </c>
      <c r="CI314" s="89">
        <f t="shared" si="432"/>
        <v>1</v>
      </c>
      <c r="CJ314" s="89">
        <f t="shared" si="433"/>
        <v>1</v>
      </c>
      <c r="CK314" s="157">
        <f t="shared" si="434"/>
        <v>0</v>
      </c>
      <c r="CL314" s="90">
        <f t="shared" si="435"/>
        <v>0</v>
      </c>
      <c r="CM314" s="157">
        <f t="shared" si="436"/>
        <v>0</v>
      </c>
      <c r="CN314" s="90">
        <f t="shared" si="437"/>
        <v>0</v>
      </c>
      <c r="CO314" s="157">
        <f t="shared" si="438"/>
        <v>0</v>
      </c>
      <c r="CP314" s="90">
        <f t="shared" si="439"/>
        <v>0</v>
      </c>
      <c r="CQ314" s="157">
        <f t="shared" si="440"/>
        <v>0</v>
      </c>
      <c r="CR314" s="90">
        <f t="shared" si="441"/>
        <v>0</v>
      </c>
      <c r="CS314" s="157">
        <f t="shared" si="442"/>
        <v>0</v>
      </c>
      <c r="CT314" s="90">
        <f t="shared" si="443"/>
        <v>0</v>
      </c>
      <c r="CU314" s="157">
        <f t="shared" si="444"/>
        <v>0</v>
      </c>
      <c r="CV314" s="90">
        <f t="shared" si="445"/>
        <v>0</v>
      </c>
      <c r="CW314" s="157">
        <f t="shared" si="446"/>
        <v>0</v>
      </c>
      <c r="CX314" s="90">
        <f t="shared" si="447"/>
        <v>0</v>
      </c>
      <c r="CY314" s="157">
        <f t="shared" si="448"/>
        <v>0</v>
      </c>
      <c r="CZ314" s="90">
        <f t="shared" si="449"/>
        <v>0</v>
      </c>
      <c r="DA314" s="94" t="str">
        <f>DataEntry!B314</f>
        <v/>
      </c>
      <c r="DB314" s="83">
        <f t="shared" si="450"/>
        <v>0</v>
      </c>
      <c r="DC314" s="83">
        <f t="shared" si="451"/>
        <v>0</v>
      </c>
      <c r="DD314" s="145" t="str">
        <f t="shared" si="503"/>
        <v/>
      </c>
      <c r="DE314" s="145" t="str">
        <f t="shared" si="504"/>
        <v/>
      </c>
      <c r="DF314" s="145" t="str">
        <f t="shared" si="505"/>
        <v/>
      </c>
      <c r="DG314" s="145" t="str">
        <f t="shared" si="506"/>
        <v/>
      </c>
      <c r="DH314" s="145" t="str">
        <f t="shared" si="507"/>
        <v/>
      </c>
      <c r="DI314" s="145" t="str">
        <f t="shared" si="508"/>
        <v/>
      </c>
      <c r="DJ314" s="83">
        <f t="shared" si="509"/>
        <v>0</v>
      </c>
      <c r="DK314" s="83">
        <f t="shared" si="510"/>
        <v>0</v>
      </c>
      <c r="DL314" s="84" t="str">
        <f t="shared" si="511"/>
        <v/>
      </c>
      <c r="DM314" s="14" t="str">
        <f t="shared" si="512"/>
        <v/>
      </c>
      <c r="DN314" s="87">
        <f>IFERROR(DO314*(1-DCFactor)+Results!DP314*DCFactor,"")</f>
        <v>0.27690759075907589</v>
      </c>
      <c r="DO314" s="87">
        <f>(DFactor*Rounds*Number/2+SUM(BV$3:BV302))/(Rounds*Number/2+COUNT(BV$3:BV302))</f>
        <v>0.26662706270627062</v>
      </c>
      <c r="DP314" s="87">
        <f t="shared" si="452"/>
        <v>0.29599999999999999</v>
      </c>
      <c r="DQ314" s="84">
        <f t="shared" si="453"/>
        <v>0</v>
      </c>
      <c r="DR314" s="84">
        <f t="shared" si="454"/>
        <v>0</v>
      </c>
      <c r="DS314" s="87">
        <f t="shared" si="455"/>
        <v>0.33666666666666667</v>
      </c>
      <c r="DT314" s="87">
        <f t="shared" si="456"/>
        <v>0.33666666666666667</v>
      </c>
      <c r="DU314" s="87" t="str">
        <f t="shared" si="457"/>
        <v/>
      </c>
      <c r="DV314" s="86" t="str">
        <f t="shared" si="513"/>
        <v/>
      </c>
      <c r="DW314" s="86" t="str">
        <f t="shared" si="514"/>
        <v/>
      </c>
    </row>
    <row r="315" spans="1:127" x14ac:dyDescent="0.25">
      <c r="A315" s="69">
        <v>313</v>
      </c>
      <c r="B315" s="70" t="str">
        <f>DataEntry!C315</f>
        <v/>
      </c>
      <c r="C315" s="71">
        <f>COUNTIF(D$2:D315,D315)+COUNTIF(G$2:G315,D315)</f>
        <v>14</v>
      </c>
      <c r="D315" s="72" t="str">
        <f t="shared" si="415"/>
        <v/>
      </c>
      <c r="E315" s="70" t="str">
        <f>DataEntry!E315</f>
        <v/>
      </c>
      <c r="F315" s="71">
        <f>COUNTIF(D$2:D315,G315)+COUNTIF(G$2:G315,G315)</f>
        <v>14</v>
      </c>
      <c r="G315" s="72" t="str">
        <f t="shared" si="416"/>
        <v/>
      </c>
      <c r="H315" s="73" t="str">
        <f>DataEntry!G315</f>
        <v/>
      </c>
      <c r="I315" s="73" t="str">
        <f>DataEntry!H315</f>
        <v/>
      </c>
      <c r="J315" s="158" t="str">
        <f t="shared" si="414"/>
        <v/>
      </c>
      <c r="K315" s="156">
        <f t="shared" si="417"/>
        <v>0</v>
      </c>
      <c r="L315" s="224" t="str">
        <f t="shared" si="418"/>
        <v/>
      </c>
      <c r="M315" s="224" t="str">
        <f t="shared" si="419"/>
        <v/>
      </c>
      <c r="N315" s="236" t="str">
        <f t="shared" si="458"/>
        <v/>
      </c>
      <c r="O315" s="22" t="str">
        <f t="shared" si="459"/>
        <v>TG14</v>
      </c>
      <c r="P315" s="248" t="str">
        <f t="shared" si="420"/>
        <v/>
      </c>
      <c r="Q315" s="22" t="str">
        <f t="shared" si="460"/>
        <v>TG14</v>
      </c>
      <c r="R315" s="248" t="str">
        <f t="shared" si="421"/>
        <v/>
      </c>
      <c r="S315" s="74">
        <f t="shared" si="461"/>
        <v>0</v>
      </c>
      <c r="T315" s="75">
        <f t="shared" si="462"/>
        <v>0</v>
      </c>
      <c r="U315" s="76">
        <f t="shared" si="463"/>
        <v>0</v>
      </c>
      <c r="V315" s="74">
        <f t="shared" si="464"/>
        <v>0</v>
      </c>
      <c r="W315" s="75">
        <f t="shared" si="465"/>
        <v>0</v>
      </c>
      <c r="X315" s="76">
        <f t="shared" si="466"/>
        <v>0</v>
      </c>
      <c r="Y315" s="74">
        <f t="shared" si="467"/>
        <v>0</v>
      </c>
      <c r="Z315" s="75">
        <f t="shared" si="468"/>
        <v>0</v>
      </c>
      <c r="AA315" s="76">
        <f t="shared" si="469"/>
        <v>0</v>
      </c>
      <c r="AB315" s="74">
        <f t="shared" si="470"/>
        <v>0</v>
      </c>
      <c r="AC315" s="75">
        <f t="shared" si="471"/>
        <v>0</v>
      </c>
      <c r="AD315" s="76">
        <f t="shared" si="472"/>
        <v>0</v>
      </c>
      <c r="AE315" s="74">
        <f t="shared" si="473"/>
        <v>0</v>
      </c>
      <c r="AF315" s="75">
        <f t="shared" si="474"/>
        <v>0</v>
      </c>
      <c r="AG315" s="76">
        <f t="shared" si="475"/>
        <v>0</v>
      </c>
      <c r="AH315" s="74">
        <f t="shared" si="476"/>
        <v>0</v>
      </c>
      <c r="AI315" s="75">
        <f t="shared" si="477"/>
        <v>0</v>
      </c>
      <c r="AJ315" s="76">
        <f t="shared" si="478"/>
        <v>0</v>
      </c>
      <c r="AK315" s="74">
        <f t="shared" si="479"/>
        <v>0</v>
      </c>
      <c r="AL315" s="75">
        <f t="shared" si="480"/>
        <v>0</v>
      </c>
      <c r="AM315" s="76">
        <f t="shared" si="481"/>
        <v>0</v>
      </c>
      <c r="AN315" s="74">
        <f t="shared" si="482"/>
        <v>0</v>
      </c>
      <c r="AO315" s="75">
        <f t="shared" si="483"/>
        <v>0</v>
      </c>
      <c r="AP315" s="76">
        <f t="shared" si="484"/>
        <v>0</v>
      </c>
      <c r="AQ315" s="77" t="str">
        <f t="shared" si="422"/>
        <v/>
      </c>
      <c r="AR315" s="77" t="str">
        <f t="shared" si="485"/>
        <v/>
      </c>
      <c r="AS315" s="78" t="str">
        <f t="shared" si="486"/>
        <v/>
      </c>
      <c r="AT315" s="77" t="str">
        <f t="shared" si="487"/>
        <v/>
      </c>
      <c r="AU315" s="79">
        <f t="shared" si="515"/>
        <v>0.1</v>
      </c>
      <c r="AV315" s="139">
        <f>DataEntry!P315</f>
        <v>0</v>
      </c>
      <c r="AW315" s="80" t="str">
        <f t="shared" si="423"/>
        <v/>
      </c>
      <c r="AX315" s="80" t="str">
        <f t="shared" si="424"/>
        <v/>
      </c>
      <c r="AY315" s="80" t="str">
        <f t="shared" si="425"/>
        <v/>
      </c>
      <c r="AZ315" s="92" t="str">
        <f>DataEntry!I315</f>
        <v/>
      </c>
      <c r="BA315" s="93" t="str">
        <f>DataEntry!J315</f>
        <v/>
      </c>
      <c r="BB315" s="92" t="str">
        <f>DataEntry!K315</f>
        <v/>
      </c>
      <c r="BC315" s="93" t="str">
        <f>DataEntry!L315</f>
        <v/>
      </c>
      <c r="BD315" s="92" t="str">
        <f>DataEntry!M315</f>
        <v/>
      </c>
      <c r="BE315" s="93" t="str">
        <f>DataEntry!N315</f>
        <v/>
      </c>
      <c r="BF315" s="77" t="str">
        <f t="shared" si="488"/>
        <v/>
      </c>
      <c r="BG315" s="77" t="str">
        <f t="shared" si="489"/>
        <v/>
      </c>
      <c r="BH315" s="77" t="str">
        <f t="shared" si="490"/>
        <v/>
      </c>
      <c r="BI315" s="83">
        <f t="shared" si="491"/>
        <v>0</v>
      </c>
      <c r="BJ315" s="83">
        <f t="shared" si="492"/>
        <v>0</v>
      </c>
      <c r="BK315" s="83">
        <f t="shared" si="493"/>
        <v>0</v>
      </c>
      <c r="BL315" s="84" t="str">
        <f t="shared" si="426"/>
        <v/>
      </c>
      <c r="BM315" s="84" t="str">
        <f t="shared" si="427"/>
        <v/>
      </c>
      <c r="BN315" s="85" t="str">
        <f t="shared" si="494"/>
        <v/>
      </c>
      <c r="BO315" s="84" t="str">
        <f t="shared" si="428"/>
        <v/>
      </c>
      <c r="BP315" s="84" t="str">
        <f t="shared" si="429"/>
        <v/>
      </c>
      <c r="BQ315" s="84" t="str">
        <f t="shared" si="430"/>
        <v/>
      </c>
      <c r="BR315" s="84" t="str">
        <f t="shared" si="495"/>
        <v/>
      </c>
      <c r="BS315" s="84" t="str">
        <f t="shared" si="495"/>
        <v/>
      </c>
      <c r="BT315" s="84" t="str">
        <f t="shared" si="495"/>
        <v/>
      </c>
      <c r="BU315" s="86" t="str">
        <f t="shared" si="496"/>
        <v/>
      </c>
      <c r="BV315" s="86" t="str">
        <f t="shared" si="496"/>
        <v/>
      </c>
      <c r="BW315" s="86" t="str">
        <f t="shared" si="496"/>
        <v/>
      </c>
      <c r="BX315" s="86" t="str">
        <f t="shared" si="497"/>
        <v/>
      </c>
      <c r="BY315" s="86" t="str">
        <f t="shared" si="497"/>
        <v/>
      </c>
      <c r="BZ315" s="86" t="str">
        <f t="shared" si="497"/>
        <v/>
      </c>
      <c r="CA315" s="83">
        <f>IF(AND(DataEntry!B315&gt;=ExFrom,DataEntry!B315&lt;=ExTo),0,IF(AR315&lt;DS315,0,DB315))</f>
        <v>0</v>
      </c>
      <c r="CB315" s="83">
        <f>IF(AND(DataEntry!B315&gt;=ExFrom,DataEntry!B315&lt;=ExTo),0,IF(AT315&lt;DT315,0,DC315))</f>
        <v>0</v>
      </c>
      <c r="CC315" s="14" t="str">
        <f t="shared" si="498"/>
        <v/>
      </c>
      <c r="CD315" s="72" t="str">
        <f t="shared" si="431"/>
        <v/>
      </c>
      <c r="CE315" s="87" t="str">
        <f t="shared" si="499"/>
        <v/>
      </c>
      <c r="CF315" s="88">
        <f t="shared" si="500"/>
        <v>0</v>
      </c>
      <c r="CG315" s="88">
        <f t="shared" si="501"/>
        <v>0</v>
      </c>
      <c r="CH315" s="87" t="str">
        <f t="shared" si="502"/>
        <v/>
      </c>
      <c r="CI315" s="89">
        <f t="shared" si="432"/>
        <v>1</v>
      </c>
      <c r="CJ315" s="89">
        <f t="shared" si="433"/>
        <v>1</v>
      </c>
      <c r="CK315" s="157">
        <f t="shared" si="434"/>
        <v>0</v>
      </c>
      <c r="CL315" s="90">
        <f t="shared" si="435"/>
        <v>0</v>
      </c>
      <c r="CM315" s="157">
        <f t="shared" si="436"/>
        <v>0</v>
      </c>
      <c r="CN315" s="90">
        <f t="shared" si="437"/>
        <v>0</v>
      </c>
      <c r="CO315" s="157">
        <f t="shared" si="438"/>
        <v>0</v>
      </c>
      <c r="CP315" s="90">
        <f t="shared" si="439"/>
        <v>0</v>
      </c>
      <c r="CQ315" s="157">
        <f t="shared" si="440"/>
        <v>0</v>
      </c>
      <c r="CR315" s="90">
        <f t="shared" si="441"/>
        <v>0</v>
      </c>
      <c r="CS315" s="157">
        <f t="shared" si="442"/>
        <v>0</v>
      </c>
      <c r="CT315" s="90">
        <f t="shared" si="443"/>
        <v>0</v>
      </c>
      <c r="CU315" s="157">
        <f t="shared" si="444"/>
        <v>0</v>
      </c>
      <c r="CV315" s="90">
        <f t="shared" si="445"/>
        <v>0</v>
      </c>
      <c r="CW315" s="157">
        <f t="shared" si="446"/>
        <v>0</v>
      </c>
      <c r="CX315" s="90">
        <f t="shared" si="447"/>
        <v>0</v>
      </c>
      <c r="CY315" s="157">
        <f t="shared" si="448"/>
        <v>0</v>
      </c>
      <c r="CZ315" s="90">
        <f t="shared" si="449"/>
        <v>0</v>
      </c>
      <c r="DA315" s="94" t="str">
        <f>DataEntry!B315</f>
        <v/>
      </c>
      <c r="DB315" s="83">
        <f t="shared" si="450"/>
        <v>0</v>
      </c>
      <c r="DC315" s="83">
        <f t="shared" si="451"/>
        <v>0</v>
      </c>
      <c r="DD315" s="145" t="str">
        <f t="shared" si="503"/>
        <v/>
      </c>
      <c r="DE315" s="145" t="str">
        <f t="shared" si="504"/>
        <v/>
      </c>
      <c r="DF315" s="145" t="str">
        <f t="shared" si="505"/>
        <v/>
      </c>
      <c r="DG315" s="145" t="str">
        <f t="shared" si="506"/>
        <v/>
      </c>
      <c r="DH315" s="145" t="str">
        <f t="shared" si="507"/>
        <v/>
      </c>
      <c r="DI315" s="145" t="str">
        <f t="shared" si="508"/>
        <v/>
      </c>
      <c r="DJ315" s="83">
        <f t="shared" si="509"/>
        <v>0</v>
      </c>
      <c r="DK315" s="83">
        <f t="shared" si="510"/>
        <v>0</v>
      </c>
      <c r="DL315" s="84" t="str">
        <f t="shared" si="511"/>
        <v/>
      </c>
      <c r="DM315" s="14" t="str">
        <f t="shared" si="512"/>
        <v/>
      </c>
      <c r="DN315" s="87">
        <f>IFERROR(DO315*(1-DCFactor)+Results!DP315*DCFactor,"")</f>
        <v>0.27662207578253706</v>
      </c>
      <c r="DO315" s="87">
        <f>(DFactor*Rounds*Number/2+SUM(BV$3:BV303))/(Rounds*Number/2+COUNT(BV$3:BV303))</f>
        <v>0.26618780889621085</v>
      </c>
      <c r="DP315" s="87">
        <f t="shared" si="452"/>
        <v>0.29599999999999999</v>
      </c>
      <c r="DQ315" s="84">
        <f t="shared" si="453"/>
        <v>0</v>
      </c>
      <c r="DR315" s="84">
        <f t="shared" si="454"/>
        <v>0</v>
      </c>
      <c r="DS315" s="87">
        <f t="shared" si="455"/>
        <v>0.33666666666666667</v>
      </c>
      <c r="DT315" s="87">
        <f t="shared" si="456"/>
        <v>0.33666666666666667</v>
      </c>
      <c r="DU315" s="87" t="str">
        <f t="shared" si="457"/>
        <v/>
      </c>
      <c r="DV315" s="86" t="str">
        <f t="shared" si="513"/>
        <v/>
      </c>
      <c r="DW315" s="86" t="str">
        <f t="shared" si="514"/>
        <v/>
      </c>
    </row>
    <row r="316" spans="1:127" x14ac:dyDescent="0.25">
      <c r="A316" s="69">
        <v>314</v>
      </c>
      <c r="B316" s="70" t="str">
        <f>DataEntry!C316</f>
        <v/>
      </c>
      <c r="C316" s="71">
        <f>COUNTIF(D$2:D316,D316)+COUNTIF(G$2:G316,D316)</f>
        <v>16</v>
      </c>
      <c r="D316" s="72" t="str">
        <f t="shared" si="415"/>
        <v/>
      </c>
      <c r="E316" s="70" t="str">
        <f>DataEntry!E316</f>
        <v/>
      </c>
      <c r="F316" s="71">
        <f>COUNTIF(D$2:D316,G316)+COUNTIF(G$2:G316,G316)</f>
        <v>16</v>
      </c>
      <c r="G316" s="72" t="str">
        <f t="shared" si="416"/>
        <v/>
      </c>
      <c r="H316" s="73" t="str">
        <f>DataEntry!G316</f>
        <v/>
      </c>
      <c r="I316" s="73" t="str">
        <f>DataEntry!H316</f>
        <v/>
      </c>
      <c r="J316" s="158" t="str">
        <f t="shared" si="414"/>
        <v/>
      </c>
      <c r="K316" s="156">
        <f t="shared" si="417"/>
        <v>0</v>
      </c>
      <c r="L316" s="224" t="str">
        <f t="shared" si="418"/>
        <v/>
      </c>
      <c r="M316" s="224" t="str">
        <f t="shared" si="419"/>
        <v/>
      </c>
      <c r="N316" s="236" t="str">
        <f t="shared" si="458"/>
        <v/>
      </c>
      <c r="O316" s="22" t="str">
        <f t="shared" si="459"/>
        <v>TG16</v>
      </c>
      <c r="P316" s="248" t="str">
        <f t="shared" si="420"/>
        <v/>
      </c>
      <c r="Q316" s="22" t="str">
        <f t="shared" si="460"/>
        <v>TG16</v>
      </c>
      <c r="R316" s="248" t="str">
        <f t="shared" si="421"/>
        <v/>
      </c>
      <c r="S316" s="74">
        <f t="shared" si="461"/>
        <v>0</v>
      </c>
      <c r="T316" s="75">
        <f t="shared" si="462"/>
        <v>0</v>
      </c>
      <c r="U316" s="76">
        <f t="shared" si="463"/>
        <v>0</v>
      </c>
      <c r="V316" s="74">
        <f t="shared" si="464"/>
        <v>0</v>
      </c>
      <c r="W316" s="75">
        <f t="shared" si="465"/>
        <v>0</v>
      </c>
      <c r="X316" s="76">
        <f t="shared" si="466"/>
        <v>0</v>
      </c>
      <c r="Y316" s="74">
        <f t="shared" si="467"/>
        <v>0</v>
      </c>
      <c r="Z316" s="75">
        <f t="shared" si="468"/>
        <v>0</v>
      </c>
      <c r="AA316" s="76">
        <f t="shared" si="469"/>
        <v>0</v>
      </c>
      <c r="AB316" s="74">
        <f t="shared" si="470"/>
        <v>0</v>
      </c>
      <c r="AC316" s="75">
        <f t="shared" si="471"/>
        <v>0</v>
      </c>
      <c r="AD316" s="76">
        <f t="shared" si="472"/>
        <v>0</v>
      </c>
      <c r="AE316" s="74">
        <f t="shared" si="473"/>
        <v>0</v>
      </c>
      <c r="AF316" s="75">
        <f t="shared" si="474"/>
        <v>0</v>
      </c>
      <c r="AG316" s="76">
        <f t="shared" si="475"/>
        <v>0</v>
      </c>
      <c r="AH316" s="74">
        <f t="shared" si="476"/>
        <v>0</v>
      </c>
      <c r="AI316" s="75">
        <f t="shared" si="477"/>
        <v>0</v>
      </c>
      <c r="AJ316" s="76">
        <f t="shared" si="478"/>
        <v>0</v>
      </c>
      <c r="AK316" s="74">
        <f t="shared" si="479"/>
        <v>0</v>
      </c>
      <c r="AL316" s="75">
        <f t="shared" si="480"/>
        <v>0</v>
      </c>
      <c r="AM316" s="76">
        <f t="shared" si="481"/>
        <v>0</v>
      </c>
      <c r="AN316" s="74">
        <f t="shared" si="482"/>
        <v>0</v>
      </c>
      <c r="AO316" s="75">
        <f t="shared" si="483"/>
        <v>0</v>
      </c>
      <c r="AP316" s="76">
        <f t="shared" si="484"/>
        <v>0</v>
      </c>
      <c r="AQ316" s="77" t="str">
        <f t="shared" si="422"/>
        <v/>
      </c>
      <c r="AR316" s="77" t="str">
        <f t="shared" si="485"/>
        <v/>
      </c>
      <c r="AS316" s="78" t="str">
        <f t="shared" si="486"/>
        <v/>
      </c>
      <c r="AT316" s="77" t="str">
        <f t="shared" si="487"/>
        <v/>
      </c>
      <c r="AU316" s="79">
        <f t="shared" si="515"/>
        <v>0.1</v>
      </c>
      <c r="AV316" s="139">
        <f>DataEntry!P316</f>
        <v>0</v>
      </c>
      <c r="AW316" s="80" t="str">
        <f t="shared" si="423"/>
        <v/>
      </c>
      <c r="AX316" s="80" t="str">
        <f t="shared" si="424"/>
        <v/>
      </c>
      <c r="AY316" s="80" t="str">
        <f t="shared" si="425"/>
        <v/>
      </c>
      <c r="AZ316" s="92" t="str">
        <f>DataEntry!I316</f>
        <v/>
      </c>
      <c r="BA316" s="93" t="str">
        <f>DataEntry!J316</f>
        <v/>
      </c>
      <c r="BB316" s="92" t="str">
        <f>DataEntry!K316</f>
        <v/>
      </c>
      <c r="BC316" s="93" t="str">
        <f>DataEntry!L316</f>
        <v/>
      </c>
      <c r="BD316" s="92" t="str">
        <f>DataEntry!M316</f>
        <v/>
      </c>
      <c r="BE316" s="93" t="str">
        <f>DataEntry!N316</f>
        <v/>
      </c>
      <c r="BF316" s="77" t="str">
        <f t="shared" si="488"/>
        <v/>
      </c>
      <c r="BG316" s="77" t="str">
        <f t="shared" si="489"/>
        <v/>
      </c>
      <c r="BH316" s="77" t="str">
        <f t="shared" si="490"/>
        <v/>
      </c>
      <c r="BI316" s="83">
        <f t="shared" si="491"/>
        <v>0</v>
      </c>
      <c r="BJ316" s="83">
        <f t="shared" si="492"/>
        <v>0</v>
      </c>
      <c r="BK316" s="83">
        <f t="shared" si="493"/>
        <v>0</v>
      </c>
      <c r="BL316" s="84" t="str">
        <f t="shared" si="426"/>
        <v/>
      </c>
      <c r="BM316" s="84" t="str">
        <f t="shared" si="427"/>
        <v/>
      </c>
      <c r="BN316" s="85" t="str">
        <f t="shared" si="494"/>
        <v/>
      </c>
      <c r="BO316" s="84" t="str">
        <f t="shared" si="428"/>
        <v/>
      </c>
      <c r="BP316" s="84" t="str">
        <f t="shared" si="429"/>
        <v/>
      </c>
      <c r="BQ316" s="84" t="str">
        <f t="shared" si="430"/>
        <v/>
      </c>
      <c r="BR316" s="84" t="str">
        <f t="shared" si="495"/>
        <v/>
      </c>
      <c r="BS316" s="84" t="str">
        <f t="shared" si="495"/>
        <v/>
      </c>
      <c r="BT316" s="84" t="str">
        <f t="shared" si="495"/>
        <v/>
      </c>
      <c r="BU316" s="86" t="str">
        <f t="shared" si="496"/>
        <v/>
      </c>
      <c r="BV316" s="86" t="str">
        <f t="shared" si="496"/>
        <v/>
      </c>
      <c r="BW316" s="86" t="str">
        <f t="shared" si="496"/>
        <v/>
      </c>
      <c r="BX316" s="86" t="str">
        <f t="shared" si="497"/>
        <v/>
      </c>
      <c r="BY316" s="86" t="str">
        <f t="shared" si="497"/>
        <v/>
      </c>
      <c r="BZ316" s="86" t="str">
        <f t="shared" si="497"/>
        <v/>
      </c>
      <c r="CA316" s="83">
        <f>IF(AND(DataEntry!B316&gt;=ExFrom,DataEntry!B316&lt;=ExTo),0,IF(AR316&lt;DS316,0,DB316))</f>
        <v>0</v>
      </c>
      <c r="CB316" s="83">
        <f>IF(AND(DataEntry!B316&gt;=ExFrom,DataEntry!B316&lt;=ExTo),0,IF(AT316&lt;DT316,0,DC316))</f>
        <v>0</v>
      </c>
      <c r="CC316" s="14" t="str">
        <f t="shared" si="498"/>
        <v/>
      </c>
      <c r="CD316" s="72" t="str">
        <f t="shared" si="431"/>
        <v/>
      </c>
      <c r="CE316" s="87" t="str">
        <f t="shared" si="499"/>
        <v/>
      </c>
      <c r="CF316" s="88">
        <f t="shared" si="500"/>
        <v>0</v>
      </c>
      <c r="CG316" s="88">
        <f t="shared" si="501"/>
        <v>0</v>
      </c>
      <c r="CH316" s="87" t="str">
        <f t="shared" si="502"/>
        <v/>
      </c>
      <c r="CI316" s="89">
        <f t="shared" si="432"/>
        <v>1</v>
      </c>
      <c r="CJ316" s="89">
        <f t="shared" si="433"/>
        <v>1</v>
      </c>
      <c r="CK316" s="157">
        <f t="shared" si="434"/>
        <v>0</v>
      </c>
      <c r="CL316" s="90">
        <f t="shared" si="435"/>
        <v>0</v>
      </c>
      <c r="CM316" s="157">
        <f t="shared" si="436"/>
        <v>0</v>
      </c>
      <c r="CN316" s="90">
        <f t="shared" si="437"/>
        <v>0</v>
      </c>
      <c r="CO316" s="157">
        <f t="shared" si="438"/>
        <v>0</v>
      </c>
      <c r="CP316" s="90">
        <f t="shared" si="439"/>
        <v>0</v>
      </c>
      <c r="CQ316" s="157">
        <f t="shared" si="440"/>
        <v>0</v>
      </c>
      <c r="CR316" s="90">
        <f t="shared" si="441"/>
        <v>0</v>
      </c>
      <c r="CS316" s="157">
        <f t="shared" si="442"/>
        <v>0</v>
      </c>
      <c r="CT316" s="90">
        <f t="shared" si="443"/>
        <v>0</v>
      </c>
      <c r="CU316" s="157">
        <f t="shared" si="444"/>
        <v>0</v>
      </c>
      <c r="CV316" s="90">
        <f t="shared" si="445"/>
        <v>0</v>
      </c>
      <c r="CW316" s="157">
        <f t="shared" si="446"/>
        <v>0</v>
      </c>
      <c r="CX316" s="90">
        <f t="shared" si="447"/>
        <v>0</v>
      </c>
      <c r="CY316" s="157">
        <f t="shared" si="448"/>
        <v>0</v>
      </c>
      <c r="CZ316" s="90">
        <f t="shared" si="449"/>
        <v>0</v>
      </c>
      <c r="DA316" s="94" t="str">
        <f>DataEntry!B316</f>
        <v/>
      </c>
      <c r="DB316" s="83">
        <f t="shared" si="450"/>
        <v>0</v>
      </c>
      <c r="DC316" s="83">
        <f t="shared" si="451"/>
        <v>0</v>
      </c>
      <c r="DD316" s="145" t="str">
        <f t="shared" si="503"/>
        <v/>
      </c>
      <c r="DE316" s="145" t="str">
        <f t="shared" si="504"/>
        <v/>
      </c>
      <c r="DF316" s="145" t="str">
        <f t="shared" si="505"/>
        <v/>
      </c>
      <c r="DG316" s="145" t="str">
        <f t="shared" si="506"/>
        <v/>
      </c>
      <c r="DH316" s="145" t="str">
        <f t="shared" si="507"/>
        <v/>
      </c>
      <c r="DI316" s="145" t="str">
        <f t="shared" si="508"/>
        <v/>
      </c>
      <c r="DJ316" s="83">
        <f t="shared" si="509"/>
        <v>0</v>
      </c>
      <c r="DK316" s="83">
        <f t="shared" si="510"/>
        <v>0</v>
      </c>
      <c r="DL316" s="84" t="str">
        <f t="shared" si="511"/>
        <v/>
      </c>
      <c r="DM316" s="14" t="str">
        <f t="shared" si="512"/>
        <v/>
      </c>
      <c r="DN316" s="87">
        <f>IFERROR(DO316*(1-DCFactor)+Results!DP316*DCFactor,"")</f>
        <v>0.27633749999999996</v>
      </c>
      <c r="DO316" s="87">
        <f>(DFactor*Rounds*Number/2+SUM(BV$3:BV304))/(Rounds*Number/2+COUNT(BV$3:BV304))</f>
        <v>0.26574999999999999</v>
      </c>
      <c r="DP316" s="87">
        <f t="shared" si="452"/>
        <v>0.29599999999999999</v>
      </c>
      <c r="DQ316" s="84">
        <f t="shared" si="453"/>
        <v>0</v>
      </c>
      <c r="DR316" s="84">
        <f t="shared" si="454"/>
        <v>0</v>
      </c>
      <c r="DS316" s="87">
        <f t="shared" si="455"/>
        <v>0.33666666666666667</v>
      </c>
      <c r="DT316" s="87">
        <f t="shared" si="456"/>
        <v>0.33666666666666667</v>
      </c>
      <c r="DU316" s="87" t="str">
        <f t="shared" si="457"/>
        <v/>
      </c>
      <c r="DV316" s="86" t="str">
        <f t="shared" si="513"/>
        <v/>
      </c>
      <c r="DW316" s="86" t="str">
        <f t="shared" si="514"/>
        <v/>
      </c>
    </row>
    <row r="317" spans="1:127" x14ac:dyDescent="0.25">
      <c r="A317" s="69">
        <v>315</v>
      </c>
      <c r="B317" s="70" t="str">
        <f>DataEntry!C317</f>
        <v/>
      </c>
      <c r="C317" s="71">
        <f>COUNTIF(D$2:D317,D317)+COUNTIF(G$2:G317,D317)</f>
        <v>18</v>
      </c>
      <c r="D317" s="72" t="str">
        <f t="shared" si="415"/>
        <v/>
      </c>
      <c r="E317" s="70" t="str">
        <f>DataEntry!E317</f>
        <v/>
      </c>
      <c r="F317" s="71">
        <f>COUNTIF(D$2:D317,G317)+COUNTIF(G$2:G317,G317)</f>
        <v>18</v>
      </c>
      <c r="G317" s="72" t="str">
        <f t="shared" si="416"/>
        <v/>
      </c>
      <c r="H317" s="73" t="str">
        <f>DataEntry!G317</f>
        <v/>
      </c>
      <c r="I317" s="73" t="str">
        <f>DataEntry!H317</f>
        <v/>
      </c>
      <c r="J317" s="158" t="str">
        <f t="shared" si="414"/>
        <v/>
      </c>
      <c r="K317" s="156">
        <f t="shared" si="417"/>
        <v>0</v>
      </c>
      <c r="L317" s="224" t="str">
        <f t="shared" si="418"/>
        <v/>
      </c>
      <c r="M317" s="224" t="str">
        <f t="shared" si="419"/>
        <v/>
      </c>
      <c r="N317" s="236" t="str">
        <f t="shared" si="458"/>
        <v/>
      </c>
      <c r="O317" s="22" t="str">
        <f t="shared" si="459"/>
        <v>TG18</v>
      </c>
      <c r="P317" s="248" t="str">
        <f t="shared" si="420"/>
        <v/>
      </c>
      <c r="Q317" s="22" t="str">
        <f t="shared" si="460"/>
        <v>TG18</v>
      </c>
      <c r="R317" s="248" t="str">
        <f t="shared" si="421"/>
        <v/>
      </c>
      <c r="S317" s="74">
        <f t="shared" si="461"/>
        <v>0</v>
      </c>
      <c r="T317" s="75">
        <f t="shared" si="462"/>
        <v>0</v>
      </c>
      <c r="U317" s="76">
        <f t="shared" si="463"/>
        <v>0</v>
      </c>
      <c r="V317" s="74">
        <f t="shared" si="464"/>
        <v>0</v>
      </c>
      <c r="W317" s="75">
        <f t="shared" si="465"/>
        <v>0</v>
      </c>
      <c r="X317" s="76">
        <f t="shared" si="466"/>
        <v>0</v>
      </c>
      <c r="Y317" s="74">
        <f t="shared" si="467"/>
        <v>0</v>
      </c>
      <c r="Z317" s="75">
        <f t="shared" si="468"/>
        <v>0</v>
      </c>
      <c r="AA317" s="76">
        <f t="shared" si="469"/>
        <v>0</v>
      </c>
      <c r="AB317" s="74">
        <f t="shared" si="470"/>
        <v>0</v>
      </c>
      <c r="AC317" s="75">
        <f t="shared" si="471"/>
        <v>0</v>
      </c>
      <c r="AD317" s="76">
        <f t="shared" si="472"/>
        <v>0</v>
      </c>
      <c r="AE317" s="74">
        <f t="shared" si="473"/>
        <v>0</v>
      </c>
      <c r="AF317" s="75">
        <f t="shared" si="474"/>
        <v>0</v>
      </c>
      <c r="AG317" s="76">
        <f t="shared" si="475"/>
        <v>0</v>
      </c>
      <c r="AH317" s="74">
        <f t="shared" si="476"/>
        <v>0</v>
      </c>
      <c r="AI317" s="75">
        <f t="shared" si="477"/>
        <v>0</v>
      </c>
      <c r="AJ317" s="76">
        <f t="shared" si="478"/>
        <v>0</v>
      </c>
      <c r="AK317" s="74">
        <f t="shared" si="479"/>
        <v>0</v>
      </c>
      <c r="AL317" s="75">
        <f t="shared" si="480"/>
        <v>0</v>
      </c>
      <c r="AM317" s="76">
        <f t="shared" si="481"/>
        <v>0</v>
      </c>
      <c r="AN317" s="74">
        <f t="shared" si="482"/>
        <v>0</v>
      </c>
      <c r="AO317" s="75">
        <f t="shared" si="483"/>
        <v>0</v>
      </c>
      <c r="AP317" s="76">
        <f t="shared" si="484"/>
        <v>0</v>
      </c>
      <c r="AQ317" s="77" t="str">
        <f t="shared" si="422"/>
        <v/>
      </c>
      <c r="AR317" s="77" t="str">
        <f t="shared" si="485"/>
        <v/>
      </c>
      <c r="AS317" s="78" t="str">
        <f t="shared" si="486"/>
        <v/>
      </c>
      <c r="AT317" s="77" t="str">
        <f t="shared" si="487"/>
        <v/>
      </c>
      <c r="AU317" s="79">
        <f t="shared" si="515"/>
        <v>0.1</v>
      </c>
      <c r="AV317" s="139">
        <f>DataEntry!P317</f>
        <v>0</v>
      </c>
      <c r="AW317" s="80" t="str">
        <f t="shared" si="423"/>
        <v/>
      </c>
      <c r="AX317" s="80" t="str">
        <f t="shared" si="424"/>
        <v/>
      </c>
      <c r="AY317" s="80" t="str">
        <f t="shared" si="425"/>
        <v/>
      </c>
      <c r="AZ317" s="92" t="str">
        <f>DataEntry!I317</f>
        <v/>
      </c>
      <c r="BA317" s="93" t="str">
        <f>DataEntry!J317</f>
        <v/>
      </c>
      <c r="BB317" s="92" t="str">
        <f>DataEntry!K317</f>
        <v/>
      </c>
      <c r="BC317" s="93" t="str">
        <f>DataEntry!L317</f>
        <v/>
      </c>
      <c r="BD317" s="92" t="str">
        <f>DataEntry!M317</f>
        <v/>
      </c>
      <c r="BE317" s="93" t="str">
        <f>DataEntry!N317</f>
        <v/>
      </c>
      <c r="BF317" s="77" t="str">
        <f t="shared" si="488"/>
        <v/>
      </c>
      <c r="BG317" s="77" t="str">
        <f t="shared" si="489"/>
        <v/>
      </c>
      <c r="BH317" s="77" t="str">
        <f t="shared" si="490"/>
        <v/>
      </c>
      <c r="BI317" s="83">
        <f t="shared" si="491"/>
        <v>0</v>
      </c>
      <c r="BJ317" s="83">
        <f t="shared" si="492"/>
        <v>0</v>
      </c>
      <c r="BK317" s="83">
        <f t="shared" si="493"/>
        <v>0</v>
      </c>
      <c r="BL317" s="84" t="str">
        <f t="shared" si="426"/>
        <v/>
      </c>
      <c r="BM317" s="84" t="str">
        <f t="shared" si="427"/>
        <v/>
      </c>
      <c r="BN317" s="85" t="str">
        <f t="shared" si="494"/>
        <v/>
      </c>
      <c r="BO317" s="84" t="str">
        <f t="shared" si="428"/>
        <v/>
      </c>
      <c r="BP317" s="84" t="str">
        <f t="shared" si="429"/>
        <v/>
      </c>
      <c r="BQ317" s="84" t="str">
        <f t="shared" si="430"/>
        <v/>
      </c>
      <c r="BR317" s="84" t="str">
        <f t="shared" si="495"/>
        <v/>
      </c>
      <c r="BS317" s="84" t="str">
        <f t="shared" si="495"/>
        <v/>
      </c>
      <c r="BT317" s="84" t="str">
        <f t="shared" si="495"/>
        <v/>
      </c>
      <c r="BU317" s="86" t="str">
        <f t="shared" si="496"/>
        <v/>
      </c>
      <c r="BV317" s="86" t="str">
        <f t="shared" si="496"/>
        <v/>
      </c>
      <c r="BW317" s="86" t="str">
        <f t="shared" si="496"/>
        <v/>
      </c>
      <c r="BX317" s="86" t="str">
        <f t="shared" si="497"/>
        <v/>
      </c>
      <c r="BY317" s="86" t="str">
        <f t="shared" si="497"/>
        <v/>
      </c>
      <c r="BZ317" s="86" t="str">
        <f t="shared" si="497"/>
        <v/>
      </c>
      <c r="CA317" s="83">
        <f>IF(AND(DataEntry!B317&gt;=ExFrom,DataEntry!B317&lt;=ExTo),0,IF(AR317&lt;DS317,0,DB317))</f>
        <v>0</v>
      </c>
      <c r="CB317" s="83">
        <f>IF(AND(DataEntry!B317&gt;=ExFrom,DataEntry!B317&lt;=ExTo),0,IF(AT317&lt;DT317,0,DC317))</f>
        <v>0</v>
      </c>
      <c r="CC317" s="14" t="str">
        <f t="shared" si="498"/>
        <v/>
      </c>
      <c r="CD317" s="72" t="str">
        <f t="shared" si="431"/>
        <v/>
      </c>
      <c r="CE317" s="87" t="str">
        <f t="shared" si="499"/>
        <v/>
      </c>
      <c r="CF317" s="88">
        <f t="shared" si="500"/>
        <v>0</v>
      </c>
      <c r="CG317" s="88">
        <f t="shared" si="501"/>
        <v>0</v>
      </c>
      <c r="CH317" s="87" t="str">
        <f t="shared" si="502"/>
        <v/>
      </c>
      <c r="CI317" s="89">
        <f t="shared" si="432"/>
        <v>1</v>
      </c>
      <c r="CJ317" s="89">
        <f t="shared" si="433"/>
        <v>1</v>
      </c>
      <c r="CK317" s="157">
        <f t="shared" si="434"/>
        <v>0</v>
      </c>
      <c r="CL317" s="90">
        <f t="shared" si="435"/>
        <v>0</v>
      </c>
      <c r="CM317" s="157">
        <f t="shared" si="436"/>
        <v>0</v>
      </c>
      <c r="CN317" s="90">
        <f t="shared" si="437"/>
        <v>0</v>
      </c>
      <c r="CO317" s="157">
        <f t="shared" si="438"/>
        <v>0</v>
      </c>
      <c r="CP317" s="90">
        <f t="shared" si="439"/>
        <v>0</v>
      </c>
      <c r="CQ317" s="157">
        <f t="shared" si="440"/>
        <v>0</v>
      </c>
      <c r="CR317" s="90">
        <f t="shared" si="441"/>
        <v>0</v>
      </c>
      <c r="CS317" s="157">
        <f t="shared" si="442"/>
        <v>0</v>
      </c>
      <c r="CT317" s="90">
        <f t="shared" si="443"/>
        <v>0</v>
      </c>
      <c r="CU317" s="157">
        <f t="shared" si="444"/>
        <v>0</v>
      </c>
      <c r="CV317" s="90">
        <f t="shared" si="445"/>
        <v>0</v>
      </c>
      <c r="CW317" s="157">
        <f t="shared" si="446"/>
        <v>0</v>
      </c>
      <c r="CX317" s="90">
        <f t="shared" si="447"/>
        <v>0</v>
      </c>
      <c r="CY317" s="157">
        <f t="shared" si="448"/>
        <v>0</v>
      </c>
      <c r="CZ317" s="90">
        <f t="shared" si="449"/>
        <v>0</v>
      </c>
      <c r="DA317" s="94" t="str">
        <f>DataEntry!B317</f>
        <v/>
      </c>
      <c r="DB317" s="83">
        <f t="shared" si="450"/>
        <v>0</v>
      </c>
      <c r="DC317" s="83">
        <f t="shared" si="451"/>
        <v>0</v>
      </c>
      <c r="DD317" s="145" t="str">
        <f t="shared" si="503"/>
        <v/>
      </c>
      <c r="DE317" s="145" t="str">
        <f t="shared" si="504"/>
        <v/>
      </c>
      <c r="DF317" s="145" t="str">
        <f t="shared" si="505"/>
        <v/>
      </c>
      <c r="DG317" s="145" t="str">
        <f t="shared" si="506"/>
        <v/>
      </c>
      <c r="DH317" s="145" t="str">
        <f t="shared" si="507"/>
        <v/>
      </c>
      <c r="DI317" s="145" t="str">
        <f t="shared" si="508"/>
        <v/>
      </c>
      <c r="DJ317" s="83">
        <f t="shared" si="509"/>
        <v>0</v>
      </c>
      <c r="DK317" s="83">
        <f t="shared" si="510"/>
        <v>0</v>
      </c>
      <c r="DL317" s="84" t="str">
        <f t="shared" si="511"/>
        <v/>
      </c>
      <c r="DM317" s="14" t="str">
        <f t="shared" si="512"/>
        <v/>
      </c>
      <c r="DN317" s="87">
        <f>IFERROR(DO317*(1-DCFactor)+Results!DP317*DCFactor,"")</f>
        <v>0.27605385878489325</v>
      </c>
      <c r="DO317" s="87">
        <f>(DFactor*Rounds*Number/2+SUM(BV$3:BV305))/(Rounds*Number/2+COUNT(BV$3:BV305))</f>
        <v>0.26531362889983579</v>
      </c>
      <c r="DP317" s="87">
        <f t="shared" si="452"/>
        <v>0.29599999999999999</v>
      </c>
      <c r="DQ317" s="84">
        <f t="shared" si="453"/>
        <v>0</v>
      </c>
      <c r="DR317" s="84">
        <f t="shared" si="454"/>
        <v>0</v>
      </c>
      <c r="DS317" s="87">
        <f t="shared" si="455"/>
        <v>0.33666666666666667</v>
      </c>
      <c r="DT317" s="87">
        <f t="shared" si="456"/>
        <v>0.33666666666666667</v>
      </c>
      <c r="DU317" s="87" t="str">
        <f t="shared" si="457"/>
        <v/>
      </c>
      <c r="DV317" s="86" t="str">
        <f t="shared" si="513"/>
        <v/>
      </c>
      <c r="DW317" s="86" t="str">
        <f t="shared" si="514"/>
        <v/>
      </c>
    </row>
    <row r="318" spans="1:127" x14ac:dyDescent="0.25">
      <c r="A318" s="69">
        <v>316</v>
      </c>
      <c r="B318" s="70" t="str">
        <f>DataEntry!C318</f>
        <v/>
      </c>
      <c r="C318" s="71">
        <f>COUNTIF(D$2:D318,D318)+COUNTIF(G$2:G318,D318)</f>
        <v>20</v>
      </c>
      <c r="D318" s="72" t="str">
        <f t="shared" si="415"/>
        <v/>
      </c>
      <c r="E318" s="70" t="str">
        <f>DataEntry!E318</f>
        <v/>
      </c>
      <c r="F318" s="71">
        <f>COUNTIF(D$2:D318,G318)+COUNTIF(G$2:G318,G318)</f>
        <v>20</v>
      </c>
      <c r="G318" s="72" t="str">
        <f t="shared" si="416"/>
        <v/>
      </c>
      <c r="H318" s="73" t="str">
        <f>DataEntry!G318</f>
        <v/>
      </c>
      <c r="I318" s="73" t="str">
        <f>DataEntry!H318</f>
        <v/>
      </c>
      <c r="J318" s="158" t="str">
        <f t="shared" si="414"/>
        <v/>
      </c>
      <c r="K318" s="156">
        <f t="shared" si="417"/>
        <v>0</v>
      </c>
      <c r="L318" s="224" t="str">
        <f t="shared" si="418"/>
        <v/>
      </c>
      <c r="M318" s="224" t="str">
        <f t="shared" si="419"/>
        <v/>
      </c>
      <c r="N318" s="236" t="str">
        <f t="shared" si="458"/>
        <v/>
      </c>
      <c r="O318" s="22" t="str">
        <f t="shared" si="459"/>
        <v>TG20</v>
      </c>
      <c r="P318" s="248" t="str">
        <f t="shared" si="420"/>
        <v/>
      </c>
      <c r="Q318" s="22" t="str">
        <f t="shared" si="460"/>
        <v>TG20</v>
      </c>
      <c r="R318" s="248" t="str">
        <f t="shared" si="421"/>
        <v/>
      </c>
      <c r="S318" s="74">
        <f t="shared" si="461"/>
        <v>0</v>
      </c>
      <c r="T318" s="75">
        <f t="shared" si="462"/>
        <v>0</v>
      </c>
      <c r="U318" s="76">
        <f t="shared" si="463"/>
        <v>0</v>
      </c>
      <c r="V318" s="74">
        <f t="shared" si="464"/>
        <v>0</v>
      </c>
      <c r="W318" s="75">
        <f t="shared" si="465"/>
        <v>0</v>
      </c>
      <c r="X318" s="76">
        <f t="shared" si="466"/>
        <v>0</v>
      </c>
      <c r="Y318" s="74">
        <f t="shared" si="467"/>
        <v>0</v>
      </c>
      <c r="Z318" s="75">
        <f t="shared" si="468"/>
        <v>0</v>
      </c>
      <c r="AA318" s="76">
        <f t="shared" si="469"/>
        <v>0</v>
      </c>
      <c r="AB318" s="74">
        <f t="shared" si="470"/>
        <v>0</v>
      </c>
      <c r="AC318" s="75">
        <f t="shared" si="471"/>
        <v>0</v>
      </c>
      <c r="AD318" s="76">
        <f t="shared" si="472"/>
        <v>0</v>
      </c>
      <c r="AE318" s="74">
        <f t="shared" si="473"/>
        <v>0</v>
      </c>
      <c r="AF318" s="75">
        <f t="shared" si="474"/>
        <v>0</v>
      </c>
      <c r="AG318" s="76">
        <f t="shared" si="475"/>
        <v>0</v>
      </c>
      <c r="AH318" s="74">
        <f t="shared" si="476"/>
        <v>0</v>
      </c>
      <c r="AI318" s="75">
        <f t="shared" si="477"/>
        <v>0</v>
      </c>
      <c r="AJ318" s="76">
        <f t="shared" si="478"/>
        <v>0</v>
      </c>
      <c r="AK318" s="74">
        <f t="shared" si="479"/>
        <v>0</v>
      </c>
      <c r="AL318" s="75">
        <f t="shared" si="480"/>
        <v>0</v>
      </c>
      <c r="AM318" s="76">
        <f t="shared" si="481"/>
        <v>0</v>
      </c>
      <c r="AN318" s="74">
        <f t="shared" si="482"/>
        <v>0</v>
      </c>
      <c r="AO318" s="75">
        <f t="shared" si="483"/>
        <v>0</v>
      </c>
      <c r="AP318" s="76">
        <f t="shared" si="484"/>
        <v>0</v>
      </c>
      <c r="AQ318" s="77" t="str">
        <f t="shared" si="422"/>
        <v/>
      </c>
      <c r="AR318" s="77" t="str">
        <f t="shared" si="485"/>
        <v/>
      </c>
      <c r="AS318" s="78" t="str">
        <f t="shared" si="486"/>
        <v/>
      </c>
      <c r="AT318" s="77" t="str">
        <f t="shared" si="487"/>
        <v/>
      </c>
      <c r="AU318" s="79">
        <f t="shared" si="515"/>
        <v>0.1</v>
      </c>
      <c r="AV318" s="139">
        <f>DataEntry!P318</f>
        <v>0</v>
      </c>
      <c r="AW318" s="80" t="str">
        <f t="shared" si="423"/>
        <v/>
      </c>
      <c r="AX318" s="80" t="str">
        <f t="shared" si="424"/>
        <v/>
      </c>
      <c r="AY318" s="80" t="str">
        <f t="shared" si="425"/>
        <v/>
      </c>
      <c r="AZ318" s="92" t="str">
        <f>DataEntry!I318</f>
        <v/>
      </c>
      <c r="BA318" s="93" t="str">
        <f>DataEntry!J318</f>
        <v/>
      </c>
      <c r="BB318" s="92" t="str">
        <f>DataEntry!K318</f>
        <v/>
      </c>
      <c r="BC318" s="93" t="str">
        <f>DataEntry!L318</f>
        <v/>
      </c>
      <c r="BD318" s="92" t="str">
        <f>DataEntry!M318</f>
        <v/>
      </c>
      <c r="BE318" s="93" t="str">
        <f>DataEntry!N318</f>
        <v/>
      </c>
      <c r="BF318" s="77" t="str">
        <f t="shared" si="488"/>
        <v/>
      </c>
      <c r="BG318" s="77" t="str">
        <f t="shared" si="489"/>
        <v/>
      </c>
      <c r="BH318" s="77" t="str">
        <f t="shared" si="490"/>
        <v/>
      </c>
      <c r="BI318" s="83">
        <f t="shared" si="491"/>
        <v>0</v>
      </c>
      <c r="BJ318" s="83">
        <f t="shared" si="492"/>
        <v>0</v>
      </c>
      <c r="BK318" s="83">
        <f t="shared" si="493"/>
        <v>0</v>
      </c>
      <c r="BL318" s="84" t="str">
        <f t="shared" si="426"/>
        <v/>
      </c>
      <c r="BM318" s="84" t="str">
        <f t="shared" si="427"/>
        <v/>
      </c>
      <c r="BN318" s="85" t="str">
        <f t="shared" si="494"/>
        <v/>
      </c>
      <c r="BO318" s="84" t="str">
        <f t="shared" si="428"/>
        <v/>
      </c>
      <c r="BP318" s="84" t="str">
        <f t="shared" si="429"/>
        <v/>
      </c>
      <c r="BQ318" s="84" t="str">
        <f t="shared" si="430"/>
        <v/>
      </c>
      <c r="BR318" s="84" t="str">
        <f t="shared" si="495"/>
        <v/>
      </c>
      <c r="BS318" s="84" t="str">
        <f t="shared" si="495"/>
        <v/>
      </c>
      <c r="BT318" s="84" t="str">
        <f t="shared" si="495"/>
        <v/>
      </c>
      <c r="BU318" s="86" t="str">
        <f t="shared" si="496"/>
        <v/>
      </c>
      <c r="BV318" s="86" t="str">
        <f t="shared" si="496"/>
        <v/>
      </c>
      <c r="BW318" s="86" t="str">
        <f t="shared" si="496"/>
        <v/>
      </c>
      <c r="BX318" s="86" t="str">
        <f t="shared" si="497"/>
        <v/>
      </c>
      <c r="BY318" s="86" t="str">
        <f t="shared" si="497"/>
        <v/>
      </c>
      <c r="BZ318" s="86" t="str">
        <f t="shared" si="497"/>
        <v/>
      </c>
      <c r="CA318" s="83">
        <f>IF(AND(DataEntry!B318&gt;=ExFrom,DataEntry!B318&lt;=ExTo),0,IF(AR318&lt;DS318,0,DB318))</f>
        <v>0</v>
      </c>
      <c r="CB318" s="83">
        <f>IF(AND(DataEntry!B318&gt;=ExFrom,DataEntry!B318&lt;=ExTo),0,IF(AT318&lt;DT318,0,DC318))</f>
        <v>0</v>
      </c>
      <c r="CC318" s="14" t="str">
        <f t="shared" si="498"/>
        <v/>
      </c>
      <c r="CD318" s="72" t="str">
        <f t="shared" si="431"/>
        <v/>
      </c>
      <c r="CE318" s="87" t="str">
        <f t="shared" si="499"/>
        <v/>
      </c>
      <c r="CF318" s="88">
        <f t="shared" si="500"/>
        <v>0</v>
      </c>
      <c r="CG318" s="88">
        <f t="shared" si="501"/>
        <v>0</v>
      </c>
      <c r="CH318" s="87" t="str">
        <f t="shared" si="502"/>
        <v/>
      </c>
      <c r="CI318" s="89">
        <f t="shared" si="432"/>
        <v>1</v>
      </c>
      <c r="CJ318" s="89">
        <f t="shared" si="433"/>
        <v>1</v>
      </c>
      <c r="CK318" s="157">
        <f t="shared" si="434"/>
        <v>0</v>
      </c>
      <c r="CL318" s="90">
        <f t="shared" si="435"/>
        <v>0</v>
      </c>
      <c r="CM318" s="157">
        <f t="shared" si="436"/>
        <v>0</v>
      </c>
      <c r="CN318" s="90">
        <f t="shared" si="437"/>
        <v>0</v>
      </c>
      <c r="CO318" s="157">
        <f t="shared" si="438"/>
        <v>0</v>
      </c>
      <c r="CP318" s="90">
        <f t="shared" si="439"/>
        <v>0</v>
      </c>
      <c r="CQ318" s="157">
        <f t="shared" si="440"/>
        <v>0</v>
      </c>
      <c r="CR318" s="90">
        <f t="shared" si="441"/>
        <v>0</v>
      </c>
      <c r="CS318" s="157">
        <f t="shared" si="442"/>
        <v>0</v>
      </c>
      <c r="CT318" s="90">
        <f t="shared" si="443"/>
        <v>0</v>
      </c>
      <c r="CU318" s="157">
        <f t="shared" si="444"/>
        <v>0</v>
      </c>
      <c r="CV318" s="90">
        <f t="shared" si="445"/>
        <v>0</v>
      </c>
      <c r="CW318" s="157">
        <f t="shared" si="446"/>
        <v>0</v>
      </c>
      <c r="CX318" s="90">
        <f t="shared" si="447"/>
        <v>0</v>
      </c>
      <c r="CY318" s="157">
        <f t="shared" si="448"/>
        <v>0</v>
      </c>
      <c r="CZ318" s="90">
        <f t="shared" si="449"/>
        <v>0</v>
      </c>
      <c r="DA318" s="94" t="str">
        <f>DataEntry!B318</f>
        <v/>
      </c>
      <c r="DB318" s="83">
        <f t="shared" si="450"/>
        <v>0</v>
      </c>
      <c r="DC318" s="83">
        <f t="shared" si="451"/>
        <v>0</v>
      </c>
      <c r="DD318" s="145" t="str">
        <f t="shared" si="503"/>
        <v/>
      </c>
      <c r="DE318" s="145" t="str">
        <f t="shared" si="504"/>
        <v/>
      </c>
      <c r="DF318" s="145" t="str">
        <f t="shared" si="505"/>
        <v/>
      </c>
      <c r="DG318" s="145" t="str">
        <f t="shared" si="506"/>
        <v/>
      </c>
      <c r="DH318" s="145" t="str">
        <f t="shared" si="507"/>
        <v/>
      </c>
      <c r="DI318" s="145" t="str">
        <f t="shared" si="508"/>
        <v/>
      </c>
      <c r="DJ318" s="83">
        <f t="shared" si="509"/>
        <v>0</v>
      </c>
      <c r="DK318" s="83">
        <f t="shared" si="510"/>
        <v>0</v>
      </c>
      <c r="DL318" s="84" t="str">
        <f t="shared" si="511"/>
        <v/>
      </c>
      <c r="DM318" s="14" t="str">
        <f t="shared" si="512"/>
        <v/>
      </c>
      <c r="DN318" s="87">
        <f>IFERROR(DO318*(1-DCFactor)+Results!DP318*DCFactor,"")</f>
        <v>0.27577114754098359</v>
      </c>
      <c r="DO318" s="87">
        <f>(DFactor*Rounds*Number/2+SUM(BV$3:BV306))/(Rounds*Number/2+COUNT(BV$3:BV306))</f>
        <v>0.26487868852459018</v>
      </c>
      <c r="DP318" s="87">
        <f t="shared" si="452"/>
        <v>0.29599999999999999</v>
      </c>
      <c r="DQ318" s="84">
        <f t="shared" si="453"/>
        <v>0</v>
      </c>
      <c r="DR318" s="84">
        <f t="shared" si="454"/>
        <v>0</v>
      </c>
      <c r="DS318" s="87">
        <f t="shared" si="455"/>
        <v>0.33666666666666667</v>
      </c>
      <c r="DT318" s="87">
        <f t="shared" si="456"/>
        <v>0.33666666666666667</v>
      </c>
      <c r="DU318" s="87" t="str">
        <f t="shared" si="457"/>
        <v/>
      </c>
      <c r="DV318" s="86" t="str">
        <f t="shared" si="513"/>
        <v/>
      </c>
      <c r="DW318" s="86" t="str">
        <f t="shared" si="514"/>
        <v/>
      </c>
    </row>
    <row r="319" spans="1:127" x14ac:dyDescent="0.25">
      <c r="A319" s="69">
        <v>317</v>
      </c>
      <c r="B319" s="70" t="str">
        <f>DataEntry!C319</f>
        <v/>
      </c>
      <c r="C319" s="71">
        <f>COUNTIF(D$2:D319,D319)+COUNTIF(G$2:G319,D319)</f>
        <v>22</v>
      </c>
      <c r="D319" s="72" t="str">
        <f t="shared" si="415"/>
        <v/>
      </c>
      <c r="E319" s="70" t="str">
        <f>DataEntry!E319</f>
        <v/>
      </c>
      <c r="F319" s="71">
        <f>COUNTIF(D$2:D319,G319)+COUNTIF(G$2:G319,G319)</f>
        <v>22</v>
      </c>
      <c r="G319" s="72" t="str">
        <f t="shared" si="416"/>
        <v/>
      </c>
      <c r="H319" s="73" t="str">
        <f>DataEntry!G319</f>
        <v/>
      </c>
      <c r="I319" s="73" t="str">
        <f>DataEntry!H319</f>
        <v/>
      </c>
      <c r="J319" s="158" t="str">
        <f t="shared" si="414"/>
        <v/>
      </c>
      <c r="K319" s="156">
        <f t="shared" si="417"/>
        <v>0</v>
      </c>
      <c r="L319" s="224" t="str">
        <f t="shared" si="418"/>
        <v/>
      </c>
      <c r="M319" s="224" t="str">
        <f t="shared" si="419"/>
        <v/>
      </c>
      <c r="N319" s="236" t="str">
        <f t="shared" si="458"/>
        <v/>
      </c>
      <c r="O319" s="22" t="str">
        <f t="shared" si="459"/>
        <v>TG22</v>
      </c>
      <c r="P319" s="248" t="str">
        <f t="shared" si="420"/>
        <v/>
      </c>
      <c r="Q319" s="22" t="str">
        <f t="shared" si="460"/>
        <v>TG22</v>
      </c>
      <c r="R319" s="248" t="str">
        <f t="shared" si="421"/>
        <v/>
      </c>
      <c r="S319" s="74">
        <f t="shared" si="461"/>
        <v>0</v>
      </c>
      <c r="T319" s="75">
        <f t="shared" si="462"/>
        <v>0</v>
      </c>
      <c r="U319" s="76">
        <f t="shared" si="463"/>
        <v>0</v>
      </c>
      <c r="V319" s="74">
        <f t="shared" si="464"/>
        <v>0</v>
      </c>
      <c r="W319" s="75">
        <f t="shared" si="465"/>
        <v>0</v>
      </c>
      <c r="X319" s="76">
        <f t="shared" si="466"/>
        <v>0</v>
      </c>
      <c r="Y319" s="74">
        <f t="shared" si="467"/>
        <v>0</v>
      </c>
      <c r="Z319" s="75">
        <f t="shared" si="468"/>
        <v>0</v>
      </c>
      <c r="AA319" s="76">
        <f t="shared" si="469"/>
        <v>0</v>
      </c>
      <c r="AB319" s="74">
        <f t="shared" si="470"/>
        <v>0</v>
      </c>
      <c r="AC319" s="75">
        <f t="shared" si="471"/>
        <v>0</v>
      </c>
      <c r="AD319" s="76">
        <f t="shared" si="472"/>
        <v>0</v>
      </c>
      <c r="AE319" s="74">
        <f t="shared" si="473"/>
        <v>0</v>
      </c>
      <c r="AF319" s="75">
        <f t="shared" si="474"/>
        <v>0</v>
      </c>
      <c r="AG319" s="76">
        <f t="shared" si="475"/>
        <v>0</v>
      </c>
      <c r="AH319" s="74">
        <f t="shared" si="476"/>
        <v>0</v>
      </c>
      <c r="AI319" s="75">
        <f t="shared" si="477"/>
        <v>0</v>
      </c>
      <c r="AJ319" s="76">
        <f t="shared" si="478"/>
        <v>0</v>
      </c>
      <c r="AK319" s="74">
        <f t="shared" si="479"/>
        <v>0</v>
      </c>
      <c r="AL319" s="75">
        <f t="shared" si="480"/>
        <v>0</v>
      </c>
      <c r="AM319" s="76">
        <f t="shared" si="481"/>
        <v>0</v>
      </c>
      <c r="AN319" s="74">
        <f t="shared" si="482"/>
        <v>0</v>
      </c>
      <c r="AO319" s="75">
        <f t="shared" si="483"/>
        <v>0</v>
      </c>
      <c r="AP319" s="76">
        <f t="shared" si="484"/>
        <v>0</v>
      </c>
      <c r="AQ319" s="77" t="str">
        <f t="shared" si="422"/>
        <v/>
      </c>
      <c r="AR319" s="77" t="str">
        <f t="shared" si="485"/>
        <v/>
      </c>
      <c r="AS319" s="78" t="str">
        <f t="shared" si="486"/>
        <v/>
      </c>
      <c r="AT319" s="77" t="str">
        <f t="shared" si="487"/>
        <v/>
      </c>
      <c r="AU319" s="79">
        <f t="shared" si="515"/>
        <v>0.1</v>
      </c>
      <c r="AV319" s="139">
        <f>DataEntry!P319</f>
        <v>0</v>
      </c>
      <c r="AW319" s="80" t="str">
        <f t="shared" si="423"/>
        <v/>
      </c>
      <c r="AX319" s="80" t="str">
        <f t="shared" si="424"/>
        <v/>
      </c>
      <c r="AY319" s="80" t="str">
        <f t="shared" si="425"/>
        <v/>
      </c>
      <c r="AZ319" s="92" t="str">
        <f>DataEntry!I319</f>
        <v/>
      </c>
      <c r="BA319" s="93" t="str">
        <f>DataEntry!J319</f>
        <v/>
      </c>
      <c r="BB319" s="92" t="str">
        <f>DataEntry!K319</f>
        <v/>
      </c>
      <c r="BC319" s="93" t="str">
        <f>DataEntry!L319</f>
        <v/>
      </c>
      <c r="BD319" s="92" t="str">
        <f>DataEntry!M319</f>
        <v/>
      </c>
      <c r="BE319" s="93" t="str">
        <f>DataEntry!N319</f>
        <v/>
      </c>
      <c r="BF319" s="77" t="str">
        <f t="shared" si="488"/>
        <v/>
      </c>
      <c r="BG319" s="77" t="str">
        <f t="shared" si="489"/>
        <v/>
      </c>
      <c r="BH319" s="77" t="str">
        <f t="shared" si="490"/>
        <v/>
      </c>
      <c r="BI319" s="83">
        <f t="shared" si="491"/>
        <v>0</v>
      </c>
      <c r="BJ319" s="83">
        <f t="shared" si="492"/>
        <v>0</v>
      </c>
      <c r="BK319" s="83">
        <f t="shared" si="493"/>
        <v>0</v>
      </c>
      <c r="BL319" s="84" t="str">
        <f t="shared" si="426"/>
        <v/>
      </c>
      <c r="BM319" s="84" t="str">
        <f t="shared" si="427"/>
        <v/>
      </c>
      <c r="BN319" s="85" t="str">
        <f t="shared" si="494"/>
        <v/>
      </c>
      <c r="BO319" s="84" t="str">
        <f t="shared" si="428"/>
        <v/>
      </c>
      <c r="BP319" s="84" t="str">
        <f t="shared" si="429"/>
        <v/>
      </c>
      <c r="BQ319" s="84" t="str">
        <f t="shared" si="430"/>
        <v/>
      </c>
      <c r="BR319" s="84" t="str">
        <f t="shared" si="495"/>
        <v/>
      </c>
      <c r="BS319" s="84" t="str">
        <f t="shared" si="495"/>
        <v/>
      </c>
      <c r="BT319" s="84" t="str">
        <f t="shared" si="495"/>
        <v/>
      </c>
      <c r="BU319" s="86" t="str">
        <f t="shared" si="496"/>
        <v/>
      </c>
      <c r="BV319" s="86" t="str">
        <f t="shared" si="496"/>
        <v/>
      </c>
      <c r="BW319" s="86" t="str">
        <f t="shared" si="496"/>
        <v/>
      </c>
      <c r="BX319" s="86" t="str">
        <f t="shared" si="497"/>
        <v/>
      </c>
      <c r="BY319" s="86" t="str">
        <f t="shared" si="497"/>
        <v/>
      </c>
      <c r="BZ319" s="86" t="str">
        <f t="shared" si="497"/>
        <v/>
      </c>
      <c r="CA319" s="83">
        <f>IF(AND(DataEntry!B319&gt;=ExFrom,DataEntry!B319&lt;=ExTo),0,IF(AR319&lt;DS319,0,DB319))</f>
        <v>0</v>
      </c>
      <c r="CB319" s="83">
        <f>IF(AND(DataEntry!B319&gt;=ExFrom,DataEntry!B319&lt;=ExTo),0,IF(AT319&lt;DT319,0,DC319))</f>
        <v>0</v>
      </c>
      <c r="CC319" s="14" t="str">
        <f t="shared" si="498"/>
        <v/>
      </c>
      <c r="CD319" s="72" t="str">
        <f t="shared" si="431"/>
        <v/>
      </c>
      <c r="CE319" s="87" t="str">
        <f t="shared" si="499"/>
        <v/>
      </c>
      <c r="CF319" s="88">
        <f t="shared" si="500"/>
        <v>0</v>
      </c>
      <c r="CG319" s="88">
        <f t="shared" si="501"/>
        <v>0</v>
      </c>
      <c r="CH319" s="87" t="str">
        <f t="shared" si="502"/>
        <v/>
      </c>
      <c r="CI319" s="89">
        <f t="shared" si="432"/>
        <v>1</v>
      </c>
      <c r="CJ319" s="89">
        <f t="shared" si="433"/>
        <v>1</v>
      </c>
      <c r="CK319" s="157">
        <f t="shared" si="434"/>
        <v>0</v>
      </c>
      <c r="CL319" s="90">
        <f t="shared" si="435"/>
        <v>0</v>
      </c>
      <c r="CM319" s="157">
        <f t="shared" si="436"/>
        <v>0</v>
      </c>
      <c r="CN319" s="90">
        <f t="shared" si="437"/>
        <v>0</v>
      </c>
      <c r="CO319" s="157">
        <f t="shared" si="438"/>
        <v>0</v>
      </c>
      <c r="CP319" s="90">
        <f t="shared" si="439"/>
        <v>0</v>
      </c>
      <c r="CQ319" s="157">
        <f t="shared" si="440"/>
        <v>0</v>
      </c>
      <c r="CR319" s="90">
        <f t="shared" si="441"/>
        <v>0</v>
      </c>
      <c r="CS319" s="157">
        <f t="shared" si="442"/>
        <v>0</v>
      </c>
      <c r="CT319" s="90">
        <f t="shared" si="443"/>
        <v>0</v>
      </c>
      <c r="CU319" s="157">
        <f t="shared" si="444"/>
        <v>0</v>
      </c>
      <c r="CV319" s="90">
        <f t="shared" si="445"/>
        <v>0</v>
      </c>
      <c r="CW319" s="157">
        <f t="shared" si="446"/>
        <v>0</v>
      </c>
      <c r="CX319" s="90">
        <f t="shared" si="447"/>
        <v>0</v>
      </c>
      <c r="CY319" s="157">
        <f t="shared" si="448"/>
        <v>0</v>
      </c>
      <c r="CZ319" s="90">
        <f t="shared" si="449"/>
        <v>0</v>
      </c>
      <c r="DA319" s="94" t="str">
        <f>DataEntry!B319</f>
        <v/>
      </c>
      <c r="DB319" s="83">
        <f t="shared" si="450"/>
        <v>0</v>
      </c>
      <c r="DC319" s="83">
        <f t="shared" si="451"/>
        <v>0</v>
      </c>
      <c r="DD319" s="145" t="str">
        <f t="shared" si="503"/>
        <v/>
      </c>
      <c r="DE319" s="145" t="str">
        <f t="shared" si="504"/>
        <v/>
      </c>
      <c r="DF319" s="145" t="str">
        <f t="shared" si="505"/>
        <v/>
      </c>
      <c r="DG319" s="145" t="str">
        <f t="shared" si="506"/>
        <v/>
      </c>
      <c r="DH319" s="145" t="str">
        <f t="shared" si="507"/>
        <v/>
      </c>
      <c r="DI319" s="145" t="str">
        <f t="shared" si="508"/>
        <v/>
      </c>
      <c r="DJ319" s="83">
        <f t="shared" si="509"/>
        <v>0</v>
      </c>
      <c r="DK319" s="83">
        <f t="shared" si="510"/>
        <v>0</v>
      </c>
      <c r="DL319" s="84" t="str">
        <f t="shared" si="511"/>
        <v/>
      </c>
      <c r="DM319" s="14" t="str">
        <f t="shared" si="512"/>
        <v/>
      </c>
      <c r="DN319" s="87">
        <f>IFERROR(DO319*(1-DCFactor)+Results!DP319*DCFactor,"")</f>
        <v>0.27548936170212768</v>
      </c>
      <c r="DO319" s="87">
        <f>(DFactor*Rounds*Number/2+SUM(BV$3:BV307))/(Rounds*Number/2+COUNT(BV$3:BV307))</f>
        <v>0.26444517184942717</v>
      </c>
      <c r="DP319" s="87">
        <f t="shared" si="452"/>
        <v>0.29599999999999999</v>
      </c>
      <c r="DQ319" s="84">
        <f t="shared" si="453"/>
        <v>0</v>
      </c>
      <c r="DR319" s="84">
        <f t="shared" si="454"/>
        <v>0</v>
      </c>
      <c r="DS319" s="87">
        <f t="shared" si="455"/>
        <v>0.33666666666666667</v>
      </c>
      <c r="DT319" s="87">
        <f t="shared" si="456"/>
        <v>0.33666666666666667</v>
      </c>
      <c r="DU319" s="87" t="str">
        <f t="shared" si="457"/>
        <v/>
      </c>
      <c r="DV319" s="86" t="str">
        <f t="shared" si="513"/>
        <v/>
      </c>
      <c r="DW319" s="86" t="str">
        <f t="shared" si="514"/>
        <v/>
      </c>
    </row>
    <row r="320" spans="1:127" x14ac:dyDescent="0.25">
      <c r="A320" s="69">
        <v>318</v>
      </c>
      <c r="B320" s="70" t="str">
        <f>DataEntry!C320</f>
        <v/>
      </c>
      <c r="C320" s="71">
        <f>COUNTIF(D$2:D320,D320)+COUNTIF(G$2:G320,D320)</f>
        <v>24</v>
      </c>
      <c r="D320" s="72" t="str">
        <f t="shared" si="415"/>
        <v/>
      </c>
      <c r="E320" s="70" t="str">
        <f>DataEntry!E320</f>
        <v/>
      </c>
      <c r="F320" s="71">
        <f>COUNTIF(D$2:D320,G320)+COUNTIF(G$2:G320,G320)</f>
        <v>24</v>
      </c>
      <c r="G320" s="72" t="str">
        <f t="shared" si="416"/>
        <v/>
      </c>
      <c r="H320" s="73" t="str">
        <f>DataEntry!G320</f>
        <v/>
      </c>
      <c r="I320" s="73" t="str">
        <f>DataEntry!H320</f>
        <v/>
      </c>
      <c r="J320" s="158" t="str">
        <f t="shared" ref="J320:J383" si="516">IF(OR(H320="",H320="P"),"",IF(H320&gt;I320,1,IF(H320=I320,2,3)))</f>
        <v/>
      </c>
      <c r="K320" s="156">
        <f t="shared" si="417"/>
        <v>0</v>
      </c>
      <c r="L320" s="224" t="str">
        <f t="shared" si="418"/>
        <v/>
      </c>
      <c r="M320" s="224" t="str">
        <f t="shared" si="419"/>
        <v/>
      </c>
      <c r="N320" s="236" t="str">
        <f t="shared" si="458"/>
        <v/>
      </c>
      <c r="O320" s="22" t="str">
        <f t="shared" si="459"/>
        <v>TG24</v>
      </c>
      <c r="P320" s="248" t="str">
        <f t="shared" si="420"/>
        <v/>
      </c>
      <c r="Q320" s="22" t="str">
        <f t="shared" si="460"/>
        <v>TG24</v>
      </c>
      <c r="R320" s="248" t="str">
        <f t="shared" si="421"/>
        <v/>
      </c>
      <c r="S320" s="74">
        <f t="shared" si="461"/>
        <v>0</v>
      </c>
      <c r="T320" s="75">
        <f t="shared" si="462"/>
        <v>0</v>
      </c>
      <c r="U320" s="76">
        <f t="shared" si="463"/>
        <v>0</v>
      </c>
      <c r="V320" s="74">
        <f t="shared" si="464"/>
        <v>0</v>
      </c>
      <c r="W320" s="75">
        <f t="shared" si="465"/>
        <v>0</v>
      </c>
      <c r="X320" s="76">
        <f t="shared" si="466"/>
        <v>0</v>
      </c>
      <c r="Y320" s="74">
        <f t="shared" si="467"/>
        <v>0</v>
      </c>
      <c r="Z320" s="75">
        <f t="shared" si="468"/>
        <v>0</v>
      </c>
      <c r="AA320" s="76">
        <f t="shared" si="469"/>
        <v>0</v>
      </c>
      <c r="AB320" s="74">
        <f t="shared" si="470"/>
        <v>0</v>
      </c>
      <c r="AC320" s="75">
        <f t="shared" si="471"/>
        <v>0</v>
      </c>
      <c r="AD320" s="76">
        <f t="shared" si="472"/>
        <v>0</v>
      </c>
      <c r="AE320" s="74">
        <f t="shared" si="473"/>
        <v>0</v>
      </c>
      <c r="AF320" s="75">
        <f t="shared" si="474"/>
        <v>0</v>
      </c>
      <c r="AG320" s="76">
        <f t="shared" si="475"/>
        <v>0</v>
      </c>
      <c r="AH320" s="74">
        <f t="shared" si="476"/>
        <v>0</v>
      </c>
      <c r="AI320" s="75">
        <f t="shared" si="477"/>
        <v>0</v>
      </c>
      <c r="AJ320" s="76">
        <f t="shared" si="478"/>
        <v>0</v>
      </c>
      <c r="AK320" s="74">
        <f t="shared" si="479"/>
        <v>0</v>
      </c>
      <c r="AL320" s="75">
        <f t="shared" si="480"/>
        <v>0</v>
      </c>
      <c r="AM320" s="76">
        <f t="shared" si="481"/>
        <v>0</v>
      </c>
      <c r="AN320" s="74">
        <f t="shared" si="482"/>
        <v>0</v>
      </c>
      <c r="AO320" s="75">
        <f t="shared" si="483"/>
        <v>0</v>
      </c>
      <c r="AP320" s="76">
        <f t="shared" si="484"/>
        <v>0</v>
      </c>
      <c r="AQ320" s="77" t="str">
        <f t="shared" si="422"/>
        <v/>
      </c>
      <c r="AR320" s="77" t="str">
        <f t="shared" si="485"/>
        <v/>
      </c>
      <c r="AS320" s="78" t="str">
        <f t="shared" si="486"/>
        <v/>
      </c>
      <c r="AT320" s="77" t="str">
        <f t="shared" si="487"/>
        <v/>
      </c>
      <c r="AU320" s="79">
        <f t="shared" si="515"/>
        <v>0.1</v>
      </c>
      <c r="AV320" s="139">
        <f>DataEntry!P320</f>
        <v>0</v>
      </c>
      <c r="AW320" s="80" t="str">
        <f t="shared" si="423"/>
        <v/>
      </c>
      <c r="AX320" s="80" t="str">
        <f t="shared" si="424"/>
        <v/>
      </c>
      <c r="AY320" s="80" t="str">
        <f t="shared" si="425"/>
        <v/>
      </c>
      <c r="AZ320" s="92" t="str">
        <f>DataEntry!I320</f>
        <v/>
      </c>
      <c r="BA320" s="93" t="str">
        <f>DataEntry!J320</f>
        <v/>
      </c>
      <c r="BB320" s="92" t="str">
        <f>DataEntry!K320</f>
        <v/>
      </c>
      <c r="BC320" s="93" t="str">
        <f>DataEntry!L320</f>
        <v/>
      </c>
      <c r="BD320" s="92" t="str">
        <f>DataEntry!M320</f>
        <v/>
      </c>
      <c r="BE320" s="93" t="str">
        <f>DataEntry!N320</f>
        <v/>
      </c>
      <c r="BF320" s="77" t="str">
        <f t="shared" si="488"/>
        <v/>
      </c>
      <c r="BG320" s="77" t="str">
        <f t="shared" si="489"/>
        <v/>
      </c>
      <c r="BH320" s="77" t="str">
        <f t="shared" si="490"/>
        <v/>
      </c>
      <c r="BI320" s="83">
        <f t="shared" si="491"/>
        <v>0</v>
      </c>
      <c r="BJ320" s="83">
        <f t="shared" si="492"/>
        <v>0</v>
      </c>
      <c r="BK320" s="83">
        <f t="shared" si="493"/>
        <v>0</v>
      </c>
      <c r="BL320" s="84" t="str">
        <f t="shared" si="426"/>
        <v/>
      </c>
      <c r="BM320" s="84" t="str">
        <f t="shared" si="427"/>
        <v/>
      </c>
      <c r="BN320" s="85" t="str">
        <f t="shared" si="494"/>
        <v/>
      </c>
      <c r="BO320" s="84" t="str">
        <f t="shared" si="428"/>
        <v/>
      </c>
      <c r="BP320" s="84" t="str">
        <f t="shared" si="429"/>
        <v/>
      </c>
      <c r="BQ320" s="84" t="str">
        <f t="shared" si="430"/>
        <v/>
      </c>
      <c r="BR320" s="84" t="str">
        <f t="shared" si="495"/>
        <v/>
      </c>
      <c r="BS320" s="84" t="str">
        <f t="shared" si="495"/>
        <v/>
      </c>
      <c r="BT320" s="84" t="str">
        <f t="shared" si="495"/>
        <v/>
      </c>
      <c r="BU320" s="86" t="str">
        <f t="shared" si="496"/>
        <v/>
      </c>
      <c r="BV320" s="86" t="str">
        <f t="shared" si="496"/>
        <v/>
      </c>
      <c r="BW320" s="86" t="str">
        <f t="shared" si="496"/>
        <v/>
      </c>
      <c r="BX320" s="86" t="str">
        <f t="shared" si="497"/>
        <v/>
      </c>
      <c r="BY320" s="86" t="str">
        <f t="shared" si="497"/>
        <v/>
      </c>
      <c r="BZ320" s="86" t="str">
        <f t="shared" si="497"/>
        <v/>
      </c>
      <c r="CA320" s="83">
        <f>IF(AND(DataEntry!B320&gt;=ExFrom,DataEntry!B320&lt;=ExTo),0,IF(AR320&lt;DS320,0,DB320))</f>
        <v>0</v>
      </c>
      <c r="CB320" s="83">
        <f>IF(AND(DataEntry!B320&gt;=ExFrom,DataEntry!B320&lt;=ExTo),0,IF(AT320&lt;DT320,0,DC320))</f>
        <v>0</v>
      </c>
      <c r="CC320" s="14" t="str">
        <f t="shared" si="498"/>
        <v/>
      </c>
      <c r="CD320" s="72" t="str">
        <f t="shared" si="431"/>
        <v/>
      </c>
      <c r="CE320" s="87" t="str">
        <f t="shared" si="499"/>
        <v/>
      </c>
      <c r="CF320" s="88">
        <f t="shared" si="500"/>
        <v>0</v>
      </c>
      <c r="CG320" s="88">
        <f t="shared" si="501"/>
        <v>0</v>
      </c>
      <c r="CH320" s="87" t="str">
        <f t="shared" si="502"/>
        <v/>
      </c>
      <c r="CI320" s="89">
        <f t="shared" si="432"/>
        <v>1</v>
      </c>
      <c r="CJ320" s="89">
        <f t="shared" si="433"/>
        <v>1</v>
      </c>
      <c r="CK320" s="157">
        <f t="shared" si="434"/>
        <v>0</v>
      </c>
      <c r="CL320" s="90">
        <f t="shared" si="435"/>
        <v>0</v>
      </c>
      <c r="CM320" s="157">
        <f t="shared" si="436"/>
        <v>0</v>
      </c>
      <c r="CN320" s="90">
        <f t="shared" si="437"/>
        <v>0</v>
      </c>
      <c r="CO320" s="157">
        <f t="shared" si="438"/>
        <v>0</v>
      </c>
      <c r="CP320" s="90">
        <f t="shared" si="439"/>
        <v>0</v>
      </c>
      <c r="CQ320" s="157">
        <f t="shared" si="440"/>
        <v>0</v>
      </c>
      <c r="CR320" s="90">
        <f t="shared" si="441"/>
        <v>0</v>
      </c>
      <c r="CS320" s="157">
        <f t="shared" si="442"/>
        <v>0</v>
      </c>
      <c r="CT320" s="90">
        <f t="shared" si="443"/>
        <v>0</v>
      </c>
      <c r="CU320" s="157">
        <f t="shared" si="444"/>
        <v>0</v>
      </c>
      <c r="CV320" s="90">
        <f t="shared" si="445"/>
        <v>0</v>
      </c>
      <c r="CW320" s="157">
        <f t="shared" si="446"/>
        <v>0</v>
      </c>
      <c r="CX320" s="90">
        <f t="shared" si="447"/>
        <v>0</v>
      </c>
      <c r="CY320" s="157">
        <f t="shared" si="448"/>
        <v>0</v>
      </c>
      <c r="CZ320" s="90">
        <f t="shared" si="449"/>
        <v>0</v>
      </c>
      <c r="DA320" s="94" t="str">
        <f>DataEntry!B320</f>
        <v/>
      </c>
      <c r="DB320" s="83">
        <f t="shared" si="450"/>
        <v>0</v>
      </c>
      <c r="DC320" s="83">
        <f t="shared" si="451"/>
        <v>0</v>
      </c>
      <c r="DD320" s="145" t="str">
        <f t="shared" si="503"/>
        <v/>
      </c>
      <c r="DE320" s="145" t="str">
        <f t="shared" si="504"/>
        <v/>
      </c>
      <c r="DF320" s="145" t="str">
        <f t="shared" si="505"/>
        <v/>
      </c>
      <c r="DG320" s="145" t="str">
        <f t="shared" si="506"/>
        <v/>
      </c>
      <c r="DH320" s="145" t="str">
        <f t="shared" si="507"/>
        <v/>
      </c>
      <c r="DI320" s="145" t="str">
        <f t="shared" si="508"/>
        <v/>
      </c>
      <c r="DJ320" s="83">
        <f t="shared" si="509"/>
        <v>0</v>
      </c>
      <c r="DK320" s="83">
        <f t="shared" si="510"/>
        <v>0</v>
      </c>
      <c r="DL320" s="84" t="str">
        <f t="shared" si="511"/>
        <v/>
      </c>
      <c r="DM320" s="14" t="str">
        <f t="shared" si="512"/>
        <v/>
      </c>
      <c r="DN320" s="87">
        <f>IFERROR(DO320*(1-DCFactor)+Results!DP320*DCFactor,"")</f>
        <v>0.2762705882352941</v>
      </c>
      <c r="DO320" s="87">
        <f>(DFactor*Rounds*Number/2+SUM(BV$3:BV308))/(Rounds*Number/2+COUNT(BV$3:BV308))</f>
        <v>0.2656470588235294</v>
      </c>
      <c r="DP320" s="87">
        <f t="shared" si="452"/>
        <v>0.29599999999999999</v>
      </c>
      <c r="DQ320" s="84">
        <f t="shared" si="453"/>
        <v>0</v>
      </c>
      <c r="DR320" s="84">
        <f t="shared" si="454"/>
        <v>0</v>
      </c>
      <c r="DS320" s="87">
        <f t="shared" si="455"/>
        <v>0.33666666666666667</v>
      </c>
      <c r="DT320" s="87">
        <f t="shared" si="456"/>
        <v>0.33666666666666667</v>
      </c>
      <c r="DU320" s="87" t="str">
        <f t="shared" si="457"/>
        <v/>
      </c>
      <c r="DV320" s="86" t="str">
        <f t="shared" si="513"/>
        <v/>
      </c>
      <c r="DW320" s="86" t="str">
        <f t="shared" si="514"/>
        <v/>
      </c>
    </row>
    <row r="321" spans="1:127" x14ac:dyDescent="0.25">
      <c r="A321" s="69">
        <v>319</v>
      </c>
      <c r="B321" s="70" t="str">
        <f>DataEntry!C321</f>
        <v/>
      </c>
      <c r="C321" s="71">
        <f>COUNTIF(D$2:D321,D321)+COUNTIF(G$2:G321,D321)</f>
        <v>26</v>
      </c>
      <c r="D321" s="72" t="str">
        <f t="shared" si="415"/>
        <v/>
      </c>
      <c r="E321" s="70" t="str">
        <f>DataEntry!E321</f>
        <v/>
      </c>
      <c r="F321" s="71">
        <f>COUNTIF(D$2:D321,G321)+COUNTIF(G$2:G321,G321)</f>
        <v>26</v>
      </c>
      <c r="G321" s="72" t="str">
        <f t="shared" si="416"/>
        <v/>
      </c>
      <c r="H321" s="73" t="str">
        <f>DataEntry!G321</f>
        <v/>
      </c>
      <c r="I321" s="73" t="str">
        <f>DataEntry!H321</f>
        <v/>
      </c>
      <c r="J321" s="158" t="str">
        <f t="shared" si="516"/>
        <v/>
      </c>
      <c r="K321" s="156">
        <f t="shared" si="417"/>
        <v>0</v>
      </c>
      <c r="L321" s="224" t="str">
        <f t="shared" si="418"/>
        <v/>
      </c>
      <c r="M321" s="224" t="str">
        <f t="shared" si="419"/>
        <v/>
      </c>
      <c r="N321" s="236" t="str">
        <f t="shared" si="458"/>
        <v/>
      </c>
      <c r="O321" s="22" t="str">
        <f t="shared" si="459"/>
        <v>TG26</v>
      </c>
      <c r="P321" s="248" t="str">
        <f t="shared" si="420"/>
        <v/>
      </c>
      <c r="Q321" s="22" t="str">
        <f t="shared" si="460"/>
        <v>TG26</v>
      </c>
      <c r="R321" s="248" t="str">
        <f t="shared" si="421"/>
        <v/>
      </c>
      <c r="S321" s="74">
        <f t="shared" si="461"/>
        <v>0</v>
      </c>
      <c r="T321" s="75">
        <f t="shared" si="462"/>
        <v>0</v>
      </c>
      <c r="U321" s="76">
        <f t="shared" si="463"/>
        <v>0</v>
      </c>
      <c r="V321" s="74">
        <f t="shared" si="464"/>
        <v>0</v>
      </c>
      <c r="W321" s="75">
        <f t="shared" si="465"/>
        <v>0</v>
      </c>
      <c r="X321" s="76">
        <f t="shared" si="466"/>
        <v>0</v>
      </c>
      <c r="Y321" s="74">
        <f t="shared" si="467"/>
        <v>0</v>
      </c>
      <c r="Z321" s="75">
        <f t="shared" si="468"/>
        <v>0</v>
      </c>
      <c r="AA321" s="76">
        <f t="shared" si="469"/>
        <v>0</v>
      </c>
      <c r="AB321" s="74">
        <f t="shared" si="470"/>
        <v>0</v>
      </c>
      <c r="AC321" s="75">
        <f t="shared" si="471"/>
        <v>0</v>
      </c>
      <c r="AD321" s="76">
        <f t="shared" si="472"/>
        <v>0</v>
      </c>
      <c r="AE321" s="74">
        <f t="shared" si="473"/>
        <v>0</v>
      </c>
      <c r="AF321" s="75">
        <f t="shared" si="474"/>
        <v>0</v>
      </c>
      <c r="AG321" s="76">
        <f t="shared" si="475"/>
        <v>0</v>
      </c>
      <c r="AH321" s="74">
        <f t="shared" si="476"/>
        <v>0</v>
      </c>
      <c r="AI321" s="75">
        <f t="shared" si="477"/>
        <v>0</v>
      </c>
      <c r="AJ321" s="76">
        <f t="shared" si="478"/>
        <v>0</v>
      </c>
      <c r="AK321" s="74">
        <f t="shared" si="479"/>
        <v>0</v>
      </c>
      <c r="AL321" s="75">
        <f t="shared" si="480"/>
        <v>0</v>
      </c>
      <c r="AM321" s="76">
        <f t="shared" si="481"/>
        <v>0</v>
      </c>
      <c r="AN321" s="74">
        <f t="shared" si="482"/>
        <v>0</v>
      </c>
      <c r="AO321" s="75">
        <f t="shared" si="483"/>
        <v>0</v>
      </c>
      <c r="AP321" s="76">
        <f t="shared" si="484"/>
        <v>0</v>
      </c>
      <c r="AQ321" s="77" t="str">
        <f t="shared" si="422"/>
        <v/>
      </c>
      <c r="AR321" s="77" t="str">
        <f t="shared" si="485"/>
        <v/>
      </c>
      <c r="AS321" s="78" t="str">
        <f t="shared" si="486"/>
        <v/>
      </c>
      <c r="AT321" s="77" t="str">
        <f t="shared" si="487"/>
        <v/>
      </c>
      <c r="AU321" s="79">
        <f t="shared" si="515"/>
        <v>0.1</v>
      </c>
      <c r="AV321" s="139">
        <f>DataEntry!P321</f>
        <v>0</v>
      </c>
      <c r="AW321" s="80" t="str">
        <f t="shared" si="423"/>
        <v/>
      </c>
      <c r="AX321" s="80" t="str">
        <f t="shared" si="424"/>
        <v/>
      </c>
      <c r="AY321" s="80" t="str">
        <f t="shared" si="425"/>
        <v/>
      </c>
      <c r="AZ321" s="92" t="str">
        <f>DataEntry!I321</f>
        <v/>
      </c>
      <c r="BA321" s="93" t="str">
        <f>DataEntry!J321</f>
        <v/>
      </c>
      <c r="BB321" s="92" t="str">
        <f>DataEntry!K321</f>
        <v/>
      </c>
      <c r="BC321" s="93" t="str">
        <f>DataEntry!L321</f>
        <v/>
      </c>
      <c r="BD321" s="92" t="str">
        <f>DataEntry!M321</f>
        <v/>
      </c>
      <c r="BE321" s="93" t="str">
        <f>DataEntry!N321</f>
        <v/>
      </c>
      <c r="BF321" s="77" t="str">
        <f t="shared" si="488"/>
        <v/>
      </c>
      <c r="BG321" s="77" t="str">
        <f t="shared" si="489"/>
        <v/>
      </c>
      <c r="BH321" s="77" t="str">
        <f t="shared" si="490"/>
        <v/>
      </c>
      <c r="BI321" s="83">
        <f t="shared" si="491"/>
        <v>0</v>
      </c>
      <c r="BJ321" s="83">
        <f t="shared" si="492"/>
        <v>0</v>
      </c>
      <c r="BK321" s="83">
        <f t="shared" si="493"/>
        <v>0</v>
      </c>
      <c r="BL321" s="84" t="str">
        <f t="shared" si="426"/>
        <v/>
      </c>
      <c r="BM321" s="84" t="str">
        <f t="shared" si="427"/>
        <v/>
      </c>
      <c r="BN321" s="85" t="str">
        <f t="shared" si="494"/>
        <v/>
      </c>
      <c r="BO321" s="84" t="str">
        <f t="shared" si="428"/>
        <v/>
      </c>
      <c r="BP321" s="84" t="str">
        <f t="shared" si="429"/>
        <v/>
      </c>
      <c r="BQ321" s="84" t="str">
        <f t="shared" si="430"/>
        <v/>
      </c>
      <c r="BR321" s="84" t="str">
        <f t="shared" si="495"/>
        <v/>
      </c>
      <c r="BS321" s="84" t="str">
        <f t="shared" si="495"/>
        <v/>
      </c>
      <c r="BT321" s="84" t="str">
        <f t="shared" si="495"/>
        <v/>
      </c>
      <c r="BU321" s="86" t="str">
        <f t="shared" si="496"/>
        <v/>
      </c>
      <c r="BV321" s="86" t="str">
        <f t="shared" si="496"/>
        <v/>
      </c>
      <c r="BW321" s="86" t="str">
        <f t="shared" si="496"/>
        <v/>
      </c>
      <c r="BX321" s="86" t="str">
        <f t="shared" si="497"/>
        <v/>
      </c>
      <c r="BY321" s="86" t="str">
        <f t="shared" si="497"/>
        <v/>
      </c>
      <c r="BZ321" s="86" t="str">
        <f t="shared" si="497"/>
        <v/>
      </c>
      <c r="CA321" s="83">
        <f>IF(AND(DataEntry!B321&gt;=ExFrom,DataEntry!B321&lt;=ExTo),0,IF(AR321&lt;DS321,0,DB321))</f>
        <v>0</v>
      </c>
      <c r="CB321" s="83">
        <f>IF(AND(DataEntry!B321&gt;=ExFrom,DataEntry!B321&lt;=ExTo),0,IF(AT321&lt;DT321,0,DC321))</f>
        <v>0</v>
      </c>
      <c r="CC321" s="14" t="str">
        <f t="shared" si="498"/>
        <v/>
      </c>
      <c r="CD321" s="72" t="str">
        <f t="shared" si="431"/>
        <v/>
      </c>
      <c r="CE321" s="87" t="str">
        <f t="shared" si="499"/>
        <v/>
      </c>
      <c r="CF321" s="88">
        <f t="shared" si="500"/>
        <v>0</v>
      </c>
      <c r="CG321" s="88">
        <f t="shared" si="501"/>
        <v>0</v>
      </c>
      <c r="CH321" s="87" t="str">
        <f t="shared" si="502"/>
        <v/>
      </c>
      <c r="CI321" s="89">
        <f t="shared" si="432"/>
        <v>1</v>
      </c>
      <c r="CJ321" s="89">
        <f t="shared" si="433"/>
        <v>1</v>
      </c>
      <c r="CK321" s="157">
        <f t="shared" si="434"/>
        <v>0</v>
      </c>
      <c r="CL321" s="90">
        <f t="shared" si="435"/>
        <v>0</v>
      </c>
      <c r="CM321" s="157">
        <f t="shared" si="436"/>
        <v>0</v>
      </c>
      <c r="CN321" s="90">
        <f t="shared" si="437"/>
        <v>0</v>
      </c>
      <c r="CO321" s="157">
        <f t="shared" si="438"/>
        <v>0</v>
      </c>
      <c r="CP321" s="90">
        <f t="shared" si="439"/>
        <v>0</v>
      </c>
      <c r="CQ321" s="157">
        <f t="shared" si="440"/>
        <v>0</v>
      </c>
      <c r="CR321" s="90">
        <f t="shared" si="441"/>
        <v>0</v>
      </c>
      <c r="CS321" s="157">
        <f t="shared" si="442"/>
        <v>0</v>
      </c>
      <c r="CT321" s="90">
        <f t="shared" si="443"/>
        <v>0</v>
      </c>
      <c r="CU321" s="157">
        <f t="shared" si="444"/>
        <v>0</v>
      </c>
      <c r="CV321" s="90">
        <f t="shared" si="445"/>
        <v>0</v>
      </c>
      <c r="CW321" s="157">
        <f t="shared" si="446"/>
        <v>0</v>
      </c>
      <c r="CX321" s="90">
        <f t="shared" si="447"/>
        <v>0</v>
      </c>
      <c r="CY321" s="157">
        <f t="shared" si="448"/>
        <v>0</v>
      </c>
      <c r="CZ321" s="90">
        <f t="shared" si="449"/>
        <v>0</v>
      </c>
      <c r="DA321" s="94" t="str">
        <f>DataEntry!B321</f>
        <v/>
      </c>
      <c r="DB321" s="83">
        <f t="shared" si="450"/>
        <v>0</v>
      </c>
      <c r="DC321" s="83">
        <f t="shared" si="451"/>
        <v>0</v>
      </c>
      <c r="DD321" s="145" t="str">
        <f t="shared" si="503"/>
        <v/>
      </c>
      <c r="DE321" s="145" t="str">
        <f t="shared" si="504"/>
        <v/>
      </c>
      <c r="DF321" s="145" t="str">
        <f t="shared" si="505"/>
        <v/>
      </c>
      <c r="DG321" s="145" t="str">
        <f t="shared" si="506"/>
        <v/>
      </c>
      <c r="DH321" s="145" t="str">
        <f t="shared" si="507"/>
        <v/>
      </c>
      <c r="DI321" s="145" t="str">
        <f t="shared" si="508"/>
        <v/>
      </c>
      <c r="DJ321" s="83">
        <f t="shared" si="509"/>
        <v>0</v>
      </c>
      <c r="DK321" s="83">
        <f t="shared" si="510"/>
        <v>0</v>
      </c>
      <c r="DL321" s="84" t="str">
        <f t="shared" si="511"/>
        <v/>
      </c>
      <c r="DM321" s="14" t="str">
        <f t="shared" si="512"/>
        <v/>
      </c>
      <c r="DN321" s="87">
        <f>IFERROR(DO321*(1-DCFactor)+Results!DP321*DCFactor,"")</f>
        <v>0.2762705882352941</v>
      </c>
      <c r="DO321" s="87">
        <f>(DFactor*Rounds*Number/2+SUM(BV$3:BV309))/(Rounds*Number/2+COUNT(BV$3:BV309))</f>
        <v>0.2656470588235294</v>
      </c>
      <c r="DP321" s="87">
        <f t="shared" si="452"/>
        <v>0.29599999999999999</v>
      </c>
      <c r="DQ321" s="84">
        <f t="shared" si="453"/>
        <v>0</v>
      </c>
      <c r="DR321" s="84">
        <f t="shared" si="454"/>
        <v>0</v>
      </c>
      <c r="DS321" s="87">
        <f t="shared" si="455"/>
        <v>0.33666666666666667</v>
      </c>
      <c r="DT321" s="87">
        <f t="shared" si="456"/>
        <v>0.33666666666666667</v>
      </c>
      <c r="DU321" s="87" t="str">
        <f t="shared" si="457"/>
        <v/>
      </c>
      <c r="DV321" s="86" t="str">
        <f t="shared" si="513"/>
        <v/>
      </c>
      <c r="DW321" s="86" t="str">
        <f t="shared" si="514"/>
        <v/>
      </c>
    </row>
    <row r="322" spans="1:127" x14ac:dyDescent="0.25">
      <c r="A322" s="69">
        <v>320</v>
      </c>
      <c r="B322" s="70" t="str">
        <f>DataEntry!C322</f>
        <v/>
      </c>
      <c r="C322" s="71">
        <f>COUNTIF(D$2:D322,D322)+COUNTIF(G$2:G322,D322)</f>
        <v>28</v>
      </c>
      <c r="D322" s="72" t="str">
        <f t="shared" si="415"/>
        <v/>
      </c>
      <c r="E322" s="70" t="str">
        <f>DataEntry!E322</f>
        <v/>
      </c>
      <c r="F322" s="71">
        <f>COUNTIF(D$2:D322,G322)+COUNTIF(G$2:G322,G322)</f>
        <v>28</v>
      </c>
      <c r="G322" s="72" t="str">
        <f t="shared" si="416"/>
        <v/>
      </c>
      <c r="H322" s="73" t="str">
        <f>DataEntry!G322</f>
        <v/>
      </c>
      <c r="I322" s="73" t="str">
        <f>DataEntry!H322</f>
        <v/>
      </c>
      <c r="J322" s="158" t="str">
        <f t="shared" si="516"/>
        <v/>
      </c>
      <c r="K322" s="156">
        <f t="shared" si="417"/>
        <v>0</v>
      </c>
      <c r="L322" s="224" t="str">
        <f t="shared" si="418"/>
        <v/>
      </c>
      <c r="M322" s="224" t="str">
        <f t="shared" si="419"/>
        <v/>
      </c>
      <c r="N322" s="236" t="str">
        <f t="shared" si="458"/>
        <v/>
      </c>
      <c r="O322" s="22" t="str">
        <f t="shared" si="459"/>
        <v>TG28</v>
      </c>
      <c r="P322" s="248" t="str">
        <f t="shared" si="420"/>
        <v/>
      </c>
      <c r="Q322" s="22" t="str">
        <f t="shared" si="460"/>
        <v>TG28</v>
      </c>
      <c r="R322" s="248" t="str">
        <f t="shared" si="421"/>
        <v/>
      </c>
      <c r="S322" s="74">
        <f t="shared" si="461"/>
        <v>0</v>
      </c>
      <c r="T322" s="75">
        <f t="shared" si="462"/>
        <v>0</v>
      </c>
      <c r="U322" s="76">
        <f t="shared" si="463"/>
        <v>0</v>
      </c>
      <c r="V322" s="74">
        <f t="shared" si="464"/>
        <v>0</v>
      </c>
      <c r="W322" s="75">
        <f t="shared" si="465"/>
        <v>0</v>
      </c>
      <c r="X322" s="76">
        <f t="shared" si="466"/>
        <v>0</v>
      </c>
      <c r="Y322" s="74">
        <f t="shared" si="467"/>
        <v>0</v>
      </c>
      <c r="Z322" s="75">
        <f t="shared" si="468"/>
        <v>0</v>
      </c>
      <c r="AA322" s="76">
        <f t="shared" si="469"/>
        <v>0</v>
      </c>
      <c r="AB322" s="74">
        <f t="shared" si="470"/>
        <v>0</v>
      </c>
      <c r="AC322" s="75">
        <f t="shared" si="471"/>
        <v>0</v>
      </c>
      <c r="AD322" s="76">
        <f t="shared" si="472"/>
        <v>0</v>
      </c>
      <c r="AE322" s="74">
        <f t="shared" si="473"/>
        <v>0</v>
      </c>
      <c r="AF322" s="75">
        <f t="shared" si="474"/>
        <v>0</v>
      </c>
      <c r="AG322" s="76">
        <f t="shared" si="475"/>
        <v>0</v>
      </c>
      <c r="AH322" s="74">
        <f t="shared" si="476"/>
        <v>0</v>
      </c>
      <c r="AI322" s="75">
        <f t="shared" si="477"/>
        <v>0</v>
      </c>
      <c r="AJ322" s="76">
        <f t="shared" si="478"/>
        <v>0</v>
      </c>
      <c r="AK322" s="74">
        <f t="shared" si="479"/>
        <v>0</v>
      </c>
      <c r="AL322" s="75">
        <f t="shared" si="480"/>
        <v>0</v>
      </c>
      <c r="AM322" s="76">
        <f t="shared" si="481"/>
        <v>0</v>
      </c>
      <c r="AN322" s="74">
        <f t="shared" si="482"/>
        <v>0</v>
      </c>
      <c r="AO322" s="75">
        <f t="shared" si="483"/>
        <v>0</v>
      </c>
      <c r="AP322" s="76">
        <f t="shared" si="484"/>
        <v>0</v>
      </c>
      <c r="AQ322" s="77" t="str">
        <f t="shared" si="422"/>
        <v/>
      </c>
      <c r="AR322" s="77" t="str">
        <f t="shared" si="485"/>
        <v/>
      </c>
      <c r="AS322" s="78" t="str">
        <f t="shared" si="486"/>
        <v/>
      </c>
      <c r="AT322" s="77" t="str">
        <f t="shared" si="487"/>
        <v/>
      </c>
      <c r="AU322" s="79">
        <f t="shared" si="515"/>
        <v>0.1</v>
      </c>
      <c r="AV322" s="139">
        <f>DataEntry!P322</f>
        <v>0</v>
      </c>
      <c r="AW322" s="80" t="str">
        <f t="shared" si="423"/>
        <v/>
      </c>
      <c r="AX322" s="80" t="str">
        <f t="shared" si="424"/>
        <v/>
      </c>
      <c r="AY322" s="80" t="str">
        <f t="shared" si="425"/>
        <v/>
      </c>
      <c r="AZ322" s="92" t="str">
        <f>DataEntry!I322</f>
        <v/>
      </c>
      <c r="BA322" s="93" t="str">
        <f>DataEntry!J322</f>
        <v/>
      </c>
      <c r="BB322" s="92" t="str">
        <f>DataEntry!K322</f>
        <v/>
      </c>
      <c r="BC322" s="93" t="str">
        <f>DataEntry!L322</f>
        <v/>
      </c>
      <c r="BD322" s="92" t="str">
        <f>DataEntry!M322</f>
        <v/>
      </c>
      <c r="BE322" s="93" t="str">
        <f>DataEntry!N322</f>
        <v/>
      </c>
      <c r="BF322" s="77" t="str">
        <f t="shared" si="488"/>
        <v/>
      </c>
      <c r="BG322" s="77" t="str">
        <f t="shared" si="489"/>
        <v/>
      </c>
      <c r="BH322" s="77" t="str">
        <f t="shared" si="490"/>
        <v/>
      </c>
      <c r="BI322" s="83">
        <f t="shared" si="491"/>
        <v>0</v>
      </c>
      <c r="BJ322" s="83">
        <f t="shared" si="492"/>
        <v>0</v>
      </c>
      <c r="BK322" s="83">
        <f t="shared" si="493"/>
        <v>0</v>
      </c>
      <c r="BL322" s="84" t="str">
        <f t="shared" si="426"/>
        <v/>
      </c>
      <c r="BM322" s="84" t="str">
        <f t="shared" si="427"/>
        <v/>
      </c>
      <c r="BN322" s="85" t="str">
        <f t="shared" si="494"/>
        <v/>
      </c>
      <c r="BO322" s="84" t="str">
        <f t="shared" si="428"/>
        <v/>
      </c>
      <c r="BP322" s="84" t="str">
        <f t="shared" si="429"/>
        <v/>
      </c>
      <c r="BQ322" s="84" t="str">
        <f t="shared" si="430"/>
        <v/>
      </c>
      <c r="BR322" s="84" t="str">
        <f t="shared" si="495"/>
        <v/>
      </c>
      <c r="BS322" s="84" t="str">
        <f t="shared" si="495"/>
        <v/>
      </c>
      <c r="BT322" s="84" t="str">
        <f t="shared" si="495"/>
        <v/>
      </c>
      <c r="BU322" s="86" t="str">
        <f t="shared" si="496"/>
        <v/>
      </c>
      <c r="BV322" s="86" t="str">
        <f t="shared" si="496"/>
        <v/>
      </c>
      <c r="BW322" s="86" t="str">
        <f t="shared" si="496"/>
        <v/>
      </c>
      <c r="BX322" s="86" t="str">
        <f t="shared" si="497"/>
        <v/>
      </c>
      <c r="BY322" s="86" t="str">
        <f t="shared" si="497"/>
        <v/>
      </c>
      <c r="BZ322" s="86" t="str">
        <f t="shared" si="497"/>
        <v/>
      </c>
      <c r="CA322" s="83">
        <f>IF(AND(DataEntry!B322&gt;=ExFrom,DataEntry!B322&lt;=ExTo),0,IF(AR322&lt;DS322,0,DB322))</f>
        <v>0</v>
      </c>
      <c r="CB322" s="83">
        <f>IF(AND(DataEntry!B322&gt;=ExFrom,DataEntry!B322&lt;=ExTo),0,IF(AT322&lt;DT322,0,DC322))</f>
        <v>0</v>
      </c>
      <c r="CC322" s="14" t="str">
        <f t="shared" si="498"/>
        <v/>
      </c>
      <c r="CD322" s="72" t="str">
        <f t="shared" si="431"/>
        <v/>
      </c>
      <c r="CE322" s="87" t="str">
        <f t="shared" si="499"/>
        <v/>
      </c>
      <c r="CF322" s="88">
        <f t="shared" si="500"/>
        <v>0</v>
      </c>
      <c r="CG322" s="88">
        <f t="shared" si="501"/>
        <v>0</v>
      </c>
      <c r="CH322" s="87" t="str">
        <f t="shared" si="502"/>
        <v/>
      </c>
      <c r="CI322" s="89">
        <f t="shared" si="432"/>
        <v>1</v>
      </c>
      <c r="CJ322" s="89">
        <f t="shared" si="433"/>
        <v>1</v>
      </c>
      <c r="CK322" s="157">
        <f t="shared" si="434"/>
        <v>0</v>
      </c>
      <c r="CL322" s="90">
        <f t="shared" si="435"/>
        <v>0</v>
      </c>
      <c r="CM322" s="157">
        <f t="shared" si="436"/>
        <v>0</v>
      </c>
      <c r="CN322" s="90">
        <f t="shared" si="437"/>
        <v>0</v>
      </c>
      <c r="CO322" s="157">
        <f t="shared" si="438"/>
        <v>0</v>
      </c>
      <c r="CP322" s="90">
        <f t="shared" si="439"/>
        <v>0</v>
      </c>
      <c r="CQ322" s="157">
        <f t="shared" si="440"/>
        <v>0</v>
      </c>
      <c r="CR322" s="90">
        <f t="shared" si="441"/>
        <v>0</v>
      </c>
      <c r="CS322" s="157">
        <f t="shared" si="442"/>
        <v>0</v>
      </c>
      <c r="CT322" s="90">
        <f t="shared" si="443"/>
        <v>0</v>
      </c>
      <c r="CU322" s="157">
        <f t="shared" si="444"/>
        <v>0</v>
      </c>
      <c r="CV322" s="90">
        <f t="shared" si="445"/>
        <v>0</v>
      </c>
      <c r="CW322" s="157">
        <f t="shared" si="446"/>
        <v>0</v>
      </c>
      <c r="CX322" s="90">
        <f t="shared" si="447"/>
        <v>0</v>
      </c>
      <c r="CY322" s="157">
        <f t="shared" si="448"/>
        <v>0</v>
      </c>
      <c r="CZ322" s="90">
        <f t="shared" si="449"/>
        <v>0</v>
      </c>
      <c r="DA322" s="94" t="str">
        <f>DataEntry!B322</f>
        <v/>
      </c>
      <c r="DB322" s="83">
        <f t="shared" si="450"/>
        <v>0</v>
      </c>
      <c r="DC322" s="83">
        <f t="shared" si="451"/>
        <v>0</v>
      </c>
      <c r="DD322" s="145" t="str">
        <f t="shared" si="503"/>
        <v/>
      </c>
      <c r="DE322" s="145" t="str">
        <f t="shared" si="504"/>
        <v/>
      </c>
      <c r="DF322" s="145" t="str">
        <f t="shared" si="505"/>
        <v/>
      </c>
      <c r="DG322" s="145" t="str">
        <f t="shared" si="506"/>
        <v/>
      </c>
      <c r="DH322" s="145" t="str">
        <f t="shared" si="507"/>
        <v/>
      </c>
      <c r="DI322" s="145" t="str">
        <f t="shared" si="508"/>
        <v/>
      </c>
      <c r="DJ322" s="83">
        <f t="shared" si="509"/>
        <v>0</v>
      </c>
      <c r="DK322" s="83">
        <f t="shared" si="510"/>
        <v>0</v>
      </c>
      <c r="DL322" s="84" t="str">
        <f t="shared" si="511"/>
        <v/>
      </c>
      <c r="DM322" s="14" t="str">
        <f t="shared" si="512"/>
        <v/>
      </c>
      <c r="DN322" s="87">
        <f>IFERROR(DO322*(1-DCFactor)+Results!DP322*DCFactor,"")</f>
        <v>0.2762705882352941</v>
      </c>
      <c r="DO322" s="87">
        <f>(DFactor*Rounds*Number/2+SUM(BV$3:BV310))/(Rounds*Number/2+COUNT(BV$3:BV310))</f>
        <v>0.2656470588235294</v>
      </c>
      <c r="DP322" s="87">
        <f t="shared" si="452"/>
        <v>0.29599999999999999</v>
      </c>
      <c r="DQ322" s="84">
        <f t="shared" si="453"/>
        <v>0</v>
      </c>
      <c r="DR322" s="84">
        <f t="shared" si="454"/>
        <v>0</v>
      </c>
      <c r="DS322" s="87">
        <f t="shared" si="455"/>
        <v>0.33666666666666667</v>
      </c>
      <c r="DT322" s="87">
        <f t="shared" si="456"/>
        <v>0.33666666666666667</v>
      </c>
      <c r="DU322" s="87" t="str">
        <f t="shared" si="457"/>
        <v/>
      </c>
      <c r="DV322" s="86" t="str">
        <f t="shared" si="513"/>
        <v/>
      </c>
      <c r="DW322" s="86" t="str">
        <f t="shared" si="514"/>
        <v/>
      </c>
    </row>
    <row r="323" spans="1:127" x14ac:dyDescent="0.25">
      <c r="A323" s="69">
        <v>321</v>
      </c>
      <c r="B323" s="70" t="str">
        <f>DataEntry!C323</f>
        <v/>
      </c>
      <c r="C323" s="71">
        <f>COUNTIF(D$2:D323,D323)+COUNTIF(G$2:G323,D323)</f>
        <v>30</v>
      </c>
      <c r="D323" s="72" t="str">
        <f t="shared" ref="D323:D386" si="517">IFERROR(VLOOKUP(B323,Team,2,FALSE),"")</f>
        <v/>
      </c>
      <c r="E323" s="70" t="str">
        <f>DataEntry!E323</f>
        <v/>
      </c>
      <c r="F323" s="71">
        <f>COUNTIF(D$2:D323,G323)+COUNTIF(G$2:G323,G323)</f>
        <v>30</v>
      </c>
      <c r="G323" s="72" t="str">
        <f t="shared" ref="G323:G386" si="518">IFERROR(VLOOKUP(E323,Team,2,FALSE),"")</f>
        <v/>
      </c>
      <c r="H323" s="73" t="str">
        <f>DataEntry!G323</f>
        <v/>
      </c>
      <c r="I323" s="73" t="str">
        <f>DataEntry!H323</f>
        <v/>
      </c>
      <c r="J323" s="158" t="str">
        <f t="shared" si="516"/>
        <v/>
      </c>
      <c r="K323" s="156">
        <f t="shared" ref="K323:K386" si="519">IFERROR(IF(ABS(H323-I323)&gt;GoalDiff,Bonus,0),0)</f>
        <v>0</v>
      </c>
      <c r="L323" s="224" t="str">
        <f t="shared" ref="L323:L386" si="520">IFERROR(VLOOKUP(B323,Team,3+C323,FALSE)+VLOOKUP(B323,Diff,3+C323,FALSE)/2,"")</f>
        <v/>
      </c>
      <c r="M323" s="224" t="str">
        <f t="shared" ref="M323:M386" si="521">IFERROR(VLOOKUP(E323,Team,3+F323,FALSE)-VLOOKUP(E323,Diff,3+F323,FALSE)/2,"")</f>
        <v/>
      </c>
      <c r="N323" s="236" t="str">
        <f t="shared" si="458"/>
        <v/>
      </c>
      <c r="O323" s="22" t="str">
        <f t="shared" si="459"/>
        <v>TG30</v>
      </c>
      <c r="P323" s="248" t="str">
        <f t="shared" ref="P323:P386" si="522">IF(H323="P",0,IF(J323="","",(KFactor+K323)/KFactor*VLOOKUP(N323,Ratings,J323+2,TRUE)+DQ323-DR323))</f>
        <v/>
      </c>
      <c r="Q323" s="22" t="str">
        <f t="shared" si="460"/>
        <v>TG30</v>
      </c>
      <c r="R323" s="248" t="str">
        <f t="shared" ref="R323:R386" si="523">IF(H323="P",0,IF(J323="","",(KFactor+K323)/KFactor*VLOOKUP(N323,Ratings,J323+5,TRUE)-DQ323+DR323))</f>
        <v/>
      </c>
      <c r="S323" s="74">
        <f t="shared" si="461"/>
        <v>0</v>
      </c>
      <c r="T323" s="75">
        <f t="shared" si="462"/>
        <v>0</v>
      </c>
      <c r="U323" s="76">
        <f t="shared" si="463"/>
        <v>0</v>
      </c>
      <c r="V323" s="74">
        <f t="shared" si="464"/>
        <v>0</v>
      </c>
      <c r="W323" s="75">
        <f t="shared" si="465"/>
        <v>0</v>
      </c>
      <c r="X323" s="76">
        <f t="shared" si="466"/>
        <v>0</v>
      </c>
      <c r="Y323" s="74">
        <f t="shared" si="467"/>
        <v>0</v>
      </c>
      <c r="Z323" s="75">
        <f t="shared" si="468"/>
        <v>0</v>
      </c>
      <c r="AA323" s="76">
        <f t="shared" si="469"/>
        <v>0</v>
      </c>
      <c r="AB323" s="74">
        <f t="shared" si="470"/>
        <v>0</v>
      </c>
      <c r="AC323" s="75">
        <f t="shared" si="471"/>
        <v>0</v>
      </c>
      <c r="AD323" s="76">
        <f t="shared" si="472"/>
        <v>0</v>
      </c>
      <c r="AE323" s="74">
        <f t="shared" si="473"/>
        <v>0</v>
      </c>
      <c r="AF323" s="75">
        <f t="shared" si="474"/>
        <v>0</v>
      </c>
      <c r="AG323" s="76">
        <f t="shared" si="475"/>
        <v>0</v>
      </c>
      <c r="AH323" s="74">
        <f t="shared" si="476"/>
        <v>0</v>
      </c>
      <c r="AI323" s="75">
        <f t="shared" si="477"/>
        <v>0</v>
      </c>
      <c r="AJ323" s="76">
        <f t="shared" si="478"/>
        <v>0</v>
      </c>
      <c r="AK323" s="74">
        <f t="shared" si="479"/>
        <v>0</v>
      </c>
      <c r="AL323" s="75">
        <f t="shared" si="480"/>
        <v>0</v>
      </c>
      <c r="AM323" s="76">
        <f t="shared" si="481"/>
        <v>0</v>
      </c>
      <c r="AN323" s="74">
        <f t="shared" si="482"/>
        <v>0</v>
      </c>
      <c r="AO323" s="75">
        <f t="shared" si="483"/>
        <v>0</v>
      </c>
      <c r="AP323" s="76">
        <f t="shared" si="484"/>
        <v>0</v>
      </c>
      <c r="AQ323" s="77" t="str">
        <f t="shared" ref="AQ323:AQ386" si="524">IFERROR(VLOOKUP($N323,Ratings,2,TRUE),"")</f>
        <v/>
      </c>
      <c r="AR323" s="77" t="str">
        <f t="shared" si="485"/>
        <v/>
      </c>
      <c r="AS323" s="78" t="str">
        <f t="shared" si="486"/>
        <v/>
      </c>
      <c r="AT323" s="77" t="str">
        <f t="shared" si="487"/>
        <v/>
      </c>
      <c r="AU323" s="79">
        <f t="shared" si="515"/>
        <v>0.1</v>
      </c>
      <c r="AV323" s="139">
        <f>DataEntry!P323</f>
        <v>0</v>
      </c>
      <c r="AW323" s="80" t="str">
        <f t="shared" ref="AW323:AW386" si="525">IFERROR(VLOOKUP(1/AR323,Odds,5,TRUE),"")</f>
        <v/>
      </c>
      <c r="AX323" s="80" t="str">
        <f t="shared" ref="AX323:AX386" si="526">IFERROR(VLOOKUP(1/AS323,Odds,5,TRUE),"")</f>
        <v/>
      </c>
      <c r="AY323" s="80" t="str">
        <f t="shared" ref="AY323:AY386" si="527">IFERROR(VLOOKUP(1/AT323,Odds,5,TRUE),"")</f>
        <v/>
      </c>
      <c r="AZ323" s="92" t="str">
        <f>DataEntry!I323</f>
        <v/>
      </c>
      <c r="BA323" s="93" t="str">
        <f>DataEntry!J323</f>
        <v/>
      </c>
      <c r="BB323" s="92" t="str">
        <f>DataEntry!K323</f>
        <v/>
      </c>
      <c r="BC323" s="93" t="str">
        <f>DataEntry!L323</f>
        <v/>
      </c>
      <c r="BD323" s="92" t="str">
        <f>DataEntry!M323</f>
        <v/>
      </c>
      <c r="BE323" s="93" t="str">
        <f>DataEntry!N323</f>
        <v/>
      </c>
      <c r="BF323" s="77" t="str">
        <f t="shared" si="488"/>
        <v/>
      </c>
      <c r="BG323" s="77" t="str">
        <f t="shared" si="489"/>
        <v/>
      </c>
      <c r="BH323" s="77" t="str">
        <f t="shared" si="490"/>
        <v/>
      </c>
      <c r="BI323" s="83">
        <f t="shared" si="491"/>
        <v>0</v>
      </c>
      <c r="BJ323" s="83">
        <f t="shared" si="492"/>
        <v>0</v>
      </c>
      <c r="BK323" s="83">
        <f t="shared" si="493"/>
        <v>0</v>
      </c>
      <c r="BL323" s="84" t="str">
        <f t="shared" ref="BL323:BL386" si="528">IFERROR(IF(J323="","",AR323*BI323+AS323*BJ323+AT323*BK323),"")</f>
        <v/>
      </c>
      <c r="BM323" s="84" t="str">
        <f t="shared" ref="BM323:BM386" si="529">IFERROR(IF(J323="","",BF323*BI323+BG323*BJ323+BH323*BK323),"")</f>
        <v/>
      </c>
      <c r="BN323" s="85" t="str">
        <f t="shared" si="494"/>
        <v/>
      </c>
      <c r="BO323" s="84" t="str">
        <f t="shared" ref="BO323:BO386" si="530">IF(AND(SUM($BI323:$BK323)=1,SUM($AR323:$AT323)=1),AR323,"")</f>
        <v/>
      </c>
      <c r="BP323" s="84" t="str">
        <f t="shared" ref="BP323:BP386" si="531">IF(AND(SUM($BI323:$BK323)=1,SUM($AR323:$AT323)=1),AS323,"")</f>
        <v/>
      </c>
      <c r="BQ323" s="84" t="str">
        <f t="shared" ref="BQ323:BQ386" si="532">IF(AND(SUM($BI323:$BK323)=1,SUM($AR323:$AT323)=1),AT323,"")</f>
        <v/>
      </c>
      <c r="BR323" s="84" t="str">
        <f t="shared" si="495"/>
        <v/>
      </c>
      <c r="BS323" s="84" t="str">
        <f t="shared" si="495"/>
        <v/>
      </c>
      <c r="BT323" s="84" t="str">
        <f t="shared" si="495"/>
        <v/>
      </c>
      <c r="BU323" s="86" t="str">
        <f t="shared" si="496"/>
        <v/>
      </c>
      <c r="BV323" s="86" t="str">
        <f t="shared" si="496"/>
        <v/>
      </c>
      <c r="BW323" s="86" t="str">
        <f t="shared" si="496"/>
        <v/>
      </c>
      <c r="BX323" s="86" t="str">
        <f t="shared" si="497"/>
        <v/>
      </c>
      <c r="BY323" s="86" t="str">
        <f t="shared" si="497"/>
        <v/>
      </c>
      <c r="BZ323" s="86" t="str">
        <f t="shared" si="497"/>
        <v/>
      </c>
      <c r="CA323" s="83">
        <f>IF(AND(DataEntry!B323&gt;=ExFrom,DataEntry!B323&lt;=ExTo),0,IF(AR323&lt;DS323,0,DB323))</f>
        <v>0</v>
      </c>
      <c r="CB323" s="83">
        <f>IF(AND(DataEntry!B323&gt;=ExFrom,DataEntry!B323&lt;=ExTo),0,IF(AT323&lt;DT323,0,DC323))</f>
        <v>0</v>
      </c>
      <c r="CC323" s="14" t="str">
        <f t="shared" si="498"/>
        <v/>
      </c>
      <c r="CD323" s="72" t="str">
        <f t="shared" ref="CD323:CD386" si="533">IF(CA323&gt;0,D323,IF(CB323&gt;0,G323,""))</f>
        <v/>
      </c>
      <c r="CE323" s="87" t="str">
        <f t="shared" si="499"/>
        <v/>
      </c>
      <c r="CF323" s="88">
        <f t="shared" si="500"/>
        <v>0</v>
      </c>
      <c r="CG323" s="88">
        <f t="shared" si="501"/>
        <v>0</v>
      </c>
      <c r="CH323" s="87" t="str">
        <f t="shared" si="502"/>
        <v/>
      </c>
      <c r="CI323" s="89">
        <f t="shared" ref="CI323:CI386" si="534">IF(OR(AND(CD323=D323,N323&gt;0),AND(CD323=G323,N323&lt;=0)),1,0)</f>
        <v>1</v>
      </c>
      <c r="CJ323" s="89">
        <f t="shared" ref="CJ323:CJ386" si="535">IF(OR(AND(CD323=D323,N323&lt;=0),AND(CD323=G323,N323&gt;0)),1,0)</f>
        <v>1</v>
      </c>
      <c r="CK323" s="157">
        <f t="shared" ref="CK323:CK386" si="536">IFERROR(SUM($S323:$U323)*$CC323*$CI323,0)</f>
        <v>0</v>
      </c>
      <c r="CL323" s="90">
        <f t="shared" ref="CL323:CL386" si="537">IFERROR(SUM($S323:$U323)*$CC323*$CJ323,0)</f>
        <v>0</v>
      </c>
      <c r="CM323" s="157">
        <f t="shared" ref="CM323:CM386" si="538">IFERROR(SUM($V323:$X323)*$CC323*$CI323,0)</f>
        <v>0</v>
      </c>
      <c r="CN323" s="90">
        <f t="shared" ref="CN323:CN386" si="539">IFERROR(SUM($V323:$X323)*$CC323*$CJ323,0)</f>
        <v>0</v>
      </c>
      <c r="CO323" s="157">
        <f t="shared" ref="CO323:CO386" si="540">IFERROR(SUM($Y323:$AA323)*$CC323*$CI323,0)</f>
        <v>0</v>
      </c>
      <c r="CP323" s="90">
        <f t="shared" ref="CP323:CP386" si="541">IFERROR(SUM($Y323:$AA323)*$CC323*$CJ323,0)</f>
        <v>0</v>
      </c>
      <c r="CQ323" s="157">
        <f t="shared" ref="CQ323:CQ386" si="542">IFERROR(SUM($AB323:$AD323)*$CC323*$CI323,0)</f>
        <v>0</v>
      </c>
      <c r="CR323" s="90">
        <f t="shared" ref="CR323:CR386" si="543">IFERROR(SUM($AB323:$AD323)*$CC323*$CJ323,0)</f>
        <v>0</v>
      </c>
      <c r="CS323" s="157">
        <f t="shared" ref="CS323:CS386" si="544">IFERROR(SUM($AE323:$AG323)*$CC323*$CI323,0)</f>
        <v>0</v>
      </c>
      <c r="CT323" s="90">
        <f t="shared" ref="CT323:CT386" si="545">IFERROR(SUM($AE323:$AG323)*$CC323*$CJ323,0)</f>
        <v>0</v>
      </c>
      <c r="CU323" s="157">
        <f t="shared" ref="CU323:CU386" si="546">IFERROR(SUM($AH323:$AJ323)*$CC323*$CI323,0)</f>
        <v>0</v>
      </c>
      <c r="CV323" s="90">
        <f t="shared" ref="CV323:CV386" si="547">IFERROR(SUM($AH323:$AJ323)*$CC323*$CJ323,0)</f>
        <v>0</v>
      </c>
      <c r="CW323" s="157">
        <f t="shared" ref="CW323:CW386" si="548">IFERROR(SUM($AK323:$AM323)*$CC323*$CI323,0)</f>
        <v>0</v>
      </c>
      <c r="CX323" s="90">
        <f t="shared" ref="CX323:CX386" si="549">IFERROR(SUM($AK323:$AM323)*$CC323*$CJ323,0)</f>
        <v>0</v>
      </c>
      <c r="CY323" s="157">
        <f t="shared" ref="CY323:CY386" si="550">IFERROR(SUM($AN323:$AP323)*$CC323*$CI323,0)</f>
        <v>0</v>
      </c>
      <c r="CZ323" s="90">
        <f t="shared" ref="CZ323:CZ386" si="551">IFERROR(SUM($AN323:$AP323)*$CC323*$CJ323,0)</f>
        <v>0</v>
      </c>
      <c r="DA323" s="94" t="str">
        <f>DataEntry!B323</f>
        <v/>
      </c>
      <c r="DB323" s="83">
        <f t="shared" ref="DB323:DB386" si="552">IFERROR(IF(AND(C323&gt;Start,F323&gt;Start,C323&lt;=(Rounds-End),F323&lt;=(Rounds-End)),IF(CF323&gt;AU323,ROUND(AR323*Stake,0),0),0),0)</f>
        <v>0</v>
      </c>
      <c r="DC323" s="83">
        <f t="shared" ref="DC323:DC386" si="553">IFERROR(IF(AND(C323&gt;Start,F323&gt;Start,C323&lt;=(Rounds-End),F323&lt;=(Rounds-End)),IF(CG323&gt;AU323,ROUND(AT323*Stake,0),0),0),0)</f>
        <v>0</v>
      </c>
      <c r="DD323" s="145" t="str">
        <f t="shared" si="503"/>
        <v/>
      </c>
      <c r="DE323" s="145" t="str">
        <f t="shared" si="504"/>
        <v/>
      </c>
      <c r="DF323" s="145" t="str">
        <f t="shared" si="505"/>
        <v/>
      </c>
      <c r="DG323" s="145" t="str">
        <f t="shared" si="506"/>
        <v/>
      </c>
      <c r="DH323" s="145" t="str">
        <f t="shared" si="507"/>
        <v/>
      </c>
      <c r="DI323" s="145" t="str">
        <f t="shared" si="508"/>
        <v/>
      </c>
      <c r="DJ323" s="83">
        <f t="shared" si="509"/>
        <v>0</v>
      </c>
      <c r="DK323" s="83">
        <f t="shared" si="510"/>
        <v>0</v>
      </c>
      <c r="DL323" s="84" t="str">
        <f t="shared" si="511"/>
        <v/>
      </c>
      <c r="DM323" s="14" t="str">
        <f t="shared" si="512"/>
        <v/>
      </c>
      <c r="DN323" s="87">
        <f>IFERROR(DO323*(1-DCFactor)+Results!DP323*DCFactor,"")</f>
        <v>0.2762705882352941</v>
      </c>
      <c r="DO323" s="87">
        <f>(DFactor*Rounds*Number/2+SUM(BV$3:BV311))/(Rounds*Number/2+COUNT(BV$3:BV311))</f>
        <v>0.2656470588235294</v>
      </c>
      <c r="DP323" s="87">
        <f t="shared" ref="DP323:DP386" si="554">IFERROR((VLOOKUP(B323,Drawx,3+C323,FALSE)+VLOOKUP(E323,Drawx,3+F323,FALSE))/(Rounds*2+C323+F323-2),DFactor)</f>
        <v>0.29599999999999999</v>
      </c>
      <c r="DQ323" s="84">
        <f t="shared" ref="DQ323:DQ386" si="555">IF(AND(CG323&gt;0.05,J323=1),(1-AR323)*Knowledge*CG323/0.15,0)</f>
        <v>0</v>
      </c>
      <c r="DR323" s="84">
        <f t="shared" ref="DR323:DR386" si="556">IF(AND(CF323&gt;0.05,J323=3),(1-AT323)*Knowledge*CF323/0.15,0)</f>
        <v>0</v>
      </c>
      <c r="DS323" s="87">
        <f t="shared" ref="DS323:DS386" si="557">LongHome*(1-((CF323-Risk)*Wiggle))</f>
        <v>0.33666666666666667</v>
      </c>
      <c r="DT323" s="87">
        <f t="shared" ref="DT323:DT386" si="558">LongAway*(1-((CG323-Risk)*Wiggle))</f>
        <v>0.33666666666666667</v>
      </c>
      <c r="DU323" s="87" t="str">
        <f t="shared" ref="DU323:DU386" si="559">IFERROR(IF(AND(Book="Book",BG323&lt;1),BG323,DN323+(-6.04612949+0.78738433*ABS(N323)-0.00594709*ABS(N323)^2+0.00000768*ABS(N323)^3)/1000),"")</f>
        <v/>
      </c>
      <c r="DV323" s="86" t="str">
        <f t="shared" si="513"/>
        <v/>
      </c>
      <c r="DW323" s="86" t="str">
        <f t="shared" si="514"/>
        <v/>
      </c>
    </row>
    <row r="324" spans="1:127" x14ac:dyDescent="0.25">
      <c r="A324" s="69">
        <v>322</v>
      </c>
      <c r="B324" s="70" t="str">
        <f>DataEntry!C324</f>
        <v/>
      </c>
      <c r="C324" s="71">
        <f>COUNTIF(D$2:D324,D324)+COUNTIF(G$2:G324,D324)</f>
        <v>32</v>
      </c>
      <c r="D324" s="72" t="str">
        <f t="shared" si="517"/>
        <v/>
      </c>
      <c r="E324" s="70" t="str">
        <f>DataEntry!E324</f>
        <v/>
      </c>
      <c r="F324" s="71">
        <f>COUNTIF(D$2:D324,G324)+COUNTIF(G$2:G324,G324)</f>
        <v>32</v>
      </c>
      <c r="G324" s="72" t="str">
        <f t="shared" si="518"/>
        <v/>
      </c>
      <c r="H324" s="73" t="str">
        <f>DataEntry!G324</f>
        <v/>
      </c>
      <c r="I324" s="73" t="str">
        <f>DataEntry!H324</f>
        <v/>
      </c>
      <c r="J324" s="158" t="str">
        <f t="shared" si="516"/>
        <v/>
      </c>
      <c r="K324" s="156">
        <f t="shared" si="519"/>
        <v>0</v>
      </c>
      <c r="L324" s="224" t="str">
        <f t="shared" si="520"/>
        <v/>
      </c>
      <c r="M324" s="224" t="str">
        <f t="shared" si="521"/>
        <v/>
      </c>
      <c r="N324" s="236" t="str">
        <f t="shared" ref="N324:N387" si="560">IFERROR(IF(L324-M324&gt;735,735,IF(L324-M324&lt;-735,-735,L324-M324)),"")</f>
        <v/>
      </c>
      <c r="O324" s="22" t="str">
        <f t="shared" ref="O324:O387" si="561">CONCATENATE("T",B324,"G",C324)</f>
        <v>TG32</v>
      </c>
      <c r="P324" s="248" t="str">
        <f t="shared" si="522"/>
        <v/>
      </c>
      <c r="Q324" s="22" t="str">
        <f t="shared" ref="Q324:Q387" si="562">CONCATENATE("T",E324,"G",F324)</f>
        <v>TG32</v>
      </c>
      <c r="R324" s="248" t="str">
        <f t="shared" si="523"/>
        <v/>
      </c>
      <c r="S324" s="74">
        <f t="shared" ref="S324:S387" si="563">IF(OR(AND($N324&gt;S$2,$N324&lt;=U$2,$J324=1),AND($N324&lt;-S$2,$N324&gt;=-U$2,$J324=3)),1,0)</f>
        <v>0</v>
      </c>
      <c r="T324" s="75">
        <f t="shared" ref="T324:T387" si="564">IF(OR(AND($N324&gt;S$2,$N324&lt;=U$2,$J324=2),AND($N324&lt;-S$2,$N324&gt;=-U$2,$J324=2)),1,0)</f>
        <v>0</v>
      </c>
      <c r="U324" s="76">
        <f t="shared" ref="U324:U387" si="565">IF(OR(AND($N324&gt;S$2,$N324&lt;=U$2,$J324=3),AND($N324&lt;-S$2,$N324&gt;=-U$2,$J324=1)),1,0)</f>
        <v>0</v>
      </c>
      <c r="V324" s="74">
        <f t="shared" ref="V324:V387" si="566">IF(OR(AND($N324&gt;V$2,$N324&lt;=X$2,$J324=1),AND($N324&lt;-V$2,$N324&gt;=-X$2,$J324=3)),1,0)</f>
        <v>0</v>
      </c>
      <c r="W324" s="75">
        <f t="shared" ref="W324:W387" si="567">IF(OR(AND($N324&gt;V$2,$N324&lt;=X$2,$J324=2),AND($N324&lt;-V$2,$N324&gt;=-X$2,$J324=2)),1,0)</f>
        <v>0</v>
      </c>
      <c r="X324" s="76">
        <f t="shared" ref="X324:X387" si="568">IF(OR(AND($N324&gt;V$2,$N324&lt;=X$2,$J324=3),AND($N324&lt;-V$2,$N324&gt;=-X$2,$J324=1)),1,0)</f>
        <v>0</v>
      </c>
      <c r="Y324" s="74">
        <f t="shared" ref="Y324:Y387" si="569">IF(OR(AND($N324&gt;Y$2,$N324&lt;=AA$2,$J324=1),AND($N324&lt;-Y$2,$N324&gt;=-AA$2,$J324=3)),1,0)</f>
        <v>0</v>
      </c>
      <c r="Z324" s="75">
        <f t="shared" ref="Z324:Z387" si="570">IF(OR(AND($N324&gt;Y$2,$N324&lt;=AA$2,$J324=2),AND($N324&lt;-Y$2,$N324&gt;=-AA$2,$J324=2)),1,0)</f>
        <v>0</v>
      </c>
      <c r="AA324" s="76">
        <f t="shared" ref="AA324:AA387" si="571">IF(OR(AND($N324&gt;Y$2,$N324&lt;=AA$2,$J324=3),AND($N324&lt;-Y$2,$N324&gt;=-AA$2,$J324=1)),1,0)</f>
        <v>0</v>
      </c>
      <c r="AB324" s="74">
        <f t="shared" ref="AB324:AB387" si="572">IF(OR(AND($N324&gt;AB$2,$N324&lt;=AD$2,$J324=1),AND($N324&lt;-AB$2,$N324&gt;=-AD$2,$J324=3)),1,0)</f>
        <v>0</v>
      </c>
      <c r="AC324" s="75">
        <f t="shared" ref="AC324:AC387" si="573">IF(OR(AND($N324&gt;AB$2,$N324&lt;=AD$2,$J324=2),AND($N324&lt;-AB$2,$N324&gt;=-AD$2,$J324=2)),1,0)</f>
        <v>0</v>
      </c>
      <c r="AD324" s="76">
        <f t="shared" ref="AD324:AD387" si="574">IF(OR(AND($N324&gt;AB$2,$N324&lt;=AD$2,$J324=3),AND($N324&lt;-AB$2,$N324&gt;=-AD$2,$J324=1)),1,0)</f>
        <v>0</v>
      </c>
      <c r="AE324" s="74">
        <f t="shared" ref="AE324:AE387" si="575">IF(OR(AND($N324&gt;AE$2,$N324&lt;=AG$2,$J324=1),AND($N324&lt;-AE$2,$N324&gt;=-AG$2,$J324=3)),1,0)</f>
        <v>0</v>
      </c>
      <c r="AF324" s="75">
        <f t="shared" ref="AF324:AF387" si="576">IF(OR(AND($N324&gt;AE$2,$N324&lt;=AG$2,$J324=2),AND($N324&lt;-AE$2,$N324&gt;=-AG$2,$J324=2)),1,0)</f>
        <v>0</v>
      </c>
      <c r="AG324" s="76">
        <f t="shared" ref="AG324:AG387" si="577">IF(OR(AND($N324&gt;AE$2,$N324&lt;=AG$2,$J324=3),AND($N324&lt;-AE$2,$N324&gt;=-AG$2,$J324=1)),1,0)</f>
        <v>0</v>
      </c>
      <c r="AH324" s="74">
        <f t="shared" ref="AH324:AH387" si="578">IF(OR(AND($N324&gt;AH$2,$N324&lt;=AJ$2,$J324=1),AND($N324&lt;-AH$2,$N324&gt;=-AJ$2,$J324=3)),1,0)</f>
        <v>0</v>
      </c>
      <c r="AI324" s="75">
        <f t="shared" ref="AI324:AI387" si="579">IF(OR(AND($N324&gt;AH$2,$N324&lt;=AJ$2,$J324=2),AND($N324&lt;-AH$2,$N324&gt;=-AJ$2,$J324=2)),1,0)</f>
        <v>0</v>
      </c>
      <c r="AJ324" s="76">
        <f t="shared" ref="AJ324:AJ387" si="580">IF(OR(AND($N324&gt;AH$2,$N324&lt;=AJ$2,$J324=3),AND($N324&lt;-AH$2,$N324&gt;=-AJ$2,$J324=1)),1,0)</f>
        <v>0</v>
      </c>
      <c r="AK324" s="74">
        <f t="shared" ref="AK324:AK387" si="581">IF(OR(AND($N324&gt;AK$2,$N324&lt;=AM$2,$J324=1),AND($N324&lt;-AK$2,$N324&gt;=-AM$2,$J324=3)),1,0)</f>
        <v>0</v>
      </c>
      <c r="AL324" s="75">
        <f t="shared" ref="AL324:AL387" si="582">IF(OR(AND($N324&gt;AK$2,$N324&lt;=AM$2,$J324=2),AND($N324&lt;-AK$2,$N324&gt;=-AM$2,$J324=2)),1,0)</f>
        <v>0</v>
      </c>
      <c r="AM324" s="76">
        <f t="shared" ref="AM324:AM387" si="583">IF(OR(AND($N324&gt;AK$2,$N324&lt;=AM$2,$J324=3),AND($N324&lt;-AK$2,$N324&gt;=-AM$2,$J324=1)),1,0)</f>
        <v>0</v>
      </c>
      <c r="AN324" s="74">
        <f t="shared" ref="AN324:AN387" si="584">IF(OR(AND($N324&gt;AN$2,$N324&lt;=AP$2,$J324=1),AND($N324&lt;-AN$2,$N324&gt;=-AP$2,$J324=3)),1,0)</f>
        <v>0</v>
      </c>
      <c r="AO324" s="75">
        <f t="shared" ref="AO324:AO387" si="585">IF(OR(AND($N324&gt;AN$2,$N324&lt;=AP$2,$J324=2),AND($N324&lt;-AN$2,$N324&gt;=-AP$2,$J324=2)),1,0)</f>
        <v>0</v>
      </c>
      <c r="AP324" s="76">
        <f t="shared" ref="AP324:AP387" si="586">IF(OR(AND($N324&gt;AN$2,$N324&lt;=AP$2,$J324=3),AND($N324&lt;-AN$2,$N324&gt;=-AP$2,$J324=1)),1,0)</f>
        <v>0</v>
      </c>
      <c r="AQ324" s="77" t="str">
        <f t="shared" si="524"/>
        <v/>
      </c>
      <c r="AR324" s="77" t="str">
        <f t="shared" ref="AR324:AR387" si="587">IFERROR(IF(AQ324-CH324/2&lt;0.01,0.01,AQ324-CH324/2),"")</f>
        <v/>
      </c>
      <c r="AS324" s="78" t="str">
        <f t="shared" ref="AS324:AS387" si="588">IFERROR(IF(J324&gt;0,1-AT324-AR324,""),"")</f>
        <v/>
      </c>
      <c r="AT324" s="77" t="str">
        <f t="shared" ref="AT324:AT387" si="589">IFERROR(IF(1-AR324-CH324&lt;0.01,0.01,1-AR324-CH324),"")</f>
        <v/>
      </c>
      <c r="AU324" s="79">
        <f t="shared" si="515"/>
        <v>0.1</v>
      </c>
      <c r="AV324" s="139">
        <f>DataEntry!P324</f>
        <v>0</v>
      </c>
      <c r="AW324" s="80" t="str">
        <f t="shared" si="525"/>
        <v/>
      </c>
      <c r="AX324" s="80" t="str">
        <f t="shared" si="526"/>
        <v/>
      </c>
      <c r="AY324" s="80" t="str">
        <f t="shared" si="527"/>
        <v/>
      </c>
      <c r="AZ324" s="92" t="str">
        <f>DataEntry!I324</f>
        <v/>
      </c>
      <c r="BA324" s="93" t="str">
        <f>DataEntry!J324</f>
        <v/>
      </c>
      <c r="BB324" s="92" t="str">
        <f>DataEntry!K324</f>
        <v/>
      </c>
      <c r="BC324" s="93" t="str">
        <f>DataEntry!L324</f>
        <v/>
      </c>
      <c r="BD324" s="92" t="str">
        <f>DataEntry!M324</f>
        <v/>
      </c>
      <c r="BE324" s="93" t="str">
        <f>DataEntry!N324</f>
        <v/>
      </c>
      <c r="BF324" s="77" t="str">
        <f t="shared" ref="BF324:BF387" si="590">IFERROR(BA324/(AZ324+BA324)/(BA324/(AZ324+BA324)+BC324/(BB324+BC324)+BE324/(BD324+BE324)),"")</f>
        <v/>
      </c>
      <c r="BG324" s="77" t="str">
        <f t="shared" ref="BG324:BG387" si="591">IFERROR(BC324/(BB324+BC324)/(BA324/(AZ324+BA324)+BC324/(BB324+BC324)+BE324/(BD324+BE324)),"")</f>
        <v/>
      </c>
      <c r="BH324" s="77" t="str">
        <f t="shared" ref="BH324:BH387" si="592">IFERROR(BE324/(BD324+BE324)/(BA324/(AZ324+BA324)+BC324/(BB324+BC324)+BE324/(BD324+BE324)),"")</f>
        <v/>
      </c>
      <c r="BI324" s="83">
        <f t="shared" ref="BI324:BI387" si="593">IF(J324=1,1,0)</f>
        <v>0</v>
      </c>
      <c r="BJ324" s="83">
        <f t="shared" ref="BJ324:BJ387" si="594">IF(J324=2,1,0)</f>
        <v>0</v>
      </c>
      <c r="BK324" s="83">
        <f t="shared" ref="BK324:BK387" si="595">IF(J324=3,1,0)</f>
        <v>0</v>
      </c>
      <c r="BL324" s="84" t="str">
        <f t="shared" si="528"/>
        <v/>
      </c>
      <c r="BM324" s="84" t="str">
        <f t="shared" si="529"/>
        <v/>
      </c>
      <c r="BN324" s="85" t="str">
        <f t="shared" ref="BN324:BN387" si="596">IFERROR(BL324-BM324,"")</f>
        <v/>
      </c>
      <c r="BO324" s="84" t="str">
        <f t="shared" si="530"/>
        <v/>
      </c>
      <c r="BP324" s="84" t="str">
        <f t="shared" si="531"/>
        <v/>
      </c>
      <c r="BQ324" s="84" t="str">
        <f t="shared" si="532"/>
        <v/>
      </c>
      <c r="BR324" s="84" t="str">
        <f t="shared" ref="BR324:BT387" si="597">IF(AND(SUM($BI324:$BK324)=1,SUM($BF324:$BH324)=1),BF324,"")</f>
        <v/>
      </c>
      <c r="BS324" s="84" t="str">
        <f t="shared" si="597"/>
        <v/>
      </c>
      <c r="BT324" s="84" t="str">
        <f t="shared" si="597"/>
        <v/>
      </c>
      <c r="BU324" s="86" t="str">
        <f t="shared" ref="BU324:BW387" si="598">IF(BO324="","",BI324)</f>
        <v/>
      </c>
      <c r="BV324" s="86" t="str">
        <f t="shared" si="598"/>
        <v/>
      </c>
      <c r="BW324" s="86" t="str">
        <f t="shared" si="598"/>
        <v/>
      </c>
      <c r="BX324" s="86" t="str">
        <f t="shared" ref="BX324:BZ387" si="599">IF(BR324="","",BI324)</f>
        <v/>
      </c>
      <c r="BY324" s="86" t="str">
        <f t="shared" si="599"/>
        <v/>
      </c>
      <c r="BZ324" s="86" t="str">
        <f t="shared" si="599"/>
        <v/>
      </c>
      <c r="CA324" s="83">
        <f>IF(AND(DataEntry!B324&gt;=ExFrom,DataEntry!B324&lt;=ExTo),0,IF(AR324&lt;DS324,0,DB324))</f>
        <v>0</v>
      </c>
      <c r="CB324" s="83">
        <f>IF(AND(DataEntry!B324&gt;=ExFrom,DataEntry!B324&lt;=ExTo),0,IF(AT324&lt;DT324,0,DC324))</f>
        <v>0</v>
      </c>
      <c r="CC324" s="14" t="str">
        <f t="shared" ref="CC324:CC387" si="600">IFERROR(ROUND((CA324*(AZ324+BA324)/BA324*BX324-CA324)+(CB324*(BD324+BE324)/BE324*BZ324-CB324),2),"")</f>
        <v/>
      </c>
      <c r="CD324" s="72" t="str">
        <f t="shared" si="533"/>
        <v/>
      </c>
      <c r="CE324" s="87" t="str">
        <f t="shared" ref="CE324:CE387" si="601">IFERROR(BA324/(AZ324+BA324)+BC324/(BB324+BC324)+BE324/(BD324+BE324)-1,"")</f>
        <v/>
      </c>
      <c r="CF324" s="88">
        <f t="shared" ref="CF324:CF387" si="602">IFERROR((1+AR324)*0.5*(AR324*(AZ324+BA324)/BA324-1),0)</f>
        <v>0</v>
      </c>
      <c r="CG324" s="88">
        <f t="shared" ref="CG324:CG387" si="603">IFERROR((1+AT324)*0.5*(AT324*(BD324+BE324)/BE324-1),0)</f>
        <v>0</v>
      </c>
      <c r="CH324" s="87" t="str">
        <f t="shared" ref="CH324:CH387" si="604">IF(DU324&lt;0.01,0.01,DU324)</f>
        <v/>
      </c>
      <c r="CI324" s="89">
        <f t="shared" si="534"/>
        <v>1</v>
      </c>
      <c r="CJ324" s="89">
        <f t="shared" si="535"/>
        <v>1</v>
      </c>
      <c r="CK324" s="157">
        <f t="shared" si="536"/>
        <v>0</v>
      </c>
      <c r="CL324" s="90">
        <f t="shared" si="537"/>
        <v>0</v>
      </c>
      <c r="CM324" s="157">
        <f t="shared" si="538"/>
        <v>0</v>
      </c>
      <c r="CN324" s="90">
        <f t="shared" si="539"/>
        <v>0</v>
      </c>
      <c r="CO324" s="157">
        <f t="shared" si="540"/>
        <v>0</v>
      </c>
      <c r="CP324" s="90">
        <f t="shared" si="541"/>
        <v>0</v>
      </c>
      <c r="CQ324" s="157">
        <f t="shared" si="542"/>
        <v>0</v>
      </c>
      <c r="CR324" s="90">
        <f t="shared" si="543"/>
        <v>0</v>
      </c>
      <c r="CS324" s="157">
        <f t="shared" si="544"/>
        <v>0</v>
      </c>
      <c r="CT324" s="90">
        <f t="shared" si="545"/>
        <v>0</v>
      </c>
      <c r="CU324" s="157">
        <f t="shared" si="546"/>
        <v>0</v>
      </c>
      <c r="CV324" s="90">
        <f t="shared" si="547"/>
        <v>0</v>
      </c>
      <c r="CW324" s="157">
        <f t="shared" si="548"/>
        <v>0</v>
      </c>
      <c r="CX324" s="90">
        <f t="shared" si="549"/>
        <v>0</v>
      </c>
      <c r="CY324" s="157">
        <f t="shared" si="550"/>
        <v>0</v>
      </c>
      <c r="CZ324" s="90">
        <f t="shared" si="551"/>
        <v>0</v>
      </c>
      <c r="DA324" s="94" t="str">
        <f>DataEntry!B324</f>
        <v/>
      </c>
      <c r="DB324" s="83">
        <f t="shared" si="552"/>
        <v>0</v>
      </c>
      <c r="DC324" s="83">
        <f t="shared" si="553"/>
        <v>0</v>
      </c>
      <c r="DD324" s="145" t="str">
        <f t="shared" ref="DD324:DD387" si="605">IFERROR(CHOOSE($J324,$B324,"",""),"")</f>
        <v/>
      </c>
      <c r="DE324" s="145" t="str">
        <f t="shared" ref="DE324:DE387" si="606">IFERROR(CHOOSE($J324,"",$B324,""),"")</f>
        <v/>
      </c>
      <c r="DF324" s="145" t="str">
        <f t="shared" ref="DF324:DF387" si="607">IFERROR(CHOOSE($J324,"","",$B324),"")</f>
        <v/>
      </c>
      <c r="DG324" s="145" t="str">
        <f t="shared" ref="DG324:DG387" si="608">IFERROR(CHOOSE($J324,"","",$E324),"")</f>
        <v/>
      </c>
      <c r="DH324" s="145" t="str">
        <f t="shared" ref="DH324:DH387" si="609">IFERROR(CHOOSE($J324,"",$E324,""),"")</f>
        <v/>
      </c>
      <c r="DI324" s="145" t="str">
        <f t="shared" ref="DI324:DI387" si="610">IFERROR(CHOOSE($J324,$E324,"",""),"")</f>
        <v/>
      </c>
      <c r="DJ324" s="83">
        <f t="shared" ref="DJ324:DJ387" si="611">IF(J324="",0,CA324)</f>
        <v>0</v>
      </c>
      <c r="DK324" s="83">
        <f t="shared" ref="DK324:DK387" si="612">IF(J324="",0,CB324)</f>
        <v>0</v>
      </c>
      <c r="DL324" s="84" t="str">
        <f t="shared" ref="DL324:DL387" si="613">IFERROR(ROUND((CA324+CB324)/(BB324/BC324),2),"")</f>
        <v/>
      </c>
      <c r="DM324" s="14" t="str">
        <f t="shared" ref="DM324:DM387" si="614">IFERROR(ROUND((DL324*(BB324+BC324)/BC324*BY324-DL324),2),"")</f>
        <v/>
      </c>
      <c r="DN324" s="87">
        <f>IFERROR(DO324*(1-DCFactor)+Results!DP324*DCFactor,"")</f>
        <v>0.2762705882352941</v>
      </c>
      <c r="DO324" s="87">
        <f>(DFactor*Rounds*Number/2+SUM(BV$3:BV312))/(Rounds*Number/2+COUNT(BV$3:BV312))</f>
        <v>0.2656470588235294</v>
      </c>
      <c r="DP324" s="87">
        <f t="shared" si="554"/>
        <v>0.29599999999999999</v>
      </c>
      <c r="DQ324" s="84">
        <f t="shared" si="555"/>
        <v>0</v>
      </c>
      <c r="DR324" s="84">
        <f t="shared" si="556"/>
        <v>0</v>
      </c>
      <c r="DS324" s="87">
        <f t="shared" si="557"/>
        <v>0.33666666666666667</v>
      </c>
      <c r="DT324" s="87">
        <f t="shared" si="558"/>
        <v>0.33666666666666667</v>
      </c>
      <c r="DU324" s="87" t="str">
        <f t="shared" si="559"/>
        <v/>
      </c>
      <c r="DV324" s="86" t="str">
        <f t="shared" ref="DV324:DV387" si="615">IFERROR(H324-I324,"")</f>
        <v/>
      </c>
      <c r="DW324" s="86" t="str">
        <f t="shared" ref="DW324:DW387" si="616">IFERROR(I324-H324,"")</f>
        <v/>
      </c>
    </row>
    <row r="325" spans="1:127" x14ac:dyDescent="0.25">
      <c r="A325" s="69">
        <v>323</v>
      </c>
      <c r="B325" s="70" t="str">
        <f>DataEntry!C325</f>
        <v/>
      </c>
      <c r="C325" s="71">
        <f>COUNTIF(D$2:D325,D325)+COUNTIF(G$2:G325,D325)</f>
        <v>34</v>
      </c>
      <c r="D325" s="72" t="str">
        <f t="shared" si="517"/>
        <v/>
      </c>
      <c r="E325" s="70" t="str">
        <f>DataEntry!E325</f>
        <v/>
      </c>
      <c r="F325" s="71">
        <f>COUNTIF(D$2:D325,G325)+COUNTIF(G$2:G325,G325)</f>
        <v>34</v>
      </c>
      <c r="G325" s="72" t="str">
        <f t="shared" si="518"/>
        <v/>
      </c>
      <c r="H325" s="73" t="str">
        <f>DataEntry!G325</f>
        <v/>
      </c>
      <c r="I325" s="73" t="str">
        <f>DataEntry!H325</f>
        <v/>
      </c>
      <c r="J325" s="158" t="str">
        <f t="shared" si="516"/>
        <v/>
      </c>
      <c r="K325" s="156">
        <f t="shared" si="519"/>
        <v>0</v>
      </c>
      <c r="L325" s="224" t="str">
        <f t="shared" si="520"/>
        <v/>
      </c>
      <c r="M325" s="224" t="str">
        <f t="shared" si="521"/>
        <v/>
      </c>
      <c r="N325" s="236" t="str">
        <f t="shared" si="560"/>
        <v/>
      </c>
      <c r="O325" s="22" t="str">
        <f t="shared" si="561"/>
        <v>TG34</v>
      </c>
      <c r="P325" s="248" t="str">
        <f t="shared" si="522"/>
        <v/>
      </c>
      <c r="Q325" s="22" t="str">
        <f t="shared" si="562"/>
        <v>TG34</v>
      </c>
      <c r="R325" s="248" t="str">
        <f t="shared" si="523"/>
        <v/>
      </c>
      <c r="S325" s="74">
        <f t="shared" si="563"/>
        <v>0</v>
      </c>
      <c r="T325" s="75">
        <f t="shared" si="564"/>
        <v>0</v>
      </c>
      <c r="U325" s="76">
        <f t="shared" si="565"/>
        <v>0</v>
      </c>
      <c r="V325" s="74">
        <f t="shared" si="566"/>
        <v>0</v>
      </c>
      <c r="W325" s="75">
        <f t="shared" si="567"/>
        <v>0</v>
      </c>
      <c r="X325" s="76">
        <f t="shared" si="568"/>
        <v>0</v>
      </c>
      <c r="Y325" s="74">
        <f t="shared" si="569"/>
        <v>0</v>
      </c>
      <c r="Z325" s="75">
        <f t="shared" si="570"/>
        <v>0</v>
      </c>
      <c r="AA325" s="76">
        <f t="shared" si="571"/>
        <v>0</v>
      </c>
      <c r="AB325" s="74">
        <f t="shared" si="572"/>
        <v>0</v>
      </c>
      <c r="AC325" s="75">
        <f t="shared" si="573"/>
        <v>0</v>
      </c>
      <c r="AD325" s="76">
        <f t="shared" si="574"/>
        <v>0</v>
      </c>
      <c r="AE325" s="74">
        <f t="shared" si="575"/>
        <v>0</v>
      </c>
      <c r="AF325" s="75">
        <f t="shared" si="576"/>
        <v>0</v>
      </c>
      <c r="AG325" s="76">
        <f t="shared" si="577"/>
        <v>0</v>
      </c>
      <c r="AH325" s="74">
        <f t="shared" si="578"/>
        <v>0</v>
      </c>
      <c r="AI325" s="75">
        <f t="shared" si="579"/>
        <v>0</v>
      </c>
      <c r="AJ325" s="76">
        <f t="shared" si="580"/>
        <v>0</v>
      </c>
      <c r="AK325" s="74">
        <f t="shared" si="581"/>
        <v>0</v>
      </c>
      <c r="AL325" s="75">
        <f t="shared" si="582"/>
        <v>0</v>
      </c>
      <c r="AM325" s="76">
        <f t="shared" si="583"/>
        <v>0</v>
      </c>
      <c r="AN325" s="74">
        <f t="shared" si="584"/>
        <v>0</v>
      </c>
      <c r="AO325" s="75">
        <f t="shared" si="585"/>
        <v>0</v>
      </c>
      <c r="AP325" s="76">
        <f t="shared" si="586"/>
        <v>0</v>
      </c>
      <c r="AQ325" s="77" t="str">
        <f t="shared" si="524"/>
        <v/>
      </c>
      <c r="AR325" s="77" t="str">
        <f t="shared" si="587"/>
        <v/>
      </c>
      <c r="AS325" s="78" t="str">
        <f t="shared" si="588"/>
        <v/>
      </c>
      <c r="AT325" s="77" t="str">
        <f t="shared" si="589"/>
        <v/>
      </c>
      <c r="AU325" s="79">
        <f t="shared" ref="AU325:AU388" si="617">AU324</f>
        <v>0.1</v>
      </c>
      <c r="AV325" s="139">
        <f>DataEntry!P325</f>
        <v>0</v>
      </c>
      <c r="AW325" s="80" t="str">
        <f t="shared" si="525"/>
        <v/>
      </c>
      <c r="AX325" s="80" t="str">
        <f t="shared" si="526"/>
        <v/>
      </c>
      <c r="AY325" s="80" t="str">
        <f t="shared" si="527"/>
        <v/>
      </c>
      <c r="AZ325" s="92" t="str">
        <f>DataEntry!I325</f>
        <v/>
      </c>
      <c r="BA325" s="93" t="str">
        <f>DataEntry!J325</f>
        <v/>
      </c>
      <c r="BB325" s="92" t="str">
        <f>DataEntry!K325</f>
        <v/>
      </c>
      <c r="BC325" s="93" t="str">
        <f>DataEntry!L325</f>
        <v/>
      </c>
      <c r="BD325" s="92" t="str">
        <f>DataEntry!M325</f>
        <v/>
      </c>
      <c r="BE325" s="93" t="str">
        <f>DataEntry!N325</f>
        <v/>
      </c>
      <c r="BF325" s="77" t="str">
        <f t="shared" si="590"/>
        <v/>
      </c>
      <c r="BG325" s="77" t="str">
        <f t="shared" si="591"/>
        <v/>
      </c>
      <c r="BH325" s="77" t="str">
        <f t="shared" si="592"/>
        <v/>
      </c>
      <c r="BI325" s="83">
        <f t="shared" si="593"/>
        <v>0</v>
      </c>
      <c r="BJ325" s="83">
        <f t="shared" si="594"/>
        <v>0</v>
      </c>
      <c r="BK325" s="83">
        <f t="shared" si="595"/>
        <v>0</v>
      </c>
      <c r="BL325" s="84" t="str">
        <f t="shared" si="528"/>
        <v/>
      </c>
      <c r="BM325" s="84" t="str">
        <f t="shared" si="529"/>
        <v/>
      </c>
      <c r="BN325" s="85" t="str">
        <f t="shared" si="596"/>
        <v/>
      </c>
      <c r="BO325" s="84" t="str">
        <f t="shared" si="530"/>
        <v/>
      </c>
      <c r="BP325" s="84" t="str">
        <f t="shared" si="531"/>
        <v/>
      </c>
      <c r="BQ325" s="84" t="str">
        <f t="shared" si="532"/>
        <v/>
      </c>
      <c r="BR325" s="84" t="str">
        <f t="shared" si="597"/>
        <v/>
      </c>
      <c r="BS325" s="84" t="str">
        <f t="shared" si="597"/>
        <v/>
      </c>
      <c r="BT325" s="84" t="str">
        <f t="shared" si="597"/>
        <v/>
      </c>
      <c r="BU325" s="86" t="str">
        <f t="shared" si="598"/>
        <v/>
      </c>
      <c r="BV325" s="86" t="str">
        <f t="shared" si="598"/>
        <v/>
      </c>
      <c r="BW325" s="86" t="str">
        <f t="shared" si="598"/>
        <v/>
      </c>
      <c r="BX325" s="86" t="str">
        <f t="shared" si="599"/>
        <v/>
      </c>
      <c r="BY325" s="86" t="str">
        <f t="shared" si="599"/>
        <v/>
      </c>
      <c r="BZ325" s="86" t="str">
        <f t="shared" si="599"/>
        <v/>
      </c>
      <c r="CA325" s="83">
        <f>IF(AND(DataEntry!B325&gt;=ExFrom,DataEntry!B325&lt;=ExTo),0,IF(AR325&lt;DS325,0,DB325))</f>
        <v>0</v>
      </c>
      <c r="CB325" s="83">
        <f>IF(AND(DataEntry!B325&gt;=ExFrom,DataEntry!B325&lt;=ExTo),0,IF(AT325&lt;DT325,0,DC325))</f>
        <v>0</v>
      </c>
      <c r="CC325" s="14" t="str">
        <f t="shared" si="600"/>
        <v/>
      </c>
      <c r="CD325" s="72" t="str">
        <f t="shared" si="533"/>
        <v/>
      </c>
      <c r="CE325" s="87" t="str">
        <f t="shared" si="601"/>
        <v/>
      </c>
      <c r="CF325" s="88">
        <f t="shared" si="602"/>
        <v>0</v>
      </c>
      <c r="CG325" s="88">
        <f t="shared" si="603"/>
        <v>0</v>
      </c>
      <c r="CH325" s="87" t="str">
        <f t="shared" si="604"/>
        <v/>
      </c>
      <c r="CI325" s="89">
        <f t="shared" si="534"/>
        <v>1</v>
      </c>
      <c r="CJ325" s="89">
        <f t="shared" si="535"/>
        <v>1</v>
      </c>
      <c r="CK325" s="157">
        <f t="shared" si="536"/>
        <v>0</v>
      </c>
      <c r="CL325" s="90">
        <f t="shared" si="537"/>
        <v>0</v>
      </c>
      <c r="CM325" s="157">
        <f t="shared" si="538"/>
        <v>0</v>
      </c>
      <c r="CN325" s="90">
        <f t="shared" si="539"/>
        <v>0</v>
      </c>
      <c r="CO325" s="157">
        <f t="shared" si="540"/>
        <v>0</v>
      </c>
      <c r="CP325" s="90">
        <f t="shared" si="541"/>
        <v>0</v>
      </c>
      <c r="CQ325" s="157">
        <f t="shared" si="542"/>
        <v>0</v>
      </c>
      <c r="CR325" s="90">
        <f t="shared" si="543"/>
        <v>0</v>
      </c>
      <c r="CS325" s="157">
        <f t="shared" si="544"/>
        <v>0</v>
      </c>
      <c r="CT325" s="90">
        <f t="shared" si="545"/>
        <v>0</v>
      </c>
      <c r="CU325" s="157">
        <f t="shared" si="546"/>
        <v>0</v>
      </c>
      <c r="CV325" s="90">
        <f t="shared" si="547"/>
        <v>0</v>
      </c>
      <c r="CW325" s="157">
        <f t="shared" si="548"/>
        <v>0</v>
      </c>
      <c r="CX325" s="90">
        <f t="shared" si="549"/>
        <v>0</v>
      </c>
      <c r="CY325" s="157">
        <f t="shared" si="550"/>
        <v>0</v>
      </c>
      <c r="CZ325" s="90">
        <f t="shared" si="551"/>
        <v>0</v>
      </c>
      <c r="DA325" s="94" t="str">
        <f>DataEntry!B325</f>
        <v/>
      </c>
      <c r="DB325" s="83">
        <f t="shared" si="552"/>
        <v>0</v>
      </c>
      <c r="DC325" s="83">
        <f t="shared" si="553"/>
        <v>0</v>
      </c>
      <c r="DD325" s="145" t="str">
        <f t="shared" si="605"/>
        <v/>
      </c>
      <c r="DE325" s="145" t="str">
        <f t="shared" si="606"/>
        <v/>
      </c>
      <c r="DF325" s="145" t="str">
        <f t="shared" si="607"/>
        <v/>
      </c>
      <c r="DG325" s="145" t="str">
        <f t="shared" si="608"/>
        <v/>
      </c>
      <c r="DH325" s="145" t="str">
        <f t="shared" si="609"/>
        <v/>
      </c>
      <c r="DI325" s="145" t="str">
        <f t="shared" si="610"/>
        <v/>
      </c>
      <c r="DJ325" s="83">
        <f t="shared" si="611"/>
        <v>0</v>
      </c>
      <c r="DK325" s="83">
        <f t="shared" si="612"/>
        <v>0</v>
      </c>
      <c r="DL325" s="84" t="str">
        <f t="shared" si="613"/>
        <v/>
      </c>
      <c r="DM325" s="14" t="str">
        <f t="shared" si="614"/>
        <v/>
      </c>
      <c r="DN325" s="87">
        <f>IFERROR(DO325*(1-DCFactor)+Results!DP325*DCFactor,"")</f>
        <v>0.2762705882352941</v>
      </c>
      <c r="DO325" s="87">
        <f>(DFactor*Rounds*Number/2+SUM(BV$3:BV313))/(Rounds*Number/2+COUNT(BV$3:BV313))</f>
        <v>0.2656470588235294</v>
      </c>
      <c r="DP325" s="87">
        <f t="shared" si="554"/>
        <v>0.29599999999999999</v>
      </c>
      <c r="DQ325" s="84">
        <f t="shared" si="555"/>
        <v>0</v>
      </c>
      <c r="DR325" s="84">
        <f t="shared" si="556"/>
        <v>0</v>
      </c>
      <c r="DS325" s="87">
        <f t="shared" si="557"/>
        <v>0.33666666666666667</v>
      </c>
      <c r="DT325" s="87">
        <f t="shared" si="558"/>
        <v>0.33666666666666667</v>
      </c>
      <c r="DU325" s="87" t="str">
        <f t="shared" si="559"/>
        <v/>
      </c>
      <c r="DV325" s="86" t="str">
        <f t="shared" si="615"/>
        <v/>
      </c>
      <c r="DW325" s="86" t="str">
        <f t="shared" si="616"/>
        <v/>
      </c>
    </row>
    <row r="326" spans="1:127" x14ac:dyDescent="0.25">
      <c r="A326" s="69">
        <v>324</v>
      </c>
      <c r="B326" s="70" t="str">
        <f>DataEntry!C326</f>
        <v/>
      </c>
      <c r="C326" s="71">
        <f>COUNTIF(D$2:D326,D326)+COUNTIF(G$2:G326,D326)</f>
        <v>36</v>
      </c>
      <c r="D326" s="72" t="str">
        <f t="shared" si="517"/>
        <v/>
      </c>
      <c r="E326" s="70" t="str">
        <f>DataEntry!E326</f>
        <v/>
      </c>
      <c r="F326" s="71">
        <f>COUNTIF(D$2:D326,G326)+COUNTIF(G$2:G326,G326)</f>
        <v>36</v>
      </c>
      <c r="G326" s="72" t="str">
        <f t="shared" si="518"/>
        <v/>
      </c>
      <c r="H326" s="73" t="str">
        <f>DataEntry!G326</f>
        <v/>
      </c>
      <c r="I326" s="73" t="str">
        <f>DataEntry!H326</f>
        <v/>
      </c>
      <c r="J326" s="158" t="str">
        <f t="shared" si="516"/>
        <v/>
      </c>
      <c r="K326" s="156">
        <f t="shared" si="519"/>
        <v>0</v>
      </c>
      <c r="L326" s="224" t="str">
        <f t="shared" si="520"/>
        <v/>
      </c>
      <c r="M326" s="224" t="str">
        <f t="shared" si="521"/>
        <v/>
      </c>
      <c r="N326" s="236" t="str">
        <f t="shared" si="560"/>
        <v/>
      </c>
      <c r="O326" s="22" t="str">
        <f t="shared" si="561"/>
        <v>TG36</v>
      </c>
      <c r="P326" s="248" t="str">
        <f t="shared" si="522"/>
        <v/>
      </c>
      <c r="Q326" s="22" t="str">
        <f t="shared" si="562"/>
        <v>TG36</v>
      </c>
      <c r="R326" s="248" t="str">
        <f t="shared" si="523"/>
        <v/>
      </c>
      <c r="S326" s="74">
        <f t="shared" si="563"/>
        <v>0</v>
      </c>
      <c r="T326" s="75">
        <f t="shared" si="564"/>
        <v>0</v>
      </c>
      <c r="U326" s="76">
        <f t="shared" si="565"/>
        <v>0</v>
      </c>
      <c r="V326" s="74">
        <f t="shared" si="566"/>
        <v>0</v>
      </c>
      <c r="W326" s="75">
        <f t="shared" si="567"/>
        <v>0</v>
      </c>
      <c r="X326" s="76">
        <f t="shared" si="568"/>
        <v>0</v>
      </c>
      <c r="Y326" s="74">
        <f t="shared" si="569"/>
        <v>0</v>
      </c>
      <c r="Z326" s="75">
        <f t="shared" si="570"/>
        <v>0</v>
      </c>
      <c r="AA326" s="76">
        <f t="shared" si="571"/>
        <v>0</v>
      </c>
      <c r="AB326" s="74">
        <f t="shared" si="572"/>
        <v>0</v>
      </c>
      <c r="AC326" s="75">
        <f t="shared" si="573"/>
        <v>0</v>
      </c>
      <c r="AD326" s="76">
        <f t="shared" si="574"/>
        <v>0</v>
      </c>
      <c r="AE326" s="74">
        <f t="shared" si="575"/>
        <v>0</v>
      </c>
      <c r="AF326" s="75">
        <f t="shared" si="576"/>
        <v>0</v>
      </c>
      <c r="AG326" s="76">
        <f t="shared" si="577"/>
        <v>0</v>
      </c>
      <c r="AH326" s="74">
        <f t="shared" si="578"/>
        <v>0</v>
      </c>
      <c r="AI326" s="75">
        <f t="shared" si="579"/>
        <v>0</v>
      </c>
      <c r="AJ326" s="76">
        <f t="shared" si="580"/>
        <v>0</v>
      </c>
      <c r="AK326" s="74">
        <f t="shared" si="581"/>
        <v>0</v>
      </c>
      <c r="AL326" s="75">
        <f t="shared" si="582"/>
        <v>0</v>
      </c>
      <c r="AM326" s="76">
        <f t="shared" si="583"/>
        <v>0</v>
      </c>
      <c r="AN326" s="74">
        <f t="shared" si="584"/>
        <v>0</v>
      </c>
      <c r="AO326" s="75">
        <f t="shared" si="585"/>
        <v>0</v>
      </c>
      <c r="AP326" s="76">
        <f t="shared" si="586"/>
        <v>0</v>
      </c>
      <c r="AQ326" s="77" t="str">
        <f t="shared" si="524"/>
        <v/>
      </c>
      <c r="AR326" s="77" t="str">
        <f t="shared" si="587"/>
        <v/>
      </c>
      <c r="AS326" s="78" t="str">
        <f t="shared" si="588"/>
        <v/>
      </c>
      <c r="AT326" s="77" t="str">
        <f t="shared" si="589"/>
        <v/>
      </c>
      <c r="AU326" s="79">
        <f t="shared" si="617"/>
        <v>0.1</v>
      </c>
      <c r="AV326" s="139">
        <f>DataEntry!P326</f>
        <v>0</v>
      </c>
      <c r="AW326" s="80" t="str">
        <f t="shared" si="525"/>
        <v/>
      </c>
      <c r="AX326" s="80" t="str">
        <f t="shared" si="526"/>
        <v/>
      </c>
      <c r="AY326" s="80" t="str">
        <f t="shared" si="527"/>
        <v/>
      </c>
      <c r="AZ326" s="92" t="str">
        <f>DataEntry!I326</f>
        <v/>
      </c>
      <c r="BA326" s="93" t="str">
        <f>DataEntry!J326</f>
        <v/>
      </c>
      <c r="BB326" s="92" t="str">
        <f>DataEntry!K326</f>
        <v/>
      </c>
      <c r="BC326" s="93" t="str">
        <f>DataEntry!L326</f>
        <v/>
      </c>
      <c r="BD326" s="92" t="str">
        <f>DataEntry!M326</f>
        <v/>
      </c>
      <c r="BE326" s="93" t="str">
        <f>DataEntry!N326</f>
        <v/>
      </c>
      <c r="BF326" s="77" t="str">
        <f t="shared" si="590"/>
        <v/>
      </c>
      <c r="BG326" s="77" t="str">
        <f t="shared" si="591"/>
        <v/>
      </c>
      <c r="BH326" s="77" t="str">
        <f t="shared" si="592"/>
        <v/>
      </c>
      <c r="BI326" s="83">
        <f t="shared" si="593"/>
        <v>0</v>
      </c>
      <c r="BJ326" s="83">
        <f t="shared" si="594"/>
        <v>0</v>
      </c>
      <c r="BK326" s="83">
        <f t="shared" si="595"/>
        <v>0</v>
      </c>
      <c r="BL326" s="84" t="str">
        <f t="shared" si="528"/>
        <v/>
      </c>
      <c r="BM326" s="84" t="str">
        <f t="shared" si="529"/>
        <v/>
      </c>
      <c r="BN326" s="85" t="str">
        <f t="shared" si="596"/>
        <v/>
      </c>
      <c r="BO326" s="84" t="str">
        <f t="shared" si="530"/>
        <v/>
      </c>
      <c r="BP326" s="84" t="str">
        <f t="shared" si="531"/>
        <v/>
      </c>
      <c r="BQ326" s="84" t="str">
        <f t="shared" si="532"/>
        <v/>
      </c>
      <c r="BR326" s="84" t="str">
        <f t="shared" si="597"/>
        <v/>
      </c>
      <c r="BS326" s="84" t="str">
        <f t="shared" si="597"/>
        <v/>
      </c>
      <c r="BT326" s="84" t="str">
        <f t="shared" si="597"/>
        <v/>
      </c>
      <c r="BU326" s="86" t="str">
        <f t="shared" si="598"/>
        <v/>
      </c>
      <c r="BV326" s="86" t="str">
        <f t="shared" si="598"/>
        <v/>
      </c>
      <c r="BW326" s="86" t="str">
        <f t="shared" si="598"/>
        <v/>
      </c>
      <c r="BX326" s="86" t="str">
        <f t="shared" si="599"/>
        <v/>
      </c>
      <c r="BY326" s="86" t="str">
        <f t="shared" si="599"/>
        <v/>
      </c>
      <c r="BZ326" s="86" t="str">
        <f t="shared" si="599"/>
        <v/>
      </c>
      <c r="CA326" s="83">
        <f>IF(AND(DataEntry!B326&gt;=ExFrom,DataEntry!B326&lt;=ExTo),0,IF(AR326&lt;DS326,0,DB326))</f>
        <v>0</v>
      </c>
      <c r="CB326" s="83">
        <f>IF(AND(DataEntry!B326&gt;=ExFrom,DataEntry!B326&lt;=ExTo),0,IF(AT326&lt;DT326,0,DC326))</f>
        <v>0</v>
      </c>
      <c r="CC326" s="14" t="str">
        <f t="shared" si="600"/>
        <v/>
      </c>
      <c r="CD326" s="72" t="str">
        <f t="shared" si="533"/>
        <v/>
      </c>
      <c r="CE326" s="87" t="str">
        <f t="shared" si="601"/>
        <v/>
      </c>
      <c r="CF326" s="88">
        <f t="shared" si="602"/>
        <v>0</v>
      </c>
      <c r="CG326" s="88">
        <f t="shared" si="603"/>
        <v>0</v>
      </c>
      <c r="CH326" s="87" t="str">
        <f t="shared" si="604"/>
        <v/>
      </c>
      <c r="CI326" s="89">
        <f t="shared" si="534"/>
        <v>1</v>
      </c>
      <c r="CJ326" s="89">
        <f t="shared" si="535"/>
        <v>1</v>
      </c>
      <c r="CK326" s="157">
        <f t="shared" si="536"/>
        <v>0</v>
      </c>
      <c r="CL326" s="90">
        <f t="shared" si="537"/>
        <v>0</v>
      </c>
      <c r="CM326" s="157">
        <f t="shared" si="538"/>
        <v>0</v>
      </c>
      <c r="CN326" s="90">
        <f t="shared" si="539"/>
        <v>0</v>
      </c>
      <c r="CO326" s="157">
        <f t="shared" si="540"/>
        <v>0</v>
      </c>
      <c r="CP326" s="90">
        <f t="shared" si="541"/>
        <v>0</v>
      </c>
      <c r="CQ326" s="157">
        <f t="shared" si="542"/>
        <v>0</v>
      </c>
      <c r="CR326" s="90">
        <f t="shared" si="543"/>
        <v>0</v>
      </c>
      <c r="CS326" s="157">
        <f t="shared" si="544"/>
        <v>0</v>
      </c>
      <c r="CT326" s="90">
        <f t="shared" si="545"/>
        <v>0</v>
      </c>
      <c r="CU326" s="157">
        <f t="shared" si="546"/>
        <v>0</v>
      </c>
      <c r="CV326" s="90">
        <f t="shared" si="547"/>
        <v>0</v>
      </c>
      <c r="CW326" s="157">
        <f t="shared" si="548"/>
        <v>0</v>
      </c>
      <c r="CX326" s="90">
        <f t="shared" si="549"/>
        <v>0</v>
      </c>
      <c r="CY326" s="157">
        <f t="shared" si="550"/>
        <v>0</v>
      </c>
      <c r="CZ326" s="90">
        <f t="shared" si="551"/>
        <v>0</v>
      </c>
      <c r="DA326" s="94" t="str">
        <f>DataEntry!B326</f>
        <v/>
      </c>
      <c r="DB326" s="83">
        <f t="shared" si="552"/>
        <v>0</v>
      </c>
      <c r="DC326" s="83">
        <f t="shared" si="553"/>
        <v>0</v>
      </c>
      <c r="DD326" s="145" t="str">
        <f t="shared" si="605"/>
        <v/>
      </c>
      <c r="DE326" s="145" t="str">
        <f t="shared" si="606"/>
        <v/>
      </c>
      <c r="DF326" s="145" t="str">
        <f t="shared" si="607"/>
        <v/>
      </c>
      <c r="DG326" s="145" t="str">
        <f t="shared" si="608"/>
        <v/>
      </c>
      <c r="DH326" s="145" t="str">
        <f t="shared" si="609"/>
        <v/>
      </c>
      <c r="DI326" s="145" t="str">
        <f t="shared" si="610"/>
        <v/>
      </c>
      <c r="DJ326" s="83">
        <f t="shared" si="611"/>
        <v>0</v>
      </c>
      <c r="DK326" s="83">
        <f t="shared" si="612"/>
        <v>0</v>
      </c>
      <c r="DL326" s="84" t="str">
        <f t="shared" si="613"/>
        <v/>
      </c>
      <c r="DM326" s="14" t="str">
        <f t="shared" si="614"/>
        <v/>
      </c>
      <c r="DN326" s="87">
        <f>IFERROR(DO326*(1-DCFactor)+Results!DP326*DCFactor,"")</f>
        <v>0.2762705882352941</v>
      </c>
      <c r="DO326" s="87">
        <f>(DFactor*Rounds*Number/2+SUM(BV$3:BV314))/(Rounds*Number/2+COUNT(BV$3:BV314))</f>
        <v>0.2656470588235294</v>
      </c>
      <c r="DP326" s="87">
        <f t="shared" si="554"/>
        <v>0.29599999999999999</v>
      </c>
      <c r="DQ326" s="84">
        <f t="shared" si="555"/>
        <v>0</v>
      </c>
      <c r="DR326" s="84">
        <f t="shared" si="556"/>
        <v>0</v>
      </c>
      <c r="DS326" s="87">
        <f t="shared" si="557"/>
        <v>0.33666666666666667</v>
      </c>
      <c r="DT326" s="87">
        <f t="shared" si="558"/>
        <v>0.33666666666666667</v>
      </c>
      <c r="DU326" s="87" t="str">
        <f t="shared" si="559"/>
        <v/>
      </c>
      <c r="DV326" s="86" t="str">
        <f t="shared" si="615"/>
        <v/>
      </c>
      <c r="DW326" s="86" t="str">
        <f t="shared" si="616"/>
        <v/>
      </c>
    </row>
    <row r="327" spans="1:127" x14ac:dyDescent="0.25">
      <c r="A327" s="69">
        <v>325</v>
      </c>
      <c r="B327" s="70" t="str">
        <f>DataEntry!C327</f>
        <v/>
      </c>
      <c r="C327" s="71">
        <f>COUNTIF(D$2:D327,D327)+COUNTIF(G$2:G327,D327)</f>
        <v>38</v>
      </c>
      <c r="D327" s="72" t="str">
        <f t="shared" si="517"/>
        <v/>
      </c>
      <c r="E327" s="70" t="str">
        <f>DataEntry!E327</f>
        <v/>
      </c>
      <c r="F327" s="71">
        <f>COUNTIF(D$2:D327,G327)+COUNTIF(G$2:G327,G327)</f>
        <v>38</v>
      </c>
      <c r="G327" s="72" t="str">
        <f t="shared" si="518"/>
        <v/>
      </c>
      <c r="H327" s="73" t="str">
        <f>DataEntry!G327</f>
        <v/>
      </c>
      <c r="I327" s="73" t="str">
        <f>DataEntry!H327</f>
        <v/>
      </c>
      <c r="J327" s="158" t="str">
        <f t="shared" si="516"/>
        <v/>
      </c>
      <c r="K327" s="156">
        <f t="shared" si="519"/>
        <v>0</v>
      </c>
      <c r="L327" s="224" t="str">
        <f t="shared" si="520"/>
        <v/>
      </c>
      <c r="M327" s="224" t="str">
        <f t="shared" si="521"/>
        <v/>
      </c>
      <c r="N327" s="236" t="str">
        <f t="shared" si="560"/>
        <v/>
      </c>
      <c r="O327" s="22" t="str">
        <f t="shared" si="561"/>
        <v>TG38</v>
      </c>
      <c r="P327" s="248" t="str">
        <f t="shared" si="522"/>
        <v/>
      </c>
      <c r="Q327" s="22" t="str">
        <f t="shared" si="562"/>
        <v>TG38</v>
      </c>
      <c r="R327" s="248" t="str">
        <f t="shared" si="523"/>
        <v/>
      </c>
      <c r="S327" s="74">
        <f t="shared" si="563"/>
        <v>0</v>
      </c>
      <c r="T327" s="75">
        <f t="shared" si="564"/>
        <v>0</v>
      </c>
      <c r="U327" s="76">
        <f t="shared" si="565"/>
        <v>0</v>
      </c>
      <c r="V327" s="74">
        <f t="shared" si="566"/>
        <v>0</v>
      </c>
      <c r="W327" s="75">
        <f t="shared" si="567"/>
        <v>0</v>
      </c>
      <c r="X327" s="76">
        <f t="shared" si="568"/>
        <v>0</v>
      </c>
      <c r="Y327" s="74">
        <f t="shared" si="569"/>
        <v>0</v>
      </c>
      <c r="Z327" s="75">
        <f t="shared" si="570"/>
        <v>0</v>
      </c>
      <c r="AA327" s="76">
        <f t="shared" si="571"/>
        <v>0</v>
      </c>
      <c r="AB327" s="74">
        <f t="shared" si="572"/>
        <v>0</v>
      </c>
      <c r="AC327" s="75">
        <f t="shared" si="573"/>
        <v>0</v>
      </c>
      <c r="AD327" s="76">
        <f t="shared" si="574"/>
        <v>0</v>
      </c>
      <c r="AE327" s="74">
        <f t="shared" si="575"/>
        <v>0</v>
      </c>
      <c r="AF327" s="75">
        <f t="shared" si="576"/>
        <v>0</v>
      </c>
      <c r="AG327" s="76">
        <f t="shared" si="577"/>
        <v>0</v>
      </c>
      <c r="AH327" s="74">
        <f t="shared" si="578"/>
        <v>0</v>
      </c>
      <c r="AI327" s="75">
        <f t="shared" si="579"/>
        <v>0</v>
      </c>
      <c r="AJ327" s="76">
        <f t="shared" si="580"/>
        <v>0</v>
      </c>
      <c r="AK327" s="74">
        <f t="shared" si="581"/>
        <v>0</v>
      </c>
      <c r="AL327" s="75">
        <f t="shared" si="582"/>
        <v>0</v>
      </c>
      <c r="AM327" s="76">
        <f t="shared" si="583"/>
        <v>0</v>
      </c>
      <c r="AN327" s="74">
        <f t="shared" si="584"/>
        <v>0</v>
      </c>
      <c r="AO327" s="75">
        <f t="shared" si="585"/>
        <v>0</v>
      </c>
      <c r="AP327" s="76">
        <f t="shared" si="586"/>
        <v>0</v>
      </c>
      <c r="AQ327" s="77" t="str">
        <f t="shared" si="524"/>
        <v/>
      </c>
      <c r="AR327" s="77" t="str">
        <f t="shared" si="587"/>
        <v/>
      </c>
      <c r="AS327" s="78" t="str">
        <f t="shared" si="588"/>
        <v/>
      </c>
      <c r="AT327" s="77" t="str">
        <f t="shared" si="589"/>
        <v/>
      </c>
      <c r="AU327" s="79">
        <f t="shared" si="617"/>
        <v>0.1</v>
      </c>
      <c r="AV327" s="139">
        <f>DataEntry!P327</f>
        <v>0</v>
      </c>
      <c r="AW327" s="80" t="str">
        <f t="shared" si="525"/>
        <v/>
      </c>
      <c r="AX327" s="80" t="str">
        <f t="shared" si="526"/>
        <v/>
      </c>
      <c r="AY327" s="80" t="str">
        <f t="shared" si="527"/>
        <v/>
      </c>
      <c r="AZ327" s="92" t="str">
        <f>DataEntry!I327</f>
        <v/>
      </c>
      <c r="BA327" s="93" t="str">
        <f>DataEntry!J327</f>
        <v/>
      </c>
      <c r="BB327" s="92" t="str">
        <f>DataEntry!K327</f>
        <v/>
      </c>
      <c r="BC327" s="93" t="str">
        <f>DataEntry!L327</f>
        <v/>
      </c>
      <c r="BD327" s="92" t="str">
        <f>DataEntry!M327</f>
        <v/>
      </c>
      <c r="BE327" s="93" t="str">
        <f>DataEntry!N327</f>
        <v/>
      </c>
      <c r="BF327" s="77" t="str">
        <f t="shared" si="590"/>
        <v/>
      </c>
      <c r="BG327" s="77" t="str">
        <f t="shared" si="591"/>
        <v/>
      </c>
      <c r="BH327" s="77" t="str">
        <f t="shared" si="592"/>
        <v/>
      </c>
      <c r="BI327" s="83">
        <f t="shared" si="593"/>
        <v>0</v>
      </c>
      <c r="BJ327" s="83">
        <f t="shared" si="594"/>
        <v>0</v>
      </c>
      <c r="BK327" s="83">
        <f t="shared" si="595"/>
        <v>0</v>
      </c>
      <c r="BL327" s="84" t="str">
        <f t="shared" si="528"/>
        <v/>
      </c>
      <c r="BM327" s="84" t="str">
        <f t="shared" si="529"/>
        <v/>
      </c>
      <c r="BN327" s="85" t="str">
        <f t="shared" si="596"/>
        <v/>
      </c>
      <c r="BO327" s="84" t="str">
        <f t="shared" si="530"/>
        <v/>
      </c>
      <c r="BP327" s="84" t="str">
        <f t="shared" si="531"/>
        <v/>
      </c>
      <c r="BQ327" s="84" t="str">
        <f t="shared" si="532"/>
        <v/>
      </c>
      <c r="BR327" s="84" t="str">
        <f t="shared" si="597"/>
        <v/>
      </c>
      <c r="BS327" s="84" t="str">
        <f t="shared" si="597"/>
        <v/>
      </c>
      <c r="BT327" s="84" t="str">
        <f t="shared" si="597"/>
        <v/>
      </c>
      <c r="BU327" s="86" t="str">
        <f t="shared" si="598"/>
        <v/>
      </c>
      <c r="BV327" s="86" t="str">
        <f t="shared" si="598"/>
        <v/>
      </c>
      <c r="BW327" s="86" t="str">
        <f t="shared" si="598"/>
        <v/>
      </c>
      <c r="BX327" s="86" t="str">
        <f t="shared" si="599"/>
        <v/>
      </c>
      <c r="BY327" s="86" t="str">
        <f t="shared" si="599"/>
        <v/>
      </c>
      <c r="BZ327" s="86" t="str">
        <f t="shared" si="599"/>
        <v/>
      </c>
      <c r="CA327" s="83">
        <f>IF(AND(DataEntry!B327&gt;=ExFrom,DataEntry!B327&lt;=ExTo),0,IF(AR327&lt;DS327,0,DB327))</f>
        <v>0</v>
      </c>
      <c r="CB327" s="83">
        <f>IF(AND(DataEntry!B327&gt;=ExFrom,DataEntry!B327&lt;=ExTo),0,IF(AT327&lt;DT327,0,DC327))</f>
        <v>0</v>
      </c>
      <c r="CC327" s="14" t="str">
        <f t="shared" si="600"/>
        <v/>
      </c>
      <c r="CD327" s="72" t="str">
        <f t="shared" si="533"/>
        <v/>
      </c>
      <c r="CE327" s="87" t="str">
        <f t="shared" si="601"/>
        <v/>
      </c>
      <c r="CF327" s="88">
        <f t="shared" si="602"/>
        <v>0</v>
      </c>
      <c r="CG327" s="88">
        <f t="shared" si="603"/>
        <v>0</v>
      </c>
      <c r="CH327" s="87" t="str">
        <f t="shared" si="604"/>
        <v/>
      </c>
      <c r="CI327" s="89">
        <f t="shared" si="534"/>
        <v>1</v>
      </c>
      <c r="CJ327" s="89">
        <f t="shared" si="535"/>
        <v>1</v>
      </c>
      <c r="CK327" s="157">
        <f t="shared" si="536"/>
        <v>0</v>
      </c>
      <c r="CL327" s="90">
        <f t="shared" si="537"/>
        <v>0</v>
      </c>
      <c r="CM327" s="157">
        <f t="shared" si="538"/>
        <v>0</v>
      </c>
      <c r="CN327" s="90">
        <f t="shared" si="539"/>
        <v>0</v>
      </c>
      <c r="CO327" s="157">
        <f t="shared" si="540"/>
        <v>0</v>
      </c>
      <c r="CP327" s="90">
        <f t="shared" si="541"/>
        <v>0</v>
      </c>
      <c r="CQ327" s="157">
        <f t="shared" si="542"/>
        <v>0</v>
      </c>
      <c r="CR327" s="90">
        <f t="shared" si="543"/>
        <v>0</v>
      </c>
      <c r="CS327" s="157">
        <f t="shared" si="544"/>
        <v>0</v>
      </c>
      <c r="CT327" s="90">
        <f t="shared" si="545"/>
        <v>0</v>
      </c>
      <c r="CU327" s="157">
        <f t="shared" si="546"/>
        <v>0</v>
      </c>
      <c r="CV327" s="90">
        <f t="shared" si="547"/>
        <v>0</v>
      </c>
      <c r="CW327" s="157">
        <f t="shared" si="548"/>
        <v>0</v>
      </c>
      <c r="CX327" s="90">
        <f t="shared" si="549"/>
        <v>0</v>
      </c>
      <c r="CY327" s="157">
        <f t="shared" si="550"/>
        <v>0</v>
      </c>
      <c r="CZ327" s="90">
        <f t="shared" si="551"/>
        <v>0</v>
      </c>
      <c r="DA327" s="94" t="str">
        <f>DataEntry!B327</f>
        <v/>
      </c>
      <c r="DB327" s="83">
        <f t="shared" si="552"/>
        <v>0</v>
      </c>
      <c r="DC327" s="83">
        <f t="shared" si="553"/>
        <v>0</v>
      </c>
      <c r="DD327" s="145" t="str">
        <f t="shared" si="605"/>
        <v/>
      </c>
      <c r="DE327" s="145" t="str">
        <f t="shared" si="606"/>
        <v/>
      </c>
      <c r="DF327" s="145" t="str">
        <f t="shared" si="607"/>
        <v/>
      </c>
      <c r="DG327" s="145" t="str">
        <f t="shared" si="608"/>
        <v/>
      </c>
      <c r="DH327" s="145" t="str">
        <f t="shared" si="609"/>
        <v/>
      </c>
      <c r="DI327" s="145" t="str">
        <f t="shared" si="610"/>
        <v/>
      </c>
      <c r="DJ327" s="83">
        <f t="shared" si="611"/>
        <v>0</v>
      </c>
      <c r="DK327" s="83">
        <f t="shared" si="612"/>
        <v>0</v>
      </c>
      <c r="DL327" s="84" t="str">
        <f t="shared" si="613"/>
        <v/>
      </c>
      <c r="DM327" s="14" t="str">
        <f t="shared" si="614"/>
        <v/>
      </c>
      <c r="DN327" s="87">
        <f>IFERROR(DO327*(1-DCFactor)+Results!DP327*DCFactor,"")</f>
        <v>0.2762705882352941</v>
      </c>
      <c r="DO327" s="87">
        <f>(DFactor*Rounds*Number/2+SUM(BV$3:BV315))/(Rounds*Number/2+COUNT(BV$3:BV315))</f>
        <v>0.2656470588235294</v>
      </c>
      <c r="DP327" s="87">
        <f t="shared" si="554"/>
        <v>0.29599999999999999</v>
      </c>
      <c r="DQ327" s="84">
        <f t="shared" si="555"/>
        <v>0</v>
      </c>
      <c r="DR327" s="84">
        <f t="shared" si="556"/>
        <v>0</v>
      </c>
      <c r="DS327" s="87">
        <f t="shared" si="557"/>
        <v>0.33666666666666667</v>
      </c>
      <c r="DT327" s="87">
        <f t="shared" si="558"/>
        <v>0.33666666666666667</v>
      </c>
      <c r="DU327" s="87" t="str">
        <f t="shared" si="559"/>
        <v/>
      </c>
      <c r="DV327" s="86" t="str">
        <f t="shared" si="615"/>
        <v/>
      </c>
      <c r="DW327" s="86" t="str">
        <f t="shared" si="616"/>
        <v/>
      </c>
    </row>
    <row r="328" spans="1:127" x14ac:dyDescent="0.25">
      <c r="A328" s="69">
        <v>326</v>
      </c>
      <c r="B328" s="70" t="str">
        <f>DataEntry!C328</f>
        <v/>
      </c>
      <c r="C328" s="71">
        <f>COUNTIF(D$2:D328,D328)+COUNTIF(G$2:G328,D328)</f>
        <v>40</v>
      </c>
      <c r="D328" s="72" t="str">
        <f t="shared" si="517"/>
        <v/>
      </c>
      <c r="E328" s="70" t="str">
        <f>DataEntry!E328</f>
        <v/>
      </c>
      <c r="F328" s="71">
        <f>COUNTIF(D$2:D328,G328)+COUNTIF(G$2:G328,G328)</f>
        <v>40</v>
      </c>
      <c r="G328" s="72" t="str">
        <f t="shared" si="518"/>
        <v/>
      </c>
      <c r="H328" s="73" t="str">
        <f>DataEntry!G328</f>
        <v/>
      </c>
      <c r="I328" s="73" t="str">
        <f>DataEntry!H328</f>
        <v/>
      </c>
      <c r="J328" s="158" t="str">
        <f t="shared" si="516"/>
        <v/>
      </c>
      <c r="K328" s="156">
        <f t="shared" si="519"/>
        <v>0</v>
      </c>
      <c r="L328" s="224" t="str">
        <f t="shared" si="520"/>
        <v/>
      </c>
      <c r="M328" s="224" t="str">
        <f t="shared" si="521"/>
        <v/>
      </c>
      <c r="N328" s="236" t="str">
        <f t="shared" si="560"/>
        <v/>
      </c>
      <c r="O328" s="22" t="str">
        <f t="shared" si="561"/>
        <v>TG40</v>
      </c>
      <c r="P328" s="248" t="str">
        <f t="shared" si="522"/>
        <v/>
      </c>
      <c r="Q328" s="22" t="str">
        <f t="shared" si="562"/>
        <v>TG40</v>
      </c>
      <c r="R328" s="248" t="str">
        <f t="shared" si="523"/>
        <v/>
      </c>
      <c r="S328" s="74">
        <f t="shared" si="563"/>
        <v>0</v>
      </c>
      <c r="T328" s="75">
        <f t="shared" si="564"/>
        <v>0</v>
      </c>
      <c r="U328" s="76">
        <f t="shared" si="565"/>
        <v>0</v>
      </c>
      <c r="V328" s="74">
        <f t="shared" si="566"/>
        <v>0</v>
      </c>
      <c r="W328" s="75">
        <f t="shared" si="567"/>
        <v>0</v>
      </c>
      <c r="X328" s="76">
        <f t="shared" si="568"/>
        <v>0</v>
      </c>
      <c r="Y328" s="74">
        <f t="shared" si="569"/>
        <v>0</v>
      </c>
      <c r="Z328" s="75">
        <f t="shared" si="570"/>
        <v>0</v>
      </c>
      <c r="AA328" s="76">
        <f t="shared" si="571"/>
        <v>0</v>
      </c>
      <c r="AB328" s="74">
        <f t="shared" si="572"/>
        <v>0</v>
      </c>
      <c r="AC328" s="75">
        <f t="shared" si="573"/>
        <v>0</v>
      </c>
      <c r="AD328" s="76">
        <f t="shared" si="574"/>
        <v>0</v>
      </c>
      <c r="AE328" s="74">
        <f t="shared" si="575"/>
        <v>0</v>
      </c>
      <c r="AF328" s="75">
        <f t="shared" si="576"/>
        <v>0</v>
      </c>
      <c r="AG328" s="76">
        <f t="shared" si="577"/>
        <v>0</v>
      </c>
      <c r="AH328" s="74">
        <f t="shared" si="578"/>
        <v>0</v>
      </c>
      <c r="AI328" s="75">
        <f t="shared" si="579"/>
        <v>0</v>
      </c>
      <c r="AJ328" s="76">
        <f t="shared" si="580"/>
        <v>0</v>
      </c>
      <c r="AK328" s="74">
        <f t="shared" si="581"/>
        <v>0</v>
      </c>
      <c r="AL328" s="75">
        <f t="shared" si="582"/>
        <v>0</v>
      </c>
      <c r="AM328" s="76">
        <f t="shared" si="583"/>
        <v>0</v>
      </c>
      <c r="AN328" s="74">
        <f t="shared" si="584"/>
        <v>0</v>
      </c>
      <c r="AO328" s="75">
        <f t="shared" si="585"/>
        <v>0</v>
      </c>
      <c r="AP328" s="76">
        <f t="shared" si="586"/>
        <v>0</v>
      </c>
      <c r="AQ328" s="77" t="str">
        <f t="shared" si="524"/>
        <v/>
      </c>
      <c r="AR328" s="77" t="str">
        <f t="shared" si="587"/>
        <v/>
      </c>
      <c r="AS328" s="78" t="str">
        <f t="shared" si="588"/>
        <v/>
      </c>
      <c r="AT328" s="77" t="str">
        <f t="shared" si="589"/>
        <v/>
      </c>
      <c r="AU328" s="79">
        <f t="shared" si="617"/>
        <v>0.1</v>
      </c>
      <c r="AV328" s="139">
        <f>DataEntry!P328</f>
        <v>0</v>
      </c>
      <c r="AW328" s="80" t="str">
        <f t="shared" si="525"/>
        <v/>
      </c>
      <c r="AX328" s="80" t="str">
        <f t="shared" si="526"/>
        <v/>
      </c>
      <c r="AY328" s="80" t="str">
        <f t="shared" si="527"/>
        <v/>
      </c>
      <c r="AZ328" s="92" t="str">
        <f>DataEntry!I328</f>
        <v/>
      </c>
      <c r="BA328" s="93" t="str">
        <f>DataEntry!J328</f>
        <v/>
      </c>
      <c r="BB328" s="92" t="str">
        <f>DataEntry!K328</f>
        <v/>
      </c>
      <c r="BC328" s="93" t="str">
        <f>DataEntry!L328</f>
        <v/>
      </c>
      <c r="BD328" s="92" t="str">
        <f>DataEntry!M328</f>
        <v/>
      </c>
      <c r="BE328" s="93" t="str">
        <f>DataEntry!N328</f>
        <v/>
      </c>
      <c r="BF328" s="77" t="str">
        <f t="shared" si="590"/>
        <v/>
      </c>
      <c r="BG328" s="77" t="str">
        <f t="shared" si="591"/>
        <v/>
      </c>
      <c r="BH328" s="77" t="str">
        <f t="shared" si="592"/>
        <v/>
      </c>
      <c r="BI328" s="83">
        <f t="shared" si="593"/>
        <v>0</v>
      </c>
      <c r="BJ328" s="83">
        <f t="shared" si="594"/>
        <v>0</v>
      </c>
      <c r="BK328" s="83">
        <f t="shared" si="595"/>
        <v>0</v>
      </c>
      <c r="BL328" s="84" t="str">
        <f t="shared" si="528"/>
        <v/>
      </c>
      <c r="BM328" s="84" t="str">
        <f t="shared" si="529"/>
        <v/>
      </c>
      <c r="BN328" s="85" t="str">
        <f t="shared" si="596"/>
        <v/>
      </c>
      <c r="BO328" s="84" t="str">
        <f t="shared" si="530"/>
        <v/>
      </c>
      <c r="BP328" s="84" t="str">
        <f t="shared" si="531"/>
        <v/>
      </c>
      <c r="BQ328" s="84" t="str">
        <f t="shared" si="532"/>
        <v/>
      </c>
      <c r="BR328" s="84" t="str">
        <f t="shared" si="597"/>
        <v/>
      </c>
      <c r="BS328" s="84" t="str">
        <f t="shared" si="597"/>
        <v/>
      </c>
      <c r="BT328" s="84" t="str">
        <f t="shared" si="597"/>
        <v/>
      </c>
      <c r="BU328" s="86" t="str">
        <f t="shared" si="598"/>
        <v/>
      </c>
      <c r="BV328" s="86" t="str">
        <f t="shared" si="598"/>
        <v/>
      </c>
      <c r="BW328" s="86" t="str">
        <f t="shared" si="598"/>
        <v/>
      </c>
      <c r="BX328" s="86" t="str">
        <f t="shared" si="599"/>
        <v/>
      </c>
      <c r="BY328" s="86" t="str">
        <f t="shared" si="599"/>
        <v/>
      </c>
      <c r="BZ328" s="86" t="str">
        <f t="shared" si="599"/>
        <v/>
      </c>
      <c r="CA328" s="83">
        <f>IF(AND(DataEntry!B328&gt;=ExFrom,DataEntry!B328&lt;=ExTo),0,IF(AR328&lt;DS328,0,DB328))</f>
        <v>0</v>
      </c>
      <c r="CB328" s="83">
        <f>IF(AND(DataEntry!B328&gt;=ExFrom,DataEntry!B328&lt;=ExTo),0,IF(AT328&lt;DT328,0,DC328))</f>
        <v>0</v>
      </c>
      <c r="CC328" s="14" t="str">
        <f t="shared" si="600"/>
        <v/>
      </c>
      <c r="CD328" s="72" t="str">
        <f t="shared" si="533"/>
        <v/>
      </c>
      <c r="CE328" s="87" t="str">
        <f t="shared" si="601"/>
        <v/>
      </c>
      <c r="CF328" s="88">
        <f t="shared" si="602"/>
        <v>0</v>
      </c>
      <c r="CG328" s="88">
        <f t="shared" si="603"/>
        <v>0</v>
      </c>
      <c r="CH328" s="87" t="str">
        <f t="shared" si="604"/>
        <v/>
      </c>
      <c r="CI328" s="89">
        <f t="shared" si="534"/>
        <v>1</v>
      </c>
      <c r="CJ328" s="89">
        <f t="shared" si="535"/>
        <v>1</v>
      </c>
      <c r="CK328" s="157">
        <f t="shared" si="536"/>
        <v>0</v>
      </c>
      <c r="CL328" s="90">
        <f t="shared" si="537"/>
        <v>0</v>
      </c>
      <c r="CM328" s="157">
        <f t="shared" si="538"/>
        <v>0</v>
      </c>
      <c r="CN328" s="90">
        <f t="shared" si="539"/>
        <v>0</v>
      </c>
      <c r="CO328" s="157">
        <f t="shared" si="540"/>
        <v>0</v>
      </c>
      <c r="CP328" s="90">
        <f t="shared" si="541"/>
        <v>0</v>
      </c>
      <c r="CQ328" s="157">
        <f t="shared" si="542"/>
        <v>0</v>
      </c>
      <c r="CR328" s="90">
        <f t="shared" si="543"/>
        <v>0</v>
      </c>
      <c r="CS328" s="157">
        <f t="shared" si="544"/>
        <v>0</v>
      </c>
      <c r="CT328" s="90">
        <f t="shared" si="545"/>
        <v>0</v>
      </c>
      <c r="CU328" s="157">
        <f t="shared" si="546"/>
        <v>0</v>
      </c>
      <c r="CV328" s="90">
        <f t="shared" si="547"/>
        <v>0</v>
      </c>
      <c r="CW328" s="157">
        <f t="shared" si="548"/>
        <v>0</v>
      </c>
      <c r="CX328" s="90">
        <f t="shared" si="549"/>
        <v>0</v>
      </c>
      <c r="CY328" s="157">
        <f t="shared" si="550"/>
        <v>0</v>
      </c>
      <c r="CZ328" s="90">
        <f t="shared" si="551"/>
        <v>0</v>
      </c>
      <c r="DA328" s="94" t="str">
        <f>DataEntry!B328</f>
        <v/>
      </c>
      <c r="DB328" s="83">
        <f t="shared" si="552"/>
        <v>0</v>
      </c>
      <c r="DC328" s="83">
        <f t="shared" si="553"/>
        <v>0</v>
      </c>
      <c r="DD328" s="145" t="str">
        <f t="shared" si="605"/>
        <v/>
      </c>
      <c r="DE328" s="145" t="str">
        <f t="shared" si="606"/>
        <v/>
      </c>
      <c r="DF328" s="145" t="str">
        <f t="shared" si="607"/>
        <v/>
      </c>
      <c r="DG328" s="145" t="str">
        <f t="shared" si="608"/>
        <v/>
      </c>
      <c r="DH328" s="145" t="str">
        <f t="shared" si="609"/>
        <v/>
      </c>
      <c r="DI328" s="145" t="str">
        <f t="shared" si="610"/>
        <v/>
      </c>
      <c r="DJ328" s="83">
        <f t="shared" si="611"/>
        <v>0</v>
      </c>
      <c r="DK328" s="83">
        <f t="shared" si="612"/>
        <v>0</v>
      </c>
      <c r="DL328" s="84" t="str">
        <f t="shared" si="613"/>
        <v/>
      </c>
      <c r="DM328" s="14" t="str">
        <f t="shared" si="614"/>
        <v/>
      </c>
      <c r="DN328" s="87">
        <f>IFERROR(DO328*(1-DCFactor)+Results!DP328*DCFactor,"")</f>
        <v>0.2762705882352941</v>
      </c>
      <c r="DO328" s="87">
        <f>(DFactor*Rounds*Number/2+SUM(BV$3:BV316))/(Rounds*Number/2+COUNT(BV$3:BV316))</f>
        <v>0.2656470588235294</v>
      </c>
      <c r="DP328" s="87">
        <f t="shared" si="554"/>
        <v>0.29599999999999999</v>
      </c>
      <c r="DQ328" s="84">
        <f t="shared" si="555"/>
        <v>0</v>
      </c>
      <c r="DR328" s="84">
        <f t="shared" si="556"/>
        <v>0</v>
      </c>
      <c r="DS328" s="87">
        <f t="shared" si="557"/>
        <v>0.33666666666666667</v>
      </c>
      <c r="DT328" s="87">
        <f t="shared" si="558"/>
        <v>0.33666666666666667</v>
      </c>
      <c r="DU328" s="87" t="str">
        <f t="shared" si="559"/>
        <v/>
      </c>
      <c r="DV328" s="86" t="str">
        <f t="shared" si="615"/>
        <v/>
      </c>
      <c r="DW328" s="86" t="str">
        <f t="shared" si="616"/>
        <v/>
      </c>
    </row>
    <row r="329" spans="1:127" x14ac:dyDescent="0.25">
      <c r="A329" s="69">
        <v>327</v>
      </c>
      <c r="B329" s="70" t="str">
        <f>DataEntry!C329</f>
        <v/>
      </c>
      <c r="C329" s="71">
        <f>COUNTIF(D$2:D329,D329)+COUNTIF(G$2:G329,D329)</f>
        <v>42</v>
      </c>
      <c r="D329" s="72" t="str">
        <f t="shared" si="517"/>
        <v/>
      </c>
      <c r="E329" s="70" t="str">
        <f>DataEntry!E329</f>
        <v/>
      </c>
      <c r="F329" s="71">
        <f>COUNTIF(D$2:D329,G329)+COUNTIF(G$2:G329,G329)</f>
        <v>42</v>
      </c>
      <c r="G329" s="72" t="str">
        <f t="shared" si="518"/>
        <v/>
      </c>
      <c r="H329" s="73" t="str">
        <f>DataEntry!G329</f>
        <v/>
      </c>
      <c r="I329" s="73" t="str">
        <f>DataEntry!H329</f>
        <v/>
      </c>
      <c r="J329" s="158" t="str">
        <f t="shared" si="516"/>
        <v/>
      </c>
      <c r="K329" s="156">
        <f t="shared" si="519"/>
        <v>0</v>
      </c>
      <c r="L329" s="224" t="str">
        <f t="shared" si="520"/>
        <v/>
      </c>
      <c r="M329" s="224" t="str">
        <f t="shared" si="521"/>
        <v/>
      </c>
      <c r="N329" s="236" t="str">
        <f t="shared" si="560"/>
        <v/>
      </c>
      <c r="O329" s="22" t="str">
        <f t="shared" si="561"/>
        <v>TG42</v>
      </c>
      <c r="P329" s="248" t="str">
        <f t="shared" si="522"/>
        <v/>
      </c>
      <c r="Q329" s="22" t="str">
        <f t="shared" si="562"/>
        <v>TG42</v>
      </c>
      <c r="R329" s="248" t="str">
        <f t="shared" si="523"/>
        <v/>
      </c>
      <c r="S329" s="74">
        <f t="shared" si="563"/>
        <v>0</v>
      </c>
      <c r="T329" s="75">
        <f t="shared" si="564"/>
        <v>0</v>
      </c>
      <c r="U329" s="76">
        <f t="shared" si="565"/>
        <v>0</v>
      </c>
      <c r="V329" s="74">
        <f t="shared" si="566"/>
        <v>0</v>
      </c>
      <c r="W329" s="75">
        <f t="shared" si="567"/>
        <v>0</v>
      </c>
      <c r="X329" s="76">
        <f t="shared" si="568"/>
        <v>0</v>
      </c>
      <c r="Y329" s="74">
        <f t="shared" si="569"/>
        <v>0</v>
      </c>
      <c r="Z329" s="75">
        <f t="shared" si="570"/>
        <v>0</v>
      </c>
      <c r="AA329" s="76">
        <f t="shared" si="571"/>
        <v>0</v>
      </c>
      <c r="AB329" s="74">
        <f t="shared" si="572"/>
        <v>0</v>
      </c>
      <c r="AC329" s="75">
        <f t="shared" si="573"/>
        <v>0</v>
      </c>
      <c r="AD329" s="76">
        <f t="shared" si="574"/>
        <v>0</v>
      </c>
      <c r="AE329" s="74">
        <f t="shared" si="575"/>
        <v>0</v>
      </c>
      <c r="AF329" s="75">
        <f t="shared" si="576"/>
        <v>0</v>
      </c>
      <c r="AG329" s="76">
        <f t="shared" si="577"/>
        <v>0</v>
      </c>
      <c r="AH329" s="74">
        <f t="shared" si="578"/>
        <v>0</v>
      </c>
      <c r="AI329" s="75">
        <f t="shared" si="579"/>
        <v>0</v>
      </c>
      <c r="AJ329" s="76">
        <f t="shared" si="580"/>
        <v>0</v>
      </c>
      <c r="AK329" s="74">
        <f t="shared" si="581"/>
        <v>0</v>
      </c>
      <c r="AL329" s="75">
        <f t="shared" si="582"/>
        <v>0</v>
      </c>
      <c r="AM329" s="76">
        <f t="shared" si="583"/>
        <v>0</v>
      </c>
      <c r="AN329" s="74">
        <f t="shared" si="584"/>
        <v>0</v>
      </c>
      <c r="AO329" s="75">
        <f t="shared" si="585"/>
        <v>0</v>
      </c>
      <c r="AP329" s="76">
        <f t="shared" si="586"/>
        <v>0</v>
      </c>
      <c r="AQ329" s="77" t="str">
        <f t="shared" si="524"/>
        <v/>
      </c>
      <c r="AR329" s="77" t="str">
        <f t="shared" si="587"/>
        <v/>
      </c>
      <c r="AS329" s="78" t="str">
        <f t="shared" si="588"/>
        <v/>
      </c>
      <c r="AT329" s="77" t="str">
        <f t="shared" si="589"/>
        <v/>
      </c>
      <c r="AU329" s="79">
        <f t="shared" si="617"/>
        <v>0.1</v>
      </c>
      <c r="AV329" s="139">
        <f>DataEntry!P329</f>
        <v>0</v>
      </c>
      <c r="AW329" s="80" t="str">
        <f t="shared" si="525"/>
        <v/>
      </c>
      <c r="AX329" s="80" t="str">
        <f t="shared" si="526"/>
        <v/>
      </c>
      <c r="AY329" s="80" t="str">
        <f t="shared" si="527"/>
        <v/>
      </c>
      <c r="AZ329" s="92" t="str">
        <f>DataEntry!I329</f>
        <v/>
      </c>
      <c r="BA329" s="93" t="str">
        <f>DataEntry!J329</f>
        <v/>
      </c>
      <c r="BB329" s="92" t="str">
        <f>DataEntry!K329</f>
        <v/>
      </c>
      <c r="BC329" s="93" t="str">
        <f>DataEntry!L329</f>
        <v/>
      </c>
      <c r="BD329" s="92" t="str">
        <f>DataEntry!M329</f>
        <v/>
      </c>
      <c r="BE329" s="93" t="str">
        <f>DataEntry!N329</f>
        <v/>
      </c>
      <c r="BF329" s="77" t="str">
        <f t="shared" si="590"/>
        <v/>
      </c>
      <c r="BG329" s="77" t="str">
        <f t="shared" si="591"/>
        <v/>
      </c>
      <c r="BH329" s="77" t="str">
        <f t="shared" si="592"/>
        <v/>
      </c>
      <c r="BI329" s="83">
        <f t="shared" si="593"/>
        <v>0</v>
      </c>
      <c r="BJ329" s="83">
        <f t="shared" si="594"/>
        <v>0</v>
      </c>
      <c r="BK329" s="83">
        <f t="shared" si="595"/>
        <v>0</v>
      </c>
      <c r="BL329" s="84" t="str">
        <f t="shared" si="528"/>
        <v/>
      </c>
      <c r="BM329" s="84" t="str">
        <f t="shared" si="529"/>
        <v/>
      </c>
      <c r="BN329" s="85" t="str">
        <f t="shared" si="596"/>
        <v/>
      </c>
      <c r="BO329" s="84" t="str">
        <f t="shared" si="530"/>
        <v/>
      </c>
      <c r="BP329" s="84" t="str">
        <f t="shared" si="531"/>
        <v/>
      </c>
      <c r="BQ329" s="84" t="str">
        <f t="shared" si="532"/>
        <v/>
      </c>
      <c r="BR329" s="84" t="str">
        <f t="shared" si="597"/>
        <v/>
      </c>
      <c r="BS329" s="84" t="str">
        <f t="shared" si="597"/>
        <v/>
      </c>
      <c r="BT329" s="84" t="str">
        <f t="shared" si="597"/>
        <v/>
      </c>
      <c r="BU329" s="86" t="str">
        <f t="shared" si="598"/>
        <v/>
      </c>
      <c r="BV329" s="86" t="str">
        <f t="shared" si="598"/>
        <v/>
      </c>
      <c r="BW329" s="86" t="str">
        <f t="shared" si="598"/>
        <v/>
      </c>
      <c r="BX329" s="86" t="str">
        <f t="shared" si="599"/>
        <v/>
      </c>
      <c r="BY329" s="86" t="str">
        <f t="shared" si="599"/>
        <v/>
      </c>
      <c r="BZ329" s="86" t="str">
        <f t="shared" si="599"/>
        <v/>
      </c>
      <c r="CA329" s="83">
        <f>IF(AND(DataEntry!B329&gt;=ExFrom,DataEntry!B329&lt;=ExTo),0,IF(AR329&lt;DS329,0,DB329))</f>
        <v>0</v>
      </c>
      <c r="CB329" s="83">
        <f>IF(AND(DataEntry!B329&gt;=ExFrom,DataEntry!B329&lt;=ExTo),0,IF(AT329&lt;DT329,0,DC329))</f>
        <v>0</v>
      </c>
      <c r="CC329" s="14" t="str">
        <f t="shared" si="600"/>
        <v/>
      </c>
      <c r="CD329" s="72" t="str">
        <f t="shared" si="533"/>
        <v/>
      </c>
      <c r="CE329" s="87" t="str">
        <f t="shared" si="601"/>
        <v/>
      </c>
      <c r="CF329" s="88">
        <f t="shared" si="602"/>
        <v>0</v>
      </c>
      <c r="CG329" s="88">
        <f t="shared" si="603"/>
        <v>0</v>
      </c>
      <c r="CH329" s="87" t="str">
        <f t="shared" si="604"/>
        <v/>
      </c>
      <c r="CI329" s="89">
        <f t="shared" si="534"/>
        <v>1</v>
      </c>
      <c r="CJ329" s="89">
        <f t="shared" si="535"/>
        <v>1</v>
      </c>
      <c r="CK329" s="157">
        <f t="shared" si="536"/>
        <v>0</v>
      </c>
      <c r="CL329" s="90">
        <f t="shared" si="537"/>
        <v>0</v>
      </c>
      <c r="CM329" s="157">
        <f t="shared" si="538"/>
        <v>0</v>
      </c>
      <c r="CN329" s="90">
        <f t="shared" si="539"/>
        <v>0</v>
      </c>
      <c r="CO329" s="157">
        <f t="shared" si="540"/>
        <v>0</v>
      </c>
      <c r="CP329" s="90">
        <f t="shared" si="541"/>
        <v>0</v>
      </c>
      <c r="CQ329" s="157">
        <f t="shared" si="542"/>
        <v>0</v>
      </c>
      <c r="CR329" s="90">
        <f t="shared" si="543"/>
        <v>0</v>
      </c>
      <c r="CS329" s="157">
        <f t="shared" si="544"/>
        <v>0</v>
      </c>
      <c r="CT329" s="90">
        <f t="shared" si="545"/>
        <v>0</v>
      </c>
      <c r="CU329" s="157">
        <f t="shared" si="546"/>
        <v>0</v>
      </c>
      <c r="CV329" s="90">
        <f t="shared" si="547"/>
        <v>0</v>
      </c>
      <c r="CW329" s="157">
        <f t="shared" si="548"/>
        <v>0</v>
      </c>
      <c r="CX329" s="90">
        <f t="shared" si="549"/>
        <v>0</v>
      </c>
      <c r="CY329" s="157">
        <f t="shared" si="550"/>
        <v>0</v>
      </c>
      <c r="CZ329" s="90">
        <f t="shared" si="551"/>
        <v>0</v>
      </c>
      <c r="DA329" s="94" t="str">
        <f>DataEntry!B329</f>
        <v/>
      </c>
      <c r="DB329" s="83">
        <f t="shared" si="552"/>
        <v>0</v>
      </c>
      <c r="DC329" s="83">
        <f t="shared" si="553"/>
        <v>0</v>
      </c>
      <c r="DD329" s="145" t="str">
        <f t="shared" si="605"/>
        <v/>
      </c>
      <c r="DE329" s="145" t="str">
        <f t="shared" si="606"/>
        <v/>
      </c>
      <c r="DF329" s="145" t="str">
        <f t="shared" si="607"/>
        <v/>
      </c>
      <c r="DG329" s="145" t="str">
        <f t="shared" si="608"/>
        <v/>
      </c>
      <c r="DH329" s="145" t="str">
        <f t="shared" si="609"/>
        <v/>
      </c>
      <c r="DI329" s="145" t="str">
        <f t="shared" si="610"/>
        <v/>
      </c>
      <c r="DJ329" s="83">
        <f t="shared" si="611"/>
        <v>0</v>
      </c>
      <c r="DK329" s="83">
        <f t="shared" si="612"/>
        <v>0</v>
      </c>
      <c r="DL329" s="84" t="str">
        <f t="shared" si="613"/>
        <v/>
      </c>
      <c r="DM329" s="14" t="str">
        <f t="shared" si="614"/>
        <v/>
      </c>
      <c r="DN329" s="87">
        <f>IFERROR(DO329*(1-DCFactor)+Results!DP329*DCFactor,"")</f>
        <v>0.2762705882352941</v>
      </c>
      <c r="DO329" s="87">
        <f>(DFactor*Rounds*Number/2+SUM(BV$3:BV317))/(Rounds*Number/2+COUNT(BV$3:BV317))</f>
        <v>0.2656470588235294</v>
      </c>
      <c r="DP329" s="87">
        <f t="shared" si="554"/>
        <v>0.29599999999999999</v>
      </c>
      <c r="DQ329" s="84">
        <f t="shared" si="555"/>
        <v>0</v>
      </c>
      <c r="DR329" s="84">
        <f t="shared" si="556"/>
        <v>0</v>
      </c>
      <c r="DS329" s="87">
        <f t="shared" si="557"/>
        <v>0.33666666666666667</v>
      </c>
      <c r="DT329" s="87">
        <f t="shared" si="558"/>
        <v>0.33666666666666667</v>
      </c>
      <c r="DU329" s="87" t="str">
        <f t="shared" si="559"/>
        <v/>
      </c>
      <c r="DV329" s="86" t="str">
        <f t="shared" si="615"/>
        <v/>
      </c>
      <c r="DW329" s="86" t="str">
        <f t="shared" si="616"/>
        <v/>
      </c>
    </row>
    <row r="330" spans="1:127" x14ac:dyDescent="0.25">
      <c r="A330" s="69">
        <v>328</v>
      </c>
      <c r="B330" s="70" t="str">
        <f>DataEntry!C330</f>
        <v/>
      </c>
      <c r="C330" s="71">
        <f>COUNTIF(D$2:D330,D330)+COUNTIF(G$2:G330,D330)</f>
        <v>44</v>
      </c>
      <c r="D330" s="72" t="str">
        <f t="shared" si="517"/>
        <v/>
      </c>
      <c r="E330" s="70" t="str">
        <f>DataEntry!E330</f>
        <v/>
      </c>
      <c r="F330" s="71">
        <f>COUNTIF(D$2:D330,G330)+COUNTIF(G$2:G330,G330)</f>
        <v>44</v>
      </c>
      <c r="G330" s="72" t="str">
        <f t="shared" si="518"/>
        <v/>
      </c>
      <c r="H330" s="73" t="str">
        <f>DataEntry!G330</f>
        <v/>
      </c>
      <c r="I330" s="73" t="str">
        <f>DataEntry!H330</f>
        <v/>
      </c>
      <c r="J330" s="158" t="str">
        <f t="shared" si="516"/>
        <v/>
      </c>
      <c r="K330" s="156">
        <f t="shared" si="519"/>
        <v>0</v>
      </c>
      <c r="L330" s="224" t="str">
        <f t="shared" si="520"/>
        <v/>
      </c>
      <c r="M330" s="224" t="str">
        <f t="shared" si="521"/>
        <v/>
      </c>
      <c r="N330" s="236" t="str">
        <f t="shared" si="560"/>
        <v/>
      </c>
      <c r="O330" s="22" t="str">
        <f t="shared" si="561"/>
        <v>TG44</v>
      </c>
      <c r="P330" s="248" t="str">
        <f t="shared" si="522"/>
        <v/>
      </c>
      <c r="Q330" s="22" t="str">
        <f t="shared" si="562"/>
        <v>TG44</v>
      </c>
      <c r="R330" s="248" t="str">
        <f t="shared" si="523"/>
        <v/>
      </c>
      <c r="S330" s="74">
        <f t="shared" si="563"/>
        <v>0</v>
      </c>
      <c r="T330" s="75">
        <f t="shared" si="564"/>
        <v>0</v>
      </c>
      <c r="U330" s="76">
        <f t="shared" si="565"/>
        <v>0</v>
      </c>
      <c r="V330" s="74">
        <f t="shared" si="566"/>
        <v>0</v>
      </c>
      <c r="W330" s="75">
        <f t="shared" si="567"/>
        <v>0</v>
      </c>
      <c r="X330" s="76">
        <f t="shared" si="568"/>
        <v>0</v>
      </c>
      <c r="Y330" s="74">
        <f t="shared" si="569"/>
        <v>0</v>
      </c>
      <c r="Z330" s="75">
        <f t="shared" si="570"/>
        <v>0</v>
      </c>
      <c r="AA330" s="76">
        <f t="shared" si="571"/>
        <v>0</v>
      </c>
      <c r="AB330" s="74">
        <f t="shared" si="572"/>
        <v>0</v>
      </c>
      <c r="AC330" s="75">
        <f t="shared" si="573"/>
        <v>0</v>
      </c>
      <c r="AD330" s="76">
        <f t="shared" si="574"/>
        <v>0</v>
      </c>
      <c r="AE330" s="74">
        <f t="shared" si="575"/>
        <v>0</v>
      </c>
      <c r="AF330" s="75">
        <f t="shared" si="576"/>
        <v>0</v>
      </c>
      <c r="AG330" s="76">
        <f t="shared" si="577"/>
        <v>0</v>
      </c>
      <c r="AH330" s="74">
        <f t="shared" si="578"/>
        <v>0</v>
      </c>
      <c r="AI330" s="75">
        <f t="shared" si="579"/>
        <v>0</v>
      </c>
      <c r="AJ330" s="76">
        <f t="shared" si="580"/>
        <v>0</v>
      </c>
      <c r="AK330" s="74">
        <f t="shared" si="581"/>
        <v>0</v>
      </c>
      <c r="AL330" s="75">
        <f t="shared" si="582"/>
        <v>0</v>
      </c>
      <c r="AM330" s="76">
        <f t="shared" si="583"/>
        <v>0</v>
      </c>
      <c r="AN330" s="74">
        <f t="shared" si="584"/>
        <v>0</v>
      </c>
      <c r="AO330" s="75">
        <f t="shared" si="585"/>
        <v>0</v>
      </c>
      <c r="AP330" s="76">
        <f t="shared" si="586"/>
        <v>0</v>
      </c>
      <c r="AQ330" s="77" t="str">
        <f t="shared" si="524"/>
        <v/>
      </c>
      <c r="AR330" s="77" t="str">
        <f t="shared" si="587"/>
        <v/>
      </c>
      <c r="AS330" s="78" t="str">
        <f t="shared" si="588"/>
        <v/>
      </c>
      <c r="AT330" s="77" t="str">
        <f t="shared" si="589"/>
        <v/>
      </c>
      <c r="AU330" s="79">
        <f t="shared" si="617"/>
        <v>0.1</v>
      </c>
      <c r="AV330" s="139">
        <f>DataEntry!P330</f>
        <v>0</v>
      </c>
      <c r="AW330" s="80" t="str">
        <f t="shared" si="525"/>
        <v/>
      </c>
      <c r="AX330" s="80" t="str">
        <f t="shared" si="526"/>
        <v/>
      </c>
      <c r="AY330" s="80" t="str">
        <f t="shared" si="527"/>
        <v/>
      </c>
      <c r="AZ330" s="92" t="str">
        <f>DataEntry!I330</f>
        <v/>
      </c>
      <c r="BA330" s="93" t="str">
        <f>DataEntry!J330</f>
        <v/>
      </c>
      <c r="BB330" s="92" t="str">
        <f>DataEntry!K330</f>
        <v/>
      </c>
      <c r="BC330" s="93" t="str">
        <f>DataEntry!L330</f>
        <v/>
      </c>
      <c r="BD330" s="92" t="str">
        <f>DataEntry!M330</f>
        <v/>
      </c>
      <c r="BE330" s="93" t="str">
        <f>DataEntry!N330</f>
        <v/>
      </c>
      <c r="BF330" s="77" t="str">
        <f t="shared" si="590"/>
        <v/>
      </c>
      <c r="BG330" s="77" t="str">
        <f t="shared" si="591"/>
        <v/>
      </c>
      <c r="BH330" s="77" t="str">
        <f t="shared" si="592"/>
        <v/>
      </c>
      <c r="BI330" s="83">
        <f t="shared" si="593"/>
        <v>0</v>
      </c>
      <c r="BJ330" s="83">
        <f t="shared" si="594"/>
        <v>0</v>
      </c>
      <c r="BK330" s="83">
        <f t="shared" si="595"/>
        <v>0</v>
      </c>
      <c r="BL330" s="84" t="str">
        <f t="shared" si="528"/>
        <v/>
      </c>
      <c r="BM330" s="84" t="str">
        <f t="shared" si="529"/>
        <v/>
      </c>
      <c r="BN330" s="85" t="str">
        <f t="shared" si="596"/>
        <v/>
      </c>
      <c r="BO330" s="84" t="str">
        <f t="shared" si="530"/>
        <v/>
      </c>
      <c r="BP330" s="84" t="str">
        <f t="shared" si="531"/>
        <v/>
      </c>
      <c r="BQ330" s="84" t="str">
        <f t="shared" si="532"/>
        <v/>
      </c>
      <c r="BR330" s="84" t="str">
        <f t="shared" si="597"/>
        <v/>
      </c>
      <c r="BS330" s="84" t="str">
        <f t="shared" si="597"/>
        <v/>
      </c>
      <c r="BT330" s="84" t="str">
        <f t="shared" si="597"/>
        <v/>
      </c>
      <c r="BU330" s="86" t="str">
        <f t="shared" si="598"/>
        <v/>
      </c>
      <c r="BV330" s="86" t="str">
        <f t="shared" si="598"/>
        <v/>
      </c>
      <c r="BW330" s="86" t="str">
        <f t="shared" si="598"/>
        <v/>
      </c>
      <c r="BX330" s="86" t="str">
        <f t="shared" si="599"/>
        <v/>
      </c>
      <c r="BY330" s="86" t="str">
        <f t="shared" si="599"/>
        <v/>
      </c>
      <c r="BZ330" s="86" t="str">
        <f t="shared" si="599"/>
        <v/>
      </c>
      <c r="CA330" s="83">
        <f>IF(AND(DataEntry!B330&gt;=ExFrom,DataEntry!B330&lt;=ExTo),0,IF(AR330&lt;DS330,0,DB330))</f>
        <v>0</v>
      </c>
      <c r="CB330" s="83">
        <f>IF(AND(DataEntry!B330&gt;=ExFrom,DataEntry!B330&lt;=ExTo),0,IF(AT330&lt;DT330,0,DC330))</f>
        <v>0</v>
      </c>
      <c r="CC330" s="14" t="str">
        <f t="shared" si="600"/>
        <v/>
      </c>
      <c r="CD330" s="72" t="str">
        <f t="shared" si="533"/>
        <v/>
      </c>
      <c r="CE330" s="87" t="str">
        <f t="shared" si="601"/>
        <v/>
      </c>
      <c r="CF330" s="88">
        <f t="shared" si="602"/>
        <v>0</v>
      </c>
      <c r="CG330" s="88">
        <f t="shared" si="603"/>
        <v>0</v>
      </c>
      <c r="CH330" s="87" t="str">
        <f t="shared" si="604"/>
        <v/>
      </c>
      <c r="CI330" s="89">
        <f t="shared" si="534"/>
        <v>1</v>
      </c>
      <c r="CJ330" s="89">
        <f t="shared" si="535"/>
        <v>1</v>
      </c>
      <c r="CK330" s="157">
        <f t="shared" si="536"/>
        <v>0</v>
      </c>
      <c r="CL330" s="90">
        <f t="shared" si="537"/>
        <v>0</v>
      </c>
      <c r="CM330" s="157">
        <f t="shared" si="538"/>
        <v>0</v>
      </c>
      <c r="CN330" s="90">
        <f t="shared" si="539"/>
        <v>0</v>
      </c>
      <c r="CO330" s="157">
        <f t="shared" si="540"/>
        <v>0</v>
      </c>
      <c r="CP330" s="90">
        <f t="shared" si="541"/>
        <v>0</v>
      </c>
      <c r="CQ330" s="157">
        <f t="shared" si="542"/>
        <v>0</v>
      </c>
      <c r="CR330" s="90">
        <f t="shared" si="543"/>
        <v>0</v>
      </c>
      <c r="CS330" s="157">
        <f t="shared" si="544"/>
        <v>0</v>
      </c>
      <c r="CT330" s="90">
        <f t="shared" si="545"/>
        <v>0</v>
      </c>
      <c r="CU330" s="157">
        <f t="shared" si="546"/>
        <v>0</v>
      </c>
      <c r="CV330" s="90">
        <f t="shared" si="547"/>
        <v>0</v>
      </c>
      <c r="CW330" s="157">
        <f t="shared" si="548"/>
        <v>0</v>
      </c>
      <c r="CX330" s="90">
        <f t="shared" si="549"/>
        <v>0</v>
      </c>
      <c r="CY330" s="157">
        <f t="shared" si="550"/>
        <v>0</v>
      </c>
      <c r="CZ330" s="90">
        <f t="shared" si="551"/>
        <v>0</v>
      </c>
      <c r="DA330" s="94" t="str">
        <f>DataEntry!B330</f>
        <v/>
      </c>
      <c r="DB330" s="83">
        <f t="shared" si="552"/>
        <v>0</v>
      </c>
      <c r="DC330" s="83">
        <f t="shared" si="553"/>
        <v>0</v>
      </c>
      <c r="DD330" s="145" t="str">
        <f t="shared" si="605"/>
        <v/>
      </c>
      <c r="DE330" s="145" t="str">
        <f t="shared" si="606"/>
        <v/>
      </c>
      <c r="DF330" s="145" t="str">
        <f t="shared" si="607"/>
        <v/>
      </c>
      <c r="DG330" s="145" t="str">
        <f t="shared" si="608"/>
        <v/>
      </c>
      <c r="DH330" s="145" t="str">
        <f t="shared" si="609"/>
        <v/>
      </c>
      <c r="DI330" s="145" t="str">
        <f t="shared" si="610"/>
        <v/>
      </c>
      <c r="DJ330" s="83">
        <f t="shared" si="611"/>
        <v>0</v>
      </c>
      <c r="DK330" s="83">
        <f t="shared" si="612"/>
        <v>0</v>
      </c>
      <c r="DL330" s="84" t="str">
        <f t="shared" si="613"/>
        <v/>
      </c>
      <c r="DM330" s="14" t="str">
        <f t="shared" si="614"/>
        <v/>
      </c>
      <c r="DN330" s="87">
        <f>IFERROR(DO330*(1-DCFactor)+Results!DP330*DCFactor,"")</f>
        <v>0.2762705882352941</v>
      </c>
      <c r="DO330" s="87">
        <f>(DFactor*Rounds*Number/2+SUM(BV$3:BV318))/(Rounds*Number/2+COUNT(BV$3:BV318))</f>
        <v>0.2656470588235294</v>
      </c>
      <c r="DP330" s="87">
        <f t="shared" si="554"/>
        <v>0.29599999999999999</v>
      </c>
      <c r="DQ330" s="84">
        <f t="shared" si="555"/>
        <v>0</v>
      </c>
      <c r="DR330" s="84">
        <f t="shared" si="556"/>
        <v>0</v>
      </c>
      <c r="DS330" s="87">
        <f t="shared" si="557"/>
        <v>0.33666666666666667</v>
      </c>
      <c r="DT330" s="87">
        <f t="shared" si="558"/>
        <v>0.33666666666666667</v>
      </c>
      <c r="DU330" s="87" t="str">
        <f t="shared" si="559"/>
        <v/>
      </c>
      <c r="DV330" s="86" t="str">
        <f t="shared" si="615"/>
        <v/>
      </c>
      <c r="DW330" s="86" t="str">
        <f t="shared" si="616"/>
        <v/>
      </c>
    </row>
    <row r="331" spans="1:127" x14ac:dyDescent="0.25">
      <c r="A331" s="69">
        <v>329</v>
      </c>
      <c r="B331" s="70" t="str">
        <f>DataEntry!C331</f>
        <v/>
      </c>
      <c r="C331" s="71">
        <f>COUNTIF(D$2:D331,D331)+COUNTIF(G$2:G331,D331)</f>
        <v>46</v>
      </c>
      <c r="D331" s="72" t="str">
        <f t="shared" si="517"/>
        <v/>
      </c>
      <c r="E331" s="70" t="str">
        <f>DataEntry!E331</f>
        <v/>
      </c>
      <c r="F331" s="71">
        <f>COUNTIF(D$2:D331,G331)+COUNTIF(G$2:G331,G331)</f>
        <v>46</v>
      </c>
      <c r="G331" s="72" t="str">
        <f t="shared" si="518"/>
        <v/>
      </c>
      <c r="H331" s="73" t="str">
        <f>DataEntry!G331</f>
        <v/>
      </c>
      <c r="I331" s="73" t="str">
        <f>DataEntry!H331</f>
        <v/>
      </c>
      <c r="J331" s="158" t="str">
        <f t="shared" si="516"/>
        <v/>
      </c>
      <c r="K331" s="156">
        <f t="shared" si="519"/>
        <v>0</v>
      </c>
      <c r="L331" s="224" t="str">
        <f t="shared" si="520"/>
        <v/>
      </c>
      <c r="M331" s="224" t="str">
        <f t="shared" si="521"/>
        <v/>
      </c>
      <c r="N331" s="236" t="str">
        <f t="shared" si="560"/>
        <v/>
      </c>
      <c r="O331" s="22" t="str">
        <f t="shared" si="561"/>
        <v>TG46</v>
      </c>
      <c r="P331" s="248" t="str">
        <f t="shared" si="522"/>
        <v/>
      </c>
      <c r="Q331" s="22" t="str">
        <f t="shared" si="562"/>
        <v>TG46</v>
      </c>
      <c r="R331" s="248" t="str">
        <f t="shared" si="523"/>
        <v/>
      </c>
      <c r="S331" s="74">
        <f t="shared" si="563"/>
        <v>0</v>
      </c>
      <c r="T331" s="75">
        <f t="shared" si="564"/>
        <v>0</v>
      </c>
      <c r="U331" s="76">
        <f t="shared" si="565"/>
        <v>0</v>
      </c>
      <c r="V331" s="74">
        <f t="shared" si="566"/>
        <v>0</v>
      </c>
      <c r="W331" s="75">
        <f t="shared" si="567"/>
        <v>0</v>
      </c>
      <c r="X331" s="76">
        <f t="shared" si="568"/>
        <v>0</v>
      </c>
      <c r="Y331" s="74">
        <f t="shared" si="569"/>
        <v>0</v>
      </c>
      <c r="Z331" s="75">
        <f t="shared" si="570"/>
        <v>0</v>
      </c>
      <c r="AA331" s="76">
        <f t="shared" si="571"/>
        <v>0</v>
      </c>
      <c r="AB331" s="74">
        <f t="shared" si="572"/>
        <v>0</v>
      </c>
      <c r="AC331" s="75">
        <f t="shared" si="573"/>
        <v>0</v>
      </c>
      <c r="AD331" s="76">
        <f t="shared" si="574"/>
        <v>0</v>
      </c>
      <c r="AE331" s="74">
        <f t="shared" si="575"/>
        <v>0</v>
      </c>
      <c r="AF331" s="75">
        <f t="shared" si="576"/>
        <v>0</v>
      </c>
      <c r="AG331" s="76">
        <f t="shared" si="577"/>
        <v>0</v>
      </c>
      <c r="AH331" s="74">
        <f t="shared" si="578"/>
        <v>0</v>
      </c>
      <c r="AI331" s="75">
        <f t="shared" si="579"/>
        <v>0</v>
      </c>
      <c r="AJ331" s="76">
        <f t="shared" si="580"/>
        <v>0</v>
      </c>
      <c r="AK331" s="74">
        <f t="shared" si="581"/>
        <v>0</v>
      </c>
      <c r="AL331" s="75">
        <f t="shared" si="582"/>
        <v>0</v>
      </c>
      <c r="AM331" s="76">
        <f t="shared" si="583"/>
        <v>0</v>
      </c>
      <c r="AN331" s="74">
        <f t="shared" si="584"/>
        <v>0</v>
      </c>
      <c r="AO331" s="75">
        <f t="shared" si="585"/>
        <v>0</v>
      </c>
      <c r="AP331" s="76">
        <f t="shared" si="586"/>
        <v>0</v>
      </c>
      <c r="AQ331" s="77" t="str">
        <f t="shared" si="524"/>
        <v/>
      </c>
      <c r="AR331" s="77" t="str">
        <f t="shared" si="587"/>
        <v/>
      </c>
      <c r="AS331" s="78" t="str">
        <f t="shared" si="588"/>
        <v/>
      </c>
      <c r="AT331" s="77" t="str">
        <f t="shared" si="589"/>
        <v/>
      </c>
      <c r="AU331" s="79">
        <f t="shared" si="617"/>
        <v>0.1</v>
      </c>
      <c r="AV331" s="139">
        <f>DataEntry!P331</f>
        <v>0</v>
      </c>
      <c r="AW331" s="80" t="str">
        <f t="shared" si="525"/>
        <v/>
      </c>
      <c r="AX331" s="80" t="str">
        <f t="shared" si="526"/>
        <v/>
      </c>
      <c r="AY331" s="80" t="str">
        <f t="shared" si="527"/>
        <v/>
      </c>
      <c r="AZ331" s="92" t="str">
        <f>DataEntry!I331</f>
        <v/>
      </c>
      <c r="BA331" s="93" t="str">
        <f>DataEntry!J331</f>
        <v/>
      </c>
      <c r="BB331" s="92" t="str">
        <f>DataEntry!K331</f>
        <v/>
      </c>
      <c r="BC331" s="93" t="str">
        <f>DataEntry!L331</f>
        <v/>
      </c>
      <c r="BD331" s="92" t="str">
        <f>DataEntry!M331</f>
        <v/>
      </c>
      <c r="BE331" s="93" t="str">
        <f>DataEntry!N331</f>
        <v/>
      </c>
      <c r="BF331" s="77" t="str">
        <f t="shared" si="590"/>
        <v/>
      </c>
      <c r="BG331" s="77" t="str">
        <f t="shared" si="591"/>
        <v/>
      </c>
      <c r="BH331" s="77" t="str">
        <f t="shared" si="592"/>
        <v/>
      </c>
      <c r="BI331" s="83">
        <f t="shared" si="593"/>
        <v>0</v>
      </c>
      <c r="BJ331" s="83">
        <f t="shared" si="594"/>
        <v>0</v>
      </c>
      <c r="BK331" s="83">
        <f t="shared" si="595"/>
        <v>0</v>
      </c>
      <c r="BL331" s="84" t="str">
        <f t="shared" si="528"/>
        <v/>
      </c>
      <c r="BM331" s="84" t="str">
        <f t="shared" si="529"/>
        <v/>
      </c>
      <c r="BN331" s="85" t="str">
        <f t="shared" si="596"/>
        <v/>
      </c>
      <c r="BO331" s="84" t="str">
        <f t="shared" si="530"/>
        <v/>
      </c>
      <c r="BP331" s="84" t="str">
        <f t="shared" si="531"/>
        <v/>
      </c>
      <c r="BQ331" s="84" t="str">
        <f t="shared" si="532"/>
        <v/>
      </c>
      <c r="BR331" s="84" t="str">
        <f t="shared" si="597"/>
        <v/>
      </c>
      <c r="BS331" s="84" t="str">
        <f t="shared" si="597"/>
        <v/>
      </c>
      <c r="BT331" s="84" t="str">
        <f t="shared" si="597"/>
        <v/>
      </c>
      <c r="BU331" s="86" t="str">
        <f t="shared" si="598"/>
        <v/>
      </c>
      <c r="BV331" s="86" t="str">
        <f t="shared" si="598"/>
        <v/>
      </c>
      <c r="BW331" s="86" t="str">
        <f t="shared" si="598"/>
        <v/>
      </c>
      <c r="BX331" s="86" t="str">
        <f t="shared" si="599"/>
        <v/>
      </c>
      <c r="BY331" s="86" t="str">
        <f t="shared" si="599"/>
        <v/>
      </c>
      <c r="BZ331" s="86" t="str">
        <f t="shared" si="599"/>
        <v/>
      </c>
      <c r="CA331" s="83">
        <f>IF(AND(DataEntry!B331&gt;=ExFrom,DataEntry!B331&lt;=ExTo),0,IF(AR331&lt;DS331,0,DB331))</f>
        <v>0</v>
      </c>
      <c r="CB331" s="83">
        <f>IF(AND(DataEntry!B331&gt;=ExFrom,DataEntry!B331&lt;=ExTo),0,IF(AT331&lt;DT331,0,DC331))</f>
        <v>0</v>
      </c>
      <c r="CC331" s="14" t="str">
        <f t="shared" si="600"/>
        <v/>
      </c>
      <c r="CD331" s="72" t="str">
        <f t="shared" si="533"/>
        <v/>
      </c>
      <c r="CE331" s="87" t="str">
        <f t="shared" si="601"/>
        <v/>
      </c>
      <c r="CF331" s="88">
        <f t="shared" si="602"/>
        <v>0</v>
      </c>
      <c r="CG331" s="88">
        <f t="shared" si="603"/>
        <v>0</v>
      </c>
      <c r="CH331" s="87" t="str">
        <f t="shared" si="604"/>
        <v/>
      </c>
      <c r="CI331" s="89">
        <f t="shared" si="534"/>
        <v>1</v>
      </c>
      <c r="CJ331" s="89">
        <f t="shared" si="535"/>
        <v>1</v>
      </c>
      <c r="CK331" s="157">
        <f t="shared" si="536"/>
        <v>0</v>
      </c>
      <c r="CL331" s="90">
        <f t="shared" si="537"/>
        <v>0</v>
      </c>
      <c r="CM331" s="157">
        <f t="shared" si="538"/>
        <v>0</v>
      </c>
      <c r="CN331" s="90">
        <f t="shared" si="539"/>
        <v>0</v>
      </c>
      <c r="CO331" s="157">
        <f t="shared" si="540"/>
        <v>0</v>
      </c>
      <c r="CP331" s="90">
        <f t="shared" si="541"/>
        <v>0</v>
      </c>
      <c r="CQ331" s="157">
        <f t="shared" si="542"/>
        <v>0</v>
      </c>
      <c r="CR331" s="90">
        <f t="shared" si="543"/>
        <v>0</v>
      </c>
      <c r="CS331" s="157">
        <f t="shared" si="544"/>
        <v>0</v>
      </c>
      <c r="CT331" s="90">
        <f t="shared" si="545"/>
        <v>0</v>
      </c>
      <c r="CU331" s="157">
        <f t="shared" si="546"/>
        <v>0</v>
      </c>
      <c r="CV331" s="90">
        <f t="shared" si="547"/>
        <v>0</v>
      </c>
      <c r="CW331" s="157">
        <f t="shared" si="548"/>
        <v>0</v>
      </c>
      <c r="CX331" s="90">
        <f t="shared" si="549"/>
        <v>0</v>
      </c>
      <c r="CY331" s="157">
        <f t="shared" si="550"/>
        <v>0</v>
      </c>
      <c r="CZ331" s="90">
        <f t="shared" si="551"/>
        <v>0</v>
      </c>
      <c r="DA331" s="94" t="str">
        <f>DataEntry!B331</f>
        <v/>
      </c>
      <c r="DB331" s="83">
        <f t="shared" si="552"/>
        <v>0</v>
      </c>
      <c r="DC331" s="83">
        <f t="shared" si="553"/>
        <v>0</v>
      </c>
      <c r="DD331" s="145" t="str">
        <f t="shared" si="605"/>
        <v/>
      </c>
      <c r="DE331" s="145" t="str">
        <f t="shared" si="606"/>
        <v/>
      </c>
      <c r="DF331" s="145" t="str">
        <f t="shared" si="607"/>
        <v/>
      </c>
      <c r="DG331" s="145" t="str">
        <f t="shared" si="608"/>
        <v/>
      </c>
      <c r="DH331" s="145" t="str">
        <f t="shared" si="609"/>
        <v/>
      </c>
      <c r="DI331" s="145" t="str">
        <f t="shared" si="610"/>
        <v/>
      </c>
      <c r="DJ331" s="83">
        <f t="shared" si="611"/>
        <v>0</v>
      </c>
      <c r="DK331" s="83">
        <f t="shared" si="612"/>
        <v>0</v>
      </c>
      <c r="DL331" s="84" t="str">
        <f t="shared" si="613"/>
        <v/>
      </c>
      <c r="DM331" s="14" t="str">
        <f t="shared" si="614"/>
        <v/>
      </c>
      <c r="DN331" s="87">
        <f>IFERROR(DO331*(1-DCFactor)+Results!DP331*DCFactor,"")</f>
        <v>0.2762705882352941</v>
      </c>
      <c r="DO331" s="87">
        <f>(DFactor*Rounds*Number/2+SUM(BV$3:BV319))/(Rounds*Number/2+COUNT(BV$3:BV319))</f>
        <v>0.2656470588235294</v>
      </c>
      <c r="DP331" s="87">
        <f t="shared" si="554"/>
        <v>0.29599999999999999</v>
      </c>
      <c r="DQ331" s="84">
        <f t="shared" si="555"/>
        <v>0</v>
      </c>
      <c r="DR331" s="84">
        <f t="shared" si="556"/>
        <v>0</v>
      </c>
      <c r="DS331" s="87">
        <f t="shared" si="557"/>
        <v>0.33666666666666667</v>
      </c>
      <c r="DT331" s="87">
        <f t="shared" si="558"/>
        <v>0.33666666666666667</v>
      </c>
      <c r="DU331" s="87" t="str">
        <f t="shared" si="559"/>
        <v/>
      </c>
      <c r="DV331" s="86" t="str">
        <f t="shared" si="615"/>
        <v/>
      </c>
      <c r="DW331" s="86" t="str">
        <f t="shared" si="616"/>
        <v/>
      </c>
    </row>
    <row r="332" spans="1:127" x14ac:dyDescent="0.25">
      <c r="A332" s="69">
        <v>330</v>
      </c>
      <c r="B332" s="70" t="str">
        <f>DataEntry!C332</f>
        <v/>
      </c>
      <c r="C332" s="71">
        <f>COUNTIF(D$2:D332,D332)+COUNTIF(G$2:G332,D332)</f>
        <v>48</v>
      </c>
      <c r="D332" s="72" t="str">
        <f t="shared" si="517"/>
        <v/>
      </c>
      <c r="E332" s="70" t="str">
        <f>DataEntry!E332</f>
        <v/>
      </c>
      <c r="F332" s="71">
        <f>COUNTIF(D$2:D332,G332)+COUNTIF(G$2:G332,G332)</f>
        <v>48</v>
      </c>
      <c r="G332" s="72" t="str">
        <f t="shared" si="518"/>
        <v/>
      </c>
      <c r="H332" s="73" t="str">
        <f>DataEntry!G332</f>
        <v/>
      </c>
      <c r="I332" s="73" t="str">
        <f>DataEntry!H332</f>
        <v/>
      </c>
      <c r="J332" s="158" t="str">
        <f t="shared" si="516"/>
        <v/>
      </c>
      <c r="K332" s="156">
        <f t="shared" si="519"/>
        <v>0</v>
      </c>
      <c r="L332" s="224" t="str">
        <f t="shared" si="520"/>
        <v/>
      </c>
      <c r="M332" s="224" t="str">
        <f t="shared" si="521"/>
        <v/>
      </c>
      <c r="N332" s="236" t="str">
        <f t="shared" si="560"/>
        <v/>
      </c>
      <c r="O332" s="22" t="str">
        <f t="shared" si="561"/>
        <v>TG48</v>
      </c>
      <c r="P332" s="248" t="str">
        <f t="shared" si="522"/>
        <v/>
      </c>
      <c r="Q332" s="22" t="str">
        <f t="shared" si="562"/>
        <v>TG48</v>
      </c>
      <c r="R332" s="248" t="str">
        <f t="shared" si="523"/>
        <v/>
      </c>
      <c r="S332" s="74">
        <f t="shared" si="563"/>
        <v>0</v>
      </c>
      <c r="T332" s="75">
        <f t="shared" si="564"/>
        <v>0</v>
      </c>
      <c r="U332" s="76">
        <f t="shared" si="565"/>
        <v>0</v>
      </c>
      <c r="V332" s="74">
        <f t="shared" si="566"/>
        <v>0</v>
      </c>
      <c r="W332" s="75">
        <f t="shared" si="567"/>
        <v>0</v>
      </c>
      <c r="X332" s="76">
        <f t="shared" si="568"/>
        <v>0</v>
      </c>
      <c r="Y332" s="74">
        <f t="shared" si="569"/>
        <v>0</v>
      </c>
      <c r="Z332" s="75">
        <f t="shared" si="570"/>
        <v>0</v>
      </c>
      <c r="AA332" s="76">
        <f t="shared" si="571"/>
        <v>0</v>
      </c>
      <c r="AB332" s="74">
        <f t="shared" si="572"/>
        <v>0</v>
      </c>
      <c r="AC332" s="75">
        <f t="shared" si="573"/>
        <v>0</v>
      </c>
      <c r="AD332" s="76">
        <f t="shared" si="574"/>
        <v>0</v>
      </c>
      <c r="AE332" s="74">
        <f t="shared" si="575"/>
        <v>0</v>
      </c>
      <c r="AF332" s="75">
        <f t="shared" si="576"/>
        <v>0</v>
      </c>
      <c r="AG332" s="76">
        <f t="shared" si="577"/>
        <v>0</v>
      </c>
      <c r="AH332" s="74">
        <f t="shared" si="578"/>
        <v>0</v>
      </c>
      <c r="AI332" s="75">
        <f t="shared" si="579"/>
        <v>0</v>
      </c>
      <c r="AJ332" s="76">
        <f t="shared" si="580"/>
        <v>0</v>
      </c>
      <c r="AK332" s="74">
        <f t="shared" si="581"/>
        <v>0</v>
      </c>
      <c r="AL332" s="75">
        <f t="shared" si="582"/>
        <v>0</v>
      </c>
      <c r="AM332" s="76">
        <f t="shared" si="583"/>
        <v>0</v>
      </c>
      <c r="AN332" s="74">
        <f t="shared" si="584"/>
        <v>0</v>
      </c>
      <c r="AO332" s="75">
        <f t="shared" si="585"/>
        <v>0</v>
      </c>
      <c r="AP332" s="76">
        <f t="shared" si="586"/>
        <v>0</v>
      </c>
      <c r="AQ332" s="77" t="str">
        <f t="shared" si="524"/>
        <v/>
      </c>
      <c r="AR332" s="77" t="str">
        <f t="shared" si="587"/>
        <v/>
      </c>
      <c r="AS332" s="78" t="str">
        <f t="shared" si="588"/>
        <v/>
      </c>
      <c r="AT332" s="77" t="str">
        <f t="shared" si="589"/>
        <v/>
      </c>
      <c r="AU332" s="79">
        <f t="shared" si="617"/>
        <v>0.1</v>
      </c>
      <c r="AV332" s="139">
        <f>DataEntry!P332</f>
        <v>0</v>
      </c>
      <c r="AW332" s="80" t="str">
        <f t="shared" si="525"/>
        <v/>
      </c>
      <c r="AX332" s="80" t="str">
        <f t="shared" si="526"/>
        <v/>
      </c>
      <c r="AY332" s="80" t="str">
        <f t="shared" si="527"/>
        <v/>
      </c>
      <c r="AZ332" s="92" t="str">
        <f>DataEntry!I332</f>
        <v/>
      </c>
      <c r="BA332" s="93" t="str">
        <f>DataEntry!J332</f>
        <v/>
      </c>
      <c r="BB332" s="92" t="str">
        <f>DataEntry!K332</f>
        <v/>
      </c>
      <c r="BC332" s="93" t="str">
        <f>DataEntry!L332</f>
        <v/>
      </c>
      <c r="BD332" s="92" t="str">
        <f>DataEntry!M332</f>
        <v/>
      </c>
      <c r="BE332" s="93" t="str">
        <f>DataEntry!N332</f>
        <v/>
      </c>
      <c r="BF332" s="77" t="str">
        <f t="shared" si="590"/>
        <v/>
      </c>
      <c r="BG332" s="77" t="str">
        <f t="shared" si="591"/>
        <v/>
      </c>
      <c r="BH332" s="77" t="str">
        <f t="shared" si="592"/>
        <v/>
      </c>
      <c r="BI332" s="83">
        <f t="shared" si="593"/>
        <v>0</v>
      </c>
      <c r="BJ332" s="83">
        <f t="shared" si="594"/>
        <v>0</v>
      </c>
      <c r="BK332" s="83">
        <f t="shared" si="595"/>
        <v>0</v>
      </c>
      <c r="BL332" s="84" t="str">
        <f t="shared" si="528"/>
        <v/>
      </c>
      <c r="BM332" s="84" t="str">
        <f t="shared" si="529"/>
        <v/>
      </c>
      <c r="BN332" s="85" t="str">
        <f t="shared" si="596"/>
        <v/>
      </c>
      <c r="BO332" s="84" t="str">
        <f t="shared" si="530"/>
        <v/>
      </c>
      <c r="BP332" s="84" t="str">
        <f t="shared" si="531"/>
        <v/>
      </c>
      <c r="BQ332" s="84" t="str">
        <f t="shared" si="532"/>
        <v/>
      </c>
      <c r="BR332" s="84" t="str">
        <f t="shared" si="597"/>
        <v/>
      </c>
      <c r="BS332" s="84" t="str">
        <f t="shared" si="597"/>
        <v/>
      </c>
      <c r="BT332" s="84" t="str">
        <f t="shared" si="597"/>
        <v/>
      </c>
      <c r="BU332" s="86" t="str">
        <f t="shared" si="598"/>
        <v/>
      </c>
      <c r="BV332" s="86" t="str">
        <f t="shared" si="598"/>
        <v/>
      </c>
      <c r="BW332" s="86" t="str">
        <f t="shared" si="598"/>
        <v/>
      </c>
      <c r="BX332" s="86" t="str">
        <f t="shared" si="599"/>
        <v/>
      </c>
      <c r="BY332" s="86" t="str">
        <f t="shared" si="599"/>
        <v/>
      </c>
      <c r="BZ332" s="86" t="str">
        <f t="shared" si="599"/>
        <v/>
      </c>
      <c r="CA332" s="83">
        <f>IF(AND(DataEntry!B332&gt;=ExFrom,DataEntry!B332&lt;=ExTo),0,IF(AR332&lt;DS332,0,DB332))</f>
        <v>0</v>
      </c>
      <c r="CB332" s="83">
        <f>IF(AND(DataEntry!B332&gt;=ExFrom,DataEntry!B332&lt;=ExTo),0,IF(AT332&lt;DT332,0,DC332))</f>
        <v>0</v>
      </c>
      <c r="CC332" s="14" t="str">
        <f t="shared" si="600"/>
        <v/>
      </c>
      <c r="CD332" s="72" t="str">
        <f t="shared" si="533"/>
        <v/>
      </c>
      <c r="CE332" s="87" t="str">
        <f t="shared" si="601"/>
        <v/>
      </c>
      <c r="CF332" s="88">
        <f t="shared" si="602"/>
        <v>0</v>
      </c>
      <c r="CG332" s="88">
        <f t="shared" si="603"/>
        <v>0</v>
      </c>
      <c r="CH332" s="87" t="str">
        <f t="shared" si="604"/>
        <v/>
      </c>
      <c r="CI332" s="89">
        <f t="shared" si="534"/>
        <v>1</v>
      </c>
      <c r="CJ332" s="89">
        <f t="shared" si="535"/>
        <v>1</v>
      </c>
      <c r="CK332" s="157">
        <f t="shared" si="536"/>
        <v>0</v>
      </c>
      <c r="CL332" s="90">
        <f t="shared" si="537"/>
        <v>0</v>
      </c>
      <c r="CM332" s="157">
        <f t="shared" si="538"/>
        <v>0</v>
      </c>
      <c r="CN332" s="90">
        <f t="shared" si="539"/>
        <v>0</v>
      </c>
      <c r="CO332" s="157">
        <f t="shared" si="540"/>
        <v>0</v>
      </c>
      <c r="CP332" s="90">
        <f t="shared" si="541"/>
        <v>0</v>
      </c>
      <c r="CQ332" s="157">
        <f t="shared" si="542"/>
        <v>0</v>
      </c>
      <c r="CR332" s="90">
        <f t="shared" si="543"/>
        <v>0</v>
      </c>
      <c r="CS332" s="157">
        <f t="shared" si="544"/>
        <v>0</v>
      </c>
      <c r="CT332" s="90">
        <f t="shared" si="545"/>
        <v>0</v>
      </c>
      <c r="CU332" s="157">
        <f t="shared" si="546"/>
        <v>0</v>
      </c>
      <c r="CV332" s="90">
        <f t="shared" si="547"/>
        <v>0</v>
      </c>
      <c r="CW332" s="157">
        <f t="shared" si="548"/>
        <v>0</v>
      </c>
      <c r="CX332" s="90">
        <f t="shared" si="549"/>
        <v>0</v>
      </c>
      <c r="CY332" s="157">
        <f t="shared" si="550"/>
        <v>0</v>
      </c>
      <c r="CZ332" s="90">
        <f t="shared" si="551"/>
        <v>0</v>
      </c>
      <c r="DA332" s="94" t="str">
        <f>DataEntry!B332</f>
        <v/>
      </c>
      <c r="DB332" s="83">
        <f t="shared" si="552"/>
        <v>0</v>
      </c>
      <c r="DC332" s="83">
        <f t="shared" si="553"/>
        <v>0</v>
      </c>
      <c r="DD332" s="145" t="str">
        <f t="shared" si="605"/>
        <v/>
      </c>
      <c r="DE332" s="145" t="str">
        <f t="shared" si="606"/>
        <v/>
      </c>
      <c r="DF332" s="145" t="str">
        <f t="shared" si="607"/>
        <v/>
      </c>
      <c r="DG332" s="145" t="str">
        <f t="shared" si="608"/>
        <v/>
      </c>
      <c r="DH332" s="145" t="str">
        <f t="shared" si="609"/>
        <v/>
      </c>
      <c r="DI332" s="145" t="str">
        <f t="shared" si="610"/>
        <v/>
      </c>
      <c r="DJ332" s="83">
        <f t="shared" si="611"/>
        <v>0</v>
      </c>
      <c r="DK332" s="83">
        <f t="shared" si="612"/>
        <v>0</v>
      </c>
      <c r="DL332" s="84" t="str">
        <f t="shared" si="613"/>
        <v/>
      </c>
      <c r="DM332" s="14" t="str">
        <f t="shared" si="614"/>
        <v/>
      </c>
      <c r="DN332" s="87">
        <f>IFERROR(DO332*(1-DCFactor)+Results!DP332*DCFactor,"")</f>
        <v>0.2762705882352941</v>
      </c>
      <c r="DO332" s="87">
        <f>(DFactor*Rounds*Number/2+SUM(BV$3:BV320))/(Rounds*Number/2+COUNT(BV$3:BV320))</f>
        <v>0.2656470588235294</v>
      </c>
      <c r="DP332" s="87">
        <f t="shared" si="554"/>
        <v>0.29599999999999999</v>
      </c>
      <c r="DQ332" s="84">
        <f t="shared" si="555"/>
        <v>0</v>
      </c>
      <c r="DR332" s="84">
        <f t="shared" si="556"/>
        <v>0</v>
      </c>
      <c r="DS332" s="87">
        <f t="shared" si="557"/>
        <v>0.33666666666666667</v>
      </c>
      <c r="DT332" s="87">
        <f t="shared" si="558"/>
        <v>0.33666666666666667</v>
      </c>
      <c r="DU332" s="87" t="str">
        <f t="shared" si="559"/>
        <v/>
      </c>
      <c r="DV332" s="86" t="str">
        <f t="shared" si="615"/>
        <v/>
      </c>
      <c r="DW332" s="86" t="str">
        <f t="shared" si="616"/>
        <v/>
      </c>
    </row>
    <row r="333" spans="1:127" x14ac:dyDescent="0.25">
      <c r="A333" s="69">
        <v>331</v>
      </c>
      <c r="B333" s="70" t="str">
        <f>DataEntry!C333</f>
        <v/>
      </c>
      <c r="C333" s="71">
        <f>COUNTIF(D$2:D333,D333)+COUNTIF(G$2:G333,D333)</f>
        <v>50</v>
      </c>
      <c r="D333" s="72" t="str">
        <f t="shared" si="517"/>
        <v/>
      </c>
      <c r="E333" s="70" t="str">
        <f>DataEntry!E333</f>
        <v/>
      </c>
      <c r="F333" s="71">
        <f>COUNTIF(D$2:D333,G333)+COUNTIF(G$2:G333,G333)</f>
        <v>50</v>
      </c>
      <c r="G333" s="72" t="str">
        <f t="shared" si="518"/>
        <v/>
      </c>
      <c r="H333" s="73" t="str">
        <f>DataEntry!G333</f>
        <v/>
      </c>
      <c r="I333" s="73" t="str">
        <f>DataEntry!H333</f>
        <v/>
      </c>
      <c r="J333" s="158" t="str">
        <f t="shared" si="516"/>
        <v/>
      </c>
      <c r="K333" s="156">
        <f t="shared" si="519"/>
        <v>0</v>
      </c>
      <c r="L333" s="224" t="str">
        <f t="shared" si="520"/>
        <v/>
      </c>
      <c r="M333" s="224" t="str">
        <f t="shared" si="521"/>
        <v/>
      </c>
      <c r="N333" s="236" t="str">
        <f t="shared" si="560"/>
        <v/>
      </c>
      <c r="O333" s="22" t="str">
        <f t="shared" si="561"/>
        <v>TG50</v>
      </c>
      <c r="P333" s="248" t="str">
        <f t="shared" si="522"/>
        <v/>
      </c>
      <c r="Q333" s="22" t="str">
        <f t="shared" si="562"/>
        <v>TG50</v>
      </c>
      <c r="R333" s="248" t="str">
        <f t="shared" si="523"/>
        <v/>
      </c>
      <c r="S333" s="74">
        <f t="shared" si="563"/>
        <v>0</v>
      </c>
      <c r="T333" s="75">
        <f t="shared" si="564"/>
        <v>0</v>
      </c>
      <c r="U333" s="76">
        <f t="shared" si="565"/>
        <v>0</v>
      </c>
      <c r="V333" s="74">
        <f t="shared" si="566"/>
        <v>0</v>
      </c>
      <c r="W333" s="75">
        <f t="shared" si="567"/>
        <v>0</v>
      </c>
      <c r="X333" s="76">
        <f t="shared" si="568"/>
        <v>0</v>
      </c>
      <c r="Y333" s="74">
        <f t="shared" si="569"/>
        <v>0</v>
      </c>
      <c r="Z333" s="75">
        <f t="shared" si="570"/>
        <v>0</v>
      </c>
      <c r="AA333" s="76">
        <f t="shared" si="571"/>
        <v>0</v>
      </c>
      <c r="AB333" s="74">
        <f t="shared" si="572"/>
        <v>0</v>
      </c>
      <c r="AC333" s="75">
        <f t="shared" si="573"/>
        <v>0</v>
      </c>
      <c r="AD333" s="76">
        <f t="shared" si="574"/>
        <v>0</v>
      </c>
      <c r="AE333" s="74">
        <f t="shared" si="575"/>
        <v>0</v>
      </c>
      <c r="AF333" s="75">
        <f t="shared" si="576"/>
        <v>0</v>
      </c>
      <c r="AG333" s="76">
        <f t="shared" si="577"/>
        <v>0</v>
      </c>
      <c r="AH333" s="74">
        <f t="shared" si="578"/>
        <v>0</v>
      </c>
      <c r="AI333" s="75">
        <f t="shared" si="579"/>
        <v>0</v>
      </c>
      <c r="AJ333" s="76">
        <f t="shared" si="580"/>
        <v>0</v>
      </c>
      <c r="AK333" s="74">
        <f t="shared" si="581"/>
        <v>0</v>
      </c>
      <c r="AL333" s="75">
        <f t="shared" si="582"/>
        <v>0</v>
      </c>
      <c r="AM333" s="76">
        <f t="shared" si="583"/>
        <v>0</v>
      </c>
      <c r="AN333" s="74">
        <f t="shared" si="584"/>
        <v>0</v>
      </c>
      <c r="AO333" s="75">
        <f t="shared" si="585"/>
        <v>0</v>
      </c>
      <c r="AP333" s="76">
        <f t="shared" si="586"/>
        <v>0</v>
      </c>
      <c r="AQ333" s="77" t="str">
        <f t="shared" si="524"/>
        <v/>
      </c>
      <c r="AR333" s="77" t="str">
        <f t="shared" si="587"/>
        <v/>
      </c>
      <c r="AS333" s="78" t="str">
        <f t="shared" si="588"/>
        <v/>
      </c>
      <c r="AT333" s="77" t="str">
        <f t="shared" si="589"/>
        <v/>
      </c>
      <c r="AU333" s="79">
        <f t="shared" si="617"/>
        <v>0.1</v>
      </c>
      <c r="AV333" s="139">
        <f>DataEntry!P333</f>
        <v>0</v>
      </c>
      <c r="AW333" s="80" t="str">
        <f t="shared" si="525"/>
        <v/>
      </c>
      <c r="AX333" s="80" t="str">
        <f t="shared" si="526"/>
        <v/>
      </c>
      <c r="AY333" s="80" t="str">
        <f t="shared" si="527"/>
        <v/>
      </c>
      <c r="AZ333" s="92" t="str">
        <f>DataEntry!I333</f>
        <v/>
      </c>
      <c r="BA333" s="93" t="str">
        <f>DataEntry!J333</f>
        <v/>
      </c>
      <c r="BB333" s="92" t="str">
        <f>DataEntry!K333</f>
        <v/>
      </c>
      <c r="BC333" s="93" t="str">
        <f>DataEntry!L333</f>
        <v/>
      </c>
      <c r="BD333" s="92" t="str">
        <f>DataEntry!M333</f>
        <v/>
      </c>
      <c r="BE333" s="93" t="str">
        <f>DataEntry!N333</f>
        <v/>
      </c>
      <c r="BF333" s="77" t="str">
        <f t="shared" si="590"/>
        <v/>
      </c>
      <c r="BG333" s="77" t="str">
        <f t="shared" si="591"/>
        <v/>
      </c>
      <c r="BH333" s="77" t="str">
        <f t="shared" si="592"/>
        <v/>
      </c>
      <c r="BI333" s="83">
        <f t="shared" si="593"/>
        <v>0</v>
      </c>
      <c r="BJ333" s="83">
        <f t="shared" si="594"/>
        <v>0</v>
      </c>
      <c r="BK333" s="83">
        <f t="shared" si="595"/>
        <v>0</v>
      </c>
      <c r="BL333" s="84" t="str">
        <f t="shared" si="528"/>
        <v/>
      </c>
      <c r="BM333" s="84" t="str">
        <f t="shared" si="529"/>
        <v/>
      </c>
      <c r="BN333" s="85" t="str">
        <f t="shared" si="596"/>
        <v/>
      </c>
      <c r="BO333" s="84" t="str">
        <f t="shared" si="530"/>
        <v/>
      </c>
      <c r="BP333" s="84" t="str">
        <f t="shared" si="531"/>
        <v/>
      </c>
      <c r="BQ333" s="84" t="str">
        <f t="shared" si="532"/>
        <v/>
      </c>
      <c r="BR333" s="84" t="str">
        <f t="shared" si="597"/>
        <v/>
      </c>
      <c r="BS333" s="84" t="str">
        <f t="shared" si="597"/>
        <v/>
      </c>
      <c r="BT333" s="84" t="str">
        <f t="shared" si="597"/>
        <v/>
      </c>
      <c r="BU333" s="86" t="str">
        <f t="shared" si="598"/>
        <v/>
      </c>
      <c r="BV333" s="86" t="str">
        <f t="shared" si="598"/>
        <v/>
      </c>
      <c r="BW333" s="86" t="str">
        <f t="shared" si="598"/>
        <v/>
      </c>
      <c r="BX333" s="86" t="str">
        <f t="shared" si="599"/>
        <v/>
      </c>
      <c r="BY333" s="86" t="str">
        <f t="shared" si="599"/>
        <v/>
      </c>
      <c r="BZ333" s="86" t="str">
        <f t="shared" si="599"/>
        <v/>
      </c>
      <c r="CA333" s="83">
        <f>IF(AND(DataEntry!B333&gt;=ExFrom,DataEntry!B333&lt;=ExTo),0,IF(AR333&lt;DS333,0,DB333))</f>
        <v>0</v>
      </c>
      <c r="CB333" s="83">
        <f>IF(AND(DataEntry!B333&gt;=ExFrom,DataEntry!B333&lt;=ExTo),0,IF(AT333&lt;DT333,0,DC333))</f>
        <v>0</v>
      </c>
      <c r="CC333" s="14" t="str">
        <f t="shared" si="600"/>
        <v/>
      </c>
      <c r="CD333" s="72" t="str">
        <f t="shared" si="533"/>
        <v/>
      </c>
      <c r="CE333" s="87" t="str">
        <f t="shared" si="601"/>
        <v/>
      </c>
      <c r="CF333" s="88">
        <f t="shared" si="602"/>
        <v>0</v>
      </c>
      <c r="CG333" s="88">
        <f t="shared" si="603"/>
        <v>0</v>
      </c>
      <c r="CH333" s="87" t="str">
        <f t="shared" si="604"/>
        <v/>
      </c>
      <c r="CI333" s="89">
        <f t="shared" si="534"/>
        <v>1</v>
      </c>
      <c r="CJ333" s="89">
        <f t="shared" si="535"/>
        <v>1</v>
      </c>
      <c r="CK333" s="157">
        <f t="shared" si="536"/>
        <v>0</v>
      </c>
      <c r="CL333" s="90">
        <f t="shared" si="537"/>
        <v>0</v>
      </c>
      <c r="CM333" s="157">
        <f t="shared" si="538"/>
        <v>0</v>
      </c>
      <c r="CN333" s="90">
        <f t="shared" si="539"/>
        <v>0</v>
      </c>
      <c r="CO333" s="157">
        <f t="shared" si="540"/>
        <v>0</v>
      </c>
      <c r="CP333" s="90">
        <f t="shared" si="541"/>
        <v>0</v>
      </c>
      <c r="CQ333" s="157">
        <f t="shared" si="542"/>
        <v>0</v>
      </c>
      <c r="CR333" s="90">
        <f t="shared" si="543"/>
        <v>0</v>
      </c>
      <c r="CS333" s="157">
        <f t="shared" si="544"/>
        <v>0</v>
      </c>
      <c r="CT333" s="90">
        <f t="shared" si="545"/>
        <v>0</v>
      </c>
      <c r="CU333" s="157">
        <f t="shared" si="546"/>
        <v>0</v>
      </c>
      <c r="CV333" s="90">
        <f t="shared" si="547"/>
        <v>0</v>
      </c>
      <c r="CW333" s="157">
        <f t="shared" si="548"/>
        <v>0</v>
      </c>
      <c r="CX333" s="90">
        <f t="shared" si="549"/>
        <v>0</v>
      </c>
      <c r="CY333" s="157">
        <f t="shared" si="550"/>
        <v>0</v>
      </c>
      <c r="CZ333" s="90">
        <f t="shared" si="551"/>
        <v>0</v>
      </c>
      <c r="DA333" s="94" t="str">
        <f>DataEntry!B333</f>
        <v/>
      </c>
      <c r="DB333" s="83">
        <f t="shared" si="552"/>
        <v>0</v>
      </c>
      <c r="DC333" s="83">
        <f t="shared" si="553"/>
        <v>0</v>
      </c>
      <c r="DD333" s="145" t="str">
        <f t="shared" si="605"/>
        <v/>
      </c>
      <c r="DE333" s="145" t="str">
        <f t="shared" si="606"/>
        <v/>
      </c>
      <c r="DF333" s="145" t="str">
        <f t="shared" si="607"/>
        <v/>
      </c>
      <c r="DG333" s="145" t="str">
        <f t="shared" si="608"/>
        <v/>
      </c>
      <c r="DH333" s="145" t="str">
        <f t="shared" si="609"/>
        <v/>
      </c>
      <c r="DI333" s="145" t="str">
        <f t="shared" si="610"/>
        <v/>
      </c>
      <c r="DJ333" s="83">
        <f t="shared" si="611"/>
        <v>0</v>
      </c>
      <c r="DK333" s="83">
        <f t="shared" si="612"/>
        <v>0</v>
      </c>
      <c r="DL333" s="84" t="str">
        <f t="shared" si="613"/>
        <v/>
      </c>
      <c r="DM333" s="14" t="str">
        <f t="shared" si="614"/>
        <v/>
      </c>
      <c r="DN333" s="87">
        <f>IFERROR(DO333*(1-DCFactor)+Results!DP333*DCFactor,"")</f>
        <v>0.2762705882352941</v>
      </c>
      <c r="DO333" s="87">
        <f>(DFactor*Rounds*Number/2+SUM(BV$3:BV321))/(Rounds*Number/2+COUNT(BV$3:BV321))</f>
        <v>0.2656470588235294</v>
      </c>
      <c r="DP333" s="87">
        <f t="shared" si="554"/>
        <v>0.29599999999999999</v>
      </c>
      <c r="DQ333" s="84">
        <f t="shared" si="555"/>
        <v>0</v>
      </c>
      <c r="DR333" s="84">
        <f t="shared" si="556"/>
        <v>0</v>
      </c>
      <c r="DS333" s="87">
        <f t="shared" si="557"/>
        <v>0.33666666666666667</v>
      </c>
      <c r="DT333" s="87">
        <f t="shared" si="558"/>
        <v>0.33666666666666667</v>
      </c>
      <c r="DU333" s="87" t="str">
        <f t="shared" si="559"/>
        <v/>
      </c>
      <c r="DV333" s="86" t="str">
        <f t="shared" si="615"/>
        <v/>
      </c>
      <c r="DW333" s="86" t="str">
        <f t="shared" si="616"/>
        <v/>
      </c>
    </row>
    <row r="334" spans="1:127" x14ac:dyDescent="0.25">
      <c r="A334" s="69">
        <v>332</v>
      </c>
      <c r="B334" s="70" t="str">
        <f>DataEntry!C334</f>
        <v/>
      </c>
      <c r="C334" s="71">
        <f>COUNTIF(D$2:D334,D334)+COUNTIF(G$2:G334,D334)</f>
        <v>52</v>
      </c>
      <c r="D334" s="72" t="str">
        <f t="shared" si="517"/>
        <v/>
      </c>
      <c r="E334" s="70" t="str">
        <f>DataEntry!E334</f>
        <v/>
      </c>
      <c r="F334" s="71">
        <f>COUNTIF(D$2:D334,G334)+COUNTIF(G$2:G334,G334)</f>
        <v>52</v>
      </c>
      <c r="G334" s="72" t="str">
        <f t="shared" si="518"/>
        <v/>
      </c>
      <c r="H334" s="73" t="str">
        <f>DataEntry!G334</f>
        <v/>
      </c>
      <c r="I334" s="73" t="str">
        <f>DataEntry!H334</f>
        <v/>
      </c>
      <c r="J334" s="158" t="str">
        <f t="shared" si="516"/>
        <v/>
      </c>
      <c r="K334" s="156">
        <f t="shared" si="519"/>
        <v>0</v>
      </c>
      <c r="L334" s="224" t="str">
        <f t="shared" si="520"/>
        <v/>
      </c>
      <c r="M334" s="224" t="str">
        <f t="shared" si="521"/>
        <v/>
      </c>
      <c r="N334" s="236" t="str">
        <f t="shared" si="560"/>
        <v/>
      </c>
      <c r="O334" s="22" t="str">
        <f t="shared" si="561"/>
        <v>TG52</v>
      </c>
      <c r="P334" s="248" t="str">
        <f t="shared" si="522"/>
        <v/>
      </c>
      <c r="Q334" s="22" t="str">
        <f t="shared" si="562"/>
        <v>TG52</v>
      </c>
      <c r="R334" s="248" t="str">
        <f t="shared" si="523"/>
        <v/>
      </c>
      <c r="S334" s="74">
        <f t="shared" si="563"/>
        <v>0</v>
      </c>
      <c r="T334" s="75">
        <f t="shared" si="564"/>
        <v>0</v>
      </c>
      <c r="U334" s="76">
        <f t="shared" si="565"/>
        <v>0</v>
      </c>
      <c r="V334" s="74">
        <f t="shared" si="566"/>
        <v>0</v>
      </c>
      <c r="W334" s="75">
        <f t="shared" si="567"/>
        <v>0</v>
      </c>
      <c r="X334" s="76">
        <f t="shared" si="568"/>
        <v>0</v>
      </c>
      <c r="Y334" s="74">
        <f t="shared" si="569"/>
        <v>0</v>
      </c>
      <c r="Z334" s="75">
        <f t="shared" si="570"/>
        <v>0</v>
      </c>
      <c r="AA334" s="76">
        <f t="shared" si="571"/>
        <v>0</v>
      </c>
      <c r="AB334" s="74">
        <f t="shared" si="572"/>
        <v>0</v>
      </c>
      <c r="AC334" s="75">
        <f t="shared" si="573"/>
        <v>0</v>
      </c>
      <c r="AD334" s="76">
        <f t="shared" si="574"/>
        <v>0</v>
      </c>
      <c r="AE334" s="74">
        <f t="shared" si="575"/>
        <v>0</v>
      </c>
      <c r="AF334" s="75">
        <f t="shared" si="576"/>
        <v>0</v>
      </c>
      <c r="AG334" s="76">
        <f t="shared" si="577"/>
        <v>0</v>
      </c>
      <c r="AH334" s="74">
        <f t="shared" si="578"/>
        <v>0</v>
      </c>
      <c r="AI334" s="75">
        <f t="shared" si="579"/>
        <v>0</v>
      </c>
      <c r="AJ334" s="76">
        <f t="shared" si="580"/>
        <v>0</v>
      </c>
      <c r="AK334" s="74">
        <f t="shared" si="581"/>
        <v>0</v>
      </c>
      <c r="AL334" s="75">
        <f t="shared" si="582"/>
        <v>0</v>
      </c>
      <c r="AM334" s="76">
        <f t="shared" si="583"/>
        <v>0</v>
      </c>
      <c r="AN334" s="74">
        <f t="shared" si="584"/>
        <v>0</v>
      </c>
      <c r="AO334" s="75">
        <f t="shared" si="585"/>
        <v>0</v>
      </c>
      <c r="AP334" s="76">
        <f t="shared" si="586"/>
        <v>0</v>
      </c>
      <c r="AQ334" s="77" t="str">
        <f t="shared" si="524"/>
        <v/>
      </c>
      <c r="AR334" s="77" t="str">
        <f t="shared" si="587"/>
        <v/>
      </c>
      <c r="AS334" s="78" t="str">
        <f t="shared" si="588"/>
        <v/>
      </c>
      <c r="AT334" s="77" t="str">
        <f t="shared" si="589"/>
        <v/>
      </c>
      <c r="AU334" s="79">
        <f t="shared" si="617"/>
        <v>0.1</v>
      </c>
      <c r="AV334" s="139">
        <f>DataEntry!P334</f>
        <v>0</v>
      </c>
      <c r="AW334" s="80" t="str">
        <f t="shared" si="525"/>
        <v/>
      </c>
      <c r="AX334" s="80" t="str">
        <f t="shared" si="526"/>
        <v/>
      </c>
      <c r="AY334" s="80" t="str">
        <f t="shared" si="527"/>
        <v/>
      </c>
      <c r="AZ334" s="92" t="str">
        <f>DataEntry!I334</f>
        <v/>
      </c>
      <c r="BA334" s="93" t="str">
        <f>DataEntry!J334</f>
        <v/>
      </c>
      <c r="BB334" s="92" t="str">
        <f>DataEntry!K334</f>
        <v/>
      </c>
      <c r="BC334" s="93" t="str">
        <f>DataEntry!L334</f>
        <v/>
      </c>
      <c r="BD334" s="92" t="str">
        <f>DataEntry!M334</f>
        <v/>
      </c>
      <c r="BE334" s="93" t="str">
        <f>DataEntry!N334</f>
        <v/>
      </c>
      <c r="BF334" s="77" t="str">
        <f t="shared" si="590"/>
        <v/>
      </c>
      <c r="BG334" s="77" t="str">
        <f t="shared" si="591"/>
        <v/>
      </c>
      <c r="BH334" s="77" t="str">
        <f t="shared" si="592"/>
        <v/>
      </c>
      <c r="BI334" s="83">
        <f t="shared" si="593"/>
        <v>0</v>
      </c>
      <c r="BJ334" s="83">
        <f t="shared" si="594"/>
        <v>0</v>
      </c>
      <c r="BK334" s="83">
        <f t="shared" si="595"/>
        <v>0</v>
      </c>
      <c r="BL334" s="84" t="str">
        <f t="shared" si="528"/>
        <v/>
      </c>
      <c r="BM334" s="84" t="str">
        <f t="shared" si="529"/>
        <v/>
      </c>
      <c r="BN334" s="85" t="str">
        <f t="shared" si="596"/>
        <v/>
      </c>
      <c r="BO334" s="84" t="str">
        <f t="shared" si="530"/>
        <v/>
      </c>
      <c r="BP334" s="84" t="str">
        <f t="shared" si="531"/>
        <v/>
      </c>
      <c r="BQ334" s="84" t="str">
        <f t="shared" si="532"/>
        <v/>
      </c>
      <c r="BR334" s="84" t="str">
        <f t="shared" si="597"/>
        <v/>
      </c>
      <c r="BS334" s="84" t="str">
        <f t="shared" si="597"/>
        <v/>
      </c>
      <c r="BT334" s="84" t="str">
        <f t="shared" si="597"/>
        <v/>
      </c>
      <c r="BU334" s="86" t="str">
        <f t="shared" si="598"/>
        <v/>
      </c>
      <c r="BV334" s="86" t="str">
        <f t="shared" si="598"/>
        <v/>
      </c>
      <c r="BW334" s="86" t="str">
        <f t="shared" si="598"/>
        <v/>
      </c>
      <c r="BX334" s="86" t="str">
        <f t="shared" si="599"/>
        <v/>
      </c>
      <c r="BY334" s="86" t="str">
        <f t="shared" si="599"/>
        <v/>
      </c>
      <c r="BZ334" s="86" t="str">
        <f t="shared" si="599"/>
        <v/>
      </c>
      <c r="CA334" s="83">
        <f>IF(AND(DataEntry!B334&gt;=ExFrom,DataEntry!B334&lt;=ExTo),0,IF(AR334&lt;DS334,0,DB334))</f>
        <v>0</v>
      </c>
      <c r="CB334" s="83">
        <f>IF(AND(DataEntry!B334&gt;=ExFrom,DataEntry!B334&lt;=ExTo),0,IF(AT334&lt;DT334,0,DC334))</f>
        <v>0</v>
      </c>
      <c r="CC334" s="14" t="str">
        <f t="shared" si="600"/>
        <v/>
      </c>
      <c r="CD334" s="72" t="str">
        <f t="shared" si="533"/>
        <v/>
      </c>
      <c r="CE334" s="87" t="str">
        <f t="shared" si="601"/>
        <v/>
      </c>
      <c r="CF334" s="88">
        <f t="shared" si="602"/>
        <v>0</v>
      </c>
      <c r="CG334" s="88">
        <f t="shared" si="603"/>
        <v>0</v>
      </c>
      <c r="CH334" s="87" t="str">
        <f t="shared" si="604"/>
        <v/>
      </c>
      <c r="CI334" s="89">
        <f t="shared" si="534"/>
        <v>1</v>
      </c>
      <c r="CJ334" s="89">
        <f t="shared" si="535"/>
        <v>1</v>
      </c>
      <c r="CK334" s="157">
        <f t="shared" si="536"/>
        <v>0</v>
      </c>
      <c r="CL334" s="90">
        <f t="shared" si="537"/>
        <v>0</v>
      </c>
      <c r="CM334" s="157">
        <f t="shared" si="538"/>
        <v>0</v>
      </c>
      <c r="CN334" s="90">
        <f t="shared" si="539"/>
        <v>0</v>
      </c>
      <c r="CO334" s="157">
        <f t="shared" si="540"/>
        <v>0</v>
      </c>
      <c r="CP334" s="90">
        <f t="shared" si="541"/>
        <v>0</v>
      </c>
      <c r="CQ334" s="157">
        <f t="shared" si="542"/>
        <v>0</v>
      </c>
      <c r="CR334" s="90">
        <f t="shared" si="543"/>
        <v>0</v>
      </c>
      <c r="CS334" s="157">
        <f t="shared" si="544"/>
        <v>0</v>
      </c>
      <c r="CT334" s="90">
        <f t="shared" si="545"/>
        <v>0</v>
      </c>
      <c r="CU334" s="157">
        <f t="shared" si="546"/>
        <v>0</v>
      </c>
      <c r="CV334" s="90">
        <f t="shared" si="547"/>
        <v>0</v>
      </c>
      <c r="CW334" s="157">
        <f t="shared" si="548"/>
        <v>0</v>
      </c>
      <c r="CX334" s="90">
        <f t="shared" si="549"/>
        <v>0</v>
      </c>
      <c r="CY334" s="157">
        <f t="shared" si="550"/>
        <v>0</v>
      </c>
      <c r="CZ334" s="90">
        <f t="shared" si="551"/>
        <v>0</v>
      </c>
      <c r="DA334" s="94" t="str">
        <f>DataEntry!B334</f>
        <v/>
      </c>
      <c r="DB334" s="83">
        <f t="shared" si="552"/>
        <v>0</v>
      </c>
      <c r="DC334" s="83">
        <f t="shared" si="553"/>
        <v>0</v>
      </c>
      <c r="DD334" s="145" t="str">
        <f t="shared" si="605"/>
        <v/>
      </c>
      <c r="DE334" s="145" t="str">
        <f t="shared" si="606"/>
        <v/>
      </c>
      <c r="DF334" s="145" t="str">
        <f t="shared" si="607"/>
        <v/>
      </c>
      <c r="DG334" s="145" t="str">
        <f t="shared" si="608"/>
        <v/>
      </c>
      <c r="DH334" s="145" t="str">
        <f t="shared" si="609"/>
        <v/>
      </c>
      <c r="DI334" s="145" t="str">
        <f t="shared" si="610"/>
        <v/>
      </c>
      <c r="DJ334" s="83">
        <f t="shared" si="611"/>
        <v>0</v>
      </c>
      <c r="DK334" s="83">
        <f t="shared" si="612"/>
        <v>0</v>
      </c>
      <c r="DL334" s="84" t="str">
        <f t="shared" si="613"/>
        <v/>
      </c>
      <c r="DM334" s="14" t="str">
        <f t="shared" si="614"/>
        <v/>
      </c>
      <c r="DN334" s="87">
        <f>IFERROR(DO334*(1-DCFactor)+Results!DP334*DCFactor,"")</f>
        <v>0.2762705882352941</v>
      </c>
      <c r="DO334" s="87">
        <f>(DFactor*Rounds*Number/2+SUM(BV$3:BV322))/(Rounds*Number/2+COUNT(BV$3:BV322))</f>
        <v>0.2656470588235294</v>
      </c>
      <c r="DP334" s="87">
        <f t="shared" si="554"/>
        <v>0.29599999999999999</v>
      </c>
      <c r="DQ334" s="84">
        <f t="shared" si="555"/>
        <v>0</v>
      </c>
      <c r="DR334" s="84">
        <f t="shared" si="556"/>
        <v>0</v>
      </c>
      <c r="DS334" s="87">
        <f t="shared" si="557"/>
        <v>0.33666666666666667</v>
      </c>
      <c r="DT334" s="87">
        <f t="shared" si="558"/>
        <v>0.33666666666666667</v>
      </c>
      <c r="DU334" s="87" t="str">
        <f t="shared" si="559"/>
        <v/>
      </c>
      <c r="DV334" s="86" t="str">
        <f t="shared" si="615"/>
        <v/>
      </c>
      <c r="DW334" s="86" t="str">
        <f t="shared" si="616"/>
        <v/>
      </c>
    </row>
    <row r="335" spans="1:127" x14ac:dyDescent="0.25">
      <c r="A335" s="69">
        <v>333</v>
      </c>
      <c r="B335" s="70" t="str">
        <f>DataEntry!C335</f>
        <v/>
      </c>
      <c r="C335" s="71">
        <f>COUNTIF(D$2:D335,D335)+COUNTIF(G$2:G335,D335)</f>
        <v>54</v>
      </c>
      <c r="D335" s="72" t="str">
        <f t="shared" si="517"/>
        <v/>
      </c>
      <c r="E335" s="70" t="str">
        <f>DataEntry!E335</f>
        <v/>
      </c>
      <c r="F335" s="71">
        <f>COUNTIF(D$2:D335,G335)+COUNTIF(G$2:G335,G335)</f>
        <v>54</v>
      </c>
      <c r="G335" s="72" t="str">
        <f t="shared" si="518"/>
        <v/>
      </c>
      <c r="H335" s="73" t="str">
        <f>DataEntry!G335</f>
        <v/>
      </c>
      <c r="I335" s="73" t="str">
        <f>DataEntry!H335</f>
        <v/>
      </c>
      <c r="J335" s="158" t="str">
        <f t="shared" si="516"/>
        <v/>
      </c>
      <c r="K335" s="156">
        <f t="shared" si="519"/>
        <v>0</v>
      </c>
      <c r="L335" s="224" t="str">
        <f t="shared" si="520"/>
        <v/>
      </c>
      <c r="M335" s="224" t="str">
        <f t="shared" si="521"/>
        <v/>
      </c>
      <c r="N335" s="236" t="str">
        <f t="shared" si="560"/>
        <v/>
      </c>
      <c r="O335" s="22" t="str">
        <f t="shared" si="561"/>
        <v>TG54</v>
      </c>
      <c r="P335" s="248" t="str">
        <f t="shared" si="522"/>
        <v/>
      </c>
      <c r="Q335" s="22" t="str">
        <f t="shared" si="562"/>
        <v>TG54</v>
      </c>
      <c r="R335" s="248" t="str">
        <f t="shared" si="523"/>
        <v/>
      </c>
      <c r="S335" s="74">
        <f t="shared" si="563"/>
        <v>0</v>
      </c>
      <c r="T335" s="75">
        <f t="shared" si="564"/>
        <v>0</v>
      </c>
      <c r="U335" s="76">
        <f t="shared" si="565"/>
        <v>0</v>
      </c>
      <c r="V335" s="74">
        <f t="shared" si="566"/>
        <v>0</v>
      </c>
      <c r="W335" s="75">
        <f t="shared" si="567"/>
        <v>0</v>
      </c>
      <c r="X335" s="76">
        <f t="shared" si="568"/>
        <v>0</v>
      </c>
      <c r="Y335" s="74">
        <f t="shared" si="569"/>
        <v>0</v>
      </c>
      <c r="Z335" s="75">
        <f t="shared" si="570"/>
        <v>0</v>
      </c>
      <c r="AA335" s="76">
        <f t="shared" si="571"/>
        <v>0</v>
      </c>
      <c r="AB335" s="74">
        <f t="shared" si="572"/>
        <v>0</v>
      </c>
      <c r="AC335" s="75">
        <f t="shared" si="573"/>
        <v>0</v>
      </c>
      <c r="AD335" s="76">
        <f t="shared" si="574"/>
        <v>0</v>
      </c>
      <c r="AE335" s="74">
        <f t="shared" si="575"/>
        <v>0</v>
      </c>
      <c r="AF335" s="75">
        <f t="shared" si="576"/>
        <v>0</v>
      </c>
      <c r="AG335" s="76">
        <f t="shared" si="577"/>
        <v>0</v>
      </c>
      <c r="AH335" s="74">
        <f t="shared" si="578"/>
        <v>0</v>
      </c>
      <c r="AI335" s="75">
        <f t="shared" si="579"/>
        <v>0</v>
      </c>
      <c r="AJ335" s="76">
        <f t="shared" si="580"/>
        <v>0</v>
      </c>
      <c r="AK335" s="74">
        <f t="shared" si="581"/>
        <v>0</v>
      </c>
      <c r="AL335" s="75">
        <f t="shared" si="582"/>
        <v>0</v>
      </c>
      <c r="AM335" s="76">
        <f t="shared" si="583"/>
        <v>0</v>
      </c>
      <c r="AN335" s="74">
        <f t="shared" si="584"/>
        <v>0</v>
      </c>
      <c r="AO335" s="75">
        <f t="shared" si="585"/>
        <v>0</v>
      </c>
      <c r="AP335" s="76">
        <f t="shared" si="586"/>
        <v>0</v>
      </c>
      <c r="AQ335" s="77" t="str">
        <f t="shared" si="524"/>
        <v/>
      </c>
      <c r="AR335" s="77" t="str">
        <f t="shared" si="587"/>
        <v/>
      </c>
      <c r="AS335" s="78" t="str">
        <f t="shared" si="588"/>
        <v/>
      </c>
      <c r="AT335" s="77" t="str">
        <f t="shared" si="589"/>
        <v/>
      </c>
      <c r="AU335" s="79">
        <f t="shared" si="617"/>
        <v>0.1</v>
      </c>
      <c r="AV335" s="139">
        <f>DataEntry!P335</f>
        <v>0</v>
      </c>
      <c r="AW335" s="80" t="str">
        <f t="shared" si="525"/>
        <v/>
      </c>
      <c r="AX335" s="80" t="str">
        <f t="shared" si="526"/>
        <v/>
      </c>
      <c r="AY335" s="80" t="str">
        <f t="shared" si="527"/>
        <v/>
      </c>
      <c r="AZ335" s="92" t="str">
        <f>DataEntry!I335</f>
        <v/>
      </c>
      <c r="BA335" s="93" t="str">
        <f>DataEntry!J335</f>
        <v/>
      </c>
      <c r="BB335" s="92" t="str">
        <f>DataEntry!K335</f>
        <v/>
      </c>
      <c r="BC335" s="93" t="str">
        <f>DataEntry!L335</f>
        <v/>
      </c>
      <c r="BD335" s="92" t="str">
        <f>DataEntry!M335</f>
        <v/>
      </c>
      <c r="BE335" s="93" t="str">
        <f>DataEntry!N335</f>
        <v/>
      </c>
      <c r="BF335" s="77" t="str">
        <f t="shared" si="590"/>
        <v/>
      </c>
      <c r="BG335" s="77" t="str">
        <f t="shared" si="591"/>
        <v/>
      </c>
      <c r="BH335" s="77" t="str">
        <f t="shared" si="592"/>
        <v/>
      </c>
      <c r="BI335" s="83">
        <f t="shared" si="593"/>
        <v>0</v>
      </c>
      <c r="BJ335" s="83">
        <f t="shared" si="594"/>
        <v>0</v>
      </c>
      <c r="BK335" s="83">
        <f t="shared" si="595"/>
        <v>0</v>
      </c>
      <c r="BL335" s="84" t="str">
        <f t="shared" si="528"/>
        <v/>
      </c>
      <c r="BM335" s="84" t="str">
        <f t="shared" si="529"/>
        <v/>
      </c>
      <c r="BN335" s="85" t="str">
        <f t="shared" si="596"/>
        <v/>
      </c>
      <c r="BO335" s="84" t="str">
        <f t="shared" si="530"/>
        <v/>
      </c>
      <c r="BP335" s="84" t="str">
        <f t="shared" si="531"/>
        <v/>
      </c>
      <c r="BQ335" s="84" t="str">
        <f t="shared" si="532"/>
        <v/>
      </c>
      <c r="BR335" s="84" t="str">
        <f t="shared" si="597"/>
        <v/>
      </c>
      <c r="BS335" s="84" t="str">
        <f t="shared" si="597"/>
        <v/>
      </c>
      <c r="BT335" s="84" t="str">
        <f t="shared" si="597"/>
        <v/>
      </c>
      <c r="BU335" s="86" t="str">
        <f t="shared" si="598"/>
        <v/>
      </c>
      <c r="BV335" s="86" t="str">
        <f t="shared" si="598"/>
        <v/>
      </c>
      <c r="BW335" s="86" t="str">
        <f t="shared" si="598"/>
        <v/>
      </c>
      <c r="BX335" s="86" t="str">
        <f t="shared" si="599"/>
        <v/>
      </c>
      <c r="BY335" s="86" t="str">
        <f t="shared" si="599"/>
        <v/>
      </c>
      <c r="BZ335" s="86" t="str">
        <f t="shared" si="599"/>
        <v/>
      </c>
      <c r="CA335" s="83">
        <f>IF(AND(DataEntry!B335&gt;=ExFrom,DataEntry!B335&lt;=ExTo),0,IF(AR335&lt;DS335,0,DB335))</f>
        <v>0</v>
      </c>
      <c r="CB335" s="83">
        <f>IF(AND(DataEntry!B335&gt;=ExFrom,DataEntry!B335&lt;=ExTo),0,IF(AT335&lt;DT335,0,DC335))</f>
        <v>0</v>
      </c>
      <c r="CC335" s="14" t="str">
        <f t="shared" si="600"/>
        <v/>
      </c>
      <c r="CD335" s="72" t="str">
        <f t="shared" si="533"/>
        <v/>
      </c>
      <c r="CE335" s="87" t="str">
        <f t="shared" si="601"/>
        <v/>
      </c>
      <c r="CF335" s="88">
        <f t="shared" si="602"/>
        <v>0</v>
      </c>
      <c r="CG335" s="88">
        <f t="shared" si="603"/>
        <v>0</v>
      </c>
      <c r="CH335" s="87" t="str">
        <f t="shared" si="604"/>
        <v/>
      </c>
      <c r="CI335" s="89">
        <f t="shared" si="534"/>
        <v>1</v>
      </c>
      <c r="CJ335" s="89">
        <f t="shared" si="535"/>
        <v>1</v>
      </c>
      <c r="CK335" s="157">
        <f t="shared" si="536"/>
        <v>0</v>
      </c>
      <c r="CL335" s="90">
        <f t="shared" si="537"/>
        <v>0</v>
      </c>
      <c r="CM335" s="157">
        <f t="shared" si="538"/>
        <v>0</v>
      </c>
      <c r="CN335" s="90">
        <f t="shared" si="539"/>
        <v>0</v>
      </c>
      <c r="CO335" s="157">
        <f t="shared" si="540"/>
        <v>0</v>
      </c>
      <c r="CP335" s="90">
        <f t="shared" si="541"/>
        <v>0</v>
      </c>
      <c r="CQ335" s="157">
        <f t="shared" si="542"/>
        <v>0</v>
      </c>
      <c r="CR335" s="90">
        <f t="shared" si="543"/>
        <v>0</v>
      </c>
      <c r="CS335" s="157">
        <f t="shared" si="544"/>
        <v>0</v>
      </c>
      <c r="CT335" s="90">
        <f t="shared" si="545"/>
        <v>0</v>
      </c>
      <c r="CU335" s="157">
        <f t="shared" si="546"/>
        <v>0</v>
      </c>
      <c r="CV335" s="90">
        <f t="shared" si="547"/>
        <v>0</v>
      </c>
      <c r="CW335" s="157">
        <f t="shared" si="548"/>
        <v>0</v>
      </c>
      <c r="CX335" s="90">
        <f t="shared" si="549"/>
        <v>0</v>
      </c>
      <c r="CY335" s="157">
        <f t="shared" si="550"/>
        <v>0</v>
      </c>
      <c r="CZ335" s="90">
        <f t="shared" si="551"/>
        <v>0</v>
      </c>
      <c r="DA335" s="94" t="str">
        <f>DataEntry!B335</f>
        <v/>
      </c>
      <c r="DB335" s="83">
        <f t="shared" si="552"/>
        <v>0</v>
      </c>
      <c r="DC335" s="83">
        <f t="shared" si="553"/>
        <v>0</v>
      </c>
      <c r="DD335" s="145" t="str">
        <f t="shared" si="605"/>
        <v/>
      </c>
      <c r="DE335" s="145" t="str">
        <f t="shared" si="606"/>
        <v/>
      </c>
      <c r="DF335" s="145" t="str">
        <f t="shared" si="607"/>
        <v/>
      </c>
      <c r="DG335" s="145" t="str">
        <f t="shared" si="608"/>
        <v/>
      </c>
      <c r="DH335" s="145" t="str">
        <f t="shared" si="609"/>
        <v/>
      </c>
      <c r="DI335" s="145" t="str">
        <f t="shared" si="610"/>
        <v/>
      </c>
      <c r="DJ335" s="83">
        <f t="shared" si="611"/>
        <v>0</v>
      </c>
      <c r="DK335" s="83">
        <f t="shared" si="612"/>
        <v>0</v>
      </c>
      <c r="DL335" s="84" t="str">
        <f t="shared" si="613"/>
        <v/>
      </c>
      <c r="DM335" s="14" t="str">
        <f t="shared" si="614"/>
        <v/>
      </c>
      <c r="DN335" s="87">
        <f>IFERROR(DO335*(1-DCFactor)+Results!DP335*DCFactor,"")</f>
        <v>0.2762705882352941</v>
      </c>
      <c r="DO335" s="87">
        <f>(DFactor*Rounds*Number/2+SUM(BV$3:BV323))/(Rounds*Number/2+COUNT(BV$3:BV323))</f>
        <v>0.2656470588235294</v>
      </c>
      <c r="DP335" s="87">
        <f t="shared" si="554"/>
        <v>0.29599999999999999</v>
      </c>
      <c r="DQ335" s="84">
        <f t="shared" si="555"/>
        <v>0</v>
      </c>
      <c r="DR335" s="84">
        <f t="shared" si="556"/>
        <v>0</v>
      </c>
      <c r="DS335" s="87">
        <f t="shared" si="557"/>
        <v>0.33666666666666667</v>
      </c>
      <c r="DT335" s="87">
        <f t="shared" si="558"/>
        <v>0.33666666666666667</v>
      </c>
      <c r="DU335" s="87" t="str">
        <f t="shared" si="559"/>
        <v/>
      </c>
      <c r="DV335" s="86" t="str">
        <f t="shared" si="615"/>
        <v/>
      </c>
      <c r="DW335" s="86" t="str">
        <f t="shared" si="616"/>
        <v/>
      </c>
    </row>
    <row r="336" spans="1:127" x14ac:dyDescent="0.25">
      <c r="A336" s="69">
        <v>334</v>
      </c>
      <c r="B336" s="70" t="str">
        <f>DataEntry!C336</f>
        <v/>
      </c>
      <c r="C336" s="71">
        <f>COUNTIF(D$2:D336,D336)+COUNTIF(G$2:G336,D336)</f>
        <v>56</v>
      </c>
      <c r="D336" s="72" t="str">
        <f t="shared" si="517"/>
        <v/>
      </c>
      <c r="E336" s="70" t="str">
        <f>DataEntry!E336</f>
        <v/>
      </c>
      <c r="F336" s="71">
        <f>COUNTIF(D$2:D336,G336)+COUNTIF(G$2:G336,G336)</f>
        <v>56</v>
      </c>
      <c r="G336" s="72" t="str">
        <f t="shared" si="518"/>
        <v/>
      </c>
      <c r="H336" s="73" t="str">
        <f>DataEntry!G336</f>
        <v/>
      </c>
      <c r="I336" s="73" t="str">
        <f>DataEntry!H336</f>
        <v/>
      </c>
      <c r="J336" s="158" t="str">
        <f t="shared" si="516"/>
        <v/>
      </c>
      <c r="K336" s="156">
        <f t="shared" si="519"/>
        <v>0</v>
      </c>
      <c r="L336" s="224" t="str">
        <f t="shared" si="520"/>
        <v/>
      </c>
      <c r="M336" s="224" t="str">
        <f t="shared" si="521"/>
        <v/>
      </c>
      <c r="N336" s="236" t="str">
        <f t="shared" si="560"/>
        <v/>
      </c>
      <c r="O336" s="22" t="str">
        <f t="shared" si="561"/>
        <v>TG56</v>
      </c>
      <c r="P336" s="248" t="str">
        <f t="shared" si="522"/>
        <v/>
      </c>
      <c r="Q336" s="22" t="str">
        <f t="shared" si="562"/>
        <v>TG56</v>
      </c>
      <c r="R336" s="248" t="str">
        <f t="shared" si="523"/>
        <v/>
      </c>
      <c r="S336" s="74">
        <f t="shared" si="563"/>
        <v>0</v>
      </c>
      <c r="T336" s="75">
        <f t="shared" si="564"/>
        <v>0</v>
      </c>
      <c r="U336" s="76">
        <f t="shared" si="565"/>
        <v>0</v>
      </c>
      <c r="V336" s="74">
        <f t="shared" si="566"/>
        <v>0</v>
      </c>
      <c r="W336" s="75">
        <f t="shared" si="567"/>
        <v>0</v>
      </c>
      <c r="X336" s="76">
        <f t="shared" si="568"/>
        <v>0</v>
      </c>
      <c r="Y336" s="74">
        <f t="shared" si="569"/>
        <v>0</v>
      </c>
      <c r="Z336" s="75">
        <f t="shared" si="570"/>
        <v>0</v>
      </c>
      <c r="AA336" s="76">
        <f t="shared" si="571"/>
        <v>0</v>
      </c>
      <c r="AB336" s="74">
        <f t="shared" si="572"/>
        <v>0</v>
      </c>
      <c r="AC336" s="75">
        <f t="shared" si="573"/>
        <v>0</v>
      </c>
      <c r="AD336" s="76">
        <f t="shared" si="574"/>
        <v>0</v>
      </c>
      <c r="AE336" s="74">
        <f t="shared" si="575"/>
        <v>0</v>
      </c>
      <c r="AF336" s="75">
        <f t="shared" si="576"/>
        <v>0</v>
      </c>
      <c r="AG336" s="76">
        <f t="shared" si="577"/>
        <v>0</v>
      </c>
      <c r="AH336" s="74">
        <f t="shared" si="578"/>
        <v>0</v>
      </c>
      <c r="AI336" s="75">
        <f t="shared" si="579"/>
        <v>0</v>
      </c>
      <c r="AJ336" s="76">
        <f t="shared" si="580"/>
        <v>0</v>
      </c>
      <c r="AK336" s="74">
        <f t="shared" si="581"/>
        <v>0</v>
      </c>
      <c r="AL336" s="75">
        <f t="shared" si="582"/>
        <v>0</v>
      </c>
      <c r="AM336" s="76">
        <f t="shared" si="583"/>
        <v>0</v>
      </c>
      <c r="AN336" s="74">
        <f t="shared" si="584"/>
        <v>0</v>
      </c>
      <c r="AO336" s="75">
        <f t="shared" si="585"/>
        <v>0</v>
      </c>
      <c r="AP336" s="76">
        <f t="shared" si="586"/>
        <v>0</v>
      </c>
      <c r="AQ336" s="77" t="str">
        <f t="shared" si="524"/>
        <v/>
      </c>
      <c r="AR336" s="77" t="str">
        <f t="shared" si="587"/>
        <v/>
      </c>
      <c r="AS336" s="78" t="str">
        <f t="shared" si="588"/>
        <v/>
      </c>
      <c r="AT336" s="77" t="str">
        <f t="shared" si="589"/>
        <v/>
      </c>
      <c r="AU336" s="79">
        <f t="shared" si="617"/>
        <v>0.1</v>
      </c>
      <c r="AV336" s="139">
        <f>DataEntry!P336</f>
        <v>0</v>
      </c>
      <c r="AW336" s="80" t="str">
        <f t="shared" si="525"/>
        <v/>
      </c>
      <c r="AX336" s="80" t="str">
        <f t="shared" si="526"/>
        <v/>
      </c>
      <c r="AY336" s="80" t="str">
        <f t="shared" si="527"/>
        <v/>
      </c>
      <c r="AZ336" s="92" t="str">
        <f>DataEntry!I336</f>
        <v/>
      </c>
      <c r="BA336" s="93" t="str">
        <f>DataEntry!J336</f>
        <v/>
      </c>
      <c r="BB336" s="92" t="str">
        <f>DataEntry!K336</f>
        <v/>
      </c>
      <c r="BC336" s="93" t="str">
        <f>DataEntry!L336</f>
        <v/>
      </c>
      <c r="BD336" s="92" t="str">
        <f>DataEntry!M336</f>
        <v/>
      </c>
      <c r="BE336" s="93" t="str">
        <f>DataEntry!N336</f>
        <v/>
      </c>
      <c r="BF336" s="77" t="str">
        <f t="shared" si="590"/>
        <v/>
      </c>
      <c r="BG336" s="77" t="str">
        <f t="shared" si="591"/>
        <v/>
      </c>
      <c r="BH336" s="77" t="str">
        <f t="shared" si="592"/>
        <v/>
      </c>
      <c r="BI336" s="83">
        <f t="shared" si="593"/>
        <v>0</v>
      </c>
      <c r="BJ336" s="83">
        <f t="shared" si="594"/>
        <v>0</v>
      </c>
      <c r="BK336" s="83">
        <f t="shared" si="595"/>
        <v>0</v>
      </c>
      <c r="BL336" s="84" t="str">
        <f t="shared" si="528"/>
        <v/>
      </c>
      <c r="BM336" s="84" t="str">
        <f t="shared" si="529"/>
        <v/>
      </c>
      <c r="BN336" s="85" t="str">
        <f t="shared" si="596"/>
        <v/>
      </c>
      <c r="BO336" s="84" t="str">
        <f t="shared" si="530"/>
        <v/>
      </c>
      <c r="BP336" s="84" t="str">
        <f t="shared" si="531"/>
        <v/>
      </c>
      <c r="BQ336" s="84" t="str">
        <f t="shared" si="532"/>
        <v/>
      </c>
      <c r="BR336" s="84" t="str">
        <f t="shared" si="597"/>
        <v/>
      </c>
      <c r="BS336" s="84" t="str">
        <f t="shared" si="597"/>
        <v/>
      </c>
      <c r="BT336" s="84" t="str">
        <f t="shared" si="597"/>
        <v/>
      </c>
      <c r="BU336" s="86" t="str">
        <f t="shared" si="598"/>
        <v/>
      </c>
      <c r="BV336" s="86" t="str">
        <f t="shared" si="598"/>
        <v/>
      </c>
      <c r="BW336" s="86" t="str">
        <f t="shared" si="598"/>
        <v/>
      </c>
      <c r="BX336" s="86" t="str">
        <f t="shared" si="599"/>
        <v/>
      </c>
      <c r="BY336" s="86" t="str">
        <f t="shared" si="599"/>
        <v/>
      </c>
      <c r="BZ336" s="86" t="str">
        <f t="shared" si="599"/>
        <v/>
      </c>
      <c r="CA336" s="83">
        <f>IF(AND(DataEntry!B336&gt;=ExFrom,DataEntry!B336&lt;=ExTo),0,IF(AR336&lt;DS336,0,DB336))</f>
        <v>0</v>
      </c>
      <c r="CB336" s="83">
        <f>IF(AND(DataEntry!B336&gt;=ExFrom,DataEntry!B336&lt;=ExTo),0,IF(AT336&lt;DT336,0,DC336))</f>
        <v>0</v>
      </c>
      <c r="CC336" s="14" t="str">
        <f t="shared" si="600"/>
        <v/>
      </c>
      <c r="CD336" s="72" t="str">
        <f t="shared" si="533"/>
        <v/>
      </c>
      <c r="CE336" s="87" t="str">
        <f t="shared" si="601"/>
        <v/>
      </c>
      <c r="CF336" s="88">
        <f t="shared" si="602"/>
        <v>0</v>
      </c>
      <c r="CG336" s="88">
        <f t="shared" si="603"/>
        <v>0</v>
      </c>
      <c r="CH336" s="87" t="str">
        <f t="shared" si="604"/>
        <v/>
      </c>
      <c r="CI336" s="89">
        <f t="shared" si="534"/>
        <v>1</v>
      </c>
      <c r="CJ336" s="89">
        <f t="shared" si="535"/>
        <v>1</v>
      </c>
      <c r="CK336" s="157">
        <f t="shared" si="536"/>
        <v>0</v>
      </c>
      <c r="CL336" s="90">
        <f t="shared" si="537"/>
        <v>0</v>
      </c>
      <c r="CM336" s="157">
        <f t="shared" si="538"/>
        <v>0</v>
      </c>
      <c r="CN336" s="90">
        <f t="shared" si="539"/>
        <v>0</v>
      </c>
      <c r="CO336" s="157">
        <f t="shared" si="540"/>
        <v>0</v>
      </c>
      <c r="CP336" s="90">
        <f t="shared" si="541"/>
        <v>0</v>
      </c>
      <c r="CQ336" s="157">
        <f t="shared" si="542"/>
        <v>0</v>
      </c>
      <c r="CR336" s="90">
        <f t="shared" si="543"/>
        <v>0</v>
      </c>
      <c r="CS336" s="157">
        <f t="shared" si="544"/>
        <v>0</v>
      </c>
      <c r="CT336" s="90">
        <f t="shared" si="545"/>
        <v>0</v>
      </c>
      <c r="CU336" s="157">
        <f t="shared" si="546"/>
        <v>0</v>
      </c>
      <c r="CV336" s="90">
        <f t="shared" si="547"/>
        <v>0</v>
      </c>
      <c r="CW336" s="157">
        <f t="shared" si="548"/>
        <v>0</v>
      </c>
      <c r="CX336" s="90">
        <f t="shared" si="549"/>
        <v>0</v>
      </c>
      <c r="CY336" s="157">
        <f t="shared" si="550"/>
        <v>0</v>
      </c>
      <c r="CZ336" s="90">
        <f t="shared" si="551"/>
        <v>0</v>
      </c>
      <c r="DA336" s="94" t="str">
        <f>DataEntry!B336</f>
        <v/>
      </c>
      <c r="DB336" s="83">
        <f t="shared" si="552"/>
        <v>0</v>
      </c>
      <c r="DC336" s="83">
        <f t="shared" si="553"/>
        <v>0</v>
      </c>
      <c r="DD336" s="145" t="str">
        <f t="shared" si="605"/>
        <v/>
      </c>
      <c r="DE336" s="145" t="str">
        <f t="shared" si="606"/>
        <v/>
      </c>
      <c r="DF336" s="145" t="str">
        <f t="shared" si="607"/>
        <v/>
      </c>
      <c r="DG336" s="145" t="str">
        <f t="shared" si="608"/>
        <v/>
      </c>
      <c r="DH336" s="145" t="str">
        <f t="shared" si="609"/>
        <v/>
      </c>
      <c r="DI336" s="145" t="str">
        <f t="shared" si="610"/>
        <v/>
      </c>
      <c r="DJ336" s="83">
        <f t="shared" si="611"/>
        <v>0</v>
      </c>
      <c r="DK336" s="83">
        <f t="shared" si="612"/>
        <v>0</v>
      </c>
      <c r="DL336" s="84" t="str">
        <f t="shared" si="613"/>
        <v/>
      </c>
      <c r="DM336" s="14" t="str">
        <f t="shared" si="614"/>
        <v/>
      </c>
      <c r="DN336" s="87">
        <f>IFERROR(DO336*(1-DCFactor)+Results!DP336*DCFactor,"")</f>
        <v>0.2762705882352941</v>
      </c>
      <c r="DO336" s="87">
        <f>(DFactor*Rounds*Number/2+SUM(BV$3:BV324))/(Rounds*Number/2+COUNT(BV$3:BV324))</f>
        <v>0.2656470588235294</v>
      </c>
      <c r="DP336" s="87">
        <f t="shared" si="554"/>
        <v>0.29599999999999999</v>
      </c>
      <c r="DQ336" s="84">
        <f t="shared" si="555"/>
        <v>0</v>
      </c>
      <c r="DR336" s="84">
        <f t="shared" si="556"/>
        <v>0</v>
      </c>
      <c r="DS336" s="87">
        <f t="shared" si="557"/>
        <v>0.33666666666666667</v>
      </c>
      <c r="DT336" s="87">
        <f t="shared" si="558"/>
        <v>0.33666666666666667</v>
      </c>
      <c r="DU336" s="87" t="str">
        <f t="shared" si="559"/>
        <v/>
      </c>
      <c r="DV336" s="86" t="str">
        <f t="shared" si="615"/>
        <v/>
      </c>
      <c r="DW336" s="86" t="str">
        <f t="shared" si="616"/>
        <v/>
      </c>
    </row>
    <row r="337" spans="1:127" x14ac:dyDescent="0.25">
      <c r="A337" s="69">
        <v>335</v>
      </c>
      <c r="B337" s="70" t="str">
        <f>DataEntry!C337</f>
        <v/>
      </c>
      <c r="C337" s="71">
        <f>COUNTIF(D$2:D337,D337)+COUNTIF(G$2:G337,D337)</f>
        <v>58</v>
      </c>
      <c r="D337" s="72" t="str">
        <f t="shared" si="517"/>
        <v/>
      </c>
      <c r="E337" s="70" t="str">
        <f>DataEntry!E337</f>
        <v/>
      </c>
      <c r="F337" s="71">
        <f>COUNTIF(D$2:D337,G337)+COUNTIF(G$2:G337,G337)</f>
        <v>58</v>
      </c>
      <c r="G337" s="72" t="str">
        <f t="shared" si="518"/>
        <v/>
      </c>
      <c r="H337" s="73" t="str">
        <f>DataEntry!G337</f>
        <v/>
      </c>
      <c r="I337" s="73" t="str">
        <f>DataEntry!H337</f>
        <v/>
      </c>
      <c r="J337" s="158" t="str">
        <f t="shared" si="516"/>
        <v/>
      </c>
      <c r="K337" s="156">
        <f t="shared" si="519"/>
        <v>0</v>
      </c>
      <c r="L337" s="224" t="str">
        <f t="shared" si="520"/>
        <v/>
      </c>
      <c r="M337" s="224" t="str">
        <f t="shared" si="521"/>
        <v/>
      </c>
      <c r="N337" s="236" t="str">
        <f t="shared" si="560"/>
        <v/>
      </c>
      <c r="O337" s="22" t="str">
        <f t="shared" si="561"/>
        <v>TG58</v>
      </c>
      <c r="P337" s="248" t="str">
        <f t="shared" si="522"/>
        <v/>
      </c>
      <c r="Q337" s="22" t="str">
        <f t="shared" si="562"/>
        <v>TG58</v>
      </c>
      <c r="R337" s="248" t="str">
        <f t="shared" si="523"/>
        <v/>
      </c>
      <c r="S337" s="74">
        <f t="shared" si="563"/>
        <v>0</v>
      </c>
      <c r="T337" s="75">
        <f t="shared" si="564"/>
        <v>0</v>
      </c>
      <c r="U337" s="76">
        <f t="shared" si="565"/>
        <v>0</v>
      </c>
      <c r="V337" s="74">
        <f t="shared" si="566"/>
        <v>0</v>
      </c>
      <c r="W337" s="75">
        <f t="shared" si="567"/>
        <v>0</v>
      </c>
      <c r="X337" s="76">
        <f t="shared" si="568"/>
        <v>0</v>
      </c>
      <c r="Y337" s="74">
        <f t="shared" si="569"/>
        <v>0</v>
      </c>
      <c r="Z337" s="75">
        <f t="shared" si="570"/>
        <v>0</v>
      </c>
      <c r="AA337" s="76">
        <f t="shared" si="571"/>
        <v>0</v>
      </c>
      <c r="AB337" s="74">
        <f t="shared" si="572"/>
        <v>0</v>
      </c>
      <c r="AC337" s="75">
        <f t="shared" si="573"/>
        <v>0</v>
      </c>
      <c r="AD337" s="76">
        <f t="shared" si="574"/>
        <v>0</v>
      </c>
      <c r="AE337" s="74">
        <f t="shared" si="575"/>
        <v>0</v>
      </c>
      <c r="AF337" s="75">
        <f t="shared" si="576"/>
        <v>0</v>
      </c>
      <c r="AG337" s="76">
        <f t="shared" si="577"/>
        <v>0</v>
      </c>
      <c r="AH337" s="74">
        <f t="shared" si="578"/>
        <v>0</v>
      </c>
      <c r="AI337" s="75">
        <f t="shared" si="579"/>
        <v>0</v>
      </c>
      <c r="AJ337" s="76">
        <f t="shared" si="580"/>
        <v>0</v>
      </c>
      <c r="AK337" s="74">
        <f t="shared" si="581"/>
        <v>0</v>
      </c>
      <c r="AL337" s="75">
        <f t="shared" si="582"/>
        <v>0</v>
      </c>
      <c r="AM337" s="76">
        <f t="shared" si="583"/>
        <v>0</v>
      </c>
      <c r="AN337" s="74">
        <f t="shared" si="584"/>
        <v>0</v>
      </c>
      <c r="AO337" s="75">
        <f t="shared" si="585"/>
        <v>0</v>
      </c>
      <c r="AP337" s="76">
        <f t="shared" si="586"/>
        <v>0</v>
      </c>
      <c r="AQ337" s="77" t="str">
        <f t="shared" si="524"/>
        <v/>
      </c>
      <c r="AR337" s="77" t="str">
        <f t="shared" si="587"/>
        <v/>
      </c>
      <c r="AS337" s="78" t="str">
        <f t="shared" si="588"/>
        <v/>
      </c>
      <c r="AT337" s="77" t="str">
        <f t="shared" si="589"/>
        <v/>
      </c>
      <c r="AU337" s="79">
        <f t="shared" si="617"/>
        <v>0.1</v>
      </c>
      <c r="AV337" s="139">
        <f>DataEntry!P337</f>
        <v>0</v>
      </c>
      <c r="AW337" s="80" t="str">
        <f t="shared" si="525"/>
        <v/>
      </c>
      <c r="AX337" s="80" t="str">
        <f t="shared" si="526"/>
        <v/>
      </c>
      <c r="AY337" s="80" t="str">
        <f t="shared" si="527"/>
        <v/>
      </c>
      <c r="AZ337" s="92" t="str">
        <f>DataEntry!I337</f>
        <v/>
      </c>
      <c r="BA337" s="93" t="str">
        <f>DataEntry!J337</f>
        <v/>
      </c>
      <c r="BB337" s="92" t="str">
        <f>DataEntry!K337</f>
        <v/>
      </c>
      <c r="BC337" s="93" t="str">
        <f>DataEntry!L337</f>
        <v/>
      </c>
      <c r="BD337" s="92" t="str">
        <f>DataEntry!M337</f>
        <v/>
      </c>
      <c r="BE337" s="93" t="str">
        <f>DataEntry!N337</f>
        <v/>
      </c>
      <c r="BF337" s="77" t="str">
        <f t="shared" si="590"/>
        <v/>
      </c>
      <c r="BG337" s="77" t="str">
        <f t="shared" si="591"/>
        <v/>
      </c>
      <c r="BH337" s="77" t="str">
        <f t="shared" si="592"/>
        <v/>
      </c>
      <c r="BI337" s="83">
        <f t="shared" si="593"/>
        <v>0</v>
      </c>
      <c r="BJ337" s="83">
        <f t="shared" si="594"/>
        <v>0</v>
      </c>
      <c r="BK337" s="83">
        <f t="shared" si="595"/>
        <v>0</v>
      </c>
      <c r="BL337" s="84" t="str">
        <f t="shared" si="528"/>
        <v/>
      </c>
      <c r="BM337" s="84" t="str">
        <f t="shared" si="529"/>
        <v/>
      </c>
      <c r="BN337" s="85" t="str">
        <f t="shared" si="596"/>
        <v/>
      </c>
      <c r="BO337" s="84" t="str">
        <f t="shared" si="530"/>
        <v/>
      </c>
      <c r="BP337" s="84" t="str">
        <f t="shared" si="531"/>
        <v/>
      </c>
      <c r="BQ337" s="84" t="str">
        <f t="shared" si="532"/>
        <v/>
      </c>
      <c r="BR337" s="84" t="str">
        <f t="shared" si="597"/>
        <v/>
      </c>
      <c r="BS337" s="84" t="str">
        <f t="shared" si="597"/>
        <v/>
      </c>
      <c r="BT337" s="84" t="str">
        <f t="shared" si="597"/>
        <v/>
      </c>
      <c r="BU337" s="86" t="str">
        <f t="shared" si="598"/>
        <v/>
      </c>
      <c r="BV337" s="86" t="str">
        <f t="shared" si="598"/>
        <v/>
      </c>
      <c r="BW337" s="86" t="str">
        <f t="shared" si="598"/>
        <v/>
      </c>
      <c r="BX337" s="86" t="str">
        <f t="shared" si="599"/>
        <v/>
      </c>
      <c r="BY337" s="86" t="str">
        <f t="shared" si="599"/>
        <v/>
      </c>
      <c r="BZ337" s="86" t="str">
        <f t="shared" si="599"/>
        <v/>
      </c>
      <c r="CA337" s="83">
        <f>IF(AND(DataEntry!B337&gt;=ExFrom,DataEntry!B337&lt;=ExTo),0,IF(AR337&lt;DS337,0,DB337))</f>
        <v>0</v>
      </c>
      <c r="CB337" s="83">
        <f>IF(AND(DataEntry!B337&gt;=ExFrom,DataEntry!B337&lt;=ExTo),0,IF(AT337&lt;DT337,0,DC337))</f>
        <v>0</v>
      </c>
      <c r="CC337" s="14" t="str">
        <f t="shared" si="600"/>
        <v/>
      </c>
      <c r="CD337" s="72" t="str">
        <f t="shared" si="533"/>
        <v/>
      </c>
      <c r="CE337" s="87" t="str">
        <f t="shared" si="601"/>
        <v/>
      </c>
      <c r="CF337" s="88">
        <f t="shared" si="602"/>
        <v>0</v>
      </c>
      <c r="CG337" s="88">
        <f t="shared" si="603"/>
        <v>0</v>
      </c>
      <c r="CH337" s="87" t="str">
        <f t="shared" si="604"/>
        <v/>
      </c>
      <c r="CI337" s="89">
        <f t="shared" si="534"/>
        <v>1</v>
      </c>
      <c r="CJ337" s="89">
        <f t="shared" si="535"/>
        <v>1</v>
      </c>
      <c r="CK337" s="157">
        <f t="shared" si="536"/>
        <v>0</v>
      </c>
      <c r="CL337" s="90">
        <f t="shared" si="537"/>
        <v>0</v>
      </c>
      <c r="CM337" s="157">
        <f t="shared" si="538"/>
        <v>0</v>
      </c>
      <c r="CN337" s="90">
        <f t="shared" si="539"/>
        <v>0</v>
      </c>
      <c r="CO337" s="157">
        <f t="shared" si="540"/>
        <v>0</v>
      </c>
      <c r="CP337" s="90">
        <f t="shared" si="541"/>
        <v>0</v>
      </c>
      <c r="CQ337" s="157">
        <f t="shared" si="542"/>
        <v>0</v>
      </c>
      <c r="CR337" s="90">
        <f t="shared" si="543"/>
        <v>0</v>
      </c>
      <c r="CS337" s="157">
        <f t="shared" si="544"/>
        <v>0</v>
      </c>
      <c r="CT337" s="90">
        <f t="shared" si="545"/>
        <v>0</v>
      </c>
      <c r="CU337" s="157">
        <f t="shared" si="546"/>
        <v>0</v>
      </c>
      <c r="CV337" s="90">
        <f t="shared" si="547"/>
        <v>0</v>
      </c>
      <c r="CW337" s="157">
        <f t="shared" si="548"/>
        <v>0</v>
      </c>
      <c r="CX337" s="90">
        <f t="shared" si="549"/>
        <v>0</v>
      </c>
      <c r="CY337" s="157">
        <f t="shared" si="550"/>
        <v>0</v>
      </c>
      <c r="CZ337" s="90">
        <f t="shared" si="551"/>
        <v>0</v>
      </c>
      <c r="DA337" s="94" t="str">
        <f>DataEntry!B337</f>
        <v/>
      </c>
      <c r="DB337" s="83">
        <f t="shared" si="552"/>
        <v>0</v>
      </c>
      <c r="DC337" s="83">
        <f t="shared" si="553"/>
        <v>0</v>
      </c>
      <c r="DD337" s="145" t="str">
        <f t="shared" si="605"/>
        <v/>
      </c>
      <c r="DE337" s="145" t="str">
        <f t="shared" si="606"/>
        <v/>
      </c>
      <c r="DF337" s="145" t="str">
        <f t="shared" si="607"/>
        <v/>
      </c>
      <c r="DG337" s="145" t="str">
        <f t="shared" si="608"/>
        <v/>
      </c>
      <c r="DH337" s="145" t="str">
        <f t="shared" si="609"/>
        <v/>
      </c>
      <c r="DI337" s="145" t="str">
        <f t="shared" si="610"/>
        <v/>
      </c>
      <c r="DJ337" s="83">
        <f t="shared" si="611"/>
        <v>0</v>
      </c>
      <c r="DK337" s="83">
        <f t="shared" si="612"/>
        <v>0</v>
      </c>
      <c r="DL337" s="84" t="str">
        <f t="shared" si="613"/>
        <v/>
      </c>
      <c r="DM337" s="14" t="str">
        <f t="shared" si="614"/>
        <v/>
      </c>
      <c r="DN337" s="87">
        <f>IFERROR(DO337*(1-DCFactor)+Results!DP337*DCFactor,"")</f>
        <v>0.2762705882352941</v>
      </c>
      <c r="DO337" s="87">
        <f>(DFactor*Rounds*Number/2+SUM(BV$3:BV325))/(Rounds*Number/2+COUNT(BV$3:BV325))</f>
        <v>0.2656470588235294</v>
      </c>
      <c r="DP337" s="87">
        <f t="shared" si="554"/>
        <v>0.29599999999999999</v>
      </c>
      <c r="DQ337" s="84">
        <f t="shared" si="555"/>
        <v>0</v>
      </c>
      <c r="DR337" s="84">
        <f t="shared" si="556"/>
        <v>0</v>
      </c>
      <c r="DS337" s="87">
        <f t="shared" si="557"/>
        <v>0.33666666666666667</v>
      </c>
      <c r="DT337" s="87">
        <f t="shared" si="558"/>
        <v>0.33666666666666667</v>
      </c>
      <c r="DU337" s="87" t="str">
        <f t="shared" si="559"/>
        <v/>
      </c>
      <c r="DV337" s="86" t="str">
        <f t="shared" si="615"/>
        <v/>
      </c>
      <c r="DW337" s="86" t="str">
        <f t="shared" si="616"/>
        <v/>
      </c>
    </row>
    <row r="338" spans="1:127" x14ac:dyDescent="0.25">
      <c r="A338" s="69">
        <v>336</v>
      </c>
      <c r="B338" s="70" t="str">
        <f>DataEntry!C338</f>
        <v/>
      </c>
      <c r="C338" s="71">
        <f>COUNTIF(D$2:D338,D338)+COUNTIF(G$2:G338,D338)</f>
        <v>60</v>
      </c>
      <c r="D338" s="72" t="str">
        <f t="shared" si="517"/>
        <v/>
      </c>
      <c r="E338" s="70" t="str">
        <f>DataEntry!E338</f>
        <v/>
      </c>
      <c r="F338" s="71">
        <f>COUNTIF(D$2:D338,G338)+COUNTIF(G$2:G338,G338)</f>
        <v>60</v>
      </c>
      <c r="G338" s="72" t="str">
        <f t="shared" si="518"/>
        <v/>
      </c>
      <c r="H338" s="73" t="str">
        <f>DataEntry!G338</f>
        <v/>
      </c>
      <c r="I338" s="73" t="str">
        <f>DataEntry!H338</f>
        <v/>
      </c>
      <c r="J338" s="158" t="str">
        <f t="shared" si="516"/>
        <v/>
      </c>
      <c r="K338" s="156">
        <f t="shared" si="519"/>
        <v>0</v>
      </c>
      <c r="L338" s="224" t="str">
        <f t="shared" si="520"/>
        <v/>
      </c>
      <c r="M338" s="224" t="str">
        <f t="shared" si="521"/>
        <v/>
      </c>
      <c r="N338" s="236" t="str">
        <f t="shared" si="560"/>
        <v/>
      </c>
      <c r="O338" s="22" t="str">
        <f t="shared" si="561"/>
        <v>TG60</v>
      </c>
      <c r="P338" s="248" t="str">
        <f t="shared" si="522"/>
        <v/>
      </c>
      <c r="Q338" s="22" t="str">
        <f t="shared" si="562"/>
        <v>TG60</v>
      </c>
      <c r="R338" s="248" t="str">
        <f t="shared" si="523"/>
        <v/>
      </c>
      <c r="S338" s="74">
        <f t="shared" si="563"/>
        <v>0</v>
      </c>
      <c r="T338" s="75">
        <f t="shared" si="564"/>
        <v>0</v>
      </c>
      <c r="U338" s="76">
        <f t="shared" si="565"/>
        <v>0</v>
      </c>
      <c r="V338" s="74">
        <f t="shared" si="566"/>
        <v>0</v>
      </c>
      <c r="W338" s="75">
        <f t="shared" si="567"/>
        <v>0</v>
      </c>
      <c r="X338" s="76">
        <f t="shared" si="568"/>
        <v>0</v>
      </c>
      <c r="Y338" s="74">
        <f t="shared" si="569"/>
        <v>0</v>
      </c>
      <c r="Z338" s="75">
        <f t="shared" si="570"/>
        <v>0</v>
      </c>
      <c r="AA338" s="76">
        <f t="shared" si="571"/>
        <v>0</v>
      </c>
      <c r="AB338" s="74">
        <f t="shared" si="572"/>
        <v>0</v>
      </c>
      <c r="AC338" s="75">
        <f t="shared" si="573"/>
        <v>0</v>
      </c>
      <c r="AD338" s="76">
        <f t="shared" si="574"/>
        <v>0</v>
      </c>
      <c r="AE338" s="74">
        <f t="shared" si="575"/>
        <v>0</v>
      </c>
      <c r="AF338" s="75">
        <f t="shared" si="576"/>
        <v>0</v>
      </c>
      <c r="AG338" s="76">
        <f t="shared" si="577"/>
        <v>0</v>
      </c>
      <c r="AH338" s="74">
        <f t="shared" si="578"/>
        <v>0</v>
      </c>
      <c r="AI338" s="75">
        <f t="shared" si="579"/>
        <v>0</v>
      </c>
      <c r="AJ338" s="76">
        <f t="shared" si="580"/>
        <v>0</v>
      </c>
      <c r="AK338" s="74">
        <f t="shared" si="581"/>
        <v>0</v>
      </c>
      <c r="AL338" s="75">
        <f t="shared" si="582"/>
        <v>0</v>
      </c>
      <c r="AM338" s="76">
        <f t="shared" si="583"/>
        <v>0</v>
      </c>
      <c r="AN338" s="74">
        <f t="shared" si="584"/>
        <v>0</v>
      </c>
      <c r="AO338" s="75">
        <f t="shared" si="585"/>
        <v>0</v>
      </c>
      <c r="AP338" s="76">
        <f t="shared" si="586"/>
        <v>0</v>
      </c>
      <c r="AQ338" s="77" t="str">
        <f t="shared" si="524"/>
        <v/>
      </c>
      <c r="AR338" s="77" t="str">
        <f t="shared" si="587"/>
        <v/>
      </c>
      <c r="AS338" s="78" t="str">
        <f t="shared" si="588"/>
        <v/>
      </c>
      <c r="AT338" s="77" t="str">
        <f t="shared" si="589"/>
        <v/>
      </c>
      <c r="AU338" s="79">
        <f t="shared" si="617"/>
        <v>0.1</v>
      </c>
      <c r="AV338" s="139">
        <f>DataEntry!P338</f>
        <v>0</v>
      </c>
      <c r="AW338" s="80" t="str">
        <f t="shared" si="525"/>
        <v/>
      </c>
      <c r="AX338" s="80" t="str">
        <f t="shared" si="526"/>
        <v/>
      </c>
      <c r="AY338" s="80" t="str">
        <f t="shared" si="527"/>
        <v/>
      </c>
      <c r="AZ338" s="92" t="str">
        <f>DataEntry!I338</f>
        <v/>
      </c>
      <c r="BA338" s="93" t="str">
        <f>DataEntry!J338</f>
        <v/>
      </c>
      <c r="BB338" s="92" t="str">
        <f>DataEntry!K338</f>
        <v/>
      </c>
      <c r="BC338" s="93" t="str">
        <f>DataEntry!L338</f>
        <v/>
      </c>
      <c r="BD338" s="92" t="str">
        <f>DataEntry!M338</f>
        <v/>
      </c>
      <c r="BE338" s="93" t="str">
        <f>DataEntry!N338</f>
        <v/>
      </c>
      <c r="BF338" s="77" t="str">
        <f t="shared" si="590"/>
        <v/>
      </c>
      <c r="BG338" s="77" t="str">
        <f t="shared" si="591"/>
        <v/>
      </c>
      <c r="BH338" s="77" t="str">
        <f t="shared" si="592"/>
        <v/>
      </c>
      <c r="BI338" s="83">
        <f t="shared" si="593"/>
        <v>0</v>
      </c>
      <c r="BJ338" s="83">
        <f t="shared" si="594"/>
        <v>0</v>
      </c>
      <c r="BK338" s="83">
        <f t="shared" si="595"/>
        <v>0</v>
      </c>
      <c r="BL338" s="84" t="str">
        <f t="shared" si="528"/>
        <v/>
      </c>
      <c r="BM338" s="84" t="str">
        <f t="shared" si="529"/>
        <v/>
      </c>
      <c r="BN338" s="85" t="str">
        <f t="shared" si="596"/>
        <v/>
      </c>
      <c r="BO338" s="84" t="str">
        <f t="shared" si="530"/>
        <v/>
      </c>
      <c r="BP338" s="84" t="str">
        <f t="shared" si="531"/>
        <v/>
      </c>
      <c r="BQ338" s="84" t="str">
        <f t="shared" si="532"/>
        <v/>
      </c>
      <c r="BR338" s="84" t="str">
        <f t="shared" si="597"/>
        <v/>
      </c>
      <c r="BS338" s="84" t="str">
        <f t="shared" si="597"/>
        <v/>
      </c>
      <c r="BT338" s="84" t="str">
        <f t="shared" si="597"/>
        <v/>
      </c>
      <c r="BU338" s="86" t="str">
        <f t="shared" si="598"/>
        <v/>
      </c>
      <c r="BV338" s="86" t="str">
        <f t="shared" si="598"/>
        <v/>
      </c>
      <c r="BW338" s="86" t="str">
        <f t="shared" si="598"/>
        <v/>
      </c>
      <c r="BX338" s="86" t="str">
        <f t="shared" si="599"/>
        <v/>
      </c>
      <c r="BY338" s="86" t="str">
        <f t="shared" si="599"/>
        <v/>
      </c>
      <c r="BZ338" s="86" t="str">
        <f t="shared" si="599"/>
        <v/>
      </c>
      <c r="CA338" s="83">
        <f>IF(AND(DataEntry!B338&gt;=ExFrom,DataEntry!B338&lt;=ExTo),0,IF(AR338&lt;DS338,0,DB338))</f>
        <v>0</v>
      </c>
      <c r="CB338" s="83">
        <f>IF(AND(DataEntry!B338&gt;=ExFrom,DataEntry!B338&lt;=ExTo),0,IF(AT338&lt;DT338,0,DC338))</f>
        <v>0</v>
      </c>
      <c r="CC338" s="14" t="str">
        <f t="shared" si="600"/>
        <v/>
      </c>
      <c r="CD338" s="72" t="str">
        <f t="shared" si="533"/>
        <v/>
      </c>
      <c r="CE338" s="87" t="str">
        <f t="shared" si="601"/>
        <v/>
      </c>
      <c r="CF338" s="88">
        <f t="shared" si="602"/>
        <v>0</v>
      </c>
      <c r="CG338" s="88">
        <f t="shared" si="603"/>
        <v>0</v>
      </c>
      <c r="CH338" s="87" t="str">
        <f t="shared" si="604"/>
        <v/>
      </c>
      <c r="CI338" s="89">
        <f t="shared" si="534"/>
        <v>1</v>
      </c>
      <c r="CJ338" s="89">
        <f t="shared" si="535"/>
        <v>1</v>
      </c>
      <c r="CK338" s="157">
        <f t="shared" si="536"/>
        <v>0</v>
      </c>
      <c r="CL338" s="90">
        <f t="shared" si="537"/>
        <v>0</v>
      </c>
      <c r="CM338" s="157">
        <f t="shared" si="538"/>
        <v>0</v>
      </c>
      <c r="CN338" s="90">
        <f t="shared" si="539"/>
        <v>0</v>
      </c>
      <c r="CO338" s="157">
        <f t="shared" si="540"/>
        <v>0</v>
      </c>
      <c r="CP338" s="90">
        <f t="shared" si="541"/>
        <v>0</v>
      </c>
      <c r="CQ338" s="157">
        <f t="shared" si="542"/>
        <v>0</v>
      </c>
      <c r="CR338" s="90">
        <f t="shared" si="543"/>
        <v>0</v>
      </c>
      <c r="CS338" s="157">
        <f t="shared" si="544"/>
        <v>0</v>
      </c>
      <c r="CT338" s="90">
        <f t="shared" si="545"/>
        <v>0</v>
      </c>
      <c r="CU338" s="157">
        <f t="shared" si="546"/>
        <v>0</v>
      </c>
      <c r="CV338" s="90">
        <f t="shared" si="547"/>
        <v>0</v>
      </c>
      <c r="CW338" s="157">
        <f t="shared" si="548"/>
        <v>0</v>
      </c>
      <c r="CX338" s="90">
        <f t="shared" si="549"/>
        <v>0</v>
      </c>
      <c r="CY338" s="157">
        <f t="shared" si="550"/>
        <v>0</v>
      </c>
      <c r="CZ338" s="90">
        <f t="shared" si="551"/>
        <v>0</v>
      </c>
      <c r="DA338" s="94" t="str">
        <f>DataEntry!B338</f>
        <v/>
      </c>
      <c r="DB338" s="83">
        <f t="shared" si="552"/>
        <v>0</v>
      </c>
      <c r="DC338" s="83">
        <f t="shared" si="553"/>
        <v>0</v>
      </c>
      <c r="DD338" s="145" t="str">
        <f t="shared" si="605"/>
        <v/>
      </c>
      <c r="DE338" s="145" t="str">
        <f t="shared" si="606"/>
        <v/>
      </c>
      <c r="DF338" s="145" t="str">
        <f t="shared" si="607"/>
        <v/>
      </c>
      <c r="DG338" s="145" t="str">
        <f t="shared" si="608"/>
        <v/>
      </c>
      <c r="DH338" s="145" t="str">
        <f t="shared" si="609"/>
        <v/>
      </c>
      <c r="DI338" s="145" t="str">
        <f t="shared" si="610"/>
        <v/>
      </c>
      <c r="DJ338" s="83">
        <f t="shared" si="611"/>
        <v>0</v>
      </c>
      <c r="DK338" s="83">
        <f t="shared" si="612"/>
        <v>0</v>
      </c>
      <c r="DL338" s="84" t="str">
        <f t="shared" si="613"/>
        <v/>
      </c>
      <c r="DM338" s="14" t="str">
        <f t="shared" si="614"/>
        <v/>
      </c>
      <c r="DN338" s="87">
        <f>IFERROR(DO338*(1-DCFactor)+Results!DP338*DCFactor,"")</f>
        <v>0.2762705882352941</v>
      </c>
      <c r="DO338" s="87">
        <f>(DFactor*Rounds*Number/2+SUM(BV$3:BV326))/(Rounds*Number/2+COUNT(BV$3:BV326))</f>
        <v>0.2656470588235294</v>
      </c>
      <c r="DP338" s="87">
        <f t="shared" si="554"/>
        <v>0.29599999999999999</v>
      </c>
      <c r="DQ338" s="84">
        <f t="shared" si="555"/>
        <v>0</v>
      </c>
      <c r="DR338" s="84">
        <f t="shared" si="556"/>
        <v>0</v>
      </c>
      <c r="DS338" s="87">
        <f t="shared" si="557"/>
        <v>0.33666666666666667</v>
      </c>
      <c r="DT338" s="87">
        <f t="shared" si="558"/>
        <v>0.33666666666666667</v>
      </c>
      <c r="DU338" s="87" t="str">
        <f t="shared" si="559"/>
        <v/>
      </c>
      <c r="DV338" s="86" t="str">
        <f t="shared" si="615"/>
        <v/>
      </c>
      <c r="DW338" s="86" t="str">
        <f t="shared" si="616"/>
        <v/>
      </c>
    </row>
    <row r="339" spans="1:127" x14ac:dyDescent="0.25">
      <c r="A339" s="69">
        <v>337</v>
      </c>
      <c r="B339" s="70" t="str">
        <f>DataEntry!C339</f>
        <v/>
      </c>
      <c r="C339" s="71">
        <f>COUNTIF(D$2:D339,D339)+COUNTIF(G$2:G339,D339)</f>
        <v>62</v>
      </c>
      <c r="D339" s="72" t="str">
        <f t="shared" si="517"/>
        <v/>
      </c>
      <c r="E339" s="70" t="str">
        <f>DataEntry!E339</f>
        <v/>
      </c>
      <c r="F339" s="71">
        <f>COUNTIF(D$2:D339,G339)+COUNTIF(G$2:G339,G339)</f>
        <v>62</v>
      </c>
      <c r="G339" s="72" t="str">
        <f t="shared" si="518"/>
        <v/>
      </c>
      <c r="H339" s="73" t="str">
        <f>DataEntry!G339</f>
        <v/>
      </c>
      <c r="I339" s="73" t="str">
        <f>DataEntry!H339</f>
        <v/>
      </c>
      <c r="J339" s="158" t="str">
        <f t="shared" si="516"/>
        <v/>
      </c>
      <c r="K339" s="156">
        <f t="shared" si="519"/>
        <v>0</v>
      </c>
      <c r="L339" s="224" t="str">
        <f t="shared" si="520"/>
        <v/>
      </c>
      <c r="M339" s="224" t="str">
        <f t="shared" si="521"/>
        <v/>
      </c>
      <c r="N339" s="236" t="str">
        <f t="shared" si="560"/>
        <v/>
      </c>
      <c r="O339" s="22" t="str">
        <f t="shared" si="561"/>
        <v>TG62</v>
      </c>
      <c r="P339" s="248" t="str">
        <f t="shared" si="522"/>
        <v/>
      </c>
      <c r="Q339" s="22" t="str">
        <f t="shared" si="562"/>
        <v>TG62</v>
      </c>
      <c r="R339" s="248" t="str">
        <f t="shared" si="523"/>
        <v/>
      </c>
      <c r="S339" s="74">
        <f t="shared" si="563"/>
        <v>0</v>
      </c>
      <c r="T339" s="75">
        <f t="shared" si="564"/>
        <v>0</v>
      </c>
      <c r="U339" s="76">
        <f t="shared" si="565"/>
        <v>0</v>
      </c>
      <c r="V339" s="74">
        <f t="shared" si="566"/>
        <v>0</v>
      </c>
      <c r="W339" s="75">
        <f t="shared" si="567"/>
        <v>0</v>
      </c>
      <c r="X339" s="76">
        <f t="shared" si="568"/>
        <v>0</v>
      </c>
      <c r="Y339" s="74">
        <f t="shared" si="569"/>
        <v>0</v>
      </c>
      <c r="Z339" s="75">
        <f t="shared" si="570"/>
        <v>0</v>
      </c>
      <c r="AA339" s="76">
        <f t="shared" si="571"/>
        <v>0</v>
      </c>
      <c r="AB339" s="74">
        <f t="shared" si="572"/>
        <v>0</v>
      </c>
      <c r="AC339" s="75">
        <f t="shared" si="573"/>
        <v>0</v>
      </c>
      <c r="AD339" s="76">
        <f t="shared" si="574"/>
        <v>0</v>
      </c>
      <c r="AE339" s="74">
        <f t="shared" si="575"/>
        <v>0</v>
      </c>
      <c r="AF339" s="75">
        <f t="shared" si="576"/>
        <v>0</v>
      </c>
      <c r="AG339" s="76">
        <f t="shared" si="577"/>
        <v>0</v>
      </c>
      <c r="AH339" s="74">
        <f t="shared" si="578"/>
        <v>0</v>
      </c>
      <c r="AI339" s="75">
        <f t="shared" si="579"/>
        <v>0</v>
      </c>
      <c r="AJ339" s="76">
        <f t="shared" si="580"/>
        <v>0</v>
      </c>
      <c r="AK339" s="74">
        <f t="shared" si="581"/>
        <v>0</v>
      </c>
      <c r="AL339" s="75">
        <f t="shared" si="582"/>
        <v>0</v>
      </c>
      <c r="AM339" s="76">
        <f t="shared" si="583"/>
        <v>0</v>
      </c>
      <c r="AN339" s="74">
        <f t="shared" si="584"/>
        <v>0</v>
      </c>
      <c r="AO339" s="75">
        <f t="shared" si="585"/>
        <v>0</v>
      </c>
      <c r="AP339" s="76">
        <f t="shared" si="586"/>
        <v>0</v>
      </c>
      <c r="AQ339" s="77" t="str">
        <f t="shared" si="524"/>
        <v/>
      </c>
      <c r="AR339" s="77" t="str">
        <f t="shared" si="587"/>
        <v/>
      </c>
      <c r="AS339" s="78" t="str">
        <f t="shared" si="588"/>
        <v/>
      </c>
      <c r="AT339" s="77" t="str">
        <f t="shared" si="589"/>
        <v/>
      </c>
      <c r="AU339" s="79">
        <f t="shared" si="617"/>
        <v>0.1</v>
      </c>
      <c r="AV339" s="139">
        <f>DataEntry!P339</f>
        <v>0</v>
      </c>
      <c r="AW339" s="80" t="str">
        <f t="shared" si="525"/>
        <v/>
      </c>
      <c r="AX339" s="80" t="str">
        <f t="shared" si="526"/>
        <v/>
      </c>
      <c r="AY339" s="80" t="str">
        <f t="shared" si="527"/>
        <v/>
      </c>
      <c r="AZ339" s="92" t="str">
        <f>DataEntry!I339</f>
        <v/>
      </c>
      <c r="BA339" s="93" t="str">
        <f>DataEntry!J339</f>
        <v/>
      </c>
      <c r="BB339" s="92" t="str">
        <f>DataEntry!K339</f>
        <v/>
      </c>
      <c r="BC339" s="93" t="str">
        <f>DataEntry!L339</f>
        <v/>
      </c>
      <c r="BD339" s="92" t="str">
        <f>DataEntry!M339</f>
        <v/>
      </c>
      <c r="BE339" s="93" t="str">
        <f>DataEntry!N339</f>
        <v/>
      </c>
      <c r="BF339" s="77" t="str">
        <f t="shared" si="590"/>
        <v/>
      </c>
      <c r="BG339" s="77" t="str">
        <f t="shared" si="591"/>
        <v/>
      </c>
      <c r="BH339" s="77" t="str">
        <f t="shared" si="592"/>
        <v/>
      </c>
      <c r="BI339" s="83">
        <f t="shared" si="593"/>
        <v>0</v>
      </c>
      <c r="BJ339" s="83">
        <f t="shared" si="594"/>
        <v>0</v>
      </c>
      <c r="BK339" s="83">
        <f t="shared" si="595"/>
        <v>0</v>
      </c>
      <c r="BL339" s="84" t="str">
        <f t="shared" si="528"/>
        <v/>
      </c>
      <c r="BM339" s="84" t="str">
        <f t="shared" si="529"/>
        <v/>
      </c>
      <c r="BN339" s="85" t="str">
        <f t="shared" si="596"/>
        <v/>
      </c>
      <c r="BO339" s="84" t="str">
        <f t="shared" si="530"/>
        <v/>
      </c>
      <c r="BP339" s="84" t="str">
        <f t="shared" si="531"/>
        <v/>
      </c>
      <c r="BQ339" s="84" t="str">
        <f t="shared" si="532"/>
        <v/>
      </c>
      <c r="BR339" s="84" t="str">
        <f t="shared" si="597"/>
        <v/>
      </c>
      <c r="BS339" s="84" t="str">
        <f t="shared" si="597"/>
        <v/>
      </c>
      <c r="BT339" s="84" t="str">
        <f t="shared" si="597"/>
        <v/>
      </c>
      <c r="BU339" s="86" t="str">
        <f t="shared" si="598"/>
        <v/>
      </c>
      <c r="BV339" s="86" t="str">
        <f t="shared" si="598"/>
        <v/>
      </c>
      <c r="BW339" s="86" t="str">
        <f t="shared" si="598"/>
        <v/>
      </c>
      <c r="BX339" s="86" t="str">
        <f t="shared" si="599"/>
        <v/>
      </c>
      <c r="BY339" s="86" t="str">
        <f t="shared" si="599"/>
        <v/>
      </c>
      <c r="BZ339" s="86" t="str">
        <f t="shared" si="599"/>
        <v/>
      </c>
      <c r="CA339" s="83">
        <f>IF(AND(DataEntry!B339&gt;=ExFrom,DataEntry!B339&lt;=ExTo),0,IF(AR339&lt;DS339,0,DB339))</f>
        <v>0</v>
      </c>
      <c r="CB339" s="83">
        <f>IF(AND(DataEntry!B339&gt;=ExFrom,DataEntry!B339&lt;=ExTo),0,IF(AT339&lt;DT339,0,DC339))</f>
        <v>0</v>
      </c>
      <c r="CC339" s="14" t="str">
        <f t="shared" si="600"/>
        <v/>
      </c>
      <c r="CD339" s="72" t="str">
        <f t="shared" si="533"/>
        <v/>
      </c>
      <c r="CE339" s="87" t="str">
        <f t="shared" si="601"/>
        <v/>
      </c>
      <c r="CF339" s="88">
        <f t="shared" si="602"/>
        <v>0</v>
      </c>
      <c r="CG339" s="88">
        <f t="shared" si="603"/>
        <v>0</v>
      </c>
      <c r="CH339" s="87" t="str">
        <f t="shared" si="604"/>
        <v/>
      </c>
      <c r="CI339" s="89">
        <f t="shared" si="534"/>
        <v>1</v>
      </c>
      <c r="CJ339" s="89">
        <f t="shared" si="535"/>
        <v>1</v>
      </c>
      <c r="CK339" s="157">
        <f t="shared" si="536"/>
        <v>0</v>
      </c>
      <c r="CL339" s="90">
        <f t="shared" si="537"/>
        <v>0</v>
      </c>
      <c r="CM339" s="157">
        <f t="shared" si="538"/>
        <v>0</v>
      </c>
      <c r="CN339" s="90">
        <f t="shared" si="539"/>
        <v>0</v>
      </c>
      <c r="CO339" s="157">
        <f t="shared" si="540"/>
        <v>0</v>
      </c>
      <c r="CP339" s="90">
        <f t="shared" si="541"/>
        <v>0</v>
      </c>
      <c r="CQ339" s="157">
        <f t="shared" si="542"/>
        <v>0</v>
      </c>
      <c r="CR339" s="90">
        <f t="shared" si="543"/>
        <v>0</v>
      </c>
      <c r="CS339" s="157">
        <f t="shared" si="544"/>
        <v>0</v>
      </c>
      <c r="CT339" s="90">
        <f t="shared" si="545"/>
        <v>0</v>
      </c>
      <c r="CU339" s="157">
        <f t="shared" si="546"/>
        <v>0</v>
      </c>
      <c r="CV339" s="90">
        <f t="shared" si="547"/>
        <v>0</v>
      </c>
      <c r="CW339" s="157">
        <f t="shared" si="548"/>
        <v>0</v>
      </c>
      <c r="CX339" s="90">
        <f t="shared" si="549"/>
        <v>0</v>
      </c>
      <c r="CY339" s="157">
        <f t="shared" si="550"/>
        <v>0</v>
      </c>
      <c r="CZ339" s="90">
        <f t="shared" si="551"/>
        <v>0</v>
      </c>
      <c r="DA339" s="94" t="str">
        <f>DataEntry!B339</f>
        <v/>
      </c>
      <c r="DB339" s="83">
        <f t="shared" si="552"/>
        <v>0</v>
      </c>
      <c r="DC339" s="83">
        <f t="shared" si="553"/>
        <v>0</v>
      </c>
      <c r="DD339" s="145" t="str">
        <f t="shared" si="605"/>
        <v/>
      </c>
      <c r="DE339" s="145" t="str">
        <f t="shared" si="606"/>
        <v/>
      </c>
      <c r="DF339" s="145" t="str">
        <f t="shared" si="607"/>
        <v/>
      </c>
      <c r="DG339" s="145" t="str">
        <f t="shared" si="608"/>
        <v/>
      </c>
      <c r="DH339" s="145" t="str">
        <f t="shared" si="609"/>
        <v/>
      </c>
      <c r="DI339" s="145" t="str">
        <f t="shared" si="610"/>
        <v/>
      </c>
      <c r="DJ339" s="83">
        <f t="shared" si="611"/>
        <v>0</v>
      </c>
      <c r="DK339" s="83">
        <f t="shared" si="612"/>
        <v>0</v>
      </c>
      <c r="DL339" s="84" t="str">
        <f t="shared" si="613"/>
        <v/>
      </c>
      <c r="DM339" s="14" t="str">
        <f t="shared" si="614"/>
        <v/>
      </c>
      <c r="DN339" s="87">
        <f>IFERROR(DO339*(1-DCFactor)+Results!DP339*DCFactor,"")</f>
        <v>0.2762705882352941</v>
      </c>
      <c r="DO339" s="87">
        <f>(DFactor*Rounds*Number/2+SUM(BV$3:BV327))/(Rounds*Number/2+COUNT(BV$3:BV327))</f>
        <v>0.2656470588235294</v>
      </c>
      <c r="DP339" s="87">
        <f t="shared" si="554"/>
        <v>0.29599999999999999</v>
      </c>
      <c r="DQ339" s="84">
        <f t="shared" si="555"/>
        <v>0</v>
      </c>
      <c r="DR339" s="84">
        <f t="shared" si="556"/>
        <v>0</v>
      </c>
      <c r="DS339" s="87">
        <f t="shared" si="557"/>
        <v>0.33666666666666667</v>
      </c>
      <c r="DT339" s="87">
        <f t="shared" si="558"/>
        <v>0.33666666666666667</v>
      </c>
      <c r="DU339" s="87" t="str">
        <f t="shared" si="559"/>
        <v/>
      </c>
      <c r="DV339" s="86" t="str">
        <f t="shared" si="615"/>
        <v/>
      </c>
      <c r="DW339" s="86" t="str">
        <f t="shared" si="616"/>
        <v/>
      </c>
    </row>
    <row r="340" spans="1:127" x14ac:dyDescent="0.25">
      <c r="A340" s="69">
        <v>338</v>
      </c>
      <c r="B340" s="70" t="str">
        <f>DataEntry!C340</f>
        <v/>
      </c>
      <c r="C340" s="71">
        <f>COUNTIF(D$2:D340,D340)+COUNTIF(G$2:G340,D340)</f>
        <v>64</v>
      </c>
      <c r="D340" s="72" t="str">
        <f t="shared" si="517"/>
        <v/>
      </c>
      <c r="E340" s="70" t="str">
        <f>DataEntry!E340</f>
        <v/>
      </c>
      <c r="F340" s="71">
        <f>COUNTIF(D$2:D340,G340)+COUNTIF(G$2:G340,G340)</f>
        <v>64</v>
      </c>
      <c r="G340" s="72" t="str">
        <f t="shared" si="518"/>
        <v/>
      </c>
      <c r="H340" s="73" t="str">
        <f>DataEntry!G340</f>
        <v/>
      </c>
      <c r="I340" s="73" t="str">
        <f>DataEntry!H340</f>
        <v/>
      </c>
      <c r="J340" s="158" t="str">
        <f t="shared" si="516"/>
        <v/>
      </c>
      <c r="K340" s="156">
        <f t="shared" si="519"/>
        <v>0</v>
      </c>
      <c r="L340" s="224" t="str">
        <f t="shared" si="520"/>
        <v/>
      </c>
      <c r="M340" s="224" t="str">
        <f t="shared" si="521"/>
        <v/>
      </c>
      <c r="N340" s="236" t="str">
        <f t="shared" si="560"/>
        <v/>
      </c>
      <c r="O340" s="22" t="str">
        <f t="shared" si="561"/>
        <v>TG64</v>
      </c>
      <c r="P340" s="248" t="str">
        <f t="shared" si="522"/>
        <v/>
      </c>
      <c r="Q340" s="22" t="str">
        <f t="shared" si="562"/>
        <v>TG64</v>
      </c>
      <c r="R340" s="248" t="str">
        <f t="shared" si="523"/>
        <v/>
      </c>
      <c r="S340" s="74">
        <f t="shared" si="563"/>
        <v>0</v>
      </c>
      <c r="T340" s="75">
        <f t="shared" si="564"/>
        <v>0</v>
      </c>
      <c r="U340" s="76">
        <f t="shared" si="565"/>
        <v>0</v>
      </c>
      <c r="V340" s="74">
        <f t="shared" si="566"/>
        <v>0</v>
      </c>
      <c r="W340" s="75">
        <f t="shared" si="567"/>
        <v>0</v>
      </c>
      <c r="X340" s="76">
        <f t="shared" si="568"/>
        <v>0</v>
      </c>
      <c r="Y340" s="74">
        <f t="shared" si="569"/>
        <v>0</v>
      </c>
      <c r="Z340" s="75">
        <f t="shared" si="570"/>
        <v>0</v>
      </c>
      <c r="AA340" s="76">
        <f t="shared" si="571"/>
        <v>0</v>
      </c>
      <c r="AB340" s="74">
        <f t="shared" si="572"/>
        <v>0</v>
      </c>
      <c r="AC340" s="75">
        <f t="shared" si="573"/>
        <v>0</v>
      </c>
      <c r="AD340" s="76">
        <f t="shared" si="574"/>
        <v>0</v>
      </c>
      <c r="AE340" s="74">
        <f t="shared" si="575"/>
        <v>0</v>
      </c>
      <c r="AF340" s="75">
        <f t="shared" si="576"/>
        <v>0</v>
      </c>
      <c r="AG340" s="76">
        <f t="shared" si="577"/>
        <v>0</v>
      </c>
      <c r="AH340" s="74">
        <f t="shared" si="578"/>
        <v>0</v>
      </c>
      <c r="AI340" s="75">
        <f t="shared" si="579"/>
        <v>0</v>
      </c>
      <c r="AJ340" s="76">
        <f t="shared" si="580"/>
        <v>0</v>
      </c>
      <c r="AK340" s="74">
        <f t="shared" si="581"/>
        <v>0</v>
      </c>
      <c r="AL340" s="75">
        <f t="shared" si="582"/>
        <v>0</v>
      </c>
      <c r="AM340" s="76">
        <f t="shared" si="583"/>
        <v>0</v>
      </c>
      <c r="AN340" s="74">
        <f t="shared" si="584"/>
        <v>0</v>
      </c>
      <c r="AO340" s="75">
        <f t="shared" si="585"/>
        <v>0</v>
      </c>
      <c r="AP340" s="76">
        <f t="shared" si="586"/>
        <v>0</v>
      </c>
      <c r="AQ340" s="77" t="str">
        <f t="shared" si="524"/>
        <v/>
      </c>
      <c r="AR340" s="77" t="str">
        <f t="shared" si="587"/>
        <v/>
      </c>
      <c r="AS340" s="78" t="str">
        <f t="shared" si="588"/>
        <v/>
      </c>
      <c r="AT340" s="77" t="str">
        <f t="shared" si="589"/>
        <v/>
      </c>
      <c r="AU340" s="79">
        <f t="shared" si="617"/>
        <v>0.1</v>
      </c>
      <c r="AV340" s="139">
        <f>DataEntry!P340</f>
        <v>0</v>
      </c>
      <c r="AW340" s="80" t="str">
        <f t="shared" si="525"/>
        <v/>
      </c>
      <c r="AX340" s="80" t="str">
        <f t="shared" si="526"/>
        <v/>
      </c>
      <c r="AY340" s="80" t="str">
        <f t="shared" si="527"/>
        <v/>
      </c>
      <c r="AZ340" s="92" t="str">
        <f>DataEntry!I340</f>
        <v/>
      </c>
      <c r="BA340" s="93" t="str">
        <f>DataEntry!J340</f>
        <v/>
      </c>
      <c r="BB340" s="92" t="str">
        <f>DataEntry!K340</f>
        <v/>
      </c>
      <c r="BC340" s="93" t="str">
        <f>DataEntry!L340</f>
        <v/>
      </c>
      <c r="BD340" s="92" t="str">
        <f>DataEntry!M340</f>
        <v/>
      </c>
      <c r="BE340" s="93" t="str">
        <f>DataEntry!N340</f>
        <v/>
      </c>
      <c r="BF340" s="77" t="str">
        <f t="shared" si="590"/>
        <v/>
      </c>
      <c r="BG340" s="77" t="str">
        <f t="shared" si="591"/>
        <v/>
      </c>
      <c r="BH340" s="77" t="str">
        <f t="shared" si="592"/>
        <v/>
      </c>
      <c r="BI340" s="83">
        <f t="shared" si="593"/>
        <v>0</v>
      </c>
      <c r="BJ340" s="83">
        <f t="shared" si="594"/>
        <v>0</v>
      </c>
      <c r="BK340" s="83">
        <f t="shared" si="595"/>
        <v>0</v>
      </c>
      <c r="BL340" s="84" t="str">
        <f t="shared" si="528"/>
        <v/>
      </c>
      <c r="BM340" s="84" t="str">
        <f t="shared" si="529"/>
        <v/>
      </c>
      <c r="BN340" s="85" t="str">
        <f t="shared" si="596"/>
        <v/>
      </c>
      <c r="BO340" s="84" t="str">
        <f t="shared" si="530"/>
        <v/>
      </c>
      <c r="BP340" s="84" t="str">
        <f t="shared" si="531"/>
        <v/>
      </c>
      <c r="BQ340" s="84" t="str">
        <f t="shared" si="532"/>
        <v/>
      </c>
      <c r="BR340" s="84" t="str">
        <f t="shared" si="597"/>
        <v/>
      </c>
      <c r="BS340" s="84" t="str">
        <f t="shared" si="597"/>
        <v/>
      </c>
      <c r="BT340" s="84" t="str">
        <f t="shared" si="597"/>
        <v/>
      </c>
      <c r="BU340" s="86" t="str">
        <f t="shared" si="598"/>
        <v/>
      </c>
      <c r="BV340" s="86" t="str">
        <f t="shared" si="598"/>
        <v/>
      </c>
      <c r="BW340" s="86" t="str">
        <f t="shared" si="598"/>
        <v/>
      </c>
      <c r="BX340" s="86" t="str">
        <f t="shared" si="599"/>
        <v/>
      </c>
      <c r="BY340" s="86" t="str">
        <f t="shared" si="599"/>
        <v/>
      </c>
      <c r="BZ340" s="86" t="str">
        <f t="shared" si="599"/>
        <v/>
      </c>
      <c r="CA340" s="83">
        <f>IF(AND(DataEntry!B340&gt;=ExFrom,DataEntry!B340&lt;=ExTo),0,IF(AR340&lt;DS340,0,DB340))</f>
        <v>0</v>
      </c>
      <c r="CB340" s="83">
        <f>IF(AND(DataEntry!B340&gt;=ExFrom,DataEntry!B340&lt;=ExTo),0,IF(AT340&lt;DT340,0,DC340))</f>
        <v>0</v>
      </c>
      <c r="CC340" s="14" t="str">
        <f t="shared" si="600"/>
        <v/>
      </c>
      <c r="CD340" s="72" t="str">
        <f t="shared" si="533"/>
        <v/>
      </c>
      <c r="CE340" s="87" t="str">
        <f t="shared" si="601"/>
        <v/>
      </c>
      <c r="CF340" s="88">
        <f t="shared" si="602"/>
        <v>0</v>
      </c>
      <c r="CG340" s="88">
        <f t="shared" si="603"/>
        <v>0</v>
      </c>
      <c r="CH340" s="87" t="str">
        <f t="shared" si="604"/>
        <v/>
      </c>
      <c r="CI340" s="89">
        <f t="shared" si="534"/>
        <v>1</v>
      </c>
      <c r="CJ340" s="89">
        <f t="shared" si="535"/>
        <v>1</v>
      </c>
      <c r="CK340" s="157">
        <f t="shared" si="536"/>
        <v>0</v>
      </c>
      <c r="CL340" s="90">
        <f t="shared" si="537"/>
        <v>0</v>
      </c>
      <c r="CM340" s="157">
        <f t="shared" si="538"/>
        <v>0</v>
      </c>
      <c r="CN340" s="90">
        <f t="shared" si="539"/>
        <v>0</v>
      </c>
      <c r="CO340" s="157">
        <f t="shared" si="540"/>
        <v>0</v>
      </c>
      <c r="CP340" s="90">
        <f t="shared" si="541"/>
        <v>0</v>
      </c>
      <c r="CQ340" s="157">
        <f t="shared" si="542"/>
        <v>0</v>
      </c>
      <c r="CR340" s="90">
        <f t="shared" si="543"/>
        <v>0</v>
      </c>
      <c r="CS340" s="157">
        <f t="shared" si="544"/>
        <v>0</v>
      </c>
      <c r="CT340" s="90">
        <f t="shared" si="545"/>
        <v>0</v>
      </c>
      <c r="CU340" s="157">
        <f t="shared" si="546"/>
        <v>0</v>
      </c>
      <c r="CV340" s="90">
        <f t="shared" si="547"/>
        <v>0</v>
      </c>
      <c r="CW340" s="157">
        <f t="shared" si="548"/>
        <v>0</v>
      </c>
      <c r="CX340" s="90">
        <f t="shared" si="549"/>
        <v>0</v>
      </c>
      <c r="CY340" s="157">
        <f t="shared" si="550"/>
        <v>0</v>
      </c>
      <c r="CZ340" s="90">
        <f t="shared" si="551"/>
        <v>0</v>
      </c>
      <c r="DA340" s="94" t="str">
        <f>DataEntry!B340</f>
        <v/>
      </c>
      <c r="DB340" s="83">
        <f t="shared" si="552"/>
        <v>0</v>
      </c>
      <c r="DC340" s="83">
        <f t="shared" si="553"/>
        <v>0</v>
      </c>
      <c r="DD340" s="145" t="str">
        <f t="shared" si="605"/>
        <v/>
      </c>
      <c r="DE340" s="145" t="str">
        <f t="shared" si="606"/>
        <v/>
      </c>
      <c r="DF340" s="145" t="str">
        <f t="shared" si="607"/>
        <v/>
      </c>
      <c r="DG340" s="145" t="str">
        <f t="shared" si="608"/>
        <v/>
      </c>
      <c r="DH340" s="145" t="str">
        <f t="shared" si="609"/>
        <v/>
      </c>
      <c r="DI340" s="145" t="str">
        <f t="shared" si="610"/>
        <v/>
      </c>
      <c r="DJ340" s="83">
        <f t="shared" si="611"/>
        <v>0</v>
      </c>
      <c r="DK340" s="83">
        <f t="shared" si="612"/>
        <v>0</v>
      </c>
      <c r="DL340" s="84" t="str">
        <f t="shared" si="613"/>
        <v/>
      </c>
      <c r="DM340" s="14" t="str">
        <f t="shared" si="614"/>
        <v/>
      </c>
      <c r="DN340" s="87">
        <f>IFERROR(DO340*(1-DCFactor)+Results!DP340*DCFactor,"")</f>
        <v>0.2762705882352941</v>
      </c>
      <c r="DO340" s="87">
        <f>(DFactor*Rounds*Number/2+SUM(BV$3:BV328))/(Rounds*Number/2+COUNT(BV$3:BV328))</f>
        <v>0.2656470588235294</v>
      </c>
      <c r="DP340" s="87">
        <f t="shared" si="554"/>
        <v>0.29599999999999999</v>
      </c>
      <c r="DQ340" s="84">
        <f t="shared" si="555"/>
        <v>0</v>
      </c>
      <c r="DR340" s="84">
        <f t="shared" si="556"/>
        <v>0</v>
      </c>
      <c r="DS340" s="87">
        <f t="shared" si="557"/>
        <v>0.33666666666666667</v>
      </c>
      <c r="DT340" s="87">
        <f t="shared" si="558"/>
        <v>0.33666666666666667</v>
      </c>
      <c r="DU340" s="87" t="str">
        <f t="shared" si="559"/>
        <v/>
      </c>
      <c r="DV340" s="86" t="str">
        <f t="shared" si="615"/>
        <v/>
      </c>
      <c r="DW340" s="86" t="str">
        <f t="shared" si="616"/>
        <v/>
      </c>
    </row>
    <row r="341" spans="1:127" x14ac:dyDescent="0.25">
      <c r="A341" s="69">
        <v>339</v>
      </c>
      <c r="B341" s="70" t="str">
        <f>DataEntry!C341</f>
        <v/>
      </c>
      <c r="C341" s="71">
        <f>COUNTIF(D$2:D341,D341)+COUNTIF(G$2:G341,D341)</f>
        <v>66</v>
      </c>
      <c r="D341" s="72" t="str">
        <f t="shared" si="517"/>
        <v/>
      </c>
      <c r="E341" s="70" t="str">
        <f>DataEntry!E341</f>
        <v/>
      </c>
      <c r="F341" s="71">
        <f>COUNTIF(D$2:D341,G341)+COUNTIF(G$2:G341,G341)</f>
        <v>66</v>
      </c>
      <c r="G341" s="72" t="str">
        <f t="shared" si="518"/>
        <v/>
      </c>
      <c r="H341" s="73" t="str">
        <f>DataEntry!G341</f>
        <v/>
      </c>
      <c r="I341" s="73" t="str">
        <f>DataEntry!H341</f>
        <v/>
      </c>
      <c r="J341" s="158" t="str">
        <f t="shared" si="516"/>
        <v/>
      </c>
      <c r="K341" s="156">
        <f t="shared" si="519"/>
        <v>0</v>
      </c>
      <c r="L341" s="224" t="str">
        <f t="shared" si="520"/>
        <v/>
      </c>
      <c r="M341" s="224" t="str">
        <f t="shared" si="521"/>
        <v/>
      </c>
      <c r="N341" s="236" t="str">
        <f t="shared" si="560"/>
        <v/>
      </c>
      <c r="O341" s="22" t="str">
        <f t="shared" si="561"/>
        <v>TG66</v>
      </c>
      <c r="P341" s="248" t="str">
        <f t="shared" si="522"/>
        <v/>
      </c>
      <c r="Q341" s="22" t="str">
        <f t="shared" si="562"/>
        <v>TG66</v>
      </c>
      <c r="R341" s="248" t="str">
        <f t="shared" si="523"/>
        <v/>
      </c>
      <c r="S341" s="74">
        <f t="shared" si="563"/>
        <v>0</v>
      </c>
      <c r="T341" s="75">
        <f t="shared" si="564"/>
        <v>0</v>
      </c>
      <c r="U341" s="76">
        <f t="shared" si="565"/>
        <v>0</v>
      </c>
      <c r="V341" s="74">
        <f t="shared" si="566"/>
        <v>0</v>
      </c>
      <c r="W341" s="75">
        <f t="shared" si="567"/>
        <v>0</v>
      </c>
      <c r="X341" s="76">
        <f t="shared" si="568"/>
        <v>0</v>
      </c>
      <c r="Y341" s="74">
        <f t="shared" si="569"/>
        <v>0</v>
      </c>
      <c r="Z341" s="75">
        <f t="shared" si="570"/>
        <v>0</v>
      </c>
      <c r="AA341" s="76">
        <f t="shared" si="571"/>
        <v>0</v>
      </c>
      <c r="AB341" s="74">
        <f t="shared" si="572"/>
        <v>0</v>
      </c>
      <c r="AC341" s="75">
        <f t="shared" si="573"/>
        <v>0</v>
      </c>
      <c r="AD341" s="76">
        <f t="shared" si="574"/>
        <v>0</v>
      </c>
      <c r="AE341" s="74">
        <f t="shared" si="575"/>
        <v>0</v>
      </c>
      <c r="AF341" s="75">
        <f t="shared" si="576"/>
        <v>0</v>
      </c>
      <c r="AG341" s="76">
        <f t="shared" si="577"/>
        <v>0</v>
      </c>
      <c r="AH341" s="74">
        <f t="shared" si="578"/>
        <v>0</v>
      </c>
      <c r="AI341" s="75">
        <f t="shared" si="579"/>
        <v>0</v>
      </c>
      <c r="AJ341" s="76">
        <f t="shared" si="580"/>
        <v>0</v>
      </c>
      <c r="AK341" s="74">
        <f t="shared" si="581"/>
        <v>0</v>
      </c>
      <c r="AL341" s="75">
        <f t="shared" si="582"/>
        <v>0</v>
      </c>
      <c r="AM341" s="76">
        <f t="shared" si="583"/>
        <v>0</v>
      </c>
      <c r="AN341" s="74">
        <f t="shared" si="584"/>
        <v>0</v>
      </c>
      <c r="AO341" s="75">
        <f t="shared" si="585"/>
        <v>0</v>
      </c>
      <c r="AP341" s="76">
        <f t="shared" si="586"/>
        <v>0</v>
      </c>
      <c r="AQ341" s="77" t="str">
        <f t="shared" si="524"/>
        <v/>
      </c>
      <c r="AR341" s="77" t="str">
        <f t="shared" si="587"/>
        <v/>
      </c>
      <c r="AS341" s="78" t="str">
        <f t="shared" si="588"/>
        <v/>
      </c>
      <c r="AT341" s="77" t="str">
        <f t="shared" si="589"/>
        <v/>
      </c>
      <c r="AU341" s="79">
        <f t="shared" si="617"/>
        <v>0.1</v>
      </c>
      <c r="AV341" s="139">
        <f>DataEntry!P341</f>
        <v>0</v>
      </c>
      <c r="AW341" s="80" t="str">
        <f t="shared" si="525"/>
        <v/>
      </c>
      <c r="AX341" s="80" t="str">
        <f t="shared" si="526"/>
        <v/>
      </c>
      <c r="AY341" s="80" t="str">
        <f t="shared" si="527"/>
        <v/>
      </c>
      <c r="AZ341" s="92" t="str">
        <f>DataEntry!I341</f>
        <v/>
      </c>
      <c r="BA341" s="93" t="str">
        <f>DataEntry!J341</f>
        <v/>
      </c>
      <c r="BB341" s="92" t="str">
        <f>DataEntry!K341</f>
        <v/>
      </c>
      <c r="BC341" s="93" t="str">
        <f>DataEntry!L341</f>
        <v/>
      </c>
      <c r="BD341" s="92" t="str">
        <f>DataEntry!M341</f>
        <v/>
      </c>
      <c r="BE341" s="93" t="str">
        <f>DataEntry!N341</f>
        <v/>
      </c>
      <c r="BF341" s="77" t="str">
        <f t="shared" si="590"/>
        <v/>
      </c>
      <c r="BG341" s="77" t="str">
        <f t="shared" si="591"/>
        <v/>
      </c>
      <c r="BH341" s="77" t="str">
        <f t="shared" si="592"/>
        <v/>
      </c>
      <c r="BI341" s="83">
        <f t="shared" si="593"/>
        <v>0</v>
      </c>
      <c r="BJ341" s="83">
        <f t="shared" si="594"/>
        <v>0</v>
      </c>
      <c r="BK341" s="83">
        <f t="shared" si="595"/>
        <v>0</v>
      </c>
      <c r="BL341" s="84" t="str">
        <f t="shared" si="528"/>
        <v/>
      </c>
      <c r="BM341" s="84" t="str">
        <f t="shared" si="529"/>
        <v/>
      </c>
      <c r="BN341" s="85" t="str">
        <f t="shared" si="596"/>
        <v/>
      </c>
      <c r="BO341" s="84" t="str">
        <f t="shared" si="530"/>
        <v/>
      </c>
      <c r="BP341" s="84" t="str">
        <f t="shared" si="531"/>
        <v/>
      </c>
      <c r="BQ341" s="84" t="str">
        <f t="shared" si="532"/>
        <v/>
      </c>
      <c r="BR341" s="84" t="str">
        <f t="shared" si="597"/>
        <v/>
      </c>
      <c r="BS341" s="84" t="str">
        <f t="shared" si="597"/>
        <v/>
      </c>
      <c r="BT341" s="84" t="str">
        <f t="shared" si="597"/>
        <v/>
      </c>
      <c r="BU341" s="86" t="str">
        <f t="shared" si="598"/>
        <v/>
      </c>
      <c r="BV341" s="86" t="str">
        <f t="shared" si="598"/>
        <v/>
      </c>
      <c r="BW341" s="86" t="str">
        <f t="shared" si="598"/>
        <v/>
      </c>
      <c r="BX341" s="86" t="str">
        <f t="shared" si="599"/>
        <v/>
      </c>
      <c r="BY341" s="86" t="str">
        <f t="shared" si="599"/>
        <v/>
      </c>
      <c r="BZ341" s="86" t="str">
        <f t="shared" si="599"/>
        <v/>
      </c>
      <c r="CA341" s="83">
        <f>IF(AND(DataEntry!B341&gt;=ExFrom,DataEntry!B341&lt;=ExTo),0,IF(AR341&lt;DS341,0,DB341))</f>
        <v>0</v>
      </c>
      <c r="CB341" s="83">
        <f>IF(AND(DataEntry!B341&gt;=ExFrom,DataEntry!B341&lt;=ExTo),0,IF(AT341&lt;DT341,0,DC341))</f>
        <v>0</v>
      </c>
      <c r="CC341" s="14" t="str">
        <f t="shared" si="600"/>
        <v/>
      </c>
      <c r="CD341" s="72" t="str">
        <f t="shared" si="533"/>
        <v/>
      </c>
      <c r="CE341" s="87" t="str">
        <f t="shared" si="601"/>
        <v/>
      </c>
      <c r="CF341" s="88">
        <f t="shared" si="602"/>
        <v>0</v>
      </c>
      <c r="CG341" s="88">
        <f t="shared" si="603"/>
        <v>0</v>
      </c>
      <c r="CH341" s="87" t="str">
        <f t="shared" si="604"/>
        <v/>
      </c>
      <c r="CI341" s="89">
        <f t="shared" si="534"/>
        <v>1</v>
      </c>
      <c r="CJ341" s="89">
        <f t="shared" si="535"/>
        <v>1</v>
      </c>
      <c r="CK341" s="157">
        <f t="shared" si="536"/>
        <v>0</v>
      </c>
      <c r="CL341" s="90">
        <f t="shared" si="537"/>
        <v>0</v>
      </c>
      <c r="CM341" s="157">
        <f t="shared" si="538"/>
        <v>0</v>
      </c>
      <c r="CN341" s="90">
        <f t="shared" si="539"/>
        <v>0</v>
      </c>
      <c r="CO341" s="157">
        <f t="shared" si="540"/>
        <v>0</v>
      </c>
      <c r="CP341" s="90">
        <f t="shared" si="541"/>
        <v>0</v>
      </c>
      <c r="CQ341" s="157">
        <f t="shared" si="542"/>
        <v>0</v>
      </c>
      <c r="CR341" s="90">
        <f t="shared" si="543"/>
        <v>0</v>
      </c>
      <c r="CS341" s="157">
        <f t="shared" si="544"/>
        <v>0</v>
      </c>
      <c r="CT341" s="90">
        <f t="shared" si="545"/>
        <v>0</v>
      </c>
      <c r="CU341" s="157">
        <f t="shared" si="546"/>
        <v>0</v>
      </c>
      <c r="CV341" s="90">
        <f t="shared" si="547"/>
        <v>0</v>
      </c>
      <c r="CW341" s="157">
        <f t="shared" si="548"/>
        <v>0</v>
      </c>
      <c r="CX341" s="90">
        <f t="shared" si="549"/>
        <v>0</v>
      </c>
      <c r="CY341" s="157">
        <f t="shared" si="550"/>
        <v>0</v>
      </c>
      <c r="CZ341" s="90">
        <f t="shared" si="551"/>
        <v>0</v>
      </c>
      <c r="DA341" s="94" t="str">
        <f>DataEntry!B341</f>
        <v/>
      </c>
      <c r="DB341" s="83">
        <f t="shared" si="552"/>
        <v>0</v>
      </c>
      <c r="DC341" s="83">
        <f t="shared" si="553"/>
        <v>0</v>
      </c>
      <c r="DD341" s="145" t="str">
        <f t="shared" si="605"/>
        <v/>
      </c>
      <c r="DE341" s="145" t="str">
        <f t="shared" si="606"/>
        <v/>
      </c>
      <c r="DF341" s="145" t="str">
        <f t="shared" si="607"/>
        <v/>
      </c>
      <c r="DG341" s="145" t="str">
        <f t="shared" si="608"/>
        <v/>
      </c>
      <c r="DH341" s="145" t="str">
        <f t="shared" si="609"/>
        <v/>
      </c>
      <c r="DI341" s="145" t="str">
        <f t="shared" si="610"/>
        <v/>
      </c>
      <c r="DJ341" s="83">
        <f t="shared" si="611"/>
        <v>0</v>
      </c>
      <c r="DK341" s="83">
        <f t="shared" si="612"/>
        <v>0</v>
      </c>
      <c r="DL341" s="84" t="str">
        <f t="shared" si="613"/>
        <v/>
      </c>
      <c r="DM341" s="14" t="str">
        <f t="shared" si="614"/>
        <v/>
      </c>
      <c r="DN341" s="87">
        <f>IFERROR(DO341*(1-DCFactor)+Results!DP341*DCFactor,"")</f>
        <v>0.2762705882352941</v>
      </c>
      <c r="DO341" s="87">
        <f>(DFactor*Rounds*Number/2+SUM(BV$3:BV329))/(Rounds*Number/2+COUNT(BV$3:BV329))</f>
        <v>0.2656470588235294</v>
      </c>
      <c r="DP341" s="87">
        <f t="shared" si="554"/>
        <v>0.29599999999999999</v>
      </c>
      <c r="DQ341" s="84">
        <f t="shared" si="555"/>
        <v>0</v>
      </c>
      <c r="DR341" s="84">
        <f t="shared" si="556"/>
        <v>0</v>
      </c>
      <c r="DS341" s="87">
        <f t="shared" si="557"/>
        <v>0.33666666666666667</v>
      </c>
      <c r="DT341" s="87">
        <f t="shared" si="558"/>
        <v>0.33666666666666667</v>
      </c>
      <c r="DU341" s="87" t="str">
        <f t="shared" si="559"/>
        <v/>
      </c>
      <c r="DV341" s="86" t="str">
        <f t="shared" si="615"/>
        <v/>
      </c>
      <c r="DW341" s="86" t="str">
        <f t="shared" si="616"/>
        <v/>
      </c>
    </row>
    <row r="342" spans="1:127" x14ac:dyDescent="0.25">
      <c r="A342" s="69">
        <v>340</v>
      </c>
      <c r="B342" s="70" t="str">
        <f>DataEntry!C342</f>
        <v/>
      </c>
      <c r="C342" s="71">
        <f>COUNTIF(D$2:D342,D342)+COUNTIF(G$2:G342,D342)</f>
        <v>68</v>
      </c>
      <c r="D342" s="72" t="str">
        <f t="shared" si="517"/>
        <v/>
      </c>
      <c r="E342" s="70" t="str">
        <f>DataEntry!E342</f>
        <v/>
      </c>
      <c r="F342" s="71">
        <f>COUNTIF(D$2:D342,G342)+COUNTIF(G$2:G342,G342)</f>
        <v>68</v>
      </c>
      <c r="G342" s="72" t="str">
        <f t="shared" si="518"/>
        <v/>
      </c>
      <c r="H342" s="73" t="str">
        <f>DataEntry!G342</f>
        <v/>
      </c>
      <c r="I342" s="73" t="str">
        <f>DataEntry!H342</f>
        <v/>
      </c>
      <c r="J342" s="158" t="str">
        <f t="shared" si="516"/>
        <v/>
      </c>
      <c r="K342" s="156">
        <f t="shared" si="519"/>
        <v>0</v>
      </c>
      <c r="L342" s="224" t="str">
        <f t="shared" si="520"/>
        <v/>
      </c>
      <c r="M342" s="224" t="str">
        <f t="shared" si="521"/>
        <v/>
      </c>
      <c r="N342" s="236" t="str">
        <f t="shared" si="560"/>
        <v/>
      </c>
      <c r="O342" s="22" t="str">
        <f t="shared" si="561"/>
        <v>TG68</v>
      </c>
      <c r="P342" s="248" t="str">
        <f t="shared" si="522"/>
        <v/>
      </c>
      <c r="Q342" s="22" t="str">
        <f t="shared" si="562"/>
        <v>TG68</v>
      </c>
      <c r="R342" s="248" t="str">
        <f t="shared" si="523"/>
        <v/>
      </c>
      <c r="S342" s="74">
        <f t="shared" si="563"/>
        <v>0</v>
      </c>
      <c r="T342" s="75">
        <f t="shared" si="564"/>
        <v>0</v>
      </c>
      <c r="U342" s="76">
        <f t="shared" si="565"/>
        <v>0</v>
      </c>
      <c r="V342" s="74">
        <f t="shared" si="566"/>
        <v>0</v>
      </c>
      <c r="W342" s="75">
        <f t="shared" si="567"/>
        <v>0</v>
      </c>
      <c r="X342" s="76">
        <f t="shared" si="568"/>
        <v>0</v>
      </c>
      <c r="Y342" s="74">
        <f t="shared" si="569"/>
        <v>0</v>
      </c>
      <c r="Z342" s="75">
        <f t="shared" si="570"/>
        <v>0</v>
      </c>
      <c r="AA342" s="76">
        <f t="shared" si="571"/>
        <v>0</v>
      </c>
      <c r="AB342" s="74">
        <f t="shared" si="572"/>
        <v>0</v>
      </c>
      <c r="AC342" s="75">
        <f t="shared" si="573"/>
        <v>0</v>
      </c>
      <c r="AD342" s="76">
        <f t="shared" si="574"/>
        <v>0</v>
      </c>
      <c r="AE342" s="74">
        <f t="shared" si="575"/>
        <v>0</v>
      </c>
      <c r="AF342" s="75">
        <f t="shared" si="576"/>
        <v>0</v>
      </c>
      <c r="AG342" s="76">
        <f t="shared" si="577"/>
        <v>0</v>
      </c>
      <c r="AH342" s="74">
        <f t="shared" si="578"/>
        <v>0</v>
      </c>
      <c r="AI342" s="75">
        <f t="shared" si="579"/>
        <v>0</v>
      </c>
      <c r="AJ342" s="76">
        <f t="shared" si="580"/>
        <v>0</v>
      </c>
      <c r="AK342" s="74">
        <f t="shared" si="581"/>
        <v>0</v>
      </c>
      <c r="AL342" s="75">
        <f t="shared" si="582"/>
        <v>0</v>
      </c>
      <c r="AM342" s="76">
        <f t="shared" si="583"/>
        <v>0</v>
      </c>
      <c r="AN342" s="74">
        <f t="shared" si="584"/>
        <v>0</v>
      </c>
      <c r="AO342" s="75">
        <f t="shared" si="585"/>
        <v>0</v>
      </c>
      <c r="AP342" s="76">
        <f t="shared" si="586"/>
        <v>0</v>
      </c>
      <c r="AQ342" s="77" t="str">
        <f t="shared" si="524"/>
        <v/>
      </c>
      <c r="AR342" s="77" t="str">
        <f t="shared" si="587"/>
        <v/>
      </c>
      <c r="AS342" s="78" t="str">
        <f t="shared" si="588"/>
        <v/>
      </c>
      <c r="AT342" s="77" t="str">
        <f t="shared" si="589"/>
        <v/>
      </c>
      <c r="AU342" s="79">
        <f t="shared" si="617"/>
        <v>0.1</v>
      </c>
      <c r="AV342" s="139">
        <f>DataEntry!P342</f>
        <v>0</v>
      </c>
      <c r="AW342" s="80" t="str">
        <f t="shared" si="525"/>
        <v/>
      </c>
      <c r="AX342" s="80" t="str">
        <f t="shared" si="526"/>
        <v/>
      </c>
      <c r="AY342" s="80" t="str">
        <f t="shared" si="527"/>
        <v/>
      </c>
      <c r="AZ342" s="92" t="str">
        <f>DataEntry!I342</f>
        <v/>
      </c>
      <c r="BA342" s="93" t="str">
        <f>DataEntry!J342</f>
        <v/>
      </c>
      <c r="BB342" s="92" t="str">
        <f>DataEntry!K342</f>
        <v/>
      </c>
      <c r="BC342" s="93" t="str">
        <f>DataEntry!L342</f>
        <v/>
      </c>
      <c r="BD342" s="92" t="str">
        <f>DataEntry!M342</f>
        <v/>
      </c>
      <c r="BE342" s="93" t="str">
        <f>DataEntry!N342</f>
        <v/>
      </c>
      <c r="BF342" s="77" t="str">
        <f t="shared" si="590"/>
        <v/>
      </c>
      <c r="BG342" s="77" t="str">
        <f t="shared" si="591"/>
        <v/>
      </c>
      <c r="BH342" s="77" t="str">
        <f t="shared" si="592"/>
        <v/>
      </c>
      <c r="BI342" s="83">
        <f t="shared" si="593"/>
        <v>0</v>
      </c>
      <c r="BJ342" s="83">
        <f t="shared" si="594"/>
        <v>0</v>
      </c>
      <c r="BK342" s="83">
        <f t="shared" si="595"/>
        <v>0</v>
      </c>
      <c r="BL342" s="84" t="str">
        <f t="shared" si="528"/>
        <v/>
      </c>
      <c r="BM342" s="84" t="str">
        <f t="shared" si="529"/>
        <v/>
      </c>
      <c r="BN342" s="85" t="str">
        <f t="shared" si="596"/>
        <v/>
      </c>
      <c r="BO342" s="84" t="str">
        <f t="shared" si="530"/>
        <v/>
      </c>
      <c r="BP342" s="84" t="str">
        <f t="shared" si="531"/>
        <v/>
      </c>
      <c r="BQ342" s="84" t="str">
        <f t="shared" si="532"/>
        <v/>
      </c>
      <c r="BR342" s="84" t="str">
        <f t="shared" si="597"/>
        <v/>
      </c>
      <c r="BS342" s="84" t="str">
        <f t="shared" si="597"/>
        <v/>
      </c>
      <c r="BT342" s="84" t="str">
        <f t="shared" si="597"/>
        <v/>
      </c>
      <c r="BU342" s="86" t="str">
        <f t="shared" si="598"/>
        <v/>
      </c>
      <c r="BV342" s="86" t="str">
        <f t="shared" si="598"/>
        <v/>
      </c>
      <c r="BW342" s="86" t="str">
        <f t="shared" si="598"/>
        <v/>
      </c>
      <c r="BX342" s="86" t="str">
        <f t="shared" si="599"/>
        <v/>
      </c>
      <c r="BY342" s="86" t="str">
        <f t="shared" si="599"/>
        <v/>
      </c>
      <c r="BZ342" s="86" t="str">
        <f t="shared" si="599"/>
        <v/>
      </c>
      <c r="CA342" s="83">
        <f>IF(AND(DataEntry!B342&gt;=ExFrom,DataEntry!B342&lt;=ExTo),0,IF(AR342&lt;DS342,0,DB342))</f>
        <v>0</v>
      </c>
      <c r="CB342" s="83">
        <f>IF(AND(DataEntry!B342&gt;=ExFrom,DataEntry!B342&lt;=ExTo),0,IF(AT342&lt;DT342,0,DC342))</f>
        <v>0</v>
      </c>
      <c r="CC342" s="14" t="str">
        <f t="shared" si="600"/>
        <v/>
      </c>
      <c r="CD342" s="72" t="str">
        <f t="shared" si="533"/>
        <v/>
      </c>
      <c r="CE342" s="87" t="str">
        <f t="shared" si="601"/>
        <v/>
      </c>
      <c r="CF342" s="88">
        <f t="shared" si="602"/>
        <v>0</v>
      </c>
      <c r="CG342" s="88">
        <f t="shared" si="603"/>
        <v>0</v>
      </c>
      <c r="CH342" s="87" t="str">
        <f t="shared" si="604"/>
        <v/>
      </c>
      <c r="CI342" s="89">
        <f t="shared" si="534"/>
        <v>1</v>
      </c>
      <c r="CJ342" s="89">
        <f t="shared" si="535"/>
        <v>1</v>
      </c>
      <c r="CK342" s="157">
        <f t="shared" si="536"/>
        <v>0</v>
      </c>
      <c r="CL342" s="90">
        <f t="shared" si="537"/>
        <v>0</v>
      </c>
      <c r="CM342" s="157">
        <f t="shared" si="538"/>
        <v>0</v>
      </c>
      <c r="CN342" s="90">
        <f t="shared" si="539"/>
        <v>0</v>
      </c>
      <c r="CO342" s="157">
        <f t="shared" si="540"/>
        <v>0</v>
      </c>
      <c r="CP342" s="90">
        <f t="shared" si="541"/>
        <v>0</v>
      </c>
      <c r="CQ342" s="157">
        <f t="shared" si="542"/>
        <v>0</v>
      </c>
      <c r="CR342" s="90">
        <f t="shared" si="543"/>
        <v>0</v>
      </c>
      <c r="CS342" s="157">
        <f t="shared" si="544"/>
        <v>0</v>
      </c>
      <c r="CT342" s="90">
        <f t="shared" si="545"/>
        <v>0</v>
      </c>
      <c r="CU342" s="157">
        <f t="shared" si="546"/>
        <v>0</v>
      </c>
      <c r="CV342" s="90">
        <f t="shared" si="547"/>
        <v>0</v>
      </c>
      <c r="CW342" s="157">
        <f t="shared" si="548"/>
        <v>0</v>
      </c>
      <c r="CX342" s="90">
        <f t="shared" si="549"/>
        <v>0</v>
      </c>
      <c r="CY342" s="157">
        <f t="shared" si="550"/>
        <v>0</v>
      </c>
      <c r="CZ342" s="90">
        <f t="shared" si="551"/>
        <v>0</v>
      </c>
      <c r="DA342" s="94" t="str">
        <f>DataEntry!B342</f>
        <v/>
      </c>
      <c r="DB342" s="83">
        <f t="shared" si="552"/>
        <v>0</v>
      </c>
      <c r="DC342" s="83">
        <f t="shared" si="553"/>
        <v>0</v>
      </c>
      <c r="DD342" s="145" t="str">
        <f t="shared" si="605"/>
        <v/>
      </c>
      <c r="DE342" s="145" t="str">
        <f t="shared" si="606"/>
        <v/>
      </c>
      <c r="DF342" s="145" t="str">
        <f t="shared" si="607"/>
        <v/>
      </c>
      <c r="DG342" s="145" t="str">
        <f t="shared" si="608"/>
        <v/>
      </c>
      <c r="DH342" s="145" t="str">
        <f t="shared" si="609"/>
        <v/>
      </c>
      <c r="DI342" s="145" t="str">
        <f t="shared" si="610"/>
        <v/>
      </c>
      <c r="DJ342" s="83">
        <f t="shared" si="611"/>
        <v>0</v>
      </c>
      <c r="DK342" s="83">
        <f t="shared" si="612"/>
        <v>0</v>
      </c>
      <c r="DL342" s="84" t="str">
        <f t="shared" si="613"/>
        <v/>
      </c>
      <c r="DM342" s="14" t="str">
        <f t="shared" si="614"/>
        <v/>
      </c>
      <c r="DN342" s="87">
        <f>IFERROR(DO342*(1-DCFactor)+Results!DP342*DCFactor,"")</f>
        <v>0.2762705882352941</v>
      </c>
      <c r="DO342" s="87">
        <f>(DFactor*Rounds*Number/2+SUM(BV$3:BV330))/(Rounds*Number/2+COUNT(BV$3:BV330))</f>
        <v>0.2656470588235294</v>
      </c>
      <c r="DP342" s="87">
        <f t="shared" si="554"/>
        <v>0.29599999999999999</v>
      </c>
      <c r="DQ342" s="84">
        <f t="shared" si="555"/>
        <v>0</v>
      </c>
      <c r="DR342" s="84">
        <f t="shared" si="556"/>
        <v>0</v>
      </c>
      <c r="DS342" s="87">
        <f t="shared" si="557"/>
        <v>0.33666666666666667</v>
      </c>
      <c r="DT342" s="87">
        <f t="shared" si="558"/>
        <v>0.33666666666666667</v>
      </c>
      <c r="DU342" s="87" t="str">
        <f t="shared" si="559"/>
        <v/>
      </c>
      <c r="DV342" s="86" t="str">
        <f t="shared" si="615"/>
        <v/>
      </c>
      <c r="DW342" s="86" t="str">
        <f t="shared" si="616"/>
        <v/>
      </c>
    </row>
    <row r="343" spans="1:127" x14ac:dyDescent="0.25">
      <c r="A343" s="69">
        <v>341</v>
      </c>
      <c r="B343" s="70" t="str">
        <f>DataEntry!C343</f>
        <v/>
      </c>
      <c r="C343" s="71">
        <f>COUNTIF(D$2:D343,D343)+COUNTIF(G$2:G343,D343)</f>
        <v>70</v>
      </c>
      <c r="D343" s="72" t="str">
        <f t="shared" si="517"/>
        <v/>
      </c>
      <c r="E343" s="70" t="str">
        <f>DataEntry!E343</f>
        <v/>
      </c>
      <c r="F343" s="71">
        <f>COUNTIF(D$2:D343,G343)+COUNTIF(G$2:G343,G343)</f>
        <v>70</v>
      </c>
      <c r="G343" s="72" t="str">
        <f t="shared" si="518"/>
        <v/>
      </c>
      <c r="H343" s="73" t="str">
        <f>DataEntry!G343</f>
        <v/>
      </c>
      <c r="I343" s="73" t="str">
        <f>DataEntry!H343</f>
        <v/>
      </c>
      <c r="J343" s="158" t="str">
        <f t="shared" si="516"/>
        <v/>
      </c>
      <c r="K343" s="156">
        <f t="shared" si="519"/>
        <v>0</v>
      </c>
      <c r="L343" s="224" t="str">
        <f t="shared" si="520"/>
        <v/>
      </c>
      <c r="M343" s="224" t="str">
        <f t="shared" si="521"/>
        <v/>
      </c>
      <c r="N343" s="236" t="str">
        <f t="shared" si="560"/>
        <v/>
      </c>
      <c r="O343" s="22" t="str">
        <f t="shared" si="561"/>
        <v>TG70</v>
      </c>
      <c r="P343" s="248" t="str">
        <f t="shared" si="522"/>
        <v/>
      </c>
      <c r="Q343" s="22" t="str">
        <f t="shared" si="562"/>
        <v>TG70</v>
      </c>
      <c r="R343" s="248" t="str">
        <f t="shared" si="523"/>
        <v/>
      </c>
      <c r="S343" s="74">
        <f t="shared" si="563"/>
        <v>0</v>
      </c>
      <c r="T343" s="75">
        <f t="shared" si="564"/>
        <v>0</v>
      </c>
      <c r="U343" s="76">
        <f t="shared" si="565"/>
        <v>0</v>
      </c>
      <c r="V343" s="74">
        <f t="shared" si="566"/>
        <v>0</v>
      </c>
      <c r="W343" s="75">
        <f t="shared" si="567"/>
        <v>0</v>
      </c>
      <c r="X343" s="76">
        <f t="shared" si="568"/>
        <v>0</v>
      </c>
      <c r="Y343" s="74">
        <f t="shared" si="569"/>
        <v>0</v>
      </c>
      <c r="Z343" s="75">
        <f t="shared" si="570"/>
        <v>0</v>
      </c>
      <c r="AA343" s="76">
        <f t="shared" si="571"/>
        <v>0</v>
      </c>
      <c r="AB343" s="74">
        <f t="shared" si="572"/>
        <v>0</v>
      </c>
      <c r="AC343" s="75">
        <f t="shared" si="573"/>
        <v>0</v>
      </c>
      <c r="AD343" s="76">
        <f t="shared" si="574"/>
        <v>0</v>
      </c>
      <c r="AE343" s="74">
        <f t="shared" si="575"/>
        <v>0</v>
      </c>
      <c r="AF343" s="75">
        <f t="shared" si="576"/>
        <v>0</v>
      </c>
      <c r="AG343" s="76">
        <f t="shared" si="577"/>
        <v>0</v>
      </c>
      <c r="AH343" s="74">
        <f t="shared" si="578"/>
        <v>0</v>
      </c>
      <c r="AI343" s="75">
        <f t="shared" si="579"/>
        <v>0</v>
      </c>
      <c r="AJ343" s="76">
        <f t="shared" si="580"/>
        <v>0</v>
      </c>
      <c r="AK343" s="74">
        <f t="shared" si="581"/>
        <v>0</v>
      </c>
      <c r="AL343" s="75">
        <f t="shared" si="582"/>
        <v>0</v>
      </c>
      <c r="AM343" s="76">
        <f t="shared" si="583"/>
        <v>0</v>
      </c>
      <c r="AN343" s="74">
        <f t="shared" si="584"/>
        <v>0</v>
      </c>
      <c r="AO343" s="75">
        <f t="shared" si="585"/>
        <v>0</v>
      </c>
      <c r="AP343" s="76">
        <f t="shared" si="586"/>
        <v>0</v>
      </c>
      <c r="AQ343" s="77" t="str">
        <f t="shared" si="524"/>
        <v/>
      </c>
      <c r="AR343" s="77" t="str">
        <f t="shared" si="587"/>
        <v/>
      </c>
      <c r="AS343" s="78" t="str">
        <f t="shared" si="588"/>
        <v/>
      </c>
      <c r="AT343" s="77" t="str">
        <f t="shared" si="589"/>
        <v/>
      </c>
      <c r="AU343" s="79">
        <f t="shared" si="617"/>
        <v>0.1</v>
      </c>
      <c r="AV343" s="139">
        <f>DataEntry!P343</f>
        <v>0</v>
      </c>
      <c r="AW343" s="80" t="str">
        <f t="shared" si="525"/>
        <v/>
      </c>
      <c r="AX343" s="80" t="str">
        <f t="shared" si="526"/>
        <v/>
      </c>
      <c r="AY343" s="80" t="str">
        <f t="shared" si="527"/>
        <v/>
      </c>
      <c r="AZ343" s="92" t="str">
        <f>DataEntry!I343</f>
        <v/>
      </c>
      <c r="BA343" s="93" t="str">
        <f>DataEntry!J343</f>
        <v/>
      </c>
      <c r="BB343" s="92" t="str">
        <f>DataEntry!K343</f>
        <v/>
      </c>
      <c r="BC343" s="93" t="str">
        <f>DataEntry!L343</f>
        <v/>
      </c>
      <c r="BD343" s="92" t="str">
        <f>DataEntry!M343</f>
        <v/>
      </c>
      <c r="BE343" s="93" t="str">
        <f>DataEntry!N343</f>
        <v/>
      </c>
      <c r="BF343" s="77" t="str">
        <f t="shared" si="590"/>
        <v/>
      </c>
      <c r="BG343" s="77" t="str">
        <f t="shared" si="591"/>
        <v/>
      </c>
      <c r="BH343" s="77" t="str">
        <f t="shared" si="592"/>
        <v/>
      </c>
      <c r="BI343" s="83">
        <f t="shared" si="593"/>
        <v>0</v>
      </c>
      <c r="BJ343" s="83">
        <f t="shared" si="594"/>
        <v>0</v>
      </c>
      <c r="BK343" s="83">
        <f t="shared" si="595"/>
        <v>0</v>
      </c>
      <c r="BL343" s="84" t="str">
        <f t="shared" si="528"/>
        <v/>
      </c>
      <c r="BM343" s="84" t="str">
        <f t="shared" si="529"/>
        <v/>
      </c>
      <c r="BN343" s="85" t="str">
        <f t="shared" si="596"/>
        <v/>
      </c>
      <c r="BO343" s="84" t="str">
        <f t="shared" si="530"/>
        <v/>
      </c>
      <c r="BP343" s="84" t="str">
        <f t="shared" si="531"/>
        <v/>
      </c>
      <c r="BQ343" s="84" t="str">
        <f t="shared" si="532"/>
        <v/>
      </c>
      <c r="BR343" s="84" t="str">
        <f t="shared" si="597"/>
        <v/>
      </c>
      <c r="BS343" s="84" t="str">
        <f t="shared" si="597"/>
        <v/>
      </c>
      <c r="BT343" s="84" t="str">
        <f t="shared" si="597"/>
        <v/>
      </c>
      <c r="BU343" s="86" t="str">
        <f t="shared" si="598"/>
        <v/>
      </c>
      <c r="BV343" s="86" t="str">
        <f t="shared" si="598"/>
        <v/>
      </c>
      <c r="BW343" s="86" t="str">
        <f t="shared" si="598"/>
        <v/>
      </c>
      <c r="BX343" s="86" t="str">
        <f t="shared" si="599"/>
        <v/>
      </c>
      <c r="BY343" s="86" t="str">
        <f t="shared" si="599"/>
        <v/>
      </c>
      <c r="BZ343" s="86" t="str">
        <f t="shared" si="599"/>
        <v/>
      </c>
      <c r="CA343" s="83">
        <f>IF(AND(DataEntry!B343&gt;=ExFrom,DataEntry!B343&lt;=ExTo),0,IF(AR343&lt;DS343,0,DB343))</f>
        <v>0</v>
      </c>
      <c r="CB343" s="83">
        <f>IF(AND(DataEntry!B343&gt;=ExFrom,DataEntry!B343&lt;=ExTo),0,IF(AT343&lt;DT343,0,DC343))</f>
        <v>0</v>
      </c>
      <c r="CC343" s="14" t="str">
        <f t="shared" si="600"/>
        <v/>
      </c>
      <c r="CD343" s="72" t="str">
        <f t="shared" si="533"/>
        <v/>
      </c>
      <c r="CE343" s="87" t="str">
        <f t="shared" si="601"/>
        <v/>
      </c>
      <c r="CF343" s="88">
        <f t="shared" si="602"/>
        <v>0</v>
      </c>
      <c r="CG343" s="88">
        <f t="shared" si="603"/>
        <v>0</v>
      </c>
      <c r="CH343" s="87" t="str">
        <f t="shared" si="604"/>
        <v/>
      </c>
      <c r="CI343" s="89">
        <f t="shared" si="534"/>
        <v>1</v>
      </c>
      <c r="CJ343" s="89">
        <f t="shared" si="535"/>
        <v>1</v>
      </c>
      <c r="CK343" s="157">
        <f t="shared" si="536"/>
        <v>0</v>
      </c>
      <c r="CL343" s="90">
        <f t="shared" si="537"/>
        <v>0</v>
      </c>
      <c r="CM343" s="157">
        <f t="shared" si="538"/>
        <v>0</v>
      </c>
      <c r="CN343" s="90">
        <f t="shared" si="539"/>
        <v>0</v>
      </c>
      <c r="CO343" s="157">
        <f t="shared" si="540"/>
        <v>0</v>
      </c>
      <c r="CP343" s="90">
        <f t="shared" si="541"/>
        <v>0</v>
      </c>
      <c r="CQ343" s="157">
        <f t="shared" si="542"/>
        <v>0</v>
      </c>
      <c r="CR343" s="90">
        <f t="shared" si="543"/>
        <v>0</v>
      </c>
      <c r="CS343" s="157">
        <f t="shared" si="544"/>
        <v>0</v>
      </c>
      <c r="CT343" s="90">
        <f t="shared" si="545"/>
        <v>0</v>
      </c>
      <c r="CU343" s="157">
        <f t="shared" si="546"/>
        <v>0</v>
      </c>
      <c r="CV343" s="90">
        <f t="shared" si="547"/>
        <v>0</v>
      </c>
      <c r="CW343" s="157">
        <f t="shared" si="548"/>
        <v>0</v>
      </c>
      <c r="CX343" s="90">
        <f t="shared" si="549"/>
        <v>0</v>
      </c>
      <c r="CY343" s="157">
        <f t="shared" si="550"/>
        <v>0</v>
      </c>
      <c r="CZ343" s="90">
        <f t="shared" si="551"/>
        <v>0</v>
      </c>
      <c r="DA343" s="94" t="str">
        <f>DataEntry!B343</f>
        <v/>
      </c>
      <c r="DB343" s="83">
        <f t="shared" si="552"/>
        <v>0</v>
      </c>
      <c r="DC343" s="83">
        <f t="shared" si="553"/>
        <v>0</v>
      </c>
      <c r="DD343" s="145" t="str">
        <f t="shared" si="605"/>
        <v/>
      </c>
      <c r="DE343" s="145" t="str">
        <f t="shared" si="606"/>
        <v/>
      </c>
      <c r="DF343" s="145" t="str">
        <f t="shared" si="607"/>
        <v/>
      </c>
      <c r="DG343" s="145" t="str">
        <f t="shared" si="608"/>
        <v/>
      </c>
      <c r="DH343" s="145" t="str">
        <f t="shared" si="609"/>
        <v/>
      </c>
      <c r="DI343" s="145" t="str">
        <f t="shared" si="610"/>
        <v/>
      </c>
      <c r="DJ343" s="83">
        <f t="shared" si="611"/>
        <v>0</v>
      </c>
      <c r="DK343" s="83">
        <f t="shared" si="612"/>
        <v>0</v>
      </c>
      <c r="DL343" s="84" t="str">
        <f t="shared" si="613"/>
        <v/>
      </c>
      <c r="DM343" s="14" t="str">
        <f t="shared" si="614"/>
        <v/>
      </c>
      <c r="DN343" s="87">
        <f>IFERROR(DO343*(1-DCFactor)+Results!DP343*DCFactor,"")</f>
        <v>0.2762705882352941</v>
      </c>
      <c r="DO343" s="87">
        <f>(DFactor*Rounds*Number/2+SUM(BV$3:BV331))/(Rounds*Number/2+COUNT(BV$3:BV331))</f>
        <v>0.2656470588235294</v>
      </c>
      <c r="DP343" s="87">
        <f t="shared" si="554"/>
        <v>0.29599999999999999</v>
      </c>
      <c r="DQ343" s="84">
        <f t="shared" si="555"/>
        <v>0</v>
      </c>
      <c r="DR343" s="84">
        <f t="shared" si="556"/>
        <v>0</v>
      </c>
      <c r="DS343" s="87">
        <f t="shared" si="557"/>
        <v>0.33666666666666667</v>
      </c>
      <c r="DT343" s="87">
        <f t="shared" si="558"/>
        <v>0.33666666666666667</v>
      </c>
      <c r="DU343" s="87" t="str">
        <f t="shared" si="559"/>
        <v/>
      </c>
      <c r="DV343" s="86" t="str">
        <f t="shared" si="615"/>
        <v/>
      </c>
      <c r="DW343" s="86" t="str">
        <f t="shared" si="616"/>
        <v/>
      </c>
    </row>
    <row r="344" spans="1:127" x14ac:dyDescent="0.25">
      <c r="A344" s="69">
        <v>342</v>
      </c>
      <c r="B344" s="70" t="str">
        <f>DataEntry!C344</f>
        <v/>
      </c>
      <c r="C344" s="71">
        <f>COUNTIF(D$2:D344,D344)+COUNTIF(G$2:G344,D344)</f>
        <v>72</v>
      </c>
      <c r="D344" s="72" t="str">
        <f t="shared" si="517"/>
        <v/>
      </c>
      <c r="E344" s="70" t="str">
        <f>DataEntry!E344</f>
        <v/>
      </c>
      <c r="F344" s="71">
        <f>COUNTIF(D$2:D344,G344)+COUNTIF(G$2:G344,G344)</f>
        <v>72</v>
      </c>
      <c r="G344" s="72" t="str">
        <f t="shared" si="518"/>
        <v/>
      </c>
      <c r="H344" s="73" t="str">
        <f>DataEntry!G344</f>
        <v/>
      </c>
      <c r="I344" s="73" t="str">
        <f>DataEntry!H344</f>
        <v/>
      </c>
      <c r="J344" s="158" t="str">
        <f t="shared" si="516"/>
        <v/>
      </c>
      <c r="K344" s="156">
        <f t="shared" si="519"/>
        <v>0</v>
      </c>
      <c r="L344" s="224" t="str">
        <f t="shared" si="520"/>
        <v/>
      </c>
      <c r="M344" s="224" t="str">
        <f t="shared" si="521"/>
        <v/>
      </c>
      <c r="N344" s="236" t="str">
        <f t="shared" si="560"/>
        <v/>
      </c>
      <c r="O344" s="22" t="str">
        <f t="shared" si="561"/>
        <v>TG72</v>
      </c>
      <c r="P344" s="248" t="str">
        <f t="shared" si="522"/>
        <v/>
      </c>
      <c r="Q344" s="22" t="str">
        <f t="shared" si="562"/>
        <v>TG72</v>
      </c>
      <c r="R344" s="248" t="str">
        <f t="shared" si="523"/>
        <v/>
      </c>
      <c r="S344" s="74">
        <f t="shared" si="563"/>
        <v>0</v>
      </c>
      <c r="T344" s="75">
        <f t="shared" si="564"/>
        <v>0</v>
      </c>
      <c r="U344" s="76">
        <f t="shared" si="565"/>
        <v>0</v>
      </c>
      <c r="V344" s="74">
        <f t="shared" si="566"/>
        <v>0</v>
      </c>
      <c r="W344" s="75">
        <f t="shared" si="567"/>
        <v>0</v>
      </c>
      <c r="X344" s="76">
        <f t="shared" si="568"/>
        <v>0</v>
      </c>
      <c r="Y344" s="74">
        <f t="shared" si="569"/>
        <v>0</v>
      </c>
      <c r="Z344" s="75">
        <f t="shared" si="570"/>
        <v>0</v>
      </c>
      <c r="AA344" s="76">
        <f t="shared" si="571"/>
        <v>0</v>
      </c>
      <c r="AB344" s="74">
        <f t="shared" si="572"/>
        <v>0</v>
      </c>
      <c r="AC344" s="75">
        <f t="shared" si="573"/>
        <v>0</v>
      </c>
      <c r="AD344" s="76">
        <f t="shared" si="574"/>
        <v>0</v>
      </c>
      <c r="AE344" s="74">
        <f t="shared" si="575"/>
        <v>0</v>
      </c>
      <c r="AF344" s="75">
        <f t="shared" si="576"/>
        <v>0</v>
      </c>
      <c r="AG344" s="76">
        <f t="shared" si="577"/>
        <v>0</v>
      </c>
      <c r="AH344" s="74">
        <f t="shared" si="578"/>
        <v>0</v>
      </c>
      <c r="AI344" s="75">
        <f t="shared" si="579"/>
        <v>0</v>
      </c>
      <c r="AJ344" s="76">
        <f t="shared" si="580"/>
        <v>0</v>
      </c>
      <c r="AK344" s="74">
        <f t="shared" si="581"/>
        <v>0</v>
      </c>
      <c r="AL344" s="75">
        <f t="shared" si="582"/>
        <v>0</v>
      </c>
      <c r="AM344" s="76">
        <f t="shared" si="583"/>
        <v>0</v>
      </c>
      <c r="AN344" s="74">
        <f t="shared" si="584"/>
        <v>0</v>
      </c>
      <c r="AO344" s="75">
        <f t="shared" si="585"/>
        <v>0</v>
      </c>
      <c r="AP344" s="76">
        <f t="shared" si="586"/>
        <v>0</v>
      </c>
      <c r="AQ344" s="77" t="str">
        <f t="shared" si="524"/>
        <v/>
      </c>
      <c r="AR344" s="77" t="str">
        <f t="shared" si="587"/>
        <v/>
      </c>
      <c r="AS344" s="78" t="str">
        <f t="shared" si="588"/>
        <v/>
      </c>
      <c r="AT344" s="77" t="str">
        <f t="shared" si="589"/>
        <v/>
      </c>
      <c r="AU344" s="79">
        <f t="shared" si="617"/>
        <v>0.1</v>
      </c>
      <c r="AV344" s="139">
        <f>DataEntry!P344</f>
        <v>0</v>
      </c>
      <c r="AW344" s="80" t="str">
        <f t="shared" si="525"/>
        <v/>
      </c>
      <c r="AX344" s="80" t="str">
        <f t="shared" si="526"/>
        <v/>
      </c>
      <c r="AY344" s="80" t="str">
        <f t="shared" si="527"/>
        <v/>
      </c>
      <c r="AZ344" s="92" t="str">
        <f>DataEntry!I344</f>
        <v/>
      </c>
      <c r="BA344" s="93" t="str">
        <f>DataEntry!J344</f>
        <v/>
      </c>
      <c r="BB344" s="92" t="str">
        <f>DataEntry!K344</f>
        <v/>
      </c>
      <c r="BC344" s="93" t="str">
        <f>DataEntry!L344</f>
        <v/>
      </c>
      <c r="BD344" s="92" t="str">
        <f>DataEntry!M344</f>
        <v/>
      </c>
      <c r="BE344" s="93" t="str">
        <f>DataEntry!N344</f>
        <v/>
      </c>
      <c r="BF344" s="77" t="str">
        <f t="shared" si="590"/>
        <v/>
      </c>
      <c r="BG344" s="77" t="str">
        <f t="shared" si="591"/>
        <v/>
      </c>
      <c r="BH344" s="77" t="str">
        <f t="shared" si="592"/>
        <v/>
      </c>
      <c r="BI344" s="83">
        <f t="shared" si="593"/>
        <v>0</v>
      </c>
      <c r="BJ344" s="83">
        <f t="shared" si="594"/>
        <v>0</v>
      </c>
      <c r="BK344" s="83">
        <f t="shared" si="595"/>
        <v>0</v>
      </c>
      <c r="BL344" s="84" t="str">
        <f t="shared" si="528"/>
        <v/>
      </c>
      <c r="BM344" s="84" t="str">
        <f t="shared" si="529"/>
        <v/>
      </c>
      <c r="BN344" s="85" t="str">
        <f t="shared" si="596"/>
        <v/>
      </c>
      <c r="BO344" s="84" t="str">
        <f t="shared" si="530"/>
        <v/>
      </c>
      <c r="BP344" s="84" t="str">
        <f t="shared" si="531"/>
        <v/>
      </c>
      <c r="BQ344" s="84" t="str">
        <f t="shared" si="532"/>
        <v/>
      </c>
      <c r="BR344" s="84" t="str">
        <f t="shared" si="597"/>
        <v/>
      </c>
      <c r="BS344" s="84" t="str">
        <f t="shared" si="597"/>
        <v/>
      </c>
      <c r="BT344" s="84" t="str">
        <f t="shared" si="597"/>
        <v/>
      </c>
      <c r="BU344" s="86" t="str">
        <f t="shared" si="598"/>
        <v/>
      </c>
      <c r="BV344" s="86" t="str">
        <f t="shared" si="598"/>
        <v/>
      </c>
      <c r="BW344" s="86" t="str">
        <f t="shared" si="598"/>
        <v/>
      </c>
      <c r="BX344" s="86" t="str">
        <f t="shared" si="599"/>
        <v/>
      </c>
      <c r="BY344" s="86" t="str">
        <f t="shared" si="599"/>
        <v/>
      </c>
      <c r="BZ344" s="86" t="str">
        <f t="shared" si="599"/>
        <v/>
      </c>
      <c r="CA344" s="83">
        <f>IF(AND(DataEntry!B344&gt;=ExFrom,DataEntry!B344&lt;=ExTo),0,IF(AR344&lt;DS344,0,DB344))</f>
        <v>0</v>
      </c>
      <c r="CB344" s="83">
        <f>IF(AND(DataEntry!B344&gt;=ExFrom,DataEntry!B344&lt;=ExTo),0,IF(AT344&lt;DT344,0,DC344))</f>
        <v>0</v>
      </c>
      <c r="CC344" s="14" t="str">
        <f t="shared" si="600"/>
        <v/>
      </c>
      <c r="CD344" s="72" t="str">
        <f t="shared" si="533"/>
        <v/>
      </c>
      <c r="CE344" s="87" t="str">
        <f t="shared" si="601"/>
        <v/>
      </c>
      <c r="CF344" s="88">
        <f t="shared" si="602"/>
        <v>0</v>
      </c>
      <c r="CG344" s="88">
        <f t="shared" si="603"/>
        <v>0</v>
      </c>
      <c r="CH344" s="87" t="str">
        <f t="shared" si="604"/>
        <v/>
      </c>
      <c r="CI344" s="89">
        <f t="shared" si="534"/>
        <v>1</v>
      </c>
      <c r="CJ344" s="89">
        <f t="shared" si="535"/>
        <v>1</v>
      </c>
      <c r="CK344" s="157">
        <f t="shared" si="536"/>
        <v>0</v>
      </c>
      <c r="CL344" s="90">
        <f t="shared" si="537"/>
        <v>0</v>
      </c>
      <c r="CM344" s="157">
        <f t="shared" si="538"/>
        <v>0</v>
      </c>
      <c r="CN344" s="90">
        <f t="shared" si="539"/>
        <v>0</v>
      </c>
      <c r="CO344" s="157">
        <f t="shared" si="540"/>
        <v>0</v>
      </c>
      <c r="CP344" s="90">
        <f t="shared" si="541"/>
        <v>0</v>
      </c>
      <c r="CQ344" s="157">
        <f t="shared" si="542"/>
        <v>0</v>
      </c>
      <c r="CR344" s="90">
        <f t="shared" si="543"/>
        <v>0</v>
      </c>
      <c r="CS344" s="157">
        <f t="shared" si="544"/>
        <v>0</v>
      </c>
      <c r="CT344" s="90">
        <f t="shared" si="545"/>
        <v>0</v>
      </c>
      <c r="CU344" s="157">
        <f t="shared" si="546"/>
        <v>0</v>
      </c>
      <c r="CV344" s="90">
        <f t="shared" si="547"/>
        <v>0</v>
      </c>
      <c r="CW344" s="157">
        <f t="shared" si="548"/>
        <v>0</v>
      </c>
      <c r="CX344" s="90">
        <f t="shared" si="549"/>
        <v>0</v>
      </c>
      <c r="CY344" s="157">
        <f t="shared" si="550"/>
        <v>0</v>
      </c>
      <c r="CZ344" s="90">
        <f t="shared" si="551"/>
        <v>0</v>
      </c>
      <c r="DA344" s="94" t="str">
        <f>DataEntry!B344</f>
        <v/>
      </c>
      <c r="DB344" s="83">
        <f t="shared" si="552"/>
        <v>0</v>
      </c>
      <c r="DC344" s="83">
        <f t="shared" si="553"/>
        <v>0</v>
      </c>
      <c r="DD344" s="145" t="str">
        <f t="shared" si="605"/>
        <v/>
      </c>
      <c r="DE344" s="145" t="str">
        <f t="shared" si="606"/>
        <v/>
      </c>
      <c r="DF344" s="145" t="str">
        <f t="shared" si="607"/>
        <v/>
      </c>
      <c r="DG344" s="145" t="str">
        <f t="shared" si="608"/>
        <v/>
      </c>
      <c r="DH344" s="145" t="str">
        <f t="shared" si="609"/>
        <v/>
      </c>
      <c r="DI344" s="145" t="str">
        <f t="shared" si="610"/>
        <v/>
      </c>
      <c r="DJ344" s="83">
        <f t="shared" si="611"/>
        <v>0</v>
      </c>
      <c r="DK344" s="83">
        <f t="shared" si="612"/>
        <v>0</v>
      </c>
      <c r="DL344" s="84" t="str">
        <f t="shared" si="613"/>
        <v/>
      </c>
      <c r="DM344" s="14" t="str">
        <f t="shared" si="614"/>
        <v/>
      </c>
      <c r="DN344" s="87">
        <f>IFERROR(DO344*(1-DCFactor)+Results!DP344*DCFactor,"")</f>
        <v>0.2762705882352941</v>
      </c>
      <c r="DO344" s="87">
        <f>(DFactor*Rounds*Number/2+SUM(BV$3:BV332))/(Rounds*Number/2+COUNT(BV$3:BV332))</f>
        <v>0.2656470588235294</v>
      </c>
      <c r="DP344" s="87">
        <f t="shared" si="554"/>
        <v>0.29599999999999999</v>
      </c>
      <c r="DQ344" s="84">
        <f t="shared" si="555"/>
        <v>0</v>
      </c>
      <c r="DR344" s="84">
        <f t="shared" si="556"/>
        <v>0</v>
      </c>
      <c r="DS344" s="87">
        <f t="shared" si="557"/>
        <v>0.33666666666666667</v>
      </c>
      <c r="DT344" s="87">
        <f t="shared" si="558"/>
        <v>0.33666666666666667</v>
      </c>
      <c r="DU344" s="87" t="str">
        <f t="shared" si="559"/>
        <v/>
      </c>
      <c r="DV344" s="86" t="str">
        <f t="shared" si="615"/>
        <v/>
      </c>
      <c r="DW344" s="86" t="str">
        <f t="shared" si="616"/>
        <v/>
      </c>
    </row>
    <row r="345" spans="1:127" x14ac:dyDescent="0.25">
      <c r="A345" s="69">
        <v>343</v>
      </c>
      <c r="B345" s="70" t="str">
        <f>DataEntry!C345</f>
        <v/>
      </c>
      <c r="C345" s="71">
        <f>COUNTIF(D$2:D345,D345)+COUNTIF(G$2:G345,D345)</f>
        <v>74</v>
      </c>
      <c r="D345" s="72" t="str">
        <f t="shared" si="517"/>
        <v/>
      </c>
      <c r="E345" s="70" t="str">
        <f>DataEntry!E345</f>
        <v/>
      </c>
      <c r="F345" s="71">
        <f>COUNTIF(D$2:D345,G345)+COUNTIF(G$2:G345,G345)</f>
        <v>74</v>
      </c>
      <c r="G345" s="72" t="str">
        <f t="shared" si="518"/>
        <v/>
      </c>
      <c r="H345" s="73" t="str">
        <f>DataEntry!G345</f>
        <v/>
      </c>
      <c r="I345" s="73" t="str">
        <f>DataEntry!H345</f>
        <v/>
      </c>
      <c r="J345" s="158" t="str">
        <f t="shared" si="516"/>
        <v/>
      </c>
      <c r="K345" s="156">
        <f t="shared" si="519"/>
        <v>0</v>
      </c>
      <c r="L345" s="224" t="str">
        <f t="shared" si="520"/>
        <v/>
      </c>
      <c r="M345" s="224" t="str">
        <f t="shared" si="521"/>
        <v/>
      </c>
      <c r="N345" s="236" t="str">
        <f t="shared" si="560"/>
        <v/>
      </c>
      <c r="O345" s="22" t="str">
        <f t="shared" si="561"/>
        <v>TG74</v>
      </c>
      <c r="P345" s="248" t="str">
        <f t="shared" si="522"/>
        <v/>
      </c>
      <c r="Q345" s="22" t="str">
        <f t="shared" si="562"/>
        <v>TG74</v>
      </c>
      <c r="R345" s="248" t="str">
        <f t="shared" si="523"/>
        <v/>
      </c>
      <c r="S345" s="74">
        <f t="shared" si="563"/>
        <v>0</v>
      </c>
      <c r="T345" s="75">
        <f t="shared" si="564"/>
        <v>0</v>
      </c>
      <c r="U345" s="76">
        <f t="shared" si="565"/>
        <v>0</v>
      </c>
      <c r="V345" s="74">
        <f t="shared" si="566"/>
        <v>0</v>
      </c>
      <c r="W345" s="75">
        <f t="shared" si="567"/>
        <v>0</v>
      </c>
      <c r="X345" s="76">
        <f t="shared" si="568"/>
        <v>0</v>
      </c>
      <c r="Y345" s="74">
        <f t="shared" si="569"/>
        <v>0</v>
      </c>
      <c r="Z345" s="75">
        <f t="shared" si="570"/>
        <v>0</v>
      </c>
      <c r="AA345" s="76">
        <f t="shared" si="571"/>
        <v>0</v>
      </c>
      <c r="AB345" s="74">
        <f t="shared" si="572"/>
        <v>0</v>
      </c>
      <c r="AC345" s="75">
        <f t="shared" si="573"/>
        <v>0</v>
      </c>
      <c r="AD345" s="76">
        <f t="shared" si="574"/>
        <v>0</v>
      </c>
      <c r="AE345" s="74">
        <f t="shared" si="575"/>
        <v>0</v>
      </c>
      <c r="AF345" s="75">
        <f t="shared" si="576"/>
        <v>0</v>
      </c>
      <c r="AG345" s="76">
        <f t="shared" si="577"/>
        <v>0</v>
      </c>
      <c r="AH345" s="74">
        <f t="shared" si="578"/>
        <v>0</v>
      </c>
      <c r="AI345" s="75">
        <f t="shared" si="579"/>
        <v>0</v>
      </c>
      <c r="AJ345" s="76">
        <f t="shared" si="580"/>
        <v>0</v>
      </c>
      <c r="AK345" s="74">
        <f t="shared" si="581"/>
        <v>0</v>
      </c>
      <c r="AL345" s="75">
        <f t="shared" si="582"/>
        <v>0</v>
      </c>
      <c r="AM345" s="76">
        <f t="shared" si="583"/>
        <v>0</v>
      </c>
      <c r="AN345" s="74">
        <f t="shared" si="584"/>
        <v>0</v>
      </c>
      <c r="AO345" s="75">
        <f t="shared" si="585"/>
        <v>0</v>
      </c>
      <c r="AP345" s="76">
        <f t="shared" si="586"/>
        <v>0</v>
      </c>
      <c r="AQ345" s="77" t="str">
        <f t="shared" si="524"/>
        <v/>
      </c>
      <c r="AR345" s="77" t="str">
        <f t="shared" si="587"/>
        <v/>
      </c>
      <c r="AS345" s="78" t="str">
        <f t="shared" si="588"/>
        <v/>
      </c>
      <c r="AT345" s="77" t="str">
        <f t="shared" si="589"/>
        <v/>
      </c>
      <c r="AU345" s="79">
        <f t="shared" si="617"/>
        <v>0.1</v>
      </c>
      <c r="AV345" s="139">
        <f>DataEntry!P345</f>
        <v>0</v>
      </c>
      <c r="AW345" s="80" t="str">
        <f t="shared" si="525"/>
        <v/>
      </c>
      <c r="AX345" s="80" t="str">
        <f t="shared" si="526"/>
        <v/>
      </c>
      <c r="AY345" s="80" t="str">
        <f t="shared" si="527"/>
        <v/>
      </c>
      <c r="AZ345" s="92" t="str">
        <f>DataEntry!I345</f>
        <v/>
      </c>
      <c r="BA345" s="93" t="str">
        <f>DataEntry!J345</f>
        <v/>
      </c>
      <c r="BB345" s="92" t="str">
        <f>DataEntry!K345</f>
        <v/>
      </c>
      <c r="BC345" s="93" t="str">
        <f>DataEntry!L345</f>
        <v/>
      </c>
      <c r="BD345" s="92" t="str">
        <f>DataEntry!M345</f>
        <v/>
      </c>
      <c r="BE345" s="93" t="str">
        <f>DataEntry!N345</f>
        <v/>
      </c>
      <c r="BF345" s="77" t="str">
        <f t="shared" si="590"/>
        <v/>
      </c>
      <c r="BG345" s="77" t="str">
        <f t="shared" si="591"/>
        <v/>
      </c>
      <c r="BH345" s="77" t="str">
        <f t="shared" si="592"/>
        <v/>
      </c>
      <c r="BI345" s="83">
        <f t="shared" si="593"/>
        <v>0</v>
      </c>
      <c r="BJ345" s="83">
        <f t="shared" si="594"/>
        <v>0</v>
      </c>
      <c r="BK345" s="83">
        <f t="shared" si="595"/>
        <v>0</v>
      </c>
      <c r="BL345" s="84" t="str">
        <f t="shared" si="528"/>
        <v/>
      </c>
      <c r="BM345" s="84" t="str">
        <f t="shared" si="529"/>
        <v/>
      </c>
      <c r="BN345" s="85" t="str">
        <f t="shared" si="596"/>
        <v/>
      </c>
      <c r="BO345" s="84" t="str">
        <f t="shared" si="530"/>
        <v/>
      </c>
      <c r="BP345" s="84" t="str">
        <f t="shared" si="531"/>
        <v/>
      </c>
      <c r="BQ345" s="84" t="str">
        <f t="shared" si="532"/>
        <v/>
      </c>
      <c r="BR345" s="84" t="str">
        <f t="shared" si="597"/>
        <v/>
      </c>
      <c r="BS345" s="84" t="str">
        <f t="shared" si="597"/>
        <v/>
      </c>
      <c r="BT345" s="84" t="str">
        <f t="shared" si="597"/>
        <v/>
      </c>
      <c r="BU345" s="86" t="str">
        <f t="shared" si="598"/>
        <v/>
      </c>
      <c r="BV345" s="86" t="str">
        <f t="shared" si="598"/>
        <v/>
      </c>
      <c r="BW345" s="86" t="str">
        <f t="shared" si="598"/>
        <v/>
      </c>
      <c r="BX345" s="86" t="str">
        <f t="shared" si="599"/>
        <v/>
      </c>
      <c r="BY345" s="86" t="str">
        <f t="shared" si="599"/>
        <v/>
      </c>
      <c r="BZ345" s="86" t="str">
        <f t="shared" si="599"/>
        <v/>
      </c>
      <c r="CA345" s="83">
        <f>IF(AND(DataEntry!B345&gt;=ExFrom,DataEntry!B345&lt;=ExTo),0,IF(AR345&lt;DS345,0,DB345))</f>
        <v>0</v>
      </c>
      <c r="CB345" s="83">
        <f>IF(AND(DataEntry!B345&gt;=ExFrom,DataEntry!B345&lt;=ExTo),0,IF(AT345&lt;DT345,0,DC345))</f>
        <v>0</v>
      </c>
      <c r="CC345" s="14" t="str">
        <f t="shared" si="600"/>
        <v/>
      </c>
      <c r="CD345" s="72" t="str">
        <f t="shared" si="533"/>
        <v/>
      </c>
      <c r="CE345" s="87" t="str">
        <f t="shared" si="601"/>
        <v/>
      </c>
      <c r="CF345" s="88">
        <f t="shared" si="602"/>
        <v>0</v>
      </c>
      <c r="CG345" s="88">
        <f t="shared" si="603"/>
        <v>0</v>
      </c>
      <c r="CH345" s="87" t="str">
        <f t="shared" si="604"/>
        <v/>
      </c>
      <c r="CI345" s="89">
        <f t="shared" si="534"/>
        <v>1</v>
      </c>
      <c r="CJ345" s="89">
        <f t="shared" si="535"/>
        <v>1</v>
      </c>
      <c r="CK345" s="157">
        <f t="shared" si="536"/>
        <v>0</v>
      </c>
      <c r="CL345" s="90">
        <f t="shared" si="537"/>
        <v>0</v>
      </c>
      <c r="CM345" s="157">
        <f t="shared" si="538"/>
        <v>0</v>
      </c>
      <c r="CN345" s="90">
        <f t="shared" si="539"/>
        <v>0</v>
      </c>
      <c r="CO345" s="157">
        <f t="shared" si="540"/>
        <v>0</v>
      </c>
      <c r="CP345" s="90">
        <f t="shared" si="541"/>
        <v>0</v>
      </c>
      <c r="CQ345" s="157">
        <f t="shared" si="542"/>
        <v>0</v>
      </c>
      <c r="CR345" s="90">
        <f t="shared" si="543"/>
        <v>0</v>
      </c>
      <c r="CS345" s="157">
        <f t="shared" si="544"/>
        <v>0</v>
      </c>
      <c r="CT345" s="90">
        <f t="shared" si="545"/>
        <v>0</v>
      </c>
      <c r="CU345" s="157">
        <f t="shared" si="546"/>
        <v>0</v>
      </c>
      <c r="CV345" s="90">
        <f t="shared" si="547"/>
        <v>0</v>
      </c>
      <c r="CW345" s="157">
        <f t="shared" si="548"/>
        <v>0</v>
      </c>
      <c r="CX345" s="90">
        <f t="shared" si="549"/>
        <v>0</v>
      </c>
      <c r="CY345" s="157">
        <f t="shared" si="550"/>
        <v>0</v>
      </c>
      <c r="CZ345" s="90">
        <f t="shared" si="551"/>
        <v>0</v>
      </c>
      <c r="DA345" s="94" t="str">
        <f>DataEntry!B345</f>
        <v/>
      </c>
      <c r="DB345" s="83">
        <f t="shared" si="552"/>
        <v>0</v>
      </c>
      <c r="DC345" s="83">
        <f t="shared" si="553"/>
        <v>0</v>
      </c>
      <c r="DD345" s="145" t="str">
        <f t="shared" si="605"/>
        <v/>
      </c>
      <c r="DE345" s="145" t="str">
        <f t="shared" si="606"/>
        <v/>
      </c>
      <c r="DF345" s="145" t="str">
        <f t="shared" si="607"/>
        <v/>
      </c>
      <c r="DG345" s="145" t="str">
        <f t="shared" si="608"/>
        <v/>
      </c>
      <c r="DH345" s="145" t="str">
        <f t="shared" si="609"/>
        <v/>
      </c>
      <c r="DI345" s="145" t="str">
        <f t="shared" si="610"/>
        <v/>
      </c>
      <c r="DJ345" s="83">
        <f t="shared" si="611"/>
        <v>0</v>
      </c>
      <c r="DK345" s="83">
        <f t="shared" si="612"/>
        <v>0</v>
      </c>
      <c r="DL345" s="84" t="str">
        <f t="shared" si="613"/>
        <v/>
      </c>
      <c r="DM345" s="14" t="str">
        <f t="shared" si="614"/>
        <v/>
      </c>
      <c r="DN345" s="87">
        <f>IFERROR(DO345*(1-DCFactor)+Results!DP345*DCFactor,"")</f>
        <v>0.2762705882352941</v>
      </c>
      <c r="DO345" s="87">
        <f>(DFactor*Rounds*Number/2+SUM(BV$3:BV333))/(Rounds*Number/2+COUNT(BV$3:BV333))</f>
        <v>0.2656470588235294</v>
      </c>
      <c r="DP345" s="87">
        <f t="shared" si="554"/>
        <v>0.29599999999999999</v>
      </c>
      <c r="DQ345" s="84">
        <f t="shared" si="555"/>
        <v>0</v>
      </c>
      <c r="DR345" s="84">
        <f t="shared" si="556"/>
        <v>0</v>
      </c>
      <c r="DS345" s="87">
        <f t="shared" si="557"/>
        <v>0.33666666666666667</v>
      </c>
      <c r="DT345" s="87">
        <f t="shared" si="558"/>
        <v>0.33666666666666667</v>
      </c>
      <c r="DU345" s="87" t="str">
        <f t="shared" si="559"/>
        <v/>
      </c>
      <c r="DV345" s="86" t="str">
        <f t="shared" si="615"/>
        <v/>
      </c>
      <c r="DW345" s="86" t="str">
        <f t="shared" si="616"/>
        <v/>
      </c>
    </row>
    <row r="346" spans="1:127" x14ac:dyDescent="0.25">
      <c r="A346" s="69">
        <v>344</v>
      </c>
      <c r="B346" s="70" t="str">
        <f>DataEntry!C346</f>
        <v/>
      </c>
      <c r="C346" s="71">
        <f>COUNTIF(D$2:D346,D346)+COUNTIF(G$2:G346,D346)</f>
        <v>76</v>
      </c>
      <c r="D346" s="72" t="str">
        <f t="shared" si="517"/>
        <v/>
      </c>
      <c r="E346" s="70" t="str">
        <f>DataEntry!E346</f>
        <v/>
      </c>
      <c r="F346" s="71">
        <f>COUNTIF(D$2:D346,G346)+COUNTIF(G$2:G346,G346)</f>
        <v>76</v>
      </c>
      <c r="G346" s="72" t="str">
        <f t="shared" si="518"/>
        <v/>
      </c>
      <c r="H346" s="73" t="str">
        <f>DataEntry!G346</f>
        <v/>
      </c>
      <c r="I346" s="73" t="str">
        <f>DataEntry!H346</f>
        <v/>
      </c>
      <c r="J346" s="158" t="str">
        <f t="shared" si="516"/>
        <v/>
      </c>
      <c r="K346" s="156">
        <f t="shared" si="519"/>
        <v>0</v>
      </c>
      <c r="L346" s="224" t="str">
        <f t="shared" si="520"/>
        <v/>
      </c>
      <c r="M346" s="224" t="str">
        <f t="shared" si="521"/>
        <v/>
      </c>
      <c r="N346" s="236" t="str">
        <f t="shared" si="560"/>
        <v/>
      </c>
      <c r="O346" s="22" t="str">
        <f t="shared" si="561"/>
        <v>TG76</v>
      </c>
      <c r="P346" s="248" t="str">
        <f t="shared" si="522"/>
        <v/>
      </c>
      <c r="Q346" s="22" t="str">
        <f t="shared" si="562"/>
        <v>TG76</v>
      </c>
      <c r="R346" s="248" t="str">
        <f t="shared" si="523"/>
        <v/>
      </c>
      <c r="S346" s="74">
        <f t="shared" si="563"/>
        <v>0</v>
      </c>
      <c r="T346" s="75">
        <f t="shared" si="564"/>
        <v>0</v>
      </c>
      <c r="U346" s="76">
        <f t="shared" si="565"/>
        <v>0</v>
      </c>
      <c r="V346" s="74">
        <f t="shared" si="566"/>
        <v>0</v>
      </c>
      <c r="W346" s="75">
        <f t="shared" si="567"/>
        <v>0</v>
      </c>
      <c r="X346" s="76">
        <f t="shared" si="568"/>
        <v>0</v>
      </c>
      <c r="Y346" s="74">
        <f t="shared" si="569"/>
        <v>0</v>
      </c>
      <c r="Z346" s="75">
        <f t="shared" si="570"/>
        <v>0</v>
      </c>
      <c r="AA346" s="76">
        <f t="shared" si="571"/>
        <v>0</v>
      </c>
      <c r="AB346" s="74">
        <f t="shared" si="572"/>
        <v>0</v>
      </c>
      <c r="AC346" s="75">
        <f t="shared" si="573"/>
        <v>0</v>
      </c>
      <c r="AD346" s="76">
        <f t="shared" si="574"/>
        <v>0</v>
      </c>
      <c r="AE346" s="74">
        <f t="shared" si="575"/>
        <v>0</v>
      </c>
      <c r="AF346" s="75">
        <f t="shared" si="576"/>
        <v>0</v>
      </c>
      <c r="AG346" s="76">
        <f t="shared" si="577"/>
        <v>0</v>
      </c>
      <c r="AH346" s="74">
        <f t="shared" si="578"/>
        <v>0</v>
      </c>
      <c r="AI346" s="75">
        <f t="shared" si="579"/>
        <v>0</v>
      </c>
      <c r="AJ346" s="76">
        <f t="shared" si="580"/>
        <v>0</v>
      </c>
      <c r="AK346" s="74">
        <f t="shared" si="581"/>
        <v>0</v>
      </c>
      <c r="AL346" s="75">
        <f t="shared" si="582"/>
        <v>0</v>
      </c>
      <c r="AM346" s="76">
        <f t="shared" si="583"/>
        <v>0</v>
      </c>
      <c r="AN346" s="74">
        <f t="shared" si="584"/>
        <v>0</v>
      </c>
      <c r="AO346" s="75">
        <f t="shared" si="585"/>
        <v>0</v>
      </c>
      <c r="AP346" s="76">
        <f t="shared" si="586"/>
        <v>0</v>
      </c>
      <c r="AQ346" s="77" t="str">
        <f t="shared" si="524"/>
        <v/>
      </c>
      <c r="AR346" s="77" t="str">
        <f t="shared" si="587"/>
        <v/>
      </c>
      <c r="AS346" s="78" t="str">
        <f t="shared" si="588"/>
        <v/>
      </c>
      <c r="AT346" s="77" t="str">
        <f t="shared" si="589"/>
        <v/>
      </c>
      <c r="AU346" s="79">
        <f t="shared" si="617"/>
        <v>0.1</v>
      </c>
      <c r="AV346" s="139">
        <f>DataEntry!P346</f>
        <v>0</v>
      </c>
      <c r="AW346" s="80" t="str">
        <f t="shared" si="525"/>
        <v/>
      </c>
      <c r="AX346" s="80" t="str">
        <f t="shared" si="526"/>
        <v/>
      </c>
      <c r="AY346" s="80" t="str">
        <f t="shared" si="527"/>
        <v/>
      </c>
      <c r="AZ346" s="92" t="str">
        <f>DataEntry!I346</f>
        <v/>
      </c>
      <c r="BA346" s="93" t="str">
        <f>DataEntry!J346</f>
        <v/>
      </c>
      <c r="BB346" s="92" t="str">
        <f>DataEntry!K346</f>
        <v/>
      </c>
      <c r="BC346" s="93" t="str">
        <f>DataEntry!L346</f>
        <v/>
      </c>
      <c r="BD346" s="92" t="str">
        <f>DataEntry!M346</f>
        <v/>
      </c>
      <c r="BE346" s="93" t="str">
        <f>DataEntry!N346</f>
        <v/>
      </c>
      <c r="BF346" s="77" t="str">
        <f t="shared" si="590"/>
        <v/>
      </c>
      <c r="BG346" s="77" t="str">
        <f t="shared" si="591"/>
        <v/>
      </c>
      <c r="BH346" s="77" t="str">
        <f t="shared" si="592"/>
        <v/>
      </c>
      <c r="BI346" s="83">
        <f t="shared" si="593"/>
        <v>0</v>
      </c>
      <c r="BJ346" s="83">
        <f t="shared" si="594"/>
        <v>0</v>
      </c>
      <c r="BK346" s="83">
        <f t="shared" si="595"/>
        <v>0</v>
      </c>
      <c r="BL346" s="84" t="str">
        <f t="shared" si="528"/>
        <v/>
      </c>
      <c r="BM346" s="84" t="str">
        <f t="shared" si="529"/>
        <v/>
      </c>
      <c r="BN346" s="85" t="str">
        <f t="shared" si="596"/>
        <v/>
      </c>
      <c r="BO346" s="84" t="str">
        <f t="shared" si="530"/>
        <v/>
      </c>
      <c r="BP346" s="84" t="str">
        <f t="shared" si="531"/>
        <v/>
      </c>
      <c r="BQ346" s="84" t="str">
        <f t="shared" si="532"/>
        <v/>
      </c>
      <c r="BR346" s="84" t="str">
        <f t="shared" si="597"/>
        <v/>
      </c>
      <c r="BS346" s="84" t="str">
        <f t="shared" si="597"/>
        <v/>
      </c>
      <c r="BT346" s="84" t="str">
        <f t="shared" si="597"/>
        <v/>
      </c>
      <c r="BU346" s="86" t="str">
        <f t="shared" si="598"/>
        <v/>
      </c>
      <c r="BV346" s="86" t="str">
        <f t="shared" si="598"/>
        <v/>
      </c>
      <c r="BW346" s="86" t="str">
        <f t="shared" si="598"/>
        <v/>
      </c>
      <c r="BX346" s="86" t="str">
        <f t="shared" si="599"/>
        <v/>
      </c>
      <c r="BY346" s="86" t="str">
        <f t="shared" si="599"/>
        <v/>
      </c>
      <c r="BZ346" s="86" t="str">
        <f t="shared" si="599"/>
        <v/>
      </c>
      <c r="CA346" s="83">
        <f>IF(AND(DataEntry!B346&gt;=ExFrom,DataEntry!B346&lt;=ExTo),0,IF(AR346&lt;DS346,0,DB346))</f>
        <v>0</v>
      </c>
      <c r="CB346" s="83">
        <f>IF(AND(DataEntry!B346&gt;=ExFrom,DataEntry!B346&lt;=ExTo),0,IF(AT346&lt;DT346,0,DC346))</f>
        <v>0</v>
      </c>
      <c r="CC346" s="14" t="str">
        <f t="shared" si="600"/>
        <v/>
      </c>
      <c r="CD346" s="72" t="str">
        <f t="shared" si="533"/>
        <v/>
      </c>
      <c r="CE346" s="87" t="str">
        <f t="shared" si="601"/>
        <v/>
      </c>
      <c r="CF346" s="88">
        <f t="shared" si="602"/>
        <v>0</v>
      </c>
      <c r="CG346" s="88">
        <f t="shared" si="603"/>
        <v>0</v>
      </c>
      <c r="CH346" s="87" t="str">
        <f t="shared" si="604"/>
        <v/>
      </c>
      <c r="CI346" s="89">
        <f t="shared" si="534"/>
        <v>1</v>
      </c>
      <c r="CJ346" s="89">
        <f t="shared" si="535"/>
        <v>1</v>
      </c>
      <c r="CK346" s="157">
        <f t="shared" si="536"/>
        <v>0</v>
      </c>
      <c r="CL346" s="90">
        <f t="shared" si="537"/>
        <v>0</v>
      </c>
      <c r="CM346" s="157">
        <f t="shared" si="538"/>
        <v>0</v>
      </c>
      <c r="CN346" s="90">
        <f t="shared" si="539"/>
        <v>0</v>
      </c>
      <c r="CO346" s="157">
        <f t="shared" si="540"/>
        <v>0</v>
      </c>
      <c r="CP346" s="90">
        <f t="shared" si="541"/>
        <v>0</v>
      </c>
      <c r="CQ346" s="157">
        <f t="shared" si="542"/>
        <v>0</v>
      </c>
      <c r="CR346" s="90">
        <f t="shared" si="543"/>
        <v>0</v>
      </c>
      <c r="CS346" s="157">
        <f t="shared" si="544"/>
        <v>0</v>
      </c>
      <c r="CT346" s="90">
        <f t="shared" si="545"/>
        <v>0</v>
      </c>
      <c r="CU346" s="157">
        <f t="shared" si="546"/>
        <v>0</v>
      </c>
      <c r="CV346" s="90">
        <f t="shared" si="547"/>
        <v>0</v>
      </c>
      <c r="CW346" s="157">
        <f t="shared" si="548"/>
        <v>0</v>
      </c>
      <c r="CX346" s="90">
        <f t="shared" si="549"/>
        <v>0</v>
      </c>
      <c r="CY346" s="157">
        <f t="shared" si="550"/>
        <v>0</v>
      </c>
      <c r="CZ346" s="90">
        <f t="shared" si="551"/>
        <v>0</v>
      </c>
      <c r="DA346" s="94" t="str">
        <f>DataEntry!B346</f>
        <v/>
      </c>
      <c r="DB346" s="83">
        <f t="shared" si="552"/>
        <v>0</v>
      </c>
      <c r="DC346" s="83">
        <f t="shared" si="553"/>
        <v>0</v>
      </c>
      <c r="DD346" s="145" t="str">
        <f t="shared" si="605"/>
        <v/>
      </c>
      <c r="DE346" s="145" t="str">
        <f t="shared" si="606"/>
        <v/>
      </c>
      <c r="DF346" s="145" t="str">
        <f t="shared" si="607"/>
        <v/>
      </c>
      <c r="DG346" s="145" t="str">
        <f t="shared" si="608"/>
        <v/>
      </c>
      <c r="DH346" s="145" t="str">
        <f t="shared" si="609"/>
        <v/>
      </c>
      <c r="DI346" s="145" t="str">
        <f t="shared" si="610"/>
        <v/>
      </c>
      <c r="DJ346" s="83">
        <f t="shared" si="611"/>
        <v>0</v>
      </c>
      <c r="DK346" s="83">
        <f t="shared" si="612"/>
        <v>0</v>
      </c>
      <c r="DL346" s="84" t="str">
        <f t="shared" si="613"/>
        <v/>
      </c>
      <c r="DM346" s="14" t="str">
        <f t="shared" si="614"/>
        <v/>
      </c>
      <c r="DN346" s="87">
        <f>IFERROR(DO346*(1-DCFactor)+Results!DP346*DCFactor,"")</f>
        <v>0.2762705882352941</v>
      </c>
      <c r="DO346" s="87">
        <f>(DFactor*Rounds*Number/2+SUM(BV$3:BV334))/(Rounds*Number/2+COUNT(BV$3:BV334))</f>
        <v>0.2656470588235294</v>
      </c>
      <c r="DP346" s="87">
        <f t="shared" si="554"/>
        <v>0.29599999999999999</v>
      </c>
      <c r="DQ346" s="84">
        <f t="shared" si="555"/>
        <v>0</v>
      </c>
      <c r="DR346" s="84">
        <f t="shared" si="556"/>
        <v>0</v>
      </c>
      <c r="DS346" s="87">
        <f t="shared" si="557"/>
        <v>0.33666666666666667</v>
      </c>
      <c r="DT346" s="87">
        <f t="shared" si="558"/>
        <v>0.33666666666666667</v>
      </c>
      <c r="DU346" s="87" t="str">
        <f t="shared" si="559"/>
        <v/>
      </c>
      <c r="DV346" s="86" t="str">
        <f t="shared" si="615"/>
        <v/>
      </c>
      <c r="DW346" s="86" t="str">
        <f t="shared" si="616"/>
        <v/>
      </c>
    </row>
    <row r="347" spans="1:127" x14ac:dyDescent="0.25">
      <c r="A347" s="69">
        <v>345</v>
      </c>
      <c r="B347" s="70" t="str">
        <f>DataEntry!C347</f>
        <v/>
      </c>
      <c r="C347" s="71">
        <f>COUNTIF(D$2:D347,D347)+COUNTIF(G$2:G347,D347)</f>
        <v>78</v>
      </c>
      <c r="D347" s="72" t="str">
        <f t="shared" si="517"/>
        <v/>
      </c>
      <c r="E347" s="70" t="str">
        <f>DataEntry!E347</f>
        <v/>
      </c>
      <c r="F347" s="71">
        <f>COUNTIF(D$2:D347,G347)+COUNTIF(G$2:G347,G347)</f>
        <v>78</v>
      </c>
      <c r="G347" s="72" t="str">
        <f t="shared" si="518"/>
        <v/>
      </c>
      <c r="H347" s="73" t="str">
        <f>DataEntry!G347</f>
        <v/>
      </c>
      <c r="I347" s="73" t="str">
        <f>DataEntry!H347</f>
        <v/>
      </c>
      <c r="J347" s="158" t="str">
        <f t="shared" si="516"/>
        <v/>
      </c>
      <c r="K347" s="156">
        <f t="shared" si="519"/>
        <v>0</v>
      </c>
      <c r="L347" s="224" t="str">
        <f t="shared" si="520"/>
        <v/>
      </c>
      <c r="M347" s="224" t="str">
        <f t="shared" si="521"/>
        <v/>
      </c>
      <c r="N347" s="236" t="str">
        <f t="shared" si="560"/>
        <v/>
      </c>
      <c r="O347" s="22" t="str">
        <f t="shared" si="561"/>
        <v>TG78</v>
      </c>
      <c r="P347" s="248" t="str">
        <f t="shared" si="522"/>
        <v/>
      </c>
      <c r="Q347" s="22" t="str">
        <f t="shared" si="562"/>
        <v>TG78</v>
      </c>
      <c r="R347" s="248" t="str">
        <f t="shared" si="523"/>
        <v/>
      </c>
      <c r="S347" s="74">
        <f t="shared" si="563"/>
        <v>0</v>
      </c>
      <c r="T347" s="75">
        <f t="shared" si="564"/>
        <v>0</v>
      </c>
      <c r="U347" s="76">
        <f t="shared" si="565"/>
        <v>0</v>
      </c>
      <c r="V347" s="74">
        <f t="shared" si="566"/>
        <v>0</v>
      </c>
      <c r="W347" s="75">
        <f t="shared" si="567"/>
        <v>0</v>
      </c>
      <c r="X347" s="76">
        <f t="shared" si="568"/>
        <v>0</v>
      </c>
      <c r="Y347" s="74">
        <f t="shared" si="569"/>
        <v>0</v>
      </c>
      <c r="Z347" s="75">
        <f t="shared" si="570"/>
        <v>0</v>
      </c>
      <c r="AA347" s="76">
        <f t="shared" si="571"/>
        <v>0</v>
      </c>
      <c r="AB347" s="74">
        <f t="shared" si="572"/>
        <v>0</v>
      </c>
      <c r="AC347" s="75">
        <f t="shared" si="573"/>
        <v>0</v>
      </c>
      <c r="AD347" s="76">
        <f t="shared" si="574"/>
        <v>0</v>
      </c>
      <c r="AE347" s="74">
        <f t="shared" si="575"/>
        <v>0</v>
      </c>
      <c r="AF347" s="75">
        <f t="shared" si="576"/>
        <v>0</v>
      </c>
      <c r="AG347" s="76">
        <f t="shared" si="577"/>
        <v>0</v>
      </c>
      <c r="AH347" s="74">
        <f t="shared" si="578"/>
        <v>0</v>
      </c>
      <c r="AI347" s="75">
        <f t="shared" si="579"/>
        <v>0</v>
      </c>
      <c r="AJ347" s="76">
        <f t="shared" si="580"/>
        <v>0</v>
      </c>
      <c r="AK347" s="74">
        <f t="shared" si="581"/>
        <v>0</v>
      </c>
      <c r="AL347" s="75">
        <f t="shared" si="582"/>
        <v>0</v>
      </c>
      <c r="AM347" s="76">
        <f t="shared" si="583"/>
        <v>0</v>
      </c>
      <c r="AN347" s="74">
        <f t="shared" si="584"/>
        <v>0</v>
      </c>
      <c r="AO347" s="75">
        <f t="shared" si="585"/>
        <v>0</v>
      </c>
      <c r="AP347" s="76">
        <f t="shared" si="586"/>
        <v>0</v>
      </c>
      <c r="AQ347" s="77" t="str">
        <f t="shared" si="524"/>
        <v/>
      </c>
      <c r="AR347" s="77" t="str">
        <f t="shared" si="587"/>
        <v/>
      </c>
      <c r="AS347" s="78" t="str">
        <f t="shared" si="588"/>
        <v/>
      </c>
      <c r="AT347" s="77" t="str">
        <f t="shared" si="589"/>
        <v/>
      </c>
      <c r="AU347" s="79">
        <f t="shared" si="617"/>
        <v>0.1</v>
      </c>
      <c r="AV347" s="139">
        <f>DataEntry!P347</f>
        <v>0</v>
      </c>
      <c r="AW347" s="80" t="str">
        <f t="shared" si="525"/>
        <v/>
      </c>
      <c r="AX347" s="80" t="str">
        <f t="shared" si="526"/>
        <v/>
      </c>
      <c r="AY347" s="80" t="str">
        <f t="shared" si="527"/>
        <v/>
      </c>
      <c r="AZ347" s="92" t="str">
        <f>DataEntry!I347</f>
        <v/>
      </c>
      <c r="BA347" s="93" t="str">
        <f>DataEntry!J347</f>
        <v/>
      </c>
      <c r="BB347" s="92" t="str">
        <f>DataEntry!K347</f>
        <v/>
      </c>
      <c r="BC347" s="93" t="str">
        <f>DataEntry!L347</f>
        <v/>
      </c>
      <c r="BD347" s="92" t="str">
        <f>DataEntry!M347</f>
        <v/>
      </c>
      <c r="BE347" s="93" t="str">
        <f>DataEntry!N347</f>
        <v/>
      </c>
      <c r="BF347" s="77" t="str">
        <f t="shared" si="590"/>
        <v/>
      </c>
      <c r="BG347" s="77" t="str">
        <f t="shared" si="591"/>
        <v/>
      </c>
      <c r="BH347" s="77" t="str">
        <f t="shared" si="592"/>
        <v/>
      </c>
      <c r="BI347" s="83">
        <f t="shared" si="593"/>
        <v>0</v>
      </c>
      <c r="BJ347" s="83">
        <f t="shared" si="594"/>
        <v>0</v>
      </c>
      <c r="BK347" s="83">
        <f t="shared" si="595"/>
        <v>0</v>
      </c>
      <c r="BL347" s="84" t="str">
        <f t="shared" si="528"/>
        <v/>
      </c>
      <c r="BM347" s="84" t="str">
        <f t="shared" si="529"/>
        <v/>
      </c>
      <c r="BN347" s="85" t="str">
        <f t="shared" si="596"/>
        <v/>
      </c>
      <c r="BO347" s="84" t="str">
        <f t="shared" si="530"/>
        <v/>
      </c>
      <c r="BP347" s="84" t="str">
        <f t="shared" si="531"/>
        <v/>
      </c>
      <c r="BQ347" s="84" t="str">
        <f t="shared" si="532"/>
        <v/>
      </c>
      <c r="BR347" s="84" t="str">
        <f t="shared" si="597"/>
        <v/>
      </c>
      <c r="BS347" s="84" t="str">
        <f t="shared" si="597"/>
        <v/>
      </c>
      <c r="BT347" s="84" t="str">
        <f t="shared" si="597"/>
        <v/>
      </c>
      <c r="BU347" s="86" t="str">
        <f t="shared" si="598"/>
        <v/>
      </c>
      <c r="BV347" s="86" t="str">
        <f t="shared" si="598"/>
        <v/>
      </c>
      <c r="BW347" s="86" t="str">
        <f t="shared" si="598"/>
        <v/>
      </c>
      <c r="BX347" s="86" t="str">
        <f t="shared" si="599"/>
        <v/>
      </c>
      <c r="BY347" s="86" t="str">
        <f t="shared" si="599"/>
        <v/>
      </c>
      <c r="BZ347" s="86" t="str">
        <f t="shared" si="599"/>
        <v/>
      </c>
      <c r="CA347" s="83">
        <f>IF(AND(DataEntry!B347&gt;=ExFrom,DataEntry!B347&lt;=ExTo),0,IF(AR347&lt;DS347,0,DB347))</f>
        <v>0</v>
      </c>
      <c r="CB347" s="83">
        <f>IF(AND(DataEntry!B347&gt;=ExFrom,DataEntry!B347&lt;=ExTo),0,IF(AT347&lt;DT347,0,DC347))</f>
        <v>0</v>
      </c>
      <c r="CC347" s="14" t="str">
        <f t="shared" si="600"/>
        <v/>
      </c>
      <c r="CD347" s="72" t="str">
        <f t="shared" si="533"/>
        <v/>
      </c>
      <c r="CE347" s="87" t="str">
        <f t="shared" si="601"/>
        <v/>
      </c>
      <c r="CF347" s="88">
        <f t="shared" si="602"/>
        <v>0</v>
      </c>
      <c r="CG347" s="88">
        <f t="shared" si="603"/>
        <v>0</v>
      </c>
      <c r="CH347" s="87" t="str">
        <f t="shared" si="604"/>
        <v/>
      </c>
      <c r="CI347" s="89">
        <f t="shared" si="534"/>
        <v>1</v>
      </c>
      <c r="CJ347" s="89">
        <f t="shared" si="535"/>
        <v>1</v>
      </c>
      <c r="CK347" s="157">
        <f t="shared" si="536"/>
        <v>0</v>
      </c>
      <c r="CL347" s="90">
        <f t="shared" si="537"/>
        <v>0</v>
      </c>
      <c r="CM347" s="157">
        <f t="shared" si="538"/>
        <v>0</v>
      </c>
      <c r="CN347" s="90">
        <f t="shared" si="539"/>
        <v>0</v>
      </c>
      <c r="CO347" s="157">
        <f t="shared" si="540"/>
        <v>0</v>
      </c>
      <c r="CP347" s="90">
        <f t="shared" si="541"/>
        <v>0</v>
      </c>
      <c r="CQ347" s="157">
        <f t="shared" si="542"/>
        <v>0</v>
      </c>
      <c r="CR347" s="90">
        <f t="shared" si="543"/>
        <v>0</v>
      </c>
      <c r="CS347" s="157">
        <f t="shared" si="544"/>
        <v>0</v>
      </c>
      <c r="CT347" s="90">
        <f t="shared" si="545"/>
        <v>0</v>
      </c>
      <c r="CU347" s="157">
        <f t="shared" si="546"/>
        <v>0</v>
      </c>
      <c r="CV347" s="90">
        <f t="shared" si="547"/>
        <v>0</v>
      </c>
      <c r="CW347" s="157">
        <f t="shared" si="548"/>
        <v>0</v>
      </c>
      <c r="CX347" s="90">
        <f t="shared" si="549"/>
        <v>0</v>
      </c>
      <c r="CY347" s="157">
        <f t="shared" si="550"/>
        <v>0</v>
      </c>
      <c r="CZ347" s="90">
        <f t="shared" si="551"/>
        <v>0</v>
      </c>
      <c r="DA347" s="94" t="str">
        <f>DataEntry!B347</f>
        <v/>
      </c>
      <c r="DB347" s="83">
        <f t="shared" si="552"/>
        <v>0</v>
      </c>
      <c r="DC347" s="83">
        <f t="shared" si="553"/>
        <v>0</v>
      </c>
      <c r="DD347" s="145" t="str">
        <f t="shared" si="605"/>
        <v/>
      </c>
      <c r="DE347" s="145" t="str">
        <f t="shared" si="606"/>
        <v/>
      </c>
      <c r="DF347" s="145" t="str">
        <f t="shared" si="607"/>
        <v/>
      </c>
      <c r="DG347" s="145" t="str">
        <f t="shared" si="608"/>
        <v/>
      </c>
      <c r="DH347" s="145" t="str">
        <f t="shared" si="609"/>
        <v/>
      </c>
      <c r="DI347" s="145" t="str">
        <f t="shared" si="610"/>
        <v/>
      </c>
      <c r="DJ347" s="83">
        <f t="shared" si="611"/>
        <v>0</v>
      </c>
      <c r="DK347" s="83">
        <f t="shared" si="612"/>
        <v>0</v>
      </c>
      <c r="DL347" s="84" t="str">
        <f t="shared" si="613"/>
        <v/>
      </c>
      <c r="DM347" s="14" t="str">
        <f t="shared" si="614"/>
        <v/>
      </c>
      <c r="DN347" s="87">
        <f>IFERROR(DO347*(1-DCFactor)+Results!DP347*DCFactor,"")</f>
        <v>0.2762705882352941</v>
      </c>
      <c r="DO347" s="87">
        <f>(DFactor*Rounds*Number/2+SUM(BV$3:BV335))/(Rounds*Number/2+COUNT(BV$3:BV335))</f>
        <v>0.2656470588235294</v>
      </c>
      <c r="DP347" s="87">
        <f t="shared" si="554"/>
        <v>0.29599999999999999</v>
      </c>
      <c r="DQ347" s="84">
        <f t="shared" si="555"/>
        <v>0</v>
      </c>
      <c r="DR347" s="84">
        <f t="shared" si="556"/>
        <v>0</v>
      </c>
      <c r="DS347" s="87">
        <f t="shared" si="557"/>
        <v>0.33666666666666667</v>
      </c>
      <c r="DT347" s="87">
        <f t="shared" si="558"/>
        <v>0.33666666666666667</v>
      </c>
      <c r="DU347" s="87" t="str">
        <f t="shared" si="559"/>
        <v/>
      </c>
      <c r="DV347" s="86" t="str">
        <f t="shared" si="615"/>
        <v/>
      </c>
      <c r="DW347" s="86" t="str">
        <f t="shared" si="616"/>
        <v/>
      </c>
    </row>
    <row r="348" spans="1:127" x14ac:dyDescent="0.25">
      <c r="A348" s="69">
        <v>346</v>
      </c>
      <c r="B348" s="70" t="str">
        <f>DataEntry!C348</f>
        <v/>
      </c>
      <c r="C348" s="71">
        <f>COUNTIF(D$2:D348,D348)+COUNTIF(G$2:G348,D348)</f>
        <v>80</v>
      </c>
      <c r="D348" s="72" t="str">
        <f t="shared" si="517"/>
        <v/>
      </c>
      <c r="E348" s="70" t="str">
        <f>DataEntry!E348</f>
        <v/>
      </c>
      <c r="F348" s="71">
        <f>COUNTIF(D$2:D348,G348)+COUNTIF(G$2:G348,G348)</f>
        <v>80</v>
      </c>
      <c r="G348" s="72" t="str">
        <f t="shared" si="518"/>
        <v/>
      </c>
      <c r="H348" s="73" t="str">
        <f>DataEntry!G348</f>
        <v/>
      </c>
      <c r="I348" s="73" t="str">
        <f>DataEntry!H348</f>
        <v/>
      </c>
      <c r="J348" s="158" t="str">
        <f t="shared" si="516"/>
        <v/>
      </c>
      <c r="K348" s="156">
        <f t="shared" si="519"/>
        <v>0</v>
      </c>
      <c r="L348" s="224" t="str">
        <f t="shared" si="520"/>
        <v/>
      </c>
      <c r="M348" s="224" t="str">
        <f t="shared" si="521"/>
        <v/>
      </c>
      <c r="N348" s="236" t="str">
        <f t="shared" si="560"/>
        <v/>
      </c>
      <c r="O348" s="22" t="str">
        <f t="shared" si="561"/>
        <v>TG80</v>
      </c>
      <c r="P348" s="248" t="str">
        <f t="shared" si="522"/>
        <v/>
      </c>
      <c r="Q348" s="22" t="str">
        <f t="shared" si="562"/>
        <v>TG80</v>
      </c>
      <c r="R348" s="248" t="str">
        <f t="shared" si="523"/>
        <v/>
      </c>
      <c r="S348" s="74">
        <f t="shared" si="563"/>
        <v>0</v>
      </c>
      <c r="T348" s="75">
        <f t="shared" si="564"/>
        <v>0</v>
      </c>
      <c r="U348" s="76">
        <f t="shared" si="565"/>
        <v>0</v>
      </c>
      <c r="V348" s="74">
        <f t="shared" si="566"/>
        <v>0</v>
      </c>
      <c r="W348" s="75">
        <f t="shared" si="567"/>
        <v>0</v>
      </c>
      <c r="X348" s="76">
        <f t="shared" si="568"/>
        <v>0</v>
      </c>
      <c r="Y348" s="74">
        <f t="shared" si="569"/>
        <v>0</v>
      </c>
      <c r="Z348" s="75">
        <f t="shared" si="570"/>
        <v>0</v>
      </c>
      <c r="AA348" s="76">
        <f t="shared" si="571"/>
        <v>0</v>
      </c>
      <c r="AB348" s="74">
        <f t="shared" si="572"/>
        <v>0</v>
      </c>
      <c r="AC348" s="75">
        <f t="shared" si="573"/>
        <v>0</v>
      </c>
      <c r="AD348" s="76">
        <f t="shared" si="574"/>
        <v>0</v>
      </c>
      <c r="AE348" s="74">
        <f t="shared" si="575"/>
        <v>0</v>
      </c>
      <c r="AF348" s="75">
        <f t="shared" si="576"/>
        <v>0</v>
      </c>
      <c r="AG348" s="76">
        <f t="shared" si="577"/>
        <v>0</v>
      </c>
      <c r="AH348" s="74">
        <f t="shared" si="578"/>
        <v>0</v>
      </c>
      <c r="AI348" s="75">
        <f t="shared" si="579"/>
        <v>0</v>
      </c>
      <c r="AJ348" s="76">
        <f t="shared" si="580"/>
        <v>0</v>
      </c>
      <c r="AK348" s="74">
        <f t="shared" si="581"/>
        <v>0</v>
      </c>
      <c r="AL348" s="75">
        <f t="shared" si="582"/>
        <v>0</v>
      </c>
      <c r="AM348" s="76">
        <f t="shared" si="583"/>
        <v>0</v>
      </c>
      <c r="AN348" s="74">
        <f t="shared" si="584"/>
        <v>0</v>
      </c>
      <c r="AO348" s="75">
        <f t="shared" si="585"/>
        <v>0</v>
      </c>
      <c r="AP348" s="76">
        <f t="shared" si="586"/>
        <v>0</v>
      </c>
      <c r="AQ348" s="77" t="str">
        <f t="shared" si="524"/>
        <v/>
      </c>
      <c r="AR348" s="77" t="str">
        <f t="shared" si="587"/>
        <v/>
      </c>
      <c r="AS348" s="78" t="str">
        <f t="shared" si="588"/>
        <v/>
      </c>
      <c r="AT348" s="77" t="str">
        <f t="shared" si="589"/>
        <v/>
      </c>
      <c r="AU348" s="79">
        <f t="shared" si="617"/>
        <v>0.1</v>
      </c>
      <c r="AV348" s="139">
        <f>DataEntry!P348</f>
        <v>0</v>
      </c>
      <c r="AW348" s="80" t="str">
        <f t="shared" si="525"/>
        <v/>
      </c>
      <c r="AX348" s="80" t="str">
        <f t="shared" si="526"/>
        <v/>
      </c>
      <c r="AY348" s="80" t="str">
        <f t="shared" si="527"/>
        <v/>
      </c>
      <c r="AZ348" s="92" t="str">
        <f>DataEntry!I348</f>
        <v/>
      </c>
      <c r="BA348" s="93" t="str">
        <f>DataEntry!J348</f>
        <v/>
      </c>
      <c r="BB348" s="92" t="str">
        <f>DataEntry!K348</f>
        <v/>
      </c>
      <c r="BC348" s="93" t="str">
        <f>DataEntry!L348</f>
        <v/>
      </c>
      <c r="BD348" s="92" t="str">
        <f>DataEntry!M348</f>
        <v/>
      </c>
      <c r="BE348" s="93" t="str">
        <f>DataEntry!N348</f>
        <v/>
      </c>
      <c r="BF348" s="77" t="str">
        <f t="shared" si="590"/>
        <v/>
      </c>
      <c r="BG348" s="77" t="str">
        <f t="shared" si="591"/>
        <v/>
      </c>
      <c r="BH348" s="77" t="str">
        <f t="shared" si="592"/>
        <v/>
      </c>
      <c r="BI348" s="83">
        <f t="shared" si="593"/>
        <v>0</v>
      </c>
      <c r="BJ348" s="83">
        <f t="shared" si="594"/>
        <v>0</v>
      </c>
      <c r="BK348" s="83">
        <f t="shared" si="595"/>
        <v>0</v>
      </c>
      <c r="BL348" s="84" t="str">
        <f t="shared" si="528"/>
        <v/>
      </c>
      <c r="BM348" s="84" t="str">
        <f t="shared" si="529"/>
        <v/>
      </c>
      <c r="BN348" s="85" t="str">
        <f t="shared" si="596"/>
        <v/>
      </c>
      <c r="BO348" s="84" t="str">
        <f t="shared" si="530"/>
        <v/>
      </c>
      <c r="BP348" s="84" t="str">
        <f t="shared" si="531"/>
        <v/>
      </c>
      <c r="BQ348" s="84" t="str">
        <f t="shared" si="532"/>
        <v/>
      </c>
      <c r="BR348" s="84" t="str">
        <f t="shared" si="597"/>
        <v/>
      </c>
      <c r="BS348" s="84" t="str">
        <f t="shared" si="597"/>
        <v/>
      </c>
      <c r="BT348" s="84" t="str">
        <f t="shared" si="597"/>
        <v/>
      </c>
      <c r="BU348" s="86" t="str">
        <f t="shared" si="598"/>
        <v/>
      </c>
      <c r="BV348" s="86" t="str">
        <f t="shared" si="598"/>
        <v/>
      </c>
      <c r="BW348" s="86" t="str">
        <f t="shared" si="598"/>
        <v/>
      </c>
      <c r="BX348" s="86" t="str">
        <f t="shared" si="599"/>
        <v/>
      </c>
      <c r="BY348" s="86" t="str">
        <f t="shared" si="599"/>
        <v/>
      </c>
      <c r="BZ348" s="86" t="str">
        <f t="shared" si="599"/>
        <v/>
      </c>
      <c r="CA348" s="83">
        <f>IF(AND(DataEntry!B348&gt;=ExFrom,DataEntry!B348&lt;=ExTo),0,IF(AR348&lt;DS348,0,DB348))</f>
        <v>0</v>
      </c>
      <c r="CB348" s="83">
        <f>IF(AND(DataEntry!B348&gt;=ExFrom,DataEntry!B348&lt;=ExTo),0,IF(AT348&lt;DT348,0,DC348))</f>
        <v>0</v>
      </c>
      <c r="CC348" s="14" t="str">
        <f t="shared" si="600"/>
        <v/>
      </c>
      <c r="CD348" s="72" t="str">
        <f t="shared" si="533"/>
        <v/>
      </c>
      <c r="CE348" s="87" t="str">
        <f t="shared" si="601"/>
        <v/>
      </c>
      <c r="CF348" s="88">
        <f t="shared" si="602"/>
        <v>0</v>
      </c>
      <c r="CG348" s="88">
        <f t="shared" si="603"/>
        <v>0</v>
      </c>
      <c r="CH348" s="87" t="str">
        <f t="shared" si="604"/>
        <v/>
      </c>
      <c r="CI348" s="89">
        <f t="shared" si="534"/>
        <v>1</v>
      </c>
      <c r="CJ348" s="89">
        <f t="shared" si="535"/>
        <v>1</v>
      </c>
      <c r="CK348" s="157">
        <f t="shared" si="536"/>
        <v>0</v>
      </c>
      <c r="CL348" s="90">
        <f t="shared" si="537"/>
        <v>0</v>
      </c>
      <c r="CM348" s="157">
        <f t="shared" si="538"/>
        <v>0</v>
      </c>
      <c r="CN348" s="90">
        <f t="shared" si="539"/>
        <v>0</v>
      </c>
      <c r="CO348" s="157">
        <f t="shared" si="540"/>
        <v>0</v>
      </c>
      <c r="CP348" s="90">
        <f t="shared" si="541"/>
        <v>0</v>
      </c>
      <c r="CQ348" s="157">
        <f t="shared" si="542"/>
        <v>0</v>
      </c>
      <c r="CR348" s="90">
        <f t="shared" si="543"/>
        <v>0</v>
      </c>
      <c r="CS348" s="157">
        <f t="shared" si="544"/>
        <v>0</v>
      </c>
      <c r="CT348" s="90">
        <f t="shared" si="545"/>
        <v>0</v>
      </c>
      <c r="CU348" s="157">
        <f t="shared" si="546"/>
        <v>0</v>
      </c>
      <c r="CV348" s="90">
        <f t="shared" si="547"/>
        <v>0</v>
      </c>
      <c r="CW348" s="157">
        <f t="shared" si="548"/>
        <v>0</v>
      </c>
      <c r="CX348" s="90">
        <f t="shared" si="549"/>
        <v>0</v>
      </c>
      <c r="CY348" s="157">
        <f t="shared" si="550"/>
        <v>0</v>
      </c>
      <c r="CZ348" s="90">
        <f t="shared" si="551"/>
        <v>0</v>
      </c>
      <c r="DA348" s="94" t="str">
        <f>DataEntry!B348</f>
        <v/>
      </c>
      <c r="DB348" s="83">
        <f t="shared" si="552"/>
        <v>0</v>
      </c>
      <c r="DC348" s="83">
        <f t="shared" si="553"/>
        <v>0</v>
      </c>
      <c r="DD348" s="145" t="str">
        <f t="shared" si="605"/>
        <v/>
      </c>
      <c r="DE348" s="145" t="str">
        <f t="shared" si="606"/>
        <v/>
      </c>
      <c r="DF348" s="145" t="str">
        <f t="shared" si="607"/>
        <v/>
      </c>
      <c r="DG348" s="145" t="str">
        <f t="shared" si="608"/>
        <v/>
      </c>
      <c r="DH348" s="145" t="str">
        <f t="shared" si="609"/>
        <v/>
      </c>
      <c r="DI348" s="145" t="str">
        <f t="shared" si="610"/>
        <v/>
      </c>
      <c r="DJ348" s="83">
        <f t="shared" si="611"/>
        <v>0</v>
      </c>
      <c r="DK348" s="83">
        <f t="shared" si="612"/>
        <v>0</v>
      </c>
      <c r="DL348" s="84" t="str">
        <f t="shared" si="613"/>
        <v/>
      </c>
      <c r="DM348" s="14" t="str">
        <f t="shared" si="614"/>
        <v/>
      </c>
      <c r="DN348" s="87">
        <f>IFERROR(DO348*(1-DCFactor)+Results!DP348*DCFactor,"")</f>
        <v>0.2762705882352941</v>
      </c>
      <c r="DO348" s="87">
        <f>(DFactor*Rounds*Number/2+SUM(BV$3:BV336))/(Rounds*Number/2+COUNT(BV$3:BV336))</f>
        <v>0.2656470588235294</v>
      </c>
      <c r="DP348" s="87">
        <f t="shared" si="554"/>
        <v>0.29599999999999999</v>
      </c>
      <c r="DQ348" s="84">
        <f t="shared" si="555"/>
        <v>0</v>
      </c>
      <c r="DR348" s="84">
        <f t="shared" si="556"/>
        <v>0</v>
      </c>
      <c r="DS348" s="87">
        <f t="shared" si="557"/>
        <v>0.33666666666666667</v>
      </c>
      <c r="DT348" s="87">
        <f t="shared" si="558"/>
        <v>0.33666666666666667</v>
      </c>
      <c r="DU348" s="87" t="str">
        <f t="shared" si="559"/>
        <v/>
      </c>
      <c r="DV348" s="86" t="str">
        <f t="shared" si="615"/>
        <v/>
      </c>
      <c r="DW348" s="86" t="str">
        <f t="shared" si="616"/>
        <v/>
      </c>
    </row>
    <row r="349" spans="1:127" x14ac:dyDescent="0.25">
      <c r="A349" s="69">
        <v>347</v>
      </c>
      <c r="B349" s="70" t="str">
        <f>DataEntry!C349</f>
        <v/>
      </c>
      <c r="C349" s="71">
        <f>COUNTIF(D$2:D349,D349)+COUNTIF(G$2:G349,D349)</f>
        <v>82</v>
      </c>
      <c r="D349" s="72" t="str">
        <f t="shared" si="517"/>
        <v/>
      </c>
      <c r="E349" s="70" t="str">
        <f>DataEntry!E349</f>
        <v/>
      </c>
      <c r="F349" s="71">
        <f>COUNTIF(D$2:D349,G349)+COUNTIF(G$2:G349,G349)</f>
        <v>82</v>
      </c>
      <c r="G349" s="72" t="str">
        <f t="shared" si="518"/>
        <v/>
      </c>
      <c r="H349" s="73" t="str">
        <f>DataEntry!G349</f>
        <v/>
      </c>
      <c r="I349" s="73" t="str">
        <f>DataEntry!H349</f>
        <v/>
      </c>
      <c r="J349" s="158" t="str">
        <f t="shared" si="516"/>
        <v/>
      </c>
      <c r="K349" s="156">
        <f t="shared" si="519"/>
        <v>0</v>
      </c>
      <c r="L349" s="224" t="str">
        <f t="shared" si="520"/>
        <v/>
      </c>
      <c r="M349" s="224" t="str">
        <f t="shared" si="521"/>
        <v/>
      </c>
      <c r="N349" s="236" t="str">
        <f t="shared" si="560"/>
        <v/>
      </c>
      <c r="O349" s="22" t="str">
        <f t="shared" si="561"/>
        <v>TG82</v>
      </c>
      <c r="P349" s="248" t="str">
        <f t="shared" si="522"/>
        <v/>
      </c>
      <c r="Q349" s="22" t="str">
        <f t="shared" si="562"/>
        <v>TG82</v>
      </c>
      <c r="R349" s="248" t="str">
        <f t="shared" si="523"/>
        <v/>
      </c>
      <c r="S349" s="74">
        <f t="shared" si="563"/>
        <v>0</v>
      </c>
      <c r="T349" s="75">
        <f t="shared" si="564"/>
        <v>0</v>
      </c>
      <c r="U349" s="76">
        <f t="shared" si="565"/>
        <v>0</v>
      </c>
      <c r="V349" s="74">
        <f t="shared" si="566"/>
        <v>0</v>
      </c>
      <c r="W349" s="75">
        <f t="shared" si="567"/>
        <v>0</v>
      </c>
      <c r="X349" s="76">
        <f t="shared" si="568"/>
        <v>0</v>
      </c>
      <c r="Y349" s="74">
        <f t="shared" si="569"/>
        <v>0</v>
      </c>
      <c r="Z349" s="75">
        <f t="shared" si="570"/>
        <v>0</v>
      </c>
      <c r="AA349" s="76">
        <f t="shared" si="571"/>
        <v>0</v>
      </c>
      <c r="AB349" s="74">
        <f t="shared" si="572"/>
        <v>0</v>
      </c>
      <c r="AC349" s="75">
        <f t="shared" si="573"/>
        <v>0</v>
      </c>
      <c r="AD349" s="76">
        <f t="shared" si="574"/>
        <v>0</v>
      </c>
      <c r="AE349" s="74">
        <f t="shared" si="575"/>
        <v>0</v>
      </c>
      <c r="AF349" s="75">
        <f t="shared" si="576"/>
        <v>0</v>
      </c>
      <c r="AG349" s="76">
        <f t="shared" si="577"/>
        <v>0</v>
      </c>
      <c r="AH349" s="74">
        <f t="shared" si="578"/>
        <v>0</v>
      </c>
      <c r="AI349" s="75">
        <f t="shared" si="579"/>
        <v>0</v>
      </c>
      <c r="AJ349" s="76">
        <f t="shared" si="580"/>
        <v>0</v>
      </c>
      <c r="AK349" s="74">
        <f t="shared" si="581"/>
        <v>0</v>
      </c>
      <c r="AL349" s="75">
        <f t="shared" si="582"/>
        <v>0</v>
      </c>
      <c r="AM349" s="76">
        <f t="shared" si="583"/>
        <v>0</v>
      </c>
      <c r="AN349" s="74">
        <f t="shared" si="584"/>
        <v>0</v>
      </c>
      <c r="AO349" s="75">
        <f t="shared" si="585"/>
        <v>0</v>
      </c>
      <c r="AP349" s="76">
        <f t="shared" si="586"/>
        <v>0</v>
      </c>
      <c r="AQ349" s="77" t="str">
        <f t="shared" si="524"/>
        <v/>
      </c>
      <c r="AR349" s="77" t="str">
        <f t="shared" si="587"/>
        <v/>
      </c>
      <c r="AS349" s="78" t="str">
        <f t="shared" si="588"/>
        <v/>
      </c>
      <c r="AT349" s="77" t="str">
        <f t="shared" si="589"/>
        <v/>
      </c>
      <c r="AU349" s="79">
        <f t="shared" si="617"/>
        <v>0.1</v>
      </c>
      <c r="AV349" s="139">
        <f>DataEntry!P349</f>
        <v>0</v>
      </c>
      <c r="AW349" s="80" t="str">
        <f t="shared" si="525"/>
        <v/>
      </c>
      <c r="AX349" s="80" t="str">
        <f t="shared" si="526"/>
        <v/>
      </c>
      <c r="AY349" s="80" t="str">
        <f t="shared" si="527"/>
        <v/>
      </c>
      <c r="AZ349" s="92" t="str">
        <f>DataEntry!I349</f>
        <v/>
      </c>
      <c r="BA349" s="93" t="str">
        <f>DataEntry!J349</f>
        <v/>
      </c>
      <c r="BB349" s="92" t="str">
        <f>DataEntry!K349</f>
        <v/>
      </c>
      <c r="BC349" s="93" t="str">
        <f>DataEntry!L349</f>
        <v/>
      </c>
      <c r="BD349" s="92" t="str">
        <f>DataEntry!M349</f>
        <v/>
      </c>
      <c r="BE349" s="93" t="str">
        <f>DataEntry!N349</f>
        <v/>
      </c>
      <c r="BF349" s="77" t="str">
        <f t="shared" si="590"/>
        <v/>
      </c>
      <c r="BG349" s="77" t="str">
        <f t="shared" si="591"/>
        <v/>
      </c>
      <c r="BH349" s="77" t="str">
        <f t="shared" si="592"/>
        <v/>
      </c>
      <c r="BI349" s="83">
        <f t="shared" si="593"/>
        <v>0</v>
      </c>
      <c r="BJ349" s="83">
        <f t="shared" si="594"/>
        <v>0</v>
      </c>
      <c r="BK349" s="83">
        <f t="shared" si="595"/>
        <v>0</v>
      </c>
      <c r="BL349" s="84" t="str">
        <f t="shared" si="528"/>
        <v/>
      </c>
      <c r="BM349" s="84" t="str">
        <f t="shared" si="529"/>
        <v/>
      </c>
      <c r="BN349" s="85" t="str">
        <f t="shared" si="596"/>
        <v/>
      </c>
      <c r="BO349" s="84" t="str">
        <f t="shared" si="530"/>
        <v/>
      </c>
      <c r="BP349" s="84" t="str">
        <f t="shared" si="531"/>
        <v/>
      </c>
      <c r="BQ349" s="84" t="str">
        <f t="shared" si="532"/>
        <v/>
      </c>
      <c r="BR349" s="84" t="str">
        <f t="shared" si="597"/>
        <v/>
      </c>
      <c r="BS349" s="84" t="str">
        <f t="shared" si="597"/>
        <v/>
      </c>
      <c r="BT349" s="84" t="str">
        <f t="shared" si="597"/>
        <v/>
      </c>
      <c r="BU349" s="86" t="str">
        <f t="shared" si="598"/>
        <v/>
      </c>
      <c r="BV349" s="86" t="str">
        <f t="shared" si="598"/>
        <v/>
      </c>
      <c r="BW349" s="86" t="str">
        <f t="shared" si="598"/>
        <v/>
      </c>
      <c r="BX349" s="86" t="str">
        <f t="shared" si="599"/>
        <v/>
      </c>
      <c r="BY349" s="86" t="str">
        <f t="shared" si="599"/>
        <v/>
      </c>
      <c r="BZ349" s="86" t="str">
        <f t="shared" si="599"/>
        <v/>
      </c>
      <c r="CA349" s="83">
        <f>IF(AND(DataEntry!B349&gt;=ExFrom,DataEntry!B349&lt;=ExTo),0,IF(AR349&lt;DS349,0,DB349))</f>
        <v>0</v>
      </c>
      <c r="CB349" s="83">
        <f>IF(AND(DataEntry!B349&gt;=ExFrom,DataEntry!B349&lt;=ExTo),0,IF(AT349&lt;DT349,0,DC349))</f>
        <v>0</v>
      </c>
      <c r="CC349" s="14" t="str">
        <f t="shared" si="600"/>
        <v/>
      </c>
      <c r="CD349" s="72" t="str">
        <f t="shared" si="533"/>
        <v/>
      </c>
      <c r="CE349" s="87" t="str">
        <f t="shared" si="601"/>
        <v/>
      </c>
      <c r="CF349" s="88">
        <f t="shared" si="602"/>
        <v>0</v>
      </c>
      <c r="CG349" s="88">
        <f t="shared" si="603"/>
        <v>0</v>
      </c>
      <c r="CH349" s="87" t="str">
        <f t="shared" si="604"/>
        <v/>
      </c>
      <c r="CI349" s="89">
        <f t="shared" si="534"/>
        <v>1</v>
      </c>
      <c r="CJ349" s="89">
        <f t="shared" si="535"/>
        <v>1</v>
      </c>
      <c r="CK349" s="157">
        <f t="shared" si="536"/>
        <v>0</v>
      </c>
      <c r="CL349" s="90">
        <f t="shared" si="537"/>
        <v>0</v>
      </c>
      <c r="CM349" s="157">
        <f t="shared" si="538"/>
        <v>0</v>
      </c>
      <c r="CN349" s="90">
        <f t="shared" si="539"/>
        <v>0</v>
      </c>
      <c r="CO349" s="157">
        <f t="shared" si="540"/>
        <v>0</v>
      </c>
      <c r="CP349" s="90">
        <f t="shared" si="541"/>
        <v>0</v>
      </c>
      <c r="CQ349" s="157">
        <f t="shared" si="542"/>
        <v>0</v>
      </c>
      <c r="CR349" s="90">
        <f t="shared" si="543"/>
        <v>0</v>
      </c>
      <c r="CS349" s="157">
        <f t="shared" si="544"/>
        <v>0</v>
      </c>
      <c r="CT349" s="90">
        <f t="shared" si="545"/>
        <v>0</v>
      </c>
      <c r="CU349" s="157">
        <f t="shared" si="546"/>
        <v>0</v>
      </c>
      <c r="CV349" s="90">
        <f t="shared" si="547"/>
        <v>0</v>
      </c>
      <c r="CW349" s="157">
        <f t="shared" si="548"/>
        <v>0</v>
      </c>
      <c r="CX349" s="90">
        <f t="shared" si="549"/>
        <v>0</v>
      </c>
      <c r="CY349" s="157">
        <f t="shared" si="550"/>
        <v>0</v>
      </c>
      <c r="CZ349" s="90">
        <f t="shared" si="551"/>
        <v>0</v>
      </c>
      <c r="DA349" s="94" t="str">
        <f>DataEntry!B349</f>
        <v/>
      </c>
      <c r="DB349" s="83">
        <f t="shared" si="552"/>
        <v>0</v>
      </c>
      <c r="DC349" s="83">
        <f t="shared" si="553"/>
        <v>0</v>
      </c>
      <c r="DD349" s="145" t="str">
        <f t="shared" si="605"/>
        <v/>
      </c>
      <c r="DE349" s="145" t="str">
        <f t="shared" si="606"/>
        <v/>
      </c>
      <c r="DF349" s="145" t="str">
        <f t="shared" si="607"/>
        <v/>
      </c>
      <c r="DG349" s="145" t="str">
        <f t="shared" si="608"/>
        <v/>
      </c>
      <c r="DH349" s="145" t="str">
        <f t="shared" si="609"/>
        <v/>
      </c>
      <c r="DI349" s="145" t="str">
        <f t="shared" si="610"/>
        <v/>
      </c>
      <c r="DJ349" s="83">
        <f t="shared" si="611"/>
        <v>0</v>
      </c>
      <c r="DK349" s="83">
        <f t="shared" si="612"/>
        <v>0</v>
      </c>
      <c r="DL349" s="84" t="str">
        <f t="shared" si="613"/>
        <v/>
      </c>
      <c r="DM349" s="14" t="str">
        <f t="shared" si="614"/>
        <v/>
      </c>
      <c r="DN349" s="87">
        <f>IFERROR(DO349*(1-DCFactor)+Results!DP349*DCFactor,"")</f>
        <v>0.2762705882352941</v>
      </c>
      <c r="DO349" s="87">
        <f>(DFactor*Rounds*Number/2+SUM(BV$3:BV337))/(Rounds*Number/2+COUNT(BV$3:BV337))</f>
        <v>0.2656470588235294</v>
      </c>
      <c r="DP349" s="87">
        <f t="shared" si="554"/>
        <v>0.29599999999999999</v>
      </c>
      <c r="DQ349" s="84">
        <f t="shared" si="555"/>
        <v>0</v>
      </c>
      <c r="DR349" s="84">
        <f t="shared" si="556"/>
        <v>0</v>
      </c>
      <c r="DS349" s="87">
        <f t="shared" si="557"/>
        <v>0.33666666666666667</v>
      </c>
      <c r="DT349" s="87">
        <f t="shared" si="558"/>
        <v>0.33666666666666667</v>
      </c>
      <c r="DU349" s="87" t="str">
        <f t="shared" si="559"/>
        <v/>
      </c>
      <c r="DV349" s="86" t="str">
        <f t="shared" si="615"/>
        <v/>
      </c>
      <c r="DW349" s="86" t="str">
        <f t="shared" si="616"/>
        <v/>
      </c>
    </row>
    <row r="350" spans="1:127" x14ac:dyDescent="0.25">
      <c r="A350" s="69">
        <v>348</v>
      </c>
      <c r="B350" s="70" t="str">
        <f>DataEntry!C350</f>
        <v/>
      </c>
      <c r="C350" s="71">
        <f>COUNTIF(D$2:D350,D350)+COUNTIF(G$2:G350,D350)</f>
        <v>84</v>
      </c>
      <c r="D350" s="72" t="str">
        <f t="shared" si="517"/>
        <v/>
      </c>
      <c r="E350" s="70" t="str">
        <f>DataEntry!E350</f>
        <v/>
      </c>
      <c r="F350" s="71">
        <f>COUNTIF(D$2:D350,G350)+COUNTIF(G$2:G350,G350)</f>
        <v>84</v>
      </c>
      <c r="G350" s="72" t="str">
        <f t="shared" si="518"/>
        <v/>
      </c>
      <c r="H350" s="73" t="str">
        <f>DataEntry!G350</f>
        <v/>
      </c>
      <c r="I350" s="73" t="str">
        <f>DataEntry!H350</f>
        <v/>
      </c>
      <c r="J350" s="158" t="str">
        <f t="shared" si="516"/>
        <v/>
      </c>
      <c r="K350" s="156">
        <f t="shared" si="519"/>
        <v>0</v>
      </c>
      <c r="L350" s="224" t="str">
        <f t="shared" si="520"/>
        <v/>
      </c>
      <c r="M350" s="224" t="str">
        <f t="shared" si="521"/>
        <v/>
      </c>
      <c r="N350" s="236" t="str">
        <f t="shared" si="560"/>
        <v/>
      </c>
      <c r="O350" s="22" t="str">
        <f t="shared" si="561"/>
        <v>TG84</v>
      </c>
      <c r="P350" s="248" t="str">
        <f t="shared" si="522"/>
        <v/>
      </c>
      <c r="Q350" s="22" t="str">
        <f t="shared" si="562"/>
        <v>TG84</v>
      </c>
      <c r="R350" s="248" t="str">
        <f t="shared" si="523"/>
        <v/>
      </c>
      <c r="S350" s="74">
        <f t="shared" si="563"/>
        <v>0</v>
      </c>
      <c r="T350" s="75">
        <f t="shared" si="564"/>
        <v>0</v>
      </c>
      <c r="U350" s="76">
        <f t="shared" si="565"/>
        <v>0</v>
      </c>
      <c r="V350" s="74">
        <f t="shared" si="566"/>
        <v>0</v>
      </c>
      <c r="W350" s="75">
        <f t="shared" si="567"/>
        <v>0</v>
      </c>
      <c r="X350" s="76">
        <f t="shared" si="568"/>
        <v>0</v>
      </c>
      <c r="Y350" s="74">
        <f t="shared" si="569"/>
        <v>0</v>
      </c>
      <c r="Z350" s="75">
        <f t="shared" si="570"/>
        <v>0</v>
      </c>
      <c r="AA350" s="76">
        <f t="shared" si="571"/>
        <v>0</v>
      </c>
      <c r="AB350" s="74">
        <f t="shared" si="572"/>
        <v>0</v>
      </c>
      <c r="AC350" s="75">
        <f t="shared" si="573"/>
        <v>0</v>
      </c>
      <c r="AD350" s="76">
        <f t="shared" si="574"/>
        <v>0</v>
      </c>
      <c r="AE350" s="74">
        <f t="shared" si="575"/>
        <v>0</v>
      </c>
      <c r="AF350" s="75">
        <f t="shared" si="576"/>
        <v>0</v>
      </c>
      <c r="AG350" s="76">
        <f t="shared" si="577"/>
        <v>0</v>
      </c>
      <c r="AH350" s="74">
        <f t="shared" si="578"/>
        <v>0</v>
      </c>
      <c r="AI350" s="75">
        <f t="shared" si="579"/>
        <v>0</v>
      </c>
      <c r="AJ350" s="76">
        <f t="shared" si="580"/>
        <v>0</v>
      </c>
      <c r="AK350" s="74">
        <f t="shared" si="581"/>
        <v>0</v>
      </c>
      <c r="AL350" s="75">
        <f t="shared" si="582"/>
        <v>0</v>
      </c>
      <c r="AM350" s="76">
        <f t="shared" si="583"/>
        <v>0</v>
      </c>
      <c r="AN350" s="74">
        <f t="shared" si="584"/>
        <v>0</v>
      </c>
      <c r="AO350" s="75">
        <f t="shared" si="585"/>
        <v>0</v>
      </c>
      <c r="AP350" s="76">
        <f t="shared" si="586"/>
        <v>0</v>
      </c>
      <c r="AQ350" s="77" t="str">
        <f t="shared" si="524"/>
        <v/>
      </c>
      <c r="AR350" s="77" t="str">
        <f t="shared" si="587"/>
        <v/>
      </c>
      <c r="AS350" s="78" t="str">
        <f t="shared" si="588"/>
        <v/>
      </c>
      <c r="AT350" s="77" t="str">
        <f t="shared" si="589"/>
        <v/>
      </c>
      <c r="AU350" s="79">
        <f t="shared" si="617"/>
        <v>0.1</v>
      </c>
      <c r="AV350" s="139">
        <f>DataEntry!P350</f>
        <v>0</v>
      </c>
      <c r="AW350" s="80" t="str">
        <f t="shared" si="525"/>
        <v/>
      </c>
      <c r="AX350" s="80" t="str">
        <f t="shared" si="526"/>
        <v/>
      </c>
      <c r="AY350" s="80" t="str">
        <f t="shared" si="527"/>
        <v/>
      </c>
      <c r="AZ350" s="92" t="str">
        <f>DataEntry!I350</f>
        <v/>
      </c>
      <c r="BA350" s="93" t="str">
        <f>DataEntry!J350</f>
        <v/>
      </c>
      <c r="BB350" s="92" t="str">
        <f>DataEntry!K350</f>
        <v/>
      </c>
      <c r="BC350" s="93" t="str">
        <f>DataEntry!L350</f>
        <v/>
      </c>
      <c r="BD350" s="92" t="str">
        <f>DataEntry!M350</f>
        <v/>
      </c>
      <c r="BE350" s="93" t="str">
        <f>DataEntry!N350</f>
        <v/>
      </c>
      <c r="BF350" s="77" t="str">
        <f t="shared" si="590"/>
        <v/>
      </c>
      <c r="BG350" s="77" t="str">
        <f t="shared" si="591"/>
        <v/>
      </c>
      <c r="BH350" s="77" t="str">
        <f t="shared" si="592"/>
        <v/>
      </c>
      <c r="BI350" s="83">
        <f t="shared" si="593"/>
        <v>0</v>
      </c>
      <c r="BJ350" s="83">
        <f t="shared" si="594"/>
        <v>0</v>
      </c>
      <c r="BK350" s="83">
        <f t="shared" si="595"/>
        <v>0</v>
      </c>
      <c r="BL350" s="84" t="str">
        <f t="shared" si="528"/>
        <v/>
      </c>
      <c r="BM350" s="84" t="str">
        <f t="shared" si="529"/>
        <v/>
      </c>
      <c r="BN350" s="85" t="str">
        <f t="shared" si="596"/>
        <v/>
      </c>
      <c r="BO350" s="84" t="str">
        <f t="shared" si="530"/>
        <v/>
      </c>
      <c r="BP350" s="84" t="str">
        <f t="shared" si="531"/>
        <v/>
      </c>
      <c r="BQ350" s="84" t="str">
        <f t="shared" si="532"/>
        <v/>
      </c>
      <c r="BR350" s="84" t="str">
        <f t="shared" si="597"/>
        <v/>
      </c>
      <c r="BS350" s="84" t="str">
        <f t="shared" si="597"/>
        <v/>
      </c>
      <c r="BT350" s="84" t="str">
        <f t="shared" si="597"/>
        <v/>
      </c>
      <c r="BU350" s="86" t="str">
        <f t="shared" si="598"/>
        <v/>
      </c>
      <c r="BV350" s="86" t="str">
        <f t="shared" si="598"/>
        <v/>
      </c>
      <c r="BW350" s="86" t="str">
        <f t="shared" si="598"/>
        <v/>
      </c>
      <c r="BX350" s="86" t="str">
        <f t="shared" si="599"/>
        <v/>
      </c>
      <c r="BY350" s="86" t="str">
        <f t="shared" si="599"/>
        <v/>
      </c>
      <c r="BZ350" s="86" t="str">
        <f t="shared" si="599"/>
        <v/>
      </c>
      <c r="CA350" s="83">
        <f>IF(AND(DataEntry!B350&gt;=ExFrom,DataEntry!B350&lt;=ExTo),0,IF(AR350&lt;DS350,0,DB350))</f>
        <v>0</v>
      </c>
      <c r="CB350" s="83">
        <f>IF(AND(DataEntry!B350&gt;=ExFrom,DataEntry!B350&lt;=ExTo),0,IF(AT350&lt;DT350,0,DC350))</f>
        <v>0</v>
      </c>
      <c r="CC350" s="14" t="str">
        <f t="shared" si="600"/>
        <v/>
      </c>
      <c r="CD350" s="72" t="str">
        <f t="shared" si="533"/>
        <v/>
      </c>
      <c r="CE350" s="87" t="str">
        <f t="shared" si="601"/>
        <v/>
      </c>
      <c r="CF350" s="88">
        <f t="shared" si="602"/>
        <v>0</v>
      </c>
      <c r="CG350" s="88">
        <f t="shared" si="603"/>
        <v>0</v>
      </c>
      <c r="CH350" s="87" t="str">
        <f t="shared" si="604"/>
        <v/>
      </c>
      <c r="CI350" s="89">
        <f t="shared" si="534"/>
        <v>1</v>
      </c>
      <c r="CJ350" s="89">
        <f t="shared" si="535"/>
        <v>1</v>
      </c>
      <c r="CK350" s="157">
        <f t="shared" si="536"/>
        <v>0</v>
      </c>
      <c r="CL350" s="90">
        <f t="shared" si="537"/>
        <v>0</v>
      </c>
      <c r="CM350" s="157">
        <f t="shared" si="538"/>
        <v>0</v>
      </c>
      <c r="CN350" s="90">
        <f t="shared" si="539"/>
        <v>0</v>
      </c>
      <c r="CO350" s="157">
        <f t="shared" si="540"/>
        <v>0</v>
      </c>
      <c r="CP350" s="90">
        <f t="shared" si="541"/>
        <v>0</v>
      </c>
      <c r="CQ350" s="157">
        <f t="shared" si="542"/>
        <v>0</v>
      </c>
      <c r="CR350" s="90">
        <f t="shared" si="543"/>
        <v>0</v>
      </c>
      <c r="CS350" s="157">
        <f t="shared" si="544"/>
        <v>0</v>
      </c>
      <c r="CT350" s="90">
        <f t="shared" si="545"/>
        <v>0</v>
      </c>
      <c r="CU350" s="157">
        <f t="shared" si="546"/>
        <v>0</v>
      </c>
      <c r="CV350" s="90">
        <f t="shared" si="547"/>
        <v>0</v>
      </c>
      <c r="CW350" s="157">
        <f t="shared" si="548"/>
        <v>0</v>
      </c>
      <c r="CX350" s="90">
        <f t="shared" si="549"/>
        <v>0</v>
      </c>
      <c r="CY350" s="157">
        <f t="shared" si="550"/>
        <v>0</v>
      </c>
      <c r="CZ350" s="90">
        <f t="shared" si="551"/>
        <v>0</v>
      </c>
      <c r="DA350" s="94" t="str">
        <f>DataEntry!B350</f>
        <v/>
      </c>
      <c r="DB350" s="83">
        <f t="shared" si="552"/>
        <v>0</v>
      </c>
      <c r="DC350" s="83">
        <f t="shared" si="553"/>
        <v>0</v>
      </c>
      <c r="DD350" s="145" t="str">
        <f t="shared" si="605"/>
        <v/>
      </c>
      <c r="DE350" s="145" t="str">
        <f t="shared" si="606"/>
        <v/>
      </c>
      <c r="DF350" s="145" t="str">
        <f t="shared" si="607"/>
        <v/>
      </c>
      <c r="DG350" s="145" t="str">
        <f t="shared" si="608"/>
        <v/>
      </c>
      <c r="DH350" s="145" t="str">
        <f t="shared" si="609"/>
        <v/>
      </c>
      <c r="DI350" s="145" t="str">
        <f t="shared" si="610"/>
        <v/>
      </c>
      <c r="DJ350" s="83">
        <f t="shared" si="611"/>
        <v>0</v>
      </c>
      <c r="DK350" s="83">
        <f t="shared" si="612"/>
        <v>0</v>
      </c>
      <c r="DL350" s="84" t="str">
        <f t="shared" si="613"/>
        <v/>
      </c>
      <c r="DM350" s="14" t="str">
        <f t="shared" si="614"/>
        <v/>
      </c>
      <c r="DN350" s="87">
        <f>IFERROR(DO350*(1-DCFactor)+Results!DP350*DCFactor,"")</f>
        <v>0.2762705882352941</v>
      </c>
      <c r="DO350" s="87">
        <f>(DFactor*Rounds*Number/2+SUM(BV$3:BV338))/(Rounds*Number/2+COUNT(BV$3:BV338))</f>
        <v>0.2656470588235294</v>
      </c>
      <c r="DP350" s="87">
        <f t="shared" si="554"/>
        <v>0.29599999999999999</v>
      </c>
      <c r="DQ350" s="84">
        <f t="shared" si="555"/>
        <v>0</v>
      </c>
      <c r="DR350" s="84">
        <f t="shared" si="556"/>
        <v>0</v>
      </c>
      <c r="DS350" s="87">
        <f t="shared" si="557"/>
        <v>0.33666666666666667</v>
      </c>
      <c r="DT350" s="87">
        <f t="shared" si="558"/>
        <v>0.33666666666666667</v>
      </c>
      <c r="DU350" s="87" t="str">
        <f t="shared" si="559"/>
        <v/>
      </c>
      <c r="DV350" s="86" t="str">
        <f t="shared" si="615"/>
        <v/>
      </c>
      <c r="DW350" s="86" t="str">
        <f t="shared" si="616"/>
        <v/>
      </c>
    </row>
    <row r="351" spans="1:127" x14ac:dyDescent="0.25">
      <c r="A351" s="69">
        <v>349</v>
      </c>
      <c r="B351" s="70" t="str">
        <f>DataEntry!C351</f>
        <v/>
      </c>
      <c r="C351" s="71">
        <f>COUNTIF(D$2:D351,D351)+COUNTIF(G$2:G351,D351)</f>
        <v>86</v>
      </c>
      <c r="D351" s="72" t="str">
        <f t="shared" si="517"/>
        <v/>
      </c>
      <c r="E351" s="70" t="str">
        <f>DataEntry!E351</f>
        <v/>
      </c>
      <c r="F351" s="71">
        <f>COUNTIF(D$2:D351,G351)+COUNTIF(G$2:G351,G351)</f>
        <v>86</v>
      </c>
      <c r="G351" s="72" t="str">
        <f t="shared" si="518"/>
        <v/>
      </c>
      <c r="H351" s="73" t="str">
        <f>DataEntry!G351</f>
        <v/>
      </c>
      <c r="I351" s="73" t="str">
        <f>DataEntry!H351</f>
        <v/>
      </c>
      <c r="J351" s="158" t="str">
        <f t="shared" si="516"/>
        <v/>
      </c>
      <c r="K351" s="156">
        <f t="shared" si="519"/>
        <v>0</v>
      </c>
      <c r="L351" s="224" t="str">
        <f t="shared" si="520"/>
        <v/>
      </c>
      <c r="M351" s="224" t="str">
        <f t="shared" si="521"/>
        <v/>
      </c>
      <c r="N351" s="236" t="str">
        <f t="shared" si="560"/>
        <v/>
      </c>
      <c r="O351" s="22" t="str">
        <f t="shared" si="561"/>
        <v>TG86</v>
      </c>
      <c r="P351" s="248" t="str">
        <f t="shared" si="522"/>
        <v/>
      </c>
      <c r="Q351" s="22" t="str">
        <f t="shared" si="562"/>
        <v>TG86</v>
      </c>
      <c r="R351" s="248" t="str">
        <f t="shared" si="523"/>
        <v/>
      </c>
      <c r="S351" s="74">
        <f t="shared" si="563"/>
        <v>0</v>
      </c>
      <c r="T351" s="75">
        <f t="shared" si="564"/>
        <v>0</v>
      </c>
      <c r="U351" s="76">
        <f t="shared" si="565"/>
        <v>0</v>
      </c>
      <c r="V351" s="74">
        <f t="shared" si="566"/>
        <v>0</v>
      </c>
      <c r="W351" s="75">
        <f t="shared" si="567"/>
        <v>0</v>
      </c>
      <c r="X351" s="76">
        <f t="shared" si="568"/>
        <v>0</v>
      </c>
      <c r="Y351" s="74">
        <f t="shared" si="569"/>
        <v>0</v>
      </c>
      <c r="Z351" s="75">
        <f t="shared" si="570"/>
        <v>0</v>
      </c>
      <c r="AA351" s="76">
        <f t="shared" si="571"/>
        <v>0</v>
      </c>
      <c r="AB351" s="74">
        <f t="shared" si="572"/>
        <v>0</v>
      </c>
      <c r="AC351" s="75">
        <f t="shared" si="573"/>
        <v>0</v>
      </c>
      <c r="AD351" s="76">
        <f t="shared" si="574"/>
        <v>0</v>
      </c>
      <c r="AE351" s="74">
        <f t="shared" si="575"/>
        <v>0</v>
      </c>
      <c r="AF351" s="75">
        <f t="shared" si="576"/>
        <v>0</v>
      </c>
      <c r="AG351" s="76">
        <f t="shared" si="577"/>
        <v>0</v>
      </c>
      <c r="AH351" s="74">
        <f t="shared" si="578"/>
        <v>0</v>
      </c>
      <c r="AI351" s="75">
        <f t="shared" si="579"/>
        <v>0</v>
      </c>
      <c r="AJ351" s="76">
        <f t="shared" si="580"/>
        <v>0</v>
      </c>
      <c r="AK351" s="74">
        <f t="shared" si="581"/>
        <v>0</v>
      </c>
      <c r="AL351" s="75">
        <f t="shared" si="582"/>
        <v>0</v>
      </c>
      <c r="AM351" s="76">
        <f t="shared" si="583"/>
        <v>0</v>
      </c>
      <c r="AN351" s="74">
        <f t="shared" si="584"/>
        <v>0</v>
      </c>
      <c r="AO351" s="75">
        <f t="shared" si="585"/>
        <v>0</v>
      </c>
      <c r="AP351" s="76">
        <f t="shared" si="586"/>
        <v>0</v>
      </c>
      <c r="AQ351" s="77" t="str">
        <f t="shared" si="524"/>
        <v/>
      </c>
      <c r="AR351" s="77" t="str">
        <f t="shared" si="587"/>
        <v/>
      </c>
      <c r="AS351" s="78" t="str">
        <f t="shared" si="588"/>
        <v/>
      </c>
      <c r="AT351" s="77" t="str">
        <f t="shared" si="589"/>
        <v/>
      </c>
      <c r="AU351" s="79">
        <f t="shared" si="617"/>
        <v>0.1</v>
      </c>
      <c r="AV351" s="139">
        <f>DataEntry!P351</f>
        <v>0</v>
      </c>
      <c r="AW351" s="80" t="str">
        <f t="shared" si="525"/>
        <v/>
      </c>
      <c r="AX351" s="80" t="str">
        <f t="shared" si="526"/>
        <v/>
      </c>
      <c r="AY351" s="80" t="str">
        <f t="shared" si="527"/>
        <v/>
      </c>
      <c r="AZ351" s="92" t="str">
        <f>DataEntry!I351</f>
        <v/>
      </c>
      <c r="BA351" s="93" t="str">
        <f>DataEntry!J351</f>
        <v/>
      </c>
      <c r="BB351" s="92" t="str">
        <f>DataEntry!K351</f>
        <v/>
      </c>
      <c r="BC351" s="93" t="str">
        <f>DataEntry!L351</f>
        <v/>
      </c>
      <c r="BD351" s="92" t="str">
        <f>DataEntry!M351</f>
        <v/>
      </c>
      <c r="BE351" s="93" t="str">
        <f>DataEntry!N351</f>
        <v/>
      </c>
      <c r="BF351" s="77" t="str">
        <f t="shared" si="590"/>
        <v/>
      </c>
      <c r="BG351" s="77" t="str">
        <f t="shared" si="591"/>
        <v/>
      </c>
      <c r="BH351" s="77" t="str">
        <f t="shared" si="592"/>
        <v/>
      </c>
      <c r="BI351" s="83">
        <f t="shared" si="593"/>
        <v>0</v>
      </c>
      <c r="BJ351" s="83">
        <f t="shared" si="594"/>
        <v>0</v>
      </c>
      <c r="BK351" s="83">
        <f t="shared" si="595"/>
        <v>0</v>
      </c>
      <c r="BL351" s="84" t="str">
        <f t="shared" si="528"/>
        <v/>
      </c>
      <c r="BM351" s="84" t="str">
        <f t="shared" si="529"/>
        <v/>
      </c>
      <c r="BN351" s="85" t="str">
        <f t="shared" si="596"/>
        <v/>
      </c>
      <c r="BO351" s="84" t="str">
        <f t="shared" si="530"/>
        <v/>
      </c>
      <c r="BP351" s="84" t="str">
        <f t="shared" si="531"/>
        <v/>
      </c>
      <c r="BQ351" s="84" t="str">
        <f t="shared" si="532"/>
        <v/>
      </c>
      <c r="BR351" s="84" t="str">
        <f t="shared" si="597"/>
        <v/>
      </c>
      <c r="BS351" s="84" t="str">
        <f t="shared" si="597"/>
        <v/>
      </c>
      <c r="BT351" s="84" t="str">
        <f t="shared" si="597"/>
        <v/>
      </c>
      <c r="BU351" s="86" t="str">
        <f t="shared" si="598"/>
        <v/>
      </c>
      <c r="BV351" s="86" t="str">
        <f t="shared" si="598"/>
        <v/>
      </c>
      <c r="BW351" s="86" t="str">
        <f t="shared" si="598"/>
        <v/>
      </c>
      <c r="BX351" s="86" t="str">
        <f t="shared" si="599"/>
        <v/>
      </c>
      <c r="BY351" s="86" t="str">
        <f t="shared" si="599"/>
        <v/>
      </c>
      <c r="BZ351" s="86" t="str">
        <f t="shared" si="599"/>
        <v/>
      </c>
      <c r="CA351" s="83">
        <f>IF(AND(DataEntry!B351&gt;=ExFrom,DataEntry!B351&lt;=ExTo),0,IF(AR351&lt;DS351,0,DB351))</f>
        <v>0</v>
      </c>
      <c r="CB351" s="83">
        <f>IF(AND(DataEntry!B351&gt;=ExFrom,DataEntry!B351&lt;=ExTo),0,IF(AT351&lt;DT351,0,DC351))</f>
        <v>0</v>
      </c>
      <c r="CC351" s="14" t="str">
        <f t="shared" si="600"/>
        <v/>
      </c>
      <c r="CD351" s="72" t="str">
        <f t="shared" si="533"/>
        <v/>
      </c>
      <c r="CE351" s="87" t="str">
        <f t="shared" si="601"/>
        <v/>
      </c>
      <c r="CF351" s="88">
        <f t="shared" si="602"/>
        <v>0</v>
      </c>
      <c r="CG351" s="88">
        <f t="shared" si="603"/>
        <v>0</v>
      </c>
      <c r="CH351" s="87" t="str">
        <f t="shared" si="604"/>
        <v/>
      </c>
      <c r="CI351" s="89">
        <f t="shared" si="534"/>
        <v>1</v>
      </c>
      <c r="CJ351" s="89">
        <f t="shared" si="535"/>
        <v>1</v>
      </c>
      <c r="CK351" s="157">
        <f t="shared" si="536"/>
        <v>0</v>
      </c>
      <c r="CL351" s="90">
        <f t="shared" si="537"/>
        <v>0</v>
      </c>
      <c r="CM351" s="157">
        <f t="shared" si="538"/>
        <v>0</v>
      </c>
      <c r="CN351" s="90">
        <f t="shared" si="539"/>
        <v>0</v>
      </c>
      <c r="CO351" s="157">
        <f t="shared" si="540"/>
        <v>0</v>
      </c>
      <c r="CP351" s="90">
        <f t="shared" si="541"/>
        <v>0</v>
      </c>
      <c r="CQ351" s="157">
        <f t="shared" si="542"/>
        <v>0</v>
      </c>
      <c r="CR351" s="90">
        <f t="shared" si="543"/>
        <v>0</v>
      </c>
      <c r="CS351" s="157">
        <f t="shared" si="544"/>
        <v>0</v>
      </c>
      <c r="CT351" s="90">
        <f t="shared" si="545"/>
        <v>0</v>
      </c>
      <c r="CU351" s="157">
        <f t="shared" si="546"/>
        <v>0</v>
      </c>
      <c r="CV351" s="90">
        <f t="shared" si="547"/>
        <v>0</v>
      </c>
      <c r="CW351" s="157">
        <f t="shared" si="548"/>
        <v>0</v>
      </c>
      <c r="CX351" s="90">
        <f t="shared" si="549"/>
        <v>0</v>
      </c>
      <c r="CY351" s="157">
        <f t="shared" si="550"/>
        <v>0</v>
      </c>
      <c r="CZ351" s="90">
        <f t="shared" si="551"/>
        <v>0</v>
      </c>
      <c r="DA351" s="94" t="str">
        <f>DataEntry!B351</f>
        <v/>
      </c>
      <c r="DB351" s="83">
        <f t="shared" si="552"/>
        <v>0</v>
      </c>
      <c r="DC351" s="83">
        <f t="shared" si="553"/>
        <v>0</v>
      </c>
      <c r="DD351" s="145" t="str">
        <f t="shared" si="605"/>
        <v/>
      </c>
      <c r="DE351" s="145" t="str">
        <f t="shared" si="606"/>
        <v/>
      </c>
      <c r="DF351" s="145" t="str">
        <f t="shared" si="607"/>
        <v/>
      </c>
      <c r="DG351" s="145" t="str">
        <f t="shared" si="608"/>
        <v/>
      </c>
      <c r="DH351" s="145" t="str">
        <f t="shared" si="609"/>
        <v/>
      </c>
      <c r="DI351" s="145" t="str">
        <f t="shared" si="610"/>
        <v/>
      </c>
      <c r="DJ351" s="83">
        <f t="shared" si="611"/>
        <v>0</v>
      </c>
      <c r="DK351" s="83">
        <f t="shared" si="612"/>
        <v>0</v>
      </c>
      <c r="DL351" s="84" t="str">
        <f t="shared" si="613"/>
        <v/>
      </c>
      <c r="DM351" s="14" t="str">
        <f t="shared" si="614"/>
        <v/>
      </c>
      <c r="DN351" s="87">
        <f>IFERROR(DO351*(1-DCFactor)+Results!DP351*DCFactor,"")</f>
        <v>0.2762705882352941</v>
      </c>
      <c r="DO351" s="87">
        <f>(DFactor*Rounds*Number/2+SUM(BV$3:BV339))/(Rounds*Number/2+COUNT(BV$3:BV339))</f>
        <v>0.2656470588235294</v>
      </c>
      <c r="DP351" s="87">
        <f t="shared" si="554"/>
        <v>0.29599999999999999</v>
      </c>
      <c r="DQ351" s="84">
        <f t="shared" si="555"/>
        <v>0</v>
      </c>
      <c r="DR351" s="84">
        <f t="shared" si="556"/>
        <v>0</v>
      </c>
      <c r="DS351" s="87">
        <f t="shared" si="557"/>
        <v>0.33666666666666667</v>
      </c>
      <c r="DT351" s="87">
        <f t="shared" si="558"/>
        <v>0.33666666666666667</v>
      </c>
      <c r="DU351" s="87" t="str">
        <f t="shared" si="559"/>
        <v/>
      </c>
      <c r="DV351" s="86" t="str">
        <f t="shared" si="615"/>
        <v/>
      </c>
      <c r="DW351" s="86" t="str">
        <f t="shared" si="616"/>
        <v/>
      </c>
    </row>
    <row r="352" spans="1:127" x14ac:dyDescent="0.25">
      <c r="A352" s="69">
        <v>350</v>
      </c>
      <c r="B352" s="70" t="str">
        <f>DataEntry!C352</f>
        <v/>
      </c>
      <c r="C352" s="71">
        <f>COUNTIF(D$2:D352,D352)+COUNTIF(G$2:G352,D352)</f>
        <v>88</v>
      </c>
      <c r="D352" s="72" t="str">
        <f t="shared" si="517"/>
        <v/>
      </c>
      <c r="E352" s="70" t="str">
        <f>DataEntry!E352</f>
        <v/>
      </c>
      <c r="F352" s="71">
        <f>COUNTIF(D$2:D352,G352)+COUNTIF(G$2:G352,G352)</f>
        <v>88</v>
      </c>
      <c r="G352" s="72" t="str">
        <f t="shared" si="518"/>
        <v/>
      </c>
      <c r="H352" s="73" t="str">
        <f>DataEntry!G352</f>
        <v/>
      </c>
      <c r="I352" s="73" t="str">
        <f>DataEntry!H352</f>
        <v/>
      </c>
      <c r="J352" s="158" t="str">
        <f t="shared" si="516"/>
        <v/>
      </c>
      <c r="K352" s="156">
        <f t="shared" si="519"/>
        <v>0</v>
      </c>
      <c r="L352" s="224" t="str">
        <f t="shared" si="520"/>
        <v/>
      </c>
      <c r="M352" s="224" t="str">
        <f t="shared" si="521"/>
        <v/>
      </c>
      <c r="N352" s="236" t="str">
        <f t="shared" si="560"/>
        <v/>
      </c>
      <c r="O352" s="22" t="str">
        <f t="shared" si="561"/>
        <v>TG88</v>
      </c>
      <c r="P352" s="248" t="str">
        <f t="shared" si="522"/>
        <v/>
      </c>
      <c r="Q352" s="22" t="str">
        <f t="shared" si="562"/>
        <v>TG88</v>
      </c>
      <c r="R352" s="248" t="str">
        <f t="shared" si="523"/>
        <v/>
      </c>
      <c r="S352" s="74">
        <f t="shared" si="563"/>
        <v>0</v>
      </c>
      <c r="T352" s="75">
        <f t="shared" si="564"/>
        <v>0</v>
      </c>
      <c r="U352" s="76">
        <f t="shared" si="565"/>
        <v>0</v>
      </c>
      <c r="V352" s="74">
        <f t="shared" si="566"/>
        <v>0</v>
      </c>
      <c r="W352" s="75">
        <f t="shared" si="567"/>
        <v>0</v>
      </c>
      <c r="X352" s="76">
        <f t="shared" si="568"/>
        <v>0</v>
      </c>
      <c r="Y352" s="74">
        <f t="shared" si="569"/>
        <v>0</v>
      </c>
      <c r="Z352" s="75">
        <f t="shared" si="570"/>
        <v>0</v>
      </c>
      <c r="AA352" s="76">
        <f t="shared" si="571"/>
        <v>0</v>
      </c>
      <c r="AB352" s="74">
        <f t="shared" si="572"/>
        <v>0</v>
      </c>
      <c r="AC352" s="75">
        <f t="shared" si="573"/>
        <v>0</v>
      </c>
      <c r="AD352" s="76">
        <f t="shared" si="574"/>
        <v>0</v>
      </c>
      <c r="AE352" s="74">
        <f t="shared" si="575"/>
        <v>0</v>
      </c>
      <c r="AF352" s="75">
        <f t="shared" si="576"/>
        <v>0</v>
      </c>
      <c r="AG352" s="76">
        <f t="shared" si="577"/>
        <v>0</v>
      </c>
      <c r="AH352" s="74">
        <f t="shared" si="578"/>
        <v>0</v>
      </c>
      <c r="AI352" s="75">
        <f t="shared" si="579"/>
        <v>0</v>
      </c>
      <c r="AJ352" s="76">
        <f t="shared" si="580"/>
        <v>0</v>
      </c>
      <c r="AK352" s="74">
        <f t="shared" si="581"/>
        <v>0</v>
      </c>
      <c r="AL352" s="75">
        <f t="shared" si="582"/>
        <v>0</v>
      </c>
      <c r="AM352" s="76">
        <f t="shared" si="583"/>
        <v>0</v>
      </c>
      <c r="AN352" s="74">
        <f t="shared" si="584"/>
        <v>0</v>
      </c>
      <c r="AO352" s="75">
        <f t="shared" si="585"/>
        <v>0</v>
      </c>
      <c r="AP352" s="76">
        <f t="shared" si="586"/>
        <v>0</v>
      </c>
      <c r="AQ352" s="77" t="str">
        <f t="shared" si="524"/>
        <v/>
      </c>
      <c r="AR352" s="77" t="str">
        <f t="shared" si="587"/>
        <v/>
      </c>
      <c r="AS352" s="78" t="str">
        <f t="shared" si="588"/>
        <v/>
      </c>
      <c r="AT352" s="77" t="str">
        <f t="shared" si="589"/>
        <v/>
      </c>
      <c r="AU352" s="79">
        <f t="shared" si="617"/>
        <v>0.1</v>
      </c>
      <c r="AV352" s="139">
        <f>DataEntry!P352</f>
        <v>0</v>
      </c>
      <c r="AW352" s="80" t="str">
        <f t="shared" si="525"/>
        <v/>
      </c>
      <c r="AX352" s="80" t="str">
        <f t="shared" si="526"/>
        <v/>
      </c>
      <c r="AY352" s="80" t="str">
        <f t="shared" si="527"/>
        <v/>
      </c>
      <c r="AZ352" s="92" t="str">
        <f>DataEntry!I352</f>
        <v/>
      </c>
      <c r="BA352" s="93" t="str">
        <f>DataEntry!J352</f>
        <v/>
      </c>
      <c r="BB352" s="92" t="str">
        <f>DataEntry!K352</f>
        <v/>
      </c>
      <c r="BC352" s="93" t="str">
        <f>DataEntry!L352</f>
        <v/>
      </c>
      <c r="BD352" s="92" t="str">
        <f>DataEntry!M352</f>
        <v/>
      </c>
      <c r="BE352" s="93" t="str">
        <f>DataEntry!N352</f>
        <v/>
      </c>
      <c r="BF352" s="77" t="str">
        <f t="shared" si="590"/>
        <v/>
      </c>
      <c r="BG352" s="77" t="str">
        <f t="shared" si="591"/>
        <v/>
      </c>
      <c r="BH352" s="77" t="str">
        <f t="shared" si="592"/>
        <v/>
      </c>
      <c r="BI352" s="83">
        <f t="shared" si="593"/>
        <v>0</v>
      </c>
      <c r="BJ352" s="83">
        <f t="shared" si="594"/>
        <v>0</v>
      </c>
      <c r="BK352" s="83">
        <f t="shared" si="595"/>
        <v>0</v>
      </c>
      <c r="BL352" s="84" t="str">
        <f t="shared" si="528"/>
        <v/>
      </c>
      <c r="BM352" s="84" t="str">
        <f t="shared" si="529"/>
        <v/>
      </c>
      <c r="BN352" s="85" t="str">
        <f t="shared" si="596"/>
        <v/>
      </c>
      <c r="BO352" s="84" t="str">
        <f t="shared" si="530"/>
        <v/>
      </c>
      <c r="BP352" s="84" t="str">
        <f t="shared" si="531"/>
        <v/>
      </c>
      <c r="BQ352" s="84" t="str">
        <f t="shared" si="532"/>
        <v/>
      </c>
      <c r="BR352" s="84" t="str">
        <f t="shared" si="597"/>
        <v/>
      </c>
      <c r="BS352" s="84" t="str">
        <f t="shared" si="597"/>
        <v/>
      </c>
      <c r="BT352" s="84" t="str">
        <f t="shared" si="597"/>
        <v/>
      </c>
      <c r="BU352" s="86" t="str">
        <f t="shared" si="598"/>
        <v/>
      </c>
      <c r="BV352" s="86" t="str">
        <f t="shared" si="598"/>
        <v/>
      </c>
      <c r="BW352" s="86" t="str">
        <f t="shared" si="598"/>
        <v/>
      </c>
      <c r="BX352" s="86" t="str">
        <f t="shared" si="599"/>
        <v/>
      </c>
      <c r="BY352" s="86" t="str">
        <f t="shared" si="599"/>
        <v/>
      </c>
      <c r="BZ352" s="86" t="str">
        <f t="shared" si="599"/>
        <v/>
      </c>
      <c r="CA352" s="83">
        <f>IF(AND(DataEntry!B352&gt;=ExFrom,DataEntry!B352&lt;=ExTo),0,IF(AR352&lt;DS352,0,DB352))</f>
        <v>0</v>
      </c>
      <c r="CB352" s="83">
        <f>IF(AND(DataEntry!B352&gt;=ExFrom,DataEntry!B352&lt;=ExTo),0,IF(AT352&lt;DT352,0,DC352))</f>
        <v>0</v>
      </c>
      <c r="CC352" s="14" t="str">
        <f t="shared" si="600"/>
        <v/>
      </c>
      <c r="CD352" s="72" t="str">
        <f t="shared" si="533"/>
        <v/>
      </c>
      <c r="CE352" s="87" t="str">
        <f t="shared" si="601"/>
        <v/>
      </c>
      <c r="CF352" s="88">
        <f t="shared" si="602"/>
        <v>0</v>
      </c>
      <c r="CG352" s="88">
        <f t="shared" si="603"/>
        <v>0</v>
      </c>
      <c r="CH352" s="87" t="str">
        <f t="shared" si="604"/>
        <v/>
      </c>
      <c r="CI352" s="89">
        <f t="shared" si="534"/>
        <v>1</v>
      </c>
      <c r="CJ352" s="89">
        <f t="shared" si="535"/>
        <v>1</v>
      </c>
      <c r="CK352" s="157">
        <f t="shared" si="536"/>
        <v>0</v>
      </c>
      <c r="CL352" s="90">
        <f t="shared" si="537"/>
        <v>0</v>
      </c>
      <c r="CM352" s="157">
        <f t="shared" si="538"/>
        <v>0</v>
      </c>
      <c r="CN352" s="90">
        <f t="shared" si="539"/>
        <v>0</v>
      </c>
      <c r="CO352" s="157">
        <f t="shared" si="540"/>
        <v>0</v>
      </c>
      <c r="CP352" s="90">
        <f t="shared" si="541"/>
        <v>0</v>
      </c>
      <c r="CQ352" s="157">
        <f t="shared" si="542"/>
        <v>0</v>
      </c>
      <c r="CR352" s="90">
        <f t="shared" si="543"/>
        <v>0</v>
      </c>
      <c r="CS352" s="157">
        <f t="shared" si="544"/>
        <v>0</v>
      </c>
      <c r="CT352" s="90">
        <f t="shared" si="545"/>
        <v>0</v>
      </c>
      <c r="CU352" s="157">
        <f t="shared" si="546"/>
        <v>0</v>
      </c>
      <c r="CV352" s="90">
        <f t="shared" si="547"/>
        <v>0</v>
      </c>
      <c r="CW352" s="157">
        <f t="shared" si="548"/>
        <v>0</v>
      </c>
      <c r="CX352" s="90">
        <f t="shared" si="549"/>
        <v>0</v>
      </c>
      <c r="CY352" s="157">
        <f t="shared" si="550"/>
        <v>0</v>
      </c>
      <c r="CZ352" s="90">
        <f t="shared" si="551"/>
        <v>0</v>
      </c>
      <c r="DA352" s="94" t="str">
        <f>DataEntry!B352</f>
        <v/>
      </c>
      <c r="DB352" s="83">
        <f t="shared" si="552"/>
        <v>0</v>
      </c>
      <c r="DC352" s="83">
        <f t="shared" si="553"/>
        <v>0</v>
      </c>
      <c r="DD352" s="145" t="str">
        <f t="shared" si="605"/>
        <v/>
      </c>
      <c r="DE352" s="145" t="str">
        <f t="shared" si="606"/>
        <v/>
      </c>
      <c r="DF352" s="145" t="str">
        <f t="shared" si="607"/>
        <v/>
      </c>
      <c r="DG352" s="145" t="str">
        <f t="shared" si="608"/>
        <v/>
      </c>
      <c r="DH352" s="145" t="str">
        <f t="shared" si="609"/>
        <v/>
      </c>
      <c r="DI352" s="145" t="str">
        <f t="shared" si="610"/>
        <v/>
      </c>
      <c r="DJ352" s="83">
        <f t="shared" si="611"/>
        <v>0</v>
      </c>
      <c r="DK352" s="83">
        <f t="shared" si="612"/>
        <v>0</v>
      </c>
      <c r="DL352" s="84" t="str">
        <f t="shared" si="613"/>
        <v/>
      </c>
      <c r="DM352" s="14" t="str">
        <f t="shared" si="614"/>
        <v/>
      </c>
      <c r="DN352" s="87">
        <f>IFERROR(DO352*(1-DCFactor)+Results!DP352*DCFactor,"")</f>
        <v>0.2762705882352941</v>
      </c>
      <c r="DO352" s="87">
        <f>(DFactor*Rounds*Number/2+SUM(BV$3:BV340))/(Rounds*Number/2+COUNT(BV$3:BV340))</f>
        <v>0.2656470588235294</v>
      </c>
      <c r="DP352" s="87">
        <f t="shared" si="554"/>
        <v>0.29599999999999999</v>
      </c>
      <c r="DQ352" s="84">
        <f t="shared" si="555"/>
        <v>0</v>
      </c>
      <c r="DR352" s="84">
        <f t="shared" si="556"/>
        <v>0</v>
      </c>
      <c r="DS352" s="87">
        <f t="shared" si="557"/>
        <v>0.33666666666666667</v>
      </c>
      <c r="DT352" s="87">
        <f t="shared" si="558"/>
        <v>0.33666666666666667</v>
      </c>
      <c r="DU352" s="87" t="str">
        <f t="shared" si="559"/>
        <v/>
      </c>
      <c r="DV352" s="86" t="str">
        <f t="shared" si="615"/>
        <v/>
      </c>
      <c r="DW352" s="86" t="str">
        <f t="shared" si="616"/>
        <v/>
      </c>
    </row>
    <row r="353" spans="1:127" x14ac:dyDescent="0.25">
      <c r="A353" s="69">
        <v>351</v>
      </c>
      <c r="B353" s="70" t="str">
        <f>DataEntry!C353</f>
        <v/>
      </c>
      <c r="C353" s="71">
        <f>COUNTIF(D$2:D353,D353)+COUNTIF(G$2:G353,D353)</f>
        <v>90</v>
      </c>
      <c r="D353" s="72" t="str">
        <f t="shared" si="517"/>
        <v/>
      </c>
      <c r="E353" s="70" t="str">
        <f>DataEntry!E353</f>
        <v/>
      </c>
      <c r="F353" s="71">
        <f>COUNTIF(D$2:D353,G353)+COUNTIF(G$2:G353,G353)</f>
        <v>90</v>
      </c>
      <c r="G353" s="72" t="str">
        <f t="shared" si="518"/>
        <v/>
      </c>
      <c r="H353" s="73" t="str">
        <f>DataEntry!G353</f>
        <v/>
      </c>
      <c r="I353" s="73" t="str">
        <f>DataEntry!H353</f>
        <v/>
      </c>
      <c r="J353" s="158" t="str">
        <f t="shared" si="516"/>
        <v/>
      </c>
      <c r="K353" s="156">
        <f t="shared" si="519"/>
        <v>0</v>
      </c>
      <c r="L353" s="224" t="str">
        <f t="shared" si="520"/>
        <v/>
      </c>
      <c r="M353" s="224" t="str">
        <f t="shared" si="521"/>
        <v/>
      </c>
      <c r="N353" s="236" t="str">
        <f t="shared" si="560"/>
        <v/>
      </c>
      <c r="O353" s="22" t="str">
        <f t="shared" si="561"/>
        <v>TG90</v>
      </c>
      <c r="P353" s="248" t="str">
        <f t="shared" si="522"/>
        <v/>
      </c>
      <c r="Q353" s="22" t="str">
        <f t="shared" si="562"/>
        <v>TG90</v>
      </c>
      <c r="R353" s="248" t="str">
        <f t="shared" si="523"/>
        <v/>
      </c>
      <c r="S353" s="74">
        <f t="shared" si="563"/>
        <v>0</v>
      </c>
      <c r="T353" s="75">
        <f t="shared" si="564"/>
        <v>0</v>
      </c>
      <c r="U353" s="76">
        <f t="shared" si="565"/>
        <v>0</v>
      </c>
      <c r="V353" s="74">
        <f t="shared" si="566"/>
        <v>0</v>
      </c>
      <c r="W353" s="75">
        <f t="shared" si="567"/>
        <v>0</v>
      </c>
      <c r="X353" s="76">
        <f t="shared" si="568"/>
        <v>0</v>
      </c>
      <c r="Y353" s="74">
        <f t="shared" si="569"/>
        <v>0</v>
      </c>
      <c r="Z353" s="75">
        <f t="shared" si="570"/>
        <v>0</v>
      </c>
      <c r="AA353" s="76">
        <f t="shared" si="571"/>
        <v>0</v>
      </c>
      <c r="AB353" s="74">
        <f t="shared" si="572"/>
        <v>0</v>
      </c>
      <c r="AC353" s="75">
        <f t="shared" si="573"/>
        <v>0</v>
      </c>
      <c r="AD353" s="76">
        <f t="shared" si="574"/>
        <v>0</v>
      </c>
      <c r="AE353" s="74">
        <f t="shared" si="575"/>
        <v>0</v>
      </c>
      <c r="AF353" s="75">
        <f t="shared" si="576"/>
        <v>0</v>
      </c>
      <c r="AG353" s="76">
        <f t="shared" si="577"/>
        <v>0</v>
      </c>
      <c r="AH353" s="74">
        <f t="shared" si="578"/>
        <v>0</v>
      </c>
      <c r="AI353" s="75">
        <f t="shared" si="579"/>
        <v>0</v>
      </c>
      <c r="AJ353" s="76">
        <f t="shared" si="580"/>
        <v>0</v>
      </c>
      <c r="AK353" s="74">
        <f t="shared" si="581"/>
        <v>0</v>
      </c>
      <c r="AL353" s="75">
        <f t="shared" si="582"/>
        <v>0</v>
      </c>
      <c r="AM353" s="76">
        <f t="shared" si="583"/>
        <v>0</v>
      </c>
      <c r="AN353" s="74">
        <f t="shared" si="584"/>
        <v>0</v>
      </c>
      <c r="AO353" s="75">
        <f t="shared" si="585"/>
        <v>0</v>
      </c>
      <c r="AP353" s="76">
        <f t="shared" si="586"/>
        <v>0</v>
      </c>
      <c r="AQ353" s="77" t="str">
        <f t="shared" si="524"/>
        <v/>
      </c>
      <c r="AR353" s="77" t="str">
        <f t="shared" si="587"/>
        <v/>
      </c>
      <c r="AS353" s="78" t="str">
        <f t="shared" si="588"/>
        <v/>
      </c>
      <c r="AT353" s="77" t="str">
        <f t="shared" si="589"/>
        <v/>
      </c>
      <c r="AU353" s="79">
        <f t="shared" si="617"/>
        <v>0.1</v>
      </c>
      <c r="AV353" s="139">
        <f>DataEntry!P353</f>
        <v>0</v>
      </c>
      <c r="AW353" s="80" t="str">
        <f t="shared" si="525"/>
        <v/>
      </c>
      <c r="AX353" s="80" t="str">
        <f t="shared" si="526"/>
        <v/>
      </c>
      <c r="AY353" s="80" t="str">
        <f t="shared" si="527"/>
        <v/>
      </c>
      <c r="AZ353" s="92" t="str">
        <f>DataEntry!I353</f>
        <v/>
      </c>
      <c r="BA353" s="93" t="str">
        <f>DataEntry!J353</f>
        <v/>
      </c>
      <c r="BB353" s="92" t="str">
        <f>DataEntry!K353</f>
        <v/>
      </c>
      <c r="BC353" s="93" t="str">
        <f>DataEntry!L353</f>
        <v/>
      </c>
      <c r="BD353" s="92" t="str">
        <f>DataEntry!M353</f>
        <v/>
      </c>
      <c r="BE353" s="93" t="str">
        <f>DataEntry!N353</f>
        <v/>
      </c>
      <c r="BF353" s="77" t="str">
        <f t="shared" si="590"/>
        <v/>
      </c>
      <c r="BG353" s="77" t="str">
        <f t="shared" si="591"/>
        <v/>
      </c>
      <c r="BH353" s="77" t="str">
        <f t="shared" si="592"/>
        <v/>
      </c>
      <c r="BI353" s="83">
        <f t="shared" si="593"/>
        <v>0</v>
      </c>
      <c r="BJ353" s="83">
        <f t="shared" si="594"/>
        <v>0</v>
      </c>
      <c r="BK353" s="83">
        <f t="shared" si="595"/>
        <v>0</v>
      </c>
      <c r="BL353" s="84" t="str">
        <f t="shared" si="528"/>
        <v/>
      </c>
      <c r="BM353" s="84" t="str">
        <f t="shared" si="529"/>
        <v/>
      </c>
      <c r="BN353" s="85" t="str">
        <f t="shared" si="596"/>
        <v/>
      </c>
      <c r="BO353" s="84" t="str">
        <f t="shared" si="530"/>
        <v/>
      </c>
      <c r="BP353" s="84" t="str">
        <f t="shared" si="531"/>
        <v/>
      </c>
      <c r="BQ353" s="84" t="str">
        <f t="shared" si="532"/>
        <v/>
      </c>
      <c r="BR353" s="84" t="str">
        <f t="shared" si="597"/>
        <v/>
      </c>
      <c r="BS353" s="84" t="str">
        <f t="shared" si="597"/>
        <v/>
      </c>
      <c r="BT353" s="84" t="str">
        <f t="shared" si="597"/>
        <v/>
      </c>
      <c r="BU353" s="86" t="str">
        <f t="shared" si="598"/>
        <v/>
      </c>
      <c r="BV353" s="86" t="str">
        <f t="shared" si="598"/>
        <v/>
      </c>
      <c r="BW353" s="86" t="str">
        <f t="shared" si="598"/>
        <v/>
      </c>
      <c r="BX353" s="86" t="str">
        <f t="shared" si="599"/>
        <v/>
      </c>
      <c r="BY353" s="86" t="str">
        <f t="shared" si="599"/>
        <v/>
      </c>
      <c r="BZ353" s="86" t="str">
        <f t="shared" si="599"/>
        <v/>
      </c>
      <c r="CA353" s="83">
        <f>IF(AND(DataEntry!B353&gt;=ExFrom,DataEntry!B353&lt;=ExTo),0,IF(AR353&lt;DS353,0,DB353))</f>
        <v>0</v>
      </c>
      <c r="CB353" s="83">
        <f>IF(AND(DataEntry!B353&gt;=ExFrom,DataEntry!B353&lt;=ExTo),0,IF(AT353&lt;DT353,0,DC353))</f>
        <v>0</v>
      </c>
      <c r="CC353" s="14" t="str">
        <f t="shared" si="600"/>
        <v/>
      </c>
      <c r="CD353" s="72" t="str">
        <f t="shared" si="533"/>
        <v/>
      </c>
      <c r="CE353" s="87" t="str">
        <f t="shared" si="601"/>
        <v/>
      </c>
      <c r="CF353" s="88">
        <f t="shared" si="602"/>
        <v>0</v>
      </c>
      <c r="CG353" s="88">
        <f t="shared" si="603"/>
        <v>0</v>
      </c>
      <c r="CH353" s="87" t="str">
        <f t="shared" si="604"/>
        <v/>
      </c>
      <c r="CI353" s="89">
        <f t="shared" si="534"/>
        <v>1</v>
      </c>
      <c r="CJ353" s="89">
        <f t="shared" si="535"/>
        <v>1</v>
      </c>
      <c r="CK353" s="157">
        <f t="shared" si="536"/>
        <v>0</v>
      </c>
      <c r="CL353" s="90">
        <f t="shared" si="537"/>
        <v>0</v>
      </c>
      <c r="CM353" s="157">
        <f t="shared" si="538"/>
        <v>0</v>
      </c>
      <c r="CN353" s="90">
        <f t="shared" si="539"/>
        <v>0</v>
      </c>
      <c r="CO353" s="157">
        <f t="shared" si="540"/>
        <v>0</v>
      </c>
      <c r="CP353" s="90">
        <f t="shared" si="541"/>
        <v>0</v>
      </c>
      <c r="CQ353" s="157">
        <f t="shared" si="542"/>
        <v>0</v>
      </c>
      <c r="CR353" s="90">
        <f t="shared" si="543"/>
        <v>0</v>
      </c>
      <c r="CS353" s="157">
        <f t="shared" si="544"/>
        <v>0</v>
      </c>
      <c r="CT353" s="90">
        <f t="shared" si="545"/>
        <v>0</v>
      </c>
      <c r="CU353" s="157">
        <f t="shared" si="546"/>
        <v>0</v>
      </c>
      <c r="CV353" s="90">
        <f t="shared" si="547"/>
        <v>0</v>
      </c>
      <c r="CW353" s="157">
        <f t="shared" si="548"/>
        <v>0</v>
      </c>
      <c r="CX353" s="90">
        <f t="shared" si="549"/>
        <v>0</v>
      </c>
      <c r="CY353" s="157">
        <f t="shared" si="550"/>
        <v>0</v>
      </c>
      <c r="CZ353" s="90">
        <f t="shared" si="551"/>
        <v>0</v>
      </c>
      <c r="DA353" s="94" t="str">
        <f>DataEntry!B353</f>
        <v/>
      </c>
      <c r="DB353" s="83">
        <f t="shared" si="552"/>
        <v>0</v>
      </c>
      <c r="DC353" s="83">
        <f t="shared" si="553"/>
        <v>0</v>
      </c>
      <c r="DD353" s="145" t="str">
        <f t="shared" si="605"/>
        <v/>
      </c>
      <c r="DE353" s="145" t="str">
        <f t="shared" si="606"/>
        <v/>
      </c>
      <c r="DF353" s="145" t="str">
        <f t="shared" si="607"/>
        <v/>
      </c>
      <c r="DG353" s="145" t="str">
        <f t="shared" si="608"/>
        <v/>
      </c>
      <c r="DH353" s="145" t="str">
        <f t="shared" si="609"/>
        <v/>
      </c>
      <c r="DI353" s="145" t="str">
        <f t="shared" si="610"/>
        <v/>
      </c>
      <c r="DJ353" s="83">
        <f t="shared" si="611"/>
        <v>0</v>
      </c>
      <c r="DK353" s="83">
        <f t="shared" si="612"/>
        <v>0</v>
      </c>
      <c r="DL353" s="84" t="str">
        <f t="shared" si="613"/>
        <v/>
      </c>
      <c r="DM353" s="14" t="str">
        <f t="shared" si="614"/>
        <v/>
      </c>
      <c r="DN353" s="87">
        <f>IFERROR(DO353*(1-DCFactor)+Results!DP353*DCFactor,"")</f>
        <v>0.2762705882352941</v>
      </c>
      <c r="DO353" s="87">
        <f>(DFactor*Rounds*Number/2+SUM(BV$3:BV341))/(Rounds*Number/2+COUNT(BV$3:BV341))</f>
        <v>0.2656470588235294</v>
      </c>
      <c r="DP353" s="87">
        <f t="shared" si="554"/>
        <v>0.29599999999999999</v>
      </c>
      <c r="DQ353" s="84">
        <f t="shared" si="555"/>
        <v>0</v>
      </c>
      <c r="DR353" s="84">
        <f t="shared" si="556"/>
        <v>0</v>
      </c>
      <c r="DS353" s="87">
        <f t="shared" si="557"/>
        <v>0.33666666666666667</v>
      </c>
      <c r="DT353" s="87">
        <f t="shared" si="558"/>
        <v>0.33666666666666667</v>
      </c>
      <c r="DU353" s="87" t="str">
        <f t="shared" si="559"/>
        <v/>
      </c>
      <c r="DV353" s="86" t="str">
        <f t="shared" si="615"/>
        <v/>
      </c>
      <c r="DW353" s="86" t="str">
        <f t="shared" si="616"/>
        <v/>
      </c>
    </row>
    <row r="354" spans="1:127" x14ac:dyDescent="0.25">
      <c r="A354" s="69">
        <v>352</v>
      </c>
      <c r="B354" s="70" t="str">
        <f>DataEntry!C354</f>
        <v/>
      </c>
      <c r="C354" s="71">
        <f>COUNTIF(D$2:D354,D354)+COUNTIF(G$2:G354,D354)</f>
        <v>92</v>
      </c>
      <c r="D354" s="72" t="str">
        <f t="shared" si="517"/>
        <v/>
      </c>
      <c r="E354" s="70" t="str">
        <f>DataEntry!E354</f>
        <v/>
      </c>
      <c r="F354" s="71">
        <f>COUNTIF(D$2:D354,G354)+COUNTIF(G$2:G354,G354)</f>
        <v>92</v>
      </c>
      <c r="G354" s="72" t="str">
        <f t="shared" si="518"/>
        <v/>
      </c>
      <c r="H354" s="73" t="str">
        <f>DataEntry!G354</f>
        <v/>
      </c>
      <c r="I354" s="73" t="str">
        <f>DataEntry!H354</f>
        <v/>
      </c>
      <c r="J354" s="158" t="str">
        <f t="shared" si="516"/>
        <v/>
      </c>
      <c r="K354" s="156">
        <f t="shared" si="519"/>
        <v>0</v>
      </c>
      <c r="L354" s="224" t="str">
        <f t="shared" si="520"/>
        <v/>
      </c>
      <c r="M354" s="224" t="str">
        <f t="shared" si="521"/>
        <v/>
      </c>
      <c r="N354" s="236" t="str">
        <f t="shared" si="560"/>
        <v/>
      </c>
      <c r="O354" s="22" t="str">
        <f t="shared" si="561"/>
        <v>TG92</v>
      </c>
      <c r="P354" s="248" t="str">
        <f t="shared" si="522"/>
        <v/>
      </c>
      <c r="Q354" s="22" t="str">
        <f t="shared" si="562"/>
        <v>TG92</v>
      </c>
      <c r="R354" s="248" t="str">
        <f t="shared" si="523"/>
        <v/>
      </c>
      <c r="S354" s="74">
        <f t="shared" si="563"/>
        <v>0</v>
      </c>
      <c r="T354" s="75">
        <f t="shared" si="564"/>
        <v>0</v>
      </c>
      <c r="U354" s="76">
        <f t="shared" si="565"/>
        <v>0</v>
      </c>
      <c r="V354" s="74">
        <f t="shared" si="566"/>
        <v>0</v>
      </c>
      <c r="W354" s="75">
        <f t="shared" si="567"/>
        <v>0</v>
      </c>
      <c r="X354" s="76">
        <f t="shared" si="568"/>
        <v>0</v>
      </c>
      <c r="Y354" s="74">
        <f t="shared" si="569"/>
        <v>0</v>
      </c>
      <c r="Z354" s="75">
        <f t="shared" si="570"/>
        <v>0</v>
      </c>
      <c r="AA354" s="76">
        <f t="shared" si="571"/>
        <v>0</v>
      </c>
      <c r="AB354" s="74">
        <f t="shared" si="572"/>
        <v>0</v>
      </c>
      <c r="AC354" s="75">
        <f t="shared" si="573"/>
        <v>0</v>
      </c>
      <c r="AD354" s="76">
        <f t="shared" si="574"/>
        <v>0</v>
      </c>
      <c r="AE354" s="74">
        <f t="shared" si="575"/>
        <v>0</v>
      </c>
      <c r="AF354" s="75">
        <f t="shared" si="576"/>
        <v>0</v>
      </c>
      <c r="AG354" s="76">
        <f t="shared" si="577"/>
        <v>0</v>
      </c>
      <c r="AH354" s="74">
        <f t="shared" si="578"/>
        <v>0</v>
      </c>
      <c r="AI354" s="75">
        <f t="shared" si="579"/>
        <v>0</v>
      </c>
      <c r="AJ354" s="76">
        <f t="shared" si="580"/>
        <v>0</v>
      </c>
      <c r="AK354" s="74">
        <f t="shared" si="581"/>
        <v>0</v>
      </c>
      <c r="AL354" s="75">
        <f t="shared" si="582"/>
        <v>0</v>
      </c>
      <c r="AM354" s="76">
        <f t="shared" si="583"/>
        <v>0</v>
      </c>
      <c r="AN354" s="74">
        <f t="shared" si="584"/>
        <v>0</v>
      </c>
      <c r="AO354" s="75">
        <f t="shared" si="585"/>
        <v>0</v>
      </c>
      <c r="AP354" s="76">
        <f t="shared" si="586"/>
        <v>0</v>
      </c>
      <c r="AQ354" s="77" t="str">
        <f t="shared" si="524"/>
        <v/>
      </c>
      <c r="AR354" s="77" t="str">
        <f t="shared" si="587"/>
        <v/>
      </c>
      <c r="AS354" s="78" t="str">
        <f t="shared" si="588"/>
        <v/>
      </c>
      <c r="AT354" s="77" t="str">
        <f t="shared" si="589"/>
        <v/>
      </c>
      <c r="AU354" s="79">
        <f t="shared" si="617"/>
        <v>0.1</v>
      </c>
      <c r="AV354" s="139">
        <f>DataEntry!P354</f>
        <v>0</v>
      </c>
      <c r="AW354" s="80" t="str">
        <f t="shared" si="525"/>
        <v/>
      </c>
      <c r="AX354" s="80" t="str">
        <f t="shared" si="526"/>
        <v/>
      </c>
      <c r="AY354" s="80" t="str">
        <f t="shared" si="527"/>
        <v/>
      </c>
      <c r="AZ354" s="92" t="str">
        <f>DataEntry!I354</f>
        <v/>
      </c>
      <c r="BA354" s="93" t="str">
        <f>DataEntry!J354</f>
        <v/>
      </c>
      <c r="BB354" s="92" t="str">
        <f>DataEntry!K354</f>
        <v/>
      </c>
      <c r="BC354" s="93" t="str">
        <f>DataEntry!L354</f>
        <v/>
      </c>
      <c r="BD354" s="92" t="str">
        <f>DataEntry!M354</f>
        <v/>
      </c>
      <c r="BE354" s="93" t="str">
        <f>DataEntry!N354</f>
        <v/>
      </c>
      <c r="BF354" s="77" t="str">
        <f t="shared" si="590"/>
        <v/>
      </c>
      <c r="BG354" s="77" t="str">
        <f t="shared" si="591"/>
        <v/>
      </c>
      <c r="BH354" s="77" t="str">
        <f t="shared" si="592"/>
        <v/>
      </c>
      <c r="BI354" s="83">
        <f t="shared" si="593"/>
        <v>0</v>
      </c>
      <c r="BJ354" s="83">
        <f t="shared" si="594"/>
        <v>0</v>
      </c>
      <c r="BK354" s="83">
        <f t="shared" si="595"/>
        <v>0</v>
      </c>
      <c r="BL354" s="84" t="str">
        <f t="shared" si="528"/>
        <v/>
      </c>
      <c r="BM354" s="84" t="str">
        <f t="shared" si="529"/>
        <v/>
      </c>
      <c r="BN354" s="85" t="str">
        <f t="shared" si="596"/>
        <v/>
      </c>
      <c r="BO354" s="84" t="str">
        <f t="shared" si="530"/>
        <v/>
      </c>
      <c r="BP354" s="84" t="str">
        <f t="shared" si="531"/>
        <v/>
      </c>
      <c r="BQ354" s="84" t="str">
        <f t="shared" si="532"/>
        <v/>
      </c>
      <c r="BR354" s="84" t="str">
        <f t="shared" si="597"/>
        <v/>
      </c>
      <c r="BS354" s="84" t="str">
        <f t="shared" si="597"/>
        <v/>
      </c>
      <c r="BT354" s="84" t="str">
        <f t="shared" si="597"/>
        <v/>
      </c>
      <c r="BU354" s="86" t="str">
        <f t="shared" si="598"/>
        <v/>
      </c>
      <c r="BV354" s="86" t="str">
        <f t="shared" si="598"/>
        <v/>
      </c>
      <c r="BW354" s="86" t="str">
        <f t="shared" si="598"/>
        <v/>
      </c>
      <c r="BX354" s="86" t="str">
        <f t="shared" si="599"/>
        <v/>
      </c>
      <c r="BY354" s="86" t="str">
        <f t="shared" si="599"/>
        <v/>
      </c>
      <c r="BZ354" s="86" t="str">
        <f t="shared" si="599"/>
        <v/>
      </c>
      <c r="CA354" s="83">
        <f>IF(AND(DataEntry!B354&gt;=ExFrom,DataEntry!B354&lt;=ExTo),0,IF(AR354&lt;DS354,0,DB354))</f>
        <v>0</v>
      </c>
      <c r="CB354" s="83">
        <f>IF(AND(DataEntry!B354&gt;=ExFrom,DataEntry!B354&lt;=ExTo),0,IF(AT354&lt;DT354,0,DC354))</f>
        <v>0</v>
      </c>
      <c r="CC354" s="14" t="str">
        <f t="shared" si="600"/>
        <v/>
      </c>
      <c r="CD354" s="72" t="str">
        <f t="shared" si="533"/>
        <v/>
      </c>
      <c r="CE354" s="87" t="str">
        <f t="shared" si="601"/>
        <v/>
      </c>
      <c r="CF354" s="88">
        <f t="shared" si="602"/>
        <v>0</v>
      </c>
      <c r="CG354" s="88">
        <f t="shared" si="603"/>
        <v>0</v>
      </c>
      <c r="CH354" s="87" t="str">
        <f t="shared" si="604"/>
        <v/>
      </c>
      <c r="CI354" s="89">
        <f t="shared" si="534"/>
        <v>1</v>
      </c>
      <c r="CJ354" s="89">
        <f t="shared" si="535"/>
        <v>1</v>
      </c>
      <c r="CK354" s="157">
        <f t="shared" si="536"/>
        <v>0</v>
      </c>
      <c r="CL354" s="90">
        <f t="shared" si="537"/>
        <v>0</v>
      </c>
      <c r="CM354" s="157">
        <f t="shared" si="538"/>
        <v>0</v>
      </c>
      <c r="CN354" s="90">
        <f t="shared" si="539"/>
        <v>0</v>
      </c>
      <c r="CO354" s="157">
        <f t="shared" si="540"/>
        <v>0</v>
      </c>
      <c r="CP354" s="90">
        <f t="shared" si="541"/>
        <v>0</v>
      </c>
      <c r="CQ354" s="157">
        <f t="shared" si="542"/>
        <v>0</v>
      </c>
      <c r="CR354" s="90">
        <f t="shared" si="543"/>
        <v>0</v>
      </c>
      <c r="CS354" s="157">
        <f t="shared" si="544"/>
        <v>0</v>
      </c>
      <c r="CT354" s="90">
        <f t="shared" si="545"/>
        <v>0</v>
      </c>
      <c r="CU354" s="157">
        <f t="shared" si="546"/>
        <v>0</v>
      </c>
      <c r="CV354" s="90">
        <f t="shared" si="547"/>
        <v>0</v>
      </c>
      <c r="CW354" s="157">
        <f t="shared" si="548"/>
        <v>0</v>
      </c>
      <c r="CX354" s="90">
        <f t="shared" si="549"/>
        <v>0</v>
      </c>
      <c r="CY354" s="157">
        <f t="shared" si="550"/>
        <v>0</v>
      </c>
      <c r="CZ354" s="90">
        <f t="shared" si="551"/>
        <v>0</v>
      </c>
      <c r="DA354" s="94" t="str">
        <f>DataEntry!B354</f>
        <v/>
      </c>
      <c r="DB354" s="83">
        <f t="shared" si="552"/>
        <v>0</v>
      </c>
      <c r="DC354" s="83">
        <f t="shared" si="553"/>
        <v>0</v>
      </c>
      <c r="DD354" s="145" t="str">
        <f t="shared" si="605"/>
        <v/>
      </c>
      <c r="DE354" s="145" t="str">
        <f t="shared" si="606"/>
        <v/>
      </c>
      <c r="DF354" s="145" t="str">
        <f t="shared" si="607"/>
        <v/>
      </c>
      <c r="DG354" s="145" t="str">
        <f t="shared" si="608"/>
        <v/>
      </c>
      <c r="DH354" s="145" t="str">
        <f t="shared" si="609"/>
        <v/>
      </c>
      <c r="DI354" s="145" t="str">
        <f t="shared" si="610"/>
        <v/>
      </c>
      <c r="DJ354" s="83">
        <f t="shared" si="611"/>
        <v>0</v>
      </c>
      <c r="DK354" s="83">
        <f t="shared" si="612"/>
        <v>0</v>
      </c>
      <c r="DL354" s="84" t="str">
        <f t="shared" si="613"/>
        <v/>
      </c>
      <c r="DM354" s="14" t="str">
        <f t="shared" si="614"/>
        <v/>
      </c>
      <c r="DN354" s="87">
        <f>IFERROR(DO354*(1-DCFactor)+Results!DP354*DCFactor,"")</f>
        <v>0.2762705882352941</v>
      </c>
      <c r="DO354" s="87">
        <f>(DFactor*Rounds*Number/2+SUM(BV$3:BV342))/(Rounds*Number/2+COUNT(BV$3:BV342))</f>
        <v>0.2656470588235294</v>
      </c>
      <c r="DP354" s="87">
        <f t="shared" si="554"/>
        <v>0.29599999999999999</v>
      </c>
      <c r="DQ354" s="84">
        <f t="shared" si="555"/>
        <v>0</v>
      </c>
      <c r="DR354" s="84">
        <f t="shared" si="556"/>
        <v>0</v>
      </c>
      <c r="DS354" s="87">
        <f t="shared" si="557"/>
        <v>0.33666666666666667</v>
      </c>
      <c r="DT354" s="87">
        <f t="shared" si="558"/>
        <v>0.33666666666666667</v>
      </c>
      <c r="DU354" s="87" t="str">
        <f t="shared" si="559"/>
        <v/>
      </c>
      <c r="DV354" s="86" t="str">
        <f t="shared" si="615"/>
        <v/>
      </c>
      <c r="DW354" s="86" t="str">
        <f t="shared" si="616"/>
        <v/>
      </c>
    </row>
    <row r="355" spans="1:127" x14ac:dyDescent="0.25">
      <c r="A355" s="69">
        <v>353</v>
      </c>
      <c r="B355" s="70" t="str">
        <f>DataEntry!C355</f>
        <v/>
      </c>
      <c r="C355" s="71">
        <f>COUNTIF(D$2:D355,D355)+COUNTIF(G$2:G355,D355)</f>
        <v>94</v>
      </c>
      <c r="D355" s="72" t="str">
        <f t="shared" si="517"/>
        <v/>
      </c>
      <c r="E355" s="70" t="str">
        <f>DataEntry!E355</f>
        <v/>
      </c>
      <c r="F355" s="71">
        <f>COUNTIF(D$2:D355,G355)+COUNTIF(G$2:G355,G355)</f>
        <v>94</v>
      </c>
      <c r="G355" s="72" t="str">
        <f t="shared" si="518"/>
        <v/>
      </c>
      <c r="H355" s="73" t="str">
        <f>DataEntry!G355</f>
        <v/>
      </c>
      <c r="I355" s="73" t="str">
        <f>DataEntry!H355</f>
        <v/>
      </c>
      <c r="J355" s="158" t="str">
        <f t="shared" si="516"/>
        <v/>
      </c>
      <c r="K355" s="156">
        <f t="shared" si="519"/>
        <v>0</v>
      </c>
      <c r="L355" s="224" t="str">
        <f t="shared" si="520"/>
        <v/>
      </c>
      <c r="M355" s="224" t="str">
        <f t="shared" si="521"/>
        <v/>
      </c>
      <c r="N355" s="236" t="str">
        <f t="shared" si="560"/>
        <v/>
      </c>
      <c r="O355" s="22" t="str">
        <f t="shared" si="561"/>
        <v>TG94</v>
      </c>
      <c r="P355" s="248" t="str">
        <f t="shared" si="522"/>
        <v/>
      </c>
      <c r="Q355" s="22" t="str">
        <f t="shared" si="562"/>
        <v>TG94</v>
      </c>
      <c r="R355" s="248" t="str">
        <f t="shared" si="523"/>
        <v/>
      </c>
      <c r="S355" s="74">
        <f t="shared" si="563"/>
        <v>0</v>
      </c>
      <c r="T355" s="75">
        <f t="shared" si="564"/>
        <v>0</v>
      </c>
      <c r="U355" s="76">
        <f t="shared" si="565"/>
        <v>0</v>
      </c>
      <c r="V355" s="74">
        <f t="shared" si="566"/>
        <v>0</v>
      </c>
      <c r="W355" s="75">
        <f t="shared" si="567"/>
        <v>0</v>
      </c>
      <c r="X355" s="76">
        <f t="shared" si="568"/>
        <v>0</v>
      </c>
      <c r="Y355" s="74">
        <f t="shared" si="569"/>
        <v>0</v>
      </c>
      <c r="Z355" s="75">
        <f t="shared" si="570"/>
        <v>0</v>
      </c>
      <c r="AA355" s="76">
        <f t="shared" si="571"/>
        <v>0</v>
      </c>
      <c r="AB355" s="74">
        <f t="shared" si="572"/>
        <v>0</v>
      </c>
      <c r="AC355" s="75">
        <f t="shared" si="573"/>
        <v>0</v>
      </c>
      <c r="AD355" s="76">
        <f t="shared" si="574"/>
        <v>0</v>
      </c>
      <c r="AE355" s="74">
        <f t="shared" si="575"/>
        <v>0</v>
      </c>
      <c r="AF355" s="75">
        <f t="shared" si="576"/>
        <v>0</v>
      </c>
      <c r="AG355" s="76">
        <f t="shared" si="577"/>
        <v>0</v>
      </c>
      <c r="AH355" s="74">
        <f t="shared" si="578"/>
        <v>0</v>
      </c>
      <c r="AI355" s="75">
        <f t="shared" si="579"/>
        <v>0</v>
      </c>
      <c r="AJ355" s="76">
        <f t="shared" si="580"/>
        <v>0</v>
      </c>
      <c r="AK355" s="74">
        <f t="shared" si="581"/>
        <v>0</v>
      </c>
      <c r="AL355" s="75">
        <f t="shared" si="582"/>
        <v>0</v>
      </c>
      <c r="AM355" s="76">
        <f t="shared" si="583"/>
        <v>0</v>
      </c>
      <c r="AN355" s="74">
        <f t="shared" si="584"/>
        <v>0</v>
      </c>
      <c r="AO355" s="75">
        <f t="shared" si="585"/>
        <v>0</v>
      </c>
      <c r="AP355" s="76">
        <f t="shared" si="586"/>
        <v>0</v>
      </c>
      <c r="AQ355" s="77" t="str">
        <f t="shared" si="524"/>
        <v/>
      </c>
      <c r="AR355" s="77" t="str">
        <f t="shared" si="587"/>
        <v/>
      </c>
      <c r="AS355" s="78" t="str">
        <f t="shared" si="588"/>
        <v/>
      </c>
      <c r="AT355" s="77" t="str">
        <f t="shared" si="589"/>
        <v/>
      </c>
      <c r="AU355" s="79">
        <f t="shared" si="617"/>
        <v>0.1</v>
      </c>
      <c r="AV355" s="139">
        <f>DataEntry!P355</f>
        <v>0</v>
      </c>
      <c r="AW355" s="80" t="str">
        <f t="shared" si="525"/>
        <v/>
      </c>
      <c r="AX355" s="80" t="str">
        <f t="shared" si="526"/>
        <v/>
      </c>
      <c r="AY355" s="80" t="str">
        <f t="shared" si="527"/>
        <v/>
      </c>
      <c r="AZ355" s="92" t="str">
        <f>DataEntry!I355</f>
        <v/>
      </c>
      <c r="BA355" s="93" t="str">
        <f>DataEntry!J355</f>
        <v/>
      </c>
      <c r="BB355" s="92" t="str">
        <f>DataEntry!K355</f>
        <v/>
      </c>
      <c r="BC355" s="93" t="str">
        <f>DataEntry!L355</f>
        <v/>
      </c>
      <c r="BD355" s="92" t="str">
        <f>DataEntry!M355</f>
        <v/>
      </c>
      <c r="BE355" s="93" t="str">
        <f>DataEntry!N355</f>
        <v/>
      </c>
      <c r="BF355" s="77" t="str">
        <f t="shared" si="590"/>
        <v/>
      </c>
      <c r="BG355" s="77" t="str">
        <f t="shared" si="591"/>
        <v/>
      </c>
      <c r="BH355" s="77" t="str">
        <f t="shared" si="592"/>
        <v/>
      </c>
      <c r="BI355" s="83">
        <f t="shared" si="593"/>
        <v>0</v>
      </c>
      <c r="BJ355" s="83">
        <f t="shared" si="594"/>
        <v>0</v>
      </c>
      <c r="BK355" s="83">
        <f t="shared" si="595"/>
        <v>0</v>
      </c>
      <c r="BL355" s="84" t="str">
        <f t="shared" si="528"/>
        <v/>
      </c>
      <c r="BM355" s="84" t="str">
        <f t="shared" si="529"/>
        <v/>
      </c>
      <c r="BN355" s="85" t="str">
        <f t="shared" si="596"/>
        <v/>
      </c>
      <c r="BO355" s="84" t="str">
        <f t="shared" si="530"/>
        <v/>
      </c>
      <c r="BP355" s="84" t="str">
        <f t="shared" si="531"/>
        <v/>
      </c>
      <c r="BQ355" s="84" t="str">
        <f t="shared" si="532"/>
        <v/>
      </c>
      <c r="BR355" s="84" t="str">
        <f t="shared" si="597"/>
        <v/>
      </c>
      <c r="BS355" s="84" t="str">
        <f t="shared" si="597"/>
        <v/>
      </c>
      <c r="BT355" s="84" t="str">
        <f t="shared" si="597"/>
        <v/>
      </c>
      <c r="BU355" s="86" t="str">
        <f t="shared" si="598"/>
        <v/>
      </c>
      <c r="BV355" s="86" t="str">
        <f t="shared" si="598"/>
        <v/>
      </c>
      <c r="BW355" s="86" t="str">
        <f t="shared" si="598"/>
        <v/>
      </c>
      <c r="BX355" s="86" t="str">
        <f t="shared" si="599"/>
        <v/>
      </c>
      <c r="BY355" s="86" t="str">
        <f t="shared" si="599"/>
        <v/>
      </c>
      <c r="BZ355" s="86" t="str">
        <f t="shared" si="599"/>
        <v/>
      </c>
      <c r="CA355" s="83">
        <f>IF(AND(DataEntry!B355&gt;=ExFrom,DataEntry!B355&lt;=ExTo),0,IF(AR355&lt;DS355,0,DB355))</f>
        <v>0</v>
      </c>
      <c r="CB355" s="83">
        <f>IF(AND(DataEntry!B355&gt;=ExFrom,DataEntry!B355&lt;=ExTo),0,IF(AT355&lt;DT355,0,DC355))</f>
        <v>0</v>
      </c>
      <c r="CC355" s="14" t="str">
        <f t="shared" si="600"/>
        <v/>
      </c>
      <c r="CD355" s="72" t="str">
        <f t="shared" si="533"/>
        <v/>
      </c>
      <c r="CE355" s="87" t="str">
        <f t="shared" si="601"/>
        <v/>
      </c>
      <c r="CF355" s="88">
        <f t="shared" si="602"/>
        <v>0</v>
      </c>
      <c r="CG355" s="88">
        <f t="shared" si="603"/>
        <v>0</v>
      </c>
      <c r="CH355" s="87" t="str">
        <f t="shared" si="604"/>
        <v/>
      </c>
      <c r="CI355" s="89">
        <f t="shared" si="534"/>
        <v>1</v>
      </c>
      <c r="CJ355" s="89">
        <f t="shared" si="535"/>
        <v>1</v>
      </c>
      <c r="CK355" s="157">
        <f t="shared" si="536"/>
        <v>0</v>
      </c>
      <c r="CL355" s="90">
        <f t="shared" si="537"/>
        <v>0</v>
      </c>
      <c r="CM355" s="157">
        <f t="shared" si="538"/>
        <v>0</v>
      </c>
      <c r="CN355" s="90">
        <f t="shared" si="539"/>
        <v>0</v>
      </c>
      <c r="CO355" s="157">
        <f t="shared" si="540"/>
        <v>0</v>
      </c>
      <c r="CP355" s="90">
        <f t="shared" si="541"/>
        <v>0</v>
      </c>
      <c r="CQ355" s="157">
        <f t="shared" si="542"/>
        <v>0</v>
      </c>
      <c r="CR355" s="90">
        <f t="shared" si="543"/>
        <v>0</v>
      </c>
      <c r="CS355" s="157">
        <f t="shared" si="544"/>
        <v>0</v>
      </c>
      <c r="CT355" s="90">
        <f t="shared" si="545"/>
        <v>0</v>
      </c>
      <c r="CU355" s="157">
        <f t="shared" si="546"/>
        <v>0</v>
      </c>
      <c r="CV355" s="90">
        <f t="shared" si="547"/>
        <v>0</v>
      </c>
      <c r="CW355" s="157">
        <f t="shared" si="548"/>
        <v>0</v>
      </c>
      <c r="CX355" s="90">
        <f t="shared" si="549"/>
        <v>0</v>
      </c>
      <c r="CY355" s="157">
        <f t="shared" si="550"/>
        <v>0</v>
      </c>
      <c r="CZ355" s="90">
        <f t="shared" si="551"/>
        <v>0</v>
      </c>
      <c r="DA355" s="94" t="str">
        <f>DataEntry!B355</f>
        <v/>
      </c>
      <c r="DB355" s="83">
        <f t="shared" si="552"/>
        <v>0</v>
      </c>
      <c r="DC355" s="83">
        <f t="shared" si="553"/>
        <v>0</v>
      </c>
      <c r="DD355" s="145" t="str">
        <f t="shared" si="605"/>
        <v/>
      </c>
      <c r="DE355" s="145" t="str">
        <f t="shared" si="606"/>
        <v/>
      </c>
      <c r="DF355" s="145" t="str">
        <f t="shared" si="607"/>
        <v/>
      </c>
      <c r="DG355" s="145" t="str">
        <f t="shared" si="608"/>
        <v/>
      </c>
      <c r="DH355" s="145" t="str">
        <f t="shared" si="609"/>
        <v/>
      </c>
      <c r="DI355" s="145" t="str">
        <f t="shared" si="610"/>
        <v/>
      </c>
      <c r="DJ355" s="83">
        <f t="shared" si="611"/>
        <v>0</v>
      </c>
      <c r="DK355" s="83">
        <f t="shared" si="612"/>
        <v>0</v>
      </c>
      <c r="DL355" s="84" t="str">
        <f t="shared" si="613"/>
        <v/>
      </c>
      <c r="DM355" s="14" t="str">
        <f t="shared" si="614"/>
        <v/>
      </c>
      <c r="DN355" s="87">
        <f>IFERROR(DO355*(1-DCFactor)+Results!DP355*DCFactor,"")</f>
        <v>0.2762705882352941</v>
      </c>
      <c r="DO355" s="87">
        <f>(DFactor*Rounds*Number/2+SUM(BV$3:BV343))/(Rounds*Number/2+COUNT(BV$3:BV343))</f>
        <v>0.2656470588235294</v>
      </c>
      <c r="DP355" s="87">
        <f t="shared" si="554"/>
        <v>0.29599999999999999</v>
      </c>
      <c r="DQ355" s="84">
        <f t="shared" si="555"/>
        <v>0</v>
      </c>
      <c r="DR355" s="84">
        <f t="shared" si="556"/>
        <v>0</v>
      </c>
      <c r="DS355" s="87">
        <f t="shared" si="557"/>
        <v>0.33666666666666667</v>
      </c>
      <c r="DT355" s="87">
        <f t="shared" si="558"/>
        <v>0.33666666666666667</v>
      </c>
      <c r="DU355" s="87" t="str">
        <f t="shared" si="559"/>
        <v/>
      </c>
      <c r="DV355" s="86" t="str">
        <f t="shared" si="615"/>
        <v/>
      </c>
      <c r="DW355" s="86" t="str">
        <f t="shared" si="616"/>
        <v/>
      </c>
    </row>
    <row r="356" spans="1:127" x14ac:dyDescent="0.25">
      <c r="A356" s="69">
        <v>354</v>
      </c>
      <c r="B356" s="70" t="str">
        <f>DataEntry!C356</f>
        <v/>
      </c>
      <c r="C356" s="71">
        <f>COUNTIF(D$2:D356,D356)+COUNTIF(G$2:G356,D356)</f>
        <v>96</v>
      </c>
      <c r="D356" s="72" t="str">
        <f t="shared" si="517"/>
        <v/>
      </c>
      <c r="E356" s="70" t="str">
        <f>DataEntry!E356</f>
        <v/>
      </c>
      <c r="F356" s="71">
        <f>COUNTIF(D$2:D356,G356)+COUNTIF(G$2:G356,G356)</f>
        <v>96</v>
      </c>
      <c r="G356" s="72" t="str">
        <f t="shared" si="518"/>
        <v/>
      </c>
      <c r="H356" s="73" t="str">
        <f>DataEntry!G356</f>
        <v/>
      </c>
      <c r="I356" s="73" t="str">
        <f>DataEntry!H356</f>
        <v/>
      </c>
      <c r="J356" s="158" t="str">
        <f t="shared" si="516"/>
        <v/>
      </c>
      <c r="K356" s="156">
        <f t="shared" si="519"/>
        <v>0</v>
      </c>
      <c r="L356" s="224" t="str">
        <f t="shared" si="520"/>
        <v/>
      </c>
      <c r="M356" s="224" t="str">
        <f t="shared" si="521"/>
        <v/>
      </c>
      <c r="N356" s="236" t="str">
        <f t="shared" si="560"/>
        <v/>
      </c>
      <c r="O356" s="22" t="str">
        <f t="shared" si="561"/>
        <v>TG96</v>
      </c>
      <c r="P356" s="248" t="str">
        <f t="shared" si="522"/>
        <v/>
      </c>
      <c r="Q356" s="22" t="str">
        <f t="shared" si="562"/>
        <v>TG96</v>
      </c>
      <c r="R356" s="248" t="str">
        <f t="shared" si="523"/>
        <v/>
      </c>
      <c r="S356" s="74">
        <f t="shared" si="563"/>
        <v>0</v>
      </c>
      <c r="T356" s="75">
        <f t="shared" si="564"/>
        <v>0</v>
      </c>
      <c r="U356" s="76">
        <f t="shared" si="565"/>
        <v>0</v>
      </c>
      <c r="V356" s="74">
        <f t="shared" si="566"/>
        <v>0</v>
      </c>
      <c r="W356" s="75">
        <f t="shared" si="567"/>
        <v>0</v>
      </c>
      <c r="X356" s="76">
        <f t="shared" si="568"/>
        <v>0</v>
      </c>
      <c r="Y356" s="74">
        <f t="shared" si="569"/>
        <v>0</v>
      </c>
      <c r="Z356" s="75">
        <f t="shared" si="570"/>
        <v>0</v>
      </c>
      <c r="AA356" s="76">
        <f t="shared" si="571"/>
        <v>0</v>
      </c>
      <c r="AB356" s="74">
        <f t="shared" si="572"/>
        <v>0</v>
      </c>
      <c r="AC356" s="75">
        <f t="shared" si="573"/>
        <v>0</v>
      </c>
      <c r="AD356" s="76">
        <f t="shared" si="574"/>
        <v>0</v>
      </c>
      <c r="AE356" s="74">
        <f t="shared" si="575"/>
        <v>0</v>
      </c>
      <c r="AF356" s="75">
        <f t="shared" si="576"/>
        <v>0</v>
      </c>
      <c r="AG356" s="76">
        <f t="shared" si="577"/>
        <v>0</v>
      </c>
      <c r="AH356" s="74">
        <f t="shared" si="578"/>
        <v>0</v>
      </c>
      <c r="AI356" s="75">
        <f t="shared" si="579"/>
        <v>0</v>
      </c>
      <c r="AJ356" s="76">
        <f t="shared" si="580"/>
        <v>0</v>
      </c>
      <c r="AK356" s="74">
        <f t="shared" si="581"/>
        <v>0</v>
      </c>
      <c r="AL356" s="75">
        <f t="shared" si="582"/>
        <v>0</v>
      </c>
      <c r="AM356" s="76">
        <f t="shared" si="583"/>
        <v>0</v>
      </c>
      <c r="AN356" s="74">
        <f t="shared" si="584"/>
        <v>0</v>
      </c>
      <c r="AO356" s="75">
        <f t="shared" si="585"/>
        <v>0</v>
      </c>
      <c r="AP356" s="76">
        <f t="shared" si="586"/>
        <v>0</v>
      </c>
      <c r="AQ356" s="77" t="str">
        <f t="shared" si="524"/>
        <v/>
      </c>
      <c r="AR356" s="77" t="str">
        <f t="shared" si="587"/>
        <v/>
      </c>
      <c r="AS356" s="78" t="str">
        <f t="shared" si="588"/>
        <v/>
      </c>
      <c r="AT356" s="77" t="str">
        <f t="shared" si="589"/>
        <v/>
      </c>
      <c r="AU356" s="79">
        <f t="shared" si="617"/>
        <v>0.1</v>
      </c>
      <c r="AV356" s="139">
        <f>DataEntry!P356</f>
        <v>0</v>
      </c>
      <c r="AW356" s="80" t="str">
        <f t="shared" si="525"/>
        <v/>
      </c>
      <c r="AX356" s="80" t="str">
        <f t="shared" si="526"/>
        <v/>
      </c>
      <c r="AY356" s="80" t="str">
        <f t="shared" si="527"/>
        <v/>
      </c>
      <c r="AZ356" s="92" t="str">
        <f>DataEntry!I356</f>
        <v/>
      </c>
      <c r="BA356" s="93" t="str">
        <f>DataEntry!J356</f>
        <v/>
      </c>
      <c r="BB356" s="92" t="str">
        <f>DataEntry!K356</f>
        <v/>
      </c>
      <c r="BC356" s="93" t="str">
        <f>DataEntry!L356</f>
        <v/>
      </c>
      <c r="BD356" s="92" t="str">
        <f>DataEntry!M356</f>
        <v/>
      </c>
      <c r="BE356" s="93" t="str">
        <f>DataEntry!N356</f>
        <v/>
      </c>
      <c r="BF356" s="77" t="str">
        <f t="shared" si="590"/>
        <v/>
      </c>
      <c r="BG356" s="77" t="str">
        <f t="shared" si="591"/>
        <v/>
      </c>
      <c r="BH356" s="77" t="str">
        <f t="shared" si="592"/>
        <v/>
      </c>
      <c r="BI356" s="83">
        <f t="shared" si="593"/>
        <v>0</v>
      </c>
      <c r="BJ356" s="83">
        <f t="shared" si="594"/>
        <v>0</v>
      </c>
      <c r="BK356" s="83">
        <f t="shared" si="595"/>
        <v>0</v>
      </c>
      <c r="BL356" s="84" t="str">
        <f t="shared" si="528"/>
        <v/>
      </c>
      <c r="BM356" s="84" t="str">
        <f t="shared" si="529"/>
        <v/>
      </c>
      <c r="BN356" s="85" t="str">
        <f t="shared" si="596"/>
        <v/>
      </c>
      <c r="BO356" s="84" t="str">
        <f t="shared" si="530"/>
        <v/>
      </c>
      <c r="BP356" s="84" t="str">
        <f t="shared" si="531"/>
        <v/>
      </c>
      <c r="BQ356" s="84" t="str">
        <f t="shared" si="532"/>
        <v/>
      </c>
      <c r="BR356" s="84" t="str">
        <f t="shared" si="597"/>
        <v/>
      </c>
      <c r="BS356" s="84" t="str">
        <f t="shared" si="597"/>
        <v/>
      </c>
      <c r="BT356" s="84" t="str">
        <f t="shared" si="597"/>
        <v/>
      </c>
      <c r="BU356" s="86" t="str">
        <f t="shared" si="598"/>
        <v/>
      </c>
      <c r="BV356" s="86" t="str">
        <f t="shared" si="598"/>
        <v/>
      </c>
      <c r="BW356" s="86" t="str">
        <f t="shared" si="598"/>
        <v/>
      </c>
      <c r="BX356" s="86" t="str">
        <f t="shared" si="599"/>
        <v/>
      </c>
      <c r="BY356" s="86" t="str">
        <f t="shared" si="599"/>
        <v/>
      </c>
      <c r="BZ356" s="86" t="str">
        <f t="shared" si="599"/>
        <v/>
      </c>
      <c r="CA356" s="83">
        <f>IF(AND(DataEntry!B356&gt;=ExFrom,DataEntry!B356&lt;=ExTo),0,IF(AR356&lt;DS356,0,DB356))</f>
        <v>0</v>
      </c>
      <c r="CB356" s="83">
        <f>IF(AND(DataEntry!B356&gt;=ExFrom,DataEntry!B356&lt;=ExTo),0,IF(AT356&lt;DT356,0,DC356))</f>
        <v>0</v>
      </c>
      <c r="CC356" s="14" t="str">
        <f t="shared" si="600"/>
        <v/>
      </c>
      <c r="CD356" s="72" t="str">
        <f t="shared" si="533"/>
        <v/>
      </c>
      <c r="CE356" s="87" t="str">
        <f t="shared" si="601"/>
        <v/>
      </c>
      <c r="CF356" s="88">
        <f t="shared" si="602"/>
        <v>0</v>
      </c>
      <c r="CG356" s="88">
        <f t="shared" si="603"/>
        <v>0</v>
      </c>
      <c r="CH356" s="87" t="str">
        <f t="shared" si="604"/>
        <v/>
      </c>
      <c r="CI356" s="89">
        <f t="shared" si="534"/>
        <v>1</v>
      </c>
      <c r="CJ356" s="89">
        <f t="shared" si="535"/>
        <v>1</v>
      </c>
      <c r="CK356" s="157">
        <f t="shared" si="536"/>
        <v>0</v>
      </c>
      <c r="CL356" s="90">
        <f t="shared" si="537"/>
        <v>0</v>
      </c>
      <c r="CM356" s="157">
        <f t="shared" si="538"/>
        <v>0</v>
      </c>
      <c r="CN356" s="90">
        <f t="shared" si="539"/>
        <v>0</v>
      </c>
      <c r="CO356" s="157">
        <f t="shared" si="540"/>
        <v>0</v>
      </c>
      <c r="CP356" s="90">
        <f t="shared" si="541"/>
        <v>0</v>
      </c>
      <c r="CQ356" s="157">
        <f t="shared" si="542"/>
        <v>0</v>
      </c>
      <c r="CR356" s="90">
        <f t="shared" si="543"/>
        <v>0</v>
      </c>
      <c r="CS356" s="157">
        <f t="shared" si="544"/>
        <v>0</v>
      </c>
      <c r="CT356" s="90">
        <f t="shared" si="545"/>
        <v>0</v>
      </c>
      <c r="CU356" s="157">
        <f t="shared" si="546"/>
        <v>0</v>
      </c>
      <c r="CV356" s="90">
        <f t="shared" si="547"/>
        <v>0</v>
      </c>
      <c r="CW356" s="157">
        <f t="shared" si="548"/>
        <v>0</v>
      </c>
      <c r="CX356" s="90">
        <f t="shared" si="549"/>
        <v>0</v>
      </c>
      <c r="CY356" s="157">
        <f t="shared" si="550"/>
        <v>0</v>
      </c>
      <c r="CZ356" s="90">
        <f t="shared" si="551"/>
        <v>0</v>
      </c>
      <c r="DA356" s="94" t="str">
        <f>DataEntry!B356</f>
        <v/>
      </c>
      <c r="DB356" s="83">
        <f t="shared" si="552"/>
        <v>0</v>
      </c>
      <c r="DC356" s="83">
        <f t="shared" si="553"/>
        <v>0</v>
      </c>
      <c r="DD356" s="145" t="str">
        <f t="shared" si="605"/>
        <v/>
      </c>
      <c r="DE356" s="145" t="str">
        <f t="shared" si="606"/>
        <v/>
      </c>
      <c r="DF356" s="145" t="str">
        <f t="shared" si="607"/>
        <v/>
      </c>
      <c r="DG356" s="145" t="str">
        <f t="shared" si="608"/>
        <v/>
      </c>
      <c r="DH356" s="145" t="str">
        <f t="shared" si="609"/>
        <v/>
      </c>
      <c r="DI356" s="145" t="str">
        <f t="shared" si="610"/>
        <v/>
      </c>
      <c r="DJ356" s="83">
        <f t="shared" si="611"/>
        <v>0</v>
      </c>
      <c r="DK356" s="83">
        <f t="shared" si="612"/>
        <v>0</v>
      </c>
      <c r="DL356" s="84" t="str">
        <f t="shared" si="613"/>
        <v/>
      </c>
      <c r="DM356" s="14" t="str">
        <f t="shared" si="614"/>
        <v/>
      </c>
      <c r="DN356" s="87">
        <f>IFERROR(DO356*(1-DCFactor)+Results!DP356*DCFactor,"")</f>
        <v>0.2762705882352941</v>
      </c>
      <c r="DO356" s="87">
        <f>(DFactor*Rounds*Number/2+SUM(BV$3:BV344))/(Rounds*Number/2+COUNT(BV$3:BV344))</f>
        <v>0.2656470588235294</v>
      </c>
      <c r="DP356" s="87">
        <f t="shared" si="554"/>
        <v>0.29599999999999999</v>
      </c>
      <c r="DQ356" s="84">
        <f t="shared" si="555"/>
        <v>0</v>
      </c>
      <c r="DR356" s="84">
        <f t="shared" si="556"/>
        <v>0</v>
      </c>
      <c r="DS356" s="87">
        <f t="shared" si="557"/>
        <v>0.33666666666666667</v>
      </c>
      <c r="DT356" s="87">
        <f t="shared" si="558"/>
        <v>0.33666666666666667</v>
      </c>
      <c r="DU356" s="87" t="str">
        <f t="shared" si="559"/>
        <v/>
      </c>
      <c r="DV356" s="86" t="str">
        <f t="shared" si="615"/>
        <v/>
      </c>
      <c r="DW356" s="86" t="str">
        <f t="shared" si="616"/>
        <v/>
      </c>
    </row>
    <row r="357" spans="1:127" x14ac:dyDescent="0.25">
      <c r="A357" s="69">
        <v>355</v>
      </c>
      <c r="B357" s="70" t="str">
        <f>DataEntry!C357</f>
        <v/>
      </c>
      <c r="C357" s="71">
        <f>COUNTIF(D$2:D357,D357)+COUNTIF(G$2:G357,D357)</f>
        <v>98</v>
      </c>
      <c r="D357" s="72" t="str">
        <f t="shared" si="517"/>
        <v/>
      </c>
      <c r="E357" s="70" t="str">
        <f>DataEntry!E357</f>
        <v/>
      </c>
      <c r="F357" s="71">
        <f>COUNTIF(D$2:D357,G357)+COUNTIF(G$2:G357,G357)</f>
        <v>98</v>
      </c>
      <c r="G357" s="72" t="str">
        <f t="shared" si="518"/>
        <v/>
      </c>
      <c r="H357" s="73" t="str">
        <f>DataEntry!G357</f>
        <v/>
      </c>
      <c r="I357" s="73" t="str">
        <f>DataEntry!H357</f>
        <v/>
      </c>
      <c r="J357" s="158" t="str">
        <f t="shared" si="516"/>
        <v/>
      </c>
      <c r="K357" s="156">
        <f t="shared" si="519"/>
        <v>0</v>
      </c>
      <c r="L357" s="224" t="str">
        <f t="shared" si="520"/>
        <v/>
      </c>
      <c r="M357" s="224" t="str">
        <f t="shared" si="521"/>
        <v/>
      </c>
      <c r="N357" s="236" t="str">
        <f t="shared" si="560"/>
        <v/>
      </c>
      <c r="O357" s="22" t="str">
        <f t="shared" si="561"/>
        <v>TG98</v>
      </c>
      <c r="P357" s="248" t="str">
        <f t="shared" si="522"/>
        <v/>
      </c>
      <c r="Q357" s="22" t="str">
        <f t="shared" si="562"/>
        <v>TG98</v>
      </c>
      <c r="R357" s="248" t="str">
        <f t="shared" si="523"/>
        <v/>
      </c>
      <c r="S357" s="74">
        <f t="shared" si="563"/>
        <v>0</v>
      </c>
      <c r="T357" s="75">
        <f t="shared" si="564"/>
        <v>0</v>
      </c>
      <c r="U357" s="76">
        <f t="shared" si="565"/>
        <v>0</v>
      </c>
      <c r="V357" s="74">
        <f t="shared" si="566"/>
        <v>0</v>
      </c>
      <c r="W357" s="75">
        <f t="shared" si="567"/>
        <v>0</v>
      </c>
      <c r="X357" s="76">
        <f t="shared" si="568"/>
        <v>0</v>
      </c>
      <c r="Y357" s="74">
        <f t="shared" si="569"/>
        <v>0</v>
      </c>
      <c r="Z357" s="75">
        <f t="shared" si="570"/>
        <v>0</v>
      </c>
      <c r="AA357" s="76">
        <f t="shared" si="571"/>
        <v>0</v>
      </c>
      <c r="AB357" s="74">
        <f t="shared" si="572"/>
        <v>0</v>
      </c>
      <c r="AC357" s="75">
        <f t="shared" si="573"/>
        <v>0</v>
      </c>
      <c r="AD357" s="76">
        <f t="shared" si="574"/>
        <v>0</v>
      </c>
      <c r="AE357" s="74">
        <f t="shared" si="575"/>
        <v>0</v>
      </c>
      <c r="AF357" s="75">
        <f t="shared" si="576"/>
        <v>0</v>
      </c>
      <c r="AG357" s="76">
        <f t="shared" si="577"/>
        <v>0</v>
      </c>
      <c r="AH357" s="74">
        <f t="shared" si="578"/>
        <v>0</v>
      </c>
      <c r="AI357" s="75">
        <f t="shared" si="579"/>
        <v>0</v>
      </c>
      <c r="AJ357" s="76">
        <f t="shared" si="580"/>
        <v>0</v>
      </c>
      <c r="AK357" s="74">
        <f t="shared" si="581"/>
        <v>0</v>
      </c>
      <c r="AL357" s="75">
        <f t="shared" si="582"/>
        <v>0</v>
      </c>
      <c r="AM357" s="76">
        <f t="shared" si="583"/>
        <v>0</v>
      </c>
      <c r="AN357" s="74">
        <f t="shared" si="584"/>
        <v>0</v>
      </c>
      <c r="AO357" s="75">
        <f t="shared" si="585"/>
        <v>0</v>
      </c>
      <c r="AP357" s="76">
        <f t="shared" si="586"/>
        <v>0</v>
      </c>
      <c r="AQ357" s="77" t="str">
        <f t="shared" si="524"/>
        <v/>
      </c>
      <c r="AR357" s="77" t="str">
        <f t="shared" si="587"/>
        <v/>
      </c>
      <c r="AS357" s="78" t="str">
        <f t="shared" si="588"/>
        <v/>
      </c>
      <c r="AT357" s="77" t="str">
        <f t="shared" si="589"/>
        <v/>
      </c>
      <c r="AU357" s="79">
        <f t="shared" si="617"/>
        <v>0.1</v>
      </c>
      <c r="AV357" s="139">
        <f>DataEntry!P357</f>
        <v>0</v>
      </c>
      <c r="AW357" s="80" t="str">
        <f t="shared" si="525"/>
        <v/>
      </c>
      <c r="AX357" s="80" t="str">
        <f t="shared" si="526"/>
        <v/>
      </c>
      <c r="AY357" s="80" t="str">
        <f t="shared" si="527"/>
        <v/>
      </c>
      <c r="AZ357" s="92" t="str">
        <f>DataEntry!I357</f>
        <v/>
      </c>
      <c r="BA357" s="93" t="str">
        <f>DataEntry!J357</f>
        <v/>
      </c>
      <c r="BB357" s="92" t="str">
        <f>DataEntry!K357</f>
        <v/>
      </c>
      <c r="BC357" s="93" t="str">
        <f>DataEntry!L357</f>
        <v/>
      </c>
      <c r="BD357" s="92" t="str">
        <f>DataEntry!M357</f>
        <v/>
      </c>
      <c r="BE357" s="93" t="str">
        <f>DataEntry!N357</f>
        <v/>
      </c>
      <c r="BF357" s="77" t="str">
        <f t="shared" si="590"/>
        <v/>
      </c>
      <c r="BG357" s="77" t="str">
        <f t="shared" si="591"/>
        <v/>
      </c>
      <c r="BH357" s="77" t="str">
        <f t="shared" si="592"/>
        <v/>
      </c>
      <c r="BI357" s="83">
        <f t="shared" si="593"/>
        <v>0</v>
      </c>
      <c r="BJ357" s="83">
        <f t="shared" si="594"/>
        <v>0</v>
      </c>
      <c r="BK357" s="83">
        <f t="shared" si="595"/>
        <v>0</v>
      </c>
      <c r="BL357" s="84" t="str">
        <f t="shared" si="528"/>
        <v/>
      </c>
      <c r="BM357" s="84" t="str">
        <f t="shared" si="529"/>
        <v/>
      </c>
      <c r="BN357" s="85" t="str">
        <f t="shared" si="596"/>
        <v/>
      </c>
      <c r="BO357" s="84" t="str">
        <f t="shared" si="530"/>
        <v/>
      </c>
      <c r="BP357" s="84" t="str">
        <f t="shared" si="531"/>
        <v/>
      </c>
      <c r="BQ357" s="84" t="str">
        <f t="shared" si="532"/>
        <v/>
      </c>
      <c r="BR357" s="84" t="str">
        <f t="shared" si="597"/>
        <v/>
      </c>
      <c r="BS357" s="84" t="str">
        <f t="shared" si="597"/>
        <v/>
      </c>
      <c r="BT357" s="84" t="str">
        <f t="shared" si="597"/>
        <v/>
      </c>
      <c r="BU357" s="86" t="str">
        <f t="shared" si="598"/>
        <v/>
      </c>
      <c r="BV357" s="86" t="str">
        <f t="shared" si="598"/>
        <v/>
      </c>
      <c r="BW357" s="86" t="str">
        <f t="shared" si="598"/>
        <v/>
      </c>
      <c r="BX357" s="86" t="str">
        <f t="shared" si="599"/>
        <v/>
      </c>
      <c r="BY357" s="86" t="str">
        <f t="shared" si="599"/>
        <v/>
      </c>
      <c r="BZ357" s="86" t="str">
        <f t="shared" si="599"/>
        <v/>
      </c>
      <c r="CA357" s="83">
        <f>IF(AND(DataEntry!B357&gt;=ExFrom,DataEntry!B357&lt;=ExTo),0,IF(AR357&lt;DS357,0,DB357))</f>
        <v>0</v>
      </c>
      <c r="CB357" s="83">
        <f>IF(AND(DataEntry!B357&gt;=ExFrom,DataEntry!B357&lt;=ExTo),0,IF(AT357&lt;DT357,0,DC357))</f>
        <v>0</v>
      </c>
      <c r="CC357" s="14" t="str">
        <f t="shared" si="600"/>
        <v/>
      </c>
      <c r="CD357" s="72" t="str">
        <f t="shared" si="533"/>
        <v/>
      </c>
      <c r="CE357" s="87" t="str">
        <f t="shared" si="601"/>
        <v/>
      </c>
      <c r="CF357" s="88">
        <f t="shared" si="602"/>
        <v>0</v>
      </c>
      <c r="CG357" s="88">
        <f t="shared" si="603"/>
        <v>0</v>
      </c>
      <c r="CH357" s="87" t="str">
        <f t="shared" si="604"/>
        <v/>
      </c>
      <c r="CI357" s="89">
        <f t="shared" si="534"/>
        <v>1</v>
      </c>
      <c r="CJ357" s="89">
        <f t="shared" si="535"/>
        <v>1</v>
      </c>
      <c r="CK357" s="157">
        <f t="shared" si="536"/>
        <v>0</v>
      </c>
      <c r="CL357" s="90">
        <f t="shared" si="537"/>
        <v>0</v>
      </c>
      <c r="CM357" s="157">
        <f t="shared" si="538"/>
        <v>0</v>
      </c>
      <c r="CN357" s="90">
        <f t="shared" si="539"/>
        <v>0</v>
      </c>
      <c r="CO357" s="157">
        <f t="shared" si="540"/>
        <v>0</v>
      </c>
      <c r="CP357" s="90">
        <f t="shared" si="541"/>
        <v>0</v>
      </c>
      <c r="CQ357" s="157">
        <f t="shared" si="542"/>
        <v>0</v>
      </c>
      <c r="CR357" s="90">
        <f t="shared" si="543"/>
        <v>0</v>
      </c>
      <c r="CS357" s="157">
        <f t="shared" si="544"/>
        <v>0</v>
      </c>
      <c r="CT357" s="90">
        <f t="shared" si="545"/>
        <v>0</v>
      </c>
      <c r="CU357" s="157">
        <f t="shared" si="546"/>
        <v>0</v>
      </c>
      <c r="CV357" s="90">
        <f t="shared" si="547"/>
        <v>0</v>
      </c>
      <c r="CW357" s="157">
        <f t="shared" si="548"/>
        <v>0</v>
      </c>
      <c r="CX357" s="90">
        <f t="shared" si="549"/>
        <v>0</v>
      </c>
      <c r="CY357" s="157">
        <f t="shared" si="550"/>
        <v>0</v>
      </c>
      <c r="CZ357" s="90">
        <f t="shared" si="551"/>
        <v>0</v>
      </c>
      <c r="DA357" s="94" t="str">
        <f>DataEntry!B357</f>
        <v/>
      </c>
      <c r="DB357" s="83">
        <f t="shared" si="552"/>
        <v>0</v>
      </c>
      <c r="DC357" s="83">
        <f t="shared" si="553"/>
        <v>0</v>
      </c>
      <c r="DD357" s="145" t="str">
        <f t="shared" si="605"/>
        <v/>
      </c>
      <c r="DE357" s="145" t="str">
        <f t="shared" si="606"/>
        <v/>
      </c>
      <c r="DF357" s="145" t="str">
        <f t="shared" si="607"/>
        <v/>
      </c>
      <c r="DG357" s="145" t="str">
        <f t="shared" si="608"/>
        <v/>
      </c>
      <c r="DH357" s="145" t="str">
        <f t="shared" si="609"/>
        <v/>
      </c>
      <c r="DI357" s="145" t="str">
        <f t="shared" si="610"/>
        <v/>
      </c>
      <c r="DJ357" s="83">
        <f t="shared" si="611"/>
        <v>0</v>
      </c>
      <c r="DK357" s="83">
        <f t="shared" si="612"/>
        <v>0</v>
      </c>
      <c r="DL357" s="84" t="str">
        <f t="shared" si="613"/>
        <v/>
      </c>
      <c r="DM357" s="14" t="str">
        <f t="shared" si="614"/>
        <v/>
      </c>
      <c r="DN357" s="87">
        <f>IFERROR(DO357*(1-DCFactor)+Results!DP357*DCFactor,"")</f>
        <v>0.2762705882352941</v>
      </c>
      <c r="DO357" s="87">
        <f>(DFactor*Rounds*Number/2+SUM(BV$3:BV345))/(Rounds*Number/2+COUNT(BV$3:BV345))</f>
        <v>0.2656470588235294</v>
      </c>
      <c r="DP357" s="87">
        <f t="shared" si="554"/>
        <v>0.29599999999999999</v>
      </c>
      <c r="DQ357" s="84">
        <f t="shared" si="555"/>
        <v>0</v>
      </c>
      <c r="DR357" s="84">
        <f t="shared" si="556"/>
        <v>0</v>
      </c>
      <c r="DS357" s="87">
        <f t="shared" si="557"/>
        <v>0.33666666666666667</v>
      </c>
      <c r="DT357" s="87">
        <f t="shared" si="558"/>
        <v>0.33666666666666667</v>
      </c>
      <c r="DU357" s="87" t="str">
        <f t="shared" si="559"/>
        <v/>
      </c>
      <c r="DV357" s="86" t="str">
        <f t="shared" si="615"/>
        <v/>
      </c>
      <c r="DW357" s="86" t="str">
        <f t="shared" si="616"/>
        <v/>
      </c>
    </row>
    <row r="358" spans="1:127" x14ac:dyDescent="0.25">
      <c r="A358" s="69">
        <v>356</v>
      </c>
      <c r="B358" s="70" t="str">
        <f>DataEntry!C358</f>
        <v/>
      </c>
      <c r="C358" s="71">
        <f>COUNTIF(D$2:D358,D358)+COUNTIF(G$2:G358,D358)</f>
        <v>100</v>
      </c>
      <c r="D358" s="72" t="str">
        <f t="shared" si="517"/>
        <v/>
      </c>
      <c r="E358" s="70" t="str">
        <f>DataEntry!E358</f>
        <v/>
      </c>
      <c r="F358" s="71">
        <f>COUNTIF(D$2:D358,G358)+COUNTIF(G$2:G358,G358)</f>
        <v>100</v>
      </c>
      <c r="G358" s="72" t="str">
        <f t="shared" si="518"/>
        <v/>
      </c>
      <c r="H358" s="73" t="str">
        <f>DataEntry!G358</f>
        <v/>
      </c>
      <c r="I358" s="73" t="str">
        <f>DataEntry!H358</f>
        <v/>
      </c>
      <c r="J358" s="158" t="str">
        <f t="shared" si="516"/>
        <v/>
      </c>
      <c r="K358" s="156">
        <f t="shared" si="519"/>
        <v>0</v>
      </c>
      <c r="L358" s="224" t="str">
        <f t="shared" si="520"/>
        <v/>
      </c>
      <c r="M358" s="224" t="str">
        <f t="shared" si="521"/>
        <v/>
      </c>
      <c r="N358" s="236" t="str">
        <f t="shared" si="560"/>
        <v/>
      </c>
      <c r="O358" s="22" t="str">
        <f t="shared" si="561"/>
        <v>TG100</v>
      </c>
      <c r="P358" s="248" t="str">
        <f t="shared" si="522"/>
        <v/>
      </c>
      <c r="Q358" s="22" t="str">
        <f t="shared" si="562"/>
        <v>TG100</v>
      </c>
      <c r="R358" s="248" t="str">
        <f t="shared" si="523"/>
        <v/>
      </c>
      <c r="S358" s="74">
        <f t="shared" si="563"/>
        <v>0</v>
      </c>
      <c r="T358" s="75">
        <f t="shared" si="564"/>
        <v>0</v>
      </c>
      <c r="U358" s="76">
        <f t="shared" si="565"/>
        <v>0</v>
      </c>
      <c r="V358" s="74">
        <f t="shared" si="566"/>
        <v>0</v>
      </c>
      <c r="W358" s="75">
        <f t="shared" si="567"/>
        <v>0</v>
      </c>
      <c r="X358" s="76">
        <f t="shared" si="568"/>
        <v>0</v>
      </c>
      <c r="Y358" s="74">
        <f t="shared" si="569"/>
        <v>0</v>
      </c>
      <c r="Z358" s="75">
        <f t="shared" si="570"/>
        <v>0</v>
      </c>
      <c r="AA358" s="76">
        <f t="shared" si="571"/>
        <v>0</v>
      </c>
      <c r="AB358" s="74">
        <f t="shared" si="572"/>
        <v>0</v>
      </c>
      <c r="AC358" s="75">
        <f t="shared" si="573"/>
        <v>0</v>
      </c>
      <c r="AD358" s="76">
        <f t="shared" si="574"/>
        <v>0</v>
      </c>
      <c r="AE358" s="74">
        <f t="shared" si="575"/>
        <v>0</v>
      </c>
      <c r="AF358" s="75">
        <f t="shared" si="576"/>
        <v>0</v>
      </c>
      <c r="AG358" s="76">
        <f t="shared" si="577"/>
        <v>0</v>
      </c>
      <c r="AH358" s="74">
        <f t="shared" si="578"/>
        <v>0</v>
      </c>
      <c r="AI358" s="75">
        <f t="shared" si="579"/>
        <v>0</v>
      </c>
      <c r="AJ358" s="76">
        <f t="shared" si="580"/>
        <v>0</v>
      </c>
      <c r="AK358" s="74">
        <f t="shared" si="581"/>
        <v>0</v>
      </c>
      <c r="AL358" s="75">
        <f t="shared" si="582"/>
        <v>0</v>
      </c>
      <c r="AM358" s="76">
        <f t="shared" si="583"/>
        <v>0</v>
      </c>
      <c r="AN358" s="74">
        <f t="shared" si="584"/>
        <v>0</v>
      </c>
      <c r="AO358" s="75">
        <f t="shared" si="585"/>
        <v>0</v>
      </c>
      <c r="AP358" s="76">
        <f t="shared" si="586"/>
        <v>0</v>
      </c>
      <c r="AQ358" s="77" t="str">
        <f t="shared" si="524"/>
        <v/>
      </c>
      <c r="AR358" s="77" t="str">
        <f t="shared" si="587"/>
        <v/>
      </c>
      <c r="AS358" s="78" t="str">
        <f t="shared" si="588"/>
        <v/>
      </c>
      <c r="AT358" s="77" t="str">
        <f t="shared" si="589"/>
        <v/>
      </c>
      <c r="AU358" s="79">
        <f t="shared" si="617"/>
        <v>0.1</v>
      </c>
      <c r="AV358" s="139">
        <f>DataEntry!P358</f>
        <v>0</v>
      </c>
      <c r="AW358" s="80" t="str">
        <f t="shared" si="525"/>
        <v/>
      </c>
      <c r="AX358" s="80" t="str">
        <f t="shared" si="526"/>
        <v/>
      </c>
      <c r="AY358" s="80" t="str">
        <f t="shared" si="527"/>
        <v/>
      </c>
      <c r="AZ358" s="92" t="str">
        <f>DataEntry!I358</f>
        <v/>
      </c>
      <c r="BA358" s="93" t="str">
        <f>DataEntry!J358</f>
        <v/>
      </c>
      <c r="BB358" s="92" t="str">
        <f>DataEntry!K358</f>
        <v/>
      </c>
      <c r="BC358" s="93" t="str">
        <f>DataEntry!L358</f>
        <v/>
      </c>
      <c r="BD358" s="92" t="str">
        <f>DataEntry!M358</f>
        <v/>
      </c>
      <c r="BE358" s="93" t="str">
        <f>DataEntry!N358</f>
        <v/>
      </c>
      <c r="BF358" s="77" t="str">
        <f t="shared" si="590"/>
        <v/>
      </c>
      <c r="BG358" s="77" t="str">
        <f t="shared" si="591"/>
        <v/>
      </c>
      <c r="BH358" s="77" t="str">
        <f t="shared" si="592"/>
        <v/>
      </c>
      <c r="BI358" s="83">
        <f t="shared" si="593"/>
        <v>0</v>
      </c>
      <c r="BJ358" s="83">
        <f t="shared" si="594"/>
        <v>0</v>
      </c>
      <c r="BK358" s="83">
        <f t="shared" si="595"/>
        <v>0</v>
      </c>
      <c r="BL358" s="84" t="str">
        <f t="shared" si="528"/>
        <v/>
      </c>
      <c r="BM358" s="84" t="str">
        <f t="shared" si="529"/>
        <v/>
      </c>
      <c r="BN358" s="85" t="str">
        <f t="shared" si="596"/>
        <v/>
      </c>
      <c r="BO358" s="84" t="str">
        <f t="shared" si="530"/>
        <v/>
      </c>
      <c r="BP358" s="84" t="str">
        <f t="shared" si="531"/>
        <v/>
      </c>
      <c r="BQ358" s="84" t="str">
        <f t="shared" si="532"/>
        <v/>
      </c>
      <c r="BR358" s="84" t="str">
        <f t="shared" si="597"/>
        <v/>
      </c>
      <c r="BS358" s="84" t="str">
        <f t="shared" si="597"/>
        <v/>
      </c>
      <c r="BT358" s="84" t="str">
        <f t="shared" si="597"/>
        <v/>
      </c>
      <c r="BU358" s="86" t="str">
        <f t="shared" si="598"/>
        <v/>
      </c>
      <c r="BV358" s="86" t="str">
        <f t="shared" si="598"/>
        <v/>
      </c>
      <c r="BW358" s="86" t="str">
        <f t="shared" si="598"/>
        <v/>
      </c>
      <c r="BX358" s="86" t="str">
        <f t="shared" si="599"/>
        <v/>
      </c>
      <c r="BY358" s="86" t="str">
        <f t="shared" si="599"/>
        <v/>
      </c>
      <c r="BZ358" s="86" t="str">
        <f t="shared" si="599"/>
        <v/>
      </c>
      <c r="CA358" s="83">
        <f>IF(AND(DataEntry!B358&gt;=ExFrom,DataEntry!B358&lt;=ExTo),0,IF(AR358&lt;DS358,0,DB358))</f>
        <v>0</v>
      </c>
      <c r="CB358" s="83">
        <f>IF(AND(DataEntry!B358&gt;=ExFrom,DataEntry!B358&lt;=ExTo),0,IF(AT358&lt;DT358,0,DC358))</f>
        <v>0</v>
      </c>
      <c r="CC358" s="14" t="str">
        <f t="shared" si="600"/>
        <v/>
      </c>
      <c r="CD358" s="72" t="str">
        <f t="shared" si="533"/>
        <v/>
      </c>
      <c r="CE358" s="87" t="str">
        <f t="shared" si="601"/>
        <v/>
      </c>
      <c r="CF358" s="88">
        <f t="shared" si="602"/>
        <v>0</v>
      </c>
      <c r="CG358" s="88">
        <f t="shared" si="603"/>
        <v>0</v>
      </c>
      <c r="CH358" s="87" t="str">
        <f t="shared" si="604"/>
        <v/>
      </c>
      <c r="CI358" s="89">
        <f t="shared" si="534"/>
        <v>1</v>
      </c>
      <c r="CJ358" s="89">
        <f t="shared" si="535"/>
        <v>1</v>
      </c>
      <c r="CK358" s="157">
        <f t="shared" si="536"/>
        <v>0</v>
      </c>
      <c r="CL358" s="90">
        <f t="shared" si="537"/>
        <v>0</v>
      </c>
      <c r="CM358" s="157">
        <f t="shared" si="538"/>
        <v>0</v>
      </c>
      <c r="CN358" s="90">
        <f t="shared" si="539"/>
        <v>0</v>
      </c>
      <c r="CO358" s="157">
        <f t="shared" si="540"/>
        <v>0</v>
      </c>
      <c r="CP358" s="90">
        <f t="shared" si="541"/>
        <v>0</v>
      </c>
      <c r="CQ358" s="157">
        <f t="shared" si="542"/>
        <v>0</v>
      </c>
      <c r="CR358" s="90">
        <f t="shared" si="543"/>
        <v>0</v>
      </c>
      <c r="CS358" s="157">
        <f t="shared" si="544"/>
        <v>0</v>
      </c>
      <c r="CT358" s="90">
        <f t="shared" si="545"/>
        <v>0</v>
      </c>
      <c r="CU358" s="157">
        <f t="shared" si="546"/>
        <v>0</v>
      </c>
      <c r="CV358" s="90">
        <f t="shared" si="547"/>
        <v>0</v>
      </c>
      <c r="CW358" s="157">
        <f t="shared" si="548"/>
        <v>0</v>
      </c>
      <c r="CX358" s="90">
        <f t="shared" si="549"/>
        <v>0</v>
      </c>
      <c r="CY358" s="157">
        <f t="shared" si="550"/>
        <v>0</v>
      </c>
      <c r="CZ358" s="90">
        <f t="shared" si="551"/>
        <v>0</v>
      </c>
      <c r="DA358" s="94" t="str">
        <f>DataEntry!B358</f>
        <v/>
      </c>
      <c r="DB358" s="83">
        <f t="shared" si="552"/>
        <v>0</v>
      </c>
      <c r="DC358" s="83">
        <f t="shared" si="553"/>
        <v>0</v>
      </c>
      <c r="DD358" s="145" t="str">
        <f t="shared" si="605"/>
        <v/>
      </c>
      <c r="DE358" s="145" t="str">
        <f t="shared" si="606"/>
        <v/>
      </c>
      <c r="DF358" s="145" t="str">
        <f t="shared" si="607"/>
        <v/>
      </c>
      <c r="DG358" s="145" t="str">
        <f t="shared" si="608"/>
        <v/>
      </c>
      <c r="DH358" s="145" t="str">
        <f t="shared" si="609"/>
        <v/>
      </c>
      <c r="DI358" s="145" t="str">
        <f t="shared" si="610"/>
        <v/>
      </c>
      <c r="DJ358" s="83">
        <f t="shared" si="611"/>
        <v>0</v>
      </c>
      <c r="DK358" s="83">
        <f t="shared" si="612"/>
        <v>0</v>
      </c>
      <c r="DL358" s="84" t="str">
        <f t="shared" si="613"/>
        <v/>
      </c>
      <c r="DM358" s="14" t="str">
        <f t="shared" si="614"/>
        <v/>
      </c>
      <c r="DN358" s="87">
        <f>IFERROR(DO358*(1-DCFactor)+Results!DP358*DCFactor,"")</f>
        <v>0.2762705882352941</v>
      </c>
      <c r="DO358" s="87">
        <f>(DFactor*Rounds*Number/2+SUM(BV$3:BV346))/(Rounds*Number/2+COUNT(BV$3:BV346))</f>
        <v>0.2656470588235294</v>
      </c>
      <c r="DP358" s="87">
        <f t="shared" si="554"/>
        <v>0.29599999999999999</v>
      </c>
      <c r="DQ358" s="84">
        <f t="shared" si="555"/>
        <v>0</v>
      </c>
      <c r="DR358" s="84">
        <f t="shared" si="556"/>
        <v>0</v>
      </c>
      <c r="DS358" s="87">
        <f t="shared" si="557"/>
        <v>0.33666666666666667</v>
      </c>
      <c r="DT358" s="87">
        <f t="shared" si="558"/>
        <v>0.33666666666666667</v>
      </c>
      <c r="DU358" s="87" t="str">
        <f t="shared" si="559"/>
        <v/>
      </c>
      <c r="DV358" s="86" t="str">
        <f t="shared" si="615"/>
        <v/>
      </c>
      <c r="DW358" s="86" t="str">
        <f t="shared" si="616"/>
        <v/>
      </c>
    </row>
    <row r="359" spans="1:127" x14ac:dyDescent="0.25">
      <c r="A359" s="69">
        <v>357</v>
      </c>
      <c r="B359" s="70" t="str">
        <f>DataEntry!C359</f>
        <v/>
      </c>
      <c r="C359" s="71">
        <f>COUNTIF(D$2:D359,D359)+COUNTIF(G$2:G359,D359)</f>
        <v>102</v>
      </c>
      <c r="D359" s="72" t="str">
        <f t="shared" si="517"/>
        <v/>
      </c>
      <c r="E359" s="70" t="str">
        <f>DataEntry!E359</f>
        <v/>
      </c>
      <c r="F359" s="71">
        <f>COUNTIF(D$2:D359,G359)+COUNTIF(G$2:G359,G359)</f>
        <v>102</v>
      </c>
      <c r="G359" s="72" t="str">
        <f t="shared" si="518"/>
        <v/>
      </c>
      <c r="H359" s="73" t="str">
        <f>DataEntry!G359</f>
        <v/>
      </c>
      <c r="I359" s="73" t="str">
        <f>DataEntry!H359</f>
        <v/>
      </c>
      <c r="J359" s="158" t="str">
        <f t="shared" si="516"/>
        <v/>
      </c>
      <c r="K359" s="156">
        <f t="shared" si="519"/>
        <v>0</v>
      </c>
      <c r="L359" s="224" t="str">
        <f t="shared" si="520"/>
        <v/>
      </c>
      <c r="M359" s="224" t="str">
        <f t="shared" si="521"/>
        <v/>
      </c>
      <c r="N359" s="236" t="str">
        <f t="shared" si="560"/>
        <v/>
      </c>
      <c r="O359" s="22" t="str">
        <f t="shared" si="561"/>
        <v>TG102</v>
      </c>
      <c r="P359" s="248" t="str">
        <f t="shared" si="522"/>
        <v/>
      </c>
      <c r="Q359" s="22" t="str">
        <f t="shared" si="562"/>
        <v>TG102</v>
      </c>
      <c r="R359" s="248" t="str">
        <f t="shared" si="523"/>
        <v/>
      </c>
      <c r="S359" s="74">
        <f t="shared" si="563"/>
        <v>0</v>
      </c>
      <c r="T359" s="75">
        <f t="shared" si="564"/>
        <v>0</v>
      </c>
      <c r="U359" s="76">
        <f t="shared" si="565"/>
        <v>0</v>
      </c>
      <c r="V359" s="74">
        <f t="shared" si="566"/>
        <v>0</v>
      </c>
      <c r="W359" s="75">
        <f t="shared" si="567"/>
        <v>0</v>
      </c>
      <c r="X359" s="76">
        <f t="shared" si="568"/>
        <v>0</v>
      </c>
      <c r="Y359" s="74">
        <f t="shared" si="569"/>
        <v>0</v>
      </c>
      <c r="Z359" s="75">
        <f t="shared" si="570"/>
        <v>0</v>
      </c>
      <c r="AA359" s="76">
        <f t="shared" si="571"/>
        <v>0</v>
      </c>
      <c r="AB359" s="74">
        <f t="shared" si="572"/>
        <v>0</v>
      </c>
      <c r="AC359" s="75">
        <f t="shared" si="573"/>
        <v>0</v>
      </c>
      <c r="AD359" s="76">
        <f t="shared" si="574"/>
        <v>0</v>
      </c>
      <c r="AE359" s="74">
        <f t="shared" si="575"/>
        <v>0</v>
      </c>
      <c r="AF359" s="75">
        <f t="shared" si="576"/>
        <v>0</v>
      </c>
      <c r="AG359" s="76">
        <f t="shared" si="577"/>
        <v>0</v>
      </c>
      <c r="AH359" s="74">
        <f t="shared" si="578"/>
        <v>0</v>
      </c>
      <c r="AI359" s="75">
        <f t="shared" si="579"/>
        <v>0</v>
      </c>
      <c r="AJ359" s="76">
        <f t="shared" si="580"/>
        <v>0</v>
      </c>
      <c r="AK359" s="74">
        <f t="shared" si="581"/>
        <v>0</v>
      </c>
      <c r="AL359" s="75">
        <f t="shared" si="582"/>
        <v>0</v>
      </c>
      <c r="AM359" s="76">
        <f t="shared" si="583"/>
        <v>0</v>
      </c>
      <c r="AN359" s="74">
        <f t="shared" si="584"/>
        <v>0</v>
      </c>
      <c r="AO359" s="75">
        <f t="shared" si="585"/>
        <v>0</v>
      </c>
      <c r="AP359" s="76">
        <f t="shared" si="586"/>
        <v>0</v>
      </c>
      <c r="AQ359" s="77" t="str">
        <f t="shared" si="524"/>
        <v/>
      </c>
      <c r="AR359" s="77" t="str">
        <f t="shared" si="587"/>
        <v/>
      </c>
      <c r="AS359" s="78" t="str">
        <f t="shared" si="588"/>
        <v/>
      </c>
      <c r="AT359" s="77" t="str">
        <f t="shared" si="589"/>
        <v/>
      </c>
      <c r="AU359" s="79">
        <f t="shared" si="617"/>
        <v>0.1</v>
      </c>
      <c r="AV359" s="139">
        <f>DataEntry!P359</f>
        <v>0</v>
      </c>
      <c r="AW359" s="80" t="str">
        <f t="shared" si="525"/>
        <v/>
      </c>
      <c r="AX359" s="80" t="str">
        <f t="shared" si="526"/>
        <v/>
      </c>
      <c r="AY359" s="80" t="str">
        <f t="shared" si="527"/>
        <v/>
      </c>
      <c r="AZ359" s="92" t="str">
        <f>DataEntry!I359</f>
        <v/>
      </c>
      <c r="BA359" s="93" t="str">
        <f>DataEntry!J359</f>
        <v/>
      </c>
      <c r="BB359" s="92" t="str">
        <f>DataEntry!K359</f>
        <v/>
      </c>
      <c r="BC359" s="93" t="str">
        <f>DataEntry!L359</f>
        <v/>
      </c>
      <c r="BD359" s="92" t="str">
        <f>DataEntry!M359</f>
        <v/>
      </c>
      <c r="BE359" s="93" t="str">
        <f>DataEntry!N359</f>
        <v/>
      </c>
      <c r="BF359" s="77" t="str">
        <f t="shared" si="590"/>
        <v/>
      </c>
      <c r="BG359" s="77" t="str">
        <f t="shared" si="591"/>
        <v/>
      </c>
      <c r="BH359" s="77" t="str">
        <f t="shared" si="592"/>
        <v/>
      </c>
      <c r="BI359" s="83">
        <f t="shared" si="593"/>
        <v>0</v>
      </c>
      <c r="BJ359" s="83">
        <f t="shared" si="594"/>
        <v>0</v>
      </c>
      <c r="BK359" s="83">
        <f t="shared" si="595"/>
        <v>0</v>
      </c>
      <c r="BL359" s="84" t="str">
        <f t="shared" si="528"/>
        <v/>
      </c>
      <c r="BM359" s="84" t="str">
        <f t="shared" si="529"/>
        <v/>
      </c>
      <c r="BN359" s="85" t="str">
        <f t="shared" si="596"/>
        <v/>
      </c>
      <c r="BO359" s="84" t="str">
        <f t="shared" si="530"/>
        <v/>
      </c>
      <c r="BP359" s="84" t="str">
        <f t="shared" si="531"/>
        <v/>
      </c>
      <c r="BQ359" s="84" t="str">
        <f t="shared" si="532"/>
        <v/>
      </c>
      <c r="BR359" s="84" t="str">
        <f t="shared" si="597"/>
        <v/>
      </c>
      <c r="BS359" s="84" t="str">
        <f t="shared" si="597"/>
        <v/>
      </c>
      <c r="BT359" s="84" t="str">
        <f t="shared" si="597"/>
        <v/>
      </c>
      <c r="BU359" s="86" t="str">
        <f t="shared" si="598"/>
        <v/>
      </c>
      <c r="BV359" s="86" t="str">
        <f t="shared" si="598"/>
        <v/>
      </c>
      <c r="BW359" s="86" t="str">
        <f t="shared" si="598"/>
        <v/>
      </c>
      <c r="BX359" s="86" t="str">
        <f t="shared" si="599"/>
        <v/>
      </c>
      <c r="BY359" s="86" t="str">
        <f t="shared" si="599"/>
        <v/>
      </c>
      <c r="BZ359" s="86" t="str">
        <f t="shared" si="599"/>
        <v/>
      </c>
      <c r="CA359" s="83">
        <f>IF(AND(DataEntry!B359&gt;=ExFrom,DataEntry!B359&lt;=ExTo),0,IF(AR359&lt;DS359,0,DB359))</f>
        <v>0</v>
      </c>
      <c r="CB359" s="83">
        <f>IF(AND(DataEntry!B359&gt;=ExFrom,DataEntry!B359&lt;=ExTo),0,IF(AT359&lt;DT359,0,DC359))</f>
        <v>0</v>
      </c>
      <c r="CC359" s="14" t="str">
        <f t="shared" si="600"/>
        <v/>
      </c>
      <c r="CD359" s="72" t="str">
        <f t="shared" si="533"/>
        <v/>
      </c>
      <c r="CE359" s="87" t="str">
        <f t="shared" si="601"/>
        <v/>
      </c>
      <c r="CF359" s="88">
        <f t="shared" si="602"/>
        <v>0</v>
      </c>
      <c r="CG359" s="88">
        <f t="shared" si="603"/>
        <v>0</v>
      </c>
      <c r="CH359" s="87" t="str">
        <f t="shared" si="604"/>
        <v/>
      </c>
      <c r="CI359" s="89">
        <f t="shared" si="534"/>
        <v>1</v>
      </c>
      <c r="CJ359" s="89">
        <f t="shared" si="535"/>
        <v>1</v>
      </c>
      <c r="CK359" s="157">
        <f t="shared" si="536"/>
        <v>0</v>
      </c>
      <c r="CL359" s="90">
        <f t="shared" si="537"/>
        <v>0</v>
      </c>
      <c r="CM359" s="157">
        <f t="shared" si="538"/>
        <v>0</v>
      </c>
      <c r="CN359" s="90">
        <f t="shared" si="539"/>
        <v>0</v>
      </c>
      <c r="CO359" s="157">
        <f t="shared" si="540"/>
        <v>0</v>
      </c>
      <c r="CP359" s="90">
        <f t="shared" si="541"/>
        <v>0</v>
      </c>
      <c r="CQ359" s="157">
        <f t="shared" si="542"/>
        <v>0</v>
      </c>
      <c r="CR359" s="90">
        <f t="shared" si="543"/>
        <v>0</v>
      </c>
      <c r="CS359" s="157">
        <f t="shared" si="544"/>
        <v>0</v>
      </c>
      <c r="CT359" s="90">
        <f t="shared" si="545"/>
        <v>0</v>
      </c>
      <c r="CU359" s="157">
        <f t="shared" si="546"/>
        <v>0</v>
      </c>
      <c r="CV359" s="90">
        <f t="shared" si="547"/>
        <v>0</v>
      </c>
      <c r="CW359" s="157">
        <f t="shared" si="548"/>
        <v>0</v>
      </c>
      <c r="CX359" s="90">
        <f t="shared" si="549"/>
        <v>0</v>
      </c>
      <c r="CY359" s="157">
        <f t="shared" si="550"/>
        <v>0</v>
      </c>
      <c r="CZ359" s="90">
        <f t="shared" si="551"/>
        <v>0</v>
      </c>
      <c r="DA359" s="94" t="str">
        <f>DataEntry!B359</f>
        <v/>
      </c>
      <c r="DB359" s="83">
        <f t="shared" si="552"/>
        <v>0</v>
      </c>
      <c r="DC359" s="83">
        <f t="shared" si="553"/>
        <v>0</v>
      </c>
      <c r="DD359" s="145" t="str">
        <f t="shared" si="605"/>
        <v/>
      </c>
      <c r="DE359" s="145" t="str">
        <f t="shared" si="606"/>
        <v/>
      </c>
      <c r="DF359" s="145" t="str">
        <f t="shared" si="607"/>
        <v/>
      </c>
      <c r="DG359" s="145" t="str">
        <f t="shared" si="608"/>
        <v/>
      </c>
      <c r="DH359" s="145" t="str">
        <f t="shared" si="609"/>
        <v/>
      </c>
      <c r="DI359" s="145" t="str">
        <f t="shared" si="610"/>
        <v/>
      </c>
      <c r="DJ359" s="83">
        <f t="shared" si="611"/>
        <v>0</v>
      </c>
      <c r="DK359" s="83">
        <f t="shared" si="612"/>
        <v>0</v>
      </c>
      <c r="DL359" s="84" t="str">
        <f t="shared" si="613"/>
        <v/>
      </c>
      <c r="DM359" s="14" t="str">
        <f t="shared" si="614"/>
        <v/>
      </c>
      <c r="DN359" s="87">
        <f>IFERROR(DO359*(1-DCFactor)+Results!DP359*DCFactor,"")</f>
        <v>0.2762705882352941</v>
      </c>
      <c r="DO359" s="87">
        <f>(DFactor*Rounds*Number/2+SUM(BV$3:BV347))/(Rounds*Number/2+COUNT(BV$3:BV347))</f>
        <v>0.2656470588235294</v>
      </c>
      <c r="DP359" s="87">
        <f t="shared" si="554"/>
        <v>0.29599999999999999</v>
      </c>
      <c r="DQ359" s="84">
        <f t="shared" si="555"/>
        <v>0</v>
      </c>
      <c r="DR359" s="84">
        <f t="shared" si="556"/>
        <v>0</v>
      </c>
      <c r="DS359" s="87">
        <f t="shared" si="557"/>
        <v>0.33666666666666667</v>
      </c>
      <c r="DT359" s="87">
        <f t="shared" si="558"/>
        <v>0.33666666666666667</v>
      </c>
      <c r="DU359" s="87" t="str">
        <f t="shared" si="559"/>
        <v/>
      </c>
      <c r="DV359" s="86" t="str">
        <f t="shared" si="615"/>
        <v/>
      </c>
      <c r="DW359" s="86" t="str">
        <f t="shared" si="616"/>
        <v/>
      </c>
    </row>
    <row r="360" spans="1:127" x14ac:dyDescent="0.25">
      <c r="A360" s="69">
        <v>358</v>
      </c>
      <c r="B360" s="70" t="str">
        <f>DataEntry!C360</f>
        <v/>
      </c>
      <c r="C360" s="71">
        <f>COUNTIF(D$2:D360,D360)+COUNTIF(G$2:G360,D360)</f>
        <v>104</v>
      </c>
      <c r="D360" s="72" t="str">
        <f t="shared" si="517"/>
        <v/>
      </c>
      <c r="E360" s="70" t="str">
        <f>DataEntry!E360</f>
        <v/>
      </c>
      <c r="F360" s="71">
        <f>COUNTIF(D$2:D360,G360)+COUNTIF(G$2:G360,G360)</f>
        <v>104</v>
      </c>
      <c r="G360" s="72" t="str">
        <f t="shared" si="518"/>
        <v/>
      </c>
      <c r="H360" s="73" t="str">
        <f>DataEntry!G360</f>
        <v/>
      </c>
      <c r="I360" s="73" t="str">
        <f>DataEntry!H360</f>
        <v/>
      </c>
      <c r="J360" s="158" t="str">
        <f t="shared" si="516"/>
        <v/>
      </c>
      <c r="K360" s="156">
        <f t="shared" si="519"/>
        <v>0</v>
      </c>
      <c r="L360" s="224" t="str">
        <f t="shared" si="520"/>
        <v/>
      </c>
      <c r="M360" s="224" t="str">
        <f t="shared" si="521"/>
        <v/>
      </c>
      <c r="N360" s="236" t="str">
        <f t="shared" si="560"/>
        <v/>
      </c>
      <c r="O360" s="22" t="str">
        <f t="shared" si="561"/>
        <v>TG104</v>
      </c>
      <c r="P360" s="248" t="str">
        <f t="shared" si="522"/>
        <v/>
      </c>
      <c r="Q360" s="22" t="str">
        <f t="shared" si="562"/>
        <v>TG104</v>
      </c>
      <c r="R360" s="248" t="str">
        <f t="shared" si="523"/>
        <v/>
      </c>
      <c r="S360" s="74">
        <f t="shared" si="563"/>
        <v>0</v>
      </c>
      <c r="T360" s="75">
        <f t="shared" si="564"/>
        <v>0</v>
      </c>
      <c r="U360" s="76">
        <f t="shared" si="565"/>
        <v>0</v>
      </c>
      <c r="V360" s="74">
        <f t="shared" si="566"/>
        <v>0</v>
      </c>
      <c r="W360" s="75">
        <f t="shared" si="567"/>
        <v>0</v>
      </c>
      <c r="X360" s="76">
        <f t="shared" si="568"/>
        <v>0</v>
      </c>
      <c r="Y360" s="74">
        <f t="shared" si="569"/>
        <v>0</v>
      </c>
      <c r="Z360" s="75">
        <f t="shared" si="570"/>
        <v>0</v>
      </c>
      <c r="AA360" s="76">
        <f t="shared" si="571"/>
        <v>0</v>
      </c>
      <c r="AB360" s="74">
        <f t="shared" si="572"/>
        <v>0</v>
      </c>
      <c r="AC360" s="75">
        <f t="shared" si="573"/>
        <v>0</v>
      </c>
      <c r="AD360" s="76">
        <f t="shared" si="574"/>
        <v>0</v>
      </c>
      <c r="AE360" s="74">
        <f t="shared" si="575"/>
        <v>0</v>
      </c>
      <c r="AF360" s="75">
        <f t="shared" si="576"/>
        <v>0</v>
      </c>
      <c r="AG360" s="76">
        <f t="shared" si="577"/>
        <v>0</v>
      </c>
      <c r="AH360" s="74">
        <f t="shared" si="578"/>
        <v>0</v>
      </c>
      <c r="AI360" s="75">
        <f t="shared" si="579"/>
        <v>0</v>
      </c>
      <c r="AJ360" s="76">
        <f t="shared" si="580"/>
        <v>0</v>
      </c>
      <c r="AK360" s="74">
        <f t="shared" si="581"/>
        <v>0</v>
      </c>
      <c r="AL360" s="75">
        <f t="shared" si="582"/>
        <v>0</v>
      </c>
      <c r="AM360" s="76">
        <f t="shared" si="583"/>
        <v>0</v>
      </c>
      <c r="AN360" s="74">
        <f t="shared" si="584"/>
        <v>0</v>
      </c>
      <c r="AO360" s="75">
        <f t="shared" si="585"/>
        <v>0</v>
      </c>
      <c r="AP360" s="76">
        <f t="shared" si="586"/>
        <v>0</v>
      </c>
      <c r="AQ360" s="77" t="str">
        <f t="shared" si="524"/>
        <v/>
      </c>
      <c r="AR360" s="77" t="str">
        <f t="shared" si="587"/>
        <v/>
      </c>
      <c r="AS360" s="78" t="str">
        <f t="shared" si="588"/>
        <v/>
      </c>
      <c r="AT360" s="77" t="str">
        <f t="shared" si="589"/>
        <v/>
      </c>
      <c r="AU360" s="79">
        <f t="shared" si="617"/>
        <v>0.1</v>
      </c>
      <c r="AV360" s="139">
        <f>DataEntry!P360</f>
        <v>0</v>
      </c>
      <c r="AW360" s="80" t="str">
        <f t="shared" si="525"/>
        <v/>
      </c>
      <c r="AX360" s="80" t="str">
        <f t="shared" si="526"/>
        <v/>
      </c>
      <c r="AY360" s="80" t="str">
        <f t="shared" si="527"/>
        <v/>
      </c>
      <c r="AZ360" s="92" t="str">
        <f>DataEntry!I360</f>
        <v/>
      </c>
      <c r="BA360" s="93" t="str">
        <f>DataEntry!J360</f>
        <v/>
      </c>
      <c r="BB360" s="92" t="str">
        <f>DataEntry!K360</f>
        <v/>
      </c>
      <c r="BC360" s="93" t="str">
        <f>DataEntry!L360</f>
        <v/>
      </c>
      <c r="BD360" s="92" t="str">
        <f>DataEntry!M360</f>
        <v/>
      </c>
      <c r="BE360" s="93" t="str">
        <f>DataEntry!N360</f>
        <v/>
      </c>
      <c r="BF360" s="77" t="str">
        <f t="shared" si="590"/>
        <v/>
      </c>
      <c r="BG360" s="77" t="str">
        <f t="shared" si="591"/>
        <v/>
      </c>
      <c r="BH360" s="77" t="str">
        <f t="shared" si="592"/>
        <v/>
      </c>
      <c r="BI360" s="83">
        <f t="shared" si="593"/>
        <v>0</v>
      </c>
      <c r="BJ360" s="83">
        <f t="shared" si="594"/>
        <v>0</v>
      </c>
      <c r="BK360" s="83">
        <f t="shared" si="595"/>
        <v>0</v>
      </c>
      <c r="BL360" s="84" t="str">
        <f t="shared" si="528"/>
        <v/>
      </c>
      <c r="BM360" s="84" t="str">
        <f t="shared" si="529"/>
        <v/>
      </c>
      <c r="BN360" s="85" t="str">
        <f t="shared" si="596"/>
        <v/>
      </c>
      <c r="BO360" s="84" t="str">
        <f t="shared" si="530"/>
        <v/>
      </c>
      <c r="BP360" s="84" t="str">
        <f t="shared" si="531"/>
        <v/>
      </c>
      <c r="BQ360" s="84" t="str">
        <f t="shared" si="532"/>
        <v/>
      </c>
      <c r="BR360" s="84" t="str">
        <f t="shared" si="597"/>
        <v/>
      </c>
      <c r="BS360" s="84" t="str">
        <f t="shared" si="597"/>
        <v/>
      </c>
      <c r="BT360" s="84" t="str">
        <f t="shared" si="597"/>
        <v/>
      </c>
      <c r="BU360" s="86" t="str">
        <f t="shared" si="598"/>
        <v/>
      </c>
      <c r="BV360" s="86" t="str">
        <f t="shared" si="598"/>
        <v/>
      </c>
      <c r="BW360" s="86" t="str">
        <f t="shared" si="598"/>
        <v/>
      </c>
      <c r="BX360" s="86" t="str">
        <f t="shared" si="599"/>
        <v/>
      </c>
      <c r="BY360" s="86" t="str">
        <f t="shared" si="599"/>
        <v/>
      </c>
      <c r="BZ360" s="86" t="str">
        <f t="shared" si="599"/>
        <v/>
      </c>
      <c r="CA360" s="83">
        <f>IF(AND(DataEntry!B360&gt;=ExFrom,DataEntry!B360&lt;=ExTo),0,IF(AR360&lt;DS360,0,DB360))</f>
        <v>0</v>
      </c>
      <c r="CB360" s="83">
        <f>IF(AND(DataEntry!B360&gt;=ExFrom,DataEntry!B360&lt;=ExTo),0,IF(AT360&lt;DT360,0,DC360))</f>
        <v>0</v>
      </c>
      <c r="CC360" s="14" t="str">
        <f t="shared" si="600"/>
        <v/>
      </c>
      <c r="CD360" s="72" t="str">
        <f t="shared" si="533"/>
        <v/>
      </c>
      <c r="CE360" s="87" t="str">
        <f t="shared" si="601"/>
        <v/>
      </c>
      <c r="CF360" s="88">
        <f t="shared" si="602"/>
        <v>0</v>
      </c>
      <c r="CG360" s="88">
        <f t="shared" si="603"/>
        <v>0</v>
      </c>
      <c r="CH360" s="87" t="str">
        <f t="shared" si="604"/>
        <v/>
      </c>
      <c r="CI360" s="89">
        <f t="shared" si="534"/>
        <v>1</v>
      </c>
      <c r="CJ360" s="89">
        <f t="shared" si="535"/>
        <v>1</v>
      </c>
      <c r="CK360" s="157">
        <f t="shared" si="536"/>
        <v>0</v>
      </c>
      <c r="CL360" s="90">
        <f t="shared" si="537"/>
        <v>0</v>
      </c>
      <c r="CM360" s="157">
        <f t="shared" si="538"/>
        <v>0</v>
      </c>
      <c r="CN360" s="90">
        <f t="shared" si="539"/>
        <v>0</v>
      </c>
      <c r="CO360" s="157">
        <f t="shared" si="540"/>
        <v>0</v>
      </c>
      <c r="CP360" s="90">
        <f t="shared" si="541"/>
        <v>0</v>
      </c>
      <c r="CQ360" s="157">
        <f t="shared" si="542"/>
        <v>0</v>
      </c>
      <c r="CR360" s="90">
        <f t="shared" si="543"/>
        <v>0</v>
      </c>
      <c r="CS360" s="157">
        <f t="shared" si="544"/>
        <v>0</v>
      </c>
      <c r="CT360" s="90">
        <f t="shared" si="545"/>
        <v>0</v>
      </c>
      <c r="CU360" s="157">
        <f t="shared" si="546"/>
        <v>0</v>
      </c>
      <c r="CV360" s="90">
        <f t="shared" si="547"/>
        <v>0</v>
      </c>
      <c r="CW360" s="157">
        <f t="shared" si="548"/>
        <v>0</v>
      </c>
      <c r="CX360" s="90">
        <f t="shared" si="549"/>
        <v>0</v>
      </c>
      <c r="CY360" s="157">
        <f t="shared" si="550"/>
        <v>0</v>
      </c>
      <c r="CZ360" s="90">
        <f t="shared" si="551"/>
        <v>0</v>
      </c>
      <c r="DA360" s="94" t="str">
        <f>DataEntry!B360</f>
        <v/>
      </c>
      <c r="DB360" s="83">
        <f t="shared" si="552"/>
        <v>0</v>
      </c>
      <c r="DC360" s="83">
        <f t="shared" si="553"/>
        <v>0</v>
      </c>
      <c r="DD360" s="145" t="str">
        <f t="shared" si="605"/>
        <v/>
      </c>
      <c r="DE360" s="145" t="str">
        <f t="shared" si="606"/>
        <v/>
      </c>
      <c r="DF360" s="145" t="str">
        <f t="shared" si="607"/>
        <v/>
      </c>
      <c r="DG360" s="145" t="str">
        <f t="shared" si="608"/>
        <v/>
      </c>
      <c r="DH360" s="145" t="str">
        <f t="shared" si="609"/>
        <v/>
      </c>
      <c r="DI360" s="145" t="str">
        <f t="shared" si="610"/>
        <v/>
      </c>
      <c r="DJ360" s="83">
        <f t="shared" si="611"/>
        <v>0</v>
      </c>
      <c r="DK360" s="83">
        <f t="shared" si="612"/>
        <v>0</v>
      </c>
      <c r="DL360" s="84" t="str">
        <f t="shared" si="613"/>
        <v/>
      </c>
      <c r="DM360" s="14" t="str">
        <f t="shared" si="614"/>
        <v/>
      </c>
      <c r="DN360" s="87">
        <f>IFERROR(DO360*(1-DCFactor)+Results!DP360*DCFactor,"")</f>
        <v>0.2762705882352941</v>
      </c>
      <c r="DO360" s="87">
        <f>(DFactor*Rounds*Number/2+SUM(BV$3:BV348))/(Rounds*Number/2+COUNT(BV$3:BV348))</f>
        <v>0.2656470588235294</v>
      </c>
      <c r="DP360" s="87">
        <f t="shared" si="554"/>
        <v>0.29599999999999999</v>
      </c>
      <c r="DQ360" s="84">
        <f t="shared" si="555"/>
        <v>0</v>
      </c>
      <c r="DR360" s="84">
        <f t="shared" si="556"/>
        <v>0</v>
      </c>
      <c r="DS360" s="87">
        <f t="shared" si="557"/>
        <v>0.33666666666666667</v>
      </c>
      <c r="DT360" s="87">
        <f t="shared" si="558"/>
        <v>0.33666666666666667</v>
      </c>
      <c r="DU360" s="87" t="str">
        <f t="shared" si="559"/>
        <v/>
      </c>
      <c r="DV360" s="86" t="str">
        <f t="shared" si="615"/>
        <v/>
      </c>
      <c r="DW360" s="86" t="str">
        <f t="shared" si="616"/>
        <v/>
      </c>
    </row>
    <row r="361" spans="1:127" x14ac:dyDescent="0.25">
      <c r="A361" s="69">
        <v>359</v>
      </c>
      <c r="B361" s="70" t="str">
        <f>DataEntry!C361</f>
        <v/>
      </c>
      <c r="C361" s="71">
        <f>COUNTIF(D$2:D361,D361)+COUNTIF(G$2:G361,D361)</f>
        <v>106</v>
      </c>
      <c r="D361" s="72" t="str">
        <f t="shared" si="517"/>
        <v/>
      </c>
      <c r="E361" s="70" t="str">
        <f>DataEntry!E361</f>
        <v/>
      </c>
      <c r="F361" s="71">
        <f>COUNTIF(D$2:D361,G361)+COUNTIF(G$2:G361,G361)</f>
        <v>106</v>
      </c>
      <c r="G361" s="72" t="str">
        <f t="shared" si="518"/>
        <v/>
      </c>
      <c r="H361" s="73" t="str">
        <f>DataEntry!G361</f>
        <v/>
      </c>
      <c r="I361" s="73" t="str">
        <f>DataEntry!H361</f>
        <v/>
      </c>
      <c r="J361" s="158" t="str">
        <f t="shared" si="516"/>
        <v/>
      </c>
      <c r="K361" s="156">
        <f t="shared" si="519"/>
        <v>0</v>
      </c>
      <c r="L361" s="224" t="str">
        <f t="shared" si="520"/>
        <v/>
      </c>
      <c r="M361" s="224" t="str">
        <f t="shared" si="521"/>
        <v/>
      </c>
      <c r="N361" s="236" t="str">
        <f t="shared" si="560"/>
        <v/>
      </c>
      <c r="O361" s="22" t="str">
        <f t="shared" si="561"/>
        <v>TG106</v>
      </c>
      <c r="P361" s="248" t="str">
        <f t="shared" si="522"/>
        <v/>
      </c>
      <c r="Q361" s="22" t="str">
        <f t="shared" si="562"/>
        <v>TG106</v>
      </c>
      <c r="R361" s="248" t="str">
        <f t="shared" si="523"/>
        <v/>
      </c>
      <c r="S361" s="74">
        <f t="shared" si="563"/>
        <v>0</v>
      </c>
      <c r="T361" s="75">
        <f t="shared" si="564"/>
        <v>0</v>
      </c>
      <c r="U361" s="76">
        <f t="shared" si="565"/>
        <v>0</v>
      </c>
      <c r="V361" s="74">
        <f t="shared" si="566"/>
        <v>0</v>
      </c>
      <c r="W361" s="75">
        <f t="shared" si="567"/>
        <v>0</v>
      </c>
      <c r="X361" s="76">
        <f t="shared" si="568"/>
        <v>0</v>
      </c>
      <c r="Y361" s="74">
        <f t="shared" si="569"/>
        <v>0</v>
      </c>
      <c r="Z361" s="75">
        <f t="shared" si="570"/>
        <v>0</v>
      </c>
      <c r="AA361" s="76">
        <f t="shared" si="571"/>
        <v>0</v>
      </c>
      <c r="AB361" s="74">
        <f t="shared" si="572"/>
        <v>0</v>
      </c>
      <c r="AC361" s="75">
        <f t="shared" si="573"/>
        <v>0</v>
      </c>
      <c r="AD361" s="76">
        <f t="shared" si="574"/>
        <v>0</v>
      </c>
      <c r="AE361" s="74">
        <f t="shared" si="575"/>
        <v>0</v>
      </c>
      <c r="AF361" s="75">
        <f t="shared" si="576"/>
        <v>0</v>
      </c>
      <c r="AG361" s="76">
        <f t="shared" si="577"/>
        <v>0</v>
      </c>
      <c r="AH361" s="74">
        <f t="shared" si="578"/>
        <v>0</v>
      </c>
      <c r="AI361" s="75">
        <f t="shared" si="579"/>
        <v>0</v>
      </c>
      <c r="AJ361" s="76">
        <f t="shared" si="580"/>
        <v>0</v>
      </c>
      <c r="AK361" s="74">
        <f t="shared" si="581"/>
        <v>0</v>
      </c>
      <c r="AL361" s="75">
        <f t="shared" si="582"/>
        <v>0</v>
      </c>
      <c r="AM361" s="76">
        <f t="shared" si="583"/>
        <v>0</v>
      </c>
      <c r="AN361" s="74">
        <f t="shared" si="584"/>
        <v>0</v>
      </c>
      <c r="AO361" s="75">
        <f t="shared" si="585"/>
        <v>0</v>
      </c>
      <c r="AP361" s="76">
        <f t="shared" si="586"/>
        <v>0</v>
      </c>
      <c r="AQ361" s="77" t="str">
        <f t="shared" si="524"/>
        <v/>
      </c>
      <c r="AR361" s="77" t="str">
        <f t="shared" si="587"/>
        <v/>
      </c>
      <c r="AS361" s="78" t="str">
        <f t="shared" si="588"/>
        <v/>
      </c>
      <c r="AT361" s="77" t="str">
        <f t="shared" si="589"/>
        <v/>
      </c>
      <c r="AU361" s="79">
        <f t="shared" si="617"/>
        <v>0.1</v>
      </c>
      <c r="AV361" s="139">
        <f>DataEntry!P361</f>
        <v>0</v>
      </c>
      <c r="AW361" s="80" t="str">
        <f t="shared" si="525"/>
        <v/>
      </c>
      <c r="AX361" s="80" t="str">
        <f t="shared" si="526"/>
        <v/>
      </c>
      <c r="AY361" s="80" t="str">
        <f t="shared" si="527"/>
        <v/>
      </c>
      <c r="AZ361" s="92" t="str">
        <f>DataEntry!I361</f>
        <v/>
      </c>
      <c r="BA361" s="93" t="str">
        <f>DataEntry!J361</f>
        <v/>
      </c>
      <c r="BB361" s="92" t="str">
        <f>DataEntry!K361</f>
        <v/>
      </c>
      <c r="BC361" s="93" t="str">
        <f>DataEntry!L361</f>
        <v/>
      </c>
      <c r="BD361" s="92" t="str">
        <f>DataEntry!M361</f>
        <v/>
      </c>
      <c r="BE361" s="93" t="str">
        <f>DataEntry!N361</f>
        <v/>
      </c>
      <c r="BF361" s="77" t="str">
        <f t="shared" si="590"/>
        <v/>
      </c>
      <c r="BG361" s="77" t="str">
        <f t="shared" si="591"/>
        <v/>
      </c>
      <c r="BH361" s="77" t="str">
        <f t="shared" si="592"/>
        <v/>
      </c>
      <c r="BI361" s="83">
        <f t="shared" si="593"/>
        <v>0</v>
      </c>
      <c r="BJ361" s="83">
        <f t="shared" si="594"/>
        <v>0</v>
      </c>
      <c r="BK361" s="83">
        <f t="shared" si="595"/>
        <v>0</v>
      </c>
      <c r="BL361" s="84" t="str">
        <f t="shared" si="528"/>
        <v/>
      </c>
      <c r="BM361" s="84" t="str">
        <f t="shared" si="529"/>
        <v/>
      </c>
      <c r="BN361" s="85" t="str">
        <f t="shared" si="596"/>
        <v/>
      </c>
      <c r="BO361" s="84" t="str">
        <f t="shared" si="530"/>
        <v/>
      </c>
      <c r="BP361" s="84" t="str">
        <f t="shared" si="531"/>
        <v/>
      </c>
      <c r="BQ361" s="84" t="str">
        <f t="shared" si="532"/>
        <v/>
      </c>
      <c r="BR361" s="84" t="str">
        <f t="shared" si="597"/>
        <v/>
      </c>
      <c r="BS361" s="84" t="str">
        <f t="shared" si="597"/>
        <v/>
      </c>
      <c r="BT361" s="84" t="str">
        <f t="shared" si="597"/>
        <v/>
      </c>
      <c r="BU361" s="86" t="str">
        <f t="shared" si="598"/>
        <v/>
      </c>
      <c r="BV361" s="86" t="str">
        <f t="shared" si="598"/>
        <v/>
      </c>
      <c r="BW361" s="86" t="str">
        <f t="shared" si="598"/>
        <v/>
      </c>
      <c r="BX361" s="86" t="str">
        <f t="shared" si="599"/>
        <v/>
      </c>
      <c r="BY361" s="86" t="str">
        <f t="shared" si="599"/>
        <v/>
      </c>
      <c r="BZ361" s="86" t="str">
        <f t="shared" si="599"/>
        <v/>
      </c>
      <c r="CA361" s="83">
        <f>IF(AND(DataEntry!B361&gt;=ExFrom,DataEntry!B361&lt;=ExTo),0,IF(AR361&lt;DS361,0,DB361))</f>
        <v>0</v>
      </c>
      <c r="CB361" s="83">
        <f>IF(AND(DataEntry!B361&gt;=ExFrom,DataEntry!B361&lt;=ExTo),0,IF(AT361&lt;DT361,0,DC361))</f>
        <v>0</v>
      </c>
      <c r="CC361" s="14" t="str">
        <f t="shared" si="600"/>
        <v/>
      </c>
      <c r="CD361" s="72" t="str">
        <f t="shared" si="533"/>
        <v/>
      </c>
      <c r="CE361" s="87" t="str">
        <f t="shared" si="601"/>
        <v/>
      </c>
      <c r="CF361" s="88">
        <f t="shared" si="602"/>
        <v>0</v>
      </c>
      <c r="CG361" s="88">
        <f t="shared" si="603"/>
        <v>0</v>
      </c>
      <c r="CH361" s="87" t="str">
        <f t="shared" si="604"/>
        <v/>
      </c>
      <c r="CI361" s="89">
        <f t="shared" si="534"/>
        <v>1</v>
      </c>
      <c r="CJ361" s="89">
        <f t="shared" si="535"/>
        <v>1</v>
      </c>
      <c r="CK361" s="157">
        <f t="shared" si="536"/>
        <v>0</v>
      </c>
      <c r="CL361" s="90">
        <f t="shared" si="537"/>
        <v>0</v>
      </c>
      <c r="CM361" s="157">
        <f t="shared" si="538"/>
        <v>0</v>
      </c>
      <c r="CN361" s="90">
        <f t="shared" si="539"/>
        <v>0</v>
      </c>
      <c r="CO361" s="157">
        <f t="shared" si="540"/>
        <v>0</v>
      </c>
      <c r="CP361" s="90">
        <f t="shared" si="541"/>
        <v>0</v>
      </c>
      <c r="CQ361" s="157">
        <f t="shared" si="542"/>
        <v>0</v>
      </c>
      <c r="CR361" s="90">
        <f t="shared" si="543"/>
        <v>0</v>
      </c>
      <c r="CS361" s="157">
        <f t="shared" si="544"/>
        <v>0</v>
      </c>
      <c r="CT361" s="90">
        <f t="shared" si="545"/>
        <v>0</v>
      </c>
      <c r="CU361" s="157">
        <f t="shared" si="546"/>
        <v>0</v>
      </c>
      <c r="CV361" s="90">
        <f t="shared" si="547"/>
        <v>0</v>
      </c>
      <c r="CW361" s="157">
        <f t="shared" si="548"/>
        <v>0</v>
      </c>
      <c r="CX361" s="90">
        <f t="shared" si="549"/>
        <v>0</v>
      </c>
      <c r="CY361" s="157">
        <f t="shared" si="550"/>
        <v>0</v>
      </c>
      <c r="CZ361" s="90">
        <f t="shared" si="551"/>
        <v>0</v>
      </c>
      <c r="DA361" s="94" t="str">
        <f>DataEntry!B361</f>
        <v/>
      </c>
      <c r="DB361" s="83">
        <f t="shared" si="552"/>
        <v>0</v>
      </c>
      <c r="DC361" s="83">
        <f t="shared" si="553"/>
        <v>0</v>
      </c>
      <c r="DD361" s="145" t="str">
        <f t="shared" si="605"/>
        <v/>
      </c>
      <c r="DE361" s="145" t="str">
        <f t="shared" si="606"/>
        <v/>
      </c>
      <c r="DF361" s="145" t="str">
        <f t="shared" si="607"/>
        <v/>
      </c>
      <c r="DG361" s="145" t="str">
        <f t="shared" si="608"/>
        <v/>
      </c>
      <c r="DH361" s="145" t="str">
        <f t="shared" si="609"/>
        <v/>
      </c>
      <c r="DI361" s="145" t="str">
        <f t="shared" si="610"/>
        <v/>
      </c>
      <c r="DJ361" s="83">
        <f t="shared" si="611"/>
        <v>0</v>
      </c>
      <c r="DK361" s="83">
        <f t="shared" si="612"/>
        <v>0</v>
      </c>
      <c r="DL361" s="84" t="str">
        <f t="shared" si="613"/>
        <v/>
      </c>
      <c r="DM361" s="14" t="str">
        <f t="shared" si="614"/>
        <v/>
      </c>
      <c r="DN361" s="87">
        <f>IFERROR(DO361*(1-DCFactor)+Results!DP361*DCFactor,"")</f>
        <v>0.2762705882352941</v>
      </c>
      <c r="DO361" s="87">
        <f>(DFactor*Rounds*Number/2+SUM(BV$3:BV349))/(Rounds*Number/2+COUNT(BV$3:BV349))</f>
        <v>0.2656470588235294</v>
      </c>
      <c r="DP361" s="87">
        <f t="shared" si="554"/>
        <v>0.29599999999999999</v>
      </c>
      <c r="DQ361" s="84">
        <f t="shared" si="555"/>
        <v>0</v>
      </c>
      <c r="DR361" s="84">
        <f t="shared" si="556"/>
        <v>0</v>
      </c>
      <c r="DS361" s="87">
        <f t="shared" si="557"/>
        <v>0.33666666666666667</v>
      </c>
      <c r="DT361" s="87">
        <f t="shared" si="558"/>
        <v>0.33666666666666667</v>
      </c>
      <c r="DU361" s="87" t="str">
        <f t="shared" si="559"/>
        <v/>
      </c>
      <c r="DV361" s="86" t="str">
        <f t="shared" si="615"/>
        <v/>
      </c>
      <c r="DW361" s="86" t="str">
        <f t="shared" si="616"/>
        <v/>
      </c>
    </row>
    <row r="362" spans="1:127" x14ac:dyDescent="0.25">
      <c r="A362" s="69">
        <v>360</v>
      </c>
      <c r="B362" s="70" t="str">
        <f>DataEntry!C362</f>
        <v/>
      </c>
      <c r="C362" s="71">
        <f>COUNTIF(D$2:D362,D362)+COUNTIF(G$2:G362,D362)</f>
        <v>108</v>
      </c>
      <c r="D362" s="72" t="str">
        <f t="shared" si="517"/>
        <v/>
      </c>
      <c r="E362" s="70" t="str">
        <f>DataEntry!E362</f>
        <v/>
      </c>
      <c r="F362" s="71">
        <f>COUNTIF(D$2:D362,G362)+COUNTIF(G$2:G362,G362)</f>
        <v>108</v>
      </c>
      <c r="G362" s="72" t="str">
        <f t="shared" si="518"/>
        <v/>
      </c>
      <c r="H362" s="73" t="str">
        <f>DataEntry!G362</f>
        <v/>
      </c>
      <c r="I362" s="73" t="str">
        <f>DataEntry!H362</f>
        <v/>
      </c>
      <c r="J362" s="158" t="str">
        <f t="shared" si="516"/>
        <v/>
      </c>
      <c r="K362" s="156">
        <f t="shared" si="519"/>
        <v>0</v>
      </c>
      <c r="L362" s="224" t="str">
        <f t="shared" si="520"/>
        <v/>
      </c>
      <c r="M362" s="224" t="str">
        <f t="shared" si="521"/>
        <v/>
      </c>
      <c r="N362" s="236" t="str">
        <f t="shared" si="560"/>
        <v/>
      </c>
      <c r="O362" s="22" t="str">
        <f t="shared" si="561"/>
        <v>TG108</v>
      </c>
      <c r="P362" s="248" t="str">
        <f t="shared" si="522"/>
        <v/>
      </c>
      <c r="Q362" s="22" t="str">
        <f t="shared" si="562"/>
        <v>TG108</v>
      </c>
      <c r="R362" s="248" t="str">
        <f t="shared" si="523"/>
        <v/>
      </c>
      <c r="S362" s="74">
        <f t="shared" si="563"/>
        <v>0</v>
      </c>
      <c r="T362" s="75">
        <f t="shared" si="564"/>
        <v>0</v>
      </c>
      <c r="U362" s="76">
        <f t="shared" si="565"/>
        <v>0</v>
      </c>
      <c r="V362" s="74">
        <f t="shared" si="566"/>
        <v>0</v>
      </c>
      <c r="W362" s="75">
        <f t="shared" si="567"/>
        <v>0</v>
      </c>
      <c r="X362" s="76">
        <f t="shared" si="568"/>
        <v>0</v>
      </c>
      <c r="Y362" s="74">
        <f t="shared" si="569"/>
        <v>0</v>
      </c>
      <c r="Z362" s="75">
        <f t="shared" si="570"/>
        <v>0</v>
      </c>
      <c r="AA362" s="76">
        <f t="shared" si="571"/>
        <v>0</v>
      </c>
      <c r="AB362" s="74">
        <f t="shared" si="572"/>
        <v>0</v>
      </c>
      <c r="AC362" s="75">
        <f t="shared" si="573"/>
        <v>0</v>
      </c>
      <c r="AD362" s="76">
        <f t="shared" si="574"/>
        <v>0</v>
      </c>
      <c r="AE362" s="74">
        <f t="shared" si="575"/>
        <v>0</v>
      </c>
      <c r="AF362" s="75">
        <f t="shared" si="576"/>
        <v>0</v>
      </c>
      <c r="AG362" s="76">
        <f t="shared" si="577"/>
        <v>0</v>
      </c>
      <c r="AH362" s="74">
        <f t="shared" si="578"/>
        <v>0</v>
      </c>
      <c r="AI362" s="75">
        <f t="shared" si="579"/>
        <v>0</v>
      </c>
      <c r="AJ362" s="76">
        <f t="shared" si="580"/>
        <v>0</v>
      </c>
      <c r="AK362" s="74">
        <f t="shared" si="581"/>
        <v>0</v>
      </c>
      <c r="AL362" s="75">
        <f t="shared" si="582"/>
        <v>0</v>
      </c>
      <c r="AM362" s="76">
        <f t="shared" si="583"/>
        <v>0</v>
      </c>
      <c r="AN362" s="74">
        <f t="shared" si="584"/>
        <v>0</v>
      </c>
      <c r="AO362" s="75">
        <f t="shared" si="585"/>
        <v>0</v>
      </c>
      <c r="AP362" s="76">
        <f t="shared" si="586"/>
        <v>0</v>
      </c>
      <c r="AQ362" s="77" t="str">
        <f t="shared" si="524"/>
        <v/>
      </c>
      <c r="AR362" s="77" t="str">
        <f t="shared" si="587"/>
        <v/>
      </c>
      <c r="AS362" s="78" t="str">
        <f t="shared" si="588"/>
        <v/>
      </c>
      <c r="AT362" s="77" t="str">
        <f t="shared" si="589"/>
        <v/>
      </c>
      <c r="AU362" s="79">
        <f t="shared" si="617"/>
        <v>0.1</v>
      </c>
      <c r="AV362" s="139">
        <f>DataEntry!P362</f>
        <v>0</v>
      </c>
      <c r="AW362" s="80" t="str">
        <f t="shared" si="525"/>
        <v/>
      </c>
      <c r="AX362" s="80" t="str">
        <f t="shared" si="526"/>
        <v/>
      </c>
      <c r="AY362" s="80" t="str">
        <f t="shared" si="527"/>
        <v/>
      </c>
      <c r="AZ362" s="92" t="str">
        <f>DataEntry!I362</f>
        <v/>
      </c>
      <c r="BA362" s="93" t="str">
        <f>DataEntry!J362</f>
        <v/>
      </c>
      <c r="BB362" s="92" t="str">
        <f>DataEntry!K362</f>
        <v/>
      </c>
      <c r="BC362" s="93" t="str">
        <f>DataEntry!L362</f>
        <v/>
      </c>
      <c r="BD362" s="92" t="str">
        <f>DataEntry!M362</f>
        <v/>
      </c>
      <c r="BE362" s="93" t="str">
        <f>DataEntry!N362</f>
        <v/>
      </c>
      <c r="BF362" s="77" t="str">
        <f t="shared" si="590"/>
        <v/>
      </c>
      <c r="BG362" s="77" t="str">
        <f t="shared" si="591"/>
        <v/>
      </c>
      <c r="BH362" s="77" t="str">
        <f t="shared" si="592"/>
        <v/>
      </c>
      <c r="BI362" s="83">
        <f t="shared" si="593"/>
        <v>0</v>
      </c>
      <c r="BJ362" s="83">
        <f t="shared" si="594"/>
        <v>0</v>
      </c>
      <c r="BK362" s="83">
        <f t="shared" si="595"/>
        <v>0</v>
      </c>
      <c r="BL362" s="84" t="str">
        <f t="shared" si="528"/>
        <v/>
      </c>
      <c r="BM362" s="84" t="str">
        <f t="shared" si="529"/>
        <v/>
      </c>
      <c r="BN362" s="85" t="str">
        <f t="shared" si="596"/>
        <v/>
      </c>
      <c r="BO362" s="84" t="str">
        <f t="shared" si="530"/>
        <v/>
      </c>
      <c r="BP362" s="84" t="str">
        <f t="shared" si="531"/>
        <v/>
      </c>
      <c r="BQ362" s="84" t="str">
        <f t="shared" si="532"/>
        <v/>
      </c>
      <c r="BR362" s="84" t="str">
        <f t="shared" si="597"/>
        <v/>
      </c>
      <c r="BS362" s="84" t="str">
        <f t="shared" si="597"/>
        <v/>
      </c>
      <c r="BT362" s="84" t="str">
        <f t="shared" si="597"/>
        <v/>
      </c>
      <c r="BU362" s="86" t="str">
        <f t="shared" si="598"/>
        <v/>
      </c>
      <c r="BV362" s="86" t="str">
        <f t="shared" si="598"/>
        <v/>
      </c>
      <c r="BW362" s="86" t="str">
        <f t="shared" si="598"/>
        <v/>
      </c>
      <c r="BX362" s="86" t="str">
        <f t="shared" si="599"/>
        <v/>
      </c>
      <c r="BY362" s="86" t="str">
        <f t="shared" si="599"/>
        <v/>
      </c>
      <c r="BZ362" s="86" t="str">
        <f t="shared" si="599"/>
        <v/>
      </c>
      <c r="CA362" s="83">
        <f>IF(AND(DataEntry!B362&gt;=ExFrom,DataEntry!B362&lt;=ExTo),0,IF(AR362&lt;DS362,0,DB362))</f>
        <v>0</v>
      </c>
      <c r="CB362" s="83">
        <f>IF(AND(DataEntry!B362&gt;=ExFrom,DataEntry!B362&lt;=ExTo),0,IF(AT362&lt;DT362,0,DC362))</f>
        <v>0</v>
      </c>
      <c r="CC362" s="14" t="str">
        <f t="shared" si="600"/>
        <v/>
      </c>
      <c r="CD362" s="72" t="str">
        <f t="shared" si="533"/>
        <v/>
      </c>
      <c r="CE362" s="87" t="str">
        <f t="shared" si="601"/>
        <v/>
      </c>
      <c r="CF362" s="88">
        <f t="shared" si="602"/>
        <v>0</v>
      </c>
      <c r="CG362" s="88">
        <f t="shared" si="603"/>
        <v>0</v>
      </c>
      <c r="CH362" s="87" t="str">
        <f t="shared" si="604"/>
        <v/>
      </c>
      <c r="CI362" s="89">
        <f t="shared" si="534"/>
        <v>1</v>
      </c>
      <c r="CJ362" s="89">
        <f t="shared" si="535"/>
        <v>1</v>
      </c>
      <c r="CK362" s="157">
        <f t="shared" si="536"/>
        <v>0</v>
      </c>
      <c r="CL362" s="90">
        <f t="shared" si="537"/>
        <v>0</v>
      </c>
      <c r="CM362" s="157">
        <f t="shared" si="538"/>
        <v>0</v>
      </c>
      <c r="CN362" s="90">
        <f t="shared" si="539"/>
        <v>0</v>
      </c>
      <c r="CO362" s="157">
        <f t="shared" si="540"/>
        <v>0</v>
      </c>
      <c r="CP362" s="90">
        <f t="shared" si="541"/>
        <v>0</v>
      </c>
      <c r="CQ362" s="157">
        <f t="shared" si="542"/>
        <v>0</v>
      </c>
      <c r="CR362" s="90">
        <f t="shared" si="543"/>
        <v>0</v>
      </c>
      <c r="CS362" s="157">
        <f t="shared" si="544"/>
        <v>0</v>
      </c>
      <c r="CT362" s="90">
        <f t="shared" si="545"/>
        <v>0</v>
      </c>
      <c r="CU362" s="157">
        <f t="shared" si="546"/>
        <v>0</v>
      </c>
      <c r="CV362" s="90">
        <f t="shared" si="547"/>
        <v>0</v>
      </c>
      <c r="CW362" s="157">
        <f t="shared" si="548"/>
        <v>0</v>
      </c>
      <c r="CX362" s="90">
        <f t="shared" si="549"/>
        <v>0</v>
      </c>
      <c r="CY362" s="157">
        <f t="shared" si="550"/>
        <v>0</v>
      </c>
      <c r="CZ362" s="90">
        <f t="shared" si="551"/>
        <v>0</v>
      </c>
      <c r="DA362" s="94" t="str">
        <f>DataEntry!B362</f>
        <v/>
      </c>
      <c r="DB362" s="83">
        <f t="shared" si="552"/>
        <v>0</v>
      </c>
      <c r="DC362" s="83">
        <f t="shared" si="553"/>
        <v>0</v>
      </c>
      <c r="DD362" s="145" t="str">
        <f t="shared" si="605"/>
        <v/>
      </c>
      <c r="DE362" s="145" t="str">
        <f t="shared" si="606"/>
        <v/>
      </c>
      <c r="DF362" s="145" t="str">
        <f t="shared" si="607"/>
        <v/>
      </c>
      <c r="DG362" s="145" t="str">
        <f t="shared" si="608"/>
        <v/>
      </c>
      <c r="DH362" s="145" t="str">
        <f t="shared" si="609"/>
        <v/>
      </c>
      <c r="DI362" s="145" t="str">
        <f t="shared" si="610"/>
        <v/>
      </c>
      <c r="DJ362" s="83">
        <f t="shared" si="611"/>
        <v>0</v>
      </c>
      <c r="DK362" s="83">
        <f t="shared" si="612"/>
        <v>0</v>
      </c>
      <c r="DL362" s="84" t="str">
        <f t="shared" si="613"/>
        <v/>
      </c>
      <c r="DM362" s="14" t="str">
        <f t="shared" si="614"/>
        <v/>
      </c>
      <c r="DN362" s="87">
        <f>IFERROR(DO362*(1-DCFactor)+Results!DP362*DCFactor,"")</f>
        <v>0.2762705882352941</v>
      </c>
      <c r="DO362" s="87">
        <f>(DFactor*Rounds*Number/2+SUM(BV$3:BV350))/(Rounds*Number/2+COUNT(BV$3:BV350))</f>
        <v>0.2656470588235294</v>
      </c>
      <c r="DP362" s="87">
        <f t="shared" si="554"/>
        <v>0.29599999999999999</v>
      </c>
      <c r="DQ362" s="84">
        <f t="shared" si="555"/>
        <v>0</v>
      </c>
      <c r="DR362" s="84">
        <f t="shared" si="556"/>
        <v>0</v>
      </c>
      <c r="DS362" s="87">
        <f t="shared" si="557"/>
        <v>0.33666666666666667</v>
      </c>
      <c r="DT362" s="87">
        <f t="shared" si="558"/>
        <v>0.33666666666666667</v>
      </c>
      <c r="DU362" s="87" t="str">
        <f t="shared" si="559"/>
        <v/>
      </c>
      <c r="DV362" s="86" t="str">
        <f t="shared" si="615"/>
        <v/>
      </c>
      <c r="DW362" s="86" t="str">
        <f t="shared" si="616"/>
        <v/>
      </c>
    </row>
    <row r="363" spans="1:127" x14ac:dyDescent="0.25">
      <c r="A363" s="69">
        <v>361</v>
      </c>
      <c r="B363" s="70" t="str">
        <f>DataEntry!C363</f>
        <v/>
      </c>
      <c r="C363" s="71">
        <f>COUNTIF(D$2:D363,D363)+COUNTIF(G$2:G363,D363)</f>
        <v>110</v>
      </c>
      <c r="D363" s="72" t="str">
        <f t="shared" si="517"/>
        <v/>
      </c>
      <c r="E363" s="70" t="str">
        <f>DataEntry!E363</f>
        <v/>
      </c>
      <c r="F363" s="71">
        <f>COUNTIF(D$2:D363,G363)+COUNTIF(G$2:G363,G363)</f>
        <v>110</v>
      </c>
      <c r="G363" s="72" t="str">
        <f t="shared" si="518"/>
        <v/>
      </c>
      <c r="H363" s="73" t="str">
        <f>DataEntry!G363</f>
        <v/>
      </c>
      <c r="I363" s="73" t="str">
        <f>DataEntry!H363</f>
        <v/>
      </c>
      <c r="J363" s="158" t="str">
        <f t="shared" si="516"/>
        <v/>
      </c>
      <c r="K363" s="156">
        <f t="shared" si="519"/>
        <v>0</v>
      </c>
      <c r="L363" s="224" t="str">
        <f t="shared" si="520"/>
        <v/>
      </c>
      <c r="M363" s="224" t="str">
        <f t="shared" si="521"/>
        <v/>
      </c>
      <c r="N363" s="236" t="str">
        <f t="shared" si="560"/>
        <v/>
      </c>
      <c r="O363" s="22" t="str">
        <f t="shared" si="561"/>
        <v>TG110</v>
      </c>
      <c r="P363" s="248" t="str">
        <f t="shared" si="522"/>
        <v/>
      </c>
      <c r="Q363" s="22" t="str">
        <f t="shared" si="562"/>
        <v>TG110</v>
      </c>
      <c r="R363" s="248" t="str">
        <f t="shared" si="523"/>
        <v/>
      </c>
      <c r="S363" s="74">
        <f t="shared" si="563"/>
        <v>0</v>
      </c>
      <c r="T363" s="75">
        <f t="shared" si="564"/>
        <v>0</v>
      </c>
      <c r="U363" s="76">
        <f t="shared" si="565"/>
        <v>0</v>
      </c>
      <c r="V363" s="74">
        <f t="shared" si="566"/>
        <v>0</v>
      </c>
      <c r="W363" s="75">
        <f t="shared" si="567"/>
        <v>0</v>
      </c>
      <c r="X363" s="76">
        <f t="shared" si="568"/>
        <v>0</v>
      </c>
      <c r="Y363" s="74">
        <f t="shared" si="569"/>
        <v>0</v>
      </c>
      <c r="Z363" s="75">
        <f t="shared" si="570"/>
        <v>0</v>
      </c>
      <c r="AA363" s="76">
        <f t="shared" si="571"/>
        <v>0</v>
      </c>
      <c r="AB363" s="74">
        <f t="shared" si="572"/>
        <v>0</v>
      </c>
      <c r="AC363" s="75">
        <f t="shared" si="573"/>
        <v>0</v>
      </c>
      <c r="AD363" s="76">
        <f t="shared" si="574"/>
        <v>0</v>
      </c>
      <c r="AE363" s="74">
        <f t="shared" si="575"/>
        <v>0</v>
      </c>
      <c r="AF363" s="75">
        <f t="shared" si="576"/>
        <v>0</v>
      </c>
      <c r="AG363" s="76">
        <f t="shared" si="577"/>
        <v>0</v>
      </c>
      <c r="AH363" s="74">
        <f t="shared" si="578"/>
        <v>0</v>
      </c>
      <c r="AI363" s="75">
        <f t="shared" si="579"/>
        <v>0</v>
      </c>
      <c r="AJ363" s="76">
        <f t="shared" si="580"/>
        <v>0</v>
      </c>
      <c r="AK363" s="74">
        <f t="shared" si="581"/>
        <v>0</v>
      </c>
      <c r="AL363" s="75">
        <f t="shared" si="582"/>
        <v>0</v>
      </c>
      <c r="AM363" s="76">
        <f t="shared" si="583"/>
        <v>0</v>
      </c>
      <c r="AN363" s="74">
        <f t="shared" si="584"/>
        <v>0</v>
      </c>
      <c r="AO363" s="75">
        <f t="shared" si="585"/>
        <v>0</v>
      </c>
      <c r="AP363" s="76">
        <f t="shared" si="586"/>
        <v>0</v>
      </c>
      <c r="AQ363" s="77" t="str">
        <f t="shared" si="524"/>
        <v/>
      </c>
      <c r="AR363" s="77" t="str">
        <f t="shared" si="587"/>
        <v/>
      </c>
      <c r="AS363" s="78" t="str">
        <f t="shared" si="588"/>
        <v/>
      </c>
      <c r="AT363" s="77" t="str">
        <f t="shared" si="589"/>
        <v/>
      </c>
      <c r="AU363" s="79">
        <f t="shared" si="617"/>
        <v>0.1</v>
      </c>
      <c r="AV363" s="139">
        <f>DataEntry!P363</f>
        <v>0</v>
      </c>
      <c r="AW363" s="80" t="str">
        <f t="shared" si="525"/>
        <v/>
      </c>
      <c r="AX363" s="80" t="str">
        <f t="shared" si="526"/>
        <v/>
      </c>
      <c r="AY363" s="80" t="str">
        <f t="shared" si="527"/>
        <v/>
      </c>
      <c r="AZ363" s="92" t="str">
        <f>DataEntry!I363</f>
        <v/>
      </c>
      <c r="BA363" s="93" t="str">
        <f>DataEntry!J363</f>
        <v/>
      </c>
      <c r="BB363" s="92" t="str">
        <f>DataEntry!K363</f>
        <v/>
      </c>
      <c r="BC363" s="93" t="str">
        <f>DataEntry!L363</f>
        <v/>
      </c>
      <c r="BD363" s="92" t="str">
        <f>DataEntry!M363</f>
        <v/>
      </c>
      <c r="BE363" s="93" t="str">
        <f>DataEntry!N363</f>
        <v/>
      </c>
      <c r="BF363" s="77" t="str">
        <f t="shared" si="590"/>
        <v/>
      </c>
      <c r="BG363" s="77" t="str">
        <f t="shared" si="591"/>
        <v/>
      </c>
      <c r="BH363" s="77" t="str">
        <f t="shared" si="592"/>
        <v/>
      </c>
      <c r="BI363" s="83">
        <f t="shared" si="593"/>
        <v>0</v>
      </c>
      <c r="BJ363" s="83">
        <f t="shared" si="594"/>
        <v>0</v>
      </c>
      <c r="BK363" s="83">
        <f t="shared" si="595"/>
        <v>0</v>
      </c>
      <c r="BL363" s="84" t="str">
        <f t="shared" si="528"/>
        <v/>
      </c>
      <c r="BM363" s="84" t="str">
        <f t="shared" si="529"/>
        <v/>
      </c>
      <c r="BN363" s="85" t="str">
        <f t="shared" si="596"/>
        <v/>
      </c>
      <c r="BO363" s="84" t="str">
        <f t="shared" si="530"/>
        <v/>
      </c>
      <c r="BP363" s="84" t="str">
        <f t="shared" si="531"/>
        <v/>
      </c>
      <c r="BQ363" s="84" t="str">
        <f t="shared" si="532"/>
        <v/>
      </c>
      <c r="BR363" s="84" t="str">
        <f t="shared" si="597"/>
        <v/>
      </c>
      <c r="BS363" s="84" t="str">
        <f t="shared" si="597"/>
        <v/>
      </c>
      <c r="BT363" s="84" t="str">
        <f t="shared" si="597"/>
        <v/>
      </c>
      <c r="BU363" s="86" t="str">
        <f t="shared" si="598"/>
        <v/>
      </c>
      <c r="BV363" s="86" t="str">
        <f t="shared" si="598"/>
        <v/>
      </c>
      <c r="BW363" s="86" t="str">
        <f t="shared" si="598"/>
        <v/>
      </c>
      <c r="BX363" s="86" t="str">
        <f t="shared" si="599"/>
        <v/>
      </c>
      <c r="BY363" s="86" t="str">
        <f t="shared" si="599"/>
        <v/>
      </c>
      <c r="BZ363" s="86" t="str">
        <f t="shared" si="599"/>
        <v/>
      </c>
      <c r="CA363" s="83">
        <f>IF(AND(DataEntry!B363&gt;=ExFrom,DataEntry!B363&lt;=ExTo),0,IF(AR363&lt;DS363,0,DB363))</f>
        <v>0</v>
      </c>
      <c r="CB363" s="83">
        <f>IF(AND(DataEntry!B363&gt;=ExFrom,DataEntry!B363&lt;=ExTo),0,IF(AT363&lt;DT363,0,DC363))</f>
        <v>0</v>
      </c>
      <c r="CC363" s="14" t="str">
        <f t="shared" si="600"/>
        <v/>
      </c>
      <c r="CD363" s="72" t="str">
        <f t="shared" si="533"/>
        <v/>
      </c>
      <c r="CE363" s="87" t="str">
        <f t="shared" si="601"/>
        <v/>
      </c>
      <c r="CF363" s="88">
        <f t="shared" si="602"/>
        <v>0</v>
      </c>
      <c r="CG363" s="88">
        <f t="shared" si="603"/>
        <v>0</v>
      </c>
      <c r="CH363" s="87" t="str">
        <f t="shared" si="604"/>
        <v/>
      </c>
      <c r="CI363" s="89">
        <f t="shared" si="534"/>
        <v>1</v>
      </c>
      <c r="CJ363" s="89">
        <f t="shared" si="535"/>
        <v>1</v>
      </c>
      <c r="CK363" s="157">
        <f t="shared" si="536"/>
        <v>0</v>
      </c>
      <c r="CL363" s="90">
        <f t="shared" si="537"/>
        <v>0</v>
      </c>
      <c r="CM363" s="157">
        <f t="shared" si="538"/>
        <v>0</v>
      </c>
      <c r="CN363" s="90">
        <f t="shared" si="539"/>
        <v>0</v>
      </c>
      <c r="CO363" s="157">
        <f t="shared" si="540"/>
        <v>0</v>
      </c>
      <c r="CP363" s="90">
        <f t="shared" si="541"/>
        <v>0</v>
      </c>
      <c r="CQ363" s="157">
        <f t="shared" si="542"/>
        <v>0</v>
      </c>
      <c r="CR363" s="90">
        <f t="shared" si="543"/>
        <v>0</v>
      </c>
      <c r="CS363" s="157">
        <f t="shared" si="544"/>
        <v>0</v>
      </c>
      <c r="CT363" s="90">
        <f t="shared" si="545"/>
        <v>0</v>
      </c>
      <c r="CU363" s="157">
        <f t="shared" si="546"/>
        <v>0</v>
      </c>
      <c r="CV363" s="90">
        <f t="shared" si="547"/>
        <v>0</v>
      </c>
      <c r="CW363" s="157">
        <f t="shared" si="548"/>
        <v>0</v>
      </c>
      <c r="CX363" s="90">
        <f t="shared" si="549"/>
        <v>0</v>
      </c>
      <c r="CY363" s="157">
        <f t="shared" si="550"/>
        <v>0</v>
      </c>
      <c r="CZ363" s="90">
        <f t="shared" si="551"/>
        <v>0</v>
      </c>
      <c r="DA363" s="94" t="str">
        <f>DataEntry!B363</f>
        <v/>
      </c>
      <c r="DB363" s="83">
        <f t="shared" si="552"/>
        <v>0</v>
      </c>
      <c r="DC363" s="83">
        <f t="shared" si="553"/>
        <v>0</v>
      </c>
      <c r="DD363" s="145" t="str">
        <f t="shared" si="605"/>
        <v/>
      </c>
      <c r="DE363" s="145" t="str">
        <f t="shared" si="606"/>
        <v/>
      </c>
      <c r="DF363" s="145" t="str">
        <f t="shared" si="607"/>
        <v/>
      </c>
      <c r="DG363" s="145" t="str">
        <f t="shared" si="608"/>
        <v/>
      </c>
      <c r="DH363" s="145" t="str">
        <f t="shared" si="609"/>
        <v/>
      </c>
      <c r="DI363" s="145" t="str">
        <f t="shared" si="610"/>
        <v/>
      </c>
      <c r="DJ363" s="83">
        <f t="shared" si="611"/>
        <v>0</v>
      </c>
      <c r="DK363" s="83">
        <f t="shared" si="612"/>
        <v>0</v>
      </c>
      <c r="DL363" s="84" t="str">
        <f t="shared" si="613"/>
        <v/>
      </c>
      <c r="DM363" s="14" t="str">
        <f t="shared" si="614"/>
        <v/>
      </c>
      <c r="DN363" s="87">
        <f>IFERROR(DO363*(1-DCFactor)+Results!DP363*DCFactor,"")</f>
        <v>0.2762705882352941</v>
      </c>
      <c r="DO363" s="87">
        <f>(DFactor*Rounds*Number/2+SUM(BV$3:BV351))/(Rounds*Number/2+COUNT(BV$3:BV351))</f>
        <v>0.2656470588235294</v>
      </c>
      <c r="DP363" s="87">
        <f t="shared" si="554"/>
        <v>0.29599999999999999</v>
      </c>
      <c r="DQ363" s="84">
        <f t="shared" si="555"/>
        <v>0</v>
      </c>
      <c r="DR363" s="84">
        <f t="shared" si="556"/>
        <v>0</v>
      </c>
      <c r="DS363" s="87">
        <f t="shared" si="557"/>
        <v>0.33666666666666667</v>
      </c>
      <c r="DT363" s="87">
        <f t="shared" si="558"/>
        <v>0.33666666666666667</v>
      </c>
      <c r="DU363" s="87" t="str">
        <f t="shared" si="559"/>
        <v/>
      </c>
      <c r="DV363" s="86" t="str">
        <f t="shared" si="615"/>
        <v/>
      </c>
      <c r="DW363" s="86" t="str">
        <f t="shared" si="616"/>
        <v/>
      </c>
    </row>
    <row r="364" spans="1:127" x14ac:dyDescent="0.25">
      <c r="A364" s="69">
        <v>362</v>
      </c>
      <c r="B364" s="70" t="str">
        <f>DataEntry!C364</f>
        <v/>
      </c>
      <c r="C364" s="71">
        <f>COUNTIF(D$2:D364,D364)+COUNTIF(G$2:G364,D364)</f>
        <v>112</v>
      </c>
      <c r="D364" s="72" t="str">
        <f t="shared" si="517"/>
        <v/>
      </c>
      <c r="E364" s="70" t="str">
        <f>DataEntry!E364</f>
        <v/>
      </c>
      <c r="F364" s="71">
        <f>COUNTIF(D$2:D364,G364)+COUNTIF(G$2:G364,G364)</f>
        <v>112</v>
      </c>
      <c r="G364" s="72" t="str">
        <f t="shared" si="518"/>
        <v/>
      </c>
      <c r="H364" s="73" t="str">
        <f>DataEntry!G364</f>
        <v/>
      </c>
      <c r="I364" s="73" t="str">
        <f>DataEntry!H364</f>
        <v/>
      </c>
      <c r="J364" s="158" t="str">
        <f t="shared" si="516"/>
        <v/>
      </c>
      <c r="K364" s="156">
        <f t="shared" si="519"/>
        <v>0</v>
      </c>
      <c r="L364" s="224" t="str">
        <f t="shared" si="520"/>
        <v/>
      </c>
      <c r="M364" s="224" t="str">
        <f t="shared" si="521"/>
        <v/>
      </c>
      <c r="N364" s="236" t="str">
        <f t="shared" si="560"/>
        <v/>
      </c>
      <c r="O364" s="22" t="str">
        <f t="shared" si="561"/>
        <v>TG112</v>
      </c>
      <c r="P364" s="248" t="str">
        <f t="shared" si="522"/>
        <v/>
      </c>
      <c r="Q364" s="22" t="str">
        <f t="shared" si="562"/>
        <v>TG112</v>
      </c>
      <c r="R364" s="248" t="str">
        <f t="shared" si="523"/>
        <v/>
      </c>
      <c r="S364" s="74">
        <f t="shared" si="563"/>
        <v>0</v>
      </c>
      <c r="T364" s="75">
        <f t="shared" si="564"/>
        <v>0</v>
      </c>
      <c r="U364" s="76">
        <f t="shared" si="565"/>
        <v>0</v>
      </c>
      <c r="V364" s="74">
        <f t="shared" si="566"/>
        <v>0</v>
      </c>
      <c r="W364" s="75">
        <f t="shared" si="567"/>
        <v>0</v>
      </c>
      <c r="X364" s="76">
        <f t="shared" si="568"/>
        <v>0</v>
      </c>
      <c r="Y364" s="74">
        <f t="shared" si="569"/>
        <v>0</v>
      </c>
      <c r="Z364" s="75">
        <f t="shared" si="570"/>
        <v>0</v>
      </c>
      <c r="AA364" s="76">
        <f t="shared" si="571"/>
        <v>0</v>
      </c>
      <c r="AB364" s="74">
        <f t="shared" si="572"/>
        <v>0</v>
      </c>
      <c r="AC364" s="75">
        <f t="shared" si="573"/>
        <v>0</v>
      </c>
      <c r="AD364" s="76">
        <f t="shared" si="574"/>
        <v>0</v>
      </c>
      <c r="AE364" s="74">
        <f t="shared" si="575"/>
        <v>0</v>
      </c>
      <c r="AF364" s="75">
        <f t="shared" si="576"/>
        <v>0</v>
      </c>
      <c r="AG364" s="76">
        <f t="shared" si="577"/>
        <v>0</v>
      </c>
      <c r="AH364" s="74">
        <f t="shared" si="578"/>
        <v>0</v>
      </c>
      <c r="AI364" s="75">
        <f t="shared" si="579"/>
        <v>0</v>
      </c>
      <c r="AJ364" s="76">
        <f t="shared" si="580"/>
        <v>0</v>
      </c>
      <c r="AK364" s="74">
        <f t="shared" si="581"/>
        <v>0</v>
      </c>
      <c r="AL364" s="75">
        <f t="shared" si="582"/>
        <v>0</v>
      </c>
      <c r="AM364" s="76">
        <f t="shared" si="583"/>
        <v>0</v>
      </c>
      <c r="AN364" s="74">
        <f t="shared" si="584"/>
        <v>0</v>
      </c>
      <c r="AO364" s="75">
        <f t="shared" si="585"/>
        <v>0</v>
      </c>
      <c r="AP364" s="76">
        <f t="shared" si="586"/>
        <v>0</v>
      </c>
      <c r="AQ364" s="77" t="str">
        <f t="shared" si="524"/>
        <v/>
      </c>
      <c r="AR364" s="77" t="str">
        <f t="shared" si="587"/>
        <v/>
      </c>
      <c r="AS364" s="78" t="str">
        <f t="shared" si="588"/>
        <v/>
      </c>
      <c r="AT364" s="77" t="str">
        <f t="shared" si="589"/>
        <v/>
      </c>
      <c r="AU364" s="79">
        <f t="shared" si="617"/>
        <v>0.1</v>
      </c>
      <c r="AV364" s="139">
        <f>DataEntry!P364</f>
        <v>0</v>
      </c>
      <c r="AW364" s="80" t="str">
        <f t="shared" si="525"/>
        <v/>
      </c>
      <c r="AX364" s="80" t="str">
        <f t="shared" si="526"/>
        <v/>
      </c>
      <c r="AY364" s="80" t="str">
        <f t="shared" si="527"/>
        <v/>
      </c>
      <c r="AZ364" s="92" t="str">
        <f>DataEntry!I364</f>
        <v/>
      </c>
      <c r="BA364" s="93" t="str">
        <f>DataEntry!J364</f>
        <v/>
      </c>
      <c r="BB364" s="92" t="str">
        <f>DataEntry!K364</f>
        <v/>
      </c>
      <c r="BC364" s="93" t="str">
        <f>DataEntry!L364</f>
        <v/>
      </c>
      <c r="BD364" s="92" t="str">
        <f>DataEntry!M364</f>
        <v/>
      </c>
      <c r="BE364" s="93" t="str">
        <f>DataEntry!N364</f>
        <v/>
      </c>
      <c r="BF364" s="77" t="str">
        <f t="shared" si="590"/>
        <v/>
      </c>
      <c r="BG364" s="77" t="str">
        <f t="shared" si="591"/>
        <v/>
      </c>
      <c r="BH364" s="77" t="str">
        <f t="shared" si="592"/>
        <v/>
      </c>
      <c r="BI364" s="83">
        <f t="shared" si="593"/>
        <v>0</v>
      </c>
      <c r="BJ364" s="83">
        <f t="shared" si="594"/>
        <v>0</v>
      </c>
      <c r="BK364" s="83">
        <f t="shared" si="595"/>
        <v>0</v>
      </c>
      <c r="BL364" s="84" t="str">
        <f t="shared" si="528"/>
        <v/>
      </c>
      <c r="BM364" s="84" t="str">
        <f t="shared" si="529"/>
        <v/>
      </c>
      <c r="BN364" s="85" t="str">
        <f t="shared" si="596"/>
        <v/>
      </c>
      <c r="BO364" s="84" t="str">
        <f t="shared" si="530"/>
        <v/>
      </c>
      <c r="BP364" s="84" t="str">
        <f t="shared" si="531"/>
        <v/>
      </c>
      <c r="BQ364" s="84" t="str">
        <f t="shared" si="532"/>
        <v/>
      </c>
      <c r="BR364" s="84" t="str">
        <f t="shared" si="597"/>
        <v/>
      </c>
      <c r="BS364" s="84" t="str">
        <f t="shared" si="597"/>
        <v/>
      </c>
      <c r="BT364" s="84" t="str">
        <f t="shared" si="597"/>
        <v/>
      </c>
      <c r="BU364" s="86" t="str">
        <f t="shared" si="598"/>
        <v/>
      </c>
      <c r="BV364" s="86" t="str">
        <f t="shared" si="598"/>
        <v/>
      </c>
      <c r="BW364" s="86" t="str">
        <f t="shared" si="598"/>
        <v/>
      </c>
      <c r="BX364" s="86" t="str">
        <f t="shared" si="599"/>
        <v/>
      </c>
      <c r="BY364" s="86" t="str">
        <f t="shared" si="599"/>
        <v/>
      </c>
      <c r="BZ364" s="86" t="str">
        <f t="shared" si="599"/>
        <v/>
      </c>
      <c r="CA364" s="83">
        <f>IF(AND(DataEntry!B364&gt;=ExFrom,DataEntry!B364&lt;=ExTo),0,IF(AR364&lt;DS364,0,DB364))</f>
        <v>0</v>
      </c>
      <c r="CB364" s="83">
        <f>IF(AND(DataEntry!B364&gt;=ExFrom,DataEntry!B364&lt;=ExTo),0,IF(AT364&lt;DT364,0,DC364))</f>
        <v>0</v>
      </c>
      <c r="CC364" s="14" t="str">
        <f t="shared" si="600"/>
        <v/>
      </c>
      <c r="CD364" s="72" t="str">
        <f t="shared" si="533"/>
        <v/>
      </c>
      <c r="CE364" s="87" t="str">
        <f t="shared" si="601"/>
        <v/>
      </c>
      <c r="CF364" s="88">
        <f t="shared" si="602"/>
        <v>0</v>
      </c>
      <c r="CG364" s="88">
        <f t="shared" si="603"/>
        <v>0</v>
      </c>
      <c r="CH364" s="87" t="str">
        <f t="shared" si="604"/>
        <v/>
      </c>
      <c r="CI364" s="89">
        <f t="shared" si="534"/>
        <v>1</v>
      </c>
      <c r="CJ364" s="89">
        <f t="shared" si="535"/>
        <v>1</v>
      </c>
      <c r="CK364" s="157">
        <f t="shared" si="536"/>
        <v>0</v>
      </c>
      <c r="CL364" s="90">
        <f t="shared" si="537"/>
        <v>0</v>
      </c>
      <c r="CM364" s="157">
        <f t="shared" si="538"/>
        <v>0</v>
      </c>
      <c r="CN364" s="90">
        <f t="shared" si="539"/>
        <v>0</v>
      </c>
      <c r="CO364" s="157">
        <f t="shared" si="540"/>
        <v>0</v>
      </c>
      <c r="CP364" s="90">
        <f t="shared" si="541"/>
        <v>0</v>
      </c>
      <c r="CQ364" s="157">
        <f t="shared" si="542"/>
        <v>0</v>
      </c>
      <c r="CR364" s="90">
        <f t="shared" si="543"/>
        <v>0</v>
      </c>
      <c r="CS364" s="157">
        <f t="shared" si="544"/>
        <v>0</v>
      </c>
      <c r="CT364" s="90">
        <f t="shared" si="545"/>
        <v>0</v>
      </c>
      <c r="CU364" s="157">
        <f t="shared" si="546"/>
        <v>0</v>
      </c>
      <c r="CV364" s="90">
        <f t="shared" si="547"/>
        <v>0</v>
      </c>
      <c r="CW364" s="157">
        <f t="shared" si="548"/>
        <v>0</v>
      </c>
      <c r="CX364" s="90">
        <f t="shared" si="549"/>
        <v>0</v>
      </c>
      <c r="CY364" s="157">
        <f t="shared" si="550"/>
        <v>0</v>
      </c>
      <c r="CZ364" s="90">
        <f t="shared" si="551"/>
        <v>0</v>
      </c>
      <c r="DA364" s="94" t="str">
        <f>DataEntry!B364</f>
        <v/>
      </c>
      <c r="DB364" s="83">
        <f t="shared" si="552"/>
        <v>0</v>
      </c>
      <c r="DC364" s="83">
        <f t="shared" si="553"/>
        <v>0</v>
      </c>
      <c r="DD364" s="145" t="str">
        <f t="shared" si="605"/>
        <v/>
      </c>
      <c r="DE364" s="145" t="str">
        <f t="shared" si="606"/>
        <v/>
      </c>
      <c r="DF364" s="145" t="str">
        <f t="shared" si="607"/>
        <v/>
      </c>
      <c r="DG364" s="145" t="str">
        <f t="shared" si="608"/>
        <v/>
      </c>
      <c r="DH364" s="145" t="str">
        <f t="shared" si="609"/>
        <v/>
      </c>
      <c r="DI364" s="145" t="str">
        <f t="shared" si="610"/>
        <v/>
      </c>
      <c r="DJ364" s="83">
        <f t="shared" si="611"/>
        <v>0</v>
      </c>
      <c r="DK364" s="83">
        <f t="shared" si="612"/>
        <v>0</v>
      </c>
      <c r="DL364" s="84" t="str">
        <f t="shared" si="613"/>
        <v/>
      </c>
      <c r="DM364" s="14" t="str">
        <f t="shared" si="614"/>
        <v/>
      </c>
      <c r="DN364" s="87">
        <f>IFERROR(DO364*(1-DCFactor)+Results!DP364*DCFactor,"")</f>
        <v>0.2762705882352941</v>
      </c>
      <c r="DO364" s="87">
        <f>(DFactor*Rounds*Number/2+SUM(BV$3:BV352))/(Rounds*Number/2+COUNT(BV$3:BV352))</f>
        <v>0.2656470588235294</v>
      </c>
      <c r="DP364" s="87">
        <f t="shared" si="554"/>
        <v>0.29599999999999999</v>
      </c>
      <c r="DQ364" s="84">
        <f t="shared" si="555"/>
        <v>0</v>
      </c>
      <c r="DR364" s="84">
        <f t="shared" si="556"/>
        <v>0</v>
      </c>
      <c r="DS364" s="87">
        <f t="shared" si="557"/>
        <v>0.33666666666666667</v>
      </c>
      <c r="DT364" s="87">
        <f t="shared" si="558"/>
        <v>0.33666666666666667</v>
      </c>
      <c r="DU364" s="87" t="str">
        <f t="shared" si="559"/>
        <v/>
      </c>
      <c r="DV364" s="86" t="str">
        <f t="shared" si="615"/>
        <v/>
      </c>
      <c r="DW364" s="86" t="str">
        <f t="shared" si="616"/>
        <v/>
      </c>
    </row>
    <row r="365" spans="1:127" x14ac:dyDescent="0.25">
      <c r="A365" s="69">
        <v>363</v>
      </c>
      <c r="B365" s="70" t="str">
        <f>DataEntry!C365</f>
        <v/>
      </c>
      <c r="C365" s="71">
        <f>COUNTIF(D$2:D365,D365)+COUNTIF(G$2:G365,D365)</f>
        <v>114</v>
      </c>
      <c r="D365" s="72" t="str">
        <f t="shared" si="517"/>
        <v/>
      </c>
      <c r="E365" s="70" t="str">
        <f>DataEntry!E365</f>
        <v/>
      </c>
      <c r="F365" s="71">
        <f>COUNTIF(D$2:D365,G365)+COUNTIF(G$2:G365,G365)</f>
        <v>114</v>
      </c>
      <c r="G365" s="72" t="str">
        <f t="shared" si="518"/>
        <v/>
      </c>
      <c r="H365" s="73" t="str">
        <f>DataEntry!G365</f>
        <v/>
      </c>
      <c r="I365" s="73" t="str">
        <f>DataEntry!H365</f>
        <v/>
      </c>
      <c r="J365" s="158" t="str">
        <f t="shared" si="516"/>
        <v/>
      </c>
      <c r="K365" s="156">
        <f t="shared" si="519"/>
        <v>0</v>
      </c>
      <c r="L365" s="224" t="str">
        <f t="shared" si="520"/>
        <v/>
      </c>
      <c r="M365" s="224" t="str">
        <f t="shared" si="521"/>
        <v/>
      </c>
      <c r="N365" s="236" t="str">
        <f t="shared" si="560"/>
        <v/>
      </c>
      <c r="O365" s="22" t="str">
        <f t="shared" si="561"/>
        <v>TG114</v>
      </c>
      <c r="P365" s="248" t="str">
        <f t="shared" si="522"/>
        <v/>
      </c>
      <c r="Q365" s="22" t="str">
        <f t="shared" si="562"/>
        <v>TG114</v>
      </c>
      <c r="R365" s="248" t="str">
        <f t="shared" si="523"/>
        <v/>
      </c>
      <c r="S365" s="74">
        <f t="shared" si="563"/>
        <v>0</v>
      </c>
      <c r="T365" s="75">
        <f t="shared" si="564"/>
        <v>0</v>
      </c>
      <c r="U365" s="76">
        <f t="shared" si="565"/>
        <v>0</v>
      </c>
      <c r="V365" s="74">
        <f t="shared" si="566"/>
        <v>0</v>
      </c>
      <c r="W365" s="75">
        <f t="shared" si="567"/>
        <v>0</v>
      </c>
      <c r="X365" s="76">
        <f t="shared" si="568"/>
        <v>0</v>
      </c>
      <c r="Y365" s="74">
        <f t="shared" si="569"/>
        <v>0</v>
      </c>
      <c r="Z365" s="75">
        <f t="shared" si="570"/>
        <v>0</v>
      </c>
      <c r="AA365" s="76">
        <f t="shared" si="571"/>
        <v>0</v>
      </c>
      <c r="AB365" s="74">
        <f t="shared" si="572"/>
        <v>0</v>
      </c>
      <c r="AC365" s="75">
        <f t="shared" si="573"/>
        <v>0</v>
      </c>
      <c r="AD365" s="76">
        <f t="shared" si="574"/>
        <v>0</v>
      </c>
      <c r="AE365" s="74">
        <f t="shared" si="575"/>
        <v>0</v>
      </c>
      <c r="AF365" s="75">
        <f t="shared" si="576"/>
        <v>0</v>
      </c>
      <c r="AG365" s="76">
        <f t="shared" si="577"/>
        <v>0</v>
      </c>
      <c r="AH365" s="74">
        <f t="shared" si="578"/>
        <v>0</v>
      </c>
      <c r="AI365" s="75">
        <f t="shared" si="579"/>
        <v>0</v>
      </c>
      <c r="AJ365" s="76">
        <f t="shared" si="580"/>
        <v>0</v>
      </c>
      <c r="AK365" s="74">
        <f t="shared" si="581"/>
        <v>0</v>
      </c>
      <c r="AL365" s="75">
        <f t="shared" si="582"/>
        <v>0</v>
      </c>
      <c r="AM365" s="76">
        <f t="shared" si="583"/>
        <v>0</v>
      </c>
      <c r="AN365" s="74">
        <f t="shared" si="584"/>
        <v>0</v>
      </c>
      <c r="AO365" s="75">
        <f t="shared" si="585"/>
        <v>0</v>
      </c>
      <c r="AP365" s="76">
        <f t="shared" si="586"/>
        <v>0</v>
      </c>
      <c r="AQ365" s="77" t="str">
        <f t="shared" si="524"/>
        <v/>
      </c>
      <c r="AR365" s="77" t="str">
        <f t="shared" si="587"/>
        <v/>
      </c>
      <c r="AS365" s="78" t="str">
        <f t="shared" si="588"/>
        <v/>
      </c>
      <c r="AT365" s="77" t="str">
        <f t="shared" si="589"/>
        <v/>
      </c>
      <c r="AU365" s="79">
        <f t="shared" si="617"/>
        <v>0.1</v>
      </c>
      <c r="AV365" s="139">
        <f>DataEntry!P365</f>
        <v>0</v>
      </c>
      <c r="AW365" s="80" t="str">
        <f t="shared" si="525"/>
        <v/>
      </c>
      <c r="AX365" s="80" t="str">
        <f t="shared" si="526"/>
        <v/>
      </c>
      <c r="AY365" s="80" t="str">
        <f t="shared" si="527"/>
        <v/>
      </c>
      <c r="AZ365" s="92" t="str">
        <f>DataEntry!I365</f>
        <v/>
      </c>
      <c r="BA365" s="93" t="str">
        <f>DataEntry!J365</f>
        <v/>
      </c>
      <c r="BB365" s="92" t="str">
        <f>DataEntry!K365</f>
        <v/>
      </c>
      <c r="BC365" s="93" t="str">
        <f>DataEntry!L365</f>
        <v/>
      </c>
      <c r="BD365" s="92" t="str">
        <f>DataEntry!M365</f>
        <v/>
      </c>
      <c r="BE365" s="93" t="str">
        <f>DataEntry!N365</f>
        <v/>
      </c>
      <c r="BF365" s="77" t="str">
        <f t="shared" si="590"/>
        <v/>
      </c>
      <c r="BG365" s="77" t="str">
        <f t="shared" si="591"/>
        <v/>
      </c>
      <c r="BH365" s="77" t="str">
        <f t="shared" si="592"/>
        <v/>
      </c>
      <c r="BI365" s="83">
        <f t="shared" si="593"/>
        <v>0</v>
      </c>
      <c r="BJ365" s="83">
        <f t="shared" si="594"/>
        <v>0</v>
      </c>
      <c r="BK365" s="83">
        <f t="shared" si="595"/>
        <v>0</v>
      </c>
      <c r="BL365" s="84" t="str">
        <f t="shared" si="528"/>
        <v/>
      </c>
      <c r="BM365" s="84" t="str">
        <f t="shared" si="529"/>
        <v/>
      </c>
      <c r="BN365" s="85" t="str">
        <f t="shared" si="596"/>
        <v/>
      </c>
      <c r="BO365" s="84" t="str">
        <f t="shared" si="530"/>
        <v/>
      </c>
      <c r="BP365" s="84" t="str">
        <f t="shared" si="531"/>
        <v/>
      </c>
      <c r="BQ365" s="84" t="str">
        <f t="shared" si="532"/>
        <v/>
      </c>
      <c r="BR365" s="84" t="str">
        <f t="shared" si="597"/>
        <v/>
      </c>
      <c r="BS365" s="84" t="str">
        <f t="shared" si="597"/>
        <v/>
      </c>
      <c r="BT365" s="84" t="str">
        <f t="shared" si="597"/>
        <v/>
      </c>
      <c r="BU365" s="86" t="str">
        <f t="shared" si="598"/>
        <v/>
      </c>
      <c r="BV365" s="86" t="str">
        <f t="shared" si="598"/>
        <v/>
      </c>
      <c r="BW365" s="86" t="str">
        <f t="shared" si="598"/>
        <v/>
      </c>
      <c r="BX365" s="86" t="str">
        <f t="shared" si="599"/>
        <v/>
      </c>
      <c r="BY365" s="86" t="str">
        <f t="shared" si="599"/>
        <v/>
      </c>
      <c r="BZ365" s="86" t="str">
        <f t="shared" si="599"/>
        <v/>
      </c>
      <c r="CA365" s="83">
        <f>IF(AND(DataEntry!B365&gt;=ExFrom,DataEntry!B365&lt;=ExTo),0,IF(AR365&lt;DS365,0,DB365))</f>
        <v>0</v>
      </c>
      <c r="CB365" s="83">
        <f>IF(AND(DataEntry!B365&gt;=ExFrom,DataEntry!B365&lt;=ExTo),0,IF(AT365&lt;DT365,0,DC365))</f>
        <v>0</v>
      </c>
      <c r="CC365" s="14" t="str">
        <f t="shared" si="600"/>
        <v/>
      </c>
      <c r="CD365" s="72" t="str">
        <f t="shared" si="533"/>
        <v/>
      </c>
      <c r="CE365" s="87" t="str">
        <f t="shared" si="601"/>
        <v/>
      </c>
      <c r="CF365" s="88">
        <f t="shared" si="602"/>
        <v>0</v>
      </c>
      <c r="CG365" s="88">
        <f t="shared" si="603"/>
        <v>0</v>
      </c>
      <c r="CH365" s="87" t="str">
        <f t="shared" si="604"/>
        <v/>
      </c>
      <c r="CI365" s="89">
        <f t="shared" si="534"/>
        <v>1</v>
      </c>
      <c r="CJ365" s="89">
        <f t="shared" si="535"/>
        <v>1</v>
      </c>
      <c r="CK365" s="157">
        <f t="shared" si="536"/>
        <v>0</v>
      </c>
      <c r="CL365" s="90">
        <f t="shared" si="537"/>
        <v>0</v>
      </c>
      <c r="CM365" s="157">
        <f t="shared" si="538"/>
        <v>0</v>
      </c>
      <c r="CN365" s="90">
        <f t="shared" si="539"/>
        <v>0</v>
      </c>
      <c r="CO365" s="157">
        <f t="shared" si="540"/>
        <v>0</v>
      </c>
      <c r="CP365" s="90">
        <f t="shared" si="541"/>
        <v>0</v>
      </c>
      <c r="CQ365" s="157">
        <f t="shared" si="542"/>
        <v>0</v>
      </c>
      <c r="CR365" s="90">
        <f t="shared" si="543"/>
        <v>0</v>
      </c>
      <c r="CS365" s="157">
        <f t="shared" si="544"/>
        <v>0</v>
      </c>
      <c r="CT365" s="90">
        <f t="shared" si="545"/>
        <v>0</v>
      </c>
      <c r="CU365" s="157">
        <f t="shared" si="546"/>
        <v>0</v>
      </c>
      <c r="CV365" s="90">
        <f t="shared" si="547"/>
        <v>0</v>
      </c>
      <c r="CW365" s="157">
        <f t="shared" si="548"/>
        <v>0</v>
      </c>
      <c r="CX365" s="90">
        <f t="shared" si="549"/>
        <v>0</v>
      </c>
      <c r="CY365" s="157">
        <f t="shared" si="550"/>
        <v>0</v>
      </c>
      <c r="CZ365" s="90">
        <f t="shared" si="551"/>
        <v>0</v>
      </c>
      <c r="DA365" s="94" t="str">
        <f>DataEntry!B365</f>
        <v/>
      </c>
      <c r="DB365" s="83">
        <f t="shared" si="552"/>
        <v>0</v>
      </c>
      <c r="DC365" s="83">
        <f t="shared" si="553"/>
        <v>0</v>
      </c>
      <c r="DD365" s="145" t="str">
        <f t="shared" si="605"/>
        <v/>
      </c>
      <c r="DE365" s="145" t="str">
        <f t="shared" si="606"/>
        <v/>
      </c>
      <c r="DF365" s="145" t="str">
        <f t="shared" si="607"/>
        <v/>
      </c>
      <c r="DG365" s="145" t="str">
        <f t="shared" si="608"/>
        <v/>
      </c>
      <c r="DH365" s="145" t="str">
        <f t="shared" si="609"/>
        <v/>
      </c>
      <c r="DI365" s="145" t="str">
        <f t="shared" si="610"/>
        <v/>
      </c>
      <c r="DJ365" s="83">
        <f t="shared" si="611"/>
        <v>0</v>
      </c>
      <c r="DK365" s="83">
        <f t="shared" si="612"/>
        <v>0</v>
      </c>
      <c r="DL365" s="84" t="str">
        <f t="shared" si="613"/>
        <v/>
      </c>
      <c r="DM365" s="14" t="str">
        <f t="shared" si="614"/>
        <v/>
      </c>
      <c r="DN365" s="87">
        <f>IFERROR(DO365*(1-DCFactor)+Results!DP365*DCFactor,"")</f>
        <v>0.2762705882352941</v>
      </c>
      <c r="DO365" s="87">
        <f>(DFactor*Rounds*Number/2+SUM(BV$3:BV353))/(Rounds*Number/2+COUNT(BV$3:BV353))</f>
        <v>0.2656470588235294</v>
      </c>
      <c r="DP365" s="87">
        <f t="shared" si="554"/>
        <v>0.29599999999999999</v>
      </c>
      <c r="DQ365" s="84">
        <f t="shared" si="555"/>
        <v>0</v>
      </c>
      <c r="DR365" s="84">
        <f t="shared" si="556"/>
        <v>0</v>
      </c>
      <c r="DS365" s="87">
        <f t="shared" si="557"/>
        <v>0.33666666666666667</v>
      </c>
      <c r="DT365" s="87">
        <f t="shared" si="558"/>
        <v>0.33666666666666667</v>
      </c>
      <c r="DU365" s="87" t="str">
        <f t="shared" si="559"/>
        <v/>
      </c>
      <c r="DV365" s="86" t="str">
        <f t="shared" si="615"/>
        <v/>
      </c>
      <c r="DW365" s="86" t="str">
        <f t="shared" si="616"/>
        <v/>
      </c>
    </row>
    <row r="366" spans="1:127" x14ac:dyDescent="0.25">
      <c r="A366" s="69">
        <v>364</v>
      </c>
      <c r="B366" s="70" t="str">
        <f>DataEntry!C366</f>
        <v/>
      </c>
      <c r="C366" s="71">
        <f>COUNTIF(D$2:D366,D366)+COUNTIF(G$2:G366,D366)</f>
        <v>116</v>
      </c>
      <c r="D366" s="72" t="str">
        <f t="shared" si="517"/>
        <v/>
      </c>
      <c r="E366" s="70" t="str">
        <f>DataEntry!E366</f>
        <v/>
      </c>
      <c r="F366" s="71">
        <f>COUNTIF(D$2:D366,G366)+COUNTIF(G$2:G366,G366)</f>
        <v>116</v>
      </c>
      <c r="G366" s="72" t="str">
        <f t="shared" si="518"/>
        <v/>
      </c>
      <c r="H366" s="73" t="str">
        <f>DataEntry!G366</f>
        <v/>
      </c>
      <c r="I366" s="73" t="str">
        <f>DataEntry!H366</f>
        <v/>
      </c>
      <c r="J366" s="158" t="str">
        <f t="shared" si="516"/>
        <v/>
      </c>
      <c r="K366" s="156">
        <f t="shared" si="519"/>
        <v>0</v>
      </c>
      <c r="L366" s="224" t="str">
        <f t="shared" si="520"/>
        <v/>
      </c>
      <c r="M366" s="224" t="str">
        <f t="shared" si="521"/>
        <v/>
      </c>
      <c r="N366" s="236" t="str">
        <f t="shared" si="560"/>
        <v/>
      </c>
      <c r="O366" s="22" t="str">
        <f t="shared" si="561"/>
        <v>TG116</v>
      </c>
      <c r="P366" s="248" t="str">
        <f t="shared" si="522"/>
        <v/>
      </c>
      <c r="Q366" s="22" t="str">
        <f t="shared" si="562"/>
        <v>TG116</v>
      </c>
      <c r="R366" s="248" t="str">
        <f t="shared" si="523"/>
        <v/>
      </c>
      <c r="S366" s="74">
        <f t="shared" si="563"/>
        <v>0</v>
      </c>
      <c r="T366" s="75">
        <f t="shared" si="564"/>
        <v>0</v>
      </c>
      <c r="U366" s="76">
        <f t="shared" si="565"/>
        <v>0</v>
      </c>
      <c r="V366" s="74">
        <f t="shared" si="566"/>
        <v>0</v>
      </c>
      <c r="W366" s="75">
        <f t="shared" si="567"/>
        <v>0</v>
      </c>
      <c r="X366" s="76">
        <f t="shared" si="568"/>
        <v>0</v>
      </c>
      <c r="Y366" s="74">
        <f t="shared" si="569"/>
        <v>0</v>
      </c>
      <c r="Z366" s="75">
        <f t="shared" si="570"/>
        <v>0</v>
      </c>
      <c r="AA366" s="76">
        <f t="shared" si="571"/>
        <v>0</v>
      </c>
      <c r="AB366" s="74">
        <f t="shared" si="572"/>
        <v>0</v>
      </c>
      <c r="AC366" s="75">
        <f t="shared" si="573"/>
        <v>0</v>
      </c>
      <c r="AD366" s="76">
        <f t="shared" si="574"/>
        <v>0</v>
      </c>
      <c r="AE366" s="74">
        <f t="shared" si="575"/>
        <v>0</v>
      </c>
      <c r="AF366" s="75">
        <f t="shared" si="576"/>
        <v>0</v>
      </c>
      <c r="AG366" s="76">
        <f t="shared" si="577"/>
        <v>0</v>
      </c>
      <c r="AH366" s="74">
        <f t="shared" si="578"/>
        <v>0</v>
      </c>
      <c r="AI366" s="75">
        <f t="shared" si="579"/>
        <v>0</v>
      </c>
      <c r="AJ366" s="76">
        <f t="shared" si="580"/>
        <v>0</v>
      </c>
      <c r="AK366" s="74">
        <f t="shared" si="581"/>
        <v>0</v>
      </c>
      <c r="AL366" s="75">
        <f t="shared" si="582"/>
        <v>0</v>
      </c>
      <c r="AM366" s="76">
        <f t="shared" si="583"/>
        <v>0</v>
      </c>
      <c r="AN366" s="74">
        <f t="shared" si="584"/>
        <v>0</v>
      </c>
      <c r="AO366" s="75">
        <f t="shared" si="585"/>
        <v>0</v>
      </c>
      <c r="AP366" s="76">
        <f t="shared" si="586"/>
        <v>0</v>
      </c>
      <c r="AQ366" s="77" t="str">
        <f t="shared" si="524"/>
        <v/>
      </c>
      <c r="AR366" s="77" t="str">
        <f t="shared" si="587"/>
        <v/>
      </c>
      <c r="AS366" s="78" t="str">
        <f t="shared" si="588"/>
        <v/>
      </c>
      <c r="AT366" s="77" t="str">
        <f t="shared" si="589"/>
        <v/>
      </c>
      <c r="AU366" s="79">
        <f t="shared" si="617"/>
        <v>0.1</v>
      </c>
      <c r="AV366" s="139">
        <f>DataEntry!P366</f>
        <v>0</v>
      </c>
      <c r="AW366" s="80" t="str">
        <f t="shared" si="525"/>
        <v/>
      </c>
      <c r="AX366" s="80" t="str">
        <f t="shared" si="526"/>
        <v/>
      </c>
      <c r="AY366" s="80" t="str">
        <f t="shared" si="527"/>
        <v/>
      </c>
      <c r="AZ366" s="92" t="str">
        <f>DataEntry!I366</f>
        <v/>
      </c>
      <c r="BA366" s="93" t="str">
        <f>DataEntry!J366</f>
        <v/>
      </c>
      <c r="BB366" s="92" t="str">
        <f>DataEntry!K366</f>
        <v/>
      </c>
      <c r="BC366" s="93" t="str">
        <f>DataEntry!L366</f>
        <v/>
      </c>
      <c r="BD366" s="92" t="str">
        <f>DataEntry!M366</f>
        <v/>
      </c>
      <c r="BE366" s="93" t="str">
        <f>DataEntry!N366</f>
        <v/>
      </c>
      <c r="BF366" s="77" t="str">
        <f t="shared" si="590"/>
        <v/>
      </c>
      <c r="BG366" s="77" t="str">
        <f t="shared" si="591"/>
        <v/>
      </c>
      <c r="BH366" s="77" t="str">
        <f t="shared" si="592"/>
        <v/>
      </c>
      <c r="BI366" s="83">
        <f t="shared" si="593"/>
        <v>0</v>
      </c>
      <c r="BJ366" s="83">
        <f t="shared" si="594"/>
        <v>0</v>
      </c>
      <c r="BK366" s="83">
        <f t="shared" si="595"/>
        <v>0</v>
      </c>
      <c r="BL366" s="84" t="str">
        <f t="shared" si="528"/>
        <v/>
      </c>
      <c r="BM366" s="84" t="str">
        <f t="shared" si="529"/>
        <v/>
      </c>
      <c r="BN366" s="85" t="str">
        <f t="shared" si="596"/>
        <v/>
      </c>
      <c r="BO366" s="84" t="str">
        <f t="shared" si="530"/>
        <v/>
      </c>
      <c r="BP366" s="84" t="str">
        <f t="shared" si="531"/>
        <v/>
      </c>
      <c r="BQ366" s="84" t="str">
        <f t="shared" si="532"/>
        <v/>
      </c>
      <c r="BR366" s="84" t="str">
        <f t="shared" si="597"/>
        <v/>
      </c>
      <c r="BS366" s="84" t="str">
        <f t="shared" si="597"/>
        <v/>
      </c>
      <c r="BT366" s="84" t="str">
        <f t="shared" si="597"/>
        <v/>
      </c>
      <c r="BU366" s="86" t="str">
        <f t="shared" si="598"/>
        <v/>
      </c>
      <c r="BV366" s="86" t="str">
        <f t="shared" si="598"/>
        <v/>
      </c>
      <c r="BW366" s="86" t="str">
        <f t="shared" si="598"/>
        <v/>
      </c>
      <c r="BX366" s="86" t="str">
        <f t="shared" si="599"/>
        <v/>
      </c>
      <c r="BY366" s="86" t="str">
        <f t="shared" si="599"/>
        <v/>
      </c>
      <c r="BZ366" s="86" t="str">
        <f t="shared" si="599"/>
        <v/>
      </c>
      <c r="CA366" s="83">
        <f>IF(AND(DataEntry!B366&gt;=ExFrom,DataEntry!B366&lt;=ExTo),0,IF(AR366&lt;DS366,0,DB366))</f>
        <v>0</v>
      </c>
      <c r="CB366" s="83">
        <f>IF(AND(DataEntry!B366&gt;=ExFrom,DataEntry!B366&lt;=ExTo),0,IF(AT366&lt;DT366,0,DC366))</f>
        <v>0</v>
      </c>
      <c r="CC366" s="14" t="str">
        <f t="shared" si="600"/>
        <v/>
      </c>
      <c r="CD366" s="72" t="str">
        <f t="shared" si="533"/>
        <v/>
      </c>
      <c r="CE366" s="87" t="str">
        <f t="shared" si="601"/>
        <v/>
      </c>
      <c r="CF366" s="88">
        <f t="shared" si="602"/>
        <v>0</v>
      </c>
      <c r="CG366" s="88">
        <f t="shared" si="603"/>
        <v>0</v>
      </c>
      <c r="CH366" s="87" t="str">
        <f t="shared" si="604"/>
        <v/>
      </c>
      <c r="CI366" s="89">
        <f t="shared" si="534"/>
        <v>1</v>
      </c>
      <c r="CJ366" s="89">
        <f t="shared" si="535"/>
        <v>1</v>
      </c>
      <c r="CK366" s="157">
        <f t="shared" si="536"/>
        <v>0</v>
      </c>
      <c r="CL366" s="90">
        <f t="shared" si="537"/>
        <v>0</v>
      </c>
      <c r="CM366" s="157">
        <f t="shared" si="538"/>
        <v>0</v>
      </c>
      <c r="CN366" s="90">
        <f t="shared" si="539"/>
        <v>0</v>
      </c>
      <c r="CO366" s="157">
        <f t="shared" si="540"/>
        <v>0</v>
      </c>
      <c r="CP366" s="90">
        <f t="shared" si="541"/>
        <v>0</v>
      </c>
      <c r="CQ366" s="157">
        <f t="shared" si="542"/>
        <v>0</v>
      </c>
      <c r="CR366" s="90">
        <f t="shared" si="543"/>
        <v>0</v>
      </c>
      <c r="CS366" s="157">
        <f t="shared" si="544"/>
        <v>0</v>
      </c>
      <c r="CT366" s="90">
        <f t="shared" si="545"/>
        <v>0</v>
      </c>
      <c r="CU366" s="157">
        <f t="shared" si="546"/>
        <v>0</v>
      </c>
      <c r="CV366" s="90">
        <f t="shared" si="547"/>
        <v>0</v>
      </c>
      <c r="CW366" s="157">
        <f t="shared" si="548"/>
        <v>0</v>
      </c>
      <c r="CX366" s="90">
        <f t="shared" si="549"/>
        <v>0</v>
      </c>
      <c r="CY366" s="157">
        <f t="shared" si="550"/>
        <v>0</v>
      </c>
      <c r="CZ366" s="90">
        <f t="shared" si="551"/>
        <v>0</v>
      </c>
      <c r="DA366" s="94" t="str">
        <f>DataEntry!B366</f>
        <v/>
      </c>
      <c r="DB366" s="83">
        <f t="shared" si="552"/>
        <v>0</v>
      </c>
      <c r="DC366" s="83">
        <f t="shared" si="553"/>
        <v>0</v>
      </c>
      <c r="DD366" s="145" t="str">
        <f t="shared" si="605"/>
        <v/>
      </c>
      <c r="DE366" s="145" t="str">
        <f t="shared" si="606"/>
        <v/>
      </c>
      <c r="DF366" s="145" t="str">
        <f t="shared" si="607"/>
        <v/>
      </c>
      <c r="DG366" s="145" t="str">
        <f t="shared" si="608"/>
        <v/>
      </c>
      <c r="DH366" s="145" t="str">
        <f t="shared" si="609"/>
        <v/>
      </c>
      <c r="DI366" s="145" t="str">
        <f t="shared" si="610"/>
        <v/>
      </c>
      <c r="DJ366" s="83">
        <f t="shared" si="611"/>
        <v>0</v>
      </c>
      <c r="DK366" s="83">
        <f t="shared" si="612"/>
        <v>0</v>
      </c>
      <c r="DL366" s="84" t="str">
        <f t="shared" si="613"/>
        <v/>
      </c>
      <c r="DM366" s="14" t="str">
        <f t="shared" si="614"/>
        <v/>
      </c>
      <c r="DN366" s="87">
        <f>IFERROR(DO366*(1-DCFactor)+Results!DP366*DCFactor,"")</f>
        <v>0.2762705882352941</v>
      </c>
      <c r="DO366" s="87">
        <f>(DFactor*Rounds*Number/2+SUM(BV$3:BV354))/(Rounds*Number/2+COUNT(BV$3:BV354))</f>
        <v>0.2656470588235294</v>
      </c>
      <c r="DP366" s="87">
        <f t="shared" si="554"/>
        <v>0.29599999999999999</v>
      </c>
      <c r="DQ366" s="84">
        <f t="shared" si="555"/>
        <v>0</v>
      </c>
      <c r="DR366" s="84">
        <f t="shared" si="556"/>
        <v>0</v>
      </c>
      <c r="DS366" s="87">
        <f t="shared" si="557"/>
        <v>0.33666666666666667</v>
      </c>
      <c r="DT366" s="87">
        <f t="shared" si="558"/>
        <v>0.33666666666666667</v>
      </c>
      <c r="DU366" s="87" t="str">
        <f t="shared" si="559"/>
        <v/>
      </c>
      <c r="DV366" s="86" t="str">
        <f t="shared" si="615"/>
        <v/>
      </c>
      <c r="DW366" s="86" t="str">
        <f t="shared" si="616"/>
        <v/>
      </c>
    </row>
    <row r="367" spans="1:127" x14ac:dyDescent="0.25">
      <c r="A367" s="69">
        <v>365</v>
      </c>
      <c r="B367" s="70" t="str">
        <f>DataEntry!C367</f>
        <v/>
      </c>
      <c r="C367" s="71">
        <f>COUNTIF(D$2:D367,D367)+COUNTIF(G$2:G367,D367)</f>
        <v>118</v>
      </c>
      <c r="D367" s="72" t="str">
        <f t="shared" si="517"/>
        <v/>
      </c>
      <c r="E367" s="70" t="str">
        <f>DataEntry!E367</f>
        <v/>
      </c>
      <c r="F367" s="71">
        <f>COUNTIF(D$2:D367,G367)+COUNTIF(G$2:G367,G367)</f>
        <v>118</v>
      </c>
      <c r="G367" s="72" t="str">
        <f t="shared" si="518"/>
        <v/>
      </c>
      <c r="H367" s="73" t="str">
        <f>DataEntry!G367</f>
        <v/>
      </c>
      <c r="I367" s="73" t="str">
        <f>DataEntry!H367</f>
        <v/>
      </c>
      <c r="J367" s="158" t="str">
        <f t="shared" si="516"/>
        <v/>
      </c>
      <c r="K367" s="156">
        <f t="shared" si="519"/>
        <v>0</v>
      </c>
      <c r="L367" s="224" t="str">
        <f t="shared" si="520"/>
        <v/>
      </c>
      <c r="M367" s="224" t="str">
        <f t="shared" si="521"/>
        <v/>
      </c>
      <c r="N367" s="236" t="str">
        <f t="shared" si="560"/>
        <v/>
      </c>
      <c r="O367" s="22" t="str">
        <f t="shared" si="561"/>
        <v>TG118</v>
      </c>
      <c r="P367" s="248" t="str">
        <f t="shared" si="522"/>
        <v/>
      </c>
      <c r="Q367" s="22" t="str">
        <f t="shared" si="562"/>
        <v>TG118</v>
      </c>
      <c r="R367" s="248" t="str">
        <f t="shared" si="523"/>
        <v/>
      </c>
      <c r="S367" s="74">
        <f t="shared" si="563"/>
        <v>0</v>
      </c>
      <c r="T367" s="75">
        <f t="shared" si="564"/>
        <v>0</v>
      </c>
      <c r="U367" s="76">
        <f t="shared" si="565"/>
        <v>0</v>
      </c>
      <c r="V367" s="74">
        <f t="shared" si="566"/>
        <v>0</v>
      </c>
      <c r="W367" s="75">
        <f t="shared" si="567"/>
        <v>0</v>
      </c>
      <c r="X367" s="76">
        <f t="shared" si="568"/>
        <v>0</v>
      </c>
      <c r="Y367" s="74">
        <f t="shared" si="569"/>
        <v>0</v>
      </c>
      <c r="Z367" s="75">
        <f t="shared" si="570"/>
        <v>0</v>
      </c>
      <c r="AA367" s="76">
        <f t="shared" si="571"/>
        <v>0</v>
      </c>
      <c r="AB367" s="74">
        <f t="shared" si="572"/>
        <v>0</v>
      </c>
      <c r="AC367" s="75">
        <f t="shared" si="573"/>
        <v>0</v>
      </c>
      <c r="AD367" s="76">
        <f t="shared" si="574"/>
        <v>0</v>
      </c>
      <c r="AE367" s="74">
        <f t="shared" si="575"/>
        <v>0</v>
      </c>
      <c r="AF367" s="75">
        <f t="shared" si="576"/>
        <v>0</v>
      </c>
      <c r="AG367" s="76">
        <f t="shared" si="577"/>
        <v>0</v>
      </c>
      <c r="AH367" s="74">
        <f t="shared" si="578"/>
        <v>0</v>
      </c>
      <c r="AI367" s="75">
        <f t="shared" si="579"/>
        <v>0</v>
      </c>
      <c r="AJ367" s="76">
        <f t="shared" si="580"/>
        <v>0</v>
      </c>
      <c r="AK367" s="74">
        <f t="shared" si="581"/>
        <v>0</v>
      </c>
      <c r="AL367" s="75">
        <f t="shared" si="582"/>
        <v>0</v>
      </c>
      <c r="AM367" s="76">
        <f t="shared" si="583"/>
        <v>0</v>
      </c>
      <c r="AN367" s="74">
        <f t="shared" si="584"/>
        <v>0</v>
      </c>
      <c r="AO367" s="75">
        <f t="shared" si="585"/>
        <v>0</v>
      </c>
      <c r="AP367" s="76">
        <f t="shared" si="586"/>
        <v>0</v>
      </c>
      <c r="AQ367" s="77" t="str">
        <f t="shared" si="524"/>
        <v/>
      </c>
      <c r="AR367" s="77" t="str">
        <f t="shared" si="587"/>
        <v/>
      </c>
      <c r="AS367" s="78" t="str">
        <f t="shared" si="588"/>
        <v/>
      </c>
      <c r="AT367" s="77" t="str">
        <f t="shared" si="589"/>
        <v/>
      </c>
      <c r="AU367" s="79">
        <f t="shared" si="617"/>
        <v>0.1</v>
      </c>
      <c r="AV367" s="139">
        <f>DataEntry!P367</f>
        <v>0</v>
      </c>
      <c r="AW367" s="80" t="str">
        <f t="shared" si="525"/>
        <v/>
      </c>
      <c r="AX367" s="80" t="str">
        <f t="shared" si="526"/>
        <v/>
      </c>
      <c r="AY367" s="80" t="str">
        <f t="shared" si="527"/>
        <v/>
      </c>
      <c r="AZ367" s="92" t="str">
        <f>DataEntry!I367</f>
        <v/>
      </c>
      <c r="BA367" s="93" t="str">
        <f>DataEntry!J367</f>
        <v/>
      </c>
      <c r="BB367" s="92" t="str">
        <f>DataEntry!K367</f>
        <v/>
      </c>
      <c r="BC367" s="93" t="str">
        <f>DataEntry!L367</f>
        <v/>
      </c>
      <c r="BD367" s="92" t="str">
        <f>DataEntry!M367</f>
        <v/>
      </c>
      <c r="BE367" s="93" t="str">
        <f>DataEntry!N367</f>
        <v/>
      </c>
      <c r="BF367" s="77" t="str">
        <f t="shared" si="590"/>
        <v/>
      </c>
      <c r="BG367" s="77" t="str">
        <f t="shared" si="591"/>
        <v/>
      </c>
      <c r="BH367" s="77" t="str">
        <f t="shared" si="592"/>
        <v/>
      </c>
      <c r="BI367" s="83">
        <f t="shared" si="593"/>
        <v>0</v>
      </c>
      <c r="BJ367" s="83">
        <f t="shared" si="594"/>
        <v>0</v>
      </c>
      <c r="BK367" s="83">
        <f t="shared" si="595"/>
        <v>0</v>
      </c>
      <c r="BL367" s="84" t="str">
        <f t="shared" si="528"/>
        <v/>
      </c>
      <c r="BM367" s="84" t="str">
        <f t="shared" si="529"/>
        <v/>
      </c>
      <c r="BN367" s="85" t="str">
        <f t="shared" si="596"/>
        <v/>
      </c>
      <c r="BO367" s="84" t="str">
        <f t="shared" si="530"/>
        <v/>
      </c>
      <c r="BP367" s="84" t="str">
        <f t="shared" si="531"/>
        <v/>
      </c>
      <c r="BQ367" s="84" t="str">
        <f t="shared" si="532"/>
        <v/>
      </c>
      <c r="BR367" s="84" t="str">
        <f t="shared" si="597"/>
        <v/>
      </c>
      <c r="BS367" s="84" t="str">
        <f t="shared" si="597"/>
        <v/>
      </c>
      <c r="BT367" s="84" t="str">
        <f t="shared" si="597"/>
        <v/>
      </c>
      <c r="BU367" s="86" t="str">
        <f t="shared" si="598"/>
        <v/>
      </c>
      <c r="BV367" s="86" t="str">
        <f t="shared" si="598"/>
        <v/>
      </c>
      <c r="BW367" s="86" t="str">
        <f t="shared" si="598"/>
        <v/>
      </c>
      <c r="BX367" s="86" t="str">
        <f t="shared" si="599"/>
        <v/>
      </c>
      <c r="BY367" s="86" t="str">
        <f t="shared" si="599"/>
        <v/>
      </c>
      <c r="BZ367" s="86" t="str">
        <f t="shared" si="599"/>
        <v/>
      </c>
      <c r="CA367" s="83">
        <f>IF(AND(DataEntry!B367&gt;=ExFrom,DataEntry!B367&lt;=ExTo),0,IF(AR367&lt;DS367,0,DB367))</f>
        <v>0</v>
      </c>
      <c r="CB367" s="83">
        <f>IF(AND(DataEntry!B367&gt;=ExFrom,DataEntry!B367&lt;=ExTo),0,IF(AT367&lt;DT367,0,DC367))</f>
        <v>0</v>
      </c>
      <c r="CC367" s="14" t="str">
        <f t="shared" si="600"/>
        <v/>
      </c>
      <c r="CD367" s="72" t="str">
        <f t="shared" si="533"/>
        <v/>
      </c>
      <c r="CE367" s="87" t="str">
        <f t="shared" si="601"/>
        <v/>
      </c>
      <c r="CF367" s="88">
        <f t="shared" si="602"/>
        <v>0</v>
      </c>
      <c r="CG367" s="88">
        <f t="shared" si="603"/>
        <v>0</v>
      </c>
      <c r="CH367" s="87" t="str">
        <f t="shared" si="604"/>
        <v/>
      </c>
      <c r="CI367" s="89">
        <f t="shared" si="534"/>
        <v>1</v>
      </c>
      <c r="CJ367" s="89">
        <f t="shared" si="535"/>
        <v>1</v>
      </c>
      <c r="CK367" s="157">
        <f t="shared" si="536"/>
        <v>0</v>
      </c>
      <c r="CL367" s="90">
        <f t="shared" si="537"/>
        <v>0</v>
      </c>
      <c r="CM367" s="157">
        <f t="shared" si="538"/>
        <v>0</v>
      </c>
      <c r="CN367" s="90">
        <f t="shared" si="539"/>
        <v>0</v>
      </c>
      <c r="CO367" s="157">
        <f t="shared" si="540"/>
        <v>0</v>
      </c>
      <c r="CP367" s="90">
        <f t="shared" si="541"/>
        <v>0</v>
      </c>
      <c r="CQ367" s="157">
        <f t="shared" si="542"/>
        <v>0</v>
      </c>
      <c r="CR367" s="90">
        <f t="shared" si="543"/>
        <v>0</v>
      </c>
      <c r="CS367" s="157">
        <f t="shared" si="544"/>
        <v>0</v>
      </c>
      <c r="CT367" s="90">
        <f t="shared" si="545"/>
        <v>0</v>
      </c>
      <c r="CU367" s="157">
        <f t="shared" si="546"/>
        <v>0</v>
      </c>
      <c r="CV367" s="90">
        <f t="shared" si="547"/>
        <v>0</v>
      </c>
      <c r="CW367" s="157">
        <f t="shared" si="548"/>
        <v>0</v>
      </c>
      <c r="CX367" s="90">
        <f t="shared" si="549"/>
        <v>0</v>
      </c>
      <c r="CY367" s="157">
        <f t="shared" si="550"/>
        <v>0</v>
      </c>
      <c r="CZ367" s="90">
        <f t="shared" si="551"/>
        <v>0</v>
      </c>
      <c r="DA367" s="94" t="str">
        <f>DataEntry!B367</f>
        <v/>
      </c>
      <c r="DB367" s="83">
        <f t="shared" si="552"/>
        <v>0</v>
      </c>
      <c r="DC367" s="83">
        <f t="shared" si="553"/>
        <v>0</v>
      </c>
      <c r="DD367" s="145" t="str">
        <f t="shared" si="605"/>
        <v/>
      </c>
      <c r="DE367" s="145" t="str">
        <f t="shared" si="606"/>
        <v/>
      </c>
      <c r="DF367" s="145" t="str">
        <f t="shared" si="607"/>
        <v/>
      </c>
      <c r="DG367" s="145" t="str">
        <f t="shared" si="608"/>
        <v/>
      </c>
      <c r="DH367" s="145" t="str">
        <f t="shared" si="609"/>
        <v/>
      </c>
      <c r="DI367" s="145" t="str">
        <f t="shared" si="610"/>
        <v/>
      </c>
      <c r="DJ367" s="83">
        <f t="shared" si="611"/>
        <v>0</v>
      </c>
      <c r="DK367" s="83">
        <f t="shared" si="612"/>
        <v>0</v>
      </c>
      <c r="DL367" s="84" t="str">
        <f t="shared" si="613"/>
        <v/>
      </c>
      <c r="DM367" s="14" t="str">
        <f t="shared" si="614"/>
        <v/>
      </c>
      <c r="DN367" s="87">
        <f>IFERROR(DO367*(1-DCFactor)+Results!DP367*DCFactor,"")</f>
        <v>0.2762705882352941</v>
      </c>
      <c r="DO367" s="87">
        <f>(DFactor*Rounds*Number/2+SUM(BV$3:BV355))/(Rounds*Number/2+COUNT(BV$3:BV355))</f>
        <v>0.2656470588235294</v>
      </c>
      <c r="DP367" s="87">
        <f t="shared" si="554"/>
        <v>0.29599999999999999</v>
      </c>
      <c r="DQ367" s="84">
        <f t="shared" si="555"/>
        <v>0</v>
      </c>
      <c r="DR367" s="84">
        <f t="shared" si="556"/>
        <v>0</v>
      </c>
      <c r="DS367" s="87">
        <f t="shared" si="557"/>
        <v>0.33666666666666667</v>
      </c>
      <c r="DT367" s="87">
        <f t="shared" si="558"/>
        <v>0.33666666666666667</v>
      </c>
      <c r="DU367" s="87" t="str">
        <f t="shared" si="559"/>
        <v/>
      </c>
      <c r="DV367" s="86" t="str">
        <f t="shared" si="615"/>
        <v/>
      </c>
      <c r="DW367" s="86" t="str">
        <f t="shared" si="616"/>
        <v/>
      </c>
    </row>
    <row r="368" spans="1:127" x14ac:dyDescent="0.25">
      <c r="A368" s="69">
        <v>366</v>
      </c>
      <c r="B368" s="70" t="str">
        <f>DataEntry!C368</f>
        <v/>
      </c>
      <c r="C368" s="71">
        <f>COUNTIF(D$2:D368,D368)+COUNTIF(G$2:G368,D368)</f>
        <v>120</v>
      </c>
      <c r="D368" s="72" t="str">
        <f t="shared" si="517"/>
        <v/>
      </c>
      <c r="E368" s="70" t="str">
        <f>DataEntry!E368</f>
        <v/>
      </c>
      <c r="F368" s="71">
        <f>COUNTIF(D$2:D368,G368)+COUNTIF(G$2:G368,G368)</f>
        <v>120</v>
      </c>
      <c r="G368" s="72" t="str">
        <f t="shared" si="518"/>
        <v/>
      </c>
      <c r="H368" s="73" t="str">
        <f>DataEntry!G368</f>
        <v/>
      </c>
      <c r="I368" s="73" t="str">
        <f>DataEntry!H368</f>
        <v/>
      </c>
      <c r="J368" s="158" t="str">
        <f t="shared" si="516"/>
        <v/>
      </c>
      <c r="K368" s="156">
        <f t="shared" si="519"/>
        <v>0</v>
      </c>
      <c r="L368" s="224" t="str">
        <f t="shared" si="520"/>
        <v/>
      </c>
      <c r="M368" s="224" t="str">
        <f t="shared" si="521"/>
        <v/>
      </c>
      <c r="N368" s="236" t="str">
        <f t="shared" si="560"/>
        <v/>
      </c>
      <c r="O368" s="22" t="str">
        <f t="shared" si="561"/>
        <v>TG120</v>
      </c>
      <c r="P368" s="248" t="str">
        <f t="shared" si="522"/>
        <v/>
      </c>
      <c r="Q368" s="22" t="str">
        <f t="shared" si="562"/>
        <v>TG120</v>
      </c>
      <c r="R368" s="248" t="str">
        <f t="shared" si="523"/>
        <v/>
      </c>
      <c r="S368" s="74">
        <f t="shared" si="563"/>
        <v>0</v>
      </c>
      <c r="T368" s="75">
        <f t="shared" si="564"/>
        <v>0</v>
      </c>
      <c r="U368" s="76">
        <f t="shared" si="565"/>
        <v>0</v>
      </c>
      <c r="V368" s="74">
        <f t="shared" si="566"/>
        <v>0</v>
      </c>
      <c r="W368" s="75">
        <f t="shared" si="567"/>
        <v>0</v>
      </c>
      <c r="X368" s="76">
        <f t="shared" si="568"/>
        <v>0</v>
      </c>
      <c r="Y368" s="74">
        <f t="shared" si="569"/>
        <v>0</v>
      </c>
      <c r="Z368" s="75">
        <f t="shared" si="570"/>
        <v>0</v>
      </c>
      <c r="AA368" s="76">
        <f t="shared" si="571"/>
        <v>0</v>
      </c>
      <c r="AB368" s="74">
        <f t="shared" si="572"/>
        <v>0</v>
      </c>
      <c r="AC368" s="75">
        <f t="shared" si="573"/>
        <v>0</v>
      </c>
      <c r="AD368" s="76">
        <f t="shared" si="574"/>
        <v>0</v>
      </c>
      <c r="AE368" s="74">
        <f t="shared" si="575"/>
        <v>0</v>
      </c>
      <c r="AF368" s="75">
        <f t="shared" si="576"/>
        <v>0</v>
      </c>
      <c r="AG368" s="76">
        <f t="shared" si="577"/>
        <v>0</v>
      </c>
      <c r="AH368" s="74">
        <f t="shared" si="578"/>
        <v>0</v>
      </c>
      <c r="AI368" s="75">
        <f t="shared" si="579"/>
        <v>0</v>
      </c>
      <c r="AJ368" s="76">
        <f t="shared" si="580"/>
        <v>0</v>
      </c>
      <c r="AK368" s="74">
        <f t="shared" si="581"/>
        <v>0</v>
      </c>
      <c r="AL368" s="75">
        <f t="shared" si="582"/>
        <v>0</v>
      </c>
      <c r="AM368" s="76">
        <f t="shared" si="583"/>
        <v>0</v>
      </c>
      <c r="AN368" s="74">
        <f t="shared" si="584"/>
        <v>0</v>
      </c>
      <c r="AO368" s="75">
        <f t="shared" si="585"/>
        <v>0</v>
      </c>
      <c r="AP368" s="76">
        <f t="shared" si="586"/>
        <v>0</v>
      </c>
      <c r="AQ368" s="77" t="str">
        <f t="shared" si="524"/>
        <v/>
      </c>
      <c r="AR368" s="77" t="str">
        <f t="shared" si="587"/>
        <v/>
      </c>
      <c r="AS368" s="78" t="str">
        <f t="shared" si="588"/>
        <v/>
      </c>
      <c r="AT368" s="77" t="str">
        <f t="shared" si="589"/>
        <v/>
      </c>
      <c r="AU368" s="79">
        <f t="shared" si="617"/>
        <v>0.1</v>
      </c>
      <c r="AV368" s="139">
        <f>DataEntry!P368</f>
        <v>0</v>
      </c>
      <c r="AW368" s="80" t="str">
        <f t="shared" si="525"/>
        <v/>
      </c>
      <c r="AX368" s="80" t="str">
        <f t="shared" si="526"/>
        <v/>
      </c>
      <c r="AY368" s="80" t="str">
        <f t="shared" si="527"/>
        <v/>
      </c>
      <c r="AZ368" s="92" t="str">
        <f>DataEntry!I368</f>
        <v/>
      </c>
      <c r="BA368" s="93" t="str">
        <f>DataEntry!J368</f>
        <v/>
      </c>
      <c r="BB368" s="92" t="str">
        <f>DataEntry!K368</f>
        <v/>
      </c>
      <c r="BC368" s="93" t="str">
        <f>DataEntry!L368</f>
        <v/>
      </c>
      <c r="BD368" s="92" t="str">
        <f>DataEntry!M368</f>
        <v/>
      </c>
      <c r="BE368" s="93" t="str">
        <f>DataEntry!N368</f>
        <v/>
      </c>
      <c r="BF368" s="77" t="str">
        <f t="shared" si="590"/>
        <v/>
      </c>
      <c r="BG368" s="77" t="str">
        <f t="shared" si="591"/>
        <v/>
      </c>
      <c r="BH368" s="77" t="str">
        <f t="shared" si="592"/>
        <v/>
      </c>
      <c r="BI368" s="83">
        <f t="shared" si="593"/>
        <v>0</v>
      </c>
      <c r="BJ368" s="83">
        <f t="shared" si="594"/>
        <v>0</v>
      </c>
      <c r="BK368" s="83">
        <f t="shared" si="595"/>
        <v>0</v>
      </c>
      <c r="BL368" s="84" t="str">
        <f t="shared" si="528"/>
        <v/>
      </c>
      <c r="BM368" s="84" t="str">
        <f t="shared" si="529"/>
        <v/>
      </c>
      <c r="BN368" s="85" t="str">
        <f t="shared" si="596"/>
        <v/>
      </c>
      <c r="BO368" s="84" t="str">
        <f t="shared" si="530"/>
        <v/>
      </c>
      <c r="BP368" s="84" t="str">
        <f t="shared" si="531"/>
        <v/>
      </c>
      <c r="BQ368" s="84" t="str">
        <f t="shared" si="532"/>
        <v/>
      </c>
      <c r="BR368" s="84" t="str">
        <f t="shared" si="597"/>
        <v/>
      </c>
      <c r="BS368" s="84" t="str">
        <f t="shared" si="597"/>
        <v/>
      </c>
      <c r="BT368" s="84" t="str">
        <f t="shared" si="597"/>
        <v/>
      </c>
      <c r="BU368" s="86" t="str">
        <f t="shared" si="598"/>
        <v/>
      </c>
      <c r="BV368" s="86" t="str">
        <f t="shared" si="598"/>
        <v/>
      </c>
      <c r="BW368" s="86" t="str">
        <f t="shared" si="598"/>
        <v/>
      </c>
      <c r="BX368" s="86" t="str">
        <f t="shared" si="599"/>
        <v/>
      </c>
      <c r="BY368" s="86" t="str">
        <f t="shared" si="599"/>
        <v/>
      </c>
      <c r="BZ368" s="86" t="str">
        <f t="shared" si="599"/>
        <v/>
      </c>
      <c r="CA368" s="83">
        <f>IF(AND(DataEntry!B368&gt;=ExFrom,DataEntry!B368&lt;=ExTo),0,IF(AR368&lt;DS368,0,DB368))</f>
        <v>0</v>
      </c>
      <c r="CB368" s="83">
        <f>IF(AND(DataEntry!B368&gt;=ExFrom,DataEntry!B368&lt;=ExTo),0,IF(AT368&lt;DT368,0,DC368))</f>
        <v>0</v>
      </c>
      <c r="CC368" s="14" t="str">
        <f t="shared" si="600"/>
        <v/>
      </c>
      <c r="CD368" s="72" t="str">
        <f t="shared" si="533"/>
        <v/>
      </c>
      <c r="CE368" s="87" t="str">
        <f t="shared" si="601"/>
        <v/>
      </c>
      <c r="CF368" s="88">
        <f t="shared" si="602"/>
        <v>0</v>
      </c>
      <c r="CG368" s="88">
        <f t="shared" si="603"/>
        <v>0</v>
      </c>
      <c r="CH368" s="87" t="str">
        <f t="shared" si="604"/>
        <v/>
      </c>
      <c r="CI368" s="89">
        <f t="shared" si="534"/>
        <v>1</v>
      </c>
      <c r="CJ368" s="89">
        <f t="shared" si="535"/>
        <v>1</v>
      </c>
      <c r="CK368" s="157">
        <f t="shared" si="536"/>
        <v>0</v>
      </c>
      <c r="CL368" s="90">
        <f t="shared" si="537"/>
        <v>0</v>
      </c>
      <c r="CM368" s="157">
        <f t="shared" si="538"/>
        <v>0</v>
      </c>
      <c r="CN368" s="90">
        <f t="shared" si="539"/>
        <v>0</v>
      </c>
      <c r="CO368" s="157">
        <f t="shared" si="540"/>
        <v>0</v>
      </c>
      <c r="CP368" s="90">
        <f t="shared" si="541"/>
        <v>0</v>
      </c>
      <c r="CQ368" s="157">
        <f t="shared" si="542"/>
        <v>0</v>
      </c>
      <c r="CR368" s="90">
        <f t="shared" si="543"/>
        <v>0</v>
      </c>
      <c r="CS368" s="157">
        <f t="shared" si="544"/>
        <v>0</v>
      </c>
      <c r="CT368" s="90">
        <f t="shared" si="545"/>
        <v>0</v>
      </c>
      <c r="CU368" s="157">
        <f t="shared" si="546"/>
        <v>0</v>
      </c>
      <c r="CV368" s="90">
        <f t="shared" si="547"/>
        <v>0</v>
      </c>
      <c r="CW368" s="157">
        <f t="shared" si="548"/>
        <v>0</v>
      </c>
      <c r="CX368" s="90">
        <f t="shared" si="549"/>
        <v>0</v>
      </c>
      <c r="CY368" s="157">
        <f t="shared" si="550"/>
        <v>0</v>
      </c>
      <c r="CZ368" s="90">
        <f t="shared" si="551"/>
        <v>0</v>
      </c>
      <c r="DA368" s="94" t="str">
        <f>DataEntry!B368</f>
        <v/>
      </c>
      <c r="DB368" s="83">
        <f t="shared" si="552"/>
        <v>0</v>
      </c>
      <c r="DC368" s="83">
        <f t="shared" si="553"/>
        <v>0</v>
      </c>
      <c r="DD368" s="145" t="str">
        <f t="shared" si="605"/>
        <v/>
      </c>
      <c r="DE368" s="145" t="str">
        <f t="shared" si="606"/>
        <v/>
      </c>
      <c r="DF368" s="145" t="str">
        <f t="shared" si="607"/>
        <v/>
      </c>
      <c r="DG368" s="145" t="str">
        <f t="shared" si="608"/>
        <v/>
      </c>
      <c r="DH368" s="145" t="str">
        <f t="shared" si="609"/>
        <v/>
      </c>
      <c r="DI368" s="145" t="str">
        <f t="shared" si="610"/>
        <v/>
      </c>
      <c r="DJ368" s="83">
        <f t="shared" si="611"/>
        <v>0</v>
      </c>
      <c r="DK368" s="83">
        <f t="shared" si="612"/>
        <v>0</v>
      </c>
      <c r="DL368" s="84" t="str">
        <f t="shared" si="613"/>
        <v/>
      </c>
      <c r="DM368" s="14" t="str">
        <f t="shared" si="614"/>
        <v/>
      </c>
      <c r="DN368" s="87">
        <f>IFERROR(DO368*(1-DCFactor)+Results!DP368*DCFactor,"")</f>
        <v>0.2762705882352941</v>
      </c>
      <c r="DO368" s="87">
        <f>(DFactor*Rounds*Number/2+SUM(BV$3:BV356))/(Rounds*Number/2+COUNT(BV$3:BV356))</f>
        <v>0.2656470588235294</v>
      </c>
      <c r="DP368" s="87">
        <f t="shared" si="554"/>
        <v>0.29599999999999999</v>
      </c>
      <c r="DQ368" s="84">
        <f t="shared" si="555"/>
        <v>0</v>
      </c>
      <c r="DR368" s="84">
        <f t="shared" si="556"/>
        <v>0</v>
      </c>
      <c r="DS368" s="87">
        <f t="shared" si="557"/>
        <v>0.33666666666666667</v>
      </c>
      <c r="DT368" s="87">
        <f t="shared" si="558"/>
        <v>0.33666666666666667</v>
      </c>
      <c r="DU368" s="87" t="str">
        <f t="shared" si="559"/>
        <v/>
      </c>
      <c r="DV368" s="86" t="str">
        <f t="shared" si="615"/>
        <v/>
      </c>
      <c r="DW368" s="86" t="str">
        <f t="shared" si="616"/>
        <v/>
      </c>
    </row>
    <row r="369" spans="1:127" x14ac:dyDescent="0.25">
      <c r="A369" s="69">
        <v>367</v>
      </c>
      <c r="B369" s="70" t="str">
        <f>DataEntry!C369</f>
        <v/>
      </c>
      <c r="C369" s="71">
        <f>COUNTIF(D$2:D369,D369)+COUNTIF(G$2:G369,D369)</f>
        <v>122</v>
      </c>
      <c r="D369" s="72" t="str">
        <f t="shared" si="517"/>
        <v/>
      </c>
      <c r="E369" s="70" t="str">
        <f>DataEntry!E369</f>
        <v/>
      </c>
      <c r="F369" s="71">
        <f>COUNTIF(D$2:D369,G369)+COUNTIF(G$2:G369,G369)</f>
        <v>122</v>
      </c>
      <c r="G369" s="72" t="str">
        <f t="shared" si="518"/>
        <v/>
      </c>
      <c r="H369" s="73" t="str">
        <f>DataEntry!G369</f>
        <v/>
      </c>
      <c r="I369" s="73" t="str">
        <f>DataEntry!H369</f>
        <v/>
      </c>
      <c r="J369" s="158" t="str">
        <f t="shared" si="516"/>
        <v/>
      </c>
      <c r="K369" s="156">
        <f t="shared" si="519"/>
        <v>0</v>
      </c>
      <c r="L369" s="224" t="str">
        <f t="shared" si="520"/>
        <v/>
      </c>
      <c r="M369" s="224" t="str">
        <f t="shared" si="521"/>
        <v/>
      </c>
      <c r="N369" s="236" t="str">
        <f t="shared" si="560"/>
        <v/>
      </c>
      <c r="O369" s="22" t="str">
        <f t="shared" si="561"/>
        <v>TG122</v>
      </c>
      <c r="P369" s="248" t="str">
        <f t="shared" si="522"/>
        <v/>
      </c>
      <c r="Q369" s="22" t="str">
        <f t="shared" si="562"/>
        <v>TG122</v>
      </c>
      <c r="R369" s="248" t="str">
        <f t="shared" si="523"/>
        <v/>
      </c>
      <c r="S369" s="74">
        <f t="shared" si="563"/>
        <v>0</v>
      </c>
      <c r="T369" s="75">
        <f t="shared" si="564"/>
        <v>0</v>
      </c>
      <c r="U369" s="76">
        <f t="shared" si="565"/>
        <v>0</v>
      </c>
      <c r="V369" s="74">
        <f t="shared" si="566"/>
        <v>0</v>
      </c>
      <c r="W369" s="75">
        <f t="shared" si="567"/>
        <v>0</v>
      </c>
      <c r="X369" s="76">
        <f t="shared" si="568"/>
        <v>0</v>
      </c>
      <c r="Y369" s="74">
        <f t="shared" si="569"/>
        <v>0</v>
      </c>
      <c r="Z369" s="75">
        <f t="shared" si="570"/>
        <v>0</v>
      </c>
      <c r="AA369" s="76">
        <f t="shared" si="571"/>
        <v>0</v>
      </c>
      <c r="AB369" s="74">
        <f t="shared" si="572"/>
        <v>0</v>
      </c>
      <c r="AC369" s="75">
        <f t="shared" si="573"/>
        <v>0</v>
      </c>
      <c r="AD369" s="76">
        <f t="shared" si="574"/>
        <v>0</v>
      </c>
      <c r="AE369" s="74">
        <f t="shared" si="575"/>
        <v>0</v>
      </c>
      <c r="AF369" s="75">
        <f t="shared" si="576"/>
        <v>0</v>
      </c>
      <c r="AG369" s="76">
        <f t="shared" si="577"/>
        <v>0</v>
      </c>
      <c r="AH369" s="74">
        <f t="shared" si="578"/>
        <v>0</v>
      </c>
      <c r="AI369" s="75">
        <f t="shared" si="579"/>
        <v>0</v>
      </c>
      <c r="AJ369" s="76">
        <f t="shared" si="580"/>
        <v>0</v>
      </c>
      <c r="AK369" s="74">
        <f t="shared" si="581"/>
        <v>0</v>
      </c>
      <c r="AL369" s="75">
        <f t="shared" si="582"/>
        <v>0</v>
      </c>
      <c r="AM369" s="76">
        <f t="shared" si="583"/>
        <v>0</v>
      </c>
      <c r="AN369" s="74">
        <f t="shared" si="584"/>
        <v>0</v>
      </c>
      <c r="AO369" s="75">
        <f t="shared" si="585"/>
        <v>0</v>
      </c>
      <c r="AP369" s="76">
        <f t="shared" si="586"/>
        <v>0</v>
      </c>
      <c r="AQ369" s="77" t="str">
        <f t="shared" si="524"/>
        <v/>
      </c>
      <c r="AR369" s="77" t="str">
        <f t="shared" si="587"/>
        <v/>
      </c>
      <c r="AS369" s="78" t="str">
        <f t="shared" si="588"/>
        <v/>
      </c>
      <c r="AT369" s="77" t="str">
        <f t="shared" si="589"/>
        <v/>
      </c>
      <c r="AU369" s="79">
        <f t="shared" si="617"/>
        <v>0.1</v>
      </c>
      <c r="AV369" s="139">
        <f>DataEntry!P369</f>
        <v>0</v>
      </c>
      <c r="AW369" s="80" t="str">
        <f t="shared" si="525"/>
        <v/>
      </c>
      <c r="AX369" s="80" t="str">
        <f t="shared" si="526"/>
        <v/>
      </c>
      <c r="AY369" s="80" t="str">
        <f t="shared" si="527"/>
        <v/>
      </c>
      <c r="AZ369" s="92" t="str">
        <f>DataEntry!I369</f>
        <v/>
      </c>
      <c r="BA369" s="93" t="str">
        <f>DataEntry!J369</f>
        <v/>
      </c>
      <c r="BB369" s="92" t="str">
        <f>DataEntry!K369</f>
        <v/>
      </c>
      <c r="BC369" s="93" t="str">
        <f>DataEntry!L369</f>
        <v/>
      </c>
      <c r="BD369" s="92" t="str">
        <f>DataEntry!M369</f>
        <v/>
      </c>
      <c r="BE369" s="93" t="str">
        <f>DataEntry!N369</f>
        <v/>
      </c>
      <c r="BF369" s="77" t="str">
        <f t="shared" si="590"/>
        <v/>
      </c>
      <c r="BG369" s="77" t="str">
        <f t="shared" si="591"/>
        <v/>
      </c>
      <c r="BH369" s="77" t="str">
        <f t="shared" si="592"/>
        <v/>
      </c>
      <c r="BI369" s="83">
        <f t="shared" si="593"/>
        <v>0</v>
      </c>
      <c r="BJ369" s="83">
        <f t="shared" si="594"/>
        <v>0</v>
      </c>
      <c r="BK369" s="83">
        <f t="shared" si="595"/>
        <v>0</v>
      </c>
      <c r="BL369" s="84" t="str">
        <f t="shared" si="528"/>
        <v/>
      </c>
      <c r="BM369" s="84" t="str">
        <f t="shared" si="529"/>
        <v/>
      </c>
      <c r="BN369" s="85" t="str">
        <f t="shared" si="596"/>
        <v/>
      </c>
      <c r="BO369" s="84" t="str">
        <f t="shared" si="530"/>
        <v/>
      </c>
      <c r="BP369" s="84" t="str">
        <f t="shared" si="531"/>
        <v/>
      </c>
      <c r="BQ369" s="84" t="str">
        <f t="shared" si="532"/>
        <v/>
      </c>
      <c r="BR369" s="84" t="str">
        <f t="shared" si="597"/>
        <v/>
      </c>
      <c r="BS369" s="84" t="str">
        <f t="shared" si="597"/>
        <v/>
      </c>
      <c r="BT369" s="84" t="str">
        <f t="shared" si="597"/>
        <v/>
      </c>
      <c r="BU369" s="86" t="str">
        <f t="shared" si="598"/>
        <v/>
      </c>
      <c r="BV369" s="86" t="str">
        <f t="shared" si="598"/>
        <v/>
      </c>
      <c r="BW369" s="86" t="str">
        <f t="shared" si="598"/>
        <v/>
      </c>
      <c r="BX369" s="86" t="str">
        <f t="shared" si="599"/>
        <v/>
      </c>
      <c r="BY369" s="86" t="str">
        <f t="shared" si="599"/>
        <v/>
      </c>
      <c r="BZ369" s="86" t="str">
        <f t="shared" si="599"/>
        <v/>
      </c>
      <c r="CA369" s="83">
        <f>IF(AND(DataEntry!B369&gt;=ExFrom,DataEntry!B369&lt;=ExTo),0,IF(AR369&lt;DS369,0,DB369))</f>
        <v>0</v>
      </c>
      <c r="CB369" s="83">
        <f>IF(AND(DataEntry!B369&gt;=ExFrom,DataEntry!B369&lt;=ExTo),0,IF(AT369&lt;DT369,0,DC369))</f>
        <v>0</v>
      </c>
      <c r="CC369" s="14" t="str">
        <f t="shared" si="600"/>
        <v/>
      </c>
      <c r="CD369" s="72" t="str">
        <f t="shared" si="533"/>
        <v/>
      </c>
      <c r="CE369" s="87" t="str">
        <f t="shared" si="601"/>
        <v/>
      </c>
      <c r="CF369" s="88">
        <f t="shared" si="602"/>
        <v>0</v>
      </c>
      <c r="CG369" s="88">
        <f t="shared" si="603"/>
        <v>0</v>
      </c>
      <c r="CH369" s="87" t="str">
        <f t="shared" si="604"/>
        <v/>
      </c>
      <c r="CI369" s="89">
        <f t="shared" si="534"/>
        <v>1</v>
      </c>
      <c r="CJ369" s="89">
        <f t="shared" si="535"/>
        <v>1</v>
      </c>
      <c r="CK369" s="157">
        <f t="shared" si="536"/>
        <v>0</v>
      </c>
      <c r="CL369" s="90">
        <f t="shared" si="537"/>
        <v>0</v>
      </c>
      <c r="CM369" s="157">
        <f t="shared" si="538"/>
        <v>0</v>
      </c>
      <c r="CN369" s="90">
        <f t="shared" si="539"/>
        <v>0</v>
      </c>
      <c r="CO369" s="157">
        <f t="shared" si="540"/>
        <v>0</v>
      </c>
      <c r="CP369" s="90">
        <f t="shared" si="541"/>
        <v>0</v>
      </c>
      <c r="CQ369" s="157">
        <f t="shared" si="542"/>
        <v>0</v>
      </c>
      <c r="CR369" s="90">
        <f t="shared" si="543"/>
        <v>0</v>
      </c>
      <c r="CS369" s="157">
        <f t="shared" si="544"/>
        <v>0</v>
      </c>
      <c r="CT369" s="90">
        <f t="shared" si="545"/>
        <v>0</v>
      </c>
      <c r="CU369" s="157">
        <f t="shared" si="546"/>
        <v>0</v>
      </c>
      <c r="CV369" s="90">
        <f t="shared" si="547"/>
        <v>0</v>
      </c>
      <c r="CW369" s="157">
        <f t="shared" si="548"/>
        <v>0</v>
      </c>
      <c r="CX369" s="90">
        <f t="shared" si="549"/>
        <v>0</v>
      </c>
      <c r="CY369" s="157">
        <f t="shared" si="550"/>
        <v>0</v>
      </c>
      <c r="CZ369" s="90">
        <f t="shared" si="551"/>
        <v>0</v>
      </c>
      <c r="DA369" s="94" t="str">
        <f>DataEntry!B369</f>
        <v/>
      </c>
      <c r="DB369" s="83">
        <f t="shared" si="552"/>
        <v>0</v>
      </c>
      <c r="DC369" s="83">
        <f t="shared" si="553"/>
        <v>0</v>
      </c>
      <c r="DD369" s="145" t="str">
        <f t="shared" si="605"/>
        <v/>
      </c>
      <c r="DE369" s="145" t="str">
        <f t="shared" si="606"/>
        <v/>
      </c>
      <c r="DF369" s="145" t="str">
        <f t="shared" si="607"/>
        <v/>
      </c>
      <c r="DG369" s="145" t="str">
        <f t="shared" si="608"/>
        <v/>
      </c>
      <c r="DH369" s="145" t="str">
        <f t="shared" si="609"/>
        <v/>
      </c>
      <c r="DI369" s="145" t="str">
        <f t="shared" si="610"/>
        <v/>
      </c>
      <c r="DJ369" s="83">
        <f t="shared" si="611"/>
        <v>0</v>
      </c>
      <c r="DK369" s="83">
        <f t="shared" si="612"/>
        <v>0</v>
      </c>
      <c r="DL369" s="84" t="str">
        <f t="shared" si="613"/>
        <v/>
      </c>
      <c r="DM369" s="14" t="str">
        <f t="shared" si="614"/>
        <v/>
      </c>
      <c r="DN369" s="87">
        <f>IFERROR(DO369*(1-DCFactor)+Results!DP369*DCFactor,"")</f>
        <v>0.2762705882352941</v>
      </c>
      <c r="DO369" s="87">
        <f>(DFactor*Rounds*Number/2+SUM(BV$3:BV357))/(Rounds*Number/2+COUNT(BV$3:BV357))</f>
        <v>0.2656470588235294</v>
      </c>
      <c r="DP369" s="87">
        <f t="shared" si="554"/>
        <v>0.29599999999999999</v>
      </c>
      <c r="DQ369" s="84">
        <f t="shared" si="555"/>
        <v>0</v>
      </c>
      <c r="DR369" s="84">
        <f t="shared" si="556"/>
        <v>0</v>
      </c>
      <c r="DS369" s="87">
        <f t="shared" si="557"/>
        <v>0.33666666666666667</v>
      </c>
      <c r="DT369" s="87">
        <f t="shared" si="558"/>
        <v>0.33666666666666667</v>
      </c>
      <c r="DU369" s="87" t="str">
        <f t="shared" si="559"/>
        <v/>
      </c>
      <c r="DV369" s="86" t="str">
        <f t="shared" si="615"/>
        <v/>
      </c>
      <c r="DW369" s="86" t="str">
        <f t="shared" si="616"/>
        <v/>
      </c>
    </row>
    <row r="370" spans="1:127" x14ac:dyDescent="0.25">
      <c r="A370" s="69">
        <v>368</v>
      </c>
      <c r="B370" s="70" t="str">
        <f>DataEntry!C370</f>
        <v/>
      </c>
      <c r="C370" s="71">
        <f>COUNTIF(D$2:D370,D370)+COUNTIF(G$2:G370,D370)</f>
        <v>124</v>
      </c>
      <c r="D370" s="72" t="str">
        <f t="shared" si="517"/>
        <v/>
      </c>
      <c r="E370" s="70" t="str">
        <f>DataEntry!E370</f>
        <v/>
      </c>
      <c r="F370" s="71">
        <f>COUNTIF(D$2:D370,G370)+COUNTIF(G$2:G370,G370)</f>
        <v>124</v>
      </c>
      <c r="G370" s="72" t="str">
        <f t="shared" si="518"/>
        <v/>
      </c>
      <c r="H370" s="73" t="str">
        <f>DataEntry!G370</f>
        <v/>
      </c>
      <c r="I370" s="73" t="str">
        <f>DataEntry!H370</f>
        <v/>
      </c>
      <c r="J370" s="158" t="str">
        <f t="shared" si="516"/>
        <v/>
      </c>
      <c r="K370" s="156">
        <f t="shared" si="519"/>
        <v>0</v>
      </c>
      <c r="L370" s="224" t="str">
        <f t="shared" si="520"/>
        <v/>
      </c>
      <c r="M370" s="224" t="str">
        <f t="shared" si="521"/>
        <v/>
      </c>
      <c r="N370" s="236" t="str">
        <f t="shared" si="560"/>
        <v/>
      </c>
      <c r="O370" s="22" t="str">
        <f t="shared" si="561"/>
        <v>TG124</v>
      </c>
      <c r="P370" s="248" t="str">
        <f t="shared" si="522"/>
        <v/>
      </c>
      <c r="Q370" s="22" t="str">
        <f t="shared" si="562"/>
        <v>TG124</v>
      </c>
      <c r="R370" s="248" t="str">
        <f t="shared" si="523"/>
        <v/>
      </c>
      <c r="S370" s="74">
        <f t="shared" si="563"/>
        <v>0</v>
      </c>
      <c r="T370" s="75">
        <f t="shared" si="564"/>
        <v>0</v>
      </c>
      <c r="U370" s="76">
        <f t="shared" si="565"/>
        <v>0</v>
      </c>
      <c r="V370" s="74">
        <f t="shared" si="566"/>
        <v>0</v>
      </c>
      <c r="W370" s="75">
        <f t="shared" si="567"/>
        <v>0</v>
      </c>
      <c r="X370" s="76">
        <f t="shared" si="568"/>
        <v>0</v>
      </c>
      <c r="Y370" s="74">
        <f t="shared" si="569"/>
        <v>0</v>
      </c>
      <c r="Z370" s="75">
        <f t="shared" si="570"/>
        <v>0</v>
      </c>
      <c r="AA370" s="76">
        <f t="shared" si="571"/>
        <v>0</v>
      </c>
      <c r="AB370" s="74">
        <f t="shared" si="572"/>
        <v>0</v>
      </c>
      <c r="AC370" s="75">
        <f t="shared" si="573"/>
        <v>0</v>
      </c>
      <c r="AD370" s="76">
        <f t="shared" si="574"/>
        <v>0</v>
      </c>
      <c r="AE370" s="74">
        <f t="shared" si="575"/>
        <v>0</v>
      </c>
      <c r="AF370" s="75">
        <f t="shared" si="576"/>
        <v>0</v>
      </c>
      <c r="AG370" s="76">
        <f t="shared" si="577"/>
        <v>0</v>
      </c>
      <c r="AH370" s="74">
        <f t="shared" si="578"/>
        <v>0</v>
      </c>
      <c r="AI370" s="75">
        <f t="shared" si="579"/>
        <v>0</v>
      </c>
      <c r="AJ370" s="76">
        <f t="shared" si="580"/>
        <v>0</v>
      </c>
      <c r="AK370" s="74">
        <f t="shared" si="581"/>
        <v>0</v>
      </c>
      <c r="AL370" s="75">
        <f t="shared" si="582"/>
        <v>0</v>
      </c>
      <c r="AM370" s="76">
        <f t="shared" si="583"/>
        <v>0</v>
      </c>
      <c r="AN370" s="74">
        <f t="shared" si="584"/>
        <v>0</v>
      </c>
      <c r="AO370" s="75">
        <f t="shared" si="585"/>
        <v>0</v>
      </c>
      <c r="AP370" s="76">
        <f t="shared" si="586"/>
        <v>0</v>
      </c>
      <c r="AQ370" s="77" t="str">
        <f t="shared" si="524"/>
        <v/>
      </c>
      <c r="AR370" s="77" t="str">
        <f t="shared" si="587"/>
        <v/>
      </c>
      <c r="AS370" s="78" t="str">
        <f t="shared" si="588"/>
        <v/>
      </c>
      <c r="AT370" s="77" t="str">
        <f t="shared" si="589"/>
        <v/>
      </c>
      <c r="AU370" s="79">
        <f t="shared" si="617"/>
        <v>0.1</v>
      </c>
      <c r="AV370" s="139">
        <f>DataEntry!P370</f>
        <v>0</v>
      </c>
      <c r="AW370" s="80" t="str">
        <f t="shared" si="525"/>
        <v/>
      </c>
      <c r="AX370" s="80" t="str">
        <f t="shared" si="526"/>
        <v/>
      </c>
      <c r="AY370" s="80" t="str">
        <f t="shared" si="527"/>
        <v/>
      </c>
      <c r="AZ370" s="92" t="str">
        <f>DataEntry!I370</f>
        <v/>
      </c>
      <c r="BA370" s="93" t="str">
        <f>DataEntry!J370</f>
        <v/>
      </c>
      <c r="BB370" s="92" t="str">
        <f>DataEntry!K370</f>
        <v/>
      </c>
      <c r="BC370" s="93" t="str">
        <f>DataEntry!L370</f>
        <v/>
      </c>
      <c r="BD370" s="92" t="str">
        <f>DataEntry!M370</f>
        <v/>
      </c>
      <c r="BE370" s="93" t="str">
        <f>DataEntry!N370</f>
        <v/>
      </c>
      <c r="BF370" s="77" t="str">
        <f t="shared" si="590"/>
        <v/>
      </c>
      <c r="BG370" s="77" t="str">
        <f t="shared" si="591"/>
        <v/>
      </c>
      <c r="BH370" s="77" t="str">
        <f t="shared" si="592"/>
        <v/>
      </c>
      <c r="BI370" s="83">
        <f t="shared" si="593"/>
        <v>0</v>
      </c>
      <c r="BJ370" s="83">
        <f t="shared" si="594"/>
        <v>0</v>
      </c>
      <c r="BK370" s="83">
        <f t="shared" si="595"/>
        <v>0</v>
      </c>
      <c r="BL370" s="84" t="str">
        <f t="shared" si="528"/>
        <v/>
      </c>
      <c r="BM370" s="84" t="str">
        <f t="shared" si="529"/>
        <v/>
      </c>
      <c r="BN370" s="85" t="str">
        <f t="shared" si="596"/>
        <v/>
      </c>
      <c r="BO370" s="84" t="str">
        <f t="shared" si="530"/>
        <v/>
      </c>
      <c r="BP370" s="84" t="str">
        <f t="shared" si="531"/>
        <v/>
      </c>
      <c r="BQ370" s="84" t="str">
        <f t="shared" si="532"/>
        <v/>
      </c>
      <c r="BR370" s="84" t="str">
        <f t="shared" si="597"/>
        <v/>
      </c>
      <c r="BS370" s="84" t="str">
        <f t="shared" si="597"/>
        <v/>
      </c>
      <c r="BT370" s="84" t="str">
        <f t="shared" si="597"/>
        <v/>
      </c>
      <c r="BU370" s="86" t="str">
        <f t="shared" si="598"/>
        <v/>
      </c>
      <c r="BV370" s="86" t="str">
        <f t="shared" si="598"/>
        <v/>
      </c>
      <c r="BW370" s="86" t="str">
        <f t="shared" si="598"/>
        <v/>
      </c>
      <c r="BX370" s="86" t="str">
        <f t="shared" si="599"/>
        <v/>
      </c>
      <c r="BY370" s="86" t="str">
        <f t="shared" si="599"/>
        <v/>
      </c>
      <c r="BZ370" s="86" t="str">
        <f t="shared" si="599"/>
        <v/>
      </c>
      <c r="CA370" s="83">
        <f>IF(AND(DataEntry!B370&gt;=ExFrom,DataEntry!B370&lt;=ExTo),0,IF(AR370&lt;DS370,0,DB370))</f>
        <v>0</v>
      </c>
      <c r="CB370" s="83">
        <f>IF(AND(DataEntry!B370&gt;=ExFrom,DataEntry!B370&lt;=ExTo),0,IF(AT370&lt;DT370,0,DC370))</f>
        <v>0</v>
      </c>
      <c r="CC370" s="14" t="str">
        <f t="shared" si="600"/>
        <v/>
      </c>
      <c r="CD370" s="72" t="str">
        <f t="shared" si="533"/>
        <v/>
      </c>
      <c r="CE370" s="87" t="str">
        <f t="shared" si="601"/>
        <v/>
      </c>
      <c r="CF370" s="88">
        <f t="shared" si="602"/>
        <v>0</v>
      </c>
      <c r="CG370" s="88">
        <f t="shared" si="603"/>
        <v>0</v>
      </c>
      <c r="CH370" s="87" t="str">
        <f t="shared" si="604"/>
        <v/>
      </c>
      <c r="CI370" s="89">
        <f t="shared" si="534"/>
        <v>1</v>
      </c>
      <c r="CJ370" s="89">
        <f t="shared" si="535"/>
        <v>1</v>
      </c>
      <c r="CK370" s="157">
        <f t="shared" si="536"/>
        <v>0</v>
      </c>
      <c r="CL370" s="90">
        <f t="shared" si="537"/>
        <v>0</v>
      </c>
      <c r="CM370" s="157">
        <f t="shared" si="538"/>
        <v>0</v>
      </c>
      <c r="CN370" s="90">
        <f t="shared" si="539"/>
        <v>0</v>
      </c>
      <c r="CO370" s="157">
        <f t="shared" si="540"/>
        <v>0</v>
      </c>
      <c r="CP370" s="90">
        <f t="shared" si="541"/>
        <v>0</v>
      </c>
      <c r="CQ370" s="157">
        <f t="shared" si="542"/>
        <v>0</v>
      </c>
      <c r="CR370" s="90">
        <f t="shared" si="543"/>
        <v>0</v>
      </c>
      <c r="CS370" s="157">
        <f t="shared" si="544"/>
        <v>0</v>
      </c>
      <c r="CT370" s="90">
        <f t="shared" si="545"/>
        <v>0</v>
      </c>
      <c r="CU370" s="157">
        <f t="shared" si="546"/>
        <v>0</v>
      </c>
      <c r="CV370" s="90">
        <f t="shared" si="547"/>
        <v>0</v>
      </c>
      <c r="CW370" s="157">
        <f t="shared" si="548"/>
        <v>0</v>
      </c>
      <c r="CX370" s="90">
        <f t="shared" si="549"/>
        <v>0</v>
      </c>
      <c r="CY370" s="157">
        <f t="shared" si="550"/>
        <v>0</v>
      </c>
      <c r="CZ370" s="90">
        <f t="shared" si="551"/>
        <v>0</v>
      </c>
      <c r="DA370" s="94" t="str">
        <f>DataEntry!B370</f>
        <v/>
      </c>
      <c r="DB370" s="83">
        <f t="shared" si="552"/>
        <v>0</v>
      </c>
      <c r="DC370" s="83">
        <f t="shared" si="553"/>
        <v>0</v>
      </c>
      <c r="DD370" s="145" t="str">
        <f t="shared" si="605"/>
        <v/>
      </c>
      <c r="DE370" s="145" t="str">
        <f t="shared" si="606"/>
        <v/>
      </c>
      <c r="DF370" s="145" t="str">
        <f t="shared" si="607"/>
        <v/>
      </c>
      <c r="DG370" s="145" t="str">
        <f t="shared" si="608"/>
        <v/>
      </c>
      <c r="DH370" s="145" t="str">
        <f t="shared" si="609"/>
        <v/>
      </c>
      <c r="DI370" s="145" t="str">
        <f t="shared" si="610"/>
        <v/>
      </c>
      <c r="DJ370" s="83">
        <f t="shared" si="611"/>
        <v>0</v>
      </c>
      <c r="DK370" s="83">
        <f t="shared" si="612"/>
        <v>0</v>
      </c>
      <c r="DL370" s="84" t="str">
        <f t="shared" si="613"/>
        <v/>
      </c>
      <c r="DM370" s="14" t="str">
        <f t="shared" si="614"/>
        <v/>
      </c>
      <c r="DN370" s="87">
        <f>IFERROR(DO370*(1-DCFactor)+Results!DP370*DCFactor,"")</f>
        <v>0.2762705882352941</v>
      </c>
      <c r="DO370" s="87">
        <f>(DFactor*Rounds*Number/2+SUM(BV$3:BV358))/(Rounds*Number/2+COUNT(BV$3:BV358))</f>
        <v>0.2656470588235294</v>
      </c>
      <c r="DP370" s="87">
        <f t="shared" si="554"/>
        <v>0.29599999999999999</v>
      </c>
      <c r="DQ370" s="84">
        <f t="shared" si="555"/>
        <v>0</v>
      </c>
      <c r="DR370" s="84">
        <f t="shared" si="556"/>
        <v>0</v>
      </c>
      <c r="DS370" s="87">
        <f t="shared" si="557"/>
        <v>0.33666666666666667</v>
      </c>
      <c r="DT370" s="87">
        <f t="shared" si="558"/>
        <v>0.33666666666666667</v>
      </c>
      <c r="DU370" s="87" t="str">
        <f t="shared" si="559"/>
        <v/>
      </c>
      <c r="DV370" s="86" t="str">
        <f t="shared" si="615"/>
        <v/>
      </c>
      <c r="DW370" s="86" t="str">
        <f t="shared" si="616"/>
        <v/>
      </c>
    </row>
    <row r="371" spans="1:127" x14ac:dyDescent="0.25">
      <c r="A371" s="69">
        <v>369</v>
      </c>
      <c r="B371" s="70" t="str">
        <f>DataEntry!C371</f>
        <v/>
      </c>
      <c r="C371" s="71">
        <f>COUNTIF(D$2:D371,D371)+COUNTIF(G$2:G371,D371)</f>
        <v>126</v>
      </c>
      <c r="D371" s="72" t="str">
        <f t="shared" si="517"/>
        <v/>
      </c>
      <c r="E371" s="70" t="str">
        <f>DataEntry!E371</f>
        <v/>
      </c>
      <c r="F371" s="71">
        <f>COUNTIF(D$2:D371,G371)+COUNTIF(G$2:G371,G371)</f>
        <v>126</v>
      </c>
      <c r="G371" s="72" t="str">
        <f t="shared" si="518"/>
        <v/>
      </c>
      <c r="H371" s="73" t="str">
        <f>DataEntry!G371</f>
        <v/>
      </c>
      <c r="I371" s="73" t="str">
        <f>DataEntry!H371</f>
        <v/>
      </c>
      <c r="J371" s="158" t="str">
        <f t="shared" si="516"/>
        <v/>
      </c>
      <c r="K371" s="156">
        <f t="shared" si="519"/>
        <v>0</v>
      </c>
      <c r="L371" s="224" t="str">
        <f t="shared" si="520"/>
        <v/>
      </c>
      <c r="M371" s="224" t="str">
        <f t="shared" si="521"/>
        <v/>
      </c>
      <c r="N371" s="236" t="str">
        <f t="shared" si="560"/>
        <v/>
      </c>
      <c r="O371" s="22" t="str">
        <f t="shared" si="561"/>
        <v>TG126</v>
      </c>
      <c r="P371" s="248" t="str">
        <f t="shared" si="522"/>
        <v/>
      </c>
      <c r="Q371" s="22" t="str">
        <f t="shared" si="562"/>
        <v>TG126</v>
      </c>
      <c r="R371" s="248" t="str">
        <f t="shared" si="523"/>
        <v/>
      </c>
      <c r="S371" s="74">
        <f t="shared" si="563"/>
        <v>0</v>
      </c>
      <c r="T371" s="75">
        <f t="shared" si="564"/>
        <v>0</v>
      </c>
      <c r="U371" s="76">
        <f t="shared" si="565"/>
        <v>0</v>
      </c>
      <c r="V371" s="74">
        <f t="shared" si="566"/>
        <v>0</v>
      </c>
      <c r="W371" s="75">
        <f t="shared" si="567"/>
        <v>0</v>
      </c>
      <c r="X371" s="76">
        <f t="shared" si="568"/>
        <v>0</v>
      </c>
      <c r="Y371" s="74">
        <f t="shared" si="569"/>
        <v>0</v>
      </c>
      <c r="Z371" s="75">
        <f t="shared" si="570"/>
        <v>0</v>
      </c>
      <c r="AA371" s="76">
        <f t="shared" si="571"/>
        <v>0</v>
      </c>
      <c r="AB371" s="74">
        <f t="shared" si="572"/>
        <v>0</v>
      </c>
      <c r="AC371" s="75">
        <f t="shared" si="573"/>
        <v>0</v>
      </c>
      <c r="AD371" s="76">
        <f t="shared" si="574"/>
        <v>0</v>
      </c>
      <c r="AE371" s="74">
        <f t="shared" si="575"/>
        <v>0</v>
      </c>
      <c r="AF371" s="75">
        <f t="shared" si="576"/>
        <v>0</v>
      </c>
      <c r="AG371" s="76">
        <f t="shared" si="577"/>
        <v>0</v>
      </c>
      <c r="AH371" s="74">
        <f t="shared" si="578"/>
        <v>0</v>
      </c>
      <c r="AI371" s="75">
        <f t="shared" si="579"/>
        <v>0</v>
      </c>
      <c r="AJ371" s="76">
        <f t="shared" si="580"/>
        <v>0</v>
      </c>
      <c r="AK371" s="74">
        <f t="shared" si="581"/>
        <v>0</v>
      </c>
      <c r="AL371" s="75">
        <f t="shared" si="582"/>
        <v>0</v>
      </c>
      <c r="AM371" s="76">
        <f t="shared" si="583"/>
        <v>0</v>
      </c>
      <c r="AN371" s="74">
        <f t="shared" si="584"/>
        <v>0</v>
      </c>
      <c r="AO371" s="75">
        <f t="shared" si="585"/>
        <v>0</v>
      </c>
      <c r="AP371" s="76">
        <f t="shared" si="586"/>
        <v>0</v>
      </c>
      <c r="AQ371" s="77" t="str">
        <f t="shared" si="524"/>
        <v/>
      </c>
      <c r="AR371" s="77" t="str">
        <f t="shared" si="587"/>
        <v/>
      </c>
      <c r="AS371" s="78" t="str">
        <f t="shared" si="588"/>
        <v/>
      </c>
      <c r="AT371" s="77" t="str">
        <f t="shared" si="589"/>
        <v/>
      </c>
      <c r="AU371" s="79">
        <f t="shared" si="617"/>
        <v>0.1</v>
      </c>
      <c r="AV371" s="139">
        <f>DataEntry!P371</f>
        <v>0</v>
      </c>
      <c r="AW371" s="80" t="str">
        <f t="shared" si="525"/>
        <v/>
      </c>
      <c r="AX371" s="80" t="str">
        <f t="shared" si="526"/>
        <v/>
      </c>
      <c r="AY371" s="80" t="str">
        <f t="shared" si="527"/>
        <v/>
      </c>
      <c r="AZ371" s="92" t="str">
        <f>DataEntry!I371</f>
        <v/>
      </c>
      <c r="BA371" s="93" t="str">
        <f>DataEntry!J371</f>
        <v/>
      </c>
      <c r="BB371" s="92" t="str">
        <f>DataEntry!K371</f>
        <v/>
      </c>
      <c r="BC371" s="93" t="str">
        <f>DataEntry!L371</f>
        <v/>
      </c>
      <c r="BD371" s="92" t="str">
        <f>DataEntry!M371</f>
        <v/>
      </c>
      <c r="BE371" s="93" t="str">
        <f>DataEntry!N371</f>
        <v/>
      </c>
      <c r="BF371" s="77" t="str">
        <f t="shared" si="590"/>
        <v/>
      </c>
      <c r="BG371" s="77" t="str">
        <f t="shared" si="591"/>
        <v/>
      </c>
      <c r="BH371" s="77" t="str">
        <f t="shared" si="592"/>
        <v/>
      </c>
      <c r="BI371" s="83">
        <f t="shared" si="593"/>
        <v>0</v>
      </c>
      <c r="BJ371" s="83">
        <f t="shared" si="594"/>
        <v>0</v>
      </c>
      <c r="BK371" s="83">
        <f t="shared" si="595"/>
        <v>0</v>
      </c>
      <c r="BL371" s="84" t="str">
        <f t="shared" si="528"/>
        <v/>
      </c>
      <c r="BM371" s="84" t="str">
        <f t="shared" si="529"/>
        <v/>
      </c>
      <c r="BN371" s="85" t="str">
        <f t="shared" si="596"/>
        <v/>
      </c>
      <c r="BO371" s="84" t="str">
        <f t="shared" si="530"/>
        <v/>
      </c>
      <c r="BP371" s="84" t="str">
        <f t="shared" si="531"/>
        <v/>
      </c>
      <c r="BQ371" s="84" t="str">
        <f t="shared" si="532"/>
        <v/>
      </c>
      <c r="BR371" s="84" t="str">
        <f t="shared" si="597"/>
        <v/>
      </c>
      <c r="BS371" s="84" t="str">
        <f t="shared" si="597"/>
        <v/>
      </c>
      <c r="BT371" s="84" t="str">
        <f t="shared" si="597"/>
        <v/>
      </c>
      <c r="BU371" s="86" t="str">
        <f t="shared" si="598"/>
        <v/>
      </c>
      <c r="BV371" s="86" t="str">
        <f t="shared" si="598"/>
        <v/>
      </c>
      <c r="BW371" s="86" t="str">
        <f t="shared" si="598"/>
        <v/>
      </c>
      <c r="BX371" s="86" t="str">
        <f t="shared" si="599"/>
        <v/>
      </c>
      <c r="BY371" s="86" t="str">
        <f t="shared" si="599"/>
        <v/>
      </c>
      <c r="BZ371" s="86" t="str">
        <f t="shared" si="599"/>
        <v/>
      </c>
      <c r="CA371" s="83">
        <f>IF(AND(DataEntry!B371&gt;=ExFrom,DataEntry!B371&lt;=ExTo),0,IF(AR371&lt;DS371,0,DB371))</f>
        <v>0</v>
      </c>
      <c r="CB371" s="83">
        <f>IF(AND(DataEntry!B371&gt;=ExFrom,DataEntry!B371&lt;=ExTo),0,IF(AT371&lt;DT371,0,DC371))</f>
        <v>0</v>
      </c>
      <c r="CC371" s="14" t="str">
        <f t="shared" si="600"/>
        <v/>
      </c>
      <c r="CD371" s="72" t="str">
        <f t="shared" si="533"/>
        <v/>
      </c>
      <c r="CE371" s="87" t="str">
        <f t="shared" si="601"/>
        <v/>
      </c>
      <c r="CF371" s="88">
        <f t="shared" si="602"/>
        <v>0</v>
      </c>
      <c r="CG371" s="88">
        <f t="shared" si="603"/>
        <v>0</v>
      </c>
      <c r="CH371" s="87" t="str">
        <f t="shared" si="604"/>
        <v/>
      </c>
      <c r="CI371" s="89">
        <f t="shared" si="534"/>
        <v>1</v>
      </c>
      <c r="CJ371" s="89">
        <f t="shared" si="535"/>
        <v>1</v>
      </c>
      <c r="CK371" s="157">
        <f t="shared" si="536"/>
        <v>0</v>
      </c>
      <c r="CL371" s="90">
        <f t="shared" si="537"/>
        <v>0</v>
      </c>
      <c r="CM371" s="157">
        <f t="shared" si="538"/>
        <v>0</v>
      </c>
      <c r="CN371" s="90">
        <f t="shared" si="539"/>
        <v>0</v>
      </c>
      <c r="CO371" s="157">
        <f t="shared" si="540"/>
        <v>0</v>
      </c>
      <c r="CP371" s="90">
        <f t="shared" si="541"/>
        <v>0</v>
      </c>
      <c r="CQ371" s="157">
        <f t="shared" si="542"/>
        <v>0</v>
      </c>
      <c r="CR371" s="90">
        <f t="shared" si="543"/>
        <v>0</v>
      </c>
      <c r="CS371" s="157">
        <f t="shared" si="544"/>
        <v>0</v>
      </c>
      <c r="CT371" s="90">
        <f t="shared" si="545"/>
        <v>0</v>
      </c>
      <c r="CU371" s="157">
        <f t="shared" si="546"/>
        <v>0</v>
      </c>
      <c r="CV371" s="90">
        <f t="shared" si="547"/>
        <v>0</v>
      </c>
      <c r="CW371" s="157">
        <f t="shared" si="548"/>
        <v>0</v>
      </c>
      <c r="CX371" s="90">
        <f t="shared" si="549"/>
        <v>0</v>
      </c>
      <c r="CY371" s="157">
        <f t="shared" si="550"/>
        <v>0</v>
      </c>
      <c r="CZ371" s="90">
        <f t="shared" si="551"/>
        <v>0</v>
      </c>
      <c r="DA371" s="94" t="str">
        <f>DataEntry!B371</f>
        <v/>
      </c>
      <c r="DB371" s="83">
        <f t="shared" si="552"/>
        <v>0</v>
      </c>
      <c r="DC371" s="83">
        <f t="shared" si="553"/>
        <v>0</v>
      </c>
      <c r="DD371" s="145" t="str">
        <f t="shared" si="605"/>
        <v/>
      </c>
      <c r="DE371" s="145" t="str">
        <f t="shared" si="606"/>
        <v/>
      </c>
      <c r="DF371" s="145" t="str">
        <f t="shared" si="607"/>
        <v/>
      </c>
      <c r="DG371" s="145" t="str">
        <f t="shared" si="608"/>
        <v/>
      </c>
      <c r="DH371" s="145" t="str">
        <f t="shared" si="609"/>
        <v/>
      </c>
      <c r="DI371" s="145" t="str">
        <f t="shared" si="610"/>
        <v/>
      </c>
      <c r="DJ371" s="83">
        <f t="shared" si="611"/>
        <v>0</v>
      </c>
      <c r="DK371" s="83">
        <f t="shared" si="612"/>
        <v>0</v>
      </c>
      <c r="DL371" s="84" t="str">
        <f t="shared" si="613"/>
        <v/>
      </c>
      <c r="DM371" s="14" t="str">
        <f t="shared" si="614"/>
        <v/>
      </c>
      <c r="DN371" s="87">
        <f>IFERROR(DO371*(1-DCFactor)+Results!DP371*DCFactor,"")</f>
        <v>0.2762705882352941</v>
      </c>
      <c r="DO371" s="87">
        <f>(DFactor*Rounds*Number/2+SUM(BV$3:BV359))/(Rounds*Number/2+COUNT(BV$3:BV359))</f>
        <v>0.2656470588235294</v>
      </c>
      <c r="DP371" s="87">
        <f t="shared" si="554"/>
        <v>0.29599999999999999</v>
      </c>
      <c r="DQ371" s="84">
        <f t="shared" si="555"/>
        <v>0</v>
      </c>
      <c r="DR371" s="84">
        <f t="shared" si="556"/>
        <v>0</v>
      </c>
      <c r="DS371" s="87">
        <f t="shared" si="557"/>
        <v>0.33666666666666667</v>
      </c>
      <c r="DT371" s="87">
        <f t="shared" si="558"/>
        <v>0.33666666666666667</v>
      </c>
      <c r="DU371" s="87" t="str">
        <f t="shared" si="559"/>
        <v/>
      </c>
      <c r="DV371" s="86" t="str">
        <f t="shared" si="615"/>
        <v/>
      </c>
      <c r="DW371" s="86" t="str">
        <f t="shared" si="616"/>
        <v/>
      </c>
    </row>
    <row r="372" spans="1:127" x14ac:dyDescent="0.25">
      <c r="A372" s="69">
        <v>370</v>
      </c>
      <c r="B372" s="70" t="str">
        <f>DataEntry!C372</f>
        <v/>
      </c>
      <c r="C372" s="71">
        <f>COUNTIF(D$2:D372,D372)+COUNTIF(G$2:G372,D372)</f>
        <v>128</v>
      </c>
      <c r="D372" s="72" t="str">
        <f t="shared" si="517"/>
        <v/>
      </c>
      <c r="E372" s="70" t="str">
        <f>DataEntry!E372</f>
        <v/>
      </c>
      <c r="F372" s="71">
        <f>COUNTIF(D$2:D372,G372)+COUNTIF(G$2:G372,G372)</f>
        <v>128</v>
      </c>
      <c r="G372" s="72" t="str">
        <f t="shared" si="518"/>
        <v/>
      </c>
      <c r="H372" s="73" t="str">
        <f>DataEntry!G372</f>
        <v/>
      </c>
      <c r="I372" s="73" t="str">
        <f>DataEntry!H372</f>
        <v/>
      </c>
      <c r="J372" s="158" t="str">
        <f t="shared" si="516"/>
        <v/>
      </c>
      <c r="K372" s="156">
        <f t="shared" si="519"/>
        <v>0</v>
      </c>
      <c r="L372" s="224" t="str">
        <f t="shared" si="520"/>
        <v/>
      </c>
      <c r="M372" s="224" t="str">
        <f t="shared" si="521"/>
        <v/>
      </c>
      <c r="N372" s="236" t="str">
        <f t="shared" si="560"/>
        <v/>
      </c>
      <c r="O372" s="22" t="str">
        <f t="shared" si="561"/>
        <v>TG128</v>
      </c>
      <c r="P372" s="248" t="str">
        <f t="shared" si="522"/>
        <v/>
      </c>
      <c r="Q372" s="22" t="str">
        <f t="shared" si="562"/>
        <v>TG128</v>
      </c>
      <c r="R372" s="248" t="str">
        <f t="shared" si="523"/>
        <v/>
      </c>
      <c r="S372" s="74">
        <f t="shared" si="563"/>
        <v>0</v>
      </c>
      <c r="T372" s="75">
        <f t="shared" si="564"/>
        <v>0</v>
      </c>
      <c r="U372" s="76">
        <f t="shared" si="565"/>
        <v>0</v>
      </c>
      <c r="V372" s="74">
        <f t="shared" si="566"/>
        <v>0</v>
      </c>
      <c r="W372" s="75">
        <f t="shared" si="567"/>
        <v>0</v>
      </c>
      <c r="X372" s="76">
        <f t="shared" si="568"/>
        <v>0</v>
      </c>
      <c r="Y372" s="74">
        <f t="shared" si="569"/>
        <v>0</v>
      </c>
      <c r="Z372" s="75">
        <f t="shared" si="570"/>
        <v>0</v>
      </c>
      <c r="AA372" s="76">
        <f t="shared" si="571"/>
        <v>0</v>
      </c>
      <c r="AB372" s="74">
        <f t="shared" si="572"/>
        <v>0</v>
      </c>
      <c r="AC372" s="75">
        <f t="shared" si="573"/>
        <v>0</v>
      </c>
      <c r="AD372" s="76">
        <f t="shared" si="574"/>
        <v>0</v>
      </c>
      <c r="AE372" s="74">
        <f t="shared" si="575"/>
        <v>0</v>
      </c>
      <c r="AF372" s="75">
        <f t="shared" si="576"/>
        <v>0</v>
      </c>
      <c r="AG372" s="76">
        <f t="shared" si="577"/>
        <v>0</v>
      </c>
      <c r="AH372" s="74">
        <f t="shared" si="578"/>
        <v>0</v>
      </c>
      <c r="AI372" s="75">
        <f t="shared" si="579"/>
        <v>0</v>
      </c>
      <c r="AJ372" s="76">
        <f t="shared" si="580"/>
        <v>0</v>
      </c>
      <c r="AK372" s="74">
        <f t="shared" si="581"/>
        <v>0</v>
      </c>
      <c r="AL372" s="75">
        <f t="shared" si="582"/>
        <v>0</v>
      </c>
      <c r="AM372" s="76">
        <f t="shared" si="583"/>
        <v>0</v>
      </c>
      <c r="AN372" s="74">
        <f t="shared" si="584"/>
        <v>0</v>
      </c>
      <c r="AO372" s="75">
        <f t="shared" si="585"/>
        <v>0</v>
      </c>
      <c r="AP372" s="76">
        <f t="shared" si="586"/>
        <v>0</v>
      </c>
      <c r="AQ372" s="77" t="str">
        <f t="shared" si="524"/>
        <v/>
      </c>
      <c r="AR372" s="77" t="str">
        <f t="shared" si="587"/>
        <v/>
      </c>
      <c r="AS372" s="78" t="str">
        <f t="shared" si="588"/>
        <v/>
      </c>
      <c r="AT372" s="77" t="str">
        <f t="shared" si="589"/>
        <v/>
      </c>
      <c r="AU372" s="79">
        <f t="shared" si="617"/>
        <v>0.1</v>
      </c>
      <c r="AV372" s="139">
        <f>DataEntry!P372</f>
        <v>0</v>
      </c>
      <c r="AW372" s="80" t="str">
        <f t="shared" si="525"/>
        <v/>
      </c>
      <c r="AX372" s="80" t="str">
        <f t="shared" si="526"/>
        <v/>
      </c>
      <c r="AY372" s="80" t="str">
        <f t="shared" si="527"/>
        <v/>
      </c>
      <c r="AZ372" s="92" t="str">
        <f>DataEntry!I372</f>
        <v/>
      </c>
      <c r="BA372" s="93" t="str">
        <f>DataEntry!J372</f>
        <v/>
      </c>
      <c r="BB372" s="92" t="str">
        <f>DataEntry!K372</f>
        <v/>
      </c>
      <c r="BC372" s="93" t="str">
        <f>DataEntry!L372</f>
        <v/>
      </c>
      <c r="BD372" s="92" t="str">
        <f>DataEntry!M372</f>
        <v/>
      </c>
      <c r="BE372" s="93" t="str">
        <f>DataEntry!N372</f>
        <v/>
      </c>
      <c r="BF372" s="77" t="str">
        <f t="shared" si="590"/>
        <v/>
      </c>
      <c r="BG372" s="77" t="str">
        <f t="shared" si="591"/>
        <v/>
      </c>
      <c r="BH372" s="77" t="str">
        <f t="shared" si="592"/>
        <v/>
      </c>
      <c r="BI372" s="83">
        <f t="shared" si="593"/>
        <v>0</v>
      </c>
      <c r="BJ372" s="83">
        <f t="shared" si="594"/>
        <v>0</v>
      </c>
      <c r="BK372" s="83">
        <f t="shared" si="595"/>
        <v>0</v>
      </c>
      <c r="BL372" s="84" t="str">
        <f t="shared" si="528"/>
        <v/>
      </c>
      <c r="BM372" s="84" t="str">
        <f t="shared" si="529"/>
        <v/>
      </c>
      <c r="BN372" s="85" t="str">
        <f t="shared" si="596"/>
        <v/>
      </c>
      <c r="BO372" s="84" t="str">
        <f t="shared" si="530"/>
        <v/>
      </c>
      <c r="BP372" s="84" t="str">
        <f t="shared" si="531"/>
        <v/>
      </c>
      <c r="BQ372" s="84" t="str">
        <f t="shared" si="532"/>
        <v/>
      </c>
      <c r="BR372" s="84" t="str">
        <f t="shared" si="597"/>
        <v/>
      </c>
      <c r="BS372" s="84" t="str">
        <f t="shared" si="597"/>
        <v/>
      </c>
      <c r="BT372" s="84" t="str">
        <f t="shared" si="597"/>
        <v/>
      </c>
      <c r="BU372" s="86" t="str">
        <f t="shared" si="598"/>
        <v/>
      </c>
      <c r="BV372" s="86" t="str">
        <f t="shared" si="598"/>
        <v/>
      </c>
      <c r="BW372" s="86" t="str">
        <f t="shared" si="598"/>
        <v/>
      </c>
      <c r="BX372" s="86" t="str">
        <f t="shared" si="599"/>
        <v/>
      </c>
      <c r="BY372" s="86" t="str">
        <f t="shared" si="599"/>
        <v/>
      </c>
      <c r="BZ372" s="86" t="str">
        <f t="shared" si="599"/>
        <v/>
      </c>
      <c r="CA372" s="83">
        <f>IF(AND(DataEntry!B372&gt;=ExFrom,DataEntry!B372&lt;=ExTo),0,IF(AR372&lt;DS372,0,DB372))</f>
        <v>0</v>
      </c>
      <c r="CB372" s="83">
        <f>IF(AND(DataEntry!B372&gt;=ExFrom,DataEntry!B372&lt;=ExTo),0,IF(AT372&lt;DT372,0,DC372))</f>
        <v>0</v>
      </c>
      <c r="CC372" s="14" t="str">
        <f t="shared" si="600"/>
        <v/>
      </c>
      <c r="CD372" s="72" t="str">
        <f t="shared" si="533"/>
        <v/>
      </c>
      <c r="CE372" s="87" t="str">
        <f t="shared" si="601"/>
        <v/>
      </c>
      <c r="CF372" s="88">
        <f t="shared" si="602"/>
        <v>0</v>
      </c>
      <c r="CG372" s="88">
        <f t="shared" si="603"/>
        <v>0</v>
      </c>
      <c r="CH372" s="87" t="str">
        <f t="shared" si="604"/>
        <v/>
      </c>
      <c r="CI372" s="89">
        <f t="shared" si="534"/>
        <v>1</v>
      </c>
      <c r="CJ372" s="89">
        <f t="shared" si="535"/>
        <v>1</v>
      </c>
      <c r="CK372" s="157">
        <f t="shared" si="536"/>
        <v>0</v>
      </c>
      <c r="CL372" s="90">
        <f t="shared" si="537"/>
        <v>0</v>
      </c>
      <c r="CM372" s="157">
        <f t="shared" si="538"/>
        <v>0</v>
      </c>
      <c r="CN372" s="90">
        <f t="shared" si="539"/>
        <v>0</v>
      </c>
      <c r="CO372" s="157">
        <f t="shared" si="540"/>
        <v>0</v>
      </c>
      <c r="CP372" s="90">
        <f t="shared" si="541"/>
        <v>0</v>
      </c>
      <c r="CQ372" s="157">
        <f t="shared" si="542"/>
        <v>0</v>
      </c>
      <c r="CR372" s="90">
        <f t="shared" si="543"/>
        <v>0</v>
      </c>
      <c r="CS372" s="157">
        <f t="shared" si="544"/>
        <v>0</v>
      </c>
      <c r="CT372" s="90">
        <f t="shared" si="545"/>
        <v>0</v>
      </c>
      <c r="CU372" s="157">
        <f t="shared" si="546"/>
        <v>0</v>
      </c>
      <c r="CV372" s="90">
        <f t="shared" si="547"/>
        <v>0</v>
      </c>
      <c r="CW372" s="157">
        <f t="shared" si="548"/>
        <v>0</v>
      </c>
      <c r="CX372" s="90">
        <f t="shared" si="549"/>
        <v>0</v>
      </c>
      <c r="CY372" s="157">
        <f t="shared" si="550"/>
        <v>0</v>
      </c>
      <c r="CZ372" s="90">
        <f t="shared" si="551"/>
        <v>0</v>
      </c>
      <c r="DA372" s="94" t="str">
        <f>DataEntry!B372</f>
        <v/>
      </c>
      <c r="DB372" s="83">
        <f t="shared" si="552"/>
        <v>0</v>
      </c>
      <c r="DC372" s="83">
        <f t="shared" si="553"/>
        <v>0</v>
      </c>
      <c r="DD372" s="145" t="str">
        <f t="shared" si="605"/>
        <v/>
      </c>
      <c r="DE372" s="145" t="str">
        <f t="shared" si="606"/>
        <v/>
      </c>
      <c r="DF372" s="145" t="str">
        <f t="shared" si="607"/>
        <v/>
      </c>
      <c r="DG372" s="145" t="str">
        <f t="shared" si="608"/>
        <v/>
      </c>
      <c r="DH372" s="145" t="str">
        <f t="shared" si="609"/>
        <v/>
      </c>
      <c r="DI372" s="145" t="str">
        <f t="shared" si="610"/>
        <v/>
      </c>
      <c r="DJ372" s="83">
        <f t="shared" si="611"/>
        <v>0</v>
      </c>
      <c r="DK372" s="83">
        <f t="shared" si="612"/>
        <v>0</v>
      </c>
      <c r="DL372" s="84" t="str">
        <f t="shared" si="613"/>
        <v/>
      </c>
      <c r="DM372" s="14" t="str">
        <f t="shared" si="614"/>
        <v/>
      </c>
      <c r="DN372" s="87">
        <f>IFERROR(DO372*(1-DCFactor)+Results!DP372*DCFactor,"")</f>
        <v>0.2762705882352941</v>
      </c>
      <c r="DO372" s="87">
        <f>(DFactor*Rounds*Number/2+SUM(BV$3:BV360))/(Rounds*Number/2+COUNT(BV$3:BV360))</f>
        <v>0.2656470588235294</v>
      </c>
      <c r="DP372" s="87">
        <f t="shared" si="554"/>
        <v>0.29599999999999999</v>
      </c>
      <c r="DQ372" s="84">
        <f t="shared" si="555"/>
        <v>0</v>
      </c>
      <c r="DR372" s="84">
        <f t="shared" si="556"/>
        <v>0</v>
      </c>
      <c r="DS372" s="87">
        <f t="shared" si="557"/>
        <v>0.33666666666666667</v>
      </c>
      <c r="DT372" s="87">
        <f t="shared" si="558"/>
        <v>0.33666666666666667</v>
      </c>
      <c r="DU372" s="87" t="str">
        <f t="shared" si="559"/>
        <v/>
      </c>
      <c r="DV372" s="86" t="str">
        <f t="shared" si="615"/>
        <v/>
      </c>
      <c r="DW372" s="86" t="str">
        <f t="shared" si="616"/>
        <v/>
      </c>
    </row>
    <row r="373" spans="1:127" x14ac:dyDescent="0.25">
      <c r="A373" s="69">
        <v>371</v>
      </c>
      <c r="B373" s="70" t="str">
        <f>DataEntry!C373</f>
        <v/>
      </c>
      <c r="C373" s="71">
        <f>COUNTIF(D$2:D373,D373)+COUNTIF(G$2:G373,D373)</f>
        <v>130</v>
      </c>
      <c r="D373" s="72" t="str">
        <f t="shared" si="517"/>
        <v/>
      </c>
      <c r="E373" s="70" t="str">
        <f>DataEntry!E373</f>
        <v/>
      </c>
      <c r="F373" s="71">
        <f>COUNTIF(D$2:D373,G373)+COUNTIF(G$2:G373,G373)</f>
        <v>130</v>
      </c>
      <c r="G373" s="72" t="str">
        <f t="shared" si="518"/>
        <v/>
      </c>
      <c r="H373" s="73" t="str">
        <f>DataEntry!G373</f>
        <v/>
      </c>
      <c r="I373" s="73" t="str">
        <f>DataEntry!H373</f>
        <v/>
      </c>
      <c r="J373" s="158" t="str">
        <f t="shared" si="516"/>
        <v/>
      </c>
      <c r="K373" s="156">
        <f t="shared" si="519"/>
        <v>0</v>
      </c>
      <c r="L373" s="224" t="str">
        <f t="shared" si="520"/>
        <v/>
      </c>
      <c r="M373" s="224" t="str">
        <f t="shared" si="521"/>
        <v/>
      </c>
      <c r="N373" s="236" t="str">
        <f t="shared" si="560"/>
        <v/>
      </c>
      <c r="O373" s="22" t="str">
        <f t="shared" si="561"/>
        <v>TG130</v>
      </c>
      <c r="P373" s="248" t="str">
        <f t="shared" si="522"/>
        <v/>
      </c>
      <c r="Q373" s="22" t="str">
        <f t="shared" si="562"/>
        <v>TG130</v>
      </c>
      <c r="R373" s="248" t="str">
        <f t="shared" si="523"/>
        <v/>
      </c>
      <c r="S373" s="74">
        <f t="shared" si="563"/>
        <v>0</v>
      </c>
      <c r="T373" s="75">
        <f t="shared" si="564"/>
        <v>0</v>
      </c>
      <c r="U373" s="76">
        <f t="shared" si="565"/>
        <v>0</v>
      </c>
      <c r="V373" s="74">
        <f t="shared" si="566"/>
        <v>0</v>
      </c>
      <c r="W373" s="75">
        <f t="shared" si="567"/>
        <v>0</v>
      </c>
      <c r="X373" s="76">
        <f t="shared" si="568"/>
        <v>0</v>
      </c>
      <c r="Y373" s="74">
        <f t="shared" si="569"/>
        <v>0</v>
      </c>
      <c r="Z373" s="75">
        <f t="shared" si="570"/>
        <v>0</v>
      </c>
      <c r="AA373" s="76">
        <f t="shared" si="571"/>
        <v>0</v>
      </c>
      <c r="AB373" s="74">
        <f t="shared" si="572"/>
        <v>0</v>
      </c>
      <c r="AC373" s="75">
        <f t="shared" si="573"/>
        <v>0</v>
      </c>
      <c r="AD373" s="76">
        <f t="shared" si="574"/>
        <v>0</v>
      </c>
      <c r="AE373" s="74">
        <f t="shared" si="575"/>
        <v>0</v>
      </c>
      <c r="AF373" s="75">
        <f t="shared" si="576"/>
        <v>0</v>
      </c>
      <c r="AG373" s="76">
        <f t="shared" si="577"/>
        <v>0</v>
      </c>
      <c r="AH373" s="74">
        <f t="shared" si="578"/>
        <v>0</v>
      </c>
      <c r="AI373" s="75">
        <f t="shared" si="579"/>
        <v>0</v>
      </c>
      <c r="AJ373" s="76">
        <f t="shared" si="580"/>
        <v>0</v>
      </c>
      <c r="AK373" s="74">
        <f t="shared" si="581"/>
        <v>0</v>
      </c>
      <c r="AL373" s="75">
        <f t="shared" si="582"/>
        <v>0</v>
      </c>
      <c r="AM373" s="76">
        <f t="shared" si="583"/>
        <v>0</v>
      </c>
      <c r="AN373" s="74">
        <f t="shared" si="584"/>
        <v>0</v>
      </c>
      <c r="AO373" s="75">
        <f t="shared" si="585"/>
        <v>0</v>
      </c>
      <c r="AP373" s="76">
        <f t="shared" si="586"/>
        <v>0</v>
      </c>
      <c r="AQ373" s="77" t="str">
        <f t="shared" si="524"/>
        <v/>
      </c>
      <c r="AR373" s="77" t="str">
        <f t="shared" si="587"/>
        <v/>
      </c>
      <c r="AS373" s="78" t="str">
        <f t="shared" si="588"/>
        <v/>
      </c>
      <c r="AT373" s="77" t="str">
        <f t="shared" si="589"/>
        <v/>
      </c>
      <c r="AU373" s="79">
        <f t="shared" si="617"/>
        <v>0.1</v>
      </c>
      <c r="AV373" s="139">
        <f>DataEntry!P373</f>
        <v>0</v>
      </c>
      <c r="AW373" s="80" t="str">
        <f t="shared" si="525"/>
        <v/>
      </c>
      <c r="AX373" s="80" t="str">
        <f t="shared" si="526"/>
        <v/>
      </c>
      <c r="AY373" s="80" t="str">
        <f t="shared" si="527"/>
        <v/>
      </c>
      <c r="AZ373" s="92" t="str">
        <f>DataEntry!I373</f>
        <v/>
      </c>
      <c r="BA373" s="93" t="str">
        <f>DataEntry!J373</f>
        <v/>
      </c>
      <c r="BB373" s="92" t="str">
        <f>DataEntry!K373</f>
        <v/>
      </c>
      <c r="BC373" s="93" t="str">
        <f>DataEntry!L373</f>
        <v/>
      </c>
      <c r="BD373" s="92" t="str">
        <f>DataEntry!M373</f>
        <v/>
      </c>
      <c r="BE373" s="93" t="str">
        <f>DataEntry!N373</f>
        <v/>
      </c>
      <c r="BF373" s="77" t="str">
        <f t="shared" si="590"/>
        <v/>
      </c>
      <c r="BG373" s="77" t="str">
        <f t="shared" si="591"/>
        <v/>
      </c>
      <c r="BH373" s="77" t="str">
        <f t="shared" si="592"/>
        <v/>
      </c>
      <c r="BI373" s="83">
        <f t="shared" si="593"/>
        <v>0</v>
      </c>
      <c r="BJ373" s="83">
        <f t="shared" si="594"/>
        <v>0</v>
      </c>
      <c r="BK373" s="83">
        <f t="shared" si="595"/>
        <v>0</v>
      </c>
      <c r="BL373" s="84" t="str">
        <f t="shared" si="528"/>
        <v/>
      </c>
      <c r="BM373" s="84" t="str">
        <f t="shared" si="529"/>
        <v/>
      </c>
      <c r="BN373" s="85" t="str">
        <f t="shared" si="596"/>
        <v/>
      </c>
      <c r="BO373" s="84" t="str">
        <f t="shared" si="530"/>
        <v/>
      </c>
      <c r="BP373" s="84" t="str">
        <f t="shared" si="531"/>
        <v/>
      </c>
      <c r="BQ373" s="84" t="str">
        <f t="shared" si="532"/>
        <v/>
      </c>
      <c r="BR373" s="84" t="str">
        <f t="shared" si="597"/>
        <v/>
      </c>
      <c r="BS373" s="84" t="str">
        <f t="shared" si="597"/>
        <v/>
      </c>
      <c r="BT373" s="84" t="str">
        <f t="shared" si="597"/>
        <v/>
      </c>
      <c r="BU373" s="86" t="str">
        <f t="shared" si="598"/>
        <v/>
      </c>
      <c r="BV373" s="86" t="str">
        <f t="shared" si="598"/>
        <v/>
      </c>
      <c r="BW373" s="86" t="str">
        <f t="shared" si="598"/>
        <v/>
      </c>
      <c r="BX373" s="86" t="str">
        <f t="shared" si="599"/>
        <v/>
      </c>
      <c r="BY373" s="86" t="str">
        <f t="shared" si="599"/>
        <v/>
      </c>
      <c r="BZ373" s="86" t="str">
        <f t="shared" si="599"/>
        <v/>
      </c>
      <c r="CA373" s="83">
        <f>IF(AND(DataEntry!B373&gt;=ExFrom,DataEntry!B373&lt;=ExTo),0,IF(AR373&lt;DS373,0,DB373))</f>
        <v>0</v>
      </c>
      <c r="CB373" s="83">
        <f>IF(AND(DataEntry!B373&gt;=ExFrom,DataEntry!B373&lt;=ExTo),0,IF(AT373&lt;DT373,0,DC373))</f>
        <v>0</v>
      </c>
      <c r="CC373" s="14" t="str">
        <f t="shared" si="600"/>
        <v/>
      </c>
      <c r="CD373" s="72" t="str">
        <f t="shared" si="533"/>
        <v/>
      </c>
      <c r="CE373" s="87" t="str">
        <f t="shared" si="601"/>
        <v/>
      </c>
      <c r="CF373" s="88">
        <f t="shared" si="602"/>
        <v>0</v>
      </c>
      <c r="CG373" s="88">
        <f t="shared" si="603"/>
        <v>0</v>
      </c>
      <c r="CH373" s="87" t="str">
        <f t="shared" si="604"/>
        <v/>
      </c>
      <c r="CI373" s="89">
        <f t="shared" si="534"/>
        <v>1</v>
      </c>
      <c r="CJ373" s="89">
        <f t="shared" si="535"/>
        <v>1</v>
      </c>
      <c r="CK373" s="157">
        <f t="shared" si="536"/>
        <v>0</v>
      </c>
      <c r="CL373" s="90">
        <f t="shared" si="537"/>
        <v>0</v>
      </c>
      <c r="CM373" s="157">
        <f t="shared" si="538"/>
        <v>0</v>
      </c>
      <c r="CN373" s="90">
        <f t="shared" si="539"/>
        <v>0</v>
      </c>
      <c r="CO373" s="157">
        <f t="shared" si="540"/>
        <v>0</v>
      </c>
      <c r="CP373" s="90">
        <f t="shared" si="541"/>
        <v>0</v>
      </c>
      <c r="CQ373" s="157">
        <f t="shared" si="542"/>
        <v>0</v>
      </c>
      <c r="CR373" s="90">
        <f t="shared" si="543"/>
        <v>0</v>
      </c>
      <c r="CS373" s="157">
        <f t="shared" si="544"/>
        <v>0</v>
      </c>
      <c r="CT373" s="90">
        <f t="shared" si="545"/>
        <v>0</v>
      </c>
      <c r="CU373" s="157">
        <f t="shared" si="546"/>
        <v>0</v>
      </c>
      <c r="CV373" s="90">
        <f t="shared" si="547"/>
        <v>0</v>
      </c>
      <c r="CW373" s="157">
        <f t="shared" si="548"/>
        <v>0</v>
      </c>
      <c r="CX373" s="90">
        <f t="shared" si="549"/>
        <v>0</v>
      </c>
      <c r="CY373" s="157">
        <f t="shared" si="550"/>
        <v>0</v>
      </c>
      <c r="CZ373" s="90">
        <f t="shared" si="551"/>
        <v>0</v>
      </c>
      <c r="DA373" s="94" t="str">
        <f>DataEntry!B373</f>
        <v/>
      </c>
      <c r="DB373" s="83">
        <f t="shared" si="552"/>
        <v>0</v>
      </c>
      <c r="DC373" s="83">
        <f t="shared" si="553"/>
        <v>0</v>
      </c>
      <c r="DD373" s="145" t="str">
        <f t="shared" si="605"/>
        <v/>
      </c>
      <c r="DE373" s="145" t="str">
        <f t="shared" si="606"/>
        <v/>
      </c>
      <c r="DF373" s="145" t="str">
        <f t="shared" si="607"/>
        <v/>
      </c>
      <c r="DG373" s="145" t="str">
        <f t="shared" si="608"/>
        <v/>
      </c>
      <c r="DH373" s="145" t="str">
        <f t="shared" si="609"/>
        <v/>
      </c>
      <c r="DI373" s="145" t="str">
        <f t="shared" si="610"/>
        <v/>
      </c>
      <c r="DJ373" s="83">
        <f t="shared" si="611"/>
        <v>0</v>
      </c>
      <c r="DK373" s="83">
        <f t="shared" si="612"/>
        <v>0</v>
      </c>
      <c r="DL373" s="84" t="str">
        <f t="shared" si="613"/>
        <v/>
      </c>
      <c r="DM373" s="14" t="str">
        <f t="shared" si="614"/>
        <v/>
      </c>
      <c r="DN373" s="87">
        <f>IFERROR(DO373*(1-DCFactor)+Results!DP373*DCFactor,"")</f>
        <v>0.2762705882352941</v>
      </c>
      <c r="DO373" s="87">
        <f>(DFactor*Rounds*Number/2+SUM(BV$3:BV361))/(Rounds*Number/2+COUNT(BV$3:BV361))</f>
        <v>0.2656470588235294</v>
      </c>
      <c r="DP373" s="87">
        <f t="shared" si="554"/>
        <v>0.29599999999999999</v>
      </c>
      <c r="DQ373" s="84">
        <f t="shared" si="555"/>
        <v>0</v>
      </c>
      <c r="DR373" s="84">
        <f t="shared" si="556"/>
        <v>0</v>
      </c>
      <c r="DS373" s="87">
        <f t="shared" si="557"/>
        <v>0.33666666666666667</v>
      </c>
      <c r="DT373" s="87">
        <f t="shared" si="558"/>
        <v>0.33666666666666667</v>
      </c>
      <c r="DU373" s="87" t="str">
        <f t="shared" si="559"/>
        <v/>
      </c>
      <c r="DV373" s="86" t="str">
        <f t="shared" si="615"/>
        <v/>
      </c>
      <c r="DW373" s="86" t="str">
        <f t="shared" si="616"/>
        <v/>
      </c>
    </row>
    <row r="374" spans="1:127" x14ac:dyDescent="0.25">
      <c r="A374" s="69">
        <v>372</v>
      </c>
      <c r="B374" s="70" t="str">
        <f>DataEntry!C374</f>
        <v/>
      </c>
      <c r="C374" s="71">
        <f>COUNTIF(D$2:D374,D374)+COUNTIF(G$2:G374,D374)</f>
        <v>132</v>
      </c>
      <c r="D374" s="72" t="str">
        <f t="shared" si="517"/>
        <v/>
      </c>
      <c r="E374" s="70" t="str">
        <f>DataEntry!E374</f>
        <v/>
      </c>
      <c r="F374" s="71">
        <f>COUNTIF(D$2:D374,G374)+COUNTIF(G$2:G374,G374)</f>
        <v>132</v>
      </c>
      <c r="G374" s="72" t="str">
        <f t="shared" si="518"/>
        <v/>
      </c>
      <c r="H374" s="73" t="str">
        <f>DataEntry!G374</f>
        <v/>
      </c>
      <c r="I374" s="73" t="str">
        <f>DataEntry!H374</f>
        <v/>
      </c>
      <c r="J374" s="158" t="str">
        <f t="shared" si="516"/>
        <v/>
      </c>
      <c r="K374" s="156">
        <f t="shared" si="519"/>
        <v>0</v>
      </c>
      <c r="L374" s="224" t="str">
        <f t="shared" si="520"/>
        <v/>
      </c>
      <c r="M374" s="224" t="str">
        <f t="shared" si="521"/>
        <v/>
      </c>
      <c r="N374" s="236" t="str">
        <f t="shared" si="560"/>
        <v/>
      </c>
      <c r="O374" s="22" t="str">
        <f t="shared" si="561"/>
        <v>TG132</v>
      </c>
      <c r="P374" s="248" t="str">
        <f t="shared" si="522"/>
        <v/>
      </c>
      <c r="Q374" s="22" t="str">
        <f t="shared" si="562"/>
        <v>TG132</v>
      </c>
      <c r="R374" s="248" t="str">
        <f t="shared" si="523"/>
        <v/>
      </c>
      <c r="S374" s="74">
        <f t="shared" si="563"/>
        <v>0</v>
      </c>
      <c r="T374" s="75">
        <f t="shared" si="564"/>
        <v>0</v>
      </c>
      <c r="U374" s="76">
        <f t="shared" si="565"/>
        <v>0</v>
      </c>
      <c r="V374" s="74">
        <f t="shared" si="566"/>
        <v>0</v>
      </c>
      <c r="W374" s="75">
        <f t="shared" si="567"/>
        <v>0</v>
      </c>
      <c r="X374" s="76">
        <f t="shared" si="568"/>
        <v>0</v>
      </c>
      <c r="Y374" s="74">
        <f t="shared" si="569"/>
        <v>0</v>
      </c>
      <c r="Z374" s="75">
        <f t="shared" si="570"/>
        <v>0</v>
      </c>
      <c r="AA374" s="76">
        <f t="shared" si="571"/>
        <v>0</v>
      </c>
      <c r="AB374" s="74">
        <f t="shared" si="572"/>
        <v>0</v>
      </c>
      <c r="AC374" s="75">
        <f t="shared" si="573"/>
        <v>0</v>
      </c>
      <c r="AD374" s="76">
        <f t="shared" si="574"/>
        <v>0</v>
      </c>
      <c r="AE374" s="74">
        <f t="shared" si="575"/>
        <v>0</v>
      </c>
      <c r="AF374" s="75">
        <f t="shared" si="576"/>
        <v>0</v>
      </c>
      <c r="AG374" s="76">
        <f t="shared" si="577"/>
        <v>0</v>
      </c>
      <c r="AH374" s="74">
        <f t="shared" si="578"/>
        <v>0</v>
      </c>
      <c r="AI374" s="75">
        <f t="shared" si="579"/>
        <v>0</v>
      </c>
      <c r="AJ374" s="76">
        <f t="shared" si="580"/>
        <v>0</v>
      </c>
      <c r="AK374" s="74">
        <f t="shared" si="581"/>
        <v>0</v>
      </c>
      <c r="AL374" s="75">
        <f t="shared" si="582"/>
        <v>0</v>
      </c>
      <c r="AM374" s="76">
        <f t="shared" si="583"/>
        <v>0</v>
      </c>
      <c r="AN374" s="74">
        <f t="shared" si="584"/>
        <v>0</v>
      </c>
      <c r="AO374" s="75">
        <f t="shared" si="585"/>
        <v>0</v>
      </c>
      <c r="AP374" s="76">
        <f t="shared" si="586"/>
        <v>0</v>
      </c>
      <c r="AQ374" s="77" t="str">
        <f t="shared" si="524"/>
        <v/>
      </c>
      <c r="AR374" s="77" t="str">
        <f t="shared" si="587"/>
        <v/>
      </c>
      <c r="AS374" s="78" t="str">
        <f t="shared" si="588"/>
        <v/>
      </c>
      <c r="AT374" s="77" t="str">
        <f t="shared" si="589"/>
        <v/>
      </c>
      <c r="AU374" s="79">
        <f t="shared" si="617"/>
        <v>0.1</v>
      </c>
      <c r="AV374" s="139">
        <f>DataEntry!P374</f>
        <v>0</v>
      </c>
      <c r="AW374" s="80" t="str">
        <f t="shared" si="525"/>
        <v/>
      </c>
      <c r="AX374" s="80" t="str">
        <f t="shared" si="526"/>
        <v/>
      </c>
      <c r="AY374" s="80" t="str">
        <f t="shared" si="527"/>
        <v/>
      </c>
      <c r="AZ374" s="92" t="str">
        <f>DataEntry!I374</f>
        <v/>
      </c>
      <c r="BA374" s="93" t="str">
        <f>DataEntry!J374</f>
        <v/>
      </c>
      <c r="BB374" s="92" t="str">
        <f>DataEntry!K374</f>
        <v/>
      </c>
      <c r="BC374" s="93" t="str">
        <f>DataEntry!L374</f>
        <v/>
      </c>
      <c r="BD374" s="92" t="str">
        <f>DataEntry!M374</f>
        <v/>
      </c>
      <c r="BE374" s="93" t="str">
        <f>DataEntry!N374</f>
        <v/>
      </c>
      <c r="BF374" s="77" t="str">
        <f t="shared" si="590"/>
        <v/>
      </c>
      <c r="BG374" s="77" t="str">
        <f t="shared" si="591"/>
        <v/>
      </c>
      <c r="BH374" s="77" t="str">
        <f t="shared" si="592"/>
        <v/>
      </c>
      <c r="BI374" s="83">
        <f t="shared" si="593"/>
        <v>0</v>
      </c>
      <c r="BJ374" s="83">
        <f t="shared" si="594"/>
        <v>0</v>
      </c>
      <c r="BK374" s="83">
        <f t="shared" si="595"/>
        <v>0</v>
      </c>
      <c r="BL374" s="84" t="str">
        <f t="shared" si="528"/>
        <v/>
      </c>
      <c r="BM374" s="84" t="str">
        <f t="shared" si="529"/>
        <v/>
      </c>
      <c r="BN374" s="85" t="str">
        <f t="shared" si="596"/>
        <v/>
      </c>
      <c r="BO374" s="84" t="str">
        <f t="shared" si="530"/>
        <v/>
      </c>
      <c r="BP374" s="84" t="str">
        <f t="shared" si="531"/>
        <v/>
      </c>
      <c r="BQ374" s="84" t="str">
        <f t="shared" si="532"/>
        <v/>
      </c>
      <c r="BR374" s="84" t="str">
        <f t="shared" si="597"/>
        <v/>
      </c>
      <c r="BS374" s="84" t="str">
        <f t="shared" si="597"/>
        <v/>
      </c>
      <c r="BT374" s="84" t="str">
        <f t="shared" si="597"/>
        <v/>
      </c>
      <c r="BU374" s="86" t="str">
        <f t="shared" si="598"/>
        <v/>
      </c>
      <c r="BV374" s="86" t="str">
        <f t="shared" si="598"/>
        <v/>
      </c>
      <c r="BW374" s="86" t="str">
        <f t="shared" si="598"/>
        <v/>
      </c>
      <c r="BX374" s="86" t="str">
        <f t="shared" si="599"/>
        <v/>
      </c>
      <c r="BY374" s="86" t="str">
        <f t="shared" si="599"/>
        <v/>
      </c>
      <c r="BZ374" s="86" t="str">
        <f t="shared" si="599"/>
        <v/>
      </c>
      <c r="CA374" s="83">
        <f>IF(AND(DataEntry!B374&gt;=ExFrom,DataEntry!B374&lt;=ExTo),0,IF(AR374&lt;DS374,0,DB374))</f>
        <v>0</v>
      </c>
      <c r="CB374" s="83">
        <f>IF(AND(DataEntry!B374&gt;=ExFrom,DataEntry!B374&lt;=ExTo),0,IF(AT374&lt;DT374,0,DC374))</f>
        <v>0</v>
      </c>
      <c r="CC374" s="14" t="str">
        <f t="shared" si="600"/>
        <v/>
      </c>
      <c r="CD374" s="72" t="str">
        <f t="shared" si="533"/>
        <v/>
      </c>
      <c r="CE374" s="87" t="str">
        <f t="shared" si="601"/>
        <v/>
      </c>
      <c r="CF374" s="88">
        <f t="shared" si="602"/>
        <v>0</v>
      </c>
      <c r="CG374" s="88">
        <f t="shared" si="603"/>
        <v>0</v>
      </c>
      <c r="CH374" s="87" t="str">
        <f t="shared" si="604"/>
        <v/>
      </c>
      <c r="CI374" s="89">
        <f t="shared" si="534"/>
        <v>1</v>
      </c>
      <c r="CJ374" s="89">
        <f t="shared" si="535"/>
        <v>1</v>
      </c>
      <c r="CK374" s="157">
        <f t="shared" si="536"/>
        <v>0</v>
      </c>
      <c r="CL374" s="90">
        <f t="shared" si="537"/>
        <v>0</v>
      </c>
      <c r="CM374" s="157">
        <f t="shared" si="538"/>
        <v>0</v>
      </c>
      <c r="CN374" s="90">
        <f t="shared" si="539"/>
        <v>0</v>
      </c>
      <c r="CO374" s="157">
        <f t="shared" si="540"/>
        <v>0</v>
      </c>
      <c r="CP374" s="90">
        <f t="shared" si="541"/>
        <v>0</v>
      </c>
      <c r="CQ374" s="157">
        <f t="shared" si="542"/>
        <v>0</v>
      </c>
      <c r="CR374" s="90">
        <f t="shared" si="543"/>
        <v>0</v>
      </c>
      <c r="CS374" s="157">
        <f t="shared" si="544"/>
        <v>0</v>
      </c>
      <c r="CT374" s="90">
        <f t="shared" si="545"/>
        <v>0</v>
      </c>
      <c r="CU374" s="157">
        <f t="shared" si="546"/>
        <v>0</v>
      </c>
      <c r="CV374" s="90">
        <f t="shared" si="547"/>
        <v>0</v>
      </c>
      <c r="CW374" s="157">
        <f t="shared" si="548"/>
        <v>0</v>
      </c>
      <c r="CX374" s="90">
        <f t="shared" si="549"/>
        <v>0</v>
      </c>
      <c r="CY374" s="157">
        <f t="shared" si="550"/>
        <v>0</v>
      </c>
      <c r="CZ374" s="90">
        <f t="shared" si="551"/>
        <v>0</v>
      </c>
      <c r="DA374" s="94" t="str">
        <f>DataEntry!B374</f>
        <v/>
      </c>
      <c r="DB374" s="83">
        <f t="shared" si="552"/>
        <v>0</v>
      </c>
      <c r="DC374" s="83">
        <f t="shared" si="553"/>
        <v>0</v>
      </c>
      <c r="DD374" s="145" t="str">
        <f t="shared" si="605"/>
        <v/>
      </c>
      <c r="DE374" s="145" t="str">
        <f t="shared" si="606"/>
        <v/>
      </c>
      <c r="DF374" s="145" t="str">
        <f t="shared" si="607"/>
        <v/>
      </c>
      <c r="DG374" s="145" t="str">
        <f t="shared" si="608"/>
        <v/>
      </c>
      <c r="DH374" s="145" t="str">
        <f t="shared" si="609"/>
        <v/>
      </c>
      <c r="DI374" s="145" t="str">
        <f t="shared" si="610"/>
        <v/>
      </c>
      <c r="DJ374" s="83">
        <f t="shared" si="611"/>
        <v>0</v>
      </c>
      <c r="DK374" s="83">
        <f t="shared" si="612"/>
        <v>0</v>
      </c>
      <c r="DL374" s="84" t="str">
        <f t="shared" si="613"/>
        <v/>
      </c>
      <c r="DM374" s="14" t="str">
        <f t="shared" si="614"/>
        <v/>
      </c>
      <c r="DN374" s="87">
        <f>IFERROR(DO374*(1-DCFactor)+Results!DP374*DCFactor,"")</f>
        <v>0.2762705882352941</v>
      </c>
      <c r="DO374" s="87">
        <f>(DFactor*Rounds*Number/2+SUM(BV$3:BV362))/(Rounds*Number/2+COUNT(BV$3:BV362))</f>
        <v>0.2656470588235294</v>
      </c>
      <c r="DP374" s="87">
        <f t="shared" si="554"/>
        <v>0.29599999999999999</v>
      </c>
      <c r="DQ374" s="84">
        <f t="shared" si="555"/>
        <v>0</v>
      </c>
      <c r="DR374" s="84">
        <f t="shared" si="556"/>
        <v>0</v>
      </c>
      <c r="DS374" s="87">
        <f t="shared" si="557"/>
        <v>0.33666666666666667</v>
      </c>
      <c r="DT374" s="87">
        <f t="shared" si="558"/>
        <v>0.33666666666666667</v>
      </c>
      <c r="DU374" s="87" t="str">
        <f t="shared" si="559"/>
        <v/>
      </c>
      <c r="DV374" s="86" t="str">
        <f t="shared" si="615"/>
        <v/>
      </c>
      <c r="DW374" s="86" t="str">
        <f t="shared" si="616"/>
        <v/>
      </c>
    </row>
    <row r="375" spans="1:127" x14ac:dyDescent="0.25">
      <c r="A375" s="69">
        <v>373</v>
      </c>
      <c r="B375" s="70" t="str">
        <f>DataEntry!C375</f>
        <v/>
      </c>
      <c r="C375" s="71">
        <f>COUNTIF(D$2:D375,D375)+COUNTIF(G$2:G375,D375)</f>
        <v>134</v>
      </c>
      <c r="D375" s="72" t="str">
        <f t="shared" si="517"/>
        <v/>
      </c>
      <c r="E375" s="70" t="str">
        <f>DataEntry!E375</f>
        <v/>
      </c>
      <c r="F375" s="71">
        <f>COUNTIF(D$2:D375,G375)+COUNTIF(G$2:G375,G375)</f>
        <v>134</v>
      </c>
      <c r="G375" s="72" t="str">
        <f t="shared" si="518"/>
        <v/>
      </c>
      <c r="H375" s="73" t="str">
        <f>DataEntry!G375</f>
        <v/>
      </c>
      <c r="I375" s="73" t="str">
        <f>DataEntry!H375</f>
        <v/>
      </c>
      <c r="J375" s="158" t="str">
        <f t="shared" si="516"/>
        <v/>
      </c>
      <c r="K375" s="156">
        <f t="shared" si="519"/>
        <v>0</v>
      </c>
      <c r="L375" s="224" t="str">
        <f t="shared" si="520"/>
        <v/>
      </c>
      <c r="M375" s="224" t="str">
        <f t="shared" si="521"/>
        <v/>
      </c>
      <c r="N375" s="236" t="str">
        <f t="shared" si="560"/>
        <v/>
      </c>
      <c r="O375" s="22" t="str">
        <f t="shared" si="561"/>
        <v>TG134</v>
      </c>
      <c r="P375" s="248" t="str">
        <f t="shared" si="522"/>
        <v/>
      </c>
      <c r="Q375" s="22" t="str">
        <f t="shared" si="562"/>
        <v>TG134</v>
      </c>
      <c r="R375" s="248" t="str">
        <f t="shared" si="523"/>
        <v/>
      </c>
      <c r="S375" s="74">
        <f t="shared" si="563"/>
        <v>0</v>
      </c>
      <c r="T375" s="75">
        <f t="shared" si="564"/>
        <v>0</v>
      </c>
      <c r="U375" s="76">
        <f t="shared" si="565"/>
        <v>0</v>
      </c>
      <c r="V375" s="74">
        <f t="shared" si="566"/>
        <v>0</v>
      </c>
      <c r="W375" s="75">
        <f t="shared" si="567"/>
        <v>0</v>
      </c>
      <c r="X375" s="76">
        <f t="shared" si="568"/>
        <v>0</v>
      </c>
      <c r="Y375" s="74">
        <f t="shared" si="569"/>
        <v>0</v>
      </c>
      <c r="Z375" s="75">
        <f t="shared" si="570"/>
        <v>0</v>
      </c>
      <c r="AA375" s="76">
        <f t="shared" si="571"/>
        <v>0</v>
      </c>
      <c r="AB375" s="74">
        <f t="shared" si="572"/>
        <v>0</v>
      </c>
      <c r="AC375" s="75">
        <f t="shared" si="573"/>
        <v>0</v>
      </c>
      <c r="AD375" s="76">
        <f t="shared" si="574"/>
        <v>0</v>
      </c>
      <c r="AE375" s="74">
        <f t="shared" si="575"/>
        <v>0</v>
      </c>
      <c r="AF375" s="75">
        <f t="shared" si="576"/>
        <v>0</v>
      </c>
      <c r="AG375" s="76">
        <f t="shared" si="577"/>
        <v>0</v>
      </c>
      <c r="AH375" s="74">
        <f t="shared" si="578"/>
        <v>0</v>
      </c>
      <c r="AI375" s="75">
        <f t="shared" si="579"/>
        <v>0</v>
      </c>
      <c r="AJ375" s="76">
        <f t="shared" si="580"/>
        <v>0</v>
      </c>
      <c r="AK375" s="74">
        <f t="shared" si="581"/>
        <v>0</v>
      </c>
      <c r="AL375" s="75">
        <f t="shared" si="582"/>
        <v>0</v>
      </c>
      <c r="AM375" s="76">
        <f t="shared" si="583"/>
        <v>0</v>
      </c>
      <c r="AN375" s="74">
        <f t="shared" si="584"/>
        <v>0</v>
      </c>
      <c r="AO375" s="75">
        <f t="shared" si="585"/>
        <v>0</v>
      </c>
      <c r="AP375" s="76">
        <f t="shared" si="586"/>
        <v>0</v>
      </c>
      <c r="AQ375" s="77" t="str">
        <f t="shared" si="524"/>
        <v/>
      </c>
      <c r="AR375" s="77" t="str">
        <f t="shared" si="587"/>
        <v/>
      </c>
      <c r="AS375" s="78" t="str">
        <f t="shared" si="588"/>
        <v/>
      </c>
      <c r="AT375" s="77" t="str">
        <f t="shared" si="589"/>
        <v/>
      </c>
      <c r="AU375" s="79">
        <f t="shared" si="617"/>
        <v>0.1</v>
      </c>
      <c r="AV375" s="139">
        <f>DataEntry!P375</f>
        <v>0</v>
      </c>
      <c r="AW375" s="80" t="str">
        <f t="shared" si="525"/>
        <v/>
      </c>
      <c r="AX375" s="80" t="str">
        <f t="shared" si="526"/>
        <v/>
      </c>
      <c r="AY375" s="80" t="str">
        <f t="shared" si="527"/>
        <v/>
      </c>
      <c r="AZ375" s="92" t="str">
        <f>DataEntry!I375</f>
        <v/>
      </c>
      <c r="BA375" s="93" t="str">
        <f>DataEntry!J375</f>
        <v/>
      </c>
      <c r="BB375" s="92" t="str">
        <f>DataEntry!K375</f>
        <v/>
      </c>
      <c r="BC375" s="93" t="str">
        <f>DataEntry!L375</f>
        <v/>
      </c>
      <c r="BD375" s="92" t="str">
        <f>DataEntry!M375</f>
        <v/>
      </c>
      <c r="BE375" s="93" t="str">
        <f>DataEntry!N375</f>
        <v/>
      </c>
      <c r="BF375" s="77" t="str">
        <f t="shared" si="590"/>
        <v/>
      </c>
      <c r="BG375" s="77" t="str">
        <f t="shared" si="591"/>
        <v/>
      </c>
      <c r="BH375" s="77" t="str">
        <f t="shared" si="592"/>
        <v/>
      </c>
      <c r="BI375" s="83">
        <f t="shared" si="593"/>
        <v>0</v>
      </c>
      <c r="BJ375" s="83">
        <f t="shared" si="594"/>
        <v>0</v>
      </c>
      <c r="BK375" s="83">
        <f t="shared" si="595"/>
        <v>0</v>
      </c>
      <c r="BL375" s="84" t="str">
        <f t="shared" si="528"/>
        <v/>
      </c>
      <c r="BM375" s="84" t="str">
        <f t="shared" si="529"/>
        <v/>
      </c>
      <c r="BN375" s="85" t="str">
        <f t="shared" si="596"/>
        <v/>
      </c>
      <c r="BO375" s="84" t="str">
        <f t="shared" si="530"/>
        <v/>
      </c>
      <c r="BP375" s="84" t="str">
        <f t="shared" si="531"/>
        <v/>
      </c>
      <c r="BQ375" s="84" t="str">
        <f t="shared" si="532"/>
        <v/>
      </c>
      <c r="BR375" s="84" t="str">
        <f t="shared" si="597"/>
        <v/>
      </c>
      <c r="BS375" s="84" t="str">
        <f t="shared" si="597"/>
        <v/>
      </c>
      <c r="BT375" s="84" t="str">
        <f t="shared" si="597"/>
        <v/>
      </c>
      <c r="BU375" s="86" t="str">
        <f t="shared" si="598"/>
        <v/>
      </c>
      <c r="BV375" s="86" t="str">
        <f t="shared" si="598"/>
        <v/>
      </c>
      <c r="BW375" s="86" t="str">
        <f t="shared" si="598"/>
        <v/>
      </c>
      <c r="BX375" s="86" t="str">
        <f t="shared" si="599"/>
        <v/>
      </c>
      <c r="BY375" s="86" t="str">
        <f t="shared" si="599"/>
        <v/>
      </c>
      <c r="BZ375" s="86" t="str">
        <f t="shared" si="599"/>
        <v/>
      </c>
      <c r="CA375" s="83">
        <f>IF(AND(DataEntry!B375&gt;=ExFrom,DataEntry!B375&lt;=ExTo),0,IF(AR375&lt;DS375,0,DB375))</f>
        <v>0</v>
      </c>
      <c r="CB375" s="83">
        <f>IF(AND(DataEntry!B375&gt;=ExFrom,DataEntry!B375&lt;=ExTo),0,IF(AT375&lt;DT375,0,DC375))</f>
        <v>0</v>
      </c>
      <c r="CC375" s="14" t="str">
        <f t="shared" si="600"/>
        <v/>
      </c>
      <c r="CD375" s="72" t="str">
        <f t="shared" si="533"/>
        <v/>
      </c>
      <c r="CE375" s="87" t="str">
        <f t="shared" si="601"/>
        <v/>
      </c>
      <c r="CF375" s="88">
        <f t="shared" si="602"/>
        <v>0</v>
      </c>
      <c r="CG375" s="88">
        <f t="shared" si="603"/>
        <v>0</v>
      </c>
      <c r="CH375" s="87" t="str">
        <f t="shared" si="604"/>
        <v/>
      </c>
      <c r="CI375" s="89">
        <f t="shared" si="534"/>
        <v>1</v>
      </c>
      <c r="CJ375" s="89">
        <f t="shared" si="535"/>
        <v>1</v>
      </c>
      <c r="CK375" s="157">
        <f t="shared" si="536"/>
        <v>0</v>
      </c>
      <c r="CL375" s="90">
        <f t="shared" si="537"/>
        <v>0</v>
      </c>
      <c r="CM375" s="157">
        <f t="shared" si="538"/>
        <v>0</v>
      </c>
      <c r="CN375" s="90">
        <f t="shared" si="539"/>
        <v>0</v>
      </c>
      <c r="CO375" s="157">
        <f t="shared" si="540"/>
        <v>0</v>
      </c>
      <c r="CP375" s="90">
        <f t="shared" si="541"/>
        <v>0</v>
      </c>
      <c r="CQ375" s="157">
        <f t="shared" si="542"/>
        <v>0</v>
      </c>
      <c r="CR375" s="90">
        <f t="shared" si="543"/>
        <v>0</v>
      </c>
      <c r="CS375" s="157">
        <f t="shared" si="544"/>
        <v>0</v>
      </c>
      <c r="CT375" s="90">
        <f t="shared" si="545"/>
        <v>0</v>
      </c>
      <c r="CU375" s="157">
        <f t="shared" si="546"/>
        <v>0</v>
      </c>
      <c r="CV375" s="90">
        <f t="shared" si="547"/>
        <v>0</v>
      </c>
      <c r="CW375" s="157">
        <f t="shared" si="548"/>
        <v>0</v>
      </c>
      <c r="CX375" s="90">
        <f t="shared" si="549"/>
        <v>0</v>
      </c>
      <c r="CY375" s="157">
        <f t="shared" si="550"/>
        <v>0</v>
      </c>
      <c r="CZ375" s="90">
        <f t="shared" si="551"/>
        <v>0</v>
      </c>
      <c r="DA375" s="94" t="str">
        <f>DataEntry!B375</f>
        <v/>
      </c>
      <c r="DB375" s="83">
        <f t="shared" si="552"/>
        <v>0</v>
      </c>
      <c r="DC375" s="83">
        <f t="shared" si="553"/>
        <v>0</v>
      </c>
      <c r="DD375" s="145" t="str">
        <f t="shared" si="605"/>
        <v/>
      </c>
      <c r="DE375" s="145" t="str">
        <f t="shared" si="606"/>
        <v/>
      </c>
      <c r="DF375" s="145" t="str">
        <f t="shared" si="607"/>
        <v/>
      </c>
      <c r="DG375" s="145" t="str">
        <f t="shared" si="608"/>
        <v/>
      </c>
      <c r="DH375" s="145" t="str">
        <f t="shared" si="609"/>
        <v/>
      </c>
      <c r="DI375" s="145" t="str">
        <f t="shared" si="610"/>
        <v/>
      </c>
      <c r="DJ375" s="83">
        <f t="shared" si="611"/>
        <v>0</v>
      </c>
      <c r="DK375" s="83">
        <f t="shared" si="612"/>
        <v>0</v>
      </c>
      <c r="DL375" s="84" t="str">
        <f t="shared" si="613"/>
        <v/>
      </c>
      <c r="DM375" s="14" t="str">
        <f t="shared" si="614"/>
        <v/>
      </c>
      <c r="DN375" s="87">
        <f>IFERROR(DO375*(1-DCFactor)+Results!DP375*DCFactor,"")</f>
        <v>0.2762705882352941</v>
      </c>
      <c r="DO375" s="87">
        <f>(DFactor*Rounds*Number/2+SUM(BV$3:BV363))/(Rounds*Number/2+COUNT(BV$3:BV363))</f>
        <v>0.2656470588235294</v>
      </c>
      <c r="DP375" s="87">
        <f t="shared" si="554"/>
        <v>0.29599999999999999</v>
      </c>
      <c r="DQ375" s="84">
        <f t="shared" si="555"/>
        <v>0</v>
      </c>
      <c r="DR375" s="84">
        <f t="shared" si="556"/>
        <v>0</v>
      </c>
      <c r="DS375" s="87">
        <f t="shared" si="557"/>
        <v>0.33666666666666667</v>
      </c>
      <c r="DT375" s="87">
        <f t="shared" si="558"/>
        <v>0.33666666666666667</v>
      </c>
      <c r="DU375" s="87" t="str">
        <f t="shared" si="559"/>
        <v/>
      </c>
      <c r="DV375" s="86" t="str">
        <f t="shared" si="615"/>
        <v/>
      </c>
      <c r="DW375" s="86" t="str">
        <f t="shared" si="616"/>
        <v/>
      </c>
    </row>
    <row r="376" spans="1:127" x14ac:dyDescent="0.25">
      <c r="A376" s="69">
        <v>374</v>
      </c>
      <c r="B376" s="70" t="str">
        <f>DataEntry!C376</f>
        <v/>
      </c>
      <c r="C376" s="71">
        <f>COUNTIF(D$2:D376,D376)+COUNTIF(G$2:G376,D376)</f>
        <v>136</v>
      </c>
      <c r="D376" s="72" t="str">
        <f t="shared" si="517"/>
        <v/>
      </c>
      <c r="E376" s="70" t="str">
        <f>DataEntry!E376</f>
        <v/>
      </c>
      <c r="F376" s="71">
        <f>COUNTIF(D$2:D376,G376)+COUNTIF(G$2:G376,G376)</f>
        <v>136</v>
      </c>
      <c r="G376" s="72" t="str">
        <f t="shared" si="518"/>
        <v/>
      </c>
      <c r="H376" s="73" t="str">
        <f>DataEntry!G376</f>
        <v/>
      </c>
      <c r="I376" s="73" t="str">
        <f>DataEntry!H376</f>
        <v/>
      </c>
      <c r="J376" s="158" t="str">
        <f t="shared" si="516"/>
        <v/>
      </c>
      <c r="K376" s="156">
        <f t="shared" si="519"/>
        <v>0</v>
      </c>
      <c r="L376" s="224" t="str">
        <f t="shared" si="520"/>
        <v/>
      </c>
      <c r="M376" s="224" t="str">
        <f t="shared" si="521"/>
        <v/>
      </c>
      <c r="N376" s="236" t="str">
        <f t="shared" si="560"/>
        <v/>
      </c>
      <c r="O376" s="22" t="str">
        <f t="shared" si="561"/>
        <v>TG136</v>
      </c>
      <c r="P376" s="248" t="str">
        <f t="shared" si="522"/>
        <v/>
      </c>
      <c r="Q376" s="22" t="str">
        <f t="shared" si="562"/>
        <v>TG136</v>
      </c>
      <c r="R376" s="248" t="str">
        <f t="shared" si="523"/>
        <v/>
      </c>
      <c r="S376" s="74">
        <f t="shared" si="563"/>
        <v>0</v>
      </c>
      <c r="T376" s="75">
        <f t="shared" si="564"/>
        <v>0</v>
      </c>
      <c r="U376" s="76">
        <f t="shared" si="565"/>
        <v>0</v>
      </c>
      <c r="V376" s="74">
        <f t="shared" si="566"/>
        <v>0</v>
      </c>
      <c r="W376" s="75">
        <f t="shared" si="567"/>
        <v>0</v>
      </c>
      <c r="X376" s="76">
        <f t="shared" si="568"/>
        <v>0</v>
      </c>
      <c r="Y376" s="74">
        <f t="shared" si="569"/>
        <v>0</v>
      </c>
      <c r="Z376" s="75">
        <f t="shared" si="570"/>
        <v>0</v>
      </c>
      <c r="AA376" s="76">
        <f t="shared" si="571"/>
        <v>0</v>
      </c>
      <c r="AB376" s="74">
        <f t="shared" si="572"/>
        <v>0</v>
      </c>
      <c r="AC376" s="75">
        <f t="shared" si="573"/>
        <v>0</v>
      </c>
      <c r="AD376" s="76">
        <f t="shared" si="574"/>
        <v>0</v>
      </c>
      <c r="AE376" s="74">
        <f t="shared" si="575"/>
        <v>0</v>
      </c>
      <c r="AF376" s="75">
        <f t="shared" si="576"/>
        <v>0</v>
      </c>
      <c r="AG376" s="76">
        <f t="shared" si="577"/>
        <v>0</v>
      </c>
      <c r="AH376" s="74">
        <f t="shared" si="578"/>
        <v>0</v>
      </c>
      <c r="AI376" s="75">
        <f t="shared" si="579"/>
        <v>0</v>
      </c>
      <c r="AJ376" s="76">
        <f t="shared" si="580"/>
        <v>0</v>
      </c>
      <c r="AK376" s="74">
        <f t="shared" si="581"/>
        <v>0</v>
      </c>
      <c r="AL376" s="75">
        <f t="shared" si="582"/>
        <v>0</v>
      </c>
      <c r="AM376" s="76">
        <f t="shared" si="583"/>
        <v>0</v>
      </c>
      <c r="AN376" s="74">
        <f t="shared" si="584"/>
        <v>0</v>
      </c>
      <c r="AO376" s="75">
        <f t="shared" si="585"/>
        <v>0</v>
      </c>
      <c r="AP376" s="76">
        <f t="shared" si="586"/>
        <v>0</v>
      </c>
      <c r="AQ376" s="77" t="str">
        <f t="shared" si="524"/>
        <v/>
      </c>
      <c r="AR376" s="77" t="str">
        <f t="shared" si="587"/>
        <v/>
      </c>
      <c r="AS376" s="78" t="str">
        <f t="shared" si="588"/>
        <v/>
      </c>
      <c r="AT376" s="77" t="str">
        <f t="shared" si="589"/>
        <v/>
      </c>
      <c r="AU376" s="79">
        <f t="shared" si="617"/>
        <v>0.1</v>
      </c>
      <c r="AV376" s="139">
        <f>DataEntry!P376</f>
        <v>0</v>
      </c>
      <c r="AW376" s="80" t="str">
        <f t="shared" si="525"/>
        <v/>
      </c>
      <c r="AX376" s="80" t="str">
        <f t="shared" si="526"/>
        <v/>
      </c>
      <c r="AY376" s="80" t="str">
        <f t="shared" si="527"/>
        <v/>
      </c>
      <c r="AZ376" s="92" t="str">
        <f>DataEntry!I376</f>
        <v/>
      </c>
      <c r="BA376" s="93" t="str">
        <f>DataEntry!J376</f>
        <v/>
      </c>
      <c r="BB376" s="92" t="str">
        <f>DataEntry!K376</f>
        <v/>
      </c>
      <c r="BC376" s="93" t="str">
        <f>DataEntry!L376</f>
        <v/>
      </c>
      <c r="BD376" s="92" t="str">
        <f>DataEntry!M376</f>
        <v/>
      </c>
      <c r="BE376" s="93" t="str">
        <f>DataEntry!N376</f>
        <v/>
      </c>
      <c r="BF376" s="77" t="str">
        <f t="shared" si="590"/>
        <v/>
      </c>
      <c r="BG376" s="77" t="str">
        <f t="shared" si="591"/>
        <v/>
      </c>
      <c r="BH376" s="77" t="str">
        <f t="shared" si="592"/>
        <v/>
      </c>
      <c r="BI376" s="83">
        <f t="shared" si="593"/>
        <v>0</v>
      </c>
      <c r="BJ376" s="83">
        <f t="shared" si="594"/>
        <v>0</v>
      </c>
      <c r="BK376" s="83">
        <f t="shared" si="595"/>
        <v>0</v>
      </c>
      <c r="BL376" s="84" t="str">
        <f t="shared" si="528"/>
        <v/>
      </c>
      <c r="BM376" s="84" t="str">
        <f t="shared" si="529"/>
        <v/>
      </c>
      <c r="BN376" s="85" t="str">
        <f t="shared" si="596"/>
        <v/>
      </c>
      <c r="BO376" s="84" t="str">
        <f t="shared" si="530"/>
        <v/>
      </c>
      <c r="BP376" s="84" t="str">
        <f t="shared" si="531"/>
        <v/>
      </c>
      <c r="BQ376" s="84" t="str">
        <f t="shared" si="532"/>
        <v/>
      </c>
      <c r="BR376" s="84" t="str">
        <f t="shared" si="597"/>
        <v/>
      </c>
      <c r="BS376" s="84" t="str">
        <f t="shared" si="597"/>
        <v/>
      </c>
      <c r="BT376" s="84" t="str">
        <f t="shared" si="597"/>
        <v/>
      </c>
      <c r="BU376" s="86" t="str">
        <f t="shared" si="598"/>
        <v/>
      </c>
      <c r="BV376" s="86" t="str">
        <f t="shared" si="598"/>
        <v/>
      </c>
      <c r="BW376" s="86" t="str">
        <f t="shared" si="598"/>
        <v/>
      </c>
      <c r="BX376" s="86" t="str">
        <f t="shared" si="599"/>
        <v/>
      </c>
      <c r="BY376" s="86" t="str">
        <f t="shared" si="599"/>
        <v/>
      </c>
      <c r="BZ376" s="86" t="str">
        <f t="shared" si="599"/>
        <v/>
      </c>
      <c r="CA376" s="83">
        <f>IF(AND(DataEntry!B376&gt;=ExFrom,DataEntry!B376&lt;=ExTo),0,IF(AR376&lt;DS376,0,DB376))</f>
        <v>0</v>
      </c>
      <c r="CB376" s="83">
        <f>IF(AND(DataEntry!B376&gt;=ExFrom,DataEntry!B376&lt;=ExTo),0,IF(AT376&lt;DT376,0,DC376))</f>
        <v>0</v>
      </c>
      <c r="CC376" s="14" t="str">
        <f t="shared" si="600"/>
        <v/>
      </c>
      <c r="CD376" s="72" t="str">
        <f t="shared" si="533"/>
        <v/>
      </c>
      <c r="CE376" s="87" t="str">
        <f t="shared" si="601"/>
        <v/>
      </c>
      <c r="CF376" s="88">
        <f t="shared" si="602"/>
        <v>0</v>
      </c>
      <c r="CG376" s="88">
        <f t="shared" si="603"/>
        <v>0</v>
      </c>
      <c r="CH376" s="87" t="str">
        <f t="shared" si="604"/>
        <v/>
      </c>
      <c r="CI376" s="89">
        <f t="shared" si="534"/>
        <v>1</v>
      </c>
      <c r="CJ376" s="89">
        <f t="shared" si="535"/>
        <v>1</v>
      </c>
      <c r="CK376" s="157">
        <f t="shared" si="536"/>
        <v>0</v>
      </c>
      <c r="CL376" s="90">
        <f t="shared" si="537"/>
        <v>0</v>
      </c>
      <c r="CM376" s="157">
        <f t="shared" si="538"/>
        <v>0</v>
      </c>
      <c r="CN376" s="90">
        <f t="shared" si="539"/>
        <v>0</v>
      </c>
      <c r="CO376" s="157">
        <f t="shared" si="540"/>
        <v>0</v>
      </c>
      <c r="CP376" s="90">
        <f t="shared" si="541"/>
        <v>0</v>
      </c>
      <c r="CQ376" s="157">
        <f t="shared" si="542"/>
        <v>0</v>
      </c>
      <c r="CR376" s="90">
        <f t="shared" si="543"/>
        <v>0</v>
      </c>
      <c r="CS376" s="157">
        <f t="shared" si="544"/>
        <v>0</v>
      </c>
      <c r="CT376" s="90">
        <f t="shared" si="545"/>
        <v>0</v>
      </c>
      <c r="CU376" s="157">
        <f t="shared" si="546"/>
        <v>0</v>
      </c>
      <c r="CV376" s="90">
        <f t="shared" si="547"/>
        <v>0</v>
      </c>
      <c r="CW376" s="157">
        <f t="shared" si="548"/>
        <v>0</v>
      </c>
      <c r="CX376" s="90">
        <f t="shared" si="549"/>
        <v>0</v>
      </c>
      <c r="CY376" s="157">
        <f t="shared" si="550"/>
        <v>0</v>
      </c>
      <c r="CZ376" s="90">
        <f t="shared" si="551"/>
        <v>0</v>
      </c>
      <c r="DA376" s="94" t="str">
        <f>DataEntry!B376</f>
        <v/>
      </c>
      <c r="DB376" s="83">
        <f t="shared" si="552"/>
        <v>0</v>
      </c>
      <c r="DC376" s="83">
        <f t="shared" si="553"/>
        <v>0</v>
      </c>
      <c r="DD376" s="145" t="str">
        <f t="shared" si="605"/>
        <v/>
      </c>
      <c r="DE376" s="145" t="str">
        <f t="shared" si="606"/>
        <v/>
      </c>
      <c r="DF376" s="145" t="str">
        <f t="shared" si="607"/>
        <v/>
      </c>
      <c r="DG376" s="145" t="str">
        <f t="shared" si="608"/>
        <v/>
      </c>
      <c r="DH376" s="145" t="str">
        <f t="shared" si="609"/>
        <v/>
      </c>
      <c r="DI376" s="145" t="str">
        <f t="shared" si="610"/>
        <v/>
      </c>
      <c r="DJ376" s="83">
        <f t="shared" si="611"/>
        <v>0</v>
      </c>
      <c r="DK376" s="83">
        <f t="shared" si="612"/>
        <v>0</v>
      </c>
      <c r="DL376" s="84" t="str">
        <f t="shared" si="613"/>
        <v/>
      </c>
      <c r="DM376" s="14" t="str">
        <f t="shared" si="614"/>
        <v/>
      </c>
      <c r="DN376" s="87">
        <f>IFERROR(DO376*(1-DCFactor)+Results!DP376*DCFactor,"")</f>
        <v>0.2762705882352941</v>
      </c>
      <c r="DO376" s="87">
        <f>(DFactor*Rounds*Number/2+SUM(BV$3:BV364))/(Rounds*Number/2+COUNT(BV$3:BV364))</f>
        <v>0.2656470588235294</v>
      </c>
      <c r="DP376" s="87">
        <f t="shared" si="554"/>
        <v>0.29599999999999999</v>
      </c>
      <c r="DQ376" s="84">
        <f t="shared" si="555"/>
        <v>0</v>
      </c>
      <c r="DR376" s="84">
        <f t="shared" si="556"/>
        <v>0</v>
      </c>
      <c r="DS376" s="87">
        <f t="shared" si="557"/>
        <v>0.33666666666666667</v>
      </c>
      <c r="DT376" s="87">
        <f t="shared" si="558"/>
        <v>0.33666666666666667</v>
      </c>
      <c r="DU376" s="87" t="str">
        <f t="shared" si="559"/>
        <v/>
      </c>
      <c r="DV376" s="86" t="str">
        <f t="shared" si="615"/>
        <v/>
      </c>
      <c r="DW376" s="86" t="str">
        <f t="shared" si="616"/>
        <v/>
      </c>
    </row>
    <row r="377" spans="1:127" x14ac:dyDescent="0.25">
      <c r="A377" s="69">
        <v>375</v>
      </c>
      <c r="B377" s="70" t="str">
        <f>DataEntry!C377</f>
        <v/>
      </c>
      <c r="C377" s="71">
        <f>COUNTIF(D$2:D377,D377)+COUNTIF(G$2:G377,D377)</f>
        <v>138</v>
      </c>
      <c r="D377" s="72" t="str">
        <f t="shared" si="517"/>
        <v/>
      </c>
      <c r="E377" s="70" t="str">
        <f>DataEntry!E377</f>
        <v/>
      </c>
      <c r="F377" s="71">
        <f>COUNTIF(D$2:D377,G377)+COUNTIF(G$2:G377,G377)</f>
        <v>138</v>
      </c>
      <c r="G377" s="72" t="str">
        <f t="shared" si="518"/>
        <v/>
      </c>
      <c r="H377" s="73" t="str">
        <f>DataEntry!G377</f>
        <v/>
      </c>
      <c r="I377" s="73" t="str">
        <f>DataEntry!H377</f>
        <v/>
      </c>
      <c r="J377" s="158" t="str">
        <f t="shared" si="516"/>
        <v/>
      </c>
      <c r="K377" s="156">
        <f t="shared" si="519"/>
        <v>0</v>
      </c>
      <c r="L377" s="224" t="str">
        <f t="shared" si="520"/>
        <v/>
      </c>
      <c r="M377" s="224" t="str">
        <f t="shared" si="521"/>
        <v/>
      </c>
      <c r="N377" s="236" t="str">
        <f t="shared" si="560"/>
        <v/>
      </c>
      <c r="O377" s="22" t="str">
        <f t="shared" si="561"/>
        <v>TG138</v>
      </c>
      <c r="P377" s="248" t="str">
        <f t="shared" si="522"/>
        <v/>
      </c>
      <c r="Q377" s="22" t="str">
        <f t="shared" si="562"/>
        <v>TG138</v>
      </c>
      <c r="R377" s="248" t="str">
        <f t="shared" si="523"/>
        <v/>
      </c>
      <c r="S377" s="74">
        <f t="shared" si="563"/>
        <v>0</v>
      </c>
      <c r="T377" s="75">
        <f t="shared" si="564"/>
        <v>0</v>
      </c>
      <c r="U377" s="76">
        <f t="shared" si="565"/>
        <v>0</v>
      </c>
      <c r="V377" s="74">
        <f t="shared" si="566"/>
        <v>0</v>
      </c>
      <c r="W377" s="75">
        <f t="shared" si="567"/>
        <v>0</v>
      </c>
      <c r="X377" s="76">
        <f t="shared" si="568"/>
        <v>0</v>
      </c>
      <c r="Y377" s="74">
        <f t="shared" si="569"/>
        <v>0</v>
      </c>
      <c r="Z377" s="75">
        <f t="shared" si="570"/>
        <v>0</v>
      </c>
      <c r="AA377" s="76">
        <f t="shared" si="571"/>
        <v>0</v>
      </c>
      <c r="AB377" s="74">
        <f t="shared" si="572"/>
        <v>0</v>
      </c>
      <c r="AC377" s="75">
        <f t="shared" si="573"/>
        <v>0</v>
      </c>
      <c r="AD377" s="76">
        <f t="shared" si="574"/>
        <v>0</v>
      </c>
      <c r="AE377" s="74">
        <f t="shared" si="575"/>
        <v>0</v>
      </c>
      <c r="AF377" s="75">
        <f t="shared" si="576"/>
        <v>0</v>
      </c>
      <c r="AG377" s="76">
        <f t="shared" si="577"/>
        <v>0</v>
      </c>
      <c r="AH377" s="74">
        <f t="shared" si="578"/>
        <v>0</v>
      </c>
      <c r="AI377" s="75">
        <f t="shared" si="579"/>
        <v>0</v>
      </c>
      <c r="AJ377" s="76">
        <f t="shared" si="580"/>
        <v>0</v>
      </c>
      <c r="AK377" s="74">
        <f t="shared" si="581"/>
        <v>0</v>
      </c>
      <c r="AL377" s="75">
        <f t="shared" si="582"/>
        <v>0</v>
      </c>
      <c r="AM377" s="76">
        <f t="shared" si="583"/>
        <v>0</v>
      </c>
      <c r="AN377" s="74">
        <f t="shared" si="584"/>
        <v>0</v>
      </c>
      <c r="AO377" s="75">
        <f t="shared" si="585"/>
        <v>0</v>
      </c>
      <c r="AP377" s="76">
        <f t="shared" si="586"/>
        <v>0</v>
      </c>
      <c r="AQ377" s="77" t="str">
        <f t="shared" si="524"/>
        <v/>
      </c>
      <c r="AR377" s="77" t="str">
        <f t="shared" si="587"/>
        <v/>
      </c>
      <c r="AS377" s="78" t="str">
        <f t="shared" si="588"/>
        <v/>
      </c>
      <c r="AT377" s="77" t="str">
        <f t="shared" si="589"/>
        <v/>
      </c>
      <c r="AU377" s="79">
        <f t="shared" si="617"/>
        <v>0.1</v>
      </c>
      <c r="AV377" s="139">
        <f>DataEntry!P377</f>
        <v>0</v>
      </c>
      <c r="AW377" s="80" t="str">
        <f t="shared" si="525"/>
        <v/>
      </c>
      <c r="AX377" s="80" t="str">
        <f t="shared" si="526"/>
        <v/>
      </c>
      <c r="AY377" s="80" t="str">
        <f t="shared" si="527"/>
        <v/>
      </c>
      <c r="AZ377" s="92" t="str">
        <f>DataEntry!I377</f>
        <v/>
      </c>
      <c r="BA377" s="93" t="str">
        <f>DataEntry!J377</f>
        <v/>
      </c>
      <c r="BB377" s="92" t="str">
        <f>DataEntry!K377</f>
        <v/>
      </c>
      <c r="BC377" s="93" t="str">
        <f>DataEntry!L377</f>
        <v/>
      </c>
      <c r="BD377" s="92" t="str">
        <f>DataEntry!M377</f>
        <v/>
      </c>
      <c r="BE377" s="93" t="str">
        <f>DataEntry!N377</f>
        <v/>
      </c>
      <c r="BF377" s="77" t="str">
        <f t="shared" si="590"/>
        <v/>
      </c>
      <c r="BG377" s="77" t="str">
        <f t="shared" si="591"/>
        <v/>
      </c>
      <c r="BH377" s="77" t="str">
        <f t="shared" si="592"/>
        <v/>
      </c>
      <c r="BI377" s="83">
        <f t="shared" si="593"/>
        <v>0</v>
      </c>
      <c r="BJ377" s="83">
        <f t="shared" si="594"/>
        <v>0</v>
      </c>
      <c r="BK377" s="83">
        <f t="shared" si="595"/>
        <v>0</v>
      </c>
      <c r="BL377" s="84" t="str">
        <f t="shared" si="528"/>
        <v/>
      </c>
      <c r="BM377" s="84" t="str">
        <f t="shared" si="529"/>
        <v/>
      </c>
      <c r="BN377" s="85" t="str">
        <f t="shared" si="596"/>
        <v/>
      </c>
      <c r="BO377" s="84" t="str">
        <f t="shared" si="530"/>
        <v/>
      </c>
      <c r="BP377" s="84" t="str">
        <f t="shared" si="531"/>
        <v/>
      </c>
      <c r="BQ377" s="84" t="str">
        <f t="shared" si="532"/>
        <v/>
      </c>
      <c r="BR377" s="84" t="str">
        <f t="shared" si="597"/>
        <v/>
      </c>
      <c r="BS377" s="84" t="str">
        <f t="shared" si="597"/>
        <v/>
      </c>
      <c r="BT377" s="84" t="str">
        <f t="shared" si="597"/>
        <v/>
      </c>
      <c r="BU377" s="86" t="str">
        <f t="shared" si="598"/>
        <v/>
      </c>
      <c r="BV377" s="86" t="str">
        <f t="shared" si="598"/>
        <v/>
      </c>
      <c r="BW377" s="86" t="str">
        <f t="shared" si="598"/>
        <v/>
      </c>
      <c r="BX377" s="86" t="str">
        <f t="shared" si="599"/>
        <v/>
      </c>
      <c r="BY377" s="86" t="str">
        <f t="shared" si="599"/>
        <v/>
      </c>
      <c r="BZ377" s="86" t="str">
        <f t="shared" si="599"/>
        <v/>
      </c>
      <c r="CA377" s="83">
        <f>IF(AND(DataEntry!B377&gt;=ExFrom,DataEntry!B377&lt;=ExTo),0,IF(AR377&lt;DS377,0,DB377))</f>
        <v>0</v>
      </c>
      <c r="CB377" s="83">
        <f>IF(AND(DataEntry!B377&gt;=ExFrom,DataEntry!B377&lt;=ExTo),0,IF(AT377&lt;DT377,0,DC377))</f>
        <v>0</v>
      </c>
      <c r="CC377" s="14" t="str">
        <f t="shared" si="600"/>
        <v/>
      </c>
      <c r="CD377" s="72" t="str">
        <f t="shared" si="533"/>
        <v/>
      </c>
      <c r="CE377" s="87" t="str">
        <f t="shared" si="601"/>
        <v/>
      </c>
      <c r="CF377" s="88">
        <f t="shared" si="602"/>
        <v>0</v>
      </c>
      <c r="CG377" s="88">
        <f t="shared" si="603"/>
        <v>0</v>
      </c>
      <c r="CH377" s="87" t="str">
        <f t="shared" si="604"/>
        <v/>
      </c>
      <c r="CI377" s="89">
        <f t="shared" si="534"/>
        <v>1</v>
      </c>
      <c r="CJ377" s="89">
        <f t="shared" si="535"/>
        <v>1</v>
      </c>
      <c r="CK377" s="157">
        <f t="shared" si="536"/>
        <v>0</v>
      </c>
      <c r="CL377" s="90">
        <f t="shared" si="537"/>
        <v>0</v>
      </c>
      <c r="CM377" s="157">
        <f t="shared" si="538"/>
        <v>0</v>
      </c>
      <c r="CN377" s="90">
        <f t="shared" si="539"/>
        <v>0</v>
      </c>
      <c r="CO377" s="157">
        <f t="shared" si="540"/>
        <v>0</v>
      </c>
      <c r="CP377" s="90">
        <f t="shared" si="541"/>
        <v>0</v>
      </c>
      <c r="CQ377" s="157">
        <f t="shared" si="542"/>
        <v>0</v>
      </c>
      <c r="CR377" s="90">
        <f t="shared" si="543"/>
        <v>0</v>
      </c>
      <c r="CS377" s="157">
        <f t="shared" si="544"/>
        <v>0</v>
      </c>
      <c r="CT377" s="90">
        <f t="shared" si="545"/>
        <v>0</v>
      </c>
      <c r="CU377" s="157">
        <f t="shared" si="546"/>
        <v>0</v>
      </c>
      <c r="CV377" s="90">
        <f t="shared" si="547"/>
        <v>0</v>
      </c>
      <c r="CW377" s="157">
        <f t="shared" si="548"/>
        <v>0</v>
      </c>
      <c r="CX377" s="90">
        <f t="shared" si="549"/>
        <v>0</v>
      </c>
      <c r="CY377" s="157">
        <f t="shared" si="550"/>
        <v>0</v>
      </c>
      <c r="CZ377" s="90">
        <f t="shared" si="551"/>
        <v>0</v>
      </c>
      <c r="DA377" s="94" t="str">
        <f>DataEntry!B377</f>
        <v/>
      </c>
      <c r="DB377" s="83">
        <f t="shared" si="552"/>
        <v>0</v>
      </c>
      <c r="DC377" s="83">
        <f t="shared" si="553"/>
        <v>0</v>
      </c>
      <c r="DD377" s="145" t="str">
        <f t="shared" si="605"/>
        <v/>
      </c>
      <c r="DE377" s="145" t="str">
        <f t="shared" si="606"/>
        <v/>
      </c>
      <c r="DF377" s="145" t="str">
        <f t="shared" si="607"/>
        <v/>
      </c>
      <c r="DG377" s="145" t="str">
        <f t="shared" si="608"/>
        <v/>
      </c>
      <c r="DH377" s="145" t="str">
        <f t="shared" si="609"/>
        <v/>
      </c>
      <c r="DI377" s="145" t="str">
        <f t="shared" si="610"/>
        <v/>
      </c>
      <c r="DJ377" s="83">
        <f t="shared" si="611"/>
        <v>0</v>
      </c>
      <c r="DK377" s="83">
        <f t="shared" si="612"/>
        <v>0</v>
      </c>
      <c r="DL377" s="84" t="str">
        <f t="shared" si="613"/>
        <v/>
      </c>
      <c r="DM377" s="14" t="str">
        <f t="shared" si="614"/>
        <v/>
      </c>
      <c r="DN377" s="87">
        <f>IFERROR(DO377*(1-DCFactor)+Results!DP377*DCFactor,"")</f>
        <v>0.2762705882352941</v>
      </c>
      <c r="DO377" s="87">
        <f>(DFactor*Rounds*Number/2+SUM(BV$3:BV365))/(Rounds*Number/2+COUNT(BV$3:BV365))</f>
        <v>0.2656470588235294</v>
      </c>
      <c r="DP377" s="87">
        <f t="shared" si="554"/>
        <v>0.29599999999999999</v>
      </c>
      <c r="DQ377" s="84">
        <f t="shared" si="555"/>
        <v>0</v>
      </c>
      <c r="DR377" s="84">
        <f t="shared" si="556"/>
        <v>0</v>
      </c>
      <c r="DS377" s="87">
        <f t="shared" si="557"/>
        <v>0.33666666666666667</v>
      </c>
      <c r="DT377" s="87">
        <f t="shared" si="558"/>
        <v>0.33666666666666667</v>
      </c>
      <c r="DU377" s="87" t="str">
        <f t="shared" si="559"/>
        <v/>
      </c>
      <c r="DV377" s="86" t="str">
        <f t="shared" si="615"/>
        <v/>
      </c>
      <c r="DW377" s="86" t="str">
        <f t="shared" si="616"/>
        <v/>
      </c>
    </row>
    <row r="378" spans="1:127" x14ac:dyDescent="0.25">
      <c r="A378" s="69">
        <v>376</v>
      </c>
      <c r="B378" s="70" t="str">
        <f>DataEntry!C378</f>
        <v/>
      </c>
      <c r="C378" s="71">
        <f>COUNTIF(D$2:D378,D378)+COUNTIF(G$2:G378,D378)</f>
        <v>140</v>
      </c>
      <c r="D378" s="72" t="str">
        <f t="shared" si="517"/>
        <v/>
      </c>
      <c r="E378" s="70" t="str">
        <f>DataEntry!E378</f>
        <v/>
      </c>
      <c r="F378" s="71">
        <f>COUNTIF(D$2:D378,G378)+COUNTIF(G$2:G378,G378)</f>
        <v>140</v>
      </c>
      <c r="G378" s="72" t="str">
        <f t="shared" si="518"/>
        <v/>
      </c>
      <c r="H378" s="73" t="str">
        <f>DataEntry!G378</f>
        <v/>
      </c>
      <c r="I378" s="73" t="str">
        <f>DataEntry!H378</f>
        <v/>
      </c>
      <c r="J378" s="158" t="str">
        <f t="shared" si="516"/>
        <v/>
      </c>
      <c r="K378" s="156">
        <f t="shared" si="519"/>
        <v>0</v>
      </c>
      <c r="L378" s="224" t="str">
        <f t="shared" si="520"/>
        <v/>
      </c>
      <c r="M378" s="224" t="str">
        <f t="shared" si="521"/>
        <v/>
      </c>
      <c r="N378" s="236" t="str">
        <f t="shared" si="560"/>
        <v/>
      </c>
      <c r="O378" s="22" t="str">
        <f t="shared" si="561"/>
        <v>TG140</v>
      </c>
      <c r="P378" s="248" t="str">
        <f t="shared" si="522"/>
        <v/>
      </c>
      <c r="Q378" s="22" t="str">
        <f t="shared" si="562"/>
        <v>TG140</v>
      </c>
      <c r="R378" s="248" t="str">
        <f t="shared" si="523"/>
        <v/>
      </c>
      <c r="S378" s="74">
        <f t="shared" si="563"/>
        <v>0</v>
      </c>
      <c r="T378" s="75">
        <f t="shared" si="564"/>
        <v>0</v>
      </c>
      <c r="U378" s="76">
        <f t="shared" si="565"/>
        <v>0</v>
      </c>
      <c r="V378" s="74">
        <f t="shared" si="566"/>
        <v>0</v>
      </c>
      <c r="W378" s="75">
        <f t="shared" si="567"/>
        <v>0</v>
      </c>
      <c r="X378" s="76">
        <f t="shared" si="568"/>
        <v>0</v>
      </c>
      <c r="Y378" s="74">
        <f t="shared" si="569"/>
        <v>0</v>
      </c>
      <c r="Z378" s="75">
        <f t="shared" si="570"/>
        <v>0</v>
      </c>
      <c r="AA378" s="76">
        <f t="shared" si="571"/>
        <v>0</v>
      </c>
      <c r="AB378" s="74">
        <f t="shared" si="572"/>
        <v>0</v>
      </c>
      <c r="AC378" s="75">
        <f t="shared" si="573"/>
        <v>0</v>
      </c>
      <c r="AD378" s="76">
        <f t="shared" si="574"/>
        <v>0</v>
      </c>
      <c r="AE378" s="74">
        <f t="shared" si="575"/>
        <v>0</v>
      </c>
      <c r="AF378" s="75">
        <f t="shared" si="576"/>
        <v>0</v>
      </c>
      <c r="AG378" s="76">
        <f t="shared" si="577"/>
        <v>0</v>
      </c>
      <c r="AH378" s="74">
        <f t="shared" si="578"/>
        <v>0</v>
      </c>
      <c r="AI378" s="75">
        <f t="shared" si="579"/>
        <v>0</v>
      </c>
      <c r="AJ378" s="76">
        <f t="shared" si="580"/>
        <v>0</v>
      </c>
      <c r="AK378" s="74">
        <f t="shared" si="581"/>
        <v>0</v>
      </c>
      <c r="AL378" s="75">
        <f t="shared" si="582"/>
        <v>0</v>
      </c>
      <c r="AM378" s="76">
        <f t="shared" si="583"/>
        <v>0</v>
      </c>
      <c r="AN378" s="74">
        <f t="shared" si="584"/>
        <v>0</v>
      </c>
      <c r="AO378" s="75">
        <f t="shared" si="585"/>
        <v>0</v>
      </c>
      <c r="AP378" s="76">
        <f t="shared" si="586"/>
        <v>0</v>
      </c>
      <c r="AQ378" s="77" t="str">
        <f t="shared" si="524"/>
        <v/>
      </c>
      <c r="AR378" s="77" t="str">
        <f t="shared" si="587"/>
        <v/>
      </c>
      <c r="AS378" s="78" t="str">
        <f t="shared" si="588"/>
        <v/>
      </c>
      <c r="AT378" s="77" t="str">
        <f t="shared" si="589"/>
        <v/>
      </c>
      <c r="AU378" s="79">
        <f t="shared" si="617"/>
        <v>0.1</v>
      </c>
      <c r="AV378" s="139">
        <f>DataEntry!P378</f>
        <v>0</v>
      </c>
      <c r="AW378" s="80" t="str">
        <f t="shared" si="525"/>
        <v/>
      </c>
      <c r="AX378" s="80" t="str">
        <f t="shared" si="526"/>
        <v/>
      </c>
      <c r="AY378" s="80" t="str">
        <f t="shared" si="527"/>
        <v/>
      </c>
      <c r="AZ378" s="92" t="str">
        <f>DataEntry!I378</f>
        <v/>
      </c>
      <c r="BA378" s="93" t="str">
        <f>DataEntry!J378</f>
        <v/>
      </c>
      <c r="BB378" s="92" t="str">
        <f>DataEntry!K378</f>
        <v/>
      </c>
      <c r="BC378" s="93" t="str">
        <f>DataEntry!L378</f>
        <v/>
      </c>
      <c r="BD378" s="92" t="str">
        <f>DataEntry!M378</f>
        <v/>
      </c>
      <c r="BE378" s="93" t="str">
        <f>DataEntry!N378</f>
        <v/>
      </c>
      <c r="BF378" s="77" t="str">
        <f t="shared" si="590"/>
        <v/>
      </c>
      <c r="BG378" s="77" t="str">
        <f t="shared" si="591"/>
        <v/>
      </c>
      <c r="BH378" s="77" t="str">
        <f t="shared" si="592"/>
        <v/>
      </c>
      <c r="BI378" s="83">
        <f t="shared" si="593"/>
        <v>0</v>
      </c>
      <c r="BJ378" s="83">
        <f t="shared" si="594"/>
        <v>0</v>
      </c>
      <c r="BK378" s="83">
        <f t="shared" si="595"/>
        <v>0</v>
      </c>
      <c r="BL378" s="84" t="str">
        <f t="shared" si="528"/>
        <v/>
      </c>
      <c r="BM378" s="84" t="str">
        <f t="shared" si="529"/>
        <v/>
      </c>
      <c r="BN378" s="85" t="str">
        <f t="shared" si="596"/>
        <v/>
      </c>
      <c r="BO378" s="84" t="str">
        <f t="shared" si="530"/>
        <v/>
      </c>
      <c r="BP378" s="84" t="str">
        <f t="shared" si="531"/>
        <v/>
      </c>
      <c r="BQ378" s="84" t="str">
        <f t="shared" si="532"/>
        <v/>
      </c>
      <c r="BR378" s="84" t="str">
        <f t="shared" si="597"/>
        <v/>
      </c>
      <c r="BS378" s="84" t="str">
        <f t="shared" si="597"/>
        <v/>
      </c>
      <c r="BT378" s="84" t="str">
        <f t="shared" si="597"/>
        <v/>
      </c>
      <c r="BU378" s="86" t="str">
        <f t="shared" si="598"/>
        <v/>
      </c>
      <c r="BV378" s="86" t="str">
        <f t="shared" si="598"/>
        <v/>
      </c>
      <c r="BW378" s="86" t="str">
        <f t="shared" si="598"/>
        <v/>
      </c>
      <c r="BX378" s="86" t="str">
        <f t="shared" si="599"/>
        <v/>
      </c>
      <c r="BY378" s="86" t="str">
        <f t="shared" si="599"/>
        <v/>
      </c>
      <c r="BZ378" s="86" t="str">
        <f t="shared" si="599"/>
        <v/>
      </c>
      <c r="CA378" s="83">
        <f>IF(AND(DataEntry!B378&gt;=ExFrom,DataEntry!B378&lt;=ExTo),0,IF(AR378&lt;DS378,0,DB378))</f>
        <v>0</v>
      </c>
      <c r="CB378" s="83">
        <f>IF(AND(DataEntry!B378&gt;=ExFrom,DataEntry!B378&lt;=ExTo),0,IF(AT378&lt;DT378,0,DC378))</f>
        <v>0</v>
      </c>
      <c r="CC378" s="14" t="str">
        <f t="shared" si="600"/>
        <v/>
      </c>
      <c r="CD378" s="72" t="str">
        <f t="shared" si="533"/>
        <v/>
      </c>
      <c r="CE378" s="87" t="str">
        <f t="shared" si="601"/>
        <v/>
      </c>
      <c r="CF378" s="88">
        <f t="shared" si="602"/>
        <v>0</v>
      </c>
      <c r="CG378" s="88">
        <f t="shared" si="603"/>
        <v>0</v>
      </c>
      <c r="CH378" s="87" t="str">
        <f t="shared" si="604"/>
        <v/>
      </c>
      <c r="CI378" s="89">
        <f t="shared" si="534"/>
        <v>1</v>
      </c>
      <c r="CJ378" s="89">
        <f t="shared" si="535"/>
        <v>1</v>
      </c>
      <c r="CK378" s="157">
        <f t="shared" si="536"/>
        <v>0</v>
      </c>
      <c r="CL378" s="90">
        <f t="shared" si="537"/>
        <v>0</v>
      </c>
      <c r="CM378" s="157">
        <f t="shared" si="538"/>
        <v>0</v>
      </c>
      <c r="CN378" s="90">
        <f t="shared" si="539"/>
        <v>0</v>
      </c>
      <c r="CO378" s="157">
        <f t="shared" si="540"/>
        <v>0</v>
      </c>
      <c r="CP378" s="90">
        <f t="shared" si="541"/>
        <v>0</v>
      </c>
      <c r="CQ378" s="157">
        <f t="shared" si="542"/>
        <v>0</v>
      </c>
      <c r="CR378" s="90">
        <f t="shared" si="543"/>
        <v>0</v>
      </c>
      <c r="CS378" s="157">
        <f t="shared" si="544"/>
        <v>0</v>
      </c>
      <c r="CT378" s="90">
        <f t="shared" si="545"/>
        <v>0</v>
      </c>
      <c r="CU378" s="157">
        <f t="shared" si="546"/>
        <v>0</v>
      </c>
      <c r="CV378" s="90">
        <f t="shared" si="547"/>
        <v>0</v>
      </c>
      <c r="CW378" s="157">
        <f t="shared" si="548"/>
        <v>0</v>
      </c>
      <c r="CX378" s="90">
        <f t="shared" si="549"/>
        <v>0</v>
      </c>
      <c r="CY378" s="157">
        <f t="shared" si="550"/>
        <v>0</v>
      </c>
      <c r="CZ378" s="90">
        <f t="shared" si="551"/>
        <v>0</v>
      </c>
      <c r="DA378" s="94" t="str">
        <f>DataEntry!B378</f>
        <v/>
      </c>
      <c r="DB378" s="83">
        <f t="shared" si="552"/>
        <v>0</v>
      </c>
      <c r="DC378" s="83">
        <f t="shared" si="553"/>
        <v>0</v>
      </c>
      <c r="DD378" s="145" t="str">
        <f t="shared" si="605"/>
        <v/>
      </c>
      <c r="DE378" s="145" t="str">
        <f t="shared" si="606"/>
        <v/>
      </c>
      <c r="DF378" s="145" t="str">
        <f t="shared" si="607"/>
        <v/>
      </c>
      <c r="DG378" s="145" t="str">
        <f t="shared" si="608"/>
        <v/>
      </c>
      <c r="DH378" s="145" t="str">
        <f t="shared" si="609"/>
        <v/>
      </c>
      <c r="DI378" s="145" t="str">
        <f t="shared" si="610"/>
        <v/>
      </c>
      <c r="DJ378" s="83">
        <f t="shared" si="611"/>
        <v>0</v>
      </c>
      <c r="DK378" s="83">
        <f t="shared" si="612"/>
        <v>0</v>
      </c>
      <c r="DL378" s="84" t="str">
        <f t="shared" si="613"/>
        <v/>
      </c>
      <c r="DM378" s="14" t="str">
        <f t="shared" si="614"/>
        <v/>
      </c>
      <c r="DN378" s="87">
        <f>IFERROR(DO378*(1-DCFactor)+Results!DP378*DCFactor,"")</f>
        <v>0.2762705882352941</v>
      </c>
      <c r="DO378" s="87">
        <f>(DFactor*Rounds*Number/2+SUM(BV$3:BV366))/(Rounds*Number/2+COUNT(BV$3:BV366))</f>
        <v>0.2656470588235294</v>
      </c>
      <c r="DP378" s="87">
        <f t="shared" si="554"/>
        <v>0.29599999999999999</v>
      </c>
      <c r="DQ378" s="84">
        <f t="shared" si="555"/>
        <v>0</v>
      </c>
      <c r="DR378" s="84">
        <f t="shared" si="556"/>
        <v>0</v>
      </c>
      <c r="DS378" s="87">
        <f t="shared" si="557"/>
        <v>0.33666666666666667</v>
      </c>
      <c r="DT378" s="87">
        <f t="shared" si="558"/>
        <v>0.33666666666666667</v>
      </c>
      <c r="DU378" s="87" t="str">
        <f t="shared" si="559"/>
        <v/>
      </c>
      <c r="DV378" s="86" t="str">
        <f t="shared" si="615"/>
        <v/>
      </c>
      <c r="DW378" s="86" t="str">
        <f t="shared" si="616"/>
        <v/>
      </c>
    </row>
    <row r="379" spans="1:127" x14ac:dyDescent="0.25">
      <c r="A379" s="69">
        <v>377</v>
      </c>
      <c r="B379" s="70" t="str">
        <f>DataEntry!C379</f>
        <v/>
      </c>
      <c r="C379" s="71">
        <f>COUNTIF(D$2:D379,D379)+COUNTIF(G$2:G379,D379)</f>
        <v>142</v>
      </c>
      <c r="D379" s="72" t="str">
        <f t="shared" si="517"/>
        <v/>
      </c>
      <c r="E379" s="70" t="str">
        <f>DataEntry!E379</f>
        <v/>
      </c>
      <c r="F379" s="71">
        <f>COUNTIF(D$2:D379,G379)+COUNTIF(G$2:G379,G379)</f>
        <v>142</v>
      </c>
      <c r="G379" s="72" t="str">
        <f t="shared" si="518"/>
        <v/>
      </c>
      <c r="H379" s="73" t="str">
        <f>DataEntry!G379</f>
        <v/>
      </c>
      <c r="I379" s="73" t="str">
        <f>DataEntry!H379</f>
        <v/>
      </c>
      <c r="J379" s="158" t="str">
        <f t="shared" si="516"/>
        <v/>
      </c>
      <c r="K379" s="156">
        <f t="shared" si="519"/>
        <v>0</v>
      </c>
      <c r="L379" s="224" t="str">
        <f t="shared" si="520"/>
        <v/>
      </c>
      <c r="M379" s="224" t="str">
        <f t="shared" si="521"/>
        <v/>
      </c>
      <c r="N379" s="236" t="str">
        <f t="shared" si="560"/>
        <v/>
      </c>
      <c r="O379" s="22" t="str">
        <f t="shared" si="561"/>
        <v>TG142</v>
      </c>
      <c r="P379" s="248" t="str">
        <f t="shared" si="522"/>
        <v/>
      </c>
      <c r="Q379" s="22" t="str">
        <f t="shared" si="562"/>
        <v>TG142</v>
      </c>
      <c r="R379" s="248" t="str">
        <f t="shared" si="523"/>
        <v/>
      </c>
      <c r="S379" s="74">
        <f t="shared" si="563"/>
        <v>0</v>
      </c>
      <c r="T379" s="75">
        <f t="shared" si="564"/>
        <v>0</v>
      </c>
      <c r="U379" s="76">
        <f t="shared" si="565"/>
        <v>0</v>
      </c>
      <c r="V379" s="74">
        <f t="shared" si="566"/>
        <v>0</v>
      </c>
      <c r="W379" s="75">
        <f t="shared" si="567"/>
        <v>0</v>
      </c>
      <c r="X379" s="76">
        <f t="shared" si="568"/>
        <v>0</v>
      </c>
      <c r="Y379" s="74">
        <f t="shared" si="569"/>
        <v>0</v>
      </c>
      <c r="Z379" s="75">
        <f t="shared" si="570"/>
        <v>0</v>
      </c>
      <c r="AA379" s="76">
        <f t="shared" si="571"/>
        <v>0</v>
      </c>
      <c r="AB379" s="74">
        <f t="shared" si="572"/>
        <v>0</v>
      </c>
      <c r="AC379" s="75">
        <f t="shared" si="573"/>
        <v>0</v>
      </c>
      <c r="AD379" s="76">
        <f t="shared" si="574"/>
        <v>0</v>
      </c>
      <c r="AE379" s="74">
        <f t="shared" si="575"/>
        <v>0</v>
      </c>
      <c r="AF379" s="75">
        <f t="shared" si="576"/>
        <v>0</v>
      </c>
      <c r="AG379" s="76">
        <f t="shared" si="577"/>
        <v>0</v>
      </c>
      <c r="AH379" s="74">
        <f t="shared" si="578"/>
        <v>0</v>
      </c>
      <c r="AI379" s="75">
        <f t="shared" si="579"/>
        <v>0</v>
      </c>
      <c r="AJ379" s="76">
        <f t="shared" si="580"/>
        <v>0</v>
      </c>
      <c r="AK379" s="74">
        <f t="shared" si="581"/>
        <v>0</v>
      </c>
      <c r="AL379" s="75">
        <f t="shared" si="582"/>
        <v>0</v>
      </c>
      <c r="AM379" s="76">
        <f t="shared" si="583"/>
        <v>0</v>
      </c>
      <c r="AN379" s="74">
        <f t="shared" si="584"/>
        <v>0</v>
      </c>
      <c r="AO379" s="75">
        <f t="shared" si="585"/>
        <v>0</v>
      </c>
      <c r="AP379" s="76">
        <f t="shared" si="586"/>
        <v>0</v>
      </c>
      <c r="AQ379" s="77" t="str">
        <f t="shared" si="524"/>
        <v/>
      </c>
      <c r="AR379" s="77" t="str">
        <f t="shared" si="587"/>
        <v/>
      </c>
      <c r="AS379" s="78" t="str">
        <f t="shared" si="588"/>
        <v/>
      </c>
      <c r="AT379" s="77" t="str">
        <f t="shared" si="589"/>
        <v/>
      </c>
      <c r="AU379" s="79">
        <f t="shared" si="617"/>
        <v>0.1</v>
      </c>
      <c r="AV379" s="139">
        <f>DataEntry!P379</f>
        <v>0</v>
      </c>
      <c r="AW379" s="80" t="str">
        <f t="shared" si="525"/>
        <v/>
      </c>
      <c r="AX379" s="80" t="str">
        <f t="shared" si="526"/>
        <v/>
      </c>
      <c r="AY379" s="80" t="str">
        <f t="shared" si="527"/>
        <v/>
      </c>
      <c r="AZ379" s="92" t="str">
        <f>DataEntry!I379</f>
        <v/>
      </c>
      <c r="BA379" s="93" t="str">
        <f>DataEntry!J379</f>
        <v/>
      </c>
      <c r="BB379" s="92" t="str">
        <f>DataEntry!K379</f>
        <v/>
      </c>
      <c r="BC379" s="93" t="str">
        <f>DataEntry!L379</f>
        <v/>
      </c>
      <c r="BD379" s="92" t="str">
        <f>DataEntry!M379</f>
        <v/>
      </c>
      <c r="BE379" s="93" t="str">
        <f>DataEntry!N379</f>
        <v/>
      </c>
      <c r="BF379" s="77" t="str">
        <f t="shared" si="590"/>
        <v/>
      </c>
      <c r="BG379" s="77" t="str">
        <f t="shared" si="591"/>
        <v/>
      </c>
      <c r="BH379" s="77" t="str">
        <f t="shared" si="592"/>
        <v/>
      </c>
      <c r="BI379" s="83">
        <f t="shared" si="593"/>
        <v>0</v>
      </c>
      <c r="BJ379" s="83">
        <f t="shared" si="594"/>
        <v>0</v>
      </c>
      <c r="BK379" s="83">
        <f t="shared" si="595"/>
        <v>0</v>
      </c>
      <c r="BL379" s="84" t="str">
        <f t="shared" si="528"/>
        <v/>
      </c>
      <c r="BM379" s="84" t="str">
        <f t="shared" si="529"/>
        <v/>
      </c>
      <c r="BN379" s="85" t="str">
        <f t="shared" si="596"/>
        <v/>
      </c>
      <c r="BO379" s="84" t="str">
        <f t="shared" si="530"/>
        <v/>
      </c>
      <c r="BP379" s="84" t="str">
        <f t="shared" si="531"/>
        <v/>
      </c>
      <c r="BQ379" s="84" t="str">
        <f t="shared" si="532"/>
        <v/>
      </c>
      <c r="BR379" s="84" t="str">
        <f t="shared" si="597"/>
        <v/>
      </c>
      <c r="BS379" s="84" t="str">
        <f t="shared" si="597"/>
        <v/>
      </c>
      <c r="BT379" s="84" t="str">
        <f t="shared" si="597"/>
        <v/>
      </c>
      <c r="BU379" s="86" t="str">
        <f t="shared" si="598"/>
        <v/>
      </c>
      <c r="BV379" s="86" t="str">
        <f t="shared" si="598"/>
        <v/>
      </c>
      <c r="BW379" s="86" t="str">
        <f t="shared" si="598"/>
        <v/>
      </c>
      <c r="BX379" s="86" t="str">
        <f t="shared" si="599"/>
        <v/>
      </c>
      <c r="BY379" s="86" t="str">
        <f t="shared" si="599"/>
        <v/>
      </c>
      <c r="BZ379" s="86" t="str">
        <f t="shared" si="599"/>
        <v/>
      </c>
      <c r="CA379" s="83">
        <f>IF(AND(DataEntry!B379&gt;=ExFrom,DataEntry!B379&lt;=ExTo),0,IF(AR379&lt;DS379,0,DB379))</f>
        <v>0</v>
      </c>
      <c r="CB379" s="83">
        <f>IF(AND(DataEntry!B379&gt;=ExFrom,DataEntry!B379&lt;=ExTo),0,IF(AT379&lt;DT379,0,DC379))</f>
        <v>0</v>
      </c>
      <c r="CC379" s="14" t="str">
        <f t="shared" si="600"/>
        <v/>
      </c>
      <c r="CD379" s="72" t="str">
        <f t="shared" si="533"/>
        <v/>
      </c>
      <c r="CE379" s="87" t="str">
        <f t="shared" si="601"/>
        <v/>
      </c>
      <c r="CF379" s="88">
        <f t="shared" si="602"/>
        <v>0</v>
      </c>
      <c r="CG379" s="88">
        <f t="shared" si="603"/>
        <v>0</v>
      </c>
      <c r="CH379" s="87" t="str">
        <f t="shared" si="604"/>
        <v/>
      </c>
      <c r="CI379" s="89">
        <f t="shared" si="534"/>
        <v>1</v>
      </c>
      <c r="CJ379" s="89">
        <f t="shared" si="535"/>
        <v>1</v>
      </c>
      <c r="CK379" s="157">
        <f t="shared" si="536"/>
        <v>0</v>
      </c>
      <c r="CL379" s="90">
        <f t="shared" si="537"/>
        <v>0</v>
      </c>
      <c r="CM379" s="157">
        <f t="shared" si="538"/>
        <v>0</v>
      </c>
      <c r="CN379" s="90">
        <f t="shared" si="539"/>
        <v>0</v>
      </c>
      <c r="CO379" s="157">
        <f t="shared" si="540"/>
        <v>0</v>
      </c>
      <c r="CP379" s="90">
        <f t="shared" si="541"/>
        <v>0</v>
      </c>
      <c r="CQ379" s="157">
        <f t="shared" si="542"/>
        <v>0</v>
      </c>
      <c r="CR379" s="90">
        <f t="shared" si="543"/>
        <v>0</v>
      </c>
      <c r="CS379" s="157">
        <f t="shared" si="544"/>
        <v>0</v>
      </c>
      <c r="CT379" s="90">
        <f t="shared" si="545"/>
        <v>0</v>
      </c>
      <c r="CU379" s="157">
        <f t="shared" si="546"/>
        <v>0</v>
      </c>
      <c r="CV379" s="90">
        <f t="shared" si="547"/>
        <v>0</v>
      </c>
      <c r="CW379" s="157">
        <f t="shared" si="548"/>
        <v>0</v>
      </c>
      <c r="CX379" s="90">
        <f t="shared" si="549"/>
        <v>0</v>
      </c>
      <c r="CY379" s="157">
        <f t="shared" si="550"/>
        <v>0</v>
      </c>
      <c r="CZ379" s="90">
        <f t="shared" si="551"/>
        <v>0</v>
      </c>
      <c r="DA379" s="94" t="str">
        <f>DataEntry!B379</f>
        <v/>
      </c>
      <c r="DB379" s="83">
        <f t="shared" si="552"/>
        <v>0</v>
      </c>
      <c r="DC379" s="83">
        <f t="shared" si="553"/>
        <v>0</v>
      </c>
      <c r="DD379" s="145" t="str">
        <f t="shared" si="605"/>
        <v/>
      </c>
      <c r="DE379" s="145" t="str">
        <f t="shared" si="606"/>
        <v/>
      </c>
      <c r="DF379" s="145" t="str">
        <f t="shared" si="607"/>
        <v/>
      </c>
      <c r="DG379" s="145" t="str">
        <f t="shared" si="608"/>
        <v/>
      </c>
      <c r="DH379" s="145" t="str">
        <f t="shared" si="609"/>
        <v/>
      </c>
      <c r="DI379" s="145" t="str">
        <f t="shared" si="610"/>
        <v/>
      </c>
      <c r="DJ379" s="83">
        <f t="shared" si="611"/>
        <v>0</v>
      </c>
      <c r="DK379" s="83">
        <f t="shared" si="612"/>
        <v>0</v>
      </c>
      <c r="DL379" s="84" t="str">
        <f t="shared" si="613"/>
        <v/>
      </c>
      <c r="DM379" s="14" t="str">
        <f t="shared" si="614"/>
        <v/>
      </c>
      <c r="DN379" s="87">
        <f>IFERROR(DO379*(1-DCFactor)+Results!DP379*DCFactor,"")</f>
        <v>0.2762705882352941</v>
      </c>
      <c r="DO379" s="87">
        <f>(DFactor*Rounds*Number/2+SUM(BV$3:BV367))/(Rounds*Number/2+COUNT(BV$3:BV367))</f>
        <v>0.2656470588235294</v>
      </c>
      <c r="DP379" s="87">
        <f t="shared" si="554"/>
        <v>0.29599999999999999</v>
      </c>
      <c r="DQ379" s="84">
        <f t="shared" si="555"/>
        <v>0</v>
      </c>
      <c r="DR379" s="84">
        <f t="shared" si="556"/>
        <v>0</v>
      </c>
      <c r="DS379" s="87">
        <f t="shared" si="557"/>
        <v>0.33666666666666667</v>
      </c>
      <c r="DT379" s="87">
        <f t="shared" si="558"/>
        <v>0.33666666666666667</v>
      </c>
      <c r="DU379" s="87" t="str">
        <f t="shared" si="559"/>
        <v/>
      </c>
      <c r="DV379" s="86" t="str">
        <f t="shared" si="615"/>
        <v/>
      </c>
      <c r="DW379" s="86" t="str">
        <f t="shared" si="616"/>
        <v/>
      </c>
    </row>
    <row r="380" spans="1:127" x14ac:dyDescent="0.25">
      <c r="A380" s="69">
        <v>378</v>
      </c>
      <c r="B380" s="70" t="str">
        <f>DataEntry!C380</f>
        <v/>
      </c>
      <c r="C380" s="71">
        <f>COUNTIF(D$2:D380,D380)+COUNTIF(G$2:G380,D380)</f>
        <v>144</v>
      </c>
      <c r="D380" s="72" t="str">
        <f t="shared" si="517"/>
        <v/>
      </c>
      <c r="E380" s="70" t="str">
        <f>DataEntry!E380</f>
        <v/>
      </c>
      <c r="F380" s="71">
        <f>COUNTIF(D$2:D380,G380)+COUNTIF(G$2:G380,G380)</f>
        <v>144</v>
      </c>
      <c r="G380" s="72" t="str">
        <f t="shared" si="518"/>
        <v/>
      </c>
      <c r="H380" s="73" t="str">
        <f>DataEntry!G380</f>
        <v/>
      </c>
      <c r="I380" s="73" t="str">
        <f>DataEntry!H380</f>
        <v/>
      </c>
      <c r="J380" s="158" t="str">
        <f t="shared" si="516"/>
        <v/>
      </c>
      <c r="K380" s="156">
        <f t="shared" si="519"/>
        <v>0</v>
      </c>
      <c r="L380" s="224" t="str">
        <f t="shared" si="520"/>
        <v/>
      </c>
      <c r="M380" s="224" t="str">
        <f t="shared" si="521"/>
        <v/>
      </c>
      <c r="N380" s="236" t="str">
        <f t="shared" si="560"/>
        <v/>
      </c>
      <c r="O380" s="22" t="str">
        <f t="shared" si="561"/>
        <v>TG144</v>
      </c>
      <c r="P380" s="248" t="str">
        <f t="shared" si="522"/>
        <v/>
      </c>
      <c r="Q380" s="22" t="str">
        <f t="shared" si="562"/>
        <v>TG144</v>
      </c>
      <c r="R380" s="248" t="str">
        <f t="shared" si="523"/>
        <v/>
      </c>
      <c r="S380" s="74">
        <f t="shared" si="563"/>
        <v>0</v>
      </c>
      <c r="T380" s="75">
        <f t="shared" si="564"/>
        <v>0</v>
      </c>
      <c r="U380" s="76">
        <f t="shared" si="565"/>
        <v>0</v>
      </c>
      <c r="V380" s="74">
        <f t="shared" si="566"/>
        <v>0</v>
      </c>
      <c r="W380" s="75">
        <f t="shared" si="567"/>
        <v>0</v>
      </c>
      <c r="X380" s="76">
        <f t="shared" si="568"/>
        <v>0</v>
      </c>
      <c r="Y380" s="74">
        <f t="shared" si="569"/>
        <v>0</v>
      </c>
      <c r="Z380" s="75">
        <f t="shared" si="570"/>
        <v>0</v>
      </c>
      <c r="AA380" s="76">
        <f t="shared" si="571"/>
        <v>0</v>
      </c>
      <c r="AB380" s="74">
        <f t="shared" si="572"/>
        <v>0</v>
      </c>
      <c r="AC380" s="75">
        <f t="shared" si="573"/>
        <v>0</v>
      </c>
      <c r="AD380" s="76">
        <f t="shared" si="574"/>
        <v>0</v>
      </c>
      <c r="AE380" s="74">
        <f t="shared" si="575"/>
        <v>0</v>
      </c>
      <c r="AF380" s="75">
        <f t="shared" si="576"/>
        <v>0</v>
      </c>
      <c r="AG380" s="76">
        <f t="shared" si="577"/>
        <v>0</v>
      </c>
      <c r="AH380" s="74">
        <f t="shared" si="578"/>
        <v>0</v>
      </c>
      <c r="AI380" s="75">
        <f t="shared" si="579"/>
        <v>0</v>
      </c>
      <c r="AJ380" s="76">
        <f t="shared" si="580"/>
        <v>0</v>
      </c>
      <c r="AK380" s="74">
        <f t="shared" si="581"/>
        <v>0</v>
      </c>
      <c r="AL380" s="75">
        <f t="shared" si="582"/>
        <v>0</v>
      </c>
      <c r="AM380" s="76">
        <f t="shared" si="583"/>
        <v>0</v>
      </c>
      <c r="AN380" s="74">
        <f t="shared" si="584"/>
        <v>0</v>
      </c>
      <c r="AO380" s="75">
        <f t="shared" si="585"/>
        <v>0</v>
      </c>
      <c r="AP380" s="76">
        <f t="shared" si="586"/>
        <v>0</v>
      </c>
      <c r="AQ380" s="77" t="str">
        <f t="shared" si="524"/>
        <v/>
      </c>
      <c r="AR380" s="77" t="str">
        <f t="shared" si="587"/>
        <v/>
      </c>
      <c r="AS380" s="78" t="str">
        <f t="shared" si="588"/>
        <v/>
      </c>
      <c r="AT380" s="77" t="str">
        <f t="shared" si="589"/>
        <v/>
      </c>
      <c r="AU380" s="79">
        <f t="shared" si="617"/>
        <v>0.1</v>
      </c>
      <c r="AV380" s="139">
        <f>DataEntry!P380</f>
        <v>0</v>
      </c>
      <c r="AW380" s="80" t="str">
        <f t="shared" si="525"/>
        <v/>
      </c>
      <c r="AX380" s="80" t="str">
        <f t="shared" si="526"/>
        <v/>
      </c>
      <c r="AY380" s="80" t="str">
        <f t="shared" si="527"/>
        <v/>
      </c>
      <c r="AZ380" s="92" t="str">
        <f>DataEntry!I380</f>
        <v/>
      </c>
      <c r="BA380" s="93" t="str">
        <f>DataEntry!J380</f>
        <v/>
      </c>
      <c r="BB380" s="92" t="str">
        <f>DataEntry!K380</f>
        <v/>
      </c>
      <c r="BC380" s="93" t="str">
        <f>DataEntry!L380</f>
        <v/>
      </c>
      <c r="BD380" s="92" t="str">
        <f>DataEntry!M380</f>
        <v/>
      </c>
      <c r="BE380" s="93" t="str">
        <f>DataEntry!N380</f>
        <v/>
      </c>
      <c r="BF380" s="77" t="str">
        <f t="shared" si="590"/>
        <v/>
      </c>
      <c r="BG380" s="77" t="str">
        <f t="shared" si="591"/>
        <v/>
      </c>
      <c r="BH380" s="77" t="str">
        <f t="shared" si="592"/>
        <v/>
      </c>
      <c r="BI380" s="83">
        <f t="shared" si="593"/>
        <v>0</v>
      </c>
      <c r="BJ380" s="83">
        <f t="shared" si="594"/>
        <v>0</v>
      </c>
      <c r="BK380" s="83">
        <f t="shared" si="595"/>
        <v>0</v>
      </c>
      <c r="BL380" s="84" t="str">
        <f t="shared" si="528"/>
        <v/>
      </c>
      <c r="BM380" s="84" t="str">
        <f t="shared" si="529"/>
        <v/>
      </c>
      <c r="BN380" s="85" t="str">
        <f t="shared" si="596"/>
        <v/>
      </c>
      <c r="BO380" s="84" t="str">
        <f t="shared" si="530"/>
        <v/>
      </c>
      <c r="BP380" s="84" t="str">
        <f t="shared" si="531"/>
        <v/>
      </c>
      <c r="BQ380" s="84" t="str">
        <f t="shared" si="532"/>
        <v/>
      </c>
      <c r="BR380" s="84" t="str">
        <f t="shared" si="597"/>
        <v/>
      </c>
      <c r="BS380" s="84" t="str">
        <f t="shared" si="597"/>
        <v/>
      </c>
      <c r="BT380" s="84" t="str">
        <f t="shared" si="597"/>
        <v/>
      </c>
      <c r="BU380" s="86" t="str">
        <f t="shared" si="598"/>
        <v/>
      </c>
      <c r="BV380" s="86" t="str">
        <f t="shared" si="598"/>
        <v/>
      </c>
      <c r="BW380" s="86" t="str">
        <f t="shared" si="598"/>
        <v/>
      </c>
      <c r="BX380" s="86" t="str">
        <f t="shared" si="599"/>
        <v/>
      </c>
      <c r="BY380" s="86" t="str">
        <f t="shared" si="599"/>
        <v/>
      </c>
      <c r="BZ380" s="86" t="str">
        <f t="shared" si="599"/>
        <v/>
      </c>
      <c r="CA380" s="83">
        <f>IF(AND(DataEntry!B380&gt;=ExFrom,DataEntry!B380&lt;=ExTo),0,IF(AR380&lt;DS380,0,DB380))</f>
        <v>0</v>
      </c>
      <c r="CB380" s="83">
        <f>IF(AND(DataEntry!B380&gt;=ExFrom,DataEntry!B380&lt;=ExTo),0,IF(AT380&lt;DT380,0,DC380))</f>
        <v>0</v>
      </c>
      <c r="CC380" s="14" t="str">
        <f t="shared" si="600"/>
        <v/>
      </c>
      <c r="CD380" s="72" t="str">
        <f t="shared" si="533"/>
        <v/>
      </c>
      <c r="CE380" s="87" t="str">
        <f t="shared" si="601"/>
        <v/>
      </c>
      <c r="CF380" s="88">
        <f t="shared" si="602"/>
        <v>0</v>
      </c>
      <c r="CG380" s="88">
        <f t="shared" si="603"/>
        <v>0</v>
      </c>
      <c r="CH380" s="87" t="str">
        <f t="shared" si="604"/>
        <v/>
      </c>
      <c r="CI380" s="89">
        <f t="shared" si="534"/>
        <v>1</v>
      </c>
      <c r="CJ380" s="89">
        <f t="shared" si="535"/>
        <v>1</v>
      </c>
      <c r="CK380" s="157">
        <f t="shared" si="536"/>
        <v>0</v>
      </c>
      <c r="CL380" s="90">
        <f t="shared" si="537"/>
        <v>0</v>
      </c>
      <c r="CM380" s="157">
        <f t="shared" si="538"/>
        <v>0</v>
      </c>
      <c r="CN380" s="90">
        <f t="shared" si="539"/>
        <v>0</v>
      </c>
      <c r="CO380" s="157">
        <f t="shared" si="540"/>
        <v>0</v>
      </c>
      <c r="CP380" s="90">
        <f t="shared" si="541"/>
        <v>0</v>
      </c>
      <c r="CQ380" s="157">
        <f t="shared" si="542"/>
        <v>0</v>
      </c>
      <c r="CR380" s="90">
        <f t="shared" si="543"/>
        <v>0</v>
      </c>
      <c r="CS380" s="157">
        <f t="shared" si="544"/>
        <v>0</v>
      </c>
      <c r="CT380" s="90">
        <f t="shared" si="545"/>
        <v>0</v>
      </c>
      <c r="CU380" s="157">
        <f t="shared" si="546"/>
        <v>0</v>
      </c>
      <c r="CV380" s="90">
        <f t="shared" si="547"/>
        <v>0</v>
      </c>
      <c r="CW380" s="157">
        <f t="shared" si="548"/>
        <v>0</v>
      </c>
      <c r="CX380" s="90">
        <f t="shared" si="549"/>
        <v>0</v>
      </c>
      <c r="CY380" s="157">
        <f t="shared" si="550"/>
        <v>0</v>
      </c>
      <c r="CZ380" s="90">
        <f t="shared" si="551"/>
        <v>0</v>
      </c>
      <c r="DA380" s="94" t="str">
        <f>DataEntry!B380</f>
        <v/>
      </c>
      <c r="DB380" s="83">
        <f t="shared" si="552"/>
        <v>0</v>
      </c>
      <c r="DC380" s="83">
        <f t="shared" si="553"/>
        <v>0</v>
      </c>
      <c r="DD380" s="145" t="str">
        <f t="shared" si="605"/>
        <v/>
      </c>
      <c r="DE380" s="145" t="str">
        <f t="shared" si="606"/>
        <v/>
      </c>
      <c r="DF380" s="145" t="str">
        <f t="shared" si="607"/>
        <v/>
      </c>
      <c r="DG380" s="145" t="str">
        <f t="shared" si="608"/>
        <v/>
      </c>
      <c r="DH380" s="145" t="str">
        <f t="shared" si="609"/>
        <v/>
      </c>
      <c r="DI380" s="145" t="str">
        <f t="shared" si="610"/>
        <v/>
      </c>
      <c r="DJ380" s="83">
        <f t="shared" si="611"/>
        <v>0</v>
      </c>
      <c r="DK380" s="83">
        <f t="shared" si="612"/>
        <v>0</v>
      </c>
      <c r="DL380" s="84" t="str">
        <f t="shared" si="613"/>
        <v/>
      </c>
      <c r="DM380" s="14" t="str">
        <f t="shared" si="614"/>
        <v/>
      </c>
      <c r="DN380" s="87">
        <f>IFERROR(DO380*(1-DCFactor)+Results!DP380*DCFactor,"")</f>
        <v>0.2762705882352941</v>
      </c>
      <c r="DO380" s="87">
        <f>(DFactor*Rounds*Number/2+SUM(BV$3:BV368))/(Rounds*Number/2+COUNT(BV$3:BV368))</f>
        <v>0.2656470588235294</v>
      </c>
      <c r="DP380" s="87">
        <f t="shared" si="554"/>
        <v>0.29599999999999999</v>
      </c>
      <c r="DQ380" s="84">
        <f t="shared" si="555"/>
        <v>0</v>
      </c>
      <c r="DR380" s="84">
        <f t="shared" si="556"/>
        <v>0</v>
      </c>
      <c r="DS380" s="87">
        <f t="shared" si="557"/>
        <v>0.33666666666666667</v>
      </c>
      <c r="DT380" s="87">
        <f t="shared" si="558"/>
        <v>0.33666666666666667</v>
      </c>
      <c r="DU380" s="87" t="str">
        <f t="shared" si="559"/>
        <v/>
      </c>
      <c r="DV380" s="86" t="str">
        <f t="shared" si="615"/>
        <v/>
      </c>
      <c r="DW380" s="86" t="str">
        <f t="shared" si="616"/>
        <v/>
      </c>
    </row>
    <row r="381" spans="1:127" x14ac:dyDescent="0.25">
      <c r="A381" s="69">
        <v>379</v>
      </c>
      <c r="B381" s="70" t="str">
        <f>DataEntry!C381</f>
        <v/>
      </c>
      <c r="C381" s="71">
        <f>COUNTIF(D$2:D381,D381)+COUNTIF(G$2:G381,D381)</f>
        <v>146</v>
      </c>
      <c r="D381" s="72" t="str">
        <f t="shared" si="517"/>
        <v/>
      </c>
      <c r="E381" s="70" t="str">
        <f>DataEntry!E381</f>
        <v/>
      </c>
      <c r="F381" s="71">
        <f>COUNTIF(D$2:D381,G381)+COUNTIF(G$2:G381,G381)</f>
        <v>146</v>
      </c>
      <c r="G381" s="72" t="str">
        <f t="shared" si="518"/>
        <v/>
      </c>
      <c r="H381" s="73" t="str">
        <f>DataEntry!G381</f>
        <v/>
      </c>
      <c r="I381" s="73" t="str">
        <f>DataEntry!H381</f>
        <v/>
      </c>
      <c r="J381" s="158" t="str">
        <f t="shared" si="516"/>
        <v/>
      </c>
      <c r="K381" s="156">
        <f t="shared" si="519"/>
        <v>0</v>
      </c>
      <c r="L381" s="224" t="str">
        <f t="shared" si="520"/>
        <v/>
      </c>
      <c r="M381" s="224" t="str">
        <f t="shared" si="521"/>
        <v/>
      </c>
      <c r="N381" s="236" t="str">
        <f t="shared" si="560"/>
        <v/>
      </c>
      <c r="O381" s="22" t="str">
        <f t="shared" si="561"/>
        <v>TG146</v>
      </c>
      <c r="P381" s="248" t="str">
        <f t="shared" si="522"/>
        <v/>
      </c>
      <c r="Q381" s="22" t="str">
        <f t="shared" si="562"/>
        <v>TG146</v>
      </c>
      <c r="R381" s="248" t="str">
        <f t="shared" si="523"/>
        <v/>
      </c>
      <c r="S381" s="74">
        <f t="shared" si="563"/>
        <v>0</v>
      </c>
      <c r="T381" s="75">
        <f t="shared" si="564"/>
        <v>0</v>
      </c>
      <c r="U381" s="76">
        <f t="shared" si="565"/>
        <v>0</v>
      </c>
      <c r="V381" s="74">
        <f t="shared" si="566"/>
        <v>0</v>
      </c>
      <c r="W381" s="75">
        <f t="shared" si="567"/>
        <v>0</v>
      </c>
      <c r="X381" s="76">
        <f t="shared" si="568"/>
        <v>0</v>
      </c>
      <c r="Y381" s="74">
        <f t="shared" si="569"/>
        <v>0</v>
      </c>
      <c r="Z381" s="75">
        <f t="shared" si="570"/>
        <v>0</v>
      </c>
      <c r="AA381" s="76">
        <f t="shared" si="571"/>
        <v>0</v>
      </c>
      <c r="AB381" s="74">
        <f t="shared" si="572"/>
        <v>0</v>
      </c>
      <c r="AC381" s="75">
        <f t="shared" si="573"/>
        <v>0</v>
      </c>
      <c r="AD381" s="76">
        <f t="shared" si="574"/>
        <v>0</v>
      </c>
      <c r="AE381" s="74">
        <f t="shared" si="575"/>
        <v>0</v>
      </c>
      <c r="AF381" s="75">
        <f t="shared" si="576"/>
        <v>0</v>
      </c>
      <c r="AG381" s="76">
        <f t="shared" si="577"/>
        <v>0</v>
      </c>
      <c r="AH381" s="74">
        <f t="shared" si="578"/>
        <v>0</v>
      </c>
      <c r="AI381" s="75">
        <f t="shared" si="579"/>
        <v>0</v>
      </c>
      <c r="AJ381" s="76">
        <f t="shared" si="580"/>
        <v>0</v>
      </c>
      <c r="AK381" s="74">
        <f t="shared" si="581"/>
        <v>0</v>
      </c>
      <c r="AL381" s="75">
        <f t="shared" si="582"/>
        <v>0</v>
      </c>
      <c r="AM381" s="76">
        <f t="shared" si="583"/>
        <v>0</v>
      </c>
      <c r="AN381" s="74">
        <f t="shared" si="584"/>
        <v>0</v>
      </c>
      <c r="AO381" s="75">
        <f t="shared" si="585"/>
        <v>0</v>
      </c>
      <c r="AP381" s="76">
        <f t="shared" si="586"/>
        <v>0</v>
      </c>
      <c r="AQ381" s="77" t="str">
        <f t="shared" si="524"/>
        <v/>
      </c>
      <c r="AR381" s="77" t="str">
        <f t="shared" si="587"/>
        <v/>
      </c>
      <c r="AS381" s="78" t="str">
        <f t="shared" si="588"/>
        <v/>
      </c>
      <c r="AT381" s="77" t="str">
        <f t="shared" si="589"/>
        <v/>
      </c>
      <c r="AU381" s="79">
        <f t="shared" si="617"/>
        <v>0.1</v>
      </c>
      <c r="AV381" s="139">
        <f>DataEntry!P381</f>
        <v>0</v>
      </c>
      <c r="AW381" s="80" t="str">
        <f t="shared" si="525"/>
        <v/>
      </c>
      <c r="AX381" s="80" t="str">
        <f t="shared" si="526"/>
        <v/>
      </c>
      <c r="AY381" s="80" t="str">
        <f t="shared" si="527"/>
        <v/>
      </c>
      <c r="AZ381" s="92" t="str">
        <f>DataEntry!I381</f>
        <v/>
      </c>
      <c r="BA381" s="93" t="str">
        <f>DataEntry!J381</f>
        <v/>
      </c>
      <c r="BB381" s="92" t="str">
        <f>DataEntry!K381</f>
        <v/>
      </c>
      <c r="BC381" s="93" t="str">
        <f>DataEntry!L381</f>
        <v/>
      </c>
      <c r="BD381" s="92" t="str">
        <f>DataEntry!M381</f>
        <v/>
      </c>
      <c r="BE381" s="93" t="str">
        <f>DataEntry!N381</f>
        <v/>
      </c>
      <c r="BF381" s="77" t="str">
        <f t="shared" si="590"/>
        <v/>
      </c>
      <c r="BG381" s="77" t="str">
        <f t="shared" si="591"/>
        <v/>
      </c>
      <c r="BH381" s="77" t="str">
        <f t="shared" si="592"/>
        <v/>
      </c>
      <c r="BI381" s="83">
        <f t="shared" si="593"/>
        <v>0</v>
      </c>
      <c r="BJ381" s="83">
        <f t="shared" si="594"/>
        <v>0</v>
      </c>
      <c r="BK381" s="83">
        <f t="shared" si="595"/>
        <v>0</v>
      </c>
      <c r="BL381" s="84" t="str">
        <f t="shared" si="528"/>
        <v/>
      </c>
      <c r="BM381" s="84" t="str">
        <f t="shared" si="529"/>
        <v/>
      </c>
      <c r="BN381" s="85" t="str">
        <f t="shared" si="596"/>
        <v/>
      </c>
      <c r="BO381" s="84" t="str">
        <f t="shared" si="530"/>
        <v/>
      </c>
      <c r="BP381" s="84" t="str">
        <f t="shared" si="531"/>
        <v/>
      </c>
      <c r="BQ381" s="84" t="str">
        <f t="shared" si="532"/>
        <v/>
      </c>
      <c r="BR381" s="84" t="str">
        <f t="shared" si="597"/>
        <v/>
      </c>
      <c r="BS381" s="84" t="str">
        <f t="shared" si="597"/>
        <v/>
      </c>
      <c r="BT381" s="84" t="str">
        <f t="shared" si="597"/>
        <v/>
      </c>
      <c r="BU381" s="86" t="str">
        <f t="shared" si="598"/>
        <v/>
      </c>
      <c r="BV381" s="86" t="str">
        <f t="shared" si="598"/>
        <v/>
      </c>
      <c r="BW381" s="86" t="str">
        <f t="shared" si="598"/>
        <v/>
      </c>
      <c r="BX381" s="86" t="str">
        <f t="shared" si="599"/>
        <v/>
      </c>
      <c r="BY381" s="86" t="str">
        <f t="shared" si="599"/>
        <v/>
      </c>
      <c r="BZ381" s="86" t="str">
        <f t="shared" si="599"/>
        <v/>
      </c>
      <c r="CA381" s="83">
        <f>IF(AND(DataEntry!B381&gt;=ExFrom,DataEntry!B381&lt;=ExTo),0,IF(AR381&lt;DS381,0,DB381))</f>
        <v>0</v>
      </c>
      <c r="CB381" s="83">
        <f>IF(AND(DataEntry!B381&gt;=ExFrom,DataEntry!B381&lt;=ExTo),0,IF(AT381&lt;DT381,0,DC381))</f>
        <v>0</v>
      </c>
      <c r="CC381" s="14" t="str">
        <f t="shared" si="600"/>
        <v/>
      </c>
      <c r="CD381" s="72" t="str">
        <f t="shared" si="533"/>
        <v/>
      </c>
      <c r="CE381" s="87" t="str">
        <f t="shared" si="601"/>
        <v/>
      </c>
      <c r="CF381" s="88">
        <f t="shared" si="602"/>
        <v>0</v>
      </c>
      <c r="CG381" s="88">
        <f t="shared" si="603"/>
        <v>0</v>
      </c>
      <c r="CH381" s="87" t="str">
        <f t="shared" si="604"/>
        <v/>
      </c>
      <c r="CI381" s="89">
        <f t="shared" si="534"/>
        <v>1</v>
      </c>
      <c r="CJ381" s="89">
        <f t="shared" si="535"/>
        <v>1</v>
      </c>
      <c r="CK381" s="157">
        <f t="shared" si="536"/>
        <v>0</v>
      </c>
      <c r="CL381" s="90">
        <f t="shared" si="537"/>
        <v>0</v>
      </c>
      <c r="CM381" s="157">
        <f t="shared" si="538"/>
        <v>0</v>
      </c>
      <c r="CN381" s="90">
        <f t="shared" si="539"/>
        <v>0</v>
      </c>
      <c r="CO381" s="157">
        <f t="shared" si="540"/>
        <v>0</v>
      </c>
      <c r="CP381" s="90">
        <f t="shared" si="541"/>
        <v>0</v>
      </c>
      <c r="CQ381" s="157">
        <f t="shared" si="542"/>
        <v>0</v>
      </c>
      <c r="CR381" s="90">
        <f t="shared" si="543"/>
        <v>0</v>
      </c>
      <c r="CS381" s="157">
        <f t="shared" si="544"/>
        <v>0</v>
      </c>
      <c r="CT381" s="90">
        <f t="shared" si="545"/>
        <v>0</v>
      </c>
      <c r="CU381" s="157">
        <f t="shared" si="546"/>
        <v>0</v>
      </c>
      <c r="CV381" s="90">
        <f t="shared" si="547"/>
        <v>0</v>
      </c>
      <c r="CW381" s="157">
        <f t="shared" si="548"/>
        <v>0</v>
      </c>
      <c r="CX381" s="90">
        <f t="shared" si="549"/>
        <v>0</v>
      </c>
      <c r="CY381" s="157">
        <f t="shared" si="550"/>
        <v>0</v>
      </c>
      <c r="CZ381" s="90">
        <f t="shared" si="551"/>
        <v>0</v>
      </c>
      <c r="DA381" s="94" t="str">
        <f>DataEntry!B381</f>
        <v/>
      </c>
      <c r="DB381" s="83">
        <f t="shared" si="552"/>
        <v>0</v>
      </c>
      <c r="DC381" s="83">
        <f t="shared" si="553"/>
        <v>0</v>
      </c>
      <c r="DD381" s="145" t="str">
        <f t="shared" si="605"/>
        <v/>
      </c>
      <c r="DE381" s="145" t="str">
        <f t="shared" si="606"/>
        <v/>
      </c>
      <c r="DF381" s="145" t="str">
        <f t="shared" si="607"/>
        <v/>
      </c>
      <c r="DG381" s="145" t="str">
        <f t="shared" si="608"/>
        <v/>
      </c>
      <c r="DH381" s="145" t="str">
        <f t="shared" si="609"/>
        <v/>
      </c>
      <c r="DI381" s="145" t="str">
        <f t="shared" si="610"/>
        <v/>
      </c>
      <c r="DJ381" s="83">
        <f t="shared" si="611"/>
        <v>0</v>
      </c>
      <c r="DK381" s="83">
        <f t="shared" si="612"/>
        <v>0</v>
      </c>
      <c r="DL381" s="84" t="str">
        <f t="shared" si="613"/>
        <v/>
      </c>
      <c r="DM381" s="14" t="str">
        <f t="shared" si="614"/>
        <v/>
      </c>
      <c r="DN381" s="87">
        <f>IFERROR(DO381*(1-DCFactor)+Results!DP381*DCFactor,"")</f>
        <v>0.2762705882352941</v>
      </c>
      <c r="DO381" s="87">
        <f>(DFactor*Rounds*Number/2+SUM(BV$3:BV369))/(Rounds*Number/2+COUNT(BV$3:BV369))</f>
        <v>0.2656470588235294</v>
      </c>
      <c r="DP381" s="87">
        <f t="shared" si="554"/>
        <v>0.29599999999999999</v>
      </c>
      <c r="DQ381" s="84">
        <f t="shared" si="555"/>
        <v>0</v>
      </c>
      <c r="DR381" s="84">
        <f t="shared" si="556"/>
        <v>0</v>
      </c>
      <c r="DS381" s="87">
        <f t="shared" si="557"/>
        <v>0.33666666666666667</v>
      </c>
      <c r="DT381" s="87">
        <f t="shared" si="558"/>
        <v>0.33666666666666667</v>
      </c>
      <c r="DU381" s="87" t="str">
        <f t="shared" si="559"/>
        <v/>
      </c>
      <c r="DV381" s="86" t="str">
        <f t="shared" si="615"/>
        <v/>
      </c>
      <c r="DW381" s="86" t="str">
        <f t="shared" si="616"/>
        <v/>
      </c>
    </row>
    <row r="382" spans="1:127" x14ac:dyDescent="0.25">
      <c r="A382" s="69">
        <v>380</v>
      </c>
      <c r="B382" s="70" t="str">
        <f>DataEntry!C382</f>
        <v/>
      </c>
      <c r="C382" s="71">
        <f>COUNTIF(D$2:D382,D382)+COUNTIF(G$2:G382,D382)</f>
        <v>148</v>
      </c>
      <c r="D382" s="72" t="str">
        <f t="shared" si="517"/>
        <v/>
      </c>
      <c r="E382" s="70" t="str">
        <f>DataEntry!E382</f>
        <v/>
      </c>
      <c r="F382" s="71">
        <f>COUNTIF(D$2:D382,G382)+COUNTIF(G$2:G382,G382)</f>
        <v>148</v>
      </c>
      <c r="G382" s="72" t="str">
        <f t="shared" si="518"/>
        <v/>
      </c>
      <c r="H382" s="73" t="str">
        <f>DataEntry!G382</f>
        <v/>
      </c>
      <c r="I382" s="73" t="str">
        <f>DataEntry!H382</f>
        <v/>
      </c>
      <c r="J382" s="158" t="str">
        <f t="shared" si="516"/>
        <v/>
      </c>
      <c r="K382" s="156">
        <f t="shared" si="519"/>
        <v>0</v>
      </c>
      <c r="L382" s="224" t="str">
        <f t="shared" si="520"/>
        <v/>
      </c>
      <c r="M382" s="224" t="str">
        <f t="shared" si="521"/>
        <v/>
      </c>
      <c r="N382" s="236" t="str">
        <f t="shared" si="560"/>
        <v/>
      </c>
      <c r="O382" s="22" t="str">
        <f t="shared" si="561"/>
        <v>TG148</v>
      </c>
      <c r="P382" s="248" t="str">
        <f t="shared" si="522"/>
        <v/>
      </c>
      <c r="Q382" s="22" t="str">
        <f t="shared" si="562"/>
        <v>TG148</v>
      </c>
      <c r="R382" s="248" t="str">
        <f t="shared" si="523"/>
        <v/>
      </c>
      <c r="S382" s="74">
        <f t="shared" si="563"/>
        <v>0</v>
      </c>
      <c r="T382" s="75">
        <f t="shared" si="564"/>
        <v>0</v>
      </c>
      <c r="U382" s="76">
        <f t="shared" si="565"/>
        <v>0</v>
      </c>
      <c r="V382" s="74">
        <f t="shared" si="566"/>
        <v>0</v>
      </c>
      <c r="W382" s="75">
        <f t="shared" si="567"/>
        <v>0</v>
      </c>
      <c r="X382" s="76">
        <f t="shared" si="568"/>
        <v>0</v>
      </c>
      <c r="Y382" s="74">
        <f t="shared" si="569"/>
        <v>0</v>
      </c>
      <c r="Z382" s="75">
        <f t="shared" si="570"/>
        <v>0</v>
      </c>
      <c r="AA382" s="76">
        <f t="shared" si="571"/>
        <v>0</v>
      </c>
      <c r="AB382" s="74">
        <f t="shared" si="572"/>
        <v>0</v>
      </c>
      <c r="AC382" s="75">
        <f t="shared" si="573"/>
        <v>0</v>
      </c>
      <c r="AD382" s="76">
        <f t="shared" si="574"/>
        <v>0</v>
      </c>
      <c r="AE382" s="74">
        <f t="shared" si="575"/>
        <v>0</v>
      </c>
      <c r="AF382" s="75">
        <f t="shared" si="576"/>
        <v>0</v>
      </c>
      <c r="AG382" s="76">
        <f t="shared" si="577"/>
        <v>0</v>
      </c>
      <c r="AH382" s="74">
        <f t="shared" si="578"/>
        <v>0</v>
      </c>
      <c r="AI382" s="75">
        <f t="shared" si="579"/>
        <v>0</v>
      </c>
      <c r="AJ382" s="76">
        <f t="shared" si="580"/>
        <v>0</v>
      </c>
      <c r="AK382" s="74">
        <f t="shared" si="581"/>
        <v>0</v>
      </c>
      <c r="AL382" s="75">
        <f t="shared" si="582"/>
        <v>0</v>
      </c>
      <c r="AM382" s="76">
        <f t="shared" si="583"/>
        <v>0</v>
      </c>
      <c r="AN382" s="74">
        <f t="shared" si="584"/>
        <v>0</v>
      </c>
      <c r="AO382" s="75">
        <f t="shared" si="585"/>
        <v>0</v>
      </c>
      <c r="AP382" s="76">
        <f t="shared" si="586"/>
        <v>0</v>
      </c>
      <c r="AQ382" s="77" t="str">
        <f t="shared" si="524"/>
        <v/>
      </c>
      <c r="AR382" s="77" t="str">
        <f t="shared" si="587"/>
        <v/>
      </c>
      <c r="AS382" s="78" t="str">
        <f t="shared" si="588"/>
        <v/>
      </c>
      <c r="AT382" s="77" t="str">
        <f t="shared" si="589"/>
        <v/>
      </c>
      <c r="AU382" s="79">
        <f t="shared" si="617"/>
        <v>0.1</v>
      </c>
      <c r="AV382" s="139">
        <f>DataEntry!P382</f>
        <v>0</v>
      </c>
      <c r="AW382" s="80" t="str">
        <f t="shared" si="525"/>
        <v/>
      </c>
      <c r="AX382" s="80" t="str">
        <f t="shared" si="526"/>
        <v/>
      </c>
      <c r="AY382" s="80" t="str">
        <f t="shared" si="527"/>
        <v/>
      </c>
      <c r="AZ382" s="92" t="str">
        <f>DataEntry!I382</f>
        <v/>
      </c>
      <c r="BA382" s="93" t="str">
        <f>DataEntry!J382</f>
        <v/>
      </c>
      <c r="BB382" s="92" t="str">
        <f>DataEntry!K382</f>
        <v/>
      </c>
      <c r="BC382" s="93" t="str">
        <f>DataEntry!L382</f>
        <v/>
      </c>
      <c r="BD382" s="92" t="str">
        <f>DataEntry!M382</f>
        <v/>
      </c>
      <c r="BE382" s="93" t="str">
        <f>DataEntry!N382</f>
        <v/>
      </c>
      <c r="BF382" s="77" t="str">
        <f t="shared" si="590"/>
        <v/>
      </c>
      <c r="BG382" s="77" t="str">
        <f t="shared" si="591"/>
        <v/>
      </c>
      <c r="BH382" s="77" t="str">
        <f t="shared" si="592"/>
        <v/>
      </c>
      <c r="BI382" s="83">
        <f t="shared" si="593"/>
        <v>0</v>
      </c>
      <c r="BJ382" s="83">
        <f t="shared" si="594"/>
        <v>0</v>
      </c>
      <c r="BK382" s="83">
        <f t="shared" si="595"/>
        <v>0</v>
      </c>
      <c r="BL382" s="84" t="str">
        <f t="shared" si="528"/>
        <v/>
      </c>
      <c r="BM382" s="84" t="str">
        <f t="shared" si="529"/>
        <v/>
      </c>
      <c r="BN382" s="85" t="str">
        <f t="shared" si="596"/>
        <v/>
      </c>
      <c r="BO382" s="84" t="str">
        <f t="shared" si="530"/>
        <v/>
      </c>
      <c r="BP382" s="84" t="str">
        <f t="shared" si="531"/>
        <v/>
      </c>
      <c r="BQ382" s="84" t="str">
        <f t="shared" si="532"/>
        <v/>
      </c>
      <c r="BR382" s="84" t="str">
        <f t="shared" si="597"/>
        <v/>
      </c>
      <c r="BS382" s="84" t="str">
        <f t="shared" si="597"/>
        <v/>
      </c>
      <c r="BT382" s="84" t="str">
        <f t="shared" si="597"/>
        <v/>
      </c>
      <c r="BU382" s="86" t="str">
        <f t="shared" si="598"/>
        <v/>
      </c>
      <c r="BV382" s="86" t="str">
        <f t="shared" si="598"/>
        <v/>
      </c>
      <c r="BW382" s="86" t="str">
        <f t="shared" si="598"/>
        <v/>
      </c>
      <c r="BX382" s="86" t="str">
        <f t="shared" si="599"/>
        <v/>
      </c>
      <c r="BY382" s="86" t="str">
        <f t="shared" si="599"/>
        <v/>
      </c>
      <c r="BZ382" s="86" t="str">
        <f t="shared" si="599"/>
        <v/>
      </c>
      <c r="CA382" s="83">
        <f>IF(AND(DataEntry!B382&gt;=ExFrom,DataEntry!B382&lt;=ExTo),0,IF(AR382&lt;DS382,0,DB382))</f>
        <v>0</v>
      </c>
      <c r="CB382" s="83">
        <f>IF(AND(DataEntry!B382&gt;=ExFrom,DataEntry!B382&lt;=ExTo),0,IF(AT382&lt;DT382,0,DC382))</f>
        <v>0</v>
      </c>
      <c r="CC382" s="14" t="str">
        <f t="shared" si="600"/>
        <v/>
      </c>
      <c r="CD382" s="72" t="str">
        <f t="shared" si="533"/>
        <v/>
      </c>
      <c r="CE382" s="87" t="str">
        <f t="shared" si="601"/>
        <v/>
      </c>
      <c r="CF382" s="88">
        <f t="shared" si="602"/>
        <v>0</v>
      </c>
      <c r="CG382" s="88">
        <f t="shared" si="603"/>
        <v>0</v>
      </c>
      <c r="CH382" s="87" t="str">
        <f t="shared" si="604"/>
        <v/>
      </c>
      <c r="CI382" s="89">
        <f t="shared" si="534"/>
        <v>1</v>
      </c>
      <c r="CJ382" s="89">
        <f t="shared" si="535"/>
        <v>1</v>
      </c>
      <c r="CK382" s="157">
        <f t="shared" si="536"/>
        <v>0</v>
      </c>
      <c r="CL382" s="90">
        <f t="shared" si="537"/>
        <v>0</v>
      </c>
      <c r="CM382" s="157">
        <f t="shared" si="538"/>
        <v>0</v>
      </c>
      <c r="CN382" s="90">
        <f t="shared" si="539"/>
        <v>0</v>
      </c>
      <c r="CO382" s="157">
        <f t="shared" si="540"/>
        <v>0</v>
      </c>
      <c r="CP382" s="90">
        <f t="shared" si="541"/>
        <v>0</v>
      </c>
      <c r="CQ382" s="157">
        <f t="shared" si="542"/>
        <v>0</v>
      </c>
      <c r="CR382" s="90">
        <f t="shared" si="543"/>
        <v>0</v>
      </c>
      <c r="CS382" s="157">
        <f t="shared" si="544"/>
        <v>0</v>
      </c>
      <c r="CT382" s="90">
        <f t="shared" si="545"/>
        <v>0</v>
      </c>
      <c r="CU382" s="157">
        <f t="shared" si="546"/>
        <v>0</v>
      </c>
      <c r="CV382" s="90">
        <f t="shared" si="547"/>
        <v>0</v>
      </c>
      <c r="CW382" s="157">
        <f t="shared" si="548"/>
        <v>0</v>
      </c>
      <c r="CX382" s="90">
        <f t="shared" si="549"/>
        <v>0</v>
      </c>
      <c r="CY382" s="157">
        <f t="shared" si="550"/>
        <v>0</v>
      </c>
      <c r="CZ382" s="90">
        <f t="shared" si="551"/>
        <v>0</v>
      </c>
      <c r="DA382" s="94" t="str">
        <f>DataEntry!B382</f>
        <v/>
      </c>
      <c r="DB382" s="83">
        <f t="shared" si="552"/>
        <v>0</v>
      </c>
      <c r="DC382" s="83">
        <f t="shared" si="553"/>
        <v>0</v>
      </c>
      <c r="DD382" s="145" t="str">
        <f t="shared" si="605"/>
        <v/>
      </c>
      <c r="DE382" s="145" t="str">
        <f t="shared" si="606"/>
        <v/>
      </c>
      <c r="DF382" s="145" t="str">
        <f t="shared" si="607"/>
        <v/>
      </c>
      <c r="DG382" s="145" t="str">
        <f t="shared" si="608"/>
        <v/>
      </c>
      <c r="DH382" s="145" t="str">
        <f t="shared" si="609"/>
        <v/>
      </c>
      <c r="DI382" s="145" t="str">
        <f t="shared" si="610"/>
        <v/>
      </c>
      <c r="DJ382" s="83">
        <f t="shared" si="611"/>
        <v>0</v>
      </c>
      <c r="DK382" s="83">
        <f t="shared" si="612"/>
        <v>0</v>
      </c>
      <c r="DL382" s="84" t="str">
        <f t="shared" si="613"/>
        <v/>
      </c>
      <c r="DM382" s="14" t="str">
        <f t="shared" si="614"/>
        <v/>
      </c>
      <c r="DN382" s="87">
        <f>IFERROR(DO382*(1-DCFactor)+Results!DP382*DCFactor,"")</f>
        <v>0.2762705882352941</v>
      </c>
      <c r="DO382" s="87">
        <f>(DFactor*Rounds*Number/2+SUM(BV$3:BV370))/(Rounds*Number/2+COUNT(BV$3:BV370))</f>
        <v>0.2656470588235294</v>
      </c>
      <c r="DP382" s="87">
        <f t="shared" si="554"/>
        <v>0.29599999999999999</v>
      </c>
      <c r="DQ382" s="84">
        <f t="shared" si="555"/>
        <v>0</v>
      </c>
      <c r="DR382" s="84">
        <f t="shared" si="556"/>
        <v>0</v>
      </c>
      <c r="DS382" s="87">
        <f t="shared" si="557"/>
        <v>0.33666666666666667</v>
      </c>
      <c r="DT382" s="87">
        <f t="shared" si="558"/>
        <v>0.33666666666666667</v>
      </c>
      <c r="DU382" s="87" t="str">
        <f t="shared" si="559"/>
        <v/>
      </c>
      <c r="DV382" s="86" t="str">
        <f t="shared" si="615"/>
        <v/>
      </c>
      <c r="DW382" s="86" t="str">
        <f t="shared" si="616"/>
        <v/>
      </c>
    </row>
    <row r="383" spans="1:127" x14ac:dyDescent="0.25">
      <c r="A383" s="69">
        <v>381</v>
      </c>
      <c r="B383" s="70" t="str">
        <f>DataEntry!C383</f>
        <v/>
      </c>
      <c r="C383" s="71">
        <f>COUNTIF(D$2:D383,D383)+COUNTIF(G$2:G383,D383)</f>
        <v>150</v>
      </c>
      <c r="D383" s="72" t="str">
        <f t="shared" si="517"/>
        <v/>
      </c>
      <c r="E383" s="70" t="str">
        <f>DataEntry!E383</f>
        <v/>
      </c>
      <c r="F383" s="71">
        <f>COUNTIF(D$2:D383,G383)+COUNTIF(G$2:G383,G383)</f>
        <v>150</v>
      </c>
      <c r="G383" s="72" t="str">
        <f t="shared" si="518"/>
        <v/>
      </c>
      <c r="H383" s="73" t="str">
        <f>DataEntry!G383</f>
        <v/>
      </c>
      <c r="I383" s="73" t="str">
        <f>DataEntry!H383</f>
        <v/>
      </c>
      <c r="J383" s="158" t="str">
        <f t="shared" si="516"/>
        <v/>
      </c>
      <c r="K383" s="156">
        <f t="shared" si="519"/>
        <v>0</v>
      </c>
      <c r="L383" s="224" t="str">
        <f t="shared" si="520"/>
        <v/>
      </c>
      <c r="M383" s="224" t="str">
        <f t="shared" si="521"/>
        <v/>
      </c>
      <c r="N383" s="236" t="str">
        <f t="shared" si="560"/>
        <v/>
      </c>
      <c r="O383" s="22" t="str">
        <f t="shared" si="561"/>
        <v>TG150</v>
      </c>
      <c r="P383" s="248" t="str">
        <f t="shared" si="522"/>
        <v/>
      </c>
      <c r="Q383" s="22" t="str">
        <f t="shared" si="562"/>
        <v>TG150</v>
      </c>
      <c r="R383" s="248" t="str">
        <f t="shared" si="523"/>
        <v/>
      </c>
      <c r="S383" s="74">
        <f t="shared" si="563"/>
        <v>0</v>
      </c>
      <c r="T383" s="75">
        <f t="shared" si="564"/>
        <v>0</v>
      </c>
      <c r="U383" s="76">
        <f t="shared" si="565"/>
        <v>0</v>
      </c>
      <c r="V383" s="74">
        <f t="shared" si="566"/>
        <v>0</v>
      </c>
      <c r="W383" s="75">
        <f t="shared" si="567"/>
        <v>0</v>
      </c>
      <c r="X383" s="76">
        <f t="shared" si="568"/>
        <v>0</v>
      </c>
      <c r="Y383" s="74">
        <f t="shared" si="569"/>
        <v>0</v>
      </c>
      <c r="Z383" s="75">
        <f t="shared" si="570"/>
        <v>0</v>
      </c>
      <c r="AA383" s="76">
        <f t="shared" si="571"/>
        <v>0</v>
      </c>
      <c r="AB383" s="74">
        <f t="shared" si="572"/>
        <v>0</v>
      </c>
      <c r="AC383" s="75">
        <f t="shared" si="573"/>
        <v>0</v>
      </c>
      <c r="AD383" s="76">
        <f t="shared" si="574"/>
        <v>0</v>
      </c>
      <c r="AE383" s="74">
        <f t="shared" si="575"/>
        <v>0</v>
      </c>
      <c r="AF383" s="75">
        <f t="shared" si="576"/>
        <v>0</v>
      </c>
      <c r="AG383" s="76">
        <f t="shared" si="577"/>
        <v>0</v>
      </c>
      <c r="AH383" s="74">
        <f t="shared" si="578"/>
        <v>0</v>
      </c>
      <c r="AI383" s="75">
        <f t="shared" si="579"/>
        <v>0</v>
      </c>
      <c r="AJ383" s="76">
        <f t="shared" si="580"/>
        <v>0</v>
      </c>
      <c r="AK383" s="74">
        <f t="shared" si="581"/>
        <v>0</v>
      </c>
      <c r="AL383" s="75">
        <f t="shared" si="582"/>
        <v>0</v>
      </c>
      <c r="AM383" s="76">
        <f t="shared" si="583"/>
        <v>0</v>
      </c>
      <c r="AN383" s="74">
        <f t="shared" si="584"/>
        <v>0</v>
      </c>
      <c r="AO383" s="75">
        <f t="shared" si="585"/>
        <v>0</v>
      </c>
      <c r="AP383" s="76">
        <f t="shared" si="586"/>
        <v>0</v>
      </c>
      <c r="AQ383" s="77" t="str">
        <f t="shared" si="524"/>
        <v/>
      </c>
      <c r="AR383" s="77" t="str">
        <f t="shared" si="587"/>
        <v/>
      </c>
      <c r="AS383" s="78" t="str">
        <f t="shared" si="588"/>
        <v/>
      </c>
      <c r="AT383" s="77" t="str">
        <f t="shared" si="589"/>
        <v/>
      </c>
      <c r="AU383" s="79">
        <f t="shared" si="617"/>
        <v>0.1</v>
      </c>
      <c r="AV383" s="139">
        <f>DataEntry!P383</f>
        <v>0</v>
      </c>
      <c r="AW383" s="80" t="str">
        <f t="shared" si="525"/>
        <v/>
      </c>
      <c r="AX383" s="80" t="str">
        <f t="shared" si="526"/>
        <v/>
      </c>
      <c r="AY383" s="80" t="str">
        <f t="shared" si="527"/>
        <v/>
      </c>
      <c r="AZ383" s="92" t="str">
        <f>DataEntry!I383</f>
        <v/>
      </c>
      <c r="BA383" s="93" t="str">
        <f>DataEntry!J383</f>
        <v/>
      </c>
      <c r="BB383" s="92" t="str">
        <f>DataEntry!K383</f>
        <v/>
      </c>
      <c r="BC383" s="93" t="str">
        <f>DataEntry!L383</f>
        <v/>
      </c>
      <c r="BD383" s="92" t="str">
        <f>DataEntry!M383</f>
        <v/>
      </c>
      <c r="BE383" s="93" t="str">
        <f>DataEntry!N383</f>
        <v/>
      </c>
      <c r="BF383" s="77" t="str">
        <f t="shared" si="590"/>
        <v/>
      </c>
      <c r="BG383" s="77" t="str">
        <f t="shared" si="591"/>
        <v/>
      </c>
      <c r="BH383" s="77" t="str">
        <f t="shared" si="592"/>
        <v/>
      </c>
      <c r="BI383" s="83">
        <f t="shared" si="593"/>
        <v>0</v>
      </c>
      <c r="BJ383" s="83">
        <f t="shared" si="594"/>
        <v>0</v>
      </c>
      <c r="BK383" s="83">
        <f t="shared" si="595"/>
        <v>0</v>
      </c>
      <c r="BL383" s="84" t="str">
        <f t="shared" si="528"/>
        <v/>
      </c>
      <c r="BM383" s="84" t="str">
        <f t="shared" si="529"/>
        <v/>
      </c>
      <c r="BN383" s="85" t="str">
        <f t="shared" si="596"/>
        <v/>
      </c>
      <c r="BO383" s="84" t="str">
        <f t="shared" si="530"/>
        <v/>
      </c>
      <c r="BP383" s="84" t="str">
        <f t="shared" si="531"/>
        <v/>
      </c>
      <c r="BQ383" s="84" t="str">
        <f t="shared" si="532"/>
        <v/>
      </c>
      <c r="BR383" s="84" t="str">
        <f t="shared" si="597"/>
        <v/>
      </c>
      <c r="BS383" s="84" t="str">
        <f t="shared" si="597"/>
        <v/>
      </c>
      <c r="BT383" s="84" t="str">
        <f t="shared" si="597"/>
        <v/>
      </c>
      <c r="BU383" s="86" t="str">
        <f t="shared" si="598"/>
        <v/>
      </c>
      <c r="BV383" s="86" t="str">
        <f t="shared" si="598"/>
        <v/>
      </c>
      <c r="BW383" s="86" t="str">
        <f t="shared" si="598"/>
        <v/>
      </c>
      <c r="BX383" s="86" t="str">
        <f t="shared" si="599"/>
        <v/>
      </c>
      <c r="BY383" s="86" t="str">
        <f t="shared" si="599"/>
        <v/>
      </c>
      <c r="BZ383" s="86" t="str">
        <f t="shared" si="599"/>
        <v/>
      </c>
      <c r="CA383" s="83">
        <f>IF(AND(DataEntry!B383&gt;=ExFrom,DataEntry!B383&lt;=ExTo),0,IF(AR383&lt;DS383,0,DB383))</f>
        <v>0</v>
      </c>
      <c r="CB383" s="83">
        <f>IF(AND(DataEntry!B383&gt;=ExFrom,DataEntry!B383&lt;=ExTo),0,IF(AT383&lt;DT383,0,DC383))</f>
        <v>0</v>
      </c>
      <c r="CC383" s="14" t="str">
        <f t="shared" si="600"/>
        <v/>
      </c>
      <c r="CD383" s="72" t="str">
        <f t="shared" si="533"/>
        <v/>
      </c>
      <c r="CE383" s="87" t="str">
        <f t="shared" si="601"/>
        <v/>
      </c>
      <c r="CF383" s="88">
        <f t="shared" si="602"/>
        <v>0</v>
      </c>
      <c r="CG383" s="88">
        <f t="shared" si="603"/>
        <v>0</v>
      </c>
      <c r="CH383" s="87" t="str">
        <f t="shared" si="604"/>
        <v/>
      </c>
      <c r="CI383" s="89">
        <f t="shared" si="534"/>
        <v>1</v>
      </c>
      <c r="CJ383" s="89">
        <f t="shared" si="535"/>
        <v>1</v>
      </c>
      <c r="CK383" s="157">
        <f t="shared" si="536"/>
        <v>0</v>
      </c>
      <c r="CL383" s="90">
        <f t="shared" si="537"/>
        <v>0</v>
      </c>
      <c r="CM383" s="157">
        <f t="shared" si="538"/>
        <v>0</v>
      </c>
      <c r="CN383" s="90">
        <f t="shared" si="539"/>
        <v>0</v>
      </c>
      <c r="CO383" s="157">
        <f t="shared" si="540"/>
        <v>0</v>
      </c>
      <c r="CP383" s="90">
        <f t="shared" si="541"/>
        <v>0</v>
      </c>
      <c r="CQ383" s="157">
        <f t="shared" si="542"/>
        <v>0</v>
      </c>
      <c r="CR383" s="90">
        <f t="shared" si="543"/>
        <v>0</v>
      </c>
      <c r="CS383" s="157">
        <f t="shared" si="544"/>
        <v>0</v>
      </c>
      <c r="CT383" s="90">
        <f t="shared" si="545"/>
        <v>0</v>
      </c>
      <c r="CU383" s="157">
        <f t="shared" si="546"/>
        <v>0</v>
      </c>
      <c r="CV383" s="90">
        <f t="shared" si="547"/>
        <v>0</v>
      </c>
      <c r="CW383" s="157">
        <f t="shared" si="548"/>
        <v>0</v>
      </c>
      <c r="CX383" s="90">
        <f t="shared" si="549"/>
        <v>0</v>
      </c>
      <c r="CY383" s="157">
        <f t="shared" si="550"/>
        <v>0</v>
      </c>
      <c r="CZ383" s="90">
        <f t="shared" si="551"/>
        <v>0</v>
      </c>
      <c r="DA383" s="94" t="str">
        <f>DataEntry!B383</f>
        <v/>
      </c>
      <c r="DB383" s="83">
        <f t="shared" si="552"/>
        <v>0</v>
      </c>
      <c r="DC383" s="83">
        <f t="shared" si="553"/>
        <v>0</v>
      </c>
      <c r="DD383" s="145" t="str">
        <f t="shared" si="605"/>
        <v/>
      </c>
      <c r="DE383" s="145" t="str">
        <f t="shared" si="606"/>
        <v/>
      </c>
      <c r="DF383" s="145" t="str">
        <f t="shared" si="607"/>
        <v/>
      </c>
      <c r="DG383" s="145" t="str">
        <f t="shared" si="608"/>
        <v/>
      </c>
      <c r="DH383" s="145" t="str">
        <f t="shared" si="609"/>
        <v/>
      </c>
      <c r="DI383" s="145" t="str">
        <f t="shared" si="610"/>
        <v/>
      </c>
      <c r="DJ383" s="83">
        <f t="shared" si="611"/>
        <v>0</v>
      </c>
      <c r="DK383" s="83">
        <f t="shared" si="612"/>
        <v>0</v>
      </c>
      <c r="DL383" s="84" t="str">
        <f t="shared" si="613"/>
        <v/>
      </c>
      <c r="DM383" s="14" t="str">
        <f t="shared" si="614"/>
        <v/>
      </c>
      <c r="DN383" s="87">
        <f>IFERROR(DO383*(1-DCFactor)+Results!DP383*DCFactor,"")</f>
        <v>0.2762705882352941</v>
      </c>
      <c r="DO383" s="87">
        <f>(DFactor*Rounds*Number/2+SUM(BV$3:BV371))/(Rounds*Number/2+COUNT(BV$3:BV371))</f>
        <v>0.2656470588235294</v>
      </c>
      <c r="DP383" s="87">
        <f t="shared" si="554"/>
        <v>0.29599999999999999</v>
      </c>
      <c r="DQ383" s="84">
        <f t="shared" si="555"/>
        <v>0</v>
      </c>
      <c r="DR383" s="84">
        <f t="shared" si="556"/>
        <v>0</v>
      </c>
      <c r="DS383" s="87">
        <f t="shared" si="557"/>
        <v>0.33666666666666667</v>
      </c>
      <c r="DT383" s="87">
        <f t="shared" si="558"/>
        <v>0.33666666666666667</v>
      </c>
      <c r="DU383" s="87" t="str">
        <f t="shared" si="559"/>
        <v/>
      </c>
      <c r="DV383" s="86" t="str">
        <f t="shared" si="615"/>
        <v/>
      </c>
      <c r="DW383" s="86" t="str">
        <f t="shared" si="616"/>
        <v/>
      </c>
    </row>
    <row r="384" spans="1:127" x14ac:dyDescent="0.25">
      <c r="A384" s="69">
        <v>382</v>
      </c>
      <c r="B384" s="70" t="str">
        <f>DataEntry!C384</f>
        <v/>
      </c>
      <c r="C384" s="71">
        <f>COUNTIF(D$2:D384,D384)+COUNTIF(G$2:G384,D384)</f>
        <v>152</v>
      </c>
      <c r="D384" s="72" t="str">
        <f t="shared" si="517"/>
        <v/>
      </c>
      <c r="E384" s="70" t="str">
        <f>DataEntry!E384</f>
        <v/>
      </c>
      <c r="F384" s="71">
        <f>COUNTIF(D$2:D384,G384)+COUNTIF(G$2:G384,G384)</f>
        <v>152</v>
      </c>
      <c r="G384" s="72" t="str">
        <f t="shared" si="518"/>
        <v/>
      </c>
      <c r="H384" s="73" t="str">
        <f>DataEntry!G384</f>
        <v/>
      </c>
      <c r="I384" s="73" t="str">
        <f>DataEntry!H384</f>
        <v/>
      </c>
      <c r="J384" s="158" t="str">
        <f t="shared" ref="J384:J447" si="618">IF(OR(H384="",H384="P"),"",IF(H384&gt;I384,1,IF(H384=I384,2,3)))</f>
        <v/>
      </c>
      <c r="K384" s="156">
        <f t="shared" si="519"/>
        <v>0</v>
      </c>
      <c r="L384" s="224" t="str">
        <f t="shared" si="520"/>
        <v/>
      </c>
      <c r="M384" s="224" t="str">
        <f t="shared" si="521"/>
        <v/>
      </c>
      <c r="N384" s="236" t="str">
        <f t="shared" si="560"/>
        <v/>
      </c>
      <c r="O384" s="22" t="str">
        <f t="shared" si="561"/>
        <v>TG152</v>
      </c>
      <c r="P384" s="248" t="str">
        <f t="shared" si="522"/>
        <v/>
      </c>
      <c r="Q384" s="22" t="str">
        <f t="shared" si="562"/>
        <v>TG152</v>
      </c>
      <c r="R384" s="248" t="str">
        <f t="shared" si="523"/>
        <v/>
      </c>
      <c r="S384" s="74">
        <f t="shared" si="563"/>
        <v>0</v>
      </c>
      <c r="T384" s="75">
        <f t="shared" si="564"/>
        <v>0</v>
      </c>
      <c r="U384" s="76">
        <f t="shared" si="565"/>
        <v>0</v>
      </c>
      <c r="V384" s="74">
        <f t="shared" si="566"/>
        <v>0</v>
      </c>
      <c r="W384" s="75">
        <f t="shared" si="567"/>
        <v>0</v>
      </c>
      <c r="X384" s="76">
        <f t="shared" si="568"/>
        <v>0</v>
      </c>
      <c r="Y384" s="74">
        <f t="shared" si="569"/>
        <v>0</v>
      </c>
      <c r="Z384" s="75">
        <f t="shared" si="570"/>
        <v>0</v>
      </c>
      <c r="AA384" s="76">
        <f t="shared" si="571"/>
        <v>0</v>
      </c>
      <c r="AB384" s="74">
        <f t="shared" si="572"/>
        <v>0</v>
      </c>
      <c r="AC384" s="75">
        <f t="shared" si="573"/>
        <v>0</v>
      </c>
      <c r="AD384" s="76">
        <f t="shared" si="574"/>
        <v>0</v>
      </c>
      <c r="AE384" s="74">
        <f t="shared" si="575"/>
        <v>0</v>
      </c>
      <c r="AF384" s="75">
        <f t="shared" si="576"/>
        <v>0</v>
      </c>
      <c r="AG384" s="76">
        <f t="shared" si="577"/>
        <v>0</v>
      </c>
      <c r="AH384" s="74">
        <f t="shared" si="578"/>
        <v>0</v>
      </c>
      <c r="AI384" s="75">
        <f t="shared" si="579"/>
        <v>0</v>
      </c>
      <c r="AJ384" s="76">
        <f t="shared" si="580"/>
        <v>0</v>
      </c>
      <c r="AK384" s="74">
        <f t="shared" si="581"/>
        <v>0</v>
      </c>
      <c r="AL384" s="75">
        <f t="shared" si="582"/>
        <v>0</v>
      </c>
      <c r="AM384" s="76">
        <f t="shared" si="583"/>
        <v>0</v>
      </c>
      <c r="AN384" s="74">
        <f t="shared" si="584"/>
        <v>0</v>
      </c>
      <c r="AO384" s="75">
        <f t="shared" si="585"/>
        <v>0</v>
      </c>
      <c r="AP384" s="76">
        <f t="shared" si="586"/>
        <v>0</v>
      </c>
      <c r="AQ384" s="77" t="str">
        <f t="shared" si="524"/>
        <v/>
      </c>
      <c r="AR384" s="77" t="str">
        <f t="shared" si="587"/>
        <v/>
      </c>
      <c r="AS384" s="78" t="str">
        <f t="shared" si="588"/>
        <v/>
      </c>
      <c r="AT384" s="77" t="str">
        <f t="shared" si="589"/>
        <v/>
      </c>
      <c r="AU384" s="79">
        <f t="shared" si="617"/>
        <v>0.1</v>
      </c>
      <c r="AV384" s="139">
        <f>DataEntry!P384</f>
        <v>0</v>
      </c>
      <c r="AW384" s="80" t="str">
        <f t="shared" si="525"/>
        <v/>
      </c>
      <c r="AX384" s="80" t="str">
        <f t="shared" si="526"/>
        <v/>
      </c>
      <c r="AY384" s="80" t="str">
        <f t="shared" si="527"/>
        <v/>
      </c>
      <c r="AZ384" s="92" t="str">
        <f>DataEntry!I384</f>
        <v/>
      </c>
      <c r="BA384" s="93" t="str">
        <f>DataEntry!J384</f>
        <v/>
      </c>
      <c r="BB384" s="92" t="str">
        <f>DataEntry!K384</f>
        <v/>
      </c>
      <c r="BC384" s="93" t="str">
        <f>DataEntry!L384</f>
        <v/>
      </c>
      <c r="BD384" s="92" t="str">
        <f>DataEntry!M384</f>
        <v/>
      </c>
      <c r="BE384" s="93" t="str">
        <f>DataEntry!N384</f>
        <v/>
      </c>
      <c r="BF384" s="77" t="str">
        <f t="shared" si="590"/>
        <v/>
      </c>
      <c r="BG384" s="77" t="str">
        <f t="shared" si="591"/>
        <v/>
      </c>
      <c r="BH384" s="77" t="str">
        <f t="shared" si="592"/>
        <v/>
      </c>
      <c r="BI384" s="83">
        <f t="shared" si="593"/>
        <v>0</v>
      </c>
      <c r="BJ384" s="83">
        <f t="shared" si="594"/>
        <v>0</v>
      </c>
      <c r="BK384" s="83">
        <f t="shared" si="595"/>
        <v>0</v>
      </c>
      <c r="BL384" s="84" t="str">
        <f t="shared" si="528"/>
        <v/>
      </c>
      <c r="BM384" s="84" t="str">
        <f t="shared" si="529"/>
        <v/>
      </c>
      <c r="BN384" s="85" t="str">
        <f t="shared" si="596"/>
        <v/>
      </c>
      <c r="BO384" s="84" t="str">
        <f t="shared" si="530"/>
        <v/>
      </c>
      <c r="BP384" s="84" t="str">
        <f t="shared" si="531"/>
        <v/>
      </c>
      <c r="BQ384" s="84" t="str">
        <f t="shared" si="532"/>
        <v/>
      </c>
      <c r="BR384" s="84" t="str">
        <f t="shared" si="597"/>
        <v/>
      </c>
      <c r="BS384" s="84" t="str">
        <f t="shared" si="597"/>
        <v/>
      </c>
      <c r="BT384" s="84" t="str">
        <f t="shared" si="597"/>
        <v/>
      </c>
      <c r="BU384" s="86" t="str">
        <f t="shared" si="598"/>
        <v/>
      </c>
      <c r="BV384" s="86" t="str">
        <f t="shared" si="598"/>
        <v/>
      </c>
      <c r="BW384" s="86" t="str">
        <f t="shared" si="598"/>
        <v/>
      </c>
      <c r="BX384" s="86" t="str">
        <f t="shared" si="599"/>
        <v/>
      </c>
      <c r="BY384" s="86" t="str">
        <f t="shared" si="599"/>
        <v/>
      </c>
      <c r="BZ384" s="86" t="str">
        <f t="shared" si="599"/>
        <v/>
      </c>
      <c r="CA384" s="83">
        <f>IF(AND(DataEntry!B384&gt;=ExFrom,DataEntry!B384&lt;=ExTo),0,IF(AR384&lt;DS384,0,DB384))</f>
        <v>0</v>
      </c>
      <c r="CB384" s="83">
        <f>IF(AND(DataEntry!B384&gt;=ExFrom,DataEntry!B384&lt;=ExTo),0,IF(AT384&lt;DT384,0,DC384))</f>
        <v>0</v>
      </c>
      <c r="CC384" s="14" t="str">
        <f t="shared" si="600"/>
        <v/>
      </c>
      <c r="CD384" s="72" t="str">
        <f t="shared" si="533"/>
        <v/>
      </c>
      <c r="CE384" s="87" t="str">
        <f t="shared" si="601"/>
        <v/>
      </c>
      <c r="CF384" s="88">
        <f t="shared" si="602"/>
        <v>0</v>
      </c>
      <c r="CG384" s="88">
        <f t="shared" si="603"/>
        <v>0</v>
      </c>
      <c r="CH384" s="87" t="str">
        <f t="shared" si="604"/>
        <v/>
      </c>
      <c r="CI384" s="89">
        <f t="shared" si="534"/>
        <v>1</v>
      </c>
      <c r="CJ384" s="89">
        <f t="shared" si="535"/>
        <v>1</v>
      </c>
      <c r="CK384" s="157">
        <f t="shared" si="536"/>
        <v>0</v>
      </c>
      <c r="CL384" s="90">
        <f t="shared" si="537"/>
        <v>0</v>
      </c>
      <c r="CM384" s="157">
        <f t="shared" si="538"/>
        <v>0</v>
      </c>
      <c r="CN384" s="90">
        <f t="shared" si="539"/>
        <v>0</v>
      </c>
      <c r="CO384" s="157">
        <f t="shared" si="540"/>
        <v>0</v>
      </c>
      <c r="CP384" s="90">
        <f t="shared" si="541"/>
        <v>0</v>
      </c>
      <c r="CQ384" s="157">
        <f t="shared" si="542"/>
        <v>0</v>
      </c>
      <c r="CR384" s="90">
        <f t="shared" si="543"/>
        <v>0</v>
      </c>
      <c r="CS384" s="157">
        <f t="shared" si="544"/>
        <v>0</v>
      </c>
      <c r="CT384" s="90">
        <f t="shared" si="545"/>
        <v>0</v>
      </c>
      <c r="CU384" s="157">
        <f t="shared" si="546"/>
        <v>0</v>
      </c>
      <c r="CV384" s="90">
        <f t="shared" si="547"/>
        <v>0</v>
      </c>
      <c r="CW384" s="157">
        <f t="shared" si="548"/>
        <v>0</v>
      </c>
      <c r="CX384" s="90">
        <f t="shared" si="549"/>
        <v>0</v>
      </c>
      <c r="CY384" s="157">
        <f t="shared" si="550"/>
        <v>0</v>
      </c>
      <c r="CZ384" s="90">
        <f t="shared" si="551"/>
        <v>0</v>
      </c>
      <c r="DA384" s="94" t="str">
        <f>DataEntry!B384</f>
        <v/>
      </c>
      <c r="DB384" s="83">
        <f t="shared" si="552"/>
        <v>0</v>
      </c>
      <c r="DC384" s="83">
        <f t="shared" si="553"/>
        <v>0</v>
      </c>
      <c r="DD384" s="145" t="str">
        <f t="shared" si="605"/>
        <v/>
      </c>
      <c r="DE384" s="145" t="str">
        <f t="shared" si="606"/>
        <v/>
      </c>
      <c r="DF384" s="145" t="str">
        <f t="shared" si="607"/>
        <v/>
      </c>
      <c r="DG384" s="145" t="str">
        <f t="shared" si="608"/>
        <v/>
      </c>
      <c r="DH384" s="145" t="str">
        <f t="shared" si="609"/>
        <v/>
      </c>
      <c r="DI384" s="145" t="str">
        <f t="shared" si="610"/>
        <v/>
      </c>
      <c r="DJ384" s="83">
        <f t="shared" si="611"/>
        <v>0</v>
      </c>
      <c r="DK384" s="83">
        <f t="shared" si="612"/>
        <v>0</v>
      </c>
      <c r="DL384" s="84" t="str">
        <f t="shared" si="613"/>
        <v/>
      </c>
      <c r="DM384" s="14" t="str">
        <f t="shared" si="614"/>
        <v/>
      </c>
      <c r="DN384" s="87">
        <f>IFERROR(DO384*(1-DCFactor)+Results!DP384*DCFactor,"")</f>
        <v>0.2762705882352941</v>
      </c>
      <c r="DO384" s="87">
        <f>(DFactor*Rounds*Number/2+SUM(BV$3:BV372))/(Rounds*Number/2+COUNT(BV$3:BV372))</f>
        <v>0.2656470588235294</v>
      </c>
      <c r="DP384" s="87">
        <f t="shared" si="554"/>
        <v>0.29599999999999999</v>
      </c>
      <c r="DQ384" s="84">
        <f t="shared" si="555"/>
        <v>0</v>
      </c>
      <c r="DR384" s="84">
        <f t="shared" si="556"/>
        <v>0</v>
      </c>
      <c r="DS384" s="87">
        <f t="shared" si="557"/>
        <v>0.33666666666666667</v>
      </c>
      <c r="DT384" s="87">
        <f t="shared" si="558"/>
        <v>0.33666666666666667</v>
      </c>
      <c r="DU384" s="87" t="str">
        <f t="shared" si="559"/>
        <v/>
      </c>
      <c r="DV384" s="86" t="str">
        <f t="shared" si="615"/>
        <v/>
      </c>
      <c r="DW384" s="86" t="str">
        <f t="shared" si="616"/>
        <v/>
      </c>
    </row>
    <row r="385" spans="1:127" x14ac:dyDescent="0.25">
      <c r="A385" s="69">
        <v>383</v>
      </c>
      <c r="B385" s="70" t="str">
        <f>DataEntry!C385</f>
        <v/>
      </c>
      <c r="C385" s="71">
        <f>COUNTIF(D$2:D385,D385)+COUNTIF(G$2:G385,D385)</f>
        <v>154</v>
      </c>
      <c r="D385" s="72" t="str">
        <f t="shared" si="517"/>
        <v/>
      </c>
      <c r="E385" s="70" t="str">
        <f>DataEntry!E385</f>
        <v/>
      </c>
      <c r="F385" s="71">
        <f>COUNTIF(D$2:D385,G385)+COUNTIF(G$2:G385,G385)</f>
        <v>154</v>
      </c>
      <c r="G385" s="72" t="str">
        <f t="shared" si="518"/>
        <v/>
      </c>
      <c r="H385" s="73" t="str">
        <f>DataEntry!G385</f>
        <v/>
      </c>
      <c r="I385" s="73" t="str">
        <f>DataEntry!H385</f>
        <v/>
      </c>
      <c r="J385" s="158" t="str">
        <f t="shared" si="618"/>
        <v/>
      </c>
      <c r="K385" s="156">
        <f t="shared" si="519"/>
        <v>0</v>
      </c>
      <c r="L385" s="224" t="str">
        <f t="shared" si="520"/>
        <v/>
      </c>
      <c r="M385" s="224" t="str">
        <f t="shared" si="521"/>
        <v/>
      </c>
      <c r="N385" s="236" t="str">
        <f t="shared" si="560"/>
        <v/>
      </c>
      <c r="O385" s="22" t="str">
        <f t="shared" si="561"/>
        <v>TG154</v>
      </c>
      <c r="P385" s="248" t="str">
        <f t="shared" si="522"/>
        <v/>
      </c>
      <c r="Q385" s="22" t="str">
        <f t="shared" si="562"/>
        <v>TG154</v>
      </c>
      <c r="R385" s="248" t="str">
        <f t="shared" si="523"/>
        <v/>
      </c>
      <c r="S385" s="74">
        <f t="shared" si="563"/>
        <v>0</v>
      </c>
      <c r="T385" s="75">
        <f t="shared" si="564"/>
        <v>0</v>
      </c>
      <c r="U385" s="76">
        <f t="shared" si="565"/>
        <v>0</v>
      </c>
      <c r="V385" s="74">
        <f t="shared" si="566"/>
        <v>0</v>
      </c>
      <c r="W385" s="75">
        <f t="shared" si="567"/>
        <v>0</v>
      </c>
      <c r="X385" s="76">
        <f t="shared" si="568"/>
        <v>0</v>
      </c>
      <c r="Y385" s="74">
        <f t="shared" si="569"/>
        <v>0</v>
      </c>
      <c r="Z385" s="75">
        <f t="shared" si="570"/>
        <v>0</v>
      </c>
      <c r="AA385" s="76">
        <f t="shared" si="571"/>
        <v>0</v>
      </c>
      <c r="AB385" s="74">
        <f t="shared" si="572"/>
        <v>0</v>
      </c>
      <c r="AC385" s="75">
        <f t="shared" si="573"/>
        <v>0</v>
      </c>
      <c r="AD385" s="76">
        <f t="shared" si="574"/>
        <v>0</v>
      </c>
      <c r="AE385" s="74">
        <f t="shared" si="575"/>
        <v>0</v>
      </c>
      <c r="AF385" s="75">
        <f t="shared" si="576"/>
        <v>0</v>
      </c>
      <c r="AG385" s="76">
        <f t="shared" si="577"/>
        <v>0</v>
      </c>
      <c r="AH385" s="74">
        <f t="shared" si="578"/>
        <v>0</v>
      </c>
      <c r="AI385" s="75">
        <f t="shared" si="579"/>
        <v>0</v>
      </c>
      <c r="AJ385" s="76">
        <f t="shared" si="580"/>
        <v>0</v>
      </c>
      <c r="AK385" s="74">
        <f t="shared" si="581"/>
        <v>0</v>
      </c>
      <c r="AL385" s="75">
        <f t="shared" si="582"/>
        <v>0</v>
      </c>
      <c r="AM385" s="76">
        <f t="shared" si="583"/>
        <v>0</v>
      </c>
      <c r="AN385" s="74">
        <f t="shared" si="584"/>
        <v>0</v>
      </c>
      <c r="AO385" s="75">
        <f t="shared" si="585"/>
        <v>0</v>
      </c>
      <c r="AP385" s="76">
        <f t="shared" si="586"/>
        <v>0</v>
      </c>
      <c r="AQ385" s="77" t="str">
        <f t="shared" si="524"/>
        <v/>
      </c>
      <c r="AR385" s="77" t="str">
        <f t="shared" si="587"/>
        <v/>
      </c>
      <c r="AS385" s="78" t="str">
        <f t="shared" si="588"/>
        <v/>
      </c>
      <c r="AT385" s="77" t="str">
        <f t="shared" si="589"/>
        <v/>
      </c>
      <c r="AU385" s="79">
        <f t="shared" si="617"/>
        <v>0.1</v>
      </c>
      <c r="AV385" s="139">
        <f>DataEntry!P385</f>
        <v>0</v>
      </c>
      <c r="AW385" s="80" t="str">
        <f t="shared" si="525"/>
        <v/>
      </c>
      <c r="AX385" s="80" t="str">
        <f t="shared" si="526"/>
        <v/>
      </c>
      <c r="AY385" s="80" t="str">
        <f t="shared" si="527"/>
        <v/>
      </c>
      <c r="AZ385" s="92" t="str">
        <f>DataEntry!I385</f>
        <v/>
      </c>
      <c r="BA385" s="93" t="str">
        <f>DataEntry!J385</f>
        <v/>
      </c>
      <c r="BB385" s="92" t="str">
        <f>DataEntry!K385</f>
        <v/>
      </c>
      <c r="BC385" s="93" t="str">
        <f>DataEntry!L385</f>
        <v/>
      </c>
      <c r="BD385" s="92" t="str">
        <f>DataEntry!M385</f>
        <v/>
      </c>
      <c r="BE385" s="93" t="str">
        <f>DataEntry!N385</f>
        <v/>
      </c>
      <c r="BF385" s="77" t="str">
        <f t="shared" si="590"/>
        <v/>
      </c>
      <c r="BG385" s="77" t="str">
        <f t="shared" si="591"/>
        <v/>
      </c>
      <c r="BH385" s="77" t="str">
        <f t="shared" si="592"/>
        <v/>
      </c>
      <c r="BI385" s="83">
        <f t="shared" si="593"/>
        <v>0</v>
      </c>
      <c r="BJ385" s="83">
        <f t="shared" si="594"/>
        <v>0</v>
      </c>
      <c r="BK385" s="83">
        <f t="shared" si="595"/>
        <v>0</v>
      </c>
      <c r="BL385" s="84" t="str">
        <f t="shared" si="528"/>
        <v/>
      </c>
      <c r="BM385" s="84" t="str">
        <f t="shared" si="529"/>
        <v/>
      </c>
      <c r="BN385" s="85" t="str">
        <f t="shared" si="596"/>
        <v/>
      </c>
      <c r="BO385" s="84" t="str">
        <f t="shared" si="530"/>
        <v/>
      </c>
      <c r="BP385" s="84" t="str">
        <f t="shared" si="531"/>
        <v/>
      </c>
      <c r="BQ385" s="84" t="str">
        <f t="shared" si="532"/>
        <v/>
      </c>
      <c r="BR385" s="84" t="str">
        <f t="shared" si="597"/>
        <v/>
      </c>
      <c r="BS385" s="84" t="str">
        <f t="shared" si="597"/>
        <v/>
      </c>
      <c r="BT385" s="84" t="str">
        <f t="shared" si="597"/>
        <v/>
      </c>
      <c r="BU385" s="86" t="str">
        <f t="shared" si="598"/>
        <v/>
      </c>
      <c r="BV385" s="86" t="str">
        <f t="shared" si="598"/>
        <v/>
      </c>
      <c r="BW385" s="86" t="str">
        <f t="shared" si="598"/>
        <v/>
      </c>
      <c r="BX385" s="86" t="str">
        <f t="shared" si="599"/>
        <v/>
      </c>
      <c r="BY385" s="86" t="str">
        <f t="shared" si="599"/>
        <v/>
      </c>
      <c r="BZ385" s="86" t="str">
        <f t="shared" si="599"/>
        <v/>
      </c>
      <c r="CA385" s="83">
        <f>IF(AND(DataEntry!B385&gt;=ExFrom,DataEntry!B385&lt;=ExTo),0,IF(AR385&lt;DS385,0,DB385))</f>
        <v>0</v>
      </c>
      <c r="CB385" s="83">
        <f>IF(AND(DataEntry!B385&gt;=ExFrom,DataEntry!B385&lt;=ExTo),0,IF(AT385&lt;DT385,0,DC385))</f>
        <v>0</v>
      </c>
      <c r="CC385" s="14" t="str">
        <f t="shared" si="600"/>
        <v/>
      </c>
      <c r="CD385" s="72" t="str">
        <f t="shared" si="533"/>
        <v/>
      </c>
      <c r="CE385" s="87" t="str">
        <f t="shared" si="601"/>
        <v/>
      </c>
      <c r="CF385" s="88">
        <f t="shared" si="602"/>
        <v>0</v>
      </c>
      <c r="CG385" s="88">
        <f t="shared" si="603"/>
        <v>0</v>
      </c>
      <c r="CH385" s="87" t="str">
        <f t="shared" si="604"/>
        <v/>
      </c>
      <c r="CI385" s="89">
        <f t="shared" si="534"/>
        <v>1</v>
      </c>
      <c r="CJ385" s="89">
        <f t="shared" si="535"/>
        <v>1</v>
      </c>
      <c r="CK385" s="157">
        <f t="shared" si="536"/>
        <v>0</v>
      </c>
      <c r="CL385" s="90">
        <f t="shared" si="537"/>
        <v>0</v>
      </c>
      <c r="CM385" s="157">
        <f t="shared" si="538"/>
        <v>0</v>
      </c>
      <c r="CN385" s="90">
        <f t="shared" si="539"/>
        <v>0</v>
      </c>
      <c r="CO385" s="157">
        <f t="shared" si="540"/>
        <v>0</v>
      </c>
      <c r="CP385" s="90">
        <f t="shared" si="541"/>
        <v>0</v>
      </c>
      <c r="CQ385" s="157">
        <f t="shared" si="542"/>
        <v>0</v>
      </c>
      <c r="CR385" s="90">
        <f t="shared" si="543"/>
        <v>0</v>
      </c>
      <c r="CS385" s="157">
        <f t="shared" si="544"/>
        <v>0</v>
      </c>
      <c r="CT385" s="90">
        <f t="shared" si="545"/>
        <v>0</v>
      </c>
      <c r="CU385" s="157">
        <f t="shared" si="546"/>
        <v>0</v>
      </c>
      <c r="CV385" s="90">
        <f t="shared" si="547"/>
        <v>0</v>
      </c>
      <c r="CW385" s="157">
        <f t="shared" si="548"/>
        <v>0</v>
      </c>
      <c r="CX385" s="90">
        <f t="shared" si="549"/>
        <v>0</v>
      </c>
      <c r="CY385" s="157">
        <f t="shared" si="550"/>
        <v>0</v>
      </c>
      <c r="CZ385" s="90">
        <f t="shared" si="551"/>
        <v>0</v>
      </c>
      <c r="DA385" s="94" t="str">
        <f>DataEntry!B385</f>
        <v/>
      </c>
      <c r="DB385" s="83">
        <f t="shared" si="552"/>
        <v>0</v>
      </c>
      <c r="DC385" s="83">
        <f t="shared" si="553"/>
        <v>0</v>
      </c>
      <c r="DD385" s="145" t="str">
        <f t="shared" si="605"/>
        <v/>
      </c>
      <c r="DE385" s="145" t="str">
        <f t="shared" si="606"/>
        <v/>
      </c>
      <c r="DF385" s="145" t="str">
        <f t="shared" si="607"/>
        <v/>
      </c>
      <c r="DG385" s="145" t="str">
        <f t="shared" si="608"/>
        <v/>
      </c>
      <c r="DH385" s="145" t="str">
        <f t="shared" si="609"/>
        <v/>
      </c>
      <c r="DI385" s="145" t="str">
        <f t="shared" si="610"/>
        <v/>
      </c>
      <c r="DJ385" s="83">
        <f t="shared" si="611"/>
        <v>0</v>
      </c>
      <c r="DK385" s="83">
        <f t="shared" si="612"/>
        <v>0</v>
      </c>
      <c r="DL385" s="84" t="str">
        <f t="shared" si="613"/>
        <v/>
      </c>
      <c r="DM385" s="14" t="str">
        <f t="shared" si="614"/>
        <v/>
      </c>
      <c r="DN385" s="87">
        <f>IFERROR(DO385*(1-DCFactor)+Results!DP385*DCFactor,"")</f>
        <v>0.2762705882352941</v>
      </c>
      <c r="DO385" s="87">
        <f>(DFactor*Rounds*Number/2+SUM(BV$3:BV373))/(Rounds*Number/2+COUNT(BV$3:BV373))</f>
        <v>0.2656470588235294</v>
      </c>
      <c r="DP385" s="87">
        <f t="shared" si="554"/>
        <v>0.29599999999999999</v>
      </c>
      <c r="DQ385" s="84">
        <f t="shared" si="555"/>
        <v>0</v>
      </c>
      <c r="DR385" s="84">
        <f t="shared" si="556"/>
        <v>0</v>
      </c>
      <c r="DS385" s="87">
        <f t="shared" si="557"/>
        <v>0.33666666666666667</v>
      </c>
      <c r="DT385" s="87">
        <f t="shared" si="558"/>
        <v>0.33666666666666667</v>
      </c>
      <c r="DU385" s="87" t="str">
        <f t="shared" si="559"/>
        <v/>
      </c>
      <c r="DV385" s="86" t="str">
        <f t="shared" si="615"/>
        <v/>
      </c>
      <c r="DW385" s="86" t="str">
        <f t="shared" si="616"/>
        <v/>
      </c>
    </row>
    <row r="386" spans="1:127" x14ac:dyDescent="0.25">
      <c r="A386" s="69">
        <v>384</v>
      </c>
      <c r="B386" s="70" t="str">
        <f>DataEntry!C386</f>
        <v/>
      </c>
      <c r="C386" s="71">
        <f>COUNTIF(D$2:D386,D386)+COUNTIF(G$2:G386,D386)</f>
        <v>156</v>
      </c>
      <c r="D386" s="72" t="str">
        <f t="shared" si="517"/>
        <v/>
      </c>
      <c r="E386" s="70" t="str">
        <f>DataEntry!E386</f>
        <v/>
      </c>
      <c r="F386" s="71">
        <f>COUNTIF(D$2:D386,G386)+COUNTIF(G$2:G386,G386)</f>
        <v>156</v>
      </c>
      <c r="G386" s="72" t="str">
        <f t="shared" si="518"/>
        <v/>
      </c>
      <c r="H386" s="73" t="str">
        <f>DataEntry!G386</f>
        <v/>
      </c>
      <c r="I386" s="73" t="str">
        <f>DataEntry!H386</f>
        <v/>
      </c>
      <c r="J386" s="158" t="str">
        <f t="shared" si="618"/>
        <v/>
      </c>
      <c r="K386" s="156">
        <f t="shared" si="519"/>
        <v>0</v>
      </c>
      <c r="L386" s="224" t="str">
        <f t="shared" si="520"/>
        <v/>
      </c>
      <c r="M386" s="224" t="str">
        <f t="shared" si="521"/>
        <v/>
      </c>
      <c r="N386" s="236" t="str">
        <f t="shared" si="560"/>
        <v/>
      </c>
      <c r="O386" s="22" t="str">
        <f t="shared" si="561"/>
        <v>TG156</v>
      </c>
      <c r="P386" s="248" t="str">
        <f t="shared" si="522"/>
        <v/>
      </c>
      <c r="Q386" s="22" t="str">
        <f t="shared" si="562"/>
        <v>TG156</v>
      </c>
      <c r="R386" s="248" t="str">
        <f t="shared" si="523"/>
        <v/>
      </c>
      <c r="S386" s="74">
        <f t="shared" si="563"/>
        <v>0</v>
      </c>
      <c r="T386" s="75">
        <f t="shared" si="564"/>
        <v>0</v>
      </c>
      <c r="U386" s="76">
        <f t="shared" si="565"/>
        <v>0</v>
      </c>
      <c r="V386" s="74">
        <f t="shared" si="566"/>
        <v>0</v>
      </c>
      <c r="W386" s="75">
        <f t="shared" si="567"/>
        <v>0</v>
      </c>
      <c r="X386" s="76">
        <f t="shared" si="568"/>
        <v>0</v>
      </c>
      <c r="Y386" s="74">
        <f t="shared" si="569"/>
        <v>0</v>
      </c>
      <c r="Z386" s="75">
        <f t="shared" si="570"/>
        <v>0</v>
      </c>
      <c r="AA386" s="76">
        <f t="shared" si="571"/>
        <v>0</v>
      </c>
      <c r="AB386" s="74">
        <f t="shared" si="572"/>
        <v>0</v>
      </c>
      <c r="AC386" s="75">
        <f t="shared" si="573"/>
        <v>0</v>
      </c>
      <c r="AD386" s="76">
        <f t="shared" si="574"/>
        <v>0</v>
      </c>
      <c r="AE386" s="74">
        <f t="shared" si="575"/>
        <v>0</v>
      </c>
      <c r="AF386" s="75">
        <f t="shared" si="576"/>
        <v>0</v>
      </c>
      <c r="AG386" s="76">
        <f t="shared" si="577"/>
        <v>0</v>
      </c>
      <c r="AH386" s="74">
        <f t="shared" si="578"/>
        <v>0</v>
      </c>
      <c r="AI386" s="75">
        <f t="shared" si="579"/>
        <v>0</v>
      </c>
      <c r="AJ386" s="76">
        <f t="shared" si="580"/>
        <v>0</v>
      </c>
      <c r="AK386" s="74">
        <f t="shared" si="581"/>
        <v>0</v>
      </c>
      <c r="AL386" s="75">
        <f t="shared" si="582"/>
        <v>0</v>
      </c>
      <c r="AM386" s="76">
        <f t="shared" si="583"/>
        <v>0</v>
      </c>
      <c r="AN386" s="74">
        <f t="shared" si="584"/>
        <v>0</v>
      </c>
      <c r="AO386" s="75">
        <f t="shared" si="585"/>
        <v>0</v>
      </c>
      <c r="AP386" s="76">
        <f t="shared" si="586"/>
        <v>0</v>
      </c>
      <c r="AQ386" s="77" t="str">
        <f t="shared" si="524"/>
        <v/>
      </c>
      <c r="AR386" s="77" t="str">
        <f t="shared" si="587"/>
        <v/>
      </c>
      <c r="AS386" s="78" t="str">
        <f t="shared" si="588"/>
        <v/>
      </c>
      <c r="AT386" s="77" t="str">
        <f t="shared" si="589"/>
        <v/>
      </c>
      <c r="AU386" s="79">
        <f t="shared" si="617"/>
        <v>0.1</v>
      </c>
      <c r="AV386" s="139">
        <f>DataEntry!P386</f>
        <v>0</v>
      </c>
      <c r="AW386" s="80" t="str">
        <f t="shared" si="525"/>
        <v/>
      </c>
      <c r="AX386" s="80" t="str">
        <f t="shared" si="526"/>
        <v/>
      </c>
      <c r="AY386" s="80" t="str">
        <f t="shared" si="527"/>
        <v/>
      </c>
      <c r="AZ386" s="92" t="str">
        <f>DataEntry!I386</f>
        <v/>
      </c>
      <c r="BA386" s="93" t="str">
        <f>DataEntry!J386</f>
        <v/>
      </c>
      <c r="BB386" s="92" t="str">
        <f>DataEntry!K386</f>
        <v/>
      </c>
      <c r="BC386" s="93" t="str">
        <f>DataEntry!L386</f>
        <v/>
      </c>
      <c r="BD386" s="92" t="str">
        <f>DataEntry!M386</f>
        <v/>
      </c>
      <c r="BE386" s="93" t="str">
        <f>DataEntry!N386</f>
        <v/>
      </c>
      <c r="BF386" s="77" t="str">
        <f t="shared" si="590"/>
        <v/>
      </c>
      <c r="BG386" s="77" t="str">
        <f t="shared" si="591"/>
        <v/>
      </c>
      <c r="BH386" s="77" t="str">
        <f t="shared" si="592"/>
        <v/>
      </c>
      <c r="BI386" s="83">
        <f t="shared" si="593"/>
        <v>0</v>
      </c>
      <c r="BJ386" s="83">
        <f t="shared" si="594"/>
        <v>0</v>
      </c>
      <c r="BK386" s="83">
        <f t="shared" si="595"/>
        <v>0</v>
      </c>
      <c r="BL386" s="84" t="str">
        <f t="shared" si="528"/>
        <v/>
      </c>
      <c r="BM386" s="84" t="str">
        <f t="shared" si="529"/>
        <v/>
      </c>
      <c r="BN386" s="85" t="str">
        <f t="shared" si="596"/>
        <v/>
      </c>
      <c r="BO386" s="84" t="str">
        <f t="shared" si="530"/>
        <v/>
      </c>
      <c r="BP386" s="84" t="str">
        <f t="shared" si="531"/>
        <v/>
      </c>
      <c r="BQ386" s="84" t="str">
        <f t="shared" si="532"/>
        <v/>
      </c>
      <c r="BR386" s="84" t="str">
        <f t="shared" si="597"/>
        <v/>
      </c>
      <c r="BS386" s="84" t="str">
        <f t="shared" si="597"/>
        <v/>
      </c>
      <c r="BT386" s="84" t="str">
        <f t="shared" si="597"/>
        <v/>
      </c>
      <c r="BU386" s="86" t="str">
        <f t="shared" si="598"/>
        <v/>
      </c>
      <c r="BV386" s="86" t="str">
        <f t="shared" si="598"/>
        <v/>
      </c>
      <c r="BW386" s="86" t="str">
        <f t="shared" si="598"/>
        <v/>
      </c>
      <c r="BX386" s="86" t="str">
        <f t="shared" si="599"/>
        <v/>
      </c>
      <c r="BY386" s="86" t="str">
        <f t="shared" si="599"/>
        <v/>
      </c>
      <c r="BZ386" s="86" t="str">
        <f t="shared" si="599"/>
        <v/>
      </c>
      <c r="CA386" s="83">
        <f>IF(AND(DataEntry!B386&gt;=ExFrom,DataEntry!B386&lt;=ExTo),0,IF(AR386&lt;DS386,0,DB386))</f>
        <v>0</v>
      </c>
      <c r="CB386" s="83">
        <f>IF(AND(DataEntry!B386&gt;=ExFrom,DataEntry!B386&lt;=ExTo),0,IF(AT386&lt;DT386,0,DC386))</f>
        <v>0</v>
      </c>
      <c r="CC386" s="14" t="str">
        <f t="shared" si="600"/>
        <v/>
      </c>
      <c r="CD386" s="72" t="str">
        <f t="shared" si="533"/>
        <v/>
      </c>
      <c r="CE386" s="87" t="str">
        <f t="shared" si="601"/>
        <v/>
      </c>
      <c r="CF386" s="88">
        <f t="shared" si="602"/>
        <v>0</v>
      </c>
      <c r="CG386" s="88">
        <f t="shared" si="603"/>
        <v>0</v>
      </c>
      <c r="CH386" s="87" t="str">
        <f t="shared" si="604"/>
        <v/>
      </c>
      <c r="CI386" s="89">
        <f t="shared" si="534"/>
        <v>1</v>
      </c>
      <c r="CJ386" s="89">
        <f t="shared" si="535"/>
        <v>1</v>
      </c>
      <c r="CK386" s="157">
        <f t="shared" si="536"/>
        <v>0</v>
      </c>
      <c r="CL386" s="90">
        <f t="shared" si="537"/>
        <v>0</v>
      </c>
      <c r="CM386" s="157">
        <f t="shared" si="538"/>
        <v>0</v>
      </c>
      <c r="CN386" s="90">
        <f t="shared" si="539"/>
        <v>0</v>
      </c>
      <c r="CO386" s="157">
        <f t="shared" si="540"/>
        <v>0</v>
      </c>
      <c r="CP386" s="90">
        <f t="shared" si="541"/>
        <v>0</v>
      </c>
      <c r="CQ386" s="157">
        <f t="shared" si="542"/>
        <v>0</v>
      </c>
      <c r="CR386" s="90">
        <f t="shared" si="543"/>
        <v>0</v>
      </c>
      <c r="CS386" s="157">
        <f t="shared" si="544"/>
        <v>0</v>
      </c>
      <c r="CT386" s="90">
        <f t="shared" si="545"/>
        <v>0</v>
      </c>
      <c r="CU386" s="157">
        <f t="shared" si="546"/>
        <v>0</v>
      </c>
      <c r="CV386" s="90">
        <f t="shared" si="547"/>
        <v>0</v>
      </c>
      <c r="CW386" s="157">
        <f t="shared" si="548"/>
        <v>0</v>
      </c>
      <c r="CX386" s="90">
        <f t="shared" si="549"/>
        <v>0</v>
      </c>
      <c r="CY386" s="157">
        <f t="shared" si="550"/>
        <v>0</v>
      </c>
      <c r="CZ386" s="90">
        <f t="shared" si="551"/>
        <v>0</v>
      </c>
      <c r="DA386" s="94" t="str">
        <f>DataEntry!B386</f>
        <v/>
      </c>
      <c r="DB386" s="83">
        <f t="shared" si="552"/>
        <v>0</v>
      </c>
      <c r="DC386" s="83">
        <f t="shared" si="553"/>
        <v>0</v>
      </c>
      <c r="DD386" s="145" t="str">
        <f t="shared" si="605"/>
        <v/>
      </c>
      <c r="DE386" s="145" t="str">
        <f t="shared" si="606"/>
        <v/>
      </c>
      <c r="DF386" s="145" t="str">
        <f t="shared" si="607"/>
        <v/>
      </c>
      <c r="DG386" s="145" t="str">
        <f t="shared" si="608"/>
        <v/>
      </c>
      <c r="DH386" s="145" t="str">
        <f t="shared" si="609"/>
        <v/>
      </c>
      <c r="DI386" s="145" t="str">
        <f t="shared" si="610"/>
        <v/>
      </c>
      <c r="DJ386" s="83">
        <f t="shared" si="611"/>
        <v>0</v>
      </c>
      <c r="DK386" s="83">
        <f t="shared" si="612"/>
        <v>0</v>
      </c>
      <c r="DL386" s="84" t="str">
        <f t="shared" si="613"/>
        <v/>
      </c>
      <c r="DM386" s="14" t="str">
        <f t="shared" si="614"/>
        <v/>
      </c>
      <c r="DN386" s="87">
        <f>IFERROR(DO386*(1-DCFactor)+Results!DP386*DCFactor,"")</f>
        <v>0.2762705882352941</v>
      </c>
      <c r="DO386" s="87">
        <f>(DFactor*Rounds*Number/2+SUM(BV$3:BV374))/(Rounds*Number/2+COUNT(BV$3:BV374))</f>
        <v>0.2656470588235294</v>
      </c>
      <c r="DP386" s="87">
        <f t="shared" si="554"/>
        <v>0.29599999999999999</v>
      </c>
      <c r="DQ386" s="84">
        <f t="shared" si="555"/>
        <v>0</v>
      </c>
      <c r="DR386" s="84">
        <f t="shared" si="556"/>
        <v>0</v>
      </c>
      <c r="DS386" s="87">
        <f t="shared" si="557"/>
        <v>0.33666666666666667</v>
      </c>
      <c r="DT386" s="87">
        <f t="shared" si="558"/>
        <v>0.33666666666666667</v>
      </c>
      <c r="DU386" s="87" t="str">
        <f t="shared" si="559"/>
        <v/>
      </c>
      <c r="DV386" s="86" t="str">
        <f t="shared" si="615"/>
        <v/>
      </c>
      <c r="DW386" s="86" t="str">
        <f t="shared" si="616"/>
        <v/>
      </c>
    </row>
    <row r="387" spans="1:127" x14ac:dyDescent="0.25">
      <c r="A387" s="69">
        <v>385</v>
      </c>
      <c r="B387" s="70" t="str">
        <f>DataEntry!C387</f>
        <v/>
      </c>
      <c r="C387" s="71">
        <f>COUNTIF(D$2:D387,D387)+COUNTIF(G$2:G387,D387)</f>
        <v>158</v>
      </c>
      <c r="D387" s="72" t="str">
        <f t="shared" ref="D387:D450" si="619">IFERROR(VLOOKUP(B387,Team,2,FALSE),"")</f>
        <v/>
      </c>
      <c r="E387" s="70" t="str">
        <f>DataEntry!E387</f>
        <v/>
      </c>
      <c r="F387" s="71">
        <f>COUNTIF(D$2:D387,G387)+COUNTIF(G$2:G387,G387)</f>
        <v>158</v>
      </c>
      <c r="G387" s="72" t="str">
        <f t="shared" ref="G387:G450" si="620">IFERROR(VLOOKUP(E387,Team,2,FALSE),"")</f>
        <v/>
      </c>
      <c r="H387" s="73" t="str">
        <f>DataEntry!G387</f>
        <v/>
      </c>
      <c r="I387" s="73" t="str">
        <f>DataEntry!H387</f>
        <v/>
      </c>
      <c r="J387" s="158" t="str">
        <f t="shared" si="618"/>
        <v/>
      </c>
      <c r="K387" s="156">
        <f t="shared" ref="K387:K450" si="621">IFERROR(IF(ABS(H387-I387)&gt;GoalDiff,Bonus,0),0)</f>
        <v>0</v>
      </c>
      <c r="L387" s="224" t="str">
        <f t="shared" ref="L387:L450" si="622">IFERROR(VLOOKUP(B387,Team,3+C387,FALSE)+VLOOKUP(B387,Diff,3+C387,FALSE)/2,"")</f>
        <v/>
      </c>
      <c r="M387" s="224" t="str">
        <f t="shared" ref="M387:M450" si="623">IFERROR(VLOOKUP(E387,Team,3+F387,FALSE)-VLOOKUP(E387,Diff,3+F387,FALSE)/2,"")</f>
        <v/>
      </c>
      <c r="N387" s="236" t="str">
        <f t="shared" si="560"/>
        <v/>
      </c>
      <c r="O387" s="22" t="str">
        <f t="shared" si="561"/>
        <v>TG158</v>
      </c>
      <c r="P387" s="248" t="str">
        <f t="shared" ref="P387:P450" si="624">IF(H387="P",0,IF(J387="","",(KFactor+K387)/KFactor*VLOOKUP(N387,Ratings,J387+2,TRUE)+DQ387-DR387))</f>
        <v/>
      </c>
      <c r="Q387" s="22" t="str">
        <f t="shared" si="562"/>
        <v>TG158</v>
      </c>
      <c r="R387" s="248" t="str">
        <f t="shared" ref="R387:R450" si="625">IF(H387="P",0,IF(J387="","",(KFactor+K387)/KFactor*VLOOKUP(N387,Ratings,J387+5,TRUE)-DQ387+DR387))</f>
        <v/>
      </c>
      <c r="S387" s="74">
        <f t="shared" si="563"/>
        <v>0</v>
      </c>
      <c r="T387" s="75">
        <f t="shared" si="564"/>
        <v>0</v>
      </c>
      <c r="U387" s="76">
        <f t="shared" si="565"/>
        <v>0</v>
      </c>
      <c r="V387" s="74">
        <f t="shared" si="566"/>
        <v>0</v>
      </c>
      <c r="W387" s="75">
        <f t="shared" si="567"/>
        <v>0</v>
      </c>
      <c r="X387" s="76">
        <f t="shared" si="568"/>
        <v>0</v>
      </c>
      <c r="Y387" s="74">
        <f t="shared" si="569"/>
        <v>0</v>
      </c>
      <c r="Z387" s="75">
        <f t="shared" si="570"/>
        <v>0</v>
      </c>
      <c r="AA387" s="76">
        <f t="shared" si="571"/>
        <v>0</v>
      </c>
      <c r="AB387" s="74">
        <f t="shared" si="572"/>
        <v>0</v>
      </c>
      <c r="AC387" s="75">
        <f t="shared" si="573"/>
        <v>0</v>
      </c>
      <c r="AD387" s="76">
        <f t="shared" si="574"/>
        <v>0</v>
      </c>
      <c r="AE387" s="74">
        <f t="shared" si="575"/>
        <v>0</v>
      </c>
      <c r="AF387" s="75">
        <f t="shared" si="576"/>
        <v>0</v>
      </c>
      <c r="AG387" s="76">
        <f t="shared" si="577"/>
        <v>0</v>
      </c>
      <c r="AH387" s="74">
        <f t="shared" si="578"/>
        <v>0</v>
      </c>
      <c r="AI387" s="75">
        <f t="shared" si="579"/>
        <v>0</v>
      </c>
      <c r="AJ387" s="76">
        <f t="shared" si="580"/>
        <v>0</v>
      </c>
      <c r="AK387" s="74">
        <f t="shared" si="581"/>
        <v>0</v>
      </c>
      <c r="AL387" s="75">
        <f t="shared" si="582"/>
        <v>0</v>
      </c>
      <c r="AM387" s="76">
        <f t="shared" si="583"/>
        <v>0</v>
      </c>
      <c r="AN387" s="74">
        <f t="shared" si="584"/>
        <v>0</v>
      </c>
      <c r="AO387" s="75">
        <f t="shared" si="585"/>
        <v>0</v>
      </c>
      <c r="AP387" s="76">
        <f t="shared" si="586"/>
        <v>0</v>
      </c>
      <c r="AQ387" s="77" t="str">
        <f t="shared" ref="AQ387:AQ450" si="626">IFERROR(VLOOKUP($N387,Ratings,2,TRUE),"")</f>
        <v/>
      </c>
      <c r="AR387" s="77" t="str">
        <f t="shared" si="587"/>
        <v/>
      </c>
      <c r="AS387" s="78" t="str">
        <f t="shared" si="588"/>
        <v/>
      </c>
      <c r="AT387" s="77" t="str">
        <f t="shared" si="589"/>
        <v/>
      </c>
      <c r="AU387" s="79">
        <f t="shared" si="617"/>
        <v>0.1</v>
      </c>
      <c r="AV387" s="139">
        <f>DataEntry!P387</f>
        <v>0</v>
      </c>
      <c r="AW387" s="80" t="str">
        <f t="shared" ref="AW387:AW450" si="627">IFERROR(VLOOKUP(1/AR387,Odds,5,TRUE),"")</f>
        <v/>
      </c>
      <c r="AX387" s="80" t="str">
        <f t="shared" ref="AX387:AX450" si="628">IFERROR(VLOOKUP(1/AS387,Odds,5,TRUE),"")</f>
        <v/>
      </c>
      <c r="AY387" s="80" t="str">
        <f t="shared" ref="AY387:AY450" si="629">IFERROR(VLOOKUP(1/AT387,Odds,5,TRUE),"")</f>
        <v/>
      </c>
      <c r="AZ387" s="92" t="str">
        <f>DataEntry!I387</f>
        <v/>
      </c>
      <c r="BA387" s="93" t="str">
        <f>DataEntry!J387</f>
        <v/>
      </c>
      <c r="BB387" s="92" t="str">
        <f>DataEntry!K387</f>
        <v/>
      </c>
      <c r="BC387" s="93" t="str">
        <f>DataEntry!L387</f>
        <v/>
      </c>
      <c r="BD387" s="92" t="str">
        <f>DataEntry!M387</f>
        <v/>
      </c>
      <c r="BE387" s="93" t="str">
        <f>DataEntry!N387</f>
        <v/>
      </c>
      <c r="BF387" s="77" t="str">
        <f t="shared" si="590"/>
        <v/>
      </c>
      <c r="BG387" s="77" t="str">
        <f t="shared" si="591"/>
        <v/>
      </c>
      <c r="BH387" s="77" t="str">
        <f t="shared" si="592"/>
        <v/>
      </c>
      <c r="BI387" s="83">
        <f t="shared" si="593"/>
        <v>0</v>
      </c>
      <c r="BJ387" s="83">
        <f t="shared" si="594"/>
        <v>0</v>
      </c>
      <c r="BK387" s="83">
        <f t="shared" si="595"/>
        <v>0</v>
      </c>
      <c r="BL387" s="84" t="str">
        <f t="shared" ref="BL387:BL450" si="630">IFERROR(IF(J387="","",AR387*BI387+AS387*BJ387+AT387*BK387),"")</f>
        <v/>
      </c>
      <c r="BM387" s="84" t="str">
        <f t="shared" ref="BM387:BM450" si="631">IFERROR(IF(J387="","",BF387*BI387+BG387*BJ387+BH387*BK387),"")</f>
        <v/>
      </c>
      <c r="BN387" s="85" t="str">
        <f t="shared" si="596"/>
        <v/>
      </c>
      <c r="BO387" s="84" t="str">
        <f t="shared" ref="BO387:BO450" si="632">IF(AND(SUM($BI387:$BK387)=1,SUM($AR387:$AT387)=1),AR387,"")</f>
        <v/>
      </c>
      <c r="BP387" s="84" t="str">
        <f t="shared" ref="BP387:BP450" si="633">IF(AND(SUM($BI387:$BK387)=1,SUM($AR387:$AT387)=1),AS387,"")</f>
        <v/>
      </c>
      <c r="BQ387" s="84" t="str">
        <f t="shared" ref="BQ387:BQ450" si="634">IF(AND(SUM($BI387:$BK387)=1,SUM($AR387:$AT387)=1),AT387,"")</f>
        <v/>
      </c>
      <c r="BR387" s="84" t="str">
        <f t="shared" si="597"/>
        <v/>
      </c>
      <c r="BS387" s="84" t="str">
        <f t="shared" si="597"/>
        <v/>
      </c>
      <c r="BT387" s="84" t="str">
        <f t="shared" si="597"/>
        <v/>
      </c>
      <c r="BU387" s="86" t="str">
        <f t="shared" si="598"/>
        <v/>
      </c>
      <c r="BV387" s="86" t="str">
        <f t="shared" si="598"/>
        <v/>
      </c>
      <c r="BW387" s="86" t="str">
        <f t="shared" si="598"/>
        <v/>
      </c>
      <c r="BX387" s="86" t="str">
        <f t="shared" si="599"/>
        <v/>
      </c>
      <c r="BY387" s="86" t="str">
        <f t="shared" si="599"/>
        <v/>
      </c>
      <c r="BZ387" s="86" t="str">
        <f t="shared" si="599"/>
        <v/>
      </c>
      <c r="CA387" s="83">
        <f>IF(AND(DataEntry!B387&gt;=ExFrom,DataEntry!B387&lt;=ExTo),0,IF(AR387&lt;DS387,0,DB387))</f>
        <v>0</v>
      </c>
      <c r="CB387" s="83">
        <f>IF(AND(DataEntry!B387&gt;=ExFrom,DataEntry!B387&lt;=ExTo),0,IF(AT387&lt;DT387,0,DC387))</f>
        <v>0</v>
      </c>
      <c r="CC387" s="14" t="str">
        <f t="shared" si="600"/>
        <v/>
      </c>
      <c r="CD387" s="72" t="str">
        <f t="shared" ref="CD387:CD450" si="635">IF(CA387&gt;0,D387,IF(CB387&gt;0,G387,""))</f>
        <v/>
      </c>
      <c r="CE387" s="87" t="str">
        <f t="shared" si="601"/>
        <v/>
      </c>
      <c r="CF387" s="88">
        <f t="shared" si="602"/>
        <v>0</v>
      </c>
      <c r="CG387" s="88">
        <f t="shared" si="603"/>
        <v>0</v>
      </c>
      <c r="CH387" s="87" t="str">
        <f t="shared" si="604"/>
        <v/>
      </c>
      <c r="CI387" s="89">
        <f t="shared" ref="CI387:CI450" si="636">IF(OR(AND(CD387=D387,N387&gt;0),AND(CD387=G387,N387&lt;=0)),1,0)</f>
        <v>1</v>
      </c>
      <c r="CJ387" s="89">
        <f t="shared" ref="CJ387:CJ450" si="637">IF(OR(AND(CD387=D387,N387&lt;=0),AND(CD387=G387,N387&gt;0)),1,0)</f>
        <v>1</v>
      </c>
      <c r="CK387" s="157">
        <f t="shared" ref="CK387:CK450" si="638">IFERROR(SUM($S387:$U387)*$CC387*$CI387,0)</f>
        <v>0</v>
      </c>
      <c r="CL387" s="90">
        <f t="shared" ref="CL387:CL450" si="639">IFERROR(SUM($S387:$U387)*$CC387*$CJ387,0)</f>
        <v>0</v>
      </c>
      <c r="CM387" s="157">
        <f t="shared" ref="CM387:CM450" si="640">IFERROR(SUM($V387:$X387)*$CC387*$CI387,0)</f>
        <v>0</v>
      </c>
      <c r="CN387" s="90">
        <f t="shared" ref="CN387:CN450" si="641">IFERROR(SUM($V387:$X387)*$CC387*$CJ387,0)</f>
        <v>0</v>
      </c>
      <c r="CO387" s="157">
        <f t="shared" ref="CO387:CO450" si="642">IFERROR(SUM($Y387:$AA387)*$CC387*$CI387,0)</f>
        <v>0</v>
      </c>
      <c r="CP387" s="90">
        <f t="shared" ref="CP387:CP450" si="643">IFERROR(SUM($Y387:$AA387)*$CC387*$CJ387,0)</f>
        <v>0</v>
      </c>
      <c r="CQ387" s="157">
        <f t="shared" ref="CQ387:CQ450" si="644">IFERROR(SUM($AB387:$AD387)*$CC387*$CI387,0)</f>
        <v>0</v>
      </c>
      <c r="CR387" s="90">
        <f t="shared" ref="CR387:CR450" si="645">IFERROR(SUM($AB387:$AD387)*$CC387*$CJ387,0)</f>
        <v>0</v>
      </c>
      <c r="CS387" s="157">
        <f t="shared" ref="CS387:CS450" si="646">IFERROR(SUM($AE387:$AG387)*$CC387*$CI387,0)</f>
        <v>0</v>
      </c>
      <c r="CT387" s="90">
        <f t="shared" ref="CT387:CT450" si="647">IFERROR(SUM($AE387:$AG387)*$CC387*$CJ387,0)</f>
        <v>0</v>
      </c>
      <c r="CU387" s="157">
        <f t="shared" ref="CU387:CU450" si="648">IFERROR(SUM($AH387:$AJ387)*$CC387*$CI387,0)</f>
        <v>0</v>
      </c>
      <c r="CV387" s="90">
        <f t="shared" ref="CV387:CV450" si="649">IFERROR(SUM($AH387:$AJ387)*$CC387*$CJ387,0)</f>
        <v>0</v>
      </c>
      <c r="CW387" s="157">
        <f t="shared" ref="CW387:CW450" si="650">IFERROR(SUM($AK387:$AM387)*$CC387*$CI387,0)</f>
        <v>0</v>
      </c>
      <c r="CX387" s="90">
        <f t="shared" ref="CX387:CX450" si="651">IFERROR(SUM($AK387:$AM387)*$CC387*$CJ387,0)</f>
        <v>0</v>
      </c>
      <c r="CY387" s="157">
        <f t="shared" ref="CY387:CY450" si="652">IFERROR(SUM($AN387:$AP387)*$CC387*$CI387,0)</f>
        <v>0</v>
      </c>
      <c r="CZ387" s="90">
        <f t="shared" ref="CZ387:CZ450" si="653">IFERROR(SUM($AN387:$AP387)*$CC387*$CJ387,0)</f>
        <v>0</v>
      </c>
      <c r="DA387" s="94" t="str">
        <f>DataEntry!B387</f>
        <v/>
      </c>
      <c r="DB387" s="83">
        <f t="shared" ref="DB387:DB450" si="654">IFERROR(IF(AND(C387&gt;Start,F387&gt;Start,C387&lt;=(Rounds-End),F387&lt;=(Rounds-End)),IF(CF387&gt;AU387,ROUND(AR387*Stake,0),0),0),0)</f>
        <v>0</v>
      </c>
      <c r="DC387" s="83">
        <f t="shared" ref="DC387:DC450" si="655">IFERROR(IF(AND(C387&gt;Start,F387&gt;Start,C387&lt;=(Rounds-End),F387&lt;=(Rounds-End)),IF(CG387&gt;AU387,ROUND(AT387*Stake,0),0),0),0)</f>
        <v>0</v>
      </c>
      <c r="DD387" s="145" t="str">
        <f t="shared" si="605"/>
        <v/>
      </c>
      <c r="DE387" s="145" t="str">
        <f t="shared" si="606"/>
        <v/>
      </c>
      <c r="DF387" s="145" t="str">
        <f t="shared" si="607"/>
        <v/>
      </c>
      <c r="DG387" s="145" t="str">
        <f t="shared" si="608"/>
        <v/>
      </c>
      <c r="DH387" s="145" t="str">
        <f t="shared" si="609"/>
        <v/>
      </c>
      <c r="DI387" s="145" t="str">
        <f t="shared" si="610"/>
        <v/>
      </c>
      <c r="DJ387" s="83">
        <f t="shared" si="611"/>
        <v>0</v>
      </c>
      <c r="DK387" s="83">
        <f t="shared" si="612"/>
        <v>0</v>
      </c>
      <c r="DL387" s="84" t="str">
        <f t="shared" si="613"/>
        <v/>
      </c>
      <c r="DM387" s="14" t="str">
        <f t="shared" si="614"/>
        <v/>
      </c>
      <c r="DN387" s="87">
        <f>IFERROR(DO387*(1-DCFactor)+Results!DP387*DCFactor,"")</f>
        <v>0.2762705882352941</v>
      </c>
      <c r="DO387" s="87">
        <f>(DFactor*Rounds*Number/2+SUM(BV$3:BV375))/(Rounds*Number/2+COUNT(BV$3:BV375))</f>
        <v>0.2656470588235294</v>
      </c>
      <c r="DP387" s="87">
        <f t="shared" ref="DP387:DP450" si="656">IFERROR((VLOOKUP(B387,Drawx,3+C387,FALSE)+VLOOKUP(E387,Drawx,3+F387,FALSE))/(Rounds*2+C387+F387-2),DFactor)</f>
        <v>0.29599999999999999</v>
      </c>
      <c r="DQ387" s="84">
        <f t="shared" ref="DQ387:DQ450" si="657">IF(AND(CG387&gt;0.05,J387=1),(1-AR387)*Knowledge*CG387/0.15,0)</f>
        <v>0</v>
      </c>
      <c r="DR387" s="84">
        <f t="shared" ref="DR387:DR450" si="658">IF(AND(CF387&gt;0.05,J387=3),(1-AT387)*Knowledge*CF387/0.15,0)</f>
        <v>0</v>
      </c>
      <c r="DS387" s="87">
        <f t="shared" ref="DS387:DS450" si="659">LongHome*(1-((CF387-Risk)*Wiggle))</f>
        <v>0.33666666666666667</v>
      </c>
      <c r="DT387" s="87">
        <f t="shared" ref="DT387:DT450" si="660">LongAway*(1-((CG387-Risk)*Wiggle))</f>
        <v>0.33666666666666667</v>
      </c>
      <c r="DU387" s="87" t="str">
        <f t="shared" ref="DU387:DU450" si="661">IFERROR(IF(AND(Book="Book",BG387&lt;1),BG387,DN387+(-6.04612949+0.78738433*ABS(N387)-0.00594709*ABS(N387)^2+0.00000768*ABS(N387)^3)/1000),"")</f>
        <v/>
      </c>
      <c r="DV387" s="86" t="str">
        <f t="shared" si="615"/>
        <v/>
      </c>
      <c r="DW387" s="86" t="str">
        <f t="shared" si="616"/>
        <v/>
      </c>
    </row>
    <row r="388" spans="1:127" x14ac:dyDescent="0.25">
      <c r="A388" s="69">
        <v>386</v>
      </c>
      <c r="B388" s="70" t="str">
        <f>DataEntry!C388</f>
        <v/>
      </c>
      <c r="C388" s="71">
        <f>COUNTIF(D$2:D388,D388)+COUNTIF(G$2:G388,D388)</f>
        <v>160</v>
      </c>
      <c r="D388" s="72" t="str">
        <f t="shared" si="619"/>
        <v/>
      </c>
      <c r="E388" s="70" t="str">
        <f>DataEntry!E388</f>
        <v/>
      </c>
      <c r="F388" s="71">
        <f>COUNTIF(D$2:D388,G388)+COUNTIF(G$2:G388,G388)</f>
        <v>160</v>
      </c>
      <c r="G388" s="72" t="str">
        <f t="shared" si="620"/>
        <v/>
      </c>
      <c r="H388" s="73" t="str">
        <f>DataEntry!G388</f>
        <v/>
      </c>
      <c r="I388" s="73" t="str">
        <f>DataEntry!H388</f>
        <v/>
      </c>
      <c r="J388" s="158" t="str">
        <f t="shared" si="618"/>
        <v/>
      </c>
      <c r="K388" s="156">
        <f t="shared" si="621"/>
        <v>0</v>
      </c>
      <c r="L388" s="224" t="str">
        <f t="shared" si="622"/>
        <v/>
      </c>
      <c r="M388" s="224" t="str">
        <f t="shared" si="623"/>
        <v/>
      </c>
      <c r="N388" s="236" t="str">
        <f t="shared" ref="N388:N451" si="662">IFERROR(IF(L388-M388&gt;735,735,IF(L388-M388&lt;-735,-735,L388-M388)),"")</f>
        <v/>
      </c>
      <c r="O388" s="22" t="str">
        <f t="shared" ref="O388:O451" si="663">CONCATENATE("T",B388,"G",C388)</f>
        <v>TG160</v>
      </c>
      <c r="P388" s="248" t="str">
        <f t="shared" si="624"/>
        <v/>
      </c>
      <c r="Q388" s="22" t="str">
        <f t="shared" ref="Q388:Q451" si="664">CONCATENATE("T",E388,"G",F388)</f>
        <v>TG160</v>
      </c>
      <c r="R388" s="248" t="str">
        <f t="shared" si="625"/>
        <v/>
      </c>
      <c r="S388" s="74">
        <f t="shared" ref="S388:S451" si="665">IF(OR(AND($N388&gt;S$2,$N388&lt;=U$2,$J388=1),AND($N388&lt;-S$2,$N388&gt;=-U$2,$J388=3)),1,0)</f>
        <v>0</v>
      </c>
      <c r="T388" s="75">
        <f t="shared" ref="T388:T451" si="666">IF(OR(AND($N388&gt;S$2,$N388&lt;=U$2,$J388=2),AND($N388&lt;-S$2,$N388&gt;=-U$2,$J388=2)),1,0)</f>
        <v>0</v>
      </c>
      <c r="U388" s="76">
        <f t="shared" ref="U388:U451" si="667">IF(OR(AND($N388&gt;S$2,$N388&lt;=U$2,$J388=3),AND($N388&lt;-S$2,$N388&gt;=-U$2,$J388=1)),1,0)</f>
        <v>0</v>
      </c>
      <c r="V388" s="74">
        <f t="shared" ref="V388:V451" si="668">IF(OR(AND($N388&gt;V$2,$N388&lt;=X$2,$J388=1),AND($N388&lt;-V$2,$N388&gt;=-X$2,$J388=3)),1,0)</f>
        <v>0</v>
      </c>
      <c r="W388" s="75">
        <f t="shared" ref="W388:W451" si="669">IF(OR(AND($N388&gt;V$2,$N388&lt;=X$2,$J388=2),AND($N388&lt;-V$2,$N388&gt;=-X$2,$J388=2)),1,0)</f>
        <v>0</v>
      </c>
      <c r="X388" s="76">
        <f t="shared" ref="X388:X451" si="670">IF(OR(AND($N388&gt;V$2,$N388&lt;=X$2,$J388=3),AND($N388&lt;-V$2,$N388&gt;=-X$2,$J388=1)),1,0)</f>
        <v>0</v>
      </c>
      <c r="Y388" s="74">
        <f t="shared" ref="Y388:Y451" si="671">IF(OR(AND($N388&gt;Y$2,$N388&lt;=AA$2,$J388=1),AND($N388&lt;-Y$2,$N388&gt;=-AA$2,$J388=3)),1,0)</f>
        <v>0</v>
      </c>
      <c r="Z388" s="75">
        <f t="shared" ref="Z388:Z451" si="672">IF(OR(AND($N388&gt;Y$2,$N388&lt;=AA$2,$J388=2),AND($N388&lt;-Y$2,$N388&gt;=-AA$2,$J388=2)),1,0)</f>
        <v>0</v>
      </c>
      <c r="AA388" s="76">
        <f t="shared" ref="AA388:AA451" si="673">IF(OR(AND($N388&gt;Y$2,$N388&lt;=AA$2,$J388=3),AND($N388&lt;-Y$2,$N388&gt;=-AA$2,$J388=1)),1,0)</f>
        <v>0</v>
      </c>
      <c r="AB388" s="74">
        <f t="shared" ref="AB388:AB451" si="674">IF(OR(AND($N388&gt;AB$2,$N388&lt;=AD$2,$J388=1),AND($N388&lt;-AB$2,$N388&gt;=-AD$2,$J388=3)),1,0)</f>
        <v>0</v>
      </c>
      <c r="AC388" s="75">
        <f t="shared" ref="AC388:AC451" si="675">IF(OR(AND($N388&gt;AB$2,$N388&lt;=AD$2,$J388=2),AND($N388&lt;-AB$2,$N388&gt;=-AD$2,$J388=2)),1,0)</f>
        <v>0</v>
      </c>
      <c r="AD388" s="76">
        <f t="shared" ref="AD388:AD451" si="676">IF(OR(AND($N388&gt;AB$2,$N388&lt;=AD$2,$J388=3),AND($N388&lt;-AB$2,$N388&gt;=-AD$2,$J388=1)),1,0)</f>
        <v>0</v>
      </c>
      <c r="AE388" s="74">
        <f t="shared" ref="AE388:AE451" si="677">IF(OR(AND($N388&gt;AE$2,$N388&lt;=AG$2,$J388=1),AND($N388&lt;-AE$2,$N388&gt;=-AG$2,$J388=3)),1,0)</f>
        <v>0</v>
      </c>
      <c r="AF388" s="75">
        <f t="shared" ref="AF388:AF451" si="678">IF(OR(AND($N388&gt;AE$2,$N388&lt;=AG$2,$J388=2),AND($N388&lt;-AE$2,$N388&gt;=-AG$2,$J388=2)),1,0)</f>
        <v>0</v>
      </c>
      <c r="AG388" s="76">
        <f t="shared" ref="AG388:AG451" si="679">IF(OR(AND($N388&gt;AE$2,$N388&lt;=AG$2,$J388=3),AND($N388&lt;-AE$2,$N388&gt;=-AG$2,$J388=1)),1,0)</f>
        <v>0</v>
      </c>
      <c r="AH388" s="74">
        <f t="shared" ref="AH388:AH451" si="680">IF(OR(AND($N388&gt;AH$2,$N388&lt;=AJ$2,$J388=1),AND($N388&lt;-AH$2,$N388&gt;=-AJ$2,$J388=3)),1,0)</f>
        <v>0</v>
      </c>
      <c r="AI388" s="75">
        <f t="shared" ref="AI388:AI451" si="681">IF(OR(AND($N388&gt;AH$2,$N388&lt;=AJ$2,$J388=2),AND($N388&lt;-AH$2,$N388&gt;=-AJ$2,$J388=2)),1,0)</f>
        <v>0</v>
      </c>
      <c r="AJ388" s="76">
        <f t="shared" ref="AJ388:AJ451" si="682">IF(OR(AND($N388&gt;AH$2,$N388&lt;=AJ$2,$J388=3),AND($N388&lt;-AH$2,$N388&gt;=-AJ$2,$J388=1)),1,0)</f>
        <v>0</v>
      </c>
      <c r="AK388" s="74">
        <f t="shared" ref="AK388:AK451" si="683">IF(OR(AND($N388&gt;AK$2,$N388&lt;=AM$2,$J388=1),AND($N388&lt;-AK$2,$N388&gt;=-AM$2,$J388=3)),1,0)</f>
        <v>0</v>
      </c>
      <c r="AL388" s="75">
        <f t="shared" ref="AL388:AL451" si="684">IF(OR(AND($N388&gt;AK$2,$N388&lt;=AM$2,$J388=2),AND($N388&lt;-AK$2,$N388&gt;=-AM$2,$J388=2)),1,0)</f>
        <v>0</v>
      </c>
      <c r="AM388" s="76">
        <f t="shared" ref="AM388:AM451" si="685">IF(OR(AND($N388&gt;AK$2,$N388&lt;=AM$2,$J388=3),AND($N388&lt;-AK$2,$N388&gt;=-AM$2,$J388=1)),1,0)</f>
        <v>0</v>
      </c>
      <c r="AN388" s="74">
        <f t="shared" ref="AN388:AN451" si="686">IF(OR(AND($N388&gt;AN$2,$N388&lt;=AP$2,$J388=1),AND($N388&lt;-AN$2,$N388&gt;=-AP$2,$J388=3)),1,0)</f>
        <v>0</v>
      </c>
      <c r="AO388" s="75">
        <f t="shared" ref="AO388:AO451" si="687">IF(OR(AND($N388&gt;AN$2,$N388&lt;=AP$2,$J388=2),AND($N388&lt;-AN$2,$N388&gt;=-AP$2,$J388=2)),1,0)</f>
        <v>0</v>
      </c>
      <c r="AP388" s="76">
        <f t="shared" ref="AP388:AP451" si="688">IF(OR(AND($N388&gt;AN$2,$N388&lt;=AP$2,$J388=3),AND($N388&lt;-AN$2,$N388&gt;=-AP$2,$J388=1)),1,0)</f>
        <v>0</v>
      </c>
      <c r="AQ388" s="77" t="str">
        <f t="shared" si="626"/>
        <v/>
      </c>
      <c r="AR388" s="77" t="str">
        <f t="shared" ref="AR388:AR451" si="689">IFERROR(IF(AQ388-CH388/2&lt;0.01,0.01,AQ388-CH388/2),"")</f>
        <v/>
      </c>
      <c r="AS388" s="78" t="str">
        <f t="shared" ref="AS388:AS451" si="690">IFERROR(IF(J388&gt;0,1-AT388-AR388,""),"")</f>
        <v/>
      </c>
      <c r="AT388" s="77" t="str">
        <f t="shared" ref="AT388:AT451" si="691">IFERROR(IF(1-AR388-CH388&lt;0.01,0.01,1-AR388-CH388),"")</f>
        <v/>
      </c>
      <c r="AU388" s="79">
        <f t="shared" si="617"/>
        <v>0.1</v>
      </c>
      <c r="AV388" s="139">
        <f>DataEntry!P388</f>
        <v>0</v>
      </c>
      <c r="AW388" s="80" t="str">
        <f t="shared" si="627"/>
        <v/>
      </c>
      <c r="AX388" s="80" t="str">
        <f t="shared" si="628"/>
        <v/>
      </c>
      <c r="AY388" s="80" t="str">
        <f t="shared" si="629"/>
        <v/>
      </c>
      <c r="AZ388" s="92" t="str">
        <f>DataEntry!I388</f>
        <v/>
      </c>
      <c r="BA388" s="93" t="str">
        <f>DataEntry!J388</f>
        <v/>
      </c>
      <c r="BB388" s="92" t="str">
        <f>DataEntry!K388</f>
        <v/>
      </c>
      <c r="BC388" s="93" t="str">
        <f>DataEntry!L388</f>
        <v/>
      </c>
      <c r="BD388" s="92" t="str">
        <f>DataEntry!M388</f>
        <v/>
      </c>
      <c r="BE388" s="93" t="str">
        <f>DataEntry!N388</f>
        <v/>
      </c>
      <c r="BF388" s="77" t="str">
        <f t="shared" ref="BF388:BF451" si="692">IFERROR(BA388/(AZ388+BA388)/(BA388/(AZ388+BA388)+BC388/(BB388+BC388)+BE388/(BD388+BE388)),"")</f>
        <v/>
      </c>
      <c r="BG388" s="77" t="str">
        <f t="shared" ref="BG388:BG451" si="693">IFERROR(BC388/(BB388+BC388)/(BA388/(AZ388+BA388)+BC388/(BB388+BC388)+BE388/(BD388+BE388)),"")</f>
        <v/>
      </c>
      <c r="BH388" s="77" t="str">
        <f t="shared" ref="BH388:BH451" si="694">IFERROR(BE388/(BD388+BE388)/(BA388/(AZ388+BA388)+BC388/(BB388+BC388)+BE388/(BD388+BE388)),"")</f>
        <v/>
      </c>
      <c r="BI388" s="83">
        <f t="shared" ref="BI388:BI451" si="695">IF(J388=1,1,0)</f>
        <v>0</v>
      </c>
      <c r="BJ388" s="83">
        <f t="shared" ref="BJ388:BJ451" si="696">IF(J388=2,1,0)</f>
        <v>0</v>
      </c>
      <c r="BK388" s="83">
        <f t="shared" ref="BK388:BK451" si="697">IF(J388=3,1,0)</f>
        <v>0</v>
      </c>
      <c r="BL388" s="84" t="str">
        <f t="shared" si="630"/>
        <v/>
      </c>
      <c r="BM388" s="84" t="str">
        <f t="shared" si="631"/>
        <v/>
      </c>
      <c r="BN388" s="85" t="str">
        <f t="shared" ref="BN388:BN451" si="698">IFERROR(BL388-BM388,"")</f>
        <v/>
      </c>
      <c r="BO388" s="84" t="str">
        <f t="shared" si="632"/>
        <v/>
      </c>
      <c r="BP388" s="84" t="str">
        <f t="shared" si="633"/>
        <v/>
      </c>
      <c r="BQ388" s="84" t="str">
        <f t="shared" si="634"/>
        <v/>
      </c>
      <c r="BR388" s="84" t="str">
        <f t="shared" ref="BR388:BT451" si="699">IF(AND(SUM($BI388:$BK388)=1,SUM($BF388:$BH388)=1),BF388,"")</f>
        <v/>
      </c>
      <c r="BS388" s="84" t="str">
        <f t="shared" si="699"/>
        <v/>
      </c>
      <c r="BT388" s="84" t="str">
        <f t="shared" si="699"/>
        <v/>
      </c>
      <c r="BU388" s="86" t="str">
        <f t="shared" ref="BU388:BW451" si="700">IF(BO388="","",BI388)</f>
        <v/>
      </c>
      <c r="BV388" s="86" t="str">
        <f t="shared" si="700"/>
        <v/>
      </c>
      <c r="BW388" s="86" t="str">
        <f t="shared" si="700"/>
        <v/>
      </c>
      <c r="BX388" s="86" t="str">
        <f t="shared" ref="BX388:BZ451" si="701">IF(BR388="","",BI388)</f>
        <v/>
      </c>
      <c r="BY388" s="86" t="str">
        <f t="shared" si="701"/>
        <v/>
      </c>
      <c r="BZ388" s="86" t="str">
        <f t="shared" si="701"/>
        <v/>
      </c>
      <c r="CA388" s="83">
        <f>IF(AND(DataEntry!B388&gt;=ExFrom,DataEntry!B388&lt;=ExTo),0,IF(AR388&lt;DS388,0,DB388))</f>
        <v>0</v>
      </c>
      <c r="CB388" s="83">
        <f>IF(AND(DataEntry!B388&gt;=ExFrom,DataEntry!B388&lt;=ExTo),0,IF(AT388&lt;DT388,0,DC388))</f>
        <v>0</v>
      </c>
      <c r="CC388" s="14" t="str">
        <f t="shared" ref="CC388:CC451" si="702">IFERROR(ROUND((CA388*(AZ388+BA388)/BA388*BX388-CA388)+(CB388*(BD388+BE388)/BE388*BZ388-CB388),2),"")</f>
        <v/>
      </c>
      <c r="CD388" s="72" t="str">
        <f t="shared" si="635"/>
        <v/>
      </c>
      <c r="CE388" s="87" t="str">
        <f t="shared" ref="CE388:CE451" si="703">IFERROR(BA388/(AZ388+BA388)+BC388/(BB388+BC388)+BE388/(BD388+BE388)-1,"")</f>
        <v/>
      </c>
      <c r="CF388" s="88">
        <f t="shared" ref="CF388:CF451" si="704">IFERROR((1+AR388)*0.5*(AR388*(AZ388+BA388)/BA388-1),0)</f>
        <v>0</v>
      </c>
      <c r="CG388" s="88">
        <f t="shared" ref="CG388:CG451" si="705">IFERROR((1+AT388)*0.5*(AT388*(BD388+BE388)/BE388-1),0)</f>
        <v>0</v>
      </c>
      <c r="CH388" s="87" t="str">
        <f t="shared" ref="CH388:CH451" si="706">IF(DU388&lt;0.01,0.01,DU388)</f>
        <v/>
      </c>
      <c r="CI388" s="89">
        <f t="shared" si="636"/>
        <v>1</v>
      </c>
      <c r="CJ388" s="89">
        <f t="shared" si="637"/>
        <v>1</v>
      </c>
      <c r="CK388" s="157">
        <f t="shared" si="638"/>
        <v>0</v>
      </c>
      <c r="CL388" s="90">
        <f t="shared" si="639"/>
        <v>0</v>
      </c>
      <c r="CM388" s="157">
        <f t="shared" si="640"/>
        <v>0</v>
      </c>
      <c r="CN388" s="90">
        <f t="shared" si="641"/>
        <v>0</v>
      </c>
      <c r="CO388" s="157">
        <f t="shared" si="642"/>
        <v>0</v>
      </c>
      <c r="CP388" s="90">
        <f t="shared" si="643"/>
        <v>0</v>
      </c>
      <c r="CQ388" s="157">
        <f t="shared" si="644"/>
        <v>0</v>
      </c>
      <c r="CR388" s="90">
        <f t="shared" si="645"/>
        <v>0</v>
      </c>
      <c r="CS388" s="157">
        <f t="shared" si="646"/>
        <v>0</v>
      </c>
      <c r="CT388" s="90">
        <f t="shared" si="647"/>
        <v>0</v>
      </c>
      <c r="CU388" s="157">
        <f t="shared" si="648"/>
        <v>0</v>
      </c>
      <c r="CV388" s="90">
        <f t="shared" si="649"/>
        <v>0</v>
      </c>
      <c r="CW388" s="157">
        <f t="shared" si="650"/>
        <v>0</v>
      </c>
      <c r="CX388" s="90">
        <f t="shared" si="651"/>
        <v>0</v>
      </c>
      <c r="CY388" s="157">
        <f t="shared" si="652"/>
        <v>0</v>
      </c>
      <c r="CZ388" s="90">
        <f t="shared" si="653"/>
        <v>0</v>
      </c>
      <c r="DA388" s="94" t="str">
        <f>DataEntry!B388</f>
        <v/>
      </c>
      <c r="DB388" s="83">
        <f t="shared" si="654"/>
        <v>0</v>
      </c>
      <c r="DC388" s="83">
        <f t="shared" si="655"/>
        <v>0</v>
      </c>
      <c r="DD388" s="145" t="str">
        <f t="shared" ref="DD388:DD451" si="707">IFERROR(CHOOSE($J388,$B388,"",""),"")</f>
        <v/>
      </c>
      <c r="DE388" s="145" t="str">
        <f t="shared" ref="DE388:DE451" si="708">IFERROR(CHOOSE($J388,"",$B388,""),"")</f>
        <v/>
      </c>
      <c r="DF388" s="145" t="str">
        <f t="shared" ref="DF388:DF451" si="709">IFERROR(CHOOSE($J388,"","",$B388),"")</f>
        <v/>
      </c>
      <c r="DG388" s="145" t="str">
        <f t="shared" ref="DG388:DG451" si="710">IFERROR(CHOOSE($J388,"","",$E388),"")</f>
        <v/>
      </c>
      <c r="DH388" s="145" t="str">
        <f t="shared" ref="DH388:DH451" si="711">IFERROR(CHOOSE($J388,"",$E388,""),"")</f>
        <v/>
      </c>
      <c r="DI388" s="145" t="str">
        <f t="shared" ref="DI388:DI451" si="712">IFERROR(CHOOSE($J388,$E388,"",""),"")</f>
        <v/>
      </c>
      <c r="DJ388" s="83">
        <f t="shared" ref="DJ388:DJ451" si="713">IF(J388="",0,CA388)</f>
        <v>0</v>
      </c>
      <c r="DK388" s="83">
        <f t="shared" ref="DK388:DK451" si="714">IF(J388="",0,CB388)</f>
        <v>0</v>
      </c>
      <c r="DL388" s="84" t="str">
        <f t="shared" ref="DL388:DL451" si="715">IFERROR(ROUND((CA388+CB388)/(BB388/BC388),2),"")</f>
        <v/>
      </c>
      <c r="DM388" s="14" t="str">
        <f t="shared" ref="DM388:DM451" si="716">IFERROR(ROUND((DL388*(BB388+BC388)/BC388*BY388-DL388),2),"")</f>
        <v/>
      </c>
      <c r="DN388" s="87">
        <f>IFERROR(DO388*(1-DCFactor)+Results!DP388*DCFactor,"")</f>
        <v>0.2762705882352941</v>
      </c>
      <c r="DO388" s="87">
        <f>(DFactor*Rounds*Number/2+SUM(BV$3:BV376))/(Rounds*Number/2+COUNT(BV$3:BV376))</f>
        <v>0.2656470588235294</v>
      </c>
      <c r="DP388" s="87">
        <f t="shared" si="656"/>
        <v>0.29599999999999999</v>
      </c>
      <c r="DQ388" s="84">
        <f t="shared" si="657"/>
        <v>0</v>
      </c>
      <c r="DR388" s="84">
        <f t="shared" si="658"/>
        <v>0</v>
      </c>
      <c r="DS388" s="87">
        <f t="shared" si="659"/>
        <v>0.33666666666666667</v>
      </c>
      <c r="DT388" s="87">
        <f t="shared" si="660"/>
        <v>0.33666666666666667</v>
      </c>
      <c r="DU388" s="87" t="str">
        <f t="shared" si="661"/>
        <v/>
      </c>
      <c r="DV388" s="86" t="str">
        <f t="shared" ref="DV388:DV451" si="717">IFERROR(H388-I388,"")</f>
        <v/>
      </c>
      <c r="DW388" s="86" t="str">
        <f t="shared" ref="DW388:DW451" si="718">IFERROR(I388-H388,"")</f>
        <v/>
      </c>
    </row>
    <row r="389" spans="1:127" x14ac:dyDescent="0.25">
      <c r="A389" s="69">
        <v>387</v>
      </c>
      <c r="B389" s="70" t="str">
        <f>DataEntry!C389</f>
        <v/>
      </c>
      <c r="C389" s="71">
        <f>COUNTIF(D$2:D389,D389)+COUNTIF(G$2:G389,D389)</f>
        <v>162</v>
      </c>
      <c r="D389" s="72" t="str">
        <f t="shared" si="619"/>
        <v/>
      </c>
      <c r="E389" s="70" t="str">
        <f>DataEntry!E389</f>
        <v/>
      </c>
      <c r="F389" s="71">
        <f>COUNTIF(D$2:D389,G389)+COUNTIF(G$2:G389,G389)</f>
        <v>162</v>
      </c>
      <c r="G389" s="72" t="str">
        <f t="shared" si="620"/>
        <v/>
      </c>
      <c r="H389" s="73" t="str">
        <f>DataEntry!G389</f>
        <v/>
      </c>
      <c r="I389" s="73" t="str">
        <f>DataEntry!H389</f>
        <v/>
      </c>
      <c r="J389" s="158" t="str">
        <f t="shared" si="618"/>
        <v/>
      </c>
      <c r="K389" s="156">
        <f t="shared" si="621"/>
        <v>0</v>
      </c>
      <c r="L389" s="224" t="str">
        <f t="shared" si="622"/>
        <v/>
      </c>
      <c r="M389" s="224" t="str">
        <f t="shared" si="623"/>
        <v/>
      </c>
      <c r="N389" s="236" t="str">
        <f t="shared" si="662"/>
        <v/>
      </c>
      <c r="O389" s="22" t="str">
        <f t="shared" si="663"/>
        <v>TG162</v>
      </c>
      <c r="P389" s="248" t="str">
        <f t="shared" si="624"/>
        <v/>
      </c>
      <c r="Q389" s="22" t="str">
        <f t="shared" si="664"/>
        <v>TG162</v>
      </c>
      <c r="R389" s="248" t="str">
        <f t="shared" si="625"/>
        <v/>
      </c>
      <c r="S389" s="74">
        <f t="shared" si="665"/>
        <v>0</v>
      </c>
      <c r="T389" s="75">
        <f t="shared" si="666"/>
        <v>0</v>
      </c>
      <c r="U389" s="76">
        <f t="shared" si="667"/>
        <v>0</v>
      </c>
      <c r="V389" s="74">
        <f t="shared" si="668"/>
        <v>0</v>
      </c>
      <c r="W389" s="75">
        <f t="shared" si="669"/>
        <v>0</v>
      </c>
      <c r="X389" s="76">
        <f t="shared" si="670"/>
        <v>0</v>
      </c>
      <c r="Y389" s="74">
        <f t="shared" si="671"/>
        <v>0</v>
      </c>
      <c r="Z389" s="75">
        <f t="shared" si="672"/>
        <v>0</v>
      </c>
      <c r="AA389" s="76">
        <f t="shared" si="673"/>
        <v>0</v>
      </c>
      <c r="AB389" s="74">
        <f t="shared" si="674"/>
        <v>0</v>
      </c>
      <c r="AC389" s="75">
        <f t="shared" si="675"/>
        <v>0</v>
      </c>
      <c r="AD389" s="76">
        <f t="shared" si="676"/>
        <v>0</v>
      </c>
      <c r="AE389" s="74">
        <f t="shared" si="677"/>
        <v>0</v>
      </c>
      <c r="AF389" s="75">
        <f t="shared" si="678"/>
        <v>0</v>
      </c>
      <c r="AG389" s="76">
        <f t="shared" si="679"/>
        <v>0</v>
      </c>
      <c r="AH389" s="74">
        <f t="shared" si="680"/>
        <v>0</v>
      </c>
      <c r="AI389" s="75">
        <f t="shared" si="681"/>
        <v>0</v>
      </c>
      <c r="AJ389" s="76">
        <f t="shared" si="682"/>
        <v>0</v>
      </c>
      <c r="AK389" s="74">
        <f t="shared" si="683"/>
        <v>0</v>
      </c>
      <c r="AL389" s="75">
        <f t="shared" si="684"/>
        <v>0</v>
      </c>
      <c r="AM389" s="76">
        <f t="shared" si="685"/>
        <v>0</v>
      </c>
      <c r="AN389" s="74">
        <f t="shared" si="686"/>
        <v>0</v>
      </c>
      <c r="AO389" s="75">
        <f t="shared" si="687"/>
        <v>0</v>
      </c>
      <c r="AP389" s="76">
        <f t="shared" si="688"/>
        <v>0</v>
      </c>
      <c r="AQ389" s="77" t="str">
        <f t="shared" si="626"/>
        <v/>
      </c>
      <c r="AR389" s="77" t="str">
        <f t="shared" si="689"/>
        <v/>
      </c>
      <c r="AS389" s="78" t="str">
        <f t="shared" si="690"/>
        <v/>
      </c>
      <c r="AT389" s="77" t="str">
        <f t="shared" si="691"/>
        <v/>
      </c>
      <c r="AU389" s="79">
        <f t="shared" ref="AU389:AU452" si="719">AU388</f>
        <v>0.1</v>
      </c>
      <c r="AV389" s="139">
        <f>DataEntry!P389</f>
        <v>0</v>
      </c>
      <c r="AW389" s="80" t="str">
        <f t="shared" si="627"/>
        <v/>
      </c>
      <c r="AX389" s="80" t="str">
        <f t="shared" si="628"/>
        <v/>
      </c>
      <c r="AY389" s="80" t="str">
        <f t="shared" si="629"/>
        <v/>
      </c>
      <c r="AZ389" s="92" t="str">
        <f>DataEntry!I389</f>
        <v/>
      </c>
      <c r="BA389" s="93" t="str">
        <f>DataEntry!J389</f>
        <v/>
      </c>
      <c r="BB389" s="92" t="str">
        <f>DataEntry!K389</f>
        <v/>
      </c>
      <c r="BC389" s="93" t="str">
        <f>DataEntry!L389</f>
        <v/>
      </c>
      <c r="BD389" s="92" t="str">
        <f>DataEntry!M389</f>
        <v/>
      </c>
      <c r="BE389" s="93" t="str">
        <f>DataEntry!N389</f>
        <v/>
      </c>
      <c r="BF389" s="77" t="str">
        <f t="shared" si="692"/>
        <v/>
      </c>
      <c r="BG389" s="77" t="str">
        <f t="shared" si="693"/>
        <v/>
      </c>
      <c r="BH389" s="77" t="str">
        <f t="shared" si="694"/>
        <v/>
      </c>
      <c r="BI389" s="83">
        <f t="shared" si="695"/>
        <v>0</v>
      </c>
      <c r="BJ389" s="83">
        <f t="shared" si="696"/>
        <v>0</v>
      </c>
      <c r="BK389" s="83">
        <f t="shared" si="697"/>
        <v>0</v>
      </c>
      <c r="BL389" s="84" t="str">
        <f t="shared" si="630"/>
        <v/>
      </c>
      <c r="BM389" s="84" t="str">
        <f t="shared" si="631"/>
        <v/>
      </c>
      <c r="BN389" s="85" t="str">
        <f t="shared" si="698"/>
        <v/>
      </c>
      <c r="BO389" s="84" t="str">
        <f t="shared" si="632"/>
        <v/>
      </c>
      <c r="BP389" s="84" t="str">
        <f t="shared" si="633"/>
        <v/>
      </c>
      <c r="BQ389" s="84" t="str">
        <f t="shared" si="634"/>
        <v/>
      </c>
      <c r="BR389" s="84" t="str">
        <f t="shared" si="699"/>
        <v/>
      </c>
      <c r="BS389" s="84" t="str">
        <f t="shared" si="699"/>
        <v/>
      </c>
      <c r="BT389" s="84" t="str">
        <f t="shared" si="699"/>
        <v/>
      </c>
      <c r="BU389" s="86" t="str">
        <f t="shared" si="700"/>
        <v/>
      </c>
      <c r="BV389" s="86" t="str">
        <f t="shared" si="700"/>
        <v/>
      </c>
      <c r="BW389" s="86" t="str">
        <f t="shared" si="700"/>
        <v/>
      </c>
      <c r="BX389" s="86" t="str">
        <f t="shared" si="701"/>
        <v/>
      </c>
      <c r="BY389" s="86" t="str">
        <f t="shared" si="701"/>
        <v/>
      </c>
      <c r="BZ389" s="86" t="str">
        <f t="shared" si="701"/>
        <v/>
      </c>
      <c r="CA389" s="83">
        <f>IF(AND(DataEntry!B389&gt;=ExFrom,DataEntry!B389&lt;=ExTo),0,IF(AR389&lt;DS389,0,DB389))</f>
        <v>0</v>
      </c>
      <c r="CB389" s="83">
        <f>IF(AND(DataEntry!B389&gt;=ExFrom,DataEntry!B389&lt;=ExTo),0,IF(AT389&lt;DT389,0,DC389))</f>
        <v>0</v>
      </c>
      <c r="CC389" s="14" t="str">
        <f t="shared" si="702"/>
        <v/>
      </c>
      <c r="CD389" s="72" t="str">
        <f t="shared" si="635"/>
        <v/>
      </c>
      <c r="CE389" s="87" t="str">
        <f t="shared" si="703"/>
        <v/>
      </c>
      <c r="CF389" s="88">
        <f t="shared" si="704"/>
        <v>0</v>
      </c>
      <c r="CG389" s="88">
        <f t="shared" si="705"/>
        <v>0</v>
      </c>
      <c r="CH389" s="87" t="str">
        <f t="shared" si="706"/>
        <v/>
      </c>
      <c r="CI389" s="89">
        <f t="shared" si="636"/>
        <v>1</v>
      </c>
      <c r="CJ389" s="89">
        <f t="shared" si="637"/>
        <v>1</v>
      </c>
      <c r="CK389" s="157">
        <f t="shared" si="638"/>
        <v>0</v>
      </c>
      <c r="CL389" s="90">
        <f t="shared" si="639"/>
        <v>0</v>
      </c>
      <c r="CM389" s="157">
        <f t="shared" si="640"/>
        <v>0</v>
      </c>
      <c r="CN389" s="90">
        <f t="shared" si="641"/>
        <v>0</v>
      </c>
      <c r="CO389" s="157">
        <f t="shared" si="642"/>
        <v>0</v>
      </c>
      <c r="CP389" s="90">
        <f t="shared" si="643"/>
        <v>0</v>
      </c>
      <c r="CQ389" s="157">
        <f t="shared" si="644"/>
        <v>0</v>
      </c>
      <c r="CR389" s="90">
        <f t="shared" si="645"/>
        <v>0</v>
      </c>
      <c r="CS389" s="157">
        <f t="shared" si="646"/>
        <v>0</v>
      </c>
      <c r="CT389" s="90">
        <f t="shared" si="647"/>
        <v>0</v>
      </c>
      <c r="CU389" s="157">
        <f t="shared" si="648"/>
        <v>0</v>
      </c>
      <c r="CV389" s="90">
        <f t="shared" si="649"/>
        <v>0</v>
      </c>
      <c r="CW389" s="157">
        <f t="shared" si="650"/>
        <v>0</v>
      </c>
      <c r="CX389" s="90">
        <f t="shared" si="651"/>
        <v>0</v>
      </c>
      <c r="CY389" s="157">
        <f t="shared" si="652"/>
        <v>0</v>
      </c>
      <c r="CZ389" s="90">
        <f t="shared" si="653"/>
        <v>0</v>
      </c>
      <c r="DA389" s="94" t="str">
        <f>DataEntry!B389</f>
        <v/>
      </c>
      <c r="DB389" s="83">
        <f t="shared" si="654"/>
        <v>0</v>
      </c>
      <c r="DC389" s="83">
        <f t="shared" si="655"/>
        <v>0</v>
      </c>
      <c r="DD389" s="145" t="str">
        <f t="shared" si="707"/>
        <v/>
      </c>
      <c r="DE389" s="145" t="str">
        <f t="shared" si="708"/>
        <v/>
      </c>
      <c r="DF389" s="145" t="str">
        <f t="shared" si="709"/>
        <v/>
      </c>
      <c r="DG389" s="145" t="str">
        <f t="shared" si="710"/>
        <v/>
      </c>
      <c r="DH389" s="145" t="str">
        <f t="shared" si="711"/>
        <v/>
      </c>
      <c r="DI389" s="145" t="str">
        <f t="shared" si="712"/>
        <v/>
      </c>
      <c r="DJ389" s="83">
        <f t="shared" si="713"/>
        <v>0</v>
      </c>
      <c r="DK389" s="83">
        <f t="shared" si="714"/>
        <v>0</v>
      </c>
      <c r="DL389" s="84" t="str">
        <f t="shared" si="715"/>
        <v/>
      </c>
      <c r="DM389" s="14" t="str">
        <f t="shared" si="716"/>
        <v/>
      </c>
      <c r="DN389" s="87">
        <f>IFERROR(DO389*(1-DCFactor)+Results!DP389*DCFactor,"")</f>
        <v>0.2762705882352941</v>
      </c>
      <c r="DO389" s="87">
        <f>(DFactor*Rounds*Number/2+SUM(BV$3:BV377))/(Rounds*Number/2+COUNT(BV$3:BV377))</f>
        <v>0.2656470588235294</v>
      </c>
      <c r="DP389" s="87">
        <f t="shared" si="656"/>
        <v>0.29599999999999999</v>
      </c>
      <c r="DQ389" s="84">
        <f t="shared" si="657"/>
        <v>0</v>
      </c>
      <c r="DR389" s="84">
        <f t="shared" si="658"/>
        <v>0</v>
      </c>
      <c r="DS389" s="87">
        <f t="shared" si="659"/>
        <v>0.33666666666666667</v>
      </c>
      <c r="DT389" s="87">
        <f t="shared" si="660"/>
        <v>0.33666666666666667</v>
      </c>
      <c r="DU389" s="87" t="str">
        <f t="shared" si="661"/>
        <v/>
      </c>
      <c r="DV389" s="86" t="str">
        <f t="shared" si="717"/>
        <v/>
      </c>
      <c r="DW389" s="86" t="str">
        <f t="shared" si="718"/>
        <v/>
      </c>
    </row>
    <row r="390" spans="1:127" x14ac:dyDescent="0.25">
      <c r="A390" s="69">
        <v>388</v>
      </c>
      <c r="B390" s="70" t="str">
        <f>DataEntry!C390</f>
        <v/>
      </c>
      <c r="C390" s="71">
        <f>COUNTIF(D$2:D390,D390)+COUNTIF(G$2:G390,D390)</f>
        <v>164</v>
      </c>
      <c r="D390" s="72" t="str">
        <f t="shared" si="619"/>
        <v/>
      </c>
      <c r="E390" s="70" t="str">
        <f>DataEntry!E390</f>
        <v/>
      </c>
      <c r="F390" s="71">
        <f>COUNTIF(D$2:D390,G390)+COUNTIF(G$2:G390,G390)</f>
        <v>164</v>
      </c>
      <c r="G390" s="72" t="str">
        <f t="shared" si="620"/>
        <v/>
      </c>
      <c r="H390" s="73" t="str">
        <f>DataEntry!G390</f>
        <v/>
      </c>
      <c r="I390" s="73" t="str">
        <f>DataEntry!H390</f>
        <v/>
      </c>
      <c r="J390" s="158" t="str">
        <f t="shared" si="618"/>
        <v/>
      </c>
      <c r="K390" s="156">
        <f t="shared" si="621"/>
        <v>0</v>
      </c>
      <c r="L390" s="224" t="str">
        <f t="shared" si="622"/>
        <v/>
      </c>
      <c r="M390" s="224" t="str">
        <f t="shared" si="623"/>
        <v/>
      </c>
      <c r="N390" s="236" t="str">
        <f t="shared" si="662"/>
        <v/>
      </c>
      <c r="O390" s="22" t="str">
        <f t="shared" si="663"/>
        <v>TG164</v>
      </c>
      <c r="P390" s="248" t="str">
        <f t="shared" si="624"/>
        <v/>
      </c>
      <c r="Q390" s="22" t="str">
        <f t="shared" si="664"/>
        <v>TG164</v>
      </c>
      <c r="R390" s="248" t="str">
        <f t="shared" si="625"/>
        <v/>
      </c>
      <c r="S390" s="74">
        <f t="shared" si="665"/>
        <v>0</v>
      </c>
      <c r="T390" s="75">
        <f t="shared" si="666"/>
        <v>0</v>
      </c>
      <c r="U390" s="76">
        <f t="shared" si="667"/>
        <v>0</v>
      </c>
      <c r="V390" s="74">
        <f t="shared" si="668"/>
        <v>0</v>
      </c>
      <c r="W390" s="75">
        <f t="shared" si="669"/>
        <v>0</v>
      </c>
      <c r="X390" s="76">
        <f t="shared" si="670"/>
        <v>0</v>
      </c>
      <c r="Y390" s="74">
        <f t="shared" si="671"/>
        <v>0</v>
      </c>
      <c r="Z390" s="75">
        <f t="shared" si="672"/>
        <v>0</v>
      </c>
      <c r="AA390" s="76">
        <f t="shared" si="673"/>
        <v>0</v>
      </c>
      <c r="AB390" s="74">
        <f t="shared" si="674"/>
        <v>0</v>
      </c>
      <c r="AC390" s="75">
        <f t="shared" si="675"/>
        <v>0</v>
      </c>
      <c r="AD390" s="76">
        <f t="shared" si="676"/>
        <v>0</v>
      </c>
      <c r="AE390" s="74">
        <f t="shared" si="677"/>
        <v>0</v>
      </c>
      <c r="AF390" s="75">
        <f t="shared" si="678"/>
        <v>0</v>
      </c>
      <c r="AG390" s="76">
        <f t="shared" si="679"/>
        <v>0</v>
      </c>
      <c r="AH390" s="74">
        <f t="shared" si="680"/>
        <v>0</v>
      </c>
      <c r="AI390" s="75">
        <f t="shared" si="681"/>
        <v>0</v>
      </c>
      <c r="AJ390" s="76">
        <f t="shared" si="682"/>
        <v>0</v>
      </c>
      <c r="AK390" s="74">
        <f t="shared" si="683"/>
        <v>0</v>
      </c>
      <c r="AL390" s="75">
        <f t="shared" si="684"/>
        <v>0</v>
      </c>
      <c r="AM390" s="76">
        <f t="shared" si="685"/>
        <v>0</v>
      </c>
      <c r="AN390" s="74">
        <f t="shared" si="686"/>
        <v>0</v>
      </c>
      <c r="AO390" s="75">
        <f t="shared" si="687"/>
        <v>0</v>
      </c>
      <c r="AP390" s="76">
        <f t="shared" si="688"/>
        <v>0</v>
      </c>
      <c r="AQ390" s="77" t="str">
        <f t="shared" si="626"/>
        <v/>
      </c>
      <c r="AR390" s="77" t="str">
        <f t="shared" si="689"/>
        <v/>
      </c>
      <c r="AS390" s="78" t="str">
        <f t="shared" si="690"/>
        <v/>
      </c>
      <c r="AT390" s="77" t="str">
        <f t="shared" si="691"/>
        <v/>
      </c>
      <c r="AU390" s="79">
        <f t="shared" si="719"/>
        <v>0.1</v>
      </c>
      <c r="AV390" s="139">
        <f>DataEntry!P390</f>
        <v>0</v>
      </c>
      <c r="AW390" s="80" t="str">
        <f t="shared" si="627"/>
        <v/>
      </c>
      <c r="AX390" s="80" t="str">
        <f t="shared" si="628"/>
        <v/>
      </c>
      <c r="AY390" s="80" t="str">
        <f t="shared" si="629"/>
        <v/>
      </c>
      <c r="AZ390" s="92" t="str">
        <f>DataEntry!I390</f>
        <v/>
      </c>
      <c r="BA390" s="93" t="str">
        <f>DataEntry!J390</f>
        <v/>
      </c>
      <c r="BB390" s="92" t="str">
        <f>DataEntry!K390</f>
        <v/>
      </c>
      <c r="BC390" s="93" t="str">
        <f>DataEntry!L390</f>
        <v/>
      </c>
      <c r="BD390" s="92" t="str">
        <f>DataEntry!M390</f>
        <v/>
      </c>
      <c r="BE390" s="93" t="str">
        <f>DataEntry!N390</f>
        <v/>
      </c>
      <c r="BF390" s="77" t="str">
        <f t="shared" si="692"/>
        <v/>
      </c>
      <c r="BG390" s="77" t="str">
        <f t="shared" si="693"/>
        <v/>
      </c>
      <c r="BH390" s="77" t="str">
        <f t="shared" si="694"/>
        <v/>
      </c>
      <c r="BI390" s="83">
        <f t="shared" si="695"/>
        <v>0</v>
      </c>
      <c r="BJ390" s="83">
        <f t="shared" si="696"/>
        <v>0</v>
      </c>
      <c r="BK390" s="83">
        <f t="shared" si="697"/>
        <v>0</v>
      </c>
      <c r="BL390" s="84" t="str">
        <f t="shared" si="630"/>
        <v/>
      </c>
      <c r="BM390" s="84" t="str">
        <f t="shared" si="631"/>
        <v/>
      </c>
      <c r="BN390" s="85" t="str">
        <f t="shared" si="698"/>
        <v/>
      </c>
      <c r="BO390" s="84" t="str">
        <f t="shared" si="632"/>
        <v/>
      </c>
      <c r="BP390" s="84" t="str">
        <f t="shared" si="633"/>
        <v/>
      </c>
      <c r="BQ390" s="84" t="str">
        <f t="shared" si="634"/>
        <v/>
      </c>
      <c r="BR390" s="84" t="str">
        <f t="shared" si="699"/>
        <v/>
      </c>
      <c r="BS390" s="84" t="str">
        <f t="shared" si="699"/>
        <v/>
      </c>
      <c r="BT390" s="84" t="str">
        <f t="shared" si="699"/>
        <v/>
      </c>
      <c r="BU390" s="86" t="str">
        <f t="shared" si="700"/>
        <v/>
      </c>
      <c r="BV390" s="86" t="str">
        <f t="shared" si="700"/>
        <v/>
      </c>
      <c r="BW390" s="86" t="str">
        <f t="shared" si="700"/>
        <v/>
      </c>
      <c r="BX390" s="86" t="str">
        <f t="shared" si="701"/>
        <v/>
      </c>
      <c r="BY390" s="86" t="str">
        <f t="shared" si="701"/>
        <v/>
      </c>
      <c r="BZ390" s="86" t="str">
        <f t="shared" si="701"/>
        <v/>
      </c>
      <c r="CA390" s="83">
        <f>IF(AND(DataEntry!B390&gt;=ExFrom,DataEntry!B390&lt;=ExTo),0,IF(AR390&lt;DS390,0,DB390))</f>
        <v>0</v>
      </c>
      <c r="CB390" s="83">
        <f>IF(AND(DataEntry!B390&gt;=ExFrom,DataEntry!B390&lt;=ExTo),0,IF(AT390&lt;DT390,0,DC390))</f>
        <v>0</v>
      </c>
      <c r="CC390" s="14" t="str">
        <f t="shared" si="702"/>
        <v/>
      </c>
      <c r="CD390" s="72" t="str">
        <f t="shared" si="635"/>
        <v/>
      </c>
      <c r="CE390" s="87" t="str">
        <f t="shared" si="703"/>
        <v/>
      </c>
      <c r="CF390" s="88">
        <f t="shared" si="704"/>
        <v>0</v>
      </c>
      <c r="CG390" s="88">
        <f t="shared" si="705"/>
        <v>0</v>
      </c>
      <c r="CH390" s="87" t="str">
        <f t="shared" si="706"/>
        <v/>
      </c>
      <c r="CI390" s="89">
        <f t="shared" si="636"/>
        <v>1</v>
      </c>
      <c r="CJ390" s="89">
        <f t="shared" si="637"/>
        <v>1</v>
      </c>
      <c r="CK390" s="157">
        <f t="shared" si="638"/>
        <v>0</v>
      </c>
      <c r="CL390" s="90">
        <f t="shared" si="639"/>
        <v>0</v>
      </c>
      <c r="CM390" s="157">
        <f t="shared" si="640"/>
        <v>0</v>
      </c>
      <c r="CN390" s="90">
        <f t="shared" si="641"/>
        <v>0</v>
      </c>
      <c r="CO390" s="157">
        <f t="shared" si="642"/>
        <v>0</v>
      </c>
      <c r="CP390" s="90">
        <f t="shared" si="643"/>
        <v>0</v>
      </c>
      <c r="CQ390" s="157">
        <f t="shared" si="644"/>
        <v>0</v>
      </c>
      <c r="CR390" s="90">
        <f t="shared" si="645"/>
        <v>0</v>
      </c>
      <c r="CS390" s="157">
        <f t="shared" si="646"/>
        <v>0</v>
      </c>
      <c r="CT390" s="90">
        <f t="shared" si="647"/>
        <v>0</v>
      </c>
      <c r="CU390" s="157">
        <f t="shared" si="648"/>
        <v>0</v>
      </c>
      <c r="CV390" s="90">
        <f t="shared" si="649"/>
        <v>0</v>
      </c>
      <c r="CW390" s="157">
        <f t="shared" si="650"/>
        <v>0</v>
      </c>
      <c r="CX390" s="90">
        <f t="shared" si="651"/>
        <v>0</v>
      </c>
      <c r="CY390" s="157">
        <f t="shared" si="652"/>
        <v>0</v>
      </c>
      <c r="CZ390" s="90">
        <f t="shared" si="653"/>
        <v>0</v>
      </c>
      <c r="DA390" s="94" t="str">
        <f>DataEntry!B390</f>
        <v/>
      </c>
      <c r="DB390" s="83">
        <f t="shared" si="654"/>
        <v>0</v>
      </c>
      <c r="DC390" s="83">
        <f t="shared" si="655"/>
        <v>0</v>
      </c>
      <c r="DD390" s="145" t="str">
        <f t="shared" si="707"/>
        <v/>
      </c>
      <c r="DE390" s="145" t="str">
        <f t="shared" si="708"/>
        <v/>
      </c>
      <c r="DF390" s="145" t="str">
        <f t="shared" si="709"/>
        <v/>
      </c>
      <c r="DG390" s="145" t="str">
        <f t="shared" si="710"/>
        <v/>
      </c>
      <c r="DH390" s="145" t="str">
        <f t="shared" si="711"/>
        <v/>
      </c>
      <c r="DI390" s="145" t="str">
        <f t="shared" si="712"/>
        <v/>
      </c>
      <c r="DJ390" s="83">
        <f t="shared" si="713"/>
        <v>0</v>
      </c>
      <c r="DK390" s="83">
        <f t="shared" si="714"/>
        <v>0</v>
      </c>
      <c r="DL390" s="84" t="str">
        <f t="shared" si="715"/>
        <v/>
      </c>
      <c r="DM390" s="14" t="str">
        <f t="shared" si="716"/>
        <v/>
      </c>
      <c r="DN390" s="87">
        <f>IFERROR(DO390*(1-DCFactor)+Results!DP390*DCFactor,"")</f>
        <v>0.2762705882352941</v>
      </c>
      <c r="DO390" s="87">
        <f>(DFactor*Rounds*Number/2+SUM(BV$3:BV378))/(Rounds*Number/2+COUNT(BV$3:BV378))</f>
        <v>0.2656470588235294</v>
      </c>
      <c r="DP390" s="87">
        <f t="shared" si="656"/>
        <v>0.29599999999999999</v>
      </c>
      <c r="DQ390" s="84">
        <f t="shared" si="657"/>
        <v>0</v>
      </c>
      <c r="DR390" s="84">
        <f t="shared" si="658"/>
        <v>0</v>
      </c>
      <c r="DS390" s="87">
        <f t="shared" si="659"/>
        <v>0.33666666666666667</v>
      </c>
      <c r="DT390" s="87">
        <f t="shared" si="660"/>
        <v>0.33666666666666667</v>
      </c>
      <c r="DU390" s="87" t="str">
        <f t="shared" si="661"/>
        <v/>
      </c>
      <c r="DV390" s="86" t="str">
        <f t="shared" si="717"/>
        <v/>
      </c>
      <c r="DW390" s="86" t="str">
        <f t="shared" si="718"/>
        <v/>
      </c>
    </row>
    <row r="391" spans="1:127" x14ac:dyDescent="0.25">
      <c r="A391" s="69">
        <v>389</v>
      </c>
      <c r="B391" s="70" t="str">
        <f>DataEntry!C391</f>
        <v/>
      </c>
      <c r="C391" s="71">
        <f>COUNTIF(D$2:D391,D391)+COUNTIF(G$2:G391,D391)</f>
        <v>166</v>
      </c>
      <c r="D391" s="72" t="str">
        <f t="shared" si="619"/>
        <v/>
      </c>
      <c r="E391" s="70" t="str">
        <f>DataEntry!E391</f>
        <v/>
      </c>
      <c r="F391" s="71">
        <f>COUNTIF(D$2:D391,G391)+COUNTIF(G$2:G391,G391)</f>
        <v>166</v>
      </c>
      <c r="G391" s="72" t="str">
        <f t="shared" si="620"/>
        <v/>
      </c>
      <c r="H391" s="73" t="str">
        <f>DataEntry!G391</f>
        <v/>
      </c>
      <c r="I391" s="73" t="str">
        <f>DataEntry!H391</f>
        <v/>
      </c>
      <c r="J391" s="158" t="str">
        <f t="shared" si="618"/>
        <v/>
      </c>
      <c r="K391" s="156">
        <f t="shared" si="621"/>
        <v>0</v>
      </c>
      <c r="L391" s="224" t="str">
        <f t="shared" si="622"/>
        <v/>
      </c>
      <c r="M391" s="224" t="str">
        <f t="shared" si="623"/>
        <v/>
      </c>
      <c r="N391" s="236" t="str">
        <f t="shared" si="662"/>
        <v/>
      </c>
      <c r="O391" s="22" t="str">
        <f t="shared" si="663"/>
        <v>TG166</v>
      </c>
      <c r="P391" s="248" t="str">
        <f t="shared" si="624"/>
        <v/>
      </c>
      <c r="Q391" s="22" t="str">
        <f t="shared" si="664"/>
        <v>TG166</v>
      </c>
      <c r="R391" s="248" t="str">
        <f t="shared" si="625"/>
        <v/>
      </c>
      <c r="S391" s="74">
        <f t="shared" si="665"/>
        <v>0</v>
      </c>
      <c r="T391" s="75">
        <f t="shared" si="666"/>
        <v>0</v>
      </c>
      <c r="U391" s="76">
        <f t="shared" si="667"/>
        <v>0</v>
      </c>
      <c r="V391" s="74">
        <f t="shared" si="668"/>
        <v>0</v>
      </c>
      <c r="W391" s="75">
        <f t="shared" si="669"/>
        <v>0</v>
      </c>
      <c r="X391" s="76">
        <f t="shared" si="670"/>
        <v>0</v>
      </c>
      <c r="Y391" s="74">
        <f t="shared" si="671"/>
        <v>0</v>
      </c>
      <c r="Z391" s="75">
        <f t="shared" si="672"/>
        <v>0</v>
      </c>
      <c r="AA391" s="76">
        <f t="shared" si="673"/>
        <v>0</v>
      </c>
      <c r="AB391" s="74">
        <f t="shared" si="674"/>
        <v>0</v>
      </c>
      <c r="AC391" s="75">
        <f t="shared" si="675"/>
        <v>0</v>
      </c>
      <c r="AD391" s="76">
        <f t="shared" si="676"/>
        <v>0</v>
      </c>
      <c r="AE391" s="74">
        <f t="shared" si="677"/>
        <v>0</v>
      </c>
      <c r="AF391" s="75">
        <f t="shared" si="678"/>
        <v>0</v>
      </c>
      <c r="AG391" s="76">
        <f t="shared" si="679"/>
        <v>0</v>
      </c>
      <c r="AH391" s="74">
        <f t="shared" si="680"/>
        <v>0</v>
      </c>
      <c r="AI391" s="75">
        <f t="shared" si="681"/>
        <v>0</v>
      </c>
      <c r="AJ391" s="76">
        <f t="shared" si="682"/>
        <v>0</v>
      </c>
      <c r="AK391" s="74">
        <f t="shared" si="683"/>
        <v>0</v>
      </c>
      <c r="AL391" s="75">
        <f t="shared" si="684"/>
        <v>0</v>
      </c>
      <c r="AM391" s="76">
        <f t="shared" si="685"/>
        <v>0</v>
      </c>
      <c r="AN391" s="74">
        <f t="shared" si="686"/>
        <v>0</v>
      </c>
      <c r="AO391" s="75">
        <f t="shared" si="687"/>
        <v>0</v>
      </c>
      <c r="AP391" s="76">
        <f t="shared" si="688"/>
        <v>0</v>
      </c>
      <c r="AQ391" s="77" t="str">
        <f t="shared" si="626"/>
        <v/>
      </c>
      <c r="AR391" s="77" t="str">
        <f t="shared" si="689"/>
        <v/>
      </c>
      <c r="AS391" s="78" t="str">
        <f t="shared" si="690"/>
        <v/>
      </c>
      <c r="AT391" s="77" t="str">
        <f t="shared" si="691"/>
        <v/>
      </c>
      <c r="AU391" s="79">
        <f t="shared" si="719"/>
        <v>0.1</v>
      </c>
      <c r="AV391" s="139">
        <f>DataEntry!P391</f>
        <v>0</v>
      </c>
      <c r="AW391" s="80" t="str">
        <f t="shared" si="627"/>
        <v/>
      </c>
      <c r="AX391" s="80" t="str">
        <f t="shared" si="628"/>
        <v/>
      </c>
      <c r="AY391" s="80" t="str">
        <f t="shared" si="629"/>
        <v/>
      </c>
      <c r="AZ391" s="92" t="str">
        <f>DataEntry!I391</f>
        <v/>
      </c>
      <c r="BA391" s="93" t="str">
        <f>DataEntry!J391</f>
        <v/>
      </c>
      <c r="BB391" s="92" t="str">
        <f>DataEntry!K391</f>
        <v/>
      </c>
      <c r="BC391" s="93" t="str">
        <f>DataEntry!L391</f>
        <v/>
      </c>
      <c r="BD391" s="92" t="str">
        <f>DataEntry!M391</f>
        <v/>
      </c>
      <c r="BE391" s="93" t="str">
        <f>DataEntry!N391</f>
        <v/>
      </c>
      <c r="BF391" s="77" t="str">
        <f t="shared" si="692"/>
        <v/>
      </c>
      <c r="BG391" s="77" t="str">
        <f t="shared" si="693"/>
        <v/>
      </c>
      <c r="BH391" s="77" t="str">
        <f t="shared" si="694"/>
        <v/>
      </c>
      <c r="BI391" s="83">
        <f t="shared" si="695"/>
        <v>0</v>
      </c>
      <c r="BJ391" s="83">
        <f t="shared" si="696"/>
        <v>0</v>
      </c>
      <c r="BK391" s="83">
        <f t="shared" si="697"/>
        <v>0</v>
      </c>
      <c r="BL391" s="84" t="str">
        <f t="shared" si="630"/>
        <v/>
      </c>
      <c r="BM391" s="84" t="str">
        <f t="shared" si="631"/>
        <v/>
      </c>
      <c r="BN391" s="85" t="str">
        <f t="shared" si="698"/>
        <v/>
      </c>
      <c r="BO391" s="84" t="str">
        <f t="shared" si="632"/>
        <v/>
      </c>
      <c r="BP391" s="84" t="str">
        <f t="shared" si="633"/>
        <v/>
      </c>
      <c r="BQ391" s="84" t="str">
        <f t="shared" si="634"/>
        <v/>
      </c>
      <c r="BR391" s="84" t="str">
        <f t="shared" si="699"/>
        <v/>
      </c>
      <c r="BS391" s="84" t="str">
        <f t="shared" si="699"/>
        <v/>
      </c>
      <c r="BT391" s="84" t="str">
        <f t="shared" si="699"/>
        <v/>
      </c>
      <c r="BU391" s="86" t="str">
        <f t="shared" si="700"/>
        <v/>
      </c>
      <c r="BV391" s="86" t="str">
        <f t="shared" si="700"/>
        <v/>
      </c>
      <c r="BW391" s="86" t="str">
        <f t="shared" si="700"/>
        <v/>
      </c>
      <c r="BX391" s="86" t="str">
        <f t="shared" si="701"/>
        <v/>
      </c>
      <c r="BY391" s="86" t="str">
        <f t="shared" si="701"/>
        <v/>
      </c>
      <c r="BZ391" s="86" t="str">
        <f t="shared" si="701"/>
        <v/>
      </c>
      <c r="CA391" s="83">
        <f>IF(AND(DataEntry!B391&gt;=ExFrom,DataEntry!B391&lt;=ExTo),0,IF(AR391&lt;DS391,0,DB391))</f>
        <v>0</v>
      </c>
      <c r="CB391" s="83">
        <f>IF(AND(DataEntry!B391&gt;=ExFrom,DataEntry!B391&lt;=ExTo),0,IF(AT391&lt;DT391,0,DC391))</f>
        <v>0</v>
      </c>
      <c r="CC391" s="14" t="str">
        <f t="shared" si="702"/>
        <v/>
      </c>
      <c r="CD391" s="72" t="str">
        <f t="shared" si="635"/>
        <v/>
      </c>
      <c r="CE391" s="87" t="str">
        <f t="shared" si="703"/>
        <v/>
      </c>
      <c r="CF391" s="88">
        <f t="shared" si="704"/>
        <v>0</v>
      </c>
      <c r="CG391" s="88">
        <f t="shared" si="705"/>
        <v>0</v>
      </c>
      <c r="CH391" s="87" t="str">
        <f t="shared" si="706"/>
        <v/>
      </c>
      <c r="CI391" s="89">
        <f t="shared" si="636"/>
        <v>1</v>
      </c>
      <c r="CJ391" s="89">
        <f t="shared" si="637"/>
        <v>1</v>
      </c>
      <c r="CK391" s="157">
        <f t="shared" si="638"/>
        <v>0</v>
      </c>
      <c r="CL391" s="90">
        <f t="shared" si="639"/>
        <v>0</v>
      </c>
      <c r="CM391" s="157">
        <f t="shared" si="640"/>
        <v>0</v>
      </c>
      <c r="CN391" s="90">
        <f t="shared" si="641"/>
        <v>0</v>
      </c>
      <c r="CO391" s="157">
        <f t="shared" si="642"/>
        <v>0</v>
      </c>
      <c r="CP391" s="90">
        <f t="shared" si="643"/>
        <v>0</v>
      </c>
      <c r="CQ391" s="157">
        <f t="shared" si="644"/>
        <v>0</v>
      </c>
      <c r="CR391" s="90">
        <f t="shared" si="645"/>
        <v>0</v>
      </c>
      <c r="CS391" s="157">
        <f t="shared" si="646"/>
        <v>0</v>
      </c>
      <c r="CT391" s="90">
        <f t="shared" si="647"/>
        <v>0</v>
      </c>
      <c r="CU391" s="157">
        <f t="shared" si="648"/>
        <v>0</v>
      </c>
      <c r="CV391" s="90">
        <f t="shared" si="649"/>
        <v>0</v>
      </c>
      <c r="CW391" s="157">
        <f t="shared" si="650"/>
        <v>0</v>
      </c>
      <c r="CX391" s="90">
        <f t="shared" si="651"/>
        <v>0</v>
      </c>
      <c r="CY391" s="157">
        <f t="shared" si="652"/>
        <v>0</v>
      </c>
      <c r="CZ391" s="90">
        <f t="shared" si="653"/>
        <v>0</v>
      </c>
      <c r="DA391" s="94" t="str">
        <f>DataEntry!B391</f>
        <v/>
      </c>
      <c r="DB391" s="83">
        <f t="shared" si="654"/>
        <v>0</v>
      </c>
      <c r="DC391" s="83">
        <f t="shared" si="655"/>
        <v>0</v>
      </c>
      <c r="DD391" s="145" t="str">
        <f t="shared" si="707"/>
        <v/>
      </c>
      <c r="DE391" s="145" t="str">
        <f t="shared" si="708"/>
        <v/>
      </c>
      <c r="DF391" s="145" t="str">
        <f t="shared" si="709"/>
        <v/>
      </c>
      <c r="DG391" s="145" t="str">
        <f t="shared" si="710"/>
        <v/>
      </c>
      <c r="DH391" s="145" t="str">
        <f t="shared" si="711"/>
        <v/>
      </c>
      <c r="DI391" s="145" t="str">
        <f t="shared" si="712"/>
        <v/>
      </c>
      <c r="DJ391" s="83">
        <f t="shared" si="713"/>
        <v>0</v>
      </c>
      <c r="DK391" s="83">
        <f t="shared" si="714"/>
        <v>0</v>
      </c>
      <c r="DL391" s="84" t="str">
        <f t="shared" si="715"/>
        <v/>
      </c>
      <c r="DM391" s="14" t="str">
        <f t="shared" si="716"/>
        <v/>
      </c>
      <c r="DN391" s="87">
        <f>IFERROR(DO391*(1-DCFactor)+Results!DP391*DCFactor,"")</f>
        <v>0.2762705882352941</v>
      </c>
      <c r="DO391" s="87">
        <f>(DFactor*Rounds*Number/2+SUM(BV$3:BV379))/(Rounds*Number/2+COUNT(BV$3:BV379))</f>
        <v>0.2656470588235294</v>
      </c>
      <c r="DP391" s="87">
        <f t="shared" si="656"/>
        <v>0.29599999999999999</v>
      </c>
      <c r="DQ391" s="84">
        <f t="shared" si="657"/>
        <v>0</v>
      </c>
      <c r="DR391" s="84">
        <f t="shared" si="658"/>
        <v>0</v>
      </c>
      <c r="DS391" s="87">
        <f t="shared" si="659"/>
        <v>0.33666666666666667</v>
      </c>
      <c r="DT391" s="87">
        <f t="shared" si="660"/>
        <v>0.33666666666666667</v>
      </c>
      <c r="DU391" s="87" t="str">
        <f t="shared" si="661"/>
        <v/>
      </c>
      <c r="DV391" s="86" t="str">
        <f t="shared" si="717"/>
        <v/>
      </c>
      <c r="DW391" s="86" t="str">
        <f t="shared" si="718"/>
        <v/>
      </c>
    </row>
    <row r="392" spans="1:127" x14ac:dyDescent="0.25">
      <c r="A392" s="69">
        <v>390</v>
      </c>
      <c r="B392" s="70" t="str">
        <f>DataEntry!C392</f>
        <v/>
      </c>
      <c r="C392" s="71">
        <f>COUNTIF(D$2:D392,D392)+COUNTIF(G$2:G392,D392)</f>
        <v>168</v>
      </c>
      <c r="D392" s="72" t="str">
        <f t="shared" si="619"/>
        <v/>
      </c>
      <c r="E392" s="70" t="str">
        <f>DataEntry!E392</f>
        <v/>
      </c>
      <c r="F392" s="71">
        <f>COUNTIF(D$2:D392,G392)+COUNTIF(G$2:G392,G392)</f>
        <v>168</v>
      </c>
      <c r="G392" s="72" t="str">
        <f t="shared" si="620"/>
        <v/>
      </c>
      <c r="H392" s="73" t="str">
        <f>DataEntry!G392</f>
        <v/>
      </c>
      <c r="I392" s="73" t="str">
        <f>DataEntry!H392</f>
        <v/>
      </c>
      <c r="J392" s="158" t="str">
        <f t="shared" si="618"/>
        <v/>
      </c>
      <c r="K392" s="156">
        <f t="shared" si="621"/>
        <v>0</v>
      </c>
      <c r="L392" s="224" t="str">
        <f t="shared" si="622"/>
        <v/>
      </c>
      <c r="M392" s="224" t="str">
        <f t="shared" si="623"/>
        <v/>
      </c>
      <c r="N392" s="236" t="str">
        <f t="shared" si="662"/>
        <v/>
      </c>
      <c r="O392" s="22" t="str">
        <f t="shared" si="663"/>
        <v>TG168</v>
      </c>
      <c r="P392" s="248" t="str">
        <f t="shared" si="624"/>
        <v/>
      </c>
      <c r="Q392" s="22" t="str">
        <f t="shared" si="664"/>
        <v>TG168</v>
      </c>
      <c r="R392" s="248" t="str">
        <f t="shared" si="625"/>
        <v/>
      </c>
      <c r="S392" s="74">
        <f t="shared" si="665"/>
        <v>0</v>
      </c>
      <c r="T392" s="75">
        <f t="shared" si="666"/>
        <v>0</v>
      </c>
      <c r="U392" s="76">
        <f t="shared" si="667"/>
        <v>0</v>
      </c>
      <c r="V392" s="74">
        <f t="shared" si="668"/>
        <v>0</v>
      </c>
      <c r="W392" s="75">
        <f t="shared" si="669"/>
        <v>0</v>
      </c>
      <c r="X392" s="76">
        <f t="shared" si="670"/>
        <v>0</v>
      </c>
      <c r="Y392" s="74">
        <f t="shared" si="671"/>
        <v>0</v>
      </c>
      <c r="Z392" s="75">
        <f t="shared" si="672"/>
        <v>0</v>
      </c>
      <c r="AA392" s="76">
        <f t="shared" si="673"/>
        <v>0</v>
      </c>
      <c r="AB392" s="74">
        <f t="shared" si="674"/>
        <v>0</v>
      </c>
      <c r="AC392" s="75">
        <f t="shared" si="675"/>
        <v>0</v>
      </c>
      <c r="AD392" s="76">
        <f t="shared" si="676"/>
        <v>0</v>
      </c>
      <c r="AE392" s="74">
        <f t="shared" si="677"/>
        <v>0</v>
      </c>
      <c r="AF392" s="75">
        <f t="shared" si="678"/>
        <v>0</v>
      </c>
      <c r="AG392" s="76">
        <f t="shared" si="679"/>
        <v>0</v>
      </c>
      <c r="AH392" s="74">
        <f t="shared" si="680"/>
        <v>0</v>
      </c>
      <c r="AI392" s="75">
        <f t="shared" si="681"/>
        <v>0</v>
      </c>
      <c r="AJ392" s="76">
        <f t="shared" si="682"/>
        <v>0</v>
      </c>
      <c r="AK392" s="74">
        <f t="shared" si="683"/>
        <v>0</v>
      </c>
      <c r="AL392" s="75">
        <f t="shared" si="684"/>
        <v>0</v>
      </c>
      <c r="AM392" s="76">
        <f t="shared" si="685"/>
        <v>0</v>
      </c>
      <c r="AN392" s="74">
        <f t="shared" si="686"/>
        <v>0</v>
      </c>
      <c r="AO392" s="75">
        <f t="shared" si="687"/>
        <v>0</v>
      </c>
      <c r="AP392" s="76">
        <f t="shared" si="688"/>
        <v>0</v>
      </c>
      <c r="AQ392" s="77" t="str">
        <f t="shared" si="626"/>
        <v/>
      </c>
      <c r="AR392" s="77" t="str">
        <f t="shared" si="689"/>
        <v/>
      </c>
      <c r="AS392" s="78" t="str">
        <f t="shared" si="690"/>
        <v/>
      </c>
      <c r="AT392" s="77" t="str">
        <f t="shared" si="691"/>
        <v/>
      </c>
      <c r="AU392" s="79">
        <f t="shared" si="719"/>
        <v>0.1</v>
      </c>
      <c r="AV392" s="139">
        <f>DataEntry!P392</f>
        <v>0</v>
      </c>
      <c r="AW392" s="80" t="str">
        <f t="shared" si="627"/>
        <v/>
      </c>
      <c r="AX392" s="80" t="str">
        <f t="shared" si="628"/>
        <v/>
      </c>
      <c r="AY392" s="80" t="str">
        <f t="shared" si="629"/>
        <v/>
      </c>
      <c r="AZ392" s="92" t="str">
        <f>DataEntry!I392</f>
        <v/>
      </c>
      <c r="BA392" s="93" t="str">
        <f>DataEntry!J392</f>
        <v/>
      </c>
      <c r="BB392" s="92" t="str">
        <f>DataEntry!K392</f>
        <v/>
      </c>
      <c r="BC392" s="93" t="str">
        <f>DataEntry!L392</f>
        <v/>
      </c>
      <c r="BD392" s="92" t="str">
        <f>DataEntry!M392</f>
        <v/>
      </c>
      <c r="BE392" s="93" t="str">
        <f>DataEntry!N392</f>
        <v/>
      </c>
      <c r="BF392" s="77" t="str">
        <f t="shared" si="692"/>
        <v/>
      </c>
      <c r="BG392" s="77" t="str">
        <f t="shared" si="693"/>
        <v/>
      </c>
      <c r="BH392" s="77" t="str">
        <f t="shared" si="694"/>
        <v/>
      </c>
      <c r="BI392" s="83">
        <f t="shared" si="695"/>
        <v>0</v>
      </c>
      <c r="BJ392" s="83">
        <f t="shared" si="696"/>
        <v>0</v>
      </c>
      <c r="BK392" s="83">
        <f t="shared" si="697"/>
        <v>0</v>
      </c>
      <c r="BL392" s="84" t="str">
        <f t="shared" si="630"/>
        <v/>
      </c>
      <c r="BM392" s="84" t="str">
        <f t="shared" si="631"/>
        <v/>
      </c>
      <c r="BN392" s="85" t="str">
        <f t="shared" si="698"/>
        <v/>
      </c>
      <c r="BO392" s="84" t="str">
        <f t="shared" si="632"/>
        <v/>
      </c>
      <c r="BP392" s="84" t="str">
        <f t="shared" si="633"/>
        <v/>
      </c>
      <c r="BQ392" s="84" t="str">
        <f t="shared" si="634"/>
        <v/>
      </c>
      <c r="BR392" s="84" t="str">
        <f t="shared" si="699"/>
        <v/>
      </c>
      <c r="BS392" s="84" t="str">
        <f t="shared" si="699"/>
        <v/>
      </c>
      <c r="BT392" s="84" t="str">
        <f t="shared" si="699"/>
        <v/>
      </c>
      <c r="BU392" s="86" t="str">
        <f t="shared" si="700"/>
        <v/>
      </c>
      <c r="BV392" s="86" t="str">
        <f t="shared" si="700"/>
        <v/>
      </c>
      <c r="BW392" s="86" t="str">
        <f t="shared" si="700"/>
        <v/>
      </c>
      <c r="BX392" s="86" t="str">
        <f t="shared" si="701"/>
        <v/>
      </c>
      <c r="BY392" s="86" t="str">
        <f t="shared" si="701"/>
        <v/>
      </c>
      <c r="BZ392" s="86" t="str">
        <f t="shared" si="701"/>
        <v/>
      </c>
      <c r="CA392" s="83">
        <f>IF(AND(DataEntry!B392&gt;=ExFrom,DataEntry!B392&lt;=ExTo),0,IF(AR392&lt;DS392,0,DB392))</f>
        <v>0</v>
      </c>
      <c r="CB392" s="83">
        <f>IF(AND(DataEntry!B392&gt;=ExFrom,DataEntry!B392&lt;=ExTo),0,IF(AT392&lt;DT392,0,DC392))</f>
        <v>0</v>
      </c>
      <c r="CC392" s="14" t="str">
        <f t="shared" si="702"/>
        <v/>
      </c>
      <c r="CD392" s="72" t="str">
        <f t="shared" si="635"/>
        <v/>
      </c>
      <c r="CE392" s="87" t="str">
        <f t="shared" si="703"/>
        <v/>
      </c>
      <c r="CF392" s="88">
        <f t="shared" si="704"/>
        <v>0</v>
      </c>
      <c r="CG392" s="88">
        <f t="shared" si="705"/>
        <v>0</v>
      </c>
      <c r="CH392" s="87" t="str">
        <f t="shared" si="706"/>
        <v/>
      </c>
      <c r="CI392" s="89">
        <f t="shared" si="636"/>
        <v>1</v>
      </c>
      <c r="CJ392" s="89">
        <f t="shared" si="637"/>
        <v>1</v>
      </c>
      <c r="CK392" s="157">
        <f t="shared" si="638"/>
        <v>0</v>
      </c>
      <c r="CL392" s="90">
        <f t="shared" si="639"/>
        <v>0</v>
      </c>
      <c r="CM392" s="157">
        <f t="shared" si="640"/>
        <v>0</v>
      </c>
      <c r="CN392" s="90">
        <f t="shared" si="641"/>
        <v>0</v>
      </c>
      <c r="CO392" s="157">
        <f t="shared" si="642"/>
        <v>0</v>
      </c>
      <c r="CP392" s="90">
        <f t="shared" si="643"/>
        <v>0</v>
      </c>
      <c r="CQ392" s="157">
        <f t="shared" si="644"/>
        <v>0</v>
      </c>
      <c r="CR392" s="90">
        <f t="shared" si="645"/>
        <v>0</v>
      </c>
      <c r="CS392" s="157">
        <f t="shared" si="646"/>
        <v>0</v>
      </c>
      <c r="CT392" s="90">
        <f t="shared" si="647"/>
        <v>0</v>
      </c>
      <c r="CU392" s="157">
        <f t="shared" si="648"/>
        <v>0</v>
      </c>
      <c r="CV392" s="90">
        <f t="shared" si="649"/>
        <v>0</v>
      </c>
      <c r="CW392" s="157">
        <f t="shared" si="650"/>
        <v>0</v>
      </c>
      <c r="CX392" s="90">
        <f t="shared" si="651"/>
        <v>0</v>
      </c>
      <c r="CY392" s="157">
        <f t="shared" si="652"/>
        <v>0</v>
      </c>
      <c r="CZ392" s="90">
        <f t="shared" si="653"/>
        <v>0</v>
      </c>
      <c r="DA392" s="94" t="str">
        <f>DataEntry!B392</f>
        <v/>
      </c>
      <c r="DB392" s="83">
        <f t="shared" si="654"/>
        <v>0</v>
      </c>
      <c r="DC392" s="83">
        <f t="shared" si="655"/>
        <v>0</v>
      </c>
      <c r="DD392" s="145" t="str">
        <f t="shared" si="707"/>
        <v/>
      </c>
      <c r="DE392" s="145" t="str">
        <f t="shared" si="708"/>
        <v/>
      </c>
      <c r="DF392" s="145" t="str">
        <f t="shared" si="709"/>
        <v/>
      </c>
      <c r="DG392" s="145" t="str">
        <f t="shared" si="710"/>
        <v/>
      </c>
      <c r="DH392" s="145" t="str">
        <f t="shared" si="711"/>
        <v/>
      </c>
      <c r="DI392" s="145" t="str">
        <f t="shared" si="712"/>
        <v/>
      </c>
      <c r="DJ392" s="83">
        <f t="shared" si="713"/>
        <v>0</v>
      </c>
      <c r="DK392" s="83">
        <f t="shared" si="714"/>
        <v>0</v>
      </c>
      <c r="DL392" s="84" t="str">
        <f t="shared" si="715"/>
        <v/>
      </c>
      <c r="DM392" s="14" t="str">
        <f t="shared" si="716"/>
        <v/>
      </c>
      <c r="DN392" s="87">
        <f>IFERROR(DO392*(1-DCFactor)+Results!DP392*DCFactor,"")</f>
        <v>0.2762705882352941</v>
      </c>
      <c r="DO392" s="87">
        <f>(DFactor*Rounds*Number/2+SUM(BV$3:BV380))/(Rounds*Number/2+COUNT(BV$3:BV380))</f>
        <v>0.2656470588235294</v>
      </c>
      <c r="DP392" s="87">
        <f t="shared" si="656"/>
        <v>0.29599999999999999</v>
      </c>
      <c r="DQ392" s="84">
        <f t="shared" si="657"/>
        <v>0</v>
      </c>
      <c r="DR392" s="84">
        <f t="shared" si="658"/>
        <v>0</v>
      </c>
      <c r="DS392" s="87">
        <f t="shared" si="659"/>
        <v>0.33666666666666667</v>
      </c>
      <c r="DT392" s="87">
        <f t="shared" si="660"/>
        <v>0.33666666666666667</v>
      </c>
      <c r="DU392" s="87" t="str">
        <f t="shared" si="661"/>
        <v/>
      </c>
      <c r="DV392" s="86" t="str">
        <f t="shared" si="717"/>
        <v/>
      </c>
      <c r="DW392" s="86" t="str">
        <f t="shared" si="718"/>
        <v/>
      </c>
    </row>
    <row r="393" spans="1:127" x14ac:dyDescent="0.25">
      <c r="A393" s="69">
        <v>391</v>
      </c>
      <c r="B393" s="70" t="str">
        <f>DataEntry!C393</f>
        <v/>
      </c>
      <c r="C393" s="71">
        <f>COUNTIF(D$2:D393,D393)+COUNTIF(G$2:G393,D393)</f>
        <v>170</v>
      </c>
      <c r="D393" s="72" t="str">
        <f t="shared" si="619"/>
        <v/>
      </c>
      <c r="E393" s="70" t="str">
        <f>DataEntry!E393</f>
        <v/>
      </c>
      <c r="F393" s="71">
        <f>COUNTIF(D$2:D393,G393)+COUNTIF(G$2:G393,G393)</f>
        <v>170</v>
      </c>
      <c r="G393" s="72" t="str">
        <f t="shared" si="620"/>
        <v/>
      </c>
      <c r="H393" s="73" t="str">
        <f>DataEntry!G393</f>
        <v/>
      </c>
      <c r="I393" s="73" t="str">
        <f>DataEntry!H393</f>
        <v/>
      </c>
      <c r="J393" s="158" t="str">
        <f t="shared" si="618"/>
        <v/>
      </c>
      <c r="K393" s="156">
        <f t="shared" si="621"/>
        <v>0</v>
      </c>
      <c r="L393" s="224" t="str">
        <f t="shared" si="622"/>
        <v/>
      </c>
      <c r="M393" s="224" t="str">
        <f t="shared" si="623"/>
        <v/>
      </c>
      <c r="N393" s="236" t="str">
        <f t="shared" si="662"/>
        <v/>
      </c>
      <c r="O393" s="22" t="str">
        <f t="shared" si="663"/>
        <v>TG170</v>
      </c>
      <c r="P393" s="248" t="str">
        <f t="shared" si="624"/>
        <v/>
      </c>
      <c r="Q393" s="22" t="str">
        <f t="shared" si="664"/>
        <v>TG170</v>
      </c>
      <c r="R393" s="248" t="str">
        <f t="shared" si="625"/>
        <v/>
      </c>
      <c r="S393" s="74">
        <f t="shared" si="665"/>
        <v>0</v>
      </c>
      <c r="T393" s="75">
        <f t="shared" si="666"/>
        <v>0</v>
      </c>
      <c r="U393" s="76">
        <f t="shared" si="667"/>
        <v>0</v>
      </c>
      <c r="V393" s="74">
        <f t="shared" si="668"/>
        <v>0</v>
      </c>
      <c r="W393" s="75">
        <f t="shared" si="669"/>
        <v>0</v>
      </c>
      <c r="X393" s="76">
        <f t="shared" si="670"/>
        <v>0</v>
      </c>
      <c r="Y393" s="74">
        <f t="shared" si="671"/>
        <v>0</v>
      </c>
      <c r="Z393" s="75">
        <f t="shared" si="672"/>
        <v>0</v>
      </c>
      <c r="AA393" s="76">
        <f t="shared" si="673"/>
        <v>0</v>
      </c>
      <c r="AB393" s="74">
        <f t="shared" si="674"/>
        <v>0</v>
      </c>
      <c r="AC393" s="75">
        <f t="shared" si="675"/>
        <v>0</v>
      </c>
      <c r="AD393" s="76">
        <f t="shared" si="676"/>
        <v>0</v>
      </c>
      <c r="AE393" s="74">
        <f t="shared" si="677"/>
        <v>0</v>
      </c>
      <c r="AF393" s="75">
        <f t="shared" si="678"/>
        <v>0</v>
      </c>
      <c r="AG393" s="76">
        <f t="shared" si="679"/>
        <v>0</v>
      </c>
      <c r="AH393" s="74">
        <f t="shared" si="680"/>
        <v>0</v>
      </c>
      <c r="AI393" s="75">
        <f t="shared" si="681"/>
        <v>0</v>
      </c>
      <c r="AJ393" s="76">
        <f t="shared" si="682"/>
        <v>0</v>
      </c>
      <c r="AK393" s="74">
        <f t="shared" si="683"/>
        <v>0</v>
      </c>
      <c r="AL393" s="75">
        <f t="shared" si="684"/>
        <v>0</v>
      </c>
      <c r="AM393" s="76">
        <f t="shared" si="685"/>
        <v>0</v>
      </c>
      <c r="AN393" s="74">
        <f t="shared" si="686"/>
        <v>0</v>
      </c>
      <c r="AO393" s="75">
        <f t="shared" si="687"/>
        <v>0</v>
      </c>
      <c r="AP393" s="76">
        <f t="shared" si="688"/>
        <v>0</v>
      </c>
      <c r="AQ393" s="77" t="str">
        <f t="shared" si="626"/>
        <v/>
      </c>
      <c r="AR393" s="77" t="str">
        <f t="shared" si="689"/>
        <v/>
      </c>
      <c r="AS393" s="78" t="str">
        <f t="shared" si="690"/>
        <v/>
      </c>
      <c r="AT393" s="77" t="str">
        <f t="shared" si="691"/>
        <v/>
      </c>
      <c r="AU393" s="79">
        <f t="shared" si="719"/>
        <v>0.1</v>
      </c>
      <c r="AV393" s="139">
        <f>DataEntry!P393</f>
        <v>0</v>
      </c>
      <c r="AW393" s="80" t="str">
        <f t="shared" si="627"/>
        <v/>
      </c>
      <c r="AX393" s="80" t="str">
        <f t="shared" si="628"/>
        <v/>
      </c>
      <c r="AY393" s="80" t="str">
        <f t="shared" si="629"/>
        <v/>
      </c>
      <c r="AZ393" s="92" t="str">
        <f>DataEntry!I393</f>
        <v/>
      </c>
      <c r="BA393" s="93" t="str">
        <f>DataEntry!J393</f>
        <v/>
      </c>
      <c r="BB393" s="92" t="str">
        <f>DataEntry!K393</f>
        <v/>
      </c>
      <c r="BC393" s="93" t="str">
        <f>DataEntry!L393</f>
        <v/>
      </c>
      <c r="BD393" s="92" t="str">
        <f>DataEntry!M393</f>
        <v/>
      </c>
      <c r="BE393" s="93" t="str">
        <f>DataEntry!N393</f>
        <v/>
      </c>
      <c r="BF393" s="77" t="str">
        <f t="shared" si="692"/>
        <v/>
      </c>
      <c r="BG393" s="77" t="str">
        <f t="shared" si="693"/>
        <v/>
      </c>
      <c r="BH393" s="77" t="str">
        <f t="shared" si="694"/>
        <v/>
      </c>
      <c r="BI393" s="83">
        <f t="shared" si="695"/>
        <v>0</v>
      </c>
      <c r="BJ393" s="83">
        <f t="shared" si="696"/>
        <v>0</v>
      </c>
      <c r="BK393" s="83">
        <f t="shared" si="697"/>
        <v>0</v>
      </c>
      <c r="BL393" s="84" t="str">
        <f t="shared" si="630"/>
        <v/>
      </c>
      <c r="BM393" s="84" t="str">
        <f t="shared" si="631"/>
        <v/>
      </c>
      <c r="BN393" s="85" t="str">
        <f t="shared" si="698"/>
        <v/>
      </c>
      <c r="BO393" s="84" t="str">
        <f t="shared" si="632"/>
        <v/>
      </c>
      <c r="BP393" s="84" t="str">
        <f t="shared" si="633"/>
        <v/>
      </c>
      <c r="BQ393" s="84" t="str">
        <f t="shared" si="634"/>
        <v/>
      </c>
      <c r="BR393" s="84" t="str">
        <f t="shared" si="699"/>
        <v/>
      </c>
      <c r="BS393" s="84" t="str">
        <f t="shared" si="699"/>
        <v/>
      </c>
      <c r="BT393" s="84" t="str">
        <f t="shared" si="699"/>
        <v/>
      </c>
      <c r="BU393" s="86" t="str">
        <f t="shared" si="700"/>
        <v/>
      </c>
      <c r="BV393" s="86" t="str">
        <f t="shared" si="700"/>
        <v/>
      </c>
      <c r="BW393" s="86" t="str">
        <f t="shared" si="700"/>
        <v/>
      </c>
      <c r="BX393" s="86" t="str">
        <f t="shared" si="701"/>
        <v/>
      </c>
      <c r="BY393" s="86" t="str">
        <f t="shared" si="701"/>
        <v/>
      </c>
      <c r="BZ393" s="86" t="str">
        <f t="shared" si="701"/>
        <v/>
      </c>
      <c r="CA393" s="83">
        <f>IF(AND(DataEntry!B393&gt;=ExFrom,DataEntry!B393&lt;=ExTo),0,IF(AR393&lt;DS393,0,DB393))</f>
        <v>0</v>
      </c>
      <c r="CB393" s="83">
        <f>IF(AND(DataEntry!B393&gt;=ExFrom,DataEntry!B393&lt;=ExTo),0,IF(AT393&lt;DT393,0,DC393))</f>
        <v>0</v>
      </c>
      <c r="CC393" s="14" t="str">
        <f t="shared" si="702"/>
        <v/>
      </c>
      <c r="CD393" s="72" t="str">
        <f t="shared" si="635"/>
        <v/>
      </c>
      <c r="CE393" s="87" t="str">
        <f t="shared" si="703"/>
        <v/>
      </c>
      <c r="CF393" s="88">
        <f t="shared" si="704"/>
        <v>0</v>
      </c>
      <c r="CG393" s="88">
        <f t="shared" si="705"/>
        <v>0</v>
      </c>
      <c r="CH393" s="87" t="str">
        <f t="shared" si="706"/>
        <v/>
      </c>
      <c r="CI393" s="89">
        <f t="shared" si="636"/>
        <v>1</v>
      </c>
      <c r="CJ393" s="89">
        <f t="shared" si="637"/>
        <v>1</v>
      </c>
      <c r="CK393" s="157">
        <f t="shared" si="638"/>
        <v>0</v>
      </c>
      <c r="CL393" s="90">
        <f t="shared" si="639"/>
        <v>0</v>
      </c>
      <c r="CM393" s="157">
        <f t="shared" si="640"/>
        <v>0</v>
      </c>
      <c r="CN393" s="90">
        <f t="shared" si="641"/>
        <v>0</v>
      </c>
      <c r="CO393" s="157">
        <f t="shared" si="642"/>
        <v>0</v>
      </c>
      <c r="CP393" s="90">
        <f t="shared" si="643"/>
        <v>0</v>
      </c>
      <c r="CQ393" s="157">
        <f t="shared" si="644"/>
        <v>0</v>
      </c>
      <c r="CR393" s="90">
        <f t="shared" si="645"/>
        <v>0</v>
      </c>
      <c r="CS393" s="157">
        <f t="shared" si="646"/>
        <v>0</v>
      </c>
      <c r="CT393" s="90">
        <f t="shared" si="647"/>
        <v>0</v>
      </c>
      <c r="CU393" s="157">
        <f t="shared" si="648"/>
        <v>0</v>
      </c>
      <c r="CV393" s="90">
        <f t="shared" si="649"/>
        <v>0</v>
      </c>
      <c r="CW393" s="157">
        <f t="shared" si="650"/>
        <v>0</v>
      </c>
      <c r="CX393" s="90">
        <f t="shared" si="651"/>
        <v>0</v>
      </c>
      <c r="CY393" s="157">
        <f t="shared" si="652"/>
        <v>0</v>
      </c>
      <c r="CZ393" s="90">
        <f t="shared" si="653"/>
        <v>0</v>
      </c>
      <c r="DA393" s="94" t="str">
        <f>DataEntry!B393</f>
        <v/>
      </c>
      <c r="DB393" s="83">
        <f t="shared" si="654"/>
        <v>0</v>
      </c>
      <c r="DC393" s="83">
        <f t="shared" si="655"/>
        <v>0</v>
      </c>
      <c r="DD393" s="145" t="str">
        <f t="shared" si="707"/>
        <v/>
      </c>
      <c r="DE393" s="145" t="str">
        <f t="shared" si="708"/>
        <v/>
      </c>
      <c r="DF393" s="145" t="str">
        <f t="shared" si="709"/>
        <v/>
      </c>
      <c r="DG393" s="145" t="str">
        <f t="shared" si="710"/>
        <v/>
      </c>
      <c r="DH393" s="145" t="str">
        <f t="shared" si="711"/>
        <v/>
      </c>
      <c r="DI393" s="145" t="str">
        <f t="shared" si="712"/>
        <v/>
      </c>
      <c r="DJ393" s="83">
        <f t="shared" si="713"/>
        <v>0</v>
      </c>
      <c r="DK393" s="83">
        <f t="shared" si="714"/>
        <v>0</v>
      </c>
      <c r="DL393" s="84" t="str">
        <f t="shared" si="715"/>
        <v/>
      </c>
      <c r="DM393" s="14" t="str">
        <f t="shared" si="716"/>
        <v/>
      </c>
      <c r="DN393" s="87">
        <f>IFERROR(DO393*(1-DCFactor)+Results!DP393*DCFactor,"")</f>
        <v>0.2762705882352941</v>
      </c>
      <c r="DO393" s="87">
        <f>(DFactor*Rounds*Number/2+SUM(BV$3:BV381))/(Rounds*Number/2+COUNT(BV$3:BV381))</f>
        <v>0.2656470588235294</v>
      </c>
      <c r="DP393" s="87">
        <f t="shared" si="656"/>
        <v>0.29599999999999999</v>
      </c>
      <c r="DQ393" s="84">
        <f t="shared" si="657"/>
        <v>0</v>
      </c>
      <c r="DR393" s="84">
        <f t="shared" si="658"/>
        <v>0</v>
      </c>
      <c r="DS393" s="87">
        <f t="shared" si="659"/>
        <v>0.33666666666666667</v>
      </c>
      <c r="DT393" s="87">
        <f t="shared" si="660"/>
        <v>0.33666666666666667</v>
      </c>
      <c r="DU393" s="87" t="str">
        <f t="shared" si="661"/>
        <v/>
      </c>
      <c r="DV393" s="86" t="str">
        <f t="shared" si="717"/>
        <v/>
      </c>
      <c r="DW393" s="86" t="str">
        <f t="shared" si="718"/>
        <v/>
      </c>
    </row>
    <row r="394" spans="1:127" x14ac:dyDescent="0.25">
      <c r="A394" s="69">
        <v>392</v>
      </c>
      <c r="B394" s="70" t="str">
        <f>DataEntry!C394</f>
        <v/>
      </c>
      <c r="C394" s="71">
        <f>COUNTIF(D$2:D394,D394)+COUNTIF(G$2:G394,D394)</f>
        <v>172</v>
      </c>
      <c r="D394" s="72" t="str">
        <f t="shared" si="619"/>
        <v/>
      </c>
      <c r="E394" s="70" t="str">
        <f>DataEntry!E394</f>
        <v/>
      </c>
      <c r="F394" s="71">
        <f>COUNTIF(D$2:D394,G394)+COUNTIF(G$2:G394,G394)</f>
        <v>172</v>
      </c>
      <c r="G394" s="72" t="str">
        <f t="shared" si="620"/>
        <v/>
      </c>
      <c r="H394" s="73" t="str">
        <f>DataEntry!G394</f>
        <v/>
      </c>
      <c r="I394" s="73" t="str">
        <f>DataEntry!H394</f>
        <v/>
      </c>
      <c r="J394" s="158" t="str">
        <f t="shared" si="618"/>
        <v/>
      </c>
      <c r="K394" s="156">
        <f t="shared" si="621"/>
        <v>0</v>
      </c>
      <c r="L394" s="224" t="str">
        <f t="shared" si="622"/>
        <v/>
      </c>
      <c r="M394" s="224" t="str">
        <f t="shared" si="623"/>
        <v/>
      </c>
      <c r="N394" s="236" t="str">
        <f t="shared" si="662"/>
        <v/>
      </c>
      <c r="O394" s="22" t="str">
        <f t="shared" si="663"/>
        <v>TG172</v>
      </c>
      <c r="P394" s="248" t="str">
        <f t="shared" si="624"/>
        <v/>
      </c>
      <c r="Q394" s="22" t="str">
        <f t="shared" si="664"/>
        <v>TG172</v>
      </c>
      <c r="R394" s="248" t="str">
        <f t="shared" si="625"/>
        <v/>
      </c>
      <c r="S394" s="74">
        <f t="shared" si="665"/>
        <v>0</v>
      </c>
      <c r="T394" s="75">
        <f t="shared" si="666"/>
        <v>0</v>
      </c>
      <c r="U394" s="76">
        <f t="shared" si="667"/>
        <v>0</v>
      </c>
      <c r="V394" s="74">
        <f t="shared" si="668"/>
        <v>0</v>
      </c>
      <c r="W394" s="75">
        <f t="shared" si="669"/>
        <v>0</v>
      </c>
      <c r="X394" s="76">
        <f t="shared" si="670"/>
        <v>0</v>
      </c>
      <c r="Y394" s="74">
        <f t="shared" si="671"/>
        <v>0</v>
      </c>
      <c r="Z394" s="75">
        <f t="shared" si="672"/>
        <v>0</v>
      </c>
      <c r="AA394" s="76">
        <f t="shared" si="673"/>
        <v>0</v>
      </c>
      <c r="AB394" s="74">
        <f t="shared" si="674"/>
        <v>0</v>
      </c>
      <c r="AC394" s="75">
        <f t="shared" si="675"/>
        <v>0</v>
      </c>
      <c r="AD394" s="76">
        <f t="shared" si="676"/>
        <v>0</v>
      </c>
      <c r="AE394" s="74">
        <f t="shared" si="677"/>
        <v>0</v>
      </c>
      <c r="AF394" s="75">
        <f t="shared" si="678"/>
        <v>0</v>
      </c>
      <c r="AG394" s="76">
        <f t="shared" si="679"/>
        <v>0</v>
      </c>
      <c r="AH394" s="74">
        <f t="shared" si="680"/>
        <v>0</v>
      </c>
      <c r="AI394" s="75">
        <f t="shared" si="681"/>
        <v>0</v>
      </c>
      <c r="AJ394" s="76">
        <f t="shared" si="682"/>
        <v>0</v>
      </c>
      <c r="AK394" s="74">
        <f t="shared" si="683"/>
        <v>0</v>
      </c>
      <c r="AL394" s="75">
        <f t="shared" si="684"/>
        <v>0</v>
      </c>
      <c r="AM394" s="76">
        <f t="shared" si="685"/>
        <v>0</v>
      </c>
      <c r="AN394" s="74">
        <f t="shared" si="686"/>
        <v>0</v>
      </c>
      <c r="AO394" s="75">
        <f t="shared" si="687"/>
        <v>0</v>
      </c>
      <c r="AP394" s="76">
        <f t="shared" si="688"/>
        <v>0</v>
      </c>
      <c r="AQ394" s="77" t="str">
        <f t="shared" si="626"/>
        <v/>
      </c>
      <c r="AR394" s="77" t="str">
        <f t="shared" si="689"/>
        <v/>
      </c>
      <c r="AS394" s="78" t="str">
        <f t="shared" si="690"/>
        <v/>
      </c>
      <c r="AT394" s="77" t="str">
        <f t="shared" si="691"/>
        <v/>
      </c>
      <c r="AU394" s="79">
        <f t="shared" si="719"/>
        <v>0.1</v>
      </c>
      <c r="AV394" s="139">
        <f>DataEntry!P394</f>
        <v>0</v>
      </c>
      <c r="AW394" s="80" t="str">
        <f t="shared" si="627"/>
        <v/>
      </c>
      <c r="AX394" s="80" t="str">
        <f t="shared" si="628"/>
        <v/>
      </c>
      <c r="AY394" s="80" t="str">
        <f t="shared" si="629"/>
        <v/>
      </c>
      <c r="AZ394" s="92" t="str">
        <f>DataEntry!I394</f>
        <v/>
      </c>
      <c r="BA394" s="93" t="str">
        <f>DataEntry!J394</f>
        <v/>
      </c>
      <c r="BB394" s="92" t="str">
        <f>DataEntry!K394</f>
        <v/>
      </c>
      <c r="BC394" s="93" t="str">
        <f>DataEntry!L394</f>
        <v/>
      </c>
      <c r="BD394" s="92" t="str">
        <f>DataEntry!M394</f>
        <v/>
      </c>
      <c r="BE394" s="93" t="str">
        <f>DataEntry!N394</f>
        <v/>
      </c>
      <c r="BF394" s="77" t="str">
        <f t="shared" si="692"/>
        <v/>
      </c>
      <c r="BG394" s="77" t="str">
        <f t="shared" si="693"/>
        <v/>
      </c>
      <c r="BH394" s="77" t="str">
        <f t="shared" si="694"/>
        <v/>
      </c>
      <c r="BI394" s="83">
        <f t="shared" si="695"/>
        <v>0</v>
      </c>
      <c r="BJ394" s="83">
        <f t="shared" si="696"/>
        <v>0</v>
      </c>
      <c r="BK394" s="83">
        <f t="shared" si="697"/>
        <v>0</v>
      </c>
      <c r="BL394" s="84" t="str">
        <f t="shared" si="630"/>
        <v/>
      </c>
      <c r="BM394" s="84" t="str">
        <f t="shared" si="631"/>
        <v/>
      </c>
      <c r="BN394" s="85" t="str">
        <f t="shared" si="698"/>
        <v/>
      </c>
      <c r="BO394" s="84" t="str">
        <f t="shared" si="632"/>
        <v/>
      </c>
      <c r="BP394" s="84" t="str">
        <f t="shared" si="633"/>
        <v/>
      </c>
      <c r="BQ394" s="84" t="str">
        <f t="shared" si="634"/>
        <v/>
      </c>
      <c r="BR394" s="84" t="str">
        <f t="shared" si="699"/>
        <v/>
      </c>
      <c r="BS394" s="84" t="str">
        <f t="shared" si="699"/>
        <v/>
      </c>
      <c r="BT394" s="84" t="str">
        <f t="shared" si="699"/>
        <v/>
      </c>
      <c r="BU394" s="86" t="str">
        <f t="shared" si="700"/>
        <v/>
      </c>
      <c r="BV394" s="86" t="str">
        <f t="shared" si="700"/>
        <v/>
      </c>
      <c r="BW394" s="86" t="str">
        <f t="shared" si="700"/>
        <v/>
      </c>
      <c r="BX394" s="86" t="str">
        <f t="shared" si="701"/>
        <v/>
      </c>
      <c r="BY394" s="86" t="str">
        <f t="shared" si="701"/>
        <v/>
      </c>
      <c r="BZ394" s="86" t="str">
        <f t="shared" si="701"/>
        <v/>
      </c>
      <c r="CA394" s="83">
        <f>IF(AND(DataEntry!B394&gt;=ExFrom,DataEntry!B394&lt;=ExTo),0,IF(AR394&lt;DS394,0,DB394))</f>
        <v>0</v>
      </c>
      <c r="CB394" s="83">
        <f>IF(AND(DataEntry!B394&gt;=ExFrom,DataEntry!B394&lt;=ExTo),0,IF(AT394&lt;DT394,0,DC394))</f>
        <v>0</v>
      </c>
      <c r="CC394" s="14" t="str">
        <f t="shared" si="702"/>
        <v/>
      </c>
      <c r="CD394" s="72" t="str">
        <f t="shared" si="635"/>
        <v/>
      </c>
      <c r="CE394" s="87" t="str">
        <f t="shared" si="703"/>
        <v/>
      </c>
      <c r="CF394" s="88">
        <f t="shared" si="704"/>
        <v>0</v>
      </c>
      <c r="CG394" s="88">
        <f t="shared" si="705"/>
        <v>0</v>
      </c>
      <c r="CH394" s="87" t="str">
        <f t="shared" si="706"/>
        <v/>
      </c>
      <c r="CI394" s="89">
        <f t="shared" si="636"/>
        <v>1</v>
      </c>
      <c r="CJ394" s="89">
        <f t="shared" si="637"/>
        <v>1</v>
      </c>
      <c r="CK394" s="157">
        <f t="shared" si="638"/>
        <v>0</v>
      </c>
      <c r="CL394" s="90">
        <f t="shared" si="639"/>
        <v>0</v>
      </c>
      <c r="CM394" s="157">
        <f t="shared" si="640"/>
        <v>0</v>
      </c>
      <c r="CN394" s="90">
        <f t="shared" si="641"/>
        <v>0</v>
      </c>
      <c r="CO394" s="157">
        <f t="shared" si="642"/>
        <v>0</v>
      </c>
      <c r="CP394" s="90">
        <f t="shared" si="643"/>
        <v>0</v>
      </c>
      <c r="CQ394" s="157">
        <f t="shared" si="644"/>
        <v>0</v>
      </c>
      <c r="CR394" s="90">
        <f t="shared" si="645"/>
        <v>0</v>
      </c>
      <c r="CS394" s="157">
        <f t="shared" si="646"/>
        <v>0</v>
      </c>
      <c r="CT394" s="90">
        <f t="shared" si="647"/>
        <v>0</v>
      </c>
      <c r="CU394" s="157">
        <f t="shared" si="648"/>
        <v>0</v>
      </c>
      <c r="CV394" s="90">
        <f t="shared" si="649"/>
        <v>0</v>
      </c>
      <c r="CW394" s="157">
        <f t="shared" si="650"/>
        <v>0</v>
      </c>
      <c r="CX394" s="90">
        <f t="shared" si="651"/>
        <v>0</v>
      </c>
      <c r="CY394" s="157">
        <f t="shared" si="652"/>
        <v>0</v>
      </c>
      <c r="CZ394" s="90">
        <f t="shared" si="653"/>
        <v>0</v>
      </c>
      <c r="DA394" s="94" t="str">
        <f>DataEntry!B394</f>
        <v/>
      </c>
      <c r="DB394" s="83">
        <f t="shared" si="654"/>
        <v>0</v>
      </c>
      <c r="DC394" s="83">
        <f t="shared" si="655"/>
        <v>0</v>
      </c>
      <c r="DD394" s="145" t="str">
        <f t="shared" si="707"/>
        <v/>
      </c>
      <c r="DE394" s="145" t="str">
        <f t="shared" si="708"/>
        <v/>
      </c>
      <c r="DF394" s="145" t="str">
        <f t="shared" si="709"/>
        <v/>
      </c>
      <c r="DG394" s="145" t="str">
        <f t="shared" si="710"/>
        <v/>
      </c>
      <c r="DH394" s="145" t="str">
        <f t="shared" si="711"/>
        <v/>
      </c>
      <c r="DI394" s="145" t="str">
        <f t="shared" si="712"/>
        <v/>
      </c>
      <c r="DJ394" s="83">
        <f t="shared" si="713"/>
        <v>0</v>
      </c>
      <c r="DK394" s="83">
        <f t="shared" si="714"/>
        <v>0</v>
      </c>
      <c r="DL394" s="84" t="str">
        <f t="shared" si="715"/>
        <v/>
      </c>
      <c r="DM394" s="14" t="str">
        <f t="shared" si="716"/>
        <v/>
      </c>
      <c r="DN394" s="87">
        <f>IFERROR(DO394*(1-DCFactor)+Results!DP394*DCFactor,"")</f>
        <v>0.2762705882352941</v>
      </c>
      <c r="DO394" s="87">
        <f>(DFactor*Rounds*Number/2+SUM(BV$3:BV382))/(Rounds*Number/2+COUNT(BV$3:BV382))</f>
        <v>0.2656470588235294</v>
      </c>
      <c r="DP394" s="87">
        <f t="shared" si="656"/>
        <v>0.29599999999999999</v>
      </c>
      <c r="DQ394" s="84">
        <f t="shared" si="657"/>
        <v>0</v>
      </c>
      <c r="DR394" s="84">
        <f t="shared" si="658"/>
        <v>0</v>
      </c>
      <c r="DS394" s="87">
        <f t="shared" si="659"/>
        <v>0.33666666666666667</v>
      </c>
      <c r="DT394" s="87">
        <f t="shared" si="660"/>
        <v>0.33666666666666667</v>
      </c>
      <c r="DU394" s="87" t="str">
        <f t="shared" si="661"/>
        <v/>
      </c>
      <c r="DV394" s="86" t="str">
        <f t="shared" si="717"/>
        <v/>
      </c>
      <c r="DW394" s="86" t="str">
        <f t="shared" si="718"/>
        <v/>
      </c>
    </row>
    <row r="395" spans="1:127" x14ac:dyDescent="0.25">
      <c r="A395" s="69">
        <v>393</v>
      </c>
      <c r="B395" s="70" t="str">
        <f>DataEntry!C395</f>
        <v/>
      </c>
      <c r="C395" s="71">
        <f>COUNTIF(D$2:D395,D395)+COUNTIF(G$2:G395,D395)</f>
        <v>174</v>
      </c>
      <c r="D395" s="72" t="str">
        <f t="shared" si="619"/>
        <v/>
      </c>
      <c r="E395" s="70" t="str">
        <f>DataEntry!E395</f>
        <v/>
      </c>
      <c r="F395" s="71">
        <f>COUNTIF(D$2:D395,G395)+COUNTIF(G$2:G395,G395)</f>
        <v>174</v>
      </c>
      <c r="G395" s="72" t="str">
        <f t="shared" si="620"/>
        <v/>
      </c>
      <c r="H395" s="73" t="str">
        <f>DataEntry!G395</f>
        <v/>
      </c>
      <c r="I395" s="73" t="str">
        <f>DataEntry!H395</f>
        <v/>
      </c>
      <c r="J395" s="158" t="str">
        <f t="shared" si="618"/>
        <v/>
      </c>
      <c r="K395" s="156">
        <f t="shared" si="621"/>
        <v>0</v>
      </c>
      <c r="L395" s="224" t="str">
        <f t="shared" si="622"/>
        <v/>
      </c>
      <c r="M395" s="224" t="str">
        <f t="shared" si="623"/>
        <v/>
      </c>
      <c r="N395" s="236" t="str">
        <f t="shared" si="662"/>
        <v/>
      </c>
      <c r="O395" s="22" t="str">
        <f t="shared" si="663"/>
        <v>TG174</v>
      </c>
      <c r="P395" s="248" t="str">
        <f t="shared" si="624"/>
        <v/>
      </c>
      <c r="Q395" s="22" t="str">
        <f t="shared" si="664"/>
        <v>TG174</v>
      </c>
      <c r="R395" s="248" t="str">
        <f t="shared" si="625"/>
        <v/>
      </c>
      <c r="S395" s="74">
        <f t="shared" si="665"/>
        <v>0</v>
      </c>
      <c r="T395" s="75">
        <f t="shared" si="666"/>
        <v>0</v>
      </c>
      <c r="U395" s="76">
        <f t="shared" si="667"/>
        <v>0</v>
      </c>
      <c r="V395" s="74">
        <f t="shared" si="668"/>
        <v>0</v>
      </c>
      <c r="W395" s="75">
        <f t="shared" si="669"/>
        <v>0</v>
      </c>
      <c r="X395" s="76">
        <f t="shared" si="670"/>
        <v>0</v>
      </c>
      <c r="Y395" s="74">
        <f t="shared" si="671"/>
        <v>0</v>
      </c>
      <c r="Z395" s="75">
        <f t="shared" si="672"/>
        <v>0</v>
      </c>
      <c r="AA395" s="76">
        <f t="shared" si="673"/>
        <v>0</v>
      </c>
      <c r="AB395" s="74">
        <f t="shared" si="674"/>
        <v>0</v>
      </c>
      <c r="AC395" s="75">
        <f t="shared" si="675"/>
        <v>0</v>
      </c>
      <c r="AD395" s="76">
        <f t="shared" si="676"/>
        <v>0</v>
      </c>
      <c r="AE395" s="74">
        <f t="shared" si="677"/>
        <v>0</v>
      </c>
      <c r="AF395" s="75">
        <f t="shared" si="678"/>
        <v>0</v>
      </c>
      <c r="AG395" s="76">
        <f t="shared" si="679"/>
        <v>0</v>
      </c>
      <c r="AH395" s="74">
        <f t="shared" si="680"/>
        <v>0</v>
      </c>
      <c r="AI395" s="75">
        <f t="shared" si="681"/>
        <v>0</v>
      </c>
      <c r="AJ395" s="76">
        <f t="shared" si="682"/>
        <v>0</v>
      </c>
      <c r="AK395" s="74">
        <f t="shared" si="683"/>
        <v>0</v>
      </c>
      <c r="AL395" s="75">
        <f t="shared" si="684"/>
        <v>0</v>
      </c>
      <c r="AM395" s="76">
        <f t="shared" si="685"/>
        <v>0</v>
      </c>
      <c r="AN395" s="74">
        <f t="shared" si="686"/>
        <v>0</v>
      </c>
      <c r="AO395" s="75">
        <f t="shared" si="687"/>
        <v>0</v>
      </c>
      <c r="AP395" s="76">
        <f t="shared" si="688"/>
        <v>0</v>
      </c>
      <c r="AQ395" s="77" t="str">
        <f t="shared" si="626"/>
        <v/>
      </c>
      <c r="AR395" s="77" t="str">
        <f t="shared" si="689"/>
        <v/>
      </c>
      <c r="AS395" s="78" t="str">
        <f t="shared" si="690"/>
        <v/>
      </c>
      <c r="AT395" s="77" t="str">
        <f t="shared" si="691"/>
        <v/>
      </c>
      <c r="AU395" s="79">
        <f t="shared" si="719"/>
        <v>0.1</v>
      </c>
      <c r="AV395" s="139">
        <f>DataEntry!P395</f>
        <v>0</v>
      </c>
      <c r="AW395" s="80" t="str">
        <f t="shared" si="627"/>
        <v/>
      </c>
      <c r="AX395" s="80" t="str">
        <f t="shared" si="628"/>
        <v/>
      </c>
      <c r="AY395" s="80" t="str">
        <f t="shared" si="629"/>
        <v/>
      </c>
      <c r="AZ395" s="92" t="str">
        <f>DataEntry!I395</f>
        <v/>
      </c>
      <c r="BA395" s="93" t="str">
        <f>DataEntry!J395</f>
        <v/>
      </c>
      <c r="BB395" s="92" t="str">
        <f>DataEntry!K395</f>
        <v/>
      </c>
      <c r="BC395" s="93" t="str">
        <f>DataEntry!L395</f>
        <v/>
      </c>
      <c r="BD395" s="92" t="str">
        <f>DataEntry!M395</f>
        <v/>
      </c>
      <c r="BE395" s="93" t="str">
        <f>DataEntry!N395</f>
        <v/>
      </c>
      <c r="BF395" s="77" t="str">
        <f t="shared" si="692"/>
        <v/>
      </c>
      <c r="BG395" s="77" t="str">
        <f t="shared" si="693"/>
        <v/>
      </c>
      <c r="BH395" s="77" t="str">
        <f t="shared" si="694"/>
        <v/>
      </c>
      <c r="BI395" s="83">
        <f t="shared" si="695"/>
        <v>0</v>
      </c>
      <c r="BJ395" s="83">
        <f t="shared" si="696"/>
        <v>0</v>
      </c>
      <c r="BK395" s="83">
        <f t="shared" si="697"/>
        <v>0</v>
      </c>
      <c r="BL395" s="84" t="str">
        <f t="shared" si="630"/>
        <v/>
      </c>
      <c r="BM395" s="84" t="str">
        <f t="shared" si="631"/>
        <v/>
      </c>
      <c r="BN395" s="85" t="str">
        <f t="shared" si="698"/>
        <v/>
      </c>
      <c r="BO395" s="84" t="str">
        <f t="shared" si="632"/>
        <v/>
      </c>
      <c r="BP395" s="84" t="str">
        <f t="shared" si="633"/>
        <v/>
      </c>
      <c r="BQ395" s="84" t="str">
        <f t="shared" si="634"/>
        <v/>
      </c>
      <c r="BR395" s="84" t="str">
        <f t="shared" si="699"/>
        <v/>
      </c>
      <c r="BS395" s="84" t="str">
        <f t="shared" si="699"/>
        <v/>
      </c>
      <c r="BT395" s="84" t="str">
        <f t="shared" si="699"/>
        <v/>
      </c>
      <c r="BU395" s="86" t="str">
        <f t="shared" si="700"/>
        <v/>
      </c>
      <c r="BV395" s="86" t="str">
        <f t="shared" si="700"/>
        <v/>
      </c>
      <c r="BW395" s="86" t="str">
        <f t="shared" si="700"/>
        <v/>
      </c>
      <c r="BX395" s="86" t="str">
        <f t="shared" si="701"/>
        <v/>
      </c>
      <c r="BY395" s="86" t="str">
        <f t="shared" si="701"/>
        <v/>
      </c>
      <c r="BZ395" s="86" t="str">
        <f t="shared" si="701"/>
        <v/>
      </c>
      <c r="CA395" s="83">
        <f>IF(AND(DataEntry!B395&gt;=ExFrom,DataEntry!B395&lt;=ExTo),0,IF(AR395&lt;DS395,0,DB395))</f>
        <v>0</v>
      </c>
      <c r="CB395" s="83">
        <f>IF(AND(DataEntry!B395&gt;=ExFrom,DataEntry!B395&lt;=ExTo),0,IF(AT395&lt;DT395,0,DC395))</f>
        <v>0</v>
      </c>
      <c r="CC395" s="14" t="str">
        <f t="shared" si="702"/>
        <v/>
      </c>
      <c r="CD395" s="72" t="str">
        <f t="shared" si="635"/>
        <v/>
      </c>
      <c r="CE395" s="87" t="str">
        <f t="shared" si="703"/>
        <v/>
      </c>
      <c r="CF395" s="88">
        <f t="shared" si="704"/>
        <v>0</v>
      </c>
      <c r="CG395" s="88">
        <f t="shared" si="705"/>
        <v>0</v>
      </c>
      <c r="CH395" s="87" t="str">
        <f t="shared" si="706"/>
        <v/>
      </c>
      <c r="CI395" s="89">
        <f t="shared" si="636"/>
        <v>1</v>
      </c>
      <c r="CJ395" s="89">
        <f t="shared" si="637"/>
        <v>1</v>
      </c>
      <c r="CK395" s="157">
        <f t="shared" si="638"/>
        <v>0</v>
      </c>
      <c r="CL395" s="90">
        <f t="shared" si="639"/>
        <v>0</v>
      </c>
      <c r="CM395" s="157">
        <f t="shared" si="640"/>
        <v>0</v>
      </c>
      <c r="CN395" s="90">
        <f t="shared" si="641"/>
        <v>0</v>
      </c>
      <c r="CO395" s="157">
        <f t="shared" si="642"/>
        <v>0</v>
      </c>
      <c r="CP395" s="90">
        <f t="shared" si="643"/>
        <v>0</v>
      </c>
      <c r="CQ395" s="157">
        <f t="shared" si="644"/>
        <v>0</v>
      </c>
      <c r="CR395" s="90">
        <f t="shared" si="645"/>
        <v>0</v>
      </c>
      <c r="CS395" s="157">
        <f t="shared" si="646"/>
        <v>0</v>
      </c>
      <c r="CT395" s="90">
        <f t="shared" si="647"/>
        <v>0</v>
      </c>
      <c r="CU395" s="157">
        <f t="shared" si="648"/>
        <v>0</v>
      </c>
      <c r="CV395" s="90">
        <f t="shared" si="649"/>
        <v>0</v>
      </c>
      <c r="CW395" s="157">
        <f t="shared" si="650"/>
        <v>0</v>
      </c>
      <c r="CX395" s="90">
        <f t="shared" si="651"/>
        <v>0</v>
      </c>
      <c r="CY395" s="157">
        <f t="shared" si="652"/>
        <v>0</v>
      </c>
      <c r="CZ395" s="90">
        <f t="shared" si="653"/>
        <v>0</v>
      </c>
      <c r="DA395" s="94" t="str">
        <f>DataEntry!B395</f>
        <v/>
      </c>
      <c r="DB395" s="83">
        <f t="shared" si="654"/>
        <v>0</v>
      </c>
      <c r="DC395" s="83">
        <f t="shared" si="655"/>
        <v>0</v>
      </c>
      <c r="DD395" s="145" t="str">
        <f t="shared" si="707"/>
        <v/>
      </c>
      <c r="DE395" s="145" t="str">
        <f t="shared" si="708"/>
        <v/>
      </c>
      <c r="DF395" s="145" t="str">
        <f t="shared" si="709"/>
        <v/>
      </c>
      <c r="DG395" s="145" t="str">
        <f t="shared" si="710"/>
        <v/>
      </c>
      <c r="DH395" s="145" t="str">
        <f t="shared" si="711"/>
        <v/>
      </c>
      <c r="DI395" s="145" t="str">
        <f t="shared" si="712"/>
        <v/>
      </c>
      <c r="DJ395" s="83">
        <f t="shared" si="713"/>
        <v>0</v>
      </c>
      <c r="DK395" s="83">
        <f t="shared" si="714"/>
        <v>0</v>
      </c>
      <c r="DL395" s="84" t="str">
        <f t="shared" si="715"/>
        <v/>
      </c>
      <c r="DM395" s="14" t="str">
        <f t="shared" si="716"/>
        <v/>
      </c>
      <c r="DN395" s="87">
        <f>IFERROR(DO395*(1-DCFactor)+Results!DP395*DCFactor,"")</f>
        <v>0.2762705882352941</v>
      </c>
      <c r="DO395" s="87">
        <f>(DFactor*Rounds*Number/2+SUM(BV$3:BV383))/(Rounds*Number/2+COUNT(BV$3:BV383))</f>
        <v>0.2656470588235294</v>
      </c>
      <c r="DP395" s="87">
        <f t="shared" si="656"/>
        <v>0.29599999999999999</v>
      </c>
      <c r="DQ395" s="84">
        <f t="shared" si="657"/>
        <v>0</v>
      </c>
      <c r="DR395" s="84">
        <f t="shared" si="658"/>
        <v>0</v>
      </c>
      <c r="DS395" s="87">
        <f t="shared" si="659"/>
        <v>0.33666666666666667</v>
      </c>
      <c r="DT395" s="87">
        <f t="shared" si="660"/>
        <v>0.33666666666666667</v>
      </c>
      <c r="DU395" s="87" t="str">
        <f t="shared" si="661"/>
        <v/>
      </c>
      <c r="DV395" s="86" t="str">
        <f t="shared" si="717"/>
        <v/>
      </c>
      <c r="DW395" s="86" t="str">
        <f t="shared" si="718"/>
        <v/>
      </c>
    </row>
    <row r="396" spans="1:127" x14ac:dyDescent="0.25">
      <c r="A396" s="69">
        <v>394</v>
      </c>
      <c r="B396" s="70" t="str">
        <f>DataEntry!C396</f>
        <v/>
      </c>
      <c r="C396" s="71">
        <f>COUNTIF(D$2:D396,D396)+COUNTIF(G$2:G396,D396)</f>
        <v>176</v>
      </c>
      <c r="D396" s="72" t="str">
        <f t="shared" si="619"/>
        <v/>
      </c>
      <c r="E396" s="70" t="str">
        <f>DataEntry!E396</f>
        <v/>
      </c>
      <c r="F396" s="71">
        <f>COUNTIF(D$2:D396,G396)+COUNTIF(G$2:G396,G396)</f>
        <v>176</v>
      </c>
      <c r="G396" s="72" t="str">
        <f t="shared" si="620"/>
        <v/>
      </c>
      <c r="H396" s="73" t="str">
        <f>DataEntry!G396</f>
        <v/>
      </c>
      <c r="I396" s="73" t="str">
        <f>DataEntry!H396</f>
        <v/>
      </c>
      <c r="J396" s="158" t="str">
        <f t="shared" si="618"/>
        <v/>
      </c>
      <c r="K396" s="156">
        <f t="shared" si="621"/>
        <v>0</v>
      </c>
      <c r="L396" s="224" t="str">
        <f t="shared" si="622"/>
        <v/>
      </c>
      <c r="M396" s="224" t="str">
        <f t="shared" si="623"/>
        <v/>
      </c>
      <c r="N396" s="236" t="str">
        <f t="shared" si="662"/>
        <v/>
      </c>
      <c r="O396" s="22" t="str">
        <f t="shared" si="663"/>
        <v>TG176</v>
      </c>
      <c r="P396" s="248" t="str">
        <f t="shared" si="624"/>
        <v/>
      </c>
      <c r="Q396" s="22" t="str">
        <f t="shared" si="664"/>
        <v>TG176</v>
      </c>
      <c r="R396" s="248" t="str">
        <f t="shared" si="625"/>
        <v/>
      </c>
      <c r="S396" s="74">
        <f t="shared" si="665"/>
        <v>0</v>
      </c>
      <c r="T396" s="75">
        <f t="shared" si="666"/>
        <v>0</v>
      </c>
      <c r="U396" s="76">
        <f t="shared" si="667"/>
        <v>0</v>
      </c>
      <c r="V396" s="74">
        <f t="shared" si="668"/>
        <v>0</v>
      </c>
      <c r="W396" s="75">
        <f t="shared" si="669"/>
        <v>0</v>
      </c>
      <c r="X396" s="76">
        <f t="shared" si="670"/>
        <v>0</v>
      </c>
      <c r="Y396" s="74">
        <f t="shared" si="671"/>
        <v>0</v>
      </c>
      <c r="Z396" s="75">
        <f t="shared" si="672"/>
        <v>0</v>
      </c>
      <c r="AA396" s="76">
        <f t="shared" si="673"/>
        <v>0</v>
      </c>
      <c r="AB396" s="74">
        <f t="shared" si="674"/>
        <v>0</v>
      </c>
      <c r="AC396" s="75">
        <f t="shared" si="675"/>
        <v>0</v>
      </c>
      <c r="AD396" s="76">
        <f t="shared" si="676"/>
        <v>0</v>
      </c>
      <c r="AE396" s="74">
        <f t="shared" si="677"/>
        <v>0</v>
      </c>
      <c r="AF396" s="75">
        <f t="shared" si="678"/>
        <v>0</v>
      </c>
      <c r="AG396" s="76">
        <f t="shared" si="679"/>
        <v>0</v>
      </c>
      <c r="AH396" s="74">
        <f t="shared" si="680"/>
        <v>0</v>
      </c>
      <c r="AI396" s="75">
        <f t="shared" si="681"/>
        <v>0</v>
      </c>
      <c r="AJ396" s="76">
        <f t="shared" si="682"/>
        <v>0</v>
      </c>
      <c r="AK396" s="74">
        <f t="shared" si="683"/>
        <v>0</v>
      </c>
      <c r="AL396" s="75">
        <f t="shared" si="684"/>
        <v>0</v>
      </c>
      <c r="AM396" s="76">
        <f t="shared" si="685"/>
        <v>0</v>
      </c>
      <c r="AN396" s="74">
        <f t="shared" si="686"/>
        <v>0</v>
      </c>
      <c r="AO396" s="75">
        <f t="shared" si="687"/>
        <v>0</v>
      </c>
      <c r="AP396" s="76">
        <f t="shared" si="688"/>
        <v>0</v>
      </c>
      <c r="AQ396" s="77" t="str">
        <f t="shared" si="626"/>
        <v/>
      </c>
      <c r="AR396" s="77" t="str">
        <f t="shared" si="689"/>
        <v/>
      </c>
      <c r="AS396" s="78" t="str">
        <f t="shared" si="690"/>
        <v/>
      </c>
      <c r="AT396" s="77" t="str">
        <f t="shared" si="691"/>
        <v/>
      </c>
      <c r="AU396" s="79">
        <f t="shared" si="719"/>
        <v>0.1</v>
      </c>
      <c r="AV396" s="139">
        <f>DataEntry!P396</f>
        <v>0</v>
      </c>
      <c r="AW396" s="80" t="str">
        <f t="shared" si="627"/>
        <v/>
      </c>
      <c r="AX396" s="80" t="str">
        <f t="shared" si="628"/>
        <v/>
      </c>
      <c r="AY396" s="80" t="str">
        <f t="shared" si="629"/>
        <v/>
      </c>
      <c r="AZ396" s="92" t="str">
        <f>DataEntry!I396</f>
        <v/>
      </c>
      <c r="BA396" s="93" t="str">
        <f>DataEntry!J396</f>
        <v/>
      </c>
      <c r="BB396" s="92" t="str">
        <f>DataEntry!K396</f>
        <v/>
      </c>
      <c r="BC396" s="93" t="str">
        <f>DataEntry!L396</f>
        <v/>
      </c>
      <c r="BD396" s="92" t="str">
        <f>DataEntry!M396</f>
        <v/>
      </c>
      <c r="BE396" s="93" t="str">
        <f>DataEntry!N396</f>
        <v/>
      </c>
      <c r="BF396" s="77" t="str">
        <f t="shared" si="692"/>
        <v/>
      </c>
      <c r="BG396" s="77" t="str">
        <f t="shared" si="693"/>
        <v/>
      </c>
      <c r="BH396" s="77" t="str">
        <f t="shared" si="694"/>
        <v/>
      </c>
      <c r="BI396" s="83">
        <f t="shared" si="695"/>
        <v>0</v>
      </c>
      <c r="BJ396" s="83">
        <f t="shared" si="696"/>
        <v>0</v>
      </c>
      <c r="BK396" s="83">
        <f t="shared" si="697"/>
        <v>0</v>
      </c>
      <c r="BL396" s="84" t="str">
        <f t="shared" si="630"/>
        <v/>
      </c>
      <c r="BM396" s="84" t="str">
        <f t="shared" si="631"/>
        <v/>
      </c>
      <c r="BN396" s="85" t="str">
        <f t="shared" si="698"/>
        <v/>
      </c>
      <c r="BO396" s="84" t="str">
        <f t="shared" si="632"/>
        <v/>
      </c>
      <c r="BP396" s="84" t="str">
        <f t="shared" si="633"/>
        <v/>
      </c>
      <c r="BQ396" s="84" t="str">
        <f t="shared" si="634"/>
        <v/>
      </c>
      <c r="BR396" s="84" t="str">
        <f t="shared" si="699"/>
        <v/>
      </c>
      <c r="BS396" s="84" t="str">
        <f t="shared" si="699"/>
        <v/>
      </c>
      <c r="BT396" s="84" t="str">
        <f t="shared" si="699"/>
        <v/>
      </c>
      <c r="BU396" s="86" t="str">
        <f t="shared" si="700"/>
        <v/>
      </c>
      <c r="BV396" s="86" t="str">
        <f t="shared" si="700"/>
        <v/>
      </c>
      <c r="BW396" s="86" t="str">
        <f t="shared" si="700"/>
        <v/>
      </c>
      <c r="BX396" s="86" t="str">
        <f t="shared" si="701"/>
        <v/>
      </c>
      <c r="BY396" s="86" t="str">
        <f t="shared" si="701"/>
        <v/>
      </c>
      <c r="BZ396" s="86" t="str">
        <f t="shared" si="701"/>
        <v/>
      </c>
      <c r="CA396" s="83">
        <f>IF(AND(DataEntry!B396&gt;=ExFrom,DataEntry!B396&lt;=ExTo),0,IF(AR396&lt;DS396,0,DB396))</f>
        <v>0</v>
      </c>
      <c r="CB396" s="83">
        <f>IF(AND(DataEntry!B396&gt;=ExFrom,DataEntry!B396&lt;=ExTo),0,IF(AT396&lt;DT396,0,DC396))</f>
        <v>0</v>
      </c>
      <c r="CC396" s="14" t="str">
        <f t="shared" si="702"/>
        <v/>
      </c>
      <c r="CD396" s="72" t="str">
        <f t="shared" si="635"/>
        <v/>
      </c>
      <c r="CE396" s="87" t="str">
        <f t="shared" si="703"/>
        <v/>
      </c>
      <c r="CF396" s="88">
        <f t="shared" si="704"/>
        <v>0</v>
      </c>
      <c r="CG396" s="88">
        <f t="shared" si="705"/>
        <v>0</v>
      </c>
      <c r="CH396" s="87" t="str">
        <f t="shared" si="706"/>
        <v/>
      </c>
      <c r="CI396" s="89">
        <f t="shared" si="636"/>
        <v>1</v>
      </c>
      <c r="CJ396" s="89">
        <f t="shared" si="637"/>
        <v>1</v>
      </c>
      <c r="CK396" s="157">
        <f t="shared" si="638"/>
        <v>0</v>
      </c>
      <c r="CL396" s="90">
        <f t="shared" si="639"/>
        <v>0</v>
      </c>
      <c r="CM396" s="157">
        <f t="shared" si="640"/>
        <v>0</v>
      </c>
      <c r="CN396" s="90">
        <f t="shared" si="641"/>
        <v>0</v>
      </c>
      <c r="CO396" s="157">
        <f t="shared" si="642"/>
        <v>0</v>
      </c>
      <c r="CP396" s="90">
        <f t="shared" si="643"/>
        <v>0</v>
      </c>
      <c r="CQ396" s="157">
        <f t="shared" si="644"/>
        <v>0</v>
      </c>
      <c r="CR396" s="90">
        <f t="shared" si="645"/>
        <v>0</v>
      </c>
      <c r="CS396" s="157">
        <f t="shared" si="646"/>
        <v>0</v>
      </c>
      <c r="CT396" s="90">
        <f t="shared" si="647"/>
        <v>0</v>
      </c>
      <c r="CU396" s="157">
        <f t="shared" si="648"/>
        <v>0</v>
      </c>
      <c r="CV396" s="90">
        <f t="shared" si="649"/>
        <v>0</v>
      </c>
      <c r="CW396" s="157">
        <f t="shared" si="650"/>
        <v>0</v>
      </c>
      <c r="CX396" s="90">
        <f t="shared" si="651"/>
        <v>0</v>
      </c>
      <c r="CY396" s="157">
        <f t="shared" si="652"/>
        <v>0</v>
      </c>
      <c r="CZ396" s="90">
        <f t="shared" si="653"/>
        <v>0</v>
      </c>
      <c r="DA396" s="94" t="str">
        <f>DataEntry!B396</f>
        <v/>
      </c>
      <c r="DB396" s="83">
        <f t="shared" si="654"/>
        <v>0</v>
      </c>
      <c r="DC396" s="83">
        <f t="shared" si="655"/>
        <v>0</v>
      </c>
      <c r="DD396" s="145" t="str">
        <f t="shared" si="707"/>
        <v/>
      </c>
      <c r="DE396" s="145" t="str">
        <f t="shared" si="708"/>
        <v/>
      </c>
      <c r="DF396" s="145" t="str">
        <f t="shared" si="709"/>
        <v/>
      </c>
      <c r="DG396" s="145" t="str">
        <f t="shared" si="710"/>
        <v/>
      </c>
      <c r="DH396" s="145" t="str">
        <f t="shared" si="711"/>
        <v/>
      </c>
      <c r="DI396" s="145" t="str">
        <f t="shared" si="712"/>
        <v/>
      </c>
      <c r="DJ396" s="83">
        <f t="shared" si="713"/>
        <v>0</v>
      </c>
      <c r="DK396" s="83">
        <f t="shared" si="714"/>
        <v>0</v>
      </c>
      <c r="DL396" s="84" t="str">
        <f t="shared" si="715"/>
        <v/>
      </c>
      <c r="DM396" s="14" t="str">
        <f t="shared" si="716"/>
        <v/>
      </c>
      <c r="DN396" s="87">
        <f>IFERROR(DO396*(1-DCFactor)+Results!DP396*DCFactor,"")</f>
        <v>0.2762705882352941</v>
      </c>
      <c r="DO396" s="87">
        <f>(DFactor*Rounds*Number/2+SUM(BV$3:BV384))/(Rounds*Number/2+COUNT(BV$3:BV384))</f>
        <v>0.2656470588235294</v>
      </c>
      <c r="DP396" s="87">
        <f t="shared" si="656"/>
        <v>0.29599999999999999</v>
      </c>
      <c r="DQ396" s="84">
        <f t="shared" si="657"/>
        <v>0</v>
      </c>
      <c r="DR396" s="84">
        <f t="shared" si="658"/>
        <v>0</v>
      </c>
      <c r="DS396" s="87">
        <f t="shared" si="659"/>
        <v>0.33666666666666667</v>
      </c>
      <c r="DT396" s="87">
        <f t="shared" si="660"/>
        <v>0.33666666666666667</v>
      </c>
      <c r="DU396" s="87" t="str">
        <f t="shared" si="661"/>
        <v/>
      </c>
      <c r="DV396" s="86" t="str">
        <f t="shared" si="717"/>
        <v/>
      </c>
      <c r="DW396" s="86" t="str">
        <f t="shared" si="718"/>
        <v/>
      </c>
    </row>
    <row r="397" spans="1:127" x14ac:dyDescent="0.25">
      <c r="A397" s="69">
        <v>395</v>
      </c>
      <c r="B397" s="70" t="str">
        <f>DataEntry!C397</f>
        <v/>
      </c>
      <c r="C397" s="71">
        <f>COUNTIF(D$2:D397,D397)+COUNTIF(G$2:G397,D397)</f>
        <v>178</v>
      </c>
      <c r="D397" s="72" t="str">
        <f t="shared" si="619"/>
        <v/>
      </c>
      <c r="E397" s="70" t="str">
        <f>DataEntry!E397</f>
        <v/>
      </c>
      <c r="F397" s="71">
        <f>COUNTIF(D$2:D397,G397)+COUNTIF(G$2:G397,G397)</f>
        <v>178</v>
      </c>
      <c r="G397" s="72" t="str">
        <f t="shared" si="620"/>
        <v/>
      </c>
      <c r="H397" s="73" t="str">
        <f>DataEntry!G397</f>
        <v/>
      </c>
      <c r="I397" s="73" t="str">
        <f>DataEntry!H397</f>
        <v/>
      </c>
      <c r="J397" s="158" t="str">
        <f t="shared" si="618"/>
        <v/>
      </c>
      <c r="K397" s="156">
        <f t="shared" si="621"/>
        <v>0</v>
      </c>
      <c r="L397" s="224" t="str">
        <f t="shared" si="622"/>
        <v/>
      </c>
      <c r="M397" s="224" t="str">
        <f t="shared" si="623"/>
        <v/>
      </c>
      <c r="N397" s="236" t="str">
        <f t="shared" si="662"/>
        <v/>
      </c>
      <c r="O397" s="22" t="str">
        <f t="shared" si="663"/>
        <v>TG178</v>
      </c>
      <c r="P397" s="248" t="str">
        <f t="shared" si="624"/>
        <v/>
      </c>
      <c r="Q397" s="22" t="str">
        <f t="shared" si="664"/>
        <v>TG178</v>
      </c>
      <c r="R397" s="248" t="str">
        <f t="shared" si="625"/>
        <v/>
      </c>
      <c r="S397" s="74">
        <f t="shared" si="665"/>
        <v>0</v>
      </c>
      <c r="T397" s="75">
        <f t="shared" si="666"/>
        <v>0</v>
      </c>
      <c r="U397" s="76">
        <f t="shared" si="667"/>
        <v>0</v>
      </c>
      <c r="V397" s="74">
        <f t="shared" si="668"/>
        <v>0</v>
      </c>
      <c r="W397" s="75">
        <f t="shared" si="669"/>
        <v>0</v>
      </c>
      <c r="X397" s="76">
        <f t="shared" si="670"/>
        <v>0</v>
      </c>
      <c r="Y397" s="74">
        <f t="shared" si="671"/>
        <v>0</v>
      </c>
      <c r="Z397" s="75">
        <f t="shared" si="672"/>
        <v>0</v>
      </c>
      <c r="AA397" s="76">
        <f t="shared" si="673"/>
        <v>0</v>
      </c>
      <c r="AB397" s="74">
        <f t="shared" si="674"/>
        <v>0</v>
      </c>
      <c r="AC397" s="75">
        <f t="shared" si="675"/>
        <v>0</v>
      </c>
      <c r="AD397" s="76">
        <f t="shared" si="676"/>
        <v>0</v>
      </c>
      <c r="AE397" s="74">
        <f t="shared" si="677"/>
        <v>0</v>
      </c>
      <c r="AF397" s="75">
        <f t="shared" si="678"/>
        <v>0</v>
      </c>
      <c r="AG397" s="76">
        <f t="shared" si="679"/>
        <v>0</v>
      </c>
      <c r="AH397" s="74">
        <f t="shared" si="680"/>
        <v>0</v>
      </c>
      <c r="AI397" s="75">
        <f t="shared" si="681"/>
        <v>0</v>
      </c>
      <c r="AJ397" s="76">
        <f t="shared" si="682"/>
        <v>0</v>
      </c>
      <c r="AK397" s="74">
        <f t="shared" si="683"/>
        <v>0</v>
      </c>
      <c r="AL397" s="75">
        <f t="shared" si="684"/>
        <v>0</v>
      </c>
      <c r="AM397" s="76">
        <f t="shared" si="685"/>
        <v>0</v>
      </c>
      <c r="AN397" s="74">
        <f t="shared" si="686"/>
        <v>0</v>
      </c>
      <c r="AO397" s="75">
        <f t="shared" si="687"/>
        <v>0</v>
      </c>
      <c r="AP397" s="76">
        <f t="shared" si="688"/>
        <v>0</v>
      </c>
      <c r="AQ397" s="77" t="str">
        <f t="shared" si="626"/>
        <v/>
      </c>
      <c r="AR397" s="77" t="str">
        <f t="shared" si="689"/>
        <v/>
      </c>
      <c r="AS397" s="78" t="str">
        <f t="shared" si="690"/>
        <v/>
      </c>
      <c r="AT397" s="77" t="str">
        <f t="shared" si="691"/>
        <v/>
      </c>
      <c r="AU397" s="79">
        <f t="shared" si="719"/>
        <v>0.1</v>
      </c>
      <c r="AV397" s="139">
        <f>DataEntry!P397</f>
        <v>0</v>
      </c>
      <c r="AW397" s="80" t="str">
        <f t="shared" si="627"/>
        <v/>
      </c>
      <c r="AX397" s="80" t="str">
        <f t="shared" si="628"/>
        <v/>
      </c>
      <c r="AY397" s="80" t="str">
        <f t="shared" si="629"/>
        <v/>
      </c>
      <c r="AZ397" s="92" t="str">
        <f>DataEntry!I397</f>
        <v/>
      </c>
      <c r="BA397" s="93" t="str">
        <f>DataEntry!J397</f>
        <v/>
      </c>
      <c r="BB397" s="92" t="str">
        <f>DataEntry!K397</f>
        <v/>
      </c>
      <c r="BC397" s="93" t="str">
        <f>DataEntry!L397</f>
        <v/>
      </c>
      <c r="BD397" s="92" t="str">
        <f>DataEntry!M397</f>
        <v/>
      </c>
      <c r="BE397" s="93" t="str">
        <f>DataEntry!N397</f>
        <v/>
      </c>
      <c r="BF397" s="77" t="str">
        <f t="shared" si="692"/>
        <v/>
      </c>
      <c r="BG397" s="77" t="str">
        <f t="shared" si="693"/>
        <v/>
      </c>
      <c r="BH397" s="77" t="str">
        <f t="shared" si="694"/>
        <v/>
      </c>
      <c r="BI397" s="83">
        <f t="shared" si="695"/>
        <v>0</v>
      </c>
      <c r="BJ397" s="83">
        <f t="shared" si="696"/>
        <v>0</v>
      </c>
      <c r="BK397" s="83">
        <f t="shared" si="697"/>
        <v>0</v>
      </c>
      <c r="BL397" s="84" t="str">
        <f t="shared" si="630"/>
        <v/>
      </c>
      <c r="BM397" s="84" t="str">
        <f t="shared" si="631"/>
        <v/>
      </c>
      <c r="BN397" s="85" t="str">
        <f t="shared" si="698"/>
        <v/>
      </c>
      <c r="BO397" s="84" t="str">
        <f t="shared" si="632"/>
        <v/>
      </c>
      <c r="BP397" s="84" t="str">
        <f t="shared" si="633"/>
        <v/>
      </c>
      <c r="BQ397" s="84" t="str">
        <f t="shared" si="634"/>
        <v/>
      </c>
      <c r="BR397" s="84" t="str">
        <f t="shared" si="699"/>
        <v/>
      </c>
      <c r="BS397" s="84" t="str">
        <f t="shared" si="699"/>
        <v/>
      </c>
      <c r="BT397" s="84" t="str">
        <f t="shared" si="699"/>
        <v/>
      </c>
      <c r="BU397" s="86" t="str">
        <f t="shared" si="700"/>
        <v/>
      </c>
      <c r="BV397" s="86" t="str">
        <f t="shared" si="700"/>
        <v/>
      </c>
      <c r="BW397" s="86" t="str">
        <f t="shared" si="700"/>
        <v/>
      </c>
      <c r="BX397" s="86" t="str">
        <f t="shared" si="701"/>
        <v/>
      </c>
      <c r="BY397" s="86" t="str">
        <f t="shared" si="701"/>
        <v/>
      </c>
      <c r="BZ397" s="86" t="str">
        <f t="shared" si="701"/>
        <v/>
      </c>
      <c r="CA397" s="83">
        <f>IF(AND(DataEntry!B397&gt;=ExFrom,DataEntry!B397&lt;=ExTo),0,IF(AR397&lt;DS397,0,DB397))</f>
        <v>0</v>
      </c>
      <c r="CB397" s="83">
        <f>IF(AND(DataEntry!B397&gt;=ExFrom,DataEntry!B397&lt;=ExTo),0,IF(AT397&lt;DT397,0,DC397))</f>
        <v>0</v>
      </c>
      <c r="CC397" s="14" t="str">
        <f t="shared" si="702"/>
        <v/>
      </c>
      <c r="CD397" s="72" t="str">
        <f t="shared" si="635"/>
        <v/>
      </c>
      <c r="CE397" s="87" t="str">
        <f t="shared" si="703"/>
        <v/>
      </c>
      <c r="CF397" s="88">
        <f t="shared" si="704"/>
        <v>0</v>
      </c>
      <c r="CG397" s="88">
        <f t="shared" si="705"/>
        <v>0</v>
      </c>
      <c r="CH397" s="87" t="str">
        <f t="shared" si="706"/>
        <v/>
      </c>
      <c r="CI397" s="89">
        <f t="shared" si="636"/>
        <v>1</v>
      </c>
      <c r="CJ397" s="89">
        <f t="shared" si="637"/>
        <v>1</v>
      </c>
      <c r="CK397" s="157">
        <f t="shared" si="638"/>
        <v>0</v>
      </c>
      <c r="CL397" s="90">
        <f t="shared" si="639"/>
        <v>0</v>
      </c>
      <c r="CM397" s="157">
        <f t="shared" si="640"/>
        <v>0</v>
      </c>
      <c r="CN397" s="90">
        <f t="shared" si="641"/>
        <v>0</v>
      </c>
      <c r="CO397" s="157">
        <f t="shared" si="642"/>
        <v>0</v>
      </c>
      <c r="CP397" s="90">
        <f t="shared" si="643"/>
        <v>0</v>
      </c>
      <c r="CQ397" s="157">
        <f t="shared" si="644"/>
        <v>0</v>
      </c>
      <c r="CR397" s="90">
        <f t="shared" si="645"/>
        <v>0</v>
      </c>
      <c r="CS397" s="157">
        <f t="shared" si="646"/>
        <v>0</v>
      </c>
      <c r="CT397" s="90">
        <f t="shared" si="647"/>
        <v>0</v>
      </c>
      <c r="CU397" s="157">
        <f t="shared" si="648"/>
        <v>0</v>
      </c>
      <c r="CV397" s="90">
        <f t="shared" si="649"/>
        <v>0</v>
      </c>
      <c r="CW397" s="157">
        <f t="shared" si="650"/>
        <v>0</v>
      </c>
      <c r="CX397" s="90">
        <f t="shared" si="651"/>
        <v>0</v>
      </c>
      <c r="CY397" s="157">
        <f t="shared" si="652"/>
        <v>0</v>
      </c>
      <c r="CZ397" s="90">
        <f t="shared" si="653"/>
        <v>0</v>
      </c>
      <c r="DA397" s="94" t="str">
        <f>DataEntry!B397</f>
        <v/>
      </c>
      <c r="DB397" s="83">
        <f t="shared" si="654"/>
        <v>0</v>
      </c>
      <c r="DC397" s="83">
        <f t="shared" si="655"/>
        <v>0</v>
      </c>
      <c r="DD397" s="145" t="str">
        <f t="shared" si="707"/>
        <v/>
      </c>
      <c r="DE397" s="145" t="str">
        <f t="shared" si="708"/>
        <v/>
      </c>
      <c r="DF397" s="145" t="str">
        <f t="shared" si="709"/>
        <v/>
      </c>
      <c r="DG397" s="145" t="str">
        <f t="shared" si="710"/>
        <v/>
      </c>
      <c r="DH397" s="145" t="str">
        <f t="shared" si="711"/>
        <v/>
      </c>
      <c r="DI397" s="145" t="str">
        <f t="shared" si="712"/>
        <v/>
      </c>
      <c r="DJ397" s="83">
        <f t="shared" si="713"/>
        <v>0</v>
      </c>
      <c r="DK397" s="83">
        <f t="shared" si="714"/>
        <v>0</v>
      </c>
      <c r="DL397" s="84" t="str">
        <f t="shared" si="715"/>
        <v/>
      </c>
      <c r="DM397" s="14" t="str">
        <f t="shared" si="716"/>
        <v/>
      </c>
      <c r="DN397" s="87">
        <f>IFERROR(DO397*(1-DCFactor)+Results!DP397*DCFactor,"")</f>
        <v>0.2762705882352941</v>
      </c>
      <c r="DO397" s="87">
        <f>(DFactor*Rounds*Number/2+SUM(BV$3:BV385))/(Rounds*Number/2+COUNT(BV$3:BV385))</f>
        <v>0.2656470588235294</v>
      </c>
      <c r="DP397" s="87">
        <f t="shared" si="656"/>
        <v>0.29599999999999999</v>
      </c>
      <c r="DQ397" s="84">
        <f t="shared" si="657"/>
        <v>0</v>
      </c>
      <c r="DR397" s="84">
        <f t="shared" si="658"/>
        <v>0</v>
      </c>
      <c r="DS397" s="87">
        <f t="shared" si="659"/>
        <v>0.33666666666666667</v>
      </c>
      <c r="DT397" s="87">
        <f t="shared" si="660"/>
        <v>0.33666666666666667</v>
      </c>
      <c r="DU397" s="87" t="str">
        <f t="shared" si="661"/>
        <v/>
      </c>
      <c r="DV397" s="86" t="str">
        <f t="shared" si="717"/>
        <v/>
      </c>
      <c r="DW397" s="86" t="str">
        <f t="shared" si="718"/>
        <v/>
      </c>
    </row>
    <row r="398" spans="1:127" x14ac:dyDescent="0.25">
      <c r="A398" s="69">
        <v>396</v>
      </c>
      <c r="B398" s="70" t="str">
        <f>DataEntry!C398</f>
        <v/>
      </c>
      <c r="C398" s="71">
        <f>COUNTIF(D$2:D398,D398)+COUNTIF(G$2:G398,D398)</f>
        <v>180</v>
      </c>
      <c r="D398" s="72" t="str">
        <f t="shared" si="619"/>
        <v/>
      </c>
      <c r="E398" s="70" t="str">
        <f>DataEntry!E398</f>
        <v/>
      </c>
      <c r="F398" s="71">
        <f>COUNTIF(D$2:D398,G398)+COUNTIF(G$2:G398,G398)</f>
        <v>180</v>
      </c>
      <c r="G398" s="72" t="str">
        <f t="shared" si="620"/>
        <v/>
      </c>
      <c r="H398" s="73" t="str">
        <f>DataEntry!G398</f>
        <v/>
      </c>
      <c r="I398" s="73" t="str">
        <f>DataEntry!H398</f>
        <v/>
      </c>
      <c r="J398" s="158" t="str">
        <f t="shared" si="618"/>
        <v/>
      </c>
      <c r="K398" s="156">
        <f t="shared" si="621"/>
        <v>0</v>
      </c>
      <c r="L398" s="224" t="str">
        <f t="shared" si="622"/>
        <v/>
      </c>
      <c r="M398" s="224" t="str">
        <f t="shared" si="623"/>
        <v/>
      </c>
      <c r="N398" s="236" t="str">
        <f t="shared" si="662"/>
        <v/>
      </c>
      <c r="O398" s="22" t="str">
        <f t="shared" si="663"/>
        <v>TG180</v>
      </c>
      <c r="P398" s="248" t="str">
        <f t="shared" si="624"/>
        <v/>
      </c>
      <c r="Q398" s="22" t="str">
        <f t="shared" si="664"/>
        <v>TG180</v>
      </c>
      <c r="R398" s="248" t="str">
        <f t="shared" si="625"/>
        <v/>
      </c>
      <c r="S398" s="74">
        <f t="shared" si="665"/>
        <v>0</v>
      </c>
      <c r="T398" s="75">
        <f t="shared" si="666"/>
        <v>0</v>
      </c>
      <c r="U398" s="76">
        <f t="shared" si="667"/>
        <v>0</v>
      </c>
      <c r="V398" s="74">
        <f t="shared" si="668"/>
        <v>0</v>
      </c>
      <c r="W398" s="75">
        <f t="shared" si="669"/>
        <v>0</v>
      </c>
      <c r="X398" s="76">
        <f t="shared" si="670"/>
        <v>0</v>
      </c>
      <c r="Y398" s="74">
        <f t="shared" si="671"/>
        <v>0</v>
      </c>
      <c r="Z398" s="75">
        <f t="shared" si="672"/>
        <v>0</v>
      </c>
      <c r="AA398" s="76">
        <f t="shared" si="673"/>
        <v>0</v>
      </c>
      <c r="AB398" s="74">
        <f t="shared" si="674"/>
        <v>0</v>
      </c>
      <c r="AC398" s="75">
        <f t="shared" si="675"/>
        <v>0</v>
      </c>
      <c r="AD398" s="76">
        <f t="shared" si="676"/>
        <v>0</v>
      </c>
      <c r="AE398" s="74">
        <f t="shared" si="677"/>
        <v>0</v>
      </c>
      <c r="AF398" s="75">
        <f t="shared" si="678"/>
        <v>0</v>
      </c>
      <c r="AG398" s="76">
        <f t="shared" si="679"/>
        <v>0</v>
      </c>
      <c r="AH398" s="74">
        <f t="shared" si="680"/>
        <v>0</v>
      </c>
      <c r="AI398" s="75">
        <f t="shared" si="681"/>
        <v>0</v>
      </c>
      <c r="AJ398" s="76">
        <f t="shared" si="682"/>
        <v>0</v>
      </c>
      <c r="AK398" s="74">
        <f t="shared" si="683"/>
        <v>0</v>
      </c>
      <c r="AL398" s="75">
        <f t="shared" si="684"/>
        <v>0</v>
      </c>
      <c r="AM398" s="76">
        <f t="shared" si="685"/>
        <v>0</v>
      </c>
      <c r="AN398" s="74">
        <f t="shared" si="686"/>
        <v>0</v>
      </c>
      <c r="AO398" s="75">
        <f t="shared" si="687"/>
        <v>0</v>
      </c>
      <c r="AP398" s="76">
        <f t="shared" si="688"/>
        <v>0</v>
      </c>
      <c r="AQ398" s="77" t="str">
        <f t="shared" si="626"/>
        <v/>
      </c>
      <c r="AR398" s="77" t="str">
        <f t="shared" si="689"/>
        <v/>
      </c>
      <c r="AS398" s="78" t="str">
        <f t="shared" si="690"/>
        <v/>
      </c>
      <c r="AT398" s="77" t="str">
        <f t="shared" si="691"/>
        <v/>
      </c>
      <c r="AU398" s="79">
        <f t="shared" si="719"/>
        <v>0.1</v>
      </c>
      <c r="AV398" s="139">
        <f>DataEntry!P398</f>
        <v>0</v>
      </c>
      <c r="AW398" s="80" t="str">
        <f t="shared" si="627"/>
        <v/>
      </c>
      <c r="AX398" s="80" t="str">
        <f t="shared" si="628"/>
        <v/>
      </c>
      <c r="AY398" s="80" t="str">
        <f t="shared" si="629"/>
        <v/>
      </c>
      <c r="AZ398" s="92" t="str">
        <f>DataEntry!I398</f>
        <v/>
      </c>
      <c r="BA398" s="93" t="str">
        <f>DataEntry!J398</f>
        <v/>
      </c>
      <c r="BB398" s="92" t="str">
        <f>DataEntry!K398</f>
        <v/>
      </c>
      <c r="BC398" s="93" t="str">
        <f>DataEntry!L398</f>
        <v/>
      </c>
      <c r="BD398" s="92" t="str">
        <f>DataEntry!M398</f>
        <v/>
      </c>
      <c r="BE398" s="93" t="str">
        <f>DataEntry!N398</f>
        <v/>
      </c>
      <c r="BF398" s="77" t="str">
        <f t="shared" si="692"/>
        <v/>
      </c>
      <c r="BG398" s="77" t="str">
        <f t="shared" si="693"/>
        <v/>
      </c>
      <c r="BH398" s="77" t="str">
        <f t="shared" si="694"/>
        <v/>
      </c>
      <c r="BI398" s="83">
        <f t="shared" si="695"/>
        <v>0</v>
      </c>
      <c r="BJ398" s="83">
        <f t="shared" si="696"/>
        <v>0</v>
      </c>
      <c r="BK398" s="83">
        <f t="shared" si="697"/>
        <v>0</v>
      </c>
      <c r="BL398" s="84" t="str">
        <f t="shared" si="630"/>
        <v/>
      </c>
      <c r="BM398" s="84" t="str">
        <f t="shared" si="631"/>
        <v/>
      </c>
      <c r="BN398" s="85" t="str">
        <f t="shared" si="698"/>
        <v/>
      </c>
      <c r="BO398" s="84" t="str">
        <f t="shared" si="632"/>
        <v/>
      </c>
      <c r="BP398" s="84" t="str">
        <f t="shared" si="633"/>
        <v/>
      </c>
      <c r="BQ398" s="84" t="str">
        <f t="shared" si="634"/>
        <v/>
      </c>
      <c r="BR398" s="84" t="str">
        <f t="shared" si="699"/>
        <v/>
      </c>
      <c r="BS398" s="84" t="str">
        <f t="shared" si="699"/>
        <v/>
      </c>
      <c r="BT398" s="84" t="str">
        <f t="shared" si="699"/>
        <v/>
      </c>
      <c r="BU398" s="86" t="str">
        <f t="shared" si="700"/>
        <v/>
      </c>
      <c r="BV398" s="86" t="str">
        <f t="shared" si="700"/>
        <v/>
      </c>
      <c r="BW398" s="86" t="str">
        <f t="shared" si="700"/>
        <v/>
      </c>
      <c r="BX398" s="86" t="str">
        <f t="shared" si="701"/>
        <v/>
      </c>
      <c r="BY398" s="86" t="str">
        <f t="shared" si="701"/>
        <v/>
      </c>
      <c r="BZ398" s="86" t="str">
        <f t="shared" si="701"/>
        <v/>
      </c>
      <c r="CA398" s="83">
        <f>IF(AND(DataEntry!B398&gt;=ExFrom,DataEntry!B398&lt;=ExTo),0,IF(AR398&lt;DS398,0,DB398))</f>
        <v>0</v>
      </c>
      <c r="CB398" s="83">
        <f>IF(AND(DataEntry!B398&gt;=ExFrom,DataEntry!B398&lt;=ExTo),0,IF(AT398&lt;DT398,0,DC398))</f>
        <v>0</v>
      </c>
      <c r="CC398" s="14" t="str">
        <f t="shared" si="702"/>
        <v/>
      </c>
      <c r="CD398" s="72" t="str">
        <f t="shared" si="635"/>
        <v/>
      </c>
      <c r="CE398" s="87" t="str">
        <f t="shared" si="703"/>
        <v/>
      </c>
      <c r="CF398" s="88">
        <f t="shared" si="704"/>
        <v>0</v>
      </c>
      <c r="CG398" s="88">
        <f t="shared" si="705"/>
        <v>0</v>
      </c>
      <c r="CH398" s="87" t="str">
        <f t="shared" si="706"/>
        <v/>
      </c>
      <c r="CI398" s="89">
        <f t="shared" si="636"/>
        <v>1</v>
      </c>
      <c r="CJ398" s="89">
        <f t="shared" si="637"/>
        <v>1</v>
      </c>
      <c r="CK398" s="157">
        <f t="shared" si="638"/>
        <v>0</v>
      </c>
      <c r="CL398" s="90">
        <f t="shared" si="639"/>
        <v>0</v>
      </c>
      <c r="CM398" s="157">
        <f t="shared" si="640"/>
        <v>0</v>
      </c>
      <c r="CN398" s="90">
        <f t="shared" si="641"/>
        <v>0</v>
      </c>
      <c r="CO398" s="157">
        <f t="shared" si="642"/>
        <v>0</v>
      </c>
      <c r="CP398" s="90">
        <f t="shared" si="643"/>
        <v>0</v>
      </c>
      <c r="CQ398" s="157">
        <f t="shared" si="644"/>
        <v>0</v>
      </c>
      <c r="CR398" s="90">
        <f t="shared" si="645"/>
        <v>0</v>
      </c>
      <c r="CS398" s="157">
        <f t="shared" si="646"/>
        <v>0</v>
      </c>
      <c r="CT398" s="90">
        <f t="shared" si="647"/>
        <v>0</v>
      </c>
      <c r="CU398" s="157">
        <f t="shared" si="648"/>
        <v>0</v>
      </c>
      <c r="CV398" s="90">
        <f t="shared" si="649"/>
        <v>0</v>
      </c>
      <c r="CW398" s="157">
        <f t="shared" si="650"/>
        <v>0</v>
      </c>
      <c r="CX398" s="90">
        <f t="shared" si="651"/>
        <v>0</v>
      </c>
      <c r="CY398" s="157">
        <f t="shared" si="652"/>
        <v>0</v>
      </c>
      <c r="CZ398" s="90">
        <f t="shared" si="653"/>
        <v>0</v>
      </c>
      <c r="DA398" s="94" t="str">
        <f>DataEntry!B398</f>
        <v/>
      </c>
      <c r="DB398" s="83">
        <f t="shared" si="654"/>
        <v>0</v>
      </c>
      <c r="DC398" s="83">
        <f t="shared" si="655"/>
        <v>0</v>
      </c>
      <c r="DD398" s="145" t="str">
        <f t="shared" si="707"/>
        <v/>
      </c>
      <c r="DE398" s="145" t="str">
        <f t="shared" si="708"/>
        <v/>
      </c>
      <c r="DF398" s="145" t="str">
        <f t="shared" si="709"/>
        <v/>
      </c>
      <c r="DG398" s="145" t="str">
        <f t="shared" si="710"/>
        <v/>
      </c>
      <c r="DH398" s="145" t="str">
        <f t="shared" si="711"/>
        <v/>
      </c>
      <c r="DI398" s="145" t="str">
        <f t="shared" si="712"/>
        <v/>
      </c>
      <c r="DJ398" s="83">
        <f t="shared" si="713"/>
        <v>0</v>
      </c>
      <c r="DK398" s="83">
        <f t="shared" si="714"/>
        <v>0</v>
      </c>
      <c r="DL398" s="84" t="str">
        <f t="shared" si="715"/>
        <v/>
      </c>
      <c r="DM398" s="14" t="str">
        <f t="shared" si="716"/>
        <v/>
      </c>
      <c r="DN398" s="87">
        <f>IFERROR(DO398*(1-DCFactor)+Results!DP398*DCFactor,"")</f>
        <v>0.2762705882352941</v>
      </c>
      <c r="DO398" s="87">
        <f>(DFactor*Rounds*Number/2+SUM(BV$3:BV386))/(Rounds*Number/2+COUNT(BV$3:BV386))</f>
        <v>0.2656470588235294</v>
      </c>
      <c r="DP398" s="87">
        <f t="shared" si="656"/>
        <v>0.29599999999999999</v>
      </c>
      <c r="DQ398" s="84">
        <f t="shared" si="657"/>
        <v>0</v>
      </c>
      <c r="DR398" s="84">
        <f t="shared" si="658"/>
        <v>0</v>
      </c>
      <c r="DS398" s="87">
        <f t="shared" si="659"/>
        <v>0.33666666666666667</v>
      </c>
      <c r="DT398" s="87">
        <f t="shared" si="660"/>
        <v>0.33666666666666667</v>
      </c>
      <c r="DU398" s="87" t="str">
        <f t="shared" si="661"/>
        <v/>
      </c>
      <c r="DV398" s="86" t="str">
        <f t="shared" si="717"/>
        <v/>
      </c>
      <c r="DW398" s="86" t="str">
        <f t="shared" si="718"/>
        <v/>
      </c>
    </row>
    <row r="399" spans="1:127" x14ac:dyDescent="0.25">
      <c r="A399" s="69">
        <v>397</v>
      </c>
      <c r="B399" s="70" t="str">
        <f>DataEntry!C399</f>
        <v/>
      </c>
      <c r="C399" s="71">
        <f>COUNTIF(D$2:D399,D399)+COUNTIF(G$2:G399,D399)</f>
        <v>182</v>
      </c>
      <c r="D399" s="72" t="str">
        <f t="shared" si="619"/>
        <v/>
      </c>
      <c r="E399" s="70" t="str">
        <f>DataEntry!E399</f>
        <v/>
      </c>
      <c r="F399" s="71">
        <f>COUNTIF(D$2:D399,G399)+COUNTIF(G$2:G399,G399)</f>
        <v>182</v>
      </c>
      <c r="G399" s="72" t="str">
        <f t="shared" si="620"/>
        <v/>
      </c>
      <c r="H399" s="73" t="str">
        <f>DataEntry!G399</f>
        <v/>
      </c>
      <c r="I399" s="73" t="str">
        <f>DataEntry!H399</f>
        <v/>
      </c>
      <c r="J399" s="158" t="str">
        <f t="shared" si="618"/>
        <v/>
      </c>
      <c r="K399" s="156">
        <f t="shared" si="621"/>
        <v>0</v>
      </c>
      <c r="L399" s="224" t="str">
        <f t="shared" si="622"/>
        <v/>
      </c>
      <c r="M399" s="224" t="str">
        <f t="shared" si="623"/>
        <v/>
      </c>
      <c r="N399" s="236" t="str">
        <f t="shared" si="662"/>
        <v/>
      </c>
      <c r="O399" s="22" t="str">
        <f t="shared" si="663"/>
        <v>TG182</v>
      </c>
      <c r="P399" s="248" t="str">
        <f t="shared" si="624"/>
        <v/>
      </c>
      <c r="Q399" s="22" t="str">
        <f t="shared" si="664"/>
        <v>TG182</v>
      </c>
      <c r="R399" s="248" t="str">
        <f t="shared" si="625"/>
        <v/>
      </c>
      <c r="S399" s="74">
        <f t="shared" si="665"/>
        <v>0</v>
      </c>
      <c r="T399" s="75">
        <f t="shared" si="666"/>
        <v>0</v>
      </c>
      <c r="U399" s="76">
        <f t="shared" si="667"/>
        <v>0</v>
      </c>
      <c r="V399" s="74">
        <f t="shared" si="668"/>
        <v>0</v>
      </c>
      <c r="W399" s="75">
        <f t="shared" si="669"/>
        <v>0</v>
      </c>
      <c r="X399" s="76">
        <f t="shared" si="670"/>
        <v>0</v>
      </c>
      <c r="Y399" s="74">
        <f t="shared" si="671"/>
        <v>0</v>
      </c>
      <c r="Z399" s="75">
        <f t="shared" si="672"/>
        <v>0</v>
      </c>
      <c r="AA399" s="76">
        <f t="shared" si="673"/>
        <v>0</v>
      </c>
      <c r="AB399" s="74">
        <f t="shared" si="674"/>
        <v>0</v>
      </c>
      <c r="AC399" s="75">
        <f t="shared" si="675"/>
        <v>0</v>
      </c>
      <c r="AD399" s="76">
        <f t="shared" si="676"/>
        <v>0</v>
      </c>
      <c r="AE399" s="74">
        <f t="shared" si="677"/>
        <v>0</v>
      </c>
      <c r="AF399" s="75">
        <f t="shared" si="678"/>
        <v>0</v>
      </c>
      <c r="AG399" s="76">
        <f t="shared" si="679"/>
        <v>0</v>
      </c>
      <c r="AH399" s="74">
        <f t="shared" si="680"/>
        <v>0</v>
      </c>
      <c r="AI399" s="75">
        <f t="shared" si="681"/>
        <v>0</v>
      </c>
      <c r="AJ399" s="76">
        <f t="shared" si="682"/>
        <v>0</v>
      </c>
      <c r="AK399" s="74">
        <f t="shared" si="683"/>
        <v>0</v>
      </c>
      <c r="AL399" s="75">
        <f t="shared" si="684"/>
        <v>0</v>
      </c>
      <c r="AM399" s="76">
        <f t="shared" si="685"/>
        <v>0</v>
      </c>
      <c r="AN399" s="74">
        <f t="shared" si="686"/>
        <v>0</v>
      </c>
      <c r="AO399" s="75">
        <f t="shared" si="687"/>
        <v>0</v>
      </c>
      <c r="AP399" s="76">
        <f t="shared" si="688"/>
        <v>0</v>
      </c>
      <c r="AQ399" s="77" t="str">
        <f t="shared" si="626"/>
        <v/>
      </c>
      <c r="AR399" s="77" t="str">
        <f t="shared" si="689"/>
        <v/>
      </c>
      <c r="AS399" s="78" t="str">
        <f t="shared" si="690"/>
        <v/>
      </c>
      <c r="AT399" s="77" t="str">
        <f t="shared" si="691"/>
        <v/>
      </c>
      <c r="AU399" s="79">
        <f t="shared" si="719"/>
        <v>0.1</v>
      </c>
      <c r="AV399" s="139">
        <f>DataEntry!P399</f>
        <v>0</v>
      </c>
      <c r="AW399" s="80" t="str">
        <f t="shared" si="627"/>
        <v/>
      </c>
      <c r="AX399" s="80" t="str">
        <f t="shared" si="628"/>
        <v/>
      </c>
      <c r="AY399" s="80" t="str">
        <f t="shared" si="629"/>
        <v/>
      </c>
      <c r="AZ399" s="92" t="str">
        <f>DataEntry!I399</f>
        <v/>
      </c>
      <c r="BA399" s="93" t="str">
        <f>DataEntry!J399</f>
        <v/>
      </c>
      <c r="BB399" s="92" t="str">
        <f>DataEntry!K399</f>
        <v/>
      </c>
      <c r="BC399" s="93" t="str">
        <f>DataEntry!L399</f>
        <v/>
      </c>
      <c r="BD399" s="92" t="str">
        <f>DataEntry!M399</f>
        <v/>
      </c>
      <c r="BE399" s="93" t="str">
        <f>DataEntry!N399</f>
        <v/>
      </c>
      <c r="BF399" s="77" t="str">
        <f t="shared" si="692"/>
        <v/>
      </c>
      <c r="BG399" s="77" t="str">
        <f t="shared" si="693"/>
        <v/>
      </c>
      <c r="BH399" s="77" t="str">
        <f t="shared" si="694"/>
        <v/>
      </c>
      <c r="BI399" s="83">
        <f t="shared" si="695"/>
        <v>0</v>
      </c>
      <c r="BJ399" s="83">
        <f t="shared" si="696"/>
        <v>0</v>
      </c>
      <c r="BK399" s="83">
        <f t="shared" si="697"/>
        <v>0</v>
      </c>
      <c r="BL399" s="84" t="str">
        <f t="shared" si="630"/>
        <v/>
      </c>
      <c r="BM399" s="84" t="str">
        <f t="shared" si="631"/>
        <v/>
      </c>
      <c r="BN399" s="85" t="str">
        <f t="shared" si="698"/>
        <v/>
      </c>
      <c r="BO399" s="84" t="str">
        <f t="shared" si="632"/>
        <v/>
      </c>
      <c r="BP399" s="84" t="str">
        <f t="shared" si="633"/>
        <v/>
      </c>
      <c r="BQ399" s="84" t="str">
        <f t="shared" si="634"/>
        <v/>
      </c>
      <c r="BR399" s="84" t="str">
        <f t="shared" si="699"/>
        <v/>
      </c>
      <c r="BS399" s="84" t="str">
        <f t="shared" si="699"/>
        <v/>
      </c>
      <c r="BT399" s="84" t="str">
        <f t="shared" si="699"/>
        <v/>
      </c>
      <c r="BU399" s="86" t="str">
        <f t="shared" si="700"/>
        <v/>
      </c>
      <c r="BV399" s="86" t="str">
        <f t="shared" si="700"/>
        <v/>
      </c>
      <c r="BW399" s="86" t="str">
        <f t="shared" si="700"/>
        <v/>
      </c>
      <c r="BX399" s="86" t="str">
        <f t="shared" si="701"/>
        <v/>
      </c>
      <c r="BY399" s="86" t="str">
        <f t="shared" si="701"/>
        <v/>
      </c>
      <c r="BZ399" s="86" t="str">
        <f t="shared" si="701"/>
        <v/>
      </c>
      <c r="CA399" s="83">
        <f>IF(AND(DataEntry!B399&gt;=ExFrom,DataEntry!B399&lt;=ExTo),0,IF(AR399&lt;DS399,0,DB399))</f>
        <v>0</v>
      </c>
      <c r="CB399" s="83">
        <f>IF(AND(DataEntry!B399&gt;=ExFrom,DataEntry!B399&lt;=ExTo),0,IF(AT399&lt;DT399,0,DC399))</f>
        <v>0</v>
      </c>
      <c r="CC399" s="14" t="str">
        <f t="shared" si="702"/>
        <v/>
      </c>
      <c r="CD399" s="72" t="str">
        <f t="shared" si="635"/>
        <v/>
      </c>
      <c r="CE399" s="87" t="str">
        <f t="shared" si="703"/>
        <v/>
      </c>
      <c r="CF399" s="88">
        <f t="shared" si="704"/>
        <v>0</v>
      </c>
      <c r="CG399" s="88">
        <f t="shared" si="705"/>
        <v>0</v>
      </c>
      <c r="CH399" s="87" t="str">
        <f t="shared" si="706"/>
        <v/>
      </c>
      <c r="CI399" s="89">
        <f t="shared" si="636"/>
        <v>1</v>
      </c>
      <c r="CJ399" s="89">
        <f t="shared" si="637"/>
        <v>1</v>
      </c>
      <c r="CK399" s="157">
        <f t="shared" si="638"/>
        <v>0</v>
      </c>
      <c r="CL399" s="90">
        <f t="shared" si="639"/>
        <v>0</v>
      </c>
      <c r="CM399" s="157">
        <f t="shared" si="640"/>
        <v>0</v>
      </c>
      <c r="CN399" s="90">
        <f t="shared" si="641"/>
        <v>0</v>
      </c>
      <c r="CO399" s="157">
        <f t="shared" si="642"/>
        <v>0</v>
      </c>
      <c r="CP399" s="90">
        <f t="shared" si="643"/>
        <v>0</v>
      </c>
      <c r="CQ399" s="157">
        <f t="shared" si="644"/>
        <v>0</v>
      </c>
      <c r="CR399" s="90">
        <f t="shared" si="645"/>
        <v>0</v>
      </c>
      <c r="CS399" s="157">
        <f t="shared" si="646"/>
        <v>0</v>
      </c>
      <c r="CT399" s="90">
        <f t="shared" si="647"/>
        <v>0</v>
      </c>
      <c r="CU399" s="157">
        <f t="shared" si="648"/>
        <v>0</v>
      </c>
      <c r="CV399" s="90">
        <f t="shared" si="649"/>
        <v>0</v>
      </c>
      <c r="CW399" s="157">
        <f t="shared" si="650"/>
        <v>0</v>
      </c>
      <c r="CX399" s="90">
        <f t="shared" si="651"/>
        <v>0</v>
      </c>
      <c r="CY399" s="157">
        <f t="shared" si="652"/>
        <v>0</v>
      </c>
      <c r="CZ399" s="90">
        <f t="shared" si="653"/>
        <v>0</v>
      </c>
      <c r="DA399" s="94" t="str">
        <f>DataEntry!B399</f>
        <v/>
      </c>
      <c r="DB399" s="83">
        <f t="shared" si="654"/>
        <v>0</v>
      </c>
      <c r="DC399" s="83">
        <f t="shared" si="655"/>
        <v>0</v>
      </c>
      <c r="DD399" s="145" t="str">
        <f t="shared" si="707"/>
        <v/>
      </c>
      <c r="DE399" s="145" t="str">
        <f t="shared" si="708"/>
        <v/>
      </c>
      <c r="DF399" s="145" t="str">
        <f t="shared" si="709"/>
        <v/>
      </c>
      <c r="DG399" s="145" t="str">
        <f t="shared" si="710"/>
        <v/>
      </c>
      <c r="DH399" s="145" t="str">
        <f t="shared" si="711"/>
        <v/>
      </c>
      <c r="DI399" s="145" t="str">
        <f t="shared" si="712"/>
        <v/>
      </c>
      <c r="DJ399" s="83">
        <f t="shared" si="713"/>
        <v>0</v>
      </c>
      <c r="DK399" s="83">
        <f t="shared" si="714"/>
        <v>0</v>
      </c>
      <c r="DL399" s="84" t="str">
        <f t="shared" si="715"/>
        <v/>
      </c>
      <c r="DM399" s="14" t="str">
        <f t="shared" si="716"/>
        <v/>
      </c>
      <c r="DN399" s="87">
        <f>IFERROR(DO399*(1-DCFactor)+Results!DP399*DCFactor,"")</f>
        <v>0.2762705882352941</v>
      </c>
      <c r="DO399" s="87">
        <f>(DFactor*Rounds*Number/2+SUM(BV$3:BV387))/(Rounds*Number/2+COUNT(BV$3:BV387))</f>
        <v>0.2656470588235294</v>
      </c>
      <c r="DP399" s="87">
        <f t="shared" si="656"/>
        <v>0.29599999999999999</v>
      </c>
      <c r="DQ399" s="84">
        <f t="shared" si="657"/>
        <v>0</v>
      </c>
      <c r="DR399" s="84">
        <f t="shared" si="658"/>
        <v>0</v>
      </c>
      <c r="DS399" s="87">
        <f t="shared" si="659"/>
        <v>0.33666666666666667</v>
      </c>
      <c r="DT399" s="87">
        <f t="shared" si="660"/>
        <v>0.33666666666666667</v>
      </c>
      <c r="DU399" s="87" t="str">
        <f t="shared" si="661"/>
        <v/>
      </c>
      <c r="DV399" s="86" t="str">
        <f t="shared" si="717"/>
        <v/>
      </c>
      <c r="DW399" s="86" t="str">
        <f t="shared" si="718"/>
        <v/>
      </c>
    </row>
    <row r="400" spans="1:127" x14ac:dyDescent="0.25">
      <c r="A400" s="69">
        <v>398</v>
      </c>
      <c r="B400" s="70" t="str">
        <f>DataEntry!C400</f>
        <v/>
      </c>
      <c r="C400" s="71">
        <f>COUNTIF(D$2:D400,D400)+COUNTIF(G$2:G400,D400)</f>
        <v>184</v>
      </c>
      <c r="D400" s="72" t="str">
        <f t="shared" si="619"/>
        <v/>
      </c>
      <c r="E400" s="70" t="str">
        <f>DataEntry!E400</f>
        <v/>
      </c>
      <c r="F400" s="71">
        <f>COUNTIF(D$2:D400,G400)+COUNTIF(G$2:G400,G400)</f>
        <v>184</v>
      </c>
      <c r="G400" s="72" t="str">
        <f t="shared" si="620"/>
        <v/>
      </c>
      <c r="H400" s="73" t="str">
        <f>DataEntry!G400</f>
        <v/>
      </c>
      <c r="I400" s="73" t="str">
        <f>DataEntry!H400</f>
        <v/>
      </c>
      <c r="J400" s="158" t="str">
        <f t="shared" si="618"/>
        <v/>
      </c>
      <c r="K400" s="156">
        <f t="shared" si="621"/>
        <v>0</v>
      </c>
      <c r="L400" s="224" t="str">
        <f t="shared" si="622"/>
        <v/>
      </c>
      <c r="M400" s="224" t="str">
        <f t="shared" si="623"/>
        <v/>
      </c>
      <c r="N400" s="236" t="str">
        <f t="shared" si="662"/>
        <v/>
      </c>
      <c r="O400" s="22" t="str">
        <f t="shared" si="663"/>
        <v>TG184</v>
      </c>
      <c r="P400" s="248" t="str">
        <f t="shared" si="624"/>
        <v/>
      </c>
      <c r="Q400" s="22" t="str">
        <f t="shared" si="664"/>
        <v>TG184</v>
      </c>
      <c r="R400" s="248" t="str">
        <f t="shared" si="625"/>
        <v/>
      </c>
      <c r="S400" s="74">
        <f t="shared" si="665"/>
        <v>0</v>
      </c>
      <c r="T400" s="75">
        <f t="shared" si="666"/>
        <v>0</v>
      </c>
      <c r="U400" s="76">
        <f t="shared" si="667"/>
        <v>0</v>
      </c>
      <c r="V400" s="74">
        <f t="shared" si="668"/>
        <v>0</v>
      </c>
      <c r="W400" s="75">
        <f t="shared" si="669"/>
        <v>0</v>
      </c>
      <c r="X400" s="76">
        <f t="shared" si="670"/>
        <v>0</v>
      </c>
      <c r="Y400" s="74">
        <f t="shared" si="671"/>
        <v>0</v>
      </c>
      <c r="Z400" s="75">
        <f t="shared" si="672"/>
        <v>0</v>
      </c>
      <c r="AA400" s="76">
        <f t="shared" si="673"/>
        <v>0</v>
      </c>
      <c r="AB400" s="74">
        <f t="shared" si="674"/>
        <v>0</v>
      </c>
      <c r="AC400" s="75">
        <f t="shared" si="675"/>
        <v>0</v>
      </c>
      <c r="AD400" s="76">
        <f t="shared" si="676"/>
        <v>0</v>
      </c>
      <c r="AE400" s="74">
        <f t="shared" si="677"/>
        <v>0</v>
      </c>
      <c r="AF400" s="75">
        <f t="shared" si="678"/>
        <v>0</v>
      </c>
      <c r="AG400" s="76">
        <f t="shared" si="679"/>
        <v>0</v>
      </c>
      <c r="AH400" s="74">
        <f t="shared" si="680"/>
        <v>0</v>
      </c>
      <c r="AI400" s="75">
        <f t="shared" si="681"/>
        <v>0</v>
      </c>
      <c r="AJ400" s="76">
        <f t="shared" si="682"/>
        <v>0</v>
      </c>
      <c r="AK400" s="74">
        <f t="shared" si="683"/>
        <v>0</v>
      </c>
      <c r="AL400" s="75">
        <f t="shared" si="684"/>
        <v>0</v>
      </c>
      <c r="AM400" s="76">
        <f t="shared" si="685"/>
        <v>0</v>
      </c>
      <c r="AN400" s="74">
        <f t="shared" si="686"/>
        <v>0</v>
      </c>
      <c r="AO400" s="75">
        <f t="shared" si="687"/>
        <v>0</v>
      </c>
      <c r="AP400" s="76">
        <f t="shared" si="688"/>
        <v>0</v>
      </c>
      <c r="AQ400" s="77" t="str">
        <f t="shared" si="626"/>
        <v/>
      </c>
      <c r="AR400" s="77" t="str">
        <f t="shared" si="689"/>
        <v/>
      </c>
      <c r="AS400" s="78" t="str">
        <f t="shared" si="690"/>
        <v/>
      </c>
      <c r="AT400" s="77" t="str">
        <f t="shared" si="691"/>
        <v/>
      </c>
      <c r="AU400" s="79">
        <f t="shared" si="719"/>
        <v>0.1</v>
      </c>
      <c r="AV400" s="139">
        <f>DataEntry!P400</f>
        <v>0</v>
      </c>
      <c r="AW400" s="80" t="str">
        <f t="shared" si="627"/>
        <v/>
      </c>
      <c r="AX400" s="80" t="str">
        <f t="shared" si="628"/>
        <v/>
      </c>
      <c r="AY400" s="80" t="str">
        <f t="shared" si="629"/>
        <v/>
      </c>
      <c r="AZ400" s="92" t="str">
        <f>DataEntry!I400</f>
        <v/>
      </c>
      <c r="BA400" s="93" t="str">
        <f>DataEntry!J400</f>
        <v/>
      </c>
      <c r="BB400" s="92" t="str">
        <f>DataEntry!K400</f>
        <v/>
      </c>
      <c r="BC400" s="93" t="str">
        <f>DataEntry!L400</f>
        <v/>
      </c>
      <c r="BD400" s="92" t="str">
        <f>DataEntry!M400</f>
        <v/>
      </c>
      <c r="BE400" s="93" t="str">
        <f>DataEntry!N400</f>
        <v/>
      </c>
      <c r="BF400" s="77" t="str">
        <f t="shared" si="692"/>
        <v/>
      </c>
      <c r="BG400" s="77" t="str">
        <f t="shared" si="693"/>
        <v/>
      </c>
      <c r="BH400" s="77" t="str">
        <f t="shared" si="694"/>
        <v/>
      </c>
      <c r="BI400" s="83">
        <f t="shared" si="695"/>
        <v>0</v>
      </c>
      <c r="BJ400" s="83">
        <f t="shared" si="696"/>
        <v>0</v>
      </c>
      <c r="BK400" s="83">
        <f t="shared" si="697"/>
        <v>0</v>
      </c>
      <c r="BL400" s="84" t="str">
        <f t="shared" si="630"/>
        <v/>
      </c>
      <c r="BM400" s="84" t="str">
        <f t="shared" si="631"/>
        <v/>
      </c>
      <c r="BN400" s="85" t="str">
        <f t="shared" si="698"/>
        <v/>
      </c>
      <c r="BO400" s="84" t="str">
        <f t="shared" si="632"/>
        <v/>
      </c>
      <c r="BP400" s="84" t="str">
        <f t="shared" si="633"/>
        <v/>
      </c>
      <c r="BQ400" s="84" t="str">
        <f t="shared" si="634"/>
        <v/>
      </c>
      <c r="BR400" s="84" t="str">
        <f t="shared" si="699"/>
        <v/>
      </c>
      <c r="BS400" s="84" t="str">
        <f t="shared" si="699"/>
        <v/>
      </c>
      <c r="BT400" s="84" t="str">
        <f t="shared" si="699"/>
        <v/>
      </c>
      <c r="BU400" s="86" t="str">
        <f t="shared" si="700"/>
        <v/>
      </c>
      <c r="BV400" s="86" t="str">
        <f t="shared" si="700"/>
        <v/>
      </c>
      <c r="BW400" s="86" t="str">
        <f t="shared" si="700"/>
        <v/>
      </c>
      <c r="BX400" s="86" t="str">
        <f t="shared" si="701"/>
        <v/>
      </c>
      <c r="BY400" s="86" t="str">
        <f t="shared" si="701"/>
        <v/>
      </c>
      <c r="BZ400" s="86" t="str">
        <f t="shared" si="701"/>
        <v/>
      </c>
      <c r="CA400" s="83">
        <f>IF(AND(DataEntry!B400&gt;=ExFrom,DataEntry!B400&lt;=ExTo),0,IF(AR400&lt;DS400,0,DB400))</f>
        <v>0</v>
      </c>
      <c r="CB400" s="83">
        <f>IF(AND(DataEntry!B400&gt;=ExFrom,DataEntry!B400&lt;=ExTo),0,IF(AT400&lt;DT400,0,DC400))</f>
        <v>0</v>
      </c>
      <c r="CC400" s="14" t="str">
        <f t="shared" si="702"/>
        <v/>
      </c>
      <c r="CD400" s="72" t="str">
        <f t="shared" si="635"/>
        <v/>
      </c>
      <c r="CE400" s="87" t="str">
        <f t="shared" si="703"/>
        <v/>
      </c>
      <c r="CF400" s="88">
        <f t="shared" si="704"/>
        <v>0</v>
      </c>
      <c r="CG400" s="88">
        <f t="shared" si="705"/>
        <v>0</v>
      </c>
      <c r="CH400" s="87" t="str">
        <f t="shared" si="706"/>
        <v/>
      </c>
      <c r="CI400" s="89">
        <f t="shared" si="636"/>
        <v>1</v>
      </c>
      <c r="CJ400" s="89">
        <f t="shared" si="637"/>
        <v>1</v>
      </c>
      <c r="CK400" s="157">
        <f t="shared" si="638"/>
        <v>0</v>
      </c>
      <c r="CL400" s="90">
        <f t="shared" si="639"/>
        <v>0</v>
      </c>
      <c r="CM400" s="157">
        <f t="shared" si="640"/>
        <v>0</v>
      </c>
      <c r="CN400" s="90">
        <f t="shared" si="641"/>
        <v>0</v>
      </c>
      <c r="CO400" s="157">
        <f t="shared" si="642"/>
        <v>0</v>
      </c>
      <c r="CP400" s="90">
        <f t="shared" si="643"/>
        <v>0</v>
      </c>
      <c r="CQ400" s="157">
        <f t="shared" si="644"/>
        <v>0</v>
      </c>
      <c r="CR400" s="90">
        <f t="shared" si="645"/>
        <v>0</v>
      </c>
      <c r="CS400" s="157">
        <f t="shared" si="646"/>
        <v>0</v>
      </c>
      <c r="CT400" s="90">
        <f t="shared" si="647"/>
        <v>0</v>
      </c>
      <c r="CU400" s="157">
        <f t="shared" si="648"/>
        <v>0</v>
      </c>
      <c r="CV400" s="90">
        <f t="shared" si="649"/>
        <v>0</v>
      </c>
      <c r="CW400" s="157">
        <f t="shared" si="650"/>
        <v>0</v>
      </c>
      <c r="CX400" s="90">
        <f t="shared" si="651"/>
        <v>0</v>
      </c>
      <c r="CY400" s="157">
        <f t="shared" si="652"/>
        <v>0</v>
      </c>
      <c r="CZ400" s="90">
        <f t="shared" si="653"/>
        <v>0</v>
      </c>
      <c r="DA400" s="94" t="str">
        <f>DataEntry!B400</f>
        <v/>
      </c>
      <c r="DB400" s="83">
        <f t="shared" si="654"/>
        <v>0</v>
      </c>
      <c r="DC400" s="83">
        <f t="shared" si="655"/>
        <v>0</v>
      </c>
      <c r="DD400" s="145" t="str">
        <f t="shared" si="707"/>
        <v/>
      </c>
      <c r="DE400" s="145" t="str">
        <f t="shared" si="708"/>
        <v/>
      </c>
      <c r="DF400" s="145" t="str">
        <f t="shared" si="709"/>
        <v/>
      </c>
      <c r="DG400" s="145" t="str">
        <f t="shared" si="710"/>
        <v/>
      </c>
      <c r="DH400" s="145" t="str">
        <f t="shared" si="711"/>
        <v/>
      </c>
      <c r="DI400" s="145" t="str">
        <f t="shared" si="712"/>
        <v/>
      </c>
      <c r="DJ400" s="83">
        <f t="shared" si="713"/>
        <v>0</v>
      </c>
      <c r="DK400" s="83">
        <f t="shared" si="714"/>
        <v>0</v>
      </c>
      <c r="DL400" s="84" t="str">
        <f t="shared" si="715"/>
        <v/>
      </c>
      <c r="DM400" s="14" t="str">
        <f t="shared" si="716"/>
        <v/>
      </c>
      <c r="DN400" s="87">
        <f>IFERROR(DO400*(1-DCFactor)+Results!DP400*DCFactor,"")</f>
        <v>0.2762705882352941</v>
      </c>
      <c r="DO400" s="87">
        <f>(DFactor*Rounds*Number/2+SUM(BV$3:BV388))/(Rounds*Number/2+COUNT(BV$3:BV388))</f>
        <v>0.2656470588235294</v>
      </c>
      <c r="DP400" s="87">
        <f t="shared" si="656"/>
        <v>0.29599999999999999</v>
      </c>
      <c r="DQ400" s="84">
        <f t="shared" si="657"/>
        <v>0</v>
      </c>
      <c r="DR400" s="84">
        <f t="shared" si="658"/>
        <v>0</v>
      </c>
      <c r="DS400" s="87">
        <f t="shared" si="659"/>
        <v>0.33666666666666667</v>
      </c>
      <c r="DT400" s="87">
        <f t="shared" si="660"/>
        <v>0.33666666666666667</v>
      </c>
      <c r="DU400" s="87" t="str">
        <f t="shared" si="661"/>
        <v/>
      </c>
      <c r="DV400" s="86" t="str">
        <f t="shared" si="717"/>
        <v/>
      </c>
      <c r="DW400" s="86" t="str">
        <f t="shared" si="718"/>
        <v/>
      </c>
    </row>
    <row r="401" spans="1:127" x14ac:dyDescent="0.25">
      <c r="A401" s="69">
        <v>399</v>
      </c>
      <c r="B401" s="70" t="str">
        <f>DataEntry!C401</f>
        <v/>
      </c>
      <c r="C401" s="71">
        <f>COUNTIF(D$2:D401,D401)+COUNTIF(G$2:G401,D401)</f>
        <v>186</v>
      </c>
      <c r="D401" s="72" t="str">
        <f t="shared" si="619"/>
        <v/>
      </c>
      <c r="E401" s="70" t="str">
        <f>DataEntry!E401</f>
        <v/>
      </c>
      <c r="F401" s="71">
        <f>COUNTIF(D$2:D401,G401)+COUNTIF(G$2:G401,G401)</f>
        <v>186</v>
      </c>
      <c r="G401" s="72" t="str">
        <f t="shared" si="620"/>
        <v/>
      </c>
      <c r="H401" s="73" t="str">
        <f>DataEntry!G401</f>
        <v/>
      </c>
      <c r="I401" s="73" t="str">
        <f>DataEntry!H401</f>
        <v/>
      </c>
      <c r="J401" s="158" t="str">
        <f t="shared" si="618"/>
        <v/>
      </c>
      <c r="K401" s="156">
        <f t="shared" si="621"/>
        <v>0</v>
      </c>
      <c r="L401" s="224" t="str">
        <f t="shared" si="622"/>
        <v/>
      </c>
      <c r="M401" s="224" t="str">
        <f t="shared" si="623"/>
        <v/>
      </c>
      <c r="N401" s="236" t="str">
        <f t="shared" si="662"/>
        <v/>
      </c>
      <c r="O401" s="22" t="str">
        <f t="shared" si="663"/>
        <v>TG186</v>
      </c>
      <c r="P401" s="248" t="str">
        <f t="shared" si="624"/>
        <v/>
      </c>
      <c r="Q401" s="22" t="str">
        <f t="shared" si="664"/>
        <v>TG186</v>
      </c>
      <c r="R401" s="248" t="str">
        <f t="shared" si="625"/>
        <v/>
      </c>
      <c r="S401" s="74">
        <f t="shared" si="665"/>
        <v>0</v>
      </c>
      <c r="T401" s="75">
        <f t="shared" si="666"/>
        <v>0</v>
      </c>
      <c r="U401" s="76">
        <f t="shared" si="667"/>
        <v>0</v>
      </c>
      <c r="V401" s="74">
        <f t="shared" si="668"/>
        <v>0</v>
      </c>
      <c r="W401" s="75">
        <f t="shared" si="669"/>
        <v>0</v>
      </c>
      <c r="X401" s="76">
        <f t="shared" si="670"/>
        <v>0</v>
      </c>
      <c r="Y401" s="74">
        <f t="shared" si="671"/>
        <v>0</v>
      </c>
      <c r="Z401" s="75">
        <f t="shared" si="672"/>
        <v>0</v>
      </c>
      <c r="AA401" s="76">
        <f t="shared" si="673"/>
        <v>0</v>
      </c>
      <c r="AB401" s="74">
        <f t="shared" si="674"/>
        <v>0</v>
      </c>
      <c r="AC401" s="75">
        <f t="shared" si="675"/>
        <v>0</v>
      </c>
      <c r="AD401" s="76">
        <f t="shared" si="676"/>
        <v>0</v>
      </c>
      <c r="AE401" s="74">
        <f t="shared" si="677"/>
        <v>0</v>
      </c>
      <c r="AF401" s="75">
        <f t="shared" si="678"/>
        <v>0</v>
      </c>
      <c r="AG401" s="76">
        <f t="shared" si="679"/>
        <v>0</v>
      </c>
      <c r="AH401" s="74">
        <f t="shared" si="680"/>
        <v>0</v>
      </c>
      <c r="AI401" s="75">
        <f t="shared" si="681"/>
        <v>0</v>
      </c>
      <c r="AJ401" s="76">
        <f t="shared" si="682"/>
        <v>0</v>
      </c>
      <c r="AK401" s="74">
        <f t="shared" si="683"/>
        <v>0</v>
      </c>
      <c r="AL401" s="75">
        <f t="shared" si="684"/>
        <v>0</v>
      </c>
      <c r="AM401" s="76">
        <f t="shared" si="685"/>
        <v>0</v>
      </c>
      <c r="AN401" s="74">
        <f t="shared" si="686"/>
        <v>0</v>
      </c>
      <c r="AO401" s="75">
        <f t="shared" si="687"/>
        <v>0</v>
      </c>
      <c r="AP401" s="76">
        <f t="shared" si="688"/>
        <v>0</v>
      </c>
      <c r="AQ401" s="77" t="str">
        <f t="shared" si="626"/>
        <v/>
      </c>
      <c r="AR401" s="77" t="str">
        <f t="shared" si="689"/>
        <v/>
      </c>
      <c r="AS401" s="78" t="str">
        <f t="shared" si="690"/>
        <v/>
      </c>
      <c r="AT401" s="77" t="str">
        <f t="shared" si="691"/>
        <v/>
      </c>
      <c r="AU401" s="79">
        <f t="shared" si="719"/>
        <v>0.1</v>
      </c>
      <c r="AV401" s="139">
        <f>DataEntry!P401</f>
        <v>0</v>
      </c>
      <c r="AW401" s="80" t="str">
        <f t="shared" si="627"/>
        <v/>
      </c>
      <c r="AX401" s="80" t="str">
        <f t="shared" si="628"/>
        <v/>
      </c>
      <c r="AY401" s="80" t="str">
        <f t="shared" si="629"/>
        <v/>
      </c>
      <c r="AZ401" s="92" t="str">
        <f>DataEntry!I401</f>
        <v/>
      </c>
      <c r="BA401" s="93" t="str">
        <f>DataEntry!J401</f>
        <v/>
      </c>
      <c r="BB401" s="92" t="str">
        <f>DataEntry!K401</f>
        <v/>
      </c>
      <c r="BC401" s="93" t="str">
        <f>DataEntry!L401</f>
        <v/>
      </c>
      <c r="BD401" s="92" t="str">
        <f>DataEntry!M401</f>
        <v/>
      </c>
      <c r="BE401" s="93" t="str">
        <f>DataEntry!N401</f>
        <v/>
      </c>
      <c r="BF401" s="77" t="str">
        <f t="shared" si="692"/>
        <v/>
      </c>
      <c r="BG401" s="77" t="str">
        <f t="shared" si="693"/>
        <v/>
      </c>
      <c r="BH401" s="77" t="str">
        <f t="shared" si="694"/>
        <v/>
      </c>
      <c r="BI401" s="83">
        <f t="shared" si="695"/>
        <v>0</v>
      </c>
      <c r="BJ401" s="83">
        <f t="shared" si="696"/>
        <v>0</v>
      </c>
      <c r="BK401" s="83">
        <f t="shared" si="697"/>
        <v>0</v>
      </c>
      <c r="BL401" s="84" t="str">
        <f t="shared" si="630"/>
        <v/>
      </c>
      <c r="BM401" s="84" t="str">
        <f t="shared" si="631"/>
        <v/>
      </c>
      <c r="BN401" s="85" t="str">
        <f t="shared" si="698"/>
        <v/>
      </c>
      <c r="BO401" s="84" t="str">
        <f t="shared" si="632"/>
        <v/>
      </c>
      <c r="BP401" s="84" t="str">
        <f t="shared" si="633"/>
        <v/>
      </c>
      <c r="BQ401" s="84" t="str">
        <f t="shared" si="634"/>
        <v/>
      </c>
      <c r="BR401" s="84" t="str">
        <f t="shared" si="699"/>
        <v/>
      </c>
      <c r="BS401" s="84" t="str">
        <f t="shared" si="699"/>
        <v/>
      </c>
      <c r="BT401" s="84" t="str">
        <f t="shared" si="699"/>
        <v/>
      </c>
      <c r="BU401" s="86" t="str">
        <f t="shared" si="700"/>
        <v/>
      </c>
      <c r="BV401" s="86" t="str">
        <f t="shared" si="700"/>
        <v/>
      </c>
      <c r="BW401" s="86" t="str">
        <f t="shared" si="700"/>
        <v/>
      </c>
      <c r="BX401" s="86" t="str">
        <f t="shared" si="701"/>
        <v/>
      </c>
      <c r="BY401" s="86" t="str">
        <f t="shared" si="701"/>
        <v/>
      </c>
      <c r="BZ401" s="86" t="str">
        <f t="shared" si="701"/>
        <v/>
      </c>
      <c r="CA401" s="83">
        <f>IF(AND(DataEntry!B401&gt;=ExFrom,DataEntry!B401&lt;=ExTo),0,IF(AR401&lt;DS401,0,DB401))</f>
        <v>0</v>
      </c>
      <c r="CB401" s="83">
        <f>IF(AND(DataEntry!B401&gt;=ExFrom,DataEntry!B401&lt;=ExTo),0,IF(AT401&lt;DT401,0,DC401))</f>
        <v>0</v>
      </c>
      <c r="CC401" s="14" t="str">
        <f t="shared" si="702"/>
        <v/>
      </c>
      <c r="CD401" s="72" t="str">
        <f t="shared" si="635"/>
        <v/>
      </c>
      <c r="CE401" s="87" t="str">
        <f t="shared" si="703"/>
        <v/>
      </c>
      <c r="CF401" s="88">
        <f t="shared" si="704"/>
        <v>0</v>
      </c>
      <c r="CG401" s="88">
        <f t="shared" si="705"/>
        <v>0</v>
      </c>
      <c r="CH401" s="87" t="str">
        <f t="shared" si="706"/>
        <v/>
      </c>
      <c r="CI401" s="89">
        <f t="shared" si="636"/>
        <v>1</v>
      </c>
      <c r="CJ401" s="89">
        <f t="shared" si="637"/>
        <v>1</v>
      </c>
      <c r="CK401" s="157">
        <f t="shared" si="638"/>
        <v>0</v>
      </c>
      <c r="CL401" s="90">
        <f t="shared" si="639"/>
        <v>0</v>
      </c>
      <c r="CM401" s="157">
        <f t="shared" si="640"/>
        <v>0</v>
      </c>
      <c r="CN401" s="90">
        <f t="shared" si="641"/>
        <v>0</v>
      </c>
      <c r="CO401" s="157">
        <f t="shared" si="642"/>
        <v>0</v>
      </c>
      <c r="CP401" s="90">
        <f t="shared" si="643"/>
        <v>0</v>
      </c>
      <c r="CQ401" s="157">
        <f t="shared" si="644"/>
        <v>0</v>
      </c>
      <c r="CR401" s="90">
        <f t="shared" si="645"/>
        <v>0</v>
      </c>
      <c r="CS401" s="157">
        <f t="shared" si="646"/>
        <v>0</v>
      </c>
      <c r="CT401" s="90">
        <f t="shared" si="647"/>
        <v>0</v>
      </c>
      <c r="CU401" s="157">
        <f t="shared" si="648"/>
        <v>0</v>
      </c>
      <c r="CV401" s="90">
        <f t="shared" si="649"/>
        <v>0</v>
      </c>
      <c r="CW401" s="157">
        <f t="shared" si="650"/>
        <v>0</v>
      </c>
      <c r="CX401" s="90">
        <f t="shared" si="651"/>
        <v>0</v>
      </c>
      <c r="CY401" s="157">
        <f t="shared" si="652"/>
        <v>0</v>
      </c>
      <c r="CZ401" s="90">
        <f t="shared" si="653"/>
        <v>0</v>
      </c>
      <c r="DA401" s="94" t="str">
        <f>DataEntry!B401</f>
        <v/>
      </c>
      <c r="DB401" s="83">
        <f t="shared" si="654"/>
        <v>0</v>
      </c>
      <c r="DC401" s="83">
        <f t="shared" si="655"/>
        <v>0</v>
      </c>
      <c r="DD401" s="145" t="str">
        <f t="shared" si="707"/>
        <v/>
      </c>
      <c r="DE401" s="145" t="str">
        <f t="shared" si="708"/>
        <v/>
      </c>
      <c r="DF401" s="145" t="str">
        <f t="shared" si="709"/>
        <v/>
      </c>
      <c r="DG401" s="145" t="str">
        <f t="shared" si="710"/>
        <v/>
      </c>
      <c r="DH401" s="145" t="str">
        <f t="shared" si="711"/>
        <v/>
      </c>
      <c r="DI401" s="145" t="str">
        <f t="shared" si="712"/>
        <v/>
      </c>
      <c r="DJ401" s="83">
        <f t="shared" si="713"/>
        <v>0</v>
      </c>
      <c r="DK401" s="83">
        <f t="shared" si="714"/>
        <v>0</v>
      </c>
      <c r="DL401" s="84" t="str">
        <f t="shared" si="715"/>
        <v/>
      </c>
      <c r="DM401" s="14" t="str">
        <f t="shared" si="716"/>
        <v/>
      </c>
      <c r="DN401" s="87">
        <f>IFERROR(DO401*(1-DCFactor)+Results!DP401*DCFactor,"")</f>
        <v>0.2762705882352941</v>
      </c>
      <c r="DO401" s="87">
        <f>(DFactor*Rounds*Number/2+SUM(BV$3:BV389))/(Rounds*Number/2+COUNT(BV$3:BV389))</f>
        <v>0.2656470588235294</v>
      </c>
      <c r="DP401" s="87">
        <f t="shared" si="656"/>
        <v>0.29599999999999999</v>
      </c>
      <c r="DQ401" s="84">
        <f t="shared" si="657"/>
        <v>0</v>
      </c>
      <c r="DR401" s="84">
        <f t="shared" si="658"/>
        <v>0</v>
      </c>
      <c r="DS401" s="87">
        <f t="shared" si="659"/>
        <v>0.33666666666666667</v>
      </c>
      <c r="DT401" s="87">
        <f t="shared" si="660"/>
        <v>0.33666666666666667</v>
      </c>
      <c r="DU401" s="87" t="str">
        <f t="shared" si="661"/>
        <v/>
      </c>
      <c r="DV401" s="86" t="str">
        <f t="shared" si="717"/>
        <v/>
      </c>
      <c r="DW401" s="86" t="str">
        <f t="shared" si="718"/>
        <v/>
      </c>
    </row>
    <row r="402" spans="1:127" x14ac:dyDescent="0.25">
      <c r="A402" s="69">
        <v>400</v>
      </c>
      <c r="B402" s="70" t="str">
        <f>DataEntry!C402</f>
        <v/>
      </c>
      <c r="C402" s="71">
        <f>COUNTIF(D$2:D402,D402)+COUNTIF(G$2:G402,D402)</f>
        <v>188</v>
      </c>
      <c r="D402" s="72" t="str">
        <f t="shared" si="619"/>
        <v/>
      </c>
      <c r="E402" s="70" t="str">
        <f>DataEntry!E402</f>
        <v/>
      </c>
      <c r="F402" s="71">
        <f>COUNTIF(D$2:D402,G402)+COUNTIF(G$2:G402,G402)</f>
        <v>188</v>
      </c>
      <c r="G402" s="72" t="str">
        <f t="shared" si="620"/>
        <v/>
      </c>
      <c r="H402" s="73" t="str">
        <f>DataEntry!G402</f>
        <v/>
      </c>
      <c r="I402" s="73" t="str">
        <f>DataEntry!H402</f>
        <v/>
      </c>
      <c r="J402" s="158" t="str">
        <f t="shared" si="618"/>
        <v/>
      </c>
      <c r="K402" s="156">
        <f t="shared" si="621"/>
        <v>0</v>
      </c>
      <c r="L402" s="224" t="str">
        <f t="shared" si="622"/>
        <v/>
      </c>
      <c r="M402" s="224" t="str">
        <f t="shared" si="623"/>
        <v/>
      </c>
      <c r="N402" s="236" t="str">
        <f t="shared" si="662"/>
        <v/>
      </c>
      <c r="O402" s="22" t="str">
        <f t="shared" si="663"/>
        <v>TG188</v>
      </c>
      <c r="P402" s="248" t="str">
        <f t="shared" si="624"/>
        <v/>
      </c>
      <c r="Q402" s="22" t="str">
        <f t="shared" si="664"/>
        <v>TG188</v>
      </c>
      <c r="R402" s="248" t="str">
        <f t="shared" si="625"/>
        <v/>
      </c>
      <c r="S402" s="74">
        <f t="shared" si="665"/>
        <v>0</v>
      </c>
      <c r="T402" s="75">
        <f t="shared" si="666"/>
        <v>0</v>
      </c>
      <c r="U402" s="76">
        <f t="shared" si="667"/>
        <v>0</v>
      </c>
      <c r="V402" s="74">
        <f t="shared" si="668"/>
        <v>0</v>
      </c>
      <c r="W402" s="75">
        <f t="shared" si="669"/>
        <v>0</v>
      </c>
      <c r="X402" s="76">
        <f t="shared" si="670"/>
        <v>0</v>
      </c>
      <c r="Y402" s="74">
        <f t="shared" si="671"/>
        <v>0</v>
      </c>
      <c r="Z402" s="75">
        <f t="shared" si="672"/>
        <v>0</v>
      </c>
      <c r="AA402" s="76">
        <f t="shared" si="673"/>
        <v>0</v>
      </c>
      <c r="AB402" s="74">
        <f t="shared" si="674"/>
        <v>0</v>
      </c>
      <c r="AC402" s="75">
        <f t="shared" si="675"/>
        <v>0</v>
      </c>
      <c r="AD402" s="76">
        <f t="shared" si="676"/>
        <v>0</v>
      </c>
      <c r="AE402" s="74">
        <f t="shared" si="677"/>
        <v>0</v>
      </c>
      <c r="AF402" s="75">
        <f t="shared" si="678"/>
        <v>0</v>
      </c>
      <c r="AG402" s="76">
        <f t="shared" si="679"/>
        <v>0</v>
      </c>
      <c r="AH402" s="74">
        <f t="shared" si="680"/>
        <v>0</v>
      </c>
      <c r="AI402" s="75">
        <f t="shared" si="681"/>
        <v>0</v>
      </c>
      <c r="AJ402" s="76">
        <f t="shared" si="682"/>
        <v>0</v>
      </c>
      <c r="AK402" s="74">
        <f t="shared" si="683"/>
        <v>0</v>
      </c>
      <c r="AL402" s="75">
        <f t="shared" si="684"/>
        <v>0</v>
      </c>
      <c r="AM402" s="76">
        <f t="shared" si="685"/>
        <v>0</v>
      </c>
      <c r="AN402" s="74">
        <f t="shared" si="686"/>
        <v>0</v>
      </c>
      <c r="AO402" s="75">
        <f t="shared" si="687"/>
        <v>0</v>
      </c>
      <c r="AP402" s="76">
        <f t="shared" si="688"/>
        <v>0</v>
      </c>
      <c r="AQ402" s="77" t="str">
        <f t="shared" si="626"/>
        <v/>
      </c>
      <c r="AR402" s="77" t="str">
        <f t="shared" si="689"/>
        <v/>
      </c>
      <c r="AS402" s="78" t="str">
        <f t="shared" si="690"/>
        <v/>
      </c>
      <c r="AT402" s="77" t="str">
        <f t="shared" si="691"/>
        <v/>
      </c>
      <c r="AU402" s="79">
        <f t="shared" si="719"/>
        <v>0.1</v>
      </c>
      <c r="AV402" s="139">
        <f>DataEntry!P402</f>
        <v>0</v>
      </c>
      <c r="AW402" s="80" t="str">
        <f t="shared" si="627"/>
        <v/>
      </c>
      <c r="AX402" s="80" t="str">
        <f t="shared" si="628"/>
        <v/>
      </c>
      <c r="AY402" s="80" t="str">
        <f t="shared" si="629"/>
        <v/>
      </c>
      <c r="AZ402" s="92" t="str">
        <f>DataEntry!I402</f>
        <v/>
      </c>
      <c r="BA402" s="93" t="str">
        <f>DataEntry!J402</f>
        <v/>
      </c>
      <c r="BB402" s="92" t="str">
        <f>DataEntry!K402</f>
        <v/>
      </c>
      <c r="BC402" s="93" t="str">
        <f>DataEntry!L402</f>
        <v/>
      </c>
      <c r="BD402" s="92" t="str">
        <f>DataEntry!M402</f>
        <v/>
      </c>
      <c r="BE402" s="93" t="str">
        <f>DataEntry!N402</f>
        <v/>
      </c>
      <c r="BF402" s="77" t="str">
        <f t="shared" si="692"/>
        <v/>
      </c>
      <c r="BG402" s="77" t="str">
        <f t="shared" si="693"/>
        <v/>
      </c>
      <c r="BH402" s="77" t="str">
        <f t="shared" si="694"/>
        <v/>
      </c>
      <c r="BI402" s="83">
        <f t="shared" si="695"/>
        <v>0</v>
      </c>
      <c r="BJ402" s="83">
        <f t="shared" si="696"/>
        <v>0</v>
      </c>
      <c r="BK402" s="83">
        <f t="shared" si="697"/>
        <v>0</v>
      </c>
      <c r="BL402" s="84" t="str">
        <f t="shared" si="630"/>
        <v/>
      </c>
      <c r="BM402" s="84" t="str">
        <f t="shared" si="631"/>
        <v/>
      </c>
      <c r="BN402" s="85" t="str">
        <f t="shared" si="698"/>
        <v/>
      </c>
      <c r="BO402" s="84" t="str">
        <f t="shared" si="632"/>
        <v/>
      </c>
      <c r="BP402" s="84" t="str">
        <f t="shared" si="633"/>
        <v/>
      </c>
      <c r="BQ402" s="84" t="str">
        <f t="shared" si="634"/>
        <v/>
      </c>
      <c r="BR402" s="84" t="str">
        <f t="shared" si="699"/>
        <v/>
      </c>
      <c r="BS402" s="84" t="str">
        <f t="shared" si="699"/>
        <v/>
      </c>
      <c r="BT402" s="84" t="str">
        <f t="shared" si="699"/>
        <v/>
      </c>
      <c r="BU402" s="86" t="str">
        <f t="shared" si="700"/>
        <v/>
      </c>
      <c r="BV402" s="86" t="str">
        <f t="shared" si="700"/>
        <v/>
      </c>
      <c r="BW402" s="86" t="str">
        <f t="shared" si="700"/>
        <v/>
      </c>
      <c r="BX402" s="86" t="str">
        <f t="shared" si="701"/>
        <v/>
      </c>
      <c r="BY402" s="86" t="str">
        <f t="shared" si="701"/>
        <v/>
      </c>
      <c r="BZ402" s="86" t="str">
        <f t="shared" si="701"/>
        <v/>
      </c>
      <c r="CA402" s="83">
        <f>IF(AND(DataEntry!B402&gt;=ExFrom,DataEntry!B402&lt;=ExTo),0,IF(AR402&lt;DS402,0,DB402))</f>
        <v>0</v>
      </c>
      <c r="CB402" s="83">
        <f>IF(AND(DataEntry!B402&gt;=ExFrom,DataEntry!B402&lt;=ExTo),0,IF(AT402&lt;DT402,0,DC402))</f>
        <v>0</v>
      </c>
      <c r="CC402" s="14" t="str">
        <f t="shared" si="702"/>
        <v/>
      </c>
      <c r="CD402" s="72" t="str">
        <f t="shared" si="635"/>
        <v/>
      </c>
      <c r="CE402" s="87" t="str">
        <f t="shared" si="703"/>
        <v/>
      </c>
      <c r="CF402" s="88">
        <f t="shared" si="704"/>
        <v>0</v>
      </c>
      <c r="CG402" s="88">
        <f t="shared" si="705"/>
        <v>0</v>
      </c>
      <c r="CH402" s="87" t="str">
        <f t="shared" si="706"/>
        <v/>
      </c>
      <c r="CI402" s="89">
        <f t="shared" si="636"/>
        <v>1</v>
      </c>
      <c r="CJ402" s="89">
        <f t="shared" si="637"/>
        <v>1</v>
      </c>
      <c r="CK402" s="157">
        <f t="shared" si="638"/>
        <v>0</v>
      </c>
      <c r="CL402" s="90">
        <f t="shared" si="639"/>
        <v>0</v>
      </c>
      <c r="CM402" s="157">
        <f t="shared" si="640"/>
        <v>0</v>
      </c>
      <c r="CN402" s="90">
        <f t="shared" si="641"/>
        <v>0</v>
      </c>
      <c r="CO402" s="157">
        <f t="shared" si="642"/>
        <v>0</v>
      </c>
      <c r="CP402" s="90">
        <f t="shared" si="643"/>
        <v>0</v>
      </c>
      <c r="CQ402" s="157">
        <f t="shared" si="644"/>
        <v>0</v>
      </c>
      <c r="CR402" s="90">
        <f t="shared" si="645"/>
        <v>0</v>
      </c>
      <c r="CS402" s="157">
        <f t="shared" si="646"/>
        <v>0</v>
      </c>
      <c r="CT402" s="90">
        <f t="shared" si="647"/>
        <v>0</v>
      </c>
      <c r="CU402" s="157">
        <f t="shared" si="648"/>
        <v>0</v>
      </c>
      <c r="CV402" s="90">
        <f t="shared" si="649"/>
        <v>0</v>
      </c>
      <c r="CW402" s="157">
        <f t="shared" si="650"/>
        <v>0</v>
      </c>
      <c r="CX402" s="90">
        <f t="shared" si="651"/>
        <v>0</v>
      </c>
      <c r="CY402" s="157">
        <f t="shared" si="652"/>
        <v>0</v>
      </c>
      <c r="CZ402" s="90">
        <f t="shared" si="653"/>
        <v>0</v>
      </c>
      <c r="DA402" s="94" t="str">
        <f>DataEntry!B402</f>
        <v/>
      </c>
      <c r="DB402" s="83">
        <f t="shared" si="654"/>
        <v>0</v>
      </c>
      <c r="DC402" s="83">
        <f t="shared" si="655"/>
        <v>0</v>
      </c>
      <c r="DD402" s="145" t="str">
        <f t="shared" si="707"/>
        <v/>
      </c>
      <c r="DE402" s="145" t="str">
        <f t="shared" si="708"/>
        <v/>
      </c>
      <c r="DF402" s="145" t="str">
        <f t="shared" si="709"/>
        <v/>
      </c>
      <c r="DG402" s="145" t="str">
        <f t="shared" si="710"/>
        <v/>
      </c>
      <c r="DH402" s="145" t="str">
        <f t="shared" si="711"/>
        <v/>
      </c>
      <c r="DI402" s="145" t="str">
        <f t="shared" si="712"/>
        <v/>
      </c>
      <c r="DJ402" s="83">
        <f t="shared" si="713"/>
        <v>0</v>
      </c>
      <c r="DK402" s="83">
        <f t="shared" si="714"/>
        <v>0</v>
      </c>
      <c r="DL402" s="84" t="str">
        <f t="shared" si="715"/>
        <v/>
      </c>
      <c r="DM402" s="14" t="str">
        <f t="shared" si="716"/>
        <v/>
      </c>
      <c r="DN402" s="87">
        <f>IFERROR(DO402*(1-DCFactor)+Results!DP402*DCFactor,"")</f>
        <v>0.2762705882352941</v>
      </c>
      <c r="DO402" s="87">
        <f>(DFactor*Rounds*Number/2+SUM(BV$3:BV390))/(Rounds*Number/2+COUNT(BV$3:BV390))</f>
        <v>0.2656470588235294</v>
      </c>
      <c r="DP402" s="87">
        <f t="shared" si="656"/>
        <v>0.29599999999999999</v>
      </c>
      <c r="DQ402" s="84">
        <f t="shared" si="657"/>
        <v>0</v>
      </c>
      <c r="DR402" s="84">
        <f t="shared" si="658"/>
        <v>0</v>
      </c>
      <c r="DS402" s="87">
        <f t="shared" si="659"/>
        <v>0.33666666666666667</v>
      </c>
      <c r="DT402" s="87">
        <f t="shared" si="660"/>
        <v>0.33666666666666667</v>
      </c>
      <c r="DU402" s="87" t="str">
        <f t="shared" si="661"/>
        <v/>
      </c>
      <c r="DV402" s="86" t="str">
        <f t="shared" si="717"/>
        <v/>
      </c>
      <c r="DW402" s="86" t="str">
        <f t="shared" si="718"/>
        <v/>
      </c>
    </row>
    <row r="403" spans="1:127" x14ac:dyDescent="0.25">
      <c r="A403" s="69">
        <v>401</v>
      </c>
      <c r="B403" s="70" t="str">
        <f>DataEntry!C403</f>
        <v/>
      </c>
      <c r="C403" s="71">
        <f>COUNTIF(D$2:D403,D403)+COUNTIF(G$2:G403,D403)</f>
        <v>190</v>
      </c>
      <c r="D403" s="72" t="str">
        <f t="shared" si="619"/>
        <v/>
      </c>
      <c r="E403" s="70" t="str">
        <f>DataEntry!E403</f>
        <v/>
      </c>
      <c r="F403" s="71">
        <f>COUNTIF(D$2:D403,G403)+COUNTIF(G$2:G403,G403)</f>
        <v>190</v>
      </c>
      <c r="G403" s="72" t="str">
        <f t="shared" si="620"/>
        <v/>
      </c>
      <c r="H403" s="73" t="str">
        <f>DataEntry!G403</f>
        <v/>
      </c>
      <c r="I403" s="73" t="str">
        <f>DataEntry!H403</f>
        <v/>
      </c>
      <c r="J403" s="158" t="str">
        <f t="shared" si="618"/>
        <v/>
      </c>
      <c r="K403" s="156">
        <f t="shared" si="621"/>
        <v>0</v>
      </c>
      <c r="L403" s="224" t="str">
        <f t="shared" si="622"/>
        <v/>
      </c>
      <c r="M403" s="224" t="str">
        <f t="shared" si="623"/>
        <v/>
      </c>
      <c r="N403" s="236" t="str">
        <f t="shared" si="662"/>
        <v/>
      </c>
      <c r="O403" s="22" t="str">
        <f t="shared" si="663"/>
        <v>TG190</v>
      </c>
      <c r="P403" s="248" t="str">
        <f t="shared" si="624"/>
        <v/>
      </c>
      <c r="Q403" s="22" t="str">
        <f t="shared" si="664"/>
        <v>TG190</v>
      </c>
      <c r="R403" s="248" t="str">
        <f t="shared" si="625"/>
        <v/>
      </c>
      <c r="S403" s="74">
        <f t="shared" si="665"/>
        <v>0</v>
      </c>
      <c r="T403" s="75">
        <f t="shared" si="666"/>
        <v>0</v>
      </c>
      <c r="U403" s="76">
        <f t="shared" si="667"/>
        <v>0</v>
      </c>
      <c r="V403" s="74">
        <f t="shared" si="668"/>
        <v>0</v>
      </c>
      <c r="W403" s="75">
        <f t="shared" si="669"/>
        <v>0</v>
      </c>
      <c r="X403" s="76">
        <f t="shared" si="670"/>
        <v>0</v>
      </c>
      <c r="Y403" s="74">
        <f t="shared" si="671"/>
        <v>0</v>
      </c>
      <c r="Z403" s="75">
        <f t="shared" si="672"/>
        <v>0</v>
      </c>
      <c r="AA403" s="76">
        <f t="shared" si="673"/>
        <v>0</v>
      </c>
      <c r="AB403" s="74">
        <f t="shared" si="674"/>
        <v>0</v>
      </c>
      <c r="AC403" s="75">
        <f t="shared" si="675"/>
        <v>0</v>
      </c>
      <c r="AD403" s="76">
        <f t="shared" si="676"/>
        <v>0</v>
      </c>
      <c r="AE403" s="74">
        <f t="shared" si="677"/>
        <v>0</v>
      </c>
      <c r="AF403" s="75">
        <f t="shared" si="678"/>
        <v>0</v>
      </c>
      <c r="AG403" s="76">
        <f t="shared" si="679"/>
        <v>0</v>
      </c>
      <c r="AH403" s="74">
        <f t="shared" si="680"/>
        <v>0</v>
      </c>
      <c r="AI403" s="75">
        <f t="shared" si="681"/>
        <v>0</v>
      </c>
      <c r="AJ403" s="76">
        <f t="shared" si="682"/>
        <v>0</v>
      </c>
      <c r="AK403" s="74">
        <f t="shared" si="683"/>
        <v>0</v>
      </c>
      <c r="AL403" s="75">
        <f t="shared" si="684"/>
        <v>0</v>
      </c>
      <c r="AM403" s="76">
        <f t="shared" si="685"/>
        <v>0</v>
      </c>
      <c r="AN403" s="74">
        <f t="shared" si="686"/>
        <v>0</v>
      </c>
      <c r="AO403" s="75">
        <f t="shared" si="687"/>
        <v>0</v>
      </c>
      <c r="AP403" s="76">
        <f t="shared" si="688"/>
        <v>0</v>
      </c>
      <c r="AQ403" s="77" t="str">
        <f t="shared" si="626"/>
        <v/>
      </c>
      <c r="AR403" s="77" t="str">
        <f t="shared" si="689"/>
        <v/>
      </c>
      <c r="AS403" s="78" t="str">
        <f t="shared" si="690"/>
        <v/>
      </c>
      <c r="AT403" s="77" t="str">
        <f t="shared" si="691"/>
        <v/>
      </c>
      <c r="AU403" s="79">
        <f t="shared" si="719"/>
        <v>0.1</v>
      </c>
      <c r="AV403" s="139">
        <f>DataEntry!P403</f>
        <v>0</v>
      </c>
      <c r="AW403" s="80" t="str">
        <f t="shared" si="627"/>
        <v/>
      </c>
      <c r="AX403" s="80" t="str">
        <f t="shared" si="628"/>
        <v/>
      </c>
      <c r="AY403" s="80" t="str">
        <f t="shared" si="629"/>
        <v/>
      </c>
      <c r="AZ403" s="92" t="str">
        <f>DataEntry!I403</f>
        <v/>
      </c>
      <c r="BA403" s="93" t="str">
        <f>DataEntry!J403</f>
        <v/>
      </c>
      <c r="BB403" s="92" t="str">
        <f>DataEntry!K403</f>
        <v/>
      </c>
      <c r="BC403" s="93" t="str">
        <f>DataEntry!L403</f>
        <v/>
      </c>
      <c r="BD403" s="92" t="str">
        <f>DataEntry!M403</f>
        <v/>
      </c>
      <c r="BE403" s="93" t="str">
        <f>DataEntry!N403</f>
        <v/>
      </c>
      <c r="BF403" s="77" t="str">
        <f t="shared" si="692"/>
        <v/>
      </c>
      <c r="BG403" s="77" t="str">
        <f t="shared" si="693"/>
        <v/>
      </c>
      <c r="BH403" s="77" t="str">
        <f t="shared" si="694"/>
        <v/>
      </c>
      <c r="BI403" s="83">
        <f t="shared" si="695"/>
        <v>0</v>
      </c>
      <c r="BJ403" s="83">
        <f t="shared" si="696"/>
        <v>0</v>
      </c>
      <c r="BK403" s="83">
        <f t="shared" si="697"/>
        <v>0</v>
      </c>
      <c r="BL403" s="84" t="str">
        <f t="shared" si="630"/>
        <v/>
      </c>
      <c r="BM403" s="84" t="str">
        <f t="shared" si="631"/>
        <v/>
      </c>
      <c r="BN403" s="85" t="str">
        <f t="shared" si="698"/>
        <v/>
      </c>
      <c r="BO403" s="84" t="str">
        <f t="shared" si="632"/>
        <v/>
      </c>
      <c r="BP403" s="84" t="str">
        <f t="shared" si="633"/>
        <v/>
      </c>
      <c r="BQ403" s="84" t="str">
        <f t="shared" si="634"/>
        <v/>
      </c>
      <c r="BR403" s="84" t="str">
        <f t="shared" si="699"/>
        <v/>
      </c>
      <c r="BS403" s="84" t="str">
        <f t="shared" si="699"/>
        <v/>
      </c>
      <c r="BT403" s="84" t="str">
        <f t="shared" si="699"/>
        <v/>
      </c>
      <c r="BU403" s="86" t="str">
        <f t="shared" si="700"/>
        <v/>
      </c>
      <c r="BV403" s="86" t="str">
        <f t="shared" si="700"/>
        <v/>
      </c>
      <c r="BW403" s="86" t="str">
        <f t="shared" si="700"/>
        <v/>
      </c>
      <c r="BX403" s="86" t="str">
        <f t="shared" si="701"/>
        <v/>
      </c>
      <c r="BY403" s="86" t="str">
        <f t="shared" si="701"/>
        <v/>
      </c>
      <c r="BZ403" s="86" t="str">
        <f t="shared" si="701"/>
        <v/>
      </c>
      <c r="CA403" s="83">
        <f>IF(AND(DataEntry!B403&gt;=ExFrom,DataEntry!B403&lt;=ExTo),0,IF(AR403&lt;DS403,0,DB403))</f>
        <v>0</v>
      </c>
      <c r="CB403" s="83">
        <f>IF(AND(DataEntry!B403&gt;=ExFrom,DataEntry!B403&lt;=ExTo),0,IF(AT403&lt;DT403,0,DC403))</f>
        <v>0</v>
      </c>
      <c r="CC403" s="14" t="str">
        <f t="shared" si="702"/>
        <v/>
      </c>
      <c r="CD403" s="72" t="str">
        <f t="shared" si="635"/>
        <v/>
      </c>
      <c r="CE403" s="87" t="str">
        <f t="shared" si="703"/>
        <v/>
      </c>
      <c r="CF403" s="88">
        <f t="shared" si="704"/>
        <v>0</v>
      </c>
      <c r="CG403" s="88">
        <f t="shared" si="705"/>
        <v>0</v>
      </c>
      <c r="CH403" s="87" t="str">
        <f t="shared" si="706"/>
        <v/>
      </c>
      <c r="CI403" s="89">
        <f t="shared" si="636"/>
        <v>1</v>
      </c>
      <c r="CJ403" s="89">
        <f t="shared" si="637"/>
        <v>1</v>
      </c>
      <c r="CK403" s="157">
        <f t="shared" si="638"/>
        <v>0</v>
      </c>
      <c r="CL403" s="90">
        <f t="shared" si="639"/>
        <v>0</v>
      </c>
      <c r="CM403" s="157">
        <f t="shared" si="640"/>
        <v>0</v>
      </c>
      <c r="CN403" s="90">
        <f t="shared" si="641"/>
        <v>0</v>
      </c>
      <c r="CO403" s="157">
        <f t="shared" si="642"/>
        <v>0</v>
      </c>
      <c r="CP403" s="90">
        <f t="shared" si="643"/>
        <v>0</v>
      </c>
      <c r="CQ403" s="157">
        <f t="shared" si="644"/>
        <v>0</v>
      </c>
      <c r="CR403" s="90">
        <f t="shared" si="645"/>
        <v>0</v>
      </c>
      <c r="CS403" s="157">
        <f t="shared" si="646"/>
        <v>0</v>
      </c>
      <c r="CT403" s="90">
        <f t="shared" si="647"/>
        <v>0</v>
      </c>
      <c r="CU403" s="157">
        <f t="shared" si="648"/>
        <v>0</v>
      </c>
      <c r="CV403" s="90">
        <f t="shared" si="649"/>
        <v>0</v>
      </c>
      <c r="CW403" s="157">
        <f t="shared" si="650"/>
        <v>0</v>
      </c>
      <c r="CX403" s="90">
        <f t="shared" si="651"/>
        <v>0</v>
      </c>
      <c r="CY403" s="157">
        <f t="shared" si="652"/>
        <v>0</v>
      </c>
      <c r="CZ403" s="90">
        <f t="shared" si="653"/>
        <v>0</v>
      </c>
      <c r="DA403" s="94" t="str">
        <f>DataEntry!B403</f>
        <v/>
      </c>
      <c r="DB403" s="83">
        <f t="shared" si="654"/>
        <v>0</v>
      </c>
      <c r="DC403" s="83">
        <f t="shared" si="655"/>
        <v>0</v>
      </c>
      <c r="DD403" s="145" t="str">
        <f t="shared" si="707"/>
        <v/>
      </c>
      <c r="DE403" s="145" t="str">
        <f t="shared" si="708"/>
        <v/>
      </c>
      <c r="DF403" s="145" t="str">
        <f t="shared" si="709"/>
        <v/>
      </c>
      <c r="DG403" s="145" t="str">
        <f t="shared" si="710"/>
        <v/>
      </c>
      <c r="DH403" s="145" t="str">
        <f t="shared" si="711"/>
        <v/>
      </c>
      <c r="DI403" s="145" t="str">
        <f t="shared" si="712"/>
        <v/>
      </c>
      <c r="DJ403" s="83">
        <f t="shared" si="713"/>
        <v>0</v>
      </c>
      <c r="DK403" s="83">
        <f t="shared" si="714"/>
        <v>0</v>
      </c>
      <c r="DL403" s="84" t="str">
        <f t="shared" si="715"/>
        <v/>
      </c>
      <c r="DM403" s="14" t="str">
        <f t="shared" si="716"/>
        <v/>
      </c>
      <c r="DN403" s="87">
        <f>IFERROR(DO403*(1-DCFactor)+Results!DP403*DCFactor,"")</f>
        <v>0.2762705882352941</v>
      </c>
      <c r="DO403" s="87">
        <f>(DFactor*Rounds*Number/2+SUM(BV$3:BV391))/(Rounds*Number/2+COUNT(BV$3:BV391))</f>
        <v>0.2656470588235294</v>
      </c>
      <c r="DP403" s="87">
        <f t="shared" si="656"/>
        <v>0.29599999999999999</v>
      </c>
      <c r="DQ403" s="84">
        <f t="shared" si="657"/>
        <v>0</v>
      </c>
      <c r="DR403" s="84">
        <f t="shared" si="658"/>
        <v>0</v>
      </c>
      <c r="DS403" s="87">
        <f t="shared" si="659"/>
        <v>0.33666666666666667</v>
      </c>
      <c r="DT403" s="87">
        <f t="shared" si="660"/>
        <v>0.33666666666666667</v>
      </c>
      <c r="DU403" s="87" t="str">
        <f t="shared" si="661"/>
        <v/>
      </c>
      <c r="DV403" s="86" t="str">
        <f t="shared" si="717"/>
        <v/>
      </c>
      <c r="DW403" s="86" t="str">
        <f t="shared" si="718"/>
        <v/>
      </c>
    </row>
    <row r="404" spans="1:127" x14ac:dyDescent="0.25">
      <c r="A404" s="69">
        <v>402</v>
      </c>
      <c r="B404" s="70" t="str">
        <f>DataEntry!C404</f>
        <v/>
      </c>
      <c r="C404" s="71">
        <f>COUNTIF(D$2:D404,D404)+COUNTIF(G$2:G404,D404)</f>
        <v>192</v>
      </c>
      <c r="D404" s="72" t="str">
        <f t="shared" si="619"/>
        <v/>
      </c>
      <c r="E404" s="70" t="str">
        <f>DataEntry!E404</f>
        <v/>
      </c>
      <c r="F404" s="71">
        <f>COUNTIF(D$2:D404,G404)+COUNTIF(G$2:G404,G404)</f>
        <v>192</v>
      </c>
      <c r="G404" s="72" t="str">
        <f t="shared" si="620"/>
        <v/>
      </c>
      <c r="H404" s="73" t="str">
        <f>DataEntry!G404</f>
        <v/>
      </c>
      <c r="I404" s="73" t="str">
        <f>DataEntry!H404</f>
        <v/>
      </c>
      <c r="J404" s="158" t="str">
        <f t="shared" si="618"/>
        <v/>
      </c>
      <c r="K404" s="156">
        <f t="shared" si="621"/>
        <v>0</v>
      </c>
      <c r="L404" s="224" t="str">
        <f t="shared" si="622"/>
        <v/>
      </c>
      <c r="M404" s="224" t="str">
        <f t="shared" si="623"/>
        <v/>
      </c>
      <c r="N404" s="236" t="str">
        <f t="shared" si="662"/>
        <v/>
      </c>
      <c r="O404" s="22" t="str">
        <f t="shared" si="663"/>
        <v>TG192</v>
      </c>
      <c r="P404" s="248" t="str">
        <f t="shared" si="624"/>
        <v/>
      </c>
      <c r="Q404" s="22" t="str">
        <f t="shared" si="664"/>
        <v>TG192</v>
      </c>
      <c r="R404" s="248" t="str">
        <f t="shared" si="625"/>
        <v/>
      </c>
      <c r="S404" s="74">
        <f t="shared" si="665"/>
        <v>0</v>
      </c>
      <c r="T404" s="75">
        <f t="shared" si="666"/>
        <v>0</v>
      </c>
      <c r="U404" s="76">
        <f t="shared" si="667"/>
        <v>0</v>
      </c>
      <c r="V404" s="74">
        <f t="shared" si="668"/>
        <v>0</v>
      </c>
      <c r="W404" s="75">
        <f t="shared" si="669"/>
        <v>0</v>
      </c>
      <c r="X404" s="76">
        <f t="shared" si="670"/>
        <v>0</v>
      </c>
      <c r="Y404" s="74">
        <f t="shared" si="671"/>
        <v>0</v>
      </c>
      <c r="Z404" s="75">
        <f t="shared" si="672"/>
        <v>0</v>
      </c>
      <c r="AA404" s="76">
        <f t="shared" si="673"/>
        <v>0</v>
      </c>
      <c r="AB404" s="74">
        <f t="shared" si="674"/>
        <v>0</v>
      </c>
      <c r="AC404" s="75">
        <f t="shared" si="675"/>
        <v>0</v>
      </c>
      <c r="AD404" s="76">
        <f t="shared" si="676"/>
        <v>0</v>
      </c>
      <c r="AE404" s="74">
        <f t="shared" si="677"/>
        <v>0</v>
      </c>
      <c r="AF404" s="75">
        <f t="shared" si="678"/>
        <v>0</v>
      </c>
      <c r="AG404" s="76">
        <f t="shared" si="679"/>
        <v>0</v>
      </c>
      <c r="AH404" s="74">
        <f t="shared" si="680"/>
        <v>0</v>
      </c>
      <c r="AI404" s="75">
        <f t="shared" si="681"/>
        <v>0</v>
      </c>
      <c r="AJ404" s="76">
        <f t="shared" si="682"/>
        <v>0</v>
      </c>
      <c r="AK404" s="74">
        <f t="shared" si="683"/>
        <v>0</v>
      </c>
      <c r="AL404" s="75">
        <f t="shared" si="684"/>
        <v>0</v>
      </c>
      <c r="AM404" s="76">
        <f t="shared" si="685"/>
        <v>0</v>
      </c>
      <c r="AN404" s="74">
        <f t="shared" si="686"/>
        <v>0</v>
      </c>
      <c r="AO404" s="75">
        <f t="shared" si="687"/>
        <v>0</v>
      </c>
      <c r="AP404" s="76">
        <f t="shared" si="688"/>
        <v>0</v>
      </c>
      <c r="AQ404" s="77" t="str">
        <f t="shared" si="626"/>
        <v/>
      </c>
      <c r="AR404" s="77" t="str">
        <f t="shared" si="689"/>
        <v/>
      </c>
      <c r="AS404" s="78" t="str">
        <f t="shared" si="690"/>
        <v/>
      </c>
      <c r="AT404" s="77" t="str">
        <f t="shared" si="691"/>
        <v/>
      </c>
      <c r="AU404" s="79">
        <f t="shared" si="719"/>
        <v>0.1</v>
      </c>
      <c r="AV404" s="139">
        <f>DataEntry!P404</f>
        <v>0</v>
      </c>
      <c r="AW404" s="80" t="str">
        <f t="shared" si="627"/>
        <v/>
      </c>
      <c r="AX404" s="80" t="str">
        <f t="shared" si="628"/>
        <v/>
      </c>
      <c r="AY404" s="80" t="str">
        <f t="shared" si="629"/>
        <v/>
      </c>
      <c r="AZ404" s="92" t="str">
        <f>DataEntry!I404</f>
        <v/>
      </c>
      <c r="BA404" s="93" t="str">
        <f>DataEntry!J404</f>
        <v/>
      </c>
      <c r="BB404" s="92" t="str">
        <f>DataEntry!K404</f>
        <v/>
      </c>
      <c r="BC404" s="93" t="str">
        <f>DataEntry!L404</f>
        <v/>
      </c>
      <c r="BD404" s="92" t="str">
        <f>DataEntry!M404</f>
        <v/>
      </c>
      <c r="BE404" s="93" t="str">
        <f>DataEntry!N404</f>
        <v/>
      </c>
      <c r="BF404" s="77" t="str">
        <f t="shared" si="692"/>
        <v/>
      </c>
      <c r="BG404" s="77" t="str">
        <f t="shared" si="693"/>
        <v/>
      </c>
      <c r="BH404" s="77" t="str">
        <f t="shared" si="694"/>
        <v/>
      </c>
      <c r="BI404" s="83">
        <f t="shared" si="695"/>
        <v>0</v>
      </c>
      <c r="BJ404" s="83">
        <f t="shared" si="696"/>
        <v>0</v>
      </c>
      <c r="BK404" s="83">
        <f t="shared" si="697"/>
        <v>0</v>
      </c>
      <c r="BL404" s="84" t="str">
        <f t="shared" si="630"/>
        <v/>
      </c>
      <c r="BM404" s="84" t="str">
        <f t="shared" si="631"/>
        <v/>
      </c>
      <c r="BN404" s="85" t="str">
        <f t="shared" si="698"/>
        <v/>
      </c>
      <c r="BO404" s="84" t="str">
        <f t="shared" si="632"/>
        <v/>
      </c>
      <c r="BP404" s="84" t="str">
        <f t="shared" si="633"/>
        <v/>
      </c>
      <c r="BQ404" s="84" t="str">
        <f t="shared" si="634"/>
        <v/>
      </c>
      <c r="BR404" s="84" t="str">
        <f t="shared" si="699"/>
        <v/>
      </c>
      <c r="BS404" s="84" t="str">
        <f t="shared" si="699"/>
        <v/>
      </c>
      <c r="BT404" s="84" t="str">
        <f t="shared" si="699"/>
        <v/>
      </c>
      <c r="BU404" s="86" t="str">
        <f t="shared" si="700"/>
        <v/>
      </c>
      <c r="BV404" s="86" t="str">
        <f t="shared" si="700"/>
        <v/>
      </c>
      <c r="BW404" s="86" t="str">
        <f t="shared" si="700"/>
        <v/>
      </c>
      <c r="BX404" s="86" t="str">
        <f t="shared" si="701"/>
        <v/>
      </c>
      <c r="BY404" s="86" t="str">
        <f t="shared" si="701"/>
        <v/>
      </c>
      <c r="BZ404" s="86" t="str">
        <f t="shared" si="701"/>
        <v/>
      </c>
      <c r="CA404" s="83">
        <f>IF(AND(DataEntry!B404&gt;=ExFrom,DataEntry!B404&lt;=ExTo),0,IF(AR404&lt;DS404,0,DB404))</f>
        <v>0</v>
      </c>
      <c r="CB404" s="83">
        <f>IF(AND(DataEntry!B404&gt;=ExFrom,DataEntry!B404&lt;=ExTo),0,IF(AT404&lt;DT404,0,DC404))</f>
        <v>0</v>
      </c>
      <c r="CC404" s="14" t="str">
        <f t="shared" si="702"/>
        <v/>
      </c>
      <c r="CD404" s="72" t="str">
        <f t="shared" si="635"/>
        <v/>
      </c>
      <c r="CE404" s="87" t="str">
        <f t="shared" si="703"/>
        <v/>
      </c>
      <c r="CF404" s="88">
        <f t="shared" si="704"/>
        <v>0</v>
      </c>
      <c r="CG404" s="88">
        <f t="shared" si="705"/>
        <v>0</v>
      </c>
      <c r="CH404" s="87" t="str">
        <f t="shared" si="706"/>
        <v/>
      </c>
      <c r="CI404" s="89">
        <f t="shared" si="636"/>
        <v>1</v>
      </c>
      <c r="CJ404" s="89">
        <f t="shared" si="637"/>
        <v>1</v>
      </c>
      <c r="CK404" s="157">
        <f t="shared" si="638"/>
        <v>0</v>
      </c>
      <c r="CL404" s="90">
        <f t="shared" si="639"/>
        <v>0</v>
      </c>
      <c r="CM404" s="157">
        <f t="shared" si="640"/>
        <v>0</v>
      </c>
      <c r="CN404" s="90">
        <f t="shared" si="641"/>
        <v>0</v>
      </c>
      <c r="CO404" s="157">
        <f t="shared" si="642"/>
        <v>0</v>
      </c>
      <c r="CP404" s="90">
        <f t="shared" si="643"/>
        <v>0</v>
      </c>
      <c r="CQ404" s="157">
        <f t="shared" si="644"/>
        <v>0</v>
      </c>
      <c r="CR404" s="90">
        <f t="shared" si="645"/>
        <v>0</v>
      </c>
      <c r="CS404" s="157">
        <f t="shared" si="646"/>
        <v>0</v>
      </c>
      <c r="CT404" s="90">
        <f t="shared" si="647"/>
        <v>0</v>
      </c>
      <c r="CU404" s="157">
        <f t="shared" si="648"/>
        <v>0</v>
      </c>
      <c r="CV404" s="90">
        <f t="shared" si="649"/>
        <v>0</v>
      </c>
      <c r="CW404" s="157">
        <f t="shared" si="650"/>
        <v>0</v>
      </c>
      <c r="CX404" s="90">
        <f t="shared" si="651"/>
        <v>0</v>
      </c>
      <c r="CY404" s="157">
        <f t="shared" si="652"/>
        <v>0</v>
      </c>
      <c r="CZ404" s="90">
        <f t="shared" si="653"/>
        <v>0</v>
      </c>
      <c r="DA404" s="94" t="str">
        <f>DataEntry!B404</f>
        <v/>
      </c>
      <c r="DB404" s="83">
        <f t="shared" si="654"/>
        <v>0</v>
      </c>
      <c r="DC404" s="83">
        <f t="shared" si="655"/>
        <v>0</v>
      </c>
      <c r="DD404" s="145" t="str">
        <f t="shared" si="707"/>
        <v/>
      </c>
      <c r="DE404" s="145" t="str">
        <f t="shared" si="708"/>
        <v/>
      </c>
      <c r="DF404" s="145" t="str">
        <f t="shared" si="709"/>
        <v/>
      </c>
      <c r="DG404" s="145" t="str">
        <f t="shared" si="710"/>
        <v/>
      </c>
      <c r="DH404" s="145" t="str">
        <f t="shared" si="711"/>
        <v/>
      </c>
      <c r="DI404" s="145" t="str">
        <f t="shared" si="712"/>
        <v/>
      </c>
      <c r="DJ404" s="83">
        <f t="shared" si="713"/>
        <v>0</v>
      </c>
      <c r="DK404" s="83">
        <f t="shared" si="714"/>
        <v>0</v>
      </c>
      <c r="DL404" s="84" t="str">
        <f t="shared" si="715"/>
        <v/>
      </c>
      <c r="DM404" s="14" t="str">
        <f t="shared" si="716"/>
        <v/>
      </c>
      <c r="DN404" s="87">
        <f>IFERROR(DO404*(1-DCFactor)+Results!DP404*DCFactor,"")</f>
        <v>0.2762705882352941</v>
      </c>
      <c r="DO404" s="87">
        <f>(DFactor*Rounds*Number/2+SUM(BV$3:BV392))/(Rounds*Number/2+COUNT(BV$3:BV392))</f>
        <v>0.2656470588235294</v>
      </c>
      <c r="DP404" s="87">
        <f t="shared" si="656"/>
        <v>0.29599999999999999</v>
      </c>
      <c r="DQ404" s="84">
        <f t="shared" si="657"/>
        <v>0</v>
      </c>
      <c r="DR404" s="84">
        <f t="shared" si="658"/>
        <v>0</v>
      </c>
      <c r="DS404" s="87">
        <f t="shared" si="659"/>
        <v>0.33666666666666667</v>
      </c>
      <c r="DT404" s="87">
        <f t="shared" si="660"/>
        <v>0.33666666666666667</v>
      </c>
      <c r="DU404" s="87" t="str">
        <f t="shared" si="661"/>
        <v/>
      </c>
      <c r="DV404" s="86" t="str">
        <f t="shared" si="717"/>
        <v/>
      </c>
      <c r="DW404" s="86" t="str">
        <f t="shared" si="718"/>
        <v/>
      </c>
    </row>
    <row r="405" spans="1:127" x14ac:dyDescent="0.25">
      <c r="A405" s="69">
        <v>403</v>
      </c>
      <c r="B405" s="70" t="str">
        <f>DataEntry!C405</f>
        <v/>
      </c>
      <c r="C405" s="71">
        <f>COUNTIF(D$2:D405,D405)+COUNTIF(G$2:G405,D405)</f>
        <v>194</v>
      </c>
      <c r="D405" s="72" t="str">
        <f t="shared" si="619"/>
        <v/>
      </c>
      <c r="E405" s="70" t="str">
        <f>DataEntry!E405</f>
        <v/>
      </c>
      <c r="F405" s="71">
        <f>COUNTIF(D$2:D405,G405)+COUNTIF(G$2:G405,G405)</f>
        <v>194</v>
      </c>
      <c r="G405" s="72" t="str">
        <f t="shared" si="620"/>
        <v/>
      </c>
      <c r="H405" s="73" t="str">
        <f>DataEntry!G405</f>
        <v/>
      </c>
      <c r="I405" s="73" t="str">
        <f>DataEntry!H405</f>
        <v/>
      </c>
      <c r="J405" s="158" t="str">
        <f t="shared" si="618"/>
        <v/>
      </c>
      <c r="K405" s="156">
        <f t="shared" si="621"/>
        <v>0</v>
      </c>
      <c r="L405" s="224" t="str">
        <f t="shared" si="622"/>
        <v/>
      </c>
      <c r="M405" s="224" t="str">
        <f t="shared" si="623"/>
        <v/>
      </c>
      <c r="N405" s="236" t="str">
        <f t="shared" si="662"/>
        <v/>
      </c>
      <c r="O405" s="22" t="str">
        <f t="shared" si="663"/>
        <v>TG194</v>
      </c>
      <c r="P405" s="248" t="str">
        <f t="shared" si="624"/>
        <v/>
      </c>
      <c r="Q405" s="22" t="str">
        <f t="shared" si="664"/>
        <v>TG194</v>
      </c>
      <c r="R405" s="248" t="str">
        <f t="shared" si="625"/>
        <v/>
      </c>
      <c r="S405" s="74">
        <f t="shared" si="665"/>
        <v>0</v>
      </c>
      <c r="T405" s="75">
        <f t="shared" si="666"/>
        <v>0</v>
      </c>
      <c r="U405" s="76">
        <f t="shared" si="667"/>
        <v>0</v>
      </c>
      <c r="V405" s="74">
        <f t="shared" si="668"/>
        <v>0</v>
      </c>
      <c r="W405" s="75">
        <f t="shared" si="669"/>
        <v>0</v>
      </c>
      <c r="X405" s="76">
        <f t="shared" si="670"/>
        <v>0</v>
      </c>
      <c r="Y405" s="74">
        <f t="shared" si="671"/>
        <v>0</v>
      </c>
      <c r="Z405" s="75">
        <f t="shared" si="672"/>
        <v>0</v>
      </c>
      <c r="AA405" s="76">
        <f t="shared" si="673"/>
        <v>0</v>
      </c>
      <c r="AB405" s="74">
        <f t="shared" si="674"/>
        <v>0</v>
      </c>
      <c r="AC405" s="75">
        <f t="shared" si="675"/>
        <v>0</v>
      </c>
      <c r="AD405" s="76">
        <f t="shared" si="676"/>
        <v>0</v>
      </c>
      <c r="AE405" s="74">
        <f t="shared" si="677"/>
        <v>0</v>
      </c>
      <c r="AF405" s="75">
        <f t="shared" si="678"/>
        <v>0</v>
      </c>
      <c r="AG405" s="76">
        <f t="shared" si="679"/>
        <v>0</v>
      </c>
      <c r="AH405" s="74">
        <f t="shared" si="680"/>
        <v>0</v>
      </c>
      <c r="AI405" s="75">
        <f t="shared" si="681"/>
        <v>0</v>
      </c>
      <c r="AJ405" s="76">
        <f t="shared" si="682"/>
        <v>0</v>
      </c>
      <c r="AK405" s="74">
        <f t="shared" si="683"/>
        <v>0</v>
      </c>
      <c r="AL405" s="75">
        <f t="shared" si="684"/>
        <v>0</v>
      </c>
      <c r="AM405" s="76">
        <f t="shared" si="685"/>
        <v>0</v>
      </c>
      <c r="AN405" s="74">
        <f t="shared" si="686"/>
        <v>0</v>
      </c>
      <c r="AO405" s="75">
        <f t="shared" si="687"/>
        <v>0</v>
      </c>
      <c r="AP405" s="76">
        <f t="shared" si="688"/>
        <v>0</v>
      </c>
      <c r="AQ405" s="77" t="str">
        <f t="shared" si="626"/>
        <v/>
      </c>
      <c r="AR405" s="77" t="str">
        <f t="shared" si="689"/>
        <v/>
      </c>
      <c r="AS405" s="78" t="str">
        <f t="shared" si="690"/>
        <v/>
      </c>
      <c r="AT405" s="77" t="str">
        <f t="shared" si="691"/>
        <v/>
      </c>
      <c r="AU405" s="79">
        <f t="shared" si="719"/>
        <v>0.1</v>
      </c>
      <c r="AV405" s="139">
        <f>DataEntry!P405</f>
        <v>0</v>
      </c>
      <c r="AW405" s="80" t="str">
        <f t="shared" si="627"/>
        <v/>
      </c>
      <c r="AX405" s="80" t="str">
        <f t="shared" si="628"/>
        <v/>
      </c>
      <c r="AY405" s="80" t="str">
        <f t="shared" si="629"/>
        <v/>
      </c>
      <c r="AZ405" s="92" t="str">
        <f>DataEntry!I405</f>
        <v/>
      </c>
      <c r="BA405" s="93" t="str">
        <f>DataEntry!J405</f>
        <v/>
      </c>
      <c r="BB405" s="92" t="str">
        <f>DataEntry!K405</f>
        <v/>
      </c>
      <c r="BC405" s="93" t="str">
        <f>DataEntry!L405</f>
        <v/>
      </c>
      <c r="BD405" s="92" t="str">
        <f>DataEntry!M405</f>
        <v/>
      </c>
      <c r="BE405" s="93" t="str">
        <f>DataEntry!N405</f>
        <v/>
      </c>
      <c r="BF405" s="77" t="str">
        <f t="shared" si="692"/>
        <v/>
      </c>
      <c r="BG405" s="77" t="str">
        <f t="shared" si="693"/>
        <v/>
      </c>
      <c r="BH405" s="77" t="str">
        <f t="shared" si="694"/>
        <v/>
      </c>
      <c r="BI405" s="83">
        <f t="shared" si="695"/>
        <v>0</v>
      </c>
      <c r="BJ405" s="83">
        <f t="shared" si="696"/>
        <v>0</v>
      </c>
      <c r="BK405" s="83">
        <f t="shared" si="697"/>
        <v>0</v>
      </c>
      <c r="BL405" s="84" t="str">
        <f t="shared" si="630"/>
        <v/>
      </c>
      <c r="BM405" s="84" t="str">
        <f t="shared" si="631"/>
        <v/>
      </c>
      <c r="BN405" s="85" t="str">
        <f t="shared" si="698"/>
        <v/>
      </c>
      <c r="BO405" s="84" t="str">
        <f t="shared" si="632"/>
        <v/>
      </c>
      <c r="BP405" s="84" t="str">
        <f t="shared" si="633"/>
        <v/>
      </c>
      <c r="BQ405" s="84" t="str">
        <f t="shared" si="634"/>
        <v/>
      </c>
      <c r="BR405" s="84" t="str">
        <f t="shared" si="699"/>
        <v/>
      </c>
      <c r="BS405" s="84" t="str">
        <f t="shared" si="699"/>
        <v/>
      </c>
      <c r="BT405" s="84" t="str">
        <f t="shared" si="699"/>
        <v/>
      </c>
      <c r="BU405" s="86" t="str">
        <f t="shared" si="700"/>
        <v/>
      </c>
      <c r="BV405" s="86" t="str">
        <f t="shared" si="700"/>
        <v/>
      </c>
      <c r="BW405" s="86" t="str">
        <f t="shared" si="700"/>
        <v/>
      </c>
      <c r="BX405" s="86" t="str">
        <f t="shared" si="701"/>
        <v/>
      </c>
      <c r="BY405" s="86" t="str">
        <f t="shared" si="701"/>
        <v/>
      </c>
      <c r="BZ405" s="86" t="str">
        <f t="shared" si="701"/>
        <v/>
      </c>
      <c r="CA405" s="83">
        <f>IF(AND(DataEntry!B405&gt;=ExFrom,DataEntry!B405&lt;=ExTo),0,IF(AR405&lt;DS405,0,DB405))</f>
        <v>0</v>
      </c>
      <c r="CB405" s="83">
        <f>IF(AND(DataEntry!B405&gt;=ExFrom,DataEntry!B405&lt;=ExTo),0,IF(AT405&lt;DT405,0,DC405))</f>
        <v>0</v>
      </c>
      <c r="CC405" s="14" t="str">
        <f t="shared" si="702"/>
        <v/>
      </c>
      <c r="CD405" s="72" t="str">
        <f t="shared" si="635"/>
        <v/>
      </c>
      <c r="CE405" s="87" t="str">
        <f t="shared" si="703"/>
        <v/>
      </c>
      <c r="CF405" s="88">
        <f t="shared" si="704"/>
        <v>0</v>
      </c>
      <c r="CG405" s="88">
        <f t="shared" si="705"/>
        <v>0</v>
      </c>
      <c r="CH405" s="87" t="str">
        <f t="shared" si="706"/>
        <v/>
      </c>
      <c r="CI405" s="89">
        <f t="shared" si="636"/>
        <v>1</v>
      </c>
      <c r="CJ405" s="89">
        <f t="shared" si="637"/>
        <v>1</v>
      </c>
      <c r="CK405" s="157">
        <f t="shared" si="638"/>
        <v>0</v>
      </c>
      <c r="CL405" s="90">
        <f t="shared" si="639"/>
        <v>0</v>
      </c>
      <c r="CM405" s="157">
        <f t="shared" si="640"/>
        <v>0</v>
      </c>
      <c r="CN405" s="90">
        <f t="shared" si="641"/>
        <v>0</v>
      </c>
      <c r="CO405" s="157">
        <f t="shared" si="642"/>
        <v>0</v>
      </c>
      <c r="CP405" s="90">
        <f t="shared" si="643"/>
        <v>0</v>
      </c>
      <c r="CQ405" s="157">
        <f t="shared" si="644"/>
        <v>0</v>
      </c>
      <c r="CR405" s="90">
        <f t="shared" si="645"/>
        <v>0</v>
      </c>
      <c r="CS405" s="157">
        <f t="shared" si="646"/>
        <v>0</v>
      </c>
      <c r="CT405" s="90">
        <f t="shared" si="647"/>
        <v>0</v>
      </c>
      <c r="CU405" s="157">
        <f t="shared" si="648"/>
        <v>0</v>
      </c>
      <c r="CV405" s="90">
        <f t="shared" si="649"/>
        <v>0</v>
      </c>
      <c r="CW405" s="157">
        <f t="shared" si="650"/>
        <v>0</v>
      </c>
      <c r="CX405" s="90">
        <f t="shared" si="651"/>
        <v>0</v>
      </c>
      <c r="CY405" s="157">
        <f t="shared" si="652"/>
        <v>0</v>
      </c>
      <c r="CZ405" s="90">
        <f t="shared" si="653"/>
        <v>0</v>
      </c>
      <c r="DA405" s="94" t="str">
        <f>DataEntry!B405</f>
        <v/>
      </c>
      <c r="DB405" s="83">
        <f t="shared" si="654"/>
        <v>0</v>
      </c>
      <c r="DC405" s="83">
        <f t="shared" si="655"/>
        <v>0</v>
      </c>
      <c r="DD405" s="145" t="str">
        <f t="shared" si="707"/>
        <v/>
      </c>
      <c r="DE405" s="145" t="str">
        <f t="shared" si="708"/>
        <v/>
      </c>
      <c r="DF405" s="145" t="str">
        <f t="shared" si="709"/>
        <v/>
      </c>
      <c r="DG405" s="145" t="str">
        <f t="shared" si="710"/>
        <v/>
      </c>
      <c r="DH405" s="145" t="str">
        <f t="shared" si="711"/>
        <v/>
      </c>
      <c r="DI405" s="145" t="str">
        <f t="shared" si="712"/>
        <v/>
      </c>
      <c r="DJ405" s="83">
        <f t="shared" si="713"/>
        <v>0</v>
      </c>
      <c r="DK405" s="83">
        <f t="shared" si="714"/>
        <v>0</v>
      </c>
      <c r="DL405" s="84" t="str">
        <f t="shared" si="715"/>
        <v/>
      </c>
      <c r="DM405" s="14" t="str">
        <f t="shared" si="716"/>
        <v/>
      </c>
      <c r="DN405" s="87">
        <f>IFERROR(DO405*(1-DCFactor)+Results!DP405*DCFactor,"")</f>
        <v>0.2762705882352941</v>
      </c>
      <c r="DO405" s="87">
        <f>(DFactor*Rounds*Number/2+SUM(BV$3:BV393))/(Rounds*Number/2+COUNT(BV$3:BV393))</f>
        <v>0.2656470588235294</v>
      </c>
      <c r="DP405" s="87">
        <f t="shared" si="656"/>
        <v>0.29599999999999999</v>
      </c>
      <c r="DQ405" s="84">
        <f t="shared" si="657"/>
        <v>0</v>
      </c>
      <c r="DR405" s="84">
        <f t="shared" si="658"/>
        <v>0</v>
      </c>
      <c r="DS405" s="87">
        <f t="shared" si="659"/>
        <v>0.33666666666666667</v>
      </c>
      <c r="DT405" s="87">
        <f t="shared" si="660"/>
        <v>0.33666666666666667</v>
      </c>
      <c r="DU405" s="87" t="str">
        <f t="shared" si="661"/>
        <v/>
      </c>
      <c r="DV405" s="86" t="str">
        <f t="shared" si="717"/>
        <v/>
      </c>
      <c r="DW405" s="86" t="str">
        <f t="shared" si="718"/>
        <v/>
      </c>
    </row>
    <row r="406" spans="1:127" x14ac:dyDescent="0.25">
      <c r="A406" s="69">
        <v>404</v>
      </c>
      <c r="B406" s="70" t="str">
        <f>DataEntry!C406</f>
        <v/>
      </c>
      <c r="C406" s="71">
        <f>COUNTIF(D$2:D406,D406)+COUNTIF(G$2:G406,D406)</f>
        <v>196</v>
      </c>
      <c r="D406" s="72" t="str">
        <f t="shared" si="619"/>
        <v/>
      </c>
      <c r="E406" s="70" t="str">
        <f>DataEntry!E406</f>
        <v/>
      </c>
      <c r="F406" s="71">
        <f>COUNTIF(D$2:D406,G406)+COUNTIF(G$2:G406,G406)</f>
        <v>196</v>
      </c>
      <c r="G406" s="72" t="str">
        <f t="shared" si="620"/>
        <v/>
      </c>
      <c r="H406" s="73" t="str">
        <f>DataEntry!G406</f>
        <v/>
      </c>
      <c r="I406" s="73" t="str">
        <f>DataEntry!H406</f>
        <v/>
      </c>
      <c r="J406" s="158" t="str">
        <f t="shared" si="618"/>
        <v/>
      </c>
      <c r="K406" s="156">
        <f t="shared" si="621"/>
        <v>0</v>
      </c>
      <c r="L406" s="224" t="str">
        <f t="shared" si="622"/>
        <v/>
      </c>
      <c r="M406" s="224" t="str">
        <f t="shared" si="623"/>
        <v/>
      </c>
      <c r="N406" s="236" t="str">
        <f t="shared" si="662"/>
        <v/>
      </c>
      <c r="O406" s="22" t="str">
        <f t="shared" si="663"/>
        <v>TG196</v>
      </c>
      <c r="P406" s="248" t="str">
        <f t="shared" si="624"/>
        <v/>
      </c>
      <c r="Q406" s="22" t="str">
        <f t="shared" si="664"/>
        <v>TG196</v>
      </c>
      <c r="R406" s="248" t="str">
        <f t="shared" si="625"/>
        <v/>
      </c>
      <c r="S406" s="74">
        <f t="shared" si="665"/>
        <v>0</v>
      </c>
      <c r="T406" s="75">
        <f t="shared" si="666"/>
        <v>0</v>
      </c>
      <c r="U406" s="76">
        <f t="shared" si="667"/>
        <v>0</v>
      </c>
      <c r="V406" s="74">
        <f t="shared" si="668"/>
        <v>0</v>
      </c>
      <c r="W406" s="75">
        <f t="shared" si="669"/>
        <v>0</v>
      </c>
      <c r="X406" s="76">
        <f t="shared" si="670"/>
        <v>0</v>
      </c>
      <c r="Y406" s="74">
        <f t="shared" si="671"/>
        <v>0</v>
      </c>
      <c r="Z406" s="75">
        <f t="shared" si="672"/>
        <v>0</v>
      </c>
      <c r="AA406" s="76">
        <f t="shared" si="673"/>
        <v>0</v>
      </c>
      <c r="AB406" s="74">
        <f t="shared" si="674"/>
        <v>0</v>
      </c>
      <c r="AC406" s="75">
        <f t="shared" si="675"/>
        <v>0</v>
      </c>
      <c r="AD406" s="76">
        <f t="shared" si="676"/>
        <v>0</v>
      </c>
      <c r="AE406" s="74">
        <f t="shared" si="677"/>
        <v>0</v>
      </c>
      <c r="AF406" s="75">
        <f t="shared" si="678"/>
        <v>0</v>
      </c>
      <c r="AG406" s="76">
        <f t="shared" si="679"/>
        <v>0</v>
      </c>
      <c r="AH406" s="74">
        <f t="shared" si="680"/>
        <v>0</v>
      </c>
      <c r="AI406" s="75">
        <f t="shared" si="681"/>
        <v>0</v>
      </c>
      <c r="AJ406" s="76">
        <f t="shared" si="682"/>
        <v>0</v>
      </c>
      <c r="AK406" s="74">
        <f t="shared" si="683"/>
        <v>0</v>
      </c>
      <c r="AL406" s="75">
        <f t="shared" si="684"/>
        <v>0</v>
      </c>
      <c r="AM406" s="76">
        <f t="shared" si="685"/>
        <v>0</v>
      </c>
      <c r="AN406" s="74">
        <f t="shared" si="686"/>
        <v>0</v>
      </c>
      <c r="AO406" s="75">
        <f t="shared" si="687"/>
        <v>0</v>
      </c>
      <c r="AP406" s="76">
        <f t="shared" si="688"/>
        <v>0</v>
      </c>
      <c r="AQ406" s="77" t="str">
        <f t="shared" si="626"/>
        <v/>
      </c>
      <c r="AR406" s="77" t="str">
        <f t="shared" si="689"/>
        <v/>
      </c>
      <c r="AS406" s="78" t="str">
        <f t="shared" si="690"/>
        <v/>
      </c>
      <c r="AT406" s="77" t="str">
        <f t="shared" si="691"/>
        <v/>
      </c>
      <c r="AU406" s="79">
        <f t="shared" si="719"/>
        <v>0.1</v>
      </c>
      <c r="AV406" s="139">
        <f>DataEntry!P406</f>
        <v>0</v>
      </c>
      <c r="AW406" s="80" t="str">
        <f t="shared" si="627"/>
        <v/>
      </c>
      <c r="AX406" s="80" t="str">
        <f t="shared" si="628"/>
        <v/>
      </c>
      <c r="AY406" s="80" t="str">
        <f t="shared" si="629"/>
        <v/>
      </c>
      <c r="AZ406" s="92" t="str">
        <f>DataEntry!I406</f>
        <v/>
      </c>
      <c r="BA406" s="93" t="str">
        <f>DataEntry!J406</f>
        <v/>
      </c>
      <c r="BB406" s="92" t="str">
        <f>DataEntry!K406</f>
        <v/>
      </c>
      <c r="BC406" s="93" t="str">
        <f>DataEntry!L406</f>
        <v/>
      </c>
      <c r="BD406" s="92" t="str">
        <f>DataEntry!M406</f>
        <v/>
      </c>
      <c r="BE406" s="93" t="str">
        <f>DataEntry!N406</f>
        <v/>
      </c>
      <c r="BF406" s="77" t="str">
        <f t="shared" si="692"/>
        <v/>
      </c>
      <c r="BG406" s="77" t="str">
        <f t="shared" si="693"/>
        <v/>
      </c>
      <c r="BH406" s="77" t="str">
        <f t="shared" si="694"/>
        <v/>
      </c>
      <c r="BI406" s="83">
        <f t="shared" si="695"/>
        <v>0</v>
      </c>
      <c r="BJ406" s="83">
        <f t="shared" si="696"/>
        <v>0</v>
      </c>
      <c r="BK406" s="83">
        <f t="shared" si="697"/>
        <v>0</v>
      </c>
      <c r="BL406" s="84" t="str">
        <f t="shared" si="630"/>
        <v/>
      </c>
      <c r="BM406" s="84" t="str">
        <f t="shared" si="631"/>
        <v/>
      </c>
      <c r="BN406" s="85" t="str">
        <f t="shared" si="698"/>
        <v/>
      </c>
      <c r="BO406" s="84" t="str">
        <f t="shared" si="632"/>
        <v/>
      </c>
      <c r="BP406" s="84" t="str">
        <f t="shared" si="633"/>
        <v/>
      </c>
      <c r="BQ406" s="84" t="str">
        <f t="shared" si="634"/>
        <v/>
      </c>
      <c r="BR406" s="84" t="str">
        <f t="shared" si="699"/>
        <v/>
      </c>
      <c r="BS406" s="84" t="str">
        <f t="shared" si="699"/>
        <v/>
      </c>
      <c r="BT406" s="84" t="str">
        <f t="shared" si="699"/>
        <v/>
      </c>
      <c r="BU406" s="86" t="str">
        <f t="shared" si="700"/>
        <v/>
      </c>
      <c r="BV406" s="86" t="str">
        <f t="shared" si="700"/>
        <v/>
      </c>
      <c r="BW406" s="86" t="str">
        <f t="shared" si="700"/>
        <v/>
      </c>
      <c r="BX406" s="86" t="str">
        <f t="shared" si="701"/>
        <v/>
      </c>
      <c r="BY406" s="86" t="str">
        <f t="shared" si="701"/>
        <v/>
      </c>
      <c r="BZ406" s="86" t="str">
        <f t="shared" si="701"/>
        <v/>
      </c>
      <c r="CA406" s="83">
        <f>IF(AND(DataEntry!B406&gt;=ExFrom,DataEntry!B406&lt;=ExTo),0,IF(AR406&lt;DS406,0,DB406))</f>
        <v>0</v>
      </c>
      <c r="CB406" s="83">
        <f>IF(AND(DataEntry!B406&gt;=ExFrom,DataEntry!B406&lt;=ExTo),0,IF(AT406&lt;DT406,0,DC406))</f>
        <v>0</v>
      </c>
      <c r="CC406" s="14" t="str">
        <f t="shared" si="702"/>
        <v/>
      </c>
      <c r="CD406" s="72" t="str">
        <f t="shared" si="635"/>
        <v/>
      </c>
      <c r="CE406" s="87" t="str">
        <f t="shared" si="703"/>
        <v/>
      </c>
      <c r="CF406" s="88">
        <f t="shared" si="704"/>
        <v>0</v>
      </c>
      <c r="CG406" s="88">
        <f t="shared" si="705"/>
        <v>0</v>
      </c>
      <c r="CH406" s="87" t="str">
        <f t="shared" si="706"/>
        <v/>
      </c>
      <c r="CI406" s="89">
        <f t="shared" si="636"/>
        <v>1</v>
      </c>
      <c r="CJ406" s="89">
        <f t="shared" si="637"/>
        <v>1</v>
      </c>
      <c r="CK406" s="157">
        <f t="shared" si="638"/>
        <v>0</v>
      </c>
      <c r="CL406" s="90">
        <f t="shared" si="639"/>
        <v>0</v>
      </c>
      <c r="CM406" s="157">
        <f t="shared" si="640"/>
        <v>0</v>
      </c>
      <c r="CN406" s="90">
        <f t="shared" si="641"/>
        <v>0</v>
      </c>
      <c r="CO406" s="157">
        <f t="shared" si="642"/>
        <v>0</v>
      </c>
      <c r="CP406" s="90">
        <f t="shared" si="643"/>
        <v>0</v>
      </c>
      <c r="CQ406" s="157">
        <f t="shared" si="644"/>
        <v>0</v>
      </c>
      <c r="CR406" s="90">
        <f t="shared" si="645"/>
        <v>0</v>
      </c>
      <c r="CS406" s="157">
        <f t="shared" si="646"/>
        <v>0</v>
      </c>
      <c r="CT406" s="90">
        <f t="shared" si="647"/>
        <v>0</v>
      </c>
      <c r="CU406" s="157">
        <f t="shared" si="648"/>
        <v>0</v>
      </c>
      <c r="CV406" s="90">
        <f t="shared" si="649"/>
        <v>0</v>
      </c>
      <c r="CW406" s="157">
        <f t="shared" si="650"/>
        <v>0</v>
      </c>
      <c r="CX406" s="90">
        <f t="shared" si="651"/>
        <v>0</v>
      </c>
      <c r="CY406" s="157">
        <f t="shared" si="652"/>
        <v>0</v>
      </c>
      <c r="CZ406" s="90">
        <f t="shared" si="653"/>
        <v>0</v>
      </c>
      <c r="DA406" s="94" t="str">
        <f>DataEntry!B406</f>
        <v/>
      </c>
      <c r="DB406" s="83">
        <f t="shared" si="654"/>
        <v>0</v>
      </c>
      <c r="DC406" s="83">
        <f t="shared" si="655"/>
        <v>0</v>
      </c>
      <c r="DD406" s="145" t="str">
        <f t="shared" si="707"/>
        <v/>
      </c>
      <c r="DE406" s="145" t="str">
        <f t="shared" si="708"/>
        <v/>
      </c>
      <c r="DF406" s="145" t="str">
        <f t="shared" si="709"/>
        <v/>
      </c>
      <c r="DG406" s="145" t="str">
        <f t="shared" si="710"/>
        <v/>
      </c>
      <c r="DH406" s="145" t="str">
        <f t="shared" si="711"/>
        <v/>
      </c>
      <c r="DI406" s="145" t="str">
        <f t="shared" si="712"/>
        <v/>
      </c>
      <c r="DJ406" s="83">
        <f t="shared" si="713"/>
        <v>0</v>
      </c>
      <c r="DK406" s="83">
        <f t="shared" si="714"/>
        <v>0</v>
      </c>
      <c r="DL406" s="84" t="str">
        <f t="shared" si="715"/>
        <v/>
      </c>
      <c r="DM406" s="14" t="str">
        <f t="shared" si="716"/>
        <v/>
      </c>
      <c r="DN406" s="87">
        <f>IFERROR(DO406*(1-DCFactor)+Results!DP406*DCFactor,"")</f>
        <v>0.2762705882352941</v>
      </c>
      <c r="DO406" s="87">
        <f>(DFactor*Rounds*Number/2+SUM(BV$3:BV394))/(Rounds*Number/2+COUNT(BV$3:BV394))</f>
        <v>0.2656470588235294</v>
      </c>
      <c r="DP406" s="87">
        <f t="shared" si="656"/>
        <v>0.29599999999999999</v>
      </c>
      <c r="DQ406" s="84">
        <f t="shared" si="657"/>
        <v>0</v>
      </c>
      <c r="DR406" s="84">
        <f t="shared" si="658"/>
        <v>0</v>
      </c>
      <c r="DS406" s="87">
        <f t="shared" si="659"/>
        <v>0.33666666666666667</v>
      </c>
      <c r="DT406" s="87">
        <f t="shared" si="660"/>
        <v>0.33666666666666667</v>
      </c>
      <c r="DU406" s="87" t="str">
        <f t="shared" si="661"/>
        <v/>
      </c>
      <c r="DV406" s="86" t="str">
        <f t="shared" si="717"/>
        <v/>
      </c>
      <c r="DW406" s="86" t="str">
        <f t="shared" si="718"/>
        <v/>
      </c>
    </row>
    <row r="407" spans="1:127" x14ac:dyDescent="0.25">
      <c r="A407" s="69">
        <v>405</v>
      </c>
      <c r="B407" s="70" t="str">
        <f>DataEntry!C407</f>
        <v/>
      </c>
      <c r="C407" s="71">
        <f>COUNTIF(D$2:D407,D407)+COUNTIF(G$2:G407,D407)</f>
        <v>198</v>
      </c>
      <c r="D407" s="72" t="str">
        <f t="shared" si="619"/>
        <v/>
      </c>
      <c r="E407" s="70" t="str">
        <f>DataEntry!E407</f>
        <v/>
      </c>
      <c r="F407" s="71">
        <f>COUNTIF(D$2:D407,G407)+COUNTIF(G$2:G407,G407)</f>
        <v>198</v>
      </c>
      <c r="G407" s="72" t="str">
        <f t="shared" si="620"/>
        <v/>
      </c>
      <c r="H407" s="73" t="str">
        <f>DataEntry!G407</f>
        <v/>
      </c>
      <c r="I407" s="73" t="str">
        <f>DataEntry!H407</f>
        <v/>
      </c>
      <c r="J407" s="158" t="str">
        <f t="shared" si="618"/>
        <v/>
      </c>
      <c r="K407" s="156">
        <f t="shared" si="621"/>
        <v>0</v>
      </c>
      <c r="L407" s="224" t="str">
        <f t="shared" si="622"/>
        <v/>
      </c>
      <c r="M407" s="224" t="str">
        <f t="shared" si="623"/>
        <v/>
      </c>
      <c r="N407" s="236" t="str">
        <f t="shared" si="662"/>
        <v/>
      </c>
      <c r="O407" s="22" t="str">
        <f t="shared" si="663"/>
        <v>TG198</v>
      </c>
      <c r="P407" s="248" t="str">
        <f t="shared" si="624"/>
        <v/>
      </c>
      <c r="Q407" s="22" t="str">
        <f t="shared" si="664"/>
        <v>TG198</v>
      </c>
      <c r="R407" s="248" t="str">
        <f t="shared" si="625"/>
        <v/>
      </c>
      <c r="S407" s="74">
        <f t="shared" si="665"/>
        <v>0</v>
      </c>
      <c r="T407" s="75">
        <f t="shared" si="666"/>
        <v>0</v>
      </c>
      <c r="U407" s="76">
        <f t="shared" si="667"/>
        <v>0</v>
      </c>
      <c r="V407" s="74">
        <f t="shared" si="668"/>
        <v>0</v>
      </c>
      <c r="W407" s="75">
        <f t="shared" si="669"/>
        <v>0</v>
      </c>
      <c r="X407" s="76">
        <f t="shared" si="670"/>
        <v>0</v>
      </c>
      <c r="Y407" s="74">
        <f t="shared" si="671"/>
        <v>0</v>
      </c>
      <c r="Z407" s="75">
        <f t="shared" si="672"/>
        <v>0</v>
      </c>
      <c r="AA407" s="76">
        <f t="shared" si="673"/>
        <v>0</v>
      </c>
      <c r="AB407" s="74">
        <f t="shared" si="674"/>
        <v>0</v>
      </c>
      <c r="AC407" s="75">
        <f t="shared" si="675"/>
        <v>0</v>
      </c>
      <c r="AD407" s="76">
        <f t="shared" si="676"/>
        <v>0</v>
      </c>
      <c r="AE407" s="74">
        <f t="shared" si="677"/>
        <v>0</v>
      </c>
      <c r="AF407" s="75">
        <f t="shared" si="678"/>
        <v>0</v>
      </c>
      <c r="AG407" s="76">
        <f t="shared" si="679"/>
        <v>0</v>
      </c>
      <c r="AH407" s="74">
        <f t="shared" si="680"/>
        <v>0</v>
      </c>
      <c r="AI407" s="75">
        <f t="shared" si="681"/>
        <v>0</v>
      </c>
      <c r="AJ407" s="76">
        <f t="shared" si="682"/>
        <v>0</v>
      </c>
      <c r="AK407" s="74">
        <f t="shared" si="683"/>
        <v>0</v>
      </c>
      <c r="AL407" s="75">
        <f t="shared" si="684"/>
        <v>0</v>
      </c>
      <c r="AM407" s="76">
        <f t="shared" si="685"/>
        <v>0</v>
      </c>
      <c r="AN407" s="74">
        <f t="shared" si="686"/>
        <v>0</v>
      </c>
      <c r="AO407" s="75">
        <f t="shared" si="687"/>
        <v>0</v>
      </c>
      <c r="AP407" s="76">
        <f t="shared" si="688"/>
        <v>0</v>
      </c>
      <c r="AQ407" s="77" t="str">
        <f t="shared" si="626"/>
        <v/>
      </c>
      <c r="AR407" s="77" t="str">
        <f t="shared" si="689"/>
        <v/>
      </c>
      <c r="AS407" s="78" t="str">
        <f t="shared" si="690"/>
        <v/>
      </c>
      <c r="AT407" s="77" t="str">
        <f t="shared" si="691"/>
        <v/>
      </c>
      <c r="AU407" s="79">
        <f t="shared" si="719"/>
        <v>0.1</v>
      </c>
      <c r="AV407" s="139">
        <f>DataEntry!P407</f>
        <v>0</v>
      </c>
      <c r="AW407" s="80" t="str">
        <f t="shared" si="627"/>
        <v/>
      </c>
      <c r="AX407" s="80" t="str">
        <f t="shared" si="628"/>
        <v/>
      </c>
      <c r="AY407" s="80" t="str">
        <f t="shared" si="629"/>
        <v/>
      </c>
      <c r="AZ407" s="92" t="str">
        <f>DataEntry!I407</f>
        <v/>
      </c>
      <c r="BA407" s="93" t="str">
        <f>DataEntry!J407</f>
        <v/>
      </c>
      <c r="BB407" s="92" t="str">
        <f>DataEntry!K407</f>
        <v/>
      </c>
      <c r="BC407" s="93" t="str">
        <f>DataEntry!L407</f>
        <v/>
      </c>
      <c r="BD407" s="92" t="str">
        <f>DataEntry!M407</f>
        <v/>
      </c>
      <c r="BE407" s="93" t="str">
        <f>DataEntry!N407</f>
        <v/>
      </c>
      <c r="BF407" s="77" t="str">
        <f t="shared" si="692"/>
        <v/>
      </c>
      <c r="BG407" s="77" t="str">
        <f t="shared" si="693"/>
        <v/>
      </c>
      <c r="BH407" s="77" t="str">
        <f t="shared" si="694"/>
        <v/>
      </c>
      <c r="BI407" s="83">
        <f t="shared" si="695"/>
        <v>0</v>
      </c>
      <c r="BJ407" s="83">
        <f t="shared" si="696"/>
        <v>0</v>
      </c>
      <c r="BK407" s="83">
        <f t="shared" si="697"/>
        <v>0</v>
      </c>
      <c r="BL407" s="84" t="str">
        <f t="shared" si="630"/>
        <v/>
      </c>
      <c r="BM407" s="84" t="str">
        <f t="shared" si="631"/>
        <v/>
      </c>
      <c r="BN407" s="85" t="str">
        <f t="shared" si="698"/>
        <v/>
      </c>
      <c r="BO407" s="84" t="str">
        <f t="shared" si="632"/>
        <v/>
      </c>
      <c r="BP407" s="84" t="str">
        <f t="shared" si="633"/>
        <v/>
      </c>
      <c r="BQ407" s="84" t="str">
        <f t="shared" si="634"/>
        <v/>
      </c>
      <c r="BR407" s="84" t="str">
        <f t="shared" si="699"/>
        <v/>
      </c>
      <c r="BS407" s="84" t="str">
        <f t="shared" si="699"/>
        <v/>
      </c>
      <c r="BT407" s="84" t="str">
        <f t="shared" si="699"/>
        <v/>
      </c>
      <c r="BU407" s="86" t="str">
        <f t="shared" si="700"/>
        <v/>
      </c>
      <c r="BV407" s="86" t="str">
        <f t="shared" si="700"/>
        <v/>
      </c>
      <c r="BW407" s="86" t="str">
        <f t="shared" si="700"/>
        <v/>
      </c>
      <c r="BX407" s="86" t="str">
        <f t="shared" si="701"/>
        <v/>
      </c>
      <c r="BY407" s="86" t="str">
        <f t="shared" si="701"/>
        <v/>
      </c>
      <c r="BZ407" s="86" t="str">
        <f t="shared" si="701"/>
        <v/>
      </c>
      <c r="CA407" s="83">
        <f>IF(AND(DataEntry!B407&gt;=ExFrom,DataEntry!B407&lt;=ExTo),0,IF(AR407&lt;DS407,0,DB407))</f>
        <v>0</v>
      </c>
      <c r="CB407" s="83">
        <f>IF(AND(DataEntry!B407&gt;=ExFrom,DataEntry!B407&lt;=ExTo),0,IF(AT407&lt;DT407,0,DC407))</f>
        <v>0</v>
      </c>
      <c r="CC407" s="14" t="str">
        <f t="shared" si="702"/>
        <v/>
      </c>
      <c r="CD407" s="72" t="str">
        <f t="shared" si="635"/>
        <v/>
      </c>
      <c r="CE407" s="87" t="str">
        <f t="shared" si="703"/>
        <v/>
      </c>
      <c r="CF407" s="88">
        <f t="shared" si="704"/>
        <v>0</v>
      </c>
      <c r="CG407" s="88">
        <f t="shared" si="705"/>
        <v>0</v>
      </c>
      <c r="CH407" s="87" t="str">
        <f t="shared" si="706"/>
        <v/>
      </c>
      <c r="CI407" s="89">
        <f t="shared" si="636"/>
        <v>1</v>
      </c>
      <c r="CJ407" s="89">
        <f t="shared" si="637"/>
        <v>1</v>
      </c>
      <c r="CK407" s="157">
        <f t="shared" si="638"/>
        <v>0</v>
      </c>
      <c r="CL407" s="90">
        <f t="shared" si="639"/>
        <v>0</v>
      </c>
      <c r="CM407" s="157">
        <f t="shared" si="640"/>
        <v>0</v>
      </c>
      <c r="CN407" s="90">
        <f t="shared" si="641"/>
        <v>0</v>
      </c>
      <c r="CO407" s="157">
        <f t="shared" si="642"/>
        <v>0</v>
      </c>
      <c r="CP407" s="90">
        <f t="shared" si="643"/>
        <v>0</v>
      </c>
      <c r="CQ407" s="157">
        <f t="shared" si="644"/>
        <v>0</v>
      </c>
      <c r="CR407" s="90">
        <f t="shared" si="645"/>
        <v>0</v>
      </c>
      <c r="CS407" s="157">
        <f t="shared" si="646"/>
        <v>0</v>
      </c>
      <c r="CT407" s="90">
        <f t="shared" si="647"/>
        <v>0</v>
      </c>
      <c r="CU407" s="157">
        <f t="shared" si="648"/>
        <v>0</v>
      </c>
      <c r="CV407" s="90">
        <f t="shared" si="649"/>
        <v>0</v>
      </c>
      <c r="CW407" s="157">
        <f t="shared" si="650"/>
        <v>0</v>
      </c>
      <c r="CX407" s="90">
        <f t="shared" si="651"/>
        <v>0</v>
      </c>
      <c r="CY407" s="157">
        <f t="shared" si="652"/>
        <v>0</v>
      </c>
      <c r="CZ407" s="90">
        <f t="shared" si="653"/>
        <v>0</v>
      </c>
      <c r="DA407" s="94" t="str">
        <f>DataEntry!B407</f>
        <v/>
      </c>
      <c r="DB407" s="83">
        <f t="shared" si="654"/>
        <v>0</v>
      </c>
      <c r="DC407" s="83">
        <f t="shared" si="655"/>
        <v>0</v>
      </c>
      <c r="DD407" s="145" t="str">
        <f t="shared" si="707"/>
        <v/>
      </c>
      <c r="DE407" s="145" t="str">
        <f t="shared" si="708"/>
        <v/>
      </c>
      <c r="DF407" s="145" t="str">
        <f t="shared" si="709"/>
        <v/>
      </c>
      <c r="DG407" s="145" t="str">
        <f t="shared" si="710"/>
        <v/>
      </c>
      <c r="DH407" s="145" t="str">
        <f t="shared" si="711"/>
        <v/>
      </c>
      <c r="DI407" s="145" t="str">
        <f t="shared" si="712"/>
        <v/>
      </c>
      <c r="DJ407" s="83">
        <f t="shared" si="713"/>
        <v>0</v>
      </c>
      <c r="DK407" s="83">
        <f t="shared" si="714"/>
        <v>0</v>
      </c>
      <c r="DL407" s="84" t="str">
        <f t="shared" si="715"/>
        <v/>
      </c>
      <c r="DM407" s="14" t="str">
        <f t="shared" si="716"/>
        <v/>
      </c>
      <c r="DN407" s="87">
        <f>IFERROR(DO407*(1-DCFactor)+Results!DP407*DCFactor,"")</f>
        <v>0.2762705882352941</v>
      </c>
      <c r="DO407" s="87">
        <f>(DFactor*Rounds*Number/2+SUM(BV$3:BV395))/(Rounds*Number/2+COUNT(BV$3:BV395))</f>
        <v>0.2656470588235294</v>
      </c>
      <c r="DP407" s="87">
        <f t="shared" si="656"/>
        <v>0.29599999999999999</v>
      </c>
      <c r="DQ407" s="84">
        <f t="shared" si="657"/>
        <v>0</v>
      </c>
      <c r="DR407" s="84">
        <f t="shared" si="658"/>
        <v>0</v>
      </c>
      <c r="DS407" s="87">
        <f t="shared" si="659"/>
        <v>0.33666666666666667</v>
      </c>
      <c r="DT407" s="87">
        <f t="shared" si="660"/>
        <v>0.33666666666666667</v>
      </c>
      <c r="DU407" s="87" t="str">
        <f t="shared" si="661"/>
        <v/>
      </c>
      <c r="DV407" s="86" t="str">
        <f t="shared" si="717"/>
        <v/>
      </c>
      <c r="DW407" s="86" t="str">
        <f t="shared" si="718"/>
        <v/>
      </c>
    </row>
    <row r="408" spans="1:127" x14ac:dyDescent="0.25">
      <c r="A408" s="69">
        <v>406</v>
      </c>
      <c r="B408" s="70" t="str">
        <f>DataEntry!C408</f>
        <v/>
      </c>
      <c r="C408" s="71">
        <f>COUNTIF(D$2:D408,D408)+COUNTIF(G$2:G408,D408)</f>
        <v>200</v>
      </c>
      <c r="D408" s="72" t="str">
        <f t="shared" si="619"/>
        <v/>
      </c>
      <c r="E408" s="70" t="str">
        <f>DataEntry!E408</f>
        <v/>
      </c>
      <c r="F408" s="71">
        <f>COUNTIF(D$2:D408,G408)+COUNTIF(G$2:G408,G408)</f>
        <v>200</v>
      </c>
      <c r="G408" s="72" t="str">
        <f t="shared" si="620"/>
        <v/>
      </c>
      <c r="H408" s="73" t="str">
        <f>DataEntry!G408</f>
        <v/>
      </c>
      <c r="I408" s="73" t="str">
        <f>DataEntry!H408</f>
        <v/>
      </c>
      <c r="J408" s="158" t="str">
        <f t="shared" si="618"/>
        <v/>
      </c>
      <c r="K408" s="156">
        <f t="shared" si="621"/>
        <v>0</v>
      </c>
      <c r="L408" s="224" t="str">
        <f t="shared" si="622"/>
        <v/>
      </c>
      <c r="M408" s="224" t="str">
        <f t="shared" si="623"/>
        <v/>
      </c>
      <c r="N408" s="236" t="str">
        <f t="shared" si="662"/>
        <v/>
      </c>
      <c r="O408" s="22" t="str">
        <f t="shared" si="663"/>
        <v>TG200</v>
      </c>
      <c r="P408" s="248" t="str">
        <f t="shared" si="624"/>
        <v/>
      </c>
      <c r="Q408" s="22" t="str">
        <f t="shared" si="664"/>
        <v>TG200</v>
      </c>
      <c r="R408" s="248" t="str">
        <f t="shared" si="625"/>
        <v/>
      </c>
      <c r="S408" s="74">
        <f t="shared" si="665"/>
        <v>0</v>
      </c>
      <c r="T408" s="75">
        <f t="shared" si="666"/>
        <v>0</v>
      </c>
      <c r="U408" s="76">
        <f t="shared" si="667"/>
        <v>0</v>
      </c>
      <c r="V408" s="74">
        <f t="shared" si="668"/>
        <v>0</v>
      </c>
      <c r="W408" s="75">
        <f t="shared" si="669"/>
        <v>0</v>
      </c>
      <c r="X408" s="76">
        <f t="shared" si="670"/>
        <v>0</v>
      </c>
      <c r="Y408" s="74">
        <f t="shared" si="671"/>
        <v>0</v>
      </c>
      <c r="Z408" s="75">
        <f t="shared" si="672"/>
        <v>0</v>
      </c>
      <c r="AA408" s="76">
        <f t="shared" si="673"/>
        <v>0</v>
      </c>
      <c r="AB408" s="74">
        <f t="shared" si="674"/>
        <v>0</v>
      </c>
      <c r="AC408" s="75">
        <f t="shared" si="675"/>
        <v>0</v>
      </c>
      <c r="AD408" s="76">
        <f t="shared" si="676"/>
        <v>0</v>
      </c>
      <c r="AE408" s="74">
        <f t="shared" si="677"/>
        <v>0</v>
      </c>
      <c r="AF408" s="75">
        <f t="shared" si="678"/>
        <v>0</v>
      </c>
      <c r="AG408" s="76">
        <f t="shared" si="679"/>
        <v>0</v>
      </c>
      <c r="AH408" s="74">
        <f t="shared" si="680"/>
        <v>0</v>
      </c>
      <c r="AI408" s="75">
        <f t="shared" si="681"/>
        <v>0</v>
      </c>
      <c r="AJ408" s="76">
        <f t="shared" si="682"/>
        <v>0</v>
      </c>
      <c r="AK408" s="74">
        <f t="shared" si="683"/>
        <v>0</v>
      </c>
      <c r="AL408" s="75">
        <f t="shared" si="684"/>
        <v>0</v>
      </c>
      <c r="AM408" s="76">
        <f t="shared" si="685"/>
        <v>0</v>
      </c>
      <c r="AN408" s="74">
        <f t="shared" si="686"/>
        <v>0</v>
      </c>
      <c r="AO408" s="75">
        <f t="shared" si="687"/>
        <v>0</v>
      </c>
      <c r="AP408" s="76">
        <f t="shared" si="688"/>
        <v>0</v>
      </c>
      <c r="AQ408" s="77" t="str">
        <f t="shared" si="626"/>
        <v/>
      </c>
      <c r="AR408" s="77" t="str">
        <f t="shared" si="689"/>
        <v/>
      </c>
      <c r="AS408" s="78" t="str">
        <f t="shared" si="690"/>
        <v/>
      </c>
      <c r="AT408" s="77" t="str">
        <f t="shared" si="691"/>
        <v/>
      </c>
      <c r="AU408" s="79">
        <f t="shared" si="719"/>
        <v>0.1</v>
      </c>
      <c r="AV408" s="139">
        <f>DataEntry!P408</f>
        <v>0</v>
      </c>
      <c r="AW408" s="80" t="str">
        <f t="shared" si="627"/>
        <v/>
      </c>
      <c r="AX408" s="80" t="str">
        <f t="shared" si="628"/>
        <v/>
      </c>
      <c r="AY408" s="80" t="str">
        <f t="shared" si="629"/>
        <v/>
      </c>
      <c r="AZ408" s="92" t="str">
        <f>DataEntry!I408</f>
        <v/>
      </c>
      <c r="BA408" s="93" t="str">
        <f>DataEntry!J408</f>
        <v/>
      </c>
      <c r="BB408" s="92" t="str">
        <f>DataEntry!K408</f>
        <v/>
      </c>
      <c r="BC408" s="93" t="str">
        <f>DataEntry!L408</f>
        <v/>
      </c>
      <c r="BD408" s="92" t="str">
        <f>DataEntry!M408</f>
        <v/>
      </c>
      <c r="BE408" s="93" t="str">
        <f>DataEntry!N408</f>
        <v/>
      </c>
      <c r="BF408" s="77" t="str">
        <f t="shared" si="692"/>
        <v/>
      </c>
      <c r="BG408" s="77" t="str">
        <f t="shared" si="693"/>
        <v/>
      </c>
      <c r="BH408" s="77" t="str">
        <f t="shared" si="694"/>
        <v/>
      </c>
      <c r="BI408" s="83">
        <f t="shared" si="695"/>
        <v>0</v>
      </c>
      <c r="BJ408" s="83">
        <f t="shared" si="696"/>
        <v>0</v>
      </c>
      <c r="BK408" s="83">
        <f t="shared" si="697"/>
        <v>0</v>
      </c>
      <c r="BL408" s="84" t="str">
        <f t="shared" si="630"/>
        <v/>
      </c>
      <c r="BM408" s="84" t="str">
        <f t="shared" si="631"/>
        <v/>
      </c>
      <c r="BN408" s="85" t="str">
        <f t="shared" si="698"/>
        <v/>
      </c>
      <c r="BO408" s="84" t="str">
        <f t="shared" si="632"/>
        <v/>
      </c>
      <c r="BP408" s="84" t="str">
        <f t="shared" si="633"/>
        <v/>
      </c>
      <c r="BQ408" s="84" t="str">
        <f t="shared" si="634"/>
        <v/>
      </c>
      <c r="BR408" s="84" t="str">
        <f t="shared" si="699"/>
        <v/>
      </c>
      <c r="BS408" s="84" t="str">
        <f t="shared" si="699"/>
        <v/>
      </c>
      <c r="BT408" s="84" t="str">
        <f t="shared" si="699"/>
        <v/>
      </c>
      <c r="BU408" s="86" t="str">
        <f t="shared" si="700"/>
        <v/>
      </c>
      <c r="BV408" s="86" t="str">
        <f t="shared" si="700"/>
        <v/>
      </c>
      <c r="BW408" s="86" t="str">
        <f t="shared" si="700"/>
        <v/>
      </c>
      <c r="BX408" s="86" t="str">
        <f t="shared" si="701"/>
        <v/>
      </c>
      <c r="BY408" s="86" t="str">
        <f t="shared" si="701"/>
        <v/>
      </c>
      <c r="BZ408" s="86" t="str">
        <f t="shared" si="701"/>
        <v/>
      </c>
      <c r="CA408" s="83">
        <f>IF(AND(DataEntry!B408&gt;=ExFrom,DataEntry!B408&lt;=ExTo),0,IF(AR408&lt;DS408,0,DB408))</f>
        <v>0</v>
      </c>
      <c r="CB408" s="83">
        <f>IF(AND(DataEntry!B408&gt;=ExFrom,DataEntry!B408&lt;=ExTo),0,IF(AT408&lt;DT408,0,DC408))</f>
        <v>0</v>
      </c>
      <c r="CC408" s="14" t="str">
        <f t="shared" si="702"/>
        <v/>
      </c>
      <c r="CD408" s="72" t="str">
        <f t="shared" si="635"/>
        <v/>
      </c>
      <c r="CE408" s="87" t="str">
        <f t="shared" si="703"/>
        <v/>
      </c>
      <c r="CF408" s="88">
        <f t="shared" si="704"/>
        <v>0</v>
      </c>
      <c r="CG408" s="88">
        <f t="shared" si="705"/>
        <v>0</v>
      </c>
      <c r="CH408" s="87" t="str">
        <f t="shared" si="706"/>
        <v/>
      </c>
      <c r="CI408" s="89">
        <f t="shared" si="636"/>
        <v>1</v>
      </c>
      <c r="CJ408" s="89">
        <f t="shared" si="637"/>
        <v>1</v>
      </c>
      <c r="CK408" s="157">
        <f t="shared" si="638"/>
        <v>0</v>
      </c>
      <c r="CL408" s="90">
        <f t="shared" si="639"/>
        <v>0</v>
      </c>
      <c r="CM408" s="157">
        <f t="shared" si="640"/>
        <v>0</v>
      </c>
      <c r="CN408" s="90">
        <f t="shared" si="641"/>
        <v>0</v>
      </c>
      <c r="CO408" s="157">
        <f t="shared" si="642"/>
        <v>0</v>
      </c>
      <c r="CP408" s="90">
        <f t="shared" si="643"/>
        <v>0</v>
      </c>
      <c r="CQ408" s="157">
        <f t="shared" si="644"/>
        <v>0</v>
      </c>
      <c r="CR408" s="90">
        <f t="shared" si="645"/>
        <v>0</v>
      </c>
      <c r="CS408" s="157">
        <f t="shared" si="646"/>
        <v>0</v>
      </c>
      <c r="CT408" s="90">
        <f t="shared" si="647"/>
        <v>0</v>
      </c>
      <c r="CU408" s="157">
        <f t="shared" si="648"/>
        <v>0</v>
      </c>
      <c r="CV408" s="90">
        <f t="shared" si="649"/>
        <v>0</v>
      </c>
      <c r="CW408" s="157">
        <f t="shared" si="650"/>
        <v>0</v>
      </c>
      <c r="CX408" s="90">
        <f t="shared" si="651"/>
        <v>0</v>
      </c>
      <c r="CY408" s="157">
        <f t="shared" si="652"/>
        <v>0</v>
      </c>
      <c r="CZ408" s="90">
        <f t="shared" si="653"/>
        <v>0</v>
      </c>
      <c r="DA408" s="94" t="str">
        <f>DataEntry!B408</f>
        <v/>
      </c>
      <c r="DB408" s="83">
        <f t="shared" si="654"/>
        <v>0</v>
      </c>
      <c r="DC408" s="83">
        <f t="shared" si="655"/>
        <v>0</v>
      </c>
      <c r="DD408" s="145" t="str">
        <f t="shared" si="707"/>
        <v/>
      </c>
      <c r="DE408" s="145" t="str">
        <f t="shared" si="708"/>
        <v/>
      </c>
      <c r="DF408" s="145" t="str">
        <f t="shared" si="709"/>
        <v/>
      </c>
      <c r="DG408" s="145" t="str">
        <f t="shared" si="710"/>
        <v/>
      </c>
      <c r="DH408" s="145" t="str">
        <f t="shared" si="711"/>
        <v/>
      </c>
      <c r="DI408" s="145" t="str">
        <f t="shared" si="712"/>
        <v/>
      </c>
      <c r="DJ408" s="83">
        <f t="shared" si="713"/>
        <v>0</v>
      </c>
      <c r="DK408" s="83">
        <f t="shared" si="714"/>
        <v>0</v>
      </c>
      <c r="DL408" s="84" t="str">
        <f t="shared" si="715"/>
        <v/>
      </c>
      <c r="DM408" s="14" t="str">
        <f t="shared" si="716"/>
        <v/>
      </c>
      <c r="DN408" s="87">
        <f>IFERROR(DO408*(1-DCFactor)+Results!DP408*DCFactor,"")</f>
        <v>0.2762705882352941</v>
      </c>
      <c r="DO408" s="87">
        <f>(DFactor*Rounds*Number/2+SUM(BV$3:BV396))/(Rounds*Number/2+COUNT(BV$3:BV396))</f>
        <v>0.2656470588235294</v>
      </c>
      <c r="DP408" s="87">
        <f t="shared" si="656"/>
        <v>0.29599999999999999</v>
      </c>
      <c r="DQ408" s="84">
        <f t="shared" si="657"/>
        <v>0</v>
      </c>
      <c r="DR408" s="84">
        <f t="shared" si="658"/>
        <v>0</v>
      </c>
      <c r="DS408" s="87">
        <f t="shared" si="659"/>
        <v>0.33666666666666667</v>
      </c>
      <c r="DT408" s="87">
        <f t="shared" si="660"/>
        <v>0.33666666666666667</v>
      </c>
      <c r="DU408" s="87" t="str">
        <f t="shared" si="661"/>
        <v/>
      </c>
      <c r="DV408" s="86" t="str">
        <f t="shared" si="717"/>
        <v/>
      </c>
      <c r="DW408" s="86" t="str">
        <f t="shared" si="718"/>
        <v/>
      </c>
    </row>
    <row r="409" spans="1:127" x14ac:dyDescent="0.25">
      <c r="A409" s="69">
        <v>407</v>
      </c>
      <c r="B409" s="70" t="str">
        <f>DataEntry!C409</f>
        <v/>
      </c>
      <c r="C409" s="71">
        <f>COUNTIF(D$2:D409,D409)+COUNTIF(G$2:G409,D409)</f>
        <v>202</v>
      </c>
      <c r="D409" s="72" t="str">
        <f t="shared" si="619"/>
        <v/>
      </c>
      <c r="E409" s="70" t="str">
        <f>DataEntry!E409</f>
        <v/>
      </c>
      <c r="F409" s="71">
        <f>COUNTIF(D$2:D409,G409)+COUNTIF(G$2:G409,G409)</f>
        <v>202</v>
      </c>
      <c r="G409" s="72" t="str">
        <f t="shared" si="620"/>
        <v/>
      </c>
      <c r="H409" s="73" t="str">
        <f>DataEntry!G409</f>
        <v/>
      </c>
      <c r="I409" s="73" t="str">
        <f>DataEntry!H409</f>
        <v/>
      </c>
      <c r="J409" s="158" t="str">
        <f t="shared" si="618"/>
        <v/>
      </c>
      <c r="K409" s="156">
        <f t="shared" si="621"/>
        <v>0</v>
      </c>
      <c r="L409" s="224" t="str">
        <f t="shared" si="622"/>
        <v/>
      </c>
      <c r="M409" s="224" t="str">
        <f t="shared" si="623"/>
        <v/>
      </c>
      <c r="N409" s="236" t="str">
        <f t="shared" si="662"/>
        <v/>
      </c>
      <c r="O409" s="22" t="str">
        <f t="shared" si="663"/>
        <v>TG202</v>
      </c>
      <c r="P409" s="248" t="str">
        <f t="shared" si="624"/>
        <v/>
      </c>
      <c r="Q409" s="22" t="str">
        <f t="shared" si="664"/>
        <v>TG202</v>
      </c>
      <c r="R409" s="248" t="str">
        <f t="shared" si="625"/>
        <v/>
      </c>
      <c r="S409" s="74">
        <f t="shared" si="665"/>
        <v>0</v>
      </c>
      <c r="T409" s="75">
        <f t="shared" si="666"/>
        <v>0</v>
      </c>
      <c r="U409" s="76">
        <f t="shared" si="667"/>
        <v>0</v>
      </c>
      <c r="V409" s="74">
        <f t="shared" si="668"/>
        <v>0</v>
      </c>
      <c r="W409" s="75">
        <f t="shared" si="669"/>
        <v>0</v>
      </c>
      <c r="X409" s="76">
        <f t="shared" si="670"/>
        <v>0</v>
      </c>
      <c r="Y409" s="74">
        <f t="shared" si="671"/>
        <v>0</v>
      </c>
      <c r="Z409" s="75">
        <f t="shared" si="672"/>
        <v>0</v>
      </c>
      <c r="AA409" s="76">
        <f t="shared" si="673"/>
        <v>0</v>
      </c>
      <c r="AB409" s="74">
        <f t="shared" si="674"/>
        <v>0</v>
      </c>
      <c r="AC409" s="75">
        <f t="shared" si="675"/>
        <v>0</v>
      </c>
      <c r="AD409" s="76">
        <f t="shared" si="676"/>
        <v>0</v>
      </c>
      <c r="AE409" s="74">
        <f t="shared" si="677"/>
        <v>0</v>
      </c>
      <c r="AF409" s="75">
        <f t="shared" si="678"/>
        <v>0</v>
      </c>
      <c r="AG409" s="76">
        <f t="shared" si="679"/>
        <v>0</v>
      </c>
      <c r="AH409" s="74">
        <f t="shared" si="680"/>
        <v>0</v>
      </c>
      <c r="AI409" s="75">
        <f t="shared" si="681"/>
        <v>0</v>
      </c>
      <c r="AJ409" s="76">
        <f t="shared" si="682"/>
        <v>0</v>
      </c>
      <c r="AK409" s="74">
        <f t="shared" si="683"/>
        <v>0</v>
      </c>
      <c r="AL409" s="75">
        <f t="shared" si="684"/>
        <v>0</v>
      </c>
      <c r="AM409" s="76">
        <f t="shared" si="685"/>
        <v>0</v>
      </c>
      <c r="AN409" s="74">
        <f t="shared" si="686"/>
        <v>0</v>
      </c>
      <c r="AO409" s="75">
        <f t="shared" si="687"/>
        <v>0</v>
      </c>
      <c r="AP409" s="76">
        <f t="shared" si="688"/>
        <v>0</v>
      </c>
      <c r="AQ409" s="77" t="str">
        <f t="shared" si="626"/>
        <v/>
      </c>
      <c r="AR409" s="77" t="str">
        <f t="shared" si="689"/>
        <v/>
      </c>
      <c r="AS409" s="78" t="str">
        <f t="shared" si="690"/>
        <v/>
      </c>
      <c r="AT409" s="77" t="str">
        <f t="shared" si="691"/>
        <v/>
      </c>
      <c r="AU409" s="79">
        <f t="shared" si="719"/>
        <v>0.1</v>
      </c>
      <c r="AV409" s="139">
        <f>DataEntry!P409</f>
        <v>0</v>
      </c>
      <c r="AW409" s="80" t="str">
        <f t="shared" si="627"/>
        <v/>
      </c>
      <c r="AX409" s="80" t="str">
        <f t="shared" si="628"/>
        <v/>
      </c>
      <c r="AY409" s="80" t="str">
        <f t="shared" si="629"/>
        <v/>
      </c>
      <c r="AZ409" s="92" t="str">
        <f>DataEntry!I409</f>
        <v/>
      </c>
      <c r="BA409" s="93" t="str">
        <f>DataEntry!J409</f>
        <v/>
      </c>
      <c r="BB409" s="92" t="str">
        <f>DataEntry!K409</f>
        <v/>
      </c>
      <c r="BC409" s="93" t="str">
        <f>DataEntry!L409</f>
        <v/>
      </c>
      <c r="BD409" s="92" t="str">
        <f>DataEntry!M409</f>
        <v/>
      </c>
      <c r="BE409" s="93" t="str">
        <f>DataEntry!N409</f>
        <v/>
      </c>
      <c r="BF409" s="77" t="str">
        <f t="shared" si="692"/>
        <v/>
      </c>
      <c r="BG409" s="77" t="str">
        <f t="shared" si="693"/>
        <v/>
      </c>
      <c r="BH409" s="77" t="str">
        <f t="shared" si="694"/>
        <v/>
      </c>
      <c r="BI409" s="83">
        <f t="shared" si="695"/>
        <v>0</v>
      </c>
      <c r="BJ409" s="83">
        <f t="shared" si="696"/>
        <v>0</v>
      </c>
      <c r="BK409" s="83">
        <f t="shared" si="697"/>
        <v>0</v>
      </c>
      <c r="BL409" s="84" t="str">
        <f t="shared" si="630"/>
        <v/>
      </c>
      <c r="BM409" s="84" t="str">
        <f t="shared" si="631"/>
        <v/>
      </c>
      <c r="BN409" s="85" t="str">
        <f t="shared" si="698"/>
        <v/>
      </c>
      <c r="BO409" s="84" t="str">
        <f t="shared" si="632"/>
        <v/>
      </c>
      <c r="BP409" s="84" t="str">
        <f t="shared" si="633"/>
        <v/>
      </c>
      <c r="BQ409" s="84" t="str">
        <f t="shared" si="634"/>
        <v/>
      </c>
      <c r="BR409" s="84" t="str">
        <f t="shared" si="699"/>
        <v/>
      </c>
      <c r="BS409" s="84" t="str">
        <f t="shared" si="699"/>
        <v/>
      </c>
      <c r="BT409" s="84" t="str">
        <f t="shared" si="699"/>
        <v/>
      </c>
      <c r="BU409" s="86" t="str">
        <f t="shared" si="700"/>
        <v/>
      </c>
      <c r="BV409" s="86" t="str">
        <f t="shared" si="700"/>
        <v/>
      </c>
      <c r="BW409" s="86" t="str">
        <f t="shared" si="700"/>
        <v/>
      </c>
      <c r="BX409" s="86" t="str">
        <f t="shared" si="701"/>
        <v/>
      </c>
      <c r="BY409" s="86" t="str">
        <f t="shared" si="701"/>
        <v/>
      </c>
      <c r="BZ409" s="86" t="str">
        <f t="shared" si="701"/>
        <v/>
      </c>
      <c r="CA409" s="83">
        <f>IF(AND(DataEntry!B409&gt;=ExFrom,DataEntry!B409&lt;=ExTo),0,IF(AR409&lt;DS409,0,DB409))</f>
        <v>0</v>
      </c>
      <c r="CB409" s="83">
        <f>IF(AND(DataEntry!B409&gt;=ExFrom,DataEntry!B409&lt;=ExTo),0,IF(AT409&lt;DT409,0,DC409))</f>
        <v>0</v>
      </c>
      <c r="CC409" s="14" t="str">
        <f t="shared" si="702"/>
        <v/>
      </c>
      <c r="CD409" s="72" t="str">
        <f t="shared" si="635"/>
        <v/>
      </c>
      <c r="CE409" s="87" t="str">
        <f t="shared" si="703"/>
        <v/>
      </c>
      <c r="CF409" s="88">
        <f t="shared" si="704"/>
        <v>0</v>
      </c>
      <c r="CG409" s="88">
        <f t="shared" si="705"/>
        <v>0</v>
      </c>
      <c r="CH409" s="87" t="str">
        <f t="shared" si="706"/>
        <v/>
      </c>
      <c r="CI409" s="89">
        <f t="shared" si="636"/>
        <v>1</v>
      </c>
      <c r="CJ409" s="89">
        <f t="shared" si="637"/>
        <v>1</v>
      </c>
      <c r="CK409" s="157">
        <f t="shared" si="638"/>
        <v>0</v>
      </c>
      <c r="CL409" s="90">
        <f t="shared" si="639"/>
        <v>0</v>
      </c>
      <c r="CM409" s="157">
        <f t="shared" si="640"/>
        <v>0</v>
      </c>
      <c r="CN409" s="90">
        <f t="shared" si="641"/>
        <v>0</v>
      </c>
      <c r="CO409" s="157">
        <f t="shared" si="642"/>
        <v>0</v>
      </c>
      <c r="CP409" s="90">
        <f t="shared" si="643"/>
        <v>0</v>
      </c>
      <c r="CQ409" s="157">
        <f t="shared" si="644"/>
        <v>0</v>
      </c>
      <c r="CR409" s="90">
        <f t="shared" si="645"/>
        <v>0</v>
      </c>
      <c r="CS409" s="157">
        <f t="shared" si="646"/>
        <v>0</v>
      </c>
      <c r="CT409" s="90">
        <f t="shared" si="647"/>
        <v>0</v>
      </c>
      <c r="CU409" s="157">
        <f t="shared" si="648"/>
        <v>0</v>
      </c>
      <c r="CV409" s="90">
        <f t="shared" si="649"/>
        <v>0</v>
      </c>
      <c r="CW409" s="157">
        <f t="shared" si="650"/>
        <v>0</v>
      </c>
      <c r="CX409" s="90">
        <f t="shared" si="651"/>
        <v>0</v>
      </c>
      <c r="CY409" s="157">
        <f t="shared" si="652"/>
        <v>0</v>
      </c>
      <c r="CZ409" s="90">
        <f t="shared" si="653"/>
        <v>0</v>
      </c>
      <c r="DA409" s="94" t="str">
        <f>DataEntry!B409</f>
        <v/>
      </c>
      <c r="DB409" s="83">
        <f t="shared" si="654"/>
        <v>0</v>
      </c>
      <c r="DC409" s="83">
        <f t="shared" si="655"/>
        <v>0</v>
      </c>
      <c r="DD409" s="145" t="str">
        <f t="shared" si="707"/>
        <v/>
      </c>
      <c r="DE409" s="145" t="str">
        <f t="shared" si="708"/>
        <v/>
      </c>
      <c r="DF409" s="145" t="str">
        <f t="shared" si="709"/>
        <v/>
      </c>
      <c r="DG409" s="145" t="str">
        <f t="shared" si="710"/>
        <v/>
      </c>
      <c r="DH409" s="145" t="str">
        <f t="shared" si="711"/>
        <v/>
      </c>
      <c r="DI409" s="145" t="str">
        <f t="shared" si="712"/>
        <v/>
      </c>
      <c r="DJ409" s="83">
        <f t="shared" si="713"/>
        <v>0</v>
      </c>
      <c r="DK409" s="83">
        <f t="shared" si="714"/>
        <v>0</v>
      </c>
      <c r="DL409" s="84" t="str">
        <f t="shared" si="715"/>
        <v/>
      </c>
      <c r="DM409" s="14" t="str">
        <f t="shared" si="716"/>
        <v/>
      </c>
      <c r="DN409" s="87">
        <f>IFERROR(DO409*(1-DCFactor)+Results!DP409*DCFactor,"")</f>
        <v>0.2762705882352941</v>
      </c>
      <c r="DO409" s="87">
        <f>(DFactor*Rounds*Number/2+SUM(BV$3:BV397))/(Rounds*Number/2+COUNT(BV$3:BV397))</f>
        <v>0.2656470588235294</v>
      </c>
      <c r="DP409" s="87">
        <f t="shared" si="656"/>
        <v>0.29599999999999999</v>
      </c>
      <c r="DQ409" s="84">
        <f t="shared" si="657"/>
        <v>0</v>
      </c>
      <c r="DR409" s="84">
        <f t="shared" si="658"/>
        <v>0</v>
      </c>
      <c r="DS409" s="87">
        <f t="shared" si="659"/>
        <v>0.33666666666666667</v>
      </c>
      <c r="DT409" s="87">
        <f t="shared" si="660"/>
        <v>0.33666666666666667</v>
      </c>
      <c r="DU409" s="87" t="str">
        <f t="shared" si="661"/>
        <v/>
      </c>
      <c r="DV409" s="86" t="str">
        <f t="shared" si="717"/>
        <v/>
      </c>
      <c r="DW409" s="86" t="str">
        <f t="shared" si="718"/>
        <v/>
      </c>
    </row>
    <row r="410" spans="1:127" x14ac:dyDescent="0.25">
      <c r="A410" s="69">
        <v>408</v>
      </c>
      <c r="B410" s="70" t="str">
        <f>DataEntry!C410</f>
        <v/>
      </c>
      <c r="C410" s="71">
        <f>COUNTIF(D$2:D410,D410)+COUNTIF(G$2:G410,D410)</f>
        <v>204</v>
      </c>
      <c r="D410" s="72" t="str">
        <f t="shared" si="619"/>
        <v/>
      </c>
      <c r="E410" s="70" t="str">
        <f>DataEntry!E410</f>
        <v/>
      </c>
      <c r="F410" s="71">
        <f>COUNTIF(D$2:D410,G410)+COUNTIF(G$2:G410,G410)</f>
        <v>204</v>
      </c>
      <c r="G410" s="72" t="str">
        <f t="shared" si="620"/>
        <v/>
      </c>
      <c r="H410" s="73" t="str">
        <f>DataEntry!G410</f>
        <v/>
      </c>
      <c r="I410" s="73" t="str">
        <f>DataEntry!H410</f>
        <v/>
      </c>
      <c r="J410" s="158" t="str">
        <f t="shared" si="618"/>
        <v/>
      </c>
      <c r="K410" s="156">
        <f t="shared" si="621"/>
        <v>0</v>
      </c>
      <c r="L410" s="224" t="str">
        <f t="shared" si="622"/>
        <v/>
      </c>
      <c r="M410" s="224" t="str">
        <f t="shared" si="623"/>
        <v/>
      </c>
      <c r="N410" s="236" t="str">
        <f t="shared" si="662"/>
        <v/>
      </c>
      <c r="O410" s="22" t="str">
        <f t="shared" si="663"/>
        <v>TG204</v>
      </c>
      <c r="P410" s="248" t="str">
        <f t="shared" si="624"/>
        <v/>
      </c>
      <c r="Q410" s="22" t="str">
        <f t="shared" si="664"/>
        <v>TG204</v>
      </c>
      <c r="R410" s="248" t="str">
        <f t="shared" si="625"/>
        <v/>
      </c>
      <c r="S410" s="74">
        <f t="shared" si="665"/>
        <v>0</v>
      </c>
      <c r="T410" s="75">
        <f t="shared" si="666"/>
        <v>0</v>
      </c>
      <c r="U410" s="76">
        <f t="shared" si="667"/>
        <v>0</v>
      </c>
      <c r="V410" s="74">
        <f t="shared" si="668"/>
        <v>0</v>
      </c>
      <c r="W410" s="75">
        <f t="shared" si="669"/>
        <v>0</v>
      </c>
      <c r="X410" s="76">
        <f t="shared" si="670"/>
        <v>0</v>
      </c>
      <c r="Y410" s="74">
        <f t="shared" si="671"/>
        <v>0</v>
      </c>
      <c r="Z410" s="75">
        <f t="shared" si="672"/>
        <v>0</v>
      </c>
      <c r="AA410" s="76">
        <f t="shared" si="673"/>
        <v>0</v>
      </c>
      <c r="AB410" s="74">
        <f t="shared" si="674"/>
        <v>0</v>
      </c>
      <c r="AC410" s="75">
        <f t="shared" si="675"/>
        <v>0</v>
      </c>
      <c r="AD410" s="76">
        <f t="shared" si="676"/>
        <v>0</v>
      </c>
      <c r="AE410" s="74">
        <f t="shared" si="677"/>
        <v>0</v>
      </c>
      <c r="AF410" s="75">
        <f t="shared" si="678"/>
        <v>0</v>
      </c>
      <c r="AG410" s="76">
        <f t="shared" si="679"/>
        <v>0</v>
      </c>
      <c r="AH410" s="74">
        <f t="shared" si="680"/>
        <v>0</v>
      </c>
      <c r="AI410" s="75">
        <f t="shared" si="681"/>
        <v>0</v>
      </c>
      <c r="AJ410" s="76">
        <f t="shared" si="682"/>
        <v>0</v>
      </c>
      <c r="AK410" s="74">
        <f t="shared" si="683"/>
        <v>0</v>
      </c>
      <c r="AL410" s="75">
        <f t="shared" si="684"/>
        <v>0</v>
      </c>
      <c r="AM410" s="76">
        <f t="shared" si="685"/>
        <v>0</v>
      </c>
      <c r="AN410" s="74">
        <f t="shared" si="686"/>
        <v>0</v>
      </c>
      <c r="AO410" s="75">
        <f t="shared" si="687"/>
        <v>0</v>
      </c>
      <c r="AP410" s="76">
        <f t="shared" si="688"/>
        <v>0</v>
      </c>
      <c r="AQ410" s="77" t="str">
        <f t="shared" si="626"/>
        <v/>
      </c>
      <c r="AR410" s="77" t="str">
        <f t="shared" si="689"/>
        <v/>
      </c>
      <c r="AS410" s="78" t="str">
        <f t="shared" si="690"/>
        <v/>
      </c>
      <c r="AT410" s="77" t="str">
        <f t="shared" si="691"/>
        <v/>
      </c>
      <c r="AU410" s="79">
        <f t="shared" si="719"/>
        <v>0.1</v>
      </c>
      <c r="AV410" s="139">
        <f>DataEntry!P410</f>
        <v>0</v>
      </c>
      <c r="AW410" s="80" t="str">
        <f t="shared" si="627"/>
        <v/>
      </c>
      <c r="AX410" s="80" t="str">
        <f t="shared" si="628"/>
        <v/>
      </c>
      <c r="AY410" s="80" t="str">
        <f t="shared" si="629"/>
        <v/>
      </c>
      <c r="AZ410" s="92" t="str">
        <f>DataEntry!I410</f>
        <v/>
      </c>
      <c r="BA410" s="93" t="str">
        <f>DataEntry!J410</f>
        <v/>
      </c>
      <c r="BB410" s="92" t="str">
        <f>DataEntry!K410</f>
        <v/>
      </c>
      <c r="BC410" s="93" t="str">
        <f>DataEntry!L410</f>
        <v/>
      </c>
      <c r="BD410" s="92" t="str">
        <f>DataEntry!M410</f>
        <v/>
      </c>
      <c r="BE410" s="93" t="str">
        <f>DataEntry!N410</f>
        <v/>
      </c>
      <c r="BF410" s="77" t="str">
        <f t="shared" si="692"/>
        <v/>
      </c>
      <c r="BG410" s="77" t="str">
        <f t="shared" si="693"/>
        <v/>
      </c>
      <c r="BH410" s="77" t="str">
        <f t="shared" si="694"/>
        <v/>
      </c>
      <c r="BI410" s="83">
        <f t="shared" si="695"/>
        <v>0</v>
      </c>
      <c r="BJ410" s="83">
        <f t="shared" si="696"/>
        <v>0</v>
      </c>
      <c r="BK410" s="83">
        <f t="shared" si="697"/>
        <v>0</v>
      </c>
      <c r="BL410" s="84" t="str">
        <f t="shared" si="630"/>
        <v/>
      </c>
      <c r="BM410" s="84" t="str">
        <f t="shared" si="631"/>
        <v/>
      </c>
      <c r="BN410" s="85" t="str">
        <f t="shared" si="698"/>
        <v/>
      </c>
      <c r="BO410" s="84" t="str">
        <f t="shared" si="632"/>
        <v/>
      </c>
      <c r="BP410" s="84" t="str">
        <f t="shared" si="633"/>
        <v/>
      </c>
      <c r="BQ410" s="84" t="str">
        <f t="shared" si="634"/>
        <v/>
      </c>
      <c r="BR410" s="84" t="str">
        <f t="shared" si="699"/>
        <v/>
      </c>
      <c r="BS410" s="84" t="str">
        <f t="shared" si="699"/>
        <v/>
      </c>
      <c r="BT410" s="84" t="str">
        <f t="shared" si="699"/>
        <v/>
      </c>
      <c r="BU410" s="86" t="str">
        <f t="shared" si="700"/>
        <v/>
      </c>
      <c r="BV410" s="86" t="str">
        <f t="shared" si="700"/>
        <v/>
      </c>
      <c r="BW410" s="86" t="str">
        <f t="shared" si="700"/>
        <v/>
      </c>
      <c r="BX410" s="86" t="str">
        <f t="shared" si="701"/>
        <v/>
      </c>
      <c r="BY410" s="86" t="str">
        <f t="shared" si="701"/>
        <v/>
      </c>
      <c r="BZ410" s="86" t="str">
        <f t="shared" si="701"/>
        <v/>
      </c>
      <c r="CA410" s="83">
        <f>IF(AND(DataEntry!B410&gt;=ExFrom,DataEntry!B410&lt;=ExTo),0,IF(AR410&lt;DS410,0,DB410))</f>
        <v>0</v>
      </c>
      <c r="CB410" s="83">
        <f>IF(AND(DataEntry!B410&gt;=ExFrom,DataEntry!B410&lt;=ExTo),0,IF(AT410&lt;DT410,0,DC410))</f>
        <v>0</v>
      </c>
      <c r="CC410" s="14" t="str">
        <f t="shared" si="702"/>
        <v/>
      </c>
      <c r="CD410" s="72" t="str">
        <f t="shared" si="635"/>
        <v/>
      </c>
      <c r="CE410" s="87" t="str">
        <f t="shared" si="703"/>
        <v/>
      </c>
      <c r="CF410" s="88">
        <f t="shared" si="704"/>
        <v>0</v>
      </c>
      <c r="CG410" s="88">
        <f t="shared" si="705"/>
        <v>0</v>
      </c>
      <c r="CH410" s="87" t="str">
        <f t="shared" si="706"/>
        <v/>
      </c>
      <c r="CI410" s="89">
        <f t="shared" si="636"/>
        <v>1</v>
      </c>
      <c r="CJ410" s="89">
        <f t="shared" si="637"/>
        <v>1</v>
      </c>
      <c r="CK410" s="157">
        <f t="shared" si="638"/>
        <v>0</v>
      </c>
      <c r="CL410" s="90">
        <f t="shared" si="639"/>
        <v>0</v>
      </c>
      <c r="CM410" s="157">
        <f t="shared" si="640"/>
        <v>0</v>
      </c>
      <c r="CN410" s="90">
        <f t="shared" si="641"/>
        <v>0</v>
      </c>
      <c r="CO410" s="157">
        <f t="shared" si="642"/>
        <v>0</v>
      </c>
      <c r="CP410" s="90">
        <f t="shared" si="643"/>
        <v>0</v>
      </c>
      <c r="CQ410" s="157">
        <f t="shared" si="644"/>
        <v>0</v>
      </c>
      <c r="CR410" s="90">
        <f t="shared" si="645"/>
        <v>0</v>
      </c>
      <c r="CS410" s="157">
        <f t="shared" si="646"/>
        <v>0</v>
      </c>
      <c r="CT410" s="90">
        <f t="shared" si="647"/>
        <v>0</v>
      </c>
      <c r="CU410" s="157">
        <f t="shared" si="648"/>
        <v>0</v>
      </c>
      <c r="CV410" s="90">
        <f t="shared" si="649"/>
        <v>0</v>
      </c>
      <c r="CW410" s="157">
        <f t="shared" si="650"/>
        <v>0</v>
      </c>
      <c r="CX410" s="90">
        <f t="shared" si="651"/>
        <v>0</v>
      </c>
      <c r="CY410" s="157">
        <f t="shared" si="652"/>
        <v>0</v>
      </c>
      <c r="CZ410" s="90">
        <f t="shared" si="653"/>
        <v>0</v>
      </c>
      <c r="DA410" s="94" t="str">
        <f>DataEntry!B410</f>
        <v/>
      </c>
      <c r="DB410" s="83">
        <f t="shared" si="654"/>
        <v>0</v>
      </c>
      <c r="DC410" s="83">
        <f t="shared" si="655"/>
        <v>0</v>
      </c>
      <c r="DD410" s="145" t="str">
        <f t="shared" si="707"/>
        <v/>
      </c>
      <c r="DE410" s="145" t="str">
        <f t="shared" si="708"/>
        <v/>
      </c>
      <c r="DF410" s="145" t="str">
        <f t="shared" si="709"/>
        <v/>
      </c>
      <c r="DG410" s="145" t="str">
        <f t="shared" si="710"/>
        <v/>
      </c>
      <c r="DH410" s="145" t="str">
        <f t="shared" si="711"/>
        <v/>
      </c>
      <c r="DI410" s="145" t="str">
        <f t="shared" si="712"/>
        <v/>
      </c>
      <c r="DJ410" s="83">
        <f t="shared" si="713"/>
        <v>0</v>
      </c>
      <c r="DK410" s="83">
        <f t="shared" si="714"/>
        <v>0</v>
      </c>
      <c r="DL410" s="84" t="str">
        <f t="shared" si="715"/>
        <v/>
      </c>
      <c r="DM410" s="14" t="str">
        <f t="shared" si="716"/>
        <v/>
      </c>
      <c r="DN410" s="87">
        <f>IFERROR(DO410*(1-DCFactor)+Results!DP410*DCFactor,"")</f>
        <v>0.2762705882352941</v>
      </c>
      <c r="DO410" s="87">
        <f>(DFactor*Rounds*Number/2+SUM(BV$3:BV398))/(Rounds*Number/2+COUNT(BV$3:BV398))</f>
        <v>0.2656470588235294</v>
      </c>
      <c r="DP410" s="87">
        <f t="shared" si="656"/>
        <v>0.29599999999999999</v>
      </c>
      <c r="DQ410" s="84">
        <f t="shared" si="657"/>
        <v>0</v>
      </c>
      <c r="DR410" s="84">
        <f t="shared" si="658"/>
        <v>0</v>
      </c>
      <c r="DS410" s="87">
        <f t="shared" si="659"/>
        <v>0.33666666666666667</v>
      </c>
      <c r="DT410" s="87">
        <f t="shared" si="660"/>
        <v>0.33666666666666667</v>
      </c>
      <c r="DU410" s="87" t="str">
        <f t="shared" si="661"/>
        <v/>
      </c>
      <c r="DV410" s="86" t="str">
        <f t="shared" si="717"/>
        <v/>
      </c>
      <c r="DW410" s="86" t="str">
        <f t="shared" si="718"/>
        <v/>
      </c>
    </row>
    <row r="411" spans="1:127" x14ac:dyDescent="0.25">
      <c r="A411" s="69">
        <v>409</v>
      </c>
      <c r="B411" s="70" t="str">
        <f>DataEntry!C411</f>
        <v/>
      </c>
      <c r="C411" s="71">
        <f>COUNTIF(D$2:D411,D411)+COUNTIF(G$2:G411,D411)</f>
        <v>206</v>
      </c>
      <c r="D411" s="72" t="str">
        <f t="shared" si="619"/>
        <v/>
      </c>
      <c r="E411" s="70" t="str">
        <f>DataEntry!E411</f>
        <v/>
      </c>
      <c r="F411" s="71">
        <f>COUNTIF(D$2:D411,G411)+COUNTIF(G$2:G411,G411)</f>
        <v>206</v>
      </c>
      <c r="G411" s="72" t="str">
        <f t="shared" si="620"/>
        <v/>
      </c>
      <c r="H411" s="73" t="str">
        <f>DataEntry!G411</f>
        <v/>
      </c>
      <c r="I411" s="73" t="str">
        <f>DataEntry!H411</f>
        <v/>
      </c>
      <c r="J411" s="158" t="str">
        <f t="shared" si="618"/>
        <v/>
      </c>
      <c r="K411" s="156">
        <f t="shared" si="621"/>
        <v>0</v>
      </c>
      <c r="L411" s="224" t="str">
        <f t="shared" si="622"/>
        <v/>
      </c>
      <c r="M411" s="224" t="str">
        <f t="shared" si="623"/>
        <v/>
      </c>
      <c r="N411" s="236" t="str">
        <f t="shared" si="662"/>
        <v/>
      </c>
      <c r="O411" s="22" t="str">
        <f t="shared" si="663"/>
        <v>TG206</v>
      </c>
      <c r="P411" s="248" t="str">
        <f t="shared" si="624"/>
        <v/>
      </c>
      <c r="Q411" s="22" t="str">
        <f t="shared" si="664"/>
        <v>TG206</v>
      </c>
      <c r="R411" s="248" t="str">
        <f t="shared" si="625"/>
        <v/>
      </c>
      <c r="S411" s="74">
        <f t="shared" si="665"/>
        <v>0</v>
      </c>
      <c r="T411" s="75">
        <f t="shared" si="666"/>
        <v>0</v>
      </c>
      <c r="U411" s="76">
        <f t="shared" si="667"/>
        <v>0</v>
      </c>
      <c r="V411" s="74">
        <f t="shared" si="668"/>
        <v>0</v>
      </c>
      <c r="W411" s="75">
        <f t="shared" si="669"/>
        <v>0</v>
      </c>
      <c r="X411" s="76">
        <f t="shared" si="670"/>
        <v>0</v>
      </c>
      <c r="Y411" s="74">
        <f t="shared" si="671"/>
        <v>0</v>
      </c>
      <c r="Z411" s="75">
        <f t="shared" si="672"/>
        <v>0</v>
      </c>
      <c r="AA411" s="76">
        <f t="shared" si="673"/>
        <v>0</v>
      </c>
      <c r="AB411" s="74">
        <f t="shared" si="674"/>
        <v>0</v>
      </c>
      <c r="AC411" s="75">
        <f t="shared" si="675"/>
        <v>0</v>
      </c>
      <c r="AD411" s="76">
        <f t="shared" si="676"/>
        <v>0</v>
      </c>
      <c r="AE411" s="74">
        <f t="shared" si="677"/>
        <v>0</v>
      </c>
      <c r="AF411" s="75">
        <f t="shared" si="678"/>
        <v>0</v>
      </c>
      <c r="AG411" s="76">
        <f t="shared" si="679"/>
        <v>0</v>
      </c>
      <c r="AH411" s="74">
        <f t="shared" si="680"/>
        <v>0</v>
      </c>
      <c r="AI411" s="75">
        <f t="shared" si="681"/>
        <v>0</v>
      </c>
      <c r="AJ411" s="76">
        <f t="shared" si="682"/>
        <v>0</v>
      </c>
      <c r="AK411" s="74">
        <f t="shared" si="683"/>
        <v>0</v>
      </c>
      <c r="AL411" s="75">
        <f t="shared" si="684"/>
        <v>0</v>
      </c>
      <c r="AM411" s="76">
        <f t="shared" si="685"/>
        <v>0</v>
      </c>
      <c r="AN411" s="74">
        <f t="shared" si="686"/>
        <v>0</v>
      </c>
      <c r="AO411" s="75">
        <f t="shared" si="687"/>
        <v>0</v>
      </c>
      <c r="AP411" s="76">
        <f t="shared" si="688"/>
        <v>0</v>
      </c>
      <c r="AQ411" s="77" t="str">
        <f t="shared" si="626"/>
        <v/>
      </c>
      <c r="AR411" s="77" t="str">
        <f t="shared" si="689"/>
        <v/>
      </c>
      <c r="AS411" s="78" t="str">
        <f t="shared" si="690"/>
        <v/>
      </c>
      <c r="AT411" s="77" t="str">
        <f t="shared" si="691"/>
        <v/>
      </c>
      <c r="AU411" s="79">
        <f t="shared" si="719"/>
        <v>0.1</v>
      </c>
      <c r="AV411" s="139">
        <f>DataEntry!P411</f>
        <v>0</v>
      </c>
      <c r="AW411" s="80" t="str">
        <f t="shared" si="627"/>
        <v/>
      </c>
      <c r="AX411" s="80" t="str">
        <f t="shared" si="628"/>
        <v/>
      </c>
      <c r="AY411" s="80" t="str">
        <f t="shared" si="629"/>
        <v/>
      </c>
      <c r="AZ411" s="92" t="str">
        <f>DataEntry!I411</f>
        <v/>
      </c>
      <c r="BA411" s="93" t="str">
        <f>DataEntry!J411</f>
        <v/>
      </c>
      <c r="BB411" s="92" t="str">
        <f>DataEntry!K411</f>
        <v/>
      </c>
      <c r="BC411" s="93" t="str">
        <f>DataEntry!L411</f>
        <v/>
      </c>
      <c r="BD411" s="92" t="str">
        <f>DataEntry!M411</f>
        <v/>
      </c>
      <c r="BE411" s="93" t="str">
        <f>DataEntry!N411</f>
        <v/>
      </c>
      <c r="BF411" s="77" t="str">
        <f t="shared" si="692"/>
        <v/>
      </c>
      <c r="BG411" s="77" t="str">
        <f t="shared" si="693"/>
        <v/>
      </c>
      <c r="BH411" s="77" t="str">
        <f t="shared" si="694"/>
        <v/>
      </c>
      <c r="BI411" s="83">
        <f t="shared" si="695"/>
        <v>0</v>
      </c>
      <c r="BJ411" s="83">
        <f t="shared" si="696"/>
        <v>0</v>
      </c>
      <c r="BK411" s="83">
        <f t="shared" si="697"/>
        <v>0</v>
      </c>
      <c r="BL411" s="84" t="str">
        <f t="shared" si="630"/>
        <v/>
      </c>
      <c r="BM411" s="84" t="str">
        <f t="shared" si="631"/>
        <v/>
      </c>
      <c r="BN411" s="85" t="str">
        <f t="shared" si="698"/>
        <v/>
      </c>
      <c r="BO411" s="84" t="str">
        <f t="shared" si="632"/>
        <v/>
      </c>
      <c r="BP411" s="84" t="str">
        <f t="shared" si="633"/>
        <v/>
      </c>
      <c r="BQ411" s="84" t="str">
        <f t="shared" si="634"/>
        <v/>
      </c>
      <c r="BR411" s="84" t="str">
        <f t="shared" si="699"/>
        <v/>
      </c>
      <c r="BS411" s="84" t="str">
        <f t="shared" si="699"/>
        <v/>
      </c>
      <c r="BT411" s="84" t="str">
        <f t="shared" si="699"/>
        <v/>
      </c>
      <c r="BU411" s="86" t="str">
        <f t="shared" si="700"/>
        <v/>
      </c>
      <c r="BV411" s="86" t="str">
        <f t="shared" si="700"/>
        <v/>
      </c>
      <c r="BW411" s="86" t="str">
        <f t="shared" si="700"/>
        <v/>
      </c>
      <c r="BX411" s="86" t="str">
        <f t="shared" si="701"/>
        <v/>
      </c>
      <c r="BY411" s="86" t="str">
        <f t="shared" si="701"/>
        <v/>
      </c>
      <c r="BZ411" s="86" t="str">
        <f t="shared" si="701"/>
        <v/>
      </c>
      <c r="CA411" s="83">
        <f>IF(AND(DataEntry!B411&gt;=ExFrom,DataEntry!B411&lt;=ExTo),0,IF(AR411&lt;DS411,0,DB411))</f>
        <v>0</v>
      </c>
      <c r="CB411" s="83">
        <f>IF(AND(DataEntry!B411&gt;=ExFrom,DataEntry!B411&lt;=ExTo),0,IF(AT411&lt;DT411,0,DC411))</f>
        <v>0</v>
      </c>
      <c r="CC411" s="14" t="str">
        <f t="shared" si="702"/>
        <v/>
      </c>
      <c r="CD411" s="72" t="str">
        <f t="shared" si="635"/>
        <v/>
      </c>
      <c r="CE411" s="87" t="str">
        <f t="shared" si="703"/>
        <v/>
      </c>
      <c r="CF411" s="88">
        <f t="shared" si="704"/>
        <v>0</v>
      </c>
      <c r="CG411" s="88">
        <f t="shared" si="705"/>
        <v>0</v>
      </c>
      <c r="CH411" s="87" t="str">
        <f t="shared" si="706"/>
        <v/>
      </c>
      <c r="CI411" s="89">
        <f t="shared" si="636"/>
        <v>1</v>
      </c>
      <c r="CJ411" s="89">
        <f t="shared" si="637"/>
        <v>1</v>
      </c>
      <c r="CK411" s="157">
        <f t="shared" si="638"/>
        <v>0</v>
      </c>
      <c r="CL411" s="90">
        <f t="shared" si="639"/>
        <v>0</v>
      </c>
      <c r="CM411" s="157">
        <f t="shared" si="640"/>
        <v>0</v>
      </c>
      <c r="CN411" s="90">
        <f t="shared" si="641"/>
        <v>0</v>
      </c>
      <c r="CO411" s="157">
        <f t="shared" si="642"/>
        <v>0</v>
      </c>
      <c r="CP411" s="90">
        <f t="shared" si="643"/>
        <v>0</v>
      </c>
      <c r="CQ411" s="157">
        <f t="shared" si="644"/>
        <v>0</v>
      </c>
      <c r="CR411" s="90">
        <f t="shared" si="645"/>
        <v>0</v>
      </c>
      <c r="CS411" s="157">
        <f t="shared" si="646"/>
        <v>0</v>
      </c>
      <c r="CT411" s="90">
        <f t="shared" si="647"/>
        <v>0</v>
      </c>
      <c r="CU411" s="157">
        <f t="shared" si="648"/>
        <v>0</v>
      </c>
      <c r="CV411" s="90">
        <f t="shared" si="649"/>
        <v>0</v>
      </c>
      <c r="CW411" s="157">
        <f t="shared" si="650"/>
        <v>0</v>
      </c>
      <c r="CX411" s="90">
        <f t="shared" si="651"/>
        <v>0</v>
      </c>
      <c r="CY411" s="157">
        <f t="shared" si="652"/>
        <v>0</v>
      </c>
      <c r="CZ411" s="90">
        <f t="shared" si="653"/>
        <v>0</v>
      </c>
      <c r="DA411" s="94" t="str">
        <f>DataEntry!B411</f>
        <v/>
      </c>
      <c r="DB411" s="83">
        <f t="shared" si="654"/>
        <v>0</v>
      </c>
      <c r="DC411" s="83">
        <f t="shared" si="655"/>
        <v>0</v>
      </c>
      <c r="DD411" s="145" t="str">
        <f t="shared" si="707"/>
        <v/>
      </c>
      <c r="DE411" s="145" t="str">
        <f t="shared" si="708"/>
        <v/>
      </c>
      <c r="DF411" s="145" t="str">
        <f t="shared" si="709"/>
        <v/>
      </c>
      <c r="DG411" s="145" t="str">
        <f t="shared" si="710"/>
        <v/>
      </c>
      <c r="DH411" s="145" t="str">
        <f t="shared" si="711"/>
        <v/>
      </c>
      <c r="DI411" s="145" t="str">
        <f t="shared" si="712"/>
        <v/>
      </c>
      <c r="DJ411" s="83">
        <f t="shared" si="713"/>
        <v>0</v>
      </c>
      <c r="DK411" s="83">
        <f t="shared" si="714"/>
        <v>0</v>
      </c>
      <c r="DL411" s="84" t="str">
        <f t="shared" si="715"/>
        <v/>
      </c>
      <c r="DM411" s="14" t="str">
        <f t="shared" si="716"/>
        <v/>
      </c>
      <c r="DN411" s="87">
        <f>IFERROR(DO411*(1-DCFactor)+Results!DP411*DCFactor,"")</f>
        <v>0.2762705882352941</v>
      </c>
      <c r="DO411" s="87">
        <f>(DFactor*Rounds*Number/2+SUM(BV$3:BV399))/(Rounds*Number/2+COUNT(BV$3:BV399))</f>
        <v>0.2656470588235294</v>
      </c>
      <c r="DP411" s="87">
        <f t="shared" si="656"/>
        <v>0.29599999999999999</v>
      </c>
      <c r="DQ411" s="84">
        <f t="shared" si="657"/>
        <v>0</v>
      </c>
      <c r="DR411" s="84">
        <f t="shared" si="658"/>
        <v>0</v>
      </c>
      <c r="DS411" s="87">
        <f t="shared" si="659"/>
        <v>0.33666666666666667</v>
      </c>
      <c r="DT411" s="87">
        <f t="shared" si="660"/>
        <v>0.33666666666666667</v>
      </c>
      <c r="DU411" s="87" t="str">
        <f t="shared" si="661"/>
        <v/>
      </c>
      <c r="DV411" s="86" t="str">
        <f t="shared" si="717"/>
        <v/>
      </c>
      <c r="DW411" s="86" t="str">
        <f t="shared" si="718"/>
        <v/>
      </c>
    </row>
    <row r="412" spans="1:127" x14ac:dyDescent="0.25">
      <c r="A412" s="69">
        <v>410</v>
      </c>
      <c r="B412" s="70" t="str">
        <f>DataEntry!C412</f>
        <v/>
      </c>
      <c r="C412" s="71">
        <f>COUNTIF(D$2:D412,D412)+COUNTIF(G$2:G412,D412)</f>
        <v>208</v>
      </c>
      <c r="D412" s="72" t="str">
        <f t="shared" si="619"/>
        <v/>
      </c>
      <c r="E412" s="70" t="str">
        <f>DataEntry!E412</f>
        <v/>
      </c>
      <c r="F412" s="71">
        <f>COUNTIF(D$2:D412,G412)+COUNTIF(G$2:G412,G412)</f>
        <v>208</v>
      </c>
      <c r="G412" s="72" t="str">
        <f t="shared" si="620"/>
        <v/>
      </c>
      <c r="H412" s="73" t="str">
        <f>DataEntry!G412</f>
        <v/>
      </c>
      <c r="I412" s="73" t="str">
        <f>DataEntry!H412</f>
        <v/>
      </c>
      <c r="J412" s="158" t="str">
        <f t="shared" si="618"/>
        <v/>
      </c>
      <c r="K412" s="156">
        <f t="shared" si="621"/>
        <v>0</v>
      </c>
      <c r="L412" s="224" t="str">
        <f t="shared" si="622"/>
        <v/>
      </c>
      <c r="M412" s="224" t="str">
        <f t="shared" si="623"/>
        <v/>
      </c>
      <c r="N412" s="236" t="str">
        <f t="shared" si="662"/>
        <v/>
      </c>
      <c r="O412" s="22" t="str">
        <f t="shared" si="663"/>
        <v>TG208</v>
      </c>
      <c r="P412" s="248" t="str">
        <f t="shared" si="624"/>
        <v/>
      </c>
      <c r="Q412" s="22" t="str">
        <f t="shared" si="664"/>
        <v>TG208</v>
      </c>
      <c r="R412" s="248" t="str">
        <f t="shared" si="625"/>
        <v/>
      </c>
      <c r="S412" s="74">
        <f t="shared" si="665"/>
        <v>0</v>
      </c>
      <c r="T412" s="75">
        <f t="shared" si="666"/>
        <v>0</v>
      </c>
      <c r="U412" s="76">
        <f t="shared" si="667"/>
        <v>0</v>
      </c>
      <c r="V412" s="74">
        <f t="shared" si="668"/>
        <v>0</v>
      </c>
      <c r="W412" s="75">
        <f t="shared" si="669"/>
        <v>0</v>
      </c>
      <c r="X412" s="76">
        <f t="shared" si="670"/>
        <v>0</v>
      </c>
      <c r="Y412" s="74">
        <f t="shared" si="671"/>
        <v>0</v>
      </c>
      <c r="Z412" s="75">
        <f t="shared" si="672"/>
        <v>0</v>
      </c>
      <c r="AA412" s="76">
        <f t="shared" si="673"/>
        <v>0</v>
      </c>
      <c r="AB412" s="74">
        <f t="shared" si="674"/>
        <v>0</v>
      </c>
      <c r="AC412" s="75">
        <f t="shared" si="675"/>
        <v>0</v>
      </c>
      <c r="AD412" s="76">
        <f t="shared" si="676"/>
        <v>0</v>
      </c>
      <c r="AE412" s="74">
        <f t="shared" si="677"/>
        <v>0</v>
      </c>
      <c r="AF412" s="75">
        <f t="shared" si="678"/>
        <v>0</v>
      </c>
      <c r="AG412" s="76">
        <f t="shared" si="679"/>
        <v>0</v>
      </c>
      <c r="AH412" s="74">
        <f t="shared" si="680"/>
        <v>0</v>
      </c>
      <c r="AI412" s="75">
        <f t="shared" si="681"/>
        <v>0</v>
      </c>
      <c r="AJ412" s="76">
        <f t="shared" si="682"/>
        <v>0</v>
      </c>
      <c r="AK412" s="74">
        <f t="shared" si="683"/>
        <v>0</v>
      </c>
      <c r="AL412" s="75">
        <f t="shared" si="684"/>
        <v>0</v>
      </c>
      <c r="AM412" s="76">
        <f t="shared" si="685"/>
        <v>0</v>
      </c>
      <c r="AN412" s="74">
        <f t="shared" si="686"/>
        <v>0</v>
      </c>
      <c r="AO412" s="75">
        <f t="shared" si="687"/>
        <v>0</v>
      </c>
      <c r="AP412" s="76">
        <f t="shared" si="688"/>
        <v>0</v>
      </c>
      <c r="AQ412" s="77" t="str">
        <f t="shared" si="626"/>
        <v/>
      </c>
      <c r="AR412" s="77" t="str">
        <f t="shared" si="689"/>
        <v/>
      </c>
      <c r="AS412" s="78" t="str">
        <f t="shared" si="690"/>
        <v/>
      </c>
      <c r="AT412" s="77" t="str">
        <f t="shared" si="691"/>
        <v/>
      </c>
      <c r="AU412" s="79">
        <f t="shared" si="719"/>
        <v>0.1</v>
      </c>
      <c r="AV412" s="139">
        <f>DataEntry!P412</f>
        <v>0</v>
      </c>
      <c r="AW412" s="80" t="str">
        <f t="shared" si="627"/>
        <v/>
      </c>
      <c r="AX412" s="80" t="str">
        <f t="shared" si="628"/>
        <v/>
      </c>
      <c r="AY412" s="80" t="str">
        <f t="shared" si="629"/>
        <v/>
      </c>
      <c r="AZ412" s="92" t="str">
        <f>DataEntry!I412</f>
        <v/>
      </c>
      <c r="BA412" s="93" t="str">
        <f>DataEntry!J412</f>
        <v/>
      </c>
      <c r="BB412" s="92" t="str">
        <f>DataEntry!K412</f>
        <v/>
      </c>
      <c r="BC412" s="93" t="str">
        <f>DataEntry!L412</f>
        <v/>
      </c>
      <c r="BD412" s="92" t="str">
        <f>DataEntry!M412</f>
        <v/>
      </c>
      <c r="BE412" s="93" t="str">
        <f>DataEntry!N412</f>
        <v/>
      </c>
      <c r="BF412" s="77" t="str">
        <f t="shared" si="692"/>
        <v/>
      </c>
      <c r="BG412" s="77" t="str">
        <f t="shared" si="693"/>
        <v/>
      </c>
      <c r="BH412" s="77" t="str">
        <f t="shared" si="694"/>
        <v/>
      </c>
      <c r="BI412" s="83">
        <f t="shared" si="695"/>
        <v>0</v>
      </c>
      <c r="BJ412" s="83">
        <f t="shared" si="696"/>
        <v>0</v>
      </c>
      <c r="BK412" s="83">
        <f t="shared" si="697"/>
        <v>0</v>
      </c>
      <c r="BL412" s="84" t="str">
        <f t="shared" si="630"/>
        <v/>
      </c>
      <c r="BM412" s="84" t="str">
        <f t="shared" si="631"/>
        <v/>
      </c>
      <c r="BN412" s="85" t="str">
        <f t="shared" si="698"/>
        <v/>
      </c>
      <c r="BO412" s="84" t="str">
        <f t="shared" si="632"/>
        <v/>
      </c>
      <c r="BP412" s="84" t="str">
        <f t="shared" si="633"/>
        <v/>
      </c>
      <c r="BQ412" s="84" t="str">
        <f t="shared" si="634"/>
        <v/>
      </c>
      <c r="BR412" s="84" t="str">
        <f t="shared" si="699"/>
        <v/>
      </c>
      <c r="BS412" s="84" t="str">
        <f t="shared" si="699"/>
        <v/>
      </c>
      <c r="BT412" s="84" t="str">
        <f t="shared" si="699"/>
        <v/>
      </c>
      <c r="BU412" s="86" t="str">
        <f t="shared" si="700"/>
        <v/>
      </c>
      <c r="BV412" s="86" t="str">
        <f t="shared" si="700"/>
        <v/>
      </c>
      <c r="BW412" s="86" t="str">
        <f t="shared" si="700"/>
        <v/>
      </c>
      <c r="BX412" s="86" t="str">
        <f t="shared" si="701"/>
        <v/>
      </c>
      <c r="BY412" s="86" t="str">
        <f t="shared" si="701"/>
        <v/>
      </c>
      <c r="BZ412" s="86" t="str">
        <f t="shared" si="701"/>
        <v/>
      </c>
      <c r="CA412" s="83">
        <f>IF(AND(DataEntry!B412&gt;=ExFrom,DataEntry!B412&lt;=ExTo),0,IF(AR412&lt;DS412,0,DB412))</f>
        <v>0</v>
      </c>
      <c r="CB412" s="83">
        <f>IF(AND(DataEntry!B412&gt;=ExFrom,DataEntry!B412&lt;=ExTo),0,IF(AT412&lt;DT412,0,DC412))</f>
        <v>0</v>
      </c>
      <c r="CC412" s="14" t="str">
        <f t="shared" si="702"/>
        <v/>
      </c>
      <c r="CD412" s="72" t="str">
        <f t="shared" si="635"/>
        <v/>
      </c>
      <c r="CE412" s="87" t="str">
        <f t="shared" si="703"/>
        <v/>
      </c>
      <c r="CF412" s="88">
        <f t="shared" si="704"/>
        <v>0</v>
      </c>
      <c r="CG412" s="88">
        <f t="shared" si="705"/>
        <v>0</v>
      </c>
      <c r="CH412" s="87" t="str">
        <f t="shared" si="706"/>
        <v/>
      </c>
      <c r="CI412" s="89">
        <f t="shared" si="636"/>
        <v>1</v>
      </c>
      <c r="CJ412" s="89">
        <f t="shared" si="637"/>
        <v>1</v>
      </c>
      <c r="CK412" s="157">
        <f t="shared" si="638"/>
        <v>0</v>
      </c>
      <c r="CL412" s="90">
        <f t="shared" si="639"/>
        <v>0</v>
      </c>
      <c r="CM412" s="157">
        <f t="shared" si="640"/>
        <v>0</v>
      </c>
      <c r="CN412" s="90">
        <f t="shared" si="641"/>
        <v>0</v>
      </c>
      <c r="CO412" s="157">
        <f t="shared" si="642"/>
        <v>0</v>
      </c>
      <c r="CP412" s="90">
        <f t="shared" si="643"/>
        <v>0</v>
      </c>
      <c r="CQ412" s="157">
        <f t="shared" si="644"/>
        <v>0</v>
      </c>
      <c r="CR412" s="90">
        <f t="shared" si="645"/>
        <v>0</v>
      </c>
      <c r="CS412" s="157">
        <f t="shared" si="646"/>
        <v>0</v>
      </c>
      <c r="CT412" s="90">
        <f t="shared" si="647"/>
        <v>0</v>
      </c>
      <c r="CU412" s="157">
        <f t="shared" si="648"/>
        <v>0</v>
      </c>
      <c r="CV412" s="90">
        <f t="shared" si="649"/>
        <v>0</v>
      </c>
      <c r="CW412" s="157">
        <f t="shared" si="650"/>
        <v>0</v>
      </c>
      <c r="CX412" s="90">
        <f t="shared" si="651"/>
        <v>0</v>
      </c>
      <c r="CY412" s="157">
        <f t="shared" si="652"/>
        <v>0</v>
      </c>
      <c r="CZ412" s="90">
        <f t="shared" si="653"/>
        <v>0</v>
      </c>
      <c r="DA412" s="94" t="str">
        <f>DataEntry!B412</f>
        <v/>
      </c>
      <c r="DB412" s="83">
        <f t="shared" si="654"/>
        <v>0</v>
      </c>
      <c r="DC412" s="83">
        <f t="shared" si="655"/>
        <v>0</v>
      </c>
      <c r="DD412" s="145" t="str">
        <f t="shared" si="707"/>
        <v/>
      </c>
      <c r="DE412" s="145" t="str">
        <f t="shared" si="708"/>
        <v/>
      </c>
      <c r="DF412" s="145" t="str">
        <f t="shared" si="709"/>
        <v/>
      </c>
      <c r="DG412" s="145" t="str">
        <f t="shared" si="710"/>
        <v/>
      </c>
      <c r="DH412" s="145" t="str">
        <f t="shared" si="711"/>
        <v/>
      </c>
      <c r="DI412" s="145" t="str">
        <f t="shared" si="712"/>
        <v/>
      </c>
      <c r="DJ412" s="83">
        <f t="shared" si="713"/>
        <v>0</v>
      </c>
      <c r="DK412" s="83">
        <f t="shared" si="714"/>
        <v>0</v>
      </c>
      <c r="DL412" s="84" t="str">
        <f t="shared" si="715"/>
        <v/>
      </c>
      <c r="DM412" s="14" t="str">
        <f t="shared" si="716"/>
        <v/>
      </c>
      <c r="DN412" s="87">
        <f>IFERROR(DO412*(1-DCFactor)+Results!DP412*DCFactor,"")</f>
        <v>0.2762705882352941</v>
      </c>
      <c r="DO412" s="87">
        <f>(DFactor*Rounds*Number/2+SUM(BV$3:BV400))/(Rounds*Number/2+COUNT(BV$3:BV400))</f>
        <v>0.2656470588235294</v>
      </c>
      <c r="DP412" s="87">
        <f t="shared" si="656"/>
        <v>0.29599999999999999</v>
      </c>
      <c r="DQ412" s="84">
        <f t="shared" si="657"/>
        <v>0</v>
      </c>
      <c r="DR412" s="84">
        <f t="shared" si="658"/>
        <v>0</v>
      </c>
      <c r="DS412" s="87">
        <f t="shared" si="659"/>
        <v>0.33666666666666667</v>
      </c>
      <c r="DT412" s="87">
        <f t="shared" si="660"/>
        <v>0.33666666666666667</v>
      </c>
      <c r="DU412" s="87" t="str">
        <f t="shared" si="661"/>
        <v/>
      </c>
      <c r="DV412" s="86" t="str">
        <f t="shared" si="717"/>
        <v/>
      </c>
      <c r="DW412" s="86" t="str">
        <f t="shared" si="718"/>
        <v/>
      </c>
    </row>
    <row r="413" spans="1:127" x14ac:dyDescent="0.25">
      <c r="A413" s="69">
        <v>411</v>
      </c>
      <c r="B413" s="70" t="str">
        <f>DataEntry!C413</f>
        <v/>
      </c>
      <c r="C413" s="71">
        <f>COUNTIF(D$2:D413,D413)+COUNTIF(G$2:G413,D413)</f>
        <v>210</v>
      </c>
      <c r="D413" s="72" t="str">
        <f t="shared" si="619"/>
        <v/>
      </c>
      <c r="E413" s="70" t="str">
        <f>DataEntry!E413</f>
        <v/>
      </c>
      <c r="F413" s="71">
        <f>COUNTIF(D$2:D413,G413)+COUNTIF(G$2:G413,G413)</f>
        <v>210</v>
      </c>
      <c r="G413" s="72" t="str">
        <f t="shared" si="620"/>
        <v/>
      </c>
      <c r="H413" s="73" t="str">
        <f>DataEntry!G413</f>
        <v/>
      </c>
      <c r="I413" s="73" t="str">
        <f>DataEntry!H413</f>
        <v/>
      </c>
      <c r="J413" s="158" t="str">
        <f t="shared" si="618"/>
        <v/>
      </c>
      <c r="K413" s="156">
        <f t="shared" si="621"/>
        <v>0</v>
      </c>
      <c r="L413" s="224" t="str">
        <f t="shared" si="622"/>
        <v/>
      </c>
      <c r="M413" s="224" t="str">
        <f t="shared" si="623"/>
        <v/>
      </c>
      <c r="N413" s="236" t="str">
        <f t="shared" si="662"/>
        <v/>
      </c>
      <c r="O413" s="22" t="str">
        <f t="shared" si="663"/>
        <v>TG210</v>
      </c>
      <c r="P413" s="248" t="str">
        <f t="shared" si="624"/>
        <v/>
      </c>
      <c r="Q413" s="22" t="str">
        <f t="shared" si="664"/>
        <v>TG210</v>
      </c>
      <c r="R413" s="248" t="str">
        <f t="shared" si="625"/>
        <v/>
      </c>
      <c r="S413" s="74">
        <f t="shared" si="665"/>
        <v>0</v>
      </c>
      <c r="T413" s="75">
        <f t="shared" si="666"/>
        <v>0</v>
      </c>
      <c r="U413" s="76">
        <f t="shared" si="667"/>
        <v>0</v>
      </c>
      <c r="V413" s="74">
        <f t="shared" si="668"/>
        <v>0</v>
      </c>
      <c r="W413" s="75">
        <f t="shared" si="669"/>
        <v>0</v>
      </c>
      <c r="X413" s="76">
        <f t="shared" si="670"/>
        <v>0</v>
      </c>
      <c r="Y413" s="74">
        <f t="shared" si="671"/>
        <v>0</v>
      </c>
      <c r="Z413" s="75">
        <f t="shared" si="672"/>
        <v>0</v>
      </c>
      <c r="AA413" s="76">
        <f t="shared" si="673"/>
        <v>0</v>
      </c>
      <c r="AB413" s="74">
        <f t="shared" si="674"/>
        <v>0</v>
      </c>
      <c r="AC413" s="75">
        <f t="shared" si="675"/>
        <v>0</v>
      </c>
      <c r="AD413" s="76">
        <f t="shared" si="676"/>
        <v>0</v>
      </c>
      <c r="AE413" s="74">
        <f t="shared" si="677"/>
        <v>0</v>
      </c>
      <c r="AF413" s="75">
        <f t="shared" si="678"/>
        <v>0</v>
      </c>
      <c r="AG413" s="76">
        <f t="shared" si="679"/>
        <v>0</v>
      </c>
      <c r="AH413" s="74">
        <f t="shared" si="680"/>
        <v>0</v>
      </c>
      <c r="AI413" s="75">
        <f t="shared" si="681"/>
        <v>0</v>
      </c>
      <c r="AJ413" s="76">
        <f t="shared" si="682"/>
        <v>0</v>
      </c>
      <c r="AK413" s="74">
        <f t="shared" si="683"/>
        <v>0</v>
      </c>
      <c r="AL413" s="75">
        <f t="shared" si="684"/>
        <v>0</v>
      </c>
      <c r="AM413" s="76">
        <f t="shared" si="685"/>
        <v>0</v>
      </c>
      <c r="AN413" s="74">
        <f t="shared" si="686"/>
        <v>0</v>
      </c>
      <c r="AO413" s="75">
        <f t="shared" si="687"/>
        <v>0</v>
      </c>
      <c r="AP413" s="76">
        <f t="shared" si="688"/>
        <v>0</v>
      </c>
      <c r="AQ413" s="77" t="str">
        <f t="shared" si="626"/>
        <v/>
      </c>
      <c r="AR413" s="77" t="str">
        <f t="shared" si="689"/>
        <v/>
      </c>
      <c r="AS413" s="78" t="str">
        <f t="shared" si="690"/>
        <v/>
      </c>
      <c r="AT413" s="77" t="str">
        <f t="shared" si="691"/>
        <v/>
      </c>
      <c r="AU413" s="79">
        <f t="shared" si="719"/>
        <v>0.1</v>
      </c>
      <c r="AV413" s="139">
        <f>DataEntry!P413</f>
        <v>0</v>
      </c>
      <c r="AW413" s="80" t="str">
        <f t="shared" si="627"/>
        <v/>
      </c>
      <c r="AX413" s="80" t="str">
        <f t="shared" si="628"/>
        <v/>
      </c>
      <c r="AY413" s="80" t="str">
        <f t="shared" si="629"/>
        <v/>
      </c>
      <c r="AZ413" s="92" t="str">
        <f>DataEntry!I413</f>
        <v/>
      </c>
      <c r="BA413" s="93" t="str">
        <f>DataEntry!J413</f>
        <v/>
      </c>
      <c r="BB413" s="92" t="str">
        <f>DataEntry!K413</f>
        <v/>
      </c>
      <c r="BC413" s="93" t="str">
        <f>DataEntry!L413</f>
        <v/>
      </c>
      <c r="BD413" s="92" t="str">
        <f>DataEntry!M413</f>
        <v/>
      </c>
      <c r="BE413" s="93" t="str">
        <f>DataEntry!N413</f>
        <v/>
      </c>
      <c r="BF413" s="77" t="str">
        <f t="shared" si="692"/>
        <v/>
      </c>
      <c r="BG413" s="77" t="str">
        <f t="shared" si="693"/>
        <v/>
      </c>
      <c r="BH413" s="77" t="str">
        <f t="shared" si="694"/>
        <v/>
      </c>
      <c r="BI413" s="83">
        <f t="shared" si="695"/>
        <v>0</v>
      </c>
      <c r="BJ413" s="83">
        <f t="shared" si="696"/>
        <v>0</v>
      </c>
      <c r="BK413" s="83">
        <f t="shared" si="697"/>
        <v>0</v>
      </c>
      <c r="BL413" s="84" t="str">
        <f t="shared" si="630"/>
        <v/>
      </c>
      <c r="BM413" s="84" t="str">
        <f t="shared" si="631"/>
        <v/>
      </c>
      <c r="BN413" s="85" t="str">
        <f t="shared" si="698"/>
        <v/>
      </c>
      <c r="BO413" s="84" t="str">
        <f t="shared" si="632"/>
        <v/>
      </c>
      <c r="BP413" s="84" t="str">
        <f t="shared" si="633"/>
        <v/>
      </c>
      <c r="BQ413" s="84" t="str">
        <f t="shared" si="634"/>
        <v/>
      </c>
      <c r="BR413" s="84" t="str">
        <f t="shared" si="699"/>
        <v/>
      </c>
      <c r="BS413" s="84" t="str">
        <f t="shared" si="699"/>
        <v/>
      </c>
      <c r="BT413" s="84" t="str">
        <f t="shared" si="699"/>
        <v/>
      </c>
      <c r="BU413" s="86" t="str">
        <f t="shared" si="700"/>
        <v/>
      </c>
      <c r="BV413" s="86" t="str">
        <f t="shared" si="700"/>
        <v/>
      </c>
      <c r="BW413" s="86" t="str">
        <f t="shared" si="700"/>
        <v/>
      </c>
      <c r="BX413" s="86" t="str">
        <f t="shared" si="701"/>
        <v/>
      </c>
      <c r="BY413" s="86" t="str">
        <f t="shared" si="701"/>
        <v/>
      </c>
      <c r="BZ413" s="86" t="str">
        <f t="shared" si="701"/>
        <v/>
      </c>
      <c r="CA413" s="83">
        <f>IF(AND(DataEntry!B413&gt;=ExFrom,DataEntry!B413&lt;=ExTo),0,IF(AR413&lt;DS413,0,DB413))</f>
        <v>0</v>
      </c>
      <c r="CB413" s="83">
        <f>IF(AND(DataEntry!B413&gt;=ExFrom,DataEntry!B413&lt;=ExTo),0,IF(AT413&lt;DT413,0,DC413))</f>
        <v>0</v>
      </c>
      <c r="CC413" s="14" t="str">
        <f t="shared" si="702"/>
        <v/>
      </c>
      <c r="CD413" s="72" t="str">
        <f t="shared" si="635"/>
        <v/>
      </c>
      <c r="CE413" s="87" t="str">
        <f t="shared" si="703"/>
        <v/>
      </c>
      <c r="CF413" s="88">
        <f t="shared" si="704"/>
        <v>0</v>
      </c>
      <c r="CG413" s="88">
        <f t="shared" si="705"/>
        <v>0</v>
      </c>
      <c r="CH413" s="87" t="str">
        <f t="shared" si="706"/>
        <v/>
      </c>
      <c r="CI413" s="89">
        <f t="shared" si="636"/>
        <v>1</v>
      </c>
      <c r="CJ413" s="89">
        <f t="shared" si="637"/>
        <v>1</v>
      </c>
      <c r="CK413" s="157">
        <f t="shared" si="638"/>
        <v>0</v>
      </c>
      <c r="CL413" s="90">
        <f t="shared" si="639"/>
        <v>0</v>
      </c>
      <c r="CM413" s="157">
        <f t="shared" si="640"/>
        <v>0</v>
      </c>
      <c r="CN413" s="90">
        <f t="shared" si="641"/>
        <v>0</v>
      </c>
      <c r="CO413" s="157">
        <f t="shared" si="642"/>
        <v>0</v>
      </c>
      <c r="CP413" s="90">
        <f t="shared" si="643"/>
        <v>0</v>
      </c>
      <c r="CQ413" s="157">
        <f t="shared" si="644"/>
        <v>0</v>
      </c>
      <c r="CR413" s="90">
        <f t="shared" si="645"/>
        <v>0</v>
      </c>
      <c r="CS413" s="157">
        <f t="shared" si="646"/>
        <v>0</v>
      </c>
      <c r="CT413" s="90">
        <f t="shared" si="647"/>
        <v>0</v>
      </c>
      <c r="CU413" s="157">
        <f t="shared" si="648"/>
        <v>0</v>
      </c>
      <c r="CV413" s="90">
        <f t="shared" si="649"/>
        <v>0</v>
      </c>
      <c r="CW413" s="157">
        <f t="shared" si="650"/>
        <v>0</v>
      </c>
      <c r="CX413" s="90">
        <f t="shared" si="651"/>
        <v>0</v>
      </c>
      <c r="CY413" s="157">
        <f t="shared" si="652"/>
        <v>0</v>
      </c>
      <c r="CZ413" s="90">
        <f t="shared" si="653"/>
        <v>0</v>
      </c>
      <c r="DA413" s="94" t="str">
        <f>DataEntry!B413</f>
        <v/>
      </c>
      <c r="DB413" s="83">
        <f t="shared" si="654"/>
        <v>0</v>
      </c>
      <c r="DC413" s="83">
        <f t="shared" si="655"/>
        <v>0</v>
      </c>
      <c r="DD413" s="145" t="str">
        <f t="shared" si="707"/>
        <v/>
      </c>
      <c r="DE413" s="145" t="str">
        <f t="shared" si="708"/>
        <v/>
      </c>
      <c r="DF413" s="145" t="str">
        <f t="shared" si="709"/>
        <v/>
      </c>
      <c r="DG413" s="145" t="str">
        <f t="shared" si="710"/>
        <v/>
      </c>
      <c r="DH413" s="145" t="str">
        <f t="shared" si="711"/>
        <v/>
      </c>
      <c r="DI413" s="145" t="str">
        <f t="shared" si="712"/>
        <v/>
      </c>
      <c r="DJ413" s="83">
        <f t="shared" si="713"/>
        <v>0</v>
      </c>
      <c r="DK413" s="83">
        <f t="shared" si="714"/>
        <v>0</v>
      </c>
      <c r="DL413" s="84" t="str">
        <f t="shared" si="715"/>
        <v/>
      </c>
      <c r="DM413" s="14" t="str">
        <f t="shared" si="716"/>
        <v/>
      </c>
      <c r="DN413" s="87">
        <f>IFERROR(DO413*(1-DCFactor)+Results!DP413*DCFactor,"")</f>
        <v>0.2762705882352941</v>
      </c>
      <c r="DO413" s="87">
        <f>(DFactor*Rounds*Number/2+SUM(BV$3:BV401))/(Rounds*Number/2+COUNT(BV$3:BV401))</f>
        <v>0.2656470588235294</v>
      </c>
      <c r="DP413" s="87">
        <f t="shared" si="656"/>
        <v>0.29599999999999999</v>
      </c>
      <c r="DQ413" s="84">
        <f t="shared" si="657"/>
        <v>0</v>
      </c>
      <c r="DR413" s="84">
        <f t="shared" si="658"/>
        <v>0</v>
      </c>
      <c r="DS413" s="87">
        <f t="shared" si="659"/>
        <v>0.33666666666666667</v>
      </c>
      <c r="DT413" s="87">
        <f t="shared" si="660"/>
        <v>0.33666666666666667</v>
      </c>
      <c r="DU413" s="87" t="str">
        <f t="shared" si="661"/>
        <v/>
      </c>
      <c r="DV413" s="86" t="str">
        <f t="shared" si="717"/>
        <v/>
      </c>
      <c r="DW413" s="86" t="str">
        <f t="shared" si="718"/>
        <v/>
      </c>
    </row>
    <row r="414" spans="1:127" x14ac:dyDescent="0.25">
      <c r="A414" s="69">
        <v>412</v>
      </c>
      <c r="B414" s="70" t="str">
        <f>DataEntry!C414</f>
        <v/>
      </c>
      <c r="C414" s="71">
        <f>COUNTIF(D$2:D414,D414)+COUNTIF(G$2:G414,D414)</f>
        <v>212</v>
      </c>
      <c r="D414" s="72" t="str">
        <f t="shared" si="619"/>
        <v/>
      </c>
      <c r="E414" s="70" t="str">
        <f>DataEntry!E414</f>
        <v/>
      </c>
      <c r="F414" s="71">
        <f>COUNTIF(D$2:D414,G414)+COUNTIF(G$2:G414,G414)</f>
        <v>212</v>
      </c>
      <c r="G414" s="72" t="str">
        <f t="shared" si="620"/>
        <v/>
      </c>
      <c r="H414" s="73" t="str">
        <f>DataEntry!G414</f>
        <v/>
      </c>
      <c r="I414" s="73" t="str">
        <f>DataEntry!H414</f>
        <v/>
      </c>
      <c r="J414" s="158" t="str">
        <f t="shared" si="618"/>
        <v/>
      </c>
      <c r="K414" s="156">
        <f t="shared" si="621"/>
        <v>0</v>
      </c>
      <c r="L414" s="224" t="str">
        <f t="shared" si="622"/>
        <v/>
      </c>
      <c r="M414" s="224" t="str">
        <f t="shared" si="623"/>
        <v/>
      </c>
      <c r="N414" s="236" t="str">
        <f t="shared" si="662"/>
        <v/>
      </c>
      <c r="O414" s="22" t="str">
        <f t="shared" si="663"/>
        <v>TG212</v>
      </c>
      <c r="P414" s="248" t="str">
        <f t="shared" si="624"/>
        <v/>
      </c>
      <c r="Q414" s="22" t="str">
        <f t="shared" si="664"/>
        <v>TG212</v>
      </c>
      <c r="R414" s="248" t="str">
        <f t="shared" si="625"/>
        <v/>
      </c>
      <c r="S414" s="74">
        <f t="shared" si="665"/>
        <v>0</v>
      </c>
      <c r="T414" s="75">
        <f t="shared" si="666"/>
        <v>0</v>
      </c>
      <c r="U414" s="76">
        <f t="shared" si="667"/>
        <v>0</v>
      </c>
      <c r="V414" s="74">
        <f t="shared" si="668"/>
        <v>0</v>
      </c>
      <c r="W414" s="75">
        <f t="shared" si="669"/>
        <v>0</v>
      </c>
      <c r="X414" s="76">
        <f t="shared" si="670"/>
        <v>0</v>
      </c>
      <c r="Y414" s="74">
        <f t="shared" si="671"/>
        <v>0</v>
      </c>
      <c r="Z414" s="75">
        <f t="shared" si="672"/>
        <v>0</v>
      </c>
      <c r="AA414" s="76">
        <f t="shared" si="673"/>
        <v>0</v>
      </c>
      <c r="AB414" s="74">
        <f t="shared" si="674"/>
        <v>0</v>
      </c>
      <c r="AC414" s="75">
        <f t="shared" si="675"/>
        <v>0</v>
      </c>
      <c r="AD414" s="76">
        <f t="shared" si="676"/>
        <v>0</v>
      </c>
      <c r="AE414" s="74">
        <f t="shared" si="677"/>
        <v>0</v>
      </c>
      <c r="AF414" s="75">
        <f t="shared" si="678"/>
        <v>0</v>
      </c>
      <c r="AG414" s="76">
        <f t="shared" si="679"/>
        <v>0</v>
      </c>
      <c r="AH414" s="74">
        <f t="shared" si="680"/>
        <v>0</v>
      </c>
      <c r="AI414" s="75">
        <f t="shared" si="681"/>
        <v>0</v>
      </c>
      <c r="AJ414" s="76">
        <f t="shared" si="682"/>
        <v>0</v>
      </c>
      <c r="AK414" s="74">
        <f t="shared" si="683"/>
        <v>0</v>
      </c>
      <c r="AL414" s="75">
        <f t="shared" si="684"/>
        <v>0</v>
      </c>
      <c r="AM414" s="76">
        <f t="shared" si="685"/>
        <v>0</v>
      </c>
      <c r="AN414" s="74">
        <f t="shared" si="686"/>
        <v>0</v>
      </c>
      <c r="AO414" s="75">
        <f t="shared" si="687"/>
        <v>0</v>
      </c>
      <c r="AP414" s="76">
        <f t="shared" si="688"/>
        <v>0</v>
      </c>
      <c r="AQ414" s="77" t="str">
        <f t="shared" si="626"/>
        <v/>
      </c>
      <c r="AR414" s="77" t="str">
        <f t="shared" si="689"/>
        <v/>
      </c>
      <c r="AS414" s="78" t="str">
        <f t="shared" si="690"/>
        <v/>
      </c>
      <c r="AT414" s="77" t="str">
        <f t="shared" si="691"/>
        <v/>
      </c>
      <c r="AU414" s="79">
        <f t="shared" si="719"/>
        <v>0.1</v>
      </c>
      <c r="AV414" s="139">
        <f>DataEntry!P414</f>
        <v>0</v>
      </c>
      <c r="AW414" s="80" t="str">
        <f t="shared" si="627"/>
        <v/>
      </c>
      <c r="AX414" s="80" t="str">
        <f t="shared" si="628"/>
        <v/>
      </c>
      <c r="AY414" s="80" t="str">
        <f t="shared" si="629"/>
        <v/>
      </c>
      <c r="AZ414" s="92" t="str">
        <f>DataEntry!I414</f>
        <v/>
      </c>
      <c r="BA414" s="93" t="str">
        <f>DataEntry!J414</f>
        <v/>
      </c>
      <c r="BB414" s="92" t="str">
        <f>DataEntry!K414</f>
        <v/>
      </c>
      <c r="BC414" s="93" t="str">
        <f>DataEntry!L414</f>
        <v/>
      </c>
      <c r="BD414" s="92" t="str">
        <f>DataEntry!M414</f>
        <v/>
      </c>
      <c r="BE414" s="93" t="str">
        <f>DataEntry!N414</f>
        <v/>
      </c>
      <c r="BF414" s="77" t="str">
        <f t="shared" si="692"/>
        <v/>
      </c>
      <c r="BG414" s="77" t="str">
        <f t="shared" si="693"/>
        <v/>
      </c>
      <c r="BH414" s="77" t="str">
        <f t="shared" si="694"/>
        <v/>
      </c>
      <c r="BI414" s="83">
        <f t="shared" si="695"/>
        <v>0</v>
      </c>
      <c r="BJ414" s="83">
        <f t="shared" si="696"/>
        <v>0</v>
      </c>
      <c r="BK414" s="83">
        <f t="shared" si="697"/>
        <v>0</v>
      </c>
      <c r="BL414" s="84" t="str">
        <f t="shared" si="630"/>
        <v/>
      </c>
      <c r="BM414" s="84" t="str">
        <f t="shared" si="631"/>
        <v/>
      </c>
      <c r="BN414" s="85" t="str">
        <f t="shared" si="698"/>
        <v/>
      </c>
      <c r="BO414" s="84" t="str">
        <f t="shared" si="632"/>
        <v/>
      </c>
      <c r="BP414" s="84" t="str">
        <f t="shared" si="633"/>
        <v/>
      </c>
      <c r="BQ414" s="84" t="str">
        <f t="shared" si="634"/>
        <v/>
      </c>
      <c r="BR414" s="84" t="str">
        <f t="shared" si="699"/>
        <v/>
      </c>
      <c r="BS414" s="84" t="str">
        <f t="shared" si="699"/>
        <v/>
      </c>
      <c r="BT414" s="84" t="str">
        <f t="shared" si="699"/>
        <v/>
      </c>
      <c r="BU414" s="86" t="str">
        <f t="shared" si="700"/>
        <v/>
      </c>
      <c r="BV414" s="86" t="str">
        <f t="shared" si="700"/>
        <v/>
      </c>
      <c r="BW414" s="86" t="str">
        <f t="shared" si="700"/>
        <v/>
      </c>
      <c r="BX414" s="86" t="str">
        <f t="shared" si="701"/>
        <v/>
      </c>
      <c r="BY414" s="86" t="str">
        <f t="shared" si="701"/>
        <v/>
      </c>
      <c r="BZ414" s="86" t="str">
        <f t="shared" si="701"/>
        <v/>
      </c>
      <c r="CA414" s="83">
        <f>IF(AND(DataEntry!B414&gt;=ExFrom,DataEntry!B414&lt;=ExTo),0,IF(AR414&lt;DS414,0,DB414))</f>
        <v>0</v>
      </c>
      <c r="CB414" s="83">
        <f>IF(AND(DataEntry!B414&gt;=ExFrom,DataEntry!B414&lt;=ExTo),0,IF(AT414&lt;DT414,0,DC414))</f>
        <v>0</v>
      </c>
      <c r="CC414" s="14" t="str">
        <f t="shared" si="702"/>
        <v/>
      </c>
      <c r="CD414" s="72" t="str">
        <f t="shared" si="635"/>
        <v/>
      </c>
      <c r="CE414" s="87" t="str">
        <f t="shared" si="703"/>
        <v/>
      </c>
      <c r="CF414" s="88">
        <f t="shared" si="704"/>
        <v>0</v>
      </c>
      <c r="CG414" s="88">
        <f t="shared" si="705"/>
        <v>0</v>
      </c>
      <c r="CH414" s="87" t="str">
        <f t="shared" si="706"/>
        <v/>
      </c>
      <c r="CI414" s="89">
        <f t="shared" si="636"/>
        <v>1</v>
      </c>
      <c r="CJ414" s="89">
        <f t="shared" si="637"/>
        <v>1</v>
      </c>
      <c r="CK414" s="157">
        <f t="shared" si="638"/>
        <v>0</v>
      </c>
      <c r="CL414" s="90">
        <f t="shared" si="639"/>
        <v>0</v>
      </c>
      <c r="CM414" s="157">
        <f t="shared" si="640"/>
        <v>0</v>
      </c>
      <c r="CN414" s="90">
        <f t="shared" si="641"/>
        <v>0</v>
      </c>
      <c r="CO414" s="157">
        <f t="shared" si="642"/>
        <v>0</v>
      </c>
      <c r="CP414" s="90">
        <f t="shared" si="643"/>
        <v>0</v>
      </c>
      <c r="CQ414" s="157">
        <f t="shared" si="644"/>
        <v>0</v>
      </c>
      <c r="CR414" s="90">
        <f t="shared" si="645"/>
        <v>0</v>
      </c>
      <c r="CS414" s="157">
        <f t="shared" si="646"/>
        <v>0</v>
      </c>
      <c r="CT414" s="90">
        <f t="shared" si="647"/>
        <v>0</v>
      </c>
      <c r="CU414" s="157">
        <f t="shared" si="648"/>
        <v>0</v>
      </c>
      <c r="CV414" s="90">
        <f t="shared" si="649"/>
        <v>0</v>
      </c>
      <c r="CW414" s="157">
        <f t="shared" si="650"/>
        <v>0</v>
      </c>
      <c r="CX414" s="90">
        <f t="shared" si="651"/>
        <v>0</v>
      </c>
      <c r="CY414" s="157">
        <f t="shared" si="652"/>
        <v>0</v>
      </c>
      <c r="CZ414" s="90">
        <f t="shared" si="653"/>
        <v>0</v>
      </c>
      <c r="DA414" s="94" t="str">
        <f>DataEntry!B414</f>
        <v/>
      </c>
      <c r="DB414" s="83">
        <f t="shared" si="654"/>
        <v>0</v>
      </c>
      <c r="DC414" s="83">
        <f t="shared" si="655"/>
        <v>0</v>
      </c>
      <c r="DD414" s="145" t="str">
        <f t="shared" si="707"/>
        <v/>
      </c>
      <c r="DE414" s="145" t="str">
        <f t="shared" si="708"/>
        <v/>
      </c>
      <c r="DF414" s="145" t="str">
        <f t="shared" si="709"/>
        <v/>
      </c>
      <c r="DG414" s="145" t="str">
        <f t="shared" si="710"/>
        <v/>
      </c>
      <c r="DH414" s="145" t="str">
        <f t="shared" si="711"/>
        <v/>
      </c>
      <c r="DI414" s="145" t="str">
        <f t="shared" si="712"/>
        <v/>
      </c>
      <c r="DJ414" s="83">
        <f t="shared" si="713"/>
        <v>0</v>
      </c>
      <c r="DK414" s="83">
        <f t="shared" si="714"/>
        <v>0</v>
      </c>
      <c r="DL414" s="84" t="str">
        <f t="shared" si="715"/>
        <v/>
      </c>
      <c r="DM414" s="14" t="str">
        <f t="shared" si="716"/>
        <v/>
      </c>
      <c r="DN414" s="87">
        <f>IFERROR(DO414*(1-DCFactor)+Results!DP414*DCFactor,"")</f>
        <v>0.2762705882352941</v>
      </c>
      <c r="DO414" s="87">
        <f>(DFactor*Rounds*Number/2+SUM(BV$3:BV402))/(Rounds*Number/2+COUNT(BV$3:BV402))</f>
        <v>0.2656470588235294</v>
      </c>
      <c r="DP414" s="87">
        <f t="shared" si="656"/>
        <v>0.29599999999999999</v>
      </c>
      <c r="DQ414" s="84">
        <f t="shared" si="657"/>
        <v>0</v>
      </c>
      <c r="DR414" s="84">
        <f t="shared" si="658"/>
        <v>0</v>
      </c>
      <c r="DS414" s="87">
        <f t="shared" si="659"/>
        <v>0.33666666666666667</v>
      </c>
      <c r="DT414" s="87">
        <f t="shared" si="660"/>
        <v>0.33666666666666667</v>
      </c>
      <c r="DU414" s="87" t="str">
        <f t="shared" si="661"/>
        <v/>
      </c>
      <c r="DV414" s="86" t="str">
        <f t="shared" si="717"/>
        <v/>
      </c>
      <c r="DW414" s="86" t="str">
        <f t="shared" si="718"/>
        <v/>
      </c>
    </row>
    <row r="415" spans="1:127" x14ac:dyDescent="0.25">
      <c r="A415" s="69">
        <v>413</v>
      </c>
      <c r="B415" s="70" t="str">
        <f>DataEntry!C415</f>
        <v/>
      </c>
      <c r="C415" s="71">
        <f>COUNTIF(D$2:D415,D415)+COUNTIF(G$2:G415,D415)</f>
        <v>214</v>
      </c>
      <c r="D415" s="72" t="str">
        <f t="shared" si="619"/>
        <v/>
      </c>
      <c r="E415" s="70" t="str">
        <f>DataEntry!E415</f>
        <v/>
      </c>
      <c r="F415" s="71">
        <f>COUNTIF(D$2:D415,G415)+COUNTIF(G$2:G415,G415)</f>
        <v>214</v>
      </c>
      <c r="G415" s="72" t="str">
        <f t="shared" si="620"/>
        <v/>
      </c>
      <c r="H415" s="73" t="str">
        <f>DataEntry!G415</f>
        <v/>
      </c>
      <c r="I415" s="73" t="str">
        <f>DataEntry!H415</f>
        <v/>
      </c>
      <c r="J415" s="158" t="str">
        <f t="shared" si="618"/>
        <v/>
      </c>
      <c r="K415" s="156">
        <f t="shared" si="621"/>
        <v>0</v>
      </c>
      <c r="L415" s="224" t="str">
        <f t="shared" si="622"/>
        <v/>
      </c>
      <c r="M415" s="224" t="str">
        <f t="shared" si="623"/>
        <v/>
      </c>
      <c r="N415" s="236" t="str">
        <f t="shared" si="662"/>
        <v/>
      </c>
      <c r="O415" s="22" t="str">
        <f t="shared" si="663"/>
        <v>TG214</v>
      </c>
      <c r="P415" s="248" t="str">
        <f t="shared" si="624"/>
        <v/>
      </c>
      <c r="Q415" s="22" t="str">
        <f t="shared" si="664"/>
        <v>TG214</v>
      </c>
      <c r="R415" s="248" t="str">
        <f t="shared" si="625"/>
        <v/>
      </c>
      <c r="S415" s="74">
        <f t="shared" si="665"/>
        <v>0</v>
      </c>
      <c r="T415" s="75">
        <f t="shared" si="666"/>
        <v>0</v>
      </c>
      <c r="U415" s="76">
        <f t="shared" si="667"/>
        <v>0</v>
      </c>
      <c r="V415" s="74">
        <f t="shared" si="668"/>
        <v>0</v>
      </c>
      <c r="W415" s="75">
        <f t="shared" si="669"/>
        <v>0</v>
      </c>
      <c r="X415" s="76">
        <f t="shared" si="670"/>
        <v>0</v>
      </c>
      <c r="Y415" s="74">
        <f t="shared" si="671"/>
        <v>0</v>
      </c>
      <c r="Z415" s="75">
        <f t="shared" si="672"/>
        <v>0</v>
      </c>
      <c r="AA415" s="76">
        <f t="shared" si="673"/>
        <v>0</v>
      </c>
      <c r="AB415" s="74">
        <f t="shared" si="674"/>
        <v>0</v>
      </c>
      <c r="AC415" s="75">
        <f t="shared" si="675"/>
        <v>0</v>
      </c>
      <c r="AD415" s="76">
        <f t="shared" si="676"/>
        <v>0</v>
      </c>
      <c r="AE415" s="74">
        <f t="shared" si="677"/>
        <v>0</v>
      </c>
      <c r="AF415" s="75">
        <f t="shared" si="678"/>
        <v>0</v>
      </c>
      <c r="AG415" s="76">
        <f t="shared" si="679"/>
        <v>0</v>
      </c>
      <c r="AH415" s="74">
        <f t="shared" si="680"/>
        <v>0</v>
      </c>
      <c r="AI415" s="75">
        <f t="shared" si="681"/>
        <v>0</v>
      </c>
      <c r="AJ415" s="76">
        <f t="shared" si="682"/>
        <v>0</v>
      </c>
      <c r="AK415" s="74">
        <f t="shared" si="683"/>
        <v>0</v>
      </c>
      <c r="AL415" s="75">
        <f t="shared" si="684"/>
        <v>0</v>
      </c>
      <c r="AM415" s="76">
        <f t="shared" si="685"/>
        <v>0</v>
      </c>
      <c r="AN415" s="74">
        <f t="shared" si="686"/>
        <v>0</v>
      </c>
      <c r="AO415" s="75">
        <f t="shared" si="687"/>
        <v>0</v>
      </c>
      <c r="AP415" s="76">
        <f t="shared" si="688"/>
        <v>0</v>
      </c>
      <c r="AQ415" s="77" t="str">
        <f t="shared" si="626"/>
        <v/>
      </c>
      <c r="AR415" s="77" t="str">
        <f t="shared" si="689"/>
        <v/>
      </c>
      <c r="AS415" s="78" t="str">
        <f t="shared" si="690"/>
        <v/>
      </c>
      <c r="AT415" s="77" t="str">
        <f t="shared" si="691"/>
        <v/>
      </c>
      <c r="AU415" s="79">
        <f t="shared" si="719"/>
        <v>0.1</v>
      </c>
      <c r="AV415" s="139">
        <f>DataEntry!P415</f>
        <v>0</v>
      </c>
      <c r="AW415" s="80" t="str">
        <f t="shared" si="627"/>
        <v/>
      </c>
      <c r="AX415" s="80" t="str">
        <f t="shared" si="628"/>
        <v/>
      </c>
      <c r="AY415" s="80" t="str">
        <f t="shared" si="629"/>
        <v/>
      </c>
      <c r="AZ415" s="92" t="str">
        <f>DataEntry!I415</f>
        <v/>
      </c>
      <c r="BA415" s="93" t="str">
        <f>DataEntry!J415</f>
        <v/>
      </c>
      <c r="BB415" s="92" t="str">
        <f>DataEntry!K415</f>
        <v/>
      </c>
      <c r="BC415" s="93" t="str">
        <f>DataEntry!L415</f>
        <v/>
      </c>
      <c r="BD415" s="92" t="str">
        <f>DataEntry!M415</f>
        <v/>
      </c>
      <c r="BE415" s="93" t="str">
        <f>DataEntry!N415</f>
        <v/>
      </c>
      <c r="BF415" s="77" t="str">
        <f t="shared" si="692"/>
        <v/>
      </c>
      <c r="BG415" s="77" t="str">
        <f t="shared" si="693"/>
        <v/>
      </c>
      <c r="BH415" s="77" t="str">
        <f t="shared" si="694"/>
        <v/>
      </c>
      <c r="BI415" s="83">
        <f t="shared" si="695"/>
        <v>0</v>
      </c>
      <c r="BJ415" s="83">
        <f t="shared" si="696"/>
        <v>0</v>
      </c>
      <c r="BK415" s="83">
        <f t="shared" si="697"/>
        <v>0</v>
      </c>
      <c r="BL415" s="84" t="str">
        <f t="shared" si="630"/>
        <v/>
      </c>
      <c r="BM415" s="84" t="str">
        <f t="shared" si="631"/>
        <v/>
      </c>
      <c r="BN415" s="85" t="str">
        <f t="shared" si="698"/>
        <v/>
      </c>
      <c r="BO415" s="84" t="str">
        <f t="shared" si="632"/>
        <v/>
      </c>
      <c r="BP415" s="84" t="str">
        <f t="shared" si="633"/>
        <v/>
      </c>
      <c r="BQ415" s="84" t="str">
        <f t="shared" si="634"/>
        <v/>
      </c>
      <c r="BR415" s="84" t="str">
        <f t="shared" si="699"/>
        <v/>
      </c>
      <c r="BS415" s="84" t="str">
        <f t="shared" si="699"/>
        <v/>
      </c>
      <c r="BT415" s="84" t="str">
        <f t="shared" si="699"/>
        <v/>
      </c>
      <c r="BU415" s="86" t="str">
        <f t="shared" si="700"/>
        <v/>
      </c>
      <c r="BV415" s="86" t="str">
        <f t="shared" si="700"/>
        <v/>
      </c>
      <c r="BW415" s="86" t="str">
        <f t="shared" si="700"/>
        <v/>
      </c>
      <c r="BX415" s="86" t="str">
        <f t="shared" si="701"/>
        <v/>
      </c>
      <c r="BY415" s="86" t="str">
        <f t="shared" si="701"/>
        <v/>
      </c>
      <c r="BZ415" s="86" t="str">
        <f t="shared" si="701"/>
        <v/>
      </c>
      <c r="CA415" s="83">
        <f>IF(AND(DataEntry!B415&gt;=ExFrom,DataEntry!B415&lt;=ExTo),0,IF(AR415&lt;DS415,0,DB415))</f>
        <v>0</v>
      </c>
      <c r="CB415" s="83">
        <f>IF(AND(DataEntry!B415&gt;=ExFrom,DataEntry!B415&lt;=ExTo),0,IF(AT415&lt;DT415,0,DC415))</f>
        <v>0</v>
      </c>
      <c r="CC415" s="14" t="str">
        <f t="shared" si="702"/>
        <v/>
      </c>
      <c r="CD415" s="72" t="str">
        <f t="shared" si="635"/>
        <v/>
      </c>
      <c r="CE415" s="87" t="str">
        <f t="shared" si="703"/>
        <v/>
      </c>
      <c r="CF415" s="88">
        <f t="shared" si="704"/>
        <v>0</v>
      </c>
      <c r="CG415" s="88">
        <f t="shared" si="705"/>
        <v>0</v>
      </c>
      <c r="CH415" s="87" t="str">
        <f t="shared" si="706"/>
        <v/>
      </c>
      <c r="CI415" s="89">
        <f t="shared" si="636"/>
        <v>1</v>
      </c>
      <c r="CJ415" s="89">
        <f t="shared" si="637"/>
        <v>1</v>
      </c>
      <c r="CK415" s="157">
        <f t="shared" si="638"/>
        <v>0</v>
      </c>
      <c r="CL415" s="90">
        <f t="shared" si="639"/>
        <v>0</v>
      </c>
      <c r="CM415" s="157">
        <f t="shared" si="640"/>
        <v>0</v>
      </c>
      <c r="CN415" s="90">
        <f t="shared" si="641"/>
        <v>0</v>
      </c>
      <c r="CO415" s="157">
        <f t="shared" si="642"/>
        <v>0</v>
      </c>
      <c r="CP415" s="90">
        <f t="shared" si="643"/>
        <v>0</v>
      </c>
      <c r="CQ415" s="157">
        <f t="shared" si="644"/>
        <v>0</v>
      </c>
      <c r="CR415" s="90">
        <f t="shared" si="645"/>
        <v>0</v>
      </c>
      <c r="CS415" s="157">
        <f t="shared" si="646"/>
        <v>0</v>
      </c>
      <c r="CT415" s="90">
        <f t="shared" si="647"/>
        <v>0</v>
      </c>
      <c r="CU415" s="157">
        <f t="shared" si="648"/>
        <v>0</v>
      </c>
      <c r="CV415" s="90">
        <f t="shared" si="649"/>
        <v>0</v>
      </c>
      <c r="CW415" s="157">
        <f t="shared" si="650"/>
        <v>0</v>
      </c>
      <c r="CX415" s="90">
        <f t="shared" si="651"/>
        <v>0</v>
      </c>
      <c r="CY415" s="157">
        <f t="shared" si="652"/>
        <v>0</v>
      </c>
      <c r="CZ415" s="90">
        <f t="shared" si="653"/>
        <v>0</v>
      </c>
      <c r="DA415" s="94" t="str">
        <f>DataEntry!B415</f>
        <v/>
      </c>
      <c r="DB415" s="83">
        <f t="shared" si="654"/>
        <v>0</v>
      </c>
      <c r="DC415" s="83">
        <f t="shared" si="655"/>
        <v>0</v>
      </c>
      <c r="DD415" s="145" t="str">
        <f t="shared" si="707"/>
        <v/>
      </c>
      <c r="DE415" s="145" t="str">
        <f t="shared" si="708"/>
        <v/>
      </c>
      <c r="DF415" s="145" t="str">
        <f t="shared" si="709"/>
        <v/>
      </c>
      <c r="DG415" s="145" t="str">
        <f t="shared" si="710"/>
        <v/>
      </c>
      <c r="DH415" s="145" t="str">
        <f t="shared" si="711"/>
        <v/>
      </c>
      <c r="DI415" s="145" t="str">
        <f t="shared" si="712"/>
        <v/>
      </c>
      <c r="DJ415" s="83">
        <f t="shared" si="713"/>
        <v>0</v>
      </c>
      <c r="DK415" s="83">
        <f t="shared" si="714"/>
        <v>0</v>
      </c>
      <c r="DL415" s="84" t="str">
        <f t="shared" si="715"/>
        <v/>
      </c>
      <c r="DM415" s="14" t="str">
        <f t="shared" si="716"/>
        <v/>
      </c>
      <c r="DN415" s="87">
        <f>IFERROR(DO415*(1-DCFactor)+Results!DP415*DCFactor,"")</f>
        <v>0.2762705882352941</v>
      </c>
      <c r="DO415" s="87">
        <f>(DFactor*Rounds*Number/2+SUM(BV$3:BV403))/(Rounds*Number/2+COUNT(BV$3:BV403))</f>
        <v>0.2656470588235294</v>
      </c>
      <c r="DP415" s="87">
        <f t="shared" si="656"/>
        <v>0.29599999999999999</v>
      </c>
      <c r="DQ415" s="84">
        <f t="shared" si="657"/>
        <v>0</v>
      </c>
      <c r="DR415" s="84">
        <f t="shared" si="658"/>
        <v>0</v>
      </c>
      <c r="DS415" s="87">
        <f t="shared" si="659"/>
        <v>0.33666666666666667</v>
      </c>
      <c r="DT415" s="87">
        <f t="shared" si="660"/>
        <v>0.33666666666666667</v>
      </c>
      <c r="DU415" s="87" t="str">
        <f t="shared" si="661"/>
        <v/>
      </c>
      <c r="DV415" s="86" t="str">
        <f t="shared" si="717"/>
        <v/>
      </c>
      <c r="DW415" s="86" t="str">
        <f t="shared" si="718"/>
        <v/>
      </c>
    </row>
    <row r="416" spans="1:127" x14ac:dyDescent="0.25">
      <c r="A416" s="69">
        <v>414</v>
      </c>
      <c r="B416" s="70" t="str">
        <f>DataEntry!C416</f>
        <v/>
      </c>
      <c r="C416" s="71">
        <f>COUNTIF(D$2:D416,D416)+COUNTIF(G$2:G416,D416)</f>
        <v>216</v>
      </c>
      <c r="D416" s="72" t="str">
        <f t="shared" si="619"/>
        <v/>
      </c>
      <c r="E416" s="70" t="str">
        <f>DataEntry!E416</f>
        <v/>
      </c>
      <c r="F416" s="71">
        <f>COUNTIF(D$2:D416,G416)+COUNTIF(G$2:G416,G416)</f>
        <v>216</v>
      </c>
      <c r="G416" s="72" t="str">
        <f t="shared" si="620"/>
        <v/>
      </c>
      <c r="H416" s="73" t="str">
        <f>DataEntry!G416</f>
        <v/>
      </c>
      <c r="I416" s="73" t="str">
        <f>DataEntry!H416</f>
        <v/>
      </c>
      <c r="J416" s="158" t="str">
        <f t="shared" si="618"/>
        <v/>
      </c>
      <c r="K416" s="156">
        <f t="shared" si="621"/>
        <v>0</v>
      </c>
      <c r="L416" s="224" t="str">
        <f t="shared" si="622"/>
        <v/>
      </c>
      <c r="M416" s="224" t="str">
        <f t="shared" si="623"/>
        <v/>
      </c>
      <c r="N416" s="236" t="str">
        <f t="shared" si="662"/>
        <v/>
      </c>
      <c r="O416" s="22" t="str">
        <f t="shared" si="663"/>
        <v>TG216</v>
      </c>
      <c r="P416" s="248" t="str">
        <f t="shared" si="624"/>
        <v/>
      </c>
      <c r="Q416" s="22" t="str">
        <f t="shared" si="664"/>
        <v>TG216</v>
      </c>
      <c r="R416" s="248" t="str">
        <f t="shared" si="625"/>
        <v/>
      </c>
      <c r="S416" s="74">
        <f t="shared" si="665"/>
        <v>0</v>
      </c>
      <c r="T416" s="75">
        <f t="shared" si="666"/>
        <v>0</v>
      </c>
      <c r="U416" s="76">
        <f t="shared" si="667"/>
        <v>0</v>
      </c>
      <c r="V416" s="74">
        <f t="shared" si="668"/>
        <v>0</v>
      </c>
      <c r="W416" s="75">
        <f t="shared" si="669"/>
        <v>0</v>
      </c>
      <c r="X416" s="76">
        <f t="shared" si="670"/>
        <v>0</v>
      </c>
      <c r="Y416" s="74">
        <f t="shared" si="671"/>
        <v>0</v>
      </c>
      <c r="Z416" s="75">
        <f t="shared" si="672"/>
        <v>0</v>
      </c>
      <c r="AA416" s="76">
        <f t="shared" si="673"/>
        <v>0</v>
      </c>
      <c r="AB416" s="74">
        <f t="shared" si="674"/>
        <v>0</v>
      </c>
      <c r="AC416" s="75">
        <f t="shared" si="675"/>
        <v>0</v>
      </c>
      <c r="AD416" s="76">
        <f t="shared" si="676"/>
        <v>0</v>
      </c>
      <c r="AE416" s="74">
        <f t="shared" si="677"/>
        <v>0</v>
      </c>
      <c r="AF416" s="75">
        <f t="shared" si="678"/>
        <v>0</v>
      </c>
      <c r="AG416" s="76">
        <f t="shared" si="679"/>
        <v>0</v>
      </c>
      <c r="AH416" s="74">
        <f t="shared" si="680"/>
        <v>0</v>
      </c>
      <c r="AI416" s="75">
        <f t="shared" si="681"/>
        <v>0</v>
      </c>
      <c r="AJ416" s="76">
        <f t="shared" si="682"/>
        <v>0</v>
      </c>
      <c r="AK416" s="74">
        <f t="shared" si="683"/>
        <v>0</v>
      </c>
      <c r="AL416" s="75">
        <f t="shared" si="684"/>
        <v>0</v>
      </c>
      <c r="AM416" s="76">
        <f t="shared" si="685"/>
        <v>0</v>
      </c>
      <c r="AN416" s="74">
        <f t="shared" si="686"/>
        <v>0</v>
      </c>
      <c r="AO416" s="75">
        <f t="shared" si="687"/>
        <v>0</v>
      </c>
      <c r="AP416" s="76">
        <f t="shared" si="688"/>
        <v>0</v>
      </c>
      <c r="AQ416" s="77" t="str">
        <f t="shared" si="626"/>
        <v/>
      </c>
      <c r="AR416" s="77" t="str">
        <f t="shared" si="689"/>
        <v/>
      </c>
      <c r="AS416" s="78" t="str">
        <f t="shared" si="690"/>
        <v/>
      </c>
      <c r="AT416" s="77" t="str">
        <f t="shared" si="691"/>
        <v/>
      </c>
      <c r="AU416" s="79">
        <f t="shared" si="719"/>
        <v>0.1</v>
      </c>
      <c r="AV416" s="139">
        <f>DataEntry!P416</f>
        <v>0</v>
      </c>
      <c r="AW416" s="80" t="str">
        <f t="shared" si="627"/>
        <v/>
      </c>
      <c r="AX416" s="80" t="str">
        <f t="shared" si="628"/>
        <v/>
      </c>
      <c r="AY416" s="80" t="str">
        <f t="shared" si="629"/>
        <v/>
      </c>
      <c r="AZ416" s="92" t="str">
        <f>DataEntry!I416</f>
        <v/>
      </c>
      <c r="BA416" s="93" t="str">
        <f>DataEntry!J416</f>
        <v/>
      </c>
      <c r="BB416" s="92" t="str">
        <f>DataEntry!K416</f>
        <v/>
      </c>
      <c r="BC416" s="93" t="str">
        <f>DataEntry!L416</f>
        <v/>
      </c>
      <c r="BD416" s="92" t="str">
        <f>DataEntry!M416</f>
        <v/>
      </c>
      <c r="BE416" s="93" t="str">
        <f>DataEntry!N416</f>
        <v/>
      </c>
      <c r="BF416" s="77" t="str">
        <f t="shared" si="692"/>
        <v/>
      </c>
      <c r="BG416" s="77" t="str">
        <f t="shared" si="693"/>
        <v/>
      </c>
      <c r="BH416" s="77" t="str">
        <f t="shared" si="694"/>
        <v/>
      </c>
      <c r="BI416" s="83">
        <f t="shared" si="695"/>
        <v>0</v>
      </c>
      <c r="BJ416" s="83">
        <f t="shared" si="696"/>
        <v>0</v>
      </c>
      <c r="BK416" s="83">
        <f t="shared" si="697"/>
        <v>0</v>
      </c>
      <c r="BL416" s="84" t="str">
        <f t="shared" si="630"/>
        <v/>
      </c>
      <c r="BM416" s="84" t="str">
        <f t="shared" si="631"/>
        <v/>
      </c>
      <c r="BN416" s="85" t="str">
        <f t="shared" si="698"/>
        <v/>
      </c>
      <c r="BO416" s="84" t="str">
        <f t="shared" si="632"/>
        <v/>
      </c>
      <c r="BP416" s="84" t="str">
        <f t="shared" si="633"/>
        <v/>
      </c>
      <c r="BQ416" s="84" t="str">
        <f t="shared" si="634"/>
        <v/>
      </c>
      <c r="BR416" s="84" t="str">
        <f t="shared" si="699"/>
        <v/>
      </c>
      <c r="BS416" s="84" t="str">
        <f t="shared" si="699"/>
        <v/>
      </c>
      <c r="BT416" s="84" t="str">
        <f t="shared" si="699"/>
        <v/>
      </c>
      <c r="BU416" s="86" t="str">
        <f t="shared" si="700"/>
        <v/>
      </c>
      <c r="BV416" s="86" t="str">
        <f t="shared" si="700"/>
        <v/>
      </c>
      <c r="BW416" s="86" t="str">
        <f t="shared" si="700"/>
        <v/>
      </c>
      <c r="BX416" s="86" t="str">
        <f t="shared" si="701"/>
        <v/>
      </c>
      <c r="BY416" s="86" t="str">
        <f t="shared" si="701"/>
        <v/>
      </c>
      <c r="BZ416" s="86" t="str">
        <f t="shared" si="701"/>
        <v/>
      </c>
      <c r="CA416" s="83">
        <f>IF(AND(DataEntry!B416&gt;=ExFrom,DataEntry!B416&lt;=ExTo),0,IF(AR416&lt;DS416,0,DB416))</f>
        <v>0</v>
      </c>
      <c r="CB416" s="83">
        <f>IF(AND(DataEntry!B416&gt;=ExFrom,DataEntry!B416&lt;=ExTo),0,IF(AT416&lt;DT416,0,DC416))</f>
        <v>0</v>
      </c>
      <c r="CC416" s="14" t="str">
        <f t="shared" si="702"/>
        <v/>
      </c>
      <c r="CD416" s="72" t="str">
        <f t="shared" si="635"/>
        <v/>
      </c>
      <c r="CE416" s="87" t="str">
        <f t="shared" si="703"/>
        <v/>
      </c>
      <c r="CF416" s="88">
        <f t="shared" si="704"/>
        <v>0</v>
      </c>
      <c r="CG416" s="88">
        <f t="shared" si="705"/>
        <v>0</v>
      </c>
      <c r="CH416" s="87" t="str">
        <f t="shared" si="706"/>
        <v/>
      </c>
      <c r="CI416" s="89">
        <f t="shared" si="636"/>
        <v>1</v>
      </c>
      <c r="CJ416" s="89">
        <f t="shared" si="637"/>
        <v>1</v>
      </c>
      <c r="CK416" s="157">
        <f t="shared" si="638"/>
        <v>0</v>
      </c>
      <c r="CL416" s="90">
        <f t="shared" si="639"/>
        <v>0</v>
      </c>
      <c r="CM416" s="157">
        <f t="shared" si="640"/>
        <v>0</v>
      </c>
      <c r="CN416" s="90">
        <f t="shared" si="641"/>
        <v>0</v>
      </c>
      <c r="CO416" s="157">
        <f t="shared" si="642"/>
        <v>0</v>
      </c>
      <c r="CP416" s="90">
        <f t="shared" si="643"/>
        <v>0</v>
      </c>
      <c r="CQ416" s="157">
        <f t="shared" si="644"/>
        <v>0</v>
      </c>
      <c r="CR416" s="90">
        <f t="shared" si="645"/>
        <v>0</v>
      </c>
      <c r="CS416" s="157">
        <f t="shared" si="646"/>
        <v>0</v>
      </c>
      <c r="CT416" s="90">
        <f t="shared" si="647"/>
        <v>0</v>
      </c>
      <c r="CU416" s="157">
        <f t="shared" si="648"/>
        <v>0</v>
      </c>
      <c r="CV416" s="90">
        <f t="shared" si="649"/>
        <v>0</v>
      </c>
      <c r="CW416" s="157">
        <f t="shared" si="650"/>
        <v>0</v>
      </c>
      <c r="CX416" s="90">
        <f t="shared" si="651"/>
        <v>0</v>
      </c>
      <c r="CY416" s="157">
        <f t="shared" si="652"/>
        <v>0</v>
      </c>
      <c r="CZ416" s="90">
        <f t="shared" si="653"/>
        <v>0</v>
      </c>
      <c r="DA416" s="94" t="str">
        <f>DataEntry!B416</f>
        <v/>
      </c>
      <c r="DB416" s="83">
        <f t="shared" si="654"/>
        <v>0</v>
      </c>
      <c r="DC416" s="83">
        <f t="shared" si="655"/>
        <v>0</v>
      </c>
      <c r="DD416" s="145" t="str">
        <f t="shared" si="707"/>
        <v/>
      </c>
      <c r="DE416" s="145" t="str">
        <f t="shared" si="708"/>
        <v/>
      </c>
      <c r="DF416" s="145" t="str">
        <f t="shared" si="709"/>
        <v/>
      </c>
      <c r="DG416" s="145" t="str">
        <f t="shared" si="710"/>
        <v/>
      </c>
      <c r="DH416" s="145" t="str">
        <f t="shared" si="711"/>
        <v/>
      </c>
      <c r="DI416" s="145" t="str">
        <f t="shared" si="712"/>
        <v/>
      </c>
      <c r="DJ416" s="83">
        <f t="shared" si="713"/>
        <v>0</v>
      </c>
      <c r="DK416" s="83">
        <f t="shared" si="714"/>
        <v>0</v>
      </c>
      <c r="DL416" s="84" t="str">
        <f t="shared" si="715"/>
        <v/>
      </c>
      <c r="DM416" s="14" t="str">
        <f t="shared" si="716"/>
        <v/>
      </c>
      <c r="DN416" s="87">
        <f>IFERROR(DO416*(1-DCFactor)+Results!DP416*DCFactor,"")</f>
        <v>0.2762705882352941</v>
      </c>
      <c r="DO416" s="87">
        <f>(DFactor*Rounds*Number/2+SUM(BV$3:BV404))/(Rounds*Number/2+COUNT(BV$3:BV404))</f>
        <v>0.2656470588235294</v>
      </c>
      <c r="DP416" s="87">
        <f t="shared" si="656"/>
        <v>0.29599999999999999</v>
      </c>
      <c r="DQ416" s="84">
        <f t="shared" si="657"/>
        <v>0</v>
      </c>
      <c r="DR416" s="84">
        <f t="shared" si="658"/>
        <v>0</v>
      </c>
      <c r="DS416" s="87">
        <f t="shared" si="659"/>
        <v>0.33666666666666667</v>
      </c>
      <c r="DT416" s="87">
        <f t="shared" si="660"/>
        <v>0.33666666666666667</v>
      </c>
      <c r="DU416" s="87" t="str">
        <f t="shared" si="661"/>
        <v/>
      </c>
      <c r="DV416" s="86" t="str">
        <f t="shared" si="717"/>
        <v/>
      </c>
      <c r="DW416" s="86" t="str">
        <f t="shared" si="718"/>
        <v/>
      </c>
    </row>
    <row r="417" spans="1:127" x14ac:dyDescent="0.25">
      <c r="A417" s="69">
        <v>415</v>
      </c>
      <c r="B417" s="70" t="str">
        <f>DataEntry!C417</f>
        <v/>
      </c>
      <c r="C417" s="71">
        <f>COUNTIF(D$2:D417,D417)+COUNTIF(G$2:G417,D417)</f>
        <v>218</v>
      </c>
      <c r="D417" s="72" t="str">
        <f t="shared" si="619"/>
        <v/>
      </c>
      <c r="E417" s="70" t="str">
        <f>DataEntry!E417</f>
        <v/>
      </c>
      <c r="F417" s="71">
        <f>COUNTIF(D$2:D417,G417)+COUNTIF(G$2:G417,G417)</f>
        <v>218</v>
      </c>
      <c r="G417" s="72" t="str">
        <f t="shared" si="620"/>
        <v/>
      </c>
      <c r="H417" s="73" t="str">
        <f>DataEntry!G417</f>
        <v/>
      </c>
      <c r="I417" s="73" t="str">
        <f>DataEntry!H417</f>
        <v/>
      </c>
      <c r="J417" s="158" t="str">
        <f t="shared" si="618"/>
        <v/>
      </c>
      <c r="K417" s="156">
        <f t="shared" si="621"/>
        <v>0</v>
      </c>
      <c r="L417" s="224" t="str">
        <f t="shared" si="622"/>
        <v/>
      </c>
      <c r="M417" s="224" t="str">
        <f t="shared" si="623"/>
        <v/>
      </c>
      <c r="N417" s="236" t="str">
        <f t="shared" si="662"/>
        <v/>
      </c>
      <c r="O417" s="22" t="str">
        <f t="shared" si="663"/>
        <v>TG218</v>
      </c>
      <c r="P417" s="248" t="str">
        <f t="shared" si="624"/>
        <v/>
      </c>
      <c r="Q417" s="22" t="str">
        <f t="shared" si="664"/>
        <v>TG218</v>
      </c>
      <c r="R417" s="248" t="str">
        <f t="shared" si="625"/>
        <v/>
      </c>
      <c r="S417" s="74">
        <f t="shared" si="665"/>
        <v>0</v>
      </c>
      <c r="T417" s="75">
        <f t="shared" si="666"/>
        <v>0</v>
      </c>
      <c r="U417" s="76">
        <f t="shared" si="667"/>
        <v>0</v>
      </c>
      <c r="V417" s="74">
        <f t="shared" si="668"/>
        <v>0</v>
      </c>
      <c r="W417" s="75">
        <f t="shared" si="669"/>
        <v>0</v>
      </c>
      <c r="X417" s="76">
        <f t="shared" si="670"/>
        <v>0</v>
      </c>
      <c r="Y417" s="74">
        <f t="shared" si="671"/>
        <v>0</v>
      </c>
      <c r="Z417" s="75">
        <f t="shared" si="672"/>
        <v>0</v>
      </c>
      <c r="AA417" s="76">
        <f t="shared" si="673"/>
        <v>0</v>
      </c>
      <c r="AB417" s="74">
        <f t="shared" si="674"/>
        <v>0</v>
      </c>
      <c r="AC417" s="75">
        <f t="shared" si="675"/>
        <v>0</v>
      </c>
      <c r="AD417" s="76">
        <f t="shared" si="676"/>
        <v>0</v>
      </c>
      <c r="AE417" s="74">
        <f t="shared" si="677"/>
        <v>0</v>
      </c>
      <c r="AF417" s="75">
        <f t="shared" si="678"/>
        <v>0</v>
      </c>
      <c r="AG417" s="76">
        <f t="shared" si="679"/>
        <v>0</v>
      </c>
      <c r="AH417" s="74">
        <f t="shared" si="680"/>
        <v>0</v>
      </c>
      <c r="AI417" s="75">
        <f t="shared" si="681"/>
        <v>0</v>
      </c>
      <c r="AJ417" s="76">
        <f t="shared" si="682"/>
        <v>0</v>
      </c>
      <c r="AK417" s="74">
        <f t="shared" si="683"/>
        <v>0</v>
      </c>
      <c r="AL417" s="75">
        <f t="shared" si="684"/>
        <v>0</v>
      </c>
      <c r="AM417" s="76">
        <f t="shared" si="685"/>
        <v>0</v>
      </c>
      <c r="AN417" s="74">
        <f t="shared" si="686"/>
        <v>0</v>
      </c>
      <c r="AO417" s="75">
        <f t="shared" si="687"/>
        <v>0</v>
      </c>
      <c r="AP417" s="76">
        <f t="shared" si="688"/>
        <v>0</v>
      </c>
      <c r="AQ417" s="77" t="str">
        <f t="shared" si="626"/>
        <v/>
      </c>
      <c r="AR417" s="77" t="str">
        <f t="shared" si="689"/>
        <v/>
      </c>
      <c r="AS417" s="78" t="str">
        <f t="shared" si="690"/>
        <v/>
      </c>
      <c r="AT417" s="77" t="str">
        <f t="shared" si="691"/>
        <v/>
      </c>
      <c r="AU417" s="79">
        <f t="shared" si="719"/>
        <v>0.1</v>
      </c>
      <c r="AV417" s="139">
        <f>DataEntry!P417</f>
        <v>0</v>
      </c>
      <c r="AW417" s="80" t="str">
        <f t="shared" si="627"/>
        <v/>
      </c>
      <c r="AX417" s="80" t="str">
        <f t="shared" si="628"/>
        <v/>
      </c>
      <c r="AY417" s="80" t="str">
        <f t="shared" si="629"/>
        <v/>
      </c>
      <c r="AZ417" s="92" t="str">
        <f>DataEntry!I417</f>
        <v/>
      </c>
      <c r="BA417" s="93" t="str">
        <f>DataEntry!J417</f>
        <v/>
      </c>
      <c r="BB417" s="92" t="str">
        <f>DataEntry!K417</f>
        <v/>
      </c>
      <c r="BC417" s="93" t="str">
        <f>DataEntry!L417</f>
        <v/>
      </c>
      <c r="BD417" s="92" t="str">
        <f>DataEntry!M417</f>
        <v/>
      </c>
      <c r="BE417" s="93" t="str">
        <f>DataEntry!N417</f>
        <v/>
      </c>
      <c r="BF417" s="77" t="str">
        <f t="shared" si="692"/>
        <v/>
      </c>
      <c r="BG417" s="77" t="str">
        <f t="shared" si="693"/>
        <v/>
      </c>
      <c r="BH417" s="77" t="str">
        <f t="shared" si="694"/>
        <v/>
      </c>
      <c r="BI417" s="83">
        <f t="shared" si="695"/>
        <v>0</v>
      </c>
      <c r="BJ417" s="83">
        <f t="shared" si="696"/>
        <v>0</v>
      </c>
      <c r="BK417" s="83">
        <f t="shared" si="697"/>
        <v>0</v>
      </c>
      <c r="BL417" s="84" t="str">
        <f t="shared" si="630"/>
        <v/>
      </c>
      <c r="BM417" s="84" t="str">
        <f t="shared" si="631"/>
        <v/>
      </c>
      <c r="BN417" s="85" t="str">
        <f t="shared" si="698"/>
        <v/>
      </c>
      <c r="BO417" s="84" t="str">
        <f t="shared" si="632"/>
        <v/>
      </c>
      <c r="BP417" s="84" t="str">
        <f t="shared" si="633"/>
        <v/>
      </c>
      <c r="BQ417" s="84" t="str">
        <f t="shared" si="634"/>
        <v/>
      </c>
      <c r="BR417" s="84" t="str">
        <f t="shared" si="699"/>
        <v/>
      </c>
      <c r="BS417" s="84" t="str">
        <f t="shared" si="699"/>
        <v/>
      </c>
      <c r="BT417" s="84" t="str">
        <f t="shared" si="699"/>
        <v/>
      </c>
      <c r="BU417" s="86" t="str">
        <f t="shared" si="700"/>
        <v/>
      </c>
      <c r="BV417" s="86" t="str">
        <f t="shared" si="700"/>
        <v/>
      </c>
      <c r="BW417" s="86" t="str">
        <f t="shared" si="700"/>
        <v/>
      </c>
      <c r="BX417" s="86" t="str">
        <f t="shared" si="701"/>
        <v/>
      </c>
      <c r="BY417" s="86" t="str">
        <f t="shared" si="701"/>
        <v/>
      </c>
      <c r="BZ417" s="86" t="str">
        <f t="shared" si="701"/>
        <v/>
      </c>
      <c r="CA417" s="83">
        <f>IF(AND(DataEntry!B417&gt;=ExFrom,DataEntry!B417&lt;=ExTo),0,IF(AR417&lt;DS417,0,DB417))</f>
        <v>0</v>
      </c>
      <c r="CB417" s="83">
        <f>IF(AND(DataEntry!B417&gt;=ExFrom,DataEntry!B417&lt;=ExTo),0,IF(AT417&lt;DT417,0,DC417))</f>
        <v>0</v>
      </c>
      <c r="CC417" s="14" t="str">
        <f t="shared" si="702"/>
        <v/>
      </c>
      <c r="CD417" s="72" t="str">
        <f t="shared" si="635"/>
        <v/>
      </c>
      <c r="CE417" s="87" t="str">
        <f t="shared" si="703"/>
        <v/>
      </c>
      <c r="CF417" s="88">
        <f t="shared" si="704"/>
        <v>0</v>
      </c>
      <c r="CG417" s="88">
        <f t="shared" si="705"/>
        <v>0</v>
      </c>
      <c r="CH417" s="87" t="str">
        <f t="shared" si="706"/>
        <v/>
      </c>
      <c r="CI417" s="89">
        <f t="shared" si="636"/>
        <v>1</v>
      </c>
      <c r="CJ417" s="89">
        <f t="shared" si="637"/>
        <v>1</v>
      </c>
      <c r="CK417" s="157">
        <f t="shared" si="638"/>
        <v>0</v>
      </c>
      <c r="CL417" s="90">
        <f t="shared" si="639"/>
        <v>0</v>
      </c>
      <c r="CM417" s="157">
        <f t="shared" si="640"/>
        <v>0</v>
      </c>
      <c r="CN417" s="90">
        <f t="shared" si="641"/>
        <v>0</v>
      </c>
      <c r="CO417" s="157">
        <f t="shared" si="642"/>
        <v>0</v>
      </c>
      <c r="CP417" s="90">
        <f t="shared" si="643"/>
        <v>0</v>
      </c>
      <c r="CQ417" s="157">
        <f t="shared" si="644"/>
        <v>0</v>
      </c>
      <c r="CR417" s="90">
        <f t="shared" si="645"/>
        <v>0</v>
      </c>
      <c r="CS417" s="157">
        <f t="shared" si="646"/>
        <v>0</v>
      </c>
      <c r="CT417" s="90">
        <f t="shared" si="647"/>
        <v>0</v>
      </c>
      <c r="CU417" s="157">
        <f t="shared" si="648"/>
        <v>0</v>
      </c>
      <c r="CV417" s="90">
        <f t="shared" si="649"/>
        <v>0</v>
      </c>
      <c r="CW417" s="157">
        <f t="shared" si="650"/>
        <v>0</v>
      </c>
      <c r="CX417" s="90">
        <f t="shared" si="651"/>
        <v>0</v>
      </c>
      <c r="CY417" s="157">
        <f t="shared" si="652"/>
        <v>0</v>
      </c>
      <c r="CZ417" s="90">
        <f t="shared" si="653"/>
        <v>0</v>
      </c>
      <c r="DA417" s="94" t="str">
        <f>DataEntry!B417</f>
        <v/>
      </c>
      <c r="DB417" s="83">
        <f t="shared" si="654"/>
        <v>0</v>
      </c>
      <c r="DC417" s="83">
        <f t="shared" si="655"/>
        <v>0</v>
      </c>
      <c r="DD417" s="145" t="str">
        <f t="shared" si="707"/>
        <v/>
      </c>
      <c r="DE417" s="145" t="str">
        <f t="shared" si="708"/>
        <v/>
      </c>
      <c r="DF417" s="145" t="str">
        <f t="shared" si="709"/>
        <v/>
      </c>
      <c r="DG417" s="145" t="str">
        <f t="shared" si="710"/>
        <v/>
      </c>
      <c r="DH417" s="145" t="str">
        <f t="shared" si="711"/>
        <v/>
      </c>
      <c r="DI417" s="145" t="str">
        <f t="shared" si="712"/>
        <v/>
      </c>
      <c r="DJ417" s="83">
        <f t="shared" si="713"/>
        <v>0</v>
      </c>
      <c r="DK417" s="83">
        <f t="shared" si="714"/>
        <v>0</v>
      </c>
      <c r="DL417" s="84" t="str">
        <f t="shared" si="715"/>
        <v/>
      </c>
      <c r="DM417" s="14" t="str">
        <f t="shared" si="716"/>
        <v/>
      </c>
      <c r="DN417" s="87">
        <f>IFERROR(DO417*(1-DCFactor)+Results!DP417*DCFactor,"")</f>
        <v>0.2762705882352941</v>
      </c>
      <c r="DO417" s="87">
        <f>(DFactor*Rounds*Number/2+SUM(BV$3:BV405))/(Rounds*Number/2+COUNT(BV$3:BV405))</f>
        <v>0.2656470588235294</v>
      </c>
      <c r="DP417" s="87">
        <f t="shared" si="656"/>
        <v>0.29599999999999999</v>
      </c>
      <c r="DQ417" s="84">
        <f t="shared" si="657"/>
        <v>0</v>
      </c>
      <c r="DR417" s="84">
        <f t="shared" si="658"/>
        <v>0</v>
      </c>
      <c r="DS417" s="87">
        <f t="shared" si="659"/>
        <v>0.33666666666666667</v>
      </c>
      <c r="DT417" s="87">
        <f t="shared" si="660"/>
        <v>0.33666666666666667</v>
      </c>
      <c r="DU417" s="87" t="str">
        <f t="shared" si="661"/>
        <v/>
      </c>
      <c r="DV417" s="86" t="str">
        <f t="shared" si="717"/>
        <v/>
      </c>
      <c r="DW417" s="86" t="str">
        <f t="shared" si="718"/>
        <v/>
      </c>
    </row>
    <row r="418" spans="1:127" x14ac:dyDescent="0.25">
      <c r="A418" s="69">
        <v>416</v>
      </c>
      <c r="B418" s="70" t="str">
        <f>DataEntry!C418</f>
        <v/>
      </c>
      <c r="C418" s="71">
        <f>COUNTIF(D$2:D418,D418)+COUNTIF(G$2:G418,D418)</f>
        <v>220</v>
      </c>
      <c r="D418" s="72" t="str">
        <f t="shared" si="619"/>
        <v/>
      </c>
      <c r="E418" s="70" t="str">
        <f>DataEntry!E418</f>
        <v/>
      </c>
      <c r="F418" s="71">
        <f>COUNTIF(D$2:D418,G418)+COUNTIF(G$2:G418,G418)</f>
        <v>220</v>
      </c>
      <c r="G418" s="72" t="str">
        <f t="shared" si="620"/>
        <v/>
      </c>
      <c r="H418" s="73" t="str">
        <f>DataEntry!G418</f>
        <v/>
      </c>
      <c r="I418" s="73" t="str">
        <f>DataEntry!H418</f>
        <v/>
      </c>
      <c r="J418" s="158" t="str">
        <f t="shared" si="618"/>
        <v/>
      </c>
      <c r="K418" s="156">
        <f t="shared" si="621"/>
        <v>0</v>
      </c>
      <c r="L418" s="224" t="str">
        <f t="shared" si="622"/>
        <v/>
      </c>
      <c r="M418" s="224" t="str">
        <f t="shared" si="623"/>
        <v/>
      </c>
      <c r="N418" s="236" t="str">
        <f t="shared" si="662"/>
        <v/>
      </c>
      <c r="O418" s="22" t="str">
        <f t="shared" si="663"/>
        <v>TG220</v>
      </c>
      <c r="P418" s="248" t="str">
        <f t="shared" si="624"/>
        <v/>
      </c>
      <c r="Q418" s="22" t="str">
        <f t="shared" si="664"/>
        <v>TG220</v>
      </c>
      <c r="R418" s="248" t="str">
        <f t="shared" si="625"/>
        <v/>
      </c>
      <c r="S418" s="74">
        <f t="shared" si="665"/>
        <v>0</v>
      </c>
      <c r="T418" s="75">
        <f t="shared" si="666"/>
        <v>0</v>
      </c>
      <c r="U418" s="76">
        <f t="shared" si="667"/>
        <v>0</v>
      </c>
      <c r="V418" s="74">
        <f t="shared" si="668"/>
        <v>0</v>
      </c>
      <c r="W418" s="75">
        <f t="shared" si="669"/>
        <v>0</v>
      </c>
      <c r="X418" s="76">
        <f t="shared" si="670"/>
        <v>0</v>
      </c>
      <c r="Y418" s="74">
        <f t="shared" si="671"/>
        <v>0</v>
      </c>
      <c r="Z418" s="75">
        <f t="shared" si="672"/>
        <v>0</v>
      </c>
      <c r="AA418" s="76">
        <f t="shared" si="673"/>
        <v>0</v>
      </c>
      <c r="AB418" s="74">
        <f t="shared" si="674"/>
        <v>0</v>
      </c>
      <c r="AC418" s="75">
        <f t="shared" si="675"/>
        <v>0</v>
      </c>
      <c r="AD418" s="76">
        <f t="shared" si="676"/>
        <v>0</v>
      </c>
      <c r="AE418" s="74">
        <f t="shared" si="677"/>
        <v>0</v>
      </c>
      <c r="AF418" s="75">
        <f t="shared" si="678"/>
        <v>0</v>
      </c>
      <c r="AG418" s="76">
        <f t="shared" si="679"/>
        <v>0</v>
      </c>
      <c r="AH418" s="74">
        <f t="shared" si="680"/>
        <v>0</v>
      </c>
      <c r="AI418" s="75">
        <f t="shared" si="681"/>
        <v>0</v>
      </c>
      <c r="AJ418" s="76">
        <f t="shared" si="682"/>
        <v>0</v>
      </c>
      <c r="AK418" s="74">
        <f t="shared" si="683"/>
        <v>0</v>
      </c>
      <c r="AL418" s="75">
        <f t="shared" si="684"/>
        <v>0</v>
      </c>
      <c r="AM418" s="76">
        <f t="shared" si="685"/>
        <v>0</v>
      </c>
      <c r="AN418" s="74">
        <f t="shared" si="686"/>
        <v>0</v>
      </c>
      <c r="AO418" s="75">
        <f t="shared" si="687"/>
        <v>0</v>
      </c>
      <c r="AP418" s="76">
        <f t="shared" si="688"/>
        <v>0</v>
      </c>
      <c r="AQ418" s="77" t="str">
        <f t="shared" si="626"/>
        <v/>
      </c>
      <c r="AR418" s="77" t="str">
        <f t="shared" si="689"/>
        <v/>
      </c>
      <c r="AS418" s="78" t="str">
        <f t="shared" si="690"/>
        <v/>
      </c>
      <c r="AT418" s="77" t="str">
        <f t="shared" si="691"/>
        <v/>
      </c>
      <c r="AU418" s="79">
        <f t="shared" si="719"/>
        <v>0.1</v>
      </c>
      <c r="AV418" s="139">
        <f>DataEntry!P418</f>
        <v>0</v>
      </c>
      <c r="AW418" s="80" t="str">
        <f t="shared" si="627"/>
        <v/>
      </c>
      <c r="AX418" s="80" t="str">
        <f t="shared" si="628"/>
        <v/>
      </c>
      <c r="AY418" s="80" t="str">
        <f t="shared" si="629"/>
        <v/>
      </c>
      <c r="AZ418" s="92" t="str">
        <f>DataEntry!I418</f>
        <v/>
      </c>
      <c r="BA418" s="93" t="str">
        <f>DataEntry!J418</f>
        <v/>
      </c>
      <c r="BB418" s="92" t="str">
        <f>DataEntry!K418</f>
        <v/>
      </c>
      <c r="BC418" s="93" t="str">
        <f>DataEntry!L418</f>
        <v/>
      </c>
      <c r="BD418" s="92" t="str">
        <f>DataEntry!M418</f>
        <v/>
      </c>
      <c r="BE418" s="93" t="str">
        <f>DataEntry!N418</f>
        <v/>
      </c>
      <c r="BF418" s="77" t="str">
        <f t="shared" si="692"/>
        <v/>
      </c>
      <c r="BG418" s="77" t="str">
        <f t="shared" si="693"/>
        <v/>
      </c>
      <c r="BH418" s="77" t="str">
        <f t="shared" si="694"/>
        <v/>
      </c>
      <c r="BI418" s="83">
        <f t="shared" si="695"/>
        <v>0</v>
      </c>
      <c r="BJ418" s="83">
        <f t="shared" si="696"/>
        <v>0</v>
      </c>
      <c r="BK418" s="83">
        <f t="shared" si="697"/>
        <v>0</v>
      </c>
      <c r="BL418" s="84" t="str">
        <f t="shared" si="630"/>
        <v/>
      </c>
      <c r="BM418" s="84" t="str">
        <f t="shared" si="631"/>
        <v/>
      </c>
      <c r="BN418" s="85" t="str">
        <f t="shared" si="698"/>
        <v/>
      </c>
      <c r="BO418" s="84" t="str">
        <f t="shared" si="632"/>
        <v/>
      </c>
      <c r="BP418" s="84" t="str">
        <f t="shared" si="633"/>
        <v/>
      </c>
      <c r="BQ418" s="84" t="str">
        <f t="shared" si="634"/>
        <v/>
      </c>
      <c r="BR418" s="84" t="str">
        <f t="shared" si="699"/>
        <v/>
      </c>
      <c r="BS418" s="84" t="str">
        <f t="shared" si="699"/>
        <v/>
      </c>
      <c r="BT418" s="84" t="str">
        <f t="shared" si="699"/>
        <v/>
      </c>
      <c r="BU418" s="86" t="str">
        <f t="shared" si="700"/>
        <v/>
      </c>
      <c r="BV418" s="86" t="str">
        <f t="shared" si="700"/>
        <v/>
      </c>
      <c r="BW418" s="86" t="str">
        <f t="shared" si="700"/>
        <v/>
      </c>
      <c r="BX418" s="86" t="str">
        <f t="shared" si="701"/>
        <v/>
      </c>
      <c r="BY418" s="86" t="str">
        <f t="shared" si="701"/>
        <v/>
      </c>
      <c r="BZ418" s="86" t="str">
        <f t="shared" si="701"/>
        <v/>
      </c>
      <c r="CA418" s="83">
        <f>IF(AND(DataEntry!B418&gt;=ExFrom,DataEntry!B418&lt;=ExTo),0,IF(AR418&lt;DS418,0,DB418))</f>
        <v>0</v>
      </c>
      <c r="CB418" s="83">
        <f>IF(AND(DataEntry!B418&gt;=ExFrom,DataEntry!B418&lt;=ExTo),0,IF(AT418&lt;DT418,0,DC418))</f>
        <v>0</v>
      </c>
      <c r="CC418" s="14" t="str">
        <f t="shared" si="702"/>
        <v/>
      </c>
      <c r="CD418" s="72" t="str">
        <f t="shared" si="635"/>
        <v/>
      </c>
      <c r="CE418" s="87" t="str">
        <f t="shared" si="703"/>
        <v/>
      </c>
      <c r="CF418" s="88">
        <f t="shared" si="704"/>
        <v>0</v>
      </c>
      <c r="CG418" s="88">
        <f t="shared" si="705"/>
        <v>0</v>
      </c>
      <c r="CH418" s="87" t="str">
        <f t="shared" si="706"/>
        <v/>
      </c>
      <c r="CI418" s="89">
        <f t="shared" si="636"/>
        <v>1</v>
      </c>
      <c r="CJ418" s="89">
        <f t="shared" si="637"/>
        <v>1</v>
      </c>
      <c r="CK418" s="157">
        <f t="shared" si="638"/>
        <v>0</v>
      </c>
      <c r="CL418" s="90">
        <f t="shared" si="639"/>
        <v>0</v>
      </c>
      <c r="CM418" s="157">
        <f t="shared" si="640"/>
        <v>0</v>
      </c>
      <c r="CN418" s="90">
        <f t="shared" si="641"/>
        <v>0</v>
      </c>
      <c r="CO418" s="157">
        <f t="shared" si="642"/>
        <v>0</v>
      </c>
      <c r="CP418" s="90">
        <f t="shared" si="643"/>
        <v>0</v>
      </c>
      <c r="CQ418" s="157">
        <f t="shared" si="644"/>
        <v>0</v>
      </c>
      <c r="CR418" s="90">
        <f t="shared" si="645"/>
        <v>0</v>
      </c>
      <c r="CS418" s="157">
        <f t="shared" si="646"/>
        <v>0</v>
      </c>
      <c r="CT418" s="90">
        <f t="shared" si="647"/>
        <v>0</v>
      </c>
      <c r="CU418" s="157">
        <f t="shared" si="648"/>
        <v>0</v>
      </c>
      <c r="CV418" s="90">
        <f t="shared" si="649"/>
        <v>0</v>
      </c>
      <c r="CW418" s="157">
        <f t="shared" si="650"/>
        <v>0</v>
      </c>
      <c r="CX418" s="90">
        <f t="shared" si="651"/>
        <v>0</v>
      </c>
      <c r="CY418" s="157">
        <f t="shared" si="652"/>
        <v>0</v>
      </c>
      <c r="CZ418" s="90">
        <f t="shared" si="653"/>
        <v>0</v>
      </c>
      <c r="DA418" s="94" t="str">
        <f>DataEntry!B418</f>
        <v/>
      </c>
      <c r="DB418" s="83">
        <f t="shared" si="654"/>
        <v>0</v>
      </c>
      <c r="DC418" s="83">
        <f t="shared" si="655"/>
        <v>0</v>
      </c>
      <c r="DD418" s="145" t="str">
        <f t="shared" si="707"/>
        <v/>
      </c>
      <c r="DE418" s="145" t="str">
        <f t="shared" si="708"/>
        <v/>
      </c>
      <c r="DF418" s="145" t="str">
        <f t="shared" si="709"/>
        <v/>
      </c>
      <c r="DG418" s="145" t="str">
        <f t="shared" si="710"/>
        <v/>
      </c>
      <c r="DH418" s="145" t="str">
        <f t="shared" si="711"/>
        <v/>
      </c>
      <c r="DI418" s="145" t="str">
        <f t="shared" si="712"/>
        <v/>
      </c>
      <c r="DJ418" s="83">
        <f t="shared" si="713"/>
        <v>0</v>
      </c>
      <c r="DK418" s="83">
        <f t="shared" si="714"/>
        <v>0</v>
      </c>
      <c r="DL418" s="84" t="str">
        <f t="shared" si="715"/>
        <v/>
      </c>
      <c r="DM418" s="14" t="str">
        <f t="shared" si="716"/>
        <v/>
      </c>
      <c r="DN418" s="87">
        <f>IFERROR(DO418*(1-DCFactor)+Results!DP418*DCFactor,"")</f>
        <v>0.2762705882352941</v>
      </c>
      <c r="DO418" s="87">
        <f>(DFactor*Rounds*Number/2+SUM(BV$3:BV406))/(Rounds*Number/2+COUNT(BV$3:BV406))</f>
        <v>0.2656470588235294</v>
      </c>
      <c r="DP418" s="87">
        <f t="shared" si="656"/>
        <v>0.29599999999999999</v>
      </c>
      <c r="DQ418" s="84">
        <f t="shared" si="657"/>
        <v>0</v>
      </c>
      <c r="DR418" s="84">
        <f t="shared" si="658"/>
        <v>0</v>
      </c>
      <c r="DS418" s="87">
        <f t="shared" si="659"/>
        <v>0.33666666666666667</v>
      </c>
      <c r="DT418" s="87">
        <f t="shared" si="660"/>
        <v>0.33666666666666667</v>
      </c>
      <c r="DU418" s="87" t="str">
        <f t="shared" si="661"/>
        <v/>
      </c>
      <c r="DV418" s="86" t="str">
        <f t="shared" si="717"/>
        <v/>
      </c>
      <c r="DW418" s="86" t="str">
        <f t="shared" si="718"/>
        <v/>
      </c>
    </row>
    <row r="419" spans="1:127" x14ac:dyDescent="0.25">
      <c r="A419" s="69">
        <v>417</v>
      </c>
      <c r="B419" s="70" t="str">
        <f>DataEntry!C419</f>
        <v/>
      </c>
      <c r="C419" s="71">
        <f>COUNTIF(D$2:D419,D419)+COUNTIF(G$2:G419,D419)</f>
        <v>222</v>
      </c>
      <c r="D419" s="72" t="str">
        <f t="shared" si="619"/>
        <v/>
      </c>
      <c r="E419" s="70" t="str">
        <f>DataEntry!E419</f>
        <v/>
      </c>
      <c r="F419" s="71">
        <f>COUNTIF(D$2:D419,G419)+COUNTIF(G$2:G419,G419)</f>
        <v>222</v>
      </c>
      <c r="G419" s="72" t="str">
        <f t="shared" si="620"/>
        <v/>
      </c>
      <c r="H419" s="73" t="str">
        <f>DataEntry!G419</f>
        <v/>
      </c>
      <c r="I419" s="73" t="str">
        <f>DataEntry!H419</f>
        <v/>
      </c>
      <c r="J419" s="158" t="str">
        <f t="shared" si="618"/>
        <v/>
      </c>
      <c r="K419" s="156">
        <f t="shared" si="621"/>
        <v>0</v>
      </c>
      <c r="L419" s="224" t="str">
        <f t="shared" si="622"/>
        <v/>
      </c>
      <c r="M419" s="224" t="str">
        <f t="shared" si="623"/>
        <v/>
      </c>
      <c r="N419" s="236" t="str">
        <f t="shared" si="662"/>
        <v/>
      </c>
      <c r="O419" s="22" t="str">
        <f t="shared" si="663"/>
        <v>TG222</v>
      </c>
      <c r="P419" s="248" t="str">
        <f t="shared" si="624"/>
        <v/>
      </c>
      <c r="Q419" s="22" t="str">
        <f t="shared" si="664"/>
        <v>TG222</v>
      </c>
      <c r="R419" s="248" t="str">
        <f t="shared" si="625"/>
        <v/>
      </c>
      <c r="S419" s="74">
        <f t="shared" si="665"/>
        <v>0</v>
      </c>
      <c r="T419" s="75">
        <f t="shared" si="666"/>
        <v>0</v>
      </c>
      <c r="U419" s="76">
        <f t="shared" si="667"/>
        <v>0</v>
      </c>
      <c r="V419" s="74">
        <f t="shared" si="668"/>
        <v>0</v>
      </c>
      <c r="W419" s="75">
        <f t="shared" si="669"/>
        <v>0</v>
      </c>
      <c r="X419" s="76">
        <f t="shared" si="670"/>
        <v>0</v>
      </c>
      <c r="Y419" s="74">
        <f t="shared" si="671"/>
        <v>0</v>
      </c>
      <c r="Z419" s="75">
        <f t="shared" si="672"/>
        <v>0</v>
      </c>
      <c r="AA419" s="76">
        <f t="shared" si="673"/>
        <v>0</v>
      </c>
      <c r="AB419" s="74">
        <f t="shared" si="674"/>
        <v>0</v>
      </c>
      <c r="AC419" s="75">
        <f t="shared" si="675"/>
        <v>0</v>
      </c>
      <c r="AD419" s="76">
        <f t="shared" si="676"/>
        <v>0</v>
      </c>
      <c r="AE419" s="74">
        <f t="shared" si="677"/>
        <v>0</v>
      </c>
      <c r="AF419" s="75">
        <f t="shared" si="678"/>
        <v>0</v>
      </c>
      <c r="AG419" s="76">
        <f t="shared" si="679"/>
        <v>0</v>
      </c>
      <c r="AH419" s="74">
        <f t="shared" si="680"/>
        <v>0</v>
      </c>
      <c r="AI419" s="75">
        <f t="shared" si="681"/>
        <v>0</v>
      </c>
      <c r="AJ419" s="76">
        <f t="shared" si="682"/>
        <v>0</v>
      </c>
      <c r="AK419" s="74">
        <f t="shared" si="683"/>
        <v>0</v>
      </c>
      <c r="AL419" s="75">
        <f t="shared" si="684"/>
        <v>0</v>
      </c>
      <c r="AM419" s="76">
        <f t="shared" si="685"/>
        <v>0</v>
      </c>
      <c r="AN419" s="74">
        <f t="shared" si="686"/>
        <v>0</v>
      </c>
      <c r="AO419" s="75">
        <f t="shared" si="687"/>
        <v>0</v>
      </c>
      <c r="AP419" s="76">
        <f t="shared" si="688"/>
        <v>0</v>
      </c>
      <c r="AQ419" s="77" t="str">
        <f t="shared" si="626"/>
        <v/>
      </c>
      <c r="AR419" s="77" t="str">
        <f t="shared" si="689"/>
        <v/>
      </c>
      <c r="AS419" s="78" t="str">
        <f t="shared" si="690"/>
        <v/>
      </c>
      <c r="AT419" s="77" t="str">
        <f t="shared" si="691"/>
        <v/>
      </c>
      <c r="AU419" s="79">
        <f t="shared" si="719"/>
        <v>0.1</v>
      </c>
      <c r="AV419" s="139">
        <f>DataEntry!P419</f>
        <v>0</v>
      </c>
      <c r="AW419" s="80" t="str">
        <f t="shared" si="627"/>
        <v/>
      </c>
      <c r="AX419" s="80" t="str">
        <f t="shared" si="628"/>
        <v/>
      </c>
      <c r="AY419" s="80" t="str">
        <f t="shared" si="629"/>
        <v/>
      </c>
      <c r="AZ419" s="92" t="str">
        <f>DataEntry!I419</f>
        <v/>
      </c>
      <c r="BA419" s="93" t="str">
        <f>DataEntry!J419</f>
        <v/>
      </c>
      <c r="BB419" s="92" t="str">
        <f>DataEntry!K419</f>
        <v/>
      </c>
      <c r="BC419" s="93" t="str">
        <f>DataEntry!L419</f>
        <v/>
      </c>
      <c r="BD419" s="92" t="str">
        <f>DataEntry!M419</f>
        <v/>
      </c>
      <c r="BE419" s="93" t="str">
        <f>DataEntry!N419</f>
        <v/>
      </c>
      <c r="BF419" s="77" t="str">
        <f t="shared" si="692"/>
        <v/>
      </c>
      <c r="BG419" s="77" t="str">
        <f t="shared" si="693"/>
        <v/>
      </c>
      <c r="BH419" s="77" t="str">
        <f t="shared" si="694"/>
        <v/>
      </c>
      <c r="BI419" s="83">
        <f t="shared" si="695"/>
        <v>0</v>
      </c>
      <c r="BJ419" s="83">
        <f t="shared" si="696"/>
        <v>0</v>
      </c>
      <c r="BK419" s="83">
        <f t="shared" si="697"/>
        <v>0</v>
      </c>
      <c r="BL419" s="84" t="str">
        <f t="shared" si="630"/>
        <v/>
      </c>
      <c r="BM419" s="84" t="str">
        <f t="shared" si="631"/>
        <v/>
      </c>
      <c r="BN419" s="85" t="str">
        <f t="shared" si="698"/>
        <v/>
      </c>
      <c r="BO419" s="84" t="str">
        <f t="shared" si="632"/>
        <v/>
      </c>
      <c r="BP419" s="84" t="str">
        <f t="shared" si="633"/>
        <v/>
      </c>
      <c r="BQ419" s="84" t="str">
        <f t="shared" si="634"/>
        <v/>
      </c>
      <c r="BR419" s="84" t="str">
        <f t="shared" si="699"/>
        <v/>
      </c>
      <c r="BS419" s="84" t="str">
        <f t="shared" si="699"/>
        <v/>
      </c>
      <c r="BT419" s="84" t="str">
        <f t="shared" si="699"/>
        <v/>
      </c>
      <c r="BU419" s="86" t="str">
        <f t="shared" si="700"/>
        <v/>
      </c>
      <c r="BV419" s="86" t="str">
        <f t="shared" si="700"/>
        <v/>
      </c>
      <c r="BW419" s="86" t="str">
        <f t="shared" si="700"/>
        <v/>
      </c>
      <c r="BX419" s="86" t="str">
        <f t="shared" si="701"/>
        <v/>
      </c>
      <c r="BY419" s="86" t="str">
        <f t="shared" si="701"/>
        <v/>
      </c>
      <c r="BZ419" s="86" t="str">
        <f t="shared" si="701"/>
        <v/>
      </c>
      <c r="CA419" s="83">
        <f>IF(AND(DataEntry!B419&gt;=ExFrom,DataEntry!B419&lt;=ExTo),0,IF(AR419&lt;DS419,0,DB419))</f>
        <v>0</v>
      </c>
      <c r="CB419" s="83">
        <f>IF(AND(DataEntry!B419&gt;=ExFrom,DataEntry!B419&lt;=ExTo),0,IF(AT419&lt;DT419,0,DC419))</f>
        <v>0</v>
      </c>
      <c r="CC419" s="14" t="str">
        <f t="shared" si="702"/>
        <v/>
      </c>
      <c r="CD419" s="72" t="str">
        <f t="shared" si="635"/>
        <v/>
      </c>
      <c r="CE419" s="87" t="str">
        <f t="shared" si="703"/>
        <v/>
      </c>
      <c r="CF419" s="88">
        <f t="shared" si="704"/>
        <v>0</v>
      </c>
      <c r="CG419" s="88">
        <f t="shared" si="705"/>
        <v>0</v>
      </c>
      <c r="CH419" s="87" t="str">
        <f t="shared" si="706"/>
        <v/>
      </c>
      <c r="CI419" s="89">
        <f t="shared" si="636"/>
        <v>1</v>
      </c>
      <c r="CJ419" s="89">
        <f t="shared" si="637"/>
        <v>1</v>
      </c>
      <c r="CK419" s="157">
        <f t="shared" si="638"/>
        <v>0</v>
      </c>
      <c r="CL419" s="90">
        <f t="shared" si="639"/>
        <v>0</v>
      </c>
      <c r="CM419" s="157">
        <f t="shared" si="640"/>
        <v>0</v>
      </c>
      <c r="CN419" s="90">
        <f t="shared" si="641"/>
        <v>0</v>
      </c>
      <c r="CO419" s="157">
        <f t="shared" si="642"/>
        <v>0</v>
      </c>
      <c r="CP419" s="90">
        <f t="shared" si="643"/>
        <v>0</v>
      </c>
      <c r="CQ419" s="157">
        <f t="shared" si="644"/>
        <v>0</v>
      </c>
      <c r="CR419" s="90">
        <f t="shared" si="645"/>
        <v>0</v>
      </c>
      <c r="CS419" s="157">
        <f t="shared" si="646"/>
        <v>0</v>
      </c>
      <c r="CT419" s="90">
        <f t="shared" si="647"/>
        <v>0</v>
      </c>
      <c r="CU419" s="157">
        <f t="shared" si="648"/>
        <v>0</v>
      </c>
      <c r="CV419" s="90">
        <f t="shared" si="649"/>
        <v>0</v>
      </c>
      <c r="CW419" s="157">
        <f t="shared" si="650"/>
        <v>0</v>
      </c>
      <c r="CX419" s="90">
        <f t="shared" si="651"/>
        <v>0</v>
      </c>
      <c r="CY419" s="157">
        <f t="shared" si="652"/>
        <v>0</v>
      </c>
      <c r="CZ419" s="90">
        <f t="shared" si="653"/>
        <v>0</v>
      </c>
      <c r="DA419" s="94" t="str">
        <f>DataEntry!B419</f>
        <v/>
      </c>
      <c r="DB419" s="83">
        <f t="shared" si="654"/>
        <v>0</v>
      </c>
      <c r="DC419" s="83">
        <f t="shared" si="655"/>
        <v>0</v>
      </c>
      <c r="DD419" s="145" t="str">
        <f t="shared" si="707"/>
        <v/>
      </c>
      <c r="DE419" s="145" t="str">
        <f t="shared" si="708"/>
        <v/>
      </c>
      <c r="DF419" s="145" t="str">
        <f t="shared" si="709"/>
        <v/>
      </c>
      <c r="DG419" s="145" t="str">
        <f t="shared" si="710"/>
        <v/>
      </c>
      <c r="DH419" s="145" t="str">
        <f t="shared" si="711"/>
        <v/>
      </c>
      <c r="DI419" s="145" t="str">
        <f t="shared" si="712"/>
        <v/>
      </c>
      <c r="DJ419" s="83">
        <f t="shared" si="713"/>
        <v>0</v>
      </c>
      <c r="DK419" s="83">
        <f t="shared" si="714"/>
        <v>0</v>
      </c>
      <c r="DL419" s="84" t="str">
        <f t="shared" si="715"/>
        <v/>
      </c>
      <c r="DM419" s="14" t="str">
        <f t="shared" si="716"/>
        <v/>
      </c>
      <c r="DN419" s="87">
        <f>IFERROR(DO419*(1-DCFactor)+Results!DP419*DCFactor,"")</f>
        <v>0.2762705882352941</v>
      </c>
      <c r="DO419" s="87">
        <f>(DFactor*Rounds*Number/2+SUM(BV$3:BV407))/(Rounds*Number/2+COUNT(BV$3:BV407))</f>
        <v>0.2656470588235294</v>
      </c>
      <c r="DP419" s="87">
        <f t="shared" si="656"/>
        <v>0.29599999999999999</v>
      </c>
      <c r="DQ419" s="84">
        <f t="shared" si="657"/>
        <v>0</v>
      </c>
      <c r="DR419" s="84">
        <f t="shared" si="658"/>
        <v>0</v>
      </c>
      <c r="DS419" s="87">
        <f t="shared" si="659"/>
        <v>0.33666666666666667</v>
      </c>
      <c r="DT419" s="87">
        <f t="shared" si="660"/>
        <v>0.33666666666666667</v>
      </c>
      <c r="DU419" s="87" t="str">
        <f t="shared" si="661"/>
        <v/>
      </c>
      <c r="DV419" s="86" t="str">
        <f t="shared" si="717"/>
        <v/>
      </c>
      <c r="DW419" s="86" t="str">
        <f t="shared" si="718"/>
        <v/>
      </c>
    </row>
    <row r="420" spans="1:127" x14ac:dyDescent="0.25">
      <c r="A420" s="69">
        <v>418</v>
      </c>
      <c r="B420" s="70" t="str">
        <f>DataEntry!C420</f>
        <v/>
      </c>
      <c r="C420" s="71">
        <f>COUNTIF(D$2:D420,D420)+COUNTIF(G$2:G420,D420)</f>
        <v>224</v>
      </c>
      <c r="D420" s="72" t="str">
        <f t="shared" si="619"/>
        <v/>
      </c>
      <c r="E420" s="70" t="str">
        <f>DataEntry!E420</f>
        <v/>
      </c>
      <c r="F420" s="71">
        <f>COUNTIF(D$2:D420,G420)+COUNTIF(G$2:G420,G420)</f>
        <v>224</v>
      </c>
      <c r="G420" s="72" t="str">
        <f t="shared" si="620"/>
        <v/>
      </c>
      <c r="H420" s="73" t="str">
        <f>DataEntry!G420</f>
        <v/>
      </c>
      <c r="I420" s="73" t="str">
        <f>DataEntry!H420</f>
        <v/>
      </c>
      <c r="J420" s="158" t="str">
        <f t="shared" si="618"/>
        <v/>
      </c>
      <c r="K420" s="156">
        <f t="shared" si="621"/>
        <v>0</v>
      </c>
      <c r="L420" s="224" t="str">
        <f t="shared" si="622"/>
        <v/>
      </c>
      <c r="M420" s="224" t="str">
        <f t="shared" si="623"/>
        <v/>
      </c>
      <c r="N420" s="236" t="str">
        <f t="shared" si="662"/>
        <v/>
      </c>
      <c r="O420" s="22" t="str">
        <f t="shared" si="663"/>
        <v>TG224</v>
      </c>
      <c r="P420" s="248" t="str">
        <f t="shared" si="624"/>
        <v/>
      </c>
      <c r="Q420" s="22" t="str">
        <f t="shared" si="664"/>
        <v>TG224</v>
      </c>
      <c r="R420" s="248" t="str">
        <f t="shared" si="625"/>
        <v/>
      </c>
      <c r="S420" s="74">
        <f t="shared" si="665"/>
        <v>0</v>
      </c>
      <c r="T420" s="75">
        <f t="shared" si="666"/>
        <v>0</v>
      </c>
      <c r="U420" s="76">
        <f t="shared" si="667"/>
        <v>0</v>
      </c>
      <c r="V420" s="74">
        <f t="shared" si="668"/>
        <v>0</v>
      </c>
      <c r="W420" s="75">
        <f t="shared" si="669"/>
        <v>0</v>
      </c>
      <c r="X420" s="76">
        <f t="shared" si="670"/>
        <v>0</v>
      </c>
      <c r="Y420" s="74">
        <f t="shared" si="671"/>
        <v>0</v>
      </c>
      <c r="Z420" s="75">
        <f t="shared" si="672"/>
        <v>0</v>
      </c>
      <c r="AA420" s="76">
        <f t="shared" si="673"/>
        <v>0</v>
      </c>
      <c r="AB420" s="74">
        <f t="shared" si="674"/>
        <v>0</v>
      </c>
      <c r="AC420" s="75">
        <f t="shared" si="675"/>
        <v>0</v>
      </c>
      <c r="AD420" s="76">
        <f t="shared" si="676"/>
        <v>0</v>
      </c>
      <c r="AE420" s="74">
        <f t="shared" si="677"/>
        <v>0</v>
      </c>
      <c r="AF420" s="75">
        <f t="shared" si="678"/>
        <v>0</v>
      </c>
      <c r="AG420" s="76">
        <f t="shared" si="679"/>
        <v>0</v>
      </c>
      <c r="AH420" s="74">
        <f t="shared" si="680"/>
        <v>0</v>
      </c>
      <c r="AI420" s="75">
        <f t="shared" si="681"/>
        <v>0</v>
      </c>
      <c r="AJ420" s="76">
        <f t="shared" si="682"/>
        <v>0</v>
      </c>
      <c r="AK420" s="74">
        <f t="shared" si="683"/>
        <v>0</v>
      </c>
      <c r="AL420" s="75">
        <f t="shared" si="684"/>
        <v>0</v>
      </c>
      <c r="AM420" s="76">
        <f t="shared" si="685"/>
        <v>0</v>
      </c>
      <c r="AN420" s="74">
        <f t="shared" si="686"/>
        <v>0</v>
      </c>
      <c r="AO420" s="75">
        <f t="shared" si="687"/>
        <v>0</v>
      </c>
      <c r="AP420" s="76">
        <f t="shared" si="688"/>
        <v>0</v>
      </c>
      <c r="AQ420" s="77" t="str">
        <f t="shared" si="626"/>
        <v/>
      </c>
      <c r="AR420" s="77" t="str">
        <f t="shared" si="689"/>
        <v/>
      </c>
      <c r="AS420" s="78" t="str">
        <f t="shared" si="690"/>
        <v/>
      </c>
      <c r="AT420" s="77" t="str">
        <f t="shared" si="691"/>
        <v/>
      </c>
      <c r="AU420" s="79">
        <f t="shared" si="719"/>
        <v>0.1</v>
      </c>
      <c r="AV420" s="139">
        <f>DataEntry!P420</f>
        <v>0</v>
      </c>
      <c r="AW420" s="80" t="str">
        <f t="shared" si="627"/>
        <v/>
      </c>
      <c r="AX420" s="80" t="str">
        <f t="shared" si="628"/>
        <v/>
      </c>
      <c r="AY420" s="80" t="str">
        <f t="shared" si="629"/>
        <v/>
      </c>
      <c r="AZ420" s="92" t="str">
        <f>DataEntry!I420</f>
        <v/>
      </c>
      <c r="BA420" s="93" t="str">
        <f>DataEntry!J420</f>
        <v/>
      </c>
      <c r="BB420" s="92" t="str">
        <f>DataEntry!K420</f>
        <v/>
      </c>
      <c r="BC420" s="93" t="str">
        <f>DataEntry!L420</f>
        <v/>
      </c>
      <c r="BD420" s="92" t="str">
        <f>DataEntry!M420</f>
        <v/>
      </c>
      <c r="BE420" s="93" t="str">
        <f>DataEntry!N420</f>
        <v/>
      </c>
      <c r="BF420" s="77" t="str">
        <f t="shared" si="692"/>
        <v/>
      </c>
      <c r="BG420" s="77" t="str">
        <f t="shared" si="693"/>
        <v/>
      </c>
      <c r="BH420" s="77" t="str">
        <f t="shared" si="694"/>
        <v/>
      </c>
      <c r="BI420" s="83">
        <f t="shared" si="695"/>
        <v>0</v>
      </c>
      <c r="BJ420" s="83">
        <f t="shared" si="696"/>
        <v>0</v>
      </c>
      <c r="BK420" s="83">
        <f t="shared" si="697"/>
        <v>0</v>
      </c>
      <c r="BL420" s="84" t="str">
        <f t="shared" si="630"/>
        <v/>
      </c>
      <c r="BM420" s="84" t="str">
        <f t="shared" si="631"/>
        <v/>
      </c>
      <c r="BN420" s="85" t="str">
        <f t="shared" si="698"/>
        <v/>
      </c>
      <c r="BO420" s="84" t="str">
        <f t="shared" si="632"/>
        <v/>
      </c>
      <c r="BP420" s="84" t="str">
        <f t="shared" si="633"/>
        <v/>
      </c>
      <c r="BQ420" s="84" t="str">
        <f t="shared" si="634"/>
        <v/>
      </c>
      <c r="BR420" s="84" t="str">
        <f t="shared" si="699"/>
        <v/>
      </c>
      <c r="BS420" s="84" t="str">
        <f t="shared" si="699"/>
        <v/>
      </c>
      <c r="BT420" s="84" t="str">
        <f t="shared" si="699"/>
        <v/>
      </c>
      <c r="BU420" s="86" t="str">
        <f t="shared" si="700"/>
        <v/>
      </c>
      <c r="BV420" s="86" t="str">
        <f t="shared" si="700"/>
        <v/>
      </c>
      <c r="BW420" s="86" t="str">
        <f t="shared" si="700"/>
        <v/>
      </c>
      <c r="BX420" s="86" t="str">
        <f t="shared" si="701"/>
        <v/>
      </c>
      <c r="BY420" s="86" t="str">
        <f t="shared" si="701"/>
        <v/>
      </c>
      <c r="BZ420" s="86" t="str">
        <f t="shared" si="701"/>
        <v/>
      </c>
      <c r="CA420" s="83">
        <f>IF(AND(DataEntry!B420&gt;=ExFrom,DataEntry!B420&lt;=ExTo),0,IF(AR420&lt;DS420,0,DB420))</f>
        <v>0</v>
      </c>
      <c r="CB420" s="83">
        <f>IF(AND(DataEntry!B420&gt;=ExFrom,DataEntry!B420&lt;=ExTo),0,IF(AT420&lt;DT420,0,DC420))</f>
        <v>0</v>
      </c>
      <c r="CC420" s="14" t="str">
        <f t="shared" si="702"/>
        <v/>
      </c>
      <c r="CD420" s="72" t="str">
        <f t="shared" si="635"/>
        <v/>
      </c>
      <c r="CE420" s="87" t="str">
        <f t="shared" si="703"/>
        <v/>
      </c>
      <c r="CF420" s="88">
        <f t="shared" si="704"/>
        <v>0</v>
      </c>
      <c r="CG420" s="88">
        <f t="shared" si="705"/>
        <v>0</v>
      </c>
      <c r="CH420" s="87" t="str">
        <f t="shared" si="706"/>
        <v/>
      </c>
      <c r="CI420" s="89">
        <f t="shared" si="636"/>
        <v>1</v>
      </c>
      <c r="CJ420" s="89">
        <f t="shared" si="637"/>
        <v>1</v>
      </c>
      <c r="CK420" s="157">
        <f t="shared" si="638"/>
        <v>0</v>
      </c>
      <c r="CL420" s="90">
        <f t="shared" si="639"/>
        <v>0</v>
      </c>
      <c r="CM420" s="157">
        <f t="shared" si="640"/>
        <v>0</v>
      </c>
      <c r="CN420" s="90">
        <f t="shared" si="641"/>
        <v>0</v>
      </c>
      <c r="CO420" s="157">
        <f t="shared" si="642"/>
        <v>0</v>
      </c>
      <c r="CP420" s="90">
        <f t="shared" si="643"/>
        <v>0</v>
      </c>
      <c r="CQ420" s="157">
        <f t="shared" si="644"/>
        <v>0</v>
      </c>
      <c r="CR420" s="90">
        <f t="shared" si="645"/>
        <v>0</v>
      </c>
      <c r="CS420" s="157">
        <f t="shared" si="646"/>
        <v>0</v>
      </c>
      <c r="CT420" s="90">
        <f t="shared" si="647"/>
        <v>0</v>
      </c>
      <c r="CU420" s="157">
        <f t="shared" si="648"/>
        <v>0</v>
      </c>
      <c r="CV420" s="90">
        <f t="shared" si="649"/>
        <v>0</v>
      </c>
      <c r="CW420" s="157">
        <f t="shared" si="650"/>
        <v>0</v>
      </c>
      <c r="CX420" s="90">
        <f t="shared" si="651"/>
        <v>0</v>
      </c>
      <c r="CY420" s="157">
        <f t="shared" si="652"/>
        <v>0</v>
      </c>
      <c r="CZ420" s="90">
        <f t="shared" si="653"/>
        <v>0</v>
      </c>
      <c r="DA420" s="94" t="str">
        <f>DataEntry!B420</f>
        <v/>
      </c>
      <c r="DB420" s="83">
        <f t="shared" si="654"/>
        <v>0</v>
      </c>
      <c r="DC420" s="83">
        <f t="shared" si="655"/>
        <v>0</v>
      </c>
      <c r="DD420" s="145" t="str">
        <f t="shared" si="707"/>
        <v/>
      </c>
      <c r="DE420" s="145" t="str">
        <f t="shared" si="708"/>
        <v/>
      </c>
      <c r="DF420" s="145" t="str">
        <f t="shared" si="709"/>
        <v/>
      </c>
      <c r="DG420" s="145" t="str">
        <f t="shared" si="710"/>
        <v/>
      </c>
      <c r="DH420" s="145" t="str">
        <f t="shared" si="711"/>
        <v/>
      </c>
      <c r="DI420" s="145" t="str">
        <f t="shared" si="712"/>
        <v/>
      </c>
      <c r="DJ420" s="83">
        <f t="shared" si="713"/>
        <v>0</v>
      </c>
      <c r="DK420" s="83">
        <f t="shared" si="714"/>
        <v>0</v>
      </c>
      <c r="DL420" s="84" t="str">
        <f t="shared" si="715"/>
        <v/>
      </c>
      <c r="DM420" s="14" t="str">
        <f t="shared" si="716"/>
        <v/>
      </c>
      <c r="DN420" s="87">
        <f>IFERROR(DO420*(1-DCFactor)+Results!DP420*DCFactor,"")</f>
        <v>0.2762705882352941</v>
      </c>
      <c r="DO420" s="87">
        <f>(DFactor*Rounds*Number/2+SUM(BV$3:BV408))/(Rounds*Number/2+COUNT(BV$3:BV408))</f>
        <v>0.2656470588235294</v>
      </c>
      <c r="DP420" s="87">
        <f t="shared" si="656"/>
        <v>0.29599999999999999</v>
      </c>
      <c r="DQ420" s="84">
        <f t="shared" si="657"/>
        <v>0</v>
      </c>
      <c r="DR420" s="84">
        <f t="shared" si="658"/>
        <v>0</v>
      </c>
      <c r="DS420" s="87">
        <f t="shared" si="659"/>
        <v>0.33666666666666667</v>
      </c>
      <c r="DT420" s="87">
        <f t="shared" si="660"/>
        <v>0.33666666666666667</v>
      </c>
      <c r="DU420" s="87" t="str">
        <f t="shared" si="661"/>
        <v/>
      </c>
      <c r="DV420" s="86" t="str">
        <f t="shared" si="717"/>
        <v/>
      </c>
      <c r="DW420" s="86" t="str">
        <f t="shared" si="718"/>
        <v/>
      </c>
    </row>
    <row r="421" spans="1:127" x14ac:dyDescent="0.25">
      <c r="A421" s="69">
        <v>419</v>
      </c>
      <c r="B421" s="70" t="str">
        <f>DataEntry!C421</f>
        <v/>
      </c>
      <c r="C421" s="71">
        <f>COUNTIF(D$2:D421,D421)+COUNTIF(G$2:G421,D421)</f>
        <v>226</v>
      </c>
      <c r="D421" s="72" t="str">
        <f t="shared" si="619"/>
        <v/>
      </c>
      <c r="E421" s="70" t="str">
        <f>DataEntry!E421</f>
        <v/>
      </c>
      <c r="F421" s="71">
        <f>COUNTIF(D$2:D421,G421)+COUNTIF(G$2:G421,G421)</f>
        <v>226</v>
      </c>
      <c r="G421" s="72" t="str">
        <f t="shared" si="620"/>
        <v/>
      </c>
      <c r="H421" s="73" t="str">
        <f>DataEntry!G421</f>
        <v/>
      </c>
      <c r="I421" s="73" t="str">
        <f>DataEntry!H421</f>
        <v/>
      </c>
      <c r="J421" s="158" t="str">
        <f t="shared" si="618"/>
        <v/>
      </c>
      <c r="K421" s="156">
        <f t="shared" si="621"/>
        <v>0</v>
      </c>
      <c r="L421" s="224" t="str">
        <f t="shared" si="622"/>
        <v/>
      </c>
      <c r="M421" s="224" t="str">
        <f t="shared" si="623"/>
        <v/>
      </c>
      <c r="N421" s="236" t="str">
        <f t="shared" si="662"/>
        <v/>
      </c>
      <c r="O421" s="22" t="str">
        <f t="shared" si="663"/>
        <v>TG226</v>
      </c>
      <c r="P421" s="248" t="str">
        <f t="shared" si="624"/>
        <v/>
      </c>
      <c r="Q421" s="22" t="str">
        <f t="shared" si="664"/>
        <v>TG226</v>
      </c>
      <c r="R421" s="248" t="str">
        <f t="shared" si="625"/>
        <v/>
      </c>
      <c r="S421" s="74">
        <f t="shared" si="665"/>
        <v>0</v>
      </c>
      <c r="T421" s="75">
        <f t="shared" si="666"/>
        <v>0</v>
      </c>
      <c r="U421" s="76">
        <f t="shared" si="667"/>
        <v>0</v>
      </c>
      <c r="V421" s="74">
        <f t="shared" si="668"/>
        <v>0</v>
      </c>
      <c r="W421" s="75">
        <f t="shared" si="669"/>
        <v>0</v>
      </c>
      <c r="X421" s="76">
        <f t="shared" si="670"/>
        <v>0</v>
      </c>
      <c r="Y421" s="74">
        <f t="shared" si="671"/>
        <v>0</v>
      </c>
      <c r="Z421" s="75">
        <f t="shared" si="672"/>
        <v>0</v>
      </c>
      <c r="AA421" s="76">
        <f t="shared" si="673"/>
        <v>0</v>
      </c>
      <c r="AB421" s="74">
        <f t="shared" si="674"/>
        <v>0</v>
      </c>
      <c r="AC421" s="75">
        <f t="shared" si="675"/>
        <v>0</v>
      </c>
      <c r="AD421" s="76">
        <f t="shared" si="676"/>
        <v>0</v>
      </c>
      <c r="AE421" s="74">
        <f t="shared" si="677"/>
        <v>0</v>
      </c>
      <c r="AF421" s="75">
        <f t="shared" si="678"/>
        <v>0</v>
      </c>
      <c r="AG421" s="76">
        <f t="shared" si="679"/>
        <v>0</v>
      </c>
      <c r="AH421" s="74">
        <f t="shared" si="680"/>
        <v>0</v>
      </c>
      <c r="AI421" s="75">
        <f t="shared" si="681"/>
        <v>0</v>
      </c>
      <c r="AJ421" s="76">
        <f t="shared" si="682"/>
        <v>0</v>
      </c>
      <c r="AK421" s="74">
        <f t="shared" si="683"/>
        <v>0</v>
      </c>
      <c r="AL421" s="75">
        <f t="shared" si="684"/>
        <v>0</v>
      </c>
      <c r="AM421" s="76">
        <f t="shared" si="685"/>
        <v>0</v>
      </c>
      <c r="AN421" s="74">
        <f t="shared" si="686"/>
        <v>0</v>
      </c>
      <c r="AO421" s="75">
        <f t="shared" si="687"/>
        <v>0</v>
      </c>
      <c r="AP421" s="76">
        <f t="shared" si="688"/>
        <v>0</v>
      </c>
      <c r="AQ421" s="77" t="str">
        <f t="shared" si="626"/>
        <v/>
      </c>
      <c r="AR421" s="77" t="str">
        <f t="shared" si="689"/>
        <v/>
      </c>
      <c r="AS421" s="78" t="str">
        <f t="shared" si="690"/>
        <v/>
      </c>
      <c r="AT421" s="77" t="str">
        <f t="shared" si="691"/>
        <v/>
      </c>
      <c r="AU421" s="79">
        <f t="shared" si="719"/>
        <v>0.1</v>
      </c>
      <c r="AV421" s="139">
        <f>DataEntry!P421</f>
        <v>0</v>
      </c>
      <c r="AW421" s="80" t="str">
        <f t="shared" si="627"/>
        <v/>
      </c>
      <c r="AX421" s="80" t="str">
        <f t="shared" si="628"/>
        <v/>
      </c>
      <c r="AY421" s="80" t="str">
        <f t="shared" si="629"/>
        <v/>
      </c>
      <c r="AZ421" s="92" t="str">
        <f>DataEntry!I421</f>
        <v/>
      </c>
      <c r="BA421" s="93" t="str">
        <f>DataEntry!J421</f>
        <v/>
      </c>
      <c r="BB421" s="92" t="str">
        <f>DataEntry!K421</f>
        <v/>
      </c>
      <c r="BC421" s="93" t="str">
        <f>DataEntry!L421</f>
        <v/>
      </c>
      <c r="BD421" s="92" t="str">
        <f>DataEntry!M421</f>
        <v/>
      </c>
      <c r="BE421" s="93" t="str">
        <f>DataEntry!N421</f>
        <v/>
      </c>
      <c r="BF421" s="77" t="str">
        <f t="shared" si="692"/>
        <v/>
      </c>
      <c r="BG421" s="77" t="str">
        <f t="shared" si="693"/>
        <v/>
      </c>
      <c r="BH421" s="77" t="str">
        <f t="shared" si="694"/>
        <v/>
      </c>
      <c r="BI421" s="83">
        <f t="shared" si="695"/>
        <v>0</v>
      </c>
      <c r="BJ421" s="83">
        <f t="shared" si="696"/>
        <v>0</v>
      </c>
      <c r="BK421" s="83">
        <f t="shared" si="697"/>
        <v>0</v>
      </c>
      <c r="BL421" s="84" t="str">
        <f t="shared" si="630"/>
        <v/>
      </c>
      <c r="BM421" s="84" t="str">
        <f t="shared" si="631"/>
        <v/>
      </c>
      <c r="BN421" s="85" t="str">
        <f t="shared" si="698"/>
        <v/>
      </c>
      <c r="BO421" s="84" t="str">
        <f t="shared" si="632"/>
        <v/>
      </c>
      <c r="BP421" s="84" t="str">
        <f t="shared" si="633"/>
        <v/>
      </c>
      <c r="BQ421" s="84" t="str">
        <f t="shared" si="634"/>
        <v/>
      </c>
      <c r="BR421" s="84" t="str">
        <f t="shared" si="699"/>
        <v/>
      </c>
      <c r="BS421" s="84" t="str">
        <f t="shared" si="699"/>
        <v/>
      </c>
      <c r="BT421" s="84" t="str">
        <f t="shared" si="699"/>
        <v/>
      </c>
      <c r="BU421" s="86" t="str">
        <f t="shared" si="700"/>
        <v/>
      </c>
      <c r="BV421" s="86" t="str">
        <f t="shared" si="700"/>
        <v/>
      </c>
      <c r="BW421" s="86" t="str">
        <f t="shared" si="700"/>
        <v/>
      </c>
      <c r="BX421" s="86" t="str">
        <f t="shared" si="701"/>
        <v/>
      </c>
      <c r="BY421" s="86" t="str">
        <f t="shared" si="701"/>
        <v/>
      </c>
      <c r="BZ421" s="86" t="str">
        <f t="shared" si="701"/>
        <v/>
      </c>
      <c r="CA421" s="83">
        <f>IF(AND(DataEntry!B421&gt;=ExFrom,DataEntry!B421&lt;=ExTo),0,IF(AR421&lt;DS421,0,DB421))</f>
        <v>0</v>
      </c>
      <c r="CB421" s="83">
        <f>IF(AND(DataEntry!B421&gt;=ExFrom,DataEntry!B421&lt;=ExTo),0,IF(AT421&lt;DT421,0,DC421))</f>
        <v>0</v>
      </c>
      <c r="CC421" s="14" t="str">
        <f t="shared" si="702"/>
        <v/>
      </c>
      <c r="CD421" s="72" t="str">
        <f t="shared" si="635"/>
        <v/>
      </c>
      <c r="CE421" s="87" t="str">
        <f t="shared" si="703"/>
        <v/>
      </c>
      <c r="CF421" s="88">
        <f t="shared" si="704"/>
        <v>0</v>
      </c>
      <c r="CG421" s="88">
        <f t="shared" si="705"/>
        <v>0</v>
      </c>
      <c r="CH421" s="87" t="str">
        <f t="shared" si="706"/>
        <v/>
      </c>
      <c r="CI421" s="89">
        <f t="shared" si="636"/>
        <v>1</v>
      </c>
      <c r="CJ421" s="89">
        <f t="shared" si="637"/>
        <v>1</v>
      </c>
      <c r="CK421" s="157">
        <f t="shared" si="638"/>
        <v>0</v>
      </c>
      <c r="CL421" s="90">
        <f t="shared" si="639"/>
        <v>0</v>
      </c>
      <c r="CM421" s="157">
        <f t="shared" si="640"/>
        <v>0</v>
      </c>
      <c r="CN421" s="90">
        <f t="shared" si="641"/>
        <v>0</v>
      </c>
      <c r="CO421" s="157">
        <f t="shared" si="642"/>
        <v>0</v>
      </c>
      <c r="CP421" s="90">
        <f t="shared" si="643"/>
        <v>0</v>
      </c>
      <c r="CQ421" s="157">
        <f t="shared" si="644"/>
        <v>0</v>
      </c>
      <c r="CR421" s="90">
        <f t="shared" si="645"/>
        <v>0</v>
      </c>
      <c r="CS421" s="157">
        <f t="shared" si="646"/>
        <v>0</v>
      </c>
      <c r="CT421" s="90">
        <f t="shared" si="647"/>
        <v>0</v>
      </c>
      <c r="CU421" s="157">
        <f t="shared" si="648"/>
        <v>0</v>
      </c>
      <c r="CV421" s="90">
        <f t="shared" si="649"/>
        <v>0</v>
      </c>
      <c r="CW421" s="157">
        <f t="shared" si="650"/>
        <v>0</v>
      </c>
      <c r="CX421" s="90">
        <f t="shared" si="651"/>
        <v>0</v>
      </c>
      <c r="CY421" s="157">
        <f t="shared" si="652"/>
        <v>0</v>
      </c>
      <c r="CZ421" s="90">
        <f t="shared" si="653"/>
        <v>0</v>
      </c>
      <c r="DA421" s="94" t="str">
        <f>DataEntry!B421</f>
        <v/>
      </c>
      <c r="DB421" s="83">
        <f t="shared" si="654"/>
        <v>0</v>
      </c>
      <c r="DC421" s="83">
        <f t="shared" si="655"/>
        <v>0</v>
      </c>
      <c r="DD421" s="145" t="str">
        <f t="shared" si="707"/>
        <v/>
      </c>
      <c r="DE421" s="145" t="str">
        <f t="shared" si="708"/>
        <v/>
      </c>
      <c r="DF421" s="145" t="str">
        <f t="shared" si="709"/>
        <v/>
      </c>
      <c r="DG421" s="145" t="str">
        <f t="shared" si="710"/>
        <v/>
      </c>
      <c r="DH421" s="145" t="str">
        <f t="shared" si="711"/>
        <v/>
      </c>
      <c r="DI421" s="145" t="str">
        <f t="shared" si="712"/>
        <v/>
      </c>
      <c r="DJ421" s="83">
        <f t="shared" si="713"/>
        <v>0</v>
      </c>
      <c r="DK421" s="83">
        <f t="shared" si="714"/>
        <v>0</v>
      </c>
      <c r="DL421" s="84" t="str">
        <f t="shared" si="715"/>
        <v/>
      </c>
      <c r="DM421" s="14" t="str">
        <f t="shared" si="716"/>
        <v/>
      </c>
      <c r="DN421" s="87">
        <f>IFERROR(DO421*(1-DCFactor)+Results!DP421*DCFactor,"")</f>
        <v>0.2762705882352941</v>
      </c>
      <c r="DO421" s="87">
        <f>(DFactor*Rounds*Number/2+SUM(BV$3:BV409))/(Rounds*Number/2+COUNT(BV$3:BV409))</f>
        <v>0.2656470588235294</v>
      </c>
      <c r="DP421" s="87">
        <f t="shared" si="656"/>
        <v>0.29599999999999999</v>
      </c>
      <c r="DQ421" s="84">
        <f t="shared" si="657"/>
        <v>0</v>
      </c>
      <c r="DR421" s="84">
        <f t="shared" si="658"/>
        <v>0</v>
      </c>
      <c r="DS421" s="87">
        <f t="shared" si="659"/>
        <v>0.33666666666666667</v>
      </c>
      <c r="DT421" s="87">
        <f t="shared" si="660"/>
        <v>0.33666666666666667</v>
      </c>
      <c r="DU421" s="87" t="str">
        <f t="shared" si="661"/>
        <v/>
      </c>
      <c r="DV421" s="86" t="str">
        <f t="shared" si="717"/>
        <v/>
      </c>
      <c r="DW421" s="86" t="str">
        <f t="shared" si="718"/>
        <v/>
      </c>
    </row>
    <row r="422" spans="1:127" x14ac:dyDescent="0.25">
      <c r="A422" s="69">
        <v>420</v>
      </c>
      <c r="B422" s="70" t="str">
        <f>DataEntry!C422</f>
        <v/>
      </c>
      <c r="C422" s="71">
        <f>COUNTIF(D$2:D422,D422)+COUNTIF(G$2:G422,D422)</f>
        <v>228</v>
      </c>
      <c r="D422" s="72" t="str">
        <f t="shared" si="619"/>
        <v/>
      </c>
      <c r="E422" s="70" t="str">
        <f>DataEntry!E422</f>
        <v/>
      </c>
      <c r="F422" s="71">
        <f>COUNTIF(D$2:D422,G422)+COUNTIF(G$2:G422,G422)</f>
        <v>228</v>
      </c>
      <c r="G422" s="72" t="str">
        <f t="shared" si="620"/>
        <v/>
      </c>
      <c r="H422" s="73" t="str">
        <f>DataEntry!G422</f>
        <v/>
      </c>
      <c r="I422" s="73" t="str">
        <f>DataEntry!H422</f>
        <v/>
      </c>
      <c r="J422" s="158" t="str">
        <f t="shared" si="618"/>
        <v/>
      </c>
      <c r="K422" s="156">
        <f t="shared" si="621"/>
        <v>0</v>
      </c>
      <c r="L422" s="224" t="str">
        <f t="shared" si="622"/>
        <v/>
      </c>
      <c r="M422" s="224" t="str">
        <f t="shared" si="623"/>
        <v/>
      </c>
      <c r="N422" s="236" t="str">
        <f t="shared" si="662"/>
        <v/>
      </c>
      <c r="O422" s="22" t="str">
        <f t="shared" si="663"/>
        <v>TG228</v>
      </c>
      <c r="P422" s="248" t="str">
        <f t="shared" si="624"/>
        <v/>
      </c>
      <c r="Q422" s="22" t="str">
        <f t="shared" si="664"/>
        <v>TG228</v>
      </c>
      <c r="R422" s="248" t="str">
        <f t="shared" si="625"/>
        <v/>
      </c>
      <c r="S422" s="74">
        <f t="shared" si="665"/>
        <v>0</v>
      </c>
      <c r="T422" s="75">
        <f t="shared" si="666"/>
        <v>0</v>
      </c>
      <c r="U422" s="76">
        <f t="shared" si="667"/>
        <v>0</v>
      </c>
      <c r="V422" s="74">
        <f t="shared" si="668"/>
        <v>0</v>
      </c>
      <c r="W422" s="75">
        <f t="shared" si="669"/>
        <v>0</v>
      </c>
      <c r="X422" s="76">
        <f t="shared" si="670"/>
        <v>0</v>
      </c>
      <c r="Y422" s="74">
        <f t="shared" si="671"/>
        <v>0</v>
      </c>
      <c r="Z422" s="75">
        <f t="shared" si="672"/>
        <v>0</v>
      </c>
      <c r="AA422" s="76">
        <f t="shared" si="673"/>
        <v>0</v>
      </c>
      <c r="AB422" s="74">
        <f t="shared" si="674"/>
        <v>0</v>
      </c>
      <c r="AC422" s="75">
        <f t="shared" si="675"/>
        <v>0</v>
      </c>
      <c r="AD422" s="76">
        <f t="shared" si="676"/>
        <v>0</v>
      </c>
      <c r="AE422" s="74">
        <f t="shared" si="677"/>
        <v>0</v>
      </c>
      <c r="AF422" s="75">
        <f t="shared" si="678"/>
        <v>0</v>
      </c>
      <c r="AG422" s="76">
        <f t="shared" si="679"/>
        <v>0</v>
      </c>
      <c r="AH422" s="74">
        <f t="shared" si="680"/>
        <v>0</v>
      </c>
      <c r="AI422" s="75">
        <f t="shared" si="681"/>
        <v>0</v>
      </c>
      <c r="AJ422" s="76">
        <f t="shared" si="682"/>
        <v>0</v>
      </c>
      <c r="AK422" s="74">
        <f t="shared" si="683"/>
        <v>0</v>
      </c>
      <c r="AL422" s="75">
        <f t="shared" si="684"/>
        <v>0</v>
      </c>
      <c r="AM422" s="76">
        <f t="shared" si="685"/>
        <v>0</v>
      </c>
      <c r="AN422" s="74">
        <f t="shared" si="686"/>
        <v>0</v>
      </c>
      <c r="AO422" s="75">
        <f t="shared" si="687"/>
        <v>0</v>
      </c>
      <c r="AP422" s="76">
        <f t="shared" si="688"/>
        <v>0</v>
      </c>
      <c r="AQ422" s="77" t="str">
        <f t="shared" si="626"/>
        <v/>
      </c>
      <c r="AR422" s="77" t="str">
        <f t="shared" si="689"/>
        <v/>
      </c>
      <c r="AS422" s="78" t="str">
        <f t="shared" si="690"/>
        <v/>
      </c>
      <c r="AT422" s="77" t="str">
        <f t="shared" si="691"/>
        <v/>
      </c>
      <c r="AU422" s="79">
        <f t="shared" si="719"/>
        <v>0.1</v>
      </c>
      <c r="AV422" s="139">
        <f>DataEntry!P422</f>
        <v>0</v>
      </c>
      <c r="AW422" s="80" t="str">
        <f t="shared" si="627"/>
        <v/>
      </c>
      <c r="AX422" s="80" t="str">
        <f t="shared" si="628"/>
        <v/>
      </c>
      <c r="AY422" s="80" t="str">
        <f t="shared" si="629"/>
        <v/>
      </c>
      <c r="AZ422" s="92" t="str">
        <f>DataEntry!I422</f>
        <v/>
      </c>
      <c r="BA422" s="93" t="str">
        <f>DataEntry!J422</f>
        <v/>
      </c>
      <c r="BB422" s="92" t="str">
        <f>DataEntry!K422</f>
        <v/>
      </c>
      <c r="BC422" s="93" t="str">
        <f>DataEntry!L422</f>
        <v/>
      </c>
      <c r="BD422" s="92" t="str">
        <f>DataEntry!M422</f>
        <v/>
      </c>
      <c r="BE422" s="93" t="str">
        <f>DataEntry!N422</f>
        <v/>
      </c>
      <c r="BF422" s="77" t="str">
        <f t="shared" si="692"/>
        <v/>
      </c>
      <c r="BG422" s="77" t="str">
        <f t="shared" si="693"/>
        <v/>
      </c>
      <c r="BH422" s="77" t="str">
        <f t="shared" si="694"/>
        <v/>
      </c>
      <c r="BI422" s="83">
        <f t="shared" si="695"/>
        <v>0</v>
      </c>
      <c r="BJ422" s="83">
        <f t="shared" si="696"/>
        <v>0</v>
      </c>
      <c r="BK422" s="83">
        <f t="shared" si="697"/>
        <v>0</v>
      </c>
      <c r="BL422" s="84" t="str">
        <f t="shared" si="630"/>
        <v/>
      </c>
      <c r="BM422" s="84" t="str">
        <f t="shared" si="631"/>
        <v/>
      </c>
      <c r="BN422" s="85" t="str">
        <f t="shared" si="698"/>
        <v/>
      </c>
      <c r="BO422" s="84" t="str">
        <f t="shared" si="632"/>
        <v/>
      </c>
      <c r="BP422" s="84" t="str">
        <f t="shared" si="633"/>
        <v/>
      </c>
      <c r="BQ422" s="84" t="str">
        <f t="shared" si="634"/>
        <v/>
      </c>
      <c r="BR422" s="84" t="str">
        <f t="shared" si="699"/>
        <v/>
      </c>
      <c r="BS422" s="84" t="str">
        <f t="shared" si="699"/>
        <v/>
      </c>
      <c r="BT422" s="84" t="str">
        <f t="shared" si="699"/>
        <v/>
      </c>
      <c r="BU422" s="86" t="str">
        <f t="shared" si="700"/>
        <v/>
      </c>
      <c r="BV422" s="86" t="str">
        <f t="shared" si="700"/>
        <v/>
      </c>
      <c r="BW422" s="86" t="str">
        <f t="shared" si="700"/>
        <v/>
      </c>
      <c r="BX422" s="86" t="str">
        <f t="shared" si="701"/>
        <v/>
      </c>
      <c r="BY422" s="86" t="str">
        <f t="shared" si="701"/>
        <v/>
      </c>
      <c r="BZ422" s="86" t="str">
        <f t="shared" si="701"/>
        <v/>
      </c>
      <c r="CA422" s="83">
        <f>IF(AND(DataEntry!B422&gt;=ExFrom,DataEntry!B422&lt;=ExTo),0,IF(AR422&lt;DS422,0,DB422))</f>
        <v>0</v>
      </c>
      <c r="CB422" s="83">
        <f>IF(AND(DataEntry!B422&gt;=ExFrom,DataEntry!B422&lt;=ExTo),0,IF(AT422&lt;DT422,0,DC422))</f>
        <v>0</v>
      </c>
      <c r="CC422" s="14" t="str">
        <f t="shared" si="702"/>
        <v/>
      </c>
      <c r="CD422" s="72" t="str">
        <f t="shared" si="635"/>
        <v/>
      </c>
      <c r="CE422" s="87" t="str">
        <f t="shared" si="703"/>
        <v/>
      </c>
      <c r="CF422" s="88">
        <f t="shared" si="704"/>
        <v>0</v>
      </c>
      <c r="CG422" s="88">
        <f t="shared" si="705"/>
        <v>0</v>
      </c>
      <c r="CH422" s="87" t="str">
        <f t="shared" si="706"/>
        <v/>
      </c>
      <c r="CI422" s="89">
        <f t="shared" si="636"/>
        <v>1</v>
      </c>
      <c r="CJ422" s="89">
        <f t="shared" si="637"/>
        <v>1</v>
      </c>
      <c r="CK422" s="157">
        <f t="shared" si="638"/>
        <v>0</v>
      </c>
      <c r="CL422" s="90">
        <f t="shared" si="639"/>
        <v>0</v>
      </c>
      <c r="CM422" s="157">
        <f t="shared" si="640"/>
        <v>0</v>
      </c>
      <c r="CN422" s="90">
        <f t="shared" si="641"/>
        <v>0</v>
      </c>
      <c r="CO422" s="157">
        <f t="shared" si="642"/>
        <v>0</v>
      </c>
      <c r="CP422" s="90">
        <f t="shared" si="643"/>
        <v>0</v>
      </c>
      <c r="CQ422" s="157">
        <f t="shared" si="644"/>
        <v>0</v>
      </c>
      <c r="CR422" s="90">
        <f t="shared" si="645"/>
        <v>0</v>
      </c>
      <c r="CS422" s="157">
        <f t="shared" si="646"/>
        <v>0</v>
      </c>
      <c r="CT422" s="90">
        <f t="shared" si="647"/>
        <v>0</v>
      </c>
      <c r="CU422" s="157">
        <f t="shared" si="648"/>
        <v>0</v>
      </c>
      <c r="CV422" s="90">
        <f t="shared" si="649"/>
        <v>0</v>
      </c>
      <c r="CW422" s="157">
        <f t="shared" si="650"/>
        <v>0</v>
      </c>
      <c r="CX422" s="90">
        <f t="shared" si="651"/>
        <v>0</v>
      </c>
      <c r="CY422" s="157">
        <f t="shared" si="652"/>
        <v>0</v>
      </c>
      <c r="CZ422" s="90">
        <f t="shared" si="653"/>
        <v>0</v>
      </c>
      <c r="DA422" s="94" t="str">
        <f>DataEntry!B422</f>
        <v/>
      </c>
      <c r="DB422" s="83">
        <f t="shared" si="654"/>
        <v>0</v>
      </c>
      <c r="DC422" s="83">
        <f t="shared" si="655"/>
        <v>0</v>
      </c>
      <c r="DD422" s="145" t="str">
        <f t="shared" si="707"/>
        <v/>
      </c>
      <c r="DE422" s="145" t="str">
        <f t="shared" si="708"/>
        <v/>
      </c>
      <c r="DF422" s="145" t="str">
        <f t="shared" si="709"/>
        <v/>
      </c>
      <c r="DG422" s="145" t="str">
        <f t="shared" si="710"/>
        <v/>
      </c>
      <c r="DH422" s="145" t="str">
        <f t="shared" si="711"/>
        <v/>
      </c>
      <c r="DI422" s="145" t="str">
        <f t="shared" si="712"/>
        <v/>
      </c>
      <c r="DJ422" s="83">
        <f t="shared" si="713"/>
        <v>0</v>
      </c>
      <c r="DK422" s="83">
        <f t="shared" si="714"/>
        <v>0</v>
      </c>
      <c r="DL422" s="84" t="str">
        <f t="shared" si="715"/>
        <v/>
      </c>
      <c r="DM422" s="14" t="str">
        <f t="shared" si="716"/>
        <v/>
      </c>
      <c r="DN422" s="87">
        <f>IFERROR(DO422*(1-DCFactor)+Results!DP422*DCFactor,"")</f>
        <v>0.2762705882352941</v>
      </c>
      <c r="DO422" s="87">
        <f>(DFactor*Rounds*Number/2+SUM(BV$3:BV410))/(Rounds*Number/2+COUNT(BV$3:BV410))</f>
        <v>0.2656470588235294</v>
      </c>
      <c r="DP422" s="87">
        <f t="shared" si="656"/>
        <v>0.29599999999999999</v>
      </c>
      <c r="DQ422" s="84">
        <f t="shared" si="657"/>
        <v>0</v>
      </c>
      <c r="DR422" s="84">
        <f t="shared" si="658"/>
        <v>0</v>
      </c>
      <c r="DS422" s="87">
        <f t="shared" si="659"/>
        <v>0.33666666666666667</v>
      </c>
      <c r="DT422" s="87">
        <f t="shared" si="660"/>
        <v>0.33666666666666667</v>
      </c>
      <c r="DU422" s="87" t="str">
        <f t="shared" si="661"/>
        <v/>
      </c>
      <c r="DV422" s="86" t="str">
        <f t="shared" si="717"/>
        <v/>
      </c>
      <c r="DW422" s="86" t="str">
        <f t="shared" si="718"/>
        <v/>
      </c>
    </row>
    <row r="423" spans="1:127" x14ac:dyDescent="0.25">
      <c r="A423" s="69">
        <v>421</v>
      </c>
      <c r="B423" s="70" t="str">
        <f>DataEntry!C423</f>
        <v/>
      </c>
      <c r="C423" s="71">
        <f>COUNTIF(D$2:D423,D423)+COUNTIF(G$2:G423,D423)</f>
        <v>230</v>
      </c>
      <c r="D423" s="72" t="str">
        <f t="shared" si="619"/>
        <v/>
      </c>
      <c r="E423" s="70" t="str">
        <f>DataEntry!E423</f>
        <v/>
      </c>
      <c r="F423" s="71">
        <f>COUNTIF(D$2:D423,G423)+COUNTIF(G$2:G423,G423)</f>
        <v>230</v>
      </c>
      <c r="G423" s="72" t="str">
        <f t="shared" si="620"/>
        <v/>
      </c>
      <c r="H423" s="73" t="str">
        <f>DataEntry!G423</f>
        <v/>
      </c>
      <c r="I423" s="73" t="str">
        <f>DataEntry!H423</f>
        <v/>
      </c>
      <c r="J423" s="158" t="str">
        <f t="shared" si="618"/>
        <v/>
      </c>
      <c r="K423" s="156">
        <f t="shared" si="621"/>
        <v>0</v>
      </c>
      <c r="L423" s="224" t="str">
        <f t="shared" si="622"/>
        <v/>
      </c>
      <c r="M423" s="224" t="str">
        <f t="shared" si="623"/>
        <v/>
      </c>
      <c r="N423" s="236" t="str">
        <f t="shared" si="662"/>
        <v/>
      </c>
      <c r="O423" s="22" t="str">
        <f t="shared" si="663"/>
        <v>TG230</v>
      </c>
      <c r="P423" s="248" t="str">
        <f t="shared" si="624"/>
        <v/>
      </c>
      <c r="Q423" s="22" t="str">
        <f t="shared" si="664"/>
        <v>TG230</v>
      </c>
      <c r="R423" s="248" t="str">
        <f t="shared" si="625"/>
        <v/>
      </c>
      <c r="S423" s="74">
        <f t="shared" si="665"/>
        <v>0</v>
      </c>
      <c r="T423" s="75">
        <f t="shared" si="666"/>
        <v>0</v>
      </c>
      <c r="U423" s="76">
        <f t="shared" si="667"/>
        <v>0</v>
      </c>
      <c r="V423" s="74">
        <f t="shared" si="668"/>
        <v>0</v>
      </c>
      <c r="W423" s="75">
        <f t="shared" si="669"/>
        <v>0</v>
      </c>
      <c r="X423" s="76">
        <f t="shared" si="670"/>
        <v>0</v>
      </c>
      <c r="Y423" s="74">
        <f t="shared" si="671"/>
        <v>0</v>
      </c>
      <c r="Z423" s="75">
        <f t="shared" si="672"/>
        <v>0</v>
      </c>
      <c r="AA423" s="76">
        <f t="shared" si="673"/>
        <v>0</v>
      </c>
      <c r="AB423" s="74">
        <f t="shared" si="674"/>
        <v>0</v>
      </c>
      <c r="AC423" s="75">
        <f t="shared" si="675"/>
        <v>0</v>
      </c>
      <c r="AD423" s="76">
        <f t="shared" si="676"/>
        <v>0</v>
      </c>
      <c r="AE423" s="74">
        <f t="shared" si="677"/>
        <v>0</v>
      </c>
      <c r="AF423" s="75">
        <f t="shared" si="678"/>
        <v>0</v>
      </c>
      <c r="AG423" s="76">
        <f t="shared" si="679"/>
        <v>0</v>
      </c>
      <c r="AH423" s="74">
        <f t="shared" si="680"/>
        <v>0</v>
      </c>
      <c r="AI423" s="75">
        <f t="shared" si="681"/>
        <v>0</v>
      </c>
      <c r="AJ423" s="76">
        <f t="shared" si="682"/>
        <v>0</v>
      </c>
      <c r="AK423" s="74">
        <f t="shared" si="683"/>
        <v>0</v>
      </c>
      <c r="AL423" s="75">
        <f t="shared" si="684"/>
        <v>0</v>
      </c>
      <c r="AM423" s="76">
        <f t="shared" si="685"/>
        <v>0</v>
      </c>
      <c r="AN423" s="74">
        <f t="shared" si="686"/>
        <v>0</v>
      </c>
      <c r="AO423" s="75">
        <f t="shared" si="687"/>
        <v>0</v>
      </c>
      <c r="AP423" s="76">
        <f t="shared" si="688"/>
        <v>0</v>
      </c>
      <c r="AQ423" s="77" t="str">
        <f t="shared" si="626"/>
        <v/>
      </c>
      <c r="AR423" s="77" t="str">
        <f t="shared" si="689"/>
        <v/>
      </c>
      <c r="AS423" s="78" t="str">
        <f t="shared" si="690"/>
        <v/>
      </c>
      <c r="AT423" s="77" t="str">
        <f t="shared" si="691"/>
        <v/>
      </c>
      <c r="AU423" s="79">
        <f t="shared" si="719"/>
        <v>0.1</v>
      </c>
      <c r="AV423" s="139">
        <f>DataEntry!P423</f>
        <v>0</v>
      </c>
      <c r="AW423" s="80" t="str">
        <f t="shared" si="627"/>
        <v/>
      </c>
      <c r="AX423" s="80" t="str">
        <f t="shared" si="628"/>
        <v/>
      </c>
      <c r="AY423" s="80" t="str">
        <f t="shared" si="629"/>
        <v/>
      </c>
      <c r="AZ423" s="92" t="str">
        <f>DataEntry!I423</f>
        <v/>
      </c>
      <c r="BA423" s="93" t="str">
        <f>DataEntry!J423</f>
        <v/>
      </c>
      <c r="BB423" s="92" t="str">
        <f>DataEntry!K423</f>
        <v/>
      </c>
      <c r="BC423" s="93" t="str">
        <f>DataEntry!L423</f>
        <v/>
      </c>
      <c r="BD423" s="92" t="str">
        <f>DataEntry!M423</f>
        <v/>
      </c>
      <c r="BE423" s="93" t="str">
        <f>DataEntry!N423</f>
        <v/>
      </c>
      <c r="BF423" s="77" t="str">
        <f t="shared" si="692"/>
        <v/>
      </c>
      <c r="BG423" s="77" t="str">
        <f t="shared" si="693"/>
        <v/>
      </c>
      <c r="BH423" s="77" t="str">
        <f t="shared" si="694"/>
        <v/>
      </c>
      <c r="BI423" s="83">
        <f t="shared" si="695"/>
        <v>0</v>
      </c>
      <c r="BJ423" s="83">
        <f t="shared" si="696"/>
        <v>0</v>
      </c>
      <c r="BK423" s="83">
        <f t="shared" si="697"/>
        <v>0</v>
      </c>
      <c r="BL423" s="84" t="str">
        <f t="shared" si="630"/>
        <v/>
      </c>
      <c r="BM423" s="84" t="str">
        <f t="shared" si="631"/>
        <v/>
      </c>
      <c r="BN423" s="85" t="str">
        <f t="shared" si="698"/>
        <v/>
      </c>
      <c r="BO423" s="84" t="str">
        <f t="shared" si="632"/>
        <v/>
      </c>
      <c r="BP423" s="84" t="str">
        <f t="shared" si="633"/>
        <v/>
      </c>
      <c r="BQ423" s="84" t="str">
        <f t="shared" si="634"/>
        <v/>
      </c>
      <c r="BR423" s="84" t="str">
        <f t="shared" si="699"/>
        <v/>
      </c>
      <c r="BS423" s="84" t="str">
        <f t="shared" si="699"/>
        <v/>
      </c>
      <c r="BT423" s="84" t="str">
        <f t="shared" si="699"/>
        <v/>
      </c>
      <c r="BU423" s="86" t="str">
        <f t="shared" si="700"/>
        <v/>
      </c>
      <c r="BV423" s="86" t="str">
        <f t="shared" si="700"/>
        <v/>
      </c>
      <c r="BW423" s="86" t="str">
        <f t="shared" si="700"/>
        <v/>
      </c>
      <c r="BX423" s="86" t="str">
        <f t="shared" si="701"/>
        <v/>
      </c>
      <c r="BY423" s="86" t="str">
        <f t="shared" si="701"/>
        <v/>
      </c>
      <c r="BZ423" s="86" t="str">
        <f t="shared" si="701"/>
        <v/>
      </c>
      <c r="CA423" s="83">
        <f>IF(AND(DataEntry!B423&gt;=ExFrom,DataEntry!B423&lt;=ExTo),0,IF(AR423&lt;DS423,0,DB423))</f>
        <v>0</v>
      </c>
      <c r="CB423" s="83">
        <f>IF(AND(DataEntry!B423&gt;=ExFrom,DataEntry!B423&lt;=ExTo),0,IF(AT423&lt;DT423,0,DC423))</f>
        <v>0</v>
      </c>
      <c r="CC423" s="14" t="str">
        <f t="shared" si="702"/>
        <v/>
      </c>
      <c r="CD423" s="72" t="str">
        <f t="shared" si="635"/>
        <v/>
      </c>
      <c r="CE423" s="87" t="str">
        <f t="shared" si="703"/>
        <v/>
      </c>
      <c r="CF423" s="88">
        <f t="shared" si="704"/>
        <v>0</v>
      </c>
      <c r="CG423" s="88">
        <f t="shared" si="705"/>
        <v>0</v>
      </c>
      <c r="CH423" s="87" t="str">
        <f t="shared" si="706"/>
        <v/>
      </c>
      <c r="CI423" s="89">
        <f t="shared" si="636"/>
        <v>1</v>
      </c>
      <c r="CJ423" s="89">
        <f t="shared" si="637"/>
        <v>1</v>
      </c>
      <c r="CK423" s="157">
        <f t="shared" si="638"/>
        <v>0</v>
      </c>
      <c r="CL423" s="90">
        <f t="shared" si="639"/>
        <v>0</v>
      </c>
      <c r="CM423" s="157">
        <f t="shared" si="640"/>
        <v>0</v>
      </c>
      <c r="CN423" s="90">
        <f t="shared" si="641"/>
        <v>0</v>
      </c>
      <c r="CO423" s="157">
        <f t="shared" si="642"/>
        <v>0</v>
      </c>
      <c r="CP423" s="90">
        <f t="shared" si="643"/>
        <v>0</v>
      </c>
      <c r="CQ423" s="157">
        <f t="shared" si="644"/>
        <v>0</v>
      </c>
      <c r="CR423" s="90">
        <f t="shared" si="645"/>
        <v>0</v>
      </c>
      <c r="CS423" s="157">
        <f t="shared" si="646"/>
        <v>0</v>
      </c>
      <c r="CT423" s="90">
        <f t="shared" si="647"/>
        <v>0</v>
      </c>
      <c r="CU423" s="157">
        <f t="shared" si="648"/>
        <v>0</v>
      </c>
      <c r="CV423" s="90">
        <f t="shared" si="649"/>
        <v>0</v>
      </c>
      <c r="CW423" s="157">
        <f t="shared" si="650"/>
        <v>0</v>
      </c>
      <c r="CX423" s="90">
        <f t="shared" si="651"/>
        <v>0</v>
      </c>
      <c r="CY423" s="157">
        <f t="shared" si="652"/>
        <v>0</v>
      </c>
      <c r="CZ423" s="90">
        <f t="shared" si="653"/>
        <v>0</v>
      </c>
      <c r="DA423" s="94" t="str">
        <f>DataEntry!B423</f>
        <v/>
      </c>
      <c r="DB423" s="83">
        <f t="shared" si="654"/>
        <v>0</v>
      </c>
      <c r="DC423" s="83">
        <f t="shared" si="655"/>
        <v>0</v>
      </c>
      <c r="DD423" s="145" t="str">
        <f t="shared" si="707"/>
        <v/>
      </c>
      <c r="DE423" s="145" t="str">
        <f t="shared" si="708"/>
        <v/>
      </c>
      <c r="DF423" s="145" t="str">
        <f t="shared" si="709"/>
        <v/>
      </c>
      <c r="DG423" s="145" t="str">
        <f t="shared" si="710"/>
        <v/>
      </c>
      <c r="DH423" s="145" t="str">
        <f t="shared" si="711"/>
        <v/>
      </c>
      <c r="DI423" s="145" t="str">
        <f t="shared" si="712"/>
        <v/>
      </c>
      <c r="DJ423" s="83">
        <f t="shared" si="713"/>
        <v>0</v>
      </c>
      <c r="DK423" s="83">
        <f t="shared" si="714"/>
        <v>0</v>
      </c>
      <c r="DL423" s="84" t="str">
        <f t="shared" si="715"/>
        <v/>
      </c>
      <c r="DM423" s="14" t="str">
        <f t="shared" si="716"/>
        <v/>
      </c>
      <c r="DN423" s="87">
        <f>IFERROR(DO423*(1-DCFactor)+Results!DP423*DCFactor,"")</f>
        <v>0.2762705882352941</v>
      </c>
      <c r="DO423" s="87">
        <f>(DFactor*Rounds*Number/2+SUM(BV$3:BV411))/(Rounds*Number/2+COUNT(BV$3:BV411))</f>
        <v>0.2656470588235294</v>
      </c>
      <c r="DP423" s="87">
        <f t="shared" si="656"/>
        <v>0.29599999999999999</v>
      </c>
      <c r="DQ423" s="84">
        <f t="shared" si="657"/>
        <v>0</v>
      </c>
      <c r="DR423" s="84">
        <f t="shared" si="658"/>
        <v>0</v>
      </c>
      <c r="DS423" s="87">
        <f t="shared" si="659"/>
        <v>0.33666666666666667</v>
      </c>
      <c r="DT423" s="87">
        <f t="shared" si="660"/>
        <v>0.33666666666666667</v>
      </c>
      <c r="DU423" s="87" t="str">
        <f t="shared" si="661"/>
        <v/>
      </c>
      <c r="DV423" s="86" t="str">
        <f t="shared" si="717"/>
        <v/>
      </c>
      <c r="DW423" s="86" t="str">
        <f t="shared" si="718"/>
        <v/>
      </c>
    </row>
    <row r="424" spans="1:127" x14ac:dyDescent="0.25">
      <c r="A424" s="69">
        <v>422</v>
      </c>
      <c r="B424" s="70" t="str">
        <f>DataEntry!C424</f>
        <v/>
      </c>
      <c r="C424" s="71">
        <f>COUNTIF(D$2:D424,D424)+COUNTIF(G$2:G424,D424)</f>
        <v>232</v>
      </c>
      <c r="D424" s="72" t="str">
        <f t="shared" si="619"/>
        <v/>
      </c>
      <c r="E424" s="70" t="str">
        <f>DataEntry!E424</f>
        <v/>
      </c>
      <c r="F424" s="71">
        <f>COUNTIF(D$2:D424,G424)+COUNTIF(G$2:G424,G424)</f>
        <v>232</v>
      </c>
      <c r="G424" s="72" t="str">
        <f t="shared" si="620"/>
        <v/>
      </c>
      <c r="H424" s="73" t="str">
        <f>DataEntry!G424</f>
        <v/>
      </c>
      <c r="I424" s="73" t="str">
        <f>DataEntry!H424</f>
        <v/>
      </c>
      <c r="J424" s="158" t="str">
        <f t="shared" si="618"/>
        <v/>
      </c>
      <c r="K424" s="156">
        <f t="shared" si="621"/>
        <v>0</v>
      </c>
      <c r="L424" s="224" t="str">
        <f t="shared" si="622"/>
        <v/>
      </c>
      <c r="M424" s="224" t="str">
        <f t="shared" si="623"/>
        <v/>
      </c>
      <c r="N424" s="236" t="str">
        <f t="shared" si="662"/>
        <v/>
      </c>
      <c r="O424" s="22" t="str">
        <f t="shared" si="663"/>
        <v>TG232</v>
      </c>
      <c r="P424" s="248" t="str">
        <f t="shared" si="624"/>
        <v/>
      </c>
      <c r="Q424" s="22" t="str">
        <f t="shared" si="664"/>
        <v>TG232</v>
      </c>
      <c r="R424" s="248" t="str">
        <f t="shared" si="625"/>
        <v/>
      </c>
      <c r="S424" s="74">
        <f t="shared" si="665"/>
        <v>0</v>
      </c>
      <c r="T424" s="75">
        <f t="shared" si="666"/>
        <v>0</v>
      </c>
      <c r="U424" s="76">
        <f t="shared" si="667"/>
        <v>0</v>
      </c>
      <c r="V424" s="74">
        <f t="shared" si="668"/>
        <v>0</v>
      </c>
      <c r="W424" s="75">
        <f t="shared" si="669"/>
        <v>0</v>
      </c>
      <c r="X424" s="76">
        <f t="shared" si="670"/>
        <v>0</v>
      </c>
      <c r="Y424" s="74">
        <f t="shared" si="671"/>
        <v>0</v>
      </c>
      <c r="Z424" s="75">
        <f t="shared" si="672"/>
        <v>0</v>
      </c>
      <c r="AA424" s="76">
        <f t="shared" si="673"/>
        <v>0</v>
      </c>
      <c r="AB424" s="74">
        <f t="shared" si="674"/>
        <v>0</v>
      </c>
      <c r="AC424" s="75">
        <f t="shared" si="675"/>
        <v>0</v>
      </c>
      <c r="AD424" s="76">
        <f t="shared" si="676"/>
        <v>0</v>
      </c>
      <c r="AE424" s="74">
        <f t="shared" si="677"/>
        <v>0</v>
      </c>
      <c r="AF424" s="75">
        <f t="shared" si="678"/>
        <v>0</v>
      </c>
      <c r="AG424" s="76">
        <f t="shared" si="679"/>
        <v>0</v>
      </c>
      <c r="AH424" s="74">
        <f t="shared" si="680"/>
        <v>0</v>
      </c>
      <c r="AI424" s="75">
        <f t="shared" si="681"/>
        <v>0</v>
      </c>
      <c r="AJ424" s="76">
        <f t="shared" si="682"/>
        <v>0</v>
      </c>
      <c r="AK424" s="74">
        <f t="shared" si="683"/>
        <v>0</v>
      </c>
      <c r="AL424" s="75">
        <f t="shared" si="684"/>
        <v>0</v>
      </c>
      <c r="AM424" s="76">
        <f t="shared" si="685"/>
        <v>0</v>
      </c>
      <c r="AN424" s="74">
        <f t="shared" si="686"/>
        <v>0</v>
      </c>
      <c r="AO424" s="75">
        <f t="shared" si="687"/>
        <v>0</v>
      </c>
      <c r="AP424" s="76">
        <f t="shared" si="688"/>
        <v>0</v>
      </c>
      <c r="AQ424" s="77" t="str">
        <f t="shared" si="626"/>
        <v/>
      </c>
      <c r="AR424" s="77" t="str">
        <f t="shared" si="689"/>
        <v/>
      </c>
      <c r="AS424" s="78" t="str">
        <f t="shared" si="690"/>
        <v/>
      </c>
      <c r="AT424" s="77" t="str">
        <f t="shared" si="691"/>
        <v/>
      </c>
      <c r="AU424" s="79">
        <f t="shared" si="719"/>
        <v>0.1</v>
      </c>
      <c r="AV424" s="139">
        <f>DataEntry!P424</f>
        <v>0</v>
      </c>
      <c r="AW424" s="80" t="str">
        <f t="shared" si="627"/>
        <v/>
      </c>
      <c r="AX424" s="80" t="str">
        <f t="shared" si="628"/>
        <v/>
      </c>
      <c r="AY424" s="80" t="str">
        <f t="shared" si="629"/>
        <v/>
      </c>
      <c r="AZ424" s="92" t="str">
        <f>DataEntry!I424</f>
        <v/>
      </c>
      <c r="BA424" s="93" t="str">
        <f>DataEntry!J424</f>
        <v/>
      </c>
      <c r="BB424" s="92" t="str">
        <f>DataEntry!K424</f>
        <v/>
      </c>
      <c r="BC424" s="93" t="str">
        <f>DataEntry!L424</f>
        <v/>
      </c>
      <c r="BD424" s="92" t="str">
        <f>DataEntry!M424</f>
        <v/>
      </c>
      <c r="BE424" s="93" t="str">
        <f>DataEntry!N424</f>
        <v/>
      </c>
      <c r="BF424" s="77" t="str">
        <f t="shared" si="692"/>
        <v/>
      </c>
      <c r="BG424" s="77" t="str">
        <f t="shared" si="693"/>
        <v/>
      </c>
      <c r="BH424" s="77" t="str">
        <f t="shared" si="694"/>
        <v/>
      </c>
      <c r="BI424" s="83">
        <f t="shared" si="695"/>
        <v>0</v>
      </c>
      <c r="BJ424" s="83">
        <f t="shared" si="696"/>
        <v>0</v>
      </c>
      <c r="BK424" s="83">
        <f t="shared" si="697"/>
        <v>0</v>
      </c>
      <c r="BL424" s="84" t="str">
        <f t="shared" si="630"/>
        <v/>
      </c>
      <c r="BM424" s="84" t="str">
        <f t="shared" si="631"/>
        <v/>
      </c>
      <c r="BN424" s="85" t="str">
        <f t="shared" si="698"/>
        <v/>
      </c>
      <c r="BO424" s="84" t="str">
        <f t="shared" si="632"/>
        <v/>
      </c>
      <c r="BP424" s="84" t="str">
        <f t="shared" si="633"/>
        <v/>
      </c>
      <c r="BQ424" s="84" t="str">
        <f t="shared" si="634"/>
        <v/>
      </c>
      <c r="BR424" s="84" t="str">
        <f t="shared" si="699"/>
        <v/>
      </c>
      <c r="BS424" s="84" t="str">
        <f t="shared" si="699"/>
        <v/>
      </c>
      <c r="BT424" s="84" t="str">
        <f t="shared" si="699"/>
        <v/>
      </c>
      <c r="BU424" s="86" t="str">
        <f t="shared" si="700"/>
        <v/>
      </c>
      <c r="BV424" s="86" t="str">
        <f t="shared" si="700"/>
        <v/>
      </c>
      <c r="BW424" s="86" t="str">
        <f t="shared" si="700"/>
        <v/>
      </c>
      <c r="BX424" s="86" t="str">
        <f t="shared" si="701"/>
        <v/>
      </c>
      <c r="BY424" s="86" t="str">
        <f t="shared" si="701"/>
        <v/>
      </c>
      <c r="BZ424" s="86" t="str">
        <f t="shared" si="701"/>
        <v/>
      </c>
      <c r="CA424" s="83">
        <f>IF(AND(DataEntry!B424&gt;=ExFrom,DataEntry!B424&lt;=ExTo),0,IF(AR424&lt;DS424,0,DB424))</f>
        <v>0</v>
      </c>
      <c r="CB424" s="83">
        <f>IF(AND(DataEntry!B424&gt;=ExFrom,DataEntry!B424&lt;=ExTo),0,IF(AT424&lt;DT424,0,DC424))</f>
        <v>0</v>
      </c>
      <c r="CC424" s="14" t="str">
        <f t="shared" si="702"/>
        <v/>
      </c>
      <c r="CD424" s="72" t="str">
        <f t="shared" si="635"/>
        <v/>
      </c>
      <c r="CE424" s="87" t="str">
        <f t="shared" si="703"/>
        <v/>
      </c>
      <c r="CF424" s="88">
        <f t="shared" si="704"/>
        <v>0</v>
      </c>
      <c r="CG424" s="88">
        <f t="shared" si="705"/>
        <v>0</v>
      </c>
      <c r="CH424" s="87" t="str">
        <f t="shared" si="706"/>
        <v/>
      </c>
      <c r="CI424" s="89">
        <f t="shared" si="636"/>
        <v>1</v>
      </c>
      <c r="CJ424" s="89">
        <f t="shared" si="637"/>
        <v>1</v>
      </c>
      <c r="CK424" s="157">
        <f t="shared" si="638"/>
        <v>0</v>
      </c>
      <c r="CL424" s="90">
        <f t="shared" si="639"/>
        <v>0</v>
      </c>
      <c r="CM424" s="157">
        <f t="shared" si="640"/>
        <v>0</v>
      </c>
      <c r="CN424" s="90">
        <f t="shared" si="641"/>
        <v>0</v>
      </c>
      <c r="CO424" s="157">
        <f t="shared" si="642"/>
        <v>0</v>
      </c>
      <c r="CP424" s="90">
        <f t="shared" si="643"/>
        <v>0</v>
      </c>
      <c r="CQ424" s="157">
        <f t="shared" si="644"/>
        <v>0</v>
      </c>
      <c r="CR424" s="90">
        <f t="shared" si="645"/>
        <v>0</v>
      </c>
      <c r="CS424" s="157">
        <f t="shared" si="646"/>
        <v>0</v>
      </c>
      <c r="CT424" s="90">
        <f t="shared" si="647"/>
        <v>0</v>
      </c>
      <c r="CU424" s="157">
        <f t="shared" si="648"/>
        <v>0</v>
      </c>
      <c r="CV424" s="90">
        <f t="shared" si="649"/>
        <v>0</v>
      </c>
      <c r="CW424" s="157">
        <f t="shared" si="650"/>
        <v>0</v>
      </c>
      <c r="CX424" s="90">
        <f t="shared" si="651"/>
        <v>0</v>
      </c>
      <c r="CY424" s="157">
        <f t="shared" si="652"/>
        <v>0</v>
      </c>
      <c r="CZ424" s="90">
        <f t="shared" si="653"/>
        <v>0</v>
      </c>
      <c r="DA424" s="94" t="str">
        <f>DataEntry!B424</f>
        <v/>
      </c>
      <c r="DB424" s="83">
        <f t="shared" si="654"/>
        <v>0</v>
      </c>
      <c r="DC424" s="83">
        <f t="shared" si="655"/>
        <v>0</v>
      </c>
      <c r="DD424" s="145" t="str">
        <f t="shared" si="707"/>
        <v/>
      </c>
      <c r="DE424" s="145" t="str">
        <f t="shared" si="708"/>
        <v/>
      </c>
      <c r="DF424" s="145" t="str">
        <f t="shared" si="709"/>
        <v/>
      </c>
      <c r="DG424" s="145" t="str">
        <f t="shared" si="710"/>
        <v/>
      </c>
      <c r="DH424" s="145" t="str">
        <f t="shared" si="711"/>
        <v/>
      </c>
      <c r="DI424" s="145" t="str">
        <f t="shared" si="712"/>
        <v/>
      </c>
      <c r="DJ424" s="83">
        <f t="shared" si="713"/>
        <v>0</v>
      </c>
      <c r="DK424" s="83">
        <f t="shared" si="714"/>
        <v>0</v>
      </c>
      <c r="DL424" s="84" t="str">
        <f t="shared" si="715"/>
        <v/>
      </c>
      <c r="DM424" s="14" t="str">
        <f t="shared" si="716"/>
        <v/>
      </c>
      <c r="DN424" s="87">
        <f>IFERROR(DO424*(1-DCFactor)+Results!DP424*DCFactor,"")</f>
        <v>0.2762705882352941</v>
      </c>
      <c r="DO424" s="87">
        <f>(DFactor*Rounds*Number/2+SUM(BV$3:BV412))/(Rounds*Number/2+COUNT(BV$3:BV412))</f>
        <v>0.2656470588235294</v>
      </c>
      <c r="DP424" s="87">
        <f t="shared" si="656"/>
        <v>0.29599999999999999</v>
      </c>
      <c r="DQ424" s="84">
        <f t="shared" si="657"/>
        <v>0</v>
      </c>
      <c r="DR424" s="84">
        <f t="shared" si="658"/>
        <v>0</v>
      </c>
      <c r="DS424" s="87">
        <f t="shared" si="659"/>
        <v>0.33666666666666667</v>
      </c>
      <c r="DT424" s="87">
        <f t="shared" si="660"/>
        <v>0.33666666666666667</v>
      </c>
      <c r="DU424" s="87" t="str">
        <f t="shared" si="661"/>
        <v/>
      </c>
      <c r="DV424" s="86" t="str">
        <f t="shared" si="717"/>
        <v/>
      </c>
      <c r="DW424" s="86" t="str">
        <f t="shared" si="718"/>
        <v/>
      </c>
    </row>
    <row r="425" spans="1:127" x14ac:dyDescent="0.25">
      <c r="A425" s="69">
        <v>423</v>
      </c>
      <c r="B425" s="70" t="str">
        <f>DataEntry!C425</f>
        <v/>
      </c>
      <c r="C425" s="71">
        <f>COUNTIF(D$2:D425,D425)+COUNTIF(G$2:G425,D425)</f>
        <v>234</v>
      </c>
      <c r="D425" s="72" t="str">
        <f t="shared" si="619"/>
        <v/>
      </c>
      <c r="E425" s="70" t="str">
        <f>DataEntry!E425</f>
        <v/>
      </c>
      <c r="F425" s="71">
        <f>COUNTIF(D$2:D425,G425)+COUNTIF(G$2:G425,G425)</f>
        <v>234</v>
      </c>
      <c r="G425" s="72" t="str">
        <f t="shared" si="620"/>
        <v/>
      </c>
      <c r="H425" s="73" t="str">
        <f>DataEntry!G425</f>
        <v/>
      </c>
      <c r="I425" s="73" t="str">
        <f>DataEntry!H425</f>
        <v/>
      </c>
      <c r="J425" s="158" t="str">
        <f t="shared" si="618"/>
        <v/>
      </c>
      <c r="K425" s="156">
        <f t="shared" si="621"/>
        <v>0</v>
      </c>
      <c r="L425" s="224" t="str">
        <f t="shared" si="622"/>
        <v/>
      </c>
      <c r="M425" s="224" t="str">
        <f t="shared" si="623"/>
        <v/>
      </c>
      <c r="N425" s="236" t="str">
        <f t="shared" si="662"/>
        <v/>
      </c>
      <c r="O425" s="22" t="str">
        <f t="shared" si="663"/>
        <v>TG234</v>
      </c>
      <c r="P425" s="248" t="str">
        <f t="shared" si="624"/>
        <v/>
      </c>
      <c r="Q425" s="22" t="str">
        <f t="shared" si="664"/>
        <v>TG234</v>
      </c>
      <c r="R425" s="248" t="str">
        <f t="shared" si="625"/>
        <v/>
      </c>
      <c r="S425" s="74">
        <f t="shared" si="665"/>
        <v>0</v>
      </c>
      <c r="T425" s="75">
        <f t="shared" si="666"/>
        <v>0</v>
      </c>
      <c r="U425" s="76">
        <f t="shared" si="667"/>
        <v>0</v>
      </c>
      <c r="V425" s="74">
        <f t="shared" si="668"/>
        <v>0</v>
      </c>
      <c r="W425" s="75">
        <f t="shared" si="669"/>
        <v>0</v>
      </c>
      <c r="X425" s="76">
        <f t="shared" si="670"/>
        <v>0</v>
      </c>
      <c r="Y425" s="74">
        <f t="shared" si="671"/>
        <v>0</v>
      </c>
      <c r="Z425" s="75">
        <f t="shared" si="672"/>
        <v>0</v>
      </c>
      <c r="AA425" s="76">
        <f t="shared" si="673"/>
        <v>0</v>
      </c>
      <c r="AB425" s="74">
        <f t="shared" si="674"/>
        <v>0</v>
      </c>
      <c r="AC425" s="75">
        <f t="shared" si="675"/>
        <v>0</v>
      </c>
      <c r="AD425" s="76">
        <f t="shared" si="676"/>
        <v>0</v>
      </c>
      <c r="AE425" s="74">
        <f t="shared" si="677"/>
        <v>0</v>
      </c>
      <c r="AF425" s="75">
        <f t="shared" si="678"/>
        <v>0</v>
      </c>
      <c r="AG425" s="76">
        <f t="shared" si="679"/>
        <v>0</v>
      </c>
      <c r="AH425" s="74">
        <f t="shared" si="680"/>
        <v>0</v>
      </c>
      <c r="AI425" s="75">
        <f t="shared" si="681"/>
        <v>0</v>
      </c>
      <c r="AJ425" s="76">
        <f t="shared" si="682"/>
        <v>0</v>
      </c>
      <c r="AK425" s="74">
        <f t="shared" si="683"/>
        <v>0</v>
      </c>
      <c r="AL425" s="75">
        <f t="shared" si="684"/>
        <v>0</v>
      </c>
      <c r="AM425" s="76">
        <f t="shared" si="685"/>
        <v>0</v>
      </c>
      <c r="AN425" s="74">
        <f t="shared" si="686"/>
        <v>0</v>
      </c>
      <c r="AO425" s="75">
        <f t="shared" si="687"/>
        <v>0</v>
      </c>
      <c r="AP425" s="76">
        <f t="shared" si="688"/>
        <v>0</v>
      </c>
      <c r="AQ425" s="77" t="str">
        <f t="shared" si="626"/>
        <v/>
      </c>
      <c r="AR425" s="77" t="str">
        <f t="shared" si="689"/>
        <v/>
      </c>
      <c r="AS425" s="78" t="str">
        <f t="shared" si="690"/>
        <v/>
      </c>
      <c r="AT425" s="77" t="str">
        <f t="shared" si="691"/>
        <v/>
      </c>
      <c r="AU425" s="79">
        <f t="shared" si="719"/>
        <v>0.1</v>
      </c>
      <c r="AV425" s="139">
        <f>DataEntry!P425</f>
        <v>0</v>
      </c>
      <c r="AW425" s="80" t="str">
        <f t="shared" si="627"/>
        <v/>
      </c>
      <c r="AX425" s="80" t="str">
        <f t="shared" si="628"/>
        <v/>
      </c>
      <c r="AY425" s="80" t="str">
        <f t="shared" si="629"/>
        <v/>
      </c>
      <c r="AZ425" s="92" t="str">
        <f>DataEntry!I425</f>
        <v/>
      </c>
      <c r="BA425" s="93" t="str">
        <f>DataEntry!J425</f>
        <v/>
      </c>
      <c r="BB425" s="92" t="str">
        <f>DataEntry!K425</f>
        <v/>
      </c>
      <c r="BC425" s="93" t="str">
        <f>DataEntry!L425</f>
        <v/>
      </c>
      <c r="BD425" s="92" t="str">
        <f>DataEntry!M425</f>
        <v/>
      </c>
      <c r="BE425" s="93" t="str">
        <f>DataEntry!N425</f>
        <v/>
      </c>
      <c r="BF425" s="77" t="str">
        <f t="shared" si="692"/>
        <v/>
      </c>
      <c r="BG425" s="77" t="str">
        <f t="shared" si="693"/>
        <v/>
      </c>
      <c r="BH425" s="77" t="str">
        <f t="shared" si="694"/>
        <v/>
      </c>
      <c r="BI425" s="83">
        <f t="shared" si="695"/>
        <v>0</v>
      </c>
      <c r="BJ425" s="83">
        <f t="shared" si="696"/>
        <v>0</v>
      </c>
      <c r="BK425" s="83">
        <f t="shared" si="697"/>
        <v>0</v>
      </c>
      <c r="BL425" s="84" t="str">
        <f t="shared" si="630"/>
        <v/>
      </c>
      <c r="BM425" s="84" t="str">
        <f t="shared" si="631"/>
        <v/>
      </c>
      <c r="BN425" s="85" t="str">
        <f t="shared" si="698"/>
        <v/>
      </c>
      <c r="BO425" s="84" t="str">
        <f t="shared" si="632"/>
        <v/>
      </c>
      <c r="BP425" s="84" t="str">
        <f t="shared" si="633"/>
        <v/>
      </c>
      <c r="BQ425" s="84" t="str">
        <f t="shared" si="634"/>
        <v/>
      </c>
      <c r="BR425" s="84" t="str">
        <f t="shared" si="699"/>
        <v/>
      </c>
      <c r="BS425" s="84" t="str">
        <f t="shared" si="699"/>
        <v/>
      </c>
      <c r="BT425" s="84" t="str">
        <f t="shared" si="699"/>
        <v/>
      </c>
      <c r="BU425" s="86" t="str">
        <f t="shared" si="700"/>
        <v/>
      </c>
      <c r="BV425" s="86" t="str">
        <f t="shared" si="700"/>
        <v/>
      </c>
      <c r="BW425" s="86" t="str">
        <f t="shared" si="700"/>
        <v/>
      </c>
      <c r="BX425" s="86" t="str">
        <f t="shared" si="701"/>
        <v/>
      </c>
      <c r="BY425" s="86" t="str">
        <f t="shared" si="701"/>
        <v/>
      </c>
      <c r="BZ425" s="86" t="str">
        <f t="shared" si="701"/>
        <v/>
      </c>
      <c r="CA425" s="83">
        <f>IF(AND(DataEntry!B425&gt;=ExFrom,DataEntry!B425&lt;=ExTo),0,IF(AR425&lt;DS425,0,DB425))</f>
        <v>0</v>
      </c>
      <c r="CB425" s="83">
        <f>IF(AND(DataEntry!B425&gt;=ExFrom,DataEntry!B425&lt;=ExTo),0,IF(AT425&lt;DT425,0,DC425))</f>
        <v>0</v>
      </c>
      <c r="CC425" s="14" t="str">
        <f t="shared" si="702"/>
        <v/>
      </c>
      <c r="CD425" s="72" t="str">
        <f t="shared" si="635"/>
        <v/>
      </c>
      <c r="CE425" s="87" t="str">
        <f t="shared" si="703"/>
        <v/>
      </c>
      <c r="CF425" s="88">
        <f t="shared" si="704"/>
        <v>0</v>
      </c>
      <c r="CG425" s="88">
        <f t="shared" si="705"/>
        <v>0</v>
      </c>
      <c r="CH425" s="87" t="str">
        <f t="shared" si="706"/>
        <v/>
      </c>
      <c r="CI425" s="89">
        <f t="shared" si="636"/>
        <v>1</v>
      </c>
      <c r="CJ425" s="89">
        <f t="shared" si="637"/>
        <v>1</v>
      </c>
      <c r="CK425" s="157">
        <f t="shared" si="638"/>
        <v>0</v>
      </c>
      <c r="CL425" s="90">
        <f t="shared" si="639"/>
        <v>0</v>
      </c>
      <c r="CM425" s="157">
        <f t="shared" si="640"/>
        <v>0</v>
      </c>
      <c r="CN425" s="90">
        <f t="shared" si="641"/>
        <v>0</v>
      </c>
      <c r="CO425" s="157">
        <f t="shared" si="642"/>
        <v>0</v>
      </c>
      <c r="CP425" s="90">
        <f t="shared" si="643"/>
        <v>0</v>
      </c>
      <c r="CQ425" s="157">
        <f t="shared" si="644"/>
        <v>0</v>
      </c>
      <c r="CR425" s="90">
        <f t="shared" si="645"/>
        <v>0</v>
      </c>
      <c r="CS425" s="157">
        <f t="shared" si="646"/>
        <v>0</v>
      </c>
      <c r="CT425" s="90">
        <f t="shared" si="647"/>
        <v>0</v>
      </c>
      <c r="CU425" s="157">
        <f t="shared" si="648"/>
        <v>0</v>
      </c>
      <c r="CV425" s="90">
        <f t="shared" si="649"/>
        <v>0</v>
      </c>
      <c r="CW425" s="157">
        <f t="shared" si="650"/>
        <v>0</v>
      </c>
      <c r="CX425" s="90">
        <f t="shared" si="651"/>
        <v>0</v>
      </c>
      <c r="CY425" s="157">
        <f t="shared" si="652"/>
        <v>0</v>
      </c>
      <c r="CZ425" s="90">
        <f t="shared" si="653"/>
        <v>0</v>
      </c>
      <c r="DA425" s="94" t="str">
        <f>DataEntry!B425</f>
        <v/>
      </c>
      <c r="DB425" s="83">
        <f t="shared" si="654"/>
        <v>0</v>
      </c>
      <c r="DC425" s="83">
        <f t="shared" si="655"/>
        <v>0</v>
      </c>
      <c r="DD425" s="145" t="str">
        <f t="shared" si="707"/>
        <v/>
      </c>
      <c r="DE425" s="145" t="str">
        <f t="shared" si="708"/>
        <v/>
      </c>
      <c r="DF425" s="145" t="str">
        <f t="shared" si="709"/>
        <v/>
      </c>
      <c r="DG425" s="145" t="str">
        <f t="shared" si="710"/>
        <v/>
      </c>
      <c r="DH425" s="145" t="str">
        <f t="shared" si="711"/>
        <v/>
      </c>
      <c r="DI425" s="145" t="str">
        <f t="shared" si="712"/>
        <v/>
      </c>
      <c r="DJ425" s="83">
        <f t="shared" si="713"/>
        <v>0</v>
      </c>
      <c r="DK425" s="83">
        <f t="shared" si="714"/>
        <v>0</v>
      </c>
      <c r="DL425" s="84" t="str">
        <f t="shared" si="715"/>
        <v/>
      </c>
      <c r="DM425" s="14" t="str">
        <f t="shared" si="716"/>
        <v/>
      </c>
      <c r="DN425" s="87">
        <f>IFERROR(DO425*(1-DCFactor)+Results!DP425*DCFactor,"")</f>
        <v>0.2762705882352941</v>
      </c>
      <c r="DO425" s="87">
        <f>(DFactor*Rounds*Number/2+SUM(BV$3:BV413))/(Rounds*Number/2+COUNT(BV$3:BV413))</f>
        <v>0.2656470588235294</v>
      </c>
      <c r="DP425" s="87">
        <f t="shared" si="656"/>
        <v>0.29599999999999999</v>
      </c>
      <c r="DQ425" s="84">
        <f t="shared" si="657"/>
        <v>0</v>
      </c>
      <c r="DR425" s="84">
        <f t="shared" si="658"/>
        <v>0</v>
      </c>
      <c r="DS425" s="87">
        <f t="shared" si="659"/>
        <v>0.33666666666666667</v>
      </c>
      <c r="DT425" s="87">
        <f t="shared" si="660"/>
        <v>0.33666666666666667</v>
      </c>
      <c r="DU425" s="87" t="str">
        <f t="shared" si="661"/>
        <v/>
      </c>
      <c r="DV425" s="86" t="str">
        <f t="shared" si="717"/>
        <v/>
      </c>
      <c r="DW425" s="86" t="str">
        <f t="shared" si="718"/>
        <v/>
      </c>
    </row>
    <row r="426" spans="1:127" x14ac:dyDescent="0.25">
      <c r="A426" s="69">
        <v>424</v>
      </c>
      <c r="B426" s="70" t="str">
        <f>DataEntry!C426</f>
        <v/>
      </c>
      <c r="C426" s="71">
        <f>COUNTIF(D$2:D426,D426)+COUNTIF(G$2:G426,D426)</f>
        <v>236</v>
      </c>
      <c r="D426" s="72" t="str">
        <f t="shared" si="619"/>
        <v/>
      </c>
      <c r="E426" s="70" t="str">
        <f>DataEntry!E426</f>
        <v/>
      </c>
      <c r="F426" s="71">
        <f>COUNTIF(D$2:D426,G426)+COUNTIF(G$2:G426,G426)</f>
        <v>236</v>
      </c>
      <c r="G426" s="72" t="str">
        <f t="shared" si="620"/>
        <v/>
      </c>
      <c r="H426" s="73" t="str">
        <f>DataEntry!G426</f>
        <v/>
      </c>
      <c r="I426" s="73" t="str">
        <f>DataEntry!H426</f>
        <v/>
      </c>
      <c r="J426" s="158" t="str">
        <f t="shared" si="618"/>
        <v/>
      </c>
      <c r="K426" s="156">
        <f t="shared" si="621"/>
        <v>0</v>
      </c>
      <c r="L426" s="224" t="str">
        <f t="shared" si="622"/>
        <v/>
      </c>
      <c r="M426" s="224" t="str">
        <f t="shared" si="623"/>
        <v/>
      </c>
      <c r="N426" s="236" t="str">
        <f t="shared" si="662"/>
        <v/>
      </c>
      <c r="O426" s="22" t="str">
        <f t="shared" si="663"/>
        <v>TG236</v>
      </c>
      <c r="P426" s="248" t="str">
        <f t="shared" si="624"/>
        <v/>
      </c>
      <c r="Q426" s="22" t="str">
        <f t="shared" si="664"/>
        <v>TG236</v>
      </c>
      <c r="R426" s="248" t="str">
        <f t="shared" si="625"/>
        <v/>
      </c>
      <c r="S426" s="74">
        <f t="shared" si="665"/>
        <v>0</v>
      </c>
      <c r="T426" s="75">
        <f t="shared" si="666"/>
        <v>0</v>
      </c>
      <c r="U426" s="76">
        <f t="shared" si="667"/>
        <v>0</v>
      </c>
      <c r="V426" s="74">
        <f t="shared" si="668"/>
        <v>0</v>
      </c>
      <c r="W426" s="75">
        <f t="shared" si="669"/>
        <v>0</v>
      </c>
      <c r="X426" s="76">
        <f t="shared" si="670"/>
        <v>0</v>
      </c>
      <c r="Y426" s="74">
        <f t="shared" si="671"/>
        <v>0</v>
      </c>
      <c r="Z426" s="75">
        <f t="shared" si="672"/>
        <v>0</v>
      </c>
      <c r="AA426" s="76">
        <f t="shared" si="673"/>
        <v>0</v>
      </c>
      <c r="AB426" s="74">
        <f t="shared" si="674"/>
        <v>0</v>
      </c>
      <c r="AC426" s="75">
        <f t="shared" si="675"/>
        <v>0</v>
      </c>
      <c r="AD426" s="76">
        <f t="shared" si="676"/>
        <v>0</v>
      </c>
      <c r="AE426" s="74">
        <f t="shared" si="677"/>
        <v>0</v>
      </c>
      <c r="AF426" s="75">
        <f t="shared" si="678"/>
        <v>0</v>
      </c>
      <c r="AG426" s="76">
        <f t="shared" si="679"/>
        <v>0</v>
      </c>
      <c r="AH426" s="74">
        <f t="shared" si="680"/>
        <v>0</v>
      </c>
      <c r="AI426" s="75">
        <f t="shared" si="681"/>
        <v>0</v>
      </c>
      <c r="AJ426" s="76">
        <f t="shared" si="682"/>
        <v>0</v>
      </c>
      <c r="AK426" s="74">
        <f t="shared" si="683"/>
        <v>0</v>
      </c>
      <c r="AL426" s="75">
        <f t="shared" si="684"/>
        <v>0</v>
      </c>
      <c r="AM426" s="76">
        <f t="shared" si="685"/>
        <v>0</v>
      </c>
      <c r="AN426" s="74">
        <f t="shared" si="686"/>
        <v>0</v>
      </c>
      <c r="AO426" s="75">
        <f t="shared" si="687"/>
        <v>0</v>
      </c>
      <c r="AP426" s="76">
        <f t="shared" si="688"/>
        <v>0</v>
      </c>
      <c r="AQ426" s="77" t="str">
        <f t="shared" si="626"/>
        <v/>
      </c>
      <c r="AR426" s="77" t="str">
        <f t="shared" si="689"/>
        <v/>
      </c>
      <c r="AS426" s="78" t="str">
        <f t="shared" si="690"/>
        <v/>
      </c>
      <c r="AT426" s="77" t="str">
        <f t="shared" si="691"/>
        <v/>
      </c>
      <c r="AU426" s="79">
        <f t="shared" si="719"/>
        <v>0.1</v>
      </c>
      <c r="AV426" s="139">
        <f>DataEntry!P426</f>
        <v>0</v>
      </c>
      <c r="AW426" s="80" t="str">
        <f t="shared" si="627"/>
        <v/>
      </c>
      <c r="AX426" s="80" t="str">
        <f t="shared" si="628"/>
        <v/>
      </c>
      <c r="AY426" s="80" t="str">
        <f t="shared" si="629"/>
        <v/>
      </c>
      <c r="AZ426" s="92" t="str">
        <f>DataEntry!I426</f>
        <v/>
      </c>
      <c r="BA426" s="93" t="str">
        <f>DataEntry!J426</f>
        <v/>
      </c>
      <c r="BB426" s="92" t="str">
        <f>DataEntry!K426</f>
        <v/>
      </c>
      <c r="BC426" s="93" t="str">
        <f>DataEntry!L426</f>
        <v/>
      </c>
      <c r="BD426" s="92" t="str">
        <f>DataEntry!M426</f>
        <v/>
      </c>
      <c r="BE426" s="93" t="str">
        <f>DataEntry!N426</f>
        <v/>
      </c>
      <c r="BF426" s="77" t="str">
        <f t="shared" si="692"/>
        <v/>
      </c>
      <c r="BG426" s="77" t="str">
        <f t="shared" si="693"/>
        <v/>
      </c>
      <c r="BH426" s="77" t="str">
        <f t="shared" si="694"/>
        <v/>
      </c>
      <c r="BI426" s="83">
        <f t="shared" si="695"/>
        <v>0</v>
      </c>
      <c r="BJ426" s="83">
        <f t="shared" si="696"/>
        <v>0</v>
      </c>
      <c r="BK426" s="83">
        <f t="shared" si="697"/>
        <v>0</v>
      </c>
      <c r="BL426" s="84" t="str">
        <f t="shared" si="630"/>
        <v/>
      </c>
      <c r="BM426" s="84" t="str">
        <f t="shared" si="631"/>
        <v/>
      </c>
      <c r="BN426" s="85" t="str">
        <f t="shared" si="698"/>
        <v/>
      </c>
      <c r="BO426" s="84" t="str">
        <f t="shared" si="632"/>
        <v/>
      </c>
      <c r="BP426" s="84" t="str">
        <f t="shared" si="633"/>
        <v/>
      </c>
      <c r="BQ426" s="84" t="str">
        <f t="shared" si="634"/>
        <v/>
      </c>
      <c r="BR426" s="84" t="str">
        <f t="shared" si="699"/>
        <v/>
      </c>
      <c r="BS426" s="84" t="str">
        <f t="shared" si="699"/>
        <v/>
      </c>
      <c r="BT426" s="84" t="str">
        <f t="shared" si="699"/>
        <v/>
      </c>
      <c r="BU426" s="86" t="str">
        <f t="shared" si="700"/>
        <v/>
      </c>
      <c r="BV426" s="86" t="str">
        <f t="shared" si="700"/>
        <v/>
      </c>
      <c r="BW426" s="86" t="str">
        <f t="shared" si="700"/>
        <v/>
      </c>
      <c r="BX426" s="86" t="str">
        <f t="shared" si="701"/>
        <v/>
      </c>
      <c r="BY426" s="86" t="str">
        <f t="shared" si="701"/>
        <v/>
      </c>
      <c r="BZ426" s="86" t="str">
        <f t="shared" si="701"/>
        <v/>
      </c>
      <c r="CA426" s="83">
        <f>IF(AND(DataEntry!B426&gt;=ExFrom,DataEntry!B426&lt;=ExTo),0,IF(AR426&lt;DS426,0,DB426))</f>
        <v>0</v>
      </c>
      <c r="CB426" s="83">
        <f>IF(AND(DataEntry!B426&gt;=ExFrom,DataEntry!B426&lt;=ExTo),0,IF(AT426&lt;DT426,0,DC426))</f>
        <v>0</v>
      </c>
      <c r="CC426" s="14" t="str">
        <f t="shared" si="702"/>
        <v/>
      </c>
      <c r="CD426" s="72" t="str">
        <f t="shared" si="635"/>
        <v/>
      </c>
      <c r="CE426" s="87" t="str">
        <f t="shared" si="703"/>
        <v/>
      </c>
      <c r="CF426" s="88">
        <f t="shared" si="704"/>
        <v>0</v>
      </c>
      <c r="CG426" s="88">
        <f t="shared" si="705"/>
        <v>0</v>
      </c>
      <c r="CH426" s="87" t="str">
        <f t="shared" si="706"/>
        <v/>
      </c>
      <c r="CI426" s="89">
        <f t="shared" si="636"/>
        <v>1</v>
      </c>
      <c r="CJ426" s="89">
        <f t="shared" si="637"/>
        <v>1</v>
      </c>
      <c r="CK426" s="157">
        <f t="shared" si="638"/>
        <v>0</v>
      </c>
      <c r="CL426" s="90">
        <f t="shared" si="639"/>
        <v>0</v>
      </c>
      <c r="CM426" s="157">
        <f t="shared" si="640"/>
        <v>0</v>
      </c>
      <c r="CN426" s="90">
        <f t="shared" si="641"/>
        <v>0</v>
      </c>
      <c r="CO426" s="157">
        <f t="shared" si="642"/>
        <v>0</v>
      </c>
      <c r="CP426" s="90">
        <f t="shared" si="643"/>
        <v>0</v>
      </c>
      <c r="CQ426" s="157">
        <f t="shared" si="644"/>
        <v>0</v>
      </c>
      <c r="CR426" s="90">
        <f t="shared" si="645"/>
        <v>0</v>
      </c>
      <c r="CS426" s="157">
        <f t="shared" si="646"/>
        <v>0</v>
      </c>
      <c r="CT426" s="90">
        <f t="shared" si="647"/>
        <v>0</v>
      </c>
      <c r="CU426" s="157">
        <f t="shared" si="648"/>
        <v>0</v>
      </c>
      <c r="CV426" s="90">
        <f t="shared" si="649"/>
        <v>0</v>
      </c>
      <c r="CW426" s="157">
        <f t="shared" si="650"/>
        <v>0</v>
      </c>
      <c r="CX426" s="90">
        <f t="shared" si="651"/>
        <v>0</v>
      </c>
      <c r="CY426" s="157">
        <f t="shared" si="652"/>
        <v>0</v>
      </c>
      <c r="CZ426" s="90">
        <f t="shared" si="653"/>
        <v>0</v>
      </c>
      <c r="DA426" s="94" t="str">
        <f>DataEntry!B426</f>
        <v/>
      </c>
      <c r="DB426" s="83">
        <f t="shared" si="654"/>
        <v>0</v>
      </c>
      <c r="DC426" s="83">
        <f t="shared" si="655"/>
        <v>0</v>
      </c>
      <c r="DD426" s="145" t="str">
        <f t="shared" si="707"/>
        <v/>
      </c>
      <c r="DE426" s="145" t="str">
        <f t="shared" si="708"/>
        <v/>
      </c>
      <c r="DF426" s="145" t="str">
        <f t="shared" si="709"/>
        <v/>
      </c>
      <c r="DG426" s="145" t="str">
        <f t="shared" si="710"/>
        <v/>
      </c>
      <c r="DH426" s="145" t="str">
        <f t="shared" si="711"/>
        <v/>
      </c>
      <c r="DI426" s="145" t="str">
        <f t="shared" si="712"/>
        <v/>
      </c>
      <c r="DJ426" s="83">
        <f t="shared" si="713"/>
        <v>0</v>
      </c>
      <c r="DK426" s="83">
        <f t="shared" si="714"/>
        <v>0</v>
      </c>
      <c r="DL426" s="84" t="str">
        <f t="shared" si="715"/>
        <v/>
      </c>
      <c r="DM426" s="14" t="str">
        <f t="shared" si="716"/>
        <v/>
      </c>
      <c r="DN426" s="87">
        <f>IFERROR(DO426*(1-DCFactor)+Results!DP426*DCFactor,"")</f>
        <v>0.2762705882352941</v>
      </c>
      <c r="DO426" s="87">
        <f>(DFactor*Rounds*Number/2+SUM(BV$3:BV414))/(Rounds*Number/2+COUNT(BV$3:BV414))</f>
        <v>0.2656470588235294</v>
      </c>
      <c r="DP426" s="87">
        <f t="shared" si="656"/>
        <v>0.29599999999999999</v>
      </c>
      <c r="DQ426" s="84">
        <f t="shared" si="657"/>
        <v>0</v>
      </c>
      <c r="DR426" s="84">
        <f t="shared" si="658"/>
        <v>0</v>
      </c>
      <c r="DS426" s="87">
        <f t="shared" si="659"/>
        <v>0.33666666666666667</v>
      </c>
      <c r="DT426" s="87">
        <f t="shared" si="660"/>
        <v>0.33666666666666667</v>
      </c>
      <c r="DU426" s="87" t="str">
        <f t="shared" si="661"/>
        <v/>
      </c>
      <c r="DV426" s="86" t="str">
        <f t="shared" si="717"/>
        <v/>
      </c>
      <c r="DW426" s="86" t="str">
        <f t="shared" si="718"/>
        <v/>
      </c>
    </row>
    <row r="427" spans="1:127" x14ac:dyDescent="0.25">
      <c r="A427" s="69">
        <v>425</v>
      </c>
      <c r="B427" s="70" t="str">
        <f>DataEntry!C427</f>
        <v/>
      </c>
      <c r="C427" s="71">
        <f>COUNTIF(D$2:D427,D427)+COUNTIF(G$2:G427,D427)</f>
        <v>238</v>
      </c>
      <c r="D427" s="72" t="str">
        <f t="shared" si="619"/>
        <v/>
      </c>
      <c r="E427" s="70" t="str">
        <f>DataEntry!E427</f>
        <v/>
      </c>
      <c r="F427" s="71">
        <f>COUNTIF(D$2:D427,G427)+COUNTIF(G$2:G427,G427)</f>
        <v>238</v>
      </c>
      <c r="G427" s="72" t="str">
        <f t="shared" si="620"/>
        <v/>
      </c>
      <c r="H427" s="73" t="str">
        <f>DataEntry!G427</f>
        <v/>
      </c>
      <c r="I427" s="73" t="str">
        <f>DataEntry!H427</f>
        <v/>
      </c>
      <c r="J427" s="158" t="str">
        <f t="shared" si="618"/>
        <v/>
      </c>
      <c r="K427" s="156">
        <f t="shared" si="621"/>
        <v>0</v>
      </c>
      <c r="L427" s="224" t="str">
        <f t="shared" si="622"/>
        <v/>
      </c>
      <c r="M427" s="224" t="str">
        <f t="shared" si="623"/>
        <v/>
      </c>
      <c r="N427" s="236" t="str">
        <f t="shared" si="662"/>
        <v/>
      </c>
      <c r="O427" s="22" t="str">
        <f t="shared" si="663"/>
        <v>TG238</v>
      </c>
      <c r="P427" s="248" t="str">
        <f t="shared" si="624"/>
        <v/>
      </c>
      <c r="Q427" s="22" t="str">
        <f t="shared" si="664"/>
        <v>TG238</v>
      </c>
      <c r="R427" s="248" t="str">
        <f t="shared" si="625"/>
        <v/>
      </c>
      <c r="S427" s="74">
        <f t="shared" si="665"/>
        <v>0</v>
      </c>
      <c r="T427" s="75">
        <f t="shared" si="666"/>
        <v>0</v>
      </c>
      <c r="U427" s="76">
        <f t="shared" si="667"/>
        <v>0</v>
      </c>
      <c r="V427" s="74">
        <f t="shared" si="668"/>
        <v>0</v>
      </c>
      <c r="W427" s="75">
        <f t="shared" si="669"/>
        <v>0</v>
      </c>
      <c r="X427" s="76">
        <f t="shared" si="670"/>
        <v>0</v>
      </c>
      <c r="Y427" s="74">
        <f t="shared" si="671"/>
        <v>0</v>
      </c>
      <c r="Z427" s="75">
        <f t="shared" si="672"/>
        <v>0</v>
      </c>
      <c r="AA427" s="76">
        <f t="shared" si="673"/>
        <v>0</v>
      </c>
      <c r="AB427" s="74">
        <f t="shared" si="674"/>
        <v>0</v>
      </c>
      <c r="AC427" s="75">
        <f t="shared" si="675"/>
        <v>0</v>
      </c>
      <c r="AD427" s="76">
        <f t="shared" si="676"/>
        <v>0</v>
      </c>
      <c r="AE427" s="74">
        <f t="shared" si="677"/>
        <v>0</v>
      </c>
      <c r="AF427" s="75">
        <f t="shared" si="678"/>
        <v>0</v>
      </c>
      <c r="AG427" s="76">
        <f t="shared" si="679"/>
        <v>0</v>
      </c>
      <c r="AH427" s="74">
        <f t="shared" si="680"/>
        <v>0</v>
      </c>
      <c r="AI427" s="75">
        <f t="shared" si="681"/>
        <v>0</v>
      </c>
      <c r="AJ427" s="76">
        <f t="shared" si="682"/>
        <v>0</v>
      </c>
      <c r="AK427" s="74">
        <f t="shared" si="683"/>
        <v>0</v>
      </c>
      <c r="AL427" s="75">
        <f t="shared" si="684"/>
        <v>0</v>
      </c>
      <c r="AM427" s="76">
        <f t="shared" si="685"/>
        <v>0</v>
      </c>
      <c r="AN427" s="74">
        <f t="shared" si="686"/>
        <v>0</v>
      </c>
      <c r="AO427" s="75">
        <f t="shared" si="687"/>
        <v>0</v>
      </c>
      <c r="AP427" s="76">
        <f t="shared" si="688"/>
        <v>0</v>
      </c>
      <c r="AQ427" s="77" t="str">
        <f t="shared" si="626"/>
        <v/>
      </c>
      <c r="AR427" s="77" t="str">
        <f t="shared" si="689"/>
        <v/>
      </c>
      <c r="AS427" s="78" t="str">
        <f t="shared" si="690"/>
        <v/>
      </c>
      <c r="AT427" s="77" t="str">
        <f t="shared" si="691"/>
        <v/>
      </c>
      <c r="AU427" s="79">
        <f t="shared" si="719"/>
        <v>0.1</v>
      </c>
      <c r="AV427" s="139">
        <f>DataEntry!P427</f>
        <v>0</v>
      </c>
      <c r="AW427" s="80" t="str">
        <f t="shared" si="627"/>
        <v/>
      </c>
      <c r="AX427" s="80" t="str">
        <f t="shared" si="628"/>
        <v/>
      </c>
      <c r="AY427" s="80" t="str">
        <f t="shared" si="629"/>
        <v/>
      </c>
      <c r="AZ427" s="92" t="str">
        <f>DataEntry!I427</f>
        <v/>
      </c>
      <c r="BA427" s="93" t="str">
        <f>DataEntry!J427</f>
        <v/>
      </c>
      <c r="BB427" s="92" t="str">
        <f>DataEntry!K427</f>
        <v/>
      </c>
      <c r="BC427" s="93" t="str">
        <f>DataEntry!L427</f>
        <v/>
      </c>
      <c r="BD427" s="92" t="str">
        <f>DataEntry!M427</f>
        <v/>
      </c>
      <c r="BE427" s="93" t="str">
        <f>DataEntry!N427</f>
        <v/>
      </c>
      <c r="BF427" s="77" t="str">
        <f t="shared" si="692"/>
        <v/>
      </c>
      <c r="BG427" s="77" t="str">
        <f t="shared" si="693"/>
        <v/>
      </c>
      <c r="BH427" s="77" t="str">
        <f t="shared" si="694"/>
        <v/>
      </c>
      <c r="BI427" s="83">
        <f t="shared" si="695"/>
        <v>0</v>
      </c>
      <c r="BJ427" s="83">
        <f t="shared" si="696"/>
        <v>0</v>
      </c>
      <c r="BK427" s="83">
        <f t="shared" si="697"/>
        <v>0</v>
      </c>
      <c r="BL427" s="84" t="str">
        <f t="shared" si="630"/>
        <v/>
      </c>
      <c r="BM427" s="84" t="str">
        <f t="shared" si="631"/>
        <v/>
      </c>
      <c r="BN427" s="85" t="str">
        <f t="shared" si="698"/>
        <v/>
      </c>
      <c r="BO427" s="84" t="str">
        <f t="shared" si="632"/>
        <v/>
      </c>
      <c r="BP427" s="84" t="str">
        <f t="shared" si="633"/>
        <v/>
      </c>
      <c r="BQ427" s="84" t="str">
        <f t="shared" si="634"/>
        <v/>
      </c>
      <c r="BR427" s="84" t="str">
        <f t="shared" si="699"/>
        <v/>
      </c>
      <c r="BS427" s="84" t="str">
        <f t="shared" si="699"/>
        <v/>
      </c>
      <c r="BT427" s="84" t="str">
        <f t="shared" si="699"/>
        <v/>
      </c>
      <c r="BU427" s="86" t="str">
        <f t="shared" si="700"/>
        <v/>
      </c>
      <c r="BV427" s="86" t="str">
        <f t="shared" si="700"/>
        <v/>
      </c>
      <c r="BW427" s="86" t="str">
        <f t="shared" si="700"/>
        <v/>
      </c>
      <c r="BX427" s="86" t="str">
        <f t="shared" si="701"/>
        <v/>
      </c>
      <c r="BY427" s="86" t="str">
        <f t="shared" si="701"/>
        <v/>
      </c>
      <c r="BZ427" s="86" t="str">
        <f t="shared" si="701"/>
        <v/>
      </c>
      <c r="CA427" s="83">
        <f>IF(AND(DataEntry!B427&gt;=ExFrom,DataEntry!B427&lt;=ExTo),0,IF(AR427&lt;DS427,0,DB427))</f>
        <v>0</v>
      </c>
      <c r="CB427" s="83">
        <f>IF(AND(DataEntry!B427&gt;=ExFrom,DataEntry!B427&lt;=ExTo),0,IF(AT427&lt;DT427,0,DC427))</f>
        <v>0</v>
      </c>
      <c r="CC427" s="14" t="str">
        <f t="shared" si="702"/>
        <v/>
      </c>
      <c r="CD427" s="72" t="str">
        <f t="shared" si="635"/>
        <v/>
      </c>
      <c r="CE427" s="87" t="str">
        <f t="shared" si="703"/>
        <v/>
      </c>
      <c r="CF427" s="88">
        <f t="shared" si="704"/>
        <v>0</v>
      </c>
      <c r="CG427" s="88">
        <f t="shared" si="705"/>
        <v>0</v>
      </c>
      <c r="CH427" s="87" t="str">
        <f t="shared" si="706"/>
        <v/>
      </c>
      <c r="CI427" s="89">
        <f t="shared" si="636"/>
        <v>1</v>
      </c>
      <c r="CJ427" s="89">
        <f t="shared" si="637"/>
        <v>1</v>
      </c>
      <c r="CK427" s="157">
        <f t="shared" si="638"/>
        <v>0</v>
      </c>
      <c r="CL427" s="90">
        <f t="shared" si="639"/>
        <v>0</v>
      </c>
      <c r="CM427" s="157">
        <f t="shared" si="640"/>
        <v>0</v>
      </c>
      <c r="CN427" s="90">
        <f t="shared" si="641"/>
        <v>0</v>
      </c>
      <c r="CO427" s="157">
        <f t="shared" si="642"/>
        <v>0</v>
      </c>
      <c r="CP427" s="90">
        <f t="shared" si="643"/>
        <v>0</v>
      </c>
      <c r="CQ427" s="157">
        <f t="shared" si="644"/>
        <v>0</v>
      </c>
      <c r="CR427" s="90">
        <f t="shared" si="645"/>
        <v>0</v>
      </c>
      <c r="CS427" s="157">
        <f t="shared" si="646"/>
        <v>0</v>
      </c>
      <c r="CT427" s="90">
        <f t="shared" si="647"/>
        <v>0</v>
      </c>
      <c r="CU427" s="157">
        <f t="shared" si="648"/>
        <v>0</v>
      </c>
      <c r="CV427" s="90">
        <f t="shared" si="649"/>
        <v>0</v>
      </c>
      <c r="CW427" s="157">
        <f t="shared" si="650"/>
        <v>0</v>
      </c>
      <c r="CX427" s="90">
        <f t="shared" si="651"/>
        <v>0</v>
      </c>
      <c r="CY427" s="157">
        <f t="shared" si="652"/>
        <v>0</v>
      </c>
      <c r="CZ427" s="90">
        <f t="shared" si="653"/>
        <v>0</v>
      </c>
      <c r="DA427" s="94" t="str">
        <f>DataEntry!B427</f>
        <v/>
      </c>
      <c r="DB427" s="83">
        <f t="shared" si="654"/>
        <v>0</v>
      </c>
      <c r="DC427" s="83">
        <f t="shared" si="655"/>
        <v>0</v>
      </c>
      <c r="DD427" s="145" t="str">
        <f t="shared" si="707"/>
        <v/>
      </c>
      <c r="DE427" s="145" t="str">
        <f t="shared" si="708"/>
        <v/>
      </c>
      <c r="DF427" s="145" t="str">
        <f t="shared" si="709"/>
        <v/>
      </c>
      <c r="DG427" s="145" t="str">
        <f t="shared" si="710"/>
        <v/>
      </c>
      <c r="DH427" s="145" t="str">
        <f t="shared" si="711"/>
        <v/>
      </c>
      <c r="DI427" s="145" t="str">
        <f t="shared" si="712"/>
        <v/>
      </c>
      <c r="DJ427" s="83">
        <f t="shared" si="713"/>
        <v>0</v>
      </c>
      <c r="DK427" s="83">
        <f t="shared" si="714"/>
        <v>0</v>
      </c>
      <c r="DL427" s="84" t="str">
        <f t="shared" si="715"/>
        <v/>
      </c>
      <c r="DM427" s="14" t="str">
        <f t="shared" si="716"/>
        <v/>
      </c>
      <c r="DN427" s="87">
        <f>IFERROR(DO427*(1-DCFactor)+Results!DP427*DCFactor,"")</f>
        <v>0.2762705882352941</v>
      </c>
      <c r="DO427" s="87">
        <f>(DFactor*Rounds*Number/2+SUM(BV$3:BV415))/(Rounds*Number/2+COUNT(BV$3:BV415))</f>
        <v>0.2656470588235294</v>
      </c>
      <c r="DP427" s="87">
        <f t="shared" si="656"/>
        <v>0.29599999999999999</v>
      </c>
      <c r="DQ427" s="84">
        <f t="shared" si="657"/>
        <v>0</v>
      </c>
      <c r="DR427" s="84">
        <f t="shared" si="658"/>
        <v>0</v>
      </c>
      <c r="DS427" s="87">
        <f t="shared" si="659"/>
        <v>0.33666666666666667</v>
      </c>
      <c r="DT427" s="87">
        <f t="shared" si="660"/>
        <v>0.33666666666666667</v>
      </c>
      <c r="DU427" s="87" t="str">
        <f t="shared" si="661"/>
        <v/>
      </c>
      <c r="DV427" s="86" t="str">
        <f t="shared" si="717"/>
        <v/>
      </c>
      <c r="DW427" s="86" t="str">
        <f t="shared" si="718"/>
        <v/>
      </c>
    </row>
    <row r="428" spans="1:127" x14ac:dyDescent="0.25">
      <c r="A428" s="69">
        <v>426</v>
      </c>
      <c r="B428" s="70" t="str">
        <f>DataEntry!C428</f>
        <v/>
      </c>
      <c r="C428" s="71">
        <f>COUNTIF(D$2:D428,D428)+COUNTIF(G$2:G428,D428)</f>
        <v>240</v>
      </c>
      <c r="D428" s="72" t="str">
        <f t="shared" si="619"/>
        <v/>
      </c>
      <c r="E428" s="70" t="str">
        <f>DataEntry!E428</f>
        <v/>
      </c>
      <c r="F428" s="71">
        <f>COUNTIF(D$2:D428,G428)+COUNTIF(G$2:G428,G428)</f>
        <v>240</v>
      </c>
      <c r="G428" s="72" t="str">
        <f t="shared" si="620"/>
        <v/>
      </c>
      <c r="H428" s="73" t="str">
        <f>DataEntry!G428</f>
        <v/>
      </c>
      <c r="I428" s="73" t="str">
        <f>DataEntry!H428</f>
        <v/>
      </c>
      <c r="J428" s="158" t="str">
        <f t="shared" si="618"/>
        <v/>
      </c>
      <c r="K428" s="156">
        <f t="shared" si="621"/>
        <v>0</v>
      </c>
      <c r="L428" s="224" t="str">
        <f t="shared" si="622"/>
        <v/>
      </c>
      <c r="M428" s="224" t="str">
        <f t="shared" si="623"/>
        <v/>
      </c>
      <c r="N428" s="236" t="str">
        <f t="shared" si="662"/>
        <v/>
      </c>
      <c r="O428" s="22" t="str">
        <f t="shared" si="663"/>
        <v>TG240</v>
      </c>
      <c r="P428" s="248" t="str">
        <f t="shared" si="624"/>
        <v/>
      </c>
      <c r="Q428" s="22" t="str">
        <f t="shared" si="664"/>
        <v>TG240</v>
      </c>
      <c r="R428" s="248" t="str">
        <f t="shared" si="625"/>
        <v/>
      </c>
      <c r="S428" s="74">
        <f t="shared" si="665"/>
        <v>0</v>
      </c>
      <c r="T428" s="75">
        <f t="shared" si="666"/>
        <v>0</v>
      </c>
      <c r="U428" s="76">
        <f t="shared" si="667"/>
        <v>0</v>
      </c>
      <c r="V428" s="74">
        <f t="shared" si="668"/>
        <v>0</v>
      </c>
      <c r="W428" s="75">
        <f t="shared" si="669"/>
        <v>0</v>
      </c>
      <c r="X428" s="76">
        <f t="shared" si="670"/>
        <v>0</v>
      </c>
      <c r="Y428" s="74">
        <f t="shared" si="671"/>
        <v>0</v>
      </c>
      <c r="Z428" s="75">
        <f t="shared" si="672"/>
        <v>0</v>
      </c>
      <c r="AA428" s="76">
        <f t="shared" si="673"/>
        <v>0</v>
      </c>
      <c r="AB428" s="74">
        <f t="shared" si="674"/>
        <v>0</v>
      </c>
      <c r="AC428" s="75">
        <f t="shared" si="675"/>
        <v>0</v>
      </c>
      <c r="AD428" s="76">
        <f t="shared" si="676"/>
        <v>0</v>
      </c>
      <c r="AE428" s="74">
        <f t="shared" si="677"/>
        <v>0</v>
      </c>
      <c r="AF428" s="75">
        <f t="shared" si="678"/>
        <v>0</v>
      </c>
      <c r="AG428" s="76">
        <f t="shared" si="679"/>
        <v>0</v>
      </c>
      <c r="AH428" s="74">
        <f t="shared" si="680"/>
        <v>0</v>
      </c>
      <c r="AI428" s="75">
        <f t="shared" si="681"/>
        <v>0</v>
      </c>
      <c r="AJ428" s="76">
        <f t="shared" si="682"/>
        <v>0</v>
      </c>
      <c r="AK428" s="74">
        <f t="shared" si="683"/>
        <v>0</v>
      </c>
      <c r="AL428" s="75">
        <f t="shared" si="684"/>
        <v>0</v>
      </c>
      <c r="AM428" s="76">
        <f t="shared" si="685"/>
        <v>0</v>
      </c>
      <c r="AN428" s="74">
        <f t="shared" si="686"/>
        <v>0</v>
      </c>
      <c r="AO428" s="75">
        <f t="shared" si="687"/>
        <v>0</v>
      </c>
      <c r="AP428" s="76">
        <f t="shared" si="688"/>
        <v>0</v>
      </c>
      <c r="AQ428" s="77" t="str">
        <f t="shared" si="626"/>
        <v/>
      </c>
      <c r="AR428" s="77" t="str">
        <f t="shared" si="689"/>
        <v/>
      </c>
      <c r="AS428" s="78" t="str">
        <f t="shared" si="690"/>
        <v/>
      </c>
      <c r="AT428" s="77" t="str">
        <f t="shared" si="691"/>
        <v/>
      </c>
      <c r="AU428" s="79">
        <f t="shared" si="719"/>
        <v>0.1</v>
      </c>
      <c r="AV428" s="139">
        <f>DataEntry!P428</f>
        <v>0</v>
      </c>
      <c r="AW428" s="80" t="str">
        <f t="shared" si="627"/>
        <v/>
      </c>
      <c r="AX428" s="80" t="str">
        <f t="shared" si="628"/>
        <v/>
      </c>
      <c r="AY428" s="80" t="str">
        <f t="shared" si="629"/>
        <v/>
      </c>
      <c r="AZ428" s="92" t="str">
        <f>DataEntry!I428</f>
        <v/>
      </c>
      <c r="BA428" s="93" t="str">
        <f>DataEntry!J428</f>
        <v/>
      </c>
      <c r="BB428" s="92" t="str">
        <f>DataEntry!K428</f>
        <v/>
      </c>
      <c r="BC428" s="93" t="str">
        <f>DataEntry!L428</f>
        <v/>
      </c>
      <c r="BD428" s="92" t="str">
        <f>DataEntry!M428</f>
        <v/>
      </c>
      <c r="BE428" s="93" t="str">
        <f>DataEntry!N428</f>
        <v/>
      </c>
      <c r="BF428" s="77" t="str">
        <f t="shared" si="692"/>
        <v/>
      </c>
      <c r="BG428" s="77" t="str">
        <f t="shared" si="693"/>
        <v/>
      </c>
      <c r="BH428" s="77" t="str">
        <f t="shared" si="694"/>
        <v/>
      </c>
      <c r="BI428" s="83">
        <f t="shared" si="695"/>
        <v>0</v>
      </c>
      <c r="BJ428" s="83">
        <f t="shared" si="696"/>
        <v>0</v>
      </c>
      <c r="BK428" s="83">
        <f t="shared" si="697"/>
        <v>0</v>
      </c>
      <c r="BL428" s="84" t="str">
        <f t="shared" si="630"/>
        <v/>
      </c>
      <c r="BM428" s="84" t="str">
        <f t="shared" si="631"/>
        <v/>
      </c>
      <c r="BN428" s="85" t="str">
        <f t="shared" si="698"/>
        <v/>
      </c>
      <c r="BO428" s="84" t="str">
        <f t="shared" si="632"/>
        <v/>
      </c>
      <c r="BP428" s="84" t="str">
        <f t="shared" si="633"/>
        <v/>
      </c>
      <c r="BQ428" s="84" t="str">
        <f t="shared" si="634"/>
        <v/>
      </c>
      <c r="BR428" s="84" t="str">
        <f t="shared" si="699"/>
        <v/>
      </c>
      <c r="BS428" s="84" t="str">
        <f t="shared" si="699"/>
        <v/>
      </c>
      <c r="BT428" s="84" t="str">
        <f t="shared" si="699"/>
        <v/>
      </c>
      <c r="BU428" s="86" t="str">
        <f t="shared" si="700"/>
        <v/>
      </c>
      <c r="BV428" s="86" t="str">
        <f t="shared" si="700"/>
        <v/>
      </c>
      <c r="BW428" s="86" t="str">
        <f t="shared" si="700"/>
        <v/>
      </c>
      <c r="BX428" s="86" t="str">
        <f t="shared" si="701"/>
        <v/>
      </c>
      <c r="BY428" s="86" t="str">
        <f t="shared" si="701"/>
        <v/>
      </c>
      <c r="BZ428" s="86" t="str">
        <f t="shared" si="701"/>
        <v/>
      </c>
      <c r="CA428" s="83">
        <f>IF(AND(DataEntry!B428&gt;=ExFrom,DataEntry!B428&lt;=ExTo),0,IF(AR428&lt;DS428,0,DB428))</f>
        <v>0</v>
      </c>
      <c r="CB428" s="83">
        <f>IF(AND(DataEntry!B428&gt;=ExFrom,DataEntry!B428&lt;=ExTo),0,IF(AT428&lt;DT428,0,DC428))</f>
        <v>0</v>
      </c>
      <c r="CC428" s="14" t="str">
        <f t="shared" si="702"/>
        <v/>
      </c>
      <c r="CD428" s="72" t="str">
        <f t="shared" si="635"/>
        <v/>
      </c>
      <c r="CE428" s="87" t="str">
        <f t="shared" si="703"/>
        <v/>
      </c>
      <c r="CF428" s="88">
        <f t="shared" si="704"/>
        <v>0</v>
      </c>
      <c r="CG428" s="88">
        <f t="shared" si="705"/>
        <v>0</v>
      </c>
      <c r="CH428" s="87" t="str">
        <f t="shared" si="706"/>
        <v/>
      </c>
      <c r="CI428" s="89">
        <f t="shared" si="636"/>
        <v>1</v>
      </c>
      <c r="CJ428" s="89">
        <f t="shared" si="637"/>
        <v>1</v>
      </c>
      <c r="CK428" s="157">
        <f t="shared" si="638"/>
        <v>0</v>
      </c>
      <c r="CL428" s="90">
        <f t="shared" si="639"/>
        <v>0</v>
      </c>
      <c r="CM428" s="157">
        <f t="shared" si="640"/>
        <v>0</v>
      </c>
      <c r="CN428" s="90">
        <f t="shared" si="641"/>
        <v>0</v>
      </c>
      <c r="CO428" s="157">
        <f t="shared" si="642"/>
        <v>0</v>
      </c>
      <c r="CP428" s="90">
        <f t="shared" si="643"/>
        <v>0</v>
      </c>
      <c r="CQ428" s="157">
        <f t="shared" si="644"/>
        <v>0</v>
      </c>
      <c r="CR428" s="90">
        <f t="shared" si="645"/>
        <v>0</v>
      </c>
      <c r="CS428" s="157">
        <f t="shared" si="646"/>
        <v>0</v>
      </c>
      <c r="CT428" s="90">
        <f t="shared" si="647"/>
        <v>0</v>
      </c>
      <c r="CU428" s="157">
        <f t="shared" si="648"/>
        <v>0</v>
      </c>
      <c r="CV428" s="90">
        <f t="shared" si="649"/>
        <v>0</v>
      </c>
      <c r="CW428" s="157">
        <f t="shared" si="650"/>
        <v>0</v>
      </c>
      <c r="CX428" s="90">
        <f t="shared" si="651"/>
        <v>0</v>
      </c>
      <c r="CY428" s="157">
        <f t="shared" si="652"/>
        <v>0</v>
      </c>
      <c r="CZ428" s="90">
        <f t="shared" si="653"/>
        <v>0</v>
      </c>
      <c r="DA428" s="94" t="str">
        <f>DataEntry!B428</f>
        <v/>
      </c>
      <c r="DB428" s="83">
        <f t="shared" si="654"/>
        <v>0</v>
      </c>
      <c r="DC428" s="83">
        <f t="shared" si="655"/>
        <v>0</v>
      </c>
      <c r="DD428" s="145" t="str">
        <f t="shared" si="707"/>
        <v/>
      </c>
      <c r="DE428" s="145" t="str">
        <f t="shared" si="708"/>
        <v/>
      </c>
      <c r="DF428" s="145" t="str">
        <f t="shared" si="709"/>
        <v/>
      </c>
      <c r="DG428" s="145" t="str">
        <f t="shared" si="710"/>
        <v/>
      </c>
      <c r="DH428" s="145" t="str">
        <f t="shared" si="711"/>
        <v/>
      </c>
      <c r="DI428" s="145" t="str">
        <f t="shared" si="712"/>
        <v/>
      </c>
      <c r="DJ428" s="83">
        <f t="shared" si="713"/>
        <v>0</v>
      </c>
      <c r="DK428" s="83">
        <f t="shared" si="714"/>
        <v>0</v>
      </c>
      <c r="DL428" s="84" t="str">
        <f t="shared" si="715"/>
        <v/>
      </c>
      <c r="DM428" s="14" t="str">
        <f t="shared" si="716"/>
        <v/>
      </c>
      <c r="DN428" s="87">
        <f>IFERROR(DO428*(1-DCFactor)+Results!DP428*DCFactor,"")</f>
        <v>0.2762705882352941</v>
      </c>
      <c r="DO428" s="87">
        <f>(DFactor*Rounds*Number/2+SUM(BV$3:BV416))/(Rounds*Number/2+COUNT(BV$3:BV416))</f>
        <v>0.2656470588235294</v>
      </c>
      <c r="DP428" s="87">
        <f t="shared" si="656"/>
        <v>0.29599999999999999</v>
      </c>
      <c r="DQ428" s="84">
        <f t="shared" si="657"/>
        <v>0</v>
      </c>
      <c r="DR428" s="84">
        <f t="shared" si="658"/>
        <v>0</v>
      </c>
      <c r="DS428" s="87">
        <f t="shared" si="659"/>
        <v>0.33666666666666667</v>
      </c>
      <c r="DT428" s="87">
        <f t="shared" si="660"/>
        <v>0.33666666666666667</v>
      </c>
      <c r="DU428" s="87" t="str">
        <f t="shared" si="661"/>
        <v/>
      </c>
      <c r="DV428" s="86" t="str">
        <f t="shared" si="717"/>
        <v/>
      </c>
      <c r="DW428" s="86" t="str">
        <f t="shared" si="718"/>
        <v/>
      </c>
    </row>
    <row r="429" spans="1:127" x14ac:dyDescent="0.25">
      <c r="A429" s="69">
        <v>427</v>
      </c>
      <c r="B429" s="70" t="str">
        <f>DataEntry!C429</f>
        <v/>
      </c>
      <c r="C429" s="71">
        <f>COUNTIF(D$2:D429,D429)+COUNTIF(G$2:G429,D429)</f>
        <v>242</v>
      </c>
      <c r="D429" s="72" t="str">
        <f t="shared" si="619"/>
        <v/>
      </c>
      <c r="E429" s="70" t="str">
        <f>DataEntry!E429</f>
        <v/>
      </c>
      <c r="F429" s="71">
        <f>COUNTIF(D$2:D429,G429)+COUNTIF(G$2:G429,G429)</f>
        <v>242</v>
      </c>
      <c r="G429" s="72" t="str">
        <f t="shared" si="620"/>
        <v/>
      </c>
      <c r="H429" s="73" t="str">
        <f>DataEntry!G429</f>
        <v/>
      </c>
      <c r="I429" s="73" t="str">
        <f>DataEntry!H429</f>
        <v/>
      </c>
      <c r="J429" s="158" t="str">
        <f t="shared" si="618"/>
        <v/>
      </c>
      <c r="K429" s="156">
        <f t="shared" si="621"/>
        <v>0</v>
      </c>
      <c r="L429" s="224" t="str">
        <f t="shared" si="622"/>
        <v/>
      </c>
      <c r="M429" s="224" t="str">
        <f t="shared" si="623"/>
        <v/>
      </c>
      <c r="N429" s="236" t="str">
        <f t="shared" si="662"/>
        <v/>
      </c>
      <c r="O429" s="22" t="str">
        <f t="shared" si="663"/>
        <v>TG242</v>
      </c>
      <c r="P429" s="248" t="str">
        <f t="shared" si="624"/>
        <v/>
      </c>
      <c r="Q429" s="22" t="str">
        <f t="shared" si="664"/>
        <v>TG242</v>
      </c>
      <c r="R429" s="248" t="str">
        <f t="shared" si="625"/>
        <v/>
      </c>
      <c r="S429" s="74">
        <f t="shared" si="665"/>
        <v>0</v>
      </c>
      <c r="T429" s="75">
        <f t="shared" si="666"/>
        <v>0</v>
      </c>
      <c r="U429" s="76">
        <f t="shared" si="667"/>
        <v>0</v>
      </c>
      <c r="V429" s="74">
        <f t="shared" si="668"/>
        <v>0</v>
      </c>
      <c r="W429" s="75">
        <f t="shared" si="669"/>
        <v>0</v>
      </c>
      <c r="X429" s="76">
        <f t="shared" si="670"/>
        <v>0</v>
      </c>
      <c r="Y429" s="74">
        <f t="shared" si="671"/>
        <v>0</v>
      </c>
      <c r="Z429" s="75">
        <f t="shared" si="672"/>
        <v>0</v>
      </c>
      <c r="AA429" s="76">
        <f t="shared" si="673"/>
        <v>0</v>
      </c>
      <c r="AB429" s="74">
        <f t="shared" si="674"/>
        <v>0</v>
      </c>
      <c r="AC429" s="75">
        <f t="shared" si="675"/>
        <v>0</v>
      </c>
      <c r="AD429" s="76">
        <f t="shared" si="676"/>
        <v>0</v>
      </c>
      <c r="AE429" s="74">
        <f t="shared" si="677"/>
        <v>0</v>
      </c>
      <c r="AF429" s="75">
        <f t="shared" si="678"/>
        <v>0</v>
      </c>
      <c r="AG429" s="76">
        <f t="shared" si="679"/>
        <v>0</v>
      </c>
      <c r="AH429" s="74">
        <f t="shared" si="680"/>
        <v>0</v>
      </c>
      <c r="AI429" s="75">
        <f t="shared" si="681"/>
        <v>0</v>
      </c>
      <c r="AJ429" s="76">
        <f t="shared" si="682"/>
        <v>0</v>
      </c>
      <c r="AK429" s="74">
        <f t="shared" si="683"/>
        <v>0</v>
      </c>
      <c r="AL429" s="75">
        <f t="shared" si="684"/>
        <v>0</v>
      </c>
      <c r="AM429" s="76">
        <f t="shared" si="685"/>
        <v>0</v>
      </c>
      <c r="AN429" s="74">
        <f t="shared" si="686"/>
        <v>0</v>
      </c>
      <c r="AO429" s="75">
        <f t="shared" si="687"/>
        <v>0</v>
      </c>
      <c r="AP429" s="76">
        <f t="shared" si="688"/>
        <v>0</v>
      </c>
      <c r="AQ429" s="77" t="str">
        <f t="shared" si="626"/>
        <v/>
      </c>
      <c r="AR429" s="77" t="str">
        <f t="shared" si="689"/>
        <v/>
      </c>
      <c r="AS429" s="78" t="str">
        <f t="shared" si="690"/>
        <v/>
      </c>
      <c r="AT429" s="77" t="str">
        <f t="shared" si="691"/>
        <v/>
      </c>
      <c r="AU429" s="79">
        <f t="shared" si="719"/>
        <v>0.1</v>
      </c>
      <c r="AV429" s="139">
        <f>DataEntry!P429</f>
        <v>0</v>
      </c>
      <c r="AW429" s="80" t="str">
        <f t="shared" si="627"/>
        <v/>
      </c>
      <c r="AX429" s="80" t="str">
        <f t="shared" si="628"/>
        <v/>
      </c>
      <c r="AY429" s="80" t="str">
        <f t="shared" si="629"/>
        <v/>
      </c>
      <c r="AZ429" s="92" t="str">
        <f>DataEntry!I429</f>
        <v/>
      </c>
      <c r="BA429" s="93" t="str">
        <f>DataEntry!J429</f>
        <v/>
      </c>
      <c r="BB429" s="92" t="str">
        <f>DataEntry!K429</f>
        <v/>
      </c>
      <c r="BC429" s="93" t="str">
        <f>DataEntry!L429</f>
        <v/>
      </c>
      <c r="BD429" s="92" t="str">
        <f>DataEntry!M429</f>
        <v/>
      </c>
      <c r="BE429" s="93" t="str">
        <f>DataEntry!N429</f>
        <v/>
      </c>
      <c r="BF429" s="77" t="str">
        <f t="shared" si="692"/>
        <v/>
      </c>
      <c r="BG429" s="77" t="str">
        <f t="shared" si="693"/>
        <v/>
      </c>
      <c r="BH429" s="77" t="str">
        <f t="shared" si="694"/>
        <v/>
      </c>
      <c r="BI429" s="83">
        <f t="shared" si="695"/>
        <v>0</v>
      </c>
      <c r="BJ429" s="83">
        <f t="shared" si="696"/>
        <v>0</v>
      </c>
      <c r="BK429" s="83">
        <f t="shared" si="697"/>
        <v>0</v>
      </c>
      <c r="BL429" s="84" t="str">
        <f t="shared" si="630"/>
        <v/>
      </c>
      <c r="BM429" s="84" t="str">
        <f t="shared" si="631"/>
        <v/>
      </c>
      <c r="BN429" s="85" t="str">
        <f t="shared" si="698"/>
        <v/>
      </c>
      <c r="BO429" s="84" t="str">
        <f t="shared" si="632"/>
        <v/>
      </c>
      <c r="BP429" s="84" t="str">
        <f t="shared" si="633"/>
        <v/>
      </c>
      <c r="BQ429" s="84" t="str">
        <f t="shared" si="634"/>
        <v/>
      </c>
      <c r="BR429" s="84" t="str">
        <f t="shared" si="699"/>
        <v/>
      </c>
      <c r="BS429" s="84" t="str">
        <f t="shared" si="699"/>
        <v/>
      </c>
      <c r="BT429" s="84" t="str">
        <f t="shared" si="699"/>
        <v/>
      </c>
      <c r="BU429" s="86" t="str">
        <f t="shared" si="700"/>
        <v/>
      </c>
      <c r="BV429" s="86" t="str">
        <f t="shared" si="700"/>
        <v/>
      </c>
      <c r="BW429" s="86" t="str">
        <f t="shared" si="700"/>
        <v/>
      </c>
      <c r="BX429" s="86" t="str">
        <f t="shared" si="701"/>
        <v/>
      </c>
      <c r="BY429" s="86" t="str">
        <f t="shared" si="701"/>
        <v/>
      </c>
      <c r="BZ429" s="86" t="str">
        <f t="shared" si="701"/>
        <v/>
      </c>
      <c r="CA429" s="83">
        <f>IF(AND(DataEntry!B429&gt;=ExFrom,DataEntry!B429&lt;=ExTo),0,IF(AR429&lt;DS429,0,DB429))</f>
        <v>0</v>
      </c>
      <c r="CB429" s="83">
        <f>IF(AND(DataEntry!B429&gt;=ExFrom,DataEntry!B429&lt;=ExTo),0,IF(AT429&lt;DT429,0,DC429))</f>
        <v>0</v>
      </c>
      <c r="CC429" s="14" t="str">
        <f t="shared" si="702"/>
        <v/>
      </c>
      <c r="CD429" s="72" t="str">
        <f t="shared" si="635"/>
        <v/>
      </c>
      <c r="CE429" s="87" t="str">
        <f t="shared" si="703"/>
        <v/>
      </c>
      <c r="CF429" s="88">
        <f t="shared" si="704"/>
        <v>0</v>
      </c>
      <c r="CG429" s="88">
        <f t="shared" si="705"/>
        <v>0</v>
      </c>
      <c r="CH429" s="87" t="str">
        <f t="shared" si="706"/>
        <v/>
      </c>
      <c r="CI429" s="89">
        <f t="shared" si="636"/>
        <v>1</v>
      </c>
      <c r="CJ429" s="89">
        <f t="shared" si="637"/>
        <v>1</v>
      </c>
      <c r="CK429" s="157">
        <f t="shared" si="638"/>
        <v>0</v>
      </c>
      <c r="CL429" s="90">
        <f t="shared" si="639"/>
        <v>0</v>
      </c>
      <c r="CM429" s="157">
        <f t="shared" si="640"/>
        <v>0</v>
      </c>
      <c r="CN429" s="90">
        <f t="shared" si="641"/>
        <v>0</v>
      </c>
      <c r="CO429" s="157">
        <f t="shared" si="642"/>
        <v>0</v>
      </c>
      <c r="CP429" s="90">
        <f t="shared" si="643"/>
        <v>0</v>
      </c>
      <c r="CQ429" s="157">
        <f t="shared" si="644"/>
        <v>0</v>
      </c>
      <c r="CR429" s="90">
        <f t="shared" si="645"/>
        <v>0</v>
      </c>
      <c r="CS429" s="157">
        <f t="shared" si="646"/>
        <v>0</v>
      </c>
      <c r="CT429" s="90">
        <f t="shared" si="647"/>
        <v>0</v>
      </c>
      <c r="CU429" s="157">
        <f t="shared" si="648"/>
        <v>0</v>
      </c>
      <c r="CV429" s="90">
        <f t="shared" si="649"/>
        <v>0</v>
      </c>
      <c r="CW429" s="157">
        <f t="shared" si="650"/>
        <v>0</v>
      </c>
      <c r="CX429" s="90">
        <f t="shared" si="651"/>
        <v>0</v>
      </c>
      <c r="CY429" s="157">
        <f t="shared" si="652"/>
        <v>0</v>
      </c>
      <c r="CZ429" s="90">
        <f t="shared" si="653"/>
        <v>0</v>
      </c>
      <c r="DA429" s="94" t="str">
        <f>DataEntry!B429</f>
        <v/>
      </c>
      <c r="DB429" s="83">
        <f t="shared" si="654"/>
        <v>0</v>
      </c>
      <c r="DC429" s="83">
        <f t="shared" si="655"/>
        <v>0</v>
      </c>
      <c r="DD429" s="145" t="str">
        <f t="shared" si="707"/>
        <v/>
      </c>
      <c r="DE429" s="145" t="str">
        <f t="shared" si="708"/>
        <v/>
      </c>
      <c r="DF429" s="145" t="str">
        <f t="shared" si="709"/>
        <v/>
      </c>
      <c r="DG429" s="145" t="str">
        <f t="shared" si="710"/>
        <v/>
      </c>
      <c r="DH429" s="145" t="str">
        <f t="shared" si="711"/>
        <v/>
      </c>
      <c r="DI429" s="145" t="str">
        <f t="shared" si="712"/>
        <v/>
      </c>
      <c r="DJ429" s="83">
        <f t="shared" si="713"/>
        <v>0</v>
      </c>
      <c r="DK429" s="83">
        <f t="shared" si="714"/>
        <v>0</v>
      </c>
      <c r="DL429" s="84" t="str">
        <f t="shared" si="715"/>
        <v/>
      </c>
      <c r="DM429" s="14" t="str">
        <f t="shared" si="716"/>
        <v/>
      </c>
      <c r="DN429" s="87">
        <f>IFERROR(DO429*(1-DCFactor)+Results!DP429*DCFactor,"")</f>
        <v>0.2762705882352941</v>
      </c>
      <c r="DO429" s="87">
        <f>(DFactor*Rounds*Number/2+SUM(BV$3:BV417))/(Rounds*Number/2+COUNT(BV$3:BV417))</f>
        <v>0.2656470588235294</v>
      </c>
      <c r="DP429" s="87">
        <f t="shared" si="656"/>
        <v>0.29599999999999999</v>
      </c>
      <c r="DQ429" s="84">
        <f t="shared" si="657"/>
        <v>0</v>
      </c>
      <c r="DR429" s="84">
        <f t="shared" si="658"/>
        <v>0</v>
      </c>
      <c r="DS429" s="87">
        <f t="shared" si="659"/>
        <v>0.33666666666666667</v>
      </c>
      <c r="DT429" s="87">
        <f t="shared" si="660"/>
        <v>0.33666666666666667</v>
      </c>
      <c r="DU429" s="87" t="str">
        <f t="shared" si="661"/>
        <v/>
      </c>
      <c r="DV429" s="86" t="str">
        <f t="shared" si="717"/>
        <v/>
      </c>
      <c r="DW429" s="86" t="str">
        <f t="shared" si="718"/>
        <v/>
      </c>
    </row>
    <row r="430" spans="1:127" x14ac:dyDescent="0.25">
      <c r="A430" s="69">
        <v>428</v>
      </c>
      <c r="B430" s="70" t="str">
        <f>DataEntry!C430</f>
        <v/>
      </c>
      <c r="C430" s="71">
        <f>COUNTIF(D$2:D430,D430)+COUNTIF(G$2:G430,D430)</f>
        <v>244</v>
      </c>
      <c r="D430" s="72" t="str">
        <f t="shared" si="619"/>
        <v/>
      </c>
      <c r="E430" s="70" t="str">
        <f>DataEntry!E430</f>
        <v/>
      </c>
      <c r="F430" s="71">
        <f>COUNTIF(D$2:D430,G430)+COUNTIF(G$2:G430,G430)</f>
        <v>244</v>
      </c>
      <c r="G430" s="72" t="str">
        <f t="shared" si="620"/>
        <v/>
      </c>
      <c r="H430" s="73" t="str">
        <f>DataEntry!G430</f>
        <v/>
      </c>
      <c r="I430" s="73" t="str">
        <f>DataEntry!H430</f>
        <v/>
      </c>
      <c r="J430" s="158" t="str">
        <f t="shared" si="618"/>
        <v/>
      </c>
      <c r="K430" s="156">
        <f t="shared" si="621"/>
        <v>0</v>
      </c>
      <c r="L430" s="224" t="str">
        <f t="shared" si="622"/>
        <v/>
      </c>
      <c r="M430" s="224" t="str">
        <f t="shared" si="623"/>
        <v/>
      </c>
      <c r="N430" s="236" t="str">
        <f t="shared" si="662"/>
        <v/>
      </c>
      <c r="O430" s="22" t="str">
        <f t="shared" si="663"/>
        <v>TG244</v>
      </c>
      <c r="P430" s="248" t="str">
        <f t="shared" si="624"/>
        <v/>
      </c>
      <c r="Q430" s="22" t="str">
        <f t="shared" si="664"/>
        <v>TG244</v>
      </c>
      <c r="R430" s="248" t="str">
        <f t="shared" si="625"/>
        <v/>
      </c>
      <c r="S430" s="74">
        <f t="shared" si="665"/>
        <v>0</v>
      </c>
      <c r="T430" s="75">
        <f t="shared" si="666"/>
        <v>0</v>
      </c>
      <c r="U430" s="76">
        <f t="shared" si="667"/>
        <v>0</v>
      </c>
      <c r="V430" s="74">
        <f t="shared" si="668"/>
        <v>0</v>
      </c>
      <c r="W430" s="75">
        <f t="shared" si="669"/>
        <v>0</v>
      </c>
      <c r="X430" s="76">
        <f t="shared" si="670"/>
        <v>0</v>
      </c>
      <c r="Y430" s="74">
        <f t="shared" si="671"/>
        <v>0</v>
      </c>
      <c r="Z430" s="75">
        <f t="shared" si="672"/>
        <v>0</v>
      </c>
      <c r="AA430" s="76">
        <f t="shared" si="673"/>
        <v>0</v>
      </c>
      <c r="AB430" s="74">
        <f t="shared" si="674"/>
        <v>0</v>
      </c>
      <c r="AC430" s="75">
        <f t="shared" si="675"/>
        <v>0</v>
      </c>
      <c r="AD430" s="76">
        <f t="shared" si="676"/>
        <v>0</v>
      </c>
      <c r="AE430" s="74">
        <f t="shared" si="677"/>
        <v>0</v>
      </c>
      <c r="AF430" s="75">
        <f t="shared" si="678"/>
        <v>0</v>
      </c>
      <c r="AG430" s="76">
        <f t="shared" si="679"/>
        <v>0</v>
      </c>
      <c r="AH430" s="74">
        <f t="shared" si="680"/>
        <v>0</v>
      </c>
      <c r="AI430" s="75">
        <f t="shared" si="681"/>
        <v>0</v>
      </c>
      <c r="AJ430" s="76">
        <f t="shared" si="682"/>
        <v>0</v>
      </c>
      <c r="AK430" s="74">
        <f t="shared" si="683"/>
        <v>0</v>
      </c>
      <c r="AL430" s="75">
        <f t="shared" si="684"/>
        <v>0</v>
      </c>
      <c r="AM430" s="76">
        <f t="shared" si="685"/>
        <v>0</v>
      </c>
      <c r="AN430" s="74">
        <f t="shared" si="686"/>
        <v>0</v>
      </c>
      <c r="AO430" s="75">
        <f t="shared" si="687"/>
        <v>0</v>
      </c>
      <c r="AP430" s="76">
        <f t="shared" si="688"/>
        <v>0</v>
      </c>
      <c r="AQ430" s="77" t="str">
        <f t="shared" si="626"/>
        <v/>
      </c>
      <c r="AR430" s="77" t="str">
        <f t="shared" si="689"/>
        <v/>
      </c>
      <c r="AS430" s="78" t="str">
        <f t="shared" si="690"/>
        <v/>
      </c>
      <c r="AT430" s="77" t="str">
        <f t="shared" si="691"/>
        <v/>
      </c>
      <c r="AU430" s="79">
        <f t="shared" si="719"/>
        <v>0.1</v>
      </c>
      <c r="AV430" s="139">
        <f>DataEntry!P430</f>
        <v>0</v>
      </c>
      <c r="AW430" s="80" t="str">
        <f t="shared" si="627"/>
        <v/>
      </c>
      <c r="AX430" s="80" t="str">
        <f t="shared" si="628"/>
        <v/>
      </c>
      <c r="AY430" s="80" t="str">
        <f t="shared" si="629"/>
        <v/>
      </c>
      <c r="AZ430" s="92" t="str">
        <f>DataEntry!I430</f>
        <v/>
      </c>
      <c r="BA430" s="93" t="str">
        <f>DataEntry!J430</f>
        <v/>
      </c>
      <c r="BB430" s="92" t="str">
        <f>DataEntry!K430</f>
        <v/>
      </c>
      <c r="BC430" s="93" t="str">
        <f>DataEntry!L430</f>
        <v/>
      </c>
      <c r="BD430" s="92" t="str">
        <f>DataEntry!M430</f>
        <v/>
      </c>
      <c r="BE430" s="93" t="str">
        <f>DataEntry!N430</f>
        <v/>
      </c>
      <c r="BF430" s="77" t="str">
        <f t="shared" si="692"/>
        <v/>
      </c>
      <c r="BG430" s="77" t="str">
        <f t="shared" si="693"/>
        <v/>
      </c>
      <c r="BH430" s="77" t="str">
        <f t="shared" si="694"/>
        <v/>
      </c>
      <c r="BI430" s="83">
        <f t="shared" si="695"/>
        <v>0</v>
      </c>
      <c r="BJ430" s="83">
        <f t="shared" si="696"/>
        <v>0</v>
      </c>
      <c r="BK430" s="83">
        <f t="shared" si="697"/>
        <v>0</v>
      </c>
      <c r="BL430" s="84" t="str">
        <f t="shared" si="630"/>
        <v/>
      </c>
      <c r="BM430" s="84" t="str">
        <f t="shared" si="631"/>
        <v/>
      </c>
      <c r="BN430" s="85" t="str">
        <f t="shared" si="698"/>
        <v/>
      </c>
      <c r="BO430" s="84" t="str">
        <f t="shared" si="632"/>
        <v/>
      </c>
      <c r="BP430" s="84" t="str">
        <f t="shared" si="633"/>
        <v/>
      </c>
      <c r="BQ430" s="84" t="str">
        <f t="shared" si="634"/>
        <v/>
      </c>
      <c r="BR430" s="84" t="str">
        <f t="shared" si="699"/>
        <v/>
      </c>
      <c r="BS430" s="84" t="str">
        <f t="shared" si="699"/>
        <v/>
      </c>
      <c r="BT430" s="84" t="str">
        <f t="shared" si="699"/>
        <v/>
      </c>
      <c r="BU430" s="86" t="str">
        <f t="shared" si="700"/>
        <v/>
      </c>
      <c r="BV430" s="86" t="str">
        <f t="shared" si="700"/>
        <v/>
      </c>
      <c r="BW430" s="86" t="str">
        <f t="shared" si="700"/>
        <v/>
      </c>
      <c r="BX430" s="86" t="str">
        <f t="shared" si="701"/>
        <v/>
      </c>
      <c r="BY430" s="86" t="str">
        <f t="shared" si="701"/>
        <v/>
      </c>
      <c r="BZ430" s="86" t="str">
        <f t="shared" si="701"/>
        <v/>
      </c>
      <c r="CA430" s="83">
        <f>IF(AND(DataEntry!B430&gt;=ExFrom,DataEntry!B430&lt;=ExTo),0,IF(AR430&lt;DS430,0,DB430))</f>
        <v>0</v>
      </c>
      <c r="CB430" s="83">
        <f>IF(AND(DataEntry!B430&gt;=ExFrom,DataEntry!B430&lt;=ExTo),0,IF(AT430&lt;DT430,0,DC430))</f>
        <v>0</v>
      </c>
      <c r="CC430" s="14" t="str">
        <f t="shared" si="702"/>
        <v/>
      </c>
      <c r="CD430" s="72" t="str">
        <f t="shared" si="635"/>
        <v/>
      </c>
      <c r="CE430" s="87" t="str">
        <f t="shared" si="703"/>
        <v/>
      </c>
      <c r="CF430" s="88">
        <f t="shared" si="704"/>
        <v>0</v>
      </c>
      <c r="CG430" s="88">
        <f t="shared" si="705"/>
        <v>0</v>
      </c>
      <c r="CH430" s="87" t="str">
        <f t="shared" si="706"/>
        <v/>
      </c>
      <c r="CI430" s="89">
        <f t="shared" si="636"/>
        <v>1</v>
      </c>
      <c r="CJ430" s="89">
        <f t="shared" si="637"/>
        <v>1</v>
      </c>
      <c r="CK430" s="157">
        <f t="shared" si="638"/>
        <v>0</v>
      </c>
      <c r="CL430" s="90">
        <f t="shared" si="639"/>
        <v>0</v>
      </c>
      <c r="CM430" s="157">
        <f t="shared" si="640"/>
        <v>0</v>
      </c>
      <c r="CN430" s="90">
        <f t="shared" si="641"/>
        <v>0</v>
      </c>
      <c r="CO430" s="157">
        <f t="shared" si="642"/>
        <v>0</v>
      </c>
      <c r="CP430" s="90">
        <f t="shared" si="643"/>
        <v>0</v>
      </c>
      <c r="CQ430" s="157">
        <f t="shared" si="644"/>
        <v>0</v>
      </c>
      <c r="CR430" s="90">
        <f t="shared" si="645"/>
        <v>0</v>
      </c>
      <c r="CS430" s="157">
        <f t="shared" si="646"/>
        <v>0</v>
      </c>
      <c r="CT430" s="90">
        <f t="shared" si="647"/>
        <v>0</v>
      </c>
      <c r="CU430" s="157">
        <f t="shared" si="648"/>
        <v>0</v>
      </c>
      <c r="CV430" s="90">
        <f t="shared" si="649"/>
        <v>0</v>
      </c>
      <c r="CW430" s="157">
        <f t="shared" si="650"/>
        <v>0</v>
      </c>
      <c r="CX430" s="90">
        <f t="shared" si="651"/>
        <v>0</v>
      </c>
      <c r="CY430" s="157">
        <f t="shared" si="652"/>
        <v>0</v>
      </c>
      <c r="CZ430" s="90">
        <f t="shared" si="653"/>
        <v>0</v>
      </c>
      <c r="DA430" s="94" t="str">
        <f>DataEntry!B430</f>
        <v/>
      </c>
      <c r="DB430" s="83">
        <f t="shared" si="654"/>
        <v>0</v>
      </c>
      <c r="DC430" s="83">
        <f t="shared" si="655"/>
        <v>0</v>
      </c>
      <c r="DD430" s="145" t="str">
        <f t="shared" si="707"/>
        <v/>
      </c>
      <c r="DE430" s="145" t="str">
        <f t="shared" si="708"/>
        <v/>
      </c>
      <c r="DF430" s="145" t="str">
        <f t="shared" si="709"/>
        <v/>
      </c>
      <c r="DG430" s="145" t="str">
        <f t="shared" si="710"/>
        <v/>
      </c>
      <c r="DH430" s="145" t="str">
        <f t="shared" si="711"/>
        <v/>
      </c>
      <c r="DI430" s="145" t="str">
        <f t="shared" si="712"/>
        <v/>
      </c>
      <c r="DJ430" s="83">
        <f t="shared" si="713"/>
        <v>0</v>
      </c>
      <c r="DK430" s="83">
        <f t="shared" si="714"/>
        <v>0</v>
      </c>
      <c r="DL430" s="84" t="str">
        <f t="shared" si="715"/>
        <v/>
      </c>
      <c r="DM430" s="14" t="str">
        <f t="shared" si="716"/>
        <v/>
      </c>
      <c r="DN430" s="87">
        <f>IFERROR(DO430*(1-DCFactor)+Results!DP430*DCFactor,"")</f>
        <v>0.2762705882352941</v>
      </c>
      <c r="DO430" s="87">
        <f>(DFactor*Rounds*Number/2+SUM(BV$3:BV418))/(Rounds*Number/2+COUNT(BV$3:BV418))</f>
        <v>0.2656470588235294</v>
      </c>
      <c r="DP430" s="87">
        <f t="shared" si="656"/>
        <v>0.29599999999999999</v>
      </c>
      <c r="DQ430" s="84">
        <f t="shared" si="657"/>
        <v>0</v>
      </c>
      <c r="DR430" s="84">
        <f t="shared" si="658"/>
        <v>0</v>
      </c>
      <c r="DS430" s="87">
        <f t="shared" si="659"/>
        <v>0.33666666666666667</v>
      </c>
      <c r="DT430" s="87">
        <f t="shared" si="660"/>
        <v>0.33666666666666667</v>
      </c>
      <c r="DU430" s="87" t="str">
        <f t="shared" si="661"/>
        <v/>
      </c>
      <c r="DV430" s="86" t="str">
        <f t="shared" si="717"/>
        <v/>
      </c>
      <c r="DW430" s="86" t="str">
        <f t="shared" si="718"/>
        <v/>
      </c>
    </row>
    <row r="431" spans="1:127" x14ac:dyDescent="0.25">
      <c r="A431" s="69">
        <v>429</v>
      </c>
      <c r="B431" s="70" t="str">
        <f>DataEntry!C431</f>
        <v/>
      </c>
      <c r="C431" s="71">
        <f>COUNTIF(D$2:D431,D431)+COUNTIF(G$2:G431,D431)</f>
        <v>246</v>
      </c>
      <c r="D431" s="72" t="str">
        <f t="shared" si="619"/>
        <v/>
      </c>
      <c r="E431" s="70" t="str">
        <f>DataEntry!E431</f>
        <v/>
      </c>
      <c r="F431" s="71">
        <f>COUNTIF(D$2:D431,G431)+COUNTIF(G$2:G431,G431)</f>
        <v>246</v>
      </c>
      <c r="G431" s="72" t="str">
        <f t="shared" si="620"/>
        <v/>
      </c>
      <c r="H431" s="73" t="str">
        <f>DataEntry!G431</f>
        <v/>
      </c>
      <c r="I431" s="73" t="str">
        <f>DataEntry!H431</f>
        <v/>
      </c>
      <c r="J431" s="158" t="str">
        <f t="shared" si="618"/>
        <v/>
      </c>
      <c r="K431" s="156">
        <f t="shared" si="621"/>
        <v>0</v>
      </c>
      <c r="L431" s="224" t="str">
        <f t="shared" si="622"/>
        <v/>
      </c>
      <c r="M431" s="224" t="str">
        <f t="shared" si="623"/>
        <v/>
      </c>
      <c r="N431" s="236" t="str">
        <f t="shared" si="662"/>
        <v/>
      </c>
      <c r="O431" s="22" t="str">
        <f t="shared" si="663"/>
        <v>TG246</v>
      </c>
      <c r="P431" s="248" t="str">
        <f t="shared" si="624"/>
        <v/>
      </c>
      <c r="Q431" s="22" t="str">
        <f t="shared" si="664"/>
        <v>TG246</v>
      </c>
      <c r="R431" s="248" t="str">
        <f t="shared" si="625"/>
        <v/>
      </c>
      <c r="S431" s="74">
        <f t="shared" si="665"/>
        <v>0</v>
      </c>
      <c r="T431" s="75">
        <f t="shared" si="666"/>
        <v>0</v>
      </c>
      <c r="U431" s="76">
        <f t="shared" si="667"/>
        <v>0</v>
      </c>
      <c r="V431" s="74">
        <f t="shared" si="668"/>
        <v>0</v>
      </c>
      <c r="W431" s="75">
        <f t="shared" si="669"/>
        <v>0</v>
      </c>
      <c r="X431" s="76">
        <f t="shared" si="670"/>
        <v>0</v>
      </c>
      <c r="Y431" s="74">
        <f t="shared" si="671"/>
        <v>0</v>
      </c>
      <c r="Z431" s="75">
        <f t="shared" si="672"/>
        <v>0</v>
      </c>
      <c r="AA431" s="76">
        <f t="shared" si="673"/>
        <v>0</v>
      </c>
      <c r="AB431" s="74">
        <f t="shared" si="674"/>
        <v>0</v>
      </c>
      <c r="AC431" s="75">
        <f t="shared" si="675"/>
        <v>0</v>
      </c>
      <c r="AD431" s="76">
        <f t="shared" si="676"/>
        <v>0</v>
      </c>
      <c r="AE431" s="74">
        <f t="shared" si="677"/>
        <v>0</v>
      </c>
      <c r="AF431" s="75">
        <f t="shared" si="678"/>
        <v>0</v>
      </c>
      <c r="AG431" s="76">
        <f t="shared" si="679"/>
        <v>0</v>
      </c>
      <c r="AH431" s="74">
        <f t="shared" si="680"/>
        <v>0</v>
      </c>
      <c r="AI431" s="75">
        <f t="shared" si="681"/>
        <v>0</v>
      </c>
      <c r="AJ431" s="76">
        <f t="shared" si="682"/>
        <v>0</v>
      </c>
      <c r="AK431" s="74">
        <f t="shared" si="683"/>
        <v>0</v>
      </c>
      <c r="AL431" s="75">
        <f t="shared" si="684"/>
        <v>0</v>
      </c>
      <c r="AM431" s="76">
        <f t="shared" si="685"/>
        <v>0</v>
      </c>
      <c r="AN431" s="74">
        <f t="shared" si="686"/>
        <v>0</v>
      </c>
      <c r="AO431" s="75">
        <f t="shared" si="687"/>
        <v>0</v>
      </c>
      <c r="AP431" s="76">
        <f t="shared" si="688"/>
        <v>0</v>
      </c>
      <c r="AQ431" s="77" t="str">
        <f t="shared" si="626"/>
        <v/>
      </c>
      <c r="AR431" s="77" t="str">
        <f t="shared" si="689"/>
        <v/>
      </c>
      <c r="AS431" s="78" t="str">
        <f t="shared" si="690"/>
        <v/>
      </c>
      <c r="AT431" s="77" t="str">
        <f t="shared" si="691"/>
        <v/>
      </c>
      <c r="AU431" s="79">
        <f t="shared" si="719"/>
        <v>0.1</v>
      </c>
      <c r="AV431" s="139">
        <f>DataEntry!P431</f>
        <v>0</v>
      </c>
      <c r="AW431" s="80" t="str">
        <f t="shared" si="627"/>
        <v/>
      </c>
      <c r="AX431" s="80" t="str">
        <f t="shared" si="628"/>
        <v/>
      </c>
      <c r="AY431" s="80" t="str">
        <f t="shared" si="629"/>
        <v/>
      </c>
      <c r="AZ431" s="92" t="str">
        <f>DataEntry!I431</f>
        <v/>
      </c>
      <c r="BA431" s="93" t="str">
        <f>DataEntry!J431</f>
        <v/>
      </c>
      <c r="BB431" s="92" t="str">
        <f>DataEntry!K431</f>
        <v/>
      </c>
      <c r="BC431" s="93" t="str">
        <f>DataEntry!L431</f>
        <v/>
      </c>
      <c r="BD431" s="92" t="str">
        <f>DataEntry!M431</f>
        <v/>
      </c>
      <c r="BE431" s="93" t="str">
        <f>DataEntry!N431</f>
        <v/>
      </c>
      <c r="BF431" s="77" t="str">
        <f t="shared" si="692"/>
        <v/>
      </c>
      <c r="BG431" s="77" t="str">
        <f t="shared" si="693"/>
        <v/>
      </c>
      <c r="BH431" s="77" t="str">
        <f t="shared" si="694"/>
        <v/>
      </c>
      <c r="BI431" s="83">
        <f t="shared" si="695"/>
        <v>0</v>
      </c>
      <c r="BJ431" s="83">
        <f t="shared" si="696"/>
        <v>0</v>
      </c>
      <c r="BK431" s="83">
        <f t="shared" si="697"/>
        <v>0</v>
      </c>
      <c r="BL431" s="84" t="str">
        <f t="shared" si="630"/>
        <v/>
      </c>
      <c r="BM431" s="84" t="str">
        <f t="shared" si="631"/>
        <v/>
      </c>
      <c r="BN431" s="85" t="str">
        <f t="shared" si="698"/>
        <v/>
      </c>
      <c r="BO431" s="84" t="str">
        <f t="shared" si="632"/>
        <v/>
      </c>
      <c r="BP431" s="84" t="str">
        <f t="shared" si="633"/>
        <v/>
      </c>
      <c r="BQ431" s="84" t="str">
        <f t="shared" si="634"/>
        <v/>
      </c>
      <c r="BR431" s="84" t="str">
        <f t="shared" si="699"/>
        <v/>
      </c>
      <c r="BS431" s="84" t="str">
        <f t="shared" si="699"/>
        <v/>
      </c>
      <c r="BT431" s="84" t="str">
        <f t="shared" si="699"/>
        <v/>
      </c>
      <c r="BU431" s="86" t="str">
        <f t="shared" si="700"/>
        <v/>
      </c>
      <c r="BV431" s="86" t="str">
        <f t="shared" si="700"/>
        <v/>
      </c>
      <c r="BW431" s="86" t="str">
        <f t="shared" si="700"/>
        <v/>
      </c>
      <c r="BX431" s="86" t="str">
        <f t="shared" si="701"/>
        <v/>
      </c>
      <c r="BY431" s="86" t="str">
        <f t="shared" si="701"/>
        <v/>
      </c>
      <c r="BZ431" s="86" t="str">
        <f t="shared" si="701"/>
        <v/>
      </c>
      <c r="CA431" s="83">
        <f>IF(AND(DataEntry!B431&gt;=ExFrom,DataEntry!B431&lt;=ExTo),0,IF(AR431&lt;DS431,0,DB431))</f>
        <v>0</v>
      </c>
      <c r="CB431" s="83">
        <f>IF(AND(DataEntry!B431&gt;=ExFrom,DataEntry!B431&lt;=ExTo),0,IF(AT431&lt;DT431,0,DC431))</f>
        <v>0</v>
      </c>
      <c r="CC431" s="14" t="str">
        <f t="shared" si="702"/>
        <v/>
      </c>
      <c r="CD431" s="72" t="str">
        <f t="shared" si="635"/>
        <v/>
      </c>
      <c r="CE431" s="87" t="str">
        <f t="shared" si="703"/>
        <v/>
      </c>
      <c r="CF431" s="88">
        <f t="shared" si="704"/>
        <v>0</v>
      </c>
      <c r="CG431" s="88">
        <f t="shared" si="705"/>
        <v>0</v>
      </c>
      <c r="CH431" s="87" t="str">
        <f t="shared" si="706"/>
        <v/>
      </c>
      <c r="CI431" s="89">
        <f t="shared" si="636"/>
        <v>1</v>
      </c>
      <c r="CJ431" s="89">
        <f t="shared" si="637"/>
        <v>1</v>
      </c>
      <c r="CK431" s="157">
        <f t="shared" si="638"/>
        <v>0</v>
      </c>
      <c r="CL431" s="90">
        <f t="shared" si="639"/>
        <v>0</v>
      </c>
      <c r="CM431" s="157">
        <f t="shared" si="640"/>
        <v>0</v>
      </c>
      <c r="CN431" s="90">
        <f t="shared" si="641"/>
        <v>0</v>
      </c>
      <c r="CO431" s="157">
        <f t="shared" si="642"/>
        <v>0</v>
      </c>
      <c r="CP431" s="90">
        <f t="shared" si="643"/>
        <v>0</v>
      </c>
      <c r="CQ431" s="157">
        <f t="shared" si="644"/>
        <v>0</v>
      </c>
      <c r="CR431" s="90">
        <f t="shared" si="645"/>
        <v>0</v>
      </c>
      <c r="CS431" s="157">
        <f t="shared" si="646"/>
        <v>0</v>
      </c>
      <c r="CT431" s="90">
        <f t="shared" si="647"/>
        <v>0</v>
      </c>
      <c r="CU431" s="157">
        <f t="shared" si="648"/>
        <v>0</v>
      </c>
      <c r="CV431" s="90">
        <f t="shared" si="649"/>
        <v>0</v>
      </c>
      <c r="CW431" s="157">
        <f t="shared" si="650"/>
        <v>0</v>
      </c>
      <c r="CX431" s="90">
        <f t="shared" si="651"/>
        <v>0</v>
      </c>
      <c r="CY431" s="157">
        <f t="shared" si="652"/>
        <v>0</v>
      </c>
      <c r="CZ431" s="90">
        <f t="shared" si="653"/>
        <v>0</v>
      </c>
      <c r="DA431" s="94" t="str">
        <f>DataEntry!B431</f>
        <v/>
      </c>
      <c r="DB431" s="83">
        <f t="shared" si="654"/>
        <v>0</v>
      </c>
      <c r="DC431" s="83">
        <f t="shared" si="655"/>
        <v>0</v>
      </c>
      <c r="DD431" s="145" t="str">
        <f t="shared" si="707"/>
        <v/>
      </c>
      <c r="DE431" s="145" t="str">
        <f t="shared" si="708"/>
        <v/>
      </c>
      <c r="DF431" s="145" t="str">
        <f t="shared" si="709"/>
        <v/>
      </c>
      <c r="DG431" s="145" t="str">
        <f t="shared" si="710"/>
        <v/>
      </c>
      <c r="DH431" s="145" t="str">
        <f t="shared" si="711"/>
        <v/>
      </c>
      <c r="DI431" s="145" t="str">
        <f t="shared" si="712"/>
        <v/>
      </c>
      <c r="DJ431" s="83">
        <f t="shared" si="713"/>
        <v>0</v>
      </c>
      <c r="DK431" s="83">
        <f t="shared" si="714"/>
        <v>0</v>
      </c>
      <c r="DL431" s="84" t="str">
        <f t="shared" si="715"/>
        <v/>
      </c>
      <c r="DM431" s="14" t="str">
        <f t="shared" si="716"/>
        <v/>
      </c>
      <c r="DN431" s="87">
        <f>IFERROR(DO431*(1-DCFactor)+Results!DP431*DCFactor,"")</f>
        <v>0.2762705882352941</v>
      </c>
      <c r="DO431" s="87">
        <f>(DFactor*Rounds*Number/2+SUM(BV$3:BV419))/(Rounds*Number/2+COUNT(BV$3:BV419))</f>
        <v>0.2656470588235294</v>
      </c>
      <c r="DP431" s="87">
        <f t="shared" si="656"/>
        <v>0.29599999999999999</v>
      </c>
      <c r="DQ431" s="84">
        <f t="shared" si="657"/>
        <v>0</v>
      </c>
      <c r="DR431" s="84">
        <f t="shared" si="658"/>
        <v>0</v>
      </c>
      <c r="DS431" s="87">
        <f t="shared" si="659"/>
        <v>0.33666666666666667</v>
      </c>
      <c r="DT431" s="87">
        <f t="shared" si="660"/>
        <v>0.33666666666666667</v>
      </c>
      <c r="DU431" s="87" t="str">
        <f t="shared" si="661"/>
        <v/>
      </c>
      <c r="DV431" s="86" t="str">
        <f t="shared" si="717"/>
        <v/>
      </c>
      <c r="DW431" s="86" t="str">
        <f t="shared" si="718"/>
        <v/>
      </c>
    </row>
    <row r="432" spans="1:127" x14ac:dyDescent="0.25">
      <c r="A432" s="69">
        <v>430</v>
      </c>
      <c r="B432" s="70" t="str">
        <f>DataEntry!C432</f>
        <v/>
      </c>
      <c r="C432" s="71">
        <f>COUNTIF(D$2:D432,D432)+COUNTIF(G$2:G432,D432)</f>
        <v>248</v>
      </c>
      <c r="D432" s="72" t="str">
        <f t="shared" si="619"/>
        <v/>
      </c>
      <c r="E432" s="70" t="str">
        <f>DataEntry!E432</f>
        <v/>
      </c>
      <c r="F432" s="71">
        <f>COUNTIF(D$2:D432,G432)+COUNTIF(G$2:G432,G432)</f>
        <v>248</v>
      </c>
      <c r="G432" s="72" t="str">
        <f t="shared" si="620"/>
        <v/>
      </c>
      <c r="H432" s="73" t="str">
        <f>DataEntry!G432</f>
        <v/>
      </c>
      <c r="I432" s="73" t="str">
        <f>DataEntry!H432</f>
        <v/>
      </c>
      <c r="J432" s="158" t="str">
        <f t="shared" si="618"/>
        <v/>
      </c>
      <c r="K432" s="156">
        <f t="shared" si="621"/>
        <v>0</v>
      </c>
      <c r="L432" s="224" t="str">
        <f t="shared" si="622"/>
        <v/>
      </c>
      <c r="M432" s="224" t="str">
        <f t="shared" si="623"/>
        <v/>
      </c>
      <c r="N432" s="236" t="str">
        <f t="shared" si="662"/>
        <v/>
      </c>
      <c r="O432" s="22" t="str">
        <f t="shared" si="663"/>
        <v>TG248</v>
      </c>
      <c r="P432" s="248" t="str">
        <f t="shared" si="624"/>
        <v/>
      </c>
      <c r="Q432" s="22" t="str">
        <f t="shared" si="664"/>
        <v>TG248</v>
      </c>
      <c r="R432" s="248" t="str">
        <f t="shared" si="625"/>
        <v/>
      </c>
      <c r="S432" s="74">
        <f t="shared" si="665"/>
        <v>0</v>
      </c>
      <c r="T432" s="75">
        <f t="shared" si="666"/>
        <v>0</v>
      </c>
      <c r="U432" s="76">
        <f t="shared" si="667"/>
        <v>0</v>
      </c>
      <c r="V432" s="74">
        <f t="shared" si="668"/>
        <v>0</v>
      </c>
      <c r="W432" s="75">
        <f t="shared" si="669"/>
        <v>0</v>
      </c>
      <c r="X432" s="76">
        <f t="shared" si="670"/>
        <v>0</v>
      </c>
      <c r="Y432" s="74">
        <f t="shared" si="671"/>
        <v>0</v>
      </c>
      <c r="Z432" s="75">
        <f t="shared" si="672"/>
        <v>0</v>
      </c>
      <c r="AA432" s="76">
        <f t="shared" si="673"/>
        <v>0</v>
      </c>
      <c r="AB432" s="74">
        <f t="shared" si="674"/>
        <v>0</v>
      </c>
      <c r="AC432" s="75">
        <f t="shared" si="675"/>
        <v>0</v>
      </c>
      <c r="AD432" s="76">
        <f t="shared" si="676"/>
        <v>0</v>
      </c>
      <c r="AE432" s="74">
        <f t="shared" si="677"/>
        <v>0</v>
      </c>
      <c r="AF432" s="75">
        <f t="shared" si="678"/>
        <v>0</v>
      </c>
      <c r="AG432" s="76">
        <f t="shared" si="679"/>
        <v>0</v>
      </c>
      <c r="AH432" s="74">
        <f t="shared" si="680"/>
        <v>0</v>
      </c>
      <c r="AI432" s="75">
        <f t="shared" si="681"/>
        <v>0</v>
      </c>
      <c r="AJ432" s="76">
        <f t="shared" si="682"/>
        <v>0</v>
      </c>
      <c r="AK432" s="74">
        <f t="shared" si="683"/>
        <v>0</v>
      </c>
      <c r="AL432" s="75">
        <f t="shared" si="684"/>
        <v>0</v>
      </c>
      <c r="AM432" s="76">
        <f t="shared" si="685"/>
        <v>0</v>
      </c>
      <c r="AN432" s="74">
        <f t="shared" si="686"/>
        <v>0</v>
      </c>
      <c r="AO432" s="75">
        <f t="shared" si="687"/>
        <v>0</v>
      </c>
      <c r="AP432" s="76">
        <f t="shared" si="688"/>
        <v>0</v>
      </c>
      <c r="AQ432" s="77" t="str">
        <f t="shared" si="626"/>
        <v/>
      </c>
      <c r="AR432" s="77" t="str">
        <f t="shared" si="689"/>
        <v/>
      </c>
      <c r="AS432" s="78" t="str">
        <f t="shared" si="690"/>
        <v/>
      </c>
      <c r="AT432" s="77" t="str">
        <f t="shared" si="691"/>
        <v/>
      </c>
      <c r="AU432" s="79">
        <f t="shared" si="719"/>
        <v>0.1</v>
      </c>
      <c r="AV432" s="139">
        <f>DataEntry!P432</f>
        <v>0</v>
      </c>
      <c r="AW432" s="80" t="str">
        <f t="shared" si="627"/>
        <v/>
      </c>
      <c r="AX432" s="80" t="str">
        <f t="shared" si="628"/>
        <v/>
      </c>
      <c r="AY432" s="80" t="str">
        <f t="shared" si="629"/>
        <v/>
      </c>
      <c r="AZ432" s="92" t="str">
        <f>DataEntry!I432</f>
        <v/>
      </c>
      <c r="BA432" s="93" t="str">
        <f>DataEntry!J432</f>
        <v/>
      </c>
      <c r="BB432" s="92" t="str">
        <f>DataEntry!K432</f>
        <v/>
      </c>
      <c r="BC432" s="93" t="str">
        <f>DataEntry!L432</f>
        <v/>
      </c>
      <c r="BD432" s="92" t="str">
        <f>DataEntry!M432</f>
        <v/>
      </c>
      <c r="BE432" s="93" t="str">
        <f>DataEntry!N432</f>
        <v/>
      </c>
      <c r="BF432" s="77" t="str">
        <f t="shared" si="692"/>
        <v/>
      </c>
      <c r="BG432" s="77" t="str">
        <f t="shared" si="693"/>
        <v/>
      </c>
      <c r="BH432" s="77" t="str">
        <f t="shared" si="694"/>
        <v/>
      </c>
      <c r="BI432" s="83">
        <f t="shared" si="695"/>
        <v>0</v>
      </c>
      <c r="BJ432" s="83">
        <f t="shared" si="696"/>
        <v>0</v>
      </c>
      <c r="BK432" s="83">
        <f t="shared" si="697"/>
        <v>0</v>
      </c>
      <c r="BL432" s="84" t="str">
        <f t="shared" si="630"/>
        <v/>
      </c>
      <c r="BM432" s="84" t="str">
        <f t="shared" si="631"/>
        <v/>
      </c>
      <c r="BN432" s="85" t="str">
        <f t="shared" si="698"/>
        <v/>
      </c>
      <c r="BO432" s="84" t="str">
        <f t="shared" si="632"/>
        <v/>
      </c>
      <c r="BP432" s="84" t="str">
        <f t="shared" si="633"/>
        <v/>
      </c>
      <c r="BQ432" s="84" t="str">
        <f t="shared" si="634"/>
        <v/>
      </c>
      <c r="BR432" s="84" t="str">
        <f t="shared" si="699"/>
        <v/>
      </c>
      <c r="BS432" s="84" t="str">
        <f t="shared" si="699"/>
        <v/>
      </c>
      <c r="BT432" s="84" t="str">
        <f t="shared" si="699"/>
        <v/>
      </c>
      <c r="BU432" s="86" t="str">
        <f t="shared" si="700"/>
        <v/>
      </c>
      <c r="BV432" s="86" t="str">
        <f t="shared" si="700"/>
        <v/>
      </c>
      <c r="BW432" s="86" t="str">
        <f t="shared" si="700"/>
        <v/>
      </c>
      <c r="BX432" s="86" t="str">
        <f t="shared" si="701"/>
        <v/>
      </c>
      <c r="BY432" s="86" t="str">
        <f t="shared" si="701"/>
        <v/>
      </c>
      <c r="BZ432" s="86" t="str">
        <f t="shared" si="701"/>
        <v/>
      </c>
      <c r="CA432" s="83">
        <f>IF(AND(DataEntry!B432&gt;=ExFrom,DataEntry!B432&lt;=ExTo),0,IF(AR432&lt;DS432,0,DB432))</f>
        <v>0</v>
      </c>
      <c r="CB432" s="83">
        <f>IF(AND(DataEntry!B432&gt;=ExFrom,DataEntry!B432&lt;=ExTo),0,IF(AT432&lt;DT432,0,DC432))</f>
        <v>0</v>
      </c>
      <c r="CC432" s="14" t="str">
        <f t="shared" si="702"/>
        <v/>
      </c>
      <c r="CD432" s="72" t="str">
        <f t="shared" si="635"/>
        <v/>
      </c>
      <c r="CE432" s="87" t="str">
        <f t="shared" si="703"/>
        <v/>
      </c>
      <c r="CF432" s="88">
        <f t="shared" si="704"/>
        <v>0</v>
      </c>
      <c r="CG432" s="88">
        <f t="shared" si="705"/>
        <v>0</v>
      </c>
      <c r="CH432" s="87" t="str">
        <f t="shared" si="706"/>
        <v/>
      </c>
      <c r="CI432" s="89">
        <f t="shared" si="636"/>
        <v>1</v>
      </c>
      <c r="CJ432" s="89">
        <f t="shared" si="637"/>
        <v>1</v>
      </c>
      <c r="CK432" s="157">
        <f t="shared" si="638"/>
        <v>0</v>
      </c>
      <c r="CL432" s="90">
        <f t="shared" si="639"/>
        <v>0</v>
      </c>
      <c r="CM432" s="157">
        <f t="shared" si="640"/>
        <v>0</v>
      </c>
      <c r="CN432" s="90">
        <f t="shared" si="641"/>
        <v>0</v>
      </c>
      <c r="CO432" s="157">
        <f t="shared" si="642"/>
        <v>0</v>
      </c>
      <c r="CP432" s="90">
        <f t="shared" si="643"/>
        <v>0</v>
      </c>
      <c r="CQ432" s="157">
        <f t="shared" si="644"/>
        <v>0</v>
      </c>
      <c r="CR432" s="90">
        <f t="shared" si="645"/>
        <v>0</v>
      </c>
      <c r="CS432" s="157">
        <f t="shared" si="646"/>
        <v>0</v>
      </c>
      <c r="CT432" s="90">
        <f t="shared" si="647"/>
        <v>0</v>
      </c>
      <c r="CU432" s="157">
        <f t="shared" si="648"/>
        <v>0</v>
      </c>
      <c r="CV432" s="90">
        <f t="shared" si="649"/>
        <v>0</v>
      </c>
      <c r="CW432" s="157">
        <f t="shared" si="650"/>
        <v>0</v>
      </c>
      <c r="CX432" s="90">
        <f t="shared" si="651"/>
        <v>0</v>
      </c>
      <c r="CY432" s="157">
        <f t="shared" si="652"/>
        <v>0</v>
      </c>
      <c r="CZ432" s="90">
        <f t="shared" si="653"/>
        <v>0</v>
      </c>
      <c r="DA432" s="94" t="str">
        <f>DataEntry!B432</f>
        <v/>
      </c>
      <c r="DB432" s="83">
        <f t="shared" si="654"/>
        <v>0</v>
      </c>
      <c r="DC432" s="83">
        <f t="shared" si="655"/>
        <v>0</v>
      </c>
      <c r="DD432" s="145" t="str">
        <f t="shared" si="707"/>
        <v/>
      </c>
      <c r="DE432" s="145" t="str">
        <f t="shared" si="708"/>
        <v/>
      </c>
      <c r="DF432" s="145" t="str">
        <f t="shared" si="709"/>
        <v/>
      </c>
      <c r="DG432" s="145" t="str">
        <f t="shared" si="710"/>
        <v/>
      </c>
      <c r="DH432" s="145" t="str">
        <f t="shared" si="711"/>
        <v/>
      </c>
      <c r="DI432" s="145" t="str">
        <f t="shared" si="712"/>
        <v/>
      </c>
      <c r="DJ432" s="83">
        <f t="shared" si="713"/>
        <v>0</v>
      </c>
      <c r="DK432" s="83">
        <f t="shared" si="714"/>
        <v>0</v>
      </c>
      <c r="DL432" s="84" t="str">
        <f t="shared" si="715"/>
        <v/>
      </c>
      <c r="DM432" s="14" t="str">
        <f t="shared" si="716"/>
        <v/>
      </c>
      <c r="DN432" s="87">
        <f>IFERROR(DO432*(1-DCFactor)+Results!DP432*DCFactor,"")</f>
        <v>0.2762705882352941</v>
      </c>
      <c r="DO432" s="87">
        <f>(DFactor*Rounds*Number/2+SUM(BV$3:BV420))/(Rounds*Number/2+COUNT(BV$3:BV420))</f>
        <v>0.2656470588235294</v>
      </c>
      <c r="DP432" s="87">
        <f t="shared" si="656"/>
        <v>0.29599999999999999</v>
      </c>
      <c r="DQ432" s="84">
        <f t="shared" si="657"/>
        <v>0</v>
      </c>
      <c r="DR432" s="84">
        <f t="shared" si="658"/>
        <v>0</v>
      </c>
      <c r="DS432" s="87">
        <f t="shared" si="659"/>
        <v>0.33666666666666667</v>
      </c>
      <c r="DT432" s="87">
        <f t="shared" si="660"/>
        <v>0.33666666666666667</v>
      </c>
      <c r="DU432" s="87" t="str">
        <f t="shared" si="661"/>
        <v/>
      </c>
      <c r="DV432" s="86" t="str">
        <f t="shared" si="717"/>
        <v/>
      </c>
      <c r="DW432" s="86" t="str">
        <f t="shared" si="718"/>
        <v/>
      </c>
    </row>
    <row r="433" spans="1:127" x14ac:dyDescent="0.25">
      <c r="A433" s="69">
        <v>431</v>
      </c>
      <c r="B433" s="70" t="str">
        <f>DataEntry!C433</f>
        <v/>
      </c>
      <c r="C433" s="71">
        <f>COUNTIF(D$2:D433,D433)+COUNTIF(G$2:G433,D433)</f>
        <v>250</v>
      </c>
      <c r="D433" s="72" t="str">
        <f t="shared" si="619"/>
        <v/>
      </c>
      <c r="E433" s="70" t="str">
        <f>DataEntry!E433</f>
        <v/>
      </c>
      <c r="F433" s="71">
        <f>COUNTIF(D$2:D433,G433)+COUNTIF(G$2:G433,G433)</f>
        <v>250</v>
      </c>
      <c r="G433" s="72" t="str">
        <f t="shared" si="620"/>
        <v/>
      </c>
      <c r="H433" s="73" t="str">
        <f>DataEntry!G433</f>
        <v/>
      </c>
      <c r="I433" s="73" t="str">
        <f>DataEntry!H433</f>
        <v/>
      </c>
      <c r="J433" s="158" t="str">
        <f t="shared" si="618"/>
        <v/>
      </c>
      <c r="K433" s="156">
        <f t="shared" si="621"/>
        <v>0</v>
      </c>
      <c r="L433" s="224" t="str">
        <f t="shared" si="622"/>
        <v/>
      </c>
      <c r="M433" s="224" t="str">
        <f t="shared" si="623"/>
        <v/>
      </c>
      <c r="N433" s="236" t="str">
        <f t="shared" si="662"/>
        <v/>
      </c>
      <c r="O433" s="22" t="str">
        <f t="shared" si="663"/>
        <v>TG250</v>
      </c>
      <c r="P433" s="248" t="str">
        <f t="shared" si="624"/>
        <v/>
      </c>
      <c r="Q433" s="22" t="str">
        <f t="shared" si="664"/>
        <v>TG250</v>
      </c>
      <c r="R433" s="248" t="str">
        <f t="shared" si="625"/>
        <v/>
      </c>
      <c r="S433" s="74">
        <f t="shared" si="665"/>
        <v>0</v>
      </c>
      <c r="T433" s="75">
        <f t="shared" si="666"/>
        <v>0</v>
      </c>
      <c r="U433" s="76">
        <f t="shared" si="667"/>
        <v>0</v>
      </c>
      <c r="V433" s="74">
        <f t="shared" si="668"/>
        <v>0</v>
      </c>
      <c r="W433" s="75">
        <f t="shared" si="669"/>
        <v>0</v>
      </c>
      <c r="X433" s="76">
        <f t="shared" si="670"/>
        <v>0</v>
      </c>
      <c r="Y433" s="74">
        <f t="shared" si="671"/>
        <v>0</v>
      </c>
      <c r="Z433" s="75">
        <f t="shared" si="672"/>
        <v>0</v>
      </c>
      <c r="AA433" s="76">
        <f t="shared" si="673"/>
        <v>0</v>
      </c>
      <c r="AB433" s="74">
        <f t="shared" si="674"/>
        <v>0</v>
      </c>
      <c r="AC433" s="75">
        <f t="shared" si="675"/>
        <v>0</v>
      </c>
      <c r="AD433" s="76">
        <f t="shared" si="676"/>
        <v>0</v>
      </c>
      <c r="AE433" s="74">
        <f t="shared" si="677"/>
        <v>0</v>
      </c>
      <c r="AF433" s="75">
        <f t="shared" si="678"/>
        <v>0</v>
      </c>
      <c r="AG433" s="76">
        <f t="shared" si="679"/>
        <v>0</v>
      </c>
      <c r="AH433" s="74">
        <f t="shared" si="680"/>
        <v>0</v>
      </c>
      <c r="AI433" s="75">
        <f t="shared" si="681"/>
        <v>0</v>
      </c>
      <c r="AJ433" s="76">
        <f t="shared" si="682"/>
        <v>0</v>
      </c>
      <c r="AK433" s="74">
        <f t="shared" si="683"/>
        <v>0</v>
      </c>
      <c r="AL433" s="75">
        <f t="shared" si="684"/>
        <v>0</v>
      </c>
      <c r="AM433" s="76">
        <f t="shared" si="685"/>
        <v>0</v>
      </c>
      <c r="AN433" s="74">
        <f t="shared" si="686"/>
        <v>0</v>
      </c>
      <c r="AO433" s="75">
        <f t="shared" si="687"/>
        <v>0</v>
      </c>
      <c r="AP433" s="76">
        <f t="shared" si="688"/>
        <v>0</v>
      </c>
      <c r="AQ433" s="77" t="str">
        <f t="shared" si="626"/>
        <v/>
      </c>
      <c r="AR433" s="77" t="str">
        <f t="shared" si="689"/>
        <v/>
      </c>
      <c r="AS433" s="78" t="str">
        <f t="shared" si="690"/>
        <v/>
      </c>
      <c r="AT433" s="77" t="str">
        <f t="shared" si="691"/>
        <v/>
      </c>
      <c r="AU433" s="79">
        <f t="shared" si="719"/>
        <v>0.1</v>
      </c>
      <c r="AV433" s="139">
        <f>DataEntry!P433</f>
        <v>0</v>
      </c>
      <c r="AW433" s="80" t="str">
        <f t="shared" si="627"/>
        <v/>
      </c>
      <c r="AX433" s="80" t="str">
        <f t="shared" si="628"/>
        <v/>
      </c>
      <c r="AY433" s="80" t="str">
        <f t="shared" si="629"/>
        <v/>
      </c>
      <c r="AZ433" s="92" t="str">
        <f>DataEntry!I433</f>
        <v/>
      </c>
      <c r="BA433" s="93" t="str">
        <f>DataEntry!J433</f>
        <v/>
      </c>
      <c r="BB433" s="92" t="str">
        <f>DataEntry!K433</f>
        <v/>
      </c>
      <c r="BC433" s="93" t="str">
        <f>DataEntry!L433</f>
        <v/>
      </c>
      <c r="BD433" s="92" t="str">
        <f>DataEntry!M433</f>
        <v/>
      </c>
      <c r="BE433" s="93" t="str">
        <f>DataEntry!N433</f>
        <v/>
      </c>
      <c r="BF433" s="77" t="str">
        <f t="shared" si="692"/>
        <v/>
      </c>
      <c r="BG433" s="77" t="str">
        <f t="shared" si="693"/>
        <v/>
      </c>
      <c r="BH433" s="77" t="str">
        <f t="shared" si="694"/>
        <v/>
      </c>
      <c r="BI433" s="83">
        <f t="shared" si="695"/>
        <v>0</v>
      </c>
      <c r="BJ433" s="83">
        <f t="shared" si="696"/>
        <v>0</v>
      </c>
      <c r="BK433" s="83">
        <f t="shared" si="697"/>
        <v>0</v>
      </c>
      <c r="BL433" s="84" t="str">
        <f t="shared" si="630"/>
        <v/>
      </c>
      <c r="BM433" s="84" t="str">
        <f t="shared" si="631"/>
        <v/>
      </c>
      <c r="BN433" s="85" t="str">
        <f t="shared" si="698"/>
        <v/>
      </c>
      <c r="BO433" s="84" t="str">
        <f t="shared" si="632"/>
        <v/>
      </c>
      <c r="BP433" s="84" t="str">
        <f t="shared" si="633"/>
        <v/>
      </c>
      <c r="BQ433" s="84" t="str">
        <f t="shared" si="634"/>
        <v/>
      </c>
      <c r="BR433" s="84" t="str">
        <f t="shared" si="699"/>
        <v/>
      </c>
      <c r="BS433" s="84" t="str">
        <f t="shared" si="699"/>
        <v/>
      </c>
      <c r="BT433" s="84" t="str">
        <f t="shared" si="699"/>
        <v/>
      </c>
      <c r="BU433" s="86" t="str">
        <f t="shared" si="700"/>
        <v/>
      </c>
      <c r="BV433" s="86" t="str">
        <f t="shared" si="700"/>
        <v/>
      </c>
      <c r="BW433" s="86" t="str">
        <f t="shared" si="700"/>
        <v/>
      </c>
      <c r="BX433" s="86" t="str">
        <f t="shared" si="701"/>
        <v/>
      </c>
      <c r="BY433" s="86" t="str">
        <f t="shared" si="701"/>
        <v/>
      </c>
      <c r="BZ433" s="86" t="str">
        <f t="shared" si="701"/>
        <v/>
      </c>
      <c r="CA433" s="83">
        <f>IF(AND(DataEntry!B433&gt;=ExFrom,DataEntry!B433&lt;=ExTo),0,IF(AR433&lt;DS433,0,DB433))</f>
        <v>0</v>
      </c>
      <c r="CB433" s="83">
        <f>IF(AND(DataEntry!B433&gt;=ExFrom,DataEntry!B433&lt;=ExTo),0,IF(AT433&lt;DT433,0,DC433))</f>
        <v>0</v>
      </c>
      <c r="CC433" s="14" t="str">
        <f t="shared" si="702"/>
        <v/>
      </c>
      <c r="CD433" s="72" t="str">
        <f t="shared" si="635"/>
        <v/>
      </c>
      <c r="CE433" s="87" t="str">
        <f t="shared" si="703"/>
        <v/>
      </c>
      <c r="CF433" s="88">
        <f t="shared" si="704"/>
        <v>0</v>
      </c>
      <c r="CG433" s="88">
        <f t="shared" si="705"/>
        <v>0</v>
      </c>
      <c r="CH433" s="87" t="str">
        <f t="shared" si="706"/>
        <v/>
      </c>
      <c r="CI433" s="89">
        <f t="shared" si="636"/>
        <v>1</v>
      </c>
      <c r="CJ433" s="89">
        <f t="shared" si="637"/>
        <v>1</v>
      </c>
      <c r="CK433" s="157">
        <f t="shared" si="638"/>
        <v>0</v>
      </c>
      <c r="CL433" s="90">
        <f t="shared" si="639"/>
        <v>0</v>
      </c>
      <c r="CM433" s="157">
        <f t="shared" si="640"/>
        <v>0</v>
      </c>
      <c r="CN433" s="90">
        <f t="shared" si="641"/>
        <v>0</v>
      </c>
      <c r="CO433" s="157">
        <f t="shared" si="642"/>
        <v>0</v>
      </c>
      <c r="CP433" s="90">
        <f t="shared" si="643"/>
        <v>0</v>
      </c>
      <c r="CQ433" s="157">
        <f t="shared" si="644"/>
        <v>0</v>
      </c>
      <c r="CR433" s="90">
        <f t="shared" si="645"/>
        <v>0</v>
      </c>
      <c r="CS433" s="157">
        <f t="shared" si="646"/>
        <v>0</v>
      </c>
      <c r="CT433" s="90">
        <f t="shared" si="647"/>
        <v>0</v>
      </c>
      <c r="CU433" s="157">
        <f t="shared" si="648"/>
        <v>0</v>
      </c>
      <c r="CV433" s="90">
        <f t="shared" si="649"/>
        <v>0</v>
      </c>
      <c r="CW433" s="157">
        <f t="shared" si="650"/>
        <v>0</v>
      </c>
      <c r="CX433" s="90">
        <f t="shared" si="651"/>
        <v>0</v>
      </c>
      <c r="CY433" s="157">
        <f t="shared" si="652"/>
        <v>0</v>
      </c>
      <c r="CZ433" s="90">
        <f t="shared" si="653"/>
        <v>0</v>
      </c>
      <c r="DA433" s="94" t="str">
        <f>DataEntry!B433</f>
        <v/>
      </c>
      <c r="DB433" s="83">
        <f t="shared" si="654"/>
        <v>0</v>
      </c>
      <c r="DC433" s="83">
        <f t="shared" si="655"/>
        <v>0</v>
      </c>
      <c r="DD433" s="145" t="str">
        <f t="shared" si="707"/>
        <v/>
      </c>
      <c r="DE433" s="145" t="str">
        <f t="shared" si="708"/>
        <v/>
      </c>
      <c r="DF433" s="145" t="str">
        <f t="shared" si="709"/>
        <v/>
      </c>
      <c r="DG433" s="145" t="str">
        <f t="shared" si="710"/>
        <v/>
      </c>
      <c r="DH433" s="145" t="str">
        <f t="shared" si="711"/>
        <v/>
      </c>
      <c r="DI433" s="145" t="str">
        <f t="shared" si="712"/>
        <v/>
      </c>
      <c r="DJ433" s="83">
        <f t="shared" si="713"/>
        <v>0</v>
      </c>
      <c r="DK433" s="83">
        <f t="shared" si="714"/>
        <v>0</v>
      </c>
      <c r="DL433" s="84" t="str">
        <f t="shared" si="715"/>
        <v/>
      </c>
      <c r="DM433" s="14" t="str">
        <f t="shared" si="716"/>
        <v/>
      </c>
      <c r="DN433" s="87">
        <f>IFERROR(DO433*(1-DCFactor)+Results!DP433*DCFactor,"")</f>
        <v>0.2762705882352941</v>
      </c>
      <c r="DO433" s="87">
        <f>(DFactor*Rounds*Number/2+SUM(BV$3:BV421))/(Rounds*Number/2+COUNT(BV$3:BV421))</f>
        <v>0.2656470588235294</v>
      </c>
      <c r="DP433" s="87">
        <f t="shared" si="656"/>
        <v>0.29599999999999999</v>
      </c>
      <c r="DQ433" s="84">
        <f t="shared" si="657"/>
        <v>0</v>
      </c>
      <c r="DR433" s="84">
        <f t="shared" si="658"/>
        <v>0</v>
      </c>
      <c r="DS433" s="87">
        <f t="shared" si="659"/>
        <v>0.33666666666666667</v>
      </c>
      <c r="DT433" s="87">
        <f t="shared" si="660"/>
        <v>0.33666666666666667</v>
      </c>
      <c r="DU433" s="87" t="str">
        <f t="shared" si="661"/>
        <v/>
      </c>
      <c r="DV433" s="86" t="str">
        <f t="shared" si="717"/>
        <v/>
      </c>
      <c r="DW433" s="86" t="str">
        <f t="shared" si="718"/>
        <v/>
      </c>
    </row>
    <row r="434" spans="1:127" x14ac:dyDescent="0.25">
      <c r="A434" s="69">
        <v>432</v>
      </c>
      <c r="B434" s="70" t="str">
        <f>DataEntry!C434</f>
        <v/>
      </c>
      <c r="C434" s="71">
        <f>COUNTIF(D$2:D434,D434)+COUNTIF(G$2:G434,D434)</f>
        <v>252</v>
      </c>
      <c r="D434" s="72" t="str">
        <f t="shared" si="619"/>
        <v/>
      </c>
      <c r="E434" s="70" t="str">
        <f>DataEntry!E434</f>
        <v/>
      </c>
      <c r="F434" s="71">
        <f>COUNTIF(D$2:D434,G434)+COUNTIF(G$2:G434,G434)</f>
        <v>252</v>
      </c>
      <c r="G434" s="72" t="str">
        <f t="shared" si="620"/>
        <v/>
      </c>
      <c r="H434" s="73" t="str">
        <f>DataEntry!G434</f>
        <v/>
      </c>
      <c r="I434" s="73" t="str">
        <f>DataEntry!H434</f>
        <v/>
      </c>
      <c r="J434" s="158" t="str">
        <f t="shared" si="618"/>
        <v/>
      </c>
      <c r="K434" s="156">
        <f t="shared" si="621"/>
        <v>0</v>
      </c>
      <c r="L434" s="224" t="str">
        <f t="shared" si="622"/>
        <v/>
      </c>
      <c r="M434" s="224" t="str">
        <f t="shared" si="623"/>
        <v/>
      </c>
      <c r="N434" s="236" t="str">
        <f t="shared" si="662"/>
        <v/>
      </c>
      <c r="O434" s="22" t="str">
        <f t="shared" si="663"/>
        <v>TG252</v>
      </c>
      <c r="P434" s="248" t="str">
        <f t="shared" si="624"/>
        <v/>
      </c>
      <c r="Q434" s="22" t="str">
        <f t="shared" si="664"/>
        <v>TG252</v>
      </c>
      <c r="R434" s="248" t="str">
        <f t="shared" si="625"/>
        <v/>
      </c>
      <c r="S434" s="74">
        <f t="shared" si="665"/>
        <v>0</v>
      </c>
      <c r="T434" s="75">
        <f t="shared" si="666"/>
        <v>0</v>
      </c>
      <c r="U434" s="76">
        <f t="shared" si="667"/>
        <v>0</v>
      </c>
      <c r="V434" s="74">
        <f t="shared" si="668"/>
        <v>0</v>
      </c>
      <c r="W434" s="75">
        <f t="shared" si="669"/>
        <v>0</v>
      </c>
      <c r="X434" s="76">
        <f t="shared" si="670"/>
        <v>0</v>
      </c>
      <c r="Y434" s="74">
        <f t="shared" si="671"/>
        <v>0</v>
      </c>
      <c r="Z434" s="75">
        <f t="shared" si="672"/>
        <v>0</v>
      </c>
      <c r="AA434" s="76">
        <f t="shared" si="673"/>
        <v>0</v>
      </c>
      <c r="AB434" s="74">
        <f t="shared" si="674"/>
        <v>0</v>
      </c>
      <c r="AC434" s="75">
        <f t="shared" si="675"/>
        <v>0</v>
      </c>
      <c r="AD434" s="76">
        <f t="shared" si="676"/>
        <v>0</v>
      </c>
      <c r="AE434" s="74">
        <f t="shared" si="677"/>
        <v>0</v>
      </c>
      <c r="AF434" s="75">
        <f t="shared" si="678"/>
        <v>0</v>
      </c>
      <c r="AG434" s="76">
        <f t="shared" si="679"/>
        <v>0</v>
      </c>
      <c r="AH434" s="74">
        <f t="shared" si="680"/>
        <v>0</v>
      </c>
      <c r="AI434" s="75">
        <f t="shared" si="681"/>
        <v>0</v>
      </c>
      <c r="AJ434" s="76">
        <f t="shared" si="682"/>
        <v>0</v>
      </c>
      <c r="AK434" s="74">
        <f t="shared" si="683"/>
        <v>0</v>
      </c>
      <c r="AL434" s="75">
        <f t="shared" si="684"/>
        <v>0</v>
      </c>
      <c r="AM434" s="76">
        <f t="shared" si="685"/>
        <v>0</v>
      </c>
      <c r="AN434" s="74">
        <f t="shared" si="686"/>
        <v>0</v>
      </c>
      <c r="AO434" s="75">
        <f t="shared" si="687"/>
        <v>0</v>
      </c>
      <c r="AP434" s="76">
        <f t="shared" si="688"/>
        <v>0</v>
      </c>
      <c r="AQ434" s="77" t="str">
        <f t="shared" si="626"/>
        <v/>
      </c>
      <c r="AR434" s="77" t="str">
        <f t="shared" si="689"/>
        <v/>
      </c>
      <c r="AS434" s="78" t="str">
        <f t="shared" si="690"/>
        <v/>
      </c>
      <c r="AT434" s="77" t="str">
        <f t="shared" si="691"/>
        <v/>
      </c>
      <c r="AU434" s="79">
        <f t="shared" si="719"/>
        <v>0.1</v>
      </c>
      <c r="AV434" s="139">
        <f>DataEntry!P434</f>
        <v>0</v>
      </c>
      <c r="AW434" s="80" t="str">
        <f t="shared" si="627"/>
        <v/>
      </c>
      <c r="AX434" s="80" t="str">
        <f t="shared" si="628"/>
        <v/>
      </c>
      <c r="AY434" s="80" t="str">
        <f t="shared" si="629"/>
        <v/>
      </c>
      <c r="AZ434" s="92" t="str">
        <f>DataEntry!I434</f>
        <v/>
      </c>
      <c r="BA434" s="93" t="str">
        <f>DataEntry!J434</f>
        <v/>
      </c>
      <c r="BB434" s="92" t="str">
        <f>DataEntry!K434</f>
        <v/>
      </c>
      <c r="BC434" s="93" t="str">
        <f>DataEntry!L434</f>
        <v/>
      </c>
      <c r="BD434" s="92" t="str">
        <f>DataEntry!M434</f>
        <v/>
      </c>
      <c r="BE434" s="93" t="str">
        <f>DataEntry!N434</f>
        <v/>
      </c>
      <c r="BF434" s="77" t="str">
        <f t="shared" si="692"/>
        <v/>
      </c>
      <c r="BG434" s="77" t="str">
        <f t="shared" si="693"/>
        <v/>
      </c>
      <c r="BH434" s="77" t="str">
        <f t="shared" si="694"/>
        <v/>
      </c>
      <c r="BI434" s="83">
        <f t="shared" si="695"/>
        <v>0</v>
      </c>
      <c r="BJ434" s="83">
        <f t="shared" si="696"/>
        <v>0</v>
      </c>
      <c r="BK434" s="83">
        <f t="shared" si="697"/>
        <v>0</v>
      </c>
      <c r="BL434" s="84" t="str">
        <f t="shared" si="630"/>
        <v/>
      </c>
      <c r="BM434" s="84" t="str">
        <f t="shared" si="631"/>
        <v/>
      </c>
      <c r="BN434" s="85" t="str">
        <f t="shared" si="698"/>
        <v/>
      </c>
      <c r="BO434" s="84" t="str">
        <f t="shared" si="632"/>
        <v/>
      </c>
      <c r="BP434" s="84" t="str">
        <f t="shared" si="633"/>
        <v/>
      </c>
      <c r="BQ434" s="84" t="str">
        <f t="shared" si="634"/>
        <v/>
      </c>
      <c r="BR434" s="84" t="str">
        <f t="shared" si="699"/>
        <v/>
      </c>
      <c r="BS434" s="84" t="str">
        <f t="shared" si="699"/>
        <v/>
      </c>
      <c r="BT434" s="84" t="str">
        <f t="shared" si="699"/>
        <v/>
      </c>
      <c r="BU434" s="86" t="str">
        <f t="shared" si="700"/>
        <v/>
      </c>
      <c r="BV434" s="86" t="str">
        <f t="shared" si="700"/>
        <v/>
      </c>
      <c r="BW434" s="86" t="str">
        <f t="shared" si="700"/>
        <v/>
      </c>
      <c r="BX434" s="86" t="str">
        <f t="shared" si="701"/>
        <v/>
      </c>
      <c r="BY434" s="86" t="str">
        <f t="shared" si="701"/>
        <v/>
      </c>
      <c r="BZ434" s="86" t="str">
        <f t="shared" si="701"/>
        <v/>
      </c>
      <c r="CA434" s="83">
        <f>IF(AND(DataEntry!B434&gt;=ExFrom,DataEntry!B434&lt;=ExTo),0,IF(AR434&lt;DS434,0,DB434))</f>
        <v>0</v>
      </c>
      <c r="CB434" s="83">
        <f>IF(AND(DataEntry!B434&gt;=ExFrom,DataEntry!B434&lt;=ExTo),0,IF(AT434&lt;DT434,0,DC434))</f>
        <v>0</v>
      </c>
      <c r="CC434" s="14" t="str">
        <f t="shared" si="702"/>
        <v/>
      </c>
      <c r="CD434" s="72" t="str">
        <f t="shared" si="635"/>
        <v/>
      </c>
      <c r="CE434" s="87" t="str">
        <f t="shared" si="703"/>
        <v/>
      </c>
      <c r="CF434" s="88">
        <f t="shared" si="704"/>
        <v>0</v>
      </c>
      <c r="CG434" s="88">
        <f t="shared" si="705"/>
        <v>0</v>
      </c>
      <c r="CH434" s="87" t="str">
        <f t="shared" si="706"/>
        <v/>
      </c>
      <c r="CI434" s="89">
        <f t="shared" si="636"/>
        <v>1</v>
      </c>
      <c r="CJ434" s="89">
        <f t="shared" si="637"/>
        <v>1</v>
      </c>
      <c r="CK434" s="157">
        <f t="shared" si="638"/>
        <v>0</v>
      </c>
      <c r="CL434" s="90">
        <f t="shared" si="639"/>
        <v>0</v>
      </c>
      <c r="CM434" s="157">
        <f t="shared" si="640"/>
        <v>0</v>
      </c>
      <c r="CN434" s="90">
        <f t="shared" si="641"/>
        <v>0</v>
      </c>
      <c r="CO434" s="157">
        <f t="shared" si="642"/>
        <v>0</v>
      </c>
      <c r="CP434" s="90">
        <f t="shared" si="643"/>
        <v>0</v>
      </c>
      <c r="CQ434" s="157">
        <f t="shared" si="644"/>
        <v>0</v>
      </c>
      <c r="CR434" s="90">
        <f t="shared" si="645"/>
        <v>0</v>
      </c>
      <c r="CS434" s="157">
        <f t="shared" si="646"/>
        <v>0</v>
      </c>
      <c r="CT434" s="90">
        <f t="shared" si="647"/>
        <v>0</v>
      </c>
      <c r="CU434" s="157">
        <f t="shared" si="648"/>
        <v>0</v>
      </c>
      <c r="CV434" s="90">
        <f t="shared" si="649"/>
        <v>0</v>
      </c>
      <c r="CW434" s="157">
        <f t="shared" si="650"/>
        <v>0</v>
      </c>
      <c r="CX434" s="90">
        <f t="shared" si="651"/>
        <v>0</v>
      </c>
      <c r="CY434" s="157">
        <f t="shared" si="652"/>
        <v>0</v>
      </c>
      <c r="CZ434" s="90">
        <f t="shared" si="653"/>
        <v>0</v>
      </c>
      <c r="DA434" s="94" t="str">
        <f>DataEntry!B434</f>
        <v/>
      </c>
      <c r="DB434" s="83">
        <f t="shared" si="654"/>
        <v>0</v>
      </c>
      <c r="DC434" s="83">
        <f t="shared" si="655"/>
        <v>0</v>
      </c>
      <c r="DD434" s="145" t="str">
        <f t="shared" si="707"/>
        <v/>
      </c>
      <c r="DE434" s="145" t="str">
        <f t="shared" si="708"/>
        <v/>
      </c>
      <c r="DF434" s="145" t="str">
        <f t="shared" si="709"/>
        <v/>
      </c>
      <c r="DG434" s="145" t="str">
        <f t="shared" si="710"/>
        <v/>
      </c>
      <c r="DH434" s="145" t="str">
        <f t="shared" si="711"/>
        <v/>
      </c>
      <c r="DI434" s="145" t="str">
        <f t="shared" si="712"/>
        <v/>
      </c>
      <c r="DJ434" s="83">
        <f t="shared" si="713"/>
        <v>0</v>
      </c>
      <c r="DK434" s="83">
        <f t="shared" si="714"/>
        <v>0</v>
      </c>
      <c r="DL434" s="84" t="str">
        <f t="shared" si="715"/>
        <v/>
      </c>
      <c r="DM434" s="14" t="str">
        <f t="shared" si="716"/>
        <v/>
      </c>
      <c r="DN434" s="87">
        <f>IFERROR(DO434*(1-DCFactor)+Results!DP434*DCFactor,"")</f>
        <v>0.2762705882352941</v>
      </c>
      <c r="DO434" s="87">
        <f>(DFactor*Rounds*Number/2+SUM(BV$3:BV422))/(Rounds*Number/2+COUNT(BV$3:BV422))</f>
        <v>0.2656470588235294</v>
      </c>
      <c r="DP434" s="87">
        <f t="shared" si="656"/>
        <v>0.29599999999999999</v>
      </c>
      <c r="DQ434" s="84">
        <f t="shared" si="657"/>
        <v>0</v>
      </c>
      <c r="DR434" s="84">
        <f t="shared" si="658"/>
        <v>0</v>
      </c>
      <c r="DS434" s="87">
        <f t="shared" si="659"/>
        <v>0.33666666666666667</v>
      </c>
      <c r="DT434" s="87">
        <f t="shared" si="660"/>
        <v>0.33666666666666667</v>
      </c>
      <c r="DU434" s="87" t="str">
        <f t="shared" si="661"/>
        <v/>
      </c>
      <c r="DV434" s="86" t="str">
        <f t="shared" si="717"/>
        <v/>
      </c>
      <c r="DW434" s="86" t="str">
        <f t="shared" si="718"/>
        <v/>
      </c>
    </row>
    <row r="435" spans="1:127" x14ac:dyDescent="0.25">
      <c r="A435" s="69">
        <v>433</v>
      </c>
      <c r="B435" s="70" t="str">
        <f>DataEntry!C435</f>
        <v/>
      </c>
      <c r="C435" s="71">
        <f>COUNTIF(D$2:D435,D435)+COUNTIF(G$2:G435,D435)</f>
        <v>254</v>
      </c>
      <c r="D435" s="72" t="str">
        <f t="shared" si="619"/>
        <v/>
      </c>
      <c r="E435" s="70" t="str">
        <f>DataEntry!E435</f>
        <v/>
      </c>
      <c r="F435" s="71">
        <f>COUNTIF(D$2:D435,G435)+COUNTIF(G$2:G435,G435)</f>
        <v>254</v>
      </c>
      <c r="G435" s="72" t="str">
        <f t="shared" si="620"/>
        <v/>
      </c>
      <c r="H435" s="73" t="str">
        <f>DataEntry!G435</f>
        <v/>
      </c>
      <c r="I435" s="73" t="str">
        <f>DataEntry!H435</f>
        <v/>
      </c>
      <c r="J435" s="158" t="str">
        <f t="shared" si="618"/>
        <v/>
      </c>
      <c r="K435" s="156">
        <f t="shared" si="621"/>
        <v>0</v>
      </c>
      <c r="L435" s="224" t="str">
        <f t="shared" si="622"/>
        <v/>
      </c>
      <c r="M435" s="224" t="str">
        <f t="shared" si="623"/>
        <v/>
      </c>
      <c r="N435" s="236" t="str">
        <f t="shared" si="662"/>
        <v/>
      </c>
      <c r="O435" s="22" t="str">
        <f t="shared" si="663"/>
        <v>TG254</v>
      </c>
      <c r="P435" s="248" t="str">
        <f t="shared" si="624"/>
        <v/>
      </c>
      <c r="Q435" s="22" t="str">
        <f t="shared" si="664"/>
        <v>TG254</v>
      </c>
      <c r="R435" s="248" t="str">
        <f t="shared" si="625"/>
        <v/>
      </c>
      <c r="S435" s="74">
        <f t="shared" si="665"/>
        <v>0</v>
      </c>
      <c r="T435" s="75">
        <f t="shared" si="666"/>
        <v>0</v>
      </c>
      <c r="U435" s="76">
        <f t="shared" si="667"/>
        <v>0</v>
      </c>
      <c r="V435" s="74">
        <f t="shared" si="668"/>
        <v>0</v>
      </c>
      <c r="W435" s="75">
        <f t="shared" si="669"/>
        <v>0</v>
      </c>
      <c r="X435" s="76">
        <f t="shared" si="670"/>
        <v>0</v>
      </c>
      <c r="Y435" s="74">
        <f t="shared" si="671"/>
        <v>0</v>
      </c>
      <c r="Z435" s="75">
        <f t="shared" si="672"/>
        <v>0</v>
      </c>
      <c r="AA435" s="76">
        <f t="shared" si="673"/>
        <v>0</v>
      </c>
      <c r="AB435" s="74">
        <f t="shared" si="674"/>
        <v>0</v>
      </c>
      <c r="AC435" s="75">
        <f t="shared" si="675"/>
        <v>0</v>
      </c>
      <c r="AD435" s="76">
        <f t="shared" si="676"/>
        <v>0</v>
      </c>
      <c r="AE435" s="74">
        <f t="shared" si="677"/>
        <v>0</v>
      </c>
      <c r="AF435" s="75">
        <f t="shared" si="678"/>
        <v>0</v>
      </c>
      <c r="AG435" s="76">
        <f t="shared" si="679"/>
        <v>0</v>
      </c>
      <c r="AH435" s="74">
        <f t="shared" si="680"/>
        <v>0</v>
      </c>
      <c r="AI435" s="75">
        <f t="shared" si="681"/>
        <v>0</v>
      </c>
      <c r="AJ435" s="76">
        <f t="shared" si="682"/>
        <v>0</v>
      </c>
      <c r="AK435" s="74">
        <f t="shared" si="683"/>
        <v>0</v>
      </c>
      <c r="AL435" s="75">
        <f t="shared" si="684"/>
        <v>0</v>
      </c>
      <c r="AM435" s="76">
        <f t="shared" si="685"/>
        <v>0</v>
      </c>
      <c r="AN435" s="74">
        <f t="shared" si="686"/>
        <v>0</v>
      </c>
      <c r="AO435" s="75">
        <f t="shared" si="687"/>
        <v>0</v>
      </c>
      <c r="AP435" s="76">
        <f t="shared" si="688"/>
        <v>0</v>
      </c>
      <c r="AQ435" s="77" t="str">
        <f t="shared" si="626"/>
        <v/>
      </c>
      <c r="AR435" s="77" t="str">
        <f t="shared" si="689"/>
        <v/>
      </c>
      <c r="AS435" s="78" t="str">
        <f t="shared" si="690"/>
        <v/>
      </c>
      <c r="AT435" s="77" t="str">
        <f t="shared" si="691"/>
        <v/>
      </c>
      <c r="AU435" s="79">
        <f t="shared" si="719"/>
        <v>0.1</v>
      </c>
      <c r="AV435" s="139">
        <f>DataEntry!P435</f>
        <v>0</v>
      </c>
      <c r="AW435" s="80" t="str">
        <f t="shared" si="627"/>
        <v/>
      </c>
      <c r="AX435" s="80" t="str">
        <f t="shared" si="628"/>
        <v/>
      </c>
      <c r="AY435" s="80" t="str">
        <f t="shared" si="629"/>
        <v/>
      </c>
      <c r="AZ435" s="92" t="str">
        <f>DataEntry!I435</f>
        <v/>
      </c>
      <c r="BA435" s="93" t="str">
        <f>DataEntry!J435</f>
        <v/>
      </c>
      <c r="BB435" s="92" t="str">
        <f>DataEntry!K435</f>
        <v/>
      </c>
      <c r="BC435" s="93" t="str">
        <f>DataEntry!L435</f>
        <v/>
      </c>
      <c r="BD435" s="92" t="str">
        <f>DataEntry!M435</f>
        <v/>
      </c>
      <c r="BE435" s="93" t="str">
        <f>DataEntry!N435</f>
        <v/>
      </c>
      <c r="BF435" s="77" t="str">
        <f t="shared" si="692"/>
        <v/>
      </c>
      <c r="BG435" s="77" t="str">
        <f t="shared" si="693"/>
        <v/>
      </c>
      <c r="BH435" s="77" t="str">
        <f t="shared" si="694"/>
        <v/>
      </c>
      <c r="BI435" s="83">
        <f t="shared" si="695"/>
        <v>0</v>
      </c>
      <c r="BJ435" s="83">
        <f t="shared" si="696"/>
        <v>0</v>
      </c>
      <c r="BK435" s="83">
        <f t="shared" si="697"/>
        <v>0</v>
      </c>
      <c r="BL435" s="84" t="str">
        <f t="shared" si="630"/>
        <v/>
      </c>
      <c r="BM435" s="84" t="str">
        <f t="shared" si="631"/>
        <v/>
      </c>
      <c r="BN435" s="85" t="str">
        <f t="shared" si="698"/>
        <v/>
      </c>
      <c r="BO435" s="84" t="str">
        <f t="shared" si="632"/>
        <v/>
      </c>
      <c r="BP435" s="84" t="str">
        <f t="shared" si="633"/>
        <v/>
      </c>
      <c r="BQ435" s="84" t="str">
        <f t="shared" si="634"/>
        <v/>
      </c>
      <c r="BR435" s="84" t="str">
        <f t="shared" si="699"/>
        <v/>
      </c>
      <c r="BS435" s="84" t="str">
        <f t="shared" si="699"/>
        <v/>
      </c>
      <c r="BT435" s="84" t="str">
        <f t="shared" si="699"/>
        <v/>
      </c>
      <c r="BU435" s="86" t="str">
        <f t="shared" si="700"/>
        <v/>
      </c>
      <c r="BV435" s="86" t="str">
        <f t="shared" si="700"/>
        <v/>
      </c>
      <c r="BW435" s="86" t="str">
        <f t="shared" si="700"/>
        <v/>
      </c>
      <c r="BX435" s="86" t="str">
        <f t="shared" si="701"/>
        <v/>
      </c>
      <c r="BY435" s="86" t="str">
        <f t="shared" si="701"/>
        <v/>
      </c>
      <c r="BZ435" s="86" t="str">
        <f t="shared" si="701"/>
        <v/>
      </c>
      <c r="CA435" s="83">
        <f>IF(AND(DataEntry!B435&gt;=ExFrom,DataEntry!B435&lt;=ExTo),0,IF(AR435&lt;DS435,0,DB435))</f>
        <v>0</v>
      </c>
      <c r="CB435" s="83">
        <f>IF(AND(DataEntry!B435&gt;=ExFrom,DataEntry!B435&lt;=ExTo),0,IF(AT435&lt;DT435,0,DC435))</f>
        <v>0</v>
      </c>
      <c r="CC435" s="14" t="str">
        <f t="shared" si="702"/>
        <v/>
      </c>
      <c r="CD435" s="72" t="str">
        <f t="shared" si="635"/>
        <v/>
      </c>
      <c r="CE435" s="87" t="str">
        <f t="shared" si="703"/>
        <v/>
      </c>
      <c r="CF435" s="88">
        <f t="shared" si="704"/>
        <v>0</v>
      </c>
      <c r="CG435" s="88">
        <f t="shared" si="705"/>
        <v>0</v>
      </c>
      <c r="CH435" s="87" t="str">
        <f t="shared" si="706"/>
        <v/>
      </c>
      <c r="CI435" s="89">
        <f t="shared" si="636"/>
        <v>1</v>
      </c>
      <c r="CJ435" s="89">
        <f t="shared" si="637"/>
        <v>1</v>
      </c>
      <c r="CK435" s="157">
        <f t="shared" si="638"/>
        <v>0</v>
      </c>
      <c r="CL435" s="90">
        <f t="shared" si="639"/>
        <v>0</v>
      </c>
      <c r="CM435" s="157">
        <f t="shared" si="640"/>
        <v>0</v>
      </c>
      <c r="CN435" s="90">
        <f t="shared" si="641"/>
        <v>0</v>
      </c>
      <c r="CO435" s="157">
        <f t="shared" si="642"/>
        <v>0</v>
      </c>
      <c r="CP435" s="90">
        <f t="shared" si="643"/>
        <v>0</v>
      </c>
      <c r="CQ435" s="157">
        <f t="shared" si="644"/>
        <v>0</v>
      </c>
      <c r="CR435" s="90">
        <f t="shared" si="645"/>
        <v>0</v>
      </c>
      <c r="CS435" s="157">
        <f t="shared" si="646"/>
        <v>0</v>
      </c>
      <c r="CT435" s="90">
        <f t="shared" si="647"/>
        <v>0</v>
      </c>
      <c r="CU435" s="157">
        <f t="shared" si="648"/>
        <v>0</v>
      </c>
      <c r="CV435" s="90">
        <f t="shared" si="649"/>
        <v>0</v>
      </c>
      <c r="CW435" s="157">
        <f t="shared" si="650"/>
        <v>0</v>
      </c>
      <c r="CX435" s="90">
        <f t="shared" si="651"/>
        <v>0</v>
      </c>
      <c r="CY435" s="157">
        <f t="shared" si="652"/>
        <v>0</v>
      </c>
      <c r="CZ435" s="90">
        <f t="shared" si="653"/>
        <v>0</v>
      </c>
      <c r="DA435" s="94" t="str">
        <f>DataEntry!B435</f>
        <v/>
      </c>
      <c r="DB435" s="83">
        <f t="shared" si="654"/>
        <v>0</v>
      </c>
      <c r="DC435" s="83">
        <f t="shared" si="655"/>
        <v>0</v>
      </c>
      <c r="DD435" s="145" t="str">
        <f t="shared" si="707"/>
        <v/>
      </c>
      <c r="DE435" s="145" t="str">
        <f t="shared" si="708"/>
        <v/>
      </c>
      <c r="DF435" s="145" t="str">
        <f t="shared" si="709"/>
        <v/>
      </c>
      <c r="DG435" s="145" t="str">
        <f t="shared" si="710"/>
        <v/>
      </c>
      <c r="DH435" s="145" t="str">
        <f t="shared" si="711"/>
        <v/>
      </c>
      <c r="DI435" s="145" t="str">
        <f t="shared" si="712"/>
        <v/>
      </c>
      <c r="DJ435" s="83">
        <f t="shared" si="713"/>
        <v>0</v>
      </c>
      <c r="DK435" s="83">
        <f t="shared" si="714"/>
        <v>0</v>
      </c>
      <c r="DL435" s="84" t="str">
        <f t="shared" si="715"/>
        <v/>
      </c>
      <c r="DM435" s="14" t="str">
        <f t="shared" si="716"/>
        <v/>
      </c>
      <c r="DN435" s="87">
        <f>IFERROR(DO435*(1-DCFactor)+Results!DP435*DCFactor,"")</f>
        <v>0.2762705882352941</v>
      </c>
      <c r="DO435" s="87">
        <f>(DFactor*Rounds*Number/2+SUM(BV$3:BV423))/(Rounds*Number/2+COUNT(BV$3:BV423))</f>
        <v>0.2656470588235294</v>
      </c>
      <c r="DP435" s="87">
        <f t="shared" si="656"/>
        <v>0.29599999999999999</v>
      </c>
      <c r="DQ435" s="84">
        <f t="shared" si="657"/>
        <v>0</v>
      </c>
      <c r="DR435" s="84">
        <f t="shared" si="658"/>
        <v>0</v>
      </c>
      <c r="DS435" s="87">
        <f t="shared" si="659"/>
        <v>0.33666666666666667</v>
      </c>
      <c r="DT435" s="87">
        <f t="shared" si="660"/>
        <v>0.33666666666666667</v>
      </c>
      <c r="DU435" s="87" t="str">
        <f t="shared" si="661"/>
        <v/>
      </c>
      <c r="DV435" s="86" t="str">
        <f t="shared" si="717"/>
        <v/>
      </c>
      <c r="DW435" s="86" t="str">
        <f t="shared" si="718"/>
        <v/>
      </c>
    </row>
    <row r="436" spans="1:127" x14ac:dyDescent="0.25">
      <c r="A436" s="69">
        <v>434</v>
      </c>
      <c r="B436" s="70" t="str">
        <f>DataEntry!C436</f>
        <v/>
      </c>
      <c r="C436" s="71">
        <f>COUNTIF(D$2:D436,D436)+COUNTIF(G$2:G436,D436)</f>
        <v>256</v>
      </c>
      <c r="D436" s="72" t="str">
        <f t="shared" si="619"/>
        <v/>
      </c>
      <c r="E436" s="70" t="str">
        <f>DataEntry!E436</f>
        <v/>
      </c>
      <c r="F436" s="71">
        <f>COUNTIF(D$2:D436,G436)+COUNTIF(G$2:G436,G436)</f>
        <v>256</v>
      </c>
      <c r="G436" s="72" t="str">
        <f t="shared" si="620"/>
        <v/>
      </c>
      <c r="H436" s="73" t="str">
        <f>DataEntry!G436</f>
        <v/>
      </c>
      <c r="I436" s="73" t="str">
        <f>DataEntry!H436</f>
        <v/>
      </c>
      <c r="J436" s="158" t="str">
        <f t="shared" si="618"/>
        <v/>
      </c>
      <c r="K436" s="156">
        <f t="shared" si="621"/>
        <v>0</v>
      </c>
      <c r="L436" s="224" t="str">
        <f t="shared" si="622"/>
        <v/>
      </c>
      <c r="M436" s="224" t="str">
        <f t="shared" si="623"/>
        <v/>
      </c>
      <c r="N436" s="236" t="str">
        <f t="shared" si="662"/>
        <v/>
      </c>
      <c r="O436" s="22" t="str">
        <f t="shared" si="663"/>
        <v>TG256</v>
      </c>
      <c r="P436" s="248" t="str">
        <f t="shared" si="624"/>
        <v/>
      </c>
      <c r="Q436" s="22" t="str">
        <f t="shared" si="664"/>
        <v>TG256</v>
      </c>
      <c r="R436" s="248" t="str">
        <f t="shared" si="625"/>
        <v/>
      </c>
      <c r="S436" s="74">
        <f t="shared" si="665"/>
        <v>0</v>
      </c>
      <c r="T436" s="75">
        <f t="shared" si="666"/>
        <v>0</v>
      </c>
      <c r="U436" s="76">
        <f t="shared" si="667"/>
        <v>0</v>
      </c>
      <c r="V436" s="74">
        <f t="shared" si="668"/>
        <v>0</v>
      </c>
      <c r="W436" s="75">
        <f t="shared" si="669"/>
        <v>0</v>
      </c>
      <c r="X436" s="76">
        <f t="shared" si="670"/>
        <v>0</v>
      </c>
      <c r="Y436" s="74">
        <f t="shared" si="671"/>
        <v>0</v>
      </c>
      <c r="Z436" s="75">
        <f t="shared" si="672"/>
        <v>0</v>
      </c>
      <c r="AA436" s="76">
        <f t="shared" si="673"/>
        <v>0</v>
      </c>
      <c r="AB436" s="74">
        <f t="shared" si="674"/>
        <v>0</v>
      </c>
      <c r="AC436" s="75">
        <f t="shared" si="675"/>
        <v>0</v>
      </c>
      <c r="AD436" s="76">
        <f t="shared" si="676"/>
        <v>0</v>
      </c>
      <c r="AE436" s="74">
        <f t="shared" si="677"/>
        <v>0</v>
      </c>
      <c r="AF436" s="75">
        <f t="shared" si="678"/>
        <v>0</v>
      </c>
      <c r="AG436" s="76">
        <f t="shared" si="679"/>
        <v>0</v>
      </c>
      <c r="AH436" s="74">
        <f t="shared" si="680"/>
        <v>0</v>
      </c>
      <c r="AI436" s="75">
        <f t="shared" si="681"/>
        <v>0</v>
      </c>
      <c r="AJ436" s="76">
        <f t="shared" si="682"/>
        <v>0</v>
      </c>
      <c r="AK436" s="74">
        <f t="shared" si="683"/>
        <v>0</v>
      </c>
      <c r="AL436" s="75">
        <f t="shared" si="684"/>
        <v>0</v>
      </c>
      <c r="AM436" s="76">
        <f t="shared" si="685"/>
        <v>0</v>
      </c>
      <c r="AN436" s="74">
        <f t="shared" si="686"/>
        <v>0</v>
      </c>
      <c r="AO436" s="75">
        <f t="shared" si="687"/>
        <v>0</v>
      </c>
      <c r="AP436" s="76">
        <f t="shared" si="688"/>
        <v>0</v>
      </c>
      <c r="AQ436" s="77" t="str">
        <f t="shared" si="626"/>
        <v/>
      </c>
      <c r="AR436" s="77" t="str">
        <f t="shared" si="689"/>
        <v/>
      </c>
      <c r="AS436" s="78" t="str">
        <f t="shared" si="690"/>
        <v/>
      </c>
      <c r="AT436" s="77" t="str">
        <f t="shared" si="691"/>
        <v/>
      </c>
      <c r="AU436" s="79">
        <f t="shared" si="719"/>
        <v>0.1</v>
      </c>
      <c r="AV436" s="139">
        <f>DataEntry!P436</f>
        <v>0</v>
      </c>
      <c r="AW436" s="80" t="str">
        <f t="shared" si="627"/>
        <v/>
      </c>
      <c r="AX436" s="80" t="str">
        <f t="shared" si="628"/>
        <v/>
      </c>
      <c r="AY436" s="80" t="str">
        <f t="shared" si="629"/>
        <v/>
      </c>
      <c r="AZ436" s="92" t="str">
        <f>DataEntry!I436</f>
        <v/>
      </c>
      <c r="BA436" s="93" t="str">
        <f>DataEntry!J436</f>
        <v/>
      </c>
      <c r="BB436" s="92" t="str">
        <f>DataEntry!K436</f>
        <v/>
      </c>
      <c r="BC436" s="93" t="str">
        <f>DataEntry!L436</f>
        <v/>
      </c>
      <c r="BD436" s="92" t="str">
        <f>DataEntry!M436</f>
        <v/>
      </c>
      <c r="BE436" s="93" t="str">
        <f>DataEntry!N436</f>
        <v/>
      </c>
      <c r="BF436" s="77" t="str">
        <f t="shared" si="692"/>
        <v/>
      </c>
      <c r="BG436" s="77" t="str">
        <f t="shared" si="693"/>
        <v/>
      </c>
      <c r="BH436" s="77" t="str">
        <f t="shared" si="694"/>
        <v/>
      </c>
      <c r="BI436" s="83">
        <f t="shared" si="695"/>
        <v>0</v>
      </c>
      <c r="BJ436" s="83">
        <f t="shared" si="696"/>
        <v>0</v>
      </c>
      <c r="BK436" s="83">
        <f t="shared" si="697"/>
        <v>0</v>
      </c>
      <c r="BL436" s="84" t="str">
        <f t="shared" si="630"/>
        <v/>
      </c>
      <c r="BM436" s="84" t="str">
        <f t="shared" si="631"/>
        <v/>
      </c>
      <c r="BN436" s="85" t="str">
        <f t="shared" si="698"/>
        <v/>
      </c>
      <c r="BO436" s="84" t="str">
        <f t="shared" si="632"/>
        <v/>
      </c>
      <c r="BP436" s="84" t="str">
        <f t="shared" si="633"/>
        <v/>
      </c>
      <c r="BQ436" s="84" t="str">
        <f t="shared" si="634"/>
        <v/>
      </c>
      <c r="BR436" s="84" t="str">
        <f t="shared" si="699"/>
        <v/>
      </c>
      <c r="BS436" s="84" t="str">
        <f t="shared" si="699"/>
        <v/>
      </c>
      <c r="BT436" s="84" t="str">
        <f t="shared" si="699"/>
        <v/>
      </c>
      <c r="BU436" s="86" t="str">
        <f t="shared" si="700"/>
        <v/>
      </c>
      <c r="BV436" s="86" t="str">
        <f t="shared" si="700"/>
        <v/>
      </c>
      <c r="BW436" s="86" t="str">
        <f t="shared" si="700"/>
        <v/>
      </c>
      <c r="BX436" s="86" t="str">
        <f t="shared" si="701"/>
        <v/>
      </c>
      <c r="BY436" s="86" t="str">
        <f t="shared" si="701"/>
        <v/>
      </c>
      <c r="BZ436" s="86" t="str">
        <f t="shared" si="701"/>
        <v/>
      </c>
      <c r="CA436" s="83">
        <f>IF(AND(DataEntry!B436&gt;=ExFrom,DataEntry!B436&lt;=ExTo),0,IF(AR436&lt;DS436,0,DB436))</f>
        <v>0</v>
      </c>
      <c r="CB436" s="83">
        <f>IF(AND(DataEntry!B436&gt;=ExFrom,DataEntry!B436&lt;=ExTo),0,IF(AT436&lt;DT436,0,DC436))</f>
        <v>0</v>
      </c>
      <c r="CC436" s="14" t="str">
        <f t="shared" si="702"/>
        <v/>
      </c>
      <c r="CD436" s="72" t="str">
        <f t="shared" si="635"/>
        <v/>
      </c>
      <c r="CE436" s="87" t="str">
        <f t="shared" si="703"/>
        <v/>
      </c>
      <c r="CF436" s="88">
        <f t="shared" si="704"/>
        <v>0</v>
      </c>
      <c r="CG436" s="88">
        <f t="shared" si="705"/>
        <v>0</v>
      </c>
      <c r="CH436" s="87" t="str">
        <f t="shared" si="706"/>
        <v/>
      </c>
      <c r="CI436" s="89">
        <f t="shared" si="636"/>
        <v>1</v>
      </c>
      <c r="CJ436" s="89">
        <f t="shared" si="637"/>
        <v>1</v>
      </c>
      <c r="CK436" s="157">
        <f t="shared" si="638"/>
        <v>0</v>
      </c>
      <c r="CL436" s="90">
        <f t="shared" si="639"/>
        <v>0</v>
      </c>
      <c r="CM436" s="157">
        <f t="shared" si="640"/>
        <v>0</v>
      </c>
      <c r="CN436" s="90">
        <f t="shared" si="641"/>
        <v>0</v>
      </c>
      <c r="CO436" s="157">
        <f t="shared" si="642"/>
        <v>0</v>
      </c>
      <c r="CP436" s="90">
        <f t="shared" si="643"/>
        <v>0</v>
      </c>
      <c r="CQ436" s="157">
        <f t="shared" si="644"/>
        <v>0</v>
      </c>
      <c r="CR436" s="90">
        <f t="shared" si="645"/>
        <v>0</v>
      </c>
      <c r="CS436" s="157">
        <f t="shared" si="646"/>
        <v>0</v>
      </c>
      <c r="CT436" s="90">
        <f t="shared" si="647"/>
        <v>0</v>
      </c>
      <c r="CU436" s="157">
        <f t="shared" si="648"/>
        <v>0</v>
      </c>
      <c r="CV436" s="90">
        <f t="shared" si="649"/>
        <v>0</v>
      </c>
      <c r="CW436" s="157">
        <f t="shared" si="650"/>
        <v>0</v>
      </c>
      <c r="CX436" s="90">
        <f t="shared" si="651"/>
        <v>0</v>
      </c>
      <c r="CY436" s="157">
        <f t="shared" si="652"/>
        <v>0</v>
      </c>
      <c r="CZ436" s="90">
        <f t="shared" si="653"/>
        <v>0</v>
      </c>
      <c r="DA436" s="94" t="str">
        <f>DataEntry!B436</f>
        <v/>
      </c>
      <c r="DB436" s="83">
        <f t="shared" si="654"/>
        <v>0</v>
      </c>
      <c r="DC436" s="83">
        <f t="shared" si="655"/>
        <v>0</v>
      </c>
      <c r="DD436" s="145" t="str">
        <f t="shared" si="707"/>
        <v/>
      </c>
      <c r="DE436" s="145" t="str">
        <f t="shared" si="708"/>
        <v/>
      </c>
      <c r="DF436" s="145" t="str">
        <f t="shared" si="709"/>
        <v/>
      </c>
      <c r="DG436" s="145" t="str">
        <f t="shared" si="710"/>
        <v/>
      </c>
      <c r="DH436" s="145" t="str">
        <f t="shared" si="711"/>
        <v/>
      </c>
      <c r="DI436" s="145" t="str">
        <f t="shared" si="712"/>
        <v/>
      </c>
      <c r="DJ436" s="83">
        <f t="shared" si="713"/>
        <v>0</v>
      </c>
      <c r="DK436" s="83">
        <f t="shared" si="714"/>
        <v>0</v>
      </c>
      <c r="DL436" s="84" t="str">
        <f t="shared" si="715"/>
        <v/>
      </c>
      <c r="DM436" s="14" t="str">
        <f t="shared" si="716"/>
        <v/>
      </c>
      <c r="DN436" s="87">
        <f>IFERROR(DO436*(1-DCFactor)+Results!DP436*DCFactor,"")</f>
        <v>0.2762705882352941</v>
      </c>
      <c r="DO436" s="87">
        <f>(DFactor*Rounds*Number/2+SUM(BV$3:BV424))/(Rounds*Number/2+COUNT(BV$3:BV424))</f>
        <v>0.2656470588235294</v>
      </c>
      <c r="DP436" s="87">
        <f t="shared" si="656"/>
        <v>0.29599999999999999</v>
      </c>
      <c r="DQ436" s="84">
        <f t="shared" si="657"/>
        <v>0</v>
      </c>
      <c r="DR436" s="84">
        <f t="shared" si="658"/>
        <v>0</v>
      </c>
      <c r="DS436" s="87">
        <f t="shared" si="659"/>
        <v>0.33666666666666667</v>
      </c>
      <c r="DT436" s="87">
        <f t="shared" si="660"/>
        <v>0.33666666666666667</v>
      </c>
      <c r="DU436" s="87" t="str">
        <f t="shared" si="661"/>
        <v/>
      </c>
      <c r="DV436" s="86" t="str">
        <f t="shared" si="717"/>
        <v/>
      </c>
      <c r="DW436" s="86" t="str">
        <f t="shared" si="718"/>
        <v/>
      </c>
    </row>
    <row r="437" spans="1:127" x14ac:dyDescent="0.25">
      <c r="A437" s="69">
        <v>435</v>
      </c>
      <c r="B437" s="70" t="str">
        <f>DataEntry!C437</f>
        <v/>
      </c>
      <c r="C437" s="71">
        <f>COUNTIF(D$2:D437,D437)+COUNTIF(G$2:G437,D437)</f>
        <v>258</v>
      </c>
      <c r="D437" s="72" t="str">
        <f t="shared" si="619"/>
        <v/>
      </c>
      <c r="E437" s="70" t="str">
        <f>DataEntry!E437</f>
        <v/>
      </c>
      <c r="F437" s="71">
        <f>COUNTIF(D$2:D437,G437)+COUNTIF(G$2:G437,G437)</f>
        <v>258</v>
      </c>
      <c r="G437" s="72" t="str">
        <f t="shared" si="620"/>
        <v/>
      </c>
      <c r="H437" s="73" t="str">
        <f>DataEntry!G437</f>
        <v/>
      </c>
      <c r="I437" s="73" t="str">
        <f>DataEntry!H437</f>
        <v/>
      </c>
      <c r="J437" s="158" t="str">
        <f t="shared" si="618"/>
        <v/>
      </c>
      <c r="K437" s="156">
        <f t="shared" si="621"/>
        <v>0</v>
      </c>
      <c r="L437" s="224" t="str">
        <f t="shared" si="622"/>
        <v/>
      </c>
      <c r="M437" s="224" t="str">
        <f t="shared" si="623"/>
        <v/>
      </c>
      <c r="N437" s="236" t="str">
        <f t="shared" si="662"/>
        <v/>
      </c>
      <c r="O437" s="22" t="str">
        <f t="shared" si="663"/>
        <v>TG258</v>
      </c>
      <c r="P437" s="248" t="str">
        <f t="shared" si="624"/>
        <v/>
      </c>
      <c r="Q437" s="22" t="str">
        <f t="shared" si="664"/>
        <v>TG258</v>
      </c>
      <c r="R437" s="248" t="str">
        <f t="shared" si="625"/>
        <v/>
      </c>
      <c r="S437" s="74">
        <f t="shared" si="665"/>
        <v>0</v>
      </c>
      <c r="T437" s="75">
        <f t="shared" si="666"/>
        <v>0</v>
      </c>
      <c r="U437" s="76">
        <f t="shared" si="667"/>
        <v>0</v>
      </c>
      <c r="V437" s="74">
        <f t="shared" si="668"/>
        <v>0</v>
      </c>
      <c r="W437" s="75">
        <f t="shared" si="669"/>
        <v>0</v>
      </c>
      <c r="X437" s="76">
        <f t="shared" si="670"/>
        <v>0</v>
      </c>
      <c r="Y437" s="74">
        <f t="shared" si="671"/>
        <v>0</v>
      </c>
      <c r="Z437" s="75">
        <f t="shared" si="672"/>
        <v>0</v>
      </c>
      <c r="AA437" s="76">
        <f t="shared" si="673"/>
        <v>0</v>
      </c>
      <c r="AB437" s="74">
        <f t="shared" si="674"/>
        <v>0</v>
      </c>
      <c r="AC437" s="75">
        <f t="shared" si="675"/>
        <v>0</v>
      </c>
      <c r="AD437" s="76">
        <f t="shared" si="676"/>
        <v>0</v>
      </c>
      <c r="AE437" s="74">
        <f t="shared" si="677"/>
        <v>0</v>
      </c>
      <c r="AF437" s="75">
        <f t="shared" si="678"/>
        <v>0</v>
      </c>
      <c r="AG437" s="76">
        <f t="shared" si="679"/>
        <v>0</v>
      </c>
      <c r="AH437" s="74">
        <f t="shared" si="680"/>
        <v>0</v>
      </c>
      <c r="AI437" s="75">
        <f t="shared" si="681"/>
        <v>0</v>
      </c>
      <c r="AJ437" s="76">
        <f t="shared" si="682"/>
        <v>0</v>
      </c>
      <c r="AK437" s="74">
        <f t="shared" si="683"/>
        <v>0</v>
      </c>
      <c r="AL437" s="75">
        <f t="shared" si="684"/>
        <v>0</v>
      </c>
      <c r="AM437" s="76">
        <f t="shared" si="685"/>
        <v>0</v>
      </c>
      <c r="AN437" s="74">
        <f t="shared" si="686"/>
        <v>0</v>
      </c>
      <c r="AO437" s="75">
        <f t="shared" si="687"/>
        <v>0</v>
      </c>
      <c r="AP437" s="76">
        <f t="shared" si="688"/>
        <v>0</v>
      </c>
      <c r="AQ437" s="77" t="str">
        <f t="shared" si="626"/>
        <v/>
      </c>
      <c r="AR437" s="77" t="str">
        <f t="shared" si="689"/>
        <v/>
      </c>
      <c r="AS437" s="78" t="str">
        <f t="shared" si="690"/>
        <v/>
      </c>
      <c r="AT437" s="77" t="str">
        <f t="shared" si="691"/>
        <v/>
      </c>
      <c r="AU437" s="79">
        <f t="shared" si="719"/>
        <v>0.1</v>
      </c>
      <c r="AV437" s="139">
        <f>DataEntry!P437</f>
        <v>0</v>
      </c>
      <c r="AW437" s="80" t="str">
        <f t="shared" si="627"/>
        <v/>
      </c>
      <c r="AX437" s="80" t="str">
        <f t="shared" si="628"/>
        <v/>
      </c>
      <c r="AY437" s="80" t="str">
        <f t="shared" si="629"/>
        <v/>
      </c>
      <c r="AZ437" s="92" t="str">
        <f>DataEntry!I437</f>
        <v/>
      </c>
      <c r="BA437" s="93" t="str">
        <f>DataEntry!J437</f>
        <v/>
      </c>
      <c r="BB437" s="92" t="str">
        <f>DataEntry!K437</f>
        <v/>
      </c>
      <c r="BC437" s="93" t="str">
        <f>DataEntry!L437</f>
        <v/>
      </c>
      <c r="BD437" s="92" t="str">
        <f>DataEntry!M437</f>
        <v/>
      </c>
      <c r="BE437" s="93" t="str">
        <f>DataEntry!N437</f>
        <v/>
      </c>
      <c r="BF437" s="77" t="str">
        <f t="shared" si="692"/>
        <v/>
      </c>
      <c r="BG437" s="77" t="str">
        <f t="shared" si="693"/>
        <v/>
      </c>
      <c r="BH437" s="77" t="str">
        <f t="shared" si="694"/>
        <v/>
      </c>
      <c r="BI437" s="83">
        <f t="shared" si="695"/>
        <v>0</v>
      </c>
      <c r="BJ437" s="83">
        <f t="shared" si="696"/>
        <v>0</v>
      </c>
      <c r="BK437" s="83">
        <f t="shared" si="697"/>
        <v>0</v>
      </c>
      <c r="BL437" s="84" t="str">
        <f t="shared" si="630"/>
        <v/>
      </c>
      <c r="BM437" s="84" t="str">
        <f t="shared" si="631"/>
        <v/>
      </c>
      <c r="BN437" s="85" t="str">
        <f t="shared" si="698"/>
        <v/>
      </c>
      <c r="BO437" s="84" t="str">
        <f t="shared" si="632"/>
        <v/>
      </c>
      <c r="BP437" s="84" t="str">
        <f t="shared" si="633"/>
        <v/>
      </c>
      <c r="BQ437" s="84" t="str">
        <f t="shared" si="634"/>
        <v/>
      </c>
      <c r="BR437" s="84" t="str">
        <f t="shared" si="699"/>
        <v/>
      </c>
      <c r="BS437" s="84" t="str">
        <f t="shared" si="699"/>
        <v/>
      </c>
      <c r="BT437" s="84" t="str">
        <f t="shared" si="699"/>
        <v/>
      </c>
      <c r="BU437" s="86" t="str">
        <f t="shared" si="700"/>
        <v/>
      </c>
      <c r="BV437" s="86" t="str">
        <f t="shared" si="700"/>
        <v/>
      </c>
      <c r="BW437" s="86" t="str">
        <f t="shared" si="700"/>
        <v/>
      </c>
      <c r="BX437" s="86" t="str">
        <f t="shared" si="701"/>
        <v/>
      </c>
      <c r="BY437" s="86" t="str">
        <f t="shared" si="701"/>
        <v/>
      </c>
      <c r="BZ437" s="86" t="str">
        <f t="shared" si="701"/>
        <v/>
      </c>
      <c r="CA437" s="83">
        <f>IF(AND(DataEntry!B437&gt;=ExFrom,DataEntry!B437&lt;=ExTo),0,IF(AR437&lt;DS437,0,DB437))</f>
        <v>0</v>
      </c>
      <c r="CB437" s="83">
        <f>IF(AND(DataEntry!B437&gt;=ExFrom,DataEntry!B437&lt;=ExTo),0,IF(AT437&lt;DT437,0,DC437))</f>
        <v>0</v>
      </c>
      <c r="CC437" s="14" t="str">
        <f t="shared" si="702"/>
        <v/>
      </c>
      <c r="CD437" s="72" t="str">
        <f t="shared" si="635"/>
        <v/>
      </c>
      <c r="CE437" s="87" t="str">
        <f t="shared" si="703"/>
        <v/>
      </c>
      <c r="CF437" s="88">
        <f t="shared" si="704"/>
        <v>0</v>
      </c>
      <c r="CG437" s="88">
        <f t="shared" si="705"/>
        <v>0</v>
      </c>
      <c r="CH437" s="87" t="str">
        <f t="shared" si="706"/>
        <v/>
      </c>
      <c r="CI437" s="89">
        <f t="shared" si="636"/>
        <v>1</v>
      </c>
      <c r="CJ437" s="89">
        <f t="shared" si="637"/>
        <v>1</v>
      </c>
      <c r="CK437" s="157">
        <f t="shared" si="638"/>
        <v>0</v>
      </c>
      <c r="CL437" s="90">
        <f t="shared" si="639"/>
        <v>0</v>
      </c>
      <c r="CM437" s="157">
        <f t="shared" si="640"/>
        <v>0</v>
      </c>
      <c r="CN437" s="90">
        <f t="shared" si="641"/>
        <v>0</v>
      </c>
      <c r="CO437" s="157">
        <f t="shared" si="642"/>
        <v>0</v>
      </c>
      <c r="CP437" s="90">
        <f t="shared" si="643"/>
        <v>0</v>
      </c>
      <c r="CQ437" s="157">
        <f t="shared" si="644"/>
        <v>0</v>
      </c>
      <c r="CR437" s="90">
        <f t="shared" si="645"/>
        <v>0</v>
      </c>
      <c r="CS437" s="157">
        <f t="shared" si="646"/>
        <v>0</v>
      </c>
      <c r="CT437" s="90">
        <f t="shared" si="647"/>
        <v>0</v>
      </c>
      <c r="CU437" s="157">
        <f t="shared" si="648"/>
        <v>0</v>
      </c>
      <c r="CV437" s="90">
        <f t="shared" si="649"/>
        <v>0</v>
      </c>
      <c r="CW437" s="157">
        <f t="shared" si="650"/>
        <v>0</v>
      </c>
      <c r="CX437" s="90">
        <f t="shared" si="651"/>
        <v>0</v>
      </c>
      <c r="CY437" s="157">
        <f t="shared" si="652"/>
        <v>0</v>
      </c>
      <c r="CZ437" s="90">
        <f t="shared" si="653"/>
        <v>0</v>
      </c>
      <c r="DA437" s="94" t="str">
        <f>DataEntry!B437</f>
        <v/>
      </c>
      <c r="DB437" s="83">
        <f t="shared" si="654"/>
        <v>0</v>
      </c>
      <c r="DC437" s="83">
        <f t="shared" si="655"/>
        <v>0</v>
      </c>
      <c r="DD437" s="145" t="str">
        <f t="shared" si="707"/>
        <v/>
      </c>
      <c r="DE437" s="145" t="str">
        <f t="shared" si="708"/>
        <v/>
      </c>
      <c r="DF437" s="145" t="str">
        <f t="shared" si="709"/>
        <v/>
      </c>
      <c r="DG437" s="145" t="str">
        <f t="shared" si="710"/>
        <v/>
      </c>
      <c r="DH437" s="145" t="str">
        <f t="shared" si="711"/>
        <v/>
      </c>
      <c r="DI437" s="145" t="str">
        <f t="shared" si="712"/>
        <v/>
      </c>
      <c r="DJ437" s="83">
        <f t="shared" si="713"/>
        <v>0</v>
      </c>
      <c r="DK437" s="83">
        <f t="shared" si="714"/>
        <v>0</v>
      </c>
      <c r="DL437" s="84" t="str">
        <f t="shared" si="715"/>
        <v/>
      </c>
      <c r="DM437" s="14" t="str">
        <f t="shared" si="716"/>
        <v/>
      </c>
      <c r="DN437" s="87">
        <f>IFERROR(DO437*(1-DCFactor)+Results!DP437*DCFactor,"")</f>
        <v>0.2762705882352941</v>
      </c>
      <c r="DO437" s="87">
        <f>(DFactor*Rounds*Number/2+SUM(BV$3:BV425))/(Rounds*Number/2+COUNT(BV$3:BV425))</f>
        <v>0.2656470588235294</v>
      </c>
      <c r="DP437" s="87">
        <f t="shared" si="656"/>
        <v>0.29599999999999999</v>
      </c>
      <c r="DQ437" s="84">
        <f t="shared" si="657"/>
        <v>0</v>
      </c>
      <c r="DR437" s="84">
        <f t="shared" si="658"/>
        <v>0</v>
      </c>
      <c r="DS437" s="87">
        <f t="shared" si="659"/>
        <v>0.33666666666666667</v>
      </c>
      <c r="DT437" s="87">
        <f t="shared" si="660"/>
        <v>0.33666666666666667</v>
      </c>
      <c r="DU437" s="87" t="str">
        <f t="shared" si="661"/>
        <v/>
      </c>
      <c r="DV437" s="86" t="str">
        <f t="shared" si="717"/>
        <v/>
      </c>
      <c r="DW437" s="86" t="str">
        <f t="shared" si="718"/>
        <v/>
      </c>
    </row>
    <row r="438" spans="1:127" x14ac:dyDescent="0.25">
      <c r="A438" s="69">
        <v>436</v>
      </c>
      <c r="B438" s="70" t="str">
        <f>DataEntry!C438</f>
        <v/>
      </c>
      <c r="C438" s="71">
        <f>COUNTIF(D$2:D438,D438)+COUNTIF(G$2:G438,D438)</f>
        <v>260</v>
      </c>
      <c r="D438" s="72" t="str">
        <f t="shared" si="619"/>
        <v/>
      </c>
      <c r="E438" s="70" t="str">
        <f>DataEntry!E438</f>
        <v/>
      </c>
      <c r="F438" s="71">
        <f>COUNTIF(D$2:D438,G438)+COUNTIF(G$2:G438,G438)</f>
        <v>260</v>
      </c>
      <c r="G438" s="72" t="str">
        <f t="shared" si="620"/>
        <v/>
      </c>
      <c r="H438" s="73" t="str">
        <f>DataEntry!G438</f>
        <v/>
      </c>
      <c r="I438" s="73" t="str">
        <f>DataEntry!H438</f>
        <v/>
      </c>
      <c r="J438" s="158" t="str">
        <f t="shared" si="618"/>
        <v/>
      </c>
      <c r="K438" s="156">
        <f t="shared" si="621"/>
        <v>0</v>
      </c>
      <c r="L438" s="224" t="str">
        <f t="shared" si="622"/>
        <v/>
      </c>
      <c r="M438" s="224" t="str">
        <f t="shared" si="623"/>
        <v/>
      </c>
      <c r="N438" s="236" t="str">
        <f t="shared" si="662"/>
        <v/>
      </c>
      <c r="O438" s="22" t="str">
        <f t="shared" si="663"/>
        <v>TG260</v>
      </c>
      <c r="P438" s="248" t="str">
        <f t="shared" si="624"/>
        <v/>
      </c>
      <c r="Q438" s="22" t="str">
        <f t="shared" si="664"/>
        <v>TG260</v>
      </c>
      <c r="R438" s="248" t="str">
        <f t="shared" si="625"/>
        <v/>
      </c>
      <c r="S438" s="74">
        <f t="shared" si="665"/>
        <v>0</v>
      </c>
      <c r="T438" s="75">
        <f t="shared" si="666"/>
        <v>0</v>
      </c>
      <c r="U438" s="76">
        <f t="shared" si="667"/>
        <v>0</v>
      </c>
      <c r="V438" s="74">
        <f t="shared" si="668"/>
        <v>0</v>
      </c>
      <c r="W438" s="75">
        <f t="shared" si="669"/>
        <v>0</v>
      </c>
      <c r="X438" s="76">
        <f t="shared" si="670"/>
        <v>0</v>
      </c>
      <c r="Y438" s="74">
        <f t="shared" si="671"/>
        <v>0</v>
      </c>
      <c r="Z438" s="75">
        <f t="shared" si="672"/>
        <v>0</v>
      </c>
      <c r="AA438" s="76">
        <f t="shared" si="673"/>
        <v>0</v>
      </c>
      <c r="AB438" s="74">
        <f t="shared" si="674"/>
        <v>0</v>
      </c>
      <c r="AC438" s="75">
        <f t="shared" si="675"/>
        <v>0</v>
      </c>
      <c r="AD438" s="76">
        <f t="shared" si="676"/>
        <v>0</v>
      </c>
      <c r="AE438" s="74">
        <f t="shared" si="677"/>
        <v>0</v>
      </c>
      <c r="AF438" s="75">
        <f t="shared" si="678"/>
        <v>0</v>
      </c>
      <c r="AG438" s="76">
        <f t="shared" si="679"/>
        <v>0</v>
      </c>
      <c r="AH438" s="74">
        <f t="shared" si="680"/>
        <v>0</v>
      </c>
      <c r="AI438" s="75">
        <f t="shared" si="681"/>
        <v>0</v>
      </c>
      <c r="AJ438" s="76">
        <f t="shared" si="682"/>
        <v>0</v>
      </c>
      <c r="AK438" s="74">
        <f t="shared" si="683"/>
        <v>0</v>
      </c>
      <c r="AL438" s="75">
        <f t="shared" si="684"/>
        <v>0</v>
      </c>
      <c r="AM438" s="76">
        <f t="shared" si="685"/>
        <v>0</v>
      </c>
      <c r="AN438" s="74">
        <f t="shared" si="686"/>
        <v>0</v>
      </c>
      <c r="AO438" s="75">
        <f t="shared" si="687"/>
        <v>0</v>
      </c>
      <c r="AP438" s="76">
        <f t="shared" si="688"/>
        <v>0</v>
      </c>
      <c r="AQ438" s="77" t="str">
        <f t="shared" si="626"/>
        <v/>
      </c>
      <c r="AR438" s="77" t="str">
        <f t="shared" si="689"/>
        <v/>
      </c>
      <c r="AS438" s="78" t="str">
        <f t="shared" si="690"/>
        <v/>
      </c>
      <c r="AT438" s="77" t="str">
        <f t="shared" si="691"/>
        <v/>
      </c>
      <c r="AU438" s="79">
        <f t="shared" si="719"/>
        <v>0.1</v>
      </c>
      <c r="AV438" s="139">
        <f>DataEntry!P438</f>
        <v>0</v>
      </c>
      <c r="AW438" s="80" t="str">
        <f t="shared" si="627"/>
        <v/>
      </c>
      <c r="AX438" s="80" t="str">
        <f t="shared" si="628"/>
        <v/>
      </c>
      <c r="AY438" s="80" t="str">
        <f t="shared" si="629"/>
        <v/>
      </c>
      <c r="AZ438" s="92" t="str">
        <f>DataEntry!I438</f>
        <v/>
      </c>
      <c r="BA438" s="93" t="str">
        <f>DataEntry!J438</f>
        <v/>
      </c>
      <c r="BB438" s="92" t="str">
        <f>DataEntry!K438</f>
        <v/>
      </c>
      <c r="BC438" s="93" t="str">
        <f>DataEntry!L438</f>
        <v/>
      </c>
      <c r="BD438" s="92" t="str">
        <f>DataEntry!M438</f>
        <v/>
      </c>
      <c r="BE438" s="93" t="str">
        <f>DataEntry!N438</f>
        <v/>
      </c>
      <c r="BF438" s="77" t="str">
        <f t="shared" si="692"/>
        <v/>
      </c>
      <c r="BG438" s="77" t="str">
        <f t="shared" si="693"/>
        <v/>
      </c>
      <c r="BH438" s="77" t="str">
        <f t="shared" si="694"/>
        <v/>
      </c>
      <c r="BI438" s="83">
        <f t="shared" si="695"/>
        <v>0</v>
      </c>
      <c r="BJ438" s="83">
        <f t="shared" si="696"/>
        <v>0</v>
      </c>
      <c r="BK438" s="83">
        <f t="shared" si="697"/>
        <v>0</v>
      </c>
      <c r="BL438" s="84" t="str">
        <f t="shared" si="630"/>
        <v/>
      </c>
      <c r="BM438" s="84" t="str">
        <f t="shared" si="631"/>
        <v/>
      </c>
      <c r="BN438" s="85" t="str">
        <f t="shared" si="698"/>
        <v/>
      </c>
      <c r="BO438" s="84" t="str">
        <f t="shared" si="632"/>
        <v/>
      </c>
      <c r="BP438" s="84" t="str">
        <f t="shared" si="633"/>
        <v/>
      </c>
      <c r="BQ438" s="84" t="str">
        <f t="shared" si="634"/>
        <v/>
      </c>
      <c r="BR438" s="84" t="str">
        <f t="shared" si="699"/>
        <v/>
      </c>
      <c r="BS438" s="84" t="str">
        <f t="shared" si="699"/>
        <v/>
      </c>
      <c r="BT438" s="84" t="str">
        <f t="shared" si="699"/>
        <v/>
      </c>
      <c r="BU438" s="86" t="str">
        <f t="shared" si="700"/>
        <v/>
      </c>
      <c r="BV438" s="86" t="str">
        <f t="shared" si="700"/>
        <v/>
      </c>
      <c r="BW438" s="86" t="str">
        <f t="shared" si="700"/>
        <v/>
      </c>
      <c r="BX438" s="86" t="str">
        <f t="shared" si="701"/>
        <v/>
      </c>
      <c r="BY438" s="86" t="str">
        <f t="shared" si="701"/>
        <v/>
      </c>
      <c r="BZ438" s="86" t="str">
        <f t="shared" si="701"/>
        <v/>
      </c>
      <c r="CA438" s="83">
        <f>IF(AND(DataEntry!B438&gt;=ExFrom,DataEntry!B438&lt;=ExTo),0,IF(AR438&lt;DS438,0,DB438))</f>
        <v>0</v>
      </c>
      <c r="CB438" s="83">
        <f>IF(AND(DataEntry!B438&gt;=ExFrom,DataEntry!B438&lt;=ExTo),0,IF(AT438&lt;DT438,0,DC438))</f>
        <v>0</v>
      </c>
      <c r="CC438" s="14" t="str">
        <f t="shared" si="702"/>
        <v/>
      </c>
      <c r="CD438" s="72" t="str">
        <f t="shared" si="635"/>
        <v/>
      </c>
      <c r="CE438" s="87" t="str">
        <f t="shared" si="703"/>
        <v/>
      </c>
      <c r="CF438" s="88">
        <f t="shared" si="704"/>
        <v>0</v>
      </c>
      <c r="CG438" s="88">
        <f t="shared" si="705"/>
        <v>0</v>
      </c>
      <c r="CH438" s="87" t="str">
        <f t="shared" si="706"/>
        <v/>
      </c>
      <c r="CI438" s="89">
        <f t="shared" si="636"/>
        <v>1</v>
      </c>
      <c r="CJ438" s="89">
        <f t="shared" si="637"/>
        <v>1</v>
      </c>
      <c r="CK438" s="157">
        <f t="shared" si="638"/>
        <v>0</v>
      </c>
      <c r="CL438" s="90">
        <f t="shared" si="639"/>
        <v>0</v>
      </c>
      <c r="CM438" s="157">
        <f t="shared" si="640"/>
        <v>0</v>
      </c>
      <c r="CN438" s="90">
        <f t="shared" si="641"/>
        <v>0</v>
      </c>
      <c r="CO438" s="157">
        <f t="shared" si="642"/>
        <v>0</v>
      </c>
      <c r="CP438" s="90">
        <f t="shared" si="643"/>
        <v>0</v>
      </c>
      <c r="CQ438" s="157">
        <f t="shared" si="644"/>
        <v>0</v>
      </c>
      <c r="CR438" s="90">
        <f t="shared" si="645"/>
        <v>0</v>
      </c>
      <c r="CS438" s="157">
        <f t="shared" si="646"/>
        <v>0</v>
      </c>
      <c r="CT438" s="90">
        <f t="shared" si="647"/>
        <v>0</v>
      </c>
      <c r="CU438" s="157">
        <f t="shared" si="648"/>
        <v>0</v>
      </c>
      <c r="CV438" s="90">
        <f t="shared" si="649"/>
        <v>0</v>
      </c>
      <c r="CW438" s="157">
        <f t="shared" si="650"/>
        <v>0</v>
      </c>
      <c r="CX438" s="90">
        <f t="shared" si="651"/>
        <v>0</v>
      </c>
      <c r="CY438" s="157">
        <f t="shared" si="652"/>
        <v>0</v>
      </c>
      <c r="CZ438" s="90">
        <f t="shared" si="653"/>
        <v>0</v>
      </c>
      <c r="DA438" s="94" t="str">
        <f>DataEntry!B438</f>
        <v/>
      </c>
      <c r="DB438" s="83">
        <f t="shared" si="654"/>
        <v>0</v>
      </c>
      <c r="DC438" s="83">
        <f t="shared" si="655"/>
        <v>0</v>
      </c>
      <c r="DD438" s="145" t="str">
        <f t="shared" si="707"/>
        <v/>
      </c>
      <c r="DE438" s="145" t="str">
        <f t="shared" si="708"/>
        <v/>
      </c>
      <c r="DF438" s="145" t="str">
        <f t="shared" si="709"/>
        <v/>
      </c>
      <c r="DG438" s="145" t="str">
        <f t="shared" si="710"/>
        <v/>
      </c>
      <c r="DH438" s="145" t="str">
        <f t="shared" si="711"/>
        <v/>
      </c>
      <c r="DI438" s="145" t="str">
        <f t="shared" si="712"/>
        <v/>
      </c>
      <c r="DJ438" s="83">
        <f t="shared" si="713"/>
        <v>0</v>
      </c>
      <c r="DK438" s="83">
        <f t="shared" si="714"/>
        <v>0</v>
      </c>
      <c r="DL438" s="84" t="str">
        <f t="shared" si="715"/>
        <v/>
      </c>
      <c r="DM438" s="14" t="str">
        <f t="shared" si="716"/>
        <v/>
      </c>
      <c r="DN438" s="87">
        <f>IFERROR(DO438*(1-DCFactor)+Results!DP438*DCFactor,"")</f>
        <v>0.2762705882352941</v>
      </c>
      <c r="DO438" s="87">
        <f>(DFactor*Rounds*Number/2+SUM(BV$3:BV426))/(Rounds*Number/2+COUNT(BV$3:BV426))</f>
        <v>0.2656470588235294</v>
      </c>
      <c r="DP438" s="87">
        <f t="shared" si="656"/>
        <v>0.29599999999999999</v>
      </c>
      <c r="DQ438" s="84">
        <f t="shared" si="657"/>
        <v>0</v>
      </c>
      <c r="DR438" s="84">
        <f t="shared" si="658"/>
        <v>0</v>
      </c>
      <c r="DS438" s="87">
        <f t="shared" si="659"/>
        <v>0.33666666666666667</v>
      </c>
      <c r="DT438" s="87">
        <f t="shared" si="660"/>
        <v>0.33666666666666667</v>
      </c>
      <c r="DU438" s="87" t="str">
        <f t="shared" si="661"/>
        <v/>
      </c>
      <c r="DV438" s="86" t="str">
        <f t="shared" si="717"/>
        <v/>
      </c>
      <c r="DW438" s="86" t="str">
        <f t="shared" si="718"/>
        <v/>
      </c>
    </row>
    <row r="439" spans="1:127" x14ac:dyDescent="0.25">
      <c r="A439" s="69">
        <v>437</v>
      </c>
      <c r="B439" s="70" t="str">
        <f>DataEntry!C439</f>
        <v/>
      </c>
      <c r="C439" s="71">
        <f>COUNTIF(D$2:D439,D439)+COUNTIF(G$2:G439,D439)</f>
        <v>262</v>
      </c>
      <c r="D439" s="72" t="str">
        <f t="shared" si="619"/>
        <v/>
      </c>
      <c r="E439" s="70" t="str">
        <f>DataEntry!E439</f>
        <v/>
      </c>
      <c r="F439" s="71">
        <f>COUNTIF(D$2:D439,G439)+COUNTIF(G$2:G439,G439)</f>
        <v>262</v>
      </c>
      <c r="G439" s="72" t="str">
        <f t="shared" si="620"/>
        <v/>
      </c>
      <c r="H439" s="73" t="str">
        <f>DataEntry!G439</f>
        <v/>
      </c>
      <c r="I439" s="73" t="str">
        <f>DataEntry!H439</f>
        <v/>
      </c>
      <c r="J439" s="158" t="str">
        <f t="shared" si="618"/>
        <v/>
      </c>
      <c r="K439" s="156">
        <f t="shared" si="621"/>
        <v>0</v>
      </c>
      <c r="L439" s="224" t="str">
        <f t="shared" si="622"/>
        <v/>
      </c>
      <c r="M439" s="224" t="str">
        <f t="shared" si="623"/>
        <v/>
      </c>
      <c r="N439" s="236" t="str">
        <f t="shared" si="662"/>
        <v/>
      </c>
      <c r="O439" s="22" t="str">
        <f t="shared" si="663"/>
        <v>TG262</v>
      </c>
      <c r="P439" s="248" t="str">
        <f t="shared" si="624"/>
        <v/>
      </c>
      <c r="Q439" s="22" t="str">
        <f t="shared" si="664"/>
        <v>TG262</v>
      </c>
      <c r="R439" s="248" t="str">
        <f t="shared" si="625"/>
        <v/>
      </c>
      <c r="S439" s="74">
        <f t="shared" si="665"/>
        <v>0</v>
      </c>
      <c r="T439" s="75">
        <f t="shared" si="666"/>
        <v>0</v>
      </c>
      <c r="U439" s="76">
        <f t="shared" si="667"/>
        <v>0</v>
      </c>
      <c r="V439" s="74">
        <f t="shared" si="668"/>
        <v>0</v>
      </c>
      <c r="W439" s="75">
        <f t="shared" si="669"/>
        <v>0</v>
      </c>
      <c r="X439" s="76">
        <f t="shared" si="670"/>
        <v>0</v>
      </c>
      <c r="Y439" s="74">
        <f t="shared" si="671"/>
        <v>0</v>
      </c>
      <c r="Z439" s="75">
        <f t="shared" si="672"/>
        <v>0</v>
      </c>
      <c r="AA439" s="76">
        <f t="shared" si="673"/>
        <v>0</v>
      </c>
      <c r="AB439" s="74">
        <f t="shared" si="674"/>
        <v>0</v>
      </c>
      <c r="AC439" s="75">
        <f t="shared" si="675"/>
        <v>0</v>
      </c>
      <c r="AD439" s="76">
        <f t="shared" si="676"/>
        <v>0</v>
      </c>
      <c r="AE439" s="74">
        <f t="shared" si="677"/>
        <v>0</v>
      </c>
      <c r="AF439" s="75">
        <f t="shared" si="678"/>
        <v>0</v>
      </c>
      <c r="AG439" s="76">
        <f t="shared" si="679"/>
        <v>0</v>
      </c>
      <c r="AH439" s="74">
        <f t="shared" si="680"/>
        <v>0</v>
      </c>
      <c r="AI439" s="75">
        <f t="shared" si="681"/>
        <v>0</v>
      </c>
      <c r="AJ439" s="76">
        <f t="shared" si="682"/>
        <v>0</v>
      </c>
      <c r="AK439" s="74">
        <f t="shared" si="683"/>
        <v>0</v>
      </c>
      <c r="AL439" s="75">
        <f t="shared" si="684"/>
        <v>0</v>
      </c>
      <c r="AM439" s="76">
        <f t="shared" si="685"/>
        <v>0</v>
      </c>
      <c r="AN439" s="74">
        <f t="shared" si="686"/>
        <v>0</v>
      </c>
      <c r="AO439" s="75">
        <f t="shared" si="687"/>
        <v>0</v>
      </c>
      <c r="AP439" s="76">
        <f t="shared" si="688"/>
        <v>0</v>
      </c>
      <c r="AQ439" s="77" t="str">
        <f t="shared" si="626"/>
        <v/>
      </c>
      <c r="AR439" s="77" t="str">
        <f t="shared" si="689"/>
        <v/>
      </c>
      <c r="AS439" s="78" t="str">
        <f t="shared" si="690"/>
        <v/>
      </c>
      <c r="AT439" s="77" t="str">
        <f t="shared" si="691"/>
        <v/>
      </c>
      <c r="AU439" s="79">
        <f t="shared" si="719"/>
        <v>0.1</v>
      </c>
      <c r="AV439" s="139">
        <f>DataEntry!P439</f>
        <v>0</v>
      </c>
      <c r="AW439" s="80" t="str">
        <f t="shared" si="627"/>
        <v/>
      </c>
      <c r="AX439" s="80" t="str">
        <f t="shared" si="628"/>
        <v/>
      </c>
      <c r="AY439" s="80" t="str">
        <f t="shared" si="629"/>
        <v/>
      </c>
      <c r="AZ439" s="92" t="str">
        <f>DataEntry!I439</f>
        <v/>
      </c>
      <c r="BA439" s="93" t="str">
        <f>DataEntry!J439</f>
        <v/>
      </c>
      <c r="BB439" s="92" t="str">
        <f>DataEntry!K439</f>
        <v/>
      </c>
      <c r="BC439" s="93" t="str">
        <f>DataEntry!L439</f>
        <v/>
      </c>
      <c r="BD439" s="92" t="str">
        <f>DataEntry!M439</f>
        <v/>
      </c>
      <c r="BE439" s="93" t="str">
        <f>DataEntry!N439</f>
        <v/>
      </c>
      <c r="BF439" s="77" t="str">
        <f t="shared" si="692"/>
        <v/>
      </c>
      <c r="BG439" s="77" t="str">
        <f t="shared" si="693"/>
        <v/>
      </c>
      <c r="BH439" s="77" t="str">
        <f t="shared" si="694"/>
        <v/>
      </c>
      <c r="BI439" s="83">
        <f t="shared" si="695"/>
        <v>0</v>
      </c>
      <c r="BJ439" s="83">
        <f t="shared" si="696"/>
        <v>0</v>
      </c>
      <c r="BK439" s="83">
        <f t="shared" si="697"/>
        <v>0</v>
      </c>
      <c r="BL439" s="84" t="str">
        <f t="shared" si="630"/>
        <v/>
      </c>
      <c r="BM439" s="84" t="str">
        <f t="shared" si="631"/>
        <v/>
      </c>
      <c r="BN439" s="85" t="str">
        <f t="shared" si="698"/>
        <v/>
      </c>
      <c r="BO439" s="84" t="str">
        <f t="shared" si="632"/>
        <v/>
      </c>
      <c r="BP439" s="84" t="str">
        <f t="shared" si="633"/>
        <v/>
      </c>
      <c r="BQ439" s="84" t="str">
        <f t="shared" si="634"/>
        <v/>
      </c>
      <c r="BR439" s="84" t="str">
        <f t="shared" si="699"/>
        <v/>
      </c>
      <c r="BS439" s="84" t="str">
        <f t="shared" si="699"/>
        <v/>
      </c>
      <c r="BT439" s="84" t="str">
        <f t="shared" si="699"/>
        <v/>
      </c>
      <c r="BU439" s="86" t="str">
        <f t="shared" si="700"/>
        <v/>
      </c>
      <c r="BV439" s="86" t="str">
        <f t="shared" si="700"/>
        <v/>
      </c>
      <c r="BW439" s="86" t="str">
        <f t="shared" si="700"/>
        <v/>
      </c>
      <c r="BX439" s="86" t="str">
        <f t="shared" si="701"/>
        <v/>
      </c>
      <c r="BY439" s="86" t="str">
        <f t="shared" si="701"/>
        <v/>
      </c>
      <c r="BZ439" s="86" t="str">
        <f t="shared" si="701"/>
        <v/>
      </c>
      <c r="CA439" s="83">
        <f>IF(AND(DataEntry!B439&gt;=ExFrom,DataEntry!B439&lt;=ExTo),0,IF(AR439&lt;DS439,0,DB439))</f>
        <v>0</v>
      </c>
      <c r="CB439" s="83">
        <f>IF(AND(DataEntry!B439&gt;=ExFrom,DataEntry!B439&lt;=ExTo),0,IF(AT439&lt;DT439,0,DC439))</f>
        <v>0</v>
      </c>
      <c r="CC439" s="14" t="str">
        <f t="shared" si="702"/>
        <v/>
      </c>
      <c r="CD439" s="72" t="str">
        <f t="shared" si="635"/>
        <v/>
      </c>
      <c r="CE439" s="87" t="str">
        <f t="shared" si="703"/>
        <v/>
      </c>
      <c r="CF439" s="88">
        <f t="shared" si="704"/>
        <v>0</v>
      </c>
      <c r="CG439" s="88">
        <f t="shared" si="705"/>
        <v>0</v>
      </c>
      <c r="CH439" s="87" t="str">
        <f t="shared" si="706"/>
        <v/>
      </c>
      <c r="CI439" s="89">
        <f t="shared" si="636"/>
        <v>1</v>
      </c>
      <c r="CJ439" s="89">
        <f t="shared" si="637"/>
        <v>1</v>
      </c>
      <c r="CK439" s="157">
        <f t="shared" si="638"/>
        <v>0</v>
      </c>
      <c r="CL439" s="90">
        <f t="shared" si="639"/>
        <v>0</v>
      </c>
      <c r="CM439" s="157">
        <f t="shared" si="640"/>
        <v>0</v>
      </c>
      <c r="CN439" s="90">
        <f t="shared" si="641"/>
        <v>0</v>
      </c>
      <c r="CO439" s="157">
        <f t="shared" si="642"/>
        <v>0</v>
      </c>
      <c r="CP439" s="90">
        <f t="shared" si="643"/>
        <v>0</v>
      </c>
      <c r="CQ439" s="157">
        <f t="shared" si="644"/>
        <v>0</v>
      </c>
      <c r="CR439" s="90">
        <f t="shared" si="645"/>
        <v>0</v>
      </c>
      <c r="CS439" s="157">
        <f t="shared" si="646"/>
        <v>0</v>
      </c>
      <c r="CT439" s="90">
        <f t="shared" si="647"/>
        <v>0</v>
      </c>
      <c r="CU439" s="157">
        <f t="shared" si="648"/>
        <v>0</v>
      </c>
      <c r="CV439" s="90">
        <f t="shared" si="649"/>
        <v>0</v>
      </c>
      <c r="CW439" s="157">
        <f t="shared" si="650"/>
        <v>0</v>
      </c>
      <c r="CX439" s="90">
        <f t="shared" si="651"/>
        <v>0</v>
      </c>
      <c r="CY439" s="157">
        <f t="shared" si="652"/>
        <v>0</v>
      </c>
      <c r="CZ439" s="90">
        <f t="shared" si="653"/>
        <v>0</v>
      </c>
      <c r="DA439" s="94" t="str">
        <f>DataEntry!B439</f>
        <v/>
      </c>
      <c r="DB439" s="83">
        <f t="shared" si="654"/>
        <v>0</v>
      </c>
      <c r="DC439" s="83">
        <f t="shared" si="655"/>
        <v>0</v>
      </c>
      <c r="DD439" s="145" t="str">
        <f t="shared" si="707"/>
        <v/>
      </c>
      <c r="DE439" s="145" t="str">
        <f t="shared" si="708"/>
        <v/>
      </c>
      <c r="DF439" s="145" t="str">
        <f t="shared" si="709"/>
        <v/>
      </c>
      <c r="DG439" s="145" t="str">
        <f t="shared" si="710"/>
        <v/>
      </c>
      <c r="DH439" s="145" t="str">
        <f t="shared" si="711"/>
        <v/>
      </c>
      <c r="DI439" s="145" t="str">
        <f t="shared" si="712"/>
        <v/>
      </c>
      <c r="DJ439" s="83">
        <f t="shared" si="713"/>
        <v>0</v>
      </c>
      <c r="DK439" s="83">
        <f t="shared" si="714"/>
        <v>0</v>
      </c>
      <c r="DL439" s="84" t="str">
        <f t="shared" si="715"/>
        <v/>
      </c>
      <c r="DM439" s="14" t="str">
        <f t="shared" si="716"/>
        <v/>
      </c>
      <c r="DN439" s="87">
        <f>IFERROR(DO439*(1-DCFactor)+Results!DP439*DCFactor,"")</f>
        <v>0.2762705882352941</v>
      </c>
      <c r="DO439" s="87">
        <f>(DFactor*Rounds*Number/2+SUM(BV$3:BV427))/(Rounds*Number/2+COUNT(BV$3:BV427))</f>
        <v>0.2656470588235294</v>
      </c>
      <c r="DP439" s="87">
        <f t="shared" si="656"/>
        <v>0.29599999999999999</v>
      </c>
      <c r="DQ439" s="84">
        <f t="shared" si="657"/>
        <v>0</v>
      </c>
      <c r="DR439" s="84">
        <f t="shared" si="658"/>
        <v>0</v>
      </c>
      <c r="DS439" s="87">
        <f t="shared" si="659"/>
        <v>0.33666666666666667</v>
      </c>
      <c r="DT439" s="87">
        <f t="shared" si="660"/>
        <v>0.33666666666666667</v>
      </c>
      <c r="DU439" s="87" t="str">
        <f t="shared" si="661"/>
        <v/>
      </c>
      <c r="DV439" s="86" t="str">
        <f t="shared" si="717"/>
        <v/>
      </c>
      <c r="DW439" s="86" t="str">
        <f t="shared" si="718"/>
        <v/>
      </c>
    </row>
    <row r="440" spans="1:127" x14ac:dyDescent="0.25">
      <c r="A440" s="69">
        <v>438</v>
      </c>
      <c r="B440" s="70" t="str">
        <f>DataEntry!C440</f>
        <v/>
      </c>
      <c r="C440" s="71">
        <f>COUNTIF(D$2:D440,D440)+COUNTIF(G$2:G440,D440)</f>
        <v>264</v>
      </c>
      <c r="D440" s="72" t="str">
        <f t="shared" si="619"/>
        <v/>
      </c>
      <c r="E440" s="70" t="str">
        <f>DataEntry!E440</f>
        <v/>
      </c>
      <c r="F440" s="71">
        <f>COUNTIF(D$2:D440,G440)+COUNTIF(G$2:G440,G440)</f>
        <v>264</v>
      </c>
      <c r="G440" s="72" t="str">
        <f t="shared" si="620"/>
        <v/>
      </c>
      <c r="H440" s="73" t="str">
        <f>DataEntry!G440</f>
        <v/>
      </c>
      <c r="I440" s="73" t="str">
        <f>DataEntry!H440</f>
        <v/>
      </c>
      <c r="J440" s="158" t="str">
        <f t="shared" si="618"/>
        <v/>
      </c>
      <c r="K440" s="156">
        <f t="shared" si="621"/>
        <v>0</v>
      </c>
      <c r="L440" s="224" t="str">
        <f t="shared" si="622"/>
        <v/>
      </c>
      <c r="M440" s="224" t="str">
        <f t="shared" si="623"/>
        <v/>
      </c>
      <c r="N440" s="236" t="str">
        <f t="shared" si="662"/>
        <v/>
      </c>
      <c r="O440" s="22" t="str">
        <f t="shared" si="663"/>
        <v>TG264</v>
      </c>
      <c r="P440" s="248" t="str">
        <f t="shared" si="624"/>
        <v/>
      </c>
      <c r="Q440" s="22" t="str">
        <f t="shared" si="664"/>
        <v>TG264</v>
      </c>
      <c r="R440" s="248" t="str">
        <f t="shared" si="625"/>
        <v/>
      </c>
      <c r="S440" s="74">
        <f t="shared" si="665"/>
        <v>0</v>
      </c>
      <c r="T440" s="75">
        <f t="shared" si="666"/>
        <v>0</v>
      </c>
      <c r="U440" s="76">
        <f t="shared" si="667"/>
        <v>0</v>
      </c>
      <c r="V440" s="74">
        <f t="shared" si="668"/>
        <v>0</v>
      </c>
      <c r="W440" s="75">
        <f t="shared" si="669"/>
        <v>0</v>
      </c>
      <c r="X440" s="76">
        <f t="shared" si="670"/>
        <v>0</v>
      </c>
      <c r="Y440" s="74">
        <f t="shared" si="671"/>
        <v>0</v>
      </c>
      <c r="Z440" s="75">
        <f t="shared" si="672"/>
        <v>0</v>
      </c>
      <c r="AA440" s="76">
        <f t="shared" si="673"/>
        <v>0</v>
      </c>
      <c r="AB440" s="74">
        <f t="shared" si="674"/>
        <v>0</v>
      </c>
      <c r="AC440" s="75">
        <f t="shared" si="675"/>
        <v>0</v>
      </c>
      <c r="AD440" s="76">
        <f t="shared" si="676"/>
        <v>0</v>
      </c>
      <c r="AE440" s="74">
        <f t="shared" si="677"/>
        <v>0</v>
      </c>
      <c r="AF440" s="75">
        <f t="shared" si="678"/>
        <v>0</v>
      </c>
      <c r="AG440" s="76">
        <f t="shared" si="679"/>
        <v>0</v>
      </c>
      <c r="AH440" s="74">
        <f t="shared" si="680"/>
        <v>0</v>
      </c>
      <c r="AI440" s="75">
        <f t="shared" si="681"/>
        <v>0</v>
      </c>
      <c r="AJ440" s="76">
        <f t="shared" si="682"/>
        <v>0</v>
      </c>
      <c r="AK440" s="74">
        <f t="shared" si="683"/>
        <v>0</v>
      </c>
      <c r="AL440" s="75">
        <f t="shared" si="684"/>
        <v>0</v>
      </c>
      <c r="AM440" s="76">
        <f t="shared" si="685"/>
        <v>0</v>
      </c>
      <c r="AN440" s="74">
        <f t="shared" si="686"/>
        <v>0</v>
      </c>
      <c r="AO440" s="75">
        <f t="shared" si="687"/>
        <v>0</v>
      </c>
      <c r="AP440" s="76">
        <f t="shared" si="688"/>
        <v>0</v>
      </c>
      <c r="AQ440" s="77" t="str">
        <f t="shared" si="626"/>
        <v/>
      </c>
      <c r="AR440" s="77" t="str">
        <f t="shared" si="689"/>
        <v/>
      </c>
      <c r="AS440" s="78" t="str">
        <f t="shared" si="690"/>
        <v/>
      </c>
      <c r="AT440" s="77" t="str">
        <f t="shared" si="691"/>
        <v/>
      </c>
      <c r="AU440" s="79">
        <f t="shared" si="719"/>
        <v>0.1</v>
      </c>
      <c r="AV440" s="139">
        <f>DataEntry!P440</f>
        <v>0</v>
      </c>
      <c r="AW440" s="80" t="str">
        <f t="shared" si="627"/>
        <v/>
      </c>
      <c r="AX440" s="80" t="str">
        <f t="shared" si="628"/>
        <v/>
      </c>
      <c r="AY440" s="80" t="str">
        <f t="shared" si="629"/>
        <v/>
      </c>
      <c r="AZ440" s="92" t="str">
        <f>DataEntry!I440</f>
        <v/>
      </c>
      <c r="BA440" s="93" t="str">
        <f>DataEntry!J440</f>
        <v/>
      </c>
      <c r="BB440" s="92" t="str">
        <f>DataEntry!K440</f>
        <v/>
      </c>
      <c r="BC440" s="93" t="str">
        <f>DataEntry!L440</f>
        <v/>
      </c>
      <c r="BD440" s="92" t="str">
        <f>DataEntry!M440</f>
        <v/>
      </c>
      <c r="BE440" s="93" t="str">
        <f>DataEntry!N440</f>
        <v/>
      </c>
      <c r="BF440" s="77" t="str">
        <f t="shared" si="692"/>
        <v/>
      </c>
      <c r="BG440" s="77" t="str">
        <f t="shared" si="693"/>
        <v/>
      </c>
      <c r="BH440" s="77" t="str">
        <f t="shared" si="694"/>
        <v/>
      </c>
      <c r="BI440" s="83">
        <f t="shared" si="695"/>
        <v>0</v>
      </c>
      <c r="BJ440" s="83">
        <f t="shared" si="696"/>
        <v>0</v>
      </c>
      <c r="BK440" s="83">
        <f t="shared" si="697"/>
        <v>0</v>
      </c>
      <c r="BL440" s="84" t="str">
        <f t="shared" si="630"/>
        <v/>
      </c>
      <c r="BM440" s="84" t="str">
        <f t="shared" si="631"/>
        <v/>
      </c>
      <c r="BN440" s="85" t="str">
        <f t="shared" si="698"/>
        <v/>
      </c>
      <c r="BO440" s="84" t="str">
        <f t="shared" si="632"/>
        <v/>
      </c>
      <c r="BP440" s="84" t="str">
        <f t="shared" si="633"/>
        <v/>
      </c>
      <c r="BQ440" s="84" t="str">
        <f t="shared" si="634"/>
        <v/>
      </c>
      <c r="BR440" s="84" t="str">
        <f t="shared" si="699"/>
        <v/>
      </c>
      <c r="BS440" s="84" t="str">
        <f t="shared" si="699"/>
        <v/>
      </c>
      <c r="BT440" s="84" t="str">
        <f t="shared" si="699"/>
        <v/>
      </c>
      <c r="BU440" s="86" t="str">
        <f t="shared" si="700"/>
        <v/>
      </c>
      <c r="BV440" s="86" t="str">
        <f t="shared" si="700"/>
        <v/>
      </c>
      <c r="BW440" s="86" t="str">
        <f t="shared" si="700"/>
        <v/>
      </c>
      <c r="BX440" s="86" t="str">
        <f t="shared" si="701"/>
        <v/>
      </c>
      <c r="BY440" s="86" t="str">
        <f t="shared" si="701"/>
        <v/>
      </c>
      <c r="BZ440" s="86" t="str">
        <f t="shared" si="701"/>
        <v/>
      </c>
      <c r="CA440" s="83">
        <f>IF(AND(DataEntry!B440&gt;=ExFrom,DataEntry!B440&lt;=ExTo),0,IF(AR440&lt;DS440,0,DB440))</f>
        <v>0</v>
      </c>
      <c r="CB440" s="83">
        <f>IF(AND(DataEntry!B440&gt;=ExFrom,DataEntry!B440&lt;=ExTo),0,IF(AT440&lt;DT440,0,DC440))</f>
        <v>0</v>
      </c>
      <c r="CC440" s="14" t="str">
        <f t="shared" si="702"/>
        <v/>
      </c>
      <c r="CD440" s="72" t="str">
        <f t="shared" si="635"/>
        <v/>
      </c>
      <c r="CE440" s="87" t="str">
        <f t="shared" si="703"/>
        <v/>
      </c>
      <c r="CF440" s="88">
        <f t="shared" si="704"/>
        <v>0</v>
      </c>
      <c r="CG440" s="88">
        <f t="shared" si="705"/>
        <v>0</v>
      </c>
      <c r="CH440" s="87" t="str">
        <f t="shared" si="706"/>
        <v/>
      </c>
      <c r="CI440" s="89">
        <f t="shared" si="636"/>
        <v>1</v>
      </c>
      <c r="CJ440" s="89">
        <f t="shared" si="637"/>
        <v>1</v>
      </c>
      <c r="CK440" s="157">
        <f t="shared" si="638"/>
        <v>0</v>
      </c>
      <c r="CL440" s="90">
        <f t="shared" si="639"/>
        <v>0</v>
      </c>
      <c r="CM440" s="157">
        <f t="shared" si="640"/>
        <v>0</v>
      </c>
      <c r="CN440" s="90">
        <f t="shared" si="641"/>
        <v>0</v>
      </c>
      <c r="CO440" s="157">
        <f t="shared" si="642"/>
        <v>0</v>
      </c>
      <c r="CP440" s="90">
        <f t="shared" si="643"/>
        <v>0</v>
      </c>
      <c r="CQ440" s="157">
        <f t="shared" si="644"/>
        <v>0</v>
      </c>
      <c r="CR440" s="90">
        <f t="shared" si="645"/>
        <v>0</v>
      </c>
      <c r="CS440" s="157">
        <f t="shared" si="646"/>
        <v>0</v>
      </c>
      <c r="CT440" s="90">
        <f t="shared" si="647"/>
        <v>0</v>
      </c>
      <c r="CU440" s="157">
        <f t="shared" si="648"/>
        <v>0</v>
      </c>
      <c r="CV440" s="90">
        <f t="shared" si="649"/>
        <v>0</v>
      </c>
      <c r="CW440" s="157">
        <f t="shared" si="650"/>
        <v>0</v>
      </c>
      <c r="CX440" s="90">
        <f t="shared" si="651"/>
        <v>0</v>
      </c>
      <c r="CY440" s="157">
        <f t="shared" si="652"/>
        <v>0</v>
      </c>
      <c r="CZ440" s="90">
        <f t="shared" si="653"/>
        <v>0</v>
      </c>
      <c r="DA440" s="94" t="str">
        <f>DataEntry!B440</f>
        <v/>
      </c>
      <c r="DB440" s="83">
        <f t="shared" si="654"/>
        <v>0</v>
      </c>
      <c r="DC440" s="83">
        <f t="shared" si="655"/>
        <v>0</v>
      </c>
      <c r="DD440" s="145" t="str">
        <f t="shared" si="707"/>
        <v/>
      </c>
      <c r="DE440" s="145" t="str">
        <f t="shared" si="708"/>
        <v/>
      </c>
      <c r="DF440" s="145" t="str">
        <f t="shared" si="709"/>
        <v/>
      </c>
      <c r="DG440" s="145" t="str">
        <f t="shared" si="710"/>
        <v/>
      </c>
      <c r="DH440" s="145" t="str">
        <f t="shared" si="711"/>
        <v/>
      </c>
      <c r="DI440" s="145" t="str">
        <f t="shared" si="712"/>
        <v/>
      </c>
      <c r="DJ440" s="83">
        <f t="shared" si="713"/>
        <v>0</v>
      </c>
      <c r="DK440" s="83">
        <f t="shared" si="714"/>
        <v>0</v>
      </c>
      <c r="DL440" s="84" t="str">
        <f t="shared" si="715"/>
        <v/>
      </c>
      <c r="DM440" s="14" t="str">
        <f t="shared" si="716"/>
        <v/>
      </c>
      <c r="DN440" s="87">
        <f>IFERROR(DO440*(1-DCFactor)+Results!DP440*DCFactor,"")</f>
        <v>0.2762705882352941</v>
      </c>
      <c r="DO440" s="87">
        <f>(DFactor*Rounds*Number/2+SUM(BV$3:BV428))/(Rounds*Number/2+COUNT(BV$3:BV428))</f>
        <v>0.2656470588235294</v>
      </c>
      <c r="DP440" s="87">
        <f t="shared" si="656"/>
        <v>0.29599999999999999</v>
      </c>
      <c r="DQ440" s="84">
        <f t="shared" si="657"/>
        <v>0</v>
      </c>
      <c r="DR440" s="84">
        <f t="shared" si="658"/>
        <v>0</v>
      </c>
      <c r="DS440" s="87">
        <f t="shared" si="659"/>
        <v>0.33666666666666667</v>
      </c>
      <c r="DT440" s="87">
        <f t="shared" si="660"/>
        <v>0.33666666666666667</v>
      </c>
      <c r="DU440" s="87" t="str">
        <f t="shared" si="661"/>
        <v/>
      </c>
      <c r="DV440" s="86" t="str">
        <f t="shared" si="717"/>
        <v/>
      </c>
      <c r="DW440" s="86" t="str">
        <f t="shared" si="718"/>
        <v/>
      </c>
    </row>
    <row r="441" spans="1:127" x14ac:dyDescent="0.25">
      <c r="A441" s="69">
        <v>439</v>
      </c>
      <c r="B441" s="70" t="str">
        <f>DataEntry!C441</f>
        <v/>
      </c>
      <c r="C441" s="71">
        <f>COUNTIF(D$2:D441,D441)+COUNTIF(G$2:G441,D441)</f>
        <v>266</v>
      </c>
      <c r="D441" s="72" t="str">
        <f t="shared" si="619"/>
        <v/>
      </c>
      <c r="E441" s="70" t="str">
        <f>DataEntry!E441</f>
        <v/>
      </c>
      <c r="F441" s="71">
        <f>COUNTIF(D$2:D441,G441)+COUNTIF(G$2:G441,G441)</f>
        <v>266</v>
      </c>
      <c r="G441" s="72" t="str">
        <f t="shared" si="620"/>
        <v/>
      </c>
      <c r="H441" s="73" t="str">
        <f>DataEntry!G441</f>
        <v/>
      </c>
      <c r="I441" s="73" t="str">
        <f>DataEntry!H441</f>
        <v/>
      </c>
      <c r="J441" s="158" t="str">
        <f t="shared" si="618"/>
        <v/>
      </c>
      <c r="K441" s="156">
        <f t="shared" si="621"/>
        <v>0</v>
      </c>
      <c r="L441" s="224" t="str">
        <f t="shared" si="622"/>
        <v/>
      </c>
      <c r="M441" s="224" t="str">
        <f t="shared" si="623"/>
        <v/>
      </c>
      <c r="N441" s="236" t="str">
        <f t="shared" si="662"/>
        <v/>
      </c>
      <c r="O441" s="22" t="str">
        <f t="shared" si="663"/>
        <v>TG266</v>
      </c>
      <c r="P441" s="248" t="str">
        <f t="shared" si="624"/>
        <v/>
      </c>
      <c r="Q441" s="22" t="str">
        <f t="shared" si="664"/>
        <v>TG266</v>
      </c>
      <c r="R441" s="248" t="str">
        <f t="shared" si="625"/>
        <v/>
      </c>
      <c r="S441" s="74">
        <f t="shared" si="665"/>
        <v>0</v>
      </c>
      <c r="T441" s="75">
        <f t="shared" si="666"/>
        <v>0</v>
      </c>
      <c r="U441" s="76">
        <f t="shared" si="667"/>
        <v>0</v>
      </c>
      <c r="V441" s="74">
        <f t="shared" si="668"/>
        <v>0</v>
      </c>
      <c r="W441" s="75">
        <f t="shared" si="669"/>
        <v>0</v>
      </c>
      <c r="X441" s="76">
        <f t="shared" si="670"/>
        <v>0</v>
      </c>
      <c r="Y441" s="74">
        <f t="shared" si="671"/>
        <v>0</v>
      </c>
      <c r="Z441" s="75">
        <f t="shared" si="672"/>
        <v>0</v>
      </c>
      <c r="AA441" s="76">
        <f t="shared" si="673"/>
        <v>0</v>
      </c>
      <c r="AB441" s="74">
        <f t="shared" si="674"/>
        <v>0</v>
      </c>
      <c r="AC441" s="75">
        <f t="shared" si="675"/>
        <v>0</v>
      </c>
      <c r="AD441" s="76">
        <f t="shared" si="676"/>
        <v>0</v>
      </c>
      <c r="AE441" s="74">
        <f t="shared" si="677"/>
        <v>0</v>
      </c>
      <c r="AF441" s="75">
        <f t="shared" si="678"/>
        <v>0</v>
      </c>
      <c r="AG441" s="76">
        <f t="shared" si="679"/>
        <v>0</v>
      </c>
      <c r="AH441" s="74">
        <f t="shared" si="680"/>
        <v>0</v>
      </c>
      <c r="AI441" s="75">
        <f t="shared" si="681"/>
        <v>0</v>
      </c>
      <c r="AJ441" s="76">
        <f t="shared" si="682"/>
        <v>0</v>
      </c>
      <c r="AK441" s="74">
        <f t="shared" si="683"/>
        <v>0</v>
      </c>
      <c r="AL441" s="75">
        <f t="shared" si="684"/>
        <v>0</v>
      </c>
      <c r="AM441" s="76">
        <f t="shared" si="685"/>
        <v>0</v>
      </c>
      <c r="AN441" s="74">
        <f t="shared" si="686"/>
        <v>0</v>
      </c>
      <c r="AO441" s="75">
        <f t="shared" si="687"/>
        <v>0</v>
      </c>
      <c r="AP441" s="76">
        <f t="shared" si="688"/>
        <v>0</v>
      </c>
      <c r="AQ441" s="77" t="str">
        <f t="shared" si="626"/>
        <v/>
      </c>
      <c r="AR441" s="77" t="str">
        <f t="shared" si="689"/>
        <v/>
      </c>
      <c r="AS441" s="78" t="str">
        <f t="shared" si="690"/>
        <v/>
      </c>
      <c r="AT441" s="77" t="str">
        <f t="shared" si="691"/>
        <v/>
      </c>
      <c r="AU441" s="79">
        <f t="shared" si="719"/>
        <v>0.1</v>
      </c>
      <c r="AV441" s="139">
        <f>DataEntry!P441</f>
        <v>0</v>
      </c>
      <c r="AW441" s="80" t="str">
        <f t="shared" si="627"/>
        <v/>
      </c>
      <c r="AX441" s="80" t="str">
        <f t="shared" si="628"/>
        <v/>
      </c>
      <c r="AY441" s="80" t="str">
        <f t="shared" si="629"/>
        <v/>
      </c>
      <c r="AZ441" s="92" t="str">
        <f>DataEntry!I441</f>
        <v/>
      </c>
      <c r="BA441" s="93" t="str">
        <f>DataEntry!J441</f>
        <v/>
      </c>
      <c r="BB441" s="92" t="str">
        <f>DataEntry!K441</f>
        <v/>
      </c>
      <c r="BC441" s="93" t="str">
        <f>DataEntry!L441</f>
        <v/>
      </c>
      <c r="BD441" s="92" t="str">
        <f>DataEntry!M441</f>
        <v/>
      </c>
      <c r="BE441" s="93" t="str">
        <f>DataEntry!N441</f>
        <v/>
      </c>
      <c r="BF441" s="77" t="str">
        <f t="shared" si="692"/>
        <v/>
      </c>
      <c r="BG441" s="77" t="str">
        <f t="shared" si="693"/>
        <v/>
      </c>
      <c r="BH441" s="77" t="str">
        <f t="shared" si="694"/>
        <v/>
      </c>
      <c r="BI441" s="83">
        <f t="shared" si="695"/>
        <v>0</v>
      </c>
      <c r="BJ441" s="83">
        <f t="shared" si="696"/>
        <v>0</v>
      </c>
      <c r="BK441" s="83">
        <f t="shared" si="697"/>
        <v>0</v>
      </c>
      <c r="BL441" s="84" t="str">
        <f t="shared" si="630"/>
        <v/>
      </c>
      <c r="BM441" s="84" t="str">
        <f t="shared" si="631"/>
        <v/>
      </c>
      <c r="BN441" s="85" t="str">
        <f t="shared" si="698"/>
        <v/>
      </c>
      <c r="BO441" s="84" t="str">
        <f t="shared" si="632"/>
        <v/>
      </c>
      <c r="BP441" s="84" t="str">
        <f t="shared" si="633"/>
        <v/>
      </c>
      <c r="BQ441" s="84" t="str">
        <f t="shared" si="634"/>
        <v/>
      </c>
      <c r="BR441" s="84" t="str">
        <f t="shared" si="699"/>
        <v/>
      </c>
      <c r="BS441" s="84" t="str">
        <f t="shared" si="699"/>
        <v/>
      </c>
      <c r="BT441" s="84" t="str">
        <f t="shared" si="699"/>
        <v/>
      </c>
      <c r="BU441" s="86" t="str">
        <f t="shared" si="700"/>
        <v/>
      </c>
      <c r="BV441" s="86" t="str">
        <f t="shared" si="700"/>
        <v/>
      </c>
      <c r="BW441" s="86" t="str">
        <f t="shared" si="700"/>
        <v/>
      </c>
      <c r="BX441" s="86" t="str">
        <f t="shared" si="701"/>
        <v/>
      </c>
      <c r="BY441" s="86" t="str">
        <f t="shared" si="701"/>
        <v/>
      </c>
      <c r="BZ441" s="86" t="str">
        <f t="shared" si="701"/>
        <v/>
      </c>
      <c r="CA441" s="83">
        <f>IF(AND(DataEntry!B441&gt;=ExFrom,DataEntry!B441&lt;=ExTo),0,IF(AR441&lt;DS441,0,DB441))</f>
        <v>0</v>
      </c>
      <c r="CB441" s="83">
        <f>IF(AND(DataEntry!B441&gt;=ExFrom,DataEntry!B441&lt;=ExTo),0,IF(AT441&lt;DT441,0,DC441))</f>
        <v>0</v>
      </c>
      <c r="CC441" s="14" t="str">
        <f t="shared" si="702"/>
        <v/>
      </c>
      <c r="CD441" s="72" t="str">
        <f t="shared" si="635"/>
        <v/>
      </c>
      <c r="CE441" s="87" t="str">
        <f t="shared" si="703"/>
        <v/>
      </c>
      <c r="CF441" s="88">
        <f t="shared" si="704"/>
        <v>0</v>
      </c>
      <c r="CG441" s="88">
        <f t="shared" si="705"/>
        <v>0</v>
      </c>
      <c r="CH441" s="87" t="str">
        <f t="shared" si="706"/>
        <v/>
      </c>
      <c r="CI441" s="89">
        <f t="shared" si="636"/>
        <v>1</v>
      </c>
      <c r="CJ441" s="89">
        <f t="shared" si="637"/>
        <v>1</v>
      </c>
      <c r="CK441" s="157">
        <f t="shared" si="638"/>
        <v>0</v>
      </c>
      <c r="CL441" s="90">
        <f t="shared" si="639"/>
        <v>0</v>
      </c>
      <c r="CM441" s="157">
        <f t="shared" si="640"/>
        <v>0</v>
      </c>
      <c r="CN441" s="90">
        <f t="shared" si="641"/>
        <v>0</v>
      </c>
      <c r="CO441" s="157">
        <f t="shared" si="642"/>
        <v>0</v>
      </c>
      <c r="CP441" s="90">
        <f t="shared" si="643"/>
        <v>0</v>
      </c>
      <c r="CQ441" s="157">
        <f t="shared" si="644"/>
        <v>0</v>
      </c>
      <c r="CR441" s="90">
        <f t="shared" si="645"/>
        <v>0</v>
      </c>
      <c r="CS441" s="157">
        <f t="shared" si="646"/>
        <v>0</v>
      </c>
      <c r="CT441" s="90">
        <f t="shared" si="647"/>
        <v>0</v>
      </c>
      <c r="CU441" s="157">
        <f t="shared" si="648"/>
        <v>0</v>
      </c>
      <c r="CV441" s="90">
        <f t="shared" si="649"/>
        <v>0</v>
      </c>
      <c r="CW441" s="157">
        <f t="shared" si="650"/>
        <v>0</v>
      </c>
      <c r="CX441" s="90">
        <f t="shared" si="651"/>
        <v>0</v>
      </c>
      <c r="CY441" s="157">
        <f t="shared" si="652"/>
        <v>0</v>
      </c>
      <c r="CZ441" s="90">
        <f t="shared" si="653"/>
        <v>0</v>
      </c>
      <c r="DA441" s="94" t="str">
        <f>DataEntry!B441</f>
        <v/>
      </c>
      <c r="DB441" s="83">
        <f t="shared" si="654"/>
        <v>0</v>
      </c>
      <c r="DC441" s="83">
        <f t="shared" si="655"/>
        <v>0</v>
      </c>
      <c r="DD441" s="145" t="str">
        <f t="shared" si="707"/>
        <v/>
      </c>
      <c r="DE441" s="145" t="str">
        <f t="shared" si="708"/>
        <v/>
      </c>
      <c r="DF441" s="145" t="str">
        <f t="shared" si="709"/>
        <v/>
      </c>
      <c r="DG441" s="145" t="str">
        <f t="shared" si="710"/>
        <v/>
      </c>
      <c r="DH441" s="145" t="str">
        <f t="shared" si="711"/>
        <v/>
      </c>
      <c r="DI441" s="145" t="str">
        <f t="shared" si="712"/>
        <v/>
      </c>
      <c r="DJ441" s="83">
        <f t="shared" si="713"/>
        <v>0</v>
      </c>
      <c r="DK441" s="83">
        <f t="shared" si="714"/>
        <v>0</v>
      </c>
      <c r="DL441" s="84" t="str">
        <f t="shared" si="715"/>
        <v/>
      </c>
      <c r="DM441" s="14" t="str">
        <f t="shared" si="716"/>
        <v/>
      </c>
      <c r="DN441" s="87">
        <f>IFERROR(DO441*(1-DCFactor)+Results!DP441*DCFactor,"")</f>
        <v>0.2762705882352941</v>
      </c>
      <c r="DO441" s="87">
        <f>(DFactor*Rounds*Number/2+SUM(BV$3:BV429))/(Rounds*Number/2+COUNT(BV$3:BV429))</f>
        <v>0.2656470588235294</v>
      </c>
      <c r="DP441" s="87">
        <f t="shared" si="656"/>
        <v>0.29599999999999999</v>
      </c>
      <c r="DQ441" s="84">
        <f t="shared" si="657"/>
        <v>0</v>
      </c>
      <c r="DR441" s="84">
        <f t="shared" si="658"/>
        <v>0</v>
      </c>
      <c r="DS441" s="87">
        <f t="shared" si="659"/>
        <v>0.33666666666666667</v>
      </c>
      <c r="DT441" s="87">
        <f t="shared" si="660"/>
        <v>0.33666666666666667</v>
      </c>
      <c r="DU441" s="87" t="str">
        <f t="shared" si="661"/>
        <v/>
      </c>
      <c r="DV441" s="86" t="str">
        <f t="shared" si="717"/>
        <v/>
      </c>
      <c r="DW441" s="86" t="str">
        <f t="shared" si="718"/>
        <v/>
      </c>
    </row>
    <row r="442" spans="1:127" x14ac:dyDescent="0.25">
      <c r="A442" s="69">
        <v>440</v>
      </c>
      <c r="B442" s="70" t="str">
        <f>DataEntry!C442</f>
        <v/>
      </c>
      <c r="C442" s="71">
        <f>COUNTIF(D$2:D442,D442)+COUNTIF(G$2:G442,D442)</f>
        <v>268</v>
      </c>
      <c r="D442" s="72" t="str">
        <f t="shared" si="619"/>
        <v/>
      </c>
      <c r="E442" s="70" t="str">
        <f>DataEntry!E442</f>
        <v/>
      </c>
      <c r="F442" s="71">
        <f>COUNTIF(D$2:D442,G442)+COUNTIF(G$2:G442,G442)</f>
        <v>268</v>
      </c>
      <c r="G442" s="72" t="str">
        <f t="shared" si="620"/>
        <v/>
      </c>
      <c r="H442" s="73" t="str">
        <f>DataEntry!G442</f>
        <v/>
      </c>
      <c r="I442" s="73" t="str">
        <f>DataEntry!H442</f>
        <v/>
      </c>
      <c r="J442" s="158" t="str">
        <f t="shared" si="618"/>
        <v/>
      </c>
      <c r="K442" s="156">
        <f t="shared" si="621"/>
        <v>0</v>
      </c>
      <c r="L442" s="224" t="str">
        <f t="shared" si="622"/>
        <v/>
      </c>
      <c r="M442" s="224" t="str">
        <f t="shared" si="623"/>
        <v/>
      </c>
      <c r="N442" s="236" t="str">
        <f t="shared" si="662"/>
        <v/>
      </c>
      <c r="O442" s="22" t="str">
        <f t="shared" si="663"/>
        <v>TG268</v>
      </c>
      <c r="P442" s="248" t="str">
        <f t="shared" si="624"/>
        <v/>
      </c>
      <c r="Q442" s="22" t="str">
        <f t="shared" si="664"/>
        <v>TG268</v>
      </c>
      <c r="R442" s="248" t="str">
        <f t="shared" si="625"/>
        <v/>
      </c>
      <c r="S442" s="74">
        <f t="shared" si="665"/>
        <v>0</v>
      </c>
      <c r="T442" s="75">
        <f t="shared" si="666"/>
        <v>0</v>
      </c>
      <c r="U442" s="76">
        <f t="shared" si="667"/>
        <v>0</v>
      </c>
      <c r="V442" s="74">
        <f t="shared" si="668"/>
        <v>0</v>
      </c>
      <c r="W442" s="75">
        <f t="shared" si="669"/>
        <v>0</v>
      </c>
      <c r="X442" s="76">
        <f t="shared" si="670"/>
        <v>0</v>
      </c>
      <c r="Y442" s="74">
        <f t="shared" si="671"/>
        <v>0</v>
      </c>
      <c r="Z442" s="75">
        <f t="shared" si="672"/>
        <v>0</v>
      </c>
      <c r="AA442" s="76">
        <f t="shared" si="673"/>
        <v>0</v>
      </c>
      <c r="AB442" s="74">
        <f t="shared" si="674"/>
        <v>0</v>
      </c>
      <c r="AC442" s="75">
        <f t="shared" si="675"/>
        <v>0</v>
      </c>
      <c r="AD442" s="76">
        <f t="shared" si="676"/>
        <v>0</v>
      </c>
      <c r="AE442" s="74">
        <f t="shared" si="677"/>
        <v>0</v>
      </c>
      <c r="AF442" s="75">
        <f t="shared" si="678"/>
        <v>0</v>
      </c>
      <c r="AG442" s="76">
        <f t="shared" si="679"/>
        <v>0</v>
      </c>
      <c r="AH442" s="74">
        <f t="shared" si="680"/>
        <v>0</v>
      </c>
      <c r="AI442" s="75">
        <f t="shared" si="681"/>
        <v>0</v>
      </c>
      <c r="AJ442" s="76">
        <f t="shared" si="682"/>
        <v>0</v>
      </c>
      <c r="AK442" s="74">
        <f t="shared" si="683"/>
        <v>0</v>
      </c>
      <c r="AL442" s="75">
        <f t="shared" si="684"/>
        <v>0</v>
      </c>
      <c r="AM442" s="76">
        <f t="shared" si="685"/>
        <v>0</v>
      </c>
      <c r="AN442" s="74">
        <f t="shared" si="686"/>
        <v>0</v>
      </c>
      <c r="AO442" s="75">
        <f t="shared" si="687"/>
        <v>0</v>
      </c>
      <c r="AP442" s="76">
        <f t="shared" si="688"/>
        <v>0</v>
      </c>
      <c r="AQ442" s="77" t="str">
        <f t="shared" si="626"/>
        <v/>
      </c>
      <c r="AR442" s="77" t="str">
        <f t="shared" si="689"/>
        <v/>
      </c>
      <c r="AS442" s="78" t="str">
        <f t="shared" si="690"/>
        <v/>
      </c>
      <c r="AT442" s="77" t="str">
        <f t="shared" si="691"/>
        <v/>
      </c>
      <c r="AU442" s="79">
        <f t="shared" si="719"/>
        <v>0.1</v>
      </c>
      <c r="AV442" s="139">
        <f>DataEntry!P442</f>
        <v>0</v>
      </c>
      <c r="AW442" s="80" t="str">
        <f t="shared" si="627"/>
        <v/>
      </c>
      <c r="AX442" s="80" t="str">
        <f t="shared" si="628"/>
        <v/>
      </c>
      <c r="AY442" s="80" t="str">
        <f t="shared" si="629"/>
        <v/>
      </c>
      <c r="AZ442" s="92" t="str">
        <f>DataEntry!I442</f>
        <v/>
      </c>
      <c r="BA442" s="93" t="str">
        <f>DataEntry!J442</f>
        <v/>
      </c>
      <c r="BB442" s="92" t="str">
        <f>DataEntry!K442</f>
        <v/>
      </c>
      <c r="BC442" s="93" t="str">
        <f>DataEntry!L442</f>
        <v/>
      </c>
      <c r="BD442" s="92" t="str">
        <f>DataEntry!M442</f>
        <v/>
      </c>
      <c r="BE442" s="93" t="str">
        <f>DataEntry!N442</f>
        <v/>
      </c>
      <c r="BF442" s="77" t="str">
        <f t="shared" si="692"/>
        <v/>
      </c>
      <c r="BG442" s="77" t="str">
        <f t="shared" si="693"/>
        <v/>
      </c>
      <c r="BH442" s="77" t="str">
        <f t="shared" si="694"/>
        <v/>
      </c>
      <c r="BI442" s="83">
        <f t="shared" si="695"/>
        <v>0</v>
      </c>
      <c r="BJ442" s="83">
        <f t="shared" si="696"/>
        <v>0</v>
      </c>
      <c r="BK442" s="83">
        <f t="shared" si="697"/>
        <v>0</v>
      </c>
      <c r="BL442" s="84" t="str">
        <f t="shared" si="630"/>
        <v/>
      </c>
      <c r="BM442" s="84" t="str">
        <f t="shared" si="631"/>
        <v/>
      </c>
      <c r="BN442" s="85" t="str">
        <f t="shared" si="698"/>
        <v/>
      </c>
      <c r="BO442" s="84" t="str">
        <f t="shared" si="632"/>
        <v/>
      </c>
      <c r="BP442" s="84" t="str">
        <f t="shared" si="633"/>
        <v/>
      </c>
      <c r="BQ442" s="84" t="str">
        <f t="shared" si="634"/>
        <v/>
      </c>
      <c r="BR442" s="84" t="str">
        <f t="shared" si="699"/>
        <v/>
      </c>
      <c r="BS442" s="84" t="str">
        <f t="shared" si="699"/>
        <v/>
      </c>
      <c r="BT442" s="84" t="str">
        <f t="shared" si="699"/>
        <v/>
      </c>
      <c r="BU442" s="86" t="str">
        <f t="shared" si="700"/>
        <v/>
      </c>
      <c r="BV442" s="86" t="str">
        <f t="shared" si="700"/>
        <v/>
      </c>
      <c r="BW442" s="86" t="str">
        <f t="shared" si="700"/>
        <v/>
      </c>
      <c r="BX442" s="86" t="str">
        <f t="shared" si="701"/>
        <v/>
      </c>
      <c r="BY442" s="86" t="str">
        <f t="shared" si="701"/>
        <v/>
      </c>
      <c r="BZ442" s="86" t="str">
        <f t="shared" si="701"/>
        <v/>
      </c>
      <c r="CA442" s="83">
        <f>IF(AND(DataEntry!B442&gt;=ExFrom,DataEntry!B442&lt;=ExTo),0,IF(AR442&lt;DS442,0,DB442))</f>
        <v>0</v>
      </c>
      <c r="CB442" s="83">
        <f>IF(AND(DataEntry!B442&gt;=ExFrom,DataEntry!B442&lt;=ExTo),0,IF(AT442&lt;DT442,0,DC442))</f>
        <v>0</v>
      </c>
      <c r="CC442" s="14" t="str">
        <f t="shared" si="702"/>
        <v/>
      </c>
      <c r="CD442" s="72" t="str">
        <f t="shared" si="635"/>
        <v/>
      </c>
      <c r="CE442" s="87" t="str">
        <f t="shared" si="703"/>
        <v/>
      </c>
      <c r="CF442" s="88">
        <f t="shared" si="704"/>
        <v>0</v>
      </c>
      <c r="CG442" s="88">
        <f t="shared" si="705"/>
        <v>0</v>
      </c>
      <c r="CH442" s="87" t="str">
        <f t="shared" si="706"/>
        <v/>
      </c>
      <c r="CI442" s="89">
        <f t="shared" si="636"/>
        <v>1</v>
      </c>
      <c r="CJ442" s="89">
        <f t="shared" si="637"/>
        <v>1</v>
      </c>
      <c r="CK442" s="157">
        <f t="shared" si="638"/>
        <v>0</v>
      </c>
      <c r="CL442" s="90">
        <f t="shared" si="639"/>
        <v>0</v>
      </c>
      <c r="CM442" s="157">
        <f t="shared" si="640"/>
        <v>0</v>
      </c>
      <c r="CN442" s="90">
        <f t="shared" si="641"/>
        <v>0</v>
      </c>
      <c r="CO442" s="157">
        <f t="shared" si="642"/>
        <v>0</v>
      </c>
      <c r="CP442" s="90">
        <f t="shared" si="643"/>
        <v>0</v>
      </c>
      <c r="CQ442" s="157">
        <f t="shared" si="644"/>
        <v>0</v>
      </c>
      <c r="CR442" s="90">
        <f t="shared" si="645"/>
        <v>0</v>
      </c>
      <c r="CS442" s="157">
        <f t="shared" si="646"/>
        <v>0</v>
      </c>
      <c r="CT442" s="90">
        <f t="shared" si="647"/>
        <v>0</v>
      </c>
      <c r="CU442" s="157">
        <f t="shared" si="648"/>
        <v>0</v>
      </c>
      <c r="CV442" s="90">
        <f t="shared" si="649"/>
        <v>0</v>
      </c>
      <c r="CW442" s="157">
        <f t="shared" si="650"/>
        <v>0</v>
      </c>
      <c r="CX442" s="90">
        <f t="shared" si="651"/>
        <v>0</v>
      </c>
      <c r="CY442" s="157">
        <f t="shared" si="652"/>
        <v>0</v>
      </c>
      <c r="CZ442" s="90">
        <f t="shared" si="653"/>
        <v>0</v>
      </c>
      <c r="DA442" s="94" t="str">
        <f>DataEntry!B442</f>
        <v/>
      </c>
      <c r="DB442" s="83">
        <f t="shared" si="654"/>
        <v>0</v>
      </c>
      <c r="DC442" s="83">
        <f t="shared" si="655"/>
        <v>0</v>
      </c>
      <c r="DD442" s="145" t="str">
        <f t="shared" si="707"/>
        <v/>
      </c>
      <c r="DE442" s="145" t="str">
        <f t="shared" si="708"/>
        <v/>
      </c>
      <c r="DF442" s="145" t="str">
        <f t="shared" si="709"/>
        <v/>
      </c>
      <c r="DG442" s="145" t="str">
        <f t="shared" si="710"/>
        <v/>
      </c>
      <c r="DH442" s="145" t="str">
        <f t="shared" si="711"/>
        <v/>
      </c>
      <c r="DI442" s="145" t="str">
        <f t="shared" si="712"/>
        <v/>
      </c>
      <c r="DJ442" s="83">
        <f t="shared" si="713"/>
        <v>0</v>
      </c>
      <c r="DK442" s="83">
        <f t="shared" si="714"/>
        <v>0</v>
      </c>
      <c r="DL442" s="84" t="str">
        <f t="shared" si="715"/>
        <v/>
      </c>
      <c r="DM442" s="14" t="str">
        <f t="shared" si="716"/>
        <v/>
      </c>
      <c r="DN442" s="87">
        <f>IFERROR(DO442*(1-DCFactor)+Results!DP442*DCFactor,"")</f>
        <v>0.2762705882352941</v>
      </c>
      <c r="DO442" s="87">
        <f>(DFactor*Rounds*Number/2+SUM(BV$3:BV430))/(Rounds*Number/2+COUNT(BV$3:BV430))</f>
        <v>0.2656470588235294</v>
      </c>
      <c r="DP442" s="87">
        <f t="shared" si="656"/>
        <v>0.29599999999999999</v>
      </c>
      <c r="DQ442" s="84">
        <f t="shared" si="657"/>
        <v>0</v>
      </c>
      <c r="DR442" s="84">
        <f t="shared" si="658"/>
        <v>0</v>
      </c>
      <c r="DS442" s="87">
        <f t="shared" si="659"/>
        <v>0.33666666666666667</v>
      </c>
      <c r="DT442" s="87">
        <f t="shared" si="660"/>
        <v>0.33666666666666667</v>
      </c>
      <c r="DU442" s="87" t="str">
        <f t="shared" si="661"/>
        <v/>
      </c>
      <c r="DV442" s="86" t="str">
        <f t="shared" si="717"/>
        <v/>
      </c>
      <c r="DW442" s="86" t="str">
        <f t="shared" si="718"/>
        <v/>
      </c>
    </row>
    <row r="443" spans="1:127" x14ac:dyDescent="0.25">
      <c r="A443" s="69">
        <v>441</v>
      </c>
      <c r="B443" s="70" t="str">
        <f>DataEntry!C443</f>
        <v/>
      </c>
      <c r="C443" s="71">
        <f>COUNTIF(D$2:D443,D443)+COUNTIF(G$2:G443,D443)</f>
        <v>270</v>
      </c>
      <c r="D443" s="72" t="str">
        <f t="shared" si="619"/>
        <v/>
      </c>
      <c r="E443" s="70" t="str">
        <f>DataEntry!E443</f>
        <v/>
      </c>
      <c r="F443" s="71">
        <f>COUNTIF(D$2:D443,G443)+COUNTIF(G$2:G443,G443)</f>
        <v>270</v>
      </c>
      <c r="G443" s="72" t="str">
        <f t="shared" si="620"/>
        <v/>
      </c>
      <c r="H443" s="73" t="str">
        <f>DataEntry!G443</f>
        <v/>
      </c>
      <c r="I443" s="73" t="str">
        <f>DataEntry!H443</f>
        <v/>
      </c>
      <c r="J443" s="158" t="str">
        <f t="shared" si="618"/>
        <v/>
      </c>
      <c r="K443" s="156">
        <f t="shared" si="621"/>
        <v>0</v>
      </c>
      <c r="L443" s="224" t="str">
        <f t="shared" si="622"/>
        <v/>
      </c>
      <c r="M443" s="224" t="str">
        <f t="shared" si="623"/>
        <v/>
      </c>
      <c r="N443" s="236" t="str">
        <f t="shared" si="662"/>
        <v/>
      </c>
      <c r="O443" s="22" t="str">
        <f t="shared" si="663"/>
        <v>TG270</v>
      </c>
      <c r="P443" s="248" t="str">
        <f t="shared" si="624"/>
        <v/>
      </c>
      <c r="Q443" s="22" t="str">
        <f t="shared" si="664"/>
        <v>TG270</v>
      </c>
      <c r="R443" s="248" t="str">
        <f t="shared" si="625"/>
        <v/>
      </c>
      <c r="S443" s="74">
        <f t="shared" si="665"/>
        <v>0</v>
      </c>
      <c r="T443" s="75">
        <f t="shared" si="666"/>
        <v>0</v>
      </c>
      <c r="U443" s="76">
        <f t="shared" si="667"/>
        <v>0</v>
      </c>
      <c r="V443" s="74">
        <f t="shared" si="668"/>
        <v>0</v>
      </c>
      <c r="W443" s="75">
        <f t="shared" si="669"/>
        <v>0</v>
      </c>
      <c r="X443" s="76">
        <f t="shared" si="670"/>
        <v>0</v>
      </c>
      <c r="Y443" s="74">
        <f t="shared" si="671"/>
        <v>0</v>
      </c>
      <c r="Z443" s="75">
        <f t="shared" si="672"/>
        <v>0</v>
      </c>
      <c r="AA443" s="76">
        <f t="shared" si="673"/>
        <v>0</v>
      </c>
      <c r="AB443" s="74">
        <f t="shared" si="674"/>
        <v>0</v>
      </c>
      <c r="AC443" s="75">
        <f t="shared" si="675"/>
        <v>0</v>
      </c>
      <c r="AD443" s="76">
        <f t="shared" si="676"/>
        <v>0</v>
      </c>
      <c r="AE443" s="74">
        <f t="shared" si="677"/>
        <v>0</v>
      </c>
      <c r="AF443" s="75">
        <f t="shared" si="678"/>
        <v>0</v>
      </c>
      <c r="AG443" s="76">
        <f t="shared" si="679"/>
        <v>0</v>
      </c>
      <c r="AH443" s="74">
        <f t="shared" si="680"/>
        <v>0</v>
      </c>
      <c r="AI443" s="75">
        <f t="shared" si="681"/>
        <v>0</v>
      </c>
      <c r="AJ443" s="76">
        <f t="shared" si="682"/>
        <v>0</v>
      </c>
      <c r="AK443" s="74">
        <f t="shared" si="683"/>
        <v>0</v>
      </c>
      <c r="AL443" s="75">
        <f t="shared" si="684"/>
        <v>0</v>
      </c>
      <c r="AM443" s="76">
        <f t="shared" si="685"/>
        <v>0</v>
      </c>
      <c r="AN443" s="74">
        <f t="shared" si="686"/>
        <v>0</v>
      </c>
      <c r="AO443" s="75">
        <f t="shared" si="687"/>
        <v>0</v>
      </c>
      <c r="AP443" s="76">
        <f t="shared" si="688"/>
        <v>0</v>
      </c>
      <c r="AQ443" s="77" t="str">
        <f t="shared" si="626"/>
        <v/>
      </c>
      <c r="AR443" s="77" t="str">
        <f t="shared" si="689"/>
        <v/>
      </c>
      <c r="AS443" s="78" t="str">
        <f t="shared" si="690"/>
        <v/>
      </c>
      <c r="AT443" s="77" t="str">
        <f t="shared" si="691"/>
        <v/>
      </c>
      <c r="AU443" s="79">
        <f t="shared" si="719"/>
        <v>0.1</v>
      </c>
      <c r="AV443" s="139">
        <f>DataEntry!P443</f>
        <v>0</v>
      </c>
      <c r="AW443" s="80" t="str">
        <f t="shared" si="627"/>
        <v/>
      </c>
      <c r="AX443" s="80" t="str">
        <f t="shared" si="628"/>
        <v/>
      </c>
      <c r="AY443" s="80" t="str">
        <f t="shared" si="629"/>
        <v/>
      </c>
      <c r="AZ443" s="92" t="str">
        <f>DataEntry!I443</f>
        <v/>
      </c>
      <c r="BA443" s="93" t="str">
        <f>DataEntry!J443</f>
        <v/>
      </c>
      <c r="BB443" s="92" t="str">
        <f>DataEntry!K443</f>
        <v/>
      </c>
      <c r="BC443" s="93" t="str">
        <f>DataEntry!L443</f>
        <v/>
      </c>
      <c r="BD443" s="92" t="str">
        <f>DataEntry!M443</f>
        <v/>
      </c>
      <c r="BE443" s="93" t="str">
        <f>DataEntry!N443</f>
        <v/>
      </c>
      <c r="BF443" s="77" t="str">
        <f t="shared" si="692"/>
        <v/>
      </c>
      <c r="BG443" s="77" t="str">
        <f t="shared" si="693"/>
        <v/>
      </c>
      <c r="BH443" s="77" t="str">
        <f t="shared" si="694"/>
        <v/>
      </c>
      <c r="BI443" s="83">
        <f t="shared" si="695"/>
        <v>0</v>
      </c>
      <c r="BJ443" s="83">
        <f t="shared" si="696"/>
        <v>0</v>
      </c>
      <c r="BK443" s="83">
        <f t="shared" si="697"/>
        <v>0</v>
      </c>
      <c r="BL443" s="84" t="str">
        <f t="shared" si="630"/>
        <v/>
      </c>
      <c r="BM443" s="84" t="str">
        <f t="shared" si="631"/>
        <v/>
      </c>
      <c r="BN443" s="85" t="str">
        <f t="shared" si="698"/>
        <v/>
      </c>
      <c r="BO443" s="84" t="str">
        <f t="shared" si="632"/>
        <v/>
      </c>
      <c r="BP443" s="84" t="str">
        <f t="shared" si="633"/>
        <v/>
      </c>
      <c r="BQ443" s="84" t="str">
        <f t="shared" si="634"/>
        <v/>
      </c>
      <c r="BR443" s="84" t="str">
        <f t="shared" si="699"/>
        <v/>
      </c>
      <c r="BS443" s="84" t="str">
        <f t="shared" si="699"/>
        <v/>
      </c>
      <c r="BT443" s="84" t="str">
        <f t="shared" si="699"/>
        <v/>
      </c>
      <c r="BU443" s="86" t="str">
        <f t="shared" si="700"/>
        <v/>
      </c>
      <c r="BV443" s="86" t="str">
        <f t="shared" si="700"/>
        <v/>
      </c>
      <c r="BW443" s="86" t="str">
        <f t="shared" si="700"/>
        <v/>
      </c>
      <c r="BX443" s="86" t="str">
        <f t="shared" si="701"/>
        <v/>
      </c>
      <c r="BY443" s="86" t="str">
        <f t="shared" si="701"/>
        <v/>
      </c>
      <c r="BZ443" s="86" t="str">
        <f t="shared" si="701"/>
        <v/>
      </c>
      <c r="CA443" s="83">
        <f>IF(AND(DataEntry!B443&gt;=ExFrom,DataEntry!B443&lt;=ExTo),0,IF(AR443&lt;DS443,0,DB443))</f>
        <v>0</v>
      </c>
      <c r="CB443" s="83">
        <f>IF(AND(DataEntry!B443&gt;=ExFrom,DataEntry!B443&lt;=ExTo),0,IF(AT443&lt;DT443,0,DC443))</f>
        <v>0</v>
      </c>
      <c r="CC443" s="14" t="str">
        <f t="shared" si="702"/>
        <v/>
      </c>
      <c r="CD443" s="72" t="str">
        <f t="shared" si="635"/>
        <v/>
      </c>
      <c r="CE443" s="87" t="str">
        <f t="shared" si="703"/>
        <v/>
      </c>
      <c r="CF443" s="88">
        <f t="shared" si="704"/>
        <v>0</v>
      </c>
      <c r="CG443" s="88">
        <f t="shared" si="705"/>
        <v>0</v>
      </c>
      <c r="CH443" s="87" t="str">
        <f t="shared" si="706"/>
        <v/>
      </c>
      <c r="CI443" s="89">
        <f t="shared" si="636"/>
        <v>1</v>
      </c>
      <c r="CJ443" s="89">
        <f t="shared" si="637"/>
        <v>1</v>
      </c>
      <c r="CK443" s="157">
        <f t="shared" si="638"/>
        <v>0</v>
      </c>
      <c r="CL443" s="90">
        <f t="shared" si="639"/>
        <v>0</v>
      </c>
      <c r="CM443" s="157">
        <f t="shared" si="640"/>
        <v>0</v>
      </c>
      <c r="CN443" s="90">
        <f t="shared" si="641"/>
        <v>0</v>
      </c>
      <c r="CO443" s="157">
        <f t="shared" si="642"/>
        <v>0</v>
      </c>
      <c r="CP443" s="90">
        <f t="shared" si="643"/>
        <v>0</v>
      </c>
      <c r="CQ443" s="157">
        <f t="shared" si="644"/>
        <v>0</v>
      </c>
      <c r="CR443" s="90">
        <f t="shared" si="645"/>
        <v>0</v>
      </c>
      <c r="CS443" s="157">
        <f t="shared" si="646"/>
        <v>0</v>
      </c>
      <c r="CT443" s="90">
        <f t="shared" si="647"/>
        <v>0</v>
      </c>
      <c r="CU443" s="157">
        <f t="shared" si="648"/>
        <v>0</v>
      </c>
      <c r="CV443" s="90">
        <f t="shared" si="649"/>
        <v>0</v>
      </c>
      <c r="CW443" s="157">
        <f t="shared" si="650"/>
        <v>0</v>
      </c>
      <c r="CX443" s="90">
        <f t="shared" si="651"/>
        <v>0</v>
      </c>
      <c r="CY443" s="157">
        <f t="shared" si="652"/>
        <v>0</v>
      </c>
      <c r="CZ443" s="90">
        <f t="shared" si="653"/>
        <v>0</v>
      </c>
      <c r="DA443" s="94" t="str">
        <f>DataEntry!B443</f>
        <v/>
      </c>
      <c r="DB443" s="83">
        <f t="shared" si="654"/>
        <v>0</v>
      </c>
      <c r="DC443" s="83">
        <f t="shared" si="655"/>
        <v>0</v>
      </c>
      <c r="DD443" s="145" t="str">
        <f t="shared" si="707"/>
        <v/>
      </c>
      <c r="DE443" s="145" t="str">
        <f t="shared" si="708"/>
        <v/>
      </c>
      <c r="DF443" s="145" t="str">
        <f t="shared" si="709"/>
        <v/>
      </c>
      <c r="DG443" s="145" t="str">
        <f t="shared" si="710"/>
        <v/>
      </c>
      <c r="DH443" s="145" t="str">
        <f t="shared" si="711"/>
        <v/>
      </c>
      <c r="DI443" s="145" t="str">
        <f t="shared" si="712"/>
        <v/>
      </c>
      <c r="DJ443" s="83">
        <f t="shared" si="713"/>
        <v>0</v>
      </c>
      <c r="DK443" s="83">
        <f t="shared" si="714"/>
        <v>0</v>
      </c>
      <c r="DL443" s="84" t="str">
        <f t="shared" si="715"/>
        <v/>
      </c>
      <c r="DM443" s="14" t="str">
        <f t="shared" si="716"/>
        <v/>
      </c>
      <c r="DN443" s="87">
        <f>IFERROR(DO443*(1-DCFactor)+Results!DP443*DCFactor,"")</f>
        <v>0.2762705882352941</v>
      </c>
      <c r="DO443" s="87">
        <f>(DFactor*Rounds*Number/2+SUM(BV$3:BV431))/(Rounds*Number/2+COUNT(BV$3:BV431))</f>
        <v>0.2656470588235294</v>
      </c>
      <c r="DP443" s="87">
        <f t="shared" si="656"/>
        <v>0.29599999999999999</v>
      </c>
      <c r="DQ443" s="84">
        <f t="shared" si="657"/>
        <v>0</v>
      </c>
      <c r="DR443" s="84">
        <f t="shared" si="658"/>
        <v>0</v>
      </c>
      <c r="DS443" s="87">
        <f t="shared" si="659"/>
        <v>0.33666666666666667</v>
      </c>
      <c r="DT443" s="87">
        <f t="shared" si="660"/>
        <v>0.33666666666666667</v>
      </c>
      <c r="DU443" s="87" t="str">
        <f t="shared" si="661"/>
        <v/>
      </c>
      <c r="DV443" s="86" t="str">
        <f t="shared" si="717"/>
        <v/>
      </c>
      <c r="DW443" s="86" t="str">
        <f t="shared" si="718"/>
        <v/>
      </c>
    </row>
    <row r="444" spans="1:127" x14ac:dyDescent="0.25">
      <c r="A444" s="69">
        <v>442</v>
      </c>
      <c r="B444" s="70" t="str">
        <f>DataEntry!C444</f>
        <v/>
      </c>
      <c r="C444" s="71">
        <f>COUNTIF(D$2:D444,D444)+COUNTIF(G$2:G444,D444)</f>
        <v>272</v>
      </c>
      <c r="D444" s="72" t="str">
        <f t="shared" si="619"/>
        <v/>
      </c>
      <c r="E444" s="70" t="str">
        <f>DataEntry!E444</f>
        <v/>
      </c>
      <c r="F444" s="71">
        <f>COUNTIF(D$2:D444,G444)+COUNTIF(G$2:G444,G444)</f>
        <v>272</v>
      </c>
      <c r="G444" s="72" t="str">
        <f t="shared" si="620"/>
        <v/>
      </c>
      <c r="H444" s="73" t="str">
        <f>DataEntry!G444</f>
        <v/>
      </c>
      <c r="I444" s="73" t="str">
        <f>DataEntry!H444</f>
        <v/>
      </c>
      <c r="J444" s="158" t="str">
        <f t="shared" si="618"/>
        <v/>
      </c>
      <c r="K444" s="156">
        <f t="shared" si="621"/>
        <v>0</v>
      </c>
      <c r="L444" s="224" t="str">
        <f t="shared" si="622"/>
        <v/>
      </c>
      <c r="M444" s="224" t="str">
        <f t="shared" si="623"/>
        <v/>
      </c>
      <c r="N444" s="236" t="str">
        <f t="shared" si="662"/>
        <v/>
      </c>
      <c r="O444" s="22" t="str">
        <f t="shared" si="663"/>
        <v>TG272</v>
      </c>
      <c r="P444" s="248" t="str">
        <f t="shared" si="624"/>
        <v/>
      </c>
      <c r="Q444" s="22" t="str">
        <f t="shared" si="664"/>
        <v>TG272</v>
      </c>
      <c r="R444" s="248" t="str">
        <f t="shared" si="625"/>
        <v/>
      </c>
      <c r="S444" s="74">
        <f t="shared" si="665"/>
        <v>0</v>
      </c>
      <c r="T444" s="75">
        <f t="shared" si="666"/>
        <v>0</v>
      </c>
      <c r="U444" s="76">
        <f t="shared" si="667"/>
        <v>0</v>
      </c>
      <c r="V444" s="74">
        <f t="shared" si="668"/>
        <v>0</v>
      </c>
      <c r="W444" s="75">
        <f t="shared" si="669"/>
        <v>0</v>
      </c>
      <c r="X444" s="76">
        <f t="shared" si="670"/>
        <v>0</v>
      </c>
      <c r="Y444" s="74">
        <f t="shared" si="671"/>
        <v>0</v>
      </c>
      <c r="Z444" s="75">
        <f t="shared" si="672"/>
        <v>0</v>
      </c>
      <c r="AA444" s="76">
        <f t="shared" si="673"/>
        <v>0</v>
      </c>
      <c r="AB444" s="74">
        <f t="shared" si="674"/>
        <v>0</v>
      </c>
      <c r="AC444" s="75">
        <f t="shared" si="675"/>
        <v>0</v>
      </c>
      <c r="AD444" s="76">
        <f t="shared" si="676"/>
        <v>0</v>
      </c>
      <c r="AE444" s="74">
        <f t="shared" si="677"/>
        <v>0</v>
      </c>
      <c r="AF444" s="75">
        <f t="shared" si="678"/>
        <v>0</v>
      </c>
      <c r="AG444" s="76">
        <f t="shared" si="679"/>
        <v>0</v>
      </c>
      <c r="AH444" s="74">
        <f t="shared" si="680"/>
        <v>0</v>
      </c>
      <c r="AI444" s="75">
        <f t="shared" si="681"/>
        <v>0</v>
      </c>
      <c r="AJ444" s="76">
        <f t="shared" si="682"/>
        <v>0</v>
      </c>
      <c r="AK444" s="74">
        <f t="shared" si="683"/>
        <v>0</v>
      </c>
      <c r="AL444" s="75">
        <f t="shared" si="684"/>
        <v>0</v>
      </c>
      <c r="AM444" s="76">
        <f t="shared" si="685"/>
        <v>0</v>
      </c>
      <c r="AN444" s="74">
        <f t="shared" si="686"/>
        <v>0</v>
      </c>
      <c r="AO444" s="75">
        <f t="shared" si="687"/>
        <v>0</v>
      </c>
      <c r="AP444" s="76">
        <f t="shared" si="688"/>
        <v>0</v>
      </c>
      <c r="AQ444" s="77" t="str">
        <f t="shared" si="626"/>
        <v/>
      </c>
      <c r="AR444" s="77" t="str">
        <f t="shared" si="689"/>
        <v/>
      </c>
      <c r="AS444" s="78" t="str">
        <f t="shared" si="690"/>
        <v/>
      </c>
      <c r="AT444" s="77" t="str">
        <f t="shared" si="691"/>
        <v/>
      </c>
      <c r="AU444" s="79">
        <f t="shared" si="719"/>
        <v>0.1</v>
      </c>
      <c r="AV444" s="139">
        <f>DataEntry!P444</f>
        <v>0</v>
      </c>
      <c r="AW444" s="80" t="str">
        <f t="shared" si="627"/>
        <v/>
      </c>
      <c r="AX444" s="80" t="str">
        <f t="shared" si="628"/>
        <v/>
      </c>
      <c r="AY444" s="80" t="str">
        <f t="shared" si="629"/>
        <v/>
      </c>
      <c r="AZ444" s="92" t="str">
        <f>DataEntry!I444</f>
        <v/>
      </c>
      <c r="BA444" s="93" t="str">
        <f>DataEntry!J444</f>
        <v/>
      </c>
      <c r="BB444" s="92" t="str">
        <f>DataEntry!K444</f>
        <v/>
      </c>
      <c r="BC444" s="93" t="str">
        <f>DataEntry!L444</f>
        <v/>
      </c>
      <c r="BD444" s="92" t="str">
        <f>DataEntry!M444</f>
        <v/>
      </c>
      <c r="BE444" s="93" t="str">
        <f>DataEntry!N444</f>
        <v/>
      </c>
      <c r="BF444" s="77" t="str">
        <f t="shared" si="692"/>
        <v/>
      </c>
      <c r="BG444" s="77" t="str">
        <f t="shared" si="693"/>
        <v/>
      </c>
      <c r="BH444" s="77" t="str">
        <f t="shared" si="694"/>
        <v/>
      </c>
      <c r="BI444" s="83">
        <f t="shared" si="695"/>
        <v>0</v>
      </c>
      <c r="BJ444" s="83">
        <f t="shared" si="696"/>
        <v>0</v>
      </c>
      <c r="BK444" s="83">
        <f t="shared" si="697"/>
        <v>0</v>
      </c>
      <c r="BL444" s="84" t="str">
        <f t="shared" si="630"/>
        <v/>
      </c>
      <c r="BM444" s="84" t="str">
        <f t="shared" si="631"/>
        <v/>
      </c>
      <c r="BN444" s="85" t="str">
        <f t="shared" si="698"/>
        <v/>
      </c>
      <c r="BO444" s="84" t="str">
        <f t="shared" si="632"/>
        <v/>
      </c>
      <c r="BP444" s="84" t="str">
        <f t="shared" si="633"/>
        <v/>
      </c>
      <c r="BQ444" s="84" t="str">
        <f t="shared" si="634"/>
        <v/>
      </c>
      <c r="BR444" s="84" t="str">
        <f t="shared" si="699"/>
        <v/>
      </c>
      <c r="BS444" s="84" t="str">
        <f t="shared" si="699"/>
        <v/>
      </c>
      <c r="BT444" s="84" t="str">
        <f t="shared" si="699"/>
        <v/>
      </c>
      <c r="BU444" s="86" t="str">
        <f t="shared" si="700"/>
        <v/>
      </c>
      <c r="BV444" s="86" t="str">
        <f t="shared" si="700"/>
        <v/>
      </c>
      <c r="BW444" s="86" t="str">
        <f t="shared" si="700"/>
        <v/>
      </c>
      <c r="BX444" s="86" t="str">
        <f t="shared" si="701"/>
        <v/>
      </c>
      <c r="BY444" s="86" t="str">
        <f t="shared" si="701"/>
        <v/>
      </c>
      <c r="BZ444" s="86" t="str">
        <f t="shared" si="701"/>
        <v/>
      </c>
      <c r="CA444" s="83">
        <f>IF(AND(DataEntry!B444&gt;=ExFrom,DataEntry!B444&lt;=ExTo),0,IF(AR444&lt;DS444,0,DB444))</f>
        <v>0</v>
      </c>
      <c r="CB444" s="83">
        <f>IF(AND(DataEntry!B444&gt;=ExFrom,DataEntry!B444&lt;=ExTo),0,IF(AT444&lt;DT444,0,DC444))</f>
        <v>0</v>
      </c>
      <c r="CC444" s="14" t="str">
        <f t="shared" si="702"/>
        <v/>
      </c>
      <c r="CD444" s="72" t="str">
        <f t="shared" si="635"/>
        <v/>
      </c>
      <c r="CE444" s="87" t="str">
        <f t="shared" si="703"/>
        <v/>
      </c>
      <c r="CF444" s="88">
        <f t="shared" si="704"/>
        <v>0</v>
      </c>
      <c r="CG444" s="88">
        <f t="shared" si="705"/>
        <v>0</v>
      </c>
      <c r="CH444" s="87" t="str">
        <f t="shared" si="706"/>
        <v/>
      </c>
      <c r="CI444" s="89">
        <f t="shared" si="636"/>
        <v>1</v>
      </c>
      <c r="CJ444" s="89">
        <f t="shared" si="637"/>
        <v>1</v>
      </c>
      <c r="CK444" s="157">
        <f t="shared" si="638"/>
        <v>0</v>
      </c>
      <c r="CL444" s="90">
        <f t="shared" si="639"/>
        <v>0</v>
      </c>
      <c r="CM444" s="157">
        <f t="shared" si="640"/>
        <v>0</v>
      </c>
      <c r="CN444" s="90">
        <f t="shared" si="641"/>
        <v>0</v>
      </c>
      <c r="CO444" s="157">
        <f t="shared" si="642"/>
        <v>0</v>
      </c>
      <c r="CP444" s="90">
        <f t="shared" si="643"/>
        <v>0</v>
      </c>
      <c r="CQ444" s="157">
        <f t="shared" si="644"/>
        <v>0</v>
      </c>
      <c r="CR444" s="90">
        <f t="shared" si="645"/>
        <v>0</v>
      </c>
      <c r="CS444" s="157">
        <f t="shared" si="646"/>
        <v>0</v>
      </c>
      <c r="CT444" s="90">
        <f t="shared" si="647"/>
        <v>0</v>
      </c>
      <c r="CU444" s="157">
        <f t="shared" si="648"/>
        <v>0</v>
      </c>
      <c r="CV444" s="90">
        <f t="shared" si="649"/>
        <v>0</v>
      </c>
      <c r="CW444" s="157">
        <f t="shared" si="650"/>
        <v>0</v>
      </c>
      <c r="CX444" s="90">
        <f t="shared" si="651"/>
        <v>0</v>
      </c>
      <c r="CY444" s="157">
        <f t="shared" si="652"/>
        <v>0</v>
      </c>
      <c r="CZ444" s="90">
        <f t="shared" si="653"/>
        <v>0</v>
      </c>
      <c r="DA444" s="94" t="str">
        <f>DataEntry!B444</f>
        <v/>
      </c>
      <c r="DB444" s="83">
        <f t="shared" si="654"/>
        <v>0</v>
      </c>
      <c r="DC444" s="83">
        <f t="shared" si="655"/>
        <v>0</v>
      </c>
      <c r="DD444" s="145" t="str">
        <f t="shared" si="707"/>
        <v/>
      </c>
      <c r="DE444" s="145" t="str">
        <f t="shared" si="708"/>
        <v/>
      </c>
      <c r="DF444" s="145" t="str">
        <f t="shared" si="709"/>
        <v/>
      </c>
      <c r="DG444" s="145" t="str">
        <f t="shared" si="710"/>
        <v/>
      </c>
      <c r="DH444" s="145" t="str">
        <f t="shared" si="711"/>
        <v/>
      </c>
      <c r="DI444" s="145" t="str">
        <f t="shared" si="712"/>
        <v/>
      </c>
      <c r="DJ444" s="83">
        <f t="shared" si="713"/>
        <v>0</v>
      </c>
      <c r="DK444" s="83">
        <f t="shared" si="714"/>
        <v>0</v>
      </c>
      <c r="DL444" s="84" t="str">
        <f t="shared" si="715"/>
        <v/>
      </c>
      <c r="DM444" s="14" t="str">
        <f t="shared" si="716"/>
        <v/>
      </c>
      <c r="DN444" s="87">
        <f>IFERROR(DO444*(1-DCFactor)+Results!DP444*DCFactor,"")</f>
        <v>0.2762705882352941</v>
      </c>
      <c r="DO444" s="87">
        <f>(DFactor*Rounds*Number/2+SUM(BV$3:BV432))/(Rounds*Number/2+COUNT(BV$3:BV432))</f>
        <v>0.2656470588235294</v>
      </c>
      <c r="DP444" s="87">
        <f t="shared" si="656"/>
        <v>0.29599999999999999</v>
      </c>
      <c r="DQ444" s="84">
        <f t="shared" si="657"/>
        <v>0</v>
      </c>
      <c r="DR444" s="84">
        <f t="shared" si="658"/>
        <v>0</v>
      </c>
      <c r="DS444" s="87">
        <f t="shared" si="659"/>
        <v>0.33666666666666667</v>
      </c>
      <c r="DT444" s="87">
        <f t="shared" si="660"/>
        <v>0.33666666666666667</v>
      </c>
      <c r="DU444" s="87" t="str">
        <f t="shared" si="661"/>
        <v/>
      </c>
      <c r="DV444" s="86" t="str">
        <f t="shared" si="717"/>
        <v/>
      </c>
      <c r="DW444" s="86" t="str">
        <f t="shared" si="718"/>
        <v/>
      </c>
    </row>
    <row r="445" spans="1:127" x14ac:dyDescent="0.25">
      <c r="A445" s="69">
        <v>443</v>
      </c>
      <c r="B445" s="70" t="str">
        <f>DataEntry!C445</f>
        <v/>
      </c>
      <c r="C445" s="71">
        <f>COUNTIF(D$2:D445,D445)+COUNTIF(G$2:G445,D445)</f>
        <v>274</v>
      </c>
      <c r="D445" s="72" t="str">
        <f t="shared" si="619"/>
        <v/>
      </c>
      <c r="E445" s="70" t="str">
        <f>DataEntry!E445</f>
        <v/>
      </c>
      <c r="F445" s="71">
        <f>COUNTIF(D$2:D445,G445)+COUNTIF(G$2:G445,G445)</f>
        <v>274</v>
      </c>
      <c r="G445" s="72" t="str">
        <f t="shared" si="620"/>
        <v/>
      </c>
      <c r="H445" s="73" t="str">
        <f>DataEntry!G445</f>
        <v/>
      </c>
      <c r="I445" s="73" t="str">
        <f>DataEntry!H445</f>
        <v/>
      </c>
      <c r="J445" s="158" t="str">
        <f t="shared" si="618"/>
        <v/>
      </c>
      <c r="K445" s="156">
        <f t="shared" si="621"/>
        <v>0</v>
      </c>
      <c r="L445" s="224" t="str">
        <f t="shared" si="622"/>
        <v/>
      </c>
      <c r="M445" s="224" t="str">
        <f t="shared" si="623"/>
        <v/>
      </c>
      <c r="N445" s="236" t="str">
        <f t="shared" si="662"/>
        <v/>
      </c>
      <c r="O445" s="22" t="str">
        <f t="shared" si="663"/>
        <v>TG274</v>
      </c>
      <c r="P445" s="248" t="str">
        <f t="shared" si="624"/>
        <v/>
      </c>
      <c r="Q445" s="22" t="str">
        <f t="shared" si="664"/>
        <v>TG274</v>
      </c>
      <c r="R445" s="248" t="str">
        <f t="shared" si="625"/>
        <v/>
      </c>
      <c r="S445" s="74">
        <f t="shared" si="665"/>
        <v>0</v>
      </c>
      <c r="T445" s="75">
        <f t="shared" si="666"/>
        <v>0</v>
      </c>
      <c r="U445" s="76">
        <f t="shared" si="667"/>
        <v>0</v>
      </c>
      <c r="V445" s="74">
        <f t="shared" si="668"/>
        <v>0</v>
      </c>
      <c r="W445" s="75">
        <f t="shared" si="669"/>
        <v>0</v>
      </c>
      <c r="X445" s="76">
        <f t="shared" si="670"/>
        <v>0</v>
      </c>
      <c r="Y445" s="74">
        <f t="shared" si="671"/>
        <v>0</v>
      </c>
      <c r="Z445" s="75">
        <f t="shared" si="672"/>
        <v>0</v>
      </c>
      <c r="AA445" s="76">
        <f t="shared" si="673"/>
        <v>0</v>
      </c>
      <c r="AB445" s="74">
        <f t="shared" si="674"/>
        <v>0</v>
      </c>
      <c r="AC445" s="75">
        <f t="shared" si="675"/>
        <v>0</v>
      </c>
      <c r="AD445" s="76">
        <f t="shared" si="676"/>
        <v>0</v>
      </c>
      <c r="AE445" s="74">
        <f t="shared" si="677"/>
        <v>0</v>
      </c>
      <c r="AF445" s="75">
        <f t="shared" si="678"/>
        <v>0</v>
      </c>
      <c r="AG445" s="76">
        <f t="shared" si="679"/>
        <v>0</v>
      </c>
      <c r="AH445" s="74">
        <f t="shared" si="680"/>
        <v>0</v>
      </c>
      <c r="AI445" s="75">
        <f t="shared" si="681"/>
        <v>0</v>
      </c>
      <c r="AJ445" s="76">
        <f t="shared" si="682"/>
        <v>0</v>
      </c>
      <c r="AK445" s="74">
        <f t="shared" si="683"/>
        <v>0</v>
      </c>
      <c r="AL445" s="75">
        <f t="shared" si="684"/>
        <v>0</v>
      </c>
      <c r="AM445" s="76">
        <f t="shared" si="685"/>
        <v>0</v>
      </c>
      <c r="AN445" s="74">
        <f t="shared" si="686"/>
        <v>0</v>
      </c>
      <c r="AO445" s="75">
        <f t="shared" si="687"/>
        <v>0</v>
      </c>
      <c r="AP445" s="76">
        <f t="shared" si="688"/>
        <v>0</v>
      </c>
      <c r="AQ445" s="77" t="str">
        <f t="shared" si="626"/>
        <v/>
      </c>
      <c r="AR445" s="77" t="str">
        <f t="shared" si="689"/>
        <v/>
      </c>
      <c r="AS445" s="78" t="str">
        <f t="shared" si="690"/>
        <v/>
      </c>
      <c r="AT445" s="77" t="str">
        <f t="shared" si="691"/>
        <v/>
      </c>
      <c r="AU445" s="79">
        <f t="shared" si="719"/>
        <v>0.1</v>
      </c>
      <c r="AV445" s="139">
        <f>DataEntry!P445</f>
        <v>0</v>
      </c>
      <c r="AW445" s="80" t="str">
        <f t="shared" si="627"/>
        <v/>
      </c>
      <c r="AX445" s="80" t="str">
        <f t="shared" si="628"/>
        <v/>
      </c>
      <c r="AY445" s="80" t="str">
        <f t="shared" si="629"/>
        <v/>
      </c>
      <c r="AZ445" s="92" t="str">
        <f>DataEntry!I445</f>
        <v/>
      </c>
      <c r="BA445" s="93" t="str">
        <f>DataEntry!J445</f>
        <v/>
      </c>
      <c r="BB445" s="92" t="str">
        <f>DataEntry!K445</f>
        <v/>
      </c>
      <c r="BC445" s="93" t="str">
        <f>DataEntry!L445</f>
        <v/>
      </c>
      <c r="BD445" s="92" t="str">
        <f>DataEntry!M445</f>
        <v/>
      </c>
      <c r="BE445" s="93" t="str">
        <f>DataEntry!N445</f>
        <v/>
      </c>
      <c r="BF445" s="77" t="str">
        <f t="shared" si="692"/>
        <v/>
      </c>
      <c r="BG445" s="77" t="str">
        <f t="shared" si="693"/>
        <v/>
      </c>
      <c r="BH445" s="77" t="str">
        <f t="shared" si="694"/>
        <v/>
      </c>
      <c r="BI445" s="83">
        <f t="shared" si="695"/>
        <v>0</v>
      </c>
      <c r="BJ445" s="83">
        <f t="shared" si="696"/>
        <v>0</v>
      </c>
      <c r="BK445" s="83">
        <f t="shared" si="697"/>
        <v>0</v>
      </c>
      <c r="BL445" s="84" t="str">
        <f t="shared" si="630"/>
        <v/>
      </c>
      <c r="BM445" s="84" t="str">
        <f t="shared" si="631"/>
        <v/>
      </c>
      <c r="BN445" s="85" t="str">
        <f t="shared" si="698"/>
        <v/>
      </c>
      <c r="BO445" s="84" t="str">
        <f t="shared" si="632"/>
        <v/>
      </c>
      <c r="BP445" s="84" t="str">
        <f t="shared" si="633"/>
        <v/>
      </c>
      <c r="BQ445" s="84" t="str">
        <f t="shared" si="634"/>
        <v/>
      </c>
      <c r="BR445" s="84" t="str">
        <f t="shared" si="699"/>
        <v/>
      </c>
      <c r="BS445" s="84" t="str">
        <f t="shared" si="699"/>
        <v/>
      </c>
      <c r="BT445" s="84" t="str">
        <f t="shared" si="699"/>
        <v/>
      </c>
      <c r="BU445" s="86" t="str">
        <f t="shared" si="700"/>
        <v/>
      </c>
      <c r="BV445" s="86" t="str">
        <f t="shared" si="700"/>
        <v/>
      </c>
      <c r="BW445" s="86" t="str">
        <f t="shared" si="700"/>
        <v/>
      </c>
      <c r="BX445" s="86" t="str">
        <f t="shared" si="701"/>
        <v/>
      </c>
      <c r="BY445" s="86" t="str">
        <f t="shared" si="701"/>
        <v/>
      </c>
      <c r="BZ445" s="86" t="str">
        <f t="shared" si="701"/>
        <v/>
      </c>
      <c r="CA445" s="83">
        <f>IF(AND(DataEntry!B445&gt;=ExFrom,DataEntry!B445&lt;=ExTo),0,IF(AR445&lt;DS445,0,DB445))</f>
        <v>0</v>
      </c>
      <c r="CB445" s="83">
        <f>IF(AND(DataEntry!B445&gt;=ExFrom,DataEntry!B445&lt;=ExTo),0,IF(AT445&lt;DT445,0,DC445))</f>
        <v>0</v>
      </c>
      <c r="CC445" s="14" t="str">
        <f t="shared" si="702"/>
        <v/>
      </c>
      <c r="CD445" s="72" t="str">
        <f t="shared" si="635"/>
        <v/>
      </c>
      <c r="CE445" s="87" t="str">
        <f t="shared" si="703"/>
        <v/>
      </c>
      <c r="CF445" s="88">
        <f t="shared" si="704"/>
        <v>0</v>
      </c>
      <c r="CG445" s="88">
        <f t="shared" si="705"/>
        <v>0</v>
      </c>
      <c r="CH445" s="87" t="str">
        <f t="shared" si="706"/>
        <v/>
      </c>
      <c r="CI445" s="89">
        <f t="shared" si="636"/>
        <v>1</v>
      </c>
      <c r="CJ445" s="89">
        <f t="shared" si="637"/>
        <v>1</v>
      </c>
      <c r="CK445" s="157">
        <f t="shared" si="638"/>
        <v>0</v>
      </c>
      <c r="CL445" s="90">
        <f t="shared" si="639"/>
        <v>0</v>
      </c>
      <c r="CM445" s="157">
        <f t="shared" si="640"/>
        <v>0</v>
      </c>
      <c r="CN445" s="90">
        <f t="shared" si="641"/>
        <v>0</v>
      </c>
      <c r="CO445" s="157">
        <f t="shared" si="642"/>
        <v>0</v>
      </c>
      <c r="CP445" s="90">
        <f t="shared" si="643"/>
        <v>0</v>
      </c>
      <c r="CQ445" s="157">
        <f t="shared" si="644"/>
        <v>0</v>
      </c>
      <c r="CR445" s="90">
        <f t="shared" si="645"/>
        <v>0</v>
      </c>
      <c r="CS445" s="157">
        <f t="shared" si="646"/>
        <v>0</v>
      </c>
      <c r="CT445" s="90">
        <f t="shared" si="647"/>
        <v>0</v>
      </c>
      <c r="CU445" s="157">
        <f t="shared" si="648"/>
        <v>0</v>
      </c>
      <c r="CV445" s="90">
        <f t="shared" si="649"/>
        <v>0</v>
      </c>
      <c r="CW445" s="157">
        <f t="shared" si="650"/>
        <v>0</v>
      </c>
      <c r="CX445" s="90">
        <f t="shared" si="651"/>
        <v>0</v>
      </c>
      <c r="CY445" s="157">
        <f t="shared" si="652"/>
        <v>0</v>
      </c>
      <c r="CZ445" s="90">
        <f t="shared" si="653"/>
        <v>0</v>
      </c>
      <c r="DA445" s="94" t="str">
        <f>DataEntry!B445</f>
        <v/>
      </c>
      <c r="DB445" s="83">
        <f t="shared" si="654"/>
        <v>0</v>
      </c>
      <c r="DC445" s="83">
        <f t="shared" si="655"/>
        <v>0</v>
      </c>
      <c r="DD445" s="145" t="str">
        <f t="shared" si="707"/>
        <v/>
      </c>
      <c r="DE445" s="145" t="str">
        <f t="shared" si="708"/>
        <v/>
      </c>
      <c r="DF445" s="145" t="str">
        <f t="shared" si="709"/>
        <v/>
      </c>
      <c r="DG445" s="145" t="str">
        <f t="shared" si="710"/>
        <v/>
      </c>
      <c r="DH445" s="145" t="str">
        <f t="shared" si="711"/>
        <v/>
      </c>
      <c r="DI445" s="145" t="str">
        <f t="shared" si="712"/>
        <v/>
      </c>
      <c r="DJ445" s="83">
        <f t="shared" si="713"/>
        <v>0</v>
      </c>
      <c r="DK445" s="83">
        <f t="shared" si="714"/>
        <v>0</v>
      </c>
      <c r="DL445" s="84" t="str">
        <f t="shared" si="715"/>
        <v/>
      </c>
      <c r="DM445" s="14" t="str">
        <f t="shared" si="716"/>
        <v/>
      </c>
      <c r="DN445" s="87">
        <f>IFERROR(DO445*(1-DCFactor)+Results!DP445*DCFactor,"")</f>
        <v>0.2762705882352941</v>
      </c>
      <c r="DO445" s="87">
        <f>(DFactor*Rounds*Number/2+SUM(BV$3:BV433))/(Rounds*Number/2+COUNT(BV$3:BV433))</f>
        <v>0.2656470588235294</v>
      </c>
      <c r="DP445" s="87">
        <f t="shared" si="656"/>
        <v>0.29599999999999999</v>
      </c>
      <c r="DQ445" s="84">
        <f t="shared" si="657"/>
        <v>0</v>
      </c>
      <c r="DR445" s="84">
        <f t="shared" si="658"/>
        <v>0</v>
      </c>
      <c r="DS445" s="87">
        <f t="shared" si="659"/>
        <v>0.33666666666666667</v>
      </c>
      <c r="DT445" s="87">
        <f t="shared" si="660"/>
        <v>0.33666666666666667</v>
      </c>
      <c r="DU445" s="87" t="str">
        <f t="shared" si="661"/>
        <v/>
      </c>
      <c r="DV445" s="86" t="str">
        <f t="shared" si="717"/>
        <v/>
      </c>
      <c r="DW445" s="86" t="str">
        <f t="shared" si="718"/>
        <v/>
      </c>
    </row>
    <row r="446" spans="1:127" x14ac:dyDescent="0.25">
      <c r="A446" s="69">
        <v>444</v>
      </c>
      <c r="B446" s="70" t="str">
        <f>DataEntry!C446</f>
        <v/>
      </c>
      <c r="C446" s="71">
        <f>COUNTIF(D$2:D446,D446)+COUNTIF(G$2:G446,D446)</f>
        <v>276</v>
      </c>
      <c r="D446" s="72" t="str">
        <f t="shared" si="619"/>
        <v/>
      </c>
      <c r="E446" s="70" t="str">
        <f>DataEntry!E446</f>
        <v/>
      </c>
      <c r="F446" s="71">
        <f>COUNTIF(D$2:D446,G446)+COUNTIF(G$2:G446,G446)</f>
        <v>276</v>
      </c>
      <c r="G446" s="72" t="str">
        <f t="shared" si="620"/>
        <v/>
      </c>
      <c r="H446" s="73" t="str">
        <f>DataEntry!G446</f>
        <v/>
      </c>
      <c r="I446" s="73" t="str">
        <f>DataEntry!H446</f>
        <v/>
      </c>
      <c r="J446" s="158" t="str">
        <f t="shared" si="618"/>
        <v/>
      </c>
      <c r="K446" s="156">
        <f t="shared" si="621"/>
        <v>0</v>
      </c>
      <c r="L446" s="224" t="str">
        <f t="shared" si="622"/>
        <v/>
      </c>
      <c r="M446" s="224" t="str">
        <f t="shared" si="623"/>
        <v/>
      </c>
      <c r="N446" s="236" t="str">
        <f t="shared" si="662"/>
        <v/>
      </c>
      <c r="O446" s="22" t="str">
        <f t="shared" si="663"/>
        <v>TG276</v>
      </c>
      <c r="P446" s="248" t="str">
        <f t="shared" si="624"/>
        <v/>
      </c>
      <c r="Q446" s="22" t="str">
        <f t="shared" si="664"/>
        <v>TG276</v>
      </c>
      <c r="R446" s="248" t="str">
        <f t="shared" si="625"/>
        <v/>
      </c>
      <c r="S446" s="74">
        <f t="shared" si="665"/>
        <v>0</v>
      </c>
      <c r="T446" s="75">
        <f t="shared" si="666"/>
        <v>0</v>
      </c>
      <c r="U446" s="76">
        <f t="shared" si="667"/>
        <v>0</v>
      </c>
      <c r="V446" s="74">
        <f t="shared" si="668"/>
        <v>0</v>
      </c>
      <c r="W446" s="75">
        <f t="shared" si="669"/>
        <v>0</v>
      </c>
      <c r="X446" s="76">
        <f t="shared" si="670"/>
        <v>0</v>
      </c>
      <c r="Y446" s="74">
        <f t="shared" si="671"/>
        <v>0</v>
      </c>
      <c r="Z446" s="75">
        <f t="shared" si="672"/>
        <v>0</v>
      </c>
      <c r="AA446" s="76">
        <f t="shared" si="673"/>
        <v>0</v>
      </c>
      <c r="AB446" s="74">
        <f t="shared" si="674"/>
        <v>0</v>
      </c>
      <c r="AC446" s="75">
        <f t="shared" si="675"/>
        <v>0</v>
      </c>
      <c r="AD446" s="76">
        <f t="shared" si="676"/>
        <v>0</v>
      </c>
      <c r="AE446" s="74">
        <f t="shared" si="677"/>
        <v>0</v>
      </c>
      <c r="AF446" s="75">
        <f t="shared" si="678"/>
        <v>0</v>
      </c>
      <c r="AG446" s="76">
        <f t="shared" si="679"/>
        <v>0</v>
      </c>
      <c r="AH446" s="74">
        <f t="shared" si="680"/>
        <v>0</v>
      </c>
      <c r="AI446" s="75">
        <f t="shared" si="681"/>
        <v>0</v>
      </c>
      <c r="AJ446" s="76">
        <f t="shared" si="682"/>
        <v>0</v>
      </c>
      <c r="AK446" s="74">
        <f t="shared" si="683"/>
        <v>0</v>
      </c>
      <c r="AL446" s="75">
        <f t="shared" si="684"/>
        <v>0</v>
      </c>
      <c r="AM446" s="76">
        <f t="shared" si="685"/>
        <v>0</v>
      </c>
      <c r="AN446" s="74">
        <f t="shared" si="686"/>
        <v>0</v>
      </c>
      <c r="AO446" s="75">
        <f t="shared" si="687"/>
        <v>0</v>
      </c>
      <c r="AP446" s="76">
        <f t="shared" si="688"/>
        <v>0</v>
      </c>
      <c r="AQ446" s="77" t="str">
        <f t="shared" si="626"/>
        <v/>
      </c>
      <c r="AR446" s="77" t="str">
        <f t="shared" si="689"/>
        <v/>
      </c>
      <c r="AS446" s="78" t="str">
        <f t="shared" si="690"/>
        <v/>
      </c>
      <c r="AT446" s="77" t="str">
        <f t="shared" si="691"/>
        <v/>
      </c>
      <c r="AU446" s="79">
        <f t="shared" si="719"/>
        <v>0.1</v>
      </c>
      <c r="AV446" s="139">
        <f>DataEntry!P446</f>
        <v>0</v>
      </c>
      <c r="AW446" s="80" t="str">
        <f t="shared" si="627"/>
        <v/>
      </c>
      <c r="AX446" s="80" t="str">
        <f t="shared" si="628"/>
        <v/>
      </c>
      <c r="AY446" s="80" t="str">
        <f t="shared" si="629"/>
        <v/>
      </c>
      <c r="AZ446" s="92" t="str">
        <f>DataEntry!I446</f>
        <v/>
      </c>
      <c r="BA446" s="93" t="str">
        <f>DataEntry!J446</f>
        <v/>
      </c>
      <c r="BB446" s="92" t="str">
        <f>DataEntry!K446</f>
        <v/>
      </c>
      <c r="BC446" s="93" t="str">
        <f>DataEntry!L446</f>
        <v/>
      </c>
      <c r="BD446" s="92" t="str">
        <f>DataEntry!M446</f>
        <v/>
      </c>
      <c r="BE446" s="93" t="str">
        <f>DataEntry!N446</f>
        <v/>
      </c>
      <c r="BF446" s="77" t="str">
        <f t="shared" si="692"/>
        <v/>
      </c>
      <c r="BG446" s="77" t="str">
        <f t="shared" si="693"/>
        <v/>
      </c>
      <c r="BH446" s="77" t="str">
        <f t="shared" si="694"/>
        <v/>
      </c>
      <c r="BI446" s="83">
        <f t="shared" si="695"/>
        <v>0</v>
      </c>
      <c r="BJ446" s="83">
        <f t="shared" si="696"/>
        <v>0</v>
      </c>
      <c r="BK446" s="83">
        <f t="shared" si="697"/>
        <v>0</v>
      </c>
      <c r="BL446" s="84" t="str">
        <f t="shared" si="630"/>
        <v/>
      </c>
      <c r="BM446" s="84" t="str">
        <f t="shared" si="631"/>
        <v/>
      </c>
      <c r="BN446" s="85" t="str">
        <f t="shared" si="698"/>
        <v/>
      </c>
      <c r="BO446" s="84" t="str">
        <f t="shared" si="632"/>
        <v/>
      </c>
      <c r="BP446" s="84" t="str">
        <f t="shared" si="633"/>
        <v/>
      </c>
      <c r="BQ446" s="84" t="str">
        <f t="shared" si="634"/>
        <v/>
      </c>
      <c r="BR446" s="84" t="str">
        <f t="shared" si="699"/>
        <v/>
      </c>
      <c r="BS446" s="84" t="str">
        <f t="shared" si="699"/>
        <v/>
      </c>
      <c r="BT446" s="84" t="str">
        <f t="shared" si="699"/>
        <v/>
      </c>
      <c r="BU446" s="86" t="str">
        <f t="shared" si="700"/>
        <v/>
      </c>
      <c r="BV446" s="86" t="str">
        <f t="shared" si="700"/>
        <v/>
      </c>
      <c r="BW446" s="86" t="str">
        <f t="shared" si="700"/>
        <v/>
      </c>
      <c r="BX446" s="86" t="str">
        <f t="shared" si="701"/>
        <v/>
      </c>
      <c r="BY446" s="86" t="str">
        <f t="shared" si="701"/>
        <v/>
      </c>
      <c r="BZ446" s="86" t="str">
        <f t="shared" si="701"/>
        <v/>
      </c>
      <c r="CA446" s="83">
        <f>IF(AND(DataEntry!B446&gt;=ExFrom,DataEntry!B446&lt;=ExTo),0,IF(AR446&lt;DS446,0,DB446))</f>
        <v>0</v>
      </c>
      <c r="CB446" s="83">
        <f>IF(AND(DataEntry!B446&gt;=ExFrom,DataEntry!B446&lt;=ExTo),0,IF(AT446&lt;DT446,0,DC446))</f>
        <v>0</v>
      </c>
      <c r="CC446" s="14" t="str">
        <f t="shared" si="702"/>
        <v/>
      </c>
      <c r="CD446" s="72" t="str">
        <f t="shared" si="635"/>
        <v/>
      </c>
      <c r="CE446" s="87" t="str">
        <f t="shared" si="703"/>
        <v/>
      </c>
      <c r="CF446" s="88">
        <f t="shared" si="704"/>
        <v>0</v>
      </c>
      <c r="CG446" s="88">
        <f t="shared" si="705"/>
        <v>0</v>
      </c>
      <c r="CH446" s="87" t="str">
        <f t="shared" si="706"/>
        <v/>
      </c>
      <c r="CI446" s="89">
        <f t="shared" si="636"/>
        <v>1</v>
      </c>
      <c r="CJ446" s="89">
        <f t="shared" si="637"/>
        <v>1</v>
      </c>
      <c r="CK446" s="157">
        <f t="shared" si="638"/>
        <v>0</v>
      </c>
      <c r="CL446" s="90">
        <f t="shared" si="639"/>
        <v>0</v>
      </c>
      <c r="CM446" s="157">
        <f t="shared" si="640"/>
        <v>0</v>
      </c>
      <c r="CN446" s="90">
        <f t="shared" si="641"/>
        <v>0</v>
      </c>
      <c r="CO446" s="157">
        <f t="shared" si="642"/>
        <v>0</v>
      </c>
      <c r="CP446" s="90">
        <f t="shared" si="643"/>
        <v>0</v>
      </c>
      <c r="CQ446" s="157">
        <f t="shared" si="644"/>
        <v>0</v>
      </c>
      <c r="CR446" s="90">
        <f t="shared" si="645"/>
        <v>0</v>
      </c>
      <c r="CS446" s="157">
        <f t="shared" si="646"/>
        <v>0</v>
      </c>
      <c r="CT446" s="90">
        <f t="shared" si="647"/>
        <v>0</v>
      </c>
      <c r="CU446" s="157">
        <f t="shared" si="648"/>
        <v>0</v>
      </c>
      <c r="CV446" s="90">
        <f t="shared" si="649"/>
        <v>0</v>
      </c>
      <c r="CW446" s="157">
        <f t="shared" si="650"/>
        <v>0</v>
      </c>
      <c r="CX446" s="90">
        <f t="shared" si="651"/>
        <v>0</v>
      </c>
      <c r="CY446" s="157">
        <f t="shared" si="652"/>
        <v>0</v>
      </c>
      <c r="CZ446" s="90">
        <f t="shared" si="653"/>
        <v>0</v>
      </c>
      <c r="DA446" s="94" t="str">
        <f>DataEntry!B446</f>
        <v/>
      </c>
      <c r="DB446" s="83">
        <f t="shared" si="654"/>
        <v>0</v>
      </c>
      <c r="DC446" s="83">
        <f t="shared" si="655"/>
        <v>0</v>
      </c>
      <c r="DD446" s="145" t="str">
        <f t="shared" si="707"/>
        <v/>
      </c>
      <c r="DE446" s="145" t="str">
        <f t="shared" si="708"/>
        <v/>
      </c>
      <c r="DF446" s="145" t="str">
        <f t="shared" si="709"/>
        <v/>
      </c>
      <c r="DG446" s="145" t="str">
        <f t="shared" si="710"/>
        <v/>
      </c>
      <c r="DH446" s="145" t="str">
        <f t="shared" si="711"/>
        <v/>
      </c>
      <c r="DI446" s="145" t="str">
        <f t="shared" si="712"/>
        <v/>
      </c>
      <c r="DJ446" s="83">
        <f t="shared" si="713"/>
        <v>0</v>
      </c>
      <c r="DK446" s="83">
        <f t="shared" si="714"/>
        <v>0</v>
      </c>
      <c r="DL446" s="84" t="str">
        <f t="shared" si="715"/>
        <v/>
      </c>
      <c r="DM446" s="14" t="str">
        <f t="shared" si="716"/>
        <v/>
      </c>
      <c r="DN446" s="87">
        <f>IFERROR(DO446*(1-DCFactor)+Results!DP446*DCFactor,"")</f>
        <v>0.2762705882352941</v>
      </c>
      <c r="DO446" s="87">
        <f>(DFactor*Rounds*Number/2+SUM(BV$3:BV434))/(Rounds*Number/2+COUNT(BV$3:BV434))</f>
        <v>0.2656470588235294</v>
      </c>
      <c r="DP446" s="87">
        <f t="shared" si="656"/>
        <v>0.29599999999999999</v>
      </c>
      <c r="DQ446" s="84">
        <f t="shared" si="657"/>
        <v>0</v>
      </c>
      <c r="DR446" s="84">
        <f t="shared" si="658"/>
        <v>0</v>
      </c>
      <c r="DS446" s="87">
        <f t="shared" si="659"/>
        <v>0.33666666666666667</v>
      </c>
      <c r="DT446" s="87">
        <f t="shared" si="660"/>
        <v>0.33666666666666667</v>
      </c>
      <c r="DU446" s="87" t="str">
        <f t="shared" si="661"/>
        <v/>
      </c>
      <c r="DV446" s="86" t="str">
        <f t="shared" si="717"/>
        <v/>
      </c>
      <c r="DW446" s="86" t="str">
        <f t="shared" si="718"/>
        <v/>
      </c>
    </row>
    <row r="447" spans="1:127" x14ac:dyDescent="0.25">
      <c r="A447" s="69">
        <v>445</v>
      </c>
      <c r="B447" s="70" t="str">
        <f>DataEntry!C447</f>
        <v/>
      </c>
      <c r="C447" s="71">
        <f>COUNTIF(D$2:D447,D447)+COUNTIF(G$2:G447,D447)</f>
        <v>278</v>
      </c>
      <c r="D447" s="72" t="str">
        <f t="shared" si="619"/>
        <v/>
      </c>
      <c r="E447" s="70" t="str">
        <f>DataEntry!E447</f>
        <v/>
      </c>
      <c r="F447" s="71">
        <f>COUNTIF(D$2:D447,G447)+COUNTIF(G$2:G447,G447)</f>
        <v>278</v>
      </c>
      <c r="G447" s="72" t="str">
        <f t="shared" si="620"/>
        <v/>
      </c>
      <c r="H447" s="73" t="str">
        <f>DataEntry!G447</f>
        <v/>
      </c>
      <c r="I447" s="73" t="str">
        <f>DataEntry!H447</f>
        <v/>
      </c>
      <c r="J447" s="158" t="str">
        <f t="shared" si="618"/>
        <v/>
      </c>
      <c r="K447" s="156">
        <f t="shared" si="621"/>
        <v>0</v>
      </c>
      <c r="L447" s="224" t="str">
        <f t="shared" si="622"/>
        <v/>
      </c>
      <c r="M447" s="224" t="str">
        <f t="shared" si="623"/>
        <v/>
      </c>
      <c r="N447" s="236" t="str">
        <f t="shared" si="662"/>
        <v/>
      </c>
      <c r="O447" s="22" t="str">
        <f t="shared" si="663"/>
        <v>TG278</v>
      </c>
      <c r="P447" s="248" t="str">
        <f t="shared" si="624"/>
        <v/>
      </c>
      <c r="Q447" s="22" t="str">
        <f t="shared" si="664"/>
        <v>TG278</v>
      </c>
      <c r="R447" s="248" t="str">
        <f t="shared" si="625"/>
        <v/>
      </c>
      <c r="S447" s="74">
        <f t="shared" si="665"/>
        <v>0</v>
      </c>
      <c r="T447" s="75">
        <f t="shared" si="666"/>
        <v>0</v>
      </c>
      <c r="U447" s="76">
        <f t="shared" si="667"/>
        <v>0</v>
      </c>
      <c r="V447" s="74">
        <f t="shared" si="668"/>
        <v>0</v>
      </c>
      <c r="W447" s="75">
        <f t="shared" si="669"/>
        <v>0</v>
      </c>
      <c r="X447" s="76">
        <f t="shared" si="670"/>
        <v>0</v>
      </c>
      <c r="Y447" s="74">
        <f t="shared" si="671"/>
        <v>0</v>
      </c>
      <c r="Z447" s="75">
        <f t="shared" si="672"/>
        <v>0</v>
      </c>
      <c r="AA447" s="76">
        <f t="shared" si="673"/>
        <v>0</v>
      </c>
      <c r="AB447" s="74">
        <f t="shared" si="674"/>
        <v>0</v>
      </c>
      <c r="AC447" s="75">
        <f t="shared" si="675"/>
        <v>0</v>
      </c>
      <c r="AD447" s="76">
        <f t="shared" si="676"/>
        <v>0</v>
      </c>
      <c r="AE447" s="74">
        <f t="shared" si="677"/>
        <v>0</v>
      </c>
      <c r="AF447" s="75">
        <f t="shared" si="678"/>
        <v>0</v>
      </c>
      <c r="AG447" s="76">
        <f t="shared" si="679"/>
        <v>0</v>
      </c>
      <c r="AH447" s="74">
        <f t="shared" si="680"/>
        <v>0</v>
      </c>
      <c r="AI447" s="75">
        <f t="shared" si="681"/>
        <v>0</v>
      </c>
      <c r="AJ447" s="76">
        <f t="shared" si="682"/>
        <v>0</v>
      </c>
      <c r="AK447" s="74">
        <f t="shared" si="683"/>
        <v>0</v>
      </c>
      <c r="AL447" s="75">
        <f t="shared" si="684"/>
        <v>0</v>
      </c>
      <c r="AM447" s="76">
        <f t="shared" si="685"/>
        <v>0</v>
      </c>
      <c r="AN447" s="74">
        <f t="shared" si="686"/>
        <v>0</v>
      </c>
      <c r="AO447" s="75">
        <f t="shared" si="687"/>
        <v>0</v>
      </c>
      <c r="AP447" s="76">
        <f t="shared" si="688"/>
        <v>0</v>
      </c>
      <c r="AQ447" s="77" t="str">
        <f t="shared" si="626"/>
        <v/>
      </c>
      <c r="AR447" s="77" t="str">
        <f t="shared" si="689"/>
        <v/>
      </c>
      <c r="AS447" s="78" t="str">
        <f t="shared" si="690"/>
        <v/>
      </c>
      <c r="AT447" s="77" t="str">
        <f t="shared" si="691"/>
        <v/>
      </c>
      <c r="AU447" s="79">
        <f t="shared" si="719"/>
        <v>0.1</v>
      </c>
      <c r="AV447" s="139">
        <f>DataEntry!P447</f>
        <v>0</v>
      </c>
      <c r="AW447" s="80" t="str">
        <f t="shared" si="627"/>
        <v/>
      </c>
      <c r="AX447" s="80" t="str">
        <f t="shared" si="628"/>
        <v/>
      </c>
      <c r="AY447" s="80" t="str">
        <f t="shared" si="629"/>
        <v/>
      </c>
      <c r="AZ447" s="92" t="str">
        <f>DataEntry!I447</f>
        <v/>
      </c>
      <c r="BA447" s="93" t="str">
        <f>DataEntry!J447</f>
        <v/>
      </c>
      <c r="BB447" s="92" t="str">
        <f>DataEntry!K447</f>
        <v/>
      </c>
      <c r="BC447" s="93" t="str">
        <f>DataEntry!L447</f>
        <v/>
      </c>
      <c r="BD447" s="92" t="str">
        <f>DataEntry!M447</f>
        <v/>
      </c>
      <c r="BE447" s="93" t="str">
        <f>DataEntry!N447</f>
        <v/>
      </c>
      <c r="BF447" s="77" t="str">
        <f t="shared" si="692"/>
        <v/>
      </c>
      <c r="BG447" s="77" t="str">
        <f t="shared" si="693"/>
        <v/>
      </c>
      <c r="BH447" s="77" t="str">
        <f t="shared" si="694"/>
        <v/>
      </c>
      <c r="BI447" s="83">
        <f t="shared" si="695"/>
        <v>0</v>
      </c>
      <c r="BJ447" s="83">
        <f t="shared" si="696"/>
        <v>0</v>
      </c>
      <c r="BK447" s="83">
        <f t="shared" si="697"/>
        <v>0</v>
      </c>
      <c r="BL447" s="84" t="str">
        <f t="shared" si="630"/>
        <v/>
      </c>
      <c r="BM447" s="84" t="str">
        <f t="shared" si="631"/>
        <v/>
      </c>
      <c r="BN447" s="85" t="str">
        <f t="shared" si="698"/>
        <v/>
      </c>
      <c r="BO447" s="84" t="str">
        <f t="shared" si="632"/>
        <v/>
      </c>
      <c r="BP447" s="84" t="str">
        <f t="shared" si="633"/>
        <v/>
      </c>
      <c r="BQ447" s="84" t="str">
        <f t="shared" si="634"/>
        <v/>
      </c>
      <c r="BR447" s="84" t="str">
        <f t="shared" si="699"/>
        <v/>
      </c>
      <c r="BS447" s="84" t="str">
        <f t="shared" si="699"/>
        <v/>
      </c>
      <c r="BT447" s="84" t="str">
        <f t="shared" si="699"/>
        <v/>
      </c>
      <c r="BU447" s="86" t="str">
        <f t="shared" si="700"/>
        <v/>
      </c>
      <c r="BV447" s="86" t="str">
        <f t="shared" si="700"/>
        <v/>
      </c>
      <c r="BW447" s="86" t="str">
        <f t="shared" si="700"/>
        <v/>
      </c>
      <c r="BX447" s="86" t="str">
        <f t="shared" si="701"/>
        <v/>
      </c>
      <c r="BY447" s="86" t="str">
        <f t="shared" si="701"/>
        <v/>
      </c>
      <c r="BZ447" s="86" t="str">
        <f t="shared" si="701"/>
        <v/>
      </c>
      <c r="CA447" s="83">
        <f>IF(AND(DataEntry!B447&gt;=ExFrom,DataEntry!B447&lt;=ExTo),0,IF(AR447&lt;DS447,0,DB447))</f>
        <v>0</v>
      </c>
      <c r="CB447" s="83">
        <f>IF(AND(DataEntry!B447&gt;=ExFrom,DataEntry!B447&lt;=ExTo),0,IF(AT447&lt;DT447,0,DC447))</f>
        <v>0</v>
      </c>
      <c r="CC447" s="14" t="str">
        <f t="shared" si="702"/>
        <v/>
      </c>
      <c r="CD447" s="72" t="str">
        <f t="shared" si="635"/>
        <v/>
      </c>
      <c r="CE447" s="87" t="str">
        <f t="shared" si="703"/>
        <v/>
      </c>
      <c r="CF447" s="88">
        <f t="shared" si="704"/>
        <v>0</v>
      </c>
      <c r="CG447" s="88">
        <f t="shared" si="705"/>
        <v>0</v>
      </c>
      <c r="CH447" s="87" t="str">
        <f t="shared" si="706"/>
        <v/>
      </c>
      <c r="CI447" s="89">
        <f t="shared" si="636"/>
        <v>1</v>
      </c>
      <c r="CJ447" s="89">
        <f t="shared" si="637"/>
        <v>1</v>
      </c>
      <c r="CK447" s="157">
        <f t="shared" si="638"/>
        <v>0</v>
      </c>
      <c r="CL447" s="90">
        <f t="shared" si="639"/>
        <v>0</v>
      </c>
      <c r="CM447" s="157">
        <f t="shared" si="640"/>
        <v>0</v>
      </c>
      <c r="CN447" s="90">
        <f t="shared" si="641"/>
        <v>0</v>
      </c>
      <c r="CO447" s="157">
        <f t="shared" si="642"/>
        <v>0</v>
      </c>
      <c r="CP447" s="90">
        <f t="shared" si="643"/>
        <v>0</v>
      </c>
      <c r="CQ447" s="157">
        <f t="shared" si="644"/>
        <v>0</v>
      </c>
      <c r="CR447" s="90">
        <f t="shared" si="645"/>
        <v>0</v>
      </c>
      <c r="CS447" s="157">
        <f t="shared" si="646"/>
        <v>0</v>
      </c>
      <c r="CT447" s="90">
        <f t="shared" si="647"/>
        <v>0</v>
      </c>
      <c r="CU447" s="157">
        <f t="shared" si="648"/>
        <v>0</v>
      </c>
      <c r="CV447" s="90">
        <f t="shared" si="649"/>
        <v>0</v>
      </c>
      <c r="CW447" s="157">
        <f t="shared" si="650"/>
        <v>0</v>
      </c>
      <c r="CX447" s="90">
        <f t="shared" si="651"/>
        <v>0</v>
      </c>
      <c r="CY447" s="157">
        <f t="shared" si="652"/>
        <v>0</v>
      </c>
      <c r="CZ447" s="90">
        <f t="shared" si="653"/>
        <v>0</v>
      </c>
      <c r="DA447" s="94" t="str">
        <f>DataEntry!B447</f>
        <v/>
      </c>
      <c r="DB447" s="83">
        <f t="shared" si="654"/>
        <v>0</v>
      </c>
      <c r="DC447" s="83">
        <f t="shared" si="655"/>
        <v>0</v>
      </c>
      <c r="DD447" s="145" t="str">
        <f t="shared" si="707"/>
        <v/>
      </c>
      <c r="DE447" s="145" t="str">
        <f t="shared" si="708"/>
        <v/>
      </c>
      <c r="DF447" s="145" t="str">
        <f t="shared" si="709"/>
        <v/>
      </c>
      <c r="DG447" s="145" t="str">
        <f t="shared" si="710"/>
        <v/>
      </c>
      <c r="DH447" s="145" t="str">
        <f t="shared" si="711"/>
        <v/>
      </c>
      <c r="DI447" s="145" t="str">
        <f t="shared" si="712"/>
        <v/>
      </c>
      <c r="DJ447" s="83">
        <f t="shared" si="713"/>
        <v>0</v>
      </c>
      <c r="DK447" s="83">
        <f t="shared" si="714"/>
        <v>0</v>
      </c>
      <c r="DL447" s="84" t="str">
        <f t="shared" si="715"/>
        <v/>
      </c>
      <c r="DM447" s="14" t="str">
        <f t="shared" si="716"/>
        <v/>
      </c>
      <c r="DN447" s="87">
        <f>IFERROR(DO447*(1-DCFactor)+Results!DP447*DCFactor,"")</f>
        <v>0.2762705882352941</v>
      </c>
      <c r="DO447" s="87">
        <f>(DFactor*Rounds*Number/2+SUM(BV$3:BV435))/(Rounds*Number/2+COUNT(BV$3:BV435))</f>
        <v>0.2656470588235294</v>
      </c>
      <c r="DP447" s="87">
        <f t="shared" si="656"/>
        <v>0.29599999999999999</v>
      </c>
      <c r="DQ447" s="84">
        <f t="shared" si="657"/>
        <v>0</v>
      </c>
      <c r="DR447" s="84">
        <f t="shared" si="658"/>
        <v>0</v>
      </c>
      <c r="DS447" s="87">
        <f t="shared" si="659"/>
        <v>0.33666666666666667</v>
      </c>
      <c r="DT447" s="87">
        <f t="shared" si="660"/>
        <v>0.33666666666666667</v>
      </c>
      <c r="DU447" s="87" t="str">
        <f t="shared" si="661"/>
        <v/>
      </c>
      <c r="DV447" s="86" t="str">
        <f t="shared" si="717"/>
        <v/>
      </c>
      <c r="DW447" s="86" t="str">
        <f t="shared" si="718"/>
        <v/>
      </c>
    </row>
    <row r="448" spans="1:127" x14ac:dyDescent="0.25">
      <c r="A448" s="69">
        <v>446</v>
      </c>
      <c r="B448" s="70" t="str">
        <f>DataEntry!C448</f>
        <v/>
      </c>
      <c r="C448" s="71">
        <f>COUNTIF(D$2:D448,D448)+COUNTIF(G$2:G448,D448)</f>
        <v>280</v>
      </c>
      <c r="D448" s="72" t="str">
        <f t="shared" si="619"/>
        <v/>
      </c>
      <c r="E448" s="70" t="str">
        <f>DataEntry!E448</f>
        <v/>
      </c>
      <c r="F448" s="71">
        <f>COUNTIF(D$2:D448,G448)+COUNTIF(G$2:G448,G448)</f>
        <v>280</v>
      </c>
      <c r="G448" s="72" t="str">
        <f t="shared" si="620"/>
        <v/>
      </c>
      <c r="H448" s="73" t="str">
        <f>DataEntry!G448</f>
        <v/>
      </c>
      <c r="I448" s="73" t="str">
        <f>DataEntry!H448</f>
        <v/>
      </c>
      <c r="J448" s="158" t="str">
        <f t="shared" ref="J448:J511" si="720">IF(OR(H448="",H448="P"),"",IF(H448&gt;I448,1,IF(H448=I448,2,3)))</f>
        <v/>
      </c>
      <c r="K448" s="156">
        <f t="shared" si="621"/>
        <v>0</v>
      </c>
      <c r="L448" s="224" t="str">
        <f t="shared" si="622"/>
        <v/>
      </c>
      <c r="M448" s="224" t="str">
        <f t="shared" si="623"/>
        <v/>
      </c>
      <c r="N448" s="236" t="str">
        <f t="shared" si="662"/>
        <v/>
      </c>
      <c r="O448" s="22" t="str">
        <f t="shared" si="663"/>
        <v>TG280</v>
      </c>
      <c r="P448" s="248" t="str">
        <f t="shared" si="624"/>
        <v/>
      </c>
      <c r="Q448" s="22" t="str">
        <f t="shared" si="664"/>
        <v>TG280</v>
      </c>
      <c r="R448" s="248" t="str">
        <f t="shared" si="625"/>
        <v/>
      </c>
      <c r="S448" s="74">
        <f t="shared" si="665"/>
        <v>0</v>
      </c>
      <c r="T448" s="75">
        <f t="shared" si="666"/>
        <v>0</v>
      </c>
      <c r="U448" s="76">
        <f t="shared" si="667"/>
        <v>0</v>
      </c>
      <c r="V448" s="74">
        <f t="shared" si="668"/>
        <v>0</v>
      </c>
      <c r="W448" s="75">
        <f t="shared" si="669"/>
        <v>0</v>
      </c>
      <c r="X448" s="76">
        <f t="shared" si="670"/>
        <v>0</v>
      </c>
      <c r="Y448" s="74">
        <f t="shared" si="671"/>
        <v>0</v>
      </c>
      <c r="Z448" s="75">
        <f t="shared" si="672"/>
        <v>0</v>
      </c>
      <c r="AA448" s="76">
        <f t="shared" si="673"/>
        <v>0</v>
      </c>
      <c r="AB448" s="74">
        <f t="shared" si="674"/>
        <v>0</v>
      </c>
      <c r="AC448" s="75">
        <f t="shared" si="675"/>
        <v>0</v>
      </c>
      <c r="AD448" s="76">
        <f t="shared" si="676"/>
        <v>0</v>
      </c>
      <c r="AE448" s="74">
        <f t="shared" si="677"/>
        <v>0</v>
      </c>
      <c r="AF448" s="75">
        <f t="shared" si="678"/>
        <v>0</v>
      </c>
      <c r="AG448" s="76">
        <f t="shared" si="679"/>
        <v>0</v>
      </c>
      <c r="AH448" s="74">
        <f t="shared" si="680"/>
        <v>0</v>
      </c>
      <c r="AI448" s="75">
        <f t="shared" si="681"/>
        <v>0</v>
      </c>
      <c r="AJ448" s="76">
        <f t="shared" si="682"/>
        <v>0</v>
      </c>
      <c r="AK448" s="74">
        <f t="shared" si="683"/>
        <v>0</v>
      </c>
      <c r="AL448" s="75">
        <f t="shared" si="684"/>
        <v>0</v>
      </c>
      <c r="AM448" s="76">
        <f t="shared" si="685"/>
        <v>0</v>
      </c>
      <c r="AN448" s="74">
        <f t="shared" si="686"/>
        <v>0</v>
      </c>
      <c r="AO448" s="75">
        <f t="shared" si="687"/>
        <v>0</v>
      </c>
      <c r="AP448" s="76">
        <f t="shared" si="688"/>
        <v>0</v>
      </c>
      <c r="AQ448" s="77" t="str">
        <f t="shared" si="626"/>
        <v/>
      </c>
      <c r="AR448" s="77" t="str">
        <f t="shared" si="689"/>
        <v/>
      </c>
      <c r="AS448" s="78" t="str">
        <f t="shared" si="690"/>
        <v/>
      </c>
      <c r="AT448" s="77" t="str">
        <f t="shared" si="691"/>
        <v/>
      </c>
      <c r="AU448" s="79">
        <f t="shared" si="719"/>
        <v>0.1</v>
      </c>
      <c r="AV448" s="139">
        <f>DataEntry!P448</f>
        <v>0</v>
      </c>
      <c r="AW448" s="80" t="str">
        <f t="shared" si="627"/>
        <v/>
      </c>
      <c r="AX448" s="80" t="str">
        <f t="shared" si="628"/>
        <v/>
      </c>
      <c r="AY448" s="80" t="str">
        <f t="shared" si="629"/>
        <v/>
      </c>
      <c r="AZ448" s="92" t="str">
        <f>DataEntry!I448</f>
        <v/>
      </c>
      <c r="BA448" s="93" t="str">
        <f>DataEntry!J448</f>
        <v/>
      </c>
      <c r="BB448" s="92" t="str">
        <f>DataEntry!K448</f>
        <v/>
      </c>
      <c r="BC448" s="93" t="str">
        <f>DataEntry!L448</f>
        <v/>
      </c>
      <c r="BD448" s="92" t="str">
        <f>DataEntry!M448</f>
        <v/>
      </c>
      <c r="BE448" s="93" t="str">
        <f>DataEntry!N448</f>
        <v/>
      </c>
      <c r="BF448" s="77" t="str">
        <f t="shared" si="692"/>
        <v/>
      </c>
      <c r="BG448" s="77" t="str">
        <f t="shared" si="693"/>
        <v/>
      </c>
      <c r="BH448" s="77" t="str">
        <f t="shared" si="694"/>
        <v/>
      </c>
      <c r="BI448" s="83">
        <f t="shared" si="695"/>
        <v>0</v>
      </c>
      <c r="BJ448" s="83">
        <f t="shared" si="696"/>
        <v>0</v>
      </c>
      <c r="BK448" s="83">
        <f t="shared" si="697"/>
        <v>0</v>
      </c>
      <c r="BL448" s="84" t="str">
        <f t="shared" si="630"/>
        <v/>
      </c>
      <c r="BM448" s="84" t="str">
        <f t="shared" si="631"/>
        <v/>
      </c>
      <c r="BN448" s="85" t="str">
        <f t="shared" si="698"/>
        <v/>
      </c>
      <c r="BO448" s="84" t="str">
        <f t="shared" si="632"/>
        <v/>
      </c>
      <c r="BP448" s="84" t="str">
        <f t="shared" si="633"/>
        <v/>
      </c>
      <c r="BQ448" s="84" t="str">
        <f t="shared" si="634"/>
        <v/>
      </c>
      <c r="BR448" s="84" t="str">
        <f t="shared" si="699"/>
        <v/>
      </c>
      <c r="BS448" s="84" t="str">
        <f t="shared" si="699"/>
        <v/>
      </c>
      <c r="BT448" s="84" t="str">
        <f t="shared" si="699"/>
        <v/>
      </c>
      <c r="BU448" s="86" t="str">
        <f t="shared" si="700"/>
        <v/>
      </c>
      <c r="BV448" s="86" t="str">
        <f t="shared" si="700"/>
        <v/>
      </c>
      <c r="BW448" s="86" t="str">
        <f t="shared" si="700"/>
        <v/>
      </c>
      <c r="BX448" s="86" t="str">
        <f t="shared" si="701"/>
        <v/>
      </c>
      <c r="BY448" s="86" t="str">
        <f t="shared" si="701"/>
        <v/>
      </c>
      <c r="BZ448" s="86" t="str">
        <f t="shared" si="701"/>
        <v/>
      </c>
      <c r="CA448" s="83">
        <f>IF(AND(DataEntry!B448&gt;=ExFrom,DataEntry!B448&lt;=ExTo),0,IF(AR448&lt;DS448,0,DB448))</f>
        <v>0</v>
      </c>
      <c r="CB448" s="83">
        <f>IF(AND(DataEntry!B448&gt;=ExFrom,DataEntry!B448&lt;=ExTo),0,IF(AT448&lt;DT448,0,DC448))</f>
        <v>0</v>
      </c>
      <c r="CC448" s="14" t="str">
        <f t="shared" si="702"/>
        <v/>
      </c>
      <c r="CD448" s="72" t="str">
        <f t="shared" si="635"/>
        <v/>
      </c>
      <c r="CE448" s="87" t="str">
        <f t="shared" si="703"/>
        <v/>
      </c>
      <c r="CF448" s="88">
        <f t="shared" si="704"/>
        <v>0</v>
      </c>
      <c r="CG448" s="88">
        <f t="shared" si="705"/>
        <v>0</v>
      </c>
      <c r="CH448" s="87" t="str">
        <f t="shared" si="706"/>
        <v/>
      </c>
      <c r="CI448" s="89">
        <f t="shared" si="636"/>
        <v>1</v>
      </c>
      <c r="CJ448" s="89">
        <f t="shared" si="637"/>
        <v>1</v>
      </c>
      <c r="CK448" s="157">
        <f t="shared" si="638"/>
        <v>0</v>
      </c>
      <c r="CL448" s="90">
        <f t="shared" si="639"/>
        <v>0</v>
      </c>
      <c r="CM448" s="157">
        <f t="shared" si="640"/>
        <v>0</v>
      </c>
      <c r="CN448" s="90">
        <f t="shared" si="641"/>
        <v>0</v>
      </c>
      <c r="CO448" s="157">
        <f t="shared" si="642"/>
        <v>0</v>
      </c>
      <c r="CP448" s="90">
        <f t="shared" si="643"/>
        <v>0</v>
      </c>
      <c r="CQ448" s="157">
        <f t="shared" si="644"/>
        <v>0</v>
      </c>
      <c r="CR448" s="90">
        <f t="shared" si="645"/>
        <v>0</v>
      </c>
      <c r="CS448" s="157">
        <f t="shared" si="646"/>
        <v>0</v>
      </c>
      <c r="CT448" s="90">
        <f t="shared" si="647"/>
        <v>0</v>
      </c>
      <c r="CU448" s="157">
        <f t="shared" si="648"/>
        <v>0</v>
      </c>
      <c r="CV448" s="90">
        <f t="shared" si="649"/>
        <v>0</v>
      </c>
      <c r="CW448" s="157">
        <f t="shared" si="650"/>
        <v>0</v>
      </c>
      <c r="CX448" s="90">
        <f t="shared" si="651"/>
        <v>0</v>
      </c>
      <c r="CY448" s="157">
        <f t="shared" si="652"/>
        <v>0</v>
      </c>
      <c r="CZ448" s="90">
        <f t="shared" si="653"/>
        <v>0</v>
      </c>
      <c r="DA448" s="94" t="str">
        <f>DataEntry!B448</f>
        <v/>
      </c>
      <c r="DB448" s="83">
        <f t="shared" si="654"/>
        <v>0</v>
      </c>
      <c r="DC448" s="83">
        <f t="shared" si="655"/>
        <v>0</v>
      </c>
      <c r="DD448" s="145" t="str">
        <f t="shared" si="707"/>
        <v/>
      </c>
      <c r="DE448" s="145" t="str">
        <f t="shared" si="708"/>
        <v/>
      </c>
      <c r="DF448" s="145" t="str">
        <f t="shared" si="709"/>
        <v/>
      </c>
      <c r="DG448" s="145" t="str">
        <f t="shared" si="710"/>
        <v/>
      </c>
      <c r="DH448" s="145" t="str">
        <f t="shared" si="711"/>
        <v/>
      </c>
      <c r="DI448" s="145" t="str">
        <f t="shared" si="712"/>
        <v/>
      </c>
      <c r="DJ448" s="83">
        <f t="shared" si="713"/>
        <v>0</v>
      </c>
      <c r="DK448" s="83">
        <f t="shared" si="714"/>
        <v>0</v>
      </c>
      <c r="DL448" s="84" t="str">
        <f t="shared" si="715"/>
        <v/>
      </c>
      <c r="DM448" s="14" t="str">
        <f t="shared" si="716"/>
        <v/>
      </c>
      <c r="DN448" s="87">
        <f>IFERROR(DO448*(1-DCFactor)+Results!DP448*DCFactor,"")</f>
        <v>0.2762705882352941</v>
      </c>
      <c r="DO448" s="87">
        <f>(DFactor*Rounds*Number/2+SUM(BV$3:BV436))/(Rounds*Number/2+COUNT(BV$3:BV436))</f>
        <v>0.2656470588235294</v>
      </c>
      <c r="DP448" s="87">
        <f t="shared" si="656"/>
        <v>0.29599999999999999</v>
      </c>
      <c r="DQ448" s="84">
        <f t="shared" si="657"/>
        <v>0</v>
      </c>
      <c r="DR448" s="84">
        <f t="shared" si="658"/>
        <v>0</v>
      </c>
      <c r="DS448" s="87">
        <f t="shared" si="659"/>
        <v>0.33666666666666667</v>
      </c>
      <c r="DT448" s="87">
        <f t="shared" si="660"/>
        <v>0.33666666666666667</v>
      </c>
      <c r="DU448" s="87" t="str">
        <f t="shared" si="661"/>
        <v/>
      </c>
      <c r="DV448" s="86" t="str">
        <f t="shared" si="717"/>
        <v/>
      </c>
      <c r="DW448" s="86" t="str">
        <f t="shared" si="718"/>
        <v/>
      </c>
    </row>
    <row r="449" spans="1:127" x14ac:dyDescent="0.25">
      <c r="A449" s="69">
        <v>447</v>
      </c>
      <c r="B449" s="70" t="str">
        <f>DataEntry!C449</f>
        <v/>
      </c>
      <c r="C449" s="71">
        <f>COUNTIF(D$2:D449,D449)+COUNTIF(G$2:G449,D449)</f>
        <v>282</v>
      </c>
      <c r="D449" s="72" t="str">
        <f t="shared" si="619"/>
        <v/>
      </c>
      <c r="E449" s="70" t="str">
        <f>DataEntry!E449</f>
        <v/>
      </c>
      <c r="F449" s="71">
        <f>COUNTIF(D$2:D449,G449)+COUNTIF(G$2:G449,G449)</f>
        <v>282</v>
      </c>
      <c r="G449" s="72" t="str">
        <f t="shared" si="620"/>
        <v/>
      </c>
      <c r="H449" s="73" t="str">
        <f>DataEntry!G449</f>
        <v/>
      </c>
      <c r="I449" s="73" t="str">
        <f>DataEntry!H449</f>
        <v/>
      </c>
      <c r="J449" s="158" t="str">
        <f t="shared" si="720"/>
        <v/>
      </c>
      <c r="K449" s="156">
        <f t="shared" si="621"/>
        <v>0</v>
      </c>
      <c r="L449" s="224" t="str">
        <f t="shared" si="622"/>
        <v/>
      </c>
      <c r="M449" s="224" t="str">
        <f t="shared" si="623"/>
        <v/>
      </c>
      <c r="N449" s="236" t="str">
        <f t="shared" si="662"/>
        <v/>
      </c>
      <c r="O449" s="22" t="str">
        <f t="shared" si="663"/>
        <v>TG282</v>
      </c>
      <c r="P449" s="248" t="str">
        <f t="shared" si="624"/>
        <v/>
      </c>
      <c r="Q449" s="22" t="str">
        <f t="shared" si="664"/>
        <v>TG282</v>
      </c>
      <c r="R449" s="248" t="str">
        <f t="shared" si="625"/>
        <v/>
      </c>
      <c r="S449" s="74">
        <f t="shared" si="665"/>
        <v>0</v>
      </c>
      <c r="T449" s="75">
        <f t="shared" si="666"/>
        <v>0</v>
      </c>
      <c r="U449" s="76">
        <f t="shared" si="667"/>
        <v>0</v>
      </c>
      <c r="V449" s="74">
        <f t="shared" si="668"/>
        <v>0</v>
      </c>
      <c r="W449" s="75">
        <f t="shared" si="669"/>
        <v>0</v>
      </c>
      <c r="X449" s="76">
        <f t="shared" si="670"/>
        <v>0</v>
      </c>
      <c r="Y449" s="74">
        <f t="shared" si="671"/>
        <v>0</v>
      </c>
      <c r="Z449" s="75">
        <f t="shared" si="672"/>
        <v>0</v>
      </c>
      <c r="AA449" s="76">
        <f t="shared" si="673"/>
        <v>0</v>
      </c>
      <c r="AB449" s="74">
        <f t="shared" si="674"/>
        <v>0</v>
      </c>
      <c r="AC449" s="75">
        <f t="shared" si="675"/>
        <v>0</v>
      </c>
      <c r="AD449" s="76">
        <f t="shared" si="676"/>
        <v>0</v>
      </c>
      <c r="AE449" s="74">
        <f t="shared" si="677"/>
        <v>0</v>
      </c>
      <c r="AF449" s="75">
        <f t="shared" si="678"/>
        <v>0</v>
      </c>
      <c r="AG449" s="76">
        <f t="shared" si="679"/>
        <v>0</v>
      </c>
      <c r="AH449" s="74">
        <f t="shared" si="680"/>
        <v>0</v>
      </c>
      <c r="AI449" s="75">
        <f t="shared" si="681"/>
        <v>0</v>
      </c>
      <c r="AJ449" s="76">
        <f t="shared" si="682"/>
        <v>0</v>
      </c>
      <c r="AK449" s="74">
        <f t="shared" si="683"/>
        <v>0</v>
      </c>
      <c r="AL449" s="75">
        <f t="shared" si="684"/>
        <v>0</v>
      </c>
      <c r="AM449" s="76">
        <f t="shared" si="685"/>
        <v>0</v>
      </c>
      <c r="AN449" s="74">
        <f t="shared" si="686"/>
        <v>0</v>
      </c>
      <c r="AO449" s="75">
        <f t="shared" si="687"/>
        <v>0</v>
      </c>
      <c r="AP449" s="76">
        <f t="shared" si="688"/>
        <v>0</v>
      </c>
      <c r="AQ449" s="77" t="str">
        <f t="shared" si="626"/>
        <v/>
      </c>
      <c r="AR449" s="77" t="str">
        <f t="shared" si="689"/>
        <v/>
      </c>
      <c r="AS449" s="78" t="str">
        <f t="shared" si="690"/>
        <v/>
      </c>
      <c r="AT449" s="77" t="str">
        <f t="shared" si="691"/>
        <v/>
      </c>
      <c r="AU449" s="79">
        <f t="shared" si="719"/>
        <v>0.1</v>
      </c>
      <c r="AV449" s="139">
        <f>DataEntry!P449</f>
        <v>0</v>
      </c>
      <c r="AW449" s="80" t="str">
        <f t="shared" si="627"/>
        <v/>
      </c>
      <c r="AX449" s="80" t="str">
        <f t="shared" si="628"/>
        <v/>
      </c>
      <c r="AY449" s="80" t="str">
        <f t="shared" si="629"/>
        <v/>
      </c>
      <c r="AZ449" s="92" t="str">
        <f>DataEntry!I449</f>
        <v/>
      </c>
      <c r="BA449" s="93" t="str">
        <f>DataEntry!J449</f>
        <v/>
      </c>
      <c r="BB449" s="92" t="str">
        <f>DataEntry!K449</f>
        <v/>
      </c>
      <c r="BC449" s="93" t="str">
        <f>DataEntry!L449</f>
        <v/>
      </c>
      <c r="BD449" s="92" t="str">
        <f>DataEntry!M449</f>
        <v/>
      </c>
      <c r="BE449" s="93" t="str">
        <f>DataEntry!N449</f>
        <v/>
      </c>
      <c r="BF449" s="77" t="str">
        <f t="shared" si="692"/>
        <v/>
      </c>
      <c r="BG449" s="77" t="str">
        <f t="shared" si="693"/>
        <v/>
      </c>
      <c r="BH449" s="77" t="str">
        <f t="shared" si="694"/>
        <v/>
      </c>
      <c r="BI449" s="83">
        <f t="shared" si="695"/>
        <v>0</v>
      </c>
      <c r="BJ449" s="83">
        <f t="shared" si="696"/>
        <v>0</v>
      </c>
      <c r="BK449" s="83">
        <f t="shared" si="697"/>
        <v>0</v>
      </c>
      <c r="BL449" s="84" t="str">
        <f t="shared" si="630"/>
        <v/>
      </c>
      <c r="BM449" s="84" t="str">
        <f t="shared" si="631"/>
        <v/>
      </c>
      <c r="BN449" s="85" t="str">
        <f t="shared" si="698"/>
        <v/>
      </c>
      <c r="BO449" s="84" t="str">
        <f t="shared" si="632"/>
        <v/>
      </c>
      <c r="BP449" s="84" t="str">
        <f t="shared" si="633"/>
        <v/>
      </c>
      <c r="BQ449" s="84" t="str">
        <f t="shared" si="634"/>
        <v/>
      </c>
      <c r="BR449" s="84" t="str">
        <f t="shared" si="699"/>
        <v/>
      </c>
      <c r="BS449" s="84" t="str">
        <f t="shared" si="699"/>
        <v/>
      </c>
      <c r="BT449" s="84" t="str">
        <f t="shared" si="699"/>
        <v/>
      </c>
      <c r="BU449" s="86" t="str">
        <f t="shared" si="700"/>
        <v/>
      </c>
      <c r="BV449" s="86" t="str">
        <f t="shared" si="700"/>
        <v/>
      </c>
      <c r="BW449" s="86" t="str">
        <f t="shared" si="700"/>
        <v/>
      </c>
      <c r="BX449" s="86" t="str">
        <f t="shared" si="701"/>
        <v/>
      </c>
      <c r="BY449" s="86" t="str">
        <f t="shared" si="701"/>
        <v/>
      </c>
      <c r="BZ449" s="86" t="str">
        <f t="shared" si="701"/>
        <v/>
      </c>
      <c r="CA449" s="83">
        <f>IF(AND(DataEntry!B449&gt;=ExFrom,DataEntry!B449&lt;=ExTo),0,IF(AR449&lt;DS449,0,DB449))</f>
        <v>0</v>
      </c>
      <c r="CB449" s="83">
        <f>IF(AND(DataEntry!B449&gt;=ExFrom,DataEntry!B449&lt;=ExTo),0,IF(AT449&lt;DT449,0,DC449))</f>
        <v>0</v>
      </c>
      <c r="CC449" s="14" t="str">
        <f t="shared" si="702"/>
        <v/>
      </c>
      <c r="CD449" s="72" t="str">
        <f t="shared" si="635"/>
        <v/>
      </c>
      <c r="CE449" s="87" t="str">
        <f t="shared" si="703"/>
        <v/>
      </c>
      <c r="CF449" s="88">
        <f t="shared" si="704"/>
        <v>0</v>
      </c>
      <c r="CG449" s="88">
        <f t="shared" si="705"/>
        <v>0</v>
      </c>
      <c r="CH449" s="87" t="str">
        <f t="shared" si="706"/>
        <v/>
      </c>
      <c r="CI449" s="89">
        <f t="shared" si="636"/>
        <v>1</v>
      </c>
      <c r="CJ449" s="89">
        <f t="shared" si="637"/>
        <v>1</v>
      </c>
      <c r="CK449" s="157">
        <f t="shared" si="638"/>
        <v>0</v>
      </c>
      <c r="CL449" s="90">
        <f t="shared" si="639"/>
        <v>0</v>
      </c>
      <c r="CM449" s="157">
        <f t="shared" si="640"/>
        <v>0</v>
      </c>
      <c r="CN449" s="90">
        <f t="shared" si="641"/>
        <v>0</v>
      </c>
      <c r="CO449" s="157">
        <f t="shared" si="642"/>
        <v>0</v>
      </c>
      <c r="CP449" s="90">
        <f t="shared" si="643"/>
        <v>0</v>
      </c>
      <c r="CQ449" s="157">
        <f t="shared" si="644"/>
        <v>0</v>
      </c>
      <c r="CR449" s="90">
        <f t="shared" si="645"/>
        <v>0</v>
      </c>
      <c r="CS449" s="157">
        <f t="shared" si="646"/>
        <v>0</v>
      </c>
      <c r="CT449" s="90">
        <f t="shared" si="647"/>
        <v>0</v>
      </c>
      <c r="CU449" s="157">
        <f t="shared" si="648"/>
        <v>0</v>
      </c>
      <c r="CV449" s="90">
        <f t="shared" si="649"/>
        <v>0</v>
      </c>
      <c r="CW449" s="157">
        <f t="shared" si="650"/>
        <v>0</v>
      </c>
      <c r="CX449" s="90">
        <f t="shared" si="651"/>
        <v>0</v>
      </c>
      <c r="CY449" s="157">
        <f t="shared" si="652"/>
        <v>0</v>
      </c>
      <c r="CZ449" s="90">
        <f t="shared" si="653"/>
        <v>0</v>
      </c>
      <c r="DA449" s="94" t="str">
        <f>DataEntry!B449</f>
        <v/>
      </c>
      <c r="DB449" s="83">
        <f t="shared" si="654"/>
        <v>0</v>
      </c>
      <c r="DC449" s="83">
        <f t="shared" si="655"/>
        <v>0</v>
      </c>
      <c r="DD449" s="145" t="str">
        <f t="shared" si="707"/>
        <v/>
      </c>
      <c r="DE449" s="145" t="str">
        <f t="shared" si="708"/>
        <v/>
      </c>
      <c r="DF449" s="145" t="str">
        <f t="shared" si="709"/>
        <v/>
      </c>
      <c r="DG449" s="145" t="str">
        <f t="shared" si="710"/>
        <v/>
      </c>
      <c r="DH449" s="145" t="str">
        <f t="shared" si="711"/>
        <v/>
      </c>
      <c r="DI449" s="145" t="str">
        <f t="shared" si="712"/>
        <v/>
      </c>
      <c r="DJ449" s="83">
        <f t="shared" si="713"/>
        <v>0</v>
      </c>
      <c r="DK449" s="83">
        <f t="shared" si="714"/>
        <v>0</v>
      </c>
      <c r="DL449" s="84" t="str">
        <f t="shared" si="715"/>
        <v/>
      </c>
      <c r="DM449" s="14" t="str">
        <f t="shared" si="716"/>
        <v/>
      </c>
      <c r="DN449" s="87">
        <f>IFERROR(DO449*(1-DCFactor)+Results!DP449*DCFactor,"")</f>
        <v>0.2762705882352941</v>
      </c>
      <c r="DO449" s="87">
        <f>(DFactor*Rounds*Number/2+SUM(BV$3:BV437))/(Rounds*Number/2+COUNT(BV$3:BV437))</f>
        <v>0.2656470588235294</v>
      </c>
      <c r="DP449" s="87">
        <f t="shared" si="656"/>
        <v>0.29599999999999999</v>
      </c>
      <c r="DQ449" s="84">
        <f t="shared" si="657"/>
        <v>0</v>
      </c>
      <c r="DR449" s="84">
        <f t="shared" si="658"/>
        <v>0</v>
      </c>
      <c r="DS449" s="87">
        <f t="shared" si="659"/>
        <v>0.33666666666666667</v>
      </c>
      <c r="DT449" s="87">
        <f t="shared" si="660"/>
        <v>0.33666666666666667</v>
      </c>
      <c r="DU449" s="87" t="str">
        <f t="shared" si="661"/>
        <v/>
      </c>
      <c r="DV449" s="86" t="str">
        <f t="shared" si="717"/>
        <v/>
      </c>
      <c r="DW449" s="86" t="str">
        <f t="shared" si="718"/>
        <v/>
      </c>
    </row>
    <row r="450" spans="1:127" x14ac:dyDescent="0.25">
      <c r="A450" s="69">
        <v>448</v>
      </c>
      <c r="B450" s="70" t="str">
        <f>DataEntry!C450</f>
        <v/>
      </c>
      <c r="C450" s="71">
        <f>COUNTIF(D$2:D450,D450)+COUNTIF(G$2:G450,D450)</f>
        <v>284</v>
      </c>
      <c r="D450" s="72" t="str">
        <f t="shared" si="619"/>
        <v/>
      </c>
      <c r="E450" s="70" t="str">
        <f>DataEntry!E450</f>
        <v/>
      </c>
      <c r="F450" s="71">
        <f>COUNTIF(D$2:D450,G450)+COUNTIF(G$2:G450,G450)</f>
        <v>284</v>
      </c>
      <c r="G450" s="72" t="str">
        <f t="shared" si="620"/>
        <v/>
      </c>
      <c r="H450" s="73" t="str">
        <f>DataEntry!G450</f>
        <v/>
      </c>
      <c r="I450" s="73" t="str">
        <f>DataEntry!H450</f>
        <v/>
      </c>
      <c r="J450" s="158" t="str">
        <f t="shared" si="720"/>
        <v/>
      </c>
      <c r="K450" s="156">
        <f t="shared" si="621"/>
        <v>0</v>
      </c>
      <c r="L450" s="224" t="str">
        <f t="shared" si="622"/>
        <v/>
      </c>
      <c r="M450" s="224" t="str">
        <f t="shared" si="623"/>
        <v/>
      </c>
      <c r="N450" s="236" t="str">
        <f t="shared" si="662"/>
        <v/>
      </c>
      <c r="O450" s="22" t="str">
        <f t="shared" si="663"/>
        <v>TG284</v>
      </c>
      <c r="P450" s="248" t="str">
        <f t="shared" si="624"/>
        <v/>
      </c>
      <c r="Q450" s="22" t="str">
        <f t="shared" si="664"/>
        <v>TG284</v>
      </c>
      <c r="R450" s="248" t="str">
        <f t="shared" si="625"/>
        <v/>
      </c>
      <c r="S450" s="74">
        <f t="shared" si="665"/>
        <v>0</v>
      </c>
      <c r="T450" s="75">
        <f t="shared" si="666"/>
        <v>0</v>
      </c>
      <c r="U450" s="76">
        <f t="shared" si="667"/>
        <v>0</v>
      </c>
      <c r="V450" s="74">
        <f t="shared" si="668"/>
        <v>0</v>
      </c>
      <c r="W450" s="75">
        <f t="shared" si="669"/>
        <v>0</v>
      </c>
      <c r="X450" s="76">
        <f t="shared" si="670"/>
        <v>0</v>
      </c>
      <c r="Y450" s="74">
        <f t="shared" si="671"/>
        <v>0</v>
      </c>
      <c r="Z450" s="75">
        <f t="shared" si="672"/>
        <v>0</v>
      </c>
      <c r="AA450" s="76">
        <f t="shared" si="673"/>
        <v>0</v>
      </c>
      <c r="AB450" s="74">
        <f t="shared" si="674"/>
        <v>0</v>
      </c>
      <c r="AC450" s="75">
        <f t="shared" si="675"/>
        <v>0</v>
      </c>
      <c r="AD450" s="76">
        <f t="shared" si="676"/>
        <v>0</v>
      </c>
      <c r="AE450" s="74">
        <f t="shared" si="677"/>
        <v>0</v>
      </c>
      <c r="AF450" s="75">
        <f t="shared" si="678"/>
        <v>0</v>
      </c>
      <c r="AG450" s="76">
        <f t="shared" si="679"/>
        <v>0</v>
      </c>
      <c r="AH450" s="74">
        <f t="shared" si="680"/>
        <v>0</v>
      </c>
      <c r="AI450" s="75">
        <f t="shared" si="681"/>
        <v>0</v>
      </c>
      <c r="AJ450" s="76">
        <f t="shared" si="682"/>
        <v>0</v>
      </c>
      <c r="AK450" s="74">
        <f t="shared" si="683"/>
        <v>0</v>
      </c>
      <c r="AL450" s="75">
        <f t="shared" si="684"/>
        <v>0</v>
      </c>
      <c r="AM450" s="76">
        <f t="shared" si="685"/>
        <v>0</v>
      </c>
      <c r="AN450" s="74">
        <f t="shared" si="686"/>
        <v>0</v>
      </c>
      <c r="AO450" s="75">
        <f t="shared" si="687"/>
        <v>0</v>
      </c>
      <c r="AP450" s="76">
        <f t="shared" si="688"/>
        <v>0</v>
      </c>
      <c r="AQ450" s="77" t="str">
        <f t="shared" si="626"/>
        <v/>
      </c>
      <c r="AR450" s="77" t="str">
        <f t="shared" si="689"/>
        <v/>
      </c>
      <c r="AS450" s="78" t="str">
        <f t="shared" si="690"/>
        <v/>
      </c>
      <c r="AT450" s="77" t="str">
        <f t="shared" si="691"/>
        <v/>
      </c>
      <c r="AU450" s="79">
        <f t="shared" si="719"/>
        <v>0.1</v>
      </c>
      <c r="AV450" s="139">
        <f>DataEntry!P450</f>
        <v>0</v>
      </c>
      <c r="AW450" s="80" t="str">
        <f t="shared" si="627"/>
        <v/>
      </c>
      <c r="AX450" s="80" t="str">
        <f t="shared" si="628"/>
        <v/>
      </c>
      <c r="AY450" s="80" t="str">
        <f t="shared" si="629"/>
        <v/>
      </c>
      <c r="AZ450" s="92" t="str">
        <f>DataEntry!I450</f>
        <v/>
      </c>
      <c r="BA450" s="93" t="str">
        <f>DataEntry!J450</f>
        <v/>
      </c>
      <c r="BB450" s="92" t="str">
        <f>DataEntry!K450</f>
        <v/>
      </c>
      <c r="BC450" s="93" t="str">
        <f>DataEntry!L450</f>
        <v/>
      </c>
      <c r="BD450" s="92" t="str">
        <f>DataEntry!M450</f>
        <v/>
      </c>
      <c r="BE450" s="93" t="str">
        <f>DataEntry!N450</f>
        <v/>
      </c>
      <c r="BF450" s="77" t="str">
        <f t="shared" si="692"/>
        <v/>
      </c>
      <c r="BG450" s="77" t="str">
        <f t="shared" si="693"/>
        <v/>
      </c>
      <c r="BH450" s="77" t="str">
        <f t="shared" si="694"/>
        <v/>
      </c>
      <c r="BI450" s="83">
        <f t="shared" si="695"/>
        <v>0</v>
      </c>
      <c r="BJ450" s="83">
        <f t="shared" si="696"/>
        <v>0</v>
      </c>
      <c r="BK450" s="83">
        <f t="shared" si="697"/>
        <v>0</v>
      </c>
      <c r="BL450" s="84" t="str">
        <f t="shared" si="630"/>
        <v/>
      </c>
      <c r="BM450" s="84" t="str">
        <f t="shared" si="631"/>
        <v/>
      </c>
      <c r="BN450" s="85" t="str">
        <f t="shared" si="698"/>
        <v/>
      </c>
      <c r="BO450" s="84" t="str">
        <f t="shared" si="632"/>
        <v/>
      </c>
      <c r="BP450" s="84" t="str">
        <f t="shared" si="633"/>
        <v/>
      </c>
      <c r="BQ450" s="84" t="str">
        <f t="shared" si="634"/>
        <v/>
      </c>
      <c r="BR450" s="84" t="str">
        <f t="shared" si="699"/>
        <v/>
      </c>
      <c r="BS450" s="84" t="str">
        <f t="shared" si="699"/>
        <v/>
      </c>
      <c r="BT450" s="84" t="str">
        <f t="shared" si="699"/>
        <v/>
      </c>
      <c r="BU450" s="86" t="str">
        <f t="shared" si="700"/>
        <v/>
      </c>
      <c r="BV450" s="86" t="str">
        <f t="shared" si="700"/>
        <v/>
      </c>
      <c r="BW450" s="86" t="str">
        <f t="shared" si="700"/>
        <v/>
      </c>
      <c r="BX450" s="86" t="str">
        <f t="shared" si="701"/>
        <v/>
      </c>
      <c r="BY450" s="86" t="str">
        <f t="shared" si="701"/>
        <v/>
      </c>
      <c r="BZ450" s="86" t="str">
        <f t="shared" si="701"/>
        <v/>
      </c>
      <c r="CA450" s="83">
        <f>IF(AND(DataEntry!B450&gt;=ExFrom,DataEntry!B450&lt;=ExTo),0,IF(AR450&lt;DS450,0,DB450))</f>
        <v>0</v>
      </c>
      <c r="CB450" s="83">
        <f>IF(AND(DataEntry!B450&gt;=ExFrom,DataEntry!B450&lt;=ExTo),0,IF(AT450&lt;DT450,0,DC450))</f>
        <v>0</v>
      </c>
      <c r="CC450" s="14" t="str">
        <f t="shared" si="702"/>
        <v/>
      </c>
      <c r="CD450" s="72" t="str">
        <f t="shared" si="635"/>
        <v/>
      </c>
      <c r="CE450" s="87" t="str">
        <f t="shared" si="703"/>
        <v/>
      </c>
      <c r="CF450" s="88">
        <f t="shared" si="704"/>
        <v>0</v>
      </c>
      <c r="CG450" s="88">
        <f t="shared" si="705"/>
        <v>0</v>
      </c>
      <c r="CH450" s="87" t="str">
        <f t="shared" si="706"/>
        <v/>
      </c>
      <c r="CI450" s="89">
        <f t="shared" si="636"/>
        <v>1</v>
      </c>
      <c r="CJ450" s="89">
        <f t="shared" si="637"/>
        <v>1</v>
      </c>
      <c r="CK450" s="157">
        <f t="shared" si="638"/>
        <v>0</v>
      </c>
      <c r="CL450" s="90">
        <f t="shared" si="639"/>
        <v>0</v>
      </c>
      <c r="CM450" s="157">
        <f t="shared" si="640"/>
        <v>0</v>
      </c>
      <c r="CN450" s="90">
        <f t="shared" si="641"/>
        <v>0</v>
      </c>
      <c r="CO450" s="157">
        <f t="shared" si="642"/>
        <v>0</v>
      </c>
      <c r="CP450" s="90">
        <f t="shared" si="643"/>
        <v>0</v>
      </c>
      <c r="CQ450" s="157">
        <f t="shared" si="644"/>
        <v>0</v>
      </c>
      <c r="CR450" s="90">
        <f t="shared" si="645"/>
        <v>0</v>
      </c>
      <c r="CS450" s="157">
        <f t="shared" si="646"/>
        <v>0</v>
      </c>
      <c r="CT450" s="90">
        <f t="shared" si="647"/>
        <v>0</v>
      </c>
      <c r="CU450" s="157">
        <f t="shared" si="648"/>
        <v>0</v>
      </c>
      <c r="CV450" s="90">
        <f t="shared" si="649"/>
        <v>0</v>
      </c>
      <c r="CW450" s="157">
        <f t="shared" si="650"/>
        <v>0</v>
      </c>
      <c r="CX450" s="90">
        <f t="shared" si="651"/>
        <v>0</v>
      </c>
      <c r="CY450" s="157">
        <f t="shared" si="652"/>
        <v>0</v>
      </c>
      <c r="CZ450" s="90">
        <f t="shared" si="653"/>
        <v>0</v>
      </c>
      <c r="DA450" s="94" t="str">
        <f>DataEntry!B450</f>
        <v/>
      </c>
      <c r="DB450" s="83">
        <f t="shared" si="654"/>
        <v>0</v>
      </c>
      <c r="DC450" s="83">
        <f t="shared" si="655"/>
        <v>0</v>
      </c>
      <c r="DD450" s="145" t="str">
        <f t="shared" si="707"/>
        <v/>
      </c>
      <c r="DE450" s="145" t="str">
        <f t="shared" si="708"/>
        <v/>
      </c>
      <c r="DF450" s="145" t="str">
        <f t="shared" si="709"/>
        <v/>
      </c>
      <c r="DG450" s="145" t="str">
        <f t="shared" si="710"/>
        <v/>
      </c>
      <c r="DH450" s="145" t="str">
        <f t="shared" si="711"/>
        <v/>
      </c>
      <c r="DI450" s="145" t="str">
        <f t="shared" si="712"/>
        <v/>
      </c>
      <c r="DJ450" s="83">
        <f t="shared" si="713"/>
        <v>0</v>
      </c>
      <c r="DK450" s="83">
        <f t="shared" si="714"/>
        <v>0</v>
      </c>
      <c r="DL450" s="84" t="str">
        <f t="shared" si="715"/>
        <v/>
      </c>
      <c r="DM450" s="14" t="str">
        <f t="shared" si="716"/>
        <v/>
      </c>
      <c r="DN450" s="87">
        <f>IFERROR(DO450*(1-DCFactor)+Results!DP450*DCFactor,"")</f>
        <v>0.2762705882352941</v>
      </c>
      <c r="DO450" s="87">
        <f>(DFactor*Rounds*Number/2+SUM(BV$3:BV438))/(Rounds*Number/2+COUNT(BV$3:BV438))</f>
        <v>0.2656470588235294</v>
      </c>
      <c r="DP450" s="87">
        <f t="shared" si="656"/>
        <v>0.29599999999999999</v>
      </c>
      <c r="DQ450" s="84">
        <f t="shared" si="657"/>
        <v>0</v>
      </c>
      <c r="DR450" s="84">
        <f t="shared" si="658"/>
        <v>0</v>
      </c>
      <c r="DS450" s="87">
        <f t="shared" si="659"/>
        <v>0.33666666666666667</v>
      </c>
      <c r="DT450" s="87">
        <f t="shared" si="660"/>
        <v>0.33666666666666667</v>
      </c>
      <c r="DU450" s="87" t="str">
        <f t="shared" si="661"/>
        <v/>
      </c>
      <c r="DV450" s="86" t="str">
        <f t="shared" si="717"/>
        <v/>
      </c>
      <c r="DW450" s="86" t="str">
        <f t="shared" si="718"/>
        <v/>
      </c>
    </row>
    <row r="451" spans="1:127" x14ac:dyDescent="0.25">
      <c r="A451" s="69">
        <v>449</v>
      </c>
      <c r="B451" s="70" t="str">
        <f>DataEntry!C451</f>
        <v/>
      </c>
      <c r="C451" s="71">
        <f>COUNTIF(D$2:D451,D451)+COUNTIF(G$2:G451,D451)</f>
        <v>286</v>
      </c>
      <c r="D451" s="72" t="str">
        <f t="shared" ref="D451:D514" si="721">IFERROR(VLOOKUP(B451,Team,2,FALSE),"")</f>
        <v/>
      </c>
      <c r="E451" s="70" t="str">
        <f>DataEntry!E451</f>
        <v/>
      </c>
      <c r="F451" s="71">
        <f>COUNTIF(D$2:D451,G451)+COUNTIF(G$2:G451,G451)</f>
        <v>286</v>
      </c>
      <c r="G451" s="72" t="str">
        <f t="shared" ref="G451:G514" si="722">IFERROR(VLOOKUP(E451,Team,2,FALSE),"")</f>
        <v/>
      </c>
      <c r="H451" s="73" t="str">
        <f>DataEntry!G451</f>
        <v/>
      </c>
      <c r="I451" s="73" t="str">
        <f>DataEntry!H451</f>
        <v/>
      </c>
      <c r="J451" s="158" t="str">
        <f t="shared" si="720"/>
        <v/>
      </c>
      <c r="K451" s="156">
        <f t="shared" ref="K451:K514" si="723">IFERROR(IF(ABS(H451-I451)&gt;GoalDiff,Bonus,0),0)</f>
        <v>0</v>
      </c>
      <c r="L451" s="224" t="str">
        <f t="shared" ref="L451:L514" si="724">IFERROR(VLOOKUP(B451,Team,3+C451,FALSE)+VLOOKUP(B451,Diff,3+C451,FALSE)/2,"")</f>
        <v/>
      </c>
      <c r="M451" s="224" t="str">
        <f t="shared" ref="M451:M514" si="725">IFERROR(VLOOKUP(E451,Team,3+F451,FALSE)-VLOOKUP(E451,Diff,3+F451,FALSE)/2,"")</f>
        <v/>
      </c>
      <c r="N451" s="236" t="str">
        <f t="shared" si="662"/>
        <v/>
      </c>
      <c r="O451" s="22" t="str">
        <f t="shared" si="663"/>
        <v>TG286</v>
      </c>
      <c r="P451" s="248" t="str">
        <f t="shared" ref="P451:P514" si="726">IF(H451="P",0,IF(J451="","",(KFactor+K451)/KFactor*VLOOKUP(N451,Ratings,J451+2,TRUE)+DQ451-DR451))</f>
        <v/>
      </c>
      <c r="Q451" s="22" t="str">
        <f t="shared" si="664"/>
        <v>TG286</v>
      </c>
      <c r="R451" s="248" t="str">
        <f t="shared" ref="R451:R514" si="727">IF(H451="P",0,IF(J451="","",(KFactor+K451)/KFactor*VLOOKUP(N451,Ratings,J451+5,TRUE)-DQ451+DR451))</f>
        <v/>
      </c>
      <c r="S451" s="74">
        <f t="shared" si="665"/>
        <v>0</v>
      </c>
      <c r="T451" s="75">
        <f t="shared" si="666"/>
        <v>0</v>
      </c>
      <c r="U451" s="76">
        <f t="shared" si="667"/>
        <v>0</v>
      </c>
      <c r="V451" s="74">
        <f t="shared" si="668"/>
        <v>0</v>
      </c>
      <c r="W451" s="75">
        <f t="shared" si="669"/>
        <v>0</v>
      </c>
      <c r="X451" s="76">
        <f t="shared" si="670"/>
        <v>0</v>
      </c>
      <c r="Y451" s="74">
        <f t="shared" si="671"/>
        <v>0</v>
      </c>
      <c r="Z451" s="75">
        <f t="shared" si="672"/>
        <v>0</v>
      </c>
      <c r="AA451" s="76">
        <f t="shared" si="673"/>
        <v>0</v>
      </c>
      <c r="AB451" s="74">
        <f t="shared" si="674"/>
        <v>0</v>
      </c>
      <c r="AC451" s="75">
        <f t="shared" si="675"/>
        <v>0</v>
      </c>
      <c r="AD451" s="76">
        <f t="shared" si="676"/>
        <v>0</v>
      </c>
      <c r="AE451" s="74">
        <f t="shared" si="677"/>
        <v>0</v>
      </c>
      <c r="AF451" s="75">
        <f t="shared" si="678"/>
        <v>0</v>
      </c>
      <c r="AG451" s="76">
        <f t="shared" si="679"/>
        <v>0</v>
      </c>
      <c r="AH451" s="74">
        <f t="shared" si="680"/>
        <v>0</v>
      </c>
      <c r="AI451" s="75">
        <f t="shared" si="681"/>
        <v>0</v>
      </c>
      <c r="AJ451" s="76">
        <f t="shared" si="682"/>
        <v>0</v>
      </c>
      <c r="AK451" s="74">
        <f t="shared" si="683"/>
        <v>0</v>
      </c>
      <c r="AL451" s="75">
        <f t="shared" si="684"/>
        <v>0</v>
      </c>
      <c r="AM451" s="76">
        <f t="shared" si="685"/>
        <v>0</v>
      </c>
      <c r="AN451" s="74">
        <f t="shared" si="686"/>
        <v>0</v>
      </c>
      <c r="AO451" s="75">
        <f t="shared" si="687"/>
        <v>0</v>
      </c>
      <c r="AP451" s="76">
        <f t="shared" si="688"/>
        <v>0</v>
      </c>
      <c r="AQ451" s="77" t="str">
        <f t="shared" ref="AQ451:AQ514" si="728">IFERROR(VLOOKUP($N451,Ratings,2,TRUE),"")</f>
        <v/>
      </c>
      <c r="AR451" s="77" t="str">
        <f t="shared" si="689"/>
        <v/>
      </c>
      <c r="AS451" s="78" t="str">
        <f t="shared" si="690"/>
        <v/>
      </c>
      <c r="AT451" s="77" t="str">
        <f t="shared" si="691"/>
        <v/>
      </c>
      <c r="AU451" s="79">
        <f t="shared" si="719"/>
        <v>0.1</v>
      </c>
      <c r="AV451" s="139">
        <f>DataEntry!P451</f>
        <v>0</v>
      </c>
      <c r="AW451" s="80" t="str">
        <f t="shared" ref="AW451:AW514" si="729">IFERROR(VLOOKUP(1/AR451,Odds,5,TRUE),"")</f>
        <v/>
      </c>
      <c r="AX451" s="80" t="str">
        <f t="shared" ref="AX451:AX514" si="730">IFERROR(VLOOKUP(1/AS451,Odds,5,TRUE),"")</f>
        <v/>
      </c>
      <c r="AY451" s="80" t="str">
        <f t="shared" ref="AY451:AY514" si="731">IFERROR(VLOOKUP(1/AT451,Odds,5,TRUE),"")</f>
        <v/>
      </c>
      <c r="AZ451" s="92" t="str">
        <f>DataEntry!I451</f>
        <v/>
      </c>
      <c r="BA451" s="93" t="str">
        <f>DataEntry!J451</f>
        <v/>
      </c>
      <c r="BB451" s="92" t="str">
        <f>DataEntry!K451</f>
        <v/>
      </c>
      <c r="BC451" s="93" t="str">
        <f>DataEntry!L451</f>
        <v/>
      </c>
      <c r="BD451" s="92" t="str">
        <f>DataEntry!M451</f>
        <v/>
      </c>
      <c r="BE451" s="93" t="str">
        <f>DataEntry!N451</f>
        <v/>
      </c>
      <c r="BF451" s="77" t="str">
        <f t="shared" si="692"/>
        <v/>
      </c>
      <c r="BG451" s="77" t="str">
        <f t="shared" si="693"/>
        <v/>
      </c>
      <c r="BH451" s="77" t="str">
        <f t="shared" si="694"/>
        <v/>
      </c>
      <c r="BI451" s="83">
        <f t="shared" si="695"/>
        <v>0</v>
      </c>
      <c r="BJ451" s="83">
        <f t="shared" si="696"/>
        <v>0</v>
      </c>
      <c r="BK451" s="83">
        <f t="shared" si="697"/>
        <v>0</v>
      </c>
      <c r="BL451" s="84" t="str">
        <f t="shared" ref="BL451:BL514" si="732">IFERROR(IF(J451="","",AR451*BI451+AS451*BJ451+AT451*BK451),"")</f>
        <v/>
      </c>
      <c r="BM451" s="84" t="str">
        <f t="shared" ref="BM451:BM514" si="733">IFERROR(IF(J451="","",BF451*BI451+BG451*BJ451+BH451*BK451),"")</f>
        <v/>
      </c>
      <c r="BN451" s="85" t="str">
        <f t="shared" si="698"/>
        <v/>
      </c>
      <c r="BO451" s="84" t="str">
        <f t="shared" ref="BO451:BO514" si="734">IF(AND(SUM($BI451:$BK451)=1,SUM($AR451:$AT451)=1),AR451,"")</f>
        <v/>
      </c>
      <c r="BP451" s="84" t="str">
        <f t="shared" ref="BP451:BP514" si="735">IF(AND(SUM($BI451:$BK451)=1,SUM($AR451:$AT451)=1),AS451,"")</f>
        <v/>
      </c>
      <c r="BQ451" s="84" t="str">
        <f t="shared" ref="BQ451:BQ514" si="736">IF(AND(SUM($BI451:$BK451)=1,SUM($AR451:$AT451)=1),AT451,"")</f>
        <v/>
      </c>
      <c r="BR451" s="84" t="str">
        <f t="shared" si="699"/>
        <v/>
      </c>
      <c r="BS451" s="84" t="str">
        <f t="shared" si="699"/>
        <v/>
      </c>
      <c r="BT451" s="84" t="str">
        <f t="shared" si="699"/>
        <v/>
      </c>
      <c r="BU451" s="86" t="str">
        <f t="shared" si="700"/>
        <v/>
      </c>
      <c r="BV451" s="86" t="str">
        <f t="shared" si="700"/>
        <v/>
      </c>
      <c r="BW451" s="86" t="str">
        <f t="shared" si="700"/>
        <v/>
      </c>
      <c r="BX451" s="86" t="str">
        <f t="shared" si="701"/>
        <v/>
      </c>
      <c r="BY451" s="86" t="str">
        <f t="shared" si="701"/>
        <v/>
      </c>
      <c r="BZ451" s="86" t="str">
        <f t="shared" si="701"/>
        <v/>
      </c>
      <c r="CA451" s="83">
        <f>IF(AND(DataEntry!B451&gt;=ExFrom,DataEntry!B451&lt;=ExTo),0,IF(AR451&lt;DS451,0,DB451))</f>
        <v>0</v>
      </c>
      <c r="CB451" s="83">
        <f>IF(AND(DataEntry!B451&gt;=ExFrom,DataEntry!B451&lt;=ExTo),0,IF(AT451&lt;DT451,0,DC451))</f>
        <v>0</v>
      </c>
      <c r="CC451" s="14" t="str">
        <f t="shared" si="702"/>
        <v/>
      </c>
      <c r="CD451" s="72" t="str">
        <f t="shared" ref="CD451:CD514" si="737">IF(CA451&gt;0,D451,IF(CB451&gt;0,G451,""))</f>
        <v/>
      </c>
      <c r="CE451" s="87" t="str">
        <f t="shared" si="703"/>
        <v/>
      </c>
      <c r="CF451" s="88">
        <f t="shared" si="704"/>
        <v>0</v>
      </c>
      <c r="CG451" s="88">
        <f t="shared" si="705"/>
        <v>0</v>
      </c>
      <c r="CH451" s="87" t="str">
        <f t="shared" si="706"/>
        <v/>
      </c>
      <c r="CI451" s="89">
        <f t="shared" ref="CI451:CI514" si="738">IF(OR(AND(CD451=D451,N451&gt;0),AND(CD451=G451,N451&lt;=0)),1,0)</f>
        <v>1</v>
      </c>
      <c r="CJ451" s="89">
        <f t="shared" ref="CJ451:CJ514" si="739">IF(OR(AND(CD451=D451,N451&lt;=0),AND(CD451=G451,N451&gt;0)),1,0)</f>
        <v>1</v>
      </c>
      <c r="CK451" s="157">
        <f t="shared" ref="CK451:CK514" si="740">IFERROR(SUM($S451:$U451)*$CC451*$CI451,0)</f>
        <v>0</v>
      </c>
      <c r="CL451" s="90">
        <f t="shared" ref="CL451:CL514" si="741">IFERROR(SUM($S451:$U451)*$CC451*$CJ451,0)</f>
        <v>0</v>
      </c>
      <c r="CM451" s="157">
        <f t="shared" ref="CM451:CM514" si="742">IFERROR(SUM($V451:$X451)*$CC451*$CI451,0)</f>
        <v>0</v>
      </c>
      <c r="CN451" s="90">
        <f t="shared" ref="CN451:CN514" si="743">IFERROR(SUM($V451:$X451)*$CC451*$CJ451,0)</f>
        <v>0</v>
      </c>
      <c r="CO451" s="157">
        <f t="shared" ref="CO451:CO514" si="744">IFERROR(SUM($Y451:$AA451)*$CC451*$CI451,0)</f>
        <v>0</v>
      </c>
      <c r="CP451" s="90">
        <f t="shared" ref="CP451:CP514" si="745">IFERROR(SUM($Y451:$AA451)*$CC451*$CJ451,0)</f>
        <v>0</v>
      </c>
      <c r="CQ451" s="157">
        <f t="shared" ref="CQ451:CQ514" si="746">IFERROR(SUM($AB451:$AD451)*$CC451*$CI451,0)</f>
        <v>0</v>
      </c>
      <c r="CR451" s="90">
        <f t="shared" ref="CR451:CR514" si="747">IFERROR(SUM($AB451:$AD451)*$CC451*$CJ451,0)</f>
        <v>0</v>
      </c>
      <c r="CS451" s="157">
        <f t="shared" ref="CS451:CS514" si="748">IFERROR(SUM($AE451:$AG451)*$CC451*$CI451,0)</f>
        <v>0</v>
      </c>
      <c r="CT451" s="90">
        <f t="shared" ref="CT451:CT514" si="749">IFERROR(SUM($AE451:$AG451)*$CC451*$CJ451,0)</f>
        <v>0</v>
      </c>
      <c r="CU451" s="157">
        <f t="shared" ref="CU451:CU514" si="750">IFERROR(SUM($AH451:$AJ451)*$CC451*$CI451,0)</f>
        <v>0</v>
      </c>
      <c r="CV451" s="90">
        <f t="shared" ref="CV451:CV514" si="751">IFERROR(SUM($AH451:$AJ451)*$CC451*$CJ451,0)</f>
        <v>0</v>
      </c>
      <c r="CW451" s="157">
        <f t="shared" ref="CW451:CW514" si="752">IFERROR(SUM($AK451:$AM451)*$CC451*$CI451,0)</f>
        <v>0</v>
      </c>
      <c r="CX451" s="90">
        <f t="shared" ref="CX451:CX514" si="753">IFERROR(SUM($AK451:$AM451)*$CC451*$CJ451,0)</f>
        <v>0</v>
      </c>
      <c r="CY451" s="157">
        <f t="shared" ref="CY451:CY514" si="754">IFERROR(SUM($AN451:$AP451)*$CC451*$CI451,0)</f>
        <v>0</v>
      </c>
      <c r="CZ451" s="90">
        <f t="shared" ref="CZ451:CZ514" si="755">IFERROR(SUM($AN451:$AP451)*$CC451*$CJ451,0)</f>
        <v>0</v>
      </c>
      <c r="DA451" s="94" t="str">
        <f>DataEntry!B451</f>
        <v/>
      </c>
      <c r="DB451" s="83">
        <f t="shared" ref="DB451:DB514" si="756">IFERROR(IF(AND(C451&gt;Start,F451&gt;Start,C451&lt;=(Rounds-End),F451&lt;=(Rounds-End)),IF(CF451&gt;AU451,ROUND(AR451*Stake,0),0),0),0)</f>
        <v>0</v>
      </c>
      <c r="DC451" s="83">
        <f t="shared" ref="DC451:DC514" si="757">IFERROR(IF(AND(C451&gt;Start,F451&gt;Start,C451&lt;=(Rounds-End),F451&lt;=(Rounds-End)),IF(CG451&gt;AU451,ROUND(AT451*Stake,0),0),0),0)</f>
        <v>0</v>
      </c>
      <c r="DD451" s="145" t="str">
        <f t="shared" si="707"/>
        <v/>
      </c>
      <c r="DE451" s="145" t="str">
        <f t="shared" si="708"/>
        <v/>
      </c>
      <c r="DF451" s="145" t="str">
        <f t="shared" si="709"/>
        <v/>
      </c>
      <c r="DG451" s="145" t="str">
        <f t="shared" si="710"/>
        <v/>
      </c>
      <c r="DH451" s="145" t="str">
        <f t="shared" si="711"/>
        <v/>
      </c>
      <c r="DI451" s="145" t="str">
        <f t="shared" si="712"/>
        <v/>
      </c>
      <c r="DJ451" s="83">
        <f t="shared" si="713"/>
        <v>0</v>
      </c>
      <c r="DK451" s="83">
        <f t="shared" si="714"/>
        <v>0</v>
      </c>
      <c r="DL451" s="84" t="str">
        <f t="shared" si="715"/>
        <v/>
      </c>
      <c r="DM451" s="14" t="str">
        <f t="shared" si="716"/>
        <v/>
      </c>
      <c r="DN451" s="87">
        <f>IFERROR(DO451*(1-DCFactor)+Results!DP451*DCFactor,"")</f>
        <v>0.2762705882352941</v>
      </c>
      <c r="DO451" s="87">
        <f>(DFactor*Rounds*Number/2+SUM(BV$3:BV439))/(Rounds*Number/2+COUNT(BV$3:BV439))</f>
        <v>0.2656470588235294</v>
      </c>
      <c r="DP451" s="87">
        <f t="shared" ref="DP451:DP514" si="758">IFERROR((VLOOKUP(B451,Drawx,3+C451,FALSE)+VLOOKUP(E451,Drawx,3+F451,FALSE))/(Rounds*2+C451+F451-2),DFactor)</f>
        <v>0.29599999999999999</v>
      </c>
      <c r="DQ451" s="84">
        <f t="shared" ref="DQ451:DQ514" si="759">IF(AND(CG451&gt;0.05,J451=1),(1-AR451)*Knowledge*CG451/0.15,0)</f>
        <v>0</v>
      </c>
      <c r="DR451" s="84">
        <f t="shared" ref="DR451:DR514" si="760">IF(AND(CF451&gt;0.05,J451=3),(1-AT451)*Knowledge*CF451/0.15,0)</f>
        <v>0</v>
      </c>
      <c r="DS451" s="87">
        <f t="shared" ref="DS451:DS514" si="761">LongHome*(1-((CF451-Risk)*Wiggle))</f>
        <v>0.33666666666666667</v>
      </c>
      <c r="DT451" s="87">
        <f t="shared" ref="DT451:DT514" si="762">LongAway*(1-((CG451-Risk)*Wiggle))</f>
        <v>0.33666666666666667</v>
      </c>
      <c r="DU451" s="87" t="str">
        <f t="shared" ref="DU451:DU514" si="763">IFERROR(IF(AND(Book="Book",BG451&lt;1),BG451,DN451+(-6.04612949+0.78738433*ABS(N451)-0.00594709*ABS(N451)^2+0.00000768*ABS(N451)^3)/1000),"")</f>
        <v/>
      </c>
      <c r="DV451" s="86" t="str">
        <f t="shared" si="717"/>
        <v/>
      </c>
      <c r="DW451" s="86" t="str">
        <f t="shared" si="718"/>
        <v/>
      </c>
    </row>
    <row r="452" spans="1:127" x14ac:dyDescent="0.25">
      <c r="A452" s="69">
        <v>450</v>
      </c>
      <c r="B452" s="70" t="str">
        <f>DataEntry!C452</f>
        <v/>
      </c>
      <c r="C452" s="71">
        <f>COUNTIF(D$2:D452,D452)+COUNTIF(G$2:G452,D452)</f>
        <v>288</v>
      </c>
      <c r="D452" s="72" t="str">
        <f t="shared" si="721"/>
        <v/>
      </c>
      <c r="E452" s="70" t="str">
        <f>DataEntry!E452</f>
        <v/>
      </c>
      <c r="F452" s="71">
        <f>COUNTIF(D$2:D452,G452)+COUNTIF(G$2:G452,G452)</f>
        <v>288</v>
      </c>
      <c r="G452" s="72" t="str">
        <f t="shared" si="722"/>
        <v/>
      </c>
      <c r="H452" s="73" t="str">
        <f>DataEntry!G452</f>
        <v/>
      </c>
      <c r="I452" s="73" t="str">
        <f>DataEntry!H452</f>
        <v/>
      </c>
      <c r="J452" s="158" t="str">
        <f t="shared" si="720"/>
        <v/>
      </c>
      <c r="K452" s="156">
        <f t="shared" si="723"/>
        <v>0</v>
      </c>
      <c r="L452" s="224" t="str">
        <f t="shared" si="724"/>
        <v/>
      </c>
      <c r="M452" s="224" t="str">
        <f t="shared" si="725"/>
        <v/>
      </c>
      <c r="N452" s="236" t="str">
        <f t="shared" ref="N452:N515" si="764">IFERROR(IF(L452-M452&gt;735,735,IF(L452-M452&lt;-735,-735,L452-M452)),"")</f>
        <v/>
      </c>
      <c r="O452" s="22" t="str">
        <f t="shared" ref="O452:O515" si="765">CONCATENATE("T",B452,"G",C452)</f>
        <v>TG288</v>
      </c>
      <c r="P452" s="248" t="str">
        <f t="shared" si="726"/>
        <v/>
      </c>
      <c r="Q452" s="22" t="str">
        <f t="shared" ref="Q452:Q515" si="766">CONCATENATE("T",E452,"G",F452)</f>
        <v>TG288</v>
      </c>
      <c r="R452" s="248" t="str">
        <f t="shared" si="727"/>
        <v/>
      </c>
      <c r="S452" s="74">
        <f t="shared" ref="S452:S515" si="767">IF(OR(AND($N452&gt;S$2,$N452&lt;=U$2,$J452=1),AND($N452&lt;-S$2,$N452&gt;=-U$2,$J452=3)),1,0)</f>
        <v>0</v>
      </c>
      <c r="T452" s="75">
        <f t="shared" ref="T452:T515" si="768">IF(OR(AND($N452&gt;S$2,$N452&lt;=U$2,$J452=2),AND($N452&lt;-S$2,$N452&gt;=-U$2,$J452=2)),1,0)</f>
        <v>0</v>
      </c>
      <c r="U452" s="76">
        <f t="shared" ref="U452:U515" si="769">IF(OR(AND($N452&gt;S$2,$N452&lt;=U$2,$J452=3),AND($N452&lt;-S$2,$N452&gt;=-U$2,$J452=1)),1,0)</f>
        <v>0</v>
      </c>
      <c r="V452" s="74">
        <f t="shared" ref="V452:V515" si="770">IF(OR(AND($N452&gt;V$2,$N452&lt;=X$2,$J452=1),AND($N452&lt;-V$2,$N452&gt;=-X$2,$J452=3)),1,0)</f>
        <v>0</v>
      </c>
      <c r="W452" s="75">
        <f t="shared" ref="W452:W515" si="771">IF(OR(AND($N452&gt;V$2,$N452&lt;=X$2,$J452=2),AND($N452&lt;-V$2,$N452&gt;=-X$2,$J452=2)),1,0)</f>
        <v>0</v>
      </c>
      <c r="X452" s="76">
        <f t="shared" ref="X452:X515" si="772">IF(OR(AND($N452&gt;V$2,$N452&lt;=X$2,$J452=3),AND($N452&lt;-V$2,$N452&gt;=-X$2,$J452=1)),1,0)</f>
        <v>0</v>
      </c>
      <c r="Y452" s="74">
        <f t="shared" ref="Y452:Y515" si="773">IF(OR(AND($N452&gt;Y$2,$N452&lt;=AA$2,$J452=1),AND($N452&lt;-Y$2,$N452&gt;=-AA$2,$J452=3)),1,0)</f>
        <v>0</v>
      </c>
      <c r="Z452" s="75">
        <f t="shared" ref="Z452:Z515" si="774">IF(OR(AND($N452&gt;Y$2,$N452&lt;=AA$2,$J452=2),AND($N452&lt;-Y$2,$N452&gt;=-AA$2,$J452=2)),1,0)</f>
        <v>0</v>
      </c>
      <c r="AA452" s="76">
        <f t="shared" ref="AA452:AA515" si="775">IF(OR(AND($N452&gt;Y$2,$N452&lt;=AA$2,$J452=3),AND($N452&lt;-Y$2,$N452&gt;=-AA$2,$J452=1)),1,0)</f>
        <v>0</v>
      </c>
      <c r="AB452" s="74">
        <f t="shared" ref="AB452:AB515" si="776">IF(OR(AND($N452&gt;AB$2,$N452&lt;=AD$2,$J452=1),AND($N452&lt;-AB$2,$N452&gt;=-AD$2,$J452=3)),1,0)</f>
        <v>0</v>
      </c>
      <c r="AC452" s="75">
        <f t="shared" ref="AC452:AC515" si="777">IF(OR(AND($N452&gt;AB$2,$N452&lt;=AD$2,$J452=2),AND($N452&lt;-AB$2,$N452&gt;=-AD$2,$J452=2)),1,0)</f>
        <v>0</v>
      </c>
      <c r="AD452" s="76">
        <f t="shared" ref="AD452:AD515" si="778">IF(OR(AND($N452&gt;AB$2,$N452&lt;=AD$2,$J452=3),AND($N452&lt;-AB$2,$N452&gt;=-AD$2,$J452=1)),1,0)</f>
        <v>0</v>
      </c>
      <c r="AE452" s="74">
        <f t="shared" ref="AE452:AE515" si="779">IF(OR(AND($N452&gt;AE$2,$N452&lt;=AG$2,$J452=1),AND($N452&lt;-AE$2,$N452&gt;=-AG$2,$J452=3)),1,0)</f>
        <v>0</v>
      </c>
      <c r="AF452" s="75">
        <f t="shared" ref="AF452:AF515" si="780">IF(OR(AND($N452&gt;AE$2,$N452&lt;=AG$2,$J452=2),AND($N452&lt;-AE$2,$N452&gt;=-AG$2,$J452=2)),1,0)</f>
        <v>0</v>
      </c>
      <c r="AG452" s="76">
        <f t="shared" ref="AG452:AG515" si="781">IF(OR(AND($N452&gt;AE$2,$N452&lt;=AG$2,$J452=3),AND($N452&lt;-AE$2,$N452&gt;=-AG$2,$J452=1)),1,0)</f>
        <v>0</v>
      </c>
      <c r="AH452" s="74">
        <f t="shared" ref="AH452:AH515" si="782">IF(OR(AND($N452&gt;AH$2,$N452&lt;=AJ$2,$J452=1),AND($N452&lt;-AH$2,$N452&gt;=-AJ$2,$J452=3)),1,0)</f>
        <v>0</v>
      </c>
      <c r="AI452" s="75">
        <f t="shared" ref="AI452:AI515" si="783">IF(OR(AND($N452&gt;AH$2,$N452&lt;=AJ$2,$J452=2),AND($N452&lt;-AH$2,$N452&gt;=-AJ$2,$J452=2)),1,0)</f>
        <v>0</v>
      </c>
      <c r="AJ452" s="76">
        <f t="shared" ref="AJ452:AJ515" si="784">IF(OR(AND($N452&gt;AH$2,$N452&lt;=AJ$2,$J452=3),AND($N452&lt;-AH$2,$N452&gt;=-AJ$2,$J452=1)),1,0)</f>
        <v>0</v>
      </c>
      <c r="AK452" s="74">
        <f t="shared" ref="AK452:AK515" si="785">IF(OR(AND($N452&gt;AK$2,$N452&lt;=AM$2,$J452=1),AND($N452&lt;-AK$2,$N452&gt;=-AM$2,$J452=3)),1,0)</f>
        <v>0</v>
      </c>
      <c r="AL452" s="75">
        <f t="shared" ref="AL452:AL515" si="786">IF(OR(AND($N452&gt;AK$2,$N452&lt;=AM$2,$J452=2),AND($N452&lt;-AK$2,$N452&gt;=-AM$2,$J452=2)),1,0)</f>
        <v>0</v>
      </c>
      <c r="AM452" s="76">
        <f t="shared" ref="AM452:AM515" si="787">IF(OR(AND($N452&gt;AK$2,$N452&lt;=AM$2,$J452=3),AND($N452&lt;-AK$2,$N452&gt;=-AM$2,$J452=1)),1,0)</f>
        <v>0</v>
      </c>
      <c r="AN452" s="74">
        <f t="shared" ref="AN452:AN515" si="788">IF(OR(AND($N452&gt;AN$2,$N452&lt;=AP$2,$J452=1),AND($N452&lt;-AN$2,$N452&gt;=-AP$2,$J452=3)),1,0)</f>
        <v>0</v>
      </c>
      <c r="AO452" s="75">
        <f t="shared" ref="AO452:AO515" si="789">IF(OR(AND($N452&gt;AN$2,$N452&lt;=AP$2,$J452=2),AND($N452&lt;-AN$2,$N452&gt;=-AP$2,$J452=2)),1,0)</f>
        <v>0</v>
      </c>
      <c r="AP452" s="76">
        <f t="shared" ref="AP452:AP515" si="790">IF(OR(AND($N452&gt;AN$2,$N452&lt;=AP$2,$J452=3),AND($N452&lt;-AN$2,$N452&gt;=-AP$2,$J452=1)),1,0)</f>
        <v>0</v>
      </c>
      <c r="AQ452" s="77" t="str">
        <f t="shared" si="728"/>
        <v/>
      </c>
      <c r="AR452" s="77" t="str">
        <f t="shared" ref="AR452:AR515" si="791">IFERROR(IF(AQ452-CH452/2&lt;0.01,0.01,AQ452-CH452/2),"")</f>
        <v/>
      </c>
      <c r="AS452" s="78" t="str">
        <f t="shared" ref="AS452:AS515" si="792">IFERROR(IF(J452&gt;0,1-AT452-AR452,""),"")</f>
        <v/>
      </c>
      <c r="AT452" s="77" t="str">
        <f t="shared" ref="AT452:AT515" si="793">IFERROR(IF(1-AR452-CH452&lt;0.01,0.01,1-AR452-CH452),"")</f>
        <v/>
      </c>
      <c r="AU452" s="79">
        <f t="shared" si="719"/>
        <v>0.1</v>
      </c>
      <c r="AV452" s="139">
        <f>DataEntry!P452</f>
        <v>0</v>
      </c>
      <c r="AW452" s="80" t="str">
        <f t="shared" si="729"/>
        <v/>
      </c>
      <c r="AX452" s="80" t="str">
        <f t="shared" si="730"/>
        <v/>
      </c>
      <c r="AY452" s="80" t="str">
        <f t="shared" si="731"/>
        <v/>
      </c>
      <c r="AZ452" s="92" t="str">
        <f>DataEntry!I452</f>
        <v/>
      </c>
      <c r="BA452" s="93" t="str">
        <f>DataEntry!J452</f>
        <v/>
      </c>
      <c r="BB452" s="92" t="str">
        <f>DataEntry!K452</f>
        <v/>
      </c>
      <c r="BC452" s="93" t="str">
        <f>DataEntry!L452</f>
        <v/>
      </c>
      <c r="BD452" s="92" t="str">
        <f>DataEntry!M452</f>
        <v/>
      </c>
      <c r="BE452" s="93" t="str">
        <f>DataEntry!N452</f>
        <v/>
      </c>
      <c r="BF452" s="77" t="str">
        <f t="shared" ref="BF452:BF515" si="794">IFERROR(BA452/(AZ452+BA452)/(BA452/(AZ452+BA452)+BC452/(BB452+BC452)+BE452/(BD452+BE452)),"")</f>
        <v/>
      </c>
      <c r="BG452" s="77" t="str">
        <f t="shared" ref="BG452:BG515" si="795">IFERROR(BC452/(BB452+BC452)/(BA452/(AZ452+BA452)+BC452/(BB452+BC452)+BE452/(BD452+BE452)),"")</f>
        <v/>
      </c>
      <c r="BH452" s="77" t="str">
        <f t="shared" ref="BH452:BH515" si="796">IFERROR(BE452/(BD452+BE452)/(BA452/(AZ452+BA452)+BC452/(BB452+BC452)+BE452/(BD452+BE452)),"")</f>
        <v/>
      </c>
      <c r="BI452" s="83">
        <f t="shared" ref="BI452:BI515" si="797">IF(J452=1,1,0)</f>
        <v>0</v>
      </c>
      <c r="BJ452" s="83">
        <f t="shared" ref="BJ452:BJ515" si="798">IF(J452=2,1,0)</f>
        <v>0</v>
      </c>
      <c r="BK452" s="83">
        <f t="shared" ref="BK452:BK515" si="799">IF(J452=3,1,0)</f>
        <v>0</v>
      </c>
      <c r="BL452" s="84" t="str">
        <f t="shared" si="732"/>
        <v/>
      </c>
      <c r="BM452" s="84" t="str">
        <f t="shared" si="733"/>
        <v/>
      </c>
      <c r="BN452" s="85" t="str">
        <f t="shared" ref="BN452:BN515" si="800">IFERROR(BL452-BM452,"")</f>
        <v/>
      </c>
      <c r="BO452" s="84" t="str">
        <f t="shared" si="734"/>
        <v/>
      </c>
      <c r="BP452" s="84" t="str">
        <f t="shared" si="735"/>
        <v/>
      </c>
      <c r="BQ452" s="84" t="str">
        <f t="shared" si="736"/>
        <v/>
      </c>
      <c r="BR452" s="84" t="str">
        <f t="shared" ref="BR452:BT515" si="801">IF(AND(SUM($BI452:$BK452)=1,SUM($BF452:$BH452)=1),BF452,"")</f>
        <v/>
      </c>
      <c r="BS452" s="84" t="str">
        <f t="shared" si="801"/>
        <v/>
      </c>
      <c r="BT452" s="84" t="str">
        <f t="shared" si="801"/>
        <v/>
      </c>
      <c r="BU452" s="86" t="str">
        <f t="shared" ref="BU452:BW515" si="802">IF(BO452="","",BI452)</f>
        <v/>
      </c>
      <c r="BV452" s="86" t="str">
        <f t="shared" si="802"/>
        <v/>
      </c>
      <c r="BW452" s="86" t="str">
        <f t="shared" si="802"/>
        <v/>
      </c>
      <c r="BX452" s="86" t="str">
        <f t="shared" ref="BX452:BZ515" si="803">IF(BR452="","",BI452)</f>
        <v/>
      </c>
      <c r="BY452" s="86" t="str">
        <f t="shared" si="803"/>
        <v/>
      </c>
      <c r="BZ452" s="86" t="str">
        <f t="shared" si="803"/>
        <v/>
      </c>
      <c r="CA452" s="83">
        <f>IF(AND(DataEntry!B452&gt;=ExFrom,DataEntry!B452&lt;=ExTo),0,IF(AR452&lt;DS452,0,DB452))</f>
        <v>0</v>
      </c>
      <c r="CB452" s="83">
        <f>IF(AND(DataEntry!B452&gt;=ExFrom,DataEntry!B452&lt;=ExTo),0,IF(AT452&lt;DT452,0,DC452))</f>
        <v>0</v>
      </c>
      <c r="CC452" s="14" t="str">
        <f t="shared" ref="CC452:CC515" si="804">IFERROR(ROUND((CA452*(AZ452+BA452)/BA452*BX452-CA452)+(CB452*(BD452+BE452)/BE452*BZ452-CB452),2),"")</f>
        <v/>
      </c>
      <c r="CD452" s="72" t="str">
        <f t="shared" si="737"/>
        <v/>
      </c>
      <c r="CE452" s="87" t="str">
        <f t="shared" ref="CE452:CE515" si="805">IFERROR(BA452/(AZ452+BA452)+BC452/(BB452+BC452)+BE452/(BD452+BE452)-1,"")</f>
        <v/>
      </c>
      <c r="CF452" s="88">
        <f t="shared" ref="CF452:CF515" si="806">IFERROR((1+AR452)*0.5*(AR452*(AZ452+BA452)/BA452-1),0)</f>
        <v>0</v>
      </c>
      <c r="CG452" s="88">
        <f t="shared" ref="CG452:CG515" si="807">IFERROR((1+AT452)*0.5*(AT452*(BD452+BE452)/BE452-1),0)</f>
        <v>0</v>
      </c>
      <c r="CH452" s="87" t="str">
        <f t="shared" ref="CH452:CH515" si="808">IF(DU452&lt;0.01,0.01,DU452)</f>
        <v/>
      </c>
      <c r="CI452" s="89">
        <f t="shared" si="738"/>
        <v>1</v>
      </c>
      <c r="CJ452" s="89">
        <f t="shared" si="739"/>
        <v>1</v>
      </c>
      <c r="CK452" s="157">
        <f t="shared" si="740"/>
        <v>0</v>
      </c>
      <c r="CL452" s="90">
        <f t="shared" si="741"/>
        <v>0</v>
      </c>
      <c r="CM452" s="157">
        <f t="shared" si="742"/>
        <v>0</v>
      </c>
      <c r="CN452" s="90">
        <f t="shared" si="743"/>
        <v>0</v>
      </c>
      <c r="CO452" s="157">
        <f t="shared" si="744"/>
        <v>0</v>
      </c>
      <c r="CP452" s="90">
        <f t="shared" si="745"/>
        <v>0</v>
      </c>
      <c r="CQ452" s="157">
        <f t="shared" si="746"/>
        <v>0</v>
      </c>
      <c r="CR452" s="90">
        <f t="shared" si="747"/>
        <v>0</v>
      </c>
      <c r="CS452" s="157">
        <f t="shared" si="748"/>
        <v>0</v>
      </c>
      <c r="CT452" s="90">
        <f t="shared" si="749"/>
        <v>0</v>
      </c>
      <c r="CU452" s="157">
        <f t="shared" si="750"/>
        <v>0</v>
      </c>
      <c r="CV452" s="90">
        <f t="shared" si="751"/>
        <v>0</v>
      </c>
      <c r="CW452" s="157">
        <f t="shared" si="752"/>
        <v>0</v>
      </c>
      <c r="CX452" s="90">
        <f t="shared" si="753"/>
        <v>0</v>
      </c>
      <c r="CY452" s="157">
        <f t="shared" si="754"/>
        <v>0</v>
      </c>
      <c r="CZ452" s="90">
        <f t="shared" si="755"/>
        <v>0</v>
      </c>
      <c r="DA452" s="94" t="str">
        <f>DataEntry!B452</f>
        <v/>
      </c>
      <c r="DB452" s="83">
        <f t="shared" si="756"/>
        <v>0</v>
      </c>
      <c r="DC452" s="83">
        <f t="shared" si="757"/>
        <v>0</v>
      </c>
      <c r="DD452" s="145" t="str">
        <f t="shared" ref="DD452:DD515" si="809">IFERROR(CHOOSE($J452,$B452,"",""),"")</f>
        <v/>
      </c>
      <c r="DE452" s="145" t="str">
        <f t="shared" ref="DE452:DE515" si="810">IFERROR(CHOOSE($J452,"",$B452,""),"")</f>
        <v/>
      </c>
      <c r="DF452" s="145" t="str">
        <f t="shared" ref="DF452:DF515" si="811">IFERROR(CHOOSE($J452,"","",$B452),"")</f>
        <v/>
      </c>
      <c r="DG452" s="145" t="str">
        <f t="shared" ref="DG452:DG515" si="812">IFERROR(CHOOSE($J452,"","",$E452),"")</f>
        <v/>
      </c>
      <c r="DH452" s="145" t="str">
        <f t="shared" ref="DH452:DH515" si="813">IFERROR(CHOOSE($J452,"",$E452,""),"")</f>
        <v/>
      </c>
      <c r="DI452" s="145" t="str">
        <f t="shared" ref="DI452:DI515" si="814">IFERROR(CHOOSE($J452,$E452,"",""),"")</f>
        <v/>
      </c>
      <c r="DJ452" s="83">
        <f t="shared" ref="DJ452:DJ515" si="815">IF(J452="",0,CA452)</f>
        <v>0</v>
      </c>
      <c r="DK452" s="83">
        <f t="shared" ref="DK452:DK515" si="816">IF(J452="",0,CB452)</f>
        <v>0</v>
      </c>
      <c r="DL452" s="84" t="str">
        <f t="shared" ref="DL452:DL515" si="817">IFERROR(ROUND((CA452+CB452)/(BB452/BC452),2),"")</f>
        <v/>
      </c>
      <c r="DM452" s="14" t="str">
        <f t="shared" ref="DM452:DM515" si="818">IFERROR(ROUND((DL452*(BB452+BC452)/BC452*BY452-DL452),2),"")</f>
        <v/>
      </c>
      <c r="DN452" s="87">
        <f>IFERROR(DO452*(1-DCFactor)+Results!DP452*DCFactor,"")</f>
        <v>0.2762705882352941</v>
      </c>
      <c r="DO452" s="87">
        <f>(DFactor*Rounds*Number/2+SUM(BV$3:BV440))/(Rounds*Number/2+COUNT(BV$3:BV440))</f>
        <v>0.2656470588235294</v>
      </c>
      <c r="DP452" s="87">
        <f t="shared" si="758"/>
        <v>0.29599999999999999</v>
      </c>
      <c r="DQ452" s="84">
        <f t="shared" si="759"/>
        <v>0</v>
      </c>
      <c r="DR452" s="84">
        <f t="shared" si="760"/>
        <v>0</v>
      </c>
      <c r="DS452" s="87">
        <f t="shared" si="761"/>
        <v>0.33666666666666667</v>
      </c>
      <c r="DT452" s="87">
        <f t="shared" si="762"/>
        <v>0.33666666666666667</v>
      </c>
      <c r="DU452" s="87" t="str">
        <f t="shared" si="763"/>
        <v/>
      </c>
      <c r="DV452" s="86" t="str">
        <f t="shared" ref="DV452:DV515" si="819">IFERROR(H452-I452,"")</f>
        <v/>
      </c>
      <c r="DW452" s="86" t="str">
        <f t="shared" ref="DW452:DW515" si="820">IFERROR(I452-H452,"")</f>
        <v/>
      </c>
    </row>
    <row r="453" spans="1:127" x14ac:dyDescent="0.25">
      <c r="A453" s="69">
        <v>451</v>
      </c>
      <c r="B453" s="70" t="str">
        <f>DataEntry!C453</f>
        <v/>
      </c>
      <c r="C453" s="71">
        <f>COUNTIF(D$2:D453,D453)+COUNTIF(G$2:G453,D453)</f>
        <v>290</v>
      </c>
      <c r="D453" s="72" t="str">
        <f t="shared" si="721"/>
        <v/>
      </c>
      <c r="E453" s="70" t="str">
        <f>DataEntry!E453</f>
        <v/>
      </c>
      <c r="F453" s="71">
        <f>COUNTIF(D$2:D453,G453)+COUNTIF(G$2:G453,G453)</f>
        <v>290</v>
      </c>
      <c r="G453" s="72" t="str">
        <f t="shared" si="722"/>
        <v/>
      </c>
      <c r="H453" s="73" t="str">
        <f>DataEntry!G453</f>
        <v/>
      </c>
      <c r="I453" s="73" t="str">
        <f>DataEntry!H453</f>
        <v/>
      </c>
      <c r="J453" s="158" t="str">
        <f t="shared" si="720"/>
        <v/>
      </c>
      <c r="K453" s="156">
        <f t="shared" si="723"/>
        <v>0</v>
      </c>
      <c r="L453" s="224" t="str">
        <f t="shared" si="724"/>
        <v/>
      </c>
      <c r="M453" s="224" t="str">
        <f t="shared" si="725"/>
        <v/>
      </c>
      <c r="N453" s="236" t="str">
        <f t="shared" si="764"/>
        <v/>
      </c>
      <c r="O453" s="22" t="str">
        <f t="shared" si="765"/>
        <v>TG290</v>
      </c>
      <c r="P453" s="248" t="str">
        <f t="shared" si="726"/>
        <v/>
      </c>
      <c r="Q453" s="22" t="str">
        <f t="shared" si="766"/>
        <v>TG290</v>
      </c>
      <c r="R453" s="248" t="str">
        <f t="shared" si="727"/>
        <v/>
      </c>
      <c r="S453" s="74">
        <f t="shared" si="767"/>
        <v>0</v>
      </c>
      <c r="T453" s="75">
        <f t="shared" si="768"/>
        <v>0</v>
      </c>
      <c r="U453" s="76">
        <f t="shared" si="769"/>
        <v>0</v>
      </c>
      <c r="V453" s="74">
        <f t="shared" si="770"/>
        <v>0</v>
      </c>
      <c r="W453" s="75">
        <f t="shared" si="771"/>
        <v>0</v>
      </c>
      <c r="X453" s="76">
        <f t="shared" si="772"/>
        <v>0</v>
      </c>
      <c r="Y453" s="74">
        <f t="shared" si="773"/>
        <v>0</v>
      </c>
      <c r="Z453" s="75">
        <f t="shared" si="774"/>
        <v>0</v>
      </c>
      <c r="AA453" s="76">
        <f t="shared" si="775"/>
        <v>0</v>
      </c>
      <c r="AB453" s="74">
        <f t="shared" si="776"/>
        <v>0</v>
      </c>
      <c r="AC453" s="75">
        <f t="shared" si="777"/>
        <v>0</v>
      </c>
      <c r="AD453" s="76">
        <f t="shared" si="778"/>
        <v>0</v>
      </c>
      <c r="AE453" s="74">
        <f t="shared" si="779"/>
        <v>0</v>
      </c>
      <c r="AF453" s="75">
        <f t="shared" si="780"/>
        <v>0</v>
      </c>
      <c r="AG453" s="76">
        <f t="shared" si="781"/>
        <v>0</v>
      </c>
      <c r="AH453" s="74">
        <f t="shared" si="782"/>
        <v>0</v>
      </c>
      <c r="AI453" s="75">
        <f t="shared" si="783"/>
        <v>0</v>
      </c>
      <c r="AJ453" s="76">
        <f t="shared" si="784"/>
        <v>0</v>
      </c>
      <c r="AK453" s="74">
        <f t="shared" si="785"/>
        <v>0</v>
      </c>
      <c r="AL453" s="75">
        <f t="shared" si="786"/>
        <v>0</v>
      </c>
      <c r="AM453" s="76">
        <f t="shared" si="787"/>
        <v>0</v>
      </c>
      <c r="AN453" s="74">
        <f t="shared" si="788"/>
        <v>0</v>
      </c>
      <c r="AO453" s="75">
        <f t="shared" si="789"/>
        <v>0</v>
      </c>
      <c r="AP453" s="76">
        <f t="shared" si="790"/>
        <v>0</v>
      </c>
      <c r="AQ453" s="77" t="str">
        <f t="shared" si="728"/>
        <v/>
      </c>
      <c r="AR453" s="77" t="str">
        <f t="shared" si="791"/>
        <v/>
      </c>
      <c r="AS453" s="78" t="str">
        <f t="shared" si="792"/>
        <v/>
      </c>
      <c r="AT453" s="77" t="str">
        <f t="shared" si="793"/>
        <v/>
      </c>
      <c r="AU453" s="79">
        <f t="shared" ref="AU453:AU516" si="821">AU452</f>
        <v>0.1</v>
      </c>
      <c r="AV453" s="139">
        <f>DataEntry!P453</f>
        <v>0</v>
      </c>
      <c r="AW453" s="80" t="str">
        <f t="shared" si="729"/>
        <v/>
      </c>
      <c r="AX453" s="80" t="str">
        <f t="shared" si="730"/>
        <v/>
      </c>
      <c r="AY453" s="80" t="str">
        <f t="shared" si="731"/>
        <v/>
      </c>
      <c r="AZ453" s="92" t="str">
        <f>DataEntry!I453</f>
        <v/>
      </c>
      <c r="BA453" s="93" t="str">
        <f>DataEntry!J453</f>
        <v/>
      </c>
      <c r="BB453" s="92" t="str">
        <f>DataEntry!K453</f>
        <v/>
      </c>
      <c r="BC453" s="93" t="str">
        <f>DataEntry!L453</f>
        <v/>
      </c>
      <c r="BD453" s="92" t="str">
        <f>DataEntry!M453</f>
        <v/>
      </c>
      <c r="BE453" s="93" t="str">
        <f>DataEntry!N453</f>
        <v/>
      </c>
      <c r="BF453" s="77" t="str">
        <f t="shared" si="794"/>
        <v/>
      </c>
      <c r="BG453" s="77" t="str">
        <f t="shared" si="795"/>
        <v/>
      </c>
      <c r="BH453" s="77" t="str">
        <f t="shared" si="796"/>
        <v/>
      </c>
      <c r="BI453" s="83">
        <f t="shared" si="797"/>
        <v>0</v>
      </c>
      <c r="BJ453" s="83">
        <f t="shared" si="798"/>
        <v>0</v>
      </c>
      <c r="BK453" s="83">
        <f t="shared" si="799"/>
        <v>0</v>
      </c>
      <c r="BL453" s="84" t="str">
        <f t="shared" si="732"/>
        <v/>
      </c>
      <c r="BM453" s="84" t="str">
        <f t="shared" si="733"/>
        <v/>
      </c>
      <c r="BN453" s="85" t="str">
        <f t="shared" si="800"/>
        <v/>
      </c>
      <c r="BO453" s="84" t="str">
        <f t="shared" si="734"/>
        <v/>
      </c>
      <c r="BP453" s="84" t="str">
        <f t="shared" si="735"/>
        <v/>
      </c>
      <c r="BQ453" s="84" t="str">
        <f t="shared" si="736"/>
        <v/>
      </c>
      <c r="BR453" s="84" t="str">
        <f t="shared" si="801"/>
        <v/>
      </c>
      <c r="BS453" s="84" t="str">
        <f t="shared" si="801"/>
        <v/>
      </c>
      <c r="BT453" s="84" t="str">
        <f t="shared" si="801"/>
        <v/>
      </c>
      <c r="BU453" s="86" t="str">
        <f t="shared" si="802"/>
        <v/>
      </c>
      <c r="BV453" s="86" t="str">
        <f t="shared" si="802"/>
        <v/>
      </c>
      <c r="BW453" s="86" t="str">
        <f t="shared" si="802"/>
        <v/>
      </c>
      <c r="BX453" s="86" t="str">
        <f t="shared" si="803"/>
        <v/>
      </c>
      <c r="BY453" s="86" t="str">
        <f t="shared" si="803"/>
        <v/>
      </c>
      <c r="BZ453" s="86" t="str">
        <f t="shared" si="803"/>
        <v/>
      </c>
      <c r="CA453" s="83">
        <f>IF(AND(DataEntry!B453&gt;=ExFrom,DataEntry!B453&lt;=ExTo),0,IF(AR453&lt;DS453,0,DB453))</f>
        <v>0</v>
      </c>
      <c r="CB453" s="83">
        <f>IF(AND(DataEntry!B453&gt;=ExFrom,DataEntry!B453&lt;=ExTo),0,IF(AT453&lt;DT453,0,DC453))</f>
        <v>0</v>
      </c>
      <c r="CC453" s="14" t="str">
        <f t="shared" si="804"/>
        <v/>
      </c>
      <c r="CD453" s="72" t="str">
        <f t="shared" si="737"/>
        <v/>
      </c>
      <c r="CE453" s="87" t="str">
        <f t="shared" si="805"/>
        <v/>
      </c>
      <c r="CF453" s="88">
        <f t="shared" si="806"/>
        <v>0</v>
      </c>
      <c r="CG453" s="88">
        <f t="shared" si="807"/>
        <v>0</v>
      </c>
      <c r="CH453" s="87" t="str">
        <f t="shared" si="808"/>
        <v/>
      </c>
      <c r="CI453" s="89">
        <f t="shared" si="738"/>
        <v>1</v>
      </c>
      <c r="CJ453" s="89">
        <f t="shared" si="739"/>
        <v>1</v>
      </c>
      <c r="CK453" s="157">
        <f t="shared" si="740"/>
        <v>0</v>
      </c>
      <c r="CL453" s="90">
        <f t="shared" si="741"/>
        <v>0</v>
      </c>
      <c r="CM453" s="157">
        <f t="shared" si="742"/>
        <v>0</v>
      </c>
      <c r="CN453" s="90">
        <f t="shared" si="743"/>
        <v>0</v>
      </c>
      <c r="CO453" s="157">
        <f t="shared" si="744"/>
        <v>0</v>
      </c>
      <c r="CP453" s="90">
        <f t="shared" si="745"/>
        <v>0</v>
      </c>
      <c r="CQ453" s="157">
        <f t="shared" si="746"/>
        <v>0</v>
      </c>
      <c r="CR453" s="90">
        <f t="shared" si="747"/>
        <v>0</v>
      </c>
      <c r="CS453" s="157">
        <f t="shared" si="748"/>
        <v>0</v>
      </c>
      <c r="CT453" s="90">
        <f t="shared" si="749"/>
        <v>0</v>
      </c>
      <c r="CU453" s="157">
        <f t="shared" si="750"/>
        <v>0</v>
      </c>
      <c r="CV453" s="90">
        <f t="shared" si="751"/>
        <v>0</v>
      </c>
      <c r="CW453" s="157">
        <f t="shared" si="752"/>
        <v>0</v>
      </c>
      <c r="CX453" s="90">
        <f t="shared" si="753"/>
        <v>0</v>
      </c>
      <c r="CY453" s="157">
        <f t="shared" si="754"/>
        <v>0</v>
      </c>
      <c r="CZ453" s="90">
        <f t="shared" si="755"/>
        <v>0</v>
      </c>
      <c r="DA453" s="94" t="str">
        <f>DataEntry!B453</f>
        <v/>
      </c>
      <c r="DB453" s="83">
        <f t="shared" si="756"/>
        <v>0</v>
      </c>
      <c r="DC453" s="83">
        <f t="shared" si="757"/>
        <v>0</v>
      </c>
      <c r="DD453" s="145" t="str">
        <f t="shared" si="809"/>
        <v/>
      </c>
      <c r="DE453" s="145" t="str">
        <f t="shared" si="810"/>
        <v/>
      </c>
      <c r="DF453" s="145" t="str">
        <f t="shared" si="811"/>
        <v/>
      </c>
      <c r="DG453" s="145" t="str">
        <f t="shared" si="812"/>
        <v/>
      </c>
      <c r="DH453" s="145" t="str">
        <f t="shared" si="813"/>
        <v/>
      </c>
      <c r="DI453" s="145" t="str">
        <f t="shared" si="814"/>
        <v/>
      </c>
      <c r="DJ453" s="83">
        <f t="shared" si="815"/>
        <v>0</v>
      </c>
      <c r="DK453" s="83">
        <f t="shared" si="816"/>
        <v>0</v>
      </c>
      <c r="DL453" s="84" t="str">
        <f t="shared" si="817"/>
        <v/>
      </c>
      <c r="DM453" s="14" t="str">
        <f t="shared" si="818"/>
        <v/>
      </c>
      <c r="DN453" s="87">
        <f>IFERROR(DO453*(1-DCFactor)+Results!DP453*DCFactor,"")</f>
        <v>0.2762705882352941</v>
      </c>
      <c r="DO453" s="87">
        <f>(DFactor*Rounds*Number/2+SUM(BV$3:BV441))/(Rounds*Number/2+COUNT(BV$3:BV441))</f>
        <v>0.2656470588235294</v>
      </c>
      <c r="DP453" s="87">
        <f t="shared" si="758"/>
        <v>0.29599999999999999</v>
      </c>
      <c r="DQ453" s="84">
        <f t="shared" si="759"/>
        <v>0</v>
      </c>
      <c r="DR453" s="84">
        <f t="shared" si="760"/>
        <v>0</v>
      </c>
      <c r="DS453" s="87">
        <f t="shared" si="761"/>
        <v>0.33666666666666667</v>
      </c>
      <c r="DT453" s="87">
        <f t="shared" si="762"/>
        <v>0.33666666666666667</v>
      </c>
      <c r="DU453" s="87" t="str">
        <f t="shared" si="763"/>
        <v/>
      </c>
      <c r="DV453" s="86" t="str">
        <f t="shared" si="819"/>
        <v/>
      </c>
      <c r="DW453" s="86" t="str">
        <f t="shared" si="820"/>
        <v/>
      </c>
    </row>
    <row r="454" spans="1:127" x14ac:dyDescent="0.25">
      <c r="A454" s="69">
        <v>452</v>
      </c>
      <c r="B454" s="70" t="str">
        <f>DataEntry!C454</f>
        <v/>
      </c>
      <c r="C454" s="71">
        <f>COUNTIF(D$2:D454,D454)+COUNTIF(G$2:G454,D454)</f>
        <v>292</v>
      </c>
      <c r="D454" s="72" t="str">
        <f t="shared" si="721"/>
        <v/>
      </c>
      <c r="E454" s="70" t="str">
        <f>DataEntry!E454</f>
        <v/>
      </c>
      <c r="F454" s="71">
        <f>COUNTIF(D$2:D454,G454)+COUNTIF(G$2:G454,G454)</f>
        <v>292</v>
      </c>
      <c r="G454" s="72" t="str">
        <f t="shared" si="722"/>
        <v/>
      </c>
      <c r="H454" s="73" t="str">
        <f>DataEntry!G454</f>
        <v/>
      </c>
      <c r="I454" s="73" t="str">
        <f>DataEntry!H454</f>
        <v/>
      </c>
      <c r="J454" s="158" t="str">
        <f t="shared" si="720"/>
        <v/>
      </c>
      <c r="K454" s="156">
        <f t="shared" si="723"/>
        <v>0</v>
      </c>
      <c r="L454" s="224" t="str">
        <f t="shared" si="724"/>
        <v/>
      </c>
      <c r="M454" s="224" t="str">
        <f t="shared" si="725"/>
        <v/>
      </c>
      <c r="N454" s="236" t="str">
        <f t="shared" si="764"/>
        <v/>
      </c>
      <c r="O454" s="22" t="str">
        <f t="shared" si="765"/>
        <v>TG292</v>
      </c>
      <c r="P454" s="248" t="str">
        <f t="shared" si="726"/>
        <v/>
      </c>
      <c r="Q454" s="22" t="str">
        <f t="shared" si="766"/>
        <v>TG292</v>
      </c>
      <c r="R454" s="248" t="str">
        <f t="shared" si="727"/>
        <v/>
      </c>
      <c r="S454" s="74">
        <f t="shared" si="767"/>
        <v>0</v>
      </c>
      <c r="T454" s="75">
        <f t="shared" si="768"/>
        <v>0</v>
      </c>
      <c r="U454" s="76">
        <f t="shared" si="769"/>
        <v>0</v>
      </c>
      <c r="V454" s="74">
        <f t="shared" si="770"/>
        <v>0</v>
      </c>
      <c r="W454" s="75">
        <f t="shared" si="771"/>
        <v>0</v>
      </c>
      <c r="X454" s="76">
        <f t="shared" si="772"/>
        <v>0</v>
      </c>
      <c r="Y454" s="74">
        <f t="shared" si="773"/>
        <v>0</v>
      </c>
      <c r="Z454" s="75">
        <f t="shared" si="774"/>
        <v>0</v>
      </c>
      <c r="AA454" s="76">
        <f t="shared" si="775"/>
        <v>0</v>
      </c>
      <c r="AB454" s="74">
        <f t="shared" si="776"/>
        <v>0</v>
      </c>
      <c r="AC454" s="75">
        <f t="shared" si="777"/>
        <v>0</v>
      </c>
      <c r="AD454" s="76">
        <f t="shared" si="778"/>
        <v>0</v>
      </c>
      <c r="AE454" s="74">
        <f t="shared" si="779"/>
        <v>0</v>
      </c>
      <c r="AF454" s="75">
        <f t="shared" si="780"/>
        <v>0</v>
      </c>
      <c r="AG454" s="76">
        <f t="shared" si="781"/>
        <v>0</v>
      </c>
      <c r="AH454" s="74">
        <f t="shared" si="782"/>
        <v>0</v>
      </c>
      <c r="AI454" s="75">
        <f t="shared" si="783"/>
        <v>0</v>
      </c>
      <c r="AJ454" s="76">
        <f t="shared" si="784"/>
        <v>0</v>
      </c>
      <c r="AK454" s="74">
        <f t="shared" si="785"/>
        <v>0</v>
      </c>
      <c r="AL454" s="75">
        <f t="shared" si="786"/>
        <v>0</v>
      </c>
      <c r="AM454" s="76">
        <f t="shared" si="787"/>
        <v>0</v>
      </c>
      <c r="AN454" s="74">
        <f t="shared" si="788"/>
        <v>0</v>
      </c>
      <c r="AO454" s="75">
        <f t="shared" si="789"/>
        <v>0</v>
      </c>
      <c r="AP454" s="76">
        <f t="shared" si="790"/>
        <v>0</v>
      </c>
      <c r="AQ454" s="77" t="str">
        <f t="shared" si="728"/>
        <v/>
      </c>
      <c r="AR454" s="77" t="str">
        <f t="shared" si="791"/>
        <v/>
      </c>
      <c r="AS454" s="78" t="str">
        <f t="shared" si="792"/>
        <v/>
      </c>
      <c r="AT454" s="77" t="str">
        <f t="shared" si="793"/>
        <v/>
      </c>
      <c r="AU454" s="79">
        <f t="shared" si="821"/>
        <v>0.1</v>
      </c>
      <c r="AV454" s="139">
        <f>DataEntry!P454</f>
        <v>0</v>
      </c>
      <c r="AW454" s="80" t="str">
        <f t="shared" si="729"/>
        <v/>
      </c>
      <c r="AX454" s="80" t="str">
        <f t="shared" si="730"/>
        <v/>
      </c>
      <c r="AY454" s="80" t="str">
        <f t="shared" si="731"/>
        <v/>
      </c>
      <c r="AZ454" s="92" t="str">
        <f>DataEntry!I454</f>
        <v/>
      </c>
      <c r="BA454" s="93" t="str">
        <f>DataEntry!J454</f>
        <v/>
      </c>
      <c r="BB454" s="92" t="str">
        <f>DataEntry!K454</f>
        <v/>
      </c>
      <c r="BC454" s="93" t="str">
        <f>DataEntry!L454</f>
        <v/>
      </c>
      <c r="BD454" s="92" t="str">
        <f>DataEntry!M454</f>
        <v/>
      </c>
      <c r="BE454" s="93" t="str">
        <f>DataEntry!N454</f>
        <v/>
      </c>
      <c r="BF454" s="77" t="str">
        <f t="shared" si="794"/>
        <v/>
      </c>
      <c r="BG454" s="77" t="str">
        <f t="shared" si="795"/>
        <v/>
      </c>
      <c r="BH454" s="77" t="str">
        <f t="shared" si="796"/>
        <v/>
      </c>
      <c r="BI454" s="83">
        <f t="shared" si="797"/>
        <v>0</v>
      </c>
      <c r="BJ454" s="83">
        <f t="shared" si="798"/>
        <v>0</v>
      </c>
      <c r="BK454" s="83">
        <f t="shared" si="799"/>
        <v>0</v>
      </c>
      <c r="BL454" s="84" t="str">
        <f t="shared" si="732"/>
        <v/>
      </c>
      <c r="BM454" s="84" t="str">
        <f t="shared" si="733"/>
        <v/>
      </c>
      <c r="BN454" s="85" t="str">
        <f t="shared" si="800"/>
        <v/>
      </c>
      <c r="BO454" s="84" t="str">
        <f t="shared" si="734"/>
        <v/>
      </c>
      <c r="BP454" s="84" t="str">
        <f t="shared" si="735"/>
        <v/>
      </c>
      <c r="BQ454" s="84" t="str">
        <f t="shared" si="736"/>
        <v/>
      </c>
      <c r="BR454" s="84" t="str">
        <f t="shared" si="801"/>
        <v/>
      </c>
      <c r="BS454" s="84" t="str">
        <f t="shared" si="801"/>
        <v/>
      </c>
      <c r="BT454" s="84" t="str">
        <f t="shared" si="801"/>
        <v/>
      </c>
      <c r="BU454" s="86" t="str">
        <f t="shared" si="802"/>
        <v/>
      </c>
      <c r="BV454" s="86" t="str">
        <f t="shared" si="802"/>
        <v/>
      </c>
      <c r="BW454" s="86" t="str">
        <f t="shared" si="802"/>
        <v/>
      </c>
      <c r="BX454" s="86" t="str">
        <f t="shared" si="803"/>
        <v/>
      </c>
      <c r="BY454" s="86" t="str">
        <f t="shared" si="803"/>
        <v/>
      </c>
      <c r="BZ454" s="86" t="str">
        <f t="shared" si="803"/>
        <v/>
      </c>
      <c r="CA454" s="83">
        <f>IF(AND(DataEntry!B454&gt;=ExFrom,DataEntry!B454&lt;=ExTo),0,IF(AR454&lt;DS454,0,DB454))</f>
        <v>0</v>
      </c>
      <c r="CB454" s="83">
        <f>IF(AND(DataEntry!B454&gt;=ExFrom,DataEntry!B454&lt;=ExTo),0,IF(AT454&lt;DT454,0,DC454))</f>
        <v>0</v>
      </c>
      <c r="CC454" s="14" t="str">
        <f t="shared" si="804"/>
        <v/>
      </c>
      <c r="CD454" s="72" t="str">
        <f t="shared" si="737"/>
        <v/>
      </c>
      <c r="CE454" s="87" t="str">
        <f t="shared" si="805"/>
        <v/>
      </c>
      <c r="CF454" s="88">
        <f t="shared" si="806"/>
        <v>0</v>
      </c>
      <c r="CG454" s="88">
        <f t="shared" si="807"/>
        <v>0</v>
      </c>
      <c r="CH454" s="87" t="str">
        <f t="shared" si="808"/>
        <v/>
      </c>
      <c r="CI454" s="89">
        <f t="shared" si="738"/>
        <v>1</v>
      </c>
      <c r="CJ454" s="89">
        <f t="shared" si="739"/>
        <v>1</v>
      </c>
      <c r="CK454" s="157">
        <f t="shared" si="740"/>
        <v>0</v>
      </c>
      <c r="CL454" s="90">
        <f t="shared" si="741"/>
        <v>0</v>
      </c>
      <c r="CM454" s="157">
        <f t="shared" si="742"/>
        <v>0</v>
      </c>
      <c r="CN454" s="90">
        <f t="shared" si="743"/>
        <v>0</v>
      </c>
      <c r="CO454" s="157">
        <f t="shared" si="744"/>
        <v>0</v>
      </c>
      <c r="CP454" s="90">
        <f t="shared" si="745"/>
        <v>0</v>
      </c>
      <c r="CQ454" s="157">
        <f t="shared" si="746"/>
        <v>0</v>
      </c>
      <c r="CR454" s="90">
        <f t="shared" si="747"/>
        <v>0</v>
      </c>
      <c r="CS454" s="157">
        <f t="shared" si="748"/>
        <v>0</v>
      </c>
      <c r="CT454" s="90">
        <f t="shared" si="749"/>
        <v>0</v>
      </c>
      <c r="CU454" s="157">
        <f t="shared" si="750"/>
        <v>0</v>
      </c>
      <c r="CV454" s="90">
        <f t="shared" si="751"/>
        <v>0</v>
      </c>
      <c r="CW454" s="157">
        <f t="shared" si="752"/>
        <v>0</v>
      </c>
      <c r="CX454" s="90">
        <f t="shared" si="753"/>
        <v>0</v>
      </c>
      <c r="CY454" s="157">
        <f t="shared" si="754"/>
        <v>0</v>
      </c>
      <c r="CZ454" s="90">
        <f t="shared" si="755"/>
        <v>0</v>
      </c>
      <c r="DA454" s="94" t="str">
        <f>DataEntry!B454</f>
        <v/>
      </c>
      <c r="DB454" s="83">
        <f t="shared" si="756"/>
        <v>0</v>
      </c>
      <c r="DC454" s="83">
        <f t="shared" si="757"/>
        <v>0</v>
      </c>
      <c r="DD454" s="145" t="str">
        <f t="shared" si="809"/>
        <v/>
      </c>
      <c r="DE454" s="145" t="str">
        <f t="shared" si="810"/>
        <v/>
      </c>
      <c r="DF454" s="145" t="str">
        <f t="shared" si="811"/>
        <v/>
      </c>
      <c r="DG454" s="145" t="str">
        <f t="shared" si="812"/>
        <v/>
      </c>
      <c r="DH454" s="145" t="str">
        <f t="shared" si="813"/>
        <v/>
      </c>
      <c r="DI454" s="145" t="str">
        <f t="shared" si="814"/>
        <v/>
      </c>
      <c r="DJ454" s="83">
        <f t="shared" si="815"/>
        <v>0</v>
      </c>
      <c r="DK454" s="83">
        <f t="shared" si="816"/>
        <v>0</v>
      </c>
      <c r="DL454" s="84" t="str">
        <f t="shared" si="817"/>
        <v/>
      </c>
      <c r="DM454" s="14" t="str">
        <f t="shared" si="818"/>
        <v/>
      </c>
      <c r="DN454" s="87">
        <f>IFERROR(DO454*(1-DCFactor)+Results!DP454*DCFactor,"")</f>
        <v>0.2762705882352941</v>
      </c>
      <c r="DO454" s="87">
        <f>(DFactor*Rounds*Number/2+SUM(BV$3:BV442))/(Rounds*Number/2+COUNT(BV$3:BV442))</f>
        <v>0.2656470588235294</v>
      </c>
      <c r="DP454" s="87">
        <f t="shared" si="758"/>
        <v>0.29599999999999999</v>
      </c>
      <c r="DQ454" s="84">
        <f t="shared" si="759"/>
        <v>0</v>
      </c>
      <c r="DR454" s="84">
        <f t="shared" si="760"/>
        <v>0</v>
      </c>
      <c r="DS454" s="87">
        <f t="shared" si="761"/>
        <v>0.33666666666666667</v>
      </c>
      <c r="DT454" s="87">
        <f t="shared" si="762"/>
        <v>0.33666666666666667</v>
      </c>
      <c r="DU454" s="87" t="str">
        <f t="shared" si="763"/>
        <v/>
      </c>
      <c r="DV454" s="86" t="str">
        <f t="shared" si="819"/>
        <v/>
      </c>
      <c r="DW454" s="86" t="str">
        <f t="shared" si="820"/>
        <v/>
      </c>
    </row>
    <row r="455" spans="1:127" x14ac:dyDescent="0.25">
      <c r="A455" s="69">
        <v>453</v>
      </c>
      <c r="B455" s="70" t="str">
        <f>DataEntry!C455</f>
        <v/>
      </c>
      <c r="C455" s="71">
        <f>COUNTIF(D$2:D455,D455)+COUNTIF(G$2:G455,D455)</f>
        <v>294</v>
      </c>
      <c r="D455" s="72" t="str">
        <f t="shared" si="721"/>
        <v/>
      </c>
      <c r="E455" s="70" t="str">
        <f>DataEntry!E455</f>
        <v/>
      </c>
      <c r="F455" s="71">
        <f>COUNTIF(D$2:D455,G455)+COUNTIF(G$2:G455,G455)</f>
        <v>294</v>
      </c>
      <c r="G455" s="72" t="str">
        <f t="shared" si="722"/>
        <v/>
      </c>
      <c r="H455" s="73" t="str">
        <f>DataEntry!G455</f>
        <v/>
      </c>
      <c r="I455" s="73" t="str">
        <f>DataEntry!H455</f>
        <v/>
      </c>
      <c r="J455" s="158" t="str">
        <f t="shared" si="720"/>
        <v/>
      </c>
      <c r="K455" s="156">
        <f t="shared" si="723"/>
        <v>0</v>
      </c>
      <c r="L455" s="224" t="str">
        <f t="shared" si="724"/>
        <v/>
      </c>
      <c r="M455" s="224" t="str">
        <f t="shared" si="725"/>
        <v/>
      </c>
      <c r="N455" s="236" t="str">
        <f t="shared" si="764"/>
        <v/>
      </c>
      <c r="O455" s="22" t="str">
        <f t="shared" si="765"/>
        <v>TG294</v>
      </c>
      <c r="P455" s="248" t="str">
        <f t="shared" si="726"/>
        <v/>
      </c>
      <c r="Q455" s="22" t="str">
        <f t="shared" si="766"/>
        <v>TG294</v>
      </c>
      <c r="R455" s="248" t="str">
        <f t="shared" si="727"/>
        <v/>
      </c>
      <c r="S455" s="74">
        <f t="shared" si="767"/>
        <v>0</v>
      </c>
      <c r="T455" s="75">
        <f t="shared" si="768"/>
        <v>0</v>
      </c>
      <c r="U455" s="76">
        <f t="shared" si="769"/>
        <v>0</v>
      </c>
      <c r="V455" s="74">
        <f t="shared" si="770"/>
        <v>0</v>
      </c>
      <c r="W455" s="75">
        <f t="shared" si="771"/>
        <v>0</v>
      </c>
      <c r="X455" s="76">
        <f t="shared" si="772"/>
        <v>0</v>
      </c>
      <c r="Y455" s="74">
        <f t="shared" si="773"/>
        <v>0</v>
      </c>
      <c r="Z455" s="75">
        <f t="shared" si="774"/>
        <v>0</v>
      </c>
      <c r="AA455" s="76">
        <f t="shared" si="775"/>
        <v>0</v>
      </c>
      <c r="AB455" s="74">
        <f t="shared" si="776"/>
        <v>0</v>
      </c>
      <c r="AC455" s="75">
        <f t="shared" si="777"/>
        <v>0</v>
      </c>
      <c r="AD455" s="76">
        <f t="shared" si="778"/>
        <v>0</v>
      </c>
      <c r="AE455" s="74">
        <f t="shared" si="779"/>
        <v>0</v>
      </c>
      <c r="AF455" s="75">
        <f t="shared" si="780"/>
        <v>0</v>
      </c>
      <c r="AG455" s="76">
        <f t="shared" si="781"/>
        <v>0</v>
      </c>
      <c r="AH455" s="74">
        <f t="shared" si="782"/>
        <v>0</v>
      </c>
      <c r="AI455" s="75">
        <f t="shared" si="783"/>
        <v>0</v>
      </c>
      <c r="AJ455" s="76">
        <f t="shared" si="784"/>
        <v>0</v>
      </c>
      <c r="AK455" s="74">
        <f t="shared" si="785"/>
        <v>0</v>
      </c>
      <c r="AL455" s="75">
        <f t="shared" si="786"/>
        <v>0</v>
      </c>
      <c r="AM455" s="76">
        <f t="shared" si="787"/>
        <v>0</v>
      </c>
      <c r="AN455" s="74">
        <f t="shared" si="788"/>
        <v>0</v>
      </c>
      <c r="AO455" s="75">
        <f t="shared" si="789"/>
        <v>0</v>
      </c>
      <c r="AP455" s="76">
        <f t="shared" si="790"/>
        <v>0</v>
      </c>
      <c r="AQ455" s="77" t="str">
        <f t="shared" si="728"/>
        <v/>
      </c>
      <c r="AR455" s="77" t="str">
        <f t="shared" si="791"/>
        <v/>
      </c>
      <c r="AS455" s="78" t="str">
        <f t="shared" si="792"/>
        <v/>
      </c>
      <c r="AT455" s="77" t="str">
        <f t="shared" si="793"/>
        <v/>
      </c>
      <c r="AU455" s="79">
        <f t="shared" si="821"/>
        <v>0.1</v>
      </c>
      <c r="AV455" s="139">
        <f>DataEntry!P455</f>
        <v>0</v>
      </c>
      <c r="AW455" s="80" t="str">
        <f t="shared" si="729"/>
        <v/>
      </c>
      <c r="AX455" s="80" t="str">
        <f t="shared" si="730"/>
        <v/>
      </c>
      <c r="AY455" s="80" t="str">
        <f t="shared" si="731"/>
        <v/>
      </c>
      <c r="AZ455" s="92" t="str">
        <f>DataEntry!I455</f>
        <v/>
      </c>
      <c r="BA455" s="93" t="str">
        <f>DataEntry!J455</f>
        <v/>
      </c>
      <c r="BB455" s="92" t="str">
        <f>DataEntry!K455</f>
        <v/>
      </c>
      <c r="BC455" s="93" t="str">
        <f>DataEntry!L455</f>
        <v/>
      </c>
      <c r="BD455" s="92" t="str">
        <f>DataEntry!M455</f>
        <v/>
      </c>
      <c r="BE455" s="93" t="str">
        <f>DataEntry!N455</f>
        <v/>
      </c>
      <c r="BF455" s="77" t="str">
        <f t="shared" si="794"/>
        <v/>
      </c>
      <c r="BG455" s="77" t="str">
        <f t="shared" si="795"/>
        <v/>
      </c>
      <c r="BH455" s="77" t="str">
        <f t="shared" si="796"/>
        <v/>
      </c>
      <c r="BI455" s="83">
        <f t="shared" si="797"/>
        <v>0</v>
      </c>
      <c r="BJ455" s="83">
        <f t="shared" si="798"/>
        <v>0</v>
      </c>
      <c r="BK455" s="83">
        <f t="shared" si="799"/>
        <v>0</v>
      </c>
      <c r="BL455" s="84" t="str">
        <f t="shared" si="732"/>
        <v/>
      </c>
      <c r="BM455" s="84" t="str">
        <f t="shared" si="733"/>
        <v/>
      </c>
      <c r="BN455" s="85" t="str">
        <f t="shared" si="800"/>
        <v/>
      </c>
      <c r="BO455" s="84" t="str">
        <f t="shared" si="734"/>
        <v/>
      </c>
      <c r="BP455" s="84" t="str">
        <f t="shared" si="735"/>
        <v/>
      </c>
      <c r="BQ455" s="84" t="str">
        <f t="shared" si="736"/>
        <v/>
      </c>
      <c r="BR455" s="84" t="str">
        <f t="shared" si="801"/>
        <v/>
      </c>
      <c r="BS455" s="84" t="str">
        <f t="shared" si="801"/>
        <v/>
      </c>
      <c r="BT455" s="84" t="str">
        <f t="shared" si="801"/>
        <v/>
      </c>
      <c r="BU455" s="86" t="str">
        <f t="shared" si="802"/>
        <v/>
      </c>
      <c r="BV455" s="86" t="str">
        <f t="shared" si="802"/>
        <v/>
      </c>
      <c r="BW455" s="86" t="str">
        <f t="shared" si="802"/>
        <v/>
      </c>
      <c r="BX455" s="86" t="str">
        <f t="shared" si="803"/>
        <v/>
      </c>
      <c r="BY455" s="86" t="str">
        <f t="shared" si="803"/>
        <v/>
      </c>
      <c r="BZ455" s="86" t="str">
        <f t="shared" si="803"/>
        <v/>
      </c>
      <c r="CA455" s="83">
        <f>IF(AND(DataEntry!B455&gt;=ExFrom,DataEntry!B455&lt;=ExTo),0,IF(AR455&lt;DS455,0,DB455))</f>
        <v>0</v>
      </c>
      <c r="CB455" s="83">
        <f>IF(AND(DataEntry!B455&gt;=ExFrom,DataEntry!B455&lt;=ExTo),0,IF(AT455&lt;DT455,0,DC455))</f>
        <v>0</v>
      </c>
      <c r="CC455" s="14" t="str">
        <f t="shared" si="804"/>
        <v/>
      </c>
      <c r="CD455" s="72" t="str">
        <f t="shared" si="737"/>
        <v/>
      </c>
      <c r="CE455" s="87" t="str">
        <f t="shared" si="805"/>
        <v/>
      </c>
      <c r="CF455" s="88">
        <f t="shared" si="806"/>
        <v>0</v>
      </c>
      <c r="CG455" s="88">
        <f t="shared" si="807"/>
        <v>0</v>
      </c>
      <c r="CH455" s="87" t="str">
        <f t="shared" si="808"/>
        <v/>
      </c>
      <c r="CI455" s="89">
        <f t="shared" si="738"/>
        <v>1</v>
      </c>
      <c r="CJ455" s="89">
        <f t="shared" si="739"/>
        <v>1</v>
      </c>
      <c r="CK455" s="157">
        <f t="shared" si="740"/>
        <v>0</v>
      </c>
      <c r="CL455" s="90">
        <f t="shared" si="741"/>
        <v>0</v>
      </c>
      <c r="CM455" s="157">
        <f t="shared" si="742"/>
        <v>0</v>
      </c>
      <c r="CN455" s="90">
        <f t="shared" si="743"/>
        <v>0</v>
      </c>
      <c r="CO455" s="157">
        <f t="shared" si="744"/>
        <v>0</v>
      </c>
      <c r="CP455" s="90">
        <f t="shared" si="745"/>
        <v>0</v>
      </c>
      <c r="CQ455" s="157">
        <f t="shared" si="746"/>
        <v>0</v>
      </c>
      <c r="CR455" s="90">
        <f t="shared" si="747"/>
        <v>0</v>
      </c>
      <c r="CS455" s="157">
        <f t="shared" si="748"/>
        <v>0</v>
      </c>
      <c r="CT455" s="90">
        <f t="shared" si="749"/>
        <v>0</v>
      </c>
      <c r="CU455" s="157">
        <f t="shared" si="750"/>
        <v>0</v>
      </c>
      <c r="CV455" s="90">
        <f t="shared" si="751"/>
        <v>0</v>
      </c>
      <c r="CW455" s="157">
        <f t="shared" si="752"/>
        <v>0</v>
      </c>
      <c r="CX455" s="90">
        <f t="shared" si="753"/>
        <v>0</v>
      </c>
      <c r="CY455" s="157">
        <f t="shared" si="754"/>
        <v>0</v>
      </c>
      <c r="CZ455" s="90">
        <f t="shared" si="755"/>
        <v>0</v>
      </c>
      <c r="DA455" s="94" t="str">
        <f>DataEntry!B455</f>
        <v/>
      </c>
      <c r="DB455" s="83">
        <f t="shared" si="756"/>
        <v>0</v>
      </c>
      <c r="DC455" s="83">
        <f t="shared" si="757"/>
        <v>0</v>
      </c>
      <c r="DD455" s="145" t="str">
        <f t="shared" si="809"/>
        <v/>
      </c>
      <c r="DE455" s="145" t="str">
        <f t="shared" si="810"/>
        <v/>
      </c>
      <c r="DF455" s="145" t="str">
        <f t="shared" si="811"/>
        <v/>
      </c>
      <c r="DG455" s="145" t="str">
        <f t="shared" si="812"/>
        <v/>
      </c>
      <c r="DH455" s="145" t="str">
        <f t="shared" si="813"/>
        <v/>
      </c>
      <c r="DI455" s="145" t="str">
        <f t="shared" si="814"/>
        <v/>
      </c>
      <c r="DJ455" s="83">
        <f t="shared" si="815"/>
        <v>0</v>
      </c>
      <c r="DK455" s="83">
        <f t="shared" si="816"/>
        <v>0</v>
      </c>
      <c r="DL455" s="84" t="str">
        <f t="shared" si="817"/>
        <v/>
      </c>
      <c r="DM455" s="14" t="str">
        <f t="shared" si="818"/>
        <v/>
      </c>
      <c r="DN455" s="87">
        <f>IFERROR(DO455*(1-DCFactor)+Results!DP455*DCFactor,"")</f>
        <v>0.2762705882352941</v>
      </c>
      <c r="DO455" s="87">
        <f>(DFactor*Rounds*Number/2+SUM(BV$3:BV443))/(Rounds*Number/2+COUNT(BV$3:BV443))</f>
        <v>0.2656470588235294</v>
      </c>
      <c r="DP455" s="87">
        <f t="shared" si="758"/>
        <v>0.29599999999999999</v>
      </c>
      <c r="DQ455" s="84">
        <f t="shared" si="759"/>
        <v>0</v>
      </c>
      <c r="DR455" s="84">
        <f t="shared" si="760"/>
        <v>0</v>
      </c>
      <c r="DS455" s="87">
        <f t="shared" si="761"/>
        <v>0.33666666666666667</v>
      </c>
      <c r="DT455" s="87">
        <f t="shared" si="762"/>
        <v>0.33666666666666667</v>
      </c>
      <c r="DU455" s="87" t="str">
        <f t="shared" si="763"/>
        <v/>
      </c>
      <c r="DV455" s="86" t="str">
        <f t="shared" si="819"/>
        <v/>
      </c>
      <c r="DW455" s="86" t="str">
        <f t="shared" si="820"/>
        <v/>
      </c>
    </row>
    <row r="456" spans="1:127" x14ac:dyDescent="0.25">
      <c r="A456" s="69">
        <v>454</v>
      </c>
      <c r="B456" s="70" t="str">
        <f>DataEntry!C456</f>
        <v/>
      </c>
      <c r="C456" s="71">
        <f>COUNTIF(D$2:D456,D456)+COUNTIF(G$2:G456,D456)</f>
        <v>296</v>
      </c>
      <c r="D456" s="72" t="str">
        <f t="shared" si="721"/>
        <v/>
      </c>
      <c r="E456" s="70" t="str">
        <f>DataEntry!E456</f>
        <v/>
      </c>
      <c r="F456" s="71">
        <f>COUNTIF(D$2:D456,G456)+COUNTIF(G$2:G456,G456)</f>
        <v>296</v>
      </c>
      <c r="G456" s="72" t="str">
        <f t="shared" si="722"/>
        <v/>
      </c>
      <c r="H456" s="73" t="str">
        <f>DataEntry!G456</f>
        <v/>
      </c>
      <c r="I456" s="73" t="str">
        <f>DataEntry!H456</f>
        <v/>
      </c>
      <c r="J456" s="158" t="str">
        <f t="shared" si="720"/>
        <v/>
      </c>
      <c r="K456" s="156">
        <f t="shared" si="723"/>
        <v>0</v>
      </c>
      <c r="L456" s="224" t="str">
        <f t="shared" si="724"/>
        <v/>
      </c>
      <c r="M456" s="224" t="str">
        <f t="shared" si="725"/>
        <v/>
      </c>
      <c r="N456" s="236" t="str">
        <f t="shared" si="764"/>
        <v/>
      </c>
      <c r="O456" s="22" t="str">
        <f t="shared" si="765"/>
        <v>TG296</v>
      </c>
      <c r="P456" s="248" t="str">
        <f t="shared" si="726"/>
        <v/>
      </c>
      <c r="Q456" s="22" t="str">
        <f t="shared" si="766"/>
        <v>TG296</v>
      </c>
      <c r="R456" s="248" t="str">
        <f t="shared" si="727"/>
        <v/>
      </c>
      <c r="S456" s="74">
        <f t="shared" si="767"/>
        <v>0</v>
      </c>
      <c r="T456" s="75">
        <f t="shared" si="768"/>
        <v>0</v>
      </c>
      <c r="U456" s="76">
        <f t="shared" si="769"/>
        <v>0</v>
      </c>
      <c r="V456" s="74">
        <f t="shared" si="770"/>
        <v>0</v>
      </c>
      <c r="W456" s="75">
        <f t="shared" si="771"/>
        <v>0</v>
      </c>
      <c r="X456" s="76">
        <f t="shared" si="772"/>
        <v>0</v>
      </c>
      <c r="Y456" s="74">
        <f t="shared" si="773"/>
        <v>0</v>
      </c>
      <c r="Z456" s="75">
        <f t="shared" si="774"/>
        <v>0</v>
      </c>
      <c r="AA456" s="76">
        <f t="shared" si="775"/>
        <v>0</v>
      </c>
      <c r="AB456" s="74">
        <f t="shared" si="776"/>
        <v>0</v>
      </c>
      <c r="AC456" s="75">
        <f t="shared" si="777"/>
        <v>0</v>
      </c>
      <c r="AD456" s="76">
        <f t="shared" si="778"/>
        <v>0</v>
      </c>
      <c r="AE456" s="74">
        <f t="shared" si="779"/>
        <v>0</v>
      </c>
      <c r="AF456" s="75">
        <f t="shared" si="780"/>
        <v>0</v>
      </c>
      <c r="AG456" s="76">
        <f t="shared" si="781"/>
        <v>0</v>
      </c>
      <c r="AH456" s="74">
        <f t="shared" si="782"/>
        <v>0</v>
      </c>
      <c r="AI456" s="75">
        <f t="shared" si="783"/>
        <v>0</v>
      </c>
      <c r="AJ456" s="76">
        <f t="shared" si="784"/>
        <v>0</v>
      </c>
      <c r="AK456" s="74">
        <f t="shared" si="785"/>
        <v>0</v>
      </c>
      <c r="AL456" s="75">
        <f t="shared" si="786"/>
        <v>0</v>
      </c>
      <c r="AM456" s="76">
        <f t="shared" si="787"/>
        <v>0</v>
      </c>
      <c r="AN456" s="74">
        <f t="shared" si="788"/>
        <v>0</v>
      </c>
      <c r="AO456" s="75">
        <f t="shared" si="789"/>
        <v>0</v>
      </c>
      <c r="AP456" s="76">
        <f t="shared" si="790"/>
        <v>0</v>
      </c>
      <c r="AQ456" s="77" t="str">
        <f t="shared" si="728"/>
        <v/>
      </c>
      <c r="AR456" s="77" t="str">
        <f t="shared" si="791"/>
        <v/>
      </c>
      <c r="AS456" s="78" t="str">
        <f t="shared" si="792"/>
        <v/>
      </c>
      <c r="AT456" s="77" t="str">
        <f t="shared" si="793"/>
        <v/>
      </c>
      <c r="AU456" s="79">
        <f t="shared" si="821"/>
        <v>0.1</v>
      </c>
      <c r="AV456" s="139">
        <f>DataEntry!P456</f>
        <v>0</v>
      </c>
      <c r="AW456" s="80" t="str">
        <f t="shared" si="729"/>
        <v/>
      </c>
      <c r="AX456" s="80" t="str">
        <f t="shared" si="730"/>
        <v/>
      </c>
      <c r="AY456" s="80" t="str">
        <f t="shared" si="731"/>
        <v/>
      </c>
      <c r="AZ456" s="92" t="str">
        <f>DataEntry!I456</f>
        <v/>
      </c>
      <c r="BA456" s="93" t="str">
        <f>DataEntry!J456</f>
        <v/>
      </c>
      <c r="BB456" s="92" t="str">
        <f>DataEntry!K456</f>
        <v/>
      </c>
      <c r="BC456" s="93" t="str">
        <f>DataEntry!L456</f>
        <v/>
      </c>
      <c r="BD456" s="92" t="str">
        <f>DataEntry!M456</f>
        <v/>
      </c>
      <c r="BE456" s="93" t="str">
        <f>DataEntry!N456</f>
        <v/>
      </c>
      <c r="BF456" s="77" t="str">
        <f t="shared" si="794"/>
        <v/>
      </c>
      <c r="BG456" s="77" t="str">
        <f t="shared" si="795"/>
        <v/>
      </c>
      <c r="BH456" s="77" t="str">
        <f t="shared" si="796"/>
        <v/>
      </c>
      <c r="BI456" s="83">
        <f t="shared" si="797"/>
        <v>0</v>
      </c>
      <c r="BJ456" s="83">
        <f t="shared" si="798"/>
        <v>0</v>
      </c>
      <c r="BK456" s="83">
        <f t="shared" si="799"/>
        <v>0</v>
      </c>
      <c r="BL456" s="84" t="str">
        <f t="shared" si="732"/>
        <v/>
      </c>
      <c r="BM456" s="84" t="str">
        <f t="shared" si="733"/>
        <v/>
      </c>
      <c r="BN456" s="85" t="str">
        <f t="shared" si="800"/>
        <v/>
      </c>
      <c r="BO456" s="84" t="str">
        <f t="shared" si="734"/>
        <v/>
      </c>
      <c r="BP456" s="84" t="str">
        <f t="shared" si="735"/>
        <v/>
      </c>
      <c r="BQ456" s="84" t="str">
        <f t="shared" si="736"/>
        <v/>
      </c>
      <c r="BR456" s="84" t="str">
        <f t="shared" si="801"/>
        <v/>
      </c>
      <c r="BS456" s="84" t="str">
        <f t="shared" si="801"/>
        <v/>
      </c>
      <c r="BT456" s="84" t="str">
        <f t="shared" si="801"/>
        <v/>
      </c>
      <c r="BU456" s="86" t="str">
        <f t="shared" si="802"/>
        <v/>
      </c>
      <c r="BV456" s="86" t="str">
        <f t="shared" si="802"/>
        <v/>
      </c>
      <c r="BW456" s="86" t="str">
        <f t="shared" si="802"/>
        <v/>
      </c>
      <c r="BX456" s="86" t="str">
        <f t="shared" si="803"/>
        <v/>
      </c>
      <c r="BY456" s="86" t="str">
        <f t="shared" si="803"/>
        <v/>
      </c>
      <c r="BZ456" s="86" t="str">
        <f t="shared" si="803"/>
        <v/>
      </c>
      <c r="CA456" s="83">
        <f>IF(AND(DataEntry!B456&gt;=ExFrom,DataEntry!B456&lt;=ExTo),0,IF(AR456&lt;DS456,0,DB456))</f>
        <v>0</v>
      </c>
      <c r="CB456" s="83">
        <f>IF(AND(DataEntry!B456&gt;=ExFrom,DataEntry!B456&lt;=ExTo),0,IF(AT456&lt;DT456,0,DC456))</f>
        <v>0</v>
      </c>
      <c r="CC456" s="14" t="str">
        <f t="shared" si="804"/>
        <v/>
      </c>
      <c r="CD456" s="72" t="str">
        <f t="shared" si="737"/>
        <v/>
      </c>
      <c r="CE456" s="87" t="str">
        <f t="shared" si="805"/>
        <v/>
      </c>
      <c r="CF456" s="88">
        <f t="shared" si="806"/>
        <v>0</v>
      </c>
      <c r="CG456" s="88">
        <f t="shared" si="807"/>
        <v>0</v>
      </c>
      <c r="CH456" s="87" t="str">
        <f t="shared" si="808"/>
        <v/>
      </c>
      <c r="CI456" s="89">
        <f t="shared" si="738"/>
        <v>1</v>
      </c>
      <c r="CJ456" s="89">
        <f t="shared" si="739"/>
        <v>1</v>
      </c>
      <c r="CK456" s="157">
        <f t="shared" si="740"/>
        <v>0</v>
      </c>
      <c r="CL456" s="90">
        <f t="shared" si="741"/>
        <v>0</v>
      </c>
      <c r="CM456" s="157">
        <f t="shared" si="742"/>
        <v>0</v>
      </c>
      <c r="CN456" s="90">
        <f t="shared" si="743"/>
        <v>0</v>
      </c>
      <c r="CO456" s="157">
        <f t="shared" si="744"/>
        <v>0</v>
      </c>
      <c r="CP456" s="90">
        <f t="shared" si="745"/>
        <v>0</v>
      </c>
      <c r="CQ456" s="157">
        <f t="shared" si="746"/>
        <v>0</v>
      </c>
      <c r="CR456" s="90">
        <f t="shared" si="747"/>
        <v>0</v>
      </c>
      <c r="CS456" s="157">
        <f t="shared" si="748"/>
        <v>0</v>
      </c>
      <c r="CT456" s="90">
        <f t="shared" si="749"/>
        <v>0</v>
      </c>
      <c r="CU456" s="157">
        <f t="shared" si="750"/>
        <v>0</v>
      </c>
      <c r="CV456" s="90">
        <f t="shared" si="751"/>
        <v>0</v>
      </c>
      <c r="CW456" s="157">
        <f t="shared" si="752"/>
        <v>0</v>
      </c>
      <c r="CX456" s="90">
        <f t="shared" si="753"/>
        <v>0</v>
      </c>
      <c r="CY456" s="157">
        <f t="shared" si="754"/>
        <v>0</v>
      </c>
      <c r="CZ456" s="90">
        <f t="shared" si="755"/>
        <v>0</v>
      </c>
      <c r="DA456" s="94" t="str">
        <f>DataEntry!B456</f>
        <v/>
      </c>
      <c r="DB456" s="83">
        <f t="shared" si="756"/>
        <v>0</v>
      </c>
      <c r="DC456" s="83">
        <f t="shared" si="757"/>
        <v>0</v>
      </c>
      <c r="DD456" s="145" t="str">
        <f t="shared" si="809"/>
        <v/>
      </c>
      <c r="DE456" s="145" t="str">
        <f t="shared" si="810"/>
        <v/>
      </c>
      <c r="DF456" s="145" t="str">
        <f t="shared" si="811"/>
        <v/>
      </c>
      <c r="DG456" s="145" t="str">
        <f t="shared" si="812"/>
        <v/>
      </c>
      <c r="DH456" s="145" t="str">
        <f t="shared" si="813"/>
        <v/>
      </c>
      <c r="DI456" s="145" t="str">
        <f t="shared" si="814"/>
        <v/>
      </c>
      <c r="DJ456" s="83">
        <f t="shared" si="815"/>
        <v>0</v>
      </c>
      <c r="DK456" s="83">
        <f t="shared" si="816"/>
        <v>0</v>
      </c>
      <c r="DL456" s="84" t="str">
        <f t="shared" si="817"/>
        <v/>
      </c>
      <c r="DM456" s="14" t="str">
        <f t="shared" si="818"/>
        <v/>
      </c>
      <c r="DN456" s="87">
        <f>IFERROR(DO456*(1-DCFactor)+Results!DP456*DCFactor,"")</f>
        <v>0.2762705882352941</v>
      </c>
      <c r="DO456" s="87">
        <f>(DFactor*Rounds*Number/2+SUM(BV$3:BV444))/(Rounds*Number/2+COUNT(BV$3:BV444))</f>
        <v>0.2656470588235294</v>
      </c>
      <c r="DP456" s="87">
        <f t="shared" si="758"/>
        <v>0.29599999999999999</v>
      </c>
      <c r="DQ456" s="84">
        <f t="shared" si="759"/>
        <v>0</v>
      </c>
      <c r="DR456" s="84">
        <f t="shared" si="760"/>
        <v>0</v>
      </c>
      <c r="DS456" s="87">
        <f t="shared" si="761"/>
        <v>0.33666666666666667</v>
      </c>
      <c r="DT456" s="87">
        <f t="shared" si="762"/>
        <v>0.33666666666666667</v>
      </c>
      <c r="DU456" s="87" t="str">
        <f t="shared" si="763"/>
        <v/>
      </c>
      <c r="DV456" s="86" t="str">
        <f t="shared" si="819"/>
        <v/>
      </c>
      <c r="DW456" s="86" t="str">
        <f t="shared" si="820"/>
        <v/>
      </c>
    </row>
    <row r="457" spans="1:127" x14ac:dyDescent="0.25">
      <c r="A457" s="69">
        <v>455</v>
      </c>
      <c r="B457" s="70" t="str">
        <f>DataEntry!C457</f>
        <v/>
      </c>
      <c r="C457" s="71">
        <f>COUNTIF(D$2:D457,D457)+COUNTIF(G$2:G457,D457)</f>
        <v>298</v>
      </c>
      <c r="D457" s="72" t="str">
        <f t="shared" si="721"/>
        <v/>
      </c>
      <c r="E457" s="70" t="str">
        <f>DataEntry!E457</f>
        <v/>
      </c>
      <c r="F457" s="71">
        <f>COUNTIF(D$2:D457,G457)+COUNTIF(G$2:G457,G457)</f>
        <v>298</v>
      </c>
      <c r="G457" s="72" t="str">
        <f t="shared" si="722"/>
        <v/>
      </c>
      <c r="H457" s="241" t="str">
        <f>DataEntry!G457</f>
        <v/>
      </c>
      <c r="I457" s="241" t="str">
        <f>DataEntry!H457</f>
        <v/>
      </c>
      <c r="J457" s="158" t="str">
        <f t="shared" si="720"/>
        <v/>
      </c>
      <c r="K457" s="156">
        <f t="shared" si="723"/>
        <v>0</v>
      </c>
      <c r="L457" s="224" t="str">
        <f t="shared" si="724"/>
        <v/>
      </c>
      <c r="M457" s="224" t="str">
        <f t="shared" si="725"/>
        <v/>
      </c>
      <c r="N457" s="236" t="str">
        <f t="shared" si="764"/>
        <v/>
      </c>
      <c r="O457" s="22" t="str">
        <f t="shared" si="765"/>
        <v>TG298</v>
      </c>
      <c r="P457" s="248" t="str">
        <f t="shared" si="726"/>
        <v/>
      </c>
      <c r="Q457" s="22" t="str">
        <f t="shared" si="766"/>
        <v>TG298</v>
      </c>
      <c r="R457" s="248" t="str">
        <f t="shared" si="727"/>
        <v/>
      </c>
      <c r="S457" s="74">
        <f t="shared" si="767"/>
        <v>0</v>
      </c>
      <c r="T457" s="75">
        <f t="shared" si="768"/>
        <v>0</v>
      </c>
      <c r="U457" s="76">
        <f t="shared" si="769"/>
        <v>0</v>
      </c>
      <c r="V457" s="74">
        <f t="shared" si="770"/>
        <v>0</v>
      </c>
      <c r="W457" s="75">
        <f t="shared" si="771"/>
        <v>0</v>
      </c>
      <c r="X457" s="76">
        <f t="shared" si="772"/>
        <v>0</v>
      </c>
      <c r="Y457" s="74">
        <f t="shared" si="773"/>
        <v>0</v>
      </c>
      <c r="Z457" s="75">
        <f t="shared" si="774"/>
        <v>0</v>
      </c>
      <c r="AA457" s="76">
        <f t="shared" si="775"/>
        <v>0</v>
      </c>
      <c r="AB457" s="74">
        <f t="shared" si="776"/>
        <v>0</v>
      </c>
      <c r="AC457" s="75">
        <f t="shared" si="777"/>
        <v>0</v>
      </c>
      <c r="AD457" s="76">
        <f t="shared" si="778"/>
        <v>0</v>
      </c>
      <c r="AE457" s="74">
        <f t="shared" si="779"/>
        <v>0</v>
      </c>
      <c r="AF457" s="75">
        <f t="shared" si="780"/>
        <v>0</v>
      </c>
      <c r="AG457" s="76">
        <f t="shared" si="781"/>
        <v>0</v>
      </c>
      <c r="AH457" s="74">
        <f t="shared" si="782"/>
        <v>0</v>
      </c>
      <c r="AI457" s="75">
        <f t="shared" si="783"/>
        <v>0</v>
      </c>
      <c r="AJ457" s="76">
        <f t="shared" si="784"/>
        <v>0</v>
      </c>
      <c r="AK457" s="74">
        <f t="shared" si="785"/>
        <v>0</v>
      </c>
      <c r="AL457" s="75">
        <f t="shared" si="786"/>
        <v>0</v>
      </c>
      <c r="AM457" s="76">
        <f t="shared" si="787"/>
        <v>0</v>
      </c>
      <c r="AN457" s="74">
        <f t="shared" si="788"/>
        <v>0</v>
      </c>
      <c r="AO457" s="75">
        <f t="shared" si="789"/>
        <v>0</v>
      </c>
      <c r="AP457" s="76">
        <f t="shared" si="790"/>
        <v>0</v>
      </c>
      <c r="AQ457" s="77" t="str">
        <f t="shared" si="728"/>
        <v/>
      </c>
      <c r="AR457" s="77" t="str">
        <f t="shared" si="791"/>
        <v/>
      </c>
      <c r="AS457" s="78" t="str">
        <f t="shared" si="792"/>
        <v/>
      </c>
      <c r="AT457" s="77" t="str">
        <f t="shared" si="793"/>
        <v/>
      </c>
      <c r="AU457" s="79">
        <f t="shared" si="821"/>
        <v>0.1</v>
      </c>
      <c r="AV457" s="139">
        <f>DataEntry!P457</f>
        <v>0</v>
      </c>
      <c r="AW457" s="80" t="str">
        <f t="shared" si="729"/>
        <v/>
      </c>
      <c r="AX457" s="80" t="str">
        <f t="shared" si="730"/>
        <v/>
      </c>
      <c r="AY457" s="80" t="str">
        <f t="shared" si="731"/>
        <v/>
      </c>
      <c r="AZ457" s="92" t="str">
        <f>DataEntry!I457</f>
        <v/>
      </c>
      <c r="BA457" s="93" t="str">
        <f>DataEntry!J457</f>
        <v/>
      </c>
      <c r="BB457" s="92" t="str">
        <f>DataEntry!K457</f>
        <v/>
      </c>
      <c r="BC457" s="93" t="str">
        <f>DataEntry!L457</f>
        <v/>
      </c>
      <c r="BD457" s="92" t="str">
        <f>DataEntry!M457</f>
        <v/>
      </c>
      <c r="BE457" s="93" t="str">
        <f>DataEntry!N457</f>
        <v/>
      </c>
      <c r="BF457" s="77" t="str">
        <f t="shared" si="794"/>
        <v/>
      </c>
      <c r="BG457" s="77" t="str">
        <f t="shared" si="795"/>
        <v/>
      </c>
      <c r="BH457" s="77" t="str">
        <f t="shared" si="796"/>
        <v/>
      </c>
      <c r="BI457" s="83">
        <f t="shared" si="797"/>
        <v>0</v>
      </c>
      <c r="BJ457" s="83">
        <f t="shared" si="798"/>
        <v>0</v>
      </c>
      <c r="BK457" s="83">
        <f t="shared" si="799"/>
        <v>0</v>
      </c>
      <c r="BL457" s="84" t="str">
        <f t="shared" si="732"/>
        <v/>
      </c>
      <c r="BM457" s="84" t="str">
        <f t="shared" si="733"/>
        <v/>
      </c>
      <c r="BN457" s="85" t="str">
        <f t="shared" si="800"/>
        <v/>
      </c>
      <c r="BO457" s="84" t="str">
        <f t="shared" si="734"/>
        <v/>
      </c>
      <c r="BP457" s="84" t="str">
        <f t="shared" si="735"/>
        <v/>
      </c>
      <c r="BQ457" s="84" t="str">
        <f t="shared" si="736"/>
        <v/>
      </c>
      <c r="BR457" s="84" t="str">
        <f t="shared" si="801"/>
        <v/>
      </c>
      <c r="BS457" s="84" t="str">
        <f t="shared" si="801"/>
        <v/>
      </c>
      <c r="BT457" s="84" t="str">
        <f t="shared" si="801"/>
        <v/>
      </c>
      <c r="BU457" s="86" t="str">
        <f t="shared" si="802"/>
        <v/>
      </c>
      <c r="BV457" s="86" t="str">
        <f t="shared" si="802"/>
        <v/>
      </c>
      <c r="BW457" s="86" t="str">
        <f t="shared" si="802"/>
        <v/>
      </c>
      <c r="BX457" s="86" t="str">
        <f t="shared" si="803"/>
        <v/>
      </c>
      <c r="BY457" s="86" t="str">
        <f t="shared" si="803"/>
        <v/>
      </c>
      <c r="BZ457" s="86" t="str">
        <f t="shared" si="803"/>
        <v/>
      </c>
      <c r="CA457" s="83">
        <f>IF(AND(DataEntry!B457&gt;=ExFrom,DataEntry!B457&lt;=ExTo),0,IF(AR457&lt;DS457,0,DB457))</f>
        <v>0</v>
      </c>
      <c r="CB457" s="83">
        <f>IF(AND(DataEntry!B457&gt;=ExFrom,DataEntry!B457&lt;=ExTo),0,IF(AT457&lt;DT457,0,DC457))</f>
        <v>0</v>
      </c>
      <c r="CC457" s="14" t="str">
        <f t="shared" si="804"/>
        <v/>
      </c>
      <c r="CD457" s="72" t="str">
        <f t="shared" si="737"/>
        <v/>
      </c>
      <c r="CE457" s="87" t="str">
        <f t="shared" si="805"/>
        <v/>
      </c>
      <c r="CF457" s="88">
        <f t="shared" si="806"/>
        <v>0</v>
      </c>
      <c r="CG457" s="88">
        <f t="shared" si="807"/>
        <v>0</v>
      </c>
      <c r="CH457" s="87" t="str">
        <f t="shared" si="808"/>
        <v/>
      </c>
      <c r="CI457" s="89">
        <f t="shared" si="738"/>
        <v>1</v>
      </c>
      <c r="CJ457" s="89">
        <f t="shared" si="739"/>
        <v>1</v>
      </c>
      <c r="CK457" s="157">
        <f t="shared" si="740"/>
        <v>0</v>
      </c>
      <c r="CL457" s="90">
        <f t="shared" si="741"/>
        <v>0</v>
      </c>
      <c r="CM457" s="157">
        <f t="shared" si="742"/>
        <v>0</v>
      </c>
      <c r="CN457" s="90">
        <f t="shared" si="743"/>
        <v>0</v>
      </c>
      <c r="CO457" s="157">
        <f t="shared" si="744"/>
        <v>0</v>
      </c>
      <c r="CP457" s="90">
        <f t="shared" si="745"/>
        <v>0</v>
      </c>
      <c r="CQ457" s="157">
        <f t="shared" si="746"/>
        <v>0</v>
      </c>
      <c r="CR457" s="90">
        <f t="shared" si="747"/>
        <v>0</v>
      </c>
      <c r="CS457" s="157">
        <f t="shared" si="748"/>
        <v>0</v>
      </c>
      <c r="CT457" s="90">
        <f t="shared" si="749"/>
        <v>0</v>
      </c>
      <c r="CU457" s="157">
        <f t="shared" si="750"/>
        <v>0</v>
      </c>
      <c r="CV457" s="90">
        <f t="shared" si="751"/>
        <v>0</v>
      </c>
      <c r="CW457" s="157">
        <f t="shared" si="752"/>
        <v>0</v>
      </c>
      <c r="CX457" s="90">
        <f t="shared" si="753"/>
        <v>0</v>
      </c>
      <c r="CY457" s="157">
        <f t="shared" si="754"/>
        <v>0</v>
      </c>
      <c r="CZ457" s="90">
        <f t="shared" si="755"/>
        <v>0</v>
      </c>
      <c r="DA457" s="94" t="str">
        <f>DataEntry!B457</f>
        <v/>
      </c>
      <c r="DB457" s="83">
        <f t="shared" si="756"/>
        <v>0</v>
      </c>
      <c r="DC457" s="83">
        <f t="shared" si="757"/>
        <v>0</v>
      </c>
      <c r="DD457" s="145" t="str">
        <f t="shared" si="809"/>
        <v/>
      </c>
      <c r="DE457" s="145" t="str">
        <f t="shared" si="810"/>
        <v/>
      </c>
      <c r="DF457" s="145" t="str">
        <f t="shared" si="811"/>
        <v/>
      </c>
      <c r="DG457" s="145" t="str">
        <f t="shared" si="812"/>
        <v/>
      </c>
      <c r="DH457" s="145" t="str">
        <f t="shared" si="813"/>
        <v/>
      </c>
      <c r="DI457" s="145" t="str">
        <f t="shared" si="814"/>
        <v/>
      </c>
      <c r="DJ457" s="83">
        <f t="shared" si="815"/>
        <v>0</v>
      </c>
      <c r="DK457" s="83">
        <f t="shared" si="816"/>
        <v>0</v>
      </c>
      <c r="DL457" s="84" t="str">
        <f t="shared" si="817"/>
        <v/>
      </c>
      <c r="DM457" s="14" t="str">
        <f t="shared" si="818"/>
        <v/>
      </c>
      <c r="DN457" s="87">
        <f>IFERROR(DO457*(1-DCFactor)+Results!DP457*DCFactor,"")</f>
        <v>0.2762705882352941</v>
      </c>
      <c r="DO457" s="87">
        <f>(DFactor*Rounds*Number/2+SUM(BV$3:BV445))/(Rounds*Number/2+COUNT(BV$3:BV445))</f>
        <v>0.2656470588235294</v>
      </c>
      <c r="DP457" s="87">
        <f t="shared" si="758"/>
        <v>0.29599999999999999</v>
      </c>
      <c r="DQ457" s="84">
        <f t="shared" si="759"/>
        <v>0</v>
      </c>
      <c r="DR457" s="84">
        <f t="shared" si="760"/>
        <v>0</v>
      </c>
      <c r="DS457" s="87">
        <f t="shared" si="761"/>
        <v>0.33666666666666667</v>
      </c>
      <c r="DT457" s="87">
        <f t="shared" si="762"/>
        <v>0.33666666666666667</v>
      </c>
      <c r="DU457" s="87" t="str">
        <f t="shared" si="763"/>
        <v/>
      </c>
      <c r="DV457" s="86" t="str">
        <f t="shared" si="819"/>
        <v/>
      </c>
      <c r="DW457" s="86" t="str">
        <f t="shared" si="820"/>
        <v/>
      </c>
    </row>
    <row r="458" spans="1:127" x14ac:dyDescent="0.25">
      <c r="A458" s="69">
        <v>456</v>
      </c>
      <c r="B458" s="70" t="str">
        <f>DataEntry!C458</f>
        <v/>
      </c>
      <c r="C458" s="71">
        <f>COUNTIF(D$2:D458,D458)+COUNTIF(G$2:G458,D458)</f>
        <v>300</v>
      </c>
      <c r="D458" s="72" t="str">
        <f t="shared" si="721"/>
        <v/>
      </c>
      <c r="E458" s="70" t="str">
        <f>DataEntry!E458</f>
        <v/>
      </c>
      <c r="F458" s="71">
        <f>COUNTIF(D$2:D458,G458)+COUNTIF(G$2:G458,G458)</f>
        <v>300</v>
      </c>
      <c r="G458" s="72" t="str">
        <f t="shared" si="722"/>
        <v/>
      </c>
      <c r="H458" s="73" t="str">
        <f>DataEntry!G458</f>
        <v/>
      </c>
      <c r="I458" s="73" t="str">
        <f>DataEntry!H458</f>
        <v/>
      </c>
      <c r="J458" s="158" t="str">
        <f t="shared" si="720"/>
        <v/>
      </c>
      <c r="K458" s="156">
        <f t="shared" si="723"/>
        <v>0</v>
      </c>
      <c r="L458" s="224" t="str">
        <f t="shared" si="724"/>
        <v/>
      </c>
      <c r="M458" s="224" t="str">
        <f t="shared" si="725"/>
        <v/>
      </c>
      <c r="N458" s="236" t="str">
        <f t="shared" si="764"/>
        <v/>
      </c>
      <c r="O458" s="22" t="str">
        <f t="shared" si="765"/>
        <v>TG300</v>
      </c>
      <c r="P458" s="248" t="str">
        <f t="shared" si="726"/>
        <v/>
      </c>
      <c r="Q458" s="22" t="str">
        <f t="shared" si="766"/>
        <v>TG300</v>
      </c>
      <c r="R458" s="248" t="str">
        <f t="shared" si="727"/>
        <v/>
      </c>
      <c r="S458" s="74">
        <f t="shared" si="767"/>
        <v>0</v>
      </c>
      <c r="T458" s="75">
        <f t="shared" si="768"/>
        <v>0</v>
      </c>
      <c r="U458" s="76">
        <f t="shared" si="769"/>
        <v>0</v>
      </c>
      <c r="V458" s="74">
        <f t="shared" si="770"/>
        <v>0</v>
      </c>
      <c r="W458" s="75">
        <f t="shared" si="771"/>
        <v>0</v>
      </c>
      <c r="X458" s="76">
        <f t="shared" si="772"/>
        <v>0</v>
      </c>
      <c r="Y458" s="74">
        <f t="shared" si="773"/>
        <v>0</v>
      </c>
      <c r="Z458" s="75">
        <f t="shared" si="774"/>
        <v>0</v>
      </c>
      <c r="AA458" s="76">
        <f t="shared" si="775"/>
        <v>0</v>
      </c>
      <c r="AB458" s="74">
        <f t="shared" si="776"/>
        <v>0</v>
      </c>
      <c r="AC458" s="75">
        <f t="shared" si="777"/>
        <v>0</v>
      </c>
      <c r="AD458" s="76">
        <f t="shared" si="778"/>
        <v>0</v>
      </c>
      <c r="AE458" s="74">
        <f t="shared" si="779"/>
        <v>0</v>
      </c>
      <c r="AF458" s="75">
        <f t="shared" si="780"/>
        <v>0</v>
      </c>
      <c r="AG458" s="76">
        <f t="shared" si="781"/>
        <v>0</v>
      </c>
      <c r="AH458" s="74">
        <f t="shared" si="782"/>
        <v>0</v>
      </c>
      <c r="AI458" s="75">
        <f t="shared" si="783"/>
        <v>0</v>
      </c>
      <c r="AJ458" s="76">
        <f t="shared" si="784"/>
        <v>0</v>
      </c>
      <c r="AK458" s="74">
        <f t="shared" si="785"/>
        <v>0</v>
      </c>
      <c r="AL458" s="75">
        <f t="shared" si="786"/>
        <v>0</v>
      </c>
      <c r="AM458" s="76">
        <f t="shared" si="787"/>
        <v>0</v>
      </c>
      <c r="AN458" s="74">
        <f t="shared" si="788"/>
        <v>0</v>
      </c>
      <c r="AO458" s="75">
        <f t="shared" si="789"/>
        <v>0</v>
      </c>
      <c r="AP458" s="76">
        <f t="shared" si="790"/>
        <v>0</v>
      </c>
      <c r="AQ458" s="77" t="str">
        <f t="shared" si="728"/>
        <v/>
      </c>
      <c r="AR458" s="77" t="str">
        <f t="shared" si="791"/>
        <v/>
      </c>
      <c r="AS458" s="78" t="str">
        <f t="shared" si="792"/>
        <v/>
      </c>
      <c r="AT458" s="77" t="str">
        <f t="shared" si="793"/>
        <v/>
      </c>
      <c r="AU458" s="79">
        <f t="shared" si="821"/>
        <v>0.1</v>
      </c>
      <c r="AV458" s="139">
        <f>DataEntry!P458</f>
        <v>0</v>
      </c>
      <c r="AW458" s="80" t="str">
        <f t="shared" si="729"/>
        <v/>
      </c>
      <c r="AX458" s="80" t="str">
        <f t="shared" si="730"/>
        <v/>
      </c>
      <c r="AY458" s="80" t="str">
        <f t="shared" si="731"/>
        <v/>
      </c>
      <c r="AZ458" s="92" t="str">
        <f>DataEntry!I458</f>
        <v/>
      </c>
      <c r="BA458" s="93" t="str">
        <f>DataEntry!J458</f>
        <v/>
      </c>
      <c r="BB458" s="92" t="str">
        <f>DataEntry!K458</f>
        <v/>
      </c>
      <c r="BC458" s="93" t="str">
        <f>DataEntry!L458</f>
        <v/>
      </c>
      <c r="BD458" s="92" t="str">
        <f>DataEntry!M458</f>
        <v/>
      </c>
      <c r="BE458" s="93" t="str">
        <f>DataEntry!N458</f>
        <v/>
      </c>
      <c r="BF458" s="77" t="str">
        <f t="shared" si="794"/>
        <v/>
      </c>
      <c r="BG458" s="77" t="str">
        <f t="shared" si="795"/>
        <v/>
      </c>
      <c r="BH458" s="77" t="str">
        <f t="shared" si="796"/>
        <v/>
      </c>
      <c r="BI458" s="83">
        <f t="shared" si="797"/>
        <v>0</v>
      </c>
      <c r="BJ458" s="83">
        <f t="shared" si="798"/>
        <v>0</v>
      </c>
      <c r="BK458" s="83">
        <f t="shared" si="799"/>
        <v>0</v>
      </c>
      <c r="BL458" s="84" t="str">
        <f t="shared" si="732"/>
        <v/>
      </c>
      <c r="BM458" s="84" t="str">
        <f t="shared" si="733"/>
        <v/>
      </c>
      <c r="BN458" s="85" t="str">
        <f t="shared" si="800"/>
        <v/>
      </c>
      <c r="BO458" s="84" t="str">
        <f t="shared" si="734"/>
        <v/>
      </c>
      <c r="BP458" s="84" t="str">
        <f t="shared" si="735"/>
        <v/>
      </c>
      <c r="BQ458" s="84" t="str">
        <f t="shared" si="736"/>
        <v/>
      </c>
      <c r="BR458" s="84" t="str">
        <f t="shared" si="801"/>
        <v/>
      </c>
      <c r="BS458" s="84" t="str">
        <f t="shared" si="801"/>
        <v/>
      </c>
      <c r="BT458" s="84" t="str">
        <f t="shared" si="801"/>
        <v/>
      </c>
      <c r="BU458" s="86" t="str">
        <f t="shared" si="802"/>
        <v/>
      </c>
      <c r="BV458" s="86" t="str">
        <f t="shared" si="802"/>
        <v/>
      </c>
      <c r="BW458" s="86" t="str">
        <f t="shared" si="802"/>
        <v/>
      </c>
      <c r="BX458" s="86" t="str">
        <f t="shared" si="803"/>
        <v/>
      </c>
      <c r="BY458" s="86" t="str">
        <f t="shared" si="803"/>
        <v/>
      </c>
      <c r="BZ458" s="86" t="str">
        <f t="shared" si="803"/>
        <v/>
      </c>
      <c r="CA458" s="83">
        <f>IF(AND(DataEntry!B458&gt;=ExFrom,DataEntry!B458&lt;=ExTo),0,IF(AR458&lt;DS458,0,DB458))</f>
        <v>0</v>
      </c>
      <c r="CB458" s="83">
        <f>IF(AND(DataEntry!B458&gt;=ExFrom,DataEntry!B458&lt;=ExTo),0,IF(AT458&lt;DT458,0,DC458))</f>
        <v>0</v>
      </c>
      <c r="CC458" s="14" t="str">
        <f t="shared" si="804"/>
        <v/>
      </c>
      <c r="CD458" s="72" t="str">
        <f t="shared" si="737"/>
        <v/>
      </c>
      <c r="CE458" s="87" t="str">
        <f t="shared" si="805"/>
        <v/>
      </c>
      <c r="CF458" s="88">
        <f t="shared" si="806"/>
        <v>0</v>
      </c>
      <c r="CG458" s="88">
        <f t="shared" si="807"/>
        <v>0</v>
      </c>
      <c r="CH458" s="87" t="str">
        <f t="shared" si="808"/>
        <v/>
      </c>
      <c r="CI458" s="89">
        <f t="shared" si="738"/>
        <v>1</v>
      </c>
      <c r="CJ458" s="89">
        <f t="shared" si="739"/>
        <v>1</v>
      </c>
      <c r="CK458" s="157">
        <f t="shared" si="740"/>
        <v>0</v>
      </c>
      <c r="CL458" s="90">
        <f t="shared" si="741"/>
        <v>0</v>
      </c>
      <c r="CM458" s="157">
        <f t="shared" si="742"/>
        <v>0</v>
      </c>
      <c r="CN458" s="90">
        <f t="shared" si="743"/>
        <v>0</v>
      </c>
      <c r="CO458" s="157">
        <f t="shared" si="744"/>
        <v>0</v>
      </c>
      <c r="CP458" s="90">
        <f t="shared" si="745"/>
        <v>0</v>
      </c>
      <c r="CQ458" s="157">
        <f t="shared" si="746"/>
        <v>0</v>
      </c>
      <c r="CR458" s="90">
        <f t="shared" si="747"/>
        <v>0</v>
      </c>
      <c r="CS458" s="157">
        <f t="shared" si="748"/>
        <v>0</v>
      </c>
      <c r="CT458" s="90">
        <f t="shared" si="749"/>
        <v>0</v>
      </c>
      <c r="CU458" s="157">
        <f t="shared" si="750"/>
        <v>0</v>
      </c>
      <c r="CV458" s="90">
        <f t="shared" si="751"/>
        <v>0</v>
      </c>
      <c r="CW458" s="157">
        <f t="shared" si="752"/>
        <v>0</v>
      </c>
      <c r="CX458" s="90">
        <f t="shared" si="753"/>
        <v>0</v>
      </c>
      <c r="CY458" s="157">
        <f t="shared" si="754"/>
        <v>0</v>
      </c>
      <c r="CZ458" s="90">
        <f t="shared" si="755"/>
        <v>0</v>
      </c>
      <c r="DA458" s="94" t="str">
        <f>DataEntry!B458</f>
        <v/>
      </c>
      <c r="DB458" s="83">
        <f t="shared" si="756"/>
        <v>0</v>
      </c>
      <c r="DC458" s="83">
        <f t="shared" si="757"/>
        <v>0</v>
      </c>
      <c r="DD458" s="145" t="str">
        <f t="shared" si="809"/>
        <v/>
      </c>
      <c r="DE458" s="145" t="str">
        <f t="shared" si="810"/>
        <v/>
      </c>
      <c r="DF458" s="145" t="str">
        <f t="shared" si="811"/>
        <v/>
      </c>
      <c r="DG458" s="145" t="str">
        <f t="shared" si="812"/>
        <v/>
      </c>
      <c r="DH458" s="145" t="str">
        <f t="shared" si="813"/>
        <v/>
      </c>
      <c r="DI458" s="145" t="str">
        <f t="shared" si="814"/>
        <v/>
      </c>
      <c r="DJ458" s="83">
        <f t="shared" si="815"/>
        <v>0</v>
      </c>
      <c r="DK458" s="83">
        <f t="shared" si="816"/>
        <v>0</v>
      </c>
      <c r="DL458" s="84" t="str">
        <f t="shared" si="817"/>
        <v/>
      </c>
      <c r="DM458" s="14" t="str">
        <f t="shared" si="818"/>
        <v/>
      </c>
      <c r="DN458" s="87">
        <f>IFERROR(DO458*(1-DCFactor)+Results!DP458*DCFactor,"")</f>
        <v>0.2762705882352941</v>
      </c>
      <c r="DO458" s="87">
        <f>(DFactor*Rounds*Number/2+SUM(BV$3:BV446))/(Rounds*Number/2+COUNT(BV$3:BV446))</f>
        <v>0.2656470588235294</v>
      </c>
      <c r="DP458" s="87">
        <f t="shared" si="758"/>
        <v>0.29599999999999999</v>
      </c>
      <c r="DQ458" s="84">
        <f t="shared" si="759"/>
        <v>0</v>
      </c>
      <c r="DR458" s="84">
        <f t="shared" si="760"/>
        <v>0</v>
      </c>
      <c r="DS458" s="87">
        <f t="shared" si="761"/>
        <v>0.33666666666666667</v>
      </c>
      <c r="DT458" s="87">
        <f t="shared" si="762"/>
        <v>0.33666666666666667</v>
      </c>
      <c r="DU458" s="87" t="str">
        <f t="shared" si="763"/>
        <v/>
      </c>
      <c r="DV458" s="86" t="str">
        <f t="shared" si="819"/>
        <v/>
      </c>
      <c r="DW458" s="86" t="str">
        <f t="shared" si="820"/>
        <v/>
      </c>
    </row>
    <row r="459" spans="1:127" x14ac:dyDescent="0.25">
      <c r="A459" s="69">
        <v>457</v>
      </c>
      <c r="B459" s="70" t="str">
        <f>DataEntry!C459</f>
        <v/>
      </c>
      <c r="C459" s="71">
        <f>COUNTIF(D$2:D459,D459)+COUNTIF(G$2:G459,D459)</f>
        <v>302</v>
      </c>
      <c r="D459" s="72" t="str">
        <f t="shared" si="721"/>
        <v/>
      </c>
      <c r="E459" s="70" t="str">
        <f>DataEntry!E459</f>
        <v/>
      </c>
      <c r="F459" s="71">
        <f>COUNTIF(D$2:D459,G459)+COUNTIF(G$2:G459,G459)</f>
        <v>302</v>
      </c>
      <c r="G459" s="72" t="str">
        <f t="shared" si="722"/>
        <v/>
      </c>
      <c r="H459" s="73" t="str">
        <f>DataEntry!G459</f>
        <v/>
      </c>
      <c r="I459" s="73" t="str">
        <f>DataEntry!H459</f>
        <v/>
      </c>
      <c r="J459" s="158" t="str">
        <f t="shared" si="720"/>
        <v/>
      </c>
      <c r="K459" s="156">
        <f t="shared" si="723"/>
        <v>0</v>
      </c>
      <c r="L459" s="224" t="str">
        <f t="shared" si="724"/>
        <v/>
      </c>
      <c r="M459" s="224" t="str">
        <f t="shared" si="725"/>
        <v/>
      </c>
      <c r="N459" s="236" t="str">
        <f t="shared" si="764"/>
        <v/>
      </c>
      <c r="O459" s="22" t="str">
        <f t="shared" si="765"/>
        <v>TG302</v>
      </c>
      <c r="P459" s="248" t="str">
        <f t="shared" si="726"/>
        <v/>
      </c>
      <c r="Q459" s="22" t="str">
        <f t="shared" si="766"/>
        <v>TG302</v>
      </c>
      <c r="R459" s="248" t="str">
        <f t="shared" si="727"/>
        <v/>
      </c>
      <c r="S459" s="74">
        <f t="shared" si="767"/>
        <v>0</v>
      </c>
      <c r="T459" s="75">
        <f t="shared" si="768"/>
        <v>0</v>
      </c>
      <c r="U459" s="76">
        <f t="shared" si="769"/>
        <v>0</v>
      </c>
      <c r="V459" s="74">
        <f t="shared" si="770"/>
        <v>0</v>
      </c>
      <c r="W459" s="75">
        <f t="shared" si="771"/>
        <v>0</v>
      </c>
      <c r="X459" s="76">
        <f t="shared" si="772"/>
        <v>0</v>
      </c>
      <c r="Y459" s="74">
        <f t="shared" si="773"/>
        <v>0</v>
      </c>
      <c r="Z459" s="75">
        <f t="shared" si="774"/>
        <v>0</v>
      </c>
      <c r="AA459" s="76">
        <f t="shared" si="775"/>
        <v>0</v>
      </c>
      <c r="AB459" s="74">
        <f t="shared" si="776"/>
        <v>0</v>
      </c>
      <c r="AC459" s="75">
        <f t="shared" si="777"/>
        <v>0</v>
      </c>
      <c r="AD459" s="76">
        <f t="shared" si="778"/>
        <v>0</v>
      </c>
      <c r="AE459" s="74">
        <f t="shared" si="779"/>
        <v>0</v>
      </c>
      <c r="AF459" s="75">
        <f t="shared" si="780"/>
        <v>0</v>
      </c>
      <c r="AG459" s="76">
        <f t="shared" si="781"/>
        <v>0</v>
      </c>
      <c r="AH459" s="74">
        <f t="shared" si="782"/>
        <v>0</v>
      </c>
      <c r="AI459" s="75">
        <f t="shared" si="783"/>
        <v>0</v>
      </c>
      <c r="AJ459" s="76">
        <f t="shared" si="784"/>
        <v>0</v>
      </c>
      <c r="AK459" s="74">
        <f t="shared" si="785"/>
        <v>0</v>
      </c>
      <c r="AL459" s="75">
        <f t="shared" si="786"/>
        <v>0</v>
      </c>
      <c r="AM459" s="76">
        <f t="shared" si="787"/>
        <v>0</v>
      </c>
      <c r="AN459" s="74">
        <f t="shared" si="788"/>
        <v>0</v>
      </c>
      <c r="AO459" s="75">
        <f t="shared" si="789"/>
        <v>0</v>
      </c>
      <c r="AP459" s="76">
        <f t="shared" si="790"/>
        <v>0</v>
      </c>
      <c r="AQ459" s="77" t="str">
        <f t="shared" si="728"/>
        <v/>
      </c>
      <c r="AR459" s="77" t="str">
        <f t="shared" si="791"/>
        <v/>
      </c>
      <c r="AS459" s="78" t="str">
        <f t="shared" si="792"/>
        <v/>
      </c>
      <c r="AT459" s="77" t="str">
        <f t="shared" si="793"/>
        <v/>
      </c>
      <c r="AU459" s="79">
        <f t="shared" si="821"/>
        <v>0.1</v>
      </c>
      <c r="AV459" s="139">
        <f>DataEntry!P459</f>
        <v>0</v>
      </c>
      <c r="AW459" s="80" t="str">
        <f t="shared" si="729"/>
        <v/>
      </c>
      <c r="AX459" s="80" t="str">
        <f t="shared" si="730"/>
        <v/>
      </c>
      <c r="AY459" s="80" t="str">
        <f t="shared" si="731"/>
        <v/>
      </c>
      <c r="AZ459" s="92" t="str">
        <f>DataEntry!I459</f>
        <v/>
      </c>
      <c r="BA459" s="93" t="str">
        <f>DataEntry!J459</f>
        <v/>
      </c>
      <c r="BB459" s="92" t="str">
        <f>DataEntry!K459</f>
        <v/>
      </c>
      <c r="BC459" s="93" t="str">
        <f>DataEntry!L459</f>
        <v/>
      </c>
      <c r="BD459" s="92" t="str">
        <f>DataEntry!M459</f>
        <v/>
      </c>
      <c r="BE459" s="93" t="str">
        <f>DataEntry!N459</f>
        <v/>
      </c>
      <c r="BF459" s="77" t="str">
        <f t="shared" si="794"/>
        <v/>
      </c>
      <c r="BG459" s="77" t="str">
        <f t="shared" si="795"/>
        <v/>
      </c>
      <c r="BH459" s="77" t="str">
        <f t="shared" si="796"/>
        <v/>
      </c>
      <c r="BI459" s="83">
        <f t="shared" si="797"/>
        <v>0</v>
      </c>
      <c r="BJ459" s="83">
        <f t="shared" si="798"/>
        <v>0</v>
      </c>
      <c r="BK459" s="83">
        <f t="shared" si="799"/>
        <v>0</v>
      </c>
      <c r="BL459" s="84" t="str">
        <f t="shared" si="732"/>
        <v/>
      </c>
      <c r="BM459" s="84" t="str">
        <f t="shared" si="733"/>
        <v/>
      </c>
      <c r="BN459" s="85" t="str">
        <f t="shared" si="800"/>
        <v/>
      </c>
      <c r="BO459" s="84" t="str">
        <f t="shared" si="734"/>
        <v/>
      </c>
      <c r="BP459" s="84" t="str">
        <f t="shared" si="735"/>
        <v/>
      </c>
      <c r="BQ459" s="84" t="str">
        <f t="shared" si="736"/>
        <v/>
      </c>
      <c r="BR459" s="84" t="str">
        <f t="shared" si="801"/>
        <v/>
      </c>
      <c r="BS459" s="84" t="str">
        <f t="shared" si="801"/>
        <v/>
      </c>
      <c r="BT459" s="84" t="str">
        <f t="shared" si="801"/>
        <v/>
      </c>
      <c r="BU459" s="86" t="str">
        <f t="shared" si="802"/>
        <v/>
      </c>
      <c r="BV459" s="86" t="str">
        <f t="shared" si="802"/>
        <v/>
      </c>
      <c r="BW459" s="86" t="str">
        <f t="shared" si="802"/>
        <v/>
      </c>
      <c r="BX459" s="86" t="str">
        <f t="shared" si="803"/>
        <v/>
      </c>
      <c r="BY459" s="86" t="str">
        <f t="shared" si="803"/>
        <v/>
      </c>
      <c r="BZ459" s="86" t="str">
        <f t="shared" si="803"/>
        <v/>
      </c>
      <c r="CA459" s="83">
        <f>IF(AND(DataEntry!B459&gt;=ExFrom,DataEntry!B459&lt;=ExTo),0,IF(AR459&lt;DS459,0,DB459))</f>
        <v>0</v>
      </c>
      <c r="CB459" s="83">
        <f>IF(AND(DataEntry!B459&gt;=ExFrom,DataEntry!B459&lt;=ExTo),0,IF(AT459&lt;DT459,0,DC459))</f>
        <v>0</v>
      </c>
      <c r="CC459" s="14" t="str">
        <f t="shared" si="804"/>
        <v/>
      </c>
      <c r="CD459" s="72" t="str">
        <f t="shared" si="737"/>
        <v/>
      </c>
      <c r="CE459" s="87" t="str">
        <f t="shared" si="805"/>
        <v/>
      </c>
      <c r="CF459" s="88">
        <f t="shared" si="806"/>
        <v>0</v>
      </c>
      <c r="CG459" s="88">
        <f t="shared" si="807"/>
        <v>0</v>
      </c>
      <c r="CH459" s="87" t="str">
        <f t="shared" si="808"/>
        <v/>
      </c>
      <c r="CI459" s="89">
        <f t="shared" si="738"/>
        <v>1</v>
      </c>
      <c r="CJ459" s="89">
        <f t="shared" si="739"/>
        <v>1</v>
      </c>
      <c r="CK459" s="157">
        <f t="shared" si="740"/>
        <v>0</v>
      </c>
      <c r="CL459" s="90">
        <f t="shared" si="741"/>
        <v>0</v>
      </c>
      <c r="CM459" s="157">
        <f t="shared" si="742"/>
        <v>0</v>
      </c>
      <c r="CN459" s="90">
        <f t="shared" si="743"/>
        <v>0</v>
      </c>
      <c r="CO459" s="157">
        <f t="shared" si="744"/>
        <v>0</v>
      </c>
      <c r="CP459" s="90">
        <f t="shared" si="745"/>
        <v>0</v>
      </c>
      <c r="CQ459" s="157">
        <f t="shared" si="746"/>
        <v>0</v>
      </c>
      <c r="CR459" s="90">
        <f t="shared" si="747"/>
        <v>0</v>
      </c>
      <c r="CS459" s="157">
        <f t="shared" si="748"/>
        <v>0</v>
      </c>
      <c r="CT459" s="90">
        <f t="shared" si="749"/>
        <v>0</v>
      </c>
      <c r="CU459" s="157">
        <f t="shared" si="750"/>
        <v>0</v>
      </c>
      <c r="CV459" s="90">
        <f t="shared" si="751"/>
        <v>0</v>
      </c>
      <c r="CW459" s="157">
        <f t="shared" si="752"/>
        <v>0</v>
      </c>
      <c r="CX459" s="90">
        <f t="shared" si="753"/>
        <v>0</v>
      </c>
      <c r="CY459" s="157">
        <f t="shared" si="754"/>
        <v>0</v>
      </c>
      <c r="CZ459" s="90">
        <f t="shared" si="755"/>
        <v>0</v>
      </c>
      <c r="DA459" s="94" t="str">
        <f>DataEntry!B459</f>
        <v/>
      </c>
      <c r="DB459" s="83">
        <f t="shared" si="756"/>
        <v>0</v>
      </c>
      <c r="DC459" s="83">
        <f t="shared" si="757"/>
        <v>0</v>
      </c>
      <c r="DD459" s="145" t="str">
        <f t="shared" si="809"/>
        <v/>
      </c>
      <c r="DE459" s="145" t="str">
        <f t="shared" si="810"/>
        <v/>
      </c>
      <c r="DF459" s="145" t="str">
        <f t="shared" si="811"/>
        <v/>
      </c>
      <c r="DG459" s="145" t="str">
        <f t="shared" si="812"/>
        <v/>
      </c>
      <c r="DH459" s="145" t="str">
        <f t="shared" si="813"/>
        <v/>
      </c>
      <c r="DI459" s="145" t="str">
        <f t="shared" si="814"/>
        <v/>
      </c>
      <c r="DJ459" s="83">
        <f t="shared" si="815"/>
        <v>0</v>
      </c>
      <c r="DK459" s="83">
        <f t="shared" si="816"/>
        <v>0</v>
      </c>
      <c r="DL459" s="84" t="str">
        <f t="shared" si="817"/>
        <v/>
      </c>
      <c r="DM459" s="14" t="str">
        <f t="shared" si="818"/>
        <v/>
      </c>
      <c r="DN459" s="87">
        <f>IFERROR(DO459*(1-DCFactor)+Results!DP459*DCFactor,"")</f>
        <v>0.2762705882352941</v>
      </c>
      <c r="DO459" s="87">
        <f>(DFactor*Rounds*Number/2+SUM(BV$3:BV447))/(Rounds*Number/2+COUNT(BV$3:BV447))</f>
        <v>0.2656470588235294</v>
      </c>
      <c r="DP459" s="87">
        <f t="shared" si="758"/>
        <v>0.29599999999999999</v>
      </c>
      <c r="DQ459" s="84">
        <f t="shared" si="759"/>
        <v>0</v>
      </c>
      <c r="DR459" s="84">
        <f t="shared" si="760"/>
        <v>0</v>
      </c>
      <c r="DS459" s="87">
        <f t="shared" si="761"/>
        <v>0.33666666666666667</v>
      </c>
      <c r="DT459" s="87">
        <f t="shared" si="762"/>
        <v>0.33666666666666667</v>
      </c>
      <c r="DU459" s="87" t="str">
        <f t="shared" si="763"/>
        <v/>
      </c>
      <c r="DV459" s="86" t="str">
        <f t="shared" si="819"/>
        <v/>
      </c>
      <c r="DW459" s="86" t="str">
        <f t="shared" si="820"/>
        <v/>
      </c>
    </row>
    <row r="460" spans="1:127" x14ac:dyDescent="0.25">
      <c r="A460" s="69">
        <v>458</v>
      </c>
      <c r="B460" s="70" t="str">
        <f>DataEntry!C460</f>
        <v/>
      </c>
      <c r="C460" s="71">
        <f>COUNTIF(D$2:D460,D460)+COUNTIF(G$2:G460,D460)</f>
        <v>304</v>
      </c>
      <c r="D460" s="72" t="str">
        <f t="shared" si="721"/>
        <v/>
      </c>
      <c r="E460" s="70" t="str">
        <f>DataEntry!E460</f>
        <v/>
      </c>
      <c r="F460" s="71">
        <f>COUNTIF(D$2:D460,G460)+COUNTIF(G$2:G460,G460)</f>
        <v>304</v>
      </c>
      <c r="G460" s="72" t="str">
        <f t="shared" si="722"/>
        <v/>
      </c>
      <c r="H460" s="73" t="str">
        <f>DataEntry!G460</f>
        <v/>
      </c>
      <c r="I460" s="73" t="str">
        <f>DataEntry!H460</f>
        <v/>
      </c>
      <c r="J460" s="158" t="str">
        <f t="shared" si="720"/>
        <v/>
      </c>
      <c r="K460" s="156">
        <f t="shared" si="723"/>
        <v>0</v>
      </c>
      <c r="L460" s="224" t="str">
        <f t="shared" si="724"/>
        <v/>
      </c>
      <c r="M460" s="224" t="str">
        <f t="shared" si="725"/>
        <v/>
      </c>
      <c r="N460" s="236" t="str">
        <f t="shared" si="764"/>
        <v/>
      </c>
      <c r="O460" s="22" t="str">
        <f t="shared" si="765"/>
        <v>TG304</v>
      </c>
      <c r="P460" s="248" t="str">
        <f t="shared" si="726"/>
        <v/>
      </c>
      <c r="Q460" s="22" t="str">
        <f t="shared" si="766"/>
        <v>TG304</v>
      </c>
      <c r="R460" s="248" t="str">
        <f t="shared" si="727"/>
        <v/>
      </c>
      <c r="S460" s="74">
        <f t="shared" si="767"/>
        <v>0</v>
      </c>
      <c r="T460" s="75">
        <f t="shared" si="768"/>
        <v>0</v>
      </c>
      <c r="U460" s="76">
        <f t="shared" si="769"/>
        <v>0</v>
      </c>
      <c r="V460" s="74">
        <f t="shared" si="770"/>
        <v>0</v>
      </c>
      <c r="W460" s="75">
        <f t="shared" si="771"/>
        <v>0</v>
      </c>
      <c r="X460" s="76">
        <f t="shared" si="772"/>
        <v>0</v>
      </c>
      <c r="Y460" s="74">
        <f t="shared" si="773"/>
        <v>0</v>
      </c>
      <c r="Z460" s="75">
        <f t="shared" si="774"/>
        <v>0</v>
      </c>
      <c r="AA460" s="76">
        <f t="shared" si="775"/>
        <v>0</v>
      </c>
      <c r="AB460" s="74">
        <f t="shared" si="776"/>
        <v>0</v>
      </c>
      <c r="AC460" s="75">
        <f t="shared" si="777"/>
        <v>0</v>
      </c>
      <c r="AD460" s="76">
        <f t="shared" si="778"/>
        <v>0</v>
      </c>
      <c r="AE460" s="74">
        <f t="shared" si="779"/>
        <v>0</v>
      </c>
      <c r="AF460" s="75">
        <f t="shared" si="780"/>
        <v>0</v>
      </c>
      <c r="AG460" s="76">
        <f t="shared" si="781"/>
        <v>0</v>
      </c>
      <c r="AH460" s="74">
        <f t="shared" si="782"/>
        <v>0</v>
      </c>
      <c r="AI460" s="75">
        <f t="shared" si="783"/>
        <v>0</v>
      </c>
      <c r="AJ460" s="76">
        <f t="shared" si="784"/>
        <v>0</v>
      </c>
      <c r="AK460" s="74">
        <f t="shared" si="785"/>
        <v>0</v>
      </c>
      <c r="AL460" s="75">
        <f t="shared" si="786"/>
        <v>0</v>
      </c>
      <c r="AM460" s="76">
        <f t="shared" si="787"/>
        <v>0</v>
      </c>
      <c r="AN460" s="74">
        <f t="shared" si="788"/>
        <v>0</v>
      </c>
      <c r="AO460" s="75">
        <f t="shared" si="789"/>
        <v>0</v>
      </c>
      <c r="AP460" s="76">
        <f t="shared" si="790"/>
        <v>0</v>
      </c>
      <c r="AQ460" s="77" t="str">
        <f t="shared" si="728"/>
        <v/>
      </c>
      <c r="AR460" s="77" t="str">
        <f t="shared" si="791"/>
        <v/>
      </c>
      <c r="AS460" s="78" t="str">
        <f t="shared" si="792"/>
        <v/>
      </c>
      <c r="AT460" s="77" t="str">
        <f t="shared" si="793"/>
        <v/>
      </c>
      <c r="AU460" s="79">
        <f t="shared" si="821"/>
        <v>0.1</v>
      </c>
      <c r="AV460" s="139">
        <f>DataEntry!P460</f>
        <v>0</v>
      </c>
      <c r="AW460" s="80" t="str">
        <f t="shared" si="729"/>
        <v/>
      </c>
      <c r="AX460" s="80" t="str">
        <f t="shared" si="730"/>
        <v/>
      </c>
      <c r="AY460" s="80" t="str">
        <f t="shared" si="731"/>
        <v/>
      </c>
      <c r="AZ460" s="92" t="str">
        <f>DataEntry!I460</f>
        <v/>
      </c>
      <c r="BA460" s="93" t="str">
        <f>DataEntry!J460</f>
        <v/>
      </c>
      <c r="BB460" s="92" t="str">
        <f>DataEntry!K460</f>
        <v/>
      </c>
      <c r="BC460" s="93" t="str">
        <f>DataEntry!L460</f>
        <v/>
      </c>
      <c r="BD460" s="92" t="str">
        <f>DataEntry!M460</f>
        <v/>
      </c>
      <c r="BE460" s="93" t="str">
        <f>DataEntry!N460</f>
        <v/>
      </c>
      <c r="BF460" s="77" t="str">
        <f t="shared" si="794"/>
        <v/>
      </c>
      <c r="BG460" s="77" t="str">
        <f t="shared" si="795"/>
        <v/>
      </c>
      <c r="BH460" s="77" t="str">
        <f t="shared" si="796"/>
        <v/>
      </c>
      <c r="BI460" s="83">
        <f t="shared" si="797"/>
        <v>0</v>
      </c>
      <c r="BJ460" s="83">
        <f t="shared" si="798"/>
        <v>0</v>
      </c>
      <c r="BK460" s="83">
        <f t="shared" si="799"/>
        <v>0</v>
      </c>
      <c r="BL460" s="84" t="str">
        <f t="shared" si="732"/>
        <v/>
      </c>
      <c r="BM460" s="84" t="str">
        <f t="shared" si="733"/>
        <v/>
      </c>
      <c r="BN460" s="85" t="str">
        <f t="shared" si="800"/>
        <v/>
      </c>
      <c r="BO460" s="84" t="str">
        <f t="shared" si="734"/>
        <v/>
      </c>
      <c r="BP460" s="84" t="str">
        <f t="shared" si="735"/>
        <v/>
      </c>
      <c r="BQ460" s="84" t="str">
        <f t="shared" si="736"/>
        <v/>
      </c>
      <c r="BR460" s="84" t="str">
        <f t="shared" si="801"/>
        <v/>
      </c>
      <c r="BS460" s="84" t="str">
        <f t="shared" si="801"/>
        <v/>
      </c>
      <c r="BT460" s="84" t="str">
        <f t="shared" si="801"/>
        <v/>
      </c>
      <c r="BU460" s="86" t="str">
        <f t="shared" si="802"/>
        <v/>
      </c>
      <c r="BV460" s="86" t="str">
        <f t="shared" si="802"/>
        <v/>
      </c>
      <c r="BW460" s="86" t="str">
        <f t="shared" si="802"/>
        <v/>
      </c>
      <c r="BX460" s="86" t="str">
        <f t="shared" si="803"/>
        <v/>
      </c>
      <c r="BY460" s="86" t="str">
        <f t="shared" si="803"/>
        <v/>
      </c>
      <c r="BZ460" s="86" t="str">
        <f t="shared" si="803"/>
        <v/>
      </c>
      <c r="CA460" s="83">
        <f>IF(AND(DataEntry!B460&gt;=ExFrom,DataEntry!B460&lt;=ExTo),0,IF(AR460&lt;DS460,0,DB460))</f>
        <v>0</v>
      </c>
      <c r="CB460" s="83">
        <f>IF(AND(DataEntry!B460&gt;=ExFrom,DataEntry!B460&lt;=ExTo),0,IF(AT460&lt;DT460,0,DC460))</f>
        <v>0</v>
      </c>
      <c r="CC460" s="14" t="str">
        <f t="shared" si="804"/>
        <v/>
      </c>
      <c r="CD460" s="72" t="str">
        <f t="shared" si="737"/>
        <v/>
      </c>
      <c r="CE460" s="87" t="str">
        <f t="shared" si="805"/>
        <v/>
      </c>
      <c r="CF460" s="88">
        <f t="shared" si="806"/>
        <v>0</v>
      </c>
      <c r="CG460" s="88">
        <f t="shared" si="807"/>
        <v>0</v>
      </c>
      <c r="CH460" s="87" t="str">
        <f t="shared" si="808"/>
        <v/>
      </c>
      <c r="CI460" s="89">
        <f t="shared" si="738"/>
        <v>1</v>
      </c>
      <c r="CJ460" s="89">
        <f t="shared" si="739"/>
        <v>1</v>
      </c>
      <c r="CK460" s="157">
        <f t="shared" si="740"/>
        <v>0</v>
      </c>
      <c r="CL460" s="90">
        <f t="shared" si="741"/>
        <v>0</v>
      </c>
      <c r="CM460" s="157">
        <f t="shared" si="742"/>
        <v>0</v>
      </c>
      <c r="CN460" s="90">
        <f t="shared" si="743"/>
        <v>0</v>
      </c>
      <c r="CO460" s="157">
        <f t="shared" si="744"/>
        <v>0</v>
      </c>
      <c r="CP460" s="90">
        <f t="shared" si="745"/>
        <v>0</v>
      </c>
      <c r="CQ460" s="157">
        <f t="shared" si="746"/>
        <v>0</v>
      </c>
      <c r="CR460" s="90">
        <f t="shared" si="747"/>
        <v>0</v>
      </c>
      <c r="CS460" s="157">
        <f t="shared" si="748"/>
        <v>0</v>
      </c>
      <c r="CT460" s="90">
        <f t="shared" si="749"/>
        <v>0</v>
      </c>
      <c r="CU460" s="157">
        <f t="shared" si="750"/>
        <v>0</v>
      </c>
      <c r="CV460" s="90">
        <f t="shared" si="751"/>
        <v>0</v>
      </c>
      <c r="CW460" s="157">
        <f t="shared" si="752"/>
        <v>0</v>
      </c>
      <c r="CX460" s="90">
        <f t="shared" si="753"/>
        <v>0</v>
      </c>
      <c r="CY460" s="157">
        <f t="shared" si="754"/>
        <v>0</v>
      </c>
      <c r="CZ460" s="90">
        <f t="shared" si="755"/>
        <v>0</v>
      </c>
      <c r="DA460" s="94" t="str">
        <f>DataEntry!B460</f>
        <v/>
      </c>
      <c r="DB460" s="83">
        <f t="shared" si="756"/>
        <v>0</v>
      </c>
      <c r="DC460" s="83">
        <f t="shared" si="757"/>
        <v>0</v>
      </c>
      <c r="DD460" s="145" t="str">
        <f t="shared" si="809"/>
        <v/>
      </c>
      <c r="DE460" s="145" t="str">
        <f t="shared" si="810"/>
        <v/>
      </c>
      <c r="DF460" s="145" t="str">
        <f t="shared" si="811"/>
        <v/>
      </c>
      <c r="DG460" s="145" t="str">
        <f t="shared" si="812"/>
        <v/>
      </c>
      <c r="DH460" s="145" t="str">
        <f t="shared" si="813"/>
        <v/>
      </c>
      <c r="DI460" s="145" t="str">
        <f t="shared" si="814"/>
        <v/>
      </c>
      <c r="DJ460" s="83">
        <f t="shared" si="815"/>
        <v>0</v>
      </c>
      <c r="DK460" s="83">
        <f t="shared" si="816"/>
        <v>0</v>
      </c>
      <c r="DL460" s="84" t="str">
        <f t="shared" si="817"/>
        <v/>
      </c>
      <c r="DM460" s="14" t="str">
        <f t="shared" si="818"/>
        <v/>
      </c>
      <c r="DN460" s="87">
        <f>IFERROR(DO460*(1-DCFactor)+Results!DP460*DCFactor,"")</f>
        <v>0.2762705882352941</v>
      </c>
      <c r="DO460" s="87">
        <f>(DFactor*Rounds*Number/2+SUM(BV$3:BV448))/(Rounds*Number/2+COUNT(BV$3:BV448))</f>
        <v>0.2656470588235294</v>
      </c>
      <c r="DP460" s="87">
        <f t="shared" si="758"/>
        <v>0.29599999999999999</v>
      </c>
      <c r="DQ460" s="84">
        <f t="shared" si="759"/>
        <v>0</v>
      </c>
      <c r="DR460" s="84">
        <f t="shared" si="760"/>
        <v>0</v>
      </c>
      <c r="DS460" s="87">
        <f t="shared" si="761"/>
        <v>0.33666666666666667</v>
      </c>
      <c r="DT460" s="87">
        <f t="shared" si="762"/>
        <v>0.33666666666666667</v>
      </c>
      <c r="DU460" s="87" t="str">
        <f t="shared" si="763"/>
        <v/>
      </c>
      <c r="DV460" s="86" t="str">
        <f t="shared" si="819"/>
        <v/>
      </c>
      <c r="DW460" s="86" t="str">
        <f t="shared" si="820"/>
        <v/>
      </c>
    </row>
    <row r="461" spans="1:127" x14ac:dyDescent="0.25">
      <c r="A461" s="69">
        <v>459</v>
      </c>
      <c r="B461" s="70" t="str">
        <f>DataEntry!C461</f>
        <v/>
      </c>
      <c r="C461" s="71">
        <f>COUNTIF(D$2:D461,D461)+COUNTIF(G$2:G461,D461)</f>
        <v>306</v>
      </c>
      <c r="D461" s="72" t="str">
        <f t="shared" si="721"/>
        <v/>
      </c>
      <c r="E461" s="70" t="str">
        <f>DataEntry!E461</f>
        <v/>
      </c>
      <c r="F461" s="71">
        <f>COUNTIF(D$2:D461,G461)+COUNTIF(G$2:G461,G461)</f>
        <v>306</v>
      </c>
      <c r="G461" s="72" t="str">
        <f t="shared" si="722"/>
        <v/>
      </c>
      <c r="H461" s="73" t="str">
        <f>DataEntry!G461</f>
        <v/>
      </c>
      <c r="I461" s="73" t="str">
        <f>DataEntry!H461</f>
        <v/>
      </c>
      <c r="J461" s="158" t="str">
        <f t="shared" si="720"/>
        <v/>
      </c>
      <c r="K461" s="156">
        <f t="shared" si="723"/>
        <v>0</v>
      </c>
      <c r="L461" s="224" t="str">
        <f t="shared" si="724"/>
        <v/>
      </c>
      <c r="M461" s="224" t="str">
        <f t="shared" si="725"/>
        <v/>
      </c>
      <c r="N461" s="236" t="str">
        <f t="shared" si="764"/>
        <v/>
      </c>
      <c r="O461" s="22" t="str">
        <f t="shared" si="765"/>
        <v>TG306</v>
      </c>
      <c r="P461" s="248" t="str">
        <f t="shared" si="726"/>
        <v/>
      </c>
      <c r="Q461" s="22" t="str">
        <f t="shared" si="766"/>
        <v>TG306</v>
      </c>
      <c r="R461" s="248" t="str">
        <f t="shared" si="727"/>
        <v/>
      </c>
      <c r="S461" s="74">
        <f t="shared" si="767"/>
        <v>0</v>
      </c>
      <c r="T461" s="75">
        <f t="shared" si="768"/>
        <v>0</v>
      </c>
      <c r="U461" s="76">
        <f t="shared" si="769"/>
        <v>0</v>
      </c>
      <c r="V461" s="74">
        <f t="shared" si="770"/>
        <v>0</v>
      </c>
      <c r="W461" s="75">
        <f t="shared" si="771"/>
        <v>0</v>
      </c>
      <c r="X461" s="76">
        <f t="shared" si="772"/>
        <v>0</v>
      </c>
      <c r="Y461" s="74">
        <f t="shared" si="773"/>
        <v>0</v>
      </c>
      <c r="Z461" s="75">
        <f t="shared" si="774"/>
        <v>0</v>
      </c>
      <c r="AA461" s="76">
        <f t="shared" si="775"/>
        <v>0</v>
      </c>
      <c r="AB461" s="74">
        <f t="shared" si="776"/>
        <v>0</v>
      </c>
      <c r="AC461" s="75">
        <f t="shared" si="777"/>
        <v>0</v>
      </c>
      <c r="AD461" s="76">
        <f t="shared" si="778"/>
        <v>0</v>
      </c>
      <c r="AE461" s="74">
        <f t="shared" si="779"/>
        <v>0</v>
      </c>
      <c r="AF461" s="75">
        <f t="shared" si="780"/>
        <v>0</v>
      </c>
      <c r="AG461" s="76">
        <f t="shared" si="781"/>
        <v>0</v>
      </c>
      <c r="AH461" s="74">
        <f t="shared" si="782"/>
        <v>0</v>
      </c>
      <c r="AI461" s="75">
        <f t="shared" si="783"/>
        <v>0</v>
      </c>
      <c r="AJ461" s="76">
        <f t="shared" si="784"/>
        <v>0</v>
      </c>
      <c r="AK461" s="74">
        <f t="shared" si="785"/>
        <v>0</v>
      </c>
      <c r="AL461" s="75">
        <f t="shared" si="786"/>
        <v>0</v>
      </c>
      <c r="AM461" s="76">
        <f t="shared" si="787"/>
        <v>0</v>
      </c>
      <c r="AN461" s="74">
        <f t="shared" si="788"/>
        <v>0</v>
      </c>
      <c r="AO461" s="75">
        <f t="shared" si="789"/>
        <v>0</v>
      </c>
      <c r="AP461" s="76">
        <f t="shared" si="790"/>
        <v>0</v>
      </c>
      <c r="AQ461" s="77" t="str">
        <f t="shared" si="728"/>
        <v/>
      </c>
      <c r="AR461" s="77" t="str">
        <f t="shared" si="791"/>
        <v/>
      </c>
      <c r="AS461" s="78" t="str">
        <f t="shared" si="792"/>
        <v/>
      </c>
      <c r="AT461" s="77" t="str">
        <f t="shared" si="793"/>
        <v/>
      </c>
      <c r="AU461" s="79">
        <f t="shared" si="821"/>
        <v>0.1</v>
      </c>
      <c r="AV461" s="139">
        <f>DataEntry!P461</f>
        <v>0</v>
      </c>
      <c r="AW461" s="80" t="str">
        <f t="shared" si="729"/>
        <v/>
      </c>
      <c r="AX461" s="80" t="str">
        <f t="shared" si="730"/>
        <v/>
      </c>
      <c r="AY461" s="80" t="str">
        <f t="shared" si="731"/>
        <v/>
      </c>
      <c r="AZ461" s="92" t="str">
        <f>DataEntry!I461</f>
        <v/>
      </c>
      <c r="BA461" s="93" t="str">
        <f>DataEntry!J461</f>
        <v/>
      </c>
      <c r="BB461" s="92" t="str">
        <f>DataEntry!K461</f>
        <v/>
      </c>
      <c r="BC461" s="93" t="str">
        <f>DataEntry!L461</f>
        <v/>
      </c>
      <c r="BD461" s="92" t="str">
        <f>DataEntry!M461</f>
        <v/>
      </c>
      <c r="BE461" s="93" t="str">
        <f>DataEntry!N461</f>
        <v/>
      </c>
      <c r="BF461" s="77" t="str">
        <f t="shared" si="794"/>
        <v/>
      </c>
      <c r="BG461" s="77" t="str">
        <f t="shared" si="795"/>
        <v/>
      </c>
      <c r="BH461" s="77" t="str">
        <f t="shared" si="796"/>
        <v/>
      </c>
      <c r="BI461" s="83">
        <f t="shared" si="797"/>
        <v>0</v>
      </c>
      <c r="BJ461" s="83">
        <f t="shared" si="798"/>
        <v>0</v>
      </c>
      <c r="BK461" s="83">
        <f t="shared" si="799"/>
        <v>0</v>
      </c>
      <c r="BL461" s="84" t="str">
        <f t="shared" si="732"/>
        <v/>
      </c>
      <c r="BM461" s="84" t="str">
        <f t="shared" si="733"/>
        <v/>
      </c>
      <c r="BN461" s="85" t="str">
        <f t="shared" si="800"/>
        <v/>
      </c>
      <c r="BO461" s="84" t="str">
        <f t="shared" si="734"/>
        <v/>
      </c>
      <c r="BP461" s="84" t="str">
        <f t="shared" si="735"/>
        <v/>
      </c>
      <c r="BQ461" s="84" t="str">
        <f t="shared" si="736"/>
        <v/>
      </c>
      <c r="BR461" s="84" t="str">
        <f t="shared" si="801"/>
        <v/>
      </c>
      <c r="BS461" s="84" t="str">
        <f t="shared" si="801"/>
        <v/>
      </c>
      <c r="BT461" s="84" t="str">
        <f t="shared" si="801"/>
        <v/>
      </c>
      <c r="BU461" s="86" t="str">
        <f t="shared" si="802"/>
        <v/>
      </c>
      <c r="BV461" s="86" t="str">
        <f t="shared" si="802"/>
        <v/>
      </c>
      <c r="BW461" s="86" t="str">
        <f t="shared" si="802"/>
        <v/>
      </c>
      <c r="BX461" s="86" t="str">
        <f t="shared" si="803"/>
        <v/>
      </c>
      <c r="BY461" s="86" t="str">
        <f t="shared" si="803"/>
        <v/>
      </c>
      <c r="BZ461" s="86" t="str">
        <f t="shared" si="803"/>
        <v/>
      </c>
      <c r="CA461" s="83">
        <f>IF(AND(DataEntry!B461&gt;=ExFrom,DataEntry!B461&lt;=ExTo),0,IF(AR461&lt;DS461,0,DB461))</f>
        <v>0</v>
      </c>
      <c r="CB461" s="83">
        <f>IF(AND(DataEntry!B461&gt;=ExFrom,DataEntry!B461&lt;=ExTo),0,IF(AT461&lt;DT461,0,DC461))</f>
        <v>0</v>
      </c>
      <c r="CC461" s="14" t="str">
        <f t="shared" si="804"/>
        <v/>
      </c>
      <c r="CD461" s="72" t="str">
        <f t="shared" si="737"/>
        <v/>
      </c>
      <c r="CE461" s="87" t="str">
        <f t="shared" si="805"/>
        <v/>
      </c>
      <c r="CF461" s="88">
        <f t="shared" si="806"/>
        <v>0</v>
      </c>
      <c r="CG461" s="88">
        <f t="shared" si="807"/>
        <v>0</v>
      </c>
      <c r="CH461" s="87" t="str">
        <f t="shared" si="808"/>
        <v/>
      </c>
      <c r="CI461" s="89">
        <f t="shared" si="738"/>
        <v>1</v>
      </c>
      <c r="CJ461" s="89">
        <f t="shared" si="739"/>
        <v>1</v>
      </c>
      <c r="CK461" s="157">
        <f t="shared" si="740"/>
        <v>0</v>
      </c>
      <c r="CL461" s="90">
        <f t="shared" si="741"/>
        <v>0</v>
      </c>
      <c r="CM461" s="157">
        <f t="shared" si="742"/>
        <v>0</v>
      </c>
      <c r="CN461" s="90">
        <f t="shared" si="743"/>
        <v>0</v>
      </c>
      <c r="CO461" s="157">
        <f t="shared" si="744"/>
        <v>0</v>
      </c>
      <c r="CP461" s="90">
        <f t="shared" si="745"/>
        <v>0</v>
      </c>
      <c r="CQ461" s="157">
        <f t="shared" si="746"/>
        <v>0</v>
      </c>
      <c r="CR461" s="90">
        <f t="shared" si="747"/>
        <v>0</v>
      </c>
      <c r="CS461" s="157">
        <f t="shared" si="748"/>
        <v>0</v>
      </c>
      <c r="CT461" s="90">
        <f t="shared" si="749"/>
        <v>0</v>
      </c>
      <c r="CU461" s="157">
        <f t="shared" si="750"/>
        <v>0</v>
      </c>
      <c r="CV461" s="90">
        <f t="shared" si="751"/>
        <v>0</v>
      </c>
      <c r="CW461" s="157">
        <f t="shared" si="752"/>
        <v>0</v>
      </c>
      <c r="CX461" s="90">
        <f t="shared" si="753"/>
        <v>0</v>
      </c>
      <c r="CY461" s="157">
        <f t="shared" si="754"/>
        <v>0</v>
      </c>
      <c r="CZ461" s="90">
        <f t="shared" si="755"/>
        <v>0</v>
      </c>
      <c r="DA461" s="94" t="str">
        <f>DataEntry!B461</f>
        <v/>
      </c>
      <c r="DB461" s="83">
        <f t="shared" si="756"/>
        <v>0</v>
      </c>
      <c r="DC461" s="83">
        <f t="shared" si="757"/>
        <v>0</v>
      </c>
      <c r="DD461" s="145" t="str">
        <f t="shared" si="809"/>
        <v/>
      </c>
      <c r="DE461" s="145" t="str">
        <f t="shared" si="810"/>
        <v/>
      </c>
      <c r="DF461" s="145" t="str">
        <f t="shared" si="811"/>
        <v/>
      </c>
      <c r="DG461" s="145" t="str">
        <f t="shared" si="812"/>
        <v/>
      </c>
      <c r="DH461" s="145" t="str">
        <f t="shared" si="813"/>
        <v/>
      </c>
      <c r="DI461" s="145" t="str">
        <f t="shared" si="814"/>
        <v/>
      </c>
      <c r="DJ461" s="83">
        <f t="shared" si="815"/>
        <v>0</v>
      </c>
      <c r="DK461" s="83">
        <f t="shared" si="816"/>
        <v>0</v>
      </c>
      <c r="DL461" s="84" t="str">
        <f t="shared" si="817"/>
        <v/>
      </c>
      <c r="DM461" s="14" t="str">
        <f t="shared" si="818"/>
        <v/>
      </c>
      <c r="DN461" s="87">
        <f>IFERROR(DO461*(1-DCFactor)+Results!DP461*DCFactor,"")</f>
        <v>0.2762705882352941</v>
      </c>
      <c r="DO461" s="87">
        <f>(DFactor*Rounds*Number/2+SUM(BV$3:BV449))/(Rounds*Number/2+COUNT(BV$3:BV449))</f>
        <v>0.2656470588235294</v>
      </c>
      <c r="DP461" s="87">
        <f t="shared" si="758"/>
        <v>0.29599999999999999</v>
      </c>
      <c r="DQ461" s="84">
        <f t="shared" si="759"/>
        <v>0</v>
      </c>
      <c r="DR461" s="84">
        <f t="shared" si="760"/>
        <v>0</v>
      </c>
      <c r="DS461" s="87">
        <f t="shared" si="761"/>
        <v>0.33666666666666667</v>
      </c>
      <c r="DT461" s="87">
        <f t="shared" si="762"/>
        <v>0.33666666666666667</v>
      </c>
      <c r="DU461" s="87" t="str">
        <f t="shared" si="763"/>
        <v/>
      </c>
      <c r="DV461" s="86" t="str">
        <f t="shared" si="819"/>
        <v/>
      </c>
      <c r="DW461" s="86" t="str">
        <f t="shared" si="820"/>
        <v/>
      </c>
    </row>
    <row r="462" spans="1:127" x14ac:dyDescent="0.25">
      <c r="A462" s="69">
        <v>460</v>
      </c>
      <c r="B462" s="70" t="str">
        <f>DataEntry!C462</f>
        <v/>
      </c>
      <c r="C462" s="71">
        <f>COUNTIF(D$2:D462,D462)+COUNTIF(G$2:G462,D462)</f>
        <v>308</v>
      </c>
      <c r="D462" s="72" t="str">
        <f t="shared" si="721"/>
        <v/>
      </c>
      <c r="E462" s="70" t="str">
        <f>DataEntry!E462</f>
        <v/>
      </c>
      <c r="F462" s="71">
        <f>COUNTIF(D$2:D462,G462)+COUNTIF(G$2:G462,G462)</f>
        <v>308</v>
      </c>
      <c r="G462" s="72" t="str">
        <f t="shared" si="722"/>
        <v/>
      </c>
      <c r="H462" s="73" t="str">
        <f>DataEntry!G462</f>
        <v/>
      </c>
      <c r="I462" s="73" t="str">
        <f>DataEntry!H462</f>
        <v/>
      </c>
      <c r="J462" s="158" t="str">
        <f t="shared" si="720"/>
        <v/>
      </c>
      <c r="K462" s="156">
        <f t="shared" si="723"/>
        <v>0</v>
      </c>
      <c r="L462" s="224" t="str">
        <f t="shared" si="724"/>
        <v/>
      </c>
      <c r="M462" s="224" t="str">
        <f t="shared" si="725"/>
        <v/>
      </c>
      <c r="N462" s="236" t="str">
        <f t="shared" si="764"/>
        <v/>
      </c>
      <c r="O462" s="22" t="str">
        <f t="shared" si="765"/>
        <v>TG308</v>
      </c>
      <c r="P462" s="248" t="str">
        <f t="shared" si="726"/>
        <v/>
      </c>
      <c r="Q462" s="22" t="str">
        <f t="shared" si="766"/>
        <v>TG308</v>
      </c>
      <c r="R462" s="248" t="str">
        <f t="shared" si="727"/>
        <v/>
      </c>
      <c r="S462" s="74">
        <f t="shared" si="767"/>
        <v>0</v>
      </c>
      <c r="T462" s="75">
        <f t="shared" si="768"/>
        <v>0</v>
      </c>
      <c r="U462" s="76">
        <f t="shared" si="769"/>
        <v>0</v>
      </c>
      <c r="V462" s="74">
        <f t="shared" si="770"/>
        <v>0</v>
      </c>
      <c r="W462" s="75">
        <f t="shared" si="771"/>
        <v>0</v>
      </c>
      <c r="X462" s="76">
        <f t="shared" si="772"/>
        <v>0</v>
      </c>
      <c r="Y462" s="74">
        <f t="shared" si="773"/>
        <v>0</v>
      </c>
      <c r="Z462" s="75">
        <f t="shared" si="774"/>
        <v>0</v>
      </c>
      <c r="AA462" s="76">
        <f t="shared" si="775"/>
        <v>0</v>
      </c>
      <c r="AB462" s="74">
        <f t="shared" si="776"/>
        <v>0</v>
      </c>
      <c r="AC462" s="75">
        <f t="shared" si="777"/>
        <v>0</v>
      </c>
      <c r="AD462" s="76">
        <f t="shared" si="778"/>
        <v>0</v>
      </c>
      <c r="AE462" s="74">
        <f t="shared" si="779"/>
        <v>0</v>
      </c>
      <c r="AF462" s="75">
        <f t="shared" si="780"/>
        <v>0</v>
      </c>
      <c r="AG462" s="76">
        <f t="shared" si="781"/>
        <v>0</v>
      </c>
      <c r="AH462" s="74">
        <f t="shared" si="782"/>
        <v>0</v>
      </c>
      <c r="AI462" s="75">
        <f t="shared" si="783"/>
        <v>0</v>
      </c>
      <c r="AJ462" s="76">
        <f t="shared" si="784"/>
        <v>0</v>
      </c>
      <c r="AK462" s="74">
        <f t="shared" si="785"/>
        <v>0</v>
      </c>
      <c r="AL462" s="75">
        <f t="shared" si="786"/>
        <v>0</v>
      </c>
      <c r="AM462" s="76">
        <f t="shared" si="787"/>
        <v>0</v>
      </c>
      <c r="AN462" s="74">
        <f t="shared" si="788"/>
        <v>0</v>
      </c>
      <c r="AO462" s="75">
        <f t="shared" si="789"/>
        <v>0</v>
      </c>
      <c r="AP462" s="76">
        <f t="shared" si="790"/>
        <v>0</v>
      </c>
      <c r="AQ462" s="77" t="str">
        <f t="shared" si="728"/>
        <v/>
      </c>
      <c r="AR462" s="77" t="str">
        <f t="shared" si="791"/>
        <v/>
      </c>
      <c r="AS462" s="78" t="str">
        <f t="shared" si="792"/>
        <v/>
      </c>
      <c r="AT462" s="77" t="str">
        <f t="shared" si="793"/>
        <v/>
      </c>
      <c r="AU462" s="79">
        <f t="shared" si="821"/>
        <v>0.1</v>
      </c>
      <c r="AV462" s="139">
        <f>DataEntry!P462</f>
        <v>0</v>
      </c>
      <c r="AW462" s="80" t="str">
        <f t="shared" si="729"/>
        <v/>
      </c>
      <c r="AX462" s="80" t="str">
        <f t="shared" si="730"/>
        <v/>
      </c>
      <c r="AY462" s="80" t="str">
        <f t="shared" si="731"/>
        <v/>
      </c>
      <c r="AZ462" s="92" t="str">
        <f>DataEntry!I462</f>
        <v/>
      </c>
      <c r="BA462" s="93" t="str">
        <f>DataEntry!J462</f>
        <v/>
      </c>
      <c r="BB462" s="92" t="str">
        <f>DataEntry!K462</f>
        <v/>
      </c>
      <c r="BC462" s="93" t="str">
        <f>DataEntry!L462</f>
        <v/>
      </c>
      <c r="BD462" s="92" t="str">
        <f>DataEntry!M462</f>
        <v/>
      </c>
      <c r="BE462" s="93" t="str">
        <f>DataEntry!N462</f>
        <v/>
      </c>
      <c r="BF462" s="77" t="str">
        <f t="shared" si="794"/>
        <v/>
      </c>
      <c r="BG462" s="77" t="str">
        <f t="shared" si="795"/>
        <v/>
      </c>
      <c r="BH462" s="77" t="str">
        <f t="shared" si="796"/>
        <v/>
      </c>
      <c r="BI462" s="83">
        <f t="shared" si="797"/>
        <v>0</v>
      </c>
      <c r="BJ462" s="83">
        <f t="shared" si="798"/>
        <v>0</v>
      </c>
      <c r="BK462" s="83">
        <f t="shared" si="799"/>
        <v>0</v>
      </c>
      <c r="BL462" s="84" t="str">
        <f t="shared" si="732"/>
        <v/>
      </c>
      <c r="BM462" s="84" t="str">
        <f t="shared" si="733"/>
        <v/>
      </c>
      <c r="BN462" s="85" t="str">
        <f t="shared" si="800"/>
        <v/>
      </c>
      <c r="BO462" s="84" t="str">
        <f t="shared" si="734"/>
        <v/>
      </c>
      <c r="BP462" s="84" t="str">
        <f t="shared" si="735"/>
        <v/>
      </c>
      <c r="BQ462" s="84" t="str">
        <f t="shared" si="736"/>
        <v/>
      </c>
      <c r="BR462" s="84" t="str">
        <f t="shared" si="801"/>
        <v/>
      </c>
      <c r="BS462" s="84" t="str">
        <f t="shared" si="801"/>
        <v/>
      </c>
      <c r="BT462" s="84" t="str">
        <f t="shared" si="801"/>
        <v/>
      </c>
      <c r="BU462" s="86" t="str">
        <f t="shared" si="802"/>
        <v/>
      </c>
      <c r="BV462" s="86" t="str">
        <f t="shared" si="802"/>
        <v/>
      </c>
      <c r="BW462" s="86" t="str">
        <f t="shared" si="802"/>
        <v/>
      </c>
      <c r="BX462" s="86" t="str">
        <f t="shared" si="803"/>
        <v/>
      </c>
      <c r="BY462" s="86" t="str">
        <f t="shared" si="803"/>
        <v/>
      </c>
      <c r="BZ462" s="86" t="str">
        <f t="shared" si="803"/>
        <v/>
      </c>
      <c r="CA462" s="83">
        <f>IF(AND(DataEntry!B462&gt;=ExFrom,DataEntry!B462&lt;=ExTo),0,IF(AR462&lt;DS462,0,DB462))</f>
        <v>0</v>
      </c>
      <c r="CB462" s="83">
        <f>IF(AND(DataEntry!B462&gt;=ExFrom,DataEntry!B462&lt;=ExTo),0,IF(AT462&lt;DT462,0,DC462))</f>
        <v>0</v>
      </c>
      <c r="CC462" s="14" t="str">
        <f t="shared" si="804"/>
        <v/>
      </c>
      <c r="CD462" s="72" t="str">
        <f t="shared" si="737"/>
        <v/>
      </c>
      <c r="CE462" s="87" t="str">
        <f t="shared" si="805"/>
        <v/>
      </c>
      <c r="CF462" s="88">
        <f t="shared" si="806"/>
        <v>0</v>
      </c>
      <c r="CG462" s="88">
        <f t="shared" si="807"/>
        <v>0</v>
      </c>
      <c r="CH462" s="87" t="str">
        <f t="shared" si="808"/>
        <v/>
      </c>
      <c r="CI462" s="89">
        <f t="shared" si="738"/>
        <v>1</v>
      </c>
      <c r="CJ462" s="89">
        <f t="shared" si="739"/>
        <v>1</v>
      </c>
      <c r="CK462" s="157">
        <f t="shared" si="740"/>
        <v>0</v>
      </c>
      <c r="CL462" s="90">
        <f t="shared" si="741"/>
        <v>0</v>
      </c>
      <c r="CM462" s="157">
        <f t="shared" si="742"/>
        <v>0</v>
      </c>
      <c r="CN462" s="90">
        <f t="shared" si="743"/>
        <v>0</v>
      </c>
      <c r="CO462" s="157">
        <f t="shared" si="744"/>
        <v>0</v>
      </c>
      <c r="CP462" s="90">
        <f t="shared" si="745"/>
        <v>0</v>
      </c>
      <c r="CQ462" s="157">
        <f t="shared" si="746"/>
        <v>0</v>
      </c>
      <c r="CR462" s="90">
        <f t="shared" si="747"/>
        <v>0</v>
      </c>
      <c r="CS462" s="157">
        <f t="shared" si="748"/>
        <v>0</v>
      </c>
      <c r="CT462" s="90">
        <f t="shared" si="749"/>
        <v>0</v>
      </c>
      <c r="CU462" s="157">
        <f t="shared" si="750"/>
        <v>0</v>
      </c>
      <c r="CV462" s="90">
        <f t="shared" si="751"/>
        <v>0</v>
      </c>
      <c r="CW462" s="157">
        <f t="shared" si="752"/>
        <v>0</v>
      </c>
      <c r="CX462" s="90">
        <f t="shared" si="753"/>
        <v>0</v>
      </c>
      <c r="CY462" s="157">
        <f t="shared" si="754"/>
        <v>0</v>
      </c>
      <c r="CZ462" s="90">
        <f t="shared" si="755"/>
        <v>0</v>
      </c>
      <c r="DA462" s="94" t="str">
        <f>DataEntry!B462</f>
        <v/>
      </c>
      <c r="DB462" s="83">
        <f t="shared" si="756"/>
        <v>0</v>
      </c>
      <c r="DC462" s="83">
        <f t="shared" si="757"/>
        <v>0</v>
      </c>
      <c r="DD462" s="145" t="str">
        <f t="shared" si="809"/>
        <v/>
      </c>
      <c r="DE462" s="145" t="str">
        <f t="shared" si="810"/>
        <v/>
      </c>
      <c r="DF462" s="145" t="str">
        <f t="shared" si="811"/>
        <v/>
      </c>
      <c r="DG462" s="145" t="str">
        <f t="shared" si="812"/>
        <v/>
      </c>
      <c r="DH462" s="145" t="str">
        <f t="shared" si="813"/>
        <v/>
      </c>
      <c r="DI462" s="145" t="str">
        <f t="shared" si="814"/>
        <v/>
      </c>
      <c r="DJ462" s="83">
        <f t="shared" si="815"/>
        <v>0</v>
      </c>
      <c r="DK462" s="83">
        <f t="shared" si="816"/>
        <v>0</v>
      </c>
      <c r="DL462" s="84" t="str">
        <f t="shared" si="817"/>
        <v/>
      </c>
      <c r="DM462" s="14" t="str">
        <f t="shared" si="818"/>
        <v/>
      </c>
      <c r="DN462" s="87">
        <f>IFERROR(DO462*(1-DCFactor)+Results!DP462*DCFactor,"")</f>
        <v>0.2762705882352941</v>
      </c>
      <c r="DO462" s="87">
        <f>(DFactor*Rounds*Number/2+SUM(BV$3:BV450))/(Rounds*Number/2+COUNT(BV$3:BV450))</f>
        <v>0.2656470588235294</v>
      </c>
      <c r="DP462" s="87">
        <f t="shared" si="758"/>
        <v>0.29599999999999999</v>
      </c>
      <c r="DQ462" s="84">
        <f t="shared" si="759"/>
        <v>0</v>
      </c>
      <c r="DR462" s="84">
        <f t="shared" si="760"/>
        <v>0</v>
      </c>
      <c r="DS462" s="87">
        <f t="shared" si="761"/>
        <v>0.33666666666666667</v>
      </c>
      <c r="DT462" s="87">
        <f t="shared" si="762"/>
        <v>0.33666666666666667</v>
      </c>
      <c r="DU462" s="87" t="str">
        <f t="shared" si="763"/>
        <v/>
      </c>
      <c r="DV462" s="86" t="str">
        <f t="shared" si="819"/>
        <v/>
      </c>
      <c r="DW462" s="86" t="str">
        <f t="shared" si="820"/>
        <v/>
      </c>
    </row>
    <row r="463" spans="1:127" x14ac:dyDescent="0.25">
      <c r="A463" s="69">
        <v>461</v>
      </c>
      <c r="B463" s="70" t="str">
        <f>DataEntry!C463</f>
        <v/>
      </c>
      <c r="C463" s="71">
        <f>COUNTIF(D$2:D463,D463)+COUNTIF(G$2:G463,D463)</f>
        <v>310</v>
      </c>
      <c r="D463" s="72" t="str">
        <f t="shared" si="721"/>
        <v/>
      </c>
      <c r="E463" s="70" t="str">
        <f>DataEntry!E463</f>
        <v/>
      </c>
      <c r="F463" s="71">
        <f>COUNTIF(D$2:D463,G463)+COUNTIF(G$2:G463,G463)</f>
        <v>310</v>
      </c>
      <c r="G463" s="72" t="str">
        <f t="shared" si="722"/>
        <v/>
      </c>
      <c r="H463" s="73" t="str">
        <f>DataEntry!G463</f>
        <v/>
      </c>
      <c r="I463" s="73" t="str">
        <f>DataEntry!H463</f>
        <v/>
      </c>
      <c r="J463" s="158" t="str">
        <f t="shared" si="720"/>
        <v/>
      </c>
      <c r="K463" s="156">
        <f t="shared" si="723"/>
        <v>0</v>
      </c>
      <c r="L463" s="224" t="str">
        <f t="shared" si="724"/>
        <v/>
      </c>
      <c r="M463" s="224" t="str">
        <f t="shared" si="725"/>
        <v/>
      </c>
      <c r="N463" s="236" t="str">
        <f t="shared" si="764"/>
        <v/>
      </c>
      <c r="O463" s="22" t="str">
        <f t="shared" si="765"/>
        <v>TG310</v>
      </c>
      <c r="P463" s="248" t="str">
        <f t="shared" si="726"/>
        <v/>
      </c>
      <c r="Q463" s="22" t="str">
        <f t="shared" si="766"/>
        <v>TG310</v>
      </c>
      <c r="R463" s="248" t="str">
        <f t="shared" si="727"/>
        <v/>
      </c>
      <c r="S463" s="74">
        <f t="shared" si="767"/>
        <v>0</v>
      </c>
      <c r="T463" s="75">
        <f t="shared" si="768"/>
        <v>0</v>
      </c>
      <c r="U463" s="76">
        <f t="shared" si="769"/>
        <v>0</v>
      </c>
      <c r="V463" s="74">
        <f t="shared" si="770"/>
        <v>0</v>
      </c>
      <c r="W463" s="75">
        <f t="shared" si="771"/>
        <v>0</v>
      </c>
      <c r="X463" s="76">
        <f t="shared" si="772"/>
        <v>0</v>
      </c>
      <c r="Y463" s="74">
        <f t="shared" si="773"/>
        <v>0</v>
      </c>
      <c r="Z463" s="75">
        <f t="shared" si="774"/>
        <v>0</v>
      </c>
      <c r="AA463" s="76">
        <f t="shared" si="775"/>
        <v>0</v>
      </c>
      <c r="AB463" s="74">
        <f t="shared" si="776"/>
        <v>0</v>
      </c>
      <c r="AC463" s="75">
        <f t="shared" si="777"/>
        <v>0</v>
      </c>
      <c r="AD463" s="76">
        <f t="shared" si="778"/>
        <v>0</v>
      </c>
      <c r="AE463" s="74">
        <f t="shared" si="779"/>
        <v>0</v>
      </c>
      <c r="AF463" s="75">
        <f t="shared" si="780"/>
        <v>0</v>
      </c>
      <c r="AG463" s="76">
        <f t="shared" si="781"/>
        <v>0</v>
      </c>
      <c r="AH463" s="74">
        <f t="shared" si="782"/>
        <v>0</v>
      </c>
      <c r="AI463" s="75">
        <f t="shared" si="783"/>
        <v>0</v>
      </c>
      <c r="AJ463" s="76">
        <f t="shared" si="784"/>
        <v>0</v>
      </c>
      <c r="AK463" s="74">
        <f t="shared" si="785"/>
        <v>0</v>
      </c>
      <c r="AL463" s="75">
        <f t="shared" si="786"/>
        <v>0</v>
      </c>
      <c r="AM463" s="76">
        <f t="shared" si="787"/>
        <v>0</v>
      </c>
      <c r="AN463" s="74">
        <f t="shared" si="788"/>
        <v>0</v>
      </c>
      <c r="AO463" s="75">
        <f t="shared" si="789"/>
        <v>0</v>
      </c>
      <c r="AP463" s="76">
        <f t="shared" si="790"/>
        <v>0</v>
      </c>
      <c r="AQ463" s="77" t="str">
        <f t="shared" si="728"/>
        <v/>
      </c>
      <c r="AR463" s="77" t="str">
        <f t="shared" si="791"/>
        <v/>
      </c>
      <c r="AS463" s="78" t="str">
        <f t="shared" si="792"/>
        <v/>
      </c>
      <c r="AT463" s="77" t="str">
        <f t="shared" si="793"/>
        <v/>
      </c>
      <c r="AU463" s="79">
        <f t="shared" si="821"/>
        <v>0.1</v>
      </c>
      <c r="AV463" s="139">
        <f>DataEntry!P463</f>
        <v>0</v>
      </c>
      <c r="AW463" s="80" t="str">
        <f t="shared" si="729"/>
        <v/>
      </c>
      <c r="AX463" s="80" t="str">
        <f t="shared" si="730"/>
        <v/>
      </c>
      <c r="AY463" s="80" t="str">
        <f t="shared" si="731"/>
        <v/>
      </c>
      <c r="AZ463" s="92" t="str">
        <f>DataEntry!I463</f>
        <v/>
      </c>
      <c r="BA463" s="93" t="str">
        <f>DataEntry!J463</f>
        <v/>
      </c>
      <c r="BB463" s="92" t="str">
        <f>DataEntry!K463</f>
        <v/>
      </c>
      <c r="BC463" s="93" t="str">
        <f>DataEntry!L463</f>
        <v/>
      </c>
      <c r="BD463" s="92" t="str">
        <f>DataEntry!M463</f>
        <v/>
      </c>
      <c r="BE463" s="93" t="str">
        <f>DataEntry!N463</f>
        <v/>
      </c>
      <c r="BF463" s="77" t="str">
        <f t="shared" si="794"/>
        <v/>
      </c>
      <c r="BG463" s="77" t="str">
        <f t="shared" si="795"/>
        <v/>
      </c>
      <c r="BH463" s="77" t="str">
        <f t="shared" si="796"/>
        <v/>
      </c>
      <c r="BI463" s="83">
        <f t="shared" si="797"/>
        <v>0</v>
      </c>
      <c r="BJ463" s="83">
        <f t="shared" si="798"/>
        <v>0</v>
      </c>
      <c r="BK463" s="83">
        <f t="shared" si="799"/>
        <v>0</v>
      </c>
      <c r="BL463" s="84" t="str">
        <f t="shared" si="732"/>
        <v/>
      </c>
      <c r="BM463" s="84" t="str">
        <f t="shared" si="733"/>
        <v/>
      </c>
      <c r="BN463" s="85" t="str">
        <f t="shared" si="800"/>
        <v/>
      </c>
      <c r="BO463" s="84" t="str">
        <f t="shared" si="734"/>
        <v/>
      </c>
      <c r="BP463" s="84" t="str">
        <f t="shared" si="735"/>
        <v/>
      </c>
      <c r="BQ463" s="84" t="str">
        <f t="shared" si="736"/>
        <v/>
      </c>
      <c r="BR463" s="84" t="str">
        <f t="shared" si="801"/>
        <v/>
      </c>
      <c r="BS463" s="84" t="str">
        <f t="shared" si="801"/>
        <v/>
      </c>
      <c r="BT463" s="84" t="str">
        <f t="shared" si="801"/>
        <v/>
      </c>
      <c r="BU463" s="86" t="str">
        <f t="shared" si="802"/>
        <v/>
      </c>
      <c r="BV463" s="86" t="str">
        <f t="shared" si="802"/>
        <v/>
      </c>
      <c r="BW463" s="86" t="str">
        <f t="shared" si="802"/>
        <v/>
      </c>
      <c r="BX463" s="86" t="str">
        <f t="shared" si="803"/>
        <v/>
      </c>
      <c r="BY463" s="86" t="str">
        <f t="shared" si="803"/>
        <v/>
      </c>
      <c r="BZ463" s="86" t="str">
        <f t="shared" si="803"/>
        <v/>
      </c>
      <c r="CA463" s="83">
        <f>IF(AND(DataEntry!B463&gt;=ExFrom,DataEntry!B463&lt;=ExTo),0,IF(AR463&lt;DS463,0,DB463))</f>
        <v>0</v>
      </c>
      <c r="CB463" s="83">
        <f>IF(AND(DataEntry!B463&gt;=ExFrom,DataEntry!B463&lt;=ExTo),0,IF(AT463&lt;DT463,0,DC463))</f>
        <v>0</v>
      </c>
      <c r="CC463" s="14" t="str">
        <f t="shared" si="804"/>
        <v/>
      </c>
      <c r="CD463" s="72" t="str">
        <f t="shared" si="737"/>
        <v/>
      </c>
      <c r="CE463" s="87" t="str">
        <f t="shared" si="805"/>
        <v/>
      </c>
      <c r="CF463" s="88">
        <f t="shared" si="806"/>
        <v>0</v>
      </c>
      <c r="CG463" s="88">
        <f t="shared" si="807"/>
        <v>0</v>
      </c>
      <c r="CH463" s="87" t="str">
        <f t="shared" si="808"/>
        <v/>
      </c>
      <c r="CI463" s="89">
        <f t="shared" si="738"/>
        <v>1</v>
      </c>
      <c r="CJ463" s="89">
        <f t="shared" si="739"/>
        <v>1</v>
      </c>
      <c r="CK463" s="157">
        <f t="shared" si="740"/>
        <v>0</v>
      </c>
      <c r="CL463" s="90">
        <f t="shared" si="741"/>
        <v>0</v>
      </c>
      <c r="CM463" s="157">
        <f t="shared" si="742"/>
        <v>0</v>
      </c>
      <c r="CN463" s="90">
        <f t="shared" si="743"/>
        <v>0</v>
      </c>
      <c r="CO463" s="157">
        <f t="shared" si="744"/>
        <v>0</v>
      </c>
      <c r="CP463" s="90">
        <f t="shared" si="745"/>
        <v>0</v>
      </c>
      <c r="CQ463" s="157">
        <f t="shared" si="746"/>
        <v>0</v>
      </c>
      <c r="CR463" s="90">
        <f t="shared" si="747"/>
        <v>0</v>
      </c>
      <c r="CS463" s="157">
        <f t="shared" si="748"/>
        <v>0</v>
      </c>
      <c r="CT463" s="90">
        <f t="shared" si="749"/>
        <v>0</v>
      </c>
      <c r="CU463" s="157">
        <f t="shared" si="750"/>
        <v>0</v>
      </c>
      <c r="CV463" s="90">
        <f t="shared" si="751"/>
        <v>0</v>
      </c>
      <c r="CW463" s="157">
        <f t="shared" si="752"/>
        <v>0</v>
      </c>
      <c r="CX463" s="90">
        <f t="shared" si="753"/>
        <v>0</v>
      </c>
      <c r="CY463" s="157">
        <f t="shared" si="754"/>
        <v>0</v>
      </c>
      <c r="CZ463" s="90">
        <f t="shared" si="755"/>
        <v>0</v>
      </c>
      <c r="DA463" s="94" t="str">
        <f>DataEntry!B463</f>
        <v/>
      </c>
      <c r="DB463" s="83">
        <f t="shared" si="756"/>
        <v>0</v>
      </c>
      <c r="DC463" s="83">
        <f t="shared" si="757"/>
        <v>0</v>
      </c>
      <c r="DD463" s="145" t="str">
        <f t="shared" si="809"/>
        <v/>
      </c>
      <c r="DE463" s="145" t="str">
        <f t="shared" si="810"/>
        <v/>
      </c>
      <c r="DF463" s="145" t="str">
        <f t="shared" si="811"/>
        <v/>
      </c>
      <c r="DG463" s="145" t="str">
        <f t="shared" si="812"/>
        <v/>
      </c>
      <c r="DH463" s="145" t="str">
        <f t="shared" si="813"/>
        <v/>
      </c>
      <c r="DI463" s="145" t="str">
        <f t="shared" si="814"/>
        <v/>
      </c>
      <c r="DJ463" s="83">
        <f t="shared" si="815"/>
        <v>0</v>
      </c>
      <c r="DK463" s="83">
        <f t="shared" si="816"/>
        <v>0</v>
      </c>
      <c r="DL463" s="84" t="str">
        <f t="shared" si="817"/>
        <v/>
      </c>
      <c r="DM463" s="14" t="str">
        <f t="shared" si="818"/>
        <v/>
      </c>
      <c r="DN463" s="87">
        <f>IFERROR(DO463*(1-DCFactor)+Results!DP463*DCFactor,"")</f>
        <v>0.2762705882352941</v>
      </c>
      <c r="DO463" s="87">
        <f>(DFactor*Rounds*Number/2+SUM(BV$3:BV451))/(Rounds*Number/2+COUNT(BV$3:BV451))</f>
        <v>0.2656470588235294</v>
      </c>
      <c r="DP463" s="87">
        <f t="shared" si="758"/>
        <v>0.29599999999999999</v>
      </c>
      <c r="DQ463" s="84">
        <f t="shared" si="759"/>
        <v>0</v>
      </c>
      <c r="DR463" s="84">
        <f t="shared" si="760"/>
        <v>0</v>
      </c>
      <c r="DS463" s="87">
        <f t="shared" si="761"/>
        <v>0.33666666666666667</v>
      </c>
      <c r="DT463" s="87">
        <f t="shared" si="762"/>
        <v>0.33666666666666667</v>
      </c>
      <c r="DU463" s="87" t="str">
        <f t="shared" si="763"/>
        <v/>
      </c>
      <c r="DV463" s="86" t="str">
        <f t="shared" si="819"/>
        <v/>
      </c>
      <c r="DW463" s="86" t="str">
        <f t="shared" si="820"/>
        <v/>
      </c>
    </row>
    <row r="464" spans="1:127" x14ac:dyDescent="0.25">
      <c r="A464" s="69">
        <v>462</v>
      </c>
      <c r="B464" s="70" t="str">
        <f>DataEntry!C464</f>
        <v/>
      </c>
      <c r="C464" s="71">
        <f>COUNTIF(D$2:D464,D464)+COUNTIF(G$2:G464,D464)</f>
        <v>312</v>
      </c>
      <c r="D464" s="72" t="str">
        <f t="shared" si="721"/>
        <v/>
      </c>
      <c r="E464" s="70" t="str">
        <f>DataEntry!E464</f>
        <v/>
      </c>
      <c r="F464" s="71">
        <f>COUNTIF(D$2:D464,G464)+COUNTIF(G$2:G464,G464)</f>
        <v>312</v>
      </c>
      <c r="G464" s="72" t="str">
        <f t="shared" si="722"/>
        <v/>
      </c>
      <c r="H464" s="73" t="str">
        <f>DataEntry!G464</f>
        <v/>
      </c>
      <c r="I464" s="73" t="str">
        <f>DataEntry!H464</f>
        <v/>
      </c>
      <c r="J464" s="158" t="str">
        <f t="shared" si="720"/>
        <v/>
      </c>
      <c r="K464" s="156">
        <f t="shared" si="723"/>
        <v>0</v>
      </c>
      <c r="L464" s="224" t="str">
        <f t="shared" si="724"/>
        <v/>
      </c>
      <c r="M464" s="224" t="str">
        <f t="shared" si="725"/>
        <v/>
      </c>
      <c r="N464" s="236" t="str">
        <f t="shared" si="764"/>
        <v/>
      </c>
      <c r="O464" s="22" t="str">
        <f t="shared" si="765"/>
        <v>TG312</v>
      </c>
      <c r="P464" s="248" t="str">
        <f t="shared" si="726"/>
        <v/>
      </c>
      <c r="Q464" s="22" t="str">
        <f t="shared" si="766"/>
        <v>TG312</v>
      </c>
      <c r="R464" s="248" t="str">
        <f t="shared" si="727"/>
        <v/>
      </c>
      <c r="S464" s="74">
        <f t="shared" si="767"/>
        <v>0</v>
      </c>
      <c r="T464" s="75">
        <f t="shared" si="768"/>
        <v>0</v>
      </c>
      <c r="U464" s="76">
        <f t="shared" si="769"/>
        <v>0</v>
      </c>
      <c r="V464" s="74">
        <f t="shared" si="770"/>
        <v>0</v>
      </c>
      <c r="W464" s="75">
        <f t="shared" si="771"/>
        <v>0</v>
      </c>
      <c r="X464" s="76">
        <f t="shared" si="772"/>
        <v>0</v>
      </c>
      <c r="Y464" s="74">
        <f t="shared" si="773"/>
        <v>0</v>
      </c>
      <c r="Z464" s="75">
        <f t="shared" si="774"/>
        <v>0</v>
      </c>
      <c r="AA464" s="76">
        <f t="shared" si="775"/>
        <v>0</v>
      </c>
      <c r="AB464" s="74">
        <f t="shared" si="776"/>
        <v>0</v>
      </c>
      <c r="AC464" s="75">
        <f t="shared" si="777"/>
        <v>0</v>
      </c>
      <c r="AD464" s="76">
        <f t="shared" si="778"/>
        <v>0</v>
      </c>
      <c r="AE464" s="74">
        <f t="shared" si="779"/>
        <v>0</v>
      </c>
      <c r="AF464" s="75">
        <f t="shared" si="780"/>
        <v>0</v>
      </c>
      <c r="AG464" s="76">
        <f t="shared" si="781"/>
        <v>0</v>
      </c>
      <c r="AH464" s="74">
        <f t="shared" si="782"/>
        <v>0</v>
      </c>
      <c r="AI464" s="75">
        <f t="shared" si="783"/>
        <v>0</v>
      </c>
      <c r="AJ464" s="76">
        <f t="shared" si="784"/>
        <v>0</v>
      </c>
      <c r="AK464" s="74">
        <f t="shared" si="785"/>
        <v>0</v>
      </c>
      <c r="AL464" s="75">
        <f t="shared" si="786"/>
        <v>0</v>
      </c>
      <c r="AM464" s="76">
        <f t="shared" si="787"/>
        <v>0</v>
      </c>
      <c r="AN464" s="74">
        <f t="shared" si="788"/>
        <v>0</v>
      </c>
      <c r="AO464" s="75">
        <f t="shared" si="789"/>
        <v>0</v>
      </c>
      <c r="AP464" s="76">
        <f t="shared" si="790"/>
        <v>0</v>
      </c>
      <c r="AQ464" s="77" t="str">
        <f t="shared" si="728"/>
        <v/>
      </c>
      <c r="AR464" s="77" t="str">
        <f t="shared" si="791"/>
        <v/>
      </c>
      <c r="AS464" s="78" t="str">
        <f t="shared" si="792"/>
        <v/>
      </c>
      <c r="AT464" s="77" t="str">
        <f t="shared" si="793"/>
        <v/>
      </c>
      <c r="AU464" s="79">
        <f t="shared" si="821"/>
        <v>0.1</v>
      </c>
      <c r="AV464" s="139">
        <f>DataEntry!P464</f>
        <v>0</v>
      </c>
      <c r="AW464" s="80" t="str">
        <f t="shared" si="729"/>
        <v/>
      </c>
      <c r="AX464" s="80" t="str">
        <f t="shared" si="730"/>
        <v/>
      </c>
      <c r="AY464" s="80" t="str">
        <f t="shared" si="731"/>
        <v/>
      </c>
      <c r="AZ464" s="92" t="str">
        <f>DataEntry!I464</f>
        <v/>
      </c>
      <c r="BA464" s="93" t="str">
        <f>DataEntry!J464</f>
        <v/>
      </c>
      <c r="BB464" s="92" t="str">
        <f>DataEntry!K464</f>
        <v/>
      </c>
      <c r="BC464" s="93" t="str">
        <f>DataEntry!L464</f>
        <v/>
      </c>
      <c r="BD464" s="92" t="str">
        <f>DataEntry!M464</f>
        <v/>
      </c>
      <c r="BE464" s="93" t="str">
        <f>DataEntry!N464</f>
        <v/>
      </c>
      <c r="BF464" s="77" t="str">
        <f t="shared" si="794"/>
        <v/>
      </c>
      <c r="BG464" s="77" t="str">
        <f t="shared" si="795"/>
        <v/>
      </c>
      <c r="BH464" s="77" t="str">
        <f t="shared" si="796"/>
        <v/>
      </c>
      <c r="BI464" s="83">
        <f t="shared" si="797"/>
        <v>0</v>
      </c>
      <c r="BJ464" s="83">
        <f t="shared" si="798"/>
        <v>0</v>
      </c>
      <c r="BK464" s="83">
        <f t="shared" si="799"/>
        <v>0</v>
      </c>
      <c r="BL464" s="84" t="str">
        <f t="shared" si="732"/>
        <v/>
      </c>
      <c r="BM464" s="84" t="str">
        <f t="shared" si="733"/>
        <v/>
      </c>
      <c r="BN464" s="85" t="str">
        <f t="shared" si="800"/>
        <v/>
      </c>
      <c r="BO464" s="84" t="str">
        <f t="shared" si="734"/>
        <v/>
      </c>
      <c r="BP464" s="84" t="str">
        <f t="shared" si="735"/>
        <v/>
      </c>
      <c r="BQ464" s="84" t="str">
        <f t="shared" si="736"/>
        <v/>
      </c>
      <c r="BR464" s="84" t="str">
        <f t="shared" si="801"/>
        <v/>
      </c>
      <c r="BS464" s="84" t="str">
        <f t="shared" si="801"/>
        <v/>
      </c>
      <c r="BT464" s="84" t="str">
        <f t="shared" si="801"/>
        <v/>
      </c>
      <c r="BU464" s="86" t="str">
        <f t="shared" si="802"/>
        <v/>
      </c>
      <c r="BV464" s="86" t="str">
        <f t="shared" si="802"/>
        <v/>
      </c>
      <c r="BW464" s="86" t="str">
        <f t="shared" si="802"/>
        <v/>
      </c>
      <c r="BX464" s="86" t="str">
        <f t="shared" si="803"/>
        <v/>
      </c>
      <c r="BY464" s="86" t="str">
        <f t="shared" si="803"/>
        <v/>
      </c>
      <c r="BZ464" s="86" t="str">
        <f t="shared" si="803"/>
        <v/>
      </c>
      <c r="CA464" s="83">
        <f>IF(AND(DataEntry!B464&gt;=ExFrom,DataEntry!B464&lt;=ExTo),0,IF(AR464&lt;DS464,0,DB464))</f>
        <v>0</v>
      </c>
      <c r="CB464" s="83">
        <f>IF(AND(DataEntry!B464&gt;=ExFrom,DataEntry!B464&lt;=ExTo),0,IF(AT464&lt;DT464,0,DC464))</f>
        <v>0</v>
      </c>
      <c r="CC464" s="14" t="str">
        <f t="shared" si="804"/>
        <v/>
      </c>
      <c r="CD464" s="72" t="str">
        <f t="shared" si="737"/>
        <v/>
      </c>
      <c r="CE464" s="87" t="str">
        <f t="shared" si="805"/>
        <v/>
      </c>
      <c r="CF464" s="88">
        <f t="shared" si="806"/>
        <v>0</v>
      </c>
      <c r="CG464" s="88">
        <f t="shared" si="807"/>
        <v>0</v>
      </c>
      <c r="CH464" s="87" t="str">
        <f t="shared" si="808"/>
        <v/>
      </c>
      <c r="CI464" s="89">
        <f t="shared" si="738"/>
        <v>1</v>
      </c>
      <c r="CJ464" s="89">
        <f t="shared" si="739"/>
        <v>1</v>
      </c>
      <c r="CK464" s="157">
        <f t="shared" si="740"/>
        <v>0</v>
      </c>
      <c r="CL464" s="90">
        <f t="shared" si="741"/>
        <v>0</v>
      </c>
      <c r="CM464" s="157">
        <f t="shared" si="742"/>
        <v>0</v>
      </c>
      <c r="CN464" s="90">
        <f t="shared" si="743"/>
        <v>0</v>
      </c>
      <c r="CO464" s="157">
        <f t="shared" si="744"/>
        <v>0</v>
      </c>
      <c r="CP464" s="90">
        <f t="shared" si="745"/>
        <v>0</v>
      </c>
      <c r="CQ464" s="157">
        <f t="shared" si="746"/>
        <v>0</v>
      </c>
      <c r="CR464" s="90">
        <f t="shared" si="747"/>
        <v>0</v>
      </c>
      <c r="CS464" s="157">
        <f t="shared" si="748"/>
        <v>0</v>
      </c>
      <c r="CT464" s="90">
        <f t="shared" si="749"/>
        <v>0</v>
      </c>
      <c r="CU464" s="157">
        <f t="shared" si="750"/>
        <v>0</v>
      </c>
      <c r="CV464" s="90">
        <f t="shared" si="751"/>
        <v>0</v>
      </c>
      <c r="CW464" s="157">
        <f t="shared" si="752"/>
        <v>0</v>
      </c>
      <c r="CX464" s="90">
        <f t="shared" si="753"/>
        <v>0</v>
      </c>
      <c r="CY464" s="157">
        <f t="shared" si="754"/>
        <v>0</v>
      </c>
      <c r="CZ464" s="90">
        <f t="shared" si="755"/>
        <v>0</v>
      </c>
      <c r="DA464" s="94" t="str">
        <f>DataEntry!B464</f>
        <v/>
      </c>
      <c r="DB464" s="83">
        <f t="shared" si="756"/>
        <v>0</v>
      </c>
      <c r="DC464" s="83">
        <f t="shared" si="757"/>
        <v>0</v>
      </c>
      <c r="DD464" s="145" t="str">
        <f t="shared" si="809"/>
        <v/>
      </c>
      <c r="DE464" s="145" t="str">
        <f t="shared" si="810"/>
        <v/>
      </c>
      <c r="DF464" s="145" t="str">
        <f t="shared" si="811"/>
        <v/>
      </c>
      <c r="DG464" s="145" t="str">
        <f t="shared" si="812"/>
        <v/>
      </c>
      <c r="DH464" s="145" t="str">
        <f t="shared" si="813"/>
        <v/>
      </c>
      <c r="DI464" s="145" t="str">
        <f t="shared" si="814"/>
        <v/>
      </c>
      <c r="DJ464" s="83">
        <f t="shared" si="815"/>
        <v>0</v>
      </c>
      <c r="DK464" s="83">
        <f t="shared" si="816"/>
        <v>0</v>
      </c>
      <c r="DL464" s="84" t="str">
        <f t="shared" si="817"/>
        <v/>
      </c>
      <c r="DM464" s="14" t="str">
        <f t="shared" si="818"/>
        <v/>
      </c>
      <c r="DN464" s="87">
        <f>IFERROR(DO464*(1-DCFactor)+Results!DP464*DCFactor,"")</f>
        <v>0.2762705882352941</v>
      </c>
      <c r="DO464" s="87">
        <f>(DFactor*Rounds*Number/2+SUM(BV$3:BV452))/(Rounds*Number/2+COUNT(BV$3:BV452))</f>
        <v>0.2656470588235294</v>
      </c>
      <c r="DP464" s="87">
        <f t="shared" si="758"/>
        <v>0.29599999999999999</v>
      </c>
      <c r="DQ464" s="84">
        <f t="shared" si="759"/>
        <v>0</v>
      </c>
      <c r="DR464" s="84">
        <f t="shared" si="760"/>
        <v>0</v>
      </c>
      <c r="DS464" s="87">
        <f t="shared" si="761"/>
        <v>0.33666666666666667</v>
      </c>
      <c r="DT464" s="87">
        <f t="shared" si="762"/>
        <v>0.33666666666666667</v>
      </c>
      <c r="DU464" s="87" t="str">
        <f t="shared" si="763"/>
        <v/>
      </c>
      <c r="DV464" s="86" t="str">
        <f t="shared" si="819"/>
        <v/>
      </c>
      <c r="DW464" s="86" t="str">
        <f t="shared" si="820"/>
        <v/>
      </c>
    </row>
    <row r="465" spans="1:127" x14ac:dyDescent="0.25">
      <c r="A465" s="69">
        <v>463</v>
      </c>
      <c r="B465" s="70" t="str">
        <f>DataEntry!C465</f>
        <v/>
      </c>
      <c r="C465" s="71">
        <f>COUNTIF(D$2:D465,D465)+COUNTIF(G$2:G465,D465)</f>
        <v>314</v>
      </c>
      <c r="D465" s="72" t="str">
        <f t="shared" si="721"/>
        <v/>
      </c>
      <c r="E465" s="70" t="str">
        <f>DataEntry!E465</f>
        <v/>
      </c>
      <c r="F465" s="71">
        <f>COUNTIF(D$2:D465,G465)+COUNTIF(G$2:G465,G465)</f>
        <v>314</v>
      </c>
      <c r="G465" s="72" t="str">
        <f t="shared" si="722"/>
        <v/>
      </c>
      <c r="H465" s="73" t="str">
        <f>DataEntry!G465</f>
        <v/>
      </c>
      <c r="I465" s="73" t="str">
        <f>DataEntry!H465</f>
        <v/>
      </c>
      <c r="J465" s="158" t="str">
        <f t="shared" si="720"/>
        <v/>
      </c>
      <c r="K465" s="156">
        <f t="shared" si="723"/>
        <v>0</v>
      </c>
      <c r="L465" s="224" t="str">
        <f t="shared" si="724"/>
        <v/>
      </c>
      <c r="M465" s="224" t="str">
        <f t="shared" si="725"/>
        <v/>
      </c>
      <c r="N465" s="236" t="str">
        <f t="shared" si="764"/>
        <v/>
      </c>
      <c r="O465" s="22" t="str">
        <f t="shared" si="765"/>
        <v>TG314</v>
      </c>
      <c r="P465" s="248" t="str">
        <f t="shared" si="726"/>
        <v/>
      </c>
      <c r="Q465" s="22" t="str">
        <f t="shared" si="766"/>
        <v>TG314</v>
      </c>
      <c r="R465" s="248" t="str">
        <f t="shared" si="727"/>
        <v/>
      </c>
      <c r="S465" s="74">
        <f t="shared" si="767"/>
        <v>0</v>
      </c>
      <c r="T465" s="75">
        <f t="shared" si="768"/>
        <v>0</v>
      </c>
      <c r="U465" s="76">
        <f t="shared" si="769"/>
        <v>0</v>
      </c>
      <c r="V465" s="74">
        <f t="shared" si="770"/>
        <v>0</v>
      </c>
      <c r="W465" s="75">
        <f t="shared" si="771"/>
        <v>0</v>
      </c>
      <c r="X465" s="76">
        <f t="shared" si="772"/>
        <v>0</v>
      </c>
      <c r="Y465" s="74">
        <f t="shared" si="773"/>
        <v>0</v>
      </c>
      <c r="Z465" s="75">
        <f t="shared" si="774"/>
        <v>0</v>
      </c>
      <c r="AA465" s="76">
        <f t="shared" si="775"/>
        <v>0</v>
      </c>
      <c r="AB465" s="74">
        <f t="shared" si="776"/>
        <v>0</v>
      </c>
      <c r="AC465" s="75">
        <f t="shared" si="777"/>
        <v>0</v>
      </c>
      <c r="AD465" s="76">
        <f t="shared" si="778"/>
        <v>0</v>
      </c>
      <c r="AE465" s="74">
        <f t="shared" si="779"/>
        <v>0</v>
      </c>
      <c r="AF465" s="75">
        <f t="shared" si="780"/>
        <v>0</v>
      </c>
      <c r="AG465" s="76">
        <f t="shared" si="781"/>
        <v>0</v>
      </c>
      <c r="AH465" s="74">
        <f t="shared" si="782"/>
        <v>0</v>
      </c>
      <c r="AI465" s="75">
        <f t="shared" si="783"/>
        <v>0</v>
      </c>
      <c r="AJ465" s="76">
        <f t="shared" si="784"/>
        <v>0</v>
      </c>
      <c r="AK465" s="74">
        <f t="shared" si="785"/>
        <v>0</v>
      </c>
      <c r="AL465" s="75">
        <f t="shared" si="786"/>
        <v>0</v>
      </c>
      <c r="AM465" s="76">
        <f t="shared" si="787"/>
        <v>0</v>
      </c>
      <c r="AN465" s="74">
        <f t="shared" si="788"/>
        <v>0</v>
      </c>
      <c r="AO465" s="75">
        <f t="shared" si="789"/>
        <v>0</v>
      </c>
      <c r="AP465" s="76">
        <f t="shared" si="790"/>
        <v>0</v>
      </c>
      <c r="AQ465" s="77" t="str">
        <f t="shared" si="728"/>
        <v/>
      </c>
      <c r="AR465" s="77" t="str">
        <f t="shared" si="791"/>
        <v/>
      </c>
      <c r="AS465" s="78" t="str">
        <f t="shared" si="792"/>
        <v/>
      </c>
      <c r="AT465" s="77" t="str">
        <f t="shared" si="793"/>
        <v/>
      </c>
      <c r="AU465" s="79">
        <f t="shared" si="821"/>
        <v>0.1</v>
      </c>
      <c r="AV465" s="139">
        <f>DataEntry!P465</f>
        <v>0</v>
      </c>
      <c r="AW465" s="80" t="str">
        <f t="shared" si="729"/>
        <v/>
      </c>
      <c r="AX465" s="80" t="str">
        <f t="shared" si="730"/>
        <v/>
      </c>
      <c r="AY465" s="80" t="str">
        <f t="shared" si="731"/>
        <v/>
      </c>
      <c r="AZ465" s="92" t="str">
        <f>DataEntry!I465</f>
        <v/>
      </c>
      <c r="BA465" s="93" t="str">
        <f>DataEntry!J465</f>
        <v/>
      </c>
      <c r="BB465" s="92" t="str">
        <f>DataEntry!K465</f>
        <v/>
      </c>
      <c r="BC465" s="93" t="str">
        <f>DataEntry!L465</f>
        <v/>
      </c>
      <c r="BD465" s="92" t="str">
        <f>DataEntry!M465</f>
        <v/>
      </c>
      <c r="BE465" s="93" t="str">
        <f>DataEntry!N465</f>
        <v/>
      </c>
      <c r="BF465" s="77" t="str">
        <f t="shared" si="794"/>
        <v/>
      </c>
      <c r="BG465" s="77" t="str">
        <f t="shared" si="795"/>
        <v/>
      </c>
      <c r="BH465" s="77" t="str">
        <f t="shared" si="796"/>
        <v/>
      </c>
      <c r="BI465" s="83">
        <f t="shared" si="797"/>
        <v>0</v>
      </c>
      <c r="BJ465" s="83">
        <f t="shared" si="798"/>
        <v>0</v>
      </c>
      <c r="BK465" s="83">
        <f t="shared" si="799"/>
        <v>0</v>
      </c>
      <c r="BL465" s="84" t="str">
        <f t="shared" si="732"/>
        <v/>
      </c>
      <c r="BM465" s="84" t="str">
        <f t="shared" si="733"/>
        <v/>
      </c>
      <c r="BN465" s="85" t="str">
        <f t="shared" si="800"/>
        <v/>
      </c>
      <c r="BO465" s="84" t="str">
        <f t="shared" si="734"/>
        <v/>
      </c>
      <c r="BP465" s="84" t="str">
        <f t="shared" si="735"/>
        <v/>
      </c>
      <c r="BQ465" s="84" t="str">
        <f t="shared" si="736"/>
        <v/>
      </c>
      <c r="BR465" s="84" t="str">
        <f t="shared" si="801"/>
        <v/>
      </c>
      <c r="BS465" s="84" t="str">
        <f t="shared" si="801"/>
        <v/>
      </c>
      <c r="BT465" s="84" t="str">
        <f t="shared" si="801"/>
        <v/>
      </c>
      <c r="BU465" s="86" t="str">
        <f t="shared" si="802"/>
        <v/>
      </c>
      <c r="BV465" s="86" t="str">
        <f t="shared" si="802"/>
        <v/>
      </c>
      <c r="BW465" s="86" t="str">
        <f t="shared" si="802"/>
        <v/>
      </c>
      <c r="BX465" s="86" t="str">
        <f t="shared" si="803"/>
        <v/>
      </c>
      <c r="BY465" s="86" t="str">
        <f t="shared" si="803"/>
        <v/>
      </c>
      <c r="BZ465" s="86" t="str">
        <f t="shared" si="803"/>
        <v/>
      </c>
      <c r="CA465" s="83">
        <f>IF(AND(DataEntry!B465&gt;=ExFrom,DataEntry!B465&lt;=ExTo),0,IF(AR465&lt;DS465,0,DB465))</f>
        <v>0</v>
      </c>
      <c r="CB465" s="83">
        <f>IF(AND(DataEntry!B465&gt;=ExFrom,DataEntry!B465&lt;=ExTo),0,IF(AT465&lt;DT465,0,DC465))</f>
        <v>0</v>
      </c>
      <c r="CC465" s="14" t="str">
        <f t="shared" si="804"/>
        <v/>
      </c>
      <c r="CD465" s="72" t="str">
        <f t="shared" si="737"/>
        <v/>
      </c>
      <c r="CE465" s="87" t="str">
        <f t="shared" si="805"/>
        <v/>
      </c>
      <c r="CF465" s="88">
        <f t="shared" si="806"/>
        <v>0</v>
      </c>
      <c r="CG465" s="88">
        <f t="shared" si="807"/>
        <v>0</v>
      </c>
      <c r="CH465" s="87" t="str">
        <f t="shared" si="808"/>
        <v/>
      </c>
      <c r="CI465" s="89">
        <f t="shared" si="738"/>
        <v>1</v>
      </c>
      <c r="CJ465" s="89">
        <f t="shared" si="739"/>
        <v>1</v>
      </c>
      <c r="CK465" s="157">
        <f t="shared" si="740"/>
        <v>0</v>
      </c>
      <c r="CL465" s="90">
        <f t="shared" si="741"/>
        <v>0</v>
      </c>
      <c r="CM465" s="157">
        <f t="shared" si="742"/>
        <v>0</v>
      </c>
      <c r="CN465" s="90">
        <f t="shared" si="743"/>
        <v>0</v>
      </c>
      <c r="CO465" s="157">
        <f t="shared" si="744"/>
        <v>0</v>
      </c>
      <c r="CP465" s="90">
        <f t="shared" si="745"/>
        <v>0</v>
      </c>
      <c r="CQ465" s="157">
        <f t="shared" si="746"/>
        <v>0</v>
      </c>
      <c r="CR465" s="90">
        <f t="shared" si="747"/>
        <v>0</v>
      </c>
      <c r="CS465" s="157">
        <f t="shared" si="748"/>
        <v>0</v>
      </c>
      <c r="CT465" s="90">
        <f t="shared" si="749"/>
        <v>0</v>
      </c>
      <c r="CU465" s="157">
        <f t="shared" si="750"/>
        <v>0</v>
      </c>
      <c r="CV465" s="90">
        <f t="shared" si="751"/>
        <v>0</v>
      </c>
      <c r="CW465" s="157">
        <f t="shared" si="752"/>
        <v>0</v>
      </c>
      <c r="CX465" s="90">
        <f t="shared" si="753"/>
        <v>0</v>
      </c>
      <c r="CY465" s="157">
        <f t="shared" si="754"/>
        <v>0</v>
      </c>
      <c r="CZ465" s="90">
        <f t="shared" si="755"/>
        <v>0</v>
      </c>
      <c r="DA465" s="94" t="str">
        <f>DataEntry!B465</f>
        <v/>
      </c>
      <c r="DB465" s="83">
        <f t="shared" si="756"/>
        <v>0</v>
      </c>
      <c r="DC465" s="83">
        <f t="shared" si="757"/>
        <v>0</v>
      </c>
      <c r="DD465" s="145" t="str">
        <f t="shared" si="809"/>
        <v/>
      </c>
      <c r="DE465" s="145" t="str">
        <f t="shared" si="810"/>
        <v/>
      </c>
      <c r="DF465" s="145" t="str">
        <f t="shared" si="811"/>
        <v/>
      </c>
      <c r="DG465" s="145" t="str">
        <f t="shared" si="812"/>
        <v/>
      </c>
      <c r="DH465" s="145" t="str">
        <f t="shared" si="813"/>
        <v/>
      </c>
      <c r="DI465" s="145" t="str">
        <f t="shared" si="814"/>
        <v/>
      </c>
      <c r="DJ465" s="83">
        <f t="shared" si="815"/>
        <v>0</v>
      </c>
      <c r="DK465" s="83">
        <f t="shared" si="816"/>
        <v>0</v>
      </c>
      <c r="DL465" s="84" t="str">
        <f t="shared" si="817"/>
        <v/>
      </c>
      <c r="DM465" s="14" t="str">
        <f t="shared" si="818"/>
        <v/>
      </c>
      <c r="DN465" s="87">
        <f>IFERROR(DO465*(1-DCFactor)+Results!DP465*DCFactor,"")</f>
        <v>0.2762705882352941</v>
      </c>
      <c r="DO465" s="87">
        <f>(DFactor*Rounds*Number/2+SUM(BV$3:BV453))/(Rounds*Number/2+COUNT(BV$3:BV453))</f>
        <v>0.2656470588235294</v>
      </c>
      <c r="DP465" s="87">
        <f t="shared" si="758"/>
        <v>0.29599999999999999</v>
      </c>
      <c r="DQ465" s="84">
        <f t="shared" si="759"/>
        <v>0</v>
      </c>
      <c r="DR465" s="84">
        <f t="shared" si="760"/>
        <v>0</v>
      </c>
      <c r="DS465" s="87">
        <f t="shared" si="761"/>
        <v>0.33666666666666667</v>
      </c>
      <c r="DT465" s="87">
        <f t="shared" si="762"/>
        <v>0.33666666666666667</v>
      </c>
      <c r="DU465" s="87" t="str">
        <f t="shared" si="763"/>
        <v/>
      </c>
      <c r="DV465" s="86" t="str">
        <f t="shared" si="819"/>
        <v/>
      </c>
      <c r="DW465" s="86" t="str">
        <f t="shared" si="820"/>
        <v/>
      </c>
    </row>
    <row r="466" spans="1:127" x14ac:dyDescent="0.25">
      <c r="A466" s="69">
        <v>464</v>
      </c>
      <c r="B466" s="70" t="str">
        <f>DataEntry!C466</f>
        <v/>
      </c>
      <c r="C466" s="71">
        <f>COUNTIF(D$2:D466,D466)+COUNTIF(G$2:G466,D466)</f>
        <v>316</v>
      </c>
      <c r="D466" s="72" t="str">
        <f t="shared" si="721"/>
        <v/>
      </c>
      <c r="E466" s="70" t="str">
        <f>DataEntry!E466</f>
        <v/>
      </c>
      <c r="F466" s="71">
        <f>COUNTIF(D$2:D466,G466)+COUNTIF(G$2:G466,G466)</f>
        <v>316</v>
      </c>
      <c r="G466" s="72" t="str">
        <f t="shared" si="722"/>
        <v/>
      </c>
      <c r="H466" s="73" t="str">
        <f>DataEntry!G466</f>
        <v/>
      </c>
      <c r="I466" s="73" t="str">
        <f>DataEntry!H466</f>
        <v/>
      </c>
      <c r="J466" s="158" t="str">
        <f t="shared" si="720"/>
        <v/>
      </c>
      <c r="K466" s="156">
        <f t="shared" si="723"/>
        <v>0</v>
      </c>
      <c r="L466" s="224" t="str">
        <f t="shared" si="724"/>
        <v/>
      </c>
      <c r="M466" s="224" t="str">
        <f t="shared" si="725"/>
        <v/>
      </c>
      <c r="N466" s="236" t="str">
        <f t="shared" si="764"/>
        <v/>
      </c>
      <c r="O466" s="22" t="str">
        <f t="shared" si="765"/>
        <v>TG316</v>
      </c>
      <c r="P466" s="248" t="str">
        <f t="shared" si="726"/>
        <v/>
      </c>
      <c r="Q466" s="22" t="str">
        <f t="shared" si="766"/>
        <v>TG316</v>
      </c>
      <c r="R466" s="248" t="str">
        <f t="shared" si="727"/>
        <v/>
      </c>
      <c r="S466" s="74">
        <f t="shared" si="767"/>
        <v>0</v>
      </c>
      <c r="T466" s="75">
        <f t="shared" si="768"/>
        <v>0</v>
      </c>
      <c r="U466" s="76">
        <f t="shared" si="769"/>
        <v>0</v>
      </c>
      <c r="V466" s="74">
        <f t="shared" si="770"/>
        <v>0</v>
      </c>
      <c r="W466" s="75">
        <f t="shared" si="771"/>
        <v>0</v>
      </c>
      <c r="X466" s="76">
        <f t="shared" si="772"/>
        <v>0</v>
      </c>
      <c r="Y466" s="74">
        <f t="shared" si="773"/>
        <v>0</v>
      </c>
      <c r="Z466" s="75">
        <f t="shared" si="774"/>
        <v>0</v>
      </c>
      <c r="AA466" s="76">
        <f t="shared" si="775"/>
        <v>0</v>
      </c>
      <c r="AB466" s="74">
        <f t="shared" si="776"/>
        <v>0</v>
      </c>
      <c r="AC466" s="75">
        <f t="shared" si="777"/>
        <v>0</v>
      </c>
      <c r="AD466" s="76">
        <f t="shared" si="778"/>
        <v>0</v>
      </c>
      <c r="AE466" s="74">
        <f t="shared" si="779"/>
        <v>0</v>
      </c>
      <c r="AF466" s="75">
        <f t="shared" si="780"/>
        <v>0</v>
      </c>
      <c r="AG466" s="76">
        <f t="shared" si="781"/>
        <v>0</v>
      </c>
      <c r="AH466" s="74">
        <f t="shared" si="782"/>
        <v>0</v>
      </c>
      <c r="AI466" s="75">
        <f t="shared" si="783"/>
        <v>0</v>
      </c>
      <c r="AJ466" s="76">
        <f t="shared" si="784"/>
        <v>0</v>
      </c>
      <c r="AK466" s="74">
        <f t="shared" si="785"/>
        <v>0</v>
      </c>
      <c r="AL466" s="75">
        <f t="shared" si="786"/>
        <v>0</v>
      </c>
      <c r="AM466" s="76">
        <f t="shared" si="787"/>
        <v>0</v>
      </c>
      <c r="AN466" s="74">
        <f t="shared" si="788"/>
        <v>0</v>
      </c>
      <c r="AO466" s="75">
        <f t="shared" si="789"/>
        <v>0</v>
      </c>
      <c r="AP466" s="76">
        <f t="shared" si="790"/>
        <v>0</v>
      </c>
      <c r="AQ466" s="77" t="str">
        <f t="shared" si="728"/>
        <v/>
      </c>
      <c r="AR466" s="77" t="str">
        <f t="shared" si="791"/>
        <v/>
      </c>
      <c r="AS466" s="78" t="str">
        <f t="shared" si="792"/>
        <v/>
      </c>
      <c r="AT466" s="77" t="str">
        <f t="shared" si="793"/>
        <v/>
      </c>
      <c r="AU466" s="79">
        <f t="shared" si="821"/>
        <v>0.1</v>
      </c>
      <c r="AV466" s="139">
        <f>DataEntry!P466</f>
        <v>0</v>
      </c>
      <c r="AW466" s="80" t="str">
        <f t="shared" si="729"/>
        <v/>
      </c>
      <c r="AX466" s="80" t="str">
        <f t="shared" si="730"/>
        <v/>
      </c>
      <c r="AY466" s="80" t="str">
        <f t="shared" si="731"/>
        <v/>
      </c>
      <c r="AZ466" s="92" t="str">
        <f>DataEntry!I466</f>
        <v/>
      </c>
      <c r="BA466" s="93" t="str">
        <f>DataEntry!J466</f>
        <v/>
      </c>
      <c r="BB466" s="92" t="str">
        <f>DataEntry!K466</f>
        <v/>
      </c>
      <c r="BC466" s="93" t="str">
        <f>DataEntry!L466</f>
        <v/>
      </c>
      <c r="BD466" s="92" t="str">
        <f>DataEntry!M466</f>
        <v/>
      </c>
      <c r="BE466" s="93" t="str">
        <f>DataEntry!N466</f>
        <v/>
      </c>
      <c r="BF466" s="77" t="str">
        <f t="shared" si="794"/>
        <v/>
      </c>
      <c r="BG466" s="77" t="str">
        <f t="shared" si="795"/>
        <v/>
      </c>
      <c r="BH466" s="77" t="str">
        <f t="shared" si="796"/>
        <v/>
      </c>
      <c r="BI466" s="83">
        <f t="shared" si="797"/>
        <v>0</v>
      </c>
      <c r="BJ466" s="83">
        <f t="shared" si="798"/>
        <v>0</v>
      </c>
      <c r="BK466" s="83">
        <f t="shared" si="799"/>
        <v>0</v>
      </c>
      <c r="BL466" s="84" t="str">
        <f t="shared" si="732"/>
        <v/>
      </c>
      <c r="BM466" s="84" t="str">
        <f t="shared" si="733"/>
        <v/>
      </c>
      <c r="BN466" s="85" t="str">
        <f t="shared" si="800"/>
        <v/>
      </c>
      <c r="BO466" s="84" t="str">
        <f t="shared" si="734"/>
        <v/>
      </c>
      <c r="BP466" s="84" t="str">
        <f t="shared" si="735"/>
        <v/>
      </c>
      <c r="BQ466" s="84" t="str">
        <f t="shared" si="736"/>
        <v/>
      </c>
      <c r="BR466" s="84" t="str">
        <f t="shared" si="801"/>
        <v/>
      </c>
      <c r="BS466" s="84" t="str">
        <f t="shared" si="801"/>
        <v/>
      </c>
      <c r="BT466" s="84" t="str">
        <f t="shared" si="801"/>
        <v/>
      </c>
      <c r="BU466" s="86" t="str">
        <f t="shared" si="802"/>
        <v/>
      </c>
      <c r="BV466" s="86" t="str">
        <f t="shared" si="802"/>
        <v/>
      </c>
      <c r="BW466" s="86" t="str">
        <f t="shared" si="802"/>
        <v/>
      </c>
      <c r="BX466" s="86" t="str">
        <f t="shared" si="803"/>
        <v/>
      </c>
      <c r="BY466" s="86" t="str">
        <f t="shared" si="803"/>
        <v/>
      </c>
      <c r="BZ466" s="86" t="str">
        <f t="shared" si="803"/>
        <v/>
      </c>
      <c r="CA466" s="83">
        <f>IF(AND(DataEntry!B466&gt;=ExFrom,DataEntry!B466&lt;=ExTo),0,IF(AR466&lt;DS466,0,DB466))</f>
        <v>0</v>
      </c>
      <c r="CB466" s="83">
        <f>IF(AND(DataEntry!B466&gt;=ExFrom,DataEntry!B466&lt;=ExTo),0,IF(AT466&lt;DT466,0,DC466))</f>
        <v>0</v>
      </c>
      <c r="CC466" s="14" t="str">
        <f t="shared" si="804"/>
        <v/>
      </c>
      <c r="CD466" s="72" t="str">
        <f t="shared" si="737"/>
        <v/>
      </c>
      <c r="CE466" s="87" t="str">
        <f t="shared" si="805"/>
        <v/>
      </c>
      <c r="CF466" s="88">
        <f t="shared" si="806"/>
        <v>0</v>
      </c>
      <c r="CG466" s="88">
        <f t="shared" si="807"/>
        <v>0</v>
      </c>
      <c r="CH466" s="87" t="str">
        <f t="shared" si="808"/>
        <v/>
      </c>
      <c r="CI466" s="89">
        <f t="shared" si="738"/>
        <v>1</v>
      </c>
      <c r="CJ466" s="89">
        <f t="shared" si="739"/>
        <v>1</v>
      </c>
      <c r="CK466" s="157">
        <f t="shared" si="740"/>
        <v>0</v>
      </c>
      <c r="CL466" s="90">
        <f t="shared" si="741"/>
        <v>0</v>
      </c>
      <c r="CM466" s="157">
        <f t="shared" si="742"/>
        <v>0</v>
      </c>
      <c r="CN466" s="90">
        <f t="shared" si="743"/>
        <v>0</v>
      </c>
      <c r="CO466" s="157">
        <f t="shared" si="744"/>
        <v>0</v>
      </c>
      <c r="CP466" s="90">
        <f t="shared" si="745"/>
        <v>0</v>
      </c>
      <c r="CQ466" s="157">
        <f t="shared" si="746"/>
        <v>0</v>
      </c>
      <c r="CR466" s="90">
        <f t="shared" si="747"/>
        <v>0</v>
      </c>
      <c r="CS466" s="157">
        <f t="shared" si="748"/>
        <v>0</v>
      </c>
      <c r="CT466" s="90">
        <f t="shared" si="749"/>
        <v>0</v>
      </c>
      <c r="CU466" s="157">
        <f t="shared" si="750"/>
        <v>0</v>
      </c>
      <c r="CV466" s="90">
        <f t="shared" si="751"/>
        <v>0</v>
      </c>
      <c r="CW466" s="157">
        <f t="shared" si="752"/>
        <v>0</v>
      </c>
      <c r="CX466" s="90">
        <f t="shared" si="753"/>
        <v>0</v>
      </c>
      <c r="CY466" s="157">
        <f t="shared" si="754"/>
        <v>0</v>
      </c>
      <c r="CZ466" s="90">
        <f t="shared" si="755"/>
        <v>0</v>
      </c>
      <c r="DA466" s="94" t="str">
        <f>DataEntry!B466</f>
        <v/>
      </c>
      <c r="DB466" s="83">
        <f t="shared" si="756"/>
        <v>0</v>
      </c>
      <c r="DC466" s="83">
        <f t="shared" si="757"/>
        <v>0</v>
      </c>
      <c r="DD466" s="145" t="str">
        <f t="shared" si="809"/>
        <v/>
      </c>
      <c r="DE466" s="145" t="str">
        <f t="shared" si="810"/>
        <v/>
      </c>
      <c r="DF466" s="145" t="str">
        <f t="shared" si="811"/>
        <v/>
      </c>
      <c r="DG466" s="145" t="str">
        <f t="shared" si="812"/>
        <v/>
      </c>
      <c r="DH466" s="145" t="str">
        <f t="shared" si="813"/>
        <v/>
      </c>
      <c r="DI466" s="145" t="str">
        <f t="shared" si="814"/>
        <v/>
      </c>
      <c r="DJ466" s="83">
        <f t="shared" si="815"/>
        <v>0</v>
      </c>
      <c r="DK466" s="83">
        <f t="shared" si="816"/>
        <v>0</v>
      </c>
      <c r="DL466" s="84" t="str">
        <f t="shared" si="817"/>
        <v/>
      </c>
      <c r="DM466" s="14" t="str">
        <f t="shared" si="818"/>
        <v/>
      </c>
      <c r="DN466" s="87">
        <f>IFERROR(DO466*(1-DCFactor)+Results!DP466*DCFactor,"")</f>
        <v>0.2762705882352941</v>
      </c>
      <c r="DO466" s="87">
        <f>(DFactor*Rounds*Number/2+SUM(BV$3:BV454))/(Rounds*Number/2+COUNT(BV$3:BV454))</f>
        <v>0.2656470588235294</v>
      </c>
      <c r="DP466" s="87">
        <f t="shared" si="758"/>
        <v>0.29599999999999999</v>
      </c>
      <c r="DQ466" s="84">
        <f t="shared" si="759"/>
        <v>0</v>
      </c>
      <c r="DR466" s="84">
        <f t="shared" si="760"/>
        <v>0</v>
      </c>
      <c r="DS466" s="87">
        <f t="shared" si="761"/>
        <v>0.33666666666666667</v>
      </c>
      <c r="DT466" s="87">
        <f t="shared" si="762"/>
        <v>0.33666666666666667</v>
      </c>
      <c r="DU466" s="87" t="str">
        <f t="shared" si="763"/>
        <v/>
      </c>
      <c r="DV466" s="86" t="str">
        <f t="shared" si="819"/>
        <v/>
      </c>
      <c r="DW466" s="86" t="str">
        <f t="shared" si="820"/>
        <v/>
      </c>
    </row>
    <row r="467" spans="1:127" x14ac:dyDescent="0.25">
      <c r="A467" s="69">
        <v>465</v>
      </c>
      <c r="B467" s="70" t="str">
        <f>DataEntry!C467</f>
        <v/>
      </c>
      <c r="C467" s="71">
        <f>COUNTIF(D$2:D467,D467)+COUNTIF(G$2:G467,D467)</f>
        <v>318</v>
      </c>
      <c r="D467" s="72" t="str">
        <f t="shared" si="721"/>
        <v/>
      </c>
      <c r="E467" s="70" t="str">
        <f>DataEntry!E467</f>
        <v/>
      </c>
      <c r="F467" s="71">
        <f>COUNTIF(D$2:D467,G467)+COUNTIF(G$2:G467,G467)</f>
        <v>318</v>
      </c>
      <c r="G467" s="72" t="str">
        <f t="shared" si="722"/>
        <v/>
      </c>
      <c r="H467" s="73" t="str">
        <f>DataEntry!G467</f>
        <v/>
      </c>
      <c r="I467" s="73" t="str">
        <f>DataEntry!H467</f>
        <v/>
      </c>
      <c r="J467" s="158" t="str">
        <f t="shared" si="720"/>
        <v/>
      </c>
      <c r="K467" s="156">
        <f t="shared" si="723"/>
        <v>0</v>
      </c>
      <c r="L467" s="224" t="str">
        <f t="shared" si="724"/>
        <v/>
      </c>
      <c r="M467" s="224" t="str">
        <f t="shared" si="725"/>
        <v/>
      </c>
      <c r="N467" s="236" t="str">
        <f t="shared" si="764"/>
        <v/>
      </c>
      <c r="O467" s="22" t="str">
        <f t="shared" si="765"/>
        <v>TG318</v>
      </c>
      <c r="P467" s="248" t="str">
        <f t="shared" si="726"/>
        <v/>
      </c>
      <c r="Q467" s="22" t="str">
        <f t="shared" si="766"/>
        <v>TG318</v>
      </c>
      <c r="R467" s="248" t="str">
        <f t="shared" si="727"/>
        <v/>
      </c>
      <c r="S467" s="74">
        <f t="shared" si="767"/>
        <v>0</v>
      </c>
      <c r="T467" s="75">
        <f t="shared" si="768"/>
        <v>0</v>
      </c>
      <c r="U467" s="76">
        <f t="shared" si="769"/>
        <v>0</v>
      </c>
      <c r="V467" s="74">
        <f t="shared" si="770"/>
        <v>0</v>
      </c>
      <c r="W467" s="75">
        <f t="shared" si="771"/>
        <v>0</v>
      </c>
      <c r="X467" s="76">
        <f t="shared" si="772"/>
        <v>0</v>
      </c>
      <c r="Y467" s="74">
        <f t="shared" si="773"/>
        <v>0</v>
      </c>
      <c r="Z467" s="75">
        <f t="shared" si="774"/>
        <v>0</v>
      </c>
      <c r="AA467" s="76">
        <f t="shared" si="775"/>
        <v>0</v>
      </c>
      <c r="AB467" s="74">
        <f t="shared" si="776"/>
        <v>0</v>
      </c>
      <c r="AC467" s="75">
        <f t="shared" si="777"/>
        <v>0</v>
      </c>
      <c r="AD467" s="76">
        <f t="shared" si="778"/>
        <v>0</v>
      </c>
      <c r="AE467" s="74">
        <f t="shared" si="779"/>
        <v>0</v>
      </c>
      <c r="AF467" s="75">
        <f t="shared" si="780"/>
        <v>0</v>
      </c>
      <c r="AG467" s="76">
        <f t="shared" si="781"/>
        <v>0</v>
      </c>
      <c r="AH467" s="74">
        <f t="shared" si="782"/>
        <v>0</v>
      </c>
      <c r="AI467" s="75">
        <f t="shared" si="783"/>
        <v>0</v>
      </c>
      <c r="AJ467" s="76">
        <f t="shared" si="784"/>
        <v>0</v>
      </c>
      <c r="AK467" s="74">
        <f t="shared" si="785"/>
        <v>0</v>
      </c>
      <c r="AL467" s="75">
        <f t="shared" si="786"/>
        <v>0</v>
      </c>
      <c r="AM467" s="76">
        <f t="shared" si="787"/>
        <v>0</v>
      </c>
      <c r="AN467" s="74">
        <f t="shared" si="788"/>
        <v>0</v>
      </c>
      <c r="AO467" s="75">
        <f t="shared" si="789"/>
        <v>0</v>
      </c>
      <c r="AP467" s="76">
        <f t="shared" si="790"/>
        <v>0</v>
      </c>
      <c r="AQ467" s="77" t="str">
        <f t="shared" si="728"/>
        <v/>
      </c>
      <c r="AR467" s="77" t="str">
        <f t="shared" si="791"/>
        <v/>
      </c>
      <c r="AS467" s="78" t="str">
        <f t="shared" si="792"/>
        <v/>
      </c>
      <c r="AT467" s="77" t="str">
        <f t="shared" si="793"/>
        <v/>
      </c>
      <c r="AU467" s="79">
        <f t="shared" si="821"/>
        <v>0.1</v>
      </c>
      <c r="AV467" s="139">
        <f>DataEntry!P467</f>
        <v>0</v>
      </c>
      <c r="AW467" s="80" t="str">
        <f t="shared" si="729"/>
        <v/>
      </c>
      <c r="AX467" s="80" t="str">
        <f t="shared" si="730"/>
        <v/>
      </c>
      <c r="AY467" s="80" t="str">
        <f t="shared" si="731"/>
        <v/>
      </c>
      <c r="AZ467" s="92" t="str">
        <f>DataEntry!I467</f>
        <v/>
      </c>
      <c r="BA467" s="93" t="str">
        <f>DataEntry!J467</f>
        <v/>
      </c>
      <c r="BB467" s="92" t="str">
        <f>DataEntry!K467</f>
        <v/>
      </c>
      <c r="BC467" s="93" t="str">
        <f>DataEntry!L467</f>
        <v/>
      </c>
      <c r="BD467" s="92" t="str">
        <f>DataEntry!M467</f>
        <v/>
      </c>
      <c r="BE467" s="93" t="str">
        <f>DataEntry!N467</f>
        <v/>
      </c>
      <c r="BF467" s="77" t="str">
        <f t="shared" si="794"/>
        <v/>
      </c>
      <c r="BG467" s="77" t="str">
        <f t="shared" si="795"/>
        <v/>
      </c>
      <c r="BH467" s="77" t="str">
        <f t="shared" si="796"/>
        <v/>
      </c>
      <c r="BI467" s="83">
        <f t="shared" si="797"/>
        <v>0</v>
      </c>
      <c r="BJ467" s="83">
        <f t="shared" si="798"/>
        <v>0</v>
      </c>
      <c r="BK467" s="83">
        <f t="shared" si="799"/>
        <v>0</v>
      </c>
      <c r="BL467" s="84" t="str">
        <f t="shared" si="732"/>
        <v/>
      </c>
      <c r="BM467" s="84" t="str">
        <f t="shared" si="733"/>
        <v/>
      </c>
      <c r="BN467" s="85" t="str">
        <f t="shared" si="800"/>
        <v/>
      </c>
      <c r="BO467" s="84" t="str">
        <f t="shared" si="734"/>
        <v/>
      </c>
      <c r="BP467" s="84" t="str">
        <f t="shared" si="735"/>
        <v/>
      </c>
      <c r="BQ467" s="84" t="str">
        <f t="shared" si="736"/>
        <v/>
      </c>
      <c r="BR467" s="84" t="str">
        <f t="shared" si="801"/>
        <v/>
      </c>
      <c r="BS467" s="84" t="str">
        <f t="shared" si="801"/>
        <v/>
      </c>
      <c r="BT467" s="84" t="str">
        <f t="shared" si="801"/>
        <v/>
      </c>
      <c r="BU467" s="86" t="str">
        <f t="shared" si="802"/>
        <v/>
      </c>
      <c r="BV467" s="86" t="str">
        <f t="shared" si="802"/>
        <v/>
      </c>
      <c r="BW467" s="86" t="str">
        <f t="shared" si="802"/>
        <v/>
      </c>
      <c r="BX467" s="86" t="str">
        <f t="shared" si="803"/>
        <v/>
      </c>
      <c r="BY467" s="86" t="str">
        <f t="shared" si="803"/>
        <v/>
      </c>
      <c r="BZ467" s="86" t="str">
        <f t="shared" si="803"/>
        <v/>
      </c>
      <c r="CA467" s="83">
        <f>IF(AND(DataEntry!B467&gt;=ExFrom,DataEntry!B467&lt;=ExTo),0,IF(AR467&lt;DS467,0,DB467))</f>
        <v>0</v>
      </c>
      <c r="CB467" s="83">
        <f>IF(AND(DataEntry!B467&gt;=ExFrom,DataEntry!B467&lt;=ExTo),0,IF(AT467&lt;DT467,0,DC467))</f>
        <v>0</v>
      </c>
      <c r="CC467" s="14" t="str">
        <f t="shared" si="804"/>
        <v/>
      </c>
      <c r="CD467" s="72" t="str">
        <f t="shared" si="737"/>
        <v/>
      </c>
      <c r="CE467" s="87" t="str">
        <f t="shared" si="805"/>
        <v/>
      </c>
      <c r="CF467" s="88">
        <f t="shared" si="806"/>
        <v>0</v>
      </c>
      <c r="CG467" s="88">
        <f t="shared" si="807"/>
        <v>0</v>
      </c>
      <c r="CH467" s="87" t="str">
        <f t="shared" si="808"/>
        <v/>
      </c>
      <c r="CI467" s="89">
        <f t="shared" si="738"/>
        <v>1</v>
      </c>
      <c r="CJ467" s="89">
        <f t="shared" si="739"/>
        <v>1</v>
      </c>
      <c r="CK467" s="157">
        <f t="shared" si="740"/>
        <v>0</v>
      </c>
      <c r="CL467" s="90">
        <f t="shared" si="741"/>
        <v>0</v>
      </c>
      <c r="CM467" s="157">
        <f t="shared" si="742"/>
        <v>0</v>
      </c>
      <c r="CN467" s="90">
        <f t="shared" si="743"/>
        <v>0</v>
      </c>
      <c r="CO467" s="157">
        <f t="shared" si="744"/>
        <v>0</v>
      </c>
      <c r="CP467" s="90">
        <f t="shared" si="745"/>
        <v>0</v>
      </c>
      <c r="CQ467" s="157">
        <f t="shared" si="746"/>
        <v>0</v>
      </c>
      <c r="CR467" s="90">
        <f t="shared" si="747"/>
        <v>0</v>
      </c>
      <c r="CS467" s="157">
        <f t="shared" si="748"/>
        <v>0</v>
      </c>
      <c r="CT467" s="90">
        <f t="shared" si="749"/>
        <v>0</v>
      </c>
      <c r="CU467" s="157">
        <f t="shared" si="750"/>
        <v>0</v>
      </c>
      <c r="CV467" s="90">
        <f t="shared" si="751"/>
        <v>0</v>
      </c>
      <c r="CW467" s="157">
        <f t="shared" si="752"/>
        <v>0</v>
      </c>
      <c r="CX467" s="90">
        <f t="shared" si="753"/>
        <v>0</v>
      </c>
      <c r="CY467" s="157">
        <f t="shared" si="754"/>
        <v>0</v>
      </c>
      <c r="CZ467" s="90">
        <f t="shared" si="755"/>
        <v>0</v>
      </c>
      <c r="DA467" s="94" t="str">
        <f>DataEntry!B467</f>
        <v/>
      </c>
      <c r="DB467" s="83">
        <f t="shared" si="756"/>
        <v>0</v>
      </c>
      <c r="DC467" s="83">
        <f t="shared" si="757"/>
        <v>0</v>
      </c>
      <c r="DD467" s="145" t="str">
        <f t="shared" si="809"/>
        <v/>
      </c>
      <c r="DE467" s="145" t="str">
        <f t="shared" si="810"/>
        <v/>
      </c>
      <c r="DF467" s="145" t="str">
        <f t="shared" si="811"/>
        <v/>
      </c>
      <c r="DG467" s="145" t="str">
        <f t="shared" si="812"/>
        <v/>
      </c>
      <c r="DH467" s="145" t="str">
        <f t="shared" si="813"/>
        <v/>
      </c>
      <c r="DI467" s="145" t="str">
        <f t="shared" si="814"/>
        <v/>
      </c>
      <c r="DJ467" s="83">
        <f t="shared" si="815"/>
        <v>0</v>
      </c>
      <c r="DK467" s="83">
        <f t="shared" si="816"/>
        <v>0</v>
      </c>
      <c r="DL467" s="84" t="str">
        <f t="shared" si="817"/>
        <v/>
      </c>
      <c r="DM467" s="14" t="str">
        <f t="shared" si="818"/>
        <v/>
      </c>
      <c r="DN467" s="87">
        <f>IFERROR(DO467*(1-DCFactor)+Results!DP467*DCFactor,"")</f>
        <v>0.2762705882352941</v>
      </c>
      <c r="DO467" s="87">
        <f>(DFactor*Rounds*Number/2+SUM(BV$3:BV455))/(Rounds*Number/2+COUNT(BV$3:BV455))</f>
        <v>0.2656470588235294</v>
      </c>
      <c r="DP467" s="87">
        <f t="shared" si="758"/>
        <v>0.29599999999999999</v>
      </c>
      <c r="DQ467" s="84">
        <f t="shared" si="759"/>
        <v>0</v>
      </c>
      <c r="DR467" s="84">
        <f t="shared" si="760"/>
        <v>0</v>
      </c>
      <c r="DS467" s="87">
        <f t="shared" si="761"/>
        <v>0.33666666666666667</v>
      </c>
      <c r="DT467" s="87">
        <f t="shared" si="762"/>
        <v>0.33666666666666667</v>
      </c>
      <c r="DU467" s="87" t="str">
        <f t="shared" si="763"/>
        <v/>
      </c>
      <c r="DV467" s="86" t="str">
        <f t="shared" si="819"/>
        <v/>
      </c>
      <c r="DW467" s="86" t="str">
        <f t="shared" si="820"/>
        <v/>
      </c>
    </row>
    <row r="468" spans="1:127" x14ac:dyDescent="0.25">
      <c r="A468" s="69">
        <v>466</v>
      </c>
      <c r="B468" s="70" t="str">
        <f>DataEntry!C468</f>
        <v/>
      </c>
      <c r="C468" s="71">
        <f>COUNTIF(D$2:D468,D468)+COUNTIF(G$2:G468,D468)</f>
        <v>320</v>
      </c>
      <c r="D468" s="72" t="str">
        <f t="shared" si="721"/>
        <v/>
      </c>
      <c r="E468" s="70" t="str">
        <f>DataEntry!E468</f>
        <v/>
      </c>
      <c r="F468" s="71">
        <f>COUNTIF(D$2:D468,G468)+COUNTIF(G$2:G468,G468)</f>
        <v>320</v>
      </c>
      <c r="G468" s="72" t="str">
        <f t="shared" si="722"/>
        <v/>
      </c>
      <c r="H468" s="73" t="str">
        <f>DataEntry!G468</f>
        <v/>
      </c>
      <c r="I468" s="73" t="str">
        <f>DataEntry!H468</f>
        <v/>
      </c>
      <c r="J468" s="158" t="str">
        <f t="shared" si="720"/>
        <v/>
      </c>
      <c r="K468" s="156">
        <f t="shared" si="723"/>
        <v>0</v>
      </c>
      <c r="L468" s="224" t="str">
        <f t="shared" si="724"/>
        <v/>
      </c>
      <c r="M468" s="224" t="str">
        <f t="shared" si="725"/>
        <v/>
      </c>
      <c r="N468" s="236" t="str">
        <f t="shared" si="764"/>
        <v/>
      </c>
      <c r="O468" s="22" t="str">
        <f t="shared" si="765"/>
        <v>TG320</v>
      </c>
      <c r="P468" s="248" t="str">
        <f t="shared" si="726"/>
        <v/>
      </c>
      <c r="Q468" s="22" t="str">
        <f t="shared" si="766"/>
        <v>TG320</v>
      </c>
      <c r="R468" s="248" t="str">
        <f t="shared" si="727"/>
        <v/>
      </c>
      <c r="S468" s="74">
        <f t="shared" si="767"/>
        <v>0</v>
      </c>
      <c r="T468" s="75">
        <f t="shared" si="768"/>
        <v>0</v>
      </c>
      <c r="U468" s="76">
        <f t="shared" si="769"/>
        <v>0</v>
      </c>
      <c r="V468" s="74">
        <f t="shared" si="770"/>
        <v>0</v>
      </c>
      <c r="W468" s="75">
        <f t="shared" si="771"/>
        <v>0</v>
      </c>
      <c r="X468" s="76">
        <f t="shared" si="772"/>
        <v>0</v>
      </c>
      <c r="Y468" s="74">
        <f t="shared" si="773"/>
        <v>0</v>
      </c>
      <c r="Z468" s="75">
        <f t="shared" si="774"/>
        <v>0</v>
      </c>
      <c r="AA468" s="76">
        <f t="shared" si="775"/>
        <v>0</v>
      </c>
      <c r="AB468" s="74">
        <f t="shared" si="776"/>
        <v>0</v>
      </c>
      <c r="AC468" s="75">
        <f t="shared" si="777"/>
        <v>0</v>
      </c>
      <c r="AD468" s="76">
        <f t="shared" si="778"/>
        <v>0</v>
      </c>
      <c r="AE468" s="74">
        <f t="shared" si="779"/>
        <v>0</v>
      </c>
      <c r="AF468" s="75">
        <f t="shared" si="780"/>
        <v>0</v>
      </c>
      <c r="AG468" s="76">
        <f t="shared" si="781"/>
        <v>0</v>
      </c>
      <c r="AH468" s="74">
        <f t="shared" si="782"/>
        <v>0</v>
      </c>
      <c r="AI468" s="75">
        <f t="shared" si="783"/>
        <v>0</v>
      </c>
      <c r="AJ468" s="76">
        <f t="shared" si="784"/>
        <v>0</v>
      </c>
      <c r="AK468" s="74">
        <f t="shared" si="785"/>
        <v>0</v>
      </c>
      <c r="AL468" s="75">
        <f t="shared" si="786"/>
        <v>0</v>
      </c>
      <c r="AM468" s="76">
        <f t="shared" si="787"/>
        <v>0</v>
      </c>
      <c r="AN468" s="74">
        <f t="shared" si="788"/>
        <v>0</v>
      </c>
      <c r="AO468" s="75">
        <f t="shared" si="789"/>
        <v>0</v>
      </c>
      <c r="AP468" s="76">
        <f t="shared" si="790"/>
        <v>0</v>
      </c>
      <c r="AQ468" s="77" t="str">
        <f t="shared" si="728"/>
        <v/>
      </c>
      <c r="AR468" s="77" t="str">
        <f t="shared" si="791"/>
        <v/>
      </c>
      <c r="AS468" s="78" t="str">
        <f t="shared" si="792"/>
        <v/>
      </c>
      <c r="AT468" s="77" t="str">
        <f t="shared" si="793"/>
        <v/>
      </c>
      <c r="AU468" s="79">
        <f t="shared" si="821"/>
        <v>0.1</v>
      </c>
      <c r="AV468" s="139">
        <f>DataEntry!P468</f>
        <v>0</v>
      </c>
      <c r="AW468" s="80" t="str">
        <f t="shared" si="729"/>
        <v/>
      </c>
      <c r="AX468" s="80" t="str">
        <f t="shared" si="730"/>
        <v/>
      </c>
      <c r="AY468" s="80" t="str">
        <f t="shared" si="731"/>
        <v/>
      </c>
      <c r="AZ468" s="92" t="str">
        <f>DataEntry!I468</f>
        <v/>
      </c>
      <c r="BA468" s="93" t="str">
        <f>DataEntry!J468</f>
        <v/>
      </c>
      <c r="BB468" s="92" t="str">
        <f>DataEntry!K468</f>
        <v/>
      </c>
      <c r="BC468" s="93" t="str">
        <f>DataEntry!L468</f>
        <v/>
      </c>
      <c r="BD468" s="92" t="str">
        <f>DataEntry!M468</f>
        <v/>
      </c>
      <c r="BE468" s="93" t="str">
        <f>DataEntry!N468</f>
        <v/>
      </c>
      <c r="BF468" s="77" t="str">
        <f t="shared" si="794"/>
        <v/>
      </c>
      <c r="BG468" s="77" t="str">
        <f t="shared" si="795"/>
        <v/>
      </c>
      <c r="BH468" s="77" t="str">
        <f t="shared" si="796"/>
        <v/>
      </c>
      <c r="BI468" s="83">
        <f t="shared" si="797"/>
        <v>0</v>
      </c>
      <c r="BJ468" s="83">
        <f t="shared" si="798"/>
        <v>0</v>
      </c>
      <c r="BK468" s="83">
        <f t="shared" si="799"/>
        <v>0</v>
      </c>
      <c r="BL468" s="84" t="str">
        <f t="shared" si="732"/>
        <v/>
      </c>
      <c r="BM468" s="84" t="str">
        <f t="shared" si="733"/>
        <v/>
      </c>
      <c r="BN468" s="85" t="str">
        <f t="shared" si="800"/>
        <v/>
      </c>
      <c r="BO468" s="84" t="str">
        <f t="shared" si="734"/>
        <v/>
      </c>
      <c r="BP468" s="84" t="str">
        <f t="shared" si="735"/>
        <v/>
      </c>
      <c r="BQ468" s="84" t="str">
        <f t="shared" si="736"/>
        <v/>
      </c>
      <c r="BR468" s="84" t="str">
        <f t="shared" si="801"/>
        <v/>
      </c>
      <c r="BS468" s="84" t="str">
        <f t="shared" si="801"/>
        <v/>
      </c>
      <c r="BT468" s="84" t="str">
        <f t="shared" si="801"/>
        <v/>
      </c>
      <c r="BU468" s="86" t="str">
        <f t="shared" si="802"/>
        <v/>
      </c>
      <c r="BV468" s="86" t="str">
        <f t="shared" si="802"/>
        <v/>
      </c>
      <c r="BW468" s="86" t="str">
        <f t="shared" si="802"/>
        <v/>
      </c>
      <c r="BX468" s="86" t="str">
        <f t="shared" si="803"/>
        <v/>
      </c>
      <c r="BY468" s="86" t="str">
        <f t="shared" si="803"/>
        <v/>
      </c>
      <c r="BZ468" s="86" t="str">
        <f t="shared" si="803"/>
        <v/>
      </c>
      <c r="CA468" s="83">
        <f>IF(AND(DataEntry!B468&gt;=ExFrom,DataEntry!B468&lt;=ExTo),0,IF(AR468&lt;DS468,0,DB468))</f>
        <v>0</v>
      </c>
      <c r="CB468" s="83">
        <f>IF(AND(DataEntry!B468&gt;=ExFrom,DataEntry!B468&lt;=ExTo),0,IF(AT468&lt;DT468,0,DC468))</f>
        <v>0</v>
      </c>
      <c r="CC468" s="14" t="str">
        <f t="shared" si="804"/>
        <v/>
      </c>
      <c r="CD468" s="72" t="str">
        <f t="shared" si="737"/>
        <v/>
      </c>
      <c r="CE468" s="87" t="str">
        <f t="shared" si="805"/>
        <v/>
      </c>
      <c r="CF468" s="88">
        <f t="shared" si="806"/>
        <v>0</v>
      </c>
      <c r="CG468" s="88">
        <f t="shared" si="807"/>
        <v>0</v>
      </c>
      <c r="CH468" s="87" t="str">
        <f t="shared" si="808"/>
        <v/>
      </c>
      <c r="CI468" s="89">
        <f t="shared" si="738"/>
        <v>1</v>
      </c>
      <c r="CJ468" s="89">
        <f t="shared" si="739"/>
        <v>1</v>
      </c>
      <c r="CK468" s="157">
        <f t="shared" si="740"/>
        <v>0</v>
      </c>
      <c r="CL468" s="90">
        <f t="shared" si="741"/>
        <v>0</v>
      </c>
      <c r="CM468" s="157">
        <f t="shared" si="742"/>
        <v>0</v>
      </c>
      <c r="CN468" s="90">
        <f t="shared" si="743"/>
        <v>0</v>
      </c>
      <c r="CO468" s="157">
        <f t="shared" si="744"/>
        <v>0</v>
      </c>
      <c r="CP468" s="90">
        <f t="shared" si="745"/>
        <v>0</v>
      </c>
      <c r="CQ468" s="157">
        <f t="shared" si="746"/>
        <v>0</v>
      </c>
      <c r="CR468" s="90">
        <f t="shared" si="747"/>
        <v>0</v>
      </c>
      <c r="CS468" s="157">
        <f t="shared" si="748"/>
        <v>0</v>
      </c>
      <c r="CT468" s="90">
        <f t="shared" si="749"/>
        <v>0</v>
      </c>
      <c r="CU468" s="157">
        <f t="shared" si="750"/>
        <v>0</v>
      </c>
      <c r="CV468" s="90">
        <f t="shared" si="751"/>
        <v>0</v>
      </c>
      <c r="CW468" s="157">
        <f t="shared" si="752"/>
        <v>0</v>
      </c>
      <c r="CX468" s="90">
        <f t="shared" si="753"/>
        <v>0</v>
      </c>
      <c r="CY468" s="157">
        <f t="shared" si="754"/>
        <v>0</v>
      </c>
      <c r="CZ468" s="90">
        <f t="shared" si="755"/>
        <v>0</v>
      </c>
      <c r="DA468" s="94" t="str">
        <f>DataEntry!B468</f>
        <v/>
      </c>
      <c r="DB468" s="83">
        <f t="shared" si="756"/>
        <v>0</v>
      </c>
      <c r="DC468" s="83">
        <f t="shared" si="757"/>
        <v>0</v>
      </c>
      <c r="DD468" s="145" t="str">
        <f t="shared" si="809"/>
        <v/>
      </c>
      <c r="DE468" s="145" t="str">
        <f t="shared" si="810"/>
        <v/>
      </c>
      <c r="DF468" s="145" t="str">
        <f t="shared" si="811"/>
        <v/>
      </c>
      <c r="DG468" s="145" t="str">
        <f t="shared" si="812"/>
        <v/>
      </c>
      <c r="DH468" s="145" t="str">
        <f t="shared" si="813"/>
        <v/>
      </c>
      <c r="DI468" s="145" t="str">
        <f t="shared" si="814"/>
        <v/>
      </c>
      <c r="DJ468" s="83">
        <f t="shared" si="815"/>
        <v>0</v>
      </c>
      <c r="DK468" s="83">
        <f t="shared" si="816"/>
        <v>0</v>
      </c>
      <c r="DL468" s="84" t="str">
        <f t="shared" si="817"/>
        <v/>
      </c>
      <c r="DM468" s="14" t="str">
        <f t="shared" si="818"/>
        <v/>
      </c>
      <c r="DN468" s="87">
        <f>IFERROR(DO468*(1-DCFactor)+Results!DP468*DCFactor,"")</f>
        <v>0.2762705882352941</v>
      </c>
      <c r="DO468" s="87">
        <f>(DFactor*Rounds*Number/2+SUM(BV$3:BV456))/(Rounds*Number/2+COUNT(BV$3:BV456))</f>
        <v>0.2656470588235294</v>
      </c>
      <c r="DP468" s="87">
        <f t="shared" si="758"/>
        <v>0.29599999999999999</v>
      </c>
      <c r="DQ468" s="84">
        <f t="shared" si="759"/>
        <v>0</v>
      </c>
      <c r="DR468" s="84">
        <f t="shared" si="760"/>
        <v>0</v>
      </c>
      <c r="DS468" s="87">
        <f t="shared" si="761"/>
        <v>0.33666666666666667</v>
      </c>
      <c r="DT468" s="87">
        <f t="shared" si="762"/>
        <v>0.33666666666666667</v>
      </c>
      <c r="DU468" s="87" t="str">
        <f t="shared" si="763"/>
        <v/>
      </c>
      <c r="DV468" s="86" t="str">
        <f t="shared" si="819"/>
        <v/>
      </c>
      <c r="DW468" s="86" t="str">
        <f t="shared" si="820"/>
        <v/>
      </c>
    </row>
    <row r="469" spans="1:127" x14ac:dyDescent="0.25">
      <c r="A469" s="69">
        <v>467</v>
      </c>
      <c r="B469" s="70" t="str">
        <f>DataEntry!C469</f>
        <v/>
      </c>
      <c r="C469" s="71">
        <f>COUNTIF(D$2:D469,D469)+COUNTIF(G$2:G469,D469)</f>
        <v>322</v>
      </c>
      <c r="D469" s="72" t="str">
        <f t="shared" si="721"/>
        <v/>
      </c>
      <c r="E469" s="70" t="str">
        <f>DataEntry!E469</f>
        <v/>
      </c>
      <c r="F469" s="71">
        <f>COUNTIF(D$2:D469,G469)+COUNTIF(G$2:G469,G469)</f>
        <v>322</v>
      </c>
      <c r="G469" s="72" t="str">
        <f t="shared" si="722"/>
        <v/>
      </c>
      <c r="H469" s="73" t="str">
        <f>DataEntry!G469</f>
        <v/>
      </c>
      <c r="I469" s="73" t="str">
        <f>DataEntry!H469</f>
        <v/>
      </c>
      <c r="J469" s="158" t="str">
        <f t="shared" si="720"/>
        <v/>
      </c>
      <c r="K469" s="156">
        <f t="shared" si="723"/>
        <v>0</v>
      </c>
      <c r="L469" s="224" t="str">
        <f t="shared" si="724"/>
        <v/>
      </c>
      <c r="M469" s="224" t="str">
        <f t="shared" si="725"/>
        <v/>
      </c>
      <c r="N469" s="236" t="str">
        <f t="shared" si="764"/>
        <v/>
      </c>
      <c r="O469" s="22" t="str">
        <f t="shared" si="765"/>
        <v>TG322</v>
      </c>
      <c r="P469" s="248" t="str">
        <f t="shared" si="726"/>
        <v/>
      </c>
      <c r="Q469" s="22" t="str">
        <f t="shared" si="766"/>
        <v>TG322</v>
      </c>
      <c r="R469" s="248" t="str">
        <f t="shared" si="727"/>
        <v/>
      </c>
      <c r="S469" s="74">
        <f t="shared" si="767"/>
        <v>0</v>
      </c>
      <c r="T469" s="75">
        <f t="shared" si="768"/>
        <v>0</v>
      </c>
      <c r="U469" s="76">
        <f t="shared" si="769"/>
        <v>0</v>
      </c>
      <c r="V469" s="74">
        <f t="shared" si="770"/>
        <v>0</v>
      </c>
      <c r="W469" s="75">
        <f t="shared" si="771"/>
        <v>0</v>
      </c>
      <c r="X469" s="76">
        <f t="shared" si="772"/>
        <v>0</v>
      </c>
      <c r="Y469" s="74">
        <f t="shared" si="773"/>
        <v>0</v>
      </c>
      <c r="Z469" s="75">
        <f t="shared" si="774"/>
        <v>0</v>
      </c>
      <c r="AA469" s="76">
        <f t="shared" si="775"/>
        <v>0</v>
      </c>
      <c r="AB469" s="74">
        <f t="shared" si="776"/>
        <v>0</v>
      </c>
      <c r="AC469" s="75">
        <f t="shared" si="777"/>
        <v>0</v>
      </c>
      <c r="AD469" s="76">
        <f t="shared" si="778"/>
        <v>0</v>
      </c>
      <c r="AE469" s="74">
        <f t="shared" si="779"/>
        <v>0</v>
      </c>
      <c r="AF469" s="75">
        <f t="shared" si="780"/>
        <v>0</v>
      </c>
      <c r="AG469" s="76">
        <f t="shared" si="781"/>
        <v>0</v>
      </c>
      <c r="AH469" s="74">
        <f t="shared" si="782"/>
        <v>0</v>
      </c>
      <c r="AI469" s="75">
        <f t="shared" si="783"/>
        <v>0</v>
      </c>
      <c r="AJ469" s="76">
        <f t="shared" si="784"/>
        <v>0</v>
      </c>
      <c r="AK469" s="74">
        <f t="shared" si="785"/>
        <v>0</v>
      </c>
      <c r="AL469" s="75">
        <f t="shared" si="786"/>
        <v>0</v>
      </c>
      <c r="AM469" s="76">
        <f t="shared" si="787"/>
        <v>0</v>
      </c>
      <c r="AN469" s="74">
        <f t="shared" si="788"/>
        <v>0</v>
      </c>
      <c r="AO469" s="75">
        <f t="shared" si="789"/>
        <v>0</v>
      </c>
      <c r="AP469" s="76">
        <f t="shared" si="790"/>
        <v>0</v>
      </c>
      <c r="AQ469" s="77" t="str">
        <f t="shared" si="728"/>
        <v/>
      </c>
      <c r="AR469" s="77" t="str">
        <f t="shared" si="791"/>
        <v/>
      </c>
      <c r="AS469" s="78" t="str">
        <f t="shared" si="792"/>
        <v/>
      </c>
      <c r="AT469" s="77" t="str">
        <f t="shared" si="793"/>
        <v/>
      </c>
      <c r="AU469" s="79">
        <f t="shared" si="821"/>
        <v>0.1</v>
      </c>
      <c r="AV469" s="139">
        <f>DataEntry!P469</f>
        <v>0</v>
      </c>
      <c r="AW469" s="80" t="str">
        <f t="shared" si="729"/>
        <v/>
      </c>
      <c r="AX469" s="80" t="str">
        <f t="shared" si="730"/>
        <v/>
      </c>
      <c r="AY469" s="80" t="str">
        <f t="shared" si="731"/>
        <v/>
      </c>
      <c r="AZ469" s="92" t="str">
        <f>DataEntry!I469</f>
        <v/>
      </c>
      <c r="BA469" s="93" t="str">
        <f>DataEntry!J469</f>
        <v/>
      </c>
      <c r="BB469" s="92" t="str">
        <f>DataEntry!K469</f>
        <v/>
      </c>
      <c r="BC469" s="93" t="str">
        <f>DataEntry!L469</f>
        <v/>
      </c>
      <c r="BD469" s="92" t="str">
        <f>DataEntry!M469</f>
        <v/>
      </c>
      <c r="BE469" s="93" t="str">
        <f>DataEntry!N469</f>
        <v/>
      </c>
      <c r="BF469" s="77" t="str">
        <f t="shared" si="794"/>
        <v/>
      </c>
      <c r="BG469" s="77" t="str">
        <f t="shared" si="795"/>
        <v/>
      </c>
      <c r="BH469" s="77" t="str">
        <f t="shared" si="796"/>
        <v/>
      </c>
      <c r="BI469" s="83">
        <f t="shared" si="797"/>
        <v>0</v>
      </c>
      <c r="BJ469" s="83">
        <f t="shared" si="798"/>
        <v>0</v>
      </c>
      <c r="BK469" s="83">
        <f t="shared" si="799"/>
        <v>0</v>
      </c>
      <c r="BL469" s="84" t="str">
        <f t="shared" si="732"/>
        <v/>
      </c>
      <c r="BM469" s="84" t="str">
        <f t="shared" si="733"/>
        <v/>
      </c>
      <c r="BN469" s="85" t="str">
        <f t="shared" si="800"/>
        <v/>
      </c>
      <c r="BO469" s="84" t="str">
        <f t="shared" si="734"/>
        <v/>
      </c>
      <c r="BP469" s="84" t="str">
        <f t="shared" si="735"/>
        <v/>
      </c>
      <c r="BQ469" s="84" t="str">
        <f t="shared" si="736"/>
        <v/>
      </c>
      <c r="BR469" s="84" t="str">
        <f t="shared" si="801"/>
        <v/>
      </c>
      <c r="BS469" s="84" t="str">
        <f t="shared" si="801"/>
        <v/>
      </c>
      <c r="BT469" s="84" t="str">
        <f t="shared" si="801"/>
        <v/>
      </c>
      <c r="BU469" s="86" t="str">
        <f t="shared" si="802"/>
        <v/>
      </c>
      <c r="BV469" s="86" t="str">
        <f t="shared" si="802"/>
        <v/>
      </c>
      <c r="BW469" s="86" t="str">
        <f t="shared" si="802"/>
        <v/>
      </c>
      <c r="BX469" s="86" t="str">
        <f t="shared" si="803"/>
        <v/>
      </c>
      <c r="BY469" s="86" t="str">
        <f t="shared" si="803"/>
        <v/>
      </c>
      <c r="BZ469" s="86" t="str">
        <f t="shared" si="803"/>
        <v/>
      </c>
      <c r="CA469" s="83">
        <f>IF(AND(DataEntry!B469&gt;=ExFrom,DataEntry!B469&lt;=ExTo),0,IF(AR469&lt;DS469,0,DB469))</f>
        <v>0</v>
      </c>
      <c r="CB469" s="83">
        <f>IF(AND(DataEntry!B469&gt;=ExFrom,DataEntry!B469&lt;=ExTo),0,IF(AT469&lt;DT469,0,DC469))</f>
        <v>0</v>
      </c>
      <c r="CC469" s="14" t="str">
        <f t="shared" si="804"/>
        <v/>
      </c>
      <c r="CD469" s="72" t="str">
        <f t="shared" si="737"/>
        <v/>
      </c>
      <c r="CE469" s="87" t="str">
        <f t="shared" si="805"/>
        <v/>
      </c>
      <c r="CF469" s="88">
        <f t="shared" si="806"/>
        <v>0</v>
      </c>
      <c r="CG469" s="88">
        <f t="shared" si="807"/>
        <v>0</v>
      </c>
      <c r="CH469" s="87" t="str">
        <f t="shared" si="808"/>
        <v/>
      </c>
      <c r="CI469" s="89">
        <f t="shared" si="738"/>
        <v>1</v>
      </c>
      <c r="CJ469" s="89">
        <f t="shared" si="739"/>
        <v>1</v>
      </c>
      <c r="CK469" s="157">
        <f t="shared" si="740"/>
        <v>0</v>
      </c>
      <c r="CL469" s="90">
        <f t="shared" si="741"/>
        <v>0</v>
      </c>
      <c r="CM469" s="157">
        <f t="shared" si="742"/>
        <v>0</v>
      </c>
      <c r="CN469" s="90">
        <f t="shared" si="743"/>
        <v>0</v>
      </c>
      <c r="CO469" s="157">
        <f t="shared" si="744"/>
        <v>0</v>
      </c>
      <c r="CP469" s="90">
        <f t="shared" si="745"/>
        <v>0</v>
      </c>
      <c r="CQ469" s="157">
        <f t="shared" si="746"/>
        <v>0</v>
      </c>
      <c r="CR469" s="90">
        <f t="shared" si="747"/>
        <v>0</v>
      </c>
      <c r="CS469" s="157">
        <f t="shared" si="748"/>
        <v>0</v>
      </c>
      <c r="CT469" s="90">
        <f t="shared" si="749"/>
        <v>0</v>
      </c>
      <c r="CU469" s="157">
        <f t="shared" si="750"/>
        <v>0</v>
      </c>
      <c r="CV469" s="90">
        <f t="shared" si="751"/>
        <v>0</v>
      </c>
      <c r="CW469" s="157">
        <f t="shared" si="752"/>
        <v>0</v>
      </c>
      <c r="CX469" s="90">
        <f t="shared" si="753"/>
        <v>0</v>
      </c>
      <c r="CY469" s="157">
        <f t="shared" si="754"/>
        <v>0</v>
      </c>
      <c r="CZ469" s="90">
        <f t="shared" si="755"/>
        <v>0</v>
      </c>
      <c r="DA469" s="94" t="str">
        <f>DataEntry!B469</f>
        <v/>
      </c>
      <c r="DB469" s="83">
        <f t="shared" si="756"/>
        <v>0</v>
      </c>
      <c r="DC469" s="83">
        <f t="shared" si="757"/>
        <v>0</v>
      </c>
      <c r="DD469" s="145" t="str">
        <f t="shared" si="809"/>
        <v/>
      </c>
      <c r="DE469" s="145" t="str">
        <f t="shared" si="810"/>
        <v/>
      </c>
      <c r="DF469" s="145" t="str">
        <f t="shared" si="811"/>
        <v/>
      </c>
      <c r="DG469" s="145" t="str">
        <f t="shared" si="812"/>
        <v/>
      </c>
      <c r="DH469" s="145" t="str">
        <f t="shared" si="813"/>
        <v/>
      </c>
      <c r="DI469" s="145" t="str">
        <f t="shared" si="814"/>
        <v/>
      </c>
      <c r="DJ469" s="83">
        <f t="shared" si="815"/>
        <v>0</v>
      </c>
      <c r="DK469" s="83">
        <f t="shared" si="816"/>
        <v>0</v>
      </c>
      <c r="DL469" s="84" t="str">
        <f t="shared" si="817"/>
        <v/>
      </c>
      <c r="DM469" s="14" t="str">
        <f t="shared" si="818"/>
        <v/>
      </c>
      <c r="DN469" s="87">
        <f>IFERROR(DO469*(1-DCFactor)+Results!DP469*DCFactor,"")</f>
        <v>0.2762705882352941</v>
      </c>
      <c r="DO469" s="87">
        <f>(DFactor*Rounds*Number/2+SUM(BV$3:BV457))/(Rounds*Number/2+COUNT(BV$3:BV457))</f>
        <v>0.2656470588235294</v>
      </c>
      <c r="DP469" s="87">
        <f t="shared" si="758"/>
        <v>0.29599999999999999</v>
      </c>
      <c r="DQ469" s="84">
        <f t="shared" si="759"/>
        <v>0</v>
      </c>
      <c r="DR469" s="84">
        <f t="shared" si="760"/>
        <v>0</v>
      </c>
      <c r="DS469" s="87">
        <f t="shared" si="761"/>
        <v>0.33666666666666667</v>
      </c>
      <c r="DT469" s="87">
        <f t="shared" si="762"/>
        <v>0.33666666666666667</v>
      </c>
      <c r="DU469" s="87" t="str">
        <f t="shared" si="763"/>
        <v/>
      </c>
      <c r="DV469" s="86" t="str">
        <f t="shared" si="819"/>
        <v/>
      </c>
      <c r="DW469" s="86" t="str">
        <f t="shared" si="820"/>
        <v/>
      </c>
    </row>
    <row r="470" spans="1:127" x14ac:dyDescent="0.25">
      <c r="A470" s="69">
        <v>468</v>
      </c>
      <c r="B470" s="70" t="str">
        <f>DataEntry!C470</f>
        <v/>
      </c>
      <c r="C470" s="71">
        <f>COUNTIF(D$2:D470,D470)+COUNTIF(G$2:G470,D470)</f>
        <v>324</v>
      </c>
      <c r="D470" s="72" t="str">
        <f t="shared" si="721"/>
        <v/>
      </c>
      <c r="E470" s="70" t="str">
        <f>DataEntry!E470</f>
        <v/>
      </c>
      <c r="F470" s="71">
        <f>COUNTIF(D$2:D470,G470)+COUNTIF(G$2:G470,G470)</f>
        <v>324</v>
      </c>
      <c r="G470" s="72" t="str">
        <f t="shared" si="722"/>
        <v/>
      </c>
      <c r="H470" s="73" t="str">
        <f>DataEntry!G470</f>
        <v/>
      </c>
      <c r="I470" s="73" t="str">
        <f>DataEntry!H470</f>
        <v/>
      </c>
      <c r="J470" s="158" t="str">
        <f t="shared" si="720"/>
        <v/>
      </c>
      <c r="K470" s="156">
        <f t="shared" si="723"/>
        <v>0</v>
      </c>
      <c r="L470" s="224" t="str">
        <f t="shared" si="724"/>
        <v/>
      </c>
      <c r="M470" s="224" t="str">
        <f t="shared" si="725"/>
        <v/>
      </c>
      <c r="N470" s="236" t="str">
        <f t="shared" si="764"/>
        <v/>
      </c>
      <c r="O470" s="22" t="str">
        <f t="shared" si="765"/>
        <v>TG324</v>
      </c>
      <c r="P470" s="248" t="str">
        <f t="shared" si="726"/>
        <v/>
      </c>
      <c r="Q470" s="22" t="str">
        <f t="shared" si="766"/>
        <v>TG324</v>
      </c>
      <c r="R470" s="248" t="str">
        <f t="shared" si="727"/>
        <v/>
      </c>
      <c r="S470" s="74">
        <f t="shared" si="767"/>
        <v>0</v>
      </c>
      <c r="T470" s="75">
        <f t="shared" si="768"/>
        <v>0</v>
      </c>
      <c r="U470" s="76">
        <f t="shared" si="769"/>
        <v>0</v>
      </c>
      <c r="V470" s="74">
        <f t="shared" si="770"/>
        <v>0</v>
      </c>
      <c r="W470" s="75">
        <f t="shared" si="771"/>
        <v>0</v>
      </c>
      <c r="X470" s="76">
        <f t="shared" si="772"/>
        <v>0</v>
      </c>
      <c r="Y470" s="74">
        <f t="shared" si="773"/>
        <v>0</v>
      </c>
      <c r="Z470" s="75">
        <f t="shared" si="774"/>
        <v>0</v>
      </c>
      <c r="AA470" s="76">
        <f t="shared" si="775"/>
        <v>0</v>
      </c>
      <c r="AB470" s="74">
        <f t="shared" si="776"/>
        <v>0</v>
      </c>
      <c r="AC470" s="75">
        <f t="shared" si="777"/>
        <v>0</v>
      </c>
      <c r="AD470" s="76">
        <f t="shared" si="778"/>
        <v>0</v>
      </c>
      <c r="AE470" s="74">
        <f t="shared" si="779"/>
        <v>0</v>
      </c>
      <c r="AF470" s="75">
        <f t="shared" si="780"/>
        <v>0</v>
      </c>
      <c r="AG470" s="76">
        <f t="shared" si="781"/>
        <v>0</v>
      </c>
      <c r="AH470" s="74">
        <f t="shared" si="782"/>
        <v>0</v>
      </c>
      <c r="AI470" s="75">
        <f t="shared" si="783"/>
        <v>0</v>
      </c>
      <c r="AJ470" s="76">
        <f t="shared" si="784"/>
        <v>0</v>
      </c>
      <c r="AK470" s="74">
        <f t="shared" si="785"/>
        <v>0</v>
      </c>
      <c r="AL470" s="75">
        <f t="shared" si="786"/>
        <v>0</v>
      </c>
      <c r="AM470" s="76">
        <f t="shared" si="787"/>
        <v>0</v>
      </c>
      <c r="AN470" s="74">
        <f t="shared" si="788"/>
        <v>0</v>
      </c>
      <c r="AO470" s="75">
        <f t="shared" si="789"/>
        <v>0</v>
      </c>
      <c r="AP470" s="76">
        <f t="shared" si="790"/>
        <v>0</v>
      </c>
      <c r="AQ470" s="77" t="str">
        <f t="shared" si="728"/>
        <v/>
      </c>
      <c r="AR470" s="77" t="str">
        <f t="shared" si="791"/>
        <v/>
      </c>
      <c r="AS470" s="78" t="str">
        <f t="shared" si="792"/>
        <v/>
      </c>
      <c r="AT470" s="77" t="str">
        <f t="shared" si="793"/>
        <v/>
      </c>
      <c r="AU470" s="79">
        <f t="shared" si="821"/>
        <v>0.1</v>
      </c>
      <c r="AV470" s="139">
        <f>DataEntry!P470</f>
        <v>0</v>
      </c>
      <c r="AW470" s="80" t="str">
        <f t="shared" si="729"/>
        <v/>
      </c>
      <c r="AX470" s="80" t="str">
        <f t="shared" si="730"/>
        <v/>
      </c>
      <c r="AY470" s="80" t="str">
        <f t="shared" si="731"/>
        <v/>
      </c>
      <c r="AZ470" s="92" t="str">
        <f>DataEntry!I470</f>
        <v/>
      </c>
      <c r="BA470" s="93" t="str">
        <f>DataEntry!J470</f>
        <v/>
      </c>
      <c r="BB470" s="92" t="str">
        <f>DataEntry!K470</f>
        <v/>
      </c>
      <c r="BC470" s="93" t="str">
        <f>DataEntry!L470</f>
        <v/>
      </c>
      <c r="BD470" s="92" t="str">
        <f>DataEntry!M470</f>
        <v/>
      </c>
      <c r="BE470" s="93" t="str">
        <f>DataEntry!N470</f>
        <v/>
      </c>
      <c r="BF470" s="77" t="str">
        <f t="shared" si="794"/>
        <v/>
      </c>
      <c r="BG470" s="77" t="str">
        <f t="shared" si="795"/>
        <v/>
      </c>
      <c r="BH470" s="77" t="str">
        <f t="shared" si="796"/>
        <v/>
      </c>
      <c r="BI470" s="83">
        <f t="shared" si="797"/>
        <v>0</v>
      </c>
      <c r="BJ470" s="83">
        <f t="shared" si="798"/>
        <v>0</v>
      </c>
      <c r="BK470" s="83">
        <f t="shared" si="799"/>
        <v>0</v>
      </c>
      <c r="BL470" s="84" t="str">
        <f t="shared" si="732"/>
        <v/>
      </c>
      <c r="BM470" s="84" t="str">
        <f t="shared" si="733"/>
        <v/>
      </c>
      <c r="BN470" s="85" t="str">
        <f t="shared" si="800"/>
        <v/>
      </c>
      <c r="BO470" s="84" t="str">
        <f t="shared" si="734"/>
        <v/>
      </c>
      <c r="BP470" s="84" t="str">
        <f t="shared" si="735"/>
        <v/>
      </c>
      <c r="BQ470" s="84" t="str">
        <f t="shared" si="736"/>
        <v/>
      </c>
      <c r="BR470" s="84" t="str">
        <f t="shared" si="801"/>
        <v/>
      </c>
      <c r="BS470" s="84" t="str">
        <f t="shared" si="801"/>
        <v/>
      </c>
      <c r="BT470" s="84" t="str">
        <f t="shared" si="801"/>
        <v/>
      </c>
      <c r="BU470" s="86" t="str">
        <f t="shared" si="802"/>
        <v/>
      </c>
      <c r="BV470" s="86" t="str">
        <f t="shared" si="802"/>
        <v/>
      </c>
      <c r="BW470" s="86" t="str">
        <f t="shared" si="802"/>
        <v/>
      </c>
      <c r="BX470" s="86" t="str">
        <f t="shared" si="803"/>
        <v/>
      </c>
      <c r="BY470" s="86" t="str">
        <f t="shared" si="803"/>
        <v/>
      </c>
      <c r="BZ470" s="86" t="str">
        <f t="shared" si="803"/>
        <v/>
      </c>
      <c r="CA470" s="83">
        <f>IF(AND(DataEntry!B470&gt;=ExFrom,DataEntry!B470&lt;=ExTo),0,IF(AR470&lt;DS470,0,DB470))</f>
        <v>0</v>
      </c>
      <c r="CB470" s="83">
        <f>IF(AND(DataEntry!B470&gt;=ExFrom,DataEntry!B470&lt;=ExTo),0,IF(AT470&lt;DT470,0,DC470))</f>
        <v>0</v>
      </c>
      <c r="CC470" s="14" t="str">
        <f t="shared" si="804"/>
        <v/>
      </c>
      <c r="CD470" s="72" t="str">
        <f t="shared" si="737"/>
        <v/>
      </c>
      <c r="CE470" s="87" t="str">
        <f t="shared" si="805"/>
        <v/>
      </c>
      <c r="CF470" s="88">
        <f t="shared" si="806"/>
        <v>0</v>
      </c>
      <c r="CG470" s="88">
        <f t="shared" si="807"/>
        <v>0</v>
      </c>
      <c r="CH470" s="87" t="str">
        <f t="shared" si="808"/>
        <v/>
      </c>
      <c r="CI470" s="89">
        <f t="shared" si="738"/>
        <v>1</v>
      </c>
      <c r="CJ470" s="89">
        <f t="shared" si="739"/>
        <v>1</v>
      </c>
      <c r="CK470" s="157">
        <f t="shared" si="740"/>
        <v>0</v>
      </c>
      <c r="CL470" s="90">
        <f t="shared" si="741"/>
        <v>0</v>
      </c>
      <c r="CM470" s="157">
        <f t="shared" si="742"/>
        <v>0</v>
      </c>
      <c r="CN470" s="90">
        <f t="shared" si="743"/>
        <v>0</v>
      </c>
      <c r="CO470" s="157">
        <f t="shared" si="744"/>
        <v>0</v>
      </c>
      <c r="CP470" s="90">
        <f t="shared" si="745"/>
        <v>0</v>
      </c>
      <c r="CQ470" s="157">
        <f t="shared" si="746"/>
        <v>0</v>
      </c>
      <c r="CR470" s="90">
        <f t="shared" si="747"/>
        <v>0</v>
      </c>
      <c r="CS470" s="157">
        <f t="shared" si="748"/>
        <v>0</v>
      </c>
      <c r="CT470" s="90">
        <f t="shared" si="749"/>
        <v>0</v>
      </c>
      <c r="CU470" s="157">
        <f t="shared" si="750"/>
        <v>0</v>
      </c>
      <c r="CV470" s="90">
        <f t="shared" si="751"/>
        <v>0</v>
      </c>
      <c r="CW470" s="157">
        <f t="shared" si="752"/>
        <v>0</v>
      </c>
      <c r="CX470" s="90">
        <f t="shared" si="753"/>
        <v>0</v>
      </c>
      <c r="CY470" s="157">
        <f t="shared" si="754"/>
        <v>0</v>
      </c>
      <c r="CZ470" s="90">
        <f t="shared" si="755"/>
        <v>0</v>
      </c>
      <c r="DA470" s="94" t="str">
        <f>DataEntry!B470</f>
        <v/>
      </c>
      <c r="DB470" s="83">
        <f t="shared" si="756"/>
        <v>0</v>
      </c>
      <c r="DC470" s="83">
        <f t="shared" si="757"/>
        <v>0</v>
      </c>
      <c r="DD470" s="145" t="str">
        <f t="shared" si="809"/>
        <v/>
      </c>
      <c r="DE470" s="145" t="str">
        <f t="shared" si="810"/>
        <v/>
      </c>
      <c r="DF470" s="145" t="str">
        <f t="shared" si="811"/>
        <v/>
      </c>
      <c r="DG470" s="145" t="str">
        <f t="shared" si="812"/>
        <v/>
      </c>
      <c r="DH470" s="145" t="str">
        <f t="shared" si="813"/>
        <v/>
      </c>
      <c r="DI470" s="145" t="str">
        <f t="shared" si="814"/>
        <v/>
      </c>
      <c r="DJ470" s="83">
        <f t="shared" si="815"/>
        <v>0</v>
      </c>
      <c r="DK470" s="83">
        <f t="shared" si="816"/>
        <v>0</v>
      </c>
      <c r="DL470" s="84" t="str">
        <f t="shared" si="817"/>
        <v/>
      </c>
      <c r="DM470" s="14" t="str">
        <f t="shared" si="818"/>
        <v/>
      </c>
      <c r="DN470" s="87">
        <f>IFERROR(DO470*(1-DCFactor)+Results!DP470*DCFactor,"")</f>
        <v>0.2762705882352941</v>
      </c>
      <c r="DO470" s="87">
        <f>(DFactor*Rounds*Number/2+SUM(BV$3:BV458))/(Rounds*Number/2+COUNT(BV$3:BV458))</f>
        <v>0.2656470588235294</v>
      </c>
      <c r="DP470" s="87">
        <f t="shared" si="758"/>
        <v>0.29599999999999999</v>
      </c>
      <c r="DQ470" s="84">
        <f t="shared" si="759"/>
        <v>0</v>
      </c>
      <c r="DR470" s="84">
        <f t="shared" si="760"/>
        <v>0</v>
      </c>
      <c r="DS470" s="87">
        <f t="shared" si="761"/>
        <v>0.33666666666666667</v>
      </c>
      <c r="DT470" s="87">
        <f t="shared" si="762"/>
        <v>0.33666666666666667</v>
      </c>
      <c r="DU470" s="87" t="str">
        <f t="shared" si="763"/>
        <v/>
      </c>
      <c r="DV470" s="86" t="str">
        <f t="shared" si="819"/>
        <v/>
      </c>
      <c r="DW470" s="86" t="str">
        <f t="shared" si="820"/>
        <v/>
      </c>
    </row>
    <row r="471" spans="1:127" x14ac:dyDescent="0.25">
      <c r="A471" s="69">
        <v>469</v>
      </c>
      <c r="B471" s="70" t="str">
        <f>DataEntry!C471</f>
        <v/>
      </c>
      <c r="C471" s="71">
        <f>COUNTIF(D$2:D471,D471)+COUNTIF(G$2:G471,D471)</f>
        <v>326</v>
      </c>
      <c r="D471" s="72" t="str">
        <f t="shared" si="721"/>
        <v/>
      </c>
      <c r="E471" s="70" t="str">
        <f>DataEntry!E471</f>
        <v/>
      </c>
      <c r="F471" s="71">
        <f>COUNTIF(D$2:D471,G471)+COUNTIF(G$2:G471,G471)</f>
        <v>326</v>
      </c>
      <c r="G471" s="72" t="str">
        <f t="shared" si="722"/>
        <v/>
      </c>
      <c r="H471" s="73" t="str">
        <f>DataEntry!G471</f>
        <v/>
      </c>
      <c r="I471" s="73" t="str">
        <f>DataEntry!H471</f>
        <v/>
      </c>
      <c r="J471" s="158" t="str">
        <f t="shared" si="720"/>
        <v/>
      </c>
      <c r="K471" s="156">
        <f t="shared" si="723"/>
        <v>0</v>
      </c>
      <c r="L471" s="224" t="str">
        <f t="shared" si="724"/>
        <v/>
      </c>
      <c r="M471" s="224" t="str">
        <f t="shared" si="725"/>
        <v/>
      </c>
      <c r="N471" s="236" t="str">
        <f t="shared" si="764"/>
        <v/>
      </c>
      <c r="O471" s="22" t="str">
        <f t="shared" si="765"/>
        <v>TG326</v>
      </c>
      <c r="P471" s="248" t="str">
        <f t="shared" si="726"/>
        <v/>
      </c>
      <c r="Q471" s="22" t="str">
        <f t="shared" si="766"/>
        <v>TG326</v>
      </c>
      <c r="R471" s="248" t="str">
        <f t="shared" si="727"/>
        <v/>
      </c>
      <c r="S471" s="74">
        <f t="shared" si="767"/>
        <v>0</v>
      </c>
      <c r="T471" s="75">
        <f t="shared" si="768"/>
        <v>0</v>
      </c>
      <c r="U471" s="76">
        <f t="shared" si="769"/>
        <v>0</v>
      </c>
      <c r="V471" s="74">
        <f t="shared" si="770"/>
        <v>0</v>
      </c>
      <c r="W471" s="75">
        <f t="shared" si="771"/>
        <v>0</v>
      </c>
      <c r="X471" s="76">
        <f t="shared" si="772"/>
        <v>0</v>
      </c>
      <c r="Y471" s="74">
        <f t="shared" si="773"/>
        <v>0</v>
      </c>
      <c r="Z471" s="75">
        <f t="shared" si="774"/>
        <v>0</v>
      </c>
      <c r="AA471" s="76">
        <f t="shared" si="775"/>
        <v>0</v>
      </c>
      <c r="AB471" s="74">
        <f t="shared" si="776"/>
        <v>0</v>
      </c>
      <c r="AC471" s="75">
        <f t="shared" si="777"/>
        <v>0</v>
      </c>
      <c r="AD471" s="76">
        <f t="shared" si="778"/>
        <v>0</v>
      </c>
      <c r="AE471" s="74">
        <f t="shared" si="779"/>
        <v>0</v>
      </c>
      <c r="AF471" s="75">
        <f t="shared" si="780"/>
        <v>0</v>
      </c>
      <c r="AG471" s="76">
        <f t="shared" si="781"/>
        <v>0</v>
      </c>
      <c r="AH471" s="74">
        <f t="shared" si="782"/>
        <v>0</v>
      </c>
      <c r="AI471" s="75">
        <f t="shared" si="783"/>
        <v>0</v>
      </c>
      <c r="AJ471" s="76">
        <f t="shared" si="784"/>
        <v>0</v>
      </c>
      <c r="AK471" s="74">
        <f t="shared" si="785"/>
        <v>0</v>
      </c>
      <c r="AL471" s="75">
        <f t="shared" si="786"/>
        <v>0</v>
      </c>
      <c r="AM471" s="76">
        <f t="shared" si="787"/>
        <v>0</v>
      </c>
      <c r="AN471" s="74">
        <f t="shared" si="788"/>
        <v>0</v>
      </c>
      <c r="AO471" s="75">
        <f t="shared" si="789"/>
        <v>0</v>
      </c>
      <c r="AP471" s="76">
        <f t="shared" si="790"/>
        <v>0</v>
      </c>
      <c r="AQ471" s="77" t="str">
        <f t="shared" si="728"/>
        <v/>
      </c>
      <c r="AR471" s="77" t="str">
        <f t="shared" si="791"/>
        <v/>
      </c>
      <c r="AS471" s="78" t="str">
        <f t="shared" si="792"/>
        <v/>
      </c>
      <c r="AT471" s="77" t="str">
        <f t="shared" si="793"/>
        <v/>
      </c>
      <c r="AU471" s="79">
        <f t="shared" si="821"/>
        <v>0.1</v>
      </c>
      <c r="AV471" s="139">
        <f>DataEntry!P471</f>
        <v>0</v>
      </c>
      <c r="AW471" s="80" t="str">
        <f t="shared" si="729"/>
        <v/>
      </c>
      <c r="AX471" s="80" t="str">
        <f t="shared" si="730"/>
        <v/>
      </c>
      <c r="AY471" s="80" t="str">
        <f t="shared" si="731"/>
        <v/>
      </c>
      <c r="AZ471" s="92" t="str">
        <f>DataEntry!I471</f>
        <v/>
      </c>
      <c r="BA471" s="93" t="str">
        <f>DataEntry!J471</f>
        <v/>
      </c>
      <c r="BB471" s="92" t="str">
        <f>DataEntry!K471</f>
        <v/>
      </c>
      <c r="BC471" s="93" t="str">
        <f>DataEntry!L471</f>
        <v/>
      </c>
      <c r="BD471" s="92" t="str">
        <f>DataEntry!M471</f>
        <v/>
      </c>
      <c r="BE471" s="93" t="str">
        <f>DataEntry!N471</f>
        <v/>
      </c>
      <c r="BF471" s="77" t="str">
        <f t="shared" si="794"/>
        <v/>
      </c>
      <c r="BG471" s="77" t="str">
        <f t="shared" si="795"/>
        <v/>
      </c>
      <c r="BH471" s="77" t="str">
        <f t="shared" si="796"/>
        <v/>
      </c>
      <c r="BI471" s="83">
        <f t="shared" si="797"/>
        <v>0</v>
      </c>
      <c r="BJ471" s="83">
        <f t="shared" si="798"/>
        <v>0</v>
      </c>
      <c r="BK471" s="83">
        <f t="shared" si="799"/>
        <v>0</v>
      </c>
      <c r="BL471" s="84" t="str">
        <f t="shared" si="732"/>
        <v/>
      </c>
      <c r="BM471" s="84" t="str">
        <f t="shared" si="733"/>
        <v/>
      </c>
      <c r="BN471" s="85" t="str">
        <f t="shared" si="800"/>
        <v/>
      </c>
      <c r="BO471" s="84" t="str">
        <f t="shared" si="734"/>
        <v/>
      </c>
      <c r="BP471" s="84" t="str">
        <f t="shared" si="735"/>
        <v/>
      </c>
      <c r="BQ471" s="84" t="str">
        <f t="shared" si="736"/>
        <v/>
      </c>
      <c r="BR471" s="84" t="str">
        <f t="shared" si="801"/>
        <v/>
      </c>
      <c r="BS471" s="84" t="str">
        <f t="shared" si="801"/>
        <v/>
      </c>
      <c r="BT471" s="84" t="str">
        <f t="shared" si="801"/>
        <v/>
      </c>
      <c r="BU471" s="86" t="str">
        <f t="shared" si="802"/>
        <v/>
      </c>
      <c r="BV471" s="86" t="str">
        <f t="shared" si="802"/>
        <v/>
      </c>
      <c r="BW471" s="86" t="str">
        <f t="shared" si="802"/>
        <v/>
      </c>
      <c r="BX471" s="86" t="str">
        <f t="shared" si="803"/>
        <v/>
      </c>
      <c r="BY471" s="86" t="str">
        <f t="shared" si="803"/>
        <v/>
      </c>
      <c r="BZ471" s="86" t="str">
        <f t="shared" si="803"/>
        <v/>
      </c>
      <c r="CA471" s="83">
        <f>IF(AND(DataEntry!B471&gt;=ExFrom,DataEntry!B471&lt;=ExTo),0,IF(AR471&lt;DS471,0,DB471))</f>
        <v>0</v>
      </c>
      <c r="CB471" s="83">
        <f>IF(AND(DataEntry!B471&gt;=ExFrom,DataEntry!B471&lt;=ExTo),0,IF(AT471&lt;DT471,0,DC471))</f>
        <v>0</v>
      </c>
      <c r="CC471" s="14" t="str">
        <f t="shared" si="804"/>
        <v/>
      </c>
      <c r="CD471" s="72" t="str">
        <f t="shared" si="737"/>
        <v/>
      </c>
      <c r="CE471" s="87" t="str">
        <f t="shared" si="805"/>
        <v/>
      </c>
      <c r="CF471" s="88">
        <f t="shared" si="806"/>
        <v>0</v>
      </c>
      <c r="CG471" s="88">
        <f t="shared" si="807"/>
        <v>0</v>
      </c>
      <c r="CH471" s="87" t="str">
        <f t="shared" si="808"/>
        <v/>
      </c>
      <c r="CI471" s="89">
        <f t="shared" si="738"/>
        <v>1</v>
      </c>
      <c r="CJ471" s="89">
        <f t="shared" si="739"/>
        <v>1</v>
      </c>
      <c r="CK471" s="157">
        <f t="shared" si="740"/>
        <v>0</v>
      </c>
      <c r="CL471" s="90">
        <f t="shared" si="741"/>
        <v>0</v>
      </c>
      <c r="CM471" s="157">
        <f t="shared" si="742"/>
        <v>0</v>
      </c>
      <c r="CN471" s="90">
        <f t="shared" si="743"/>
        <v>0</v>
      </c>
      <c r="CO471" s="157">
        <f t="shared" si="744"/>
        <v>0</v>
      </c>
      <c r="CP471" s="90">
        <f t="shared" si="745"/>
        <v>0</v>
      </c>
      <c r="CQ471" s="157">
        <f t="shared" si="746"/>
        <v>0</v>
      </c>
      <c r="CR471" s="90">
        <f t="shared" si="747"/>
        <v>0</v>
      </c>
      <c r="CS471" s="157">
        <f t="shared" si="748"/>
        <v>0</v>
      </c>
      <c r="CT471" s="90">
        <f t="shared" si="749"/>
        <v>0</v>
      </c>
      <c r="CU471" s="157">
        <f t="shared" si="750"/>
        <v>0</v>
      </c>
      <c r="CV471" s="90">
        <f t="shared" si="751"/>
        <v>0</v>
      </c>
      <c r="CW471" s="157">
        <f t="shared" si="752"/>
        <v>0</v>
      </c>
      <c r="CX471" s="90">
        <f t="shared" si="753"/>
        <v>0</v>
      </c>
      <c r="CY471" s="157">
        <f t="shared" si="754"/>
        <v>0</v>
      </c>
      <c r="CZ471" s="90">
        <f t="shared" si="755"/>
        <v>0</v>
      </c>
      <c r="DA471" s="94" t="str">
        <f>DataEntry!B471</f>
        <v/>
      </c>
      <c r="DB471" s="83">
        <f t="shared" si="756"/>
        <v>0</v>
      </c>
      <c r="DC471" s="83">
        <f t="shared" si="757"/>
        <v>0</v>
      </c>
      <c r="DD471" s="145" t="str">
        <f t="shared" si="809"/>
        <v/>
      </c>
      <c r="DE471" s="145" t="str">
        <f t="shared" si="810"/>
        <v/>
      </c>
      <c r="DF471" s="145" t="str">
        <f t="shared" si="811"/>
        <v/>
      </c>
      <c r="DG471" s="145" t="str">
        <f t="shared" si="812"/>
        <v/>
      </c>
      <c r="DH471" s="145" t="str">
        <f t="shared" si="813"/>
        <v/>
      </c>
      <c r="DI471" s="145" t="str">
        <f t="shared" si="814"/>
        <v/>
      </c>
      <c r="DJ471" s="83">
        <f t="shared" si="815"/>
        <v>0</v>
      </c>
      <c r="DK471" s="83">
        <f t="shared" si="816"/>
        <v>0</v>
      </c>
      <c r="DL471" s="84" t="str">
        <f t="shared" si="817"/>
        <v/>
      </c>
      <c r="DM471" s="14" t="str">
        <f t="shared" si="818"/>
        <v/>
      </c>
      <c r="DN471" s="87">
        <f>IFERROR(DO471*(1-DCFactor)+Results!DP471*DCFactor,"")</f>
        <v>0.2762705882352941</v>
      </c>
      <c r="DO471" s="87">
        <f>(DFactor*Rounds*Number/2+SUM(BV$3:BV459))/(Rounds*Number/2+COUNT(BV$3:BV459))</f>
        <v>0.2656470588235294</v>
      </c>
      <c r="DP471" s="87">
        <f t="shared" si="758"/>
        <v>0.29599999999999999</v>
      </c>
      <c r="DQ471" s="84">
        <f t="shared" si="759"/>
        <v>0</v>
      </c>
      <c r="DR471" s="84">
        <f t="shared" si="760"/>
        <v>0</v>
      </c>
      <c r="DS471" s="87">
        <f t="shared" si="761"/>
        <v>0.33666666666666667</v>
      </c>
      <c r="DT471" s="87">
        <f t="shared" si="762"/>
        <v>0.33666666666666667</v>
      </c>
      <c r="DU471" s="87" t="str">
        <f t="shared" si="763"/>
        <v/>
      </c>
      <c r="DV471" s="86" t="str">
        <f t="shared" si="819"/>
        <v/>
      </c>
      <c r="DW471" s="86" t="str">
        <f t="shared" si="820"/>
        <v/>
      </c>
    </row>
    <row r="472" spans="1:127" x14ac:dyDescent="0.25">
      <c r="A472" s="69">
        <v>470</v>
      </c>
      <c r="B472" s="70" t="str">
        <f>DataEntry!C472</f>
        <v/>
      </c>
      <c r="C472" s="71">
        <f>COUNTIF(D$2:D472,D472)+COUNTIF(G$2:G472,D472)</f>
        <v>328</v>
      </c>
      <c r="D472" s="72" t="str">
        <f t="shared" si="721"/>
        <v/>
      </c>
      <c r="E472" s="70" t="str">
        <f>DataEntry!E472</f>
        <v/>
      </c>
      <c r="F472" s="71">
        <f>COUNTIF(D$2:D472,G472)+COUNTIF(G$2:G472,G472)</f>
        <v>328</v>
      </c>
      <c r="G472" s="72" t="str">
        <f t="shared" si="722"/>
        <v/>
      </c>
      <c r="H472" s="73" t="str">
        <f>DataEntry!G472</f>
        <v/>
      </c>
      <c r="I472" s="73" t="str">
        <f>DataEntry!H472</f>
        <v/>
      </c>
      <c r="J472" s="158" t="str">
        <f t="shared" si="720"/>
        <v/>
      </c>
      <c r="K472" s="156">
        <f t="shared" si="723"/>
        <v>0</v>
      </c>
      <c r="L472" s="224" t="str">
        <f t="shared" si="724"/>
        <v/>
      </c>
      <c r="M472" s="224" t="str">
        <f t="shared" si="725"/>
        <v/>
      </c>
      <c r="N472" s="236" t="str">
        <f t="shared" si="764"/>
        <v/>
      </c>
      <c r="O472" s="22" t="str">
        <f t="shared" si="765"/>
        <v>TG328</v>
      </c>
      <c r="P472" s="248" t="str">
        <f t="shared" si="726"/>
        <v/>
      </c>
      <c r="Q472" s="22" t="str">
        <f t="shared" si="766"/>
        <v>TG328</v>
      </c>
      <c r="R472" s="248" t="str">
        <f t="shared" si="727"/>
        <v/>
      </c>
      <c r="S472" s="74">
        <f t="shared" si="767"/>
        <v>0</v>
      </c>
      <c r="T472" s="75">
        <f t="shared" si="768"/>
        <v>0</v>
      </c>
      <c r="U472" s="76">
        <f t="shared" si="769"/>
        <v>0</v>
      </c>
      <c r="V472" s="74">
        <f t="shared" si="770"/>
        <v>0</v>
      </c>
      <c r="W472" s="75">
        <f t="shared" si="771"/>
        <v>0</v>
      </c>
      <c r="X472" s="76">
        <f t="shared" si="772"/>
        <v>0</v>
      </c>
      <c r="Y472" s="74">
        <f t="shared" si="773"/>
        <v>0</v>
      </c>
      <c r="Z472" s="75">
        <f t="shared" si="774"/>
        <v>0</v>
      </c>
      <c r="AA472" s="76">
        <f t="shared" si="775"/>
        <v>0</v>
      </c>
      <c r="AB472" s="74">
        <f t="shared" si="776"/>
        <v>0</v>
      </c>
      <c r="AC472" s="75">
        <f t="shared" si="777"/>
        <v>0</v>
      </c>
      <c r="AD472" s="76">
        <f t="shared" si="778"/>
        <v>0</v>
      </c>
      <c r="AE472" s="74">
        <f t="shared" si="779"/>
        <v>0</v>
      </c>
      <c r="AF472" s="75">
        <f t="shared" si="780"/>
        <v>0</v>
      </c>
      <c r="AG472" s="76">
        <f t="shared" si="781"/>
        <v>0</v>
      </c>
      <c r="AH472" s="74">
        <f t="shared" si="782"/>
        <v>0</v>
      </c>
      <c r="AI472" s="75">
        <f t="shared" si="783"/>
        <v>0</v>
      </c>
      <c r="AJ472" s="76">
        <f t="shared" si="784"/>
        <v>0</v>
      </c>
      <c r="AK472" s="74">
        <f t="shared" si="785"/>
        <v>0</v>
      </c>
      <c r="AL472" s="75">
        <f t="shared" si="786"/>
        <v>0</v>
      </c>
      <c r="AM472" s="76">
        <f t="shared" si="787"/>
        <v>0</v>
      </c>
      <c r="AN472" s="74">
        <f t="shared" si="788"/>
        <v>0</v>
      </c>
      <c r="AO472" s="75">
        <f t="shared" si="789"/>
        <v>0</v>
      </c>
      <c r="AP472" s="76">
        <f t="shared" si="790"/>
        <v>0</v>
      </c>
      <c r="AQ472" s="77" t="str">
        <f t="shared" si="728"/>
        <v/>
      </c>
      <c r="AR472" s="77" t="str">
        <f t="shared" si="791"/>
        <v/>
      </c>
      <c r="AS472" s="78" t="str">
        <f t="shared" si="792"/>
        <v/>
      </c>
      <c r="AT472" s="77" t="str">
        <f t="shared" si="793"/>
        <v/>
      </c>
      <c r="AU472" s="79">
        <f t="shared" si="821"/>
        <v>0.1</v>
      </c>
      <c r="AV472" s="139">
        <f>DataEntry!P472</f>
        <v>0</v>
      </c>
      <c r="AW472" s="80" t="str">
        <f t="shared" si="729"/>
        <v/>
      </c>
      <c r="AX472" s="80" t="str">
        <f t="shared" si="730"/>
        <v/>
      </c>
      <c r="AY472" s="80" t="str">
        <f t="shared" si="731"/>
        <v/>
      </c>
      <c r="AZ472" s="92" t="str">
        <f>DataEntry!I472</f>
        <v/>
      </c>
      <c r="BA472" s="93" t="str">
        <f>DataEntry!J472</f>
        <v/>
      </c>
      <c r="BB472" s="92" t="str">
        <f>DataEntry!K472</f>
        <v/>
      </c>
      <c r="BC472" s="93" t="str">
        <f>DataEntry!L472</f>
        <v/>
      </c>
      <c r="BD472" s="92" t="str">
        <f>DataEntry!M472</f>
        <v/>
      </c>
      <c r="BE472" s="93" t="str">
        <f>DataEntry!N472</f>
        <v/>
      </c>
      <c r="BF472" s="77" t="str">
        <f t="shared" si="794"/>
        <v/>
      </c>
      <c r="BG472" s="77" t="str">
        <f t="shared" si="795"/>
        <v/>
      </c>
      <c r="BH472" s="77" t="str">
        <f t="shared" si="796"/>
        <v/>
      </c>
      <c r="BI472" s="83">
        <f t="shared" si="797"/>
        <v>0</v>
      </c>
      <c r="BJ472" s="83">
        <f t="shared" si="798"/>
        <v>0</v>
      </c>
      <c r="BK472" s="83">
        <f t="shared" si="799"/>
        <v>0</v>
      </c>
      <c r="BL472" s="84" t="str">
        <f t="shared" si="732"/>
        <v/>
      </c>
      <c r="BM472" s="84" t="str">
        <f t="shared" si="733"/>
        <v/>
      </c>
      <c r="BN472" s="85" t="str">
        <f t="shared" si="800"/>
        <v/>
      </c>
      <c r="BO472" s="84" t="str">
        <f t="shared" si="734"/>
        <v/>
      </c>
      <c r="BP472" s="84" t="str">
        <f t="shared" si="735"/>
        <v/>
      </c>
      <c r="BQ472" s="84" t="str">
        <f t="shared" si="736"/>
        <v/>
      </c>
      <c r="BR472" s="84" t="str">
        <f t="shared" si="801"/>
        <v/>
      </c>
      <c r="BS472" s="84" t="str">
        <f t="shared" si="801"/>
        <v/>
      </c>
      <c r="BT472" s="84" t="str">
        <f t="shared" si="801"/>
        <v/>
      </c>
      <c r="BU472" s="86" t="str">
        <f t="shared" si="802"/>
        <v/>
      </c>
      <c r="BV472" s="86" t="str">
        <f t="shared" si="802"/>
        <v/>
      </c>
      <c r="BW472" s="86" t="str">
        <f t="shared" si="802"/>
        <v/>
      </c>
      <c r="BX472" s="86" t="str">
        <f t="shared" si="803"/>
        <v/>
      </c>
      <c r="BY472" s="86" t="str">
        <f t="shared" si="803"/>
        <v/>
      </c>
      <c r="BZ472" s="86" t="str">
        <f t="shared" si="803"/>
        <v/>
      </c>
      <c r="CA472" s="83">
        <f>IF(AND(DataEntry!B472&gt;=ExFrom,DataEntry!B472&lt;=ExTo),0,IF(AR472&lt;DS472,0,DB472))</f>
        <v>0</v>
      </c>
      <c r="CB472" s="83">
        <f>IF(AND(DataEntry!B472&gt;=ExFrom,DataEntry!B472&lt;=ExTo),0,IF(AT472&lt;DT472,0,DC472))</f>
        <v>0</v>
      </c>
      <c r="CC472" s="14" t="str">
        <f t="shared" si="804"/>
        <v/>
      </c>
      <c r="CD472" s="72" t="str">
        <f t="shared" si="737"/>
        <v/>
      </c>
      <c r="CE472" s="87" t="str">
        <f t="shared" si="805"/>
        <v/>
      </c>
      <c r="CF472" s="88">
        <f t="shared" si="806"/>
        <v>0</v>
      </c>
      <c r="CG472" s="88">
        <f t="shared" si="807"/>
        <v>0</v>
      </c>
      <c r="CH472" s="87" t="str">
        <f t="shared" si="808"/>
        <v/>
      </c>
      <c r="CI472" s="89">
        <f t="shared" si="738"/>
        <v>1</v>
      </c>
      <c r="CJ472" s="89">
        <f t="shared" si="739"/>
        <v>1</v>
      </c>
      <c r="CK472" s="157">
        <f t="shared" si="740"/>
        <v>0</v>
      </c>
      <c r="CL472" s="90">
        <f t="shared" si="741"/>
        <v>0</v>
      </c>
      <c r="CM472" s="157">
        <f t="shared" si="742"/>
        <v>0</v>
      </c>
      <c r="CN472" s="90">
        <f t="shared" si="743"/>
        <v>0</v>
      </c>
      <c r="CO472" s="157">
        <f t="shared" si="744"/>
        <v>0</v>
      </c>
      <c r="CP472" s="90">
        <f t="shared" si="745"/>
        <v>0</v>
      </c>
      <c r="CQ472" s="157">
        <f t="shared" si="746"/>
        <v>0</v>
      </c>
      <c r="CR472" s="90">
        <f t="shared" si="747"/>
        <v>0</v>
      </c>
      <c r="CS472" s="157">
        <f t="shared" si="748"/>
        <v>0</v>
      </c>
      <c r="CT472" s="90">
        <f t="shared" si="749"/>
        <v>0</v>
      </c>
      <c r="CU472" s="157">
        <f t="shared" si="750"/>
        <v>0</v>
      </c>
      <c r="CV472" s="90">
        <f t="shared" si="751"/>
        <v>0</v>
      </c>
      <c r="CW472" s="157">
        <f t="shared" si="752"/>
        <v>0</v>
      </c>
      <c r="CX472" s="90">
        <f t="shared" si="753"/>
        <v>0</v>
      </c>
      <c r="CY472" s="157">
        <f t="shared" si="754"/>
        <v>0</v>
      </c>
      <c r="CZ472" s="90">
        <f t="shared" si="755"/>
        <v>0</v>
      </c>
      <c r="DA472" s="94" t="str">
        <f>DataEntry!B472</f>
        <v/>
      </c>
      <c r="DB472" s="83">
        <f t="shared" si="756"/>
        <v>0</v>
      </c>
      <c r="DC472" s="83">
        <f t="shared" si="757"/>
        <v>0</v>
      </c>
      <c r="DD472" s="145" t="str">
        <f t="shared" si="809"/>
        <v/>
      </c>
      <c r="DE472" s="145" t="str">
        <f t="shared" si="810"/>
        <v/>
      </c>
      <c r="DF472" s="145" t="str">
        <f t="shared" si="811"/>
        <v/>
      </c>
      <c r="DG472" s="145" t="str">
        <f t="shared" si="812"/>
        <v/>
      </c>
      <c r="DH472" s="145" t="str">
        <f t="shared" si="813"/>
        <v/>
      </c>
      <c r="DI472" s="145" t="str">
        <f t="shared" si="814"/>
        <v/>
      </c>
      <c r="DJ472" s="83">
        <f t="shared" si="815"/>
        <v>0</v>
      </c>
      <c r="DK472" s="83">
        <f t="shared" si="816"/>
        <v>0</v>
      </c>
      <c r="DL472" s="84" t="str">
        <f t="shared" si="817"/>
        <v/>
      </c>
      <c r="DM472" s="14" t="str">
        <f t="shared" si="818"/>
        <v/>
      </c>
      <c r="DN472" s="87">
        <f>IFERROR(DO472*(1-DCFactor)+Results!DP472*DCFactor,"")</f>
        <v>0.2762705882352941</v>
      </c>
      <c r="DO472" s="87">
        <f>(DFactor*Rounds*Number/2+SUM(BV$3:BV460))/(Rounds*Number/2+COUNT(BV$3:BV460))</f>
        <v>0.2656470588235294</v>
      </c>
      <c r="DP472" s="87">
        <f t="shared" si="758"/>
        <v>0.29599999999999999</v>
      </c>
      <c r="DQ472" s="84">
        <f t="shared" si="759"/>
        <v>0</v>
      </c>
      <c r="DR472" s="84">
        <f t="shared" si="760"/>
        <v>0</v>
      </c>
      <c r="DS472" s="87">
        <f t="shared" si="761"/>
        <v>0.33666666666666667</v>
      </c>
      <c r="DT472" s="87">
        <f t="shared" si="762"/>
        <v>0.33666666666666667</v>
      </c>
      <c r="DU472" s="87" t="str">
        <f t="shared" si="763"/>
        <v/>
      </c>
      <c r="DV472" s="86" t="str">
        <f t="shared" si="819"/>
        <v/>
      </c>
      <c r="DW472" s="86" t="str">
        <f t="shared" si="820"/>
        <v/>
      </c>
    </row>
    <row r="473" spans="1:127" x14ac:dyDescent="0.25">
      <c r="A473" s="69">
        <v>471</v>
      </c>
      <c r="B473" s="70" t="str">
        <f>DataEntry!C473</f>
        <v/>
      </c>
      <c r="C473" s="71">
        <f>COUNTIF(D$2:D473,D473)+COUNTIF(G$2:G473,D473)</f>
        <v>330</v>
      </c>
      <c r="D473" s="72" t="str">
        <f t="shared" si="721"/>
        <v/>
      </c>
      <c r="E473" s="70" t="str">
        <f>DataEntry!E473</f>
        <v/>
      </c>
      <c r="F473" s="71">
        <f>COUNTIF(D$2:D473,G473)+COUNTIF(G$2:G473,G473)</f>
        <v>330</v>
      </c>
      <c r="G473" s="72" t="str">
        <f t="shared" si="722"/>
        <v/>
      </c>
      <c r="H473" s="73" t="str">
        <f>DataEntry!G473</f>
        <v/>
      </c>
      <c r="I473" s="73" t="str">
        <f>DataEntry!H473</f>
        <v/>
      </c>
      <c r="J473" s="158" t="str">
        <f t="shared" si="720"/>
        <v/>
      </c>
      <c r="K473" s="156">
        <f t="shared" si="723"/>
        <v>0</v>
      </c>
      <c r="L473" s="224" t="str">
        <f t="shared" si="724"/>
        <v/>
      </c>
      <c r="M473" s="224" t="str">
        <f t="shared" si="725"/>
        <v/>
      </c>
      <c r="N473" s="236" t="str">
        <f t="shared" si="764"/>
        <v/>
      </c>
      <c r="O473" s="22" t="str">
        <f t="shared" si="765"/>
        <v>TG330</v>
      </c>
      <c r="P473" s="248" t="str">
        <f t="shared" si="726"/>
        <v/>
      </c>
      <c r="Q473" s="22" t="str">
        <f t="shared" si="766"/>
        <v>TG330</v>
      </c>
      <c r="R473" s="248" t="str">
        <f t="shared" si="727"/>
        <v/>
      </c>
      <c r="S473" s="74">
        <f t="shared" si="767"/>
        <v>0</v>
      </c>
      <c r="T473" s="75">
        <f t="shared" si="768"/>
        <v>0</v>
      </c>
      <c r="U473" s="76">
        <f t="shared" si="769"/>
        <v>0</v>
      </c>
      <c r="V473" s="74">
        <f t="shared" si="770"/>
        <v>0</v>
      </c>
      <c r="W473" s="75">
        <f t="shared" si="771"/>
        <v>0</v>
      </c>
      <c r="X473" s="76">
        <f t="shared" si="772"/>
        <v>0</v>
      </c>
      <c r="Y473" s="74">
        <f t="shared" si="773"/>
        <v>0</v>
      </c>
      <c r="Z473" s="75">
        <f t="shared" si="774"/>
        <v>0</v>
      </c>
      <c r="AA473" s="76">
        <f t="shared" si="775"/>
        <v>0</v>
      </c>
      <c r="AB473" s="74">
        <f t="shared" si="776"/>
        <v>0</v>
      </c>
      <c r="AC473" s="75">
        <f t="shared" si="777"/>
        <v>0</v>
      </c>
      <c r="AD473" s="76">
        <f t="shared" si="778"/>
        <v>0</v>
      </c>
      <c r="AE473" s="74">
        <f t="shared" si="779"/>
        <v>0</v>
      </c>
      <c r="AF473" s="75">
        <f t="shared" si="780"/>
        <v>0</v>
      </c>
      <c r="AG473" s="76">
        <f t="shared" si="781"/>
        <v>0</v>
      </c>
      <c r="AH473" s="74">
        <f t="shared" si="782"/>
        <v>0</v>
      </c>
      <c r="AI473" s="75">
        <f t="shared" si="783"/>
        <v>0</v>
      </c>
      <c r="AJ473" s="76">
        <f t="shared" si="784"/>
        <v>0</v>
      </c>
      <c r="AK473" s="74">
        <f t="shared" si="785"/>
        <v>0</v>
      </c>
      <c r="AL473" s="75">
        <f t="shared" si="786"/>
        <v>0</v>
      </c>
      <c r="AM473" s="76">
        <f t="shared" si="787"/>
        <v>0</v>
      </c>
      <c r="AN473" s="74">
        <f t="shared" si="788"/>
        <v>0</v>
      </c>
      <c r="AO473" s="75">
        <f t="shared" si="789"/>
        <v>0</v>
      </c>
      <c r="AP473" s="76">
        <f t="shared" si="790"/>
        <v>0</v>
      </c>
      <c r="AQ473" s="77" t="str">
        <f t="shared" si="728"/>
        <v/>
      </c>
      <c r="AR473" s="77" t="str">
        <f t="shared" si="791"/>
        <v/>
      </c>
      <c r="AS473" s="78" t="str">
        <f t="shared" si="792"/>
        <v/>
      </c>
      <c r="AT473" s="77" t="str">
        <f t="shared" si="793"/>
        <v/>
      </c>
      <c r="AU473" s="79">
        <f t="shared" si="821"/>
        <v>0.1</v>
      </c>
      <c r="AV473" s="139">
        <f>DataEntry!P473</f>
        <v>0</v>
      </c>
      <c r="AW473" s="80" t="str">
        <f t="shared" si="729"/>
        <v/>
      </c>
      <c r="AX473" s="80" t="str">
        <f t="shared" si="730"/>
        <v/>
      </c>
      <c r="AY473" s="80" t="str">
        <f t="shared" si="731"/>
        <v/>
      </c>
      <c r="AZ473" s="92" t="str">
        <f>DataEntry!I473</f>
        <v/>
      </c>
      <c r="BA473" s="93" t="str">
        <f>DataEntry!J473</f>
        <v/>
      </c>
      <c r="BB473" s="92" t="str">
        <f>DataEntry!K473</f>
        <v/>
      </c>
      <c r="BC473" s="93" t="str">
        <f>DataEntry!L473</f>
        <v/>
      </c>
      <c r="BD473" s="92" t="str">
        <f>DataEntry!M473</f>
        <v/>
      </c>
      <c r="BE473" s="93" t="str">
        <f>DataEntry!N473</f>
        <v/>
      </c>
      <c r="BF473" s="77" t="str">
        <f t="shared" si="794"/>
        <v/>
      </c>
      <c r="BG473" s="77" t="str">
        <f t="shared" si="795"/>
        <v/>
      </c>
      <c r="BH473" s="77" t="str">
        <f t="shared" si="796"/>
        <v/>
      </c>
      <c r="BI473" s="83">
        <f t="shared" si="797"/>
        <v>0</v>
      </c>
      <c r="BJ473" s="83">
        <f t="shared" si="798"/>
        <v>0</v>
      </c>
      <c r="BK473" s="83">
        <f t="shared" si="799"/>
        <v>0</v>
      </c>
      <c r="BL473" s="84" t="str">
        <f t="shared" si="732"/>
        <v/>
      </c>
      <c r="BM473" s="84" t="str">
        <f t="shared" si="733"/>
        <v/>
      </c>
      <c r="BN473" s="85" t="str">
        <f t="shared" si="800"/>
        <v/>
      </c>
      <c r="BO473" s="84" t="str">
        <f t="shared" si="734"/>
        <v/>
      </c>
      <c r="BP473" s="84" t="str">
        <f t="shared" si="735"/>
        <v/>
      </c>
      <c r="BQ473" s="84" t="str">
        <f t="shared" si="736"/>
        <v/>
      </c>
      <c r="BR473" s="84" t="str">
        <f t="shared" si="801"/>
        <v/>
      </c>
      <c r="BS473" s="84" t="str">
        <f t="shared" si="801"/>
        <v/>
      </c>
      <c r="BT473" s="84" t="str">
        <f t="shared" si="801"/>
        <v/>
      </c>
      <c r="BU473" s="86" t="str">
        <f t="shared" si="802"/>
        <v/>
      </c>
      <c r="BV473" s="86" t="str">
        <f t="shared" si="802"/>
        <v/>
      </c>
      <c r="BW473" s="86" t="str">
        <f t="shared" si="802"/>
        <v/>
      </c>
      <c r="BX473" s="86" t="str">
        <f t="shared" si="803"/>
        <v/>
      </c>
      <c r="BY473" s="86" t="str">
        <f t="shared" si="803"/>
        <v/>
      </c>
      <c r="BZ473" s="86" t="str">
        <f t="shared" si="803"/>
        <v/>
      </c>
      <c r="CA473" s="83">
        <f>IF(AND(DataEntry!B473&gt;=ExFrom,DataEntry!B473&lt;=ExTo),0,IF(AR473&lt;DS473,0,DB473))</f>
        <v>0</v>
      </c>
      <c r="CB473" s="83">
        <f>IF(AND(DataEntry!B473&gt;=ExFrom,DataEntry!B473&lt;=ExTo),0,IF(AT473&lt;DT473,0,DC473))</f>
        <v>0</v>
      </c>
      <c r="CC473" s="14" t="str">
        <f t="shared" si="804"/>
        <v/>
      </c>
      <c r="CD473" s="72" t="str">
        <f t="shared" si="737"/>
        <v/>
      </c>
      <c r="CE473" s="87" t="str">
        <f t="shared" si="805"/>
        <v/>
      </c>
      <c r="CF473" s="88">
        <f t="shared" si="806"/>
        <v>0</v>
      </c>
      <c r="CG473" s="88">
        <f t="shared" si="807"/>
        <v>0</v>
      </c>
      <c r="CH473" s="87" t="str">
        <f t="shared" si="808"/>
        <v/>
      </c>
      <c r="CI473" s="89">
        <f t="shared" si="738"/>
        <v>1</v>
      </c>
      <c r="CJ473" s="89">
        <f t="shared" si="739"/>
        <v>1</v>
      </c>
      <c r="CK473" s="157">
        <f t="shared" si="740"/>
        <v>0</v>
      </c>
      <c r="CL473" s="90">
        <f t="shared" si="741"/>
        <v>0</v>
      </c>
      <c r="CM473" s="157">
        <f t="shared" si="742"/>
        <v>0</v>
      </c>
      <c r="CN473" s="90">
        <f t="shared" si="743"/>
        <v>0</v>
      </c>
      <c r="CO473" s="157">
        <f t="shared" si="744"/>
        <v>0</v>
      </c>
      <c r="CP473" s="90">
        <f t="shared" si="745"/>
        <v>0</v>
      </c>
      <c r="CQ473" s="157">
        <f t="shared" si="746"/>
        <v>0</v>
      </c>
      <c r="CR473" s="90">
        <f t="shared" si="747"/>
        <v>0</v>
      </c>
      <c r="CS473" s="157">
        <f t="shared" si="748"/>
        <v>0</v>
      </c>
      <c r="CT473" s="90">
        <f t="shared" si="749"/>
        <v>0</v>
      </c>
      <c r="CU473" s="157">
        <f t="shared" si="750"/>
        <v>0</v>
      </c>
      <c r="CV473" s="90">
        <f t="shared" si="751"/>
        <v>0</v>
      </c>
      <c r="CW473" s="157">
        <f t="shared" si="752"/>
        <v>0</v>
      </c>
      <c r="CX473" s="90">
        <f t="shared" si="753"/>
        <v>0</v>
      </c>
      <c r="CY473" s="157">
        <f t="shared" si="754"/>
        <v>0</v>
      </c>
      <c r="CZ473" s="90">
        <f t="shared" si="755"/>
        <v>0</v>
      </c>
      <c r="DA473" s="94" t="str">
        <f>DataEntry!B473</f>
        <v/>
      </c>
      <c r="DB473" s="83">
        <f t="shared" si="756"/>
        <v>0</v>
      </c>
      <c r="DC473" s="83">
        <f t="shared" si="757"/>
        <v>0</v>
      </c>
      <c r="DD473" s="145" t="str">
        <f t="shared" si="809"/>
        <v/>
      </c>
      <c r="DE473" s="145" t="str">
        <f t="shared" si="810"/>
        <v/>
      </c>
      <c r="DF473" s="145" t="str">
        <f t="shared" si="811"/>
        <v/>
      </c>
      <c r="DG473" s="145" t="str">
        <f t="shared" si="812"/>
        <v/>
      </c>
      <c r="DH473" s="145" t="str">
        <f t="shared" si="813"/>
        <v/>
      </c>
      <c r="DI473" s="145" t="str">
        <f t="shared" si="814"/>
        <v/>
      </c>
      <c r="DJ473" s="83">
        <f t="shared" si="815"/>
        <v>0</v>
      </c>
      <c r="DK473" s="83">
        <f t="shared" si="816"/>
        <v>0</v>
      </c>
      <c r="DL473" s="84" t="str">
        <f t="shared" si="817"/>
        <v/>
      </c>
      <c r="DM473" s="14" t="str">
        <f t="shared" si="818"/>
        <v/>
      </c>
      <c r="DN473" s="87">
        <f>IFERROR(DO473*(1-DCFactor)+Results!DP473*DCFactor,"")</f>
        <v>0.2762705882352941</v>
      </c>
      <c r="DO473" s="87">
        <f>(DFactor*Rounds*Number/2+SUM(BV$3:BV461))/(Rounds*Number/2+COUNT(BV$3:BV461))</f>
        <v>0.2656470588235294</v>
      </c>
      <c r="DP473" s="87">
        <f t="shared" si="758"/>
        <v>0.29599999999999999</v>
      </c>
      <c r="DQ473" s="84">
        <f t="shared" si="759"/>
        <v>0</v>
      </c>
      <c r="DR473" s="84">
        <f t="shared" si="760"/>
        <v>0</v>
      </c>
      <c r="DS473" s="87">
        <f t="shared" si="761"/>
        <v>0.33666666666666667</v>
      </c>
      <c r="DT473" s="87">
        <f t="shared" si="762"/>
        <v>0.33666666666666667</v>
      </c>
      <c r="DU473" s="87" t="str">
        <f t="shared" si="763"/>
        <v/>
      </c>
      <c r="DV473" s="86" t="str">
        <f t="shared" si="819"/>
        <v/>
      </c>
      <c r="DW473" s="86" t="str">
        <f t="shared" si="820"/>
        <v/>
      </c>
    </row>
    <row r="474" spans="1:127" x14ac:dyDescent="0.25">
      <c r="A474" s="69">
        <v>472</v>
      </c>
      <c r="B474" s="70" t="str">
        <f>DataEntry!C474</f>
        <v/>
      </c>
      <c r="C474" s="71">
        <f>COUNTIF(D$2:D474,D474)+COUNTIF(G$2:G474,D474)</f>
        <v>332</v>
      </c>
      <c r="D474" s="72" t="str">
        <f t="shared" si="721"/>
        <v/>
      </c>
      <c r="E474" s="70" t="str">
        <f>DataEntry!E474</f>
        <v/>
      </c>
      <c r="F474" s="71">
        <f>COUNTIF(D$2:D474,G474)+COUNTIF(G$2:G474,G474)</f>
        <v>332</v>
      </c>
      <c r="G474" s="72" t="str">
        <f t="shared" si="722"/>
        <v/>
      </c>
      <c r="H474" s="73" t="str">
        <f>DataEntry!G474</f>
        <v/>
      </c>
      <c r="I474" s="73" t="str">
        <f>DataEntry!H474</f>
        <v/>
      </c>
      <c r="J474" s="158" t="str">
        <f t="shared" si="720"/>
        <v/>
      </c>
      <c r="K474" s="156">
        <f t="shared" si="723"/>
        <v>0</v>
      </c>
      <c r="L474" s="224" t="str">
        <f t="shared" si="724"/>
        <v/>
      </c>
      <c r="M474" s="224" t="str">
        <f t="shared" si="725"/>
        <v/>
      </c>
      <c r="N474" s="236" t="str">
        <f t="shared" si="764"/>
        <v/>
      </c>
      <c r="O474" s="22" t="str">
        <f t="shared" si="765"/>
        <v>TG332</v>
      </c>
      <c r="P474" s="248" t="str">
        <f t="shared" si="726"/>
        <v/>
      </c>
      <c r="Q474" s="22" t="str">
        <f t="shared" si="766"/>
        <v>TG332</v>
      </c>
      <c r="R474" s="248" t="str">
        <f t="shared" si="727"/>
        <v/>
      </c>
      <c r="S474" s="74">
        <f t="shared" si="767"/>
        <v>0</v>
      </c>
      <c r="T474" s="75">
        <f t="shared" si="768"/>
        <v>0</v>
      </c>
      <c r="U474" s="76">
        <f t="shared" si="769"/>
        <v>0</v>
      </c>
      <c r="V474" s="74">
        <f t="shared" si="770"/>
        <v>0</v>
      </c>
      <c r="W474" s="75">
        <f t="shared" si="771"/>
        <v>0</v>
      </c>
      <c r="X474" s="76">
        <f t="shared" si="772"/>
        <v>0</v>
      </c>
      <c r="Y474" s="74">
        <f t="shared" si="773"/>
        <v>0</v>
      </c>
      <c r="Z474" s="75">
        <f t="shared" si="774"/>
        <v>0</v>
      </c>
      <c r="AA474" s="76">
        <f t="shared" si="775"/>
        <v>0</v>
      </c>
      <c r="AB474" s="74">
        <f t="shared" si="776"/>
        <v>0</v>
      </c>
      <c r="AC474" s="75">
        <f t="shared" si="777"/>
        <v>0</v>
      </c>
      <c r="AD474" s="76">
        <f t="shared" si="778"/>
        <v>0</v>
      </c>
      <c r="AE474" s="74">
        <f t="shared" si="779"/>
        <v>0</v>
      </c>
      <c r="AF474" s="75">
        <f t="shared" si="780"/>
        <v>0</v>
      </c>
      <c r="AG474" s="76">
        <f t="shared" si="781"/>
        <v>0</v>
      </c>
      <c r="AH474" s="74">
        <f t="shared" si="782"/>
        <v>0</v>
      </c>
      <c r="AI474" s="75">
        <f t="shared" si="783"/>
        <v>0</v>
      </c>
      <c r="AJ474" s="76">
        <f t="shared" si="784"/>
        <v>0</v>
      </c>
      <c r="AK474" s="74">
        <f t="shared" si="785"/>
        <v>0</v>
      </c>
      <c r="AL474" s="75">
        <f t="shared" si="786"/>
        <v>0</v>
      </c>
      <c r="AM474" s="76">
        <f t="shared" si="787"/>
        <v>0</v>
      </c>
      <c r="AN474" s="74">
        <f t="shared" si="788"/>
        <v>0</v>
      </c>
      <c r="AO474" s="75">
        <f t="shared" si="789"/>
        <v>0</v>
      </c>
      <c r="AP474" s="76">
        <f t="shared" si="790"/>
        <v>0</v>
      </c>
      <c r="AQ474" s="77" t="str">
        <f t="shared" si="728"/>
        <v/>
      </c>
      <c r="AR474" s="77" t="str">
        <f t="shared" si="791"/>
        <v/>
      </c>
      <c r="AS474" s="78" t="str">
        <f t="shared" si="792"/>
        <v/>
      </c>
      <c r="AT474" s="77" t="str">
        <f t="shared" si="793"/>
        <v/>
      </c>
      <c r="AU474" s="79">
        <f t="shared" si="821"/>
        <v>0.1</v>
      </c>
      <c r="AV474" s="139">
        <f>DataEntry!P474</f>
        <v>0</v>
      </c>
      <c r="AW474" s="80" t="str">
        <f t="shared" si="729"/>
        <v/>
      </c>
      <c r="AX474" s="80" t="str">
        <f t="shared" si="730"/>
        <v/>
      </c>
      <c r="AY474" s="80" t="str">
        <f t="shared" si="731"/>
        <v/>
      </c>
      <c r="AZ474" s="92" t="str">
        <f>DataEntry!I474</f>
        <v/>
      </c>
      <c r="BA474" s="93" t="str">
        <f>DataEntry!J474</f>
        <v/>
      </c>
      <c r="BB474" s="92" t="str">
        <f>DataEntry!K474</f>
        <v/>
      </c>
      <c r="BC474" s="93" t="str">
        <f>DataEntry!L474</f>
        <v/>
      </c>
      <c r="BD474" s="92" t="str">
        <f>DataEntry!M474</f>
        <v/>
      </c>
      <c r="BE474" s="93" t="str">
        <f>DataEntry!N474</f>
        <v/>
      </c>
      <c r="BF474" s="77" t="str">
        <f t="shared" si="794"/>
        <v/>
      </c>
      <c r="BG474" s="77" t="str">
        <f t="shared" si="795"/>
        <v/>
      </c>
      <c r="BH474" s="77" t="str">
        <f t="shared" si="796"/>
        <v/>
      </c>
      <c r="BI474" s="83">
        <f t="shared" si="797"/>
        <v>0</v>
      </c>
      <c r="BJ474" s="83">
        <f t="shared" si="798"/>
        <v>0</v>
      </c>
      <c r="BK474" s="83">
        <f t="shared" si="799"/>
        <v>0</v>
      </c>
      <c r="BL474" s="84" t="str">
        <f t="shared" si="732"/>
        <v/>
      </c>
      <c r="BM474" s="84" t="str">
        <f t="shared" si="733"/>
        <v/>
      </c>
      <c r="BN474" s="85" t="str">
        <f t="shared" si="800"/>
        <v/>
      </c>
      <c r="BO474" s="84" t="str">
        <f t="shared" si="734"/>
        <v/>
      </c>
      <c r="BP474" s="84" t="str">
        <f t="shared" si="735"/>
        <v/>
      </c>
      <c r="BQ474" s="84" t="str">
        <f t="shared" si="736"/>
        <v/>
      </c>
      <c r="BR474" s="84" t="str">
        <f t="shared" si="801"/>
        <v/>
      </c>
      <c r="BS474" s="84" t="str">
        <f t="shared" si="801"/>
        <v/>
      </c>
      <c r="BT474" s="84" t="str">
        <f t="shared" si="801"/>
        <v/>
      </c>
      <c r="BU474" s="86" t="str">
        <f t="shared" si="802"/>
        <v/>
      </c>
      <c r="BV474" s="86" t="str">
        <f t="shared" si="802"/>
        <v/>
      </c>
      <c r="BW474" s="86" t="str">
        <f t="shared" si="802"/>
        <v/>
      </c>
      <c r="BX474" s="86" t="str">
        <f t="shared" si="803"/>
        <v/>
      </c>
      <c r="BY474" s="86" t="str">
        <f t="shared" si="803"/>
        <v/>
      </c>
      <c r="BZ474" s="86" t="str">
        <f t="shared" si="803"/>
        <v/>
      </c>
      <c r="CA474" s="83">
        <f>IF(AND(DataEntry!B474&gt;=ExFrom,DataEntry!B474&lt;=ExTo),0,IF(AR474&lt;DS474,0,DB474))</f>
        <v>0</v>
      </c>
      <c r="CB474" s="83">
        <f>IF(AND(DataEntry!B474&gt;=ExFrom,DataEntry!B474&lt;=ExTo),0,IF(AT474&lt;DT474,0,DC474))</f>
        <v>0</v>
      </c>
      <c r="CC474" s="14" t="str">
        <f t="shared" si="804"/>
        <v/>
      </c>
      <c r="CD474" s="72" t="str">
        <f t="shared" si="737"/>
        <v/>
      </c>
      <c r="CE474" s="87" t="str">
        <f t="shared" si="805"/>
        <v/>
      </c>
      <c r="CF474" s="88">
        <f t="shared" si="806"/>
        <v>0</v>
      </c>
      <c r="CG474" s="88">
        <f t="shared" si="807"/>
        <v>0</v>
      </c>
      <c r="CH474" s="87" t="str">
        <f t="shared" si="808"/>
        <v/>
      </c>
      <c r="CI474" s="89">
        <f t="shared" si="738"/>
        <v>1</v>
      </c>
      <c r="CJ474" s="89">
        <f t="shared" si="739"/>
        <v>1</v>
      </c>
      <c r="CK474" s="157">
        <f t="shared" si="740"/>
        <v>0</v>
      </c>
      <c r="CL474" s="90">
        <f t="shared" si="741"/>
        <v>0</v>
      </c>
      <c r="CM474" s="157">
        <f t="shared" si="742"/>
        <v>0</v>
      </c>
      <c r="CN474" s="90">
        <f t="shared" si="743"/>
        <v>0</v>
      </c>
      <c r="CO474" s="157">
        <f t="shared" si="744"/>
        <v>0</v>
      </c>
      <c r="CP474" s="90">
        <f t="shared" si="745"/>
        <v>0</v>
      </c>
      <c r="CQ474" s="157">
        <f t="shared" si="746"/>
        <v>0</v>
      </c>
      <c r="CR474" s="90">
        <f t="shared" si="747"/>
        <v>0</v>
      </c>
      <c r="CS474" s="157">
        <f t="shared" si="748"/>
        <v>0</v>
      </c>
      <c r="CT474" s="90">
        <f t="shared" si="749"/>
        <v>0</v>
      </c>
      <c r="CU474" s="157">
        <f t="shared" si="750"/>
        <v>0</v>
      </c>
      <c r="CV474" s="90">
        <f t="shared" si="751"/>
        <v>0</v>
      </c>
      <c r="CW474" s="157">
        <f t="shared" si="752"/>
        <v>0</v>
      </c>
      <c r="CX474" s="90">
        <f t="shared" si="753"/>
        <v>0</v>
      </c>
      <c r="CY474" s="157">
        <f t="shared" si="754"/>
        <v>0</v>
      </c>
      <c r="CZ474" s="90">
        <f t="shared" si="755"/>
        <v>0</v>
      </c>
      <c r="DA474" s="94" t="str">
        <f>DataEntry!B474</f>
        <v/>
      </c>
      <c r="DB474" s="83">
        <f t="shared" si="756"/>
        <v>0</v>
      </c>
      <c r="DC474" s="83">
        <f t="shared" si="757"/>
        <v>0</v>
      </c>
      <c r="DD474" s="145" t="str">
        <f t="shared" si="809"/>
        <v/>
      </c>
      <c r="DE474" s="145" t="str">
        <f t="shared" si="810"/>
        <v/>
      </c>
      <c r="DF474" s="145" t="str">
        <f t="shared" si="811"/>
        <v/>
      </c>
      <c r="DG474" s="145" t="str">
        <f t="shared" si="812"/>
        <v/>
      </c>
      <c r="DH474" s="145" t="str">
        <f t="shared" si="813"/>
        <v/>
      </c>
      <c r="DI474" s="145" t="str">
        <f t="shared" si="814"/>
        <v/>
      </c>
      <c r="DJ474" s="83">
        <f t="shared" si="815"/>
        <v>0</v>
      </c>
      <c r="DK474" s="83">
        <f t="shared" si="816"/>
        <v>0</v>
      </c>
      <c r="DL474" s="84" t="str">
        <f t="shared" si="817"/>
        <v/>
      </c>
      <c r="DM474" s="14" t="str">
        <f t="shared" si="818"/>
        <v/>
      </c>
      <c r="DN474" s="87">
        <f>IFERROR(DO474*(1-DCFactor)+Results!DP474*DCFactor,"")</f>
        <v>0.2762705882352941</v>
      </c>
      <c r="DO474" s="87">
        <f>(DFactor*Rounds*Number/2+SUM(BV$3:BV462))/(Rounds*Number/2+COUNT(BV$3:BV462))</f>
        <v>0.2656470588235294</v>
      </c>
      <c r="DP474" s="87">
        <f t="shared" si="758"/>
        <v>0.29599999999999999</v>
      </c>
      <c r="DQ474" s="84">
        <f t="shared" si="759"/>
        <v>0</v>
      </c>
      <c r="DR474" s="84">
        <f t="shared" si="760"/>
        <v>0</v>
      </c>
      <c r="DS474" s="87">
        <f t="shared" si="761"/>
        <v>0.33666666666666667</v>
      </c>
      <c r="DT474" s="87">
        <f t="shared" si="762"/>
        <v>0.33666666666666667</v>
      </c>
      <c r="DU474" s="87" t="str">
        <f t="shared" si="763"/>
        <v/>
      </c>
      <c r="DV474" s="86" t="str">
        <f t="shared" si="819"/>
        <v/>
      </c>
      <c r="DW474" s="86" t="str">
        <f t="shared" si="820"/>
        <v/>
      </c>
    </row>
    <row r="475" spans="1:127" x14ac:dyDescent="0.25">
      <c r="A475" s="69">
        <v>473</v>
      </c>
      <c r="B475" s="70" t="str">
        <f>DataEntry!C475</f>
        <v/>
      </c>
      <c r="C475" s="71">
        <f>COUNTIF(D$2:D475,D475)+COUNTIF(G$2:G475,D475)</f>
        <v>334</v>
      </c>
      <c r="D475" s="72" t="str">
        <f t="shared" si="721"/>
        <v/>
      </c>
      <c r="E475" s="70" t="str">
        <f>DataEntry!E475</f>
        <v/>
      </c>
      <c r="F475" s="71">
        <f>COUNTIF(D$2:D475,G475)+COUNTIF(G$2:G475,G475)</f>
        <v>334</v>
      </c>
      <c r="G475" s="72" t="str">
        <f t="shared" si="722"/>
        <v/>
      </c>
      <c r="H475" s="73" t="str">
        <f>DataEntry!G475</f>
        <v/>
      </c>
      <c r="I475" s="73" t="str">
        <f>DataEntry!H475</f>
        <v/>
      </c>
      <c r="J475" s="158" t="str">
        <f t="shared" si="720"/>
        <v/>
      </c>
      <c r="K475" s="156">
        <f t="shared" si="723"/>
        <v>0</v>
      </c>
      <c r="L475" s="224" t="str">
        <f t="shared" si="724"/>
        <v/>
      </c>
      <c r="M475" s="224" t="str">
        <f t="shared" si="725"/>
        <v/>
      </c>
      <c r="N475" s="236" t="str">
        <f t="shared" si="764"/>
        <v/>
      </c>
      <c r="O475" s="22" t="str">
        <f t="shared" si="765"/>
        <v>TG334</v>
      </c>
      <c r="P475" s="248" t="str">
        <f t="shared" si="726"/>
        <v/>
      </c>
      <c r="Q475" s="22" t="str">
        <f t="shared" si="766"/>
        <v>TG334</v>
      </c>
      <c r="R475" s="248" t="str">
        <f t="shared" si="727"/>
        <v/>
      </c>
      <c r="S475" s="74">
        <f t="shared" si="767"/>
        <v>0</v>
      </c>
      <c r="T475" s="75">
        <f t="shared" si="768"/>
        <v>0</v>
      </c>
      <c r="U475" s="76">
        <f t="shared" si="769"/>
        <v>0</v>
      </c>
      <c r="V475" s="74">
        <f t="shared" si="770"/>
        <v>0</v>
      </c>
      <c r="W475" s="75">
        <f t="shared" si="771"/>
        <v>0</v>
      </c>
      <c r="X475" s="76">
        <f t="shared" si="772"/>
        <v>0</v>
      </c>
      <c r="Y475" s="74">
        <f t="shared" si="773"/>
        <v>0</v>
      </c>
      <c r="Z475" s="75">
        <f t="shared" si="774"/>
        <v>0</v>
      </c>
      <c r="AA475" s="76">
        <f t="shared" si="775"/>
        <v>0</v>
      </c>
      <c r="AB475" s="74">
        <f t="shared" si="776"/>
        <v>0</v>
      </c>
      <c r="AC475" s="75">
        <f t="shared" si="777"/>
        <v>0</v>
      </c>
      <c r="AD475" s="76">
        <f t="shared" si="778"/>
        <v>0</v>
      </c>
      <c r="AE475" s="74">
        <f t="shared" si="779"/>
        <v>0</v>
      </c>
      <c r="AF475" s="75">
        <f t="shared" si="780"/>
        <v>0</v>
      </c>
      <c r="AG475" s="76">
        <f t="shared" si="781"/>
        <v>0</v>
      </c>
      <c r="AH475" s="74">
        <f t="shared" si="782"/>
        <v>0</v>
      </c>
      <c r="AI475" s="75">
        <f t="shared" si="783"/>
        <v>0</v>
      </c>
      <c r="AJ475" s="76">
        <f t="shared" si="784"/>
        <v>0</v>
      </c>
      <c r="AK475" s="74">
        <f t="shared" si="785"/>
        <v>0</v>
      </c>
      <c r="AL475" s="75">
        <f t="shared" si="786"/>
        <v>0</v>
      </c>
      <c r="AM475" s="76">
        <f t="shared" si="787"/>
        <v>0</v>
      </c>
      <c r="AN475" s="74">
        <f t="shared" si="788"/>
        <v>0</v>
      </c>
      <c r="AO475" s="75">
        <f t="shared" si="789"/>
        <v>0</v>
      </c>
      <c r="AP475" s="76">
        <f t="shared" si="790"/>
        <v>0</v>
      </c>
      <c r="AQ475" s="77" t="str">
        <f t="shared" si="728"/>
        <v/>
      </c>
      <c r="AR475" s="77" t="str">
        <f t="shared" si="791"/>
        <v/>
      </c>
      <c r="AS475" s="78" t="str">
        <f t="shared" si="792"/>
        <v/>
      </c>
      <c r="AT475" s="77" t="str">
        <f t="shared" si="793"/>
        <v/>
      </c>
      <c r="AU475" s="79">
        <f t="shared" si="821"/>
        <v>0.1</v>
      </c>
      <c r="AV475" s="139">
        <f>DataEntry!P475</f>
        <v>0</v>
      </c>
      <c r="AW475" s="80" t="str">
        <f t="shared" si="729"/>
        <v/>
      </c>
      <c r="AX475" s="80" t="str">
        <f t="shared" si="730"/>
        <v/>
      </c>
      <c r="AY475" s="80" t="str">
        <f t="shared" si="731"/>
        <v/>
      </c>
      <c r="AZ475" s="92" t="str">
        <f>DataEntry!I475</f>
        <v/>
      </c>
      <c r="BA475" s="93" t="str">
        <f>DataEntry!J475</f>
        <v/>
      </c>
      <c r="BB475" s="92" t="str">
        <f>DataEntry!K475</f>
        <v/>
      </c>
      <c r="BC475" s="93" t="str">
        <f>DataEntry!L475</f>
        <v/>
      </c>
      <c r="BD475" s="92" t="str">
        <f>DataEntry!M475</f>
        <v/>
      </c>
      <c r="BE475" s="93" t="str">
        <f>DataEntry!N475</f>
        <v/>
      </c>
      <c r="BF475" s="77" t="str">
        <f t="shared" si="794"/>
        <v/>
      </c>
      <c r="BG475" s="77" t="str">
        <f t="shared" si="795"/>
        <v/>
      </c>
      <c r="BH475" s="77" t="str">
        <f t="shared" si="796"/>
        <v/>
      </c>
      <c r="BI475" s="83">
        <f t="shared" si="797"/>
        <v>0</v>
      </c>
      <c r="BJ475" s="83">
        <f t="shared" si="798"/>
        <v>0</v>
      </c>
      <c r="BK475" s="83">
        <f t="shared" si="799"/>
        <v>0</v>
      </c>
      <c r="BL475" s="84" t="str">
        <f t="shared" si="732"/>
        <v/>
      </c>
      <c r="BM475" s="84" t="str">
        <f t="shared" si="733"/>
        <v/>
      </c>
      <c r="BN475" s="85" t="str">
        <f t="shared" si="800"/>
        <v/>
      </c>
      <c r="BO475" s="84" t="str">
        <f t="shared" si="734"/>
        <v/>
      </c>
      <c r="BP475" s="84" t="str">
        <f t="shared" si="735"/>
        <v/>
      </c>
      <c r="BQ475" s="84" t="str">
        <f t="shared" si="736"/>
        <v/>
      </c>
      <c r="BR475" s="84" t="str">
        <f t="shared" si="801"/>
        <v/>
      </c>
      <c r="BS475" s="84" t="str">
        <f t="shared" si="801"/>
        <v/>
      </c>
      <c r="BT475" s="84" t="str">
        <f t="shared" si="801"/>
        <v/>
      </c>
      <c r="BU475" s="86" t="str">
        <f t="shared" si="802"/>
        <v/>
      </c>
      <c r="BV475" s="86" t="str">
        <f t="shared" si="802"/>
        <v/>
      </c>
      <c r="BW475" s="86" t="str">
        <f t="shared" si="802"/>
        <v/>
      </c>
      <c r="BX475" s="86" t="str">
        <f t="shared" si="803"/>
        <v/>
      </c>
      <c r="BY475" s="86" t="str">
        <f t="shared" si="803"/>
        <v/>
      </c>
      <c r="BZ475" s="86" t="str">
        <f t="shared" si="803"/>
        <v/>
      </c>
      <c r="CA475" s="83">
        <f>IF(AND(DataEntry!B475&gt;=ExFrom,DataEntry!B475&lt;=ExTo),0,IF(AR475&lt;DS475,0,DB475))</f>
        <v>0</v>
      </c>
      <c r="CB475" s="83">
        <f>IF(AND(DataEntry!B475&gt;=ExFrom,DataEntry!B475&lt;=ExTo),0,IF(AT475&lt;DT475,0,DC475))</f>
        <v>0</v>
      </c>
      <c r="CC475" s="14" t="str">
        <f t="shared" si="804"/>
        <v/>
      </c>
      <c r="CD475" s="72" t="str">
        <f t="shared" si="737"/>
        <v/>
      </c>
      <c r="CE475" s="87" t="str">
        <f t="shared" si="805"/>
        <v/>
      </c>
      <c r="CF475" s="88">
        <f t="shared" si="806"/>
        <v>0</v>
      </c>
      <c r="CG475" s="88">
        <f t="shared" si="807"/>
        <v>0</v>
      </c>
      <c r="CH475" s="87" t="str">
        <f t="shared" si="808"/>
        <v/>
      </c>
      <c r="CI475" s="89">
        <f t="shared" si="738"/>
        <v>1</v>
      </c>
      <c r="CJ475" s="89">
        <f t="shared" si="739"/>
        <v>1</v>
      </c>
      <c r="CK475" s="157">
        <f t="shared" si="740"/>
        <v>0</v>
      </c>
      <c r="CL475" s="90">
        <f t="shared" si="741"/>
        <v>0</v>
      </c>
      <c r="CM475" s="157">
        <f t="shared" si="742"/>
        <v>0</v>
      </c>
      <c r="CN475" s="90">
        <f t="shared" si="743"/>
        <v>0</v>
      </c>
      <c r="CO475" s="157">
        <f t="shared" si="744"/>
        <v>0</v>
      </c>
      <c r="CP475" s="90">
        <f t="shared" si="745"/>
        <v>0</v>
      </c>
      <c r="CQ475" s="157">
        <f t="shared" si="746"/>
        <v>0</v>
      </c>
      <c r="CR475" s="90">
        <f t="shared" si="747"/>
        <v>0</v>
      </c>
      <c r="CS475" s="157">
        <f t="shared" si="748"/>
        <v>0</v>
      </c>
      <c r="CT475" s="90">
        <f t="shared" si="749"/>
        <v>0</v>
      </c>
      <c r="CU475" s="157">
        <f t="shared" si="750"/>
        <v>0</v>
      </c>
      <c r="CV475" s="90">
        <f t="shared" si="751"/>
        <v>0</v>
      </c>
      <c r="CW475" s="157">
        <f t="shared" si="752"/>
        <v>0</v>
      </c>
      <c r="CX475" s="90">
        <f t="shared" si="753"/>
        <v>0</v>
      </c>
      <c r="CY475" s="157">
        <f t="shared" si="754"/>
        <v>0</v>
      </c>
      <c r="CZ475" s="90">
        <f t="shared" si="755"/>
        <v>0</v>
      </c>
      <c r="DA475" s="94" t="str">
        <f>DataEntry!B475</f>
        <v/>
      </c>
      <c r="DB475" s="83">
        <f t="shared" si="756"/>
        <v>0</v>
      </c>
      <c r="DC475" s="83">
        <f t="shared" si="757"/>
        <v>0</v>
      </c>
      <c r="DD475" s="145" t="str">
        <f t="shared" si="809"/>
        <v/>
      </c>
      <c r="DE475" s="145" t="str">
        <f t="shared" si="810"/>
        <v/>
      </c>
      <c r="DF475" s="145" t="str">
        <f t="shared" si="811"/>
        <v/>
      </c>
      <c r="DG475" s="145" t="str">
        <f t="shared" si="812"/>
        <v/>
      </c>
      <c r="DH475" s="145" t="str">
        <f t="shared" si="813"/>
        <v/>
      </c>
      <c r="DI475" s="145" t="str">
        <f t="shared" si="814"/>
        <v/>
      </c>
      <c r="DJ475" s="83">
        <f t="shared" si="815"/>
        <v>0</v>
      </c>
      <c r="DK475" s="83">
        <f t="shared" si="816"/>
        <v>0</v>
      </c>
      <c r="DL475" s="84" t="str">
        <f t="shared" si="817"/>
        <v/>
      </c>
      <c r="DM475" s="14" t="str">
        <f t="shared" si="818"/>
        <v/>
      </c>
      <c r="DN475" s="87">
        <f>IFERROR(DO475*(1-DCFactor)+Results!DP475*DCFactor,"")</f>
        <v>0.2762705882352941</v>
      </c>
      <c r="DO475" s="87">
        <f>(DFactor*Rounds*Number/2+SUM(BV$3:BV463))/(Rounds*Number/2+COUNT(BV$3:BV463))</f>
        <v>0.2656470588235294</v>
      </c>
      <c r="DP475" s="87">
        <f t="shared" si="758"/>
        <v>0.29599999999999999</v>
      </c>
      <c r="DQ475" s="84">
        <f t="shared" si="759"/>
        <v>0</v>
      </c>
      <c r="DR475" s="84">
        <f t="shared" si="760"/>
        <v>0</v>
      </c>
      <c r="DS475" s="87">
        <f t="shared" si="761"/>
        <v>0.33666666666666667</v>
      </c>
      <c r="DT475" s="87">
        <f t="shared" si="762"/>
        <v>0.33666666666666667</v>
      </c>
      <c r="DU475" s="87" t="str">
        <f t="shared" si="763"/>
        <v/>
      </c>
      <c r="DV475" s="86" t="str">
        <f t="shared" si="819"/>
        <v/>
      </c>
      <c r="DW475" s="86" t="str">
        <f t="shared" si="820"/>
        <v/>
      </c>
    </row>
    <row r="476" spans="1:127" x14ac:dyDescent="0.25">
      <c r="A476" s="69">
        <v>474</v>
      </c>
      <c r="B476" s="70" t="str">
        <f>DataEntry!C476</f>
        <v/>
      </c>
      <c r="C476" s="71">
        <f>COUNTIF(D$2:D476,D476)+COUNTIF(G$2:G476,D476)</f>
        <v>336</v>
      </c>
      <c r="D476" s="72" t="str">
        <f t="shared" si="721"/>
        <v/>
      </c>
      <c r="E476" s="70" t="str">
        <f>DataEntry!E476</f>
        <v/>
      </c>
      <c r="F476" s="71">
        <f>COUNTIF(D$2:D476,G476)+COUNTIF(G$2:G476,G476)</f>
        <v>336</v>
      </c>
      <c r="G476" s="72" t="str">
        <f t="shared" si="722"/>
        <v/>
      </c>
      <c r="H476" s="73" t="str">
        <f>DataEntry!G476</f>
        <v/>
      </c>
      <c r="I476" s="73" t="str">
        <f>DataEntry!H476</f>
        <v/>
      </c>
      <c r="J476" s="158" t="str">
        <f t="shared" si="720"/>
        <v/>
      </c>
      <c r="K476" s="156">
        <f t="shared" si="723"/>
        <v>0</v>
      </c>
      <c r="L476" s="224" t="str">
        <f t="shared" si="724"/>
        <v/>
      </c>
      <c r="M476" s="224" t="str">
        <f t="shared" si="725"/>
        <v/>
      </c>
      <c r="N476" s="236" t="str">
        <f t="shared" si="764"/>
        <v/>
      </c>
      <c r="O476" s="22" t="str">
        <f t="shared" si="765"/>
        <v>TG336</v>
      </c>
      <c r="P476" s="248" t="str">
        <f t="shared" si="726"/>
        <v/>
      </c>
      <c r="Q476" s="22" t="str">
        <f t="shared" si="766"/>
        <v>TG336</v>
      </c>
      <c r="R476" s="248" t="str">
        <f t="shared" si="727"/>
        <v/>
      </c>
      <c r="S476" s="74">
        <f t="shared" si="767"/>
        <v>0</v>
      </c>
      <c r="T476" s="75">
        <f t="shared" si="768"/>
        <v>0</v>
      </c>
      <c r="U476" s="76">
        <f t="shared" si="769"/>
        <v>0</v>
      </c>
      <c r="V476" s="74">
        <f t="shared" si="770"/>
        <v>0</v>
      </c>
      <c r="W476" s="75">
        <f t="shared" si="771"/>
        <v>0</v>
      </c>
      <c r="X476" s="76">
        <f t="shared" si="772"/>
        <v>0</v>
      </c>
      <c r="Y476" s="74">
        <f t="shared" si="773"/>
        <v>0</v>
      </c>
      <c r="Z476" s="75">
        <f t="shared" si="774"/>
        <v>0</v>
      </c>
      <c r="AA476" s="76">
        <f t="shared" si="775"/>
        <v>0</v>
      </c>
      <c r="AB476" s="74">
        <f t="shared" si="776"/>
        <v>0</v>
      </c>
      <c r="AC476" s="75">
        <f t="shared" si="777"/>
        <v>0</v>
      </c>
      <c r="AD476" s="76">
        <f t="shared" si="778"/>
        <v>0</v>
      </c>
      <c r="AE476" s="74">
        <f t="shared" si="779"/>
        <v>0</v>
      </c>
      <c r="AF476" s="75">
        <f t="shared" si="780"/>
        <v>0</v>
      </c>
      <c r="AG476" s="76">
        <f t="shared" si="781"/>
        <v>0</v>
      </c>
      <c r="AH476" s="74">
        <f t="shared" si="782"/>
        <v>0</v>
      </c>
      <c r="AI476" s="75">
        <f t="shared" si="783"/>
        <v>0</v>
      </c>
      <c r="AJ476" s="76">
        <f t="shared" si="784"/>
        <v>0</v>
      </c>
      <c r="AK476" s="74">
        <f t="shared" si="785"/>
        <v>0</v>
      </c>
      <c r="AL476" s="75">
        <f t="shared" si="786"/>
        <v>0</v>
      </c>
      <c r="AM476" s="76">
        <f t="shared" si="787"/>
        <v>0</v>
      </c>
      <c r="AN476" s="74">
        <f t="shared" si="788"/>
        <v>0</v>
      </c>
      <c r="AO476" s="75">
        <f t="shared" si="789"/>
        <v>0</v>
      </c>
      <c r="AP476" s="76">
        <f t="shared" si="790"/>
        <v>0</v>
      </c>
      <c r="AQ476" s="77" t="str">
        <f t="shared" si="728"/>
        <v/>
      </c>
      <c r="AR476" s="77" t="str">
        <f t="shared" si="791"/>
        <v/>
      </c>
      <c r="AS476" s="78" t="str">
        <f t="shared" si="792"/>
        <v/>
      </c>
      <c r="AT476" s="77" t="str">
        <f t="shared" si="793"/>
        <v/>
      </c>
      <c r="AU476" s="79">
        <f t="shared" si="821"/>
        <v>0.1</v>
      </c>
      <c r="AV476" s="139">
        <f>DataEntry!P476</f>
        <v>0</v>
      </c>
      <c r="AW476" s="80" t="str">
        <f t="shared" si="729"/>
        <v/>
      </c>
      <c r="AX476" s="80" t="str">
        <f t="shared" si="730"/>
        <v/>
      </c>
      <c r="AY476" s="80" t="str">
        <f t="shared" si="731"/>
        <v/>
      </c>
      <c r="AZ476" s="92" t="str">
        <f>DataEntry!I476</f>
        <v/>
      </c>
      <c r="BA476" s="93" t="str">
        <f>DataEntry!J476</f>
        <v/>
      </c>
      <c r="BB476" s="92" t="str">
        <f>DataEntry!K476</f>
        <v/>
      </c>
      <c r="BC476" s="93" t="str">
        <f>DataEntry!L476</f>
        <v/>
      </c>
      <c r="BD476" s="92" t="str">
        <f>DataEntry!M476</f>
        <v/>
      </c>
      <c r="BE476" s="93" t="str">
        <f>DataEntry!N476</f>
        <v/>
      </c>
      <c r="BF476" s="77" t="str">
        <f t="shared" si="794"/>
        <v/>
      </c>
      <c r="BG476" s="77" t="str">
        <f t="shared" si="795"/>
        <v/>
      </c>
      <c r="BH476" s="77" t="str">
        <f t="shared" si="796"/>
        <v/>
      </c>
      <c r="BI476" s="83">
        <f t="shared" si="797"/>
        <v>0</v>
      </c>
      <c r="BJ476" s="83">
        <f t="shared" si="798"/>
        <v>0</v>
      </c>
      <c r="BK476" s="83">
        <f t="shared" si="799"/>
        <v>0</v>
      </c>
      <c r="BL476" s="84" t="str">
        <f t="shared" si="732"/>
        <v/>
      </c>
      <c r="BM476" s="84" t="str">
        <f t="shared" si="733"/>
        <v/>
      </c>
      <c r="BN476" s="85" t="str">
        <f t="shared" si="800"/>
        <v/>
      </c>
      <c r="BO476" s="84" t="str">
        <f t="shared" si="734"/>
        <v/>
      </c>
      <c r="BP476" s="84" t="str">
        <f t="shared" si="735"/>
        <v/>
      </c>
      <c r="BQ476" s="84" t="str">
        <f t="shared" si="736"/>
        <v/>
      </c>
      <c r="BR476" s="84" t="str">
        <f t="shared" si="801"/>
        <v/>
      </c>
      <c r="BS476" s="84" t="str">
        <f t="shared" si="801"/>
        <v/>
      </c>
      <c r="BT476" s="84" t="str">
        <f t="shared" si="801"/>
        <v/>
      </c>
      <c r="BU476" s="86" t="str">
        <f t="shared" si="802"/>
        <v/>
      </c>
      <c r="BV476" s="86" t="str">
        <f t="shared" si="802"/>
        <v/>
      </c>
      <c r="BW476" s="86" t="str">
        <f t="shared" si="802"/>
        <v/>
      </c>
      <c r="BX476" s="86" t="str">
        <f t="shared" si="803"/>
        <v/>
      </c>
      <c r="BY476" s="86" t="str">
        <f t="shared" si="803"/>
        <v/>
      </c>
      <c r="BZ476" s="86" t="str">
        <f t="shared" si="803"/>
        <v/>
      </c>
      <c r="CA476" s="83">
        <f>IF(AND(DataEntry!B476&gt;=ExFrom,DataEntry!B476&lt;=ExTo),0,IF(AR476&lt;DS476,0,DB476))</f>
        <v>0</v>
      </c>
      <c r="CB476" s="83">
        <f>IF(AND(DataEntry!B476&gt;=ExFrom,DataEntry!B476&lt;=ExTo),0,IF(AT476&lt;DT476,0,DC476))</f>
        <v>0</v>
      </c>
      <c r="CC476" s="14" t="str">
        <f t="shared" si="804"/>
        <v/>
      </c>
      <c r="CD476" s="72" t="str">
        <f t="shared" si="737"/>
        <v/>
      </c>
      <c r="CE476" s="87" t="str">
        <f t="shared" si="805"/>
        <v/>
      </c>
      <c r="CF476" s="88">
        <f t="shared" si="806"/>
        <v>0</v>
      </c>
      <c r="CG476" s="88">
        <f t="shared" si="807"/>
        <v>0</v>
      </c>
      <c r="CH476" s="87" t="str">
        <f t="shared" si="808"/>
        <v/>
      </c>
      <c r="CI476" s="89">
        <f t="shared" si="738"/>
        <v>1</v>
      </c>
      <c r="CJ476" s="89">
        <f t="shared" si="739"/>
        <v>1</v>
      </c>
      <c r="CK476" s="157">
        <f t="shared" si="740"/>
        <v>0</v>
      </c>
      <c r="CL476" s="90">
        <f t="shared" si="741"/>
        <v>0</v>
      </c>
      <c r="CM476" s="157">
        <f t="shared" si="742"/>
        <v>0</v>
      </c>
      <c r="CN476" s="90">
        <f t="shared" si="743"/>
        <v>0</v>
      </c>
      <c r="CO476" s="157">
        <f t="shared" si="744"/>
        <v>0</v>
      </c>
      <c r="CP476" s="90">
        <f t="shared" si="745"/>
        <v>0</v>
      </c>
      <c r="CQ476" s="157">
        <f t="shared" si="746"/>
        <v>0</v>
      </c>
      <c r="CR476" s="90">
        <f t="shared" si="747"/>
        <v>0</v>
      </c>
      <c r="CS476" s="157">
        <f t="shared" si="748"/>
        <v>0</v>
      </c>
      <c r="CT476" s="90">
        <f t="shared" si="749"/>
        <v>0</v>
      </c>
      <c r="CU476" s="157">
        <f t="shared" si="750"/>
        <v>0</v>
      </c>
      <c r="CV476" s="90">
        <f t="shared" si="751"/>
        <v>0</v>
      </c>
      <c r="CW476" s="157">
        <f t="shared" si="752"/>
        <v>0</v>
      </c>
      <c r="CX476" s="90">
        <f t="shared" si="753"/>
        <v>0</v>
      </c>
      <c r="CY476" s="157">
        <f t="shared" si="754"/>
        <v>0</v>
      </c>
      <c r="CZ476" s="90">
        <f t="shared" si="755"/>
        <v>0</v>
      </c>
      <c r="DA476" s="94" t="str">
        <f>DataEntry!B476</f>
        <v/>
      </c>
      <c r="DB476" s="83">
        <f t="shared" si="756"/>
        <v>0</v>
      </c>
      <c r="DC476" s="83">
        <f t="shared" si="757"/>
        <v>0</v>
      </c>
      <c r="DD476" s="145" t="str">
        <f t="shared" si="809"/>
        <v/>
      </c>
      <c r="DE476" s="145" t="str">
        <f t="shared" si="810"/>
        <v/>
      </c>
      <c r="DF476" s="145" t="str">
        <f t="shared" si="811"/>
        <v/>
      </c>
      <c r="DG476" s="145" t="str">
        <f t="shared" si="812"/>
        <v/>
      </c>
      <c r="DH476" s="145" t="str">
        <f t="shared" si="813"/>
        <v/>
      </c>
      <c r="DI476" s="145" t="str">
        <f t="shared" si="814"/>
        <v/>
      </c>
      <c r="DJ476" s="83">
        <f t="shared" si="815"/>
        <v>0</v>
      </c>
      <c r="DK476" s="83">
        <f t="shared" si="816"/>
        <v>0</v>
      </c>
      <c r="DL476" s="84" t="str">
        <f t="shared" si="817"/>
        <v/>
      </c>
      <c r="DM476" s="14" t="str">
        <f t="shared" si="818"/>
        <v/>
      </c>
      <c r="DN476" s="87">
        <f>IFERROR(DO476*(1-DCFactor)+Results!DP476*DCFactor,"")</f>
        <v>0.2762705882352941</v>
      </c>
      <c r="DO476" s="87">
        <f>(DFactor*Rounds*Number/2+SUM(BV$3:BV464))/(Rounds*Number/2+COUNT(BV$3:BV464))</f>
        <v>0.2656470588235294</v>
      </c>
      <c r="DP476" s="87">
        <f t="shared" si="758"/>
        <v>0.29599999999999999</v>
      </c>
      <c r="DQ476" s="84">
        <f t="shared" si="759"/>
        <v>0</v>
      </c>
      <c r="DR476" s="84">
        <f t="shared" si="760"/>
        <v>0</v>
      </c>
      <c r="DS476" s="87">
        <f t="shared" si="761"/>
        <v>0.33666666666666667</v>
      </c>
      <c r="DT476" s="87">
        <f t="shared" si="762"/>
        <v>0.33666666666666667</v>
      </c>
      <c r="DU476" s="87" t="str">
        <f t="shared" si="763"/>
        <v/>
      </c>
      <c r="DV476" s="86" t="str">
        <f t="shared" si="819"/>
        <v/>
      </c>
      <c r="DW476" s="86" t="str">
        <f t="shared" si="820"/>
        <v/>
      </c>
    </row>
    <row r="477" spans="1:127" x14ac:dyDescent="0.25">
      <c r="A477" s="69">
        <v>475</v>
      </c>
      <c r="B477" s="70" t="str">
        <f>DataEntry!C477</f>
        <v/>
      </c>
      <c r="C477" s="71">
        <f>COUNTIF(D$2:D477,D477)+COUNTIF(G$2:G477,D477)</f>
        <v>338</v>
      </c>
      <c r="D477" s="72" t="str">
        <f t="shared" si="721"/>
        <v/>
      </c>
      <c r="E477" s="70" t="str">
        <f>DataEntry!E477</f>
        <v/>
      </c>
      <c r="F477" s="71">
        <f>COUNTIF(D$2:D477,G477)+COUNTIF(G$2:G477,G477)</f>
        <v>338</v>
      </c>
      <c r="G477" s="72" t="str">
        <f t="shared" si="722"/>
        <v/>
      </c>
      <c r="H477" s="73" t="str">
        <f>DataEntry!G477</f>
        <v/>
      </c>
      <c r="I477" s="73" t="str">
        <f>DataEntry!H477</f>
        <v/>
      </c>
      <c r="J477" s="158" t="str">
        <f t="shared" si="720"/>
        <v/>
      </c>
      <c r="K477" s="156">
        <f t="shared" si="723"/>
        <v>0</v>
      </c>
      <c r="L477" s="224" t="str">
        <f t="shared" si="724"/>
        <v/>
      </c>
      <c r="M477" s="224" t="str">
        <f t="shared" si="725"/>
        <v/>
      </c>
      <c r="N477" s="236" t="str">
        <f t="shared" si="764"/>
        <v/>
      </c>
      <c r="O477" s="22" t="str">
        <f t="shared" si="765"/>
        <v>TG338</v>
      </c>
      <c r="P477" s="248" t="str">
        <f t="shared" si="726"/>
        <v/>
      </c>
      <c r="Q477" s="22" t="str">
        <f t="shared" si="766"/>
        <v>TG338</v>
      </c>
      <c r="R477" s="248" t="str">
        <f t="shared" si="727"/>
        <v/>
      </c>
      <c r="S477" s="74">
        <f t="shared" si="767"/>
        <v>0</v>
      </c>
      <c r="T477" s="75">
        <f t="shared" si="768"/>
        <v>0</v>
      </c>
      <c r="U477" s="76">
        <f t="shared" si="769"/>
        <v>0</v>
      </c>
      <c r="V477" s="74">
        <f t="shared" si="770"/>
        <v>0</v>
      </c>
      <c r="W477" s="75">
        <f t="shared" si="771"/>
        <v>0</v>
      </c>
      <c r="X477" s="76">
        <f t="shared" si="772"/>
        <v>0</v>
      </c>
      <c r="Y477" s="74">
        <f t="shared" si="773"/>
        <v>0</v>
      </c>
      <c r="Z477" s="75">
        <f t="shared" si="774"/>
        <v>0</v>
      </c>
      <c r="AA477" s="76">
        <f t="shared" si="775"/>
        <v>0</v>
      </c>
      <c r="AB477" s="74">
        <f t="shared" si="776"/>
        <v>0</v>
      </c>
      <c r="AC477" s="75">
        <f t="shared" si="777"/>
        <v>0</v>
      </c>
      <c r="AD477" s="76">
        <f t="shared" si="778"/>
        <v>0</v>
      </c>
      <c r="AE477" s="74">
        <f t="shared" si="779"/>
        <v>0</v>
      </c>
      <c r="AF477" s="75">
        <f t="shared" si="780"/>
        <v>0</v>
      </c>
      <c r="AG477" s="76">
        <f t="shared" si="781"/>
        <v>0</v>
      </c>
      <c r="AH477" s="74">
        <f t="shared" si="782"/>
        <v>0</v>
      </c>
      <c r="AI477" s="75">
        <f t="shared" si="783"/>
        <v>0</v>
      </c>
      <c r="AJ477" s="76">
        <f t="shared" si="784"/>
        <v>0</v>
      </c>
      <c r="AK477" s="74">
        <f t="shared" si="785"/>
        <v>0</v>
      </c>
      <c r="AL477" s="75">
        <f t="shared" si="786"/>
        <v>0</v>
      </c>
      <c r="AM477" s="76">
        <f t="shared" si="787"/>
        <v>0</v>
      </c>
      <c r="AN477" s="74">
        <f t="shared" si="788"/>
        <v>0</v>
      </c>
      <c r="AO477" s="75">
        <f t="shared" si="789"/>
        <v>0</v>
      </c>
      <c r="AP477" s="76">
        <f t="shared" si="790"/>
        <v>0</v>
      </c>
      <c r="AQ477" s="77" t="str">
        <f t="shared" si="728"/>
        <v/>
      </c>
      <c r="AR477" s="77" t="str">
        <f t="shared" si="791"/>
        <v/>
      </c>
      <c r="AS477" s="78" t="str">
        <f t="shared" si="792"/>
        <v/>
      </c>
      <c r="AT477" s="77" t="str">
        <f t="shared" si="793"/>
        <v/>
      </c>
      <c r="AU477" s="79">
        <f t="shared" si="821"/>
        <v>0.1</v>
      </c>
      <c r="AV477" s="139">
        <f>DataEntry!P477</f>
        <v>0</v>
      </c>
      <c r="AW477" s="80" t="str">
        <f t="shared" si="729"/>
        <v/>
      </c>
      <c r="AX477" s="80" t="str">
        <f t="shared" si="730"/>
        <v/>
      </c>
      <c r="AY477" s="80" t="str">
        <f t="shared" si="731"/>
        <v/>
      </c>
      <c r="AZ477" s="92" t="str">
        <f>DataEntry!I477</f>
        <v/>
      </c>
      <c r="BA477" s="93" t="str">
        <f>DataEntry!J477</f>
        <v/>
      </c>
      <c r="BB477" s="92" t="str">
        <f>DataEntry!K477</f>
        <v/>
      </c>
      <c r="BC477" s="93" t="str">
        <f>DataEntry!L477</f>
        <v/>
      </c>
      <c r="BD477" s="92" t="str">
        <f>DataEntry!M477</f>
        <v/>
      </c>
      <c r="BE477" s="93" t="str">
        <f>DataEntry!N477</f>
        <v/>
      </c>
      <c r="BF477" s="77" t="str">
        <f t="shared" si="794"/>
        <v/>
      </c>
      <c r="BG477" s="77" t="str">
        <f t="shared" si="795"/>
        <v/>
      </c>
      <c r="BH477" s="77" t="str">
        <f t="shared" si="796"/>
        <v/>
      </c>
      <c r="BI477" s="83">
        <f t="shared" si="797"/>
        <v>0</v>
      </c>
      <c r="BJ477" s="83">
        <f t="shared" si="798"/>
        <v>0</v>
      </c>
      <c r="BK477" s="83">
        <f t="shared" si="799"/>
        <v>0</v>
      </c>
      <c r="BL477" s="84" t="str">
        <f t="shared" si="732"/>
        <v/>
      </c>
      <c r="BM477" s="84" t="str">
        <f t="shared" si="733"/>
        <v/>
      </c>
      <c r="BN477" s="85" t="str">
        <f t="shared" si="800"/>
        <v/>
      </c>
      <c r="BO477" s="84" t="str">
        <f t="shared" si="734"/>
        <v/>
      </c>
      <c r="BP477" s="84" t="str">
        <f t="shared" si="735"/>
        <v/>
      </c>
      <c r="BQ477" s="84" t="str">
        <f t="shared" si="736"/>
        <v/>
      </c>
      <c r="BR477" s="84" t="str">
        <f t="shared" si="801"/>
        <v/>
      </c>
      <c r="BS477" s="84" t="str">
        <f t="shared" si="801"/>
        <v/>
      </c>
      <c r="BT477" s="84" t="str">
        <f t="shared" si="801"/>
        <v/>
      </c>
      <c r="BU477" s="86" t="str">
        <f t="shared" si="802"/>
        <v/>
      </c>
      <c r="BV477" s="86" t="str">
        <f t="shared" si="802"/>
        <v/>
      </c>
      <c r="BW477" s="86" t="str">
        <f t="shared" si="802"/>
        <v/>
      </c>
      <c r="BX477" s="86" t="str">
        <f t="shared" si="803"/>
        <v/>
      </c>
      <c r="BY477" s="86" t="str">
        <f t="shared" si="803"/>
        <v/>
      </c>
      <c r="BZ477" s="86" t="str">
        <f t="shared" si="803"/>
        <v/>
      </c>
      <c r="CA477" s="83">
        <f>IF(AND(DataEntry!B477&gt;=ExFrom,DataEntry!B477&lt;=ExTo),0,IF(AR477&lt;DS477,0,DB477))</f>
        <v>0</v>
      </c>
      <c r="CB477" s="83">
        <f>IF(AND(DataEntry!B477&gt;=ExFrom,DataEntry!B477&lt;=ExTo),0,IF(AT477&lt;DT477,0,DC477))</f>
        <v>0</v>
      </c>
      <c r="CC477" s="14" t="str">
        <f t="shared" si="804"/>
        <v/>
      </c>
      <c r="CD477" s="72" t="str">
        <f t="shared" si="737"/>
        <v/>
      </c>
      <c r="CE477" s="87" t="str">
        <f t="shared" si="805"/>
        <v/>
      </c>
      <c r="CF477" s="88">
        <f t="shared" si="806"/>
        <v>0</v>
      </c>
      <c r="CG477" s="88">
        <f t="shared" si="807"/>
        <v>0</v>
      </c>
      <c r="CH477" s="87" t="str">
        <f t="shared" si="808"/>
        <v/>
      </c>
      <c r="CI477" s="89">
        <f t="shared" si="738"/>
        <v>1</v>
      </c>
      <c r="CJ477" s="89">
        <f t="shared" si="739"/>
        <v>1</v>
      </c>
      <c r="CK477" s="157">
        <f t="shared" si="740"/>
        <v>0</v>
      </c>
      <c r="CL477" s="90">
        <f t="shared" si="741"/>
        <v>0</v>
      </c>
      <c r="CM477" s="157">
        <f t="shared" si="742"/>
        <v>0</v>
      </c>
      <c r="CN477" s="90">
        <f t="shared" si="743"/>
        <v>0</v>
      </c>
      <c r="CO477" s="157">
        <f t="shared" si="744"/>
        <v>0</v>
      </c>
      <c r="CP477" s="90">
        <f t="shared" si="745"/>
        <v>0</v>
      </c>
      <c r="CQ477" s="157">
        <f t="shared" si="746"/>
        <v>0</v>
      </c>
      <c r="CR477" s="90">
        <f t="shared" si="747"/>
        <v>0</v>
      </c>
      <c r="CS477" s="157">
        <f t="shared" si="748"/>
        <v>0</v>
      </c>
      <c r="CT477" s="90">
        <f t="shared" si="749"/>
        <v>0</v>
      </c>
      <c r="CU477" s="157">
        <f t="shared" si="750"/>
        <v>0</v>
      </c>
      <c r="CV477" s="90">
        <f t="shared" si="751"/>
        <v>0</v>
      </c>
      <c r="CW477" s="157">
        <f t="shared" si="752"/>
        <v>0</v>
      </c>
      <c r="CX477" s="90">
        <f t="shared" si="753"/>
        <v>0</v>
      </c>
      <c r="CY477" s="157">
        <f t="shared" si="754"/>
        <v>0</v>
      </c>
      <c r="CZ477" s="90">
        <f t="shared" si="755"/>
        <v>0</v>
      </c>
      <c r="DA477" s="94" t="str">
        <f>DataEntry!B477</f>
        <v/>
      </c>
      <c r="DB477" s="83">
        <f t="shared" si="756"/>
        <v>0</v>
      </c>
      <c r="DC477" s="83">
        <f t="shared" si="757"/>
        <v>0</v>
      </c>
      <c r="DD477" s="145" t="str">
        <f t="shared" si="809"/>
        <v/>
      </c>
      <c r="DE477" s="145" t="str">
        <f t="shared" si="810"/>
        <v/>
      </c>
      <c r="DF477" s="145" t="str">
        <f t="shared" si="811"/>
        <v/>
      </c>
      <c r="DG477" s="145" t="str">
        <f t="shared" si="812"/>
        <v/>
      </c>
      <c r="DH477" s="145" t="str">
        <f t="shared" si="813"/>
        <v/>
      </c>
      <c r="DI477" s="145" t="str">
        <f t="shared" si="814"/>
        <v/>
      </c>
      <c r="DJ477" s="83">
        <f t="shared" si="815"/>
        <v>0</v>
      </c>
      <c r="DK477" s="83">
        <f t="shared" si="816"/>
        <v>0</v>
      </c>
      <c r="DL477" s="84" t="str">
        <f t="shared" si="817"/>
        <v/>
      </c>
      <c r="DM477" s="14" t="str">
        <f t="shared" si="818"/>
        <v/>
      </c>
      <c r="DN477" s="87">
        <f>IFERROR(DO477*(1-DCFactor)+Results!DP477*DCFactor,"")</f>
        <v>0.2762705882352941</v>
      </c>
      <c r="DO477" s="87">
        <f>(DFactor*Rounds*Number/2+SUM(BV$3:BV465))/(Rounds*Number/2+COUNT(BV$3:BV465))</f>
        <v>0.2656470588235294</v>
      </c>
      <c r="DP477" s="87">
        <f t="shared" si="758"/>
        <v>0.29599999999999999</v>
      </c>
      <c r="DQ477" s="84">
        <f t="shared" si="759"/>
        <v>0</v>
      </c>
      <c r="DR477" s="84">
        <f t="shared" si="760"/>
        <v>0</v>
      </c>
      <c r="DS477" s="87">
        <f t="shared" si="761"/>
        <v>0.33666666666666667</v>
      </c>
      <c r="DT477" s="87">
        <f t="shared" si="762"/>
        <v>0.33666666666666667</v>
      </c>
      <c r="DU477" s="87" t="str">
        <f t="shared" si="763"/>
        <v/>
      </c>
      <c r="DV477" s="86" t="str">
        <f t="shared" si="819"/>
        <v/>
      </c>
      <c r="DW477" s="86" t="str">
        <f t="shared" si="820"/>
        <v/>
      </c>
    </row>
    <row r="478" spans="1:127" x14ac:dyDescent="0.25">
      <c r="A478" s="69">
        <v>476</v>
      </c>
      <c r="B478" s="70" t="str">
        <f>DataEntry!C478</f>
        <v/>
      </c>
      <c r="C478" s="71">
        <f>COUNTIF(D$2:D478,D478)+COUNTIF(G$2:G478,D478)</f>
        <v>340</v>
      </c>
      <c r="D478" s="72" t="str">
        <f t="shared" si="721"/>
        <v/>
      </c>
      <c r="E478" s="70" t="str">
        <f>DataEntry!E478</f>
        <v/>
      </c>
      <c r="F478" s="71">
        <f>COUNTIF(D$2:D478,G478)+COUNTIF(G$2:G478,G478)</f>
        <v>340</v>
      </c>
      <c r="G478" s="72" t="str">
        <f t="shared" si="722"/>
        <v/>
      </c>
      <c r="H478" s="73" t="str">
        <f>DataEntry!G478</f>
        <v/>
      </c>
      <c r="I478" s="73" t="str">
        <f>DataEntry!H478</f>
        <v/>
      </c>
      <c r="J478" s="158" t="str">
        <f t="shared" si="720"/>
        <v/>
      </c>
      <c r="K478" s="156">
        <f t="shared" si="723"/>
        <v>0</v>
      </c>
      <c r="L478" s="224" t="str">
        <f t="shared" si="724"/>
        <v/>
      </c>
      <c r="M478" s="224" t="str">
        <f t="shared" si="725"/>
        <v/>
      </c>
      <c r="N478" s="236" t="str">
        <f t="shared" si="764"/>
        <v/>
      </c>
      <c r="O478" s="22" t="str">
        <f t="shared" si="765"/>
        <v>TG340</v>
      </c>
      <c r="P478" s="248" t="str">
        <f t="shared" si="726"/>
        <v/>
      </c>
      <c r="Q478" s="22" t="str">
        <f t="shared" si="766"/>
        <v>TG340</v>
      </c>
      <c r="R478" s="248" t="str">
        <f t="shared" si="727"/>
        <v/>
      </c>
      <c r="S478" s="74">
        <f t="shared" si="767"/>
        <v>0</v>
      </c>
      <c r="T478" s="75">
        <f t="shared" si="768"/>
        <v>0</v>
      </c>
      <c r="U478" s="76">
        <f t="shared" si="769"/>
        <v>0</v>
      </c>
      <c r="V478" s="74">
        <f t="shared" si="770"/>
        <v>0</v>
      </c>
      <c r="W478" s="75">
        <f t="shared" si="771"/>
        <v>0</v>
      </c>
      <c r="X478" s="76">
        <f t="shared" si="772"/>
        <v>0</v>
      </c>
      <c r="Y478" s="74">
        <f t="shared" si="773"/>
        <v>0</v>
      </c>
      <c r="Z478" s="75">
        <f t="shared" si="774"/>
        <v>0</v>
      </c>
      <c r="AA478" s="76">
        <f t="shared" si="775"/>
        <v>0</v>
      </c>
      <c r="AB478" s="74">
        <f t="shared" si="776"/>
        <v>0</v>
      </c>
      <c r="AC478" s="75">
        <f t="shared" si="777"/>
        <v>0</v>
      </c>
      <c r="AD478" s="76">
        <f t="shared" si="778"/>
        <v>0</v>
      </c>
      <c r="AE478" s="74">
        <f t="shared" si="779"/>
        <v>0</v>
      </c>
      <c r="AF478" s="75">
        <f t="shared" si="780"/>
        <v>0</v>
      </c>
      <c r="AG478" s="76">
        <f t="shared" si="781"/>
        <v>0</v>
      </c>
      <c r="AH478" s="74">
        <f t="shared" si="782"/>
        <v>0</v>
      </c>
      <c r="AI478" s="75">
        <f t="shared" si="783"/>
        <v>0</v>
      </c>
      <c r="AJ478" s="76">
        <f t="shared" si="784"/>
        <v>0</v>
      </c>
      <c r="AK478" s="74">
        <f t="shared" si="785"/>
        <v>0</v>
      </c>
      <c r="AL478" s="75">
        <f t="shared" si="786"/>
        <v>0</v>
      </c>
      <c r="AM478" s="76">
        <f t="shared" si="787"/>
        <v>0</v>
      </c>
      <c r="AN478" s="74">
        <f t="shared" si="788"/>
        <v>0</v>
      </c>
      <c r="AO478" s="75">
        <f t="shared" si="789"/>
        <v>0</v>
      </c>
      <c r="AP478" s="76">
        <f t="shared" si="790"/>
        <v>0</v>
      </c>
      <c r="AQ478" s="77" t="str">
        <f t="shared" si="728"/>
        <v/>
      </c>
      <c r="AR478" s="77" t="str">
        <f t="shared" si="791"/>
        <v/>
      </c>
      <c r="AS478" s="78" t="str">
        <f t="shared" si="792"/>
        <v/>
      </c>
      <c r="AT478" s="77" t="str">
        <f t="shared" si="793"/>
        <v/>
      </c>
      <c r="AU478" s="79">
        <f t="shared" si="821"/>
        <v>0.1</v>
      </c>
      <c r="AV478" s="139">
        <f>DataEntry!P478</f>
        <v>0</v>
      </c>
      <c r="AW478" s="80" t="str">
        <f t="shared" si="729"/>
        <v/>
      </c>
      <c r="AX478" s="80" t="str">
        <f t="shared" si="730"/>
        <v/>
      </c>
      <c r="AY478" s="80" t="str">
        <f t="shared" si="731"/>
        <v/>
      </c>
      <c r="AZ478" s="92" t="str">
        <f>DataEntry!I478</f>
        <v/>
      </c>
      <c r="BA478" s="93" t="str">
        <f>DataEntry!J478</f>
        <v/>
      </c>
      <c r="BB478" s="92" t="str">
        <f>DataEntry!K478</f>
        <v/>
      </c>
      <c r="BC478" s="93" t="str">
        <f>DataEntry!L478</f>
        <v/>
      </c>
      <c r="BD478" s="92" t="str">
        <f>DataEntry!M478</f>
        <v/>
      </c>
      <c r="BE478" s="93" t="str">
        <f>DataEntry!N478</f>
        <v/>
      </c>
      <c r="BF478" s="77" t="str">
        <f t="shared" si="794"/>
        <v/>
      </c>
      <c r="BG478" s="77" t="str">
        <f t="shared" si="795"/>
        <v/>
      </c>
      <c r="BH478" s="77" t="str">
        <f t="shared" si="796"/>
        <v/>
      </c>
      <c r="BI478" s="83">
        <f t="shared" si="797"/>
        <v>0</v>
      </c>
      <c r="BJ478" s="83">
        <f t="shared" si="798"/>
        <v>0</v>
      </c>
      <c r="BK478" s="83">
        <f t="shared" si="799"/>
        <v>0</v>
      </c>
      <c r="BL478" s="84" t="str">
        <f t="shared" si="732"/>
        <v/>
      </c>
      <c r="BM478" s="84" t="str">
        <f t="shared" si="733"/>
        <v/>
      </c>
      <c r="BN478" s="85" t="str">
        <f t="shared" si="800"/>
        <v/>
      </c>
      <c r="BO478" s="84" t="str">
        <f t="shared" si="734"/>
        <v/>
      </c>
      <c r="BP478" s="84" t="str">
        <f t="shared" si="735"/>
        <v/>
      </c>
      <c r="BQ478" s="84" t="str">
        <f t="shared" si="736"/>
        <v/>
      </c>
      <c r="BR478" s="84" t="str">
        <f t="shared" si="801"/>
        <v/>
      </c>
      <c r="BS478" s="84" t="str">
        <f t="shared" si="801"/>
        <v/>
      </c>
      <c r="BT478" s="84" t="str">
        <f t="shared" si="801"/>
        <v/>
      </c>
      <c r="BU478" s="86" t="str">
        <f t="shared" si="802"/>
        <v/>
      </c>
      <c r="BV478" s="86" t="str">
        <f t="shared" si="802"/>
        <v/>
      </c>
      <c r="BW478" s="86" t="str">
        <f t="shared" si="802"/>
        <v/>
      </c>
      <c r="BX478" s="86" t="str">
        <f t="shared" si="803"/>
        <v/>
      </c>
      <c r="BY478" s="86" t="str">
        <f t="shared" si="803"/>
        <v/>
      </c>
      <c r="BZ478" s="86" t="str">
        <f t="shared" si="803"/>
        <v/>
      </c>
      <c r="CA478" s="83">
        <f>IF(AND(DataEntry!B478&gt;=ExFrom,DataEntry!B478&lt;=ExTo),0,IF(AR478&lt;DS478,0,DB478))</f>
        <v>0</v>
      </c>
      <c r="CB478" s="83">
        <f>IF(AND(DataEntry!B478&gt;=ExFrom,DataEntry!B478&lt;=ExTo),0,IF(AT478&lt;DT478,0,DC478))</f>
        <v>0</v>
      </c>
      <c r="CC478" s="14" t="str">
        <f t="shared" si="804"/>
        <v/>
      </c>
      <c r="CD478" s="72" t="str">
        <f t="shared" si="737"/>
        <v/>
      </c>
      <c r="CE478" s="87" t="str">
        <f t="shared" si="805"/>
        <v/>
      </c>
      <c r="CF478" s="88">
        <f t="shared" si="806"/>
        <v>0</v>
      </c>
      <c r="CG478" s="88">
        <f t="shared" si="807"/>
        <v>0</v>
      </c>
      <c r="CH478" s="87" t="str">
        <f t="shared" si="808"/>
        <v/>
      </c>
      <c r="CI478" s="89">
        <f t="shared" si="738"/>
        <v>1</v>
      </c>
      <c r="CJ478" s="89">
        <f t="shared" si="739"/>
        <v>1</v>
      </c>
      <c r="CK478" s="157">
        <f t="shared" si="740"/>
        <v>0</v>
      </c>
      <c r="CL478" s="90">
        <f t="shared" si="741"/>
        <v>0</v>
      </c>
      <c r="CM478" s="157">
        <f t="shared" si="742"/>
        <v>0</v>
      </c>
      <c r="CN478" s="90">
        <f t="shared" si="743"/>
        <v>0</v>
      </c>
      <c r="CO478" s="157">
        <f t="shared" si="744"/>
        <v>0</v>
      </c>
      <c r="CP478" s="90">
        <f t="shared" si="745"/>
        <v>0</v>
      </c>
      <c r="CQ478" s="157">
        <f t="shared" si="746"/>
        <v>0</v>
      </c>
      <c r="CR478" s="90">
        <f t="shared" si="747"/>
        <v>0</v>
      </c>
      <c r="CS478" s="157">
        <f t="shared" si="748"/>
        <v>0</v>
      </c>
      <c r="CT478" s="90">
        <f t="shared" si="749"/>
        <v>0</v>
      </c>
      <c r="CU478" s="157">
        <f t="shared" si="750"/>
        <v>0</v>
      </c>
      <c r="CV478" s="90">
        <f t="shared" si="751"/>
        <v>0</v>
      </c>
      <c r="CW478" s="157">
        <f t="shared" si="752"/>
        <v>0</v>
      </c>
      <c r="CX478" s="90">
        <f t="shared" si="753"/>
        <v>0</v>
      </c>
      <c r="CY478" s="157">
        <f t="shared" si="754"/>
        <v>0</v>
      </c>
      <c r="CZ478" s="90">
        <f t="shared" si="755"/>
        <v>0</v>
      </c>
      <c r="DA478" s="94" t="str">
        <f>DataEntry!B478</f>
        <v/>
      </c>
      <c r="DB478" s="83">
        <f t="shared" si="756"/>
        <v>0</v>
      </c>
      <c r="DC478" s="83">
        <f t="shared" si="757"/>
        <v>0</v>
      </c>
      <c r="DD478" s="145" t="str">
        <f t="shared" si="809"/>
        <v/>
      </c>
      <c r="DE478" s="145" t="str">
        <f t="shared" si="810"/>
        <v/>
      </c>
      <c r="DF478" s="145" t="str">
        <f t="shared" si="811"/>
        <v/>
      </c>
      <c r="DG478" s="145" t="str">
        <f t="shared" si="812"/>
        <v/>
      </c>
      <c r="DH478" s="145" t="str">
        <f t="shared" si="813"/>
        <v/>
      </c>
      <c r="DI478" s="145" t="str">
        <f t="shared" si="814"/>
        <v/>
      </c>
      <c r="DJ478" s="83">
        <f t="shared" si="815"/>
        <v>0</v>
      </c>
      <c r="DK478" s="83">
        <f t="shared" si="816"/>
        <v>0</v>
      </c>
      <c r="DL478" s="84" t="str">
        <f t="shared" si="817"/>
        <v/>
      </c>
      <c r="DM478" s="14" t="str">
        <f t="shared" si="818"/>
        <v/>
      </c>
      <c r="DN478" s="87">
        <f>IFERROR(DO478*(1-DCFactor)+Results!DP478*DCFactor,"")</f>
        <v>0.2762705882352941</v>
      </c>
      <c r="DO478" s="87">
        <f>(DFactor*Rounds*Number/2+SUM(BV$3:BV466))/(Rounds*Number/2+COUNT(BV$3:BV466))</f>
        <v>0.2656470588235294</v>
      </c>
      <c r="DP478" s="87">
        <f t="shared" si="758"/>
        <v>0.29599999999999999</v>
      </c>
      <c r="DQ478" s="84">
        <f t="shared" si="759"/>
        <v>0</v>
      </c>
      <c r="DR478" s="84">
        <f t="shared" si="760"/>
        <v>0</v>
      </c>
      <c r="DS478" s="87">
        <f t="shared" si="761"/>
        <v>0.33666666666666667</v>
      </c>
      <c r="DT478" s="87">
        <f t="shared" si="762"/>
        <v>0.33666666666666667</v>
      </c>
      <c r="DU478" s="87" t="str">
        <f t="shared" si="763"/>
        <v/>
      </c>
      <c r="DV478" s="86" t="str">
        <f t="shared" si="819"/>
        <v/>
      </c>
      <c r="DW478" s="86" t="str">
        <f t="shared" si="820"/>
        <v/>
      </c>
    </row>
    <row r="479" spans="1:127" x14ac:dyDescent="0.25">
      <c r="A479" s="69">
        <v>477</v>
      </c>
      <c r="B479" s="70" t="str">
        <f>DataEntry!C479</f>
        <v/>
      </c>
      <c r="C479" s="71">
        <f>COUNTIF(D$2:D479,D479)+COUNTIF(G$2:G479,D479)</f>
        <v>342</v>
      </c>
      <c r="D479" s="72" t="str">
        <f t="shared" si="721"/>
        <v/>
      </c>
      <c r="E479" s="70" t="str">
        <f>DataEntry!E479</f>
        <v/>
      </c>
      <c r="F479" s="71">
        <f>COUNTIF(D$2:D479,G479)+COUNTIF(G$2:G479,G479)</f>
        <v>342</v>
      </c>
      <c r="G479" s="72" t="str">
        <f t="shared" si="722"/>
        <v/>
      </c>
      <c r="H479" s="73" t="str">
        <f>DataEntry!G479</f>
        <v/>
      </c>
      <c r="I479" s="73" t="str">
        <f>DataEntry!H479</f>
        <v/>
      </c>
      <c r="J479" s="158" t="str">
        <f t="shared" si="720"/>
        <v/>
      </c>
      <c r="K479" s="156">
        <f t="shared" si="723"/>
        <v>0</v>
      </c>
      <c r="L479" s="224" t="str">
        <f t="shared" si="724"/>
        <v/>
      </c>
      <c r="M479" s="224" t="str">
        <f t="shared" si="725"/>
        <v/>
      </c>
      <c r="N479" s="236" t="str">
        <f t="shared" si="764"/>
        <v/>
      </c>
      <c r="O479" s="22" t="str">
        <f t="shared" si="765"/>
        <v>TG342</v>
      </c>
      <c r="P479" s="248" t="str">
        <f t="shared" si="726"/>
        <v/>
      </c>
      <c r="Q479" s="22" t="str">
        <f t="shared" si="766"/>
        <v>TG342</v>
      </c>
      <c r="R479" s="248" t="str">
        <f t="shared" si="727"/>
        <v/>
      </c>
      <c r="S479" s="74">
        <f t="shared" si="767"/>
        <v>0</v>
      </c>
      <c r="T479" s="75">
        <f t="shared" si="768"/>
        <v>0</v>
      </c>
      <c r="U479" s="76">
        <f t="shared" si="769"/>
        <v>0</v>
      </c>
      <c r="V479" s="74">
        <f t="shared" si="770"/>
        <v>0</v>
      </c>
      <c r="W479" s="75">
        <f t="shared" si="771"/>
        <v>0</v>
      </c>
      <c r="X479" s="76">
        <f t="shared" si="772"/>
        <v>0</v>
      </c>
      <c r="Y479" s="74">
        <f t="shared" si="773"/>
        <v>0</v>
      </c>
      <c r="Z479" s="75">
        <f t="shared" si="774"/>
        <v>0</v>
      </c>
      <c r="AA479" s="76">
        <f t="shared" si="775"/>
        <v>0</v>
      </c>
      <c r="AB479" s="74">
        <f t="shared" si="776"/>
        <v>0</v>
      </c>
      <c r="AC479" s="75">
        <f t="shared" si="777"/>
        <v>0</v>
      </c>
      <c r="AD479" s="76">
        <f t="shared" si="778"/>
        <v>0</v>
      </c>
      <c r="AE479" s="74">
        <f t="shared" si="779"/>
        <v>0</v>
      </c>
      <c r="AF479" s="75">
        <f t="shared" si="780"/>
        <v>0</v>
      </c>
      <c r="AG479" s="76">
        <f t="shared" si="781"/>
        <v>0</v>
      </c>
      <c r="AH479" s="74">
        <f t="shared" si="782"/>
        <v>0</v>
      </c>
      <c r="AI479" s="75">
        <f t="shared" si="783"/>
        <v>0</v>
      </c>
      <c r="AJ479" s="76">
        <f t="shared" si="784"/>
        <v>0</v>
      </c>
      <c r="AK479" s="74">
        <f t="shared" si="785"/>
        <v>0</v>
      </c>
      <c r="AL479" s="75">
        <f t="shared" si="786"/>
        <v>0</v>
      </c>
      <c r="AM479" s="76">
        <f t="shared" si="787"/>
        <v>0</v>
      </c>
      <c r="AN479" s="74">
        <f t="shared" si="788"/>
        <v>0</v>
      </c>
      <c r="AO479" s="75">
        <f t="shared" si="789"/>
        <v>0</v>
      </c>
      <c r="AP479" s="76">
        <f t="shared" si="790"/>
        <v>0</v>
      </c>
      <c r="AQ479" s="77" t="str">
        <f t="shared" si="728"/>
        <v/>
      </c>
      <c r="AR479" s="77" t="str">
        <f t="shared" si="791"/>
        <v/>
      </c>
      <c r="AS479" s="78" t="str">
        <f t="shared" si="792"/>
        <v/>
      </c>
      <c r="AT479" s="77" t="str">
        <f t="shared" si="793"/>
        <v/>
      </c>
      <c r="AU479" s="79">
        <f t="shared" si="821"/>
        <v>0.1</v>
      </c>
      <c r="AV479" s="139">
        <f>DataEntry!P479</f>
        <v>0</v>
      </c>
      <c r="AW479" s="80" t="str">
        <f t="shared" si="729"/>
        <v/>
      </c>
      <c r="AX479" s="80" t="str">
        <f t="shared" si="730"/>
        <v/>
      </c>
      <c r="AY479" s="80" t="str">
        <f t="shared" si="731"/>
        <v/>
      </c>
      <c r="AZ479" s="92" t="str">
        <f>DataEntry!I479</f>
        <v/>
      </c>
      <c r="BA479" s="93" t="str">
        <f>DataEntry!J479</f>
        <v/>
      </c>
      <c r="BB479" s="92" t="str">
        <f>DataEntry!K479</f>
        <v/>
      </c>
      <c r="BC479" s="93" t="str">
        <f>DataEntry!L479</f>
        <v/>
      </c>
      <c r="BD479" s="92" t="str">
        <f>DataEntry!M479</f>
        <v/>
      </c>
      <c r="BE479" s="93" t="str">
        <f>DataEntry!N479</f>
        <v/>
      </c>
      <c r="BF479" s="77" t="str">
        <f t="shared" si="794"/>
        <v/>
      </c>
      <c r="BG479" s="77" t="str">
        <f t="shared" si="795"/>
        <v/>
      </c>
      <c r="BH479" s="77" t="str">
        <f t="shared" si="796"/>
        <v/>
      </c>
      <c r="BI479" s="83">
        <f t="shared" si="797"/>
        <v>0</v>
      </c>
      <c r="BJ479" s="83">
        <f t="shared" si="798"/>
        <v>0</v>
      </c>
      <c r="BK479" s="83">
        <f t="shared" si="799"/>
        <v>0</v>
      </c>
      <c r="BL479" s="84" t="str">
        <f t="shared" si="732"/>
        <v/>
      </c>
      <c r="BM479" s="84" t="str">
        <f t="shared" si="733"/>
        <v/>
      </c>
      <c r="BN479" s="85" t="str">
        <f t="shared" si="800"/>
        <v/>
      </c>
      <c r="BO479" s="84" t="str">
        <f t="shared" si="734"/>
        <v/>
      </c>
      <c r="BP479" s="84" t="str">
        <f t="shared" si="735"/>
        <v/>
      </c>
      <c r="BQ479" s="84" t="str">
        <f t="shared" si="736"/>
        <v/>
      </c>
      <c r="BR479" s="84" t="str">
        <f t="shared" si="801"/>
        <v/>
      </c>
      <c r="BS479" s="84" t="str">
        <f t="shared" si="801"/>
        <v/>
      </c>
      <c r="BT479" s="84" t="str">
        <f t="shared" si="801"/>
        <v/>
      </c>
      <c r="BU479" s="86" t="str">
        <f t="shared" si="802"/>
        <v/>
      </c>
      <c r="BV479" s="86" t="str">
        <f t="shared" si="802"/>
        <v/>
      </c>
      <c r="BW479" s="86" t="str">
        <f t="shared" si="802"/>
        <v/>
      </c>
      <c r="BX479" s="86" t="str">
        <f t="shared" si="803"/>
        <v/>
      </c>
      <c r="BY479" s="86" t="str">
        <f t="shared" si="803"/>
        <v/>
      </c>
      <c r="BZ479" s="86" t="str">
        <f t="shared" si="803"/>
        <v/>
      </c>
      <c r="CA479" s="83">
        <f>IF(AND(DataEntry!B479&gt;=ExFrom,DataEntry!B479&lt;=ExTo),0,IF(AR479&lt;DS479,0,DB479))</f>
        <v>0</v>
      </c>
      <c r="CB479" s="83">
        <f>IF(AND(DataEntry!B479&gt;=ExFrom,DataEntry!B479&lt;=ExTo),0,IF(AT479&lt;DT479,0,DC479))</f>
        <v>0</v>
      </c>
      <c r="CC479" s="14" t="str">
        <f t="shared" si="804"/>
        <v/>
      </c>
      <c r="CD479" s="72" t="str">
        <f t="shared" si="737"/>
        <v/>
      </c>
      <c r="CE479" s="87" t="str">
        <f t="shared" si="805"/>
        <v/>
      </c>
      <c r="CF479" s="88">
        <f t="shared" si="806"/>
        <v>0</v>
      </c>
      <c r="CG479" s="88">
        <f t="shared" si="807"/>
        <v>0</v>
      </c>
      <c r="CH479" s="87" t="str">
        <f t="shared" si="808"/>
        <v/>
      </c>
      <c r="CI479" s="89">
        <f t="shared" si="738"/>
        <v>1</v>
      </c>
      <c r="CJ479" s="89">
        <f t="shared" si="739"/>
        <v>1</v>
      </c>
      <c r="CK479" s="157">
        <f t="shared" si="740"/>
        <v>0</v>
      </c>
      <c r="CL479" s="90">
        <f t="shared" si="741"/>
        <v>0</v>
      </c>
      <c r="CM479" s="157">
        <f t="shared" si="742"/>
        <v>0</v>
      </c>
      <c r="CN479" s="90">
        <f t="shared" si="743"/>
        <v>0</v>
      </c>
      <c r="CO479" s="157">
        <f t="shared" si="744"/>
        <v>0</v>
      </c>
      <c r="CP479" s="90">
        <f t="shared" si="745"/>
        <v>0</v>
      </c>
      <c r="CQ479" s="157">
        <f t="shared" si="746"/>
        <v>0</v>
      </c>
      <c r="CR479" s="90">
        <f t="shared" si="747"/>
        <v>0</v>
      </c>
      <c r="CS479" s="157">
        <f t="shared" si="748"/>
        <v>0</v>
      </c>
      <c r="CT479" s="90">
        <f t="shared" si="749"/>
        <v>0</v>
      </c>
      <c r="CU479" s="157">
        <f t="shared" si="750"/>
        <v>0</v>
      </c>
      <c r="CV479" s="90">
        <f t="shared" si="751"/>
        <v>0</v>
      </c>
      <c r="CW479" s="157">
        <f t="shared" si="752"/>
        <v>0</v>
      </c>
      <c r="CX479" s="90">
        <f t="shared" si="753"/>
        <v>0</v>
      </c>
      <c r="CY479" s="157">
        <f t="shared" si="754"/>
        <v>0</v>
      </c>
      <c r="CZ479" s="90">
        <f t="shared" si="755"/>
        <v>0</v>
      </c>
      <c r="DA479" s="94" t="str">
        <f>DataEntry!B479</f>
        <v/>
      </c>
      <c r="DB479" s="83">
        <f t="shared" si="756"/>
        <v>0</v>
      </c>
      <c r="DC479" s="83">
        <f t="shared" si="757"/>
        <v>0</v>
      </c>
      <c r="DD479" s="145" t="str">
        <f t="shared" si="809"/>
        <v/>
      </c>
      <c r="DE479" s="145" t="str">
        <f t="shared" si="810"/>
        <v/>
      </c>
      <c r="DF479" s="145" t="str">
        <f t="shared" si="811"/>
        <v/>
      </c>
      <c r="DG479" s="145" t="str">
        <f t="shared" si="812"/>
        <v/>
      </c>
      <c r="DH479" s="145" t="str">
        <f t="shared" si="813"/>
        <v/>
      </c>
      <c r="DI479" s="145" t="str">
        <f t="shared" si="814"/>
        <v/>
      </c>
      <c r="DJ479" s="83">
        <f t="shared" si="815"/>
        <v>0</v>
      </c>
      <c r="DK479" s="83">
        <f t="shared" si="816"/>
        <v>0</v>
      </c>
      <c r="DL479" s="84" t="str">
        <f t="shared" si="817"/>
        <v/>
      </c>
      <c r="DM479" s="14" t="str">
        <f t="shared" si="818"/>
        <v/>
      </c>
      <c r="DN479" s="87">
        <f>IFERROR(DO479*(1-DCFactor)+Results!DP479*DCFactor,"")</f>
        <v>0.2762705882352941</v>
      </c>
      <c r="DO479" s="87">
        <f>(DFactor*Rounds*Number/2+SUM(BV$3:BV467))/(Rounds*Number/2+COUNT(BV$3:BV467))</f>
        <v>0.2656470588235294</v>
      </c>
      <c r="DP479" s="87">
        <f t="shared" si="758"/>
        <v>0.29599999999999999</v>
      </c>
      <c r="DQ479" s="84">
        <f t="shared" si="759"/>
        <v>0</v>
      </c>
      <c r="DR479" s="84">
        <f t="shared" si="760"/>
        <v>0</v>
      </c>
      <c r="DS479" s="87">
        <f t="shared" si="761"/>
        <v>0.33666666666666667</v>
      </c>
      <c r="DT479" s="87">
        <f t="shared" si="762"/>
        <v>0.33666666666666667</v>
      </c>
      <c r="DU479" s="87" t="str">
        <f t="shared" si="763"/>
        <v/>
      </c>
      <c r="DV479" s="86" t="str">
        <f t="shared" si="819"/>
        <v/>
      </c>
      <c r="DW479" s="86" t="str">
        <f t="shared" si="820"/>
        <v/>
      </c>
    </row>
    <row r="480" spans="1:127" x14ac:dyDescent="0.25">
      <c r="A480" s="69">
        <v>478</v>
      </c>
      <c r="B480" s="70" t="str">
        <f>DataEntry!C480</f>
        <v/>
      </c>
      <c r="C480" s="71">
        <f>COUNTIF(D$2:D480,D480)+COUNTIF(G$2:G480,D480)</f>
        <v>344</v>
      </c>
      <c r="D480" s="72" t="str">
        <f t="shared" si="721"/>
        <v/>
      </c>
      <c r="E480" s="70" t="str">
        <f>DataEntry!E480</f>
        <v/>
      </c>
      <c r="F480" s="71">
        <f>COUNTIF(D$2:D480,G480)+COUNTIF(G$2:G480,G480)</f>
        <v>344</v>
      </c>
      <c r="G480" s="72" t="str">
        <f t="shared" si="722"/>
        <v/>
      </c>
      <c r="H480" s="73" t="str">
        <f>DataEntry!G480</f>
        <v/>
      </c>
      <c r="I480" s="73" t="str">
        <f>DataEntry!H480</f>
        <v/>
      </c>
      <c r="J480" s="158" t="str">
        <f t="shared" si="720"/>
        <v/>
      </c>
      <c r="K480" s="156">
        <f t="shared" si="723"/>
        <v>0</v>
      </c>
      <c r="L480" s="224" t="str">
        <f t="shared" si="724"/>
        <v/>
      </c>
      <c r="M480" s="224" t="str">
        <f t="shared" si="725"/>
        <v/>
      </c>
      <c r="N480" s="236" t="str">
        <f t="shared" si="764"/>
        <v/>
      </c>
      <c r="O480" s="22" t="str">
        <f t="shared" si="765"/>
        <v>TG344</v>
      </c>
      <c r="P480" s="248" t="str">
        <f t="shared" si="726"/>
        <v/>
      </c>
      <c r="Q480" s="22" t="str">
        <f t="shared" si="766"/>
        <v>TG344</v>
      </c>
      <c r="R480" s="248" t="str">
        <f t="shared" si="727"/>
        <v/>
      </c>
      <c r="S480" s="74">
        <f t="shared" si="767"/>
        <v>0</v>
      </c>
      <c r="T480" s="75">
        <f t="shared" si="768"/>
        <v>0</v>
      </c>
      <c r="U480" s="76">
        <f t="shared" si="769"/>
        <v>0</v>
      </c>
      <c r="V480" s="74">
        <f t="shared" si="770"/>
        <v>0</v>
      </c>
      <c r="W480" s="75">
        <f t="shared" si="771"/>
        <v>0</v>
      </c>
      <c r="X480" s="76">
        <f t="shared" si="772"/>
        <v>0</v>
      </c>
      <c r="Y480" s="74">
        <f t="shared" si="773"/>
        <v>0</v>
      </c>
      <c r="Z480" s="75">
        <f t="shared" si="774"/>
        <v>0</v>
      </c>
      <c r="AA480" s="76">
        <f t="shared" si="775"/>
        <v>0</v>
      </c>
      <c r="AB480" s="74">
        <f t="shared" si="776"/>
        <v>0</v>
      </c>
      <c r="AC480" s="75">
        <f t="shared" si="777"/>
        <v>0</v>
      </c>
      <c r="AD480" s="76">
        <f t="shared" si="778"/>
        <v>0</v>
      </c>
      <c r="AE480" s="74">
        <f t="shared" si="779"/>
        <v>0</v>
      </c>
      <c r="AF480" s="75">
        <f t="shared" si="780"/>
        <v>0</v>
      </c>
      <c r="AG480" s="76">
        <f t="shared" si="781"/>
        <v>0</v>
      </c>
      <c r="AH480" s="74">
        <f t="shared" si="782"/>
        <v>0</v>
      </c>
      <c r="AI480" s="75">
        <f t="shared" si="783"/>
        <v>0</v>
      </c>
      <c r="AJ480" s="76">
        <f t="shared" si="784"/>
        <v>0</v>
      </c>
      <c r="AK480" s="74">
        <f t="shared" si="785"/>
        <v>0</v>
      </c>
      <c r="AL480" s="75">
        <f t="shared" si="786"/>
        <v>0</v>
      </c>
      <c r="AM480" s="76">
        <f t="shared" si="787"/>
        <v>0</v>
      </c>
      <c r="AN480" s="74">
        <f t="shared" si="788"/>
        <v>0</v>
      </c>
      <c r="AO480" s="75">
        <f t="shared" si="789"/>
        <v>0</v>
      </c>
      <c r="AP480" s="76">
        <f t="shared" si="790"/>
        <v>0</v>
      </c>
      <c r="AQ480" s="77" t="str">
        <f t="shared" si="728"/>
        <v/>
      </c>
      <c r="AR480" s="77" t="str">
        <f t="shared" si="791"/>
        <v/>
      </c>
      <c r="AS480" s="78" t="str">
        <f t="shared" si="792"/>
        <v/>
      </c>
      <c r="AT480" s="77" t="str">
        <f t="shared" si="793"/>
        <v/>
      </c>
      <c r="AU480" s="79">
        <f t="shared" si="821"/>
        <v>0.1</v>
      </c>
      <c r="AV480" s="139">
        <f>DataEntry!P480</f>
        <v>0</v>
      </c>
      <c r="AW480" s="80" t="str">
        <f t="shared" si="729"/>
        <v/>
      </c>
      <c r="AX480" s="80" t="str">
        <f t="shared" si="730"/>
        <v/>
      </c>
      <c r="AY480" s="80" t="str">
        <f t="shared" si="731"/>
        <v/>
      </c>
      <c r="AZ480" s="92" t="str">
        <f>DataEntry!I480</f>
        <v/>
      </c>
      <c r="BA480" s="93" t="str">
        <f>DataEntry!J480</f>
        <v/>
      </c>
      <c r="BB480" s="92" t="str">
        <f>DataEntry!K480</f>
        <v/>
      </c>
      <c r="BC480" s="93" t="str">
        <f>DataEntry!L480</f>
        <v/>
      </c>
      <c r="BD480" s="92" t="str">
        <f>DataEntry!M480</f>
        <v/>
      </c>
      <c r="BE480" s="93" t="str">
        <f>DataEntry!N480</f>
        <v/>
      </c>
      <c r="BF480" s="77" t="str">
        <f t="shared" si="794"/>
        <v/>
      </c>
      <c r="BG480" s="77" t="str">
        <f t="shared" si="795"/>
        <v/>
      </c>
      <c r="BH480" s="77" t="str">
        <f t="shared" si="796"/>
        <v/>
      </c>
      <c r="BI480" s="83">
        <f t="shared" si="797"/>
        <v>0</v>
      </c>
      <c r="BJ480" s="83">
        <f t="shared" si="798"/>
        <v>0</v>
      </c>
      <c r="BK480" s="83">
        <f t="shared" si="799"/>
        <v>0</v>
      </c>
      <c r="BL480" s="84" t="str">
        <f t="shared" si="732"/>
        <v/>
      </c>
      <c r="BM480" s="84" t="str">
        <f t="shared" si="733"/>
        <v/>
      </c>
      <c r="BN480" s="85" t="str">
        <f t="shared" si="800"/>
        <v/>
      </c>
      <c r="BO480" s="84" t="str">
        <f t="shared" si="734"/>
        <v/>
      </c>
      <c r="BP480" s="84" t="str">
        <f t="shared" si="735"/>
        <v/>
      </c>
      <c r="BQ480" s="84" t="str">
        <f t="shared" si="736"/>
        <v/>
      </c>
      <c r="BR480" s="84" t="str">
        <f t="shared" si="801"/>
        <v/>
      </c>
      <c r="BS480" s="84" t="str">
        <f t="shared" si="801"/>
        <v/>
      </c>
      <c r="BT480" s="84" t="str">
        <f t="shared" si="801"/>
        <v/>
      </c>
      <c r="BU480" s="86" t="str">
        <f t="shared" si="802"/>
        <v/>
      </c>
      <c r="BV480" s="86" t="str">
        <f t="shared" si="802"/>
        <v/>
      </c>
      <c r="BW480" s="86" t="str">
        <f t="shared" si="802"/>
        <v/>
      </c>
      <c r="BX480" s="86" t="str">
        <f t="shared" si="803"/>
        <v/>
      </c>
      <c r="BY480" s="86" t="str">
        <f t="shared" si="803"/>
        <v/>
      </c>
      <c r="BZ480" s="86" t="str">
        <f t="shared" si="803"/>
        <v/>
      </c>
      <c r="CA480" s="83">
        <f>IF(AND(DataEntry!B480&gt;=ExFrom,DataEntry!B480&lt;=ExTo),0,IF(AR480&lt;DS480,0,DB480))</f>
        <v>0</v>
      </c>
      <c r="CB480" s="83">
        <f>IF(AND(DataEntry!B480&gt;=ExFrom,DataEntry!B480&lt;=ExTo),0,IF(AT480&lt;DT480,0,DC480))</f>
        <v>0</v>
      </c>
      <c r="CC480" s="14" t="str">
        <f t="shared" si="804"/>
        <v/>
      </c>
      <c r="CD480" s="72" t="str">
        <f t="shared" si="737"/>
        <v/>
      </c>
      <c r="CE480" s="87" t="str">
        <f t="shared" si="805"/>
        <v/>
      </c>
      <c r="CF480" s="88">
        <f t="shared" si="806"/>
        <v>0</v>
      </c>
      <c r="CG480" s="88">
        <f t="shared" si="807"/>
        <v>0</v>
      </c>
      <c r="CH480" s="87" t="str">
        <f t="shared" si="808"/>
        <v/>
      </c>
      <c r="CI480" s="89">
        <f t="shared" si="738"/>
        <v>1</v>
      </c>
      <c r="CJ480" s="89">
        <f t="shared" si="739"/>
        <v>1</v>
      </c>
      <c r="CK480" s="157">
        <f t="shared" si="740"/>
        <v>0</v>
      </c>
      <c r="CL480" s="90">
        <f t="shared" si="741"/>
        <v>0</v>
      </c>
      <c r="CM480" s="157">
        <f t="shared" si="742"/>
        <v>0</v>
      </c>
      <c r="CN480" s="90">
        <f t="shared" si="743"/>
        <v>0</v>
      </c>
      <c r="CO480" s="157">
        <f t="shared" si="744"/>
        <v>0</v>
      </c>
      <c r="CP480" s="90">
        <f t="shared" si="745"/>
        <v>0</v>
      </c>
      <c r="CQ480" s="157">
        <f t="shared" si="746"/>
        <v>0</v>
      </c>
      <c r="CR480" s="90">
        <f t="shared" si="747"/>
        <v>0</v>
      </c>
      <c r="CS480" s="157">
        <f t="shared" si="748"/>
        <v>0</v>
      </c>
      <c r="CT480" s="90">
        <f t="shared" si="749"/>
        <v>0</v>
      </c>
      <c r="CU480" s="157">
        <f t="shared" si="750"/>
        <v>0</v>
      </c>
      <c r="CV480" s="90">
        <f t="shared" si="751"/>
        <v>0</v>
      </c>
      <c r="CW480" s="157">
        <f t="shared" si="752"/>
        <v>0</v>
      </c>
      <c r="CX480" s="90">
        <f t="shared" si="753"/>
        <v>0</v>
      </c>
      <c r="CY480" s="157">
        <f t="shared" si="754"/>
        <v>0</v>
      </c>
      <c r="CZ480" s="90">
        <f t="shared" si="755"/>
        <v>0</v>
      </c>
      <c r="DA480" s="94" t="str">
        <f>DataEntry!B480</f>
        <v/>
      </c>
      <c r="DB480" s="83">
        <f t="shared" si="756"/>
        <v>0</v>
      </c>
      <c r="DC480" s="83">
        <f t="shared" si="757"/>
        <v>0</v>
      </c>
      <c r="DD480" s="145" t="str">
        <f t="shared" si="809"/>
        <v/>
      </c>
      <c r="DE480" s="145" t="str">
        <f t="shared" si="810"/>
        <v/>
      </c>
      <c r="DF480" s="145" t="str">
        <f t="shared" si="811"/>
        <v/>
      </c>
      <c r="DG480" s="145" t="str">
        <f t="shared" si="812"/>
        <v/>
      </c>
      <c r="DH480" s="145" t="str">
        <f t="shared" si="813"/>
        <v/>
      </c>
      <c r="DI480" s="145" t="str">
        <f t="shared" si="814"/>
        <v/>
      </c>
      <c r="DJ480" s="83">
        <f t="shared" si="815"/>
        <v>0</v>
      </c>
      <c r="DK480" s="83">
        <f t="shared" si="816"/>
        <v>0</v>
      </c>
      <c r="DL480" s="84" t="str">
        <f t="shared" si="817"/>
        <v/>
      </c>
      <c r="DM480" s="14" t="str">
        <f t="shared" si="818"/>
        <v/>
      </c>
      <c r="DN480" s="87">
        <f>IFERROR(DO480*(1-DCFactor)+Results!DP480*DCFactor,"")</f>
        <v>0.2762705882352941</v>
      </c>
      <c r="DO480" s="87">
        <f>(DFactor*Rounds*Number/2+SUM(BV$3:BV468))/(Rounds*Number/2+COUNT(BV$3:BV468))</f>
        <v>0.2656470588235294</v>
      </c>
      <c r="DP480" s="87">
        <f t="shared" si="758"/>
        <v>0.29599999999999999</v>
      </c>
      <c r="DQ480" s="84">
        <f t="shared" si="759"/>
        <v>0</v>
      </c>
      <c r="DR480" s="84">
        <f t="shared" si="760"/>
        <v>0</v>
      </c>
      <c r="DS480" s="87">
        <f t="shared" si="761"/>
        <v>0.33666666666666667</v>
      </c>
      <c r="DT480" s="87">
        <f t="shared" si="762"/>
        <v>0.33666666666666667</v>
      </c>
      <c r="DU480" s="87" t="str">
        <f t="shared" si="763"/>
        <v/>
      </c>
      <c r="DV480" s="86" t="str">
        <f t="shared" si="819"/>
        <v/>
      </c>
      <c r="DW480" s="86" t="str">
        <f t="shared" si="820"/>
        <v/>
      </c>
    </row>
    <row r="481" spans="1:127" x14ac:dyDescent="0.25">
      <c r="A481" s="69">
        <v>479</v>
      </c>
      <c r="B481" s="70" t="str">
        <f>DataEntry!C481</f>
        <v/>
      </c>
      <c r="C481" s="71">
        <f>COUNTIF(D$2:D481,D481)+COUNTIF(G$2:G481,D481)</f>
        <v>346</v>
      </c>
      <c r="D481" s="72" t="str">
        <f t="shared" si="721"/>
        <v/>
      </c>
      <c r="E481" s="70" t="str">
        <f>DataEntry!E481</f>
        <v/>
      </c>
      <c r="F481" s="71">
        <f>COUNTIF(D$2:D481,G481)+COUNTIF(G$2:G481,G481)</f>
        <v>346</v>
      </c>
      <c r="G481" s="72" t="str">
        <f t="shared" si="722"/>
        <v/>
      </c>
      <c r="H481" s="73" t="str">
        <f>DataEntry!G481</f>
        <v/>
      </c>
      <c r="I481" s="73" t="str">
        <f>DataEntry!H481</f>
        <v/>
      </c>
      <c r="J481" s="158" t="str">
        <f t="shared" si="720"/>
        <v/>
      </c>
      <c r="K481" s="156">
        <f t="shared" si="723"/>
        <v>0</v>
      </c>
      <c r="L481" s="224" t="str">
        <f t="shared" si="724"/>
        <v/>
      </c>
      <c r="M481" s="224" t="str">
        <f t="shared" si="725"/>
        <v/>
      </c>
      <c r="N481" s="236" t="str">
        <f t="shared" si="764"/>
        <v/>
      </c>
      <c r="O481" s="22" t="str">
        <f t="shared" si="765"/>
        <v>TG346</v>
      </c>
      <c r="P481" s="248" t="str">
        <f t="shared" si="726"/>
        <v/>
      </c>
      <c r="Q481" s="22" t="str">
        <f t="shared" si="766"/>
        <v>TG346</v>
      </c>
      <c r="R481" s="248" t="str">
        <f t="shared" si="727"/>
        <v/>
      </c>
      <c r="S481" s="74">
        <f t="shared" si="767"/>
        <v>0</v>
      </c>
      <c r="T481" s="75">
        <f t="shared" si="768"/>
        <v>0</v>
      </c>
      <c r="U481" s="76">
        <f t="shared" si="769"/>
        <v>0</v>
      </c>
      <c r="V481" s="74">
        <f t="shared" si="770"/>
        <v>0</v>
      </c>
      <c r="W481" s="75">
        <f t="shared" si="771"/>
        <v>0</v>
      </c>
      <c r="X481" s="76">
        <f t="shared" si="772"/>
        <v>0</v>
      </c>
      <c r="Y481" s="74">
        <f t="shared" si="773"/>
        <v>0</v>
      </c>
      <c r="Z481" s="75">
        <f t="shared" si="774"/>
        <v>0</v>
      </c>
      <c r="AA481" s="76">
        <f t="shared" si="775"/>
        <v>0</v>
      </c>
      <c r="AB481" s="74">
        <f t="shared" si="776"/>
        <v>0</v>
      </c>
      <c r="AC481" s="75">
        <f t="shared" si="777"/>
        <v>0</v>
      </c>
      <c r="AD481" s="76">
        <f t="shared" si="778"/>
        <v>0</v>
      </c>
      <c r="AE481" s="74">
        <f t="shared" si="779"/>
        <v>0</v>
      </c>
      <c r="AF481" s="75">
        <f t="shared" si="780"/>
        <v>0</v>
      </c>
      <c r="AG481" s="76">
        <f t="shared" si="781"/>
        <v>0</v>
      </c>
      <c r="AH481" s="74">
        <f t="shared" si="782"/>
        <v>0</v>
      </c>
      <c r="AI481" s="75">
        <f t="shared" si="783"/>
        <v>0</v>
      </c>
      <c r="AJ481" s="76">
        <f t="shared" si="784"/>
        <v>0</v>
      </c>
      <c r="AK481" s="74">
        <f t="shared" si="785"/>
        <v>0</v>
      </c>
      <c r="AL481" s="75">
        <f t="shared" si="786"/>
        <v>0</v>
      </c>
      <c r="AM481" s="76">
        <f t="shared" si="787"/>
        <v>0</v>
      </c>
      <c r="AN481" s="74">
        <f t="shared" si="788"/>
        <v>0</v>
      </c>
      <c r="AO481" s="75">
        <f t="shared" si="789"/>
        <v>0</v>
      </c>
      <c r="AP481" s="76">
        <f t="shared" si="790"/>
        <v>0</v>
      </c>
      <c r="AQ481" s="77" t="str">
        <f t="shared" si="728"/>
        <v/>
      </c>
      <c r="AR481" s="77" t="str">
        <f t="shared" si="791"/>
        <v/>
      </c>
      <c r="AS481" s="78" t="str">
        <f t="shared" si="792"/>
        <v/>
      </c>
      <c r="AT481" s="77" t="str">
        <f t="shared" si="793"/>
        <v/>
      </c>
      <c r="AU481" s="79">
        <f t="shared" si="821"/>
        <v>0.1</v>
      </c>
      <c r="AV481" s="139">
        <f>DataEntry!P481</f>
        <v>0</v>
      </c>
      <c r="AW481" s="80" t="str">
        <f t="shared" si="729"/>
        <v/>
      </c>
      <c r="AX481" s="80" t="str">
        <f t="shared" si="730"/>
        <v/>
      </c>
      <c r="AY481" s="80" t="str">
        <f t="shared" si="731"/>
        <v/>
      </c>
      <c r="AZ481" s="92" t="str">
        <f>DataEntry!I481</f>
        <v/>
      </c>
      <c r="BA481" s="93" t="str">
        <f>DataEntry!J481</f>
        <v/>
      </c>
      <c r="BB481" s="92" t="str">
        <f>DataEntry!K481</f>
        <v/>
      </c>
      <c r="BC481" s="93" t="str">
        <f>DataEntry!L481</f>
        <v/>
      </c>
      <c r="BD481" s="92" t="str">
        <f>DataEntry!M481</f>
        <v/>
      </c>
      <c r="BE481" s="93" t="str">
        <f>DataEntry!N481</f>
        <v/>
      </c>
      <c r="BF481" s="77" t="str">
        <f t="shared" si="794"/>
        <v/>
      </c>
      <c r="BG481" s="77" t="str">
        <f t="shared" si="795"/>
        <v/>
      </c>
      <c r="BH481" s="77" t="str">
        <f t="shared" si="796"/>
        <v/>
      </c>
      <c r="BI481" s="83">
        <f t="shared" si="797"/>
        <v>0</v>
      </c>
      <c r="BJ481" s="83">
        <f t="shared" si="798"/>
        <v>0</v>
      </c>
      <c r="BK481" s="83">
        <f t="shared" si="799"/>
        <v>0</v>
      </c>
      <c r="BL481" s="84" t="str">
        <f t="shared" si="732"/>
        <v/>
      </c>
      <c r="BM481" s="84" t="str">
        <f t="shared" si="733"/>
        <v/>
      </c>
      <c r="BN481" s="85" t="str">
        <f t="shared" si="800"/>
        <v/>
      </c>
      <c r="BO481" s="84" t="str">
        <f t="shared" si="734"/>
        <v/>
      </c>
      <c r="BP481" s="84" t="str">
        <f t="shared" si="735"/>
        <v/>
      </c>
      <c r="BQ481" s="84" t="str">
        <f t="shared" si="736"/>
        <v/>
      </c>
      <c r="BR481" s="84" t="str">
        <f t="shared" si="801"/>
        <v/>
      </c>
      <c r="BS481" s="84" t="str">
        <f t="shared" si="801"/>
        <v/>
      </c>
      <c r="BT481" s="84" t="str">
        <f t="shared" si="801"/>
        <v/>
      </c>
      <c r="BU481" s="86" t="str">
        <f t="shared" si="802"/>
        <v/>
      </c>
      <c r="BV481" s="86" t="str">
        <f t="shared" si="802"/>
        <v/>
      </c>
      <c r="BW481" s="86" t="str">
        <f t="shared" si="802"/>
        <v/>
      </c>
      <c r="BX481" s="86" t="str">
        <f t="shared" si="803"/>
        <v/>
      </c>
      <c r="BY481" s="86" t="str">
        <f t="shared" si="803"/>
        <v/>
      </c>
      <c r="BZ481" s="86" t="str">
        <f t="shared" si="803"/>
        <v/>
      </c>
      <c r="CA481" s="83">
        <f>IF(AND(DataEntry!B481&gt;=ExFrom,DataEntry!B481&lt;=ExTo),0,IF(AR481&lt;DS481,0,DB481))</f>
        <v>0</v>
      </c>
      <c r="CB481" s="83">
        <f>IF(AND(DataEntry!B481&gt;=ExFrom,DataEntry!B481&lt;=ExTo),0,IF(AT481&lt;DT481,0,DC481))</f>
        <v>0</v>
      </c>
      <c r="CC481" s="14" t="str">
        <f t="shared" si="804"/>
        <v/>
      </c>
      <c r="CD481" s="72" t="str">
        <f t="shared" si="737"/>
        <v/>
      </c>
      <c r="CE481" s="87" t="str">
        <f t="shared" si="805"/>
        <v/>
      </c>
      <c r="CF481" s="88">
        <f t="shared" si="806"/>
        <v>0</v>
      </c>
      <c r="CG481" s="88">
        <f t="shared" si="807"/>
        <v>0</v>
      </c>
      <c r="CH481" s="87" t="str">
        <f t="shared" si="808"/>
        <v/>
      </c>
      <c r="CI481" s="89">
        <f t="shared" si="738"/>
        <v>1</v>
      </c>
      <c r="CJ481" s="89">
        <f t="shared" si="739"/>
        <v>1</v>
      </c>
      <c r="CK481" s="157">
        <f t="shared" si="740"/>
        <v>0</v>
      </c>
      <c r="CL481" s="90">
        <f t="shared" si="741"/>
        <v>0</v>
      </c>
      <c r="CM481" s="157">
        <f t="shared" si="742"/>
        <v>0</v>
      </c>
      <c r="CN481" s="90">
        <f t="shared" si="743"/>
        <v>0</v>
      </c>
      <c r="CO481" s="157">
        <f t="shared" si="744"/>
        <v>0</v>
      </c>
      <c r="CP481" s="90">
        <f t="shared" si="745"/>
        <v>0</v>
      </c>
      <c r="CQ481" s="157">
        <f t="shared" si="746"/>
        <v>0</v>
      </c>
      <c r="CR481" s="90">
        <f t="shared" si="747"/>
        <v>0</v>
      </c>
      <c r="CS481" s="157">
        <f t="shared" si="748"/>
        <v>0</v>
      </c>
      <c r="CT481" s="90">
        <f t="shared" si="749"/>
        <v>0</v>
      </c>
      <c r="CU481" s="157">
        <f t="shared" si="750"/>
        <v>0</v>
      </c>
      <c r="CV481" s="90">
        <f t="shared" si="751"/>
        <v>0</v>
      </c>
      <c r="CW481" s="157">
        <f t="shared" si="752"/>
        <v>0</v>
      </c>
      <c r="CX481" s="90">
        <f t="shared" si="753"/>
        <v>0</v>
      </c>
      <c r="CY481" s="157">
        <f t="shared" si="754"/>
        <v>0</v>
      </c>
      <c r="CZ481" s="90">
        <f t="shared" si="755"/>
        <v>0</v>
      </c>
      <c r="DA481" s="94" t="str">
        <f>DataEntry!B481</f>
        <v/>
      </c>
      <c r="DB481" s="83">
        <f t="shared" si="756"/>
        <v>0</v>
      </c>
      <c r="DC481" s="83">
        <f t="shared" si="757"/>
        <v>0</v>
      </c>
      <c r="DD481" s="145" t="str">
        <f t="shared" si="809"/>
        <v/>
      </c>
      <c r="DE481" s="145" t="str">
        <f t="shared" si="810"/>
        <v/>
      </c>
      <c r="DF481" s="145" t="str">
        <f t="shared" si="811"/>
        <v/>
      </c>
      <c r="DG481" s="145" t="str">
        <f t="shared" si="812"/>
        <v/>
      </c>
      <c r="DH481" s="145" t="str">
        <f t="shared" si="813"/>
        <v/>
      </c>
      <c r="DI481" s="145" t="str">
        <f t="shared" si="814"/>
        <v/>
      </c>
      <c r="DJ481" s="83">
        <f t="shared" si="815"/>
        <v>0</v>
      </c>
      <c r="DK481" s="83">
        <f t="shared" si="816"/>
        <v>0</v>
      </c>
      <c r="DL481" s="84" t="str">
        <f t="shared" si="817"/>
        <v/>
      </c>
      <c r="DM481" s="14" t="str">
        <f t="shared" si="818"/>
        <v/>
      </c>
      <c r="DN481" s="87">
        <f>IFERROR(DO481*(1-DCFactor)+Results!DP481*DCFactor,"")</f>
        <v>0.2762705882352941</v>
      </c>
      <c r="DO481" s="87">
        <f>(DFactor*Rounds*Number/2+SUM(BV$3:BV469))/(Rounds*Number/2+COUNT(BV$3:BV469))</f>
        <v>0.2656470588235294</v>
      </c>
      <c r="DP481" s="87">
        <f t="shared" si="758"/>
        <v>0.29599999999999999</v>
      </c>
      <c r="DQ481" s="84">
        <f t="shared" si="759"/>
        <v>0</v>
      </c>
      <c r="DR481" s="84">
        <f t="shared" si="760"/>
        <v>0</v>
      </c>
      <c r="DS481" s="87">
        <f t="shared" si="761"/>
        <v>0.33666666666666667</v>
      </c>
      <c r="DT481" s="87">
        <f t="shared" si="762"/>
        <v>0.33666666666666667</v>
      </c>
      <c r="DU481" s="87" t="str">
        <f t="shared" si="763"/>
        <v/>
      </c>
      <c r="DV481" s="86" t="str">
        <f t="shared" si="819"/>
        <v/>
      </c>
      <c r="DW481" s="86" t="str">
        <f t="shared" si="820"/>
        <v/>
      </c>
    </row>
    <row r="482" spans="1:127" x14ac:dyDescent="0.25">
      <c r="A482" s="69">
        <v>480</v>
      </c>
      <c r="B482" s="70" t="str">
        <f>DataEntry!C482</f>
        <v/>
      </c>
      <c r="C482" s="71">
        <f>COUNTIF(D$2:D482,D482)+COUNTIF(G$2:G482,D482)</f>
        <v>348</v>
      </c>
      <c r="D482" s="72" t="str">
        <f t="shared" si="721"/>
        <v/>
      </c>
      <c r="E482" s="70" t="str">
        <f>DataEntry!E482</f>
        <v/>
      </c>
      <c r="F482" s="71">
        <f>COUNTIF(D$2:D482,G482)+COUNTIF(G$2:G482,G482)</f>
        <v>348</v>
      </c>
      <c r="G482" s="72" t="str">
        <f t="shared" si="722"/>
        <v/>
      </c>
      <c r="H482" s="73" t="str">
        <f>DataEntry!G482</f>
        <v/>
      </c>
      <c r="I482" s="73" t="str">
        <f>DataEntry!H482</f>
        <v/>
      </c>
      <c r="J482" s="158" t="str">
        <f t="shared" si="720"/>
        <v/>
      </c>
      <c r="K482" s="156">
        <f t="shared" si="723"/>
        <v>0</v>
      </c>
      <c r="L482" s="224" t="str">
        <f t="shared" si="724"/>
        <v/>
      </c>
      <c r="M482" s="224" t="str">
        <f t="shared" si="725"/>
        <v/>
      </c>
      <c r="N482" s="236" t="str">
        <f t="shared" si="764"/>
        <v/>
      </c>
      <c r="O482" s="22" t="str">
        <f t="shared" si="765"/>
        <v>TG348</v>
      </c>
      <c r="P482" s="248" t="str">
        <f t="shared" si="726"/>
        <v/>
      </c>
      <c r="Q482" s="22" t="str">
        <f t="shared" si="766"/>
        <v>TG348</v>
      </c>
      <c r="R482" s="248" t="str">
        <f t="shared" si="727"/>
        <v/>
      </c>
      <c r="S482" s="74">
        <f t="shared" si="767"/>
        <v>0</v>
      </c>
      <c r="T482" s="75">
        <f t="shared" si="768"/>
        <v>0</v>
      </c>
      <c r="U482" s="76">
        <f t="shared" si="769"/>
        <v>0</v>
      </c>
      <c r="V482" s="74">
        <f t="shared" si="770"/>
        <v>0</v>
      </c>
      <c r="W482" s="75">
        <f t="shared" si="771"/>
        <v>0</v>
      </c>
      <c r="X482" s="76">
        <f t="shared" si="772"/>
        <v>0</v>
      </c>
      <c r="Y482" s="74">
        <f t="shared" si="773"/>
        <v>0</v>
      </c>
      <c r="Z482" s="75">
        <f t="shared" si="774"/>
        <v>0</v>
      </c>
      <c r="AA482" s="76">
        <f t="shared" si="775"/>
        <v>0</v>
      </c>
      <c r="AB482" s="74">
        <f t="shared" si="776"/>
        <v>0</v>
      </c>
      <c r="AC482" s="75">
        <f t="shared" si="777"/>
        <v>0</v>
      </c>
      <c r="AD482" s="76">
        <f t="shared" si="778"/>
        <v>0</v>
      </c>
      <c r="AE482" s="74">
        <f t="shared" si="779"/>
        <v>0</v>
      </c>
      <c r="AF482" s="75">
        <f t="shared" si="780"/>
        <v>0</v>
      </c>
      <c r="AG482" s="76">
        <f t="shared" si="781"/>
        <v>0</v>
      </c>
      <c r="AH482" s="74">
        <f t="shared" si="782"/>
        <v>0</v>
      </c>
      <c r="AI482" s="75">
        <f t="shared" si="783"/>
        <v>0</v>
      </c>
      <c r="AJ482" s="76">
        <f t="shared" si="784"/>
        <v>0</v>
      </c>
      <c r="AK482" s="74">
        <f t="shared" si="785"/>
        <v>0</v>
      </c>
      <c r="AL482" s="75">
        <f t="shared" si="786"/>
        <v>0</v>
      </c>
      <c r="AM482" s="76">
        <f t="shared" si="787"/>
        <v>0</v>
      </c>
      <c r="AN482" s="74">
        <f t="shared" si="788"/>
        <v>0</v>
      </c>
      <c r="AO482" s="75">
        <f t="shared" si="789"/>
        <v>0</v>
      </c>
      <c r="AP482" s="76">
        <f t="shared" si="790"/>
        <v>0</v>
      </c>
      <c r="AQ482" s="77" t="str">
        <f t="shared" si="728"/>
        <v/>
      </c>
      <c r="AR482" s="77" t="str">
        <f t="shared" si="791"/>
        <v/>
      </c>
      <c r="AS482" s="78" t="str">
        <f t="shared" si="792"/>
        <v/>
      </c>
      <c r="AT482" s="77" t="str">
        <f t="shared" si="793"/>
        <v/>
      </c>
      <c r="AU482" s="79">
        <f t="shared" si="821"/>
        <v>0.1</v>
      </c>
      <c r="AV482" s="139">
        <f>DataEntry!P482</f>
        <v>0</v>
      </c>
      <c r="AW482" s="80" t="str">
        <f t="shared" si="729"/>
        <v/>
      </c>
      <c r="AX482" s="80" t="str">
        <f t="shared" si="730"/>
        <v/>
      </c>
      <c r="AY482" s="80" t="str">
        <f t="shared" si="731"/>
        <v/>
      </c>
      <c r="AZ482" s="92" t="str">
        <f>DataEntry!I482</f>
        <v/>
      </c>
      <c r="BA482" s="93" t="str">
        <f>DataEntry!J482</f>
        <v/>
      </c>
      <c r="BB482" s="92" t="str">
        <f>DataEntry!K482</f>
        <v/>
      </c>
      <c r="BC482" s="93" t="str">
        <f>DataEntry!L482</f>
        <v/>
      </c>
      <c r="BD482" s="92" t="str">
        <f>DataEntry!M482</f>
        <v/>
      </c>
      <c r="BE482" s="93" t="str">
        <f>DataEntry!N482</f>
        <v/>
      </c>
      <c r="BF482" s="77" t="str">
        <f t="shared" si="794"/>
        <v/>
      </c>
      <c r="BG482" s="77" t="str">
        <f t="shared" si="795"/>
        <v/>
      </c>
      <c r="BH482" s="77" t="str">
        <f t="shared" si="796"/>
        <v/>
      </c>
      <c r="BI482" s="83">
        <f t="shared" si="797"/>
        <v>0</v>
      </c>
      <c r="BJ482" s="83">
        <f t="shared" si="798"/>
        <v>0</v>
      </c>
      <c r="BK482" s="83">
        <f t="shared" si="799"/>
        <v>0</v>
      </c>
      <c r="BL482" s="84" t="str">
        <f t="shared" si="732"/>
        <v/>
      </c>
      <c r="BM482" s="84" t="str">
        <f t="shared" si="733"/>
        <v/>
      </c>
      <c r="BN482" s="85" t="str">
        <f t="shared" si="800"/>
        <v/>
      </c>
      <c r="BO482" s="84" t="str">
        <f t="shared" si="734"/>
        <v/>
      </c>
      <c r="BP482" s="84" t="str">
        <f t="shared" si="735"/>
        <v/>
      </c>
      <c r="BQ482" s="84" t="str">
        <f t="shared" si="736"/>
        <v/>
      </c>
      <c r="BR482" s="84" t="str">
        <f t="shared" si="801"/>
        <v/>
      </c>
      <c r="BS482" s="84" t="str">
        <f t="shared" si="801"/>
        <v/>
      </c>
      <c r="BT482" s="84" t="str">
        <f t="shared" si="801"/>
        <v/>
      </c>
      <c r="BU482" s="86" t="str">
        <f t="shared" si="802"/>
        <v/>
      </c>
      <c r="BV482" s="86" t="str">
        <f t="shared" si="802"/>
        <v/>
      </c>
      <c r="BW482" s="86" t="str">
        <f t="shared" si="802"/>
        <v/>
      </c>
      <c r="BX482" s="86" t="str">
        <f t="shared" si="803"/>
        <v/>
      </c>
      <c r="BY482" s="86" t="str">
        <f t="shared" si="803"/>
        <v/>
      </c>
      <c r="BZ482" s="86" t="str">
        <f t="shared" si="803"/>
        <v/>
      </c>
      <c r="CA482" s="83">
        <f>IF(AND(DataEntry!B482&gt;=ExFrom,DataEntry!B482&lt;=ExTo),0,IF(AR482&lt;DS482,0,DB482))</f>
        <v>0</v>
      </c>
      <c r="CB482" s="83">
        <f>IF(AND(DataEntry!B482&gt;=ExFrom,DataEntry!B482&lt;=ExTo),0,IF(AT482&lt;DT482,0,DC482))</f>
        <v>0</v>
      </c>
      <c r="CC482" s="14" t="str">
        <f t="shared" si="804"/>
        <v/>
      </c>
      <c r="CD482" s="72" t="str">
        <f t="shared" si="737"/>
        <v/>
      </c>
      <c r="CE482" s="87" t="str">
        <f t="shared" si="805"/>
        <v/>
      </c>
      <c r="CF482" s="88">
        <f t="shared" si="806"/>
        <v>0</v>
      </c>
      <c r="CG482" s="88">
        <f t="shared" si="807"/>
        <v>0</v>
      </c>
      <c r="CH482" s="87" t="str">
        <f t="shared" si="808"/>
        <v/>
      </c>
      <c r="CI482" s="89">
        <f t="shared" si="738"/>
        <v>1</v>
      </c>
      <c r="CJ482" s="89">
        <f t="shared" si="739"/>
        <v>1</v>
      </c>
      <c r="CK482" s="157">
        <f t="shared" si="740"/>
        <v>0</v>
      </c>
      <c r="CL482" s="90">
        <f t="shared" si="741"/>
        <v>0</v>
      </c>
      <c r="CM482" s="157">
        <f t="shared" si="742"/>
        <v>0</v>
      </c>
      <c r="CN482" s="90">
        <f t="shared" si="743"/>
        <v>0</v>
      </c>
      <c r="CO482" s="157">
        <f t="shared" si="744"/>
        <v>0</v>
      </c>
      <c r="CP482" s="90">
        <f t="shared" si="745"/>
        <v>0</v>
      </c>
      <c r="CQ482" s="157">
        <f t="shared" si="746"/>
        <v>0</v>
      </c>
      <c r="CR482" s="90">
        <f t="shared" si="747"/>
        <v>0</v>
      </c>
      <c r="CS482" s="157">
        <f t="shared" si="748"/>
        <v>0</v>
      </c>
      <c r="CT482" s="90">
        <f t="shared" si="749"/>
        <v>0</v>
      </c>
      <c r="CU482" s="157">
        <f t="shared" si="750"/>
        <v>0</v>
      </c>
      <c r="CV482" s="90">
        <f t="shared" si="751"/>
        <v>0</v>
      </c>
      <c r="CW482" s="157">
        <f t="shared" si="752"/>
        <v>0</v>
      </c>
      <c r="CX482" s="90">
        <f t="shared" si="753"/>
        <v>0</v>
      </c>
      <c r="CY482" s="157">
        <f t="shared" si="754"/>
        <v>0</v>
      </c>
      <c r="CZ482" s="90">
        <f t="shared" si="755"/>
        <v>0</v>
      </c>
      <c r="DA482" s="94" t="str">
        <f>DataEntry!B482</f>
        <v/>
      </c>
      <c r="DB482" s="83">
        <f t="shared" si="756"/>
        <v>0</v>
      </c>
      <c r="DC482" s="83">
        <f t="shared" si="757"/>
        <v>0</v>
      </c>
      <c r="DD482" s="145" t="str">
        <f t="shared" si="809"/>
        <v/>
      </c>
      <c r="DE482" s="145" t="str">
        <f t="shared" si="810"/>
        <v/>
      </c>
      <c r="DF482" s="145" t="str">
        <f t="shared" si="811"/>
        <v/>
      </c>
      <c r="DG482" s="145" t="str">
        <f t="shared" si="812"/>
        <v/>
      </c>
      <c r="DH482" s="145" t="str">
        <f t="shared" si="813"/>
        <v/>
      </c>
      <c r="DI482" s="145" t="str">
        <f t="shared" si="814"/>
        <v/>
      </c>
      <c r="DJ482" s="83">
        <f t="shared" si="815"/>
        <v>0</v>
      </c>
      <c r="DK482" s="83">
        <f t="shared" si="816"/>
        <v>0</v>
      </c>
      <c r="DL482" s="84" t="str">
        <f t="shared" si="817"/>
        <v/>
      </c>
      <c r="DM482" s="14" t="str">
        <f t="shared" si="818"/>
        <v/>
      </c>
      <c r="DN482" s="87">
        <f>IFERROR(DO482*(1-DCFactor)+Results!DP482*DCFactor,"")</f>
        <v>0.2762705882352941</v>
      </c>
      <c r="DO482" s="87">
        <f>(DFactor*Rounds*Number/2+SUM(BV$3:BV470))/(Rounds*Number/2+COUNT(BV$3:BV470))</f>
        <v>0.2656470588235294</v>
      </c>
      <c r="DP482" s="87">
        <f t="shared" si="758"/>
        <v>0.29599999999999999</v>
      </c>
      <c r="DQ482" s="84">
        <f t="shared" si="759"/>
        <v>0</v>
      </c>
      <c r="DR482" s="84">
        <f t="shared" si="760"/>
        <v>0</v>
      </c>
      <c r="DS482" s="87">
        <f t="shared" si="761"/>
        <v>0.33666666666666667</v>
      </c>
      <c r="DT482" s="87">
        <f t="shared" si="762"/>
        <v>0.33666666666666667</v>
      </c>
      <c r="DU482" s="87" t="str">
        <f t="shared" si="763"/>
        <v/>
      </c>
      <c r="DV482" s="86" t="str">
        <f t="shared" si="819"/>
        <v/>
      </c>
      <c r="DW482" s="86" t="str">
        <f t="shared" si="820"/>
        <v/>
      </c>
    </row>
    <row r="483" spans="1:127" x14ac:dyDescent="0.25">
      <c r="A483" s="69">
        <v>481</v>
      </c>
      <c r="B483" s="70" t="str">
        <f>DataEntry!C483</f>
        <v/>
      </c>
      <c r="C483" s="71">
        <f>COUNTIF(D$2:D483,D483)+COUNTIF(G$2:G483,D483)</f>
        <v>350</v>
      </c>
      <c r="D483" s="72" t="str">
        <f t="shared" si="721"/>
        <v/>
      </c>
      <c r="E483" s="70" t="str">
        <f>DataEntry!E483</f>
        <v/>
      </c>
      <c r="F483" s="71">
        <f>COUNTIF(D$2:D483,G483)+COUNTIF(G$2:G483,G483)</f>
        <v>350</v>
      </c>
      <c r="G483" s="72" t="str">
        <f t="shared" si="722"/>
        <v/>
      </c>
      <c r="H483" s="73" t="str">
        <f>DataEntry!G483</f>
        <v/>
      </c>
      <c r="I483" s="73" t="str">
        <f>DataEntry!H483</f>
        <v/>
      </c>
      <c r="J483" s="158" t="str">
        <f t="shared" si="720"/>
        <v/>
      </c>
      <c r="K483" s="156">
        <f t="shared" si="723"/>
        <v>0</v>
      </c>
      <c r="L483" s="224" t="str">
        <f t="shared" si="724"/>
        <v/>
      </c>
      <c r="M483" s="224" t="str">
        <f t="shared" si="725"/>
        <v/>
      </c>
      <c r="N483" s="236" t="str">
        <f t="shared" si="764"/>
        <v/>
      </c>
      <c r="O483" s="22" t="str">
        <f t="shared" si="765"/>
        <v>TG350</v>
      </c>
      <c r="P483" s="248" t="str">
        <f t="shared" si="726"/>
        <v/>
      </c>
      <c r="Q483" s="22" t="str">
        <f t="shared" si="766"/>
        <v>TG350</v>
      </c>
      <c r="R483" s="248" t="str">
        <f t="shared" si="727"/>
        <v/>
      </c>
      <c r="S483" s="74">
        <f t="shared" si="767"/>
        <v>0</v>
      </c>
      <c r="T483" s="75">
        <f t="shared" si="768"/>
        <v>0</v>
      </c>
      <c r="U483" s="76">
        <f t="shared" si="769"/>
        <v>0</v>
      </c>
      <c r="V483" s="74">
        <f t="shared" si="770"/>
        <v>0</v>
      </c>
      <c r="W483" s="75">
        <f t="shared" si="771"/>
        <v>0</v>
      </c>
      <c r="X483" s="76">
        <f t="shared" si="772"/>
        <v>0</v>
      </c>
      <c r="Y483" s="74">
        <f t="shared" si="773"/>
        <v>0</v>
      </c>
      <c r="Z483" s="75">
        <f t="shared" si="774"/>
        <v>0</v>
      </c>
      <c r="AA483" s="76">
        <f t="shared" si="775"/>
        <v>0</v>
      </c>
      <c r="AB483" s="74">
        <f t="shared" si="776"/>
        <v>0</v>
      </c>
      <c r="AC483" s="75">
        <f t="shared" si="777"/>
        <v>0</v>
      </c>
      <c r="AD483" s="76">
        <f t="shared" si="778"/>
        <v>0</v>
      </c>
      <c r="AE483" s="74">
        <f t="shared" si="779"/>
        <v>0</v>
      </c>
      <c r="AF483" s="75">
        <f t="shared" si="780"/>
        <v>0</v>
      </c>
      <c r="AG483" s="76">
        <f t="shared" si="781"/>
        <v>0</v>
      </c>
      <c r="AH483" s="74">
        <f t="shared" si="782"/>
        <v>0</v>
      </c>
      <c r="AI483" s="75">
        <f t="shared" si="783"/>
        <v>0</v>
      </c>
      <c r="AJ483" s="76">
        <f t="shared" si="784"/>
        <v>0</v>
      </c>
      <c r="AK483" s="74">
        <f t="shared" si="785"/>
        <v>0</v>
      </c>
      <c r="AL483" s="75">
        <f t="shared" si="786"/>
        <v>0</v>
      </c>
      <c r="AM483" s="76">
        <f t="shared" si="787"/>
        <v>0</v>
      </c>
      <c r="AN483" s="74">
        <f t="shared" si="788"/>
        <v>0</v>
      </c>
      <c r="AO483" s="75">
        <f t="shared" si="789"/>
        <v>0</v>
      </c>
      <c r="AP483" s="76">
        <f t="shared" si="790"/>
        <v>0</v>
      </c>
      <c r="AQ483" s="77" t="str">
        <f t="shared" si="728"/>
        <v/>
      </c>
      <c r="AR483" s="77" t="str">
        <f t="shared" si="791"/>
        <v/>
      </c>
      <c r="AS483" s="78" t="str">
        <f t="shared" si="792"/>
        <v/>
      </c>
      <c r="AT483" s="77" t="str">
        <f t="shared" si="793"/>
        <v/>
      </c>
      <c r="AU483" s="79">
        <f t="shared" si="821"/>
        <v>0.1</v>
      </c>
      <c r="AV483" s="139">
        <f>DataEntry!P483</f>
        <v>0</v>
      </c>
      <c r="AW483" s="80" t="str">
        <f t="shared" si="729"/>
        <v/>
      </c>
      <c r="AX483" s="80" t="str">
        <f t="shared" si="730"/>
        <v/>
      </c>
      <c r="AY483" s="80" t="str">
        <f t="shared" si="731"/>
        <v/>
      </c>
      <c r="AZ483" s="92" t="str">
        <f>DataEntry!I483</f>
        <v/>
      </c>
      <c r="BA483" s="93" t="str">
        <f>DataEntry!J483</f>
        <v/>
      </c>
      <c r="BB483" s="92" t="str">
        <f>DataEntry!K483</f>
        <v/>
      </c>
      <c r="BC483" s="93" t="str">
        <f>DataEntry!L483</f>
        <v/>
      </c>
      <c r="BD483" s="92" t="str">
        <f>DataEntry!M483</f>
        <v/>
      </c>
      <c r="BE483" s="93" t="str">
        <f>DataEntry!N483</f>
        <v/>
      </c>
      <c r="BF483" s="77" t="str">
        <f t="shared" si="794"/>
        <v/>
      </c>
      <c r="BG483" s="77" t="str">
        <f t="shared" si="795"/>
        <v/>
      </c>
      <c r="BH483" s="77" t="str">
        <f t="shared" si="796"/>
        <v/>
      </c>
      <c r="BI483" s="83">
        <f t="shared" si="797"/>
        <v>0</v>
      </c>
      <c r="BJ483" s="83">
        <f t="shared" si="798"/>
        <v>0</v>
      </c>
      <c r="BK483" s="83">
        <f t="shared" si="799"/>
        <v>0</v>
      </c>
      <c r="BL483" s="84" t="str">
        <f t="shared" si="732"/>
        <v/>
      </c>
      <c r="BM483" s="84" t="str">
        <f t="shared" si="733"/>
        <v/>
      </c>
      <c r="BN483" s="85" t="str">
        <f t="shared" si="800"/>
        <v/>
      </c>
      <c r="BO483" s="84" t="str">
        <f t="shared" si="734"/>
        <v/>
      </c>
      <c r="BP483" s="84" t="str">
        <f t="shared" si="735"/>
        <v/>
      </c>
      <c r="BQ483" s="84" t="str">
        <f t="shared" si="736"/>
        <v/>
      </c>
      <c r="BR483" s="84" t="str">
        <f t="shared" si="801"/>
        <v/>
      </c>
      <c r="BS483" s="84" t="str">
        <f t="shared" si="801"/>
        <v/>
      </c>
      <c r="BT483" s="84" t="str">
        <f t="shared" si="801"/>
        <v/>
      </c>
      <c r="BU483" s="86" t="str">
        <f t="shared" si="802"/>
        <v/>
      </c>
      <c r="BV483" s="86" t="str">
        <f t="shared" si="802"/>
        <v/>
      </c>
      <c r="BW483" s="86" t="str">
        <f t="shared" si="802"/>
        <v/>
      </c>
      <c r="BX483" s="86" t="str">
        <f t="shared" si="803"/>
        <v/>
      </c>
      <c r="BY483" s="86" t="str">
        <f t="shared" si="803"/>
        <v/>
      </c>
      <c r="BZ483" s="86" t="str">
        <f t="shared" si="803"/>
        <v/>
      </c>
      <c r="CA483" s="83">
        <f>IF(AND(DataEntry!B483&gt;=ExFrom,DataEntry!B483&lt;=ExTo),0,IF(AR483&lt;DS483,0,DB483))</f>
        <v>0</v>
      </c>
      <c r="CB483" s="83">
        <f>IF(AND(DataEntry!B483&gt;=ExFrom,DataEntry!B483&lt;=ExTo),0,IF(AT483&lt;DT483,0,DC483))</f>
        <v>0</v>
      </c>
      <c r="CC483" s="14" t="str">
        <f t="shared" si="804"/>
        <v/>
      </c>
      <c r="CD483" s="72" t="str">
        <f t="shared" si="737"/>
        <v/>
      </c>
      <c r="CE483" s="87" t="str">
        <f t="shared" si="805"/>
        <v/>
      </c>
      <c r="CF483" s="88">
        <f t="shared" si="806"/>
        <v>0</v>
      </c>
      <c r="CG483" s="88">
        <f t="shared" si="807"/>
        <v>0</v>
      </c>
      <c r="CH483" s="87" t="str">
        <f t="shared" si="808"/>
        <v/>
      </c>
      <c r="CI483" s="89">
        <f t="shared" si="738"/>
        <v>1</v>
      </c>
      <c r="CJ483" s="89">
        <f t="shared" si="739"/>
        <v>1</v>
      </c>
      <c r="CK483" s="157">
        <f t="shared" si="740"/>
        <v>0</v>
      </c>
      <c r="CL483" s="90">
        <f t="shared" si="741"/>
        <v>0</v>
      </c>
      <c r="CM483" s="157">
        <f t="shared" si="742"/>
        <v>0</v>
      </c>
      <c r="CN483" s="90">
        <f t="shared" si="743"/>
        <v>0</v>
      </c>
      <c r="CO483" s="157">
        <f t="shared" si="744"/>
        <v>0</v>
      </c>
      <c r="CP483" s="90">
        <f t="shared" si="745"/>
        <v>0</v>
      </c>
      <c r="CQ483" s="157">
        <f t="shared" si="746"/>
        <v>0</v>
      </c>
      <c r="CR483" s="90">
        <f t="shared" si="747"/>
        <v>0</v>
      </c>
      <c r="CS483" s="157">
        <f t="shared" si="748"/>
        <v>0</v>
      </c>
      <c r="CT483" s="90">
        <f t="shared" si="749"/>
        <v>0</v>
      </c>
      <c r="CU483" s="157">
        <f t="shared" si="750"/>
        <v>0</v>
      </c>
      <c r="CV483" s="90">
        <f t="shared" si="751"/>
        <v>0</v>
      </c>
      <c r="CW483" s="157">
        <f t="shared" si="752"/>
        <v>0</v>
      </c>
      <c r="CX483" s="90">
        <f t="shared" si="753"/>
        <v>0</v>
      </c>
      <c r="CY483" s="157">
        <f t="shared" si="754"/>
        <v>0</v>
      </c>
      <c r="CZ483" s="90">
        <f t="shared" si="755"/>
        <v>0</v>
      </c>
      <c r="DA483" s="94" t="str">
        <f>DataEntry!B483</f>
        <v/>
      </c>
      <c r="DB483" s="83">
        <f t="shared" si="756"/>
        <v>0</v>
      </c>
      <c r="DC483" s="83">
        <f t="shared" si="757"/>
        <v>0</v>
      </c>
      <c r="DD483" s="145" t="str">
        <f t="shared" si="809"/>
        <v/>
      </c>
      <c r="DE483" s="145" t="str">
        <f t="shared" si="810"/>
        <v/>
      </c>
      <c r="DF483" s="145" t="str">
        <f t="shared" si="811"/>
        <v/>
      </c>
      <c r="DG483" s="145" t="str">
        <f t="shared" si="812"/>
        <v/>
      </c>
      <c r="DH483" s="145" t="str">
        <f t="shared" si="813"/>
        <v/>
      </c>
      <c r="DI483" s="145" t="str">
        <f t="shared" si="814"/>
        <v/>
      </c>
      <c r="DJ483" s="83">
        <f t="shared" si="815"/>
        <v>0</v>
      </c>
      <c r="DK483" s="83">
        <f t="shared" si="816"/>
        <v>0</v>
      </c>
      <c r="DL483" s="84" t="str">
        <f t="shared" si="817"/>
        <v/>
      </c>
      <c r="DM483" s="14" t="str">
        <f t="shared" si="818"/>
        <v/>
      </c>
      <c r="DN483" s="87">
        <f>IFERROR(DO483*(1-DCFactor)+Results!DP483*DCFactor,"")</f>
        <v>0.2762705882352941</v>
      </c>
      <c r="DO483" s="87">
        <f>(DFactor*Rounds*Number/2+SUM(BV$3:BV471))/(Rounds*Number/2+COUNT(BV$3:BV471))</f>
        <v>0.2656470588235294</v>
      </c>
      <c r="DP483" s="87">
        <f t="shared" si="758"/>
        <v>0.29599999999999999</v>
      </c>
      <c r="DQ483" s="84">
        <f t="shared" si="759"/>
        <v>0</v>
      </c>
      <c r="DR483" s="84">
        <f t="shared" si="760"/>
        <v>0</v>
      </c>
      <c r="DS483" s="87">
        <f t="shared" si="761"/>
        <v>0.33666666666666667</v>
      </c>
      <c r="DT483" s="87">
        <f t="shared" si="762"/>
        <v>0.33666666666666667</v>
      </c>
      <c r="DU483" s="87" t="str">
        <f t="shared" si="763"/>
        <v/>
      </c>
      <c r="DV483" s="86" t="str">
        <f t="shared" si="819"/>
        <v/>
      </c>
      <c r="DW483" s="86" t="str">
        <f t="shared" si="820"/>
        <v/>
      </c>
    </row>
    <row r="484" spans="1:127" x14ac:dyDescent="0.25">
      <c r="A484" s="69">
        <v>482</v>
      </c>
      <c r="B484" s="70" t="str">
        <f>DataEntry!C484</f>
        <v/>
      </c>
      <c r="C484" s="71">
        <f>COUNTIF(D$2:D484,D484)+COUNTIF(G$2:G484,D484)</f>
        <v>352</v>
      </c>
      <c r="D484" s="72" t="str">
        <f t="shared" si="721"/>
        <v/>
      </c>
      <c r="E484" s="70" t="str">
        <f>DataEntry!E484</f>
        <v/>
      </c>
      <c r="F484" s="71">
        <f>COUNTIF(D$2:D484,G484)+COUNTIF(G$2:G484,G484)</f>
        <v>352</v>
      </c>
      <c r="G484" s="72" t="str">
        <f t="shared" si="722"/>
        <v/>
      </c>
      <c r="H484" s="73" t="str">
        <f>DataEntry!G484</f>
        <v/>
      </c>
      <c r="I484" s="73" t="str">
        <f>DataEntry!H484</f>
        <v/>
      </c>
      <c r="J484" s="158" t="str">
        <f t="shared" si="720"/>
        <v/>
      </c>
      <c r="K484" s="156">
        <f t="shared" si="723"/>
        <v>0</v>
      </c>
      <c r="L484" s="224" t="str">
        <f t="shared" si="724"/>
        <v/>
      </c>
      <c r="M484" s="224" t="str">
        <f t="shared" si="725"/>
        <v/>
      </c>
      <c r="N484" s="236" t="str">
        <f t="shared" si="764"/>
        <v/>
      </c>
      <c r="O484" s="22" t="str">
        <f t="shared" si="765"/>
        <v>TG352</v>
      </c>
      <c r="P484" s="248" t="str">
        <f t="shared" si="726"/>
        <v/>
      </c>
      <c r="Q484" s="22" t="str">
        <f t="shared" si="766"/>
        <v>TG352</v>
      </c>
      <c r="R484" s="248" t="str">
        <f t="shared" si="727"/>
        <v/>
      </c>
      <c r="S484" s="74">
        <f t="shared" si="767"/>
        <v>0</v>
      </c>
      <c r="T484" s="75">
        <f t="shared" si="768"/>
        <v>0</v>
      </c>
      <c r="U484" s="76">
        <f t="shared" si="769"/>
        <v>0</v>
      </c>
      <c r="V484" s="74">
        <f t="shared" si="770"/>
        <v>0</v>
      </c>
      <c r="W484" s="75">
        <f t="shared" si="771"/>
        <v>0</v>
      </c>
      <c r="X484" s="76">
        <f t="shared" si="772"/>
        <v>0</v>
      </c>
      <c r="Y484" s="74">
        <f t="shared" si="773"/>
        <v>0</v>
      </c>
      <c r="Z484" s="75">
        <f t="shared" si="774"/>
        <v>0</v>
      </c>
      <c r="AA484" s="76">
        <f t="shared" si="775"/>
        <v>0</v>
      </c>
      <c r="AB484" s="74">
        <f t="shared" si="776"/>
        <v>0</v>
      </c>
      <c r="AC484" s="75">
        <f t="shared" si="777"/>
        <v>0</v>
      </c>
      <c r="AD484" s="76">
        <f t="shared" si="778"/>
        <v>0</v>
      </c>
      <c r="AE484" s="74">
        <f t="shared" si="779"/>
        <v>0</v>
      </c>
      <c r="AF484" s="75">
        <f t="shared" si="780"/>
        <v>0</v>
      </c>
      <c r="AG484" s="76">
        <f t="shared" si="781"/>
        <v>0</v>
      </c>
      <c r="AH484" s="74">
        <f t="shared" si="782"/>
        <v>0</v>
      </c>
      <c r="AI484" s="75">
        <f t="shared" si="783"/>
        <v>0</v>
      </c>
      <c r="AJ484" s="76">
        <f t="shared" si="784"/>
        <v>0</v>
      </c>
      <c r="AK484" s="74">
        <f t="shared" si="785"/>
        <v>0</v>
      </c>
      <c r="AL484" s="75">
        <f t="shared" si="786"/>
        <v>0</v>
      </c>
      <c r="AM484" s="76">
        <f t="shared" si="787"/>
        <v>0</v>
      </c>
      <c r="AN484" s="74">
        <f t="shared" si="788"/>
        <v>0</v>
      </c>
      <c r="AO484" s="75">
        <f t="shared" si="789"/>
        <v>0</v>
      </c>
      <c r="AP484" s="76">
        <f t="shared" si="790"/>
        <v>0</v>
      </c>
      <c r="AQ484" s="77" t="str">
        <f t="shared" si="728"/>
        <v/>
      </c>
      <c r="AR484" s="77" t="str">
        <f t="shared" si="791"/>
        <v/>
      </c>
      <c r="AS484" s="78" t="str">
        <f t="shared" si="792"/>
        <v/>
      </c>
      <c r="AT484" s="77" t="str">
        <f t="shared" si="793"/>
        <v/>
      </c>
      <c r="AU484" s="79">
        <f t="shared" si="821"/>
        <v>0.1</v>
      </c>
      <c r="AV484" s="139">
        <f>DataEntry!P484</f>
        <v>0</v>
      </c>
      <c r="AW484" s="80" t="str">
        <f t="shared" si="729"/>
        <v/>
      </c>
      <c r="AX484" s="80" t="str">
        <f t="shared" si="730"/>
        <v/>
      </c>
      <c r="AY484" s="80" t="str">
        <f t="shared" si="731"/>
        <v/>
      </c>
      <c r="AZ484" s="92" t="str">
        <f>DataEntry!I484</f>
        <v/>
      </c>
      <c r="BA484" s="93" t="str">
        <f>DataEntry!J484</f>
        <v/>
      </c>
      <c r="BB484" s="92" t="str">
        <f>DataEntry!K484</f>
        <v/>
      </c>
      <c r="BC484" s="93" t="str">
        <f>DataEntry!L484</f>
        <v/>
      </c>
      <c r="BD484" s="92" t="str">
        <f>DataEntry!M484</f>
        <v/>
      </c>
      <c r="BE484" s="93" t="str">
        <f>DataEntry!N484</f>
        <v/>
      </c>
      <c r="BF484" s="77" t="str">
        <f t="shared" si="794"/>
        <v/>
      </c>
      <c r="BG484" s="77" t="str">
        <f t="shared" si="795"/>
        <v/>
      </c>
      <c r="BH484" s="77" t="str">
        <f t="shared" si="796"/>
        <v/>
      </c>
      <c r="BI484" s="83">
        <f t="shared" si="797"/>
        <v>0</v>
      </c>
      <c r="BJ484" s="83">
        <f t="shared" si="798"/>
        <v>0</v>
      </c>
      <c r="BK484" s="83">
        <f t="shared" si="799"/>
        <v>0</v>
      </c>
      <c r="BL484" s="84" t="str">
        <f t="shared" si="732"/>
        <v/>
      </c>
      <c r="BM484" s="84" t="str">
        <f t="shared" si="733"/>
        <v/>
      </c>
      <c r="BN484" s="85" t="str">
        <f t="shared" si="800"/>
        <v/>
      </c>
      <c r="BO484" s="84" t="str">
        <f t="shared" si="734"/>
        <v/>
      </c>
      <c r="BP484" s="84" t="str">
        <f t="shared" si="735"/>
        <v/>
      </c>
      <c r="BQ484" s="84" t="str">
        <f t="shared" si="736"/>
        <v/>
      </c>
      <c r="BR484" s="84" t="str">
        <f t="shared" si="801"/>
        <v/>
      </c>
      <c r="BS484" s="84" t="str">
        <f t="shared" si="801"/>
        <v/>
      </c>
      <c r="BT484" s="84" t="str">
        <f t="shared" si="801"/>
        <v/>
      </c>
      <c r="BU484" s="86" t="str">
        <f t="shared" si="802"/>
        <v/>
      </c>
      <c r="BV484" s="86" t="str">
        <f t="shared" si="802"/>
        <v/>
      </c>
      <c r="BW484" s="86" t="str">
        <f t="shared" si="802"/>
        <v/>
      </c>
      <c r="BX484" s="86" t="str">
        <f t="shared" si="803"/>
        <v/>
      </c>
      <c r="BY484" s="86" t="str">
        <f t="shared" si="803"/>
        <v/>
      </c>
      <c r="BZ484" s="86" t="str">
        <f t="shared" si="803"/>
        <v/>
      </c>
      <c r="CA484" s="83">
        <f>IF(AND(DataEntry!B484&gt;=ExFrom,DataEntry!B484&lt;=ExTo),0,IF(AR484&lt;DS484,0,DB484))</f>
        <v>0</v>
      </c>
      <c r="CB484" s="83">
        <f>IF(AND(DataEntry!B484&gt;=ExFrom,DataEntry!B484&lt;=ExTo),0,IF(AT484&lt;DT484,0,DC484))</f>
        <v>0</v>
      </c>
      <c r="CC484" s="14" t="str">
        <f t="shared" si="804"/>
        <v/>
      </c>
      <c r="CD484" s="72" t="str">
        <f t="shared" si="737"/>
        <v/>
      </c>
      <c r="CE484" s="87" t="str">
        <f t="shared" si="805"/>
        <v/>
      </c>
      <c r="CF484" s="88">
        <f t="shared" si="806"/>
        <v>0</v>
      </c>
      <c r="CG484" s="88">
        <f t="shared" si="807"/>
        <v>0</v>
      </c>
      <c r="CH484" s="87" t="str">
        <f t="shared" si="808"/>
        <v/>
      </c>
      <c r="CI484" s="89">
        <f t="shared" si="738"/>
        <v>1</v>
      </c>
      <c r="CJ484" s="89">
        <f t="shared" si="739"/>
        <v>1</v>
      </c>
      <c r="CK484" s="157">
        <f t="shared" si="740"/>
        <v>0</v>
      </c>
      <c r="CL484" s="90">
        <f t="shared" si="741"/>
        <v>0</v>
      </c>
      <c r="CM484" s="157">
        <f t="shared" si="742"/>
        <v>0</v>
      </c>
      <c r="CN484" s="90">
        <f t="shared" si="743"/>
        <v>0</v>
      </c>
      <c r="CO484" s="157">
        <f t="shared" si="744"/>
        <v>0</v>
      </c>
      <c r="CP484" s="90">
        <f t="shared" si="745"/>
        <v>0</v>
      </c>
      <c r="CQ484" s="157">
        <f t="shared" si="746"/>
        <v>0</v>
      </c>
      <c r="CR484" s="90">
        <f t="shared" si="747"/>
        <v>0</v>
      </c>
      <c r="CS484" s="157">
        <f t="shared" si="748"/>
        <v>0</v>
      </c>
      <c r="CT484" s="90">
        <f t="shared" si="749"/>
        <v>0</v>
      </c>
      <c r="CU484" s="157">
        <f t="shared" si="750"/>
        <v>0</v>
      </c>
      <c r="CV484" s="90">
        <f t="shared" si="751"/>
        <v>0</v>
      </c>
      <c r="CW484" s="157">
        <f t="shared" si="752"/>
        <v>0</v>
      </c>
      <c r="CX484" s="90">
        <f t="shared" si="753"/>
        <v>0</v>
      </c>
      <c r="CY484" s="157">
        <f t="shared" si="754"/>
        <v>0</v>
      </c>
      <c r="CZ484" s="90">
        <f t="shared" si="755"/>
        <v>0</v>
      </c>
      <c r="DA484" s="94" t="str">
        <f>DataEntry!B484</f>
        <v/>
      </c>
      <c r="DB484" s="83">
        <f t="shared" si="756"/>
        <v>0</v>
      </c>
      <c r="DC484" s="83">
        <f t="shared" si="757"/>
        <v>0</v>
      </c>
      <c r="DD484" s="145" t="str">
        <f t="shared" si="809"/>
        <v/>
      </c>
      <c r="DE484" s="145" t="str">
        <f t="shared" si="810"/>
        <v/>
      </c>
      <c r="DF484" s="145" t="str">
        <f t="shared" si="811"/>
        <v/>
      </c>
      <c r="DG484" s="145" t="str">
        <f t="shared" si="812"/>
        <v/>
      </c>
      <c r="DH484" s="145" t="str">
        <f t="shared" si="813"/>
        <v/>
      </c>
      <c r="DI484" s="145" t="str">
        <f t="shared" si="814"/>
        <v/>
      </c>
      <c r="DJ484" s="83">
        <f t="shared" si="815"/>
        <v>0</v>
      </c>
      <c r="DK484" s="83">
        <f t="shared" si="816"/>
        <v>0</v>
      </c>
      <c r="DL484" s="84" t="str">
        <f t="shared" si="817"/>
        <v/>
      </c>
      <c r="DM484" s="14" t="str">
        <f t="shared" si="818"/>
        <v/>
      </c>
      <c r="DN484" s="87">
        <f>IFERROR(DO484*(1-DCFactor)+Results!DP484*DCFactor,"")</f>
        <v>0.2762705882352941</v>
      </c>
      <c r="DO484" s="87">
        <f>(DFactor*Rounds*Number/2+SUM(BV$3:BV472))/(Rounds*Number/2+COUNT(BV$3:BV472))</f>
        <v>0.2656470588235294</v>
      </c>
      <c r="DP484" s="87">
        <f t="shared" si="758"/>
        <v>0.29599999999999999</v>
      </c>
      <c r="DQ484" s="84">
        <f t="shared" si="759"/>
        <v>0</v>
      </c>
      <c r="DR484" s="84">
        <f t="shared" si="760"/>
        <v>0</v>
      </c>
      <c r="DS484" s="87">
        <f t="shared" si="761"/>
        <v>0.33666666666666667</v>
      </c>
      <c r="DT484" s="87">
        <f t="shared" si="762"/>
        <v>0.33666666666666667</v>
      </c>
      <c r="DU484" s="87" t="str">
        <f t="shared" si="763"/>
        <v/>
      </c>
      <c r="DV484" s="86" t="str">
        <f t="shared" si="819"/>
        <v/>
      </c>
      <c r="DW484" s="86" t="str">
        <f t="shared" si="820"/>
        <v/>
      </c>
    </row>
    <row r="485" spans="1:127" x14ac:dyDescent="0.25">
      <c r="A485" s="69">
        <v>483</v>
      </c>
      <c r="B485" s="70" t="str">
        <f>DataEntry!C485</f>
        <v/>
      </c>
      <c r="C485" s="71">
        <f>COUNTIF(D$2:D485,D485)+COUNTIF(G$2:G485,D485)</f>
        <v>354</v>
      </c>
      <c r="D485" s="72" t="str">
        <f t="shared" si="721"/>
        <v/>
      </c>
      <c r="E485" s="70" t="str">
        <f>DataEntry!E485</f>
        <v/>
      </c>
      <c r="F485" s="71">
        <f>COUNTIF(D$2:D485,G485)+COUNTIF(G$2:G485,G485)</f>
        <v>354</v>
      </c>
      <c r="G485" s="72" t="str">
        <f t="shared" si="722"/>
        <v/>
      </c>
      <c r="H485" s="73" t="str">
        <f>DataEntry!G485</f>
        <v/>
      </c>
      <c r="I485" s="73" t="str">
        <f>DataEntry!H485</f>
        <v/>
      </c>
      <c r="J485" s="158" t="str">
        <f t="shared" si="720"/>
        <v/>
      </c>
      <c r="K485" s="156">
        <f t="shared" si="723"/>
        <v>0</v>
      </c>
      <c r="L485" s="224" t="str">
        <f t="shared" si="724"/>
        <v/>
      </c>
      <c r="M485" s="224" t="str">
        <f t="shared" si="725"/>
        <v/>
      </c>
      <c r="N485" s="236" t="str">
        <f t="shared" si="764"/>
        <v/>
      </c>
      <c r="O485" s="22" t="str">
        <f t="shared" si="765"/>
        <v>TG354</v>
      </c>
      <c r="P485" s="248" t="str">
        <f t="shared" si="726"/>
        <v/>
      </c>
      <c r="Q485" s="22" t="str">
        <f t="shared" si="766"/>
        <v>TG354</v>
      </c>
      <c r="R485" s="248" t="str">
        <f t="shared" si="727"/>
        <v/>
      </c>
      <c r="S485" s="74">
        <f t="shared" si="767"/>
        <v>0</v>
      </c>
      <c r="T485" s="75">
        <f t="shared" si="768"/>
        <v>0</v>
      </c>
      <c r="U485" s="76">
        <f t="shared" si="769"/>
        <v>0</v>
      </c>
      <c r="V485" s="74">
        <f t="shared" si="770"/>
        <v>0</v>
      </c>
      <c r="W485" s="75">
        <f t="shared" si="771"/>
        <v>0</v>
      </c>
      <c r="X485" s="76">
        <f t="shared" si="772"/>
        <v>0</v>
      </c>
      <c r="Y485" s="74">
        <f t="shared" si="773"/>
        <v>0</v>
      </c>
      <c r="Z485" s="75">
        <f t="shared" si="774"/>
        <v>0</v>
      </c>
      <c r="AA485" s="76">
        <f t="shared" si="775"/>
        <v>0</v>
      </c>
      <c r="AB485" s="74">
        <f t="shared" si="776"/>
        <v>0</v>
      </c>
      <c r="AC485" s="75">
        <f t="shared" si="777"/>
        <v>0</v>
      </c>
      <c r="AD485" s="76">
        <f t="shared" si="778"/>
        <v>0</v>
      </c>
      <c r="AE485" s="74">
        <f t="shared" si="779"/>
        <v>0</v>
      </c>
      <c r="AF485" s="75">
        <f t="shared" si="780"/>
        <v>0</v>
      </c>
      <c r="AG485" s="76">
        <f t="shared" si="781"/>
        <v>0</v>
      </c>
      <c r="AH485" s="74">
        <f t="shared" si="782"/>
        <v>0</v>
      </c>
      <c r="AI485" s="75">
        <f t="shared" si="783"/>
        <v>0</v>
      </c>
      <c r="AJ485" s="76">
        <f t="shared" si="784"/>
        <v>0</v>
      </c>
      <c r="AK485" s="74">
        <f t="shared" si="785"/>
        <v>0</v>
      </c>
      <c r="AL485" s="75">
        <f t="shared" si="786"/>
        <v>0</v>
      </c>
      <c r="AM485" s="76">
        <f t="shared" si="787"/>
        <v>0</v>
      </c>
      <c r="AN485" s="74">
        <f t="shared" si="788"/>
        <v>0</v>
      </c>
      <c r="AO485" s="75">
        <f t="shared" si="789"/>
        <v>0</v>
      </c>
      <c r="AP485" s="76">
        <f t="shared" si="790"/>
        <v>0</v>
      </c>
      <c r="AQ485" s="77" t="str">
        <f t="shared" si="728"/>
        <v/>
      </c>
      <c r="AR485" s="77" t="str">
        <f t="shared" si="791"/>
        <v/>
      </c>
      <c r="AS485" s="78" t="str">
        <f t="shared" si="792"/>
        <v/>
      </c>
      <c r="AT485" s="77" t="str">
        <f t="shared" si="793"/>
        <v/>
      </c>
      <c r="AU485" s="79">
        <f t="shared" si="821"/>
        <v>0.1</v>
      </c>
      <c r="AV485" s="139">
        <f>DataEntry!P485</f>
        <v>0</v>
      </c>
      <c r="AW485" s="80" t="str">
        <f t="shared" si="729"/>
        <v/>
      </c>
      <c r="AX485" s="80" t="str">
        <f t="shared" si="730"/>
        <v/>
      </c>
      <c r="AY485" s="80" t="str">
        <f t="shared" si="731"/>
        <v/>
      </c>
      <c r="AZ485" s="92" t="str">
        <f>DataEntry!I485</f>
        <v/>
      </c>
      <c r="BA485" s="93" t="str">
        <f>DataEntry!J485</f>
        <v/>
      </c>
      <c r="BB485" s="92" t="str">
        <f>DataEntry!K485</f>
        <v/>
      </c>
      <c r="BC485" s="93" t="str">
        <f>DataEntry!L485</f>
        <v/>
      </c>
      <c r="BD485" s="92" t="str">
        <f>DataEntry!M485</f>
        <v/>
      </c>
      <c r="BE485" s="93" t="str">
        <f>DataEntry!N485</f>
        <v/>
      </c>
      <c r="BF485" s="77" t="str">
        <f t="shared" si="794"/>
        <v/>
      </c>
      <c r="BG485" s="77" t="str">
        <f t="shared" si="795"/>
        <v/>
      </c>
      <c r="BH485" s="77" t="str">
        <f t="shared" si="796"/>
        <v/>
      </c>
      <c r="BI485" s="83">
        <f t="shared" si="797"/>
        <v>0</v>
      </c>
      <c r="BJ485" s="83">
        <f t="shared" si="798"/>
        <v>0</v>
      </c>
      <c r="BK485" s="83">
        <f t="shared" si="799"/>
        <v>0</v>
      </c>
      <c r="BL485" s="84" t="str">
        <f t="shared" si="732"/>
        <v/>
      </c>
      <c r="BM485" s="84" t="str">
        <f t="shared" si="733"/>
        <v/>
      </c>
      <c r="BN485" s="85" t="str">
        <f t="shared" si="800"/>
        <v/>
      </c>
      <c r="BO485" s="84" t="str">
        <f t="shared" si="734"/>
        <v/>
      </c>
      <c r="BP485" s="84" t="str">
        <f t="shared" si="735"/>
        <v/>
      </c>
      <c r="BQ485" s="84" t="str">
        <f t="shared" si="736"/>
        <v/>
      </c>
      <c r="BR485" s="84" t="str">
        <f t="shared" si="801"/>
        <v/>
      </c>
      <c r="BS485" s="84" t="str">
        <f t="shared" si="801"/>
        <v/>
      </c>
      <c r="BT485" s="84" t="str">
        <f t="shared" si="801"/>
        <v/>
      </c>
      <c r="BU485" s="86" t="str">
        <f t="shared" si="802"/>
        <v/>
      </c>
      <c r="BV485" s="86" t="str">
        <f t="shared" si="802"/>
        <v/>
      </c>
      <c r="BW485" s="86" t="str">
        <f t="shared" si="802"/>
        <v/>
      </c>
      <c r="BX485" s="86" t="str">
        <f t="shared" si="803"/>
        <v/>
      </c>
      <c r="BY485" s="86" t="str">
        <f t="shared" si="803"/>
        <v/>
      </c>
      <c r="BZ485" s="86" t="str">
        <f t="shared" si="803"/>
        <v/>
      </c>
      <c r="CA485" s="83">
        <f>IF(AND(DataEntry!B485&gt;=ExFrom,DataEntry!B485&lt;=ExTo),0,IF(AR485&lt;DS485,0,DB485))</f>
        <v>0</v>
      </c>
      <c r="CB485" s="83">
        <f>IF(AND(DataEntry!B485&gt;=ExFrom,DataEntry!B485&lt;=ExTo),0,IF(AT485&lt;DT485,0,DC485))</f>
        <v>0</v>
      </c>
      <c r="CC485" s="14" t="str">
        <f t="shared" si="804"/>
        <v/>
      </c>
      <c r="CD485" s="72" t="str">
        <f t="shared" si="737"/>
        <v/>
      </c>
      <c r="CE485" s="87" t="str">
        <f t="shared" si="805"/>
        <v/>
      </c>
      <c r="CF485" s="88">
        <f t="shared" si="806"/>
        <v>0</v>
      </c>
      <c r="CG485" s="88">
        <f t="shared" si="807"/>
        <v>0</v>
      </c>
      <c r="CH485" s="87" t="str">
        <f t="shared" si="808"/>
        <v/>
      </c>
      <c r="CI485" s="89">
        <f t="shared" si="738"/>
        <v>1</v>
      </c>
      <c r="CJ485" s="89">
        <f t="shared" si="739"/>
        <v>1</v>
      </c>
      <c r="CK485" s="157">
        <f t="shared" si="740"/>
        <v>0</v>
      </c>
      <c r="CL485" s="90">
        <f t="shared" si="741"/>
        <v>0</v>
      </c>
      <c r="CM485" s="157">
        <f t="shared" si="742"/>
        <v>0</v>
      </c>
      <c r="CN485" s="90">
        <f t="shared" si="743"/>
        <v>0</v>
      </c>
      <c r="CO485" s="157">
        <f t="shared" si="744"/>
        <v>0</v>
      </c>
      <c r="CP485" s="90">
        <f t="shared" si="745"/>
        <v>0</v>
      </c>
      <c r="CQ485" s="157">
        <f t="shared" si="746"/>
        <v>0</v>
      </c>
      <c r="CR485" s="90">
        <f t="shared" si="747"/>
        <v>0</v>
      </c>
      <c r="CS485" s="157">
        <f t="shared" si="748"/>
        <v>0</v>
      </c>
      <c r="CT485" s="90">
        <f t="shared" si="749"/>
        <v>0</v>
      </c>
      <c r="CU485" s="157">
        <f t="shared" si="750"/>
        <v>0</v>
      </c>
      <c r="CV485" s="90">
        <f t="shared" si="751"/>
        <v>0</v>
      </c>
      <c r="CW485" s="157">
        <f t="shared" si="752"/>
        <v>0</v>
      </c>
      <c r="CX485" s="90">
        <f t="shared" si="753"/>
        <v>0</v>
      </c>
      <c r="CY485" s="157">
        <f t="shared" si="754"/>
        <v>0</v>
      </c>
      <c r="CZ485" s="90">
        <f t="shared" si="755"/>
        <v>0</v>
      </c>
      <c r="DA485" s="94" t="str">
        <f>DataEntry!B485</f>
        <v/>
      </c>
      <c r="DB485" s="83">
        <f t="shared" si="756"/>
        <v>0</v>
      </c>
      <c r="DC485" s="83">
        <f t="shared" si="757"/>
        <v>0</v>
      </c>
      <c r="DD485" s="145" t="str">
        <f t="shared" si="809"/>
        <v/>
      </c>
      <c r="DE485" s="145" t="str">
        <f t="shared" si="810"/>
        <v/>
      </c>
      <c r="DF485" s="145" t="str">
        <f t="shared" si="811"/>
        <v/>
      </c>
      <c r="DG485" s="145" t="str">
        <f t="shared" si="812"/>
        <v/>
      </c>
      <c r="DH485" s="145" t="str">
        <f t="shared" si="813"/>
        <v/>
      </c>
      <c r="DI485" s="145" t="str">
        <f t="shared" si="814"/>
        <v/>
      </c>
      <c r="DJ485" s="83">
        <f t="shared" si="815"/>
        <v>0</v>
      </c>
      <c r="DK485" s="83">
        <f t="shared" si="816"/>
        <v>0</v>
      </c>
      <c r="DL485" s="84" t="str">
        <f t="shared" si="817"/>
        <v/>
      </c>
      <c r="DM485" s="14" t="str">
        <f t="shared" si="818"/>
        <v/>
      </c>
      <c r="DN485" s="87">
        <f>IFERROR(DO485*(1-DCFactor)+Results!DP485*DCFactor,"")</f>
        <v>0.2762705882352941</v>
      </c>
      <c r="DO485" s="87">
        <f>(DFactor*Rounds*Number/2+SUM(BV$3:BV473))/(Rounds*Number/2+COUNT(BV$3:BV473))</f>
        <v>0.2656470588235294</v>
      </c>
      <c r="DP485" s="87">
        <f t="shared" si="758"/>
        <v>0.29599999999999999</v>
      </c>
      <c r="DQ485" s="84">
        <f t="shared" si="759"/>
        <v>0</v>
      </c>
      <c r="DR485" s="84">
        <f t="shared" si="760"/>
        <v>0</v>
      </c>
      <c r="DS485" s="87">
        <f t="shared" si="761"/>
        <v>0.33666666666666667</v>
      </c>
      <c r="DT485" s="87">
        <f t="shared" si="762"/>
        <v>0.33666666666666667</v>
      </c>
      <c r="DU485" s="87" t="str">
        <f t="shared" si="763"/>
        <v/>
      </c>
      <c r="DV485" s="86" t="str">
        <f t="shared" si="819"/>
        <v/>
      </c>
      <c r="DW485" s="86" t="str">
        <f t="shared" si="820"/>
        <v/>
      </c>
    </row>
    <row r="486" spans="1:127" x14ac:dyDescent="0.25">
      <c r="A486" s="69">
        <v>484</v>
      </c>
      <c r="B486" s="70" t="str">
        <f>DataEntry!C486</f>
        <v/>
      </c>
      <c r="C486" s="71">
        <f>COUNTIF(D$2:D486,D486)+COUNTIF(G$2:G486,D486)</f>
        <v>356</v>
      </c>
      <c r="D486" s="72" t="str">
        <f t="shared" si="721"/>
        <v/>
      </c>
      <c r="E486" s="70" t="str">
        <f>DataEntry!E486</f>
        <v/>
      </c>
      <c r="F486" s="71">
        <f>COUNTIF(D$2:D486,G486)+COUNTIF(G$2:G486,G486)</f>
        <v>356</v>
      </c>
      <c r="G486" s="72" t="str">
        <f t="shared" si="722"/>
        <v/>
      </c>
      <c r="H486" s="73" t="str">
        <f>DataEntry!G486</f>
        <v/>
      </c>
      <c r="I486" s="73" t="str">
        <f>DataEntry!H486</f>
        <v/>
      </c>
      <c r="J486" s="158" t="str">
        <f t="shared" si="720"/>
        <v/>
      </c>
      <c r="K486" s="156">
        <f t="shared" si="723"/>
        <v>0</v>
      </c>
      <c r="L486" s="224" t="str">
        <f t="shared" si="724"/>
        <v/>
      </c>
      <c r="M486" s="224" t="str">
        <f t="shared" si="725"/>
        <v/>
      </c>
      <c r="N486" s="236" t="str">
        <f t="shared" si="764"/>
        <v/>
      </c>
      <c r="O486" s="22" t="str">
        <f t="shared" si="765"/>
        <v>TG356</v>
      </c>
      <c r="P486" s="248" t="str">
        <f t="shared" si="726"/>
        <v/>
      </c>
      <c r="Q486" s="22" t="str">
        <f t="shared" si="766"/>
        <v>TG356</v>
      </c>
      <c r="R486" s="248" t="str">
        <f t="shared" si="727"/>
        <v/>
      </c>
      <c r="S486" s="74">
        <f t="shared" si="767"/>
        <v>0</v>
      </c>
      <c r="T486" s="75">
        <f t="shared" si="768"/>
        <v>0</v>
      </c>
      <c r="U486" s="76">
        <f t="shared" si="769"/>
        <v>0</v>
      </c>
      <c r="V486" s="74">
        <f t="shared" si="770"/>
        <v>0</v>
      </c>
      <c r="W486" s="75">
        <f t="shared" si="771"/>
        <v>0</v>
      </c>
      <c r="X486" s="76">
        <f t="shared" si="772"/>
        <v>0</v>
      </c>
      <c r="Y486" s="74">
        <f t="shared" si="773"/>
        <v>0</v>
      </c>
      <c r="Z486" s="75">
        <f t="shared" si="774"/>
        <v>0</v>
      </c>
      <c r="AA486" s="76">
        <f t="shared" si="775"/>
        <v>0</v>
      </c>
      <c r="AB486" s="74">
        <f t="shared" si="776"/>
        <v>0</v>
      </c>
      <c r="AC486" s="75">
        <f t="shared" si="777"/>
        <v>0</v>
      </c>
      <c r="AD486" s="76">
        <f t="shared" si="778"/>
        <v>0</v>
      </c>
      <c r="AE486" s="74">
        <f t="shared" si="779"/>
        <v>0</v>
      </c>
      <c r="AF486" s="75">
        <f t="shared" si="780"/>
        <v>0</v>
      </c>
      <c r="AG486" s="76">
        <f t="shared" si="781"/>
        <v>0</v>
      </c>
      <c r="AH486" s="74">
        <f t="shared" si="782"/>
        <v>0</v>
      </c>
      <c r="AI486" s="75">
        <f t="shared" si="783"/>
        <v>0</v>
      </c>
      <c r="AJ486" s="76">
        <f t="shared" si="784"/>
        <v>0</v>
      </c>
      <c r="AK486" s="74">
        <f t="shared" si="785"/>
        <v>0</v>
      </c>
      <c r="AL486" s="75">
        <f t="shared" si="786"/>
        <v>0</v>
      </c>
      <c r="AM486" s="76">
        <f t="shared" si="787"/>
        <v>0</v>
      </c>
      <c r="AN486" s="74">
        <f t="shared" si="788"/>
        <v>0</v>
      </c>
      <c r="AO486" s="75">
        <f t="shared" si="789"/>
        <v>0</v>
      </c>
      <c r="AP486" s="76">
        <f t="shared" si="790"/>
        <v>0</v>
      </c>
      <c r="AQ486" s="77" t="str">
        <f t="shared" si="728"/>
        <v/>
      </c>
      <c r="AR486" s="77" t="str">
        <f t="shared" si="791"/>
        <v/>
      </c>
      <c r="AS486" s="78" t="str">
        <f t="shared" si="792"/>
        <v/>
      </c>
      <c r="AT486" s="77" t="str">
        <f t="shared" si="793"/>
        <v/>
      </c>
      <c r="AU486" s="79">
        <f t="shared" si="821"/>
        <v>0.1</v>
      </c>
      <c r="AV486" s="139">
        <f>DataEntry!P486</f>
        <v>0</v>
      </c>
      <c r="AW486" s="80" t="str">
        <f t="shared" si="729"/>
        <v/>
      </c>
      <c r="AX486" s="80" t="str">
        <f t="shared" si="730"/>
        <v/>
      </c>
      <c r="AY486" s="80" t="str">
        <f t="shared" si="731"/>
        <v/>
      </c>
      <c r="AZ486" s="92" t="str">
        <f>DataEntry!I486</f>
        <v/>
      </c>
      <c r="BA486" s="93" t="str">
        <f>DataEntry!J486</f>
        <v/>
      </c>
      <c r="BB486" s="92" t="str">
        <f>DataEntry!K486</f>
        <v/>
      </c>
      <c r="BC486" s="93" t="str">
        <f>DataEntry!L486</f>
        <v/>
      </c>
      <c r="BD486" s="92" t="str">
        <f>DataEntry!M486</f>
        <v/>
      </c>
      <c r="BE486" s="93" t="str">
        <f>DataEntry!N486</f>
        <v/>
      </c>
      <c r="BF486" s="77" t="str">
        <f t="shared" si="794"/>
        <v/>
      </c>
      <c r="BG486" s="77" t="str">
        <f t="shared" si="795"/>
        <v/>
      </c>
      <c r="BH486" s="77" t="str">
        <f t="shared" si="796"/>
        <v/>
      </c>
      <c r="BI486" s="83">
        <f t="shared" si="797"/>
        <v>0</v>
      </c>
      <c r="BJ486" s="83">
        <f t="shared" si="798"/>
        <v>0</v>
      </c>
      <c r="BK486" s="83">
        <f t="shared" si="799"/>
        <v>0</v>
      </c>
      <c r="BL486" s="84" t="str">
        <f t="shared" si="732"/>
        <v/>
      </c>
      <c r="BM486" s="84" t="str">
        <f t="shared" si="733"/>
        <v/>
      </c>
      <c r="BN486" s="85" t="str">
        <f t="shared" si="800"/>
        <v/>
      </c>
      <c r="BO486" s="84" t="str">
        <f t="shared" si="734"/>
        <v/>
      </c>
      <c r="BP486" s="84" t="str">
        <f t="shared" si="735"/>
        <v/>
      </c>
      <c r="BQ486" s="84" t="str">
        <f t="shared" si="736"/>
        <v/>
      </c>
      <c r="BR486" s="84" t="str">
        <f t="shared" si="801"/>
        <v/>
      </c>
      <c r="BS486" s="84" t="str">
        <f t="shared" si="801"/>
        <v/>
      </c>
      <c r="BT486" s="84" t="str">
        <f t="shared" si="801"/>
        <v/>
      </c>
      <c r="BU486" s="86" t="str">
        <f t="shared" si="802"/>
        <v/>
      </c>
      <c r="BV486" s="86" t="str">
        <f t="shared" si="802"/>
        <v/>
      </c>
      <c r="BW486" s="86" t="str">
        <f t="shared" si="802"/>
        <v/>
      </c>
      <c r="BX486" s="86" t="str">
        <f t="shared" si="803"/>
        <v/>
      </c>
      <c r="BY486" s="86" t="str">
        <f t="shared" si="803"/>
        <v/>
      </c>
      <c r="BZ486" s="86" t="str">
        <f t="shared" si="803"/>
        <v/>
      </c>
      <c r="CA486" s="83">
        <f>IF(AND(DataEntry!B486&gt;=ExFrom,DataEntry!B486&lt;=ExTo),0,IF(AR486&lt;DS486,0,DB486))</f>
        <v>0</v>
      </c>
      <c r="CB486" s="83">
        <f>IF(AND(DataEntry!B486&gt;=ExFrom,DataEntry!B486&lt;=ExTo),0,IF(AT486&lt;DT486,0,DC486))</f>
        <v>0</v>
      </c>
      <c r="CC486" s="14" t="str">
        <f t="shared" si="804"/>
        <v/>
      </c>
      <c r="CD486" s="72" t="str">
        <f t="shared" si="737"/>
        <v/>
      </c>
      <c r="CE486" s="87" t="str">
        <f t="shared" si="805"/>
        <v/>
      </c>
      <c r="CF486" s="88">
        <f t="shared" si="806"/>
        <v>0</v>
      </c>
      <c r="CG486" s="88">
        <f t="shared" si="807"/>
        <v>0</v>
      </c>
      <c r="CH486" s="87" t="str">
        <f t="shared" si="808"/>
        <v/>
      </c>
      <c r="CI486" s="89">
        <f t="shared" si="738"/>
        <v>1</v>
      </c>
      <c r="CJ486" s="89">
        <f t="shared" si="739"/>
        <v>1</v>
      </c>
      <c r="CK486" s="157">
        <f t="shared" si="740"/>
        <v>0</v>
      </c>
      <c r="CL486" s="90">
        <f t="shared" si="741"/>
        <v>0</v>
      </c>
      <c r="CM486" s="157">
        <f t="shared" si="742"/>
        <v>0</v>
      </c>
      <c r="CN486" s="90">
        <f t="shared" si="743"/>
        <v>0</v>
      </c>
      <c r="CO486" s="157">
        <f t="shared" si="744"/>
        <v>0</v>
      </c>
      <c r="CP486" s="90">
        <f t="shared" si="745"/>
        <v>0</v>
      </c>
      <c r="CQ486" s="157">
        <f t="shared" si="746"/>
        <v>0</v>
      </c>
      <c r="CR486" s="90">
        <f t="shared" si="747"/>
        <v>0</v>
      </c>
      <c r="CS486" s="157">
        <f t="shared" si="748"/>
        <v>0</v>
      </c>
      <c r="CT486" s="90">
        <f t="shared" si="749"/>
        <v>0</v>
      </c>
      <c r="CU486" s="157">
        <f t="shared" si="750"/>
        <v>0</v>
      </c>
      <c r="CV486" s="90">
        <f t="shared" si="751"/>
        <v>0</v>
      </c>
      <c r="CW486" s="157">
        <f t="shared" si="752"/>
        <v>0</v>
      </c>
      <c r="CX486" s="90">
        <f t="shared" si="753"/>
        <v>0</v>
      </c>
      <c r="CY486" s="157">
        <f t="shared" si="754"/>
        <v>0</v>
      </c>
      <c r="CZ486" s="90">
        <f t="shared" si="755"/>
        <v>0</v>
      </c>
      <c r="DA486" s="94" t="str">
        <f>DataEntry!B486</f>
        <v/>
      </c>
      <c r="DB486" s="83">
        <f t="shared" si="756"/>
        <v>0</v>
      </c>
      <c r="DC486" s="83">
        <f t="shared" si="757"/>
        <v>0</v>
      </c>
      <c r="DD486" s="145" t="str">
        <f t="shared" si="809"/>
        <v/>
      </c>
      <c r="DE486" s="145" t="str">
        <f t="shared" si="810"/>
        <v/>
      </c>
      <c r="DF486" s="145" t="str">
        <f t="shared" si="811"/>
        <v/>
      </c>
      <c r="DG486" s="145" t="str">
        <f t="shared" si="812"/>
        <v/>
      </c>
      <c r="DH486" s="145" t="str">
        <f t="shared" si="813"/>
        <v/>
      </c>
      <c r="DI486" s="145" t="str">
        <f t="shared" si="814"/>
        <v/>
      </c>
      <c r="DJ486" s="83">
        <f t="shared" si="815"/>
        <v>0</v>
      </c>
      <c r="DK486" s="83">
        <f t="shared" si="816"/>
        <v>0</v>
      </c>
      <c r="DL486" s="84" t="str">
        <f t="shared" si="817"/>
        <v/>
      </c>
      <c r="DM486" s="14" t="str">
        <f t="shared" si="818"/>
        <v/>
      </c>
      <c r="DN486" s="87">
        <f>IFERROR(DO486*(1-DCFactor)+Results!DP486*DCFactor,"")</f>
        <v>0.2762705882352941</v>
      </c>
      <c r="DO486" s="87">
        <f>(DFactor*Rounds*Number/2+SUM(BV$3:BV474))/(Rounds*Number/2+COUNT(BV$3:BV474))</f>
        <v>0.2656470588235294</v>
      </c>
      <c r="DP486" s="87">
        <f t="shared" si="758"/>
        <v>0.29599999999999999</v>
      </c>
      <c r="DQ486" s="84">
        <f t="shared" si="759"/>
        <v>0</v>
      </c>
      <c r="DR486" s="84">
        <f t="shared" si="760"/>
        <v>0</v>
      </c>
      <c r="DS486" s="87">
        <f t="shared" si="761"/>
        <v>0.33666666666666667</v>
      </c>
      <c r="DT486" s="87">
        <f t="shared" si="762"/>
        <v>0.33666666666666667</v>
      </c>
      <c r="DU486" s="87" t="str">
        <f t="shared" si="763"/>
        <v/>
      </c>
      <c r="DV486" s="86" t="str">
        <f t="shared" si="819"/>
        <v/>
      </c>
      <c r="DW486" s="86" t="str">
        <f t="shared" si="820"/>
        <v/>
      </c>
    </row>
    <row r="487" spans="1:127" x14ac:dyDescent="0.25">
      <c r="A487" s="69">
        <v>485</v>
      </c>
      <c r="B487" s="70" t="str">
        <f>DataEntry!C487</f>
        <v/>
      </c>
      <c r="C487" s="71">
        <f>COUNTIF(D$2:D487,D487)+COUNTIF(G$2:G487,D487)</f>
        <v>358</v>
      </c>
      <c r="D487" s="72" t="str">
        <f t="shared" si="721"/>
        <v/>
      </c>
      <c r="E487" s="70" t="str">
        <f>DataEntry!E487</f>
        <v/>
      </c>
      <c r="F487" s="71">
        <f>COUNTIF(D$2:D487,G487)+COUNTIF(G$2:G487,G487)</f>
        <v>358</v>
      </c>
      <c r="G487" s="72" t="str">
        <f t="shared" si="722"/>
        <v/>
      </c>
      <c r="H487" s="73" t="str">
        <f>DataEntry!G487</f>
        <v/>
      </c>
      <c r="I487" s="73" t="str">
        <f>DataEntry!H487</f>
        <v/>
      </c>
      <c r="J487" s="158" t="str">
        <f t="shared" si="720"/>
        <v/>
      </c>
      <c r="K487" s="156">
        <f t="shared" si="723"/>
        <v>0</v>
      </c>
      <c r="L487" s="224" t="str">
        <f t="shared" si="724"/>
        <v/>
      </c>
      <c r="M487" s="224" t="str">
        <f t="shared" si="725"/>
        <v/>
      </c>
      <c r="N487" s="236" t="str">
        <f t="shared" si="764"/>
        <v/>
      </c>
      <c r="O487" s="22" t="str">
        <f t="shared" si="765"/>
        <v>TG358</v>
      </c>
      <c r="P487" s="248" t="str">
        <f t="shared" si="726"/>
        <v/>
      </c>
      <c r="Q487" s="22" t="str">
        <f t="shared" si="766"/>
        <v>TG358</v>
      </c>
      <c r="R487" s="248" t="str">
        <f t="shared" si="727"/>
        <v/>
      </c>
      <c r="S487" s="74">
        <f t="shared" si="767"/>
        <v>0</v>
      </c>
      <c r="T487" s="75">
        <f t="shared" si="768"/>
        <v>0</v>
      </c>
      <c r="U487" s="76">
        <f t="shared" si="769"/>
        <v>0</v>
      </c>
      <c r="V487" s="74">
        <f t="shared" si="770"/>
        <v>0</v>
      </c>
      <c r="W487" s="75">
        <f t="shared" si="771"/>
        <v>0</v>
      </c>
      <c r="X487" s="76">
        <f t="shared" si="772"/>
        <v>0</v>
      </c>
      <c r="Y487" s="74">
        <f t="shared" si="773"/>
        <v>0</v>
      </c>
      <c r="Z487" s="75">
        <f t="shared" si="774"/>
        <v>0</v>
      </c>
      <c r="AA487" s="76">
        <f t="shared" si="775"/>
        <v>0</v>
      </c>
      <c r="AB487" s="74">
        <f t="shared" si="776"/>
        <v>0</v>
      </c>
      <c r="AC487" s="75">
        <f t="shared" si="777"/>
        <v>0</v>
      </c>
      <c r="AD487" s="76">
        <f t="shared" si="778"/>
        <v>0</v>
      </c>
      <c r="AE487" s="74">
        <f t="shared" si="779"/>
        <v>0</v>
      </c>
      <c r="AF487" s="75">
        <f t="shared" si="780"/>
        <v>0</v>
      </c>
      <c r="AG487" s="76">
        <f t="shared" si="781"/>
        <v>0</v>
      </c>
      <c r="AH487" s="74">
        <f t="shared" si="782"/>
        <v>0</v>
      </c>
      <c r="AI487" s="75">
        <f t="shared" si="783"/>
        <v>0</v>
      </c>
      <c r="AJ487" s="76">
        <f t="shared" si="784"/>
        <v>0</v>
      </c>
      <c r="AK487" s="74">
        <f t="shared" si="785"/>
        <v>0</v>
      </c>
      <c r="AL487" s="75">
        <f t="shared" si="786"/>
        <v>0</v>
      </c>
      <c r="AM487" s="76">
        <f t="shared" si="787"/>
        <v>0</v>
      </c>
      <c r="AN487" s="74">
        <f t="shared" si="788"/>
        <v>0</v>
      </c>
      <c r="AO487" s="75">
        <f t="shared" si="789"/>
        <v>0</v>
      </c>
      <c r="AP487" s="76">
        <f t="shared" si="790"/>
        <v>0</v>
      </c>
      <c r="AQ487" s="77" t="str">
        <f t="shared" si="728"/>
        <v/>
      </c>
      <c r="AR487" s="77" t="str">
        <f t="shared" si="791"/>
        <v/>
      </c>
      <c r="AS487" s="78" t="str">
        <f t="shared" si="792"/>
        <v/>
      </c>
      <c r="AT487" s="77" t="str">
        <f t="shared" si="793"/>
        <v/>
      </c>
      <c r="AU487" s="79">
        <f t="shared" si="821"/>
        <v>0.1</v>
      </c>
      <c r="AV487" s="139">
        <f>DataEntry!P487</f>
        <v>0</v>
      </c>
      <c r="AW487" s="80" t="str">
        <f t="shared" si="729"/>
        <v/>
      </c>
      <c r="AX487" s="80" t="str">
        <f t="shared" si="730"/>
        <v/>
      </c>
      <c r="AY487" s="80" t="str">
        <f t="shared" si="731"/>
        <v/>
      </c>
      <c r="AZ487" s="92" t="str">
        <f>DataEntry!I487</f>
        <v/>
      </c>
      <c r="BA487" s="93" t="str">
        <f>DataEntry!J487</f>
        <v/>
      </c>
      <c r="BB487" s="92" t="str">
        <f>DataEntry!K487</f>
        <v/>
      </c>
      <c r="BC487" s="93" t="str">
        <f>DataEntry!L487</f>
        <v/>
      </c>
      <c r="BD487" s="92" t="str">
        <f>DataEntry!M487</f>
        <v/>
      </c>
      <c r="BE487" s="93" t="str">
        <f>DataEntry!N487</f>
        <v/>
      </c>
      <c r="BF487" s="77" t="str">
        <f t="shared" si="794"/>
        <v/>
      </c>
      <c r="BG487" s="77" t="str">
        <f t="shared" si="795"/>
        <v/>
      </c>
      <c r="BH487" s="77" t="str">
        <f t="shared" si="796"/>
        <v/>
      </c>
      <c r="BI487" s="83">
        <f t="shared" si="797"/>
        <v>0</v>
      </c>
      <c r="BJ487" s="83">
        <f t="shared" si="798"/>
        <v>0</v>
      </c>
      <c r="BK487" s="83">
        <f t="shared" si="799"/>
        <v>0</v>
      </c>
      <c r="BL487" s="84" t="str">
        <f t="shared" si="732"/>
        <v/>
      </c>
      <c r="BM487" s="84" t="str">
        <f t="shared" si="733"/>
        <v/>
      </c>
      <c r="BN487" s="85" t="str">
        <f t="shared" si="800"/>
        <v/>
      </c>
      <c r="BO487" s="84" t="str">
        <f t="shared" si="734"/>
        <v/>
      </c>
      <c r="BP487" s="84" t="str">
        <f t="shared" si="735"/>
        <v/>
      </c>
      <c r="BQ487" s="84" t="str">
        <f t="shared" si="736"/>
        <v/>
      </c>
      <c r="BR487" s="84" t="str">
        <f t="shared" si="801"/>
        <v/>
      </c>
      <c r="BS487" s="84" t="str">
        <f t="shared" si="801"/>
        <v/>
      </c>
      <c r="BT487" s="84" t="str">
        <f t="shared" si="801"/>
        <v/>
      </c>
      <c r="BU487" s="86" t="str">
        <f t="shared" si="802"/>
        <v/>
      </c>
      <c r="BV487" s="86" t="str">
        <f t="shared" si="802"/>
        <v/>
      </c>
      <c r="BW487" s="86" t="str">
        <f t="shared" si="802"/>
        <v/>
      </c>
      <c r="BX487" s="86" t="str">
        <f t="shared" si="803"/>
        <v/>
      </c>
      <c r="BY487" s="86" t="str">
        <f t="shared" si="803"/>
        <v/>
      </c>
      <c r="BZ487" s="86" t="str">
        <f t="shared" si="803"/>
        <v/>
      </c>
      <c r="CA487" s="83">
        <f>IF(AND(DataEntry!B487&gt;=ExFrom,DataEntry!B487&lt;=ExTo),0,IF(AR487&lt;DS487,0,DB487))</f>
        <v>0</v>
      </c>
      <c r="CB487" s="83">
        <f>IF(AND(DataEntry!B487&gt;=ExFrom,DataEntry!B487&lt;=ExTo),0,IF(AT487&lt;DT487,0,DC487))</f>
        <v>0</v>
      </c>
      <c r="CC487" s="14" t="str">
        <f t="shared" si="804"/>
        <v/>
      </c>
      <c r="CD487" s="72" t="str">
        <f t="shared" si="737"/>
        <v/>
      </c>
      <c r="CE487" s="87" t="str">
        <f t="shared" si="805"/>
        <v/>
      </c>
      <c r="CF487" s="88">
        <f t="shared" si="806"/>
        <v>0</v>
      </c>
      <c r="CG487" s="88">
        <f t="shared" si="807"/>
        <v>0</v>
      </c>
      <c r="CH487" s="87" t="str">
        <f t="shared" si="808"/>
        <v/>
      </c>
      <c r="CI487" s="89">
        <f t="shared" si="738"/>
        <v>1</v>
      </c>
      <c r="CJ487" s="89">
        <f t="shared" si="739"/>
        <v>1</v>
      </c>
      <c r="CK487" s="157">
        <f t="shared" si="740"/>
        <v>0</v>
      </c>
      <c r="CL487" s="90">
        <f t="shared" si="741"/>
        <v>0</v>
      </c>
      <c r="CM487" s="157">
        <f t="shared" si="742"/>
        <v>0</v>
      </c>
      <c r="CN487" s="90">
        <f t="shared" si="743"/>
        <v>0</v>
      </c>
      <c r="CO487" s="157">
        <f t="shared" si="744"/>
        <v>0</v>
      </c>
      <c r="CP487" s="90">
        <f t="shared" si="745"/>
        <v>0</v>
      </c>
      <c r="CQ487" s="157">
        <f t="shared" si="746"/>
        <v>0</v>
      </c>
      <c r="CR487" s="90">
        <f t="shared" si="747"/>
        <v>0</v>
      </c>
      <c r="CS487" s="157">
        <f t="shared" si="748"/>
        <v>0</v>
      </c>
      <c r="CT487" s="90">
        <f t="shared" si="749"/>
        <v>0</v>
      </c>
      <c r="CU487" s="157">
        <f t="shared" si="750"/>
        <v>0</v>
      </c>
      <c r="CV487" s="90">
        <f t="shared" si="751"/>
        <v>0</v>
      </c>
      <c r="CW487" s="157">
        <f t="shared" si="752"/>
        <v>0</v>
      </c>
      <c r="CX487" s="90">
        <f t="shared" si="753"/>
        <v>0</v>
      </c>
      <c r="CY487" s="157">
        <f t="shared" si="754"/>
        <v>0</v>
      </c>
      <c r="CZ487" s="90">
        <f t="shared" si="755"/>
        <v>0</v>
      </c>
      <c r="DA487" s="94" t="str">
        <f>DataEntry!B487</f>
        <v/>
      </c>
      <c r="DB487" s="83">
        <f t="shared" si="756"/>
        <v>0</v>
      </c>
      <c r="DC487" s="83">
        <f t="shared" si="757"/>
        <v>0</v>
      </c>
      <c r="DD487" s="145" t="str">
        <f t="shared" si="809"/>
        <v/>
      </c>
      <c r="DE487" s="145" t="str">
        <f t="shared" si="810"/>
        <v/>
      </c>
      <c r="DF487" s="145" t="str">
        <f t="shared" si="811"/>
        <v/>
      </c>
      <c r="DG487" s="145" t="str">
        <f t="shared" si="812"/>
        <v/>
      </c>
      <c r="DH487" s="145" t="str">
        <f t="shared" si="813"/>
        <v/>
      </c>
      <c r="DI487" s="145" t="str">
        <f t="shared" si="814"/>
        <v/>
      </c>
      <c r="DJ487" s="83">
        <f t="shared" si="815"/>
        <v>0</v>
      </c>
      <c r="DK487" s="83">
        <f t="shared" si="816"/>
        <v>0</v>
      </c>
      <c r="DL487" s="84" t="str">
        <f t="shared" si="817"/>
        <v/>
      </c>
      <c r="DM487" s="14" t="str">
        <f t="shared" si="818"/>
        <v/>
      </c>
      <c r="DN487" s="87">
        <f>IFERROR(DO487*(1-DCFactor)+Results!DP487*DCFactor,"")</f>
        <v>0.2762705882352941</v>
      </c>
      <c r="DO487" s="87">
        <f>(DFactor*Rounds*Number/2+SUM(BV$3:BV475))/(Rounds*Number/2+COUNT(BV$3:BV475))</f>
        <v>0.2656470588235294</v>
      </c>
      <c r="DP487" s="87">
        <f t="shared" si="758"/>
        <v>0.29599999999999999</v>
      </c>
      <c r="DQ487" s="84">
        <f t="shared" si="759"/>
        <v>0</v>
      </c>
      <c r="DR487" s="84">
        <f t="shared" si="760"/>
        <v>0</v>
      </c>
      <c r="DS487" s="87">
        <f t="shared" si="761"/>
        <v>0.33666666666666667</v>
      </c>
      <c r="DT487" s="87">
        <f t="shared" si="762"/>
        <v>0.33666666666666667</v>
      </c>
      <c r="DU487" s="87" t="str">
        <f t="shared" si="763"/>
        <v/>
      </c>
      <c r="DV487" s="86" t="str">
        <f t="shared" si="819"/>
        <v/>
      </c>
      <c r="DW487" s="86" t="str">
        <f t="shared" si="820"/>
        <v/>
      </c>
    </row>
    <row r="488" spans="1:127" x14ac:dyDescent="0.25">
      <c r="A488" s="69">
        <v>486</v>
      </c>
      <c r="B488" s="70" t="str">
        <f>DataEntry!C488</f>
        <v/>
      </c>
      <c r="C488" s="71">
        <f>COUNTIF(D$2:D488,D488)+COUNTIF(G$2:G488,D488)</f>
        <v>360</v>
      </c>
      <c r="D488" s="72" t="str">
        <f t="shared" si="721"/>
        <v/>
      </c>
      <c r="E488" s="70" t="str">
        <f>DataEntry!E488</f>
        <v/>
      </c>
      <c r="F488" s="71">
        <f>COUNTIF(D$2:D488,G488)+COUNTIF(G$2:G488,G488)</f>
        <v>360</v>
      </c>
      <c r="G488" s="72" t="str">
        <f t="shared" si="722"/>
        <v/>
      </c>
      <c r="H488" s="73" t="str">
        <f>DataEntry!G488</f>
        <v/>
      </c>
      <c r="I488" s="73" t="str">
        <f>DataEntry!H488</f>
        <v/>
      </c>
      <c r="J488" s="158" t="str">
        <f t="shared" si="720"/>
        <v/>
      </c>
      <c r="K488" s="156">
        <f t="shared" si="723"/>
        <v>0</v>
      </c>
      <c r="L488" s="224" t="str">
        <f t="shared" si="724"/>
        <v/>
      </c>
      <c r="M488" s="224" t="str">
        <f t="shared" si="725"/>
        <v/>
      </c>
      <c r="N488" s="236" t="str">
        <f t="shared" si="764"/>
        <v/>
      </c>
      <c r="O488" s="22" t="str">
        <f t="shared" si="765"/>
        <v>TG360</v>
      </c>
      <c r="P488" s="248" t="str">
        <f t="shared" si="726"/>
        <v/>
      </c>
      <c r="Q488" s="22" t="str">
        <f t="shared" si="766"/>
        <v>TG360</v>
      </c>
      <c r="R488" s="248" t="str">
        <f t="shared" si="727"/>
        <v/>
      </c>
      <c r="S488" s="74">
        <f t="shared" si="767"/>
        <v>0</v>
      </c>
      <c r="T488" s="75">
        <f t="shared" si="768"/>
        <v>0</v>
      </c>
      <c r="U488" s="76">
        <f t="shared" si="769"/>
        <v>0</v>
      </c>
      <c r="V488" s="74">
        <f t="shared" si="770"/>
        <v>0</v>
      </c>
      <c r="W488" s="75">
        <f t="shared" si="771"/>
        <v>0</v>
      </c>
      <c r="X488" s="76">
        <f t="shared" si="772"/>
        <v>0</v>
      </c>
      <c r="Y488" s="74">
        <f t="shared" si="773"/>
        <v>0</v>
      </c>
      <c r="Z488" s="75">
        <f t="shared" si="774"/>
        <v>0</v>
      </c>
      <c r="AA488" s="76">
        <f t="shared" si="775"/>
        <v>0</v>
      </c>
      <c r="AB488" s="74">
        <f t="shared" si="776"/>
        <v>0</v>
      </c>
      <c r="AC488" s="75">
        <f t="shared" si="777"/>
        <v>0</v>
      </c>
      <c r="AD488" s="76">
        <f t="shared" si="778"/>
        <v>0</v>
      </c>
      <c r="AE488" s="74">
        <f t="shared" si="779"/>
        <v>0</v>
      </c>
      <c r="AF488" s="75">
        <f t="shared" si="780"/>
        <v>0</v>
      </c>
      <c r="AG488" s="76">
        <f t="shared" si="781"/>
        <v>0</v>
      </c>
      <c r="AH488" s="74">
        <f t="shared" si="782"/>
        <v>0</v>
      </c>
      <c r="AI488" s="75">
        <f t="shared" si="783"/>
        <v>0</v>
      </c>
      <c r="AJ488" s="76">
        <f t="shared" si="784"/>
        <v>0</v>
      </c>
      <c r="AK488" s="74">
        <f t="shared" si="785"/>
        <v>0</v>
      </c>
      <c r="AL488" s="75">
        <f t="shared" si="786"/>
        <v>0</v>
      </c>
      <c r="AM488" s="76">
        <f t="shared" si="787"/>
        <v>0</v>
      </c>
      <c r="AN488" s="74">
        <f t="shared" si="788"/>
        <v>0</v>
      </c>
      <c r="AO488" s="75">
        <f t="shared" si="789"/>
        <v>0</v>
      </c>
      <c r="AP488" s="76">
        <f t="shared" si="790"/>
        <v>0</v>
      </c>
      <c r="AQ488" s="77" t="str">
        <f t="shared" si="728"/>
        <v/>
      </c>
      <c r="AR488" s="77" t="str">
        <f t="shared" si="791"/>
        <v/>
      </c>
      <c r="AS488" s="78" t="str">
        <f t="shared" si="792"/>
        <v/>
      </c>
      <c r="AT488" s="77" t="str">
        <f t="shared" si="793"/>
        <v/>
      </c>
      <c r="AU488" s="79">
        <f t="shared" si="821"/>
        <v>0.1</v>
      </c>
      <c r="AV488" s="139">
        <f>DataEntry!P488</f>
        <v>0</v>
      </c>
      <c r="AW488" s="80" t="str">
        <f t="shared" si="729"/>
        <v/>
      </c>
      <c r="AX488" s="80" t="str">
        <f t="shared" si="730"/>
        <v/>
      </c>
      <c r="AY488" s="80" t="str">
        <f t="shared" si="731"/>
        <v/>
      </c>
      <c r="AZ488" s="92" t="str">
        <f>DataEntry!I488</f>
        <v/>
      </c>
      <c r="BA488" s="93" t="str">
        <f>DataEntry!J488</f>
        <v/>
      </c>
      <c r="BB488" s="92" t="str">
        <f>DataEntry!K488</f>
        <v/>
      </c>
      <c r="BC488" s="93" t="str">
        <f>DataEntry!L488</f>
        <v/>
      </c>
      <c r="BD488" s="92" t="str">
        <f>DataEntry!M488</f>
        <v/>
      </c>
      <c r="BE488" s="93" t="str">
        <f>DataEntry!N488</f>
        <v/>
      </c>
      <c r="BF488" s="77" t="str">
        <f t="shared" si="794"/>
        <v/>
      </c>
      <c r="BG488" s="77" t="str">
        <f t="shared" si="795"/>
        <v/>
      </c>
      <c r="BH488" s="77" t="str">
        <f t="shared" si="796"/>
        <v/>
      </c>
      <c r="BI488" s="83">
        <f t="shared" si="797"/>
        <v>0</v>
      </c>
      <c r="BJ488" s="83">
        <f t="shared" si="798"/>
        <v>0</v>
      </c>
      <c r="BK488" s="83">
        <f t="shared" si="799"/>
        <v>0</v>
      </c>
      <c r="BL488" s="84" t="str">
        <f t="shared" si="732"/>
        <v/>
      </c>
      <c r="BM488" s="84" t="str">
        <f t="shared" si="733"/>
        <v/>
      </c>
      <c r="BN488" s="85" t="str">
        <f t="shared" si="800"/>
        <v/>
      </c>
      <c r="BO488" s="84" t="str">
        <f t="shared" si="734"/>
        <v/>
      </c>
      <c r="BP488" s="84" t="str">
        <f t="shared" si="735"/>
        <v/>
      </c>
      <c r="BQ488" s="84" t="str">
        <f t="shared" si="736"/>
        <v/>
      </c>
      <c r="BR488" s="84" t="str">
        <f t="shared" si="801"/>
        <v/>
      </c>
      <c r="BS488" s="84" t="str">
        <f t="shared" si="801"/>
        <v/>
      </c>
      <c r="BT488" s="84" t="str">
        <f t="shared" si="801"/>
        <v/>
      </c>
      <c r="BU488" s="86" t="str">
        <f t="shared" si="802"/>
        <v/>
      </c>
      <c r="BV488" s="86" t="str">
        <f t="shared" si="802"/>
        <v/>
      </c>
      <c r="BW488" s="86" t="str">
        <f t="shared" si="802"/>
        <v/>
      </c>
      <c r="BX488" s="86" t="str">
        <f t="shared" si="803"/>
        <v/>
      </c>
      <c r="BY488" s="86" t="str">
        <f t="shared" si="803"/>
        <v/>
      </c>
      <c r="BZ488" s="86" t="str">
        <f t="shared" si="803"/>
        <v/>
      </c>
      <c r="CA488" s="83">
        <f>IF(AND(DataEntry!B488&gt;=ExFrom,DataEntry!B488&lt;=ExTo),0,IF(AR488&lt;DS488,0,DB488))</f>
        <v>0</v>
      </c>
      <c r="CB488" s="83">
        <f>IF(AND(DataEntry!B488&gt;=ExFrom,DataEntry!B488&lt;=ExTo),0,IF(AT488&lt;DT488,0,DC488))</f>
        <v>0</v>
      </c>
      <c r="CC488" s="14" t="str">
        <f t="shared" si="804"/>
        <v/>
      </c>
      <c r="CD488" s="72" t="str">
        <f t="shared" si="737"/>
        <v/>
      </c>
      <c r="CE488" s="87" t="str">
        <f t="shared" si="805"/>
        <v/>
      </c>
      <c r="CF488" s="88">
        <f t="shared" si="806"/>
        <v>0</v>
      </c>
      <c r="CG488" s="88">
        <f t="shared" si="807"/>
        <v>0</v>
      </c>
      <c r="CH488" s="87" t="str">
        <f t="shared" si="808"/>
        <v/>
      </c>
      <c r="CI488" s="89">
        <f t="shared" si="738"/>
        <v>1</v>
      </c>
      <c r="CJ488" s="89">
        <f t="shared" si="739"/>
        <v>1</v>
      </c>
      <c r="CK488" s="157">
        <f t="shared" si="740"/>
        <v>0</v>
      </c>
      <c r="CL488" s="90">
        <f t="shared" si="741"/>
        <v>0</v>
      </c>
      <c r="CM488" s="157">
        <f t="shared" si="742"/>
        <v>0</v>
      </c>
      <c r="CN488" s="90">
        <f t="shared" si="743"/>
        <v>0</v>
      </c>
      <c r="CO488" s="157">
        <f t="shared" si="744"/>
        <v>0</v>
      </c>
      <c r="CP488" s="90">
        <f t="shared" si="745"/>
        <v>0</v>
      </c>
      <c r="CQ488" s="157">
        <f t="shared" si="746"/>
        <v>0</v>
      </c>
      <c r="CR488" s="90">
        <f t="shared" si="747"/>
        <v>0</v>
      </c>
      <c r="CS488" s="157">
        <f t="shared" si="748"/>
        <v>0</v>
      </c>
      <c r="CT488" s="90">
        <f t="shared" si="749"/>
        <v>0</v>
      </c>
      <c r="CU488" s="157">
        <f t="shared" si="750"/>
        <v>0</v>
      </c>
      <c r="CV488" s="90">
        <f t="shared" si="751"/>
        <v>0</v>
      </c>
      <c r="CW488" s="157">
        <f t="shared" si="752"/>
        <v>0</v>
      </c>
      <c r="CX488" s="90">
        <f t="shared" si="753"/>
        <v>0</v>
      </c>
      <c r="CY488" s="157">
        <f t="shared" si="754"/>
        <v>0</v>
      </c>
      <c r="CZ488" s="90">
        <f t="shared" si="755"/>
        <v>0</v>
      </c>
      <c r="DA488" s="94" t="str">
        <f>DataEntry!B488</f>
        <v/>
      </c>
      <c r="DB488" s="83">
        <f t="shared" si="756"/>
        <v>0</v>
      </c>
      <c r="DC488" s="83">
        <f t="shared" si="757"/>
        <v>0</v>
      </c>
      <c r="DD488" s="145" t="str">
        <f t="shared" si="809"/>
        <v/>
      </c>
      <c r="DE488" s="145" t="str">
        <f t="shared" si="810"/>
        <v/>
      </c>
      <c r="DF488" s="145" t="str">
        <f t="shared" si="811"/>
        <v/>
      </c>
      <c r="DG488" s="145" t="str">
        <f t="shared" si="812"/>
        <v/>
      </c>
      <c r="DH488" s="145" t="str">
        <f t="shared" si="813"/>
        <v/>
      </c>
      <c r="DI488" s="145" t="str">
        <f t="shared" si="814"/>
        <v/>
      </c>
      <c r="DJ488" s="83">
        <f t="shared" si="815"/>
        <v>0</v>
      </c>
      <c r="DK488" s="83">
        <f t="shared" si="816"/>
        <v>0</v>
      </c>
      <c r="DL488" s="84" t="str">
        <f t="shared" si="817"/>
        <v/>
      </c>
      <c r="DM488" s="14" t="str">
        <f t="shared" si="818"/>
        <v/>
      </c>
      <c r="DN488" s="87">
        <f>IFERROR(DO488*(1-DCFactor)+Results!DP488*DCFactor,"")</f>
        <v>0.2762705882352941</v>
      </c>
      <c r="DO488" s="87">
        <f>(DFactor*Rounds*Number/2+SUM(BV$3:BV476))/(Rounds*Number/2+COUNT(BV$3:BV476))</f>
        <v>0.2656470588235294</v>
      </c>
      <c r="DP488" s="87">
        <f t="shared" si="758"/>
        <v>0.29599999999999999</v>
      </c>
      <c r="DQ488" s="84">
        <f t="shared" si="759"/>
        <v>0</v>
      </c>
      <c r="DR488" s="84">
        <f t="shared" si="760"/>
        <v>0</v>
      </c>
      <c r="DS488" s="87">
        <f t="shared" si="761"/>
        <v>0.33666666666666667</v>
      </c>
      <c r="DT488" s="87">
        <f t="shared" si="762"/>
        <v>0.33666666666666667</v>
      </c>
      <c r="DU488" s="87" t="str">
        <f t="shared" si="763"/>
        <v/>
      </c>
      <c r="DV488" s="86" t="str">
        <f t="shared" si="819"/>
        <v/>
      </c>
      <c r="DW488" s="86" t="str">
        <f t="shared" si="820"/>
        <v/>
      </c>
    </row>
    <row r="489" spans="1:127" x14ac:dyDescent="0.25">
      <c r="A489" s="69">
        <v>487</v>
      </c>
      <c r="B489" s="70" t="str">
        <f>DataEntry!C489</f>
        <v/>
      </c>
      <c r="C489" s="71">
        <f>COUNTIF(D$2:D489,D489)+COUNTIF(G$2:G489,D489)</f>
        <v>362</v>
      </c>
      <c r="D489" s="72" t="str">
        <f t="shared" si="721"/>
        <v/>
      </c>
      <c r="E489" s="70" t="str">
        <f>DataEntry!E489</f>
        <v/>
      </c>
      <c r="F489" s="71">
        <f>COUNTIF(D$2:D489,G489)+COUNTIF(G$2:G489,G489)</f>
        <v>362</v>
      </c>
      <c r="G489" s="72" t="str">
        <f t="shared" si="722"/>
        <v/>
      </c>
      <c r="H489" s="73" t="str">
        <f>DataEntry!G489</f>
        <v/>
      </c>
      <c r="I489" s="73" t="str">
        <f>DataEntry!H489</f>
        <v/>
      </c>
      <c r="J489" s="158" t="str">
        <f t="shared" si="720"/>
        <v/>
      </c>
      <c r="K489" s="156">
        <f t="shared" si="723"/>
        <v>0</v>
      </c>
      <c r="L489" s="224" t="str">
        <f t="shared" si="724"/>
        <v/>
      </c>
      <c r="M489" s="224" t="str">
        <f t="shared" si="725"/>
        <v/>
      </c>
      <c r="N489" s="236" t="str">
        <f t="shared" si="764"/>
        <v/>
      </c>
      <c r="O489" s="22" t="str">
        <f t="shared" si="765"/>
        <v>TG362</v>
      </c>
      <c r="P489" s="248" t="str">
        <f t="shared" si="726"/>
        <v/>
      </c>
      <c r="Q489" s="22" t="str">
        <f t="shared" si="766"/>
        <v>TG362</v>
      </c>
      <c r="R489" s="248" t="str">
        <f t="shared" si="727"/>
        <v/>
      </c>
      <c r="S489" s="74">
        <f t="shared" si="767"/>
        <v>0</v>
      </c>
      <c r="T489" s="75">
        <f t="shared" si="768"/>
        <v>0</v>
      </c>
      <c r="U489" s="76">
        <f t="shared" si="769"/>
        <v>0</v>
      </c>
      <c r="V489" s="74">
        <f t="shared" si="770"/>
        <v>0</v>
      </c>
      <c r="W489" s="75">
        <f t="shared" si="771"/>
        <v>0</v>
      </c>
      <c r="X489" s="76">
        <f t="shared" si="772"/>
        <v>0</v>
      </c>
      <c r="Y489" s="74">
        <f t="shared" si="773"/>
        <v>0</v>
      </c>
      <c r="Z489" s="75">
        <f t="shared" si="774"/>
        <v>0</v>
      </c>
      <c r="AA489" s="76">
        <f t="shared" si="775"/>
        <v>0</v>
      </c>
      <c r="AB489" s="74">
        <f t="shared" si="776"/>
        <v>0</v>
      </c>
      <c r="AC489" s="75">
        <f t="shared" si="777"/>
        <v>0</v>
      </c>
      <c r="AD489" s="76">
        <f t="shared" si="778"/>
        <v>0</v>
      </c>
      <c r="AE489" s="74">
        <f t="shared" si="779"/>
        <v>0</v>
      </c>
      <c r="AF489" s="75">
        <f t="shared" si="780"/>
        <v>0</v>
      </c>
      <c r="AG489" s="76">
        <f t="shared" si="781"/>
        <v>0</v>
      </c>
      <c r="AH489" s="74">
        <f t="shared" si="782"/>
        <v>0</v>
      </c>
      <c r="AI489" s="75">
        <f t="shared" si="783"/>
        <v>0</v>
      </c>
      <c r="AJ489" s="76">
        <f t="shared" si="784"/>
        <v>0</v>
      </c>
      <c r="AK489" s="74">
        <f t="shared" si="785"/>
        <v>0</v>
      </c>
      <c r="AL489" s="75">
        <f t="shared" si="786"/>
        <v>0</v>
      </c>
      <c r="AM489" s="76">
        <f t="shared" si="787"/>
        <v>0</v>
      </c>
      <c r="AN489" s="74">
        <f t="shared" si="788"/>
        <v>0</v>
      </c>
      <c r="AO489" s="75">
        <f t="shared" si="789"/>
        <v>0</v>
      </c>
      <c r="AP489" s="76">
        <f t="shared" si="790"/>
        <v>0</v>
      </c>
      <c r="AQ489" s="77" t="str">
        <f t="shared" si="728"/>
        <v/>
      </c>
      <c r="AR489" s="77" t="str">
        <f t="shared" si="791"/>
        <v/>
      </c>
      <c r="AS489" s="78" t="str">
        <f t="shared" si="792"/>
        <v/>
      </c>
      <c r="AT489" s="77" t="str">
        <f t="shared" si="793"/>
        <v/>
      </c>
      <c r="AU489" s="79">
        <f t="shared" si="821"/>
        <v>0.1</v>
      </c>
      <c r="AV489" s="139">
        <f>DataEntry!P489</f>
        <v>0</v>
      </c>
      <c r="AW489" s="80" t="str">
        <f t="shared" si="729"/>
        <v/>
      </c>
      <c r="AX489" s="80" t="str">
        <f t="shared" si="730"/>
        <v/>
      </c>
      <c r="AY489" s="80" t="str">
        <f t="shared" si="731"/>
        <v/>
      </c>
      <c r="AZ489" s="92" t="str">
        <f>DataEntry!I489</f>
        <v/>
      </c>
      <c r="BA489" s="93" t="str">
        <f>DataEntry!J489</f>
        <v/>
      </c>
      <c r="BB489" s="92" t="str">
        <f>DataEntry!K489</f>
        <v/>
      </c>
      <c r="BC489" s="93" t="str">
        <f>DataEntry!L489</f>
        <v/>
      </c>
      <c r="BD489" s="92" t="str">
        <f>DataEntry!M489</f>
        <v/>
      </c>
      <c r="BE489" s="93" t="str">
        <f>DataEntry!N489</f>
        <v/>
      </c>
      <c r="BF489" s="77" t="str">
        <f t="shared" si="794"/>
        <v/>
      </c>
      <c r="BG489" s="77" t="str">
        <f t="shared" si="795"/>
        <v/>
      </c>
      <c r="BH489" s="77" t="str">
        <f t="shared" si="796"/>
        <v/>
      </c>
      <c r="BI489" s="83">
        <f t="shared" si="797"/>
        <v>0</v>
      </c>
      <c r="BJ489" s="83">
        <f t="shared" si="798"/>
        <v>0</v>
      </c>
      <c r="BK489" s="83">
        <f t="shared" si="799"/>
        <v>0</v>
      </c>
      <c r="BL489" s="84" t="str">
        <f t="shared" si="732"/>
        <v/>
      </c>
      <c r="BM489" s="84" t="str">
        <f t="shared" si="733"/>
        <v/>
      </c>
      <c r="BN489" s="85" t="str">
        <f t="shared" si="800"/>
        <v/>
      </c>
      <c r="BO489" s="84" t="str">
        <f t="shared" si="734"/>
        <v/>
      </c>
      <c r="BP489" s="84" t="str">
        <f t="shared" si="735"/>
        <v/>
      </c>
      <c r="BQ489" s="84" t="str">
        <f t="shared" si="736"/>
        <v/>
      </c>
      <c r="BR489" s="84" t="str">
        <f t="shared" si="801"/>
        <v/>
      </c>
      <c r="BS489" s="84" t="str">
        <f t="shared" si="801"/>
        <v/>
      </c>
      <c r="BT489" s="84" t="str">
        <f t="shared" si="801"/>
        <v/>
      </c>
      <c r="BU489" s="86" t="str">
        <f t="shared" si="802"/>
        <v/>
      </c>
      <c r="BV489" s="86" t="str">
        <f t="shared" si="802"/>
        <v/>
      </c>
      <c r="BW489" s="86" t="str">
        <f t="shared" si="802"/>
        <v/>
      </c>
      <c r="BX489" s="86" t="str">
        <f t="shared" si="803"/>
        <v/>
      </c>
      <c r="BY489" s="86" t="str">
        <f t="shared" si="803"/>
        <v/>
      </c>
      <c r="BZ489" s="86" t="str">
        <f t="shared" si="803"/>
        <v/>
      </c>
      <c r="CA489" s="83">
        <f>IF(AND(DataEntry!B489&gt;=ExFrom,DataEntry!B489&lt;=ExTo),0,IF(AR489&lt;DS489,0,DB489))</f>
        <v>0</v>
      </c>
      <c r="CB489" s="83">
        <f>IF(AND(DataEntry!B489&gt;=ExFrom,DataEntry!B489&lt;=ExTo),0,IF(AT489&lt;DT489,0,DC489))</f>
        <v>0</v>
      </c>
      <c r="CC489" s="14" t="str">
        <f t="shared" si="804"/>
        <v/>
      </c>
      <c r="CD489" s="72" t="str">
        <f t="shared" si="737"/>
        <v/>
      </c>
      <c r="CE489" s="87" t="str">
        <f t="shared" si="805"/>
        <v/>
      </c>
      <c r="CF489" s="88">
        <f t="shared" si="806"/>
        <v>0</v>
      </c>
      <c r="CG489" s="88">
        <f t="shared" si="807"/>
        <v>0</v>
      </c>
      <c r="CH489" s="87" t="str">
        <f t="shared" si="808"/>
        <v/>
      </c>
      <c r="CI489" s="89">
        <f t="shared" si="738"/>
        <v>1</v>
      </c>
      <c r="CJ489" s="89">
        <f t="shared" si="739"/>
        <v>1</v>
      </c>
      <c r="CK489" s="157">
        <f t="shared" si="740"/>
        <v>0</v>
      </c>
      <c r="CL489" s="90">
        <f t="shared" si="741"/>
        <v>0</v>
      </c>
      <c r="CM489" s="157">
        <f t="shared" si="742"/>
        <v>0</v>
      </c>
      <c r="CN489" s="90">
        <f t="shared" si="743"/>
        <v>0</v>
      </c>
      <c r="CO489" s="157">
        <f t="shared" si="744"/>
        <v>0</v>
      </c>
      <c r="CP489" s="90">
        <f t="shared" si="745"/>
        <v>0</v>
      </c>
      <c r="CQ489" s="157">
        <f t="shared" si="746"/>
        <v>0</v>
      </c>
      <c r="CR489" s="90">
        <f t="shared" si="747"/>
        <v>0</v>
      </c>
      <c r="CS489" s="157">
        <f t="shared" si="748"/>
        <v>0</v>
      </c>
      <c r="CT489" s="90">
        <f t="shared" si="749"/>
        <v>0</v>
      </c>
      <c r="CU489" s="157">
        <f t="shared" si="750"/>
        <v>0</v>
      </c>
      <c r="CV489" s="90">
        <f t="shared" si="751"/>
        <v>0</v>
      </c>
      <c r="CW489" s="157">
        <f t="shared" si="752"/>
        <v>0</v>
      </c>
      <c r="CX489" s="90">
        <f t="shared" si="753"/>
        <v>0</v>
      </c>
      <c r="CY489" s="157">
        <f t="shared" si="754"/>
        <v>0</v>
      </c>
      <c r="CZ489" s="90">
        <f t="shared" si="755"/>
        <v>0</v>
      </c>
      <c r="DA489" s="94" t="str">
        <f>DataEntry!B489</f>
        <v/>
      </c>
      <c r="DB489" s="83">
        <f t="shared" si="756"/>
        <v>0</v>
      </c>
      <c r="DC489" s="83">
        <f t="shared" si="757"/>
        <v>0</v>
      </c>
      <c r="DD489" s="145" t="str">
        <f t="shared" si="809"/>
        <v/>
      </c>
      <c r="DE489" s="145" t="str">
        <f t="shared" si="810"/>
        <v/>
      </c>
      <c r="DF489" s="145" t="str">
        <f t="shared" si="811"/>
        <v/>
      </c>
      <c r="DG489" s="145" t="str">
        <f t="shared" si="812"/>
        <v/>
      </c>
      <c r="DH489" s="145" t="str">
        <f t="shared" si="813"/>
        <v/>
      </c>
      <c r="DI489" s="145" t="str">
        <f t="shared" si="814"/>
        <v/>
      </c>
      <c r="DJ489" s="83">
        <f t="shared" si="815"/>
        <v>0</v>
      </c>
      <c r="DK489" s="83">
        <f t="shared" si="816"/>
        <v>0</v>
      </c>
      <c r="DL489" s="84" t="str">
        <f t="shared" si="817"/>
        <v/>
      </c>
      <c r="DM489" s="14" t="str">
        <f t="shared" si="818"/>
        <v/>
      </c>
      <c r="DN489" s="87">
        <f>IFERROR(DO489*(1-DCFactor)+Results!DP489*DCFactor,"")</f>
        <v>0.2762705882352941</v>
      </c>
      <c r="DO489" s="87">
        <f>(DFactor*Rounds*Number/2+SUM(BV$3:BV477))/(Rounds*Number/2+COUNT(BV$3:BV477))</f>
        <v>0.2656470588235294</v>
      </c>
      <c r="DP489" s="87">
        <f t="shared" si="758"/>
        <v>0.29599999999999999</v>
      </c>
      <c r="DQ489" s="84">
        <f t="shared" si="759"/>
        <v>0</v>
      </c>
      <c r="DR489" s="84">
        <f t="shared" si="760"/>
        <v>0</v>
      </c>
      <c r="DS489" s="87">
        <f t="shared" si="761"/>
        <v>0.33666666666666667</v>
      </c>
      <c r="DT489" s="87">
        <f t="shared" si="762"/>
        <v>0.33666666666666667</v>
      </c>
      <c r="DU489" s="87" t="str">
        <f t="shared" si="763"/>
        <v/>
      </c>
      <c r="DV489" s="86" t="str">
        <f t="shared" si="819"/>
        <v/>
      </c>
      <c r="DW489" s="86" t="str">
        <f t="shared" si="820"/>
        <v/>
      </c>
    </row>
    <row r="490" spans="1:127" x14ac:dyDescent="0.25">
      <c r="A490" s="69">
        <v>488</v>
      </c>
      <c r="B490" s="70" t="str">
        <f>DataEntry!C490</f>
        <v/>
      </c>
      <c r="C490" s="71">
        <f>COUNTIF(D$2:D490,D490)+COUNTIF(G$2:G490,D490)</f>
        <v>364</v>
      </c>
      <c r="D490" s="72" t="str">
        <f t="shared" si="721"/>
        <v/>
      </c>
      <c r="E490" s="70" t="str">
        <f>DataEntry!E490</f>
        <v/>
      </c>
      <c r="F490" s="71">
        <f>COUNTIF(D$2:D490,G490)+COUNTIF(G$2:G490,G490)</f>
        <v>364</v>
      </c>
      <c r="G490" s="72" t="str">
        <f t="shared" si="722"/>
        <v/>
      </c>
      <c r="H490" s="73" t="str">
        <f>DataEntry!G490</f>
        <v/>
      </c>
      <c r="I490" s="73" t="str">
        <f>DataEntry!H490</f>
        <v/>
      </c>
      <c r="J490" s="158" t="str">
        <f t="shared" si="720"/>
        <v/>
      </c>
      <c r="K490" s="156">
        <f t="shared" si="723"/>
        <v>0</v>
      </c>
      <c r="L490" s="224" t="str">
        <f t="shared" si="724"/>
        <v/>
      </c>
      <c r="M490" s="224" t="str">
        <f t="shared" si="725"/>
        <v/>
      </c>
      <c r="N490" s="236" t="str">
        <f t="shared" si="764"/>
        <v/>
      </c>
      <c r="O490" s="22" t="str">
        <f t="shared" si="765"/>
        <v>TG364</v>
      </c>
      <c r="P490" s="248" t="str">
        <f t="shared" si="726"/>
        <v/>
      </c>
      <c r="Q490" s="22" t="str">
        <f t="shared" si="766"/>
        <v>TG364</v>
      </c>
      <c r="R490" s="248" t="str">
        <f t="shared" si="727"/>
        <v/>
      </c>
      <c r="S490" s="74">
        <f t="shared" si="767"/>
        <v>0</v>
      </c>
      <c r="T490" s="75">
        <f t="shared" si="768"/>
        <v>0</v>
      </c>
      <c r="U490" s="76">
        <f t="shared" si="769"/>
        <v>0</v>
      </c>
      <c r="V490" s="74">
        <f t="shared" si="770"/>
        <v>0</v>
      </c>
      <c r="W490" s="75">
        <f t="shared" si="771"/>
        <v>0</v>
      </c>
      <c r="X490" s="76">
        <f t="shared" si="772"/>
        <v>0</v>
      </c>
      <c r="Y490" s="74">
        <f t="shared" si="773"/>
        <v>0</v>
      </c>
      <c r="Z490" s="75">
        <f t="shared" si="774"/>
        <v>0</v>
      </c>
      <c r="AA490" s="76">
        <f t="shared" si="775"/>
        <v>0</v>
      </c>
      <c r="AB490" s="74">
        <f t="shared" si="776"/>
        <v>0</v>
      </c>
      <c r="AC490" s="75">
        <f t="shared" si="777"/>
        <v>0</v>
      </c>
      <c r="AD490" s="76">
        <f t="shared" si="778"/>
        <v>0</v>
      </c>
      <c r="AE490" s="74">
        <f t="shared" si="779"/>
        <v>0</v>
      </c>
      <c r="AF490" s="75">
        <f t="shared" si="780"/>
        <v>0</v>
      </c>
      <c r="AG490" s="76">
        <f t="shared" si="781"/>
        <v>0</v>
      </c>
      <c r="AH490" s="74">
        <f t="shared" si="782"/>
        <v>0</v>
      </c>
      <c r="AI490" s="75">
        <f t="shared" si="783"/>
        <v>0</v>
      </c>
      <c r="AJ490" s="76">
        <f t="shared" si="784"/>
        <v>0</v>
      </c>
      <c r="AK490" s="74">
        <f t="shared" si="785"/>
        <v>0</v>
      </c>
      <c r="AL490" s="75">
        <f t="shared" si="786"/>
        <v>0</v>
      </c>
      <c r="AM490" s="76">
        <f t="shared" si="787"/>
        <v>0</v>
      </c>
      <c r="AN490" s="74">
        <f t="shared" si="788"/>
        <v>0</v>
      </c>
      <c r="AO490" s="75">
        <f t="shared" si="789"/>
        <v>0</v>
      </c>
      <c r="AP490" s="76">
        <f t="shared" si="790"/>
        <v>0</v>
      </c>
      <c r="AQ490" s="77" t="str">
        <f t="shared" si="728"/>
        <v/>
      </c>
      <c r="AR490" s="77" t="str">
        <f t="shared" si="791"/>
        <v/>
      </c>
      <c r="AS490" s="78" t="str">
        <f t="shared" si="792"/>
        <v/>
      </c>
      <c r="AT490" s="77" t="str">
        <f t="shared" si="793"/>
        <v/>
      </c>
      <c r="AU490" s="79">
        <f t="shared" si="821"/>
        <v>0.1</v>
      </c>
      <c r="AV490" s="139">
        <f>DataEntry!P490</f>
        <v>0</v>
      </c>
      <c r="AW490" s="80" t="str">
        <f t="shared" si="729"/>
        <v/>
      </c>
      <c r="AX490" s="80" t="str">
        <f t="shared" si="730"/>
        <v/>
      </c>
      <c r="AY490" s="80" t="str">
        <f t="shared" si="731"/>
        <v/>
      </c>
      <c r="AZ490" s="92" t="str">
        <f>DataEntry!I490</f>
        <v/>
      </c>
      <c r="BA490" s="93" t="str">
        <f>DataEntry!J490</f>
        <v/>
      </c>
      <c r="BB490" s="92" t="str">
        <f>DataEntry!K490</f>
        <v/>
      </c>
      <c r="BC490" s="93" t="str">
        <f>DataEntry!L490</f>
        <v/>
      </c>
      <c r="BD490" s="92" t="str">
        <f>DataEntry!M490</f>
        <v/>
      </c>
      <c r="BE490" s="93" t="str">
        <f>DataEntry!N490</f>
        <v/>
      </c>
      <c r="BF490" s="77" t="str">
        <f t="shared" si="794"/>
        <v/>
      </c>
      <c r="BG490" s="77" t="str">
        <f t="shared" si="795"/>
        <v/>
      </c>
      <c r="BH490" s="77" t="str">
        <f t="shared" si="796"/>
        <v/>
      </c>
      <c r="BI490" s="83">
        <f t="shared" si="797"/>
        <v>0</v>
      </c>
      <c r="BJ490" s="83">
        <f t="shared" si="798"/>
        <v>0</v>
      </c>
      <c r="BK490" s="83">
        <f t="shared" si="799"/>
        <v>0</v>
      </c>
      <c r="BL490" s="84" t="str">
        <f t="shared" si="732"/>
        <v/>
      </c>
      <c r="BM490" s="84" t="str">
        <f t="shared" si="733"/>
        <v/>
      </c>
      <c r="BN490" s="85" t="str">
        <f t="shared" si="800"/>
        <v/>
      </c>
      <c r="BO490" s="84" t="str">
        <f t="shared" si="734"/>
        <v/>
      </c>
      <c r="BP490" s="84" t="str">
        <f t="shared" si="735"/>
        <v/>
      </c>
      <c r="BQ490" s="84" t="str">
        <f t="shared" si="736"/>
        <v/>
      </c>
      <c r="BR490" s="84" t="str">
        <f t="shared" si="801"/>
        <v/>
      </c>
      <c r="BS490" s="84" t="str">
        <f t="shared" si="801"/>
        <v/>
      </c>
      <c r="BT490" s="84" t="str">
        <f t="shared" si="801"/>
        <v/>
      </c>
      <c r="BU490" s="86" t="str">
        <f t="shared" si="802"/>
        <v/>
      </c>
      <c r="BV490" s="86" t="str">
        <f t="shared" si="802"/>
        <v/>
      </c>
      <c r="BW490" s="86" t="str">
        <f t="shared" si="802"/>
        <v/>
      </c>
      <c r="BX490" s="86" t="str">
        <f t="shared" si="803"/>
        <v/>
      </c>
      <c r="BY490" s="86" t="str">
        <f t="shared" si="803"/>
        <v/>
      </c>
      <c r="BZ490" s="86" t="str">
        <f t="shared" si="803"/>
        <v/>
      </c>
      <c r="CA490" s="83">
        <f>IF(AND(DataEntry!B490&gt;=ExFrom,DataEntry!B490&lt;=ExTo),0,IF(AR490&lt;DS490,0,DB490))</f>
        <v>0</v>
      </c>
      <c r="CB490" s="83">
        <f>IF(AND(DataEntry!B490&gt;=ExFrom,DataEntry!B490&lt;=ExTo),0,IF(AT490&lt;DT490,0,DC490))</f>
        <v>0</v>
      </c>
      <c r="CC490" s="14" t="str">
        <f t="shared" si="804"/>
        <v/>
      </c>
      <c r="CD490" s="72" t="str">
        <f t="shared" si="737"/>
        <v/>
      </c>
      <c r="CE490" s="87" t="str">
        <f t="shared" si="805"/>
        <v/>
      </c>
      <c r="CF490" s="88">
        <f t="shared" si="806"/>
        <v>0</v>
      </c>
      <c r="CG490" s="88">
        <f t="shared" si="807"/>
        <v>0</v>
      </c>
      <c r="CH490" s="87" t="str">
        <f t="shared" si="808"/>
        <v/>
      </c>
      <c r="CI490" s="89">
        <f t="shared" si="738"/>
        <v>1</v>
      </c>
      <c r="CJ490" s="89">
        <f t="shared" si="739"/>
        <v>1</v>
      </c>
      <c r="CK490" s="157">
        <f t="shared" si="740"/>
        <v>0</v>
      </c>
      <c r="CL490" s="90">
        <f t="shared" si="741"/>
        <v>0</v>
      </c>
      <c r="CM490" s="157">
        <f t="shared" si="742"/>
        <v>0</v>
      </c>
      <c r="CN490" s="90">
        <f t="shared" si="743"/>
        <v>0</v>
      </c>
      <c r="CO490" s="157">
        <f t="shared" si="744"/>
        <v>0</v>
      </c>
      <c r="CP490" s="90">
        <f t="shared" si="745"/>
        <v>0</v>
      </c>
      <c r="CQ490" s="157">
        <f t="shared" si="746"/>
        <v>0</v>
      </c>
      <c r="CR490" s="90">
        <f t="shared" si="747"/>
        <v>0</v>
      </c>
      <c r="CS490" s="157">
        <f t="shared" si="748"/>
        <v>0</v>
      </c>
      <c r="CT490" s="90">
        <f t="shared" si="749"/>
        <v>0</v>
      </c>
      <c r="CU490" s="157">
        <f t="shared" si="750"/>
        <v>0</v>
      </c>
      <c r="CV490" s="90">
        <f t="shared" si="751"/>
        <v>0</v>
      </c>
      <c r="CW490" s="157">
        <f t="shared" si="752"/>
        <v>0</v>
      </c>
      <c r="CX490" s="90">
        <f t="shared" si="753"/>
        <v>0</v>
      </c>
      <c r="CY490" s="157">
        <f t="shared" si="754"/>
        <v>0</v>
      </c>
      <c r="CZ490" s="90">
        <f t="shared" si="755"/>
        <v>0</v>
      </c>
      <c r="DA490" s="94" t="str">
        <f>DataEntry!B490</f>
        <v/>
      </c>
      <c r="DB490" s="83">
        <f t="shared" si="756"/>
        <v>0</v>
      </c>
      <c r="DC490" s="83">
        <f t="shared" si="757"/>
        <v>0</v>
      </c>
      <c r="DD490" s="145" t="str">
        <f t="shared" si="809"/>
        <v/>
      </c>
      <c r="DE490" s="145" t="str">
        <f t="shared" si="810"/>
        <v/>
      </c>
      <c r="DF490" s="145" t="str">
        <f t="shared" si="811"/>
        <v/>
      </c>
      <c r="DG490" s="145" t="str">
        <f t="shared" si="812"/>
        <v/>
      </c>
      <c r="DH490" s="145" t="str">
        <f t="shared" si="813"/>
        <v/>
      </c>
      <c r="DI490" s="145" t="str">
        <f t="shared" si="814"/>
        <v/>
      </c>
      <c r="DJ490" s="83">
        <f t="shared" si="815"/>
        <v>0</v>
      </c>
      <c r="DK490" s="83">
        <f t="shared" si="816"/>
        <v>0</v>
      </c>
      <c r="DL490" s="84" t="str">
        <f t="shared" si="817"/>
        <v/>
      </c>
      <c r="DM490" s="14" t="str">
        <f t="shared" si="818"/>
        <v/>
      </c>
      <c r="DN490" s="87">
        <f>IFERROR(DO490*(1-DCFactor)+Results!DP490*DCFactor,"")</f>
        <v>0.2762705882352941</v>
      </c>
      <c r="DO490" s="87">
        <f>(DFactor*Rounds*Number/2+SUM(BV$3:BV478))/(Rounds*Number/2+COUNT(BV$3:BV478))</f>
        <v>0.2656470588235294</v>
      </c>
      <c r="DP490" s="87">
        <f t="shared" si="758"/>
        <v>0.29599999999999999</v>
      </c>
      <c r="DQ490" s="84">
        <f t="shared" si="759"/>
        <v>0</v>
      </c>
      <c r="DR490" s="84">
        <f t="shared" si="760"/>
        <v>0</v>
      </c>
      <c r="DS490" s="87">
        <f t="shared" si="761"/>
        <v>0.33666666666666667</v>
      </c>
      <c r="DT490" s="87">
        <f t="shared" si="762"/>
        <v>0.33666666666666667</v>
      </c>
      <c r="DU490" s="87" t="str">
        <f t="shared" si="763"/>
        <v/>
      </c>
      <c r="DV490" s="86" t="str">
        <f t="shared" si="819"/>
        <v/>
      </c>
      <c r="DW490" s="86" t="str">
        <f t="shared" si="820"/>
        <v/>
      </c>
    </row>
    <row r="491" spans="1:127" x14ac:dyDescent="0.25">
      <c r="A491" s="69">
        <v>489</v>
      </c>
      <c r="B491" s="70" t="str">
        <f>DataEntry!C491</f>
        <v/>
      </c>
      <c r="C491" s="71">
        <f>COUNTIF(D$2:D491,D491)+COUNTIF(G$2:G491,D491)</f>
        <v>366</v>
      </c>
      <c r="D491" s="72" t="str">
        <f t="shared" si="721"/>
        <v/>
      </c>
      <c r="E491" s="70" t="str">
        <f>DataEntry!E491</f>
        <v/>
      </c>
      <c r="F491" s="71">
        <f>COUNTIF(D$2:D491,G491)+COUNTIF(G$2:G491,G491)</f>
        <v>366</v>
      </c>
      <c r="G491" s="72" t="str">
        <f t="shared" si="722"/>
        <v/>
      </c>
      <c r="H491" s="73" t="str">
        <f>DataEntry!G491</f>
        <v/>
      </c>
      <c r="I491" s="73" t="str">
        <f>DataEntry!H491</f>
        <v/>
      </c>
      <c r="J491" s="158" t="str">
        <f t="shared" si="720"/>
        <v/>
      </c>
      <c r="K491" s="156">
        <f t="shared" si="723"/>
        <v>0</v>
      </c>
      <c r="L491" s="224" t="str">
        <f t="shared" si="724"/>
        <v/>
      </c>
      <c r="M491" s="224" t="str">
        <f t="shared" si="725"/>
        <v/>
      </c>
      <c r="N491" s="236" t="str">
        <f t="shared" si="764"/>
        <v/>
      </c>
      <c r="O491" s="22" t="str">
        <f t="shared" si="765"/>
        <v>TG366</v>
      </c>
      <c r="P491" s="248" t="str">
        <f t="shared" si="726"/>
        <v/>
      </c>
      <c r="Q491" s="22" t="str">
        <f t="shared" si="766"/>
        <v>TG366</v>
      </c>
      <c r="R491" s="248" t="str">
        <f t="shared" si="727"/>
        <v/>
      </c>
      <c r="S491" s="74">
        <f t="shared" si="767"/>
        <v>0</v>
      </c>
      <c r="T491" s="75">
        <f t="shared" si="768"/>
        <v>0</v>
      </c>
      <c r="U491" s="76">
        <f t="shared" si="769"/>
        <v>0</v>
      </c>
      <c r="V491" s="74">
        <f t="shared" si="770"/>
        <v>0</v>
      </c>
      <c r="W491" s="75">
        <f t="shared" si="771"/>
        <v>0</v>
      </c>
      <c r="X491" s="76">
        <f t="shared" si="772"/>
        <v>0</v>
      </c>
      <c r="Y491" s="74">
        <f t="shared" si="773"/>
        <v>0</v>
      </c>
      <c r="Z491" s="75">
        <f t="shared" si="774"/>
        <v>0</v>
      </c>
      <c r="AA491" s="76">
        <f t="shared" si="775"/>
        <v>0</v>
      </c>
      <c r="AB491" s="74">
        <f t="shared" si="776"/>
        <v>0</v>
      </c>
      <c r="AC491" s="75">
        <f t="shared" si="777"/>
        <v>0</v>
      </c>
      <c r="AD491" s="76">
        <f t="shared" si="778"/>
        <v>0</v>
      </c>
      <c r="AE491" s="74">
        <f t="shared" si="779"/>
        <v>0</v>
      </c>
      <c r="AF491" s="75">
        <f t="shared" si="780"/>
        <v>0</v>
      </c>
      <c r="AG491" s="76">
        <f t="shared" si="781"/>
        <v>0</v>
      </c>
      <c r="AH491" s="74">
        <f t="shared" si="782"/>
        <v>0</v>
      </c>
      <c r="AI491" s="75">
        <f t="shared" si="783"/>
        <v>0</v>
      </c>
      <c r="AJ491" s="76">
        <f t="shared" si="784"/>
        <v>0</v>
      </c>
      <c r="AK491" s="74">
        <f t="shared" si="785"/>
        <v>0</v>
      </c>
      <c r="AL491" s="75">
        <f t="shared" si="786"/>
        <v>0</v>
      </c>
      <c r="AM491" s="76">
        <f t="shared" si="787"/>
        <v>0</v>
      </c>
      <c r="AN491" s="74">
        <f t="shared" si="788"/>
        <v>0</v>
      </c>
      <c r="AO491" s="75">
        <f t="shared" si="789"/>
        <v>0</v>
      </c>
      <c r="AP491" s="76">
        <f t="shared" si="790"/>
        <v>0</v>
      </c>
      <c r="AQ491" s="77" t="str">
        <f t="shared" si="728"/>
        <v/>
      </c>
      <c r="AR491" s="77" t="str">
        <f t="shared" si="791"/>
        <v/>
      </c>
      <c r="AS491" s="78" t="str">
        <f t="shared" si="792"/>
        <v/>
      </c>
      <c r="AT491" s="77" t="str">
        <f t="shared" si="793"/>
        <v/>
      </c>
      <c r="AU491" s="79">
        <f t="shared" si="821"/>
        <v>0.1</v>
      </c>
      <c r="AV491" s="139">
        <f>DataEntry!P491</f>
        <v>0</v>
      </c>
      <c r="AW491" s="80" t="str">
        <f t="shared" si="729"/>
        <v/>
      </c>
      <c r="AX491" s="80" t="str">
        <f t="shared" si="730"/>
        <v/>
      </c>
      <c r="AY491" s="80" t="str">
        <f t="shared" si="731"/>
        <v/>
      </c>
      <c r="AZ491" s="92" t="str">
        <f>DataEntry!I491</f>
        <v/>
      </c>
      <c r="BA491" s="93" t="str">
        <f>DataEntry!J491</f>
        <v/>
      </c>
      <c r="BB491" s="92" t="str">
        <f>DataEntry!K491</f>
        <v/>
      </c>
      <c r="BC491" s="93" t="str">
        <f>DataEntry!L491</f>
        <v/>
      </c>
      <c r="BD491" s="92" t="str">
        <f>DataEntry!M491</f>
        <v/>
      </c>
      <c r="BE491" s="93" t="str">
        <f>DataEntry!N491</f>
        <v/>
      </c>
      <c r="BF491" s="77" t="str">
        <f t="shared" si="794"/>
        <v/>
      </c>
      <c r="BG491" s="77" t="str">
        <f t="shared" si="795"/>
        <v/>
      </c>
      <c r="BH491" s="77" t="str">
        <f t="shared" si="796"/>
        <v/>
      </c>
      <c r="BI491" s="83">
        <f t="shared" si="797"/>
        <v>0</v>
      </c>
      <c r="BJ491" s="83">
        <f t="shared" si="798"/>
        <v>0</v>
      </c>
      <c r="BK491" s="83">
        <f t="shared" si="799"/>
        <v>0</v>
      </c>
      <c r="BL491" s="84" t="str">
        <f t="shared" si="732"/>
        <v/>
      </c>
      <c r="BM491" s="84" t="str">
        <f t="shared" si="733"/>
        <v/>
      </c>
      <c r="BN491" s="85" t="str">
        <f t="shared" si="800"/>
        <v/>
      </c>
      <c r="BO491" s="84" t="str">
        <f t="shared" si="734"/>
        <v/>
      </c>
      <c r="BP491" s="84" t="str">
        <f t="shared" si="735"/>
        <v/>
      </c>
      <c r="BQ491" s="84" t="str">
        <f t="shared" si="736"/>
        <v/>
      </c>
      <c r="BR491" s="84" t="str">
        <f t="shared" si="801"/>
        <v/>
      </c>
      <c r="BS491" s="84" t="str">
        <f t="shared" si="801"/>
        <v/>
      </c>
      <c r="BT491" s="84" t="str">
        <f t="shared" si="801"/>
        <v/>
      </c>
      <c r="BU491" s="86" t="str">
        <f t="shared" si="802"/>
        <v/>
      </c>
      <c r="BV491" s="86" t="str">
        <f t="shared" si="802"/>
        <v/>
      </c>
      <c r="BW491" s="86" t="str">
        <f t="shared" si="802"/>
        <v/>
      </c>
      <c r="BX491" s="86" t="str">
        <f t="shared" si="803"/>
        <v/>
      </c>
      <c r="BY491" s="86" t="str">
        <f t="shared" si="803"/>
        <v/>
      </c>
      <c r="BZ491" s="86" t="str">
        <f t="shared" si="803"/>
        <v/>
      </c>
      <c r="CA491" s="83">
        <f>IF(AND(DataEntry!B491&gt;=ExFrom,DataEntry!B491&lt;=ExTo),0,IF(AR491&lt;DS491,0,DB491))</f>
        <v>0</v>
      </c>
      <c r="CB491" s="83">
        <f>IF(AND(DataEntry!B491&gt;=ExFrom,DataEntry!B491&lt;=ExTo),0,IF(AT491&lt;DT491,0,DC491))</f>
        <v>0</v>
      </c>
      <c r="CC491" s="14" t="str">
        <f t="shared" si="804"/>
        <v/>
      </c>
      <c r="CD491" s="72" t="str">
        <f t="shared" si="737"/>
        <v/>
      </c>
      <c r="CE491" s="87" t="str">
        <f t="shared" si="805"/>
        <v/>
      </c>
      <c r="CF491" s="88">
        <f t="shared" si="806"/>
        <v>0</v>
      </c>
      <c r="CG491" s="88">
        <f t="shared" si="807"/>
        <v>0</v>
      </c>
      <c r="CH491" s="87" t="str">
        <f t="shared" si="808"/>
        <v/>
      </c>
      <c r="CI491" s="89">
        <f t="shared" si="738"/>
        <v>1</v>
      </c>
      <c r="CJ491" s="89">
        <f t="shared" si="739"/>
        <v>1</v>
      </c>
      <c r="CK491" s="157">
        <f t="shared" si="740"/>
        <v>0</v>
      </c>
      <c r="CL491" s="90">
        <f t="shared" si="741"/>
        <v>0</v>
      </c>
      <c r="CM491" s="157">
        <f t="shared" si="742"/>
        <v>0</v>
      </c>
      <c r="CN491" s="90">
        <f t="shared" si="743"/>
        <v>0</v>
      </c>
      <c r="CO491" s="157">
        <f t="shared" si="744"/>
        <v>0</v>
      </c>
      <c r="CP491" s="90">
        <f t="shared" si="745"/>
        <v>0</v>
      </c>
      <c r="CQ491" s="157">
        <f t="shared" si="746"/>
        <v>0</v>
      </c>
      <c r="CR491" s="90">
        <f t="shared" si="747"/>
        <v>0</v>
      </c>
      <c r="CS491" s="157">
        <f t="shared" si="748"/>
        <v>0</v>
      </c>
      <c r="CT491" s="90">
        <f t="shared" si="749"/>
        <v>0</v>
      </c>
      <c r="CU491" s="157">
        <f t="shared" si="750"/>
        <v>0</v>
      </c>
      <c r="CV491" s="90">
        <f t="shared" si="751"/>
        <v>0</v>
      </c>
      <c r="CW491" s="157">
        <f t="shared" si="752"/>
        <v>0</v>
      </c>
      <c r="CX491" s="90">
        <f t="shared" si="753"/>
        <v>0</v>
      </c>
      <c r="CY491" s="157">
        <f t="shared" si="754"/>
        <v>0</v>
      </c>
      <c r="CZ491" s="90">
        <f t="shared" si="755"/>
        <v>0</v>
      </c>
      <c r="DA491" s="94" t="str">
        <f>DataEntry!B491</f>
        <v/>
      </c>
      <c r="DB491" s="83">
        <f t="shared" si="756"/>
        <v>0</v>
      </c>
      <c r="DC491" s="83">
        <f t="shared" si="757"/>
        <v>0</v>
      </c>
      <c r="DD491" s="145" t="str">
        <f t="shared" si="809"/>
        <v/>
      </c>
      <c r="DE491" s="145" t="str">
        <f t="shared" si="810"/>
        <v/>
      </c>
      <c r="DF491" s="145" t="str">
        <f t="shared" si="811"/>
        <v/>
      </c>
      <c r="DG491" s="145" t="str">
        <f t="shared" si="812"/>
        <v/>
      </c>
      <c r="DH491" s="145" t="str">
        <f t="shared" si="813"/>
        <v/>
      </c>
      <c r="DI491" s="145" t="str">
        <f t="shared" si="814"/>
        <v/>
      </c>
      <c r="DJ491" s="83">
        <f t="shared" si="815"/>
        <v>0</v>
      </c>
      <c r="DK491" s="83">
        <f t="shared" si="816"/>
        <v>0</v>
      </c>
      <c r="DL491" s="84" t="str">
        <f t="shared" si="817"/>
        <v/>
      </c>
      <c r="DM491" s="14" t="str">
        <f t="shared" si="818"/>
        <v/>
      </c>
      <c r="DN491" s="87">
        <f>IFERROR(DO491*(1-DCFactor)+Results!DP491*DCFactor,"")</f>
        <v>0.2762705882352941</v>
      </c>
      <c r="DO491" s="87">
        <f>(DFactor*Rounds*Number/2+SUM(BV$3:BV479))/(Rounds*Number/2+COUNT(BV$3:BV479))</f>
        <v>0.2656470588235294</v>
      </c>
      <c r="DP491" s="87">
        <f t="shared" si="758"/>
        <v>0.29599999999999999</v>
      </c>
      <c r="DQ491" s="84">
        <f t="shared" si="759"/>
        <v>0</v>
      </c>
      <c r="DR491" s="84">
        <f t="shared" si="760"/>
        <v>0</v>
      </c>
      <c r="DS491" s="87">
        <f t="shared" si="761"/>
        <v>0.33666666666666667</v>
      </c>
      <c r="DT491" s="87">
        <f t="shared" si="762"/>
        <v>0.33666666666666667</v>
      </c>
      <c r="DU491" s="87" t="str">
        <f t="shared" si="763"/>
        <v/>
      </c>
      <c r="DV491" s="86" t="str">
        <f t="shared" si="819"/>
        <v/>
      </c>
      <c r="DW491" s="86" t="str">
        <f t="shared" si="820"/>
        <v/>
      </c>
    </row>
    <row r="492" spans="1:127" x14ac:dyDescent="0.25">
      <c r="A492" s="69">
        <v>490</v>
      </c>
      <c r="B492" s="70" t="str">
        <f>DataEntry!C492</f>
        <v/>
      </c>
      <c r="C492" s="71">
        <f>COUNTIF(D$2:D492,D492)+COUNTIF(G$2:G492,D492)</f>
        <v>368</v>
      </c>
      <c r="D492" s="72" t="str">
        <f t="shared" si="721"/>
        <v/>
      </c>
      <c r="E492" s="70" t="str">
        <f>DataEntry!E492</f>
        <v/>
      </c>
      <c r="F492" s="71">
        <f>COUNTIF(D$2:D492,G492)+COUNTIF(G$2:G492,G492)</f>
        <v>368</v>
      </c>
      <c r="G492" s="72" t="str">
        <f t="shared" si="722"/>
        <v/>
      </c>
      <c r="H492" s="73" t="str">
        <f>DataEntry!G492</f>
        <v/>
      </c>
      <c r="I492" s="73" t="str">
        <f>DataEntry!H492</f>
        <v/>
      </c>
      <c r="J492" s="158" t="str">
        <f t="shared" si="720"/>
        <v/>
      </c>
      <c r="K492" s="156">
        <f t="shared" si="723"/>
        <v>0</v>
      </c>
      <c r="L492" s="224" t="str">
        <f t="shared" si="724"/>
        <v/>
      </c>
      <c r="M492" s="224" t="str">
        <f t="shared" si="725"/>
        <v/>
      </c>
      <c r="N492" s="236" t="str">
        <f t="shared" si="764"/>
        <v/>
      </c>
      <c r="O492" s="22" t="str">
        <f t="shared" si="765"/>
        <v>TG368</v>
      </c>
      <c r="P492" s="248" t="str">
        <f t="shared" si="726"/>
        <v/>
      </c>
      <c r="Q492" s="22" t="str">
        <f t="shared" si="766"/>
        <v>TG368</v>
      </c>
      <c r="R492" s="248" t="str">
        <f t="shared" si="727"/>
        <v/>
      </c>
      <c r="S492" s="74">
        <f t="shared" si="767"/>
        <v>0</v>
      </c>
      <c r="T492" s="75">
        <f t="shared" si="768"/>
        <v>0</v>
      </c>
      <c r="U492" s="76">
        <f t="shared" si="769"/>
        <v>0</v>
      </c>
      <c r="V492" s="74">
        <f t="shared" si="770"/>
        <v>0</v>
      </c>
      <c r="W492" s="75">
        <f t="shared" si="771"/>
        <v>0</v>
      </c>
      <c r="X492" s="76">
        <f t="shared" si="772"/>
        <v>0</v>
      </c>
      <c r="Y492" s="74">
        <f t="shared" si="773"/>
        <v>0</v>
      </c>
      <c r="Z492" s="75">
        <f t="shared" si="774"/>
        <v>0</v>
      </c>
      <c r="AA492" s="76">
        <f t="shared" si="775"/>
        <v>0</v>
      </c>
      <c r="AB492" s="74">
        <f t="shared" si="776"/>
        <v>0</v>
      </c>
      <c r="AC492" s="75">
        <f t="shared" si="777"/>
        <v>0</v>
      </c>
      <c r="AD492" s="76">
        <f t="shared" si="778"/>
        <v>0</v>
      </c>
      <c r="AE492" s="74">
        <f t="shared" si="779"/>
        <v>0</v>
      </c>
      <c r="AF492" s="75">
        <f t="shared" si="780"/>
        <v>0</v>
      </c>
      <c r="AG492" s="76">
        <f t="shared" si="781"/>
        <v>0</v>
      </c>
      <c r="AH492" s="74">
        <f t="shared" si="782"/>
        <v>0</v>
      </c>
      <c r="AI492" s="75">
        <f t="shared" si="783"/>
        <v>0</v>
      </c>
      <c r="AJ492" s="76">
        <f t="shared" si="784"/>
        <v>0</v>
      </c>
      <c r="AK492" s="74">
        <f t="shared" si="785"/>
        <v>0</v>
      </c>
      <c r="AL492" s="75">
        <f t="shared" si="786"/>
        <v>0</v>
      </c>
      <c r="AM492" s="76">
        <f t="shared" si="787"/>
        <v>0</v>
      </c>
      <c r="AN492" s="74">
        <f t="shared" si="788"/>
        <v>0</v>
      </c>
      <c r="AO492" s="75">
        <f t="shared" si="789"/>
        <v>0</v>
      </c>
      <c r="AP492" s="76">
        <f t="shared" si="790"/>
        <v>0</v>
      </c>
      <c r="AQ492" s="77" t="str">
        <f t="shared" si="728"/>
        <v/>
      </c>
      <c r="AR492" s="77" t="str">
        <f t="shared" si="791"/>
        <v/>
      </c>
      <c r="AS492" s="78" t="str">
        <f t="shared" si="792"/>
        <v/>
      </c>
      <c r="AT492" s="77" t="str">
        <f t="shared" si="793"/>
        <v/>
      </c>
      <c r="AU492" s="79">
        <f t="shared" si="821"/>
        <v>0.1</v>
      </c>
      <c r="AV492" s="139">
        <f>DataEntry!P492</f>
        <v>0</v>
      </c>
      <c r="AW492" s="80" t="str">
        <f t="shared" si="729"/>
        <v/>
      </c>
      <c r="AX492" s="80" t="str">
        <f t="shared" si="730"/>
        <v/>
      </c>
      <c r="AY492" s="80" t="str">
        <f t="shared" si="731"/>
        <v/>
      </c>
      <c r="AZ492" s="92" t="str">
        <f>DataEntry!I492</f>
        <v/>
      </c>
      <c r="BA492" s="93" t="str">
        <f>DataEntry!J492</f>
        <v/>
      </c>
      <c r="BB492" s="92" t="str">
        <f>DataEntry!K492</f>
        <v/>
      </c>
      <c r="BC492" s="93" t="str">
        <f>DataEntry!L492</f>
        <v/>
      </c>
      <c r="BD492" s="92" t="str">
        <f>DataEntry!M492</f>
        <v/>
      </c>
      <c r="BE492" s="93" t="str">
        <f>DataEntry!N492</f>
        <v/>
      </c>
      <c r="BF492" s="77" t="str">
        <f t="shared" si="794"/>
        <v/>
      </c>
      <c r="BG492" s="77" t="str">
        <f t="shared" si="795"/>
        <v/>
      </c>
      <c r="BH492" s="77" t="str">
        <f t="shared" si="796"/>
        <v/>
      </c>
      <c r="BI492" s="83">
        <f t="shared" si="797"/>
        <v>0</v>
      </c>
      <c r="BJ492" s="83">
        <f t="shared" si="798"/>
        <v>0</v>
      </c>
      <c r="BK492" s="83">
        <f t="shared" si="799"/>
        <v>0</v>
      </c>
      <c r="BL492" s="84" t="str">
        <f t="shared" si="732"/>
        <v/>
      </c>
      <c r="BM492" s="84" t="str">
        <f t="shared" si="733"/>
        <v/>
      </c>
      <c r="BN492" s="85" t="str">
        <f t="shared" si="800"/>
        <v/>
      </c>
      <c r="BO492" s="84" t="str">
        <f t="shared" si="734"/>
        <v/>
      </c>
      <c r="BP492" s="84" t="str">
        <f t="shared" si="735"/>
        <v/>
      </c>
      <c r="BQ492" s="84" t="str">
        <f t="shared" si="736"/>
        <v/>
      </c>
      <c r="BR492" s="84" t="str">
        <f t="shared" si="801"/>
        <v/>
      </c>
      <c r="BS492" s="84" t="str">
        <f t="shared" si="801"/>
        <v/>
      </c>
      <c r="BT492" s="84" t="str">
        <f t="shared" si="801"/>
        <v/>
      </c>
      <c r="BU492" s="86" t="str">
        <f t="shared" si="802"/>
        <v/>
      </c>
      <c r="BV492" s="86" t="str">
        <f t="shared" si="802"/>
        <v/>
      </c>
      <c r="BW492" s="86" t="str">
        <f t="shared" si="802"/>
        <v/>
      </c>
      <c r="BX492" s="86" t="str">
        <f t="shared" si="803"/>
        <v/>
      </c>
      <c r="BY492" s="86" t="str">
        <f t="shared" si="803"/>
        <v/>
      </c>
      <c r="BZ492" s="86" t="str">
        <f t="shared" si="803"/>
        <v/>
      </c>
      <c r="CA492" s="83">
        <f>IF(AND(DataEntry!B492&gt;=ExFrom,DataEntry!B492&lt;=ExTo),0,IF(AR492&lt;DS492,0,DB492))</f>
        <v>0</v>
      </c>
      <c r="CB492" s="83">
        <f>IF(AND(DataEntry!B492&gt;=ExFrom,DataEntry!B492&lt;=ExTo),0,IF(AT492&lt;DT492,0,DC492))</f>
        <v>0</v>
      </c>
      <c r="CC492" s="14" t="str">
        <f t="shared" si="804"/>
        <v/>
      </c>
      <c r="CD492" s="72" t="str">
        <f t="shared" si="737"/>
        <v/>
      </c>
      <c r="CE492" s="87" t="str">
        <f t="shared" si="805"/>
        <v/>
      </c>
      <c r="CF492" s="88">
        <f t="shared" si="806"/>
        <v>0</v>
      </c>
      <c r="CG492" s="88">
        <f t="shared" si="807"/>
        <v>0</v>
      </c>
      <c r="CH492" s="87" t="str">
        <f t="shared" si="808"/>
        <v/>
      </c>
      <c r="CI492" s="89">
        <f t="shared" si="738"/>
        <v>1</v>
      </c>
      <c r="CJ492" s="89">
        <f t="shared" si="739"/>
        <v>1</v>
      </c>
      <c r="CK492" s="157">
        <f t="shared" si="740"/>
        <v>0</v>
      </c>
      <c r="CL492" s="90">
        <f t="shared" si="741"/>
        <v>0</v>
      </c>
      <c r="CM492" s="157">
        <f t="shared" si="742"/>
        <v>0</v>
      </c>
      <c r="CN492" s="90">
        <f t="shared" si="743"/>
        <v>0</v>
      </c>
      <c r="CO492" s="157">
        <f t="shared" si="744"/>
        <v>0</v>
      </c>
      <c r="CP492" s="90">
        <f t="shared" si="745"/>
        <v>0</v>
      </c>
      <c r="CQ492" s="157">
        <f t="shared" si="746"/>
        <v>0</v>
      </c>
      <c r="CR492" s="90">
        <f t="shared" si="747"/>
        <v>0</v>
      </c>
      <c r="CS492" s="157">
        <f t="shared" si="748"/>
        <v>0</v>
      </c>
      <c r="CT492" s="90">
        <f t="shared" si="749"/>
        <v>0</v>
      </c>
      <c r="CU492" s="157">
        <f t="shared" si="750"/>
        <v>0</v>
      </c>
      <c r="CV492" s="90">
        <f t="shared" si="751"/>
        <v>0</v>
      </c>
      <c r="CW492" s="157">
        <f t="shared" si="752"/>
        <v>0</v>
      </c>
      <c r="CX492" s="90">
        <f t="shared" si="753"/>
        <v>0</v>
      </c>
      <c r="CY492" s="157">
        <f t="shared" si="754"/>
        <v>0</v>
      </c>
      <c r="CZ492" s="90">
        <f t="shared" si="755"/>
        <v>0</v>
      </c>
      <c r="DA492" s="94" t="str">
        <f>DataEntry!B492</f>
        <v/>
      </c>
      <c r="DB492" s="83">
        <f t="shared" si="756"/>
        <v>0</v>
      </c>
      <c r="DC492" s="83">
        <f t="shared" si="757"/>
        <v>0</v>
      </c>
      <c r="DD492" s="145" t="str">
        <f t="shared" si="809"/>
        <v/>
      </c>
      <c r="DE492" s="145" t="str">
        <f t="shared" si="810"/>
        <v/>
      </c>
      <c r="DF492" s="145" t="str">
        <f t="shared" si="811"/>
        <v/>
      </c>
      <c r="DG492" s="145" t="str">
        <f t="shared" si="812"/>
        <v/>
      </c>
      <c r="DH492" s="145" t="str">
        <f t="shared" si="813"/>
        <v/>
      </c>
      <c r="DI492" s="145" t="str">
        <f t="shared" si="814"/>
        <v/>
      </c>
      <c r="DJ492" s="83">
        <f t="shared" si="815"/>
        <v>0</v>
      </c>
      <c r="DK492" s="83">
        <f t="shared" si="816"/>
        <v>0</v>
      </c>
      <c r="DL492" s="84" t="str">
        <f t="shared" si="817"/>
        <v/>
      </c>
      <c r="DM492" s="14" t="str">
        <f t="shared" si="818"/>
        <v/>
      </c>
      <c r="DN492" s="87">
        <f>IFERROR(DO492*(1-DCFactor)+Results!DP492*DCFactor,"")</f>
        <v>0.2762705882352941</v>
      </c>
      <c r="DO492" s="87">
        <f>(DFactor*Rounds*Number/2+SUM(BV$3:BV480))/(Rounds*Number/2+COUNT(BV$3:BV480))</f>
        <v>0.2656470588235294</v>
      </c>
      <c r="DP492" s="87">
        <f t="shared" si="758"/>
        <v>0.29599999999999999</v>
      </c>
      <c r="DQ492" s="84">
        <f t="shared" si="759"/>
        <v>0</v>
      </c>
      <c r="DR492" s="84">
        <f t="shared" si="760"/>
        <v>0</v>
      </c>
      <c r="DS492" s="87">
        <f t="shared" si="761"/>
        <v>0.33666666666666667</v>
      </c>
      <c r="DT492" s="87">
        <f t="shared" si="762"/>
        <v>0.33666666666666667</v>
      </c>
      <c r="DU492" s="87" t="str">
        <f t="shared" si="763"/>
        <v/>
      </c>
      <c r="DV492" s="86" t="str">
        <f t="shared" si="819"/>
        <v/>
      </c>
      <c r="DW492" s="86" t="str">
        <f t="shared" si="820"/>
        <v/>
      </c>
    </row>
    <row r="493" spans="1:127" x14ac:dyDescent="0.25">
      <c r="A493" s="69">
        <v>491</v>
      </c>
      <c r="B493" s="70" t="str">
        <f>DataEntry!C493</f>
        <v/>
      </c>
      <c r="C493" s="71">
        <f>COUNTIF(D$2:D493,D493)+COUNTIF(G$2:G493,D493)</f>
        <v>370</v>
      </c>
      <c r="D493" s="72" t="str">
        <f t="shared" si="721"/>
        <v/>
      </c>
      <c r="E493" s="70" t="str">
        <f>DataEntry!E493</f>
        <v/>
      </c>
      <c r="F493" s="71">
        <f>COUNTIF(D$2:D493,G493)+COUNTIF(G$2:G493,G493)</f>
        <v>370</v>
      </c>
      <c r="G493" s="72" t="str">
        <f t="shared" si="722"/>
        <v/>
      </c>
      <c r="H493" s="73" t="str">
        <f>DataEntry!G493</f>
        <v/>
      </c>
      <c r="I493" s="73" t="str">
        <f>DataEntry!H493</f>
        <v/>
      </c>
      <c r="J493" s="158" t="str">
        <f t="shared" si="720"/>
        <v/>
      </c>
      <c r="K493" s="156">
        <f t="shared" si="723"/>
        <v>0</v>
      </c>
      <c r="L493" s="224" t="str">
        <f t="shared" si="724"/>
        <v/>
      </c>
      <c r="M493" s="224" t="str">
        <f t="shared" si="725"/>
        <v/>
      </c>
      <c r="N493" s="236" t="str">
        <f t="shared" si="764"/>
        <v/>
      </c>
      <c r="O493" s="22" t="str">
        <f t="shared" si="765"/>
        <v>TG370</v>
      </c>
      <c r="P493" s="248" t="str">
        <f t="shared" si="726"/>
        <v/>
      </c>
      <c r="Q493" s="22" t="str">
        <f t="shared" si="766"/>
        <v>TG370</v>
      </c>
      <c r="R493" s="248" t="str">
        <f t="shared" si="727"/>
        <v/>
      </c>
      <c r="S493" s="74">
        <f t="shared" si="767"/>
        <v>0</v>
      </c>
      <c r="T493" s="75">
        <f t="shared" si="768"/>
        <v>0</v>
      </c>
      <c r="U493" s="76">
        <f t="shared" si="769"/>
        <v>0</v>
      </c>
      <c r="V493" s="74">
        <f t="shared" si="770"/>
        <v>0</v>
      </c>
      <c r="W493" s="75">
        <f t="shared" si="771"/>
        <v>0</v>
      </c>
      <c r="X493" s="76">
        <f t="shared" si="772"/>
        <v>0</v>
      </c>
      <c r="Y493" s="74">
        <f t="shared" si="773"/>
        <v>0</v>
      </c>
      <c r="Z493" s="75">
        <f t="shared" si="774"/>
        <v>0</v>
      </c>
      <c r="AA493" s="76">
        <f t="shared" si="775"/>
        <v>0</v>
      </c>
      <c r="AB493" s="74">
        <f t="shared" si="776"/>
        <v>0</v>
      </c>
      <c r="AC493" s="75">
        <f t="shared" si="777"/>
        <v>0</v>
      </c>
      <c r="AD493" s="76">
        <f t="shared" si="778"/>
        <v>0</v>
      </c>
      <c r="AE493" s="74">
        <f t="shared" si="779"/>
        <v>0</v>
      </c>
      <c r="AF493" s="75">
        <f t="shared" si="780"/>
        <v>0</v>
      </c>
      <c r="AG493" s="76">
        <f t="shared" si="781"/>
        <v>0</v>
      </c>
      <c r="AH493" s="74">
        <f t="shared" si="782"/>
        <v>0</v>
      </c>
      <c r="AI493" s="75">
        <f t="shared" si="783"/>
        <v>0</v>
      </c>
      <c r="AJ493" s="76">
        <f t="shared" si="784"/>
        <v>0</v>
      </c>
      <c r="AK493" s="74">
        <f t="shared" si="785"/>
        <v>0</v>
      </c>
      <c r="AL493" s="75">
        <f t="shared" si="786"/>
        <v>0</v>
      </c>
      <c r="AM493" s="76">
        <f t="shared" si="787"/>
        <v>0</v>
      </c>
      <c r="AN493" s="74">
        <f t="shared" si="788"/>
        <v>0</v>
      </c>
      <c r="AO493" s="75">
        <f t="shared" si="789"/>
        <v>0</v>
      </c>
      <c r="AP493" s="76">
        <f t="shared" si="790"/>
        <v>0</v>
      </c>
      <c r="AQ493" s="77" t="str">
        <f t="shared" si="728"/>
        <v/>
      </c>
      <c r="AR493" s="77" t="str">
        <f t="shared" si="791"/>
        <v/>
      </c>
      <c r="AS493" s="78" t="str">
        <f t="shared" si="792"/>
        <v/>
      </c>
      <c r="AT493" s="77" t="str">
        <f t="shared" si="793"/>
        <v/>
      </c>
      <c r="AU493" s="79">
        <f t="shared" si="821"/>
        <v>0.1</v>
      </c>
      <c r="AV493" s="139">
        <f>DataEntry!P493</f>
        <v>0</v>
      </c>
      <c r="AW493" s="80" t="str">
        <f t="shared" si="729"/>
        <v/>
      </c>
      <c r="AX493" s="80" t="str">
        <f t="shared" si="730"/>
        <v/>
      </c>
      <c r="AY493" s="80" t="str">
        <f t="shared" si="731"/>
        <v/>
      </c>
      <c r="AZ493" s="92" t="str">
        <f>DataEntry!I493</f>
        <v/>
      </c>
      <c r="BA493" s="93" t="str">
        <f>DataEntry!J493</f>
        <v/>
      </c>
      <c r="BB493" s="92" t="str">
        <f>DataEntry!K493</f>
        <v/>
      </c>
      <c r="BC493" s="93" t="str">
        <f>DataEntry!L493</f>
        <v/>
      </c>
      <c r="BD493" s="92" t="str">
        <f>DataEntry!M493</f>
        <v/>
      </c>
      <c r="BE493" s="93" t="str">
        <f>DataEntry!N493</f>
        <v/>
      </c>
      <c r="BF493" s="77" t="str">
        <f t="shared" si="794"/>
        <v/>
      </c>
      <c r="BG493" s="77" t="str">
        <f t="shared" si="795"/>
        <v/>
      </c>
      <c r="BH493" s="77" t="str">
        <f t="shared" si="796"/>
        <v/>
      </c>
      <c r="BI493" s="83">
        <f t="shared" si="797"/>
        <v>0</v>
      </c>
      <c r="BJ493" s="83">
        <f t="shared" si="798"/>
        <v>0</v>
      </c>
      <c r="BK493" s="83">
        <f t="shared" si="799"/>
        <v>0</v>
      </c>
      <c r="BL493" s="84" t="str">
        <f t="shared" si="732"/>
        <v/>
      </c>
      <c r="BM493" s="84" t="str">
        <f t="shared" si="733"/>
        <v/>
      </c>
      <c r="BN493" s="85" t="str">
        <f t="shared" si="800"/>
        <v/>
      </c>
      <c r="BO493" s="84" t="str">
        <f t="shared" si="734"/>
        <v/>
      </c>
      <c r="BP493" s="84" t="str">
        <f t="shared" si="735"/>
        <v/>
      </c>
      <c r="BQ493" s="84" t="str">
        <f t="shared" si="736"/>
        <v/>
      </c>
      <c r="BR493" s="84" t="str">
        <f t="shared" si="801"/>
        <v/>
      </c>
      <c r="BS493" s="84" t="str">
        <f t="shared" si="801"/>
        <v/>
      </c>
      <c r="BT493" s="84" t="str">
        <f t="shared" si="801"/>
        <v/>
      </c>
      <c r="BU493" s="86" t="str">
        <f t="shared" si="802"/>
        <v/>
      </c>
      <c r="BV493" s="86" t="str">
        <f t="shared" si="802"/>
        <v/>
      </c>
      <c r="BW493" s="86" t="str">
        <f t="shared" si="802"/>
        <v/>
      </c>
      <c r="BX493" s="86" t="str">
        <f t="shared" si="803"/>
        <v/>
      </c>
      <c r="BY493" s="86" t="str">
        <f t="shared" si="803"/>
        <v/>
      </c>
      <c r="BZ493" s="86" t="str">
        <f t="shared" si="803"/>
        <v/>
      </c>
      <c r="CA493" s="83">
        <f>IF(AND(DataEntry!B493&gt;=ExFrom,DataEntry!B493&lt;=ExTo),0,IF(AR493&lt;DS493,0,DB493))</f>
        <v>0</v>
      </c>
      <c r="CB493" s="83">
        <f>IF(AND(DataEntry!B493&gt;=ExFrom,DataEntry!B493&lt;=ExTo),0,IF(AT493&lt;DT493,0,DC493))</f>
        <v>0</v>
      </c>
      <c r="CC493" s="14" t="str">
        <f t="shared" si="804"/>
        <v/>
      </c>
      <c r="CD493" s="72" t="str">
        <f t="shared" si="737"/>
        <v/>
      </c>
      <c r="CE493" s="87" t="str">
        <f t="shared" si="805"/>
        <v/>
      </c>
      <c r="CF493" s="88">
        <f t="shared" si="806"/>
        <v>0</v>
      </c>
      <c r="CG493" s="88">
        <f t="shared" si="807"/>
        <v>0</v>
      </c>
      <c r="CH493" s="87" t="str">
        <f t="shared" si="808"/>
        <v/>
      </c>
      <c r="CI493" s="89">
        <f t="shared" si="738"/>
        <v>1</v>
      </c>
      <c r="CJ493" s="89">
        <f t="shared" si="739"/>
        <v>1</v>
      </c>
      <c r="CK493" s="157">
        <f t="shared" si="740"/>
        <v>0</v>
      </c>
      <c r="CL493" s="90">
        <f t="shared" si="741"/>
        <v>0</v>
      </c>
      <c r="CM493" s="157">
        <f t="shared" si="742"/>
        <v>0</v>
      </c>
      <c r="CN493" s="90">
        <f t="shared" si="743"/>
        <v>0</v>
      </c>
      <c r="CO493" s="157">
        <f t="shared" si="744"/>
        <v>0</v>
      </c>
      <c r="CP493" s="90">
        <f t="shared" si="745"/>
        <v>0</v>
      </c>
      <c r="CQ493" s="157">
        <f t="shared" si="746"/>
        <v>0</v>
      </c>
      <c r="CR493" s="90">
        <f t="shared" si="747"/>
        <v>0</v>
      </c>
      <c r="CS493" s="157">
        <f t="shared" si="748"/>
        <v>0</v>
      </c>
      <c r="CT493" s="90">
        <f t="shared" si="749"/>
        <v>0</v>
      </c>
      <c r="CU493" s="157">
        <f t="shared" si="750"/>
        <v>0</v>
      </c>
      <c r="CV493" s="90">
        <f t="shared" si="751"/>
        <v>0</v>
      </c>
      <c r="CW493" s="157">
        <f t="shared" si="752"/>
        <v>0</v>
      </c>
      <c r="CX493" s="90">
        <f t="shared" si="753"/>
        <v>0</v>
      </c>
      <c r="CY493" s="157">
        <f t="shared" si="754"/>
        <v>0</v>
      </c>
      <c r="CZ493" s="90">
        <f t="shared" si="755"/>
        <v>0</v>
      </c>
      <c r="DA493" s="94" t="str">
        <f>DataEntry!B493</f>
        <v/>
      </c>
      <c r="DB493" s="83">
        <f t="shared" si="756"/>
        <v>0</v>
      </c>
      <c r="DC493" s="83">
        <f t="shared" si="757"/>
        <v>0</v>
      </c>
      <c r="DD493" s="145" t="str">
        <f t="shared" si="809"/>
        <v/>
      </c>
      <c r="DE493" s="145" t="str">
        <f t="shared" si="810"/>
        <v/>
      </c>
      <c r="DF493" s="145" t="str">
        <f t="shared" si="811"/>
        <v/>
      </c>
      <c r="DG493" s="145" t="str">
        <f t="shared" si="812"/>
        <v/>
      </c>
      <c r="DH493" s="145" t="str">
        <f t="shared" si="813"/>
        <v/>
      </c>
      <c r="DI493" s="145" t="str">
        <f t="shared" si="814"/>
        <v/>
      </c>
      <c r="DJ493" s="83">
        <f t="shared" si="815"/>
        <v>0</v>
      </c>
      <c r="DK493" s="83">
        <f t="shared" si="816"/>
        <v>0</v>
      </c>
      <c r="DL493" s="84" t="str">
        <f t="shared" si="817"/>
        <v/>
      </c>
      <c r="DM493" s="14" t="str">
        <f t="shared" si="818"/>
        <v/>
      </c>
      <c r="DN493" s="87">
        <f>IFERROR(DO493*(1-DCFactor)+Results!DP493*DCFactor,"")</f>
        <v>0.2762705882352941</v>
      </c>
      <c r="DO493" s="87">
        <f>(DFactor*Rounds*Number/2+SUM(BV$3:BV481))/(Rounds*Number/2+COUNT(BV$3:BV481))</f>
        <v>0.2656470588235294</v>
      </c>
      <c r="DP493" s="87">
        <f t="shared" si="758"/>
        <v>0.29599999999999999</v>
      </c>
      <c r="DQ493" s="84">
        <f t="shared" si="759"/>
        <v>0</v>
      </c>
      <c r="DR493" s="84">
        <f t="shared" si="760"/>
        <v>0</v>
      </c>
      <c r="DS493" s="87">
        <f t="shared" si="761"/>
        <v>0.33666666666666667</v>
      </c>
      <c r="DT493" s="87">
        <f t="shared" si="762"/>
        <v>0.33666666666666667</v>
      </c>
      <c r="DU493" s="87" t="str">
        <f t="shared" si="763"/>
        <v/>
      </c>
      <c r="DV493" s="86" t="str">
        <f t="shared" si="819"/>
        <v/>
      </c>
      <c r="DW493" s="86" t="str">
        <f t="shared" si="820"/>
        <v/>
      </c>
    </row>
    <row r="494" spans="1:127" x14ac:dyDescent="0.25">
      <c r="A494" s="69">
        <v>492</v>
      </c>
      <c r="B494" s="70" t="str">
        <f>DataEntry!C494</f>
        <v/>
      </c>
      <c r="C494" s="71">
        <f>COUNTIF(D$2:D494,D494)+COUNTIF(G$2:G494,D494)</f>
        <v>372</v>
      </c>
      <c r="D494" s="72" t="str">
        <f t="shared" si="721"/>
        <v/>
      </c>
      <c r="E494" s="70" t="str">
        <f>DataEntry!E494</f>
        <v/>
      </c>
      <c r="F494" s="71">
        <f>COUNTIF(D$2:D494,G494)+COUNTIF(G$2:G494,G494)</f>
        <v>372</v>
      </c>
      <c r="G494" s="72" t="str">
        <f t="shared" si="722"/>
        <v/>
      </c>
      <c r="H494" s="73" t="str">
        <f>DataEntry!G494</f>
        <v/>
      </c>
      <c r="I494" s="73" t="str">
        <f>DataEntry!H494</f>
        <v/>
      </c>
      <c r="J494" s="158" t="str">
        <f t="shared" si="720"/>
        <v/>
      </c>
      <c r="K494" s="156">
        <f t="shared" si="723"/>
        <v>0</v>
      </c>
      <c r="L494" s="224" t="str">
        <f t="shared" si="724"/>
        <v/>
      </c>
      <c r="M494" s="224" t="str">
        <f t="shared" si="725"/>
        <v/>
      </c>
      <c r="N494" s="236" t="str">
        <f t="shared" si="764"/>
        <v/>
      </c>
      <c r="O494" s="22" t="str">
        <f t="shared" si="765"/>
        <v>TG372</v>
      </c>
      <c r="P494" s="248" t="str">
        <f t="shared" si="726"/>
        <v/>
      </c>
      <c r="Q494" s="22" t="str">
        <f t="shared" si="766"/>
        <v>TG372</v>
      </c>
      <c r="R494" s="248" t="str">
        <f t="shared" si="727"/>
        <v/>
      </c>
      <c r="S494" s="74">
        <f t="shared" si="767"/>
        <v>0</v>
      </c>
      <c r="T494" s="75">
        <f t="shared" si="768"/>
        <v>0</v>
      </c>
      <c r="U494" s="76">
        <f t="shared" si="769"/>
        <v>0</v>
      </c>
      <c r="V494" s="74">
        <f t="shared" si="770"/>
        <v>0</v>
      </c>
      <c r="W494" s="75">
        <f t="shared" si="771"/>
        <v>0</v>
      </c>
      <c r="X494" s="76">
        <f t="shared" si="772"/>
        <v>0</v>
      </c>
      <c r="Y494" s="74">
        <f t="shared" si="773"/>
        <v>0</v>
      </c>
      <c r="Z494" s="75">
        <f t="shared" si="774"/>
        <v>0</v>
      </c>
      <c r="AA494" s="76">
        <f t="shared" si="775"/>
        <v>0</v>
      </c>
      <c r="AB494" s="74">
        <f t="shared" si="776"/>
        <v>0</v>
      </c>
      <c r="AC494" s="75">
        <f t="shared" si="777"/>
        <v>0</v>
      </c>
      <c r="AD494" s="76">
        <f t="shared" si="778"/>
        <v>0</v>
      </c>
      <c r="AE494" s="74">
        <f t="shared" si="779"/>
        <v>0</v>
      </c>
      <c r="AF494" s="75">
        <f t="shared" si="780"/>
        <v>0</v>
      </c>
      <c r="AG494" s="76">
        <f t="shared" si="781"/>
        <v>0</v>
      </c>
      <c r="AH494" s="74">
        <f t="shared" si="782"/>
        <v>0</v>
      </c>
      <c r="AI494" s="75">
        <f t="shared" si="783"/>
        <v>0</v>
      </c>
      <c r="AJ494" s="76">
        <f t="shared" si="784"/>
        <v>0</v>
      </c>
      <c r="AK494" s="74">
        <f t="shared" si="785"/>
        <v>0</v>
      </c>
      <c r="AL494" s="75">
        <f t="shared" si="786"/>
        <v>0</v>
      </c>
      <c r="AM494" s="76">
        <f t="shared" si="787"/>
        <v>0</v>
      </c>
      <c r="AN494" s="74">
        <f t="shared" si="788"/>
        <v>0</v>
      </c>
      <c r="AO494" s="75">
        <f t="shared" si="789"/>
        <v>0</v>
      </c>
      <c r="AP494" s="76">
        <f t="shared" si="790"/>
        <v>0</v>
      </c>
      <c r="AQ494" s="77" t="str">
        <f t="shared" si="728"/>
        <v/>
      </c>
      <c r="AR494" s="77" t="str">
        <f t="shared" si="791"/>
        <v/>
      </c>
      <c r="AS494" s="78" t="str">
        <f t="shared" si="792"/>
        <v/>
      </c>
      <c r="AT494" s="77" t="str">
        <f t="shared" si="793"/>
        <v/>
      </c>
      <c r="AU494" s="79">
        <f t="shared" si="821"/>
        <v>0.1</v>
      </c>
      <c r="AV494" s="139">
        <f>DataEntry!P494</f>
        <v>0</v>
      </c>
      <c r="AW494" s="80" t="str">
        <f t="shared" si="729"/>
        <v/>
      </c>
      <c r="AX494" s="80" t="str">
        <f t="shared" si="730"/>
        <v/>
      </c>
      <c r="AY494" s="80" t="str">
        <f t="shared" si="731"/>
        <v/>
      </c>
      <c r="AZ494" s="92" t="str">
        <f>DataEntry!I494</f>
        <v/>
      </c>
      <c r="BA494" s="93" t="str">
        <f>DataEntry!J494</f>
        <v/>
      </c>
      <c r="BB494" s="92" t="str">
        <f>DataEntry!K494</f>
        <v/>
      </c>
      <c r="BC494" s="93" t="str">
        <f>DataEntry!L494</f>
        <v/>
      </c>
      <c r="BD494" s="92" t="str">
        <f>DataEntry!M494</f>
        <v/>
      </c>
      <c r="BE494" s="93" t="str">
        <f>DataEntry!N494</f>
        <v/>
      </c>
      <c r="BF494" s="77" t="str">
        <f t="shared" si="794"/>
        <v/>
      </c>
      <c r="BG494" s="77" t="str">
        <f t="shared" si="795"/>
        <v/>
      </c>
      <c r="BH494" s="77" t="str">
        <f t="shared" si="796"/>
        <v/>
      </c>
      <c r="BI494" s="83">
        <f t="shared" si="797"/>
        <v>0</v>
      </c>
      <c r="BJ494" s="83">
        <f t="shared" si="798"/>
        <v>0</v>
      </c>
      <c r="BK494" s="83">
        <f t="shared" si="799"/>
        <v>0</v>
      </c>
      <c r="BL494" s="84" t="str">
        <f t="shared" si="732"/>
        <v/>
      </c>
      <c r="BM494" s="84" t="str">
        <f t="shared" si="733"/>
        <v/>
      </c>
      <c r="BN494" s="85" t="str">
        <f t="shared" si="800"/>
        <v/>
      </c>
      <c r="BO494" s="84" t="str">
        <f t="shared" si="734"/>
        <v/>
      </c>
      <c r="BP494" s="84" t="str">
        <f t="shared" si="735"/>
        <v/>
      </c>
      <c r="BQ494" s="84" t="str">
        <f t="shared" si="736"/>
        <v/>
      </c>
      <c r="BR494" s="84" t="str">
        <f t="shared" si="801"/>
        <v/>
      </c>
      <c r="BS494" s="84" t="str">
        <f t="shared" si="801"/>
        <v/>
      </c>
      <c r="BT494" s="84" t="str">
        <f t="shared" si="801"/>
        <v/>
      </c>
      <c r="BU494" s="86" t="str">
        <f t="shared" si="802"/>
        <v/>
      </c>
      <c r="BV494" s="86" t="str">
        <f t="shared" si="802"/>
        <v/>
      </c>
      <c r="BW494" s="86" t="str">
        <f t="shared" si="802"/>
        <v/>
      </c>
      <c r="BX494" s="86" t="str">
        <f t="shared" si="803"/>
        <v/>
      </c>
      <c r="BY494" s="86" t="str">
        <f t="shared" si="803"/>
        <v/>
      </c>
      <c r="BZ494" s="86" t="str">
        <f t="shared" si="803"/>
        <v/>
      </c>
      <c r="CA494" s="83">
        <f>IF(AND(DataEntry!B494&gt;=ExFrom,DataEntry!B494&lt;=ExTo),0,IF(AR494&lt;DS494,0,DB494))</f>
        <v>0</v>
      </c>
      <c r="CB494" s="83">
        <f>IF(AND(DataEntry!B494&gt;=ExFrom,DataEntry!B494&lt;=ExTo),0,IF(AT494&lt;DT494,0,DC494))</f>
        <v>0</v>
      </c>
      <c r="CC494" s="14" t="str">
        <f t="shared" si="804"/>
        <v/>
      </c>
      <c r="CD494" s="72" t="str">
        <f t="shared" si="737"/>
        <v/>
      </c>
      <c r="CE494" s="87" t="str">
        <f t="shared" si="805"/>
        <v/>
      </c>
      <c r="CF494" s="88">
        <f t="shared" si="806"/>
        <v>0</v>
      </c>
      <c r="CG494" s="88">
        <f t="shared" si="807"/>
        <v>0</v>
      </c>
      <c r="CH494" s="87" t="str">
        <f t="shared" si="808"/>
        <v/>
      </c>
      <c r="CI494" s="89">
        <f t="shared" si="738"/>
        <v>1</v>
      </c>
      <c r="CJ494" s="89">
        <f t="shared" si="739"/>
        <v>1</v>
      </c>
      <c r="CK494" s="157">
        <f t="shared" si="740"/>
        <v>0</v>
      </c>
      <c r="CL494" s="90">
        <f t="shared" si="741"/>
        <v>0</v>
      </c>
      <c r="CM494" s="157">
        <f t="shared" si="742"/>
        <v>0</v>
      </c>
      <c r="CN494" s="90">
        <f t="shared" si="743"/>
        <v>0</v>
      </c>
      <c r="CO494" s="157">
        <f t="shared" si="744"/>
        <v>0</v>
      </c>
      <c r="CP494" s="90">
        <f t="shared" si="745"/>
        <v>0</v>
      </c>
      <c r="CQ494" s="157">
        <f t="shared" si="746"/>
        <v>0</v>
      </c>
      <c r="CR494" s="90">
        <f t="shared" si="747"/>
        <v>0</v>
      </c>
      <c r="CS494" s="157">
        <f t="shared" si="748"/>
        <v>0</v>
      </c>
      <c r="CT494" s="90">
        <f t="shared" si="749"/>
        <v>0</v>
      </c>
      <c r="CU494" s="157">
        <f t="shared" si="750"/>
        <v>0</v>
      </c>
      <c r="CV494" s="90">
        <f t="shared" si="751"/>
        <v>0</v>
      </c>
      <c r="CW494" s="157">
        <f t="shared" si="752"/>
        <v>0</v>
      </c>
      <c r="CX494" s="90">
        <f t="shared" si="753"/>
        <v>0</v>
      </c>
      <c r="CY494" s="157">
        <f t="shared" si="754"/>
        <v>0</v>
      </c>
      <c r="CZ494" s="90">
        <f t="shared" si="755"/>
        <v>0</v>
      </c>
      <c r="DA494" s="94" t="str">
        <f>DataEntry!B494</f>
        <v/>
      </c>
      <c r="DB494" s="83">
        <f t="shared" si="756"/>
        <v>0</v>
      </c>
      <c r="DC494" s="83">
        <f t="shared" si="757"/>
        <v>0</v>
      </c>
      <c r="DD494" s="145" t="str">
        <f t="shared" si="809"/>
        <v/>
      </c>
      <c r="DE494" s="145" t="str">
        <f t="shared" si="810"/>
        <v/>
      </c>
      <c r="DF494" s="145" t="str">
        <f t="shared" si="811"/>
        <v/>
      </c>
      <c r="DG494" s="145" t="str">
        <f t="shared" si="812"/>
        <v/>
      </c>
      <c r="DH494" s="145" t="str">
        <f t="shared" si="813"/>
        <v/>
      </c>
      <c r="DI494" s="145" t="str">
        <f t="shared" si="814"/>
        <v/>
      </c>
      <c r="DJ494" s="83">
        <f t="shared" si="815"/>
        <v>0</v>
      </c>
      <c r="DK494" s="83">
        <f t="shared" si="816"/>
        <v>0</v>
      </c>
      <c r="DL494" s="84" t="str">
        <f t="shared" si="817"/>
        <v/>
      </c>
      <c r="DM494" s="14" t="str">
        <f t="shared" si="818"/>
        <v/>
      </c>
      <c r="DN494" s="87">
        <f>IFERROR(DO494*(1-DCFactor)+Results!DP494*DCFactor,"")</f>
        <v>0.2762705882352941</v>
      </c>
      <c r="DO494" s="87">
        <f>(DFactor*Rounds*Number/2+SUM(BV$3:BV482))/(Rounds*Number/2+COUNT(BV$3:BV482))</f>
        <v>0.2656470588235294</v>
      </c>
      <c r="DP494" s="87">
        <f t="shared" si="758"/>
        <v>0.29599999999999999</v>
      </c>
      <c r="DQ494" s="84">
        <f t="shared" si="759"/>
        <v>0</v>
      </c>
      <c r="DR494" s="84">
        <f t="shared" si="760"/>
        <v>0</v>
      </c>
      <c r="DS494" s="87">
        <f t="shared" si="761"/>
        <v>0.33666666666666667</v>
      </c>
      <c r="DT494" s="87">
        <f t="shared" si="762"/>
        <v>0.33666666666666667</v>
      </c>
      <c r="DU494" s="87" t="str">
        <f t="shared" si="763"/>
        <v/>
      </c>
      <c r="DV494" s="86" t="str">
        <f t="shared" si="819"/>
        <v/>
      </c>
      <c r="DW494" s="86" t="str">
        <f t="shared" si="820"/>
        <v/>
      </c>
    </row>
    <row r="495" spans="1:127" x14ac:dyDescent="0.25">
      <c r="A495" s="69">
        <v>493</v>
      </c>
      <c r="B495" s="70" t="str">
        <f>DataEntry!C495</f>
        <v/>
      </c>
      <c r="C495" s="71">
        <f>COUNTIF(D$2:D495,D495)+COUNTIF(G$2:G495,D495)</f>
        <v>374</v>
      </c>
      <c r="D495" s="72" t="str">
        <f t="shared" si="721"/>
        <v/>
      </c>
      <c r="E495" s="70" t="str">
        <f>DataEntry!E495</f>
        <v/>
      </c>
      <c r="F495" s="71">
        <f>COUNTIF(D$2:D495,G495)+COUNTIF(G$2:G495,G495)</f>
        <v>374</v>
      </c>
      <c r="G495" s="72" t="str">
        <f t="shared" si="722"/>
        <v/>
      </c>
      <c r="H495" s="73" t="str">
        <f>DataEntry!G495</f>
        <v/>
      </c>
      <c r="I495" s="73" t="str">
        <f>DataEntry!H495</f>
        <v/>
      </c>
      <c r="J495" s="158" t="str">
        <f t="shared" si="720"/>
        <v/>
      </c>
      <c r="K495" s="156">
        <f t="shared" si="723"/>
        <v>0</v>
      </c>
      <c r="L495" s="224" t="str">
        <f t="shared" si="724"/>
        <v/>
      </c>
      <c r="M495" s="224" t="str">
        <f t="shared" si="725"/>
        <v/>
      </c>
      <c r="N495" s="236" t="str">
        <f t="shared" si="764"/>
        <v/>
      </c>
      <c r="O495" s="22" t="str">
        <f t="shared" si="765"/>
        <v>TG374</v>
      </c>
      <c r="P495" s="248" t="str">
        <f t="shared" si="726"/>
        <v/>
      </c>
      <c r="Q495" s="22" t="str">
        <f t="shared" si="766"/>
        <v>TG374</v>
      </c>
      <c r="R495" s="248" t="str">
        <f t="shared" si="727"/>
        <v/>
      </c>
      <c r="S495" s="74">
        <f t="shared" si="767"/>
        <v>0</v>
      </c>
      <c r="T495" s="75">
        <f t="shared" si="768"/>
        <v>0</v>
      </c>
      <c r="U495" s="76">
        <f t="shared" si="769"/>
        <v>0</v>
      </c>
      <c r="V495" s="74">
        <f t="shared" si="770"/>
        <v>0</v>
      </c>
      <c r="W495" s="75">
        <f t="shared" si="771"/>
        <v>0</v>
      </c>
      <c r="X495" s="76">
        <f t="shared" si="772"/>
        <v>0</v>
      </c>
      <c r="Y495" s="74">
        <f t="shared" si="773"/>
        <v>0</v>
      </c>
      <c r="Z495" s="75">
        <f t="shared" si="774"/>
        <v>0</v>
      </c>
      <c r="AA495" s="76">
        <f t="shared" si="775"/>
        <v>0</v>
      </c>
      <c r="AB495" s="74">
        <f t="shared" si="776"/>
        <v>0</v>
      </c>
      <c r="AC495" s="75">
        <f t="shared" si="777"/>
        <v>0</v>
      </c>
      <c r="AD495" s="76">
        <f t="shared" si="778"/>
        <v>0</v>
      </c>
      <c r="AE495" s="74">
        <f t="shared" si="779"/>
        <v>0</v>
      </c>
      <c r="AF495" s="75">
        <f t="shared" si="780"/>
        <v>0</v>
      </c>
      <c r="AG495" s="76">
        <f t="shared" si="781"/>
        <v>0</v>
      </c>
      <c r="AH495" s="74">
        <f t="shared" si="782"/>
        <v>0</v>
      </c>
      <c r="AI495" s="75">
        <f t="shared" si="783"/>
        <v>0</v>
      </c>
      <c r="AJ495" s="76">
        <f t="shared" si="784"/>
        <v>0</v>
      </c>
      <c r="AK495" s="74">
        <f t="shared" si="785"/>
        <v>0</v>
      </c>
      <c r="AL495" s="75">
        <f t="shared" si="786"/>
        <v>0</v>
      </c>
      <c r="AM495" s="76">
        <f t="shared" si="787"/>
        <v>0</v>
      </c>
      <c r="AN495" s="74">
        <f t="shared" si="788"/>
        <v>0</v>
      </c>
      <c r="AO495" s="75">
        <f t="shared" si="789"/>
        <v>0</v>
      </c>
      <c r="AP495" s="76">
        <f t="shared" si="790"/>
        <v>0</v>
      </c>
      <c r="AQ495" s="77" t="str">
        <f t="shared" si="728"/>
        <v/>
      </c>
      <c r="AR495" s="77" t="str">
        <f t="shared" si="791"/>
        <v/>
      </c>
      <c r="AS495" s="78" t="str">
        <f t="shared" si="792"/>
        <v/>
      </c>
      <c r="AT495" s="77" t="str">
        <f t="shared" si="793"/>
        <v/>
      </c>
      <c r="AU495" s="79">
        <f t="shared" si="821"/>
        <v>0.1</v>
      </c>
      <c r="AV495" s="139">
        <f>DataEntry!P495</f>
        <v>0</v>
      </c>
      <c r="AW495" s="80" t="str">
        <f t="shared" si="729"/>
        <v/>
      </c>
      <c r="AX495" s="80" t="str">
        <f t="shared" si="730"/>
        <v/>
      </c>
      <c r="AY495" s="80" t="str">
        <f t="shared" si="731"/>
        <v/>
      </c>
      <c r="AZ495" s="92" t="str">
        <f>DataEntry!I495</f>
        <v/>
      </c>
      <c r="BA495" s="93" t="str">
        <f>DataEntry!J495</f>
        <v/>
      </c>
      <c r="BB495" s="92" t="str">
        <f>DataEntry!K495</f>
        <v/>
      </c>
      <c r="BC495" s="93" t="str">
        <f>DataEntry!L495</f>
        <v/>
      </c>
      <c r="BD495" s="92" t="str">
        <f>DataEntry!M495</f>
        <v/>
      </c>
      <c r="BE495" s="93" t="str">
        <f>DataEntry!N495</f>
        <v/>
      </c>
      <c r="BF495" s="77" t="str">
        <f t="shared" si="794"/>
        <v/>
      </c>
      <c r="BG495" s="77" t="str">
        <f t="shared" si="795"/>
        <v/>
      </c>
      <c r="BH495" s="77" t="str">
        <f t="shared" si="796"/>
        <v/>
      </c>
      <c r="BI495" s="83">
        <f t="shared" si="797"/>
        <v>0</v>
      </c>
      <c r="BJ495" s="83">
        <f t="shared" si="798"/>
        <v>0</v>
      </c>
      <c r="BK495" s="83">
        <f t="shared" si="799"/>
        <v>0</v>
      </c>
      <c r="BL495" s="84" t="str">
        <f t="shared" si="732"/>
        <v/>
      </c>
      <c r="BM495" s="84" t="str">
        <f t="shared" si="733"/>
        <v/>
      </c>
      <c r="BN495" s="85" t="str">
        <f t="shared" si="800"/>
        <v/>
      </c>
      <c r="BO495" s="84" t="str">
        <f t="shared" si="734"/>
        <v/>
      </c>
      <c r="BP495" s="84" t="str">
        <f t="shared" si="735"/>
        <v/>
      </c>
      <c r="BQ495" s="84" t="str">
        <f t="shared" si="736"/>
        <v/>
      </c>
      <c r="BR495" s="84" t="str">
        <f t="shared" si="801"/>
        <v/>
      </c>
      <c r="BS495" s="84" t="str">
        <f t="shared" si="801"/>
        <v/>
      </c>
      <c r="BT495" s="84" t="str">
        <f t="shared" si="801"/>
        <v/>
      </c>
      <c r="BU495" s="86" t="str">
        <f t="shared" si="802"/>
        <v/>
      </c>
      <c r="BV495" s="86" t="str">
        <f t="shared" si="802"/>
        <v/>
      </c>
      <c r="BW495" s="86" t="str">
        <f t="shared" si="802"/>
        <v/>
      </c>
      <c r="BX495" s="86" t="str">
        <f t="shared" si="803"/>
        <v/>
      </c>
      <c r="BY495" s="86" t="str">
        <f t="shared" si="803"/>
        <v/>
      </c>
      <c r="BZ495" s="86" t="str">
        <f t="shared" si="803"/>
        <v/>
      </c>
      <c r="CA495" s="83">
        <f>IF(AND(DataEntry!B495&gt;=ExFrom,DataEntry!B495&lt;=ExTo),0,IF(AR495&lt;DS495,0,DB495))</f>
        <v>0</v>
      </c>
      <c r="CB495" s="83">
        <f>IF(AND(DataEntry!B495&gt;=ExFrom,DataEntry!B495&lt;=ExTo),0,IF(AT495&lt;DT495,0,DC495))</f>
        <v>0</v>
      </c>
      <c r="CC495" s="14" t="str">
        <f t="shared" si="804"/>
        <v/>
      </c>
      <c r="CD495" s="72" t="str">
        <f t="shared" si="737"/>
        <v/>
      </c>
      <c r="CE495" s="87" t="str">
        <f t="shared" si="805"/>
        <v/>
      </c>
      <c r="CF495" s="88">
        <f t="shared" si="806"/>
        <v>0</v>
      </c>
      <c r="CG495" s="88">
        <f t="shared" si="807"/>
        <v>0</v>
      </c>
      <c r="CH495" s="87" t="str">
        <f t="shared" si="808"/>
        <v/>
      </c>
      <c r="CI495" s="89">
        <f t="shared" si="738"/>
        <v>1</v>
      </c>
      <c r="CJ495" s="89">
        <f t="shared" si="739"/>
        <v>1</v>
      </c>
      <c r="CK495" s="157">
        <f t="shared" si="740"/>
        <v>0</v>
      </c>
      <c r="CL495" s="90">
        <f t="shared" si="741"/>
        <v>0</v>
      </c>
      <c r="CM495" s="157">
        <f t="shared" si="742"/>
        <v>0</v>
      </c>
      <c r="CN495" s="90">
        <f t="shared" si="743"/>
        <v>0</v>
      </c>
      <c r="CO495" s="157">
        <f t="shared" si="744"/>
        <v>0</v>
      </c>
      <c r="CP495" s="90">
        <f t="shared" si="745"/>
        <v>0</v>
      </c>
      <c r="CQ495" s="157">
        <f t="shared" si="746"/>
        <v>0</v>
      </c>
      <c r="CR495" s="90">
        <f t="shared" si="747"/>
        <v>0</v>
      </c>
      <c r="CS495" s="157">
        <f t="shared" si="748"/>
        <v>0</v>
      </c>
      <c r="CT495" s="90">
        <f t="shared" si="749"/>
        <v>0</v>
      </c>
      <c r="CU495" s="157">
        <f t="shared" si="750"/>
        <v>0</v>
      </c>
      <c r="CV495" s="90">
        <f t="shared" si="751"/>
        <v>0</v>
      </c>
      <c r="CW495" s="157">
        <f t="shared" si="752"/>
        <v>0</v>
      </c>
      <c r="CX495" s="90">
        <f t="shared" si="753"/>
        <v>0</v>
      </c>
      <c r="CY495" s="157">
        <f t="shared" si="754"/>
        <v>0</v>
      </c>
      <c r="CZ495" s="90">
        <f t="shared" si="755"/>
        <v>0</v>
      </c>
      <c r="DA495" s="94" t="str">
        <f>DataEntry!B495</f>
        <v/>
      </c>
      <c r="DB495" s="83">
        <f t="shared" si="756"/>
        <v>0</v>
      </c>
      <c r="DC495" s="83">
        <f t="shared" si="757"/>
        <v>0</v>
      </c>
      <c r="DD495" s="145" t="str">
        <f t="shared" si="809"/>
        <v/>
      </c>
      <c r="DE495" s="145" t="str">
        <f t="shared" si="810"/>
        <v/>
      </c>
      <c r="DF495" s="145" t="str">
        <f t="shared" si="811"/>
        <v/>
      </c>
      <c r="DG495" s="145" t="str">
        <f t="shared" si="812"/>
        <v/>
      </c>
      <c r="DH495" s="145" t="str">
        <f t="shared" si="813"/>
        <v/>
      </c>
      <c r="DI495" s="145" t="str">
        <f t="shared" si="814"/>
        <v/>
      </c>
      <c r="DJ495" s="83">
        <f t="shared" si="815"/>
        <v>0</v>
      </c>
      <c r="DK495" s="83">
        <f t="shared" si="816"/>
        <v>0</v>
      </c>
      <c r="DL495" s="84" t="str">
        <f t="shared" si="817"/>
        <v/>
      </c>
      <c r="DM495" s="14" t="str">
        <f t="shared" si="818"/>
        <v/>
      </c>
      <c r="DN495" s="87">
        <f>IFERROR(DO495*(1-DCFactor)+Results!DP495*DCFactor,"")</f>
        <v>0.2762705882352941</v>
      </c>
      <c r="DO495" s="87">
        <f>(DFactor*Rounds*Number/2+SUM(BV$3:BV483))/(Rounds*Number/2+COUNT(BV$3:BV483))</f>
        <v>0.2656470588235294</v>
      </c>
      <c r="DP495" s="87">
        <f t="shared" si="758"/>
        <v>0.29599999999999999</v>
      </c>
      <c r="DQ495" s="84">
        <f t="shared" si="759"/>
        <v>0</v>
      </c>
      <c r="DR495" s="84">
        <f t="shared" si="760"/>
        <v>0</v>
      </c>
      <c r="DS495" s="87">
        <f t="shared" si="761"/>
        <v>0.33666666666666667</v>
      </c>
      <c r="DT495" s="87">
        <f t="shared" si="762"/>
        <v>0.33666666666666667</v>
      </c>
      <c r="DU495" s="87" t="str">
        <f t="shared" si="763"/>
        <v/>
      </c>
      <c r="DV495" s="86" t="str">
        <f t="shared" si="819"/>
        <v/>
      </c>
      <c r="DW495" s="86" t="str">
        <f t="shared" si="820"/>
        <v/>
      </c>
    </row>
    <row r="496" spans="1:127" x14ac:dyDescent="0.25">
      <c r="A496" s="69">
        <v>494</v>
      </c>
      <c r="B496" s="70" t="str">
        <f>DataEntry!C496</f>
        <v/>
      </c>
      <c r="C496" s="71">
        <f>COUNTIF(D$2:D496,D496)+COUNTIF(G$2:G496,D496)</f>
        <v>376</v>
      </c>
      <c r="D496" s="72" t="str">
        <f t="shared" si="721"/>
        <v/>
      </c>
      <c r="E496" s="70" t="str">
        <f>DataEntry!E496</f>
        <v/>
      </c>
      <c r="F496" s="71">
        <f>COUNTIF(D$2:D496,G496)+COUNTIF(G$2:G496,G496)</f>
        <v>376</v>
      </c>
      <c r="G496" s="72" t="str">
        <f t="shared" si="722"/>
        <v/>
      </c>
      <c r="H496" s="73" t="str">
        <f>DataEntry!G496</f>
        <v/>
      </c>
      <c r="I496" s="73" t="str">
        <f>DataEntry!H496</f>
        <v/>
      </c>
      <c r="J496" s="158" t="str">
        <f t="shared" si="720"/>
        <v/>
      </c>
      <c r="K496" s="156">
        <f t="shared" si="723"/>
        <v>0</v>
      </c>
      <c r="L496" s="224" t="str">
        <f t="shared" si="724"/>
        <v/>
      </c>
      <c r="M496" s="224" t="str">
        <f t="shared" si="725"/>
        <v/>
      </c>
      <c r="N496" s="236" t="str">
        <f t="shared" si="764"/>
        <v/>
      </c>
      <c r="O496" s="22" t="str">
        <f t="shared" si="765"/>
        <v>TG376</v>
      </c>
      <c r="P496" s="248" t="str">
        <f t="shared" si="726"/>
        <v/>
      </c>
      <c r="Q496" s="22" t="str">
        <f t="shared" si="766"/>
        <v>TG376</v>
      </c>
      <c r="R496" s="248" t="str">
        <f t="shared" si="727"/>
        <v/>
      </c>
      <c r="S496" s="74">
        <f t="shared" si="767"/>
        <v>0</v>
      </c>
      <c r="T496" s="75">
        <f t="shared" si="768"/>
        <v>0</v>
      </c>
      <c r="U496" s="76">
        <f t="shared" si="769"/>
        <v>0</v>
      </c>
      <c r="V496" s="74">
        <f t="shared" si="770"/>
        <v>0</v>
      </c>
      <c r="W496" s="75">
        <f t="shared" si="771"/>
        <v>0</v>
      </c>
      <c r="X496" s="76">
        <f t="shared" si="772"/>
        <v>0</v>
      </c>
      <c r="Y496" s="74">
        <f t="shared" si="773"/>
        <v>0</v>
      </c>
      <c r="Z496" s="75">
        <f t="shared" si="774"/>
        <v>0</v>
      </c>
      <c r="AA496" s="76">
        <f t="shared" si="775"/>
        <v>0</v>
      </c>
      <c r="AB496" s="74">
        <f t="shared" si="776"/>
        <v>0</v>
      </c>
      <c r="AC496" s="75">
        <f t="shared" si="777"/>
        <v>0</v>
      </c>
      <c r="AD496" s="76">
        <f t="shared" si="778"/>
        <v>0</v>
      </c>
      <c r="AE496" s="74">
        <f t="shared" si="779"/>
        <v>0</v>
      </c>
      <c r="AF496" s="75">
        <f t="shared" si="780"/>
        <v>0</v>
      </c>
      <c r="AG496" s="76">
        <f t="shared" si="781"/>
        <v>0</v>
      </c>
      <c r="AH496" s="74">
        <f t="shared" si="782"/>
        <v>0</v>
      </c>
      <c r="AI496" s="75">
        <f t="shared" si="783"/>
        <v>0</v>
      </c>
      <c r="AJ496" s="76">
        <f t="shared" si="784"/>
        <v>0</v>
      </c>
      <c r="AK496" s="74">
        <f t="shared" si="785"/>
        <v>0</v>
      </c>
      <c r="AL496" s="75">
        <f t="shared" si="786"/>
        <v>0</v>
      </c>
      <c r="AM496" s="76">
        <f t="shared" si="787"/>
        <v>0</v>
      </c>
      <c r="AN496" s="74">
        <f t="shared" si="788"/>
        <v>0</v>
      </c>
      <c r="AO496" s="75">
        <f t="shared" si="789"/>
        <v>0</v>
      </c>
      <c r="AP496" s="76">
        <f t="shared" si="790"/>
        <v>0</v>
      </c>
      <c r="AQ496" s="77" t="str">
        <f t="shared" si="728"/>
        <v/>
      </c>
      <c r="AR496" s="77" t="str">
        <f t="shared" si="791"/>
        <v/>
      </c>
      <c r="AS496" s="78" t="str">
        <f t="shared" si="792"/>
        <v/>
      </c>
      <c r="AT496" s="77" t="str">
        <f t="shared" si="793"/>
        <v/>
      </c>
      <c r="AU496" s="79">
        <f t="shared" si="821"/>
        <v>0.1</v>
      </c>
      <c r="AV496" s="139">
        <f>DataEntry!P496</f>
        <v>0</v>
      </c>
      <c r="AW496" s="80" t="str">
        <f t="shared" si="729"/>
        <v/>
      </c>
      <c r="AX496" s="80" t="str">
        <f t="shared" si="730"/>
        <v/>
      </c>
      <c r="AY496" s="80" t="str">
        <f t="shared" si="731"/>
        <v/>
      </c>
      <c r="AZ496" s="92" t="str">
        <f>DataEntry!I496</f>
        <v/>
      </c>
      <c r="BA496" s="93" t="str">
        <f>DataEntry!J496</f>
        <v/>
      </c>
      <c r="BB496" s="92" t="str">
        <f>DataEntry!K496</f>
        <v/>
      </c>
      <c r="BC496" s="93" t="str">
        <f>DataEntry!L496</f>
        <v/>
      </c>
      <c r="BD496" s="92" t="str">
        <f>DataEntry!M496</f>
        <v/>
      </c>
      <c r="BE496" s="93" t="str">
        <f>DataEntry!N496</f>
        <v/>
      </c>
      <c r="BF496" s="77" t="str">
        <f t="shared" si="794"/>
        <v/>
      </c>
      <c r="BG496" s="77" t="str">
        <f t="shared" si="795"/>
        <v/>
      </c>
      <c r="BH496" s="77" t="str">
        <f t="shared" si="796"/>
        <v/>
      </c>
      <c r="BI496" s="83">
        <f t="shared" si="797"/>
        <v>0</v>
      </c>
      <c r="BJ496" s="83">
        <f t="shared" si="798"/>
        <v>0</v>
      </c>
      <c r="BK496" s="83">
        <f t="shared" si="799"/>
        <v>0</v>
      </c>
      <c r="BL496" s="84" t="str">
        <f t="shared" si="732"/>
        <v/>
      </c>
      <c r="BM496" s="84" t="str">
        <f t="shared" si="733"/>
        <v/>
      </c>
      <c r="BN496" s="85" t="str">
        <f t="shared" si="800"/>
        <v/>
      </c>
      <c r="BO496" s="84" t="str">
        <f t="shared" si="734"/>
        <v/>
      </c>
      <c r="BP496" s="84" t="str">
        <f t="shared" si="735"/>
        <v/>
      </c>
      <c r="BQ496" s="84" t="str">
        <f t="shared" si="736"/>
        <v/>
      </c>
      <c r="BR496" s="84" t="str">
        <f t="shared" si="801"/>
        <v/>
      </c>
      <c r="BS496" s="84" t="str">
        <f t="shared" si="801"/>
        <v/>
      </c>
      <c r="BT496" s="84" t="str">
        <f t="shared" si="801"/>
        <v/>
      </c>
      <c r="BU496" s="86" t="str">
        <f t="shared" si="802"/>
        <v/>
      </c>
      <c r="BV496" s="86" t="str">
        <f t="shared" si="802"/>
        <v/>
      </c>
      <c r="BW496" s="86" t="str">
        <f t="shared" si="802"/>
        <v/>
      </c>
      <c r="BX496" s="86" t="str">
        <f t="shared" si="803"/>
        <v/>
      </c>
      <c r="BY496" s="86" t="str">
        <f t="shared" si="803"/>
        <v/>
      </c>
      <c r="BZ496" s="86" t="str">
        <f t="shared" si="803"/>
        <v/>
      </c>
      <c r="CA496" s="83">
        <f>IF(AND(DataEntry!B496&gt;=ExFrom,DataEntry!B496&lt;=ExTo),0,IF(AR496&lt;DS496,0,DB496))</f>
        <v>0</v>
      </c>
      <c r="CB496" s="83">
        <f>IF(AND(DataEntry!B496&gt;=ExFrom,DataEntry!B496&lt;=ExTo),0,IF(AT496&lt;DT496,0,DC496))</f>
        <v>0</v>
      </c>
      <c r="CC496" s="14" t="str">
        <f t="shared" si="804"/>
        <v/>
      </c>
      <c r="CD496" s="72" t="str">
        <f t="shared" si="737"/>
        <v/>
      </c>
      <c r="CE496" s="87" t="str">
        <f t="shared" si="805"/>
        <v/>
      </c>
      <c r="CF496" s="88">
        <f t="shared" si="806"/>
        <v>0</v>
      </c>
      <c r="CG496" s="88">
        <f t="shared" si="807"/>
        <v>0</v>
      </c>
      <c r="CH496" s="87" t="str">
        <f t="shared" si="808"/>
        <v/>
      </c>
      <c r="CI496" s="89">
        <f t="shared" si="738"/>
        <v>1</v>
      </c>
      <c r="CJ496" s="89">
        <f t="shared" si="739"/>
        <v>1</v>
      </c>
      <c r="CK496" s="157">
        <f t="shared" si="740"/>
        <v>0</v>
      </c>
      <c r="CL496" s="90">
        <f t="shared" si="741"/>
        <v>0</v>
      </c>
      <c r="CM496" s="157">
        <f t="shared" si="742"/>
        <v>0</v>
      </c>
      <c r="CN496" s="90">
        <f t="shared" si="743"/>
        <v>0</v>
      </c>
      <c r="CO496" s="157">
        <f t="shared" si="744"/>
        <v>0</v>
      </c>
      <c r="CP496" s="90">
        <f t="shared" si="745"/>
        <v>0</v>
      </c>
      <c r="CQ496" s="157">
        <f t="shared" si="746"/>
        <v>0</v>
      </c>
      <c r="CR496" s="90">
        <f t="shared" si="747"/>
        <v>0</v>
      </c>
      <c r="CS496" s="157">
        <f t="shared" si="748"/>
        <v>0</v>
      </c>
      <c r="CT496" s="90">
        <f t="shared" si="749"/>
        <v>0</v>
      </c>
      <c r="CU496" s="157">
        <f t="shared" si="750"/>
        <v>0</v>
      </c>
      <c r="CV496" s="90">
        <f t="shared" si="751"/>
        <v>0</v>
      </c>
      <c r="CW496" s="157">
        <f t="shared" si="752"/>
        <v>0</v>
      </c>
      <c r="CX496" s="90">
        <f t="shared" si="753"/>
        <v>0</v>
      </c>
      <c r="CY496" s="157">
        <f t="shared" si="754"/>
        <v>0</v>
      </c>
      <c r="CZ496" s="90">
        <f t="shared" si="755"/>
        <v>0</v>
      </c>
      <c r="DA496" s="94" t="str">
        <f>DataEntry!B496</f>
        <v/>
      </c>
      <c r="DB496" s="83">
        <f t="shared" si="756"/>
        <v>0</v>
      </c>
      <c r="DC496" s="83">
        <f t="shared" si="757"/>
        <v>0</v>
      </c>
      <c r="DD496" s="145" t="str">
        <f t="shared" si="809"/>
        <v/>
      </c>
      <c r="DE496" s="145" t="str">
        <f t="shared" si="810"/>
        <v/>
      </c>
      <c r="DF496" s="145" t="str">
        <f t="shared" si="811"/>
        <v/>
      </c>
      <c r="DG496" s="145" t="str">
        <f t="shared" si="812"/>
        <v/>
      </c>
      <c r="DH496" s="145" t="str">
        <f t="shared" si="813"/>
        <v/>
      </c>
      <c r="DI496" s="145" t="str">
        <f t="shared" si="814"/>
        <v/>
      </c>
      <c r="DJ496" s="83">
        <f t="shared" si="815"/>
        <v>0</v>
      </c>
      <c r="DK496" s="83">
        <f t="shared" si="816"/>
        <v>0</v>
      </c>
      <c r="DL496" s="84" t="str">
        <f t="shared" si="817"/>
        <v/>
      </c>
      <c r="DM496" s="14" t="str">
        <f t="shared" si="818"/>
        <v/>
      </c>
      <c r="DN496" s="87">
        <f>IFERROR(DO496*(1-DCFactor)+Results!DP496*DCFactor,"")</f>
        <v>0.2762705882352941</v>
      </c>
      <c r="DO496" s="87">
        <f>(DFactor*Rounds*Number/2+SUM(BV$3:BV484))/(Rounds*Number/2+COUNT(BV$3:BV484))</f>
        <v>0.2656470588235294</v>
      </c>
      <c r="DP496" s="87">
        <f t="shared" si="758"/>
        <v>0.29599999999999999</v>
      </c>
      <c r="DQ496" s="84">
        <f t="shared" si="759"/>
        <v>0</v>
      </c>
      <c r="DR496" s="84">
        <f t="shared" si="760"/>
        <v>0</v>
      </c>
      <c r="DS496" s="87">
        <f t="shared" si="761"/>
        <v>0.33666666666666667</v>
      </c>
      <c r="DT496" s="87">
        <f t="shared" si="762"/>
        <v>0.33666666666666667</v>
      </c>
      <c r="DU496" s="87" t="str">
        <f t="shared" si="763"/>
        <v/>
      </c>
      <c r="DV496" s="86" t="str">
        <f t="shared" si="819"/>
        <v/>
      </c>
      <c r="DW496" s="86" t="str">
        <f t="shared" si="820"/>
        <v/>
      </c>
    </row>
    <row r="497" spans="1:127" x14ac:dyDescent="0.25">
      <c r="A497" s="69">
        <v>495</v>
      </c>
      <c r="B497" s="70" t="str">
        <f>DataEntry!C497</f>
        <v/>
      </c>
      <c r="C497" s="71">
        <f>COUNTIF(D$2:D497,D497)+COUNTIF(G$2:G497,D497)</f>
        <v>378</v>
      </c>
      <c r="D497" s="72" t="str">
        <f t="shared" si="721"/>
        <v/>
      </c>
      <c r="E497" s="70" t="str">
        <f>DataEntry!E497</f>
        <v/>
      </c>
      <c r="F497" s="71">
        <f>COUNTIF(D$2:D497,G497)+COUNTIF(G$2:G497,G497)</f>
        <v>378</v>
      </c>
      <c r="G497" s="72" t="str">
        <f t="shared" si="722"/>
        <v/>
      </c>
      <c r="H497" s="73" t="str">
        <f>DataEntry!G497</f>
        <v/>
      </c>
      <c r="I497" s="73" t="str">
        <f>DataEntry!H497</f>
        <v/>
      </c>
      <c r="J497" s="158" t="str">
        <f t="shared" si="720"/>
        <v/>
      </c>
      <c r="K497" s="156">
        <f t="shared" si="723"/>
        <v>0</v>
      </c>
      <c r="L497" s="224" t="str">
        <f t="shared" si="724"/>
        <v/>
      </c>
      <c r="M497" s="224" t="str">
        <f t="shared" si="725"/>
        <v/>
      </c>
      <c r="N497" s="236" t="str">
        <f t="shared" si="764"/>
        <v/>
      </c>
      <c r="O497" s="22" t="str">
        <f t="shared" si="765"/>
        <v>TG378</v>
      </c>
      <c r="P497" s="248" t="str">
        <f t="shared" si="726"/>
        <v/>
      </c>
      <c r="Q497" s="22" t="str">
        <f t="shared" si="766"/>
        <v>TG378</v>
      </c>
      <c r="R497" s="248" t="str">
        <f t="shared" si="727"/>
        <v/>
      </c>
      <c r="S497" s="74">
        <f t="shared" si="767"/>
        <v>0</v>
      </c>
      <c r="T497" s="75">
        <f t="shared" si="768"/>
        <v>0</v>
      </c>
      <c r="U497" s="76">
        <f t="shared" si="769"/>
        <v>0</v>
      </c>
      <c r="V497" s="74">
        <f t="shared" si="770"/>
        <v>0</v>
      </c>
      <c r="W497" s="75">
        <f t="shared" si="771"/>
        <v>0</v>
      </c>
      <c r="X497" s="76">
        <f t="shared" si="772"/>
        <v>0</v>
      </c>
      <c r="Y497" s="74">
        <f t="shared" si="773"/>
        <v>0</v>
      </c>
      <c r="Z497" s="75">
        <f t="shared" si="774"/>
        <v>0</v>
      </c>
      <c r="AA497" s="76">
        <f t="shared" si="775"/>
        <v>0</v>
      </c>
      <c r="AB497" s="74">
        <f t="shared" si="776"/>
        <v>0</v>
      </c>
      <c r="AC497" s="75">
        <f t="shared" si="777"/>
        <v>0</v>
      </c>
      <c r="AD497" s="76">
        <f t="shared" si="778"/>
        <v>0</v>
      </c>
      <c r="AE497" s="74">
        <f t="shared" si="779"/>
        <v>0</v>
      </c>
      <c r="AF497" s="75">
        <f t="shared" si="780"/>
        <v>0</v>
      </c>
      <c r="AG497" s="76">
        <f t="shared" si="781"/>
        <v>0</v>
      </c>
      <c r="AH497" s="74">
        <f t="shared" si="782"/>
        <v>0</v>
      </c>
      <c r="AI497" s="75">
        <f t="shared" si="783"/>
        <v>0</v>
      </c>
      <c r="AJ497" s="76">
        <f t="shared" si="784"/>
        <v>0</v>
      </c>
      <c r="AK497" s="74">
        <f t="shared" si="785"/>
        <v>0</v>
      </c>
      <c r="AL497" s="75">
        <f t="shared" si="786"/>
        <v>0</v>
      </c>
      <c r="AM497" s="76">
        <f t="shared" si="787"/>
        <v>0</v>
      </c>
      <c r="AN497" s="74">
        <f t="shared" si="788"/>
        <v>0</v>
      </c>
      <c r="AO497" s="75">
        <f t="shared" si="789"/>
        <v>0</v>
      </c>
      <c r="AP497" s="76">
        <f t="shared" si="790"/>
        <v>0</v>
      </c>
      <c r="AQ497" s="77" t="str">
        <f t="shared" si="728"/>
        <v/>
      </c>
      <c r="AR497" s="77" t="str">
        <f t="shared" si="791"/>
        <v/>
      </c>
      <c r="AS497" s="78" t="str">
        <f t="shared" si="792"/>
        <v/>
      </c>
      <c r="AT497" s="77" t="str">
        <f t="shared" si="793"/>
        <v/>
      </c>
      <c r="AU497" s="79">
        <f t="shared" si="821"/>
        <v>0.1</v>
      </c>
      <c r="AV497" s="139">
        <f>DataEntry!P497</f>
        <v>0</v>
      </c>
      <c r="AW497" s="80" t="str">
        <f t="shared" si="729"/>
        <v/>
      </c>
      <c r="AX497" s="80" t="str">
        <f t="shared" si="730"/>
        <v/>
      </c>
      <c r="AY497" s="80" t="str">
        <f t="shared" si="731"/>
        <v/>
      </c>
      <c r="AZ497" s="92" t="str">
        <f>DataEntry!I497</f>
        <v/>
      </c>
      <c r="BA497" s="93" t="str">
        <f>DataEntry!J497</f>
        <v/>
      </c>
      <c r="BB497" s="92" t="str">
        <f>DataEntry!K497</f>
        <v/>
      </c>
      <c r="BC497" s="93" t="str">
        <f>DataEntry!L497</f>
        <v/>
      </c>
      <c r="BD497" s="92" t="str">
        <f>DataEntry!M497</f>
        <v/>
      </c>
      <c r="BE497" s="93" t="str">
        <f>DataEntry!N497</f>
        <v/>
      </c>
      <c r="BF497" s="77" t="str">
        <f t="shared" si="794"/>
        <v/>
      </c>
      <c r="BG497" s="77" t="str">
        <f t="shared" si="795"/>
        <v/>
      </c>
      <c r="BH497" s="77" t="str">
        <f t="shared" si="796"/>
        <v/>
      </c>
      <c r="BI497" s="83">
        <f t="shared" si="797"/>
        <v>0</v>
      </c>
      <c r="BJ497" s="83">
        <f t="shared" si="798"/>
        <v>0</v>
      </c>
      <c r="BK497" s="83">
        <f t="shared" si="799"/>
        <v>0</v>
      </c>
      <c r="BL497" s="84" t="str">
        <f t="shared" si="732"/>
        <v/>
      </c>
      <c r="BM497" s="84" t="str">
        <f t="shared" si="733"/>
        <v/>
      </c>
      <c r="BN497" s="85" t="str">
        <f t="shared" si="800"/>
        <v/>
      </c>
      <c r="BO497" s="84" t="str">
        <f t="shared" si="734"/>
        <v/>
      </c>
      <c r="BP497" s="84" t="str">
        <f t="shared" si="735"/>
        <v/>
      </c>
      <c r="BQ497" s="84" t="str">
        <f t="shared" si="736"/>
        <v/>
      </c>
      <c r="BR497" s="84" t="str">
        <f t="shared" si="801"/>
        <v/>
      </c>
      <c r="BS497" s="84" t="str">
        <f t="shared" si="801"/>
        <v/>
      </c>
      <c r="BT497" s="84" t="str">
        <f t="shared" si="801"/>
        <v/>
      </c>
      <c r="BU497" s="86" t="str">
        <f t="shared" si="802"/>
        <v/>
      </c>
      <c r="BV497" s="86" t="str">
        <f t="shared" si="802"/>
        <v/>
      </c>
      <c r="BW497" s="86" t="str">
        <f t="shared" si="802"/>
        <v/>
      </c>
      <c r="BX497" s="86" t="str">
        <f t="shared" si="803"/>
        <v/>
      </c>
      <c r="BY497" s="86" t="str">
        <f t="shared" si="803"/>
        <v/>
      </c>
      <c r="BZ497" s="86" t="str">
        <f t="shared" si="803"/>
        <v/>
      </c>
      <c r="CA497" s="83">
        <f>IF(AND(DataEntry!B497&gt;=ExFrom,DataEntry!B497&lt;=ExTo),0,IF(AR497&lt;DS497,0,DB497))</f>
        <v>0</v>
      </c>
      <c r="CB497" s="83">
        <f>IF(AND(DataEntry!B497&gt;=ExFrom,DataEntry!B497&lt;=ExTo),0,IF(AT497&lt;DT497,0,DC497))</f>
        <v>0</v>
      </c>
      <c r="CC497" s="14" t="str">
        <f t="shared" si="804"/>
        <v/>
      </c>
      <c r="CD497" s="72" t="str">
        <f t="shared" si="737"/>
        <v/>
      </c>
      <c r="CE497" s="87" t="str">
        <f t="shared" si="805"/>
        <v/>
      </c>
      <c r="CF497" s="88">
        <f t="shared" si="806"/>
        <v>0</v>
      </c>
      <c r="CG497" s="88">
        <f t="shared" si="807"/>
        <v>0</v>
      </c>
      <c r="CH497" s="87" t="str">
        <f t="shared" si="808"/>
        <v/>
      </c>
      <c r="CI497" s="89">
        <f t="shared" si="738"/>
        <v>1</v>
      </c>
      <c r="CJ497" s="89">
        <f t="shared" si="739"/>
        <v>1</v>
      </c>
      <c r="CK497" s="157">
        <f t="shared" si="740"/>
        <v>0</v>
      </c>
      <c r="CL497" s="90">
        <f t="shared" si="741"/>
        <v>0</v>
      </c>
      <c r="CM497" s="157">
        <f t="shared" si="742"/>
        <v>0</v>
      </c>
      <c r="CN497" s="90">
        <f t="shared" si="743"/>
        <v>0</v>
      </c>
      <c r="CO497" s="157">
        <f t="shared" si="744"/>
        <v>0</v>
      </c>
      <c r="CP497" s="90">
        <f t="shared" si="745"/>
        <v>0</v>
      </c>
      <c r="CQ497" s="157">
        <f t="shared" si="746"/>
        <v>0</v>
      </c>
      <c r="CR497" s="90">
        <f t="shared" si="747"/>
        <v>0</v>
      </c>
      <c r="CS497" s="157">
        <f t="shared" si="748"/>
        <v>0</v>
      </c>
      <c r="CT497" s="90">
        <f t="shared" si="749"/>
        <v>0</v>
      </c>
      <c r="CU497" s="157">
        <f t="shared" si="750"/>
        <v>0</v>
      </c>
      <c r="CV497" s="90">
        <f t="shared" si="751"/>
        <v>0</v>
      </c>
      <c r="CW497" s="157">
        <f t="shared" si="752"/>
        <v>0</v>
      </c>
      <c r="CX497" s="90">
        <f t="shared" si="753"/>
        <v>0</v>
      </c>
      <c r="CY497" s="157">
        <f t="shared" si="754"/>
        <v>0</v>
      </c>
      <c r="CZ497" s="90">
        <f t="shared" si="755"/>
        <v>0</v>
      </c>
      <c r="DA497" s="94" t="str">
        <f>DataEntry!B497</f>
        <v/>
      </c>
      <c r="DB497" s="83">
        <f t="shared" si="756"/>
        <v>0</v>
      </c>
      <c r="DC497" s="83">
        <f t="shared" si="757"/>
        <v>0</v>
      </c>
      <c r="DD497" s="145" t="str">
        <f t="shared" si="809"/>
        <v/>
      </c>
      <c r="DE497" s="145" t="str">
        <f t="shared" si="810"/>
        <v/>
      </c>
      <c r="DF497" s="145" t="str">
        <f t="shared" si="811"/>
        <v/>
      </c>
      <c r="DG497" s="145" t="str">
        <f t="shared" si="812"/>
        <v/>
      </c>
      <c r="DH497" s="145" t="str">
        <f t="shared" si="813"/>
        <v/>
      </c>
      <c r="DI497" s="145" t="str">
        <f t="shared" si="814"/>
        <v/>
      </c>
      <c r="DJ497" s="83">
        <f t="shared" si="815"/>
        <v>0</v>
      </c>
      <c r="DK497" s="83">
        <f t="shared" si="816"/>
        <v>0</v>
      </c>
      <c r="DL497" s="84" t="str">
        <f t="shared" si="817"/>
        <v/>
      </c>
      <c r="DM497" s="14" t="str">
        <f t="shared" si="818"/>
        <v/>
      </c>
      <c r="DN497" s="87">
        <f>IFERROR(DO497*(1-DCFactor)+Results!DP497*DCFactor,"")</f>
        <v>0.2762705882352941</v>
      </c>
      <c r="DO497" s="87">
        <f>(DFactor*Rounds*Number/2+SUM(BV$3:BV485))/(Rounds*Number/2+COUNT(BV$3:BV485))</f>
        <v>0.2656470588235294</v>
      </c>
      <c r="DP497" s="87">
        <f t="shared" si="758"/>
        <v>0.29599999999999999</v>
      </c>
      <c r="DQ497" s="84">
        <f t="shared" si="759"/>
        <v>0</v>
      </c>
      <c r="DR497" s="84">
        <f t="shared" si="760"/>
        <v>0</v>
      </c>
      <c r="DS497" s="87">
        <f t="shared" si="761"/>
        <v>0.33666666666666667</v>
      </c>
      <c r="DT497" s="87">
        <f t="shared" si="762"/>
        <v>0.33666666666666667</v>
      </c>
      <c r="DU497" s="87" t="str">
        <f t="shared" si="763"/>
        <v/>
      </c>
      <c r="DV497" s="86" t="str">
        <f t="shared" si="819"/>
        <v/>
      </c>
      <c r="DW497" s="86" t="str">
        <f t="shared" si="820"/>
        <v/>
      </c>
    </row>
    <row r="498" spans="1:127" x14ac:dyDescent="0.25">
      <c r="A498" s="69">
        <v>496</v>
      </c>
      <c r="B498" s="70" t="str">
        <f>DataEntry!C498</f>
        <v/>
      </c>
      <c r="C498" s="71">
        <f>COUNTIF(D$2:D498,D498)+COUNTIF(G$2:G498,D498)</f>
        <v>380</v>
      </c>
      <c r="D498" s="72" t="str">
        <f t="shared" si="721"/>
        <v/>
      </c>
      <c r="E498" s="70" t="str">
        <f>DataEntry!E498</f>
        <v/>
      </c>
      <c r="F498" s="71">
        <f>COUNTIF(D$2:D498,G498)+COUNTIF(G$2:G498,G498)</f>
        <v>380</v>
      </c>
      <c r="G498" s="72" t="str">
        <f t="shared" si="722"/>
        <v/>
      </c>
      <c r="H498" s="73" t="str">
        <f>DataEntry!G498</f>
        <v/>
      </c>
      <c r="I498" s="73" t="str">
        <f>DataEntry!H498</f>
        <v/>
      </c>
      <c r="J498" s="158" t="str">
        <f t="shared" si="720"/>
        <v/>
      </c>
      <c r="K498" s="156">
        <f t="shared" si="723"/>
        <v>0</v>
      </c>
      <c r="L498" s="224" t="str">
        <f t="shared" si="724"/>
        <v/>
      </c>
      <c r="M498" s="224" t="str">
        <f t="shared" si="725"/>
        <v/>
      </c>
      <c r="N498" s="236" t="str">
        <f t="shared" si="764"/>
        <v/>
      </c>
      <c r="O498" s="22" t="str">
        <f t="shared" si="765"/>
        <v>TG380</v>
      </c>
      <c r="P498" s="248" t="str">
        <f t="shared" si="726"/>
        <v/>
      </c>
      <c r="Q498" s="22" t="str">
        <f t="shared" si="766"/>
        <v>TG380</v>
      </c>
      <c r="R498" s="248" t="str">
        <f t="shared" si="727"/>
        <v/>
      </c>
      <c r="S498" s="74">
        <f t="shared" si="767"/>
        <v>0</v>
      </c>
      <c r="T498" s="75">
        <f t="shared" si="768"/>
        <v>0</v>
      </c>
      <c r="U498" s="76">
        <f t="shared" si="769"/>
        <v>0</v>
      </c>
      <c r="V498" s="74">
        <f t="shared" si="770"/>
        <v>0</v>
      </c>
      <c r="W498" s="75">
        <f t="shared" si="771"/>
        <v>0</v>
      </c>
      <c r="X498" s="76">
        <f t="shared" si="772"/>
        <v>0</v>
      </c>
      <c r="Y498" s="74">
        <f t="shared" si="773"/>
        <v>0</v>
      </c>
      <c r="Z498" s="75">
        <f t="shared" si="774"/>
        <v>0</v>
      </c>
      <c r="AA498" s="76">
        <f t="shared" si="775"/>
        <v>0</v>
      </c>
      <c r="AB498" s="74">
        <f t="shared" si="776"/>
        <v>0</v>
      </c>
      <c r="AC498" s="75">
        <f t="shared" si="777"/>
        <v>0</v>
      </c>
      <c r="AD498" s="76">
        <f t="shared" si="778"/>
        <v>0</v>
      </c>
      <c r="AE498" s="74">
        <f t="shared" si="779"/>
        <v>0</v>
      </c>
      <c r="AF498" s="75">
        <f t="shared" si="780"/>
        <v>0</v>
      </c>
      <c r="AG498" s="76">
        <f t="shared" si="781"/>
        <v>0</v>
      </c>
      <c r="AH498" s="74">
        <f t="shared" si="782"/>
        <v>0</v>
      </c>
      <c r="AI498" s="75">
        <f t="shared" si="783"/>
        <v>0</v>
      </c>
      <c r="AJ498" s="76">
        <f t="shared" si="784"/>
        <v>0</v>
      </c>
      <c r="AK498" s="74">
        <f t="shared" si="785"/>
        <v>0</v>
      </c>
      <c r="AL498" s="75">
        <f t="shared" si="786"/>
        <v>0</v>
      </c>
      <c r="AM498" s="76">
        <f t="shared" si="787"/>
        <v>0</v>
      </c>
      <c r="AN498" s="74">
        <f t="shared" si="788"/>
        <v>0</v>
      </c>
      <c r="AO498" s="75">
        <f t="shared" si="789"/>
        <v>0</v>
      </c>
      <c r="AP498" s="76">
        <f t="shared" si="790"/>
        <v>0</v>
      </c>
      <c r="AQ498" s="77" t="str">
        <f t="shared" si="728"/>
        <v/>
      </c>
      <c r="AR498" s="77" t="str">
        <f t="shared" si="791"/>
        <v/>
      </c>
      <c r="AS498" s="78" t="str">
        <f t="shared" si="792"/>
        <v/>
      </c>
      <c r="AT498" s="77" t="str">
        <f t="shared" si="793"/>
        <v/>
      </c>
      <c r="AU498" s="79">
        <f t="shared" si="821"/>
        <v>0.1</v>
      </c>
      <c r="AV498" s="139">
        <f>DataEntry!P498</f>
        <v>0</v>
      </c>
      <c r="AW498" s="80" t="str">
        <f t="shared" si="729"/>
        <v/>
      </c>
      <c r="AX498" s="80" t="str">
        <f t="shared" si="730"/>
        <v/>
      </c>
      <c r="AY498" s="80" t="str">
        <f t="shared" si="731"/>
        <v/>
      </c>
      <c r="AZ498" s="92" t="str">
        <f>DataEntry!I498</f>
        <v/>
      </c>
      <c r="BA498" s="93" t="str">
        <f>DataEntry!J498</f>
        <v/>
      </c>
      <c r="BB498" s="92" t="str">
        <f>DataEntry!K498</f>
        <v/>
      </c>
      <c r="BC498" s="93" t="str">
        <f>DataEntry!L498</f>
        <v/>
      </c>
      <c r="BD498" s="92" t="str">
        <f>DataEntry!M498</f>
        <v/>
      </c>
      <c r="BE498" s="93" t="str">
        <f>DataEntry!N498</f>
        <v/>
      </c>
      <c r="BF498" s="77" t="str">
        <f t="shared" si="794"/>
        <v/>
      </c>
      <c r="BG498" s="77" t="str">
        <f t="shared" si="795"/>
        <v/>
      </c>
      <c r="BH498" s="77" t="str">
        <f t="shared" si="796"/>
        <v/>
      </c>
      <c r="BI498" s="83">
        <f t="shared" si="797"/>
        <v>0</v>
      </c>
      <c r="BJ498" s="83">
        <f t="shared" si="798"/>
        <v>0</v>
      </c>
      <c r="BK498" s="83">
        <f t="shared" si="799"/>
        <v>0</v>
      </c>
      <c r="BL498" s="84" t="str">
        <f t="shared" si="732"/>
        <v/>
      </c>
      <c r="BM498" s="84" t="str">
        <f t="shared" si="733"/>
        <v/>
      </c>
      <c r="BN498" s="85" t="str">
        <f t="shared" si="800"/>
        <v/>
      </c>
      <c r="BO498" s="84" t="str">
        <f t="shared" si="734"/>
        <v/>
      </c>
      <c r="BP498" s="84" t="str">
        <f t="shared" si="735"/>
        <v/>
      </c>
      <c r="BQ498" s="84" t="str">
        <f t="shared" si="736"/>
        <v/>
      </c>
      <c r="BR498" s="84" t="str">
        <f t="shared" si="801"/>
        <v/>
      </c>
      <c r="BS498" s="84" t="str">
        <f t="shared" si="801"/>
        <v/>
      </c>
      <c r="BT498" s="84" t="str">
        <f t="shared" si="801"/>
        <v/>
      </c>
      <c r="BU498" s="86" t="str">
        <f t="shared" si="802"/>
        <v/>
      </c>
      <c r="BV498" s="86" t="str">
        <f t="shared" si="802"/>
        <v/>
      </c>
      <c r="BW498" s="86" t="str">
        <f t="shared" si="802"/>
        <v/>
      </c>
      <c r="BX498" s="86" t="str">
        <f t="shared" si="803"/>
        <v/>
      </c>
      <c r="BY498" s="86" t="str">
        <f t="shared" si="803"/>
        <v/>
      </c>
      <c r="BZ498" s="86" t="str">
        <f t="shared" si="803"/>
        <v/>
      </c>
      <c r="CA498" s="83">
        <f>IF(AND(DataEntry!B498&gt;=ExFrom,DataEntry!B498&lt;=ExTo),0,IF(AR498&lt;DS498,0,DB498))</f>
        <v>0</v>
      </c>
      <c r="CB498" s="83">
        <f>IF(AND(DataEntry!B498&gt;=ExFrom,DataEntry!B498&lt;=ExTo),0,IF(AT498&lt;DT498,0,DC498))</f>
        <v>0</v>
      </c>
      <c r="CC498" s="14" t="str">
        <f t="shared" si="804"/>
        <v/>
      </c>
      <c r="CD498" s="72" t="str">
        <f t="shared" si="737"/>
        <v/>
      </c>
      <c r="CE498" s="87" t="str">
        <f t="shared" si="805"/>
        <v/>
      </c>
      <c r="CF498" s="88">
        <f t="shared" si="806"/>
        <v>0</v>
      </c>
      <c r="CG498" s="88">
        <f t="shared" si="807"/>
        <v>0</v>
      </c>
      <c r="CH498" s="87" t="str">
        <f t="shared" si="808"/>
        <v/>
      </c>
      <c r="CI498" s="89">
        <f t="shared" si="738"/>
        <v>1</v>
      </c>
      <c r="CJ498" s="89">
        <f t="shared" si="739"/>
        <v>1</v>
      </c>
      <c r="CK498" s="157">
        <f t="shared" si="740"/>
        <v>0</v>
      </c>
      <c r="CL498" s="90">
        <f t="shared" si="741"/>
        <v>0</v>
      </c>
      <c r="CM498" s="157">
        <f t="shared" si="742"/>
        <v>0</v>
      </c>
      <c r="CN498" s="90">
        <f t="shared" si="743"/>
        <v>0</v>
      </c>
      <c r="CO498" s="157">
        <f t="shared" si="744"/>
        <v>0</v>
      </c>
      <c r="CP498" s="90">
        <f t="shared" si="745"/>
        <v>0</v>
      </c>
      <c r="CQ498" s="157">
        <f t="shared" si="746"/>
        <v>0</v>
      </c>
      <c r="CR498" s="90">
        <f t="shared" si="747"/>
        <v>0</v>
      </c>
      <c r="CS498" s="157">
        <f t="shared" si="748"/>
        <v>0</v>
      </c>
      <c r="CT498" s="90">
        <f t="shared" si="749"/>
        <v>0</v>
      </c>
      <c r="CU498" s="157">
        <f t="shared" si="750"/>
        <v>0</v>
      </c>
      <c r="CV498" s="90">
        <f t="shared" si="751"/>
        <v>0</v>
      </c>
      <c r="CW498" s="157">
        <f t="shared" si="752"/>
        <v>0</v>
      </c>
      <c r="CX498" s="90">
        <f t="shared" si="753"/>
        <v>0</v>
      </c>
      <c r="CY498" s="157">
        <f t="shared" si="754"/>
        <v>0</v>
      </c>
      <c r="CZ498" s="90">
        <f t="shared" si="755"/>
        <v>0</v>
      </c>
      <c r="DA498" s="94" t="str">
        <f>DataEntry!B498</f>
        <v/>
      </c>
      <c r="DB498" s="83">
        <f t="shared" si="756"/>
        <v>0</v>
      </c>
      <c r="DC498" s="83">
        <f t="shared" si="757"/>
        <v>0</v>
      </c>
      <c r="DD498" s="145" t="str">
        <f t="shared" si="809"/>
        <v/>
      </c>
      <c r="DE498" s="145" t="str">
        <f t="shared" si="810"/>
        <v/>
      </c>
      <c r="DF498" s="145" t="str">
        <f t="shared" si="811"/>
        <v/>
      </c>
      <c r="DG498" s="145" t="str">
        <f t="shared" si="812"/>
        <v/>
      </c>
      <c r="DH498" s="145" t="str">
        <f t="shared" si="813"/>
        <v/>
      </c>
      <c r="DI498" s="145" t="str">
        <f t="shared" si="814"/>
        <v/>
      </c>
      <c r="DJ498" s="83">
        <f t="shared" si="815"/>
        <v>0</v>
      </c>
      <c r="DK498" s="83">
        <f t="shared" si="816"/>
        <v>0</v>
      </c>
      <c r="DL498" s="84" t="str">
        <f t="shared" si="817"/>
        <v/>
      </c>
      <c r="DM498" s="14" t="str">
        <f t="shared" si="818"/>
        <v/>
      </c>
      <c r="DN498" s="87">
        <f>IFERROR(DO498*(1-DCFactor)+Results!DP498*DCFactor,"")</f>
        <v>0.2762705882352941</v>
      </c>
      <c r="DO498" s="87">
        <f>(DFactor*Rounds*Number/2+SUM(BV$3:BV486))/(Rounds*Number/2+COUNT(BV$3:BV486))</f>
        <v>0.2656470588235294</v>
      </c>
      <c r="DP498" s="87">
        <f t="shared" si="758"/>
        <v>0.29599999999999999</v>
      </c>
      <c r="DQ498" s="84">
        <f t="shared" si="759"/>
        <v>0</v>
      </c>
      <c r="DR498" s="84">
        <f t="shared" si="760"/>
        <v>0</v>
      </c>
      <c r="DS498" s="87">
        <f t="shared" si="761"/>
        <v>0.33666666666666667</v>
      </c>
      <c r="DT498" s="87">
        <f t="shared" si="762"/>
        <v>0.33666666666666667</v>
      </c>
      <c r="DU498" s="87" t="str">
        <f t="shared" si="763"/>
        <v/>
      </c>
      <c r="DV498" s="86" t="str">
        <f t="shared" si="819"/>
        <v/>
      </c>
      <c r="DW498" s="86" t="str">
        <f t="shared" si="820"/>
        <v/>
      </c>
    </row>
    <row r="499" spans="1:127" x14ac:dyDescent="0.25">
      <c r="A499" s="69">
        <v>497</v>
      </c>
      <c r="B499" s="70" t="str">
        <f>DataEntry!C499</f>
        <v/>
      </c>
      <c r="C499" s="71">
        <f>COUNTIF(D$2:D499,D499)+COUNTIF(G$2:G499,D499)</f>
        <v>382</v>
      </c>
      <c r="D499" s="72" t="str">
        <f t="shared" si="721"/>
        <v/>
      </c>
      <c r="E499" s="70" t="str">
        <f>DataEntry!E499</f>
        <v/>
      </c>
      <c r="F499" s="71">
        <f>COUNTIF(D$2:D499,G499)+COUNTIF(G$2:G499,G499)</f>
        <v>382</v>
      </c>
      <c r="G499" s="72" t="str">
        <f t="shared" si="722"/>
        <v/>
      </c>
      <c r="H499" s="73" t="str">
        <f>DataEntry!G499</f>
        <v/>
      </c>
      <c r="I499" s="73" t="str">
        <f>DataEntry!H499</f>
        <v/>
      </c>
      <c r="J499" s="158" t="str">
        <f t="shared" si="720"/>
        <v/>
      </c>
      <c r="K499" s="156">
        <f t="shared" si="723"/>
        <v>0</v>
      </c>
      <c r="L499" s="224" t="str">
        <f t="shared" si="724"/>
        <v/>
      </c>
      <c r="M499" s="224" t="str">
        <f t="shared" si="725"/>
        <v/>
      </c>
      <c r="N499" s="236" t="str">
        <f t="shared" si="764"/>
        <v/>
      </c>
      <c r="O499" s="22" t="str">
        <f t="shared" si="765"/>
        <v>TG382</v>
      </c>
      <c r="P499" s="248" t="str">
        <f t="shared" si="726"/>
        <v/>
      </c>
      <c r="Q499" s="22" t="str">
        <f t="shared" si="766"/>
        <v>TG382</v>
      </c>
      <c r="R499" s="248" t="str">
        <f t="shared" si="727"/>
        <v/>
      </c>
      <c r="S499" s="74">
        <f t="shared" si="767"/>
        <v>0</v>
      </c>
      <c r="T499" s="75">
        <f t="shared" si="768"/>
        <v>0</v>
      </c>
      <c r="U499" s="76">
        <f t="shared" si="769"/>
        <v>0</v>
      </c>
      <c r="V499" s="74">
        <f t="shared" si="770"/>
        <v>0</v>
      </c>
      <c r="W499" s="75">
        <f t="shared" si="771"/>
        <v>0</v>
      </c>
      <c r="X499" s="76">
        <f t="shared" si="772"/>
        <v>0</v>
      </c>
      <c r="Y499" s="74">
        <f t="shared" si="773"/>
        <v>0</v>
      </c>
      <c r="Z499" s="75">
        <f t="shared" si="774"/>
        <v>0</v>
      </c>
      <c r="AA499" s="76">
        <f t="shared" si="775"/>
        <v>0</v>
      </c>
      <c r="AB499" s="74">
        <f t="shared" si="776"/>
        <v>0</v>
      </c>
      <c r="AC499" s="75">
        <f t="shared" si="777"/>
        <v>0</v>
      </c>
      <c r="AD499" s="76">
        <f t="shared" si="778"/>
        <v>0</v>
      </c>
      <c r="AE499" s="74">
        <f t="shared" si="779"/>
        <v>0</v>
      </c>
      <c r="AF499" s="75">
        <f t="shared" si="780"/>
        <v>0</v>
      </c>
      <c r="AG499" s="76">
        <f t="shared" si="781"/>
        <v>0</v>
      </c>
      <c r="AH499" s="74">
        <f t="shared" si="782"/>
        <v>0</v>
      </c>
      <c r="AI499" s="75">
        <f t="shared" si="783"/>
        <v>0</v>
      </c>
      <c r="AJ499" s="76">
        <f t="shared" si="784"/>
        <v>0</v>
      </c>
      <c r="AK499" s="74">
        <f t="shared" si="785"/>
        <v>0</v>
      </c>
      <c r="AL499" s="75">
        <f t="shared" si="786"/>
        <v>0</v>
      </c>
      <c r="AM499" s="76">
        <f t="shared" si="787"/>
        <v>0</v>
      </c>
      <c r="AN499" s="74">
        <f t="shared" si="788"/>
        <v>0</v>
      </c>
      <c r="AO499" s="75">
        <f t="shared" si="789"/>
        <v>0</v>
      </c>
      <c r="AP499" s="76">
        <f t="shared" si="790"/>
        <v>0</v>
      </c>
      <c r="AQ499" s="77" t="str">
        <f t="shared" si="728"/>
        <v/>
      </c>
      <c r="AR499" s="77" t="str">
        <f t="shared" si="791"/>
        <v/>
      </c>
      <c r="AS499" s="78" t="str">
        <f t="shared" si="792"/>
        <v/>
      </c>
      <c r="AT499" s="77" t="str">
        <f t="shared" si="793"/>
        <v/>
      </c>
      <c r="AU499" s="79">
        <f t="shared" si="821"/>
        <v>0.1</v>
      </c>
      <c r="AV499" s="139">
        <f>DataEntry!P499</f>
        <v>0</v>
      </c>
      <c r="AW499" s="80" t="str">
        <f t="shared" si="729"/>
        <v/>
      </c>
      <c r="AX499" s="80" t="str">
        <f t="shared" si="730"/>
        <v/>
      </c>
      <c r="AY499" s="80" t="str">
        <f t="shared" si="731"/>
        <v/>
      </c>
      <c r="AZ499" s="92" t="str">
        <f>DataEntry!I499</f>
        <v/>
      </c>
      <c r="BA499" s="93" t="str">
        <f>DataEntry!J499</f>
        <v/>
      </c>
      <c r="BB499" s="92" t="str">
        <f>DataEntry!K499</f>
        <v/>
      </c>
      <c r="BC499" s="93" t="str">
        <f>DataEntry!L499</f>
        <v/>
      </c>
      <c r="BD499" s="92" t="str">
        <f>DataEntry!M499</f>
        <v/>
      </c>
      <c r="BE499" s="93" t="str">
        <f>DataEntry!N499</f>
        <v/>
      </c>
      <c r="BF499" s="77" t="str">
        <f t="shared" si="794"/>
        <v/>
      </c>
      <c r="BG499" s="77" t="str">
        <f t="shared" si="795"/>
        <v/>
      </c>
      <c r="BH499" s="77" t="str">
        <f t="shared" si="796"/>
        <v/>
      </c>
      <c r="BI499" s="83">
        <f t="shared" si="797"/>
        <v>0</v>
      </c>
      <c r="BJ499" s="83">
        <f t="shared" si="798"/>
        <v>0</v>
      </c>
      <c r="BK499" s="83">
        <f t="shared" si="799"/>
        <v>0</v>
      </c>
      <c r="BL499" s="84" t="str">
        <f t="shared" si="732"/>
        <v/>
      </c>
      <c r="BM499" s="84" t="str">
        <f t="shared" si="733"/>
        <v/>
      </c>
      <c r="BN499" s="85" t="str">
        <f t="shared" si="800"/>
        <v/>
      </c>
      <c r="BO499" s="84" t="str">
        <f t="shared" si="734"/>
        <v/>
      </c>
      <c r="BP499" s="84" t="str">
        <f t="shared" si="735"/>
        <v/>
      </c>
      <c r="BQ499" s="84" t="str">
        <f t="shared" si="736"/>
        <v/>
      </c>
      <c r="BR499" s="84" t="str">
        <f t="shared" si="801"/>
        <v/>
      </c>
      <c r="BS499" s="84" t="str">
        <f t="shared" si="801"/>
        <v/>
      </c>
      <c r="BT499" s="84" t="str">
        <f t="shared" si="801"/>
        <v/>
      </c>
      <c r="BU499" s="86" t="str">
        <f t="shared" si="802"/>
        <v/>
      </c>
      <c r="BV499" s="86" t="str">
        <f t="shared" si="802"/>
        <v/>
      </c>
      <c r="BW499" s="86" t="str">
        <f t="shared" si="802"/>
        <v/>
      </c>
      <c r="BX499" s="86" t="str">
        <f t="shared" si="803"/>
        <v/>
      </c>
      <c r="BY499" s="86" t="str">
        <f t="shared" si="803"/>
        <v/>
      </c>
      <c r="BZ499" s="86" t="str">
        <f t="shared" si="803"/>
        <v/>
      </c>
      <c r="CA499" s="83">
        <f>IF(AND(DataEntry!B499&gt;=ExFrom,DataEntry!B499&lt;=ExTo),0,IF(AR499&lt;DS499,0,DB499))</f>
        <v>0</v>
      </c>
      <c r="CB499" s="83">
        <f>IF(AND(DataEntry!B499&gt;=ExFrom,DataEntry!B499&lt;=ExTo),0,IF(AT499&lt;DT499,0,DC499))</f>
        <v>0</v>
      </c>
      <c r="CC499" s="14" t="str">
        <f t="shared" si="804"/>
        <v/>
      </c>
      <c r="CD499" s="72" t="str">
        <f t="shared" si="737"/>
        <v/>
      </c>
      <c r="CE499" s="87" t="str">
        <f t="shared" si="805"/>
        <v/>
      </c>
      <c r="CF499" s="88">
        <f t="shared" si="806"/>
        <v>0</v>
      </c>
      <c r="CG499" s="88">
        <f t="shared" si="807"/>
        <v>0</v>
      </c>
      <c r="CH499" s="87" t="str">
        <f t="shared" si="808"/>
        <v/>
      </c>
      <c r="CI499" s="89">
        <f t="shared" si="738"/>
        <v>1</v>
      </c>
      <c r="CJ499" s="89">
        <f t="shared" si="739"/>
        <v>1</v>
      </c>
      <c r="CK499" s="157">
        <f t="shared" si="740"/>
        <v>0</v>
      </c>
      <c r="CL499" s="90">
        <f t="shared" si="741"/>
        <v>0</v>
      </c>
      <c r="CM499" s="157">
        <f t="shared" si="742"/>
        <v>0</v>
      </c>
      <c r="CN499" s="90">
        <f t="shared" si="743"/>
        <v>0</v>
      </c>
      <c r="CO499" s="157">
        <f t="shared" si="744"/>
        <v>0</v>
      </c>
      <c r="CP499" s="90">
        <f t="shared" si="745"/>
        <v>0</v>
      </c>
      <c r="CQ499" s="157">
        <f t="shared" si="746"/>
        <v>0</v>
      </c>
      <c r="CR499" s="90">
        <f t="shared" si="747"/>
        <v>0</v>
      </c>
      <c r="CS499" s="157">
        <f t="shared" si="748"/>
        <v>0</v>
      </c>
      <c r="CT499" s="90">
        <f t="shared" si="749"/>
        <v>0</v>
      </c>
      <c r="CU499" s="157">
        <f t="shared" si="750"/>
        <v>0</v>
      </c>
      <c r="CV499" s="90">
        <f t="shared" si="751"/>
        <v>0</v>
      </c>
      <c r="CW499" s="157">
        <f t="shared" si="752"/>
        <v>0</v>
      </c>
      <c r="CX499" s="90">
        <f t="shared" si="753"/>
        <v>0</v>
      </c>
      <c r="CY499" s="157">
        <f t="shared" si="754"/>
        <v>0</v>
      </c>
      <c r="CZ499" s="90">
        <f t="shared" si="755"/>
        <v>0</v>
      </c>
      <c r="DA499" s="94" t="str">
        <f>DataEntry!B499</f>
        <v/>
      </c>
      <c r="DB499" s="83">
        <f t="shared" si="756"/>
        <v>0</v>
      </c>
      <c r="DC499" s="83">
        <f t="shared" si="757"/>
        <v>0</v>
      </c>
      <c r="DD499" s="145" t="str">
        <f t="shared" si="809"/>
        <v/>
      </c>
      <c r="DE499" s="145" t="str">
        <f t="shared" si="810"/>
        <v/>
      </c>
      <c r="DF499" s="145" t="str">
        <f t="shared" si="811"/>
        <v/>
      </c>
      <c r="DG499" s="145" t="str">
        <f t="shared" si="812"/>
        <v/>
      </c>
      <c r="DH499" s="145" t="str">
        <f t="shared" si="813"/>
        <v/>
      </c>
      <c r="DI499" s="145" t="str">
        <f t="shared" si="814"/>
        <v/>
      </c>
      <c r="DJ499" s="83">
        <f t="shared" si="815"/>
        <v>0</v>
      </c>
      <c r="DK499" s="83">
        <f t="shared" si="816"/>
        <v>0</v>
      </c>
      <c r="DL499" s="84" t="str">
        <f t="shared" si="817"/>
        <v/>
      </c>
      <c r="DM499" s="14" t="str">
        <f t="shared" si="818"/>
        <v/>
      </c>
      <c r="DN499" s="87">
        <f>IFERROR(DO499*(1-DCFactor)+Results!DP499*DCFactor,"")</f>
        <v>0.2762705882352941</v>
      </c>
      <c r="DO499" s="87">
        <f>(DFactor*Rounds*Number/2+SUM(BV$3:BV487))/(Rounds*Number/2+COUNT(BV$3:BV487))</f>
        <v>0.2656470588235294</v>
      </c>
      <c r="DP499" s="87">
        <f t="shared" si="758"/>
        <v>0.29599999999999999</v>
      </c>
      <c r="DQ499" s="84">
        <f t="shared" si="759"/>
        <v>0</v>
      </c>
      <c r="DR499" s="84">
        <f t="shared" si="760"/>
        <v>0</v>
      </c>
      <c r="DS499" s="87">
        <f t="shared" si="761"/>
        <v>0.33666666666666667</v>
      </c>
      <c r="DT499" s="87">
        <f t="shared" si="762"/>
        <v>0.33666666666666667</v>
      </c>
      <c r="DU499" s="87" t="str">
        <f t="shared" si="763"/>
        <v/>
      </c>
      <c r="DV499" s="86" t="str">
        <f t="shared" si="819"/>
        <v/>
      </c>
      <c r="DW499" s="86" t="str">
        <f t="shared" si="820"/>
        <v/>
      </c>
    </row>
    <row r="500" spans="1:127" x14ac:dyDescent="0.25">
      <c r="A500" s="69">
        <v>498</v>
      </c>
      <c r="B500" s="70" t="str">
        <f>DataEntry!C500</f>
        <v/>
      </c>
      <c r="C500" s="71">
        <f>COUNTIF(D$2:D500,D500)+COUNTIF(G$2:G500,D500)</f>
        <v>384</v>
      </c>
      <c r="D500" s="72" t="str">
        <f t="shared" si="721"/>
        <v/>
      </c>
      <c r="E500" s="70" t="str">
        <f>DataEntry!E500</f>
        <v/>
      </c>
      <c r="F500" s="71">
        <f>COUNTIF(D$2:D500,G500)+COUNTIF(G$2:G500,G500)</f>
        <v>384</v>
      </c>
      <c r="G500" s="72" t="str">
        <f t="shared" si="722"/>
        <v/>
      </c>
      <c r="H500" s="73" t="str">
        <f>DataEntry!G500</f>
        <v/>
      </c>
      <c r="I500" s="73" t="str">
        <f>DataEntry!H500</f>
        <v/>
      </c>
      <c r="J500" s="158" t="str">
        <f t="shared" si="720"/>
        <v/>
      </c>
      <c r="K500" s="156">
        <f t="shared" si="723"/>
        <v>0</v>
      </c>
      <c r="L500" s="224" t="str">
        <f t="shared" si="724"/>
        <v/>
      </c>
      <c r="M500" s="224" t="str">
        <f t="shared" si="725"/>
        <v/>
      </c>
      <c r="N500" s="236" t="str">
        <f t="shared" si="764"/>
        <v/>
      </c>
      <c r="O500" s="22" t="str">
        <f t="shared" si="765"/>
        <v>TG384</v>
      </c>
      <c r="P500" s="248" t="str">
        <f t="shared" si="726"/>
        <v/>
      </c>
      <c r="Q500" s="22" t="str">
        <f t="shared" si="766"/>
        <v>TG384</v>
      </c>
      <c r="R500" s="248" t="str">
        <f t="shared" si="727"/>
        <v/>
      </c>
      <c r="S500" s="74">
        <f t="shared" si="767"/>
        <v>0</v>
      </c>
      <c r="T500" s="75">
        <f t="shared" si="768"/>
        <v>0</v>
      </c>
      <c r="U500" s="76">
        <f t="shared" si="769"/>
        <v>0</v>
      </c>
      <c r="V500" s="74">
        <f t="shared" si="770"/>
        <v>0</v>
      </c>
      <c r="W500" s="75">
        <f t="shared" si="771"/>
        <v>0</v>
      </c>
      <c r="X500" s="76">
        <f t="shared" si="772"/>
        <v>0</v>
      </c>
      <c r="Y500" s="74">
        <f t="shared" si="773"/>
        <v>0</v>
      </c>
      <c r="Z500" s="75">
        <f t="shared" si="774"/>
        <v>0</v>
      </c>
      <c r="AA500" s="76">
        <f t="shared" si="775"/>
        <v>0</v>
      </c>
      <c r="AB500" s="74">
        <f t="shared" si="776"/>
        <v>0</v>
      </c>
      <c r="AC500" s="75">
        <f t="shared" si="777"/>
        <v>0</v>
      </c>
      <c r="AD500" s="76">
        <f t="shared" si="778"/>
        <v>0</v>
      </c>
      <c r="AE500" s="74">
        <f t="shared" si="779"/>
        <v>0</v>
      </c>
      <c r="AF500" s="75">
        <f t="shared" si="780"/>
        <v>0</v>
      </c>
      <c r="AG500" s="76">
        <f t="shared" si="781"/>
        <v>0</v>
      </c>
      <c r="AH500" s="74">
        <f t="shared" si="782"/>
        <v>0</v>
      </c>
      <c r="AI500" s="75">
        <f t="shared" si="783"/>
        <v>0</v>
      </c>
      <c r="AJ500" s="76">
        <f t="shared" si="784"/>
        <v>0</v>
      </c>
      <c r="AK500" s="74">
        <f t="shared" si="785"/>
        <v>0</v>
      </c>
      <c r="AL500" s="75">
        <f t="shared" si="786"/>
        <v>0</v>
      </c>
      <c r="AM500" s="76">
        <f t="shared" si="787"/>
        <v>0</v>
      </c>
      <c r="AN500" s="74">
        <f t="shared" si="788"/>
        <v>0</v>
      </c>
      <c r="AO500" s="75">
        <f t="shared" si="789"/>
        <v>0</v>
      </c>
      <c r="AP500" s="76">
        <f t="shared" si="790"/>
        <v>0</v>
      </c>
      <c r="AQ500" s="77" t="str">
        <f t="shared" si="728"/>
        <v/>
      </c>
      <c r="AR500" s="77" t="str">
        <f t="shared" si="791"/>
        <v/>
      </c>
      <c r="AS500" s="78" t="str">
        <f t="shared" si="792"/>
        <v/>
      </c>
      <c r="AT500" s="77" t="str">
        <f t="shared" si="793"/>
        <v/>
      </c>
      <c r="AU500" s="79">
        <f t="shared" si="821"/>
        <v>0.1</v>
      </c>
      <c r="AV500" s="139">
        <f>DataEntry!P500</f>
        <v>0</v>
      </c>
      <c r="AW500" s="80" t="str">
        <f t="shared" si="729"/>
        <v/>
      </c>
      <c r="AX500" s="80" t="str">
        <f t="shared" si="730"/>
        <v/>
      </c>
      <c r="AY500" s="80" t="str">
        <f t="shared" si="731"/>
        <v/>
      </c>
      <c r="AZ500" s="92" t="str">
        <f>DataEntry!I500</f>
        <v/>
      </c>
      <c r="BA500" s="93" t="str">
        <f>DataEntry!J500</f>
        <v/>
      </c>
      <c r="BB500" s="92" t="str">
        <f>DataEntry!K500</f>
        <v/>
      </c>
      <c r="BC500" s="93" t="str">
        <f>DataEntry!L500</f>
        <v/>
      </c>
      <c r="BD500" s="92" t="str">
        <f>DataEntry!M500</f>
        <v/>
      </c>
      <c r="BE500" s="93" t="str">
        <f>DataEntry!N500</f>
        <v/>
      </c>
      <c r="BF500" s="77" t="str">
        <f t="shared" si="794"/>
        <v/>
      </c>
      <c r="BG500" s="77" t="str">
        <f t="shared" si="795"/>
        <v/>
      </c>
      <c r="BH500" s="77" t="str">
        <f t="shared" si="796"/>
        <v/>
      </c>
      <c r="BI500" s="83">
        <f t="shared" si="797"/>
        <v>0</v>
      </c>
      <c r="BJ500" s="83">
        <f t="shared" si="798"/>
        <v>0</v>
      </c>
      <c r="BK500" s="83">
        <f t="shared" si="799"/>
        <v>0</v>
      </c>
      <c r="BL500" s="84" t="str">
        <f t="shared" si="732"/>
        <v/>
      </c>
      <c r="BM500" s="84" t="str">
        <f t="shared" si="733"/>
        <v/>
      </c>
      <c r="BN500" s="85" t="str">
        <f t="shared" si="800"/>
        <v/>
      </c>
      <c r="BO500" s="84" t="str">
        <f t="shared" si="734"/>
        <v/>
      </c>
      <c r="BP500" s="84" t="str">
        <f t="shared" si="735"/>
        <v/>
      </c>
      <c r="BQ500" s="84" t="str">
        <f t="shared" si="736"/>
        <v/>
      </c>
      <c r="BR500" s="84" t="str">
        <f t="shared" si="801"/>
        <v/>
      </c>
      <c r="BS500" s="84" t="str">
        <f t="shared" si="801"/>
        <v/>
      </c>
      <c r="BT500" s="84" t="str">
        <f t="shared" si="801"/>
        <v/>
      </c>
      <c r="BU500" s="86" t="str">
        <f t="shared" si="802"/>
        <v/>
      </c>
      <c r="BV500" s="86" t="str">
        <f t="shared" si="802"/>
        <v/>
      </c>
      <c r="BW500" s="86" t="str">
        <f t="shared" si="802"/>
        <v/>
      </c>
      <c r="BX500" s="86" t="str">
        <f t="shared" si="803"/>
        <v/>
      </c>
      <c r="BY500" s="86" t="str">
        <f t="shared" si="803"/>
        <v/>
      </c>
      <c r="BZ500" s="86" t="str">
        <f t="shared" si="803"/>
        <v/>
      </c>
      <c r="CA500" s="83">
        <f>IF(AND(DataEntry!B500&gt;=ExFrom,DataEntry!B500&lt;=ExTo),0,IF(AR500&lt;DS500,0,DB500))</f>
        <v>0</v>
      </c>
      <c r="CB500" s="83">
        <f>IF(AND(DataEntry!B500&gt;=ExFrom,DataEntry!B500&lt;=ExTo),0,IF(AT500&lt;DT500,0,DC500))</f>
        <v>0</v>
      </c>
      <c r="CC500" s="14" t="str">
        <f t="shared" si="804"/>
        <v/>
      </c>
      <c r="CD500" s="72" t="str">
        <f t="shared" si="737"/>
        <v/>
      </c>
      <c r="CE500" s="87" t="str">
        <f t="shared" si="805"/>
        <v/>
      </c>
      <c r="CF500" s="88">
        <f t="shared" si="806"/>
        <v>0</v>
      </c>
      <c r="CG500" s="88">
        <f t="shared" si="807"/>
        <v>0</v>
      </c>
      <c r="CH500" s="87" t="str">
        <f t="shared" si="808"/>
        <v/>
      </c>
      <c r="CI500" s="89">
        <f t="shared" si="738"/>
        <v>1</v>
      </c>
      <c r="CJ500" s="89">
        <f t="shared" si="739"/>
        <v>1</v>
      </c>
      <c r="CK500" s="157">
        <f t="shared" si="740"/>
        <v>0</v>
      </c>
      <c r="CL500" s="90">
        <f t="shared" si="741"/>
        <v>0</v>
      </c>
      <c r="CM500" s="157">
        <f t="shared" si="742"/>
        <v>0</v>
      </c>
      <c r="CN500" s="90">
        <f t="shared" si="743"/>
        <v>0</v>
      </c>
      <c r="CO500" s="157">
        <f t="shared" si="744"/>
        <v>0</v>
      </c>
      <c r="CP500" s="90">
        <f t="shared" si="745"/>
        <v>0</v>
      </c>
      <c r="CQ500" s="157">
        <f t="shared" si="746"/>
        <v>0</v>
      </c>
      <c r="CR500" s="90">
        <f t="shared" si="747"/>
        <v>0</v>
      </c>
      <c r="CS500" s="157">
        <f t="shared" si="748"/>
        <v>0</v>
      </c>
      <c r="CT500" s="90">
        <f t="shared" si="749"/>
        <v>0</v>
      </c>
      <c r="CU500" s="157">
        <f t="shared" si="750"/>
        <v>0</v>
      </c>
      <c r="CV500" s="90">
        <f t="shared" si="751"/>
        <v>0</v>
      </c>
      <c r="CW500" s="157">
        <f t="shared" si="752"/>
        <v>0</v>
      </c>
      <c r="CX500" s="90">
        <f t="shared" si="753"/>
        <v>0</v>
      </c>
      <c r="CY500" s="157">
        <f t="shared" si="754"/>
        <v>0</v>
      </c>
      <c r="CZ500" s="90">
        <f t="shared" si="755"/>
        <v>0</v>
      </c>
      <c r="DA500" s="94" t="str">
        <f>DataEntry!B500</f>
        <v/>
      </c>
      <c r="DB500" s="83">
        <f t="shared" si="756"/>
        <v>0</v>
      </c>
      <c r="DC500" s="83">
        <f t="shared" si="757"/>
        <v>0</v>
      </c>
      <c r="DD500" s="145" t="str">
        <f t="shared" si="809"/>
        <v/>
      </c>
      <c r="DE500" s="145" t="str">
        <f t="shared" si="810"/>
        <v/>
      </c>
      <c r="DF500" s="145" t="str">
        <f t="shared" si="811"/>
        <v/>
      </c>
      <c r="DG500" s="145" t="str">
        <f t="shared" si="812"/>
        <v/>
      </c>
      <c r="DH500" s="145" t="str">
        <f t="shared" si="813"/>
        <v/>
      </c>
      <c r="DI500" s="145" t="str">
        <f t="shared" si="814"/>
        <v/>
      </c>
      <c r="DJ500" s="83">
        <f t="shared" si="815"/>
        <v>0</v>
      </c>
      <c r="DK500" s="83">
        <f t="shared" si="816"/>
        <v>0</v>
      </c>
      <c r="DL500" s="84" t="str">
        <f t="shared" si="817"/>
        <v/>
      </c>
      <c r="DM500" s="14" t="str">
        <f t="shared" si="818"/>
        <v/>
      </c>
      <c r="DN500" s="87">
        <f>IFERROR(DO500*(1-DCFactor)+Results!DP500*DCFactor,"")</f>
        <v>0.2762705882352941</v>
      </c>
      <c r="DO500" s="87">
        <f>(DFactor*Rounds*Number/2+SUM(BV$3:BV488))/(Rounds*Number/2+COUNT(BV$3:BV488))</f>
        <v>0.2656470588235294</v>
      </c>
      <c r="DP500" s="87">
        <f t="shared" si="758"/>
        <v>0.29599999999999999</v>
      </c>
      <c r="DQ500" s="84">
        <f t="shared" si="759"/>
        <v>0</v>
      </c>
      <c r="DR500" s="84">
        <f t="shared" si="760"/>
        <v>0</v>
      </c>
      <c r="DS500" s="87">
        <f t="shared" si="761"/>
        <v>0.33666666666666667</v>
      </c>
      <c r="DT500" s="87">
        <f t="shared" si="762"/>
        <v>0.33666666666666667</v>
      </c>
      <c r="DU500" s="87" t="str">
        <f t="shared" si="763"/>
        <v/>
      </c>
      <c r="DV500" s="86" t="str">
        <f t="shared" si="819"/>
        <v/>
      </c>
      <c r="DW500" s="86" t="str">
        <f t="shared" si="820"/>
        <v/>
      </c>
    </row>
    <row r="501" spans="1:127" x14ac:dyDescent="0.25">
      <c r="A501" s="69">
        <v>499</v>
      </c>
      <c r="B501" s="70" t="str">
        <f>DataEntry!C501</f>
        <v/>
      </c>
      <c r="C501" s="71">
        <f>COUNTIF(D$2:D501,D501)+COUNTIF(G$2:G501,D501)</f>
        <v>386</v>
      </c>
      <c r="D501" s="72" t="str">
        <f t="shared" si="721"/>
        <v/>
      </c>
      <c r="E501" s="70" t="str">
        <f>DataEntry!E501</f>
        <v/>
      </c>
      <c r="F501" s="71">
        <f>COUNTIF(D$2:D501,G501)+COUNTIF(G$2:G501,G501)</f>
        <v>386</v>
      </c>
      <c r="G501" s="72" t="str">
        <f t="shared" si="722"/>
        <v/>
      </c>
      <c r="H501" s="73" t="str">
        <f>DataEntry!G501</f>
        <v/>
      </c>
      <c r="I501" s="73" t="str">
        <f>DataEntry!H501</f>
        <v/>
      </c>
      <c r="J501" s="158" t="str">
        <f t="shared" si="720"/>
        <v/>
      </c>
      <c r="K501" s="156">
        <f t="shared" si="723"/>
        <v>0</v>
      </c>
      <c r="L501" s="224" t="str">
        <f t="shared" si="724"/>
        <v/>
      </c>
      <c r="M501" s="224" t="str">
        <f t="shared" si="725"/>
        <v/>
      </c>
      <c r="N501" s="236" t="str">
        <f t="shared" si="764"/>
        <v/>
      </c>
      <c r="O501" s="22" t="str">
        <f t="shared" si="765"/>
        <v>TG386</v>
      </c>
      <c r="P501" s="248" t="str">
        <f t="shared" si="726"/>
        <v/>
      </c>
      <c r="Q501" s="22" t="str">
        <f t="shared" si="766"/>
        <v>TG386</v>
      </c>
      <c r="R501" s="248" t="str">
        <f t="shared" si="727"/>
        <v/>
      </c>
      <c r="S501" s="74">
        <f t="shared" si="767"/>
        <v>0</v>
      </c>
      <c r="T501" s="75">
        <f t="shared" si="768"/>
        <v>0</v>
      </c>
      <c r="U501" s="76">
        <f t="shared" si="769"/>
        <v>0</v>
      </c>
      <c r="V501" s="74">
        <f t="shared" si="770"/>
        <v>0</v>
      </c>
      <c r="W501" s="75">
        <f t="shared" si="771"/>
        <v>0</v>
      </c>
      <c r="X501" s="76">
        <f t="shared" si="772"/>
        <v>0</v>
      </c>
      <c r="Y501" s="74">
        <f t="shared" si="773"/>
        <v>0</v>
      </c>
      <c r="Z501" s="75">
        <f t="shared" si="774"/>
        <v>0</v>
      </c>
      <c r="AA501" s="76">
        <f t="shared" si="775"/>
        <v>0</v>
      </c>
      <c r="AB501" s="74">
        <f t="shared" si="776"/>
        <v>0</v>
      </c>
      <c r="AC501" s="75">
        <f t="shared" si="777"/>
        <v>0</v>
      </c>
      <c r="AD501" s="76">
        <f t="shared" si="778"/>
        <v>0</v>
      </c>
      <c r="AE501" s="74">
        <f t="shared" si="779"/>
        <v>0</v>
      </c>
      <c r="AF501" s="75">
        <f t="shared" si="780"/>
        <v>0</v>
      </c>
      <c r="AG501" s="76">
        <f t="shared" si="781"/>
        <v>0</v>
      </c>
      <c r="AH501" s="74">
        <f t="shared" si="782"/>
        <v>0</v>
      </c>
      <c r="AI501" s="75">
        <f t="shared" si="783"/>
        <v>0</v>
      </c>
      <c r="AJ501" s="76">
        <f t="shared" si="784"/>
        <v>0</v>
      </c>
      <c r="AK501" s="74">
        <f t="shared" si="785"/>
        <v>0</v>
      </c>
      <c r="AL501" s="75">
        <f t="shared" si="786"/>
        <v>0</v>
      </c>
      <c r="AM501" s="76">
        <f t="shared" si="787"/>
        <v>0</v>
      </c>
      <c r="AN501" s="74">
        <f t="shared" si="788"/>
        <v>0</v>
      </c>
      <c r="AO501" s="75">
        <f t="shared" si="789"/>
        <v>0</v>
      </c>
      <c r="AP501" s="76">
        <f t="shared" si="790"/>
        <v>0</v>
      </c>
      <c r="AQ501" s="77" t="str">
        <f t="shared" si="728"/>
        <v/>
      </c>
      <c r="AR501" s="77" t="str">
        <f t="shared" si="791"/>
        <v/>
      </c>
      <c r="AS501" s="78" t="str">
        <f t="shared" si="792"/>
        <v/>
      </c>
      <c r="AT501" s="77" t="str">
        <f t="shared" si="793"/>
        <v/>
      </c>
      <c r="AU501" s="79">
        <f t="shared" si="821"/>
        <v>0.1</v>
      </c>
      <c r="AV501" s="139">
        <f>DataEntry!P501</f>
        <v>0</v>
      </c>
      <c r="AW501" s="80" t="str">
        <f t="shared" si="729"/>
        <v/>
      </c>
      <c r="AX501" s="80" t="str">
        <f t="shared" si="730"/>
        <v/>
      </c>
      <c r="AY501" s="80" t="str">
        <f t="shared" si="731"/>
        <v/>
      </c>
      <c r="AZ501" s="92" t="str">
        <f>DataEntry!I501</f>
        <v/>
      </c>
      <c r="BA501" s="93" t="str">
        <f>DataEntry!J501</f>
        <v/>
      </c>
      <c r="BB501" s="92" t="str">
        <f>DataEntry!K501</f>
        <v/>
      </c>
      <c r="BC501" s="93" t="str">
        <f>DataEntry!L501</f>
        <v/>
      </c>
      <c r="BD501" s="92" t="str">
        <f>DataEntry!M501</f>
        <v/>
      </c>
      <c r="BE501" s="93" t="str">
        <f>DataEntry!N501</f>
        <v/>
      </c>
      <c r="BF501" s="77" t="str">
        <f t="shared" si="794"/>
        <v/>
      </c>
      <c r="BG501" s="77" t="str">
        <f t="shared" si="795"/>
        <v/>
      </c>
      <c r="BH501" s="77" t="str">
        <f t="shared" si="796"/>
        <v/>
      </c>
      <c r="BI501" s="83">
        <f t="shared" si="797"/>
        <v>0</v>
      </c>
      <c r="BJ501" s="83">
        <f t="shared" si="798"/>
        <v>0</v>
      </c>
      <c r="BK501" s="83">
        <f t="shared" si="799"/>
        <v>0</v>
      </c>
      <c r="BL501" s="84" t="str">
        <f t="shared" si="732"/>
        <v/>
      </c>
      <c r="BM501" s="84" t="str">
        <f t="shared" si="733"/>
        <v/>
      </c>
      <c r="BN501" s="85" t="str">
        <f t="shared" si="800"/>
        <v/>
      </c>
      <c r="BO501" s="84" t="str">
        <f t="shared" si="734"/>
        <v/>
      </c>
      <c r="BP501" s="84" t="str">
        <f t="shared" si="735"/>
        <v/>
      </c>
      <c r="BQ501" s="84" t="str">
        <f t="shared" si="736"/>
        <v/>
      </c>
      <c r="BR501" s="84" t="str">
        <f t="shared" si="801"/>
        <v/>
      </c>
      <c r="BS501" s="84" t="str">
        <f t="shared" si="801"/>
        <v/>
      </c>
      <c r="BT501" s="84" t="str">
        <f t="shared" si="801"/>
        <v/>
      </c>
      <c r="BU501" s="86" t="str">
        <f t="shared" si="802"/>
        <v/>
      </c>
      <c r="BV501" s="86" t="str">
        <f t="shared" si="802"/>
        <v/>
      </c>
      <c r="BW501" s="86" t="str">
        <f t="shared" si="802"/>
        <v/>
      </c>
      <c r="BX501" s="86" t="str">
        <f t="shared" si="803"/>
        <v/>
      </c>
      <c r="BY501" s="86" t="str">
        <f t="shared" si="803"/>
        <v/>
      </c>
      <c r="BZ501" s="86" t="str">
        <f t="shared" si="803"/>
        <v/>
      </c>
      <c r="CA501" s="83">
        <f>IF(AND(DataEntry!B501&gt;=ExFrom,DataEntry!B501&lt;=ExTo),0,IF(AR501&lt;DS501,0,DB501))</f>
        <v>0</v>
      </c>
      <c r="CB501" s="83">
        <f>IF(AND(DataEntry!B501&gt;=ExFrom,DataEntry!B501&lt;=ExTo),0,IF(AT501&lt;DT501,0,DC501))</f>
        <v>0</v>
      </c>
      <c r="CC501" s="14" t="str">
        <f t="shared" si="804"/>
        <v/>
      </c>
      <c r="CD501" s="72" t="str">
        <f t="shared" si="737"/>
        <v/>
      </c>
      <c r="CE501" s="87" t="str">
        <f t="shared" si="805"/>
        <v/>
      </c>
      <c r="CF501" s="88">
        <f t="shared" si="806"/>
        <v>0</v>
      </c>
      <c r="CG501" s="88">
        <f t="shared" si="807"/>
        <v>0</v>
      </c>
      <c r="CH501" s="87" t="str">
        <f t="shared" si="808"/>
        <v/>
      </c>
      <c r="CI501" s="89">
        <f t="shared" si="738"/>
        <v>1</v>
      </c>
      <c r="CJ501" s="89">
        <f t="shared" si="739"/>
        <v>1</v>
      </c>
      <c r="CK501" s="157">
        <f t="shared" si="740"/>
        <v>0</v>
      </c>
      <c r="CL501" s="90">
        <f t="shared" si="741"/>
        <v>0</v>
      </c>
      <c r="CM501" s="157">
        <f t="shared" si="742"/>
        <v>0</v>
      </c>
      <c r="CN501" s="90">
        <f t="shared" si="743"/>
        <v>0</v>
      </c>
      <c r="CO501" s="157">
        <f t="shared" si="744"/>
        <v>0</v>
      </c>
      <c r="CP501" s="90">
        <f t="shared" si="745"/>
        <v>0</v>
      </c>
      <c r="CQ501" s="157">
        <f t="shared" si="746"/>
        <v>0</v>
      </c>
      <c r="CR501" s="90">
        <f t="shared" si="747"/>
        <v>0</v>
      </c>
      <c r="CS501" s="157">
        <f t="shared" si="748"/>
        <v>0</v>
      </c>
      <c r="CT501" s="90">
        <f t="shared" si="749"/>
        <v>0</v>
      </c>
      <c r="CU501" s="157">
        <f t="shared" si="750"/>
        <v>0</v>
      </c>
      <c r="CV501" s="90">
        <f t="shared" si="751"/>
        <v>0</v>
      </c>
      <c r="CW501" s="157">
        <f t="shared" si="752"/>
        <v>0</v>
      </c>
      <c r="CX501" s="90">
        <f t="shared" si="753"/>
        <v>0</v>
      </c>
      <c r="CY501" s="157">
        <f t="shared" si="754"/>
        <v>0</v>
      </c>
      <c r="CZ501" s="90">
        <f t="shared" si="755"/>
        <v>0</v>
      </c>
      <c r="DA501" s="94" t="str">
        <f>DataEntry!B501</f>
        <v/>
      </c>
      <c r="DB501" s="83">
        <f t="shared" si="756"/>
        <v>0</v>
      </c>
      <c r="DC501" s="83">
        <f t="shared" si="757"/>
        <v>0</v>
      </c>
      <c r="DD501" s="145" t="str">
        <f t="shared" si="809"/>
        <v/>
      </c>
      <c r="DE501" s="145" t="str">
        <f t="shared" si="810"/>
        <v/>
      </c>
      <c r="DF501" s="145" t="str">
        <f t="shared" si="811"/>
        <v/>
      </c>
      <c r="DG501" s="145" t="str">
        <f t="shared" si="812"/>
        <v/>
      </c>
      <c r="DH501" s="145" t="str">
        <f t="shared" si="813"/>
        <v/>
      </c>
      <c r="DI501" s="145" t="str">
        <f t="shared" si="814"/>
        <v/>
      </c>
      <c r="DJ501" s="83">
        <f t="shared" si="815"/>
        <v>0</v>
      </c>
      <c r="DK501" s="83">
        <f t="shared" si="816"/>
        <v>0</v>
      </c>
      <c r="DL501" s="84" t="str">
        <f t="shared" si="817"/>
        <v/>
      </c>
      <c r="DM501" s="14" t="str">
        <f t="shared" si="818"/>
        <v/>
      </c>
      <c r="DN501" s="87">
        <f>IFERROR(DO501*(1-DCFactor)+Results!DP501*DCFactor,"")</f>
        <v>0.2762705882352941</v>
      </c>
      <c r="DO501" s="87">
        <f>(DFactor*Rounds*Number/2+SUM(BV$3:BV489))/(Rounds*Number/2+COUNT(BV$3:BV489))</f>
        <v>0.2656470588235294</v>
      </c>
      <c r="DP501" s="87">
        <f t="shared" si="758"/>
        <v>0.29599999999999999</v>
      </c>
      <c r="DQ501" s="84">
        <f t="shared" si="759"/>
        <v>0</v>
      </c>
      <c r="DR501" s="84">
        <f t="shared" si="760"/>
        <v>0</v>
      </c>
      <c r="DS501" s="87">
        <f t="shared" si="761"/>
        <v>0.33666666666666667</v>
      </c>
      <c r="DT501" s="87">
        <f t="shared" si="762"/>
        <v>0.33666666666666667</v>
      </c>
      <c r="DU501" s="87" t="str">
        <f t="shared" si="763"/>
        <v/>
      </c>
      <c r="DV501" s="86" t="str">
        <f t="shared" si="819"/>
        <v/>
      </c>
      <c r="DW501" s="86" t="str">
        <f t="shared" si="820"/>
        <v/>
      </c>
    </row>
    <row r="502" spans="1:127" x14ac:dyDescent="0.25">
      <c r="A502" s="69">
        <v>500</v>
      </c>
      <c r="B502" s="70" t="str">
        <f>DataEntry!C502</f>
        <v/>
      </c>
      <c r="C502" s="71">
        <f>COUNTIF(D$2:D502,D502)+COUNTIF(G$2:G502,D502)</f>
        <v>388</v>
      </c>
      <c r="D502" s="72" t="str">
        <f t="shared" si="721"/>
        <v/>
      </c>
      <c r="E502" s="70" t="str">
        <f>DataEntry!E502</f>
        <v/>
      </c>
      <c r="F502" s="71">
        <f>COUNTIF(D$2:D502,G502)+COUNTIF(G$2:G502,G502)</f>
        <v>388</v>
      </c>
      <c r="G502" s="72" t="str">
        <f t="shared" si="722"/>
        <v/>
      </c>
      <c r="H502" s="73" t="str">
        <f>DataEntry!G502</f>
        <v/>
      </c>
      <c r="I502" s="73" t="str">
        <f>DataEntry!H502</f>
        <v/>
      </c>
      <c r="J502" s="158" t="str">
        <f t="shared" si="720"/>
        <v/>
      </c>
      <c r="K502" s="156">
        <f t="shared" si="723"/>
        <v>0</v>
      </c>
      <c r="L502" s="224" t="str">
        <f t="shared" si="724"/>
        <v/>
      </c>
      <c r="M502" s="224" t="str">
        <f t="shared" si="725"/>
        <v/>
      </c>
      <c r="N502" s="236" t="str">
        <f t="shared" si="764"/>
        <v/>
      </c>
      <c r="O502" s="22" t="str">
        <f t="shared" si="765"/>
        <v>TG388</v>
      </c>
      <c r="P502" s="248" t="str">
        <f t="shared" si="726"/>
        <v/>
      </c>
      <c r="Q502" s="22" t="str">
        <f t="shared" si="766"/>
        <v>TG388</v>
      </c>
      <c r="R502" s="248" t="str">
        <f t="shared" si="727"/>
        <v/>
      </c>
      <c r="S502" s="74">
        <f t="shared" si="767"/>
        <v>0</v>
      </c>
      <c r="T502" s="75">
        <f t="shared" si="768"/>
        <v>0</v>
      </c>
      <c r="U502" s="76">
        <f t="shared" si="769"/>
        <v>0</v>
      </c>
      <c r="V502" s="74">
        <f t="shared" si="770"/>
        <v>0</v>
      </c>
      <c r="W502" s="75">
        <f t="shared" si="771"/>
        <v>0</v>
      </c>
      <c r="X502" s="76">
        <f t="shared" si="772"/>
        <v>0</v>
      </c>
      <c r="Y502" s="74">
        <f t="shared" si="773"/>
        <v>0</v>
      </c>
      <c r="Z502" s="75">
        <f t="shared" si="774"/>
        <v>0</v>
      </c>
      <c r="AA502" s="76">
        <f t="shared" si="775"/>
        <v>0</v>
      </c>
      <c r="AB502" s="74">
        <f t="shared" si="776"/>
        <v>0</v>
      </c>
      <c r="AC502" s="75">
        <f t="shared" si="777"/>
        <v>0</v>
      </c>
      <c r="AD502" s="76">
        <f t="shared" si="778"/>
        <v>0</v>
      </c>
      <c r="AE502" s="74">
        <f t="shared" si="779"/>
        <v>0</v>
      </c>
      <c r="AF502" s="75">
        <f t="shared" si="780"/>
        <v>0</v>
      </c>
      <c r="AG502" s="76">
        <f t="shared" si="781"/>
        <v>0</v>
      </c>
      <c r="AH502" s="74">
        <f t="shared" si="782"/>
        <v>0</v>
      </c>
      <c r="AI502" s="75">
        <f t="shared" si="783"/>
        <v>0</v>
      </c>
      <c r="AJ502" s="76">
        <f t="shared" si="784"/>
        <v>0</v>
      </c>
      <c r="AK502" s="74">
        <f t="shared" si="785"/>
        <v>0</v>
      </c>
      <c r="AL502" s="75">
        <f t="shared" si="786"/>
        <v>0</v>
      </c>
      <c r="AM502" s="76">
        <f t="shared" si="787"/>
        <v>0</v>
      </c>
      <c r="AN502" s="74">
        <f t="shared" si="788"/>
        <v>0</v>
      </c>
      <c r="AO502" s="75">
        <f t="shared" si="789"/>
        <v>0</v>
      </c>
      <c r="AP502" s="76">
        <f t="shared" si="790"/>
        <v>0</v>
      </c>
      <c r="AQ502" s="77" t="str">
        <f t="shared" si="728"/>
        <v/>
      </c>
      <c r="AR502" s="77" t="str">
        <f t="shared" si="791"/>
        <v/>
      </c>
      <c r="AS502" s="78" t="str">
        <f t="shared" si="792"/>
        <v/>
      </c>
      <c r="AT502" s="77" t="str">
        <f t="shared" si="793"/>
        <v/>
      </c>
      <c r="AU502" s="79">
        <f t="shared" si="821"/>
        <v>0.1</v>
      </c>
      <c r="AV502" s="139">
        <f>DataEntry!P502</f>
        <v>0</v>
      </c>
      <c r="AW502" s="80" t="str">
        <f t="shared" si="729"/>
        <v/>
      </c>
      <c r="AX502" s="80" t="str">
        <f t="shared" si="730"/>
        <v/>
      </c>
      <c r="AY502" s="80" t="str">
        <f t="shared" si="731"/>
        <v/>
      </c>
      <c r="AZ502" s="92" t="str">
        <f>DataEntry!I502</f>
        <v/>
      </c>
      <c r="BA502" s="93" t="str">
        <f>DataEntry!J502</f>
        <v/>
      </c>
      <c r="BB502" s="92" t="str">
        <f>DataEntry!K502</f>
        <v/>
      </c>
      <c r="BC502" s="93" t="str">
        <f>DataEntry!L502</f>
        <v/>
      </c>
      <c r="BD502" s="92" t="str">
        <f>DataEntry!M502</f>
        <v/>
      </c>
      <c r="BE502" s="93" t="str">
        <f>DataEntry!N502</f>
        <v/>
      </c>
      <c r="BF502" s="77" t="str">
        <f t="shared" si="794"/>
        <v/>
      </c>
      <c r="BG502" s="77" t="str">
        <f t="shared" si="795"/>
        <v/>
      </c>
      <c r="BH502" s="77" t="str">
        <f t="shared" si="796"/>
        <v/>
      </c>
      <c r="BI502" s="83">
        <f t="shared" si="797"/>
        <v>0</v>
      </c>
      <c r="BJ502" s="83">
        <f t="shared" si="798"/>
        <v>0</v>
      </c>
      <c r="BK502" s="83">
        <f t="shared" si="799"/>
        <v>0</v>
      </c>
      <c r="BL502" s="84" t="str">
        <f t="shared" si="732"/>
        <v/>
      </c>
      <c r="BM502" s="84" t="str">
        <f t="shared" si="733"/>
        <v/>
      </c>
      <c r="BN502" s="85" t="str">
        <f t="shared" si="800"/>
        <v/>
      </c>
      <c r="BO502" s="84" t="str">
        <f t="shared" si="734"/>
        <v/>
      </c>
      <c r="BP502" s="84" t="str">
        <f t="shared" si="735"/>
        <v/>
      </c>
      <c r="BQ502" s="84" t="str">
        <f t="shared" si="736"/>
        <v/>
      </c>
      <c r="BR502" s="84" t="str">
        <f t="shared" si="801"/>
        <v/>
      </c>
      <c r="BS502" s="84" t="str">
        <f t="shared" si="801"/>
        <v/>
      </c>
      <c r="BT502" s="84" t="str">
        <f t="shared" si="801"/>
        <v/>
      </c>
      <c r="BU502" s="86" t="str">
        <f t="shared" si="802"/>
        <v/>
      </c>
      <c r="BV502" s="86" t="str">
        <f t="shared" si="802"/>
        <v/>
      </c>
      <c r="BW502" s="86" t="str">
        <f t="shared" si="802"/>
        <v/>
      </c>
      <c r="BX502" s="86" t="str">
        <f t="shared" si="803"/>
        <v/>
      </c>
      <c r="BY502" s="86" t="str">
        <f t="shared" si="803"/>
        <v/>
      </c>
      <c r="BZ502" s="86" t="str">
        <f t="shared" si="803"/>
        <v/>
      </c>
      <c r="CA502" s="83">
        <f>IF(AND(DataEntry!B502&gt;=ExFrom,DataEntry!B502&lt;=ExTo),0,IF(AR502&lt;DS502,0,DB502))</f>
        <v>0</v>
      </c>
      <c r="CB502" s="83">
        <f>IF(AND(DataEntry!B502&gt;=ExFrom,DataEntry!B502&lt;=ExTo),0,IF(AT502&lt;DT502,0,DC502))</f>
        <v>0</v>
      </c>
      <c r="CC502" s="14" t="str">
        <f t="shared" si="804"/>
        <v/>
      </c>
      <c r="CD502" s="72" t="str">
        <f t="shared" si="737"/>
        <v/>
      </c>
      <c r="CE502" s="87" t="str">
        <f t="shared" si="805"/>
        <v/>
      </c>
      <c r="CF502" s="88">
        <f t="shared" si="806"/>
        <v>0</v>
      </c>
      <c r="CG502" s="88">
        <f t="shared" si="807"/>
        <v>0</v>
      </c>
      <c r="CH502" s="87" t="str">
        <f t="shared" si="808"/>
        <v/>
      </c>
      <c r="CI502" s="89">
        <f t="shared" si="738"/>
        <v>1</v>
      </c>
      <c r="CJ502" s="89">
        <f t="shared" si="739"/>
        <v>1</v>
      </c>
      <c r="CK502" s="157">
        <f t="shared" si="740"/>
        <v>0</v>
      </c>
      <c r="CL502" s="90">
        <f t="shared" si="741"/>
        <v>0</v>
      </c>
      <c r="CM502" s="157">
        <f t="shared" si="742"/>
        <v>0</v>
      </c>
      <c r="CN502" s="90">
        <f t="shared" si="743"/>
        <v>0</v>
      </c>
      <c r="CO502" s="157">
        <f t="shared" si="744"/>
        <v>0</v>
      </c>
      <c r="CP502" s="90">
        <f t="shared" si="745"/>
        <v>0</v>
      </c>
      <c r="CQ502" s="157">
        <f t="shared" si="746"/>
        <v>0</v>
      </c>
      <c r="CR502" s="90">
        <f t="shared" si="747"/>
        <v>0</v>
      </c>
      <c r="CS502" s="157">
        <f t="shared" si="748"/>
        <v>0</v>
      </c>
      <c r="CT502" s="90">
        <f t="shared" si="749"/>
        <v>0</v>
      </c>
      <c r="CU502" s="157">
        <f t="shared" si="750"/>
        <v>0</v>
      </c>
      <c r="CV502" s="90">
        <f t="shared" si="751"/>
        <v>0</v>
      </c>
      <c r="CW502" s="157">
        <f t="shared" si="752"/>
        <v>0</v>
      </c>
      <c r="CX502" s="90">
        <f t="shared" si="753"/>
        <v>0</v>
      </c>
      <c r="CY502" s="157">
        <f t="shared" si="754"/>
        <v>0</v>
      </c>
      <c r="CZ502" s="90">
        <f t="shared" si="755"/>
        <v>0</v>
      </c>
      <c r="DA502" s="94" t="str">
        <f>DataEntry!B502</f>
        <v/>
      </c>
      <c r="DB502" s="83">
        <f t="shared" si="756"/>
        <v>0</v>
      </c>
      <c r="DC502" s="83">
        <f t="shared" si="757"/>
        <v>0</v>
      </c>
      <c r="DD502" s="145" t="str">
        <f t="shared" si="809"/>
        <v/>
      </c>
      <c r="DE502" s="145" t="str">
        <f t="shared" si="810"/>
        <v/>
      </c>
      <c r="DF502" s="145" t="str">
        <f t="shared" si="811"/>
        <v/>
      </c>
      <c r="DG502" s="145" t="str">
        <f t="shared" si="812"/>
        <v/>
      </c>
      <c r="DH502" s="145" t="str">
        <f t="shared" si="813"/>
        <v/>
      </c>
      <c r="DI502" s="145" t="str">
        <f t="shared" si="814"/>
        <v/>
      </c>
      <c r="DJ502" s="83">
        <f t="shared" si="815"/>
        <v>0</v>
      </c>
      <c r="DK502" s="83">
        <f t="shared" si="816"/>
        <v>0</v>
      </c>
      <c r="DL502" s="84" t="str">
        <f t="shared" si="817"/>
        <v/>
      </c>
      <c r="DM502" s="14" t="str">
        <f t="shared" si="818"/>
        <v/>
      </c>
      <c r="DN502" s="87">
        <f>IFERROR(DO502*(1-DCFactor)+Results!DP502*DCFactor,"")</f>
        <v>0.2762705882352941</v>
      </c>
      <c r="DO502" s="87">
        <f>(DFactor*Rounds*Number/2+SUM(BV$3:BV490))/(Rounds*Number/2+COUNT(BV$3:BV490))</f>
        <v>0.2656470588235294</v>
      </c>
      <c r="DP502" s="87">
        <f t="shared" si="758"/>
        <v>0.29599999999999999</v>
      </c>
      <c r="DQ502" s="84">
        <f t="shared" si="759"/>
        <v>0</v>
      </c>
      <c r="DR502" s="84">
        <f t="shared" si="760"/>
        <v>0</v>
      </c>
      <c r="DS502" s="87">
        <f t="shared" si="761"/>
        <v>0.33666666666666667</v>
      </c>
      <c r="DT502" s="87">
        <f t="shared" si="762"/>
        <v>0.33666666666666667</v>
      </c>
      <c r="DU502" s="87" t="str">
        <f t="shared" si="763"/>
        <v/>
      </c>
      <c r="DV502" s="86" t="str">
        <f t="shared" si="819"/>
        <v/>
      </c>
      <c r="DW502" s="86" t="str">
        <f t="shared" si="820"/>
        <v/>
      </c>
    </row>
    <row r="503" spans="1:127" x14ac:dyDescent="0.25">
      <c r="A503" s="69">
        <v>501</v>
      </c>
      <c r="B503" s="70" t="str">
        <f>DataEntry!C503</f>
        <v/>
      </c>
      <c r="C503" s="71">
        <f>COUNTIF(D$2:D503,D503)+COUNTIF(G$2:G503,D503)</f>
        <v>390</v>
      </c>
      <c r="D503" s="72" t="str">
        <f t="shared" si="721"/>
        <v/>
      </c>
      <c r="E503" s="70" t="str">
        <f>DataEntry!E503</f>
        <v/>
      </c>
      <c r="F503" s="71">
        <f>COUNTIF(D$2:D503,G503)+COUNTIF(G$2:G503,G503)</f>
        <v>390</v>
      </c>
      <c r="G503" s="72" t="str">
        <f t="shared" si="722"/>
        <v/>
      </c>
      <c r="H503" s="73" t="str">
        <f>DataEntry!G503</f>
        <v/>
      </c>
      <c r="I503" s="73" t="str">
        <f>DataEntry!H503</f>
        <v/>
      </c>
      <c r="J503" s="158" t="str">
        <f t="shared" si="720"/>
        <v/>
      </c>
      <c r="K503" s="156">
        <f t="shared" si="723"/>
        <v>0</v>
      </c>
      <c r="L503" s="224" t="str">
        <f t="shared" si="724"/>
        <v/>
      </c>
      <c r="M503" s="224" t="str">
        <f t="shared" si="725"/>
        <v/>
      </c>
      <c r="N503" s="236" t="str">
        <f t="shared" si="764"/>
        <v/>
      </c>
      <c r="O503" s="22" t="str">
        <f t="shared" si="765"/>
        <v>TG390</v>
      </c>
      <c r="P503" s="248" t="str">
        <f t="shared" si="726"/>
        <v/>
      </c>
      <c r="Q503" s="22" t="str">
        <f t="shared" si="766"/>
        <v>TG390</v>
      </c>
      <c r="R503" s="248" t="str">
        <f t="shared" si="727"/>
        <v/>
      </c>
      <c r="S503" s="74">
        <f t="shared" si="767"/>
        <v>0</v>
      </c>
      <c r="T503" s="75">
        <f t="shared" si="768"/>
        <v>0</v>
      </c>
      <c r="U503" s="76">
        <f t="shared" si="769"/>
        <v>0</v>
      </c>
      <c r="V503" s="74">
        <f t="shared" si="770"/>
        <v>0</v>
      </c>
      <c r="W503" s="75">
        <f t="shared" si="771"/>
        <v>0</v>
      </c>
      <c r="X503" s="76">
        <f t="shared" si="772"/>
        <v>0</v>
      </c>
      <c r="Y503" s="74">
        <f t="shared" si="773"/>
        <v>0</v>
      </c>
      <c r="Z503" s="75">
        <f t="shared" si="774"/>
        <v>0</v>
      </c>
      <c r="AA503" s="76">
        <f t="shared" si="775"/>
        <v>0</v>
      </c>
      <c r="AB503" s="74">
        <f t="shared" si="776"/>
        <v>0</v>
      </c>
      <c r="AC503" s="75">
        <f t="shared" si="777"/>
        <v>0</v>
      </c>
      <c r="AD503" s="76">
        <f t="shared" si="778"/>
        <v>0</v>
      </c>
      <c r="AE503" s="74">
        <f t="shared" si="779"/>
        <v>0</v>
      </c>
      <c r="AF503" s="75">
        <f t="shared" si="780"/>
        <v>0</v>
      </c>
      <c r="AG503" s="76">
        <f t="shared" si="781"/>
        <v>0</v>
      </c>
      <c r="AH503" s="74">
        <f t="shared" si="782"/>
        <v>0</v>
      </c>
      <c r="AI503" s="75">
        <f t="shared" si="783"/>
        <v>0</v>
      </c>
      <c r="AJ503" s="76">
        <f t="shared" si="784"/>
        <v>0</v>
      </c>
      <c r="AK503" s="74">
        <f t="shared" si="785"/>
        <v>0</v>
      </c>
      <c r="AL503" s="75">
        <f t="shared" si="786"/>
        <v>0</v>
      </c>
      <c r="AM503" s="76">
        <f t="shared" si="787"/>
        <v>0</v>
      </c>
      <c r="AN503" s="74">
        <f t="shared" si="788"/>
        <v>0</v>
      </c>
      <c r="AO503" s="75">
        <f t="shared" si="789"/>
        <v>0</v>
      </c>
      <c r="AP503" s="76">
        <f t="shared" si="790"/>
        <v>0</v>
      </c>
      <c r="AQ503" s="77" t="str">
        <f t="shared" si="728"/>
        <v/>
      </c>
      <c r="AR503" s="77" t="str">
        <f t="shared" si="791"/>
        <v/>
      </c>
      <c r="AS503" s="78" t="str">
        <f t="shared" si="792"/>
        <v/>
      </c>
      <c r="AT503" s="77" t="str">
        <f t="shared" si="793"/>
        <v/>
      </c>
      <c r="AU503" s="79">
        <f t="shared" si="821"/>
        <v>0.1</v>
      </c>
      <c r="AV503" s="139">
        <f>DataEntry!P503</f>
        <v>0</v>
      </c>
      <c r="AW503" s="80" t="str">
        <f t="shared" si="729"/>
        <v/>
      </c>
      <c r="AX503" s="80" t="str">
        <f t="shared" si="730"/>
        <v/>
      </c>
      <c r="AY503" s="80" t="str">
        <f t="shared" si="731"/>
        <v/>
      </c>
      <c r="AZ503" s="92" t="str">
        <f>DataEntry!I503</f>
        <v/>
      </c>
      <c r="BA503" s="93" t="str">
        <f>DataEntry!J503</f>
        <v/>
      </c>
      <c r="BB503" s="92" t="str">
        <f>DataEntry!K503</f>
        <v/>
      </c>
      <c r="BC503" s="93" t="str">
        <f>DataEntry!L503</f>
        <v/>
      </c>
      <c r="BD503" s="92" t="str">
        <f>DataEntry!M503</f>
        <v/>
      </c>
      <c r="BE503" s="93" t="str">
        <f>DataEntry!N503</f>
        <v/>
      </c>
      <c r="BF503" s="77" t="str">
        <f t="shared" si="794"/>
        <v/>
      </c>
      <c r="BG503" s="77" t="str">
        <f t="shared" si="795"/>
        <v/>
      </c>
      <c r="BH503" s="77" t="str">
        <f t="shared" si="796"/>
        <v/>
      </c>
      <c r="BI503" s="83">
        <f t="shared" si="797"/>
        <v>0</v>
      </c>
      <c r="BJ503" s="83">
        <f t="shared" si="798"/>
        <v>0</v>
      </c>
      <c r="BK503" s="83">
        <f t="shared" si="799"/>
        <v>0</v>
      </c>
      <c r="BL503" s="84" t="str">
        <f t="shared" si="732"/>
        <v/>
      </c>
      <c r="BM503" s="84" t="str">
        <f t="shared" si="733"/>
        <v/>
      </c>
      <c r="BN503" s="85" t="str">
        <f t="shared" si="800"/>
        <v/>
      </c>
      <c r="BO503" s="84" t="str">
        <f t="shared" si="734"/>
        <v/>
      </c>
      <c r="BP503" s="84" t="str">
        <f t="shared" si="735"/>
        <v/>
      </c>
      <c r="BQ503" s="84" t="str">
        <f t="shared" si="736"/>
        <v/>
      </c>
      <c r="BR503" s="84" t="str">
        <f t="shared" si="801"/>
        <v/>
      </c>
      <c r="BS503" s="84" t="str">
        <f t="shared" si="801"/>
        <v/>
      </c>
      <c r="BT503" s="84" t="str">
        <f t="shared" si="801"/>
        <v/>
      </c>
      <c r="BU503" s="86" t="str">
        <f t="shared" si="802"/>
        <v/>
      </c>
      <c r="BV503" s="86" t="str">
        <f t="shared" si="802"/>
        <v/>
      </c>
      <c r="BW503" s="86" t="str">
        <f t="shared" si="802"/>
        <v/>
      </c>
      <c r="BX503" s="86" t="str">
        <f t="shared" si="803"/>
        <v/>
      </c>
      <c r="BY503" s="86" t="str">
        <f t="shared" si="803"/>
        <v/>
      </c>
      <c r="BZ503" s="86" t="str">
        <f t="shared" si="803"/>
        <v/>
      </c>
      <c r="CA503" s="83">
        <f>IF(AND(DataEntry!B503&gt;=ExFrom,DataEntry!B503&lt;=ExTo),0,IF(AR503&lt;DS503,0,DB503))</f>
        <v>0</v>
      </c>
      <c r="CB503" s="83">
        <f>IF(AND(DataEntry!B503&gt;=ExFrom,DataEntry!B503&lt;=ExTo),0,IF(AT503&lt;DT503,0,DC503))</f>
        <v>0</v>
      </c>
      <c r="CC503" s="14" t="str">
        <f t="shared" si="804"/>
        <v/>
      </c>
      <c r="CD503" s="72" t="str">
        <f t="shared" si="737"/>
        <v/>
      </c>
      <c r="CE503" s="87" t="str">
        <f t="shared" si="805"/>
        <v/>
      </c>
      <c r="CF503" s="88">
        <f t="shared" si="806"/>
        <v>0</v>
      </c>
      <c r="CG503" s="88">
        <f t="shared" si="807"/>
        <v>0</v>
      </c>
      <c r="CH503" s="87" t="str">
        <f t="shared" si="808"/>
        <v/>
      </c>
      <c r="CI503" s="89">
        <f t="shared" si="738"/>
        <v>1</v>
      </c>
      <c r="CJ503" s="89">
        <f t="shared" si="739"/>
        <v>1</v>
      </c>
      <c r="CK503" s="157">
        <f t="shared" si="740"/>
        <v>0</v>
      </c>
      <c r="CL503" s="90">
        <f t="shared" si="741"/>
        <v>0</v>
      </c>
      <c r="CM503" s="157">
        <f t="shared" si="742"/>
        <v>0</v>
      </c>
      <c r="CN503" s="90">
        <f t="shared" si="743"/>
        <v>0</v>
      </c>
      <c r="CO503" s="157">
        <f t="shared" si="744"/>
        <v>0</v>
      </c>
      <c r="CP503" s="90">
        <f t="shared" si="745"/>
        <v>0</v>
      </c>
      <c r="CQ503" s="157">
        <f t="shared" si="746"/>
        <v>0</v>
      </c>
      <c r="CR503" s="90">
        <f t="shared" si="747"/>
        <v>0</v>
      </c>
      <c r="CS503" s="157">
        <f t="shared" si="748"/>
        <v>0</v>
      </c>
      <c r="CT503" s="90">
        <f t="shared" si="749"/>
        <v>0</v>
      </c>
      <c r="CU503" s="157">
        <f t="shared" si="750"/>
        <v>0</v>
      </c>
      <c r="CV503" s="90">
        <f t="shared" si="751"/>
        <v>0</v>
      </c>
      <c r="CW503" s="157">
        <f t="shared" si="752"/>
        <v>0</v>
      </c>
      <c r="CX503" s="90">
        <f t="shared" si="753"/>
        <v>0</v>
      </c>
      <c r="CY503" s="157">
        <f t="shared" si="754"/>
        <v>0</v>
      </c>
      <c r="CZ503" s="90">
        <f t="shared" si="755"/>
        <v>0</v>
      </c>
      <c r="DA503" s="94" t="str">
        <f>DataEntry!B503</f>
        <v/>
      </c>
      <c r="DB503" s="83">
        <f t="shared" si="756"/>
        <v>0</v>
      </c>
      <c r="DC503" s="83">
        <f t="shared" si="757"/>
        <v>0</v>
      </c>
      <c r="DD503" s="145" t="str">
        <f t="shared" si="809"/>
        <v/>
      </c>
      <c r="DE503" s="145" t="str">
        <f t="shared" si="810"/>
        <v/>
      </c>
      <c r="DF503" s="145" t="str">
        <f t="shared" si="811"/>
        <v/>
      </c>
      <c r="DG503" s="145" t="str">
        <f t="shared" si="812"/>
        <v/>
      </c>
      <c r="DH503" s="145" t="str">
        <f t="shared" si="813"/>
        <v/>
      </c>
      <c r="DI503" s="145" t="str">
        <f t="shared" si="814"/>
        <v/>
      </c>
      <c r="DJ503" s="83">
        <f t="shared" si="815"/>
        <v>0</v>
      </c>
      <c r="DK503" s="83">
        <f t="shared" si="816"/>
        <v>0</v>
      </c>
      <c r="DL503" s="84" t="str">
        <f t="shared" si="817"/>
        <v/>
      </c>
      <c r="DM503" s="14" t="str">
        <f t="shared" si="818"/>
        <v/>
      </c>
      <c r="DN503" s="87">
        <f>IFERROR(DO503*(1-DCFactor)+Results!DP503*DCFactor,"")</f>
        <v>0.2762705882352941</v>
      </c>
      <c r="DO503" s="87">
        <f>(DFactor*Rounds*Number/2+SUM(BV$3:BV491))/(Rounds*Number/2+COUNT(BV$3:BV491))</f>
        <v>0.2656470588235294</v>
      </c>
      <c r="DP503" s="87">
        <f t="shared" si="758"/>
        <v>0.29599999999999999</v>
      </c>
      <c r="DQ503" s="84">
        <f t="shared" si="759"/>
        <v>0</v>
      </c>
      <c r="DR503" s="84">
        <f t="shared" si="760"/>
        <v>0</v>
      </c>
      <c r="DS503" s="87">
        <f t="shared" si="761"/>
        <v>0.33666666666666667</v>
      </c>
      <c r="DT503" s="87">
        <f t="shared" si="762"/>
        <v>0.33666666666666667</v>
      </c>
      <c r="DU503" s="87" t="str">
        <f t="shared" si="763"/>
        <v/>
      </c>
      <c r="DV503" s="86" t="str">
        <f t="shared" si="819"/>
        <v/>
      </c>
      <c r="DW503" s="86" t="str">
        <f t="shared" si="820"/>
        <v/>
      </c>
    </row>
    <row r="504" spans="1:127" x14ac:dyDescent="0.25">
      <c r="A504" s="69">
        <v>502</v>
      </c>
      <c r="B504" s="70" t="str">
        <f>DataEntry!C504</f>
        <v/>
      </c>
      <c r="C504" s="71">
        <f>COUNTIF(D$2:D504,D504)+COUNTIF(G$2:G504,D504)</f>
        <v>392</v>
      </c>
      <c r="D504" s="72" t="str">
        <f t="shared" si="721"/>
        <v/>
      </c>
      <c r="E504" s="70" t="str">
        <f>DataEntry!E504</f>
        <v/>
      </c>
      <c r="F504" s="71">
        <f>COUNTIF(D$2:D504,G504)+COUNTIF(G$2:G504,G504)</f>
        <v>392</v>
      </c>
      <c r="G504" s="72" t="str">
        <f t="shared" si="722"/>
        <v/>
      </c>
      <c r="H504" s="73" t="str">
        <f>DataEntry!G504</f>
        <v/>
      </c>
      <c r="I504" s="73" t="str">
        <f>DataEntry!H504</f>
        <v/>
      </c>
      <c r="J504" s="158" t="str">
        <f t="shared" si="720"/>
        <v/>
      </c>
      <c r="K504" s="156">
        <f t="shared" si="723"/>
        <v>0</v>
      </c>
      <c r="L504" s="224" t="str">
        <f t="shared" si="724"/>
        <v/>
      </c>
      <c r="M504" s="224" t="str">
        <f t="shared" si="725"/>
        <v/>
      </c>
      <c r="N504" s="236" t="str">
        <f t="shared" si="764"/>
        <v/>
      </c>
      <c r="O504" s="22" t="str">
        <f t="shared" si="765"/>
        <v>TG392</v>
      </c>
      <c r="P504" s="248" t="str">
        <f t="shared" si="726"/>
        <v/>
      </c>
      <c r="Q504" s="22" t="str">
        <f t="shared" si="766"/>
        <v>TG392</v>
      </c>
      <c r="R504" s="248" t="str">
        <f t="shared" si="727"/>
        <v/>
      </c>
      <c r="S504" s="74">
        <f t="shared" si="767"/>
        <v>0</v>
      </c>
      <c r="T504" s="75">
        <f t="shared" si="768"/>
        <v>0</v>
      </c>
      <c r="U504" s="76">
        <f t="shared" si="769"/>
        <v>0</v>
      </c>
      <c r="V504" s="74">
        <f t="shared" si="770"/>
        <v>0</v>
      </c>
      <c r="W504" s="75">
        <f t="shared" si="771"/>
        <v>0</v>
      </c>
      <c r="X504" s="76">
        <f t="shared" si="772"/>
        <v>0</v>
      </c>
      <c r="Y504" s="74">
        <f t="shared" si="773"/>
        <v>0</v>
      </c>
      <c r="Z504" s="75">
        <f t="shared" si="774"/>
        <v>0</v>
      </c>
      <c r="AA504" s="76">
        <f t="shared" si="775"/>
        <v>0</v>
      </c>
      <c r="AB504" s="74">
        <f t="shared" si="776"/>
        <v>0</v>
      </c>
      <c r="AC504" s="75">
        <f t="shared" si="777"/>
        <v>0</v>
      </c>
      <c r="AD504" s="76">
        <f t="shared" si="778"/>
        <v>0</v>
      </c>
      <c r="AE504" s="74">
        <f t="shared" si="779"/>
        <v>0</v>
      </c>
      <c r="AF504" s="75">
        <f t="shared" si="780"/>
        <v>0</v>
      </c>
      <c r="AG504" s="76">
        <f t="shared" si="781"/>
        <v>0</v>
      </c>
      <c r="AH504" s="74">
        <f t="shared" si="782"/>
        <v>0</v>
      </c>
      <c r="AI504" s="75">
        <f t="shared" si="783"/>
        <v>0</v>
      </c>
      <c r="AJ504" s="76">
        <f t="shared" si="784"/>
        <v>0</v>
      </c>
      <c r="AK504" s="74">
        <f t="shared" si="785"/>
        <v>0</v>
      </c>
      <c r="AL504" s="75">
        <f t="shared" si="786"/>
        <v>0</v>
      </c>
      <c r="AM504" s="76">
        <f t="shared" si="787"/>
        <v>0</v>
      </c>
      <c r="AN504" s="74">
        <f t="shared" si="788"/>
        <v>0</v>
      </c>
      <c r="AO504" s="75">
        <f t="shared" si="789"/>
        <v>0</v>
      </c>
      <c r="AP504" s="76">
        <f t="shared" si="790"/>
        <v>0</v>
      </c>
      <c r="AQ504" s="77" t="str">
        <f t="shared" si="728"/>
        <v/>
      </c>
      <c r="AR504" s="77" t="str">
        <f t="shared" si="791"/>
        <v/>
      </c>
      <c r="AS504" s="78" t="str">
        <f t="shared" si="792"/>
        <v/>
      </c>
      <c r="AT504" s="77" t="str">
        <f t="shared" si="793"/>
        <v/>
      </c>
      <c r="AU504" s="79">
        <f t="shared" si="821"/>
        <v>0.1</v>
      </c>
      <c r="AV504" s="139">
        <f>DataEntry!P504</f>
        <v>0</v>
      </c>
      <c r="AW504" s="80" t="str">
        <f t="shared" si="729"/>
        <v/>
      </c>
      <c r="AX504" s="80" t="str">
        <f t="shared" si="730"/>
        <v/>
      </c>
      <c r="AY504" s="80" t="str">
        <f t="shared" si="731"/>
        <v/>
      </c>
      <c r="AZ504" s="92" t="str">
        <f>DataEntry!I504</f>
        <v/>
      </c>
      <c r="BA504" s="93" t="str">
        <f>DataEntry!J504</f>
        <v/>
      </c>
      <c r="BB504" s="92" t="str">
        <f>DataEntry!K504</f>
        <v/>
      </c>
      <c r="BC504" s="93" t="str">
        <f>DataEntry!L504</f>
        <v/>
      </c>
      <c r="BD504" s="92" t="str">
        <f>DataEntry!M504</f>
        <v/>
      </c>
      <c r="BE504" s="93" t="str">
        <f>DataEntry!N504</f>
        <v/>
      </c>
      <c r="BF504" s="77" t="str">
        <f t="shared" si="794"/>
        <v/>
      </c>
      <c r="BG504" s="77" t="str">
        <f t="shared" si="795"/>
        <v/>
      </c>
      <c r="BH504" s="77" t="str">
        <f t="shared" si="796"/>
        <v/>
      </c>
      <c r="BI504" s="83">
        <f t="shared" si="797"/>
        <v>0</v>
      </c>
      <c r="BJ504" s="83">
        <f t="shared" si="798"/>
        <v>0</v>
      </c>
      <c r="BK504" s="83">
        <f t="shared" si="799"/>
        <v>0</v>
      </c>
      <c r="BL504" s="84" t="str">
        <f t="shared" si="732"/>
        <v/>
      </c>
      <c r="BM504" s="84" t="str">
        <f t="shared" si="733"/>
        <v/>
      </c>
      <c r="BN504" s="85" t="str">
        <f t="shared" si="800"/>
        <v/>
      </c>
      <c r="BO504" s="84" t="str">
        <f t="shared" si="734"/>
        <v/>
      </c>
      <c r="BP504" s="84" t="str">
        <f t="shared" si="735"/>
        <v/>
      </c>
      <c r="BQ504" s="84" t="str">
        <f t="shared" si="736"/>
        <v/>
      </c>
      <c r="BR504" s="84" t="str">
        <f t="shared" si="801"/>
        <v/>
      </c>
      <c r="BS504" s="84" t="str">
        <f t="shared" si="801"/>
        <v/>
      </c>
      <c r="BT504" s="84" t="str">
        <f t="shared" si="801"/>
        <v/>
      </c>
      <c r="BU504" s="86" t="str">
        <f t="shared" si="802"/>
        <v/>
      </c>
      <c r="BV504" s="86" t="str">
        <f t="shared" si="802"/>
        <v/>
      </c>
      <c r="BW504" s="86" t="str">
        <f t="shared" si="802"/>
        <v/>
      </c>
      <c r="BX504" s="86" t="str">
        <f t="shared" si="803"/>
        <v/>
      </c>
      <c r="BY504" s="86" t="str">
        <f t="shared" si="803"/>
        <v/>
      </c>
      <c r="BZ504" s="86" t="str">
        <f t="shared" si="803"/>
        <v/>
      </c>
      <c r="CA504" s="83">
        <f>IF(AND(DataEntry!B504&gt;=ExFrom,DataEntry!B504&lt;=ExTo),0,IF(AR504&lt;DS504,0,DB504))</f>
        <v>0</v>
      </c>
      <c r="CB504" s="83">
        <f>IF(AND(DataEntry!B504&gt;=ExFrom,DataEntry!B504&lt;=ExTo),0,IF(AT504&lt;DT504,0,DC504))</f>
        <v>0</v>
      </c>
      <c r="CC504" s="14" t="str">
        <f t="shared" si="804"/>
        <v/>
      </c>
      <c r="CD504" s="72" t="str">
        <f t="shared" si="737"/>
        <v/>
      </c>
      <c r="CE504" s="87" t="str">
        <f t="shared" si="805"/>
        <v/>
      </c>
      <c r="CF504" s="88">
        <f t="shared" si="806"/>
        <v>0</v>
      </c>
      <c r="CG504" s="88">
        <f t="shared" si="807"/>
        <v>0</v>
      </c>
      <c r="CH504" s="87" t="str">
        <f t="shared" si="808"/>
        <v/>
      </c>
      <c r="CI504" s="89">
        <f t="shared" si="738"/>
        <v>1</v>
      </c>
      <c r="CJ504" s="89">
        <f t="shared" si="739"/>
        <v>1</v>
      </c>
      <c r="CK504" s="157">
        <f t="shared" si="740"/>
        <v>0</v>
      </c>
      <c r="CL504" s="90">
        <f t="shared" si="741"/>
        <v>0</v>
      </c>
      <c r="CM504" s="157">
        <f t="shared" si="742"/>
        <v>0</v>
      </c>
      <c r="CN504" s="90">
        <f t="shared" si="743"/>
        <v>0</v>
      </c>
      <c r="CO504" s="157">
        <f t="shared" si="744"/>
        <v>0</v>
      </c>
      <c r="CP504" s="90">
        <f t="shared" si="745"/>
        <v>0</v>
      </c>
      <c r="CQ504" s="157">
        <f t="shared" si="746"/>
        <v>0</v>
      </c>
      <c r="CR504" s="90">
        <f t="shared" si="747"/>
        <v>0</v>
      </c>
      <c r="CS504" s="157">
        <f t="shared" si="748"/>
        <v>0</v>
      </c>
      <c r="CT504" s="90">
        <f t="shared" si="749"/>
        <v>0</v>
      </c>
      <c r="CU504" s="157">
        <f t="shared" si="750"/>
        <v>0</v>
      </c>
      <c r="CV504" s="90">
        <f t="shared" si="751"/>
        <v>0</v>
      </c>
      <c r="CW504" s="157">
        <f t="shared" si="752"/>
        <v>0</v>
      </c>
      <c r="CX504" s="90">
        <f t="shared" si="753"/>
        <v>0</v>
      </c>
      <c r="CY504" s="157">
        <f t="shared" si="754"/>
        <v>0</v>
      </c>
      <c r="CZ504" s="90">
        <f t="shared" si="755"/>
        <v>0</v>
      </c>
      <c r="DA504" s="94" t="str">
        <f>DataEntry!B504</f>
        <v/>
      </c>
      <c r="DB504" s="83">
        <f t="shared" si="756"/>
        <v>0</v>
      </c>
      <c r="DC504" s="83">
        <f t="shared" si="757"/>
        <v>0</v>
      </c>
      <c r="DD504" s="145" t="str">
        <f t="shared" si="809"/>
        <v/>
      </c>
      <c r="DE504" s="145" t="str">
        <f t="shared" si="810"/>
        <v/>
      </c>
      <c r="DF504" s="145" t="str">
        <f t="shared" si="811"/>
        <v/>
      </c>
      <c r="DG504" s="145" t="str">
        <f t="shared" si="812"/>
        <v/>
      </c>
      <c r="DH504" s="145" t="str">
        <f t="shared" si="813"/>
        <v/>
      </c>
      <c r="DI504" s="145" t="str">
        <f t="shared" si="814"/>
        <v/>
      </c>
      <c r="DJ504" s="83">
        <f t="shared" si="815"/>
        <v>0</v>
      </c>
      <c r="DK504" s="83">
        <f t="shared" si="816"/>
        <v>0</v>
      </c>
      <c r="DL504" s="84" t="str">
        <f t="shared" si="817"/>
        <v/>
      </c>
      <c r="DM504" s="14" t="str">
        <f t="shared" si="818"/>
        <v/>
      </c>
      <c r="DN504" s="87">
        <f>IFERROR(DO504*(1-DCFactor)+Results!DP504*DCFactor,"")</f>
        <v>0.2762705882352941</v>
      </c>
      <c r="DO504" s="87">
        <f>(DFactor*Rounds*Number/2+SUM(BV$3:BV492))/(Rounds*Number/2+COUNT(BV$3:BV492))</f>
        <v>0.2656470588235294</v>
      </c>
      <c r="DP504" s="87">
        <f t="shared" si="758"/>
        <v>0.29599999999999999</v>
      </c>
      <c r="DQ504" s="84">
        <f t="shared" si="759"/>
        <v>0</v>
      </c>
      <c r="DR504" s="84">
        <f t="shared" si="760"/>
        <v>0</v>
      </c>
      <c r="DS504" s="87">
        <f t="shared" si="761"/>
        <v>0.33666666666666667</v>
      </c>
      <c r="DT504" s="87">
        <f t="shared" si="762"/>
        <v>0.33666666666666667</v>
      </c>
      <c r="DU504" s="87" t="str">
        <f t="shared" si="763"/>
        <v/>
      </c>
      <c r="DV504" s="86" t="str">
        <f t="shared" si="819"/>
        <v/>
      </c>
      <c r="DW504" s="86" t="str">
        <f t="shared" si="820"/>
        <v/>
      </c>
    </row>
    <row r="505" spans="1:127" x14ac:dyDescent="0.25">
      <c r="A505" s="69">
        <v>503</v>
      </c>
      <c r="B505" s="70" t="str">
        <f>DataEntry!C505</f>
        <v/>
      </c>
      <c r="C505" s="71">
        <f>COUNTIF(D$2:D505,D505)+COUNTIF(G$2:G505,D505)</f>
        <v>394</v>
      </c>
      <c r="D505" s="72" t="str">
        <f t="shared" si="721"/>
        <v/>
      </c>
      <c r="E505" s="70" t="str">
        <f>DataEntry!E505</f>
        <v/>
      </c>
      <c r="F505" s="71">
        <f>COUNTIF(D$2:D505,G505)+COUNTIF(G$2:G505,G505)</f>
        <v>394</v>
      </c>
      <c r="G505" s="72" t="str">
        <f t="shared" si="722"/>
        <v/>
      </c>
      <c r="H505" s="73" t="str">
        <f>DataEntry!G505</f>
        <v/>
      </c>
      <c r="I505" s="73" t="str">
        <f>DataEntry!H505</f>
        <v/>
      </c>
      <c r="J505" s="158" t="str">
        <f t="shared" si="720"/>
        <v/>
      </c>
      <c r="K505" s="156">
        <f t="shared" si="723"/>
        <v>0</v>
      </c>
      <c r="L505" s="224" t="str">
        <f t="shared" si="724"/>
        <v/>
      </c>
      <c r="M505" s="224" t="str">
        <f t="shared" si="725"/>
        <v/>
      </c>
      <c r="N505" s="236" t="str">
        <f t="shared" si="764"/>
        <v/>
      </c>
      <c r="O505" s="22" t="str">
        <f t="shared" si="765"/>
        <v>TG394</v>
      </c>
      <c r="P505" s="248" t="str">
        <f t="shared" si="726"/>
        <v/>
      </c>
      <c r="Q505" s="22" t="str">
        <f t="shared" si="766"/>
        <v>TG394</v>
      </c>
      <c r="R505" s="248" t="str">
        <f t="shared" si="727"/>
        <v/>
      </c>
      <c r="S505" s="74">
        <f t="shared" si="767"/>
        <v>0</v>
      </c>
      <c r="T505" s="75">
        <f t="shared" si="768"/>
        <v>0</v>
      </c>
      <c r="U505" s="76">
        <f t="shared" si="769"/>
        <v>0</v>
      </c>
      <c r="V505" s="74">
        <f t="shared" si="770"/>
        <v>0</v>
      </c>
      <c r="W505" s="75">
        <f t="shared" si="771"/>
        <v>0</v>
      </c>
      <c r="X505" s="76">
        <f t="shared" si="772"/>
        <v>0</v>
      </c>
      <c r="Y505" s="74">
        <f t="shared" si="773"/>
        <v>0</v>
      </c>
      <c r="Z505" s="75">
        <f t="shared" si="774"/>
        <v>0</v>
      </c>
      <c r="AA505" s="76">
        <f t="shared" si="775"/>
        <v>0</v>
      </c>
      <c r="AB505" s="74">
        <f t="shared" si="776"/>
        <v>0</v>
      </c>
      <c r="AC505" s="75">
        <f t="shared" si="777"/>
        <v>0</v>
      </c>
      <c r="AD505" s="76">
        <f t="shared" si="778"/>
        <v>0</v>
      </c>
      <c r="AE505" s="74">
        <f t="shared" si="779"/>
        <v>0</v>
      </c>
      <c r="AF505" s="75">
        <f t="shared" si="780"/>
        <v>0</v>
      </c>
      <c r="AG505" s="76">
        <f t="shared" si="781"/>
        <v>0</v>
      </c>
      <c r="AH505" s="74">
        <f t="shared" si="782"/>
        <v>0</v>
      </c>
      <c r="AI505" s="75">
        <f t="shared" si="783"/>
        <v>0</v>
      </c>
      <c r="AJ505" s="76">
        <f t="shared" si="784"/>
        <v>0</v>
      </c>
      <c r="AK505" s="74">
        <f t="shared" si="785"/>
        <v>0</v>
      </c>
      <c r="AL505" s="75">
        <f t="shared" si="786"/>
        <v>0</v>
      </c>
      <c r="AM505" s="76">
        <f t="shared" si="787"/>
        <v>0</v>
      </c>
      <c r="AN505" s="74">
        <f t="shared" si="788"/>
        <v>0</v>
      </c>
      <c r="AO505" s="75">
        <f t="shared" si="789"/>
        <v>0</v>
      </c>
      <c r="AP505" s="76">
        <f t="shared" si="790"/>
        <v>0</v>
      </c>
      <c r="AQ505" s="77" t="str">
        <f t="shared" si="728"/>
        <v/>
      </c>
      <c r="AR505" s="77" t="str">
        <f t="shared" si="791"/>
        <v/>
      </c>
      <c r="AS505" s="78" t="str">
        <f t="shared" si="792"/>
        <v/>
      </c>
      <c r="AT505" s="77" t="str">
        <f t="shared" si="793"/>
        <v/>
      </c>
      <c r="AU505" s="79">
        <f t="shared" si="821"/>
        <v>0.1</v>
      </c>
      <c r="AV505" s="139">
        <f>DataEntry!P505</f>
        <v>0</v>
      </c>
      <c r="AW505" s="80" t="str">
        <f t="shared" si="729"/>
        <v/>
      </c>
      <c r="AX505" s="80" t="str">
        <f t="shared" si="730"/>
        <v/>
      </c>
      <c r="AY505" s="80" t="str">
        <f t="shared" si="731"/>
        <v/>
      </c>
      <c r="AZ505" s="92" t="str">
        <f>DataEntry!I505</f>
        <v/>
      </c>
      <c r="BA505" s="93" t="str">
        <f>DataEntry!J505</f>
        <v/>
      </c>
      <c r="BB505" s="92" t="str">
        <f>DataEntry!K505</f>
        <v/>
      </c>
      <c r="BC505" s="93" t="str">
        <f>DataEntry!L505</f>
        <v/>
      </c>
      <c r="BD505" s="92" t="str">
        <f>DataEntry!M505</f>
        <v/>
      </c>
      <c r="BE505" s="93" t="str">
        <f>DataEntry!N505</f>
        <v/>
      </c>
      <c r="BF505" s="77" t="str">
        <f t="shared" si="794"/>
        <v/>
      </c>
      <c r="BG505" s="77" t="str">
        <f t="shared" si="795"/>
        <v/>
      </c>
      <c r="BH505" s="77" t="str">
        <f t="shared" si="796"/>
        <v/>
      </c>
      <c r="BI505" s="83">
        <f t="shared" si="797"/>
        <v>0</v>
      </c>
      <c r="BJ505" s="83">
        <f t="shared" si="798"/>
        <v>0</v>
      </c>
      <c r="BK505" s="83">
        <f t="shared" si="799"/>
        <v>0</v>
      </c>
      <c r="BL505" s="84" t="str">
        <f t="shared" si="732"/>
        <v/>
      </c>
      <c r="BM505" s="84" t="str">
        <f t="shared" si="733"/>
        <v/>
      </c>
      <c r="BN505" s="85" t="str">
        <f t="shared" si="800"/>
        <v/>
      </c>
      <c r="BO505" s="84" t="str">
        <f t="shared" si="734"/>
        <v/>
      </c>
      <c r="BP505" s="84" t="str">
        <f t="shared" si="735"/>
        <v/>
      </c>
      <c r="BQ505" s="84" t="str">
        <f t="shared" si="736"/>
        <v/>
      </c>
      <c r="BR505" s="84" t="str">
        <f t="shared" si="801"/>
        <v/>
      </c>
      <c r="BS505" s="84" t="str">
        <f t="shared" si="801"/>
        <v/>
      </c>
      <c r="BT505" s="84" t="str">
        <f t="shared" si="801"/>
        <v/>
      </c>
      <c r="BU505" s="86" t="str">
        <f t="shared" si="802"/>
        <v/>
      </c>
      <c r="BV505" s="86" t="str">
        <f t="shared" si="802"/>
        <v/>
      </c>
      <c r="BW505" s="86" t="str">
        <f t="shared" si="802"/>
        <v/>
      </c>
      <c r="BX505" s="86" t="str">
        <f t="shared" si="803"/>
        <v/>
      </c>
      <c r="BY505" s="86" t="str">
        <f t="shared" si="803"/>
        <v/>
      </c>
      <c r="BZ505" s="86" t="str">
        <f t="shared" si="803"/>
        <v/>
      </c>
      <c r="CA505" s="83">
        <f>IF(AND(DataEntry!B505&gt;=ExFrom,DataEntry!B505&lt;=ExTo),0,IF(AR505&lt;DS505,0,DB505))</f>
        <v>0</v>
      </c>
      <c r="CB505" s="83">
        <f>IF(AND(DataEntry!B505&gt;=ExFrom,DataEntry!B505&lt;=ExTo),0,IF(AT505&lt;DT505,0,DC505))</f>
        <v>0</v>
      </c>
      <c r="CC505" s="14" t="str">
        <f t="shared" si="804"/>
        <v/>
      </c>
      <c r="CD505" s="72" t="str">
        <f t="shared" si="737"/>
        <v/>
      </c>
      <c r="CE505" s="87" t="str">
        <f t="shared" si="805"/>
        <v/>
      </c>
      <c r="CF505" s="88">
        <f t="shared" si="806"/>
        <v>0</v>
      </c>
      <c r="CG505" s="88">
        <f t="shared" si="807"/>
        <v>0</v>
      </c>
      <c r="CH505" s="87" t="str">
        <f t="shared" si="808"/>
        <v/>
      </c>
      <c r="CI505" s="89">
        <f t="shared" si="738"/>
        <v>1</v>
      </c>
      <c r="CJ505" s="89">
        <f t="shared" si="739"/>
        <v>1</v>
      </c>
      <c r="CK505" s="157">
        <f t="shared" si="740"/>
        <v>0</v>
      </c>
      <c r="CL505" s="90">
        <f t="shared" si="741"/>
        <v>0</v>
      </c>
      <c r="CM505" s="157">
        <f t="shared" si="742"/>
        <v>0</v>
      </c>
      <c r="CN505" s="90">
        <f t="shared" si="743"/>
        <v>0</v>
      </c>
      <c r="CO505" s="157">
        <f t="shared" si="744"/>
        <v>0</v>
      </c>
      <c r="CP505" s="90">
        <f t="shared" si="745"/>
        <v>0</v>
      </c>
      <c r="CQ505" s="157">
        <f t="shared" si="746"/>
        <v>0</v>
      </c>
      <c r="CR505" s="90">
        <f t="shared" si="747"/>
        <v>0</v>
      </c>
      <c r="CS505" s="157">
        <f t="shared" si="748"/>
        <v>0</v>
      </c>
      <c r="CT505" s="90">
        <f t="shared" si="749"/>
        <v>0</v>
      </c>
      <c r="CU505" s="157">
        <f t="shared" si="750"/>
        <v>0</v>
      </c>
      <c r="CV505" s="90">
        <f t="shared" si="751"/>
        <v>0</v>
      </c>
      <c r="CW505" s="157">
        <f t="shared" si="752"/>
        <v>0</v>
      </c>
      <c r="CX505" s="90">
        <f t="shared" si="753"/>
        <v>0</v>
      </c>
      <c r="CY505" s="157">
        <f t="shared" si="754"/>
        <v>0</v>
      </c>
      <c r="CZ505" s="90">
        <f t="shared" si="755"/>
        <v>0</v>
      </c>
      <c r="DA505" s="94" t="str">
        <f>DataEntry!B505</f>
        <v/>
      </c>
      <c r="DB505" s="83">
        <f t="shared" si="756"/>
        <v>0</v>
      </c>
      <c r="DC505" s="83">
        <f t="shared" si="757"/>
        <v>0</v>
      </c>
      <c r="DD505" s="145" t="str">
        <f t="shared" si="809"/>
        <v/>
      </c>
      <c r="DE505" s="145" t="str">
        <f t="shared" si="810"/>
        <v/>
      </c>
      <c r="DF505" s="145" t="str">
        <f t="shared" si="811"/>
        <v/>
      </c>
      <c r="DG505" s="145" t="str">
        <f t="shared" si="812"/>
        <v/>
      </c>
      <c r="DH505" s="145" t="str">
        <f t="shared" si="813"/>
        <v/>
      </c>
      <c r="DI505" s="145" t="str">
        <f t="shared" si="814"/>
        <v/>
      </c>
      <c r="DJ505" s="83">
        <f t="shared" si="815"/>
        <v>0</v>
      </c>
      <c r="DK505" s="83">
        <f t="shared" si="816"/>
        <v>0</v>
      </c>
      <c r="DL505" s="84" t="str">
        <f t="shared" si="817"/>
        <v/>
      </c>
      <c r="DM505" s="14" t="str">
        <f t="shared" si="818"/>
        <v/>
      </c>
      <c r="DN505" s="87">
        <f>IFERROR(DO505*(1-DCFactor)+Results!DP505*DCFactor,"")</f>
        <v>0.2762705882352941</v>
      </c>
      <c r="DO505" s="87">
        <f>(DFactor*Rounds*Number/2+SUM(BV$3:BV493))/(Rounds*Number/2+COUNT(BV$3:BV493))</f>
        <v>0.2656470588235294</v>
      </c>
      <c r="DP505" s="87">
        <f t="shared" si="758"/>
        <v>0.29599999999999999</v>
      </c>
      <c r="DQ505" s="84">
        <f t="shared" si="759"/>
        <v>0</v>
      </c>
      <c r="DR505" s="84">
        <f t="shared" si="760"/>
        <v>0</v>
      </c>
      <c r="DS505" s="87">
        <f t="shared" si="761"/>
        <v>0.33666666666666667</v>
      </c>
      <c r="DT505" s="87">
        <f t="shared" si="762"/>
        <v>0.33666666666666667</v>
      </c>
      <c r="DU505" s="87" t="str">
        <f t="shared" si="763"/>
        <v/>
      </c>
      <c r="DV505" s="86" t="str">
        <f t="shared" si="819"/>
        <v/>
      </c>
      <c r="DW505" s="86" t="str">
        <f t="shared" si="820"/>
        <v/>
      </c>
    </row>
    <row r="506" spans="1:127" x14ac:dyDescent="0.25">
      <c r="A506" s="69">
        <v>504</v>
      </c>
      <c r="B506" s="70" t="str">
        <f>DataEntry!C506</f>
        <v/>
      </c>
      <c r="C506" s="71">
        <f>COUNTIF(D$2:D506,D506)+COUNTIF(G$2:G506,D506)</f>
        <v>396</v>
      </c>
      <c r="D506" s="72" t="str">
        <f t="shared" si="721"/>
        <v/>
      </c>
      <c r="E506" s="70" t="str">
        <f>DataEntry!E506</f>
        <v/>
      </c>
      <c r="F506" s="71">
        <f>COUNTIF(D$2:D506,G506)+COUNTIF(G$2:G506,G506)</f>
        <v>396</v>
      </c>
      <c r="G506" s="72" t="str">
        <f t="shared" si="722"/>
        <v/>
      </c>
      <c r="H506" s="73" t="str">
        <f>DataEntry!G506</f>
        <v/>
      </c>
      <c r="I506" s="73" t="str">
        <f>DataEntry!H506</f>
        <v/>
      </c>
      <c r="J506" s="158" t="str">
        <f t="shared" si="720"/>
        <v/>
      </c>
      <c r="K506" s="156">
        <f t="shared" si="723"/>
        <v>0</v>
      </c>
      <c r="L506" s="224" t="str">
        <f t="shared" si="724"/>
        <v/>
      </c>
      <c r="M506" s="224" t="str">
        <f t="shared" si="725"/>
        <v/>
      </c>
      <c r="N506" s="236" t="str">
        <f t="shared" si="764"/>
        <v/>
      </c>
      <c r="O506" s="22" t="str">
        <f t="shared" si="765"/>
        <v>TG396</v>
      </c>
      <c r="P506" s="248" t="str">
        <f t="shared" si="726"/>
        <v/>
      </c>
      <c r="Q506" s="22" t="str">
        <f t="shared" si="766"/>
        <v>TG396</v>
      </c>
      <c r="R506" s="248" t="str">
        <f t="shared" si="727"/>
        <v/>
      </c>
      <c r="S506" s="74">
        <f t="shared" si="767"/>
        <v>0</v>
      </c>
      <c r="T506" s="75">
        <f t="shared" si="768"/>
        <v>0</v>
      </c>
      <c r="U506" s="76">
        <f t="shared" si="769"/>
        <v>0</v>
      </c>
      <c r="V506" s="74">
        <f t="shared" si="770"/>
        <v>0</v>
      </c>
      <c r="W506" s="75">
        <f t="shared" si="771"/>
        <v>0</v>
      </c>
      <c r="X506" s="76">
        <f t="shared" si="772"/>
        <v>0</v>
      </c>
      <c r="Y506" s="74">
        <f t="shared" si="773"/>
        <v>0</v>
      </c>
      <c r="Z506" s="75">
        <f t="shared" si="774"/>
        <v>0</v>
      </c>
      <c r="AA506" s="76">
        <f t="shared" si="775"/>
        <v>0</v>
      </c>
      <c r="AB506" s="74">
        <f t="shared" si="776"/>
        <v>0</v>
      </c>
      <c r="AC506" s="75">
        <f t="shared" si="777"/>
        <v>0</v>
      </c>
      <c r="AD506" s="76">
        <f t="shared" si="778"/>
        <v>0</v>
      </c>
      <c r="AE506" s="74">
        <f t="shared" si="779"/>
        <v>0</v>
      </c>
      <c r="AF506" s="75">
        <f t="shared" si="780"/>
        <v>0</v>
      </c>
      <c r="AG506" s="76">
        <f t="shared" si="781"/>
        <v>0</v>
      </c>
      <c r="AH506" s="74">
        <f t="shared" si="782"/>
        <v>0</v>
      </c>
      <c r="AI506" s="75">
        <f t="shared" si="783"/>
        <v>0</v>
      </c>
      <c r="AJ506" s="76">
        <f t="shared" si="784"/>
        <v>0</v>
      </c>
      <c r="AK506" s="74">
        <f t="shared" si="785"/>
        <v>0</v>
      </c>
      <c r="AL506" s="75">
        <f t="shared" si="786"/>
        <v>0</v>
      </c>
      <c r="AM506" s="76">
        <f t="shared" si="787"/>
        <v>0</v>
      </c>
      <c r="AN506" s="74">
        <f t="shared" si="788"/>
        <v>0</v>
      </c>
      <c r="AO506" s="75">
        <f t="shared" si="789"/>
        <v>0</v>
      </c>
      <c r="AP506" s="76">
        <f t="shared" si="790"/>
        <v>0</v>
      </c>
      <c r="AQ506" s="77" t="str">
        <f t="shared" si="728"/>
        <v/>
      </c>
      <c r="AR506" s="77" t="str">
        <f t="shared" si="791"/>
        <v/>
      </c>
      <c r="AS506" s="78" t="str">
        <f t="shared" si="792"/>
        <v/>
      </c>
      <c r="AT506" s="77" t="str">
        <f t="shared" si="793"/>
        <v/>
      </c>
      <c r="AU506" s="79">
        <f t="shared" si="821"/>
        <v>0.1</v>
      </c>
      <c r="AV506" s="139">
        <f>DataEntry!P506</f>
        <v>0</v>
      </c>
      <c r="AW506" s="80" t="str">
        <f t="shared" si="729"/>
        <v/>
      </c>
      <c r="AX506" s="80" t="str">
        <f t="shared" si="730"/>
        <v/>
      </c>
      <c r="AY506" s="80" t="str">
        <f t="shared" si="731"/>
        <v/>
      </c>
      <c r="AZ506" s="92" t="str">
        <f>DataEntry!I506</f>
        <v/>
      </c>
      <c r="BA506" s="93" t="str">
        <f>DataEntry!J506</f>
        <v/>
      </c>
      <c r="BB506" s="92" t="str">
        <f>DataEntry!K506</f>
        <v/>
      </c>
      <c r="BC506" s="93" t="str">
        <f>DataEntry!L506</f>
        <v/>
      </c>
      <c r="BD506" s="92" t="str">
        <f>DataEntry!M506</f>
        <v/>
      </c>
      <c r="BE506" s="93" t="str">
        <f>DataEntry!N506</f>
        <v/>
      </c>
      <c r="BF506" s="77" t="str">
        <f t="shared" si="794"/>
        <v/>
      </c>
      <c r="BG506" s="77" t="str">
        <f t="shared" si="795"/>
        <v/>
      </c>
      <c r="BH506" s="77" t="str">
        <f t="shared" si="796"/>
        <v/>
      </c>
      <c r="BI506" s="83">
        <f t="shared" si="797"/>
        <v>0</v>
      </c>
      <c r="BJ506" s="83">
        <f t="shared" si="798"/>
        <v>0</v>
      </c>
      <c r="BK506" s="83">
        <f t="shared" si="799"/>
        <v>0</v>
      </c>
      <c r="BL506" s="84" t="str">
        <f t="shared" si="732"/>
        <v/>
      </c>
      <c r="BM506" s="84" t="str">
        <f t="shared" si="733"/>
        <v/>
      </c>
      <c r="BN506" s="85" t="str">
        <f t="shared" si="800"/>
        <v/>
      </c>
      <c r="BO506" s="84" t="str">
        <f t="shared" si="734"/>
        <v/>
      </c>
      <c r="BP506" s="84" t="str">
        <f t="shared" si="735"/>
        <v/>
      </c>
      <c r="BQ506" s="84" t="str">
        <f t="shared" si="736"/>
        <v/>
      </c>
      <c r="BR506" s="84" t="str">
        <f t="shared" si="801"/>
        <v/>
      </c>
      <c r="BS506" s="84" t="str">
        <f t="shared" si="801"/>
        <v/>
      </c>
      <c r="BT506" s="84" t="str">
        <f t="shared" si="801"/>
        <v/>
      </c>
      <c r="BU506" s="86" t="str">
        <f t="shared" si="802"/>
        <v/>
      </c>
      <c r="BV506" s="86" t="str">
        <f t="shared" si="802"/>
        <v/>
      </c>
      <c r="BW506" s="86" t="str">
        <f t="shared" si="802"/>
        <v/>
      </c>
      <c r="BX506" s="86" t="str">
        <f t="shared" si="803"/>
        <v/>
      </c>
      <c r="BY506" s="86" t="str">
        <f t="shared" si="803"/>
        <v/>
      </c>
      <c r="BZ506" s="86" t="str">
        <f t="shared" si="803"/>
        <v/>
      </c>
      <c r="CA506" s="83">
        <f>IF(AND(DataEntry!B506&gt;=ExFrom,DataEntry!B506&lt;=ExTo),0,IF(AR506&lt;DS506,0,DB506))</f>
        <v>0</v>
      </c>
      <c r="CB506" s="83">
        <f>IF(AND(DataEntry!B506&gt;=ExFrom,DataEntry!B506&lt;=ExTo),0,IF(AT506&lt;DT506,0,DC506))</f>
        <v>0</v>
      </c>
      <c r="CC506" s="14" t="str">
        <f t="shared" si="804"/>
        <v/>
      </c>
      <c r="CD506" s="72" t="str">
        <f t="shared" si="737"/>
        <v/>
      </c>
      <c r="CE506" s="87" t="str">
        <f t="shared" si="805"/>
        <v/>
      </c>
      <c r="CF506" s="88">
        <f t="shared" si="806"/>
        <v>0</v>
      </c>
      <c r="CG506" s="88">
        <f t="shared" si="807"/>
        <v>0</v>
      </c>
      <c r="CH506" s="87" t="str">
        <f t="shared" si="808"/>
        <v/>
      </c>
      <c r="CI506" s="89">
        <f t="shared" si="738"/>
        <v>1</v>
      </c>
      <c r="CJ506" s="89">
        <f t="shared" si="739"/>
        <v>1</v>
      </c>
      <c r="CK506" s="157">
        <f t="shared" si="740"/>
        <v>0</v>
      </c>
      <c r="CL506" s="90">
        <f t="shared" si="741"/>
        <v>0</v>
      </c>
      <c r="CM506" s="157">
        <f t="shared" si="742"/>
        <v>0</v>
      </c>
      <c r="CN506" s="90">
        <f t="shared" si="743"/>
        <v>0</v>
      </c>
      <c r="CO506" s="157">
        <f t="shared" si="744"/>
        <v>0</v>
      </c>
      <c r="CP506" s="90">
        <f t="shared" si="745"/>
        <v>0</v>
      </c>
      <c r="CQ506" s="157">
        <f t="shared" si="746"/>
        <v>0</v>
      </c>
      <c r="CR506" s="90">
        <f t="shared" si="747"/>
        <v>0</v>
      </c>
      <c r="CS506" s="157">
        <f t="shared" si="748"/>
        <v>0</v>
      </c>
      <c r="CT506" s="90">
        <f t="shared" si="749"/>
        <v>0</v>
      </c>
      <c r="CU506" s="157">
        <f t="shared" si="750"/>
        <v>0</v>
      </c>
      <c r="CV506" s="90">
        <f t="shared" si="751"/>
        <v>0</v>
      </c>
      <c r="CW506" s="157">
        <f t="shared" si="752"/>
        <v>0</v>
      </c>
      <c r="CX506" s="90">
        <f t="shared" si="753"/>
        <v>0</v>
      </c>
      <c r="CY506" s="157">
        <f t="shared" si="754"/>
        <v>0</v>
      </c>
      <c r="CZ506" s="90">
        <f t="shared" si="755"/>
        <v>0</v>
      </c>
      <c r="DA506" s="94" t="str">
        <f>DataEntry!B506</f>
        <v/>
      </c>
      <c r="DB506" s="83">
        <f t="shared" si="756"/>
        <v>0</v>
      </c>
      <c r="DC506" s="83">
        <f t="shared" si="757"/>
        <v>0</v>
      </c>
      <c r="DD506" s="145" t="str">
        <f t="shared" si="809"/>
        <v/>
      </c>
      <c r="DE506" s="145" t="str">
        <f t="shared" si="810"/>
        <v/>
      </c>
      <c r="DF506" s="145" t="str">
        <f t="shared" si="811"/>
        <v/>
      </c>
      <c r="DG506" s="145" t="str">
        <f t="shared" si="812"/>
        <v/>
      </c>
      <c r="DH506" s="145" t="str">
        <f t="shared" si="813"/>
        <v/>
      </c>
      <c r="DI506" s="145" t="str">
        <f t="shared" si="814"/>
        <v/>
      </c>
      <c r="DJ506" s="83">
        <f t="shared" si="815"/>
        <v>0</v>
      </c>
      <c r="DK506" s="83">
        <f t="shared" si="816"/>
        <v>0</v>
      </c>
      <c r="DL506" s="84" t="str">
        <f t="shared" si="817"/>
        <v/>
      </c>
      <c r="DM506" s="14" t="str">
        <f t="shared" si="818"/>
        <v/>
      </c>
      <c r="DN506" s="87">
        <f>IFERROR(DO506*(1-DCFactor)+Results!DP506*DCFactor,"")</f>
        <v>0.2762705882352941</v>
      </c>
      <c r="DO506" s="87">
        <f>(DFactor*Rounds*Number/2+SUM(BV$3:BV494))/(Rounds*Number/2+COUNT(BV$3:BV494))</f>
        <v>0.2656470588235294</v>
      </c>
      <c r="DP506" s="87">
        <f t="shared" si="758"/>
        <v>0.29599999999999999</v>
      </c>
      <c r="DQ506" s="84">
        <f t="shared" si="759"/>
        <v>0</v>
      </c>
      <c r="DR506" s="84">
        <f t="shared" si="760"/>
        <v>0</v>
      </c>
      <c r="DS506" s="87">
        <f t="shared" si="761"/>
        <v>0.33666666666666667</v>
      </c>
      <c r="DT506" s="87">
        <f t="shared" si="762"/>
        <v>0.33666666666666667</v>
      </c>
      <c r="DU506" s="87" t="str">
        <f t="shared" si="763"/>
        <v/>
      </c>
      <c r="DV506" s="86" t="str">
        <f t="shared" si="819"/>
        <v/>
      </c>
      <c r="DW506" s="86" t="str">
        <f t="shared" si="820"/>
        <v/>
      </c>
    </row>
    <row r="507" spans="1:127" x14ac:dyDescent="0.25">
      <c r="A507" s="69">
        <v>505</v>
      </c>
      <c r="B507" s="70" t="str">
        <f>DataEntry!C507</f>
        <v/>
      </c>
      <c r="C507" s="71">
        <f>COUNTIF(D$2:D507,D507)+COUNTIF(G$2:G507,D507)</f>
        <v>398</v>
      </c>
      <c r="D507" s="72" t="str">
        <f t="shared" si="721"/>
        <v/>
      </c>
      <c r="E507" s="70" t="str">
        <f>DataEntry!E507</f>
        <v/>
      </c>
      <c r="F507" s="71">
        <f>COUNTIF(D$2:D507,G507)+COUNTIF(G$2:G507,G507)</f>
        <v>398</v>
      </c>
      <c r="G507" s="72" t="str">
        <f t="shared" si="722"/>
        <v/>
      </c>
      <c r="H507" s="73" t="str">
        <f>DataEntry!G507</f>
        <v/>
      </c>
      <c r="I507" s="73" t="str">
        <f>DataEntry!H507</f>
        <v/>
      </c>
      <c r="J507" s="158" t="str">
        <f t="shared" si="720"/>
        <v/>
      </c>
      <c r="K507" s="156">
        <f t="shared" si="723"/>
        <v>0</v>
      </c>
      <c r="L507" s="224" t="str">
        <f t="shared" si="724"/>
        <v/>
      </c>
      <c r="M507" s="224" t="str">
        <f t="shared" si="725"/>
        <v/>
      </c>
      <c r="N507" s="236" t="str">
        <f t="shared" si="764"/>
        <v/>
      </c>
      <c r="O507" s="22" t="str">
        <f t="shared" si="765"/>
        <v>TG398</v>
      </c>
      <c r="P507" s="248" t="str">
        <f t="shared" si="726"/>
        <v/>
      </c>
      <c r="Q507" s="22" t="str">
        <f t="shared" si="766"/>
        <v>TG398</v>
      </c>
      <c r="R507" s="248" t="str">
        <f t="shared" si="727"/>
        <v/>
      </c>
      <c r="S507" s="74">
        <f t="shared" si="767"/>
        <v>0</v>
      </c>
      <c r="T507" s="75">
        <f t="shared" si="768"/>
        <v>0</v>
      </c>
      <c r="U507" s="76">
        <f t="shared" si="769"/>
        <v>0</v>
      </c>
      <c r="V507" s="74">
        <f t="shared" si="770"/>
        <v>0</v>
      </c>
      <c r="W507" s="75">
        <f t="shared" si="771"/>
        <v>0</v>
      </c>
      <c r="X507" s="76">
        <f t="shared" si="772"/>
        <v>0</v>
      </c>
      <c r="Y507" s="74">
        <f t="shared" si="773"/>
        <v>0</v>
      </c>
      <c r="Z507" s="75">
        <f t="shared" si="774"/>
        <v>0</v>
      </c>
      <c r="AA507" s="76">
        <f t="shared" si="775"/>
        <v>0</v>
      </c>
      <c r="AB507" s="74">
        <f t="shared" si="776"/>
        <v>0</v>
      </c>
      <c r="AC507" s="75">
        <f t="shared" si="777"/>
        <v>0</v>
      </c>
      <c r="AD507" s="76">
        <f t="shared" si="778"/>
        <v>0</v>
      </c>
      <c r="AE507" s="74">
        <f t="shared" si="779"/>
        <v>0</v>
      </c>
      <c r="AF507" s="75">
        <f t="shared" si="780"/>
        <v>0</v>
      </c>
      <c r="AG507" s="76">
        <f t="shared" si="781"/>
        <v>0</v>
      </c>
      <c r="AH507" s="74">
        <f t="shared" si="782"/>
        <v>0</v>
      </c>
      <c r="AI507" s="75">
        <f t="shared" si="783"/>
        <v>0</v>
      </c>
      <c r="AJ507" s="76">
        <f t="shared" si="784"/>
        <v>0</v>
      </c>
      <c r="AK507" s="74">
        <f t="shared" si="785"/>
        <v>0</v>
      </c>
      <c r="AL507" s="75">
        <f t="shared" si="786"/>
        <v>0</v>
      </c>
      <c r="AM507" s="76">
        <f t="shared" si="787"/>
        <v>0</v>
      </c>
      <c r="AN507" s="74">
        <f t="shared" si="788"/>
        <v>0</v>
      </c>
      <c r="AO507" s="75">
        <f t="shared" si="789"/>
        <v>0</v>
      </c>
      <c r="AP507" s="76">
        <f t="shared" si="790"/>
        <v>0</v>
      </c>
      <c r="AQ507" s="77" t="str">
        <f t="shared" si="728"/>
        <v/>
      </c>
      <c r="AR507" s="77" t="str">
        <f t="shared" si="791"/>
        <v/>
      </c>
      <c r="AS507" s="78" t="str">
        <f t="shared" si="792"/>
        <v/>
      </c>
      <c r="AT507" s="77" t="str">
        <f t="shared" si="793"/>
        <v/>
      </c>
      <c r="AU507" s="79">
        <f t="shared" si="821"/>
        <v>0.1</v>
      </c>
      <c r="AV507" s="139">
        <f>DataEntry!P507</f>
        <v>0</v>
      </c>
      <c r="AW507" s="80" t="str">
        <f t="shared" si="729"/>
        <v/>
      </c>
      <c r="AX507" s="80" t="str">
        <f t="shared" si="730"/>
        <v/>
      </c>
      <c r="AY507" s="80" t="str">
        <f t="shared" si="731"/>
        <v/>
      </c>
      <c r="AZ507" s="92" t="str">
        <f>DataEntry!I507</f>
        <v/>
      </c>
      <c r="BA507" s="93" t="str">
        <f>DataEntry!J507</f>
        <v/>
      </c>
      <c r="BB507" s="92" t="str">
        <f>DataEntry!K507</f>
        <v/>
      </c>
      <c r="BC507" s="93" t="str">
        <f>DataEntry!L507</f>
        <v/>
      </c>
      <c r="BD507" s="92" t="str">
        <f>DataEntry!M507</f>
        <v/>
      </c>
      <c r="BE507" s="93" t="str">
        <f>DataEntry!N507</f>
        <v/>
      </c>
      <c r="BF507" s="77" t="str">
        <f t="shared" si="794"/>
        <v/>
      </c>
      <c r="BG507" s="77" t="str">
        <f t="shared" si="795"/>
        <v/>
      </c>
      <c r="BH507" s="77" t="str">
        <f t="shared" si="796"/>
        <v/>
      </c>
      <c r="BI507" s="83">
        <f t="shared" si="797"/>
        <v>0</v>
      </c>
      <c r="BJ507" s="83">
        <f t="shared" si="798"/>
        <v>0</v>
      </c>
      <c r="BK507" s="83">
        <f t="shared" si="799"/>
        <v>0</v>
      </c>
      <c r="BL507" s="84" t="str">
        <f t="shared" si="732"/>
        <v/>
      </c>
      <c r="BM507" s="84" t="str">
        <f t="shared" si="733"/>
        <v/>
      </c>
      <c r="BN507" s="85" t="str">
        <f t="shared" si="800"/>
        <v/>
      </c>
      <c r="BO507" s="84" t="str">
        <f t="shared" si="734"/>
        <v/>
      </c>
      <c r="BP507" s="84" t="str">
        <f t="shared" si="735"/>
        <v/>
      </c>
      <c r="BQ507" s="84" t="str">
        <f t="shared" si="736"/>
        <v/>
      </c>
      <c r="BR507" s="84" t="str">
        <f t="shared" si="801"/>
        <v/>
      </c>
      <c r="BS507" s="84" t="str">
        <f t="shared" si="801"/>
        <v/>
      </c>
      <c r="BT507" s="84" t="str">
        <f t="shared" si="801"/>
        <v/>
      </c>
      <c r="BU507" s="86" t="str">
        <f t="shared" si="802"/>
        <v/>
      </c>
      <c r="BV507" s="86" t="str">
        <f t="shared" si="802"/>
        <v/>
      </c>
      <c r="BW507" s="86" t="str">
        <f t="shared" si="802"/>
        <v/>
      </c>
      <c r="BX507" s="86" t="str">
        <f t="shared" si="803"/>
        <v/>
      </c>
      <c r="BY507" s="86" t="str">
        <f t="shared" si="803"/>
        <v/>
      </c>
      <c r="BZ507" s="86" t="str">
        <f t="shared" si="803"/>
        <v/>
      </c>
      <c r="CA507" s="83">
        <f>IF(AND(DataEntry!B507&gt;=ExFrom,DataEntry!B507&lt;=ExTo),0,IF(AR507&lt;DS507,0,DB507))</f>
        <v>0</v>
      </c>
      <c r="CB507" s="83">
        <f>IF(AND(DataEntry!B507&gt;=ExFrom,DataEntry!B507&lt;=ExTo),0,IF(AT507&lt;DT507,0,DC507))</f>
        <v>0</v>
      </c>
      <c r="CC507" s="14" t="str">
        <f t="shared" si="804"/>
        <v/>
      </c>
      <c r="CD507" s="72" t="str">
        <f t="shared" si="737"/>
        <v/>
      </c>
      <c r="CE507" s="87" t="str">
        <f t="shared" si="805"/>
        <v/>
      </c>
      <c r="CF507" s="88">
        <f t="shared" si="806"/>
        <v>0</v>
      </c>
      <c r="CG507" s="88">
        <f t="shared" si="807"/>
        <v>0</v>
      </c>
      <c r="CH507" s="87" t="str">
        <f t="shared" si="808"/>
        <v/>
      </c>
      <c r="CI507" s="89">
        <f t="shared" si="738"/>
        <v>1</v>
      </c>
      <c r="CJ507" s="89">
        <f t="shared" si="739"/>
        <v>1</v>
      </c>
      <c r="CK507" s="157">
        <f t="shared" si="740"/>
        <v>0</v>
      </c>
      <c r="CL507" s="90">
        <f t="shared" si="741"/>
        <v>0</v>
      </c>
      <c r="CM507" s="157">
        <f t="shared" si="742"/>
        <v>0</v>
      </c>
      <c r="CN507" s="90">
        <f t="shared" si="743"/>
        <v>0</v>
      </c>
      <c r="CO507" s="157">
        <f t="shared" si="744"/>
        <v>0</v>
      </c>
      <c r="CP507" s="90">
        <f t="shared" si="745"/>
        <v>0</v>
      </c>
      <c r="CQ507" s="157">
        <f t="shared" si="746"/>
        <v>0</v>
      </c>
      <c r="CR507" s="90">
        <f t="shared" si="747"/>
        <v>0</v>
      </c>
      <c r="CS507" s="157">
        <f t="shared" si="748"/>
        <v>0</v>
      </c>
      <c r="CT507" s="90">
        <f t="shared" si="749"/>
        <v>0</v>
      </c>
      <c r="CU507" s="157">
        <f t="shared" si="750"/>
        <v>0</v>
      </c>
      <c r="CV507" s="90">
        <f t="shared" si="751"/>
        <v>0</v>
      </c>
      <c r="CW507" s="157">
        <f t="shared" si="752"/>
        <v>0</v>
      </c>
      <c r="CX507" s="90">
        <f t="shared" si="753"/>
        <v>0</v>
      </c>
      <c r="CY507" s="157">
        <f t="shared" si="754"/>
        <v>0</v>
      </c>
      <c r="CZ507" s="90">
        <f t="shared" si="755"/>
        <v>0</v>
      </c>
      <c r="DA507" s="94" t="str">
        <f>DataEntry!B507</f>
        <v/>
      </c>
      <c r="DB507" s="83">
        <f t="shared" si="756"/>
        <v>0</v>
      </c>
      <c r="DC507" s="83">
        <f t="shared" si="757"/>
        <v>0</v>
      </c>
      <c r="DD507" s="145" t="str">
        <f t="shared" si="809"/>
        <v/>
      </c>
      <c r="DE507" s="145" t="str">
        <f t="shared" si="810"/>
        <v/>
      </c>
      <c r="DF507" s="145" t="str">
        <f t="shared" si="811"/>
        <v/>
      </c>
      <c r="DG507" s="145" t="str">
        <f t="shared" si="812"/>
        <v/>
      </c>
      <c r="DH507" s="145" t="str">
        <f t="shared" si="813"/>
        <v/>
      </c>
      <c r="DI507" s="145" t="str">
        <f t="shared" si="814"/>
        <v/>
      </c>
      <c r="DJ507" s="83">
        <f t="shared" si="815"/>
        <v>0</v>
      </c>
      <c r="DK507" s="83">
        <f t="shared" si="816"/>
        <v>0</v>
      </c>
      <c r="DL507" s="84" t="str">
        <f t="shared" si="817"/>
        <v/>
      </c>
      <c r="DM507" s="14" t="str">
        <f t="shared" si="818"/>
        <v/>
      </c>
      <c r="DN507" s="87">
        <f>IFERROR(DO507*(1-DCFactor)+Results!DP507*DCFactor,"")</f>
        <v>0.2762705882352941</v>
      </c>
      <c r="DO507" s="87">
        <f>(DFactor*Rounds*Number/2+SUM(BV$3:BV495))/(Rounds*Number/2+COUNT(BV$3:BV495))</f>
        <v>0.2656470588235294</v>
      </c>
      <c r="DP507" s="87">
        <f t="shared" si="758"/>
        <v>0.29599999999999999</v>
      </c>
      <c r="DQ507" s="84">
        <f t="shared" si="759"/>
        <v>0</v>
      </c>
      <c r="DR507" s="84">
        <f t="shared" si="760"/>
        <v>0</v>
      </c>
      <c r="DS507" s="87">
        <f t="shared" si="761"/>
        <v>0.33666666666666667</v>
      </c>
      <c r="DT507" s="87">
        <f t="shared" si="762"/>
        <v>0.33666666666666667</v>
      </c>
      <c r="DU507" s="87" t="str">
        <f t="shared" si="763"/>
        <v/>
      </c>
      <c r="DV507" s="86" t="str">
        <f t="shared" si="819"/>
        <v/>
      </c>
      <c r="DW507" s="86" t="str">
        <f t="shared" si="820"/>
        <v/>
      </c>
    </row>
    <row r="508" spans="1:127" x14ac:dyDescent="0.25">
      <c r="A508" s="69">
        <v>506</v>
      </c>
      <c r="B508" s="70" t="str">
        <f>DataEntry!C508</f>
        <v/>
      </c>
      <c r="C508" s="71">
        <f>COUNTIF(D$2:D508,D508)+COUNTIF(G$2:G508,D508)</f>
        <v>400</v>
      </c>
      <c r="D508" s="72" t="str">
        <f t="shared" si="721"/>
        <v/>
      </c>
      <c r="E508" s="70" t="str">
        <f>DataEntry!E508</f>
        <v/>
      </c>
      <c r="F508" s="71">
        <f>COUNTIF(D$2:D508,G508)+COUNTIF(G$2:G508,G508)</f>
        <v>400</v>
      </c>
      <c r="G508" s="72" t="str">
        <f t="shared" si="722"/>
        <v/>
      </c>
      <c r="H508" s="73" t="str">
        <f>DataEntry!G508</f>
        <v/>
      </c>
      <c r="I508" s="73" t="str">
        <f>DataEntry!H508</f>
        <v/>
      </c>
      <c r="J508" s="158" t="str">
        <f t="shared" si="720"/>
        <v/>
      </c>
      <c r="K508" s="156">
        <f t="shared" si="723"/>
        <v>0</v>
      </c>
      <c r="L508" s="224" t="str">
        <f t="shared" si="724"/>
        <v/>
      </c>
      <c r="M508" s="224" t="str">
        <f t="shared" si="725"/>
        <v/>
      </c>
      <c r="N508" s="236" t="str">
        <f t="shared" si="764"/>
        <v/>
      </c>
      <c r="O508" s="22" t="str">
        <f t="shared" si="765"/>
        <v>TG400</v>
      </c>
      <c r="P508" s="248" t="str">
        <f t="shared" si="726"/>
        <v/>
      </c>
      <c r="Q508" s="22" t="str">
        <f t="shared" si="766"/>
        <v>TG400</v>
      </c>
      <c r="R508" s="248" t="str">
        <f t="shared" si="727"/>
        <v/>
      </c>
      <c r="S508" s="74">
        <f t="shared" si="767"/>
        <v>0</v>
      </c>
      <c r="T508" s="75">
        <f t="shared" si="768"/>
        <v>0</v>
      </c>
      <c r="U508" s="76">
        <f t="shared" si="769"/>
        <v>0</v>
      </c>
      <c r="V508" s="74">
        <f t="shared" si="770"/>
        <v>0</v>
      </c>
      <c r="W508" s="75">
        <f t="shared" si="771"/>
        <v>0</v>
      </c>
      <c r="X508" s="76">
        <f t="shared" si="772"/>
        <v>0</v>
      </c>
      <c r="Y508" s="74">
        <f t="shared" si="773"/>
        <v>0</v>
      </c>
      <c r="Z508" s="75">
        <f t="shared" si="774"/>
        <v>0</v>
      </c>
      <c r="AA508" s="76">
        <f t="shared" si="775"/>
        <v>0</v>
      </c>
      <c r="AB508" s="74">
        <f t="shared" si="776"/>
        <v>0</v>
      </c>
      <c r="AC508" s="75">
        <f t="shared" si="777"/>
        <v>0</v>
      </c>
      <c r="AD508" s="76">
        <f t="shared" si="778"/>
        <v>0</v>
      </c>
      <c r="AE508" s="74">
        <f t="shared" si="779"/>
        <v>0</v>
      </c>
      <c r="AF508" s="75">
        <f t="shared" si="780"/>
        <v>0</v>
      </c>
      <c r="AG508" s="76">
        <f t="shared" si="781"/>
        <v>0</v>
      </c>
      <c r="AH508" s="74">
        <f t="shared" si="782"/>
        <v>0</v>
      </c>
      <c r="AI508" s="75">
        <f t="shared" si="783"/>
        <v>0</v>
      </c>
      <c r="AJ508" s="76">
        <f t="shared" si="784"/>
        <v>0</v>
      </c>
      <c r="AK508" s="74">
        <f t="shared" si="785"/>
        <v>0</v>
      </c>
      <c r="AL508" s="75">
        <f t="shared" si="786"/>
        <v>0</v>
      </c>
      <c r="AM508" s="76">
        <f t="shared" si="787"/>
        <v>0</v>
      </c>
      <c r="AN508" s="74">
        <f t="shared" si="788"/>
        <v>0</v>
      </c>
      <c r="AO508" s="75">
        <f t="shared" si="789"/>
        <v>0</v>
      </c>
      <c r="AP508" s="76">
        <f t="shared" si="790"/>
        <v>0</v>
      </c>
      <c r="AQ508" s="77" t="str">
        <f t="shared" si="728"/>
        <v/>
      </c>
      <c r="AR508" s="77" t="str">
        <f t="shared" si="791"/>
        <v/>
      </c>
      <c r="AS508" s="78" t="str">
        <f t="shared" si="792"/>
        <v/>
      </c>
      <c r="AT508" s="77" t="str">
        <f t="shared" si="793"/>
        <v/>
      </c>
      <c r="AU508" s="79">
        <f t="shared" si="821"/>
        <v>0.1</v>
      </c>
      <c r="AV508" s="139">
        <f>DataEntry!P508</f>
        <v>0</v>
      </c>
      <c r="AW508" s="80" t="str">
        <f t="shared" si="729"/>
        <v/>
      </c>
      <c r="AX508" s="80" t="str">
        <f t="shared" si="730"/>
        <v/>
      </c>
      <c r="AY508" s="80" t="str">
        <f t="shared" si="731"/>
        <v/>
      </c>
      <c r="AZ508" s="92" t="str">
        <f>DataEntry!I508</f>
        <v/>
      </c>
      <c r="BA508" s="93" t="str">
        <f>DataEntry!J508</f>
        <v/>
      </c>
      <c r="BB508" s="92" t="str">
        <f>DataEntry!K508</f>
        <v/>
      </c>
      <c r="BC508" s="93" t="str">
        <f>DataEntry!L508</f>
        <v/>
      </c>
      <c r="BD508" s="92" t="str">
        <f>DataEntry!M508</f>
        <v/>
      </c>
      <c r="BE508" s="93" t="str">
        <f>DataEntry!N508</f>
        <v/>
      </c>
      <c r="BF508" s="77" t="str">
        <f t="shared" si="794"/>
        <v/>
      </c>
      <c r="BG508" s="77" t="str">
        <f t="shared" si="795"/>
        <v/>
      </c>
      <c r="BH508" s="77" t="str">
        <f t="shared" si="796"/>
        <v/>
      </c>
      <c r="BI508" s="83">
        <f t="shared" si="797"/>
        <v>0</v>
      </c>
      <c r="BJ508" s="83">
        <f t="shared" si="798"/>
        <v>0</v>
      </c>
      <c r="BK508" s="83">
        <f t="shared" si="799"/>
        <v>0</v>
      </c>
      <c r="BL508" s="84" t="str">
        <f t="shared" si="732"/>
        <v/>
      </c>
      <c r="BM508" s="84" t="str">
        <f t="shared" si="733"/>
        <v/>
      </c>
      <c r="BN508" s="85" t="str">
        <f t="shared" si="800"/>
        <v/>
      </c>
      <c r="BO508" s="84" t="str">
        <f t="shared" si="734"/>
        <v/>
      </c>
      <c r="BP508" s="84" t="str">
        <f t="shared" si="735"/>
        <v/>
      </c>
      <c r="BQ508" s="84" t="str">
        <f t="shared" si="736"/>
        <v/>
      </c>
      <c r="BR508" s="84" t="str">
        <f t="shared" si="801"/>
        <v/>
      </c>
      <c r="BS508" s="84" t="str">
        <f t="shared" si="801"/>
        <v/>
      </c>
      <c r="BT508" s="84" t="str">
        <f t="shared" si="801"/>
        <v/>
      </c>
      <c r="BU508" s="86" t="str">
        <f t="shared" si="802"/>
        <v/>
      </c>
      <c r="BV508" s="86" t="str">
        <f t="shared" si="802"/>
        <v/>
      </c>
      <c r="BW508" s="86" t="str">
        <f t="shared" si="802"/>
        <v/>
      </c>
      <c r="BX508" s="86" t="str">
        <f t="shared" si="803"/>
        <v/>
      </c>
      <c r="BY508" s="86" t="str">
        <f t="shared" si="803"/>
        <v/>
      </c>
      <c r="BZ508" s="86" t="str">
        <f t="shared" si="803"/>
        <v/>
      </c>
      <c r="CA508" s="83">
        <f>IF(AND(DataEntry!B508&gt;=ExFrom,DataEntry!B508&lt;=ExTo),0,IF(AR508&lt;DS508,0,DB508))</f>
        <v>0</v>
      </c>
      <c r="CB508" s="83">
        <f>IF(AND(DataEntry!B508&gt;=ExFrom,DataEntry!B508&lt;=ExTo),0,IF(AT508&lt;DT508,0,DC508))</f>
        <v>0</v>
      </c>
      <c r="CC508" s="14" t="str">
        <f t="shared" si="804"/>
        <v/>
      </c>
      <c r="CD508" s="72" t="str">
        <f t="shared" si="737"/>
        <v/>
      </c>
      <c r="CE508" s="87" t="str">
        <f t="shared" si="805"/>
        <v/>
      </c>
      <c r="CF508" s="88">
        <f t="shared" si="806"/>
        <v>0</v>
      </c>
      <c r="CG508" s="88">
        <f t="shared" si="807"/>
        <v>0</v>
      </c>
      <c r="CH508" s="87" t="str">
        <f t="shared" si="808"/>
        <v/>
      </c>
      <c r="CI508" s="89">
        <f t="shared" si="738"/>
        <v>1</v>
      </c>
      <c r="CJ508" s="89">
        <f t="shared" si="739"/>
        <v>1</v>
      </c>
      <c r="CK508" s="157">
        <f t="shared" si="740"/>
        <v>0</v>
      </c>
      <c r="CL508" s="90">
        <f t="shared" si="741"/>
        <v>0</v>
      </c>
      <c r="CM508" s="157">
        <f t="shared" si="742"/>
        <v>0</v>
      </c>
      <c r="CN508" s="90">
        <f t="shared" si="743"/>
        <v>0</v>
      </c>
      <c r="CO508" s="157">
        <f t="shared" si="744"/>
        <v>0</v>
      </c>
      <c r="CP508" s="90">
        <f t="shared" si="745"/>
        <v>0</v>
      </c>
      <c r="CQ508" s="157">
        <f t="shared" si="746"/>
        <v>0</v>
      </c>
      <c r="CR508" s="90">
        <f t="shared" si="747"/>
        <v>0</v>
      </c>
      <c r="CS508" s="157">
        <f t="shared" si="748"/>
        <v>0</v>
      </c>
      <c r="CT508" s="90">
        <f t="shared" si="749"/>
        <v>0</v>
      </c>
      <c r="CU508" s="157">
        <f t="shared" si="750"/>
        <v>0</v>
      </c>
      <c r="CV508" s="90">
        <f t="shared" si="751"/>
        <v>0</v>
      </c>
      <c r="CW508" s="157">
        <f t="shared" si="752"/>
        <v>0</v>
      </c>
      <c r="CX508" s="90">
        <f t="shared" si="753"/>
        <v>0</v>
      </c>
      <c r="CY508" s="157">
        <f t="shared" si="754"/>
        <v>0</v>
      </c>
      <c r="CZ508" s="90">
        <f t="shared" si="755"/>
        <v>0</v>
      </c>
      <c r="DA508" s="94" t="str">
        <f>DataEntry!B508</f>
        <v/>
      </c>
      <c r="DB508" s="83">
        <f t="shared" si="756"/>
        <v>0</v>
      </c>
      <c r="DC508" s="83">
        <f t="shared" si="757"/>
        <v>0</v>
      </c>
      <c r="DD508" s="145" t="str">
        <f t="shared" si="809"/>
        <v/>
      </c>
      <c r="DE508" s="145" t="str">
        <f t="shared" si="810"/>
        <v/>
      </c>
      <c r="DF508" s="145" t="str">
        <f t="shared" si="811"/>
        <v/>
      </c>
      <c r="DG508" s="145" t="str">
        <f t="shared" si="812"/>
        <v/>
      </c>
      <c r="DH508" s="145" t="str">
        <f t="shared" si="813"/>
        <v/>
      </c>
      <c r="DI508" s="145" t="str">
        <f t="shared" si="814"/>
        <v/>
      </c>
      <c r="DJ508" s="83">
        <f t="shared" si="815"/>
        <v>0</v>
      </c>
      <c r="DK508" s="83">
        <f t="shared" si="816"/>
        <v>0</v>
      </c>
      <c r="DL508" s="84" t="str">
        <f t="shared" si="817"/>
        <v/>
      </c>
      <c r="DM508" s="14" t="str">
        <f t="shared" si="818"/>
        <v/>
      </c>
      <c r="DN508" s="87">
        <f>IFERROR(DO508*(1-DCFactor)+Results!DP508*DCFactor,"")</f>
        <v>0.2762705882352941</v>
      </c>
      <c r="DO508" s="87">
        <f>(DFactor*Rounds*Number/2+SUM(BV$3:BV496))/(Rounds*Number/2+COUNT(BV$3:BV496))</f>
        <v>0.2656470588235294</v>
      </c>
      <c r="DP508" s="87">
        <f t="shared" si="758"/>
        <v>0.29599999999999999</v>
      </c>
      <c r="DQ508" s="84">
        <f t="shared" si="759"/>
        <v>0</v>
      </c>
      <c r="DR508" s="84">
        <f t="shared" si="760"/>
        <v>0</v>
      </c>
      <c r="DS508" s="87">
        <f t="shared" si="761"/>
        <v>0.33666666666666667</v>
      </c>
      <c r="DT508" s="87">
        <f t="shared" si="762"/>
        <v>0.33666666666666667</v>
      </c>
      <c r="DU508" s="87" t="str">
        <f t="shared" si="763"/>
        <v/>
      </c>
      <c r="DV508" s="86" t="str">
        <f t="shared" si="819"/>
        <v/>
      </c>
      <c r="DW508" s="86" t="str">
        <f t="shared" si="820"/>
        <v/>
      </c>
    </row>
    <row r="509" spans="1:127" x14ac:dyDescent="0.25">
      <c r="A509" s="69">
        <v>507</v>
      </c>
      <c r="B509" s="70" t="str">
        <f>DataEntry!C509</f>
        <v/>
      </c>
      <c r="C509" s="71">
        <f>COUNTIF(D$2:D509,D509)+COUNTIF(G$2:G509,D509)</f>
        <v>402</v>
      </c>
      <c r="D509" s="72" t="str">
        <f t="shared" si="721"/>
        <v/>
      </c>
      <c r="E509" s="70" t="str">
        <f>DataEntry!E509</f>
        <v/>
      </c>
      <c r="F509" s="71">
        <f>COUNTIF(D$2:D509,G509)+COUNTIF(G$2:G509,G509)</f>
        <v>402</v>
      </c>
      <c r="G509" s="72" t="str">
        <f t="shared" si="722"/>
        <v/>
      </c>
      <c r="H509" s="73" t="str">
        <f>DataEntry!G509</f>
        <v/>
      </c>
      <c r="I509" s="73" t="str">
        <f>DataEntry!H509</f>
        <v/>
      </c>
      <c r="J509" s="158" t="str">
        <f t="shared" si="720"/>
        <v/>
      </c>
      <c r="K509" s="156">
        <f t="shared" si="723"/>
        <v>0</v>
      </c>
      <c r="L509" s="224" t="str">
        <f t="shared" si="724"/>
        <v/>
      </c>
      <c r="M509" s="224" t="str">
        <f t="shared" si="725"/>
        <v/>
      </c>
      <c r="N509" s="236" t="str">
        <f t="shared" si="764"/>
        <v/>
      </c>
      <c r="O509" s="22" t="str">
        <f t="shared" si="765"/>
        <v>TG402</v>
      </c>
      <c r="P509" s="248" t="str">
        <f t="shared" si="726"/>
        <v/>
      </c>
      <c r="Q509" s="22" t="str">
        <f t="shared" si="766"/>
        <v>TG402</v>
      </c>
      <c r="R509" s="248" t="str">
        <f t="shared" si="727"/>
        <v/>
      </c>
      <c r="S509" s="74">
        <f t="shared" si="767"/>
        <v>0</v>
      </c>
      <c r="T509" s="75">
        <f t="shared" si="768"/>
        <v>0</v>
      </c>
      <c r="U509" s="76">
        <f t="shared" si="769"/>
        <v>0</v>
      </c>
      <c r="V509" s="74">
        <f t="shared" si="770"/>
        <v>0</v>
      </c>
      <c r="W509" s="75">
        <f t="shared" si="771"/>
        <v>0</v>
      </c>
      <c r="X509" s="76">
        <f t="shared" si="772"/>
        <v>0</v>
      </c>
      <c r="Y509" s="74">
        <f t="shared" si="773"/>
        <v>0</v>
      </c>
      <c r="Z509" s="75">
        <f t="shared" si="774"/>
        <v>0</v>
      </c>
      <c r="AA509" s="76">
        <f t="shared" si="775"/>
        <v>0</v>
      </c>
      <c r="AB509" s="74">
        <f t="shared" si="776"/>
        <v>0</v>
      </c>
      <c r="AC509" s="75">
        <f t="shared" si="777"/>
        <v>0</v>
      </c>
      <c r="AD509" s="76">
        <f t="shared" si="778"/>
        <v>0</v>
      </c>
      <c r="AE509" s="74">
        <f t="shared" si="779"/>
        <v>0</v>
      </c>
      <c r="AF509" s="75">
        <f t="shared" si="780"/>
        <v>0</v>
      </c>
      <c r="AG509" s="76">
        <f t="shared" si="781"/>
        <v>0</v>
      </c>
      <c r="AH509" s="74">
        <f t="shared" si="782"/>
        <v>0</v>
      </c>
      <c r="AI509" s="75">
        <f t="shared" si="783"/>
        <v>0</v>
      </c>
      <c r="AJ509" s="76">
        <f t="shared" si="784"/>
        <v>0</v>
      </c>
      <c r="AK509" s="74">
        <f t="shared" si="785"/>
        <v>0</v>
      </c>
      <c r="AL509" s="75">
        <f t="shared" si="786"/>
        <v>0</v>
      </c>
      <c r="AM509" s="76">
        <f t="shared" si="787"/>
        <v>0</v>
      </c>
      <c r="AN509" s="74">
        <f t="shared" si="788"/>
        <v>0</v>
      </c>
      <c r="AO509" s="75">
        <f t="shared" si="789"/>
        <v>0</v>
      </c>
      <c r="AP509" s="76">
        <f t="shared" si="790"/>
        <v>0</v>
      </c>
      <c r="AQ509" s="77" t="str">
        <f t="shared" si="728"/>
        <v/>
      </c>
      <c r="AR509" s="77" t="str">
        <f t="shared" si="791"/>
        <v/>
      </c>
      <c r="AS509" s="78" t="str">
        <f t="shared" si="792"/>
        <v/>
      </c>
      <c r="AT509" s="77" t="str">
        <f t="shared" si="793"/>
        <v/>
      </c>
      <c r="AU509" s="79">
        <f t="shared" si="821"/>
        <v>0.1</v>
      </c>
      <c r="AV509" s="139">
        <f>DataEntry!P509</f>
        <v>0</v>
      </c>
      <c r="AW509" s="80" t="str">
        <f t="shared" si="729"/>
        <v/>
      </c>
      <c r="AX509" s="80" t="str">
        <f t="shared" si="730"/>
        <v/>
      </c>
      <c r="AY509" s="80" t="str">
        <f t="shared" si="731"/>
        <v/>
      </c>
      <c r="AZ509" s="92" t="str">
        <f>DataEntry!I509</f>
        <v/>
      </c>
      <c r="BA509" s="93" t="str">
        <f>DataEntry!J509</f>
        <v/>
      </c>
      <c r="BB509" s="92" t="str">
        <f>DataEntry!K509</f>
        <v/>
      </c>
      <c r="BC509" s="93" t="str">
        <f>DataEntry!L509</f>
        <v/>
      </c>
      <c r="BD509" s="92" t="str">
        <f>DataEntry!M509</f>
        <v/>
      </c>
      <c r="BE509" s="93" t="str">
        <f>DataEntry!N509</f>
        <v/>
      </c>
      <c r="BF509" s="77" t="str">
        <f t="shared" si="794"/>
        <v/>
      </c>
      <c r="BG509" s="77" t="str">
        <f t="shared" si="795"/>
        <v/>
      </c>
      <c r="BH509" s="77" t="str">
        <f t="shared" si="796"/>
        <v/>
      </c>
      <c r="BI509" s="83">
        <f t="shared" si="797"/>
        <v>0</v>
      </c>
      <c r="BJ509" s="83">
        <f t="shared" si="798"/>
        <v>0</v>
      </c>
      <c r="BK509" s="83">
        <f t="shared" si="799"/>
        <v>0</v>
      </c>
      <c r="BL509" s="84" t="str">
        <f t="shared" si="732"/>
        <v/>
      </c>
      <c r="BM509" s="84" t="str">
        <f t="shared" si="733"/>
        <v/>
      </c>
      <c r="BN509" s="85" t="str">
        <f t="shared" si="800"/>
        <v/>
      </c>
      <c r="BO509" s="84" t="str">
        <f t="shared" si="734"/>
        <v/>
      </c>
      <c r="BP509" s="84" t="str">
        <f t="shared" si="735"/>
        <v/>
      </c>
      <c r="BQ509" s="84" t="str">
        <f t="shared" si="736"/>
        <v/>
      </c>
      <c r="BR509" s="84" t="str">
        <f t="shared" si="801"/>
        <v/>
      </c>
      <c r="BS509" s="84" t="str">
        <f t="shared" si="801"/>
        <v/>
      </c>
      <c r="BT509" s="84" t="str">
        <f t="shared" si="801"/>
        <v/>
      </c>
      <c r="BU509" s="86" t="str">
        <f t="shared" si="802"/>
        <v/>
      </c>
      <c r="BV509" s="86" t="str">
        <f t="shared" si="802"/>
        <v/>
      </c>
      <c r="BW509" s="86" t="str">
        <f t="shared" si="802"/>
        <v/>
      </c>
      <c r="BX509" s="86" t="str">
        <f t="shared" si="803"/>
        <v/>
      </c>
      <c r="BY509" s="86" t="str">
        <f t="shared" si="803"/>
        <v/>
      </c>
      <c r="BZ509" s="86" t="str">
        <f t="shared" si="803"/>
        <v/>
      </c>
      <c r="CA509" s="83">
        <f>IF(AND(DataEntry!B509&gt;=ExFrom,DataEntry!B509&lt;=ExTo),0,IF(AR509&lt;DS509,0,DB509))</f>
        <v>0</v>
      </c>
      <c r="CB509" s="83">
        <f>IF(AND(DataEntry!B509&gt;=ExFrom,DataEntry!B509&lt;=ExTo),0,IF(AT509&lt;DT509,0,DC509))</f>
        <v>0</v>
      </c>
      <c r="CC509" s="14" t="str">
        <f t="shared" si="804"/>
        <v/>
      </c>
      <c r="CD509" s="72" t="str">
        <f t="shared" si="737"/>
        <v/>
      </c>
      <c r="CE509" s="87" t="str">
        <f t="shared" si="805"/>
        <v/>
      </c>
      <c r="CF509" s="88">
        <f t="shared" si="806"/>
        <v>0</v>
      </c>
      <c r="CG509" s="88">
        <f t="shared" si="807"/>
        <v>0</v>
      </c>
      <c r="CH509" s="87" t="str">
        <f t="shared" si="808"/>
        <v/>
      </c>
      <c r="CI509" s="89">
        <f t="shared" si="738"/>
        <v>1</v>
      </c>
      <c r="CJ509" s="89">
        <f t="shared" si="739"/>
        <v>1</v>
      </c>
      <c r="CK509" s="157">
        <f t="shared" si="740"/>
        <v>0</v>
      </c>
      <c r="CL509" s="90">
        <f t="shared" si="741"/>
        <v>0</v>
      </c>
      <c r="CM509" s="157">
        <f t="shared" si="742"/>
        <v>0</v>
      </c>
      <c r="CN509" s="90">
        <f t="shared" si="743"/>
        <v>0</v>
      </c>
      <c r="CO509" s="157">
        <f t="shared" si="744"/>
        <v>0</v>
      </c>
      <c r="CP509" s="90">
        <f t="shared" si="745"/>
        <v>0</v>
      </c>
      <c r="CQ509" s="157">
        <f t="shared" si="746"/>
        <v>0</v>
      </c>
      <c r="CR509" s="90">
        <f t="shared" si="747"/>
        <v>0</v>
      </c>
      <c r="CS509" s="157">
        <f t="shared" si="748"/>
        <v>0</v>
      </c>
      <c r="CT509" s="90">
        <f t="shared" si="749"/>
        <v>0</v>
      </c>
      <c r="CU509" s="157">
        <f t="shared" si="750"/>
        <v>0</v>
      </c>
      <c r="CV509" s="90">
        <f t="shared" si="751"/>
        <v>0</v>
      </c>
      <c r="CW509" s="157">
        <f t="shared" si="752"/>
        <v>0</v>
      </c>
      <c r="CX509" s="90">
        <f t="shared" si="753"/>
        <v>0</v>
      </c>
      <c r="CY509" s="157">
        <f t="shared" si="754"/>
        <v>0</v>
      </c>
      <c r="CZ509" s="90">
        <f t="shared" si="755"/>
        <v>0</v>
      </c>
      <c r="DA509" s="94" t="str">
        <f>DataEntry!B509</f>
        <v/>
      </c>
      <c r="DB509" s="83">
        <f t="shared" si="756"/>
        <v>0</v>
      </c>
      <c r="DC509" s="83">
        <f t="shared" si="757"/>
        <v>0</v>
      </c>
      <c r="DD509" s="145" t="str">
        <f t="shared" si="809"/>
        <v/>
      </c>
      <c r="DE509" s="145" t="str">
        <f t="shared" si="810"/>
        <v/>
      </c>
      <c r="DF509" s="145" t="str">
        <f t="shared" si="811"/>
        <v/>
      </c>
      <c r="DG509" s="145" t="str">
        <f t="shared" si="812"/>
        <v/>
      </c>
      <c r="DH509" s="145" t="str">
        <f t="shared" si="813"/>
        <v/>
      </c>
      <c r="DI509" s="145" t="str">
        <f t="shared" si="814"/>
        <v/>
      </c>
      <c r="DJ509" s="83">
        <f t="shared" si="815"/>
        <v>0</v>
      </c>
      <c r="DK509" s="83">
        <f t="shared" si="816"/>
        <v>0</v>
      </c>
      <c r="DL509" s="84" t="str">
        <f t="shared" si="817"/>
        <v/>
      </c>
      <c r="DM509" s="14" t="str">
        <f t="shared" si="818"/>
        <v/>
      </c>
      <c r="DN509" s="87">
        <f>IFERROR(DO509*(1-DCFactor)+Results!DP509*DCFactor,"")</f>
        <v>0.2762705882352941</v>
      </c>
      <c r="DO509" s="87">
        <f>(DFactor*Rounds*Number/2+SUM(BV$3:BV497))/(Rounds*Number/2+COUNT(BV$3:BV497))</f>
        <v>0.2656470588235294</v>
      </c>
      <c r="DP509" s="87">
        <f t="shared" si="758"/>
        <v>0.29599999999999999</v>
      </c>
      <c r="DQ509" s="84">
        <f t="shared" si="759"/>
        <v>0</v>
      </c>
      <c r="DR509" s="84">
        <f t="shared" si="760"/>
        <v>0</v>
      </c>
      <c r="DS509" s="87">
        <f t="shared" si="761"/>
        <v>0.33666666666666667</v>
      </c>
      <c r="DT509" s="87">
        <f t="shared" si="762"/>
        <v>0.33666666666666667</v>
      </c>
      <c r="DU509" s="87" t="str">
        <f t="shared" si="763"/>
        <v/>
      </c>
      <c r="DV509" s="86" t="str">
        <f t="shared" si="819"/>
        <v/>
      </c>
      <c r="DW509" s="86" t="str">
        <f t="shared" si="820"/>
        <v/>
      </c>
    </row>
    <row r="510" spans="1:127" x14ac:dyDescent="0.25">
      <c r="A510" s="69">
        <v>508</v>
      </c>
      <c r="B510" s="70" t="str">
        <f>DataEntry!C510</f>
        <v/>
      </c>
      <c r="C510" s="71">
        <f>COUNTIF(D$2:D510,D510)+COUNTIF(G$2:G510,D510)</f>
        <v>404</v>
      </c>
      <c r="D510" s="72" t="str">
        <f t="shared" si="721"/>
        <v/>
      </c>
      <c r="E510" s="70" t="str">
        <f>DataEntry!E510</f>
        <v/>
      </c>
      <c r="F510" s="71">
        <f>COUNTIF(D$2:D510,G510)+COUNTIF(G$2:G510,G510)</f>
        <v>404</v>
      </c>
      <c r="G510" s="72" t="str">
        <f t="shared" si="722"/>
        <v/>
      </c>
      <c r="H510" s="73" t="str">
        <f>DataEntry!G510</f>
        <v/>
      </c>
      <c r="I510" s="73" t="str">
        <f>DataEntry!H510</f>
        <v/>
      </c>
      <c r="J510" s="158" t="str">
        <f t="shared" si="720"/>
        <v/>
      </c>
      <c r="K510" s="156">
        <f t="shared" si="723"/>
        <v>0</v>
      </c>
      <c r="L510" s="224" t="str">
        <f t="shared" si="724"/>
        <v/>
      </c>
      <c r="M510" s="224" t="str">
        <f t="shared" si="725"/>
        <v/>
      </c>
      <c r="N510" s="236" t="str">
        <f t="shared" si="764"/>
        <v/>
      </c>
      <c r="O510" s="22" t="str">
        <f t="shared" si="765"/>
        <v>TG404</v>
      </c>
      <c r="P510" s="248" t="str">
        <f t="shared" si="726"/>
        <v/>
      </c>
      <c r="Q510" s="22" t="str">
        <f t="shared" si="766"/>
        <v>TG404</v>
      </c>
      <c r="R510" s="248" t="str">
        <f t="shared" si="727"/>
        <v/>
      </c>
      <c r="S510" s="74">
        <f t="shared" si="767"/>
        <v>0</v>
      </c>
      <c r="T510" s="75">
        <f t="shared" si="768"/>
        <v>0</v>
      </c>
      <c r="U510" s="76">
        <f t="shared" si="769"/>
        <v>0</v>
      </c>
      <c r="V510" s="74">
        <f t="shared" si="770"/>
        <v>0</v>
      </c>
      <c r="W510" s="75">
        <f t="shared" si="771"/>
        <v>0</v>
      </c>
      <c r="X510" s="76">
        <f t="shared" si="772"/>
        <v>0</v>
      </c>
      <c r="Y510" s="74">
        <f t="shared" si="773"/>
        <v>0</v>
      </c>
      <c r="Z510" s="75">
        <f t="shared" si="774"/>
        <v>0</v>
      </c>
      <c r="AA510" s="76">
        <f t="shared" si="775"/>
        <v>0</v>
      </c>
      <c r="AB510" s="74">
        <f t="shared" si="776"/>
        <v>0</v>
      </c>
      <c r="AC510" s="75">
        <f t="shared" si="777"/>
        <v>0</v>
      </c>
      <c r="AD510" s="76">
        <f t="shared" si="778"/>
        <v>0</v>
      </c>
      <c r="AE510" s="74">
        <f t="shared" si="779"/>
        <v>0</v>
      </c>
      <c r="AF510" s="75">
        <f t="shared" si="780"/>
        <v>0</v>
      </c>
      <c r="AG510" s="76">
        <f t="shared" si="781"/>
        <v>0</v>
      </c>
      <c r="AH510" s="74">
        <f t="shared" si="782"/>
        <v>0</v>
      </c>
      <c r="AI510" s="75">
        <f t="shared" si="783"/>
        <v>0</v>
      </c>
      <c r="AJ510" s="76">
        <f t="shared" si="784"/>
        <v>0</v>
      </c>
      <c r="AK510" s="74">
        <f t="shared" si="785"/>
        <v>0</v>
      </c>
      <c r="AL510" s="75">
        <f t="shared" si="786"/>
        <v>0</v>
      </c>
      <c r="AM510" s="76">
        <f t="shared" si="787"/>
        <v>0</v>
      </c>
      <c r="AN510" s="74">
        <f t="shared" si="788"/>
        <v>0</v>
      </c>
      <c r="AO510" s="75">
        <f t="shared" si="789"/>
        <v>0</v>
      </c>
      <c r="AP510" s="76">
        <f t="shared" si="790"/>
        <v>0</v>
      </c>
      <c r="AQ510" s="77" t="str">
        <f t="shared" si="728"/>
        <v/>
      </c>
      <c r="AR510" s="77" t="str">
        <f t="shared" si="791"/>
        <v/>
      </c>
      <c r="AS510" s="78" t="str">
        <f t="shared" si="792"/>
        <v/>
      </c>
      <c r="AT510" s="77" t="str">
        <f t="shared" si="793"/>
        <v/>
      </c>
      <c r="AU510" s="79">
        <f t="shared" si="821"/>
        <v>0.1</v>
      </c>
      <c r="AV510" s="139">
        <f>DataEntry!P510</f>
        <v>0</v>
      </c>
      <c r="AW510" s="80" t="str">
        <f t="shared" si="729"/>
        <v/>
      </c>
      <c r="AX510" s="80" t="str">
        <f t="shared" si="730"/>
        <v/>
      </c>
      <c r="AY510" s="80" t="str">
        <f t="shared" si="731"/>
        <v/>
      </c>
      <c r="AZ510" s="92" t="str">
        <f>DataEntry!I510</f>
        <v/>
      </c>
      <c r="BA510" s="93" t="str">
        <f>DataEntry!J510</f>
        <v/>
      </c>
      <c r="BB510" s="92" t="str">
        <f>DataEntry!K510</f>
        <v/>
      </c>
      <c r="BC510" s="93" t="str">
        <f>DataEntry!L510</f>
        <v/>
      </c>
      <c r="BD510" s="92" t="str">
        <f>DataEntry!M510</f>
        <v/>
      </c>
      <c r="BE510" s="93" t="str">
        <f>DataEntry!N510</f>
        <v/>
      </c>
      <c r="BF510" s="77" t="str">
        <f t="shared" si="794"/>
        <v/>
      </c>
      <c r="BG510" s="77" t="str">
        <f t="shared" si="795"/>
        <v/>
      </c>
      <c r="BH510" s="77" t="str">
        <f t="shared" si="796"/>
        <v/>
      </c>
      <c r="BI510" s="83">
        <f t="shared" si="797"/>
        <v>0</v>
      </c>
      <c r="BJ510" s="83">
        <f t="shared" si="798"/>
        <v>0</v>
      </c>
      <c r="BK510" s="83">
        <f t="shared" si="799"/>
        <v>0</v>
      </c>
      <c r="BL510" s="84" t="str">
        <f t="shared" si="732"/>
        <v/>
      </c>
      <c r="BM510" s="84" t="str">
        <f t="shared" si="733"/>
        <v/>
      </c>
      <c r="BN510" s="85" t="str">
        <f t="shared" si="800"/>
        <v/>
      </c>
      <c r="BO510" s="84" t="str">
        <f t="shared" si="734"/>
        <v/>
      </c>
      <c r="BP510" s="84" t="str">
        <f t="shared" si="735"/>
        <v/>
      </c>
      <c r="BQ510" s="84" t="str">
        <f t="shared" si="736"/>
        <v/>
      </c>
      <c r="BR510" s="84" t="str">
        <f t="shared" si="801"/>
        <v/>
      </c>
      <c r="BS510" s="84" t="str">
        <f t="shared" si="801"/>
        <v/>
      </c>
      <c r="BT510" s="84" t="str">
        <f t="shared" si="801"/>
        <v/>
      </c>
      <c r="BU510" s="86" t="str">
        <f t="shared" si="802"/>
        <v/>
      </c>
      <c r="BV510" s="86" t="str">
        <f t="shared" si="802"/>
        <v/>
      </c>
      <c r="BW510" s="86" t="str">
        <f t="shared" si="802"/>
        <v/>
      </c>
      <c r="BX510" s="86" t="str">
        <f t="shared" si="803"/>
        <v/>
      </c>
      <c r="BY510" s="86" t="str">
        <f t="shared" si="803"/>
        <v/>
      </c>
      <c r="BZ510" s="86" t="str">
        <f t="shared" si="803"/>
        <v/>
      </c>
      <c r="CA510" s="83">
        <f>IF(AND(DataEntry!B510&gt;=ExFrom,DataEntry!B510&lt;=ExTo),0,IF(AR510&lt;DS510,0,DB510))</f>
        <v>0</v>
      </c>
      <c r="CB510" s="83">
        <f>IF(AND(DataEntry!B510&gt;=ExFrom,DataEntry!B510&lt;=ExTo),0,IF(AT510&lt;DT510,0,DC510))</f>
        <v>0</v>
      </c>
      <c r="CC510" s="14" t="str">
        <f t="shared" si="804"/>
        <v/>
      </c>
      <c r="CD510" s="72" t="str">
        <f t="shared" si="737"/>
        <v/>
      </c>
      <c r="CE510" s="87" t="str">
        <f t="shared" si="805"/>
        <v/>
      </c>
      <c r="CF510" s="88">
        <f t="shared" si="806"/>
        <v>0</v>
      </c>
      <c r="CG510" s="88">
        <f t="shared" si="807"/>
        <v>0</v>
      </c>
      <c r="CH510" s="87" t="str">
        <f t="shared" si="808"/>
        <v/>
      </c>
      <c r="CI510" s="89">
        <f t="shared" si="738"/>
        <v>1</v>
      </c>
      <c r="CJ510" s="89">
        <f t="shared" si="739"/>
        <v>1</v>
      </c>
      <c r="CK510" s="157">
        <f t="shared" si="740"/>
        <v>0</v>
      </c>
      <c r="CL510" s="90">
        <f t="shared" si="741"/>
        <v>0</v>
      </c>
      <c r="CM510" s="157">
        <f t="shared" si="742"/>
        <v>0</v>
      </c>
      <c r="CN510" s="90">
        <f t="shared" si="743"/>
        <v>0</v>
      </c>
      <c r="CO510" s="157">
        <f t="shared" si="744"/>
        <v>0</v>
      </c>
      <c r="CP510" s="90">
        <f t="shared" si="745"/>
        <v>0</v>
      </c>
      <c r="CQ510" s="157">
        <f t="shared" si="746"/>
        <v>0</v>
      </c>
      <c r="CR510" s="90">
        <f t="shared" si="747"/>
        <v>0</v>
      </c>
      <c r="CS510" s="157">
        <f t="shared" si="748"/>
        <v>0</v>
      </c>
      <c r="CT510" s="90">
        <f t="shared" si="749"/>
        <v>0</v>
      </c>
      <c r="CU510" s="157">
        <f t="shared" si="750"/>
        <v>0</v>
      </c>
      <c r="CV510" s="90">
        <f t="shared" si="751"/>
        <v>0</v>
      </c>
      <c r="CW510" s="157">
        <f t="shared" si="752"/>
        <v>0</v>
      </c>
      <c r="CX510" s="90">
        <f t="shared" si="753"/>
        <v>0</v>
      </c>
      <c r="CY510" s="157">
        <f t="shared" si="754"/>
        <v>0</v>
      </c>
      <c r="CZ510" s="90">
        <f t="shared" si="755"/>
        <v>0</v>
      </c>
      <c r="DA510" s="94" t="str">
        <f>DataEntry!B510</f>
        <v/>
      </c>
      <c r="DB510" s="83">
        <f t="shared" si="756"/>
        <v>0</v>
      </c>
      <c r="DC510" s="83">
        <f t="shared" si="757"/>
        <v>0</v>
      </c>
      <c r="DD510" s="145" t="str">
        <f t="shared" si="809"/>
        <v/>
      </c>
      <c r="DE510" s="145" t="str">
        <f t="shared" si="810"/>
        <v/>
      </c>
      <c r="DF510" s="145" t="str">
        <f t="shared" si="811"/>
        <v/>
      </c>
      <c r="DG510" s="145" t="str">
        <f t="shared" si="812"/>
        <v/>
      </c>
      <c r="DH510" s="145" t="str">
        <f t="shared" si="813"/>
        <v/>
      </c>
      <c r="DI510" s="145" t="str">
        <f t="shared" si="814"/>
        <v/>
      </c>
      <c r="DJ510" s="83">
        <f t="shared" si="815"/>
        <v>0</v>
      </c>
      <c r="DK510" s="83">
        <f t="shared" si="816"/>
        <v>0</v>
      </c>
      <c r="DL510" s="84" t="str">
        <f t="shared" si="817"/>
        <v/>
      </c>
      <c r="DM510" s="14" t="str">
        <f t="shared" si="818"/>
        <v/>
      </c>
      <c r="DN510" s="87">
        <f>IFERROR(DO510*(1-DCFactor)+Results!DP510*DCFactor,"")</f>
        <v>0.2762705882352941</v>
      </c>
      <c r="DO510" s="87">
        <f>(DFactor*Rounds*Number/2+SUM(BV$3:BV498))/(Rounds*Number/2+COUNT(BV$3:BV498))</f>
        <v>0.2656470588235294</v>
      </c>
      <c r="DP510" s="87">
        <f t="shared" si="758"/>
        <v>0.29599999999999999</v>
      </c>
      <c r="DQ510" s="84">
        <f t="shared" si="759"/>
        <v>0</v>
      </c>
      <c r="DR510" s="84">
        <f t="shared" si="760"/>
        <v>0</v>
      </c>
      <c r="DS510" s="87">
        <f t="shared" si="761"/>
        <v>0.33666666666666667</v>
      </c>
      <c r="DT510" s="87">
        <f t="shared" si="762"/>
        <v>0.33666666666666667</v>
      </c>
      <c r="DU510" s="87" t="str">
        <f t="shared" si="763"/>
        <v/>
      </c>
      <c r="DV510" s="86" t="str">
        <f t="shared" si="819"/>
        <v/>
      </c>
      <c r="DW510" s="86" t="str">
        <f t="shared" si="820"/>
        <v/>
      </c>
    </row>
    <row r="511" spans="1:127" x14ac:dyDescent="0.25">
      <c r="A511" s="69">
        <v>509</v>
      </c>
      <c r="B511" s="70" t="str">
        <f>DataEntry!C511</f>
        <v/>
      </c>
      <c r="C511" s="71">
        <f>COUNTIF(D$2:D511,D511)+COUNTIF(G$2:G511,D511)</f>
        <v>406</v>
      </c>
      <c r="D511" s="72" t="str">
        <f t="shared" si="721"/>
        <v/>
      </c>
      <c r="E511" s="70" t="str">
        <f>DataEntry!E511</f>
        <v/>
      </c>
      <c r="F511" s="71">
        <f>COUNTIF(D$2:D511,G511)+COUNTIF(G$2:G511,G511)</f>
        <v>406</v>
      </c>
      <c r="G511" s="72" t="str">
        <f t="shared" si="722"/>
        <v/>
      </c>
      <c r="H511" s="73" t="str">
        <f>DataEntry!G511</f>
        <v/>
      </c>
      <c r="I511" s="73" t="str">
        <f>DataEntry!H511</f>
        <v/>
      </c>
      <c r="J511" s="158" t="str">
        <f t="shared" si="720"/>
        <v/>
      </c>
      <c r="K511" s="156">
        <f t="shared" si="723"/>
        <v>0</v>
      </c>
      <c r="L511" s="224" t="str">
        <f t="shared" si="724"/>
        <v/>
      </c>
      <c r="M511" s="224" t="str">
        <f t="shared" si="725"/>
        <v/>
      </c>
      <c r="N511" s="236" t="str">
        <f t="shared" si="764"/>
        <v/>
      </c>
      <c r="O511" s="22" t="str">
        <f t="shared" si="765"/>
        <v>TG406</v>
      </c>
      <c r="P511" s="248" t="str">
        <f t="shared" si="726"/>
        <v/>
      </c>
      <c r="Q511" s="22" t="str">
        <f t="shared" si="766"/>
        <v>TG406</v>
      </c>
      <c r="R511" s="248" t="str">
        <f t="shared" si="727"/>
        <v/>
      </c>
      <c r="S511" s="74">
        <f t="shared" si="767"/>
        <v>0</v>
      </c>
      <c r="T511" s="75">
        <f t="shared" si="768"/>
        <v>0</v>
      </c>
      <c r="U511" s="76">
        <f t="shared" si="769"/>
        <v>0</v>
      </c>
      <c r="V511" s="74">
        <f t="shared" si="770"/>
        <v>0</v>
      </c>
      <c r="W511" s="75">
        <f t="shared" si="771"/>
        <v>0</v>
      </c>
      <c r="X511" s="76">
        <f t="shared" si="772"/>
        <v>0</v>
      </c>
      <c r="Y511" s="74">
        <f t="shared" si="773"/>
        <v>0</v>
      </c>
      <c r="Z511" s="75">
        <f t="shared" si="774"/>
        <v>0</v>
      </c>
      <c r="AA511" s="76">
        <f t="shared" si="775"/>
        <v>0</v>
      </c>
      <c r="AB511" s="74">
        <f t="shared" si="776"/>
        <v>0</v>
      </c>
      <c r="AC511" s="75">
        <f t="shared" si="777"/>
        <v>0</v>
      </c>
      <c r="AD511" s="76">
        <f t="shared" si="778"/>
        <v>0</v>
      </c>
      <c r="AE511" s="74">
        <f t="shared" si="779"/>
        <v>0</v>
      </c>
      <c r="AF511" s="75">
        <f t="shared" si="780"/>
        <v>0</v>
      </c>
      <c r="AG511" s="76">
        <f t="shared" si="781"/>
        <v>0</v>
      </c>
      <c r="AH511" s="74">
        <f t="shared" si="782"/>
        <v>0</v>
      </c>
      <c r="AI511" s="75">
        <f t="shared" si="783"/>
        <v>0</v>
      </c>
      <c r="AJ511" s="76">
        <f t="shared" si="784"/>
        <v>0</v>
      </c>
      <c r="AK511" s="74">
        <f t="shared" si="785"/>
        <v>0</v>
      </c>
      <c r="AL511" s="75">
        <f t="shared" si="786"/>
        <v>0</v>
      </c>
      <c r="AM511" s="76">
        <f t="shared" si="787"/>
        <v>0</v>
      </c>
      <c r="AN511" s="74">
        <f t="shared" si="788"/>
        <v>0</v>
      </c>
      <c r="AO511" s="75">
        <f t="shared" si="789"/>
        <v>0</v>
      </c>
      <c r="AP511" s="76">
        <f t="shared" si="790"/>
        <v>0</v>
      </c>
      <c r="AQ511" s="77" t="str">
        <f t="shared" si="728"/>
        <v/>
      </c>
      <c r="AR511" s="77" t="str">
        <f t="shared" si="791"/>
        <v/>
      </c>
      <c r="AS511" s="78" t="str">
        <f t="shared" si="792"/>
        <v/>
      </c>
      <c r="AT511" s="77" t="str">
        <f t="shared" si="793"/>
        <v/>
      </c>
      <c r="AU511" s="79">
        <f t="shared" si="821"/>
        <v>0.1</v>
      </c>
      <c r="AV511" s="139">
        <f>DataEntry!P511</f>
        <v>0</v>
      </c>
      <c r="AW511" s="80" t="str">
        <f t="shared" si="729"/>
        <v/>
      </c>
      <c r="AX511" s="80" t="str">
        <f t="shared" si="730"/>
        <v/>
      </c>
      <c r="AY511" s="80" t="str">
        <f t="shared" si="731"/>
        <v/>
      </c>
      <c r="AZ511" s="92" t="str">
        <f>DataEntry!I511</f>
        <v/>
      </c>
      <c r="BA511" s="93" t="str">
        <f>DataEntry!J511</f>
        <v/>
      </c>
      <c r="BB511" s="92" t="str">
        <f>DataEntry!K511</f>
        <v/>
      </c>
      <c r="BC511" s="93" t="str">
        <f>DataEntry!L511</f>
        <v/>
      </c>
      <c r="BD511" s="92" t="str">
        <f>DataEntry!M511</f>
        <v/>
      </c>
      <c r="BE511" s="93" t="str">
        <f>DataEntry!N511</f>
        <v/>
      </c>
      <c r="BF511" s="77" t="str">
        <f t="shared" si="794"/>
        <v/>
      </c>
      <c r="BG511" s="77" t="str">
        <f t="shared" si="795"/>
        <v/>
      </c>
      <c r="BH511" s="77" t="str">
        <f t="shared" si="796"/>
        <v/>
      </c>
      <c r="BI511" s="83">
        <f t="shared" si="797"/>
        <v>0</v>
      </c>
      <c r="BJ511" s="83">
        <f t="shared" si="798"/>
        <v>0</v>
      </c>
      <c r="BK511" s="83">
        <f t="shared" si="799"/>
        <v>0</v>
      </c>
      <c r="BL511" s="84" t="str">
        <f t="shared" si="732"/>
        <v/>
      </c>
      <c r="BM511" s="84" t="str">
        <f t="shared" si="733"/>
        <v/>
      </c>
      <c r="BN511" s="85" t="str">
        <f t="shared" si="800"/>
        <v/>
      </c>
      <c r="BO511" s="84" t="str">
        <f t="shared" si="734"/>
        <v/>
      </c>
      <c r="BP511" s="84" t="str">
        <f t="shared" si="735"/>
        <v/>
      </c>
      <c r="BQ511" s="84" t="str">
        <f t="shared" si="736"/>
        <v/>
      </c>
      <c r="BR511" s="84" t="str">
        <f t="shared" si="801"/>
        <v/>
      </c>
      <c r="BS511" s="84" t="str">
        <f t="shared" si="801"/>
        <v/>
      </c>
      <c r="BT511" s="84" t="str">
        <f t="shared" si="801"/>
        <v/>
      </c>
      <c r="BU511" s="86" t="str">
        <f t="shared" si="802"/>
        <v/>
      </c>
      <c r="BV511" s="86" t="str">
        <f t="shared" si="802"/>
        <v/>
      </c>
      <c r="BW511" s="86" t="str">
        <f t="shared" si="802"/>
        <v/>
      </c>
      <c r="BX511" s="86" t="str">
        <f t="shared" si="803"/>
        <v/>
      </c>
      <c r="BY511" s="86" t="str">
        <f t="shared" si="803"/>
        <v/>
      </c>
      <c r="BZ511" s="86" t="str">
        <f t="shared" si="803"/>
        <v/>
      </c>
      <c r="CA511" s="83">
        <f>IF(AND(DataEntry!B511&gt;=ExFrom,DataEntry!B511&lt;=ExTo),0,IF(AR511&lt;DS511,0,DB511))</f>
        <v>0</v>
      </c>
      <c r="CB511" s="83">
        <f>IF(AND(DataEntry!B511&gt;=ExFrom,DataEntry!B511&lt;=ExTo),0,IF(AT511&lt;DT511,0,DC511))</f>
        <v>0</v>
      </c>
      <c r="CC511" s="14" t="str">
        <f t="shared" si="804"/>
        <v/>
      </c>
      <c r="CD511" s="72" t="str">
        <f t="shared" si="737"/>
        <v/>
      </c>
      <c r="CE511" s="87" t="str">
        <f t="shared" si="805"/>
        <v/>
      </c>
      <c r="CF511" s="88">
        <f t="shared" si="806"/>
        <v>0</v>
      </c>
      <c r="CG511" s="88">
        <f t="shared" si="807"/>
        <v>0</v>
      </c>
      <c r="CH511" s="87" t="str">
        <f t="shared" si="808"/>
        <v/>
      </c>
      <c r="CI511" s="89">
        <f t="shared" si="738"/>
        <v>1</v>
      </c>
      <c r="CJ511" s="89">
        <f t="shared" si="739"/>
        <v>1</v>
      </c>
      <c r="CK511" s="157">
        <f t="shared" si="740"/>
        <v>0</v>
      </c>
      <c r="CL511" s="90">
        <f t="shared" si="741"/>
        <v>0</v>
      </c>
      <c r="CM511" s="157">
        <f t="shared" si="742"/>
        <v>0</v>
      </c>
      <c r="CN511" s="90">
        <f t="shared" si="743"/>
        <v>0</v>
      </c>
      <c r="CO511" s="157">
        <f t="shared" si="744"/>
        <v>0</v>
      </c>
      <c r="CP511" s="90">
        <f t="shared" si="745"/>
        <v>0</v>
      </c>
      <c r="CQ511" s="157">
        <f t="shared" si="746"/>
        <v>0</v>
      </c>
      <c r="CR511" s="90">
        <f t="shared" si="747"/>
        <v>0</v>
      </c>
      <c r="CS511" s="157">
        <f t="shared" si="748"/>
        <v>0</v>
      </c>
      <c r="CT511" s="90">
        <f t="shared" si="749"/>
        <v>0</v>
      </c>
      <c r="CU511" s="157">
        <f t="shared" si="750"/>
        <v>0</v>
      </c>
      <c r="CV511" s="90">
        <f t="shared" si="751"/>
        <v>0</v>
      </c>
      <c r="CW511" s="157">
        <f t="shared" si="752"/>
        <v>0</v>
      </c>
      <c r="CX511" s="90">
        <f t="shared" si="753"/>
        <v>0</v>
      </c>
      <c r="CY511" s="157">
        <f t="shared" si="754"/>
        <v>0</v>
      </c>
      <c r="CZ511" s="90">
        <f t="shared" si="755"/>
        <v>0</v>
      </c>
      <c r="DA511" s="94" t="str">
        <f>DataEntry!B511</f>
        <v/>
      </c>
      <c r="DB511" s="83">
        <f t="shared" si="756"/>
        <v>0</v>
      </c>
      <c r="DC511" s="83">
        <f t="shared" si="757"/>
        <v>0</v>
      </c>
      <c r="DD511" s="145" t="str">
        <f t="shared" si="809"/>
        <v/>
      </c>
      <c r="DE511" s="145" t="str">
        <f t="shared" si="810"/>
        <v/>
      </c>
      <c r="DF511" s="145" t="str">
        <f t="shared" si="811"/>
        <v/>
      </c>
      <c r="DG511" s="145" t="str">
        <f t="shared" si="812"/>
        <v/>
      </c>
      <c r="DH511" s="145" t="str">
        <f t="shared" si="813"/>
        <v/>
      </c>
      <c r="DI511" s="145" t="str">
        <f t="shared" si="814"/>
        <v/>
      </c>
      <c r="DJ511" s="83">
        <f t="shared" si="815"/>
        <v>0</v>
      </c>
      <c r="DK511" s="83">
        <f t="shared" si="816"/>
        <v>0</v>
      </c>
      <c r="DL511" s="84" t="str">
        <f t="shared" si="817"/>
        <v/>
      </c>
      <c r="DM511" s="14" t="str">
        <f t="shared" si="818"/>
        <v/>
      </c>
      <c r="DN511" s="87">
        <f>IFERROR(DO511*(1-DCFactor)+Results!DP511*DCFactor,"")</f>
        <v>0.2762705882352941</v>
      </c>
      <c r="DO511" s="87">
        <f>(DFactor*Rounds*Number/2+SUM(BV$3:BV499))/(Rounds*Number/2+COUNT(BV$3:BV499))</f>
        <v>0.2656470588235294</v>
      </c>
      <c r="DP511" s="87">
        <f t="shared" si="758"/>
        <v>0.29599999999999999</v>
      </c>
      <c r="DQ511" s="84">
        <f t="shared" si="759"/>
        <v>0</v>
      </c>
      <c r="DR511" s="84">
        <f t="shared" si="760"/>
        <v>0</v>
      </c>
      <c r="DS511" s="87">
        <f t="shared" si="761"/>
        <v>0.33666666666666667</v>
      </c>
      <c r="DT511" s="87">
        <f t="shared" si="762"/>
        <v>0.33666666666666667</v>
      </c>
      <c r="DU511" s="87" t="str">
        <f t="shared" si="763"/>
        <v/>
      </c>
      <c r="DV511" s="86" t="str">
        <f t="shared" si="819"/>
        <v/>
      </c>
      <c r="DW511" s="86" t="str">
        <f t="shared" si="820"/>
        <v/>
      </c>
    </row>
    <row r="512" spans="1:127" x14ac:dyDescent="0.25">
      <c r="A512" s="69">
        <v>510</v>
      </c>
      <c r="B512" s="70" t="str">
        <f>DataEntry!C512</f>
        <v/>
      </c>
      <c r="C512" s="71">
        <f>COUNTIF(D$2:D512,D512)+COUNTIF(G$2:G512,D512)</f>
        <v>408</v>
      </c>
      <c r="D512" s="72" t="str">
        <f t="shared" si="721"/>
        <v/>
      </c>
      <c r="E512" s="70" t="str">
        <f>DataEntry!E512</f>
        <v/>
      </c>
      <c r="F512" s="71">
        <f>COUNTIF(D$2:D512,G512)+COUNTIF(G$2:G512,G512)</f>
        <v>408</v>
      </c>
      <c r="G512" s="72" t="str">
        <f t="shared" si="722"/>
        <v/>
      </c>
      <c r="H512" s="73" t="str">
        <f>DataEntry!G512</f>
        <v/>
      </c>
      <c r="I512" s="73" t="str">
        <f>DataEntry!H512</f>
        <v/>
      </c>
      <c r="J512" s="158" t="str">
        <f t="shared" ref="J512:J554" si="822">IF(OR(H512="",H512="P"),"",IF(H512&gt;I512,1,IF(H512=I512,2,3)))</f>
        <v/>
      </c>
      <c r="K512" s="156">
        <f t="shared" si="723"/>
        <v>0</v>
      </c>
      <c r="L512" s="224" t="str">
        <f t="shared" si="724"/>
        <v/>
      </c>
      <c r="M512" s="224" t="str">
        <f t="shared" si="725"/>
        <v/>
      </c>
      <c r="N512" s="236" t="str">
        <f t="shared" si="764"/>
        <v/>
      </c>
      <c r="O512" s="22" t="str">
        <f t="shared" si="765"/>
        <v>TG408</v>
      </c>
      <c r="P512" s="248" t="str">
        <f t="shared" si="726"/>
        <v/>
      </c>
      <c r="Q512" s="22" t="str">
        <f t="shared" si="766"/>
        <v>TG408</v>
      </c>
      <c r="R512" s="248" t="str">
        <f t="shared" si="727"/>
        <v/>
      </c>
      <c r="S512" s="74">
        <f t="shared" si="767"/>
        <v>0</v>
      </c>
      <c r="T512" s="75">
        <f t="shared" si="768"/>
        <v>0</v>
      </c>
      <c r="U512" s="76">
        <f t="shared" si="769"/>
        <v>0</v>
      </c>
      <c r="V512" s="74">
        <f t="shared" si="770"/>
        <v>0</v>
      </c>
      <c r="W512" s="75">
        <f t="shared" si="771"/>
        <v>0</v>
      </c>
      <c r="X512" s="76">
        <f t="shared" si="772"/>
        <v>0</v>
      </c>
      <c r="Y512" s="74">
        <f t="shared" si="773"/>
        <v>0</v>
      </c>
      <c r="Z512" s="75">
        <f t="shared" si="774"/>
        <v>0</v>
      </c>
      <c r="AA512" s="76">
        <f t="shared" si="775"/>
        <v>0</v>
      </c>
      <c r="AB512" s="74">
        <f t="shared" si="776"/>
        <v>0</v>
      </c>
      <c r="AC512" s="75">
        <f t="shared" si="777"/>
        <v>0</v>
      </c>
      <c r="AD512" s="76">
        <f t="shared" si="778"/>
        <v>0</v>
      </c>
      <c r="AE512" s="74">
        <f t="shared" si="779"/>
        <v>0</v>
      </c>
      <c r="AF512" s="75">
        <f t="shared" si="780"/>
        <v>0</v>
      </c>
      <c r="AG512" s="76">
        <f t="shared" si="781"/>
        <v>0</v>
      </c>
      <c r="AH512" s="74">
        <f t="shared" si="782"/>
        <v>0</v>
      </c>
      <c r="AI512" s="75">
        <f t="shared" si="783"/>
        <v>0</v>
      </c>
      <c r="AJ512" s="76">
        <f t="shared" si="784"/>
        <v>0</v>
      </c>
      <c r="AK512" s="74">
        <f t="shared" si="785"/>
        <v>0</v>
      </c>
      <c r="AL512" s="75">
        <f t="shared" si="786"/>
        <v>0</v>
      </c>
      <c r="AM512" s="76">
        <f t="shared" si="787"/>
        <v>0</v>
      </c>
      <c r="AN512" s="74">
        <f t="shared" si="788"/>
        <v>0</v>
      </c>
      <c r="AO512" s="75">
        <f t="shared" si="789"/>
        <v>0</v>
      </c>
      <c r="AP512" s="76">
        <f t="shared" si="790"/>
        <v>0</v>
      </c>
      <c r="AQ512" s="77" t="str">
        <f t="shared" si="728"/>
        <v/>
      </c>
      <c r="AR512" s="77" t="str">
        <f t="shared" si="791"/>
        <v/>
      </c>
      <c r="AS512" s="78" t="str">
        <f t="shared" si="792"/>
        <v/>
      </c>
      <c r="AT512" s="77" t="str">
        <f t="shared" si="793"/>
        <v/>
      </c>
      <c r="AU512" s="79">
        <f t="shared" si="821"/>
        <v>0.1</v>
      </c>
      <c r="AV512" s="139">
        <f>DataEntry!P512</f>
        <v>0</v>
      </c>
      <c r="AW512" s="80" t="str">
        <f t="shared" si="729"/>
        <v/>
      </c>
      <c r="AX512" s="80" t="str">
        <f t="shared" si="730"/>
        <v/>
      </c>
      <c r="AY512" s="80" t="str">
        <f t="shared" si="731"/>
        <v/>
      </c>
      <c r="AZ512" s="92" t="str">
        <f>DataEntry!I512</f>
        <v/>
      </c>
      <c r="BA512" s="93" t="str">
        <f>DataEntry!J512</f>
        <v/>
      </c>
      <c r="BB512" s="92" t="str">
        <f>DataEntry!K512</f>
        <v/>
      </c>
      <c r="BC512" s="93" t="str">
        <f>DataEntry!L512</f>
        <v/>
      </c>
      <c r="BD512" s="92" t="str">
        <f>DataEntry!M512</f>
        <v/>
      </c>
      <c r="BE512" s="93" t="str">
        <f>DataEntry!N512</f>
        <v/>
      </c>
      <c r="BF512" s="77" t="str">
        <f t="shared" si="794"/>
        <v/>
      </c>
      <c r="BG512" s="77" t="str">
        <f t="shared" si="795"/>
        <v/>
      </c>
      <c r="BH512" s="77" t="str">
        <f t="shared" si="796"/>
        <v/>
      </c>
      <c r="BI512" s="83">
        <f t="shared" si="797"/>
        <v>0</v>
      </c>
      <c r="BJ512" s="83">
        <f t="shared" si="798"/>
        <v>0</v>
      </c>
      <c r="BK512" s="83">
        <f t="shared" si="799"/>
        <v>0</v>
      </c>
      <c r="BL512" s="84" t="str">
        <f t="shared" si="732"/>
        <v/>
      </c>
      <c r="BM512" s="84" t="str">
        <f t="shared" si="733"/>
        <v/>
      </c>
      <c r="BN512" s="85" t="str">
        <f t="shared" si="800"/>
        <v/>
      </c>
      <c r="BO512" s="84" t="str">
        <f t="shared" si="734"/>
        <v/>
      </c>
      <c r="BP512" s="84" t="str">
        <f t="shared" si="735"/>
        <v/>
      </c>
      <c r="BQ512" s="84" t="str">
        <f t="shared" si="736"/>
        <v/>
      </c>
      <c r="BR512" s="84" t="str">
        <f t="shared" si="801"/>
        <v/>
      </c>
      <c r="BS512" s="84" t="str">
        <f t="shared" si="801"/>
        <v/>
      </c>
      <c r="BT512" s="84" t="str">
        <f t="shared" si="801"/>
        <v/>
      </c>
      <c r="BU512" s="86" t="str">
        <f t="shared" si="802"/>
        <v/>
      </c>
      <c r="BV512" s="86" t="str">
        <f t="shared" si="802"/>
        <v/>
      </c>
      <c r="BW512" s="86" t="str">
        <f t="shared" si="802"/>
        <v/>
      </c>
      <c r="BX512" s="86" t="str">
        <f t="shared" si="803"/>
        <v/>
      </c>
      <c r="BY512" s="86" t="str">
        <f t="shared" si="803"/>
        <v/>
      </c>
      <c r="BZ512" s="86" t="str">
        <f t="shared" si="803"/>
        <v/>
      </c>
      <c r="CA512" s="83">
        <f>IF(AND(DataEntry!B512&gt;=ExFrom,DataEntry!B512&lt;=ExTo),0,IF(AR512&lt;DS512,0,DB512))</f>
        <v>0</v>
      </c>
      <c r="CB512" s="83">
        <f>IF(AND(DataEntry!B512&gt;=ExFrom,DataEntry!B512&lt;=ExTo),0,IF(AT512&lt;DT512,0,DC512))</f>
        <v>0</v>
      </c>
      <c r="CC512" s="14" t="str">
        <f t="shared" si="804"/>
        <v/>
      </c>
      <c r="CD512" s="72" t="str">
        <f t="shared" si="737"/>
        <v/>
      </c>
      <c r="CE512" s="87" t="str">
        <f t="shared" si="805"/>
        <v/>
      </c>
      <c r="CF512" s="88">
        <f t="shared" si="806"/>
        <v>0</v>
      </c>
      <c r="CG512" s="88">
        <f t="shared" si="807"/>
        <v>0</v>
      </c>
      <c r="CH512" s="87" t="str">
        <f t="shared" si="808"/>
        <v/>
      </c>
      <c r="CI512" s="89">
        <f t="shared" si="738"/>
        <v>1</v>
      </c>
      <c r="CJ512" s="89">
        <f t="shared" si="739"/>
        <v>1</v>
      </c>
      <c r="CK512" s="157">
        <f t="shared" si="740"/>
        <v>0</v>
      </c>
      <c r="CL512" s="90">
        <f t="shared" si="741"/>
        <v>0</v>
      </c>
      <c r="CM512" s="157">
        <f t="shared" si="742"/>
        <v>0</v>
      </c>
      <c r="CN512" s="90">
        <f t="shared" si="743"/>
        <v>0</v>
      </c>
      <c r="CO512" s="157">
        <f t="shared" si="744"/>
        <v>0</v>
      </c>
      <c r="CP512" s="90">
        <f t="shared" si="745"/>
        <v>0</v>
      </c>
      <c r="CQ512" s="157">
        <f t="shared" si="746"/>
        <v>0</v>
      </c>
      <c r="CR512" s="90">
        <f t="shared" si="747"/>
        <v>0</v>
      </c>
      <c r="CS512" s="157">
        <f t="shared" si="748"/>
        <v>0</v>
      </c>
      <c r="CT512" s="90">
        <f t="shared" si="749"/>
        <v>0</v>
      </c>
      <c r="CU512" s="157">
        <f t="shared" si="750"/>
        <v>0</v>
      </c>
      <c r="CV512" s="90">
        <f t="shared" si="751"/>
        <v>0</v>
      </c>
      <c r="CW512" s="157">
        <f t="shared" si="752"/>
        <v>0</v>
      </c>
      <c r="CX512" s="90">
        <f t="shared" si="753"/>
        <v>0</v>
      </c>
      <c r="CY512" s="157">
        <f t="shared" si="754"/>
        <v>0</v>
      </c>
      <c r="CZ512" s="90">
        <f t="shared" si="755"/>
        <v>0</v>
      </c>
      <c r="DA512" s="94" t="str">
        <f>DataEntry!B512</f>
        <v/>
      </c>
      <c r="DB512" s="83">
        <f t="shared" si="756"/>
        <v>0</v>
      </c>
      <c r="DC512" s="83">
        <f t="shared" si="757"/>
        <v>0</v>
      </c>
      <c r="DD512" s="145" t="str">
        <f t="shared" si="809"/>
        <v/>
      </c>
      <c r="DE512" s="145" t="str">
        <f t="shared" si="810"/>
        <v/>
      </c>
      <c r="DF512" s="145" t="str">
        <f t="shared" si="811"/>
        <v/>
      </c>
      <c r="DG512" s="145" t="str">
        <f t="shared" si="812"/>
        <v/>
      </c>
      <c r="DH512" s="145" t="str">
        <f t="shared" si="813"/>
        <v/>
      </c>
      <c r="DI512" s="145" t="str">
        <f t="shared" si="814"/>
        <v/>
      </c>
      <c r="DJ512" s="83">
        <f t="shared" si="815"/>
        <v>0</v>
      </c>
      <c r="DK512" s="83">
        <f t="shared" si="816"/>
        <v>0</v>
      </c>
      <c r="DL512" s="84" t="str">
        <f t="shared" si="817"/>
        <v/>
      </c>
      <c r="DM512" s="14" t="str">
        <f t="shared" si="818"/>
        <v/>
      </c>
      <c r="DN512" s="87">
        <f>IFERROR(DO512*(1-DCFactor)+Results!DP512*DCFactor,"")</f>
        <v>0.2762705882352941</v>
      </c>
      <c r="DO512" s="87">
        <f>(DFactor*Rounds*Number/2+SUM(BV$3:BV500))/(Rounds*Number/2+COUNT(BV$3:BV500))</f>
        <v>0.2656470588235294</v>
      </c>
      <c r="DP512" s="87">
        <f t="shared" si="758"/>
        <v>0.29599999999999999</v>
      </c>
      <c r="DQ512" s="84">
        <f t="shared" si="759"/>
        <v>0</v>
      </c>
      <c r="DR512" s="84">
        <f t="shared" si="760"/>
        <v>0</v>
      </c>
      <c r="DS512" s="87">
        <f t="shared" si="761"/>
        <v>0.33666666666666667</v>
      </c>
      <c r="DT512" s="87">
        <f t="shared" si="762"/>
        <v>0.33666666666666667</v>
      </c>
      <c r="DU512" s="87" t="str">
        <f t="shared" si="763"/>
        <v/>
      </c>
      <c r="DV512" s="86" t="str">
        <f t="shared" si="819"/>
        <v/>
      </c>
      <c r="DW512" s="86" t="str">
        <f t="shared" si="820"/>
        <v/>
      </c>
    </row>
    <row r="513" spans="1:127" x14ac:dyDescent="0.25">
      <c r="A513" s="69">
        <v>511</v>
      </c>
      <c r="B513" s="70" t="str">
        <f>DataEntry!C513</f>
        <v/>
      </c>
      <c r="C513" s="71">
        <f>COUNTIF(D$2:D513,D513)+COUNTIF(G$2:G513,D513)</f>
        <v>410</v>
      </c>
      <c r="D513" s="72" t="str">
        <f t="shared" si="721"/>
        <v/>
      </c>
      <c r="E513" s="70" t="str">
        <f>DataEntry!E513</f>
        <v/>
      </c>
      <c r="F513" s="71">
        <f>COUNTIF(D$2:D513,G513)+COUNTIF(G$2:G513,G513)</f>
        <v>410</v>
      </c>
      <c r="G513" s="72" t="str">
        <f t="shared" si="722"/>
        <v/>
      </c>
      <c r="H513" s="73" t="str">
        <f>DataEntry!G513</f>
        <v/>
      </c>
      <c r="I513" s="73" t="str">
        <f>DataEntry!H513</f>
        <v/>
      </c>
      <c r="J513" s="158" t="str">
        <f t="shared" si="822"/>
        <v/>
      </c>
      <c r="K513" s="156">
        <f t="shared" si="723"/>
        <v>0</v>
      </c>
      <c r="L513" s="224" t="str">
        <f t="shared" si="724"/>
        <v/>
      </c>
      <c r="M513" s="224" t="str">
        <f t="shared" si="725"/>
        <v/>
      </c>
      <c r="N513" s="236" t="str">
        <f t="shared" si="764"/>
        <v/>
      </c>
      <c r="O513" s="22" t="str">
        <f t="shared" si="765"/>
        <v>TG410</v>
      </c>
      <c r="P513" s="248" t="str">
        <f t="shared" si="726"/>
        <v/>
      </c>
      <c r="Q513" s="22" t="str">
        <f t="shared" si="766"/>
        <v>TG410</v>
      </c>
      <c r="R513" s="248" t="str">
        <f t="shared" si="727"/>
        <v/>
      </c>
      <c r="S513" s="74">
        <f t="shared" si="767"/>
        <v>0</v>
      </c>
      <c r="T513" s="75">
        <f t="shared" si="768"/>
        <v>0</v>
      </c>
      <c r="U513" s="76">
        <f t="shared" si="769"/>
        <v>0</v>
      </c>
      <c r="V513" s="74">
        <f t="shared" si="770"/>
        <v>0</v>
      </c>
      <c r="W513" s="75">
        <f t="shared" si="771"/>
        <v>0</v>
      </c>
      <c r="X513" s="76">
        <f t="shared" si="772"/>
        <v>0</v>
      </c>
      <c r="Y513" s="74">
        <f t="shared" si="773"/>
        <v>0</v>
      </c>
      <c r="Z513" s="75">
        <f t="shared" si="774"/>
        <v>0</v>
      </c>
      <c r="AA513" s="76">
        <f t="shared" si="775"/>
        <v>0</v>
      </c>
      <c r="AB513" s="74">
        <f t="shared" si="776"/>
        <v>0</v>
      </c>
      <c r="AC513" s="75">
        <f t="shared" si="777"/>
        <v>0</v>
      </c>
      <c r="AD513" s="76">
        <f t="shared" si="778"/>
        <v>0</v>
      </c>
      <c r="AE513" s="74">
        <f t="shared" si="779"/>
        <v>0</v>
      </c>
      <c r="AF513" s="75">
        <f t="shared" si="780"/>
        <v>0</v>
      </c>
      <c r="AG513" s="76">
        <f t="shared" si="781"/>
        <v>0</v>
      </c>
      <c r="AH513" s="74">
        <f t="shared" si="782"/>
        <v>0</v>
      </c>
      <c r="AI513" s="75">
        <f t="shared" si="783"/>
        <v>0</v>
      </c>
      <c r="AJ513" s="76">
        <f t="shared" si="784"/>
        <v>0</v>
      </c>
      <c r="AK513" s="74">
        <f t="shared" si="785"/>
        <v>0</v>
      </c>
      <c r="AL513" s="75">
        <f t="shared" si="786"/>
        <v>0</v>
      </c>
      <c r="AM513" s="76">
        <f t="shared" si="787"/>
        <v>0</v>
      </c>
      <c r="AN513" s="74">
        <f t="shared" si="788"/>
        <v>0</v>
      </c>
      <c r="AO513" s="75">
        <f t="shared" si="789"/>
        <v>0</v>
      </c>
      <c r="AP513" s="76">
        <f t="shared" si="790"/>
        <v>0</v>
      </c>
      <c r="AQ513" s="77" t="str">
        <f t="shared" si="728"/>
        <v/>
      </c>
      <c r="AR513" s="77" t="str">
        <f t="shared" si="791"/>
        <v/>
      </c>
      <c r="AS513" s="78" t="str">
        <f t="shared" si="792"/>
        <v/>
      </c>
      <c r="AT513" s="77" t="str">
        <f t="shared" si="793"/>
        <v/>
      </c>
      <c r="AU513" s="79">
        <f t="shared" si="821"/>
        <v>0.1</v>
      </c>
      <c r="AV513" s="139">
        <f>DataEntry!P513</f>
        <v>0</v>
      </c>
      <c r="AW513" s="80" t="str">
        <f t="shared" si="729"/>
        <v/>
      </c>
      <c r="AX513" s="80" t="str">
        <f t="shared" si="730"/>
        <v/>
      </c>
      <c r="AY513" s="80" t="str">
        <f t="shared" si="731"/>
        <v/>
      </c>
      <c r="AZ513" s="92" t="str">
        <f>DataEntry!I513</f>
        <v/>
      </c>
      <c r="BA513" s="93" t="str">
        <f>DataEntry!J513</f>
        <v/>
      </c>
      <c r="BB513" s="92" t="str">
        <f>DataEntry!K513</f>
        <v/>
      </c>
      <c r="BC513" s="93" t="str">
        <f>DataEntry!L513</f>
        <v/>
      </c>
      <c r="BD513" s="92" t="str">
        <f>DataEntry!M513</f>
        <v/>
      </c>
      <c r="BE513" s="93" t="str">
        <f>DataEntry!N513</f>
        <v/>
      </c>
      <c r="BF513" s="77" t="str">
        <f t="shared" si="794"/>
        <v/>
      </c>
      <c r="BG513" s="77" t="str">
        <f t="shared" si="795"/>
        <v/>
      </c>
      <c r="BH513" s="77" t="str">
        <f t="shared" si="796"/>
        <v/>
      </c>
      <c r="BI513" s="83">
        <f t="shared" si="797"/>
        <v>0</v>
      </c>
      <c r="BJ513" s="83">
        <f t="shared" si="798"/>
        <v>0</v>
      </c>
      <c r="BK513" s="83">
        <f t="shared" si="799"/>
        <v>0</v>
      </c>
      <c r="BL513" s="84" t="str">
        <f t="shared" si="732"/>
        <v/>
      </c>
      <c r="BM513" s="84" t="str">
        <f t="shared" si="733"/>
        <v/>
      </c>
      <c r="BN513" s="85" t="str">
        <f t="shared" si="800"/>
        <v/>
      </c>
      <c r="BO513" s="84" t="str">
        <f t="shared" si="734"/>
        <v/>
      </c>
      <c r="BP513" s="84" t="str">
        <f t="shared" si="735"/>
        <v/>
      </c>
      <c r="BQ513" s="84" t="str">
        <f t="shared" si="736"/>
        <v/>
      </c>
      <c r="BR513" s="84" t="str">
        <f t="shared" si="801"/>
        <v/>
      </c>
      <c r="BS513" s="84" t="str">
        <f t="shared" si="801"/>
        <v/>
      </c>
      <c r="BT513" s="84" t="str">
        <f t="shared" si="801"/>
        <v/>
      </c>
      <c r="BU513" s="86" t="str">
        <f t="shared" si="802"/>
        <v/>
      </c>
      <c r="BV513" s="86" t="str">
        <f t="shared" si="802"/>
        <v/>
      </c>
      <c r="BW513" s="86" t="str">
        <f t="shared" si="802"/>
        <v/>
      </c>
      <c r="BX513" s="86" t="str">
        <f t="shared" si="803"/>
        <v/>
      </c>
      <c r="BY513" s="86" t="str">
        <f t="shared" si="803"/>
        <v/>
      </c>
      <c r="BZ513" s="86" t="str">
        <f t="shared" si="803"/>
        <v/>
      </c>
      <c r="CA513" s="83">
        <f>IF(AND(DataEntry!B513&gt;=ExFrom,DataEntry!B513&lt;=ExTo),0,IF(AR513&lt;DS513,0,DB513))</f>
        <v>0</v>
      </c>
      <c r="CB513" s="83">
        <f>IF(AND(DataEntry!B513&gt;=ExFrom,DataEntry!B513&lt;=ExTo),0,IF(AT513&lt;DT513,0,DC513))</f>
        <v>0</v>
      </c>
      <c r="CC513" s="14" t="str">
        <f t="shared" si="804"/>
        <v/>
      </c>
      <c r="CD513" s="72" t="str">
        <f t="shared" si="737"/>
        <v/>
      </c>
      <c r="CE513" s="87" t="str">
        <f t="shared" si="805"/>
        <v/>
      </c>
      <c r="CF513" s="88">
        <f t="shared" si="806"/>
        <v>0</v>
      </c>
      <c r="CG513" s="88">
        <f t="shared" si="807"/>
        <v>0</v>
      </c>
      <c r="CH513" s="87" t="str">
        <f t="shared" si="808"/>
        <v/>
      </c>
      <c r="CI513" s="89">
        <f t="shared" si="738"/>
        <v>1</v>
      </c>
      <c r="CJ513" s="89">
        <f t="shared" si="739"/>
        <v>1</v>
      </c>
      <c r="CK513" s="157">
        <f t="shared" si="740"/>
        <v>0</v>
      </c>
      <c r="CL513" s="90">
        <f t="shared" si="741"/>
        <v>0</v>
      </c>
      <c r="CM513" s="157">
        <f t="shared" si="742"/>
        <v>0</v>
      </c>
      <c r="CN513" s="90">
        <f t="shared" si="743"/>
        <v>0</v>
      </c>
      <c r="CO513" s="157">
        <f t="shared" si="744"/>
        <v>0</v>
      </c>
      <c r="CP513" s="90">
        <f t="shared" si="745"/>
        <v>0</v>
      </c>
      <c r="CQ513" s="157">
        <f t="shared" si="746"/>
        <v>0</v>
      </c>
      <c r="CR513" s="90">
        <f t="shared" si="747"/>
        <v>0</v>
      </c>
      <c r="CS513" s="157">
        <f t="shared" si="748"/>
        <v>0</v>
      </c>
      <c r="CT513" s="90">
        <f t="shared" si="749"/>
        <v>0</v>
      </c>
      <c r="CU513" s="157">
        <f t="shared" si="750"/>
        <v>0</v>
      </c>
      <c r="CV513" s="90">
        <f t="shared" si="751"/>
        <v>0</v>
      </c>
      <c r="CW513" s="157">
        <f t="shared" si="752"/>
        <v>0</v>
      </c>
      <c r="CX513" s="90">
        <f t="shared" si="753"/>
        <v>0</v>
      </c>
      <c r="CY513" s="157">
        <f t="shared" si="754"/>
        <v>0</v>
      </c>
      <c r="CZ513" s="90">
        <f t="shared" si="755"/>
        <v>0</v>
      </c>
      <c r="DA513" s="94" t="str">
        <f>DataEntry!B513</f>
        <v/>
      </c>
      <c r="DB513" s="83">
        <f t="shared" si="756"/>
        <v>0</v>
      </c>
      <c r="DC513" s="83">
        <f t="shared" si="757"/>
        <v>0</v>
      </c>
      <c r="DD513" s="145" t="str">
        <f t="shared" si="809"/>
        <v/>
      </c>
      <c r="DE513" s="145" t="str">
        <f t="shared" si="810"/>
        <v/>
      </c>
      <c r="DF513" s="145" t="str">
        <f t="shared" si="811"/>
        <v/>
      </c>
      <c r="DG513" s="145" t="str">
        <f t="shared" si="812"/>
        <v/>
      </c>
      <c r="DH513" s="145" t="str">
        <f t="shared" si="813"/>
        <v/>
      </c>
      <c r="DI513" s="145" t="str">
        <f t="shared" si="814"/>
        <v/>
      </c>
      <c r="DJ513" s="83">
        <f t="shared" si="815"/>
        <v>0</v>
      </c>
      <c r="DK513" s="83">
        <f t="shared" si="816"/>
        <v>0</v>
      </c>
      <c r="DL513" s="84" t="str">
        <f t="shared" si="817"/>
        <v/>
      </c>
      <c r="DM513" s="14" t="str">
        <f t="shared" si="818"/>
        <v/>
      </c>
      <c r="DN513" s="87">
        <f>IFERROR(DO513*(1-DCFactor)+Results!DP513*DCFactor,"")</f>
        <v>0.2762705882352941</v>
      </c>
      <c r="DO513" s="87">
        <f>(DFactor*Rounds*Number/2+SUM(BV$3:BV501))/(Rounds*Number/2+COUNT(BV$3:BV501))</f>
        <v>0.2656470588235294</v>
      </c>
      <c r="DP513" s="87">
        <f t="shared" si="758"/>
        <v>0.29599999999999999</v>
      </c>
      <c r="DQ513" s="84">
        <f t="shared" si="759"/>
        <v>0</v>
      </c>
      <c r="DR513" s="84">
        <f t="shared" si="760"/>
        <v>0</v>
      </c>
      <c r="DS513" s="87">
        <f t="shared" si="761"/>
        <v>0.33666666666666667</v>
      </c>
      <c r="DT513" s="87">
        <f t="shared" si="762"/>
        <v>0.33666666666666667</v>
      </c>
      <c r="DU513" s="87" t="str">
        <f t="shared" si="763"/>
        <v/>
      </c>
      <c r="DV513" s="86" t="str">
        <f t="shared" si="819"/>
        <v/>
      </c>
      <c r="DW513" s="86" t="str">
        <f t="shared" si="820"/>
        <v/>
      </c>
    </row>
    <row r="514" spans="1:127" x14ac:dyDescent="0.25">
      <c r="A514" s="69">
        <v>512</v>
      </c>
      <c r="B514" s="70" t="str">
        <f>DataEntry!C514</f>
        <v/>
      </c>
      <c r="C514" s="71">
        <f>COUNTIF(D$2:D514,D514)+COUNTIF(G$2:G514,D514)</f>
        <v>412</v>
      </c>
      <c r="D514" s="72" t="str">
        <f t="shared" si="721"/>
        <v/>
      </c>
      <c r="E514" s="70" t="str">
        <f>DataEntry!E514</f>
        <v/>
      </c>
      <c r="F514" s="71">
        <f>COUNTIF(D$2:D514,G514)+COUNTIF(G$2:G514,G514)</f>
        <v>412</v>
      </c>
      <c r="G514" s="72" t="str">
        <f t="shared" si="722"/>
        <v/>
      </c>
      <c r="H514" s="73" t="str">
        <f>DataEntry!G514</f>
        <v/>
      </c>
      <c r="I514" s="73" t="str">
        <f>DataEntry!H514</f>
        <v/>
      </c>
      <c r="J514" s="158" t="str">
        <f t="shared" si="822"/>
        <v/>
      </c>
      <c r="K514" s="156">
        <f t="shared" si="723"/>
        <v>0</v>
      </c>
      <c r="L514" s="224" t="str">
        <f t="shared" si="724"/>
        <v/>
      </c>
      <c r="M514" s="224" t="str">
        <f t="shared" si="725"/>
        <v/>
      </c>
      <c r="N514" s="236" t="str">
        <f t="shared" si="764"/>
        <v/>
      </c>
      <c r="O514" s="22" t="str">
        <f t="shared" si="765"/>
        <v>TG412</v>
      </c>
      <c r="P514" s="248" t="str">
        <f t="shared" si="726"/>
        <v/>
      </c>
      <c r="Q514" s="22" t="str">
        <f t="shared" si="766"/>
        <v>TG412</v>
      </c>
      <c r="R514" s="248" t="str">
        <f t="shared" si="727"/>
        <v/>
      </c>
      <c r="S514" s="74">
        <f t="shared" si="767"/>
        <v>0</v>
      </c>
      <c r="T514" s="75">
        <f t="shared" si="768"/>
        <v>0</v>
      </c>
      <c r="U514" s="76">
        <f t="shared" si="769"/>
        <v>0</v>
      </c>
      <c r="V514" s="74">
        <f t="shared" si="770"/>
        <v>0</v>
      </c>
      <c r="W514" s="75">
        <f t="shared" si="771"/>
        <v>0</v>
      </c>
      <c r="X514" s="76">
        <f t="shared" si="772"/>
        <v>0</v>
      </c>
      <c r="Y514" s="74">
        <f t="shared" si="773"/>
        <v>0</v>
      </c>
      <c r="Z514" s="75">
        <f t="shared" si="774"/>
        <v>0</v>
      </c>
      <c r="AA514" s="76">
        <f t="shared" si="775"/>
        <v>0</v>
      </c>
      <c r="AB514" s="74">
        <f t="shared" si="776"/>
        <v>0</v>
      </c>
      <c r="AC514" s="75">
        <f t="shared" si="777"/>
        <v>0</v>
      </c>
      <c r="AD514" s="76">
        <f t="shared" si="778"/>
        <v>0</v>
      </c>
      <c r="AE514" s="74">
        <f t="shared" si="779"/>
        <v>0</v>
      </c>
      <c r="AF514" s="75">
        <f t="shared" si="780"/>
        <v>0</v>
      </c>
      <c r="AG514" s="76">
        <f t="shared" si="781"/>
        <v>0</v>
      </c>
      <c r="AH514" s="74">
        <f t="shared" si="782"/>
        <v>0</v>
      </c>
      <c r="AI514" s="75">
        <f t="shared" si="783"/>
        <v>0</v>
      </c>
      <c r="AJ514" s="76">
        <f t="shared" si="784"/>
        <v>0</v>
      </c>
      <c r="AK514" s="74">
        <f t="shared" si="785"/>
        <v>0</v>
      </c>
      <c r="AL514" s="75">
        <f t="shared" si="786"/>
        <v>0</v>
      </c>
      <c r="AM514" s="76">
        <f t="shared" si="787"/>
        <v>0</v>
      </c>
      <c r="AN514" s="74">
        <f t="shared" si="788"/>
        <v>0</v>
      </c>
      <c r="AO514" s="75">
        <f t="shared" si="789"/>
        <v>0</v>
      </c>
      <c r="AP514" s="76">
        <f t="shared" si="790"/>
        <v>0</v>
      </c>
      <c r="AQ514" s="77" t="str">
        <f t="shared" si="728"/>
        <v/>
      </c>
      <c r="AR514" s="77" t="str">
        <f t="shared" si="791"/>
        <v/>
      </c>
      <c r="AS514" s="78" t="str">
        <f t="shared" si="792"/>
        <v/>
      </c>
      <c r="AT514" s="77" t="str">
        <f t="shared" si="793"/>
        <v/>
      </c>
      <c r="AU514" s="79">
        <f t="shared" si="821"/>
        <v>0.1</v>
      </c>
      <c r="AV514" s="139">
        <f>DataEntry!P514</f>
        <v>0</v>
      </c>
      <c r="AW514" s="80" t="str">
        <f t="shared" si="729"/>
        <v/>
      </c>
      <c r="AX514" s="80" t="str">
        <f t="shared" si="730"/>
        <v/>
      </c>
      <c r="AY514" s="80" t="str">
        <f t="shared" si="731"/>
        <v/>
      </c>
      <c r="AZ514" s="92" t="str">
        <f>DataEntry!I514</f>
        <v/>
      </c>
      <c r="BA514" s="93" t="str">
        <f>DataEntry!J514</f>
        <v/>
      </c>
      <c r="BB514" s="92" t="str">
        <f>DataEntry!K514</f>
        <v/>
      </c>
      <c r="BC514" s="93" t="str">
        <f>DataEntry!L514</f>
        <v/>
      </c>
      <c r="BD514" s="92" t="str">
        <f>DataEntry!M514</f>
        <v/>
      </c>
      <c r="BE514" s="93" t="str">
        <f>DataEntry!N514</f>
        <v/>
      </c>
      <c r="BF514" s="77" t="str">
        <f t="shared" si="794"/>
        <v/>
      </c>
      <c r="BG514" s="77" t="str">
        <f t="shared" si="795"/>
        <v/>
      </c>
      <c r="BH514" s="77" t="str">
        <f t="shared" si="796"/>
        <v/>
      </c>
      <c r="BI514" s="83">
        <f t="shared" si="797"/>
        <v>0</v>
      </c>
      <c r="BJ514" s="83">
        <f t="shared" si="798"/>
        <v>0</v>
      </c>
      <c r="BK514" s="83">
        <f t="shared" si="799"/>
        <v>0</v>
      </c>
      <c r="BL514" s="84" t="str">
        <f t="shared" si="732"/>
        <v/>
      </c>
      <c r="BM514" s="84" t="str">
        <f t="shared" si="733"/>
        <v/>
      </c>
      <c r="BN514" s="85" t="str">
        <f t="shared" si="800"/>
        <v/>
      </c>
      <c r="BO514" s="84" t="str">
        <f t="shared" si="734"/>
        <v/>
      </c>
      <c r="BP514" s="84" t="str">
        <f t="shared" si="735"/>
        <v/>
      </c>
      <c r="BQ514" s="84" t="str">
        <f t="shared" si="736"/>
        <v/>
      </c>
      <c r="BR514" s="84" t="str">
        <f t="shared" si="801"/>
        <v/>
      </c>
      <c r="BS514" s="84" t="str">
        <f t="shared" si="801"/>
        <v/>
      </c>
      <c r="BT514" s="84" t="str">
        <f t="shared" si="801"/>
        <v/>
      </c>
      <c r="BU514" s="86" t="str">
        <f t="shared" si="802"/>
        <v/>
      </c>
      <c r="BV514" s="86" t="str">
        <f t="shared" si="802"/>
        <v/>
      </c>
      <c r="BW514" s="86" t="str">
        <f t="shared" si="802"/>
        <v/>
      </c>
      <c r="BX514" s="86" t="str">
        <f t="shared" si="803"/>
        <v/>
      </c>
      <c r="BY514" s="86" t="str">
        <f t="shared" si="803"/>
        <v/>
      </c>
      <c r="BZ514" s="86" t="str">
        <f t="shared" si="803"/>
        <v/>
      </c>
      <c r="CA514" s="83">
        <f>IF(AND(DataEntry!B514&gt;=ExFrom,DataEntry!B514&lt;=ExTo),0,IF(AR514&lt;DS514,0,DB514))</f>
        <v>0</v>
      </c>
      <c r="CB514" s="83">
        <f>IF(AND(DataEntry!B514&gt;=ExFrom,DataEntry!B514&lt;=ExTo),0,IF(AT514&lt;DT514,0,DC514))</f>
        <v>0</v>
      </c>
      <c r="CC514" s="14" t="str">
        <f t="shared" si="804"/>
        <v/>
      </c>
      <c r="CD514" s="72" t="str">
        <f t="shared" si="737"/>
        <v/>
      </c>
      <c r="CE514" s="87" t="str">
        <f t="shared" si="805"/>
        <v/>
      </c>
      <c r="CF514" s="88">
        <f t="shared" si="806"/>
        <v>0</v>
      </c>
      <c r="CG514" s="88">
        <f t="shared" si="807"/>
        <v>0</v>
      </c>
      <c r="CH514" s="87" t="str">
        <f t="shared" si="808"/>
        <v/>
      </c>
      <c r="CI514" s="89">
        <f t="shared" si="738"/>
        <v>1</v>
      </c>
      <c r="CJ514" s="89">
        <f t="shared" si="739"/>
        <v>1</v>
      </c>
      <c r="CK514" s="157">
        <f t="shared" si="740"/>
        <v>0</v>
      </c>
      <c r="CL514" s="90">
        <f t="shared" si="741"/>
        <v>0</v>
      </c>
      <c r="CM514" s="157">
        <f t="shared" si="742"/>
        <v>0</v>
      </c>
      <c r="CN514" s="90">
        <f t="shared" si="743"/>
        <v>0</v>
      </c>
      <c r="CO514" s="157">
        <f t="shared" si="744"/>
        <v>0</v>
      </c>
      <c r="CP514" s="90">
        <f t="shared" si="745"/>
        <v>0</v>
      </c>
      <c r="CQ514" s="157">
        <f t="shared" si="746"/>
        <v>0</v>
      </c>
      <c r="CR514" s="90">
        <f t="shared" si="747"/>
        <v>0</v>
      </c>
      <c r="CS514" s="157">
        <f t="shared" si="748"/>
        <v>0</v>
      </c>
      <c r="CT514" s="90">
        <f t="shared" si="749"/>
        <v>0</v>
      </c>
      <c r="CU514" s="157">
        <f t="shared" si="750"/>
        <v>0</v>
      </c>
      <c r="CV514" s="90">
        <f t="shared" si="751"/>
        <v>0</v>
      </c>
      <c r="CW514" s="157">
        <f t="shared" si="752"/>
        <v>0</v>
      </c>
      <c r="CX514" s="90">
        <f t="shared" si="753"/>
        <v>0</v>
      </c>
      <c r="CY514" s="157">
        <f t="shared" si="754"/>
        <v>0</v>
      </c>
      <c r="CZ514" s="90">
        <f t="shared" si="755"/>
        <v>0</v>
      </c>
      <c r="DA514" s="94" t="str">
        <f>DataEntry!B514</f>
        <v/>
      </c>
      <c r="DB514" s="83">
        <f t="shared" si="756"/>
        <v>0</v>
      </c>
      <c r="DC514" s="83">
        <f t="shared" si="757"/>
        <v>0</v>
      </c>
      <c r="DD514" s="145" t="str">
        <f t="shared" si="809"/>
        <v/>
      </c>
      <c r="DE514" s="145" t="str">
        <f t="shared" si="810"/>
        <v/>
      </c>
      <c r="DF514" s="145" t="str">
        <f t="shared" si="811"/>
        <v/>
      </c>
      <c r="DG514" s="145" t="str">
        <f t="shared" si="812"/>
        <v/>
      </c>
      <c r="DH514" s="145" t="str">
        <f t="shared" si="813"/>
        <v/>
      </c>
      <c r="DI514" s="145" t="str">
        <f t="shared" si="814"/>
        <v/>
      </c>
      <c r="DJ514" s="83">
        <f t="shared" si="815"/>
        <v>0</v>
      </c>
      <c r="DK514" s="83">
        <f t="shared" si="816"/>
        <v>0</v>
      </c>
      <c r="DL514" s="84" t="str">
        <f t="shared" si="817"/>
        <v/>
      </c>
      <c r="DM514" s="14" t="str">
        <f t="shared" si="818"/>
        <v/>
      </c>
      <c r="DN514" s="87">
        <f>IFERROR(DO514*(1-DCFactor)+Results!DP514*DCFactor,"")</f>
        <v>0.2762705882352941</v>
      </c>
      <c r="DO514" s="87">
        <f>(DFactor*Rounds*Number/2+SUM(BV$3:BV502))/(Rounds*Number/2+COUNT(BV$3:BV502))</f>
        <v>0.2656470588235294</v>
      </c>
      <c r="DP514" s="87">
        <f t="shared" si="758"/>
        <v>0.29599999999999999</v>
      </c>
      <c r="DQ514" s="84">
        <f t="shared" si="759"/>
        <v>0</v>
      </c>
      <c r="DR514" s="84">
        <f t="shared" si="760"/>
        <v>0</v>
      </c>
      <c r="DS514" s="87">
        <f t="shared" si="761"/>
        <v>0.33666666666666667</v>
      </c>
      <c r="DT514" s="87">
        <f t="shared" si="762"/>
        <v>0.33666666666666667</v>
      </c>
      <c r="DU514" s="87" t="str">
        <f t="shared" si="763"/>
        <v/>
      </c>
      <c r="DV514" s="86" t="str">
        <f t="shared" si="819"/>
        <v/>
      </c>
      <c r="DW514" s="86" t="str">
        <f t="shared" si="820"/>
        <v/>
      </c>
    </row>
    <row r="515" spans="1:127" x14ac:dyDescent="0.25">
      <c r="A515" s="69">
        <v>513</v>
      </c>
      <c r="B515" s="70" t="str">
        <f>DataEntry!C515</f>
        <v/>
      </c>
      <c r="C515" s="71">
        <f>COUNTIF(D$2:D515,D515)+COUNTIF(G$2:G515,D515)</f>
        <v>414</v>
      </c>
      <c r="D515" s="72" t="str">
        <f t="shared" ref="D515:D554" si="823">IFERROR(VLOOKUP(B515,Team,2,FALSE),"")</f>
        <v/>
      </c>
      <c r="E515" s="70" t="str">
        <f>DataEntry!E515</f>
        <v/>
      </c>
      <c r="F515" s="71">
        <f>COUNTIF(D$2:D515,G515)+COUNTIF(G$2:G515,G515)</f>
        <v>414</v>
      </c>
      <c r="G515" s="72" t="str">
        <f t="shared" ref="G515:G554" si="824">IFERROR(VLOOKUP(E515,Team,2,FALSE),"")</f>
        <v/>
      </c>
      <c r="H515" s="73" t="str">
        <f>DataEntry!G515</f>
        <v/>
      </c>
      <c r="I515" s="73" t="str">
        <f>DataEntry!H515</f>
        <v/>
      </c>
      <c r="J515" s="158" t="str">
        <f t="shared" si="822"/>
        <v/>
      </c>
      <c r="K515" s="156">
        <f t="shared" ref="K515:K554" si="825">IFERROR(IF(ABS(H515-I515)&gt;GoalDiff,Bonus,0),0)</f>
        <v>0</v>
      </c>
      <c r="L515" s="224" t="str">
        <f t="shared" ref="L515:L554" si="826">IFERROR(VLOOKUP(B515,Team,3+C515,FALSE)+VLOOKUP(B515,Diff,3+C515,FALSE)/2,"")</f>
        <v/>
      </c>
      <c r="M515" s="224" t="str">
        <f t="shared" ref="M515:M554" si="827">IFERROR(VLOOKUP(E515,Team,3+F515,FALSE)-VLOOKUP(E515,Diff,3+F515,FALSE)/2,"")</f>
        <v/>
      </c>
      <c r="N515" s="236" t="str">
        <f t="shared" si="764"/>
        <v/>
      </c>
      <c r="O515" s="22" t="str">
        <f t="shared" si="765"/>
        <v>TG414</v>
      </c>
      <c r="P515" s="248" t="str">
        <f t="shared" ref="P515:P554" si="828">IF(H515="P",0,IF(J515="","",(KFactor+K515)/KFactor*VLOOKUP(N515,Ratings,J515+2,TRUE)+DQ515-DR515))</f>
        <v/>
      </c>
      <c r="Q515" s="22" t="str">
        <f t="shared" si="766"/>
        <v>TG414</v>
      </c>
      <c r="R515" s="248" t="str">
        <f t="shared" ref="R515:R554" si="829">IF(H515="P",0,IF(J515="","",(KFactor+K515)/KFactor*VLOOKUP(N515,Ratings,J515+5,TRUE)-DQ515+DR515))</f>
        <v/>
      </c>
      <c r="S515" s="74">
        <f t="shared" si="767"/>
        <v>0</v>
      </c>
      <c r="T515" s="75">
        <f t="shared" si="768"/>
        <v>0</v>
      </c>
      <c r="U515" s="76">
        <f t="shared" si="769"/>
        <v>0</v>
      </c>
      <c r="V515" s="74">
        <f t="shared" si="770"/>
        <v>0</v>
      </c>
      <c r="W515" s="75">
        <f t="shared" si="771"/>
        <v>0</v>
      </c>
      <c r="X515" s="76">
        <f t="shared" si="772"/>
        <v>0</v>
      </c>
      <c r="Y515" s="74">
        <f t="shared" si="773"/>
        <v>0</v>
      </c>
      <c r="Z515" s="75">
        <f t="shared" si="774"/>
        <v>0</v>
      </c>
      <c r="AA515" s="76">
        <f t="shared" si="775"/>
        <v>0</v>
      </c>
      <c r="AB515" s="74">
        <f t="shared" si="776"/>
        <v>0</v>
      </c>
      <c r="AC515" s="75">
        <f t="shared" si="777"/>
        <v>0</v>
      </c>
      <c r="AD515" s="76">
        <f t="shared" si="778"/>
        <v>0</v>
      </c>
      <c r="AE515" s="74">
        <f t="shared" si="779"/>
        <v>0</v>
      </c>
      <c r="AF515" s="75">
        <f t="shared" si="780"/>
        <v>0</v>
      </c>
      <c r="AG515" s="76">
        <f t="shared" si="781"/>
        <v>0</v>
      </c>
      <c r="AH515" s="74">
        <f t="shared" si="782"/>
        <v>0</v>
      </c>
      <c r="AI515" s="75">
        <f t="shared" si="783"/>
        <v>0</v>
      </c>
      <c r="AJ515" s="76">
        <f t="shared" si="784"/>
        <v>0</v>
      </c>
      <c r="AK515" s="74">
        <f t="shared" si="785"/>
        <v>0</v>
      </c>
      <c r="AL515" s="75">
        <f t="shared" si="786"/>
        <v>0</v>
      </c>
      <c r="AM515" s="76">
        <f t="shared" si="787"/>
        <v>0</v>
      </c>
      <c r="AN515" s="74">
        <f t="shared" si="788"/>
        <v>0</v>
      </c>
      <c r="AO515" s="75">
        <f t="shared" si="789"/>
        <v>0</v>
      </c>
      <c r="AP515" s="76">
        <f t="shared" si="790"/>
        <v>0</v>
      </c>
      <c r="AQ515" s="77" t="str">
        <f t="shared" ref="AQ515:AQ554" si="830">IFERROR(VLOOKUP($N515,Ratings,2,TRUE),"")</f>
        <v/>
      </c>
      <c r="AR515" s="77" t="str">
        <f t="shared" si="791"/>
        <v/>
      </c>
      <c r="AS515" s="78" t="str">
        <f t="shared" si="792"/>
        <v/>
      </c>
      <c r="AT515" s="77" t="str">
        <f t="shared" si="793"/>
        <v/>
      </c>
      <c r="AU515" s="79">
        <f t="shared" si="821"/>
        <v>0.1</v>
      </c>
      <c r="AV515" s="139">
        <f>DataEntry!P515</f>
        <v>0</v>
      </c>
      <c r="AW515" s="80" t="str">
        <f t="shared" ref="AW515:AW554" si="831">IFERROR(VLOOKUP(1/AR515,Odds,5,TRUE),"")</f>
        <v/>
      </c>
      <c r="AX515" s="80" t="str">
        <f t="shared" ref="AX515:AX554" si="832">IFERROR(VLOOKUP(1/AS515,Odds,5,TRUE),"")</f>
        <v/>
      </c>
      <c r="AY515" s="80" t="str">
        <f t="shared" ref="AY515:AY554" si="833">IFERROR(VLOOKUP(1/AT515,Odds,5,TRUE),"")</f>
        <v/>
      </c>
      <c r="AZ515" s="92" t="str">
        <f>DataEntry!I515</f>
        <v/>
      </c>
      <c r="BA515" s="93" t="str">
        <f>DataEntry!J515</f>
        <v/>
      </c>
      <c r="BB515" s="92" t="str">
        <f>DataEntry!K515</f>
        <v/>
      </c>
      <c r="BC515" s="93" t="str">
        <f>DataEntry!L515</f>
        <v/>
      </c>
      <c r="BD515" s="92" t="str">
        <f>DataEntry!M515</f>
        <v/>
      </c>
      <c r="BE515" s="93" t="str">
        <f>DataEntry!N515</f>
        <v/>
      </c>
      <c r="BF515" s="77" t="str">
        <f t="shared" si="794"/>
        <v/>
      </c>
      <c r="BG515" s="77" t="str">
        <f t="shared" si="795"/>
        <v/>
      </c>
      <c r="BH515" s="77" t="str">
        <f t="shared" si="796"/>
        <v/>
      </c>
      <c r="BI515" s="83">
        <f t="shared" si="797"/>
        <v>0</v>
      </c>
      <c r="BJ515" s="83">
        <f t="shared" si="798"/>
        <v>0</v>
      </c>
      <c r="BK515" s="83">
        <f t="shared" si="799"/>
        <v>0</v>
      </c>
      <c r="BL515" s="84" t="str">
        <f t="shared" ref="BL515:BL554" si="834">IFERROR(IF(J515="","",AR515*BI515+AS515*BJ515+AT515*BK515),"")</f>
        <v/>
      </c>
      <c r="BM515" s="84" t="str">
        <f t="shared" ref="BM515:BM554" si="835">IFERROR(IF(J515="","",BF515*BI515+BG515*BJ515+BH515*BK515),"")</f>
        <v/>
      </c>
      <c r="BN515" s="85" t="str">
        <f t="shared" si="800"/>
        <v/>
      </c>
      <c r="BO515" s="84" t="str">
        <f t="shared" ref="BO515:BO554" si="836">IF(AND(SUM($BI515:$BK515)=1,SUM($AR515:$AT515)=1),AR515,"")</f>
        <v/>
      </c>
      <c r="BP515" s="84" t="str">
        <f t="shared" ref="BP515:BP554" si="837">IF(AND(SUM($BI515:$BK515)=1,SUM($AR515:$AT515)=1),AS515,"")</f>
        <v/>
      </c>
      <c r="BQ515" s="84" t="str">
        <f t="shared" ref="BQ515:BQ554" si="838">IF(AND(SUM($BI515:$BK515)=1,SUM($AR515:$AT515)=1),AT515,"")</f>
        <v/>
      </c>
      <c r="BR515" s="84" t="str">
        <f t="shared" si="801"/>
        <v/>
      </c>
      <c r="BS515" s="84" t="str">
        <f t="shared" si="801"/>
        <v/>
      </c>
      <c r="BT515" s="84" t="str">
        <f t="shared" si="801"/>
        <v/>
      </c>
      <c r="BU515" s="86" t="str">
        <f t="shared" si="802"/>
        <v/>
      </c>
      <c r="BV515" s="86" t="str">
        <f t="shared" si="802"/>
        <v/>
      </c>
      <c r="BW515" s="86" t="str">
        <f t="shared" si="802"/>
        <v/>
      </c>
      <c r="BX515" s="86" t="str">
        <f t="shared" si="803"/>
        <v/>
      </c>
      <c r="BY515" s="86" t="str">
        <f t="shared" si="803"/>
        <v/>
      </c>
      <c r="BZ515" s="86" t="str">
        <f t="shared" si="803"/>
        <v/>
      </c>
      <c r="CA515" s="83">
        <f>IF(AND(DataEntry!B515&gt;=ExFrom,DataEntry!B515&lt;=ExTo),0,IF(AR515&lt;DS515,0,DB515))</f>
        <v>0</v>
      </c>
      <c r="CB515" s="83">
        <f>IF(AND(DataEntry!B515&gt;=ExFrom,DataEntry!B515&lt;=ExTo),0,IF(AT515&lt;DT515,0,DC515))</f>
        <v>0</v>
      </c>
      <c r="CC515" s="14" t="str">
        <f t="shared" si="804"/>
        <v/>
      </c>
      <c r="CD515" s="72" t="str">
        <f t="shared" ref="CD515:CD554" si="839">IF(CA515&gt;0,D515,IF(CB515&gt;0,G515,""))</f>
        <v/>
      </c>
      <c r="CE515" s="87" t="str">
        <f t="shared" si="805"/>
        <v/>
      </c>
      <c r="CF515" s="88">
        <f t="shared" si="806"/>
        <v>0</v>
      </c>
      <c r="CG515" s="88">
        <f t="shared" si="807"/>
        <v>0</v>
      </c>
      <c r="CH515" s="87" t="str">
        <f t="shared" si="808"/>
        <v/>
      </c>
      <c r="CI515" s="89">
        <f t="shared" ref="CI515:CI554" si="840">IF(OR(AND(CD515=D515,N515&gt;0),AND(CD515=G515,N515&lt;=0)),1,0)</f>
        <v>1</v>
      </c>
      <c r="CJ515" s="89">
        <f t="shared" ref="CJ515:CJ554" si="841">IF(OR(AND(CD515=D515,N515&lt;=0),AND(CD515=G515,N515&gt;0)),1,0)</f>
        <v>1</v>
      </c>
      <c r="CK515" s="157">
        <f t="shared" ref="CK515:CK554" si="842">IFERROR(SUM($S515:$U515)*$CC515*$CI515,0)</f>
        <v>0</v>
      </c>
      <c r="CL515" s="90">
        <f t="shared" ref="CL515:CL554" si="843">IFERROR(SUM($S515:$U515)*$CC515*$CJ515,0)</f>
        <v>0</v>
      </c>
      <c r="CM515" s="157">
        <f t="shared" ref="CM515:CM554" si="844">IFERROR(SUM($V515:$X515)*$CC515*$CI515,0)</f>
        <v>0</v>
      </c>
      <c r="CN515" s="90">
        <f t="shared" ref="CN515:CN554" si="845">IFERROR(SUM($V515:$X515)*$CC515*$CJ515,0)</f>
        <v>0</v>
      </c>
      <c r="CO515" s="157">
        <f t="shared" ref="CO515:CO554" si="846">IFERROR(SUM($Y515:$AA515)*$CC515*$CI515,0)</f>
        <v>0</v>
      </c>
      <c r="CP515" s="90">
        <f t="shared" ref="CP515:CP554" si="847">IFERROR(SUM($Y515:$AA515)*$CC515*$CJ515,0)</f>
        <v>0</v>
      </c>
      <c r="CQ515" s="157">
        <f t="shared" ref="CQ515:CQ554" si="848">IFERROR(SUM($AB515:$AD515)*$CC515*$CI515,0)</f>
        <v>0</v>
      </c>
      <c r="CR515" s="90">
        <f t="shared" ref="CR515:CR554" si="849">IFERROR(SUM($AB515:$AD515)*$CC515*$CJ515,0)</f>
        <v>0</v>
      </c>
      <c r="CS515" s="157">
        <f t="shared" ref="CS515:CS554" si="850">IFERROR(SUM($AE515:$AG515)*$CC515*$CI515,0)</f>
        <v>0</v>
      </c>
      <c r="CT515" s="90">
        <f t="shared" ref="CT515:CT554" si="851">IFERROR(SUM($AE515:$AG515)*$CC515*$CJ515,0)</f>
        <v>0</v>
      </c>
      <c r="CU515" s="157">
        <f t="shared" ref="CU515:CU554" si="852">IFERROR(SUM($AH515:$AJ515)*$CC515*$CI515,0)</f>
        <v>0</v>
      </c>
      <c r="CV515" s="90">
        <f t="shared" ref="CV515:CV554" si="853">IFERROR(SUM($AH515:$AJ515)*$CC515*$CJ515,0)</f>
        <v>0</v>
      </c>
      <c r="CW515" s="157">
        <f t="shared" ref="CW515:CW554" si="854">IFERROR(SUM($AK515:$AM515)*$CC515*$CI515,0)</f>
        <v>0</v>
      </c>
      <c r="CX515" s="90">
        <f t="shared" ref="CX515:CX554" si="855">IFERROR(SUM($AK515:$AM515)*$CC515*$CJ515,0)</f>
        <v>0</v>
      </c>
      <c r="CY515" s="157">
        <f t="shared" ref="CY515:CY554" si="856">IFERROR(SUM($AN515:$AP515)*$CC515*$CI515,0)</f>
        <v>0</v>
      </c>
      <c r="CZ515" s="90">
        <f t="shared" ref="CZ515:CZ554" si="857">IFERROR(SUM($AN515:$AP515)*$CC515*$CJ515,0)</f>
        <v>0</v>
      </c>
      <c r="DA515" s="94" t="str">
        <f>DataEntry!B515</f>
        <v/>
      </c>
      <c r="DB515" s="83">
        <f t="shared" ref="DB515:DB554" si="858">IFERROR(IF(AND(C515&gt;Start,F515&gt;Start,C515&lt;=(Rounds-End),F515&lt;=(Rounds-End)),IF(CF515&gt;AU515,ROUND(AR515*Stake,0),0),0),0)</f>
        <v>0</v>
      </c>
      <c r="DC515" s="83">
        <f t="shared" ref="DC515:DC554" si="859">IFERROR(IF(AND(C515&gt;Start,F515&gt;Start,C515&lt;=(Rounds-End),F515&lt;=(Rounds-End)),IF(CG515&gt;AU515,ROUND(AT515*Stake,0),0),0),0)</f>
        <v>0</v>
      </c>
      <c r="DD515" s="145" t="str">
        <f t="shared" si="809"/>
        <v/>
      </c>
      <c r="DE515" s="145" t="str">
        <f t="shared" si="810"/>
        <v/>
      </c>
      <c r="DF515" s="145" t="str">
        <f t="shared" si="811"/>
        <v/>
      </c>
      <c r="DG515" s="145" t="str">
        <f t="shared" si="812"/>
        <v/>
      </c>
      <c r="DH515" s="145" t="str">
        <f t="shared" si="813"/>
        <v/>
      </c>
      <c r="DI515" s="145" t="str">
        <f t="shared" si="814"/>
        <v/>
      </c>
      <c r="DJ515" s="83">
        <f t="shared" si="815"/>
        <v>0</v>
      </c>
      <c r="DK515" s="83">
        <f t="shared" si="816"/>
        <v>0</v>
      </c>
      <c r="DL515" s="84" t="str">
        <f t="shared" si="817"/>
        <v/>
      </c>
      <c r="DM515" s="14" t="str">
        <f t="shared" si="818"/>
        <v/>
      </c>
      <c r="DN515" s="87">
        <f>IFERROR(DO515*(1-DCFactor)+Results!DP515*DCFactor,"")</f>
        <v>0.2762705882352941</v>
      </c>
      <c r="DO515" s="87">
        <f>(DFactor*Rounds*Number/2+SUM(BV$3:BV503))/(Rounds*Number/2+COUNT(BV$3:BV503))</f>
        <v>0.2656470588235294</v>
      </c>
      <c r="DP515" s="87">
        <f t="shared" ref="DP515:DP554" si="860">IFERROR((VLOOKUP(B515,Drawx,3+C515,FALSE)+VLOOKUP(E515,Drawx,3+F515,FALSE))/(Rounds*2+C515+F515-2),DFactor)</f>
        <v>0.29599999999999999</v>
      </c>
      <c r="DQ515" s="84">
        <f t="shared" ref="DQ515:DQ554" si="861">IF(AND(CG515&gt;0.05,J515=1),(1-AR515)*Knowledge*CG515/0.15,0)</f>
        <v>0</v>
      </c>
      <c r="DR515" s="84">
        <f t="shared" ref="DR515:DR554" si="862">IF(AND(CF515&gt;0.05,J515=3),(1-AT515)*Knowledge*CF515/0.15,0)</f>
        <v>0</v>
      </c>
      <c r="DS515" s="87">
        <f t="shared" ref="DS515:DS554" si="863">LongHome*(1-((CF515-Risk)*Wiggle))</f>
        <v>0.33666666666666667</v>
      </c>
      <c r="DT515" s="87">
        <f t="shared" ref="DT515:DT554" si="864">LongAway*(1-((CG515-Risk)*Wiggle))</f>
        <v>0.33666666666666667</v>
      </c>
      <c r="DU515" s="87" t="str">
        <f t="shared" ref="DU515:DU554" si="865">IFERROR(IF(AND(Book="Book",BG515&lt;1),BG515,DN515+(-6.04612949+0.78738433*ABS(N515)-0.00594709*ABS(N515)^2+0.00000768*ABS(N515)^3)/1000),"")</f>
        <v/>
      </c>
      <c r="DV515" s="86" t="str">
        <f t="shared" si="819"/>
        <v/>
      </c>
      <c r="DW515" s="86" t="str">
        <f t="shared" si="820"/>
        <v/>
      </c>
    </row>
    <row r="516" spans="1:127" x14ac:dyDescent="0.25">
      <c r="A516" s="69">
        <v>514</v>
      </c>
      <c r="B516" s="70" t="str">
        <f>DataEntry!C516</f>
        <v/>
      </c>
      <c r="C516" s="71">
        <f>COUNTIF(D$2:D516,D516)+COUNTIF(G$2:G516,D516)</f>
        <v>416</v>
      </c>
      <c r="D516" s="72" t="str">
        <f t="shared" si="823"/>
        <v/>
      </c>
      <c r="E516" s="70" t="str">
        <f>DataEntry!E516</f>
        <v/>
      </c>
      <c r="F516" s="71">
        <f>COUNTIF(D$2:D516,G516)+COUNTIF(G$2:G516,G516)</f>
        <v>416</v>
      </c>
      <c r="G516" s="72" t="str">
        <f t="shared" si="824"/>
        <v/>
      </c>
      <c r="H516" s="73" t="str">
        <f>DataEntry!G516</f>
        <v/>
      </c>
      <c r="I516" s="73" t="str">
        <f>DataEntry!H516</f>
        <v/>
      </c>
      <c r="J516" s="158" t="str">
        <f t="shared" si="822"/>
        <v/>
      </c>
      <c r="K516" s="156">
        <f t="shared" si="825"/>
        <v>0</v>
      </c>
      <c r="L516" s="224" t="str">
        <f t="shared" si="826"/>
        <v/>
      </c>
      <c r="M516" s="224" t="str">
        <f t="shared" si="827"/>
        <v/>
      </c>
      <c r="N516" s="236" t="str">
        <f t="shared" ref="N516:N554" si="866">IFERROR(IF(L516-M516&gt;735,735,IF(L516-M516&lt;-735,-735,L516-M516)),"")</f>
        <v/>
      </c>
      <c r="O516" s="22" t="str">
        <f t="shared" ref="O516:O554" si="867">CONCATENATE("T",B516,"G",C516)</f>
        <v>TG416</v>
      </c>
      <c r="P516" s="248" t="str">
        <f t="shared" si="828"/>
        <v/>
      </c>
      <c r="Q516" s="22" t="str">
        <f t="shared" ref="Q516:Q554" si="868">CONCATENATE("T",E516,"G",F516)</f>
        <v>TG416</v>
      </c>
      <c r="R516" s="248" t="str">
        <f t="shared" si="829"/>
        <v/>
      </c>
      <c r="S516" s="74">
        <f t="shared" ref="S516:S554" si="869">IF(OR(AND($N516&gt;S$2,$N516&lt;=U$2,$J516=1),AND($N516&lt;-S$2,$N516&gt;=-U$2,$J516=3)),1,0)</f>
        <v>0</v>
      </c>
      <c r="T516" s="75">
        <f t="shared" ref="T516:T554" si="870">IF(OR(AND($N516&gt;S$2,$N516&lt;=U$2,$J516=2),AND($N516&lt;-S$2,$N516&gt;=-U$2,$J516=2)),1,0)</f>
        <v>0</v>
      </c>
      <c r="U516" s="76">
        <f t="shared" ref="U516:U554" si="871">IF(OR(AND($N516&gt;S$2,$N516&lt;=U$2,$J516=3),AND($N516&lt;-S$2,$N516&gt;=-U$2,$J516=1)),1,0)</f>
        <v>0</v>
      </c>
      <c r="V516" s="74">
        <f t="shared" ref="V516:V554" si="872">IF(OR(AND($N516&gt;V$2,$N516&lt;=X$2,$J516=1),AND($N516&lt;-V$2,$N516&gt;=-X$2,$J516=3)),1,0)</f>
        <v>0</v>
      </c>
      <c r="W516" s="75">
        <f t="shared" ref="W516:W554" si="873">IF(OR(AND($N516&gt;V$2,$N516&lt;=X$2,$J516=2),AND($N516&lt;-V$2,$N516&gt;=-X$2,$J516=2)),1,0)</f>
        <v>0</v>
      </c>
      <c r="X516" s="76">
        <f t="shared" ref="X516:X554" si="874">IF(OR(AND($N516&gt;V$2,$N516&lt;=X$2,$J516=3),AND($N516&lt;-V$2,$N516&gt;=-X$2,$J516=1)),1,0)</f>
        <v>0</v>
      </c>
      <c r="Y516" s="74">
        <f t="shared" ref="Y516:Y554" si="875">IF(OR(AND($N516&gt;Y$2,$N516&lt;=AA$2,$J516=1),AND($N516&lt;-Y$2,$N516&gt;=-AA$2,$J516=3)),1,0)</f>
        <v>0</v>
      </c>
      <c r="Z516" s="75">
        <f t="shared" ref="Z516:Z554" si="876">IF(OR(AND($N516&gt;Y$2,$N516&lt;=AA$2,$J516=2),AND($N516&lt;-Y$2,$N516&gt;=-AA$2,$J516=2)),1,0)</f>
        <v>0</v>
      </c>
      <c r="AA516" s="76">
        <f t="shared" ref="AA516:AA554" si="877">IF(OR(AND($N516&gt;Y$2,$N516&lt;=AA$2,$J516=3),AND($N516&lt;-Y$2,$N516&gt;=-AA$2,$J516=1)),1,0)</f>
        <v>0</v>
      </c>
      <c r="AB516" s="74">
        <f t="shared" ref="AB516:AB554" si="878">IF(OR(AND($N516&gt;AB$2,$N516&lt;=AD$2,$J516=1),AND($N516&lt;-AB$2,$N516&gt;=-AD$2,$J516=3)),1,0)</f>
        <v>0</v>
      </c>
      <c r="AC516" s="75">
        <f t="shared" ref="AC516:AC554" si="879">IF(OR(AND($N516&gt;AB$2,$N516&lt;=AD$2,$J516=2),AND($N516&lt;-AB$2,$N516&gt;=-AD$2,$J516=2)),1,0)</f>
        <v>0</v>
      </c>
      <c r="AD516" s="76">
        <f t="shared" ref="AD516:AD554" si="880">IF(OR(AND($N516&gt;AB$2,$N516&lt;=AD$2,$J516=3),AND($N516&lt;-AB$2,$N516&gt;=-AD$2,$J516=1)),1,0)</f>
        <v>0</v>
      </c>
      <c r="AE516" s="74">
        <f t="shared" ref="AE516:AE554" si="881">IF(OR(AND($N516&gt;AE$2,$N516&lt;=AG$2,$J516=1),AND($N516&lt;-AE$2,$N516&gt;=-AG$2,$J516=3)),1,0)</f>
        <v>0</v>
      </c>
      <c r="AF516" s="75">
        <f t="shared" ref="AF516:AF554" si="882">IF(OR(AND($N516&gt;AE$2,$N516&lt;=AG$2,$J516=2),AND($N516&lt;-AE$2,$N516&gt;=-AG$2,$J516=2)),1,0)</f>
        <v>0</v>
      </c>
      <c r="AG516" s="76">
        <f t="shared" ref="AG516:AG554" si="883">IF(OR(AND($N516&gt;AE$2,$N516&lt;=AG$2,$J516=3),AND($N516&lt;-AE$2,$N516&gt;=-AG$2,$J516=1)),1,0)</f>
        <v>0</v>
      </c>
      <c r="AH516" s="74">
        <f t="shared" ref="AH516:AH554" si="884">IF(OR(AND($N516&gt;AH$2,$N516&lt;=AJ$2,$J516=1),AND($N516&lt;-AH$2,$N516&gt;=-AJ$2,$J516=3)),1,0)</f>
        <v>0</v>
      </c>
      <c r="AI516" s="75">
        <f t="shared" ref="AI516:AI554" si="885">IF(OR(AND($N516&gt;AH$2,$N516&lt;=AJ$2,$J516=2),AND($N516&lt;-AH$2,$N516&gt;=-AJ$2,$J516=2)),1,0)</f>
        <v>0</v>
      </c>
      <c r="AJ516" s="76">
        <f t="shared" ref="AJ516:AJ554" si="886">IF(OR(AND($N516&gt;AH$2,$N516&lt;=AJ$2,$J516=3),AND($N516&lt;-AH$2,$N516&gt;=-AJ$2,$J516=1)),1,0)</f>
        <v>0</v>
      </c>
      <c r="AK516" s="74">
        <f t="shared" ref="AK516:AK554" si="887">IF(OR(AND($N516&gt;AK$2,$N516&lt;=AM$2,$J516=1),AND($N516&lt;-AK$2,$N516&gt;=-AM$2,$J516=3)),1,0)</f>
        <v>0</v>
      </c>
      <c r="AL516" s="75">
        <f t="shared" ref="AL516:AL554" si="888">IF(OR(AND($N516&gt;AK$2,$N516&lt;=AM$2,$J516=2),AND($N516&lt;-AK$2,$N516&gt;=-AM$2,$J516=2)),1,0)</f>
        <v>0</v>
      </c>
      <c r="AM516" s="76">
        <f t="shared" ref="AM516:AM554" si="889">IF(OR(AND($N516&gt;AK$2,$N516&lt;=AM$2,$J516=3),AND($N516&lt;-AK$2,$N516&gt;=-AM$2,$J516=1)),1,0)</f>
        <v>0</v>
      </c>
      <c r="AN516" s="74">
        <f t="shared" ref="AN516:AN554" si="890">IF(OR(AND($N516&gt;AN$2,$N516&lt;=AP$2,$J516=1),AND($N516&lt;-AN$2,$N516&gt;=-AP$2,$J516=3)),1,0)</f>
        <v>0</v>
      </c>
      <c r="AO516" s="75">
        <f t="shared" ref="AO516:AO554" si="891">IF(OR(AND($N516&gt;AN$2,$N516&lt;=AP$2,$J516=2),AND($N516&lt;-AN$2,$N516&gt;=-AP$2,$J516=2)),1,0)</f>
        <v>0</v>
      </c>
      <c r="AP516" s="76">
        <f t="shared" ref="AP516:AP554" si="892">IF(OR(AND($N516&gt;AN$2,$N516&lt;=AP$2,$J516=3),AND($N516&lt;-AN$2,$N516&gt;=-AP$2,$J516=1)),1,0)</f>
        <v>0</v>
      </c>
      <c r="AQ516" s="77" t="str">
        <f t="shared" si="830"/>
        <v/>
      </c>
      <c r="AR516" s="77" t="str">
        <f t="shared" ref="AR516:AR554" si="893">IFERROR(IF(AQ516-CH516/2&lt;0.01,0.01,AQ516-CH516/2),"")</f>
        <v/>
      </c>
      <c r="AS516" s="78" t="str">
        <f t="shared" ref="AS516:AS554" si="894">IFERROR(IF(J516&gt;0,1-AT516-AR516,""),"")</f>
        <v/>
      </c>
      <c r="AT516" s="77" t="str">
        <f t="shared" ref="AT516:AT554" si="895">IFERROR(IF(1-AR516-CH516&lt;0.01,0.01,1-AR516-CH516),"")</f>
        <v/>
      </c>
      <c r="AU516" s="79">
        <f t="shared" si="821"/>
        <v>0.1</v>
      </c>
      <c r="AV516" s="139">
        <f>DataEntry!P516</f>
        <v>0</v>
      </c>
      <c r="AW516" s="80" t="str">
        <f t="shared" si="831"/>
        <v/>
      </c>
      <c r="AX516" s="80" t="str">
        <f t="shared" si="832"/>
        <v/>
      </c>
      <c r="AY516" s="80" t="str">
        <f t="shared" si="833"/>
        <v/>
      </c>
      <c r="AZ516" s="92" t="str">
        <f>DataEntry!I516</f>
        <v/>
      </c>
      <c r="BA516" s="93" t="str">
        <f>DataEntry!J516</f>
        <v/>
      </c>
      <c r="BB516" s="92" t="str">
        <f>DataEntry!K516</f>
        <v/>
      </c>
      <c r="BC516" s="93" t="str">
        <f>DataEntry!L516</f>
        <v/>
      </c>
      <c r="BD516" s="92" t="str">
        <f>DataEntry!M516</f>
        <v/>
      </c>
      <c r="BE516" s="93" t="str">
        <f>DataEntry!N516</f>
        <v/>
      </c>
      <c r="BF516" s="77" t="str">
        <f t="shared" ref="BF516:BF554" si="896">IFERROR(BA516/(AZ516+BA516)/(BA516/(AZ516+BA516)+BC516/(BB516+BC516)+BE516/(BD516+BE516)),"")</f>
        <v/>
      </c>
      <c r="BG516" s="77" t="str">
        <f t="shared" ref="BG516:BG554" si="897">IFERROR(BC516/(BB516+BC516)/(BA516/(AZ516+BA516)+BC516/(BB516+BC516)+BE516/(BD516+BE516)),"")</f>
        <v/>
      </c>
      <c r="BH516" s="77" t="str">
        <f t="shared" ref="BH516:BH554" si="898">IFERROR(BE516/(BD516+BE516)/(BA516/(AZ516+BA516)+BC516/(BB516+BC516)+BE516/(BD516+BE516)),"")</f>
        <v/>
      </c>
      <c r="BI516" s="83">
        <f t="shared" ref="BI516:BI554" si="899">IF(J516=1,1,0)</f>
        <v>0</v>
      </c>
      <c r="BJ516" s="83">
        <f t="shared" ref="BJ516:BJ554" si="900">IF(J516=2,1,0)</f>
        <v>0</v>
      </c>
      <c r="BK516" s="83">
        <f t="shared" ref="BK516:BK554" si="901">IF(J516=3,1,0)</f>
        <v>0</v>
      </c>
      <c r="BL516" s="84" t="str">
        <f t="shared" si="834"/>
        <v/>
      </c>
      <c r="BM516" s="84" t="str">
        <f t="shared" si="835"/>
        <v/>
      </c>
      <c r="BN516" s="85" t="str">
        <f t="shared" ref="BN516:BN554" si="902">IFERROR(BL516-BM516,"")</f>
        <v/>
      </c>
      <c r="BO516" s="84" t="str">
        <f t="shared" si="836"/>
        <v/>
      </c>
      <c r="BP516" s="84" t="str">
        <f t="shared" si="837"/>
        <v/>
      </c>
      <c r="BQ516" s="84" t="str">
        <f t="shared" si="838"/>
        <v/>
      </c>
      <c r="BR516" s="84" t="str">
        <f t="shared" ref="BR516:BT554" si="903">IF(AND(SUM($BI516:$BK516)=1,SUM($BF516:$BH516)=1),BF516,"")</f>
        <v/>
      </c>
      <c r="BS516" s="84" t="str">
        <f t="shared" si="903"/>
        <v/>
      </c>
      <c r="BT516" s="84" t="str">
        <f t="shared" si="903"/>
        <v/>
      </c>
      <c r="BU516" s="86" t="str">
        <f t="shared" ref="BU516:BW554" si="904">IF(BO516="","",BI516)</f>
        <v/>
      </c>
      <c r="BV516" s="86" t="str">
        <f t="shared" si="904"/>
        <v/>
      </c>
      <c r="BW516" s="86" t="str">
        <f t="shared" si="904"/>
        <v/>
      </c>
      <c r="BX516" s="86" t="str">
        <f t="shared" ref="BX516:BZ554" si="905">IF(BR516="","",BI516)</f>
        <v/>
      </c>
      <c r="BY516" s="86" t="str">
        <f t="shared" si="905"/>
        <v/>
      </c>
      <c r="BZ516" s="86" t="str">
        <f t="shared" si="905"/>
        <v/>
      </c>
      <c r="CA516" s="83">
        <f>IF(AND(DataEntry!B516&gt;=ExFrom,DataEntry!B516&lt;=ExTo),0,IF(AR516&lt;DS516,0,DB516))</f>
        <v>0</v>
      </c>
      <c r="CB516" s="83">
        <f>IF(AND(DataEntry!B516&gt;=ExFrom,DataEntry!B516&lt;=ExTo),0,IF(AT516&lt;DT516,0,DC516))</f>
        <v>0</v>
      </c>
      <c r="CC516" s="14" t="str">
        <f t="shared" ref="CC516:CC554" si="906">IFERROR(ROUND((CA516*(AZ516+BA516)/BA516*BX516-CA516)+(CB516*(BD516+BE516)/BE516*BZ516-CB516),2),"")</f>
        <v/>
      </c>
      <c r="CD516" s="72" t="str">
        <f t="shared" si="839"/>
        <v/>
      </c>
      <c r="CE516" s="87" t="str">
        <f t="shared" ref="CE516:CE554" si="907">IFERROR(BA516/(AZ516+BA516)+BC516/(BB516+BC516)+BE516/(BD516+BE516)-1,"")</f>
        <v/>
      </c>
      <c r="CF516" s="88">
        <f t="shared" ref="CF516:CF554" si="908">IFERROR((1+AR516)*0.5*(AR516*(AZ516+BA516)/BA516-1),0)</f>
        <v>0</v>
      </c>
      <c r="CG516" s="88">
        <f t="shared" ref="CG516:CG554" si="909">IFERROR((1+AT516)*0.5*(AT516*(BD516+BE516)/BE516-1),0)</f>
        <v>0</v>
      </c>
      <c r="CH516" s="87" t="str">
        <f t="shared" ref="CH516:CH554" si="910">IF(DU516&lt;0.01,0.01,DU516)</f>
        <v/>
      </c>
      <c r="CI516" s="89">
        <f t="shared" si="840"/>
        <v>1</v>
      </c>
      <c r="CJ516" s="89">
        <f t="shared" si="841"/>
        <v>1</v>
      </c>
      <c r="CK516" s="157">
        <f t="shared" si="842"/>
        <v>0</v>
      </c>
      <c r="CL516" s="90">
        <f t="shared" si="843"/>
        <v>0</v>
      </c>
      <c r="CM516" s="157">
        <f t="shared" si="844"/>
        <v>0</v>
      </c>
      <c r="CN516" s="90">
        <f t="shared" si="845"/>
        <v>0</v>
      </c>
      <c r="CO516" s="157">
        <f t="shared" si="846"/>
        <v>0</v>
      </c>
      <c r="CP516" s="90">
        <f t="shared" si="847"/>
        <v>0</v>
      </c>
      <c r="CQ516" s="157">
        <f t="shared" si="848"/>
        <v>0</v>
      </c>
      <c r="CR516" s="90">
        <f t="shared" si="849"/>
        <v>0</v>
      </c>
      <c r="CS516" s="157">
        <f t="shared" si="850"/>
        <v>0</v>
      </c>
      <c r="CT516" s="90">
        <f t="shared" si="851"/>
        <v>0</v>
      </c>
      <c r="CU516" s="157">
        <f t="shared" si="852"/>
        <v>0</v>
      </c>
      <c r="CV516" s="90">
        <f t="shared" si="853"/>
        <v>0</v>
      </c>
      <c r="CW516" s="157">
        <f t="shared" si="854"/>
        <v>0</v>
      </c>
      <c r="CX516" s="90">
        <f t="shared" si="855"/>
        <v>0</v>
      </c>
      <c r="CY516" s="157">
        <f t="shared" si="856"/>
        <v>0</v>
      </c>
      <c r="CZ516" s="90">
        <f t="shared" si="857"/>
        <v>0</v>
      </c>
      <c r="DA516" s="94" t="str">
        <f>DataEntry!B516</f>
        <v/>
      </c>
      <c r="DB516" s="83">
        <f t="shared" si="858"/>
        <v>0</v>
      </c>
      <c r="DC516" s="83">
        <f t="shared" si="859"/>
        <v>0</v>
      </c>
      <c r="DD516" s="145" t="str">
        <f t="shared" ref="DD516:DD554" si="911">IFERROR(CHOOSE($J516,$B516,"",""),"")</f>
        <v/>
      </c>
      <c r="DE516" s="145" t="str">
        <f t="shared" ref="DE516:DE554" si="912">IFERROR(CHOOSE($J516,"",$B516,""),"")</f>
        <v/>
      </c>
      <c r="DF516" s="145" t="str">
        <f t="shared" ref="DF516:DF554" si="913">IFERROR(CHOOSE($J516,"","",$B516),"")</f>
        <v/>
      </c>
      <c r="DG516" s="145" t="str">
        <f t="shared" ref="DG516:DG554" si="914">IFERROR(CHOOSE($J516,"","",$E516),"")</f>
        <v/>
      </c>
      <c r="DH516" s="145" t="str">
        <f t="shared" ref="DH516:DH554" si="915">IFERROR(CHOOSE($J516,"",$E516,""),"")</f>
        <v/>
      </c>
      <c r="DI516" s="145" t="str">
        <f t="shared" ref="DI516:DI554" si="916">IFERROR(CHOOSE($J516,$E516,"",""),"")</f>
        <v/>
      </c>
      <c r="DJ516" s="83">
        <f t="shared" ref="DJ516:DJ554" si="917">IF(J516="",0,CA516)</f>
        <v>0</v>
      </c>
      <c r="DK516" s="83">
        <f t="shared" ref="DK516:DK554" si="918">IF(J516="",0,CB516)</f>
        <v>0</v>
      </c>
      <c r="DL516" s="84" t="str">
        <f t="shared" ref="DL516:DL554" si="919">IFERROR(ROUND((CA516+CB516)/(BB516/BC516),2),"")</f>
        <v/>
      </c>
      <c r="DM516" s="14" t="str">
        <f t="shared" ref="DM516:DM554" si="920">IFERROR(ROUND((DL516*(BB516+BC516)/BC516*BY516-DL516),2),"")</f>
        <v/>
      </c>
      <c r="DN516" s="87">
        <f>IFERROR(DO516*(1-DCFactor)+Results!DP516*DCFactor,"")</f>
        <v>0.2762705882352941</v>
      </c>
      <c r="DO516" s="87">
        <f>(DFactor*Rounds*Number/2+SUM(BV$3:BV504))/(Rounds*Number/2+COUNT(BV$3:BV504))</f>
        <v>0.2656470588235294</v>
      </c>
      <c r="DP516" s="87">
        <f t="shared" si="860"/>
        <v>0.29599999999999999</v>
      </c>
      <c r="DQ516" s="84">
        <f t="shared" si="861"/>
        <v>0</v>
      </c>
      <c r="DR516" s="84">
        <f t="shared" si="862"/>
        <v>0</v>
      </c>
      <c r="DS516" s="87">
        <f t="shared" si="863"/>
        <v>0.33666666666666667</v>
      </c>
      <c r="DT516" s="87">
        <f t="shared" si="864"/>
        <v>0.33666666666666667</v>
      </c>
      <c r="DU516" s="87" t="str">
        <f t="shared" si="865"/>
        <v/>
      </c>
      <c r="DV516" s="86" t="str">
        <f t="shared" ref="DV516:DV554" si="921">IFERROR(H516-I516,"")</f>
        <v/>
      </c>
      <c r="DW516" s="86" t="str">
        <f t="shared" ref="DW516:DW554" si="922">IFERROR(I516-H516,"")</f>
        <v/>
      </c>
    </row>
    <row r="517" spans="1:127" x14ac:dyDescent="0.25">
      <c r="A517" s="69">
        <v>515</v>
      </c>
      <c r="B517" s="70" t="str">
        <f>DataEntry!C517</f>
        <v/>
      </c>
      <c r="C517" s="71">
        <f>COUNTIF(D$2:D517,D517)+COUNTIF(G$2:G517,D517)</f>
        <v>418</v>
      </c>
      <c r="D517" s="72" t="str">
        <f t="shared" si="823"/>
        <v/>
      </c>
      <c r="E517" s="70" t="str">
        <f>DataEntry!E517</f>
        <v/>
      </c>
      <c r="F517" s="71">
        <f>COUNTIF(D$2:D517,G517)+COUNTIF(G$2:G517,G517)</f>
        <v>418</v>
      </c>
      <c r="G517" s="72" t="str">
        <f t="shared" si="824"/>
        <v/>
      </c>
      <c r="H517" s="73" t="str">
        <f>DataEntry!G517</f>
        <v/>
      </c>
      <c r="I517" s="73" t="str">
        <f>DataEntry!H517</f>
        <v/>
      </c>
      <c r="J517" s="158" t="str">
        <f t="shared" si="822"/>
        <v/>
      </c>
      <c r="K517" s="156">
        <f t="shared" si="825"/>
        <v>0</v>
      </c>
      <c r="L517" s="224" t="str">
        <f t="shared" si="826"/>
        <v/>
      </c>
      <c r="M517" s="224" t="str">
        <f t="shared" si="827"/>
        <v/>
      </c>
      <c r="N517" s="236" t="str">
        <f t="shared" si="866"/>
        <v/>
      </c>
      <c r="O517" s="22" t="str">
        <f t="shared" si="867"/>
        <v>TG418</v>
      </c>
      <c r="P517" s="248" t="str">
        <f t="shared" si="828"/>
        <v/>
      </c>
      <c r="Q517" s="22" t="str">
        <f t="shared" si="868"/>
        <v>TG418</v>
      </c>
      <c r="R517" s="248" t="str">
        <f t="shared" si="829"/>
        <v/>
      </c>
      <c r="S517" s="74">
        <f t="shared" si="869"/>
        <v>0</v>
      </c>
      <c r="T517" s="75">
        <f t="shared" si="870"/>
        <v>0</v>
      </c>
      <c r="U517" s="76">
        <f t="shared" si="871"/>
        <v>0</v>
      </c>
      <c r="V517" s="74">
        <f t="shared" si="872"/>
        <v>0</v>
      </c>
      <c r="W517" s="75">
        <f t="shared" si="873"/>
        <v>0</v>
      </c>
      <c r="X517" s="76">
        <f t="shared" si="874"/>
        <v>0</v>
      </c>
      <c r="Y517" s="74">
        <f t="shared" si="875"/>
        <v>0</v>
      </c>
      <c r="Z517" s="75">
        <f t="shared" si="876"/>
        <v>0</v>
      </c>
      <c r="AA517" s="76">
        <f t="shared" si="877"/>
        <v>0</v>
      </c>
      <c r="AB517" s="74">
        <f t="shared" si="878"/>
        <v>0</v>
      </c>
      <c r="AC517" s="75">
        <f t="shared" si="879"/>
        <v>0</v>
      </c>
      <c r="AD517" s="76">
        <f t="shared" si="880"/>
        <v>0</v>
      </c>
      <c r="AE517" s="74">
        <f t="shared" si="881"/>
        <v>0</v>
      </c>
      <c r="AF517" s="75">
        <f t="shared" si="882"/>
        <v>0</v>
      </c>
      <c r="AG517" s="76">
        <f t="shared" si="883"/>
        <v>0</v>
      </c>
      <c r="AH517" s="74">
        <f t="shared" si="884"/>
        <v>0</v>
      </c>
      <c r="AI517" s="75">
        <f t="shared" si="885"/>
        <v>0</v>
      </c>
      <c r="AJ517" s="76">
        <f t="shared" si="886"/>
        <v>0</v>
      </c>
      <c r="AK517" s="74">
        <f t="shared" si="887"/>
        <v>0</v>
      </c>
      <c r="AL517" s="75">
        <f t="shared" si="888"/>
        <v>0</v>
      </c>
      <c r="AM517" s="76">
        <f t="shared" si="889"/>
        <v>0</v>
      </c>
      <c r="AN517" s="74">
        <f t="shared" si="890"/>
        <v>0</v>
      </c>
      <c r="AO517" s="75">
        <f t="shared" si="891"/>
        <v>0</v>
      </c>
      <c r="AP517" s="76">
        <f t="shared" si="892"/>
        <v>0</v>
      </c>
      <c r="AQ517" s="77" t="str">
        <f t="shared" si="830"/>
        <v/>
      </c>
      <c r="AR517" s="77" t="str">
        <f t="shared" si="893"/>
        <v/>
      </c>
      <c r="AS517" s="78" t="str">
        <f t="shared" si="894"/>
        <v/>
      </c>
      <c r="AT517" s="77" t="str">
        <f t="shared" si="895"/>
        <v/>
      </c>
      <c r="AU517" s="79">
        <f t="shared" ref="AU517:AU554" si="923">AU516</f>
        <v>0.1</v>
      </c>
      <c r="AV517" s="139">
        <f>DataEntry!P517</f>
        <v>0</v>
      </c>
      <c r="AW517" s="80" t="str">
        <f t="shared" si="831"/>
        <v/>
      </c>
      <c r="AX517" s="80" t="str">
        <f t="shared" si="832"/>
        <v/>
      </c>
      <c r="AY517" s="80" t="str">
        <f t="shared" si="833"/>
        <v/>
      </c>
      <c r="AZ517" s="92" t="str">
        <f>DataEntry!I517</f>
        <v/>
      </c>
      <c r="BA517" s="93" t="str">
        <f>DataEntry!J517</f>
        <v/>
      </c>
      <c r="BB517" s="92" t="str">
        <f>DataEntry!K517</f>
        <v/>
      </c>
      <c r="BC517" s="93" t="str">
        <f>DataEntry!L517</f>
        <v/>
      </c>
      <c r="BD517" s="92" t="str">
        <f>DataEntry!M517</f>
        <v/>
      </c>
      <c r="BE517" s="93" t="str">
        <f>DataEntry!N517</f>
        <v/>
      </c>
      <c r="BF517" s="77" t="str">
        <f t="shared" si="896"/>
        <v/>
      </c>
      <c r="BG517" s="77" t="str">
        <f t="shared" si="897"/>
        <v/>
      </c>
      <c r="BH517" s="77" t="str">
        <f t="shared" si="898"/>
        <v/>
      </c>
      <c r="BI517" s="83">
        <f t="shared" si="899"/>
        <v>0</v>
      </c>
      <c r="BJ517" s="83">
        <f t="shared" si="900"/>
        <v>0</v>
      </c>
      <c r="BK517" s="83">
        <f t="shared" si="901"/>
        <v>0</v>
      </c>
      <c r="BL517" s="84" t="str">
        <f t="shared" si="834"/>
        <v/>
      </c>
      <c r="BM517" s="84" t="str">
        <f t="shared" si="835"/>
        <v/>
      </c>
      <c r="BN517" s="85" t="str">
        <f t="shared" si="902"/>
        <v/>
      </c>
      <c r="BO517" s="84" t="str">
        <f t="shared" si="836"/>
        <v/>
      </c>
      <c r="BP517" s="84" t="str">
        <f t="shared" si="837"/>
        <v/>
      </c>
      <c r="BQ517" s="84" t="str">
        <f t="shared" si="838"/>
        <v/>
      </c>
      <c r="BR517" s="84" t="str">
        <f t="shared" si="903"/>
        <v/>
      </c>
      <c r="BS517" s="84" t="str">
        <f t="shared" si="903"/>
        <v/>
      </c>
      <c r="BT517" s="84" t="str">
        <f t="shared" si="903"/>
        <v/>
      </c>
      <c r="BU517" s="86" t="str">
        <f t="shared" si="904"/>
        <v/>
      </c>
      <c r="BV517" s="86" t="str">
        <f t="shared" si="904"/>
        <v/>
      </c>
      <c r="BW517" s="86" t="str">
        <f t="shared" si="904"/>
        <v/>
      </c>
      <c r="BX517" s="86" t="str">
        <f t="shared" si="905"/>
        <v/>
      </c>
      <c r="BY517" s="86" t="str">
        <f t="shared" si="905"/>
        <v/>
      </c>
      <c r="BZ517" s="86" t="str">
        <f t="shared" si="905"/>
        <v/>
      </c>
      <c r="CA517" s="83">
        <f>IF(AND(DataEntry!B517&gt;=ExFrom,DataEntry!B517&lt;=ExTo),0,IF(AR517&lt;DS517,0,DB517))</f>
        <v>0</v>
      </c>
      <c r="CB517" s="83">
        <f>IF(AND(DataEntry!B517&gt;=ExFrom,DataEntry!B517&lt;=ExTo),0,IF(AT517&lt;DT517,0,DC517))</f>
        <v>0</v>
      </c>
      <c r="CC517" s="14" t="str">
        <f t="shared" si="906"/>
        <v/>
      </c>
      <c r="CD517" s="72" t="str">
        <f t="shared" si="839"/>
        <v/>
      </c>
      <c r="CE517" s="87" t="str">
        <f t="shared" si="907"/>
        <v/>
      </c>
      <c r="CF517" s="88">
        <f t="shared" si="908"/>
        <v>0</v>
      </c>
      <c r="CG517" s="88">
        <f t="shared" si="909"/>
        <v>0</v>
      </c>
      <c r="CH517" s="87" t="str">
        <f t="shared" si="910"/>
        <v/>
      </c>
      <c r="CI517" s="89">
        <f t="shared" si="840"/>
        <v>1</v>
      </c>
      <c r="CJ517" s="89">
        <f t="shared" si="841"/>
        <v>1</v>
      </c>
      <c r="CK517" s="157">
        <f t="shared" si="842"/>
        <v>0</v>
      </c>
      <c r="CL517" s="90">
        <f t="shared" si="843"/>
        <v>0</v>
      </c>
      <c r="CM517" s="157">
        <f t="shared" si="844"/>
        <v>0</v>
      </c>
      <c r="CN517" s="90">
        <f t="shared" si="845"/>
        <v>0</v>
      </c>
      <c r="CO517" s="157">
        <f t="shared" si="846"/>
        <v>0</v>
      </c>
      <c r="CP517" s="90">
        <f t="shared" si="847"/>
        <v>0</v>
      </c>
      <c r="CQ517" s="157">
        <f t="shared" si="848"/>
        <v>0</v>
      </c>
      <c r="CR517" s="90">
        <f t="shared" si="849"/>
        <v>0</v>
      </c>
      <c r="CS517" s="157">
        <f t="shared" si="850"/>
        <v>0</v>
      </c>
      <c r="CT517" s="90">
        <f t="shared" si="851"/>
        <v>0</v>
      </c>
      <c r="CU517" s="157">
        <f t="shared" si="852"/>
        <v>0</v>
      </c>
      <c r="CV517" s="90">
        <f t="shared" si="853"/>
        <v>0</v>
      </c>
      <c r="CW517" s="157">
        <f t="shared" si="854"/>
        <v>0</v>
      </c>
      <c r="CX517" s="90">
        <f t="shared" si="855"/>
        <v>0</v>
      </c>
      <c r="CY517" s="157">
        <f t="shared" si="856"/>
        <v>0</v>
      </c>
      <c r="CZ517" s="90">
        <f t="shared" si="857"/>
        <v>0</v>
      </c>
      <c r="DA517" s="94" t="str">
        <f>DataEntry!B517</f>
        <v/>
      </c>
      <c r="DB517" s="83">
        <f t="shared" si="858"/>
        <v>0</v>
      </c>
      <c r="DC517" s="83">
        <f t="shared" si="859"/>
        <v>0</v>
      </c>
      <c r="DD517" s="145" t="str">
        <f t="shared" si="911"/>
        <v/>
      </c>
      <c r="DE517" s="145" t="str">
        <f t="shared" si="912"/>
        <v/>
      </c>
      <c r="DF517" s="145" t="str">
        <f t="shared" si="913"/>
        <v/>
      </c>
      <c r="DG517" s="145" t="str">
        <f t="shared" si="914"/>
        <v/>
      </c>
      <c r="DH517" s="145" t="str">
        <f t="shared" si="915"/>
        <v/>
      </c>
      <c r="DI517" s="145" t="str">
        <f t="shared" si="916"/>
        <v/>
      </c>
      <c r="DJ517" s="83">
        <f t="shared" si="917"/>
        <v>0</v>
      </c>
      <c r="DK517" s="83">
        <f t="shared" si="918"/>
        <v>0</v>
      </c>
      <c r="DL517" s="84" t="str">
        <f t="shared" si="919"/>
        <v/>
      </c>
      <c r="DM517" s="14" t="str">
        <f t="shared" si="920"/>
        <v/>
      </c>
      <c r="DN517" s="87">
        <f>IFERROR(DO517*(1-DCFactor)+Results!DP517*DCFactor,"")</f>
        <v>0.2762705882352941</v>
      </c>
      <c r="DO517" s="87">
        <f>(DFactor*Rounds*Number/2+SUM(BV$3:BV505))/(Rounds*Number/2+COUNT(BV$3:BV505))</f>
        <v>0.2656470588235294</v>
      </c>
      <c r="DP517" s="87">
        <f t="shared" si="860"/>
        <v>0.29599999999999999</v>
      </c>
      <c r="DQ517" s="84">
        <f t="shared" si="861"/>
        <v>0</v>
      </c>
      <c r="DR517" s="84">
        <f t="shared" si="862"/>
        <v>0</v>
      </c>
      <c r="DS517" s="87">
        <f t="shared" si="863"/>
        <v>0.33666666666666667</v>
      </c>
      <c r="DT517" s="87">
        <f t="shared" si="864"/>
        <v>0.33666666666666667</v>
      </c>
      <c r="DU517" s="87" t="str">
        <f t="shared" si="865"/>
        <v/>
      </c>
      <c r="DV517" s="86" t="str">
        <f t="shared" si="921"/>
        <v/>
      </c>
      <c r="DW517" s="86" t="str">
        <f t="shared" si="922"/>
        <v/>
      </c>
    </row>
    <row r="518" spans="1:127" x14ac:dyDescent="0.25">
      <c r="A518" s="69">
        <v>516</v>
      </c>
      <c r="B518" s="70" t="str">
        <f>DataEntry!C518</f>
        <v/>
      </c>
      <c r="C518" s="71">
        <f>COUNTIF(D$2:D518,D518)+COUNTIF(G$2:G518,D518)</f>
        <v>420</v>
      </c>
      <c r="D518" s="72" t="str">
        <f t="shared" si="823"/>
        <v/>
      </c>
      <c r="E518" s="70" t="str">
        <f>DataEntry!E518</f>
        <v/>
      </c>
      <c r="F518" s="71">
        <f>COUNTIF(D$2:D518,G518)+COUNTIF(G$2:G518,G518)</f>
        <v>420</v>
      </c>
      <c r="G518" s="72" t="str">
        <f t="shared" si="824"/>
        <v/>
      </c>
      <c r="H518" s="73" t="str">
        <f>DataEntry!G518</f>
        <v/>
      </c>
      <c r="I518" s="73" t="str">
        <f>DataEntry!H518</f>
        <v/>
      </c>
      <c r="J518" s="158" t="str">
        <f t="shared" si="822"/>
        <v/>
      </c>
      <c r="K518" s="156">
        <f t="shared" si="825"/>
        <v>0</v>
      </c>
      <c r="L518" s="224" t="str">
        <f t="shared" si="826"/>
        <v/>
      </c>
      <c r="M518" s="224" t="str">
        <f t="shared" si="827"/>
        <v/>
      </c>
      <c r="N518" s="236" t="str">
        <f t="shared" si="866"/>
        <v/>
      </c>
      <c r="O518" s="22" t="str">
        <f t="shared" si="867"/>
        <v>TG420</v>
      </c>
      <c r="P518" s="248" t="str">
        <f t="shared" si="828"/>
        <v/>
      </c>
      <c r="Q518" s="22" t="str">
        <f t="shared" si="868"/>
        <v>TG420</v>
      </c>
      <c r="R518" s="248" t="str">
        <f t="shared" si="829"/>
        <v/>
      </c>
      <c r="S518" s="74">
        <f t="shared" si="869"/>
        <v>0</v>
      </c>
      <c r="T518" s="75">
        <f t="shared" si="870"/>
        <v>0</v>
      </c>
      <c r="U518" s="76">
        <f t="shared" si="871"/>
        <v>0</v>
      </c>
      <c r="V518" s="74">
        <f t="shared" si="872"/>
        <v>0</v>
      </c>
      <c r="W518" s="75">
        <f t="shared" si="873"/>
        <v>0</v>
      </c>
      <c r="X518" s="76">
        <f t="shared" si="874"/>
        <v>0</v>
      </c>
      <c r="Y518" s="74">
        <f t="shared" si="875"/>
        <v>0</v>
      </c>
      <c r="Z518" s="75">
        <f t="shared" si="876"/>
        <v>0</v>
      </c>
      <c r="AA518" s="76">
        <f t="shared" si="877"/>
        <v>0</v>
      </c>
      <c r="AB518" s="74">
        <f t="shared" si="878"/>
        <v>0</v>
      </c>
      <c r="AC518" s="75">
        <f t="shared" si="879"/>
        <v>0</v>
      </c>
      <c r="AD518" s="76">
        <f t="shared" si="880"/>
        <v>0</v>
      </c>
      <c r="AE518" s="74">
        <f t="shared" si="881"/>
        <v>0</v>
      </c>
      <c r="AF518" s="75">
        <f t="shared" si="882"/>
        <v>0</v>
      </c>
      <c r="AG518" s="76">
        <f t="shared" si="883"/>
        <v>0</v>
      </c>
      <c r="AH518" s="74">
        <f t="shared" si="884"/>
        <v>0</v>
      </c>
      <c r="AI518" s="75">
        <f t="shared" si="885"/>
        <v>0</v>
      </c>
      <c r="AJ518" s="76">
        <f t="shared" si="886"/>
        <v>0</v>
      </c>
      <c r="AK518" s="74">
        <f t="shared" si="887"/>
        <v>0</v>
      </c>
      <c r="AL518" s="75">
        <f t="shared" si="888"/>
        <v>0</v>
      </c>
      <c r="AM518" s="76">
        <f t="shared" si="889"/>
        <v>0</v>
      </c>
      <c r="AN518" s="74">
        <f t="shared" si="890"/>
        <v>0</v>
      </c>
      <c r="AO518" s="75">
        <f t="shared" si="891"/>
        <v>0</v>
      </c>
      <c r="AP518" s="76">
        <f t="shared" si="892"/>
        <v>0</v>
      </c>
      <c r="AQ518" s="77" t="str">
        <f t="shared" si="830"/>
        <v/>
      </c>
      <c r="AR518" s="77" t="str">
        <f t="shared" si="893"/>
        <v/>
      </c>
      <c r="AS518" s="78" t="str">
        <f t="shared" si="894"/>
        <v/>
      </c>
      <c r="AT518" s="77" t="str">
        <f t="shared" si="895"/>
        <v/>
      </c>
      <c r="AU518" s="79">
        <f t="shared" si="923"/>
        <v>0.1</v>
      </c>
      <c r="AV518" s="139">
        <f>DataEntry!P518</f>
        <v>0</v>
      </c>
      <c r="AW518" s="80" t="str">
        <f t="shared" si="831"/>
        <v/>
      </c>
      <c r="AX518" s="80" t="str">
        <f t="shared" si="832"/>
        <v/>
      </c>
      <c r="AY518" s="80" t="str">
        <f t="shared" si="833"/>
        <v/>
      </c>
      <c r="AZ518" s="92" t="str">
        <f>DataEntry!I518</f>
        <v/>
      </c>
      <c r="BA518" s="93" t="str">
        <f>DataEntry!J518</f>
        <v/>
      </c>
      <c r="BB518" s="92" t="str">
        <f>DataEntry!K518</f>
        <v/>
      </c>
      <c r="BC518" s="93" t="str">
        <f>DataEntry!L518</f>
        <v/>
      </c>
      <c r="BD518" s="92" t="str">
        <f>DataEntry!M518</f>
        <v/>
      </c>
      <c r="BE518" s="93" t="str">
        <f>DataEntry!N518</f>
        <v/>
      </c>
      <c r="BF518" s="77" t="str">
        <f t="shared" si="896"/>
        <v/>
      </c>
      <c r="BG518" s="77" t="str">
        <f t="shared" si="897"/>
        <v/>
      </c>
      <c r="BH518" s="77" t="str">
        <f t="shared" si="898"/>
        <v/>
      </c>
      <c r="BI518" s="83">
        <f t="shared" si="899"/>
        <v>0</v>
      </c>
      <c r="BJ518" s="83">
        <f t="shared" si="900"/>
        <v>0</v>
      </c>
      <c r="BK518" s="83">
        <f t="shared" si="901"/>
        <v>0</v>
      </c>
      <c r="BL518" s="84" t="str">
        <f t="shared" si="834"/>
        <v/>
      </c>
      <c r="BM518" s="84" t="str">
        <f t="shared" si="835"/>
        <v/>
      </c>
      <c r="BN518" s="85" t="str">
        <f t="shared" si="902"/>
        <v/>
      </c>
      <c r="BO518" s="84" t="str">
        <f t="shared" si="836"/>
        <v/>
      </c>
      <c r="BP518" s="84" t="str">
        <f t="shared" si="837"/>
        <v/>
      </c>
      <c r="BQ518" s="84" t="str">
        <f t="shared" si="838"/>
        <v/>
      </c>
      <c r="BR518" s="84" t="str">
        <f t="shared" si="903"/>
        <v/>
      </c>
      <c r="BS518" s="84" t="str">
        <f t="shared" si="903"/>
        <v/>
      </c>
      <c r="BT518" s="84" t="str">
        <f t="shared" si="903"/>
        <v/>
      </c>
      <c r="BU518" s="86" t="str">
        <f t="shared" si="904"/>
        <v/>
      </c>
      <c r="BV518" s="86" t="str">
        <f t="shared" si="904"/>
        <v/>
      </c>
      <c r="BW518" s="86" t="str">
        <f t="shared" si="904"/>
        <v/>
      </c>
      <c r="BX518" s="86" t="str">
        <f t="shared" si="905"/>
        <v/>
      </c>
      <c r="BY518" s="86" t="str">
        <f t="shared" si="905"/>
        <v/>
      </c>
      <c r="BZ518" s="86" t="str">
        <f t="shared" si="905"/>
        <v/>
      </c>
      <c r="CA518" s="83">
        <f>IF(AND(DataEntry!B518&gt;=ExFrom,DataEntry!B518&lt;=ExTo),0,IF(AR518&lt;DS518,0,DB518))</f>
        <v>0</v>
      </c>
      <c r="CB518" s="83">
        <f>IF(AND(DataEntry!B518&gt;=ExFrom,DataEntry!B518&lt;=ExTo),0,IF(AT518&lt;DT518,0,DC518))</f>
        <v>0</v>
      </c>
      <c r="CC518" s="14" t="str">
        <f t="shared" si="906"/>
        <v/>
      </c>
      <c r="CD518" s="72" t="str">
        <f t="shared" si="839"/>
        <v/>
      </c>
      <c r="CE518" s="87" t="str">
        <f t="shared" si="907"/>
        <v/>
      </c>
      <c r="CF518" s="88">
        <f t="shared" si="908"/>
        <v>0</v>
      </c>
      <c r="CG518" s="88">
        <f t="shared" si="909"/>
        <v>0</v>
      </c>
      <c r="CH518" s="87" t="str">
        <f t="shared" si="910"/>
        <v/>
      </c>
      <c r="CI518" s="89">
        <f t="shared" si="840"/>
        <v>1</v>
      </c>
      <c r="CJ518" s="89">
        <f t="shared" si="841"/>
        <v>1</v>
      </c>
      <c r="CK518" s="157">
        <f t="shared" si="842"/>
        <v>0</v>
      </c>
      <c r="CL518" s="90">
        <f t="shared" si="843"/>
        <v>0</v>
      </c>
      <c r="CM518" s="157">
        <f t="shared" si="844"/>
        <v>0</v>
      </c>
      <c r="CN518" s="90">
        <f t="shared" si="845"/>
        <v>0</v>
      </c>
      <c r="CO518" s="157">
        <f t="shared" si="846"/>
        <v>0</v>
      </c>
      <c r="CP518" s="90">
        <f t="shared" si="847"/>
        <v>0</v>
      </c>
      <c r="CQ518" s="157">
        <f t="shared" si="848"/>
        <v>0</v>
      </c>
      <c r="CR518" s="90">
        <f t="shared" si="849"/>
        <v>0</v>
      </c>
      <c r="CS518" s="157">
        <f t="shared" si="850"/>
        <v>0</v>
      </c>
      <c r="CT518" s="90">
        <f t="shared" si="851"/>
        <v>0</v>
      </c>
      <c r="CU518" s="157">
        <f t="shared" si="852"/>
        <v>0</v>
      </c>
      <c r="CV518" s="90">
        <f t="shared" si="853"/>
        <v>0</v>
      </c>
      <c r="CW518" s="157">
        <f t="shared" si="854"/>
        <v>0</v>
      </c>
      <c r="CX518" s="90">
        <f t="shared" si="855"/>
        <v>0</v>
      </c>
      <c r="CY518" s="157">
        <f t="shared" si="856"/>
        <v>0</v>
      </c>
      <c r="CZ518" s="90">
        <f t="shared" si="857"/>
        <v>0</v>
      </c>
      <c r="DA518" s="94" t="str">
        <f>DataEntry!B518</f>
        <v/>
      </c>
      <c r="DB518" s="83">
        <f t="shared" si="858"/>
        <v>0</v>
      </c>
      <c r="DC518" s="83">
        <f t="shared" si="859"/>
        <v>0</v>
      </c>
      <c r="DD518" s="145" t="str">
        <f t="shared" si="911"/>
        <v/>
      </c>
      <c r="DE518" s="145" t="str">
        <f t="shared" si="912"/>
        <v/>
      </c>
      <c r="DF518" s="145" t="str">
        <f t="shared" si="913"/>
        <v/>
      </c>
      <c r="DG518" s="145" t="str">
        <f t="shared" si="914"/>
        <v/>
      </c>
      <c r="DH518" s="145" t="str">
        <f t="shared" si="915"/>
        <v/>
      </c>
      <c r="DI518" s="145" t="str">
        <f t="shared" si="916"/>
        <v/>
      </c>
      <c r="DJ518" s="83">
        <f t="shared" si="917"/>
        <v>0</v>
      </c>
      <c r="DK518" s="83">
        <f t="shared" si="918"/>
        <v>0</v>
      </c>
      <c r="DL518" s="84" t="str">
        <f t="shared" si="919"/>
        <v/>
      </c>
      <c r="DM518" s="14" t="str">
        <f t="shared" si="920"/>
        <v/>
      </c>
      <c r="DN518" s="87">
        <f>IFERROR(DO518*(1-DCFactor)+Results!DP518*DCFactor,"")</f>
        <v>0.2762705882352941</v>
      </c>
      <c r="DO518" s="87">
        <f>(DFactor*Rounds*Number/2+SUM(BV$3:BV506))/(Rounds*Number/2+COUNT(BV$3:BV506))</f>
        <v>0.2656470588235294</v>
      </c>
      <c r="DP518" s="87">
        <f t="shared" si="860"/>
        <v>0.29599999999999999</v>
      </c>
      <c r="DQ518" s="84">
        <f t="shared" si="861"/>
        <v>0</v>
      </c>
      <c r="DR518" s="84">
        <f t="shared" si="862"/>
        <v>0</v>
      </c>
      <c r="DS518" s="87">
        <f t="shared" si="863"/>
        <v>0.33666666666666667</v>
      </c>
      <c r="DT518" s="87">
        <f t="shared" si="864"/>
        <v>0.33666666666666667</v>
      </c>
      <c r="DU518" s="87" t="str">
        <f t="shared" si="865"/>
        <v/>
      </c>
      <c r="DV518" s="86" t="str">
        <f t="shared" si="921"/>
        <v/>
      </c>
      <c r="DW518" s="86" t="str">
        <f t="shared" si="922"/>
        <v/>
      </c>
    </row>
    <row r="519" spans="1:127" x14ac:dyDescent="0.25">
      <c r="A519" s="69">
        <v>517</v>
      </c>
      <c r="B519" s="70" t="str">
        <f>DataEntry!C519</f>
        <v/>
      </c>
      <c r="C519" s="71">
        <f>COUNTIF(D$2:D519,D519)+COUNTIF(G$2:G519,D519)</f>
        <v>422</v>
      </c>
      <c r="D519" s="72" t="str">
        <f t="shared" si="823"/>
        <v/>
      </c>
      <c r="E519" s="70" t="str">
        <f>DataEntry!E519</f>
        <v/>
      </c>
      <c r="F519" s="71">
        <f>COUNTIF(D$2:D519,G519)+COUNTIF(G$2:G519,G519)</f>
        <v>422</v>
      </c>
      <c r="G519" s="72" t="str">
        <f t="shared" si="824"/>
        <v/>
      </c>
      <c r="H519" s="73" t="str">
        <f>DataEntry!G519</f>
        <v/>
      </c>
      <c r="I519" s="73" t="str">
        <f>DataEntry!H519</f>
        <v/>
      </c>
      <c r="J519" s="158" t="str">
        <f t="shared" si="822"/>
        <v/>
      </c>
      <c r="K519" s="156">
        <f t="shared" si="825"/>
        <v>0</v>
      </c>
      <c r="L519" s="224" t="str">
        <f t="shared" si="826"/>
        <v/>
      </c>
      <c r="M519" s="224" t="str">
        <f t="shared" si="827"/>
        <v/>
      </c>
      <c r="N519" s="236" t="str">
        <f t="shared" si="866"/>
        <v/>
      </c>
      <c r="O519" s="22" t="str">
        <f t="shared" si="867"/>
        <v>TG422</v>
      </c>
      <c r="P519" s="248" t="str">
        <f t="shared" si="828"/>
        <v/>
      </c>
      <c r="Q519" s="22" t="str">
        <f t="shared" si="868"/>
        <v>TG422</v>
      </c>
      <c r="R519" s="248" t="str">
        <f t="shared" si="829"/>
        <v/>
      </c>
      <c r="S519" s="74">
        <f t="shared" si="869"/>
        <v>0</v>
      </c>
      <c r="T519" s="75">
        <f t="shared" si="870"/>
        <v>0</v>
      </c>
      <c r="U519" s="76">
        <f t="shared" si="871"/>
        <v>0</v>
      </c>
      <c r="V519" s="74">
        <f t="shared" si="872"/>
        <v>0</v>
      </c>
      <c r="W519" s="75">
        <f t="shared" si="873"/>
        <v>0</v>
      </c>
      <c r="X519" s="76">
        <f t="shared" si="874"/>
        <v>0</v>
      </c>
      <c r="Y519" s="74">
        <f t="shared" si="875"/>
        <v>0</v>
      </c>
      <c r="Z519" s="75">
        <f t="shared" si="876"/>
        <v>0</v>
      </c>
      <c r="AA519" s="76">
        <f t="shared" si="877"/>
        <v>0</v>
      </c>
      <c r="AB519" s="74">
        <f t="shared" si="878"/>
        <v>0</v>
      </c>
      <c r="AC519" s="75">
        <f t="shared" si="879"/>
        <v>0</v>
      </c>
      <c r="AD519" s="76">
        <f t="shared" si="880"/>
        <v>0</v>
      </c>
      <c r="AE519" s="74">
        <f t="shared" si="881"/>
        <v>0</v>
      </c>
      <c r="AF519" s="75">
        <f t="shared" si="882"/>
        <v>0</v>
      </c>
      <c r="AG519" s="76">
        <f t="shared" si="883"/>
        <v>0</v>
      </c>
      <c r="AH519" s="74">
        <f t="shared" si="884"/>
        <v>0</v>
      </c>
      <c r="AI519" s="75">
        <f t="shared" si="885"/>
        <v>0</v>
      </c>
      <c r="AJ519" s="76">
        <f t="shared" si="886"/>
        <v>0</v>
      </c>
      <c r="AK519" s="74">
        <f t="shared" si="887"/>
        <v>0</v>
      </c>
      <c r="AL519" s="75">
        <f t="shared" si="888"/>
        <v>0</v>
      </c>
      <c r="AM519" s="76">
        <f t="shared" si="889"/>
        <v>0</v>
      </c>
      <c r="AN519" s="74">
        <f t="shared" si="890"/>
        <v>0</v>
      </c>
      <c r="AO519" s="75">
        <f t="shared" si="891"/>
        <v>0</v>
      </c>
      <c r="AP519" s="76">
        <f t="shared" si="892"/>
        <v>0</v>
      </c>
      <c r="AQ519" s="77" t="str">
        <f t="shared" si="830"/>
        <v/>
      </c>
      <c r="AR519" s="77" t="str">
        <f t="shared" si="893"/>
        <v/>
      </c>
      <c r="AS519" s="78" t="str">
        <f t="shared" si="894"/>
        <v/>
      </c>
      <c r="AT519" s="77" t="str">
        <f t="shared" si="895"/>
        <v/>
      </c>
      <c r="AU519" s="79">
        <f t="shared" si="923"/>
        <v>0.1</v>
      </c>
      <c r="AV519" s="139">
        <f>DataEntry!P519</f>
        <v>0</v>
      </c>
      <c r="AW519" s="80" t="str">
        <f t="shared" si="831"/>
        <v/>
      </c>
      <c r="AX519" s="80" t="str">
        <f t="shared" si="832"/>
        <v/>
      </c>
      <c r="AY519" s="80" t="str">
        <f t="shared" si="833"/>
        <v/>
      </c>
      <c r="AZ519" s="92" t="str">
        <f>DataEntry!I519</f>
        <v/>
      </c>
      <c r="BA519" s="93" t="str">
        <f>DataEntry!J519</f>
        <v/>
      </c>
      <c r="BB519" s="92" t="str">
        <f>DataEntry!K519</f>
        <v/>
      </c>
      <c r="BC519" s="93" t="str">
        <f>DataEntry!L519</f>
        <v/>
      </c>
      <c r="BD519" s="92" t="str">
        <f>DataEntry!M519</f>
        <v/>
      </c>
      <c r="BE519" s="93" t="str">
        <f>DataEntry!N519</f>
        <v/>
      </c>
      <c r="BF519" s="77" t="str">
        <f t="shared" si="896"/>
        <v/>
      </c>
      <c r="BG519" s="77" t="str">
        <f t="shared" si="897"/>
        <v/>
      </c>
      <c r="BH519" s="77" t="str">
        <f t="shared" si="898"/>
        <v/>
      </c>
      <c r="BI519" s="83">
        <f t="shared" si="899"/>
        <v>0</v>
      </c>
      <c r="BJ519" s="83">
        <f t="shared" si="900"/>
        <v>0</v>
      </c>
      <c r="BK519" s="83">
        <f t="shared" si="901"/>
        <v>0</v>
      </c>
      <c r="BL519" s="84" t="str">
        <f t="shared" si="834"/>
        <v/>
      </c>
      <c r="BM519" s="84" t="str">
        <f t="shared" si="835"/>
        <v/>
      </c>
      <c r="BN519" s="85" t="str">
        <f t="shared" si="902"/>
        <v/>
      </c>
      <c r="BO519" s="84" t="str">
        <f t="shared" si="836"/>
        <v/>
      </c>
      <c r="BP519" s="84" t="str">
        <f t="shared" si="837"/>
        <v/>
      </c>
      <c r="BQ519" s="84" t="str">
        <f t="shared" si="838"/>
        <v/>
      </c>
      <c r="BR519" s="84" t="str">
        <f t="shared" si="903"/>
        <v/>
      </c>
      <c r="BS519" s="84" t="str">
        <f t="shared" si="903"/>
        <v/>
      </c>
      <c r="BT519" s="84" t="str">
        <f t="shared" si="903"/>
        <v/>
      </c>
      <c r="BU519" s="86" t="str">
        <f t="shared" si="904"/>
        <v/>
      </c>
      <c r="BV519" s="86" t="str">
        <f t="shared" si="904"/>
        <v/>
      </c>
      <c r="BW519" s="86" t="str">
        <f t="shared" si="904"/>
        <v/>
      </c>
      <c r="BX519" s="86" t="str">
        <f t="shared" si="905"/>
        <v/>
      </c>
      <c r="BY519" s="86" t="str">
        <f t="shared" si="905"/>
        <v/>
      </c>
      <c r="BZ519" s="86" t="str">
        <f t="shared" si="905"/>
        <v/>
      </c>
      <c r="CA519" s="83">
        <f>IF(AND(DataEntry!B519&gt;=ExFrom,DataEntry!B519&lt;=ExTo),0,IF(AR519&lt;DS519,0,DB519))</f>
        <v>0</v>
      </c>
      <c r="CB519" s="83">
        <f>IF(AND(DataEntry!B519&gt;=ExFrom,DataEntry!B519&lt;=ExTo),0,IF(AT519&lt;DT519,0,DC519))</f>
        <v>0</v>
      </c>
      <c r="CC519" s="14" t="str">
        <f t="shared" si="906"/>
        <v/>
      </c>
      <c r="CD519" s="72" t="str">
        <f t="shared" si="839"/>
        <v/>
      </c>
      <c r="CE519" s="87" t="str">
        <f t="shared" si="907"/>
        <v/>
      </c>
      <c r="CF519" s="88">
        <f t="shared" si="908"/>
        <v>0</v>
      </c>
      <c r="CG519" s="88">
        <f t="shared" si="909"/>
        <v>0</v>
      </c>
      <c r="CH519" s="87" t="str">
        <f t="shared" si="910"/>
        <v/>
      </c>
      <c r="CI519" s="89">
        <f t="shared" si="840"/>
        <v>1</v>
      </c>
      <c r="CJ519" s="89">
        <f t="shared" si="841"/>
        <v>1</v>
      </c>
      <c r="CK519" s="157">
        <f t="shared" si="842"/>
        <v>0</v>
      </c>
      <c r="CL519" s="90">
        <f t="shared" si="843"/>
        <v>0</v>
      </c>
      <c r="CM519" s="157">
        <f t="shared" si="844"/>
        <v>0</v>
      </c>
      <c r="CN519" s="90">
        <f t="shared" si="845"/>
        <v>0</v>
      </c>
      <c r="CO519" s="157">
        <f t="shared" si="846"/>
        <v>0</v>
      </c>
      <c r="CP519" s="90">
        <f t="shared" si="847"/>
        <v>0</v>
      </c>
      <c r="CQ519" s="157">
        <f t="shared" si="848"/>
        <v>0</v>
      </c>
      <c r="CR519" s="90">
        <f t="shared" si="849"/>
        <v>0</v>
      </c>
      <c r="CS519" s="157">
        <f t="shared" si="850"/>
        <v>0</v>
      </c>
      <c r="CT519" s="90">
        <f t="shared" si="851"/>
        <v>0</v>
      </c>
      <c r="CU519" s="157">
        <f t="shared" si="852"/>
        <v>0</v>
      </c>
      <c r="CV519" s="90">
        <f t="shared" si="853"/>
        <v>0</v>
      </c>
      <c r="CW519" s="157">
        <f t="shared" si="854"/>
        <v>0</v>
      </c>
      <c r="CX519" s="90">
        <f t="shared" si="855"/>
        <v>0</v>
      </c>
      <c r="CY519" s="157">
        <f t="shared" si="856"/>
        <v>0</v>
      </c>
      <c r="CZ519" s="90">
        <f t="shared" si="857"/>
        <v>0</v>
      </c>
      <c r="DA519" s="94" t="str">
        <f>DataEntry!B519</f>
        <v/>
      </c>
      <c r="DB519" s="83">
        <f t="shared" si="858"/>
        <v>0</v>
      </c>
      <c r="DC519" s="83">
        <f t="shared" si="859"/>
        <v>0</v>
      </c>
      <c r="DD519" s="145" t="str">
        <f t="shared" si="911"/>
        <v/>
      </c>
      <c r="DE519" s="145" t="str">
        <f t="shared" si="912"/>
        <v/>
      </c>
      <c r="DF519" s="145" t="str">
        <f t="shared" si="913"/>
        <v/>
      </c>
      <c r="DG519" s="145" t="str">
        <f t="shared" si="914"/>
        <v/>
      </c>
      <c r="DH519" s="145" t="str">
        <f t="shared" si="915"/>
        <v/>
      </c>
      <c r="DI519" s="145" t="str">
        <f t="shared" si="916"/>
        <v/>
      </c>
      <c r="DJ519" s="83">
        <f t="shared" si="917"/>
        <v>0</v>
      </c>
      <c r="DK519" s="83">
        <f t="shared" si="918"/>
        <v>0</v>
      </c>
      <c r="DL519" s="84" t="str">
        <f t="shared" si="919"/>
        <v/>
      </c>
      <c r="DM519" s="14" t="str">
        <f t="shared" si="920"/>
        <v/>
      </c>
      <c r="DN519" s="87">
        <f>IFERROR(DO519*(1-DCFactor)+Results!DP519*DCFactor,"")</f>
        <v>0.2762705882352941</v>
      </c>
      <c r="DO519" s="87">
        <f>(DFactor*Rounds*Number/2+SUM(BV$3:BV507))/(Rounds*Number/2+COUNT(BV$3:BV507))</f>
        <v>0.2656470588235294</v>
      </c>
      <c r="DP519" s="87">
        <f t="shared" si="860"/>
        <v>0.29599999999999999</v>
      </c>
      <c r="DQ519" s="84">
        <f t="shared" si="861"/>
        <v>0</v>
      </c>
      <c r="DR519" s="84">
        <f t="shared" si="862"/>
        <v>0</v>
      </c>
      <c r="DS519" s="87">
        <f t="shared" si="863"/>
        <v>0.33666666666666667</v>
      </c>
      <c r="DT519" s="87">
        <f t="shared" si="864"/>
        <v>0.33666666666666667</v>
      </c>
      <c r="DU519" s="87" t="str">
        <f t="shared" si="865"/>
        <v/>
      </c>
      <c r="DV519" s="86" t="str">
        <f t="shared" si="921"/>
        <v/>
      </c>
      <c r="DW519" s="86" t="str">
        <f t="shared" si="922"/>
        <v/>
      </c>
    </row>
    <row r="520" spans="1:127" x14ac:dyDescent="0.25">
      <c r="A520" s="69">
        <v>518</v>
      </c>
      <c r="B520" s="70" t="str">
        <f>DataEntry!C520</f>
        <v/>
      </c>
      <c r="C520" s="71">
        <f>COUNTIF(D$2:D520,D520)+COUNTIF(G$2:G520,D520)</f>
        <v>424</v>
      </c>
      <c r="D520" s="72" t="str">
        <f t="shared" si="823"/>
        <v/>
      </c>
      <c r="E520" s="70" t="str">
        <f>DataEntry!E520</f>
        <v/>
      </c>
      <c r="F520" s="71">
        <f>COUNTIF(D$2:D520,G520)+COUNTIF(G$2:G520,G520)</f>
        <v>424</v>
      </c>
      <c r="G520" s="72" t="str">
        <f t="shared" si="824"/>
        <v/>
      </c>
      <c r="H520" s="73" t="str">
        <f>DataEntry!G520</f>
        <v/>
      </c>
      <c r="I520" s="73" t="str">
        <f>DataEntry!H520</f>
        <v/>
      </c>
      <c r="J520" s="158" t="str">
        <f t="shared" si="822"/>
        <v/>
      </c>
      <c r="K520" s="156">
        <f t="shared" si="825"/>
        <v>0</v>
      </c>
      <c r="L520" s="224" t="str">
        <f t="shared" si="826"/>
        <v/>
      </c>
      <c r="M520" s="224" t="str">
        <f t="shared" si="827"/>
        <v/>
      </c>
      <c r="N520" s="236" t="str">
        <f t="shared" si="866"/>
        <v/>
      </c>
      <c r="O520" s="22" t="str">
        <f t="shared" si="867"/>
        <v>TG424</v>
      </c>
      <c r="P520" s="248" t="str">
        <f t="shared" si="828"/>
        <v/>
      </c>
      <c r="Q520" s="22" t="str">
        <f t="shared" si="868"/>
        <v>TG424</v>
      </c>
      <c r="R520" s="248" t="str">
        <f t="shared" si="829"/>
        <v/>
      </c>
      <c r="S520" s="74">
        <f t="shared" si="869"/>
        <v>0</v>
      </c>
      <c r="T520" s="75">
        <f t="shared" si="870"/>
        <v>0</v>
      </c>
      <c r="U520" s="76">
        <f t="shared" si="871"/>
        <v>0</v>
      </c>
      <c r="V520" s="74">
        <f t="shared" si="872"/>
        <v>0</v>
      </c>
      <c r="W520" s="75">
        <f t="shared" si="873"/>
        <v>0</v>
      </c>
      <c r="X520" s="76">
        <f t="shared" si="874"/>
        <v>0</v>
      </c>
      <c r="Y520" s="74">
        <f t="shared" si="875"/>
        <v>0</v>
      </c>
      <c r="Z520" s="75">
        <f t="shared" si="876"/>
        <v>0</v>
      </c>
      <c r="AA520" s="76">
        <f t="shared" si="877"/>
        <v>0</v>
      </c>
      <c r="AB520" s="74">
        <f t="shared" si="878"/>
        <v>0</v>
      </c>
      <c r="AC520" s="75">
        <f t="shared" si="879"/>
        <v>0</v>
      </c>
      <c r="AD520" s="76">
        <f t="shared" si="880"/>
        <v>0</v>
      </c>
      <c r="AE520" s="74">
        <f t="shared" si="881"/>
        <v>0</v>
      </c>
      <c r="AF520" s="75">
        <f t="shared" si="882"/>
        <v>0</v>
      </c>
      <c r="AG520" s="76">
        <f t="shared" si="883"/>
        <v>0</v>
      </c>
      <c r="AH520" s="74">
        <f t="shared" si="884"/>
        <v>0</v>
      </c>
      <c r="AI520" s="75">
        <f t="shared" si="885"/>
        <v>0</v>
      </c>
      <c r="AJ520" s="76">
        <f t="shared" si="886"/>
        <v>0</v>
      </c>
      <c r="AK520" s="74">
        <f t="shared" si="887"/>
        <v>0</v>
      </c>
      <c r="AL520" s="75">
        <f t="shared" si="888"/>
        <v>0</v>
      </c>
      <c r="AM520" s="76">
        <f t="shared" si="889"/>
        <v>0</v>
      </c>
      <c r="AN520" s="74">
        <f t="shared" si="890"/>
        <v>0</v>
      </c>
      <c r="AO520" s="75">
        <f t="shared" si="891"/>
        <v>0</v>
      </c>
      <c r="AP520" s="76">
        <f t="shared" si="892"/>
        <v>0</v>
      </c>
      <c r="AQ520" s="77" t="str">
        <f t="shared" si="830"/>
        <v/>
      </c>
      <c r="AR520" s="77" t="str">
        <f t="shared" si="893"/>
        <v/>
      </c>
      <c r="AS520" s="78" t="str">
        <f t="shared" si="894"/>
        <v/>
      </c>
      <c r="AT520" s="77" t="str">
        <f t="shared" si="895"/>
        <v/>
      </c>
      <c r="AU520" s="79">
        <f t="shared" si="923"/>
        <v>0.1</v>
      </c>
      <c r="AV520" s="139">
        <f>DataEntry!P520</f>
        <v>0</v>
      </c>
      <c r="AW520" s="80" t="str">
        <f t="shared" si="831"/>
        <v/>
      </c>
      <c r="AX520" s="80" t="str">
        <f t="shared" si="832"/>
        <v/>
      </c>
      <c r="AY520" s="80" t="str">
        <f t="shared" si="833"/>
        <v/>
      </c>
      <c r="AZ520" s="92" t="str">
        <f>DataEntry!I520</f>
        <v/>
      </c>
      <c r="BA520" s="93" t="str">
        <f>DataEntry!J520</f>
        <v/>
      </c>
      <c r="BB520" s="92" t="str">
        <f>DataEntry!K520</f>
        <v/>
      </c>
      <c r="BC520" s="93" t="str">
        <f>DataEntry!L520</f>
        <v/>
      </c>
      <c r="BD520" s="92" t="str">
        <f>DataEntry!M520</f>
        <v/>
      </c>
      <c r="BE520" s="93" t="str">
        <f>DataEntry!N520</f>
        <v/>
      </c>
      <c r="BF520" s="77" t="str">
        <f t="shared" si="896"/>
        <v/>
      </c>
      <c r="BG520" s="77" t="str">
        <f t="shared" si="897"/>
        <v/>
      </c>
      <c r="BH520" s="77" t="str">
        <f t="shared" si="898"/>
        <v/>
      </c>
      <c r="BI520" s="83">
        <f t="shared" si="899"/>
        <v>0</v>
      </c>
      <c r="BJ520" s="83">
        <f t="shared" si="900"/>
        <v>0</v>
      </c>
      <c r="BK520" s="83">
        <f t="shared" si="901"/>
        <v>0</v>
      </c>
      <c r="BL520" s="84" t="str">
        <f t="shared" si="834"/>
        <v/>
      </c>
      <c r="BM520" s="84" t="str">
        <f t="shared" si="835"/>
        <v/>
      </c>
      <c r="BN520" s="85" t="str">
        <f t="shared" si="902"/>
        <v/>
      </c>
      <c r="BO520" s="84" t="str">
        <f t="shared" si="836"/>
        <v/>
      </c>
      <c r="BP520" s="84" t="str">
        <f t="shared" si="837"/>
        <v/>
      </c>
      <c r="BQ520" s="84" t="str">
        <f t="shared" si="838"/>
        <v/>
      </c>
      <c r="BR520" s="84" t="str">
        <f t="shared" si="903"/>
        <v/>
      </c>
      <c r="BS520" s="84" t="str">
        <f t="shared" si="903"/>
        <v/>
      </c>
      <c r="BT520" s="84" t="str">
        <f t="shared" si="903"/>
        <v/>
      </c>
      <c r="BU520" s="86" t="str">
        <f t="shared" si="904"/>
        <v/>
      </c>
      <c r="BV520" s="86" t="str">
        <f t="shared" si="904"/>
        <v/>
      </c>
      <c r="BW520" s="86" t="str">
        <f t="shared" si="904"/>
        <v/>
      </c>
      <c r="BX520" s="86" t="str">
        <f t="shared" si="905"/>
        <v/>
      </c>
      <c r="BY520" s="86" t="str">
        <f t="shared" si="905"/>
        <v/>
      </c>
      <c r="BZ520" s="86" t="str">
        <f t="shared" si="905"/>
        <v/>
      </c>
      <c r="CA520" s="83">
        <f>IF(AND(DataEntry!B520&gt;=ExFrom,DataEntry!B520&lt;=ExTo),0,IF(AR520&lt;DS520,0,DB520))</f>
        <v>0</v>
      </c>
      <c r="CB520" s="83">
        <f>IF(AND(DataEntry!B520&gt;=ExFrom,DataEntry!B520&lt;=ExTo),0,IF(AT520&lt;DT520,0,DC520))</f>
        <v>0</v>
      </c>
      <c r="CC520" s="14" t="str">
        <f t="shared" si="906"/>
        <v/>
      </c>
      <c r="CD520" s="72" t="str">
        <f t="shared" si="839"/>
        <v/>
      </c>
      <c r="CE520" s="87" t="str">
        <f t="shared" si="907"/>
        <v/>
      </c>
      <c r="CF520" s="88">
        <f t="shared" si="908"/>
        <v>0</v>
      </c>
      <c r="CG520" s="88">
        <f t="shared" si="909"/>
        <v>0</v>
      </c>
      <c r="CH520" s="87" t="str">
        <f t="shared" si="910"/>
        <v/>
      </c>
      <c r="CI520" s="89">
        <f t="shared" si="840"/>
        <v>1</v>
      </c>
      <c r="CJ520" s="89">
        <f t="shared" si="841"/>
        <v>1</v>
      </c>
      <c r="CK520" s="157">
        <f t="shared" si="842"/>
        <v>0</v>
      </c>
      <c r="CL520" s="90">
        <f t="shared" si="843"/>
        <v>0</v>
      </c>
      <c r="CM520" s="157">
        <f t="shared" si="844"/>
        <v>0</v>
      </c>
      <c r="CN520" s="90">
        <f t="shared" si="845"/>
        <v>0</v>
      </c>
      <c r="CO520" s="157">
        <f t="shared" si="846"/>
        <v>0</v>
      </c>
      <c r="CP520" s="90">
        <f t="shared" si="847"/>
        <v>0</v>
      </c>
      <c r="CQ520" s="157">
        <f t="shared" si="848"/>
        <v>0</v>
      </c>
      <c r="CR520" s="90">
        <f t="shared" si="849"/>
        <v>0</v>
      </c>
      <c r="CS520" s="157">
        <f t="shared" si="850"/>
        <v>0</v>
      </c>
      <c r="CT520" s="90">
        <f t="shared" si="851"/>
        <v>0</v>
      </c>
      <c r="CU520" s="157">
        <f t="shared" si="852"/>
        <v>0</v>
      </c>
      <c r="CV520" s="90">
        <f t="shared" si="853"/>
        <v>0</v>
      </c>
      <c r="CW520" s="157">
        <f t="shared" si="854"/>
        <v>0</v>
      </c>
      <c r="CX520" s="90">
        <f t="shared" si="855"/>
        <v>0</v>
      </c>
      <c r="CY520" s="157">
        <f t="shared" si="856"/>
        <v>0</v>
      </c>
      <c r="CZ520" s="90">
        <f t="shared" si="857"/>
        <v>0</v>
      </c>
      <c r="DA520" s="94" t="str">
        <f>DataEntry!B520</f>
        <v/>
      </c>
      <c r="DB520" s="83">
        <f t="shared" si="858"/>
        <v>0</v>
      </c>
      <c r="DC520" s="83">
        <f t="shared" si="859"/>
        <v>0</v>
      </c>
      <c r="DD520" s="145" t="str">
        <f t="shared" si="911"/>
        <v/>
      </c>
      <c r="DE520" s="145" t="str">
        <f t="shared" si="912"/>
        <v/>
      </c>
      <c r="DF520" s="145" t="str">
        <f t="shared" si="913"/>
        <v/>
      </c>
      <c r="DG520" s="145" t="str">
        <f t="shared" si="914"/>
        <v/>
      </c>
      <c r="DH520" s="145" t="str">
        <f t="shared" si="915"/>
        <v/>
      </c>
      <c r="DI520" s="145" t="str">
        <f t="shared" si="916"/>
        <v/>
      </c>
      <c r="DJ520" s="83">
        <f t="shared" si="917"/>
        <v>0</v>
      </c>
      <c r="DK520" s="83">
        <f t="shared" si="918"/>
        <v>0</v>
      </c>
      <c r="DL520" s="84" t="str">
        <f t="shared" si="919"/>
        <v/>
      </c>
      <c r="DM520" s="14" t="str">
        <f t="shared" si="920"/>
        <v/>
      </c>
      <c r="DN520" s="87">
        <f>IFERROR(DO520*(1-DCFactor)+Results!DP520*DCFactor,"")</f>
        <v>0.2762705882352941</v>
      </c>
      <c r="DO520" s="87">
        <f>(DFactor*Rounds*Number/2+SUM(BV$3:BV508))/(Rounds*Number/2+COUNT(BV$3:BV508))</f>
        <v>0.2656470588235294</v>
      </c>
      <c r="DP520" s="87">
        <f t="shared" si="860"/>
        <v>0.29599999999999999</v>
      </c>
      <c r="DQ520" s="84">
        <f t="shared" si="861"/>
        <v>0</v>
      </c>
      <c r="DR520" s="84">
        <f t="shared" si="862"/>
        <v>0</v>
      </c>
      <c r="DS520" s="87">
        <f t="shared" si="863"/>
        <v>0.33666666666666667</v>
      </c>
      <c r="DT520" s="87">
        <f t="shared" si="864"/>
        <v>0.33666666666666667</v>
      </c>
      <c r="DU520" s="87" t="str">
        <f t="shared" si="865"/>
        <v/>
      </c>
      <c r="DV520" s="86" t="str">
        <f t="shared" si="921"/>
        <v/>
      </c>
      <c r="DW520" s="86" t="str">
        <f t="shared" si="922"/>
        <v/>
      </c>
    </row>
    <row r="521" spans="1:127" x14ac:dyDescent="0.25">
      <c r="A521" s="69">
        <v>519</v>
      </c>
      <c r="B521" s="70" t="str">
        <f>DataEntry!C521</f>
        <v/>
      </c>
      <c r="C521" s="71">
        <f>COUNTIF(D$2:D521,D521)+COUNTIF(G$2:G521,D521)</f>
        <v>426</v>
      </c>
      <c r="D521" s="72" t="str">
        <f t="shared" si="823"/>
        <v/>
      </c>
      <c r="E521" s="70" t="str">
        <f>DataEntry!E521</f>
        <v/>
      </c>
      <c r="F521" s="71">
        <f>COUNTIF(D$2:D521,G521)+COUNTIF(G$2:G521,G521)</f>
        <v>426</v>
      </c>
      <c r="G521" s="72" t="str">
        <f t="shared" si="824"/>
        <v/>
      </c>
      <c r="H521" s="73" t="str">
        <f>DataEntry!G521</f>
        <v/>
      </c>
      <c r="I521" s="73" t="str">
        <f>DataEntry!H521</f>
        <v/>
      </c>
      <c r="J521" s="158" t="str">
        <f t="shared" si="822"/>
        <v/>
      </c>
      <c r="K521" s="156">
        <f t="shared" si="825"/>
        <v>0</v>
      </c>
      <c r="L521" s="224" t="str">
        <f t="shared" si="826"/>
        <v/>
      </c>
      <c r="M521" s="224" t="str">
        <f t="shared" si="827"/>
        <v/>
      </c>
      <c r="N521" s="236" t="str">
        <f t="shared" si="866"/>
        <v/>
      </c>
      <c r="O521" s="22" t="str">
        <f t="shared" si="867"/>
        <v>TG426</v>
      </c>
      <c r="P521" s="248" t="str">
        <f t="shared" si="828"/>
        <v/>
      </c>
      <c r="Q521" s="22" t="str">
        <f t="shared" si="868"/>
        <v>TG426</v>
      </c>
      <c r="R521" s="248" t="str">
        <f t="shared" si="829"/>
        <v/>
      </c>
      <c r="S521" s="74">
        <f t="shared" si="869"/>
        <v>0</v>
      </c>
      <c r="T521" s="75">
        <f t="shared" si="870"/>
        <v>0</v>
      </c>
      <c r="U521" s="76">
        <f t="shared" si="871"/>
        <v>0</v>
      </c>
      <c r="V521" s="74">
        <f t="shared" si="872"/>
        <v>0</v>
      </c>
      <c r="W521" s="75">
        <f t="shared" si="873"/>
        <v>0</v>
      </c>
      <c r="X521" s="76">
        <f t="shared" si="874"/>
        <v>0</v>
      </c>
      <c r="Y521" s="74">
        <f t="shared" si="875"/>
        <v>0</v>
      </c>
      <c r="Z521" s="75">
        <f t="shared" si="876"/>
        <v>0</v>
      </c>
      <c r="AA521" s="76">
        <f t="shared" si="877"/>
        <v>0</v>
      </c>
      <c r="AB521" s="74">
        <f t="shared" si="878"/>
        <v>0</v>
      </c>
      <c r="AC521" s="75">
        <f t="shared" si="879"/>
        <v>0</v>
      </c>
      <c r="AD521" s="76">
        <f t="shared" si="880"/>
        <v>0</v>
      </c>
      <c r="AE521" s="74">
        <f t="shared" si="881"/>
        <v>0</v>
      </c>
      <c r="AF521" s="75">
        <f t="shared" si="882"/>
        <v>0</v>
      </c>
      <c r="AG521" s="76">
        <f t="shared" si="883"/>
        <v>0</v>
      </c>
      <c r="AH521" s="74">
        <f t="shared" si="884"/>
        <v>0</v>
      </c>
      <c r="AI521" s="75">
        <f t="shared" si="885"/>
        <v>0</v>
      </c>
      <c r="AJ521" s="76">
        <f t="shared" si="886"/>
        <v>0</v>
      </c>
      <c r="AK521" s="74">
        <f t="shared" si="887"/>
        <v>0</v>
      </c>
      <c r="AL521" s="75">
        <f t="shared" si="888"/>
        <v>0</v>
      </c>
      <c r="AM521" s="76">
        <f t="shared" si="889"/>
        <v>0</v>
      </c>
      <c r="AN521" s="74">
        <f t="shared" si="890"/>
        <v>0</v>
      </c>
      <c r="AO521" s="75">
        <f t="shared" si="891"/>
        <v>0</v>
      </c>
      <c r="AP521" s="76">
        <f t="shared" si="892"/>
        <v>0</v>
      </c>
      <c r="AQ521" s="77" t="str">
        <f t="shared" si="830"/>
        <v/>
      </c>
      <c r="AR521" s="77" t="str">
        <f t="shared" si="893"/>
        <v/>
      </c>
      <c r="AS521" s="78" t="str">
        <f t="shared" si="894"/>
        <v/>
      </c>
      <c r="AT521" s="77" t="str">
        <f t="shared" si="895"/>
        <v/>
      </c>
      <c r="AU521" s="79">
        <f t="shared" si="923"/>
        <v>0.1</v>
      </c>
      <c r="AV521" s="139">
        <f>DataEntry!P521</f>
        <v>0</v>
      </c>
      <c r="AW521" s="80" t="str">
        <f t="shared" si="831"/>
        <v/>
      </c>
      <c r="AX521" s="80" t="str">
        <f t="shared" si="832"/>
        <v/>
      </c>
      <c r="AY521" s="80" t="str">
        <f t="shared" si="833"/>
        <v/>
      </c>
      <c r="AZ521" s="92" t="str">
        <f>DataEntry!I521</f>
        <v/>
      </c>
      <c r="BA521" s="93" t="str">
        <f>DataEntry!J521</f>
        <v/>
      </c>
      <c r="BB521" s="92" t="str">
        <f>DataEntry!K521</f>
        <v/>
      </c>
      <c r="BC521" s="93" t="str">
        <f>DataEntry!L521</f>
        <v/>
      </c>
      <c r="BD521" s="92" t="str">
        <f>DataEntry!M521</f>
        <v/>
      </c>
      <c r="BE521" s="93" t="str">
        <f>DataEntry!N521</f>
        <v/>
      </c>
      <c r="BF521" s="77" t="str">
        <f t="shared" si="896"/>
        <v/>
      </c>
      <c r="BG521" s="77" t="str">
        <f t="shared" si="897"/>
        <v/>
      </c>
      <c r="BH521" s="77" t="str">
        <f t="shared" si="898"/>
        <v/>
      </c>
      <c r="BI521" s="83">
        <f t="shared" si="899"/>
        <v>0</v>
      </c>
      <c r="BJ521" s="83">
        <f t="shared" si="900"/>
        <v>0</v>
      </c>
      <c r="BK521" s="83">
        <f t="shared" si="901"/>
        <v>0</v>
      </c>
      <c r="BL521" s="84" t="str">
        <f t="shared" si="834"/>
        <v/>
      </c>
      <c r="BM521" s="84" t="str">
        <f t="shared" si="835"/>
        <v/>
      </c>
      <c r="BN521" s="85" t="str">
        <f t="shared" si="902"/>
        <v/>
      </c>
      <c r="BO521" s="84" t="str">
        <f t="shared" si="836"/>
        <v/>
      </c>
      <c r="BP521" s="84" t="str">
        <f t="shared" si="837"/>
        <v/>
      </c>
      <c r="BQ521" s="84" t="str">
        <f t="shared" si="838"/>
        <v/>
      </c>
      <c r="BR521" s="84" t="str">
        <f t="shared" si="903"/>
        <v/>
      </c>
      <c r="BS521" s="84" t="str">
        <f t="shared" si="903"/>
        <v/>
      </c>
      <c r="BT521" s="84" t="str">
        <f t="shared" si="903"/>
        <v/>
      </c>
      <c r="BU521" s="86" t="str">
        <f t="shared" si="904"/>
        <v/>
      </c>
      <c r="BV521" s="86" t="str">
        <f t="shared" si="904"/>
        <v/>
      </c>
      <c r="BW521" s="86" t="str">
        <f t="shared" si="904"/>
        <v/>
      </c>
      <c r="BX521" s="86" t="str">
        <f t="shared" si="905"/>
        <v/>
      </c>
      <c r="BY521" s="86" t="str">
        <f t="shared" si="905"/>
        <v/>
      </c>
      <c r="BZ521" s="86" t="str">
        <f t="shared" si="905"/>
        <v/>
      </c>
      <c r="CA521" s="83">
        <f>IF(AND(DataEntry!B521&gt;=ExFrom,DataEntry!B521&lt;=ExTo),0,IF(AR521&lt;DS521,0,DB521))</f>
        <v>0</v>
      </c>
      <c r="CB521" s="83">
        <f>IF(AND(DataEntry!B521&gt;=ExFrom,DataEntry!B521&lt;=ExTo),0,IF(AT521&lt;DT521,0,DC521))</f>
        <v>0</v>
      </c>
      <c r="CC521" s="14" t="str">
        <f t="shared" si="906"/>
        <v/>
      </c>
      <c r="CD521" s="72" t="str">
        <f t="shared" si="839"/>
        <v/>
      </c>
      <c r="CE521" s="87" t="str">
        <f t="shared" si="907"/>
        <v/>
      </c>
      <c r="CF521" s="88">
        <f t="shared" si="908"/>
        <v>0</v>
      </c>
      <c r="CG521" s="88">
        <f t="shared" si="909"/>
        <v>0</v>
      </c>
      <c r="CH521" s="87" t="str">
        <f t="shared" si="910"/>
        <v/>
      </c>
      <c r="CI521" s="89">
        <f t="shared" si="840"/>
        <v>1</v>
      </c>
      <c r="CJ521" s="89">
        <f t="shared" si="841"/>
        <v>1</v>
      </c>
      <c r="CK521" s="157">
        <f t="shared" si="842"/>
        <v>0</v>
      </c>
      <c r="CL521" s="90">
        <f t="shared" si="843"/>
        <v>0</v>
      </c>
      <c r="CM521" s="157">
        <f t="shared" si="844"/>
        <v>0</v>
      </c>
      <c r="CN521" s="90">
        <f t="shared" si="845"/>
        <v>0</v>
      </c>
      <c r="CO521" s="157">
        <f t="shared" si="846"/>
        <v>0</v>
      </c>
      <c r="CP521" s="90">
        <f t="shared" si="847"/>
        <v>0</v>
      </c>
      <c r="CQ521" s="157">
        <f t="shared" si="848"/>
        <v>0</v>
      </c>
      <c r="CR521" s="90">
        <f t="shared" si="849"/>
        <v>0</v>
      </c>
      <c r="CS521" s="157">
        <f t="shared" si="850"/>
        <v>0</v>
      </c>
      <c r="CT521" s="90">
        <f t="shared" si="851"/>
        <v>0</v>
      </c>
      <c r="CU521" s="157">
        <f t="shared" si="852"/>
        <v>0</v>
      </c>
      <c r="CV521" s="90">
        <f t="shared" si="853"/>
        <v>0</v>
      </c>
      <c r="CW521" s="157">
        <f t="shared" si="854"/>
        <v>0</v>
      </c>
      <c r="CX521" s="90">
        <f t="shared" si="855"/>
        <v>0</v>
      </c>
      <c r="CY521" s="157">
        <f t="shared" si="856"/>
        <v>0</v>
      </c>
      <c r="CZ521" s="90">
        <f t="shared" si="857"/>
        <v>0</v>
      </c>
      <c r="DA521" s="94" t="str">
        <f>DataEntry!B521</f>
        <v/>
      </c>
      <c r="DB521" s="83">
        <f t="shared" si="858"/>
        <v>0</v>
      </c>
      <c r="DC521" s="83">
        <f t="shared" si="859"/>
        <v>0</v>
      </c>
      <c r="DD521" s="145" t="str">
        <f t="shared" si="911"/>
        <v/>
      </c>
      <c r="DE521" s="145" t="str">
        <f t="shared" si="912"/>
        <v/>
      </c>
      <c r="DF521" s="145" t="str">
        <f t="shared" si="913"/>
        <v/>
      </c>
      <c r="DG521" s="145" t="str">
        <f t="shared" si="914"/>
        <v/>
      </c>
      <c r="DH521" s="145" t="str">
        <f t="shared" si="915"/>
        <v/>
      </c>
      <c r="DI521" s="145" t="str">
        <f t="shared" si="916"/>
        <v/>
      </c>
      <c r="DJ521" s="83">
        <f t="shared" si="917"/>
        <v>0</v>
      </c>
      <c r="DK521" s="83">
        <f t="shared" si="918"/>
        <v>0</v>
      </c>
      <c r="DL521" s="84" t="str">
        <f t="shared" si="919"/>
        <v/>
      </c>
      <c r="DM521" s="14" t="str">
        <f t="shared" si="920"/>
        <v/>
      </c>
      <c r="DN521" s="87">
        <f>IFERROR(DO521*(1-DCFactor)+Results!DP521*DCFactor,"")</f>
        <v>0.2762705882352941</v>
      </c>
      <c r="DO521" s="87">
        <f>(DFactor*Rounds*Number/2+SUM(BV$3:BV509))/(Rounds*Number/2+COUNT(BV$3:BV509))</f>
        <v>0.2656470588235294</v>
      </c>
      <c r="DP521" s="87">
        <f t="shared" si="860"/>
        <v>0.29599999999999999</v>
      </c>
      <c r="DQ521" s="84">
        <f t="shared" si="861"/>
        <v>0</v>
      </c>
      <c r="DR521" s="84">
        <f t="shared" si="862"/>
        <v>0</v>
      </c>
      <c r="DS521" s="87">
        <f t="shared" si="863"/>
        <v>0.33666666666666667</v>
      </c>
      <c r="DT521" s="87">
        <f t="shared" si="864"/>
        <v>0.33666666666666667</v>
      </c>
      <c r="DU521" s="87" t="str">
        <f t="shared" si="865"/>
        <v/>
      </c>
      <c r="DV521" s="86" t="str">
        <f t="shared" si="921"/>
        <v/>
      </c>
      <c r="DW521" s="86" t="str">
        <f t="shared" si="922"/>
        <v/>
      </c>
    </row>
    <row r="522" spans="1:127" x14ac:dyDescent="0.25">
      <c r="A522" s="69">
        <v>520</v>
      </c>
      <c r="B522" s="70" t="str">
        <f>DataEntry!C522</f>
        <v/>
      </c>
      <c r="C522" s="71">
        <f>COUNTIF(D$2:D522,D522)+COUNTIF(G$2:G522,D522)</f>
        <v>428</v>
      </c>
      <c r="D522" s="72" t="str">
        <f t="shared" si="823"/>
        <v/>
      </c>
      <c r="E522" s="70" t="str">
        <f>DataEntry!E522</f>
        <v/>
      </c>
      <c r="F522" s="71">
        <f>COUNTIF(D$2:D522,G522)+COUNTIF(G$2:G522,G522)</f>
        <v>428</v>
      </c>
      <c r="G522" s="72" t="str">
        <f t="shared" si="824"/>
        <v/>
      </c>
      <c r="H522" s="73" t="str">
        <f>DataEntry!G522</f>
        <v/>
      </c>
      <c r="I522" s="73" t="str">
        <f>DataEntry!H522</f>
        <v/>
      </c>
      <c r="J522" s="158" t="str">
        <f t="shared" si="822"/>
        <v/>
      </c>
      <c r="K522" s="156">
        <f t="shared" si="825"/>
        <v>0</v>
      </c>
      <c r="L522" s="224" t="str">
        <f t="shared" si="826"/>
        <v/>
      </c>
      <c r="M522" s="224" t="str">
        <f t="shared" si="827"/>
        <v/>
      </c>
      <c r="N522" s="236" t="str">
        <f t="shared" si="866"/>
        <v/>
      </c>
      <c r="O522" s="22" t="str">
        <f t="shared" si="867"/>
        <v>TG428</v>
      </c>
      <c r="P522" s="248" t="str">
        <f t="shared" si="828"/>
        <v/>
      </c>
      <c r="Q522" s="22" t="str">
        <f t="shared" si="868"/>
        <v>TG428</v>
      </c>
      <c r="R522" s="248" t="str">
        <f t="shared" si="829"/>
        <v/>
      </c>
      <c r="S522" s="74">
        <f t="shared" si="869"/>
        <v>0</v>
      </c>
      <c r="T522" s="75">
        <f t="shared" si="870"/>
        <v>0</v>
      </c>
      <c r="U522" s="76">
        <f t="shared" si="871"/>
        <v>0</v>
      </c>
      <c r="V522" s="74">
        <f t="shared" si="872"/>
        <v>0</v>
      </c>
      <c r="W522" s="75">
        <f t="shared" si="873"/>
        <v>0</v>
      </c>
      <c r="X522" s="76">
        <f t="shared" si="874"/>
        <v>0</v>
      </c>
      <c r="Y522" s="74">
        <f t="shared" si="875"/>
        <v>0</v>
      </c>
      <c r="Z522" s="75">
        <f t="shared" si="876"/>
        <v>0</v>
      </c>
      <c r="AA522" s="76">
        <f t="shared" si="877"/>
        <v>0</v>
      </c>
      <c r="AB522" s="74">
        <f t="shared" si="878"/>
        <v>0</v>
      </c>
      <c r="AC522" s="75">
        <f t="shared" si="879"/>
        <v>0</v>
      </c>
      <c r="AD522" s="76">
        <f t="shared" si="880"/>
        <v>0</v>
      </c>
      <c r="AE522" s="74">
        <f t="shared" si="881"/>
        <v>0</v>
      </c>
      <c r="AF522" s="75">
        <f t="shared" si="882"/>
        <v>0</v>
      </c>
      <c r="AG522" s="76">
        <f t="shared" si="883"/>
        <v>0</v>
      </c>
      <c r="AH522" s="74">
        <f t="shared" si="884"/>
        <v>0</v>
      </c>
      <c r="AI522" s="75">
        <f t="shared" si="885"/>
        <v>0</v>
      </c>
      <c r="AJ522" s="76">
        <f t="shared" si="886"/>
        <v>0</v>
      </c>
      <c r="AK522" s="74">
        <f t="shared" si="887"/>
        <v>0</v>
      </c>
      <c r="AL522" s="75">
        <f t="shared" si="888"/>
        <v>0</v>
      </c>
      <c r="AM522" s="76">
        <f t="shared" si="889"/>
        <v>0</v>
      </c>
      <c r="AN522" s="74">
        <f t="shared" si="890"/>
        <v>0</v>
      </c>
      <c r="AO522" s="75">
        <f t="shared" si="891"/>
        <v>0</v>
      </c>
      <c r="AP522" s="76">
        <f t="shared" si="892"/>
        <v>0</v>
      </c>
      <c r="AQ522" s="77" t="str">
        <f t="shared" si="830"/>
        <v/>
      </c>
      <c r="AR522" s="77" t="str">
        <f t="shared" si="893"/>
        <v/>
      </c>
      <c r="AS522" s="78" t="str">
        <f t="shared" si="894"/>
        <v/>
      </c>
      <c r="AT522" s="77" t="str">
        <f t="shared" si="895"/>
        <v/>
      </c>
      <c r="AU522" s="79">
        <f t="shared" si="923"/>
        <v>0.1</v>
      </c>
      <c r="AV522" s="139">
        <f>DataEntry!P522</f>
        <v>0</v>
      </c>
      <c r="AW522" s="80" t="str">
        <f t="shared" si="831"/>
        <v/>
      </c>
      <c r="AX522" s="80" t="str">
        <f t="shared" si="832"/>
        <v/>
      </c>
      <c r="AY522" s="80" t="str">
        <f t="shared" si="833"/>
        <v/>
      </c>
      <c r="AZ522" s="92" t="str">
        <f>DataEntry!I522</f>
        <v/>
      </c>
      <c r="BA522" s="93" t="str">
        <f>DataEntry!J522</f>
        <v/>
      </c>
      <c r="BB522" s="92" t="str">
        <f>DataEntry!K522</f>
        <v/>
      </c>
      <c r="BC522" s="93" t="str">
        <f>DataEntry!L522</f>
        <v/>
      </c>
      <c r="BD522" s="92" t="str">
        <f>DataEntry!M522</f>
        <v/>
      </c>
      <c r="BE522" s="93" t="str">
        <f>DataEntry!N522</f>
        <v/>
      </c>
      <c r="BF522" s="77" t="str">
        <f t="shared" si="896"/>
        <v/>
      </c>
      <c r="BG522" s="77" t="str">
        <f t="shared" si="897"/>
        <v/>
      </c>
      <c r="BH522" s="77" t="str">
        <f t="shared" si="898"/>
        <v/>
      </c>
      <c r="BI522" s="83">
        <f t="shared" si="899"/>
        <v>0</v>
      </c>
      <c r="BJ522" s="83">
        <f t="shared" si="900"/>
        <v>0</v>
      </c>
      <c r="BK522" s="83">
        <f t="shared" si="901"/>
        <v>0</v>
      </c>
      <c r="BL522" s="84" t="str">
        <f t="shared" si="834"/>
        <v/>
      </c>
      <c r="BM522" s="84" t="str">
        <f t="shared" si="835"/>
        <v/>
      </c>
      <c r="BN522" s="85" t="str">
        <f t="shared" si="902"/>
        <v/>
      </c>
      <c r="BO522" s="84" t="str">
        <f t="shared" si="836"/>
        <v/>
      </c>
      <c r="BP522" s="84" t="str">
        <f t="shared" si="837"/>
        <v/>
      </c>
      <c r="BQ522" s="84" t="str">
        <f t="shared" si="838"/>
        <v/>
      </c>
      <c r="BR522" s="84" t="str">
        <f t="shared" si="903"/>
        <v/>
      </c>
      <c r="BS522" s="84" t="str">
        <f t="shared" si="903"/>
        <v/>
      </c>
      <c r="BT522" s="84" t="str">
        <f t="shared" si="903"/>
        <v/>
      </c>
      <c r="BU522" s="86" t="str">
        <f t="shared" si="904"/>
        <v/>
      </c>
      <c r="BV522" s="86" t="str">
        <f t="shared" si="904"/>
        <v/>
      </c>
      <c r="BW522" s="86" t="str">
        <f t="shared" si="904"/>
        <v/>
      </c>
      <c r="BX522" s="86" t="str">
        <f t="shared" si="905"/>
        <v/>
      </c>
      <c r="BY522" s="86" t="str">
        <f t="shared" si="905"/>
        <v/>
      </c>
      <c r="BZ522" s="86" t="str">
        <f t="shared" si="905"/>
        <v/>
      </c>
      <c r="CA522" s="83">
        <f>IF(AND(DataEntry!B522&gt;=ExFrom,DataEntry!B522&lt;=ExTo),0,IF(AR522&lt;DS522,0,DB522))</f>
        <v>0</v>
      </c>
      <c r="CB522" s="83">
        <f>IF(AND(DataEntry!B522&gt;=ExFrom,DataEntry!B522&lt;=ExTo),0,IF(AT522&lt;DT522,0,DC522))</f>
        <v>0</v>
      </c>
      <c r="CC522" s="14" t="str">
        <f t="shared" si="906"/>
        <v/>
      </c>
      <c r="CD522" s="72" t="str">
        <f t="shared" si="839"/>
        <v/>
      </c>
      <c r="CE522" s="87" t="str">
        <f t="shared" si="907"/>
        <v/>
      </c>
      <c r="CF522" s="88">
        <f t="shared" si="908"/>
        <v>0</v>
      </c>
      <c r="CG522" s="88">
        <f t="shared" si="909"/>
        <v>0</v>
      </c>
      <c r="CH522" s="87" t="str">
        <f t="shared" si="910"/>
        <v/>
      </c>
      <c r="CI522" s="89">
        <f t="shared" si="840"/>
        <v>1</v>
      </c>
      <c r="CJ522" s="89">
        <f t="shared" si="841"/>
        <v>1</v>
      </c>
      <c r="CK522" s="157">
        <f t="shared" si="842"/>
        <v>0</v>
      </c>
      <c r="CL522" s="90">
        <f t="shared" si="843"/>
        <v>0</v>
      </c>
      <c r="CM522" s="157">
        <f t="shared" si="844"/>
        <v>0</v>
      </c>
      <c r="CN522" s="90">
        <f t="shared" si="845"/>
        <v>0</v>
      </c>
      <c r="CO522" s="157">
        <f t="shared" si="846"/>
        <v>0</v>
      </c>
      <c r="CP522" s="90">
        <f t="shared" si="847"/>
        <v>0</v>
      </c>
      <c r="CQ522" s="157">
        <f t="shared" si="848"/>
        <v>0</v>
      </c>
      <c r="CR522" s="90">
        <f t="shared" si="849"/>
        <v>0</v>
      </c>
      <c r="CS522" s="157">
        <f t="shared" si="850"/>
        <v>0</v>
      </c>
      <c r="CT522" s="90">
        <f t="shared" si="851"/>
        <v>0</v>
      </c>
      <c r="CU522" s="157">
        <f t="shared" si="852"/>
        <v>0</v>
      </c>
      <c r="CV522" s="90">
        <f t="shared" si="853"/>
        <v>0</v>
      </c>
      <c r="CW522" s="157">
        <f t="shared" si="854"/>
        <v>0</v>
      </c>
      <c r="CX522" s="90">
        <f t="shared" si="855"/>
        <v>0</v>
      </c>
      <c r="CY522" s="157">
        <f t="shared" si="856"/>
        <v>0</v>
      </c>
      <c r="CZ522" s="90">
        <f t="shared" si="857"/>
        <v>0</v>
      </c>
      <c r="DA522" s="94" t="str">
        <f>DataEntry!B522</f>
        <v/>
      </c>
      <c r="DB522" s="83">
        <f t="shared" si="858"/>
        <v>0</v>
      </c>
      <c r="DC522" s="83">
        <f t="shared" si="859"/>
        <v>0</v>
      </c>
      <c r="DD522" s="145" t="str">
        <f t="shared" si="911"/>
        <v/>
      </c>
      <c r="DE522" s="145" t="str">
        <f t="shared" si="912"/>
        <v/>
      </c>
      <c r="DF522" s="145" t="str">
        <f t="shared" si="913"/>
        <v/>
      </c>
      <c r="DG522" s="145" t="str">
        <f t="shared" si="914"/>
        <v/>
      </c>
      <c r="DH522" s="145" t="str">
        <f t="shared" si="915"/>
        <v/>
      </c>
      <c r="DI522" s="145" t="str">
        <f t="shared" si="916"/>
        <v/>
      </c>
      <c r="DJ522" s="83">
        <f t="shared" si="917"/>
        <v>0</v>
      </c>
      <c r="DK522" s="83">
        <f t="shared" si="918"/>
        <v>0</v>
      </c>
      <c r="DL522" s="84" t="str">
        <f t="shared" si="919"/>
        <v/>
      </c>
      <c r="DM522" s="14" t="str">
        <f t="shared" si="920"/>
        <v/>
      </c>
      <c r="DN522" s="87">
        <f>IFERROR(DO522*(1-DCFactor)+Results!DP522*DCFactor,"")</f>
        <v>0.2762705882352941</v>
      </c>
      <c r="DO522" s="87">
        <f>(DFactor*Rounds*Number/2+SUM(BV$3:BV510))/(Rounds*Number/2+COUNT(BV$3:BV510))</f>
        <v>0.2656470588235294</v>
      </c>
      <c r="DP522" s="87">
        <f t="shared" si="860"/>
        <v>0.29599999999999999</v>
      </c>
      <c r="DQ522" s="84">
        <f t="shared" si="861"/>
        <v>0</v>
      </c>
      <c r="DR522" s="84">
        <f t="shared" si="862"/>
        <v>0</v>
      </c>
      <c r="DS522" s="87">
        <f t="shared" si="863"/>
        <v>0.33666666666666667</v>
      </c>
      <c r="DT522" s="87">
        <f t="shared" si="864"/>
        <v>0.33666666666666667</v>
      </c>
      <c r="DU522" s="87" t="str">
        <f t="shared" si="865"/>
        <v/>
      </c>
      <c r="DV522" s="86" t="str">
        <f t="shared" si="921"/>
        <v/>
      </c>
      <c r="DW522" s="86" t="str">
        <f t="shared" si="922"/>
        <v/>
      </c>
    </row>
    <row r="523" spans="1:127" x14ac:dyDescent="0.25">
      <c r="A523" s="69">
        <v>521</v>
      </c>
      <c r="B523" s="70" t="str">
        <f>DataEntry!C523</f>
        <v/>
      </c>
      <c r="C523" s="71">
        <f>COUNTIF(D$2:D523,D523)+COUNTIF(G$2:G523,D523)</f>
        <v>430</v>
      </c>
      <c r="D523" s="72" t="str">
        <f t="shared" si="823"/>
        <v/>
      </c>
      <c r="E523" s="70" t="str">
        <f>DataEntry!E523</f>
        <v/>
      </c>
      <c r="F523" s="71">
        <f>COUNTIF(D$2:D523,G523)+COUNTIF(G$2:G523,G523)</f>
        <v>430</v>
      </c>
      <c r="G523" s="72" t="str">
        <f t="shared" si="824"/>
        <v/>
      </c>
      <c r="H523" s="73" t="str">
        <f>DataEntry!G523</f>
        <v/>
      </c>
      <c r="I523" s="73" t="str">
        <f>DataEntry!H523</f>
        <v/>
      </c>
      <c r="J523" s="158" t="str">
        <f t="shared" si="822"/>
        <v/>
      </c>
      <c r="K523" s="156">
        <f t="shared" si="825"/>
        <v>0</v>
      </c>
      <c r="L523" s="224" t="str">
        <f t="shared" si="826"/>
        <v/>
      </c>
      <c r="M523" s="224" t="str">
        <f t="shared" si="827"/>
        <v/>
      </c>
      <c r="N523" s="236" t="str">
        <f t="shared" si="866"/>
        <v/>
      </c>
      <c r="O523" s="22" t="str">
        <f t="shared" si="867"/>
        <v>TG430</v>
      </c>
      <c r="P523" s="248" t="str">
        <f t="shared" si="828"/>
        <v/>
      </c>
      <c r="Q523" s="22" t="str">
        <f t="shared" si="868"/>
        <v>TG430</v>
      </c>
      <c r="R523" s="248" t="str">
        <f t="shared" si="829"/>
        <v/>
      </c>
      <c r="S523" s="74">
        <f t="shared" si="869"/>
        <v>0</v>
      </c>
      <c r="T523" s="75">
        <f t="shared" si="870"/>
        <v>0</v>
      </c>
      <c r="U523" s="76">
        <f t="shared" si="871"/>
        <v>0</v>
      </c>
      <c r="V523" s="74">
        <f t="shared" si="872"/>
        <v>0</v>
      </c>
      <c r="W523" s="75">
        <f t="shared" si="873"/>
        <v>0</v>
      </c>
      <c r="X523" s="76">
        <f t="shared" si="874"/>
        <v>0</v>
      </c>
      <c r="Y523" s="74">
        <f t="shared" si="875"/>
        <v>0</v>
      </c>
      <c r="Z523" s="75">
        <f t="shared" si="876"/>
        <v>0</v>
      </c>
      <c r="AA523" s="76">
        <f t="shared" si="877"/>
        <v>0</v>
      </c>
      <c r="AB523" s="74">
        <f t="shared" si="878"/>
        <v>0</v>
      </c>
      <c r="AC523" s="75">
        <f t="shared" si="879"/>
        <v>0</v>
      </c>
      <c r="AD523" s="76">
        <f t="shared" si="880"/>
        <v>0</v>
      </c>
      <c r="AE523" s="74">
        <f t="shared" si="881"/>
        <v>0</v>
      </c>
      <c r="AF523" s="75">
        <f t="shared" si="882"/>
        <v>0</v>
      </c>
      <c r="AG523" s="76">
        <f t="shared" si="883"/>
        <v>0</v>
      </c>
      <c r="AH523" s="74">
        <f t="shared" si="884"/>
        <v>0</v>
      </c>
      <c r="AI523" s="75">
        <f t="shared" si="885"/>
        <v>0</v>
      </c>
      <c r="AJ523" s="76">
        <f t="shared" si="886"/>
        <v>0</v>
      </c>
      <c r="AK523" s="74">
        <f t="shared" si="887"/>
        <v>0</v>
      </c>
      <c r="AL523" s="75">
        <f t="shared" si="888"/>
        <v>0</v>
      </c>
      <c r="AM523" s="76">
        <f t="shared" si="889"/>
        <v>0</v>
      </c>
      <c r="AN523" s="74">
        <f t="shared" si="890"/>
        <v>0</v>
      </c>
      <c r="AO523" s="75">
        <f t="shared" si="891"/>
        <v>0</v>
      </c>
      <c r="AP523" s="76">
        <f t="shared" si="892"/>
        <v>0</v>
      </c>
      <c r="AQ523" s="77" t="str">
        <f t="shared" si="830"/>
        <v/>
      </c>
      <c r="AR523" s="77" t="str">
        <f t="shared" si="893"/>
        <v/>
      </c>
      <c r="AS523" s="78" t="str">
        <f t="shared" si="894"/>
        <v/>
      </c>
      <c r="AT523" s="77" t="str">
        <f t="shared" si="895"/>
        <v/>
      </c>
      <c r="AU523" s="79">
        <f t="shared" si="923"/>
        <v>0.1</v>
      </c>
      <c r="AV523" s="139">
        <f>DataEntry!P523</f>
        <v>0</v>
      </c>
      <c r="AW523" s="80" t="str">
        <f t="shared" si="831"/>
        <v/>
      </c>
      <c r="AX523" s="80" t="str">
        <f t="shared" si="832"/>
        <v/>
      </c>
      <c r="AY523" s="80" t="str">
        <f t="shared" si="833"/>
        <v/>
      </c>
      <c r="AZ523" s="92" t="str">
        <f>DataEntry!I523</f>
        <v/>
      </c>
      <c r="BA523" s="93" t="str">
        <f>DataEntry!J523</f>
        <v/>
      </c>
      <c r="BB523" s="92" t="str">
        <f>DataEntry!K523</f>
        <v/>
      </c>
      <c r="BC523" s="93" t="str">
        <f>DataEntry!L523</f>
        <v/>
      </c>
      <c r="BD523" s="92" t="str">
        <f>DataEntry!M523</f>
        <v/>
      </c>
      <c r="BE523" s="93" t="str">
        <f>DataEntry!N523</f>
        <v/>
      </c>
      <c r="BF523" s="77" t="str">
        <f t="shared" si="896"/>
        <v/>
      </c>
      <c r="BG523" s="77" t="str">
        <f t="shared" si="897"/>
        <v/>
      </c>
      <c r="BH523" s="77" t="str">
        <f t="shared" si="898"/>
        <v/>
      </c>
      <c r="BI523" s="83">
        <f t="shared" si="899"/>
        <v>0</v>
      </c>
      <c r="BJ523" s="83">
        <f t="shared" si="900"/>
        <v>0</v>
      </c>
      <c r="BK523" s="83">
        <f t="shared" si="901"/>
        <v>0</v>
      </c>
      <c r="BL523" s="84" t="str">
        <f t="shared" si="834"/>
        <v/>
      </c>
      <c r="BM523" s="84" t="str">
        <f t="shared" si="835"/>
        <v/>
      </c>
      <c r="BN523" s="85" t="str">
        <f t="shared" si="902"/>
        <v/>
      </c>
      <c r="BO523" s="84" t="str">
        <f t="shared" si="836"/>
        <v/>
      </c>
      <c r="BP523" s="84" t="str">
        <f t="shared" si="837"/>
        <v/>
      </c>
      <c r="BQ523" s="84" t="str">
        <f t="shared" si="838"/>
        <v/>
      </c>
      <c r="BR523" s="84" t="str">
        <f t="shared" si="903"/>
        <v/>
      </c>
      <c r="BS523" s="84" t="str">
        <f t="shared" si="903"/>
        <v/>
      </c>
      <c r="BT523" s="84" t="str">
        <f t="shared" si="903"/>
        <v/>
      </c>
      <c r="BU523" s="86" t="str">
        <f t="shared" si="904"/>
        <v/>
      </c>
      <c r="BV523" s="86" t="str">
        <f t="shared" si="904"/>
        <v/>
      </c>
      <c r="BW523" s="86" t="str">
        <f t="shared" si="904"/>
        <v/>
      </c>
      <c r="BX523" s="86" t="str">
        <f t="shared" si="905"/>
        <v/>
      </c>
      <c r="BY523" s="86" t="str">
        <f t="shared" si="905"/>
        <v/>
      </c>
      <c r="BZ523" s="86" t="str">
        <f t="shared" si="905"/>
        <v/>
      </c>
      <c r="CA523" s="83">
        <f>IF(AND(DataEntry!B523&gt;=ExFrom,DataEntry!B523&lt;=ExTo),0,IF(AR523&lt;DS523,0,DB523))</f>
        <v>0</v>
      </c>
      <c r="CB523" s="83">
        <f>IF(AND(DataEntry!B523&gt;=ExFrom,DataEntry!B523&lt;=ExTo),0,IF(AT523&lt;DT523,0,DC523))</f>
        <v>0</v>
      </c>
      <c r="CC523" s="14" t="str">
        <f t="shared" si="906"/>
        <v/>
      </c>
      <c r="CD523" s="72" t="str">
        <f t="shared" si="839"/>
        <v/>
      </c>
      <c r="CE523" s="87" t="str">
        <f t="shared" si="907"/>
        <v/>
      </c>
      <c r="CF523" s="88">
        <f t="shared" si="908"/>
        <v>0</v>
      </c>
      <c r="CG523" s="88">
        <f t="shared" si="909"/>
        <v>0</v>
      </c>
      <c r="CH523" s="87" t="str">
        <f t="shared" si="910"/>
        <v/>
      </c>
      <c r="CI523" s="89">
        <f t="shared" si="840"/>
        <v>1</v>
      </c>
      <c r="CJ523" s="89">
        <f t="shared" si="841"/>
        <v>1</v>
      </c>
      <c r="CK523" s="157">
        <f t="shared" si="842"/>
        <v>0</v>
      </c>
      <c r="CL523" s="90">
        <f t="shared" si="843"/>
        <v>0</v>
      </c>
      <c r="CM523" s="157">
        <f t="shared" si="844"/>
        <v>0</v>
      </c>
      <c r="CN523" s="90">
        <f t="shared" si="845"/>
        <v>0</v>
      </c>
      <c r="CO523" s="157">
        <f t="shared" si="846"/>
        <v>0</v>
      </c>
      <c r="CP523" s="90">
        <f t="shared" si="847"/>
        <v>0</v>
      </c>
      <c r="CQ523" s="157">
        <f t="shared" si="848"/>
        <v>0</v>
      </c>
      <c r="CR523" s="90">
        <f t="shared" si="849"/>
        <v>0</v>
      </c>
      <c r="CS523" s="157">
        <f t="shared" si="850"/>
        <v>0</v>
      </c>
      <c r="CT523" s="90">
        <f t="shared" si="851"/>
        <v>0</v>
      </c>
      <c r="CU523" s="157">
        <f t="shared" si="852"/>
        <v>0</v>
      </c>
      <c r="CV523" s="90">
        <f t="shared" si="853"/>
        <v>0</v>
      </c>
      <c r="CW523" s="157">
        <f t="shared" si="854"/>
        <v>0</v>
      </c>
      <c r="CX523" s="90">
        <f t="shared" si="855"/>
        <v>0</v>
      </c>
      <c r="CY523" s="157">
        <f t="shared" si="856"/>
        <v>0</v>
      </c>
      <c r="CZ523" s="90">
        <f t="shared" si="857"/>
        <v>0</v>
      </c>
      <c r="DA523" s="94" t="str">
        <f>DataEntry!B523</f>
        <v/>
      </c>
      <c r="DB523" s="83">
        <f t="shared" si="858"/>
        <v>0</v>
      </c>
      <c r="DC523" s="83">
        <f t="shared" si="859"/>
        <v>0</v>
      </c>
      <c r="DD523" s="145" t="str">
        <f t="shared" si="911"/>
        <v/>
      </c>
      <c r="DE523" s="145" t="str">
        <f t="shared" si="912"/>
        <v/>
      </c>
      <c r="DF523" s="145" t="str">
        <f t="shared" si="913"/>
        <v/>
      </c>
      <c r="DG523" s="145" t="str">
        <f t="shared" si="914"/>
        <v/>
      </c>
      <c r="DH523" s="145" t="str">
        <f t="shared" si="915"/>
        <v/>
      </c>
      <c r="DI523" s="145" t="str">
        <f t="shared" si="916"/>
        <v/>
      </c>
      <c r="DJ523" s="83">
        <f t="shared" si="917"/>
        <v>0</v>
      </c>
      <c r="DK523" s="83">
        <f t="shared" si="918"/>
        <v>0</v>
      </c>
      <c r="DL523" s="84" t="str">
        <f t="shared" si="919"/>
        <v/>
      </c>
      <c r="DM523" s="14" t="str">
        <f t="shared" si="920"/>
        <v/>
      </c>
      <c r="DN523" s="87">
        <f>IFERROR(DO523*(1-DCFactor)+Results!DP523*DCFactor,"")</f>
        <v>0.2762705882352941</v>
      </c>
      <c r="DO523" s="87">
        <f>(DFactor*Rounds*Number/2+SUM(BV$3:BV511))/(Rounds*Number/2+COUNT(BV$3:BV511))</f>
        <v>0.2656470588235294</v>
      </c>
      <c r="DP523" s="87">
        <f t="shared" si="860"/>
        <v>0.29599999999999999</v>
      </c>
      <c r="DQ523" s="84">
        <f t="shared" si="861"/>
        <v>0</v>
      </c>
      <c r="DR523" s="84">
        <f t="shared" si="862"/>
        <v>0</v>
      </c>
      <c r="DS523" s="87">
        <f t="shared" si="863"/>
        <v>0.33666666666666667</v>
      </c>
      <c r="DT523" s="87">
        <f t="shared" si="864"/>
        <v>0.33666666666666667</v>
      </c>
      <c r="DU523" s="87" t="str">
        <f t="shared" si="865"/>
        <v/>
      </c>
      <c r="DV523" s="86" t="str">
        <f t="shared" si="921"/>
        <v/>
      </c>
      <c r="DW523" s="86" t="str">
        <f t="shared" si="922"/>
        <v/>
      </c>
    </row>
    <row r="524" spans="1:127" x14ac:dyDescent="0.25">
      <c r="A524" s="69">
        <v>522</v>
      </c>
      <c r="B524" s="70" t="str">
        <f>DataEntry!C524</f>
        <v/>
      </c>
      <c r="C524" s="71">
        <f>COUNTIF(D$2:D524,D524)+COUNTIF(G$2:G524,D524)</f>
        <v>432</v>
      </c>
      <c r="D524" s="72" t="str">
        <f t="shared" si="823"/>
        <v/>
      </c>
      <c r="E524" s="70" t="str">
        <f>DataEntry!E524</f>
        <v/>
      </c>
      <c r="F524" s="71">
        <f>COUNTIF(D$2:D524,G524)+COUNTIF(G$2:G524,G524)</f>
        <v>432</v>
      </c>
      <c r="G524" s="72" t="str">
        <f t="shared" si="824"/>
        <v/>
      </c>
      <c r="H524" s="73" t="str">
        <f>DataEntry!G524</f>
        <v/>
      </c>
      <c r="I524" s="73" t="str">
        <f>DataEntry!H524</f>
        <v/>
      </c>
      <c r="J524" s="158" t="str">
        <f t="shared" si="822"/>
        <v/>
      </c>
      <c r="K524" s="156">
        <f t="shared" si="825"/>
        <v>0</v>
      </c>
      <c r="L524" s="224" t="str">
        <f t="shared" si="826"/>
        <v/>
      </c>
      <c r="M524" s="224" t="str">
        <f t="shared" si="827"/>
        <v/>
      </c>
      <c r="N524" s="236" t="str">
        <f t="shared" si="866"/>
        <v/>
      </c>
      <c r="O524" s="22" t="str">
        <f t="shared" si="867"/>
        <v>TG432</v>
      </c>
      <c r="P524" s="248" t="str">
        <f t="shared" si="828"/>
        <v/>
      </c>
      <c r="Q524" s="22" t="str">
        <f t="shared" si="868"/>
        <v>TG432</v>
      </c>
      <c r="R524" s="248" t="str">
        <f t="shared" si="829"/>
        <v/>
      </c>
      <c r="S524" s="74">
        <f t="shared" si="869"/>
        <v>0</v>
      </c>
      <c r="T524" s="75">
        <f t="shared" si="870"/>
        <v>0</v>
      </c>
      <c r="U524" s="76">
        <f t="shared" si="871"/>
        <v>0</v>
      </c>
      <c r="V524" s="74">
        <f t="shared" si="872"/>
        <v>0</v>
      </c>
      <c r="W524" s="75">
        <f t="shared" si="873"/>
        <v>0</v>
      </c>
      <c r="X524" s="76">
        <f t="shared" si="874"/>
        <v>0</v>
      </c>
      <c r="Y524" s="74">
        <f t="shared" si="875"/>
        <v>0</v>
      </c>
      <c r="Z524" s="75">
        <f t="shared" si="876"/>
        <v>0</v>
      </c>
      <c r="AA524" s="76">
        <f t="shared" si="877"/>
        <v>0</v>
      </c>
      <c r="AB524" s="74">
        <f t="shared" si="878"/>
        <v>0</v>
      </c>
      <c r="AC524" s="75">
        <f t="shared" si="879"/>
        <v>0</v>
      </c>
      <c r="AD524" s="76">
        <f t="shared" si="880"/>
        <v>0</v>
      </c>
      <c r="AE524" s="74">
        <f t="shared" si="881"/>
        <v>0</v>
      </c>
      <c r="AF524" s="75">
        <f t="shared" si="882"/>
        <v>0</v>
      </c>
      <c r="AG524" s="76">
        <f t="shared" si="883"/>
        <v>0</v>
      </c>
      <c r="AH524" s="74">
        <f t="shared" si="884"/>
        <v>0</v>
      </c>
      <c r="AI524" s="75">
        <f t="shared" si="885"/>
        <v>0</v>
      </c>
      <c r="AJ524" s="76">
        <f t="shared" si="886"/>
        <v>0</v>
      </c>
      <c r="AK524" s="74">
        <f t="shared" si="887"/>
        <v>0</v>
      </c>
      <c r="AL524" s="75">
        <f t="shared" si="888"/>
        <v>0</v>
      </c>
      <c r="AM524" s="76">
        <f t="shared" si="889"/>
        <v>0</v>
      </c>
      <c r="AN524" s="74">
        <f t="shared" si="890"/>
        <v>0</v>
      </c>
      <c r="AO524" s="75">
        <f t="shared" si="891"/>
        <v>0</v>
      </c>
      <c r="AP524" s="76">
        <f t="shared" si="892"/>
        <v>0</v>
      </c>
      <c r="AQ524" s="77" t="str">
        <f t="shared" si="830"/>
        <v/>
      </c>
      <c r="AR524" s="77" t="str">
        <f t="shared" si="893"/>
        <v/>
      </c>
      <c r="AS524" s="78" t="str">
        <f t="shared" si="894"/>
        <v/>
      </c>
      <c r="AT524" s="77" t="str">
        <f t="shared" si="895"/>
        <v/>
      </c>
      <c r="AU524" s="79">
        <f t="shared" si="923"/>
        <v>0.1</v>
      </c>
      <c r="AV524" s="139">
        <f>DataEntry!P524</f>
        <v>0</v>
      </c>
      <c r="AW524" s="80" t="str">
        <f t="shared" si="831"/>
        <v/>
      </c>
      <c r="AX524" s="80" t="str">
        <f t="shared" si="832"/>
        <v/>
      </c>
      <c r="AY524" s="80" t="str">
        <f t="shared" si="833"/>
        <v/>
      </c>
      <c r="AZ524" s="92" t="str">
        <f>DataEntry!I524</f>
        <v/>
      </c>
      <c r="BA524" s="93" t="str">
        <f>DataEntry!J524</f>
        <v/>
      </c>
      <c r="BB524" s="92" t="str">
        <f>DataEntry!K524</f>
        <v/>
      </c>
      <c r="BC524" s="93" t="str">
        <f>DataEntry!L524</f>
        <v/>
      </c>
      <c r="BD524" s="92" t="str">
        <f>DataEntry!M524</f>
        <v/>
      </c>
      <c r="BE524" s="93" t="str">
        <f>DataEntry!N524</f>
        <v/>
      </c>
      <c r="BF524" s="77" t="str">
        <f t="shared" si="896"/>
        <v/>
      </c>
      <c r="BG524" s="77" t="str">
        <f t="shared" si="897"/>
        <v/>
      </c>
      <c r="BH524" s="77" t="str">
        <f t="shared" si="898"/>
        <v/>
      </c>
      <c r="BI524" s="83">
        <f t="shared" si="899"/>
        <v>0</v>
      </c>
      <c r="BJ524" s="83">
        <f t="shared" si="900"/>
        <v>0</v>
      </c>
      <c r="BK524" s="83">
        <f t="shared" si="901"/>
        <v>0</v>
      </c>
      <c r="BL524" s="84" t="str">
        <f t="shared" si="834"/>
        <v/>
      </c>
      <c r="BM524" s="84" t="str">
        <f t="shared" si="835"/>
        <v/>
      </c>
      <c r="BN524" s="85" t="str">
        <f t="shared" si="902"/>
        <v/>
      </c>
      <c r="BO524" s="84" t="str">
        <f t="shared" si="836"/>
        <v/>
      </c>
      <c r="BP524" s="84" t="str">
        <f t="shared" si="837"/>
        <v/>
      </c>
      <c r="BQ524" s="84" t="str">
        <f t="shared" si="838"/>
        <v/>
      </c>
      <c r="BR524" s="84" t="str">
        <f t="shared" si="903"/>
        <v/>
      </c>
      <c r="BS524" s="84" t="str">
        <f t="shared" si="903"/>
        <v/>
      </c>
      <c r="BT524" s="84" t="str">
        <f t="shared" si="903"/>
        <v/>
      </c>
      <c r="BU524" s="86" t="str">
        <f t="shared" si="904"/>
        <v/>
      </c>
      <c r="BV524" s="86" t="str">
        <f t="shared" si="904"/>
        <v/>
      </c>
      <c r="BW524" s="86" t="str">
        <f t="shared" si="904"/>
        <v/>
      </c>
      <c r="BX524" s="86" t="str">
        <f t="shared" si="905"/>
        <v/>
      </c>
      <c r="BY524" s="86" t="str">
        <f t="shared" si="905"/>
        <v/>
      </c>
      <c r="BZ524" s="86" t="str">
        <f t="shared" si="905"/>
        <v/>
      </c>
      <c r="CA524" s="83">
        <f>IF(AND(DataEntry!B524&gt;=ExFrom,DataEntry!B524&lt;=ExTo),0,IF(AR524&lt;DS524,0,DB524))</f>
        <v>0</v>
      </c>
      <c r="CB524" s="83">
        <f>IF(AND(DataEntry!B524&gt;=ExFrom,DataEntry!B524&lt;=ExTo),0,IF(AT524&lt;DT524,0,DC524))</f>
        <v>0</v>
      </c>
      <c r="CC524" s="14" t="str">
        <f t="shared" si="906"/>
        <v/>
      </c>
      <c r="CD524" s="72" t="str">
        <f t="shared" si="839"/>
        <v/>
      </c>
      <c r="CE524" s="87" t="str">
        <f t="shared" si="907"/>
        <v/>
      </c>
      <c r="CF524" s="88">
        <f t="shared" si="908"/>
        <v>0</v>
      </c>
      <c r="CG524" s="88">
        <f t="shared" si="909"/>
        <v>0</v>
      </c>
      <c r="CH524" s="87" t="str">
        <f t="shared" si="910"/>
        <v/>
      </c>
      <c r="CI524" s="89">
        <f t="shared" si="840"/>
        <v>1</v>
      </c>
      <c r="CJ524" s="89">
        <f t="shared" si="841"/>
        <v>1</v>
      </c>
      <c r="CK524" s="157">
        <f t="shared" si="842"/>
        <v>0</v>
      </c>
      <c r="CL524" s="90">
        <f t="shared" si="843"/>
        <v>0</v>
      </c>
      <c r="CM524" s="157">
        <f t="shared" si="844"/>
        <v>0</v>
      </c>
      <c r="CN524" s="90">
        <f t="shared" si="845"/>
        <v>0</v>
      </c>
      <c r="CO524" s="157">
        <f t="shared" si="846"/>
        <v>0</v>
      </c>
      <c r="CP524" s="90">
        <f t="shared" si="847"/>
        <v>0</v>
      </c>
      <c r="CQ524" s="157">
        <f t="shared" si="848"/>
        <v>0</v>
      </c>
      <c r="CR524" s="90">
        <f t="shared" si="849"/>
        <v>0</v>
      </c>
      <c r="CS524" s="157">
        <f t="shared" si="850"/>
        <v>0</v>
      </c>
      <c r="CT524" s="90">
        <f t="shared" si="851"/>
        <v>0</v>
      </c>
      <c r="CU524" s="157">
        <f t="shared" si="852"/>
        <v>0</v>
      </c>
      <c r="CV524" s="90">
        <f t="shared" si="853"/>
        <v>0</v>
      </c>
      <c r="CW524" s="157">
        <f t="shared" si="854"/>
        <v>0</v>
      </c>
      <c r="CX524" s="90">
        <f t="shared" si="855"/>
        <v>0</v>
      </c>
      <c r="CY524" s="157">
        <f t="shared" si="856"/>
        <v>0</v>
      </c>
      <c r="CZ524" s="90">
        <f t="shared" si="857"/>
        <v>0</v>
      </c>
      <c r="DA524" s="94" t="str">
        <f>DataEntry!B524</f>
        <v/>
      </c>
      <c r="DB524" s="83">
        <f t="shared" si="858"/>
        <v>0</v>
      </c>
      <c r="DC524" s="83">
        <f t="shared" si="859"/>
        <v>0</v>
      </c>
      <c r="DD524" s="145" t="str">
        <f t="shared" si="911"/>
        <v/>
      </c>
      <c r="DE524" s="145" t="str">
        <f t="shared" si="912"/>
        <v/>
      </c>
      <c r="DF524" s="145" t="str">
        <f t="shared" si="913"/>
        <v/>
      </c>
      <c r="DG524" s="145" t="str">
        <f t="shared" si="914"/>
        <v/>
      </c>
      <c r="DH524" s="145" t="str">
        <f t="shared" si="915"/>
        <v/>
      </c>
      <c r="DI524" s="145" t="str">
        <f t="shared" si="916"/>
        <v/>
      </c>
      <c r="DJ524" s="83">
        <f t="shared" si="917"/>
        <v>0</v>
      </c>
      <c r="DK524" s="83">
        <f t="shared" si="918"/>
        <v>0</v>
      </c>
      <c r="DL524" s="84" t="str">
        <f t="shared" si="919"/>
        <v/>
      </c>
      <c r="DM524" s="14" t="str">
        <f t="shared" si="920"/>
        <v/>
      </c>
      <c r="DN524" s="87">
        <f>IFERROR(DO524*(1-DCFactor)+Results!DP524*DCFactor,"")</f>
        <v>0.2762705882352941</v>
      </c>
      <c r="DO524" s="87">
        <f>(DFactor*Rounds*Number/2+SUM(BV$3:BV512))/(Rounds*Number/2+COUNT(BV$3:BV512))</f>
        <v>0.2656470588235294</v>
      </c>
      <c r="DP524" s="87">
        <f t="shared" si="860"/>
        <v>0.29599999999999999</v>
      </c>
      <c r="DQ524" s="84">
        <f t="shared" si="861"/>
        <v>0</v>
      </c>
      <c r="DR524" s="84">
        <f t="shared" si="862"/>
        <v>0</v>
      </c>
      <c r="DS524" s="87">
        <f t="shared" si="863"/>
        <v>0.33666666666666667</v>
      </c>
      <c r="DT524" s="87">
        <f t="shared" si="864"/>
        <v>0.33666666666666667</v>
      </c>
      <c r="DU524" s="87" t="str">
        <f t="shared" si="865"/>
        <v/>
      </c>
      <c r="DV524" s="86" t="str">
        <f t="shared" si="921"/>
        <v/>
      </c>
      <c r="DW524" s="86" t="str">
        <f t="shared" si="922"/>
        <v/>
      </c>
    </row>
    <row r="525" spans="1:127" x14ac:dyDescent="0.25">
      <c r="A525" s="69">
        <v>523</v>
      </c>
      <c r="B525" s="70" t="str">
        <f>DataEntry!C525</f>
        <v/>
      </c>
      <c r="C525" s="71">
        <f>COUNTIF(D$2:D525,D525)+COUNTIF(G$2:G525,D525)</f>
        <v>434</v>
      </c>
      <c r="D525" s="72" t="str">
        <f t="shared" si="823"/>
        <v/>
      </c>
      <c r="E525" s="70" t="str">
        <f>DataEntry!E525</f>
        <v/>
      </c>
      <c r="F525" s="71">
        <f>COUNTIF(D$2:D525,G525)+COUNTIF(G$2:G525,G525)</f>
        <v>434</v>
      </c>
      <c r="G525" s="72" t="str">
        <f t="shared" si="824"/>
        <v/>
      </c>
      <c r="H525" s="73" t="str">
        <f>DataEntry!G525</f>
        <v/>
      </c>
      <c r="I525" s="73" t="str">
        <f>DataEntry!H525</f>
        <v/>
      </c>
      <c r="J525" s="158" t="str">
        <f t="shared" si="822"/>
        <v/>
      </c>
      <c r="K525" s="156">
        <f t="shared" si="825"/>
        <v>0</v>
      </c>
      <c r="L525" s="224" t="str">
        <f t="shared" si="826"/>
        <v/>
      </c>
      <c r="M525" s="224" t="str">
        <f t="shared" si="827"/>
        <v/>
      </c>
      <c r="N525" s="236" t="str">
        <f t="shared" si="866"/>
        <v/>
      </c>
      <c r="O525" s="22" t="str">
        <f t="shared" si="867"/>
        <v>TG434</v>
      </c>
      <c r="P525" s="248" t="str">
        <f t="shared" si="828"/>
        <v/>
      </c>
      <c r="Q525" s="22" t="str">
        <f t="shared" si="868"/>
        <v>TG434</v>
      </c>
      <c r="R525" s="248" t="str">
        <f t="shared" si="829"/>
        <v/>
      </c>
      <c r="S525" s="74">
        <f t="shared" si="869"/>
        <v>0</v>
      </c>
      <c r="T525" s="75">
        <f t="shared" si="870"/>
        <v>0</v>
      </c>
      <c r="U525" s="76">
        <f t="shared" si="871"/>
        <v>0</v>
      </c>
      <c r="V525" s="74">
        <f t="shared" si="872"/>
        <v>0</v>
      </c>
      <c r="W525" s="75">
        <f t="shared" si="873"/>
        <v>0</v>
      </c>
      <c r="X525" s="76">
        <f t="shared" si="874"/>
        <v>0</v>
      </c>
      <c r="Y525" s="74">
        <f t="shared" si="875"/>
        <v>0</v>
      </c>
      <c r="Z525" s="75">
        <f t="shared" si="876"/>
        <v>0</v>
      </c>
      <c r="AA525" s="76">
        <f t="shared" si="877"/>
        <v>0</v>
      </c>
      <c r="AB525" s="74">
        <f t="shared" si="878"/>
        <v>0</v>
      </c>
      <c r="AC525" s="75">
        <f t="shared" si="879"/>
        <v>0</v>
      </c>
      <c r="AD525" s="76">
        <f t="shared" si="880"/>
        <v>0</v>
      </c>
      <c r="AE525" s="74">
        <f t="shared" si="881"/>
        <v>0</v>
      </c>
      <c r="AF525" s="75">
        <f t="shared" si="882"/>
        <v>0</v>
      </c>
      <c r="AG525" s="76">
        <f t="shared" si="883"/>
        <v>0</v>
      </c>
      <c r="AH525" s="74">
        <f t="shared" si="884"/>
        <v>0</v>
      </c>
      <c r="AI525" s="75">
        <f t="shared" si="885"/>
        <v>0</v>
      </c>
      <c r="AJ525" s="76">
        <f t="shared" si="886"/>
        <v>0</v>
      </c>
      <c r="AK525" s="74">
        <f t="shared" si="887"/>
        <v>0</v>
      </c>
      <c r="AL525" s="75">
        <f t="shared" si="888"/>
        <v>0</v>
      </c>
      <c r="AM525" s="76">
        <f t="shared" si="889"/>
        <v>0</v>
      </c>
      <c r="AN525" s="74">
        <f t="shared" si="890"/>
        <v>0</v>
      </c>
      <c r="AO525" s="75">
        <f t="shared" si="891"/>
        <v>0</v>
      </c>
      <c r="AP525" s="76">
        <f t="shared" si="892"/>
        <v>0</v>
      </c>
      <c r="AQ525" s="77" t="str">
        <f t="shared" si="830"/>
        <v/>
      </c>
      <c r="AR525" s="77" t="str">
        <f t="shared" si="893"/>
        <v/>
      </c>
      <c r="AS525" s="78" t="str">
        <f t="shared" si="894"/>
        <v/>
      </c>
      <c r="AT525" s="77" t="str">
        <f t="shared" si="895"/>
        <v/>
      </c>
      <c r="AU525" s="79">
        <f t="shared" si="923"/>
        <v>0.1</v>
      </c>
      <c r="AV525" s="139">
        <f>DataEntry!P525</f>
        <v>0</v>
      </c>
      <c r="AW525" s="80" t="str">
        <f t="shared" si="831"/>
        <v/>
      </c>
      <c r="AX525" s="80" t="str">
        <f t="shared" si="832"/>
        <v/>
      </c>
      <c r="AY525" s="80" t="str">
        <f t="shared" si="833"/>
        <v/>
      </c>
      <c r="AZ525" s="92" t="str">
        <f>DataEntry!I525</f>
        <v/>
      </c>
      <c r="BA525" s="93" t="str">
        <f>DataEntry!J525</f>
        <v/>
      </c>
      <c r="BB525" s="92" t="str">
        <f>DataEntry!K525</f>
        <v/>
      </c>
      <c r="BC525" s="93" t="str">
        <f>DataEntry!L525</f>
        <v/>
      </c>
      <c r="BD525" s="92" t="str">
        <f>DataEntry!M525</f>
        <v/>
      </c>
      <c r="BE525" s="93" t="str">
        <f>DataEntry!N525</f>
        <v/>
      </c>
      <c r="BF525" s="77" t="str">
        <f t="shared" si="896"/>
        <v/>
      </c>
      <c r="BG525" s="77" t="str">
        <f t="shared" si="897"/>
        <v/>
      </c>
      <c r="BH525" s="77" t="str">
        <f t="shared" si="898"/>
        <v/>
      </c>
      <c r="BI525" s="83">
        <f t="shared" si="899"/>
        <v>0</v>
      </c>
      <c r="BJ525" s="83">
        <f t="shared" si="900"/>
        <v>0</v>
      </c>
      <c r="BK525" s="83">
        <f t="shared" si="901"/>
        <v>0</v>
      </c>
      <c r="BL525" s="84" t="str">
        <f t="shared" si="834"/>
        <v/>
      </c>
      <c r="BM525" s="84" t="str">
        <f t="shared" si="835"/>
        <v/>
      </c>
      <c r="BN525" s="85" t="str">
        <f t="shared" si="902"/>
        <v/>
      </c>
      <c r="BO525" s="84" t="str">
        <f t="shared" si="836"/>
        <v/>
      </c>
      <c r="BP525" s="84" t="str">
        <f t="shared" si="837"/>
        <v/>
      </c>
      <c r="BQ525" s="84" t="str">
        <f t="shared" si="838"/>
        <v/>
      </c>
      <c r="BR525" s="84" t="str">
        <f t="shared" si="903"/>
        <v/>
      </c>
      <c r="BS525" s="84" t="str">
        <f t="shared" si="903"/>
        <v/>
      </c>
      <c r="BT525" s="84" t="str">
        <f t="shared" si="903"/>
        <v/>
      </c>
      <c r="BU525" s="86" t="str">
        <f t="shared" si="904"/>
        <v/>
      </c>
      <c r="BV525" s="86" t="str">
        <f t="shared" si="904"/>
        <v/>
      </c>
      <c r="BW525" s="86" t="str">
        <f t="shared" si="904"/>
        <v/>
      </c>
      <c r="BX525" s="86" t="str">
        <f t="shared" si="905"/>
        <v/>
      </c>
      <c r="BY525" s="86" t="str">
        <f t="shared" si="905"/>
        <v/>
      </c>
      <c r="BZ525" s="86" t="str">
        <f t="shared" si="905"/>
        <v/>
      </c>
      <c r="CA525" s="83">
        <f>IF(AND(DataEntry!B525&gt;=ExFrom,DataEntry!B525&lt;=ExTo),0,IF(AR525&lt;DS525,0,DB525))</f>
        <v>0</v>
      </c>
      <c r="CB525" s="83">
        <f>IF(AND(DataEntry!B525&gt;=ExFrom,DataEntry!B525&lt;=ExTo),0,IF(AT525&lt;DT525,0,DC525))</f>
        <v>0</v>
      </c>
      <c r="CC525" s="14" t="str">
        <f t="shared" si="906"/>
        <v/>
      </c>
      <c r="CD525" s="72" t="str">
        <f t="shared" si="839"/>
        <v/>
      </c>
      <c r="CE525" s="87" t="str">
        <f t="shared" si="907"/>
        <v/>
      </c>
      <c r="CF525" s="88">
        <f t="shared" si="908"/>
        <v>0</v>
      </c>
      <c r="CG525" s="88">
        <f t="shared" si="909"/>
        <v>0</v>
      </c>
      <c r="CH525" s="87" t="str">
        <f t="shared" si="910"/>
        <v/>
      </c>
      <c r="CI525" s="89">
        <f t="shared" si="840"/>
        <v>1</v>
      </c>
      <c r="CJ525" s="89">
        <f t="shared" si="841"/>
        <v>1</v>
      </c>
      <c r="CK525" s="157">
        <f t="shared" si="842"/>
        <v>0</v>
      </c>
      <c r="CL525" s="90">
        <f t="shared" si="843"/>
        <v>0</v>
      </c>
      <c r="CM525" s="157">
        <f t="shared" si="844"/>
        <v>0</v>
      </c>
      <c r="CN525" s="90">
        <f t="shared" si="845"/>
        <v>0</v>
      </c>
      <c r="CO525" s="157">
        <f t="shared" si="846"/>
        <v>0</v>
      </c>
      <c r="CP525" s="90">
        <f t="shared" si="847"/>
        <v>0</v>
      </c>
      <c r="CQ525" s="157">
        <f t="shared" si="848"/>
        <v>0</v>
      </c>
      <c r="CR525" s="90">
        <f t="shared" si="849"/>
        <v>0</v>
      </c>
      <c r="CS525" s="157">
        <f t="shared" si="850"/>
        <v>0</v>
      </c>
      <c r="CT525" s="90">
        <f t="shared" si="851"/>
        <v>0</v>
      </c>
      <c r="CU525" s="157">
        <f t="shared" si="852"/>
        <v>0</v>
      </c>
      <c r="CV525" s="90">
        <f t="shared" si="853"/>
        <v>0</v>
      </c>
      <c r="CW525" s="157">
        <f t="shared" si="854"/>
        <v>0</v>
      </c>
      <c r="CX525" s="90">
        <f t="shared" si="855"/>
        <v>0</v>
      </c>
      <c r="CY525" s="157">
        <f t="shared" si="856"/>
        <v>0</v>
      </c>
      <c r="CZ525" s="90">
        <f t="shared" si="857"/>
        <v>0</v>
      </c>
      <c r="DA525" s="94" t="str">
        <f>DataEntry!B525</f>
        <v/>
      </c>
      <c r="DB525" s="83">
        <f t="shared" si="858"/>
        <v>0</v>
      </c>
      <c r="DC525" s="83">
        <f t="shared" si="859"/>
        <v>0</v>
      </c>
      <c r="DD525" s="145" t="str">
        <f t="shared" si="911"/>
        <v/>
      </c>
      <c r="DE525" s="145" t="str">
        <f t="shared" si="912"/>
        <v/>
      </c>
      <c r="DF525" s="145" t="str">
        <f t="shared" si="913"/>
        <v/>
      </c>
      <c r="DG525" s="145" t="str">
        <f t="shared" si="914"/>
        <v/>
      </c>
      <c r="DH525" s="145" t="str">
        <f t="shared" si="915"/>
        <v/>
      </c>
      <c r="DI525" s="145" t="str">
        <f t="shared" si="916"/>
        <v/>
      </c>
      <c r="DJ525" s="83">
        <f t="shared" si="917"/>
        <v>0</v>
      </c>
      <c r="DK525" s="83">
        <f t="shared" si="918"/>
        <v>0</v>
      </c>
      <c r="DL525" s="84" t="str">
        <f t="shared" si="919"/>
        <v/>
      </c>
      <c r="DM525" s="14" t="str">
        <f t="shared" si="920"/>
        <v/>
      </c>
      <c r="DN525" s="87">
        <f>IFERROR(DO525*(1-DCFactor)+Results!DP525*DCFactor,"")</f>
        <v>0.2762705882352941</v>
      </c>
      <c r="DO525" s="87">
        <f>(DFactor*Rounds*Number/2+SUM(BV$3:BV513))/(Rounds*Number/2+COUNT(BV$3:BV513))</f>
        <v>0.2656470588235294</v>
      </c>
      <c r="DP525" s="87">
        <f t="shared" si="860"/>
        <v>0.29599999999999999</v>
      </c>
      <c r="DQ525" s="84">
        <f t="shared" si="861"/>
        <v>0</v>
      </c>
      <c r="DR525" s="84">
        <f t="shared" si="862"/>
        <v>0</v>
      </c>
      <c r="DS525" s="87">
        <f t="shared" si="863"/>
        <v>0.33666666666666667</v>
      </c>
      <c r="DT525" s="87">
        <f t="shared" si="864"/>
        <v>0.33666666666666667</v>
      </c>
      <c r="DU525" s="87" t="str">
        <f t="shared" si="865"/>
        <v/>
      </c>
      <c r="DV525" s="86" t="str">
        <f t="shared" si="921"/>
        <v/>
      </c>
      <c r="DW525" s="86" t="str">
        <f t="shared" si="922"/>
        <v/>
      </c>
    </row>
    <row r="526" spans="1:127" x14ac:dyDescent="0.25">
      <c r="A526" s="69">
        <v>524</v>
      </c>
      <c r="B526" s="70" t="str">
        <f>DataEntry!C526</f>
        <v/>
      </c>
      <c r="C526" s="71">
        <f>COUNTIF(D$2:D526,D526)+COUNTIF(G$2:G526,D526)</f>
        <v>436</v>
      </c>
      <c r="D526" s="72" t="str">
        <f t="shared" si="823"/>
        <v/>
      </c>
      <c r="E526" s="70" t="str">
        <f>DataEntry!E526</f>
        <v/>
      </c>
      <c r="F526" s="71">
        <f>COUNTIF(D$2:D526,G526)+COUNTIF(G$2:G526,G526)</f>
        <v>436</v>
      </c>
      <c r="G526" s="72" t="str">
        <f t="shared" si="824"/>
        <v/>
      </c>
      <c r="H526" s="73" t="str">
        <f>DataEntry!G526</f>
        <v/>
      </c>
      <c r="I526" s="73" t="str">
        <f>DataEntry!H526</f>
        <v/>
      </c>
      <c r="J526" s="158" t="str">
        <f t="shared" si="822"/>
        <v/>
      </c>
      <c r="K526" s="156">
        <f t="shared" si="825"/>
        <v>0</v>
      </c>
      <c r="L526" s="224" t="str">
        <f t="shared" si="826"/>
        <v/>
      </c>
      <c r="M526" s="224" t="str">
        <f t="shared" si="827"/>
        <v/>
      </c>
      <c r="N526" s="236" t="str">
        <f t="shared" si="866"/>
        <v/>
      </c>
      <c r="O526" s="22" t="str">
        <f t="shared" si="867"/>
        <v>TG436</v>
      </c>
      <c r="P526" s="248" t="str">
        <f t="shared" si="828"/>
        <v/>
      </c>
      <c r="Q526" s="22" t="str">
        <f t="shared" si="868"/>
        <v>TG436</v>
      </c>
      <c r="R526" s="248" t="str">
        <f t="shared" si="829"/>
        <v/>
      </c>
      <c r="S526" s="74">
        <f t="shared" si="869"/>
        <v>0</v>
      </c>
      <c r="T526" s="75">
        <f t="shared" si="870"/>
        <v>0</v>
      </c>
      <c r="U526" s="76">
        <f t="shared" si="871"/>
        <v>0</v>
      </c>
      <c r="V526" s="74">
        <f t="shared" si="872"/>
        <v>0</v>
      </c>
      <c r="W526" s="75">
        <f t="shared" si="873"/>
        <v>0</v>
      </c>
      <c r="X526" s="76">
        <f t="shared" si="874"/>
        <v>0</v>
      </c>
      <c r="Y526" s="74">
        <f t="shared" si="875"/>
        <v>0</v>
      </c>
      <c r="Z526" s="75">
        <f t="shared" si="876"/>
        <v>0</v>
      </c>
      <c r="AA526" s="76">
        <f t="shared" si="877"/>
        <v>0</v>
      </c>
      <c r="AB526" s="74">
        <f t="shared" si="878"/>
        <v>0</v>
      </c>
      <c r="AC526" s="75">
        <f t="shared" si="879"/>
        <v>0</v>
      </c>
      <c r="AD526" s="76">
        <f t="shared" si="880"/>
        <v>0</v>
      </c>
      <c r="AE526" s="74">
        <f t="shared" si="881"/>
        <v>0</v>
      </c>
      <c r="AF526" s="75">
        <f t="shared" si="882"/>
        <v>0</v>
      </c>
      <c r="AG526" s="76">
        <f t="shared" si="883"/>
        <v>0</v>
      </c>
      <c r="AH526" s="74">
        <f t="shared" si="884"/>
        <v>0</v>
      </c>
      <c r="AI526" s="75">
        <f t="shared" si="885"/>
        <v>0</v>
      </c>
      <c r="AJ526" s="76">
        <f t="shared" si="886"/>
        <v>0</v>
      </c>
      <c r="AK526" s="74">
        <f t="shared" si="887"/>
        <v>0</v>
      </c>
      <c r="AL526" s="75">
        <f t="shared" si="888"/>
        <v>0</v>
      </c>
      <c r="AM526" s="76">
        <f t="shared" si="889"/>
        <v>0</v>
      </c>
      <c r="AN526" s="74">
        <f t="shared" si="890"/>
        <v>0</v>
      </c>
      <c r="AO526" s="75">
        <f t="shared" si="891"/>
        <v>0</v>
      </c>
      <c r="AP526" s="76">
        <f t="shared" si="892"/>
        <v>0</v>
      </c>
      <c r="AQ526" s="77" t="str">
        <f t="shared" si="830"/>
        <v/>
      </c>
      <c r="AR526" s="77" t="str">
        <f t="shared" si="893"/>
        <v/>
      </c>
      <c r="AS526" s="78" t="str">
        <f t="shared" si="894"/>
        <v/>
      </c>
      <c r="AT526" s="77" t="str">
        <f t="shared" si="895"/>
        <v/>
      </c>
      <c r="AU526" s="79">
        <f t="shared" si="923"/>
        <v>0.1</v>
      </c>
      <c r="AV526" s="139">
        <f>DataEntry!P526</f>
        <v>0</v>
      </c>
      <c r="AW526" s="80" t="str">
        <f t="shared" si="831"/>
        <v/>
      </c>
      <c r="AX526" s="80" t="str">
        <f t="shared" si="832"/>
        <v/>
      </c>
      <c r="AY526" s="80" t="str">
        <f t="shared" si="833"/>
        <v/>
      </c>
      <c r="AZ526" s="92" t="str">
        <f>DataEntry!I526</f>
        <v/>
      </c>
      <c r="BA526" s="93" t="str">
        <f>DataEntry!J526</f>
        <v/>
      </c>
      <c r="BB526" s="92" t="str">
        <f>DataEntry!K526</f>
        <v/>
      </c>
      <c r="BC526" s="93" t="str">
        <f>DataEntry!L526</f>
        <v/>
      </c>
      <c r="BD526" s="92" t="str">
        <f>DataEntry!M526</f>
        <v/>
      </c>
      <c r="BE526" s="93" t="str">
        <f>DataEntry!N526</f>
        <v/>
      </c>
      <c r="BF526" s="77" t="str">
        <f t="shared" si="896"/>
        <v/>
      </c>
      <c r="BG526" s="77" t="str">
        <f t="shared" si="897"/>
        <v/>
      </c>
      <c r="BH526" s="77" t="str">
        <f t="shared" si="898"/>
        <v/>
      </c>
      <c r="BI526" s="83">
        <f t="shared" si="899"/>
        <v>0</v>
      </c>
      <c r="BJ526" s="83">
        <f t="shared" si="900"/>
        <v>0</v>
      </c>
      <c r="BK526" s="83">
        <f t="shared" si="901"/>
        <v>0</v>
      </c>
      <c r="BL526" s="84" t="str">
        <f t="shared" si="834"/>
        <v/>
      </c>
      <c r="BM526" s="84" t="str">
        <f t="shared" si="835"/>
        <v/>
      </c>
      <c r="BN526" s="85" t="str">
        <f t="shared" si="902"/>
        <v/>
      </c>
      <c r="BO526" s="84" t="str">
        <f t="shared" si="836"/>
        <v/>
      </c>
      <c r="BP526" s="84" t="str">
        <f t="shared" si="837"/>
        <v/>
      </c>
      <c r="BQ526" s="84" t="str">
        <f t="shared" si="838"/>
        <v/>
      </c>
      <c r="BR526" s="84" t="str">
        <f t="shared" si="903"/>
        <v/>
      </c>
      <c r="BS526" s="84" t="str">
        <f t="shared" si="903"/>
        <v/>
      </c>
      <c r="BT526" s="84" t="str">
        <f t="shared" si="903"/>
        <v/>
      </c>
      <c r="BU526" s="86" t="str">
        <f t="shared" si="904"/>
        <v/>
      </c>
      <c r="BV526" s="86" t="str">
        <f t="shared" si="904"/>
        <v/>
      </c>
      <c r="BW526" s="86" t="str">
        <f t="shared" si="904"/>
        <v/>
      </c>
      <c r="BX526" s="86" t="str">
        <f t="shared" si="905"/>
        <v/>
      </c>
      <c r="BY526" s="86" t="str">
        <f t="shared" si="905"/>
        <v/>
      </c>
      <c r="BZ526" s="86" t="str">
        <f t="shared" si="905"/>
        <v/>
      </c>
      <c r="CA526" s="83">
        <f>IF(AND(DataEntry!B526&gt;=ExFrom,DataEntry!B526&lt;=ExTo),0,IF(AR526&lt;DS526,0,DB526))</f>
        <v>0</v>
      </c>
      <c r="CB526" s="83">
        <f>IF(AND(DataEntry!B526&gt;=ExFrom,DataEntry!B526&lt;=ExTo),0,IF(AT526&lt;DT526,0,DC526))</f>
        <v>0</v>
      </c>
      <c r="CC526" s="14" t="str">
        <f t="shared" si="906"/>
        <v/>
      </c>
      <c r="CD526" s="72" t="str">
        <f t="shared" si="839"/>
        <v/>
      </c>
      <c r="CE526" s="87" t="str">
        <f t="shared" si="907"/>
        <v/>
      </c>
      <c r="CF526" s="88">
        <f t="shared" si="908"/>
        <v>0</v>
      </c>
      <c r="CG526" s="88">
        <f t="shared" si="909"/>
        <v>0</v>
      </c>
      <c r="CH526" s="87" t="str">
        <f t="shared" si="910"/>
        <v/>
      </c>
      <c r="CI526" s="89">
        <f t="shared" si="840"/>
        <v>1</v>
      </c>
      <c r="CJ526" s="89">
        <f t="shared" si="841"/>
        <v>1</v>
      </c>
      <c r="CK526" s="157">
        <f t="shared" si="842"/>
        <v>0</v>
      </c>
      <c r="CL526" s="90">
        <f t="shared" si="843"/>
        <v>0</v>
      </c>
      <c r="CM526" s="157">
        <f t="shared" si="844"/>
        <v>0</v>
      </c>
      <c r="CN526" s="90">
        <f t="shared" si="845"/>
        <v>0</v>
      </c>
      <c r="CO526" s="157">
        <f t="shared" si="846"/>
        <v>0</v>
      </c>
      <c r="CP526" s="90">
        <f t="shared" si="847"/>
        <v>0</v>
      </c>
      <c r="CQ526" s="157">
        <f t="shared" si="848"/>
        <v>0</v>
      </c>
      <c r="CR526" s="90">
        <f t="shared" si="849"/>
        <v>0</v>
      </c>
      <c r="CS526" s="157">
        <f t="shared" si="850"/>
        <v>0</v>
      </c>
      <c r="CT526" s="90">
        <f t="shared" si="851"/>
        <v>0</v>
      </c>
      <c r="CU526" s="157">
        <f t="shared" si="852"/>
        <v>0</v>
      </c>
      <c r="CV526" s="90">
        <f t="shared" si="853"/>
        <v>0</v>
      </c>
      <c r="CW526" s="157">
        <f t="shared" si="854"/>
        <v>0</v>
      </c>
      <c r="CX526" s="90">
        <f t="shared" si="855"/>
        <v>0</v>
      </c>
      <c r="CY526" s="157">
        <f t="shared" si="856"/>
        <v>0</v>
      </c>
      <c r="CZ526" s="90">
        <f t="shared" si="857"/>
        <v>0</v>
      </c>
      <c r="DA526" s="94" t="str">
        <f>DataEntry!B526</f>
        <v/>
      </c>
      <c r="DB526" s="83">
        <f t="shared" si="858"/>
        <v>0</v>
      </c>
      <c r="DC526" s="83">
        <f t="shared" si="859"/>
        <v>0</v>
      </c>
      <c r="DD526" s="145" t="str">
        <f t="shared" si="911"/>
        <v/>
      </c>
      <c r="DE526" s="145" t="str">
        <f t="shared" si="912"/>
        <v/>
      </c>
      <c r="DF526" s="145" t="str">
        <f t="shared" si="913"/>
        <v/>
      </c>
      <c r="DG526" s="145" t="str">
        <f t="shared" si="914"/>
        <v/>
      </c>
      <c r="DH526" s="145" t="str">
        <f t="shared" si="915"/>
        <v/>
      </c>
      <c r="DI526" s="145" t="str">
        <f t="shared" si="916"/>
        <v/>
      </c>
      <c r="DJ526" s="83">
        <f t="shared" si="917"/>
        <v>0</v>
      </c>
      <c r="DK526" s="83">
        <f t="shared" si="918"/>
        <v>0</v>
      </c>
      <c r="DL526" s="84" t="str">
        <f t="shared" si="919"/>
        <v/>
      </c>
      <c r="DM526" s="14" t="str">
        <f t="shared" si="920"/>
        <v/>
      </c>
      <c r="DN526" s="87">
        <f>IFERROR(DO526*(1-DCFactor)+Results!DP526*DCFactor,"")</f>
        <v>0.2762705882352941</v>
      </c>
      <c r="DO526" s="87">
        <f>(DFactor*Rounds*Number/2+SUM(BV$3:BV514))/(Rounds*Number/2+COUNT(BV$3:BV514))</f>
        <v>0.2656470588235294</v>
      </c>
      <c r="DP526" s="87">
        <f t="shared" si="860"/>
        <v>0.29599999999999999</v>
      </c>
      <c r="DQ526" s="84">
        <f t="shared" si="861"/>
        <v>0</v>
      </c>
      <c r="DR526" s="84">
        <f t="shared" si="862"/>
        <v>0</v>
      </c>
      <c r="DS526" s="87">
        <f t="shared" si="863"/>
        <v>0.33666666666666667</v>
      </c>
      <c r="DT526" s="87">
        <f t="shared" si="864"/>
        <v>0.33666666666666667</v>
      </c>
      <c r="DU526" s="87" t="str">
        <f t="shared" si="865"/>
        <v/>
      </c>
      <c r="DV526" s="86" t="str">
        <f t="shared" si="921"/>
        <v/>
      </c>
      <c r="DW526" s="86" t="str">
        <f t="shared" si="922"/>
        <v/>
      </c>
    </row>
    <row r="527" spans="1:127" x14ac:dyDescent="0.25">
      <c r="A527" s="69">
        <v>525</v>
      </c>
      <c r="B527" s="70" t="str">
        <f>DataEntry!C527</f>
        <v/>
      </c>
      <c r="C527" s="71">
        <f>COUNTIF(D$2:D527,D527)+COUNTIF(G$2:G527,D527)</f>
        <v>438</v>
      </c>
      <c r="D527" s="72" t="str">
        <f t="shared" si="823"/>
        <v/>
      </c>
      <c r="E527" s="70" t="str">
        <f>DataEntry!E527</f>
        <v/>
      </c>
      <c r="F527" s="71">
        <f>COUNTIF(D$2:D527,G527)+COUNTIF(G$2:G527,G527)</f>
        <v>438</v>
      </c>
      <c r="G527" s="72" t="str">
        <f t="shared" si="824"/>
        <v/>
      </c>
      <c r="H527" s="73" t="str">
        <f>DataEntry!G527</f>
        <v/>
      </c>
      <c r="I527" s="73" t="str">
        <f>DataEntry!H527</f>
        <v/>
      </c>
      <c r="J527" s="158" t="str">
        <f t="shared" si="822"/>
        <v/>
      </c>
      <c r="K527" s="156">
        <f t="shared" si="825"/>
        <v>0</v>
      </c>
      <c r="L527" s="224" t="str">
        <f t="shared" si="826"/>
        <v/>
      </c>
      <c r="M527" s="224" t="str">
        <f t="shared" si="827"/>
        <v/>
      </c>
      <c r="N527" s="236" t="str">
        <f t="shared" si="866"/>
        <v/>
      </c>
      <c r="O527" s="22" t="str">
        <f t="shared" si="867"/>
        <v>TG438</v>
      </c>
      <c r="P527" s="248" t="str">
        <f t="shared" si="828"/>
        <v/>
      </c>
      <c r="Q527" s="22" t="str">
        <f t="shared" si="868"/>
        <v>TG438</v>
      </c>
      <c r="R527" s="248" t="str">
        <f t="shared" si="829"/>
        <v/>
      </c>
      <c r="S527" s="74">
        <f t="shared" si="869"/>
        <v>0</v>
      </c>
      <c r="T527" s="75">
        <f t="shared" si="870"/>
        <v>0</v>
      </c>
      <c r="U527" s="76">
        <f t="shared" si="871"/>
        <v>0</v>
      </c>
      <c r="V527" s="74">
        <f t="shared" si="872"/>
        <v>0</v>
      </c>
      <c r="W527" s="75">
        <f t="shared" si="873"/>
        <v>0</v>
      </c>
      <c r="X527" s="76">
        <f t="shared" si="874"/>
        <v>0</v>
      </c>
      <c r="Y527" s="74">
        <f t="shared" si="875"/>
        <v>0</v>
      </c>
      <c r="Z527" s="75">
        <f t="shared" si="876"/>
        <v>0</v>
      </c>
      <c r="AA527" s="76">
        <f t="shared" si="877"/>
        <v>0</v>
      </c>
      <c r="AB527" s="74">
        <f t="shared" si="878"/>
        <v>0</v>
      </c>
      <c r="AC527" s="75">
        <f t="shared" si="879"/>
        <v>0</v>
      </c>
      <c r="AD527" s="76">
        <f t="shared" si="880"/>
        <v>0</v>
      </c>
      <c r="AE527" s="74">
        <f t="shared" si="881"/>
        <v>0</v>
      </c>
      <c r="AF527" s="75">
        <f t="shared" si="882"/>
        <v>0</v>
      </c>
      <c r="AG527" s="76">
        <f t="shared" si="883"/>
        <v>0</v>
      </c>
      <c r="AH527" s="74">
        <f t="shared" si="884"/>
        <v>0</v>
      </c>
      <c r="AI527" s="75">
        <f t="shared" si="885"/>
        <v>0</v>
      </c>
      <c r="AJ527" s="76">
        <f t="shared" si="886"/>
        <v>0</v>
      </c>
      <c r="AK527" s="74">
        <f t="shared" si="887"/>
        <v>0</v>
      </c>
      <c r="AL527" s="75">
        <f t="shared" si="888"/>
        <v>0</v>
      </c>
      <c r="AM527" s="76">
        <f t="shared" si="889"/>
        <v>0</v>
      </c>
      <c r="AN527" s="74">
        <f t="shared" si="890"/>
        <v>0</v>
      </c>
      <c r="AO527" s="75">
        <f t="shared" si="891"/>
        <v>0</v>
      </c>
      <c r="AP527" s="76">
        <f t="shared" si="892"/>
        <v>0</v>
      </c>
      <c r="AQ527" s="77" t="str">
        <f t="shared" si="830"/>
        <v/>
      </c>
      <c r="AR527" s="77" t="str">
        <f t="shared" si="893"/>
        <v/>
      </c>
      <c r="AS527" s="78" t="str">
        <f t="shared" si="894"/>
        <v/>
      </c>
      <c r="AT527" s="77" t="str">
        <f t="shared" si="895"/>
        <v/>
      </c>
      <c r="AU527" s="79">
        <f t="shared" si="923"/>
        <v>0.1</v>
      </c>
      <c r="AV527" s="139">
        <f>DataEntry!P527</f>
        <v>0</v>
      </c>
      <c r="AW527" s="80" t="str">
        <f t="shared" si="831"/>
        <v/>
      </c>
      <c r="AX527" s="80" t="str">
        <f t="shared" si="832"/>
        <v/>
      </c>
      <c r="AY527" s="80" t="str">
        <f t="shared" si="833"/>
        <v/>
      </c>
      <c r="AZ527" s="92" t="str">
        <f>DataEntry!I527</f>
        <v/>
      </c>
      <c r="BA527" s="93" t="str">
        <f>DataEntry!J527</f>
        <v/>
      </c>
      <c r="BB527" s="92" t="str">
        <f>DataEntry!K527</f>
        <v/>
      </c>
      <c r="BC527" s="93" t="str">
        <f>DataEntry!L527</f>
        <v/>
      </c>
      <c r="BD527" s="92" t="str">
        <f>DataEntry!M527</f>
        <v/>
      </c>
      <c r="BE527" s="93" t="str">
        <f>DataEntry!N527</f>
        <v/>
      </c>
      <c r="BF527" s="77" t="str">
        <f t="shared" si="896"/>
        <v/>
      </c>
      <c r="BG527" s="77" t="str">
        <f t="shared" si="897"/>
        <v/>
      </c>
      <c r="BH527" s="77" t="str">
        <f t="shared" si="898"/>
        <v/>
      </c>
      <c r="BI527" s="83">
        <f t="shared" si="899"/>
        <v>0</v>
      </c>
      <c r="BJ527" s="83">
        <f t="shared" si="900"/>
        <v>0</v>
      </c>
      <c r="BK527" s="83">
        <f t="shared" si="901"/>
        <v>0</v>
      </c>
      <c r="BL527" s="84" t="str">
        <f t="shared" si="834"/>
        <v/>
      </c>
      <c r="BM527" s="84" t="str">
        <f t="shared" si="835"/>
        <v/>
      </c>
      <c r="BN527" s="85" t="str">
        <f t="shared" si="902"/>
        <v/>
      </c>
      <c r="BO527" s="84" t="str">
        <f t="shared" si="836"/>
        <v/>
      </c>
      <c r="BP527" s="84" t="str">
        <f t="shared" si="837"/>
        <v/>
      </c>
      <c r="BQ527" s="84" t="str">
        <f t="shared" si="838"/>
        <v/>
      </c>
      <c r="BR527" s="84" t="str">
        <f t="shared" si="903"/>
        <v/>
      </c>
      <c r="BS527" s="84" t="str">
        <f t="shared" si="903"/>
        <v/>
      </c>
      <c r="BT527" s="84" t="str">
        <f t="shared" si="903"/>
        <v/>
      </c>
      <c r="BU527" s="86" t="str">
        <f t="shared" si="904"/>
        <v/>
      </c>
      <c r="BV527" s="86" t="str">
        <f t="shared" si="904"/>
        <v/>
      </c>
      <c r="BW527" s="86" t="str">
        <f t="shared" si="904"/>
        <v/>
      </c>
      <c r="BX527" s="86" t="str">
        <f t="shared" si="905"/>
        <v/>
      </c>
      <c r="BY527" s="86" t="str">
        <f t="shared" si="905"/>
        <v/>
      </c>
      <c r="BZ527" s="86" t="str">
        <f t="shared" si="905"/>
        <v/>
      </c>
      <c r="CA527" s="83">
        <f>IF(AND(DataEntry!B527&gt;=ExFrom,DataEntry!B527&lt;=ExTo),0,IF(AR527&lt;DS527,0,DB527))</f>
        <v>0</v>
      </c>
      <c r="CB527" s="83">
        <f>IF(AND(DataEntry!B527&gt;=ExFrom,DataEntry!B527&lt;=ExTo),0,IF(AT527&lt;DT527,0,DC527))</f>
        <v>0</v>
      </c>
      <c r="CC527" s="14" t="str">
        <f t="shared" si="906"/>
        <v/>
      </c>
      <c r="CD527" s="72" t="str">
        <f t="shared" si="839"/>
        <v/>
      </c>
      <c r="CE527" s="87" t="str">
        <f t="shared" si="907"/>
        <v/>
      </c>
      <c r="CF527" s="88">
        <f t="shared" si="908"/>
        <v>0</v>
      </c>
      <c r="CG527" s="88">
        <f t="shared" si="909"/>
        <v>0</v>
      </c>
      <c r="CH527" s="87" t="str">
        <f t="shared" si="910"/>
        <v/>
      </c>
      <c r="CI527" s="89">
        <f t="shared" si="840"/>
        <v>1</v>
      </c>
      <c r="CJ527" s="89">
        <f t="shared" si="841"/>
        <v>1</v>
      </c>
      <c r="CK527" s="157">
        <f t="shared" si="842"/>
        <v>0</v>
      </c>
      <c r="CL527" s="90">
        <f t="shared" si="843"/>
        <v>0</v>
      </c>
      <c r="CM527" s="157">
        <f t="shared" si="844"/>
        <v>0</v>
      </c>
      <c r="CN527" s="90">
        <f t="shared" si="845"/>
        <v>0</v>
      </c>
      <c r="CO527" s="157">
        <f t="shared" si="846"/>
        <v>0</v>
      </c>
      <c r="CP527" s="90">
        <f t="shared" si="847"/>
        <v>0</v>
      </c>
      <c r="CQ527" s="157">
        <f t="shared" si="848"/>
        <v>0</v>
      </c>
      <c r="CR527" s="90">
        <f t="shared" si="849"/>
        <v>0</v>
      </c>
      <c r="CS527" s="157">
        <f t="shared" si="850"/>
        <v>0</v>
      </c>
      <c r="CT527" s="90">
        <f t="shared" si="851"/>
        <v>0</v>
      </c>
      <c r="CU527" s="157">
        <f t="shared" si="852"/>
        <v>0</v>
      </c>
      <c r="CV527" s="90">
        <f t="shared" si="853"/>
        <v>0</v>
      </c>
      <c r="CW527" s="157">
        <f t="shared" si="854"/>
        <v>0</v>
      </c>
      <c r="CX527" s="90">
        <f t="shared" si="855"/>
        <v>0</v>
      </c>
      <c r="CY527" s="157">
        <f t="shared" si="856"/>
        <v>0</v>
      </c>
      <c r="CZ527" s="90">
        <f t="shared" si="857"/>
        <v>0</v>
      </c>
      <c r="DA527" s="94" t="str">
        <f>DataEntry!B527</f>
        <v/>
      </c>
      <c r="DB527" s="83">
        <f t="shared" si="858"/>
        <v>0</v>
      </c>
      <c r="DC527" s="83">
        <f t="shared" si="859"/>
        <v>0</v>
      </c>
      <c r="DD527" s="145" t="str">
        <f t="shared" si="911"/>
        <v/>
      </c>
      <c r="DE527" s="145" t="str">
        <f t="shared" si="912"/>
        <v/>
      </c>
      <c r="DF527" s="145" t="str">
        <f t="shared" si="913"/>
        <v/>
      </c>
      <c r="DG527" s="145" t="str">
        <f t="shared" si="914"/>
        <v/>
      </c>
      <c r="DH527" s="145" t="str">
        <f t="shared" si="915"/>
        <v/>
      </c>
      <c r="DI527" s="145" t="str">
        <f t="shared" si="916"/>
        <v/>
      </c>
      <c r="DJ527" s="83">
        <f t="shared" si="917"/>
        <v>0</v>
      </c>
      <c r="DK527" s="83">
        <f t="shared" si="918"/>
        <v>0</v>
      </c>
      <c r="DL527" s="84" t="str">
        <f t="shared" si="919"/>
        <v/>
      </c>
      <c r="DM527" s="14" t="str">
        <f t="shared" si="920"/>
        <v/>
      </c>
      <c r="DN527" s="87">
        <f>IFERROR(DO527*(1-DCFactor)+Results!DP527*DCFactor,"")</f>
        <v>0.2762705882352941</v>
      </c>
      <c r="DO527" s="87">
        <f>(DFactor*Rounds*Number/2+SUM(BV$3:BV515))/(Rounds*Number/2+COUNT(BV$3:BV515))</f>
        <v>0.2656470588235294</v>
      </c>
      <c r="DP527" s="87">
        <f t="shared" si="860"/>
        <v>0.29599999999999999</v>
      </c>
      <c r="DQ527" s="84">
        <f t="shared" si="861"/>
        <v>0</v>
      </c>
      <c r="DR527" s="84">
        <f t="shared" si="862"/>
        <v>0</v>
      </c>
      <c r="DS527" s="87">
        <f t="shared" si="863"/>
        <v>0.33666666666666667</v>
      </c>
      <c r="DT527" s="87">
        <f t="shared" si="864"/>
        <v>0.33666666666666667</v>
      </c>
      <c r="DU527" s="87" t="str">
        <f t="shared" si="865"/>
        <v/>
      </c>
      <c r="DV527" s="86" t="str">
        <f t="shared" si="921"/>
        <v/>
      </c>
      <c r="DW527" s="86" t="str">
        <f t="shared" si="922"/>
        <v/>
      </c>
    </row>
    <row r="528" spans="1:127" x14ac:dyDescent="0.25">
      <c r="A528" s="69">
        <v>526</v>
      </c>
      <c r="B528" s="70" t="str">
        <f>DataEntry!C528</f>
        <v/>
      </c>
      <c r="C528" s="71">
        <f>COUNTIF(D$2:D528,D528)+COUNTIF(G$2:G528,D528)</f>
        <v>440</v>
      </c>
      <c r="D528" s="72" t="str">
        <f t="shared" si="823"/>
        <v/>
      </c>
      <c r="E528" s="70" t="str">
        <f>DataEntry!E528</f>
        <v/>
      </c>
      <c r="F528" s="71">
        <f>COUNTIF(D$2:D528,G528)+COUNTIF(G$2:G528,G528)</f>
        <v>440</v>
      </c>
      <c r="G528" s="72" t="str">
        <f t="shared" si="824"/>
        <v/>
      </c>
      <c r="H528" s="73" t="str">
        <f>DataEntry!G528</f>
        <v/>
      </c>
      <c r="I528" s="73" t="str">
        <f>DataEntry!H528</f>
        <v/>
      </c>
      <c r="J528" s="158" t="str">
        <f t="shared" si="822"/>
        <v/>
      </c>
      <c r="K528" s="156">
        <f t="shared" si="825"/>
        <v>0</v>
      </c>
      <c r="L528" s="224" t="str">
        <f t="shared" si="826"/>
        <v/>
      </c>
      <c r="M528" s="224" t="str">
        <f t="shared" si="827"/>
        <v/>
      </c>
      <c r="N528" s="236" t="str">
        <f t="shared" si="866"/>
        <v/>
      </c>
      <c r="O528" s="22" t="str">
        <f t="shared" si="867"/>
        <v>TG440</v>
      </c>
      <c r="P528" s="248" t="str">
        <f t="shared" si="828"/>
        <v/>
      </c>
      <c r="Q528" s="22" t="str">
        <f t="shared" si="868"/>
        <v>TG440</v>
      </c>
      <c r="R528" s="248" t="str">
        <f t="shared" si="829"/>
        <v/>
      </c>
      <c r="S528" s="74">
        <f t="shared" si="869"/>
        <v>0</v>
      </c>
      <c r="T528" s="75">
        <f t="shared" si="870"/>
        <v>0</v>
      </c>
      <c r="U528" s="76">
        <f t="shared" si="871"/>
        <v>0</v>
      </c>
      <c r="V528" s="74">
        <f t="shared" si="872"/>
        <v>0</v>
      </c>
      <c r="W528" s="75">
        <f t="shared" si="873"/>
        <v>0</v>
      </c>
      <c r="X528" s="76">
        <f t="shared" si="874"/>
        <v>0</v>
      </c>
      <c r="Y528" s="74">
        <f t="shared" si="875"/>
        <v>0</v>
      </c>
      <c r="Z528" s="75">
        <f t="shared" si="876"/>
        <v>0</v>
      </c>
      <c r="AA528" s="76">
        <f t="shared" si="877"/>
        <v>0</v>
      </c>
      <c r="AB528" s="74">
        <f t="shared" si="878"/>
        <v>0</v>
      </c>
      <c r="AC528" s="75">
        <f t="shared" si="879"/>
        <v>0</v>
      </c>
      <c r="AD528" s="76">
        <f t="shared" si="880"/>
        <v>0</v>
      </c>
      <c r="AE528" s="74">
        <f t="shared" si="881"/>
        <v>0</v>
      </c>
      <c r="AF528" s="75">
        <f t="shared" si="882"/>
        <v>0</v>
      </c>
      <c r="AG528" s="76">
        <f t="shared" si="883"/>
        <v>0</v>
      </c>
      <c r="AH528" s="74">
        <f t="shared" si="884"/>
        <v>0</v>
      </c>
      <c r="AI528" s="75">
        <f t="shared" si="885"/>
        <v>0</v>
      </c>
      <c r="AJ528" s="76">
        <f t="shared" si="886"/>
        <v>0</v>
      </c>
      <c r="AK528" s="74">
        <f t="shared" si="887"/>
        <v>0</v>
      </c>
      <c r="AL528" s="75">
        <f t="shared" si="888"/>
        <v>0</v>
      </c>
      <c r="AM528" s="76">
        <f t="shared" si="889"/>
        <v>0</v>
      </c>
      <c r="AN528" s="74">
        <f t="shared" si="890"/>
        <v>0</v>
      </c>
      <c r="AO528" s="75">
        <f t="shared" si="891"/>
        <v>0</v>
      </c>
      <c r="AP528" s="76">
        <f t="shared" si="892"/>
        <v>0</v>
      </c>
      <c r="AQ528" s="77" t="str">
        <f t="shared" si="830"/>
        <v/>
      </c>
      <c r="AR528" s="77" t="str">
        <f t="shared" si="893"/>
        <v/>
      </c>
      <c r="AS528" s="78" t="str">
        <f t="shared" si="894"/>
        <v/>
      </c>
      <c r="AT528" s="77" t="str">
        <f t="shared" si="895"/>
        <v/>
      </c>
      <c r="AU528" s="79">
        <f t="shared" si="923"/>
        <v>0.1</v>
      </c>
      <c r="AV528" s="139">
        <f>DataEntry!P528</f>
        <v>0</v>
      </c>
      <c r="AW528" s="80" t="str">
        <f t="shared" si="831"/>
        <v/>
      </c>
      <c r="AX528" s="80" t="str">
        <f t="shared" si="832"/>
        <v/>
      </c>
      <c r="AY528" s="80" t="str">
        <f t="shared" si="833"/>
        <v/>
      </c>
      <c r="AZ528" s="92" t="str">
        <f>DataEntry!I528</f>
        <v/>
      </c>
      <c r="BA528" s="93" t="str">
        <f>DataEntry!J528</f>
        <v/>
      </c>
      <c r="BB528" s="92" t="str">
        <f>DataEntry!K528</f>
        <v/>
      </c>
      <c r="BC528" s="93" t="str">
        <f>DataEntry!L528</f>
        <v/>
      </c>
      <c r="BD528" s="92" t="str">
        <f>DataEntry!M528</f>
        <v/>
      </c>
      <c r="BE528" s="93" t="str">
        <f>DataEntry!N528</f>
        <v/>
      </c>
      <c r="BF528" s="77" t="str">
        <f t="shared" si="896"/>
        <v/>
      </c>
      <c r="BG528" s="77" t="str">
        <f t="shared" si="897"/>
        <v/>
      </c>
      <c r="BH528" s="77" t="str">
        <f t="shared" si="898"/>
        <v/>
      </c>
      <c r="BI528" s="83">
        <f t="shared" si="899"/>
        <v>0</v>
      </c>
      <c r="BJ528" s="83">
        <f t="shared" si="900"/>
        <v>0</v>
      </c>
      <c r="BK528" s="83">
        <f t="shared" si="901"/>
        <v>0</v>
      </c>
      <c r="BL528" s="84" t="str">
        <f t="shared" si="834"/>
        <v/>
      </c>
      <c r="BM528" s="84" t="str">
        <f t="shared" si="835"/>
        <v/>
      </c>
      <c r="BN528" s="85" t="str">
        <f t="shared" si="902"/>
        <v/>
      </c>
      <c r="BO528" s="84" t="str">
        <f t="shared" si="836"/>
        <v/>
      </c>
      <c r="BP528" s="84" t="str">
        <f t="shared" si="837"/>
        <v/>
      </c>
      <c r="BQ528" s="84" t="str">
        <f t="shared" si="838"/>
        <v/>
      </c>
      <c r="BR528" s="84" t="str">
        <f t="shared" si="903"/>
        <v/>
      </c>
      <c r="BS528" s="84" t="str">
        <f t="shared" si="903"/>
        <v/>
      </c>
      <c r="BT528" s="84" t="str">
        <f t="shared" si="903"/>
        <v/>
      </c>
      <c r="BU528" s="86" t="str">
        <f t="shared" si="904"/>
        <v/>
      </c>
      <c r="BV528" s="86" t="str">
        <f t="shared" si="904"/>
        <v/>
      </c>
      <c r="BW528" s="86" t="str">
        <f t="shared" si="904"/>
        <v/>
      </c>
      <c r="BX528" s="86" t="str">
        <f t="shared" si="905"/>
        <v/>
      </c>
      <c r="BY528" s="86" t="str">
        <f t="shared" si="905"/>
        <v/>
      </c>
      <c r="BZ528" s="86" t="str">
        <f t="shared" si="905"/>
        <v/>
      </c>
      <c r="CA528" s="83">
        <f>IF(AND(DataEntry!B528&gt;=ExFrom,DataEntry!B528&lt;=ExTo),0,IF(AR528&lt;DS528,0,DB528))</f>
        <v>0</v>
      </c>
      <c r="CB528" s="83">
        <f>IF(AND(DataEntry!B528&gt;=ExFrom,DataEntry!B528&lt;=ExTo),0,IF(AT528&lt;DT528,0,DC528))</f>
        <v>0</v>
      </c>
      <c r="CC528" s="14" t="str">
        <f t="shared" si="906"/>
        <v/>
      </c>
      <c r="CD528" s="72" t="str">
        <f t="shared" si="839"/>
        <v/>
      </c>
      <c r="CE528" s="87" t="str">
        <f t="shared" si="907"/>
        <v/>
      </c>
      <c r="CF528" s="88">
        <f t="shared" si="908"/>
        <v>0</v>
      </c>
      <c r="CG528" s="88">
        <f t="shared" si="909"/>
        <v>0</v>
      </c>
      <c r="CH528" s="87" t="str">
        <f t="shared" si="910"/>
        <v/>
      </c>
      <c r="CI528" s="89">
        <f t="shared" si="840"/>
        <v>1</v>
      </c>
      <c r="CJ528" s="89">
        <f t="shared" si="841"/>
        <v>1</v>
      </c>
      <c r="CK528" s="157">
        <f t="shared" si="842"/>
        <v>0</v>
      </c>
      <c r="CL528" s="90">
        <f t="shared" si="843"/>
        <v>0</v>
      </c>
      <c r="CM528" s="157">
        <f t="shared" si="844"/>
        <v>0</v>
      </c>
      <c r="CN528" s="90">
        <f t="shared" si="845"/>
        <v>0</v>
      </c>
      <c r="CO528" s="157">
        <f t="shared" si="846"/>
        <v>0</v>
      </c>
      <c r="CP528" s="90">
        <f t="shared" si="847"/>
        <v>0</v>
      </c>
      <c r="CQ528" s="157">
        <f t="shared" si="848"/>
        <v>0</v>
      </c>
      <c r="CR528" s="90">
        <f t="shared" si="849"/>
        <v>0</v>
      </c>
      <c r="CS528" s="157">
        <f t="shared" si="850"/>
        <v>0</v>
      </c>
      <c r="CT528" s="90">
        <f t="shared" si="851"/>
        <v>0</v>
      </c>
      <c r="CU528" s="157">
        <f t="shared" si="852"/>
        <v>0</v>
      </c>
      <c r="CV528" s="90">
        <f t="shared" si="853"/>
        <v>0</v>
      </c>
      <c r="CW528" s="157">
        <f t="shared" si="854"/>
        <v>0</v>
      </c>
      <c r="CX528" s="90">
        <f t="shared" si="855"/>
        <v>0</v>
      </c>
      <c r="CY528" s="157">
        <f t="shared" si="856"/>
        <v>0</v>
      </c>
      <c r="CZ528" s="90">
        <f t="shared" si="857"/>
        <v>0</v>
      </c>
      <c r="DA528" s="94" t="str">
        <f>DataEntry!B528</f>
        <v/>
      </c>
      <c r="DB528" s="83">
        <f t="shared" si="858"/>
        <v>0</v>
      </c>
      <c r="DC528" s="83">
        <f t="shared" si="859"/>
        <v>0</v>
      </c>
      <c r="DD528" s="145" t="str">
        <f t="shared" si="911"/>
        <v/>
      </c>
      <c r="DE528" s="145" t="str">
        <f t="shared" si="912"/>
        <v/>
      </c>
      <c r="DF528" s="145" t="str">
        <f t="shared" si="913"/>
        <v/>
      </c>
      <c r="DG528" s="145" t="str">
        <f t="shared" si="914"/>
        <v/>
      </c>
      <c r="DH528" s="145" t="str">
        <f t="shared" si="915"/>
        <v/>
      </c>
      <c r="DI528" s="145" t="str">
        <f t="shared" si="916"/>
        <v/>
      </c>
      <c r="DJ528" s="83">
        <f t="shared" si="917"/>
        <v>0</v>
      </c>
      <c r="DK528" s="83">
        <f t="shared" si="918"/>
        <v>0</v>
      </c>
      <c r="DL528" s="84" t="str">
        <f t="shared" si="919"/>
        <v/>
      </c>
      <c r="DM528" s="14" t="str">
        <f t="shared" si="920"/>
        <v/>
      </c>
      <c r="DN528" s="87">
        <f>IFERROR(DO528*(1-DCFactor)+Results!DP528*DCFactor,"")</f>
        <v>0.2762705882352941</v>
      </c>
      <c r="DO528" s="87">
        <f>(DFactor*Rounds*Number/2+SUM(BV$3:BV516))/(Rounds*Number/2+COUNT(BV$3:BV516))</f>
        <v>0.2656470588235294</v>
      </c>
      <c r="DP528" s="87">
        <f t="shared" si="860"/>
        <v>0.29599999999999999</v>
      </c>
      <c r="DQ528" s="84">
        <f t="shared" si="861"/>
        <v>0</v>
      </c>
      <c r="DR528" s="84">
        <f t="shared" si="862"/>
        <v>0</v>
      </c>
      <c r="DS528" s="87">
        <f t="shared" si="863"/>
        <v>0.33666666666666667</v>
      </c>
      <c r="DT528" s="87">
        <f t="shared" si="864"/>
        <v>0.33666666666666667</v>
      </c>
      <c r="DU528" s="87" t="str">
        <f t="shared" si="865"/>
        <v/>
      </c>
      <c r="DV528" s="86" t="str">
        <f t="shared" si="921"/>
        <v/>
      </c>
      <c r="DW528" s="86" t="str">
        <f t="shared" si="922"/>
        <v/>
      </c>
    </row>
    <row r="529" spans="1:127" x14ac:dyDescent="0.25">
      <c r="A529" s="69">
        <v>527</v>
      </c>
      <c r="B529" s="70" t="str">
        <f>DataEntry!C529</f>
        <v/>
      </c>
      <c r="C529" s="71">
        <f>COUNTIF(D$2:D529,D529)+COUNTIF(G$2:G529,D529)</f>
        <v>442</v>
      </c>
      <c r="D529" s="72" t="str">
        <f t="shared" si="823"/>
        <v/>
      </c>
      <c r="E529" s="70" t="str">
        <f>DataEntry!E529</f>
        <v/>
      </c>
      <c r="F529" s="71">
        <f>COUNTIF(D$2:D529,G529)+COUNTIF(G$2:G529,G529)</f>
        <v>442</v>
      </c>
      <c r="G529" s="72" t="str">
        <f t="shared" si="824"/>
        <v/>
      </c>
      <c r="H529" s="73" t="str">
        <f>DataEntry!G529</f>
        <v/>
      </c>
      <c r="I529" s="73" t="str">
        <f>DataEntry!H529</f>
        <v/>
      </c>
      <c r="J529" s="158" t="str">
        <f t="shared" si="822"/>
        <v/>
      </c>
      <c r="K529" s="156">
        <f t="shared" si="825"/>
        <v>0</v>
      </c>
      <c r="L529" s="224" t="str">
        <f t="shared" si="826"/>
        <v/>
      </c>
      <c r="M529" s="224" t="str">
        <f t="shared" si="827"/>
        <v/>
      </c>
      <c r="N529" s="236" t="str">
        <f t="shared" si="866"/>
        <v/>
      </c>
      <c r="O529" s="22" t="str">
        <f t="shared" si="867"/>
        <v>TG442</v>
      </c>
      <c r="P529" s="248" t="str">
        <f t="shared" si="828"/>
        <v/>
      </c>
      <c r="Q529" s="22" t="str">
        <f t="shared" si="868"/>
        <v>TG442</v>
      </c>
      <c r="R529" s="248" t="str">
        <f t="shared" si="829"/>
        <v/>
      </c>
      <c r="S529" s="74">
        <f t="shared" si="869"/>
        <v>0</v>
      </c>
      <c r="T529" s="75">
        <f t="shared" si="870"/>
        <v>0</v>
      </c>
      <c r="U529" s="76">
        <f t="shared" si="871"/>
        <v>0</v>
      </c>
      <c r="V529" s="74">
        <f t="shared" si="872"/>
        <v>0</v>
      </c>
      <c r="W529" s="75">
        <f t="shared" si="873"/>
        <v>0</v>
      </c>
      <c r="X529" s="76">
        <f t="shared" si="874"/>
        <v>0</v>
      </c>
      <c r="Y529" s="74">
        <f t="shared" si="875"/>
        <v>0</v>
      </c>
      <c r="Z529" s="75">
        <f t="shared" si="876"/>
        <v>0</v>
      </c>
      <c r="AA529" s="76">
        <f t="shared" si="877"/>
        <v>0</v>
      </c>
      <c r="AB529" s="74">
        <f t="shared" si="878"/>
        <v>0</v>
      </c>
      <c r="AC529" s="75">
        <f t="shared" si="879"/>
        <v>0</v>
      </c>
      <c r="AD529" s="76">
        <f t="shared" si="880"/>
        <v>0</v>
      </c>
      <c r="AE529" s="74">
        <f t="shared" si="881"/>
        <v>0</v>
      </c>
      <c r="AF529" s="75">
        <f t="shared" si="882"/>
        <v>0</v>
      </c>
      <c r="AG529" s="76">
        <f t="shared" si="883"/>
        <v>0</v>
      </c>
      <c r="AH529" s="74">
        <f t="shared" si="884"/>
        <v>0</v>
      </c>
      <c r="AI529" s="75">
        <f t="shared" si="885"/>
        <v>0</v>
      </c>
      <c r="AJ529" s="76">
        <f t="shared" si="886"/>
        <v>0</v>
      </c>
      <c r="AK529" s="74">
        <f t="shared" si="887"/>
        <v>0</v>
      </c>
      <c r="AL529" s="75">
        <f t="shared" si="888"/>
        <v>0</v>
      </c>
      <c r="AM529" s="76">
        <f t="shared" si="889"/>
        <v>0</v>
      </c>
      <c r="AN529" s="74">
        <f t="shared" si="890"/>
        <v>0</v>
      </c>
      <c r="AO529" s="75">
        <f t="shared" si="891"/>
        <v>0</v>
      </c>
      <c r="AP529" s="76">
        <f t="shared" si="892"/>
        <v>0</v>
      </c>
      <c r="AQ529" s="77" t="str">
        <f t="shared" si="830"/>
        <v/>
      </c>
      <c r="AR529" s="77" t="str">
        <f t="shared" si="893"/>
        <v/>
      </c>
      <c r="AS529" s="78" t="str">
        <f t="shared" si="894"/>
        <v/>
      </c>
      <c r="AT529" s="77" t="str">
        <f t="shared" si="895"/>
        <v/>
      </c>
      <c r="AU529" s="79">
        <f t="shared" si="923"/>
        <v>0.1</v>
      </c>
      <c r="AV529" s="139">
        <f>DataEntry!P529</f>
        <v>0</v>
      </c>
      <c r="AW529" s="80" t="str">
        <f t="shared" si="831"/>
        <v/>
      </c>
      <c r="AX529" s="80" t="str">
        <f t="shared" si="832"/>
        <v/>
      </c>
      <c r="AY529" s="80" t="str">
        <f t="shared" si="833"/>
        <v/>
      </c>
      <c r="AZ529" s="92" t="str">
        <f>DataEntry!I529</f>
        <v/>
      </c>
      <c r="BA529" s="93" t="str">
        <f>DataEntry!J529</f>
        <v/>
      </c>
      <c r="BB529" s="92" t="str">
        <f>DataEntry!K529</f>
        <v/>
      </c>
      <c r="BC529" s="93" t="str">
        <f>DataEntry!L529</f>
        <v/>
      </c>
      <c r="BD529" s="92" t="str">
        <f>DataEntry!M529</f>
        <v/>
      </c>
      <c r="BE529" s="93" t="str">
        <f>DataEntry!N529</f>
        <v/>
      </c>
      <c r="BF529" s="77" t="str">
        <f t="shared" si="896"/>
        <v/>
      </c>
      <c r="BG529" s="77" t="str">
        <f t="shared" si="897"/>
        <v/>
      </c>
      <c r="BH529" s="77" t="str">
        <f t="shared" si="898"/>
        <v/>
      </c>
      <c r="BI529" s="83">
        <f t="shared" si="899"/>
        <v>0</v>
      </c>
      <c r="BJ529" s="83">
        <f t="shared" si="900"/>
        <v>0</v>
      </c>
      <c r="BK529" s="83">
        <f t="shared" si="901"/>
        <v>0</v>
      </c>
      <c r="BL529" s="84" t="str">
        <f t="shared" si="834"/>
        <v/>
      </c>
      <c r="BM529" s="84" t="str">
        <f t="shared" si="835"/>
        <v/>
      </c>
      <c r="BN529" s="85" t="str">
        <f t="shared" si="902"/>
        <v/>
      </c>
      <c r="BO529" s="84" t="str">
        <f t="shared" si="836"/>
        <v/>
      </c>
      <c r="BP529" s="84" t="str">
        <f t="shared" si="837"/>
        <v/>
      </c>
      <c r="BQ529" s="84" t="str">
        <f t="shared" si="838"/>
        <v/>
      </c>
      <c r="BR529" s="84" t="str">
        <f t="shared" si="903"/>
        <v/>
      </c>
      <c r="BS529" s="84" t="str">
        <f t="shared" si="903"/>
        <v/>
      </c>
      <c r="BT529" s="84" t="str">
        <f t="shared" si="903"/>
        <v/>
      </c>
      <c r="BU529" s="86" t="str">
        <f t="shared" si="904"/>
        <v/>
      </c>
      <c r="BV529" s="86" t="str">
        <f t="shared" si="904"/>
        <v/>
      </c>
      <c r="BW529" s="86" t="str">
        <f t="shared" si="904"/>
        <v/>
      </c>
      <c r="BX529" s="86" t="str">
        <f t="shared" si="905"/>
        <v/>
      </c>
      <c r="BY529" s="86" t="str">
        <f t="shared" si="905"/>
        <v/>
      </c>
      <c r="BZ529" s="86" t="str">
        <f t="shared" si="905"/>
        <v/>
      </c>
      <c r="CA529" s="83">
        <f>IF(AND(DataEntry!B529&gt;=ExFrom,DataEntry!B529&lt;=ExTo),0,IF(AR529&lt;DS529,0,DB529))</f>
        <v>0</v>
      </c>
      <c r="CB529" s="83">
        <f>IF(AND(DataEntry!B529&gt;=ExFrom,DataEntry!B529&lt;=ExTo),0,IF(AT529&lt;DT529,0,DC529))</f>
        <v>0</v>
      </c>
      <c r="CC529" s="14" t="str">
        <f t="shared" si="906"/>
        <v/>
      </c>
      <c r="CD529" s="72" t="str">
        <f t="shared" si="839"/>
        <v/>
      </c>
      <c r="CE529" s="87" t="str">
        <f t="shared" si="907"/>
        <v/>
      </c>
      <c r="CF529" s="88">
        <f t="shared" si="908"/>
        <v>0</v>
      </c>
      <c r="CG529" s="88">
        <f t="shared" si="909"/>
        <v>0</v>
      </c>
      <c r="CH529" s="87" t="str">
        <f t="shared" si="910"/>
        <v/>
      </c>
      <c r="CI529" s="89">
        <f t="shared" si="840"/>
        <v>1</v>
      </c>
      <c r="CJ529" s="89">
        <f t="shared" si="841"/>
        <v>1</v>
      </c>
      <c r="CK529" s="157">
        <f t="shared" si="842"/>
        <v>0</v>
      </c>
      <c r="CL529" s="90">
        <f t="shared" si="843"/>
        <v>0</v>
      </c>
      <c r="CM529" s="157">
        <f t="shared" si="844"/>
        <v>0</v>
      </c>
      <c r="CN529" s="90">
        <f t="shared" si="845"/>
        <v>0</v>
      </c>
      <c r="CO529" s="157">
        <f t="shared" si="846"/>
        <v>0</v>
      </c>
      <c r="CP529" s="90">
        <f t="shared" si="847"/>
        <v>0</v>
      </c>
      <c r="CQ529" s="157">
        <f t="shared" si="848"/>
        <v>0</v>
      </c>
      <c r="CR529" s="90">
        <f t="shared" si="849"/>
        <v>0</v>
      </c>
      <c r="CS529" s="157">
        <f t="shared" si="850"/>
        <v>0</v>
      </c>
      <c r="CT529" s="90">
        <f t="shared" si="851"/>
        <v>0</v>
      </c>
      <c r="CU529" s="157">
        <f t="shared" si="852"/>
        <v>0</v>
      </c>
      <c r="CV529" s="90">
        <f t="shared" si="853"/>
        <v>0</v>
      </c>
      <c r="CW529" s="157">
        <f t="shared" si="854"/>
        <v>0</v>
      </c>
      <c r="CX529" s="90">
        <f t="shared" si="855"/>
        <v>0</v>
      </c>
      <c r="CY529" s="157">
        <f t="shared" si="856"/>
        <v>0</v>
      </c>
      <c r="CZ529" s="90">
        <f t="shared" si="857"/>
        <v>0</v>
      </c>
      <c r="DA529" s="94" t="str">
        <f>DataEntry!B529</f>
        <v/>
      </c>
      <c r="DB529" s="83">
        <f t="shared" si="858"/>
        <v>0</v>
      </c>
      <c r="DC529" s="83">
        <f t="shared" si="859"/>
        <v>0</v>
      </c>
      <c r="DD529" s="145" t="str">
        <f t="shared" si="911"/>
        <v/>
      </c>
      <c r="DE529" s="145" t="str">
        <f t="shared" si="912"/>
        <v/>
      </c>
      <c r="DF529" s="145" t="str">
        <f t="shared" si="913"/>
        <v/>
      </c>
      <c r="DG529" s="145" t="str">
        <f t="shared" si="914"/>
        <v/>
      </c>
      <c r="DH529" s="145" t="str">
        <f t="shared" si="915"/>
        <v/>
      </c>
      <c r="DI529" s="145" t="str">
        <f t="shared" si="916"/>
        <v/>
      </c>
      <c r="DJ529" s="83">
        <f t="shared" si="917"/>
        <v>0</v>
      </c>
      <c r="DK529" s="83">
        <f t="shared" si="918"/>
        <v>0</v>
      </c>
      <c r="DL529" s="84" t="str">
        <f t="shared" si="919"/>
        <v/>
      </c>
      <c r="DM529" s="14" t="str">
        <f t="shared" si="920"/>
        <v/>
      </c>
      <c r="DN529" s="87">
        <f>IFERROR(DO529*(1-DCFactor)+Results!DP529*DCFactor,"")</f>
        <v>0.2762705882352941</v>
      </c>
      <c r="DO529" s="87">
        <f>(DFactor*Rounds*Number/2+SUM(BV$3:BV517))/(Rounds*Number/2+COUNT(BV$3:BV517))</f>
        <v>0.2656470588235294</v>
      </c>
      <c r="DP529" s="87">
        <f t="shared" si="860"/>
        <v>0.29599999999999999</v>
      </c>
      <c r="DQ529" s="84">
        <f t="shared" si="861"/>
        <v>0</v>
      </c>
      <c r="DR529" s="84">
        <f t="shared" si="862"/>
        <v>0</v>
      </c>
      <c r="DS529" s="87">
        <f t="shared" si="863"/>
        <v>0.33666666666666667</v>
      </c>
      <c r="DT529" s="87">
        <f t="shared" si="864"/>
        <v>0.33666666666666667</v>
      </c>
      <c r="DU529" s="87" t="str">
        <f t="shared" si="865"/>
        <v/>
      </c>
      <c r="DV529" s="86" t="str">
        <f t="shared" si="921"/>
        <v/>
      </c>
      <c r="DW529" s="86" t="str">
        <f t="shared" si="922"/>
        <v/>
      </c>
    </row>
    <row r="530" spans="1:127" x14ac:dyDescent="0.25">
      <c r="A530" s="69">
        <v>528</v>
      </c>
      <c r="B530" s="70" t="str">
        <f>DataEntry!C530</f>
        <v/>
      </c>
      <c r="C530" s="71">
        <f>COUNTIF(D$2:D530,D530)+COUNTIF(G$2:G530,D530)</f>
        <v>444</v>
      </c>
      <c r="D530" s="72" t="str">
        <f t="shared" si="823"/>
        <v/>
      </c>
      <c r="E530" s="70" t="str">
        <f>DataEntry!E530</f>
        <v/>
      </c>
      <c r="F530" s="71">
        <f>COUNTIF(D$2:D530,G530)+COUNTIF(G$2:G530,G530)</f>
        <v>444</v>
      </c>
      <c r="G530" s="72" t="str">
        <f t="shared" si="824"/>
        <v/>
      </c>
      <c r="H530" s="73" t="str">
        <f>DataEntry!G530</f>
        <v/>
      </c>
      <c r="I530" s="73" t="str">
        <f>DataEntry!H530</f>
        <v/>
      </c>
      <c r="J530" s="158" t="str">
        <f t="shared" si="822"/>
        <v/>
      </c>
      <c r="K530" s="156">
        <f t="shared" si="825"/>
        <v>0</v>
      </c>
      <c r="L530" s="224" t="str">
        <f t="shared" si="826"/>
        <v/>
      </c>
      <c r="M530" s="224" t="str">
        <f t="shared" si="827"/>
        <v/>
      </c>
      <c r="N530" s="236" t="str">
        <f t="shared" si="866"/>
        <v/>
      </c>
      <c r="O530" s="22" t="str">
        <f t="shared" si="867"/>
        <v>TG444</v>
      </c>
      <c r="P530" s="248" t="str">
        <f t="shared" si="828"/>
        <v/>
      </c>
      <c r="Q530" s="22" t="str">
        <f t="shared" si="868"/>
        <v>TG444</v>
      </c>
      <c r="R530" s="248" t="str">
        <f t="shared" si="829"/>
        <v/>
      </c>
      <c r="S530" s="74">
        <f t="shared" si="869"/>
        <v>0</v>
      </c>
      <c r="T530" s="75">
        <f t="shared" si="870"/>
        <v>0</v>
      </c>
      <c r="U530" s="76">
        <f t="shared" si="871"/>
        <v>0</v>
      </c>
      <c r="V530" s="74">
        <f t="shared" si="872"/>
        <v>0</v>
      </c>
      <c r="W530" s="75">
        <f t="shared" si="873"/>
        <v>0</v>
      </c>
      <c r="X530" s="76">
        <f t="shared" si="874"/>
        <v>0</v>
      </c>
      <c r="Y530" s="74">
        <f t="shared" si="875"/>
        <v>0</v>
      </c>
      <c r="Z530" s="75">
        <f t="shared" si="876"/>
        <v>0</v>
      </c>
      <c r="AA530" s="76">
        <f t="shared" si="877"/>
        <v>0</v>
      </c>
      <c r="AB530" s="74">
        <f t="shared" si="878"/>
        <v>0</v>
      </c>
      <c r="AC530" s="75">
        <f t="shared" si="879"/>
        <v>0</v>
      </c>
      <c r="AD530" s="76">
        <f t="shared" si="880"/>
        <v>0</v>
      </c>
      <c r="AE530" s="74">
        <f t="shared" si="881"/>
        <v>0</v>
      </c>
      <c r="AF530" s="75">
        <f t="shared" si="882"/>
        <v>0</v>
      </c>
      <c r="AG530" s="76">
        <f t="shared" si="883"/>
        <v>0</v>
      </c>
      <c r="AH530" s="74">
        <f t="shared" si="884"/>
        <v>0</v>
      </c>
      <c r="AI530" s="75">
        <f t="shared" si="885"/>
        <v>0</v>
      </c>
      <c r="AJ530" s="76">
        <f t="shared" si="886"/>
        <v>0</v>
      </c>
      <c r="AK530" s="74">
        <f t="shared" si="887"/>
        <v>0</v>
      </c>
      <c r="AL530" s="75">
        <f t="shared" si="888"/>
        <v>0</v>
      </c>
      <c r="AM530" s="76">
        <f t="shared" si="889"/>
        <v>0</v>
      </c>
      <c r="AN530" s="74">
        <f t="shared" si="890"/>
        <v>0</v>
      </c>
      <c r="AO530" s="75">
        <f t="shared" si="891"/>
        <v>0</v>
      </c>
      <c r="AP530" s="76">
        <f t="shared" si="892"/>
        <v>0</v>
      </c>
      <c r="AQ530" s="77" t="str">
        <f t="shared" si="830"/>
        <v/>
      </c>
      <c r="AR530" s="77" t="str">
        <f t="shared" si="893"/>
        <v/>
      </c>
      <c r="AS530" s="78" t="str">
        <f t="shared" si="894"/>
        <v/>
      </c>
      <c r="AT530" s="77" t="str">
        <f t="shared" si="895"/>
        <v/>
      </c>
      <c r="AU530" s="79">
        <f t="shared" si="923"/>
        <v>0.1</v>
      </c>
      <c r="AV530" s="139">
        <f>DataEntry!P530</f>
        <v>0</v>
      </c>
      <c r="AW530" s="80" t="str">
        <f t="shared" si="831"/>
        <v/>
      </c>
      <c r="AX530" s="80" t="str">
        <f t="shared" si="832"/>
        <v/>
      </c>
      <c r="AY530" s="80" t="str">
        <f t="shared" si="833"/>
        <v/>
      </c>
      <c r="AZ530" s="92" t="str">
        <f>DataEntry!I530</f>
        <v/>
      </c>
      <c r="BA530" s="93" t="str">
        <f>DataEntry!J530</f>
        <v/>
      </c>
      <c r="BB530" s="92" t="str">
        <f>DataEntry!K530</f>
        <v/>
      </c>
      <c r="BC530" s="93" t="str">
        <f>DataEntry!L530</f>
        <v/>
      </c>
      <c r="BD530" s="92" t="str">
        <f>DataEntry!M530</f>
        <v/>
      </c>
      <c r="BE530" s="93" t="str">
        <f>DataEntry!N530</f>
        <v/>
      </c>
      <c r="BF530" s="77" t="str">
        <f t="shared" si="896"/>
        <v/>
      </c>
      <c r="BG530" s="77" t="str">
        <f t="shared" si="897"/>
        <v/>
      </c>
      <c r="BH530" s="77" t="str">
        <f t="shared" si="898"/>
        <v/>
      </c>
      <c r="BI530" s="83">
        <f t="shared" si="899"/>
        <v>0</v>
      </c>
      <c r="BJ530" s="83">
        <f t="shared" si="900"/>
        <v>0</v>
      </c>
      <c r="BK530" s="83">
        <f t="shared" si="901"/>
        <v>0</v>
      </c>
      <c r="BL530" s="84" t="str">
        <f t="shared" si="834"/>
        <v/>
      </c>
      <c r="BM530" s="84" t="str">
        <f t="shared" si="835"/>
        <v/>
      </c>
      <c r="BN530" s="85" t="str">
        <f t="shared" si="902"/>
        <v/>
      </c>
      <c r="BO530" s="84" t="str">
        <f t="shared" si="836"/>
        <v/>
      </c>
      <c r="BP530" s="84" t="str">
        <f t="shared" si="837"/>
        <v/>
      </c>
      <c r="BQ530" s="84" t="str">
        <f t="shared" si="838"/>
        <v/>
      </c>
      <c r="BR530" s="84" t="str">
        <f t="shared" si="903"/>
        <v/>
      </c>
      <c r="BS530" s="84" t="str">
        <f t="shared" si="903"/>
        <v/>
      </c>
      <c r="BT530" s="84" t="str">
        <f t="shared" si="903"/>
        <v/>
      </c>
      <c r="BU530" s="86" t="str">
        <f t="shared" si="904"/>
        <v/>
      </c>
      <c r="BV530" s="86" t="str">
        <f t="shared" si="904"/>
        <v/>
      </c>
      <c r="BW530" s="86" t="str">
        <f t="shared" si="904"/>
        <v/>
      </c>
      <c r="BX530" s="86" t="str">
        <f t="shared" si="905"/>
        <v/>
      </c>
      <c r="BY530" s="86" t="str">
        <f t="shared" si="905"/>
        <v/>
      </c>
      <c r="BZ530" s="86" t="str">
        <f t="shared" si="905"/>
        <v/>
      </c>
      <c r="CA530" s="83">
        <f>IF(AND(DataEntry!B530&gt;=ExFrom,DataEntry!B530&lt;=ExTo),0,IF(AR530&lt;DS530,0,DB530))</f>
        <v>0</v>
      </c>
      <c r="CB530" s="83">
        <f>IF(AND(DataEntry!B530&gt;=ExFrom,DataEntry!B530&lt;=ExTo),0,IF(AT530&lt;DT530,0,DC530))</f>
        <v>0</v>
      </c>
      <c r="CC530" s="14" t="str">
        <f t="shared" si="906"/>
        <v/>
      </c>
      <c r="CD530" s="72" t="str">
        <f t="shared" si="839"/>
        <v/>
      </c>
      <c r="CE530" s="87" t="str">
        <f t="shared" si="907"/>
        <v/>
      </c>
      <c r="CF530" s="88">
        <f t="shared" si="908"/>
        <v>0</v>
      </c>
      <c r="CG530" s="88">
        <f t="shared" si="909"/>
        <v>0</v>
      </c>
      <c r="CH530" s="87" t="str">
        <f t="shared" si="910"/>
        <v/>
      </c>
      <c r="CI530" s="89">
        <f t="shared" si="840"/>
        <v>1</v>
      </c>
      <c r="CJ530" s="89">
        <f t="shared" si="841"/>
        <v>1</v>
      </c>
      <c r="CK530" s="157">
        <f t="shared" si="842"/>
        <v>0</v>
      </c>
      <c r="CL530" s="90">
        <f t="shared" si="843"/>
        <v>0</v>
      </c>
      <c r="CM530" s="157">
        <f t="shared" si="844"/>
        <v>0</v>
      </c>
      <c r="CN530" s="90">
        <f t="shared" si="845"/>
        <v>0</v>
      </c>
      <c r="CO530" s="157">
        <f t="shared" si="846"/>
        <v>0</v>
      </c>
      <c r="CP530" s="90">
        <f t="shared" si="847"/>
        <v>0</v>
      </c>
      <c r="CQ530" s="157">
        <f t="shared" si="848"/>
        <v>0</v>
      </c>
      <c r="CR530" s="90">
        <f t="shared" si="849"/>
        <v>0</v>
      </c>
      <c r="CS530" s="157">
        <f t="shared" si="850"/>
        <v>0</v>
      </c>
      <c r="CT530" s="90">
        <f t="shared" si="851"/>
        <v>0</v>
      </c>
      <c r="CU530" s="157">
        <f t="shared" si="852"/>
        <v>0</v>
      </c>
      <c r="CV530" s="90">
        <f t="shared" si="853"/>
        <v>0</v>
      </c>
      <c r="CW530" s="157">
        <f t="shared" si="854"/>
        <v>0</v>
      </c>
      <c r="CX530" s="90">
        <f t="shared" si="855"/>
        <v>0</v>
      </c>
      <c r="CY530" s="157">
        <f t="shared" si="856"/>
        <v>0</v>
      </c>
      <c r="CZ530" s="90">
        <f t="shared" si="857"/>
        <v>0</v>
      </c>
      <c r="DA530" s="94" t="str">
        <f>DataEntry!B530</f>
        <v/>
      </c>
      <c r="DB530" s="83">
        <f t="shared" si="858"/>
        <v>0</v>
      </c>
      <c r="DC530" s="83">
        <f t="shared" si="859"/>
        <v>0</v>
      </c>
      <c r="DD530" s="145" t="str">
        <f t="shared" si="911"/>
        <v/>
      </c>
      <c r="DE530" s="145" t="str">
        <f t="shared" si="912"/>
        <v/>
      </c>
      <c r="DF530" s="145" t="str">
        <f t="shared" si="913"/>
        <v/>
      </c>
      <c r="DG530" s="145" t="str">
        <f t="shared" si="914"/>
        <v/>
      </c>
      <c r="DH530" s="145" t="str">
        <f t="shared" si="915"/>
        <v/>
      </c>
      <c r="DI530" s="145" t="str">
        <f t="shared" si="916"/>
        <v/>
      </c>
      <c r="DJ530" s="83">
        <f t="shared" si="917"/>
        <v>0</v>
      </c>
      <c r="DK530" s="83">
        <f t="shared" si="918"/>
        <v>0</v>
      </c>
      <c r="DL530" s="84" t="str">
        <f t="shared" si="919"/>
        <v/>
      </c>
      <c r="DM530" s="14" t="str">
        <f t="shared" si="920"/>
        <v/>
      </c>
      <c r="DN530" s="87">
        <f>IFERROR(DO530*(1-DCFactor)+Results!DP530*DCFactor,"")</f>
        <v>0.2762705882352941</v>
      </c>
      <c r="DO530" s="87">
        <f>(DFactor*Rounds*Number/2+SUM(BV$3:BV518))/(Rounds*Number/2+COUNT(BV$3:BV518))</f>
        <v>0.2656470588235294</v>
      </c>
      <c r="DP530" s="87">
        <f t="shared" si="860"/>
        <v>0.29599999999999999</v>
      </c>
      <c r="DQ530" s="84">
        <f t="shared" si="861"/>
        <v>0</v>
      </c>
      <c r="DR530" s="84">
        <f t="shared" si="862"/>
        <v>0</v>
      </c>
      <c r="DS530" s="87">
        <f t="shared" si="863"/>
        <v>0.33666666666666667</v>
      </c>
      <c r="DT530" s="87">
        <f t="shared" si="864"/>
        <v>0.33666666666666667</v>
      </c>
      <c r="DU530" s="87" t="str">
        <f t="shared" si="865"/>
        <v/>
      </c>
      <c r="DV530" s="86" t="str">
        <f t="shared" si="921"/>
        <v/>
      </c>
      <c r="DW530" s="86" t="str">
        <f t="shared" si="922"/>
        <v/>
      </c>
    </row>
    <row r="531" spans="1:127" x14ac:dyDescent="0.25">
      <c r="A531" s="69">
        <v>529</v>
      </c>
      <c r="B531" s="70" t="str">
        <f>DataEntry!C531</f>
        <v/>
      </c>
      <c r="C531" s="71">
        <f>COUNTIF(D$2:D531,D531)+COUNTIF(G$2:G531,D531)</f>
        <v>446</v>
      </c>
      <c r="D531" s="72" t="str">
        <f t="shared" si="823"/>
        <v/>
      </c>
      <c r="E531" s="70" t="str">
        <f>DataEntry!E531</f>
        <v/>
      </c>
      <c r="F531" s="71">
        <f>COUNTIF(D$2:D531,G531)+COUNTIF(G$2:G531,G531)</f>
        <v>446</v>
      </c>
      <c r="G531" s="72" t="str">
        <f t="shared" si="824"/>
        <v/>
      </c>
      <c r="H531" s="73" t="str">
        <f>DataEntry!G531</f>
        <v/>
      </c>
      <c r="I531" s="73" t="str">
        <f>DataEntry!H531</f>
        <v/>
      </c>
      <c r="J531" s="158" t="str">
        <f t="shared" si="822"/>
        <v/>
      </c>
      <c r="K531" s="156">
        <f t="shared" si="825"/>
        <v>0</v>
      </c>
      <c r="L531" s="224" t="str">
        <f t="shared" si="826"/>
        <v/>
      </c>
      <c r="M531" s="224" t="str">
        <f t="shared" si="827"/>
        <v/>
      </c>
      <c r="N531" s="236" t="str">
        <f t="shared" si="866"/>
        <v/>
      </c>
      <c r="O531" s="22" t="str">
        <f t="shared" si="867"/>
        <v>TG446</v>
      </c>
      <c r="P531" s="248" t="str">
        <f t="shared" si="828"/>
        <v/>
      </c>
      <c r="Q531" s="22" t="str">
        <f t="shared" si="868"/>
        <v>TG446</v>
      </c>
      <c r="R531" s="248" t="str">
        <f t="shared" si="829"/>
        <v/>
      </c>
      <c r="S531" s="74">
        <f t="shared" si="869"/>
        <v>0</v>
      </c>
      <c r="T531" s="75">
        <f t="shared" si="870"/>
        <v>0</v>
      </c>
      <c r="U531" s="76">
        <f t="shared" si="871"/>
        <v>0</v>
      </c>
      <c r="V531" s="74">
        <f t="shared" si="872"/>
        <v>0</v>
      </c>
      <c r="W531" s="75">
        <f t="shared" si="873"/>
        <v>0</v>
      </c>
      <c r="X531" s="76">
        <f t="shared" si="874"/>
        <v>0</v>
      </c>
      <c r="Y531" s="74">
        <f t="shared" si="875"/>
        <v>0</v>
      </c>
      <c r="Z531" s="75">
        <f t="shared" si="876"/>
        <v>0</v>
      </c>
      <c r="AA531" s="76">
        <f t="shared" si="877"/>
        <v>0</v>
      </c>
      <c r="AB531" s="74">
        <f t="shared" si="878"/>
        <v>0</v>
      </c>
      <c r="AC531" s="75">
        <f t="shared" si="879"/>
        <v>0</v>
      </c>
      <c r="AD531" s="76">
        <f t="shared" si="880"/>
        <v>0</v>
      </c>
      <c r="AE531" s="74">
        <f t="shared" si="881"/>
        <v>0</v>
      </c>
      <c r="AF531" s="75">
        <f t="shared" si="882"/>
        <v>0</v>
      </c>
      <c r="AG531" s="76">
        <f t="shared" si="883"/>
        <v>0</v>
      </c>
      <c r="AH531" s="74">
        <f t="shared" si="884"/>
        <v>0</v>
      </c>
      <c r="AI531" s="75">
        <f t="shared" si="885"/>
        <v>0</v>
      </c>
      <c r="AJ531" s="76">
        <f t="shared" si="886"/>
        <v>0</v>
      </c>
      <c r="AK531" s="74">
        <f t="shared" si="887"/>
        <v>0</v>
      </c>
      <c r="AL531" s="75">
        <f t="shared" si="888"/>
        <v>0</v>
      </c>
      <c r="AM531" s="76">
        <f t="shared" si="889"/>
        <v>0</v>
      </c>
      <c r="AN531" s="74">
        <f t="shared" si="890"/>
        <v>0</v>
      </c>
      <c r="AO531" s="75">
        <f t="shared" si="891"/>
        <v>0</v>
      </c>
      <c r="AP531" s="76">
        <f t="shared" si="892"/>
        <v>0</v>
      </c>
      <c r="AQ531" s="77" t="str">
        <f t="shared" si="830"/>
        <v/>
      </c>
      <c r="AR531" s="77" t="str">
        <f t="shared" si="893"/>
        <v/>
      </c>
      <c r="AS531" s="78" t="str">
        <f t="shared" si="894"/>
        <v/>
      </c>
      <c r="AT531" s="77" t="str">
        <f t="shared" si="895"/>
        <v/>
      </c>
      <c r="AU531" s="79">
        <f t="shared" si="923"/>
        <v>0.1</v>
      </c>
      <c r="AV531" s="139">
        <f>DataEntry!P531</f>
        <v>0</v>
      </c>
      <c r="AW531" s="80" t="str">
        <f t="shared" si="831"/>
        <v/>
      </c>
      <c r="AX531" s="80" t="str">
        <f t="shared" si="832"/>
        <v/>
      </c>
      <c r="AY531" s="80" t="str">
        <f t="shared" si="833"/>
        <v/>
      </c>
      <c r="AZ531" s="92" t="str">
        <f>DataEntry!I531</f>
        <v/>
      </c>
      <c r="BA531" s="93" t="str">
        <f>DataEntry!J531</f>
        <v/>
      </c>
      <c r="BB531" s="92" t="str">
        <f>DataEntry!K531</f>
        <v/>
      </c>
      <c r="BC531" s="93" t="str">
        <f>DataEntry!L531</f>
        <v/>
      </c>
      <c r="BD531" s="92" t="str">
        <f>DataEntry!M531</f>
        <v/>
      </c>
      <c r="BE531" s="93" t="str">
        <f>DataEntry!N531</f>
        <v/>
      </c>
      <c r="BF531" s="77" t="str">
        <f t="shared" si="896"/>
        <v/>
      </c>
      <c r="BG531" s="77" t="str">
        <f t="shared" si="897"/>
        <v/>
      </c>
      <c r="BH531" s="77" t="str">
        <f t="shared" si="898"/>
        <v/>
      </c>
      <c r="BI531" s="83">
        <f t="shared" si="899"/>
        <v>0</v>
      </c>
      <c r="BJ531" s="83">
        <f t="shared" si="900"/>
        <v>0</v>
      </c>
      <c r="BK531" s="83">
        <f t="shared" si="901"/>
        <v>0</v>
      </c>
      <c r="BL531" s="84" t="str">
        <f t="shared" si="834"/>
        <v/>
      </c>
      <c r="BM531" s="84" t="str">
        <f t="shared" si="835"/>
        <v/>
      </c>
      <c r="BN531" s="85" t="str">
        <f t="shared" si="902"/>
        <v/>
      </c>
      <c r="BO531" s="84" t="str">
        <f t="shared" si="836"/>
        <v/>
      </c>
      <c r="BP531" s="84" t="str">
        <f t="shared" si="837"/>
        <v/>
      </c>
      <c r="BQ531" s="84" t="str">
        <f t="shared" si="838"/>
        <v/>
      </c>
      <c r="BR531" s="84" t="str">
        <f t="shared" si="903"/>
        <v/>
      </c>
      <c r="BS531" s="84" t="str">
        <f t="shared" si="903"/>
        <v/>
      </c>
      <c r="BT531" s="84" t="str">
        <f t="shared" si="903"/>
        <v/>
      </c>
      <c r="BU531" s="86" t="str">
        <f t="shared" si="904"/>
        <v/>
      </c>
      <c r="BV531" s="86" t="str">
        <f t="shared" si="904"/>
        <v/>
      </c>
      <c r="BW531" s="86" t="str">
        <f t="shared" si="904"/>
        <v/>
      </c>
      <c r="BX531" s="86" t="str">
        <f t="shared" si="905"/>
        <v/>
      </c>
      <c r="BY531" s="86" t="str">
        <f t="shared" si="905"/>
        <v/>
      </c>
      <c r="BZ531" s="86" t="str">
        <f t="shared" si="905"/>
        <v/>
      </c>
      <c r="CA531" s="83">
        <f>IF(AND(DataEntry!B531&gt;=ExFrom,DataEntry!B531&lt;=ExTo),0,IF(AR531&lt;DS531,0,DB531))</f>
        <v>0</v>
      </c>
      <c r="CB531" s="83">
        <f>IF(AND(DataEntry!B531&gt;=ExFrom,DataEntry!B531&lt;=ExTo),0,IF(AT531&lt;DT531,0,DC531))</f>
        <v>0</v>
      </c>
      <c r="CC531" s="14" t="str">
        <f t="shared" si="906"/>
        <v/>
      </c>
      <c r="CD531" s="72" t="str">
        <f t="shared" si="839"/>
        <v/>
      </c>
      <c r="CE531" s="87" t="str">
        <f t="shared" si="907"/>
        <v/>
      </c>
      <c r="CF531" s="88">
        <f t="shared" si="908"/>
        <v>0</v>
      </c>
      <c r="CG531" s="88">
        <f t="shared" si="909"/>
        <v>0</v>
      </c>
      <c r="CH531" s="87" t="str">
        <f t="shared" si="910"/>
        <v/>
      </c>
      <c r="CI531" s="89">
        <f t="shared" si="840"/>
        <v>1</v>
      </c>
      <c r="CJ531" s="89">
        <f t="shared" si="841"/>
        <v>1</v>
      </c>
      <c r="CK531" s="157">
        <f t="shared" si="842"/>
        <v>0</v>
      </c>
      <c r="CL531" s="90">
        <f t="shared" si="843"/>
        <v>0</v>
      </c>
      <c r="CM531" s="157">
        <f t="shared" si="844"/>
        <v>0</v>
      </c>
      <c r="CN531" s="90">
        <f t="shared" si="845"/>
        <v>0</v>
      </c>
      <c r="CO531" s="157">
        <f t="shared" si="846"/>
        <v>0</v>
      </c>
      <c r="CP531" s="90">
        <f t="shared" si="847"/>
        <v>0</v>
      </c>
      <c r="CQ531" s="157">
        <f t="shared" si="848"/>
        <v>0</v>
      </c>
      <c r="CR531" s="90">
        <f t="shared" si="849"/>
        <v>0</v>
      </c>
      <c r="CS531" s="157">
        <f t="shared" si="850"/>
        <v>0</v>
      </c>
      <c r="CT531" s="90">
        <f t="shared" si="851"/>
        <v>0</v>
      </c>
      <c r="CU531" s="157">
        <f t="shared" si="852"/>
        <v>0</v>
      </c>
      <c r="CV531" s="90">
        <f t="shared" si="853"/>
        <v>0</v>
      </c>
      <c r="CW531" s="157">
        <f t="shared" si="854"/>
        <v>0</v>
      </c>
      <c r="CX531" s="90">
        <f t="shared" si="855"/>
        <v>0</v>
      </c>
      <c r="CY531" s="157">
        <f t="shared" si="856"/>
        <v>0</v>
      </c>
      <c r="CZ531" s="90">
        <f t="shared" si="857"/>
        <v>0</v>
      </c>
      <c r="DA531" s="94" t="str">
        <f>DataEntry!B531</f>
        <v/>
      </c>
      <c r="DB531" s="83">
        <f t="shared" si="858"/>
        <v>0</v>
      </c>
      <c r="DC531" s="83">
        <f t="shared" si="859"/>
        <v>0</v>
      </c>
      <c r="DD531" s="145" t="str">
        <f t="shared" si="911"/>
        <v/>
      </c>
      <c r="DE531" s="145" t="str">
        <f t="shared" si="912"/>
        <v/>
      </c>
      <c r="DF531" s="145" t="str">
        <f t="shared" si="913"/>
        <v/>
      </c>
      <c r="DG531" s="145" t="str">
        <f t="shared" si="914"/>
        <v/>
      </c>
      <c r="DH531" s="145" t="str">
        <f t="shared" si="915"/>
        <v/>
      </c>
      <c r="DI531" s="145" t="str">
        <f t="shared" si="916"/>
        <v/>
      </c>
      <c r="DJ531" s="83">
        <f t="shared" si="917"/>
        <v>0</v>
      </c>
      <c r="DK531" s="83">
        <f t="shared" si="918"/>
        <v>0</v>
      </c>
      <c r="DL531" s="84" t="str">
        <f t="shared" si="919"/>
        <v/>
      </c>
      <c r="DM531" s="14" t="str">
        <f t="shared" si="920"/>
        <v/>
      </c>
      <c r="DN531" s="87">
        <f>IFERROR(DO531*(1-DCFactor)+Results!DP531*DCFactor,"")</f>
        <v>0.2762705882352941</v>
      </c>
      <c r="DO531" s="87">
        <f>(DFactor*Rounds*Number/2+SUM(BV$3:BV519))/(Rounds*Number/2+COUNT(BV$3:BV519))</f>
        <v>0.2656470588235294</v>
      </c>
      <c r="DP531" s="87">
        <f t="shared" si="860"/>
        <v>0.29599999999999999</v>
      </c>
      <c r="DQ531" s="84">
        <f t="shared" si="861"/>
        <v>0</v>
      </c>
      <c r="DR531" s="84">
        <f t="shared" si="862"/>
        <v>0</v>
      </c>
      <c r="DS531" s="87">
        <f t="shared" si="863"/>
        <v>0.33666666666666667</v>
      </c>
      <c r="DT531" s="87">
        <f t="shared" si="864"/>
        <v>0.33666666666666667</v>
      </c>
      <c r="DU531" s="87" t="str">
        <f t="shared" si="865"/>
        <v/>
      </c>
      <c r="DV531" s="86" t="str">
        <f t="shared" si="921"/>
        <v/>
      </c>
      <c r="DW531" s="86" t="str">
        <f t="shared" si="922"/>
        <v/>
      </c>
    </row>
    <row r="532" spans="1:127" x14ac:dyDescent="0.25">
      <c r="A532" s="69">
        <v>530</v>
      </c>
      <c r="B532" s="70" t="str">
        <f>DataEntry!C532</f>
        <v/>
      </c>
      <c r="C532" s="71">
        <f>COUNTIF(D$2:D532,D532)+COUNTIF(G$2:G532,D532)</f>
        <v>448</v>
      </c>
      <c r="D532" s="72" t="str">
        <f t="shared" si="823"/>
        <v/>
      </c>
      <c r="E532" s="70" t="str">
        <f>DataEntry!E532</f>
        <v/>
      </c>
      <c r="F532" s="71">
        <f>COUNTIF(D$2:D532,G532)+COUNTIF(G$2:G532,G532)</f>
        <v>448</v>
      </c>
      <c r="G532" s="72" t="str">
        <f t="shared" si="824"/>
        <v/>
      </c>
      <c r="H532" s="73" t="str">
        <f>DataEntry!G532</f>
        <v/>
      </c>
      <c r="I532" s="73" t="str">
        <f>DataEntry!H532</f>
        <v/>
      </c>
      <c r="J532" s="158" t="str">
        <f t="shared" si="822"/>
        <v/>
      </c>
      <c r="K532" s="156">
        <f t="shared" si="825"/>
        <v>0</v>
      </c>
      <c r="L532" s="224" t="str">
        <f t="shared" si="826"/>
        <v/>
      </c>
      <c r="M532" s="224" t="str">
        <f t="shared" si="827"/>
        <v/>
      </c>
      <c r="N532" s="236" t="str">
        <f t="shared" si="866"/>
        <v/>
      </c>
      <c r="O532" s="22" t="str">
        <f t="shared" si="867"/>
        <v>TG448</v>
      </c>
      <c r="P532" s="248" t="str">
        <f t="shared" si="828"/>
        <v/>
      </c>
      <c r="Q532" s="22" t="str">
        <f t="shared" si="868"/>
        <v>TG448</v>
      </c>
      <c r="R532" s="248" t="str">
        <f t="shared" si="829"/>
        <v/>
      </c>
      <c r="S532" s="74">
        <f t="shared" si="869"/>
        <v>0</v>
      </c>
      <c r="T532" s="75">
        <f t="shared" si="870"/>
        <v>0</v>
      </c>
      <c r="U532" s="76">
        <f t="shared" si="871"/>
        <v>0</v>
      </c>
      <c r="V532" s="74">
        <f t="shared" si="872"/>
        <v>0</v>
      </c>
      <c r="W532" s="75">
        <f t="shared" si="873"/>
        <v>0</v>
      </c>
      <c r="X532" s="76">
        <f t="shared" si="874"/>
        <v>0</v>
      </c>
      <c r="Y532" s="74">
        <f t="shared" si="875"/>
        <v>0</v>
      </c>
      <c r="Z532" s="75">
        <f t="shared" si="876"/>
        <v>0</v>
      </c>
      <c r="AA532" s="76">
        <f t="shared" si="877"/>
        <v>0</v>
      </c>
      <c r="AB532" s="74">
        <f t="shared" si="878"/>
        <v>0</v>
      </c>
      <c r="AC532" s="75">
        <f t="shared" si="879"/>
        <v>0</v>
      </c>
      <c r="AD532" s="76">
        <f t="shared" si="880"/>
        <v>0</v>
      </c>
      <c r="AE532" s="74">
        <f t="shared" si="881"/>
        <v>0</v>
      </c>
      <c r="AF532" s="75">
        <f t="shared" si="882"/>
        <v>0</v>
      </c>
      <c r="AG532" s="76">
        <f t="shared" si="883"/>
        <v>0</v>
      </c>
      <c r="AH532" s="74">
        <f t="shared" si="884"/>
        <v>0</v>
      </c>
      <c r="AI532" s="75">
        <f t="shared" si="885"/>
        <v>0</v>
      </c>
      <c r="AJ532" s="76">
        <f t="shared" si="886"/>
        <v>0</v>
      </c>
      <c r="AK532" s="74">
        <f t="shared" si="887"/>
        <v>0</v>
      </c>
      <c r="AL532" s="75">
        <f t="shared" si="888"/>
        <v>0</v>
      </c>
      <c r="AM532" s="76">
        <f t="shared" si="889"/>
        <v>0</v>
      </c>
      <c r="AN532" s="74">
        <f t="shared" si="890"/>
        <v>0</v>
      </c>
      <c r="AO532" s="75">
        <f t="shared" si="891"/>
        <v>0</v>
      </c>
      <c r="AP532" s="76">
        <f t="shared" si="892"/>
        <v>0</v>
      </c>
      <c r="AQ532" s="77" t="str">
        <f t="shared" si="830"/>
        <v/>
      </c>
      <c r="AR532" s="77" t="str">
        <f t="shared" si="893"/>
        <v/>
      </c>
      <c r="AS532" s="78" t="str">
        <f t="shared" si="894"/>
        <v/>
      </c>
      <c r="AT532" s="77" t="str">
        <f t="shared" si="895"/>
        <v/>
      </c>
      <c r="AU532" s="79">
        <f t="shared" si="923"/>
        <v>0.1</v>
      </c>
      <c r="AV532" s="139">
        <f>DataEntry!P532</f>
        <v>0</v>
      </c>
      <c r="AW532" s="80" t="str">
        <f t="shared" si="831"/>
        <v/>
      </c>
      <c r="AX532" s="80" t="str">
        <f t="shared" si="832"/>
        <v/>
      </c>
      <c r="AY532" s="80" t="str">
        <f t="shared" si="833"/>
        <v/>
      </c>
      <c r="AZ532" s="92" t="str">
        <f>DataEntry!I532</f>
        <v/>
      </c>
      <c r="BA532" s="93" t="str">
        <f>DataEntry!J532</f>
        <v/>
      </c>
      <c r="BB532" s="92" t="str">
        <f>DataEntry!K532</f>
        <v/>
      </c>
      <c r="BC532" s="93" t="str">
        <f>DataEntry!L532</f>
        <v/>
      </c>
      <c r="BD532" s="92" t="str">
        <f>DataEntry!M532</f>
        <v/>
      </c>
      <c r="BE532" s="93" t="str">
        <f>DataEntry!N532</f>
        <v/>
      </c>
      <c r="BF532" s="77" t="str">
        <f t="shared" si="896"/>
        <v/>
      </c>
      <c r="BG532" s="77" t="str">
        <f t="shared" si="897"/>
        <v/>
      </c>
      <c r="BH532" s="77" t="str">
        <f t="shared" si="898"/>
        <v/>
      </c>
      <c r="BI532" s="83">
        <f t="shared" si="899"/>
        <v>0</v>
      </c>
      <c r="BJ532" s="83">
        <f t="shared" si="900"/>
        <v>0</v>
      </c>
      <c r="BK532" s="83">
        <f t="shared" si="901"/>
        <v>0</v>
      </c>
      <c r="BL532" s="84" t="str">
        <f t="shared" si="834"/>
        <v/>
      </c>
      <c r="BM532" s="84" t="str">
        <f t="shared" si="835"/>
        <v/>
      </c>
      <c r="BN532" s="85" t="str">
        <f t="shared" si="902"/>
        <v/>
      </c>
      <c r="BO532" s="84" t="str">
        <f t="shared" si="836"/>
        <v/>
      </c>
      <c r="BP532" s="84" t="str">
        <f t="shared" si="837"/>
        <v/>
      </c>
      <c r="BQ532" s="84" t="str">
        <f t="shared" si="838"/>
        <v/>
      </c>
      <c r="BR532" s="84" t="str">
        <f t="shared" si="903"/>
        <v/>
      </c>
      <c r="BS532" s="84" t="str">
        <f t="shared" si="903"/>
        <v/>
      </c>
      <c r="BT532" s="84" t="str">
        <f t="shared" si="903"/>
        <v/>
      </c>
      <c r="BU532" s="86" t="str">
        <f t="shared" si="904"/>
        <v/>
      </c>
      <c r="BV532" s="86" t="str">
        <f t="shared" si="904"/>
        <v/>
      </c>
      <c r="BW532" s="86" t="str">
        <f t="shared" si="904"/>
        <v/>
      </c>
      <c r="BX532" s="86" t="str">
        <f t="shared" si="905"/>
        <v/>
      </c>
      <c r="BY532" s="86" t="str">
        <f t="shared" si="905"/>
        <v/>
      </c>
      <c r="BZ532" s="86" t="str">
        <f t="shared" si="905"/>
        <v/>
      </c>
      <c r="CA532" s="83">
        <f>IF(AND(DataEntry!B532&gt;=ExFrom,DataEntry!B532&lt;=ExTo),0,IF(AR532&lt;DS532,0,DB532))</f>
        <v>0</v>
      </c>
      <c r="CB532" s="83">
        <f>IF(AND(DataEntry!B532&gt;=ExFrom,DataEntry!B532&lt;=ExTo),0,IF(AT532&lt;DT532,0,DC532))</f>
        <v>0</v>
      </c>
      <c r="CC532" s="14" t="str">
        <f t="shared" si="906"/>
        <v/>
      </c>
      <c r="CD532" s="72" t="str">
        <f t="shared" si="839"/>
        <v/>
      </c>
      <c r="CE532" s="87" t="str">
        <f t="shared" si="907"/>
        <v/>
      </c>
      <c r="CF532" s="88">
        <f t="shared" si="908"/>
        <v>0</v>
      </c>
      <c r="CG532" s="88">
        <f t="shared" si="909"/>
        <v>0</v>
      </c>
      <c r="CH532" s="87" t="str">
        <f t="shared" si="910"/>
        <v/>
      </c>
      <c r="CI532" s="89">
        <f t="shared" si="840"/>
        <v>1</v>
      </c>
      <c r="CJ532" s="89">
        <f t="shared" si="841"/>
        <v>1</v>
      </c>
      <c r="CK532" s="157">
        <f t="shared" si="842"/>
        <v>0</v>
      </c>
      <c r="CL532" s="90">
        <f t="shared" si="843"/>
        <v>0</v>
      </c>
      <c r="CM532" s="157">
        <f t="shared" si="844"/>
        <v>0</v>
      </c>
      <c r="CN532" s="90">
        <f t="shared" si="845"/>
        <v>0</v>
      </c>
      <c r="CO532" s="157">
        <f t="shared" si="846"/>
        <v>0</v>
      </c>
      <c r="CP532" s="90">
        <f t="shared" si="847"/>
        <v>0</v>
      </c>
      <c r="CQ532" s="157">
        <f t="shared" si="848"/>
        <v>0</v>
      </c>
      <c r="CR532" s="90">
        <f t="shared" si="849"/>
        <v>0</v>
      </c>
      <c r="CS532" s="157">
        <f t="shared" si="850"/>
        <v>0</v>
      </c>
      <c r="CT532" s="90">
        <f t="shared" si="851"/>
        <v>0</v>
      </c>
      <c r="CU532" s="157">
        <f t="shared" si="852"/>
        <v>0</v>
      </c>
      <c r="CV532" s="90">
        <f t="shared" si="853"/>
        <v>0</v>
      </c>
      <c r="CW532" s="157">
        <f t="shared" si="854"/>
        <v>0</v>
      </c>
      <c r="CX532" s="90">
        <f t="shared" si="855"/>
        <v>0</v>
      </c>
      <c r="CY532" s="157">
        <f t="shared" si="856"/>
        <v>0</v>
      </c>
      <c r="CZ532" s="90">
        <f t="shared" si="857"/>
        <v>0</v>
      </c>
      <c r="DA532" s="94" t="str">
        <f>DataEntry!B532</f>
        <v/>
      </c>
      <c r="DB532" s="83">
        <f t="shared" si="858"/>
        <v>0</v>
      </c>
      <c r="DC532" s="83">
        <f t="shared" si="859"/>
        <v>0</v>
      </c>
      <c r="DD532" s="145" t="str">
        <f t="shared" si="911"/>
        <v/>
      </c>
      <c r="DE532" s="145" t="str">
        <f t="shared" si="912"/>
        <v/>
      </c>
      <c r="DF532" s="145" t="str">
        <f t="shared" si="913"/>
        <v/>
      </c>
      <c r="DG532" s="145" t="str">
        <f t="shared" si="914"/>
        <v/>
      </c>
      <c r="DH532" s="145" t="str">
        <f t="shared" si="915"/>
        <v/>
      </c>
      <c r="DI532" s="145" t="str">
        <f t="shared" si="916"/>
        <v/>
      </c>
      <c r="DJ532" s="83">
        <f t="shared" si="917"/>
        <v>0</v>
      </c>
      <c r="DK532" s="83">
        <f t="shared" si="918"/>
        <v>0</v>
      </c>
      <c r="DL532" s="84" t="str">
        <f t="shared" si="919"/>
        <v/>
      </c>
      <c r="DM532" s="14" t="str">
        <f t="shared" si="920"/>
        <v/>
      </c>
      <c r="DN532" s="87">
        <f>IFERROR(DO532*(1-DCFactor)+Results!DP532*DCFactor,"")</f>
        <v>0.2762705882352941</v>
      </c>
      <c r="DO532" s="87">
        <f>(DFactor*Rounds*Number/2+SUM(BV$3:BV520))/(Rounds*Number/2+COUNT(BV$3:BV520))</f>
        <v>0.2656470588235294</v>
      </c>
      <c r="DP532" s="87">
        <f t="shared" si="860"/>
        <v>0.29599999999999999</v>
      </c>
      <c r="DQ532" s="84">
        <f t="shared" si="861"/>
        <v>0</v>
      </c>
      <c r="DR532" s="84">
        <f t="shared" si="862"/>
        <v>0</v>
      </c>
      <c r="DS532" s="87">
        <f t="shared" si="863"/>
        <v>0.33666666666666667</v>
      </c>
      <c r="DT532" s="87">
        <f t="shared" si="864"/>
        <v>0.33666666666666667</v>
      </c>
      <c r="DU532" s="87" t="str">
        <f t="shared" si="865"/>
        <v/>
      </c>
      <c r="DV532" s="86" t="str">
        <f t="shared" si="921"/>
        <v/>
      </c>
      <c r="DW532" s="86" t="str">
        <f t="shared" si="922"/>
        <v/>
      </c>
    </row>
    <row r="533" spans="1:127" x14ac:dyDescent="0.25">
      <c r="A533" s="69">
        <v>531</v>
      </c>
      <c r="B533" s="70" t="str">
        <f>DataEntry!C533</f>
        <v/>
      </c>
      <c r="C533" s="71">
        <f>COUNTIF(D$2:D533,D533)+COUNTIF(G$2:G533,D533)</f>
        <v>450</v>
      </c>
      <c r="D533" s="72" t="str">
        <f t="shared" si="823"/>
        <v/>
      </c>
      <c r="E533" s="70" t="str">
        <f>DataEntry!E533</f>
        <v/>
      </c>
      <c r="F533" s="71">
        <f>COUNTIF(D$2:D533,G533)+COUNTIF(G$2:G533,G533)</f>
        <v>450</v>
      </c>
      <c r="G533" s="72" t="str">
        <f t="shared" si="824"/>
        <v/>
      </c>
      <c r="H533" s="73" t="str">
        <f>DataEntry!G533</f>
        <v/>
      </c>
      <c r="I533" s="73" t="str">
        <f>DataEntry!H533</f>
        <v/>
      </c>
      <c r="J533" s="158" t="str">
        <f t="shared" si="822"/>
        <v/>
      </c>
      <c r="K533" s="156">
        <f t="shared" si="825"/>
        <v>0</v>
      </c>
      <c r="L533" s="224" t="str">
        <f t="shared" si="826"/>
        <v/>
      </c>
      <c r="M533" s="224" t="str">
        <f t="shared" si="827"/>
        <v/>
      </c>
      <c r="N533" s="236" t="str">
        <f t="shared" si="866"/>
        <v/>
      </c>
      <c r="O533" s="22" t="str">
        <f t="shared" si="867"/>
        <v>TG450</v>
      </c>
      <c r="P533" s="248" t="str">
        <f t="shared" si="828"/>
        <v/>
      </c>
      <c r="Q533" s="22" t="str">
        <f t="shared" si="868"/>
        <v>TG450</v>
      </c>
      <c r="R533" s="248" t="str">
        <f t="shared" si="829"/>
        <v/>
      </c>
      <c r="S533" s="74">
        <f t="shared" si="869"/>
        <v>0</v>
      </c>
      <c r="T533" s="75">
        <f t="shared" si="870"/>
        <v>0</v>
      </c>
      <c r="U533" s="76">
        <f t="shared" si="871"/>
        <v>0</v>
      </c>
      <c r="V533" s="74">
        <f t="shared" si="872"/>
        <v>0</v>
      </c>
      <c r="W533" s="75">
        <f t="shared" si="873"/>
        <v>0</v>
      </c>
      <c r="X533" s="76">
        <f t="shared" si="874"/>
        <v>0</v>
      </c>
      <c r="Y533" s="74">
        <f t="shared" si="875"/>
        <v>0</v>
      </c>
      <c r="Z533" s="75">
        <f t="shared" si="876"/>
        <v>0</v>
      </c>
      <c r="AA533" s="76">
        <f t="shared" si="877"/>
        <v>0</v>
      </c>
      <c r="AB533" s="74">
        <f t="shared" si="878"/>
        <v>0</v>
      </c>
      <c r="AC533" s="75">
        <f t="shared" si="879"/>
        <v>0</v>
      </c>
      <c r="AD533" s="76">
        <f t="shared" si="880"/>
        <v>0</v>
      </c>
      <c r="AE533" s="74">
        <f t="shared" si="881"/>
        <v>0</v>
      </c>
      <c r="AF533" s="75">
        <f t="shared" si="882"/>
        <v>0</v>
      </c>
      <c r="AG533" s="76">
        <f t="shared" si="883"/>
        <v>0</v>
      </c>
      <c r="AH533" s="74">
        <f t="shared" si="884"/>
        <v>0</v>
      </c>
      <c r="AI533" s="75">
        <f t="shared" si="885"/>
        <v>0</v>
      </c>
      <c r="AJ533" s="76">
        <f t="shared" si="886"/>
        <v>0</v>
      </c>
      <c r="AK533" s="74">
        <f t="shared" si="887"/>
        <v>0</v>
      </c>
      <c r="AL533" s="75">
        <f t="shared" si="888"/>
        <v>0</v>
      </c>
      <c r="AM533" s="76">
        <f t="shared" si="889"/>
        <v>0</v>
      </c>
      <c r="AN533" s="74">
        <f t="shared" si="890"/>
        <v>0</v>
      </c>
      <c r="AO533" s="75">
        <f t="shared" si="891"/>
        <v>0</v>
      </c>
      <c r="AP533" s="76">
        <f t="shared" si="892"/>
        <v>0</v>
      </c>
      <c r="AQ533" s="77" t="str">
        <f t="shared" si="830"/>
        <v/>
      </c>
      <c r="AR533" s="77" t="str">
        <f t="shared" si="893"/>
        <v/>
      </c>
      <c r="AS533" s="78" t="str">
        <f t="shared" si="894"/>
        <v/>
      </c>
      <c r="AT533" s="77" t="str">
        <f t="shared" si="895"/>
        <v/>
      </c>
      <c r="AU533" s="79">
        <f t="shared" si="923"/>
        <v>0.1</v>
      </c>
      <c r="AV533" s="139">
        <f>DataEntry!P533</f>
        <v>0</v>
      </c>
      <c r="AW533" s="80" t="str">
        <f t="shared" si="831"/>
        <v/>
      </c>
      <c r="AX533" s="80" t="str">
        <f t="shared" si="832"/>
        <v/>
      </c>
      <c r="AY533" s="80" t="str">
        <f t="shared" si="833"/>
        <v/>
      </c>
      <c r="AZ533" s="92" t="str">
        <f>DataEntry!I533</f>
        <v/>
      </c>
      <c r="BA533" s="93" t="str">
        <f>DataEntry!J533</f>
        <v/>
      </c>
      <c r="BB533" s="92" t="str">
        <f>DataEntry!K533</f>
        <v/>
      </c>
      <c r="BC533" s="93" t="str">
        <f>DataEntry!L533</f>
        <v/>
      </c>
      <c r="BD533" s="92" t="str">
        <f>DataEntry!M533</f>
        <v/>
      </c>
      <c r="BE533" s="93" t="str">
        <f>DataEntry!N533</f>
        <v/>
      </c>
      <c r="BF533" s="77" t="str">
        <f t="shared" si="896"/>
        <v/>
      </c>
      <c r="BG533" s="77" t="str">
        <f t="shared" si="897"/>
        <v/>
      </c>
      <c r="BH533" s="77" t="str">
        <f t="shared" si="898"/>
        <v/>
      </c>
      <c r="BI533" s="83">
        <f t="shared" si="899"/>
        <v>0</v>
      </c>
      <c r="BJ533" s="83">
        <f t="shared" si="900"/>
        <v>0</v>
      </c>
      <c r="BK533" s="83">
        <f t="shared" si="901"/>
        <v>0</v>
      </c>
      <c r="BL533" s="84" t="str">
        <f t="shared" si="834"/>
        <v/>
      </c>
      <c r="BM533" s="84" t="str">
        <f t="shared" si="835"/>
        <v/>
      </c>
      <c r="BN533" s="85" t="str">
        <f t="shared" si="902"/>
        <v/>
      </c>
      <c r="BO533" s="84" t="str">
        <f t="shared" si="836"/>
        <v/>
      </c>
      <c r="BP533" s="84" t="str">
        <f t="shared" si="837"/>
        <v/>
      </c>
      <c r="BQ533" s="84" t="str">
        <f t="shared" si="838"/>
        <v/>
      </c>
      <c r="BR533" s="84" t="str">
        <f t="shared" si="903"/>
        <v/>
      </c>
      <c r="BS533" s="84" t="str">
        <f t="shared" si="903"/>
        <v/>
      </c>
      <c r="BT533" s="84" t="str">
        <f t="shared" si="903"/>
        <v/>
      </c>
      <c r="BU533" s="86" t="str">
        <f t="shared" si="904"/>
        <v/>
      </c>
      <c r="BV533" s="86" t="str">
        <f t="shared" si="904"/>
        <v/>
      </c>
      <c r="BW533" s="86" t="str">
        <f t="shared" si="904"/>
        <v/>
      </c>
      <c r="BX533" s="86" t="str">
        <f t="shared" si="905"/>
        <v/>
      </c>
      <c r="BY533" s="86" t="str">
        <f t="shared" si="905"/>
        <v/>
      </c>
      <c r="BZ533" s="86" t="str">
        <f t="shared" si="905"/>
        <v/>
      </c>
      <c r="CA533" s="83">
        <f>IF(AND(DataEntry!B533&gt;=ExFrom,DataEntry!B533&lt;=ExTo),0,IF(AR533&lt;DS533,0,DB533))</f>
        <v>0</v>
      </c>
      <c r="CB533" s="83">
        <f>IF(AND(DataEntry!B533&gt;=ExFrom,DataEntry!B533&lt;=ExTo),0,IF(AT533&lt;DT533,0,DC533))</f>
        <v>0</v>
      </c>
      <c r="CC533" s="14" t="str">
        <f t="shared" si="906"/>
        <v/>
      </c>
      <c r="CD533" s="72" t="str">
        <f t="shared" si="839"/>
        <v/>
      </c>
      <c r="CE533" s="87" t="str">
        <f t="shared" si="907"/>
        <v/>
      </c>
      <c r="CF533" s="88">
        <f t="shared" si="908"/>
        <v>0</v>
      </c>
      <c r="CG533" s="88">
        <f t="shared" si="909"/>
        <v>0</v>
      </c>
      <c r="CH533" s="87" t="str">
        <f t="shared" si="910"/>
        <v/>
      </c>
      <c r="CI533" s="89">
        <f t="shared" si="840"/>
        <v>1</v>
      </c>
      <c r="CJ533" s="89">
        <f t="shared" si="841"/>
        <v>1</v>
      </c>
      <c r="CK533" s="157">
        <f t="shared" si="842"/>
        <v>0</v>
      </c>
      <c r="CL533" s="90">
        <f t="shared" si="843"/>
        <v>0</v>
      </c>
      <c r="CM533" s="157">
        <f t="shared" si="844"/>
        <v>0</v>
      </c>
      <c r="CN533" s="90">
        <f t="shared" si="845"/>
        <v>0</v>
      </c>
      <c r="CO533" s="157">
        <f t="shared" si="846"/>
        <v>0</v>
      </c>
      <c r="CP533" s="90">
        <f t="shared" si="847"/>
        <v>0</v>
      </c>
      <c r="CQ533" s="157">
        <f t="shared" si="848"/>
        <v>0</v>
      </c>
      <c r="CR533" s="90">
        <f t="shared" si="849"/>
        <v>0</v>
      </c>
      <c r="CS533" s="157">
        <f t="shared" si="850"/>
        <v>0</v>
      </c>
      <c r="CT533" s="90">
        <f t="shared" si="851"/>
        <v>0</v>
      </c>
      <c r="CU533" s="157">
        <f t="shared" si="852"/>
        <v>0</v>
      </c>
      <c r="CV533" s="90">
        <f t="shared" si="853"/>
        <v>0</v>
      </c>
      <c r="CW533" s="157">
        <f t="shared" si="854"/>
        <v>0</v>
      </c>
      <c r="CX533" s="90">
        <f t="shared" si="855"/>
        <v>0</v>
      </c>
      <c r="CY533" s="157">
        <f t="shared" si="856"/>
        <v>0</v>
      </c>
      <c r="CZ533" s="90">
        <f t="shared" si="857"/>
        <v>0</v>
      </c>
      <c r="DA533" s="94" t="str">
        <f>DataEntry!B533</f>
        <v/>
      </c>
      <c r="DB533" s="83">
        <f t="shared" si="858"/>
        <v>0</v>
      </c>
      <c r="DC533" s="83">
        <f t="shared" si="859"/>
        <v>0</v>
      </c>
      <c r="DD533" s="145" t="str">
        <f t="shared" si="911"/>
        <v/>
      </c>
      <c r="DE533" s="145" t="str">
        <f t="shared" si="912"/>
        <v/>
      </c>
      <c r="DF533" s="145" t="str">
        <f t="shared" si="913"/>
        <v/>
      </c>
      <c r="DG533" s="145" t="str">
        <f t="shared" si="914"/>
        <v/>
      </c>
      <c r="DH533" s="145" t="str">
        <f t="shared" si="915"/>
        <v/>
      </c>
      <c r="DI533" s="145" t="str">
        <f t="shared" si="916"/>
        <v/>
      </c>
      <c r="DJ533" s="83">
        <f t="shared" si="917"/>
        <v>0</v>
      </c>
      <c r="DK533" s="83">
        <f t="shared" si="918"/>
        <v>0</v>
      </c>
      <c r="DL533" s="84" t="str">
        <f t="shared" si="919"/>
        <v/>
      </c>
      <c r="DM533" s="14" t="str">
        <f t="shared" si="920"/>
        <v/>
      </c>
      <c r="DN533" s="87">
        <f>IFERROR(DO533*(1-DCFactor)+Results!DP533*DCFactor,"")</f>
        <v>0.2762705882352941</v>
      </c>
      <c r="DO533" s="87">
        <f>(DFactor*Rounds*Number/2+SUM(BV$3:BV521))/(Rounds*Number/2+COUNT(BV$3:BV521))</f>
        <v>0.2656470588235294</v>
      </c>
      <c r="DP533" s="87">
        <f t="shared" si="860"/>
        <v>0.29599999999999999</v>
      </c>
      <c r="DQ533" s="84">
        <f t="shared" si="861"/>
        <v>0</v>
      </c>
      <c r="DR533" s="84">
        <f t="shared" si="862"/>
        <v>0</v>
      </c>
      <c r="DS533" s="87">
        <f t="shared" si="863"/>
        <v>0.33666666666666667</v>
      </c>
      <c r="DT533" s="87">
        <f t="shared" si="864"/>
        <v>0.33666666666666667</v>
      </c>
      <c r="DU533" s="87" t="str">
        <f t="shared" si="865"/>
        <v/>
      </c>
      <c r="DV533" s="86" t="str">
        <f t="shared" si="921"/>
        <v/>
      </c>
      <c r="DW533" s="86" t="str">
        <f t="shared" si="922"/>
        <v/>
      </c>
    </row>
    <row r="534" spans="1:127" x14ac:dyDescent="0.25">
      <c r="A534" s="69">
        <v>532</v>
      </c>
      <c r="B534" s="70" t="str">
        <f>DataEntry!C534</f>
        <v/>
      </c>
      <c r="C534" s="71">
        <f>COUNTIF(D$2:D534,D534)+COUNTIF(G$2:G534,D534)</f>
        <v>452</v>
      </c>
      <c r="D534" s="72" t="str">
        <f t="shared" si="823"/>
        <v/>
      </c>
      <c r="E534" s="70" t="str">
        <f>DataEntry!E534</f>
        <v/>
      </c>
      <c r="F534" s="71">
        <f>COUNTIF(D$2:D534,G534)+COUNTIF(G$2:G534,G534)</f>
        <v>452</v>
      </c>
      <c r="G534" s="72" t="str">
        <f t="shared" si="824"/>
        <v/>
      </c>
      <c r="H534" s="73" t="str">
        <f>DataEntry!G534</f>
        <v/>
      </c>
      <c r="I534" s="73" t="str">
        <f>DataEntry!H534</f>
        <v/>
      </c>
      <c r="J534" s="158" t="str">
        <f t="shared" si="822"/>
        <v/>
      </c>
      <c r="K534" s="156">
        <f t="shared" si="825"/>
        <v>0</v>
      </c>
      <c r="L534" s="224" t="str">
        <f t="shared" si="826"/>
        <v/>
      </c>
      <c r="M534" s="224" t="str">
        <f t="shared" si="827"/>
        <v/>
      </c>
      <c r="N534" s="236" t="str">
        <f t="shared" si="866"/>
        <v/>
      </c>
      <c r="O534" s="22" t="str">
        <f t="shared" si="867"/>
        <v>TG452</v>
      </c>
      <c r="P534" s="248" t="str">
        <f t="shared" si="828"/>
        <v/>
      </c>
      <c r="Q534" s="22" t="str">
        <f t="shared" si="868"/>
        <v>TG452</v>
      </c>
      <c r="R534" s="248" t="str">
        <f t="shared" si="829"/>
        <v/>
      </c>
      <c r="S534" s="74">
        <f t="shared" si="869"/>
        <v>0</v>
      </c>
      <c r="T534" s="75">
        <f t="shared" si="870"/>
        <v>0</v>
      </c>
      <c r="U534" s="76">
        <f t="shared" si="871"/>
        <v>0</v>
      </c>
      <c r="V534" s="74">
        <f t="shared" si="872"/>
        <v>0</v>
      </c>
      <c r="W534" s="75">
        <f t="shared" si="873"/>
        <v>0</v>
      </c>
      <c r="X534" s="76">
        <f t="shared" si="874"/>
        <v>0</v>
      </c>
      <c r="Y534" s="74">
        <f t="shared" si="875"/>
        <v>0</v>
      </c>
      <c r="Z534" s="75">
        <f t="shared" si="876"/>
        <v>0</v>
      </c>
      <c r="AA534" s="76">
        <f t="shared" si="877"/>
        <v>0</v>
      </c>
      <c r="AB534" s="74">
        <f t="shared" si="878"/>
        <v>0</v>
      </c>
      <c r="AC534" s="75">
        <f t="shared" si="879"/>
        <v>0</v>
      </c>
      <c r="AD534" s="76">
        <f t="shared" si="880"/>
        <v>0</v>
      </c>
      <c r="AE534" s="74">
        <f t="shared" si="881"/>
        <v>0</v>
      </c>
      <c r="AF534" s="75">
        <f t="shared" si="882"/>
        <v>0</v>
      </c>
      <c r="AG534" s="76">
        <f t="shared" si="883"/>
        <v>0</v>
      </c>
      <c r="AH534" s="74">
        <f t="shared" si="884"/>
        <v>0</v>
      </c>
      <c r="AI534" s="75">
        <f t="shared" si="885"/>
        <v>0</v>
      </c>
      <c r="AJ534" s="76">
        <f t="shared" si="886"/>
        <v>0</v>
      </c>
      <c r="AK534" s="74">
        <f t="shared" si="887"/>
        <v>0</v>
      </c>
      <c r="AL534" s="75">
        <f t="shared" si="888"/>
        <v>0</v>
      </c>
      <c r="AM534" s="76">
        <f t="shared" si="889"/>
        <v>0</v>
      </c>
      <c r="AN534" s="74">
        <f t="shared" si="890"/>
        <v>0</v>
      </c>
      <c r="AO534" s="75">
        <f t="shared" si="891"/>
        <v>0</v>
      </c>
      <c r="AP534" s="76">
        <f t="shared" si="892"/>
        <v>0</v>
      </c>
      <c r="AQ534" s="77" t="str">
        <f t="shared" si="830"/>
        <v/>
      </c>
      <c r="AR534" s="77" t="str">
        <f t="shared" si="893"/>
        <v/>
      </c>
      <c r="AS534" s="78" t="str">
        <f t="shared" si="894"/>
        <v/>
      </c>
      <c r="AT534" s="77" t="str">
        <f t="shared" si="895"/>
        <v/>
      </c>
      <c r="AU534" s="79">
        <f t="shared" si="923"/>
        <v>0.1</v>
      </c>
      <c r="AV534" s="139">
        <f>DataEntry!P534</f>
        <v>0</v>
      </c>
      <c r="AW534" s="80" t="str">
        <f t="shared" si="831"/>
        <v/>
      </c>
      <c r="AX534" s="80" t="str">
        <f t="shared" si="832"/>
        <v/>
      </c>
      <c r="AY534" s="80" t="str">
        <f t="shared" si="833"/>
        <v/>
      </c>
      <c r="AZ534" s="92" t="str">
        <f>DataEntry!I534</f>
        <v/>
      </c>
      <c r="BA534" s="93" t="str">
        <f>DataEntry!J534</f>
        <v/>
      </c>
      <c r="BB534" s="92" t="str">
        <f>DataEntry!K534</f>
        <v/>
      </c>
      <c r="BC534" s="93" t="str">
        <f>DataEntry!L534</f>
        <v/>
      </c>
      <c r="BD534" s="92" t="str">
        <f>DataEntry!M534</f>
        <v/>
      </c>
      <c r="BE534" s="93" t="str">
        <f>DataEntry!N534</f>
        <v/>
      </c>
      <c r="BF534" s="77" t="str">
        <f t="shared" si="896"/>
        <v/>
      </c>
      <c r="BG534" s="77" t="str">
        <f t="shared" si="897"/>
        <v/>
      </c>
      <c r="BH534" s="77" t="str">
        <f t="shared" si="898"/>
        <v/>
      </c>
      <c r="BI534" s="83">
        <f t="shared" si="899"/>
        <v>0</v>
      </c>
      <c r="BJ534" s="83">
        <f t="shared" si="900"/>
        <v>0</v>
      </c>
      <c r="BK534" s="83">
        <f t="shared" si="901"/>
        <v>0</v>
      </c>
      <c r="BL534" s="84" t="str">
        <f t="shared" si="834"/>
        <v/>
      </c>
      <c r="BM534" s="84" t="str">
        <f t="shared" si="835"/>
        <v/>
      </c>
      <c r="BN534" s="85" t="str">
        <f t="shared" si="902"/>
        <v/>
      </c>
      <c r="BO534" s="84" t="str">
        <f t="shared" si="836"/>
        <v/>
      </c>
      <c r="BP534" s="84" t="str">
        <f t="shared" si="837"/>
        <v/>
      </c>
      <c r="BQ534" s="84" t="str">
        <f t="shared" si="838"/>
        <v/>
      </c>
      <c r="BR534" s="84" t="str">
        <f t="shared" si="903"/>
        <v/>
      </c>
      <c r="BS534" s="84" t="str">
        <f t="shared" si="903"/>
        <v/>
      </c>
      <c r="BT534" s="84" t="str">
        <f t="shared" si="903"/>
        <v/>
      </c>
      <c r="BU534" s="86" t="str">
        <f t="shared" si="904"/>
        <v/>
      </c>
      <c r="BV534" s="86" t="str">
        <f t="shared" si="904"/>
        <v/>
      </c>
      <c r="BW534" s="86" t="str">
        <f t="shared" si="904"/>
        <v/>
      </c>
      <c r="BX534" s="86" t="str">
        <f t="shared" si="905"/>
        <v/>
      </c>
      <c r="BY534" s="86" t="str">
        <f t="shared" si="905"/>
        <v/>
      </c>
      <c r="BZ534" s="86" t="str">
        <f t="shared" si="905"/>
        <v/>
      </c>
      <c r="CA534" s="83">
        <f>IF(AND(DataEntry!B534&gt;=ExFrom,DataEntry!B534&lt;=ExTo),0,IF(AR534&lt;DS534,0,DB534))</f>
        <v>0</v>
      </c>
      <c r="CB534" s="83">
        <f>IF(AND(DataEntry!B534&gt;=ExFrom,DataEntry!B534&lt;=ExTo),0,IF(AT534&lt;DT534,0,DC534))</f>
        <v>0</v>
      </c>
      <c r="CC534" s="14" t="str">
        <f t="shared" si="906"/>
        <v/>
      </c>
      <c r="CD534" s="72" t="str">
        <f t="shared" si="839"/>
        <v/>
      </c>
      <c r="CE534" s="87" t="str">
        <f t="shared" si="907"/>
        <v/>
      </c>
      <c r="CF534" s="88">
        <f t="shared" si="908"/>
        <v>0</v>
      </c>
      <c r="CG534" s="88">
        <f t="shared" si="909"/>
        <v>0</v>
      </c>
      <c r="CH534" s="87" t="str">
        <f t="shared" si="910"/>
        <v/>
      </c>
      <c r="CI534" s="89">
        <f t="shared" si="840"/>
        <v>1</v>
      </c>
      <c r="CJ534" s="89">
        <f t="shared" si="841"/>
        <v>1</v>
      </c>
      <c r="CK534" s="157">
        <f t="shared" si="842"/>
        <v>0</v>
      </c>
      <c r="CL534" s="90">
        <f t="shared" si="843"/>
        <v>0</v>
      </c>
      <c r="CM534" s="157">
        <f t="shared" si="844"/>
        <v>0</v>
      </c>
      <c r="CN534" s="90">
        <f t="shared" si="845"/>
        <v>0</v>
      </c>
      <c r="CO534" s="157">
        <f t="shared" si="846"/>
        <v>0</v>
      </c>
      <c r="CP534" s="90">
        <f t="shared" si="847"/>
        <v>0</v>
      </c>
      <c r="CQ534" s="157">
        <f t="shared" si="848"/>
        <v>0</v>
      </c>
      <c r="CR534" s="90">
        <f t="shared" si="849"/>
        <v>0</v>
      </c>
      <c r="CS534" s="157">
        <f t="shared" si="850"/>
        <v>0</v>
      </c>
      <c r="CT534" s="90">
        <f t="shared" si="851"/>
        <v>0</v>
      </c>
      <c r="CU534" s="157">
        <f t="shared" si="852"/>
        <v>0</v>
      </c>
      <c r="CV534" s="90">
        <f t="shared" si="853"/>
        <v>0</v>
      </c>
      <c r="CW534" s="157">
        <f t="shared" si="854"/>
        <v>0</v>
      </c>
      <c r="CX534" s="90">
        <f t="shared" si="855"/>
        <v>0</v>
      </c>
      <c r="CY534" s="157">
        <f t="shared" si="856"/>
        <v>0</v>
      </c>
      <c r="CZ534" s="90">
        <f t="shared" si="857"/>
        <v>0</v>
      </c>
      <c r="DA534" s="94" t="str">
        <f>DataEntry!B534</f>
        <v/>
      </c>
      <c r="DB534" s="83">
        <f t="shared" si="858"/>
        <v>0</v>
      </c>
      <c r="DC534" s="83">
        <f t="shared" si="859"/>
        <v>0</v>
      </c>
      <c r="DD534" s="145" t="str">
        <f t="shared" si="911"/>
        <v/>
      </c>
      <c r="DE534" s="145" t="str">
        <f t="shared" si="912"/>
        <v/>
      </c>
      <c r="DF534" s="145" t="str">
        <f t="shared" si="913"/>
        <v/>
      </c>
      <c r="DG534" s="145" t="str">
        <f t="shared" si="914"/>
        <v/>
      </c>
      <c r="DH534" s="145" t="str">
        <f t="shared" si="915"/>
        <v/>
      </c>
      <c r="DI534" s="145" t="str">
        <f t="shared" si="916"/>
        <v/>
      </c>
      <c r="DJ534" s="83">
        <f t="shared" si="917"/>
        <v>0</v>
      </c>
      <c r="DK534" s="83">
        <f t="shared" si="918"/>
        <v>0</v>
      </c>
      <c r="DL534" s="84" t="str">
        <f t="shared" si="919"/>
        <v/>
      </c>
      <c r="DM534" s="14" t="str">
        <f t="shared" si="920"/>
        <v/>
      </c>
      <c r="DN534" s="87">
        <f>IFERROR(DO534*(1-DCFactor)+Results!DP534*DCFactor,"")</f>
        <v>0.2762705882352941</v>
      </c>
      <c r="DO534" s="87">
        <f>(DFactor*Rounds*Number/2+SUM(BV$3:BV522))/(Rounds*Number/2+COUNT(BV$3:BV522))</f>
        <v>0.2656470588235294</v>
      </c>
      <c r="DP534" s="87">
        <f t="shared" si="860"/>
        <v>0.29599999999999999</v>
      </c>
      <c r="DQ534" s="84">
        <f t="shared" si="861"/>
        <v>0</v>
      </c>
      <c r="DR534" s="84">
        <f t="shared" si="862"/>
        <v>0</v>
      </c>
      <c r="DS534" s="87">
        <f t="shared" si="863"/>
        <v>0.33666666666666667</v>
      </c>
      <c r="DT534" s="87">
        <f t="shared" si="864"/>
        <v>0.33666666666666667</v>
      </c>
      <c r="DU534" s="87" t="str">
        <f t="shared" si="865"/>
        <v/>
      </c>
      <c r="DV534" s="86" t="str">
        <f t="shared" si="921"/>
        <v/>
      </c>
      <c r="DW534" s="86" t="str">
        <f t="shared" si="922"/>
        <v/>
      </c>
    </row>
    <row r="535" spans="1:127" x14ac:dyDescent="0.25">
      <c r="A535" s="69">
        <v>533</v>
      </c>
      <c r="B535" s="70" t="str">
        <f>DataEntry!C535</f>
        <v/>
      </c>
      <c r="C535" s="71">
        <f>COUNTIF(D$2:D535,D535)+COUNTIF(G$2:G535,D535)</f>
        <v>454</v>
      </c>
      <c r="D535" s="72" t="str">
        <f t="shared" si="823"/>
        <v/>
      </c>
      <c r="E535" s="70" t="str">
        <f>DataEntry!E535</f>
        <v/>
      </c>
      <c r="F535" s="71">
        <f>COUNTIF(D$2:D535,G535)+COUNTIF(G$2:G535,G535)</f>
        <v>454</v>
      </c>
      <c r="G535" s="72" t="str">
        <f t="shared" si="824"/>
        <v/>
      </c>
      <c r="H535" s="73" t="str">
        <f>DataEntry!G535</f>
        <v/>
      </c>
      <c r="I535" s="73" t="str">
        <f>DataEntry!H535</f>
        <v/>
      </c>
      <c r="J535" s="158" t="str">
        <f t="shared" si="822"/>
        <v/>
      </c>
      <c r="K535" s="156">
        <f t="shared" si="825"/>
        <v>0</v>
      </c>
      <c r="L535" s="224" t="str">
        <f t="shared" si="826"/>
        <v/>
      </c>
      <c r="M535" s="224" t="str">
        <f t="shared" si="827"/>
        <v/>
      </c>
      <c r="N535" s="236" t="str">
        <f t="shared" si="866"/>
        <v/>
      </c>
      <c r="O535" s="22" t="str">
        <f t="shared" si="867"/>
        <v>TG454</v>
      </c>
      <c r="P535" s="248" t="str">
        <f t="shared" si="828"/>
        <v/>
      </c>
      <c r="Q535" s="22" t="str">
        <f t="shared" si="868"/>
        <v>TG454</v>
      </c>
      <c r="R535" s="248" t="str">
        <f t="shared" si="829"/>
        <v/>
      </c>
      <c r="S535" s="74">
        <f t="shared" si="869"/>
        <v>0</v>
      </c>
      <c r="T535" s="75">
        <f t="shared" si="870"/>
        <v>0</v>
      </c>
      <c r="U535" s="76">
        <f t="shared" si="871"/>
        <v>0</v>
      </c>
      <c r="V535" s="74">
        <f t="shared" si="872"/>
        <v>0</v>
      </c>
      <c r="W535" s="75">
        <f t="shared" si="873"/>
        <v>0</v>
      </c>
      <c r="X535" s="76">
        <f t="shared" si="874"/>
        <v>0</v>
      </c>
      <c r="Y535" s="74">
        <f t="shared" si="875"/>
        <v>0</v>
      </c>
      <c r="Z535" s="75">
        <f t="shared" si="876"/>
        <v>0</v>
      </c>
      <c r="AA535" s="76">
        <f t="shared" si="877"/>
        <v>0</v>
      </c>
      <c r="AB535" s="74">
        <f t="shared" si="878"/>
        <v>0</v>
      </c>
      <c r="AC535" s="75">
        <f t="shared" si="879"/>
        <v>0</v>
      </c>
      <c r="AD535" s="76">
        <f t="shared" si="880"/>
        <v>0</v>
      </c>
      <c r="AE535" s="74">
        <f t="shared" si="881"/>
        <v>0</v>
      </c>
      <c r="AF535" s="75">
        <f t="shared" si="882"/>
        <v>0</v>
      </c>
      <c r="AG535" s="76">
        <f t="shared" si="883"/>
        <v>0</v>
      </c>
      <c r="AH535" s="74">
        <f t="shared" si="884"/>
        <v>0</v>
      </c>
      <c r="AI535" s="75">
        <f t="shared" si="885"/>
        <v>0</v>
      </c>
      <c r="AJ535" s="76">
        <f t="shared" si="886"/>
        <v>0</v>
      </c>
      <c r="AK535" s="74">
        <f t="shared" si="887"/>
        <v>0</v>
      </c>
      <c r="AL535" s="75">
        <f t="shared" si="888"/>
        <v>0</v>
      </c>
      <c r="AM535" s="76">
        <f t="shared" si="889"/>
        <v>0</v>
      </c>
      <c r="AN535" s="74">
        <f t="shared" si="890"/>
        <v>0</v>
      </c>
      <c r="AO535" s="75">
        <f t="shared" si="891"/>
        <v>0</v>
      </c>
      <c r="AP535" s="76">
        <f t="shared" si="892"/>
        <v>0</v>
      </c>
      <c r="AQ535" s="77" t="str">
        <f t="shared" si="830"/>
        <v/>
      </c>
      <c r="AR535" s="77" t="str">
        <f t="shared" si="893"/>
        <v/>
      </c>
      <c r="AS535" s="78" t="str">
        <f t="shared" si="894"/>
        <v/>
      </c>
      <c r="AT535" s="77" t="str">
        <f t="shared" si="895"/>
        <v/>
      </c>
      <c r="AU535" s="79">
        <f t="shared" si="923"/>
        <v>0.1</v>
      </c>
      <c r="AV535" s="139">
        <f>DataEntry!P535</f>
        <v>0</v>
      </c>
      <c r="AW535" s="80" t="str">
        <f t="shared" si="831"/>
        <v/>
      </c>
      <c r="AX535" s="80" t="str">
        <f t="shared" si="832"/>
        <v/>
      </c>
      <c r="AY535" s="80" t="str">
        <f t="shared" si="833"/>
        <v/>
      </c>
      <c r="AZ535" s="92" t="str">
        <f>DataEntry!I535</f>
        <v/>
      </c>
      <c r="BA535" s="93" t="str">
        <f>DataEntry!J535</f>
        <v/>
      </c>
      <c r="BB535" s="92" t="str">
        <f>DataEntry!K535</f>
        <v/>
      </c>
      <c r="BC535" s="93" t="str">
        <f>DataEntry!L535</f>
        <v/>
      </c>
      <c r="BD535" s="92" t="str">
        <f>DataEntry!M535</f>
        <v/>
      </c>
      <c r="BE535" s="93" t="str">
        <f>DataEntry!N535</f>
        <v/>
      </c>
      <c r="BF535" s="77" t="str">
        <f t="shared" si="896"/>
        <v/>
      </c>
      <c r="BG535" s="77" t="str">
        <f t="shared" si="897"/>
        <v/>
      </c>
      <c r="BH535" s="77" t="str">
        <f t="shared" si="898"/>
        <v/>
      </c>
      <c r="BI535" s="83">
        <f t="shared" si="899"/>
        <v>0</v>
      </c>
      <c r="BJ535" s="83">
        <f t="shared" si="900"/>
        <v>0</v>
      </c>
      <c r="BK535" s="83">
        <f t="shared" si="901"/>
        <v>0</v>
      </c>
      <c r="BL535" s="84" t="str">
        <f t="shared" si="834"/>
        <v/>
      </c>
      <c r="BM535" s="84" t="str">
        <f t="shared" si="835"/>
        <v/>
      </c>
      <c r="BN535" s="85" t="str">
        <f t="shared" si="902"/>
        <v/>
      </c>
      <c r="BO535" s="84" t="str">
        <f t="shared" si="836"/>
        <v/>
      </c>
      <c r="BP535" s="84" t="str">
        <f t="shared" si="837"/>
        <v/>
      </c>
      <c r="BQ535" s="84" t="str">
        <f t="shared" si="838"/>
        <v/>
      </c>
      <c r="BR535" s="84" t="str">
        <f t="shared" si="903"/>
        <v/>
      </c>
      <c r="BS535" s="84" t="str">
        <f t="shared" si="903"/>
        <v/>
      </c>
      <c r="BT535" s="84" t="str">
        <f t="shared" si="903"/>
        <v/>
      </c>
      <c r="BU535" s="86" t="str">
        <f t="shared" si="904"/>
        <v/>
      </c>
      <c r="BV535" s="86" t="str">
        <f t="shared" si="904"/>
        <v/>
      </c>
      <c r="BW535" s="86" t="str">
        <f t="shared" si="904"/>
        <v/>
      </c>
      <c r="BX535" s="86" t="str">
        <f t="shared" si="905"/>
        <v/>
      </c>
      <c r="BY535" s="86" t="str">
        <f t="shared" si="905"/>
        <v/>
      </c>
      <c r="BZ535" s="86" t="str">
        <f t="shared" si="905"/>
        <v/>
      </c>
      <c r="CA535" s="83">
        <f>IF(AND(DataEntry!B535&gt;=ExFrom,DataEntry!B535&lt;=ExTo),0,IF(AR535&lt;DS535,0,DB535))</f>
        <v>0</v>
      </c>
      <c r="CB535" s="83">
        <f>IF(AND(DataEntry!B535&gt;=ExFrom,DataEntry!B535&lt;=ExTo),0,IF(AT535&lt;DT535,0,DC535))</f>
        <v>0</v>
      </c>
      <c r="CC535" s="14" t="str">
        <f t="shared" si="906"/>
        <v/>
      </c>
      <c r="CD535" s="72" t="str">
        <f t="shared" si="839"/>
        <v/>
      </c>
      <c r="CE535" s="87" t="str">
        <f t="shared" si="907"/>
        <v/>
      </c>
      <c r="CF535" s="88">
        <f t="shared" si="908"/>
        <v>0</v>
      </c>
      <c r="CG535" s="88">
        <f t="shared" si="909"/>
        <v>0</v>
      </c>
      <c r="CH535" s="87" t="str">
        <f t="shared" si="910"/>
        <v/>
      </c>
      <c r="CI535" s="89">
        <f t="shared" si="840"/>
        <v>1</v>
      </c>
      <c r="CJ535" s="89">
        <f t="shared" si="841"/>
        <v>1</v>
      </c>
      <c r="CK535" s="157">
        <f t="shared" si="842"/>
        <v>0</v>
      </c>
      <c r="CL535" s="90">
        <f t="shared" si="843"/>
        <v>0</v>
      </c>
      <c r="CM535" s="157">
        <f t="shared" si="844"/>
        <v>0</v>
      </c>
      <c r="CN535" s="90">
        <f t="shared" si="845"/>
        <v>0</v>
      </c>
      <c r="CO535" s="157">
        <f t="shared" si="846"/>
        <v>0</v>
      </c>
      <c r="CP535" s="90">
        <f t="shared" si="847"/>
        <v>0</v>
      </c>
      <c r="CQ535" s="157">
        <f t="shared" si="848"/>
        <v>0</v>
      </c>
      <c r="CR535" s="90">
        <f t="shared" si="849"/>
        <v>0</v>
      </c>
      <c r="CS535" s="157">
        <f t="shared" si="850"/>
        <v>0</v>
      </c>
      <c r="CT535" s="90">
        <f t="shared" si="851"/>
        <v>0</v>
      </c>
      <c r="CU535" s="157">
        <f t="shared" si="852"/>
        <v>0</v>
      </c>
      <c r="CV535" s="90">
        <f t="shared" si="853"/>
        <v>0</v>
      </c>
      <c r="CW535" s="157">
        <f t="shared" si="854"/>
        <v>0</v>
      </c>
      <c r="CX535" s="90">
        <f t="shared" si="855"/>
        <v>0</v>
      </c>
      <c r="CY535" s="157">
        <f t="shared" si="856"/>
        <v>0</v>
      </c>
      <c r="CZ535" s="90">
        <f t="shared" si="857"/>
        <v>0</v>
      </c>
      <c r="DA535" s="94" t="str">
        <f>DataEntry!B535</f>
        <v/>
      </c>
      <c r="DB535" s="83">
        <f t="shared" si="858"/>
        <v>0</v>
      </c>
      <c r="DC535" s="83">
        <f t="shared" si="859"/>
        <v>0</v>
      </c>
      <c r="DD535" s="145" t="str">
        <f t="shared" si="911"/>
        <v/>
      </c>
      <c r="DE535" s="145" t="str">
        <f t="shared" si="912"/>
        <v/>
      </c>
      <c r="DF535" s="145" t="str">
        <f t="shared" si="913"/>
        <v/>
      </c>
      <c r="DG535" s="145" t="str">
        <f t="shared" si="914"/>
        <v/>
      </c>
      <c r="DH535" s="145" t="str">
        <f t="shared" si="915"/>
        <v/>
      </c>
      <c r="DI535" s="145" t="str">
        <f t="shared" si="916"/>
        <v/>
      </c>
      <c r="DJ535" s="83">
        <f t="shared" si="917"/>
        <v>0</v>
      </c>
      <c r="DK535" s="83">
        <f t="shared" si="918"/>
        <v>0</v>
      </c>
      <c r="DL535" s="84" t="str">
        <f t="shared" si="919"/>
        <v/>
      </c>
      <c r="DM535" s="14" t="str">
        <f t="shared" si="920"/>
        <v/>
      </c>
      <c r="DN535" s="87">
        <f>IFERROR(DO535*(1-DCFactor)+Results!DP535*DCFactor,"")</f>
        <v>0.2762705882352941</v>
      </c>
      <c r="DO535" s="87">
        <f>(DFactor*Rounds*Number/2+SUM(BV$3:BV523))/(Rounds*Number/2+COUNT(BV$3:BV523))</f>
        <v>0.2656470588235294</v>
      </c>
      <c r="DP535" s="87">
        <f t="shared" si="860"/>
        <v>0.29599999999999999</v>
      </c>
      <c r="DQ535" s="84">
        <f t="shared" si="861"/>
        <v>0</v>
      </c>
      <c r="DR535" s="84">
        <f t="shared" si="862"/>
        <v>0</v>
      </c>
      <c r="DS535" s="87">
        <f t="shared" si="863"/>
        <v>0.33666666666666667</v>
      </c>
      <c r="DT535" s="87">
        <f t="shared" si="864"/>
        <v>0.33666666666666667</v>
      </c>
      <c r="DU535" s="87" t="str">
        <f t="shared" si="865"/>
        <v/>
      </c>
      <c r="DV535" s="86" t="str">
        <f t="shared" si="921"/>
        <v/>
      </c>
      <c r="DW535" s="86" t="str">
        <f t="shared" si="922"/>
        <v/>
      </c>
    </row>
    <row r="536" spans="1:127" x14ac:dyDescent="0.25">
      <c r="A536" s="69">
        <v>534</v>
      </c>
      <c r="B536" s="70" t="str">
        <f>DataEntry!C536</f>
        <v/>
      </c>
      <c r="C536" s="71">
        <f>COUNTIF(D$2:D536,D536)+COUNTIF(G$2:G536,D536)</f>
        <v>456</v>
      </c>
      <c r="D536" s="72" t="str">
        <f t="shared" si="823"/>
        <v/>
      </c>
      <c r="E536" s="70" t="str">
        <f>DataEntry!E536</f>
        <v/>
      </c>
      <c r="F536" s="71">
        <f>COUNTIF(D$2:D536,G536)+COUNTIF(G$2:G536,G536)</f>
        <v>456</v>
      </c>
      <c r="G536" s="72" t="str">
        <f t="shared" si="824"/>
        <v/>
      </c>
      <c r="H536" s="73" t="str">
        <f>DataEntry!G536</f>
        <v/>
      </c>
      <c r="I536" s="73" t="str">
        <f>DataEntry!H536</f>
        <v/>
      </c>
      <c r="J536" s="158" t="str">
        <f t="shared" si="822"/>
        <v/>
      </c>
      <c r="K536" s="156">
        <f t="shared" si="825"/>
        <v>0</v>
      </c>
      <c r="L536" s="224" t="str">
        <f t="shared" si="826"/>
        <v/>
      </c>
      <c r="M536" s="224" t="str">
        <f t="shared" si="827"/>
        <v/>
      </c>
      <c r="N536" s="236" t="str">
        <f t="shared" si="866"/>
        <v/>
      </c>
      <c r="O536" s="22" t="str">
        <f t="shared" si="867"/>
        <v>TG456</v>
      </c>
      <c r="P536" s="248" t="str">
        <f t="shared" si="828"/>
        <v/>
      </c>
      <c r="Q536" s="22" t="str">
        <f t="shared" si="868"/>
        <v>TG456</v>
      </c>
      <c r="R536" s="248" t="str">
        <f t="shared" si="829"/>
        <v/>
      </c>
      <c r="S536" s="74">
        <f t="shared" si="869"/>
        <v>0</v>
      </c>
      <c r="T536" s="75">
        <f t="shared" si="870"/>
        <v>0</v>
      </c>
      <c r="U536" s="76">
        <f t="shared" si="871"/>
        <v>0</v>
      </c>
      <c r="V536" s="74">
        <f t="shared" si="872"/>
        <v>0</v>
      </c>
      <c r="W536" s="75">
        <f t="shared" si="873"/>
        <v>0</v>
      </c>
      <c r="X536" s="76">
        <f t="shared" si="874"/>
        <v>0</v>
      </c>
      <c r="Y536" s="74">
        <f t="shared" si="875"/>
        <v>0</v>
      </c>
      <c r="Z536" s="75">
        <f t="shared" si="876"/>
        <v>0</v>
      </c>
      <c r="AA536" s="76">
        <f t="shared" si="877"/>
        <v>0</v>
      </c>
      <c r="AB536" s="74">
        <f t="shared" si="878"/>
        <v>0</v>
      </c>
      <c r="AC536" s="75">
        <f t="shared" si="879"/>
        <v>0</v>
      </c>
      <c r="AD536" s="76">
        <f t="shared" si="880"/>
        <v>0</v>
      </c>
      <c r="AE536" s="74">
        <f t="shared" si="881"/>
        <v>0</v>
      </c>
      <c r="AF536" s="75">
        <f t="shared" si="882"/>
        <v>0</v>
      </c>
      <c r="AG536" s="76">
        <f t="shared" si="883"/>
        <v>0</v>
      </c>
      <c r="AH536" s="74">
        <f t="shared" si="884"/>
        <v>0</v>
      </c>
      <c r="AI536" s="75">
        <f t="shared" si="885"/>
        <v>0</v>
      </c>
      <c r="AJ536" s="76">
        <f t="shared" si="886"/>
        <v>0</v>
      </c>
      <c r="AK536" s="74">
        <f t="shared" si="887"/>
        <v>0</v>
      </c>
      <c r="AL536" s="75">
        <f t="shared" si="888"/>
        <v>0</v>
      </c>
      <c r="AM536" s="76">
        <f t="shared" si="889"/>
        <v>0</v>
      </c>
      <c r="AN536" s="74">
        <f t="shared" si="890"/>
        <v>0</v>
      </c>
      <c r="AO536" s="75">
        <f t="shared" si="891"/>
        <v>0</v>
      </c>
      <c r="AP536" s="76">
        <f t="shared" si="892"/>
        <v>0</v>
      </c>
      <c r="AQ536" s="77" t="str">
        <f t="shared" si="830"/>
        <v/>
      </c>
      <c r="AR536" s="77" t="str">
        <f t="shared" si="893"/>
        <v/>
      </c>
      <c r="AS536" s="78" t="str">
        <f t="shared" si="894"/>
        <v/>
      </c>
      <c r="AT536" s="77" t="str">
        <f t="shared" si="895"/>
        <v/>
      </c>
      <c r="AU536" s="79">
        <f t="shared" si="923"/>
        <v>0.1</v>
      </c>
      <c r="AV536" s="139">
        <f>DataEntry!P536</f>
        <v>0</v>
      </c>
      <c r="AW536" s="80" t="str">
        <f t="shared" si="831"/>
        <v/>
      </c>
      <c r="AX536" s="80" t="str">
        <f t="shared" si="832"/>
        <v/>
      </c>
      <c r="AY536" s="80" t="str">
        <f t="shared" si="833"/>
        <v/>
      </c>
      <c r="AZ536" s="92" t="str">
        <f>DataEntry!I536</f>
        <v/>
      </c>
      <c r="BA536" s="93" t="str">
        <f>DataEntry!J536</f>
        <v/>
      </c>
      <c r="BB536" s="92" t="str">
        <f>DataEntry!K536</f>
        <v/>
      </c>
      <c r="BC536" s="93" t="str">
        <f>DataEntry!L536</f>
        <v/>
      </c>
      <c r="BD536" s="92" t="str">
        <f>DataEntry!M536</f>
        <v/>
      </c>
      <c r="BE536" s="93" t="str">
        <f>DataEntry!N536</f>
        <v/>
      </c>
      <c r="BF536" s="77" t="str">
        <f t="shared" si="896"/>
        <v/>
      </c>
      <c r="BG536" s="77" t="str">
        <f t="shared" si="897"/>
        <v/>
      </c>
      <c r="BH536" s="77" t="str">
        <f t="shared" si="898"/>
        <v/>
      </c>
      <c r="BI536" s="83">
        <f t="shared" si="899"/>
        <v>0</v>
      </c>
      <c r="BJ536" s="83">
        <f t="shared" si="900"/>
        <v>0</v>
      </c>
      <c r="BK536" s="83">
        <f t="shared" si="901"/>
        <v>0</v>
      </c>
      <c r="BL536" s="84" t="str">
        <f t="shared" si="834"/>
        <v/>
      </c>
      <c r="BM536" s="84" t="str">
        <f t="shared" si="835"/>
        <v/>
      </c>
      <c r="BN536" s="85" t="str">
        <f t="shared" si="902"/>
        <v/>
      </c>
      <c r="BO536" s="84" t="str">
        <f t="shared" si="836"/>
        <v/>
      </c>
      <c r="BP536" s="84" t="str">
        <f t="shared" si="837"/>
        <v/>
      </c>
      <c r="BQ536" s="84" t="str">
        <f t="shared" si="838"/>
        <v/>
      </c>
      <c r="BR536" s="84" t="str">
        <f t="shared" si="903"/>
        <v/>
      </c>
      <c r="BS536" s="84" t="str">
        <f t="shared" si="903"/>
        <v/>
      </c>
      <c r="BT536" s="84" t="str">
        <f t="shared" si="903"/>
        <v/>
      </c>
      <c r="BU536" s="86" t="str">
        <f t="shared" si="904"/>
        <v/>
      </c>
      <c r="BV536" s="86" t="str">
        <f t="shared" si="904"/>
        <v/>
      </c>
      <c r="BW536" s="86" t="str">
        <f t="shared" si="904"/>
        <v/>
      </c>
      <c r="BX536" s="86" t="str">
        <f t="shared" si="905"/>
        <v/>
      </c>
      <c r="BY536" s="86" t="str">
        <f t="shared" si="905"/>
        <v/>
      </c>
      <c r="BZ536" s="86" t="str">
        <f t="shared" si="905"/>
        <v/>
      </c>
      <c r="CA536" s="83">
        <f>IF(AND(DataEntry!B536&gt;=ExFrom,DataEntry!B536&lt;=ExTo),0,IF(AR536&lt;DS536,0,DB536))</f>
        <v>0</v>
      </c>
      <c r="CB536" s="83">
        <f>IF(AND(DataEntry!B536&gt;=ExFrom,DataEntry!B536&lt;=ExTo),0,IF(AT536&lt;DT536,0,DC536))</f>
        <v>0</v>
      </c>
      <c r="CC536" s="14" t="str">
        <f t="shared" si="906"/>
        <v/>
      </c>
      <c r="CD536" s="72" t="str">
        <f t="shared" si="839"/>
        <v/>
      </c>
      <c r="CE536" s="87" t="str">
        <f t="shared" si="907"/>
        <v/>
      </c>
      <c r="CF536" s="88">
        <f t="shared" si="908"/>
        <v>0</v>
      </c>
      <c r="CG536" s="88">
        <f t="shared" si="909"/>
        <v>0</v>
      </c>
      <c r="CH536" s="87" t="str">
        <f t="shared" si="910"/>
        <v/>
      </c>
      <c r="CI536" s="89">
        <f t="shared" si="840"/>
        <v>1</v>
      </c>
      <c r="CJ536" s="89">
        <f t="shared" si="841"/>
        <v>1</v>
      </c>
      <c r="CK536" s="157">
        <f t="shared" si="842"/>
        <v>0</v>
      </c>
      <c r="CL536" s="90">
        <f t="shared" si="843"/>
        <v>0</v>
      </c>
      <c r="CM536" s="157">
        <f t="shared" si="844"/>
        <v>0</v>
      </c>
      <c r="CN536" s="90">
        <f t="shared" si="845"/>
        <v>0</v>
      </c>
      <c r="CO536" s="157">
        <f t="shared" si="846"/>
        <v>0</v>
      </c>
      <c r="CP536" s="90">
        <f t="shared" si="847"/>
        <v>0</v>
      </c>
      <c r="CQ536" s="157">
        <f t="shared" si="848"/>
        <v>0</v>
      </c>
      <c r="CR536" s="90">
        <f t="shared" si="849"/>
        <v>0</v>
      </c>
      <c r="CS536" s="157">
        <f t="shared" si="850"/>
        <v>0</v>
      </c>
      <c r="CT536" s="90">
        <f t="shared" si="851"/>
        <v>0</v>
      </c>
      <c r="CU536" s="157">
        <f t="shared" si="852"/>
        <v>0</v>
      </c>
      <c r="CV536" s="90">
        <f t="shared" si="853"/>
        <v>0</v>
      </c>
      <c r="CW536" s="157">
        <f t="shared" si="854"/>
        <v>0</v>
      </c>
      <c r="CX536" s="90">
        <f t="shared" si="855"/>
        <v>0</v>
      </c>
      <c r="CY536" s="157">
        <f t="shared" si="856"/>
        <v>0</v>
      </c>
      <c r="CZ536" s="90">
        <f t="shared" si="857"/>
        <v>0</v>
      </c>
      <c r="DA536" s="94" t="str">
        <f>DataEntry!B536</f>
        <v/>
      </c>
      <c r="DB536" s="83">
        <f t="shared" si="858"/>
        <v>0</v>
      </c>
      <c r="DC536" s="83">
        <f t="shared" si="859"/>
        <v>0</v>
      </c>
      <c r="DD536" s="145" t="str">
        <f t="shared" si="911"/>
        <v/>
      </c>
      <c r="DE536" s="145" t="str">
        <f t="shared" si="912"/>
        <v/>
      </c>
      <c r="DF536" s="145" t="str">
        <f t="shared" si="913"/>
        <v/>
      </c>
      <c r="DG536" s="145" t="str">
        <f t="shared" si="914"/>
        <v/>
      </c>
      <c r="DH536" s="145" t="str">
        <f t="shared" si="915"/>
        <v/>
      </c>
      <c r="DI536" s="145" t="str">
        <f t="shared" si="916"/>
        <v/>
      </c>
      <c r="DJ536" s="83">
        <f t="shared" si="917"/>
        <v>0</v>
      </c>
      <c r="DK536" s="83">
        <f t="shared" si="918"/>
        <v>0</v>
      </c>
      <c r="DL536" s="84" t="str">
        <f t="shared" si="919"/>
        <v/>
      </c>
      <c r="DM536" s="14" t="str">
        <f t="shared" si="920"/>
        <v/>
      </c>
      <c r="DN536" s="87">
        <f>IFERROR(DO536*(1-DCFactor)+Results!DP536*DCFactor,"")</f>
        <v>0.2762705882352941</v>
      </c>
      <c r="DO536" s="87">
        <f>(DFactor*Rounds*Number/2+SUM(BV$3:BV524))/(Rounds*Number/2+COUNT(BV$3:BV524))</f>
        <v>0.2656470588235294</v>
      </c>
      <c r="DP536" s="87">
        <f t="shared" si="860"/>
        <v>0.29599999999999999</v>
      </c>
      <c r="DQ536" s="84">
        <f t="shared" si="861"/>
        <v>0</v>
      </c>
      <c r="DR536" s="84">
        <f t="shared" si="862"/>
        <v>0</v>
      </c>
      <c r="DS536" s="87">
        <f t="shared" si="863"/>
        <v>0.33666666666666667</v>
      </c>
      <c r="DT536" s="87">
        <f t="shared" si="864"/>
        <v>0.33666666666666667</v>
      </c>
      <c r="DU536" s="87" t="str">
        <f t="shared" si="865"/>
        <v/>
      </c>
      <c r="DV536" s="86" t="str">
        <f t="shared" si="921"/>
        <v/>
      </c>
      <c r="DW536" s="86" t="str">
        <f t="shared" si="922"/>
        <v/>
      </c>
    </row>
    <row r="537" spans="1:127" x14ac:dyDescent="0.25">
      <c r="A537" s="69">
        <v>535</v>
      </c>
      <c r="B537" s="70" t="str">
        <f>DataEntry!C537</f>
        <v/>
      </c>
      <c r="C537" s="71">
        <f>COUNTIF(D$2:D537,D537)+COUNTIF(G$2:G537,D537)</f>
        <v>458</v>
      </c>
      <c r="D537" s="72" t="str">
        <f t="shared" si="823"/>
        <v/>
      </c>
      <c r="E537" s="70" t="str">
        <f>DataEntry!E537</f>
        <v/>
      </c>
      <c r="F537" s="71">
        <f>COUNTIF(D$2:D537,G537)+COUNTIF(G$2:G537,G537)</f>
        <v>458</v>
      </c>
      <c r="G537" s="72" t="str">
        <f t="shared" si="824"/>
        <v/>
      </c>
      <c r="H537" s="73" t="str">
        <f>DataEntry!G537</f>
        <v/>
      </c>
      <c r="I537" s="73" t="str">
        <f>DataEntry!H537</f>
        <v/>
      </c>
      <c r="J537" s="158" t="str">
        <f t="shared" si="822"/>
        <v/>
      </c>
      <c r="K537" s="156">
        <f t="shared" si="825"/>
        <v>0</v>
      </c>
      <c r="L537" s="224" t="str">
        <f t="shared" si="826"/>
        <v/>
      </c>
      <c r="M537" s="224" t="str">
        <f t="shared" si="827"/>
        <v/>
      </c>
      <c r="N537" s="236" t="str">
        <f t="shared" si="866"/>
        <v/>
      </c>
      <c r="O537" s="22" t="str">
        <f t="shared" si="867"/>
        <v>TG458</v>
      </c>
      <c r="P537" s="248" t="str">
        <f t="shared" si="828"/>
        <v/>
      </c>
      <c r="Q537" s="22" t="str">
        <f t="shared" si="868"/>
        <v>TG458</v>
      </c>
      <c r="R537" s="248" t="str">
        <f t="shared" si="829"/>
        <v/>
      </c>
      <c r="S537" s="74">
        <f t="shared" si="869"/>
        <v>0</v>
      </c>
      <c r="T537" s="75">
        <f t="shared" si="870"/>
        <v>0</v>
      </c>
      <c r="U537" s="76">
        <f t="shared" si="871"/>
        <v>0</v>
      </c>
      <c r="V537" s="74">
        <f t="shared" si="872"/>
        <v>0</v>
      </c>
      <c r="W537" s="75">
        <f t="shared" si="873"/>
        <v>0</v>
      </c>
      <c r="X537" s="76">
        <f t="shared" si="874"/>
        <v>0</v>
      </c>
      <c r="Y537" s="74">
        <f t="shared" si="875"/>
        <v>0</v>
      </c>
      <c r="Z537" s="75">
        <f t="shared" si="876"/>
        <v>0</v>
      </c>
      <c r="AA537" s="76">
        <f t="shared" si="877"/>
        <v>0</v>
      </c>
      <c r="AB537" s="74">
        <f t="shared" si="878"/>
        <v>0</v>
      </c>
      <c r="AC537" s="75">
        <f t="shared" si="879"/>
        <v>0</v>
      </c>
      <c r="AD537" s="76">
        <f t="shared" si="880"/>
        <v>0</v>
      </c>
      <c r="AE537" s="74">
        <f t="shared" si="881"/>
        <v>0</v>
      </c>
      <c r="AF537" s="75">
        <f t="shared" si="882"/>
        <v>0</v>
      </c>
      <c r="AG537" s="76">
        <f t="shared" si="883"/>
        <v>0</v>
      </c>
      <c r="AH537" s="74">
        <f t="shared" si="884"/>
        <v>0</v>
      </c>
      <c r="AI537" s="75">
        <f t="shared" si="885"/>
        <v>0</v>
      </c>
      <c r="AJ537" s="76">
        <f t="shared" si="886"/>
        <v>0</v>
      </c>
      <c r="AK537" s="74">
        <f t="shared" si="887"/>
        <v>0</v>
      </c>
      <c r="AL537" s="75">
        <f t="shared" si="888"/>
        <v>0</v>
      </c>
      <c r="AM537" s="76">
        <f t="shared" si="889"/>
        <v>0</v>
      </c>
      <c r="AN537" s="74">
        <f t="shared" si="890"/>
        <v>0</v>
      </c>
      <c r="AO537" s="75">
        <f t="shared" si="891"/>
        <v>0</v>
      </c>
      <c r="AP537" s="76">
        <f t="shared" si="892"/>
        <v>0</v>
      </c>
      <c r="AQ537" s="77" t="str">
        <f t="shared" si="830"/>
        <v/>
      </c>
      <c r="AR537" s="77" t="str">
        <f t="shared" si="893"/>
        <v/>
      </c>
      <c r="AS537" s="78" t="str">
        <f t="shared" si="894"/>
        <v/>
      </c>
      <c r="AT537" s="77" t="str">
        <f t="shared" si="895"/>
        <v/>
      </c>
      <c r="AU537" s="79">
        <f t="shared" si="923"/>
        <v>0.1</v>
      </c>
      <c r="AV537" s="139">
        <f>DataEntry!P537</f>
        <v>0</v>
      </c>
      <c r="AW537" s="80" t="str">
        <f t="shared" si="831"/>
        <v/>
      </c>
      <c r="AX537" s="80" t="str">
        <f t="shared" si="832"/>
        <v/>
      </c>
      <c r="AY537" s="80" t="str">
        <f t="shared" si="833"/>
        <v/>
      </c>
      <c r="AZ537" s="92" t="str">
        <f>DataEntry!I537</f>
        <v/>
      </c>
      <c r="BA537" s="93" t="str">
        <f>DataEntry!J537</f>
        <v/>
      </c>
      <c r="BB537" s="92" t="str">
        <f>DataEntry!K537</f>
        <v/>
      </c>
      <c r="BC537" s="93" t="str">
        <f>DataEntry!L537</f>
        <v/>
      </c>
      <c r="BD537" s="92" t="str">
        <f>DataEntry!M537</f>
        <v/>
      </c>
      <c r="BE537" s="93" t="str">
        <f>DataEntry!N537</f>
        <v/>
      </c>
      <c r="BF537" s="77" t="str">
        <f t="shared" si="896"/>
        <v/>
      </c>
      <c r="BG537" s="77" t="str">
        <f t="shared" si="897"/>
        <v/>
      </c>
      <c r="BH537" s="77" t="str">
        <f t="shared" si="898"/>
        <v/>
      </c>
      <c r="BI537" s="83">
        <f t="shared" si="899"/>
        <v>0</v>
      </c>
      <c r="BJ537" s="83">
        <f t="shared" si="900"/>
        <v>0</v>
      </c>
      <c r="BK537" s="83">
        <f t="shared" si="901"/>
        <v>0</v>
      </c>
      <c r="BL537" s="84" t="str">
        <f t="shared" si="834"/>
        <v/>
      </c>
      <c r="BM537" s="84" t="str">
        <f t="shared" si="835"/>
        <v/>
      </c>
      <c r="BN537" s="85" t="str">
        <f t="shared" si="902"/>
        <v/>
      </c>
      <c r="BO537" s="84" t="str">
        <f t="shared" si="836"/>
        <v/>
      </c>
      <c r="BP537" s="84" t="str">
        <f t="shared" si="837"/>
        <v/>
      </c>
      <c r="BQ537" s="84" t="str">
        <f t="shared" si="838"/>
        <v/>
      </c>
      <c r="BR537" s="84" t="str">
        <f t="shared" si="903"/>
        <v/>
      </c>
      <c r="BS537" s="84" t="str">
        <f t="shared" si="903"/>
        <v/>
      </c>
      <c r="BT537" s="84" t="str">
        <f t="shared" si="903"/>
        <v/>
      </c>
      <c r="BU537" s="86" t="str">
        <f t="shared" si="904"/>
        <v/>
      </c>
      <c r="BV537" s="86" t="str">
        <f t="shared" si="904"/>
        <v/>
      </c>
      <c r="BW537" s="86" t="str">
        <f t="shared" si="904"/>
        <v/>
      </c>
      <c r="BX537" s="86" t="str">
        <f t="shared" si="905"/>
        <v/>
      </c>
      <c r="BY537" s="86" t="str">
        <f t="shared" si="905"/>
        <v/>
      </c>
      <c r="BZ537" s="86" t="str">
        <f t="shared" si="905"/>
        <v/>
      </c>
      <c r="CA537" s="83">
        <f>IF(AND(DataEntry!B537&gt;=ExFrom,DataEntry!B537&lt;=ExTo),0,IF(AR537&lt;DS537,0,DB537))</f>
        <v>0</v>
      </c>
      <c r="CB537" s="83">
        <f>IF(AND(DataEntry!B537&gt;=ExFrom,DataEntry!B537&lt;=ExTo),0,IF(AT537&lt;DT537,0,DC537))</f>
        <v>0</v>
      </c>
      <c r="CC537" s="14" t="str">
        <f t="shared" si="906"/>
        <v/>
      </c>
      <c r="CD537" s="72" t="str">
        <f t="shared" si="839"/>
        <v/>
      </c>
      <c r="CE537" s="87" t="str">
        <f t="shared" si="907"/>
        <v/>
      </c>
      <c r="CF537" s="88">
        <f t="shared" si="908"/>
        <v>0</v>
      </c>
      <c r="CG537" s="88">
        <f t="shared" si="909"/>
        <v>0</v>
      </c>
      <c r="CH537" s="87" t="str">
        <f t="shared" si="910"/>
        <v/>
      </c>
      <c r="CI537" s="89">
        <f t="shared" si="840"/>
        <v>1</v>
      </c>
      <c r="CJ537" s="89">
        <f t="shared" si="841"/>
        <v>1</v>
      </c>
      <c r="CK537" s="157">
        <f t="shared" si="842"/>
        <v>0</v>
      </c>
      <c r="CL537" s="90">
        <f t="shared" si="843"/>
        <v>0</v>
      </c>
      <c r="CM537" s="157">
        <f t="shared" si="844"/>
        <v>0</v>
      </c>
      <c r="CN537" s="90">
        <f t="shared" si="845"/>
        <v>0</v>
      </c>
      <c r="CO537" s="157">
        <f t="shared" si="846"/>
        <v>0</v>
      </c>
      <c r="CP537" s="90">
        <f t="shared" si="847"/>
        <v>0</v>
      </c>
      <c r="CQ537" s="157">
        <f t="shared" si="848"/>
        <v>0</v>
      </c>
      <c r="CR537" s="90">
        <f t="shared" si="849"/>
        <v>0</v>
      </c>
      <c r="CS537" s="157">
        <f t="shared" si="850"/>
        <v>0</v>
      </c>
      <c r="CT537" s="90">
        <f t="shared" si="851"/>
        <v>0</v>
      </c>
      <c r="CU537" s="157">
        <f t="shared" si="852"/>
        <v>0</v>
      </c>
      <c r="CV537" s="90">
        <f t="shared" si="853"/>
        <v>0</v>
      </c>
      <c r="CW537" s="157">
        <f t="shared" si="854"/>
        <v>0</v>
      </c>
      <c r="CX537" s="90">
        <f t="shared" si="855"/>
        <v>0</v>
      </c>
      <c r="CY537" s="157">
        <f t="shared" si="856"/>
        <v>0</v>
      </c>
      <c r="CZ537" s="90">
        <f t="shared" si="857"/>
        <v>0</v>
      </c>
      <c r="DA537" s="94" t="str">
        <f>DataEntry!B537</f>
        <v/>
      </c>
      <c r="DB537" s="83">
        <f t="shared" si="858"/>
        <v>0</v>
      </c>
      <c r="DC537" s="83">
        <f t="shared" si="859"/>
        <v>0</v>
      </c>
      <c r="DD537" s="145" t="str">
        <f t="shared" si="911"/>
        <v/>
      </c>
      <c r="DE537" s="145" t="str">
        <f t="shared" si="912"/>
        <v/>
      </c>
      <c r="DF537" s="145" t="str">
        <f t="shared" si="913"/>
        <v/>
      </c>
      <c r="DG537" s="145" t="str">
        <f t="shared" si="914"/>
        <v/>
      </c>
      <c r="DH537" s="145" t="str">
        <f t="shared" si="915"/>
        <v/>
      </c>
      <c r="DI537" s="145" t="str">
        <f t="shared" si="916"/>
        <v/>
      </c>
      <c r="DJ537" s="83">
        <f t="shared" si="917"/>
        <v>0</v>
      </c>
      <c r="DK537" s="83">
        <f t="shared" si="918"/>
        <v>0</v>
      </c>
      <c r="DL537" s="84" t="str">
        <f t="shared" si="919"/>
        <v/>
      </c>
      <c r="DM537" s="14" t="str">
        <f t="shared" si="920"/>
        <v/>
      </c>
      <c r="DN537" s="87">
        <f>IFERROR(DO537*(1-DCFactor)+Results!DP537*DCFactor,"")</f>
        <v>0.2762705882352941</v>
      </c>
      <c r="DO537" s="87">
        <f>(DFactor*Rounds*Number/2+SUM(BV$3:BV525))/(Rounds*Number/2+COUNT(BV$3:BV525))</f>
        <v>0.2656470588235294</v>
      </c>
      <c r="DP537" s="87">
        <f t="shared" si="860"/>
        <v>0.29599999999999999</v>
      </c>
      <c r="DQ537" s="84">
        <f t="shared" si="861"/>
        <v>0</v>
      </c>
      <c r="DR537" s="84">
        <f t="shared" si="862"/>
        <v>0</v>
      </c>
      <c r="DS537" s="87">
        <f t="shared" si="863"/>
        <v>0.33666666666666667</v>
      </c>
      <c r="DT537" s="87">
        <f t="shared" si="864"/>
        <v>0.33666666666666667</v>
      </c>
      <c r="DU537" s="87" t="str">
        <f t="shared" si="865"/>
        <v/>
      </c>
      <c r="DV537" s="86" t="str">
        <f t="shared" si="921"/>
        <v/>
      </c>
      <c r="DW537" s="86" t="str">
        <f t="shared" si="922"/>
        <v/>
      </c>
    </row>
    <row r="538" spans="1:127" x14ac:dyDescent="0.25">
      <c r="A538" s="69">
        <v>536</v>
      </c>
      <c r="B538" s="70" t="str">
        <f>DataEntry!C538</f>
        <v/>
      </c>
      <c r="C538" s="71">
        <f>COUNTIF(D$2:D538,D538)+COUNTIF(G$2:G538,D538)</f>
        <v>460</v>
      </c>
      <c r="D538" s="72" t="str">
        <f t="shared" si="823"/>
        <v/>
      </c>
      <c r="E538" s="70" t="str">
        <f>DataEntry!E538</f>
        <v/>
      </c>
      <c r="F538" s="71">
        <f>COUNTIF(D$2:D538,G538)+COUNTIF(G$2:G538,G538)</f>
        <v>460</v>
      </c>
      <c r="G538" s="72" t="str">
        <f t="shared" si="824"/>
        <v/>
      </c>
      <c r="H538" s="73" t="str">
        <f>DataEntry!G538</f>
        <v/>
      </c>
      <c r="I538" s="73" t="str">
        <f>DataEntry!H538</f>
        <v/>
      </c>
      <c r="J538" s="158" t="str">
        <f t="shared" si="822"/>
        <v/>
      </c>
      <c r="K538" s="156">
        <f t="shared" si="825"/>
        <v>0</v>
      </c>
      <c r="L538" s="224" t="str">
        <f t="shared" si="826"/>
        <v/>
      </c>
      <c r="M538" s="224" t="str">
        <f t="shared" si="827"/>
        <v/>
      </c>
      <c r="N538" s="236" t="str">
        <f t="shared" si="866"/>
        <v/>
      </c>
      <c r="O538" s="22" t="str">
        <f t="shared" si="867"/>
        <v>TG460</v>
      </c>
      <c r="P538" s="248" t="str">
        <f t="shared" si="828"/>
        <v/>
      </c>
      <c r="Q538" s="22" t="str">
        <f t="shared" si="868"/>
        <v>TG460</v>
      </c>
      <c r="R538" s="248" t="str">
        <f t="shared" si="829"/>
        <v/>
      </c>
      <c r="S538" s="74">
        <f t="shared" si="869"/>
        <v>0</v>
      </c>
      <c r="T538" s="75">
        <f t="shared" si="870"/>
        <v>0</v>
      </c>
      <c r="U538" s="76">
        <f t="shared" si="871"/>
        <v>0</v>
      </c>
      <c r="V538" s="74">
        <f t="shared" si="872"/>
        <v>0</v>
      </c>
      <c r="W538" s="75">
        <f t="shared" si="873"/>
        <v>0</v>
      </c>
      <c r="X538" s="76">
        <f t="shared" si="874"/>
        <v>0</v>
      </c>
      <c r="Y538" s="74">
        <f t="shared" si="875"/>
        <v>0</v>
      </c>
      <c r="Z538" s="75">
        <f t="shared" si="876"/>
        <v>0</v>
      </c>
      <c r="AA538" s="76">
        <f t="shared" si="877"/>
        <v>0</v>
      </c>
      <c r="AB538" s="74">
        <f t="shared" si="878"/>
        <v>0</v>
      </c>
      <c r="AC538" s="75">
        <f t="shared" si="879"/>
        <v>0</v>
      </c>
      <c r="AD538" s="76">
        <f t="shared" si="880"/>
        <v>0</v>
      </c>
      <c r="AE538" s="74">
        <f t="shared" si="881"/>
        <v>0</v>
      </c>
      <c r="AF538" s="75">
        <f t="shared" si="882"/>
        <v>0</v>
      </c>
      <c r="AG538" s="76">
        <f t="shared" si="883"/>
        <v>0</v>
      </c>
      <c r="AH538" s="74">
        <f t="shared" si="884"/>
        <v>0</v>
      </c>
      <c r="AI538" s="75">
        <f t="shared" si="885"/>
        <v>0</v>
      </c>
      <c r="AJ538" s="76">
        <f t="shared" si="886"/>
        <v>0</v>
      </c>
      <c r="AK538" s="74">
        <f t="shared" si="887"/>
        <v>0</v>
      </c>
      <c r="AL538" s="75">
        <f t="shared" si="888"/>
        <v>0</v>
      </c>
      <c r="AM538" s="76">
        <f t="shared" si="889"/>
        <v>0</v>
      </c>
      <c r="AN538" s="74">
        <f t="shared" si="890"/>
        <v>0</v>
      </c>
      <c r="AO538" s="75">
        <f t="shared" si="891"/>
        <v>0</v>
      </c>
      <c r="AP538" s="76">
        <f t="shared" si="892"/>
        <v>0</v>
      </c>
      <c r="AQ538" s="77" t="str">
        <f t="shared" si="830"/>
        <v/>
      </c>
      <c r="AR538" s="77" t="str">
        <f t="shared" si="893"/>
        <v/>
      </c>
      <c r="AS538" s="78" t="str">
        <f t="shared" si="894"/>
        <v/>
      </c>
      <c r="AT538" s="77" t="str">
        <f t="shared" si="895"/>
        <v/>
      </c>
      <c r="AU538" s="79">
        <f t="shared" si="923"/>
        <v>0.1</v>
      </c>
      <c r="AV538" s="139">
        <f>DataEntry!P538</f>
        <v>0</v>
      </c>
      <c r="AW538" s="80" t="str">
        <f t="shared" si="831"/>
        <v/>
      </c>
      <c r="AX538" s="80" t="str">
        <f t="shared" si="832"/>
        <v/>
      </c>
      <c r="AY538" s="80" t="str">
        <f t="shared" si="833"/>
        <v/>
      </c>
      <c r="AZ538" s="92" t="str">
        <f>DataEntry!I538</f>
        <v/>
      </c>
      <c r="BA538" s="93" t="str">
        <f>DataEntry!J538</f>
        <v/>
      </c>
      <c r="BB538" s="92" t="str">
        <f>DataEntry!K538</f>
        <v/>
      </c>
      <c r="BC538" s="93" t="str">
        <f>DataEntry!L538</f>
        <v/>
      </c>
      <c r="BD538" s="92" t="str">
        <f>DataEntry!M538</f>
        <v/>
      </c>
      <c r="BE538" s="93" t="str">
        <f>DataEntry!N538</f>
        <v/>
      </c>
      <c r="BF538" s="77" t="str">
        <f t="shared" si="896"/>
        <v/>
      </c>
      <c r="BG538" s="77" t="str">
        <f t="shared" si="897"/>
        <v/>
      </c>
      <c r="BH538" s="77" t="str">
        <f t="shared" si="898"/>
        <v/>
      </c>
      <c r="BI538" s="83">
        <f t="shared" si="899"/>
        <v>0</v>
      </c>
      <c r="BJ538" s="83">
        <f t="shared" si="900"/>
        <v>0</v>
      </c>
      <c r="BK538" s="83">
        <f t="shared" si="901"/>
        <v>0</v>
      </c>
      <c r="BL538" s="84" t="str">
        <f t="shared" si="834"/>
        <v/>
      </c>
      <c r="BM538" s="84" t="str">
        <f t="shared" si="835"/>
        <v/>
      </c>
      <c r="BN538" s="85" t="str">
        <f t="shared" si="902"/>
        <v/>
      </c>
      <c r="BO538" s="84" t="str">
        <f t="shared" si="836"/>
        <v/>
      </c>
      <c r="BP538" s="84" t="str">
        <f t="shared" si="837"/>
        <v/>
      </c>
      <c r="BQ538" s="84" t="str">
        <f t="shared" si="838"/>
        <v/>
      </c>
      <c r="BR538" s="84" t="str">
        <f t="shared" si="903"/>
        <v/>
      </c>
      <c r="BS538" s="84" t="str">
        <f t="shared" si="903"/>
        <v/>
      </c>
      <c r="BT538" s="84" t="str">
        <f t="shared" si="903"/>
        <v/>
      </c>
      <c r="BU538" s="86" t="str">
        <f t="shared" si="904"/>
        <v/>
      </c>
      <c r="BV538" s="86" t="str">
        <f t="shared" si="904"/>
        <v/>
      </c>
      <c r="BW538" s="86" t="str">
        <f t="shared" si="904"/>
        <v/>
      </c>
      <c r="BX538" s="86" t="str">
        <f t="shared" si="905"/>
        <v/>
      </c>
      <c r="BY538" s="86" t="str">
        <f t="shared" si="905"/>
        <v/>
      </c>
      <c r="BZ538" s="86" t="str">
        <f t="shared" si="905"/>
        <v/>
      </c>
      <c r="CA538" s="83">
        <f>IF(AND(DataEntry!B538&gt;=ExFrom,DataEntry!B538&lt;=ExTo),0,IF(AR538&lt;DS538,0,DB538))</f>
        <v>0</v>
      </c>
      <c r="CB538" s="83">
        <f>IF(AND(DataEntry!B538&gt;=ExFrom,DataEntry!B538&lt;=ExTo),0,IF(AT538&lt;DT538,0,DC538))</f>
        <v>0</v>
      </c>
      <c r="CC538" s="14" t="str">
        <f t="shared" si="906"/>
        <v/>
      </c>
      <c r="CD538" s="72" t="str">
        <f t="shared" si="839"/>
        <v/>
      </c>
      <c r="CE538" s="87" t="str">
        <f t="shared" si="907"/>
        <v/>
      </c>
      <c r="CF538" s="88">
        <f t="shared" si="908"/>
        <v>0</v>
      </c>
      <c r="CG538" s="88">
        <f t="shared" si="909"/>
        <v>0</v>
      </c>
      <c r="CH538" s="87" t="str">
        <f t="shared" si="910"/>
        <v/>
      </c>
      <c r="CI538" s="89">
        <f t="shared" si="840"/>
        <v>1</v>
      </c>
      <c r="CJ538" s="89">
        <f t="shared" si="841"/>
        <v>1</v>
      </c>
      <c r="CK538" s="157">
        <f t="shared" si="842"/>
        <v>0</v>
      </c>
      <c r="CL538" s="90">
        <f t="shared" si="843"/>
        <v>0</v>
      </c>
      <c r="CM538" s="157">
        <f t="shared" si="844"/>
        <v>0</v>
      </c>
      <c r="CN538" s="90">
        <f t="shared" si="845"/>
        <v>0</v>
      </c>
      <c r="CO538" s="157">
        <f t="shared" si="846"/>
        <v>0</v>
      </c>
      <c r="CP538" s="90">
        <f t="shared" si="847"/>
        <v>0</v>
      </c>
      <c r="CQ538" s="157">
        <f t="shared" si="848"/>
        <v>0</v>
      </c>
      <c r="CR538" s="90">
        <f t="shared" si="849"/>
        <v>0</v>
      </c>
      <c r="CS538" s="157">
        <f t="shared" si="850"/>
        <v>0</v>
      </c>
      <c r="CT538" s="90">
        <f t="shared" si="851"/>
        <v>0</v>
      </c>
      <c r="CU538" s="157">
        <f t="shared" si="852"/>
        <v>0</v>
      </c>
      <c r="CV538" s="90">
        <f t="shared" si="853"/>
        <v>0</v>
      </c>
      <c r="CW538" s="157">
        <f t="shared" si="854"/>
        <v>0</v>
      </c>
      <c r="CX538" s="90">
        <f t="shared" si="855"/>
        <v>0</v>
      </c>
      <c r="CY538" s="157">
        <f t="shared" si="856"/>
        <v>0</v>
      </c>
      <c r="CZ538" s="90">
        <f t="shared" si="857"/>
        <v>0</v>
      </c>
      <c r="DA538" s="94" t="str">
        <f>DataEntry!B538</f>
        <v/>
      </c>
      <c r="DB538" s="83">
        <f t="shared" si="858"/>
        <v>0</v>
      </c>
      <c r="DC538" s="83">
        <f t="shared" si="859"/>
        <v>0</v>
      </c>
      <c r="DD538" s="145" t="str">
        <f t="shared" si="911"/>
        <v/>
      </c>
      <c r="DE538" s="145" t="str">
        <f t="shared" si="912"/>
        <v/>
      </c>
      <c r="DF538" s="145" t="str">
        <f t="shared" si="913"/>
        <v/>
      </c>
      <c r="DG538" s="145" t="str">
        <f t="shared" si="914"/>
        <v/>
      </c>
      <c r="DH538" s="145" t="str">
        <f t="shared" si="915"/>
        <v/>
      </c>
      <c r="DI538" s="145" t="str">
        <f t="shared" si="916"/>
        <v/>
      </c>
      <c r="DJ538" s="83">
        <f t="shared" si="917"/>
        <v>0</v>
      </c>
      <c r="DK538" s="83">
        <f t="shared" si="918"/>
        <v>0</v>
      </c>
      <c r="DL538" s="84" t="str">
        <f t="shared" si="919"/>
        <v/>
      </c>
      <c r="DM538" s="14" t="str">
        <f t="shared" si="920"/>
        <v/>
      </c>
      <c r="DN538" s="87">
        <f>IFERROR(DO538*(1-DCFactor)+Results!DP538*DCFactor,"")</f>
        <v>0.2762705882352941</v>
      </c>
      <c r="DO538" s="87">
        <f>(DFactor*Rounds*Number/2+SUM(BV$3:BV526))/(Rounds*Number/2+COUNT(BV$3:BV526))</f>
        <v>0.2656470588235294</v>
      </c>
      <c r="DP538" s="87">
        <f t="shared" si="860"/>
        <v>0.29599999999999999</v>
      </c>
      <c r="DQ538" s="84">
        <f t="shared" si="861"/>
        <v>0</v>
      </c>
      <c r="DR538" s="84">
        <f t="shared" si="862"/>
        <v>0</v>
      </c>
      <c r="DS538" s="87">
        <f t="shared" si="863"/>
        <v>0.33666666666666667</v>
      </c>
      <c r="DT538" s="87">
        <f t="shared" si="864"/>
        <v>0.33666666666666667</v>
      </c>
      <c r="DU538" s="87" t="str">
        <f t="shared" si="865"/>
        <v/>
      </c>
      <c r="DV538" s="86" t="str">
        <f t="shared" si="921"/>
        <v/>
      </c>
      <c r="DW538" s="86" t="str">
        <f t="shared" si="922"/>
        <v/>
      </c>
    </row>
    <row r="539" spans="1:127" x14ac:dyDescent="0.25">
      <c r="A539" s="69">
        <v>537</v>
      </c>
      <c r="B539" s="70" t="str">
        <f>DataEntry!C539</f>
        <v/>
      </c>
      <c r="C539" s="71">
        <f>COUNTIF(D$2:D539,D539)+COUNTIF(G$2:G539,D539)</f>
        <v>462</v>
      </c>
      <c r="D539" s="72" t="str">
        <f t="shared" si="823"/>
        <v/>
      </c>
      <c r="E539" s="70" t="str">
        <f>DataEntry!E539</f>
        <v/>
      </c>
      <c r="F539" s="71">
        <f>COUNTIF(D$2:D539,G539)+COUNTIF(G$2:G539,G539)</f>
        <v>462</v>
      </c>
      <c r="G539" s="72" t="str">
        <f t="shared" si="824"/>
        <v/>
      </c>
      <c r="H539" s="73" t="str">
        <f>DataEntry!G539</f>
        <v/>
      </c>
      <c r="I539" s="73" t="str">
        <f>DataEntry!H539</f>
        <v/>
      </c>
      <c r="J539" s="158" t="str">
        <f t="shared" si="822"/>
        <v/>
      </c>
      <c r="K539" s="156">
        <f t="shared" si="825"/>
        <v>0</v>
      </c>
      <c r="L539" s="224" t="str">
        <f t="shared" si="826"/>
        <v/>
      </c>
      <c r="M539" s="224" t="str">
        <f t="shared" si="827"/>
        <v/>
      </c>
      <c r="N539" s="236" t="str">
        <f t="shared" si="866"/>
        <v/>
      </c>
      <c r="O539" s="22" t="str">
        <f t="shared" si="867"/>
        <v>TG462</v>
      </c>
      <c r="P539" s="248" t="str">
        <f t="shared" si="828"/>
        <v/>
      </c>
      <c r="Q539" s="22" t="str">
        <f t="shared" si="868"/>
        <v>TG462</v>
      </c>
      <c r="R539" s="248" t="str">
        <f t="shared" si="829"/>
        <v/>
      </c>
      <c r="S539" s="74">
        <f t="shared" si="869"/>
        <v>0</v>
      </c>
      <c r="T539" s="75">
        <f t="shared" si="870"/>
        <v>0</v>
      </c>
      <c r="U539" s="76">
        <f t="shared" si="871"/>
        <v>0</v>
      </c>
      <c r="V539" s="74">
        <f t="shared" si="872"/>
        <v>0</v>
      </c>
      <c r="W539" s="75">
        <f t="shared" si="873"/>
        <v>0</v>
      </c>
      <c r="X539" s="76">
        <f t="shared" si="874"/>
        <v>0</v>
      </c>
      <c r="Y539" s="74">
        <f t="shared" si="875"/>
        <v>0</v>
      </c>
      <c r="Z539" s="75">
        <f t="shared" si="876"/>
        <v>0</v>
      </c>
      <c r="AA539" s="76">
        <f t="shared" si="877"/>
        <v>0</v>
      </c>
      <c r="AB539" s="74">
        <f t="shared" si="878"/>
        <v>0</v>
      </c>
      <c r="AC539" s="75">
        <f t="shared" si="879"/>
        <v>0</v>
      </c>
      <c r="AD539" s="76">
        <f t="shared" si="880"/>
        <v>0</v>
      </c>
      <c r="AE539" s="74">
        <f t="shared" si="881"/>
        <v>0</v>
      </c>
      <c r="AF539" s="75">
        <f t="shared" si="882"/>
        <v>0</v>
      </c>
      <c r="AG539" s="76">
        <f t="shared" si="883"/>
        <v>0</v>
      </c>
      <c r="AH539" s="74">
        <f t="shared" si="884"/>
        <v>0</v>
      </c>
      <c r="AI539" s="75">
        <f t="shared" si="885"/>
        <v>0</v>
      </c>
      <c r="AJ539" s="76">
        <f t="shared" si="886"/>
        <v>0</v>
      </c>
      <c r="AK539" s="74">
        <f t="shared" si="887"/>
        <v>0</v>
      </c>
      <c r="AL539" s="75">
        <f t="shared" si="888"/>
        <v>0</v>
      </c>
      <c r="AM539" s="76">
        <f t="shared" si="889"/>
        <v>0</v>
      </c>
      <c r="AN539" s="74">
        <f t="shared" si="890"/>
        <v>0</v>
      </c>
      <c r="AO539" s="75">
        <f t="shared" si="891"/>
        <v>0</v>
      </c>
      <c r="AP539" s="76">
        <f t="shared" si="892"/>
        <v>0</v>
      </c>
      <c r="AQ539" s="77" t="str">
        <f t="shared" si="830"/>
        <v/>
      </c>
      <c r="AR539" s="77" t="str">
        <f t="shared" si="893"/>
        <v/>
      </c>
      <c r="AS539" s="78" t="str">
        <f t="shared" si="894"/>
        <v/>
      </c>
      <c r="AT539" s="77" t="str">
        <f t="shared" si="895"/>
        <v/>
      </c>
      <c r="AU539" s="79">
        <f t="shared" si="923"/>
        <v>0.1</v>
      </c>
      <c r="AV539" s="139">
        <f>DataEntry!P539</f>
        <v>0</v>
      </c>
      <c r="AW539" s="80" t="str">
        <f t="shared" si="831"/>
        <v/>
      </c>
      <c r="AX539" s="80" t="str">
        <f t="shared" si="832"/>
        <v/>
      </c>
      <c r="AY539" s="80" t="str">
        <f t="shared" si="833"/>
        <v/>
      </c>
      <c r="AZ539" s="92" t="str">
        <f>DataEntry!I539</f>
        <v/>
      </c>
      <c r="BA539" s="93" t="str">
        <f>DataEntry!J539</f>
        <v/>
      </c>
      <c r="BB539" s="92" t="str">
        <f>DataEntry!K539</f>
        <v/>
      </c>
      <c r="BC539" s="93" t="str">
        <f>DataEntry!L539</f>
        <v/>
      </c>
      <c r="BD539" s="92" t="str">
        <f>DataEntry!M539</f>
        <v/>
      </c>
      <c r="BE539" s="93" t="str">
        <f>DataEntry!N539</f>
        <v/>
      </c>
      <c r="BF539" s="77" t="str">
        <f t="shared" si="896"/>
        <v/>
      </c>
      <c r="BG539" s="77" t="str">
        <f t="shared" si="897"/>
        <v/>
      </c>
      <c r="BH539" s="77" t="str">
        <f t="shared" si="898"/>
        <v/>
      </c>
      <c r="BI539" s="83">
        <f t="shared" si="899"/>
        <v>0</v>
      </c>
      <c r="BJ539" s="83">
        <f t="shared" si="900"/>
        <v>0</v>
      </c>
      <c r="BK539" s="83">
        <f t="shared" si="901"/>
        <v>0</v>
      </c>
      <c r="BL539" s="84" t="str">
        <f t="shared" si="834"/>
        <v/>
      </c>
      <c r="BM539" s="84" t="str">
        <f t="shared" si="835"/>
        <v/>
      </c>
      <c r="BN539" s="85" t="str">
        <f t="shared" si="902"/>
        <v/>
      </c>
      <c r="BO539" s="84" t="str">
        <f t="shared" si="836"/>
        <v/>
      </c>
      <c r="BP539" s="84" t="str">
        <f t="shared" si="837"/>
        <v/>
      </c>
      <c r="BQ539" s="84" t="str">
        <f t="shared" si="838"/>
        <v/>
      </c>
      <c r="BR539" s="84" t="str">
        <f t="shared" si="903"/>
        <v/>
      </c>
      <c r="BS539" s="84" t="str">
        <f t="shared" si="903"/>
        <v/>
      </c>
      <c r="BT539" s="84" t="str">
        <f t="shared" si="903"/>
        <v/>
      </c>
      <c r="BU539" s="86" t="str">
        <f t="shared" si="904"/>
        <v/>
      </c>
      <c r="BV539" s="86" t="str">
        <f t="shared" si="904"/>
        <v/>
      </c>
      <c r="BW539" s="86" t="str">
        <f t="shared" si="904"/>
        <v/>
      </c>
      <c r="BX539" s="86" t="str">
        <f t="shared" si="905"/>
        <v/>
      </c>
      <c r="BY539" s="86" t="str">
        <f t="shared" si="905"/>
        <v/>
      </c>
      <c r="BZ539" s="86" t="str">
        <f t="shared" si="905"/>
        <v/>
      </c>
      <c r="CA539" s="83">
        <f>IF(AND(DataEntry!B539&gt;=ExFrom,DataEntry!B539&lt;=ExTo),0,IF(AR539&lt;DS539,0,DB539))</f>
        <v>0</v>
      </c>
      <c r="CB539" s="83">
        <f>IF(AND(DataEntry!B539&gt;=ExFrom,DataEntry!B539&lt;=ExTo),0,IF(AT539&lt;DT539,0,DC539))</f>
        <v>0</v>
      </c>
      <c r="CC539" s="14" t="str">
        <f t="shared" si="906"/>
        <v/>
      </c>
      <c r="CD539" s="72" t="str">
        <f t="shared" si="839"/>
        <v/>
      </c>
      <c r="CE539" s="87" t="str">
        <f t="shared" si="907"/>
        <v/>
      </c>
      <c r="CF539" s="88">
        <f t="shared" si="908"/>
        <v>0</v>
      </c>
      <c r="CG539" s="88">
        <f t="shared" si="909"/>
        <v>0</v>
      </c>
      <c r="CH539" s="87" t="str">
        <f t="shared" si="910"/>
        <v/>
      </c>
      <c r="CI539" s="89">
        <f t="shared" si="840"/>
        <v>1</v>
      </c>
      <c r="CJ539" s="89">
        <f t="shared" si="841"/>
        <v>1</v>
      </c>
      <c r="CK539" s="157">
        <f t="shared" si="842"/>
        <v>0</v>
      </c>
      <c r="CL539" s="90">
        <f t="shared" si="843"/>
        <v>0</v>
      </c>
      <c r="CM539" s="157">
        <f t="shared" si="844"/>
        <v>0</v>
      </c>
      <c r="CN539" s="90">
        <f t="shared" si="845"/>
        <v>0</v>
      </c>
      <c r="CO539" s="157">
        <f t="shared" si="846"/>
        <v>0</v>
      </c>
      <c r="CP539" s="90">
        <f t="shared" si="847"/>
        <v>0</v>
      </c>
      <c r="CQ539" s="157">
        <f t="shared" si="848"/>
        <v>0</v>
      </c>
      <c r="CR539" s="90">
        <f t="shared" si="849"/>
        <v>0</v>
      </c>
      <c r="CS539" s="157">
        <f t="shared" si="850"/>
        <v>0</v>
      </c>
      <c r="CT539" s="90">
        <f t="shared" si="851"/>
        <v>0</v>
      </c>
      <c r="CU539" s="157">
        <f t="shared" si="852"/>
        <v>0</v>
      </c>
      <c r="CV539" s="90">
        <f t="shared" si="853"/>
        <v>0</v>
      </c>
      <c r="CW539" s="157">
        <f t="shared" si="854"/>
        <v>0</v>
      </c>
      <c r="CX539" s="90">
        <f t="shared" si="855"/>
        <v>0</v>
      </c>
      <c r="CY539" s="157">
        <f t="shared" si="856"/>
        <v>0</v>
      </c>
      <c r="CZ539" s="90">
        <f t="shared" si="857"/>
        <v>0</v>
      </c>
      <c r="DA539" s="94" t="str">
        <f>DataEntry!B539</f>
        <v/>
      </c>
      <c r="DB539" s="83">
        <f t="shared" si="858"/>
        <v>0</v>
      </c>
      <c r="DC539" s="83">
        <f t="shared" si="859"/>
        <v>0</v>
      </c>
      <c r="DD539" s="145" t="str">
        <f t="shared" si="911"/>
        <v/>
      </c>
      <c r="DE539" s="145" t="str">
        <f t="shared" si="912"/>
        <v/>
      </c>
      <c r="DF539" s="145" t="str">
        <f t="shared" si="913"/>
        <v/>
      </c>
      <c r="DG539" s="145" t="str">
        <f t="shared" si="914"/>
        <v/>
      </c>
      <c r="DH539" s="145" t="str">
        <f t="shared" si="915"/>
        <v/>
      </c>
      <c r="DI539" s="145" t="str">
        <f t="shared" si="916"/>
        <v/>
      </c>
      <c r="DJ539" s="83">
        <f t="shared" si="917"/>
        <v>0</v>
      </c>
      <c r="DK539" s="83">
        <f t="shared" si="918"/>
        <v>0</v>
      </c>
      <c r="DL539" s="84" t="str">
        <f t="shared" si="919"/>
        <v/>
      </c>
      <c r="DM539" s="14" t="str">
        <f t="shared" si="920"/>
        <v/>
      </c>
      <c r="DN539" s="87">
        <f>IFERROR(DO539*(1-DCFactor)+Results!DP539*DCFactor,"")</f>
        <v>0.2762705882352941</v>
      </c>
      <c r="DO539" s="87">
        <f>(DFactor*Rounds*Number/2+SUM(BV$3:BV527))/(Rounds*Number/2+COUNT(BV$3:BV527))</f>
        <v>0.2656470588235294</v>
      </c>
      <c r="DP539" s="87">
        <f t="shared" si="860"/>
        <v>0.29599999999999999</v>
      </c>
      <c r="DQ539" s="84">
        <f t="shared" si="861"/>
        <v>0</v>
      </c>
      <c r="DR539" s="84">
        <f t="shared" si="862"/>
        <v>0</v>
      </c>
      <c r="DS539" s="87">
        <f t="shared" si="863"/>
        <v>0.33666666666666667</v>
      </c>
      <c r="DT539" s="87">
        <f t="shared" si="864"/>
        <v>0.33666666666666667</v>
      </c>
      <c r="DU539" s="87" t="str">
        <f t="shared" si="865"/>
        <v/>
      </c>
      <c r="DV539" s="86" t="str">
        <f t="shared" si="921"/>
        <v/>
      </c>
      <c r="DW539" s="86" t="str">
        <f t="shared" si="922"/>
        <v/>
      </c>
    </row>
    <row r="540" spans="1:127" x14ac:dyDescent="0.25">
      <c r="A540" s="69">
        <v>538</v>
      </c>
      <c r="B540" s="70" t="str">
        <f>DataEntry!C540</f>
        <v/>
      </c>
      <c r="C540" s="71">
        <f>COUNTIF(D$2:D540,D540)+COUNTIF(G$2:G540,D540)</f>
        <v>464</v>
      </c>
      <c r="D540" s="72" t="str">
        <f t="shared" si="823"/>
        <v/>
      </c>
      <c r="E540" s="70" t="str">
        <f>DataEntry!E540</f>
        <v/>
      </c>
      <c r="F540" s="71">
        <f>COUNTIF(D$2:D540,G540)+COUNTIF(G$2:G540,G540)</f>
        <v>464</v>
      </c>
      <c r="G540" s="72" t="str">
        <f t="shared" si="824"/>
        <v/>
      </c>
      <c r="H540" s="73" t="str">
        <f>DataEntry!G540</f>
        <v/>
      </c>
      <c r="I540" s="73" t="str">
        <f>DataEntry!H540</f>
        <v/>
      </c>
      <c r="J540" s="158" t="str">
        <f t="shared" si="822"/>
        <v/>
      </c>
      <c r="K540" s="156">
        <f t="shared" si="825"/>
        <v>0</v>
      </c>
      <c r="L540" s="224" t="str">
        <f t="shared" si="826"/>
        <v/>
      </c>
      <c r="M540" s="224" t="str">
        <f t="shared" si="827"/>
        <v/>
      </c>
      <c r="N540" s="236" t="str">
        <f t="shared" si="866"/>
        <v/>
      </c>
      <c r="O540" s="22" t="str">
        <f t="shared" si="867"/>
        <v>TG464</v>
      </c>
      <c r="P540" s="248" t="str">
        <f t="shared" si="828"/>
        <v/>
      </c>
      <c r="Q540" s="22" t="str">
        <f t="shared" si="868"/>
        <v>TG464</v>
      </c>
      <c r="R540" s="248" t="str">
        <f t="shared" si="829"/>
        <v/>
      </c>
      <c r="S540" s="74">
        <f t="shared" si="869"/>
        <v>0</v>
      </c>
      <c r="T540" s="75">
        <f t="shared" si="870"/>
        <v>0</v>
      </c>
      <c r="U540" s="76">
        <f t="shared" si="871"/>
        <v>0</v>
      </c>
      <c r="V540" s="74">
        <f t="shared" si="872"/>
        <v>0</v>
      </c>
      <c r="W540" s="75">
        <f t="shared" si="873"/>
        <v>0</v>
      </c>
      <c r="X540" s="76">
        <f t="shared" si="874"/>
        <v>0</v>
      </c>
      <c r="Y540" s="74">
        <f t="shared" si="875"/>
        <v>0</v>
      </c>
      <c r="Z540" s="75">
        <f t="shared" si="876"/>
        <v>0</v>
      </c>
      <c r="AA540" s="76">
        <f t="shared" si="877"/>
        <v>0</v>
      </c>
      <c r="AB540" s="74">
        <f t="shared" si="878"/>
        <v>0</v>
      </c>
      <c r="AC540" s="75">
        <f t="shared" si="879"/>
        <v>0</v>
      </c>
      <c r="AD540" s="76">
        <f t="shared" si="880"/>
        <v>0</v>
      </c>
      <c r="AE540" s="74">
        <f t="shared" si="881"/>
        <v>0</v>
      </c>
      <c r="AF540" s="75">
        <f t="shared" si="882"/>
        <v>0</v>
      </c>
      <c r="AG540" s="76">
        <f t="shared" si="883"/>
        <v>0</v>
      </c>
      <c r="AH540" s="74">
        <f t="shared" si="884"/>
        <v>0</v>
      </c>
      <c r="AI540" s="75">
        <f t="shared" si="885"/>
        <v>0</v>
      </c>
      <c r="AJ540" s="76">
        <f t="shared" si="886"/>
        <v>0</v>
      </c>
      <c r="AK540" s="74">
        <f t="shared" si="887"/>
        <v>0</v>
      </c>
      <c r="AL540" s="75">
        <f t="shared" si="888"/>
        <v>0</v>
      </c>
      <c r="AM540" s="76">
        <f t="shared" si="889"/>
        <v>0</v>
      </c>
      <c r="AN540" s="74">
        <f t="shared" si="890"/>
        <v>0</v>
      </c>
      <c r="AO540" s="75">
        <f t="shared" si="891"/>
        <v>0</v>
      </c>
      <c r="AP540" s="76">
        <f t="shared" si="892"/>
        <v>0</v>
      </c>
      <c r="AQ540" s="77" t="str">
        <f t="shared" si="830"/>
        <v/>
      </c>
      <c r="AR540" s="77" t="str">
        <f t="shared" si="893"/>
        <v/>
      </c>
      <c r="AS540" s="78" t="str">
        <f t="shared" si="894"/>
        <v/>
      </c>
      <c r="AT540" s="77" t="str">
        <f t="shared" si="895"/>
        <v/>
      </c>
      <c r="AU540" s="79">
        <f t="shared" si="923"/>
        <v>0.1</v>
      </c>
      <c r="AV540" s="139">
        <f>DataEntry!P540</f>
        <v>0</v>
      </c>
      <c r="AW540" s="80" t="str">
        <f t="shared" si="831"/>
        <v/>
      </c>
      <c r="AX540" s="80" t="str">
        <f t="shared" si="832"/>
        <v/>
      </c>
      <c r="AY540" s="80" t="str">
        <f t="shared" si="833"/>
        <v/>
      </c>
      <c r="AZ540" s="92" t="str">
        <f>DataEntry!I540</f>
        <v/>
      </c>
      <c r="BA540" s="93" t="str">
        <f>DataEntry!J540</f>
        <v/>
      </c>
      <c r="BB540" s="92" t="str">
        <f>DataEntry!K540</f>
        <v/>
      </c>
      <c r="BC540" s="93" t="str">
        <f>DataEntry!L540</f>
        <v/>
      </c>
      <c r="BD540" s="92" t="str">
        <f>DataEntry!M540</f>
        <v/>
      </c>
      <c r="BE540" s="93" t="str">
        <f>DataEntry!N540</f>
        <v/>
      </c>
      <c r="BF540" s="77" t="str">
        <f t="shared" si="896"/>
        <v/>
      </c>
      <c r="BG540" s="77" t="str">
        <f t="shared" si="897"/>
        <v/>
      </c>
      <c r="BH540" s="77" t="str">
        <f t="shared" si="898"/>
        <v/>
      </c>
      <c r="BI540" s="83">
        <f t="shared" si="899"/>
        <v>0</v>
      </c>
      <c r="BJ540" s="83">
        <f t="shared" si="900"/>
        <v>0</v>
      </c>
      <c r="BK540" s="83">
        <f t="shared" si="901"/>
        <v>0</v>
      </c>
      <c r="BL540" s="84" t="str">
        <f t="shared" si="834"/>
        <v/>
      </c>
      <c r="BM540" s="84" t="str">
        <f t="shared" si="835"/>
        <v/>
      </c>
      <c r="BN540" s="85" t="str">
        <f t="shared" si="902"/>
        <v/>
      </c>
      <c r="BO540" s="84" t="str">
        <f t="shared" si="836"/>
        <v/>
      </c>
      <c r="BP540" s="84" t="str">
        <f t="shared" si="837"/>
        <v/>
      </c>
      <c r="BQ540" s="84" t="str">
        <f t="shared" si="838"/>
        <v/>
      </c>
      <c r="BR540" s="84" t="str">
        <f t="shared" si="903"/>
        <v/>
      </c>
      <c r="BS540" s="84" t="str">
        <f t="shared" si="903"/>
        <v/>
      </c>
      <c r="BT540" s="84" t="str">
        <f t="shared" si="903"/>
        <v/>
      </c>
      <c r="BU540" s="86" t="str">
        <f t="shared" si="904"/>
        <v/>
      </c>
      <c r="BV540" s="86" t="str">
        <f t="shared" si="904"/>
        <v/>
      </c>
      <c r="BW540" s="86" t="str">
        <f t="shared" si="904"/>
        <v/>
      </c>
      <c r="BX540" s="86" t="str">
        <f t="shared" si="905"/>
        <v/>
      </c>
      <c r="BY540" s="86" t="str">
        <f t="shared" si="905"/>
        <v/>
      </c>
      <c r="BZ540" s="86" t="str">
        <f t="shared" si="905"/>
        <v/>
      </c>
      <c r="CA540" s="83">
        <f>IF(AND(DataEntry!B540&gt;=ExFrom,DataEntry!B540&lt;=ExTo),0,IF(AR540&lt;DS540,0,DB540))</f>
        <v>0</v>
      </c>
      <c r="CB540" s="83">
        <f>IF(AND(DataEntry!B540&gt;=ExFrom,DataEntry!B540&lt;=ExTo),0,IF(AT540&lt;DT540,0,DC540))</f>
        <v>0</v>
      </c>
      <c r="CC540" s="14" t="str">
        <f t="shared" si="906"/>
        <v/>
      </c>
      <c r="CD540" s="72" t="str">
        <f t="shared" si="839"/>
        <v/>
      </c>
      <c r="CE540" s="87" t="str">
        <f t="shared" si="907"/>
        <v/>
      </c>
      <c r="CF540" s="88">
        <f t="shared" si="908"/>
        <v>0</v>
      </c>
      <c r="CG540" s="88">
        <f t="shared" si="909"/>
        <v>0</v>
      </c>
      <c r="CH540" s="87" t="str">
        <f t="shared" si="910"/>
        <v/>
      </c>
      <c r="CI540" s="89">
        <f t="shared" si="840"/>
        <v>1</v>
      </c>
      <c r="CJ540" s="89">
        <f t="shared" si="841"/>
        <v>1</v>
      </c>
      <c r="CK540" s="157">
        <f t="shared" si="842"/>
        <v>0</v>
      </c>
      <c r="CL540" s="90">
        <f t="shared" si="843"/>
        <v>0</v>
      </c>
      <c r="CM540" s="157">
        <f t="shared" si="844"/>
        <v>0</v>
      </c>
      <c r="CN540" s="90">
        <f t="shared" si="845"/>
        <v>0</v>
      </c>
      <c r="CO540" s="157">
        <f t="shared" si="846"/>
        <v>0</v>
      </c>
      <c r="CP540" s="90">
        <f t="shared" si="847"/>
        <v>0</v>
      </c>
      <c r="CQ540" s="157">
        <f t="shared" si="848"/>
        <v>0</v>
      </c>
      <c r="CR540" s="90">
        <f t="shared" si="849"/>
        <v>0</v>
      </c>
      <c r="CS540" s="157">
        <f t="shared" si="850"/>
        <v>0</v>
      </c>
      <c r="CT540" s="90">
        <f t="shared" si="851"/>
        <v>0</v>
      </c>
      <c r="CU540" s="157">
        <f t="shared" si="852"/>
        <v>0</v>
      </c>
      <c r="CV540" s="90">
        <f t="shared" si="853"/>
        <v>0</v>
      </c>
      <c r="CW540" s="157">
        <f t="shared" si="854"/>
        <v>0</v>
      </c>
      <c r="CX540" s="90">
        <f t="shared" si="855"/>
        <v>0</v>
      </c>
      <c r="CY540" s="157">
        <f t="shared" si="856"/>
        <v>0</v>
      </c>
      <c r="CZ540" s="90">
        <f t="shared" si="857"/>
        <v>0</v>
      </c>
      <c r="DA540" s="94" t="str">
        <f>DataEntry!B540</f>
        <v/>
      </c>
      <c r="DB540" s="83">
        <f t="shared" si="858"/>
        <v>0</v>
      </c>
      <c r="DC540" s="83">
        <f t="shared" si="859"/>
        <v>0</v>
      </c>
      <c r="DD540" s="145" t="str">
        <f t="shared" si="911"/>
        <v/>
      </c>
      <c r="DE540" s="145" t="str">
        <f t="shared" si="912"/>
        <v/>
      </c>
      <c r="DF540" s="145" t="str">
        <f t="shared" si="913"/>
        <v/>
      </c>
      <c r="DG540" s="145" t="str">
        <f t="shared" si="914"/>
        <v/>
      </c>
      <c r="DH540" s="145" t="str">
        <f t="shared" si="915"/>
        <v/>
      </c>
      <c r="DI540" s="145" t="str">
        <f t="shared" si="916"/>
        <v/>
      </c>
      <c r="DJ540" s="83">
        <f t="shared" si="917"/>
        <v>0</v>
      </c>
      <c r="DK540" s="83">
        <f t="shared" si="918"/>
        <v>0</v>
      </c>
      <c r="DL540" s="84" t="str">
        <f t="shared" si="919"/>
        <v/>
      </c>
      <c r="DM540" s="14" t="str">
        <f t="shared" si="920"/>
        <v/>
      </c>
      <c r="DN540" s="87">
        <f>IFERROR(DO540*(1-DCFactor)+Results!DP540*DCFactor,"")</f>
        <v>0.2762705882352941</v>
      </c>
      <c r="DO540" s="87">
        <f>(DFactor*Rounds*Number/2+SUM(BV$3:BV528))/(Rounds*Number/2+COUNT(BV$3:BV528))</f>
        <v>0.2656470588235294</v>
      </c>
      <c r="DP540" s="87">
        <f t="shared" si="860"/>
        <v>0.29599999999999999</v>
      </c>
      <c r="DQ540" s="84">
        <f t="shared" si="861"/>
        <v>0</v>
      </c>
      <c r="DR540" s="84">
        <f t="shared" si="862"/>
        <v>0</v>
      </c>
      <c r="DS540" s="87">
        <f t="shared" si="863"/>
        <v>0.33666666666666667</v>
      </c>
      <c r="DT540" s="87">
        <f t="shared" si="864"/>
        <v>0.33666666666666667</v>
      </c>
      <c r="DU540" s="87" t="str">
        <f t="shared" si="865"/>
        <v/>
      </c>
      <c r="DV540" s="86" t="str">
        <f t="shared" si="921"/>
        <v/>
      </c>
      <c r="DW540" s="86" t="str">
        <f t="shared" si="922"/>
        <v/>
      </c>
    </row>
    <row r="541" spans="1:127" x14ac:dyDescent="0.25">
      <c r="A541" s="69">
        <v>539</v>
      </c>
      <c r="B541" s="70" t="str">
        <f>DataEntry!C541</f>
        <v/>
      </c>
      <c r="C541" s="71">
        <f>COUNTIF(D$2:D541,D541)+COUNTIF(G$2:G541,D541)</f>
        <v>466</v>
      </c>
      <c r="D541" s="72" t="str">
        <f t="shared" si="823"/>
        <v/>
      </c>
      <c r="E541" s="70" t="str">
        <f>DataEntry!E541</f>
        <v/>
      </c>
      <c r="F541" s="71">
        <f>COUNTIF(D$2:D541,G541)+COUNTIF(G$2:G541,G541)</f>
        <v>466</v>
      </c>
      <c r="G541" s="72" t="str">
        <f t="shared" si="824"/>
        <v/>
      </c>
      <c r="H541" s="73" t="str">
        <f>DataEntry!G541</f>
        <v/>
      </c>
      <c r="I541" s="73" t="str">
        <f>DataEntry!H541</f>
        <v/>
      </c>
      <c r="J541" s="158" t="str">
        <f t="shared" si="822"/>
        <v/>
      </c>
      <c r="K541" s="156">
        <f t="shared" si="825"/>
        <v>0</v>
      </c>
      <c r="L541" s="224" t="str">
        <f t="shared" si="826"/>
        <v/>
      </c>
      <c r="M541" s="224" t="str">
        <f t="shared" si="827"/>
        <v/>
      </c>
      <c r="N541" s="236" t="str">
        <f t="shared" si="866"/>
        <v/>
      </c>
      <c r="O541" s="22" t="str">
        <f t="shared" si="867"/>
        <v>TG466</v>
      </c>
      <c r="P541" s="248" t="str">
        <f t="shared" si="828"/>
        <v/>
      </c>
      <c r="Q541" s="22" t="str">
        <f t="shared" si="868"/>
        <v>TG466</v>
      </c>
      <c r="R541" s="248" t="str">
        <f t="shared" si="829"/>
        <v/>
      </c>
      <c r="S541" s="74">
        <f t="shared" si="869"/>
        <v>0</v>
      </c>
      <c r="T541" s="75">
        <f t="shared" si="870"/>
        <v>0</v>
      </c>
      <c r="U541" s="76">
        <f t="shared" si="871"/>
        <v>0</v>
      </c>
      <c r="V541" s="74">
        <f t="shared" si="872"/>
        <v>0</v>
      </c>
      <c r="W541" s="75">
        <f t="shared" si="873"/>
        <v>0</v>
      </c>
      <c r="X541" s="76">
        <f t="shared" si="874"/>
        <v>0</v>
      </c>
      <c r="Y541" s="74">
        <f t="shared" si="875"/>
        <v>0</v>
      </c>
      <c r="Z541" s="75">
        <f t="shared" si="876"/>
        <v>0</v>
      </c>
      <c r="AA541" s="76">
        <f t="shared" si="877"/>
        <v>0</v>
      </c>
      <c r="AB541" s="74">
        <f t="shared" si="878"/>
        <v>0</v>
      </c>
      <c r="AC541" s="75">
        <f t="shared" si="879"/>
        <v>0</v>
      </c>
      <c r="AD541" s="76">
        <f t="shared" si="880"/>
        <v>0</v>
      </c>
      <c r="AE541" s="74">
        <f t="shared" si="881"/>
        <v>0</v>
      </c>
      <c r="AF541" s="75">
        <f t="shared" si="882"/>
        <v>0</v>
      </c>
      <c r="AG541" s="76">
        <f t="shared" si="883"/>
        <v>0</v>
      </c>
      <c r="AH541" s="74">
        <f t="shared" si="884"/>
        <v>0</v>
      </c>
      <c r="AI541" s="75">
        <f t="shared" si="885"/>
        <v>0</v>
      </c>
      <c r="AJ541" s="76">
        <f t="shared" si="886"/>
        <v>0</v>
      </c>
      <c r="AK541" s="74">
        <f t="shared" si="887"/>
        <v>0</v>
      </c>
      <c r="AL541" s="75">
        <f t="shared" si="888"/>
        <v>0</v>
      </c>
      <c r="AM541" s="76">
        <f t="shared" si="889"/>
        <v>0</v>
      </c>
      <c r="AN541" s="74">
        <f t="shared" si="890"/>
        <v>0</v>
      </c>
      <c r="AO541" s="75">
        <f t="shared" si="891"/>
        <v>0</v>
      </c>
      <c r="AP541" s="76">
        <f t="shared" si="892"/>
        <v>0</v>
      </c>
      <c r="AQ541" s="77" t="str">
        <f t="shared" si="830"/>
        <v/>
      </c>
      <c r="AR541" s="77" t="str">
        <f t="shared" si="893"/>
        <v/>
      </c>
      <c r="AS541" s="78" t="str">
        <f t="shared" si="894"/>
        <v/>
      </c>
      <c r="AT541" s="77" t="str">
        <f t="shared" si="895"/>
        <v/>
      </c>
      <c r="AU541" s="79">
        <f t="shared" si="923"/>
        <v>0.1</v>
      </c>
      <c r="AV541" s="139">
        <f>DataEntry!P541</f>
        <v>0</v>
      </c>
      <c r="AW541" s="80" t="str">
        <f t="shared" si="831"/>
        <v/>
      </c>
      <c r="AX541" s="80" t="str">
        <f t="shared" si="832"/>
        <v/>
      </c>
      <c r="AY541" s="80" t="str">
        <f t="shared" si="833"/>
        <v/>
      </c>
      <c r="AZ541" s="92" t="str">
        <f>DataEntry!I541</f>
        <v/>
      </c>
      <c r="BA541" s="93" t="str">
        <f>DataEntry!J541</f>
        <v/>
      </c>
      <c r="BB541" s="92" t="str">
        <f>DataEntry!K541</f>
        <v/>
      </c>
      <c r="BC541" s="93" t="str">
        <f>DataEntry!L541</f>
        <v/>
      </c>
      <c r="BD541" s="92" t="str">
        <f>DataEntry!M541</f>
        <v/>
      </c>
      <c r="BE541" s="93" t="str">
        <f>DataEntry!N541</f>
        <v/>
      </c>
      <c r="BF541" s="77" t="str">
        <f t="shared" si="896"/>
        <v/>
      </c>
      <c r="BG541" s="77" t="str">
        <f t="shared" si="897"/>
        <v/>
      </c>
      <c r="BH541" s="77" t="str">
        <f t="shared" si="898"/>
        <v/>
      </c>
      <c r="BI541" s="83">
        <f t="shared" si="899"/>
        <v>0</v>
      </c>
      <c r="BJ541" s="83">
        <f t="shared" si="900"/>
        <v>0</v>
      </c>
      <c r="BK541" s="83">
        <f t="shared" si="901"/>
        <v>0</v>
      </c>
      <c r="BL541" s="84" t="str">
        <f t="shared" si="834"/>
        <v/>
      </c>
      <c r="BM541" s="84" t="str">
        <f t="shared" si="835"/>
        <v/>
      </c>
      <c r="BN541" s="85" t="str">
        <f t="shared" si="902"/>
        <v/>
      </c>
      <c r="BO541" s="84" t="str">
        <f t="shared" si="836"/>
        <v/>
      </c>
      <c r="BP541" s="84" t="str">
        <f t="shared" si="837"/>
        <v/>
      </c>
      <c r="BQ541" s="84" t="str">
        <f t="shared" si="838"/>
        <v/>
      </c>
      <c r="BR541" s="84" t="str">
        <f t="shared" si="903"/>
        <v/>
      </c>
      <c r="BS541" s="84" t="str">
        <f t="shared" si="903"/>
        <v/>
      </c>
      <c r="BT541" s="84" t="str">
        <f t="shared" si="903"/>
        <v/>
      </c>
      <c r="BU541" s="86" t="str">
        <f t="shared" si="904"/>
        <v/>
      </c>
      <c r="BV541" s="86" t="str">
        <f t="shared" si="904"/>
        <v/>
      </c>
      <c r="BW541" s="86" t="str">
        <f t="shared" si="904"/>
        <v/>
      </c>
      <c r="BX541" s="86" t="str">
        <f t="shared" si="905"/>
        <v/>
      </c>
      <c r="BY541" s="86" t="str">
        <f t="shared" si="905"/>
        <v/>
      </c>
      <c r="BZ541" s="86" t="str">
        <f t="shared" si="905"/>
        <v/>
      </c>
      <c r="CA541" s="83">
        <f>IF(AND(DataEntry!B541&gt;=ExFrom,DataEntry!B541&lt;=ExTo),0,IF(AR541&lt;DS541,0,DB541))</f>
        <v>0</v>
      </c>
      <c r="CB541" s="83">
        <f>IF(AND(DataEntry!B541&gt;=ExFrom,DataEntry!B541&lt;=ExTo),0,IF(AT541&lt;DT541,0,DC541))</f>
        <v>0</v>
      </c>
      <c r="CC541" s="14" t="str">
        <f t="shared" si="906"/>
        <v/>
      </c>
      <c r="CD541" s="72" t="str">
        <f t="shared" si="839"/>
        <v/>
      </c>
      <c r="CE541" s="87" t="str">
        <f t="shared" si="907"/>
        <v/>
      </c>
      <c r="CF541" s="88">
        <f t="shared" si="908"/>
        <v>0</v>
      </c>
      <c r="CG541" s="88">
        <f t="shared" si="909"/>
        <v>0</v>
      </c>
      <c r="CH541" s="87" t="str">
        <f t="shared" si="910"/>
        <v/>
      </c>
      <c r="CI541" s="89">
        <f t="shared" si="840"/>
        <v>1</v>
      </c>
      <c r="CJ541" s="89">
        <f t="shared" si="841"/>
        <v>1</v>
      </c>
      <c r="CK541" s="157">
        <f t="shared" si="842"/>
        <v>0</v>
      </c>
      <c r="CL541" s="90">
        <f t="shared" si="843"/>
        <v>0</v>
      </c>
      <c r="CM541" s="157">
        <f t="shared" si="844"/>
        <v>0</v>
      </c>
      <c r="CN541" s="90">
        <f t="shared" si="845"/>
        <v>0</v>
      </c>
      <c r="CO541" s="157">
        <f t="shared" si="846"/>
        <v>0</v>
      </c>
      <c r="CP541" s="90">
        <f t="shared" si="847"/>
        <v>0</v>
      </c>
      <c r="CQ541" s="157">
        <f t="shared" si="848"/>
        <v>0</v>
      </c>
      <c r="CR541" s="90">
        <f t="shared" si="849"/>
        <v>0</v>
      </c>
      <c r="CS541" s="157">
        <f t="shared" si="850"/>
        <v>0</v>
      </c>
      <c r="CT541" s="90">
        <f t="shared" si="851"/>
        <v>0</v>
      </c>
      <c r="CU541" s="157">
        <f t="shared" si="852"/>
        <v>0</v>
      </c>
      <c r="CV541" s="90">
        <f t="shared" si="853"/>
        <v>0</v>
      </c>
      <c r="CW541" s="157">
        <f t="shared" si="854"/>
        <v>0</v>
      </c>
      <c r="CX541" s="90">
        <f t="shared" si="855"/>
        <v>0</v>
      </c>
      <c r="CY541" s="157">
        <f t="shared" si="856"/>
        <v>0</v>
      </c>
      <c r="CZ541" s="90">
        <f t="shared" si="857"/>
        <v>0</v>
      </c>
      <c r="DA541" s="94" t="str">
        <f>DataEntry!B541</f>
        <v/>
      </c>
      <c r="DB541" s="83">
        <f t="shared" si="858"/>
        <v>0</v>
      </c>
      <c r="DC541" s="83">
        <f t="shared" si="859"/>
        <v>0</v>
      </c>
      <c r="DD541" s="145" t="str">
        <f t="shared" si="911"/>
        <v/>
      </c>
      <c r="DE541" s="145" t="str">
        <f t="shared" si="912"/>
        <v/>
      </c>
      <c r="DF541" s="145" t="str">
        <f t="shared" si="913"/>
        <v/>
      </c>
      <c r="DG541" s="145" t="str">
        <f t="shared" si="914"/>
        <v/>
      </c>
      <c r="DH541" s="145" t="str">
        <f t="shared" si="915"/>
        <v/>
      </c>
      <c r="DI541" s="145" t="str">
        <f t="shared" si="916"/>
        <v/>
      </c>
      <c r="DJ541" s="83">
        <f t="shared" si="917"/>
        <v>0</v>
      </c>
      <c r="DK541" s="83">
        <f t="shared" si="918"/>
        <v>0</v>
      </c>
      <c r="DL541" s="84" t="str">
        <f t="shared" si="919"/>
        <v/>
      </c>
      <c r="DM541" s="14" t="str">
        <f t="shared" si="920"/>
        <v/>
      </c>
      <c r="DN541" s="87">
        <f>IFERROR(DO541*(1-DCFactor)+Results!DP541*DCFactor,"")</f>
        <v>0.2762705882352941</v>
      </c>
      <c r="DO541" s="87">
        <f>(DFactor*Rounds*Number/2+SUM(BV$3:BV529))/(Rounds*Number/2+COUNT(BV$3:BV529))</f>
        <v>0.2656470588235294</v>
      </c>
      <c r="DP541" s="87">
        <f t="shared" si="860"/>
        <v>0.29599999999999999</v>
      </c>
      <c r="DQ541" s="84">
        <f t="shared" si="861"/>
        <v>0</v>
      </c>
      <c r="DR541" s="84">
        <f t="shared" si="862"/>
        <v>0</v>
      </c>
      <c r="DS541" s="87">
        <f t="shared" si="863"/>
        <v>0.33666666666666667</v>
      </c>
      <c r="DT541" s="87">
        <f t="shared" si="864"/>
        <v>0.33666666666666667</v>
      </c>
      <c r="DU541" s="87" t="str">
        <f t="shared" si="865"/>
        <v/>
      </c>
      <c r="DV541" s="86" t="str">
        <f t="shared" si="921"/>
        <v/>
      </c>
      <c r="DW541" s="86" t="str">
        <f t="shared" si="922"/>
        <v/>
      </c>
    </row>
    <row r="542" spans="1:127" x14ac:dyDescent="0.25">
      <c r="A542" s="69">
        <v>540</v>
      </c>
      <c r="B542" s="70" t="str">
        <f>DataEntry!C542</f>
        <v/>
      </c>
      <c r="C542" s="71">
        <f>COUNTIF(D$2:D542,D542)+COUNTIF(G$2:G542,D542)</f>
        <v>468</v>
      </c>
      <c r="D542" s="72" t="str">
        <f t="shared" si="823"/>
        <v/>
      </c>
      <c r="E542" s="70" t="str">
        <f>DataEntry!E542</f>
        <v/>
      </c>
      <c r="F542" s="71">
        <f>COUNTIF(D$2:D542,G542)+COUNTIF(G$2:G542,G542)</f>
        <v>468</v>
      </c>
      <c r="G542" s="72" t="str">
        <f t="shared" si="824"/>
        <v/>
      </c>
      <c r="H542" s="73" t="str">
        <f>DataEntry!G542</f>
        <v/>
      </c>
      <c r="I542" s="73" t="str">
        <f>DataEntry!H542</f>
        <v/>
      </c>
      <c r="J542" s="158" t="str">
        <f t="shared" si="822"/>
        <v/>
      </c>
      <c r="K542" s="156">
        <f t="shared" si="825"/>
        <v>0</v>
      </c>
      <c r="L542" s="224" t="str">
        <f t="shared" si="826"/>
        <v/>
      </c>
      <c r="M542" s="224" t="str">
        <f t="shared" si="827"/>
        <v/>
      </c>
      <c r="N542" s="236" t="str">
        <f t="shared" si="866"/>
        <v/>
      </c>
      <c r="O542" s="22" t="str">
        <f t="shared" si="867"/>
        <v>TG468</v>
      </c>
      <c r="P542" s="248" t="str">
        <f t="shared" si="828"/>
        <v/>
      </c>
      <c r="Q542" s="22" t="str">
        <f t="shared" si="868"/>
        <v>TG468</v>
      </c>
      <c r="R542" s="248" t="str">
        <f t="shared" si="829"/>
        <v/>
      </c>
      <c r="S542" s="74">
        <f t="shared" si="869"/>
        <v>0</v>
      </c>
      <c r="T542" s="75">
        <f t="shared" si="870"/>
        <v>0</v>
      </c>
      <c r="U542" s="76">
        <f t="shared" si="871"/>
        <v>0</v>
      </c>
      <c r="V542" s="74">
        <f t="shared" si="872"/>
        <v>0</v>
      </c>
      <c r="W542" s="75">
        <f t="shared" si="873"/>
        <v>0</v>
      </c>
      <c r="X542" s="76">
        <f t="shared" si="874"/>
        <v>0</v>
      </c>
      <c r="Y542" s="74">
        <f t="shared" si="875"/>
        <v>0</v>
      </c>
      <c r="Z542" s="75">
        <f t="shared" si="876"/>
        <v>0</v>
      </c>
      <c r="AA542" s="76">
        <f t="shared" si="877"/>
        <v>0</v>
      </c>
      <c r="AB542" s="74">
        <f t="shared" si="878"/>
        <v>0</v>
      </c>
      <c r="AC542" s="75">
        <f t="shared" si="879"/>
        <v>0</v>
      </c>
      <c r="AD542" s="76">
        <f t="shared" si="880"/>
        <v>0</v>
      </c>
      <c r="AE542" s="74">
        <f t="shared" si="881"/>
        <v>0</v>
      </c>
      <c r="AF542" s="75">
        <f t="shared" si="882"/>
        <v>0</v>
      </c>
      <c r="AG542" s="76">
        <f t="shared" si="883"/>
        <v>0</v>
      </c>
      <c r="AH542" s="74">
        <f t="shared" si="884"/>
        <v>0</v>
      </c>
      <c r="AI542" s="75">
        <f t="shared" si="885"/>
        <v>0</v>
      </c>
      <c r="AJ542" s="76">
        <f t="shared" si="886"/>
        <v>0</v>
      </c>
      <c r="AK542" s="74">
        <f t="shared" si="887"/>
        <v>0</v>
      </c>
      <c r="AL542" s="75">
        <f t="shared" si="888"/>
        <v>0</v>
      </c>
      <c r="AM542" s="76">
        <f t="shared" si="889"/>
        <v>0</v>
      </c>
      <c r="AN542" s="74">
        <f t="shared" si="890"/>
        <v>0</v>
      </c>
      <c r="AO542" s="75">
        <f t="shared" si="891"/>
        <v>0</v>
      </c>
      <c r="AP542" s="76">
        <f t="shared" si="892"/>
        <v>0</v>
      </c>
      <c r="AQ542" s="77" t="str">
        <f t="shared" si="830"/>
        <v/>
      </c>
      <c r="AR542" s="77" t="str">
        <f t="shared" si="893"/>
        <v/>
      </c>
      <c r="AS542" s="78" t="str">
        <f t="shared" si="894"/>
        <v/>
      </c>
      <c r="AT542" s="77" t="str">
        <f t="shared" si="895"/>
        <v/>
      </c>
      <c r="AU542" s="79">
        <f t="shared" si="923"/>
        <v>0.1</v>
      </c>
      <c r="AV542" s="139">
        <f>DataEntry!P542</f>
        <v>0</v>
      </c>
      <c r="AW542" s="80" t="str">
        <f t="shared" si="831"/>
        <v/>
      </c>
      <c r="AX542" s="80" t="str">
        <f t="shared" si="832"/>
        <v/>
      </c>
      <c r="AY542" s="80" t="str">
        <f t="shared" si="833"/>
        <v/>
      </c>
      <c r="AZ542" s="92" t="str">
        <f>DataEntry!I542</f>
        <v/>
      </c>
      <c r="BA542" s="93" t="str">
        <f>DataEntry!J542</f>
        <v/>
      </c>
      <c r="BB542" s="92" t="str">
        <f>DataEntry!K542</f>
        <v/>
      </c>
      <c r="BC542" s="93" t="str">
        <f>DataEntry!L542</f>
        <v/>
      </c>
      <c r="BD542" s="92" t="str">
        <f>DataEntry!M542</f>
        <v/>
      </c>
      <c r="BE542" s="93" t="str">
        <f>DataEntry!N542</f>
        <v/>
      </c>
      <c r="BF542" s="77" t="str">
        <f t="shared" si="896"/>
        <v/>
      </c>
      <c r="BG542" s="77" t="str">
        <f t="shared" si="897"/>
        <v/>
      </c>
      <c r="BH542" s="77" t="str">
        <f t="shared" si="898"/>
        <v/>
      </c>
      <c r="BI542" s="83">
        <f t="shared" si="899"/>
        <v>0</v>
      </c>
      <c r="BJ542" s="83">
        <f t="shared" si="900"/>
        <v>0</v>
      </c>
      <c r="BK542" s="83">
        <f t="shared" si="901"/>
        <v>0</v>
      </c>
      <c r="BL542" s="84" t="str">
        <f t="shared" si="834"/>
        <v/>
      </c>
      <c r="BM542" s="84" t="str">
        <f t="shared" si="835"/>
        <v/>
      </c>
      <c r="BN542" s="85" t="str">
        <f t="shared" si="902"/>
        <v/>
      </c>
      <c r="BO542" s="84" t="str">
        <f t="shared" si="836"/>
        <v/>
      </c>
      <c r="BP542" s="84" t="str">
        <f t="shared" si="837"/>
        <v/>
      </c>
      <c r="BQ542" s="84" t="str">
        <f t="shared" si="838"/>
        <v/>
      </c>
      <c r="BR542" s="84" t="str">
        <f t="shared" si="903"/>
        <v/>
      </c>
      <c r="BS542" s="84" t="str">
        <f t="shared" si="903"/>
        <v/>
      </c>
      <c r="BT542" s="84" t="str">
        <f t="shared" si="903"/>
        <v/>
      </c>
      <c r="BU542" s="86" t="str">
        <f t="shared" si="904"/>
        <v/>
      </c>
      <c r="BV542" s="86" t="str">
        <f t="shared" si="904"/>
        <v/>
      </c>
      <c r="BW542" s="86" t="str">
        <f t="shared" si="904"/>
        <v/>
      </c>
      <c r="BX542" s="86" t="str">
        <f t="shared" si="905"/>
        <v/>
      </c>
      <c r="BY542" s="86" t="str">
        <f t="shared" si="905"/>
        <v/>
      </c>
      <c r="BZ542" s="86" t="str">
        <f t="shared" si="905"/>
        <v/>
      </c>
      <c r="CA542" s="83">
        <f>IF(AND(DataEntry!B542&gt;=ExFrom,DataEntry!B542&lt;=ExTo),0,IF(AR542&lt;DS542,0,DB542))</f>
        <v>0</v>
      </c>
      <c r="CB542" s="83">
        <f>IF(AND(DataEntry!B542&gt;=ExFrom,DataEntry!B542&lt;=ExTo),0,IF(AT542&lt;DT542,0,DC542))</f>
        <v>0</v>
      </c>
      <c r="CC542" s="14" t="str">
        <f t="shared" si="906"/>
        <v/>
      </c>
      <c r="CD542" s="72" t="str">
        <f t="shared" si="839"/>
        <v/>
      </c>
      <c r="CE542" s="87" t="str">
        <f t="shared" si="907"/>
        <v/>
      </c>
      <c r="CF542" s="88">
        <f t="shared" si="908"/>
        <v>0</v>
      </c>
      <c r="CG542" s="88">
        <f t="shared" si="909"/>
        <v>0</v>
      </c>
      <c r="CH542" s="87" t="str">
        <f t="shared" si="910"/>
        <v/>
      </c>
      <c r="CI542" s="89">
        <f t="shared" si="840"/>
        <v>1</v>
      </c>
      <c r="CJ542" s="89">
        <f t="shared" si="841"/>
        <v>1</v>
      </c>
      <c r="CK542" s="157">
        <f t="shared" si="842"/>
        <v>0</v>
      </c>
      <c r="CL542" s="90">
        <f t="shared" si="843"/>
        <v>0</v>
      </c>
      <c r="CM542" s="157">
        <f t="shared" si="844"/>
        <v>0</v>
      </c>
      <c r="CN542" s="90">
        <f t="shared" si="845"/>
        <v>0</v>
      </c>
      <c r="CO542" s="157">
        <f t="shared" si="846"/>
        <v>0</v>
      </c>
      <c r="CP542" s="90">
        <f t="shared" si="847"/>
        <v>0</v>
      </c>
      <c r="CQ542" s="157">
        <f t="shared" si="848"/>
        <v>0</v>
      </c>
      <c r="CR542" s="90">
        <f t="shared" si="849"/>
        <v>0</v>
      </c>
      <c r="CS542" s="157">
        <f t="shared" si="850"/>
        <v>0</v>
      </c>
      <c r="CT542" s="90">
        <f t="shared" si="851"/>
        <v>0</v>
      </c>
      <c r="CU542" s="157">
        <f t="shared" si="852"/>
        <v>0</v>
      </c>
      <c r="CV542" s="90">
        <f t="shared" si="853"/>
        <v>0</v>
      </c>
      <c r="CW542" s="157">
        <f t="shared" si="854"/>
        <v>0</v>
      </c>
      <c r="CX542" s="90">
        <f t="shared" si="855"/>
        <v>0</v>
      </c>
      <c r="CY542" s="157">
        <f t="shared" si="856"/>
        <v>0</v>
      </c>
      <c r="CZ542" s="90">
        <f t="shared" si="857"/>
        <v>0</v>
      </c>
      <c r="DA542" s="94" t="str">
        <f>DataEntry!B542</f>
        <v/>
      </c>
      <c r="DB542" s="83">
        <f t="shared" si="858"/>
        <v>0</v>
      </c>
      <c r="DC542" s="83">
        <f t="shared" si="859"/>
        <v>0</v>
      </c>
      <c r="DD542" s="145" t="str">
        <f t="shared" si="911"/>
        <v/>
      </c>
      <c r="DE542" s="145" t="str">
        <f t="shared" si="912"/>
        <v/>
      </c>
      <c r="DF542" s="145" t="str">
        <f t="shared" si="913"/>
        <v/>
      </c>
      <c r="DG542" s="145" t="str">
        <f t="shared" si="914"/>
        <v/>
      </c>
      <c r="DH542" s="145" t="str">
        <f t="shared" si="915"/>
        <v/>
      </c>
      <c r="DI542" s="145" t="str">
        <f t="shared" si="916"/>
        <v/>
      </c>
      <c r="DJ542" s="83">
        <f t="shared" si="917"/>
        <v>0</v>
      </c>
      <c r="DK542" s="83">
        <f t="shared" si="918"/>
        <v>0</v>
      </c>
      <c r="DL542" s="84" t="str">
        <f t="shared" si="919"/>
        <v/>
      </c>
      <c r="DM542" s="14" t="str">
        <f t="shared" si="920"/>
        <v/>
      </c>
      <c r="DN542" s="87">
        <f>IFERROR(DO542*(1-DCFactor)+Results!DP542*DCFactor,"")</f>
        <v>0.2762705882352941</v>
      </c>
      <c r="DO542" s="87">
        <f>(DFactor*Rounds*Number/2+SUM(BV$3:BV530))/(Rounds*Number/2+COUNT(BV$3:BV530))</f>
        <v>0.2656470588235294</v>
      </c>
      <c r="DP542" s="87">
        <f t="shared" si="860"/>
        <v>0.29599999999999999</v>
      </c>
      <c r="DQ542" s="84">
        <f t="shared" si="861"/>
        <v>0</v>
      </c>
      <c r="DR542" s="84">
        <f t="shared" si="862"/>
        <v>0</v>
      </c>
      <c r="DS542" s="87">
        <f t="shared" si="863"/>
        <v>0.33666666666666667</v>
      </c>
      <c r="DT542" s="87">
        <f t="shared" si="864"/>
        <v>0.33666666666666667</v>
      </c>
      <c r="DU542" s="87" t="str">
        <f t="shared" si="865"/>
        <v/>
      </c>
      <c r="DV542" s="86" t="str">
        <f t="shared" si="921"/>
        <v/>
      </c>
      <c r="DW542" s="86" t="str">
        <f t="shared" si="922"/>
        <v/>
      </c>
    </row>
    <row r="543" spans="1:127" x14ac:dyDescent="0.25">
      <c r="A543" s="69">
        <v>541</v>
      </c>
      <c r="B543" s="70" t="str">
        <f>DataEntry!C543</f>
        <v/>
      </c>
      <c r="C543" s="71">
        <f>COUNTIF(D$2:D543,D543)+COUNTIF(G$2:G543,D543)</f>
        <v>470</v>
      </c>
      <c r="D543" s="72" t="str">
        <f t="shared" si="823"/>
        <v/>
      </c>
      <c r="E543" s="70" t="str">
        <f>DataEntry!E543</f>
        <v/>
      </c>
      <c r="F543" s="71">
        <f>COUNTIF(D$2:D543,G543)+COUNTIF(G$2:G543,G543)</f>
        <v>470</v>
      </c>
      <c r="G543" s="72" t="str">
        <f t="shared" si="824"/>
        <v/>
      </c>
      <c r="H543" s="73" t="str">
        <f>DataEntry!G543</f>
        <v/>
      </c>
      <c r="I543" s="73" t="str">
        <f>DataEntry!H543</f>
        <v/>
      </c>
      <c r="J543" s="158" t="str">
        <f t="shared" si="822"/>
        <v/>
      </c>
      <c r="K543" s="156">
        <f t="shared" si="825"/>
        <v>0</v>
      </c>
      <c r="L543" s="224" t="str">
        <f t="shared" si="826"/>
        <v/>
      </c>
      <c r="M543" s="224" t="str">
        <f t="shared" si="827"/>
        <v/>
      </c>
      <c r="N543" s="236" t="str">
        <f t="shared" si="866"/>
        <v/>
      </c>
      <c r="O543" s="22" t="str">
        <f t="shared" si="867"/>
        <v>TG470</v>
      </c>
      <c r="P543" s="248" t="str">
        <f t="shared" si="828"/>
        <v/>
      </c>
      <c r="Q543" s="22" t="str">
        <f t="shared" si="868"/>
        <v>TG470</v>
      </c>
      <c r="R543" s="248" t="str">
        <f t="shared" si="829"/>
        <v/>
      </c>
      <c r="S543" s="74">
        <f t="shared" si="869"/>
        <v>0</v>
      </c>
      <c r="T543" s="75">
        <f t="shared" si="870"/>
        <v>0</v>
      </c>
      <c r="U543" s="76">
        <f t="shared" si="871"/>
        <v>0</v>
      </c>
      <c r="V543" s="74">
        <f t="shared" si="872"/>
        <v>0</v>
      </c>
      <c r="W543" s="75">
        <f t="shared" si="873"/>
        <v>0</v>
      </c>
      <c r="X543" s="76">
        <f t="shared" si="874"/>
        <v>0</v>
      </c>
      <c r="Y543" s="74">
        <f t="shared" si="875"/>
        <v>0</v>
      </c>
      <c r="Z543" s="75">
        <f t="shared" si="876"/>
        <v>0</v>
      </c>
      <c r="AA543" s="76">
        <f t="shared" si="877"/>
        <v>0</v>
      </c>
      <c r="AB543" s="74">
        <f t="shared" si="878"/>
        <v>0</v>
      </c>
      <c r="AC543" s="75">
        <f t="shared" si="879"/>
        <v>0</v>
      </c>
      <c r="AD543" s="76">
        <f t="shared" si="880"/>
        <v>0</v>
      </c>
      <c r="AE543" s="74">
        <f t="shared" si="881"/>
        <v>0</v>
      </c>
      <c r="AF543" s="75">
        <f t="shared" si="882"/>
        <v>0</v>
      </c>
      <c r="AG543" s="76">
        <f t="shared" si="883"/>
        <v>0</v>
      </c>
      <c r="AH543" s="74">
        <f t="shared" si="884"/>
        <v>0</v>
      </c>
      <c r="AI543" s="75">
        <f t="shared" si="885"/>
        <v>0</v>
      </c>
      <c r="AJ543" s="76">
        <f t="shared" si="886"/>
        <v>0</v>
      </c>
      <c r="AK543" s="74">
        <f t="shared" si="887"/>
        <v>0</v>
      </c>
      <c r="AL543" s="75">
        <f t="shared" si="888"/>
        <v>0</v>
      </c>
      <c r="AM543" s="76">
        <f t="shared" si="889"/>
        <v>0</v>
      </c>
      <c r="AN543" s="74">
        <f t="shared" si="890"/>
        <v>0</v>
      </c>
      <c r="AO543" s="75">
        <f t="shared" si="891"/>
        <v>0</v>
      </c>
      <c r="AP543" s="76">
        <f t="shared" si="892"/>
        <v>0</v>
      </c>
      <c r="AQ543" s="77" t="str">
        <f t="shared" si="830"/>
        <v/>
      </c>
      <c r="AR543" s="77" t="str">
        <f t="shared" si="893"/>
        <v/>
      </c>
      <c r="AS543" s="78" t="str">
        <f t="shared" si="894"/>
        <v/>
      </c>
      <c r="AT543" s="77" t="str">
        <f t="shared" si="895"/>
        <v/>
      </c>
      <c r="AU543" s="79">
        <f t="shared" si="923"/>
        <v>0.1</v>
      </c>
      <c r="AV543" s="139">
        <f>DataEntry!P543</f>
        <v>0</v>
      </c>
      <c r="AW543" s="80" t="str">
        <f t="shared" si="831"/>
        <v/>
      </c>
      <c r="AX543" s="80" t="str">
        <f t="shared" si="832"/>
        <v/>
      </c>
      <c r="AY543" s="80" t="str">
        <f t="shared" si="833"/>
        <v/>
      </c>
      <c r="AZ543" s="92" t="str">
        <f>DataEntry!I543</f>
        <v/>
      </c>
      <c r="BA543" s="93" t="str">
        <f>DataEntry!J543</f>
        <v/>
      </c>
      <c r="BB543" s="92" t="str">
        <f>DataEntry!K543</f>
        <v/>
      </c>
      <c r="BC543" s="93" t="str">
        <f>DataEntry!L543</f>
        <v/>
      </c>
      <c r="BD543" s="92" t="str">
        <f>DataEntry!M543</f>
        <v/>
      </c>
      <c r="BE543" s="93" t="str">
        <f>DataEntry!N543</f>
        <v/>
      </c>
      <c r="BF543" s="77" t="str">
        <f t="shared" si="896"/>
        <v/>
      </c>
      <c r="BG543" s="77" t="str">
        <f t="shared" si="897"/>
        <v/>
      </c>
      <c r="BH543" s="77" t="str">
        <f t="shared" si="898"/>
        <v/>
      </c>
      <c r="BI543" s="83">
        <f t="shared" si="899"/>
        <v>0</v>
      </c>
      <c r="BJ543" s="83">
        <f t="shared" si="900"/>
        <v>0</v>
      </c>
      <c r="BK543" s="83">
        <f t="shared" si="901"/>
        <v>0</v>
      </c>
      <c r="BL543" s="84" t="str">
        <f t="shared" si="834"/>
        <v/>
      </c>
      <c r="BM543" s="84" t="str">
        <f t="shared" si="835"/>
        <v/>
      </c>
      <c r="BN543" s="85" t="str">
        <f t="shared" si="902"/>
        <v/>
      </c>
      <c r="BO543" s="84" t="str">
        <f t="shared" si="836"/>
        <v/>
      </c>
      <c r="BP543" s="84" t="str">
        <f t="shared" si="837"/>
        <v/>
      </c>
      <c r="BQ543" s="84" t="str">
        <f t="shared" si="838"/>
        <v/>
      </c>
      <c r="BR543" s="84" t="str">
        <f t="shared" si="903"/>
        <v/>
      </c>
      <c r="BS543" s="84" t="str">
        <f t="shared" si="903"/>
        <v/>
      </c>
      <c r="BT543" s="84" t="str">
        <f t="shared" si="903"/>
        <v/>
      </c>
      <c r="BU543" s="86" t="str">
        <f t="shared" si="904"/>
        <v/>
      </c>
      <c r="BV543" s="86" t="str">
        <f t="shared" si="904"/>
        <v/>
      </c>
      <c r="BW543" s="86" t="str">
        <f t="shared" si="904"/>
        <v/>
      </c>
      <c r="BX543" s="86" t="str">
        <f t="shared" si="905"/>
        <v/>
      </c>
      <c r="BY543" s="86" t="str">
        <f t="shared" si="905"/>
        <v/>
      </c>
      <c r="BZ543" s="86" t="str">
        <f t="shared" si="905"/>
        <v/>
      </c>
      <c r="CA543" s="83">
        <f>IF(AND(DataEntry!B543&gt;=ExFrom,DataEntry!B543&lt;=ExTo),0,IF(AR543&lt;DS543,0,DB543))</f>
        <v>0</v>
      </c>
      <c r="CB543" s="83">
        <f>IF(AND(DataEntry!B543&gt;=ExFrom,DataEntry!B543&lt;=ExTo),0,IF(AT543&lt;DT543,0,DC543))</f>
        <v>0</v>
      </c>
      <c r="CC543" s="14" t="str">
        <f t="shared" si="906"/>
        <v/>
      </c>
      <c r="CD543" s="72" t="str">
        <f t="shared" si="839"/>
        <v/>
      </c>
      <c r="CE543" s="87" t="str">
        <f t="shared" si="907"/>
        <v/>
      </c>
      <c r="CF543" s="88">
        <f t="shared" si="908"/>
        <v>0</v>
      </c>
      <c r="CG543" s="88">
        <f t="shared" si="909"/>
        <v>0</v>
      </c>
      <c r="CH543" s="87" t="str">
        <f t="shared" si="910"/>
        <v/>
      </c>
      <c r="CI543" s="89">
        <f t="shared" si="840"/>
        <v>1</v>
      </c>
      <c r="CJ543" s="89">
        <f t="shared" si="841"/>
        <v>1</v>
      </c>
      <c r="CK543" s="157">
        <f t="shared" si="842"/>
        <v>0</v>
      </c>
      <c r="CL543" s="90">
        <f t="shared" si="843"/>
        <v>0</v>
      </c>
      <c r="CM543" s="157">
        <f t="shared" si="844"/>
        <v>0</v>
      </c>
      <c r="CN543" s="90">
        <f t="shared" si="845"/>
        <v>0</v>
      </c>
      <c r="CO543" s="157">
        <f t="shared" si="846"/>
        <v>0</v>
      </c>
      <c r="CP543" s="90">
        <f t="shared" si="847"/>
        <v>0</v>
      </c>
      <c r="CQ543" s="157">
        <f t="shared" si="848"/>
        <v>0</v>
      </c>
      <c r="CR543" s="90">
        <f t="shared" si="849"/>
        <v>0</v>
      </c>
      <c r="CS543" s="157">
        <f t="shared" si="850"/>
        <v>0</v>
      </c>
      <c r="CT543" s="90">
        <f t="shared" si="851"/>
        <v>0</v>
      </c>
      <c r="CU543" s="157">
        <f t="shared" si="852"/>
        <v>0</v>
      </c>
      <c r="CV543" s="90">
        <f t="shared" si="853"/>
        <v>0</v>
      </c>
      <c r="CW543" s="157">
        <f t="shared" si="854"/>
        <v>0</v>
      </c>
      <c r="CX543" s="90">
        <f t="shared" si="855"/>
        <v>0</v>
      </c>
      <c r="CY543" s="157">
        <f t="shared" si="856"/>
        <v>0</v>
      </c>
      <c r="CZ543" s="90">
        <f t="shared" si="857"/>
        <v>0</v>
      </c>
      <c r="DA543" s="94" t="str">
        <f>DataEntry!B543</f>
        <v/>
      </c>
      <c r="DB543" s="83">
        <f t="shared" si="858"/>
        <v>0</v>
      </c>
      <c r="DC543" s="83">
        <f t="shared" si="859"/>
        <v>0</v>
      </c>
      <c r="DD543" s="145" t="str">
        <f t="shared" si="911"/>
        <v/>
      </c>
      <c r="DE543" s="145" t="str">
        <f t="shared" si="912"/>
        <v/>
      </c>
      <c r="DF543" s="145" t="str">
        <f t="shared" si="913"/>
        <v/>
      </c>
      <c r="DG543" s="145" t="str">
        <f t="shared" si="914"/>
        <v/>
      </c>
      <c r="DH543" s="145" t="str">
        <f t="shared" si="915"/>
        <v/>
      </c>
      <c r="DI543" s="145" t="str">
        <f t="shared" si="916"/>
        <v/>
      </c>
      <c r="DJ543" s="83">
        <f t="shared" si="917"/>
        <v>0</v>
      </c>
      <c r="DK543" s="83">
        <f t="shared" si="918"/>
        <v>0</v>
      </c>
      <c r="DL543" s="84" t="str">
        <f t="shared" si="919"/>
        <v/>
      </c>
      <c r="DM543" s="14" t="str">
        <f t="shared" si="920"/>
        <v/>
      </c>
      <c r="DN543" s="87">
        <f>IFERROR(DO543*(1-DCFactor)+Results!DP543*DCFactor,"")</f>
        <v>0.2762705882352941</v>
      </c>
      <c r="DO543" s="87">
        <f>(DFactor*Rounds*Number/2+SUM(BV$3:BV531))/(Rounds*Number/2+COUNT(BV$3:BV531))</f>
        <v>0.2656470588235294</v>
      </c>
      <c r="DP543" s="87">
        <f t="shared" si="860"/>
        <v>0.29599999999999999</v>
      </c>
      <c r="DQ543" s="84">
        <f t="shared" si="861"/>
        <v>0</v>
      </c>
      <c r="DR543" s="84">
        <f t="shared" si="862"/>
        <v>0</v>
      </c>
      <c r="DS543" s="87">
        <f t="shared" si="863"/>
        <v>0.33666666666666667</v>
      </c>
      <c r="DT543" s="87">
        <f t="shared" si="864"/>
        <v>0.33666666666666667</v>
      </c>
      <c r="DU543" s="87" t="str">
        <f t="shared" si="865"/>
        <v/>
      </c>
      <c r="DV543" s="86" t="str">
        <f t="shared" si="921"/>
        <v/>
      </c>
      <c r="DW543" s="86" t="str">
        <f t="shared" si="922"/>
        <v/>
      </c>
    </row>
    <row r="544" spans="1:127" x14ac:dyDescent="0.25">
      <c r="A544" s="69">
        <v>542</v>
      </c>
      <c r="B544" s="70" t="str">
        <f>DataEntry!C544</f>
        <v/>
      </c>
      <c r="C544" s="71">
        <f>COUNTIF(D$2:D544,D544)+COUNTIF(G$2:G544,D544)</f>
        <v>472</v>
      </c>
      <c r="D544" s="72" t="str">
        <f t="shared" si="823"/>
        <v/>
      </c>
      <c r="E544" s="70" t="str">
        <f>DataEntry!E544</f>
        <v/>
      </c>
      <c r="F544" s="71">
        <f>COUNTIF(D$2:D544,G544)+COUNTIF(G$2:G544,G544)</f>
        <v>472</v>
      </c>
      <c r="G544" s="72" t="str">
        <f t="shared" si="824"/>
        <v/>
      </c>
      <c r="H544" s="73" t="str">
        <f>DataEntry!G544</f>
        <v/>
      </c>
      <c r="I544" s="73" t="str">
        <f>DataEntry!H544</f>
        <v/>
      </c>
      <c r="J544" s="158" t="str">
        <f t="shared" si="822"/>
        <v/>
      </c>
      <c r="K544" s="156">
        <f t="shared" si="825"/>
        <v>0</v>
      </c>
      <c r="L544" s="224" t="str">
        <f t="shared" si="826"/>
        <v/>
      </c>
      <c r="M544" s="224" t="str">
        <f t="shared" si="827"/>
        <v/>
      </c>
      <c r="N544" s="236" t="str">
        <f t="shared" si="866"/>
        <v/>
      </c>
      <c r="O544" s="22" t="str">
        <f t="shared" si="867"/>
        <v>TG472</v>
      </c>
      <c r="P544" s="248" t="str">
        <f t="shared" si="828"/>
        <v/>
      </c>
      <c r="Q544" s="22" t="str">
        <f t="shared" si="868"/>
        <v>TG472</v>
      </c>
      <c r="R544" s="248" t="str">
        <f t="shared" si="829"/>
        <v/>
      </c>
      <c r="S544" s="74">
        <f t="shared" si="869"/>
        <v>0</v>
      </c>
      <c r="T544" s="75">
        <f t="shared" si="870"/>
        <v>0</v>
      </c>
      <c r="U544" s="76">
        <f t="shared" si="871"/>
        <v>0</v>
      </c>
      <c r="V544" s="74">
        <f t="shared" si="872"/>
        <v>0</v>
      </c>
      <c r="W544" s="75">
        <f t="shared" si="873"/>
        <v>0</v>
      </c>
      <c r="X544" s="76">
        <f t="shared" si="874"/>
        <v>0</v>
      </c>
      <c r="Y544" s="74">
        <f t="shared" si="875"/>
        <v>0</v>
      </c>
      <c r="Z544" s="75">
        <f t="shared" si="876"/>
        <v>0</v>
      </c>
      <c r="AA544" s="76">
        <f t="shared" si="877"/>
        <v>0</v>
      </c>
      <c r="AB544" s="74">
        <f t="shared" si="878"/>
        <v>0</v>
      </c>
      <c r="AC544" s="75">
        <f t="shared" si="879"/>
        <v>0</v>
      </c>
      <c r="AD544" s="76">
        <f t="shared" si="880"/>
        <v>0</v>
      </c>
      <c r="AE544" s="74">
        <f t="shared" si="881"/>
        <v>0</v>
      </c>
      <c r="AF544" s="75">
        <f t="shared" si="882"/>
        <v>0</v>
      </c>
      <c r="AG544" s="76">
        <f t="shared" si="883"/>
        <v>0</v>
      </c>
      <c r="AH544" s="74">
        <f t="shared" si="884"/>
        <v>0</v>
      </c>
      <c r="AI544" s="75">
        <f t="shared" si="885"/>
        <v>0</v>
      </c>
      <c r="AJ544" s="76">
        <f t="shared" si="886"/>
        <v>0</v>
      </c>
      <c r="AK544" s="74">
        <f t="shared" si="887"/>
        <v>0</v>
      </c>
      <c r="AL544" s="75">
        <f t="shared" si="888"/>
        <v>0</v>
      </c>
      <c r="AM544" s="76">
        <f t="shared" si="889"/>
        <v>0</v>
      </c>
      <c r="AN544" s="74">
        <f t="shared" si="890"/>
        <v>0</v>
      </c>
      <c r="AO544" s="75">
        <f t="shared" si="891"/>
        <v>0</v>
      </c>
      <c r="AP544" s="76">
        <f t="shared" si="892"/>
        <v>0</v>
      </c>
      <c r="AQ544" s="77" t="str">
        <f t="shared" si="830"/>
        <v/>
      </c>
      <c r="AR544" s="77" t="str">
        <f t="shared" si="893"/>
        <v/>
      </c>
      <c r="AS544" s="78" t="str">
        <f t="shared" si="894"/>
        <v/>
      </c>
      <c r="AT544" s="77" t="str">
        <f t="shared" si="895"/>
        <v/>
      </c>
      <c r="AU544" s="79">
        <f t="shared" si="923"/>
        <v>0.1</v>
      </c>
      <c r="AV544" s="139">
        <f>DataEntry!P544</f>
        <v>0</v>
      </c>
      <c r="AW544" s="80" t="str">
        <f t="shared" si="831"/>
        <v/>
      </c>
      <c r="AX544" s="80" t="str">
        <f t="shared" si="832"/>
        <v/>
      </c>
      <c r="AY544" s="80" t="str">
        <f t="shared" si="833"/>
        <v/>
      </c>
      <c r="AZ544" s="92" t="str">
        <f>DataEntry!I544</f>
        <v/>
      </c>
      <c r="BA544" s="93" t="str">
        <f>DataEntry!J544</f>
        <v/>
      </c>
      <c r="BB544" s="92" t="str">
        <f>DataEntry!K544</f>
        <v/>
      </c>
      <c r="BC544" s="93" t="str">
        <f>DataEntry!L544</f>
        <v/>
      </c>
      <c r="BD544" s="92" t="str">
        <f>DataEntry!M544</f>
        <v/>
      </c>
      <c r="BE544" s="93" t="str">
        <f>DataEntry!N544</f>
        <v/>
      </c>
      <c r="BF544" s="77" t="str">
        <f t="shared" si="896"/>
        <v/>
      </c>
      <c r="BG544" s="77" t="str">
        <f t="shared" si="897"/>
        <v/>
      </c>
      <c r="BH544" s="77" t="str">
        <f t="shared" si="898"/>
        <v/>
      </c>
      <c r="BI544" s="83">
        <f t="shared" si="899"/>
        <v>0</v>
      </c>
      <c r="BJ544" s="83">
        <f t="shared" si="900"/>
        <v>0</v>
      </c>
      <c r="BK544" s="83">
        <f t="shared" si="901"/>
        <v>0</v>
      </c>
      <c r="BL544" s="84" t="str">
        <f t="shared" si="834"/>
        <v/>
      </c>
      <c r="BM544" s="84" t="str">
        <f t="shared" si="835"/>
        <v/>
      </c>
      <c r="BN544" s="85" t="str">
        <f t="shared" si="902"/>
        <v/>
      </c>
      <c r="BO544" s="84" t="str">
        <f t="shared" si="836"/>
        <v/>
      </c>
      <c r="BP544" s="84" t="str">
        <f t="shared" si="837"/>
        <v/>
      </c>
      <c r="BQ544" s="84" t="str">
        <f t="shared" si="838"/>
        <v/>
      </c>
      <c r="BR544" s="84" t="str">
        <f t="shared" si="903"/>
        <v/>
      </c>
      <c r="BS544" s="84" t="str">
        <f t="shared" si="903"/>
        <v/>
      </c>
      <c r="BT544" s="84" t="str">
        <f t="shared" si="903"/>
        <v/>
      </c>
      <c r="BU544" s="86" t="str">
        <f t="shared" si="904"/>
        <v/>
      </c>
      <c r="BV544" s="86" t="str">
        <f t="shared" si="904"/>
        <v/>
      </c>
      <c r="BW544" s="86" t="str">
        <f t="shared" si="904"/>
        <v/>
      </c>
      <c r="BX544" s="86" t="str">
        <f t="shared" si="905"/>
        <v/>
      </c>
      <c r="BY544" s="86" t="str">
        <f t="shared" si="905"/>
        <v/>
      </c>
      <c r="BZ544" s="86" t="str">
        <f t="shared" si="905"/>
        <v/>
      </c>
      <c r="CA544" s="83">
        <f>IF(AND(DataEntry!B544&gt;=ExFrom,DataEntry!B544&lt;=ExTo),0,IF(AR544&lt;DS544,0,DB544))</f>
        <v>0</v>
      </c>
      <c r="CB544" s="83">
        <f>IF(AND(DataEntry!B544&gt;=ExFrom,DataEntry!B544&lt;=ExTo),0,IF(AT544&lt;DT544,0,DC544))</f>
        <v>0</v>
      </c>
      <c r="CC544" s="14" t="str">
        <f t="shared" si="906"/>
        <v/>
      </c>
      <c r="CD544" s="72" t="str">
        <f t="shared" si="839"/>
        <v/>
      </c>
      <c r="CE544" s="87" t="str">
        <f t="shared" si="907"/>
        <v/>
      </c>
      <c r="CF544" s="88">
        <f t="shared" si="908"/>
        <v>0</v>
      </c>
      <c r="CG544" s="88">
        <f t="shared" si="909"/>
        <v>0</v>
      </c>
      <c r="CH544" s="87" t="str">
        <f t="shared" si="910"/>
        <v/>
      </c>
      <c r="CI544" s="89">
        <f t="shared" si="840"/>
        <v>1</v>
      </c>
      <c r="CJ544" s="89">
        <f t="shared" si="841"/>
        <v>1</v>
      </c>
      <c r="CK544" s="157">
        <f t="shared" si="842"/>
        <v>0</v>
      </c>
      <c r="CL544" s="90">
        <f t="shared" si="843"/>
        <v>0</v>
      </c>
      <c r="CM544" s="157">
        <f t="shared" si="844"/>
        <v>0</v>
      </c>
      <c r="CN544" s="90">
        <f t="shared" si="845"/>
        <v>0</v>
      </c>
      <c r="CO544" s="157">
        <f t="shared" si="846"/>
        <v>0</v>
      </c>
      <c r="CP544" s="90">
        <f t="shared" si="847"/>
        <v>0</v>
      </c>
      <c r="CQ544" s="157">
        <f t="shared" si="848"/>
        <v>0</v>
      </c>
      <c r="CR544" s="90">
        <f t="shared" si="849"/>
        <v>0</v>
      </c>
      <c r="CS544" s="157">
        <f t="shared" si="850"/>
        <v>0</v>
      </c>
      <c r="CT544" s="90">
        <f t="shared" si="851"/>
        <v>0</v>
      </c>
      <c r="CU544" s="157">
        <f t="shared" si="852"/>
        <v>0</v>
      </c>
      <c r="CV544" s="90">
        <f t="shared" si="853"/>
        <v>0</v>
      </c>
      <c r="CW544" s="157">
        <f t="shared" si="854"/>
        <v>0</v>
      </c>
      <c r="CX544" s="90">
        <f t="shared" si="855"/>
        <v>0</v>
      </c>
      <c r="CY544" s="157">
        <f t="shared" si="856"/>
        <v>0</v>
      </c>
      <c r="CZ544" s="90">
        <f t="shared" si="857"/>
        <v>0</v>
      </c>
      <c r="DA544" s="94" t="str">
        <f>DataEntry!B544</f>
        <v/>
      </c>
      <c r="DB544" s="83">
        <f t="shared" si="858"/>
        <v>0</v>
      </c>
      <c r="DC544" s="83">
        <f t="shared" si="859"/>
        <v>0</v>
      </c>
      <c r="DD544" s="145" t="str">
        <f t="shared" si="911"/>
        <v/>
      </c>
      <c r="DE544" s="145" t="str">
        <f t="shared" si="912"/>
        <v/>
      </c>
      <c r="DF544" s="145" t="str">
        <f t="shared" si="913"/>
        <v/>
      </c>
      <c r="DG544" s="145" t="str">
        <f t="shared" si="914"/>
        <v/>
      </c>
      <c r="DH544" s="145" t="str">
        <f t="shared" si="915"/>
        <v/>
      </c>
      <c r="DI544" s="145" t="str">
        <f t="shared" si="916"/>
        <v/>
      </c>
      <c r="DJ544" s="83">
        <f t="shared" si="917"/>
        <v>0</v>
      </c>
      <c r="DK544" s="83">
        <f t="shared" si="918"/>
        <v>0</v>
      </c>
      <c r="DL544" s="84" t="str">
        <f t="shared" si="919"/>
        <v/>
      </c>
      <c r="DM544" s="14" t="str">
        <f t="shared" si="920"/>
        <v/>
      </c>
      <c r="DN544" s="87">
        <f>IFERROR(DO544*(1-DCFactor)+Results!DP544*DCFactor,"")</f>
        <v>0.2762705882352941</v>
      </c>
      <c r="DO544" s="87">
        <f>(DFactor*Rounds*Number/2+SUM(BV$3:BV532))/(Rounds*Number/2+COUNT(BV$3:BV532))</f>
        <v>0.2656470588235294</v>
      </c>
      <c r="DP544" s="87">
        <f t="shared" si="860"/>
        <v>0.29599999999999999</v>
      </c>
      <c r="DQ544" s="84">
        <f t="shared" si="861"/>
        <v>0</v>
      </c>
      <c r="DR544" s="84">
        <f t="shared" si="862"/>
        <v>0</v>
      </c>
      <c r="DS544" s="87">
        <f t="shared" si="863"/>
        <v>0.33666666666666667</v>
      </c>
      <c r="DT544" s="87">
        <f t="shared" si="864"/>
        <v>0.33666666666666667</v>
      </c>
      <c r="DU544" s="87" t="str">
        <f t="shared" si="865"/>
        <v/>
      </c>
      <c r="DV544" s="86" t="str">
        <f t="shared" si="921"/>
        <v/>
      </c>
      <c r="DW544" s="86" t="str">
        <f t="shared" si="922"/>
        <v/>
      </c>
    </row>
    <row r="545" spans="1:127" x14ac:dyDescent="0.25">
      <c r="A545" s="69">
        <v>543</v>
      </c>
      <c r="B545" s="70" t="str">
        <f>DataEntry!C545</f>
        <v/>
      </c>
      <c r="C545" s="71">
        <f>COUNTIF(D$2:D545,D545)+COUNTIF(G$2:G545,D545)</f>
        <v>474</v>
      </c>
      <c r="D545" s="72" t="str">
        <f t="shared" si="823"/>
        <v/>
      </c>
      <c r="E545" s="70" t="str">
        <f>DataEntry!E545</f>
        <v/>
      </c>
      <c r="F545" s="71">
        <f>COUNTIF(D$2:D545,G545)+COUNTIF(G$2:G545,G545)</f>
        <v>474</v>
      </c>
      <c r="G545" s="72" t="str">
        <f t="shared" si="824"/>
        <v/>
      </c>
      <c r="H545" s="73" t="str">
        <f>DataEntry!G545</f>
        <v/>
      </c>
      <c r="I545" s="73" t="str">
        <f>DataEntry!H545</f>
        <v/>
      </c>
      <c r="J545" s="158" t="str">
        <f t="shared" si="822"/>
        <v/>
      </c>
      <c r="K545" s="156">
        <f t="shared" si="825"/>
        <v>0</v>
      </c>
      <c r="L545" s="224" t="str">
        <f t="shared" si="826"/>
        <v/>
      </c>
      <c r="M545" s="224" t="str">
        <f t="shared" si="827"/>
        <v/>
      </c>
      <c r="N545" s="236" t="str">
        <f t="shared" si="866"/>
        <v/>
      </c>
      <c r="O545" s="22" t="str">
        <f t="shared" si="867"/>
        <v>TG474</v>
      </c>
      <c r="P545" s="248" t="str">
        <f t="shared" si="828"/>
        <v/>
      </c>
      <c r="Q545" s="22" t="str">
        <f t="shared" si="868"/>
        <v>TG474</v>
      </c>
      <c r="R545" s="248" t="str">
        <f t="shared" si="829"/>
        <v/>
      </c>
      <c r="S545" s="74">
        <f t="shared" si="869"/>
        <v>0</v>
      </c>
      <c r="T545" s="75">
        <f t="shared" si="870"/>
        <v>0</v>
      </c>
      <c r="U545" s="76">
        <f t="shared" si="871"/>
        <v>0</v>
      </c>
      <c r="V545" s="74">
        <f t="shared" si="872"/>
        <v>0</v>
      </c>
      <c r="W545" s="75">
        <f t="shared" si="873"/>
        <v>0</v>
      </c>
      <c r="X545" s="76">
        <f t="shared" si="874"/>
        <v>0</v>
      </c>
      <c r="Y545" s="74">
        <f t="shared" si="875"/>
        <v>0</v>
      </c>
      <c r="Z545" s="75">
        <f t="shared" si="876"/>
        <v>0</v>
      </c>
      <c r="AA545" s="76">
        <f t="shared" si="877"/>
        <v>0</v>
      </c>
      <c r="AB545" s="74">
        <f t="shared" si="878"/>
        <v>0</v>
      </c>
      <c r="AC545" s="75">
        <f t="shared" si="879"/>
        <v>0</v>
      </c>
      <c r="AD545" s="76">
        <f t="shared" si="880"/>
        <v>0</v>
      </c>
      <c r="AE545" s="74">
        <f t="shared" si="881"/>
        <v>0</v>
      </c>
      <c r="AF545" s="75">
        <f t="shared" si="882"/>
        <v>0</v>
      </c>
      <c r="AG545" s="76">
        <f t="shared" si="883"/>
        <v>0</v>
      </c>
      <c r="AH545" s="74">
        <f t="shared" si="884"/>
        <v>0</v>
      </c>
      <c r="AI545" s="75">
        <f t="shared" si="885"/>
        <v>0</v>
      </c>
      <c r="AJ545" s="76">
        <f t="shared" si="886"/>
        <v>0</v>
      </c>
      <c r="AK545" s="74">
        <f t="shared" si="887"/>
        <v>0</v>
      </c>
      <c r="AL545" s="75">
        <f t="shared" si="888"/>
        <v>0</v>
      </c>
      <c r="AM545" s="76">
        <f t="shared" si="889"/>
        <v>0</v>
      </c>
      <c r="AN545" s="74">
        <f t="shared" si="890"/>
        <v>0</v>
      </c>
      <c r="AO545" s="75">
        <f t="shared" si="891"/>
        <v>0</v>
      </c>
      <c r="AP545" s="76">
        <f t="shared" si="892"/>
        <v>0</v>
      </c>
      <c r="AQ545" s="77" t="str">
        <f t="shared" si="830"/>
        <v/>
      </c>
      <c r="AR545" s="77" t="str">
        <f t="shared" si="893"/>
        <v/>
      </c>
      <c r="AS545" s="78" t="str">
        <f t="shared" si="894"/>
        <v/>
      </c>
      <c r="AT545" s="77" t="str">
        <f t="shared" si="895"/>
        <v/>
      </c>
      <c r="AU545" s="79">
        <f t="shared" si="923"/>
        <v>0.1</v>
      </c>
      <c r="AV545" s="139">
        <f>DataEntry!P545</f>
        <v>0</v>
      </c>
      <c r="AW545" s="80" t="str">
        <f t="shared" si="831"/>
        <v/>
      </c>
      <c r="AX545" s="80" t="str">
        <f t="shared" si="832"/>
        <v/>
      </c>
      <c r="AY545" s="80" t="str">
        <f t="shared" si="833"/>
        <v/>
      </c>
      <c r="AZ545" s="92" t="str">
        <f>DataEntry!I545</f>
        <v/>
      </c>
      <c r="BA545" s="93" t="str">
        <f>DataEntry!J545</f>
        <v/>
      </c>
      <c r="BB545" s="92" t="str">
        <f>DataEntry!K545</f>
        <v/>
      </c>
      <c r="BC545" s="93" t="str">
        <f>DataEntry!L545</f>
        <v/>
      </c>
      <c r="BD545" s="92" t="str">
        <f>DataEntry!M545</f>
        <v/>
      </c>
      <c r="BE545" s="93" t="str">
        <f>DataEntry!N545</f>
        <v/>
      </c>
      <c r="BF545" s="77" t="str">
        <f t="shared" si="896"/>
        <v/>
      </c>
      <c r="BG545" s="77" t="str">
        <f t="shared" si="897"/>
        <v/>
      </c>
      <c r="BH545" s="77" t="str">
        <f t="shared" si="898"/>
        <v/>
      </c>
      <c r="BI545" s="83">
        <f t="shared" si="899"/>
        <v>0</v>
      </c>
      <c r="BJ545" s="83">
        <f t="shared" si="900"/>
        <v>0</v>
      </c>
      <c r="BK545" s="83">
        <f t="shared" si="901"/>
        <v>0</v>
      </c>
      <c r="BL545" s="84" t="str">
        <f t="shared" si="834"/>
        <v/>
      </c>
      <c r="BM545" s="84" t="str">
        <f t="shared" si="835"/>
        <v/>
      </c>
      <c r="BN545" s="85" t="str">
        <f t="shared" si="902"/>
        <v/>
      </c>
      <c r="BO545" s="84" t="str">
        <f t="shared" si="836"/>
        <v/>
      </c>
      <c r="BP545" s="84" t="str">
        <f t="shared" si="837"/>
        <v/>
      </c>
      <c r="BQ545" s="84" t="str">
        <f t="shared" si="838"/>
        <v/>
      </c>
      <c r="BR545" s="84" t="str">
        <f t="shared" si="903"/>
        <v/>
      </c>
      <c r="BS545" s="84" t="str">
        <f t="shared" si="903"/>
        <v/>
      </c>
      <c r="BT545" s="84" t="str">
        <f t="shared" si="903"/>
        <v/>
      </c>
      <c r="BU545" s="86" t="str">
        <f t="shared" si="904"/>
        <v/>
      </c>
      <c r="BV545" s="86" t="str">
        <f t="shared" si="904"/>
        <v/>
      </c>
      <c r="BW545" s="86" t="str">
        <f t="shared" si="904"/>
        <v/>
      </c>
      <c r="BX545" s="86" t="str">
        <f t="shared" si="905"/>
        <v/>
      </c>
      <c r="BY545" s="86" t="str">
        <f t="shared" si="905"/>
        <v/>
      </c>
      <c r="BZ545" s="86" t="str">
        <f t="shared" si="905"/>
        <v/>
      </c>
      <c r="CA545" s="83">
        <f>IF(AND(DataEntry!B545&gt;=ExFrom,DataEntry!B545&lt;=ExTo),0,IF(AR545&lt;DS545,0,DB545))</f>
        <v>0</v>
      </c>
      <c r="CB545" s="83">
        <f>IF(AND(DataEntry!B545&gt;=ExFrom,DataEntry!B545&lt;=ExTo),0,IF(AT545&lt;DT545,0,DC545))</f>
        <v>0</v>
      </c>
      <c r="CC545" s="14" t="str">
        <f t="shared" si="906"/>
        <v/>
      </c>
      <c r="CD545" s="72" t="str">
        <f t="shared" si="839"/>
        <v/>
      </c>
      <c r="CE545" s="87" t="str">
        <f t="shared" si="907"/>
        <v/>
      </c>
      <c r="CF545" s="88">
        <f t="shared" si="908"/>
        <v>0</v>
      </c>
      <c r="CG545" s="88">
        <f t="shared" si="909"/>
        <v>0</v>
      </c>
      <c r="CH545" s="87" t="str">
        <f t="shared" si="910"/>
        <v/>
      </c>
      <c r="CI545" s="89">
        <f t="shared" si="840"/>
        <v>1</v>
      </c>
      <c r="CJ545" s="89">
        <f t="shared" si="841"/>
        <v>1</v>
      </c>
      <c r="CK545" s="157">
        <f t="shared" si="842"/>
        <v>0</v>
      </c>
      <c r="CL545" s="90">
        <f t="shared" si="843"/>
        <v>0</v>
      </c>
      <c r="CM545" s="157">
        <f t="shared" si="844"/>
        <v>0</v>
      </c>
      <c r="CN545" s="90">
        <f t="shared" si="845"/>
        <v>0</v>
      </c>
      <c r="CO545" s="157">
        <f t="shared" si="846"/>
        <v>0</v>
      </c>
      <c r="CP545" s="90">
        <f t="shared" si="847"/>
        <v>0</v>
      </c>
      <c r="CQ545" s="157">
        <f t="shared" si="848"/>
        <v>0</v>
      </c>
      <c r="CR545" s="90">
        <f t="shared" si="849"/>
        <v>0</v>
      </c>
      <c r="CS545" s="157">
        <f t="shared" si="850"/>
        <v>0</v>
      </c>
      <c r="CT545" s="90">
        <f t="shared" si="851"/>
        <v>0</v>
      </c>
      <c r="CU545" s="157">
        <f t="shared" si="852"/>
        <v>0</v>
      </c>
      <c r="CV545" s="90">
        <f t="shared" si="853"/>
        <v>0</v>
      </c>
      <c r="CW545" s="157">
        <f t="shared" si="854"/>
        <v>0</v>
      </c>
      <c r="CX545" s="90">
        <f t="shared" si="855"/>
        <v>0</v>
      </c>
      <c r="CY545" s="157">
        <f t="shared" si="856"/>
        <v>0</v>
      </c>
      <c r="CZ545" s="90">
        <f t="shared" si="857"/>
        <v>0</v>
      </c>
      <c r="DA545" s="94" t="str">
        <f>DataEntry!B545</f>
        <v/>
      </c>
      <c r="DB545" s="83">
        <f t="shared" si="858"/>
        <v>0</v>
      </c>
      <c r="DC545" s="83">
        <f t="shared" si="859"/>
        <v>0</v>
      </c>
      <c r="DD545" s="145" t="str">
        <f t="shared" si="911"/>
        <v/>
      </c>
      <c r="DE545" s="145" t="str">
        <f t="shared" si="912"/>
        <v/>
      </c>
      <c r="DF545" s="145" t="str">
        <f t="shared" si="913"/>
        <v/>
      </c>
      <c r="DG545" s="145" t="str">
        <f t="shared" si="914"/>
        <v/>
      </c>
      <c r="DH545" s="145" t="str">
        <f t="shared" si="915"/>
        <v/>
      </c>
      <c r="DI545" s="145" t="str">
        <f t="shared" si="916"/>
        <v/>
      </c>
      <c r="DJ545" s="83">
        <f t="shared" si="917"/>
        <v>0</v>
      </c>
      <c r="DK545" s="83">
        <f t="shared" si="918"/>
        <v>0</v>
      </c>
      <c r="DL545" s="84" t="str">
        <f t="shared" si="919"/>
        <v/>
      </c>
      <c r="DM545" s="14" t="str">
        <f t="shared" si="920"/>
        <v/>
      </c>
      <c r="DN545" s="87">
        <f>IFERROR(DO545*(1-DCFactor)+Results!DP545*DCFactor,"")</f>
        <v>0.2762705882352941</v>
      </c>
      <c r="DO545" s="87">
        <f>(DFactor*Rounds*Number/2+SUM(BV$3:BV533))/(Rounds*Number/2+COUNT(BV$3:BV533))</f>
        <v>0.2656470588235294</v>
      </c>
      <c r="DP545" s="87">
        <f t="shared" si="860"/>
        <v>0.29599999999999999</v>
      </c>
      <c r="DQ545" s="84">
        <f t="shared" si="861"/>
        <v>0</v>
      </c>
      <c r="DR545" s="84">
        <f t="shared" si="862"/>
        <v>0</v>
      </c>
      <c r="DS545" s="87">
        <f t="shared" si="863"/>
        <v>0.33666666666666667</v>
      </c>
      <c r="DT545" s="87">
        <f t="shared" si="864"/>
        <v>0.33666666666666667</v>
      </c>
      <c r="DU545" s="87" t="str">
        <f t="shared" si="865"/>
        <v/>
      </c>
      <c r="DV545" s="86" t="str">
        <f t="shared" si="921"/>
        <v/>
      </c>
      <c r="DW545" s="86" t="str">
        <f t="shared" si="922"/>
        <v/>
      </c>
    </row>
    <row r="546" spans="1:127" x14ac:dyDescent="0.25">
      <c r="A546" s="69">
        <v>544</v>
      </c>
      <c r="B546" s="70" t="str">
        <f>DataEntry!C546</f>
        <v/>
      </c>
      <c r="C546" s="71">
        <f>COUNTIF(D$2:D546,D546)+COUNTIF(G$2:G546,D546)</f>
        <v>476</v>
      </c>
      <c r="D546" s="72" t="str">
        <f t="shared" si="823"/>
        <v/>
      </c>
      <c r="E546" s="70" t="str">
        <f>DataEntry!E546</f>
        <v/>
      </c>
      <c r="F546" s="71">
        <f>COUNTIF(D$2:D546,G546)+COUNTIF(G$2:G546,G546)</f>
        <v>476</v>
      </c>
      <c r="G546" s="72" t="str">
        <f t="shared" si="824"/>
        <v/>
      </c>
      <c r="H546" s="73" t="str">
        <f>DataEntry!G546</f>
        <v/>
      </c>
      <c r="I546" s="73" t="str">
        <f>DataEntry!H546</f>
        <v/>
      </c>
      <c r="J546" s="158" t="str">
        <f t="shared" si="822"/>
        <v/>
      </c>
      <c r="K546" s="156">
        <f t="shared" si="825"/>
        <v>0</v>
      </c>
      <c r="L546" s="224" t="str">
        <f t="shared" si="826"/>
        <v/>
      </c>
      <c r="M546" s="224" t="str">
        <f t="shared" si="827"/>
        <v/>
      </c>
      <c r="N546" s="236" t="str">
        <f t="shared" si="866"/>
        <v/>
      </c>
      <c r="O546" s="22" t="str">
        <f t="shared" si="867"/>
        <v>TG476</v>
      </c>
      <c r="P546" s="248" t="str">
        <f t="shared" si="828"/>
        <v/>
      </c>
      <c r="Q546" s="22" t="str">
        <f t="shared" si="868"/>
        <v>TG476</v>
      </c>
      <c r="R546" s="248" t="str">
        <f t="shared" si="829"/>
        <v/>
      </c>
      <c r="S546" s="74">
        <f t="shared" si="869"/>
        <v>0</v>
      </c>
      <c r="T546" s="75">
        <f t="shared" si="870"/>
        <v>0</v>
      </c>
      <c r="U546" s="76">
        <f t="shared" si="871"/>
        <v>0</v>
      </c>
      <c r="V546" s="74">
        <f t="shared" si="872"/>
        <v>0</v>
      </c>
      <c r="W546" s="75">
        <f t="shared" si="873"/>
        <v>0</v>
      </c>
      <c r="X546" s="76">
        <f t="shared" si="874"/>
        <v>0</v>
      </c>
      <c r="Y546" s="74">
        <f t="shared" si="875"/>
        <v>0</v>
      </c>
      <c r="Z546" s="75">
        <f t="shared" si="876"/>
        <v>0</v>
      </c>
      <c r="AA546" s="76">
        <f t="shared" si="877"/>
        <v>0</v>
      </c>
      <c r="AB546" s="74">
        <f t="shared" si="878"/>
        <v>0</v>
      </c>
      <c r="AC546" s="75">
        <f t="shared" si="879"/>
        <v>0</v>
      </c>
      <c r="AD546" s="76">
        <f t="shared" si="880"/>
        <v>0</v>
      </c>
      <c r="AE546" s="74">
        <f t="shared" si="881"/>
        <v>0</v>
      </c>
      <c r="AF546" s="75">
        <f t="shared" si="882"/>
        <v>0</v>
      </c>
      <c r="AG546" s="76">
        <f t="shared" si="883"/>
        <v>0</v>
      </c>
      <c r="AH546" s="74">
        <f t="shared" si="884"/>
        <v>0</v>
      </c>
      <c r="AI546" s="75">
        <f t="shared" si="885"/>
        <v>0</v>
      </c>
      <c r="AJ546" s="76">
        <f t="shared" si="886"/>
        <v>0</v>
      </c>
      <c r="AK546" s="74">
        <f t="shared" si="887"/>
        <v>0</v>
      </c>
      <c r="AL546" s="75">
        <f t="shared" si="888"/>
        <v>0</v>
      </c>
      <c r="AM546" s="76">
        <f t="shared" si="889"/>
        <v>0</v>
      </c>
      <c r="AN546" s="74">
        <f t="shared" si="890"/>
        <v>0</v>
      </c>
      <c r="AO546" s="75">
        <f t="shared" si="891"/>
        <v>0</v>
      </c>
      <c r="AP546" s="76">
        <f t="shared" si="892"/>
        <v>0</v>
      </c>
      <c r="AQ546" s="77" t="str">
        <f t="shared" si="830"/>
        <v/>
      </c>
      <c r="AR546" s="77" t="str">
        <f t="shared" si="893"/>
        <v/>
      </c>
      <c r="AS546" s="78" t="str">
        <f t="shared" si="894"/>
        <v/>
      </c>
      <c r="AT546" s="77" t="str">
        <f t="shared" si="895"/>
        <v/>
      </c>
      <c r="AU546" s="79">
        <f t="shared" si="923"/>
        <v>0.1</v>
      </c>
      <c r="AV546" s="139">
        <f>DataEntry!P546</f>
        <v>0</v>
      </c>
      <c r="AW546" s="80" t="str">
        <f t="shared" si="831"/>
        <v/>
      </c>
      <c r="AX546" s="80" t="str">
        <f t="shared" si="832"/>
        <v/>
      </c>
      <c r="AY546" s="80" t="str">
        <f t="shared" si="833"/>
        <v/>
      </c>
      <c r="AZ546" s="92" t="str">
        <f>DataEntry!I546</f>
        <v/>
      </c>
      <c r="BA546" s="93" t="str">
        <f>DataEntry!J546</f>
        <v/>
      </c>
      <c r="BB546" s="92" t="str">
        <f>DataEntry!K546</f>
        <v/>
      </c>
      <c r="BC546" s="93" t="str">
        <f>DataEntry!L546</f>
        <v/>
      </c>
      <c r="BD546" s="92" t="str">
        <f>DataEntry!M546</f>
        <v/>
      </c>
      <c r="BE546" s="93" t="str">
        <f>DataEntry!N546</f>
        <v/>
      </c>
      <c r="BF546" s="77" t="str">
        <f t="shared" si="896"/>
        <v/>
      </c>
      <c r="BG546" s="77" t="str">
        <f t="shared" si="897"/>
        <v/>
      </c>
      <c r="BH546" s="77" t="str">
        <f t="shared" si="898"/>
        <v/>
      </c>
      <c r="BI546" s="83">
        <f t="shared" si="899"/>
        <v>0</v>
      </c>
      <c r="BJ546" s="83">
        <f t="shared" si="900"/>
        <v>0</v>
      </c>
      <c r="BK546" s="83">
        <f t="shared" si="901"/>
        <v>0</v>
      </c>
      <c r="BL546" s="84" t="str">
        <f t="shared" si="834"/>
        <v/>
      </c>
      <c r="BM546" s="84" t="str">
        <f t="shared" si="835"/>
        <v/>
      </c>
      <c r="BN546" s="85" t="str">
        <f t="shared" si="902"/>
        <v/>
      </c>
      <c r="BO546" s="84" t="str">
        <f t="shared" si="836"/>
        <v/>
      </c>
      <c r="BP546" s="84" t="str">
        <f t="shared" si="837"/>
        <v/>
      </c>
      <c r="BQ546" s="84" t="str">
        <f t="shared" si="838"/>
        <v/>
      </c>
      <c r="BR546" s="84" t="str">
        <f t="shared" si="903"/>
        <v/>
      </c>
      <c r="BS546" s="84" t="str">
        <f t="shared" si="903"/>
        <v/>
      </c>
      <c r="BT546" s="84" t="str">
        <f t="shared" si="903"/>
        <v/>
      </c>
      <c r="BU546" s="86" t="str">
        <f t="shared" si="904"/>
        <v/>
      </c>
      <c r="BV546" s="86" t="str">
        <f t="shared" si="904"/>
        <v/>
      </c>
      <c r="BW546" s="86" t="str">
        <f t="shared" si="904"/>
        <v/>
      </c>
      <c r="BX546" s="86" t="str">
        <f t="shared" si="905"/>
        <v/>
      </c>
      <c r="BY546" s="86" t="str">
        <f t="shared" si="905"/>
        <v/>
      </c>
      <c r="BZ546" s="86" t="str">
        <f t="shared" si="905"/>
        <v/>
      </c>
      <c r="CA546" s="83">
        <f>IF(AND(DataEntry!B546&gt;=ExFrom,DataEntry!B546&lt;=ExTo),0,IF(AR546&lt;DS546,0,DB546))</f>
        <v>0</v>
      </c>
      <c r="CB546" s="83">
        <f>IF(AND(DataEntry!B546&gt;=ExFrom,DataEntry!B546&lt;=ExTo),0,IF(AT546&lt;DT546,0,DC546))</f>
        <v>0</v>
      </c>
      <c r="CC546" s="14" t="str">
        <f t="shared" si="906"/>
        <v/>
      </c>
      <c r="CD546" s="72" t="str">
        <f t="shared" si="839"/>
        <v/>
      </c>
      <c r="CE546" s="87" t="str">
        <f t="shared" si="907"/>
        <v/>
      </c>
      <c r="CF546" s="88">
        <f t="shared" si="908"/>
        <v>0</v>
      </c>
      <c r="CG546" s="88">
        <f t="shared" si="909"/>
        <v>0</v>
      </c>
      <c r="CH546" s="87" t="str">
        <f t="shared" si="910"/>
        <v/>
      </c>
      <c r="CI546" s="89">
        <f t="shared" si="840"/>
        <v>1</v>
      </c>
      <c r="CJ546" s="89">
        <f t="shared" si="841"/>
        <v>1</v>
      </c>
      <c r="CK546" s="157">
        <f t="shared" si="842"/>
        <v>0</v>
      </c>
      <c r="CL546" s="90">
        <f t="shared" si="843"/>
        <v>0</v>
      </c>
      <c r="CM546" s="157">
        <f t="shared" si="844"/>
        <v>0</v>
      </c>
      <c r="CN546" s="90">
        <f t="shared" si="845"/>
        <v>0</v>
      </c>
      <c r="CO546" s="157">
        <f t="shared" si="846"/>
        <v>0</v>
      </c>
      <c r="CP546" s="90">
        <f t="shared" si="847"/>
        <v>0</v>
      </c>
      <c r="CQ546" s="157">
        <f t="shared" si="848"/>
        <v>0</v>
      </c>
      <c r="CR546" s="90">
        <f t="shared" si="849"/>
        <v>0</v>
      </c>
      <c r="CS546" s="157">
        <f t="shared" si="850"/>
        <v>0</v>
      </c>
      <c r="CT546" s="90">
        <f t="shared" si="851"/>
        <v>0</v>
      </c>
      <c r="CU546" s="157">
        <f t="shared" si="852"/>
        <v>0</v>
      </c>
      <c r="CV546" s="90">
        <f t="shared" si="853"/>
        <v>0</v>
      </c>
      <c r="CW546" s="157">
        <f t="shared" si="854"/>
        <v>0</v>
      </c>
      <c r="CX546" s="90">
        <f t="shared" si="855"/>
        <v>0</v>
      </c>
      <c r="CY546" s="157">
        <f t="shared" si="856"/>
        <v>0</v>
      </c>
      <c r="CZ546" s="90">
        <f t="shared" si="857"/>
        <v>0</v>
      </c>
      <c r="DA546" s="94" t="str">
        <f>DataEntry!B546</f>
        <v/>
      </c>
      <c r="DB546" s="83">
        <f t="shared" si="858"/>
        <v>0</v>
      </c>
      <c r="DC546" s="83">
        <f t="shared" si="859"/>
        <v>0</v>
      </c>
      <c r="DD546" s="145" t="str">
        <f t="shared" si="911"/>
        <v/>
      </c>
      <c r="DE546" s="145" t="str">
        <f t="shared" si="912"/>
        <v/>
      </c>
      <c r="DF546" s="145" t="str">
        <f t="shared" si="913"/>
        <v/>
      </c>
      <c r="DG546" s="145" t="str">
        <f t="shared" si="914"/>
        <v/>
      </c>
      <c r="DH546" s="145" t="str">
        <f t="shared" si="915"/>
        <v/>
      </c>
      <c r="DI546" s="145" t="str">
        <f t="shared" si="916"/>
        <v/>
      </c>
      <c r="DJ546" s="83">
        <f t="shared" si="917"/>
        <v>0</v>
      </c>
      <c r="DK546" s="83">
        <f t="shared" si="918"/>
        <v>0</v>
      </c>
      <c r="DL546" s="84" t="str">
        <f t="shared" si="919"/>
        <v/>
      </c>
      <c r="DM546" s="14" t="str">
        <f t="shared" si="920"/>
        <v/>
      </c>
      <c r="DN546" s="87">
        <f>IFERROR(DO546*(1-DCFactor)+Results!DP546*DCFactor,"")</f>
        <v>0.2762705882352941</v>
      </c>
      <c r="DO546" s="87">
        <f>(DFactor*Rounds*Number/2+SUM(BV$3:BV534))/(Rounds*Number/2+COUNT(BV$3:BV534))</f>
        <v>0.2656470588235294</v>
      </c>
      <c r="DP546" s="87">
        <f t="shared" si="860"/>
        <v>0.29599999999999999</v>
      </c>
      <c r="DQ546" s="84">
        <f t="shared" si="861"/>
        <v>0</v>
      </c>
      <c r="DR546" s="84">
        <f t="shared" si="862"/>
        <v>0</v>
      </c>
      <c r="DS546" s="87">
        <f t="shared" si="863"/>
        <v>0.33666666666666667</v>
      </c>
      <c r="DT546" s="87">
        <f t="shared" si="864"/>
        <v>0.33666666666666667</v>
      </c>
      <c r="DU546" s="87" t="str">
        <f t="shared" si="865"/>
        <v/>
      </c>
      <c r="DV546" s="86" t="str">
        <f t="shared" si="921"/>
        <v/>
      </c>
      <c r="DW546" s="86" t="str">
        <f t="shared" si="922"/>
        <v/>
      </c>
    </row>
    <row r="547" spans="1:127" x14ac:dyDescent="0.25">
      <c r="A547" s="69">
        <v>545</v>
      </c>
      <c r="B547" s="70" t="str">
        <f>DataEntry!C547</f>
        <v/>
      </c>
      <c r="C547" s="71">
        <f>COUNTIF(D$2:D547,D547)+COUNTIF(G$2:G547,D547)</f>
        <v>478</v>
      </c>
      <c r="D547" s="72" t="str">
        <f t="shared" si="823"/>
        <v/>
      </c>
      <c r="E547" s="70" t="str">
        <f>DataEntry!E547</f>
        <v/>
      </c>
      <c r="F547" s="71">
        <f>COUNTIF(D$2:D547,G547)+COUNTIF(G$2:G547,G547)</f>
        <v>478</v>
      </c>
      <c r="G547" s="72" t="str">
        <f t="shared" si="824"/>
        <v/>
      </c>
      <c r="H547" s="73" t="str">
        <f>DataEntry!G547</f>
        <v/>
      </c>
      <c r="I547" s="73" t="str">
        <f>DataEntry!H547</f>
        <v/>
      </c>
      <c r="J547" s="158" t="str">
        <f t="shared" si="822"/>
        <v/>
      </c>
      <c r="K547" s="156">
        <f t="shared" si="825"/>
        <v>0</v>
      </c>
      <c r="L547" s="224" t="str">
        <f t="shared" si="826"/>
        <v/>
      </c>
      <c r="M547" s="224" t="str">
        <f t="shared" si="827"/>
        <v/>
      </c>
      <c r="N547" s="236" t="str">
        <f t="shared" si="866"/>
        <v/>
      </c>
      <c r="O547" s="22" t="str">
        <f t="shared" si="867"/>
        <v>TG478</v>
      </c>
      <c r="P547" s="248" t="str">
        <f t="shared" si="828"/>
        <v/>
      </c>
      <c r="Q547" s="22" t="str">
        <f t="shared" si="868"/>
        <v>TG478</v>
      </c>
      <c r="R547" s="248" t="str">
        <f t="shared" si="829"/>
        <v/>
      </c>
      <c r="S547" s="74">
        <f t="shared" si="869"/>
        <v>0</v>
      </c>
      <c r="T547" s="75">
        <f t="shared" si="870"/>
        <v>0</v>
      </c>
      <c r="U547" s="76">
        <f t="shared" si="871"/>
        <v>0</v>
      </c>
      <c r="V547" s="74">
        <f t="shared" si="872"/>
        <v>0</v>
      </c>
      <c r="W547" s="75">
        <f t="shared" si="873"/>
        <v>0</v>
      </c>
      <c r="X547" s="76">
        <f t="shared" si="874"/>
        <v>0</v>
      </c>
      <c r="Y547" s="74">
        <f t="shared" si="875"/>
        <v>0</v>
      </c>
      <c r="Z547" s="75">
        <f t="shared" si="876"/>
        <v>0</v>
      </c>
      <c r="AA547" s="76">
        <f t="shared" si="877"/>
        <v>0</v>
      </c>
      <c r="AB547" s="74">
        <f t="shared" si="878"/>
        <v>0</v>
      </c>
      <c r="AC547" s="75">
        <f t="shared" si="879"/>
        <v>0</v>
      </c>
      <c r="AD547" s="76">
        <f t="shared" si="880"/>
        <v>0</v>
      </c>
      <c r="AE547" s="74">
        <f t="shared" si="881"/>
        <v>0</v>
      </c>
      <c r="AF547" s="75">
        <f t="shared" si="882"/>
        <v>0</v>
      </c>
      <c r="AG547" s="76">
        <f t="shared" si="883"/>
        <v>0</v>
      </c>
      <c r="AH547" s="74">
        <f t="shared" si="884"/>
        <v>0</v>
      </c>
      <c r="AI547" s="75">
        <f t="shared" si="885"/>
        <v>0</v>
      </c>
      <c r="AJ547" s="76">
        <f t="shared" si="886"/>
        <v>0</v>
      </c>
      <c r="AK547" s="74">
        <f t="shared" si="887"/>
        <v>0</v>
      </c>
      <c r="AL547" s="75">
        <f t="shared" si="888"/>
        <v>0</v>
      </c>
      <c r="AM547" s="76">
        <f t="shared" si="889"/>
        <v>0</v>
      </c>
      <c r="AN547" s="74">
        <f t="shared" si="890"/>
        <v>0</v>
      </c>
      <c r="AO547" s="75">
        <f t="shared" si="891"/>
        <v>0</v>
      </c>
      <c r="AP547" s="76">
        <f t="shared" si="892"/>
        <v>0</v>
      </c>
      <c r="AQ547" s="77" t="str">
        <f t="shared" si="830"/>
        <v/>
      </c>
      <c r="AR547" s="77" t="str">
        <f t="shared" si="893"/>
        <v/>
      </c>
      <c r="AS547" s="78" t="str">
        <f t="shared" si="894"/>
        <v/>
      </c>
      <c r="AT547" s="77" t="str">
        <f t="shared" si="895"/>
        <v/>
      </c>
      <c r="AU547" s="79">
        <f t="shared" si="923"/>
        <v>0.1</v>
      </c>
      <c r="AV547" s="139">
        <f>DataEntry!P547</f>
        <v>0</v>
      </c>
      <c r="AW547" s="80" t="str">
        <f t="shared" si="831"/>
        <v/>
      </c>
      <c r="AX547" s="80" t="str">
        <f t="shared" si="832"/>
        <v/>
      </c>
      <c r="AY547" s="80" t="str">
        <f t="shared" si="833"/>
        <v/>
      </c>
      <c r="AZ547" s="92" t="str">
        <f>DataEntry!I547</f>
        <v/>
      </c>
      <c r="BA547" s="93" t="str">
        <f>DataEntry!J547</f>
        <v/>
      </c>
      <c r="BB547" s="92" t="str">
        <f>DataEntry!K547</f>
        <v/>
      </c>
      <c r="BC547" s="93" t="str">
        <f>DataEntry!L547</f>
        <v/>
      </c>
      <c r="BD547" s="92" t="str">
        <f>DataEntry!M547</f>
        <v/>
      </c>
      <c r="BE547" s="93" t="str">
        <f>DataEntry!N547</f>
        <v/>
      </c>
      <c r="BF547" s="77" t="str">
        <f t="shared" si="896"/>
        <v/>
      </c>
      <c r="BG547" s="77" t="str">
        <f t="shared" si="897"/>
        <v/>
      </c>
      <c r="BH547" s="77" t="str">
        <f t="shared" si="898"/>
        <v/>
      </c>
      <c r="BI547" s="83">
        <f t="shared" si="899"/>
        <v>0</v>
      </c>
      <c r="BJ547" s="83">
        <f t="shared" si="900"/>
        <v>0</v>
      </c>
      <c r="BK547" s="83">
        <f t="shared" si="901"/>
        <v>0</v>
      </c>
      <c r="BL547" s="84" t="str">
        <f t="shared" si="834"/>
        <v/>
      </c>
      <c r="BM547" s="84" t="str">
        <f t="shared" si="835"/>
        <v/>
      </c>
      <c r="BN547" s="85" t="str">
        <f t="shared" si="902"/>
        <v/>
      </c>
      <c r="BO547" s="84" t="str">
        <f t="shared" si="836"/>
        <v/>
      </c>
      <c r="BP547" s="84" t="str">
        <f t="shared" si="837"/>
        <v/>
      </c>
      <c r="BQ547" s="84" t="str">
        <f t="shared" si="838"/>
        <v/>
      </c>
      <c r="BR547" s="84" t="str">
        <f t="shared" si="903"/>
        <v/>
      </c>
      <c r="BS547" s="84" t="str">
        <f t="shared" si="903"/>
        <v/>
      </c>
      <c r="BT547" s="84" t="str">
        <f t="shared" si="903"/>
        <v/>
      </c>
      <c r="BU547" s="86" t="str">
        <f t="shared" si="904"/>
        <v/>
      </c>
      <c r="BV547" s="86" t="str">
        <f t="shared" si="904"/>
        <v/>
      </c>
      <c r="BW547" s="86" t="str">
        <f t="shared" si="904"/>
        <v/>
      </c>
      <c r="BX547" s="86" t="str">
        <f t="shared" si="905"/>
        <v/>
      </c>
      <c r="BY547" s="86" t="str">
        <f t="shared" si="905"/>
        <v/>
      </c>
      <c r="BZ547" s="86" t="str">
        <f t="shared" si="905"/>
        <v/>
      </c>
      <c r="CA547" s="83">
        <f>IF(AND(DataEntry!B547&gt;=ExFrom,DataEntry!B547&lt;=ExTo),0,IF(AR547&lt;DS547,0,DB547))</f>
        <v>0</v>
      </c>
      <c r="CB547" s="83">
        <f>IF(AND(DataEntry!B547&gt;=ExFrom,DataEntry!B547&lt;=ExTo),0,IF(AT547&lt;DT547,0,DC547))</f>
        <v>0</v>
      </c>
      <c r="CC547" s="14" t="str">
        <f t="shared" si="906"/>
        <v/>
      </c>
      <c r="CD547" s="72" t="str">
        <f t="shared" si="839"/>
        <v/>
      </c>
      <c r="CE547" s="87" t="str">
        <f t="shared" si="907"/>
        <v/>
      </c>
      <c r="CF547" s="88">
        <f t="shared" si="908"/>
        <v>0</v>
      </c>
      <c r="CG547" s="88">
        <f t="shared" si="909"/>
        <v>0</v>
      </c>
      <c r="CH547" s="87" t="str">
        <f t="shared" si="910"/>
        <v/>
      </c>
      <c r="CI547" s="89">
        <f t="shared" si="840"/>
        <v>1</v>
      </c>
      <c r="CJ547" s="89">
        <f t="shared" si="841"/>
        <v>1</v>
      </c>
      <c r="CK547" s="157">
        <f t="shared" si="842"/>
        <v>0</v>
      </c>
      <c r="CL547" s="90">
        <f t="shared" si="843"/>
        <v>0</v>
      </c>
      <c r="CM547" s="157">
        <f t="shared" si="844"/>
        <v>0</v>
      </c>
      <c r="CN547" s="90">
        <f t="shared" si="845"/>
        <v>0</v>
      </c>
      <c r="CO547" s="157">
        <f t="shared" si="846"/>
        <v>0</v>
      </c>
      <c r="CP547" s="90">
        <f t="shared" si="847"/>
        <v>0</v>
      </c>
      <c r="CQ547" s="157">
        <f t="shared" si="848"/>
        <v>0</v>
      </c>
      <c r="CR547" s="90">
        <f t="shared" si="849"/>
        <v>0</v>
      </c>
      <c r="CS547" s="157">
        <f t="shared" si="850"/>
        <v>0</v>
      </c>
      <c r="CT547" s="90">
        <f t="shared" si="851"/>
        <v>0</v>
      </c>
      <c r="CU547" s="157">
        <f t="shared" si="852"/>
        <v>0</v>
      </c>
      <c r="CV547" s="90">
        <f t="shared" si="853"/>
        <v>0</v>
      </c>
      <c r="CW547" s="157">
        <f t="shared" si="854"/>
        <v>0</v>
      </c>
      <c r="CX547" s="90">
        <f t="shared" si="855"/>
        <v>0</v>
      </c>
      <c r="CY547" s="157">
        <f t="shared" si="856"/>
        <v>0</v>
      </c>
      <c r="CZ547" s="90">
        <f t="shared" si="857"/>
        <v>0</v>
      </c>
      <c r="DA547" s="94" t="str">
        <f>DataEntry!B547</f>
        <v/>
      </c>
      <c r="DB547" s="83">
        <f t="shared" si="858"/>
        <v>0</v>
      </c>
      <c r="DC547" s="83">
        <f t="shared" si="859"/>
        <v>0</v>
      </c>
      <c r="DD547" s="145" t="str">
        <f t="shared" si="911"/>
        <v/>
      </c>
      <c r="DE547" s="145" t="str">
        <f t="shared" si="912"/>
        <v/>
      </c>
      <c r="DF547" s="145" t="str">
        <f t="shared" si="913"/>
        <v/>
      </c>
      <c r="DG547" s="145" t="str">
        <f t="shared" si="914"/>
        <v/>
      </c>
      <c r="DH547" s="145" t="str">
        <f t="shared" si="915"/>
        <v/>
      </c>
      <c r="DI547" s="145" t="str">
        <f t="shared" si="916"/>
        <v/>
      </c>
      <c r="DJ547" s="83">
        <f t="shared" si="917"/>
        <v>0</v>
      </c>
      <c r="DK547" s="83">
        <f t="shared" si="918"/>
        <v>0</v>
      </c>
      <c r="DL547" s="84" t="str">
        <f t="shared" si="919"/>
        <v/>
      </c>
      <c r="DM547" s="14" t="str">
        <f t="shared" si="920"/>
        <v/>
      </c>
      <c r="DN547" s="87">
        <f>IFERROR(DO547*(1-DCFactor)+Results!DP547*DCFactor,"")</f>
        <v>0.2762705882352941</v>
      </c>
      <c r="DO547" s="87">
        <f>(DFactor*Rounds*Number/2+SUM(BV$3:BV535))/(Rounds*Number/2+COUNT(BV$3:BV535))</f>
        <v>0.2656470588235294</v>
      </c>
      <c r="DP547" s="87">
        <f t="shared" si="860"/>
        <v>0.29599999999999999</v>
      </c>
      <c r="DQ547" s="84">
        <f t="shared" si="861"/>
        <v>0</v>
      </c>
      <c r="DR547" s="84">
        <f t="shared" si="862"/>
        <v>0</v>
      </c>
      <c r="DS547" s="87">
        <f t="shared" si="863"/>
        <v>0.33666666666666667</v>
      </c>
      <c r="DT547" s="87">
        <f t="shared" si="864"/>
        <v>0.33666666666666667</v>
      </c>
      <c r="DU547" s="87" t="str">
        <f t="shared" si="865"/>
        <v/>
      </c>
      <c r="DV547" s="86" t="str">
        <f t="shared" si="921"/>
        <v/>
      </c>
      <c r="DW547" s="86" t="str">
        <f t="shared" si="922"/>
        <v/>
      </c>
    </row>
    <row r="548" spans="1:127" x14ac:dyDescent="0.25">
      <c r="A548" s="69">
        <v>546</v>
      </c>
      <c r="B548" s="70" t="str">
        <f>DataEntry!C548</f>
        <v/>
      </c>
      <c r="C548" s="71">
        <f>COUNTIF(D$2:D548,D548)+COUNTIF(G$2:G548,D548)</f>
        <v>480</v>
      </c>
      <c r="D548" s="72" t="str">
        <f t="shared" si="823"/>
        <v/>
      </c>
      <c r="E548" s="70" t="str">
        <f>DataEntry!E548</f>
        <v/>
      </c>
      <c r="F548" s="71">
        <f>COUNTIF(D$2:D548,G548)+COUNTIF(G$2:G548,G548)</f>
        <v>480</v>
      </c>
      <c r="G548" s="72" t="str">
        <f t="shared" si="824"/>
        <v/>
      </c>
      <c r="H548" s="73" t="str">
        <f>DataEntry!G548</f>
        <v/>
      </c>
      <c r="I548" s="73" t="str">
        <f>DataEntry!H548</f>
        <v/>
      </c>
      <c r="J548" s="158" t="str">
        <f t="shared" si="822"/>
        <v/>
      </c>
      <c r="K548" s="156">
        <f t="shared" si="825"/>
        <v>0</v>
      </c>
      <c r="L548" s="224" t="str">
        <f t="shared" si="826"/>
        <v/>
      </c>
      <c r="M548" s="224" t="str">
        <f t="shared" si="827"/>
        <v/>
      </c>
      <c r="N548" s="236" t="str">
        <f t="shared" si="866"/>
        <v/>
      </c>
      <c r="O548" s="22" t="str">
        <f t="shared" si="867"/>
        <v>TG480</v>
      </c>
      <c r="P548" s="248" t="str">
        <f t="shared" si="828"/>
        <v/>
      </c>
      <c r="Q548" s="22" t="str">
        <f t="shared" si="868"/>
        <v>TG480</v>
      </c>
      <c r="R548" s="248" t="str">
        <f t="shared" si="829"/>
        <v/>
      </c>
      <c r="S548" s="74">
        <f t="shared" si="869"/>
        <v>0</v>
      </c>
      <c r="T548" s="75">
        <f t="shared" si="870"/>
        <v>0</v>
      </c>
      <c r="U548" s="76">
        <f t="shared" si="871"/>
        <v>0</v>
      </c>
      <c r="V548" s="74">
        <f t="shared" si="872"/>
        <v>0</v>
      </c>
      <c r="W548" s="75">
        <f t="shared" si="873"/>
        <v>0</v>
      </c>
      <c r="X548" s="76">
        <f t="shared" si="874"/>
        <v>0</v>
      </c>
      <c r="Y548" s="74">
        <f t="shared" si="875"/>
        <v>0</v>
      </c>
      <c r="Z548" s="75">
        <f t="shared" si="876"/>
        <v>0</v>
      </c>
      <c r="AA548" s="76">
        <f t="shared" si="877"/>
        <v>0</v>
      </c>
      <c r="AB548" s="74">
        <f t="shared" si="878"/>
        <v>0</v>
      </c>
      <c r="AC548" s="75">
        <f t="shared" si="879"/>
        <v>0</v>
      </c>
      <c r="AD548" s="76">
        <f t="shared" si="880"/>
        <v>0</v>
      </c>
      <c r="AE548" s="74">
        <f t="shared" si="881"/>
        <v>0</v>
      </c>
      <c r="AF548" s="75">
        <f t="shared" si="882"/>
        <v>0</v>
      </c>
      <c r="AG548" s="76">
        <f t="shared" si="883"/>
        <v>0</v>
      </c>
      <c r="AH548" s="74">
        <f t="shared" si="884"/>
        <v>0</v>
      </c>
      <c r="AI548" s="75">
        <f t="shared" si="885"/>
        <v>0</v>
      </c>
      <c r="AJ548" s="76">
        <f t="shared" si="886"/>
        <v>0</v>
      </c>
      <c r="AK548" s="74">
        <f t="shared" si="887"/>
        <v>0</v>
      </c>
      <c r="AL548" s="75">
        <f t="shared" si="888"/>
        <v>0</v>
      </c>
      <c r="AM548" s="76">
        <f t="shared" si="889"/>
        <v>0</v>
      </c>
      <c r="AN548" s="74">
        <f t="shared" si="890"/>
        <v>0</v>
      </c>
      <c r="AO548" s="75">
        <f t="shared" si="891"/>
        <v>0</v>
      </c>
      <c r="AP548" s="76">
        <f t="shared" si="892"/>
        <v>0</v>
      </c>
      <c r="AQ548" s="77" t="str">
        <f t="shared" si="830"/>
        <v/>
      </c>
      <c r="AR548" s="77" t="str">
        <f t="shared" si="893"/>
        <v/>
      </c>
      <c r="AS548" s="78" t="str">
        <f t="shared" si="894"/>
        <v/>
      </c>
      <c r="AT548" s="77" t="str">
        <f t="shared" si="895"/>
        <v/>
      </c>
      <c r="AU548" s="79">
        <f t="shared" si="923"/>
        <v>0.1</v>
      </c>
      <c r="AV548" s="139">
        <f>DataEntry!P548</f>
        <v>0</v>
      </c>
      <c r="AW548" s="80" t="str">
        <f t="shared" si="831"/>
        <v/>
      </c>
      <c r="AX548" s="80" t="str">
        <f t="shared" si="832"/>
        <v/>
      </c>
      <c r="AY548" s="80" t="str">
        <f t="shared" si="833"/>
        <v/>
      </c>
      <c r="AZ548" s="92" t="str">
        <f>DataEntry!I548</f>
        <v/>
      </c>
      <c r="BA548" s="93" t="str">
        <f>DataEntry!J548</f>
        <v/>
      </c>
      <c r="BB548" s="92" t="str">
        <f>DataEntry!K548</f>
        <v/>
      </c>
      <c r="BC548" s="93" t="str">
        <f>DataEntry!L548</f>
        <v/>
      </c>
      <c r="BD548" s="92" t="str">
        <f>DataEntry!M548</f>
        <v/>
      </c>
      <c r="BE548" s="93" t="str">
        <f>DataEntry!N548</f>
        <v/>
      </c>
      <c r="BF548" s="77" t="str">
        <f t="shared" si="896"/>
        <v/>
      </c>
      <c r="BG548" s="77" t="str">
        <f t="shared" si="897"/>
        <v/>
      </c>
      <c r="BH548" s="77" t="str">
        <f t="shared" si="898"/>
        <v/>
      </c>
      <c r="BI548" s="83">
        <f t="shared" si="899"/>
        <v>0</v>
      </c>
      <c r="BJ548" s="83">
        <f t="shared" si="900"/>
        <v>0</v>
      </c>
      <c r="BK548" s="83">
        <f t="shared" si="901"/>
        <v>0</v>
      </c>
      <c r="BL548" s="84" t="str">
        <f t="shared" si="834"/>
        <v/>
      </c>
      <c r="BM548" s="84" t="str">
        <f t="shared" si="835"/>
        <v/>
      </c>
      <c r="BN548" s="85" t="str">
        <f t="shared" si="902"/>
        <v/>
      </c>
      <c r="BO548" s="84" t="str">
        <f t="shared" si="836"/>
        <v/>
      </c>
      <c r="BP548" s="84" t="str">
        <f t="shared" si="837"/>
        <v/>
      </c>
      <c r="BQ548" s="84" t="str">
        <f t="shared" si="838"/>
        <v/>
      </c>
      <c r="BR548" s="84" t="str">
        <f t="shared" si="903"/>
        <v/>
      </c>
      <c r="BS548" s="84" t="str">
        <f t="shared" si="903"/>
        <v/>
      </c>
      <c r="BT548" s="84" t="str">
        <f t="shared" si="903"/>
        <v/>
      </c>
      <c r="BU548" s="86" t="str">
        <f t="shared" si="904"/>
        <v/>
      </c>
      <c r="BV548" s="86" t="str">
        <f t="shared" si="904"/>
        <v/>
      </c>
      <c r="BW548" s="86" t="str">
        <f t="shared" si="904"/>
        <v/>
      </c>
      <c r="BX548" s="86" t="str">
        <f t="shared" si="905"/>
        <v/>
      </c>
      <c r="BY548" s="86" t="str">
        <f t="shared" si="905"/>
        <v/>
      </c>
      <c r="BZ548" s="86" t="str">
        <f t="shared" si="905"/>
        <v/>
      </c>
      <c r="CA548" s="83">
        <f>IF(AND(DataEntry!B548&gt;=ExFrom,DataEntry!B548&lt;=ExTo),0,IF(AR548&lt;DS548,0,DB548))</f>
        <v>0</v>
      </c>
      <c r="CB548" s="83">
        <f>IF(AND(DataEntry!B548&gt;=ExFrom,DataEntry!B548&lt;=ExTo),0,IF(AT548&lt;DT548,0,DC548))</f>
        <v>0</v>
      </c>
      <c r="CC548" s="14" t="str">
        <f t="shared" si="906"/>
        <v/>
      </c>
      <c r="CD548" s="72" t="str">
        <f t="shared" si="839"/>
        <v/>
      </c>
      <c r="CE548" s="87" t="str">
        <f t="shared" si="907"/>
        <v/>
      </c>
      <c r="CF548" s="88">
        <f t="shared" si="908"/>
        <v>0</v>
      </c>
      <c r="CG548" s="88">
        <f t="shared" si="909"/>
        <v>0</v>
      </c>
      <c r="CH548" s="87" t="str">
        <f t="shared" si="910"/>
        <v/>
      </c>
      <c r="CI548" s="89">
        <f t="shared" si="840"/>
        <v>1</v>
      </c>
      <c r="CJ548" s="89">
        <f t="shared" si="841"/>
        <v>1</v>
      </c>
      <c r="CK548" s="157">
        <f t="shared" si="842"/>
        <v>0</v>
      </c>
      <c r="CL548" s="90">
        <f t="shared" si="843"/>
        <v>0</v>
      </c>
      <c r="CM548" s="157">
        <f t="shared" si="844"/>
        <v>0</v>
      </c>
      <c r="CN548" s="90">
        <f t="shared" si="845"/>
        <v>0</v>
      </c>
      <c r="CO548" s="157">
        <f t="shared" si="846"/>
        <v>0</v>
      </c>
      <c r="CP548" s="90">
        <f t="shared" si="847"/>
        <v>0</v>
      </c>
      <c r="CQ548" s="157">
        <f t="shared" si="848"/>
        <v>0</v>
      </c>
      <c r="CR548" s="90">
        <f t="shared" si="849"/>
        <v>0</v>
      </c>
      <c r="CS548" s="157">
        <f t="shared" si="850"/>
        <v>0</v>
      </c>
      <c r="CT548" s="90">
        <f t="shared" si="851"/>
        <v>0</v>
      </c>
      <c r="CU548" s="157">
        <f t="shared" si="852"/>
        <v>0</v>
      </c>
      <c r="CV548" s="90">
        <f t="shared" si="853"/>
        <v>0</v>
      </c>
      <c r="CW548" s="157">
        <f t="shared" si="854"/>
        <v>0</v>
      </c>
      <c r="CX548" s="90">
        <f t="shared" si="855"/>
        <v>0</v>
      </c>
      <c r="CY548" s="157">
        <f t="shared" si="856"/>
        <v>0</v>
      </c>
      <c r="CZ548" s="90">
        <f t="shared" si="857"/>
        <v>0</v>
      </c>
      <c r="DA548" s="94" t="str">
        <f>DataEntry!B548</f>
        <v/>
      </c>
      <c r="DB548" s="83">
        <f t="shared" si="858"/>
        <v>0</v>
      </c>
      <c r="DC548" s="83">
        <f t="shared" si="859"/>
        <v>0</v>
      </c>
      <c r="DD548" s="145" t="str">
        <f t="shared" si="911"/>
        <v/>
      </c>
      <c r="DE548" s="145" t="str">
        <f t="shared" si="912"/>
        <v/>
      </c>
      <c r="DF548" s="145" t="str">
        <f t="shared" si="913"/>
        <v/>
      </c>
      <c r="DG548" s="145" t="str">
        <f t="shared" si="914"/>
        <v/>
      </c>
      <c r="DH548" s="145" t="str">
        <f t="shared" si="915"/>
        <v/>
      </c>
      <c r="DI548" s="145" t="str">
        <f t="shared" si="916"/>
        <v/>
      </c>
      <c r="DJ548" s="83">
        <f t="shared" si="917"/>
        <v>0</v>
      </c>
      <c r="DK548" s="83">
        <f t="shared" si="918"/>
        <v>0</v>
      </c>
      <c r="DL548" s="84" t="str">
        <f t="shared" si="919"/>
        <v/>
      </c>
      <c r="DM548" s="14" t="str">
        <f t="shared" si="920"/>
        <v/>
      </c>
      <c r="DN548" s="87">
        <f>IFERROR(DO548*(1-DCFactor)+Results!DP548*DCFactor,"")</f>
        <v>0.2762705882352941</v>
      </c>
      <c r="DO548" s="87">
        <f>(DFactor*Rounds*Number/2+SUM(BV$3:BV536))/(Rounds*Number/2+COUNT(BV$3:BV536))</f>
        <v>0.2656470588235294</v>
      </c>
      <c r="DP548" s="87">
        <f t="shared" si="860"/>
        <v>0.29599999999999999</v>
      </c>
      <c r="DQ548" s="84">
        <f t="shared" si="861"/>
        <v>0</v>
      </c>
      <c r="DR548" s="84">
        <f t="shared" si="862"/>
        <v>0</v>
      </c>
      <c r="DS548" s="87">
        <f t="shared" si="863"/>
        <v>0.33666666666666667</v>
      </c>
      <c r="DT548" s="87">
        <f t="shared" si="864"/>
        <v>0.33666666666666667</v>
      </c>
      <c r="DU548" s="87" t="str">
        <f t="shared" si="865"/>
        <v/>
      </c>
      <c r="DV548" s="86" t="str">
        <f t="shared" si="921"/>
        <v/>
      </c>
      <c r="DW548" s="86" t="str">
        <f t="shared" si="922"/>
        <v/>
      </c>
    </row>
    <row r="549" spans="1:127" x14ac:dyDescent="0.25">
      <c r="A549" s="69">
        <v>547</v>
      </c>
      <c r="B549" s="70" t="str">
        <f>DataEntry!C549</f>
        <v/>
      </c>
      <c r="C549" s="71">
        <f>COUNTIF(D$2:D549,D549)+COUNTIF(G$2:G549,D549)</f>
        <v>482</v>
      </c>
      <c r="D549" s="72" t="str">
        <f t="shared" si="823"/>
        <v/>
      </c>
      <c r="E549" s="70" t="str">
        <f>DataEntry!E549</f>
        <v/>
      </c>
      <c r="F549" s="71">
        <f>COUNTIF(D$2:D549,G549)+COUNTIF(G$2:G549,G549)</f>
        <v>482</v>
      </c>
      <c r="G549" s="72" t="str">
        <f t="shared" si="824"/>
        <v/>
      </c>
      <c r="H549" s="73" t="str">
        <f>DataEntry!G549</f>
        <v/>
      </c>
      <c r="I549" s="73" t="str">
        <f>DataEntry!H549</f>
        <v/>
      </c>
      <c r="J549" s="158" t="str">
        <f t="shared" si="822"/>
        <v/>
      </c>
      <c r="K549" s="156">
        <f t="shared" si="825"/>
        <v>0</v>
      </c>
      <c r="L549" s="224" t="str">
        <f t="shared" si="826"/>
        <v/>
      </c>
      <c r="M549" s="224" t="str">
        <f t="shared" si="827"/>
        <v/>
      </c>
      <c r="N549" s="236" t="str">
        <f t="shared" si="866"/>
        <v/>
      </c>
      <c r="O549" s="22" t="str">
        <f t="shared" si="867"/>
        <v>TG482</v>
      </c>
      <c r="P549" s="248" t="str">
        <f t="shared" si="828"/>
        <v/>
      </c>
      <c r="Q549" s="22" t="str">
        <f t="shared" si="868"/>
        <v>TG482</v>
      </c>
      <c r="R549" s="248" t="str">
        <f t="shared" si="829"/>
        <v/>
      </c>
      <c r="S549" s="74">
        <f t="shared" si="869"/>
        <v>0</v>
      </c>
      <c r="T549" s="75">
        <f t="shared" si="870"/>
        <v>0</v>
      </c>
      <c r="U549" s="76">
        <f t="shared" si="871"/>
        <v>0</v>
      </c>
      <c r="V549" s="74">
        <f t="shared" si="872"/>
        <v>0</v>
      </c>
      <c r="W549" s="75">
        <f t="shared" si="873"/>
        <v>0</v>
      </c>
      <c r="X549" s="76">
        <f t="shared" si="874"/>
        <v>0</v>
      </c>
      <c r="Y549" s="74">
        <f t="shared" si="875"/>
        <v>0</v>
      </c>
      <c r="Z549" s="75">
        <f t="shared" si="876"/>
        <v>0</v>
      </c>
      <c r="AA549" s="76">
        <f t="shared" si="877"/>
        <v>0</v>
      </c>
      <c r="AB549" s="74">
        <f t="shared" si="878"/>
        <v>0</v>
      </c>
      <c r="AC549" s="75">
        <f t="shared" si="879"/>
        <v>0</v>
      </c>
      <c r="AD549" s="76">
        <f t="shared" si="880"/>
        <v>0</v>
      </c>
      <c r="AE549" s="74">
        <f t="shared" si="881"/>
        <v>0</v>
      </c>
      <c r="AF549" s="75">
        <f t="shared" si="882"/>
        <v>0</v>
      </c>
      <c r="AG549" s="76">
        <f t="shared" si="883"/>
        <v>0</v>
      </c>
      <c r="AH549" s="74">
        <f t="shared" si="884"/>
        <v>0</v>
      </c>
      <c r="AI549" s="75">
        <f t="shared" si="885"/>
        <v>0</v>
      </c>
      <c r="AJ549" s="76">
        <f t="shared" si="886"/>
        <v>0</v>
      </c>
      <c r="AK549" s="74">
        <f t="shared" si="887"/>
        <v>0</v>
      </c>
      <c r="AL549" s="75">
        <f t="shared" si="888"/>
        <v>0</v>
      </c>
      <c r="AM549" s="76">
        <f t="shared" si="889"/>
        <v>0</v>
      </c>
      <c r="AN549" s="74">
        <f t="shared" si="890"/>
        <v>0</v>
      </c>
      <c r="AO549" s="75">
        <f t="shared" si="891"/>
        <v>0</v>
      </c>
      <c r="AP549" s="76">
        <f t="shared" si="892"/>
        <v>0</v>
      </c>
      <c r="AQ549" s="77" t="str">
        <f t="shared" si="830"/>
        <v/>
      </c>
      <c r="AR549" s="77" t="str">
        <f t="shared" si="893"/>
        <v/>
      </c>
      <c r="AS549" s="78" t="str">
        <f t="shared" si="894"/>
        <v/>
      </c>
      <c r="AT549" s="77" t="str">
        <f t="shared" si="895"/>
        <v/>
      </c>
      <c r="AU549" s="79">
        <f t="shared" si="923"/>
        <v>0.1</v>
      </c>
      <c r="AV549" s="139">
        <f>DataEntry!P549</f>
        <v>0</v>
      </c>
      <c r="AW549" s="80" t="str">
        <f t="shared" si="831"/>
        <v/>
      </c>
      <c r="AX549" s="80" t="str">
        <f t="shared" si="832"/>
        <v/>
      </c>
      <c r="AY549" s="80" t="str">
        <f t="shared" si="833"/>
        <v/>
      </c>
      <c r="AZ549" s="92" t="str">
        <f>DataEntry!I549</f>
        <v/>
      </c>
      <c r="BA549" s="93" t="str">
        <f>DataEntry!J549</f>
        <v/>
      </c>
      <c r="BB549" s="92" t="str">
        <f>DataEntry!K549</f>
        <v/>
      </c>
      <c r="BC549" s="93" t="str">
        <f>DataEntry!L549</f>
        <v/>
      </c>
      <c r="BD549" s="92" t="str">
        <f>DataEntry!M549</f>
        <v/>
      </c>
      <c r="BE549" s="93" t="str">
        <f>DataEntry!N549</f>
        <v/>
      </c>
      <c r="BF549" s="77" t="str">
        <f t="shared" si="896"/>
        <v/>
      </c>
      <c r="BG549" s="77" t="str">
        <f t="shared" si="897"/>
        <v/>
      </c>
      <c r="BH549" s="77" t="str">
        <f t="shared" si="898"/>
        <v/>
      </c>
      <c r="BI549" s="83">
        <f t="shared" si="899"/>
        <v>0</v>
      </c>
      <c r="BJ549" s="83">
        <f t="shared" si="900"/>
        <v>0</v>
      </c>
      <c r="BK549" s="83">
        <f t="shared" si="901"/>
        <v>0</v>
      </c>
      <c r="BL549" s="84" t="str">
        <f t="shared" si="834"/>
        <v/>
      </c>
      <c r="BM549" s="84" t="str">
        <f t="shared" si="835"/>
        <v/>
      </c>
      <c r="BN549" s="85" t="str">
        <f t="shared" si="902"/>
        <v/>
      </c>
      <c r="BO549" s="84" t="str">
        <f t="shared" si="836"/>
        <v/>
      </c>
      <c r="BP549" s="84" t="str">
        <f t="shared" si="837"/>
        <v/>
      </c>
      <c r="BQ549" s="84" t="str">
        <f t="shared" si="838"/>
        <v/>
      </c>
      <c r="BR549" s="84" t="str">
        <f t="shared" si="903"/>
        <v/>
      </c>
      <c r="BS549" s="84" t="str">
        <f t="shared" si="903"/>
        <v/>
      </c>
      <c r="BT549" s="84" t="str">
        <f t="shared" si="903"/>
        <v/>
      </c>
      <c r="BU549" s="86" t="str">
        <f t="shared" si="904"/>
        <v/>
      </c>
      <c r="BV549" s="86" t="str">
        <f t="shared" si="904"/>
        <v/>
      </c>
      <c r="BW549" s="86" t="str">
        <f t="shared" si="904"/>
        <v/>
      </c>
      <c r="BX549" s="86" t="str">
        <f t="shared" si="905"/>
        <v/>
      </c>
      <c r="BY549" s="86" t="str">
        <f t="shared" si="905"/>
        <v/>
      </c>
      <c r="BZ549" s="86" t="str">
        <f t="shared" si="905"/>
        <v/>
      </c>
      <c r="CA549" s="83">
        <f>IF(AND(DataEntry!B549&gt;=ExFrom,DataEntry!B549&lt;=ExTo),0,IF(AR549&lt;DS549,0,DB549))</f>
        <v>0</v>
      </c>
      <c r="CB549" s="83">
        <f>IF(AND(DataEntry!B549&gt;=ExFrom,DataEntry!B549&lt;=ExTo),0,IF(AT549&lt;DT549,0,DC549))</f>
        <v>0</v>
      </c>
      <c r="CC549" s="14" t="str">
        <f t="shared" si="906"/>
        <v/>
      </c>
      <c r="CD549" s="72" t="str">
        <f t="shared" si="839"/>
        <v/>
      </c>
      <c r="CE549" s="87" t="str">
        <f t="shared" si="907"/>
        <v/>
      </c>
      <c r="CF549" s="88">
        <f t="shared" si="908"/>
        <v>0</v>
      </c>
      <c r="CG549" s="88">
        <f t="shared" si="909"/>
        <v>0</v>
      </c>
      <c r="CH549" s="87" t="str">
        <f t="shared" si="910"/>
        <v/>
      </c>
      <c r="CI549" s="89">
        <f t="shared" si="840"/>
        <v>1</v>
      </c>
      <c r="CJ549" s="89">
        <f t="shared" si="841"/>
        <v>1</v>
      </c>
      <c r="CK549" s="157">
        <f t="shared" si="842"/>
        <v>0</v>
      </c>
      <c r="CL549" s="90">
        <f t="shared" si="843"/>
        <v>0</v>
      </c>
      <c r="CM549" s="157">
        <f t="shared" si="844"/>
        <v>0</v>
      </c>
      <c r="CN549" s="90">
        <f t="shared" si="845"/>
        <v>0</v>
      </c>
      <c r="CO549" s="157">
        <f t="shared" si="846"/>
        <v>0</v>
      </c>
      <c r="CP549" s="90">
        <f t="shared" si="847"/>
        <v>0</v>
      </c>
      <c r="CQ549" s="157">
        <f t="shared" si="848"/>
        <v>0</v>
      </c>
      <c r="CR549" s="90">
        <f t="shared" si="849"/>
        <v>0</v>
      </c>
      <c r="CS549" s="157">
        <f t="shared" si="850"/>
        <v>0</v>
      </c>
      <c r="CT549" s="90">
        <f t="shared" si="851"/>
        <v>0</v>
      </c>
      <c r="CU549" s="157">
        <f t="shared" si="852"/>
        <v>0</v>
      </c>
      <c r="CV549" s="90">
        <f t="shared" si="853"/>
        <v>0</v>
      </c>
      <c r="CW549" s="157">
        <f t="shared" si="854"/>
        <v>0</v>
      </c>
      <c r="CX549" s="90">
        <f t="shared" si="855"/>
        <v>0</v>
      </c>
      <c r="CY549" s="157">
        <f t="shared" si="856"/>
        <v>0</v>
      </c>
      <c r="CZ549" s="90">
        <f t="shared" si="857"/>
        <v>0</v>
      </c>
      <c r="DA549" s="94" t="str">
        <f>DataEntry!B549</f>
        <v/>
      </c>
      <c r="DB549" s="83">
        <f t="shared" si="858"/>
        <v>0</v>
      </c>
      <c r="DC549" s="83">
        <f t="shared" si="859"/>
        <v>0</v>
      </c>
      <c r="DD549" s="145" t="str">
        <f t="shared" si="911"/>
        <v/>
      </c>
      <c r="DE549" s="145" t="str">
        <f t="shared" si="912"/>
        <v/>
      </c>
      <c r="DF549" s="145" t="str">
        <f t="shared" si="913"/>
        <v/>
      </c>
      <c r="DG549" s="145" t="str">
        <f t="shared" si="914"/>
        <v/>
      </c>
      <c r="DH549" s="145" t="str">
        <f t="shared" si="915"/>
        <v/>
      </c>
      <c r="DI549" s="145" t="str">
        <f t="shared" si="916"/>
        <v/>
      </c>
      <c r="DJ549" s="83">
        <f t="shared" si="917"/>
        <v>0</v>
      </c>
      <c r="DK549" s="83">
        <f t="shared" si="918"/>
        <v>0</v>
      </c>
      <c r="DL549" s="84" t="str">
        <f t="shared" si="919"/>
        <v/>
      </c>
      <c r="DM549" s="14" t="str">
        <f t="shared" si="920"/>
        <v/>
      </c>
      <c r="DN549" s="87">
        <f>IFERROR(DO549*(1-DCFactor)+Results!DP549*DCFactor,"")</f>
        <v>0.2762705882352941</v>
      </c>
      <c r="DO549" s="87">
        <f>(DFactor*Rounds*Number/2+SUM(BV$3:BV537))/(Rounds*Number/2+COUNT(BV$3:BV537))</f>
        <v>0.2656470588235294</v>
      </c>
      <c r="DP549" s="87">
        <f t="shared" si="860"/>
        <v>0.29599999999999999</v>
      </c>
      <c r="DQ549" s="84">
        <f t="shared" si="861"/>
        <v>0</v>
      </c>
      <c r="DR549" s="84">
        <f t="shared" si="862"/>
        <v>0</v>
      </c>
      <c r="DS549" s="87">
        <f t="shared" si="863"/>
        <v>0.33666666666666667</v>
      </c>
      <c r="DT549" s="87">
        <f t="shared" si="864"/>
        <v>0.33666666666666667</v>
      </c>
      <c r="DU549" s="87" t="str">
        <f t="shared" si="865"/>
        <v/>
      </c>
      <c r="DV549" s="86" t="str">
        <f t="shared" si="921"/>
        <v/>
      </c>
      <c r="DW549" s="86" t="str">
        <f t="shared" si="922"/>
        <v/>
      </c>
    </row>
    <row r="550" spans="1:127" x14ac:dyDescent="0.25">
      <c r="A550" s="69">
        <v>548</v>
      </c>
      <c r="B550" s="70" t="str">
        <f>DataEntry!C550</f>
        <v/>
      </c>
      <c r="C550" s="71">
        <f>COUNTIF(D$2:D550,D550)+COUNTIF(G$2:G550,D550)</f>
        <v>484</v>
      </c>
      <c r="D550" s="72" t="str">
        <f t="shared" si="823"/>
        <v/>
      </c>
      <c r="E550" s="70" t="str">
        <f>DataEntry!E550</f>
        <v/>
      </c>
      <c r="F550" s="71">
        <f>COUNTIF(D$2:D550,G550)+COUNTIF(G$2:G550,G550)</f>
        <v>484</v>
      </c>
      <c r="G550" s="72" t="str">
        <f t="shared" si="824"/>
        <v/>
      </c>
      <c r="H550" s="73" t="str">
        <f>DataEntry!G550</f>
        <v/>
      </c>
      <c r="I550" s="73" t="str">
        <f>DataEntry!H550</f>
        <v/>
      </c>
      <c r="J550" s="158" t="str">
        <f t="shared" si="822"/>
        <v/>
      </c>
      <c r="K550" s="156">
        <f t="shared" si="825"/>
        <v>0</v>
      </c>
      <c r="L550" s="224" t="str">
        <f t="shared" si="826"/>
        <v/>
      </c>
      <c r="M550" s="224" t="str">
        <f t="shared" si="827"/>
        <v/>
      </c>
      <c r="N550" s="236" t="str">
        <f t="shared" si="866"/>
        <v/>
      </c>
      <c r="O550" s="22" t="str">
        <f t="shared" si="867"/>
        <v>TG484</v>
      </c>
      <c r="P550" s="248" t="str">
        <f t="shared" si="828"/>
        <v/>
      </c>
      <c r="Q550" s="22" t="str">
        <f t="shared" si="868"/>
        <v>TG484</v>
      </c>
      <c r="R550" s="248" t="str">
        <f t="shared" si="829"/>
        <v/>
      </c>
      <c r="S550" s="74">
        <f t="shared" si="869"/>
        <v>0</v>
      </c>
      <c r="T550" s="75">
        <f t="shared" si="870"/>
        <v>0</v>
      </c>
      <c r="U550" s="76">
        <f t="shared" si="871"/>
        <v>0</v>
      </c>
      <c r="V550" s="74">
        <f t="shared" si="872"/>
        <v>0</v>
      </c>
      <c r="W550" s="75">
        <f t="shared" si="873"/>
        <v>0</v>
      </c>
      <c r="X550" s="76">
        <f t="shared" si="874"/>
        <v>0</v>
      </c>
      <c r="Y550" s="74">
        <f t="shared" si="875"/>
        <v>0</v>
      </c>
      <c r="Z550" s="75">
        <f t="shared" si="876"/>
        <v>0</v>
      </c>
      <c r="AA550" s="76">
        <f t="shared" si="877"/>
        <v>0</v>
      </c>
      <c r="AB550" s="74">
        <f t="shared" si="878"/>
        <v>0</v>
      </c>
      <c r="AC550" s="75">
        <f t="shared" si="879"/>
        <v>0</v>
      </c>
      <c r="AD550" s="76">
        <f t="shared" si="880"/>
        <v>0</v>
      </c>
      <c r="AE550" s="74">
        <f t="shared" si="881"/>
        <v>0</v>
      </c>
      <c r="AF550" s="75">
        <f t="shared" si="882"/>
        <v>0</v>
      </c>
      <c r="AG550" s="76">
        <f t="shared" si="883"/>
        <v>0</v>
      </c>
      <c r="AH550" s="74">
        <f t="shared" si="884"/>
        <v>0</v>
      </c>
      <c r="AI550" s="75">
        <f t="shared" si="885"/>
        <v>0</v>
      </c>
      <c r="AJ550" s="76">
        <f t="shared" si="886"/>
        <v>0</v>
      </c>
      <c r="AK550" s="74">
        <f t="shared" si="887"/>
        <v>0</v>
      </c>
      <c r="AL550" s="75">
        <f t="shared" si="888"/>
        <v>0</v>
      </c>
      <c r="AM550" s="76">
        <f t="shared" si="889"/>
        <v>0</v>
      </c>
      <c r="AN550" s="74">
        <f t="shared" si="890"/>
        <v>0</v>
      </c>
      <c r="AO550" s="75">
        <f t="shared" si="891"/>
        <v>0</v>
      </c>
      <c r="AP550" s="76">
        <f t="shared" si="892"/>
        <v>0</v>
      </c>
      <c r="AQ550" s="77" t="str">
        <f t="shared" si="830"/>
        <v/>
      </c>
      <c r="AR550" s="77" t="str">
        <f t="shared" si="893"/>
        <v/>
      </c>
      <c r="AS550" s="78" t="str">
        <f t="shared" si="894"/>
        <v/>
      </c>
      <c r="AT550" s="77" t="str">
        <f t="shared" si="895"/>
        <v/>
      </c>
      <c r="AU550" s="79">
        <f t="shared" si="923"/>
        <v>0.1</v>
      </c>
      <c r="AV550" s="139">
        <f>DataEntry!P550</f>
        <v>0</v>
      </c>
      <c r="AW550" s="80" t="str">
        <f t="shared" si="831"/>
        <v/>
      </c>
      <c r="AX550" s="80" t="str">
        <f t="shared" si="832"/>
        <v/>
      </c>
      <c r="AY550" s="80" t="str">
        <f t="shared" si="833"/>
        <v/>
      </c>
      <c r="AZ550" s="92" t="str">
        <f>DataEntry!I550</f>
        <v/>
      </c>
      <c r="BA550" s="93" t="str">
        <f>DataEntry!J550</f>
        <v/>
      </c>
      <c r="BB550" s="92" t="str">
        <f>DataEntry!K550</f>
        <v/>
      </c>
      <c r="BC550" s="93" t="str">
        <f>DataEntry!L550</f>
        <v/>
      </c>
      <c r="BD550" s="92" t="str">
        <f>DataEntry!M550</f>
        <v/>
      </c>
      <c r="BE550" s="93" t="str">
        <f>DataEntry!N550</f>
        <v/>
      </c>
      <c r="BF550" s="77" t="str">
        <f t="shared" si="896"/>
        <v/>
      </c>
      <c r="BG550" s="77" t="str">
        <f t="shared" si="897"/>
        <v/>
      </c>
      <c r="BH550" s="77" t="str">
        <f t="shared" si="898"/>
        <v/>
      </c>
      <c r="BI550" s="83">
        <f t="shared" si="899"/>
        <v>0</v>
      </c>
      <c r="BJ550" s="83">
        <f t="shared" si="900"/>
        <v>0</v>
      </c>
      <c r="BK550" s="83">
        <f t="shared" si="901"/>
        <v>0</v>
      </c>
      <c r="BL550" s="84" t="str">
        <f t="shared" si="834"/>
        <v/>
      </c>
      <c r="BM550" s="84" t="str">
        <f t="shared" si="835"/>
        <v/>
      </c>
      <c r="BN550" s="85" t="str">
        <f t="shared" si="902"/>
        <v/>
      </c>
      <c r="BO550" s="84" t="str">
        <f t="shared" si="836"/>
        <v/>
      </c>
      <c r="BP550" s="84" t="str">
        <f t="shared" si="837"/>
        <v/>
      </c>
      <c r="BQ550" s="84" t="str">
        <f t="shared" si="838"/>
        <v/>
      </c>
      <c r="BR550" s="84" t="str">
        <f t="shared" si="903"/>
        <v/>
      </c>
      <c r="BS550" s="84" t="str">
        <f t="shared" si="903"/>
        <v/>
      </c>
      <c r="BT550" s="84" t="str">
        <f t="shared" si="903"/>
        <v/>
      </c>
      <c r="BU550" s="86" t="str">
        <f t="shared" si="904"/>
        <v/>
      </c>
      <c r="BV550" s="86" t="str">
        <f t="shared" si="904"/>
        <v/>
      </c>
      <c r="BW550" s="86" t="str">
        <f t="shared" si="904"/>
        <v/>
      </c>
      <c r="BX550" s="86" t="str">
        <f t="shared" si="905"/>
        <v/>
      </c>
      <c r="BY550" s="86" t="str">
        <f t="shared" si="905"/>
        <v/>
      </c>
      <c r="BZ550" s="86" t="str">
        <f t="shared" si="905"/>
        <v/>
      </c>
      <c r="CA550" s="83">
        <f>IF(AND(DataEntry!B550&gt;=ExFrom,DataEntry!B550&lt;=ExTo),0,IF(AR550&lt;DS550,0,DB550))</f>
        <v>0</v>
      </c>
      <c r="CB550" s="83">
        <f>IF(AND(DataEntry!B550&gt;=ExFrom,DataEntry!B550&lt;=ExTo),0,IF(AT550&lt;DT550,0,DC550))</f>
        <v>0</v>
      </c>
      <c r="CC550" s="14" t="str">
        <f t="shared" si="906"/>
        <v/>
      </c>
      <c r="CD550" s="72" t="str">
        <f t="shared" si="839"/>
        <v/>
      </c>
      <c r="CE550" s="87" t="str">
        <f t="shared" si="907"/>
        <v/>
      </c>
      <c r="CF550" s="88">
        <f t="shared" si="908"/>
        <v>0</v>
      </c>
      <c r="CG550" s="88">
        <f t="shared" si="909"/>
        <v>0</v>
      </c>
      <c r="CH550" s="87" t="str">
        <f t="shared" si="910"/>
        <v/>
      </c>
      <c r="CI550" s="89">
        <f t="shared" si="840"/>
        <v>1</v>
      </c>
      <c r="CJ550" s="89">
        <f t="shared" si="841"/>
        <v>1</v>
      </c>
      <c r="CK550" s="157">
        <f t="shared" si="842"/>
        <v>0</v>
      </c>
      <c r="CL550" s="90">
        <f t="shared" si="843"/>
        <v>0</v>
      </c>
      <c r="CM550" s="157">
        <f t="shared" si="844"/>
        <v>0</v>
      </c>
      <c r="CN550" s="90">
        <f t="shared" si="845"/>
        <v>0</v>
      </c>
      <c r="CO550" s="157">
        <f t="shared" si="846"/>
        <v>0</v>
      </c>
      <c r="CP550" s="90">
        <f t="shared" si="847"/>
        <v>0</v>
      </c>
      <c r="CQ550" s="157">
        <f t="shared" si="848"/>
        <v>0</v>
      </c>
      <c r="CR550" s="90">
        <f t="shared" si="849"/>
        <v>0</v>
      </c>
      <c r="CS550" s="157">
        <f t="shared" si="850"/>
        <v>0</v>
      </c>
      <c r="CT550" s="90">
        <f t="shared" si="851"/>
        <v>0</v>
      </c>
      <c r="CU550" s="157">
        <f t="shared" si="852"/>
        <v>0</v>
      </c>
      <c r="CV550" s="90">
        <f t="shared" si="853"/>
        <v>0</v>
      </c>
      <c r="CW550" s="157">
        <f t="shared" si="854"/>
        <v>0</v>
      </c>
      <c r="CX550" s="90">
        <f t="shared" si="855"/>
        <v>0</v>
      </c>
      <c r="CY550" s="157">
        <f t="shared" si="856"/>
        <v>0</v>
      </c>
      <c r="CZ550" s="90">
        <f t="shared" si="857"/>
        <v>0</v>
      </c>
      <c r="DA550" s="94" t="str">
        <f>DataEntry!B550</f>
        <v/>
      </c>
      <c r="DB550" s="83">
        <f t="shared" si="858"/>
        <v>0</v>
      </c>
      <c r="DC550" s="83">
        <f t="shared" si="859"/>
        <v>0</v>
      </c>
      <c r="DD550" s="145" t="str">
        <f t="shared" si="911"/>
        <v/>
      </c>
      <c r="DE550" s="145" t="str">
        <f t="shared" si="912"/>
        <v/>
      </c>
      <c r="DF550" s="145" t="str">
        <f t="shared" si="913"/>
        <v/>
      </c>
      <c r="DG550" s="145" t="str">
        <f t="shared" si="914"/>
        <v/>
      </c>
      <c r="DH550" s="145" t="str">
        <f t="shared" si="915"/>
        <v/>
      </c>
      <c r="DI550" s="145" t="str">
        <f t="shared" si="916"/>
        <v/>
      </c>
      <c r="DJ550" s="83">
        <f t="shared" si="917"/>
        <v>0</v>
      </c>
      <c r="DK550" s="83">
        <f t="shared" si="918"/>
        <v>0</v>
      </c>
      <c r="DL550" s="84" t="str">
        <f t="shared" si="919"/>
        <v/>
      </c>
      <c r="DM550" s="14" t="str">
        <f t="shared" si="920"/>
        <v/>
      </c>
      <c r="DN550" s="87">
        <f>IFERROR(DO550*(1-DCFactor)+Results!DP550*DCFactor,"")</f>
        <v>0.2762705882352941</v>
      </c>
      <c r="DO550" s="87">
        <f>(DFactor*Rounds*Number/2+SUM(BV$3:BV538))/(Rounds*Number/2+COUNT(BV$3:BV538))</f>
        <v>0.2656470588235294</v>
      </c>
      <c r="DP550" s="87">
        <f t="shared" si="860"/>
        <v>0.29599999999999999</v>
      </c>
      <c r="DQ550" s="84">
        <f t="shared" si="861"/>
        <v>0</v>
      </c>
      <c r="DR550" s="84">
        <f t="shared" si="862"/>
        <v>0</v>
      </c>
      <c r="DS550" s="87">
        <f t="shared" si="863"/>
        <v>0.33666666666666667</v>
      </c>
      <c r="DT550" s="87">
        <f t="shared" si="864"/>
        <v>0.33666666666666667</v>
      </c>
      <c r="DU550" s="87" t="str">
        <f t="shared" si="865"/>
        <v/>
      </c>
      <c r="DV550" s="86" t="str">
        <f t="shared" si="921"/>
        <v/>
      </c>
      <c r="DW550" s="86" t="str">
        <f t="shared" si="922"/>
        <v/>
      </c>
    </row>
    <row r="551" spans="1:127" x14ac:dyDescent="0.25">
      <c r="A551" s="69">
        <v>549</v>
      </c>
      <c r="B551" s="70" t="str">
        <f>DataEntry!C551</f>
        <v/>
      </c>
      <c r="C551" s="71">
        <f>COUNTIF(D$2:D551,D551)+COUNTIF(G$2:G551,D551)</f>
        <v>486</v>
      </c>
      <c r="D551" s="72" t="str">
        <f t="shared" si="823"/>
        <v/>
      </c>
      <c r="E551" s="70" t="str">
        <f>DataEntry!E551</f>
        <v/>
      </c>
      <c r="F551" s="71">
        <f>COUNTIF(D$2:D551,G551)+COUNTIF(G$2:G551,G551)</f>
        <v>486</v>
      </c>
      <c r="G551" s="72" t="str">
        <f t="shared" si="824"/>
        <v/>
      </c>
      <c r="H551" s="73" t="str">
        <f>DataEntry!G551</f>
        <v/>
      </c>
      <c r="I551" s="73" t="str">
        <f>DataEntry!H551</f>
        <v/>
      </c>
      <c r="J551" s="158" t="str">
        <f t="shared" si="822"/>
        <v/>
      </c>
      <c r="K551" s="156">
        <f t="shared" si="825"/>
        <v>0</v>
      </c>
      <c r="L551" s="224" t="str">
        <f t="shared" si="826"/>
        <v/>
      </c>
      <c r="M551" s="224" t="str">
        <f t="shared" si="827"/>
        <v/>
      </c>
      <c r="N551" s="236" t="str">
        <f t="shared" si="866"/>
        <v/>
      </c>
      <c r="O551" s="22" t="str">
        <f t="shared" si="867"/>
        <v>TG486</v>
      </c>
      <c r="P551" s="248" t="str">
        <f t="shared" si="828"/>
        <v/>
      </c>
      <c r="Q551" s="22" t="str">
        <f t="shared" si="868"/>
        <v>TG486</v>
      </c>
      <c r="R551" s="248" t="str">
        <f t="shared" si="829"/>
        <v/>
      </c>
      <c r="S551" s="74">
        <f t="shared" si="869"/>
        <v>0</v>
      </c>
      <c r="T551" s="75">
        <f t="shared" si="870"/>
        <v>0</v>
      </c>
      <c r="U551" s="76">
        <f t="shared" si="871"/>
        <v>0</v>
      </c>
      <c r="V551" s="74">
        <f t="shared" si="872"/>
        <v>0</v>
      </c>
      <c r="W551" s="75">
        <f t="shared" si="873"/>
        <v>0</v>
      </c>
      <c r="X551" s="76">
        <f t="shared" si="874"/>
        <v>0</v>
      </c>
      <c r="Y551" s="74">
        <f t="shared" si="875"/>
        <v>0</v>
      </c>
      <c r="Z551" s="75">
        <f t="shared" si="876"/>
        <v>0</v>
      </c>
      <c r="AA551" s="76">
        <f t="shared" si="877"/>
        <v>0</v>
      </c>
      <c r="AB551" s="74">
        <f t="shared" si="878"/>
        <v>0</v>
      </c>
      <c r="AC551" s="75">
        <f t="shared" si="879"/>
        <v>0</v>
      </c>
      <c r="AD551" s="76">
        <f t="shared" si="880"/>
        <v>0</v>
      </c>
      <c r="AE551" s="74">
        <f t="shared" si="881"/>
        <v>0</v>
      </c>
      <c r="AF551" s="75">
        <f t="shared" si="882"/>
        <v>0</v>
      </c>
      <c r="AG551" s="76">
        <f t="shared" si="883"/>
        <v>0</v>
      </c>
      <c r="AH551" s="74">
        <f t="shared" si="884"/>
        <v>0</v>
      </c>
      <c r="AI551" s="75">
        <f t="shared" si="885"/>
        <v>0</v>
      </c>
      <c r="AJ551" s="76">
        <f t="shared" si="886"/>
        <v>0</v>
      </c>
      <c r="AK551" s="74">
        <f t="shared" si="887"/>
        <v>0</v>
      </c>
      <c r="AL551" s="75">
        <f t="shared" si="888"/>
        <v>0</v>
      </c>
      <c r="AM551" s="76">
        <f t="shared" si="889"/>
        <v>0</v>
      </c>
      <c r="AN551" s="74">
        <f t="shared" si="890"/>
        <v>0</v>
      </c>
      <c r="AO551" s="75">
        <f t="shared" si="891"/>
        <v>0</v>
      </c>
      <c r="AP551" s="76">
        <f t="shared" si="892"/>
        <v>0</v>
      </c>
      <c r="AQ551" s="77" t="str">
        <f t="shared" si="830"/>
        <v/>
      </c>
      <c r="AR551" s="77" t="str">
        <f t="shared" si="893"/>
        <v/>
      </c>
      <c r="AS551" s="78" t="str">
        <f t="shared" si="894"/>
        <v/>
      </c>
      <c r="AT551" s="77" t="str">
        <f t="shared" si="895"/>
        <v/>
      </c>
      <c r="AU551" s="79">
        <f t="shared" si="923"/>
        <v>0.1</v>
      </c>
      <c r="AV551" s="139">
        <f>DataEntry!P551</f>
        <v>0</v>
      </c>
      <c r="AW551" s="80" t="str">
        <f t="shared" si="831"/>
        <v/>
      </c>
      <c r="AX551" s="80" t="str">
        <f t="shared" si="832"/>
        <v/>
      </c>
      <c r="AY551" s="80" t="str">
        <f t="shared" si="833"/>
        <v/>
      </c>
      <c r="AZ551" s="92" t="str">
        <f>DataEntry!I551</f>
        <v/>
      </c>
      <c r="BA551" s="93" t="str">
        <f>DataEntry!J551</f>
        <v/>
      </c>
      <c r="BB551" s="92" t="str">
        <f>DataEntry!K551</f>
        <v/>
      </c>
      <c r="BC551" s="93" t="str">
        <f>DataEntry!L551</f>
        <v/>
      </c>
      <c r="BD551" s="92" t="str">
        <f>DataEntry!M551</f>
        <v/>
      </c>
      <c r="BE551" s="93" t="str">
        <f>DataEntry!N551</f>
        <v/>
      </c>
      <c r="BF551" s="77" t="str">
        <f t="shared" si="896"/>
        <v/>
      </c>
      <c r="BG551" s="77" t="str">
        <f t="shared" si="897"/>
        <v/>
      </c>
      <c r="BH551" s="77" t="str">
        <f t="shared" si="898"/>
        <v/>
      </c>
      <c r="BI551" s="83">
        <f t="shared" si="899"/>
        <v>0</v>
      </c>
      <c r="BJ551" s="83">
        <f t="shared" si="900"/>
        <v>0</v>
      </c>
      <c r="BK551" s="83">
        <f t="shared" si="901"/>
        <v>0</v>
      </c>
      <c r="BL551" s="84" t="str">
        <f t="shared" si="834"/>
        <v/>
      </c>
      <c r="BM551" s="84" t="str">
        <f t="shared" si="835"/>
        <v/>
      </c>
      <c r="BN551" s="85" t="str">
        <f t="shared" si="902"/>
        <v/>
      </c>
      <c r="BO551" s="84" t="str">
        <f t="shared" si="836"/>
        <v/>
      </c>
      <c r="BP551" s="84" t="str">
        <f t="shared" si="837"/>
        <v/>
      </c>
      <c r="BQ551" s="84" t="str">
        <f t="shared" si="838"/>
        <v/>
      </c>
      <c r="BR551" s="84" t="str">
        <f t="shared" si="903"/>
        <v/>
      </c>
      <c r="BS551" s="84" t="str">
        <f t="shared" si="903"/>
        <v/>
      </c>
      <c r="BT551" s="84" t="str">
        <f t="shared" si="903"/>
        <v/>
      </c>
      <c r="BU551" s="86" t="str">
        <f t="shared" si="904"/>
        <v/>
      </c>
      <c r="BV551" s="86" t="str">
        <f t="shared" si="904"/>
        <v/>
      </c>
      <c r="BW551" s="86" t="str">
        <f t="shared" si="904"/>
        <v/>
      </c>
      <c r="BX551" s="86" t="str">
        <f t="shared" si="905"/>
        <v/>
      </c>
      <c r="BY551" s="86" t="str">
        <f t="shared" si="905"/>
        <v/>
      </c>
      <c r="BZ551" s="86" t="str">
        <f t="shared" si="905"/>
        <v/>
      </c>
      <c r="CA551" s="83">
        <f>IF(AND(DataEntry!B551&gt;=ExFrom,DataEntry!B551&lt;=ExTo),0,IF(AR551&lt;DS551,0,DB551))</f>
        <v>0</v>
      </c>
      <c r="CB551" s="83">
        <f>IF(AND(DataEntry!B551&gt;=ExFrom,DataEntry!B551&lt;=ExTo),0,IF(AT551&lt;DT551,0,DC551))</f>
        <v>0</v>
      </c>
      <c r="CC551" s="14" t="str">
        <f t="shared" si="906"/>
        <v/>
      </c>
      <c r="CD551" s="72" t="str">
        <f t="shared" si="839"/>
        <v/>
      </c>
      <c r="CE551" s="87" t="str">
        <f t="shared" si="907"/>
        <v/>
      </c>
      <c r="CF551" s="88">
        <f t="shared" si="908"/>
        <v>0</v>
      </c>
      <c r="CG551" s="88">
        <f t="shared" si="909"/>
        <v>0</v>
      </c>
      <c r="CH551" s="87" t="str">
        <f t="shared" si="910"/>
        <v/>
      </c>
      <c r="CI551" s="89">
        <f t="shared" si="840"/>
        <v>1</v>
      </c>
      <c r="CJ551" s="89">
        <f t="shared" si="841"/>
        <v>1</v>
      </c>
      <c r="CK551" s="157">
        <f t="shared" si="842"/>
        <v>0</v>
      </c>
      <c r="CL551" s="90">
        <f t="shared" si="843"/>
        <v>0</v>
      </c>
      <c r="CM551" s="157">
        <f t="shared" si="844"/>
        <v>0</v>
      </c>
      <c r="CN551" s="90">
        <f t="shared" si="845"/>
        <v>0</v>
      </c>
      <c r="CO551" s="157">
        <f t="shared" si="846"/>
        <v>0</v>
      </c>
      <c r="CP551" s="90">
        <f t="shared" si="847"/>
        <v>0</v>
      </c>
      <c r="CQ551" s="157">
        <f t="shared" si="848"/>
        <v>0</v>
      </c>
      <c r="CR551" s="90">
        <f t="shared" si="849"/>
        <v>0</v>
      </c>
      <c r="CS551" s="157">
        <f t="shared" si="850"/>
        <v>0</v>
      </c>
      <c r="CT551" s="90">
        <f t="shared" si="851"/>
        <v>0</v>
      </c>
      <c r="CU551" s="157">
        <f t="shared" si="852"/>
        <v>0</v>
      </c>
      <c r="CV551" s="90">
        <f t="shared" si="853"/>
        <v>0</v>
      </c>
      <c r="CW551" s="157">
        <f t="shared" si="854"/>
        <v>0</v>
      </c>
      <c r="CX551" s="90">
        <f t="shared" si="855"/>
        <v>0</v>
      </c>
      <c r="CY551" s="157">
        <f t="shared" si="856"/>
        <v>0</v>
      </c>
      <c r="CZ551" s="90">
        <f t="shared" si="857"/>
        <v>0</v>
      </c>
      <c r="DA551" s="94" t="str">
        <f>DataEntry!B551</f>
        <v/>
      </c>
      <c r="DB551" s="83">
        <f t="shared" si="858"/>
        <v>0</v>
      </c>
      <c r="DC551" s="83">
        <f t="shared" si="859"/>
        <v>0</v>
      </c>
      <c r="DD551" s="145" t="str">
        <f t="shared" si="911"/>
        <v/>
      </c>
      <c r="DE551" s="145" t="str">
        <f t="shared" si="912"/>
        <v/>
      </c>
      <c r="DF551" s="145" t="str">
        <f t="shared" si="913"/>
        <v/>
      </c>
      <c r="DG551" s="145" t="str">
        <f t="shared" si="914"/>
        <v/>
      </c>
      <c r="DH551" s="145" t="str">
        <f t="shared" si="915"/>
        <v/>
      </c>
      <c r="DI551" s="145" t="str">
        <f t="shared" si="916"/>
        <v/>
      </c>
      <c r="DJ551" s="83">
        <f t="shared" si="917"/>
        <v>0</v>
      </c>
      <c r="DK551" s="83">
        <f t="shared" si="918"/>
        <v>0</v>
      </c>
      <c r="DL551" s="84" t="str">
        <f t="shared" si="919"/>
        <v/>
      </c>
      <c r="DM551" s="14" t="str">
        <f t="shared" si="920"/>
        <v/>
      </c>
      <c r="DN551" s="87">
        <f>IFERROR(DO551*(1-DCFactor)+Results!DP551*DCFactor,"")</f>
        <v>0.2762705882352941</v>
      </c>
      <c r="DO551" s="87">
        <f>(DFactor*Rounds*Number/2+SUM(BV$3:BV539))/(Rounds*Number/2+COUNT(BV$3:BV539))</f>
        <v>0.2656470588235294</v>
      </c>
      <c r="DP551" s="87">
        <f t="shared" si="860"/>
        <v>0.29599999999999999</v>
      </c>
      <c r="DQ551" s="84">
        <f t="shared" si="861"/>
        <v>0</v>
      </c>
      <c r="DR551" s="84">
        <f t="shared" si="862"/>
        <v>0</v>
      </c>
      <c r="DS551" s="87">
        <f t="shared" si="863"/>
        <v>0.33666666666666667</v>
      </c>
      <c r="DT551" s="87">
        <f t="shared" si="864"/>
        <v>0.33666666666666667</v>
      </c>
      <c r="DU551" s="87" t="str">
        <f t="shared" si="865"/>
        <v/>
      </c>
      <c r="DV551" s="86" t="str">
        <f t="shared" si="921"/>
        <v/>
      </c>
      <c r="DW551" s="86" t="str">
        <f t="shared" si="922"/>
        <v/>
      </c>
    </row>
    <row r="552" spans="1:127" x14ac:dyDescent="0.25">
      <c r="A552" s="69">
        <v>550</v>
      </c>
      <c r="B552" s="70" t="str">
        <f>DataEntry!C552</f>
        <v/>
      </c>
      <c r="C552" s="71">
        <f>COUNTIF(D$2:D552,D552)+COUNTIF(G$2:G552,D552)</f>
        <v>488</v>
      </c>
      <c r="D552" s="72" t="str">
        <f t="shared" si="823"/>
        <v/>
      </c>
      <c r="E552" s="70" t="str">
        <f>DataEntry!E552</f>
        <v/>
      </c>
      <c r="F552" s="71">
        <f>COUNTIF(D$2:D552,G552)+COUNTIF(G$2:G552,G552)</f>
        <v>488</v>
      </c>
      <c r="G552" s="72" t="str">
        <f t="shared" si="824"/>
        <v/>
      </c>
      <c r="H552" s="73" t="str">
        <f>DataEntry!G552</f>
        <v/>
      </c>
      <c r="I552" s="73" t="str">
        <f>DataEntry!H552</f>
        <v/>
      </c>
      <c r="J552" s="158" t="str">
        <f t="shared" si="822"/>
        <v/>
      </c>
      <c r="K552" s="156">
        <f t="shared" si="825"/>
        <v>0</v>
      </c>
      <c r="L552" s="224" t="str">
        <f t="shared" si="826"/>
        <v/>
      </c>
      <c r="M552" s="224" t="str">
        <f t="shared" si="827"/>
        <v/>
      </c>
      <c r="N552" s="236" t="str">
        <f t="shared" si="866"/>
        <v/>
      </c>
      <c r="O552" s="22" t="str">
        <f t="shared" si="867"/>
        <v>TG488</v>
      </c>
      <c r="P552" s="248" t="str">
        <f t="shared" si="828"/>
        <v/>
      </c>
      <c r="Q552" s="22" t="str">
        <f t="shared" si="868"/>
        <v>TG488</v>
      </c>
      <c r="R552" s="248" t="str">
        <f t="shared" si="829"/>
        <v/>
      </c>
      <c r="S552" s="74">
        <f t="shared" si="869"/>
        <v>0</v>
      </c>
      <c r="T552" s="75">
        <f t="shared" si="870"/>
        <v>0</v>
      </c>
      <c r="U552" s="76">
        <f t="shared" si="871"/>
        <v>0</v>
      </c>
      <c r="V552" s="74">
        <f t="shared" si="872"/>
        <v>0</v>
      </c>
      <c r="W552" s="75">
        <f t="shared" si="873"/>
        <v>0</v>
      </c>
      <c r="X552" s="76">
        <f t="shared" si="874"/>
        <v>0</v>
      </c>
      <c r="Y552" s="74">
        <f t="shared" si="875"/>
        <v>0</v>
      </c>
      <c r="Z552" s="75">
        <f t="shared" si="876"/>
        <v>0</v>
      </c>
      <c r="AA552" s="76">
        <f t="shared" si="877"/>
        <v>0</v>
      </c>
      <c r="AB552" s="74">
        <f t="shared" si="878"/>
        <v>0</v>
      </c>
      <c r="AC552" s="75">
        <f t="shared" si="879"/>
        <v>0</v>
      </c>
      <c r="AD552" s="76">
        <f t="shared" si="880"/>
        <v>0</v>
      </c>
      <c r="AE552" s="74">
        <f t="shared" si="881"/>
        <v>0</v>
      </c>
      <c r="AF552" s="75">
        <f t="shared" si="882"/>
        <v>0</v>
      </c>
      <c r="AG552" s="76">
        <f t="shared" si="883"/>
        <v>0</v>
      </c>
      <c r="AH552" s="74">
        <f t="shared" si="884"/>
        <v>0</v>
      </c>
      <c r="AI552" s="75">
        <f t="shared" si="885"/>
        <v>0</v>
      </c>
      <c r="AJ552" s="76">
        <f t="shared" si="886"/>
        <v>0</v>
      </c>
      <c r="AK552" s="74">
        <f t="shared" si="887"/>
        <v>0</v>
      </c>
      <c r="AL552" s="75">
        <f t="shared" si="888"/>
        <v>0</v>
      </c>
      <c r="AM552" s="76">
        <f t="shared" si="889"/>
        <v>0</v>
      </c>
      <c r="AN552" s="74">
        <f t="shared" si="890"/>
        <v>0</v>
      </c>
      <c r="AO552" s="75">
        <f t="shared" si="891"/>
        <v>0</v>
      </c>
      <c r="AP552" s="76">
        <f t="shared" si="892"/>
        <v>0</v>
      </c>
      <c r="AQ552" s="77" t="str">
        <f t="shared" si="830"/>
        <v/>
      </c>
      <c r="AR552" s="77" t="str">
        <f t="shared" si="893"/>
        <v/>
      </c>
      <c r="AS552" s="78" t="str">
        <f t="shared" si="894"/>
        <v/>
      </c>
      <c r="AT552" s="77" t="str">
        <f t="shared" si="895"/>
        <v/>
      </c>
      <c r="AU552" s="79">
        <f t="shared" si="923"/>
        <v>0.1</v>
      </c>
      <c r="AV552" s="139">
        <f>DataEntry!P552</f>
        <v>0</v>
      </c>
      <c r="AW552" s="80" t="str">
        <f t="shared" si="831"/>
        <v/>
      </c>
      <c r="AX552" s="80" t="str">
        <f t="shared" si="832"/>
        <v/>
      </c>
      <c r="AY552" s="80" t="str">
        <f t="shared" si="833"/>
        <v/>
      </c>
      <c r="AZ552" s="92" t="str">
        <f>DataEntry!I552</f>
        <v/>
      </c>
      <c r="BA552" s="93" t="str">
        <f>DataEntry!J552</f>
        <v/>
      </c>
      <c r="BB552" s="92" t="str">
        <f>DataEntry!K552</f>
        <v/>
      </c>
      <c r="BC552" s="93" t="str">
        <f>DataEntry!L552</f>
        <v/>
      </c>
      <c r="BD552" s="92" t="str">
        <f>DataEntry!M552</f>
        <v/>
      </c>
      <c r="BE552" s="93" t="str">
        <f>DataEntry!N552</f>
        <v/>
      </c>
      <c r="BF552" s="77" t="str">
        <f t="shared" si="896"/>
        <v/>
      </c>
      <c r="BG552" s="77" t="str">
        <f t="shared" si="897"/>
        <v/>
      </c>
      <c r="BH552" s="77" t="str">
        <f t="shared" si="898"/>
        <v/>
      </c>
      <c r="BI552" s="83">
        <f t="shared" si="899"/>
        <v>0</v>
      </c>
      <c r="BJ552" s="83">
        <f t="shared" si="900"/>
        <v>0</v>
      </c>
      <c r="BK552" s="83">
        <f t="shared" si="901"/>
        <v>0</v>
      </c>
      <c r="BL552" s="84" t="str">
        <f t="shared" si="834"/>
        <v/>
      </c>
      <c r="BM552" s="84" t="str">
        <f t="shared" si="835"/>
        <v/>
      </c>
      <c r="BN552" s="85" t="str">
        <f t="shared" si="902"/>
        <v/>
      </c>
      <c r="BO552" s="84" t="str">
        <f t="shared" si="836"/>
        <v/>
      </c>
      <c r="BP552" s="84" t="str">
        <f t="shared" si="837"/>
        <v/>
      </c>
      <c r="BQ552" s="84" t="str">
        <f t="shared" si="838"/>
        <v/>
      </c>
      <c r="BR552" s="84" t="str">
        <f t="shared" si="903"/>
        <v/>
      </c>
      <c r="BS552" s="84" t="str">
        <f t="shared" si="903"/>
        <v/>
      </c>
      <c r="BT552" s="84" t="str">
        <f t="shared" si="903"/>
        <v/>
      </c>
      <c r="BU552" s="86" t="str">
        <f t="shared" si="904"/>
        <v/>
      </c>
      <c r="BV552" s="86" t="str">
        <f t="shared" si="904"/>
        <v/>
      </c>
      <c r="BW552" s="86" t="str">
        <f t="shared" si="904"/>
        <v/>
      </c>
      <c r="BX552" s="86" t="str">
        <f t="shared" si="905"/>
        <v/>
      </c>
      <c r="BY552" s="86" t="str">
        <f t="shared" si="905"/>
        <v/>
      </c>
      <c r="BZ552" s="86" t="str">
        <f t="shared" si="905"/>
        <v/>
      </c>
      <c r="CA552" s="83">
        <f>IF(AND(DataEntry!B552&gt;=ExFrom,DataEntry!B552&lt;=ExTo),0,IF(AR552&lt;DS552,0,DB552))</f>
        <v>0</v>
      </c>
      <c r="CB552" s="83">
        <f>IF(AND(DataEntry!B552&gt;=ExFrom,DataEntry!B552&lt;=ExTo),0,IF(AT552&lt;DT552,0,DC552))</f>
        <v>0</v>
      </c>
      <c r="CC552" s="14" t="str">
        <f t="shared" si="906"/>
        <v/>
      </c>
      <c r="CD552" s="72" t="str">
        <f t="shared" si="839"/>
        <v/>
      </c>
      <c r="CE552" s="87" t="str">
        <f t="shared" si="907"/>
        <v/>
      </c>
      <c r="CF552" s="88">
        <f t="shared" si="908"/>
        <v>0</v>
      </c>
      <c r="CG552" s="88">
        <f t="shared" si="909"/>
        <v>0</v>
      </c>
      <c r="CH552" s="87" t="str">
        <f t="shared" si="910"/>
        <v/>
      </c>
      <c r="CI552" s="89">
        <f t="shared" si="840"/>
        <v>1</v>
      </c>
      <c r="CJ552" s="89">
        <f t="shared" si="841"/>
        <v>1</v>
      </c>
      <c r="CK552" s="157">
        <f t="shared" si="842"/>
        <v>0</v>
      </c>
      <c r="CL552" s="90">
        <f t="shared" si="843"/>
        <v>0</v>
      </c>
      <c r="CM552" s="157">
        <f t="shared" si="844"/>
        <v>0</v>
      </c>
      <c r="CN552" s="90">
        <f t="shared" si="845"/>
        <v>0</v>
      </c>
      <c r="CO552" s="157">
        <f t="shared" si="846"/>
        <v>0</v>
      </c>
      <c r="CP552" s="90">
        <f t="shared" si="847"/>
        <v>0</v>
      </c>
      <c r="CQ552" s="157">
        <f t="shared" si="848"/>
        <v>0</v>
      </c>
      <c r="CR552" s="90">
        <f t="shared" si="849"/>
        <v>0</v>
      </c>
      <c r="CS552" s="157">
        <f t="shared" si="850"/>
        <v>0</v>
      </c>
      <c r="CT552" s="90">
        <f t="shared" si="851"/>
        <v>0</v>
      </c>
      <c r="CU552" s="157">
        <f t="shared" si="852"/>
        <v>0</v>
      </c>
      <c r="CV552" s="90">
        <f t="shared" si="853"/>
        <v>0</v>
      </c>
      <c r="CW552" s="157">
        <f t="shared" si="854"/>
        <v>0</v>
      </c>
      <c r="CX552" s="90">
        <f t="shared" si="855"/>
        <v>0</v>
      </c>
      <c r="CY552" s="157">
        <f t="shared" si="856"/>
        <v>0</v>
      </c>
      <c r="CZ552" s="90">
        <f t="shared" si="857"/>
        <v>0</v>
      </c>
      <c r="DA552" s="94" t="str">
        <f>DataEntry!B552</f>
        <v/>
      </c>
      <c r="DB552" s="83">
        <f t="shared" si="858"/>
        <v>0</v>
      </c>
      <c r="DC552" s="83">
        <f t="shared" si="859"/>
        <v>0</v>
      </c>
      <c r="DD552" s="145" t="str">
        <f t="shared" si="911"/>
        <v/>
      </c>
      <c r="DE552" s="145" t="str">
        <f t="shared" si="912"/>
        <v/>
      </c>
      <c r="DF552" s="145" t="str">
        <f t="shared" si="913"/>
        <v/>
      </c>
      <c r="DG552" s="145" t="str">
        <f t="shared" si="914"/>
        <v/>
      </c>
      <c r="DH552" s="145" t="str">
        <f t="shared" si="915"/>
        <v/>
      </c>
      <c r="DI552" s="145" t="str">
        <f t="shared" si="916"/>
        <v/>
      </c>
      <c r="DJ552" s="83">
        <f t="shared" si="917"/>
        <v>0</v>
      </c>
      <c r="DK552" s="83">
        <f t="shared" si="918"/>
        <v>0</v>
      </c>
      <c r="DL552" s="84" t="str">
        <f t="shared" si="919"/>
        <v/>
      </c>
      <c r="DM552" s="14" t="str">
        <f t="shared" si="920"/>
        <v/>
      </c>
      <c r="DN552" s="87">
        <f>IFERROR(DO552*(1-DCFactor)+Results!DP552*DCFactor,"")</f>
        <v>0.2762705882352941</v>
      </c>
      <c r="DO552" s="87">
        <f>(DFactor*Rounds*Number/2+SUM(BV$3:BV540))/(Rounds*Number/2+COUNT(BV$3:BV540))</f>
        <v>0.2656470588235294</v>
      </c>
      <c r="DP552" s="87">
        <f t="shared" si="860"/>
        <v>0.29599999999999999</v>
      </c>
      <c r="DQ552" s="84">
        <f t="shared" si="861"/>
        <v>0</v>
      </c>
      <c r="DR552" s="84">
        <f t="shared" si="862"/>
        <v>0</v>
      </c>
      <c r="DS552" s="87">
        <f t="shared" si="863"/>
        <v>0.33666666666666667</v>
      </c>
      <c r="DT552" s="87">
        <f t="shared" si="864"/>
        <v>0.33666666666666667</v>
      </c>
      <c r="DU552" s="87" t="str">
        <f t="shared" si="865"/>
        <v/>
      </c>
      <c r="DV552" s="86" t="str">
        <f t="shared" si="921"/>
        <v/>
      </c>
      <c r="DW552" s="86" t="str">
        <f t="shared" si="922"/>
        <v/>
      </c>
    </row>
    <row r="553" spans="1:127" x14ac:dyDescent="0.25">
      <c r="A553" s="69">
        <v>551</v>
      </c>
      <c r="B553" s="70" t="str">
        <f>DataEntry!C553</f>
        <v/>
      </c>
      <c r="C553" s="71">
        <f>COUNTIF(D$2:D553,D553)+COUNTIF(G$2:G553,D553)</f>
        <v>490</v>
      </c>
      <c r="D553" s="72" t="str">
        <f t="shared" si="823"/>
        <v/>
      </c>
      <c r="E553" s="70" t="str">
        <f>DataEntry!E553</f>
        <v/>
      </c>
      <c r="F553" s="71">
        <f>COUNTIF(D$2:D553,G553)+COUNTIF(G$2:G553,G553)</f>
        <v>490</v>
      </c>
      <c r="G553" s="72" t="str">
        <f t="shared" si="824"/>
        <v/>
      </c>
      <c r="H553" s="73" t="str">
        <f>DataEntry!G553</f>
        <v/>
      </c>
      <c r="I553" s="73" t="str">
        <f>DataEntry!H553</f>
        <v/>
      </c>
      <c r="J553" s="158" t="str">
        <f t="shared" si="822"/>
        <v/>
      </c>
      <c r="K553" s="156">
        <f t="shared" si="825"/>
        <v>0</v>
      </c>
      <c r="L553" s="224" t="str">
        <f t="shared" si="826"/>
        <v/>
      </c>
      <c r="M553" s="224" t="str">
        <f t="shared" si="827"/>
        <v/>
      </c>
      <c r="N553" s="236" t="str">
        <f t="shared" si="866"/>
        <v/>
      </c>
      <c r="O553" s="22" t="str">
        <f t="shared" si="867"/>
        <v>TG490</v>
      </c>
      <c r="P553" s="248" t="str">
        <f t="shared" si="828"/>
        <v/>
      </c>
      <c r="Q553" s="22" t="str">
        <f t="shared" si="868"/>
        <v>TG490</v>
      </c>
      <c r="R553" s="248" t="str">
        <f t="shared" si="829"/>
        <v/>
      </c>
      <c r="S553" s="74">
        <f t="shared" si="869"/>
        <v>0</v>
      </c>
      <c r="T553" s="75">
        <f t="shared" si="870"/>
        <v>0</v>
      </c>
      <c r="U553" s="76">
        <f t="shared" si="871"/>
        <v>0</v>
      </c>
      <c r="V553" s="74">
        <f t="shared" si="872"/>
        <v>0</v>
      </c>
      <c r="W553" s="75">
        <f t="shared" si="873"/>
        <v>0</v>
      </c>
      <c r="X553" s="76">
        <f t="shared" si="874"/>
        <v>0</v>
      </c>
      <c r="Y553" s="74">
        <f t="shared" si="875"/>
        <v>0</v>
      </c>
      <c r="Z553" s="75">
        <f t="shared" si="876"/>
        <v>0</v>
      </c>
      <c r="AA553" s="76">
        <f t="shared" si="877"/>
        <v>0</v>
      </c>
      <c r="AB553" s="74">
        <f t="shared" si="878"/>
        <v>0</v>
      </c>
      <c r="AC553" s="75">
        <f t="shared" si="879"/>
        <v>0</v>
      </c>
      <c r="AD553" s="76">
        <f t="shared" si="880"/>
        <v>0</v>
      </c>
      <c r="AE553" s="74">
        <f t="shared" si="881"/>
        <v>0</v>
      </c>
      <c r="AF553" s="75">
        <f t="shared" si="882"/>
        <v>0</v>
      </c>
      <c r="AG553" s="76">
        <f t="shared" si="883"/>
        <v>0</v>
      </c>
      <c r="AH553" s="74">
        <f t="shared" si="884"/>
        <v>0</v>
      </c>
      <c r="AI553" s="75">
        <f t="shared" si="885"/>
        <v>0</v>
      </c>
      <c r="AJ553" s="76">
        <f t="shared" si="886"/>
        <v>0</v>
      </c>
      <c r="AK553" s="74">
        <f t="shared" si="887"/>
        <v>0</v>
      </c>
      <c r="AL553" s="75">
        <f t="shared" si="888"/>
        <v>0</v>
      </c>
      <c r="AM553" s="76">
        <f t="shared" si="889"/>
        <v>0</v>
      </c>
      <c r="AN553" s="74">
        <f t="shared" si="890"/>
        <v>0</v>
      </c>
      <c r="AO553" s="75">
        <f t="shared" si="891"/>
        <v>0</v>
      </c>
      <c r="AP553" s="76">
        <f t="shared" si="892"/>
        <v>0</v>
      </c>
      <c r="AQ553" s="77" t="str">
        <f t="shared" si="830"/>
        <v/>
      </c>
      <c r="AR553" s="77" t="str">
        <f t="shared" si="893"/>
        <v/>
      </c>
      <c r="AS553" s="78" t="str">
        <f t="shared" si="894"/>
        <v/>
      </c>
      <c r="AT553" s="77" t="str">
        <f t="shared" si="895"/>
        <v/>
      </c>
      <c r="AU553" s="79">
        <f t="shared" si="923"/>
        <v>0.1</v>
      </c>
      <c r="AV553" s="139">
        <f>DataEntry!P553</f>
        <v>0</v>
      </c>
      <c r="AW553" s="80" t="str">
        <f t="shared" si="831"/>
        <v/>
      </c>
      <c r="AX553" s="80" t="str">
        <f t="shared" si="832"/>
        <v/>
      </c>
      <c r="AY553" s="80" t="str">
        <f t="shared" si="833"/>
        <v/>
      </c>
      <c r="AZ553" s="92" t="str">
        <f>DataEntry!I553</f>
        <v/>
      </c>
      <c r="BA553" s="93" t="str">
        <f>DataEntry!J553</f>
        <v/>
      </c>
      <c r="BB553" s="92" t="str">
        <f>DataEntry!K553</f>
        <v/>
      </c>
      <c r="BC553" s="93" t="str">
        <f>DataEntry!L553</f>
        <v/>
      </c>
      <c r="BD553" s="92" t="str">
        <f>DataEntry!M553</f>
        <v/>
      </c>
      <c r="BE553" s="93" t="str">
        <f>DataEntry!N553</f>
        <v/>
      </c>
      <c r="BF553" s="77" t="str">
        <f t="shared" si="896"/>
        <v/>
      </c>
      <c r="BG553" s="77" t="str">
        <f t="shared" si="897"/>
        <v/>
      </c>
      <c r="BH553" s="77" t="str">
        <f t="shared" si="898"/>
        <v/>
      </c>
      <c r="BI553" s="83">
        <f t="shared" si="899"/>
        <v>0</v>
      </c>
      <c r="BJ553" s="83">
        <f t="shared" si="900"/>
        <v>0</v>
      </c>
      <c r="BK553" s="83">
        <f t="shared" si="901"/>
        <v>0</v>
      </c>
      <c r="BL553" s="84" t="str">
        <f t="shared" si="834"/>
        <v/>
      </c>
      <c r="BM553" s="84" t="str">
        <f t="shared" si="835"/>
        <v/>
      </c>
      <c r="BN553" s="85" t="str">
        <f t="shared" si="902"/>
        <v/>
      </c>
      <c r="BO553" s="84" t="str">
        <f t="shared" si="836"/>
        <v/>
      </c>
      <c r="BP553" s="84" t="str">
        <f t="shared" si="837"/>
        <v/>
      </c>
      <c r="BQ553" s="84" t="str">
        <f t="shared" si="838"/>
        <v/>
      </c>
      <c r="BR553" s="84" t="str">
        <f t="shared" si="903"/>
        <v/>
      </c>
      <c r="BS553" s="84" t="str">
        <f t="shared" si="903"/>
        <v/>
      </c>
      <c r="BT553" s="84" t="str">
        <f t="shared" si="903"/>
        <v/>
      </c>
      <c r="BU553" s="86" t="str">
        <f t="shared" si="904"/>
        <v/>
      </c>
      <c r="BV553" s="86" t="str">
        <f t="shared" si="904"/>
        <v/>
      </c>
      <c r="BW553" s="86" t="str">
        <f t="shared" si="904"/>
        <v/>
      </c>
      <c r="BX553" s="86" t="str">
        <f t="shared" si="905"/>
        <v/>
      </c>
      <c r="BY553" s="86" t="str">
        <f t="shared" si="905"/>
        <v/>
      </c>
      <c r="BZ553" s="86" t="str">
        <f t="shared" si="905"/>
        <v/>
      </c>
      <c r="CA553" s="83">
        <f>IF(AND(DataEntry!B553&gt;=ExFrom,DataEntry!B553&lt;=ExTo),0,IF(AR553&lt;DS553,0,DB553))</f>
        <v>0</v>
      </c>
      <c r="CB553" s="83">
        <f>IF(AND(DataEntry!B553&gt;=ExFrom,DataEntry!B553&lt;=ExTo),0,IF(AT553&lt;DT553,0,DC553))</f>
        <v>0</v>
      </c>
      <c r="CC553" s="14" t="str">
        <f t="shared" si="906"/>
        <v/>
      </c>
      <c r="CD553" s="72" t="str">
        <f t="shared" si="839"/>
        <v/>
      </c>
      <c r="CE553" s="87" t="str">
        <f t="shared" si="907"/>
        <v/>
      </c>
      <c r="CF553" s="88">
        <f t="shared" si="908"/>
        <v>0</v>
      </c>
      <c r="CG553" s="88">
        <f t="shared" si="909"/>
        <v>0</v>
      </c>
      <c r="CH553" s="87" t="str">
        <f t="shared" si="910"/>
        <v/>
      </c>
      <c r="CI553" s="89">
        <f t="shared" si="840"/>
        <v>1</v>
      </c>
      <c r="CJ553" s="89">
        <f t="shared" si="841"/>
        <v>1</v>
      </c>
      <c r="CK553" s="157">
        <f t="shared" si="842"/>
        <v>0</v>
      </c>
      <c r="CL553" s="90">
        <f t="shared" si="843"/>
        <v>0</v>
      </c>
      <c r="CM553" s="157">
        <f t="shared" si="844"/>
        <v>0</v>
      </c>
      <c r="CN553" s="90">
        <f t="shared" si="845"/>
        <v>0</v>
      </c>
      <c r="CO553" s="157">
        <f t="shared" si="846"/>
        <v>0</v>
      </c>
      <c r="CP553" s="90">
        <f t="shared" si="847"/>
        <v>0</v>
      </c>
      <c r="CQ553" s="157">
        <f t="shared" si="848"/>
        <v>0</v>
      </c>
      <c r="CR553" s="90">
        <f t="shared" si="849"/>
        <v>0</v>
      </c>
      <c r="CS553" s="157">
        <f t="shared" si="850"/>
        <v>0</v>
      </c>
      <c r="CT553" s="90">
        <f t="shared" si="851"/>
        <v>0</v>
      </c>
      <c r="CU553" s="157">
        <f t="shared" si="852"/>
        <v>0</v>
      </c>
      <c r="CV553" s="90">
        <f t="shared" si="853"/>
        <v>0</v>
      </c>
      <c r="CW553" s="157">
        <f t="shared" si="854"/>
        <v>0</v>
      </c>
      <c r="CX553" s="90">
        <f t="shared" si="855"/>
        <v>0</v>
      </c>
      <c r="CY553" s="157">
        <f t="shared" si="856"/>
        <v>0</v>
      </c>
      <c r="CZ553" s="90">
        <f t="shared" si="857"/>
        <v>0</v>
      </c>
      <c r="DA553" s="94" t="str">
        <f>DataEntry!B553</f>
        <v/>
      </c>
      <c r="DB553" s="83">
        <f t="shared" si="858"/>
        <v>0</v>
      </c>
      <c r="DC553" s="83">
        <f t="shared" si="859"/>
        <v>0</v>
      </c>
      <c r="DD553" s="145" t="str">
        <f t="shared" si="911"/>
        <v/>
      </c>
      <c r="DE553" s="145" t="str">
        <f t="shared" si="912"/>
        <v/>
      </c>
      <c r="DF553" s="145" t="str">
        <f t="shared" si="913"/>
        <v/>
      </c>
      <c r="DG553" s="145" t="str">
        <f t="shared" si="914"/>
        <v/>
      </c>
      <c r="DH553" s="145" t="str">
        <f t="shared" si="915"/>
        <v/>
      </c>
      <c r="DI553" s="145" t="str">
        <f t="shared" si="916"/>
        <v/>
      </c>
      <c r="DJ553" s="83">
        <f t="shared" si="917"/>
        <v>0</v>
      </c>
      <c r="DK553" s="83">
        <f t="shared" si="918"/>
        <v>0</v>
      </c>
      <c r="DL553" s="84" t="str">
        <f t="shared" si="919"/>
        <v/>
      </c>
      <c r="DM553" s="14" t="str">
        <f t="shared" si="920"/>
        <v/>
      </c>
      <c r="DN553" s="87">
        <f>IFERROR(DO553*(1-DCFactor)+Results!DP553*DCFactor,"")</f>
        <v>0.2762705882352941</v>
      </c>
      <c r="DO553" s="87">
        <f>(DFactor*Rounds*Number/2+SUM(BV$3:BV541))/(Rounds*Number/2+COUNT(BV$3:BV541))</f>
        <v>0.2656470588235294</v>
      </c>
      <c r="DP553" s="87">
        <f t="shared" si="860"/>
        <v>0.29599999999999999</v>
      </c>
      <c r="DQ553" s="84">
        <f t="shared" si="861"/>
        <v>0</v>
      </c>
      <c r="DR553" s="84">
        <f t="shared" si="862"/>
        <v>0</v>
      </c>
      <c r="DS553" s="87">
        <f t="shared" si="863"/>
        <v>0.33666666666666667</v>
      </c>
      <c r="DT553" s="87">
        <f t="shared" si="864"/>
        <v>0.33666666666666667</v>
      </c>
      <c r="DU553" s="87" t="str">
        <f t="shared" si="865"/>
        <v/>
      </c>
      <c r="DV553" s="86" t="str">
        <f t="shared" si="921"/>
        <v/>
      </c>
      <c r="DW553" s="86" t="str">
        <f t="shared" si="922"/>
        <v/>
      </c>
    </row>
    <row r="554" spans="1:127" x14ac:dyDescent="0.25">
      <c r="A554" s="69">
        <v>552</v>
      </c>
      <c r="B554" s="70" t="str">
        <f>DataEntry!C554</f>
        <v/>
      </c>
      <c r="C554" s="71">
        <f>COUNTIF(D$2:D554,D554)+COUNTIF(G$2:G554,D554)</f>
        <v>492</v>
      </c>
      <c r="D554" s="72" t="str">
        <f t="shared" si="823"/>
        <v/>
      </c>
      <c r="E554" s="70" t="str">
        <f>DataEntry!E554</f>
        <v/>
      </c>
      <c r="F554" s="71">
        <f>COUNTIF(D$2:D554,G554)+COUNTIF(G$2:G554,G554)</f>
        <v>492</v>
      </c>
      <c r="G554" s="72" t="str">
        <f t="shared" si="824"/>
        <v/>
      </c>
      <c r="H554" s="73" t="str">
        <f>DataEntry!G554</f>
        <v/>
      </c>
      <c r="I554" s="73" t="str">
        <f>DataEntry!H554</f>
        <v/>
      </c>
      <c r="J554" s="158" t="str">
        <f t="shared" si="822"/>
        <v/>
      </c>
      <c r="K554" s="156">
        <f t="shared" si="825"/>
        <v>0</v>
      </c>
      <c r="L554" s="224" t="str">
        <f t="shared" si="826"/>
        <v/>
      </c>
      <c r="M554" s="224" t="str">
        <f t="shared" si="827"/>
        <v/>
      </c>
      <c r="N554" s="236" t="str">
        <f t="shared" si="866"/>
        <v/>
      </c>
      <c r="O554" s="22" t="str">
        <f t="shared" si="867"/>
        <v>TG492</v>
      </c>
      <c r="P554" s="248" t="str">
        <f t="shared" si="828"/>
        <v/>
      </c>
      <c r="Q554" s="22" t="str">
        <f t="shared" si="868"/>
        <v>TG492</v>
      </c>
      <c r="R554" s="248" t="str">
        <f t="shared" si="829"/>
        <v/>
      </c>
      <c r="S554" s="74">
        <f t="shared" si="869"/>
        <v>0</v>
      </c>
      <c r="T554" s="75">
        <f t="shared" si="870"/>
        <v>0</v>
      </c>
      <c r="U554" s="76">
        <f t="shared" si="871"/>
        <v>0</v>
      </c>
      <c r="V554" s="74">
        <f t="shared" si="872"/>
        <v>0</v>
      </c>
      <c r="W554" s="75">
        <f t="shared" si="873"/>
        <v>0</v>
      </c>
      <c r="X554" s="76">
        <f t="shared" si="874"/>
        <v>0</v>
      </c>
      <c r="Y554" s="74">
        <f t="shared" si="875"/>
        <v>0</v>
      </c>
      <c r="Z554" s="75">
        <f t="shared" si="876"/>
        <v>0</v>
      </c>
      <c r="AA554" s="76">
        <f t="shared" si="877"/>
        <v>0</v>
      </c>
      <c r="AB554" s="74">
        <f t="shared" si="878"/>
        <v>0</v>
      </c>
      <c r="AC554" s="75">
        <f t="shared" si="879"/>
        <v>0</v>
      </c>
      <c r="AD554" s="76">
        <f t="shared" si="880"/>
        <v>0</v>
      </c>
      <c r="AE554" s="74">
        <f t="shared" si="881"/>
        <v>0</v>
      </c>
      <c r="AF554" s="75">
        <f t="shared" si="882"/>
        <v>0</v>
      </c>
      <c r="AG554" s="76">
        <f t="shared" si="883"/>
        <v>0</v>
      </c>
      <c r="AH554" s="74">
        <f t="shared" si="884"/>
        <v>0</v>
      </c>
      <c r="AI554" s="75">
        <f t="shared" si="885"/>
        <v>0</v>
      </c>
      <c r="AJ554" s="76">
        <f t="shared" si="886"/>
        <v>0</v>
      </c>
      <c r="AK554" s="74">
        <f t="shared" si="887"/>
        <v>0</v>
      </c>
      <c r="AL554" s="75">
        <f t="shared" si="888"/>
        <v>0</v>
      </c>
      <c r="AM554" s="76">
        <f t="shared" si="889"/>
        <v>0</v>
      </c>
      <c r="AN554" s="74">
        <f t="shared" si="890"/>
        <v>0</v>
      </c>
      <c r="AO554" s="75">
        <f t="shared" si="891"/>
        <v>0</v>
      </c>
      <c r="AP554" s="76">
        <f t="shared" si="892"/>
        <v>0</v>
      </c>
      <c r="AQ554" s="77" t="str">
        <f t="shared" si="830"/>
        <v/>
      </c>
      <c r="AR554" s="77" t="str">
        <f t="shared" si="893"/>
        <v/>
      </c>
      <c r="AS554" s="78" t="str">
        <f t="shared" si="894"/>
        <v/>
      </c>
      <c r="AT554" s="77" t="str">
        <f t="shared" si="895"/>
        <v/>
      </c>
      <c r="AU554" s="79">
        <f t="shared" si="923"/>
        <v>0.1</v>
      </c>
      <c r="AV554" s="139">
        <f>DataEntry!P554</f>
        <v>0</v>
      </c>
      <c r="AW554" s="80" t="str">
        <f t="shared" si="831"/>
        <v/>
      </c>
      <c r="AX554" s="80" t="str">
        <f t="shared" si="832"/>
        <v/>
      </c>
      <c r="AY554" s="80" t="str">
        <f t="shared" si="833"/>
        <v/>
      </c>
      <c r="AZ554" s="95" t="str">
        <f>DataEntry!I554</f>
        <v/>
      </c>
      <c r="BA554" s="96" t="str">
        <f>DataEntry!J554</f>
        <v/>
      </c>
      <c r="BB554" s="95" t="str">
        <f>DataEntry!K554</f>
        <v/>
      </c>
      <c r="BC554" s="96" t="str">
        <f>DataEntry!L554</f>
        <v/>
      </c>
      <c r="BD554" s="95" t="str">
        <f>DataEntry!M554</f>
        <v/>
      </c>
      <c r="BE554" s="97" t="str">
        <f>DataEntry!N554</f>
        <v/>
      </c>
      <c r="BF554" s="77" t="str">
        <f t="shared" si="896"/>
        <v/>
      </c>
      <c r="BG554" s="77" t="str">
        <f t="shared" si="897"/>
        <v/>
      </c>
      <c r="BH554" s="77" t="str">
        <f t="shared" si="898"/>
        <v/>
      </c>
      <c r="BI554" s="83">
        <f t="shared" si="899"/>
        <v>0</v>
      </c>
      <c r="BJ554" s="83">
        <f t="shared" si="900"/>
        <v>0</v>
      </c>
      <c r="BK554" s="83">
        <f t="shared" si="901"/>
        <v>0</v>
      </c>
      <c r="BL554" s="84" t="str">
        <f t="shared" si="834"/>
        <v/>
      </c>
      <c r="BM554" s="84" t="str">
        <f t="shared" si="835"/>
        <v/>
      </c>
      <c r="BN554" s="85" t="str">
        <f t="shared" si="902"/>
        <v/>
      </c>
      <c r="BO554" s="84" t="str">
        <f t="shared" si="836"/>
        <v/>
      </c>
      <c r="BP554" s="84" t="str">
        <f t="shared" si="837"/>
        <v/>
      </c>
      <c r="BQ554" s="84" t="str">
        <f t="shared" si="838"/>
        <v/>
      </c>
      <c r="BR554" s="84" t="str">
        <f t="shared" si="903"/>
        <v/>
      </c>
      <c r="BS554" s="84" t="str">
        <f t="shared" si="903"/>
        <v/>
      </c>
      <c r="BT554" s="84" t="str">
        <f t="shared" si="903"/>
        <v/>
      </c>
      <c r="BU554" s="86" t="str">
        <f t="shared" si="904"/>
        <v/>
      </c>
      <c r="BV554" s="86" t="str">
        <f t="shared" si="904"/>
        <v/>
      </c>
      <c r="BW554" s="86" t="str">
        <f t="shared" si="904"/>
        <v/>
      </c>
      <c r="BX554" s="86" t="str">
        <f t="shared" si="905"/>
        <v/>
      </c>
      <c r="BY554" s="86" t="str">
        <f t="shared" si="905"/>
        <v/>
      </c>
      <c r="BZ554" s="86" t="str">
        <f t="shared" si="905"/>
        <v/>
      </c>
      <c r="CA554" s="83">
        <f>IF(AND(DataEntry!B554&gt;=ExFrom,DataEntry!B554&lt;=ExTo),0,IF(AR554&lt;DS554,0,DB554))</f>
        <v>0</v>
      </c>
      <c r="CB554" s="83">
        <f>IF(AND(DataEntry!B554&gt;=ExFrom,DataEntry!B554&lt;=ExTo),0,IF(AT554&lt;DT554,0,DC554))</f>
        <v>0</v>
      </c>
      <c r="CC554" s="14" t="str">
        <f t="shared" si="906"/>
        <v/>
      </c>
      <c r="CD554" s="72" t="str">
        <f t="shared" si="839"/>
        <v/>
      </c>
      <c r="CE554" s="87" t="str">
        <f t="shared" si="907"/>
        <v/>
      </c>
      <c r="CF554" s="88">
        <f t="shared" si="908"/>
        <v>0</v>
      </c>
      <c r="CG554" s="88">
        <f t="shared" si="909"/>
        <v>0</v>
      </c>
      <c r="CH554" s="87" t="str">
        <f t="shared" si="910"/>
        <v/>
      </c>
      <c r="CI554" s="89">
        <f t="shared" si="840"/>
        <v>1</v>
      </c>
      <c r="CJ554" s="89">
        <f t="shared" si="841"/>
        <v>1</v>
      </c>
      <c r="CK554" s="157">
        <f t="shared" si="842"/>
        <v>0</v>
      </c>
      <c r="CL554" s="90">
        <f t="shared" si="843"/>
        <v>0</v>
      </c>
      <c r="CM554" s="157">
        <f t="shared" si="844"/>
        <v>0</v>
      </c>
      <c r="CN554" s="90">
        <f t="shared" si="845"/>
        <v>0</v>
      </c>
      <c r="CO554" s="157">
        <f t="shared" si="846"/>
        <v>0</v>
      </c>
      <c r="CP554" s="90">
        <f t="shared" si="847"/>
        <v>0</v>
      </c>
      <c r="CQ554" s="157">
        <f t="shared" si="848"/>
        <v>0</v>
      </c>
      <c r="CR554" s="90">
        <f t="shared" si="849"/>
        <v>0</v>
      </c>
      <c r="CS554" s="157">
        <f t="shared" si="850"/>
        <v>0</v>
      </c>
      <c r="CT554" s="90">
        <f t="shared" si="851"/>
        <v>0</v>
      </c>
      <c r="CU554" s="157">
        <f t="shared" si="852"/>
        <v>0</v>
      </c>
      <c r="CV554" s="90">
        <f t="shared" si="853"/>
        <v>0</v>
      </c>
      <c r="CW554" s="157">
        <f t="shared" si="854"/>
        <v>0</v>
      </c>
      <c r="CX554" s="90">
        <f t="shared" si="855"/>
        <v>0</v>
      </c>
      <c r="CY554" s="157">
        <f t="shared" si="856"/>
        <v>0</v>
      </c>
      <c r="CZ554" s="90">
        <f t="shared" si="857"/>
        <v>0</v>
      </c>
      <c r="DA554" s="94" t="str">
        <f>DataEntry!B554</f>
        <v/>
      </c>
      <c r="DB554" s="83">
        <f t="shared" si="858"/>
        <v>0</v>
      </c>
      <c r="DC554" s="83">
        <f t="shared" si="859"/>
        <v>0</v>
      </c>
      <c r="DD554" s="145" t="str">
        <f t="shared" si="911"/>
        <v/>
      </c>
      <c r="DE554" s="145" t="str">
        <f t="shared" si="912"/>
        <v/>
      </c>
      <c r="DF554" s="145" t="str">
        <f t="shared" si="913"/>
        <v/>
      </c>
      <c r="DG554" s="145" t="str">
        <f t="shared" si="914"/>
        <v/>
      </c>
      <c r="DH554" s="145" t="str">
        <f t="shared" si="915"/>
        <v/>
      </c>
      <c r="DI554" s="145" t="str">
        <f t="shared" si="916"/>
        <v/>
      </c>
      <c r="DJ554" s="83">
        <f t="shared" si="917"/>
        <v>0</v>
      </c>
      <c r="DK554" s="83">
        <f t="shared" si="918"/>
        <v>0</v>
      </c>
      <c r="DL554" s="84" t="str">
        <f t="shared" si="919"/>
        <v/>
      </c>
      <c r="DM554" s="14" t="str">
        <f t="shared" si="920"/>
        <v/>
      </c>
      <c r="DN554" s="87">
        <f>IFERROR(DO554*(1-DCFactor)+Results!DP554*DCFactor,"")</f>
        <v>0.2762705882352941</v>
      </c>
      <c r="DO554" s="87">
        <f>(DFactor*Rounds*Number/2+SUM(BV$3:BV542))/(Rounds*Number/2+COUNT(BV$3:BV542))</f>
        <v>0.2656470588235294</v>
      </c>
      <c r="DP554" s="87">
        <f t="shared" si="860"/>
        <v>0.29599999999999999</v>
      </c>
      <c r="DQ554" s="84">
        <f t="shared" si="861"/>
        <v>0</v>
      </c>
      <c r="DR554" s="84">
        <f t="shared" si="862"/>
        <v>0</v>
      </c>
      <c r="DS554" s="87">
        <f t="shared" si="863"/>
        <v>0.33666666666666667</v>
      </c>
      <c r="DT554" s="87">
        <f t="shared" si="864"/>
        <v>0.33666666666666667</v>
      </c>
      <c r="DU554" s="87" t="str">
        <f t="shared" si="865"/>
        <v/>
      </c>
      <c r="DV554" s="86" t="str">
        <f t="shared" si="921"/>
        <v/>
      </c>
      <c r="DW554" s="86" t="str">
        <f t="shared" si="922"/>
        <v/>
      </c>
    </row>
    <row r="555" spans="1:127" x14ac:dyDescent="0.25">
      <c r="H555" s="158">
        <f>SUM(H3:H554)</f>
        <v>501</v>
      </c>
      <c r="I555" s="158">
        <f>SUM(I3:I554)</f>
        <v>406</v>
      </c>
      <c r="R555" s="98" t="s">
        <v>27</v>
      </c>
      <c r="S555" s="74">
        <f>SUM(S3:S554)</f>
        <v>29</v>
      </c>
      <c r="T555" s="75">
        <f t="shared" ref="T555:AP555" si="924">SUM(T3:T554)</f>
        <v>30</v>
      </c>
      <c r="U555" s="76">
        <f t="shared" si="924"/>
        <v>46</v>
      </c>
      <c r="V555" s="74">
        <f t="shared" si="924"/>
        <v>48</v>
      </c>
      <c r="W555" s="75">
        <f t="shared" si="924"/>
        <v>22</v>
      </c>
      <c r="X555" s="76">
        <f t="shared" si="924"/>
        <v>28</v>
      </c>
      <c r="Y555" s="74">
        <f t="shared" si="924"/>
        <v>36</v>
      </c>
      <c r="Z555" s="75">
        <f t="shared" si="924"/>
        <v>12</v>
      </c>
      <c r="AA555" s="76">
        <f t="shared" si="924"/>
        <v>11</v>
      </c>
      <c r="AB555" s="74">
        <f t="shared" si="924"/>
        <v>17</v>
      </c>
      <c r="AC555" s="75">
        <f t="shared" si="924"/>
        <v>6</v>
      </c>
      <c r="AD555" s="76">
        <f t="shared" si="924"/>
        <v>6</v>
      </c>
      <c r="AE555" s="74">
        <f t="shared" si="924"/>
        <v>8</v>
      </c>
      <c r="AF555" s="75">
        <f t="shared" si="924"/>
        <v>1</v>
      </c>
      <c r="AG555" s="76">
        <f t="shared" si="924"/>
        <v>2</v>
      </c>
      <c r="AH555" s="74">
        <f t="shared" si="924"/>
        <v>2</v>
      </c>
      <c r="AI555" s="75">
        <f t="shared" si="924"/>
        <v>1</v>
      </c>
      <c r="AJ555" s="76">
        <f t="shared" si="924"/>
        <v>1</v>
      </c>
      <c r="AK555" s="74">
        <f t="shared" si="924"/>
        <v>0</v>
      </c>
      <c r="AL555" s="75">
        <f t="shared" si="924"/>
        <v>0</v>
      </c>
      <c r="AM555" s="76">
        <f t="shared" si="924"/>
        <v>0</v>
      </c>
      <c r="AN555" s="74">
        <f t="shared" si="924"/>
        <v>0</v>
      </c>
      <c r="AO555" s="75">
        <f t="shared" si="924"/>
        <v>0</v>
      </c>
      <c r="AP555" s="76">
        <f t="shared" si="924"/>
        <v>0</v>
      </c>
      <c r="BI555" s="74">
        <f>SUM(BI3:BI554)</f>
        <v>138</v>
      </c>
      <c r="BJ555" s="75">
        <f>SUM(BJ3:BJ554)</f>
        <v>72</v>
      </c>
      <c r="BK555" s="76">
        <f>SUM(BK3:BK554)</f>
        <v>96</v>
      </c>
      <c r="BL555" s="100">
        <f>IFERROR(AVERAGE(BL3:BL554),0)</f>
        <v>0.36288108162428145</v>
      </c>
      <c r="BM555" s="100">
        <f>IFERROR(AVERAGE(BM3:BM554),0)</f>
        <v>0.37166420272766398</v>
      </c>
      <c r="BN555" s="85"/>
      <c r="BO555" s="74">
        <f t="shared" ref="BO555:BT555" si="925">SUM(BO3:BO554)</f>
        <v>126.7506910085135</v>
      </c>
      <c r="BP555" s="75">
        <f t="shared" si="925"/>
        <v>90.834470427256335</v>
      </c>
      <c r="BQ555" s="76">
        <f t="shared" si="925"/>
        <v>88.414838564230095</v>
      </c>
      <c r="BR555" s="74">
        <f t="shared" si="925"/>
        <v>125.94384086371541</v>
      </c>
      <c r="BS555" s="75">
        <f t="shared" si="925"/>
        <v>79.814619023961768</v>
      </c>
      <c r="BT555" s="76">
        <f t="shared" si="925"/>
        <v>100.24154011232288</v>
      </c>
      <c r="CI555" s="25"/>
      <c r="CJ555" s="25"/>
      <c r="CK555" s="101">
        <f t="shared" ref="CK555:CZ555" si="926">SUM(CK3:CK554)</f>
        <v>-40.190000000000012</v>
      </c>
      <c r="CL555" s="102">
        <f t="shared" si="926"/>
        <v>341.07</v>
      </c>
      <c r="CM555" s="101">
        <f t="shared" si="926"/>
        <v>194.14999999999998</v>
      </c>
      <c r="CN555" s="102">
        <f t="shared" si="926"/>
        <v>0</v>
      </c>
      <c r="CO555" s="101">
        <f t="shared" si="926"/>
        <v>-7.2800000000000011</v>
      </c>
      <c r="CP555" s="102">
        <f t="shared" si="926"/>
        <v>0</v>
      </c>
      <c r="CQ555" s="101">
        <f t="shared" si="926"/>
        <v>141.61000000000001</v>
      </c>
      <c r="CR555" s="102">
        <f t="shared" si="926"/>
        <v>0</v>
      </c>
      <c r="CS555" s="101">
        <f t="shared" si="926"/>
        <v>-58</v>
      </c>
      <c r="CT555" s="102">
        <f t="shared" si="926"/>
        <v>0</v>
      </c>
      <c r="CU555" s="101">
        <f t="shared" si="926"/>
        <v>49.68</v>
      </c>
      <c r="CV555" s="102">
        <f t="shared" si="926"/>
        <v>0</v>
      </c>
      <c r="CW555" s="101">
        <f t="shared" si="926"/>
        <v>0</v>
      </c>
      <c r="CX555" s="102">
        <f t="shared" si="926"/>
        <v>0</v>
      </c>
      <c r="CY555" s="101">
        <f t="shared" si="926"/>
        <v>0</v>
      </c>
      <c r="CZ555" s="102">
        <f t="shared" si="926"/>
        <v>0</v>
      </c>
      <c r="DA555" s="103"/>
      <c r="DB555" s="104"/>
      <c r="DC555" s="104"/>
    </row>
    <row r="556" spans="1:127" x14ac:dyDescent="0.25">
      <c r="S556" s="105">
        <f>IFERROR(S555/SUM(S555:U555),0)</f>
        <v>0.27619047619047621</v>
      </c>
      <c r="T556" s="106">
        <f>IFERROR(T555/SUM(S555:U555),0)</f>
        <v>0.2857142857142857</v>
      </c>
      <c r="U556" s="107">
        <f>IFERROR(U555/SUM(S555:U555),0)</f>
        <v>0.43809523809523809</v>
      </c>
      <c r="V556" s="108">
        <f>IFERROR(V555/SUM(V555:X555),0)</f>
        <v>0.48979591836734693</v>
      </c>
      <c r="W556" s="109">
        <f>IFERROR(W555/SUM(V555:X555),0)</f>
        <v>0.22448979591836735</v>
      </c>
      <c r="X556" s="110">
        <f>IFERROR(X555/SUM(V555:X555),0)</f>
        <v>0.2857142857142857</v>
      </c>
      <c r="Y556" s="108">
        <f>IFERROR(Y555/SUM(Y555:AA555),0)</f>
        <v>0.61016949152542377</v>
      </c>
      <c r="Z556" s="109">
        <f>IFERROR(Z555/SUM(Y555:AA555),0)</f>
        <v>0.20338983050847459</v>
      </c>
      <c r="AA556" s="110">
        <f>IFERROR(AA555/SUM(Y555:AA555),0)</f>
        <v>0.1864406779661017</v>
      </c>
      <c r="AB556" s="108">
        <f>IFERROR(AB555/SUM(AB555:AD555),0)</f>
        <v>0.58620689655172409</v>
      </c>
      <c r="AC556" s="109">
        <f>IFERROR(AC555/SUM(AB555:AD555),0)</f>
        <v>0.20689655172413793</v>
      </c>
      <c r="AD556" s="110">
        <f>IFERROR(AD555/SUM(AB555:AD555),0)</f>
        <v>0.20689655172413793</v>
      </c>
      <c r="AE556" s="108">
        <f>IFERROR(AE555/SUM(AE555:AG555),0)</f>
        <v>0.72727272727272729</v>
      </c>
      <c r="AF556" s="109">
        <f>IFERROR(AF555/SUM(AE555:AG555),0)</f>
        <v>9.0909090909090912E-2</v>
      </c>
      <c r="AG556" s="110">
        <f>IFERROR(AG555/SUM(AE555:AG555),0)</f>
        <v>0.18181818181818182</v>
      </c>
      <c r="AH556" s="108">
        <f>IFERROR(AH555/SUM(AH555:AJ555),0)</f>
        <v>0.5</v>
      </c>
      <c r="AI556" s="109">
        <f>IFERROR(AI555/SUM(AH555:AJ555),0)</f>
        <v>0.25</v>
      </c>
      <c r="AJ556" s="110">
        <f>IFERROR(AJ555/SUM(AH555:AJ555),0)</f>
        <v>0.25</v>
      </c>
      <c r="AK556" s="108">
        <f>IFERROR(AK555/SUM(AK555:AM555),0)</f>
        <v>0</v>
      </c>
      <c r="AL556" s="109">
        <f>IFERROR(AL555/SUM(AK555:AM555),0)</f>
        <v>0</v>
      </c>
      <c r="AM556" s="110">
        <f>IFERROR(AM555/SUM(AK555:AM555),0)</f>
        <v>0</v>
      </c>
      <c r="AN556" s="108">
        <f>IFERROR(AN555/SUM(AN555:AP555),0)</f>
        <v>0</v>
      </c>
      <c r="AO556" s="109">
        <f>IFERROR(AO555/SUM(AN555:AP555),0)</f>
        <v>0</v>
      </c>
      <c r="AP556" s="110">
        <f>IFERROR(AP555/SUM(AN555:AP555),0)</f>
        <v>0</v>
      </c>
      <c r="BI556" s="111">
        <f>IFERROR(BI555/SUM(BI555:BK555),0)</f>
        <v>0.45098039215686275</v>
      </c>
      <c r="BJ556" s="112">
        <f>IFERROR(BJ555/SUM(BI555:BK555),0)</f>
        <v>0.23529411764705882</v>
      </c>
      <c r="BK556" s="113">
        <f>IFERROR(BK555/SUM(BI555:BK555),0)</f>
        <v>0.31372549019607843</v>
      </c>
      <c r="BL556" s="113">
        <f>IFERROR(BL555/SUM(BL555:BM555),0)</f>
        <v>0.49402138895280534</v>
      </c>
      <c r="BM556" s="113">
        <f>IFERROR(BM555/SUM(BL555:BM555),0)</f>
        <v>0.50597861104719466</v>
      </c>
      <c r="BO556" s="111">
        <f>IFERROR(BO555/SUM(BO555:BQ555),0)</f>
        <v>0.4142179444722664</v>
      </c>
      <c r="BP556" s="112">
        <f>IFERROR(BP555/SUM(BO555:BQ555),0)</f>
        <v>0.29684467459887698</v>
      </c>
      <c r="BQ556" s="113">
        <f>IFERROR(BQ555/SUM(BO555:BQ555),0)</f>
        <v>0.28893738092885657</v>
      </c>
      <c r="BR556" s="111">
        <f>IFERROR(BR555/SUM(BR555:BT555),0)</f>
        <v>0.41158117929318755</v>
      </c>
      <c r="BS556" s="112">
        <f>IFERROR(BS555/SUM(BR555:BT555),0)</f>
        <v>0.2608320883136005</v>
      </c>
      <c r="BT556" s="113">
        <f>IFERROR(BT555/SUM(BR555:BT555),0)</f>
        <v>0.32758673239321195</v>
      </c>
      <c r="CI556" s="25"/>
      <c r="CJ556" s="25"/>
      <c r="CK556" s="483">
        <f>CK555+CL555</f>
        <v>300.88</v>
      </c>
      <c r="CL556" s="484"/>
      <c r="CM556" s="483">
        <f>CM555+CN555</f>
        <v>194.14999999999998</v>
      </c>
      <c r="CN556" s="484"/>
      <c r="CO556" s="483">
        <f>CO555+CP555</f>
        <v>-7.2800000000000011</v>
      </c>
      <c r="CP556" s="484"/>
      <c r="CQ556" s="483">
        <f>CQ555+CR555</f>
        <v>141.61000000000001</v>
      </c>
      <c r="CR556" s="484"/>
      <c r="CS556" s="483">
        <f>CS555+CT555</f>
        <v>-58</v>
      </c>
      <c r="CT556" s="484"/>
      <c r="CU556" s="483">
        <f>CU555+CV555</f>
        <v>49.68</v>
      </c>
      <c r="CV556" s="484"/>
      <c r="CW556" s="483">
        <f>CW555+CX555</f>
        <v>0</v>
      </c>
      <c r="CX556" s="484"/>
      <c r="CY556" s="483">
        <f>CY555+CZ555</f>
        <v>0</v>
      </c>
      <c r="CZ556" s="484"/>
      <c r="DA556" s="103"/>
      <c r="DB556" s="104"/>
      <c r="DC556" s="104"/>
    </row>
    <row r="557" spans="1:127" x14ac:dyDescent="0.25">
      <c r="S557" s="114" t="s">
        <v>29</v>
      </c>
      <c r="T557" s="163" t="s">
        <v>25</v>
      </c>
      <c r="U557" s="161" t="s">
        <v>30</v>
      </c>
      <c r="V557" s="114" t="s">
        <v>29</v>
      </c>
      <c r="W557" s="163" t="s">
        <v>25</v>
      </c>
      <c r="X557" s="161" t="s">
        <v>30</v>
      </c>
      <c r="Y557" s="114" t="s">
        <v>29</v>
      </c>
      <c r="Z557" s="163" t="s">
        <v>25</v>
      </c>
      <c r="AA557" s="161" t="s">
        <v>30</v>
      </c>
      <c r="AB557" s="114" t="s">
        <v>29</v>
      </c>
      <c r="AC557" s="163" t="s">
        <v>25</v>
      </c>
      <c r="AD557" s="161" t="s">
        <v>30</v>
      </c>
      <c r="AE557" s="114" t="s">
        <v>29</v>
      </c>
      <c r="AF557" s="163" t="s">
        <v>25</v>
      </c>
      <c r="AG557" s="161" t="s">
        <v>30</v>
      </c>
      <c r="AH557" s="114" t="s">
        <v>29</v>
      </c>
      <c r="AI557" s="163" t="s">
        <v>25</v>
      </c>
      <c r="AJ557" s="161" t="s">
        <v>30</v>
      </c>
      <c r="AK557" s="114" t="s">
        <v>29</v>
      </c>
      <c r="AL557" s="163" t="s">
        <v>25</v>
      </c>
      <c r="AM557" s="161" t="s">
        <v>30</v>
      </c>
      <c r="AN557" s="114" t="s">
        <v>29</v>
      </c>
      <c r="AO557" s="163" t="s">
        <v>25</v>
      </c>
      <c r="AP557" s="161" t="s">
        <v>30</v>
      </c>
      <c r="BI557" s="115" t="s">
        <v>1</v>
      </c>
      <c r="BJ557" s="116" t="s">
        <v>25</v>
      </c>
      <c r="BK557" s="117" t="s">
        <v>0</v>
      </c>
      <c r="BL557" s="117" t="s">
        <v>108</v>
      </c>
      <c r="BM557" s="117" t="s">
        <v>109</v>
      </c>
      <c r="BO557" s="115" t="s">
        <v>1</v>
      </c>
      <c r="BP557" s="116" t="s">
        <v>25</v>
      </c>
      <c r="BQ557" s="117" t="s">
        <v>0</v>
      </c>
      <c r="BR557" s="115" t="s">
        <v>1</v>
      </c>
      <c r="BS557" s="116" t="s">
        <v>25</v>
      </c>
      <c r="BT557" s="117" t="s">
        <v>0</v>
      </c>
      <c r="CI557" s="25"/>
      <c r="CJ557" s="25"/>
      <c r="CK557" s="118" t="s">
        <v>29</v>
      </c>
      <c r="CL557" s="119" t="s">
        <v>30</v>
      </c>
      <c r="CM557" s="118" t="s">
        <v>29</v>
      </c>
      <c r="CN557" s="119" t="s">
        <v>30</v>
      </c>
      <c r="CO557" s="118" t="s">
        <v>29</v>
      </c>
      <c r="CP557" s="119" t="s">
        <v>30</v>
      </c>
      <c r="CQ557" s="118" t="s">
        <v>29</v>
      </c>
      <c r="CR557" s="119" t="s">
        <v>30</v>
      </c>
      <c r="CS557" s="118" t="s">
        <v>29</v>
      </c>
      <c r="CT557" s="119" t="s">
        <v>30</v>
      </c>
      <c r="CU557" s="118" t="s">
        <v>29</v>
      </c>
      <c r="CV557" s="119" t="s">
        <v>30</v>
      </c>
      <c r="CW557" s="118" t="s">
        <v>29</v>
      </c>
      <c r="CX557" s="119" t="s">
        <v>30</v>
      </c>
      <c r="CY557" s="118" t="s">
        <v>29</v>
      </c>
      <c r="CZ557" s="119" t="s">
        <v>30</v>
      </c>
    </row>
    <row r="558" spans="1:127" x14ac:dyDescent="0.25">
      <c r="R558" s="98" t="s">
        <v>28</v>
      </c>
      <c r="S558" s="120">
        <f>S555</f>
        <v>29</v>
      </c>
      <c r="T558" s="121">
        <f>T555</f>
        <v>30</v>
      </c>
      <c r="U558" s="122">
        <f>U555</f>
        <v>46</v>
      </c>
      <c r="V558" s="123">
        <f>S558+V555</f>
        <v>77</v>
      </c>
      <c r="W558" s="124">
        <f t="shared" ref="W558:AP558" si="927">T558+W555</f>
        <v>52</v>
      </c>
      <c r="X558" s="125">
        <f t="shared" si="927"/>
        <v>74</v>
      </c>
      <c r="Y558" s="123">
        <f t="shared" si="927"/>
        <v>113</v>
      </c>
      <c r="Z558" s="124">
        <f t="shared" si="927"/>
        <v>64</v>
      </c>
      <c r="AA558" s="125">
        <f t="shared" si="927"/>
        <v>85</v>
      </c>
      <c r="AB558" s="123">
        <f t="shared" si="927"/>
        <v>130</v>
      </c>
      <c r="AC558" s="124">
        <f t="shared" si="927"/>
        <v>70</v>
      </c>
      <c r="AD558" s="125">
        <f t="shared" si="927"/>
        <v>91</v>
      </c>
      <c r="AE558" s="123">
        <f t="shared" si="927"/>
        <v>138</v>
      </c>
      <c r="AF558" s="124">
        <f t="shared" si="927"/>
        <v>71</v>
      </c>
      <c r="AG558" s="125">
        <f t="shared" si="927"/>
        <v>93</v>
      </c>
      <c r="AH558" s="123">
        <f t="shared" si="927"/>
        <v>140</v>
      </c>
      <c r="AI558" s="124">
        <f t="shared" si="927"/>
        <v>72</v>
      </c>
      <c r="AJ558" s="125">
        <f t="shared" si="927"/>
        <v>94</v>
      </c>
      <c r="AK558" s="123">
        <f t="shared" si="927"/>
        <v>140</v>
      </c>
      <c r="AL558" s="124">
        <f t="shared" si="927"/>
        <v>72</v>
      </c>
      <c r="AM558" s="125">
        <f t="shared" si="927"/>
        <v>94</v>
      </c>
      <c r="AN558" s="123">
        <f t="shared" si="927"/>
        <v>140</v>
      </c>
      <c r="AO558" s="124">
        <f t="shared" si="927"/>
        <v>72</v>
      </c>
      <c r="AP558" s="125">
        <f t="shared" si="927"/>
        <v>94</v>
      </c>
      <c r="CI558" s="25"/>
      <c r="CJ558" s="25"/>
      <c r="CK558" s="126">
        <f>CK555</f>
        <v>-40.190000000000012</v>
      </c>
      <c r="CL558" s="127">
        <f>CL555</f>
        <v>341.07</v>
      </c>
      <c r="CM558" s="101">
        <f t="shared" ref="CM558:CZ558" si="928">CK558+CM555</f>
        <v>153.95999999999998</v>
      </c>
      <c r="CN558" s="102">
        <f t="shared" si="928"/>
        <v>341.07</v>
      </c>
      <c r="CO558" s="101">
        <f t="shared" si="928"/>
        <v>146.67999999999998</v>
      </c>
      <c r="CP558" s="102">
        <f t="shared" si="928"/>
        <v>341.07</v>
      </c>
      <c r="CQ558" s="101">
        <f t="shared" si="928"/>
        <v>288.28999999999996</v>
      </c>
      <c r="CR558" s="102">
        <f t="shared" si="928"/>
        <v>341.07</v>
      </c>
      <c r="CS558" s="101">
        <f t="shared" si="928"/>
        <v>230.28999999999996</v>
      </c>
      <c r="CT558" s="102">
        <f t="shared" si="928"/>
        <v>341.07</v>
      </c>
      <c r="CU558" s="101">
        <f t="shared" si="928"/>
        <v>279.96999999999997</v>
      </c>
      <c r="CV558" s="102">
        <f t="shared" si="928"/>
        <v>341.07</v>
      </c>
      <c r="CW558" s="101">
        <f t="shared" si="928"/>
        <v>279.96999999999997</v>
      </c>
      <c r="CX558" s="102">
        <f t="shared" si="928"/>
        <v>341.07</v>
      </c>
      <c r="CY558" s="101">
        <f t="shared" si="928"/>
        <v>279.96999999999997</v>
      </c>
      <c r="CZ558" s="102">
        <f t="shared" si="928"/>
        <v>341.07</v>
      </c>
    </row>
    <row r="559" spans="1:127" x14ac:dyDescent="0.25">
      <c r="S559" s="108">
        <f>IFERROR(S558/SUM(S558:U558),0)</f>
        <v>0.27619047619047621</v>
      </c>
      <c r="T559" s="109">
        <f>IFERROR(T558/SUM(S558:U558),0)</f>
        <v>0.2857142857142857</v>
      </c>
      <c r="U559" s="110">
        <f>IFERROR(U558/SUM(S558:U558),0)</f>
        <v>0.43809523809523809</v>
      </c>
      <c r="V559" s="108">
        <f>IFERROR(V558/SUM(V558:X558),0)</f>
        <v>0.37931034482758619</v>
      </c>
      <c r="W559" s="109">
        <f>IFERROR(W558/SUM(V558:X558),0)</f>
        <v>0.25615763546798032</v>
      </c>
      <c r="X559" s="110">
        <f>IFERROR(X558/SUM(V558:X558),0)</f>
        <v>0.3645320197044335</v>
      </c>
      <c r="Y559" s="108">
        <f>IFERROR(Y558/SUM(Y558:AA558),0)</f>
        <v>0.43129770992366412</v>
      </c>
      <c r="Z559" s="109">
        <f>IFERROR(Z558/SUM(Y558:AA558),0)</f>
        <v>0.24427480916030533</v>
      </c>
      <c r="AA559" s="110">
        <f>IFERROR(AA558/SUM(Y558:AA558),0)</f>
        <v>0.32442748091603052</v>
      </c>
      <c r="AB559" s="108">
        <f>IFERROR(AB558/SUM(AB558:AD558),0)</f>
        <v>0.44673539518900346</v>
      </c>
      <c r="AC559" s="109">
        <f>IFERROR(AC558/SUM(AB558:AD558),0)</f>
        <v>0.24054982817869416</v>
      </c>
      <c r="AD559" s="110">
        <f>IFERROR(AD558/SUM(AB558:AD558),0)</f>
        <v>0.3127147766323024</v>
      </c>
      <c r="AE559" s="108">
        <f>IFERROR(AE558/SUM(AE558:AG558),0)</f>
        <v>0.45695364238410596</v>
      </c>
      <c r="AF559" s="109">
        <f>IFERROR(AF558/SUM(AE558:AG558),0)</f>
        <v>0.23509933774834438</v>
      </c>
      <c r="AG559" s="110">
        <f>IFERROR(AG558/SUM(AE558:AG558),0)</f>
        <v>0.30794701986754969</v>
      </c>
      <c r="AH559" s="108">
        <f>IFERROR(AH558/SUM(AH558:AJ558),0)</f>
        <v>0.45751633986928103</v>
      </c>
      <c r="AI559" s="109">
        <f>IFERROR(AI558/SUM(AH558:AJ558),0)</f>
        <v>0.23529411764705882</v>
      </c>
      <c r="AJ559" s="110">
        <f>IFERROR(AJ558/SUM(AH558:AJ558),0)</f>
        <v>0.30718954248366015</v>
      </c>
      <c r="AK559" s="108">
        <f>IFERROR(AK558/SUM(AK558:AM558),0)</f>
        <v>0.45751633986928103</v>
      </c>
      <c r="AL559" s="109">
        <f>IFERROR(AL558/SUM(AK558:AM558),0)</f>
        <v>0.23529411764705882</v>
      </c>
      <c r="AM559" s="110">
        <f>IFERROR(AM558/SUM(AK558:AM558),0)</f>
        <v>0.30718954248366015</v>
      </c>
      <c r="AN559" s="108">
        <f>IFERROR(AN558/SUM(AN558:AP558),0)</f>
        <v>0.45751633986928103</v>
      </c>
      <c r="AO559" s="109">
        <f>IFERROR(AO558/SUM(AN558:AP558),0)</f>
        <v>0.23529411764705882</v>
      </c>
      <c r="AP559" s="110">
        <f>IFERROR(AP558/SUM(AN558:AP558),0)</f>
        <v>0.30718954248366015</v>
      </c>
      <c r="CI559" s="25"/>
      <c r="CJ559" s="25"/>
      <c r="CK559" s="483">
        <f>CK558+CL558</f>
        <v>300.88</v>
      </c>
      <c r="CL559" s="484"/>
      <c r="CM559" s="483">
        <f>CM558+CN558</f>
        <v>495.03</v>
      </c>
      <c r="CN559" s="484"/>
      <c r="CO559" s="483">
        <f>CO558+CP558</f>
        <v>487.75</v>
      </c>
      <c r="CP559" s="484"/>
      <c r="CQ559" s="483">
        <f>CQ558+CR558</f>
        <v>629.3599999999999</v>
      </c>
      <c r="CR559" s="484"/>
      <c r="CS559" s="483">
        <f>CS558+CT558</f>
        <v>571.3599999999999</v>
      </c>
      <c r="CT559" s="484"/>
      <c r="CU559" s="483">
        <f>CU558+CV558</f>
        <v>621.04</v>
      </c>
      <c r="CV559" s="484"/>
      <c r="CW559" s="483">
        <f>CW558+CX558</f>
        <v>621.04</v>
      </c>
      <c r="CX559" s="484"/>
      <c r="CY559" s="483">
        <f>CY558+CZ558</f>
        <v>621.04</v>
      </c>
      <c r="CZ559" s="484"/>
    </row>
    <row r="560" spans="1:127" x14ac:dyDescent="0.25">
      <c r="S560" s="25"/>
      <c r="T560" s="25"/>
      <c r="U560" s="25"/>
      <c r="AB560" s="159">
        <v>0</v>
      </c>
      <c r="AC560" s="56" t="s">
        <v>26</v>
      </c>
      <c r="AD560" s="160">
        <v>200</v>
      </c>
      <c r="AN560" s="159">
        <v>201</v>
      </c>
      <c r="AO560" s="56" t="s">
        <v>26</v>
      </c>
      <c r="AP560" s="160">
        <v>999</v>
      </c>
      <c r="CI560" s="25"/>
      <c r="CJ560" s="25"/>
      <c r="CK560" s="128"/>
      <c r="CL560" s="128"/>
      <c r="CM560" s="128"/>
      <c r="CN560" s="128"/>
      <c r="CO560" s="128"/>
      <c r="CP560" s="128"/>
      <c r="CQ560" s="129" t="s">
        <v>130</v>
      </c>
      <c r="CR560" s="130">
        <v>200</v>
      </c>
      <c r="CS560" s="128"/>
      <c r="CT560" s="128"/>
      <c r="CU560" s="128"/>
      <c r="CV560" s="128"/>
      <c r="CW560" s="128"/>
      <c r="CX560" s="128"/>
      <c r="CY560" s="129" t="s">
        <v>138</v>
      </c>
      <c r="CZ560" s="130">
        <v>999</v>
      </c>
    </row>
    <row r="561" spans="19:104" x14ac:dyDescent="0.25">
      <c r="S561" s="25"/>
      <c r="T561" s="25"/>
      <c r="U561" s="25"/>
      <c r="AB561" s="123">
        <f>S555+V555+Y555+AB555</f>
        <v>130</v>
      </c>
      <c r="AC561" s="124">
        <f>T555+W555+Z555+AC555</f>
        <v>70</v>
      </c>
      <c r="AD561" s="125">
        <f>U555+X555+AA555+AD555</f>
        <v>91</v>
      </c>
      <c r="AN561" s="123">
        <f>AE555+AH555+AK555+AN555</f>
        <v>10</v>
      </c>
      <c r="AO561" s="124">
        <f>AF555+AI555+AL555+AO555</f>
        <v>2</v>
      </c>
      <c r="AP561" s="125">
        <f>AG555+AJ555+AM555+AP555</f>
        <v>3</v>
      </c>
      <c r="CI561" s="25"/>
      <c r="CJ561" s="25"/>
      <c r="CK561" s="128"/>
      <c r="CL561" s="128"/>
      <c r="CM561" s="128"/>
      <c r="CN561" s="128"/>
      <c r="CO561" s="128"/>
      <c r="CP561" s="128"/>
      <c r="CQ561" s="101">
        <f>CK555+CM555+CO555+CQ555</f>
        <v>288.28999999999996</v>
      </c>
      <c r="CR561" s="102">
        <f>CL555+CN555+CP555+CR555</f>
        <v>341.07</v>
      </c>
      <c r="CS561" s="128"/>
      <c r="CT561" s="128"/>
      <c r="CU561" s="128"/>
      <c r="CV561" s="128"/>
      <c r="CW561" s="128"/>
      <c r="CX561" s="128"/>
      <c r="CY561" s="101">
        <f>CS555+CU555+CW555+CY555</f>
        <v>-8.32</v>
      </c>
      <c r="CZ561" s="102">
        <f>CT555+CV555+CX555+CZ555</f>
        <v>0</v>
      </c>
    </row>
    <row r="562" spans="19:104" x14ac:dyDescent="0.25">
      <c r="S562" s="25"/>
      <c r="T562" s="25"/>
      <c r="U562" s="25"/>
      <c r="AB562" s="108">
        <f>IFERROR(AB561/SUM(AB561:AD561),0)</f>
        <v>0.44673539518900346</v>
      </c>
      <c r="AC562" s="109">
        <f>IFERROR(AC561/SUM(AB561:AD561),0)</f>
        <v>0.24054982817869416</v>
      </c>
      <c r="AD562" s="110">
        <f>IFERROR(AD561/SUM(AB561:AD561),0)</f>
        <v>0.3127147766323024</v>
      </c>
      <c r="AN562" s="108">
        <f>IFERROR(AN561/SUM(AN561:AP561),0)</f>
        <v>0.66666666666666663</v>
      </c>
      <c r="AO562" s="109">
        <f>IFERROR(AO561/SUM(AN561:AP561),0)</f>
        <v>0.13333333333333333</v>
      </c>
      <c r="AP562" s="110">
        <f>IFERROR(AP561/SUM(AN561:AP561),0)</f>
        <v>0.2</v>
      </c>
      <c r="CI562" s="25"/>
      <c r="CJ562" s="25"/>
      <c r="CK562" s="128"/>
      <c r="CL562" s="128"/>
      <c r="CM562" s="128"/>
      <c r="CN562" s="128"/>
      <c r="CO562" s="128"/>
      <c r="CP562" s="128"/>
      <c r="CQ562" s="483">
        <f>CQ561+CR561</f>
        <v>629.3599999999999</v>
      </c>
      <c r="CR562" s="484"/>
      <c r="CS562" s="128"/>
      <c r="CT562" s="128"/>
      <c r="CU562" s="128"/>
      <c r="CV562" s="128"/>
      <c r="CW562" s="128"/>
      <c r="CX562" s="128"/>
      <c r="CY562" s="483">
        <f>CY561+CZ561</f>
        <v>-8.32</v>
      </c>
      <c r="CZ562" s="484"/>
    </row>
  </sheetData>
  <sortState xmlns:xlrd2="http://schemas.microsoft.com/office/spreadsheetml/2017/richdata2" ref="A2:R553">
    <sortCondition ref="A2:A553"/>
    <sortCondition ref="F2:F553"/>
  </sortState>
  <mergeCells count="37">
    <mergeCell ref="CF1:CG1"/>
    <mergeCell ref="CI1:CJ1"/>
    <mergeCell ref="AR1:AT1"/>
    <mergeCell ref="BF1:BH1"/>
    <mergeCell ref="BL1:BM1"/>
    <mergeCell ref="BI1:BK1"/>
    <mergeCell ref="BU1:BW1"/>
    <mergeCell ref="BR1:BT1"/>
    <mergeCell ref="BO1:BQ1"/>
    <mergeCell ref="AW1:AY1"/>
    <mergeCell ref="AZ1:BE1"/>
    <mergeCell ref="AZ2:BA2"/>
    <mergeCell ref="BB2:BC2"/>
    <mergeCell ref="BD2:BE2"/>
    <mergeCell ref="CA1:CB1"/>
    <mergeCell ref="BX1:BZ1"/>
    <mergeCell ref="CK556:CL556"/>
    <mergeCell ref="CM556:CN556"/>
    <mergeCell ref="CO556:CP556"/>
    <mergeCell ref="CQ556:CR556"/>
    <mergeCell ref="CK559:CL559"/>
    <mergeCell ref="CM559:CN559"/>
    <mergeCell ref="CO559:CP559"/>
    <mergeCell ref="CQ559:CR559"/>
    <mergeCell ref="DV1:DW1"/>
    <mergeCell ref="DS1:DT1"/>
    <mergeCell ref="CS559:CT559"/>
    <mergeCell ref="CQ562:CR562"/>
    <mergeCell ref="CY562:CZ562"/>
    <mergeCell ref="CS556:CT556"/>
    <mergeCell ref="CU556:CV556"/>
    <mergeCell ref="CW556:CX556"/>
    <mergeCell ref="CY556:CZ556"/>
    <mergeCell ref="CU559:CV559"/>
    <mergeCell ref="CW559:CX559"/>
    <mergeCell ref="CY559:CZ559"/>
    <mergeCell ref="DQ1:DR1"/>
  </mergeCells>
  <conditionalFormatting sqref="BN3:BN55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4:BN554">
    <cfRule type="expression" dxfId="9" priority="27" stopIfTrue="1">
      <formula>$BL4=0</formula>
    </cfRule>
  </conditionalFormatting>
  <conditionalFormatting sqref="CC3">
    <cfRule type="iconSet" priority="15">
      <iconSet iconSet="3Flags">
        <cfvo type="percent" val="0"/>
        <cfvo type="num" val="-0.5"/>
        <cfvo type="num" val="0" gte="0"/>
      </iconSet>
    </cfRule>
  </conditionalFormatting>
  <conditionalFormatting sqref="CC1">
    <cfRule type="iconSet" priority="14">
      <iconSet iconSet="3Flags">
        <cfvo type="percent" val="0"/>
        <cfvo type="num" val="-0.5"/>
        <cfvo type="num" val="0" gte="0"/>
      </iconSet>
    </cfRule>
  </conditionalFormatting>
  <conditionalFormatting sqref="CC4:CC554">
    <cfRule type="iconSet" priority="12">
      <iconSet iconSet="3Flags">
        <cfvo type="percent" val="0"/>
        <cfvo type="num" val="-0.5"/>
        <cfvo type="num" val="0" gte="0"/>
      </iconSet>
    </cfRule>
  </conditionalFormatting>
  <conditionalFormatting sqref="CF3:CG554">
    <cfRule type="expression" dxfId="8" priority="10">
      <formula>CF3&gt;0</formula>
    </cfRule>
  </conditionalFormatting>
  <conditionalFormatting sqref="H3:I554">
    <cfRule type="cellIs" dxfId="7" priority="4" operator="equal">
      <formula>"P"</formula>
    </cfRule>
  </conditionalFormatting>
  <conditionalFormatting sqref="AV15">
    <cfRule type="iconSet" priority="58">
      <iconSet iconSet="3Flags">
        <cfvo type="percent" val="0"/>
        <cfvo type="num" val="-0.5"/>
        <cfvo type="num" val="0" gte="0"/>
      </iconSet>
    </cfRule>
  </conditionalFormatting>
  <conditionalFormatting sqref="AV3:AV554">
    <cfRule type="iconSet" priority="59">
      <iconSet iconSet="3Flags">
        <cfvo type="percent" val="0"/>
        <cfvo type="num" val="-0.5"/>
        <cfvo type="num" val="0" gte="0"/>
      </iconSet>
    </cfRule>
  </conditionalFormatting>
  <conditionalFormatting sqref="AV1">
    <cfRule type="iconSet" priority="60">
      <iconSet iconSet="3Flags">
        <cfvo type="percent" val="0"/>
        <cfvo type="num" val="-0.5"/>
        <cfvo type="num" val="0" gte="0"/>
      </iconSet>
    </cfRule>
  </conditionalFormatting>
  <conditionalFormatting sqref="DM3">
    <cfRule type="iconSet" priority="3">
      <iconSet iconSet="3Flags">
        <cfvo type="percent" val="0"/>
        <cfvo type="num" val="-0.5"/>
        <cfvo type="num" val="0" gte="0"/>
      </iconSet>
    </cfRule>
  </conditionalFormatting>
  <conditionalFormatting sqref="DM1">
    <cfRule type="iconSet" priority="2">
      <iconSet iconSet="3Flags">
        <cfvo type="percent" val="0"/>
        <cfvo type="num" val="-0.5"/>
        <cfvo type="num" val="0" gte="0"/>
      </iconSet>
    </cfRule>
  </conditionalFormatting>
  <conditionalFormatting sqref="DM4:DM554">
    <cfRule type="iconSet" priority="1">
      <iconSet iconSet="3Flags">
        <cfvo type="percent" val="0"/>
        <cfvo type="num" val="-0.5"/>
        <cfvo type="num" val="0" gte="0"/>
      </iconSet>
    </cfRule>
  </conditionalFormatting>
  <pageMargins left="0.7" right="0.7" top="0.75" bottom="0.75" header="0.3" footer="0.3"/>
  <pageSetup paperSize="9" orientation="portrait" verticalDpi="0" r:id="rId1"/>
  <ignoredErrors>
    <ignoredError sqref="B3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P562"/>
  <sheetViews>
    <sheetView workbookViewId="0">
      <pane xSplit="9" ySplit="2" topLeftCell="DE527" activePane="bottomRight" state="frozen"/>
      <selection pane="topRight" activeCell="J1" sqref="J1"/>
      <selection pane="bottomLeft" activeCell="A2" sqref="A2"/>
      <selection pane="bottomRight" activeCell="I541" sqref="I541"/>
    </sheetView>
  </sheetViews>
  <sheetFormatPr defaultRowHeight="15" x14ac:dyDescent="0.25"/>
  <cols>
    <col min="1" max="1" width="10.7109375" style="45" customWidth="1"/>
    <col min="2" max="3" width="10.7109375" style="25" customWidth="1"/>
    <col min="4" max="4" width="30.7109375" style="15" customWidth="1"/>
    <col min="5" max="6" width="10.140625" style="15" customWidth="1"/>
    <col min="7" max="7" width="30.7109375" style="15" customWidth="1"/>
    <col min="8" max="9" width="10.7109375" style="25" customWidth="1"/>
    <col min="10" max="11" width="10.7109375" style="15" customWidth="1"/>
    <col min="12" max="13" width="10.7109375" style="246" customWidth="1"/>
    <col min="14" max="14" width="10.7109375" style="234" customWidth="1"/>
    <col min="15" max="18" width="10.7109375" style="25" customWidth="1"/>
    <col min="19" max="42" width="6.85546875" style="15" hidden="1" customWidth="1"/>
    <col min="43" max="46" width="8.7109375" style="49" customWidth="1"/>
    <col min="47" max="47" width="8.7109375" style="49" hidden="1" customWidth="1"/>
    <col min="48" max="48" width="12.7109375" style="49" hidden="1" customWidth="1"/>
    <col min="49" max="49" width="0" style="49" hidden="1" customWidth="1"/>
    <col min="50" max="50" width="9.140625" style="49" hidden="1" customWidth="1"/>
    <col min="51" max="51" width="0" style="49" hidden="1" customWidth="1"/>
    <col min="52" max="57" width="5.28515625" style="99" hidden="1" customWidth="1"/>
    <col min="58" max="60" width="9.140625" style="15" hidden="1" customWidth="1"/>
    <col min="61" max="63" width="9.140625" style="15" customWidth="1"/>
    <col min="64" max="65" width="9.140625" style="15" hidden="1" customWidth="1"/>
    <col min="66" max="66" width="6.5703125" style="15" hidden="1" customWidth="1"/>
    <col min="67" max="78" width="9.140625" style="15" hidden="1" customWidth="1"/>
    <col min="79" max="80" width="0" style="15" hidden="1" customWidth="1"/>
    <col min="81" max="81" width="12.7109375" style="15" hidden="1" customWidth="1"/>
    <col min="82" max="82" width="30.7109375" style="15" hidden="1" customWidth="1"/>
    <col min="83" max="85" width="9.140625" style="15" hidden="1" customWidth="1"/>
    <col min="86" max="86" width="9.140625" style="15" customWidth="1"/>
    <col min="87" max="104" width="9.140625" style="15" hidden="1" customWidth="1"/>
    <col min="105" max="105" width="20.7109375" style="52" customWidth="1"/>
    <col min="106" max="107" width="9.140625" style="15" hidden="1" customWidth="1"/>
    <col min="108" max="113" width="9.140625" style="144"/>
    <col min="114" max="115" width="0" style="15" hidden="1" customWidth="1"/>
    <col min="116" max="117" width="10.7109375" style="15" hidden="1" customWidth="1"/>
    <col min="118" max="16384" width="9.140625" style="15"/>
  </cols>
  <sheetData>
    <row r="1" spans="1:120" x14ac:dyDescent="0.25">
      <c r="D1" s="17" t="str">
        <f>League</f>
        <v>2. Bundesliga 2020-21</v>
      </c>
      <c r="K1" s="305"/>
      <c r="S1" s="46"/>
      <c r="T1" s="47"/>
      <c r="U1" s="48"/>
      <c r="V1" s="46"/>
      <c r="W1" s="47"/>
      <c r="X1" s="48"/>
      <c r="Y1" s="46"/>
      <c r="Z1" s="47"/>
      <c r="AA1" s="48"/>
      <c r="AB1" s="46"/>
      <c r="AC1" s="47"/>
      <c r="AD1" s="48"/>
      <c r="AE1" s="46"/>
      <c r="AF1" s="47"/>
      <c r="AG1" s="48"/>
      <c r="AH1" s="46"/>
      <c r="AI1" s="47"/>
      <c r="AJ1" s="48"/>
      <c r="AK1" s="46"/>
      <c r="AL1" s="47"/>
      <c r="AM1" s="48"/>
      <c r="AN1" s="46"/>
      <c r="AO1" s="47"/>
      <c r="AP1" s="48"/>
      <c r="AR1" s="447" t="s">
        <v>106</v>
      </c>
      <c r="AS1" s="487"/>
      <c r="AT1" s="448"/>
      <c r="AV1" s="12"/>
      <c r="AW1" s="447"/>
      <c r="AX1" s="487"/>
      <c r="AY1" s="448"/>
      <c r="AZ1" s="445"/>
      <c r="BA1" s="449"/>
      <c r="BB1" s="449"/>
      <c r="BC1" s="449"/>
      <c r="BD1" s="449"/>
      <c r="BE1" s="446"/>
      <c r="BF1" s="487"/>
      <c r="BG1" s="487"/>
      <c r="BH1" s="448"/>
      <c r="BI1" s="487" t="s">
        <v>111</v>
      </c>
      <c r="BJ1" s="487"/>
      <c r="BK1" s="448"/>
      <c r="BL1" s="488"/>
      <c r="BM1" s="488"/>
      <c r="BN1" s="50"/>
      <c r="BO1" s="447"/>
      <c r="BP1" s="487"/>
      <c r="BQ1" s="448"/>
      <c r="BR1" s="447"/>
      <c r="BS1" s="487"/>
      <c r="BT1" s="448"/>
      <c r="BU1" s="485"/>
      <c r="BV1" s="485"/>
      <c r="BW1" s="482"/>
      <c r="BX1" s="485"/>
      <c r="BY1" s="485"/>
      <c r="BZ1" s="482"/>
      <c r="CA1" s="451"/>
      <c r="CB1" s="452"/>
      <c r="CC1" s="12"/>
      <c r="CE1" s="51"/>
      <c r="CF1" s="451"/>
      <c r="CG1" s="452"/>
      <c r="CH1" s="51" t="s">
        <v>25</v>
      </c>
      <c r="CI1" s="486"/>
      <c r="CJ1" s="486"/>
      <c r="CK1" s="46"/>
      <c r="CL1" s="48"/>
      <c r="CM1" s="46"/>
      <c r="CN1" s="48"/>
      <c r="CO1" s="46"/>
      <c r="CP1" s="48"/>
      <c r="CQ1" s="46"/>
      <c r="CR1" s="48"/>
      <c r="CS1" s="46"/>
      <c r="CT1" s="48"/>
      <c r="CU1" s="46"/>
      <c r="CV1" s="48"/>
      <c r="CW1" s="46"/>
      <c r="CX1" s="48"/>
      <c r="CY1" s="46"/>
      <c r="CZ1" s="48"/>
      <c r="DB1" s="300"/>
      <c r="DC1" s="300"/>
      <c r="DD1" s="146"/>
      <c r="DE1" s="147" t="s">
        <v>1</v>
      </c>
      <c r="DF1" s="148"/>
      <c r="DG1" s="146"/>
      <c r="DH1" s="147" t="s">
        <v>0</v>
      </c>
      <c r="DI1" s="148"/>
      <c r="DJ1" s="300"/>
      <c r="DK1" s="301"/>
      <c r="DL1" s="302"/>
      <c r="DM1" s="303"/>
      <c r="DN1" s="51" t="s">
        <v>25</v>
      </c>
      <c r="DO1" s="51" t="s">
        <v>538</v>
      </c>
      <c r="DP1" s="51" t="s">
        <v>539</v>
      </c>
    </row>
    <row r="2" spans="1:120" x14ac:dyDescent="0.25">
      <c r="A2" s="53" t="s">
        <v>9</v>
      </c>
      <c r="B2" s="53" t="s">
        <v>8</v>
      </c>
      <c r="C2" s="53" t="s">
        <v>4</v>
      </c>
      <c r="D2" s="54" t="s">
        <v>2</v>
      </c>
      <c r="E2" s="53" t="s">
        <v>8</v>
      </c>
      <c r="F2" s="53" t="s">
        <v>4</v>
      </c>
      <c r="G2" s="54" t="s">
        <v>3</v>
      </c>
      <c r="H2" s="53" t="s">
        <v>1</v>
      </c>
      <c r="I2" s="55" t="s">
        <v>0</v>
      </c>
      <c r="J2" s="16" t="s">
        <v>7</v>
      </c>
      <c r="K2" s="16" t="s">
        <v>545</v>
      </c>
      <c r="L2" s="247" t="s">
        <v>10</v>
      </c>
      <c r="M2" s="247" t="s">
        <v>11</v>
      </c>
      <c r="N2" s="235" t="s">
        <v>12</v>
      </c>
      <c r="O2" s="265" t="s">
        <v>24</v>
      </c>
      <c r="P2" s="265" t="s">
        <v>547</v>
      </c>
      <c r="Q2" s="265" t="s">
        <v>24</v>
      </c>
      <c r="R2" s="265" t="s">
        <v>548</v>
      </c>
      <c r="S2" s="263"/>
      <c r="T2" s="56"/>
      <c r="U2" s="264"/>
      <c r="V2" s="263"/>
      <c r="W2" s="56"/>
      <c r="X2" s="264"/>
      <c r="Y2" s="263"/>
      <c r="Z2" s="56"/>
      <c r="AA2" s="264"/>
      <c r="AB2" s="263"/>
      <c r="AC2" s="56"/>
      <c r="AD2" s="264"/>
      <c r="AE2" s="263"/>
      <c r="AF2" s="56"/>
      <c r="AG2" s="264"/>
      <c r="AH2" s="263"/>
      <c r="AI2" s="56"/>
      <c r="AJ2" s="264"/>
      <c r="AK2" s="263"/>
      <c r="AL2" s="56"/>
      <c r="AM2" s="264"/>
      <c r="AN2" s="263"/>
      <c r="AO2" s="56"/>
      <c r="AP2" s="264"/>
      <c r="AQ2" s="53" t="s">
        <v>20</v>
      </c>
      <c r="AR2" s="53" t="s">
        <v>1</v>
      </c>
      <c r="AS2" s="53" t="s">
        <v>25</v>
      </c>
      <c r="AT2" s="53" t="s">
        <v>0</v>
      </c>
      <c r="AU2" s="53"/>
      <c r="AV2" s="13"/>
      <c r="AW2" s="57"/>
      <c r="AX2" s="58"/>
      <c r="AY2" s="59"/>
      <c r="AZ2" s="445"/>
      <c r="BA2" s="446"/>
      <c r="BB2" s="445"/>
      <c r="BC2" s="446"/>
      <c r="BD2" s="445"/>
      <c r="BE2" s="446"/>
      <c r="BF2" s="60"/>
      <c r="BG2" s="53"/>
      <c r="BH2" s="53"/>
      <c r="BI2" s="60" t="s">
        <v>1</v>
      </c>
      <c r="BJ2" s="53" t="s">
        <v>25</v>
      </c>
      <c r="BK2" s="53" t="s">
        <v>0</v>
      </c>
      <c r="BL2" s="265"/>
      <c r="BM2" s="265"/>
      <c r="BN2" s="61"/>
      <c r="BO2" s="53"/>
      <c r="BP2" s="53"/>
      <c r="BQ2" s="53"/>
      <c r="BR2" s="53"/>
      <c r="BS2" s="53"/>
      <c r="BT2" s="53"/>
      <c r="BU2" s="62"/>
      <c r="BV2" s="63"/>
      <c r="BW2" s="63"/>
      <c r="BX2" s="62"/>
      <c r="BY2" s="63"/>
      <c r="BZ2" s="63"/>
      <c r="CA2" s="64"/>
      <c r="CB2" s="65"/>
      <c r="CC2" s="13"/>
      <c r="CD2" s="54"/>
      <c r="CE2" s="66"/>
      <c r="CF2" s="64"/>
      <c r="CG2" s="65"/>
      <c r="CH2" s="66" t="s">
        <v>126</v>
      </c>
      <c r="CI2" s="266"/>
      <c r="CJ2" s="266"/>
      <c r="CK2" s="67"/>
      <c r="CL2" s="264"/>
      <c r="CM2" s="67"/>
      <c r="CN2" s="264"/>
      <c r="CO2" s="67"/>
      <c r="CP2" s="264"/>
      <c r="CQ2" s="67"/>
      <c r="CR2" s="264"/>
      <c r="CS2" s="67"/>
      <c r="CT2" s="264"/>
      <c r="CU2" s="67"/>
      <c r="CV2" s="264"/>
      <c r="CW2" s="67"/>
      <c r="CX2" s="264"/>
      <c r="CY2" s="67"/>
      <c r="CZ2" s="264"/>
      <c r="DA2" s="68" t="s">
        <v>140</v>
      </c>
      <c r="DB2" s="64"/>
      <c r="DC2" s="143"/>
      <c r="DD2" s="149" t="s">
        <v>143</v>
      </c>
      <c r="DE2" s="149" t="s">
        <v>25</v>
      </c>
      <c r="DF2" s="149" t="s">
        <v>144</v>
      </c>
      <c r="DG2" s="149" t="s">
        <v>143</v>
      </c>
      <c r="DH2" s="149" t="s">
        <v>25</v>
      </c>
      <c r="DI2" s="149" t="s">
        <v>144</v>
      </c>
      <c r="DJ2" s="64"/>
      <c r="DK2" s="65"/>
      <c r="DL2" s="64"/>
      <c r="DM2" s="13"/>
      <c r="DN2" s="66" t="s">
        <v>126</v>
      </c>
      <c r="DO2" s="66" t="s">
        <v>126</v>
      </c>
      <c r="DP2" s="66" t="s">
        <v>126</v>
      </c>
    </row>
    <row r="3" spans="1:120" x14ac:dyDescent="0.25">
      <c r="A3" s="69">
        <v>1</v>
      </c>
      <c r="B3" s="70">
        <f>DataEntry!C3</f>
        <v>7</v>
      </c>
      <c r="C3" s="71">
        <f>COUNTIF(D$2:D3,D3)+COUNTIF(G$2:G3,D3)</f>
        <v>1</v>
      </c>
      <c r="D3" s="72" t="str">
        <f t="shared" ref="D3:D66" si="0">IFERROR(VLOOKUP(B3,Team,2,FALSE),"")</f>
        <v>Hamburger</v>
      </c>
      <c r="E3" s="70">
        <f>DataEntry!E3</f>
        <v>5</v>
      </c>
      <c r="F3" s="71">
        <f>COUNTIF(D$2:D3,G3)+COUNTIF(G$2:G3,G3)</f>
        <v>1</v>
      </c>
      <c r="G3" s="72" t="str">
        <f t="shared" ref="G3:G66" si="1">IFERROR(VLOOKUP(E3,Team,2,FALSE),"")</f>
        <v>Fortuna Dusseldorf</v>
      </c>
      <c r="H3" s="73">
        <f>DataEntry!G3</f>
        <v>2</v>
      </c>
      <c r="I3" s="73">
        <f>DataEntry!H3</f>
        <v>1</v>
      </c>
      <c r="J3" s="266">
        <f>IF(OR(H3="",H3="P"),IF(K3&lt;AR3,1,IF(K3&lt;AR3+AS3,2,3)),IF(H3&gt;I3,1,IF(H3=I3,2,3)))</f>
        <v>1</v>
      </c>
      <c r="K3" s="304">
        <f t="shared" ref="K3:K66" si="2">VLOOKUP($A3,RIndex,Scenario+1,FALSE)</f>
        <v>0.54337554587303605</v>
      </c>
      <c r="L3" s="224">
        <f t="shared" ref="L3:L66" si="3">VLOOKUP(B3,Team,3+MIN(C3,P3),FALSE)+VLOOKUP(B3,Diff,3+MIN(C3,P3),FALSE)/2</f>
        <v>2609.5</v>
      </c>
      <c r="M3" s="224">
        <f t="shared" ref="M3:M66" si="4">IFERROR(VLOOKUP(E3,Team,3+MIN(F3,R3),FALSE)-VLOOKUP(E3,Diff,3+MIN(F3,R3),FALSE)/2,"")</f>
        <v>2459.5</v>
      </c>
      <c r="N3" s="236">
        <f>IFERROR(IF(L3-M3&gt;735,735,IF(L3-M3&lt;-735,-735,L3-M3)),"")</f>
        <v>150</v>
      </c>
      <c r="O3" s="22" t="str">
        <f>CONCATENATE("T",B3,"G",C3)</f>
        <v>T7G1</v>
      </c>
      <c r="P3" s="308">
        <f t="shared" ref="P3:P66" si="5">VLOOKUP(B3,Team,51)+1</f>
        <v>35</v>
      </c>
      <c r="Q3" s="22" t="str">
        <f>CONCATENATE("T",E3,"G",F3)</f>
        <v>T5G1</v>
      </c>
      <c r="R3" s="308">
        <f t="shared" ref="R3:R66" si="6">VLOOKUP(E3,Team,51)+1</f>
        <v>35</v>
      </c>
      <c r="S3" s="280"/>
      <c r="T3" s="281"/>
      <c r="U3" s="282"/>
      <c r="V3" s="280"/>
      <c r="W3" s="281"/>
      <c r="X3" s="282"/>
      <c r="Y3" s="280"/>
      <c r="Z3" s="281"/>
      <c r="AA3" s="282"/>
      <c r="AB3" s="280"/>
      <c r="AC3" s="281"/>
      <c r="AD3" s="282"/>
      <c r="AE3" s="280"/>
      <c r="AF3" s="281"/>
      <c r="AG3" s="282"/>
      <c r="AH3" s="280"/>
      <c r="AI3" s="281"/>
      <c r="AJ3" s="282"/>
      <c r="AK3" s="280"/>
      <c r="AL3" s="281"/>
      <c r="AM3" s="282"/>
      <c r="AN3" s="280"/>
      <c r="AO3" s="281"/>
      <c r="AP3" s="282"/>
      <c r="AQ3" s="77">
        <f t="shared" ref="AQ3:AQ66" si="7">IFERROR(VLOOKUP($N3,Ratings,2,TRUE),"")</f>
        <v>0.64152179527327624</v>
      </c>
      <c r="AR3" s="77">
        <f t="shared" ref="AR3:AR66" si="8">IFERROR(IF(AQ3-CH3/2&lt;0.01,0.01,AQ3-CH3/2),"")</f>
        <v>0.2948714576421208</v>
      </c>
      <c r="AS3" s="78">
        <f>IFERROR(1-AT3-AR3,"")</f>
        <v>0.69330067526231076</v>
      </c>
      <c r="AT3" s="77">
        <f t="shared" ref="AT3:AT66" si="9">IFERROR(IF(1-AR3-CH3&lt;0.01,0.01,1-AR3-CH3),"")</f>
        <v>1.1827867095568378E-2</v>
      </c>
      <c r="AU3" s="283"/>
      <c r="AV3" s="284"/>
      <c r="AW3" s="285"/>
      <c r="AX3" s="285"/>
      <c r="AY3" s="285"/>
      <c r="AZ3" s="286"/>
      <c r="BA3" s="287"/>
      <c r="BB3" s="286"/>
      <c r="BC3" s="287"/>
      <c r="BD3" s="286"/>
      <c r="BE3" s="287"/>
      <c r="BF3" s="288"/>
      <c r="BG3" s="288"/>
      <c r="BH3" s="288"/>
      <c r="BI3" s="83">
        <f>IF(J3=1,1,0)</f>
        <v>1</v>
      </c>
      <c r="BJ3" s="83">
        <f>IF(J3=2,1,0)</f>
        <v>0</v>
      </c>
      <c r="BK3" s="83">
        <f>IF(J3=3,1,0)</f>
        <v>0</v>
      </c>
      <c r="BL3" s="289"/>
      <c r="BM3" s="289"/>
      <c r="BN3" s="290"/>
      <c r="BO3" s="289"/>
      <c r="BP3" s="289"/>
      <c r="BQ3" s="289"/>
      <c r="BR3" s="289"/>
      <c r="BS3" s="289"/>
      <c r="BT3" s="289"/>
      <c r="BU3" s="291"/>
      <c r="BV3" s="291"/>
      <c r="BW3" s="291"/>
      <c r="BX3" s="291"/>
      <c r="BY3" s="291"/>
      <c r="BZ3" s="291"/>
      <c r="CA3" s="292"/>
      <c r="CB3" s="292"/>
      <c r="CC3" s="293"/>
      <c r="CD3" s="294"/>
      <c r="CE3" s="295"/>
      <c r="CF3" s="296"/>
      <c r="CG3" s="296"/>
      <c r="CH3" s="87">
        <f t="shared" ref="CH3:CH66" si="10">IFERROR(IF(AND(Book="Book",BG3&lt;1),BG3,DN3-(AQ3-0.5)*(AQ3-0.5)),"")</f>
        <v>0.69330067526231087</v>
      </c>
      <c r="CI3" s="297"/>
      <c r="CJ3" s="297"/>
      <c r="CK3" s="298"/>
      <c r="CL3" s="299"/>
      <c r="CM3" s="298"/>
      <c r="CN3" s="299"/>
      <c r="CO3" s="298"/>
      <c r="CP3" s="299"/>
      <c r="CQ3" s="298"/>
      <c r="CR3" s="299"/>
      <c r="CS3" s="298"/>
      <c r="CT3" s="299"/>
      <c r="CU3" s="298"/>
      <c r="CV3" s="299"/>
      <c r="CW3" s="298"/>
      <c r="CX3" s="299"/>
      <c r="CY3" s="298"/>
      <c r="CZ3" s="299"/>
      <c r="DA3" s="91">
        <f>DataEntry!B3</f>
        <v>44092</v>
      </c>
      <c r="DB3" s="292"/>
      <c r="DC3" s="292"/>
      <c r="DD3" s="145">
        <f>IFERROR(CHOOSE($J3,$B3,"",""),"")</f>
        <v>7</v>
      </c>
      <c r="DE3" s="145" t="str">
        <f>IFERROR(CHOOSE($J3,"",$B3,""),"")</f>
        <v/>
      </c>
      <c r="DF3" s="145" t="str">
        <f>IFERROR(CHOOSE($J3,"","",$B3),"")</f>
        <v/>
      </c>
      <c r="DG3" s="145" t="str">
        <f>IFERROR(CHOOSE($J3,"","",$E3),"")</f>
        <v/>
      </c>
      <c r="DH3" s="145" t="str">
        <f>IFERROR(CHOOSE($J3,"",$E3,""),"")</f>
        <v/>
      </c>
      <c r="DI3" s="145">
        <f>IFERROR(CHOOSE($J3,$E3,"",""),"")</f>
        <v>5</v>
      </c>
      <c r="DJ3" s="292"/>
      <c r="DK3" s="292"/>
      <c r="DL3" s="289"/>
      <c r="DM3" s="293"/>
      <c r="DN3" s="87">
        <f t="shared" ref="DN3:DN66" si="11">IFERROR(DO3+DP3/DO3*DCFactor,"")</f>
        <v>0.71332909379968201</v>
      </c>
      <c r="DO3" s="87">
        <f t="shared" ref="DO3:DO14" si="12">DFactor</f>
        <v>0.29599999999999999</v>
      </c>
      <c r="DP3" s="87">
        <f t="shared" ref="DP3:DP66" si="13">IFERROR((VLOOKUP(B3,Drawx,3+C3,FALSE)+VLOOKUP(E3,Drawx,3+F3,FALSE))/(Rounds*2+C3+F3-2),DFactor)</f>
        <v>0.35294117647058826</v>
      </c>
    </row>
    <row r="4" spans="1:120" x14ac:dyDescent="0.25">
      <c r="A4" s="69">
        <v>2</v>
      </c>
      <c r="B4" s="70">
        <f>DataEntry!C4</f>
        <v>15</v>
      </c>
      <c r="C4" s="71">
        <f>COUNTIF(D$2:D4,D4)+COUNTIF(G$2:G4,D4)</f>
        <v>1</v>
      </c>
      <c r="D4" s="72" t="str">
        <f t="shared" si="0"/>
        <v>Jahn Regensburg</v>
      </c>
      <c r="E4" s="70">
        <f>DataEntry!E4</f>
        <v>12</v>
      </c>
      <c r="F4" s="71">
        <f>COUNTIF(D$2:D4,G4)+COUNTIF(G$2:G4,G4)</f>
        <v>1</v>
      </c>
      <c r="G4" s="72" t="str">
        <f t="shared" si="1"/>
        <v>Nurnberg</v>
      </c>
      <c r="H4" s="73">
        <f>DataEntry!G4</f>
        <v>1</v>
      </c>
      <c r="I4" s="73">
        <f>DataEntry!H4</f>
        <v>1</v>
      </c>
      <c r="J4" s="266">
        <f t="shared" ref="J4:J67" si="14">IF(OR(H4="",H4="P"),IF(K4&lt;AR4,1,IF(K4&lt;AR4+AS4,2,3)),IF(H4&gt;I4,1,IF(H4=I4,2,3)))</f>
        <v>2</v>
      </c>
      <c r="K4" s="304">
        <f t="shared" si="2"/>
        <v>0.82627492813770331</v>
      </c>
      <c r="L4" s="224">
        <f t="shared" si="3"/>
        <v>2487</v>
      </c>
      <c r="M4" s="224">
        <f t="shared" si="4"/>
        <v>2404.5</v>
      </c>
      <c r="N4" s="236">
        <f t="shared" ref="N4:N67" si="15">IFERROR(IF(L4-M4&gt;735,735,IF(L4-M4&lt;-735,-735,L4-M4)),"")</f>
        <v>82.5</v>
      </c>
      <c r="O4" s="22" t="str">
        <f t="shared" ref="O4:O67" si="16">CONCATENATE("T",B4,"G",C4)</f>
        <v>T15G1</v>
      </c>
      <c r="P4" s="308">
        <f t="shared" si="5"/>
        <v>35</v>
      </c>
      <c r="Q4" s="22" t="str">
        <f t="shared" ref="Q4:Q67" si="17">CONCATENATE("T",E4,"G",F4)</f>
        <v>T12G1</v>
      </c>
      <c r="R4" s="308">
        <f t="shared" si="6"/>
        <v>35</v>
      </c>
      <c r="S4" s="74"/>
      <c r="T4" s="75"/>
      <c r="U4" s="76"/>
      <c r="V4" s="74"/>
      <c r="W4" s="75"/>
      <c r="X4" s="76"/>
      <c r="Y4" s="74"/>
      <c r="Z4" s="75"/>
      <c r="AA4" s="76"/>
      <c r="AB4" s="74"/>
      <c r="AC4" s="75"/>
      <c r="AD4" s="76"/>
      <c r="AE4" s="74"/>
      <c r="AF4" s="75"/>
      <c r="AG4" s="76"/>
      <c r="AH4" s="74"/>
      <c r="AI4" s="75"/>
      <c r="AJ4" s="76"/>
      <c r="AK4" s="74"/>
      <c r="AL4" s="75"/>
      <c r="AM4" s="76"/>
      <c r="AN4" s="74"/>
      <c r="AO4" s="75"/>
      <c r="AP4" s="76"/>
      <c r="AQ4" s="77">
        <f t="shared" si="7"/>
        <v>0.5750647526185968</v>
      </c>
      <c r="AR4" s="77">
        <f t="shared" si="8"/>
        <v>0.22991192038242808</v>
      </c>
      <c r="AS4" s="78">
        <f t="shared" ref="AS4:AS67" si="18">IFERROR(1-AT4-AR4,"")</f>
        <v>0.69030566447233732</v>
      </c>
      <c r="AT4" s="77">
        <f t="shared" si="9"/>
        <v>7.9782415145234542E-2</v>
      </c>
      <c r="AU4" s="79"/>
      <c r="AV4" s="139"/>
      <c r="AW4" s="80"/>
      <c r="AX4" s="80"/>
      <c r="AY4" s="80"/>
      <c r="AZ4" s="81"/>
      <c r="BA4" s="82"/>
      <c r="BB4" s="81"/>
      <c r="BC4" s="82"/>
      <c r="BD4" s="81"/>
      <c r="BE4" s="82"/>
      <c r="BF4" s="77"/>
      <c r="BG4" s="77"/>
      <c r="BH4" s="77"/>
      <c r="BI4" s="83">
        <f t="shared" ref="BI4:BI67" si="19">IF(J4=1,1,0)</f>
        <v>0</v>
      </c>
      <c r="BJ4" s="83">
        <f t="shared" ref="BJ4:BJ67" si="20">IF(J4=2,1,0)</f>
        <v>1</v>
      </c>
      <c r="BK4" s="83">
        <f t="shared" ref="BK4:BK67" si="21">IF(J4=3,1,0)</f>
        <v>0</v>
      </c>
      <c r="BL4" s="84"/>
      <c r="BM4" s="84"/>
      <c r="BN4" s="85"/>
      <c r="BO4" s="84"/>
      <c r="BP4" s="84"/>
      <c r="BQ4" s="84"/>
      <c r="BR4" s="84"/>
      <c r="BS4" s="84"/>
      <c r="BT4" s="84"/>
      <c r="BU4" s="86"/>
      <c r="BV4" s="86"/>
      <c r="BW4" s="86"/>
      <c r="BX4" s="86"/>
      <c r="BY4" s="86"/>
      <c r="BZ4" s="86"/>
      <c r="CA4" s="83"/>
      <c r="CB4" s="83"/>
      <c r="CC4" s="14"/>
      <c r="CD4" s="72"/>
      <c r="CE4" s="87"/>
      <c r="CF4" s="88"/>
      <c r="CG4" s="88"/>
      <c r="CH4" s="87">
        <f t="shared" si="10"/>
        <v>0.69030566447233743</v>
      </c>
      <c r="CI4" s="89"/>
      <c r="CJ4" s="89"/>
      <c r="CK4" s="267"/>
      <c r="CL4" s="90"/>
      <c r="CM4" s="267"/>
      <c r="CN4" s="90"/>
      <c r="CO4" s="267"/>
      <c r="CP4" s="90"/>
      <c r="CQ4" s="267"/>
      <c r="CR4" s="90"/>
      <c r="CS4" s="267"/>
      <c r="CT4" s="90"/>
      <c r="CU4" s="267"/>
      <c r="CV4" s="90"/>
      <c r="CW4" s="267"/>
      <c r="CX4" s="90"/>
      <c r="CY4" s="267"/>
      <c r="CZ4" s="90"/>
      <c r="DA4" s="91">
        <f>DataEntry!B4</f>
        <v>44092</v>
      </c>
      <c r="DB4" s="83"/>
      <c r="DC4" s="83"/>
      <c r="DD4" s="145" t="str">
        <f t="shared" ref="DD4:DD67" si="22">IFERROR(CHOOSE($J4,$B4,"",""),"")</f>
        <v/>
      </c>
      <c r="DE4" s="145">
        <f t="shared" ref="DE4:DE67" si="23">IFERROR(CHOOSE($J4,"",$B4,""),"")</f>
        <v>15</v>
      </c>
      <c r="DF4" s="145" t="str">
        <f t="shared" ref="DF4:DF67" si="24">IFERROR(CHOOSE($J4,"","",$B4),"")</f>
        <v/>
      </c>
      <c r="DG4" s="145" t="str">
        <f t="shared" ref="DG4:DG67" si="25">IFERROR(CHOOSE($J4,"","",$E4),"")</f>
        <v/>
      </c>
      <c r="DH4" s="145">
        <f t="shared" ref="DH4:DH67" si="26">IFERROR(CHOOSE($J4,"",$E4,""),"")</f>
        <v>12</v>
      </c>
      <c r="DI4" s="145" t="str">
        <f t="shared" ref="DI4:DI67" si="27">IFERROR(CHOOSE($J4,$E4,"",""),"")</f>
        <v/>
      </c>
      <c r="DJ4" s="83"/>
      <c r="DK4" s="83"/>
      <c r="DL4" s="84"/>
      <c r="DM4" s="14"/>
      <c r="DN4" s="87">
        <f t="shared" si="11"/>
        <v>0.69594038155802862</v>
      </c>
      <c r="DO4" s="87">
        <f t="shared" si="12"/>
        <v>0.29599999999999999</v>
      </c>
      <c r="DP4" s="87">
        <f t="shared" si="13"/>
        <v>0.33823529411764708</v>
      </c>
    </row>
    <row r="5" spans="1:120" x14ac:dyDescent="0.25">
      <c r="A5" s="69">
        <v>3</v>
      </c>
      <c r="B5" s="70">
        <f>DataEntry!C5</f>
        <v>8</v>
      </c>
      <c r="C5" s="71">
        <f>COUNTIF(D$2:D5,D5)+COUNTIF(G$2:G5,D5)</f>
        <v>1</v>
      </c>
      <c r="D5" s="72" t="str">
        <f t="shared" si="0"/>
        <v>Hannover 96</v>
      </c>
      <c r="E5" s="70">
        <f>DataEntry!E5</f>
        <v>10</v>
      </c>
      <c r="F5" s="71">
        <f>COUNTIF(D$2:D5,G5)+COUNTIF(G$2:G5,G5)</f>
        <v>1</v>
      </c>
      <c r="G5" s="72" t="str">
        <f t="shared" si="1"/>
        <v>Karlsruher</v>
      </c>
      <c r="H5" s="73">
        <f>DataEntry!G5</f>
        <v>2</v>
      </c>
      <c r="I5" s="73">
        <f>DataEntry!H5</f>
        <v>0</v>
      </c>
      <c r="J5" s="266">
        <f t="shared" si="14"/>
        <v>1</v>
      </c>
      <c r="K5" s="304">
        <f t="shared" si="2"/>
        <v>0.83131809960520275</v>
      </c>
      <c r="L5" s="224">
        <f t="shared" si="3"/>
        <v>2487.5</v>
      </c>
      <c r="M5" s="224">
        <f t="shared" si="4"/>
        <v>2392.5</v>
      </c>
      <c r="N5" s="236">
        <f t="shared" si="15"/>
        <v>95</v>
      </c>
      <c r="O5" s="22" t="str">
        <f t="shared" si="16"/>
        <v>T8G1</v>
      </c>
      <c r="P5" s="308">
        <f t="shared" si="5"/>
        <v>35</v>
      </c>
      <c r="Q5" s="22" t="str">
        <f t="shared" si="17"/>
        <v>T10G1</v>
      </c>
      <c r="R5" s="308">
        <f t="shared" si="6"/>
        <v>35</v>
      </c>
      <c r="S5" s="74"/>
      <c r="T5" s="75"/>
      <c r="U5" s="76"/>
      <c r="V5" s="74"/>
      <c r="W5" s="75"/>
      <c r="X5" s="76"/>
      <c r="Y5" s="74"/>
      <c r="Z5" s="75"/>
      <c r="AA5" s="76"/>
      <c r="AB5" s="74"/>
      <c r="AC5" s="75"/>
      <c r="AD5" s="76"/>
      <c r="AE5" s="74"/>
      <c r="AF5" s="75"/>
      <c r="AG5" s="76"/>
      <c r="AH5" s="74"/>
      <c r="AI5" s="75"/>
      <c r="AJ5" s="76"/>
      <c r="AK5" s="74"/>
      <c r="AL5" s="75"/>
      <c r="AM5" s="76"/>
      <c r="AN5" s="74"/>
      <c r="AO5" s="75"/>
      <c r="AP5" s="76"/>
      <c r="AQ5" s="77">
        <f t="shared" si="7"/>
        <v>0.58757660187872307</v>
      </c>
      <c r="AR5" s="77">
        <f t="shared" si="8"/>
        <v>0.2521355978188477</v>
      </c>
      <c r="AS5" s="78">
        <f t="shared" si="18"/>
        <v>0.67088200811975085</v>
      </c>
      <c r="AT5" s="77">
        <f t="shared" si="9"/>
        <v>7.6982394061401505E-2</v>
      </c>
      <c r="AU5" s="79"/>
      <c r="AV5" s="139"/>
      <c r="AW5" s="80"/>
      <c r="AX5" s="80"/>
      <c r="AY5" s="80"/>
      <c r="AZ5" s="81"/>
      <c r="BA5" s="82"/>
      <c r="BB5" s="81"/>
      <c r="BC5" s="82"/>
      <c r="BD5" s="81"/>
      <c r="BE5" s="82"/>
      <c r="BF5" s="77"/>
      <c r="BG5" s="77"/>
      <c r="BH5" s="77"/>
      <c r="BI5" s="83">
        <f t="shared" si="19"/>
        <v>1</v>
      </c>
      <c r="BJ5" s="83">
        <f t="shared" si="20"/>
        <v>0</v>
      </c>
      <c r="BK5" s="83">
        <f t="shared" si="21"/>
        <v>0</v>
      </c>
      <c r="BL5" s="84"/>
      <c r="BM5" s="84"/>
      <c r="BN5" s="85"/>
      <c r="BO5" s="84"/>
      <c r="BP5" s="84"/>
      <c r="BQ5" s="84"/>
      <c r="BR5" s="84"/>
      <c r="BS5" s="84"/>
      <c r="BT5" s="84"/>
      <c r="BU5" s="86"/>
      <c r="BV5" s="86"/>
      <c r="BW5" s="86"/>
      <c r="BX5" s="86"/>
      <c r="BY5" s="86"/>
      <c r="BZ5" s="86"/>
      <c r="CA5" s="83"/>
      <c r="CB5" s="83"/>
      <c r="CC5" s="14"/>
      <c r="CD5" s="72"/>
      <c r="CE5" s="87"/>
      <c r="CF5" s="88"/>
      <c r="CG5" s="88"/>
      <c r="CH5" s="87">
        <f t="shared" si="10"/>
        <v>0.67088200811975074</v>
      </c>
      <c r="CI5" s="89"/>
      <c r="CJ5" s="89"/>
      <c r="CK5" s="267"/>
      <c r="CL5" s="90"/>
      <c r="CM5" s="267"/>
      <c r="CN5" s="90"/>
      <c r="CO5" s="267"/>
      <c r="CP5" s="90"/>
      <c r="CQ5" s="267"/>
      <c r="CR5" s="90"/>
      <c r="CS5" s="267"/>
      <c r="CT5" s="90"/>
      <c r="CU5" s="267"/>
      <c r="CV5" s="90"/>
      <c r="CW5" s="267"/>
      <c r="CX5" s="90"/>
      <c r="CY5" s="267"/>
      <c r="CZ5" s="90"/>
      <c r="DA5" s="91">
        <f>DataEntry!B5</f>
        <v>44093</v>
      </c>
      <c r="DB5" s="83"/>
      <c r="DC5" s="83"/>
      <c r="DD5" s="145">
        <f t="shared" si="22"/>
        <v>8</v>
      </c>
      <c r="DE5" s="145" t="str">
        <f t="shared" si="23"/>
        <v/>
      </c>
      <c r="DF5" s="145" t="str">
        <f t="shared" si="24"/>
        <v/>
      </c>
      <c r="DG5" s="145" t="str">
        <f t="shared" si="25"/>
        <v/>
      </c>
      <c r="DH5" s="145" t="str">
        <f t="shared" si="26"/>
        <v/>
      </c>
      <c r="DI5" s="145">
        <f t="shared" si="27"/>
        <v>10</v>
      </c>
      <c r="DJ5" s="83"/>
      <c r="DK5" s="83"/>
      <c r="DL5" s="84"/>
      <c r="DM5" s="14"/>
      <c r="DN5" s="87">
        <f t="shared" si="11"/>
        <v>0.67855166931637512</v>
      </c>
      <c r="DO5" s="87">
        <f t="shared" si="12"/>
        <v>0.29599999999999999</v>
      </c>
      <c r="DP5" s="87">
        <f t="shared" si="13"/>
        <v>0.3235294117647059</v>
      </c>
    </row>
    <row r="6" spans="1:120" x14ac:dyDescent="0.25">
      <c r="A6" s="69">
        <v>4</v>
      </c>
      <c r="B6" s="70">
        <f>DataEntry!C6</f>
        <v>16</v>
      </c>
      <c r="C6" s="71">
        <f>COUNTIF(D$2:D6,D6)+COUNTIF(G$2:G6,D6)</f>
        <v>1</v>
      </c>
      <c r="D6" s="72" t="str">
        <f t="shared" si="0"/>
        <v>Sandhausen</v>
      </c>
      <c r="E6" s="70">
        <f>DataEntry!E6</f>
        <v>4</v>
      </c>
      <c r="F6" s="71">
        <f>COUNTIF(D$2:D6,G6)+COUNTIF(G$2:G6,G6)</f>
        <v>1</v>
      </c>
      <c r="G6" s="72" t="str">
        <f t="shared" si="1"/>
        <v>Darmstadt 98</v>
      </c>
      <c r="H6" s="73">
        <f>DataEntry!G6</f>
        <v>3</v>
      </c>
      <c r="I6" s="73">
        <f>DataEntry!H6</f>
        <v>2</v>
      </c>
      <c r="J6" s="266">
        <f t="shared" si="14"/>
        <v>1</v>
      </c>
      <c r="K6" s="304">
        <f t="shared" si="2"/>
        <v>0.90903072020882103</v>
      </c>
      <c r="L6" s="224">
        <f t="shared" si="3"/>
        <v>2481.5</v>
      </c>
      <c r="M6" s="224">
        <f t="shared" si="4"/>
        <v>2425</v>
      </c>
      <c r="N6" s="236">
        <f t="shared" si="15"/>
        <v>56.5</v>
      </c>
      <c r="O6" s="22" t="str">
        <f t="shared" si="16"/>
        <v>T16G1</v>
      </c>
      <c r="P6" s="308">
        <f t="shared" si="5"/>
        <v>35</v>
      </c>
      <c r="Q6" s="22" t="str">
        <f t="shared" si="17"/>
        <v>T4G1</v>
      </c>
      <c r="R6" s="308">
        <f t="shared" si="6"/>
        <v>35</v>
      </c>
      <c r="S6" s="74"/>
      <c r="T6" s="75"/>
      <c r="U6" s="76"/>
      <c r="V6" s="74"/>
      <c r="W6" s="75"/>
      <c r="X6" s="76"/>
      <c r="Y6" s="74"/>
      <c r="Z6" s="75"/>
      <c r="AA6" s="76"/>
      <c r="AB6" s="74"/>
      <c r="AC6" s="75"/>
      <c r="AD6" s="76"/>
      <c r="AE6" s="74"/>
      <c r="AF6" s="75"/>
      <c r="AG6" s="76"/>
      <c r="AH6" s="74"/>
      <c r="AI6" s="75"/>
      <c r="AJ6" s="76"/>
      <c r="AK6" s="74"/>
      <c r="AL6" s="75"/>
      <c r="AM6" s="76"/>
      <c r="AN6" s="74"/>
      <c r="AO6" s="75"/>
      <c r="AP6" s="76"/>
      <c r="AQ6" s="77">
        <f t="shared" si="7"/>
        <v>0.55045788110193705</v>
      </c>
      <c r="AR6" s="77">
        <f t="shared" si="8"/>
        <v>0.17767762084309124</v>
      </c>
      <c r="AS6" s="78">
        <f t="shared" si="18"/>
        <v>0.74556052051769162</v>
      </c>
      <c r="AT6" s="77">
        <f t="shared" si="9"/>
        <v>7.676185863921714E-2</v>
      </c>
      <c r="AU6" s="79"/>
      <c r="AV6" s="139"/>
      <c r="AW6" s="80"/>
      <c r="AX6" s="80"/>
      <c r="AY6" s="80"/>
      <c r="AZ6" s="81"/>
      <c r="BA6" s="82"/>
      <c r="BB6" s="81"/>
      <c r="BC6" s="82"/>
      <c r="BD6" s="81"/>
      <c r="BE6" s="82"/>
      <c r="BF6" s="77"/>
      <c r="BG6" s="77"/>
      <c r="BH6" s="77"/>
      <c r="BI6" s="83">
        <f t="shared" si="19"/>
        <v>1</v>
      </c>
      <c r="BJ6" s="83">
        <f t="shared" si="20"/>
        <v>0</v>
      </c>
      <c r="BK6" s="83">
        <f t="shared" si="21"/>
        <v>0</v>
      </c>
      <c r="BL6" s="84"/>
      <c r="BM6" s="84"/>
      <c r="BN6" s="85"/>
      <c r="BO6" s="84"/>
      <c r="BP6" s="84"/>
      <c r="BQ6" s="84"/>
      <c r="BR6" s="84"/>
      <c r="BS6" s="84"/>
      <c r="BT6" s="84"/>
      <c r="BU6" s="86"/>
      <c r="BV6" s="86"/>
      <c r="BW6" s="86"/>
      <c r="BX6" s="86"/>
      <c r="BY6" s="86"/>
      <c r="BZ6" s="86"/>
      <c r="CA6" s="83"/>
      <c r="CB6" s="83"/>
      <c r="CC6" s="14"/>
      <c r="CD6" s="72"/>
      <c r="CE6" s="87"/>
      <c r="CF6" s="88"/>
      <c r="CG6" s="88"/>
      <c r="CH6" s="87">
        <f t="shared" si="10"/>
        <v>0.74556052051769162</v>
      </c>
      <c r="CI6" s="89"/>
      <c r="CJ6" s="89"/>
      <c r="CK6" s="267"/>
      <c r="CL6" s="90"/>
      <c r="CM6" s="267"/>
      <c r="CN6" s="90"/>
      <c r="CO6" s="267"/>
      <c r="CP6" s="90"/>
      <c r="CQ6" s="267"/>
      <c r="CR6" s="90"/>
      <c r="CS6" s="267"/>
      <c r="CT6" s="90"/>
      <c r="CU6" s="267"/>
      <c r="CV6" s="90"/>
      <c r="CW6" s="267"/>
      <c r="CX6" s="90"/>
      <c r="CY6" s="267"/>
      <c r="CZ6" s="90"/>
      <c r="DA6" s="91">
        <f>DataEntry!B6</f>
        <v>44093</v>
      </c>
      <c r="DB6" s="83"/>
      <c r="DC6" s="83"/>
      <c r="DD6" s="145">
        <f t="shared" si="22"/>
        <v>16</v>
      </c>
      <c r="DE6" s="145" t="str">
        <f t="shared" si="23"/>
        <v/>
      </c>
      <c r="DF6" s="145" t="str">
        <f t="shared" si="24"/>
        <v/>
      </c>
      <c r="DG6" s="145" t="str">
        <f t="shared" si="25"/>
        <v/>
      </c>
      <c r="DH6" s="145" t="str">
        <f t="shared" si="26"/>
        <v/>
      </c>
      <c r="DI6" s="145">
        <f t="shared" si="27"/>
        <v>4</v>
      </c>
      <c r="DJ6" s="83"/>
      <c r="DK6" s="83"/>
      <c r="DL6" s="84"/>
      <c r="DM6" s="14"/>
      <c r="DN6" s="87">
        <f t="shared" si="11"/>
        <v>0.7481065182829888</v>
      </c>
      <c r="DO6" s="87">
        <f t="shared" si="12"/>
        <v>0.29599999999999999</v>
      </c>
      <c r="DP6" s="87">
        <f t="shared" si="13"/>
        <v>0.38235294117647056</v>
      </c>
    </row>
    <row r="7" spans="1:120" x14ac:dyDescent="0.25">
      <c r="A7" s="69">
        <v>5</v>
      </c>
      <c r="B7" s="70">
        <f>DataEntry!C7</f>
        <v>18</v>
      </c>
      <c r="C7" s="71">
        <f>COUNTIF(D$2:D7,D7)+COUNTIF(G$2:G7,D7)</f>
        <v>1</v>
      </c>
      <c r="D7" s="72" t="str">
        <f t="shared" si="0"/>
        <v>Wurzburger Kickers</v>
      </c>
      <c r="E7" s="70">
        <f>DataEntry!E7</f>
        <v>1</v>
      </c>
      <c r="F7" s="71">
        <f>COUNTIF(D$2:D7,G7)+COUNTIF(G$2:G7,G7)</f>
        <v>1</v>
      </c>
      <c r="G7" s="72" t="str">
        <f t="shared" si="1"/>
        <v>Erzgebirge Aue</v>
      </c>
      <c r="H7" s="73">
        <f>DataEntry!G7</f>
        <v>0</v>
      </c>
      <c r="I7" s="73">
        <f>DataEntry!H7</f>
        <v>3</v>
      </c>
      <c r="J7" s="266">
        <f t="shared" si="14"/>
        <v>3</v>
      </c>
      <c r="K7" s="304">
        <f t="shared" si="2"/>
        <v>0.80202095555695374</v>
      </c>
      <c r="L7" s="224">
        <f t="shared" si="3"/>
        <v>2462.5</v>
      </c>
      <c r="M7" s="224">
        <f t="shared" si="4"/>
        <v>2346</v>
      </c>
      <c r="N7" s="236">
        <f t="shared" si="15"/>
        <v>116.5</v>
      </c>
      <c r="O7" s="22" t="str">
        <f t="shared" si="16"/>
        <v>T18G1</v>
      </c>
      <c r="P7" s="308">
        <f t="shared" si="5"/>
        <v>35</v>
      </c>
      <c r="Q7" s="22" t="str">
        <f t="shared" si="17"/>
        <v>T1G1</v>
      </c>
      <c r="R7" s="308">
        <f t="shared" si="6"/>
        <v>35</v>
      </c>
      <c r="S7" s="74"/>
      <c r="T7" s="75"/>
      <c r="U7" s="76"/>
      <c r="V7" s="74"/>
      <c r="W7" s="75"/>
      <c r="X7" s="76"/>
      <c r="Y7" s="74"/>
      <c r="Z7" s="75"/>
      <c r="AA7" s="76"/>
      <c r="AB7" s="74"/>
      <c r="AC7" s="75"/>
      <c r="AD7" s="76"/>
      <c r="AE7" s="74"/>
      <c r="AF7" s="75"/>
      <c r="AG7" s="76"/>
      <c r="AH7" s="74"/>
      <c r="AI7" s="75"/>
      <c r="AJ7" s="76"/>
      <c r="AK7" s="74"/>
      <c r="AL7" s="75"/>
      <c r="AM7" s="76"/>
      <c r="AN7" s="74"/>
      <c r="AO7" s="75"/>
      <c r="AP7" s="76"/>
      <c r="AQ7" s="77">
        <f t="shared" si="7"/>
        <v>0.60801734206028779</v>
      </c>
      <c r="AR7" s="77">
        <f t="shared" si="8"/>
        <v>0.34184224100874938</v>
      </c>
      <c r="AS7" s="78">
        <f t="shared" si="18"/>
        <v>0.53235020210307682</v>
      </c>
      <c r="AT7" s="77">
        <f t="shared" si="9"/>
        <v>0.1258075568881738</v>
      </c>
      <c r="AU7" s="79"/>
      <c r="AV7" s="139"/>
      <c r="AW7" s="80"/>
      <c r="AX7" s="80"/>
      <c r="AY7" s="80"/>
      <c r="AZ7" s="81"/>
      <c r="BA7" s="82"/>
      <c r="BB7" s="81"/>
      <c r="BC7" s="82"/>
      <c r="BD7" s="81"/>
      <c r="BE7" s="82"/>
      <c r="BF7" s="77"/>
      <c r="BG7" s="77"/>
      <c r="BH7" s="77"/>
      <c r="BI7" s="83">
        <f t="shared" si="19"/>
        <v>0</v>
      </c>
      <c r="BJ7" s="83">
        <f t="shared" si="20"/>
        <v>0</v>
      </c>
      <c r="BK7" s="83">
        <f t="shared" si="21"/>
        <v>1</v>
      </c>
      <c r="BL7" s="84"/>
      <c r="BM7" s="84"/>
      <c r="BN7" s="85"/>
      <c r="BO7" s="84"/>
      <c r="BP7" s="84"/>
      <c r="BQ7" s="84"/>
      <c r="BR7" s="84"/>
      <c r="BS7" s="84"/>
      <c r="BT7" s="84"/>
      <c r="BU7" s="86"/>
      <c r="BV7" s="86"/>
      <c r="BW7" s="86"/>
      <c r="BX7" s="86"/>
      <c r="BY7" s="86"/>
      <c r="BZ7" s="86"/>
      <c r="CA7" s="83"/>
      <c r="CB7" s="83"/>
      <c r="CC7" s="14"/>
      <c r="CD7" s="72"/>
      <c r="CE7" s="87"/>
      <c r="CF7" s="88"/>
      <c r="CG7" s="88"/>
      <c r="CH7" s="87">
        <f t="shared" si="10"/>
        <v>0.53235020210307682</v>
      </c>
      <c r="CI7" s="89"/>
      <c r="CJ7" s="89"/>
      <c r="CK7" s="267"/>
      <c r="CL7" s="90"/>
      <c r="CM7" s="267"/>
      <c r="CN7" s="90"/>
      <c r="CO7" s="267"/>
      <c r="CP7" s="90"/>
      <c r="CQ7" s="267"/>
      <c r="CR7" s="90"/>
      <c r="CS7" s="267"/>
      <c r="CT7" s="90"/>
      <c r="CU7" s="267"/>
      <c r="CV7" s="90"/>
      <c r="CW7" s="267"/>
      <c r="CX7" s="90"/>
      <c r="CY7" s="267"/>
      <c r="CZ7" s="90"/>
      <c r="DA7" s="91">
        <f>DataEntry!B7</f>
        <v>44093</v>
      </c>
      <c r="DB7" s="83"/>
      <c r="DC7" s="83"/>
      <c r="DD7" s="145" t="str">
        <f t="shared" si="22"/>
        <v/>
      </c>
      <c r="DE7" s="145" t="str">
        <f t="shared" si="23"/>
        <v/>
      </c>
      <c r="DF7" s="145">
        <f t="shared" si="24"/>
        <v>18</v>
      </c>
      <c r="DG7" s="145">
        <f t="shared" si="25"/>
        <v>1</v>
      </c>
      <c r="DH7" s="145" t="str">
        <f t="shared" si="26"/>
        <v/>
      </c>
      <c r="DI7" s="145" t="str">
        <f t="shared" si="27"/>
        <v/>
      </c>
      <c r="DJ7" s="83"/>
      <c r="DK7" s="83"/>
      <c r="DL7" s="84"/>
      <c r="DM7" s="14"/>
      <c r="DN7" s="87">
        <f t="shared" si="11"/>
        <v>0.54401794828884609</v>
      </c>
      <c r="DO7" s="87">
        <f t="shared" si="12"/>
        <v>0.29599999999999999</v>
      </c>
      <c r="DP7" s="87">
        <f t="shared" si="13"/>
        <v>0.20975232198142416</v>
      </c>
    </row>
    <row r="8" spans="1:120" x14ac:dyDescent="0.25">
      <c r="A8" s="69">
        <v>6</v>
      </c>
      <c r="B8" s="70">
        <f>DataEntry!C8</f>
        <v>6</v>
      </c>
      <c r="C8" s="71">
        <f>COUNTIF(D$2:D8,D8)+COUNTIF(G$2:G8,D8)</f>
        <v>1</v>
      </c>
      <c r="D8" s="72" t="str">
        <f t="shared" si="0"/>
        <v>Greuther Furth</v>
      </c>
      <c r="E8" s="70">
        <f>DataEntry!E8</f>
        <v>13</v>
      </c>
      <c r="F8" s="71">
        <f>COUNTIF(D$2:D8,G8)+COUNTIF(G$2:G8,G8)</f>
        <v>1</v>
      </c>
      <c r="G8" s="72" t="str">
        <f t="shared" si="1"/>
        <v>Osnabruck</v>
      </c>
      <c r="H8" s="73">
        <f>DataEntry!G8</f>
        <v>1</v>
      </c>
      <c r="I8" s="73">
        <f>DataEntry!H8</f>
        <v>1</v>
      </c>
      <c r="J8" s="266">
        <f t="shared" si="14"/>
        <v>2</v>
      </c>
      <c r="K8" s="304">
        <f t="shared" si="2"/>
        <v>0.2564051947902346</v>
      </c>
      <c r="L8" s="224">
        <f t="shared" si="3"/>
        <v>2407</v>
      </c>
      <c r="M8" s="224">
        <f t="shared" si="4"/>
        <v>2411.5</v>
      </c>
      <c r="N8" s="236">
        <f t="shared" si="15"/>
        <v>-4.5</v>
      </c>
      <c r="O8" s="22" t="str">
        <f t="shared" si="16"/>
        <v>T6G1</v>
      </c>
      <c r="P8" s="308">
        <f t="shared" si="5"/>
        <v>35</v>
      </c>
      <c r="Q8" s="22" t="str">
        <f t="shared" si="17"/>
        <v>T13G1</v>
      </c>
      <c r="R8" s="308">
        <f t="shared" si="6"/>
        <v>35</v>
      </c>
      <c r="S8" s="74"/>
      <c r="T8" s="75"/>
      <c r="U8" s="76"/>
      <c r="V8" s="74"/>
      <c r="W8" s="75"/>
      <c r="X8" s="76"/>
      <c r="Y8" s="74"/>
      <c r="Z8" s="75"/>
      <c r="AA8" s="76"/>
      <c r="AB8" s="74"/>
      <c r="AC8" s="75"/>
      <c r="AD8" s="76"/>
      <c r="AE8" s="74"/>
      <c r="AF8" s="75"/>
      <c r="AG8" s="76"/>
      <c r="AH8" s="74"/>
      <c r="AI8" s="75"/>
      <c r="AJ8" s="76"/>
      <c r="AK8" s="74"/>
      <c r="AL8" s="75"/>
      <c r="AM8" s="76"/>
      <c r="AN8" s="74"/>
      <c r="AO8" s="75"/>
      <c r="AP8" s="76"/>
      <c r="AQ8" s="77">
        <f t="shared" si="7"/>
        <v>0.49653530599603601</v>
      </c>
      <c r="AR8" s="77">
        <f t="shared" si="8"/>
        <v>0.13987676114846553</v>
      </c>
      <c r="AS8" s="78">
        <f t="shared" si="18"/>
        <v>0.71331708969514085</v>
      </c>
      <c r="AT8" s="77">
        <f t="shared" si="9"/>
        <v>0.14680614915639356</v>
      </c>
      <c r="AU8" s="79"/>
      <c r="AV8" s="139"/>
      <c r="AW8" s="80"/>
      <c r="AX8" s="80"/>
      <c r="AY8" s="80"/>
      <c r="AZ8" s="81"/>
      <c r="BA8" s="82"/>
      <c r="BB8" s="81"/>
      <c r="BC8" s="82"/>
      <c r="BD8" s="81"/>
      <c r="BE8" s="82"/>
      <c r="BF8" s="77"/>
      <c r="BG8" s="77"/>
      <c r="BH8" s="77"/>
      <c r="BI8" s="83">
        <f t="shared" si="19"/>
        <v>0</v>
      </c>
      <c r="BJ8" s="83">
        <f t="shared" si="20"/>
        <v>1</v>
      </c>
      <c r="BK8" s="83">
        <f t="shared" si="21"/>
        <v>0</v>
      </c>
      <c r="BL8" s="84"/>
      <c r="BM8" s="84"/>
      <c r="BN8" s="85"/>
      <c r="BO8" s="84"/>
      <c r="BP8" s="84"/>
      <c r="BQ8" s="84"/>
      <c r="BR8" s="84"/>
      <c r="BS8" s="84"/>
      <c r="BT8" s="84"/>
      <c r="BU8" s="86"/>
      <c r="BV8" s="86"/>
      <c r="BW8" s="86"/>
      <c r="BX8" s="86"/>
      <c r="BY8" s="86"/>
      <c r="BZ8" s="86"/>
      <c r="CA8" s="83"/>
      <c r="CB8" s="83"/>
      <c r="CC8" s="14"/>
      <c r="CD8" s="72"/>
      <c r="CE8" s="87"/>
      <c r="CF8" s="88"/>
      <c r="CG8" s="88"/>
      <c r="CH8" s="87">
        <f t="shared" si="10"/>
        <v>0.71331708969514096</v>
      </c>
      <c r="CI8" s="89"/>
      <c r="CJ8" s="89"/>
      <c r="CK8" s="267"/>
      <c r="CL8" s="90"/>
      <c r="CM8" s="267"/>
      <c r="CN8" s="90"/>
      <c r="CO8" s="267"/>
      <c r="CP8" s="90"/>
      <c r="CQ8" s="267"/>
      <c r="CR8" s="90"/>
      <c r="CS8" s="267"/>
      <c r="CT8" s="90"/>
      <c r="CU8" s="267"/>
      <c r="CV8" s="90"/>
      <c r="CW8" s="267"/>
      <c r="CX8" s="90"/>
      <c r="CY8" s="267"/>
      <c r="CZ8" s="90"/>
      <c r="DA8" s="91">
        <f>DataEntry!B8</f>
        <v>44094</v>
      </c>
      <c r="DB8" s="83"/>
      <c r="DC8" s="83"/>
      <c r="DD8" s="145" t="str">
        <f t="shared" si="22"/>
        <v/>
      </c>
      <c r="DE8" s="145">
        <f t="shared" si="23"/>
        <v>6</v>
      </c>
      <c r="DF8" s="145" t="str">
        <f t="shared" si="24"/>
        <v/>
      </c>
      <c r="DG8" s="145" t="str">
        <f t="shared" si="25"/>
        <v/>
      </c>
      <c r="DH8" s="145">
        <f t="shared" si="26"/>
        <v>13</v>
      </c>
      <c r="DI8" s="145" t="str">
        <f t="shared" si="27"/>
        <v/>
      </c>
      <c r="DJ8" s="83"/>
      <c r="DK8" s="83"/>
      <c r="DL8" s="84"/>
      <c r="DM8" s="14"/>
      <c r="DN8" s="87">
        <f t="shared" si="11"/>
        <v>0.71332909379968201</v>
      </c>
      <c r="DO8" s="87">
        <f t="shared" si="12"/>
        <v>0.29599999999999999</v>
      </c>
      <c r="DP8" s="87">
        <f t="shared" si="13"/>
        <v>0.35294117647058826</v>
      </c>
    </row>
    <row r="9" spans="1:120" x14ac:dyDescent="0.25">
      <c r="A9" s="69">
        <v>7</v>
      </c>
      <c r="B9" s="70">
        <f>DataEntry!C9</f>
        <v>9</v>
      </c>
      <c r="C9" s="71">
        <f>COUNTIF(D$2:D9,D9)+COUNTIF(G$2:G9,D9)</f>
        <v>1</v>
      </c>
      <c r="D9" s="72" t="str">
        <f t="shared" si="0"/>
        <v>Heidenheim</v>
      </c>
      <c r="E9" s="70">
        <f>DataEntry!E9</f>
        <v>3</v>
      </c>
      <c r="F9" s="71">
        <f>COUNTIF(D$2:D9,G9)+COUNTIF(G$2:G9,G9)</f>
        <v>1</v>
      </c>
      <c r="G9" s="72" t="str">
        <f t="shared" si="1"/>
        <v>Eintracht Braunschweig</v>
      </c>
      <c r="H9" s="73">
        <f>DataEntry!G9</f>
        <v>2</v>
      </c>
      <c r="I9" s="73">
        <f>DataEntry!H9</f>
        <v>0</v>
      </c>
      <c r="J9" s="266">
        <f t="shared" si="14"/>
        <v>1</v>
      </c>
      <c r="K9" s="304">
        <f t="shared" si="2"/>
        <v>0.13464082619467543</v>
      </c>
      <c r="L9" s="224">
        <f t="shared" si="3"/>
        <v>2539.5</v>
      </c>
      <c r="M9" s="224">
        <f t="shared" si="4"/>
        <v>2387.5</v>
      </c>
      <c r="N9" s="236">
        <f t="shared" si="15"/>
        <v>152</v>
      </c>
      <c r="O9" s="22" t="str">
        <f t="shared" si="16"/>
        <v>T9G1</v>
      </c>
      <c r="P9" s="308">
        <f t="shared" si="5"/>
        <v>35</v>
      </c>
      <c r="Q9" s="22" t="str">
        <f t="shared" si="17"/>
        <v>T3G1</v>
      </c>
      <c r="R9" s="308">
        <f t="shared" si="6"/>
        <v>35</v>
      </c>
      <c r="S9" s="74"/>
      <c r="T9" s="75"/>
      <c r="U9" s="76"/>
      <c r="V9" s="74"/>
      <c r="W9" s="75"/>
      <c r="X9" s="76"/>
      <c r="Y9" s="74"/>
      <c r="Z9" s="75"/>
      <c r="AA9" s="76"/>
      <c r="AB9" s="74"/>
      <c r="AC9" s="75"/>
      <c r="AD9" s="76"/>
      <c r="AE9" s="74"/>
      <c r="AF9" s="75"/>
      <c r="AG9" s="76"/>
      <c r="AH9" s="74"/>
      <c r="AI9" s="75"/>
      <c r="AJ9" s="76"/>
      <c r="AK9" s="74"/>
      <c r="AL9" s="75"/>
      <c r="AM9" s="76"/>
      <c r="AN9" s="74"/>
      <c r="AO9" s="75"/>
      <c r="AP9" s="76"/>
      <c r="AQ9" s="77">
        <f t="shared" si="7"/>
        <v>0.64350227693973072</v>
      </c>
      <c r="AR9" s="77">
        <f t="shared" si="8"/>
        <v>0.34106356007803668</v>
      </c>
      <c r="AS9" s="78">
        <f t="shared" si="18"/>
        <v>0.6048774337233882</v>
      </c>
      <c r="AT9" s="77">
        <f t="shared" si="9"/>
        <v>5.4059006198575177E-2</v>
      </c>
      <c r="AU9" s="79"/>
      <c r="AV9" s="139"/>
      <c r="AW9" s="80"/>
      <c r="AX9" s="80"/>
      <c r="AY9" s="80"/>
      <c r="AZ9" s="81"/>
      <c r="BA9" s="82"/>
      <c r="BB9" s="81"/>
      <c r="BC9" s="82"/>
      <c r="BD9" s="81"/>
      <c r="BE9" s="82"/>
      <c r="BF9" s="77"/>
      <c r="BG9" s="77"/>
      <c r="BH9" s="77"/>
      <c r="BI9" s="83">
        <f t="shared" si="19"/>
        <v>1</v>
      </c>
      <c r="BJ9" s="83">
        <f t="shared" si="20"/>
        <v>0</v>
      </c>
      <c r="BK9" s="83">
        <f t="shared" si="21"/>
        <v>0</v>
      </c>
      <c r="BL9" s="84"/>
      <c r="BM9" s="84"/>
      <c r="BN9" s="85"/>
      <c r="BO9" s="84"/>
      <c r="BP9" s="84"/>
      <c r="BQ9" s="84"/>
      <c r="BR9" s="84"/>
      <c r="BS9" s="84"/>
      <c r="BT9" s="84"/>
      <c r="BU9" s="86"/>
      <c r="BV9" s="86"/>
      <c r="BW9" s="86"/>
      <c r="BX9" s="86"/>
      <c r="BY9" s="86"/>
      <c r="BZ9" s="86"/>
      <c r="CA9" s="83"/>
      <c r="CB9" s="83"/>
      <c r="CC9" s="14"/>
      <c r="CD9" s="72"/>
      <c r="CE9" s="87"/>
      <c r="CF9" s="88"/>
      <c r="CG9" s="88"/>
      <c r="CH9" s="87">
        <f t="shared" si="10"/>
        <v>0.60487743372338809</v>
      </c>
      <c r="CI9" s="89"/>
      <c r="CJ9" s="89"/>
      <c r="CK9" s="267"/>
      <c r="CL9" s="90"/>
      <c r="CM9" s="267"/>
      <c r="CN9" s="90"/>
      <c r="CO9" s="267"/>
      <c r="CP9" s="90"/>
      <c r="CQ9" s="267"/>
      <c r="CR9" s="90"/>
      <c r="CS9" s="267"/>
      <c r="CT9" s="90"/>
      <c r="CU9" s="267"/>
      <c r="CV9" s="90"/>
      <c r="CW9" s="267"/>
      <c r="CX9" s="90"/>
      <c r="CY9" s="267"/>
      <c r="CZ9" s="90"/>
      <c r="DA9" s="91">
        <f>DataEntry!B9</f>
        <v>44094</v>
      </c>
      <c r="DB9" s="83"/>
      <c r="DC9" s="83"/>
      <c r="DD9" s="145">
        <f t="shared" si="22"/>
        <v>9</v>
      </c>
      <c r="DE9" s="145" t="str">
        <f t="shared" si="23"/>
        <v/>
      </c>
      <c r="DF9" s="145" t="str">
        <f t="shared" si="24"/>
        <v/>
      </c>
      <c r="DG9" s="145" t="str">
        <f t="shared" si="25"/>
        <v/>
      </c>
      <c r="DH9" s="145" t="str">
        <f t="shared" si="26"/>
        <v/>
      </c>
      <c r="DI9" s="145">
        <f t="shared" si="27"/>
        <v>3</v>
      </c>
      <c r="DJ9" s="83"/>
      <c r="DK9" s="83"/>
      <c r="DL9" s="84"/>
      <c r="DM9" s="14"/>
      <c r="DN9" s="87">
        <f t="shared" si="11"/>
        <v>0.62547033721027523</v>
      </c>
      <c r="DO9" s="87">
        <f t="shared" si="12"/>
        <v>0.29599999999999999</v>
      </c>
      <c r="DP9" s="87">
        <f t="shared" si="13"/>
        <v>0.27863777089783281</v>
      </c>
    </row>
    <row r="10" spans="1:120" x14ac:dyDescent="0.25">
      <c r="A10" s="69">
        <v>8</v>
      </c>
      <c r="B10" s="70">
        <f>DataEntry!C10</f>
        <v>11</v>
      </c>
      <c r="C10" s="71">
        <f>COUNTIF(D$2:D10,D10)+COUNTIF(G$2:G10,D10)</f>
        <v>1</v>
      </c>
      <c r="D10" s="72" t="str">
        <f t="shared" si="0"/>
        <v>Holstein Kiel</v>
      </c>
      <c r="E10" s="70">
        <f>DataEntry!E10</f>
        <v>14</v>
      </c>
      <c r="F10" s="71">
        <f>COUNTIF(D$2:D10,G10)+COUNTIF(G$2:G10,G10)</f>
        <v>1</v>
      </c>
      <c r="G10" s="72" t="str">
        <f t="shared" si="1"/>
        <v>Paderborn 07</v>
      </c>
      <c r="H10" s="73">
        <f>DataEntry!G10</f>
        <v>1</v>
      </c>
      <c r="I10" s="73">
        <f>DataEntry!H10</f>
        <v>0</v>
      </c>
      <c r="J10" s="266">
        <f t="shared" si="14"/>
        <v>1</v>
      </c>
      <c r="K10" s="304">
        <f t="shared" si="2"/>
        <v>0.24085437530065956</v>
      </c>
      <c r="L10" s="224">
        <f t="shared" si="3"/>
        <v>2478</v>
      </c>
      <c r="M10" s="224">
        <f t="shared" si="4"/>
        <v>2394.5</v>
      </c>
      <c r="N10" s="236">
        <f t="shared" si="15"/>
        <v>83.5</v>
      </c>
      <c r="O10" s="22" t="str">
        <f t="shared" si="16"/>
        <v>T11G1</v>
      </c>
      <c r="P10" s="308">
        <f t="shared" si="5"/>
        <v>35</v>
      </c>
      <c r="Q10" s="22" t="str">
        <f t="shared" si="17"/>
        <v>T14G1</v>
      </c>
      <c r="R10" s="308">
        <f t="shared" si="6"/>
        <v>35</v>
      </c>
      <c r="S10" s="74"/>
      <c r="T10" s="75"/>
      <c r="U10" s="76"/>
      <c r="V10" s="74"/>
      <c r="W10" s="75"/>
      <c r="X10" s="76"/>
      <c r="Y10" s="74"/>
      <c r="Z10" s="75"/>
      <c r="AA10" s="76"/>
      <c r="AB10" s="74"/>
      <c r="AC10" s="75"/>
      <c r="AD10" s="76"/>
      <c r="AE10" s="74"/>
      <c r="AF10" s="75"/>
      <c r="AG10" s="76"/>
      <c r="AH10" s="74"/>
      <c r="AI10" s="75"/>
      <c r="AJ10" s="76"/>
      <c r="AK10" s="74"/>
      <c r="AL10" s="75"/>
      <c r="AM10" s="76"/>
      <c r="AN10" s="74"/>
      <c r="AO10" s="75"/>
      <c r="AP10" s="76"/>
      <c r="AQ10" s="77">
        <f t="shared" si="7"/>
        <v>0.57602275535004932</v>
      </c>
      <c r="AR10" s="77">
        <f t="shared" si="8"/>
        <v>0.27441407484067526</v>
      </c>
      <c r="AS10" s="78">
        <f t="shared" si="18"/>
        <v>0.60321736101874812</v>
      </c>
      <c r="AT10" s="77">
        <f t="shared" si="9"/>
        <v>0.12236856414057662</v>
      </c>
      <c r="AU10" s="79"/>
      <c r="AV10" s="139"/>
      <c r="AW10" s="80"/>
      <c r="AX10" s="80"/>
      <c r="AY10" s="80"/>
      <c r="AZ10" s="81"/>
      <c r="BA10" s="82"/>
      <c r="BB10" s="81"/>
      <c r="BC10" s="82"/>
      <c r="BD10" s="81"/>
      <c r="BE10" s="82"/>
      <c r="BF10" s="77"/>
      <c r="BG10" s="77"/>
      <c r="BH10" s="77"/>
      <c r="BI10" s="83">
        <f t="shared" si="19"/>
        <v>1</v>
      </c>
      <c r="BJ10" s="83">
        <f t="shared" si="20"/>
        <v>0</v>
      </c>
      <c r="BK10" s="83">
        <f t="shared" si="21"/>
        <v>0</v>
      </c>
      <c r="BL10" s="84"/>
      <c r="BM10" s="84"/>
      <c r="BN10" s="85"/>
      <c r="BO10" s="84"/>
      <c r="BP10" s="84"/>
      <c r="BQ10" s="84"/>
      <c r="BR10" s="84"/>
      <c r="BS10" s="84"/>
      <c r="BT10" s="84"/>
      <c r="BU10" s="86"/>
      <c r="BV10" s="86"/>
      <c r="BW10" s="86"/>
      <c r="BX10" s="86"/>
      <c r="BY10" s="86"/>
      <c r="BZ10" s="86"/>
      <c r="CA10" s="83"/>
      <c r="CB10" s="83"/>
      <c r="CC10" s="14"/>
      <c r="CD10" s="72"/>
      <c r="CE10" s="87"/>
      <c r="CF10" s="88"/>
      <c r="CG10" s="88"/>
      <c r="CH10" s="87">
        <f t="shared" si="10"/>
        <v>0.60321736101874812</v>
      </c>
      <c r="CI10" s="89"/>
      <c r="CJ10" s="89"/>
      <c r="CK10" s="267"/>
      <c r="CL10" s="90"/>
      <c r="CM10" s="267"/>
      <c r="CN10" s="90"/>
      <c r="CO10" s="267"/>
      <c r="CP10" s="90"/>
      <c r="CQ10" s="267"/>
      <c r="CR10" s="90"/>
      <c r="CS10" s="267"/>
      <c r="CT10" s="90"/>
      <c r="CU10" s="267"/>
      <c r="CV10" s="90"/>
      <c r="CW10" s="267"/>
      <c r="CX10" s="90"/>
      <c r="CY10" s="267"/>
      <c r="CZ10" s="90"/>
      <c r="DA10" s="91">
        <f>DataEntry!B10</f>
        <v>44094</v>
      </c>
      <c r="DB10" s="83"/>
      <c r="DC10" s="83"/>
      <c r="DD10" s="145">
        <f t="shared" si="22"/>
        <v>11</v>
      </c>
      <c r="DE10" s="145" t="str">
        <f t="shared" si="23"/>
        <v/>
      </c>
      <c r="DF10" s="145" t="str">
        <f t="shared" si="24"/>
        <v/>
      </c>
      <c r="DG10" s="145" t="str">
        <f t="shared" si="25"/>
        <v/>
      </c>
      <c r="DH10" s="145" t="str">
        <f t="shared" si="26"/>
        <v/>
      </c>
      <c r="DI10" s="145">
        <f t="shared" si="27"/>
        <v>14</v>
      </c>
      <c r="DJ10" s="83"/>
      <c r="DK10" s="83"/>
      <c r="DL10" s="84"/>
      <c r="DM10" s="14"/>
      <c r="DN10" s="87">
        <f t="shared" si="11"/>
        <v>0.60899682034976155</v>
      </c>
      <c r="DO10" s="87">
        <f t="shared" si="12"/>
        <v>0.29599999999999999</v>
      </c>
      <c r="DP10" s="87">
        <f t="shared" si="13"/>
        <v>0.26470588235294118</v>
      </c>
    </row>
    <row r="11" spans="1:120" x14ac:dyDescent="0.25">
      <c r="A11" s="69">
        <v>9</v>
      </c>
      <c r="B11" s="70">
        <f>DataEntry!C11</f>
        <v>2</v>
      </c>
      <c r="C11" s="71">
        <f>COUNTIF(D$2:D11,D11)+COUNTIF(G$2:G11,D11)</f>
        <v>1</v>
      </c>
      <c r="D11" s="72" t="str">
        <f t="shared" si="0"/>
        <v>Bochum</v>
      </c>
      <c r="E11" s="70">
        <f>DataEntry!E11</f>
        <v>17</v>
      </c>
      <c r="F11" s="71">
        <f>COUNTIF(D$2:D11,G11)+COUNTIF(G$2:G11,G11)</f>
        <v>1</v>
      </c>
      <c r="G11" s="72" t="str">
        <f t="shared" si="1"/>
        <v>St Pauli</v>
      </c>
      <c r="H11" s="73">
        <f>DataEntry!G11</f>
        <v>2</v>
      </c>
      <c r="I11" s="73">
        <f>DataEntry!H11</f>
        <v>2</v>
      </c>
      <c r="J11" s="266">
        <f t="shared" si="14"/>
        <v>2</v>
      </c>
      <c r="K11" s="304">
        <f t="shared" si="2"/>
        <v>0.95035404991583072</v>
      </c>
      <c r="L11" s="224">
        <f t="shared" si="3"/>
        <v>2445.5</v>
      </c>
      <c r="M11" s="224">
        <f t="shared" si="4"/>
        <v>2363</v>
      </c>
      <c r="N11" s="236">
        <f t="shared" si="15"/>
        <v>82.5</v>
      </c>
      <c r="O11" s="22" t="str">
        <f t="shared" si="16"/>
        <v>T2G1</v>
      </c>
      <c r="P11" s="308">
        <f t="shared" si="5"/>
        <v>35</v>
      </c>
      <c r="Q11" s="22" t="str">
        <f t="shared" si="17"/>
        <v>T17G1</v>
      </c>
      <c r="R11" s="308">
        <f t="shared" si="6"/>
        <v>35</v>
      </c>
      <c r="S11" s="74"/>
      <c r="T11" s="75"/>
      <c r="U11" s="76"/>
      <c r="V11" s="74"/>
      <c r="W11" s="75"/>
      <c r="X11" s="76"/>
      <c r="Y11" s="74"/>
      <c r="Z11" s="75"/>
      <c r="AA11" s="76"/>
      <c r="AB11" s="74"/>
      <c r="AC11" s="75"/>
      <c r="AD11" s="76"/>
      <c r="AE11" s="74"/>
      <c r="AF11" s="75"/>
      <c r="AG11" s="76"/>
      <c r="AH11" s="74"/>
      <c r="AI11" s="75"/>
      <c r="AJ11" s="76"/>
      <c r="AK11" s="74"/>
      <c r="AL11" s="75"/>
      <c r="AM11" s="76"/>
      <c r="AN11" s="74"/>
      <c r="AO11" s="75"/>
      <c r="AP11" s="76"/>
      <c r="AQ11" s="77">
        <f t="shared" si="7"/>
        <v>0.5750647526185968</v>
      </c>
      <c r="AR11" s="77">
        <f t="shared" si="8"/>
        <v>0.21252320814077463</v>
      </c>
      <c r="AS11" s="78">
        <f t="shared" si="18"/>
        <v>0.72508308895564433</v>
      </c>
      <c r="AT11" s="77">
        <f t="shared" si="9"/>
        <v>6.2393702903581039E-2</v>
      </c>
      <c r="AU11" s="79"/>
      <c r="AV11" s="139"/>
      <c r="AW11" s="80"/>
      <c r="AX11" s="80"/>
      <c r="AY11" s="80"/>
      <c r="AZ11" s="81"/>
      <c r="BA11" s="82"/>
      <c r="BB11" s="81"/>
      <c r="BC11" s="82"/>
      <c r="BD11" s="81"/>
      <c r="BE11" s="82"/>
      <c r="BF11" s="77"/>
      <c r="BG11" s="77"/>
      <c r="BH11" s="77"/>
      <c r="BI11" s="83">
        <f t="shared" si="19"/>
        <v>0</v>
      </c>
      <c r="BJ11" s="83">
        <f t="shared" si="20"/>
        <v>1</v>
      </c>
      <c r="BK11" s="83">
        <f t="shared" si="21"/>
        <v>0</v>
      </c>
      <c r="BL11" s="84"/>
      <c r="BM11" s="84"/>
      <c r="BN11" s="85"/>
      <c r="BO11" s="84"/>
      <c r="BP11" s="84"/>
      <c r="BQ11" s="84"/>
      <c r="BR11" s="84"/>
      <c r="BS11" s="84"/>
      <c r="BT11" s="84"/>
      <c r="BU11" s="86"/>
      <c r="BV11" s="86"/>
      <c r="BW11" s="86"/>
      <c r="BX11" s="86"/>
      <c r="BY11" s="86"/>
      <c r="BZ11" s="86"/>
      <c r="CA11" s="83"/>
      <c r="CB11" s="83"/>
      <c r="CC11" s="14"/>
      <c r="CD11" s="72"/>
      <c r="CE11" s="87"/>
      <c r="CF11" s="88"/>
      <c r="CG11" s="88"/>
      <c r="CH11" s="87">
        <f t="shared" si="10"/>
        <v>0.72508308895564433</v>
      </c>
      <c r="CI11" s="89"/>
      <c r="CJ11" s="89"/>
      <c r="CK11" s="267"/>
      <c r="CL11" s="90"/>
      <c r="CM11" s="267"/>
      <c r="CN11" s="90"/>
      <c r="CO11" s="267"/>
      <c r="CP11" s="90"/>
      <c r="CQ11" s="267"/>
      <c r="CR11" s="90"/>
      <c r="CS11" s="267"/>
      <c r="CT11" s="90"/>
      <c r="CU11" s="267"/>
      <c r="CV11" s="90"/>
      <c r="CW11" s="267"/>
      <c r="CX11" s="90"/>
      <c r="CY11" s="267"/>
      <c r="CZ11" s="90"/>
      <c r="DA11" s="91">
        <f>DataEntry!B11</f>
        <v>44095</v>
      </c>
      <c r="DB11" s="83"/>
      <c r="DC11" s="83"/>
      <c r="DD11" s="145" t="str">
        <f t="shared" si="22"/>
        <v/>
      </c>
      <c r="DE11" s="145">
        <f t="shared" si="23"/>
        <v>2</v>
      </c>
      <c r="DF11" s="145" t="str">
        <f t="shared" si="24"/>
        <v/>
      </c>
      <c r="DG11" s="145" t="str">
        <f t="shared" si="25"/>
        <v/>
      </c>
      <c r="DH11" s="145">
        <f t="shared" si="26"/>
        <v>17</v>
      </c>
      <c r="DI11" s="145" t="str">
        <f t="shared" si="27"/>
        <v/>
      </c>
      <c r="DJ11" s="83"/>
      <c r="DK11" s="83"/>
      <c r="DL11" s="84"/>
      <c r="DM11" s="14"/>
      <c r="DN11" s="87">
        <f t="shared" si="11"/>
        <v>0.73071780604133552</v>
      </c>
      <c r="DO11" s="87">
        <f t="shared" si="12"/>
        <v>0.29599999999999999</v>
      </c>
      <c r="DP11" s="87">
        <f t="shared" si="13"/>
        <v>0.36764705882352944</v>
      </c>
    </row>
    <row r="12" spans="1:120" x14ac:dyDescent="0.25">
      <c r="A12" s="69">
        <v>10</v>
      </c>
      <c r="B12" s="70">
        <f>DataEntry!C12</f>
        <v>1</v>
      </c>
      <c r="C12" s="71">
        <f>COUNTIF(D$2:D12,D12)+COUNTIF(G$2:G12,D12)</f>
        <v>2</v>
      </c>
      <c r="D12" s="72" t="str">
        <f t="shared" si="0"/>
        <v>Erzgebirge Aue</v>
      </c>
      <c r="E12" s="70">
        <f>DataEntry!E12</f>
        <v>6</v>
      </c>
      <c r="F12" s="71">
        <f>COUNTIF(D$2:D12,G12)+COUNTIF(G$2:G12,G12)</f>
        <v>2</v>
      </c>
      <c r="G12" s="72" t="str">
        <f t="shared" si="1"/>
        <v>Greuther Furth</v>
      </c>
      <c r="H12" s="73">
        <f>DataEntry!G12</f>
        <v>1</v>
      </c>
      <c r="I12" s="73">
        <f>DataEntry!H12</f>
        <v>1</v>
      </c>
      <c r="J12" s="266">
        <f t="shared" si="14"/>
        <v>2</v>
      </c>
      <c r="K12" s="304">
        <f t="shared" si="2"/>
        <v>0.9815889373436324</v>
      </c>
      <c r="L12" s="224">
        <f t="shared" si="3"/>
        <v>2483.0640303486052</v>
      </c>
      <c r="M12" s="224">
        <f t="shared" si="4"/>
        <v>2405.0043308675049</v>
      </c>
      <c r="N12" s="236">
        <f t="shared" si="15"/>
        <v>78.059699481100324</v>
      </c>
      <c r="O12" s="22" t="str">
        <f t="shared" si="16"/>
        <v>T1G2</v>
      </c>
      <c r="P12" s="308">
        <f t="shared" si="5"/>
        <v>35</v>
      </c>
      <c r="Q12" s="22" t="str">
        <f t="shared" si="17"/>
        <v>T6G2</v>
      </c>
      <c r="R12" s="308">
        <f t="shared" si="6"/>
        <v>35</v>
      </c>
      <c r="S12" s="74"/>
      <c r="T12" s="75"/>
      <c r="U12" s="76"/>
      <c r="V12" s="74"/>
      <c r="W12" s="75"/>
      <c r="X12" s="76"/>
      <c r="Y12" s="74"/>
      <c r="Z12" s="75"/>
      <c r="AA12" s="76"/>
      <c r="AB12" s="74"/>
      <c r="AC12" s="75"/>
      <c r="AD12" s="76"/>
      <c r="AE12" s="74"/>
      <c r="AF12" s="75"/>
      <c r="AG12" s="76"/>
      <c r="AH12" s="74"/>
      <c r="AI12" s="75"/>
      <c r="AJ12" s="76"/>
      <c r="AK12" s="74"/>
      <c r="AL12" s="75"/>
      <c r="AM12" s="76"/>
      <c r="AN12" s="74"/>
      <c r="AO12" s="75"/>
      <c r="AP12" s="76"/>
      <c r="AQ12" s="77">
        <f t="shared" si="7"/>
        <v>0.57124066334732082</v>
      </c>
      <c r="AR12" s="77">
        <f t="shared" si="8"/>
        <v>0.25685936048548508</v>
      </c>
      <c r="AS12" s="78">
        <f t="shared" si="18"/>
        <v>0.62876260572367149</v>
      </c>
      <c r="AT12" s="77">
        <f t="shared" si="9"/>
        <v>0.11437803379084344</v>
      </c>
      <c r="AU12" s="79"/>
      <c r="AV12" s="139"/>
      <c r="AW12" s="80"/>
      <c r="AX12" s="80"/>
      <c r="AY12" s="80"/>
      <c r="AZ12" s="81"/>
      <c r="BA12" s="82"/>
      <c r="BB12" s="81"/>
      <c r="BC12" s="82"/>
      <c r="BD12" s="81"/>
      <c r="BE12" s="82"/>
      <c r="BF12" s="77"/>
      <c r="BG12" s="77"/>
      <c r="BH12" s="77"/>
      <c r="BI12" s="83">
        <f t="shared" si="19"/>
        <v>0</v>
      </c>
      <c r="BJ12" s="83">
        <f t="shared" si="20"/>
        <v>1</v>
      </c>
      <c r="BK12" s="83">
        <f t="shared" si="21"/>
        <v>0</v>
      </c>
      <c r="BL12" s="84"/>
      <c r="BM12" s="84"/>
      <c r="BN12" s="85"/>
      <c r="BO12" s="84"/>
      <c r="BP12" s="84"/>
      <c r="BQ12" s="84"/>
      <c r="BR12" s="84"/>
      <c r="BS12" s="84"/>
      <c r="BT12" s="84"/>
      <c r="BU12" s="86"/>
      <c r="BV12" s="86"/>
      <c r="BW12" s="86"/>
      <c r="BX12" s="86"/>
      <c r="BY12" s="86"/>
      <c r="BZ12" s="86"/>
      <c r="CA12" s="83"/>
      <c r="CB12" s="83"/>
      <c r="CC12" s="14"/>
      <c r="CD12" s="72"/>
      <c r="CE12" s="87"/>
      <c r="CF12" s="88"/>
      <c r="CG12" s="88"/>
      <c r="CH12" s="87">
        <f t="shared" si="10"/>
        <v>0.62876260572367149</v>
      </c>
      <c r="CI12" s="89"/>
      <c r="CJ12" s="89"/>
      <c r="CK12" s="267"/>
      <c r="CL12" s="90"/>
      <c r="CM12" s="267"/>
      <c r="CN12" s="90"/>
      <c r="CO12" s="267"/>
      <c r="CP12" s="90"/>
      <c r="CQ12" s="267"/>
      <c r="CR12" s="90"/>
      <c r="CS12" s="267"/>
      <c r="CT12" s="90"/>
      <c r="CU12" s="267"/>
      <c r="CV12" s="90"/>
      <c r="CW12" s="267"/>
      <c r="CX12" s="90"/>
      <c r="CY12" s="267"/>
      <c r="CZ12" s="90"/>
      <c r="DA12" s="91">
        <f>DataEntry!B12</f>
        <v>44099</v>
      </c>
      <c r="DB12" s="83"/>
      <c r="DC12" s="83"/>
      <c r="DD12" s="145" t="str">
        <f t="shared" si="22"/>
        <v/>
      </c>
      <c r="DE12" s="145">
        <f t="shared" si="23"/>
        <v>1</v>
      </c>
      <c r="DF12" s="145" t="str">
        <f t="shared" si="24"/>
        <v/>
      </c>
      <c r="DG12" s="145" t="str">
        <f t="shared" si="25"/>
        <v/>
      </c>
      <c r="DH12" s="145">
        <f t="shared" si="26"/>
        <v>6</v>
      </c>
      <c r="DI12" s="145" t="str">
        <f t="shared" si="27"/>
        <v/>
      </c>
      <c r="DJ12" s="83"/>
      <c r="DK12" s="83"/>
      <c r="DL12" s="84"/>
      <c r="DM12" s="14"/>
      <c r="DN12" s="87">
        <f t="shared" si="11"/>
        <v>0.63383783783783776</v>
      </c>
      <c r="DO12" s="87">
        <f t="shared" si="12"/>
        <v>0.29599999999999999</v>
      </c>
      <c r="DP12" s="87">
        <f t="shared" si="13"/>
        <v>0.2857142857142857</v>
      </c>
    </row>
    <row r="13" spans="1:120" x14ac:dyDescent="0.25">
      <c r="A13" s="69">
        <v>11</v>
      </c>
      <c r="B13" s="70">
        <f>DataEntry!C13</f>
        <v>13</v>
      </c>
      <c r="C13" s="71">
        <f>COUNTIF(D$2:D13,D13)+COUNTIF(G$2:G13,D13)</f>
        <v>2</v>
      </c>
      <c r="D13" s="72" t="str">
        <f t="shared" si="0"/>
        <v>Osnabruck</v>
      </c>
      <c r="E13" s="70">
        <f>DataEntry!E13</f>
        <v>8</v>
      </c>
      <c r="F13" s="71">
        <f>COUNTIF(D$2:D13,G13)+COUNTIF(G$2:G13,G13)</f>
        <v>2</v>
      </c>
      <c r="G13" s="72" t="str">
        <f t="shared" si="1"/>
        <v>Hannover 96</v>
      </c>
      <c r="H13" s="73">
        <f>DataEntry!G13</f>
        <v>2</v>
      </c>
      <c r="I13" s="73">
        <f>DataEntry!H13</f>
        <v>1</v>
      </c>
      <c r="J13" s="266">
        <f t="shared" si="14"/>
        <v>1</v>
      </c>
      <c r="K13" s="304">
        <f t="shared" si="2"/>
        <v>0.61912805796684101</v>
      </c>
      <c r="L13" s="224">
        <f t="shared" si="3"/>
        <v>2466.4956691324951</v>
      </c>
      <c r="M13" s="224">
        <f t="shared" si="4"/>
        <v>2418.4700793710062</v>
      </c>
      <c r="N13" s="236">
        <f t="shared" si="15"/>
        <v>48.025589761488845</v>
      </c>
      <c r="O13" s="22" t="str">
        <f t="shared" si="16"/>
        <v>T13G2</v>
      </c>
      <c r="P13" s="308">
        <f t="shared" si="5"/>
        <v>35</v>
      </c>
      <c r="Q13" s="22" t="str">
        <f t="shared" si="17"/>
        <v>T8G2</v>
      </c>
      <c r="R13" s="308">
        <f t="shared" si="6"/>
        <v>35</v>
      </c>
      <c r="S13" s="74"/>
      <c r="T13" s="75"/>
      <c r="U13" s="76"/>
      <c r="V13" s="74"/>
      <c r="W13" s="75"/>
      <c r="X13" s="76"/>
      <c r="Y13" s="74"/>
      <c r="Z13" s="75"/>
      <c r="AA13" s="76"/>
      <c r="AB13" s="74"/>
      <c r="AC13" s="75"/>
      <c r="AD13" s="76"/>
      <c r="AE13" s="74"/>
      <c r="AF13" s="75"/>
      <c r="AG13" s="76"/>
      <c r="AH13" s="74"/>
      <c r="AI13" s="75"/>
      <c r="AJ13" s="76"/>
      <c r="AK13" s="74"/>
      <c r="AL13" s="75"/>
      <c r="AM13" s="76"/>
      <c r="AN13" s="74"/>
      <c r="AO13" s="75"/>
      <c r="AP13" s="76"/>
      <c r="AQ13" s="77">
        <f t="shared" si="7"/>
        <v>0.54301750988412234</v>
      </c>
      <c r="AR13" s="77">
        <f t="shared" si="8"/>
        <v>0.20168600620568083</v>
      </c>
      <c r="AS13" s="78">
        <f t="shared" si="18"/>
        <v>0.68266300735688312</v>
      </c>
      <c r="AT13" s="77">
        <f t="shared" si="9"/>
        <v>0.1156509864374361</v>
      </c>
      <c r="AU13" s="79"/>
      <c r="AV13" s="139"/>
      <c r="AW13" s="80"/>
      <c r="AX13" s="80"/>
      <c r="AY13" s="80"/>
      <c r="AZ13" s="81"/>
      <c r="BA13" s="82"/>
      <c r="BB13" s="81"/>
      <c r="BC13" s="82"/>
      <c r="BD13" s="81"/>
      <c r="BE13" s="82"/>
      <c r="BF13" s="77"/>
      <c r="BG13" s="77"/>
      <c r="BH13" s="77"/>
      <c r="BI13" s="83">
        <f t="shared" si="19"/>
        <v>1</v>
      </c>
      <c r="BJ13" s="83">
        <f t="shared" si="20"/>
        <v>0</v>
      </c>
      <c r="BK13" s="83">
        <f t="shared" si="21"/>
        <v>0</v>
      </c>
      <c r="BL13" s="84"/>
      <c r="BM13" s="84"/>
      <c r="BN13" s="85"/>
      <c r="BO13" s="84"/>
      <c r="BP13" s="84"/>
      <c r="BQ13" s="84"/>
      <c r="BR13" s="84"/>
      <c r="BS13" s="84"/>
      <c r="BT13" s="84"/>
      <c r="BU13" s="86"/>
      <c r="BV13" s="86"/>
      <c r="BW13" s="86"/>
      <c r="BX13" s="86"/>
      <c r="BY13" s="86"/>
      <c r="BZ13" s="86"/>
      <c r="CA13" s="83"/>
      <c r="CB13" s="83"/>
      <c r="CC13" s="14"/>
      <c r="CD13" s="72"/>
      <c r="CE13" s="87"/>
      <c r="CF13" s="88"/>
      <c r="CG13" s="88"/>
      <c r="CH13" s="87">
        <f t="shared" si="10"/>
        <v>0.68266300735688301</v>
      </c>
      <c r="CI13" s="89"/>
      <c r="CJ13" s="89"/>
      <c r="CK13" s="267"/>
      <c r="CL13" s="90"/>
      <c r="CM13" s="267"/>
      <c r="CN13" s="90"/>
      <c r="CO13" s="267"/>
      <c r="CP13" s="90"/>
      <c r="CQ13" s="267"/>
      <c r="CR13" s="90"/>
      <c r="CS13" s="267"/>
      <c r="CT13" s="90"/>
      <c r="CU13" s="267"/>
      <c r="CV13" s="90"/>
      <c r="CW13" s="267"/>
      <c r="CX13" s="90"/>
      <c r="CY13" s="267"/>
      <c r="CZ13" s="90"/>
      <c r="DA13" s="91">
        <f>DataEntry!B13</f>
        <v>44099</v>
      </c>
      <c r="DB13" s="83"/>
      <c r="DC13" s="83"/>
      <c r="DD13" s="145">
        <f t="shared" si="22"/>
        <v>13</v>
      </c>
      <c r="DE13" s="145" t="str">
        <f t="shared" si="23"/>
        <v/>
      </c>
      <c r="DF13" s="145" t="str">
        <f t="shared" si="24"/>
        <v/>
      </c>
      <c r="DG13" s="145" t="str">
        <f t="shared" si="25"/>
        <v/>
      </c>
      <c r="DH13" s="145" t="str">
        <f t="shared" si="26"/>
        <v/>
      </c>
      <c r="DI13" s="145">
        <f t="shared" si="27"/>
        <v>8</v>
      </c>
      <c r="DJ13" s="83"/>
      <c r="DK13" s="83"/>
      <c r="DL13" s="84"/>
      <c r="DM13" s="14"/>
      <c r="DN13" s="87">
        <f t="shared" si="11"/>
        <v>0.68451351351351353</v>
      </c>
      <c r="DO13" s="87">
        <f t="shared" si="12"/>
        <v>0.29599999999999999</v>
      </c>
      <c r="DP13" s="87">
        <f t="shared" si="13"/>
        <v>0.32857142857142857</v>
      </c>
    </row>
    <row r="14" spans="1:120" x14ac:dyDescent="0.25">
      <c r="A14" s="69">
        <v>12</v>
      </c>
      <c r="B14" s="70">
        <f>DataEntry!C14</f>
        <v>4</v>
      </c>
      <c r="C14" s="71">
        <f>COUNTIF(D$2:D14,D14)+COUNTIF(G$2:G14,D14)</f>
        <v>2</v>
      </c>
      <c r="D14" s="72" t="str">
        <f t="shared" si="0"/>
        <v>Darmstadt 98</v>
      </c>
      <c r="E14" s="70">
        <f>DataEntry!E14</f>
        <v>15</v>
      </c>
      <c r="F14" s="71">
        <f>COUNTIF(D$2:D14,G14)+COUNTIF(G$2:G14,G14)</f>
        <v>2</v>
      </c>
      <c r="G14" s="72" t="str">
        <f t="shared" si="1"/>
        <v>Jahn Regensburg</v>
      </c>
      <c r="H14" s="73">
        <f>DataEntry!G14</f>
        <v>0</v>
      </c>
      <c r="I14" s="73">
        <f>DataEntry!H14</f>
        <v>0</v>
      </c>
      <c r="J14" s="266">
        <f t="shared" si="14"/>
        <v>2</v>
      </c>
      <c r="K14" s="304">
        <f t="shared" si="2"/>
        <v>0.50055611316282556</v>
      </c>
      <c r="L14" s="224">
        <f t="shared" si="3"/>
        <v>2504.4380723513773</v>
      </c>
      <c r="M14" s="224">
        <f t="shared" si="4"/>
        <v>2388.9061690592266</v>
      </c>
      <c r="N14" s="236">
        <f t="shared" si="15"/>
        <v>115.53190329215067</v>
      </c>
      <c r="O14" s="22" t="str">
        <f t="shared" si="16"/>
        <v>T4G2</v>
      </c>
      <c r="P14" s="308">
        <f t="shared" si="5"/>
        <v>35</v>
      </c>
      <c r="Q14" s="22" t="str">
        <f t="shared" si="17"/>
        <v>T15G2</v>
      </c>
      <c r="R14" s="308">
        <f t="shared" si="6"/>
        <v>35</v>
      </c>
      <c r="S14" s="74"/>
      <c r="T14" s="75"/>
      <c r="U14" s="76"/>
      <c r="V14" s="74"/>
      <c r="W14" s="75"/>
      <c r="X14" s="76"/>
      <c r="Y14" s="74"/>
      <c r="Z14" s="75"/>
      <c r="AA14" s="76"/>
      <c r="AB14" s="74"/>
      <c r="AC14" s="75"/>
      <c r="AD14" s="76"/>
      <c r="AE14" s="74"/>
      <c r="AF14" s="75"/>
      <c r="AG14" s="76"/>
      <c r="AH14" s="74"/>
      <c r="AI14" s="75"/>
      <c r="AJ14" s="76"/>
      <c r="AK14" s="74"/>
      <c r="AL14" s="75"/>
      <c r="AM14" s="76"/>
      <c r="AN14" s="74"/>
      <c r="AO14" s="75"/>
      <c r="AP14" s="76"/>
      <c r="AQ14" s="77">
        <f t="shared" si="7"/>
        <v>0.60703854004432356</v>
      </c>
      <c r="AR14" s="77">
        <f t="shared" si="8"/>
        <v>0.26206446186903098</v>
      </c>
      <c r="AS14" s="78">
        <f t="shared" si="18"/>
        <v>0.68994815635058515</v>
      </c>
      <c r="AT14" s="77">
        <f t="shared" si="9"/>
        <v>4.7987381780383864E-2</v>
      </c>
      <c r="AU14" s="79"/>
      <c r="AV14" s="139"/>
      <c r="AW14" s="80"/>
      <c r="AX14" s="80"/>
      <c r="AY14" s="80"/>
      <c r="AZ14" s="81"/>
      <c r="BA14" s="82"/>
      <c r="BB14" s="81"/>
      <c r="BC14" s="82"/>
      <c r="BD14" s="81"/>
      <c r="BE14" s="82"/>
      <c r="BF14" s="77"/>
      <c r="BG14" s="77"/>
      <c r="BH14" s="77"/>
      <c r="BI14" s="83">
        <f t="shared" si="19"/>
        <v>0</v>
      </c>
      <c r="BJ14" s="83">
        <f t="shared" si="20"/>
        <v>1</v>
      </c>
      <c r="BK14" s="83">
        <f t="shared" si="21"/>
        <v>0</v>
      </c>
      <c r="BL14" s="84"/>
      <c r="BM14" s="84"/>
      <c r="BN14" s="85"/>
      <c r="BO14" s="84"/>
      <c r="BP14" s="84"/>
      <c r="BQ14" s="84"/>
      <c r="BR14" s="84"/>
      <c r="BS14" s="84"/>
      <c r="BT14" s="84"/>
      <c r="BU14" s="86"/>
      <c r="BV14" s="86"/>
      <c r="BW14" s="86"/>
      <c r="BX14" s="86"/>
      <c r="BY14" s="86"/>
      <c r="BZ14" s="86"/>
      <c r="CA14" s="83"/>
      <c r="CB14" s="83"/>
      <c r="CC14" s="14"/>
      <c r="CD14" s="72"/>
      <c r="CE14" s="87"/>
      <c r="CF14" s="88"/>
      <c r="CG14" s="88"/>
      <c r="CH14" s="87">
        <f t="shared" si="10"/>
        <v>0.68994815635058515</v>
      </c>
      <c r="CI14" s="89"/>
      <c r="CJ14" s="89"/>
      <c r="CK14" s="267"/>
      <c r="CL14" s="90"/>
      <c r="CM14" s="267"/>
      <c r="CN14" s="90"/>
      <c r="CO14" s="267"/>
      <c r="CP14" s="90"/>
      <c r="CQ14" s="267"/>
      <c r="CR14" s="90"/>
      <c r="CS14" s="267"/>
      <c r="CT14" s="90"/>
      <c r="CU14" s="267"/>
      <c r="CV14" s="90"/>
      <c r="CW14" s="267"/>
      <c r="CX14" s="90"/>
      <c r="CY14" s="267"/>
      <c r="CZ14" s="90"/>
      <c r="DA14" s="91">
        <f>DataEntry!B14</f>
        <v>44100</v>
      </c>
      <c r="DB14" s="83"/>
      <c r="DC14" s="83"/>
      <c r="DD14" s="145" t="str">
        <f t="shared" si="22"/>
        <v/>
      </c>
      <c r="DE14" s="145">
        <f t="shared" si="23"/>
        <v>4</v>
      </c>
      <c r="DF14" s="145" t="str">
        <f t="shared" si="24"/>
        <v/>
      </c>
      <c r="DG14" s="145" t="str">
        <f t="shared" si="25"/>
        <v/>
      </c>
      <c r="DH14" s="145">
        <f t="shared" si="26"/>
        <v>15</v>
      </c>
      <c r="DI14" s="145" t="str">
        <f t="shared" si="27"/>
        <v/>
      </c>
      <c r="DJ14" s="83"/>
      <c r="DK14" s="83"/>
      <c r="DL14" s="84"/>
      <c r="DM14" s="14"/>
      <c r="DN14" s="87">
        <f t="shared" si="11"/>
        <v>0.70140540540540541</v>
      </c>
      <c r="DO14" s="87">
        <f t="shared" si="12"/>
        <v>0.29599999999999999</v>
      </c>
      <c r="DP14" s="87">
        <f t="shared" si="13"/>
        <v>0.34285714285714286</v>
      </c>
    </row>
    <row r="15" spans="1:120" x14ac:dyDescent="0.25">
      <c r="A15" s="69">
        <v>13</v>
      </c>
      <c r="B15" s="70">
        <f>DataEntry!C15</f>
        <v>3</v>
      </c>
      <c r="C15" s="71">
        <f>COUNTIF(D$2:D15,D15)+COUNTIF(G$2:G15,D15)</f>
        <v>2</v>
      </c>
      <c r="D15" s="72" t="str">
        <f t="shared" si="0"/>
        <v>Eintracht Braunschweig</v>
      </c>
      <c r="E15" s="70">
        <f>DataEntry!E15</f>
        <v>11</v>
      </c>
      <c r="F15" s="71">
        <f>COUNTIF(D$2:D15,G15)+COUNTIF(G$2:G15,G15)</f>
        <v>2</v>
      </c>
      <c r="G15" s="72" t="str">
        <f t="shared" si="1"/>
        <v>Holstein Kiel</v>
      </c>
      <c r="H15" s="73">
        <f>DataEntry!G15</f>
        <v>0</v>
      </c>
      <c r="I15" s="73">
        <f>DataEntry!H15</f>
        <v>0</v>
      </c>
      <c r="J15" s="266">
        <f t="shared" si="14"/>
        <v>2</v>
      </c>
      <c r="K15" s="304">
        <f t="shared" si="2"/>
        <v>0.66936987679272963</v>
      </c>
      <c r="L15" s="224">
        <f t="shared" si="3"/>
        <v>2462.0543778461747</v>
      </c>
      <c r="M15" s="224">
        <f t="shared" si="4"/>
        <v>2456.5299715558126</v>
      </c>
      <c r="N15" s="236">
        <f t="shared" si="15"/>
        <v>5.5244062903620943</v>
      </c>
      <c r="O15" s="22" t="str">
        <f t="shared" si="16"/>
        <v>T3G2</v>
      </c>
      <c r="P15" s="308">
        <f t="shared" si="5"/>
        <v>35</v>
      </c>
      <c r="Q15" s="22" t="str">
        <f t="shared" si="17"/>
        <v>T11G2</v>
      </c>
      <c r="R15" s="308">
        <f t="shared" si="6"/>
        <v>35</v>
      </c>
      <c r="S15" s="74"/>
      <c r="T15" s="75"/>
      <c r="U15" s="76"/>
      <c r="V15" s="74"/>
      <c r="W15" s="75"/>
      <c r="X15" s="76"/>
      <c r="Y15" s="74"/>
      <c r="Z15" s="75"/>
      <c r="AA15" s="76"/>
      <c r="AB15" s="74"/>
      <c r="AC15" s="75"/>
      <c r="AD15" s="76"/>
      <c r="AE15" s="74"/>
      <c r="AF15" s="75"/>
      <c r="AG15" s="76"/>
      <c r="AH15" s="74"/>
      <c r="AI15" s="75"/>
      <c r="AJ15" s="76"/>
      <c r="AK15" s="74"/>
      <c r="AL15" s="75"/>
      <c r="AM15" s="76"/>
      <c r="AN15" s="74"/>
      <c r="AO15" s="75"/>
      <c r="AP15" s="76"/>
      <c r="AQ15" s="77">
        <f t="shared" si="7"/>
        <v>0.50433460166305488</v>
      </c>
      <c r="AR15" s="77">
        <f t="shared" si="8"/>
        <v>0.19631554654670985</v>
      </c>
      <c r="AS15" s="78">
        <f>IFERROR(1-AT15-AR15,"")</f>
        <v>0.61603811023269017</v>
      </c>
      <c r="AT15" s="77">
        <f t="shared" si="9"/>
        <v>0.18764634322060003</v>
      </c>
      <c r="AU15" s="79"/>
      <c r="AV15" s="139"/>
      <c r="AW15" s="80"/>
      <c r="AX15" s="80"/>
      <c r="AY15" s="80"/>
      <c r="AZ15" s="81"/>
      <c r="BA15" s="82"/>
      <c r="BB15" s="81"/>
      <c r="BC15" s="82"/>
      <c r="BD15" s="81"/>
      <c r="BE15" s="82"/>
      <c r="BF15" s="77"/>
      <c r="BG15" s="77"/>
      <c r="BH15" s="77"/>
      <c r="BI15" s="83">
        <f t="shared" si="19"/>
        <v>0</v>
      </c>
      <c r="BJ15" s="83">
        <f t="shared" si="20"/>
        <v>1</v>
      </c>
      <c r="BK15" s="83">
        <f t="shared" si="21"/>
        <v>0</v>
      </c>
      <c r="BL15" s="84"/>
      <c r="BM15" s="84"/>
      <c r="BN15" s="85"/>
      <c r="BO15" s="84"/>
      <c r="BP15" s="84"/>
      <c r="BQ15" s="84"/>
      <c r="BR15" s="84"/>
      <c r="BS15" s="84"/>
      <c r="BT15" s="84"/>
      <c r="BU15" s="86"/>
      <c r="BV15" s="86"/>
      <c r="BW15" s="86"/>
      <c r="BX15" s="86"/>
      <c r="BY15" s="86"/>
      <c r="BZ15" s="86"/>
      <c r="CA15" s="83"/>
      <c r="CB15" s="83"/>
      <c r="CC15" s="14"/>
      <c r="CD15" s="72"/>
      <c r="CE15" s="87"/>
      <c r="CF15" s="88"/>
      <c r="CG15" s="88"/>
      <c r="CH15" s="87">
        <f t="shared" si="10"/>
        <v>0.61603811023269006</v>
      </c>
      <c r="CI15" s="89"/>
      <c r="CJ15" s="89"/>
      <c r="CK15" s="267"/>
      <c r="CL15" s="90"/>
      <c r="CM15" s="267"/>
      <c r="CN15" s="90"/>
      <c r="CO15" s="267"/>
      <c r="CP15" s="90"/>
      <c r="CQ15" s="267"/>
      <c r="CR15" s="90"/>
      <c r="CS15" s="267"/>
      <c r="CT15" s="90"/>
      <c r="CU15" s="267"/>
      <c r="CV15" s="90"/>
      <c r="CW15" s="267"/>
      <c r="CX15" s="90"/>
      <c r="CY15" s="267"/>
      <c r="CZ15" s="90"/>
      <c r="DA15" s="91">
        <f>DataEntry!B15</f>
        <v>44100</v>
      </c>
      <c r="DB15" s="83"/>
      <c r="DC15" s="83"/>
      <c r="DD15" s="145" t="str">
        <f t="shared" si="22"/>
        <v/>
      </c>
      <c r="DE15" s="145">
        <f t="shared" si="23"/>
        <v>3</v>
      </c>
      <c r="DF15" s="145" t="str">
        <f t="shared" si="24"/>
        <v/>
      </c>
      <c r="DG15" s="145" t="str">
        <f t="shared" si="25"/>
        <v/>
      </c>
      <c r="DH15" s="145">
        <f t="shared" si="26"/>
        <v>11</v>
      </c>
      <c r="DI15" s="145" t="str">
        <f t="shared" si="27"/>
        <v/>
      </c>
      <c r="DJ15" s="83"/>
      <c r="DK15" s="83"/>
      <c r="DL15" s="84"/>
      <c r="DM15" s="14"/>
      <c r="DN15" s="87">
        <f t="shared" si="11"/>
        <v>0.61605689900426741</v>
      </c>
      <c r="DO15" s="87">
        <f>(DFactor*Rounds*Number/2+SUM(BV$3:BV3))/(Rounds*Number/2+COUNT(BV$3:BV3))</f>
        <v>0.29599999999999999</v>
      </c>
      <c r="DP15" s="87">
        <f t="shared" si="13"/>
        <v>0.27067669172932329</v>
      </c>
    </row>
    <row r="16" spans="1:120" x14ac:dyDescent="0.25">
      <c r="A16" s="69">
        <v>14</v>
      </c>
      <c r="B16" s="70">
        <f>DataEntry!C16</f>
        <v>5</v>
      </c>
      <c r="C16" s="71">
        <f>COUNTIF(D$2:D16,D16)+COUNTIF(G$2:G16,D16)</f>
        <v>2</v>
      </c>
      <c r="D16" s="72" t="str">
        <f t="shared" si="0"/>
        <v>Fortuna Dusseldorf</v>
      </c>
      <c r="E16" s="70">
        <f>DataEntry!E16</f>
        <v>18</v>
      </c>
      <c r="F16" s="71">
        <f>COUNTIF(D$2:D16,G16)+COUNTIF(G$2:G16,G16)</f>
        <v>2</v>
      </c>
      <c r="G16" s="72" t="str">
        <f t="shared" si="1"/>
        <v>Wurzburger Kickers</v>
      </c>
      <c r="H16" s="73">
        <f>DataEntry!G16</f>
        <v>1</v>
      </c>
      <c r="I16" s="73">
        <f>DataEntry!H16</f>
        <v>0</v>
      </c>
      <c r="J16" s="266">
        <f t="shared" si="14"/>
        <v>1</v>
      </c>
      <c r="K16" s="304">
        <f t="shared" si="2"/>
        <v>0.8418008682663618</v>
      </c>
      <c r="L16" s="224">
        <f t="shared" si="3"/>
        <v>2540.0519022440917</v>
      </c>
      <c r="M16" s="224">
        <f t="shared" si="4"/>
        <v>2386.4359696513948</v>
      </c>
      <c r="N16" s="236">
        <f t="shared" si="15"/>
        <v>153.61593259269694</v>
      </c>
      <c r="O16" s="22" t="str">
        <f t="shared" si="16"/>
        <v>T5G2</v>
      </c>
      <c r="P16" s="308">
        <f t="shared" si="5"/>
        <v>35</v>
      </c>
      <c r="Q16" s="22" t="str">
        <f t="shared" si="17"/>
        <v>T18G2</v>
      </c>
      <c r="R16" s="308">
        <f t="shared" si="6"/>
        <v>35</v>
      </c>
      <c r="S16" s="74"/>
      <c r="T16" s="75"/>
      <c r="U16" s="76"/>
      <c r="V16" s="74"/>
      <c r="W16" s="75"/>
      <c r="X16" s="76"/>
      <c r="Y16" s="74"/>
      <c r="Z16" s="75"/>
      <c r="AA16" s="76"/>
      <c r="AB16" s="74"/>
      <c r="AC16" s="75"/>
      <c r="AD16" s="76"/>
      <c r="AE16" s="74"/>
      <c r="AF16" s="75"/>
      <c r="AG16" s="76"/>
      <c r="AH16" s="74"/>
      <c r="AI16" s="75"/>
      <c r="AJ16" s="76"/>
      <c r="AK16" s="74"/>
      <c r="AL16" s="75"/>
      <c r="AM16" s="76"/>
      <c r="AN16" s="74"/>
      <c r="AO16" s="75"/>
      <c r="AP16" s="76"/>
      <c r="AQ16" s="77">
        <f t="shared" si="7"/>
        <v>0.64449275270363326</v>
      </c>
      <c r="AR16" s="77">
        <f t="shared" si="8"/>
        <v>0.3526821861143466</v>
      </c>
      <c r="AS16" s="78">
        <f t="shared" si="18"/>
        <v>0.58362113317857323</v>
      </c>
      <c r="AT16" s="77">
        <f t="shared" si="9"/>
        <v>6.3696680707080122E-2</v>
      </c>
      <c r="AU16" s="79"/>
      <c r="AV16" s="139"/>
      <c r="AW16" s="80"/>
      <c r="AX16" s="80"/>
      <c r="AY16" s="80"/>
      <c r="AZ16" s="81"/>
      <c r="BA16" s="82"/>
      <c r="BB16" s="81"/>
      <c r="BC16" s="82"/>
      <c r="BD16" s="81"/>
      <c r="BE16" s="82"/>
      <c r="BF16" s="77"/>
      <c r="BG16" s="77"/>
      <c r="BH16" s="77"/>
      <c r="BI16" s="83">
        <f t="shared" si="19"/>
        <v>1</v>
      </c>
      <c r="BJ16" s="83">
        <f t="shared" si="20"/>
        <v>0</v>
      </c>
      <c r="BK16" s="83">
        <f t="shared" si="21"/>
        <v>0</v>
      </c>
      <c r="BL16" s="84"/>
      <c r="BM16" s="84"/>
      <c r="BN16" s="85"/>
      <c r="BO16" s="84"/>
      <c r="BP16" s="84"/>
      <c r="BQ16" s="84"/>
      <c r="BR16" s="84"/>
      <c r="BS16" s="84"/>
      <c r="BT16" s="84"/>
      <c r="BU16" s="86"/>
      <c r="BV16" s="86"/>
      <c r="BW16" s="86"/>
      <c r="BX16" s="86"/>
      <c r="BY16" s="86"/>
      <c r="BZ16" s="86"/>
      <c r="CA16" s="83"/>
      <c r="CB16" s="83"/>
      <c r="CC16" s="14"/>
      <c r="CD16" s="72"/>
      <c r="CE16" s="87"/>
      <c r="CF16" s="88"/>
      <c r="CG16" s="88"/>
      <c r="CH16" s="87">
        <f t="shared" si="10"/>
        <v>0.58362113317857334</v>
      </c>
      <c r="CI16" s="89"/>
      <c r="CJ16" s="89"/>
      <c r="CK16" s="267"/>
      <c r="CL16" s="90"/>
      <c r="CM16" s="267"/>
      <c r="CN16" s="90"/>
      <c r="CO16" s="267"/>
      <c r="CP16" s="90"/>
      <c r="CQ16" s="267"/>
      <c r="CR16" s="90"/>
      <c r="CS16" s="267"/>
      <c r="CT16" s="90"/>
      <c r="CU16" s="267"/>
      <c r="CV16" s="90"/>
      <c r="CW16" s="267"/>
      <c r="CX16" s="90"/>
      <c r="CY16" s="267"/>
      <c r="CZ16" s="90"/>
      <c r="DA16" s="91">
        <f>DataEntry!B16</f>
        <v>44100</v>
      </c>
      <c r="DB16" s="83"/>
      <c r="DC16" s="83"/>
      <c r="DD16" s="145">
        <f t="shared" si="22"/>
        <v>5</v>
      </c>
      <c r="DE16" s="145" t="str">
        <f t="shared" si="23"/>
        <v/>
      </c>
      <c r="DF16" s="145" t="str">
        <f t="shared" si="24"/>
        <v/>
      </c>
      <c r="DG16" s="145" t="str">
        <f t="shared" si="25"/>
        <v/>
      </c>
      <c r="DH16" s="145" t="str">
        <f t="shared" si="26"/>
        <v/>
      </c>
      <c r="DI16" s="145">
        <f t="shared" si="27"/>
        <v>18</v>
      </c>
      <c r="DJ16" s="83"/>
      <c r="DK16" s="83"/>
      <c r="DL16" s="84"/>
      <c r="DM16" s="14"/>
      <c r="DN16" s="87">
        <f t="shared" si="11"/>
        <v>0.60449928876244663</v>
      </c>
      <c r="DO16" s="87">
        <f>(DFactor*Rounds*Number/2+SUM(BV$3:BV4))/(Rounds*Number/2+COUNT(BV$3:BV4))</f>
        <v>0.29599999999999999</v>
      </c>
      <c r="DP16" s="87">
        <f t="shared" si="13"/>
        <v>0.26090225563909775</v>
      </c>
    </row>
    <row r="17" spans="1:120" x14ac:dyDescent="0.25">
      <c r="A17" s="69">
        <v>15</v>
      </c>
      <c r="B17" s="70">
        <f>DataEntry!C17</f>
        <v>10</v>
      </c>
      <c r="C17" s="71">
        <f>COUNTIF(D$2:D17,D17)+COUNTIF(G$2:G17,D17)</f>
        <v>2</v>
      </c>
      <c r="D17" s="72" t="str">
        <f t="shared" si="0"/>
        <v>Karlsruher</v>
      </c>
      <c r="E17" s="70">
        <f>DataEntry!E17</f>
        <v>2</v>
      </c>
      <c r="F17" s="71">
        <f>COUNTIF(D$2:D17,G17)+COUNTIF(G$2:G17,G17)</f>
        <v>2</v>
      </c>
      <c r="G17" s="72" t="str">
        <f t="shared" si="1"/>
        <v>Bochum</v>
      </c>
      <c r="H17" s="73">
        <f>DataEntry!G17</f>
        <v>0</v>
      </c>
      <c r="I17" s="73">
        <f>DataEntry!H17</f>
        <v>1</v>
      </c>
      <c r="J17" s="266">
        <f t="shared" si="14"/>
        <v>3</v>
      </c>
      <c r="K17" s="304">
        <f t="shared" si="2"/>
        <v>0.5105853201933912</v>
      </c>
      <c r="L17" s="224">
        <f t="shared" si="3"/>
        <v>2453.5299206289938</v>
      </c>
      <c r="M17" s="224">
        <f t="shared" si="4"/>
        <v>2404.4061690592266</v>
      </c>
      <c r="N17" s="236">
        <f t="shared" si="15"/>
        <v>49.123751569767137</v>
      </c>
      <c r="O17" s="22" t="str">
        <f t="shared" si="16"/>
        <v>T10G2</v>
      </c>
      <c r="P17" s="308">
        <f t="shared" si="5"/>
        <v>35</v>
      </c>
      <c r="Q17" s="22" t="str">
        <f t="shared" si="17"/>
        <v>T2G2</v>
      </c>
      <c r="R17" s="308">
        <f t="shared" si="6"/>
        <v>35</v>
      </c>
      <c r="S17" s="74"/>
      <c r="T17" s="75"/>
      <c r="U17" s="76"/>
      <c r="V17" s="74"/>
      <c r="W17" s="75"/>
      <c r="X17" s="76"/>
      <c r="Y17" s="74"/>
      <c r="Z17" s="75"/>
      <c r="AA17" s="76"/>
      <c r="AB17" s="74"/>
      <c r="AC17" s="75"/>
      <c r="AD17" s="76"/>
      <c r="AE17" s="74"/>
      <c r="AF17" s="75"/>
      <c r="AG17" s="76"/>
      <c r="AH17" s="74"/>
      <c r="AI17" s="75"/>
      <c r="AJ17" s="76"/>
      <c r="AK17" s="74"/>
      <c r="AL17" s="75"/>
      <c r="AM17" s="76"/>
      <c r="AN17" s="74"/>
      <c r="AO17" s="75"/>
      <c r="AP17" s="76"/>
      <c r="AQ17" s="77">
        <f t="shared" si="7"/>
        <v>0.54394383938331881</v>
      </c>
      <c r="AR17" s="77">
        <f t="shared" si="8"/>
        <v>0.16886882935265174</v>
      </c>
      <c r="AS17" s="78">
        <f t="shared" si="18"/>
        <v>0.75015002006133402</v>
      </c>
      <c r="AT17" s="77">
        <f t="shared" si="9"/>
        <v>8.0981150586014183E-2</v>
      </c>
      <c r="AU17" s="79"/>
      <c r="AV17" s="139"/>
      <c r="AW17" s="80"/>
      <c r="AX17" s="80"/>
      <c r="AY17" s="80"/>
      <c r="AZ17" s="81"/>
      <c r="BA17" s="82"/>
      <c r="BB17" s="81"/>
      <c r="BC17" s="82"/>
      <c r="BD17" s="81"/>
      <c r="BE17" s="82"/>
      <c r="BF17" s="77"/>
      <c r="BG17" s="77"/>
      <c r="BH17" s="77"/>
      <c r="BI17" s="83">
        <f t="shared" si="19"/>
        <v>0</v>
      </c>
      <c r="BJ17" s="83">
        <f t="shared" si="20"/>
        <v>0</v>
      </c>
      <c r="BK17" s="83">
        <f t="shared" si="21"/>
        <v>1</v>
      </c>
      <c r="BL17" s="84"/>
      <c r="BM17" s="84"/>
      <c r="BN17" s="85"/>
      <c r="BO17" s="84"/>
      <c r="BP17" s="84"/>
      <c r="BQ17" s="84"/>
      <c r="BR17" s="84"/>
      <c r="BS17" s="84"/>
      <c r="BT17" s="84"/>
      <c r="BU17" s="86"/>
      <c r="BV17" s="86"/>
      <c r="BW17" s="86"/>
      <c r="BX17" s="86"/>
      <c r="BY17" s="86"/>
      <c r="BZ17" s="86"/>
      <c r="CA17" s="83"/>
      <c r="CB17" s="83"/>
      <c r="CC17" s="14"/>
      <c r="CD17" s="72"/>
      <c r="CE17" s="87"/>
      <c r="CF17" s="88"/>
      <c r="CG17" s="88"/>
      <c r="CH17" s="87">
        <f t="shared" si="10"/>
        <v>0.75015002006133413</v>
      </c>
      <c r="CI17" s="89"/>
      <c r="CJ17" s="89"/>
      <c r="CK17" s="267"/>
      <c r="CL17" s="90"/>
      <c r="CM17" s="267"/>
      <c r="CN17" s="90"/>
      <c r="CO17" s="267"/>
      <c r="CP17" s="90"/>
      <c r="CQ17" s="267"/>
      <c r="CR17" s="90"/>
      <c r="CS17" s="267"/>
      <c r="CT17" s="90"/>
      <c r="CU17" s="267"/>
      <c r="CV17" s="90"/>
      <c r="CW17" s="267"/>
      <c r="CX17" s="90"/>
      <c r="CY17" s="267"/>
      <c r="CZ17" s="90"/>
      <c r="DA17" s="91">
        <f>DataEntry!B17</f>
        <v>44101</v>
      </c>
      <c r="DB17" s="83"/>
      <c r="DC17" s="83"/>
      <c r="DD17" s="145" t="str">
        <f t="shared" si="22"/>
        <v/>
      </c>
      <c r="DE17" s="145" t="str">
        <f t="shared" si="23"/>
        <v/>
      </c>
      <c r="DF17" s="145">
        <f t="shared" si="24"/>
        <v>10</v>
      </c>
      <c r="DG17" s="145">
        <f t="shared" si="25"/>
        <v>2</v>
      </c>
      <c r="DH17" s="145" t="str">
        <f t="shared" si="26"/>
        <v/>
      </c>
      <c r="DI17" s="145" t="str">
        <f t="shared" si="27"/>
        <v/>
      </c>
      <c r="DJ17" s="83"/>
      <c r="DK17" s="83"/>
      <c r="DL17" s="84"/>
      <c r="DM17" s="14"/>
      <c r="DN17" s="87">
        <f t="shared" si="11"/>
        <v>0.75208108108108107</v>
      </c>
      <c r="DO17" s="87">
        <f>(DFactor*Rounds*Number/2+SUM(BV$3:BV5))/(Rounds*Number/2+COUNT(BV$3:BV5))</f>
        <v>0.29599999999999999</v>
      </c>
      <c r="DP17" s="87">
        <f t="shared" si="13"/>
        <v>0.38571428571428573</v>
      </c>
    </row>
    <row r="18" spans="1:120" x14ac:dyDescent="0.25">
      <c r="A18" s="69">
        <v>16</v>
      </c>
      <c r="B18" s="70">
        <f>DataEntry!C18</f>
        <v>12</v>
      </c>
      <c r="C18" s="71">
        <f>COUNTIF(D$2:D18,D18)+COUNTIF(G$2:G18,D18)</f>
        <v>2</v>
      </c>
      <c r="D18" s="72" t="str">
        <f t="shared" si="0"/>
        <v>Nurnberg</v>
      </c>
      <c r="E18" s="70">
        <f>DataEntry!E18</f>
        <v>16</v>
      </c>
      <c r="F18" s="71">
        <f>COUNTIF(D$2:D18,G18)+COUNTIF(G$2:G18,G18)</f>
        <v>2</v>
      </c>
      <c r="G18" s="72" t="str">
        <f t="shared" si="1"/>
        <v>Sandhausen</v>
      </c>
      <c r="H18" s="73">
        <f>DataEntry!G18</f>
        <v>1</v>
      </c>
      <c r="I18" s="73">
        <f>DataEntry!H18</f>
        <v>0</v>
      </c>
      <c r="J18" s="266">
        <f t="shared" si="14"/>
        <v>1</v>
      </c>
      <c r="K18" s="304">
        <f t="shared" si="2"/>
        <v>0.34887490857283598</v>
      </c>
      <c r="L18" s="224">
        <f t="shared" si="3"/>
        <v>2463.5938309407734</v>
      </c>
      <c r="M18" s="224">
        <f t="shared" si="4"/>
        <v>2411.0619276486227</v>
      </c>
      <c r="N18" s="236">
        <f t="shared" si="15"/>
        <v>52.531903292150673</v>
      </c>
      <c r="O18" s="22" t="str">
        <f t="shared" si="16"/>
        <v>T12G2</v>
      </c>
      <c r="P18" s="308">
        <f t="shared" si="5"/>
        <v>35</v>
      </c>
      <c r="Q18" s="22" t="str">
        <f t="shared" si="17"/>
        <v>T16G2</v>
      </c>
      <c r="R18" s="308">
        <f t="shared" si="6"/>
        <v>35</v>
      </c>
      <c r="S18" s="74"/>
      <c r="T18" s="75"/>
      <c r="U18" s="76"/>
      <c r="V18" s="74"/>
      <c r="W18" s="75"/>
      <c r="X18" s="76"/>
      <c r="Y18" s="74"/>
      <c r="Z18" s="75"/>
      <c r="AA18" s="76"/>
      <c r="AB18" s="74"/>
      <c r="AC18" s="75"/>
      <c r="AD18" s="76"/>
      <c r="AE18" s="74"/>
      <c r="AF18" s="75"/>
      <c r="AG18" s="76"/>
      <c r="AH18" s="74"/>
      <c r="AI18" s="75"/>
      <c r="AJ18" s="76"/>
      <c r="AK18" s="74"/>
      <c r="AL18" s="75"/>
      <c r="AM18" s="76"/>
      <c r="AN18" s="74"/>
      <c r="AO18" s="75"/>
      <c r="AP18" s="76"/>
      <c r="AQ18" s="77">
        <f t="shared" si="7"/>
        <v>0.54672927166316543</v>
      </c>
      <c r="AR18" s="77">
        <f t="shared" si="8"/>
        <v>0.17178054353770983</v>
      </c>
      <c r="AS18" s="78">
        <f t="shared" si="18"/>
        <v>0.74989745625091109</v>
      </c>
      <c r="AT18" s="77">
        <f t="shared" si="9"/>
        <v>7.8322000211379028E-2</v>
      </c>
      <c r="AU18" s="79"/>
      <c r="AV18" s="139"/>
      <c r="AW18" s="80"/>
      <c r="AX18" s="80"/>
      <c r="AY18" s="80"/>
      <c r="AZ18" s="81"/>
      <c r="BA18" s="82"/>
      <c r="BB18" s="81"/>
      <c r="BC18" s="82"/>
      <c r="BD18" s="81"/>
      <c r="BE18" s="82"/>
      <c r="BF18" s="77"/>
      <c r="BG18" s="77"/>
      <c r="BH18" s="77"/>
      <c r="BI18" s="83">
        <f t="shared" si="19"/>
        <v>1</v>
      </c>
      <c r="BJ18" s="83">
        <f t="shared" si="20"/>
        <v>0</v>
      </c>
      <c r="BK18" s="83">
        <f t="shared" si="21"/>
        <v>0</v>
      </c>
      <c r="BL18" s="84"/>
      <c r="BM18" s="84"/>
      <c r="BN18" s="85"/>
      <c r="BO18" s="84"/>
      <c r="BP18" s="84"/>
      <c r="BQ18" s="84"/>
      <c r="BR18" s="84"/>
      <c r="BS18" s="84"/>
      <c r="BT18" s="84"/>
      <c r="BU18" s="86"/>
      <c r="BV18" s="86"/>
      <c r="BW18" s="86"/>
      <c r="BX18" s="86"/>
      <c r="BY18" s="86"/>
      <c r="BZ18" s="86"/>
      <c r="CA18" s="83"/>
      <c r="CB18" s="83"/>
      <c r="CC18" s="14"/>
      <c r="CD18" s="72"/>
      <c r="CE18" s="87"/>
      <c r="CF18" s="88"/>
      <c r="CG18" s="88"/>
      <c r="CH18" s="87">
        <f t="shared" si="10"/>
        <v>0.7498974562509112</v>
      </c>
      <c r="CI18" s="89"/>
      <c r="CJ18" s="89"/>
      <c r="CK18" s="267"/>
      <c r="CL18" s="90"/>
      <c r="CM18" s="267"/>
      <c r="CN18" s="90"/>
      <c r="CO18" s="267"/>
      <c r="CP18" s="90"/>
      <c r="CQ18" s="267"/>
      <c r="CR18" s="90"/>
      <c r="CS18" s="267"/>
      <c r="CT18" s="90"/>
      <c r="CU18" s="267"/>
      <c r="CV18" s="90"/>
      <c r="CW18" s="267"/>
      <c r="CX18" s="90"/>
      <c r="CY18" s="267"/>
      <c r="CZ18" s="90"/>
      <c r="DA18" s="91">
        <f>DataEntry!B18</f>
        <v>44101</v>
      </c>
      <c r="DB18" s="83"/>
      <c r="DC18" s="83"/>
      <c r="DD18" s="145">
        <f t="shared" si="22"/>
        <v>12</v>
      </c>
      <c r="DE18" s="145" t="str">
        <f t="shared" si="23"/>
        <v/>
      </c>
      <c r="DF18" s="145" t="str">
        <f t="shared" si="24"/>
        <v/>
      </c>
      <c r="DG18" s="145" t="str">
        <f t="shared" si="25"/>
        <v/>
      </c>
      <c r="DH18" s="145" t="str">
        <f t="shared" si="26"/>
        <v/>
      </c>
      <c r="DI18" s="145">
        <f t="shared" si="27"/>
        <v>16</v>
      </c>
      <c r="DJ18" s="83"/>
      <c r="DK18" s="83"/>
      <c r="DL18" s="84"/>
      <c r="DM18" s="14"/>
      <c r="DN18" s="87">
        <f t="shared" si="11"/>
        <v>0.75208108108108107</v>
      </c>
      <c r="DO18" s="87">
        <f>(DFactor*Rounds*Number/2+SUM(BV$3:BV6))/(Rounds*Number/2+COUNT(BV$3:BV6))</f>
        <v>0.29599999999999999</v>
      </c>
      <c r="DP18" s="87">
        <f t="shared" si="13"/>
        <v>0.38571428571428573</v>
      </c>
    </row>
    <row r="19" spans="1:120" x14ac:dyDescent="0.25">
      <c r="A19" s="69">
        <v>17</v>
      </c>
      <c r="B19" s="70">
        <f>DataEntry!C19</f>
        <v>17</v>
      </c>
      <c r="C19" s="71">
        <f>COUNTIF(D$2:D19,D19)+COUNTIF(G$2:G19,D19)</f>
        <v>2</v>
      </c>
      <c r="D19" s="72" t="str">
        <f t="shared" si="0"/>
        <v>St Pauli</v>
      </c>
      <c r="E19" s="70">
        <f>DataEntry!E19</f>
        <v>9</v>
      </c>
      <c r="F19" s="71">
        <f>COUNTIF(D$2:D19,G19)+COUNTIF(G$2:G19,G19)</f>
        <v>2</v>
      </c>
      <c r="G19" s="72" t="str">
        <f t="shared" si="1"/>
        <v>Heidenheim</v>
      </c>
      <c r="H19" s="73">
        <f>DataEntry!G19</f>
        <v>4</v>
      </c>
      <c r="I19" s="73">
        <f>DataEntry!H19</f>
        <v>2</v>
      </c>
      <c r="J19" s="266">
        <f t="shared" si="14"/>
        <v>1</v>
      </c>
      <c r="K19" s="304">
        <f t="shared" si="2"/>
        <v>0.78347992459844384</v>
      </c>
      <c r="L19" s="224">
        <f t="shared" si="3"/>
        <v>2491.0938309407734</v>
      </c>
      <c r="M19" s="224">
        <f t="shared" si="4"/>
        <v>2422.9456221538253</v>
      </c>
      <c r="N19" s="236">
        <f t="shared" si="15"/>
        <v>68.148208786948089</v>
      </c>
      <c r="O19" s="22" t="str">
        <f t="shared" si="16"/>
        <v>T17G2</v>
      </c>
      <c r="P19" s="308">
        <f t="shared" si="5"/>
        <v>35</v>
      </c>
      <c r="Q19" s="22" t="str">
        <f t="shared" si="17"/>
        <v>T9G2</v>
      </c>
      <c r="R19" s="308">
        <f t="shared" si="6"/>
        <v>35</v>
      </c>
      <c r="S19" s="74"/>
      <c r="T19" s="75"/>
      <c r="U19" s="76"/>
      <c r="V19" s="74"/>
      <c r="W19" s="75"/>
      <c r="X19" s="76"/>
      <c r="Y19" s="74"/>
      <c r="Z19" s="75"/>
      <c r="AA19" s="76"/>
      <c r="AB19" s="74"/>
      <c r="AC19" s="75"/>
      <c r="AD19" s="76"/>
      <c r="AE19" s="74"/>
      <c r="AF19" s="75"/>
      <c r="AG19" s="76"/>
      <c r="AH19" s="74"/>
      <c r="AI19" s="75"/>
      <c r="AJ19" s="76"/>
      <c r="AK19" s="74"/>
      <c r="AL19" s="75"/>
      <c r="AM19" s="76"/>
      <c r="AN19" s="74"/>
      <c r="AO19" s="75"/>
      <c r="AP19" s="76"/>
      <c r="AQ19" s="77">
        <f t="shared" si="7"/>
        <v>0.56173903949734849</v>
      </c>
      <c r="AR19" s="77">
        <f t="shared" si="8"/>
        <v>0.22138813723961931</v>
      </c>
      <c r="AS19" s="78">
        <f t="shared" si="18"/>
        <v>0.68070180451545848</v>
      </c>
      <c r="AT19" s="77">
        <f t="shared" si="9"/>
        <v>9.7910058244922271E-2</v>
      </c>
      <c r="AU19" s="79"/>
      <c r="AV19" s="139"/>
      <c r="AW19" s="80"/>
      <c r="AX19" s="80"/>
      <c r="AY19" s="80"/>
      <c r="AZ19" s="81"/>
      <c r="BA19" s="82"/>
      <c r="BB19" s="81"/>
      <c r="BC19" s="82"/>
      <c r="BD19" s="81"/>
      <c r="BE19" s="82"/>
      <c r="BF19" s="77"/>
      <c r="BG19" s="77"/>
      <c r="BH19" s="77"/>
      <c r="BI19" s="83">
        <f t="shared" si="19"/>
        <v>1</v>
      </c>
      <c r="BJ19" s="83">
        <f t="shared" si="20"/>
        <v>0</v>
      </c>
      <c r="BK19" s="83">
        <f t="shared" si="21"/>
        <v>0</v>
      </c>
      <c r="BL19" s="84"/>
      <c r="BM19" s="84"/>
      <c r="BN19" s="85"/>
      <c r="BO19" s="84"/>
      <c r="BP19" s="84"/>
      <c r="BQ19" s="84"/>
      <c r="BR19" s="84"/>
      <c r="BS19" s="84"/>
      <c r="BT19" s="84"/>
      <c r="BU19" s="86"/>
      <c r="BV19" s="86"/>
      <c r="BW19" s="86"/>
      <c r="BX19" s="86"/>
      <c r="BY19" s="86"/>
      <c r="BZ19" s="86"/>
      <c r="CA19" s="83"/>
      <c r="CB19" s="83"/>
      <c r="CC19" s="14"/>
      <c r="CD19" s="72"/>
      <c r="CE19" s="87"/>
      <c r="CF19" s="88"/>
      <c r="CG19" s="88"/>
      <c r="CH19" s="87">
        <f t="shared" si="10"/>
        <v>0.68070180451545836</v>
      </c>
      <c r="CI19" s="89"/>
      <c r="CJ19" s="89"/>
      <c r="CK19" s="267"/>
      <c r="CL19" s="90"/>
      <c r="CM19" s="267"/>
      <c r="CN19" s="90"/>
      <c r="CO19" s="267"/>
      <c r="CP19" s="90"/>
      <c r="CQ19" s="267"/>
      <c r="CR19" s="90"/>
      <c r="CS19" s="267"/>
      <c r="CT19" s="90"/>
      <c r="CU19" s="267"/>
      <c r="CV19" s="90"/>
      <c r="CW19" s="267"/>
      <c r="CX19" s="90"/>
      <c r="CY19" s="267"/>
      <c r="CZ19" s="90"/>
      <c r="DA19" s="91">
        <f>DataEntry!B19</f>
        <v>44101</v>
      </c>
      <c r="DB19" s="83"/>
      <c r="DC19" s="83"/>
      <c r="DD19" s="145">
        <f t="shared" si="22"/>
        <v>17</v>
      </c>
      <c r="DE19" s="145" t="str">
        <f t="shared" si="23"/>
        <v/>
      </c>
      <c r="DF19" s="145" t="str">
        <f t="shared" si="24"/>
        <v/>
      </c>
      <c r="DG19" s="145" t="str">
        <f t="shared" si="25"/>
        <v/>
      </c>
      <c r="DH19" s="145" t="str">
        <f t="shared" si="26"/>
        <v/>
      </c>
      <c r="DI19" s="145">
        <f t="shared" si="27"/>
        <v>9</v>
      </c>
      <c r="DJ19" s="83"/>
      <c r="DK19" s="83"/>
      <c r="DL19" s="84"/>
      <c r="DM19" s="14"/>
      <c r="DN19" s="87">
        <f t="shared" si="11"/>
        <v>0.68451351351351353</v>
      </c>
      <c r="DO19" s="87">
        <f>(DFactor*Rounds*Number/2+SUM(BV$3:BV7))/(Rounds*Number/2+COUNT(BV$3:BV7))</f>
        <v>0.29599999999999999</v>
      </c>
      <c r="DP19" s="87">
        <f t="shared" si="13"/>
        <v>0.32857142857142857</v>
      </c>
    </row>
    <row r="20" spans="1:120" x14ac:dyDescent="0.25">
      <c r="A20" s="69">
        <v>18</v>
      </c>
      <c r="B20" s="70">
        <f>DataEntry!C20</f>
        <v>14</v>
      </c>
      <c r="C20" s="71">
        <f>COUNTIF(D$2:D20,D20)+COUNTIF(G$2:G20,D20)</f>
        <v>2</v>
      </c>
      <c r="D20" s="72" t="str">
        <f t="shared" si="0"/>
        <v>Paderborn 07</v>
      </c>
      <c r="E20" s="70">
        <f>DataEntry!E20</f>
        <v>7</v>
      </c>
      <c r="F20" s="71">
        <f>COUNTIF(D$2:D20,G20)+COUNTIF(G$2:G20,G20)</f>
        <v>2</v>
      </c>
      <c r="G20" s="72" t="str">
        <f t="shared" si="1"/>
        <v>Hamburger</v>
      </c>
      <c r="H20" s="73">
        <f>DataEntry!G20</f>
        <v>3</v>
      </c>
      <c r="I20" s="73">
        <f>DataEntry!H20</f>
        <v>4</v>
      </c>
      <c r="J20" s="266">
        <f t="shared" si="14"/>
        <v>3</v>
      </c>
      <c r="K20" s="304">
        <f t="shared" si="2"/>
        <v>0.11696857113664638</v>
      </c>
      <c r="L20" s="224">
        <f t="shared" si="3"/>
        <v>2424.9700284441874</v>
      </c>
      <c r="M20" s="224">
        <f t="shared" si="4"/>
        <v>2494.9480977559083</v>
      </c>
      <c r="N20" s="236">
        <f t="shared" si="15"/>
        <v>-69.978069311720901</v>
      </c>
      <c r="O20" s="22" t="str">
        <f t="shared" si="16"/>
        <v>T14G2</v>
      </c>
      <c r="P20" s="308">
        <f t="shared" si="5"/>
        <v>35</v>
      </c>
      <c r="Q20" s="22" t="str">
        <f t="shared" si="17"/>
        <v>T7G2</v>
      </c>
      <c r="R20" s="308">
        <f t="shared" si="6"/>
        <v>35</v>
      </c>
      <c r="S20" s="74"/>
      <c r="T20" s="75"/>
      <c r="U20" s="76"/>
      <c r="V20" s="74"/>
      <c r="W20" s="75"/>
      <c r="X20" s="76"/>
      <c r="Y20" s="74"/>
      <c r="Z20" s="75"/>
      <c r="AA20" s="76"/>
      <c r="AB20" s="74"/>
      <c r="AC20" s="75"/>
      <c r="AD20" s="76"/>
      <c r="AE20" s="74"/>
      <c r="AF20" s="75"/>
      <c r="AG20" s="76"/>
      <c r="AH20" s="74"/>
      <c r="AI20" s="75"/>
      <c r="AJ20" s="76"/>
      <c r="AK20" s="74"/>
      <c r="AL20" s="75"/>
      <c r="AM20" s="76"/>
      <c r="AN20" s="74"/>
      <c r="AO20" s="75"/>
      <c r="AP20" s="76"/>
      <c r="AQ20" s="77">
        <f t="shared" si="7"/>
        <v>0.43731474059177211</v>
      </c>
      <c r="AR20" s="77">
        <f t="shared" si="8"/>
        <v>0.12236054254639162</v>
      </c>
      <c r="AS20" s="78">
        <f t="shared" si="18"/>
        <v>0.62990839609076099</v>
      </c>
      <c r="AT20" s="77">
        <f t="shared" si="9"/>
        <v>0.24773106136284739</v>
      </c>
      <c r="AU20" s="79"/>
      <c r="AV20" s="139"/>
      <c r="AW20" s="80"/>
      <c r="AX20" s="80"/>
      <c r="AY20" s="80"/>
      <c r="AZ20" s="81"/>
      <c r="BA20" s="82"/>
      <c r="BB20" s="81"/>
      <c r="BC20" s="82"/>
      <c r="BD20" s="81"/>
      <c r="BE20" s="82"/>
      <c r="BF20" s="77"/>
      <c r="BG20" s="77"/>
      <c r="BH20" s="77"/>
      <c r="BI20" s="83">
        <f t="shared" si="19"/>
        <v>0</v>
      </c>
      <c r="BJ20" s="83">
        <f t="shared" si="20"/>
        <v>0</v>
      </c>
      <c r="BK20" s="83">
        <f t="shared" si="21"/>
        <v>1</v>
      </c>
      <c r="BL20" s="84"/>
      <c r="BM20" s="84"/>
      <c r="BN20" s="85"/>
      <c r="BO20" s="84"/>
      <c r="BP20" s="84"/>
      <c r="BQ20" s="84"/>
      <c r="BR20" s="84"/>
      <c r="BS20" s="84"/>
      <c r="BT20" s="84"/>
      <c r="BU20" s="86"/>
      <c r="BV20" s="86"/>
      <c r="BW20" s="86"/>
      <c r="BX20" s="86"/>
      <c r="BY20" s="86"/>
      <c r="BZ20" s="86"/>
      <c r="CA20" s="83"/>
      <c r="CB20" s="83"/>
      <c r="CC20" s="14"/>
      <c r="CD20" s="72"/>
      <c r="CE20" s="87"/>
      <c r="CF20" s="88"/>
      <c r="CG20" s="88"/>
      <c r="CH20" s="87">
        <f t="shared" si="10"/>
        <v>0.62990839609076099</v>
      </c>
      <c r="CI20" s="89"/>
      <c r="CJ20" s="89"/>
      <c r="CK20" s="267"/>
      <c r="CL20" s="90"/>
      <c r="CM20" s="267"/>
      <c r="CN20" s="90"/>
      <c r="CO20" s="267"/>
      <c r="CP20" s="90"/>
      <c r="CQ20" s="267"/>
      <c r="CR20" s="90"/>
      <c r="CS20" s="267"/>
      <c r="CT20" s="90"/>
      <c r="CU20" s="267"/>
      <c r="CV20" s="90"/>
      <c r="CW20" s="267"/>
      <c r="CX20" s="90"/>
      <c r="CY20" s="267"/>
      <c r="CZ20" s="90"/>
      <c r="DA20" s="91">
        <f>DataEntry!B20</f>
        <v>44102</v>
      </c>
      <c r="DB20" s="83"/>
      <c r="DC20" s="83"/>
      <c r="DD20" s="145" t="str">
        <f t="shared" si="22"/>
        <v/>
      </c>
      <c r="DE20" s="145" t="str">
        <f t="shared" si="23"/>
        <v/>
      </c>
      <c r="DF20" s="145">
        <f t="shared" si="24"/>
        <v>14</v>
      </c>
      <c r="DG20" s="145">
        <f t="shared" si="25"/>
        <v>7</v>
      </c>
      <c r="DH20" s="145" t="str">
        <f t="shared" si="26"/>
        <v/>
      </c>
      <c r="DI20" s="145" t="str">
        <f t="shared" si="27"/>
        <v/>
      </c>
      <c r="DJ20" s="83"/>
      <c r="DK20" s="83"/>
      <c r="DL20" s="84"/>
      <c r="DM20" s="14"/>
      <c r="DN20" s="87">
        <f t="shared" si="11"/>
        <v>0.63383783783783776</v>
      </c>
      <c r="DO20" s="87">
        <f>(DFactor*Rounds*Number/2+SUM(BV$3:BV8))/(Rounds*Number/2+COUNT(BV$3:BV8))</f>
        <v>0.29599999999999999</v>
      </c>
      <c r="DP20" s="87">
        <f t="shared" si="13"/>
        <v>0.2857142857142857</v>
      </c>
    </row>
    <row r="21" spans="1:120" x14ac:dyDescent="0.25">
      <c r="A21" s="69">
        <v>19</v>
      </c>
      <c r="B21" s="70">
        <f>DataEntry!C21</f>
        <v>2</v>
      </c>
      <c r="C21" s="71">
        <f>COUNTIF(D$2:D21,D21)+COUNTIF(G$2:G21,D21)</f>
        <v>3</v>
      </c>
      <c r="D21" s="72" t="str">
        <f t="shared" si="0"/>
        <v>Bochum</v>
      </c>
      <c r="E21" s="70">
        <f>DataEntry!E21</f>
        <v>13</v>
      </c>
      <c r="F21" s="71">
        <f>COUNTIF(D$2:D21,G21)+COUNTIF(G$2:G21,G21)</f>
        <v>3</v>
      </c>
      <c r="G21" s="72" t="str">
        <f t="shared" si="1"/>
        <v>Osnabruck</v>
      </c>
      <c r="H21" s="73">
        <f>DataEntry!G21</f>
        <v>0</v>
      </c>
      <c r="I21" s="73">
        <f>DataEntry!H21</f>
        <v>0</v>
      </c>
      <c r="J21" s="266">
        <f t="shared" si="14"/>
        <v>2</v>
      </c>
      <c r="K21" s="304">
        <f t="shared" si="2"/>
        <v>0.87547845067704011</v>
      </c>
      <c r="L21" s="224">
        <f t="shared" si="3"/>
        <v>2445.5231132138165</v>
      </c>
      <c r="M21" s="224">
        <f t="shared" si="4"/>
        <v>2412.04091204011</v>
      </c>
      <c r="N21" s="236">
        <f t="shared" si="15"/>
        <v>33.482201173706471</v>
      </c>
      <c r="O21" s="22" t="str">
        <f t="shared" si="16"/>
        <v>T2G3</v>
      </c>
      <c r="P21" s="308">
        <f t="shared" si="5"/>
        <v>35</v>
      </c>
      <c r="Q21" s="22" t="str">
        <f t="shared" si="17"/>
        <v>T13G3</v>
      </c>
      <c r="R21" s="308">
        <f t="shared" si="6"/>
        <v>35</v>
      </c>
      <c r="S21" s="74"/>
      <c r="T21" s="75"/>
      <c r="U21" s="76"/>
      <c r="V21" s="74"/>
      <c r="W21" s="75"/>
      <c r="X21" s="76"/>
      <c r="Y21" s="74"/>
      <c r="Z21" s="75"/>
      <c r="AA21" s="76"/>
      <c r="AB21" s="74"/>
      <c r="AC21" s="75"/>
      <c r="AD21" s="76"/>
      <c r="AE21" s="74"/>
      <c r="AF21" s="75"/>
      <c r="AG21" s="76"/>
      <c r="AH21" s="74"/>
      <c r="AI21" s="75"/>
      <c r="AJ21" s="76"/>
      <c r="AK21" s="74"/>
      <c r="AL21" s="75"/>
      <c r="AM21" s="76"/>
      <c r="AN21" s="74"/>
      <c r="AO21" s="75"/>
      <c r="AP21" s="76"/>
      <c r="AQ21" s="77">
        <f t="shared" si="7"/>
        <v>0.52925827814795912</v>
      </c>
      <c r="AR21" s="77">
        <f t="shared" si="8"/>
        <v>0.15176888415063344</v>
      </c>
      <c r="AS21" s="78">
        <f t="shared" si="18"/>
        <v>0.75497878799465146</v>
      </c>
      <c r="AT21" s="77">
        <f t="shared" si="9"/>
        <v>9.3252327854715156E-2</v>
      </c>
      <c r="AU21" s="79"/>
      <c r="AV21" s="139"/>
      <c r="AW21" s="80"/>
      <c r="AX21" s="80"/>
      <c r="AY21" s="80"/>
      <c r="AZ21" s="81"/>
      <c r="BA21" s="82"/>
      <c r="BB21" s="81"/>
      <c r="BC21" s="82"/>
      <c r="BD21" s="81"/>
      <c r="BE21" s="82"/>
      <c r="BF21" s="77"/>
      <c r="BG21" s="77"/>
      <c r="BH21" s="77"/>
      <c r="BI21" s="83">
        <f t="shared" si="19"/>
        <v>0</v>
      </c>
      <c r="BJ21" s="83">
        <f t="shared" si="20"/>
        <v>1</v>
      </c>
      <c r="BK21" s="83">
        <f t="shared" si="21"/>
        <v>0</v>
      </c>
      <c r="BL21" s="84"/>
      <c r="BM21" s="84"/>
      <c r="BN21" s="85"/>
      <c r="BO21" s="84"/>
      <c r="BP21" s="84"/>
      <c r="BQ21" s="84"/>
      <c r="BR21" s="84"/>
      <c r="BS21" s="84"/>
      <c r="BT21" s="84"/>
      <c r="BU21" s="86"/>
      <c r="BV21" s="86"/>
      <c r="BW21" s="86"/>
      <c r="BX21" s="86"/>
      <c r="BY21" s="86"/>
      <c r="BZ21" s="86"/>
      <c r="CA21" s="83"/>
      <c r="CB21" s="83"/>
      <c r="CC21" s="14"/>
      <c r="CD21" s="72"/>
      <c r="CE21" s="87"/>
      <c r="CF21" s="88"/>
      <c r="CG21" s="88"/>
      <c r="CH21" s="87">
        <f t="shared" si="10"/>
        <v>0.75497878799465135</v>
      </c>
      <c r="CI21" s="89"/>
      <c r="CJ21" s="89"/>
      <c r="CK21" s="267"/>
      <c r="CL21" s="90"/>
      <c r="CM21" s="267"/>
      <c r="CN21" s="90"/>
      <c r="CO21" s="267"/>
      <c r="CP21" s="90"/>
      <c r="CQ21" s="267"/>
      <c r="CR21" s="90"/>
      <c r="CS21" s="267"/>
      <c r="CT21" s="90"/>
      <c r="CU21" s="267"/>
      <c r="CV21" s="90"/>
      <c r="CW21" s="267"/>
      <c r="CX21" s="90"/>
      <c r="CY21" s="267"/>
      <c r="CZ21" s="90"/>
      <c r="DA21" s="91">
        <f>DataEntry!B21</f>
        <v>44106</v>
      </c>
      <c r="DB21" s="83"/>
      <c r="DC21" s="83"/>
      <c r="DD21" s="145" t="str">
        <f t="shared" si="22"/>
        <v/>
      </c>
      <c r="DE21" s="145">
        <f t="shared" si="23"/>
        <v>2</v>
      </c>
      <c r="DF21" s="145" t="str">
        <f t="shared" si="24"/>
        <v/>
      </c>
      <c r="DG21" s="145" t="str">
        <f t="shared" si="25"/>
        <v/>
      </c>
      <c r="DH21" s="145">
        <f t="shared" si="26"/>
        <v>13</v>
      </c>
      <c r="DI21" s="145" t="str">
        <f t="shared" si="27"/>
        <v/>
      </c>
      <c r="DJ21" s="83"/>
      <c r="DK21" s="83"/>
      <c r="DL21" s="84"/>
      <c r="DM21" s="14"/>
      <c r="DN21" s="87">
        <f t="shared" si="11"/>
        <v>0.75583483483483471</v>
      </c>
      <c r="DO21" s="87">
        <f>(DFactor*Rounds*Number/2+SUM(BV$3:BV9))/(Rounds*Number/2+COUNT(BV$3:BV9))</f>
        <v>0.29599999999999999</v>
      </c>
      <c r="DP21" s="87">
        <f t="shared" si="13"/>
        <v>0.3888888888888889</v>
      </c>
    </row>
    <row r="22" spans="1:120" x14ac:dyDescent="0.25">
      <c r="A22" s="69">
        <v>20</v>
      </c>
      <c r="B22" s="70">
        <f>DataEntry!C22</f>
        <v>16</v>
      </c>
      <c r="C22" s="71">
        <f>COUNTIF(D$2:D22,D22)+COUNTIF(G$2:G22,D22)</f>
        <v>3</v>
      </c>
      <c r="D22" s="72" t="str">
        <f t="shared" si="0"/>
        <v>Sandhausen</v>
      </c>
      <c r="E22" s="70">
        <f>DataEntry!E22</f>
        <v>17</v>
      </c>
      <c r="F22" s="71">
        <f>COUNTIF(D$2:D22,G22)+COUNTIF(G$2:G22,G22)</f>
        <v>3</v>
      </c>
      <c r="G22" s="72" t="str">
        <f t="shared" si="1"/>
        <v>St Pauli</v>
      </c>
      <c r="H22" s="73">
        <f>DataEntry!G22</f>
        <v>1</v>
      </c>
      <c r="I22" s="73">
        <f>DataEntry!H22</f>
        <v>0</v>
      </c>
      <c r="J22" s="266">
        <f t="shared" si="14"/>
        <v>1</v>
      </c>
      <c r="K22" s="304">
        <f t="shared" si="2"/>
        <v>0.60921044786605716</v>
      </c>
      <c r="L22" s="224">
        <f t="shared" si="3"/>
        <v>2484.8669051299371</v>
      </c>
      <c r="M22" s="224">
        <f t="shared" si="4"/>
        <v>2364.2046427860409</v>
      </c>
      <c r="N22" s="236">
        <f t="shared" si="15"/>
        <v>120.66226234389615</v>
      </c>
      <c r="O22" s="22" t="str">
        <f t="shared" si="16"/>
        <v>T16G3</v>
      </c>
      <c r="P22" s="308">
        <f t="shared" si="5"/>
        <v>35</v>
      </c>
      <c r="Q22" s="22" t="str">
        <f t="shared" si="17"/>
        <v>T17G3</v>
      </c>
      <c r="R22" s="308">
        <f t="shared" si="6"/>
        <v>35</v>
      </c>
      <c r="S22" s="74"/>
      <c r="T22" s="75"/>
      <c r="U22" s="76"/>
      <c r="V22" s="74"/>
      <c r="W22" s="75"/>
      <c r="X22" s="76"/>
      <c r="Y22" s="74"/>
      <c r="Z22" s="75"/>
      <c r="AA22" s="76"/>
      <c r="AB22" s="74"/>
      <c r="AC22" s="75"/>
      <c r="AD22" s="76"/>
      <c r="AE22" s="74"/>
      <c r="AF22" s="75"/>
      <c r="AG22" s="76"/>
      <c r="AH22" s="74"/>
      <c r="AI22" s="75"/>
      <c r="AJ22" s="76"/>
      <c r="AK22" s="74"/>
      <c r="AL22" s="75"/>
      <c r="AM22" s="76"/>
      <c r="AN22" s="74"/>
      <c r="AO22" s="75"/>
      <c r="AP22" s="76"/>
      <c r="AQ22" s="77">
        <f t="shared" si="7"/>
        <v>0.61193723409658718</v>
      </c>
      <c r="AR22" s="77">
        <f t="shared" si="8"/>
        <v>0.2567074615404395</v>
      </c>
      <c r="AS22" s="78">
        <f t="shared" si="18"/>
        <v>0.71045954511229525</v>
      </c>
      <c r="AT22" s="77">
        <f t="shared" si="9"/>
        <v>3.2832993347265194E-2</v>
      </c>
      <c r="AU22" s="79"/>
      <c r="AV22" s="139"/>
      <c r="AW22" s="80"/>
      <c r="AX22" s="80"/>
      <c r="AY22" s="80"/>
      <c r="AZ22" s="81"/>
      <c r="BA22" s="82"/>
      <c r="BB22" s="81"/>
      <c r="BC22" s="82"/>
      <c r="BD22" s="81"/>
      <c r="BE22" s="82"/>
      <c r="BF22" s="77"/>
      <c r="BG22" s="77"/>
      <c r="BH22" s="77"/>
      <c r="BI22" s="83">
        <f t="shared" si="19"/>
        <v>1</v>
      </c>
      <c r="BJ22" s="83">
        <f t="shared" si="20"/>
        <v>0</v>
      </c>
      <c r="BK22" s="83">
        <f t="shared" si="21"/>
        <v>0</v>
      </c>
      <c r="BL22" s="84"/>
      <c r="BM22" s="84"/>
      <c r="BN22" s="85"/>
      <c r="BO22" s="84"/>
      <c r="BP22" s="84"/>
      <c r="BQ22" s="84"/>
      <c r="BR22" s="84"/>
      <c r="BS22" s="84"/>
      <c r="BT22" s="84"/>
      <c r="BU22" s="86"/>
      <c r="BV22" s="86"/>
      <c r="BW22" s="86"/>
      <c r="BX22" s="86"/>
      <c r="BY22" s="86"/>
      <c r="BZ22" s="86"/>
      <c r="CA22" s="83"/>
      <c r="CB22" s="83"/>
      <c r="CC22" s="14"/>
      <c r="CD22" s="72"/>
      <c r="CE22" s="87"/>
      <c r="CF22" s="88"/>
      <c r="CG22" s="88"/>
      <c r="CH22" s="87">
        <f t="shared" si="10"/>
        <v>0.71045954511229537</v>
      </c>
      <c r="CI22" s="89"/>
      <c r="CJ22" s="89"/>
      <c r="CK22" s="267"/>
      <c r="CL22" s="90"/>
      <c r="CM22" s="267"/>
      <c r="CN22" s="90"/>
      <c r="CO22" s="267"/>
      <c r="CP22" s="90"/>
      <c r="CQ22" s="267"/>
      <c r="CR22" s="90"/>
      <c r="CS22" s="267"/>
      <c r="CT22" s="90"/>
      <c r="CU22" s="267"/>
      <c r="CV22" s="90"/>
      <c r="CW22" s="267"/>
      <c r="CX22" s="90"/>
      <c r="CY22" s="267"/>
      <c r="CZ22" s="90"/>
      <c r="DA22" s="91">
        <f>DataEntry!B22</f>
        <v>44106</v>
      </c>
      <c r="DB22" s="83"/>
      <c r="DC22" s="83"/>
      <c r="DD22" s="145">
        <f t="shared" si="22"/>
        <v>16</v>
      </c>
      <c r="DE22" s="145" t="str">
        <f t="shared" si="23"/>
        <v/>
      </c>
      <c r="DF22" s="145" t="str">
        <f t="shared" si="24"/>
        <v/>
      </c>
      <c r="DG22" s="145" t="str">
        <f t="shared" si="25"/>
        <v/>
      </c>
      <c r="DH22" s="145" t="str">
        <f t="shared" si="26"/>
        <v/>
      </c>
      <c r="DI22" s="145">
        <f t="shared" si="27"/>
        <v>17</v>
      </c>
      <c r="DJ22" s="83"/>
      <c r="DK22" s="83"/>
      <c r="DL22" s="84"/>
      <c r="DM22" s="14"/>
      <c r="DN22" s="87">
        <f t="shared" si="11"/>
        <v>0.72298948948948949</v>
      </c>
      <c r="DO22" s="87">
        <f>(DFactor*Rounds*Number/2+SUM(BV$3:BV10))/(Rounds*Number/2+COUNT(BV$3:BV10))</f>
        <v>0.29599999999999999</v>
      </c>
      <c r="DP22" s="87">
        <f t="shared" si="13"/>
        <v>0.3611111111111111</v>
      </c>
    </row>
    <row r="23" spans="1:120" x14ac:dyDescent="0.25">
      <c r="A23" s="69">
        <v>21</v>
      </c>
      <c r="B23" s="70">
        <f>DataEntry!C23</f>
        <v>8</v>
      </c>
      <c r="C23" s="71">
        <f>COUNTIF(D$2:D23,D23)+COUNTIF(G$2:G23,D23)</f>
        <v>3</v>
      </c>
      <c r="D23" s="72" t="str">
        <f t="shared" si="0"/>
        <v>Hannover 96</v>
      </c>
      <c r="E23" s="70">
        <f>DataEntry!E23</f>
        <v>3</v>
      </c>
      <c r="F23" s="71">
        <f>COUNTIF(D$2:D23,G23)+COUNTIF(G$2:G23,G23)</f>
        <v>3</v>
      </c>
      <c r="G23" s="72" t="str">
        <f t="shared" si="1"/>
        <v>Eintracht Braunschweig</v>
      </c>
      <c r="H23" s="73">
        <f>DataEntry!G23</f>
        <v>4</v>
      </c>
      <c r="I23" s="73">
        <f>DataEntry!H23</f>
        <v>1</v>
      </c>
      <c r="J23" s="266">
        <f t="shared" si="14"/>
        <v>1</v>
      </c>
      <c r="K23" s="304">
        <f t="shared" si="2"/>
        <v>9.4798146942198791E-3</v>
      </c>
      <c r="L23" s="224">
        <f t="shared" si="3"/>
        <v>2500.7193274843967</v>
      </c>
      <c r="M23" s="224">
        <f t="shared" si="4"/>
        <v>2384.375226671144</v>
      </c>
      <c r="N23" s="236">
        <f t="shared" si="15"/>
        <v>116.34410081325268</v>
      </c>
      <c r="O23" s="22" t="str">
        <f t="shared" si="16"/>
        <v>T8G3</v>
      </c>
      <c r="P23" s="308">
        <f t="shared" si="5"/>
        <v>35</v>
      </c>
      <c r="Q23" s="22" t="str">
        <f t="shared" si="17"/>
        <v>T3G3</v>
      </c>
      <c r="R23" s="308">
        <f t="shared" si="6"/>
        <v>35</v>
      </c>
      <c r="S23" s="74"/>
      <c r="T23" s="75"/>
      <c r="U23" s="76"/>
      <c r="V23" s="74"/>
      <c r="W23" s="75"/>
      <c r="X23" s="76"/>
      <c r="Y23" s="74"/>
      <c r="Z23" s="75"/>
      <c r="AA23" s="76"/>
      <c r="AB23" s="74"/>
      <c r="AC23" s="75"/>
      <c r="AD23" s="76"/>
      <c r="AE23" s="74"/>
      <c r="AF23" s="75"/>
      <c r="AG23" s="76"/>
      <c r="AH23" s="74"/>
      <c r="AI23" s="75"/>
      <c r="AJ23" s="76"/>
      <c r="AK23" s="74"/>
      <c r="AL23" s="75"/>
      <c r="AM23" s="76"/>
      <c r="AN23" s="74"/>
      <c r="AO23" s="75"/>
      <c r="AP23" s="76"/>
      <c r="AQ23" s="77">
        <f t="shared" si="7"/>
        <v>0.60801734206028779</v>
      </c>
      <c r="AR23" s="77">
        <f t="shared" si="8"/>
        <v>0.31026800035943136</v>
      </c>
      <c r="AS23" s="78">
        <f t="shared" si="18"/>
        <v>0.59549868340171286</v>
      </c>
      <c r="AT23" s="77">
        <f t="shared" si="9"/>
        <v>9.423331623885578E-2</v>
      </c>
      <c r="AU23" s="79"/>
      <c r="AV23" s="139"/>
      <c r="AW23" s="80"/>
      <c r="AX23" s="80"/>
      <c r="AY23" s="80"/>
      <c r="AZ23" s="81"/>
      <c r="BA23" s="82"/>
      <c r="BB23" s="81"/>
      <c r="BC23" s="82"/>
      <c r="BD23" s="81"/>
      <c r="BE23" s="82"/>
      <c r="BF23" s="77"/>
      <c r="BG23" s="77"/>
      <c r="BH23" s="77"/>
      <c r="BI23" s="83">
        <f t="shared" si="19"/>
        <v>1</v>
      </c>
      <c r="BJ23" s="83">
        <f t="shared" si="20"/>
        <v>0</v>
      </c>
      <c r="BK23" s="83">
        <f t="shared" si="21"/>
        <v>0</v>
      </c>
      <c r="BL23" s="84"/>
      <c r="BM23" s="84"/>
      <c r="BN23" s="85"/>
      <c r="BO23" s="84"/>
      <c r="BP23" s="84"/>
      <c r="BQ23" s="84"/>
      <c r="BR23" s="84"/>
      <c r="BS23" s="84"/>
      <c r="BT23" s="84"/>
      <c r="BU23" s="86"/>
      <c r="BV23" s="86"/>
      <c r="BW23" s="86"/>
      <c r="BX23" s="86"/>
      <c r="BY23" s="86"/>
      <c r="BZ23" s="86"/>
      <c r="CA23" s="83"/>
      <c r="CB23" s="83"/>
      <c r="CC23" s="14"/>
      <c r="CD23" s="72"/>
      <c r="CE23" s="87"/>
      <c r="CF23" s="88"/>
      <c r="CG23" s="88"/>
      <c r="CH23" s="87">
        <f t="shared" si="10"/>
        <v>0.59549868340171286</v>
      </c>
      <c r="CI23" s="89"/>
      <c r="CJ23" s="89"/>
      <c r="CK23" s="267"/>
      <c r="CL23" s="90"/>
      <c r="CM23" s="267"/>
      <c r="CN23" s="90"/>
      <c r="CO23" s="267"/>
      <c r="CP23" s="90"/>
      <c r="CQ23" s="267"/>
      <c r="CR23" s="90"/>
      <c r="CS23" s="267"/>
      <c r="CT23" s="90"/>
      <c r="CU23" s="267"/>
      <c r="CV23" s="90"/>
      <c r="CW23" s="267"/>
      <c r="CX23" s="90"/>
      <c r="CY23" s="267"/>
      <c r="CZ23" s="90"/>
      <c r="DA23" s="91">
        <f>DataEntry!B23</f>
        <v>44107</v>
      </c>
      <c r="DB23" s="83"/>
      <c r="DC23" s="83"/>
      <c r="DD23" s="145">
        <f t="shared" si="22"/>
        <v>8</v>
      </c>
      <c r="DE23" s="145" t="str">
        <f t="shared" si="23"/>
        <v/>
      </c>
      <c r="DF23" s="145" t="str">
        <f t="shared" si="24"/>
        <v/>
      </c>
      <c r="DG23" s="145" t="str">
        <f t="shared" si="25"/>
        <v/>
      </c>
      <c r="DH23" s="145" t="str">
        <f t="shared" si="26"/>
        <v/>
      </c>
      <c r="DI23" s="145">
        <f t="shared" si="27"/>
        <v>3</v>
      </c>
      <c r="DJ23" s="83"/>
      <c r="DK23" s="83"/>
      <c r="DL23" s="84"/>
      <c r="DM23" s="14"/>
      <c r="DN23" s="87">
        <f t="shared" si="11"/>
        <v>0.60716642958748213</v>
      </c>
      <c r="DO23" s="87">
        <f>(DFactor*Rounds*Number/2+SUM(BV$3:BV11))/(Rounds*Number/2+COUNT(BV$3:BV11))</f>
        <v>0.29599999999999999</v>
      </c>
      <c r="DP23" s="87">
        <f t="shared" si="13"/>
        <v>0.26315789473684209</v>
      </c>
    </row>
    <row r="24" spans="1:120" x14ac:dyDescent="0.25">
      <c r="A24" s="69">
        <v>22</v>
      </c>
      <c r="B24" s="70">
        <f>DataEntry!C24</f>
        <v>9</v>
      </c>
      <c r="C24" s="71">
        <f>COUNTIF(D$2:D24,D24)+COUNTIF(G$2:G24,D24)</f>
        <v>3</v>
      </c>
      <c r="D24" s="72" t="str">
        <f t="shared" si="0"/>
        <v>Heidenheim</v>
      </c>
      <c r="E24" s="70">
        <f>DataEntry!E24</f>
        <v>14</v>
      </c>
      <c r="F24" s="71">
        <f>COUNTIF(D$2:D24,G24)+COUNTIF(G$2:G24,G24)</f>
        <v>3</v>
      </c>
      <c r="G24" s="72" t="str">
        <f t="shared" si="1"/>
        <v>Paderborn 07</v>
      </c>
      <c r="H24" s="73">
        <f>DataEntry!G24</f>
        <v>0</v>
      </c>
      <c r="I24" s="73">
        <f>DataEntry!H24</f>
        <v>0</v>
      </c>
      <c r="J24" s="266">
        <f t="shared" si="14"/>
        <v>2</v>
      </c>
      <c r="K24" s="304">
        <f t="shared" si="2"/>
        <v>0.16887482135977105</v>
      </c>
      <c r="L24" s="224">
        <f t="shared" si="3"/>
        <v>2542.0715288761489</v>
      </c>
      <c r="M24" s="224">
        <f t="shared" si="4"/>
        <v>2390.243555683573</v>
      </c>
      <c r="N24" s="236">
        <f t="shared" si="15"/>
        <v>151.82797319257588</v>
      </c>
      <c r="O24" s="22" t="str">
        <f t="shared" si="16"/>
        <v>T9G3</v>
      </c>
      <c r="P24" s="308">
        <f t="shared" si="5"/>
        <v>35</v>
      </c>
      <c r="Q24" s="22" t="str">
        <f t="shared" si="17"/>
        <v>T14G3</v>
      </c>
      <c r="R24" s="308">
        <f t="shared" si="6"/>
        <v>35</v>
      </c>
      <c r="S24" s="74"/>
      <c r="T24" s="75"/>
      <c r="U24" s="76"/>
      <c r="V24" s="74"/>
      <c r="W24" s="75"/>
      <c r="X24" s="76"/>
      <c r="Y24" s="74"/>
      <c r="Z24" s="75"/>
      <c r="AA24" s="76"/>
      <c r="AB24" s="74"/>
      <c r="AC24" s="75"/>
      <c r="AD24" s="76"/>
      <c r="AE24" s="74"/>
      <c r="AF24" s="75"/>
      <c r="AG24" s="76"/>
      <c r="AH24" s="74"/>
      <c r="AI24" s="75"/>
      <c r="AJ24" s="76"/>
      <c r="AK24" s="74"/>
      <c r="AL24" s="75"/>
      <c r="AM24" s="76"/>
      <c r="AN24" s="74"/>
      <c r="AO24" s="75"/>
      <c r="AP24" s="76"/>
      <c r="AQ24" s="77">
        <f t="shared" si="7"/>
        <v>0.6425119547984246</v>
      </c>
      <c r="AR24" s="77">
        <f t="shared" si="8"/>
        <v>0.35686272937460461</v>
      </c>
      <c r="AS24" s="78">
        <f t="shared" si="18"/>
        <v>0.57129845084763997</v>
      </c>
      <c r="AT24" s="77">
        <f t="shared" si="9"/>
        <v>7.1838819777755414E-2</v>
      </c>
      <c r="AU24" s="79"/>
      <c r="AV24" s="139"/>
      <c r="AW24" s="80"/>
      <c r="AX24" s="80"/>
      <c r="AY24" s="80"/>
      <c r="AZ24" s="81"/>
      <c r="BA24" s="82"/>
      <c r="BB24" s="81"/>
      <c r="BC24" s="82"/>
      <c r="BD24" s="81"/>
      <c r="BE24" s="82"/>
      <c r="BF24" s="77"/>
      <c r="BG24" s="77"/>
      <c r="BH24" s="77"/>
      <c r="BI24" s="83">
        <f t="shared" si="19"/>
        <v>0</v>
      </c>
      <c r="BJ24" s="83">
        <f t="shared" si="20"/>
        <v>1</v>
      </c>
      <c r="BK24" s="83">
        <f t="shared" si="21"/>
        <v>0</v>
      </c>
      <c r="BL24" s="84"/>
      <c r="BM24" s="84"/>
      <c r="BN24" s="85"/>
      <c r="BO24" s="84"/>
      <c r="BP24" s="84"/>
      <c r="BQ24" s="84"/>
      <c r="BR24" s="84"/>
      <c r="BS24" s="84"/>
      <c r="BT24" s="84"/>
      <c r="BU24" s="86"/>
      <c r="BV24" s="86"/>
      <c r="BW24" s="86"/>
      <c r="BX24" s="86"/>
      <c r="BY24" s="86"/>
      <c r="BZ24" s="86"/>
      <c r="CA24" s="83"/>
      <c r="CB24" s="83"/>
      <c r="CC24" s="14"/>
      <c r="CD24" s="72"/>
      <c r="CE24" s="87"/>
      <c r="CF24" s="88"/>
      <c r="CG24" s="88"/>
      <c r="CH24" s="87">
        <f t="shared" si="10"/>
        <v>0.57129845084763997</v>
      </c>
      <c r="CI24" s="89"/>
      <c r="CJ24" s="89"/>
      <c r="CK24" s="267"/>
      <c r="CL24" s="90"/>
      <c r="CM24" s="267"/>
      <c r="CN24" s="90"/>
      <c r="CO24" s="267"/>
      <c r="CP24" s="90"/>
      <c r="CQ24" s="267"/>
      <c r="CR24" s="90"/>
      <c r="CS24" s="267"/>
      <c r="CT24" s="90"/>
      <c r="CU24" s="267"/>
      <c r="CV24" s="90"/>
      <c r="CW24" s="267"/>
      <c r="CX24" s="90"/>
      <c r="CY24" s="267"/>
      <c r="CZ24" s="90"/>
      <c r="DA24" s="91">
        <f>DataEntry!B24</f>
        <v>44107</v>
      </c>
      <c r="DB24" s="83"/>
      <c r="DC24" s="83"/>
      <c r="DD24" s="145" t="str">
        <f t="shared" si="22"/>
        <v/>
      </c>
      <c r="DE24" s="145">
        <f t="shared" si="23"/>
        <v>9</v>
      </c>
      <c r="DF24" s="145" t="str">
        <f t="shared" si="24"/>
        <v/>
      </c>
      <c r="DG24" s="145" t="str">
        <f t="shared" si="25"/>
        <v/>
      </c>
      <c r="DH24" s="145">
        <f t="shared" si="26"/>
        <v>14</v>
      </c>
      <c r="DI24" s="145" t="str">
        <f t="shared" si="27"/>
        <v/>
      </c>
      <c r="DJ24" s="83"/>
      <c r="DK24" s="83"/>
      <c r="DL24" s="84"/>
      <c r="DM24" s="14"/>
      <c r="DN24" s="87">
        <f t="shared" si="11"/>
        <v>0.59160810810810815</v>
      </c>
      <c r="DO24" s="87">
        <f>(DFactor*Rounds*Number/2+SUM(BV$3:BV12))/(Rounds*Number/2+COUNT(BV$3:BV12))</f>
        <v>0.29599999999999999</v>
      </c>
      <c r="DP24" s="87">
        <f t="shared" si="13"/>
        <v>0.25</v>
      </c>
    </row>
    <row r="25" spans="1:120" x14ac:dyDescent="0.25">
      <c r="A25" s="69">
        <v>23</v>
      </c>
      <c r="B25" s="70">
        <f>DataEntry!C25</f>
        <v>15</v>
      </c>
      <c r="C25" s="71">
        <f>COUNTIF(D$2:D25,D25)+COUNTIF(G$2:G25,D25)</f>
        <v>3</v>
      </c>
      <c r="D25" s="72" t="str">
        <f t="shared" si="0"/>
        <v>Jahn Regensburg</v>
      </c>
      <c r="E25" s="70">
        <f>DataEntry!E25</f>
        <v>10</v>
      </c>
      <c r="F25" s="71">
        <f>COUNTIF(D$2:D25,G25)+COUNTIF(G$2:G25,G25)</f>
        <v>3</v>
      </c>
      <c r="G25" s="72" t="str">
        <f t="shared" si="1"/>
        <v>Karlsruher</v>
      </c>
      <c r="H25" s="73">
        <f>DataEntry!G25</f>
        <v>1</v>
      </c>
      <c r="I25" s="73">
        <f>DataEntry!H25</f>
        <v>0</v>
      </c>
      <c r="J25" s="266">
        <f t="shared" si="14"/>
        <v>1</v>
      </c>
      <c r="K25" s="304">
        <f t="shared" si="2"/>
        <v>0.61118608367318417</v>
      </c>
      <c r="L25" s="224">
        <f t="shared" si="3"/>
        <v>2486.4769815896425</v>
      </c>
      <c r="M25" s="224">
        <f t="shared" si="4"/>
        <v>2378.0295146037297</v>
      </c>
      <c r="N25" s="236">
        <f t="shared" si="15"/>
        <v>108.4474669859128</v>
      </c>
      <c r="O25" s="22" t="str">
        <f t="shared" si="16"/>
        <v>T15G3</v>
      </c>
      <c r="P25" s="308">
        <f t="shared" si="5"/>
        <v>35</v>
      </c>
      <c r="Q25" s="22" t="str">
        <f t="shared" si="17"/>
        <v>T10G3</v>
      </c>
      <c r="R25" s="308">
        <f t="shared" si="6"/>
        <v>35</v>
      </c>
      <c r="S25" s="74"/>
      <c r="T25" s="75"/>
      <c r="U25" s="76"/>
      <c r="V25" s="74"/>
      <c r="W25" s="75"/>
      <c r="X25" s="76"/>
      <c r="Y25" s="74"/>
      <c r="Z25" s="75"/>
      <c r="AA25" s="76"/>
      <c r="AB25" s="74"/>
      <c r="AC25" s="75"/>
      <c r="AD25" s="76"/>
      <c r="AE25" s="74"/>
      <c r="AF25" s="75"/>
      <c r="AG25" s="76"/>
      <c r="AH25" s="74"/>
      <c r="AI25" s="75"/>
      <c r="AJ25" s="76"/>
      <c r="AK25" s="74"/>
      <c r="AL25" s="75"/>
      <c r="AM25" s="76"/>
      <c r="AN25" s="74"/>
      <c r="AO25" s="75"/>
      <c r="AP25" s="76"/>
      <c r="AQ25" s="77">
        <f t="shared" si="7"/>
        <v>0.60020104833428622</v>
      </c>
      <c r="AR25" s="77">
        <f t="shared" si="8"/>
        <v>0.2519377649695228</v>
      </c>
      <c r="AS25" s="78">
        <f t="shared" si="18"/>
        <v>0.69652656672952684</v>
      </c>
      <c r="AT25" s="77">
        <f t="shared" si="9"/>
        <v>5.1535668300950355E-2</v>
      </c>
      <c r="AU25" s="79"/>
      <c r="AV25" s="139"/>
      <c r="AW25" s="80"/>
      <c r="AX25" s="80"/>
      <c r="AY25" s="80"/>
      <c r="AZ25" s="81"/>
      <c r="BA25" s="82"/>
      <c r="BB25" s="81"/>
      <c r="BC25" s="82"/>
      <c r="BD25" s="81"/>
      <c r="BE25" s="82"/>
      <c r="BF25" s="77"/>
      <c r="BG25" s="77"/>
      <c r="BH25" s="77"/>
      <c r="BI25" s="83">
        <f t="shared" si="19"/>
        <v>1</v>
      </c>
      <c r="BJ25" s="83">
        <f t="shared" si="20"/>
        <v>0</v>
      </c>
      <c r="BK25" s="83">
        <f t="shared" si="21"/>
        <v>0</v>
      </c>
      <c r="BL25" s="84"/>
      <c r="BM25" s="84"/>
      <c r="BN25" s="85"/>
      <c r="BO25" s="84"/>
      <c r="BP25" s="84"/>
      <c r="BQ25" s="84"/>
      <c r="BR25" s="84"/>
      <c r="BS25" s="84"/>
      <c r="BT25" s="84"/>
      <c r="BU25" s="86"/>
      <c r="BV25" s="86"/>
      <c r="BW25" s="86"/>
      <c r="BX25" s="86"/>
      <c r="BY25" s="86"/>
      <c r="BZ25" s="86"/>
      <c r="CA25" s="83"/>
      <c r="CB25" s="83"/>
      <c r="CC25" s="14"/>
      <c r="CD25" s="72"/>
      <c r="CE25" s="87"/>
      <c r="CF25" s="88"/>
      <c r="CG25" s="88"/>
      <c r="CH25" s="87">
        <f t="shared" si="10"/>
        <v>0.69652656672952684</v>
      </c>
      <c r="CI25" s="89"/>
      <c r="CJ25" s="89"/>
      <c r="CK25" s="267"/>
      <c r="CL25" s="90"/>
      <c r="CM25" s="267"/>
      <c r="CN25" s="90"/>
      <c r="CO25" s="267"/>
      <c r="CP25" s="90"/>
      <c r="CQ25" s="267"/>
      <c r="CR25" s="90"/>
      <c r="CS25" s="267"/>
      <c r="CT25" s="90"/>
      <c r="CU25" s="267"/>
      <c r="CV25" s="90"/>
      <c r="CW25" s="267"/>
      <c r="CX25" s="90"/>
      <c r="CY25" s="267"/>
      <c r="CZ25" s="90"/>
      <c r="DA25" s="91">
        <f>DataEntry!B25</f>
        <v>44107</v>
      </c>
      <c r="DB25" s="83"/>
      <c r="DC25" s="83"/>
      <c r="DD25" s="145">
        <f t="shared" si="22"/>
        <v>15</v>
      </c>
      <c r="DE25" s="145" t="str">
        <f t="shared" si="23"/>
        <v/>
      </c>
      <c r="DF25" s="145" t="str">
        <f t="shared" si="24"/>
        <v/>
      </c>
      <c r="DG25" s="145" t="str">
        <f t="shared" si="25"/>
        <v/>
      </c>
      <c r="DH25" s="145" t="str">
        <f t="shared" si="26"/>
        <v/>
      </c>
      <c r="DI25" s="145">
        <f t="shared" si="27"/>
        <v>10</v>
      </c>
      <c r="DJ25" s="83"/>
      <c r="DK25" s="83"/>
      <c r="DL25" s="84"/>
      <c r="DM25" s="14"/>
      <c r="DN25" s="87">
        <f t="shared" si="11"/>
        <v>0.70656681681681677</v>
      </c>
      <c r="DO25" s="87">
        <f>(DFactor*Rounds*Number/2+SUM(BV$3:BV13))/(Rounds*Number/2+COUNT(BV$3:BV13))</f>
        <v>0.29599999999999999</v>
      </c>
      <c r="DP25" s="87">
        <f t="shared" si="13"/>
        <v>0.34722222222222221</v>
      </c>
    </row>
    <row r="26" spans="1:120" x14ac:dyDescent="0.25">
      <c r="A26" s="69">
        <v>24</v>
      </c>
      <c r="B26" s="70">
        <f>DataEntry!C26</f>
        <v>11</v>
      </c>
      <c r="C26" s="71">
        <f>COUNTIF(D$2:D26,D26)+COUNTIF(G$2:G26,D26)</f>
        <v>3</v>
      </c>
      <c r="D26" s="72" t="str">
        <f t="shared" si="0"/>
        <v>Holstein Kiel</v>
      </c>
      <c r="E26" s="70">
        <f>DataEntry!E26</f>
        <v>5</v>
      </c>
      <c r="F26" s="71">
        <f>COUNTIF(D$2:D26,G26)+COUNTIF(G$2:G26,G26)</f>
        <v>3</v>
      </c>
      <c r="G26" s="72" t="str">
        <f t="shared" si="1"/>
        <v>Fortuna Dusseldorf</v>
      </c>
      <c r="H26" s="73">
        <f>DataEntry!G26</f>
        <v>2</v>
      </c>
      <c r="I26" s="73">
        <f>DataEntry!H26</f>
        <v>1</v>
      </c>
      <c r="J26" s="266">
        <f t="shared" si="14"/>
        <v>1</v>
      </c>
      <c r="K26" s="304">
        <f t="shared" si="2"/>
        <v>0.59657590963106233</v>
      </c>
      <c r="L26" s="224">
        <f t="shared" si="3"/>
        <v>2481.7152191427663</v>
      </c>
      <c r="M26" s="224">
        <f t="shared" si="4"/>
        <v>2456.8076997677617</v>
      </c>
      <c r="N26" s="236">
        <f t="shared" si="15"/>
        <v>24.90751937500454</v>
      </c>
      <c r="O26" s="22" t="str">
        <f t="shared" si="16"/>
        <v>T11G3</v>
      </c>
      <c r="P26" s="308">
        <f t="shared" si="5"/>
        <v>35</v>
      </c>
      <c r="Q26" s="22" t="str">
        <f t="shared" si="17"/>
        <v>T5G3</v>
      </c>
      <c r="R26" s="308">
        <f t="shared" si="6"/>
        <v>35</v>
      </c>
      <c r="S26" s="74"/>
      <c r="T26" s="75"/>
      <c r="U26" s="76"/>
      <c r="V26" s="74"/>
      <c r="W26" s="75"/>
      <c r="X26" s="76"/>
      <c r="Y26" s="74"/>
      <c r="Z26" s="75"/>
      <c r="AA26" s="76"/>
      <c r="AB26" s="74"/>
      <c r="AC26" s="75"/>
      <c r="AD26" s="76"/>
      <c r="AE26" s="74"/>
      <c r="AF26" s="75"/>
      <c r="AG26" s="76"/>
      <c r="AH26" s="74"/>
      <c r="AI26" s="75"/>
      <c r="AJ26" s="76"/>
      <c r="AK26" s="74"/>
      <c r="AL26" s="75"/>
      <c r="AM26" s="76"/>
      <c r="AN26" s="74"/>
      <c r="AO26" s="75"/>
      <c r="AP26" s="76"/>
      <c r="AQ26" s="77">
        <f t="shared" si="7"/>
        <v>0.52113297298809569</v>
      </c>
      <c r="AR26" s="77">
        <f t="shared" si="8"/>
        <v>0.18449553852601774</v>
      </c>
      <c r="AS26" s="78">
        <f t="shared" si="18"/>
        <v>0.67327486892415589</v>
      </c>
      <c r="AT26" s="77">
        <f t="shared" si="9"/>
        <v>0.14222959254982637</v>
      </c>
      <c r="AU26" s="79"/>
      <c r="AV26" s="139"/>
      <c r="AW26" s="80"/>
      <c r="AX26" s="80"/>
      <c r="AY26" s="80"/>
      <c r="AZ26" s="81"/>
      <c r="BA26" s="82"/>
      <c r="BB26" s="81"/>
      <c r="BC26" s="82"/>
      <c r="BD26" s="81"/>
      <c r="BE26" s="82"/>
      <c r="BF26" s="77"/>
      <c r="BG26" s="77"/>
      <c r="BH26" s="77"/>
      <c r="BI26" s="83">
        <f t="shared" si="19"/>
        <v>1</v>
      </c>
      <c r="BJ26" s="83">
        <f t="shared" si="20"/>
        <v>0</v>
      </c>
      <c r="BK26" s="83">
        <f t="shared" si="21"/>
        <v>0</v>
      </c>
      <c r="BL26" s="84"/>
      <c r="BM26" s="84"/>
      <c r="BN26" s="85"/>
      <c r="BO26" s="84"/>
      <c r="BP26" s="84"/>
      <c r="BQ26" s="84"/>
      <c r="BR26" s="84"/>
      <c r="BS26" s="84"/>
      <c r="BT26" s="84"/>
      <c r="BU26" s="86"/>
      <c r="BV26" s="86"/>
      <c r="BW26" s="86"/>
      <c r="BX26" s="86"/>
      <c r="BY26" s="86"/>
      <c r="BZ26" s="86"/>
      <c r="CA26" s="83"/>
      <c r="CB26" s="83"/>
      <c r="CC26" s="14"/>
      <c r="CD26" s="72"/>
      <c r="CE26" s="87"/>
      <c r="CF26" s="88"/>
      <c r="CG26" s="88"/>
      <c r="CH26" s="87">
        <f t="shared" si="10"/>
        <v>0.67327486892415589</v>
      </c>
      <c r="CI26" s="89"/>
      <c r="CJ26" s="89"/>
      <c r="CK26" s="267"/>
      <c r="CL26" s="90"/>
      <c r="CM26" s="267"/>
      <c r="CN26" s="90"/>
      <c r="CO26" s="267"/>
      <c r="CP26" s="90"/>
      <c r="CQ26" s="267"/>
      <c r="CR26" s="90"/>
      <c r="CS26" s="267"/>
      <c r="CT26" s="90"/>
      <c r="CU26" s="267"/>
      <c r="CV26" s="90"/>
      <c r="CW26" s="267"/>
      <c r="CX26" s="90"/>
      <c r="CY26" s="267"/>
      <c r="CZ26" s="90"/>
      <c r="DA26" s="91">
        <f>DataEntry!B26</f>
        <v>44108</v>
      </c>
      <c r="DB26" s="83"/>
      <c r="DC26" s="83"/>
      <c r="DD26" s="145">
        <f t="shared" si="22"/>
        <v>11</v>
      </c>
      <c r="DE26" s="145" t="str">
        <f t="shared" si="23"/>
        <v/>
      </c>
      <c r="DF26" s="145" t="str">
        <f t="shared" si="24"/>
        <v/>
      </c>
      <c r="DG26" s="145" t="str">
        <f t="shared" si="25"/>
        <v/>
      </c>
      <c r="DH26" s="145" t="str">
        <f t="shared" si="26"/>
        <v/>
      </c>
      <c r="DI26" s="145">
        <f t="shared" si="27"/>
        <v>5</v>
      </c>
      <c r="DJ26" s="83"/>
      <c r="DK26" s="83"/>
      <c r="DL26" s="84"/>
      <c r="DM26" s="14"/>
      <c r="DN26" s="87">
        <f t="shared" si="11"/>
        <v>0.67372147147147143</v>
      </c>
      <c r="DO26" s="87">
        <f>(DFactor*Rounds*Number/2+SUM(BV$3:BV14))/(Rounds*Number/2+COUNT(BV$3:BV14))</f>
        <v>0.29599999999999999</v>
      </c>
      <c r="DP26" s="87">
        <f t="shared" si="13"/>
        <v>0.31944444444444442</v>
      </c>
    </row>
    <row r="27" spans="1:120" x14ac:dyDescent="0.25">
      <c r="A27" s="69">
        <v>25</v>
      </c>
      <c r="B27" s="70">
        <f>DataEntry!C27</f>
        <v>18</v>
      </c>
      <c r="C27" s="71">
        <f>COUNTIF(D$2:D27,D27)+COUNTIF(G$2:G27,D27)</f>
        <v>3</v>
      </c>
      <c r="D27" s="72" t="str">
        <f t="shared" si="0"/>
        <v>Wurzburger Kickers</v>
      </c>
      <c r="E27" s="70">
        <f>DataEntry!E27</f>
        <v>6</v>
      </c>
      <c r="F27" s="71">
        <f>COUNTIF(D$2:D27,G27)+COUNTIF(G$2:G27,G27)</f>
        <v>3</v>
      </c>
      <c r="G27" s="72" t="str">
        <f t="shared" si="1"/>
        <v>Greuther Furth</v>
      </c>
      <c r="H27" s="73">
        <f>DataEntry!G27</f>
        <v>2</v>
      </c>
      <c r="I27" s="73">
        <f>DataEntry!H27</f>
        <v>2</v>
      </c>
      <c r="J27" s="266">
        <f t="shared" si="14"/>
        <v>2</v>
      </c>
      <c r="K27" s="304">
        <f t="shared" si="2"/>
        <v>0.72217999689552581</v>
      </c>
      <c r="L27" s="224">
        <f t="shared" si="3"/>
        <v>2454.6074035006413</v>
      </c>
      <c r="M27" s="224">
        <f t="shared" si="4"/>
        <v>2405.627686671794</v>
      </c>
      <c r="N27" s="236">
        <f t="shared" si="15"/>
        <v>48.979716828847359</v>
      </c>
      <c r="O27" s="22" t="str">
        <f t="shared" si="16"/>
        <v>T18G3</v>
      </c>
      <c r="P27" s="308">
        <f t="shared" si="5"/>
        <v>35</v>
      </c>
      <c r="Q27" s="22" t="str">
        <f t="shared" si="17"/>
        <v>T6G3</v>
      </c>
      <c r="R27" s="308">
        <f t="shared" si="6"/>
        <v>35</v>
      </c>
      <c r="S27" s="74"/>
      <c r="T27" s="75"/>
      <c r="U27" s="76"/>
      <c r="V27" s="74"/>
      <c r="W27" s="75"/>
      <c r="X27" s="76"/>
      <c r="Y27" s="74"/>
      <c r="Z27" s="75"/>
      <c r="AA27" s="76"/>
      <c r="AB27" s="74"/>
      <c r="AC27" s="75"/>
      <c r="AD27" s="76"/>
      <c r="AE27" s="74"/>
      <c r="AF27" s="75"/>
      <c r="AG27" s="76"/>
      <c r="AH27" s="74"/>
      <c r="AI27" s="75"/>
      <c r="AJ27" s="76"/>
      <c r="AK27" s="74"/>
      <c r="AL27" s="75"/>
      <c r="AM27" s="76"/>
      <c r="AN27" s="74"/>
      <c r="AO27" s="75"/>
      <c r="AP27" s="76"/>
      <c r="AQ27" s="77">
        <f t="shared" si="7"/>
        <v>0.54301750988412234</v>
      </c>
      <c r="AR27" s="77">
        <f t="shared" si="8"/>
        <v>0.23776649458880084</v>
      </c>
      <c r="AS27" s="78">
        <f t="shared" si="18"/>
        <v>0.61050203059064301</v>
      </c>
      <c r="AT27" s="77">
        <f t="shared" si="9"/>
        <v>0.15173147482055616</v>
      </c>
      <c r="AU27" s="79"/>
      <c r="AV27" s="139"/>
      <c r="AW27" s="80"/>
      <c r="AX27" s="80"/>
      <c r="AY27" s="80"/>
      <c r="AZ27" s="81"/>
      <c r="BA27" s="82"/>
      <c r="BB27" s="81"/>
      <c r="BC27" s="82"/>
      <c r="BD27" s="81"/>
      <c r="BE27" s="82"/>
      <c r="BF27" s="77"/>
      <c r="BG27" s="77"/>
      <c r="BH27" s="77"/>
      <c r="BI27" s="83">
        <f t="shared" si="19"/>
        <v>0</v>
      </c>
      <c r="BJ27" s="83">
        <f t="shared" si="20"/>
        <v>1</v>
      </c>
      <c r="BK27" s="83">
        <f t="shared" si="21"/>
        <v>0</v>
      </c>
      <c r="BL27" s="84"/>
      <c r="BM27" s="84"/>
      <c r="BN27" s="85"/>
      <c r="BO27" s="84"/>
      <c r="BP27" s="84"/>
      <c r="BQ27" s="84"/>
      <c r="BR27" s="84"/>
      <c r="BS27" s="84"/>
      <c r="BT27" s="84"/>
      <c r="BU27" s="86"/>
      <c r="BV27" s="86"/>
      <c r="BW27" s="86"/>
      <c r="BX27" s="86"/>
      <c r="BY27" s="86"/>
      <c r="BZ27" s="86"/>
      <c r="CA27" s="83"/>
      <c r="CB27" s="83"/>
      <c r="CC27" s="14"/>
      <c r="CD27" s="72"/>
      <c r="CE27" s="87"/>
      <c r="CF27" s="88"/>
      <c r="CG27" s="88"/>
      <c r="CH27" s="87">
        <f t="shared" si="10"/>
        <v>0.61050203059064301</v>
      </c>
      <c r="CI27" s="89"/>
      <c r="CJ27" s="89"/>
      <c r="CK27" s="267"/>
      <c r="CL27" s="90"/>
      <c r="CM27" s="267"/>
      <c r="CN27" s="90"/>
      <c r="CO27" s="267"/>
      <c r="CP27" s="90"/>
      <c r="CQ27" s="267"/>
      <c r="CR27" s="90"/>
      <c r="CS27" s="267"/>
      <c r="CT27" s="90"/>
      <c r="CU27" s="267"/>
      <c r="CV27" s="90"/>
      <c r="CW27" s="267"/>
      <c r="CX27" s="90"/>
      <c r="CY27" s="267"/>
      <c r="CZ27" s="90"/>
      <c r="DA27" s="91">
        <f>DataEntry!B27</f>
        <v>44108</v>
      </c>
      <c r="DB27" s="83"/>
      <c r="DC27" s="83"/>
      <c r="DD27" s="145" t="str">
        <f t="shared" si="22"/>
        <v/>
      </c>
      <c r="DE27" s="145">
        <f t="shared" si="23"/>
        <v>18</v>
      </c>
      <c r="DF27" s="145" t="str">
        <f t="shared" si="24"/>
        <v/>
      </c>
      <c r="DG27" s="145" t="str">
        <f t="shared" si="25"/>
        <v/>
      </c>
      <c r="DH27" s="145">
        <f t="shared" si="26"/>
        <v>6</v>
      </c>
      <c r="DI27" s="145" t="str">
        <f t="shared" si="27"/>
        <v/>
      </c>
      <c r="DJ27" s="83"/>
      <c r="DK27" s="83"/>
      <c r="DL27" s="84"/>
      <c r="DM27" s="14"/>
      <c r="DN27" s="87">
        <f t="shared" si="11"/>
        <v>0.61235253674727352</v>
      </c>
      <c r="DO27" s="87">
        <f>(DFactor*Rounds*Number/2+SUM(BV$3:BV15))/(Rounds*Number/2+COUNT(BV$3:BV15))</f>
        <v>0.29599999999999999</v>
      </c>
      <c r="DP27" s="87">
        <f t="shared" si="13"/>
        <v>0.26754385964912281</v>
      </c>
    </row>
    <row r="28" spans="1:120" x14ac:dyDescent="0.25">
      <c r="A28" s="69">
        <v>26</v>
      </c>
      <c r="B28" s="70">
        <f>DataEntry!C28</f>
        <v>12</v>
      </c>
      <c r="C28" s="71">
        <f>COUNTIF(D$2:D28,D28)+COUNTIF(G$2:G28,D28)</f>
        <v>3</v>
      </c>
      <c r="D28" s="72" t="str">
        <f t="shared" si="0"/>
        <v>Nurnberg</v>
      </c>
      <c r="E28" s="70">
        <f>DataEntry!E28</f>
        <v>4</v>
      </c>
      <c r="F28" s="71">
        <f>COUNTIF(D$2:D28,G28)+COUNTIF(G$2:G28,G28)</f>
        <v>3</v>
      </c>
      <c r="G28" s="72" t="str">
        <f t="shared" si="1"/>
        <v>Darmstadt 98</v>
      </c>
      <c r="H28" s="73">
        <f>DataEntry!G28</f>
        <v>2</v>
      </c>
      <c r="I28" s="73">
        <f>DataEntry!H28</f>
        <v>3</v>
      </c>
      <c r="J28" s="266">
        <f t="shared" si="14"/>
        <v>3</v>
      </c>
      <c r="K28" s="304">
        <f t="shared" si="2"/>
        <v>0.84661062794826858</v>
      </c>
      <c r="L28" s="224">
        <f t="shared" si="3"/>
        <v>2467.5599498137203</v>
      </c>
      <c r="M28" s="224">
        <f t="shared" si="4"/>
        <v>2420.9327082845866</v>
      </c>
      <c r="N28" s="236">
        <f t="shared" si="15"/>
        <v>46.627241529133698</v>
      </c>
      <c r="O28" s="22" t="str">
        <f t="shared" si="16"/>
        <v>T12G3</v>
      </c>
      <c r="P28" s="308">
        <f t="shared" si="5"/>
        <v>35</v>
      </c>
      <c r="Q28" s="22" t="str">
        <f t="shared" si="17"/>
        <v>T4G3</v>
      </c>
      <c r="R28" s="308">
        <f t="shared" si="6"/>
        <v>35</v>
      </c>
      <c r="S28" s="74"/>
      <c r="T28" s="75"/>
      <c r="U28" s="76"/>
      <c r="V28" s="74"/>
      <c r="W28" s="75"/>
      <c r="X28" s="76"/>
      <c r="Y28" s="74"/>
      <c r="Z28" s="75"/>
      <c r="AA28" s="76"/>
      <c r="AB28" s="74"/>
      <c r="AC28" s="75"/>
      <c r="AD28" s="76"/>
      <c r="AE28" s="74"/>
      <c r="AF28" s="75"/>
      <c r="AG28" s="76"/>
      <c r="AH28" s="74"/>
      <c r="AI28" s="75"/>
      <c r="AJ28" s="76"/>
      <c r="AK28" s="74"/>
      <c r="AL28" s="75"/>
      <c r="AM28" s="76"/>
      <c r="AN28" s="74"/>
      <c r="AO28" s="75"/>
      <c r="AP28" s="76"/>
      <c r="AQ28" s="77">
        <f t="shared" si="7"/>
        <v>0.54116812673822623</v>
      </c>
      <c r="AR28" s="77">
        <f t="shared" si="8"/>
        <v>0.16409811665037621</v>
      </c>
      <c r="AS28" s="78">
        <f t="shared" si="18"/>
        <v>0.75414002017570003</v>
      </c>
      <c r="AT28" s="77">
        <f t="shared" si="9"/>
        <v>8.1761863173923754E-2</v>
      </c>
      <c r="AU28" s="79"/>
      <c r="AV28" s="139"/>
      <c r="AW28" s="80"/>
      <c r="AX28" s="80"/>
      <c r="AY28" s="80"/>
      <c r="AZ28" s="81"/>
      <c r="BA28" s="82"/>
      <c r="BB28" s="81"/>
      <c r="BC28" s="82"/>
      <c r="BD28" s="81"/>
      <c r="BE28" s="82"/>
      <c r="BF28" s="77"/>
      <c r="BG28" s="77"/>
      <c r="BH28" s="77"/>
      <c r="BI28" s="83">
        <f t="shared" si="19"/>
        <v>0</v>
      </c>
      <c r="BJ28" s="83">
        <f t="shared" si="20"/>
        <v>0</v>
      </c>
      <c r="BK28" s="83">
        <f t="shared" si="21"/>
        <v>1</v>
      </c>
      <c r="BL28" s="84"/>
      <c r="BM28" s="84"/>
      <c r="BN28" s="85"/>
      <c r="BO28" s="84"/>
      <c r="BP28" s="84"/>
      <c r="BQ28" s="84"/>
      <c r="BR28" s="84"/>
      <c r="BS28" s="84"/>
      <c r="BT28" s="84"/>
      <c r="BU28" s="86"/>
      <c r="BV28" s="86"/>
      <c r="BW28" s="86"/>
      <c r="BX28" s="86"/>
      <c r="BY28" s="86"/>
      <c r="BZ28" s="86"/>
      <c r="CA28" s="83"/>
      <c r="CB28" s="83"/>
      <c r="CC28" s="14"/>
      <c r="CD28" s="72"/>
      <c r="CE28" s="87"/>
      <c r="CF28" s="88"/>
      <c r="CG28" s="88"/>
      <c r="CH28" s="87">
        <f t="shared" si="10"/>
        <v>0.75414002017570003</v>
      </c>
      <c r="CI28" s="89"/>
      <c r="CJ28" s="89"/>
      <c r="CK28" s="267"/>
      <c r="CL28" s="90"/>
      <c r="CM28" s="267"/>
      <c r="CN28" s="90"/>
      <c r="CO28" s="267"/>
      <c r="CP28" s="90"/>
      <c r="CQ28" s="267"/>
      <c r="CR28" s="90"/>
      <c r="CS28" s="267"/>
      <c r="CT28" s="90"/>
      <c r="CU28" s="267"/>
      <c r="CV28" s="90"/>
      <c r="CW28" s="267"/>
      <c r="CX28" s="90"/>
      <c r="CY28" s="267"/>
      <c r="CZ28" s="90"/>
      <c r="DA28" s="91">
        <f>DataEntry!B28</f>
        <v>44109</v>
      </c>
      <c r="DB28" s="83"/>
      <c r="DC28" s="83"/>
      <c r="DD28" s="145" t="str">
        <f t="shared" si="22"/>
        <v/>
      </c>
      <c r="DE28" s="145" t="str">
        <f t="shared" si="23"/>
        <v/>
      </c>
      <c r="DF28" s="145">
        <f t="shared" si="24"/>
        <v>12</v>
      </c>
      <c r="DG28" s="145">
        <f t="shared" si="25"/>
        <v>4</v>
      </c>
      <c r="DH28" s="145" t="str">
        <f t="shared" si="26"/>
        <v/>
      </c>
      <c r="DI28" s="145" t="str">
        <f t="shared" si="27"/>
        <v/>
      </c>
      <c r="DJ28" s="83"/>
      <c r="DK28" s="83"/>
      <c r="DL28" s="84"/>
      <c r="DM28" s="14"/>
      <c r="DN28" s="87">
        <f t="shared" si="11"/>
        <v>0.75583483483483471</v>
      </c>
      <c r="DO28" s="87">
        <f>(DFactor*Rounds*Number/2+SUM(BV$3:BV16))/(Rounds*Number/2+COUNT(BV$3:BV16))</f>
        <v>0.29599999999999999</v>
      </c>
      <c r="DP28" s="87">
        <f t="shared" si="13"/>
        <v>0.3888888888888889</v>
      </c>
    </row>
    <row r="29" spans="1:120" x14ac:dyDescent="0.25">
      <c r="A29" s="69">
        <v>27</v>
      </c>
      <c r="B29" s="70">
        <f>DataEntry!C29</f>
        <v>3</v>
      </c>
      <c r="C29" s="71">
        <f>COUNTIF(D$2:D29,D29)+COUNTIF(G$2:G29,D29)</f>
        <v>4</v>
      </c>
      <c r="D29" s="72" t="str">
        <f t="shared" si="0"/>
        <v>Eintracht Braunschweig</v>
      </c>
      <c r="E29" s="70">
        <f>DataEntry!E29</f>
        <v>2</v>
      </c>
      <c r="F29" s="71">
        <f>COUNTIF(D$2:D29,G29)+COUNTIF(G$2:G29,G29)</f>
        <v>4</v>
      </c>
      <c r="G29" s="72" t="str">
        <f t="shared" si="1"/>
        <v>Bochum</v>
      </c>
      <c r="H29" s="73">
        <f>DataEntry!G29</f>
        <v>2</v>
      </c>
      <c r="I29" s="73">
        <f>DataEntry!H29</f>
        <v>1</v>
      </c>
      <c r="J29" s="266">
        <f t="shared" si="14"/>
        <v>1</v>
      </c>
      <c r="K29" s="304">
        <f t="shared" si="2"/>
        <v>0.34275533481914144</v>
      </c>
      <c r="L29" s="224">
        <f t="shared" si="3"/>
        <v>2459.9826727453151</v>
      </c>
      <c r="M29" s="224">
        <f t="shared" si="4"/>
        <v>2409.1291048061457</v>
      </c>
      <c r="N29" s="236">
        <f t="shared" si="15"/>
        <v>50.853567939169352</v>
      </c>
      <c r="O29" s="22" t="str">
        <f t="shared" si="16"/>
        <v>T3G4</v>
      </c>
      <c r="P29" s="308">
        <f t="shared" si="5"/>
        <v>35</v>
      </c>
      <c r="Q29" s="22" t="str">
        <f t="shared" si="17"/>
        <v>T2G4</v>
      </c>
      <c r="R29" s="308">
        <f t="shared" si="6"/>
        <v>35</v>
      </c>
      <c r="S29" s="74"/>
      <c r="T29" s="75"/>
      <c r="U29" s="76"/>
      <c r="V29" s="74"/>
      <c r="W29" s="75"/>
      <c r="X29" s="76"/>
      <c r="Y29" s="74"/>
      <c r="Z29" s="75"/>
      <c r="AA29" s="76"/>
      <c r="AB29" s="74"/>
      <c r="AC29" s="75"/>
      <c r="AD29" s="76"/>
      <c r="AE29" s="74"/>
      <c r="AF29" s="75"/>
      <c r="AG29" s="76"/>
      <c r="AH29" s="74"/>
      <c r="AI29" s="75"/>
      <c r="AJ29" s="76"/>
      <c r="AK29" s="74"/>
      <c r="AL29" s="75"/>
      <c r="AM29" s="76"/>
      <c r="AN29" s="74"/>
      <c r="AO29" s="75"/>
      <c r="AP29" s="76"/>
      <c r="AQ29" s="77">
        <f t="shared" si="7"/>
        <v>0.54487124884193239</v>
      </c>
      <c r="AR29" s="77">
        <f t="shared" si="8"/>
        <v>0.19856325032221378</v>
      </c>
      <c r="AS29" s="78">
        <f t="shared" si="18"/>
        <v>0.69261599703943721</v>
      </c>
      <c r="AT29" s="77">
        <f t="shared" si="9"/>
        <v>0.10882075263834901</v>
      </c>
      <c r="AU29" s="79"/>
      <c r="AV29" s="139"/>
      <c r="AW29" s="80"/>
      <c r="AX29" s="80"/>
      <c r="AY29" s="80"/>
      <c r="AZ29" s="81"/>
      <c r="BA29" s="82"/>
      <c r="BB29" s="81"/>
      <c r="BC29" s="82"/>
      <c r="BD29" s="81"/>
      <c r="BE29" s="82"/>
      <c r="BF29" s="77"/>
      <c r="BG29" s="77"/>
      <c r="BH29" s="77"/>
      <c r="BI29" s="83">
        <f t="shared" si="19"/>
        <v>1</v>
      </c>
      <c r="BJ29" s="83">
        <f t="shared" si="20"/>
        <v>0</v>
      </c>
      <c r="BK29" s="83">
        <f t="shared" si="21"/>
        <v>0</v>
      </c>
      <c r="BL29" s="84"/>
      <c r="BM29" s="84"/>
      <c r="BN29" s="85"/>
      <c r="BO29" s="84"/>
      <c r="BP29" s="84"/>
      <c r="BQ29" s="84"/>
      <c r="BR29" s="84"/>
      <c r="BS29" s="84"/>
      <c r="BT29" s="84"/>
      <c r="BU29" s="86"/>
      <c r="BV29" s="86"/>
      <c r="BW29" s="86"/>
      <c r="BX29" s="86"/>
      <c r="BY29" s="86"/>
      <c r="BZ29" s="86"/>
      <c r="CA29" s="83"/>
      <c r="CB29" s="83"/>
      <c r="CC29" s="14"/>
      <c r="CD29" s="72"/>
      <c r="CE29" s="87"/>
      <c r="CF29" s="88"/>
      <c r="CG29" s="88"/>
      <c r="CH29" s="87">
        <f t="shared" si="10"/>
        <v>0.69261599703943721</v>
      </c>
      <c r="CI29" s="89"/>
      <c r="CJ29" s="89"/>
      <c r="CK29" s="267"/>
      <c r="CL29" s="90"/>
      <c r="CM29" s="267"/>
      <c r="CN29" s="90"/>
      <c r="CO29" s="267"/>
      <c r="CP29" s="90"/>
      <c r="CQ29" s="267"/>
      <c r="CR29" s="90"/>
      <c r="CS29" s="267"/>
      <c r="CT29" s="90"/>
      <c r="CU29" s="267"/>
      <c r="CV29" s="90"/>
      <c r="CW29" s="267"/>
      <c r="CX29" s="90"/>
      <c r="CY29" s="267"/>
      <c r="CZ29" s="90"/>
      <c r="DA29" s="91">
        <f>DataEntry!B29</f>
        <v>44121</v>
      </c>
      <c r="DB29" s="83"/>
      <c r="DC29" s="83"/>
      <c r="DD29" s="145">
        <f t="shared" si="22"/>
        <v>3</v>
      </c>
      <c r="DE29" s="145" t="str">
        <f t="shared" si="23"/>
        <v/>
      </c>
      <c r="DF29" s="145" t="str">
        <f t="shared" si="24"/>
        <v/>
      </c>
      <c r="DG29" s="145" t="str">
        <f t="shared" si="25"/>
        <v/>
      </c>
      <c r="DH29" s="145" t="str">
        <f t="shared" si="26"/>
        <v/>
      </c>
      <c r="DI29" s="145">
        <f t="shared" si="27"/>
        <v>2</v>
      </c>
      <c r="DJ29" s="83"/>
      <c r="DK29" s="83"/>
      <c r="DL29" s="84"/>
      <c r="DM29" s="14"/>
      <c r="DN29" s="87">
        <f t="shared" si="11"/>
        <v>0.69462942601207178</v>
      </c>
      <c r="DO29" s="87">
        <f>(DFactor*Rounds*Number/2+SUM(BV$3:BV17))/(Rounds*Number/2+COUNT(BV$3:BV17))</f>
        <v>0.29599999999999999</v>
      </c>
      <c r="DP29" s="87">
        <f t="shared" si="13"/>
        <v>0.33712660028449498</v>
      </c>
    </row>
    <row r="30" spans="1:120" x14ac:dyDescent="0.25">
      <c r="A30" s="69">
        <v>28</v>
      </c>
      <c r="B30" s="70">
        <f>DataEntry!C30</f>
        <v>6</v>
      </c>
      <c r="C30" s="71">
        <f>COUNTIF(D$2:D30,D30)+COUNTIF(G$2:G30,D30)</f>
        <v>4</v>
      </c>
      <c r="D30" s="72" t="str">
        <f t="shared" si="0"/>
        <v>Greuther Furth</v>
      </c>
      <c r="E30" s="70">
        <f>DataEntry!E30</f>
        <v>7</v>
      </c>
      <c r="F30" s="71">
        <f>COUNTIF(D$2:D30,G30)+COUNTIF(G$2:G30,G30)</f>
        <v>3</v>
      </c>
      <c r="G30" s="72" t="str">
        <f t="shared" si="1"/>
        <v>Hamburger</v>
      </c>
      <c r="H30" s="73">
        <f>DataEntry!G30</f>
        <v>0</v>
      </c>
      <c r="I30" s="73">
        <f>DataEntry!H30</f>
        <v>1</v>
      </c>
      <c r="J30" s="266">
        <f t="shared" si="14"/>
        <v>3</v>
      </c>
      <c r="K30" s="304">
        <f t="shared" si="2"/>
        <v>0.84794982235286565</v>
      </c>
      <c r="L30" s="224">
        <f t="shared" si="3"/>
        <v>2407.1731387890741</v>
      </c>
      <c r="M30" s="224">
        <f t="shared" si="4"/>
        <v>2498.7746017360864</v>
      </c>
      <c r="N30" s="236">
        <f t="shared" si="15"/>
        <v>-91.601462947012351</v>
      </c>
      <c r="O30" s="22" t="str">
        <f t="shared" si="16"/>
        <v>T6G4</v>
      </c>
      <c r="P30" s="308">
        <f t="shared" si="5"/>
        <v>35</v>
      </c>
      <c r="Q30" s="22" t="str">
        <f t="shared" si="17"/>
        <v>T7G3</v>
      </c>
      <c r="R30" s="308">
        <f t="shared" si="6"/>
        <v>35</v>
      </c>
      <c r="S30" s="74"/>
      <c r="T30" s="75"/>
      <c r="U30" s="76"/>
      <c r="V30" s="74"/>
      <c r="W30" s="75"/>
      <c r="X30" s="76"/>
      <c r="Y30" s="74"/>
      <c r="Z30" s="75"/>
      <c r="AA30" s="76"/>
      <c r="AB30" s="74"/>
      <c r="AC30" s="75"/>
      <c r="AD30" s="76"/>
      <c r="AE30" s="74"/>
      <c r="AF30" s="75"/>
      <c r="AG30" s="76"/>
      <c r="AH30" s="74"/>
      <c r="AI30" s="75"/>
      <c r="AJ30" s="76"/>
      <c r="AK30" s="74"/>
      <c r="AL30" s="75"/>
      <c r="AM30" s="76"/>
      <c r="AN30" s="74"/>
      <c r="AO30" s="75"/>
      <c r="AP30" s="76"/>
      <c r="AQ30" s="77">
        <f t="shared" si="7"/>
        <v>0.41628610783758024</v>
      </c>
      <c r="AR30" s="77">
        <f t="shared" si="8"/>
        <v>6.1219956507774675E-2</v>
      </c>
      <c r="AS30" s="78">
        <f t="shared" si="18"/>
        <v>0.71013230265961114</v>
      </c>
      <c r="AT30" s="77">
        <f t="shared" si="9"/>
        <v>0.22864774083261419</v>
      </c>
      <c r="AU30" s="79"/>
      <c r="AV30" s="139"/>
      <c r="AW30" s="80"/>
      <c r="AX30" s="80"/>
      <c r="AY30" s="80"/>
      <c r="AZ30" s="81"/>
      <c r="BA30" s="82"/>
      <c r="BB30" s="81"/>
      <c r="BC30" s="82"/>
      <c r="BD30" s="81"/>
      <c r="BE30" s="82"/>
      <c r="BF30" s="77"/>
      <c r="BG30" s="77"/>
      <c r="BH30" s="77"/>
      <c r="BI30" s="83">
        <f t="shared" si="19"/>
        <v>0</v>
      </c>
      <c r="BJ30" s="83">
        <f t="shared" si="20"/>
        <v>0</v>
      </c>
      <c r="BK30" s="83">
        <f t="shared" si="21"/>
        <v>1</v>
      </c>
      <c r="BL30" s="84"/>
      <c r="BM30" s="84"/>
      <c r="BN30" s="85"/>
      <c r="BO30" s="84"/>
      <c r="BP30" s="84"/>
      <c r="BQ30" s="84"/>
      <c r="BR30" s="84"/>
      <c r="BS30" s="84"/>
      <c r="BT30" s="84"/>
      <c r="BU30" s="86"/>
      <c r="BV30" s="86"/>
      <c r="BW30" s="86"/>
      <c r="BX30" s="86"/>
      <c r="BY30" s="86"/>
      <c r="BZ30" s="86"/>
      <c r="CA30" s="83"/>
      <c r="CB30" s="83"/>
      <c r="CC30" s="14"/>
      <c r="CD30" s="72"/>
      <c r="CE30" s="87"/>
      <c r="CF30" s="88"/>
      <c r="CG30" s="88"/>
      <c r="CH30" s="87">
        <f t="shared" si="10"/>
        <v>0.71013230265961114</v>
      </c>
      <c r="CI30" s="89"/>
      <c r="CJ30" s="89"/>
      <c r="CK30" s="267"/>
      <c r="CL30" s="90"/>
      <c r="CM30" s="267"/>
      <c r="CN30" s="90"/>
      <c r="CO30" s="267"/>
      <c r="CP30" s="90"/>
      <c r="CQ30" s="267"/>
      <c r="CR30" s="90"/>
      <c r="CS30" s="267"/>
      <c r="CT30" s="90"/>
      <c r="CU30" s="267"/>
      <c r="CV30" s="90"/>
      <c r="CW30" s="267"/>
      <c r="CX30" s="90"/>
      <c r="CY30" s="267"/>
      <c r="CZ30" s="90"/>
      <c r="DA30" s="91">
        <f>DataEntry!B30</f>
        <v>44121</v>
      </c>
      <c r="DB30" s="83"/>
      <c r="DC30" s="83"/>
      <c r="DD30" s="145" t="str">
        <f t="shared" si="22"/>
        <v/>
      </c>
      <c r="DE30" s="145" t="str">
        <f t="shared" si="23"/>
        <v/>
      </c>
      <c r="DF30" s="145">
        <f t="shared" si="24"/>
        <v>6</v>
      </c>
      <c r="DG30" s="145">
        <f t="shared" si="25"/>
        <v>7</v>
      </c>
      <c r="DH30" s="145" t="str">
        <f t="shared" si="26"/>
        <v/>
      </c>
      <c r="DI30" s="145" t="str">
        <f t="shared" si="27"/>
        <v/>
      </c>
      <c r="DJ30" s="83"/>
      <c r="DK30" s="83"/>
      <c r="DL30" s="84"/>
      <c r="DM30" s="14"/>
      <c r="DN30" s="87">
        <f t="shared" si="11"/>
        <v>0.71714031840059234</v>
      </c>
      <c r="DO30" s="87">
        <f>(DFactor*Rounds*Number/2+SUM(BV$3:BV18))/(Rounds*Number/2+COUNT(BV$3:BV18))</f>
        <v>0.29599999999999999</v>
      </c>
      <c r="DP30" s="87">
        <f t="shared" si="13"/>
        <v>0.35616438356164382</v>
      </c>
    </row>
    <row r="31" spans="1:120" x14ac:dyDescent="0.25">
      <c r="A31" s="69">
        <v>29</v>
      </c>
      <c r="B31" s="70">
        <f>DataEntry!C31</f>
        <v>10</v>
      </c>
      <c r="C31" s="71">
        <f>COUNTIF(D$2:D31,D31)+COUNTIF(G$2:G31,D31)</f>
        <v>4</v>
      </c>
      <c r="D31" s="72" t="str">
        <f t="shared" si="0"/>
        <v>Karlsruher</v>
      </c>
      <c r="E31" s="70">
        <f>DataEntry!E31</f>
        <v>16</v>
      </c>
      <c r="F31" s="71">
        <f>COUNTIF(D$2:D31,G31)+COUNTIF(G$2:G31,G31)</f>
        <v>4</v>
      </c>
      <c r="G31" s="72" t="str">
        <f t="shared" si="1"/>
        <v>Sandhausen</v>
      </c>
      <c r="H31" s="73">
        <f>DataEntry!G31</f>
        <v>3</v>
      </c>
      <c r="I31" s="73">
        <f>DataEntry!H31</f>
        <v>0</v>
      </c>
      <c r="J31" s="266">
        <f t="shared" si="14"/>
        <v>1</v>
      </c>
      <c r="K31" s="304">
        <f t="shared" si="2"/>
        <v>0.73293086385882411</v>
      </c>
      <c r="L31" s="224">
        <f t="shared" si="3"/>
        <v>2448.2706633448079</v>
      </c>
      <c r="M31" s="224">
        <f t="shared" si="4"/>
        <v>2407.5808872330549</v>
      </c>
      <c r="N31" s="236">
        <f t="shared" si="15"/>
        <v>40.689776111752963</v>
      </c>
      <c r="O31" s="22" t="str">
        <f t="shared" si="16"/>
        <v>T10G4</v>
      </c>
      <c r="P31" s="308">
        <f t="shared" si="5"/>
        <v>35</v>
      </c>
      <c r="Q31" s="22" t="str">
        <f t="shared" si="17"/>
        <v>T16G4</v>
      </c>
      <c r="R31" s="308">
        <f t="shared" si="6"/>
        <v>35</v>
      </c>
      <c r="S31" s="74"/>
      <c r="T31" s="75"/>
      <c r="U31" s="76"/>
      <c r="V31" s="74"/>
      <c r="W31" s="75"/>
      <c r="X31" s="76"/>
      <c r="Y31" s="74"/>
      <c r="Z31" s="75"/>
      <c r="AA31" s="76"/>
      <c r="AB31" s="74"/>
      <c r="AC31" s="75"/>
      <c r="AD31" s="76"/>
      <c r="AE31" s="74"/>
      <c r="AF31" s="75"/>
      <c r="AG31" s="76"/>
      <c r="AH31" s="74"/>
      <c r="AI31" s="75"/>
      <c r="AJ31" s="76"/>
      <c r="AK31" s="74"/>
      <c r="AL31" s="75"/>
      <c r="AM31" s="76"/>
      <c r="AN31" s="74"/>
      <c r="AO31" s="75"/>
      <c r="AP31" s="76"/>
      <c r="AQ31" s="77">
        <f t="shared" si="7"/>
        <v>0.53564683165693106</v>
      </c>
      <c r="AR31" s="77">
        <f t="shared" si="8"/>
        <v>0.1805575634521196</v>
      </c>
      <c r="AS31" s="78">
        <f t="shared" si="18"/>
        <v>0.71017853640962292</v>
      </c>
      <c r="AT31" s="77">
        <f t="shared" si="9"/>
        <v>0.10926390013825749</v>
      </c>
      <c r="AU31" s="79"/>
      <c r="AV31" s="139"/>
      <c r="AW31" s="80"/>
      <c r="AX31" s="80"/>
      <c r="AY31" s="80"/>
      <c r="AZ31" s="81"/>
      <c r="BA31" s="82"/>
      <c r="BB31" s="81"/>
      <c r="BC31" s="82"/>
      <c r="BD31" s="81"/>
      <c r="BE31" s="82"/>
      <c r="BF31" s="77"/>
      <c r="BG31" s="77"/>
      <c r="BH31" s="77"/>
      <c r="BI31" s="83">
        <f t="shared" si="19"/>
        <v>1</v>
      </c>
      <c r="BJ31" s="83">
        <f t="shared" si="20"/>
        <v>0</v>
      </c>
      <c r="BK31" s="83">
        <f t="shared" si="21"/>
        <v>0</v>
      </c>
      <c r="BL31" s="84"/>
      <c r="BM31" s="84"/>
      <c r="BN31" s="85"/>
      <c r="BO31" s="84"/>
      <c r="BP31" s="84"/>
      <c r="BQ31" s="84"/>
      <c r="BR31" s="84"/>
      <c r="BS31" s="84"/>
      <c r="BT31" s="84"/>
      <c r="BU31" s="86"/>
      <c r="BV31" s="86"/>
      <c r="BW31" s="86"/>
      <c r="BX31" s="86"/>
      <c r="BY31" s="86"/>
      <c r="BZ31" s="86"/>
      <c r="CA31" s="83"/>
      <c r="CB31" s="83"/>
      <c r="CC31" s="14"/>
      <c r="CD31" s="72"/>
      <c r="CE31" s="87"/>
      <c r="CF31" s="88"/>
      <c r="CG31" s="88"/>
      <c r="CH31" s="87">
        <f t="shared" si="10"/>
        <v>0.71017853640962292</v>
      </c>
      <c r="CI31" s="89"/>
      <c r="CJ31" s="89"/>
      <c r="CK31" s="267"/>
      <c r="CL31" s="90"/>
      <c r="CM31" s="267"/>
      <c r="CN31" s="90"/>
      <c r="CO31" s="267"/>
      <c r="CP31" s="90"/>
      <c r="CQ31" s="267"/>
      <c r="CR31" s="90"/>
      <c r="CS31" s="267"/>
      <c r="CT31" s="90"/>
      <c r="CU31" s="267"/>
      <c r="CV31" s="90"/>
      <c r="CW31" s="267"/>
      <c r="CX31" s="90"/>
      <c r="CY31" s="267"/>
      <c r="CZ31" s="90"/>
      <c r="DA31" s="91">
        <f>DataEntry!B31</f>
        <v>44121</v>
      </c>
      <c r="DB31" s="83"/>
      <c r="DC31" s="83"/>
      <c r="DD31" s="145">
        <f t="shared" si="22"/>
        <v>10</v>
      </c>
      <c r="DE31" s="145" t="str">
        <f t="shared" si="23"/>
        <v/>
      </c>
      <c r="DF31" s="145" t="str">
        <f t="shared" si="24"/>
        <v/>
      </c>
      <c r="DG31" s="145" t="str">
        <f t="shared" si="25"/>
        <v/>
      </c>
      <c r="DH31" s="145" t="str">
        <f t="shared" si="26"/>
        <v/>
      </c>
      <c r="DI31" s="145">
        <f t="shared" si="27"/>
        <v>16</v>
      </c>
      <c r="DJ31" s="83"/>
      <c r="DK31" s="83"/>
      <c r="DL31" s="84"/>
      <c r="DM31" s="14"/>
      <c r="DN31" s="87">
        <f t="shared" si="11"/>
        <v>0.71144923301680052</v>
      </c>
      <c r="DO31" s="87">
        <f>(DFactor*Rounds*Number/2+SUM(BV$3:BV19))/(Rounds*Number/2+COUNT(BV$3:BV19))</f>
        <v>0.29599999999999999</v>
      </c>
      <c r="DP31" s="87">
        <f t="shared" si="13"/>
        <v>0.35135135135135137</v>
      </c>
    </row>
    <row r="32" spans="1:120" x14ac:dyDescent="0.25">
      <c r="A32" s="69">
        <v>30</v>
      </c>
      <c r="B32" s="70">
        <f>DataEntry!C32</f>
        <v>1</v>
      </c>
      <c r="C32" s="71">
        <f>COUNTIF(D$2:D32,D32)+COUNTIF(G$2:G32,D32)</f>
        <v>3</v>
      </c>
      <c r="D32" s="72" t="str">
        <f t="shared" si="0"/>
        <v>Erzgebirge Aue</v>
      </c>
      <c r="E32" s="70">
        <f>DataEntry!E32</f>
        <v>9</v>
      </c>
      <c r="F32" s="71">
        <f>COUNTIF(D$2:D32,G32)+COUNTIF(G$2:G32,G32)</f>
        <v>4</v>
      </c>
      <c r="G32" s="72" t="str">
        <f t="shared" si="1"/>
        <v>Heidenheim</v>
      </c>
      <c r="H32" s="73">
        <f>DataEntry!G32</f>
        <v>2</v>
      </c>
      <c r="I32" s="73">
        <f>DataEntry!H32</f>
        <v>1</v>
      </c>
      <c r="J32" s="266">
        <f t="shared" si="14"/>
        <v>1</v>
      </c>
      <c r="K32" s="304">
        <f t="shared" si="2"/>
        <v>0.65132288416416828</v>
      </c>
      <c r="L32" s="224">
        <f t="shared" si="3"/>
        <v>2482.4406745443162</v>
      </c>
      <c r="M32" s="224">
        <f t="shared" si="4"/>
        <v>2418.9326988059288</v>
      </c>
      <c r="N32" s="236">
        <f t="shared" si="15"/>
        <v>63.507975738387358</v>
      </c>
      <c r="O32" s="22" t="str">
        <f t="shared" si="16"/>
        <v>T1G3</v>
      </c>
      <c r="P32" s="308">
        <f t="shared" si="5"/>
        <v>35</v>
      </c>
      <c r="Q32" s="22" t="str">
        <f t="shared" si="17"/>
        <v>T9G4</v>
      </c>
      <c r="R32" s="308">
        <f t="shared" si="6"/>
        <v>35</v>
      </c>
      <c r="S32" s="74"/>
      <c r="T32" s="75"/>
      <c r="U32" s="76"/>
      <c r="V32" s="74"/>
      <c r="W32" s="75"/>
      <c r="X32" s="76"/>
      <c r="Y32" s="74"/>
      <c r="Z32" s="75"/>
      <c r="AA32" s="76"/>
      <c r="AB32" s="74"/>
      <c r="AC32" s="75"/>
      <c r="AD32" s="76"/>
      <c r="AE32" s="74"/>
      <c r="AF32" s="75"/>
      <c r="AG32" s="76"/>
      <c r="AH32" s="74"/>
      <c r="AI32" s="75"/>
      <c r="AJ32" s="76"/>
      <c r="AK32" s="74"/>
      <c r="AL32" s="75"/>
      <c r="AM32" s="76"/>
      <c r="AN32" s="74"/>
      <c r="AO32" s="75"/>
      <c r="AP32" s="76"/>
      <c r="AQ32" s="77">
        <f t="shared" si="7"/>
        <v>0.55702175604044601</v>
      </c>
      <c r="AR32" s="77">
        <f t="shared" si="8"/>
        <v>0.24867045083272477</v>
      </c>
      <c r="AS32" s="78">
        <f t="shared" si="18"/>
        <v>0.6167026104154425</v>
      </c>
      <c r="AT32" s="77">
        <f t="shared" si="9"/>
        <v>0.13462693875183274</v>
      </c>
      <c r="AU32" s="79"/>
      <c r="AV32" s="139"/>
      <c r="AW32" s="80"/>
      <c r="AX32" s="80"/>
      <c r="AY32" s="80"/>
      <c r="AZ32" s="81"/>
      <c r="BA32" s="82"/>
      <c r="BB32" s="81"/>
      <c r="BC32" s="82"/>
      <c r="BD32" s="81"/>
      <c r="BE32" s="82"/>
      <c r="BF32" s="77"/>
      <c r="BG32" s="77"/>
      <c r="BH32" s="77"/>
      <c r="BI32" s="83">
        <f t="shared" si="19"/>
        <v>1</v>
      </c>
      <c r="BJ32" s="83">
        <f t="shared" si="20"/>
        <v>0</v>
      </c>
      <c r="BK32" s="83">
        <f t="shared" si="21"/>
        <v>0</v>
      </c>
      <c r="BL32" s="84"/>
      <c r="BM32" s="84"/>
      <c r="BN32" s="85"/>
      <c r="BO32" s="84"/>
      <c r="BP32" s="84"/>
      <c r="BQ32" s="84"/>
      <c r="BR32" s="84"/>
      <c r="BS32" s="84"/>
      <c r="BT32" s="84"/>
      <c r="BU32" s="86"/>
      <c r="BV32" s="86"/>
      <c r="BW32" s="86"/>
      <c r="BX32" s="86"/>
      <c r="BY32" s="86"/>
      <c r="BZ32" s="86"/>
      <c r="CA32" s="83"/>
      <c r="CB32" s="83"/>
      <c r="CC32" s="14"/>
      <c r="CD32" s="72"/>
      <c r="CE32" s="87"/>
      <c r="CF32" s="88"/>
      <c r="CG32" s="88"/>
      <c r="CH32" s="87">
        <f t="shared" si="10"/>
        <v>0.6167026104154425</v>
      </c>
      <c r="CI32" s="89"/>
      <c r="CJ32" s="89"/>
      <c r="CK32" s="267"/>
      <c r="CL32" s="90"/>
      <c r="CM32" s="267"/>
      <c r="CN32" s="90"/>
      <c r="CO32" s="267"/>
      <c r="CP32" s="90"/>
      <c r="CQ32" s="267"/>
      <c r="CR32" s="90"/>
      <c r="CS32" s="267"/>
      <c r="CT32" s="90"/>
      <c r="CU32" s="267"/>
      <c r="CV32" s="90"/>
      <c r="CW32" s="267"/>
      <c r="CX32" s="90"/>
      <c r="CY32" s="267"/>
      <c r="CZ32" s="90"/>
      <c r="DA32" s="91">
        <f>DataEntry!B32</f>
        <v>44122</v>
      </c>
      <c r="DB32" s="83"/>
      <c r="DC32" s="83"/>
      <c r="DD32" s="145">
        <f t="shared" si="22"/>
        <v>1</v>
      </c>
      <c r="DE32" s="145" t="str">
        <f t="shared" si="23"/>
        <v/>
      </c>
      <c r="DF32" s="145" t="str">
        <f t="shared" si="24"/>
        <v/>
      </c>
      <c r="DG32" s="145" t="str">
        <f t="shared" si="25"/>
        <v/>
      </c>
      <c r="DH32" s="145" t="str">
        <f t="shared" si="26"/>
        <v/>
      </c>
      <c r="DI32" s="145">
        <f t="shared" si="27"/>
        <v>9</v>
      </c>
      <c r="DJ32" s="83"/>
      <c r="DK32" s="83"/>
      <c r="DL32" s="84"/>
      <c r="DM32" s="14"/>
      <c r="DN32" s="87">
        <f t="shared" si="11"/>
        <v>0.61995409107737864</v>
      </c>
      <c r="DO32" s="87">
        <f>(DFactor*Rounds*Number/2+SUM(BV$3:BV20))/(Rounds*Number/2+COUNT(BV$3:BV20))</f>
        <v>0.29599999999999999</v>
      </c>
      <c r="DP32" s="87">
        <f t="shared" si="13"/>
        <v>0.27397260273972601</v>
      </c>
    </row>
    <row r="33" spans="1:120" x14ac:dyDescent="0.25">
      <c r="A33" s="69">
        <v>31</v>
      </c>
      <c r="B33" s="70">
        <f>DataEntry!C33</f>
        <v>5</v>
      </c>
      <c r="C33" s="71">
        <f>COUNTIF(D$2:D33,D33)+COUNTIF(G$2:G33,D33)</f>
        <v>4</v>
      </c>
      <c r="D33" s="72" t="str">
        <f t="shared" si="0"/>
        <v>Fortuna Dusseldorf</v>
      </c>
      <c r="E33" s="70">
        <f>DataEntry!E33</f>
        <v>15</v>
      </c>
      <c r="F33" s="71">
        <f>COUNTIF(D$2:D33,G33)+COUNTIF(G$2:G33,G33)</f>
        <v>4</v>
      </c>
      <c r="G33" s="72" t="str">
        <f t="shared" si="1"/>
        <v>Jahn Regensburg</v>
      </c>
      <c r="H33" s="73">
        <f>DataEntry!G33</f>
        <v>2</v>
      </c>
      <c r="I33" s="73">
        <f>DataEntry!H33</f>
        <v>2</v>
      </c>
      <c r="J33" s="266">
        <f t="shared" si="14"/>
        <v>2</v>
      </c>
      <c r="K33" s="304">
        <f t="shared" si="2"/>
        <v>6.8684233784276127E-2</v>
      </c>
      <c r="L33" s="224">
        <f t="shared" si="3"/>
        <v>2542.56400687417</v>
      </c>
      <c r="M33" s="224">
        <f t="shared" si="4"/>
        <v>2390.3425049741968</v>
      </c>
      <c r="N33" s="236">
        <f t="shared" si="15"/>
        <v>152.22150189997319</v>
      </c>
      <c r="O33" s="22" t="str">
        <f t="shared" si="16"/>
        <v>T5G4</v>
      </c>
      <c r="P33" s="308">
        <f t="shared" si="5"/>
        <v>35</v>
      </c>
      <c r="Q33" s="22" t="str">
        <f t="shared" si="17"/>
        <v>T15G4</v>
      </c>
      <c r="R33" s="308">
        <f t="shared" si="6"/>
        <v>35</v>
      </c>
      <c r="S33" s="74"/>
      <c r="T33" s="75"/>
      <c r="U33" s="76"/>
      <c r="V33" s="74"/>
      <c r="W33" s="75"/>
      <c r="X33" s="76"/>
      <c r="Y33" s="74"/>
      <c r="Z33" s="75"/>
      <c r="AA33" s="76"/>
      <c r="AB33" s="74"/>
      <c r="AC33" s="75"/>
      <c r="AD33" s="76"/>
      <c r="AE33" s="74"/>
      <c r="AF33" s="75"/>
      <c r="AG33" s="76"/>
      <c r="AH33" s="74"/>
      <c r="AI33" s="75"/>
      <c r="AJ33" s="76"/>
      <c r="AK33" s="74"/>
      <c r="AL33" s="75"/>
      <c r="AM33" s="76"/>
      <c r="AN33" s="74"/>
      <c r="AO33" s="75"/>
      <c r="AP33" s="76"/>
      <c r="AQ33" s="77">
        <f t="shared" si="7"/>
        <v>0.64350227693973072</v>
      </c>
      <c r="AR33" s="77">
        <f t="shared" si="8"/>
        <v>0.31405292882926633</v>
      </c>
      <c r="AS33" s="78">
        <f t="shared" si="18"/>
        <v>0.65889869622092889</v>
      </c>
      <c r="AT33" s="77">
        <f t="shared" si="9"/>
        <v>2.7048374949804832E-2</v>
      </c>
      <c r="AU33" s="79"/>
      <c r="AV33" s="139"/>
      <c r="AW33" s="80"/>
      <c r="AX33" s="80"/>
      <c r="AY33" s="80"/>
      <c r="AZ33" s="81"/>
      <c r="BA33" s="82"/>
      <c r="BB33" s="81"/>
      <c r="BC33" s="82"/>
      <c r="BD33" s="81"/>
      <c r="BE33" s="82"/>
      <c r="BF33" s="77"/>
      <c r="BG33" s="77"/>
      <c r="BH33" s="77"/>
      <c r="BI33" s="83">
        <f t="shared" si="19"/>
        <v>0</v>
      </c>
      <c r="BJ33" s="83">
        <f t="shared" si="20"/>
        <v>1</v>
      </c>
      <c r="BK33" s="83">
        <f t="shared" si="21"/>
        <v>0</v>
      </c>
      <c r="BL33" s="84"/>
      <c r="BM33" s="84"/>
      <c r="BN33" s="85"/>
      <c r="BO33" s="84"/>
      <c r="BP33" s="84"/>
      <c r="BQ33" s="84"/>
      <c r="BR33" s="84"/>
      <c r="BS33" s="84"/>
      <c r="BT33" s="84"/>
      <c r="BU33" s="86"/>
      <c r="BV33" s="86"/>
      <c r="BW33" s="86"/>
      <c r="BX33" s="86"/>
      <c r="BY33" s="86"/>
      <c r="BZ33" s="86"/>
      <c r="CA33" s="83"/>
      <c r="CB33" s="83"/>
      <c r="CC33" s="14"/>
      <c r="CD33" s="72"/>
      <c r="CE33" s="87"/>
      <c r="CF33" s="88"/>
      <c r="CG33" s="88"/>
      <c r="CH33" s="87">
        <f t="shared" si="10"/>
        <v>0.65889869622092878</v>
      </c>
      <c r="CI33" s="89"/>
      <c r="CJ33" s="89"/>
      <c r="CK33" s="267"/>
      <c r="CL33" s="90"/>
      <c r="CM33" s="267"/>
      <c r="CN33" s="90"/>
      <c r="CO33" s="267"/>
      <c r="CP33" s="90"/>
      <c r="CQ33" s="267"/>
      <c r="CR33" s="90"/>
      <c r="CS33" s="267"/>
      <c r="CT33" s="90"/>
      <c r="CU33" s="267"/>
      <c r="CV33" s="90"/>
      <c r="CW33" s="267"/>
      <c r="CX33" s="90"/>
      <c r="CY33" s="267"/>
      <c r="CZ33" s="90"/>
      <c r="DA33" s="91">
        <f>DataEntry!B33</f>
        <v>44122</v>
      </c>
      <c r="DB33" s="83"/>
      <c r="DC33" s="83"/>
      <c r="DD33" s="145" t="str">
        <f t="shared" si="22"/>
        <v/>
      </c>
      <c r="DE33" s="145">
        <f t="shared" si="23"/>
        <v>5</v>
      </c>
      <c r="DF33" s="145" t="str">
        <f t="shared" si="24"/>
        <v/>
      </c>
      <c r="DG33" s="145" t="str">
        <f t="shared" si="25"/>
        <v/>
      </c>
      <c r="DH33" s="145">
        <f t="shared" si="26"/>
        <v>15</v>
      </c>
      <c r="DI33" s="145" t="str">
        <f t="shared" si="27"/>
        <v/>
      </c>
      <c r="DJ33" s="83"/>
      <c r="DK33" s="83"/>
      <c r="DL33" s="84"/>
      <c r="DM33" s="14"/>
      <c r="DN33" s="87">
        <f t="shared" si="11"/>
        <v>0.67949159970781592</v>
      </c>
      <c r="DO33" s="87">
        <f>(DFactor*Rounds*Number/2+SUM(BV$3:BV21))/(Rounds*Number/2+COUNT(BV$3:BV21))</f>
        <v>0.29599999999999999</v>
      </c>
      <c r="DP33" s="87">
        <f t="shared" si="13"/>
        <v>0.32432432432432434</v>
      </c>
    </row>
    <row r="34" spans="1:120" x14ac:dyDescent="0.25">
      <c r="A34" s="69">
        <v>32</v>
      </c>
      <c r="B34" s="70">
        <f>DataEntry!C34</f>
        <v>14</v>
      </c>
      <c r="C34" s="71">
        <f>COUNTIF(D$2:D34,D34)+COUNTIF(G$2:G34,D34)</f>
        <v>4</v>
      </c>
      <c r="D34" s="72" t="str">
        <f t="shared" si="0"/>
        <v>Paderborn 07</v>
      </c>
      <c r="E34" s="70">
        <f>DataEntry!E34</f>
        <v>8</v>
      </c>
      <c r="F34" s="71">
        <f>COUNTIF(D$2:D34,G34)+COUNTIF(G$2:G34,G34)</f>
        <v>4</v>
      </c>
      <c r="G34" s="72" t="str">
        <f t="shared" si="1"/>
        <v>Hannover 96</v>
      </c>
      <c r="H34" s="73">
        <f>DataEntry!G34</f>
        <v>1</v>
      </c>
      <c r="I34" s="73">
        <f>DataEntry!H34</f>
        <v>0</v>
      </c>
      <c r="J34" s="266">
        <f t="shared" si="14"/>
        <v>1</v>
      </c>
      <c r="K34" s="304">
        <f t="shared" si="2"/>
        <v>0.11751117259109645</v>
      </c>
      <c r="L34" s="224">
        <f t="shared" si="3"/>
        <v>2421.3216644075073</v>
      </c>
      <c r="M34" s="224">
        <f t="shared" si="4"/>
        <v>2416.5052599188002</v>
      </c>
      <c r="N34" s="236">
        <f t="shared" si="15"/>
        <v>4.8164044887071213</v>
      </c>
      <c r="O34" s="22" t="str">
        <f t="shared" si="16"/>
        <v>T14G4</v>
      </c>
      <c r="P34" s="308">
        <f t="shared" si="5"/>
        <v>35</v>
      </c>
      <c r="Q34" s="22" t="str">
        <f t="shared" si="17"/>
        <v>T8G4</v>
      </c>
      <c r="R34" s="308">
        <f t="shared" si="6"/>
        <v>35</v>
      </c>
      <c r="S34" s="74"/>
      <c r="T34" s="75"/>
      <c r="U34" s="76"/>
      <c r="V34" s="74"/>
      <c r="W34" s="75"/>
      <c r="X34" s="76"/>
      <c r="Y34" s="74"/>
      <c r="Z34" s="75"/>
      <c r="AA34" s="76"/>
      <c r="AB34" s="74"/>
      <c r="AC34" s="75"/>
      <c r="AD34" s="76"/>
      <c r="AE34" s="74"/>
      <c r="AF34" s="75"/>
      <c r="AG34" s="76"/>
      <c r="AH34" s="74"/>
      <c r="AI34" s="75"/>
      <c r="AJ34" s="76"/>
      <c r="AK34" s="74"/>
      <c r="AL34" s="75"/>
      <c r="AM34" s="76"/>
      <c r="AN34" s="74"/>
      <c r="AO34" s="75"/>
      <c r="AP34" s="76"/>
      <c r="AQ34" s="77">
        <f t="shared" si="7"/>
        <v>0.50346469400396399</v>
      </c>
      <c r="AR34" s="77">
        <f t="shared" si="8"/>
        <v>0.21166134616580357</v>
      </c>
      <c r="AS34" s="78">
        <f t="shared" si="18"/>
        <v>0.58360669567632084</v>
      </c>
      <c r="AT34" s="77">
        <f t="shared" si="9"/>
        <v>0.20473195815787559</v>
      </c>
      <c r="AU34" s="79"/>
      <c r="AV34" s="139"/>
      <c r="AW34" s="80"/>
      <c r="AX34" s="80"/>
      <c r="AY34" s="80"/>
      <c r="AZ34" s="81"/>
      <c r="BA34" s="82"/>
      <c r="BB34" s="81"/>
      <c r="BC34" s="82"/>
      <c r="BD34" s="81"/>
      <c r="BE34" s="82"/>
      <c r="BF34" s="77"/>
      <c r="BG34" s="77"/>
      <c r="BH34" s="77"/>
      <c r="BI34" s="83">
        <f t="shared" si="19"/>
        <v>1</v>
      </c>
      <c r="BJ34" s="83">
        <f t="shared" si="20"/>
        <v>0</v>
      </c>
      <c r="BK34" s="83">
        <f t="shared" si="21"/>
        <v>0</v>
      </c>
      <c r="BL34" s="84"/>
      <c r="BM34" s="84"/>
      <c r="BN34" s="85"/>
      <c r="BO34" s="84"/>
      <c r="BP34" s="84"/>
      <c r="BQ34" s="84"/>
      <c r="BR34" s="84"/>
      <c r="BS34" s="84"/>
      <c r="BT34" s="84"/>
      <c r="BU34" s="86"/>
      <c r="BV34" s="86"/>
      <c r="BW34" s="86"/>
      <c r="BX34" s="86"/>
      <c r="BY34" s="86"/>
      <c r="BZ34" s="86"/>
      <c r="CA34" s="83"/>
      <c r="CB34" s="83"/>
      <c r="CC34" s="14"/>
      <c r="CD34" s="72"/>
      <c r="CE34" s="87"/>
      <c r="CF34" s="88"/>
      <c r="CG34" s="88"/>
      <c r="CH34" s="87">
        <f t="shared" si="10"/>
        <v>0.58360669567632084</v>
      </c>
      <c r="CI34" s="89"/>
      <c r="CJ34" s="89"/>
      <c r="CK34" s="267"/>
      <c r="CL34" s="90"/>
      <c r="CM34" s="267"/>
      <c r="CN34" s="90"/>
      <c r="CO34" s="267"/>
      <c r="CP34" s="90"/>
      <c r="CQ34" s="267"/>
      <c r="CR34" s="90"/>
      <c r="CS34" s="267"/>
      <c r="CT34" s="90"/>
      <c r="CU34" s="267"/>
      <c r="CV34" s="90"/>
      <c r="CW34" s="267"/>
      <c r="CX34" s="90"/>
      <c r="CY34" s="267"/>
      <c r="CZ34" s="90"/>
      <c r="DA34" s="91">
        <f>DataEntry!B34</f>
        <v>44122</v>
      </c>
      <c r="DB34" s="83"/>
      <c r="DC34" s="83"/>
      <c r="DD34" s="145">
        <f t="shared" si="22"/>
        <v>14</v>
      </c>
      <c r="DE34" s="145" t="str">
        <f t="shared" si="23"/>
        <v/>
      </c>
      <c r="DF34" s="145" t="str">
        <f t="shared" si="24"/>
        <v/>
      </c>
      <c r="DG34" s="145" t="str">
        <f t="shared" si="25"/>
        <v/>
      </c>
      <c r="DH34" s="145" t="str">
        <f t="shared" si="26"/>
        <v/>
      </c>
      <c r="DI34" s="145">
        <f t="shared" si="27"/>
        <v>8</v>
      </c>
      <c r="DJ34" s="83"/>
      <c r="DK34" s="83"/>
      <c r="DL34" s="84"/>
      <c r="DM34" s="14"/>
      <c r="DN34" s="87">
        <f t="shared" si="11"/>
        <v>0.58361869978086189</v>
      </c>
      <c r="DO34" s="87">
        <f>(DFactor*Rounds*Number/2+SUM(BV$3:BV22))/(Rounds*Number/2+COUNT(BV$3:BV22))</f>
        <v>0.29599999999999999</v>
      </c>
      <c r="DP34" s="87">
        <f t="shared" si="13"/>
        <v>0.24324324324324326</v>
      </c>
    </row>
    <row r="35" spans="1:120" x14ac:dyDescent="0.25">
      <c r="A35" s="69">
        <v>33</v>
      </c>
      <c r="B35" s="70">
        <f>DataEntry!C35</f>
        <v>18</v>
      </c>
      <c r="C35" s="71">
        <f>COUNTIF(D$2:D35,D35)+COUNTIF(G$2:G35,D35)</f>
        <v>4</v>
      </c>
      <c r="D35" s="72" t="str">
        <f t="shared" si="0"/>
        <v>Wurzburger Kickers</v>
      </c>
      <c r="E35" s="70">
        <f>DataEntry!E35</f>
        <v>11</v>
      </c>
      <c r="F35" s="71">
        <f>COUNTIF(D$2:D35,G35)+COUNTIF(G$2:G35,G35)</f>
        <v>4</v>
      </c>
      <c r="G35" s="72" t="str">
        <f t="shared" si="1"/>
        <v>Holstein Kiel</v>
      </c>
      <c r="H35" s="73">
        <f>DataEntry!G35</f>
        <v>0</v>
      </c>
      <c r="I35" s="73">
        <f>DataEntry!H35</f>
        <v>2</v>
      </c>
      <c r="J35" s="266">
        <f t="shared" si="14"/>
        <v>3</v>
      </c>
      <c r="K35" s="304">
        <f t="shared" si="2"/>
        <v>0.89939748446964551</v>
      </c>
      <c r="L35" s="224">
        <f t="shared" si="3"/>
        <v>2454.231000289155</v>
      </c>
      <c r="M35" s="224">
        <f t="shared" si="4"/>
        <v>2457.1664831041294</v>
      </c>
      <c r="N35" s="236">
        <f t="shared" si="15"/>
        <v>-2.9354828149744208</v>
      </c>
      <c r="O35" s="22" t="str">
        <f t="shared" si="16"/>
        <v>T18G4</v>
      </c>
      <c r="P35" s="308">
        <f t="shared" si="5"/>
        <v>35</v>
      </c>
      <c r="Q35" s="22" t="str">
        <f t="shared" si="17"/>
        <v>T11G4</v>
      </c>
      <c r="R35" s="308">
        <f t="shared" si="6"/>
        <v>35</v>
      </c>
      <c r="S35" s="74"/>
      <c r="T35" s="75"/>
      <c r="U35" s="76"/>
      <c r="V35" s="74"/>
      <c r="W35" s="75"/>
      <c r="X35" s="76"/>
      <c r="Y35" s="74"/>
      <c r="Z35" s="75"/>
      <c r="AA35" s="76"/>
      <c r="AB35" s="74"/>
      <c r="AC35" s="75"/>
      <c r="AD35" s="76"/>
      <c r="AE35" s="74"/>
      <c r="AF35" s="75"/>
      <c r="AG35" s="76"/>
      <c r="AH35" s="74"/>
      <c r="AI35" s="75"/>
      <c r="AJ35" s="76"/>
      <c r="AK35" s="74"/>
      <c r="AL35" s="75"/>
      <c r="AM35" s="76"/>
      <c r="AN35" s="74"/>
      <c r="AO35" s="75"/>
      <c r="AP35" s="76"/>
      <c r="AQ35" s="77">
        <f t="shared" si="7"/>
        <v>0.49827065831162065</v>
      </c>
      <c r="AR35" s="77">
        <f t="shared" si="8"/>
        <v>0.2043603278569362</v>
      </c>
      <c r="AS35" s="78">
        <f t="shared" si="18"/>
        <v>0.5878206609093688</v>
      </c>
      <c r="AT35" s="77">
        <f t="shared" si="9"/>
        <v>0.20781901123369495</v>
      </c>
      <c r="AU35" s="79"/>
      <c r="AV35" s="139"/>
      <c r="AW35" s="80"/>
      <c r="AX35" s="80"/>
      <c r="AY35" s="80"/>
      <c r="AZ35" s="81"/>
      <c r="BA35" s="82"/>
      <c r="BB35" s="81"/>
      <c r="BC35" s="82"/>
      <c r="BD35" s="81"/>
      <c r="BE35" s="82"/>
      <c r="BF35" s="77"/>
      <c r="BG35" s="77"/>
      <c r="BH35" s="77"/>
      <c r="BI35" s="83">
        <f t="shared" si="19"/>
        <v>0</v>
      </c>
      <c r="BJ35" s="83">
        <f t="shared" si="20"/>
        <v>0</v>
      </c>
      <c r="BK35" s="83">
        <f t="shared" si="21"/>
        <v>1</v>
      </c>
      <c r="BL35" s="84"/>
      <c r="BM35" s="84"/>
      <c r="BN35" s="85"/>
      <c r="BO35" s="84"/>
      <c r="BP35" s="84"/>
      <c r="BQ35" s="84"/>
      <c r="BR35" s="84"/>
      <c r="BS35" s="84"/>
      <c r="BT35" s="84"/>
      <c r="BU35" s="86"/>
      <c r="BV35" s="86"/>
      <c r="BW35" s="86"/>
      <c r="BX35" s="86"/>
      <c r="BY35" s="86"/>
      <c r="BZ35" s="86"/>
      <c r="CA35" s="83"/>
      <c r="CB35" s="83"/>
      <c r="CC35" s="14"/>
      <c r="CD35" s="72"/>
      <c r="CE35" s="87"/>
      <c r="CF35" s="88"/>
      <c r="CG35" s="88"/>
      <c r="CH35" s="87">
        <f t="shared" si="10"/>
        <v>0.58782066090936891</v>
      </c>
      <c r="CI35" s="89"/>
      <c r="CJ35" s="89"/>
      <c r="CK35" s="267"/>
      <c r="CL35" s="90"/>
      <c r="CM35" s="267"/>
      <c r="CN35" s="90"/>
      <c r="CO35" s="267"/>
      <c r="CP35" s="90"/>
      <c r="CQ35" s="267"/>
      <c r="CR35" s="90"/>
      <c r="CS35" s="267"/>
      <c r="CT35" s="90"/>
      <c r="CU35" s="267"/>
      <c r="CV35" s="90"/>
      <c r="CW35" s="267"/>
      <c r="CX35" s="90"/>
      <c r="CY35" s="267"/>
      <c r="CZ35" s="90"/>
      <c r="DA35" s="91">
        <f>DataEntry!B35</f>
        <v>44122</v>
      </c>
      <c r="DB35" s="83"/>
      <c r="DC35" s="83"/>
      <c r="DD35" s="145" t="str">
        <f t="shared" si="22"/>
        <v/>
      </c>
      <c r="DE35" s="145" t="str">
        <f t="shared" si="23"/>
        <v/>
      </c>
      <c r="DF35" s="145">
        <f t="shared" si="24"/>
        <v>18</v>
      </c>
      <c r="DG35" s="145">
        <f t="shared" si="25"/>
        <v>11</v>
      </c>
      <c r="DH35" s="145" t="str">
        <f t="shared" si="26"/>
        <v/>
      </c>
      <c r="DI35" s="145" t="str">
        <f t="shared" si="27"/>
        <v/>
      </c>
      <c r="DJ35" s="83"/>
      <c r="DK35" s="83"/>
      <c r="DL35" s="84"/>
      <c r="DM35" s="14"/>
      <c r="DN35" s="87">
        <f t="shared" si="11"/>
        <v>0.58782365153204408</v>
      </c>
      <c r="DO35" s="87">
        <f>(DFactor*Rounds*Number/2+SUM(BV$3:BV23))/(Rounds*Number/2+COUNT(BV$3:BV23))</f>
        <v>0.29599999999999999</v>
      </c>
      <c r="DP35" s="87">
        <f t="shared" si="13"/>
        <v>0.24679943100995733</v>
      </c>
    </row>
    <row r="36" spans="1:120" x14ac:dyDescent="0.25">
      <c r="A36" s="69">
        <v>34</v>
      </c>
      <c r="B36" s="70">
        <f>DataEntry!C36</f>
        <v>17</v>
      </c>
      <c r="C36" s="71">
        <f>COUNTIF(D$2:D36,D36)+COUNTIF(G$2:G36,D36)</f>
        <v>4</v>
      </c>
      <c r="D36" s="72" t="str">
        <f t="shared" si="0"/>
        <v>St Pauli</v>
      </c>
      <c r="E36" s="70">
        <f>DataEntry!E36</f>
        <v>12</v>
      </c>
      <c r="F36" s="71">
        <f>COUNTIF(D$2:D36,G36)+COUNTIF(G$2:G36,G36)</f>
        <v>4</v>
      </c>
      <c r="G36" s="72" t="str">
        <f t="shared" si="1"/>
        <v>Nurnberg</v>
      </c>
      <c r="H36" s="73">
        <f>DataEntry!G36</f>
        <v>2</v>
      </c>
      <c r="I36" s="73">
        <f>DataEntry!H36</f>
        <v>2</v>
      </c>
      <c r="J36" s="266">
        <f t="shared" si="14"/>
        <v>2</v>
      </c>
      <c r="K36" s="304">
        <f t="shared" si="2"/>
        <v>5.0748255180428359E-2</v>
      </c>
      <c r="L36" s="224">
        <f t="shared" si="3"/>
        <v>2494.4435358877922</v>
      </c>
      <c r="M36" s="224">
        <f t="shared" si="4"/>
        <v>2405.046944837411</v>
      </c>
      <c r="N36" s="236">
        <f t="shared" si="15"/>
        <v>89.396591050381176</v>
      </c>
      <c r="O36" s="22" t="str">
        <f t="shared" si="16"/>
        <v>T17G4</v>
      </c>
      <c r="P36" s="308">
        <f t="shared" si="5"/>
        <v>35</v>
      </c>
      <c r="Q36" s="22" t="str">
        <f t="shared" si="17"/>
        <v>T12G4</v>
      </c>
      <c r="R36" s="308">
        <f t="shared" si="6"/>
        <v>35</v>
      </c>
      <c r="S36" s="74"/>
      <c r="T36" s="75"/>
      <c r="U36" s="76"/>
      <c r="V36" s="74"/>
      <c r="W36" s="75"/>
      <c r="X36" s="76"/>
      <c r="Y36" s="74"/>
      <c r="Z36" s="75"/>
      <c r="AA36" s="76"/>
      <c r="AB36" s="74"/>
      <c r="AC36" s="75"/>
      <c r="AD36" s="76"/>
      <c r="AE36" s="74"/>
      <c r="AF36" s="75"/>
      <c r="AG36" s="76"/>
      <c r="AH36" s="74"/>
      <c r="AI36" s="75"/>
      <c r="AJ36" s="76"/>
      <c r="AK36" s="74"/>
      <c r="AL36" s="75"/>
      <c r="AM36" s="76"/>
      <c r="AN36" s="74"/>
      <c r="AO36" s="75"/>
      <c r="AP36" s="76"/>
      <c r="AQ36" s="77">
        <f t="shared" si="7"/>
        <v>0.58178671470906129</v>
      </c>
      <c r="AR36" s="77">
        <f t="shared" si="8"/>
        <v>0.22141722322486557</v>
      </c>
      <c r="AS36" s="78">
        <f t="shared" si="18"/>
        <v>0.72073898296839145</v>
      </c>
      <c r="AT36" s="77">
        <f t="shared" si="9"/>
        <v>5.7843793806742982E-2</v>
      </c>
      <c r="AU36" s="79"/>
      <c r="AV36" s="139"/>
      <c r="AW36" s="80"/>
      <c r="AX36" s="80"/>
      <c r="AY36" s="80"/>
      <c r="AZ36" s="81"/>
      <c r="BA36" s="82"/>
      <c r="BB36" s="81"/>
      <c r="BC36" s="82"/>
      <c r="BD36" s="81"/>
      <c r="BE36" s="82"/>
      <c r="BF36" s="77"/>
      <c r="BG36" s="77"/>
      <c r="BH36" s="77"/>
      <c r="BI36" s="83">
        <f t="shared" si="19"/>
        <v>0</v>
      </c>
      <c r="BJ36" s="83">
        <f t="shared" si="20"/>
        <v>1</v>
      </c>
      <c r="BK36" s="83">
        <f t="shared" si="21"/>
        <v>0</v>
      </c>
      <c r="BL36" s="84"/>
      <c r="BM36" s="84"/>
      <c r="BN36" s="85"/>
      <c r="BO36" s="84"/>
      <c r="BP36" s="84"/>
      <c r="BQ36" s="84"/>
      <c r="BR36" s="84"/>
      <c r="BS36" s="84"/>
      <c r="BT36" s="84"/>
      <c r="BU36" s="86"/>
      <c r="BV36" s="86"/>
      <c r="BW36" s="86"/>
      <c r="BX36" s="86"/>
      <c r="BY36" s="86"/>
      <c r="BZ36" s="86"/>
      <c r="CA36" s="83"/>
      <c r="CB36" s="83"/>
      <c r="CC36" s="14"/>
      <c r="CD36" s="72"/>
      <c r="CE36" s="87"/>
      <c r="CF36" s="88"/>
      <c r="CG36" s="88"/>
      <c r="CH36" s="87">
        <f t="shared" si="10"/>
        <v>0.72073898296839145</v>
      </c>
      <c r="CI36" s="89"/>
      <c r="CJ36" s="89"/>
      <c r="CK36" s="267"/>
      <c r="CL36" s="90"/>
      <c r="CM36" s="267"/>
      <c r="CN36" s="90"/>
      <c r="CO36" s="267"/>
      <c r="CP36" s="90"/>
      <c r="CQ36" s="267"/>
      <c r="CR36" s="90"/>
      <c r="CS36" s="267"/>
      <c r="CT36" s="90"/>
      <c r="CU36" s="267"/>
      <c r="CV36" s="90"/>
      <c r="CW36" s="267"/>
      <c r="CX36" s="90"/>
      <c r="CY36" s="267"/>
      <c r="CZ36" s="90"/>
      <c r="DA36" s="91">
        <f>DataEntry!B36</f>
        <v>44123</v>
      </c>
      <c r="DB36" s="83"/>
      <c r="DC36" s="83"/>
      <c r="DD36" s="145" t="str">
        <f t="shared" si="22"/>
        <v/>
      </c>
      <c r="DE36" s="145">
        <f t="shared" si="23"/>
        <v>17</v>
      </c>
      <c r="DF36" s="145" t="str">
        <f t="shared" si="24"/>
        <v/>
      </c>
      <c r="DG36" s="145" t="str">
        <f t="shared" si="25"/>
        <v/>
      </c>
      <c r="DH36" s="145">
        <f t="shared" si="26"/>
        <v>12</v>
      </c>
      <c r="DI36" s="145" t="str">
        <f t="shared" si="27"/>
        <v/>
      </c>
      <c r="DJ36" s="83"/>
      <c r="DK36" s="83"/>
      <c r="DL36" s="84"/>
      <c r="DM36" s="14"/>
      <c r="DN36" s="87">
        <f t="shared" si="11"/>
        <v>0.72742804967129282</v>
      </c>
      <c r="DO36" s="87">
        <f>(DFactor*Rounds*Number/2+SUM(BV$3:BV24))/(Rounds*Number/2+COUNT(BV$3:BV24))</f>
        <v>0.29599999999999999</v>
      </c>
      <c r="DP36" s="87">
        <f t="shared" si="13"/>
        <v>0.36486486486486486</v>
      </c>
    </row>
    <row r="37" spans="1:120" x14ac:dyDescent="0.25">
      <c r="A37" s="69">
        <v>35</v>
      </c>
      <c r="B37" s="70">
        <f>DataEntry!C37</f>
        <v>7</v>
      </c>
      <c r="C37" s="71">
        <f>COUNTIF(D$2:D37,D37)+COUNTIF(G$2:G37,D37)</f>
        <v>4</v>
      </c>
      <c r="D37" s="72" t="str">
        <f t="shared" si="0"/>
        <v>Hamburger</v>
      </c>
      <c r="E37" s="70">
        <f>DataEntry!E37</f>
        <v>1</v>
      </c>
      <c r="F37" s="71">
        <f>COUNTIF(D$2:D37,G37)+COUNTIF(G$2:G37,G37)</f>
        <v>4</v>
      </c>
      <c r="G37" s="72" t="str">
        <f t="shared" si="1"/>
        <v>Erzgebirge Aue</v>
      </c>
      <c r="H37" s="73">
        <f>DataEntry!G37</f>
        <v>3</v>
      </c>
      <c r="I37" s="73">
        <f>DataEntry!H37</f>
        <v>0</v>
      </c>
      <c r="J37" s="266">
        <f t="shared" si="14"/>
        <v>1</v>
      </c>
      <c r="K37" s="304">
        <f t="shared" si="2"/>
        <v>0.91080521723846175</v>
      </c>
      <c r="L37" s="224">
        <f t="shared" si="3"/>
        <v>2613.7036853518953</v>
      </c>
      <c r="M37" s="224">
        <f t="shared" si="4"/>
        <v>2353.9128844160032</v>
      </c>
      <c r="N37" s="236">
        <f t="shared" si="15"/>
        <v>259.79080093589209</v>
      </c>
      <c r="O37" s="22" t="str">
        <f t="shared" si="16"/>
        <v>T7G4</v>
      </c>
      <c r="P37" s="308">
        <f t="shared" si="5"/>
        <v>35</v>
      </c>
      <c r="Q37" s="22" t="str">
        <f t="shared" si="17"/>
        <v>T1G4</v>
      </c>
      <c r="R37" s="308">
        <f t="shared" si="6"/>
        <v>35</v>
      </c>
      <c r="S37" s="74"/>
      <c r="T37" s="75"/>
      <c r="U37" s="76"/>
      <c r="V37" s="74"/>
      <c r="W37" s="75"/>
      <c r="X37" s="76"/>
      <c r="Y37" s="74"/>
      <c r="Z37" s="75"/>
      <c r="AA37" s="76"/>
      <c r="AB37" s="74"/>
      <c r="AC37" s="75"/>
      <c r="AD37" s="76"/>
      <c r="AE37" s="74"/>
      <c r="AF37" s="75"/>
      <c r="AG37" s="76"/>
      <c r="AH37" s="74"/>
      <c r="AI37" s="75"/>
      <c r="AJ37" s="76"/>
      <c r="AK37" s="74"/>
      <c r="AL37" s="75"/>
      <c r="AM37" s="76"/>
      <c r="AN37" s="74"/>
      <c r="AO37" s="75"/>
      <c r="AP37" s="76"/>
      <c r="AQ37" s="77">
        <f t="shared" si="7"/>
        <v>0.7485182879076131</v>
      </c>
      <c r="AR37" s="77">
        <f t="shared" si="8"/>
        <v>0.46362138274770931</v>
      </c>
      <c r="AS37" s="78">
        <f t="shared" si="18"/>
        <v>0.52637861725229063</v>
      </c>
      <c r="AT37" s="77">
        <f t="shared" si="9"/>
        <v>0.01</v>
      </c>
      <c r="AU37" s="79"/>
      <c r="AV37" s="139"/>
      <c r="AW37" s="80"/>
      <c r="AX37" s="80"/>
      <c r="AY37" s="80"/>
      <c r="AZ37" s="81"/>
      <c r="BA37" s="82"/>
      <c r="BB37" s="81"/>
      <c r="BC37" s="82"/>
      <c r="BD37" s="81"/>
      <c r="BE37" s="82"/>
      <c r="BF37" s="77"/>
      <c r="BG37" s="77"/>
      <c r="BH37" s="77"/>
      <c r="BI37" s="83">
        <f t="shared" si="19"/>
        <v>1</v>
      </c>
      <c r="BJ37" s="83">
        <f t="shared" si="20"/>
        <v>0</v>
      </c>
      <c r="BK37" s="83">
        <f t="shared" si="21"/>
        <v>0</v>
      </c>
      <c r="BL37" s="84"/>
      <c r="BM37" s="84"/>
      <c r="BN37" s="85"/>
      <c r="BO37" s="84"/>
      <c r="BP37" s="84"/>
      <c r="BQ37" s="84"/>
      <c r="BR37" s="84"/>
      <c r="BS37" s="84"/>
      <c r="BT37" s="84"/>
      <c r="BU37" s="86"/>
      <c r="BV37" s="86"/>
      <c r="BW37" s="86"/>
      <c r="BX37" s="86"/>
      <c r="BY37" s="86"/>
      <c r="BZ37" s="86"/>
      <c r="CA37" s="83"/>
      <c r="CB37" s="83"/>
      <c r="CC37" s="14"/>
      <c r="CD37" s="72"/>
      <c r="CE37" s="87"/>
      <c r="CF37" s="88"/>
      <c r="CG37" s="88"/>
      <c r="CH37" s="87">
        <f t="shared" si="10"/>
        <v>0.56979381031980758</v>
      </c>
      <c r="CI37" s="89"/>
      <c r="CJ37" s="89"/>
      <c r="CK37" s="267"/>
      <c r="CL37" s="90"/>
      <c r="CM37" s="267"/>
      <c r="CN37" s="90"/>
      <c r="CO37" s="267"/>
      <c r="CP37" s="90"/>
      <c r="CQ37" s="267"/>
      <c r="CR37" s="90"/>
      <c r="CS37" s="267"/>
      <c r="CT37" s="90"/>
      <c r="CU37" s="267"/>
      <c r="CV37" s="90"/>
      <c r="CW37" s="267"/>
      <c r="CX37" s="90"/>
      <c r="CY37" s="267"/>
      <c r="CZ37" s="90"/>
      <c r="DA37" s="91">
        <f>DataEntry!B37</f>
        <v>44125</v>
      </c>
      <c r="DB37" s="83"/>
      <c r="DC37" s="83"/>
      <c r="DD37" s="145">
        <f t="shared" si="22"/>
        <v>7</v>
      </c>
      <c r="DE37" s="145" t="str">
        <f t="shared" si="23"/>
        <v/>
      </c>
      <c r="DF37" s="145" t="str">
        <f t="shared" si="24"/>
        <v/>
      </c>
      <c r="DG37" s="145" t="str">
        <f t="shared" si="25"/>
        <v/>
      </c>
      <c r="DH37" s="145" t="str">
        <f t="shared" si="26"/>
        <v/>
      </c>
      <c r="DI37" s="145">
        <f t="shared" si="27"/>
        <v>1</v>
      </c>
      <c r="DJ37" s="83"/>
      <c r="DK37" s="83"/>
      <c r="DL37" s="84"/>
      <c r="DM37" s="14"/>
      <c r="DN37" s="87">
        <f t="shared" si="11"/>
        <v>0.63155514974433891</v>
      </c>
      <c r="DO37" s="87">
        <f>(DFactor*Rounds*Number/2+SUM(BV$3:BV25))/(Rounds*Number/2+COUNT(BV$3:BV25))</f>
        <v>0.29599999999999999</v>
      </c>
      <c r="DP37" s="87">
        <f t="shared" si="13"/>
        <v>0.28378378378378377</v>
      </c>
    </row>
    <row r="38" spans="1:120" x14ac:dyDescent="0.25">
      <c r="A38" s="69">
        <v>36</v>
      </c>
      <c r="B38" s="70">
        <f>DataEntry!C38</f>
        <v>15</v>
      </c>
      <c r="C38" s="71">
        <f>COUNTIF(D$2:D38,D38)+COUNTIF(G$2:G38,D38)</f>
        <v>5</v>
      </c>
      <c r="D38" s="72" t="str">
        <f t="shared" si="0"/>
        <v>Jahn Regensburg</v>
      </c>
      <c r="E38" s="70">
        <f>DataEntry!E38</f>
        <v>3</v>
      </c>
      <c r="F38" s="71">
        <f>COUNTIF(D$2:D38,G38)+COUNTIF(G$2:G38,G38)</f>
        <v>5</v>
      </c>
      <c r="G38" s="72" t="str">
        <f t="shared" si="1"/>
        <v>Eintracht Braunschweig</v>
      </c>
      <c r="H38" s="73">
        <f>DataEntry!G38</f>
        <v>3</v>
      </c>
      <c r="I38" s="73">
        <f>DataEntry!H38</f>
        <v>0</v>
      </c>
      <c r="J38" s="266">
        <f t="shared" si="14"/>
        <v>1</v>
      </c>
      <c r="K38" s="304">
        <f t="shared" si="2"/>
        <v>0.4133207905795846</v>
      </c>
      <c r="L38" s="224">
        <f t="shared" si="3"/>
        <v>2490.1546002628925</v>
      </c>
      <c r="M38" s="224">
        <f t="shared" si="4"/>
        <v>2370.7076962559372</v>
      </c>
      <c r="N38" s="236">
        <f t="shared" si="15"/>
        <v>119.44690400695526</v>
      </c>
      <c r="O38" s="22" t="str">
        <f t="shared" si="16"/>
        <v>T15G5</v>
      </c>
      <c r="P38" s="308">
        <f t="shared" si="5"/>
        <v>35</v>
      </c>
      <c r="Q38" s="22" t="str">
        <f t="shared" si="17"/>
        <v>T3G5</v>
      </c>
      <c r="R38" s="308">
        <f t="shared" si="6"/>
        <v>35</v>
      </c>
      <c r="S38" s="74"/>
      <c r="T38" s="75"/>
      <c r="U38" s="76"/>
      <c r="V38" s="74"/>
      <c r="W38" s="75"/>
      <c r="X38" s="76"/>
      <c r="Y38" s="74"/>
      <c r="Z38" s="75"/>
      <c r="AA38" s="76"/>
      <c r="AB38" s="74"/>
      <c r="AC38" s="75"/>
      <c r="AD38" s="76"/>
      <c r="AE38" s="74"/>
      <c r="AF38" s="75"/>
      <c r="AG38" s="76"/>
      <c r="AH38" s="74"/>
      <c r="AI38" s="75"/>
      <c r="AJ38" s="76"/>
      <c r="AK38" s="74"/>
      <c r="AL38" s="75"/>
      <c r="AM38" s="76"/>
      <c r="AN38" s="74"/>
      <c r="AO38" s="75"/>
      <c r="AP38" s="76"/>
      <c r="AQ38" s="77">
        <f t="shared" si="7"/>
        <v>0.61095657647876866</v>
      </c>
      <c r="AR38" s="77">
        <f t="shared" si="8"/>
        <v>0.29060098991052591</v>
      </c>
      <c r="AS38" s="78">
        <f t="shared" si="18"/>
        <v>0.64071117313648562</v>
      </c>
      <c r="AT38" s="77">
        <f t="shared" si="9"/>
        <v>6.8687836952988524E-2</v>
      </c>
      <c r="AU38" s="79"/>
      <c r="AV38" s="139"/>
      <c r="AW38" s="80"/>
      <c r="AX38" s="80"/>
      <c r="AY38" s="80"/>
      <c r="AZ38" s="81"/>
      <c r="BA38" s="82"/>
      <c r="BB38" s="81"/>
      <c r="BC38" s="82"/>
      <c r="BD38" s="81"/>
      <c r="BE38" s="82"/>
      <c r="BF38" s="77"/>
      <c r="BG38" s="77"/>
      <c r="BH38" s="77"/>
      <c r="BI38" s="83">
        <f t="shared" si="19"/>
        <v>1</v>
      </c>
      <c r="BJ38" s="83">
        <f t="shared" si="20"/>
        <v>0</v>
      </c>
      <c r="BK38" s="83">
        <f t="shared" si="21"/>
        <v>0</v>
      </c>
      <c r="BL38" s="84"/>
      <c r="BM38" s="84"/>
      <c r="BN38" s="85"/>
      <c r="BO38" s="84"/>
      <c r="BP38" s="84"/>
      <c r="BQ38" s="84"/>
      <c r="BR38" s="84"/>
      <c r="BS38" s="84"/>
      <c r="BT38" s="84"/>
      <c r="BU38" s="86"/>
      <c r="BV38" s="86"/>
      <c r="BW38" s="86"/>
      <c r="BX38" s="86"/>
      <c r="BY38" s="86"/>
      <c r="BZ38" s="86"/>
      <c r="CA38" s="83"/>
      <c r="CB38" s="83"/>
      <c r="CC38" s="14"/>
      <c r="CD38" s="72"/>
      <c r="CE38" s="87"/>
      <c r="CF38" s="88"/>
      <c r="CG38" s="88"/>
      <c r="CH38" s="87">
        <f t="shared" si="10"/>
        <v>0.64071117313648551</v>
      </c>
      <c r="CI38" s="89"/>
      <c r="CJ38" s="89"/>
      <c r="CK38" s="267"/>
      <c r="CL38" s="90"/>
      <c r="CM38" s="267"/>
      <c r="CN38" s="90"/>
      <c r="CO38" s="267"/>
      <c r="CP38" s="90"/>
      <c r="CQ38" s="267"/>
      <c r="CR38" s="90"/>
      <c r="CS38" s="267"/>
      <c r="CT38" s="90"/>
      <c r="CU38" s="267"/>
      <c r="CV38" s="90"/>
      <c r="CW38" s="267"/>
      <c r="CX38" s="90"/>
      <c r="CY38" s="267"/>
      <c r="CZ38" s="90"/>
      <c r="DA38" s="91">
        <f>DataEntry!B38</f>
        <v>44127</v>
      </c>
      <c r="DB38" s="83"/>
      <c r="DC38" s="83"/>
      <c r="DD38" s="145">
        <f t="shared" si="22"/>
        <v>15</v>
      </c>
      <c r="DE38" s="145" t="str">
        <f t="shared" si="23"/>
        <v/>
      </c>
      <c r="DF38" s="145" t="str">
        <f t="shared" si="24"/>
        <v/>
      </c>
      <c r="DG38" s="145" t="str">
        <f t="shared" si="25"/>
        <v/>
      </c>
      <c r="DH38" s="145" t="str">
        <f t="shared" si="26"/>
        <v/>
      </c>
      <c r="DI38" s="145">
        <f t="shared" si="27"/>
        <v>3</v>
      </c>
      <c r="DJ38" s="83"/>
      <c r="DK38" s="83"/>
      <c r="DL38" s="84"/>
      <c r="DM38" s="14"/>
      <c r="DN38" s="87">
        <f t="shared" si="11"/>
        <v>0.65302253500037433</v>
      </c>
      <c r="DO38" s="87">
        <f>(DFactor*Rounds*Number/2+SUM(BV$3:BV26))/(Rounds*Number/2+COUNT(BV$3:BV26))</f>
        <v>0.29599999999999999</v>
      </c>
      <c r="DP38" s="87">
        <f t="shared" si="13"/>
        <v>0.30193905817174516</v>
      </c>
    </row>
    <row r="39" spans="1:120" x14ac:dyDescent="0.25">
      <c r="A39" s="69">
        <v>37</v>
      </c>
      <c r="B39" s="70">
        <f>DataEntry!C39</f>
        <v>12</v>
      </c>
      <c r="C39" s="71">
        <f>COUNTIF(D$2:D39,D39)+COUNTIF(G$2:G39,D39)</f>
        <v>5</v>
      </c>
      <c r="D39" s="72" t="str">
        <f t="shared" si="0"/>
        <v>Nurnberg</v>
      </c>
      <c r="E39" s="70">
        <f>DataEntry!E39</f>
        <v>10</v>
      </c>
      <c r="F39" s="71">
        <f>COUNTIF(D$2:D39,G39)+COUNTIF(G$2:G39,G39)</f>
        <v>5</v>
      </c>
      <c r="G39" s="72" t="str">
        <f t="shared" si="1"/>
        <v>Karlsruher</v>
      </c>
      <c r="H39" s="73">
        <f>DataEntry!G39</f>
        <v>1</v>
      </c>
      <c r="I39" s="73">
        <f>DataEntry!H39</f>
        <v>1</v>
      </c>
      <c r="J39" s="266">
        <f t="shared" si="14"/>
        <v>2</v>
      </c>
      <c r="K39" s="304">
        <f t="shared" si="2"/>
        <v>0.62550483276914748</v>
      </c>
      <c r="L39" s="224">
        <f t="shared" si="3"/>
        <v>2462.9269620981472</v>
      </c>
      <c r="M39" s="224">
        <f t="shared" si="4"/>
        <v>2375.3438918212551</v>
      </c>
      <c r="N39" s="236">
        <f t="shared" si="15"/>
        <v>87.583070276892158</v>
      </c>
      <c r="O39" s="22" t="str">
        <f t="shared" si="16"/>
        <v>T12G5</v>
      </c>
      <c r="P39" s="308">
        <f t="shared" si="5"/>
        <v>35</v>
      </c>
      <c r="Q39" s="22" t="str">
        <f t="shared" si="17"/>
        <v>T10G5</v>
      </c>
      <c r="R39" s="308">
        <f t="shared" si="6"/>
        <v>35</v>
      </c>
      <c r="S39" s="74"/>
      <c r="T39" s="75"/>
      <c r="U39" s="76"/>
      <c r="V39" s="74"/>
      <c r="W39" s="75"/>
      <c r="X39" s="76"/>
      <c r="Y39" s="74"/>
      <c r="Z39" s="75"/>
      <c r="AA39" s="76"/>
      <c r="AB39" s="74"/>
      <c r="AC39" s="75"/>
      <c r="AD39" s="76"/>
      <c r="AE39" s="74"/>
      <c r="AF39" s="75"/>
      <c r="AG39" s="76"/>
      <c r="AH39" s="74"/>
      <c r="AI39" s="75"/>
      <c r="AJ39" s="76"/>
      <c r="AK39" s="74"/>
      <c r="AL39" s="75"/>
      <c r="AM39" s="76"/>
      <c r="AN39" s="74"/>
      <c r="AO39" s="75"/>
      <c r="AP39" s="76"/>
      <c r="AQ39" s="77">
        <f t="shared" si="7"/>
        <v>0.57986241812355277</v>
      </c>
      <c r="AR39" s="77">
        <f t="shared" si="8"/>
        <v>0.21723492032658587</v>
      </c>
      <c r="AS39" s="78">
        <f t="shared" si="18"/>
        <v>0.7252549955939338</v>
      </c>
      <c r="AT39" s="77">
        <f t="shared" si="9"/>
        <v>5.7510084079480328E-2</v>
      </c>
      <c r="AU39" s="79"/>
      <c r="AV39" s="139"/>
      <c r="AW39" s="80"/>
      <c r="AX39" s="80"/>
      <c r="AY39" s="80"/>
      <c r="AZ39" s="81"/>
      <c r="BA39" s="82"/>
      <c r="BB39" s="81"/>
      <c r="BC39" s="82"/>
      <c r="BD39" s="81"/>
      <c r="BE39" s="82"/>
      <c r="BF39" s="77"/>
      <c r="BG39" s="77"/>
      <c r="BH39" s="77"/>
      <c r="BI39" s="83">
        <f t="shared" si="19"/>
        <v>0</v>
      </c>
      <c r="BJ39" s="83">
        <f t="shared" si="20"/>
        <v>1</v>
      </c>
      <c r="BK39" s="83">
        <f t="shared" si="21"/>
        <v>0</v>
      </c>
      <c r="BL39" s="84"/>
      <c r="BM39" s="84"/>
      <c r="BN39" s="85"/>
      <c r="BO39" s="84"/>
      <c r="BP39" s="84"/>
      <c r="BQ39" s="84"/>
      <c r="BR39" s="84"/>
      <c r="BS39" s="84"/>
      <c r="BT39" s="84"/>
      <c r="BU39" s="86"/>
      <c r="BV39" s="86"/>
      <c r="BW39" s="86"/>
      <c r="BX39" s="86"/>
      <c r="BY39" s="86"/>
      <c r="BZ39" s="86"/>
      <c r="CA39" s="83"/>
      <c r="CB39" s="83"/>
      <c r="CC39" s="14"/>
      <c r="CD39" s="72"/>
      <c r="CE39" s="87"/>
      <c r="CF39" s="88"/>
      <c r="CG39" s="88"/>
      <c r="CH39" s="87">
        <f t="shared" si="10"/>
        <v>0.7252549955939338</v>
      </c>
      <c r="CI39" s="89"/>
      <c r="CJ39" s="89"/>
      <c r="CK39" s="267"/>
      <c r="CL39" s="90"/>
      <c r="CM39" s="267"/>
      <c r="CN39" s="90"/>
      <c r="CO39" s="267"/>
      <c r="CP39" s="90"/>
      <c r="CQ39" s="267"/>
      <c r="CR39" s="90"/>
      <c r="CS39" s="267"/>
      <c r="CT39" s="90"/>
      <c r="CU39" s="267"/>
      <c r="CV39" s="90"/>
      <c r="CW39" s="267"/>
      <c r="CX39" s="90"/>
      <c r="CY39" s="267"/>
      <c r="CZ39" s="90"/>
      <c r="DA39" s="91">
        <f>DataEntry!B39</f>
        <v>44127</v>
      </c>
      <c r="DB39" s="83"/>
      <c r="DC39" s="83"/>
      <c r="DD39" s="145" t="str">
        <f t="shared" si="22"/>
        <v/>
      </c>
      <c r="DE39" s="145">
        <f t="shared" si="23"/>
        <v>12</v>
      </c>
      <c r="DF39" s="145" t="str">
        <f t="shared" si="24"/>
        <v/>
      </c>
      <c r="DG39" s="145" t="str">
        <f t="shared" si="25"/>
        <v/>
      </c>
      <c r="DH39" s="145">
        <f t="shared" si="26"/>
        <v>10</v>
      </c>
      <c r="DI39" s="145" t="str">
        <f t="shared" si="27"/>
        <v/>
      </c>
      <c r="DJ39" s="83"/>
      <c r="DK39" s="83"/>
      <c r="DL39" s="84"/>
      <c r="DM39" s="14"/>
      <c r="DN39" s="87">
        <f t="shared" si="11"/>
        <v>0.731633001422475</v>
      </c>
      <c r="DO39" s="87">
        <f>(DFactor*Rounds*Number/2+SUM(BV$3:BV27))/(Rounds*Number/2+COUNT(BV$3:BV27))</f>
        <v>0.29599999999999999</v>
      </c>
      <c r="DP39" s="87">
        <f t="shared" si="13"/>
        <v>0.36842105263157893</v>
      </c>
    </row>
    <row r="40" spans="1:120" x14ac:dyDescent="0.25">
      <c r="A40" s="69">
        <v>38</v>
      </c>
      <c r="B40" s="70">
        <f>DataEntry!C40</f>
        <v>4</v>
      </c>
      <c r="C40" s="71">
        <f>COUNTIF(D$2:D40,D40)+COUNTIF(G$2:G40,D40)</f>
        <v>4</v>
      </c>
      <c r="D40" s="72" t="str">
        <f t="shared" si="0"/>
        <v>Darmstadt 98</v>
      </c>
      <c r="E40" s="70">
        <f>DataEntry!E40</f>
        <v>17</v>
      </c>
      <c r="F40" s="71">
        <f>COUNTIF(D$2:D40,G40)+COUNTIF(G$2:G40,G40)</f>
        <v>5</v>
      </c>
      <c r="G40" s="72" t="str">
        <f t="shared" si="1"/>
        <v>St Pauli</v>
      </c>
      <c r="H40" s="73">
        <f>DataEntry!G40</f>
        <v>2</v>
      </c>
      <c r="I40" s="73">
        <f>DataEntry!H40</f>
        <v>2</v>
      </c>
      <c r="J40" s="266">
        <f t="shared" si="14"/>
        <v>2</v>
      </c>
      <c r="K40" s="304">
        <f t="shared" si="2"/>
        <v>0.42292760729270107</v>
      </c>
      <c r="L40" s="224">
        <f t="shared" si="3"/>
        <v>2504.1779452844121</v>
      </c>
      <c r="M40" s="224">
        <f t="shared" si="4"/>
        <v>2360.706860191</v>
      </c>
      <c r="N40" s="236">
        <f t="shared" si="15"/>
        <v>143.47108509341206</v>
      </c>
      <c r="O40" s="22" t="str">
        <f t="shared" si="16"/>
        <v>T4G4</v>
      </c>
      <c r="P40" s="308">
        <f t="shared" si="5"/>
        <v>35</v>
      </c>
      <c r="Q40" s="22" t="str">
        <f t="shared" si="17"/>
        <v>T17G5</v>
      </c>
      <c r="R40" s="308">
        <f t="shared" si="6"/>
        <v>35</v>
      </c>
      <c r="S40" s="74"/>
      <c r="T40" s="75"/>
      <c r="U40" s="76"/>
      <c r="V40" s="74"/>
      <c r="W40" s="75"/>
      <c r="X40" s="76"/>
      <c r="Y40" s="74"/>
      <c r="Z40" s="75"/>
      <c r="AA40" s="76"/>
      <c r="AB40" s="74"/>
      <c r="AC40" s="75"/>
      <c r="AD40" s="76"/>
      <c r="AE40" s="74"/>
      <c r="AF40" s="75"/>
      <c r="AG40" s="76"/>
      <c r="AH40" s="74"/>
      <c r="AI40" s="75"/>
      <c r="AJ40" s="76"/>
      <c r="AK40" s="74"/>
      <c r="AL40" s="75"/>
      <c r="AM40" s="76"/>
      <c r="AN40" s="74"/>
      <c r="AO40" s="75"/>
      <c r="AP40" s="76"/>
      <c r="AQ40" s="77">
        <f t="shared" si="7"/>
        <v>0.63459598730881173</v>
      </c>
      <c r="AR40" s="77">
        <f t="shared" si="8"/>
        <v>0.27493330648790792</v>
      </c>
      <c r="AS40" s="78">
        <f t="shared" si="18"/>
        <v>0.71506669351209207</v>
      </c>
      <c r="AT40" s="77">
        <f t="shared" si="9"/>
        <v>0.01</v>
      </c>
      <c r="AU40" s="79"/>
      <c r="AV40" s="139"/>
      <c r="AW40" s="80"/>
      <c r="AX40" s="80"/>
      <c r="AY40" s="80"/>
      <c r="AZ40" s="81"/>
      <c r="BA40" s="82"/>
      <c r="BB40" s="81"/>
      <c r="BC40" s="82"/>
      <c r="BD40" s="81"/>
      <c r="BE40" s="82"/>
      <c r="BF40" s="77"/>
      <c r="BG40" s="77"/>
      <c r="BH40" s="77"/>
      <c r="BI40" s="83">
        <f t="shared" si="19"/>
        <v>0</v>
      </c>
      <c r="BJ40" s="83">
        <f t="shared" si="20"/>
        <v>1</v>
      </c>
      <c r="BK40" s="83">
        <f t="shared" si="21"/>
        <v>0</v>
      </c>
      <c r="BL40" s="84"/>
      <c r="BM40" s="84"/>
      <c r="BN40" s="85"/>
      <c r="BO40" s="84"/>
      <c r="BP40" s="84"/>
      <c r="BQ40" s="84"/>
      <c r="BR40" s="84"/>
      <c r="BS40" s="84"/>
      <c r="BT40" s="84"/>
      <c r="BU40" s="86"/>
      <c r="BV40" s="86"/>
      <c r="BW40" s="86"/>
      <c r="BX40" s="86"/>
      <c r="BY40" s="86"/>
      <c r="BZ40" s="86"/>
      <c r="CA40" s="83"/>
      <c r="CB40" s="83"/>
      <c r="CC40" s="14"/>
      <c r="CD40" s="72"/>
      <c r="CE40" s="87"/>
      <c r="CF40" s="88"/>
      <c r="CG40" s="88"/>
      <c r="CH40" s="87">
        <f t="shared" si="10"/>
        <v>0.7193253616418076</v>
      </c>
      <c r="CI40" s="89"/>
      <c r="CJ40" s="89"/>
      <c r="CK40" s="267"/>
      <c r="CL40" s="90"/>
      <c r="CM40" s="267"/>
      <c r="CN40" s="90"/>
      <c r="CO40" s="267"/>
      <c r="CP40" s="90"/>
      <c r="CQ40" s="267"/>
      <c r="CR40" s="90"/>
      <c r="CS40" s="267"/>
      <c r="CT40" s="90"/>
      <c r="CU40" s="267"/>
      <c r="CV40" s="90"/>
      <c r="CW40" s="267"/>
      <c r="CX40" s="90"/>
      <c r="CY40" s="267"/>
      <c r="CZ40" s="90"/>
      <c r="DA40" s="91">
        <f>DataEntry!B40</f>
        <v>44128</v>
      </c>
      <c r="DB40" s="83"/>
      <c r="DC40" s="83"/>
      <c r="DD40" s="145" t="str">
        <f t="shared" si="22"/>
        <v/>
      </c>
      <c r="DE40" s="145">
        <f t="shared" si="23"/>
        <v>4</v>
      </c>
      <c r="DF40" s="145" t="str">
        <f t="shared" si="24"/>
        <v/>
      </c>
      <c r="DG40" s="145" t="str">
        <f t="shared" si="25"/>
        <v/>
      </c>
      <c r="DH40" s="145">
        <f t="shared" si="26"/>
        <v>17</v>
      </c>
      <c r="DI40" s="145" t="str">
        <f t="shared" si="27"/>
        <v/>
      </c>
      <c r="DJ40" s="83"/>
      <c r="DK40" s="83"/>
      <c r="DL40" s="84"/>
      <c r="DM40" s="14"/>
      <c r="DN40" s="87">
        <f t="shared" si="11"/>
        <v>0.73744144144144141</v>
      </c>
      <c r="DO40" s="87">
        <f>(DFactor*Rounds*Number/2+SUM(BV$3:BV28))/(Rounds*Number/2+COUNT(BV$3:BV28))</f>
        <v>0.29599999999999999</v>
      </c>
      <c r="DP40" s="87">
        <f t="shared" si="13"/>
        <v>0.37333333333333335</v>
      </c>
    </row>
    <row r="41" spans="1:120" x14ac:dyDescent="0.25">
      <c r="A41" s="69">
        <v>39</v>
      </c>
      <c r="B41" s="70">
        <f>DataEntry!C41</f>
        <v>7</v>
      </c>
      <c r="C41" s="71">
        <f>COUNTIF(D$2:D41,D41)+COUNTIF(G$2:G41,D41)</f>
        <v>5</v>
      </c>
      <c r="D41" s="72" t="str">
        <f t="shared" si="0"/>
        <v>Hamburger</v>
      </c>
      <c r="E41" s="70">
        <f>DataEntry!E41</f>
        <v>18</v>
      </c>
      <c r="F41" s="71">
        <f>COUNTIF(D$2:D41,G41)+COUNTIF(G$2:G41,G41)</f>
        <v>5</v>
      </c>
      <c r="G41" s="72" t="str">
        <f t="shared" si="1"/>
        <v>Wurzburger Kickers</v>
      </c>
      <c r="H41" s="73">
        <f>DataEntry!G41</f>
        <v>3</v>
      </c>
      <c r="I41" s="73">
        <f>DataEntry!H41</f>
        <v>1</v>
      </c>
      <c r="J41" s="266">
        <f t="shared" si="14"/>
        <v>1</v>
      </c>
      <c r="K41" s="304">
        <f t="shared" si="2"/>
        <v>9.0187869923240349E-2</v>
      </c>
      <c r="L41" s="224">
        <f t="shared" si="3"/>
        <v>2616.7843363250267</v>
      </c>
      <c r="M41" s="224">
        <f t="shared" si="4"/>
        <v>2380.1094614123231</v>
      </c>
      <c r="N41" s="236">
        <f t="shared" si="15"/>
        <v>236.67487491270367</v>
      </c>
      <c r="O41" s="22" t="str">
        <f t="shared" si="16"/>
        <v>T7G5</v>
      </c>
      <c r="P41" s="308">
        <f t="shared" si="5"/>
        <v>35</v>
      </c>
      <c r="Q41" s="22" t="str">
        <f t="shared" si="17"/>
        <v>T18G5</v>
      </c>
      <c r="R41" s="308">
        <f t="shared" si="6"/>
        <v>35</v>
      </c>
      <c r="S41" s="74"/>
      <c r="T41" s="75"/>
      <c r="U41" s="76"/>
      <c r="V41" s="74"/>
      <c r="W41" s="75"/>
      <c r="X41" s="76"/>
      <c r="Y41" s="74"/>
      <c r="Z41" s="75"/>
      <c r="AA41" s="76"/>
      <c r="AB41" s="74"/>
      <c r="AC41" s="75"/>
      <c r="AD41" s="76"/>
      <c r="AE41" s="74"/>
      <c r="AF41" s="75"/>
      <c r="AG41" s="76"/>
      <c r="AH41" s="74"/>
      <c r="AI41" s="75"/>
      <c r="AJ41" s="76"/>
      <c r="AK41" s="74"/>
      <c r="AL41" s="75"/>
      <c r="AM41" s="76"/>
      <c r="AN41" s="74"/>
      <c r="AO41" s="75"/>
      <c r="AP41" s="76"/>
      <c r="AQ41" s="77">
        <f t="shared" si="7"/>
        <v>0.7263494754226919</v>
      </c>
      <c r="AR41" s="77">
        <f t="shared" si="8"/>
        <v>0.45411531631762619</v>
      </c>
      <c r="AS41" s="78">
        <f t="shared" si="18"/>
        <v>0.53588468368237385</v>
      </c>
      <c r="AT41" s="77">
        <f t="shared" si="9"/>
        <v>0.01</v>
      </c>
      <c r="AU41" s="79"/>
      <c r="AV41" s="139"/>
      <c r="AW41" s="80"/>
      <c r="AX41" s="80"/>
      <c r="AY41" s="80"/>
      <c r="AZ41" s="81"/>
      <c r="BA41" s="82"/>
      <c r="BB41" s="81"/>
      <c r="BC41" s="82"/>
      <c r="BD41" s="81"/>
      <c r="BE41" s="82"/>
      <c r="BF41" s="77"/>
      <c r="BG41" s="77"/>
      <c r="BH41" s="77"/>
      <c r="BI41" s="83">
        <f t="shared" si="19"/>
        <v>1</v>
      </c>
      <c r="BJ41" s="83">
        <f t="shared" si="20"/>
        <v>0</v>
      </c>
      <c r="BK41" s="83">
        <f t="shared" si="21"/>
        <v>0</v>
      </c>
      <c r="BL41" s="84"/>
      <c r="BM41" s="84"/>
      <c r="BN41" s="85"/>
      <c r="BO41" s="84"/>
      <c r="BP41" s="84"/>
      <c r="BQ41" s="84"/>
      <c r="BR41" s="84"/>
      <c r="BS41" s="84"/>
      <c r="BT41" s="84"/>
      <c r="BU41" s="86"/>
      <c r="BV41" s="86"/>
      <c r="BW41" s="86"/>
      <c r="BX41" s="86"/>
      <c r="BY41" s="86"/>
      <c r="BZ41" s="86"/>
      <c r="CA41" s="83"/>
      <c r="CB41" s="83"/>
      <c r="CC41" s="14"/>
      <c r="CD41" s="72"/>
      <c r="CE41" s="87"/>
      <c r="CF41" s="88"/>
      <c r="CG41" s="88"/>
      <c r="CH41" s="87">
        <f t="shared" si="10"/>
        <v>0.54446831821013142</v>
      </c>
      <c r="CI41" s="89"/>
      <c r="CJ41" s="89"/>
      <c r="CK41" s="267"/>
      <c r="CL41" s="90"/>
      <c r="CM41" s="267"/>
      <c r="CN41" s="90"/>
      <c r="CO41" s="267"/>
      <c r="CP41" s="90"/>
      <c r="CQ41" s="267"/>
      <c r="CR41" s="90"/>
      <c r="CS41" s="267"/>
      <c r="CT41" s="90"/>
      <c r="CU41" s="267"/>
      <c r="CV41" s="90"/>
      <c r="CW41" s="267"/>
      <c r="CX41" s="90"/>
      <c r="CY41" s="267"/>
      <c r="CZ41" s="90"/>
      <c r="DA41" s="91">
        <f>DataEntry!B41</f>
        <v>44128</v>
      </c>
      <c r="DB41" s="83"/>
      <c r="DC41" s="83"/>
      <c r="DD41" s="145">
        <f t="shared" si="22"/>
        <v>7</v>
      </c>
      <c r="DE41" s="145" t="str">
        <f t="shared" si="23"/>
        <v/>
      </c>
      <c r="DF41" s="145" t="str">
        <f t="shared" si="24"/>
        <v/>
      </c>
      <c r="DG41" s="145" t="str">
        <f t="shared" si="25"/>
        <v/>
      </c>
      <c r="DH41" s="145" t="str">
        <f t="shared" si="26"/>
        <v/>
      </c>
      <c r="DI41" s="145">
        <f t="shared" si="27"/>
        <v>18</v>
      </c>
      <c r="DJ41" s="83"/>
      <c r="DK41" s="83"/>
      <c r="DL41" s="84"/>
      <c r="DM41" s="14"/>
      <c r="DN41" s="87">
        <f t="shared" si="11"/>
        <v>0.59570240323425927</v>
      </c>
      <c r="DO41" s="87">
        <f>(DFactor*Rounds*Number/2+SUM(BV$3:BV29))/(Rounds*Number/2+COUNT(BV$3:BV29))</f>
        <v>0.29599999999999999</v>
      </c>
      <c r="DP41" s="87">
        <f t="shared" si="13"/>
        <v>0.25346260387811637</v>
      </c>
    </row>
    <row r="42" spans="1:120" x14ac:dyDescent="0.25">
      <c r="A42" s="69">
        <v>40</v>
      </c>
      <c r="B42" s="70">
        <f>DataEntry!C42</f>
        <v>8</v>
      </c>
      <c r="C42" s="71">
        <f>COUNTIF(D$2:D42,D42)+COUNTIF(G$2:G42,D42)</f>
        <v>5</v>
      </c>
      <c r="D42" s="72" t="str">
        <f t="shared" si="0"/>
        <v>Hannover 96</v>
      </c>
      <c r="E42" s="70">
        <f>DataEntry!E42</f>
        <v>5</v>
      </c>
      <c r="F42" s="71">
        <f>COUNTIF(D$2:D42,G42)+COUNTIF(G$2:G42,G42)</f>
        <v>5</v>
      </c>
      <c r="G42" s="72" t="str">
        <f t="shared" si="1"/>
        <v>Fortuna Dusseldorf</v>
      </c>
      <c r="H42" s="73">
        <f>DataEntry!G42</f>
        <v>3</v>
      </c>
      <c r="I42" s="73">
        <f>DataEntry!H42</f>
        <v>0</v>
      </c>
      <c r="J42" s="266">
        <f t="shared" si="14"/>
        <v>1</v>
      </c>
      <c r="K42" s="304">
        <f t="shared" si="2"/>
        <v>4.2047427928456393E-2</v>
      </c>
      <c r="L42" s="224">
        <f t="shared" si="3"/>
        <v>2514.3350997060561</v>
      </c>
      <c r="M42" s="224">
        <f t="shared" si="4"/>
        <v>2452.4382354352329</v>
      </c>
      <c r="N42" s="236">
        <f t="shared" si="15"/>
        <v>61.896864270823244</v>
      </c>
      <c r="O42" s="22" t="str">
        <f t="shared" si="16"/>
        <v>T8G5</v>
      </c>
      <c r="P42" s="308">
        <f t="shared" si="5"/>
        <v>35</v>
      </c>
      <c r="Q42" s="22" t="str">
        <f t="shared" si="17"/>
        <v>T5G5</v>
      </c>
      <c r="R42" s="308">
        <f t="shared" si="6"/>
        <v>35</v>
      </c>
      <c r="S42" s="74"/>
      <c r="T42" s="75"/>
      <c r="U42" s="76"/>
      <c r="V42" s="74"/>
      <c r="W42" s="75"/>
      <c r="X42" s="76"/>
      <c r="Y42" s="74"/>
      <c r="Z42" s="75"/>
      <c r="AA42" s="76"/>
      <c r="AB42" s="74"/>
      <c r="AC42" s="75"/>
      <c r="AD42" s="76"/>
      <c r="AE42" s="74"/>
      <c r="AF42" s="75"/>
      <c r="AG42" s="76"/>
      <c r="AH42" s="74"/>
      <c r="AI42" s="75"/>
      <c r="AJ42" s="76"/>
      <c r="AK42" s="74"/>
      <c r="AL42" s="75"/>
      <c r="AM42" s="76"/>
      <c r="AN42" s="74"/>
      <c r="AO42" s="75"/>
      <c r="AP42" s="76"/>
      <c r="AQ42" s="77">
        <f t="shared" si="7"/>
        <v>0.55514145804966153</v>
      </c>
      <c r="AR42" s="77">
        <f t="shared" si="8"/>
        <v>0.23752021197446754</v>
      </c>
      <c r="AS42" s="78">
        <f t="shared" si="18"/>
        <v>0.63524249215038786</v>
      </c>
      <c r="AT42" s="77">
        <f t="shared" si="9"/>
        <v>0.12723729587514454</v>
      </c>
      <c r="AU42" s="79"/>
      <c r="AV42" s="139"/>
      <c r="AW42" s="80"/>
      <c r="AX42" s="80"/>
      <c r="AY42" s="80"/>
      <c r="AZ42" s="81"/>
      <c r="BA42" s="82"/>
      <c r="BB42" s="81"/>
      <c r="BC42" s="82"/>
      <c r="BD42" s="81"/>
      <c r="BE42" s="82"/>
      <c r="BF42" s="77"/>
      <c r="BG42" s="77"/>
      <c r="BH42" s="77"/>
      <c r="BI42" s="83">
        <f t="shared" si="19"/>
        <v>1</v>
      </c>
      <c r="BJ42" s="83">
        <f t="shared" si="20"/>
        <v>0</v>
      </c>
      <c r="BK42" s="83">
        <f t="shared" si="21"/>
        <v>0</v>
      </c>
      <c r="BL42" s="84"/>
      <c r="BM42" s="84"/>
      <c r="BN42" s="85"/>
      <c r="BO42" s="84"/>
      <c r="BP42" s="84"/>
      <c r="BQ42" s="84"/>
      <c r="BR42" s="84"/>
      <c r="BS42" s="84"/>
      <c r="BT42" s="84"/>
      <c r="BU42" s="86"/>
      <c r="BV42" s="86"/>
      <c r="BW42" s="86"/>
      <c r="BX42" s="86"/>
      <c r="BY42" s="86"/>
      <c r="BZ42" s="86"/>
      <c r="CA42" s="83"/>
      <c r="CB42" s="83"/>
      <c r="CC42" s="14"/>
      <c r="CD42" s="72"/>
      <c r="CE42" s="87"/>
      <c r="CF42" s="88"/>
      <c r="CG42" s="88"/>
      <c r="CH42" s="87">
        <f t="shared" si="10"/>
        <v>0.63524249215038797</v>
      </c>
      <c r="CI42" s="89"/>
      <c r="CJ42" s="89"/>
      <c r="CK42" s="267"/>
      <c r="CL42" s="90"/>
      <c r="CM42" s="267"/>
      <c r="CN42" s="90"/>
      <c r="CO42" s="267"/>
      <c r="CP42" s="90"/>
      <c r="CQ42" s="267"/>
      <c r="CR42" s="90"/>
      <c r="CS42" s="267"/>
      <c r="CT42" s="90"/>
      <c r="CU42" s="267"/>
      <c r="CV42" s="90"/>
      <c r="CW42" s="267"/>
      <c r="CX42" s="90"/>
      <c r="CY42" s="267"/>
      <c r="CZ42" s="90"/>
      <c r="DA42" s="91">
        <f>DataEntry!B42</f>
        <v>44128</v>
      </c>
      <c r="DB42" s="83"/>
      <c r="DC42" s="83"/>
      <c r="DD42" s="145">
        <f t="shared" si="22"/>
        <v>8</v>
      </c>
      <c r="DE42" s="145" t="str">
        <f t="shared" si="23"/>
        <v/>
      </c>
      <c r="DF42" s="145" t="str">
        <f t="shared" si="24"/>
        <v/>
      </c>
      <c r="DG42" s="145" t="str">
        <f t="shared" si="25"/>
        <v/>
      </c>
      <c r="DH42" s="145" t="str">
        <f t="shared" si="26"/>
        <v/>
      </c>
      <c r="DI42" s="145">
        <f t="shared" si="27"/>
        <v>5</v>
      </c>
      <c r="DJ42" s="83"/>
      <c r="DK42" s="83"/>
      <c r="DL42" s="84"/>
      <c r="DM42" s="14"/>
      <c r="DN42" s="87">
        <f t="shared" si="11"/>
        <v>0.63828307254623051</v>
      </c>
      <c r="DO42" s="87">
        <f>(DFactor*Rounds*Number/2+SUM(BV$3:BV30))/(Rounds*Number/2+COUNT(BV$3:BV30))</f>
        <v>0.29599999999999999</v>
      </c>
      <c r="DP42" s="87">
        <f t="shared" si="13"/>
        <v>0.28947368421052633</v>
      </c>
    </row>
    <row r="43" spans="1:120" x14ac:dyDescent="0.25">
      <c r="A43" s="69">
        <v>41</v>
      </c>
      <c r="B43" s="70">
        <f>DataEntry!C43</f>
        <v>11</v>
      </c>
      <c r="C43" s="71">
        <f>COUNTIF(D$2:D43,D43)+COUNTIF(G$2:G43,D43)</f>
        <v>5</v>
      </c>
      <c r="D43" s="72" t="str">
        <f t="shared" si="0"/>
        <v>Holstein Kiel</v>
      </c>
      <c r="E43" s="70">
        <f>DataEntry!E43</f>
        <v>6</v>
      </c>
      <c r="F43" s="71">
        <f>COUNTIF(D$2:D43,G43)+COUNTIF(G$2:G43,G43)</f>
        <v>5</v>
      </c>
      <c r="G43" s="72" t="str">
        <f t="shared" si="1"/>
        <v>Greuther Furth</v>
      </c>
      <c r="H43" s="73">
        <f>DataEntry!G43</f>
        <v>1</v>
      </c>
      <c r="I43" s="73">
        <f>DataEntry!H43</f>
        <v>3</v>
      </c>
      <c r="J43" s="266">
        <f t="shared" si="14"/>
        <v>3</v>
      </c>
      <c r="K43" s="304">
        <f t="shared" si="2"/>
        <v>0.1440373859604982</v>
      </c>
      <c r="L43" s="224">
        <f t="shared" si="3"/>
        <v>2489.0673535669935</v>
      </c>
      <c r="M43" s="224">
        <f t="shared" si="4"/>
        <v>2405.4837322484836</v>
      </c>
      <c r="N43" s="236">
        <f t="shared" si="15"/>
        <v>83.583621318509813</v>
      </c>
      <c r="O43" s="22" t="str">
        <f t="shared" si="16"/>
        <v>T11G5</v>
      </c>
      <c r="P43" s="308">
        <f t="shared" si="5"/>
        <v>35</v>
      </c>
      <c r="Q43" s="22" t="str">
        <f t="shared" si="17"/>
        <v>T6G5</v>
      </c>
      <c r="R43" s="308">
        <f t="shared" si="6"/>
        <v>35</v>
      </c>
      <c r="S43" s="74"/>
      <c r="T43" s="75"/>
      <c r="U43" s="76"/>
      <c r="V43" s="74"/>
      <c r="W43" s="75"/>
      <c r="X43" s="76"/>
      <c r="Y43" s="74"/>
      <c r="Z43" s="75"/>
      <c r="AA43" s="76"/>
      <c r="AB43" s="74"/>
      <c r="AC43" s="75"/>
      <c r="AD43" s="76"/>
      <c r="AE43" s="74"/>
      <c r="AF43" s="75"/>
      <c r="AG43" s="76"/>
      <c r="AH43" s="74"/>
      <c r="AI43" s="75"/>
      <c r="AJ43" s="76"/>
      <c r="AK43" s="74"/>
      <c r="AL43" s="75"/>
      <c r="AM43" s="76"/>
      <c r="AN43" s="74"/>
      <c r="AO43" s="75"/>
      <c r="AP43" s="76"/>
      <c r="AQ43" s="77">
        <f t="shared" si="7"/>
        <v>0.57602275535004932</v>
      </c>
      <c r="AR43" s="77">
        <f t="shared" si="8"/>
        <v>0.23643346652337965</v>
      </c>
      <c r="AS43" s="78">
        <f t="shared" si="18"/>
        <v>0.67917857765333922</v>
      </c>
      <c r="AT43" s="77">
        <f t="shared" si="9"/>
        <v>8.4387955823281069E-2</v>
      </c>
      <c r="AU43" s="79"/>
      <c r="AV43" s="139"/>
      <c r="AW43" s="80"/>
      <c r="AX43" s="80"/>
      <c r="AY43" s="80"/>
      <c r="AZ43" s="81"/>
      <c r="BA43" s="82"/>
      <c r="BB43" s="81"/>
      <c r="BC43" s="82"/>
      <c r="BD43" s="81"/>
      <c r="BE43" s="82"/>
      <c r="BF43" s="77"/>
      <c r="BG43" s="77"/>
      <c r="BH43" s="77"/>
      <c r="BI43" s="83">
        <f t="shared" si="19"/>
        <v>0</v>
      </c>
      <c r="BJ43" s="83">
        <f t="shared" si="20"/>
        <v>0</v>
      </c>
      <c r="BK43" s="83">
        <f t="shared" si="21"/>
        <v>1</v>
      </c>
      <c r="BL43" s="84"/>
      <c r="BM43" s="84"/>
      <c r="BN43" s="85"/>
      <c r="BO43" s="84"/>
      <c r="BP43" s="84"/>
      <c r="BQ43" s="84"/>
      <c r="BR43" s="84"/>
      <c r="BS43" s="84"/>
      <c r="BT43" s="84"/>
      <c r="BU43" s="86"/>
      <c r="BV43" s="86"/>
      <c r="BW43" s="86"/>
      <c r="BX43" s="86"/>
      <c r="BY43" s="86"/>
      <c r="BZ43" s="86"/>
      <c r="CA43" s="83"/>
      <c r="CB43" s="83"/>
      <c r="CC43" s="14"/>
      <c r="CD43" s="72"/>
      <c r="CE43" s="87"/>
      <c r="CF43" s="88"/>
      <c r="CG43" s="88"/>
      <c r="CH43" s="87">
        <f t="shared" si="10"/>
        <v>0.67917857765333933</v>
      </c>
      <c r="CI43" s="89"/>
      <c r="CJ43" s="89"/>
      <c r="CK43" s="267"/>
      <c r="CL43" s="90"/>
      <c r="CM43" s="267"/>
      <c r="CN43" s="90"/>
      <c r="CO43" s="267"/>
      <c r="CP43" s="90"/>
      <c r="CQ43" s="267"/>
      <c r="CR43" s="90"/>
      <c r="CS43" s="267"/>
      <c r="CT43" s="90"/>
      <c r="CU43" s="267"/>
      <c r="CV43" s="90"/>
      <c r="CW43" s="267"/>
      <c r="CX43" s="90"/>
      <c r="CY43" s="267"/>
      <c r="CZ43" s="90"/>
      <c r="DA43" s="91">
        <f>DataEntry!B43</f>
        <v>44128</v>
      </c>
      <c r="DB43" s="83"/>
      <c r="DC43" s="83"/>
      <c r="DD43" s="145" t="str">
        <f t="shared" si="22"/>
        <v/>
      </c>
      <c r="DE43" s="145" t="str">
        <f t="shared" si="23"/>
        <v/>
      </c>
      <c r="DF43" s="145">
        <f t="shared" si="24"/>
        <v>11</v>
      </c>
      <c r="DG43" s="145">
        <f t="shared" si="25"/>
        <v>6</v>
      </c>
      <c r="DH43" s="145" t="str">
        <f t="shared" si="26"/>
        <v/>
      </c>
      <c r="DI43" s="145" t="str">
        <f t="shared" si="27"/>
        <v/>
      </c>
      <c r="DJ43" s="83"/>
      <c r="DK43" s="83"/>
      <c r="DL43" s="84"/>
      <c r="DM43" s="14"/>
      <c r="DN43" s="87">
        <f t="shared" si="11"/>
        <v>0.68495803698435276</v>
      </c>
      <c r="DO43" s="87">
        <f>(DFactor*Rounds*Number/2+SUM(BV$3:BV31))/(Rounds*Number/2+COUNT(BV$3:BV31))</f>
        <v>0.29599999999999999</v>
      </c>
      <c r="DP43" s="87">
        <f t="shared" si="13"/>
        <v>0.32894736842105265</v>
      </c>
    </row>
    <row r="44" spans="1:120" x14ac:dyDescent="0.25">
      <c r="A44" s="69">
        <v>42</v>
      </c>
      <c r="B44" s="70">
        <f>DataEntry!C44</f>
        <v>2</v>
      </c>
      <c r="C44" s="71">
        <f>COUNTIF(D$2:D44,D44)+COUNTIF(G$2:G44,D44)</f>
        <v>5</v>
      </c>
      <c r="D44" s="72" t="str">
        <f t="shared" si="0"/>
        <v>Bochum</v>
      </c>
      <c r="E44" s="70">
        <f>DataEntry!E44</f>
        <v>1</v>
      </c>
      <c r="F44" s="71">
        <f>COUNTIF(D$2:D44,G44)+COUNTIF(G$2:G44,G44)</f>
        <v>5</v>
      </c>
      <c r="G44" s="72" t="str">
        <f t="shared" si="1"/>
        <v>Erzgebirge Aue</v>
      </c>
      <c r="H44" s="73">
        <f>DataEntry!G44</f>
        <v>2</v>
      </c>
      <c r="I44" s="73">
        <f>DataEntry!H44</f>
        <v>0</v>
      </c>
      <c r="J44" s="266">
        <f t="shared" si="14"/>
        <v>1</v>
      </c>
      <c r="K44" s="304">
        <f t="shared" si="2"/>
        <v>0.50281874116524183</v>
      </c>
      <c r="L44" s="224">
        <f t="shared" si="3"/>
        <v>2444.698192341074</v>
      </c>
      <c r="M44" s="224">
        <f t="shared" si="4"/>
        <v>2350.8322334428717</v>
      </c>
      <c r="N44" s="236">
        <f t="shared" si="15"/>
        <v>93.86595889820228</v>
      </c>
      <c r="O44" s="22" t="str">
        <f t="shared" si="16"/>
        <v>T2G5</v>
      </c>
      <c r="P44" s="308">
        <f t="shared" si="5"/>
        <v>35</v>
      </c>
      <c r="Q44" s="22" t="str">
        <f t="shared" si="17"/>
        <v>T1G5</v>
      </c>
      <c r="R44" s="308">
        <f t="shared" si="6"/>
        <v>35</v>
      </c>
      <c r="S44" s="74"/>
      <c r="T44" s="75"/>
      <c r="U44" s="76"/>
      <c r="V44" s="74"/>
      <c r="W44" s="75"/>
      <c r="X44" s="76"/>
      <c r="Y44" s="74"/>
      <c r="Z44" s="75"/>
      <c r="AA44" s="76"/>
      <c r="AB44" s="74"/>
      <c r="AC44" s="75"/>
      <c r="AD44" s="76"/>
      <c r="AE44" s="74"/>
      <c r="AF44" s="75"/>
      <c r="AG44" s="76"/>
      <c r="AH44" s="74"/>
      <c r="AI44" s="75"/>
      <c r="AJ44" s="76"/>
      <c r="AK44" s="74"/>
      <c r="AL44" s="75"/>
      <c r="AM44" s="76"/>
      <c r="AN44" s="74"/>
      <c r="AO44" s="75"/>
      <c r="AP44" s="76"/>
      <c r="AQ44" s="77">
        <f t="shared" si="7"/>
        <v>0.58564387853513733</v>
      </c>
      <c r="AR44" s="77">
        <f t="shared" si="8"/>
        <v>0.25461145774791871</v>
      </c>
      <c r="AS44" s="78">
        <f t="shared" si="18"/>
        <v>0.66206484157443724</v>
      </c>
      <c r="AT44" s="77">
        <f t="shared" si="9"/>
        <v>8.3323700677644053E-2</v>
      </c>
      <c r="AU44" s="79"/>
      <c r="AV44" s="139"/>
      <c r="AW44" s="80"/>
      <c r="AX44" s="80"/>
      <c r="AY44" s="80"/>
      <c r="AZ44" s="81"/>
      <c r="BA44" s="82"/>
      <c r="BB44" s="81"/>
      <c r="BC44" s="82"/>
      <c r="BD44" s="81"/>
      <c r="BE44" s="82"/>
      <c r="BF44" s="77"/>
      <c r="BG44" s="77"/>
      <c r="BH44" s="77"/>
      <c r="BI44" s="83">
        <f t="shared" si="19"/>
        <v>1</v>
      </c>
      <c r="BJ44" s="83">
        <f t="shared" si="20"/>
        <v>0</v>
      </c>
      <c r="BK44" s="83">
        <f t="shared" si="21"/>
        <v>0</v>
      </c>
      <c r="BL44" s="84"/>
      <c r="BM44" s="84"/>
      <c r="BN44" s="85"/>
      <c r="BO44" s="84"/>
      <c r="BP44" s="84"/>
      <c r="BQ44" s="84"/>
      <c r="BR44" s="84"/>
      <c r="BS44" s="84"/>
      <c r="BT44" s="84"/>
      <c r="BU44" s="86"/>
      <c r="BV44" s="86"/>
      <c r="BW44" s="86"/>
      <c r="BX44" s="86"/>
      <c r="BY44" s="86"/>
      <c r="BZ44" s="86"/>
      <c r="CA44" s="83"/>
      <c r="CB44" s="83"/>
      <c r="CC44" s="14"/>
      <c r="CD44" s="72"/>
      <c r="CE44" s="87"/>
      <c r="CF44" s="88"/>
      <c r="CG44" s="88"/>
      <c r="CH44" s="87">
        <f t="shared" si="10"/>
        <v>0.66206484157443724</v>
      </c>
      <c r="CI44" s="89"/>
      <c r="CJ44" s="89"/>
      <c r="CK44" s="267"/>
      <c r="CL44" s="90"/>
      <c r="CM44" s="267"/>
      <c r="CN44" s="90"/>
      <c r="CO44" s="267"/>
      <c r="CP44" s="90"/>
      <c r="CQ44" s="267"/>
      <c r="CR44" s="90"/>
      <c r="CS44" s="267"/>
      <c r="CT44" s="90"/>
      <c r="CU44" s="267"/>
      <c r="CV44" s="90"/>
      <c r="CW44" s="267"/>
      <c r="CX44" s="90"/>
      <c r="CY44" s="267"/>
      <c r="CZ44" s="90"/>
      <c r="DA44" s="91">
        <f>DataEntry!B44</f>
        <v>44129</v>
      </c>
      <c r="DB44" s="83"/>
      <c r="DC44" s="83"/>
      <c r="DD44" s="145">
        <f t="shared" si="22"/>
        <v>2</v>
      </c>
      <c r="DE44" s="145" t="str">
        <f t="shared" si="23"/>
        <v/>
      </c>
      <c r="DF44" s="145" t="str">
        <f t="shared" si="24"/>
        <v/>
      </c>
      <c r="DG44" s="145" t="str">
        <f t="shared" si="25"/>
        <v/>
      </c>
      <c r="DH44" s="145" t="str">
        <f t="shared" si="26"/>
        <v/>
      </c>
      <c r="DI44" s="145">
        <f t="shared" si="27"/>
        <v>1</v>
      </c>
      <c r="DJ44" s="83"/>
      <c r="DK44" s="83"/>
      <c r="DL44" s="84"/>
      <c r="DM44" s="14"/>
      <c r="DN44" s="87">
        <f t="shared" si="11"/>
        <v>0.66939971550497857</v>
      </c>
      <c r="DO44" s="87">
        <f>(DFactor*Rounds*Number/2+SUM(BV$3:BV32))/(Rounds*Number/2+COUNT(BV$3:BV32))</f>
        <v>0.29599999999999999</v>
      </c>
      <c r="DP44" s="87">
        <f t="shared" si="13"/>
        <v>0.31578947368421051</v>
      </c>
    </row>
    <row r="45" spans="1:120" x14ac:dyDescent="0.25">
      <c r="A45" s="69">
        <v>43</v>
      </c>
      <c r="B45" s="70">
        <f>DataEntry!C45</f>
        <v>9</v>
      </c>
      <c r="C45" s="71">
        <f>COUNTIF(D$2:D45,D45)+COUNTIF(G$2:G45,D45)</f>
        <v>5</v>
      </c>
      <c r="D45" s="72" t="str">
        <f t="shared" si="0"/>
        <v>Heidenheim</v>
      </c>
      <c r="E45" s="70">
        <f>DataEntry!E45</f>
        <v>13</v>
      </c>
      <c r="F45" s="71">
        <f>COUNTIF(D$2:D45,G45)+COUNTIF(G$2:G45,G45)</f>
        <v>4</v>
      </c>
      <c r="G45" s="72" t="str">
        <f t="shared" si="1"/>
        <v>Osnabruck</v>
      </c>
      <c r="H45" s="73">
        <f>DataEntry!G45</f>
        <v>1</v>
      </c>
      <c r="I45" s="73">
        <f>DataEntry!H45</f>
        <v>1</v>
      </c>
      <c r="J45" s="266">
        <f t="shared" si="14"/>
        <v>2</v>
      </c>
      <c r="K45" s="304">
        <f t="shared" si="2"/>
        <v>0.59794204649710547</v>
      </c>
      <c r="L45" s="224">
        <f t="shared" si="3"/>
        <v>2540.2708264667135</v>
      </c>
      <c r="M45" s="224">
        <f t="shared" si="4"/>
        <v>2412.2969219739048</v>
      </c>
      <c r="N45" s="236">
        <f t="shared" si="15"/>
        <v>127.97390449280874</v>
      </c>
      <c r="O45" s="22" t="str">
        <f t="shared" si="16"/>
        <v>T9G5</v>
      </c>
      <c r="P45" s="308">
        <f t="shared" si="5"/>
        <v>35</v>
      </c>
      <c r="Q45" s="22" t="str">
        <f t="shared" si="17"/>
        <v>T13G4</v>
      </c>
      <c r="R45" s="308">
        <f t="shared" si="6"/>
        <v>35</v>
      </c>
      <c r="S45" s="74"/>
      <c r="T45" s="75"/>
      <c r="U45" s="76"/>
      <c r="V45" s="74"/>
      <c r="W45" s="75"/>
      <c r="X45" s="76"/>
      <c r="Y45" s="74"/>
      <c r="Z45" s="75"/>
      <c r="AA45" s="76"/>
      <c r="AB45" s="74"/>
      <c r="AC45" s="75"/>
      <c r="AD45" s="76"/>
      <c r="AE45" s="74"/>
      <c r="AF45" s="75"/>
      <c r="AG45" s="76"/>
      <c r="AH45" s="74"/>
      <c r="AI45" s="75"/>
      <c r="AJ45" s="76"/>
      <c r="AK45" s="74"/>
      <c r="AL45" s="75"/>
      <c r="AM45" s="76"/>
      <c r="AN45" s="74"/>
      <c r="AO45" s="75"/>
      <c r="AP45" s="76"/>
      <c r="AQ45" s="77">
        <f t="shared" si="7"/>
        <v>0.61881369344556458</v>
      </c>
      <c r="AR45" s="77">
        <f t="shared" si="8"/>
        <v>0.27291708536569792</v>
      </c>
      <c r="AS45" s="78">
        <f t="shared" si="18"/>
        <v>0.69179321615973333</v>
      </c>
      <c r="AT45" s="77">
        <f t="shared" si="9"/>
        <v>3.5289698474568754E-2</v>
      </c>
      <c r="AU45" s="79"/>
      <c r="AV45" s="139"/>
      <c r="AW45" s="80"/>
      <c r="AX45" s="80"/>
      <c r="AY45" s="80"/>
      <c r="AZ45" s="81"/>
      <c r="BA45" s="82"/>
      <c r="BB45" s="81"/>
      <c r="BC45" s="82"/>
      <c r="BD45" s="81"/>
      <c r="BE45" s="82"/>
      <c r="BF45" s="77"/>
      <c r="BG45" s="77"/>
      <c r="BH45" s="77"/>
      <c r="BI45" s="83">
        <f t="shared" si="19"/>
        <v>0</v>
      </c>
      <c r="BJ45" s="83">
        <f t="shared" si="20"/>
        <v>1</v>
      </c>
      <c r="BK45" s="83">
        <f t="shared" si="21"/>
        <v>0</v>
      </c>
      <c r="BL45" s="84"/>
      <c r="BM45" s="84"/>
      <c r="BN45" s="85"/>
      <c r="BO45" s="84"/>
      <c r="BP45" s="84"/>
      <c r="BQ45" s="84"/>
      <c r="BR45" s="84"/>
      <c r="BS45" s="84"/>
      <c r="BT45" s="84"/>
      <c r="BU45" s="86"/>
      <c r="BV45" s="86"/>
      <c r="BW45" s="86"/>
      <c r="BX45" s="86"/>
      <c r="BY45" s="86"/>
      <c r="BZ45" s="86"/>
      <c r="CA45" s="83"/>
      <c r="CB45" s="83"/>
      <c r="CC45" s="14"/>
      <c r="CD45" s="72"/>
      <c r="CE45" s="87"/>
      <c r="CF45" s="88"/>
      <c r="CG45" s="88"/>
      <c r="CH45" s="87">
        <f t="shared" si="10"/>
        <v>0.69179321615973333</v>
      </c>
      <c r="CI45" s="89"/>
      <c r="CJ45" s="89"/>
      <c r="CK45" s="267"/>
      <c r="CL45" s="90"/>
      <c r="CM45" s="267"/>
      <c r="CN45" s="90"/>
      <c r="CO45" s="267"/>
      <c r="CP45" s="90"/>
      <c r="CQ45" s="267"/>
      <c r="CR45" s="90"/>
      <c r="CS45" s="267"/>
      <c r="CT45" s="90"/>
      <c r="CU45" s="267"/>
      <c r="CV45" s="90"/>
      <c r="CW45" s="267"/>
      <c r="CX45" s="90"/>
      <c r="CY45" s="267"/>
      <c r="CZ45" s="90"/>
      <c r="DA45" s="91">
        <f>DataEntry!B45</f>
        <v>44129</v>
      </c>
      <c r="DB45" s="83"/>
      <c r="DC45" s="83"/>
      <c r="DD45" s="145" t="str">
        <f t="shared" si="22"/>
        <v/>
      </c>
      <c r="DE45" s="145">
        <f t="shared" si="23"/>
        <v>9</v>
      </c>
      <c r="DF45" s="145" t="str">
        <f t="shared" si="24"/>
        <v/>
      </c>
      <c r="DG45" s="145" t="str">
        <f t="shared" si="25"/>
        <v/>
      </c>
      <c r="DH45" s="145">
        <f t="shared" si="26"/>
        <v>13</v>
      </c>
      <c r="DI45" s="145" t="str">
        <f t="shared" si="27"/>
        <v/>
      </c>
      <c r="DJ45" s="83"/>
      <c r="DK45" s="83"/>
      <c r="DL45" s="84"/>
      <c r="DM45" s="14"/>
      <c r="DN45" s="87">
        <f t="shared" si="11"/>
        <v>0.70590990990990987</v>
      </c>
      <c r="DO45" s="87">
        <f>(DFactor*Rounds*Number/2+SUM(BV$3:BV33))/(Rounds*Number/2+COUNT(BV$3:BV33))</f>
        <v>0.29599999999999999</v>
      </c>
      <c r="DP45" s="87">
        <f t="shared" si="13"/>
        <v>0.34666666666666668</v>
      </c>
    </row>
    <row r="46" spans="1:120" x14ac:dyDescent="0.25">
      <c r="A46" s="69">
        <v>44</v>
      </c>
      <c r="B46" s="70">
        <f>DataEntry!C46</f>
        <v>16</v>
      </c>
      <c r="C46" s="71">
        <f>COUNTIF(D$2:D46,D46)+COUNTIF(G$2:G46,D46)</f>
        <v>5</v>
      </c>
      <c r="D46" s="72" t="str">
        <f t="shared" si="0"/>
        <v>Sandhausen</v>
      </c>
      <c r="E46" s="70">
        <f>DataEntry!E46</f>
        <v>14</v>
      </c>
      <c r="F46" s="71">
        <f>COUNTIF(D$2:D46,G46)+COUNTIF(G$2:G46,G46)</f>
        <v>5</v>
      </c>
      <c r="G46" s="72" t="str">
        <f t="shared" si="1"/>
        <v>Paderborn 07</v>
      </c>
      <c r="H46" s="73">
        <f>DataEntry!G46</f>
        <v>1</v>
      </c>
      <c r="I46" s="73">
        <f>DataEntry!H46</f>
        <v>1</v>
      </c>
      <c r="J46" s="266">
        <f t="shared" si="14"/>
        <v>2</v>
      </c>
      <c r="K46" s="304">
        <f t="shared" si="2"/>
        <v>0.80496320709636304</v>
      </c>
      <c r="L46" s="224">
        <f t="shared" si="3"/>
        <v>2487.4498362869917</v>
      </c>
      <c r="M46" s="224">
        <f t="shared" si="4"/>
        <v>2392.1112044205547</v>
      </c>
      <c r="N46" s="236">
        <f t="shared" si="15"/>
        <v>95.338631866437026</v>
      </c>
      <c r="O46" s="22" t="str">
        <f t="shared" si="16"/>
        <v>T16G5</v>
      </c>
      <c r="P46" s="308">
        <f t="shared" si="5"/>
        <v>35</v>
      </c>
      <c r="Q46" s="22" t="str">
        <f t="shared" si="17"/>
        <v>T14G5</v>
      </c>
      <c r="R46" s="308">
        <f t="shared" si="6"/>
        <v>35</v>
      </c>
      <c r="S46" s="74"/>
      <c r="T46" s="75"/>
      <c r="U46" s="76"/>
      <c r="V46" s="74"/>
      <c r="W46" s="75"/>
      <c r="X46" s="76"/>
      <c r="Y46" s="74"/>
      <c r="Z46" s="75"/>
      <c r="AA46" s="76"/>
      <c r="AB46" s="74"/>
      <c r="AC46" s="75"/>
      <c r="AD46" s="76"/>
      <c r="AE46" s="74"/>
      <c r="AF46" s="75"/>
      <c r="AG46" s="76"/>
      <c r="AH46" s="74"/>
      <c r="AI46" s="75"/>
      <c r="AJ46" s="76"/>
      <c r="AK46" s="74"/>
      <c r="AL46" s="75"/>
      <c r="AM46" s="76"/>
      <c r="AN46" s="74"/>
      <c r="AO46" s="75"/>
      <c r="AP46" s="76"/>
      <c r="AQ46" s="77">
        <f t="shared" si="7"/>
        <v>0.58757660187872307</v>
      </c>
      <c r="AR46" s="77">
        <f t="shared" si="8"/>
        <v>0.27226989620392</v>
      </c>
      <c r="AS46" s="78">
        <f t="shared" si="18"/>
        <v>0.63061341134960625</v>
      </c>
      <c r="AT46" s="77">
        <f t="shared" si="9"/>
        <v>9.7116692446473807E-2</v>
      </c>
      <c r="AU46" s="79"/>
      <c r="AV46" s="139"/>
      <c r="AW46" s="80"/>
      <c r="AX46" s="80"/>
      <c r="AY46" s="80"/>
      <c r="AZ46" s="81"/>
      <c r="BA46" s="82"/>
      <c r="BB46" s="81"/>
      <c r="BC46" s="82"/>
      <c r="BD46" s="81"/>
      <c r="BE46" s="82"/>
      <c r="BF46" s="77"/>
      <c r="BG46" s="77"/>
      <c r="BH46" s="77"/>
      <c r="BI46" s="83">
        <f t="shared" si="19"/>
        <v>0</v>
      </c>
      <c r="BJ46" s="83">
        <f t="shared" si="20"/>
        <v>1</v>
      </c>
      <c r="BK46" s="83">
        <f t="shared" si="21"/>
        <v>0</v>
      </c>
      <c r="BL46" s="84"/>
      <c r="BM46" s="84"/>
      <c r="BN46" s="85"/>
      <c r="BO46" s="84"/>
      <c r="BP46" s="84"/>
      <c r="BQ46" s="84"/>
      <c r="BR46" s="84"/>
      <c r="BS46" s="84"/>
      <c r="BT46" s="84"/>
      <c r="BU46" s="86"/>
      <c r="BV46" s="86"/>
      <c r="BW46" s="86"/>
      <c r="BX46" s="86"/>
      <c r="BY46" s="86"/>
      <c r="BZ46" s="86"/>
      <c r="CA46" s="83"/>
      <c r="CB46" s="83"/>
      <c r="CC46" s="14"/>
      <c r="CD46" s="72"/>
      <c r="CE46" s="87"/>
      <c r="CF46" s="88"/>
      <c r="CG46" s="88"/>
      <c r="CH46" s="87">
        <f t="shared" si="10"/>
        <v>0.63061341134960613</v>
      </c>
      <c r="CI46" s="89"/>
      <c r="CJ46" s="89"/>
      <c r="CK46" s="267"/>
      <c r="CL46" s="90"/>
      <c r="CM46" s="267"/>
      <c r="CN46" s="90"/>
      <c r="CO46" s="267"/>
      <c r="CP46" s="90"/>
      <c r="CQ46" s="267"/>
      <c r="CR46" s="90"/>
      <c r="CS46" s="267"/>
      <c r="CT46" s="90"/>
      <c r="CU46" s="267"/>
      <c r="CV46" s="90"/>
      <c r="CW46" s="267"/>
      <c r="CX46" s="90"/>
      <c r="CY46" s="267"/>
      <c r="CZ46" s="90"/>
      <c r="DA46" s="91">
        <f>DataEntry!B46</f>
        <v>44129</v>
      </c>
      <c r="DB46" s="83"/>
      <c r="DC46" s="83"/>
      <c r="DD46" s="145" t="str">
        <f t="shared" si="22"/>
        <v/>
      </c>
      <c r="DE46" s="145">
        <f t="shared" si="23"/>
        <v>16</v>
      </c>
      <c r="DF46" s="145" t="str">
        <f t="shared" si="24"/>
        <v/>
      </c>
      <c r="DG46" s="145" t="str">
        <f t="shared" si="25"/>
        <v/>
      </c>
      <c r="DH46" s="145">
        <f t="shared" si="26"/>
        <v>14</v>
      </c>
      <c r="DI46" s="145" t="str">
        <f t="shared" si="27"/>
        <v/>
      </c>
      <c r="DJ46" s="83"/>
      <c r="DK46" s="83"/>
      <c r="DL46" s="84"/>
      <c r="DM46" s="14"/>
      <c r="DN46" s="87">
        <f t="shared" si="11"/>
        <v>0.63828307254623051</v>
      </c>
      <c r="DO46" s="87">
        <f>(DFactor*Rounds*Number/2+SUM(BV$3:BV34))/(Rounds*Number/2+COUNT(BV$3:BV34))</f>
        <v>0.29599999999999999</v>
      </c>
      <c r="DP46" s="87">
        <f t="shared" si="13"/>
        <v>0.28947368421052633</v>
      </c>
    </row>
    <row r="47" spans="1:120" x14ac:dyDescent="0.25">
      <c r="A47" s="69">
        <v>45</v>
      </c>
      <c r="B47" s="70">
        <f>DataEntry!C47</f>
        <v>13</v>
      </c>
      <c r="C47" s="71">
        <f>COUNTIF(D$2:D47,D47)+COUNTIF(G$2:G47,D47)</f>
        <v>5</v>
      </c>
      <c r="D47" s="72" t="str">
        <f t="shared" si="0"/>
        <v>Osnabruck</v>
      </c>
      <c r="E47" s="70">
        <f>DataEntry!E47</f>
        <v>4</v>
      </c>
      <c r="F47" s="71">
        <f>COUNTIF(D$2:D47,G47)+COUNTIF(G$2:G47,G47)</f>
        <v>5</v>
      </c>
      <c r="G47" s="72" t="str">
        <f t="shared" si="1"/>
        <v>Darmstadt 98</v>
      </c>
      <c r="H47" s="73">
        <f>DataEntry!G47</f>
        <v>1</v>
      </c>
      <c r="I47" s="73">
        <f>DataEntry!H47</f>
        <v>1</v>
      </c>
      <c r="J47" s="266">
        <f t="shared" si="14"/>
        <v>2</v>
      </c>
      <c r="K47" s="304">
        <f t="shared" si="2"/>
        <v>0.62718791727430023</v>
      </c>
      <c r="L47" s="224">
        <f t="shared" si="3"/>
        <v>2470.6793558855011</v>
      </c>
      <c r="M47" s="224">
        <f t="shared" si="4"/>
        <v>2425.4996844094098</v>
      </c>
      <c r="N47" s="236">
        <f t="shared" si="15"/>
        <v>45.179671476091244</v>
      </c>
      <c r="O47" s="22" t="str">
        <f t="shared" si="16"/>
        <v>T13G5</v>
      </c>
      <c r="P47" s="308">
        <f t="shared" si="5"/>
        <v>35</v>
      </c>
      <c r="Q47" s="22" t="str">
        <f t="shared" si="17"/>
        <v>T4G5</v>
      </c>
      <c r="R47" s="308">
        <f t="shared" si="6"/>
        <v>35</v>
      </c>
      <c r="S47" s="74"/>
      <c r="T47" s="75"/>
      <c r="U47" s="76"/>
      <c r="V47" s="74"/>
      <c r="W47" s="75"/>
      <c r="X47" s="76"/>
      <c r="Y47" s="74"/>
      <c r="Z47" s="75"/>
      <c r="AA47" s="76"/>
      <c r="AB47" s="74"/>
      <c r="AC47" s="75"/>
      <c r="AD47" s="76"/>
      <c r="AE47" s="74"/>
      <c r="AF47" s="75"/>
      <c r="AG47" s="76"/>
      <c r="AH47" s="74"/>
      <c r="AI47" s="75"/>
      <c r="AJ47" s="76"/>
      <c r="AK47" s="74"/>
      <c r="AL47" s="75"/>
      <c r="AM47" s="76"/>
      <c r="AN47" s="74"/>
      <c r="AO47" s="75"/>
      <c r="AP47" s="76"/>
      <c r="AQ47" s="77">
        <f t="shared" si="7"/>
        <v>0.54024509107864938</v>
      </c>
      <c r="AR47" s="77">
        <f t="shared" si="8"/>
        <v>0.15190094182631508</v>
      </c>
      <c r="AS47" s="78">
        <f t="shared" si="18"/>
        <v>0.77668829850466858</v>
      </c>
      <c r="AT47" s="77">
        <f t="shared" si="9"/>
        <v>7.1410759669016333E-2</v>
      </c>
      <c r="AU47" s="79"/>
      <c r="AV47" s="139"/>
      <c r="AW47" s="80"/>
      <c r="AX47" s="80"/>
      <c r="AY47" s="80"/>
      <c r="AZ47" s="81"/>
      <c r="BA47" s="82"/>
      <c r="BB47" s="81"/>
      <c r="BC47" s="82"/>
      <c r="BD47" s="81"/>
      <c r="BE47" s="82"/>
      <c r="BF47" s="77"/>
      <c r="BG47" s="77"/>
      <c r="BH47" s="77"/>
      <c r="BI47" s="83">
        <f t="shared" si="19"/>
        <v>0</v>
      </c>
      <c r="BJ47" s="83">
        <f t="shared" si="20"/>
        <v>1</v>
      </c>
      <c r="BK47" s="83">
        <f t="shared" si="21"/>
        <v>0</v>
      </c>
      <c r="BL47" s="84"/>
      <c r="BM47" s="84"/>
      <c r="BN47" s="85"/>
      <c r="BO47" s="84"/>
      <c r="BP47" s="84"/>
      <c r="BQ47" s="84"/>
      <c r="BR47" s="84"/>
      <c r="BS47" s="84"/>
      <c r="BT47" s="84"/>
      <c r="BU47" s="86"/>
      <c r="BV47" s="86"/>
      <c r="BW47" s="86"/>
      <c r="BX47" s="86"/>
      <c r="BY47" s="86"/>
      <c r="BZ47" s="86"/>
      <c r="CA47" s="83"/>
      <c r="CB47" s="83"/>
      <c r="CC47" s="14"/>
      <c r="CD47" s="72"/>
      <c r="CE47" s="87"/>
      <c r="CF47" s="88"/>
      <c r="CG47" s="88"/>
      <c r="CH47" s="87">
        <f t="shared" si="10"/>
        <v>0.77668829850466858</v>
      </c>
      <c r="CI47" s="89"/>
      <c r="CJ47" s="89"/>
      <c r="CK47" s="267"/>
      <c r="CL47" s="90"/>
      <c r="CM47" s="267"/>
      <c r="CN47" s="90"/>
      <c r="CO47" s="267"/>
      <c r="CP47" s="90"/>
      <c r="CQ47" s="267"/>
      <c r="CR47" s="90"/>
      <c r="CS47" s="267"/>
      <c r="CT47" s="90"/>
      <c r="CU47" s="267"/>
      <c r="CV47" s="90"/>
      <c r="CW47" s="267"/>
      <c r="CX47" s="90"/>
      <c r="CY47" s="267"/>
      <c r="CZ47" s="90"/>
      <c r="DA47" s="91">
        <f>DataEntry!B47</f>
        <v>44132</v>
      </c>
      <c r="DB47" s="83"/>
      <c r="DC47" s="83"/>
      <c r="DD47" s="145" t="str">
        <f t="shared" si="22"/>
        <v/>
      </c>
      <c r="DE47" s="145">
        <f t="shared" si="23"/>
        <v>13</v>
      </c>
      <c r="DF47" s="145" t="str">
        <f t="shared" si="24"/>
        <v/>
      </c>
      <c r="DG47" s="145" t="str">
        <f t="shared" si="25"/>
        <v/>
      </c>
      <c r="DH47" s="145">
        <f t="shared" si="26"/>
        <v>4</v>
      </c>
      <c r="DI47" s="145" t="str">
        <f t="shared" si="27"/>
        <v/>
      </c>
      <c r="DJ47" s="83"/>
      <c r="DK47" s="83"/>
      <c r="DL47" s="84"/>
      <c r="DM47" s="14"/>
      <c r="DN47" s="87">
        <f t="shared" si="11"/>
        <v>0.77830796586059736</v>
      </c>
      <c r="DO47" s="87">
        <f>(DFactor*Rounds*Number/2+SUM(BV$3:BV35))/(Rounds*Number/2+COUNT(BV$3:BV35))</f>
        <v>0.29599999999999999</v>
      </c>
      <c r="DP47" s="87">
        <f t="shared" si="13"/>
        <v>0.40789473684210525</v>
      </c>
    </row>
    <row r="48" spans="1:120" x14ac:dyDescent="0.25">
      <c r="A48" s="69">
        <v>46</v>
      </c>
      <c r="B48" s="70">
        <f>DataEntry!C48</f>
        <v>5</v>
      </c>
      <c r="C48" s="71">
        <f>COUNTIF(D$2:D48,D48)+COUNTIF(G$2:G48,D48)</f>
        <v>6</v>
      </c>
      <c r="D48" s="72" t="str">
        <f t="shared" si="0"/>
        <v>Fortuna Dusseldorf</v>
      </c>
      <c r="E48" s="70">
        <f>DataEntry!E48</f>
        <v>9</v>
      </c>
      <c r="F48" s="71">
        <f>COUNTIF(D$2:D48,G48)+COUNTIF(G$2:G48,G48)</f>
        <v>6</v>
      </c>
      <c r="G48" s="72" t="str">
        <f t="shared" si="1"/>
        <v>Heidenheim</v>
      </c>
      <c r="H48" s="73">
        <f>DataEntry!G48</f>
        <v>1</v>
      </c>
      <c r="I48" s="73">
        <f>DataEntry!H48</f>
        <v>0</v>
      </c>
      <c r="J48" s="266">
        <f t="shared" si="14"/>
        <v>1</v>
      </c>
      <c r="K48" s="304">
        <f t="shared" si="2"/>
        <v>0.24862276395266569</v>
      </c>
      <c r="L48" s="224">
        <f t="shared" si="3"/>
        <v>2539.8145086070335</v>
      </c>
      <c r="M48" s="224">
        <f t="shared" si="4"/>
        <v>2414.9081220544758</v>
      </c>
      <c r="N48" s="236">
        <f t="shared" si="15"/>
        <v>124.90638655255771</v>
      </c>
      <c r="O48" s="22" t="str">
        <f t="shared" si="16"/>
        <v>T5G6</v>
      </c>
      <c r="P48" s="308">
        <f t="shared" si="5"/>
        <v>35</v>
      </c>
      <c r="Q48" s="22" t="str">
        <f t="shared" si="17"/>
        <v>T9G6</v>
      </c>
      <c r="R48" s="308">
        <f t="shared" si="6"/>
        <v>35</v>
      </c>
      <c r="S48" s="74"/>
      <c r="T48" s="75"/>
      <c r="U48" s="76"/>
      <c r="V48" s="74"/>
      <c r="W48" s="75"/>
      <c r="X48" s="76"/>
      <c r="Y48" s="74"/>
      <c r="Z48" s="75"/>
      <c r="AA48" s="76"/>
      <c r="AB48" s="74"/>
      <c r="AC48" s="75"/>
      <c r="AD48" s="76"/>
      <c r="AE48" s="74"/>
      <c r="AF48" s="75"/>
      <c r="AG48" s="76"/>
      <c r="AH48" s="74"/>
      <c r="AI48" s="75"/>
      <c r="AJ48" s="76"/>
      <c r="AK48" s="74"/>
      <c r="AL48" s="75"/>
      <c r="AM48" s="76"/>
      <c r="AN48" s="74"/>
      <c r="AO48" s="75"/>
      <c r="AP48" s="76"/>
      <c r="AQ48" s="77">
        <f t="shared" si="7"/>
        <v>0.6158641887978491</v>
      </c>
      <c r="AR48" s="77">
        <f t="shared" si="8"/>
        <v>0.28508406692836391</v>
      </c>
      <c r="AS48" s="78">
        <f t="shared" si="18"/>
        <v>0.66156024373897027</v>
      </c>
      <c r="AT48" s="77">
        <f t="shared" si="9"/>
        <v>5.3355689332665768E-2</v>
      </c>
      <c r="AU48" s="79"/>
      <c r="AV48" s="139"/>
      <c r="AW48" s="80"/>
      <c r="AX48" s="80"/>
      <c r="AY48" s="80"/>
      <c r="AZ48" s="81"/>
      <c r="BA48" s="82"/>
      <c r="BB48" s="81"/>
      <c r="BC48" s="82"/>
      <c r="BD48" s="81"/>
      <c r="BE48" s="82"/>
      <c r="BF48" s="77"/>
      <c r="BG48" s="77"/>
      <c r="BH48" s="77"/>
      <c r="BI48" s="83">
        <f t="shared" si="19"/>
        <v>1</v>
      </c>
      <c r="BJ48" s="83">
        <f t="shared" si="20"/>
        <v>0</v>
      </c>
      <c r="BK48" s="83">
        <f t="shared" si="21"/>
        <v>0</v>
      </c>
      <c r="BL48" s="84"/>
      <c r="BM48" s="84"/>
      <c r="BN48" s="85"/>
      <c r="BO48" s="84"/>
      <c r="BP48" s="84"/>
      <c r="BQ48" s="84"/>
      <c r="BR48" s="84"/>
      <c r="BS48" s="84"/>
      <c r="BT48" s="84"/>
      <c r="BU48" s="86"/>
      <c r="BV48" s="86"/>
      <c r="BW48" s="86"/>
      <c r="BX48" s="86"/>
      <c r="BY48" s="86"/>
      <c r="BZ48" s="86"/>
      <c r="CA48" s="83"/>
      <c r="CB48" s="83"/>
      <c r="CC48" s="14"/>
      <c r="CD48" s="72"/>
      <c r="CE48" s="87"/>
      <c r="CF48" s="88"/>
      <c r="CG48" s="88"/>
      <c r="CH48" s="87">
        <f t="shared" si="10"/>
        <v>0.66156024373897038</v>
      </c>
      <c r="CI48" s="89"/>
      <c r="CJ48" s="89"/>
      <c r="CK48" s="267"/>
      <c r="CL48" s="90"/>
      <c r="CM48" s="267"/>
      <c r="CN48" s="90"/>
      <c r="CO48" s="267"/>
      <c r="CP48" s="90"/>
      <c r="CQ48" s="267"/>
      <c r="CR48" s="90"/>
      <c r="CS48" s="267"/>
      <c r="CT48" s="90"/>
      <c r="CU48" s="267"/>
      <c r="CV48" s="90"/>
      <c r="CW48" s="267"/>
      <c r="CX48" s="90"/>
      <c r="CY48" s="267"/>
      <c r="CZ48" s="90"/>
      <c r="DA48" s="91">
        <f>DataEntry!B48</f>
        <v>44134</v>
      </c>
      <c r="DB48" s="83"/>
      <c r="DC48" s="83"/>
      <c r="DD48" s="145">
        <f t="shared" si="22"/>
        <v>5</v>
      </c>
      <c r="DE48" s="145" t="str">
        <f t="shared" si="23"/>
        <v/>
      </c>
      <c r="DF48" s="145" t="str">
        <f t="shared" si="24"/>
        <v/>
      </c>
      <c r="DG48" s="145" t="str">
        <f t="shared" si="25"/>
        <v/>
      </c>
      <c r="DH48" s="145" t="str">
        <f t="shared" si="26"/>
        <v/>
      </c>
      <c r="DI48" s="145">
        <f t="shared" si="27"/>
        <v>9</v>
      </c>
      <c r="DJ48" s="83"/>
      <c r="DK48" s="83"/>
      <c r="DL48" s="84"/>
      <c r="DM48" s="14"/>
      <c r="DN48" s="87">
        <f t="shared" si="11"/>
        <v>0.67498475398475399</v>
      </c>
      <c r="DO48" s="87">
        <f>(DFactor*Rounds*Number/2+SUM(BV$3:BV36))/(Rounds*Number/2+COUNT(BV$3:BV36))</f>
        <v>0.29599999999999999</v>
      </c>
      <c r="DP48" s="87">
        <f t="shared" si="13"/>
        <v>0.32051282051282054</v>
      </c>
    </row>
    <row r="49" spans="1:120" x14ac:dyDescent="0.25">
      <c r="A49" s="69">
        <v>47</v>
      </c>
      <c r="B49" s="70">
        <f>DataEntry!C49</f>
        <v>7</v>
      </c>
      <c r="C49" s="71">
        <f>COUNTIF(D$2:D49,D49)+COUNTIF(G$2:G49,D49)</f>
        <v>6</v>
      </c>
      <c r="D49" s="72" t="str">
        <f t="shared" si="0"/>
        <v>Hamburger</v>
      </c>
      <c r="E49" s="70">
        <f>DataEntry!E49</f>
        <v>17</v>
      </c>
      <c r="F49" s="71">
        <f>COUNTIF(D$2:D49,G49)+COUNTIF(G$2:G49,G49)</f>
        <v>6</v>
      </c>
      <c r="G49" s="72" t="str">
        <f t="shared" si="1"/>
        <v>St Pauli</v>
      </c>
      <c r="H49" s="73">
        <f>DataEntry!G49</f>
        <v>2</v>
      </c>
      <c r="I49" s="73">
        <f>DataEntry!H49</f>
        <v>2</v>
      </c>
      <c r="J49" s="266">
        <f t="shared" si="14"/>
        <v>2</v>
      </c>
      <c r="K49" s="304">
        <f t="shared" si="2"/>
        <v>0.45505145251361245</v>
      </c>
      <c r="L49" s="224">
        <f t="shared" si="3"/>
        <v>2619.1787784150788</v>
      </c>
      <c r="M49" s="224">
        <f t="shared" si="4"/>
        <v>2361.8845750799519</v>
      </c>
      <c r="N49" s="236">
        <f t="shared" si="15"/>
        <v>257.29420333512689</v>
      </c>
      <c r="O49" s="22" t="str">
        <f t="shared" si="16"/>
        <v>T7G6</v>
      </c>
      <c r="P49" s="308">
        <f t="shared" si="5"/>
        <v>35</v>
      </c>
      <c r="Q49" s="22" t="str">
        <f t="shared" si="17"/>
        <v>T17G6</v>
      </c>
      <c r="R49" s="308">
        <f t="shared" si="6"/>
        <v>35</v>
      </c>
      <c r="S49" s="74"/>
      <c r="T49" s="75"/>
      <c r="U49" s="76"/>
      <c r="V49" s="74"/>
      <c r="W49" s="75"/>
      <c r="X49" s="76"/>
      <c r="Y49" s="74"/>
      <c r="Z49" s="75"/>
      <c r="AA49" s="76"/>
      <c r="AB49" s="74"/>
      <c r="AC49" s="75"/>
      <c r="AD49" s="76"/>
      <c r="AE49" s="74"/>
      <c r="AF49" s="75"/>
      <c r="AG49" s="76"/>
      <c r="AH49" s="74"/>
      <c r="AI49" s="75"/>
      <c r="AJ49" s="76"/>
      <c r="AK49" s="74"/>
      <c r="AL49" s="75"/>
      <c r="AM49" s="76"/>
      <c r="AN49" s="74"/>
      <c r="AO49" s="75"/>
      <c r="AP49" s="76"/>
      <c r="AQ49" s="77">
        <f t="shared" si="7"/>
        <v>0.74660597366746173</v>
      </c>
      <c r="AR49" s="77">
        <f t="shared" si="8"/>
        <v>0.42436145963993299</v>
      </c>
      <c r="AS49" s="78">
        <f t="shared" si="18"/>
        <v>0.565638540360067</v>
      </c>
      <c r="AT49" s="77">
        <f t="shared" si="9"/>
        <v>0.01</v>
      </c>
      <c r="AU49" s="79"/>
      <c r="AV49" s="139"/>
      <c r="AW49" s="80"/>
      <c r="AX49" s="80"/>
      <c r="AY49" s="80"/>
      <c r="AZ49" s="81"/>
      <c r="BA49" s="82"/>
      <c r="BB49" s="81"/>
      <c r="BC49" s="82"/>
      <c r="BD49" s="81"/>
      <c r="BE49" s="82"/>
      <c r="BF49" s="77"/>
      <c r="BG49" s="77"/>
      <c r="BH49" s="77"/>
      <c r="BI49" s="83">
        <f t="shared" si="19"/>
        <v>0</v>
      </c>
      <c r="BJ49" s="83">
        <f t="shared" si="20"/>
        <v>1</v>
      </c>
      <c r="BK49" s="83">
        <f t="shared" si="21"/>
        <v>0</v>
      </c>
      <c r="BL49" s="84"/>
      <c r="BM49" s="84"/>
      <c r="BN49" s="85"/>
      <c r="BO49" s="84"/>
      <c r="BP49" s="84"/>
      <c r="BQ49" s="84"/>
      <c r="BR49" s="84"/>
      <c r="BS49" s="84"/>
      <c r="BT49" s="84"/>
      <c r="BU49" s="86"/>
      <c r="BV49" s="86"/>
      <c r="BW49" s="86"/>
      <c r="BX49" s="86"/>
      <c r="BY49" s="86"/>
      <c r="BZ49" s="86"/>
      <c r="CA49" s="83"/>
      <c r="CB49" s="83"/>
      <c r="CC49" s="14"/>
      <c r="CD49" s="72"/>
      <c r="CE49" s="87"/>
      <c r="CF49" s="88"/>
      <c r="CG49" s="88"/>
      <c r="CH49" s="87">
        <f t="shared" si="10"/>
        <v>0.64448902805505748</v>
      </c>
      <c r="CI49" s="89"/>
      <c r="CJ49" s="89"/>
      <c r="CK49" s="267"/>
      <c r="CL49" s="90"/>
      <c r="CM49" s="267"/>
      <c r="CN49" s="90"/>
      <c r="CO49" s="267"/>
      <c r="CP49" s="90"/>
      <c r="CQ49" s="267"/>
      <c r="CR49" s="90"/>
      <c r="CS49" s="267"/>
      <c r="CT49" s="90"/>
      <c r="CU49" s="267"/>
      <c r="CV49" s="90"/>
      <c r="CW49" s="267"/>
      <c r="CX49" s="90"/>
      <c r="CY49" s="267"/>
      <c r="CZ49" s="90"/>
      <c r="DA49" s="91">
        <f>DataEntry!B49</f>
        <v>44134</v>
      </c>
      <c r="DB49" s="83"/>
      <c r="DC49" s="83"/>
      <c r="DD49" s="145" t="str">
        <f t="shared" si="22"/>
        <v/>
      </c>
      <c r="DE49" s="145">
        <f t="shared" si="23"/>
        <v>7</v>
      </c>
      <c r="DF49" s="145" t="str">
        <f t="shared" si="24"/>
        <v/>
      </c>
      <c r="DG49" s="145" t="str">
        <f t="shared" si="25"/>
        <v/>
      </c>
      <c r="DH49" s="145">
        <f t="shared" si="26"/>
        <v>17</v>
      </c>
      <c r="DI49" s="145" t="str">
        <f t="shared" si="27"/>
        <v/>
      </c>
      <c r="DJ49" s="83"/>
      <c r="DK49" s="83"/>
      <c r="DL49" s="84"/>
      <c r="DM49" s="14"/>
      <c r="DN49" s="87">
        <f t="shared" si="11"/>
        <v>0.70530353430353432</v>
      </c>
      <c r="DO49" s="87">
        <f>(DFactor*Rounds*Number/2+SUM(BV$3:BV37))/(Rounds*Number/2+COUNT(BV$3:BV37))</f>
        <v>0.29599999999999999</v>
      </c>
      <c r="DP49" s="87">
        <f t="shared" si="13"/>
        <v>0.34615384615384615</v>
      </c>
    </row>
    <row r="50" spans="1:120" x14ac:dyDescent="0.25">
      <c r="A50" s="69">
        <v>48</v>
      </c>
      <c r="B50" s="70">
        <f>DataEntry!C50</f>
        <v>3</v>
      </c>
      <c r="C50" s="71">
        <f>COUNTIF(D$2:D50,D50)+COUNTIF(G$2:G50,D50)</f>
        <v>6</v>
      </c>
      <c r="D50" s="72" t="str">
        <f t="shared" si="0"/>
        <v>Eintracht Braunschweig</v>
      </c>
      <c r="E50" s="70">
        <f>DataEntry!E50</f>
        <v>12</v>
      </c>
      <c r="F50" s="71">
        <f>COUNTIF(D$2:D50,G50)+COUNTIF(G$2:G50,G50)</f>
        <v>6</v>
      </c>
      <c r="G50" s="72" t="str">
        <f t="shared" si="1"/>
        <v>Nurnberg</v>
      </c>
      <c r="H50" s="73">
        <f>DataEntry!G50</f>
        <v>3</v>
      </c>
      <c r="I50" s="73">
        <f>DataEntry!H50</f>
        <v>2</v>
      </c>
      <c r="J50" s="266">
        <f t="shared" si="14"/>
        <v>1</v>
      </c>
      <c r="K50" s="304">
        <f t="shared" si="2"/>
        <v>0.92925594774553577</v>
      </c>
      <c r="L50" s="224">
        <f t="shared" si="3"/>
        <v>2463.2842233267866</v>
      </c>
      <c r="M50" s="224">
        <f t="shared" si="4"/>
        <v>2405.6627505684605</v>
      </c>
      <c r="N50" s="236">
        <f t="shared" si="15"/>
        <v>57.621472758326036</v>
      </c>
      <c r="O50" s="22" t="str">
        <f t="shared" si="16"/>
        <v>T3G6</v>
      </c>
      <c r="P50" s="308">
        <f t="shared" si="5"/>
        <v>35</v>
      </c>
      <c r="Q50" s="22" t="str">
        <f t="shared" si="17"/>
        <v>T12G6</v>
      </c>
      <c r="R50" s="308">
        <f t="shared" si="6"/>
        <v>35</v>
      </c>
      <c r="S50" s="74"/>
      <c r="T50" s="75"/>
      <c r="U50" s="76"/>
      <c r="V50" s="74"/>
      <c r="W50" s="75"/>
      <c r="X50" s="76"/>
      <c r="Y50" s="74"/>
      <c r="Z50" s="75"/>
      <c r="AA50" s="76"/>
      <c r="AB50" s="74"/>
      <c r="AC50" s="75"/>
      <c r="AD50" s="76"/>
      <c r="AE50" s="74"/>
      <c r="AF50" s="75"/>
      <c r="AG50" s="76"/>
      <c r="AH50" s="74"/>
      <c r="AI50" s="75"/>
      <c r="AJ50" s="76"/>
      <c r="AK50" s="74"/>
      <c r="AL50" s="75"/>
      <c r="AM50" s="76"/>
      <c r="AN50" s="74"/>
      <c r="AO50" s="75"/>
      <c r="AP50" s="76"/>
      <c r="AQ50" s="77">
        <f t="shared" si="7"/>
        <v>0.55139259845675226</v>
      </c>
      <c r="AR50" s="77">
        <f t="shared" si="8"/>
        <v>0.20804005729273262</v>
      </c>
      <c r="AS50" s="78">
        <f t="shared" si="18"/>
        <v>0.68670508232803917</v>
      </c>
      <c r="AT50" s="77">
        <f t="shared" si="9"/>
        <v>0.10525486037922815</v>
      </c>
      <c r="AU50" s="79"/>
      <c r="AV50" s="139"/>
      <c r="AW50" s="80"/>
      <c r="AX50" s="80"/>
      <c r="AY50" s="80"/>
      <c r="AZ50" s="81"/>
      <c r="BA50" s="82"/>
      <c r="BB50" s="81"/>
      <c r="BC50" s="82"/>
      <c r="BD50" s="81"/>
      <c r="BE50" s="82"/>
      <c r="BF50" s="77"/>
      <c r="BG50" s="77"/>
      <c r="BH50" s="77"/>
      <c r="BI50" s="83">
        <f t="shared" si="19"/>
        <v>1</v>
      </c>
      <c r="BJ50" s="83">
        <f t="shared" si="20"/>
        <v>0</v>
      </c>
      <c r="BK50" s="83">
        <f t="shared" si="21"/>
        <v>0</v>
      </c>
      <c r="BL50" s="84"/>
      <c r="BM50" s="84"/>
      <c r="BN50" s="85"/>
      <c r="BO50" s="84"/>
      <c r="BP50" s="84"/>
      <c r="BQ50" s="84"/>
      <c r="BR50" s="84"/>
      <c r="BS50" s="84"/>
      <c r="BT50" s="84"/>
      <c r="BU50" s="86"/>
      <c r="BV50" s="86"/>
      <c r="BW50" s="86"/>
      <c r="BX50" s="86"/>
      <c r="BY50" s="86"/>
      <c r="BZ50" s="86"/>
      <c r="CA50" s="83"/>
      <c r="CB50" s="83"/>
      <c r="CC50" s="14"/>
      <c r="CD50" s="72"/>
      <c r="CE50" s="87"/>
      <c r="CF50" s="88"/>
      <c r="CG50" s="88"/>
      <c r="CH50" s="87">
        <f t="shared" si="10"/>
        <v>0.68670508232803928</v>
      </c>
      <c r="CI50" s="89"/>
      <c r="CJ50" s="89"/>
      <c r="CK50" s="267"/>
      <c r="CL50" s="90"/>
      <c r="CM50" s="267"/>
      <c r="CN50" s="90"/>
      <c r="CO50" s="267"/>
      <c r="CP50" s="90"/>
      <c r="CQ50" s="267"/>
      <c r="CR50" s="90"/>
      <c r="CS50" s="267"/>
      <c r="CT50" s="90"/>
      <c r="CU50" s="267"/>
      <c r="CV50" s="90"/>
      <c r="CW50" s="267"/>
      <c r="CX50" s="90"/>
      <c r="CY50" s="267"/>
      <c r="CZ50" s="90"/>
      <c r="DA50" s="91">
        <f>DataEntry!B50</f>
        <v>44135</v>
      </c>
      <c r="DB50" s="83"/>
      <c r="DC50" s="83"/>
      <c r="DD50" s="145">
        <f t="shared" si="22"/>
        <v>3</v>
      </c>
      <c r="DE50" s="145" t="str">
        <f t="shared" si="23"/>
        <v/>
      </c>
      <c r="DF50" s="145" t="str">
        <f t="shared" si="24"/>
        <v/>
      </c>
      <c r="DG50" s="145" t="str">
        <f t="shared" si="25"/>
        <v/>
      </c>
      <c r="DH50" s="145" t="str">
        <f t="shared" si="26"/>
        <v/>
      </c>
      <c r="DI50" s="145">
        <f t="shared" si="27"/>
        <v>12</v>
      </c>
      <c r="DJ50" s="83"/>
      <c r="DK50" s="83"/>
      <c r="DL50" s="84"/>
      <c r="DM50" s="14"/>
      <c r="DN50" s="87">
        <f t="shared" si="11"/>
        <v>0.68934628150417621</v>
      </c>
      <c r="DO50" s="87">
        <f>(DFactor*Rounds*Number/2+SUM(BV$3:BV38))/(Rounds*Number/2+COUNT(BV$3:BV38))</f>
        <v>0.29599999999999999</v>
      </c>
      <c r="DP50" s="87">
        <f t="shared" si="13"/>
        <v>0.33265856950067474</v>
      </c>
    </row>
    <row r="51" spans="1:120" x14ac:dyDescent="0.25">
      <c r="A51" s="69">
        <v>49</v>
      </c>
      <c r="B51" s="70">
        <f>DataEntry!C51</f>
        <v>1</v>
      </c>
      <c r="C51" s="71">
        <f>COUNTIF(D$2:D51,D51)+COUNTIF(G$2:G51,D51)</f>
        <v>6</v>
      </c>
      <c r="D51" s="72" t="str">
        <f t="shared" si="0"/>
        <v>Erzgebirge Aue</v>
      </c>
      <c r="E51" s="70">
        <f>DataEntry!E51</f>
        <v>11</v>
      </c>
      <c r="F51" s="71">
        <f>COUNTIF(D$2:D51,G51)+COUNTIF(G$2:G51,G51)</f>
        <v>6</v>
      </c>
      <c r="G51" s="72" t="str">
        <f t="shared" si="1"/>
        <v>Holstein Kiel</v>
      </c>
      <c r="H51" s="73">
        <f>DataEntry!G51</f>
        <v>1</v>
      </c>
      <c r="I51" s="73">
        <f>DataEntry!H51</f>
        <v>1</v>
      </c>
      <c r="J51" s="266">
        <f t="shared" si="14"/>
        <v>2</v>
      </c>
      <c r="K51" s="304">
        <f t="shared" si="2"/>
        <v>0.4603976539658694</v>
      </c>
      <c r="L51" s="224">
        <f t="shared" si="3"/>
        <v>2485.3586960309694</v>
      </c>
      <c r="M51" s="224">
        <f t="shared" si="4"/>
        <v>2478.5807902250554</v>
      </c>
      <c r="N51" s="236">
        <f t="shared" si="15"/>
        <v>6.777905805914088</v>
      </c>
      <c r="O51" s="22" t="str">
        <f t="shared" si="16"/>
        <v>T1G6</v>
      </c>
      <c r="P51" s="308">
        <f t="shared" si="5"/>
        <v>35</v>
      </c>
      <c r="Q51" s="22" t="str">
        <f t="shared" si="17"/>
        <v>T11G6</v>
      </c>
      <c r="R51" s="308">
        <f t="shared" si="6"/>
        <v>35</v>
      </c>
      <c r="S51" s="74"/>
      <c r="T51" s="75"/>
      <c r="U51" s="76"/>
      <c r="V51" s="74"/>
      <c r="W51" s="75"/>
      <c r="X51" s="76"/>
      <c r="Y51" s="74"/>
      <c r="Z51" s="75"/>
      <c r="AA51" s="76"/>
      <c r="AB51" s="74"/>
      <c r="AC51" s="75"/>
      <c r="AD51" s="76"/>
      <c r="AE51" s="74"/>
      <c r="AF51" s="75"/>
      <c r="AG51" s="76"/>
      <c r="AH51" s="74"/>
      <c r="AI51" s="75"/>
      <c r="AJ51" s="76"/>
      <c r="AK51" s="74"/>
      <c r="AL51" s="75"/>
      <c r="AM51" s="76"/>
      <c r="AN51" s="74"/>
      <c r="AO51" s="75"/>
      <c r="AP51" s="76"/>
      <c r="AQ51" s="77">
        <f t="shared" si="7"/>
        <v>0.50520598499826297</v>
      </c>
      <c r="AR51" s="77">
        <f t="shared" si="8"/>
        <v>0.20562563454426253</v>
      </c>
      <c r="AS51" s="78">
        <f t="shared" si="18"/>
        <v>0.59916070090800089</v>
      </c>
      <c r="AT51" s="77">
        <f t="shared" si="9"/>
        <v>0.19521366454773659</v>
      </c>
      <c r="AU51" s="79"/>
      <c r="AV51" s="139"/>
      <c r="AW51" s="80"/>
      <c r="AX51" s="80"/>
      <c r="AY51" s="80"/>
      <c r="AZ51" s="81"/>
      <c r="BA51" s="82"/>
      <c r="BB51" s="81"/>
      <c r="BC51" s="82"/>
      <c r="BD51" s="81"/>
      <c r="BE51" s="82"/>
      <c r="BF51" s="77"/>
      <c r="BG51" s="77"/>
      <c r="BH51" s="77"/>
      <c r="BI51" s="83">
        <f t="shared" si="19"/>
        <v>0</v>
      </c>
      <c r="BJ51" s="83">
        <f t="shared" si="20"/>
        <v>1</v>
      </c>
      <c r="BK51" s="83">
        <f t="shared" si="21"/>
        <v>0</v>
      </c>
      <c r="BL51" s="84"/>
      <c r="BM51" s="84"/>
      <c r="BN51" s="85"/>
      <c r="BO51" s="84"/>
      <c r="BP51" s="84"/>
      <c r="BQ51" s="84"/>
      <c r="BR51" s="84"/>
      <c r="BS51" s="84"/>
      <c r="BT51" s="84"/>
      <c r="BU51" s="86"/>
      <c r="BV51" s="86"/>
      <c r="BW51" s="86"/>
      <c r="BX51" s="86"/>
      <c r="BY51" s="86"/>
      <c r="BZ51" s="86"/>
      <c r="CA51" s="83"/>
      <c r="CB51" s="83"/>
      <c r="CC51" s="14"/>
      <c r="CD51" s="72"/>
      <c r="CE51" s="87"/>
      <c r="CF51" s="88"/>
      <c r="CG51" s="88"/>
      <c r="CH51" s="87">
        <f t="shared" si="10"/>
        <v>0.59916070090800089</v>
      </c>
      <c r="CI51" s="89"/>
      <c r="CJ51" s="89"/>
      <c r="CK51" s="267"/>
      <c r="CL51" s="90"/>
      <c r="CM51" s="267"/>
      <c r="CN51" s="90"/>
      <c r="CO51" s="267"/>
      <c r="CP51" s="90"/>
      <c r="CQ51" s="267"/>
      <c r="CR51" s="90"/>
      <c r="CS51" s="267"/>
      <c r="CT51" s="90"/>
      <c r="CU51" s="267"/>
      <c r="CV51" s="90"/>
      <c r="CW51" s="267"/>
      <c r="CX51" s="90"/>
      <c r="CY51" s="267"/>
      <c r="CZ51" s="90"/>
      <c r="DA51" s="91">
        <f>DataEntry!B51</f>
        <v>44135</v>
      </c>
      <c r="DB51" s="83"/>
      <c r="DC51" s="83"/>
      <c r="DD51" s="145" t="str">
        <f t="shared" si="22"/>
        <v/>
      </c>
      <c r="DE51" s="145">
        <f t="shared" si="23"/>
        <v>1</v>
      </c>
      <c r="DF51" s="145" t="str">
        <f t="shared" si="24"/>
        <v/>
      </c>
      <c r="DG51" s="145" t="str">
        <f t="shared" si="25"/>
        <v/>
      </c>
      <c r="DH51" s="145">
        <f t="shared" si="26"/>
        <v>11</v>
      </c>
      <c r="DI51" s="145" t="str">
        <f t="shared" si="27"/>
        <v/>
      </c>
      <c r="DJ51" s="83"/>
      <c r="DK51" s="83"/>
      <c r="DL51" s="84"/>
      <c r="DM51" s="14"/>
      <c r="DN51" s="87">
        <f t="shared" si="11"/>
        <v>0.59918780318780307</v>
      </c>
      <c r="DO51" s="87">
        <f>(DFactor*Rounds*Number/2+SUM(BV$3:BV39))/(Rounds*Number/2+COUNT(BV$3:BV39))</f>
        <v>0.29599999999999999</v>
      </c>
      <c r="DP51" s="87">
        <f t="shared" si="13"/>
        <v>0.25641025641025639</v>
      </c>
    </row>
    <row r="52" spans="1:120" x14ac:dyDescent="0.25">
      <c r="A52" s="69">
        <v>50</v>
      </c>
      <c r="B52" s="70">
        <f>DataEntry!C52</f>
        <v>13</v>
      </c>
      <c r="C52" s="71">
        <f>COUNTIF(D$2:D52,D52)+COUNTIF(G$2:G52,D52)</f>
        <v>6</v>
      </c>
      <c r="D52" s="72" t="str">
        <f t="shared" si="0"/>
        <v>Osnabruck</v>
      </c>
      <c r="E52" s="70">
        <f>DataEntry!E52</f>
        <v>16</v>
      </c>
      <c r="F52" s="71">
        <f>COUNTIF(D$2:D52,G52)+COUNTIF(G$2:G52,G52)</f>
        <v>6</v>
      </c>
      <c r="G52" s="72" t="str">
        <f t="shared" si="1"/>
        <v>Sandhausen</v>
      </c>
      <c r="H52" s="73">
        <f>DataEntry!G52</f>
        <v>2</v>
      </c>
      <c r="I52" s="73">
        <f>DataEntry!H52</f>
        <v>1</v>
      </c>
      <c r="J52" s="266">
        <f t="shared" si="14"/>
        <v>1</v>
      </c>
      <c r="K52" s="304">
        <f t="shared" si="2"/>
        <v>0.15833289630363545</v>
      </c>
      <c r="L52" s="224">
        <f t="shared" si="3"/>
        <v>2470.3272113385628</v>
      </c>
      <c r="M52" s="224">
        <f t="shared" si="4"/>
        <v>2401.7830901685033</v>
      </c>
      <c r="N52" s="236">
        <f t="shared" si="15"/>
        <v>68.544121170059498</v>
      </c>
      <c r="O52" s="22" t="str">
        <f t="shared" si="16"/>
        <v>T13G6</v>
      </c>
      <c r="P52" s="308">
        <f t="shared" si="5"/>
        <v>35</v>
      </c>
      <c r="Q52" s="22" t="str">
        <f t="shared" si="17"/>
        <v>T16G6</v>
      </c>
      <c r="R52" s="308">
        <f t="shared" si="6"/>
        <v>35</v>
      </c>
      <c r="S52" s="74"/>
      <c r="T52" s="75"/>
      <c r="U52" s="76"/>
      <c r="V52" s="74"/>
      <c r="W52" s="75"/>
      <c r="X52" s="76"/>
      <c r="Y52" s="74"/>
      <c r="Z52" s="75"/>
      <c r="AA52" s="76"/>
      <c r="AB52" s="74"/>
      <c r="AC52" s="75"/>
      <c r="AD52" s="76"/>
      <c r="AE52" s="74"/>
      <c r="AF52" s="75"/>
      <c r="AG52" s="76"/>
      <c r="AH52" s="74"/>
      <c r="AI52" s="75"/>
      <c r="AJ52" s="76"/>
      <c r="AK52" s="74"/>
      <c r="AL52" s="75"/>
      <c r="AM52" s="76"/>
      <c r="AN52" s="74"/>
      <c r="AO52" s="75"/>
      <c r="AP52" s="76"/>
      <c r="AQ52" s="77">
        <f t="shared" si="7"/>
        <v>0.56173903949734849</v>
      </c>
      <c r="AR52" s="77">
        <f t="shared" si="8"/>
        <v>0.18067434652582864</v>
      </c>
      <c r="AS52" s="78">
        <f t="shared" si="18"/>
        <v>0.76212938594303981</v>
      </c>
      <c r="AT52" s="77">
        <f t="shared" si="9"/>
        <v>5.7196267531131606E-2</v>
      </c>
      <c r="AU52" s="79"/>
      <c r="AV52" s="139"/>
      <c r="AW52" s="80"/>
      <c r="AX52" s="80"/>
      <c r="AY52" s="80"/>
      <c r="AZ52" s="81"/>
      <c r="BA52" s="82"/>
      <c r="BB52" s="81"/>
      <c r="BC52" s="82"/>
      <c r="BD52" s="81"/>
      <c r="BE52" s="82"/>
      <c r="BF52" s="77"/>
      <c r="BG52" s="77"/>
      <c r="BH52" s="77"/>
      <c r="BI52" s="83">
        <f t="shared" si="19"/>
        <v>1</v>
      </c>
      <c r="BJ52" s="83">
        <f t="shared" si="20"/>
        <v>0</v>
      </c>
      <c r="BK52" s="83">
        <f t="shared" si="21"/>
        <v>0</v>
      </c>
      <c r="BL52" s="84"/>
      <c r="BM52" s="84"/>
      <c r="BN52" s="85"/>
      <c r="BO52" s="84"/>
      <c r="BP52" s="84"/>
      <c r="BQ52" s="84"/>
      <c r="BR52" s="84"/>
      <c r="BS52" s="84"/>
      <c r="BT52" s="84"/>
      <c r="BU52" s="86"/>
      <c r="BV52" s="86"/>
      <c r="BW52" s="86"/>
      <c r="BX52" s="86"/>
      <c r="BY52" s="86"/>
      <c r="BZ52" s="86"/>
      <c r="CA52" s="83"/>
      <c r="CB52" s="83"/>
      <c r="CC52" s="14"/>
      <c r="CD52" s="72"/>
      <c r="CE52" s="87"/>
      <c r="CF52" s="88"/>
      <c r="CG52" s="88"/>
      <c r="CH52" s="87">
        <f t="shared" si="10"/>
        <v>0.76212938594303969</v>
      </c>
      <c r="CI52" s="89"/>
      <c r="CJ52" s="89"/>
      <c r="CK52" s="267"/>
      <c r="CL52" s="90"/>
      <c r="CM52" s="267"/>
      <c r="CN52" s="90"/>
      <c r="CO52" s="267"/>
      <c r="CP52" s="90"/>
      <c r="CQ52" s="267"/>
      <c r="CR52" s="90"/>
      <c r="CS52" s="267"/>
      <c r="CT52" s="90"/>
      <c r="CU52" s="267"/>
      <c r="CV52" s="90"/>
      <c r="CW52" s="267"/>
      <c r="CX52" s="90"/>
      <c r="CY52" s="267"/>
      <c r="CZ52" s="90"/>
      <c r="DA52" s="91">
        <f>DataEntry!B52</f>
        <v>44135</v>
      </c>
      <c r="DB52" s="83"/>
      <c r="DC52" s="83"/>
      <c r="DD52" s="145">
        <f t="shared" si="22"/>
        <v>13</v>
      </c>
      <c r="DE52" s="145" t="str">
        <f t="shared" si="23"/>
        <v/>
      </c>
      <c r="DF52" s="145" t="str">
        <f t="shared" si="24"/>
        <v/>
      </c>
      <c r="DG52" s="145" t="str">
        <f t="shared" si="25"/>
        <v/>
      </c>
      <c r="DH52" s="145" t="str">
        <f t="shared" si="26"/>
        <v/>
      </c>
      <c r="DI52" s="145">
        <f t="shared" si="27"/>
        <v>16</v>
      </c>
      <c r="DJ52" s="83"/>
      <c r="DK52" s="83"/>
      <c r="DL52" s="84"/>
      <c r="DM52" s="14"/>
      <c r="DN52" s="87">
        <f t="shared" si="11"/>
        <v>0.76594109494109486</v>
      </c>
      <c r="DO52" s="87">
        <f>(DFactor*Rounds*Number/2+SUM(BV$3:BV40))/(Rounds*Number/2+COUNT(BV$3:BV40))</f>
        <v>0.29599999999999999</v>
      </c>
      <c r="DP52" s="87">
        <f t="shared" si="13"/>
        <v>0.39743589743589741</v>
      </c>
    </row>
    <row r="53" spans="1:120" x14ac:dyDescent="0.25">
      <c r="A53" s="69">
        <v>51</v>
      </c>
      <c r="B53" s="70">
        <f>DataEntry!C53</f>
        <v>14</v>
      </c>
      <c r="C53" s="71">
        <f>COUNTIF(D$2:D53,D53)+COUNTIF(G$2:G53,D53)</f>
        <v>6</v>
      </c>
      <c r="D53" s="72" t="str">
        <f t="shared" si="0"/>
        <v>Paderborn 07</v>
      </c>
      <c r="E53" s="70">
        <f>DataEntry!E53</f>
        <v>15</v>
      </c>
      <c r="F53" s="71">
        <f>COUNTIF(D$2:D53,G53)+COUNTIF(G$2:G53,G53)</f>
        <v>6</v>
      </c>
      <c r="G53" s="72" t="str">
        <f t="shared" si="1"/>
        <v>Jahn Regensburg</v>
      </c>
      <c r="H53" s="73">
        <f>DataEntry!G53</f>
        <v>3</v>
      </c>
      <c r="I53" s="73">
        <f>DataEntry!H53</f>
        <v>1</v>
      </c>
      <c r="J53" s="266">
        <f t="shared" si="14"/>
        <v>1</v>
      </c>
      <c r="K53" s="304">
        <f t="shared" si="2"/>
        <v>0.69226571463937958</v>
      </c>
      <c r="L53" s="224">
        <f t="shared" si="3"/>
        <v>2425.7758190873215</v>
      </c>
      <c r="M53" s="224">
        <f t="shared" si="4"/>
        <v>2392.2789758885815</v>
      </c>
      <c r="N53" s="236">
        <f t="shared" si="15"/>
        <v>33.496843198739953</v>
      </c>
      <c r="O53" s="22" t="str">
        <f t="shared" si="16"/>
        <v>T14G6</v>
      </c>
      <c r="P53" s="308">
        <f t="shared" si="5"/>
        <v>35</v>
      </c>
      <c r="Q53" s="22" t="str">
        <f t="shared" si="17"/>
        <v>T15G6</v>
      </c>
      <c r="R53" s="308">
        <f t="shared" si="6"/>
        <v>35</v>
      </c>
      <c r="S53" s="74"/>
      <c r="T53" s="75"/>
      <c r="U53" s="76"/>
      <c r="V53" s="74"/>
      <c r="W53" s="75"/>
      <c r="X53" s="76"/>
      <c r="Y53" s="74"/>
      <c r="Z53" s="75"/>
      <c r="AA53" s="76"/>
      <c r="AB53" s="74"/>
      <c r="AC53" s="75"/>
      <c r="AD53" s="76"/>
      <c r="AE53" s="74"/>
      <c r="AF53" s="75"/>
      <c r="AG53" s="76"/>
      <c r="AH53" s="74"/>
      <c r="AI53" s="75"/>
      <c r="AJ53" s="76"/>
      <c r="AK53" s="74"/>
      <c r="AL53" s="75"/>
      <c r="AM53" s="76"/>
      <c r="AN53" s="74"/>
      <c r="AO53" s="75"/>
      <c r="AP53" s="76"/>
      <c r="AQ53" s="77">
        <f t="shared" si="7"/>
        <v>0.52925827814795912</v>
      </c>
      <c r="AR53" s="77">
        <f t="shared" si="8"/>
        <v>0.20735331473506396</v>
      </c>
      <c r="AS53" s="78">
        <f t="shared" si="18"/>
        <v>0.64380992682579019</v>
      </c>
      <c r="AT53" s="77">
        <f t="shared" si="9"/>
        <v>0.14883675843914579</v>
      </c>
      <c r="AU53" s="79"/>
      <c r="AV53" s="139"/>
      <c r="AW53" s="80"/>
      <c r="AX53" s="80"/>
      <c r="AY53" s="80"/>
      <c r="AZ53" s="81"/>
      <c r="BA53" s="82"/>
      <c r="BB53" s="81"/>
      <c r="BC53" s="82"/>
      <c r="BD53" s="81"/>
      <c r="BE53" s="82"/>
      <c r="BF53" s="77"/>
      <c r="BG53" s="77"/>
      <c r="BH53" s="77"/>
      <c r="BI53" s="83">
        <f t="shared" si="19"/>
        <v>1</v>
      </c>
      <c r="BJ53" s="83">
        <f t="shared" si="20"/>
        <v>0</v>
      </c>
      <c r="BK53" s="83">
        <f t="shared" si="21"/>
        <v>0</v>
      </c>
      <c r="BL53" s="84"/>
      <c r="BM53" s="84"/>
      <c r="BN53" s="85"/>
      <c r="BO53" s="84"/>
      <c r="BP53" s="84"/>
      <c r="BQ53" s="84"/>
      <c r="BR53" s="84"/>
      <c r="BS53" s="84"/>
      <c r="BT53" s="84"/>
      <c r="BU53" s="86"/>
      <c r="BV53" s="86"/>
      <c r="BW53" s="86"/>
      <c r="BX53" s="86"/>
      <c r="BY53" s="86"/>
      <c r="BZ53" s="86"/>
      <c r="CA53" s="83"/>
      <c r="CB53" s="83"/>
      <c r="CC53" s="14"/>
      <c r="CD53" s="72"/>
      <c r="CE53" s="87"/>
      <c r="CF53" s="88"/>
      <c r="CG53" s="88"/>
      <c r="CH53" s="87">
        <f t="shared" si="10"/>
        <v>0.6438099268257903</v>
      </c>
      <c r="CI53" s="89"/>
      <c r="CJ53" s="89"/>
      <c r="CK53" s="267"/>
      <c r="CL53" s="90"/>
      <c r="CM53" s="267"/>
      <c r="CN53" s="90"/>
      <c r="CO53" s="267"/>
      <c r="CP53" s="90"/>
      <c r="CQ53" s="267"/>
      <c r="CR53" s="90"/>
      <c r="CS53" s="267"/>
      <c r="CT53" s="90"/>
      <c r="CU53" s="267"/>
      <c r="CV53" s="90"/>
      <c r="CW53" s="267"/>
      <c r="CX53" s="90"/>
      <c r="CY53" s="267"/>
      <c r="CZ53" s="90"/>
      <c r="DA53" s="91">
        <f>DataEntry!B53</f>
        <v>44135</v>
      </c>
      <c r="DB53" s="83"/>
      <c r="DC53" s="83"/>
      <c r="DD53" s="145">
        <f t="shared" si="22"/>
        <v>14</v>
      </c>
      <c r="DE53" s="145" t="str">
        <f t="shared" si="23"/>
        <v/>
      </c>
      <c r="DF53" s="145" t="str">
        <f t="shared" si="24"/>
        <v/>
      </c>
      <c r="DG53" s="145" t="str">
        <f t="shared" si="25"/>
        <v/>
      </c>
      <c r="DH53" s="145" t="str">
        <f t="shared" si="26"/>
        <v/>
      </c>
      <c r="DI53" s="145">
        <f t="shared" si="27"/>
        <v>15</v>
      </c>
      <c r="DJ53" s="83"/>
      <c r="DK53" s="83"/>
      <c r="DL53" s="84"/>
      <c r="DM53" s="14"/>
      <c r="DN53" s="87">
        <f t="shared" si="11"/>
        <v>0.64466597366597367</v>
      </c>
      <c r="DO53" s="87">
        <f>(DFactor*Rounds*Number/2+SUM(BV$3:BV41))/(Rounds*Number/2+COUNT(BV$3:BV41))</f>
        <v>0.29599999999999999</v>
      </c>
      <c r="DP53" s="87">
        <f t="shared" si="13"/>
        <v>0.29487179487179488</v>
      </c>
    </row>
    <row r="54" spans="1:120" x14ac:dyDescent="0.25">
      <c r="A54" s="69">
        <v>52</v>
      </c>
      <c r="B54" s="70">
        <f>DataEntry!C54</f>
        <v>6</v>
      </c>
      <c r="C54" s="71">
        <f>COUNTIF(D$2:D54,D54)+COUNTIF(G$2:G54,D54)</f>
        <v>6</v>
      </c>
      <c r="D54" s="72" t="str">
        <f t="shared" si="0"/>
        <v>Greuther Furth</v>
      </c>
      <c r="E54" s="70">
        <f>DataEntry!E54</f>
        <v>8</v>
      </c>
      <c r="F54" s="71">
        <f>COUNTIF(D$2:D54,G54)+COUNTIF(G$2:G54,G54)</f>
        <v>6</v>
      </c>
      <c r="G54" s="72" t="str">
        <f t="shared" si="1"/>
        <v>Hannover 96</v>
      </c>
      <c r="H54" s="73">
        <f>DataEntry!G54</f>
        <v>4</v>
      </c>
      <c r="I54" s="73">
        <f>DataEntry!H54</f>
        <v>1</v>
      </c>
      <c r="J54" s="266">
        <f t="shared" si="14"/>
        <v>1</v>
      </c>
      <c r="K54" s="304">
        <f t="shared" si="2"/>
        <v>0.65811980159339356</v>
      </c>
      <c r="L54" s="224">
        <f t="shared" si="3"/>
        <v>2404.2506637896827</v>
      </c>
      <c r="M54" s="224">
        <f t="shared" si="4"/>
        <v>2413.6544293352481</v>
      </c>
      <c r="N54" s="236">
        <f t="shared" si="15"/>
        <v>-9.4037655455654203</v>
      </c>
      <c r="O54" s="22" t="str">
        <f t="shared" si="16"/>
        <v>T6G6</v>
      </c>
      <c r="P54" s="308">
        <f t="shared" si="5"/>
        <v>35</v>
      </c>
      <c r="Q54" s="22" t="str">
        <f t="shared" si="17"/>
        <v>T8G6</v>
      </c>
      <c r="R54" s="308">
        <f t="shared" si="6"/>
        <v>35</v>
      </c>
      <c r="S54" s="74"/>
      <c r="T54" s="75"/>
      <c r="U54" s="76"/>
      <c r="V54" s="74"/>
      <c r="W54" s="75"/>
      <c r="X54" s="76"/>
      <c r="Y54" s="74"/>
      <c r="Z54" s="75"/>
      <c r="AA54" s="76"/>
      <c r="AB54" s="74"/>
      <c r="AC54" s="75"/>
      <c r="AD54" s="76"/>
      <c r="AE54" s="74"/>
      <c r="AF54" s="75"/>
      <c r="AG54" s="76"/>
      <c r="AH54" s="74"/>
      <c r="AI54" s="75"/>
      <c r="AJ54" s="76"/>
      <c r="AK54" s="74"/>
      <c r="AL54" s="75"/>
      <c r="AM54" s="76"/>
      <c r="AN54" s="74"/>
      <c r="AO54" s="75"/>
      <c r="AP54" s="76"/>
      <c r="AQ54" s="77">
        <f t="shared" si="7"/>
        <v>0.49217110087502314</v>
      </c>
      <c r="AR54" s="77">
        <f t="shared" si="8"/>
        <v>0.16986875987279082</v>
      </c>
      <c r="AS54" s="78">
        <f t="shared" si="18"/>
        <v>0.64460468200446464</v>
      </c>
      <c r="AT54" s="77">
        <f t="shared" si="9"/>
        <v>0.18552655812274454</v>
      </c>
      <c r="AU54" s="79"/>
      <c r="AV54" s="139"/>
      <c r="AW54" s="80"/>
      <c r="AX54" s="80"/>
      <c r="AY54" s="80"/>
      <c r="AZ54" s="81"/>
      <c r="BA54" s="82"/>
      <c r="BB54" s="81"/>
      <c r="BC54" s="82"/>
      <c r="BD54" s="81"/>
      <c r="BE54" s="82"/>
      <c r="BF54" s="77"/>
      <c r="BG54" s="77"/>
      <c r="BH54" s="77"/>
      <c r="BI54" s="83">
        <f t="shared" si="19"/>
        <v>1</v>
      </c>
      <c r="BJ54" s="83">
        <f t="shared" si="20"/>
        <v>0</v>
      </c>
      <c r="BK54" s="83">
        <f t="shared" si="21"/>
        <v>0</v>
      </c>
      <c r="BL54" s="84"/>
      <c r="BM54" s="84"/>
      <c r="BN54" s="85"/>
      <c r="BO54" s="84"/>
      <c r="BP54" s="84"/>
      <c r="BQ54" s="84"/>
      <c r="BR54" s="84"/>
      <c r="BS54" s="84"/>
      <c r="BT54" s="84"/>
      <c r="BU54" s="86"/>
      <c r="BV54" s="86"/>
      <c r="BW54" s="86"/>
      <c r="BX54" s="86"/>
      <c r="BY54" s="86"/>
      <c r="BZ54" s="86"/>
      <c r="CA54" s="83"/>
      <c r="CB54" s="83"/>
      <c r="CC54" s="14"/>
      <c r="CD54" s="72"/>
      <c r="CE54" s="87"/>
      <c r="CF54" s="88"/>
      <c r="CG54" s="88"/>
      <c r="CH54" s="87">
        <f t="shared" si="10"/>
        <v>0.64460468200446464</v>
      </c>
      <c r="CI54" s="89"/>
      <c r="CJ54" s="89"/>
      <c r="CK54" s="267"/>
      <c r="CL54" s="90"/>
      <c r="CM54" s="267"/>
      <c r="CN54" s="90"/>
      <c r="CO54" s="267"/>
      <c r="CP54" s="90"/>
      <c r="CQ54" s="267"/>
      <c r="CR54" s="90"/>
      <c r="CS54" s="267"/>
      <c r="CT54" s="90"/>
      <c r="CU54" s="267"/>
      <c r="CV54" s="90"/>
      <c r="CW54" s="267"/>
      <c r="CX54" s="90"/>
      <c r="CY54" s="267"/>
      <c r="CZ54" s="90"/>
      <c r="DA54" s="91">
        <f>DataEntry!B54</f>
        <v>44136</v>
      </c>
      <c r="DB54" s="83"/>
      <c r="DC54" s="83"/>
      <c r="DD54" s="145">
        <f t="shared" si="22"/>
        <v>6</v>
      </c>
      <c r="DE54" s="145" t="str">
        <f t="shared" si="23"/>
        <v/>
      </c>
      <c r="DF54" s="145" t="str">
        <f t="shared" si="24"/>
        <v/>
      </c>
      <c r="DG54" s="145" t="str">
        <f t="shared" si="25"/>
        <v/>
      </c>
      <c r="DH54" s="145" t="str">
        <f t="shared" si="26"/>
        <v/>
      </c>
      <c r="DI54" s="145">
        <f t="shared" si="27"/>
        <v>8</v>
      </c>
      <c r="DJ54" s="83"/>
      <c r="DK54" s="83"/>
      <c r="DL54" s="84"/>
      <c r="DM54" s="14"/>
      <c r="DN54" s="87">
        <f t="shared" si="11"/>
        <v>0.64466597366597367</v>
      </c>
      <c r="DO54" s="87">
        <f>(DFactor*Rounds*Number/2+SUM(BV$3:BV42))/(Rounds*Number/2+COUNT(BV$3:BV42))</f>
        <v>0.29599999999999999</v>
      </c>
      <c r="DP54" s="87">
        <f t="shared" si="13"/>
        <v>0.29487179487179488</v>
      </c>
    </row>
    <row r="55" spans="1:120" x14ac:dyDescent="0.25">
      <c r="A55" s="69">
        <v>53</v>
      </c>
      <c r="B55" s="70">
        <f>DataEntry!C55</f>
        <v>10</v>
      </c>
      <c r="C55" s="71">
        <f>COUNTIF(D$2:D55,D55)+COUNTIF(G$2:G55,D55)</f>
        <v>6</v>
      </c>
      <c r="D55" s="72" t="str">
        <f t="shared" si="0"/>
        <v>Karlsruher</v>
      </c>
      <c r="E55" s="70">
        <f>DataEntry!E55</f>
        <v>4</v>
      </c>
      <c r="F55" s="71">
        <f>COUNTIF(D$2:D55,G55)+COUNTIF(G$2:G55,G55)</f>
        <v>6</v>
      </c>
      <c r="G55" s="72" t="str">
        <f t="shared" si="1"/>
        <v>Darmstadt 98</v>
      </c>
      <c r="H55" s="73">
        <f>DataEntry!G55</f>
        <v>3</v>
      </c>
      <c r="I55" s="73">
        <f>DataEntry!H55</f>
        <v>4</v>
      </c>
      <c r="J55" s="266">
        <f t="shared" si="14"/>
        <v>3</v>
      </c>
      <c r="K55" s="304">
        <f t="shared" si="2"/>
        <v>0.41895176498425002</v>
      </c>
      <c r="L55" s="224">
        <f t="shared" si="3"/>
        <v>2454.058817679665</v>
      </c>
      <c r="M55" s="224">
        <f t="shared" si="4"/>
        <v>2425.8518289563481</v>
      </c>
      <c r="N55" s="236">
        <f t="shared" si="15"/>
        <v>28.206988723316954</v>
      </c>
      <c r="O55" s="22" t="str">
        <f t="shared" si="16"/>
        <v>T10G6</v>
      </c>
      <c r="P55" s="308">
        <f t="shared" si="5"/>
        <v>35</v>
      </c>
      <c r="Q55" s="22" t="str">
        <f t="shared" si="17"/>
        <v>T4G6</v>
      </c>
      <c r="R55" s="308">
        <f t="shared" si="6"/>
        <v>35</v>
      </c>
      <c r="S55" s="74"/>
      <c r="T55" s="75"/>
      <c r="U55" s="76"/>
      <c r="V55" s="74"/>
      <c r="W55" s="75"/>
      <c r="X55" s="76"/>
      <c r="Y55" s="74"/>
      <c r="Z55" s="75"/>
      <c r="AA55" s="76"/>
      <c r="AB55" s="74"/>
      <c r="AC55" s="75"/>
      <c r="AD55" s="76"/>
      <c r="AE55" s="74"/>
      <c r="AF55" s="75"/>
      <c r="AG55" s="76"/>
      <c r="AH55" s="74"/>
      <c r="AI55" s="75"/>
      <c r="AJ55" s="76"/>
      <c r="AK55" s="74"/>
      <c r="AL55" s="75"/>
      <c r="AM55" s="76"/>
      <c r="AN55" s="74"/>
      <c r="AO55" s="75"/>
      <c r="AP55" s="76"/>
      <c r="AQ55" s="77">
        <f t="shared" si="7"/>
        <v>0.52473156146229261</v>
      </c>
      <c r="AR55" s="77">
        <f t="shared" si="8"/>
        <v>0.1496465341376218</v>
      </c>
      <c r="AS55" s="78">
        <f t="shared" si="18"/>
        <v>0.75017005464934172</v>
      </c>
      <c r="AT55" s="77">
        <f t="shared" si="9"/>
        <v>0.10018341121303653</v>
      </c>
      <c r="AU55" s="79"/>
      <c r="AV55" s="139"/>
      <c r="AW55" s="80"/>
      <c r="AX55" s="80"/>
      <c r="AY55" s="80"/>
      <c r="AZ55" s="81"/>
      <c r="BA55" s="82"/>
      <c r="BB55" s="81"/>
      <c r="BC55" s="82"/>
      <c r="BD55" s="81"/>
      <c r="BE55" s="82"/>
      <c r="BF55" s="77"/>
      <c r="BG55" s="77"/>
      <c r="BH55" s="77"/>
      <c r="BI55" s="83">
        <f t="shared" si="19"/>
        <v>0</v>
      </c>
      <c r="BJ55" s="83">
        <f t="shared" si="20"/>
        <v>0</v>
      </c>
      <c r="BK55" s="83">
        <f t="shared" si="21"/>
        <v>1</v>
      </c>
      <c r="BL55" s="84"/>
      <c r="BM55" s="84"/>
      <c r="BN55" s="85"/>
      <c r="BO55" s="84"/>
      <c r="BP55" s="84"/>
      <c r="BQ55" s="84"/>
      <c r="BR55" s="84"/>
      <c r="BS55" s="84"/>
      <c r="BT55" s="84"/>
      <c r="BU55" s="86"/>
      <c r="BV55" s="86"/>
      <c r="BW55" s="86"/>
      <c r="BX55" s="86"/>
      <c r="BY55" s="86"/>
      <c r="BZ55" s="86"/>
      <c r="CA55" s="83"/>
      <c r="CB55" s="83"/>
      <c r="CC55" s="14"/>
      <c r="CD55" s="72"/>
      <c r="CE55" s="87"/>
      <c r="CF55" s="88"/>
      <c r="CG55" s="88"/>
      <c r="CH55" s="87">
        <f t="shared" si="10"/>
        <v>0.75017005464934161</v>
      </c>
      <c r="CI55" s="89"/>
      <c r="CJ55" s="89"/>
      <c r="CK55" s="267"/>
      <c r="CL55" s="90"/>
      <c r="CM55" s="267"/>
      <c r="CN55" s="90"/>
      <c r="CO55" s="267"/>
      <c r="CP55" s="90"/>
      <c r="CQ55" s="267"/>
      <c r="CR55" s="90"/>
      <c r="CS55" s="267"/>
      <c r="CT55" s="90"/>
      <c r="CU55" s="267"/>
      <c r="CV55" s="90"/>
      <c r="CW55" s="267"/>
      <c r="CX55" s="90"/>
      <c r="CY55" s="267"/>
      <c r="CZ55" s="90"/>
      <c r="DA55" s="91">
        <f>DataEntry!B55</f>
        <v>44136</v>
      </c>
      <c r="DB55" s="83"/>
      <c r="DC55" s="83"/>
      <c r="DD55" s="145" t="str">
        <f t="shared" si="22"/>
        <v/>
      </c>
      <c r="DE55" s="145" t="str">
        <f t="shared" si="23"/>
        <v/>
      </c>
      <c r="DF55" s="145">
        <f t="shared" si="24"/>
        <v>10</v>
      </c>
      <c r="DG55" s="145">
        <f t="shared" si="25"/>
        <v>4</v>
      </c>
      <c r="DH55" s="145" t="str">
        <f t="shared" si="26"/>
        <v/>
      </c>
      <c r="DI55" s="145" t="str">
        <f t="shared" si="27"/>
        <v/>
      </c>
      <c r="DJ55" s="83"/>
      <c r="DK55" s="83"/>
      <c r="DL55" s="84"/>
      <c r="DM55" s="14"/>
      <c r="DN55" s="87">
        <f t="shared" si="11"/>
        <v>0.75078170478170481</v>
      </c>
      <c r="DO55" s="87">
        <f>(DFactor*Rounds*Number/2+SUM(BV$3:BV43))/(Rounds*Number/2+COUNT(BV$3:BV43))</f>
        <v>0.29599999999999999</v>
      </c>
      <c r="DP55" s="87">
        <f t="shared" si="13"/>
        <v>0.38461538461538464</v>
      </c>
    </row>
    <row r="56" spans="1:120" x14ac:dyDescent="0.25">
      <c r="A56" s="69">
        <v>54</v>
      </c>
      <c r="B56" s="70">
        <f>DataEntry!C56</f>
        <v>18</v>
      </c>
      <c r="C56" s="71">
        <f>COUNTIF(D$2:D56,D56)+COUNTIF(G$2:G56,D56)</f>
        <v>6</v>
      </c>
      <c r="D56" s="72" t="str">
        <f t="shared" si="0"/>
        <v>Wurzburger Kickers</v>
      </c>
      <c r="E56" s="70">
        <f>DataEntry!E56</f>
        <v>2</v>
      </c>
      <c r="F56" s="71">
        <f>COUNTIF(D$2:D56,G56)+COUNTIF(G$2:G56,G56)</f>
        <v>6</v>
      </c>
      <c r="G56" s="72" t="str">
        <f t="shared" si="1"/>
        <v>Bochum</v>
      </c>
      <c r="H56" s="73">
        <f>DataEntry!G56</f>
        <v>2</v>
      </c>
      <c r="I56" s="73">
        <f>DataEntry!H56</f>
        <v>3</v>
      </c>
      <c r="J56" s="266">
        <f t="shared" si="14"/>
        <v>3</v>
      </c>
      <c r="K56" s="304">
        <f t="shared" si="2"/>
        <v>7.999400732882922E-2</v>
      </c>
      <c r="L56" s="224">
        <f t="shared" si="3"/>
        <v>2431.7546015683192</v>
      </c>
      <c r="M56" s="224">
        <f t="shared" si="4"/>
        <v>2405.6646733853436</v>
      </c>
      <c r="N56" s="236">
        <f t="shared" si="15"/>
        <v>26.089928182975655</v>
      </c>
      <c r="O56" s="22" t="str">
        <f t="shared" si="16"/>
        <v>T18G6</v>
      </c>
      <c r="P56" s="308">
        <f t="shared" si="5"/>
        <v>35</v>
      </c>
      <c r="Q56" s="22" t="str">
        <f t="shared" si="17"/>
        <v>T2G6</v>
      </c>
      <c r="R56" s="308">
        <f t="shared" si="6"/>
        <v>35</v>
      </c>
      <c r="S56" s="74"/>
      <c r="T56" s="75"/>
      <c r="U56" s="76"/>
      <c r="V56" s="74"/>
      <c r="W56" s="75"/>
      <c r="X56" s="76"/>
      <c r="Y56" s="74"/>
      <c r="Z56" s="75"/>
      <c r="AA56" s="76"/>
      <c r="AB56" s="74"/>
      <c r="AC56" s="75"/>
      <c r="AD56" s="76"/>
      <c r="AE56" s="74"/>
      <c r="AF56" s="75"/>
      <c r="AG56" s="76"/>
      <c r="AH56" s="74"/>
      <c r="AI56" s="75"/>
      <c r="AJ56" s="76"/>
      <c r="AK56" s="74"/>
      <c r="AL56" s="75"/>
      <c r="AM56" s="76"/>
      <c r="AN56" s="74"/>
      <c r="AO56" s="75"/>
      <c r="AP56" s="76"/>
      <c r="AQ56" s="77">
        <f t="shared" si="7"/>
        <v>0.52292969360253716</v>
      </c>
      <c r="AR56" s="77">
        <f t="shared" si="8"/>
        <v>0.20644463067367874</v>
      </c>
      <c r="AS56" s="78">
        <f t="shared" si="18"/>
        <v>0.63297012585771673</v>
      </c>
      <c r="AT56" s="77">
        <f t="shared" si="9"/>
        <v>0.16058524346860448</v>
      </c>
      <c r="AU56" s="79"/>
      <c r="AV56" s="139"/>
      <c r="AW56" s="80"/>
      <c r="AX56" s="80"/>
      <c r="AY56" s="80"/>
      <c r="AZ56" s="81"/>
      <c r="BA56" s="82"/>
      <c r="BB56" s="81"/>
      <c r="BC56" s="82"/>
      <c r="BD56" s="81"/>
      <c r="BE56" s="82"/>
      <c r="BF56" s="77"/>
      <c r="BG56" s="77"/>
      <c r="BH56" s="77"/>
      <c r="BI56" s="83">
        <f t="shared" si="19"/>
        <v>0</v>
      </c>
      <c r="BJ56" s="83">
        <f t="shared" si="20"/>
        <v>0</v>
      </c>
      <c r="BK56" s="83">
        <f t="shared" si="21"/>
        <v>1</v>
      </c>
      <c r="BL56" s="84"/>
      <c r="BM56" s="84"/>
      <c r="BN56" s="85"/>
      <c r="BO56" s="84"/>
      <c r="BP56" s="84"/>
      <c r="BQ56" s="84"/>
      <c r="BR56" s="84"/>
      <c r="BS56" s="84"/>
      <c r="BT56" s="84"/>
      <c r="BU56" s="86"/>
      <c r="BV56" s="86"/>
      <c r="BW56" s="86"/>
      <c r="BX56" s="86"/>
      <c r="BY56" s="86"/>
      <c r="BZ56" s="86"/>
      <c r="CA56" s="83"/>
      <c r="CB56" s="83"/>
      <c r="CC56" s="14"/>
      <c r="CD56" s="72"/>
      <c r="CE56" s="87"/>
      <c r="CF56" s="88"/>
      <c r="CG56" s="88"/>
      <c r="CH56" s="87">
        <f t="shared" si="10"/>
        <v>0.63297012585771684</v>
      </c>
      <c r="CI56" s="89"/>
      <c r="CJ56" s="89"/>
      <c r="CK56" s="267"/>
      <c r="CL56" s="90"/>
      <c r="CM56" s="267"/>
      <c r="CN56" s="90"/>
      <c r="CO56" s="267"/>
      <c r="CP56" s="90"/>
      <c r="CQ56" s="267"/>
      <c r="CR56" s="90"/>
      <c r="CS56" s="267"/>
      <c r="CT56" s="90"/>
      <c r="CU56" s="267"/>
      <c r="CV56" s="90"/>
      <c r="CW56" s="267"/>
      <c r="CX56" s="90"/>
      <c r="CY56" s="267"/>
      <c r="CZ56" s="90"/>
      <c r="DA56" s="91">
        <f>DataEntry!B56</f>
        <v>44136</v>
      </c>
      <c r="DB56" s="83"/>
      <c r="DC56" s="83"/>
      <c r="DD56" s="145" t="str">
        <f t="shared" si="22"/>
        <v/>
      </c>
      <c r="DE56" s="145" t="str">
        <f t="shared" si="23"/>
        <v/>
      </c>
      <c r="DF56" s="145">
        <f t="shared" si="24"/>
        <v>18</v>
      </c>
      <c r="DG56" s="145">
        <f t="shared" si="25"/>
        <v>2</v>
      </c>
      <c r="DH56" s="145" t="str">
        <f t="shared" si="26"/>
        <v/>
      </c>
      <c r="DI56" s="145" t="str">
        <f t="shared" si="27"/>
        <v/>
      </c>
      <c r="DJ56" s="83"/>
      <c r="DK56" s="83"/>
      <c r="DL56" s="84"/>
      <c r="DM56" s="14"/>
      <c r="DN56" s="87">
        <f t="shared" si="11"/>
        <v>0.63349589670642303</v>
      </c>
      <c r="DO56" s="87">
        <f>(DFactor*Rounds*Number/2+SUM(BV$3:BV44))/(Rounds*Number/2+COUNT(BV$3:BV44))</f>
        <v>0.29599999999999999</v>
      </c>
      <c r="DP56" s="87">
        <f t="shared" si="13"/>
        <v>0.28542510121457493</v>
      </c>
    </row>
    <row r="57" spans="1:120" x14ac:dyDescent="0.25">
      <c r="A57" s="69">
        <v>55</v>
      </c>
      <c r="B57" s="70">
        <f>DataEntry!C57</f>
        <v>9</v>
      </c>
      <c r="C57" s="71">
        <f>COUNTIF(D$2:D57,D57)+COUNTIF(G$2:G57,D57)</f>
        <v>7</v>
      </c>
      <c r="D57" s="72" t="str">
        <f t="shared" si="0"/>
        <v>Heidenheim</v>
      </c>
      <c r="E57" s="70">
        <f>DataEntry!E57</f>
        <v>18</v>
      </c>
      <c r="F57" s="71">
        <f>COUNTIF(D$2:D57,G57)+COUNTIF(G$2:G57,G57)</f>
        <v>7</v>
      </c>
      <c r="G57" s="72" t="str">
        <f t="shared" si="1"/>
        <v>Wurzburger Kickers</v>
      </c>
      <c r="H57" s="73">
        <f>DataEntry!G57</f>
        <v>4</v>
      </c>
      <c r="I57" s="73">
        <f>DataEntry!H57</f>
        <v>1</v>
      </c>
      <c r="J57" s="266">
        <f t="shared" si="14"/>
        <v>1</v>
      </c>
      <c r="K57" s="304">
        <f t="shared" si="2"/>
        <v>0.19638434020122841</v>
      </c>
      <c r="L57" s="224">
        <f t="shared" si="3"/>
        <v>2538.7510368850621</v>
      </c>
      <c r="M57" s="224">
        <f t="shared" si="4"/>
        <v>2372.9344402317524</v>
      </c>
      <c r="N57" s="236">
        <f t="shared" si="15"/>
        <v>165.81659665330972</v>
      </c>
      <c r="O57" s="22" t="str">
        <f t="shared" si="16"/>
        <v>T9G7</v>
      </c>
      <c r="P57" s="308">
        <f t="shared" si="5"/>
        <v>35</v>
      </c>
      <c r="Q57" s="22" t="str">
        <f t="shared" si="17"/>
        <v>T18G7</v>
      </c>
      <c r="R57" s="308">
        <f t="shared" si="6"/>
        <v>35</v>
      </c>
      <c r="S57" s="74"/>
      <c r="T57" s="75"/>
      <c r="U57" s="76"/>
      <c r="V57" s="74"/>
      <c r="W57" s="75"/>
      <c r="X57" s="76"/>
      <c r="Y57" s="74"/>
      <c r="Z57" s="75"/>
      <c r="AA57" s="76"/>
      <c r="AB57" s="74"/>
      <c r="AC57" s="75"/>
      <c r="AD57" s="76"/>
      <c r="AE57" s="74"/>
      <c r="AF57" s="75"/>
      <c r="AG57" s="76"/>
      <c r="AH57" s="74"/>
      <c r="AI57" s="75"/>
      <c r="AJ57" s="76"/>
      <c r="AK57" s="74"/>
      <c r="AL57" s="75"/>
      <c r="AM57" s="76"/>
      <c r="AN57" s="74"/>
      <c r="AO57" s="75"/>
      <c r="AP57" s="76"/>
      <c r="AQ57" s="77">
        <f t="shared" si="7"/>
        <v>0.65638717077665054</v>
      </c>
      <c r="AR57" s="77">
        <f t="shared" si="8"/>
        <v>0.37825700283214009</v>
      </c>
      <c r="AS57" s="78">
        <f t="shared" si="18"/>
        <v>0.55626033588902102</v>
      </c>
      <c r="AT57" s="77">
        <f t="shared" si="9"/>
        <v>6.5482661278838949E-2</v>
      </c>
      <c r="AU57" s="79"/>
      <c r="AV57" s="139"/>
      <c r="AW57" s="80"/>
      <c r="AX57" s="80"/>
      <c r="AY57" s="80"/>
      <c r="AZ57" s="81"/>
      <c r="BA57" s="82"/>
      <c r="BB57" s="81"/>
      <c r="BC57" s="82"/>
      <c r="BD57" s="81"/>
      <c r="BE57" s="82"/>
      <c r="BF57" s="77"/>
      <c r="BG57" s="77"/>
      <c r="BH57" s="77"/>
      <c r="BI57" s="83">
        <f t="shared" si="19"/>
        <v>1</v>
      </c>
      <c r="BJ57" s="83">
        <f t="shared" si="20"/>
        <v>0</v>
      </c>
      <c r="BK57" s="83">
        <f t="shared" si="21"/>
        <v>0</v>
      </c>
      <c r="BL57" s="84"/>
      <c r="BM57" s="84"/>
      <c r="BN57" s="85"/>
      <c r="BO57" s="84"/>
      <c r="BP57" s="84"/>
      <c r="BQ57" s="84"/>
      <c r="BR57" s="84"/>
      <c r="BS57" s="84"/>
      <c r="BT57" s="84"/>
      <c r="BU57" s="86"/>
      <c r="BV57" s="86"/>
      <c r="BW57" s="86"/>
      <c r="BX57" s="86"/>
      <c r="BY57" s="86"/>
      <c r="BZ57" s="86"/>
      <c r="CA57" s="83"/>
      <c r="CB57" s="83"/>
      <c r="CC57" s="14"/>
      <c r="CD57" s="72"/>
      <c r="CE57" s="87"/>
      <c r="CF57" s="88"/>
      <c r="CG57" s="88"/>
      <c r="CH57" s="87">
        <f t="shared" si="10"/>
        <v>0.55626033588902091</v>
      </c>
      <c r="CI57" s="89"/>
      <c r="CJ57" s="89"/>
      <c r="CK57" s="267"/>
      <c r="CL57" s="90"/>
      <c r="CM57" s="267"/>
      <c r="CN57" s="90"/>
      <c r="CO57" s="267"/>
      <c r="CP57" s="90"/>
      <c r="CQ57" s="267"/>
      <c r="CR57" s="90"/>
      <c r="CS57" s="267"/>
      <c r="CT57" s="90"/>
      <c r="CU57" s="267"/>
      <c r="CV57" s="90"/>
      <c r="CW57" s="267"/>
      <c r="CX57" s="90"/>
      <c r="CY57" s="267"/>
      <c r="CZ57" s="90"/>
      <c r="DA57" s="91">
        <f>DataEntry!B57</f>
        <v>44141</v>
      </c>
      <c r="DB57" s="83"/>
      <c r="DC57" s="83"/>
      <c r="DD57" s="145">
        <f t="shared" si="22"/>
        <v>9</v>
      </c>
      <c r="DE57" s="145" t="str">
        <f t="shared" si="23"/>
        <v/>
      </c>
      <c r="DF57" s="145" t="str">
        <f t="shared" si="24"/>
        <v/>
      </c>
      <c r="DG57" s="145" t="str">
        <f t="shared" si="25"/>
        <v/>
      </c>
      <c r="DH57" s="145" t="str">
        <f t="shared" si="26"/>
        <v/>
      </c>
      <c r="DI57" s="145">
        <f t="shared" si="27"/>
        <v>18</v>
      </c>
      <c r="DJ57" s="83"/>
      <c r="DK57" s="83"/>
      <c r="DL57" s="84"/>
      <c r="DM57" s="14"/>
      <c r="DN57" s="87">
        <f t="shared" si="11"/>
        <v>0.58071728307254622</v>
      </c>
      <c r="DO57" s="87">
        <f>(DFactor*Rounds*Number/2+SUM(BV$3:BV45))/(Rounds*Number/2+COUNT(BV$3:BV45))</f>
        <v>0.29599999999999999</v>
      </c>
      <c r="DP57" s="87">
        <f t="shared" si="13"/>
        <v>0.24078947368421053</v>
      </c>
    </row>
    <row r="58" spans="1:120" x14ac:dyDescent="0.25">
      <c r="A58" s="69">
        <v>56</v>
      </c>
      <c r="B58" s="70">
        <f>DataEntry!C58</f>
        <v>16</v>
      </c>
      <c r="C58" s="71">
        <f>COUNTIF(D$2:D58,D58)+COUNTIF(G$2:G58,D58)</f>
        <v>7</v>
      </c>
      <c r="D58" s="72" t="str">
        <f t="shared" si="0"/>
        <v>Sandhausen</v>
      </c>
      <c r="E58" s="70">
        <f>DataEntry!E58</f>
        <v>3</v>
      </c>
      <c r="F58" s="71">
        <f>COUNTIF(D$2:D58,G58)+COUNTIF(G$2:G58,G58)</f>
        <v>7</v>
      </c>
      <c r="G58" s="72" t="str">
        <f t="shared" si="1"/>
        <v>Eintracht Braunschweig</v>
      </c>
      <c r="H58" s="73">
        <f>DataEntry!G58</f>
        <v>2</v>
      </c>
      <c r="I58" s="73">
        <f>DataEntry!H58</f>
        <v>2</v>
      </c>
      <c r="J58" s="266">
        <f t="shared" si="14"/>
        <v>2</v>
      </c>
      <c r="K58" s="304">
        <f t="shared" si="2"/>
        <v>0.93719884482704163</v>
      </c>
      <c r="L58" s="224">
        <f t="shared" si="3"/>
        <v>2486.1357148199245</v>
      </c>
      <c r="M58" s="224">
        <f t="shared" si="4"/>
        <v>2366.5026735697315</v>
      </c>
      <c r="N58" s="236">
        <f t="shared" si="15"/>
        <v>119.63304125019295</v>
      </c>
      <c r="O58" s="22" t="str">
        <f t="shared" si="16"/>
        <v>T16G7</v>
      </c>
      <c r="P58" s="308">
        <f t="shared" si="5"/>
        <v>35</v>
      </c>
      <c r="Q58" s="22" t="str">
        <f t="shared" si="17"/>
        <v>T3G7</v>
      </c>
      <c r="R58" s="308">
        <f t="shared" si="6"/>
        <v>35</v>
      </c>
      <c r="S58" s="74"/>
      <c r="T58" s="75"/>
      <c r="U58" s="76"/>
      <c r="V58" s="74"/>
      <c r="W58" s="75"/>
      <c r="X58" s="76"/>
      <c r="Y58" s="74"/>
      <c r="Z58" s="75"/>
      <c r="AA58" s="76"/>
      <c r="AB58" s="74"/>
      <c r="AC58" s="75"/>
      <c r="AD58" s="76"/>
      <c r="AE58" s="74"/>
      <c r="AF58" s="75"/>
      <c r="AG58" s="76"/>
      <c r="AH58" s="74"/>
      <c r="AI58" s="75"/>
      <c r="AJ58" s="76"/>
      <c r="AK58" s="74"/>
      <c r="AL58" s="75"/>
      <c r="AM58" s="76"/>
      <c r="AN58" s="74"/>
      <c r="AO58" s="75"/>
      <c r="AP58" s="76"/>
      <c r="AQ58" s="77">
        <f t="shared" si="7"/>
        <v>0.61095657647876866</v>
      </c>
      <c r="AR58" s="77">
        <f t="shared" si="8"/>
        <v>0.2921363505828326</v>
      </c>
      <c r="AS58" s="78">
        <f t="shared" si="18"/>
        <v>0.63764045179187212</v>
      </c>
      <c r="AT58" s="77">
        <f t="shared" si="9"/>
        <v>7.0223197625295275E-2</v>
      </c>
      <c r="AU58" s="79"/>
      <c r="AV58" s="139"/>
      <c r="AW58" s="80"/>
      <c r="AX58" s="80"/>
      <c r="AY58" s="80"/>
      <c r="AZ58" s="81"/>
      <c r="BA58" s="82"/>
      <c r="BB58" s="81"/>
      <c r="BC58" s="82"/>
      <c r="BD58" s="81"/>
      <c r="BE58" s="82"/>
      <c r="BF58" s="77"/>
      <c r="BG58" s="77"/>
      <c r="BH58" s="77"/>
      <c r="BI58" s="83">
        <f t="shared" si="19"/>
        <v>0</v>
      </c>
      <c r="BJ58" s="83">
        <f t="shared" si="20"/>
        <v>1</v>
      </c>
      <c r="BK58" s="83">
        <f t="shared" si="21"/>
        <v>0</v>
      </c>
      <c r="BL58" s="84"/>
      <c r="BM58" s="84"/>
      <c r="BN58" s="85"/>
      <c r="BO58" s="84"/>
      <c r="BP58" s="84"/>
      <c r="BQ58" s="84"/>
      <c r="BR58" s="84"/>
      <c r="BS58" s="84"/>
      <c r="BT58" s="84"/>
      <c r="BU58" s="86"/>
      <c r="BV58" s="86"/>
      <c r="BW58" s="86"/>
      <c r="BX58" s="86"/>
      <c r="BY58" s="86"/>
      <c r="BZ58" s="86"/>
      <c r="CA58" s="83"/>
      <c r="CB58" s="83"/>
      <c r="CC58" s="14"/>
      <c r="CD58" s="72"/>
      <c r="CE58" s="87"/>
      <c r="CF58" s="88"/>
      <c r="CG58" s="88"/>
      <c r="CH58" s="87">
        <f t="shared" si="10"/>
        <v>0.63764045179187212</v>
      </c>
      <c r="CI58" s="89"/>
      <c r="CJ58" s="89"/>
      <c r="CK58" s="267"/>
      <c r="CL58" s="90"/>
      <c r="CM58" s="267"/>
      <c r="CN58" s="90"/>
      <c r="CO58" s="267"/>
      <c r="CP58" s="90"/>
      <c r="CQ58" s="267"/>
      <c r="CR58" s="90"/>
      <c r="CS58" s="267"/>
      <c r="CT58" s="90"/>
      <c r="CU58" s="267"/>
      <c r="CV58" s="90"/>
      <c r="CW58" s="267"/>
      <c r="CX58" s="90"/>
      <c r="CY58" s="267"/>
      <c r="CZ58" s="90"/>
      <c r="DA58" s="91">
        <f>DataEntry!B58</f>
        <v>44141</v>
      </c>
      <c r="DB58" s="83"/>
      <c r="DC58" s="83"/>
      <c r="DD58" s="145" t="str">
        <f t="shared" si="22"/>
        <v/>
      </c>
      <c r="DE58" s="145">
        <f t="shared" si="23"/>
        <v>16</v>
      </c>
      <c r="DF58" s="145" t="str">
        <f t="shared" si="24"/>
        <v/>
      </c>
      <c r="DG58" s="145" t="str">
        <f t="shared" si="25"/>
        <v/>
      </c>
      <c r="DH58" s="145">
        <f t="shared" si="26"/>
        <v>3</v>
      </c>
      <c r="DI58" s="145" t="str">
        <f t="shared" si="27"/>
        <v/>
      </c>
      <c r="DJ58" s="83"/>
      <c r="DK58" s="83"/>
      <c r="DL58" s="84"/>
      <c r="DM58" s="14"/>
      <c r="DN58" s="87">
        <f t="shared" si="11"/>
        <v>0.64995181365576093</v>
      </c>
      <c r="DO58" s="87">
        <f>(DFactor*Rounds*Number/2+SUM(BV$3:BV46))/(Rounds*Number/2+COUNT(BV$3:BV46))</f>
        <v>0.29599999999999999</v>
      </c>
      <c r="DP58" s="87">
        <f t="shared" si="13"/>
        <v>0.29934210526315785</v>
      </c>
    </row>
    <row r="59" spans="1:120" x14ac:dyDescent="0.25">
      <c r="A59" s="69">
        <v>57</v>
      </c>
      <c r="B59" s="70">
        <f>DataEntry!C59</f>
        <v>2</v>
      </c>
      <c r="C59" s="71">
        <f>COUNTIF(D$2:D59,D59)+COUNTIF(G$2:G59,D59)</f>
        <v>7</v>
      </c>
      <c r="D59" s="72" t="str">
        <f t="shared" si="0"/>
        <v>Bochum</v>
      </c>
      <c r="E59" s="70">
        <f>DataEntry!E59</f>
        <v>6</v>
      </c>
      <c r="F59" s="71">
        <f>COUNTIF(D$2:D59,G59)+COUNTIF(G$2:G59,G59)</f>
        <v>7</v>
      </c>
      <c r="G59" s="72" t="str">
        <f t="shared" si="1"/>
        <v>Greuther Furth</v>
      </c>
      <c r="H59" s="73">
        <f>DataEntry!G59</f>
        <v>0</v>
      </c>
      <c r="I59" s="73">
        <f>DataEntry!H59</f>
        <v>2</v>
      </c>
      <c r="J59" s="266">
        <f t="shared" si="14"/>
        <v>3</v>
      </c>
      <c r="K59" s="304">
        <f t="shared" si="2"/>
        <v>0.36291385002820542</v>
      </c>
      <c r="L59" s="224">
        <f t="shared" si="3"/>
        <v>2453.1043874944107</v>
      </c>
      <c r="M59" s="224">
        <f t="shared" si="4"/>
        <v>2411.4126319312645</v>
      </c>
      <c r="N59" s="236">
        <f t="shared" si="15"/>
        <v>41.691755563146216</v>
      </c>
      <c r="O59" s="22" t="str">
        <f t="shared" si="16"/>
        <v>T2G7</v>
      </c>
      <c r="P59" s="308">
        <f t="shared" si="5"/>
        <v>35</v>
      </c>
      <c r="Q59" s="22" t="str">
        <f t="shared" si="17"/>
        <v>T6G7</v>
      </c>
      <c r="R59" s="308">
        <f t="shared" si="6"/>
        <v>35</v>
      </c>
      <c r="S59" s="74"/>
      <c r="T59" s="75"/>
      <c r="U59" s="76"/>
      <c r="V59" s="74"/>
      <c r="W59" s="75"/>
      <c r="X59" s="76"/>
      <c r="Y59" s="74"/>
      <c r="Z59" s="75"/>
      <c r="AA59" s="76"/>
      <c r="AB59" s="74"/>
      <c r="AC59" s="75"/>
      <c r="AD59" s="76"/>
      <c r="AE59" s="74"/>
      <c r="AF59" s="75"/>
      <c r="AG59" s="76"/>
      <c r="AH59" s="74"/>
      <c r="AI59" s="75"/>
      <c r="AJ59" s="76"/>
      <c r="AK59" s="74"/>
      <c r="AL59" s="75"/>
      <c r="AM59" s="76"/>
      <c r="AN59" s="74"/>
      <c r="AO59" s="75"/>
      <c r="AP59" s="76"/>
      <c r="AQ59" s="77">
        <f t="shared" si="7"/>
        <v>0.53656419771258135</v>
      </c>
      <c r="AR59" s="77">
        <f t="shared" si="8"/>
        <v>0.17491678961138529</v>
      </c>
      <c r="AS59" s="78">
        <f t="shared" si="18"/>
        <v>0.723294816202392</v>
      </c>
      <c r="AT59" s="77">
        <f t="shared" si="9"/>
        <v>0.10178839418622265</v>
      </c>
      <c r="AU59" s="79"/>
      <c r="AV59" s="139"/>
      <c r="AW59" s="80"/>
      <c r="AX59" s="80"/>
      <c r="AY59" s="80"/>
      <c r="AZ59" s="81"/>
      <c r="BA59" s="82"/>
      <c r="BB59" s="81"/>
      <c r="BC59" s="82"/>
      <c r="BD59" s="81"/>
      <c r="BE59" s="82"/>
      <c r="BF59" s="77"/>
      <c r="BG59" s="77"/>
      <c r="BH59" s="77"/>
      <c r="BI59" s="83">
        <f t="shared" si="19"/>
        <v>0</v>
      </c>
      <c r="BJ59" s="83">
        <f t="shared" si="20"/>
        <v>0</v>
      </c>
      <c r="BK59" s="83">
        <f t="shared" si="21"/>
        <v>1</v>
      </c>
      <c r="BL59" s="84"/>
      <c r="BM59" s="84"/>
      <c r="BN59" s="85"/>
      <c r="BO59" s="84"/>
      <c r="BP59" s="84"/>
      <c r="BQ59" s="84"/>
      <c r="BR59" s="84"/>
      <c r="BS59" s="84"/>
      <c r="BT59" s="84"/>
      <c r="BU59" s="86"/>
      <c r="BV59" s="86"/>
      <c r="BW59" s="86"/>
      <c r="BX59" s="86"/>
      <c r="BY59" s="86"/>
      <c r="BZ59" s="86"/>
      <c r="CA59" s="83"/>
      <c r="CB59" s="83"/>
      <c r="CC59" s="14"/>
      <c r="CD59" s="72"/>
      <c r="CE59" s="87"/>
      <c r="CF59" s="88"/>
      <c r="CG59" s="88"/>
      <c r="CH59" s="87">
        <f t="shared" si="10"/>
        <v>0.72329481620239211</v>
      </c>
      <c r="CI59" s="89"/>
      <c r="CJ59" s="89"/>
      <c r="CK59" s="267"/>
      <c r="CL59" s="90"/>
      <c r="CM59" s="267"/>
      <c r="CN59" s="90"/>
      <c r="CO59" s="267"/>
      <c r="CP59" s="90"/>
      <c r="CQ59" s="267"/>
      <c r="CR59" s="90"/>
      <c r="CS59" s="267"/>
      <c r="CT59" s="90"/>
      <c r="CU59" s="267"/>
      <c r="CV59" s="90"/>
      <c r="CW59" s="267"/>
      <c r="CX59" s="90"/>
      <c r="CY59" s="267"/>
      <c r="CZ59" s="90"/>
      <c r="DA59" s="91">
        <f>DataEntry!B59</f>
        <v>44142</v>
      </c>
      <c r="DB59" s="83"/>
      <c r="DC59" s="83"/>
      <c r="DD59" s="145" t="str">
        <f t="shared" si="22"/>
        <v/>
      </c>
      <c r="DE59" s="145" t="str">
        <f t="shared" si="23"/>
        <v/>
      </c>
      <c r="DF59" s="145">
        <f t="shared" si="24"/>
        <v>2</v>
      </c>
      <c r="DG59" s="145">
        <f t="shared" si="25"/>
        <v>6</v>
      </c>
      <c r="DH59" s="145" t="str">
        <f t="shared" si="26"/>
        <v/>
      </c>
      <c r="DI59" s="145" t="str">
        <f t="shared" si="27"/>
        <v/>
      </c>
      <c r="DJ59" s="83"/>
      <c r="DK59" s="83"/>
      <c r="DL59" s="84"/>
      <c r="DM59" s="14"/>
      <c r="DN59" s="87">
        <f t="shared" si="11"/>
        <v>0.72463175675675684</v>
      </c>
      <c r="DO59" s="87">
        <f>(DFactor*Rounds*Number/2+SUM(BV$3:BV47))/(Rounds*Number/2+COUNT(BV$3:BV47))</f>
        <v>0.29599999999999999</v>
      </c>
      <c r="DP59" s="87">
        <f t="shared" si="13"/>
        <v>0.36249999999999999</v>
      </c>
    </row>
    <row r="60" spans="1:120" x14ac:dyDescent="0.25">
      <c r="A60" s="69">
        <v>58</v>
      </c>
      <c r="B60" s="70">
        <f>DataEntry!C60</f>
        <v>8</v>
      </c>
      <c r="C60" s="71">
        <f>COUNTIF(D$2:D60,D60)+COUNTIF(G$2:G60,D60)</f>
        <v>7</v>
      </c>
      <c r="D60" s="72" t="str">
        <f t="shared" si="0"/>
        <v>Hannover 96</v>
      </c>
      <c r="E60" s="70">
        <f>DataEntry!E60</f>
        <v>1</v>
      </c>
      <c r="F60" s="71">
        <f>COUNTIF(D$2:D60,G60)+COUNTIF(G$2:G60,G60)</f>
        <v>7</v>
      </c>
      <c r="G60" s="72" t="str">
        <f t="shared" si="1"/>
        <v>Erzgebirge Aue</v>
      </c>
      <c r="H60" s="73">
        <f>DataEntry!G60</f>
        <v>0</v>
      </c>
      <c r="I60" s="73">
        <f>DataEntry!H60</f>
        <v>0</v>
      </c>
      <c r="J60" s="266">
        <f t="shared" si="14"/>
        <v>2</v>
      </c>
      <c r="K60" s="304">
        <f t="shared" si="2"/>
        <v>0.8865401149971488</v>
      </c>
      <c r="L60" s="224">
        <f t="shared" si="3"/>
        <v>2523.9033725399822</v>
      </c>
      <c r="M60" s="224">
        <f t="shared" si="4"/>
        <v>2347.2001098988062</v>
      </c>
      <c r="N60" s="236">
        <f t="shared" si="15"/>
        <v>176.70326264117602</v>
      </c>
      <c r="O60" s="22" t="str">
        <f t="shared" si="16"/>
        <v>T8G7</v>
      </c>
      <c r="P60" s="308">
        <f t="shared" si="5"/>
        <v>35</v>
      </c>
      <c r="Q60" s="22" t="str">
        <f t="shared" si="17"/>
        <v>T1G7</v>
      </c>
      <c r="R60" s="308">
        <f t="shared" si="6"/>
        <v>35</v>
      </c>
      <c r="S60" s="74"/>
      <c r="T60" s="75"/>
      <c r="U60" s="76"/>
      <c r="V60" s="74"/>
      <c r="W60" s="75"/>
      <c r="X60" s="76"/>
      <c r="Y60" s="74"/>
      <c r="Z60" s="75"/>
      <c r="AA60" s="76"/>
      <c r="AB60" s="74"/>
      <c r="AC60" s="75"/>
      <c r="AD60" s="76"/>
      <c r="AE60" s="74"/>
      <c r="AF60" s="75"/>
      <c r="AG60" s="76"/>
      <c r="AH60" s="74"/>
      <c r="AI60" s="75"/>
      <c r="AJ60" s="76"/>
      <c r="AK60" s="74"/>
      <c r="AL60" s="75"/>
      <c r="AM60" s="76"/>
      <c r="AN60" s="74"/>
      <c r="AO60" s="75"/>
      <c r="AP60" s="76"/>
      <c r="AQ60" s="77">
        <f t="shared" si="7"/>
        <v>0.66729540991887282</v>
      </c>
      <c r="AR60" s="77">
        <f t="shared" si="8"/>
        <v>0.39287543565748334</v>
      </c>
      <c r="AS60" s="78">
        <f t="shared" si="18"/>
        <v>0.54883994852277884</v>
      </c>
      <c r="AT60" s="77">
        <f t="shared" si="9"/>
        <v>5.8284615819737762E-2</v>
      </c>
      <c r="AU60" s="79"/>
      <c r="AV60" s="139"/>
      <c r="AW60" s="80"/>
      <c r="AX60" s="80"/>
      <c r="AY60" s="80"/>
      <c r="AZ60" s="81"/>
      <c r="BA60" s="82"/>
      <c r="BB60" s="81"/>
      <c r="BC60" s="82"/>
      <c r="BD60" s="81"/>
      <c r="BE60" s="82"/>
      <c r="BF60" s="77"/>
      <c r="BG60" s="77"/>
      <c r="BH60" s="77"/>
      <c r="BI60" s="83">
        <f t="shared" si="19"/>
        <v>0</v>
      </c>
      <c r="BJ60" s="83">
        <f t="shared" si="20"/>
        <v>1</v>
      </c>
      <c r="BK60" s="83">
        <f t="shared" si="21"/>
        <v>0</v>
      </c>
      <c r="BL60" s="84"/>
      <c r="BM60" s="84"/>
      <c r="BN60" s="85"/>
      <c r="BO60" s="84"/>
      <c r="BP60" s="84"/>
      <c r="BQ60" s="84"/>
      <c r="BR60" s="84"/>
      <c r="BS60" s="84"/>
      <c r="BT60" s="84"/>
      <c r="BU60" s="86"/>
      <c r="BV60" s="86"/>
      <c r="BW60" s="86"/>
      <c r="BX60" s="86"/>
      <c r="BY60" s="86"/>
      <c r="BZ60" s="86"/>
      <c r="CA60" s="83"/>
      <c r="CB60" s="83"/>
      <c r="CC60" s="14"/>
      <c r="CD60" s="72"/>
      <c r="CE60" s="87"/>
      <c r="CF60" s="88"/>
      <c r="CG60" s="88"/>
      <c r="CH60" s="87">
        <f t="shared" si="10"/>
        <v>0.54883994852277895</v>
      </c>
      <c r="CI60" s="89"/>
      <c r="CJ60" s="89"/>
      <c r="CK60" s="267"/>
      <c r="CL60" s="90"/>
      <c r="CM60" s="267"/>
      <c r="CN60" s="90"/>
      <c r="CO60" s="267"/>
      <c r="CP60" s="90"/>
      <c r="CQ60" s="267"/>
      <c r="CR60" s="90"/>
      <c r="CS60" s="267"/>
      <c r="CT60" s="90"/>
      <c r="CU60" s="267"/>
      <c r="CV60" s="90"/>
      <c r="CW60" s="267"/>
      <c r="CX60" s="90"/>
      <c r="CY60" s="267"/>
      <c r="CZ60" s="90"/>
      <c r="DA60" s="91">
        <f>DataEntry!B60</f>
        <v>44142</v>
      </c>
      <c r="DB60" s="83"/>
      <c r="DC60" s="83"/>
      <c r="DD60" s="145" t="str">
        <f t="shared" si="22"/>
        <v/>
      </c>
      <c r="DE60" s="145">
        <f t="shared" si="23"/>
        <v>8</v>
      </c>
      <c r="DF60" s="145" t="str">
        <f t="shared" si="24"/>
        <v/>
      </c>
      <c r="DG60" s="145" t="str">
        <f t="shared" si="25"/>
        <v/>
      </c>
      <c r="DH60" s="145">
        <f t="shared" si="26"/>
        <v>1</v>
      </c>
      <c r="DI60" s="145" t="str">
        <f t="shared" si="27"/>
        <v/>
      </c>
      <c r="DJ60" s="83"/>
      <c r="DK60" s="83"/>
      <c r="DL60" s="84"/>
      <c r="DM60" s="14"/>
      <c r="DN60" s="87">
        <f t="shared" si="11"/>
        <v>0.57682770270270267</v>
      </c>
      <c r="DO60" s="87">
        <f>(DFactor*Rounds*Number/2+SUM(BV$3:BV48))/(Rounds*Number/2+COUNT(BV$3:BV48))</f>
        <v>0.29599999999999999</v>
      </c>
      <c r="DP60" s="87">
        <f t="shared" si="13"/>
        <v>0.23749999999999999</v>
      </c>
    </row>
    <row r="61" spans="1:120" x14ac:dyDescent="0.25">
      <c r="A61" s="69">
        <v>59</v>
      </c>
      <c r="B61" s="70">
        <f>DataEntry!C61</f>
        <v>12</v>
      </c>
      <c r="C61" s="71">
        <f>COUNTIF(D$2:D61,D61)+COUNTIF(G$2:G61,D61)</f>
        <v>7</v>
      </c>
      <c r="D61" s="72" t="str">
        <f t="shared" si="0"/>
        <v>Nurnberg</v>
      </c>
      <c r="E61" s="70">
        <f>DataEntry!E61</f>
        <v>5</v>
      </c>
      <c r="F61" s="71">
        <f>COUNTIF(D$2:D61,G61)+COUNTIF(G$2:G61,G61)</f>
        <v>7</v>
      </c>
      <c r="G61" s="72" t="str">
        <f t="shared" si="1"/>
        <v>Fortuna Dusseldorf</v>
      </c>
      <c r="H61" s="73">
        <f>DataEntry!G61</f>
        <v>1</v>
      </c>
      <c r="I61" s="73">
        <f>DataEntry!H61</f>
        <v>1</v>
      </c>
      <c r="J61" s="266">
        <f t="shared" si="14"/>
        <v>2</v>
      </c>
      <c r="K61" s="304">
        <f t="shared" si="2"/>
        <v>0.21436208154318992</v>
      </c>
      <c r="L61" s="224">
        <f t="shared" si="3"/>
        <v>2461.6674066876371</v>
      </c>
      <c r="M61" s="224">
        <f t="shared" si="4"/>
        <v>2442.4614317918404</v>
      </c>
      <c r="N61" s="236">
        <f t="shared" si="15"/>
        <v>19.205974895796771</v>
      </c>
      <c r="O61" s="22" t="str">
        <f t="shared" si="16"/>
        <v>T12G7</v>
      </c>
      <c r="P61" s="308">
        <f t="shared" si="5"/>
        <v>35</v>
      </c>
      <c r="Q61" s="22" t="str">
        <f t="shared" si="17"/>
        <v>T5G7</v>
      </c>
      <c r="R61" s="308">
        <f t="shared" si="6"/>
        <v>35</v>
      </c>
      <c r="S61" s="74"/>
      <c r="T61" s="75"/>
      <c r="U61" s="76"/>
      <c r="V61" s="74"/>
      <c r="W61" s="75"/>
      <c r="X61" s="76"/>
      <c r="Y61" s="74"/>
      <c r="Z61" s="75"/>
      <c r="AA61" s="76"/>
      <c r="AB61" s="74"/>
      <c r="AC61" s="75"/>
      <c r="AD61" s="76"/>
      <c r="AE61" s="74"/>
      <c r="AF61" s="75"/>
      <c r="AG61" s="76"/>
      <c r="AH61" s="74"/>
      <c r="AI61" s="75"/>
      <c r="AJ61" s="76"/>
      <c r="AK61" s="74"/>
      <c r="AL61" s="75"/>
      <c r="AM61" s="76"/>
      <c r="AN61" s="74"/>
      <c r="AO61" s="75"/>
      <c r="AP61" s="76"/>
      <c r="AQ61" s="77">
        <f t="shared" si="7"/>
        <v>0.51666416281221339</v>
      </c>
      <c r="AR61" s="77">
        <f t="shared" si="8"/>
        <v>0.15448713159495092</v>
      </c>
      <c r="AS61" s="78">
        <f t="shared" si="18"/>
        <v>0.72435406243452505</v>
      </c>
      <c r="AT61" s="77">
        <f t="shared" si="9"/>
        <v>0.12115880597052409</v>
      </c>
      <c r="AU61" s="79"/>
      <c r="AV61" s="139"/>
      <c r="AW61" s="80"/>
      <c r="AX61" s="80"/>
      <c r="AY61" s="80"/>
      <c r="AZ61" s="81"/>
      <c r="BA61" s="82"/>
      <c r="BB61" s="81"/>
      <c r="BC61" s="82"/>
      <c r="BD61" s="81"/>
      <c r="BE61" s="82"/>
      <c r="BF61" s="77"/>
      <c r="BG61" s="77"/>
      <c r="BH61" s="77"/>
      <c r="BI61" s="83">
        <f t="shared" si="19"/>
        <v>0</v>
      </c>
      <c r="BJ61" s="83">
        <f t="shared" si="20"/>
        <v>1</v>
      </c>
      <c r="BK61" s="83">
        <f t="shared" si="21"/>
        <v>0</v>
      </c>
      <c r="BL61" s="84"/>
      <c r="BM61" s="84"/>
      <c r="BN61" s="85"/>
      <c r="BO61" s="84"/>
      <c r="BP61" s="84"/>
      <c r="BQ61" s="84"/>
      <c r="BR61" s="84"/>
      <c r="BS61" s="84"/>
      <c r="BT61" s="84"/>
      <c r="BU61" s="86"/>
      <c r="BV61" s="86"/>
      <c r="BW61" s="86"/>
      <c r="BX61" s="86"/>
      <c r="BY61" s="86"/>
      <c r="BZ61" s="86"/>
      <c r="CA61" s="83"/>
      <c r="CB61" s="83"/>
      <c r="CC61" s="14"/>
      <c r="CD61" s="72"/>
      <c r="CE61" s="87"/>
      <c r="CF61" s="88"/>
      <c r="CG61" s="88"/>
      <c r="CH61" s="87">
        <f t="shared" si="10"/>
        <v>0.72435406243452494</v>
      </c>
      <c r="CI61" s="89"/>
      <c r="CJ61" s="89"/>
      <c r="CK61" s="267"/>
      <c r="CL61" s="90"/>
      <c r="CM61" s="267"/>
      <c r="CN61" s="90"/>
      <c r="CO61" s="267"/>
      <c r="CP61" s="90"/>
      <c r="CQ61" s="267"/>
      <c r="CR61" s="90"/>
      <c r="CS61" s="267"/>
      <c r="CT61" s="90"/>
      <c r="CU61" s="267"/>
      <c r="CV61" s="90"/>
      <c r="CW61" s="267"/>
      <c r="CX61" s="90"/>
      <c r="CY61" s="267"/>
      <c r="CZ61" s="90"/>
      <c r="DA61" s="91">
        <f>DataEntry!B61</f>
        <v>44142</v>
      </c>
      <c r="DB61" s="83"/>
      <c r="DC61" s="83"/>
      <c r="DD61" s="145" t="str">
        <f t="shared" si="22"/>
        <v/>
      </c>
      <c r="DE61" s="145">
        <f t="shared" si="23"/>
        <v>12</v>
      </c>
      <c r="DF61" s="145" t="str">
        <f t="shared" si="24"/>
        <v/>
      </c>
      <c r="DG61" s="145" t="str">
        <f t="shared" si="25"/>
        <v/>
      </c>
      <c r="DH61" s="145">
        <f t="shared" si="26"/>
        <v>5</v>
      </c>
      <c r="DI61" s="145" t="str">
        <f t="shared" si="27"/>
        <v/>
      </c>
      <c r="DJ61" s="83"/>
      <c r="DK61" s="83"/>
      <c r="DL61" s="84"/>
      <c r="DM61" s="14"/>
      <c r="DN61" s="87">
        <f t="shared" si="11"/>
        <v>0.72463175675675684</v>
      </c>
      <c r="DO61" s="87">
        <f>(DFactor*Rounds*Number/2+SUM(BV$3:BV49))/(Rounds*Number/2+COUNT(BV$3:BV49))</f>
        <v>0.29599999999999999</v>
      </c>
      <c r="DP61" s="87">
        <f t="shared" si="13"/>
        <v>0.36249999999999999</v>
      </c>
    </row>
    <row r="62" spans="1:120" x14ac:dyDescent="0.25">
      <c r="A62" s="69">
        <v>60</v>
      </c>
      <c r="B62" s="70">
        <f>DataEntry!C62</f>
        <v>4</v>
      </c>
      <c r="C62" s="71">
        <f>COUNTIF(D$2:D62,D62)+COUNTIF(G$2:G62,D62)</f>
        <v>7</v>
      </c>
      <c r="D62" s="72" t="str">
        <f t="shared" si="0"/>
        <v>Darmstadt 98</v>
      </c>
      <c r="E62" s="70">
        <f>DataEntry!E62</f>
        <v>14</v>
      </c>
      <c r="F62" s="71">
        <f>COUNTIF(D$2:D62,G62)+COUNTIF(G$2:G62,G62)</f>
        <v>7</v>
      </c>
      <c r="G62" s="72" t="str">
        <f t="shared" si="1"/>
        <v>Paderborn 07</v>
      </c>
      <c r="H62" s="73">
        <f>DataEntry!G62</f>
        <v>0</v>
      </c>
      <c r="I62" s="73">
        <f>DataEntry!H62</f>
        <v>4</v>
      </c>
      <c r="J62" s="266">
        <f t="shared" si="14"/>
        <v>3</v>
      </c>
      <c r="K62" s="304">
        <f t="shared" si="2"/>
        <v>0.4905199744963098</v>
      </c>
      <c r="L62" s="224">
        <f t="shared" si="3"/>
        <v>2503.706451211136</v>
      </c>
      <c r="M62" s="224">
        <f t="shared" si="4"/>
        <v>2394.3876824344807</v>
      </c>
      <c r="N62" s="236">
        <f t="shared" si="15"/>
        <v>109.31876877665536</v>
      </c>
      <c r="O62" s="22" t="str">
        <f t="shared" si="16"/>
        <v>T4G7</v>
      </c>
      <c r="P62" s="308">
        <f t="shared" si="5"/>
        <v>35</v>
      </c>
      <c r="Q62" s="22" t="str">
        <f t="shared" si="17"/>
        <v>T14G7</v>
      </c>
      <c r="R62" s="308">
        <f t="shared" si="6"/>
        <v>35</v>
      </c>
      <c r="S62" s="74"/>
      <c r="T62" s="75"/>
      <c r="U62" s="76"/>
      <c r="V62" s="74"/>
      <c r="W62" s="75"/>
      <c r="X62" s="76"/>
      <c r="Y62" s="74"/>
      <c r="Z62" s="75"/>
      <c r="AA62" s="76"/>
      <c r="AB62" s="74"/>
      <c r="AC62" s="75"/>
      <c r="AD62" s="76"/>
      <c r="AE62" s="74"/>
      <c r="AF62" s="75"/>
      <c r="AG62" s="76"/>
      <c r="AH62" s="74"/>
      <c r="AI62" s="75"/>
      <c r="AJ62" s="76"/>
      <c r="AK62" s="74"/>
      <c r="AL62" s="75"/>
      <c r="AM62" s="76"/>
      <c r="AN62" s="74"/>
      <c r="AO62" s="75"/>
      <c r="AP62" s="76"/>
      <c r="AQ62" s="77">
        <f t="shared" si="7"/>
        <v>0.60117625679489284</v>
      </c>
      <c r="AR62" s="77">
        <f t="shared" si="8"/>
        <v>0.26614930399413561</v>
      </c>
      <c r="AS62" s="78">
        <f t="shared" si="18"/>
        <v>0.67005390560151445</v>
      </c>
      <c r="AT62" s="77">
        <f t="shared" si="9"/>
        <v>6.3796790404349935E-2</v>
      </c>
      <c r="AU62" s="79"/>
      <c r="AV62" s="139"/>
      <c r="AW62" s="80"/>
      <c r="AX62" s="80"/>
      <c r="AY62" s="80"/>
      <c r="AZ62" s="81"/>
      <c r="BA62" s="82"/>
      <c r="BB62" s="81"/>
      <c r="BC62" s="82"/>
      <c r="BD62" s="81"/>
      <c r="BE62" s="82"/>
      <c r="BF62" s="77"/>
      <c r="BG62" s="77"/>
      <c r="BH62" s="77"/>
      <c r="BI62" s="83">
        <f t="shared" si="19"/>
        <v>0</v>
      </c>
      <c r="BJ62" s="83">
        <f t="shared" si="20"/>
        <v>0</v>
      </c>
      <c r="BK62" s="83">
        <f t="shared" si="21"/>
        <v>1</v>
      </c>
      <c r="BL62" s="84"/>
      <c r="BM62" s="84"/>
      <c r="BN62" s="85"/>
      <c r="BO62" s="84"/>
      <c r="BP62" s="84"/>
      <c r="BQ62" s="84"/>
      <c r="BR62" s="84"/>
      <c r="BS62" s="84"/>
      <c r="BT62" s="84"/>
      <c r="BU62" s="86"/>
      <c r="BV62" s="86"/>
      <c r="BW62" s="86"/>
      <c r="BX62" s="86"/>
      <c r="BY62" s="86"/>
      <c r="BZ62" s="86"/>
      <c r="CA62" s="83"/>
      <c r="CB62" s="83"/>
      <c r="CC62" s="14"/>
      <c r="CD62" s="72"/>
      <c r="CE62" s="87"/>
      <c r="CF62" s="88"/>
      <c r="CG62" s="88"/>
      <c r="CH62" s="87">
        <f t="shared" si="10"/>
        <v>0.67005390560151445</v>
      </c>
      <c r="CI62" s="89"/>
      <c r="CJ62" s="89"/>
      <c r="CK62" s="267"/>
      <c r="CL62" s="90"/>
      <c r="CM62" s="267"/>
      <c r="CN62" s="90"/>
      <c r="CO62" s="267"/>
      <c r="CP62" s="90"/>
      <c r="CQ62" s="267"/>
      <c r="CR62" s="90"/>
      <c r="CS62" s="267"/>
      <c r="CT62" s="90"/>
      <c r="CU62" s="267"/>
      <c r="CV62" s="90"/>
      <c r="CW62" s="267"/>
      <c r="CX62" s="90"/>
      <c r="CY62" s="267"/>
      <c r="CZ62" s="90"/>
      <c r="DA62" s="91">
        <f>DataEntry!B62</f>
        <v>44143</v>
      </c>
      <c r="DB62" s="83"/>
      <c r="DC62" s="83"/>
      <c r="DD62" s="145" t="str">
        <f t="shared" si="22"/>
        <v/>
      </c>
      <c r="DE62" s="145" t="str">
        <f t="shared" si="23"/>
        <v/>
      </c>
      <c r="DF62" s="145">
        <f t="shared" si="24"/>
        <v>4</v>
      </c>
      <c r="DG62" s="145">
        <f t="shared" si="25"/>
        <v>14</v>
      </c>
      <c r="DH62" s="145" t="str">
        <f t="shared" si="26"/>
        <v/>
      </c>
      <c r="DI62" s="145" t="str">
        <f t="shared" si="27"/>
        <v/>
      </c>
      <c r="DJ62" s="83"/>
      <c r="DK62" s="83"/>
      <c r="DL62" s="84"/>
      <c r="DM62" s="14"/>
      <c r="DN62" s="87">
        <f t="shared" si="11"/>
        <v>0.6802905405405405</v>
      </c>
      <c r="DO62" s="87">
        <f>(DFactor*Rounds*Number/2+SUM(BV$3:BV50))/(Rounds*Number/2+COUNT(BV$3:BV50))</f>
        <v>0.29599999999999999</v>
      </c>
      <c r="DP62" s="87">
        <f t="shared" si="13"/>
        <v>0.32500000000000001</v>
      </c>
    </row>
    <row r="63" spans="1:120" x14ac:dyDescent="0.25">
      <c r="A63" s="69">
        <v>61</v>
      </c>
      <c r="B63" s="70">
        <f>DataEntry!C63</f>
        <v>15</v>
      </c>
      <c r="C63" s="71">
        <f>COUNTIF(D$2:D63,D63)+COUNTIF(G$2:G63,D63)</f>
        <v>7</v>
      </c>
      <c r="D63" s="72" t="str">
        <f t="shared" si="0"/>
        <v>Jahn Regensburg</v>
      </c>
      <c r="E63" s="70">
        <f>DataEntry!E63</f>
        <v>13</v>
      </c>
      <c r="F63" s="71">
        <f>COUNTIF(D$2:D63,G63)+COUNTIF(G$2:G63,G63)</f>
        <v>7</v>
      </c>
      <c r="G63" s="72" t="str">
        <f t="shared" si="1"/>
        <v>Osnabruck</v>
      </c>
      <c r="H63" s="73">
        <f>DataEntry!G63</f>
        <v>2</v>
      </c>
      <c r="I63" s="73">
        <f>DataEntry!H63</f>
        <v>4</v>
      </c>
      <c r="J63" s="266">
        <f t="shared" si="14"/>
        <v>3</v>
      </c>
      <c r="K63" s="304">
        <f t="shared" si="2"/>
        <v>1.2947981920170548E-2</v>
      </c>
      <c r="L63" s="224">
        <f t="shared" si="3"/>
        <v>2493.4101994535404</v>
      </c>
      <c r="M63" s="224">
        <f t="shared" si="4"/>
        <v>2413.8340616283331</v>
      </c>
      <c r="N63" s="236">
        <f t="shared" si="15"/>
        <v>79.576137825207297</v>
      </c>
      <c r="O63" s="22" t="str">
        <f t="shared" si="16"/>
        <v>T15G7</v>
      </c>
      <c r="P63" s="308">
        <f t="shared" si="5"/>
        <v>35</v>
      </c>
      <c r="Q63" s="22" t="str">
        <f t="shared" si="17"/>
        <v>T13G7</v>
      </c>
      <c r="R63" s="308">
        <f t="shared" si="6"/>
        <v>35</v>
      </c>
      <c r="S63" s="74"/>
      <c r="T63" s="75"/>
      <c r="U63" s="76"/>
      <c r="V63" s="74"/>
      <c r="W63" s="75"/>
      <c r="X63" s="76"/>
      <c r="Y63" s="74"/>
      <c r="Z63" s="75"/>
      <c r="AA63" s="76"/>
      <c r="AB63" s="74"/>
      <c r="AC63" s="75"/>
      <c r="AD63" s="76"/>
      <c r="AE63" s="74"/>
      <c r="AF63" s="75"/>
      <c r="AG63" s="76"/>
      <c r="AH63" s="74"/>
      <c r="AI63" s="75"/>
      <c r="AJ63" s="76"/>
      <c r="AK63" s="74"/>
      <c r="AL63" s="75"/>
      <c r="AM63" s="76"/>
      <c r="AN63" s="74"/>
      <c r="AO63" s="75"/>
      <c r="AP63" s="76"/>
      <c r="AQ63" s="77">
        <f t="shared" si="7"/>
        <v>0.57219547942983695</v>
      </c>
      <c r="AR63" s="77">
        <f t="shared" si="8"/>
        <v>0.20509549197380789</v>
      </c>
      <c r="AS63" s="78">
        <f t="shared" si="18"/>
        <v>0.73419997491205824</v>
      </c>
      <c r="AT63" s="77">
        <f t="shared" si="9"/>
        <v>6.0704533114133929E-2</v>
      </c>
      <c r="AU63" s="79"/>
      <c r="AV63" s="139"/>
      <c r="AW63" s="80"/>
      <c r="AX63" s="80"/>
      <c r="AY63" s="80"/>
      <c r="AZ63" s="81"/>
      <c r="BA63" s="82"/>
      <c r="BB63" s="81"/>
      <c r="BC63" s="82"/>
      <c r="BD63" s="81"/>
      <c r="BE63" s="82"/>
      <c r="BF63" s="77"/>
      <c r="BG63" s="77"/>
      <c r="BH63" s="77"/>
      <c r="BI63" s="83">
        <f t="shared" si="19"/>
        <v>0</v>
      </c>
      <c r="BJ63" s="83">
        <f t="shared" si="20"/>
        <v>0</v>
      </c>
      <c r="BK63" s="83">
        <f t="shared" si="21"/>
        <v>1</v>
      </c>
      <c r="BL63" s="84"/>
      <c r="BM63" s="84"/>
      <c r="BN63" s="85"/>
      <c r="BO63" s="84"/>
      <c r="BP63" s="84"/>
      <c r="BQ63" s="84"/>
      <c r="BR63" s="84"/>
      <c r="BS63" s="84"/>
      <c r="BT63" s="84"/>
      <c r="BU63" s="86"/>
      <c r="BV63" s="86"/>
      <c r="BW63" s="86"/>
      <c r="BX63" s="86"/>
      <c r="BY63" s="86"/>
      <c r="BZ63" s="86"/>
      <c r="CA63" s="83"/>
      <c r="CB63" s="83"/>
      <c r="CC63" s="14"/>
      <c r="CD63" s="72"/>
      <c r="CE63" s="87"/>
      <c r="CF63" s="88"/>
      <c r="CG63" s="88"/>
      <c r="CH63" s="87">
        <f t="shared" si="10"/>
        <v>0.73419997491205813</v>
      </c>
      <c r="CI63" s="89"/>
      <c r="CJ63" s="89"/>
      <c r="CK63" s="267"/>
      <c r="CL63" s="90"/>
      <c r="CM63" s="267"/>
      <c r="CN63" s="90"/>
      <c r="CO63" s="267"/>
      <c r="CP63" s="90"/>
      <c r="CQ63" s="267"/>
      <c r="CR63" s="90"/>
      <c r="CS63" s="267"/>
      <c r="CT63" s="90"/>
      <c r="CU63" s="267"/>
      <c r="CV63" s="90"/>
      <c r="CW63" s="267"/>
      <c r="CX63" s="90"/>
      <c r="CY63" s="267"/>
      <c r="CZ63" s="90"/>
      <c r="DA63" s="91">
        <f>DataEntry!B63</f>
        <v>44143</v>
      </c>
      <c r="DB63" s="83"/>
      <c r="DC63" s="83"/>
      <c r="DD63" s="145" t="str">
        <f t="shared" si="22"/>
        <v/>
      </c>
      <c r="DE63" s="145" t="str">
        <f t="shared" si="23"/>
        <v/>
      </c>
      <c r="DF63" s="145">
        <f t="shared" si="24"/>
        <v>15</v>
      </c>
      <c r="DG63" s="145">
        <f t="shared" si="25"/>
        <v>13</v>
      </c>
      <c r="DH63" s="145" t="str">
        <f t="shared" si="26"/>
        <v/>
      </c>
      <c r="DI63" s="145" t="str">
        <f t="shared" si="27"/>
        <v/>
      </c>
      <c r="DJ63" s="83"/>
      <c r="DK63" s="83"/>
      <c r="DL63" s="84"/>
      <c r="DM63" s="14"/>
      <c r="DN63" s="87">
        <f t="shared" si="11"/>
        <v>0.7394121621621621</v>
      </c>
      <c r="DO63" s="87">
        <f>(DFactor*Rounds*Number/2+SUM(BV$3:BV51))/(Rounds*Number/2+COUNT(BV$3:BV51))</f>
        <v>0.29599999999999999</v>
      </c>
      <c r="DP63" s="87">
        <f t="shared" si="13"/>
        <v>0.375</v>
      </c>
    </row>
    <row r="64" spans="1:120" x14ac:dyDescent="0.25">
      <c r="A64" s="69">
        <v>62</v>
      </c>
      <c r="B64" s="70">
        <f>DataEntry!C64</f>
        <v>17</v>
      </c>
      <c r="C64" s="71">
        <f>COUNTIF(D$2:D64,D64)+COUNTIF(G$2:G64,D64)</f>
        <v>7</v>
      </c>
      <c r="D64" s="72" t="str">
        <f t="shared" si="0"/>
        <v>St Pauli</v>
      </c>
      <c r="E64" s="70">
        <f>DataEntry!E64</f>
        <v>10</v>
      </c>
      <c r="F64" s="71">
        <f>COUNTIF(D$2:D64,G64)+COUNTIF(G$2:G64,G64)</f>
        <v>7</v>
      </c>
      <c r="G64" s="72" t="str">
        <f t="shared" si="1"/>
        <v>Karlsruher</v>
      </c>
      <c r="H64" s="73">
        <f>DataEntry!G64</f>
        <v>0</v>
      </c>
      <c r="I64" s="73">
        <f>DataEntry!H64</f>
        <v>3</v>
      </c>
      <c r="J64" s="266">
        <f t="shared" si="14"/>
        <v>3</v>
      </c>
      <c r="K64" s="304">
        <f t="shared" si="2"/>
        <v>0.55602007153552524</v>
      </c>
      <c r="L64" s="224">
        <f t="shared" si="3"/>
        <v>2494.2044045853081</v>
      </c>
      <c r="M64" s="224">
        <f t="shared" si="4"/>
        <v>2375.3867735280087</v>
      </c>
      <c r="N64" s="236">
        <f t="shared" si="15"/>
        <v>118.81763105729942</v>
      </c>
      <c r="O64" s="22" t="str">
        <f t="shared" si="16"/>
        <v>T17G7</v>
      </c>
      <c r="P64" s="308">
        <f t="shared" si="5"/>
        <v>35</v>
      </c>
      <c r="Q64" s="22" t="str">
        <f t="shared" si="17"/>
        <v>T10G7</v>
      </c>
      <c r="R64" s="308">
        <f t="shared" si="6"/>
        <v>35</v>
      </c>
      <c r="S64" s="74"/>
      <c r="T64" s="75"/>
      <c r="U64" s="76"/>
      <c r="V64" s="74"/>
      <c r="W64" s="75"/>
      <c r="X64" s="76"/>
      <c r="Y64" s="74"/>
      <c r="Z64" s="75"/>
      <c r="AA64" s="76"/>
      <c r="AB64" s="74"/>
      <c r="AC64" s="75"/>
      <c r="AD64" s="76"/>
      <c r="AE64" s="74"/>
      <c r="AF64" s="75"/>
      <c r="AG64" s="76"/>
      <c r="AH64" s="74"/>
      <c r="AI64" s="75"/>
      <c r="AJ64" s="76"/>
      <c r="AK64" s="74"/>
      <c r="AL64" s="75"/>
      <c r="AM64" s="76"/>
      <c r="AN64" s="74"/>
      <c r="AO64" s="75"/>
      <c r="AP64" s="76"/>
      <c r="AQ64" s="77">
        <f t="shared" si="7"/>
        <v>0.60997636927107168</v>
      </c>
      <c r="AR64" s="77">
        <f t="shared" si="8"/>
        <v>0.24631768908901419</v>
      </c>
      <c r="AS64" s="78">
        <f t="shared" si="18"/>
        <v>0.72731736036411498</v>
      </c>
      <c r="AT64" s="77">
        <f t="shared" si="9"/>
        <v>2.6364950546870825E-2</v>
      </c>
      <c r="AU64" s="79"/>
      <c r="AV64" s="139"/>
      <c r="AW64" s="80"/>
      <c r="AX64" s="80"/>
      <c r="AY64" s="80"/>
      <c r="AZ64" s="81"/>
      <c r="BA64" s="82"/>
      <c r="BB64" s="81"/>
      <c r="BC64" s="82"/>
      <c r="BD64" s="81"/>
      <c r="BE64" s="82"/>
      <c r="BF64" s="77"/>
      <c r="BG64" s="77"/>
      <c r="BH64" s="77"/>
      <c r="BI64" s="83">
        <f t="shared" si="19"/>
        <v>0</v>
      </c>
      <c r="BJ64" s="83">
        <f t="shared" si="20"/>
        <v>0</v>
      </c>
      <c r="BK64" s="83">
        <f t="shared" si="21"/>
        <v>1</v>
      </c>
      <c r="BL64" s="84"/>
      <c r="BM64" s="84"/>
      <c r="BN64" s="85"/>
      <c r="BO64" s="84"/>
      <c r="BP64" s="84"/>
      <c r="BQ64" s="84"/>
      <c r="BR64" s="84"/>
      <c r="BS64" s="84"/>
      <c r="BT64" s="84"/>
      <c r="BU64" s="86"/>
      <c r="BV64" s="86"/>
      <c r="BW64" s="86"/>
      <c r="BX64" s="86"/>
      <c r="BY64" s="86"/>
      <c r="BZ64" s="86"/>
      <c r="CA64" s="83"/>
      <c r="CB64" s="83"/>
      <c r="CC64" s="14"/>
      <c r="CD64" s="72"/>
      <c r="CE64" s="87"/>
      <c r="CF64" s="88"/>
      <c r="CG64" s="88"/>
      <c r="CH64" s="87">
        <f t="shared" si="10"/>
        <v>0.72731736036411498</v>
      </c>
      <c r="CI64" s="89"/>
      <c r="CJ64" s="89"/>
      <c r="CK64" s="267"/>
      <c r="CL64" s="90"/>
      <c r="CM64" s="267"/>
      <c r="CN64" s="90"/>
      <c r="CO64" s="267"/>
      <c r="CP64" s="90"/>
      <c r="CQ64" s="267"/>
      <c r="CR64" s="90"/>
      <c r="CS64" s="267"/>
      <c r="CT64" s="90"/>
      <c r="CU64" s="267"/>
      <c r="CV64" s="90"/>
      <c r="CW64" s="267"/>
      <c r="CX64" s="90"/>
      <c r="CY64" s="267"/>
      <c r="CZ64" s="90"/>
      <c r="DA64" s="91">
        <f>DataEntry!B64</f>
        <v>44143</v>
      </c>
      <c r="DB64" s="83"/>
      <c r="DC64" s="83"/>
      <c r="DD64" s="145" t="str">
        <f t="shared" si="22"/>
        <v/>
      </c>
      <c r="DE64" s="145" t="str">
        <f t="shared" si="23"/>
        <v/>
      </c>
      <c r="DF64" s="145">
        <f t="shared" si="24"/>
        <v>17</v>
      </c>
      <c r="DG64" s="145">
        <f t="shared" si="25"/>
        <v>10</v>
      </c>
      <c r="DH64" s="145" t="str">
        <f t="shared" si="26"/>
        <v/>
      </c>
      <c r="DI64" s="145" t="str">
        <f t="shared" si="27"/>
        <v/>
      </c>
      <c r="DJ64" s="83"/>
      <c r="DK64" s="83"/>
      <c r="DL64" s="84"/>
      <c r="DM64" s="14"/>
      <c r="DN64" s="87">
        <f t="shared" si="11"/>
        <v>0.7394121621621621</v>
      </c>
      <c r="DO64" s="87">
        <f>(DFactor*Rounds*Number/2+SUM(BV$3:BV52))/(Rounds*Number/2+COUNT(BV$3:BV52))</f>
        <v>0.29599999999999999</v>
      </c>
      <c r="DP64" s="87">
        <f t="shared" si="13"/>
        <v>0.375</v>
      </c>
    </row>
    <row r="65" spans="1:120" x14ac:dyDescent="0.25">
      <c r="A65" s="69">
        <v>63</v>
      </c>
      <c r="B65" s="70">
        <f>DataEntry!C65</f>
        <v>11</v>
      </c>
      <c r="C65" s="71">
        <f>COUNTIF(D$2:D65,D65)+COUNTIF(G$2:G65,D65)</f>
        <v>7</v>
      </c>
      <c r="D65" s="72" t="str">
        <f t="shared" si="0"/>
        <v>Holstein Kiel</v>
      </c>
      <c r="E65" s="70">
        <f>DataEntry!E65</f>
        <v>7</v>
      </c>
      <c r="F65" s="71">
        <f>COUNTIF(D$2:D65,G65)+COUNTIF(G$2:G65,G65)</f>
        <v>7</v>
      </c>
      <c r="G65" s="72" t="str">
        <f t="shared" si="1"/>
        <v>Hamburger</v>
      </c>
      <c r="H65" s="73">
        <f>DataEntry!G65</f>
        <v>1</v>
      </c>
      <c r="I65" s="73">
        <f>DataEntry!H65</f>
        <v>1</v>
      </c>
      <c r="J65" s="266">
        <f t="shared" si="14"/>
        <v>2</v>
      </c>
      <c r="K65" s="304">
        <f t="shared" si="2"/>
        <v>0.23529896533473948</v>
      </c>
      <c r="L65" s="224">
        <f t="shared" si="3"/>
        <v>2484.0336619389286</v>
      </c>
      <c r="M65" s="224">
        <f t="shared" si="4"/>
        <v>2502.891003864464</v>
      </c>
      <c r="N65" s="236">
        <f t="shared" si="15"/>
        <v>-18.857341925535366</v>
      </c>
      <c r="O65" s="22" t="str">
        <f t="shared" si="16"/>
        <v>T11G7</v>
      </c>
      <c r="P65" s="308">
        <f t="shared" si="5"/>
        <v>35</v>
      </c>
      <c r="Q65" s="22" t="str">
        <f t="shared" si="17"/>
        <v>T7G7</v>
      </c>
      <c r="R65" s="308">
        <f t="shared" si="6"/>
        <v>35</v>
      </c>
      <c r="S65" s="74"/>
      <c r="T65" s="75"/>
      <c r="U65" s="76"/>
      <c r="V65" s="74"/>
      <c r="W65" s="75"/>
      <c r="X65" s="76"/>
      <c r="Y65" s="74"/>
      <c r="Z65" s="75"/>
      <c r="AA65" s="76"/>
      <c r="AB65" s="74"/>
      <c r="AC65" s="75"/>
      <c r="AD65" s="76"/>
      <c r="AE65" s="74"/>
      <c r="AF65" s="75"/>
      <c r="AG65" s="76"/>
      <c r="AH65" s="74"/>
      <c r="AI65" s="75"/>
      <c r="AJ65" s="76"/>
      <c r="AK65" s="74"/>
      <c r="AL65" s="75"/>
      <c r="AM65" s="76"/>
      <c r="AN65" s="74"/>
      <c r="AO65" s="75"/>
      <c r="AP65" s="76"/>
      <c r="AQ65" s="77">
        <f t="shared" si="7"/>
        <v>0.48422558589843423</v>
      </c>
      <c r="AR65" s="77">
        <f t="shared" si="8"/>
        <v>0.15159493440099048</v>
      </c>
      <c r="AS65" s="78">
        <f t="shared" si="18"/>
        <v>0.6652613029948875</v>
      </c>
      <c r="AT65" s="77">
        <f t="shared" si="9"/>
        <v>0.18314376260412202</v>
      </c>
      <c r="AU65" s="79"/>
      <c r="AV65" s="139"/>
      <c r="AW65" s="80"/>
      <c r="AX65" s="80"/>
      <c r="AY65" s="80"/>
      <c r="AZ65" s="81"/>
      <c r="BA65" s="82"/>
      <c r="BB65" s="81"/>
      <c r="BC65" s="82"/>
      <c r="BD65" s="81"/>
      <c r="BE65" s="82"/>
      <c r="BF65" s="77"/>
      <c r="BG65" s="77"/>
      <c r="BH65" s="77"/>
      <c r="BI65" s="83">
        <f t="shared" si="19"/>
        <v>0</v>
      </c>
      <c r="BJ65" s="83">
        <f t="shared" si="20"/>
        <v>1</v>
      </c>
      <c r="BK65" s="83">
        <f t="shared" si="21"/>
        <v>0</v>
      </c>
      <c r="BL65" s="84"/>
      <c r="BM65" s="84"/>
      <c r="BN65" s="85"/>
      <c r="BO65" s="84"/>
      <c r="BP65" s="84"/>
      <c r="BQ65" s="84"/>
      <c r="BR65" s="84"/>
      <c r="BS65" s="84"/>
      <c r="BT65" s="84"/>
      <c r="BU65" s="86"/>
      <c r="BV65" s="86"/>
      <c r="BW65" s="86"/>
      <c r="BX65" s="86"/>
      <c r="BY65" s="86"/>
      <c r="BZ65" s="86"/>
      <c r="CA65" s="83"/>
      <c r="CB65" s="83"/>
      <c r="CC65" s="14"/>
      <c r="CD65" s="72"/>
      <c r="CE65" s="87"/>
      <c r="CF65" s="88"/>
      <c r="CG65" s="88"/>
      <c r="CH65" s="87">
        <f t="shared" si="10"/>
        <v>0.6652613029948875</v>
      </c>
      <c r="CI65" s="89"/>
      <c r="CJ65" s="89"/>
      <c r="CK65" s="267"/>
      <c r="CL65" s="90"/>
      <c r="CM65" s="267"/>
      <c r="CN65" s="90"/>
      <c r="CO65" s="267"/>
      <c r="CP65" s="90"/>
      <c r="CQ65" s="267"/>
      <c r="CR65" s="90"/>
      <c r="CS65" s="267"/>
      <c r="CT65" s="90"/>
      <c r="CU65" s="267"/>
      <c r="CV65" s="90"/>
      <c r="CW65" s="267"/>
      <c r="CX65" s="90"/>
      <c r="CY65" s="267"/>
      <c r="CZ65" s="90"/>
      <c r="DA65" s="91">
        <f>DataEntry!B65</f>
        <v>44144</v>
      </c>
      <c r="DB65" s="83"/>
      <c r="DC65" s="83"/>
      <c r="DD65" s="145" t="str">
        <f t="shared" si="22"/>
        <v/>
      </c>
      <c r="DE65" s="145">
        <f t="shared" si="23"/>
        <v>11</v>
      </c>
      <c r="DF65" s="145" t="str">
        <f t="shared" si="24"/>
        <v/>
      </c>
      <c r="DG65" s="145" t="str">
        <f t="shared" si="25"/>
        <v/>
      </c>
      <c r="DH65" s="145">
        <f t="shared" si="26"/>
        <v>7</v>
      </c>
      <c r="DI65" s="145" t="str">
        <f t="shared" si="27"/>
        <v/>
      </c>
      <c r="DJ65" s="83"/>
      <c r="DK65" s="83"/>
      <c r="DL65" s="84"/>
      <c r="DM65" s="14"/>
      <c r="DN65" s="87">
        <f t="shared" si="11"/>
        <v>0.66551013513513513</v>
      </c>
      <c r="DO65" s="87">
        <f>(DFactor*Rounds*Number/2+SUM(BV$3:BV53))/(Rounds*Number/2+COUNT(BV$3:BV53))</f>
        <v>0.29599999999999999</v>
      </c>
      <c r="DP65" s="87">
        <f t="shared" si="13"/>
        <v>0.3125</v>
      </c>
    </row>
    <row r="66" spans="1:120" x14ac:dyDescent="0.25">
      <c r="A66" s="69">
        <v>64</v>
      </c>
      <c r="B66" s="70">
        <f>DataEntry!C66</f>
        <v>3</v>
      </c>
      <c r="C66" s="71">
        <f>COUNTIF(D$2:D66,D66)+COUNTIF(G$2:G66,D66)</f>
        <v>8</v>
      </c>
      <c r="D66" s="72" t="str">
        <f t="shared" si="0"/>
        <v>Eintracht Braunschweig</v>
      </c>
      <c r="E66" s="70">
        <f>DataEntry!E66</f>
        <v>10</v>
      </c>
      <c r="F66" s="71">
        <f>COUNTIF(D$2:D66,G66)+COUNTIF(G$2:G66,G66)</f>
        <v>8</v>
      </c>
      <c r="G66" s="72" t="str">
        <f t="shared" si="1"/>
        <v>Karlsruher</v>
      </c>
      <c r="H66" s="73">
        <f>DataEntry!G66</f>
        <v>1</v>
      </c>
      <c r="I66" s="73">
        <f>DataEntry!H66</f>
        <v>3</v>
      </c>
      <c r="J66" s="266">
        <f t="shared" si="14"/>
        <v>3</v>
      </c>
      <c r="K66" s="304">
        <f t="shared" si="2"/>
        <v>0.61373224315765995</v>
      </c>
      <c r="L66" s="224">
        <f t="shared" si="3"/>
        <v>2467.3482338108884</v>
      </c>
      <c r="M66" s="224">
        <f t="shared" si="4"/>
        <v>2392.242891256742</v>
      </c>
      <c r="N66" s="236">
        <f t="shared" si="15"/>
        <v>75.105342554146318</v>
      </c>
      <c r="O66" s="22" t="str">
        <f t="shared" si="16"/>
        <v>T3G8</v>
      </c>
      <c r="P66" s="308">
        <f t="shared" si="5"/>
        <v>35</v>
      </c>
      <c r="Q66" s="22" t="str">
        <f t="shared" si="17"/>
        <v>T10G8</v>
      </c>
      <c r="R66" s="308">
        <f t="shared" si="6"/>
        <v>35</v>
      </c>
      <c r="S66" s="74"/>
      <c r="T66" s="75"/>
      <c r="U66" s="76"/>
      <c r="V66" s="74"/>
      <c r="W66" s="75"/>
      <c r="X66" s="76"/>
      <c r="Y66" s="74"/>
      <c r="Z66" s="75"/>
      <c r="AA66" s="76"/>
      <c r="AB66" s="74"/>
      <c r="AC66" s="75"/>
      <c r="AD66" s="76"/>
      <c r="AE66" s="74"/>
      <c r="AF66" s="75"/>
      <c r="AG66" s="76"/>
      <c r="AH66" s="74"/>
      <c r="AI66" s="75"/>
      <c r="AJ66" s="76"/>
      <c r="AK66" s="74"/>
      <c r="AL66" s="75"/>
      <c r="AM66" s="76"/>
      <c r="AN66" s="74"/>
      <c r="AO66" s="75"/>
      <c r="AP66" s="76"/>
      <c r="AQ66" s="77">
        <f t="shared" si="7"/>
        <v>0.56838116595084309</v>
      </c>
      <c r="AR66" s="77">
        <f t="shared" si="8"/>
        <v>0.242849782727453</v>
      </c>
      <c r="AS66" s="78">
        <f t="shared" si="18"/>
        <v>0.65106276644678007</v>
      </c>
      <c r="AT66" s="77">
        <f t="shared" si="9"/>
        <v>0.10608745082576687</v>
      </c>
      <c r="AU66" s="79"/>
      <c r="AV66" s="139"/>
      <c r="AW66" s="80"/>
      <c r="AX66" s="80"/>
      <c r="AY66" s="80"/>
      <c r="AZ66" s="81"/>
      <c r="BA66" s="82"/>
      <c r="BB66" s="81"/>
      <c r="BC66" s="82"/>
      <c r="BD66" s="81"/>
      <c r="BE66" s="82"/>
      <c r="BF66" s="77"/>
      <c r="BG66" s="77"/>
      <c r="BH66" s="77"/>
      <c r="BI66" s="83">
        <f t="shared" si="19"/>
        <v>0</v>
      </c>
      <c r="BJ66" s="83">
        <f t="shared" si="20"/>
        <v>0</v>
      </c>
      <c r="BK66" s="83">
        <f t="shared" si="21"/>
        <v>1</v>
      </c>
      <c r="BL66" s="84"/>
      <c r="BM66" s="84"/>
      <c r="BN66" s="85"/>
      <c r="BO66" s="84"/>
      <c r="BP66" s="84"/>
      <c r="BQ66" s="84"/>
      <c r="BR66" s="84"/>
      <c r="BS66" s="84"/>
      <c r="BT66" s="84"/>
      <c r="BU66" s="86"/>
      <c r="BV66" s="86"/>
      <c r="BW66" s="86"/>
      <c r="BX66" s="86"/>
      <c r="BY66" s="86"/>
      <c r="BZ66" s="86"/>
      <c r="CA66" s="83"/>
      <c r="CB66" s="83"/>
      <c r="CC66" s="14"/>
      <c r="CD66" s="72"/>
      <c r="CE66" s="87"/>
      <c r="CF66" s="88"/>
      <c r="CG66" s="88"/>
      <c r="CH66" s="87">
        <f t="shared" si="10"/>
        <v>0.65106276644678018</v>
      </c>
      <c r="CI66" s="89"/>
      <c r="CJ66" s="89"/>
      <c r="CK66" s="267"/>
      <c r="CL66" s="90"/>
      <c r="CM66" s="267"/>
      <c r="CN66" s="90"/>
      <c r="CO66" s="267"/>
      <c r="CP66" s="90"/>
      <c r="CQ66" s="267"/>
      <c r="CR66" s="90"/>
      <c r="CS66" s="267"/>
      <c r="CT66" s="90"/>
      <c r="CU66" s="267"/>
      <c r="CV66" s="90"/>
      <c r="CW66" s="267"/>
      <c r="CX66" s="90"/>
      <c r="CY66" s="267"/>
      <c r="CZ66" s="90"/>
      <c r="DA66" s="91">
        <f>DataEntry!B66</f>
        <v>44156</v>
      </c>
      <c r="DB66" s="83"/>
      <c r="DC66" s="83"/>
      <c r="DD66" s="145" t="str">
        <f t="shared" si="22"/>
        <v/>
      </c>
      <c r="DE66" s="145" t="str">
        <f t="shared" si="23"/>
        <v/>
      </c>
      <c r="DF66" s="145">
        <f t="shared" si="24"/>
        <v>3</v>
      </c>
      <c r="DG66" s="145">
        <f t="shared" si="25"/>
        <v>10</v>
      </c>
      <c r="DH66" s="145" t="str">
        <f t="shared" si="26"/>
        <v/>
      </c>
      <c r="DI66" s="145" t="str">
        <f t="shared" si="27"/>
        <v/>
      </c>
      <c r="DJ66" s="83"/>
      <c r="DK66" s="83"/>
      <c r="DL66" s="84"/>
      <c r="DM66" s="14"/>
      <c r="DN66" s="87">
        <f t="shared" si="11"/>
        <v>0.65573875030357698</v>
      </c>
      <c r="DO66" s="87">
        <f>(DFactor*Rounds*Number/2+SUM(BV$3:BV54))/(Rounds*Number/2+COUNT(BV$3:BV54))</f>
        <v>0.29599999999999999</v>
      </c>
      <c r="DP66" s="87">
        <f t="shared" si="13"/>
        <v>0.30423620025673936</v>
      </c>
    </row>
    <row r="67" spans="1:120" x14ac:dyDescent="0.25">
      <c r="A67" s="69">
        <v>65</v>
      </c>
      <c r="B67" s="70">
        <f>DataEntry!C67</f>
        <v>5</v>
      </c>
      <c r="C67" s="71">
        <f>COUNTIF(D$2:D67,D67)+COUNTIF(G$2:G67,D67)</f>
        <v>8</v>
      </c>
      <c r="D67" s="72" t="str">
        <f t="shared" ref="D67:D130" si="28">IFERROR(VLOOKUP(B67,Team,2,FALSE),"")</f>
        <v>Fortuna Dusseldorf</v>
      </c>
      <c r="E67" s="70">
        <f>DataEntry!E67</f>
        <v>16</v>
      </c>
      <c r="F67" s="71">
        <f>COUNTIF(D$2:D67,G67)+COUNTIF(G$2:G67,G67)</f>
        <v>8</v>
      </c>
      <c r="G67" s="72" t="str">
        <f t="shared" ref="G67:G130" si="29">IFERROR(VLOOKUP(E67,Team,2,FALSE),"")</f>
        <v>Sandhausen</v>
      </c>
      <c r="H67" s="73">
        <f>DataEntry!G67</f>
        <v>1</v>
      </c>
      <c r="I67" s="73">
        <f>DataEntry!H67</f>
        <v>0</v>
      </c>
      <c r="J67" s="266">
        <f t="shared" si="14"/>
        <v>1</v>
      </c>
      <c r="K67" s="304">
        <f t="shared" ref="K67:K130" si="30">VLOOKUP($A67,RIndex,Scenario+1,FALSE)</f>
        <v>0.59021609273863285</v>
      </c>
      <c r="L67" s="224">
        <f t="shared" ref="L67:L130" si="31">VLOOKUP(B67,Team,3+MIN(C67,P67),FALSE)+VLOOKUP(B67,Diff,3+MIN(C67,P67),FALSE)/2</f>
        <v>2543.1965271585677</v>
      </c>
      <c r="M67" s="224">
        <f t="shared" ref="M67:M130" si="32">IFERROR(VLOOKUP(E67,Team,3+MIN(F67,R67),FALSE)-VLOOKUP(E67,Diff,3+MIN(F67,R67),FALSE)/2,"")</f>
        <v>2397.8096110435072</v>
      </c>
      <c r="N67" s="236">
        <f t="shared" si="15"/>
        <v>145.38691611506056</v>
      </c>
      <c r="O67" s="22" t="str">
        <f t="shared" si="16"/>
        <v>T5G8</v>
      </c>
      <c r="P67" s="308">
        <f t="shared" ref="P67:P130" si="33">VLOOKUP(B67,Team,51)+1</f>
        <v>35</v>
      </c>
      <c r="Q67" s="22" t="str">
        <f t="shared" si="17"/>
        <v>T16G8</v>
      </c>
      <c r="R67" s="308">
        <f t="shared" ref="R67:R130" si="34">VLOOKUP(E67,Team,51)+1</f>
        <v>35</v>
      </c>
      <c r="S67" s="74"/>
      <c r="T67" s="75"/>
      <c r="U67" s="76"/>
      <c r="V67" s="74"/>
      <c r="W67" s="75"/>
      <c r="X67" s="76"/>
      <c r="Y67" s="74"/>
      <c r="Z67" s="75"/>
      <c r="AA67" s="76"/>
      <c r="AB67" s="74"/>
      <c r="AC67" s="75"/>
      <c r="AD67" s="76"/>
      <c r="AE67" s="74"/>
      <c r="AF67" s="75"/>
      <c r="AG67" s="76"/>
      <c r="AH67" s="74"/>
      <c r="AI67" s="75"/>
      <c r="AJ67" s="76"/>
      <c r="AK67" s="74"/>
      <c r="AL67" s="75"/>
      <c r="AM67" s="76"/>
      <c r="AN67" s="74"/>
      <c r="AO67" s="75"/>
      <c r="AP67" s="76"/>
      <c r="AQ67" s="77">
        <f t="shared" ref="AQ67:AQ130" si="35">IFERROR(VLOOKUP($N67,Ratings,2,TRUE),"")</f>
        <v>0.63657375166454977</v>
      </c>
      <c r="AR67" s="77">
        <f t="shared" ref="AR67:AR130" si="36">IFERROR(IF(AQ67-CH67/2&lt;0.01,0.01,AQ67-CH67/2),"")</f>
        <v>0.28881128465385053</v>
      </c>
      <c r="AS67" s="78">
        <f t="shared" si="18"/>
        <v>0.69552493402139848</v>
      </c>
      <c r="AT67" s="77">
        <f t="shared" ref="AT67:AT130" si="37">IFERROR(IF(1-AR67-CH67&lt;0.01,0.01,1-AR67-CH67),"")</f>
        <v>1.5663781324750992E-2</v>
      </c>
      <c r="AU67" s="79"/>
      <c r="AV67" s="139"/>
      <c r="AW67" s="80"/>
      <c r="AX67" s="80"/>
      <c r="AY67" s="80"/>
      <c r="AZ67" s="81"/>
      <c r="BA67" s="82"/>
      <c r="BB67" s="81"/>
      <c r="BC67" s="82"/>
      <c r="BD67" s="81"/>
      <c r="BE67" s="82"/>
      <c r="BF67" s="77"/>
      <c r="BG67" s="77"/>
      <c r="BH67" s="77"/>
      <c r="BI67" s="83">
        <f t="shared" si="19"/>
        <v>1</v>
      </c>
      <c r="BJ67" s="83">
        <f t="shared" si="20"/>
        <v>0</v>
      </c>
      <c r="BK67" s="83">
        <f t="shared" si="21"/>
        <v>0</v>
      </c>
      <c r="BL67" s="84"/>
      <c r="BM67" s="84"/>
      <c r="BN67" s="85"/>
      <c r="BO67" s="84"/>
      <c r="BP67" s="84"/>
      <c r="BQ67" s="84"/>
      <c r="BR67" s="84"/>
      <c r="BS67" s="84"/>
      <c r="BT67" s="84"/>
      <c r="BU67" s="86"/>
      <c r="BV67" s="86"/>
      <c r="BW67" s="86"/>
      <c r="BX67" s="86"/>
      <c r="BY67" s="86"/>
      <c r="BZ67" s="86"/>
      <c r="CA67" s="83"/>
      <c r="CB67" s="83"/>
      <c r="CC67" s="14"/>
      <c r="CD67" s="72"/>
      <c r="CE67" s="87"/>
      <c r="CF67" s="88"/>
      <c r="CG67" s="88"/>
      <c r="CH67" s="87">
        <f t="shared" ref="CH67:CH130" si="38">IFERROR(IF(AND(Book="Book",BG67&lt;1),BG67,DN67-(AQ67-0.5)*(AQ67-0.5)),"")</f>
        <v>0.69552493402139848</v>
      </c>
      <c r="CI67" s="89"/>
      <c r="CJ67" s="89"/>
      <c r="CK67" s="267"/>
      <c r="CL67" s="90"/>
      <c r="CM67" s="267"/>
      <c r="CN67" s="90"/>
      <c r="CO67" s="267"/>
      <c r="CP67" s="90"/>
      <c r="CQ67" s="267"/>
      <c r="CR67" s="90"/>
      <c r="CS67" s="267"/>
      <c r="CT67" s="90"/>
      <c r="CU67" s="267"/>
      <c r="CV67" s="90"/>
      <c r="CW67" s="267"/>
      <c r="CX67" s="90"/>
      <c r="CY67" s="267"/>
      <c r="CZ67" s="90"/>
      <c r="DA67" s="91">
        <f>DataEntry!B67</f>
        <v>44156</v>
      </c>
      <c r="DB67" s="83"/>
      <c r="DC67" s="83"/>
      <c r="DD67" s="145">
        <f t="shared" si="22"/>
        <v>5</v>
      </c>
      <c r="DE67" s="145" t="str">
        <f t="shared" si="23"/>
        <v/>
      </c>
      <c r="DF67" s="145" t="str">
        <f t="shared" si="24"/>
        <v/>
      </c>
      <c r="DG67" s="145" t="str">
        <f t="shared" si="25"/>
        <v/>
      </c>
      <c r="DH67" s="145" t="str">
        <f t="shared" si="26"/>
        <v/>
      </c>
      <c r="DI67" s="145">
        <f t="shared" si="27"/>
        <v>16</v>
      </c>
      <c r="DJ67" s="83"/>
      <c r="DK67" s="83"/>
      <c r="DL67" s="84"/>
      <c r="DM67" s="14"/>
      <c r="DN67" s="87">
        <f t="shared" ref="DN67:DN130" si="39">IFERROR(DO67+DP67/DO67*DCFactor,"")</f>
        <v>0.71417732366512854</v>
      </c>
      <c r="DO67" s="87">
        <f>(DFactor*Rounds*Number/2+SUM(BV$3:BV55))/(Rounds*Number/2+COUNT(BV$3:BV55))</f>
        <v>0.29599999999999999</v>
      </c>
      <c r="DP67" s="87">
        <f t="shared" ref="DP67:DP130" si="40">IFERROR((VLOOKUP(B67,Drawx,3+C67,FALSE)+VLOOKUP(E67,Drawx,3+F67,FALSE))/(Rounds*2+C67+F67-2),DFactor)</f>
        <v>0.35365853658536583</v>
      </c>
    </row>
    <row r="68" spans="1:120" x14ac:dyDescent="0.25">
      <c r="A68" s="69">
        <v>66</v>
      </c>
      <c r="B68" s="70">
        <f>DataEntry!C68</f>
        <v>11</v>
      </c>
      <c r="C68" s="71">
        <f>COUNTIF(D$2:D68,D68)+COUNTIF(G$2:G68,D68)</f>
        <v>8</v>
      </c>
      <c r="D68" s="72" t="str">
        <f t="shared" si="28"/>
        <v>Holstein Kiel</v>
      </c>
      <c r="E68" s="70">
        <f>DataEntry!E68</f>
        <v>9</v>
      </c>
      <c r="F68" s="71">
        <f>COUNTIF(D$2:D68,G68)+COUNTIF(G$2:G68,G68)</f>
        <v>8</v>
      </c>
      <c r="G68" s="72" t="str">
        <f t="shared" si="29"/>
        <v>Heidenheim</v>
      </c>
      <c r="H68" s="73">
        <f>DataEntry!G68</f>
        <v>2</v>
      </c>
      <c r="I68" s="73">
        <f>DataEntry!H68</f>
        <v>2</v>
      </c>
      <c r="J68" s="266">
        <f t="shared" ref="J68:J131" si="41">IF(OR(H68="",H68="P"),IF(K68&lt;AR68,1,IF(K68&lt;AR68+AS68,2,3)),IF(H68&gt;I68,1,IF(H68=I68,2,3)))</f>
        <v>2</v>
      </c>
      <c r="K68" s="304">
        <f t="shared" si="30"/>
        <v>0.10496016365490357</v>
      </c>
      <c r="L68" s="224">
        <f t="shared" si="31"/>
        <v>2484.1716880623171</v>
      </c>
      <c r="M68" s="224">
        <f t="shared" si="32"/>
        <v>2412.1482561575981</v>
      </c>
      <c r="N68" s="236">
        <f t="shared" ref="N68:N131" si="42">IFERROR(IF(L68-M68&gt;735,735,IF(L68-M68&lt;-735,-735,L68-M68)),"")</f>
        <v>72.023431904719018</v>
      </c>
      <c r="O68" s="22" t="str">
        <f t="shared" ref="O68:O131" si="43">CONCATENATE("T",B68,"G",C68)</f>
        <v>T11G8</v>
      </c>
      <c r="P68" s="308">
        <f t="shared" si="33"/>
        <v>35</v>
      </c>
      <c r="Q68" s="22" t="str">
        <f t="shared" ref="Q68:Q131" si="44">CONCATENATE("T",E68,"G",F68)</f>
        <v>T9G8</v>
      </c>
      <c r="R68" s="308">
        <f t="shared" si="34"/>
        <v>35</v>
      </c>
      <c r="S68" s="74"/>
      <c r="T68" s="75"/>
      <c r="U68" s="76"/>
      <c r="V68" s="74"/>
      <c r="W68" s="75"/>
      <c r="X68" s="76"/>
      <c r="Y68" s="74"/>
      <c r="Z68" s="75"/>
      <c r="AA68" s="76"/>
      <c r="AB68" s="74"/>
      <c r="AC68" s="75"/>
      <c r="AD68" s="76"/>
      <c r="AE68" s="74"/>
      <c r="AF68" s="75"/>
      <c r="AG68" s="76"/>
      <c r="AH68" s="74"/>
      <c r="AI68" s="75"/>
      <c r="AJ68" s="76"/>
      <c r="AK68" s="74"/>
      <c r="AL68" s="75"/>
      <c r="AM68" s="76"/>
      <c r="AN68" s="74"/>
      <c r="AO68" s="75"/>
      <c r="AP68" s="76"/>
      <c r="AQ68" s="77">
        <f t="shared" si="35"/>
        <v>0.56552928369575972</v>
      </c>
      <c r="AR68" s="77">
        <f t="shared" si="36"/>
        <v>0.23942748079921639</v>
      </c>
      <c r="AS68" s="78">
        <f t="shared" ref="AS68:AS131" si="45">IFERROR(1-AT68-AR68,"")</f>
        <v>0.65220360579308667</v>
      </c>
      <c r="AT68" s="77">
        <f t="shared" si="37"/>
        <v>0.10836891340769694</v>
      </c>
      <c r="AU68" s="79"/>
      <c r="AV68" s="139"/>
      <c r="AW68" s="80"/>
      <c r="AX68" s="80"/>
      <c r="AY68" s="80"/>
      <c r="AZ68" s="81"/>
      <c r="BA68" s="82"/>
      <c r="BB68" s="81"/>
      <c r="BC68" s="82"/>
      <c r="BD68" s="81"/>
      <c r="BE68" s="82"/>
      <c r="BF68" s="77"/>
      <c r="BG68" s="77"/>
      <c r="BH68" s="77"/>
      <c r="BI68" s="83">
        <f t="shared" ref="BI68:BI131" si="46">IF(J68=1,1,0)</f>
        <v>0</v>
      </c>
      <c r="BJ68" s="83">
        <f t="shared" ref="BJ68:BJ131" si="47">IF(J68=2,1,0)</f>
        <v>1</v>
      </c>
      <c r="BK68" s="83">
        <f t="shared" ref="BK68:BK131" si="48">IF(J68=3,1,0)</f>
        <v>0</v>
      </c>
      <c r="BL68" s="84"/>
      <c r="BM68" s="84"/>
      <c r="BN68" s="85"/>
      <c r="BO68" s="84"/>
      <c r="BP68" s="84"/>
      <c r="BQ68" s="84"/>
      <c r="BR68" s="84"/>
      <c r="BS68" s="84"/>
      <c r="BT68" s="84"/>
      <c r="BU68" s="86"/>
      <c r="BV68" s="86"/>
      <c r="BW68" s="86"/>
      <c r="BX68" s="86"/>
      <c r="BY68" s="86"/>
      <c r="BZ68" s="86"/>
      <c r="CA68" s="83"/>
      <c r="CB68" s="83"/>
      <c r="CC68" s="14"/>
      <c r="CD68" s="72"/>
      <c r="CE68" s="87"/>
      <c r="CF68" s="88"/>
      <c r="CG68" s="88"/>
      <c r="CH68" s="87">
        <f t="shared" si="38"/>
        <v>0.65220360579308667</v>
      </c>
      <c r="CI68" s="89"/>
      <c r="CJ68" s="89"/>
      <c r="CK68" s="267"/>
      <c r="CL68" s="90"/>
      <c r="CM68" s="267"/>
      <c r="CN68" s="90"/>
      <c r="CO68" s="267"/>
      <c r="CP68" s="90"/>
      <c r="CQ68" s="267"/>
      <c r="CR68" s="90"/>
      <c r="CS68" s="267"/>
      <c r="CT68" s="90"/>
      <c r="CU68" s="267"/>
      <c r="CV68" s="90"/>
      <c r="CW68" s="267"/>
      <c r="CX68" s="90"/>
      <c r="CY68" s="267"/>
      <c r="CZ68" s="90"/>
      <c r="DA68" s="91">
        <f>DataEntry!B68</f>
        <v>44156</v>
      </c>
      <c r="DB68" s="83"/>
      <c r="DC68" s="83"/>
      <c r="DD68" s="145" t="str">
        <f t="shared" ref="DD68:DD131" si="49">IFERROR(CHOOSE($J68,$B68,"",""),"")</f>
        <v/>
      </c>
      <c r="DE68" s="145">
        <f t="shared" ref="DE68:DE131" si="50">IFERROR(CHOOSE($J68,"",$B68,""),"")</f>
        <v>11</v>
      </c>
      <c r="DF68" s="145" t="str">
        <f t="shared" ref="DF68:DF131" si="51">IFERROR(CHOOSE($J68,"","",$B68),"")</f>
        <v/>
      </c>
      <c r="DG68" s="145" t="str">
        <f t="shared" ref="DG68:DG131" si="52">IFERROR(CHOOSE($J68,"","",$E68),"")</f>
        <v/>
      </c>
      <c r="DH68" s="145">
        <f t="shared" ref="DH68:DH131" si="53">IFERROR(CHOOSE($J68,"",$E68,""),"")</f>
        <v>9</v>
      </c>
      <c r="DI68" s="145" t="str">
        <f t="shared" ref="DI68:DI131" si="54">IFERROR(CHOOSE($J68,$E68,"",""),"")</f>
        <v/>
      </c>
      <c r="DJ68" s="83"/>
      <c r="DK68" s="83"/>
      <c r="DL68" s="84"/>
      <c r="DM68" s="14"/>
      <c r="DN68" s="87">
        <f t="shared" si="39"/>
        <v>0.656497692814766</v>
      </c>
      <c r="DO68" s="87">
        <f>(DFactor*Rounds*Number/2+SUM(BV$3:BV56))/(Rounds*Number/2+COUNT(BV$3:BV56))</f>
        <v>0.29599999999999999</v>
      </c>
      <c r="DP68" s="87">
        <f t="shared" si="40"/>
        <v>0.3048780487804878</v>
      </c>
    </row>
    <row r="69" spans="1:120" x14ac:dyDescent="0.25">
      <c r="A69" s="69">
        <v>67</v>
      </c>
      <c r="B69" s="70">
        <f>DataEntry!C69</f>
        <v>14</v>
      </c>
      <c r="C69" s="71">
        <f>COUNTIF(D$2:D69,D69)+COUNTIF(G$2:G69,D69)</f>
        <v>8</v>
      </c>
      <c r="D69" s="72" t="str">
        <f t="shared" si="28"/>
        <v>Paderborn 07</v>
      </c>
      <c r="E69" s="70">
        <f>DataEntry!E69</f>
        <v>17</v>
      </c>
      <c r="F69" s="71">
        <f>COUNTIF(D$2:D69,G69)+COUNTIF(G$2:G69,G69)</f>
        <v>8</v>
      </c>
      <c r="G69" s="72" t="str">
        <f t="shared" si="29"/>
        <v>St Pauli</v>
      </c>
      <c r="H69" s="73">
        <f>DataEntry!G69</f>
        <v>2</v>
      </c>
      <c r="I69" s="73">
        <f>DataEntry!H69</f>
        <v>0</v>
      </c>
      <c r="J69" s="266">
        <f t="shared" si="41"/>
        <v>1</v>
      </c>
      <c r="K69" s="304">
        <f t="shared" si="30"/>
        <v>0.73018437669485636</v>
      </c>
      <c r="L69" s="224">
        <f t="shared" si="31"/>
        <v>2437.3991567691205</v>
      </c>
      <c r="M69" s="224">
        <f t="shared" si="32"/>
        <v>2361.6343605311517</v>
      </c>
      <c r="N69" s="236">
        <f t="shared" si="42"/>
        <v>75.764796237968767</v>
      </c>
      <c r="O69" s="22" t="str">
        <f t="shared" si="43"/>
        <v>T14G8</v>
      </c>
      <c r="P69" s="308">
        <f t="shared" si="33"/>
        <v>35</v>
      </c>
      <c r="Q69" s="22" t="str">
        <f t="shared" si="44"/>
        <v>T17G8</v>
      </c>
      <c r="R69" s="308">
        <f t="shared" si="34"/>
        <v>35</v>
      </c>
      <c r="S69" s="74"/>
      <c r="T69" s="75"/>
      <c r="U69" s="76"/>
      <c r="V69" s="74"/>
      <c r="W69" s="75"/>
      <c r="X69" s="76"/>
      <c r="Y69" s="74"/>
      <c r="Z69" s="75"/>
      <c r="AA69" s="76"/>
      <c r="AB69" s="74"/>
      <c r="AC69" s="75"/>
      <c r="AD69" s="76"/>
      <c r="AE69" s="74"/>
      <c r="AF69" s="75"/>
      <c r="AG69" s="76"/>
      <c r="AH69" s="74"/>
      <c r="AI69" s="75"/>
      <c r="AJ69" s="76"/>
      <c r="AK69" s="74"/>
      <c r="AL69" s="75"/>
      <c r="AM69" s="76"/>
      <c r="AN69" s="74"/>
      <c r="AO69" s="75"/>
      <c r="AP69" s="76"/>
      <c r="AQ69" s="77">
        <f t="shared" si="35"/>
        <v>0.56838116595084309</v>
      </c>
      <c r="AR69" s="77">
        <f t="shared" si="36"/>
        <v>0.23526035761556313</v>
      </c>
      <c r="AS69" s="78">
        <f t="shared" si="45"/>
        <v>0.66624161667056003</v>
      </c>
      <c r="AT69" s="77">
        <f t="shared" si="37"/>
        <v>9.8498025713876891E-2</v>
      </c>
      <c r="AU69" s="79"/>
      <c r="AV69" s="139"/>
      <c r="AW69" s="80"/>
      <c r="AX69" s="80"/>
      <c r="AY69" s="80"/>
      <c r="AZ69" s="81"/>
      <c r="BA69" s="82"/>
      <c r="BB69" s="81"/>
      <c r="BC69" s="82"/>
      <c r="BD69" s="81"/>
      <c r="BE69" s="82"/>
      <c r="BF69" s="77"/>
      <c r="BG69" s="77"/>
      <c r="BH69" s="77"/>
      <c r="BI69" s="83">
        <f t="shared" si="46"/>
        <v>1</v>
      </c>
      <c r="BJ69" s="83">
        <f t="shared" si="47"/>
        <v>0</v>
      </c>
      <c r="BK69" s="83">
        <f t="shared" si="48"/>
        <v>0</v>
      </c>
      <c r="BL69" s="84"/>
      <c r="BM69" s="84"/>
      <c r="BN69" s="85"/>
      <c r="BO69" s="84"/>
      <c r="BP69" s="84"/>
      <c r="BQ69" s="84"/>
      <c r="BR69" s="84"/>
      <c r="BS69" s="84"/>
      <c r="BT69" s="84"/>
      <c r="BU69" s="86"/>
      <c r="BV69" s="86"/>
      <c r="BW69" s="86"/>
      <c r="BX69" s="86"/>
      <c r="BY69" s="86"/>
      <c r="BZ69" s="86"/>
      <c r="CA69" s="83"/>
      <c r="CB69" s="83"/>
      <c r="CC69" s="14"/>
      <c r="CD69" s="72"/>
      <c r="CE69" s="87"/>
      <c r="CF69" s="88"/>
      <c r="CG69" s="88"/>
      <c r="CH69" s="87">
        <f t="shared" si="38"/>
        <v>0.66624161667055992</v>
      </c>
      <c r="CI69" s="89"/>
      <c r="CJ69" s="89"/>
      <c r="CK69" s="267"/>
      <c r="CL69" s="90"/>
      <c r="CM69" s="267"/>
      <c r="CN69" s="90"/>
      <c r="CO69" s="267"/>
      <c r="CP69" s="90"/>
      <c r="CQ69" s="267"/>
      <c r="CR69" s="90"/>
      <c r="CS69" s="267"/>
      <c r="CT69" s="90"/>
      <c r="CU69" s="267"/>
      <c r="CV69" s="90"/>
      <c r="CW69" s="267"/>
      <c r="CX69" s="90"/>
      <c r="CY69" s="267"/>
      <c r="CZ69" s="90"/>
      <c r="DA69" s="91">
        <f>DataEntry!B69</f>
        <v>44156</v>
      </c>
      <c r="DB69" s="83"/>
      <c r="DC69" s="83"/>
      <c r="DD69" s="145">
        <f t="shared" si="49"/>
        <v>14</v>
      </c>
      <c r="DE69" s="145" t="str">
        <f t="shared" si="50"/>
        <v/>
      </c>
      <c r="DF69" s="145" t="str">
        <f t="shared" si="51"/>
        <v/>
      </c>
      <c r="DG69" s="145" t="str">
        <f t="shared" si="52"/>
        <v/>
      </c>
      <c r="DH69" s="145" t="str">
        <f t="shared" si="53"/>
        <v/>
      </c>
      <c r="DI69" s="145">
        <f t="shared" si="54"/>
        <v>17</v>
      </c>
      <c r="DJ69" s="83"/>
      <c r="DK69" s="83"/>
      <c r="DL69" s="84"/>
      <c r="DM69" s="14"/>
      <c r="DN69" s="87">
        <f t="shared" si="39"/>
        <v>0.67091760052735672</v>
      </c>
      <c r="DO69" s="87">
        <f>(DFactor*Rounds*Number/2+SUM(BV$3:BV57))/(Rounds*Number/2+COUNT(BV$3:BV57))</f>
        <v>0.29599999999999999</v>
      </c>
      <c r="DP69" s="87">
        <f t="shared" si="40"/>
        <v>0.31707317073170732</v>
      </c>
    </row>
    <row r="70" spans="1:120" x14ac:dyDescent="0.25">
      <c r="A70" s="69">
        <v>68</v>
      </c>
      <c r="B70" s="70">
        <f>DataEntry!C70</f>
        <v>1</v>
      </c>
      <c r="C70" s="71">
        <f>COUNTIF(D$2:D70,D70)+COUNTIF(G$2:G70,D70)</f>
        <v>8</v>
      </c>
      <c r="D70" s="72" t="str">
        <f t="shared" si="28"/>
        <v>Erzgebirge Aue</v>
      </c>
      <c r="E70" s="70">
        <f>DataEntry!E70</f>
        <v>4</v>
      </c>
      <c r="F70" s="71">
        <f>COUNTIF(D$2:D70,G70)+COUNTIF(G$2:G70,G70)</f>
        <v>8</v>
      </c>
      <c r="G70" s="72" t="str">
        <f t="shared" si="29"/>
        <v>Darmstadt 98</v>
      </c>
      <c r="H70" s="73">
        <f>DataEntry!G70</f>
        <v>3</v>
      </c>
      <c r="I70" s="73">
        <f>DataEntry!H70</f>
        <v>0</v>
      </c>
      <c r="J70" s="266">
        <f t="shared" si="41"/>
        <v>1</v>
      </c>
      <c r="K70" s="304">
        <f t="shared" si="30"/>
        <v>6.4375034357846417E-3</v>
      </c>
      <c r="L70" s="224">
        <f t="shared" si="31"/>
        <v>2485.5222629246337</v>
      </c>
      <c r="M70" s="224">
        <f t="shared" si="32"/>
        <v>2429.3911716697517</v>
      </c>
      <c r="N70" s="236">
        <f t="shared" si="42"/>
        <v>56.131091254881994</v>
      </c>
      <c r="O70" s="22" t="str">
        <f t="shared" si="43"/>
        <v>T1G8</v>
      </c>
      <c r="P70" s="308">
        <f t="shared" si="33"/>
        <v>35</v>
      </c>
      <c r="Q70" s="22" t="str">
        <f t="shared" si="44"/>
        <v>T4G8</v>
      </c>
      <c r="R70" s="308">
        <f t="shared" si="34"/>
        <v>35</v>
      </c>
      <c r="S70" s="74"/>
      <c r="T70" s="75"/>
      <c r="U70" s="76"/>
      <c r="V70" s="74"/>
      <c r="W70" s="75"/>
      <c r="X70" s="76"/>
      <c r="Y70" s="74"/>
      <c r="Z70" s="75"/>
      <c r="AA70" s="76"/>
      <c r="AB70" s="74"/>
      <c r="AC70" s="75"/>
      <c r="AD70" s="76"/>
      <c r="AE70" s="74"/>
      <c r="AF70" s="75"/>
      <c r="AG70" s="76"/>
      <c r="AH70" s="74"/>
      <c r="AI70" s="75"/>
      <c r="AJ70" s="76"/>
      <c r="AK70" s="74"/>
      <c r="AL70" s="75"/>
      <c r="AM70" s="76"/>
      <c r="AN70" s="74"/>
      <c r="AO70" s="75"/>
      <c r="AP70" s="76"/>
      <c r="AQ70" s="77">
        <f t="shared" si="35"/>
        <v>0.55045788110193705</v>
      </c>
      <c r="AR70" s="77">
        <f t="shared" si="36"/>
        <v>0.20906212586461204</v>
      </c>
      <c r="AS70" s="78">
        <f t="shared" si="45"/>
        <v>0.68279151047465003</v>
      </c>
      <c r="AT70" s="77">
        <f t="shared" si="37"/>
        <v>0.10814636366073793</v>
      </c>
      <c r="AU70" s="79"/>
      <c r="AV70" s="139"/>
      <c r="AW70" s="80"/>
      <c r="AX70" s="80"/>
      <c r="AY70" s="80"/>
      <c r="AZ70" s="81"/>
      <c r="BA70" s="82"/>
      <c r="BB70" s="81"/>
      <c r="BC70" s="82"/>
      <c r="BD70" s="81"/>
      <c r="BE70" s="82"/>
      <c r="BF70" s="77"/>
      <c r="BG70" s="77"/>
      <c r="BH70" s="77"/>
      <c r="BI70" s="83">
        <f t="shared" si="46"/>
        <v>1</v>
      </c>
      <c r="BJ70" s="83">
        <f t="shared" si="47"/>
        <v>0</v>
      </c>
      <c r="BK70" s="83">
        <f t="shared" si="48"/>
        <v>0</v>
      </c>
      <c r="BL70" s="84"/>
      <c r="BM70" s="84"/>
      <c r="BN70" s="85"/>
      <c r="BO70" s="84"/>
      <c r="BP70" s="84"/>
      <c r="BQ70" s="84"/>
      <c r="BR70" s="84"/>
      <c r="BS70" s="84"/>
      <c r="BT70" s="84"/>
      <c r="BU70" s="86"/>
      <c r="BV70" s="86"/>
      <c r="BW70" s="86"/>
      <c r="BX70" s="86"/>
      <c r="BY70" s="86"/>
      <c r="BZ70" s="86"/>
      <c r="CA70" s="83"/>
      <c r="CB70" s="83"/>
      <c r="CC70" s="14"/>
      <c r="CD70" s="72"/>
      <c r="CE70" s="87"/>
      <c r="CF70" s="88"/>
      <c r="CG70" s="88"/>
      <c r="CH70" s="87">
        <f t="shared" si="38"/>
        <v>0.68279151047465003</v>
      </c>
      <c r="CI70" s="89"/>
      <c r="CJ70" s="89"/>
      <c r="CK70" s="267"/>
      <c r="CL70" s="90"/>
      <c r="CM70" s="267"/>
      <c r="CN70" s="90"/>
      <c r="CO70" s="267"/>
      <c r="CP70" s="90"/>
      <c r="CQ70" s="267"/>
      <c r="CR70" s="90"/>
      <c r="CS70" s="267"/>
      <c r="CT70" s="90"/>
      <c r="CU70" s="267"/>
      <c r="CV70" s="90"/>
      <c r="CW70" s="267"/>
      <c r="CX70" s="90"/>
      <c r="CY70" s="267"/>
      <c r="CZ70" s="90"/>
      <c r="DA70" s="91">
        <f>DataEntry!B70</f>
        <v>44157</v>
      </c>
      <c r="DB70" s="83"/>
      <c r="DC70" s="83"/>
      <c r="DD70" s="145">
        <f t="shared" si="49"/>
        <v>1</v>
      </c>
      <c r="DE70" s="145" t="str">
        <f t="shared" si="50"/>
        <v/>
      </c>
      <c r="DF70" s="145" t="str">
        <f t="shared" si="51"/>
        <v/>
      </c>
      <c r="DG70" s="145" t="str">
        <f t="shared" si="52"/>
        <v/>
      </c>
      <c r="DH70" s="145" t="str">
        <f t="shared" si="53"/>
        <v/>
      </c>
      <c r="DI70" s="145">
        <f t="shared" si="54"/>
        <v>4</v>
      </c>
      <c r="DJ70" s="83"/>
      <c r="DK70" s="83"/>
      <c r="DL70" s="84"/>
      <c r="DM70" s="14"/>
      <c r="DN70" s="87">
        <f t="shared" si="39"/>
        <v>0.68533750823994721</v>
      </c>
      <c r="DO70" s="87">
        <f>(DFactor*Rounds*Number/2+SUM(BV$3:BV58))/(Rounds*Number/2+COUNT(BV$3:BV58))</f>
        <v>0.29599999999999999</v>
      </c>
      <c r="DP70" s="87">
        <f t="shared" si="40"/>
        <v>0.32926829268292684</v>
      </c>
    </row>
    <row r="71" spans="1:120" x14ac:dyDescent="0.25">
      <c r="A71" s="69">
        <v>69</v>
      </c>
      <c r="B71" s="70">
        <f>DataEntry!C71</f>
        <v>6</v>
      </c>
      <c r="C71" s="71">
        <f>COUNTIF(D$2:D71,D71)+COUNTIF(G$2:G71,D71)</f>
        <v>8</v>
      </c>
      <c r="D71" s="72" t="str">
        <f t="shared" si="28"/>
        <v>Greuther Furth</v>
      </c>
      <c r="E71" s="70">
        <f>DataEntry!E71</f>
        <v>15</v>
      </c>
      <c r="F71" s="71">
        <f>COUNTIF(D$2:D71,G71)+COUNTIF(G$2:G71,G71)</f>
        <v>8</v>
      </c>
      <c r="G71" s="72" t="str">
        <f t="shared" si="29"/>
        <v>Jahn Regensburg</v>
      </c>
      <c r="H71" s="73">
        <f>DataEntry!G71</f>
        <v>3</v>
      </c>
      <c r="I71" s="73">
        <f>DataEntry!H71</f>
        <v>1</v>
      </c>
      <c r="J71" s="266">
        <f t="shared" si="41"/>
        <v>1</v>
      </c>
      <c r="K71" s="304">
        <f t="shared" si="30"/>
        <v>0.67565233572649941</v>
      </c>
      <c r="L71" s="224">
        <f t="shared" si="31"/>
        <v>2411.1422730511044</v>
      </c>
      <c r="M71" s="224">
        <f t="shared" si="32"/>
        <v>2380.9924523068862</v>
      </c>
      <c r="N71" s="236">
        <f t="shared" si="42"/>
        <v>30.149820744218232</v>
      </c>
      <c r="O71" s="22" t="str">
        <f t="shared" si="43"/>
        <v>T6G8</v>
      </c>
      <c r="P71" s="308">
        <f t="shared" si="33"/>
        <v>35</v>
      </c>
      <c r="Q71" s="22" t="str">
        <f t="shared" si="44"/>
        <v>T15G8</v>
      </c>
      <c r="R71" s="308">
        <f t="shared" si="34"/>
        <v>35</v>
      </c>
      <c r="S71" s="74"/>
      <c r="T71" s="75"/>
      <c r="U71" s="76"/>
      <c r="V71" s="74"/>
      <c r="W71" s="75"/>
      <c r="X71" s="76"/>
      <c r="Y71" s="74"/>
      <c r="Z71" s="75"/>
      <c r="AA71" s="76"/>
      <c r="AB71" s="74"/>
      <c r="AC71" s="75"/>
      <c r="AD71" s="76"/>
      <c r="AE71" s="74"/>
      <c r="AF71" s="75"/>
      <c r="AG71" s="76"/>
      <c r="AH71" s="74"/>
      <c r="AI71" s="75"/>
      <c r="AJ71" s="76"/>
      <c r="AK71" s="74"/>
      <c r="AL71" s="75"/>
      <c r="AM71" s="76"/>
      <c r="AN71" s="74"/>
      <c r="AO71" s="75"/>
      <c r="AP71" s="76"/>
      <c r="AQ71" s="77">
        <f t="shared" si="35"/>
        <v>0.52653850461887142</v>
      </c>
      <c r="AR71" s="77">
        <f t="shared" si="36"/>
        <v>0.18422189661260074</v>
      </c>
      <c r="AS71" s="78">
        <f t="shared" si="45"/>
        <v>0.68463321601254146</v>
      </c>
      <c r="AT71" s="77">
        <f t="shared" si="37"/>
        <v>0.13114488737485785</v>
      </c>
      <c r="AU71" s="79"/>
      <c r="AV71" s="139"/>
      <c r="AW71" s="80"/>
      <c r="AX71" s="80"/>
      <c r="AY71" s="80"/>
      <c r="AZ71" s="81"/>
      <c r="BA71" s="82"/>
      <c r="BB71" s="81"/>
      <c r="BC71" s="82"/>
      <c r="BD71" s="81"/>
      <c r="BE71" s="82"/>
      <c r="BF71" s="77"/>
      <c r="BG71" s="77"/>
      <c r="BH71" s="77"/>
      <c r="BI71" s="83">
        <f t="shared" si="46"/>
        <v>1</v>
      </c>
      <c r="BJ71" s="83">
        <f t="shared" si="47"/>
        <v>0</v>
      </c>
      <c r="BK71" s="83">
        <f t="shared" si="48"/>
        <v>0</v>
      </c>
      <c r="BL71" s="84"/>
      <c r="BM71" s="84"/>
      <c r="BN71" s="85"/>
      <c r="BO71" s="84"/>
      <c r="BP71" s="84"/>
      <c r="BQ71" s="84"/>
      <c r="BR71" s="84"/>
      <c r="BS71" s="84"/>
      <c r="BT71" s="84"/>
      <c r="BU71" s="86"/>
      <c r="BV71" s="86"/>
      <c r="BW71" s="86"/>
      <c r="BX71" s="86"/>
      <c r="BY71" s="86"/>
      <c r="BZ71" s="86"/>
      <c r="CA71" s="83"/>
      <c r="CB71" s="83"/>
      <c r="CC71" s="14"/>
      <c r="CD71" s="72"/>
      <c r="CE71" s="87"/>
      <c r="CF71" s="88"/>
      <c r="CG71" s="88"/>
      <c r="CH71" s="87">
        <f t="shared" si="38"/>
        <v>0.68463321601254135</v>
      </c>
      <c r="CI71" s="89"/>
      <c r="CJ71" s="89"/>
      <c r="CK71" s="267"/>
      <c r="CL71" s="90"/>
      <c r="CM71" s="267"/>
      <c r="CN71" s="90"/>
      <c r="CO71" s="267"/>
      <c r="CP71" s="90"/>
      <c r="CQ71" s="267"/>
      <c r="CR71" s="90"/>
      <c r="CS71" s="267"/>
      <c r="CT71" s="90"/>
      <c r="CU71" s="267"/>
      <c r="CV71" s="90"/>
      <c r="CW71" s="267"/>
      <c r="CX71" s="90"/>
      <c r="CY71" s="267"/>
      <c r="CZ71" s="90"/>
      <c r="DA71" s="91">
        <f>DataEntry!B71</f>
        <v>44157</v>
      </c>
      <c r="DB71" s="83"/>
      <c r="DC71" s="83"/>
      <c r="DD71" s="145">
        <f t="shared" si="49"/>
        <v>6</v>
      </c>
      <c r="DE71" s="145" t="str">
        <f t="shared" si="50"/>
        <v/>
      </c>
      <c r="DF71" s="145" t="str">
        <f t="shared" si="51"/>
        <v/>
      </c>
      <c r="DG71" s="145" t="str">
        <f t="shared" si="52"/>
        <v/>
      </c>
      <c r="DH71" s="145" t="str">
        <f t="shared" si="53"/>
        <v/>
      </c>
      <c r="DI71" s="145">
        <f t="shared" si="54"/>
        <v>15</v>
      </c>
      <c r="DJ71" s="83"/>
      <c r="DK71" s="83"/>
      <c r="DL71" s="84"/>
      <c r="DM71" s="14"/>
      <c r="DN71" s="87">
        <f t="shared" si="39"/>
        <v>0.68533750823994721</v>
      </c>
      <c r="DO71" s="87">
        <f>(DFactor*Rounds*Number/2+SUM(BV$3:BV59))/(Rounds*Number/2+COUNT(BV$3:BV59))</f>
        <v>0.29599999999999999</v>
      </c>
      <c r="DP71" s="87">
        <f t="shared" si="40"/>
        <v>0.32926829268292684</v>
      </c>
    </row>
    <row r="72" spans="1:120" x14ac:dyDescent="0.25">
      <c r="A72" s="69">
        <v>70</v>
      </c>
      <c r="B72" s="70">
        <f>DataEntry!C72</f>
        <v>7</v>
      </c>
      <c r="C72" s="71">
        <f>COUNTIF(D$2:D72,D72)+COUNTIF(G$2:G72,D72)</f>
        <v>8</v>
      </c>
      <c r="D72" s="72" t="str">
        <f t="shared" si="28"/>
        <v>Hamburger</v>
      </c>
      <c r="E72" s="70">
        <f>DataEntry!E72</f>
        <v>2</v>
      </c>
      <c r="F72" s="71">
        <f>COUNTIF(D$2:D72,G72)+COUNTIF(G$2:G72,G72)</f>
        <v>8</v>
      </c>
      <c r="G72" s="72" t="str">
        <f t="shared" si="29"/>
        <v>Bochum</v>
      </c>
      <c r="H72" s="73">
        <f>DataEntry!G72</f>
        <v>1</v>
      </c>
      <c r="I72" s="73">
        <f>DataEntry!H72</f>
        <v>3</v>
      </c>
      <c r="J72" s="266">
        <f t="shared" si="41"/>
        <v>3</v>
      </c>
      <c r="K72" s="304">
        <f t="shared" si="30"/>
        <v>0.61946990747913944</v>
      </c>
      <c r="L72" s="224">
        <f t="shared" si="31"/>
        <v>2617.0012581278615</v>
      </c>
      <c r="M72" s="224">
        <f t="shared" si="32"/>
        <v>2438.4580217718362</v>
      </c>
      <c r="N72" s="236">
        <f t="shared" si="42"/>
        <v>178.54323635602532</v>
      </c>
      <c r="O72" s="22" t="str">
        <f t="shared" si="43"/>
        <v>T7G8</v>
      </c>
      <c r="P72" s="308">
        <f t="shared" si="33"/>
        <v>35</v>
      </c>
      <c r="Q72" s="22" t="str">
        <f t="shared" si="44"/>
        <v>T2G8</v>
      </c>
      <c r="R72" s="308">
        <f t="shared" si="34"/>
        <v>35</v>
      </c>
      <c r="S72" s="74"/>
      <c r="T72" s="75"/>
      <c r="U72" s="76"/>
      <c r="V72" s="74"/>
      <c r="W72" s="75"/>
      <c r="X72" s="76"/>
      <c r="Y72" s="74"/>
      <c r="Z72" s="75"/>
      <c r="AA72" s="76"/>
      <c r="AB72" s="74"/>
      <c r="AC72" s="75"/>
      <c r="AD72" s="76"/>
      <c r="AE72" s="74"/>
      <c r="AF72" s="75"/>
      <c r="AG72" s="76"/>
      <c r="AH72" s="74"/>
      <c r="AI72" s="75"/>
      <c r="AJ72" s="76"/>
      <c r="AK72" s="74"/>
      <c r="AL72" s="75"/>
      <c r="AM72" s="76"/>
      <c r="AN72" s="74"/>
      <c r="AO72" s="75"/>
      <c r="AP72" s="76"/>
      <c r="AQ72" s="77">
        <f t="shared" si="35"/>
        <v>0.66927826797805068</v>
      </c>
      <c r="AR72" s="77">
        <f t="shared" si="36"/>
        <v>0.32651717215031079</v>
      </c>
      <c r="AS72" s="78">
        <f t="shared" si="45"/>
        <v>0.66348282784968915</v>
      </c>
      <c r="AT72" s="77">
        <f t="shared" si="37"/>
        <v>0.01</v>
      </c>
      <c r="AU72" s="79"/>
      <c r="AV72" s="139"/>
      <c r="AW72" s="80"/>
      <c r="AX72" s="80"/>
      <c r="AY72" s="80"/>
      <c r="AZ72" s="81"/>
      <c r="BA72" s="82"/>
      <c r="BB72" s="81"/>
      <c r="BC72" s="82"/>
      <c r="BD72" s="81"/>
      <c r="BE72" s="82"/>
      <c r="BF72" s="77"/>
      <c r="BG72" s="77"/>
      <c r="BH72" s="77"/>
      <c r="BI72" s="83">
        <f t="shared" si="46"/>
        <v>0</v>
      </c>
      <c r="BJ72" s="83">
        <f t="shared" si="47"/>
        <v>0</v>
      </c>
      <c r="BK72" s="83">
        <f t="shared" si="48"/>
        <v>1</v>
      </c>
      <c r="BL72" s="84"/>
      <c r="BM72" s="84"/>
      <c r="BN72" s="85"/>
      <c r="BO72" s="84"/>
      <c r="BP72" s="84"/>
      <c r="BQ72" s="84"/>
      <c r="BR72" s="84"/>
      <c r="BS72" s="84"/>
      <c r="BT72" s="84"/>
      <c r="BU72" s="86"/>
      <c r="BV72" s="86"/>
      <c r="BW72" s="86"/>
      <c r="BX72" s="86"/>
      <c r="BY72" s="86"/>
      <c r="BZ72" s="86"/>
      <c r="CA72" s="83"/>
      <c r="CB72" s="83"/>
      <c r="CC72" s="14"/>
      <c r="CD72" s="72"/>
      <c r="CE72" s="87"/>
      <c r="CF72" s="88"/>
      <c r="CG72" s="88"/>
      <c r="CH72" s="87">
        <f t="shared" si="38"/>
        <v>0.68552219165547978</v>
      </c>
      <c r="CI72" s="89"/>
      <c r="CJ72" s="89"/>
      <c r="CK72" s="267"/>
      <c r="CL72" s="90"/>
      <c r="CM72" s="267"/>
      <c r="CN72" s="90"/>
      <c r="CO72" s="267"/>
      <c r="CP72" s="90"/>
      <c r="CQ72" s="267"/>
      <c r="CR72" s="90"/>
      <c r="CS72" s="267"/>
      <c r="CT72" s="90"/>
      <c r="CU72" s="267"/>
      <c r="CV72" s="90"/>
      <c r="CW72" s="267"/>
      <c r="CX72" s="90"/>
      <c r="CY72" s="267"/>
      <c r="CZ72" s="90"/>
      <c r="DA72" s="91">
        <f>DataEntry!B72</f>
        <v>44157</v>
      </c>
      <c r="DB72" s="83"/>
      <c r="DC72" s="83"/>
      <c r="DD72" s="145" t="str">
        <f t="shared" si="49"/>
        <v/>
      </c>
      <c r="DE72" s="145" t="str">
        <f t="shared" si="50"/>
        <v/>
      </c>
      <c r="DF72" s="145">
        <f t="shared" si="51"/>
        <v>7</v>
      </c>
      <c r="DG72" s="145">
        <f t="shared" si="52"/>
        <v>2</v>
      </c>
      <c r="DH72" s="145" t="str">
        <f t="shared" si="53"/>
        <v/>
      </c>
      <c r="DI72" s="145" t="str">
        <f t="shared" si="54"/>
        <v/>
      </c>
      <c r="DJ72" s="83"/>
      <c r="DK72" s="83"/>
      <c r="DL72" s="84"/>
      <c r="DM72" s="14"/>
      <c r="DN72" s="87">
        <f t="shared" si="39"/>
        <v>0.71417732366512854</v>
      </c>
      <c r="DO72" s="87">
        <f>(DFactor*Rounds*Number/2+SUM(BV$3:BV60))/(Rounds*Number/2+COUNT(BV$3:BV60))</f>
        <v>0.29599999999999999</v>
      </c>
      <c r="DP72" s="87">
        <f t="shared" si="40"/>
        <v>0.35365853658536583</v>
      </c>
    </row>
    <row r="73" spans="1:120" x14ac:dyDescent="0.25">
      <c r="A73" s="69">
        <v>71</v>
      </c>
      <c r="B73" s="70">
        <f>DataEntry!C73</f>
        <v>18</v>
      </c>
      <c r="C73" s="71">
        <f>COUNTIF(D$2:D73,D73)+COUNTIF(G$2:G73,D73)</f>
        <v>8</v>
      </c>
      <c r="D73" s="72" t="str">
        <f t="shared" si="28"/>
        <v>Wurzburger Kickers</v>
      </c>
      <c r="E73" s="70">
        <f>DataEntry!E73</f>
        <v>8</v>
      </c>
      <c r="F73" s="71">
        <f>COUNTIF(D$2:D73,G73)+COUNTIF(G$2:G73,G73)</f>
        <v>8</v>
      </c>
      <c r="G73" s="72" t="str">
        <f t="shared" si="29"/>
        <v>Hannover 96</v>
      </c>
      <c r="H73" s="73">
        <f>DataEntry!G73</f>
        <v>2</v>
      </c>
      <c r="I73" s="73">
        <f>DataEntry!H73</f>
        <v>1</v>
      </c>
      <c r="J73" s="266">
        <f t="shared" si="41"/>
        <v>1</v>
      </c>
      <c r="K73" s="304">
        <f t="shared" si="30"/>
        <v>1.5154543033418122E-2</v>
      </c>
      <c r="L73" s="224">
        <f t="shared" si="31"/>
        <v>2397.6892254835452</v>
      </c>
      <c r="M73" s="224">
        <f t="shared" si="32"/>
        <v>2407.2244060585685</v>
      </c>
      <c r="N73" s="236">
        <f t="shared" si="42"/>
        <v>-9.5351805750233325</v>
      </c>
      <c r="O73" s="22" t="str">
        <f t="shared" si="43"/>
        <v>T18G8</v>
      </c>
      <c r="P73" s="308">
        <f t="shared" si="33"/>
        <v>35</v>
      </c>
      <c r="Q73" s="22" t="str">
        <f t="shared" si="44"/>
        <v>T8G8</v>
      </c>
      <c r="R73" s="308">
        <f t="shared" si="34"/>
        <v>35</v>
      </c>
      <c r="S73" s="74"/>
      <c r="T73" s="75"/>
      <c r="U73" s="76"/>
      <c r="V73" s="74"/>
      <c r="W73" s="75"/>
      <c r="X73" s="76"/>
      <c r="Y73" s="74"/>
      <c r="Z73" s="75"/>
      <c r="AA73" s="76"/>
      <c r="AB73" s="74"/>
      <c r="AC73" s="75"/>
      <c r="AD73" s="76"/>
      <c r="AE73" s="74"/>
      <c r="AF73" s="75"/>
      <c r="AG73" s="76"/>
      <c r="AH73" s="74"/>
      <c r="AI73" s="75"/>
      <c r="AJ73" s="76"/>
      <c r="AK73" s="74"/>
      <c r="AL73" s="75"/>
      <c r="AM73" s="76"/>
      <c r="AN73" s="74"/>
      <c r="AO73" s="75"/>
      <c r="AP73" s="76"/>
      <c r="AQ73" s="77">
        <f t="shared" si="35"/>
        <v>0.49217110087502314</v>
      </c>
      <c r="AR73" s="77">
        <f t="shared" si="36"/>
        <v>0.21973517487078476</v>
      </c>
      <c r="AS73" s="78">
        <f t="shared" si="45"/>
        <v>0.54487185200847676</v>
      </c>
      <c r="AT73" s="77">
        <f t="shared" si="37"/>
        <v>0.23539297312073848</v>
      </c>
      <c r="AU73" s="79"/>
      <c r="AV73" s="139"/>
      <c r="AW73" s="80"/>
      <c r="AX73" s="80"/>
      <c r="AY73" s="80"/>
      <c r="AZ73" s="81"/>
      <c r="BA73" s="82"/>
      <c r="BB73" s="81"/>
      <c r="BC73" s="82"/>
      <c r="BD73" s="81"/>
      <c r="BE73" s="82"/>
      <c r="BF73" s="77"/>
      <c r="BG73" s="77"/>
      <c r="BH73" s="77"/>
      <c r="BI73" s="83">
        <f t="shared" si="46"/>
        <v>1</v>
      </c>
      <c r="BJ73" s="83">
        <f t="shared" si="47"/>
        <v>0</v>
      </c>
      <c r="BK73" s="83">
        <f t="shared" si="48"/>
        <v>0</v>
      </c>
      <c r="BL73" s="84"/>
      <c r="BM73" s="84"/>
      <c r="BN73" s="85"/>
      <c r="BO73" s="84"/>
      <c r="BP73" s="84"/>
      <c r="BQ73" s="84"/>
      <c r="BR73" s="84"/>
      <c r="BS73" s="84"/>
      <c r="BT73" s="84"/>
      <c r="BU73" s="86"/>
      <c r="BV73" s="86"/>
      <c r="BW73" s="86"/>
      <c r="BX73" s="86"/>
      <c r="BY73" s="86"/>
      <c r="BZ73" s="86"/>
      <c r="CA73" s="83"/>
      <c r="CB73" s="83"/>
      <c r="CC73" s="14"/>
      <c r="CD73" s="72"/>
      <c r="CE73" s="87"/>
      <c r="CF73" s="88"/>
      <c r="CG73" s="88"/>
      <c r="CH73" s="87">
        <f t="shared" si="38"/>
        <v>0.54487185200847676</v>
      </c>
      <c r="CI73" s="89"/>
      <c r="CJ73" s="89"/>
      <c r="CK73" s="267"/>
      <c r="CL73" s="90"/>
      <c r="CM73" s="267"/>
      <c r="CN73" s="90"/>
      <c r="CO73" s="267"/>
      <c r="CP73" s="90"/>
      <c r="CQ73" s="267"/>
      <c r="CR73" s="90"/>
      <c r="CS73" s="267"/>
      <c r="CT73" s="90"/>
      <c r="CU73" s="267"/>
      <c r="CV73" s="90"/>
      <c r="CW73" s="267"/>
      <c r="CX73" s="90"/>
      <c r="CY73" s="267"/>
      <c r="CZ73" s="90"/>
      <c r="DA73" s="91">
        <f>DataEntry!B73</f>
        <v>44157</v>
      </c>
      <c r="DB73" s="83"/>
      <c r="DC73" s="83"/>
      <c r="DD73" s="145">
        <f t="shared" si="49"/>
        <v>18</v>
      </c>
      <c r="DE73" s="145" t="str">
        <f t="shared" si="50"/>
        <v/>
      </c>
      <c r="DF73" s="145" t="str">
        <f t="shared" si="51"/>
        <v/>
      </c>
      <c r="DG73" s="145" t="str">
        <f t="shared" si="52"/>
        <v/>
      </c>
      <c r="DH73" s="145" t="str">
        <f t="shared" si="53"/>
        <v/>
      </c>
      <c r="DI73" s="145">
        <f t="shared" si="54"/>
        <v>8</v>
      </c>
      <c r="DJ73" s="83"/>
      <c r="DK73" s="83"/>
      <c r="DL73" s="84"/>
      <c r="DM73" s="14"/>
      <c r="DN73" s="87">
        <f t="shared" si="39"/>
        <v>0.5449331436699858</v>
      </c>
      <c r="DO73" s="87">
        <f>(DFactor*Rounds*Number/2+SUM(BV$3:BV61))/(Rounds*Number/2+COUNT(BV$3:BV61))</f>
        <v>0.29599999999999999</v>
      </c>
      <c r="DP73" s="87">
        <f t="shared" si="40"/>
        <v>0.2105263157894737</v>
      </c>
    </row>
    <row r="74" spans="1:120" x14ac:dyDescent="0.25">
      <c r="A74" s="69">
        <v>72</v>
      </c>
      <c r="B74" s="70">
        <f>DataEntry!C74</f>
        <v>13</v>
      </c>
      <c r="C74" s="71">
        <f>COUNTIF(D$2:D74,D74)+COUNTIF(G$2:G74,D74)</f>
        <v>8</v>
      </c>
      <c r="D74" s="72" t="str">
        <f t="shared" si="28"/>
        <v>Osnabruck</v>
      </c>
      <c r="E74" s="70">
        <f>DataEntry!E74</f>
        <v>12</v>
      </c>
      <c r="F74" s="71">
        <f>COUNTIF(D$2:D74,G74)+COUNTIF(G$2:G74,G74)</f>
        <v>8</v>
      </c>
      <c r="G74" s="72" t="str">
        <f t="shared" si="29"/>
        <v>Nurnberg</v>
      </c>
      <c r="H74" s="73">
        <f>DataEntry!G74</f>
        <v>1</v>
      </c>
      <c r="I74" s="73">
        <f>DataEntry!H74</f>
        <v>4</v>
      </c>
      <c r="J74" s="266">
        <f t="shared" si="41"/>
        <v>3</v>
      </c>
      <c r="K74" s="304">
        <f t="shared" si="30"/>
        <v>6.6366953814836371E-2</v>
      </c>
      <c r="L74" s="224">
        <f t="shared" si="31"/>
        <v>2474.8772390922481</v>
      </c>
      <c r="M74" s="224">
        <f t="shared" si="32"/>
        <v>2401.7166056014416</v>
      </c>
      <c r="N74" s="236">
        <f t="shared" si="42"/>
        <v>73.160633490806504</v>
      </c>
      <c r="O74" s="22" t="str">
        <f t="shared" si="43"/>
        <v>T13G8</v>
      </c>
      <c r="P74" s="308">
        <f t="shared" si="33"/>
        <v>35</v>
      </c>
      <c r="Q74" s="22" t="str">
        <f t="shared" si="44"/>
        <v>T12G8</v>
      </c>
      <c r="R74" s="308">
        <f t="shared" si="34"/>
        <v>35</v>
      </c>
      <c r="S74" s="74"/>
      <c r="T74" s="75"/>
      <c r="U74" s="76"/>
      <c r="V74" s="74"/>
      <c r="W74" s="75"/>
      <c r="X74" s="76"/>
      <c r="Y74" s="74"/>
      <c r="Z74" s="75"/>
      <c r="AA74" s="76"/>
      <c r="AB74" s="74"/>
      <c r="AC74" s="75"/>
      <c r="AD74" s="76"/>
      <c r="AE74" s="74"/>
      <c r="AF74" s="75"/>
      <c r="AG74" s="76"/>
      <c r="AH74" s="74"/>
      <c r="AI74" s="75"/>
      <c r="AJ74" s="76"/>
      <c r="AK74" s="74"/>
      <c r="AL74" s="75"/>
      <c r="AM74" s="76"/>
      <c r="AN74" s="74"/>
      <c r="AO74" s="75"/>
      <c r="AP74" s="76"/>
      <c r="AQ74" s="77">
        <f t="shared" si="35"/>
        <v>0.56647904999803034</v>
      </c>
      <c r="AR74" s="77">
        <f t="shared" si="36"/>
        <v>0.17555035092830978</v>
      </c>
      <c r="AS74" s="78">
        <f t="shared" si="45"/>
        <v>0.78185739813944122</v>
      </c>
      <c r="AT74" s="77">
        <f t="shared" si="37"/>
        <v>4.2592250932249054E-2</v>
      </c>
      <c r="AU74" s="79"/>
      <c r="AV74" s="139"/>
      <c r="AW74" s="80"/>
      <c r="AX74" s="80"/>
      <c r="AY74" s="80"/>
      <c r="AZ74" s="81"/>
      <c r="BA74" s="82"/>
      <c r="BB74" s="81"/>
      <c r="BC74" s="82"/>
      <c r="BD74" s="81"/>
      <c r="BE74" s="82"/>
      <c r="BF74" s="77"/>
      <c r="BG74" s="77"/>
      <c r="BH74" s="77"/>
      <c r="BI74" s="83">
        <f t="shared" si="46"/>
        <v>0</v>
      </c>
      <c r="BJ74" s="83">
        <f t="shared" si="47"/>
        <v>0</v>
      </c>
      <c r="BK74" s="83">
        <f t="shared" si="48"/>
        <v>1</v>
      </c>
      <c r="BL74" s="84"/>
      <c r="BM74" s="84"/>
      <c r="BN74" s="85"/>
      <c r="BO74" s="84"/>
      <c r="BP74" s="84"/>
      <c r="BQ74" s="84"/>
      <c r="BR74" s="84"/>
      <c r="BS74" s="84"/>
      <c r="BT74" s="84"/>
      <c r="BU74" s="86"/>
      <c r="BV74" s="86"/>
      <c r="BW74" s="86"/>
      <c r="BX74" s="86"/>
      <c r="BY74" s="86"/>
      <c r="BZ74" s="86"/>
      <c r="CA74" s="83"/>
      <c r="CB74" s="83"/>
      <c r="CC74" s="14"/>
      <c r="CD74" s="72"/>
      <c r="CE74" s="87"/>
      <c r="CF74" s="88"/>
      <c r="CG74" s="88"/>
      <c r="CH74" s="87">
        <f t="shared" si="38"/>
        <v>0.78185739813944111</v>
      </c>
      <c r="CI74" s="89"/>
      <c r="CJ74" s="89"/>
      <c r="CK74" s="267"/>
      <c r="CL74" s="90"/>
      <c r="CM74" s="267"/>
      <c r="CN74" s="90"/>
      <c r="CO74" s="267"/>
      <c r="CP74" s="90"/>
      <c r="CQ74" s="267"/>
      <c r="CR74" s="90"/>
      <c r="CS74" s="267"/>
      <c r="CT74" s="90"/>
      <c r="CU74" s="267"/>
      <c r="CV74" s="90"/>
      <c r="CW74" s="267"/>
      <c r="CX74" s="90"/>
      <c r="CY74" s="267"/>
      <c r="CZ74" s="90"/>
      <c r="DA74" s="91">
        <f>DataEntry!B74</f>
        <v>44158</v>
      </c>
      <c r="DB74" s="83"/>
      <c r="DC74" s="83"/>
      <c r="DD74" s="145" t="str">
        <f t="shared" si="49"/>
        <v/>
      </c>
      <c r="DE74" s="145" t="str">
        <f t="shared" si="50"/>
        <v/>
      </c>
      <c r="DF74" s="145">
        <f t="shared" si="51"/>
        <v>13</v>
      </c>
      <c r="DG74" s="145">
        <f t="shared" si="52"/>
        <v>12</v>
      </c>
      <c r="DH74" s="145" t="str">
        <f t="shared" si="53"/>
        <v/>
      </c>
      <c r="DI74" s="145" t="str">
        <f t="shared" si="54"/>
        <v/>
      </c>
      <c r="DJ74" s="83"/>
      <c r="DK74" s="83"/>
      <c r="DL74" s="84"/>
      <c r="DM74" s="14"/>
      <c r="DN74" s="87">
        <f t="shared" si="39"/>
        <v>0.78627686222808169</v>
      </c>
      <c r="DO74" s="87">
        <f>(DFactor*Rounds*Number/2+SUM(BV$3:BV62))/(Rounds*Number/2+COUNT(BV$3:BV62))</f>
        <v>0.29599999999999999</v>
      </c>
      <c r="DP74" s="87">
        <f t="shared" si="40"/>
        <v>0.41463414634146339</v>
      </c>
    </row>
    <row r="75" spans="1:120" x14ac:dyDescent="0.25">
      <c r="A75" s="69">
        <v>73</v>
      </c>
      <c r="B75" s="70">
        <f>DataEntry!C75</f>
        <v>4</v>
      </c>
      <c r="C75" s="71">
        <f>COUNTIF(D$2:D75,D75)+COUNTIF(G$2:G75,D75)</f>
        <v>9</v>
      </c>
      <c r="D75" s="72" t="str">
        <f t="shared" si="28"/>
        <v>Darmstadt 98</v>
      </c>
      <c r="E75" s="70">
        <f>DataEntry!E75</f>
        <v>3</v>
      </c>
      <c r="F75" s="71">
        <f>COUNTIF(D$2:D75,G75)+COUNTIF(G$2:G75,G75)</f>
        <v>9</v>
      </c>
      <c r="G75" s="72" t="str">
        <f t="shared" si="29"/>
        <v>Eintracht Braunschweig</v>
      </c>
      <c r="H75" s="73">
        <f>DataEntry!G75</f>
        <v>4</v>
      </c>
      <c r="I75" s="73">
        <f>DataEntry!H75</f>
        <v>0</v>
      </c>
      <c r="J75" s="266">
        <f t="shared" si="41"/>
        <v>1</v>
      </c>
      <c r="K75" s="304">
        <f t="shared" si="30"/>
        <v>0.82134045589312743</v>
      </c>
      <c r="L75" s="224">
        <f t="shared" si="31"/>
        <v>2495.5553433573268</v>
      </c>
      <c r="M75" s="224">
        <f t="shared" si="32"/>
        <v>2364.4985752845487</v>
      </c>
      <c r="N75" s="236">
        <f t="shared" si="42"/>
        <v>131.05676807277814</v>
      </c>
      <c r="O75" s="22" t="str">
        <f t="shared" si="43"/>
        <v>T4G9</v>
      </c>
      <c r="P75" s="308">
        <f t="shared" si="33"/>
        <v>35</v>
      </c>
      <c r="Q75" s="22" t="str">
        <f t="shared" si="44"/>
        <v>T3G9</v>
      </c>
      <c r="R75" s="308">
        <f t="shared" si="34"/>
        <v>35</v>
      </c>
      <c r="S75" s="74"/>
      <c r="T75" s="75"/>
      <c r="U75" s="76"/>
      <c r="V75" s="74"/>
      <c r="W75" s="75"/>
      <c r="X75" s="76"/>
      <c r="Y75" s="74"/>
      <c r="Z75" s="75"/>
      <c r="AA75" s="76"/>
      <c r="AB75" s="74"/>
      <c r="AC75" s="75"/>
      <c r="AD75" s="76"/>
      <c r="AE75" s="74"/>
      <c r="AF75" s="75"/>
      <c r="AG75" s="76"/>
      <c r="AH75" s="74"/>
      <c r="AI75" s="75"/>
      <c r="AJ75" s="76"/>
      <c r="AK75" s="74"/>
      <c r="AL75" s="75"/>
      <c r="AM75" s="76"/>
      <c r="AN75" s="74"/>
      <c r="AO75" s="75"/>
      <c r="AP75" s="76"/>
      <c r="AQ75" s="77">
        <f t="shared" si="35"/>
        <v>0.62275162280206053</v>
      </c>
      <c r="AR75" s="77">
        <f t="shared" si="36"/>
        <v>0.29262225569424583</v>
      </c>
      <c r="AS75" s="78">
        <f t="shared" si="45"/>
        <v>0.66025873421562942</v>
      </c>
      <c r="AT75" s="77">
        <f t="shared" si="37"/>
        <v>4.7119010090124758E-2</v>
      </c>
      <c r="AU75" s="79"/>
      <c r="AV75" s="139"/>
      <c r="AW75" s="80"/>
      <c r="AX75" s="80"/>
      <c r="AY75" s="80"/>
      <c r="AZ75" s="81"/>
      <c r="BA75" s="82"/>
      <c r="BB75" s="81"/>
      <c r="BC75" s="82"/>
      <c r="BD75" s="81"/>
      <c r="BE75" s="82"/>
      <c r="BF75" s="77"/>
      <c r="BG75" s="77"/>
      <c r="BH75" s="77"/>
      <c r="BI75" s="83">
        <f t="shared" si="46"/>
        <v>1</v>
      </c>
      <c r="BJ75" s="83">
        <f t="shared" si="47"/>
        <v>0</v>
      </c>
      <c r="BK75" s="83">
        <f t="shared" si="48"/>
        <v>0</v>
      </c>
      <c r="BL75" s="84"/>
      <c r="BM75" s="84"/>
      <c r="BN75" s="85"/>
      <c r="BO75" s="84"/>
      <c r="BP75" s="84"/>
      <c r="BQ75" s="84"/>
      <c r="BR75" s="84"/>
      <c r="BS75" s="84"/>
      <c r="BT75" s="84"/>
      <c r="BU75" s="86"/>
      <c r="BV75" s="86"/>
      <c r="BW75" s="86"/>
      <c r="BX75" s="86"/>
      <c r="BY75" s="86"/>
      <c r="BZ75" s="86"/>
      <c r="CA75" s="83"/>
      <c r="CB75" s="83"/>
      <c r="CC75" s="14"/>
      <c r="CD75" s="72"/>
      <c r="CE75" s="87"/>
      <c r="CF75" s="88"/>
      <c r="CG75" s="88"/>
      <c r="CH75" s="87">
        <f t="shared" si="38"/>
        <v>0.66025873421562942</v>
      </c>
      <c r="CI75" s="89"/>
      <c r="CJ75" s="89"/>
      <c r="CK75" s="267"/>
      <c r="CL75" s="90"/>
      <c r="CM75" s="267"/>
      <c r="CN75" s="90"/>
      <c r="CO75" s="267"/>
      <c r="CP75" s="90"/>
      <c r="CQ75" s="267"/>
      <c r="CR75" s="90"/>
      <c r="CS75" s="267"/>
      <c r="CT75" s="90"/>
      <c r="CU75" s="267"/>
      <c r="CV75" s="90"/>
      <c r="CW75" s="267"/>
      <c r="CX75" s="90"/>
      <c r="CY75" s="267"/>
      <c r="CZ75" s="90"/>
      <c r="DA75" s="91">
        <f>DataEntry!B75</f>
        <v>44162</v>
      </c>
      <c r="DB75" s="83"/>
      <c r="DC75" s="83"/>
      <c r="DD75" s="145">
        <f t="shared" si="49"/>
        <v>4</v>
      </c>
      <c r="DE75" s="145" t="str">
        <f t="shared" si="50"/>
        <v/>
      </c>
      <c r="DF75" s="145" t="str">
        <f t="shared" si="51"/>
        <v/>
      </c>
      <c r="DG75" s="145" t="str">
        <f t="shared" si="52"/>
        <v/>
      </c>
      <c r="DH75" s="145" t="str">
        <f t="shared" si="53"/>
        <v/>
      </c>
      <c r="DI75" s="145">
        <f t="shared" si="54"/>
        <v>3</v>
      </c>
      <c r="DJ75" s="83"/>
      <c r="DK75" s="83"/>
      <c r="DL75" s="84"/>
      <c r="DM75" s="14"/>
      <c r="DN75" s="87">
        <f t="shared" si="39"/>
        <v>0.67532669511616872</v>
      </c>
      <c r="DO75" s="87">
        <f>(DFactor*Rounds*Number/2+SUM(BV$3:BV63))/(Rounds*Number/2+COUNT(BV$3:BV63))</f>
        <v>0.29599999999999999</v>
      </c>
      <c r="DP75" s="87">
        <f t="shared" si="40"/>
        <v>0.32080200501253131</v>
      </c>
    </row>
    <row r="76" spans="1:120" x14ac:dyDescent="0.25">
      <c r="A76" s="69">
        <v>74</v>
      </c>
      <c r="B76" s="70">
        <f>DataEntry!C76</f>
        <v>17</v>
      </c>
      <c r="C76" s="71">
        <f>COUNTIF(D$2:D76,D76)+COUNTIF(G$2:G76,D76)</f>
        <v>9</v>
      </c>
      <c r="D76" s="72" t="str">
        <f t="shared" si="28"/>
        <v>St Pauli</v>
      </c>
      <c r="E76" s="70">
        <f>DataEntry!E76</f>
        <v>13</v>
      </c>
      <c r="F76" s="71">
        <f>COUNTIF(D$2:D76,G76)+COUNTIF(G$2:G76,G76)</f>
        <v>9</v>
      </c>
      <c r="G76" s="72" t="str">
        <f t="shared" si="29"/>
        <v>Osnabruck</v>
      </c>
      <c r="H76" s="73">
        <f>DataEntry!G76</f>
        <v>0</v>
      </c>
      <c r="I76" s="73">
        <f>DataEntry!H76</f>
        <v>1</v>
      </c>
      <c r="J76" s="266">
        <f t="shared" si="41"/>
        <v>3</v>
      </c>
      <c r="K76" s="304">
        <f t="shared" si="30"/>
        <v>0.85330916849953553</v>
      </c>
      <c r="L76" s="224">
        <f t="shared" si="31"/>
        <v>2476.808763314013</v>
      </c>
      <c r="M76" s="224">
        <f t="shared" si="32"/>
        <v>2417.8494337358479</v>
      </c>
      <c r="N76" s="236">
        <f t="shared" si="42"/>
        <v>58.959329578165125</v>
      </c>
      <c r="O76" s="22" t="str">
        <f t="shared" si="43"/>
        <v>T17G9</v>
      </c>
      <c r="P76" s="308">
        <f t="shared" si="33"/>
        <v>35</v>
      </c>
      <c r="Q76" s="22" t="str">
        <f t="shared" si="44"/>
        <v>T13G9</v>
      </c>
      <c r="R76" s="308">
        <f t="shared" si="34"/>
        <v>35</v>
      </c>
      <c r="S76" s="74"/>
      <c r="T76" s="75"/>
      <c r="U76" s="76"/>
      <c r="V76" s="74"/>
      <c r="W76" s="75"/>
      <c r="X76" s="76"/>
      <c r="Y76" s="74"/>
      <c r="Z76" s="75"/>
      <c r="AA76" s="76"/>
      <c r="AB76" s="74"/>
      <c r="AC76" s="75"/>
      <c r="AD76" s="76"/>
      <c r="AE76" s="74"/>
      <c r="AF76" s="75"/>
      <c r="AG76" s="76"/>
      <c r="AH76" s="74"/>
      <c r="AI76" s="75"/>
      <c r="AJ76" s="76"/>
      <c r="AK76" s="74"/>
      <c r="AL76" s="75"/>
      <c r="AM76" s="76"/>
      <c r="AN76" s="74"/>
      <c r="AO76" s="75"/>
      <c r="AP76" s="76"/>
      <c r="AQ76" s="77">
        <f t="shared" si="35"/>
        <v>0.55232832382249375</v>
      </c>
      <c r="AR76" s="77">
        <f t="shared" si="36"/>
        <v>0.17343393704601612</v>
      </c>
      <c r="AS76" s="78">
        <f t="shared" si="45"/>
        <v>0.75778877355295515</v>
      </c>
      <c r="AT76" s="77">
        <f t="shared" si="37"/>
        <v>6.8777289401028674E-2</v>
      </c>
      <c r="AU76" s="79"/>
      <c r="AV76" s="139"/>
      <c r="AW76" s="80"/>
      <c r="AX76" s="80"/>
      <c r="AY76" s="80"/>
      <c r="AZ76" s="81"/>
      <c r="BA76" s="82"/>
      <c r="BB76" s="81"/>
      <c r="BC76" s="82"/>
      <c r="BD76" s="81"/>
      <c r="BE76" s="82"/>
      <c r="BF76" s="77"/>
      <c r="BG76" s="77"/>
      <c r="BH76" s="77"/>
      <c r="BI76" s="83">
        <f t="shared" si="46"/>
        <v>0</v>
      </c>
      <c r="BJ76" s="83">
        <f t="shared" si="47"/>
        <v>0</v>
      </c>
      <c r="BK76" s="83">
        <f t="shared" si="48"/>
        <v>1</v>
      </c>
      <c r="BL76" s="84"/>
      <c r="BM76" s="84"/>
      <c r="BN76" s="85"/>
      <c r="BO76" s="84"/>
      <c r="BP76" s="84"/>
      <c r="BQ76" s="84"/>
      <c r="BR76" s="84"/>
      <c r="BS76" s="84"/>
      <c r="BT76" s="84"/>
      <c r="BU76" s="86"/>
      <c r="BV76" s="86"/>
      <c r="BW76" s="86"/>
      <c r="BX76" s="86"/>
      <c r="BY76" s="86"/>
      <c r="BZ76" s="86"/>
      <c r="CA76" s="83"/>
      <c r="CB76" s="83"/>
      <c r="CC76" s="14"/>
      <c r="CD76" s="72"/>
      <c r="CE76" s="87"/>
      <c r="CF76" s="88"/>
      <c r="CG76" s="88"/>
      <c r="CH76" s="87">
        <f t="shared" si="38"/>
        <v>0.75778877355295526</v>
      </c>
      <c r="CI76" s="89"/>
      <c r="CJ76" s="89"/>
      <c r="CK76" s="267"/>
      <c r="CL76" s="90"/>
      <c r="CM76" s="267"/>
      <c r="CN76" s="90"/>
      <c r="CO76" s="267"/>
      <c r="CP76" s="90"/>
      <c r="CQ76" s="267"/>
      <c r="CR76" s="90"/>
      <c r="CS76" s="267"/>
      <c r="CT76" s="90"/>
      <c r="CU76" s="267"/>
      <c r="CV76" s="90"/>
      <c r="CW76" s="267"/>
      <c r="CX76" s="90"/>
      <c r="CY76" s="267"/>
      <c r="CZ76" s="90"/>
      <c r="DA76" s="91">
        <f>DataEntry!B76</f>
        <v>44162</v>
      </c>
      <c r="DB76" s="83"/>
      <c r="DC76" s="83"/>
      <c r="DD76" s="145" t="str">
        <f t="shared" si="49"/>
        <v/>
      </c>
      <c r="DE76" s="145" t="str">
        <f t="shared" si="50"/>
        <v/>
      </c>
      <c r="DF76" s="145">
        <f t="shared" si="51"/>
        <v>17</v>
      </c>
      <c r="DG76" s="145">
        <f t="shared" si="52"/>
        <v>13</v>
      </c>
      <c r="DH76" s="145" t="str">
        <f t="shared" si="53"/>
        <v/>
      </c>
      <c r="DI76" s="145" t="str">
        <f t="shared" si="54"/>
        <v/>
      </c>
      <c r="DJ76" s="83"/>
      <c r="DK76" s="83"/>
      <c r="DL76" s="84"/>
      <c r="DM76" s="14"/>
      <c r="DN76" s="87">
        <f t="shared" si="39"/>
        <v>0.76052702702702701</v>
      </c>
      <c r="DO76" s="87">
        <f>(DFactor*Rounds*Number/2+SUM(BV$3:BV64))/(Rounds*Number/2+COUNT(BV$3:BV64))</f>
        <v>0.29599999999999999</v>
      </c>
      <c r="DP76" s="87">
        <f t="shared" si="40"/>
        <v>0.39285714285714285</v>
      </c>
    </row>
    <row r="77" spans="1:120" x14ac:dyDescent="0.25">
      <c r="A77" s="69">
        <v>75</v>
      </c>
      <c r="B77" s="70">
        <f>DataEntry!C77</f>
        <v>15</v>
      </c>
      <c r="C77" s="71">
        <f>COUNTIF(D$2:D77,D77)+COUNTIF(G$2:G77,D77)</f>
        <v>9</v>
      </c>
      <c r="D77" s="72" t="str">
        <f t="shared" si="28"/>
        <v>Jahn Regensburg</v>
      </c>
      <c r="E77" s="70">
        <f>DataEntry!E77</f>
        <v>18</v>
      </c>
      <c r="F77" s="71">
        <f>COUNTIF(D$2:D77,G77)+COUNTIF(G$2:G77,G77)</f>
        <v>9</v>
      </c>
      <c r="G77" s="72" t="str">
        <f t="shared" si="29"/>
        <v>Wurzburger Kickers</v>
      </c>
      <c r="H77" s="73">
        <f>DataEntry!G77</f>
        <v>2</v>
      </c>
      <c r="I77" s="73">
        <f>DataEntry!H77</f>
        <v>1</v>
      </c>
      <c r="J77" s="266">
        <f t="shared" si="41"/>
        <v>1</v>
      </c>
      <c r="K77" s="304">
        <f t="shared" si="30"/>
        <v>0.24842702502509884</v>
      </c>
      <c r="L77" s="224">
        <f t="shared" si="31"/>
        <v>2486.8664160975668</v>
      </c>
      <c r="M77" s="224">
        <f t="shared" si="32"/>
        <v>2369.3599691976724</v>
      </c>
      <c r="N77" s="236">
        <f t="shared" si="42"/>
        <v>117.5064468998944</v>
      </c>
      <c r="O77" s="22" t="str">
        <f t="shared" si="43"/>
        <v>T15G9</v>
      </c>
      <c r="P77" s="308">
        <f t="shared" si="33"/>
        <v>35</v>
      </c>
      <c r="Q77" s="22" t="str">
        <f t="shared" si="44"/>
        <v>T18G9</v>
      </c>
      <c r="R77" s="308">
        <f t="shared" si="34"/>
        <v>35</v>
      </c>
      <c r="S77" s="74"/>
      <c r="T77" s="75"/>
      <c r="U77" s="76"/>
      <c r="V77" s="74"/>
      <c r="W77" s="75"/>
      <c r="X77" s="76"/>
      <c r="Y77" s="74"/>
      <c r="Z77" s="75"/>
      <c r="AA77" s="76"/>
      <c r="AB77" s="74"/>
      <c r="AC77" s="75"/>
      <c r="AD77" s="76"/>
      <c r="AE77" s="74"/>
      <c r="AF77" s="75"/>
      <c r="AG77" s="76"/>
      <c r="AH77" s="74"/>
      <c r="AI77" s="75"/>
      <c r="AJ77" s="76"/>
      <c r="AK77" s="74"/>
      <c r="AL77" s="75"/>
      <c r="AM77" s="76"/>
      <c r="AN77" s="74"/>
      <c r="AO77" s="75"/>
      <c r="AP77" s="76"/>
      <c r="AQ77" s="77">
        <f t="shared" si="35"/>
        <v>0.60899662146705758</v>
      </c>
      <c r="AR77" s="77">
        <f t="shared" si="36"/>
        <v>0.32431880631841142</v>
      </c>
      <c r="AS77" s="78">
        <f t="shared" si="45"/>
        <v>0.56935563029729241</v>
      </c>
      <c r="AT77" s="77">
        <f t="shared" si="37"/>
        <v>0.10632556338429622</v>
      </c>
      <c r="AU77" s="79"/>
      <c r="AV77" s="139"/>
      <c r="AW77" s="80"/>
      <c r="AX77" s="80"/>
      <c r="AY77" s="80"/>
      <c r="AZ77" s="81"/>
      <c r="BA77" s="82"/>
      <c r="BB77" s="81"/>
      <c r="BC77" s="82"/>
      <c r="BD77" s="81"/>
      <c r="BE77" s="82"/>
      <c r="BF77" s="77"/>
      <c r="BG77" s="77"/>
      <c r="BH77" s="77"/>
      <c r="BI77" s="83">
        <f t="shared" si="46"/>
        <v>1</v>
      </c>
      <c r="BJ77" s="83">
        <f t="shared" si="47"/>
        <v>0</v>
      </c>
      <c r="BK77" s="83">
        <f t="shared" si="48"/>
        <v>0</v>
      </c>
      <c r="BL77" s="84"/>
      <c r="BM77" s="84"/>
      <c r="BN77" s="85"/>
      <c r="BO77" s="84"/>
      <c r="BP77" s="84"/>
      <c r="BQ77" s="84"/>
      <c r="BR77" s="84"/>
      <c r="BS77" s="84"/>
      <c r="BT77" s="84"/>
      <c r="BU77" s="86"/>
      <c r="BV77" s="86"/>
      <c r="BW77" s="86"/>
      <c r="BX77" s="86"/>
      <c r="BY77" s="86"/>
      <c r="BZ77" s="86"/>
      <c r="CA77" s="83"/>
      <c r="CB77" s="83"/>
      <c r="CC77" s="14"/>
      <c r="CD77" s="72"/>
      <c r="CE77" s="87"/>
      <c r="CF77" s="88"/>
      <c r="CG77" s="88"/>
      <c r="CH77" s="87">
        <f t="shared" si="38"/>
        <v>0.5693556302972923</v>
      </c>
      <c r="CI77" s="89"/>
      <c r="CJ77" s="89"/>
      <c r="CK77" s="267"/>
      <c r="CL77" s="90"/>
      <c r="CM77" s="267"/>
      <c r="CN77" s="90"/>
      <c r="CO77" s="267"/>
      <c r="CP77" s="90"/>
      <c r="CQ77" s="267"/>
      <c r="CR77" s="90"/>
      <c r="CS77" s="267"/>
      <c r="CT77" s="90"/>
      <c r="CU77" s="267"/>
      <c r="CV77" s="90"/>
      <c r="CW77" s="267"/>
      <c r="CX77" s="90"/>
      <c r="CY77" s="267"/>
      <c r="CZ77" s="90"/>
      <c r="DA77" s="91">
        <f>DataEntry!B77</f>
        <v>44163</v>
      </c>
      <c r="DB77" s="83"/>
      <c r="DC77" s="83"/>
      <c r="DD77" s="145">
        <f t="shared" si="49"/>
        <v>15</v>
      </c>
      <c r="DE77" s="145" t="str">
        <f t="shared" si="50"/>
        <v/>
      </c>
      <c r="DF77" s="145" t="str">
        <f t="shared" si="51"/>
        <v/>
      </c>
      <c r="DG77" s="145" t="str">
        <f t="shared" si="52"/>
        <v/>
      </c>
      <c r="DH77" s="145" t="str">
        <f t="shared" si="53"/>
        <v/>
      </c>
      <c r="DI77" s="145">
        <f t="shared" si="54"/>
        <v>18</v>
      </c>
      <c r="DJ77" s="83"/>
      <c r="DK77" s="83"/>
      <c r="DL77" s="84"/>
      <c r="DM77" s="14"/>
      <c r="DN77" s="87">
        <f t="shared" si="39"/>
        <v>0.58123589378852536</v>
      </c>
      <c r="DO77" s="87">
        <f>(DFactor*Rounds*Number/2+SUM(BV$3:BV65))/(Rounds*Number/2+COUNT(BV$3:BV65))</f>
        <v>0.29599999999999999</v>
      </c>
      <c r="DP77" s="87">
        <f t="shared" si="40"/>
        <v>0.2412280701754386</v>
      </c>
    </row>
    <row r="78" spans="1:120" x14ac:dyDescent="0.25">
      <c r="A78" s="69">
        <v>76</v>
      </c>
      <c r="B78" s="70">
        <f>DataEntry!C78</f>
        <v>10</v>
      </c>
      <c r="C78" s="71">
        <f>COUNTIF(D$2:D78,D78)+COUNTIF(G$2:G78,D78)</f>
        <v>9</v>
      </c>
      <c r="D78" s="72" t="str">
        <f t="shared" si="28"/>
        <v>Karlsruher</v>
      </c>
      <c r="E78" s="70">
        <f>DataEntry!E78</f>
        <v>14</v>
      </c>
      <c r="F78" s="71">
        <f>COUNTIF(D$2:D78,G78)+COUNTIF(G$2:G78,G78)</f>
        <v>9</v>
      </c>
      <c r="G78" s="72" t="str">
        <f t="shared" si="29"/>
        <v>Paderborn 07</v>
      </c>
      <c r="H78" s="73">
        <f>DataEntry!G78</f>
        <v>1</v>
      </c>
      <c r="I78" s="73">
        <f>DataEntry!H78</f>
        <v>0</v>
      </c>
      <c r="J78" s="266">
        <f t="shared" si="41"/>
        <v>1</v>
      </c>
      <c r="K78" s="304">
        <f t="shared" si="30"/>
        <v>7.9206499247407969E-2</v>
      </c>
      <c r="L78" s="224">
        <f t="shared" si="31"/>
        <v>2454.8504016646325</v>
      </c>
      <c r="M78" s="224">
        <f t="shared" si="32"/>
        <v>2402.2916151227796</v>
      </c>
      <c r="N78" s="236">
        <f t="shared" si="42"/>
        <v>52.558786541852896</v>
      </c>
      <c r="O78" s="22" t="str">
        <f t="shared" si="43"/>
        <v>T10G9</v>
      </c>
      <c r="P78" s="308">
        <f t="shared" si="33"/>
        <v>35</v>
      </c>
      <c r="Q78" s="22" t="str">
        <f t="shared" si="44"/>
        <v>T14G9</v>
      </c>
      <c r="R78" s="308">
        <f t="shared" si="34"/>
        <v>35</v>
      </c>
      <c r="S78" s="74"/>
      <c r="T78" s="75"/>
      <c r="U78" s="76"/>
      <c r="V78" s="74"/>
      <c r="W78" s="75"/>
      <c r="X78" s="76"/>
      <c r="Y78" s="74"/>
      <c r="Z78" s="75"/>
      <c r="AA78" s="76"/>
      <c r="AB78" s="74"/>
      <c r="AC78" s="75"/>
      <c r="AD78" s="76"/>
      <c r="AE78" s="74"/>
      <c r="AF78" s="75"/>
      <c r="AG78" s="76"/>
      <c r="AH78" s="74"/>
      <c r="AI78" s="75"/>
      <c r="AJ78" s="76"/>
      <c r="AK78" s="74"/>
      <c r="AL78" s="75"/>
      <c r="AM78" s="76"/>
      <c r="AN78" s="74"/>
      <c r="AO78" s="75"/>
      <c r="AP78" s="76"/>
      <c r="AQ78" s="77">
        <f t="shared" si="35"/>
        <v>0.54672927166316543</v>
      </c>
      <c r="AR78" s="77">
        <f t="shared" si="36"/>
        <v>0.23090216515933149</v>
      </c>
      <c r="AS78" s="78">
        <f t="shared" si="45"/>
        <v>0.63165421300766789</v>
      </c>
      <c r="AT78" s="77">
        <f t="shared" si="37"/>
        <v>0.13744362183300063</v>
      </c>
      <c r="AU78" s="79"/>
      <c r="AV78" s="139"/>
      <c r="AW78" s="80"/>
      <c r="AX78" s="80"/>
      <c r="AY78" s="80"/>
      <c r="AZ78" s="81"/>
      <c r="BA78" s="82"/>
      <c r="BB78" s="81"/>
      <c r="BC78" s="82"/>
      <c r="BD78" s="81"/>
      <c r="BE78" s="82"/>
      <c r="BF78" s="77"/>
      <c r="BG78" s="77"/>
      <c r="BH78" s="77"/>
      <c r="BI78" s="83">
        <f t="shared" si="46"/>
        <v>1</v>
      </c>
      <c r="BJ78" s="83">
        <f t="shared" si="47"/>
        <v>0</v>
      </c>
      <c r="BK78" s="83">
        <f t="shared" si="48"/>
        <v>0</v>
      </c>
      <c r="BL78" s="84"/>
      <c r="BM78" s="84"/>
      <c r="BN78" s="85"/>
      <c r="BO78" s="84"/>
      <c r="BP78" s="84"/>
      <c r="BQ78" s="84"/>
      <c r="BR78" s="84"/>
      <c r="BS78" s="84"/>
      <c r="BT78" s="84"/>
      <c r="BU78" s="86"/>
      <c r="BV78" s="86"/>
      <c r="BW78" s="86"/>
      <c r="BX78" s="86"/>
      <c r="BY78" s="86"/>
      <c r="BZ78" s="86"/>
      <c r="CA78" s="83"/>
      <c r="CB78" s="83"/>
      <c r="CC78" s="14"/>
      <c r="CD78" s="72"/>
      <c r="CE78" s="87"/>
      <c r="CF78" s="88"/>
      <c r="CG78" s="88"/>
      <c r="CH78" s="87">
        <f t="shared" si="38"/>
        <v>0.63165421300766789</v>
      </c>
      <c r="CI78" s="89"/>
      <c r="CJ78" s="89"/>
      <c r="CK78" s="267"/>
      <c r="CL78" s="90"/>
      <c r="CM78" s="267"/>
      <c r="CN78" s="90"/>
      <c r="CO78" s="267"/>
      <c r="CP78" s="90"/>
      <c r="CQ78" s="267"/>
      <c r="CR78" s="90"/>
      <c r="CS78" s="267"/>
      <c r="CT78" s="90"/>
      <c r="CU78" s="267"/>
      <c r="CV78" s="90"/>
      <c r="CW78" s="267"/>
      <c r="CX78" s="90"/>
      <c r="CY78" s="267"/>
      <c r="CZ78" s="90"/>
      <c r="DA78" s="91">
        <f>DataEntry!B78</f>
        <v>44163</v>
      </c>
      <c r="DB78" s="83"/>
      <c r="DC78" s="83"/>
      <c r="DD78" s="145">
        <f t="shared" si="49"/>
        <v>10</v>
      </c>
      <c r="DE78" s="145" t="str">
        <f t="shared" si="50"/>
        <v/>
      </c>
      <c r="DF78" s="145" t="str">
        <f t="shared" si="51"/>
        <v/>
      </c>
      <c r="DG78" s="145" t="str">
        <f t="shared" si="52"/>
        <v/>
      </c>
      <c r="DH78" s="145" t="str">
        <f t="shared" si="53"/>
        <v/>
      </c>
      <c r="DI78" s="145">
        <f t="shared" si="54"/>
        <v>14</v>
      </c>
      <c r="DJ78" s="83"/>
      <c r="DK78" s="83"/>
      <c r="DL78" s="84"/>
      <c r="DM78" s="14"/>
      <c r="DN78" s="87">
        <f t="shared" si="39"/>
        <v>0.63383783783783776</v>
      </c>
      <c r="DO78" s="87">
        <f>(DFactor*Rounds*Number/2+SUM(BV$3:BV66))/(Rounds*Number/2+COUNT(BV$3:BV66))</f>
        <v>0.29599999999999999</v>
      </c>
      <c r="DP78" s="87">
        <f t="shared" si="40"/>
        <v>0.2857142857142857</v>
      </c>
    </row>
    <row r="79" spans="1:120" x14ac:dyDescent="0.25">
      <c r="A79" s="69">
        <v>77</v>
      </c>
      <c r="B79" s="70">
        <f>DataEntry!C79</f>
        <v>16</v>
      </c>
      <c r="C79" s="71">
        <f>COUNTIF(D$2:D79,D79)+COUNTIF(G$2:G79,D79)</f>
        <v>9</v>
      </c>
      <c r="D79" s="72" t="str">
        <f t="shared" si="28"/>
        <v>Sandhausen</v>
      </c>
      <c r="E79" s="70">
        <f>DataEntry!E79</f>
        <v>1</v>
      </c>
      <c r="F79" s="71">
        <f>COUNTIF(D$2:D79,G79)+COUNTIF(G$2:G79,G79)</f>
        <v>9</v>
      </c>
      <c r="G79" s="72" t="str">
        <f t="shared" si="29"/>
        <v>Erzgebirge Aue</v>
      </c>
      <c r="H79" s="73">
        <f>DataEntry!G79</f>
        <v>1</v>
      </c>
      <c r="I79" s="73">
        <f>DataEntry!H79</f>
        <v>4</v>
      </c>
      <c r="J79" s="266">
        <f t="shared" si="41"/>
        <v>3</v>
      </c>
      <c r="K79" s="304">
        <f t="shared" si="30"/>
        <v>0.54484808891603898</v>
      </c>
      <c r="L79" s="224">
        <f t="shared" si="31"/>
        <v>2484.7105619653162</v>
      </c>
      <c r="M79" s="224">
        <f t="shared" si="32"/>
        <v>2349.4506434436685</v>
      </c>
      <c r="N79" s="236">
        <f t="shared" si="42"/>
        <v>135.25991852164771</v>
      </c>
      <c r="O79" s="22" t="str">
        <f t="shared" si="43"/>
        <v>T16G9</v>
      </c>
      <c r="P79" s="308">
        <f t="shared" si="33"/>
        <v>35</v>
      </c>
      <c r="Q79" s="22" t="str">
        <f t="shared" si="44"/>
        <v>T1G9</v>
      </c>
      <c r="R79" s="308">
        <f t="shared" si="34"/>
        <v>35</v>
      </c>
      <c r="S79" s="74"/>
      <c r="T79" s="75"/>
      <c r="U79" s="76"/>
      <c r="V79" s="74"/>
      <c r="W79" s="75"/>
      <c r="X79" s="76"/>
      <c r="Y79" s="74"/>
      <c r="Z79" s="75"/>
      <c r="AA79" s="76"/>
      <c r="AB79" s="74"/>
      <c r="AC79" s="75"/>
      <c r="AD79" s="76"/>
      <c r="AE79" s="74"/>
      <c r="AF79" s="75"/>
      <c r="AG79" s="76"/>
      <c r="AH79" s="74"/>
      <c r="AI79" s="75"/>
      <c r="AJ79" s="76"/>
      <c r="AK79" s="74"/>
      <c r="AL79" s="75"/>
      <c r="AM79" s="76"/>
      <c r="AN79" s="74"/>
      <c r="AO79" s="75"/>
      <c r="AP79" s="76"/>
      <c r="AQ79" s="77">
        <f t="shared" si="35"/>
        <v>0.62669503195671861</v>
      </c>
      <c r="AR79" s="77">
        <f t="shared" si="36"/>
        <v>0.30372535202248008</v>
      </c>
      <c r="AS79" s="78">
        <f t="shared" si="45"/>
        <v>0.64593935986847706</v>
      </c>
      <c r="AT79" s="77">
        <f t="shared" si="37"/>
        <v>5.0335288109042864E-2</v>
      </c>
      <c r="AU79" s="79"/>
      <c r="AV79" s="139"/>
      <c r="AW79" s="80"/>
      <c r="AX79" s="80"/>
      <c r="AY79" s="80"/>
      <c r="AZ79" s="81"/>
      <c r="BA79" s="82"/>
      <c r="BB79" s="81"/>
      <c r="BC79" s="82"/>
      <c r="BD79" s="81"/>
      <c r="BE79" s="82"/>
      <c r="BF79" s="77"/>
      <c r="BG79" s="77"/>
      <c r="BH79" s="77"/>
      <c r="BI79" s="83">
        <f t="shared" si="46"/>
        <v>0</v>
      </c>
      <c r="BJ79" s="83">
        <f t="shared" si="47"/>
        <v>0</v>
      </c>
      <c r="BK79" s="83">
        <f t="shared" si="48"/>
        <v>1</v>
      </c>
      <c r="BL79" s="84"/>
      <c r="BM79" s="84"/>
      <c r="BN79" s="85"/>
      <c r="BO79" s="84"/>
      <c r="BP79" s="84"/>
      <c r="BQ79" s="84"/>
      <c r="BR79" s="84"/>
      <c r="BS79" s="84"/>
      <c r="BT79" s="84"/>
      <c r="BU79" s="86"/>
      <c r="BV79" s="86"/>
      <c r="BW79" s="86"/>
      <c r="BX79" s="86"/>
      <c r="BY79" s="86"/>
      <c r="BZ79" s="86"/>
      <c r="CA79" s="83"/>
      <c r="CB79" s="83"/>
      <c r="CC79" s="14"/>
      <c r="CD79" s="72"/>
      <c r="CE79" s="87"/>
      <c r="CF79" s="88"/>
      <c r="CG79" s="88"/>
      <c r="CH79" s="87">
        <f t="shared" si="38"/>
        <v>0.64593935986847706</v>
      </c>
      <c r="CI79" s="89"/>
      <c r="CJ79" s="89"/>
      <c r="CK79" s="267"/>
      <c r="CL79" s="90"/>
      <c r="CM79" s="267"/>
      <c r="CN79" s="90"/>
      <c r="CO79" s="267"/>
      <c r="CP79" s="90"/>
      <c r="CQ79" s="267"/>
      <c r="CR79" s="90"/>
      <c r="CS79" s="267"/>
      <c r="CT79" s="90"/>
      <c r="CU79" s="267"/>
      <c r="CV79" s="90"/>
      <c r="CW79" s="267"/>
      <c r="CX79" s="90"/>
      <c r="CY79" s="267"/>
      <c r="CZ79" s="90"/>
      <c r="DA79" s="91">
        <f>DataEntry!B79</f>
        <v>44163</v>
      </c>
      <c r="DB79" s="83"/>
      <c r="DC79" s="83"/>
      <c r="DD79" s="145" t="str">
        <f t="shared" si="49"/>
        <v/>
      </c>
      <c r="DE79" s="145" t="str">
        <f t="shared" si="50"/>
        <v/>
      </c>
      <c r="DF79" s="145">
        <f t="shared" si="51"/>
        <v>16</v>
      </c>
      <c r="DG79" s="145">
        <f t="shared" si="52"/>
        <v>1</v>
      </c>
      <c r="DH79" s="145" t="str">
        <f t="shared" si="53"/>
        <v/>
      </c>
      <c r="DI79" s="145" t="str">
        <f t="shared" si="54"/>
        <v/>
      </c>
      <c r="DJ79" s="83"/>
      <c r="DK79" s="83"/>
      <c r="DL79" s="84"/>
      <c r="DM79" s="14"/>
      <c r="DN79" s="87">
        <f t="shared" si="39"/>
        <v>0.66199099099099101</v>
      </c>
      <c r="DO79" s="87">
        <f>(DFactor*Rounds*Number/2+SUM(BV$3:BV67))/(Rounds*Number/2+COUNT(BV$3:BV67))</f>
        <v>0.29599999999999999</v>
      </c>
      <c r="DP79" s="87">
        <f t="shared" si="40"/>
        <v>0.30952380952380953</v>
      </c>
    </row>
    <row r="80" spans="1:120" x14ac:dyDescent="0.25">
      <c r="A80" s="69">
        <v>78</v>
      </c>
      <c r="B80" s="70">
        <f>DataEntry!C80</f>
        <v>8</v>
      </c>
      <c r="C80" s="71">
        <f>COUNTIF(D$2:D80,D80)+COUNTIF(G$2:G80,D80)</f>
        <v>9</v>
      </c>
      <c r="D80" s="72" t="str">
        <f t="shared" si="28"/>
        <v>Hannover 96</v>
      </c>
      <c r="E80" s="70">
        <f>DataEntry!E80</f>
        <v>11</v>
      </c>
      <c r="F80" s="71">
        <f>COUNTIF(D$2:D80,G80)+COUNTIF(G$2:G80,G80)</f>
        <v>9</v>
      </c>
      <c r="G80" s="72" t="str">
        <f t="shared" si="29"/>
        <v>Holstein Kiel</v>
      </c>
      <c r="H80" s="73">
        <f>DataEntry!G80</f>
        <v>0</v>
      </c>
      <c r="I80" s="73">
        <f>DataEntry!H80</f>
        <v>3</v>
      </c>
      <c r="J80" s="266">
        <f t="shared" si="41"/>
        <v>3</v>
      </c>
      <c r="K80" s="304">
        <f t="shared" si="30"/>
        <v>0.12240719550052503</v>
      </c>
      <c r="L80" s="224">
        <f t="shared" si="31"/>
        <v>2521.8047515792855</v>
      </c>
      <c r="M80" s="224">
        <f t="shared" si="32"/>
        <v>2478.5641490067974</v>
      </c>
      <c r="N80" s="236">
        <f t="shared" si="42"/>
        <v>43.240602572488115</v>
      </c>
      <c r="O80" s="22" t="str">
        <f t="shared" si="43"/>
        <v>T8G9</v>
      </c>
      <c r="P80" s="308">
        <f t="shared" si="33"/>
        <v>35</v>
      </c>
      <c r="Q80" s="22" t="str">
        <f t="shared" si="44"/>
        <v>T11G9</v>
      </c>
      <c r="R80" s="308">
        <f t="shared" si="34"/>
        <v>35</v>
      </c>
      <c r="S80" s="74"/>
      <c r="T80" s="75"/>
      <c r="U80" s="76"/>
      <c r="V80" s="74"/>
      <c r="W80" s="75"/>
      <c r="X80" s="76"/>
      <c r="Y80" s="74"/>
      <c r="Z80" s="75"/>
      <c r="AA80" s="76"/>
      <c r="AB80" s="74"/>
      <c r="AC80" s="75"/>
      <c r="AD80" s="76"/>
      <c r="AE80" s="74"/>
      <c r="AF80" s="75"/>
      <c r="AG80" s="76"/>
      <c r="AH80" s="74"/>
      <c r="AI80" s="75"/>
      <c r="AJ80" s="76"/>
      <c r="AK80" s="74"/>
      <c r="AL80" s="75"/>
      <c r="AM80" s="76"/>
      <c r="AN80" s="74"/>
      <c r="AO80" s="75"/>
      <c r="AP80" s="76"/>
      <c r="AQ80" s="77">
        <f t="shared" si="35"/>
        <v>0.53840237655404466</v>
      </c>
      <c r="AR80" s="77">
        <f t="shared" si="36"/>
        <v>0.22222082889762512</v>
      </c>
      <c r="AS80" s="78">
        <f t="shared" si="45"/>
        <v>0.63236309531283896</v>
      </c>
      <c r="AT80" s="77">
        <f t="shared" si="37"/>
        <v>0.14541607578953586</v>
      </c>
      <c r="AU80" s="79"/>
      <c r="AV80" s="139"/>
      <c r="AW80" s="80"/>
      <c r="AX80" s="80"/>
      <c r="AY80" s="80"/>
      <c r="AZ80" s="81"/>
      <c r="BA80" s="82"/>
      <c r="BB80" s="81"/>
      <c r="BC80" s="82"/>
      <c r="BD80" s="81"/>
      <c r="BE80" s="82"/>
      <c r="BF80" s="77"/>
      <c r="BG80" s="77"/>
      <c r="BH80" s="77"/>
      <c r="BI80" s="83">
        <f t="shared" si="46"/>
        <v>0</v>
      </c>
      <c r="BJ80" s="83">
        <f t="shared" si="47"/>
        <v>0</v>
      </c>
      <c r="BK80" s="83">
        <f t="shared" si="48"/>
        <v>1</v>
      </c>
      <c r="BL80" s="84"/>
      <c r="BM80" s="84"/>
      <c r="BN80" s="85"/>
      <c r="BO80" s="84"/>
      <c r="BP80" s="84"/>
      <c r="BQ80" s="84"/>
      <c r="BR80" s="84"/>
      <c r="BS80" s="84"/>
      <c r="BT80" s="84"/>
      <c r="BU80" s="86"/>
      <c r="BV80" s="86"/>
      <c r="BW80" s="86"/>
      <c r="BX80" s="86"/>
      <c r="BY80" s="86"/>
      <c r="BZ80" s="86"/>
      <c r="CA80" s="83"/>
      <c r="CB80" s="83"/>
      <c r="CC80" s="14"/>
      <c r="CD80" s="72"/>
      <c r="CE80" s="87"/>
      <c r="CF80" s="88"/>
      <c r="CG80" s="88"/>
      <c r="CH80" s="87">
        <f t="shared" si="38"/>
        <v>0.63236309531283907</v>
      </c>
      <c r="CI80" s="89"/>
      <c r="CJ80" s="89"/>
      <c r="CK80" s="267"/>
      <c r="CL80" s="90"/>
      <c r="CM80" s="267"/>
      <c r="CN80" s="90"/>
      <c r="CO80" s="267"/>
      <c r="CP80" s="90"/>
      <c r="CQ80" s="267"/>
      <c r="CR80" s="90"/>
      <c r="CS80" s="267"/>
      <c r="CT80" s="90"/>
      <c r="CU80" s="267"/>
      <c r="CV80" s="90"/>
      <c r="CW80" s="267"/>
      <c r="CX80" s="90"/>
      <c r="CY80" s="267"/>
      <c r="CZ80" s="90"/>
      <c r="DA80" s="91">
        <f>DataEntry!B80</f>
        <v>44164</v>
      </c>
      <c r="DB80" s="83"/>
      <c r="DC80" s="83"/>
      <c r="DD80" s="145" t="str">
        <f t="shared" si="49"/>
        <v/>
      </c>
      <c r="DE80" s="145" t="str">
        <f t="shared" si="50"/>
        <v/>
      </c>
      <c r="DF80" s="145">
        <f t="shared" si="51"/>
        <v>8</v>
      </c>
      <c r="DG80" s="145">
        <f t="shared" si="52"/>
        <v>11</v>
      </c>
      <c r="DH80" s="145" t="str">
        <f t="shared" si="53"/>
        <v/>
      </c>
      <c r="DI80" s="145" t="str">
        <f t="shared" si="54"/>
        <v/>
      </c>
      <c r="DJ80" s="83"/>
      <c r="DK80" s="83"/>
      <c r="DL80" s="84"/>
      <c r="DM80" s="14"/>
      <c r="DN80" s="87">
        <f t="shared" si="39"/>
        <v>0.63383783783783776</v>
      </c>
      <c r="DO80" s="87">
        <f>(DFactor*Rounds*Number/2+SUM(BV$3:BV68))/(Rounds*Number/2+COUNT(BV$3:BV68))</f>
        <v>0.29599999999999999</v>
      </c>
      <c r="DP80" s="87">
        <f t="shared" si="40"/>
        <v>0.2857142857142857</v>
      </c>
    </row>
    <row r="81" spans="1:120" x14ac:dyDescent="0.25">
      <c r="A81" s="69">
        <v>79</v>
      </c>
      <c r="B81" s="70">
        <f>DataEntry!C81</f>
        <v>9</v>
      </c>
      <c r="C81" s="71">
        <f>COUNTIF(D$2:D81,D81)+COUNTIF(G$2:G81,D81)</f>
        <v>9</v>
      </c>
      <c r="D81" s="72" t="str">
        <f t="shared" si="28"/>
        <v>Heidenheim</v>
      </c>
      <c r="E81" s="70">
        <f>DataEntry!E81</f>
        <v>7</v>
      </c>
      <c r="F81" s="71">
        <f>COUNTIF(D$2:D81,G81)+COUNTIF(G$2:G81,G81)</f>
        <v>9</v>
      </c>
      <c r="G81" s="72" t="str">
        <f t="shared" si="29"/>
        <v>Hamburger</v>
      </c>
      <c r="H81" s="73">
        <f>DataEntry!G81</f>
        <v>3</v>
      </c>
      <c r="I81" s="73">
        <f>DataEntry!H81</f>
        <v>2</v>
      </c>
      <c r="J81" s="266">
        <f t="shared" si="41"/>
        <v>1</v>
      </c>
      <c r="K81" s="304">
        <f t="shared" si="30"/>
        <v>0.44515969494327212</v>
      </c>
      <c r="L81" s="224">
        <f t="shared" si="31"/>
        <v>2543.0422056476677</v>
      </c>
      <c r="M81" s="224">
        <f t="shared" si="32"/>
        <v>2501.9163799061034</v>
      </c>
      <c r="N81" s="236">
        <f t="shared" si="42"/>
        <v>41.125825741564313</v>
      </c>
      <c r="O81" s="22" t="str">
        <f t="shared" si="43"/>
        <v>T9G9</v>
      </c>
      <c r="P81" s="308">
        <f t="shared" si="33"/>
        <v>35</v>
      </c>
      <c r="Q81" s="22" t="str">
        <f t="shared" si="44"/>
        <v>T7G9</v>
      </c>
      <c r="R81" s="308">
        <f t="shared" si="34"/>
        <v>35</v>
      </c>
      <c r="S81" s="74"/>
      <c r="T81" s="75"/>
      <c r="U81" s="76"/>
      <c r="V81" s="74"/>
      <c r="W81" s="75"/>
      <c r="X81" s="76"/>
      <c r="Y81" s="74"/>
      <c r="Z81" s="75"/>
      <c r="AA81" s="76"/>
      <c r="AB81" s="74"/>
      <c r="AC81" s="75"/>
      <c r="AD81" s="76"/>
      <c r="AE81" s="74"/>
      <c r="AF81" s="75"/>
      <c r="AG81" s="76"/>
      <c r="AH81" s="74"/>
      <c r="AI81" s="75"/>
      <c r="AJ81" s="76"/>
      <c r="AK81" s="74"/>
      <c r="AL81" s="75"/>
      <c r="AM81" s="76"/>
      <c r="AN81" s="74"/>
      <c r="AO81" s="75"/>
      <c r="AP81" s="76"/>
      <c r="AQ81" s="77">
        <f t="shared" si="35"/>
        <v>0.53656419771258135</v>
      </c>
      <c r="AR81" s="77">
        <f t="shared" si="36"/>
        <v>0.19919888420597992</v>
      </c>
      <c r="AS81" s="78">
        <f t="shared" si="45"/>
        <v>0.67473062701320297</v>
      </c>
      <c r="AT81" s="77">
        <f t="shared" si="37"/>
        <v>0.12607048878081717</v>
      </c>
      <c r="AU81" s="79"/>
      <c r="AV81" s="139"/>
      <c r="AW81" s="80"/>
      <c r="AX81" s="80"/>
      <c r="AY81" s="80"/>
      <c r="AZ81" s="81"/>
      <c r="BA81" s="82"/>
      <c r="BB81" s="81"/>
      <c r="BC81" s="82"/>
      <c r="BD81" s="81"/>
      <c r="BE81" s="82"/>
      <c r="BF81" s="77"/>
      <c r="BG81" s="77"/>
      <c r="BH81" s="77"/>
      <c r="BI81" s="83">
        <f t="shared" si="46"/>
        <v>1</v>
      </c>
      <c r="BJ81" s="83">
        <f t="shared" si="47"/>
        <v>0</v>
      </c>
      <c r="BK81" s="83">
        <f t="shared" si="48"/>
        <v>0</v>
      </c>
      <c r="BL81" s="84"/>
      <c r="BM81" s="84"/>
      <c r="BN81" s="85"/>
      <c r="BO81" s="84"/>
      <c r="BP81" s="84"/>
      <c r="BQ81" s="84"/>
      <c r="BR81" s="84"/>
      <c r="BS81" s="84"/>
      <c r="BT81" s="84"/>
      <c r="BU81" s="86"/>
      <c r="BV81" s="86"/>
      <c r="BW81" s="86"/>
      <c r="BX81" s="86"/>
      <c r="BY81" s="86"/>
      <c r="BZ81" s="86"/>
      <c r="CA81" s="83"/>
      <c r="CB81" s="83"/>
      <c r="CC81" s="14"/>
      <c r="CD81" s="72"/>
      <c r="CE81" s="87"/>
      <c r="CF81" s="88"/>
      <c r="CG81" s="88"/>
      <c r="CH81" s="87">
        <f t="shared" si="38"/>
        <v>0.67473062701320285</v>
      </c>
      <c r="CI81" s="89"/>
      <c r="CJ81" s="89"/>
      <c r="CK81" s="267"/>
      <c r="CL81" s="90"/>
      <c r="CM81" s="267"/>
      <c r="CN81" s="90"/>
      <c r="CO81" s="267"/>
      <c r="CP81" s="90"/>
      <c r="CQ81" s="267"/>
      <c r="CR81" s="90"/>
      <c r="CS81" s="267"/>
      <c r="CT81" s="90"/>
      <c r="CU81" s="267"/>
      <c r="CV81" s="90"/>
      <c r="CW81" s="267"/>
      <c r="CX81" s="90"/>
      <c r="CY81" s="267"/>
      <c r="CZ81" s="90"/>
      <c r="DA81" s="91">
        <f>DataEntry!B81</f>
        <v>44164</v>
      </c>
      <c r="DB81" s="83"/>
      <c r="DC81" s="83"/>
      <c r="DD81" s="145">
        <f t="shared" si="49"/>
        <v>9</v>
      </c>
      <c r="DE81" s="145" t="str">
        <f t="shared" si="50"/>
        <v/>
      </c>
      <c r="DF81" s="145" t="str">
        <f t="shared" si="51"/>
        <v/>
      </c>
      <c r="DG81" s="145" t="str">
        <f t="shared" si="52"/>
        <v/>
      </c>
      <c r="DH81" s="145" t="str">
        <f t="shared" si="53"/>
        <v/>
      </c>
      <c r="DI81" s="145">
        <f t="shared" si="54"/>
        <v>7</v>
      </c>
      <c r="DJ81" s="83"/>
      <c r="DK81" s="83"/>
      <c r="DL81" s="84"/>
      <c r="DM81" s="14"/>
      <c r="DN81" s="87">
        <f t="shared" si="39"/>
        <v>0.67606756756756758</v>
      </c>
      <c r="DO81" s="87">
        <f>(DFactor*Rounds*Number/2+SUM(BV$3:BV69))/(Rounds*Number/2+COUNT(BV$3:BV69))</f>
        <v>0.29599999999999999</v>
      </c>
      <c r="DP81" s="87">
        <f t="shared" si="40"/>
        <v>0.32142857142857145</v>
      </c>
    </row>
    <row r="82" spans="1:120" x14ac:dyDescent="0.25">
      <c r="A82" s="69">
        <v>80</v>
      </c>
      <c r="B82" s="70">
        <f>DataEntry!C82</f>
        <v>12</v>
      </c>
      <c r="C82" s="71">
        <f>COUNTIF(D$2:D82,D82)+COUNTIF(G$2:G82,D82)</f>
        <v>9</v>
      </c>
      <c r="D82" s="72" t="str">
        <f t="shared" si="28"/>
        <v>Nurnberg</v>
      </c>
      <c r="E82" s="70">
        <f>DataEntry!E82</f>
        <v>6</v>
      </c>
      <c r="F82" s="71">
        <f>COUNTIF(D$2:D82,G82)+COUNTIF(G$2:G82,G82)</f>
        <v>9</v>
      </c>
      <c r="G82" s="72" t="str">
        <f t="shared" si="29"/>
        <v>Greuther Furth</v>
      </c>
      <c r="H82" s="73">
        <f>DataEntry!G82</f>
        <v>2</v>
      </c>
      <c r="I82" s="73">
        <f>DataEntry!H82</f>
        <v>3</v>
      </c>
      <c r="J82" s="266">
        <f t="shared" si="41"/>
        <v>3</v>
      </c>
      <c r="K82" s="304">
        <f t="shared" si="30"/>
        <v>0.42311022552423561</v>
      </c>
      <c r="L82" s="224">
        <f t="shared" si="31"/>
        <v>2462.5129336005266</v>
      </c>
      <c r="M82" s="224">
        <f t="shared" si="32"/>
        <v>2417.6446415722121</v>
      </c>
      <c r="N82" s="236">
        <f t="shared" si="42"/>
        <v>44.868292028314499</v>
      </c>
      <c r="O82" s="22" t="str">
        <f t="shared" si="43"/>
        <v>T12G9</v>
      </c>
      <c r="P82" s="308">
        <f t="shared" si="33"/>
        <v>35</v>
      </c>
      <c r="Q82" s="22" t="str">
        <f t="shared" si="44"/>
        <v>T6G9</v>
      </c>
      <c r="R82" s="308">
        <f t="shared" si="34"/>
        <v>35</v>
      </c>
      <c r="S82" s="74"/>
      <c r="T82" s="75"/>
      <c r="U82" s="76"/>
      <c r="V82" s="74"/>
      <c r="W82" s="75"/>
      <c r="X82" s="76"/>
      <c r="Y82" s="74"/>
      <c r="Z82" s="75"/>
      <c r="AA82" s="76"/>
      <c r="AB82" s="74"/>
      <c r="AC82" s="75"/>
      <c r="AD82" s="76"/>
      <c r="AE82" s="74"/>
      <c r="AF82" s="75"/>
      <c r="AG82" s="76"/>
      <c r="AH82" s="74"/>
      <c r="AI82" s="75"/>
      <c r="AJ82" s="76"/>
      <c r="AK82" s="74"/>
      <c r="AL82" s="75"/>
      <c r="AM82" s="76"/>
      <c r="AN82" s="74"/>
      <c r="AO82" s="75"/>
      <c r="AP82" s="76"/>
      <c r="AQ82" s="77">
        <f t="shared" si="35"/>
        <v>0.539323171352735</v>
      </c>
      <c r="AR82" s="77">
        <f t="shared" si="36"/>
        <v>0.17390939031841635</v>
      </c>
      <c r="AS82" s="78">
        <f t="shared" si="45"/>
        <v>0.7308275620686373</v>
      </c>
      <c r="AT82" s="77">
        <f t="shared" si="37"/>
        <v>9.526304761294635E-2</v>
      </c>
      <c r="AU82" s="79"/>
      <c r="AV82" s="139"/>
      <c r="AW82" s="80"/>
      <c r="AX82" s="80"/>
      <c r="AY82" s="80"/>
      <c r="AZ82" s="81"/>
      <c r="BA82" s="82"/>
      <c r="BB82" s="81"/>
      <c r="BC82" s="82"/>
      <c r="BD82" s="81"/>
      <c r="BE82" s="82"/>
      <c r="BF82" s="77"/>
      <c r="BG82" s="77"/>
      <c r="BH82" s="77"/>
      <c r="BI82" s="83">
        <f t="shared" si="46"/>
        <v>0</v>
      </c>
      <c r="BJ82" s="83">
        <f t="shared" si="47"/>
        <v>0</v>
      </c>
      <c r="BK82" s="83">
        <f t="shared" si="48"/>
        <v>1</v>
      </c>
      <c r="BL82" s="84"/>
      <c r="BM82" s="84"/>
      <c r="BN82" s="85"/>
      <c r="BO82" s="84"/>
      <c r="BP82" s="84"/>
      <c r="BQ82" s="84"/>
      <c r="BR82" s="84"/>
      <c r="BS82" s="84"/>
      <c r="BT82" s="84"/>
      <c r="BU82" s="86"/>
      <c r="BV82" s="86"/>
      <c r="BW82" s="86"/>
      <c r="BX82" s="86"/>
      <c r="BY82" s="86"/>
      <c r="BZ82" s="86"/>
      <c r="CA82" s="83"/>
      <c r="CB82" s="83"/>
      <c r="CC82" s="14"/>
      <c r="CD82" s="72"/>
      <c r="CE82" s="87"/>
      <c r="CF82" s="88"/>
      <c r="CG82" s="88"/>
      <c r="CH82" s="87">
        <f t="shared" si="38"/>
        <v>0.7308275620686373</v>
      </c>
      <c r="CI82" s="89"/>
      <c r="CJ82" s="89"/>
      <c r="CK82" s="267"/>
      <c r="CL82" s="90"/>
      <c r="CM82" s="267"/>
      <c r="CN82" s="90"/>
      <c r="CO82" s="267"/>
      <c r="CP82" s="90"/>
      <c r="CQ82" s="267"/>
      <c r="CR82" s="90"/>
      <c r="CS82" s="267"/>
      <c r="CT82" s="90"/>
      <c r="CU82" s="267"/>
      <c r="CV82" s="90"/>
      <c r="CW82" s="267"/>
      <c r="CX82" s="90"/>
      <c r="CY82" s="267"/>
      <c r="CZ82" s="90"/>
      <c r="DA82" s="91">
        <f>DataEntry!B82</f>
        <v>44164</v>
      </c>
      <c r="DB82" s="83"/>
      <c r="DC82" s="83"/>
      <c r="DD82" s="145" t="str">
        <f t="shared" si="49"/>
        <v/>
      </c>
      <c r="DE82" s="145" t="str">
        <f t="shared" si="50"/>
        <v/>
      </c>
      <c r="DF82" s="145">
        <f t="shared" si="51"/>
        <v>12</v>
      </c>
      <c r="DG82" s="145">
        <f t="shared" si="52"/>
        <v>6</v>
      </c>
      <c r="DH82" s="145" t="str">
        <f t="shared" si="53"/>
        <v/>
      </c>
      <c r="DI82" s="145" t="str">
        <f t="shared" si="54"/>
        <v/>
      </c>
      <c r="DJ82" s="83"/>
      <c r="DK82" s="83"/>
      <c r="DL82" s="84"/>
      <c r="DM82" s="14"/>
      <c r="DN82" s="87">
        <f t="shared" si="39"/>
        <v>0.73237387387387387</v>
      </c>
      <c r="DO82" s="87">
        <f>(DFactor*Rounds*Number/2+SUM(BV$3:BV70))/(Rounds*Number/2+COUNT(BV$3:BV70))</f>
        <v>0.29599999999999999</v>
      </c>
      <c r="DP82" s="87">
        <f t="shared" si="40"/>
        <v>0.36904761904761907</v>
      </c>
    </row>
    <row r="83" spans="1:120" x14ac:dyDescent="0.25">
      <c r="A83" s="69">
        <v>81</v>
      </c>
      <c r="B83" s="70">
        <f>DataEntry!C83</f>
        <v>2</v>
      </c>
      <c r="C83" s="71">
        <f>COUNTIF(D$2:D83,D83)+COUNTIF(G$2:G83,D83)</f>
        <v>9</v>
      </c>
      <c r="D83" s="72" t="str">
        <f t="shared" si="28"/>
        <v>Bochum</v>
      </c>
      <c r="E83" s="70">
        <f>DataEntry!E83</f>
        <v>5</v>
      </c>
      <c r="F83" s="71">
        <f>COUNTIF(D$2:D83,G83)+COUNTIF(G$2:G83,G83)</f>
        <v>9</v>
      </c>
      <c r="G83" s="72" t="str">
        <f t="shared" si="29"/>
        <v>Fortuna Dusseldorf</v>
      </c>
      <c r="H83" s="73">
        <f>DataEntry!G83</f>
        <v>5</v>
      </c>
      <c r="I83" s="73">
        <f>DataEntry!H83</f>
        <v>0</v>
      </c>
      <c r="J83" s="266">
        <f t="shared" si="41"/>
        <v>1</v>
      </c>
      <c r="K83" s="304">
        <f t="shared" si="30"/>
        <v>0.28243201828657893</v>
      </c>
      <c r="L83" s="224">
        <f t="shared" si="31"/>
        <v>2449.2460485993979</v>
      </c>
      <c r="M83" s="224">
        <f t="shared" si="32"/>
        <v>2443.0615260268664</v>
      </c>
      <c r="N83" s="236">
        <f t="shared" si="42"/>
        <v>6.1845225725314776</v>
      </c>
      <c r="O83" s="22" t="str">
        <f t="shared" si="43"/>
        <v>T2G9</v>
      </c>
      <c r="P83" s="308">
        <f t="shared" si="33"/>
        <v>35</v>
      </c>
      <c r="Q83" s="22" t="str">
        <f t="shared" si="44"/>
        <v>T5G9</v>
      </c>
      <c r="R83" s="308">
        <f t="shared" si="34"/>
        <v>35</v>
      </c>
      <c r="S83" s="74"/>
      <c r="T83" s="75"/>
      <c r="U83" s="76"/>
      <c r="V83" s="74"/>
      <c r="W83" s="75"/>
      <c r="X83" s="76"/>
      <c r="Y83" s="74"/>
      <c r="Z83" s="75"/>
      <c r="AA83" s="76"/>
      <c r="AB83" s="74"/>
      <c r="AC83" s="75"/>
      <c r="AD83" s="76"/>
      <c r="AE83" s="74"/>
      <c r="AF83" s="75"/>
      <c r="AG83" s="76"/>
      <c r="AH83" s="74"/>
      <c r="AI83" s="75"/>
      <c r="AJ83" s="76"/>
      <c r="AK83" s="74"/>
      <c r="AL83" s="75"/>
      <c r="AM83" s="76"/>
      <c r="AN83" s="74"/>
      <c r="AO83" s="75"/>
      <c r="AP83" s="76"/>
      <c r="AQ83" s="77">
        <f t="shared" si="35"/>
        <v>0.50520598499826297</v>
      </c>
      <c r="AR83" s="77">
        <f t="shared" si="36"/>
        <v>0.1531091757778037</v>
      </c>
      <c r="AS83" s="78">
        <f t="shared" si="45"/>
        <v>0.70419361844091855</v>
      </c>
      <c r="AT83" s="77">
        <f t="shared" si="37"/>
        <v>0.14269720578127776</v>
      </c>
      <c r="AU83" s="79"/>
      <c r="AV83" s="139"/>
      <c r="AW83" s="80"/>
      <c r="AX83" s="80"/>
      <c r="AY83" s="80"/>
      <c r="AZ83" s="81"/>
      <c r="BA83" s="82"/>
      <c r="BB83" s="81"/>
      <c r="BC83" s="82"/>
      <c r="BD83" s="81"/>
      <c r="BE83" s="82"/>
      <c r="BF83" s="77"/>
      <c r="BG83" s="77"/>
      <c r="BH83" s="77"/>
      <c r="BI83" s="83">
        <f t="shared" si="46"/>
        <v>1</v>
      </c>
      <c r="BJ83" s="83">
        <f t="shared" si="47"/>
        <v>0</v>
      </c>
      <c r="BK83" s="83">
        <f t="shared" si="48"/>
        <v>0</v>
      </c>
      <c r="BL83" s="84"/>
      <c r="BM83" s="84"/>
      <c r="BN83" s="85"/>
      <c r="BO83" s="84"/>
      <c r="BP83" s="84"/>
      <c r="BQ83" s="84"/>
      <c r="BR83" s="84"/>
      <c r="BS83" s="84"/>
      <c r="BT83" s="84"/>
      <c r="BU83" s="86"/>
      <c r="BV83" s="86"/>
      <c r="BW83" s="86"/>
      <c r="BX83" s="86"/>
      <c r="BY83" s="86"/>
      <c r="BZ83" s="86"/>
      <c r="CA83" s="83"/>
      <c r="CB83" s="83"/>
      <c r="CC83" s="14"/>
      <c r="CD83" s="72"/>
      <c r="CE83" s="87"/>
      <c r="CF83" s="88"/>
      <c r="CG83" s="88"/>
      <c r="CH83" s="87">
        <f t="shared" si="38"/>
        <v>0.70419361844091855</v>
      </c>
      <c r="CI83" s="89"/>
      <c r="CJ83" s="89"/>
      <c r="CK83" s="267"/>
      <c r="CL83" s="90"/>
      <c r="CM83" s="267"/>
      <c r="CN83" s="90"/>
      <c r="CO83" s="267"/>
      <c r="CP83" s="90"/>
      <c r="CQ83" s="267"/>
      <c r="CR83" s="90"/>
      <c r="CS83" s="267"/>
      <c r="CT83" s="90"/>
      <c r="CU83" s="267"/>
      <c r="CV83" s="90"/>
      <c r="CW83" s="267"/>
      <c r="CX83" s="90"/>
      <c r="CY83" s="267"/>
      <c r="CZ83" s="90"/>
      <c r="DA83" s="91">
        <f>DataEntry!B83</f>
        <v>44165</v>
      </c>
      <c r="DB83" s="83"/>
      <c r="DC83" s="83"/>
      <c r="DD83" s="145">
        <f t="shared" si="49"/>
        <v>2</v>
      </c>
      <c r="DE83" s="145" t="str">
        <f t="shared" si="50"/>
        <v/>
      </c>
      <c r="DF83" s="145" t="str">
        <f t="shared" si="51"/>
        <v/>
      </c>
      <c r="DG83" s="145" t="str">
        <f t="shared" si="52"/>
        <v/>
      </c>
      <c r="DH83" s="145" t="str">
        <f t="shared" si="53"/>
        <v/>
      </c>
      <c r="DI83" s="145">
        <f t="shared" si="54"/>
        <v>5</v>
      </c>
      <c r="DJ83" s="83"/>
      <c r="DK83" s="83"/>
      <c r="DL83" s="84"/>
      <c r="DM83" s="14"/>
      <c r="DN83" s="87">
        <f t="shared" si="39"/>
        <v>0.70422072072072073</v>
      </c>
      <c r="DO83" s="87">
        <f>(DFactor*Rounds*Number/2+SUM(BV$3:BV71))/(Rounds*Number/2+COUNT(BV$3:BV71))</f>
        <v>0.29599999999999999</v>
      </c>
      <c r="DP83" s="87">
        <f t="shared" si="40"/>
        <v>0.34523809523809523</v>
      </c>
    </row>
    <row r="84" spans="1:120" x14ac:dyDescent="0.25">
      <c r="A84" s="69">
        <v>82</v>
      </c>
      <c r="B84" s="70">
        <f>DataEntry!C84</f>
        <v>5</v>
      </c>
      <c r="C84" s="71">
        <f>COUNTIF(D$2:D84,D84)+COUNTIF(G$2:G84,D84)</f>
        <v>10</v>
      </c>
      <c r="D84" s="72" t="str">
        <f t="shared" si="28"/>
        <v>Fortuna Dusseldorf</v>
      </c>
      <c r="E84" s="70">
        <f>DataEntry!E84</f>
        <v>4</v>
      </c>
      <c r="F84" s="71">
        <f>COUNTIF(D$2:D84,G84)+COUNTIF(G$2:G84,G84)</f>
        <v>10</v>
      </c>
      <c r="G84" s="72" t="str">
        <f t="shared" si="29"/>
        <v>Darmstadt 98</v>
      </c>
      <c r="H84" s="73">
        <f>DataEntry!G84</f>
        <v>3</v>
      </c>
      <c r="I84" s="73">
        <f>DataEntry!H84</f>
        <v>2</v>
      </c>
      <c r="J84" s="266">
        <f t="shared" si="41"/>
        <v>1</v>
      </c>
      <c r="K84" s="304">
        <f t="shared" si="30"/>
        <v>0.52810139864782313</v>
      </c>
      <c r="L84" s="224">
        <f t="shared" si="31"/>
        <v>2545.51061730525</v>
      </c>
      <c r="M84" s="224">
        <f t="shared" si="32"/>
        <v>2424.5444653733471</v>
      </c>
      <c r="N84" s="236">
        <f t="shared" si="42"/>
        <v>120.96615193190291</v>
      </c>
      <c r="O84" s="22" t="str">
        <f t="shared" si="43"/>
        <v>T5G10</v>
      </c>
      <c r="P84" s="308">
        <f t="shared" si="33"/>
        <v>35</v>
      </c>
      <c r="Q84" s="22" t="str">
        <f t="shared" si="44"/>
        <v>T4G10</v>
      </c>
      <c r="R84" s="308">
        <f t="shared" si="34"/>
        <v>35</v>
      </c>
      <c r="S84" s="74"/>
      <c r="T84" s="75"/>
      <c r="U84" s="76"/>
      <c r="V84" s="74"/>
      <c r="W84" s="75"/>
      <c r="X84" s="76"/>
      <c r="Y84" s="74"/>
      <c r="Z84" s="75"/>
      <c r="AA84" s="76"/>
      <c r="AB84" s="74"/>
      <c r="AC84" s="75"/>
      <c r="AD84" s="76"/>
      <c r="AE84" s="74"/>
      <c r="AF84" s="75"/>
      <c r="AG84" s="76"/>
      <c r="AH84" s="74"/>
      <c r="AI84" s="75"/>
      <c r="AJ84" s="76"/>
      <c r="AK84" s="74"/>
      <c r="AL84" s="75"/>
      <c r="AM84" s="76"/>
      <c r="AN84" s="74"/>
      <c r="AO84" s="75"/>
      <c r="AP84" s="76"/>
      <c r="AQ84" s="77">
        <f t="shared" si="35"/>
        <v>0.61193723409658718</v>
      </c>
      <c r="AR84" s="77">
        <f t="shared" si="36"/>
        <v>0.26396399132603904</v>
      </c>
      <c r="AS84" s="78">
        <f t="shared" si="45"/>
        <v>0.69594648554109617</v>
      </c>
      <c r="AT84" s="77">
        <f t="shared" si="37"/>
        <v>4.0089523132864735E-2</v>
      </c>
      <c r="AU84" s="79"/>
      <c r="AV84" s="139"/>
      <c r="AW84" s="80"/>
      <c r="AX84" s="80"/>
      <c r="AY84" s="80"/>
      <c r="AZ84" s="81"/>
      <c r="BA84" s="82"/>
      <c r="BB84" s="81"/>
      <c r="BC84" s="82"/>
      <c r="BD84" s="81"/>
      <c r="BE84" s="82"/>
      <c r="BF84" s="77"/>
      <c r="BG84" s="77"/>
      <c r="BH84" s="77"/>
      <c r="BI84" s="83">
        <f t="shared" si="46"/>
        <v>1</v>
      </c>
      <c r="BJ84" s="83">
        <f t="shared" si="47"/>
        <v>0</v>
      </c>
      <c r="BK84" s="83">
        <f t="shared" si="48"/>
        <v>0</v>
      </c>
      <c r="BL84" s="84"/>
      <c r="BM84" s="84"/>
      <c r="BN84" s="85"/>
      <c r="BO84" s="84"/>
      <c r="BP84" s="84"/>
      <c r="BQ84" s="84"/>
      <c r="BR84" s="84"/>
      <c r="BS84" s="84"/>
      <c r="BT84" s="84"/>
      <c r="BU84" s="86"/>
      <c r="BV84" s="86"/>
      <c r="BW84" s="86"/>
      <c r="BX84" s="86"/>
      <c r="BY84" s="86"/>
      <c r="BZ84" s="86"/>
      <c r="CA84" s="83"/>
      <c r="CB84" s="83"/>
      <c r="CC84" s="14"/>
      <c r="CD84" s="72"/>
      <c r="CE84" s="87"/>
      <c r="CF84" s="88"/>
      <c r="CG84" s="88"/>
      <c r="CH84" s="87">
        <f t="shared" si="38"/>
        <v>0.69594648554109628</v>
      </c>
      <c r="CI84" s="89"/>
      <c r="CJ84" s="89"/>
      <c r="CK84" s="267"/>
      <c r="CL84" s="90"/>
      <c r="CM84" s="267"/>
      <c r="CN84" s="90"/>
      <c r="CO84" s="267"/>
      <c r="CP84" s="90"/>
      <c r="CQ84" s="267"/>
      <c r="CR84" s="90"/>
      <c r="CS84" s="267"/>
      <c r="CT84" s="90"/>
      <c r="CU84" s="267"/>
      <c r="CV84" s="90"/>
      <c r="CW84" s="267"/>
      <c r="CX84" s="90"/>
      <c r="CY84" s="267"/>
      <c r="CZ84" s="90"/>
      <c r="DA84" s="91">
        <f>DataEntry!B84</f>
        <v>44169</v>
      </c>
      <c r="DB84" s="83"/>
      <c r="DC84" s="83"/>
      <c r="DD84" s="145">
        <f t="shared" si="49"/>
        <v>5</v>
      </c>
      <c r="DE84" s="145" t="str">
        <f t="shared" si="50"/>
        <v/>
      </c>
      <c r="DF84" s="145" t="str">
        <f t="shared" si="51"/>
        <v/>
      </c>
      <c r="DG84" s="145" t="str">
        <f t="shared" si="52"/>
        <v/>
      </c>
      <c r="DH84" s="145" t="str">
        <f t="shared" si="53"/>
        <v/>
      </c>
      <c r="DI84" s="145">
        <f t="shared" si="54"/>
        <v>4</v>
      </c>
      <c r="DJ84" s="83"/>
      <c r="DK84" s="83"/>
      <c r="DL84" s="84"/>
      <c r="DM84" s="14"/>
      <c r="DN84" s="87">
        <f t="shared" si="39"/>
        <v>0.70847642991829041</v>
      </c>
      <c r="DO84" s="87">
        <f>(DFactor*Rounds*Number/2+SUM(BV$3:BV72))/(Rounds*Number/2+COUNT(BV$3:BV72))</f>
        <v>0.29599999999999999</v>
      </c>
      <c r="DP84" s="87">
        <f t="shared" si="40"/>
        <v>0.34883720930232559</v>
      </c>
    </row>
    <row r="85" spans="1:120" x14ac:dyDescent="0.25">
      <c r="A85" s="69">
        <v>83</v>
      </c>
      <c r="B85" s="70">
        <f>DataEntry!C85</f>
        <v>11</v>
      </c>
      <c r="C85" s="71">
        <f>COUNTIF(D$2:D85,D85)+COUNTIF(G$2:G85,D85)</f>
        <v>10</v>
      </c>
      <c r="D85" s="72" t="str">
        <f t="shared" si="28"/>
        <v>Holstein Kiel</v>
      </c>
      <c r="E85" s="70">
        <f>DataEntry!E85</f>
        <v>2</v>
      </c>
      <c r="F85" s="71">
        <f>COUNTIF(D$2:D85,G85)+COUNTIF(G$2:G85,G85)</f>
        <v>10</v>
      </c>
      <c r="G85" s="72" t="str">
        <f t="shared" si="29"/>
        <v>Bochum</v>
      </c>
      <c r="H85" s="73">
        <f>DataEntry!G85</f>
        <v>3</v>
      </c>
      <c r="I85" s="73">
        <f>DataEntry!H85</f>
        <v>1</v>
      </c>
      <c r="J85" s="266">
        <f t="shared" si="41"/>
        <v>1</v>
      </c>
      <c r="K85" s="304">
        <f t="shared" si="30"/>
        <v>0.37198316446151258</v>
      </c>
      <c r="L85" s="224">
        <f t="shared" si="31"/>
        <v>2484.5405109889489</v>
      </c>
      <c r="M85" s="224">
        <f t="shared" si="32"/>
        <v>2445.1800961428967</v>
      </c>
      <c r="N85" s="236">
        <f t="shared" si="42"/>
        <v>39.360414846052208</v>
      </c>
      <c r="O85" s="22" t="str">
        <f t="shared" si="43"/>
        <v>T11G10</v>
      </c>
      <c r="P85" s="308">
        <f t="shared" si="33"/>
        <v>35</v>
      </c>
      <c r="Q85" s="22" t="str">
        <f t="shared" si="44"/>
        <v>T2G10</v>
      </c>
      <c r="R85" s="308">
        <f t="shared" si="34"/>
        <v>35</v>
      </c>
      <c r="S85" s="74"/>
      <c r="T85" s="75"/>
      <c r="U85" s="76"/>
      <c r="V85" s="74"/>
      <c r="W85" s="75"/>
      <c r="X85" s="76"/>
      <c r="Y85" s="74"/>
      <c r="Z85" s="75"/>
      <c r="AA85" s="76"/>
      <c r="AB85" s="74"/>
      <c r="AC85" s="75"/>
      <c r="AD85" s="76"/>
      <c r="AE85" s="74"/>
      <c r="AF85" s="75"/>
      <c r="AG85" s="76"/>
      <c r="AH85" s="74"/>
      <c r="AI85" s="75"/>
      <c r="AJ85" s="76"/>
      <c r="AK85" s="74"/>
      <c r="AL85" s="75"/>
      <c r="AM85" s="76"/>
      <c r="AN85" s="74"/>
      <c r="AO85" s="75"/>
      <c r="AP85" s="76"/>
      <c r="AQ85" s="77">
        <f t="shared" si="35"/>
        <v>0.53473062650275016</v>
      </c>
      <c r="AR85" s="77">
        <f t="shared" si="36"/>
        <v>0.18797012691754661</v>
      </c>
      <c r="AS85" s="78">
        <f t="shared" si="45"/>
        <v>0.69352099917040722</v>
      </c>
      <c r="AT85" s="77">
        <f t="shared" si="37"/>
        <v>0.11850887391204623</v>
      </c>
      <c r="AU85" s="79"/>
      <c r="AV85" s="139"/>
      <c r="AW85" s="80"/>
      <c r="AX85" s="80"/>
      <c r="AY85" s="80"/>
      <c r="AZ85" s="81"/>
      <c r="BA85" s="82"/>
      <c r="BB85" s="81"/>
      <c r="BC85" s="82"/>
      <c r="BD85" s="81"/>
      <c r="BE85" s="82"/>
      <c r="BF85" s="77"/>
      <c r="BG85" s="77"/>
      <c r="BH85" s="77"/>
      <c r="BI85" s="83">
        <f t="shared" si="46"/>
        <v>1</v>
      </c>
      <c r="BJ85" s="83">
        <f t="shared" si="47"/>
        <v>0</v>
      </c>
      <c r="BK85" s="83">
        <f t="shared" si="48"/>
        <v>0</v>
      </c>
      <c r="BL85" s="84"/>
      <c r="BM85" s="84"/>
      <c r="BN85" s="85"/>
      <c r="BO85" s="84"/>
      <c r="BP85" s="84"/>
      <c r="BQ85" s="84"/>
      <c r="BR85" s="84"/>
      <c r="BS85" s="84"/>
      <c r="BT85" s="84"/>
      <c r="BU85" s="86"/>
      <c r="BV85" s="86"/>
      <c r="BW85" s="86"/>
      <c r="BX85" s="86"/>
      <c r="BY85" s="86"/>
      <c r="BZ85" s="86"/>
      <c r="CA85" s="83"/>
      <c r="CB85" s="83"/>
      <c r="CC85" s="14"/>
      <c r="CD85" s="72"/>
      <c r="CE85" s="87"/>
      <c r="CF85" s="88"/>
      <c r="CG85" s="88"/>
      <c r="CH85" s="87">
        <f t="shared" si="38"/>
        <v>0.6935209991704071</v>
      </c>
      <c r="CI85" s="89"/>
      <c r="CJ85" s="89"/>
      <c r="CK85" s="267"/>
      <c r="CL85" s="90"/>
      <c r="CM85" s="267"/>
      <c r="CN85" s="90"/>
      <c r="CO85" s="267"/>
      <c r="CP85" s="90"/>
      <c r="CQ85" s="267"/>
      <c r="CR85" s="90"/>
      <c r="CS85" s="267"/>
      <c r="CT85" s="90"/>
      <c r="CU85" s="267"/>
      <c r="CV85" s="90"/>
      <c r="CW85" s="267"/>
      <c r="CX85" s="90"/>
      <c r="CY85" s="267"/>
      <c r="CZ85" s="90"/>
      <c r="DA85" s="91">
        <f>DataEntry!B85</f>
        <v>44169</v>
      </c>
      <c r="DB85" s="83"/>
      <c r="DC85" s="83"/>
      <c r="DD85" s="145">
        <f t="shared" si="49"/>
        <v>11</v>
      </c>
      <c r="DE85" s="145" t="str">
        <f t="shared" si="50"/>
        <v/>
      </c>
      <c r="DF85" s="145" t="str">
        <f t="shared" si="51"/>
        <v/>
      </c>
      <c r="DG85" s="145" t="str">
        <f t="shared" si="52"/>
        <v/>
      </c>
      <c r="DH85" s="145" t="str">
        <f t="shared" si="53"/>
        <v/>
      </c>
      <c r="DI85" s="145">
        <f t="shared" si="54"/>
        <v>2</v>
      </c>
      <c r="DJ85" s="83"/>
      <c r="DK85" s="83"/>
      <c r="DL85" s="84"/>
      <c r="DM85" s="14"/>
      <c r="DN85" s="87">
        <f t="shared" si="39"/>
        <v>0.69472721558768069</v>
      </c>
      <c r="DO85" s="87">
        <f>(DFactor*Rounds*Number/2+SUM(BV$3:BV73))/(Rounds*Number/2+COUNT(BV$3:BV73))</f>
        <v>0.29599999999999999</v>
      </c>
      <c r="DP85" s="87">
        <f t="shared" si="40"/>
        <v>0.33720930232558138</v>
      </c>
    </row>
    <row r="86" spans="1:120" x14ac:dyDescent="0.25">
      <c r="A86" s="69">
        <v>84</v>
      </c>
      <c r="B86" s="70">
        <f>DataEntry!C86</f>
        <v>3</v>
      </c>
      <c r="C86" s="71">
        <f>COUNTIF(D$2:D86,D86)+COUNTIF(G$2:G86,D86)</f>
        <v>10</v>
      </c>
      <c r="D86" s="72" t="str">
        <f t="shared" si="28"/>
        <v>Eintracht Braunschweig</v>
      </c>
      <c r="E86" s="70">
        <f>DataEntry!E86</f>
        <v>17</v>
      </c>
      <c r="F86" s="71">
        <f>COUNTIF(D$2:D86,G86)+COUNTIF(G$2:G86,G86)</f>
        <v>10</v>
      </c>
      <c r="G86" s="72" t="str">
        <f t="shared" si="29"/>
        <v>St Pauli</v>
      </c>
      <c r="H86" s="73">
        <f>DataEntry!G86</f>
        <v>2</v>
      </c>
      <c r="I86" s="73">
        <f>DataEntry!H86</f>
        <v>1</v>
      </c>
      <c r="J86" s="266">
        <f t="shared" si="41"/>
        <v>1</v>
      </c>
      <c r="K86" s="304">
        <f t="shared" si="30"/>
        <v>0.58919372321428654</v>
      </c>
      <c r="L86" s="224">
        <f t="shared" si="31"/>
        <v>2445.8632708451892</v>
      </c>
      <c r="M86" s="224">
        <f t="shared" si="32"/>
        <v>2357.1672853284431</v>
      </c>
      <c r="N86" s="236">
        <f t="shared" si="42"/>
        <v>88.695985516746077</v>
      </c>
      <c r="O86" s="22" t="str">
        <f t="shared" si="43"/>
        <v>T3G10</v>
      </c>
      <c r="P86" s="308">
        <f t="shared" si="33"/>
        <v>35</v>
      </c>
      <c r="Q86" s="22" t="str">
        <f t="shared" si="44"/>
        <v>T17G10</v>
      </c>
      <c r="R86" s="308">
        <f t="shared" si="34"/>
        <v>35</v>
      </c>
      <c r="S86" s="74"/>
      <c r="T86" s="75"/>
      <c r="U86" s="76"/>
      <c r="V86" s="74"/>
      <c r="W86" s="75"/>
      <c r="X86" s="76"/>
      <c r="Y86" s="74"/>
      <c r="Z86" s="75"/>
      <c r="AA86" s="76"/>
      <c r="AB86" s="74"/>
      <c r="AC86" s="75"/>
      <c r="AD86" s="76"/>
      <c r="AE86" s="74"/>
      <c r="AF86" s="75"/>
      <c r="AG86" s="76"/>
      <c r="AH86" s="74"/>
      <c r="AI86" s="75"/>
      <c r="AJ86" s="76"/>
      <c r="AK86" s="74"/>
      <c r="AL86" s="75"/>
      <c r="AM86" s="76"/>
      <c r="AN86" s="74"/>
      <c r="AO86" s="75"/>
      <c r="AP86" s="76"/>
      <c r="AQ86" s="77">
        <f t="shared" si="35"/>
        <v>0.5808242018110451</v>
      </c>
      <c r="AR86" s="77">
        <f t="shared" si="36"/>
        <v>0.25083790557676355</v>
      </c>
      <c r="AS86" s="78">
        <f t="shared" si="45"/>
        <v>0.6599725924685631</v>
      </c>
      <c r="AT86" s="77">
        <f t="shared" si="37"/>
        <v>8.9189501954673345E-2</v>
      </c>
      <c r="AU86" s="79"/>
      <c r="AV86" s="139"/>
      <c r="AW86" s="80"/>
      <c r="AX86" s="80"/>
      <c r="AY86" s="80"/>
      <c r="AZ86" s="81"/>
      <c r="BA86" s="82"/>
      <c r="BB86" s="81"/>
      <c r="BC86" s="82"/>
      <c r="BD86" s="81"/>
      <c r="BE86" s="82"/>
      <c r="BF86" s="77"/>
      <c r="BG86" s="77"/>
      <c r="BH86" s="77"/>
      <c r="BI86" s="83">
        <f t="shared" si="46"/>
        <v>1</v>
      </c>
      <c r="BJ86" s="83">
        <f t="shared" si="47"/>
        <v>0</v>
      </c>
      <c r="BK86" s="83">
        <f t="shared" si="48"/>
        <v>0</v>
      </c>
      <c r="BL86" s="84"/>
      <c r="BM86" s="84"/>
      <c r="BN86" s="85"/>
      <c r="BO86" s="84"/>
      <c r="BP86" s="84"/>
      <c r="BQ86" s="84"/>
      <c r="BR86" s="84"/>
      <c r="BS86" s="84"/>
      <c r="BT86" s="84"/>
      <c r="BU86" s="86"/>
      <c r="BV86" s="86"/>
      <c r="BW86" s="86"/>
      <c r="BX86" s="86"/>
      <c r="BY86" s="86"/>
      <c r="BZ86" s="86"/>
      <c r="CA86" s="83"/>
      <c r="CB86" s="83"/>
      <c r="CC86" s="14"/>
      <c r="CD86" s="72"/>
      <c r="CE86" s="87"/>
      <c r="CF86" s="88"/>
      <c r="CG86" s="88"/>
      <c r="CH86" s="87">
        <f t="shared" si="38"/>
        <v>0.6599725924685631</v>
      </c>
      <c r="CI86" s="89"/>
      <c r="CJ86" s="89"/>
      <c r="CK86" s="267"/>
      <c r="CL86" s="90"/>
      <c r="CM86" s="267"/>
      <c r="CN86" s="90"/>
      <c r="CO86" s="267"/>
      <c r="CP86" s="90"/>
      <c r="CQ86" s="267"/>
      <c r="CR86" s="90"/>
      <c r="CS86" s="267"/>
      <c r="CT86" s="90"/>
      <c r="CU86" s="267"/>
      <c r="CV86" s="90"/>
      <c r="CW86" s="267"/>
      <c r="CX86" s="90"/>
      <c r="CY86" s="267"/>
      <c r="CZ86" s="90"/>
      <c r="DA86" s="91">
        <f>DataEntry!B86</f>
        <v>44170</v>
      </c>
      <c r="DB86" s="83"/>
      <c r="DC86" s="83"/>
      <c r="DD86" s="145">
        <f t="shared" si="49"/>
        <v>3</v>
      </c>
      <c r="DE86" s="145" t="str">
        <f t="shared" si="50"/>
        <v/>
      </c>
      <c r="DF86" s="145" t="str">
        <f t="shared" si="51"/>
        <v/>
      </c>
      <c r="DG86" s="145" t="str">
        <f t="shared" si="52"/>
        <v/>
      </c>
      <c r="DH86" s="145" t="str">
        <f t="shared" si="53"/>
        <v/>
      </c>
      <c r="DI86" s="145">
        <f t="shared" si="54"/>
        <v>17</v>
      </c>
      <c r="DJ86" s="83"/>
      <c r="DK86" s="83"/>
      <c r="DL86" s="84"/>
      <c r="DM86" s="14"/>
      <c r="DN86" s="87">
        <f t="shared" si="39"/>
        <v>0.6665051440669556</v>
      </c>
      <c r="DO86" s="87">
        <f>(DFactor*Rounds*Number/2+SUM(BV$3:BV74))/(Rounds*Number/2+COUNT(BV$3:BV74))</f>
        <v>0.29599999999999999</v>
      </c>
      <c r="DP86" s="87">
        <f t="shared" si="40"/>
        <v>0.31334149326805383</v>
      </c>
    </row>
    <row r="87" spans="1:120" x14ac:dyDescent="0.25">
      <c r="A87" s="69">
        <v>85</v>
      </c>
      <c r="B87" s="70">
        <f>DataEntry!C87</f>
        <v>6</v>
      </c>
      <c r="C87" s="71">
        <f>COUNTIF(D$2:D87,D87)+COUNTIF(G$2:G87,D87)</f>
        <v>10</v>
      </c>
      <c r="D87" s="72" t="str">
        <f t="shared" si="28"/>
        <v>Greuther Furth</v>
      </c>
      <c r="E87" s="70">
        <f>DataEntry!E87</f>
        <v>9</v>
      </c>
      <c r="F87" s="71">
        <f>COUNTIF(D$2:D87,G87)+COUNTIF(G$2:G87,G87)</f>
        <v>10</v>
      </c>
      <c r="G87" s="72" t="str">
        <f t="shared" si="29"/>
        <v>Heidenheim</v>
      </c>
      <c r="H87" s="73">
        <f>DataEntry!G87</f>
        <v>0</v>
      </c>
      <c r="I87" s="73">
        <f>DataEntry!H87</f>
        <v>1</v>
      </c>
      <c r="J87" s="266">
        <f t="shared" si="41"/>
        <v>3</v>
      </c>
      <c r="K87" s="304">
        <f t="shared" si="30"/>
        <v>0.88713155488992168</v>
      </c>
      <c r="L87" s="224">
        <f t="shared" si="31"/>
        <v>2422.5759373920314</v>
      </c>
      <c r="M87" s="224">
        <f t="shared" si="32"/>
        <v>2413.3009321427953</v>
      </c>
      <c r="N87" s="236">
        <f t="shared" si="42"/>
        <v>9.2750052492360737</v>
      </c>
      <c r="O87" s="22" t="str">
        <f t="shared" si="43"/>
        <v>T6G10</v>
      </c>
      <c r="P87" s="308">
        <f t="shared" si="33"/>
        <v>35</v>
      </c>
      <c r="Q87" s="22" t="str">
        <f t="shared" si="44"/>
        <v>T9G10</v>
      </c>
      <c r="R87" s="308">
        <f t="shared" si="34"/>
        <v>35</v>
      </c>
      <c r="S87" s="74"/>
      <c r="T87" s="75"/>
      <c r="U87" s="76"/>
      <c r="V87" s="74"/>
      <c r="W87" s="75"/>
      <c r="X87" s="76"/>
      <c r="Y87" s="74"/>
      <c r="Z87" s="75"/>
      <c r="AA87" s="76"/>
      <c r="AB87" s="74"/>
      <c r="AC87" s="75"/>
      <c r="AD87" s="76"/>
      <c r="AE87" s="74"/>
      <c r="AF87" s="75"/>
      <c r="AG87" s="76"/>
      <c r="AH87" s="74"/>
      <c r="AI87" s="75"/>
      <c r="AJ87" s="76"/>
      <c r="AK87" s="74"/>
      <c r="AL87" s="75"/>
      <c r="AM87" s="76"/>
      <c r="AN87" s="74"/>
      <c r="AO87" s="75"/>
      <c r="AP87" s="76"/>
      <c r="AQ87" s="77">
        <f t="shared" si="35"/>
        <v>0.50782889912497686</v>
      </c>
      <c r="AR87" s="77">
        <f t="shared" si="36"/>
        <v>0.17424515149250069</v>
      </c>
      <c r="AS87" s="78">
        <f t="shared" si="45"/>
        <v>0.66716749526495245</v>
      </c>
      <c r="AT87" s="77">
        <f t="shared" si="37"/>
        <v>0.15858735324254691</v>
      </c>
      <c r="AU87" s="79"/>
      <c r="AV87" s="139"/>
      <c r="AW87" s="80"/>
      <c r="AX87" s="80"/>
      <c r="AY87" s="80"/>
      <c r="AZ87" s="81"/>
      <c r="BA87" s="82"/>
      <c r="BB87" s="81"/>
      <c r="BC87" s="82"/>
      <c r="BD87" s="81"/>
      <c r="BE87" s="82"/>
      <c r="BF87" s="77"/>
      <c r="BG87" s="77"/>
      <c r="BH87" s="77"/>
      <c r="BI87" s="83">
        <f t="shared" si="46"/>
        <v>0</v>
      </c>
      <c r="BJ87" s="83">
        <f t="shared" si="47"/>
        <v>0</v>
      </c>
      <c r="BK87" s="83">
        <f t="shared" si="48"/>
        <v>1</v>
      </c>
      <c r="BL87" s="84"/>
      <c r="BM87" s="84"/>
      <c r="BN87" s="85"/>
      <c r="BO87" s="84"/>
      <c r="BP87" s="84"/>
      <c r="BQ87" s="84"/>
      <c r="BR87" s="84"/>
      <c r="BS87" s="84"/>
      <c r="BT87" s="84"/>
      <c r="BU87" s="86"/>
      <c r="BV87" s="86"/>
      <c r="BW87" s="86"/>
      <c r="BX87" s="86"/>
      <c r="BY87" s="86"/>
      <c r="BZ87" s="86"/>
      <c r="CA87" s="83"/>
      <c r="CB87" s="83"/>
      <c r="CC87" s="14"/>
      <c r="CD87" s="72"/>
      <c r="CE87" s="87"/>
      <c r="CF87" s="88"/>
      <c r="CG87" s="88"/>
      <c r="CH87" s="87">
        <f t="shared" si="38"/>
        <v>0.66716749526495234</v>
      </c>
      <c r="CI87" s="89"/>
      <c r="CJ87" s="89"/>
      <c r="CK87" s="267"/>
      <c r="CL87" s="90"/>
      <c r="CM87" s="267"/>
      <c r="CN87" s="90"/>
      <c r="CO87" s="267"/>
      <c r="CP87" s="90"/>
      <c r="CQ87" s="267"/>
      <c r="CR87" s="90"/>
      <c r="CS87" s="267"/>
      <c r="CT87" s="90"/>
      <c r="CU87" s="267"/>
      <c r="CV87" s="90"/>
      <c r="CW87" s="267"/>
      <c r="CX87" s="90"/>
      <c r="CY87" s="267"/>
      <c r="CZ87" s="90"/>
      <c r="DA87" s="91">
        <f>DataEntry!B87</f>
        <v>44170</v>
      </c>
      <c r="DB87" s="83"/>
      <c r="DC87" s="83"/>
      <c r="DD87" s="145" t="str">
        <f t="shared" si="49"/>
        <v/>
      </c>
      <c r="DE87" s="145" t="str">
        <f t="shared" si="50"/>
        <v/>
      </c>
      <c r="DF87" s="145">
        <f t="shared" si="51"/>
        <v>6</v>
      </c>
      <c r="DG87" s="145">
        <f t="shared" si="52"/>
        <v>9</v>
      </c>
      <c r="DH87" s="145" t="str">
        <f t="shared" si="53"/>
        <v/>
      </c>
      <c r="DI87" s="145" t="str">
        <f t="shared" si="54"/>
        <v/>
      </c>
      <c r="DJ87" s="83"/>
      <c r="DK87" s="83"/>
      <c r="DL87" s="84"/>
      <c r="DM87" s="14"/>
      <c r="DN87" s="87">
        <f t="shared" si="39"/>
        <v>0.66722878692646137</v>
      </c>
      <c r="DO87" s="87">
        <f>(DFactor*Rounds*Number/2+SUM(BV$3:BV75))/(Rounds*Number/2+COUNT(BV$3:BV75))</f>
        <v>0.29599999999999999</v>
      </c>
      <c r="DP87" s="87">
        <f t="shared" si="40"/>
        <v>0.31395348837209303</v>
      </c>
    </row>
    <row r="88" spans="1:120" x14ac:dyDescent="0.25">
      <c r="A88" s="69">
        <v>86</v>
      </c>
      <c r="B88" s="70">
        <f>DataEntry!C88</f>
        <v>7</v>
      </c>
      <c r="C88" s="71">
        <f>COUNTIF(D$2:D88,D88)+COUNTIF(G$2:G88,D88)</f>
        <v>10</v>
      </c>
      <c r="D88" s="72" t="str">
        <f t="shared" si="28"/>
        <v>Hamburger</v>
      </c>
      <c r="E88" s="70">
        <f>DataEntry!E88</f>
        <v>8</v>
      </c>
      <c r="F88" s="71">
        <f>COUNTIF(D$2:D88,G88)+COUNTIF(G$2:G88,G88)</f>
        <v>10</v>
      </c>
      <c r="G88" s="72" t="str">
        <f t="shared" si="29"/>
        <v>Hannover 96</v>
      </c>
      <c r="H88" s="73">
        <f>DataEntry!G88</f>
        <v>0</v>
      </c>
      <c r="I88" s="73">
        <f>DataEntry!H88</f>
        <v>1</v>
      </c>
      <c r="J88" s="266">
        <f t="shared" si="41"/>
        <v>3</v>
      </c>
      <c r="K88" s="304">
        <f t="shared" si="30"/>
        <v>0.38154852636965453</v>
      </c>
      <c r="L88" s="224">
        <f t="shared" si="31"/>
        <v>2610.5657785301946</v>
      </c>
      <c r="M88" s="224">
        <f t="shared" si="32"/>
        <v>2401.8386990322551</v>
      </c>
      <c r="N88" s="236">
        <f t="shared" si="42"/>
        <v>208.72707949793949</v>
      </c>
      <c r="O88" s="22" t="str">
        <f t="shared" si="43"/>
        <v>T7G10</v>
      </c>
      <c r="P88" s="308">
        <f t="shared" si="33"/>
        <v>35</v>
      </c>
      <c r="Q88" s="22" t="str">
        <f t="shared" si="44"/>
        <v>T8G10</v>
      </c>
      <c r="R88" s="308">
        <f t="shared" si="34"/>
        <v>35</v>
      </c>
      <c r="S88" s="74"/>
      <c r="T88" s="75"/>
      <c r="U88" s="76"/>
      <c r="V88" s="74"/>
      <c r="W88" s="75"/>
      <c r="X88" s="76"/>
      <c r="Y88" s="74"/>
      <c r="Z88" s="75"/>
      <c r="AA88" s="76"/>
      <c r="AB88" s="74"/>
      <c r="AC88" s="75"/>
      <c r="AD88" s="76"/>
      <c r="AE88" s="74"/>
      <c r="AF88" s="75"/>
      <c r="AG88" s="76"/>
      <c r="AH88" s="74"/>
      <c r="AI88" s="75"/>
      <c r="AJ88" s="76"/>
      <c r="AK88" s="74"/>
      <c r="AL88" s="75"/>
      <c r="AM88" s="76"/>
      <c r="AN88" s="74"/>
      <c r="AO88" s="75"/>
      <c r="AP88" s="76"/>
      <c r="AQ88" s="77">
        <f t="shared" si="35"/>
        <v>0.6989423469112529</v>
      </c>
      <c r="AR88" s="77">
        <f t="shared" si="36"/>
        <v>0.4057408036412154</v>
      </c>
      <c r="AS88" s="78">
        <f t="shared" si="45"/>
        <v>0.58425919635878465</v>
      </c>
      <c r="AT88" s="77">
        <f t="shared" si="37"/>
        <v>0.01</v>
      </c>
      <c r="AU88" s="79"/>
      <c r="AV88" s="139"/>
      <c r="AW88" s="80"/>
      <c r="AX88" s="80"/>
      <c r="AY88" s="80"/>
      <c r="AZ88" s="81"/>
      <c r="BA88" s="82"/>
      <c r="BB88" s="81"/>
      <c r="BC88" s="82"/>
      <c r="BD88" s="81"/>
      <c r="BE88" s="82"/>
      <c r="BF88" s="77"/>
      <c r="BG88" s="77"/>
      <c r="BH88" s="77"/>
      <c r="BI88" s="83">
        <f t="shared" si="46"/>
        <v>0</v>
      </c>
      <c r="BJ88" s="83">
        <f t="shared" si="47"/>
        <v>0</v>
      </c>
      <c r="BK88" s="83">
        <f t="shared" si="48"/>
        <v>1</v>
      </c>
      <c r="BL88" s="84"/>
      <c r="BM88" s="84"/>
      <c r="BN88" s="85"/>
      <c r="BO88" s="84"/>
      <c r="BP88" s="84"/>
      <c r="BQ88" s="84"/>
      <c r="BR88" s="84"/>
      <c r="BS88" s="84"/>
      <c r="BT88" s="84"/>
      <c r="BU88" s="86"/>
      <c r="BV88" s="86"/>
      <c r="BW88" s="86"/>
      <c r="BX88" s="86"/>
      <c r="BY88" s="86"/>
      <c r="BZ88" s="86"/>
      <c r="CA88" s="83"/>
      <c r="CB88" s="83"/>
      <c r="CC88" s="14"/>
      <c r="CD88" s="72"/>
      <c r="CE88" s="87"/>
      <c r="CF88" s="88"/>
      <c r="CG88" s="88"/>
      <c r="CH88" s="87">
        <f t="shared" si="38"/>
        <v>0.586403086540075</v>
      </c>
      <c r="CI88" s="89"/>
      <c r="CJ88" s="89"/>
      <c r="CK88" s="267"/>
      <c r="CL88" s="90"/>
      <c r="CM88" s="267"/>
      <c r="CN88" s="90"/>
      <c r="CO88" s="267"/>
      <c r="CP88" s="90"/>
      <c r="CQ88" s="267"/>
      <c r="CR88" s="90"/>
      <c r="CS88" s="267"/>
      <c r="CT88" s="90"/>
      <c r="CU88" s="267"/>
      <c r="CV88" s="90"/>
      <c r="CW88" s="267"/>
      <c r="CX88" s="90"/>
      <c r="CY88" s="267"/>
      <c r="CZ88" s="90"/>
      <c r="DA88" s="91">
        <f>DataEntry!B88</f>
        <v>44170</v>
      </c>
      <c r="DB88" s="83"/>
      <c r="DC88" s="83"/>
      <c r="DD88" s="145" t="str">
        <f t="shared" si="49"/>
        <v/>
      </c>
      <c r="DE88" s="145" t="str">
        <f t="shared" si="50"/>
        <v/>
      </c>
      <c r="DF88" s="145">
        <f t="shared" si="51"/>
        <v>7</v>
      </c>
      <c r="DG88" s="145">
        <f t="shared" si="52"/>
        <v>8</v>
      </c>
      <c r="DH88" s="145" t="str">
        <f t="shared" si="53"/>
        <v/>
      </c>
      <c r="DI88" s="145" t="str">
        <f t="shared" si="54"/>
        <v/>
      </c>
      <c r="DJ88" s="83"/>
      <c r="DK88" s="83"/>
      <c r="DL88" s="84"/>
      <c r="DM88" s="14"/>
      <c r="DN88" s="87">
        <f t="shared" si="39"/>
        <v>0.62598114393463233</v>
      </c>
      <c r="DO88" s="87">
        <f>(DFactor*Rounds*Number/2+SUM(BV$3:BV76))/(Rounds*Number/2+COUNT(BV$3:BV76))</f>
        <v>0.29599999999999999</v>
      </c>
      <c r="DP88" s="87">
        <f t="shared" si="40"/>
        <v>0.27906976744186046</v>
      </c>
    </row>
    <row r="89" spans="1:120" x14ac:dyDescent="0.25">
      <c r="A89" s="69">
        <v>87</v>
      </c>
      <c r="B89" s="70">
        <f>DataEntry!C89</f>
        <v>13</v>
      </c>
      <c r="C89" s="71">
        <f>COUNTIF(D$2:D89,D89)+COUNTIF(G$2:G89,D89)</f>
        <v>10</v>
      </c>
      <c r="D89" s="72" t="str">
        <f t="shared" si="28"/>
        <v>Osnabruck</v>
      </c>
      <c r="E89" s="70">
        <f>DataEntry!E89</f>
        <v>10</v>
      </c>
      <c r="F89" s="71">
        <f>COUNTIF(D$2:D89,G89)+COUNTIF(G$2:G89,G89)</f>
        <v>10</v>
      </c>
      <c r="G89" s="72" t="str">
        <f t="shared" si="29"/>
        <v>Karlsruher</v>
      </c>
      <c r="H89" s="73">
        <f>DataEntry!G89</f>
        <v>1</v>
      </c>
      <c r="I89" s="73">
        <f>DataEntry!H89</f>
        <v>2</v>
      </c>
      <c r="J89" s="266">
        <f t="shared" si="41"/>
        <v>3</v>
      </c>
      <c r="K89" s="304">
        <f t="shared" si="30"/>
        <v>0.60946120510907598</v>
      </c>
      <c r="L89" s="224">
        <f t="shared" si="31"/>
        <v>2468.6282811345504</v>
      </c>
      <c r="M89" s="224">
        <f t="shared" si="32"/>
        <v>2413.6342579727652</v>
      </c>
      <c r="N89" s="236">
        <f t="shared" si="42"/>
        <v>54.994023161785208</v>
      </c>
      <c r="O89" s="22" t="str">
        <f t="shared" si="43"/>
        <v>T13G10</v>
      </c>
      <c r="P89" s="308">
        <f t="shared" si="33"/>
        <v>35</v>
      </c>
      <c r="Q89" s="22" t="str">
        <f t="shared" si="44"/>
        <v>T10G10</v>
      </c>
      <c r="R89" s="308">
        <f t="shared" si="34"/>
        <v>35</v>
      </c>
      <c r="S89" s="74"/>
      <c r="T89" s="75"/>
      <c r="U89" s="76"/>
      <c r="V89" s="74"/>
      <c r="W89" s="75"/>
      <c r="X89" s="76"/>
      <c r="Y89" s="74"/>
      <c r="Z89" s="75"/>
      <c r="AA89" s="76"/>
      <c r="AB89" s="74"/>
      <c r="AC89" s="75"/>
      <c r="AD89" s="76"/>
      <c r="AE89" s="74"/>
      <c r="AF89" s="75"/>
      <c r="AG89" s="76"/>
      <c r="AH89" s="74"/>
      <c r="AI89" s="75"/>
      <c r="AJ89" s="76"/>
      <c r="AK89" s="74"/>
      <c r="AL89" s="75"/>
      <c r="AM89" s="76"/>
      <c r="AN89" s="74"/>
      <c r="AO89" s="75"/>
      <c r="AP89" s="76"/>
      <c r="AQ89" s="77">
        <f t="shared" si="35"/>
        <v>0.54859150639933063</v>
      </c>
      <c r="AR89" s="77">
        <f t="shared" si="36"/>
        <v>0.18865925152195873</v>
      </c>
      <c r="AS89" s="78">
        <f t="shared" si="45"/>
        <v>0.71986450975474381</v>
      </c>
      <c r="AT89" s="77">
        <f t="shared" si="37"/>
        <v>9.1476238723297465E-2</v>
      </c>
      <c r="AU89" s="79"/>
      <c r="AV89" s="139"/>
      <c r="AW89" s="80"/>
      <c r="AX89" s="80"/>
      <c r="AY89" s="80"/>
      <c r="AZ89" s="81"/>
      <c r="BA89" s="82"/>
      <c r="BB89" s="81"/>
      <c r="BC89" s="82"/>
      <c r="BD89" s="81"/>
      <c r="BE89" s="82"/>
      <c r="BF89" s="77"/>
      <c r="BG89" s="77"/>
      <c r="BH89" s="77"/>
      <c r="BI89" s="83">
        <f t="shared" si="46"/>
        <v>0</v>
      </c>
      <c r="BJ89" s="83">
        <f t="shared" si="47"/>
        <v>0</v>
      </c>
      <c r="BK89" s="83">
        <f t="shared" si="48"/>
        <v>1</v>
      </c>
      <c r="BL89" s="84"/>
      <c r="BM89" s="84"/>
      <c r="BN89" s="85"/>
      <c r="BO89" s="84"/>
      <c r="BP89" s="84"/>
      <c r="BQ89" s="84"/>
      <c r="BR89" s="84"/>
      <c r="BS89" s="84"/>
      <c r="BT89" s="84"/>
      <c r="BU89" s="86"/>
      <c r="BV89" s="86"/>
      <c r="BW89" s="86"/>
      <c r="BX89" s="86"/>
      <c r="BY89" s="86"/>
      <c r="BZ89" s="86"/>
      <c r="CA89" s="83"/>
      <c r="CB89" s="83"/>
      <c r="CC89" s="14"/>
      <c r="CD89" s="72"/>
      <c r="CE89" s="87"/>
      <c r="CF89" s="88"/>
      <c r="CG89" s="88"/>
      <c r="CH89" s="87">
        <f t="shared" si="38"/>
        <v>0.71986450975474381</v>
      </c>
      <c r="CI89" s="89"/>
      <c r="CJ89" s="89"/>
      <c r="CK89" s="267"/>
      <c r="CL89" s="90"/>
      <c r="CM89" s="267"/>
      <c r="CN89" s="90"/>
      <c r="CO89" s="267"/>
      <c r="CP89" s="90"/>
      <c r="CQ89" s="267"/>
      <c r="CR89" s="90"/>
      <c r="CS89" s="267"/>
      <c r="CT89" s="90"/>
      <c r="CU89" s="267"/>
      <c r="CV89" s="90"/>
      <c r="CW89" s="267"/>
      <c r="CX89" s="90"/>
      <c r="CY89" s="267"/>
      <c r="CZ89" s="90"/>
      <c r="DA89" s="91">
        <f>DataEntry!B89</f>
        <v>44170</v>
      </c>
      <c r="DB89" s="83"/>
      <c r="DC89" s="83"/>
      <c r="DD89" s="145" t="str">
        <f t="shared" si="49"/>
        <v/>
      </c>
      <c r="DE89" s="145" t="str">
        <f t="shared" si="50"/>
        <v/>
      </c>
      <c r="DF89" s="145">
        <f t="shared" si="51"/>
        <v>13</v>
      </c>
      <c r="DG89" s="145">
        <f t="shared" si="52"/>
        <v>10</v>
      </c>
      <c r="DH89" s="145" t="str">
        <f t="shared" si="53"/>
        <v/>
      </c>
      <c r="DI89" s="145" t="str">
        <f t="shared" si="54"/>
        <v/>
      </c>
      <c r="DJ89" s="83"/>
      <c r="DK89" s="83"/>
      <c r="DL89" s="84"/>
      <c r="DM89" s="14"/>
      <c r="DN89" s="87">
        <f t="shared" si="39"/>
        <v>0.72222564424890001</v>
      </c>
      <c r="DO89" s="87">
        <f>(DFactor*Rounds*Number/2+SUM(BV$3:BV77))/(Rounds*Number/2+COUNT(BV$3:BV77))</f>
        <v>0.29599999999999999</v>
      </c>
      <c r="DP89" s="87">
        <f t="shared" si="40"/>
        <v>0.36046511627906974</v>
      </c>
    </row>
    <row r="90" spans="1:120" x14ac:dyDescent="0.25">
      <c r="A90" s="69">
        <v>88</v>
      </c>
      <c r="B90" s="70">
        <f>DataEntry!C90</f>
        <v>1</v>
      </c>
      <c r="C90" s="71">
        <f>COUNTIF(D$2:D90,D90)+COUNTIF(G$2:G90,D90)</f>
        <v>10</v>
      </c>
      <c r="D90" s="72" t="str">
        <f t="shared" si="28"/>
        <v>Erzgebirge Aue</v>
      </c>
      <c r="E90" s="70">
        <f>DataEntry!E90</f>
        <v>15</v>
      </c>
      <c r="F90" s="71">
        <f>COUNTIF(D$2:D90,G90)+COUNTIF(G$2:G90,G90)</f>
        <v>10</v>
      </c>
      <c r="G90" s="72" t="str">
        <f t="shared" si="29"/>
        <v>Jahn Regensburg</v>
      </c>
      <c r="H90" s="73">
        <f>DataEntry!G90</f>
        <v>0</v>
      </c>
      <c r="I90" s="73">
        <f>DataEntry!H90</f>
        <v>2</v>
      </c>
      <c r="J90" s="266">
        <f t="shared" si="41"/>
        <v>3</v>
      </c>
      <c r="K90" s="304">
        <f t="shared" si="30"/>
        <v>0.79860154703022856</v>
      </c>
      <c r="L90" s="224">
        <f t="shared" si="31"/>
        <v>2492.1258701870593</v>
      </c>
      <c r="M90" s="224">
        <f t="shared" si="32"/>
        <v>2370.7216961533168</v>
      </c>
      <c r="N90" s="236">
        <f t="shared" si="42"/>
        <v>121.40417403374249</v>
      </c>
      <c r="O90" s="22" t="str">
        <f t="shared" si="43"/>
        <v>T1G10</v>
      </c>
      <c r="P90" s="308">
        <f t="shared" si="33"/>
        <v>35</v>
      </c>
      <c r="Q90" s="22" t="str">
        <f t="shared" si="44"/>
        <v>T15G10</v>
      </c>
      <c r="R90" s="308">
        <f t="shared" si="34"/>
        <v>35</v>
      </c>
      <c r="S90" s="74"/>
      <c r="T90" s="75"/>
      <c r="U90" s="76"/>
      <c r="V90" s="74"/>
      <c r="W90" s="75"/>
      <c r="X90" s="76"/>
      <c r="Y90" s="74"/>
      <c r="Z90" s="75"/>
      <c r="AA90" s="76"/>
      <c r="AB90" s="74"/>
      <c r="AC90" s="75"/>
      <c r="AD90" s="76"/>
      <c r="AE90" s="74"/>
      <c r="AF90" s="75"/>
      <c r="AG90" s="76"/>
      <c r="AH90" s="74"/>
      <c r="AI90" s="75"/>
      <c r="AJ90" s="76"/>
      <c r="AK90" s="74"/>
      <c r="AL90" s="75"/>
      <c r="AM90" s="76"/>
      <c r="AN90" s="74"/>
      <c r="AO90" s="75"/>
      <c r="AP90" s="76"/>
      <c r="AQ90" s="77">
        <f t="shared" si="35"/>
        <v>0.61291833313096578</v>
      </c>
      <c r="AR90" s="77">
        <f t="shared" si="36"/>
        <v>0.30630303614218751</v>
      </c>
      <c r="AS90" s="78">
        <f t="shared" si="45"/>
        <v>0.61323059397755642</v>
      </c>
      <c r="AT90" s="77">
        <f t="shared" si="37"/>
        <v>8.0466369880256017E-2</v>
      </c>
      <c r="AU90" s="79"/>
      <c r="AV90" s="139"/>
      <c r="AW90" s="80"/>
      <c r="AX90" s="80"/>
      <c r="AY90" s="80"/>
      <c r="AZ90" s="81"/>
      <c r="BA90" s="82"/>
      <c r="BB90" s="81"/>
      <c r="BC90" s="82"/>
      <c r="BD90" s="81"/>
      <c r="BE90" s="82"/>
      <c r="BF90" s="77"/>
      <c r="BG90" s="77"/>
      <c r="BH90" s="77"/>
      <c r="BI90" s="83">
        <f t="shared" si="46"/>
        <v>0</v>
      </c>
      <c r="BJ90" s="83">
        <f t="shared" si="47"/>
        <v>0</v>
      </c>
      <c r="BK90" s="83">
        <f t="shared" si="48"/>
        <v>1</v>
      </c>
      <c r="BL90" s="84"/>
      <c r="BM90" s="84"/>
      <c r="BN90" s="85"/>
      <c r="BO90" s="84"/>
      <c r="BP90" s="84"/>
      <c r="BQ90" s="84"/>
      <c r="BR90" s="84"/>
      <c r="BS90" s="84"/>
      <c r="BT90" s="84"/>
      <c r="BU90" s="86"/>
      <c r="BV90" s="86"/>
      <c r="BW90" s="86"/>
      <c r="BX90" s="86"/>
      <c r="BY90" s="86"/>
      <c r="BZ90" s="86"/>
      <c r="CA90" s="83"/>
      <c r="CB90" s="83"/>
      <c r="CC90" s="14"/>
      <c r="CD90" s="72"/>
      <c r="CE90" s="87"/>
      <c r="CF90" s="88"/>
      <c r="CG90" s="88"/>
      <c r="CH90" s="87">
        <f t="shared" si="38"/>
        <v>0.61323059397755653</v>
      </c>
      <c r="CI90" s="89"/>
      <c r="CJ90" s="89"/>
      <c r="CK90" s="267"/>
      <c r="CL90" s="90"/>
      <c r="CM90" s="267"/>
      <c r="CN90" s="90"/>
      <c r="CO90" s="267"/>
      <c r="CP90" s="90"/>
      <c r="CQ90" s="267"/>
      <c r="CR90" s="90"/>
      <c r="CS90" s="267"/>
      <c r="CT90" s="90"/>
      <c r="CU90" s="267"/>
      <c r="CV90" s="90"/>
      <c r="CW90" s="267"/>
      <c r="CX90" s="90"/>
      <c r="CY90" s="267"/>
      <c r="CZ90" s="90"/>
      <c r="DA90" s="91">
        <f>DataEntry!B90</f>
        <v>44171</v>
      </c>
      <c r="DB90" s="83"/>
      <c r="DC90" s="83"/>
      <c r="DD90" s="145" t="str">
        <f t="shared" si="49"/>
        <v/>
      </c>
      <c r="DE90" s="145" t="str">
        <f t="shared" si="50"/>
        <v/>
      </c>
      <c r="DF90" s="145">
        <f t="shared" si="51"/>
        <v>1</v>
      </c>
      <c r="DG90" s="145">
        <f t="shared" si="52"/>
        <v>15</v>
      </c>
      <c r="DH90" s="145" t="str">
        <f t="shared" si="53"/>
        <v/>
      </c>
      <c r="DI90" s="145" t="str">
        <f t="shared" si="54"/>
        <v/>
      </c>
      <c r="DJ90" s="83"/>
      <c r="DK90" s="83"/>
      <c r="DL90" s="84"/>
      <c r="DM90" s="14"/>
      <c r="DN90" s="87">
        <f t="shared" si="39"/>
        <v>0.62598114393463233</v>
      </c>
      <c r="DO90" s="87">
        <f>(DFactor*Rounds*Number/2+SUM(BV$3:BV78))/(Rounds*Number/2+COUNT(BV$3:BV78))</f>
        <v>0.29599999999999999</v>
      </c>
      <c r="DP90" s="87">
        <f t="shared" si="40"/>
        <v>0.27906976744186046</v>
      </c>
    </row>
    <row r="91" spans="1:120" x14ac:dyDescent="0.25">
      <c r="A91" s="69">
        <v>89</v>
      </c>
      <c r="B91" s="70">
        <f>DataEntry!C91</f>
        <v>14</v>
      </c>
      <c r="C91" s="71">
        <f>COUNTIF(D$2:D91,D91)+COUNTIF(G$2:G91,D91)</f>
        <v>10</v>
      </c>
      <c r="D91" s="72" t="str">
        <f t="shared" si="28"/>
        <v>Paderborn 07</v>
      </c>
      <c r="E91" s="70">
        <f>DataEntry!E91</f>
        <v>12</v>
      </c>
      <c r="F91" s="71">
        <f>COUNTIF(D$2:D91,G91)+COUNTIF(G$2:G91,G91)</f>
        <v>10</v>
      </c>
      <c r="G91" s="72" t="str">
        <f t="shared" si="29"/>
        <v>Nurnberg</v>
      </c>
      <c r="H91" s="73">
        <f>DataEntry!G91</f>
        <v>0</v>
      </c>
      <c r="I91" s="73">
        <f>DataEntry!H91</f>
        <v>2</v>
      </c>
      <c r="J91" s="266">
        <f t="shared" si="41"/>
        <v>3</v>
      </c>
      <c r="K91" s="304">
        <f t="shared" si="30"/>
        <v>0.76369826668080942</v>
      </c>
      <c r="L91" s="224">
        <f t="shared" si="31"/>
        <v>2440.6092331566301</v>
      </c>
      <c r="M91" s="224">
        <f t="shared" si="32"/>
        <v>2407.9818199997267</v>
      </c>
      <c r="N91" s="236">
        <f t="shared" si="42"/>
        <v>32.627413156903458</v>
      </c>
      <c r="O91" s="22" t="str">
        <f t="shared" si="43"/>
        <v>T14G10</v>
      </c>
      <c r="P91" s="308">
        <f t="shared" si="33"/>
        <v>35</v>
      </c>
      <c r="Q91" s="22" t="str">
        <f t="shared" si="44"/>
        <v>T12G10</v>
      </c>
      <c r="R91" s="308">
        <f t="shared" si="34"/>
        <v>35</v>
      </c>
      <c r="S91" s="74"/>
      <c r="T91" s="75"/>
      <c r="U91" s="76"/>
      <c r="V91" s="74"/>
      <c r="W91" s="75"/>
      <c r="X91" s="76"/>
      <c r="Y91" s="74"/>
      <c r="Z91" s="75"/>
      <c r="AA91" s="76"/>
      <c r="AB91" s="74"/>
      <c r="AC91" s="75"/>
      <c r="AD91" s="76"/>
      <c r="AE91" s="74"/>
      <c r="AF91" s="75"/>
      <c r="AG91" s="76"/>
      <c r="AH91" s="74"/>
      <c r="AI91" s="75"/>
      <c r="AJ91" s="76"/>
      <c r="AK91" s="74"/>
      <c r="AL91" s="75"/>
      <c r="AM91" s="76"/>
      <c r="AN91" s="74"/>
      <c r="AO91" s="75"/>
      <c r="AP91" s="76"/>
      <c r="AQ91" s="77">
        <f t="shared" si="35"/>
        <v>0.52835045112378243</v>
      </c>
      <c r="AR91" s="77">
        <f t="shared" si="36"/>
        <v>0.19513793170001276</v>
      </c>
      <c r="AS91" s="78">
        <f t="shared" si="45"/>
        <v>0.66642503884753945</v>
      </c>
      <c r="AT91" s="77">
        <f t="shared" si="37"/>
        <v>0.13843702945244785</v>
      </c>
      <c r="AU91" s="79"/>
      <c r="AV91" s="139"/>
      <c r="AW91" s="80"/>
      <c r="AX91" s="80"/>
      <c r="AY91" s="80"/>
      <c r="AZ91" s="81"/>
      <c r="BA91" s="82"/>
      <c r="BB91" s="81"/>
      <c r="BC91" s="82"/>
      <c r="BD91" s="81"/>
      <c r="BE91" s="82"/>
      <c r="BF91" s="77"/>
      <c r="BG91" s="77"/>
      <c r="BH91" s="77"/>
      <c r="BI91" s="83">
        <f t="shared" si="46"/>
        <v>0</v>
      </c>
      <c r="BJ91" s="83">
        <f t="shared" si="47"/>
        <v>0</v>
      </c>
      <c r="BK91" s="83">
        <f t="shared" si="48"/>
        <v>1</v>
      </c>
      <c r="BL91" s="84"/>
      <c r="BM91" s="84"/>
      <c r="BN91" s="85"/>
      <c r="BO91" s="84"/>
      <c r="BP91" s="84"/>
      <c r="BQ91" s="84"/>
      <c r="BR91" s="84"/>
      <c r="BS91" s="84"/>
      <c r="BT91" s="84"/>
      <c r="BU91" s="86"/>
      <c r="BV91" s="86"/>
      <c r="BW91" s="86"/>
      <c r="BX91" s="86"/>
      <c r="BY91" s="86"/>
      <c r="BZ91" s="86"/>
      <c r="CA91" s="83"/>
      <c r="CB91" s="83"/>
      <c r="CC91" s="14"/>
      <c r="CD91" s="72"/>
      <c r="CE91" s="87"/>
      <c r="CF91" s="88"/>
      <c r="CG91" s="88"/>
      <c r="CH91" s="87">
        <f t="shared" si="38"/>
        <v>0.66642503884753934</v>
      </c>
      <c r="CI91" s="89"/>
      <c r="CJ91" s="89"/>
      <c r="CK91" s="267"/>
      <c r="CL91" s="90"/>
      <c r="CM91" s="267"/>
      <c r="CN91" s="90"/>
      <c r="CO91" s="267"/>
      <c r="CP91" s="90"/>
      <c r="CQ91" s="267"/>
      <c r="CR91" s="90"/>
      <c r="CS91" s="267"/>
      <c r="CT91" s="90"/>
      <c r="CU91" s="267"/>
      <c r="CV91" s="90"/>
      <c r="CW91" s="267"/>
      <c r="CX91" s="90"/>
      <c r="CY91" s="267"/>
      <c r="CZ91" s="90"/>
      <c r="DA91" s="91">
        <f>DataEntry!B91</f>
        <v>44171</v>
      </c>
      <c r="DB91" s="83"/>
      <c r="DC91" s="83"/>
      <c r="DD91" s="145" t="str">
        <f t="shared" si="49"/>
        <v/>
      </c>
      <c r="DE91" s="145" t="str">
        <f t="shared" si="50"/>
        <v/>
      </c>
      <c r="DF91" s="145">
        <f t="shared" si="51"/>
        <v>14</v>
      </c>
      <c r="DG91" s="145">
        <f t="shared" si="52"/>
        <v>12</v>
      </c>
      <c r="DH91" s="145" t="str">
        <f t="shared" si="53"/>
        <v/>
      </c>
      <c r="DI91" s="145" t="str">
        <f t="shared" si="54"/>
        <v/>
      </c>
      <c r="DJ91" s="83"/>
      <c r="DK91" s="83"/>
      <c r="DL91" s="84"/>
      <c r="DM91" s="14"/>
      <c r="DN91" s="87">
        <f t="shared" si="39"/>
        <v>0.66722878692646137</v>
      </c>
      <c r="DO91" s="87">
        <f>(DFactor*Rounds*Number/2+SUM(BV$3:BV79))/(Rounds*Number/2+COUNT(BV$3:BV79))</f>
        <v>0.29599999999999999</v>
      </c>
      <c r="DP91" s="87">
        <f t="shared" si="40"/>
        <v>0.31395348837209303</v>
      </c>
    </row>
    <row r="92" spans="1:120" x14ac:dyDescent="0.25">
      <c r="A92" s="69">
        <v>90</v>
      </c>
      <c r="B92" s="70">
        <f>DataEntry!C92</f>
        <v>18</v>
      </c>
      <c r="C92" s="71">
        <f>COUNTIF(D$2:D92,D92)+COUNTIF(G$2:G92,D92)</f>
        <v>10</v>
      </c>
      <c r="D92" s="72" t="str">
        <f t="shared" si="28"/>
        <v>Wurzburger Kickers</v>
      </c>
      <c r="E92" s="70">
        <f>DataEntry!E92</f>
        <v>16</v>
      </c>
      <c r="F92" s="71">
        <f>COUNTIF(D$2:D92,G92)+COUNTIF(G$2:G92,G92)</f>
        <v>10</v>
      </c>
      <c r="G92" s="72" t="str">
        <f t="shared" si="29"/>
        <v>Sandhausen</v>
      </c>
      <c r="H92" s="73">
        <f>DataEntry!G92</f>
        <v>2</v>
      </c>
      <c r="I92" s="73">
        <f>DataEntry!H92</f>
        <v>3</v>
      </c>
      <c r="J92" s="266">
        <f t="shared" si="41"/>
        <v>3</v>
      </c>
      <c r="K92" s="304">
        <f t="shared" si="30"/>
        <v>0.81859522563957854</v>
      </c>
      <c r="L92" s="224">
        <f t="shared" si="31"/>
        <v>2401.6439741277227</v>
      </c>
      <c r="M92" s="224">
        <f t="shared" si="32"/>
        <v>2393.532915064648</v>
      </c>
      <c r="N92" s="236">
        <f t="shared" si="42"/>
        <v>8.1110590630746628</v>
      </c>
      <c r="O92" s="22" t="str">
        <f t="shared" si="43"/>
        <v>T18G10</v>
      </c>
      <c r="P92" s="308">
        <f t="shared" si="33"/>
        <v>35</v>
      </c>
      <c r="Q92" s="22" t="str">
        <f t="shared" si="44"/>
        <v>T16G10</v>
      </c>
      <c r="R92" s="308">
        <f t="shared" si="34"/>
        <v>35</v>
      </c>
      <c r="S92" s="74"/>
      <c r="T92" s="75"/>
      <c r="U92" s="76"/>
      <c r="V92" s="74"/>
      <c r="W92" s="75"/>
      <c r="X92" s="76"/>
      <c r="Y92" s="74"/>
      <c r="Z92" s="75"/>
      <c r="AA92" s="76"/>
      <c r="AB92" s="74"/>
      <c r="AC92" s="75"/>
      <c r="AD92" s="76"/>
      <c r="AE92" s="74"/>
      <c r="AF92" s="75"/>
      <c r="AG92" s="76"/>
      <c r="AH92" s="74"/>
      <c r="AI92" s="75"/>
      <c r="AJ92" s="76"/>
      <c r="AK92" s="74"/>
      <c r="AL92" s="75"/>
      <c r="AM92" s="76"/>
      <c r="AN92" s="74"/>
      <c r="AO92" s="75"/>
      <c r="AP92" s="76"/>
      <c r="AQ92" s="77">
        <f t="shared" si="35"/>
        <v>0.50695314272278524</v>
      </c>
      <c r="AR92" s="77">
        <f t="shared" si="36"/>
        <v>0.20592685103417602</v>
      </c>
      <c r="AS92" s="78">
        <f t="shared" si="45"/>
        <v>0.60205258337721856</v>
      </c>
      <c r="AT92" s="77">
        <f t="shared" si="37"/>
        <v>0.19202056558860547</v>
      </c>
      <c r="AU92" s="79"/>
      <c r="AV92" s="139"/>
      <c r="AW92" s="80"/>
      <c r="AX92" s="80"/>
      <c r="AY92" s="80"/>
      <c r="AZ92" s="81"/>
      <c r="BA92" s="82"/>
      <c r="BB92" s="81"/>
      <c r="BC92" s="82"/>
      <c r="BD92" s="81"/>
      <c r="BE92" s="82"/>
      <c r="BF92" s="77"/>
      <c r="BG92" s="77"/>
      <c r="BH92" s="77"/>
      <c r="BI92" s="83">
        <f t="shared" si="46"/>
        <v>0</v>
      </c>
      <c r="BJ92" s="83">
        <f t="shared" si="47"/>
        <v>0</v>
      </c>
      <c r="BK92" s="83">
        <f t="shared" si="48"/>
        <v>1</v>
      </c>
      <c r="BL92" s="84"/>
      <c r="BM92" s="84"/>
      <c r="BN92" s="85"/>
      <c r="BO92" s="84"/>
      <c r="BP92" s="84"/>
      <c r="BQ92" s="84"/>
      <c r="BR92" s="84"/>
      <c r="BS92" s="84"/>
      <c r="BT92" s="84"/>
      <c r="BU92" s="86"/>
      <c r="BV92" s="86"/>
      <c r="BW92" s="86"/>
      <c r="BX92" s="86"/>
      <c r="BY92" s="86"/>
      <c r="BZ92" s="86"/>
      <c r="CA92" s="83"/>
      <c r="CB92" s="83"/>
      <c r="CC92" s="14"/>
      <c r="CD92" s="72"/>
      <c r="CE92" s="87"/>
      <c r="CF92" s="88"/>
      <c r="CG92" s="88"/>
      <c r="CH92" s="87">
        <f t="shared" si="38"/>
        <v>0.60205258337721845</v>
      </c>
      <c r="CI92" s="89"/>
      <c r="CJ92" s="89"/>
      <c r="CK92" s="267"/>
      <c r="CL92" s="90"/>
      <c r="CM92" s="267"/>
      <c r="CN92" s="90"/>
      <c r="CO92" s="267"/>
      <c r="CP92" s="90"/>
      <c r="CQ92" s="267"/>
      <c r="CR92" s="90"/>
      <c r="CS92" s="267"/>
      <c r="CT92" s="90"/>
      <c r="CU92" s="267"/>
      <c r="CV92" s="90"/>
      <c r="CW92" s="267"/>
      <c r="CX92" s="90"/>
      <c r="CY92" s="267"/>
      <c r="CZ92" s="90"/>
      <c r="DA92" s="91">
        <f>DataEntry!B92</f>
        <v>44171</v>
      </c>
      <c r="DB92" s="83"/>
      <c r="DC92" s="83"/>
      <c r="DD92" s="145" t="str">
        <f t="shared" si="49"/>
        <v/>
      </c>
      <c r="DE92" s="145" t="str">
        <f t="shared" si="50"/>
        <v/>
      </c>
      <c r="DF92" s="145">
        <f t="shared" si="51"/>
        <v>18</v>
      </c>
      <c r="DG92" s="145">
        <f t="shared" si="52"/>
        <v>16</v>
      </c>
      <c r="DH92" s="145" t="str">
        <f t="shared" si="53"/>
        <v/>
      </c>
      <c r="DI92" s="145" t="str">
        <f t="shared" si="54"/>
        <v/>
      </c>
      <c r="DJ92" s="83"/>
      <c r="DK92" s="83"/>
      <c r="DL92" s="84"/>
      <c r="DM92" s="14"/>
      <c r="DN92" s="87">
        <f t="shared" si="39"/>
        <v>0.60210092957094186</v>
      </c>
      <c r="DO92" s="87">
        <f>(DFactor*Rounds*Number/2+SUM(BV$3:BV80))/(Rounds*Number/2+COUNT(BV$3:BV80))</f>
        <v>0.29599999999999999</v>
      </c>
      <c r="DP92" s="87">
        <f t="shared" si="40"/>
        <v>0.25887392900856793</v>
      </c>
    </row>
    <row r="93" spans="1:120" x14ac:dyDescent="0.25">
      <c r="A93" s="69">
        <v>91</v>
      </c>
      <c r="B93" s="70">
        <f>DataEntry!C93</f>
        <v>2</v>
      </c>
      <c r="C93" s="71">
        <f>COUNTIF(D$2:D93,D93)+COUNTIF(G$2:G93,D93)</f>
        <v>11</v>
      </c>
      <c r="D93" s="72" t="str">
        <f t="shared" si="28"/>
        <v>Bochum</v>
      </c>
      <c r="E93" s="70">
        <f>DataEntry!E93</f>
        <v>14</v>
      </c>
      <c r="F93" s="71">
        <f>COUNTIF(D$2:D93,G93)+COUNTIF(G$2:G93,G93)</f>
        <v>11</v>
      </c>
      <c r="G93" s="72" t="str">
        <f t="shared" si="29"/>
        <v>Paderborn 07</v>
      </c>
      <c r="H93" s="73">
        <f>DataEntry!G93</f>
        <v>3</v>
      </c>
      <c r="I93" s="73">
        <f>DataEntry!H93</f>
        <v>0</v>
      </c>
      <c r="J93" s="266">
        <f t="shared" si="41"/>
        <v>1</v>
      </c>
      <c r="K93" s="304">
        <f t="shared" si="30"/>
        <v>0.95977443298683962</v>
      </c>
      <c r="L93" s="224">
        <f t="shared" si="31"/>
        <v>2454.7256885662973</v>
      </c>
      <c r="M93" s="224">
        <f t="shared" si="32"/>
        <v>2397.665058185928</v>
      </c>
      <c r="N93" s="236">
        <f t="shared" si="42"/>
        <v>57.060630380369275</v>
      </c>
      <c r="O93" s="22" t="str">
        <f t="shared" si="43"/>
        <v>T2G11</v>
      </c>
      <c r="P93" s="308">
        <f t="shared" si="33"/>
        <v>35</v>
      </c>
      <c r="Q93" s="22" t="str">
        <f t="shared" si="44"/>
        <v>T14G11</v>
      </c>
      <c r="R93" s="308">
        <f t="shared" si="34"/>
        <v>35</v>
      </c>
      <c r="S93" s="74"/>
      <c r="T93" s="75"/>
      <c r="U93" s="76"/>
      <c r="V93" s="74"/>
      <c r="W93" s="75"/>
      <c r="X93" s="76"/>
      <c r="Y93" s="74"/>
      <c r="Z93" s="75"/>
      <c r="AA93" s="76"/>
      <c r="AB93" s="74"/>
      <c r="AC93" s="75"/>
      <c r="AD93" s="76"/>
      <c r="AE93" s="74"/>
      <c r="AF93" s="75"/>
      <c r="AG93" s="76"/>
      <c r="AH93" s="74"/>
      <c r="AI93" s="75"/>
      <c r="AJ93" s="76"/>
      <c r="AK93" s="74"/>
      <c r="AL93" s="75"/>
      <c r="AM93" s="76"/>
      <c r="AN93" s="74"/>
      <c r="AO93" s="75"/>
      <c r="AP93" s="76"/>
      <c r="AQ93" s="77">
        <f t="shared" si="35"/>
        <v>0.55139259845675226</v>
      </c>
      <c r="AR93" s="77">
        <f t="shared" si="36"/>
        <v>0.23675404571066838</v>
      </c>
      <c r="AS93" s="78">
        <f t="shared" si="45"/>
        <v>0.62927710549216775</v>
      </c>
      <c r="AT93" s="77">
        <f t="shared" si="37"/>
        <v>0.13396884879716386</v>
      </c>
      <c r="AU93" s="79"/>
      <c r="AV93" s="139"/>
      <c r="AW93" s="80"/>
      <c r="AX93" s="80"/>
      <c r="AY93" s="80"/>
      <c r="AZ93" s="81"/>
      <c r="BA93" s="82"/>
      <c r="BB93" s="81"/>
      <c r="BC93" s="82"/>
      <c r="BD93" s="81"/>
      <c r="BE93" s="82"/>
      <c r="BF93" s="77"/>
      <c r="BG93" s="77"/>
      <c r="BH93" s="77"/>
      <c r="BI93" s="83">
        <f t="shared" si="46"/>
        <v>1</v>
      </c>
      <c r="BJ93" s="83">
        <f t="shared" si="47"/>
        <v>0</v>
      </c>
      <c r="BK93" s="83">
        <f t="shared" si="48"/>
        <v>0</v>
      </c>
      <c r="BL93" s="84"/>
      <c r="BM93" s="84"/>
      <c r="BN93" s="85"/>
      <c r="BO93" s="84"/>
      <c r="BP93" s="84"/>
      <c r="BQ93" s="84"/>
      <c r="BR93" s="84"/>
      <c r="BS93" s="84"/>
      <c r="BT93" s="84"/>
      <c r="BU93" s="86"/>
      <c r="BV93" s="86"/>
      <c r="BW93" s="86"/>
      <c r="BX93" s="86"/>
      <c r="BY93" s="86"/>
      <c r="BZ93" s="86"/>
      <c r="CA93" s="83"/>
      <c r="CB93" s="83"/>
      <c r="CC93" s="14"/>
      <c r="CD93" s="72"/>
      <c r="CE93" s="87"/>
      <c r="CF93" s="88"/>
      <c r="CG93" s="88"/>
      <c r="CH93" s="87">
        <f t="shared" si="38"/>
        <v>0.62927710549216775</v>
      </c>
      <c r="CI93" s="89"/>
      <c r="CJ93" s="89"/>
      <c r="CK93" s="267"/>
      <c r="CL93" s="90"/>
      <c r="CM93" s="267"/>
      <c r="CN93" s="90"/>
      <c r="CO93" s="267"/>
      <c r="CP93" s="90"/>
      <c r="CQ93" s="267"/>
      <c r="CR93" s="90"/>
      <c r="CS93" s="267"/>
      <c r="CT93" s="90"/>
      <c r="CU93" s="267"/>
      <c r="CV93" s="90"/>
      <c r="CW93" s="267"/>
      <c r="CX93" s="90"/>
      <c r="CY93" s="267"/>
      <c r="CZ93" s="90"/>
      <c r="DA93" s="91">
        <f>DataEntry!B93</f>
        <v>44176</v>
      </c>
      <c r="DB93" s="83"/>
      <c r="DC93" s="83"/>
      <c r="DD93" s="145">
        <f t="shared" si="49"/>
        <v>2</v>
      </c>
      <c r="DE93" s="145" t="str">
        <f t="shared" si="50"/>
        <v/>
      </c>
      <c r="DF93" s="145" t="str">
        <f t="shared" si="51"/>
        <v/>
      </c>
      <c r="DG93" s="145" t="str">
        <f t="shared" si="52"/>
        <v/>
      </c>
      <c r="DH93" s="145" t="str">
        <f t="shared" si="53"/>
        <v/>
      </c>
      <c r="DI93" s="145">
        <f t="shared" si="54"/>
        <v>14</v>
      </c>
      <c r="DJ93" s="83"/>
      <c r="DK93" s="83"/>
      <c r="DL93" s="84"/>
      <c r="DM93" s="14"/>
      <c r="DN93" s="87">
        <f t="shared" si="39"/>
        <v>0.63191830466830468</v>
      </c>
      <c r="DO93" s="87">
        <f>(DFactor*Rounds*Number/2+SUM(BV$3:BV81))/(Rounds*Number/2+COUNT(BV$3:BV81))</f>
        <v>0.29599999999999999</v>
      </c>
      <c r="DP93" s="87">
        <f t="shared" si="40"/>
        <v>0.28409090909090912</v>
      </c>
    </row>
    <row r="94" spans="1:120" x14ac:dyDescent="0.25">
      <c r="A94" s="69">
        <v>92</v>
      </c>
      <c r="B94" s="70">
        <f>DataEntry!C94</f>
        <v>16</v>
      </c>
      <c r="C94" s="71">
        <f>COUNTIF(D$2:D94,D94)+COUNTIF(G$2:G94,D94)</f>
        <v>11</v>
      </c>
      <c r="D94" s="72" t="str">
        <f t="shared" si="28"/>
        <v>Sandhausen</v>
      </c>
      <c r="E94" s="70">
        <f>DataEntry!E94</f>
        <v>6</v>
      </c>
      <c r="F94" s="71">
        <f>COUNTIF(D$2:D94,G94)+COUNTIF(G$2:G94,G94)</f>
        <v>11</v>
      </c>
      <c r="G94" s="72" t="str">
        <f t="shared" si="29"/>
        <v>Greuther Furth</v>
      </c>
      <c r="H94" s="73">
        <f>DataEntry!G94</f>
        <v>0</v>
      </c>
      <c r="I94" s="73">
        <f>DataEntry!H94</f>
        <v>3</v>
      </c>
      <c r="J94" s="266">
        <f t="shared" si="41"/>
        <v>3</v>
      </c>
      <c r="K94" s="304">
        <f t="shared" si="30"/>
        <v>0.45990217124676036</v>
      </c>
      <c r="L94" s="224">
        <f t="shared" si="31"/>
        <v>2477.6672392522501</v>
      </c>
      <c r="M94" s="224">
        <f t="shared" si="32"/>
        <v>2421.7289331976426</v>
      </c>
      <c r="N94" s="236">
        <f t="shared" si="42"/>
        <v>55.938306054607438</v>
      </c>
      <c r="O94" s="22" t="str">
        <f t="shared" si="43"/>
        <v>T16G11</v>
      </c>
      <c r="P94" s="308">
        <f t="shared" si="33"/>
        <v>35</v>
      </c>
      <c r="Q94" s="22" t="str">
        <f t="shared" si="44"/>
        <v>T6G11</v>
      </c>
      <c r="R94" s="308">
        <f t="shared" si="34"/>
        <v>35</v>
      </c>
      <c r="S94" s="74"/>
      <c r="T94" s="75"/>
      <c r="U94" s="76"/>
      <c r="V94" s="74"/>
      <c r="W94" s="75"/>
      <c r="X94" s="76"/>
      <c r="Y94" s="74"/>
      <c r="Z94" s="75"/>
      <c r="AA94" s="76"/>
      <c r="AB94" s="74"/>
      <c r="AC94" s="75"/>
      <c r="AD94" s="76"/>
      <c r="AE94" s="74"/>
      <c r="AF94" s="75"/>
      <c r="AG94" s="76"/>
      <c r="AH94" s="74"/>
      <c r="AI94" s="75"/>
      <c r="AJ94" s="76"/>
      <c r="AK94" s="74"/>
      <c r="AL94" s="75"/>
      <c r="AM94" s="76"/>
      <c r="AN94" s="74"/>
      <c r="AO94" s="75"/>
      <c r="AP94" s="76"/>
      <c r="AQ94" s="77">
        <f t="shared" si="35"/>
        <v>0.54952418075160936</v>
      </c>
      <c r="AR94" s="77">
        <f t="shared" si="36"/>
        <v>0.20791788628355173</v>
      </c>
      <c r="AS94" s="78">
        <f t="shared" si="45"/>
        <v>0.68321258893611536</v>
      </c>
      <c r="AT94" s="77">
        <f t="shared" si="37"/>
        <v>0.10886952478033296</v>
      </c>
      <c r="AU94" s="79"/>
      <c r="AV94" s="139"/>
      <c r="AW94" s="80"/>
      <c r="AX94" s="80"/>
      <c r="AY94" s="80"/>
      <c r="AZ94" s="81"/>
      <c r="BA94" s="82"/>
      <c r="BB94" s="81"/>
      <c r="BC94" s="82"/>
      <c r="BD94" s="81"/>
      <c r="BE94" s="82"/>
      <c r="BF94" s="77"/>
      <c r="BG94" s="77"/>
      <c r="BH94" s="77"/>
      <c r="BI94" s="83">
        <f t="shared" si="46"/>
        <v>0</v>
      </c>
      <c r="BJ94" s="83">
        <f t="shared" si="47"/>
        <v>0</v>
      </c>
      <c r="BK94" s="83">
        <f t="shared" si="48"/>
        <v>1</v>
      </c>
      <c r="BL94" s="84"/>
      <c r="BM94" s="84"/>
      <c r="BN94" s="85"/>
      <c r="BO94" s="84"/>
      <c r="BP94" s="84"/>
      <c r="BQ94" s="84"/>
      <c r="BR94" s="84"/>
      <c r="BS94" s="84"/>
      <c r="BT94" s="84"/>
      <c r="BU94" s="86"/>
      <c r="BV94" s="86"/>
      <c r="BW94" s="86"/>
      <c r="BX94" s="86"/>
      <c r="BY94" s="86"/>
      <c r="BZ94" s="86"/>
      <c r="CA94" s="83"/>
      <c r="CB94" s="83"/>
      <c r="CC94" s="14"/>
      <c r="CD94" s="72"/>
      <c r="CE94" s="87"/>
      <c r="CF94" s="88"/>
      <c r="CG94" s="88"/>
      <c r="CH94" s="87">
        <f t="shared" si="38"/>
        <v>0.68321258893611525</v>
      </c>
      <c r="CI94" s="89"/>
      <c r="CJ94" s="89"/>
      <c r="CK94" s="267"/>
      <c r="CL94" s="90"/>
      <c r="CM94" s="267"/>
      <c r="CN94" s="90"/>
      <c r="CO94" s="267"/>
      <c r="CP94" s="90"/>
      <c r="CQ94" s="267"/>
      <c r="CR94" s="90"/>
      <c r="CS94" s="267"/>
      <c r="CT94" s="90"/>
      <c r="CU94" s="267"/>
      <c r="CV94" s="90"/>
      <c r="CW94" s="267"/>
      <c r="CX94" s="90"/>
      <c r="CY94" s="267"/>
      <c r="CZ94" s="90"/>
      <c r="DA94" s="91">
        <f>DataEntry!B94</f>
        <v>44176</v>
      </c>
      <c r="DB94" s="83"/>
      <c r="DC94" s="83"/>
      <c r="DD94" s="145" t="str">
        <f t="shared" si="49"/>
        <v/>
      </c>
      <c r="DE94" s="145" t="str">
        <f t="shared" si="50"/>
        <v/>
      </c>
      <c r="DF94" s="145">
        <f t="shared" si="51"/>
        <v>16</v>
      </c>
      <c r="DG94" s="145">
        <f t="shared" si="52"/>
        <v>6</v>
      </c>
      <c r="DH94" s="145" t="str">
        <f t="shared" si="53"/>
        <v/>
      </c>
      <c r="DI94" s="145" t="str">
        <f t="shared" si="54"/>
        <v/>
      </c>
      <c r="DJ94" s="83"/>
      <c r="DK94" s="83"/>
      <c r="DL94" s="84"/>
      <c r="DM94" s="14"/>
      <c r="DN94" s="87">
        <f t="shared" si="39"/>
        <v>0.68566523341523333</v>
      </c>
      <c r="DO94" s="87">
        <f>(DFactor*Rounds*Number/2+SUM(BV$3:BV82))/(Rounds*Number/2+COUNT(BV$3:BV82))</f>
        <v>0.29599999999999999</v>
      </c>
      <c r="DP94" s="87">
        <f t="shared" si="40"/>
        <v>0.32954545454545453</v>
      </c>
    </row>
    <row r="95" spans="1:120" x14ac:dyDescent="0.25">
      <c r="A95" s="69">
        <v>93</v>
      </c>
      <c r="B95" s="70">
        <f>DataEntry!C95</f>
        <v>4</v>
      </c>
      <c r="C95" s="71">
        <f>COUNTIF(D$2:D95,D95)+COUNTIF(G$2:G95,D95)</f>
        <v>11</v>
      </c>
      <c r="D95" s="72" t="str">
        <f t="shared" si="28"/>
        <v>Darmstadt 98</v>
      </c>
      <c r="E95" s="70">
        <f>DataEntry!E95</f>
        <v>7</v>
      </c>
      <c r="F95" s="71">
        <f>COUNTIF(D$2:D95,G95)+COUNTIF(G$2:G95,G95)</f>
        <v>11</v>
      </c>
      <c r="G95" s="72" t="str">
        <f t="shared" si="29"/>
        <v>Hamburger</v>
      </c>
      <c r="H95" s="73">
        <f>DataEntry!G95</f>
        <v>1</v>
      </c>
      <c r="I95" s="73">
        <f>DataEntry!H95</f>
        <v>2</v>
      </c>
      <c r="J95" s="266">
        <f t="shared" si="41"/>
        <v>3</v>
      </c>
      <c r="K95" s="304">
        <f t="shared" si="30"/>
        <v>0.18180613867249296</v>
      </c>
      <c r="L95" s="224">
        <f t="shared" si="31"/>
        <v>2499.6915575206226</v>
      </c>
      <c r="M95" s="224">
        <f t="shared" si="32"/>
        <v>2495.902899086936</v>
      </c>
      <c r="N95" s="236">
        <f t="shared" si="42"/>
        <v>3.7886584336865781</v>
      </c>
      <c r="O95" s="22" t="str">
        <f t="shared" si="43"/>
        <v>T4G11</v>
      </c>
      <c r="P95" s="308">
        <f t="shared" si="33"/>
        <v>35</v>
      </c>
      <c r="Q95" s="22" t="str">
        <f t="shared" si="44"/>
        <v>T7G11</v>
      </c>
      <c r="R95" s="308">
        <f t="shared" si="34"/>
        <v>35</v>
      </c>
      <c r="S95" s="74"/>
      <c r="T95" s="75"/>
      <c r="U95" s="76"/>
      <c r="V95" s="74"/>
      <c r="W95" s="75"/>
      <c r="X95" s="76"/>
      <c r="Y95" s="74"/>
      <c r="Z95" s="75"/>
      <c r="AA95" s="76"/>
      <c r="AB95" s="74"/>
      <c r="AC95" s="75"/>
      <c r="AD95" s="76"/>
      <c r="AE95" s="74"/>
      <c r="AF95" s="75"/>
      <c r="AG95" s="76"/>
      <c r="AH95" s="74"/>
      <c r="AI95" s="75"/>
      <c r="AJ95" s="76"/>
      <c r="AK95" s="74"/>
      <c r="AL95" s="75"/>
      <c r="AM95" s="76"/>
      <c r="AN95" s="74"/>
      <c r="AO95" s="75"/>
      <c r="AP95" s="76"/>
      <c r="AQ95" s="77">
        <f t="shared" si="35"/>
        <v>0.50259627101455173</v>
      </c>
      <c r="AR95" s="77">
        <f t="shared" si="36"/>
        <v>0.15304865852515942</v>
      </c>
      <c r="AS95" s="78">
        <f t="shared" si="45"/>
        <v>0.69909522497878451</v>
      </c>
      <c r="AT95" s="77">
        <f t="shared" si="37"/>
        <v>0.14785611649605601</v>
      </c>
      <c r="AU95" s="79"/>
      <c r="AV95" s="139"/>
      <c r="AW95" s="80"/>
      <c r="AX95" s="80"/>
      <c r="AY95" s="80"/>
      <c r="AZ95" s="81"/>
      <c r="BA95" s="82"/>
      <c r="BB95" s="81"/>
      <c r="BC95" s="82"/>
      <c r="BD95" s="81"/>
      <c r="BE95" s="82"/>
      <c r="BF95" s="77"/>
      <c r="BG95" s="77"/>
      <c r="BH95" s="77"/>
      <c r="BI95" s="83">
        <f t="shared" si="46"/>
        <v>0</v>
      </c>
      <c r="BJ95" s="83">
        <f t="shared" si="47"/>
        <v>0</v>
      </c>
      <c r="BK95" s="83">
        <f t="shared" si="48"/>
        <v>1</v>
      </c>
      <c r="BL95" s="84"/>
      <c r="BM95" s="84"/>
      <c r="BN95" s="85"/>
      <c r="BO95" s="84"/>
      <c r="BP95" s="84"/>
      <c r="BQ95" s="84"/>
      <c r="BR95" s="84"/>
      <c r="BS95" s="84"/>
      <c r="BT95" s="84"/>
      <c r="BU95" s="86"/>
      <c r="BV95" s="86"/>
      <c r="BW95" s="86"/>
      <c r="BX95" s="86"/>
      <c r="BY95" s="86"/>
      <c r="BZ95" s="86"/>
      <c r="CA95" s="83"/>
      <c r="CB95" s="83"/>
      <c r="CC95" s="14"/>
      <c r="CD95" s="72"/>
      <c r="CE95" s="87"/>
      <c r="CF95" s="88"/>
      <c r="CG95" s="88"/>
      <c r="CH95" s="87">
        <f t="shared" si="38"/>
        <v>0.69909522497878462</v>
      </c>
      <c r="CI95" s="89"/>
      <c r="CJ95" s="89"/>
      <c r="CK95" s="267"/>
      <c r="CL95" s="90"/>
      <c r="CM95" s="267"/>
      <c r="CN95" s="90"/>
      <c r="CO95" s="267"/>
      <c r="CP95" s="90"/>
      <c r="CQ95" s="267"/>
      <c r="CR95" s="90"/>
      <c r="CS95" s="267"/>
      <c r="CT95" s="90"/>
      <c r="CU95" s="267"/>
      <c r="CV95" s="90"/>
      <c r="CW95" s="267"/>
      <c r="CX95" s="90"/>
      <c r="CY95" s="267"/>
      <c r="CZ95" s="90"/>
      <c r="DA95" s="91">
        <f>DataEntry!B95</f>
        <v>44177</v>
      </c>
      <c r="DB95" s="83"/>
      <c r="DC95" s="83"/>
      <c r="DD95" s="145" t="str">
        <f t="shared" si="49"/>
        <v/>
      </c>
      <c r="DE95" s="145" t="str">
        <f t="shared" si="50"/>
        <v/>
      </c>
      <c r="DF95" s="145">
        <f t="shared" si="51"/>
        <v>4</v>
      </c>
      <c r="DG95" s="145">
        <f t="shared" si="52"/>
        <v>7</v>
      </c>
      <c r="DH95" s="145" t="str">
        <f t="shared" si="53"/>
        <v/>
      </c>
      <c r="DI95" s="145" t="str">
        <f t="shared" si="54"/>
        <v/>
      </c>
      <c r="DJ95" s="83"/>
      <c r="DK95" s="83"/>
      <c r="DL95" s="84"/>
      <c r="DM95" s="14"/>
      <c r="DN95" s="87">
        <f t="shared" si="39"/>
        <v>0.69910196560196558</v>
      </c>
      <c r="DO95" s="87">
        <f>(DFactor*Rounds*Number/2+SUM(BV$3:BV83))/(Rounds*Number/2+COUNT(BV$3:BV83))</f>
        <v>0.29599999999999999</v>
      </c>
      <c r="DP95" s="87">
        <f t="shared" si="40"/>
        <v>0.34090909090909088</v>
      </c>
    </row>
    <row r="96" spans="1:120" x14ac:dyDescent="0.25">
      <c r="A96" s="69">
        <v>94</v>
      </c>
      <c r="B96" s="70">
        <f>DataEntry!C96</f>
        <v>9</v>
      </c>
      <c r="C96" s="71">
        <f>COUNTIF(D$2:D96,D96)+COUNTIF(G$2:G96,D96)</f>
        <v>11</v>
      </c>
      <c r="D96" s="72" t="str">
        <f t="shared" si="28"/>
        <v>Heidenheim</v>
      </c>
      <c r="E96" s="70">
        <f>DataEntry!E96</f>
        <v>8</v>
      </c>
      <c r="F96" s="71">
        <f>COUNTIF(D$2:D96,G96)+COUNTIF(G$2:G96,G96)</f>
        <v>11</v>
      </c>
      <c r="G96" s="72" t="str">
        <f t="shared" si="29"/>
        <v>Hannover 96</v>
      </c>
      <c r="H96" s="73">
        <f>DataEntry!G96</f>
        <v>1</v>
      </c>
      <c r="I96" s="73">
        <f>DataEntry!H96</f>
        <v>0</v>
      </c>
      <c r="J96" s="266">
        <f t="shared" si="41"/>
        <v>1</v>
      </c>
      <c r="K96" s="304">
        <f t="shared" si="30"/>
        <v>8.1019500154177138E-2</v>
      </c>
      <c r="L96" s="224">
        <f t="shared" si="31"/>
        <v>2547.7320550415889</v>
      </c>
      <c r="M96" s="224">
        <f t="shared" si="32"/>
        <v>2415.5476218763206</v>
      </c>
      <c r="N96" s="236">
        <f t="shared" si="42"/>
        <v>132.18443316526827</v>
      </c>
      <c r="O96" s="22" t="str">
        <f t="shared" si="43"/>
        <v>T9G11</v>
      </c>
      <c r="P96" s="308">
        <f t="shared" si="33"/>
        <v>35</v>
      </c>
      <c r="Q96" s="22" t="str">
        <f t="shared" si="44"/>
        <v>T8G11</v>
      </c>
      <c r="R96" s="308">
        <f t="shared" si="34"/>
        <v>35</v>
      </c>
      <c r="S96" s="74"/>
      <c r="T96" s="75"/>
      <c r="U96" s="76"/>
      <c r="V96" s="74"/>
      <c r="W96" s="75"/>
      <c r="X96" s="76"/>
      <c r="Y96" s="74"/>
      <c r="Z96" s="75"/>
      <c r="AA96" s="76"/>
      <c r="AB96" s="74"/>
      <c r="AC96" s="75"/>
      <c r="AD96" s="76"/>
      <c r="AE96" s="74"/>
      <c r="AF96" s="75"/>
      <c r="AG96" s="76"/>
      <c r="AH96" s="74"/>
      <c r="AI96" s="75"/>
      <c r="AJ96" s="76"/>
      <c r="AK96" s="74"/>
      <c r="AL96" s="75"/>
      <c r="AM96" s="76"/>
      <c r="AN96" s="74"/>
      <c r="AO96" s="75"/>
      <c r="AP96" s="76"/>
      <c r="AQ96" s="77">
        <f t="shared" si="35"/>
        <v>0.62373698384355081</v>
      </c>
      <c r="AR96" s="77">
        <f t="shared" si="36"/>
        <v>0.32886998428148023</v>
      </c>
      <c r="AS96" s="78">
        <f t="shared" si="45"/>
        <v>0.58973399912414104</v>
      </c>
      <c r="AT96" s="77">
        <f t="shared" si="37"/>
        <v>8.1396016594378673E-2</v>
      </c>
      <c r="AU96" s="79"/>
      <c r="AV96" s="139"/>
      <c r="AW96" s="80"/>
      <c r="AX96" s="80"/>
      <c r="AY96" s="80"/>
      <c r="AZ96" s="81"/>
      <c r="BA96" s="82"/>
      <c r="BB96" s="81"/>
      <c r="BC96" s="82"/>
      <c r="BD96" s="81"/>
      <c r="BE96" s="82"/>
      <c r="BF96" s="77"/>
      <c r="BG96" s="77"/>
      <c r="BH96" s="77"/>
      <c r="BI96" s="83">
        <f t="shared" si="46"/>
        <v>1</v>
      </c>
      <c r="BJ96" s="83">
        <f t="shared" si="47"/>
        <v>0</v>
      </c>
      <c r="BK96" s="83">
        <f t="shared" si="48"/>
        <v>0</v>
      </c>
      <c r="BL96" s="84"/>
      <c r="BM96" s="84"/>
      <c r="BN96" s="85"/>
      <c r="BO96" s="84"/>
      <c r="BP96" s="84"/>
      <c r="BQ96" s="84"/>
      <c r="BR96" s="84"/>
      <c r="BS96" s="84"/>
      <c r="BT96" s="84"/>
      <c r="BU96" s="86"/>
      <c r="BV96" s="86"/>
      <c r="BW96" s="86"/>
      <c r="BX96" s="86"/>
      <c r="BY96" s="86"/>
      <c r="BZ96" s="86"/>
      <c r="CA96" s="83"/>
      <c r="CB96" s="83"/>
      <c r="CC96" s="14"/>
      <c r="CD96" s="72"/>
      <c r="CE96" s="87"/>
      <c r="CF96" s="88"/>
      <c r="CG96" s="88"/>
      <c r="CH96" s="87">
        <f t="shared" si="38"/>
        <v>0.58973399912414115</v>
      </c>
      <c r="CI96" s="89"/>
      <c r="CJ96" s="89"/>
      <c r="CK96" s="267"/>
      <c r="CL96" s="90"/>
      <c r="CM96" s="267"/>
      <c r="CN96" s="90"/>
      <c r="CO96" s="267"/>
      <c r="CP96" s="90"/>
      <c r="CQ96" s="267"/>
      <c r="CR96" s="90"/>
      <c r="CS96" s="267"/>
      <c r="CT96" s="90"/>
      <c r="CU96" s="267"/>
      <c r="CV96" s="90"/>
      <c r="CW96" s="267"/>
      <c r="CX96" s="90"/>
      <c r="CY96" s="267"/>
      <c r="CZ96" s="90"/>
      <c r="DA96" s="91">
        <f>DataEntry!B96</f>
        <v>44177</v>
      </c>
      <c r="DB96" s="83"/>
      <c r="DC96" s="83"/>
      <c r="DD96" s="145">
        <f t="shared" si="49"/>
        <v>9</v>
      </c>
      <c r="DE96" s="145" t="str">
        <f t="shared" si="50"/>
        <v/>
      </c>
      <c r="DF96" s="145" t="str">
        <f t="shared" si="51"/>
        <v/>
      </c>
      <c r="DG96" s="145" t="str">
        <f t="shared" si="52"/>
        <v/>
      </c>
      <c r="DH96" s="145" t="str">
        <f t="shared" si="53"/>
        <v/>
      </c>
      <c r="DI96" s="145">
        <f t="shared" si="54"/>
        <v>8</v>
      </c>
      <c r="DJ96" s="83"/>
      <c r="DK96" s="83"/>
      <c r="DL96" s="84"/>
      <c r="DM96" s="14"/>
      <c r="DN96" s="87">
        <f t="shared" si="39"/>
        <v>0.60504484029484029</v>
      </c>
      <c r="DO96" s="87">
        <f>(DFactor*Rounds*Number/2+SUM(BV$3:BV84))/(Rounds*Number/2+COUNT(BV$3:BV84))</f>
        <v>0.29599999999999999</v>
      </c>
      <c r="DP96" s="87">
        <f t="shared" si="40"/>
        <v>0.26136363636363635</v>
      </c>
    </row>
    <row r="97" spans="1:120" x14ac:dyDescent="0.25">
      <c r="A97" s="69">
        <v>95</v>
      </c>
      <c r="B97" s="70">
        <f>DataEntry!C97</f>
        <v>15</v>
      </c>
      <c r="C97" s="71">
        <f>COUNTIF(D$2:D97,D97)+COUNTIF(G$2:G97,D97)</f>
        <v>11</v>
      </c>
      <c r="D97" s="72" t="str">
        <f t="shared" si="28"/>
        <v>Jahn Regensburg</v>
      </c>
      <c r="E97" s="70">
        <f>DataEntry!E97</f>
        <v>11</v>
      </c>
      <c r="F97" s="71">
        <f>COUNTIF(D$2:D97,G97)+COUNTIF(G$2:G97,G97)</f>
        <v>11</v>
      </c>
      <c r="G97" s="72" t="str">
        <f t="shared" si="29"/>
        <v>Holstein Kiel</v>
      </c>
      <c r="H97" s="73">
        <f>DataEntry!G97</f>
        <v>2</v>
      </c>
      <c r="I97" s="73">
        <f>DataEntry!H97</f>
        <v>3</v>
      </c>
      <c r="J97" s="266">
        <f t="shared" si="41"/>
        <v>3</v>
      </c>
      <c r="K97" s="304">
        <f t="shared" si="30"/>
        <v>0.78426191736248207</v>
      </c>
      <c r="L97" s="224">
        <f t="shared" si="31"/>
        <v>2491.0538435761441</v>
      </c>
      <c r="M97" s="224">
        <f t="shared" si="32"/>
        <v>2485.7411648364564</v>
      </c>
      <c r="N97" s="236">
        <f t="shared" si="42"/>
        <v>5.3126787396877262</v>
      </c>
      <c r="O97" s="22" t="str">
        <f t="shared" si="43"/>
        <v>T15G11</v>
      </c>
      <c r="P97" s="308">
        <f t="shared" si="33"/>
        <v>35</v>
      </c>
      <c r="Q97" s="22" t="str">
        <f t="shared" si="44"/>
        <v>T11G11</v>
      </c>
      <c r="R97" s="308">
        <f t="shared" si="34"/>
        <v>35</v>
      </c>
      <c r="S97" s="74"/>
      <c r="T97" s="75"/>
      <c r="U97" s="76"/>
      <c r="V97" s="74"/>
      <c r="W97" s="75"/>
      <c r="X97" s="76"/>
      <c r="Y97" s="74"/>
      <c r="Z97" s="75"/>
      <c r="AA97" s="76"/>
      <c r="AB97" s="74"/>
      <c r="AC97" s="75"/>
      <c r="AD97" s="76"/>
      <c r="AE97" s="74"/>
      <c r="AF97" s="75"/>
      <c r="AG97" s="76"/>
      <c r="AH97" s="74"/>
      <c r="AI97" s="75"/>
      <c r="AJ97" s="76"/>
      <c r="AK97" s="74"/>
      <c r="AL97" s="75"/>
      <c r="AM97" s="76"/>
      <c r="AN97" s="74"/>
      <c r="AO97" s="75"/>
      <c r="AP97" s="76"/>
      <c r="AQ97" s="77">
        <f t="shared" si="35"/>
        <v>0.50433460166305488</v>
      </c>
      <c r="AR97" s="77">
        <f t="shared" si="36"/>
        <v>0.17494811152795903</v>
      </c>
      <c r="AS97" s="78">
        <f t="shared" si="45"/>
        <v>0.6587729802701916</v>
      </c>
      <c r="AT97" s="77">
        <f t="shared" si="37"/>
        <v>0.16627890820184932</v>
      </c>
      <c r="AU97" s="79"/>
      <c r="AV97" s="139"/>
      <c r="AW97" s="80"/>
      <c r="AX97" s="80"/>
      <c r="AY97" s="80"/>
      <c r="AZ97" s="81"/>
      <c r="BA97" s="82"/>
      <c r="BB97" s="81"/>
      <c r="BC97" s="82"/>
      <c r="BD97" s="81"/>
      <c r="BE97" s="82"/>
      <c r="BF97" s="77"/>
      <c r="BG97" s="77"/>
      <c r="BH97" s="77"/>
      <c r="BI97" s="83">
        <f t="shared" si="46"/>
        <v>0</v>
      </c>
      <c r="BJ97" s="83">
        <f t="shared" si="47"/>
        <v>0</v>
      </c>
      <c r="BK97" s="83">
        <f t="shared" si="48"/>
        <v>1</v>
      </c>
      <c r="BL97" s="84"/>
      <c r="BM97" s="84"/>
      <c r="BN97" s="85"/>
      <c r="BO97" s="84"/>
      <c r="BP97" s="84"/>
      <c r="BQ97" s="84"/>
      <c r="BR97" s="84"/>
      <c r="BS97" s="84"/>
      <c r="BT97" s="84"/>
      <c r="BU97" s="86"/>
      <c r="BV97" s="86"/>
      <c r="BW97" s="86"/>
      <c r="BX97" s="86"/>
      <c r="BY97" s="86"/>
      <c r="BZ97" s="86"/>
      <c r="CA97" s="83"/>
      <c r="CB97" s="83"/>
      <c r="CC97" s="14"/>
      <c r="CD97" s="72"/>
      <c r="CE97" s="87"/>
      <c r="CF97" s="88"/>
      <c r="CG97" s="88"/>
      <c r="CH97" s="87">
        <f t="shared" si="38"/>
        <v>0.65877298027019171</v>
      </c>
      <c r="CI97" s="89"/>
      <c r="CJ97" s="89"/>
      <c r="CK97" s="267"/>
      <c r="CL97" s="90"/>
      <c r="CM97" s="267"/>
      <c r="CN97" s="90"/>
      <c r="CO97" s="267"/>
      <c r="CP97" s="90"/>
      <c r="CQ97" s="267"/>
      <c r="CR97" s="90"/>
      <c r="CS97" s="267"/>
      <c r="CT97" s="90"/>
      <c r="CU97" s="267"/>
      <c r="CV97" s="90"/>
      <c r="CW97" s="267"/>
      <c r="CX97" s="90"/>
      <c r="CY97" s="267"/>
      <c r="CZ97" s="90"/>
      <c r="DA97" s="91">
        <f>DataEntry!B97</f>
        <v>44177</v>
      </c>
      <c r="DB97" s="83"/>
      <c r="DC97" s="83"/>
      <c r="DD97" s="145" t="str">
        <f t="shared" si="49"/>
        <v/>
      </c>
      <c r="DE97" s="145" t="str">
        <f t="shared" si="50"/>
        <v/>
      </c>
      <c r="DF97" s="145">
        <f t="shared" si="51"/>
        <v>15</v>
      </c>
      <c r="DG97" s="145">
        <f t="shared" si="52"/>
        <v>11</v>
      </c>
      <c r="DH97" s="145" t="str">
        <f t="shared" si="53"/>
        <v/>
      </c>
      <c r="DI97" s="145" t="str">
        <f t="shared" si="54"/>
        <v/>
      </c>
      <c r="DJ97" s="83"/>
      <c r="DK97" s="83"/>
      <c r="DL97" s="84"/>
      <c r="DM97" s="14"/>
      <c r="DN97" s="87">
        <f t="shared" si="39"/>
        <v>0.65879176904176906</v>
      </c>
      <c r="DO97" s="87">
        <f>(DFactor*Rounds*Number/2+SUM(BV$3:BV85))/(Rounds*Number/2+COUNT(BV$3:BV85))</f>
        <v>0.29599999999999999</v>
      </c>
      <c r="DP97" s="87">
        <f t="shared" si="40"/>
        <v>0.30681818181818182</v>
      </c>
    </row>
    <row r="98" spans="1:120" x14ac:dyDescent="0.25">
      <c r="A98" s="69">
        <v>96</v>
      </c>
      <c r="B98" s="70">
        <f>DataEntry!C98</f>
        <v>3</v>
      </c>
      <c r="C98" s="71">
        <f>COUNTIF(D$2:D98,D98)+COUNTIF(G$2:G98,D98)</f>
        <v>11</v>
      </c>
      <c r="D98" s="72" t="str">
        <f t="shared" si="28"/>
        <v>Eintracht Braunschweig</v>
      </c>
      <c r="E98" s="70">
        <f>DataEntry!E98</f>
        <v>13</v>
      </c>
      <c r="F98" s="71">
        <f>COUNTIF(D$2:D98,G98)+COUNTIF(G$2:G98,G98)</f>
        <v>11</v>
      </c>
      <c r="G98" s="72" t="str">
        <f t="shared" si="29"/>
        <v>Osnabruck</v>
      </c>
      <c r="H98" s="73">
        <f>DataEntry!G98</f>
        <v>0</v>
      </c>
      <c r="I98" s="73">
        <f>DataEntry!H98</f>
        <v>2</v>
      </c>
      <c r="J98" s="266">
        <f t="shared" si="41"/>
        <v>3</v>
      </c>
      <c r="K98" s="304">
        <f t="shared" si="30"/>
        <v>0.29201102366684761</v>
      </c>
      <c r="L98" s="224">
        <f t="shared" si="31"/>
        <v>2449.5310590793424</v>
      </c>
      <c r="M98" s="224">
        <f t="shared" si="32"/>
        <v>2421.9965671862956</v>
      </c>
      <c r="N98" s="236">
        <f t="shared" si="42"/>
        <v>27.534491893046834</v>
      </c>
      <c r="O98" s="22" t="str">
        <f t="shared" si="43"/>
        <v>T3G11</v>
      </c>
      <c r="P98" s="308">
        <f t="shared" si="33"/>
        <v>35</v>
      </c>
      <c r="Q98" s="22" t="str">
        <f t="shared" si="44"/>
        <v>T13G11</v>
      </c>
      <c r="R98" s="308">
        <f t="shared" si="34"/>
        <v>35</v>
      </c>
      <c r="S98" s="74"/>
      <c r="T98" s="75"/>
      <c r="U98" s="76"/>
      <c r="V98" s="74"/>
      <c r="W98" s="75"/>
      <c r="X98" s="76"/>
      <c r="Y98" s="74"/>
      <c r="Z98" s="75"/>
      <c r="AA98" s="76"/>
      <c r="AB98" s="74"/>
      <c r="AC98" s="75"/>
      <c r="AD98" s="76"/>
      <c r="AE98" s="74"/>
      <c r="AF98" s="75"/>
      <c r="AG98" s="76"/>
      <c r="AH98" s="74"/>
      <c r="AI98" s="75"/>
      <c r="AJ98" s="76"/>
      <c r="AK98" s="74"/>
      <c r="AL98" s="75"/>
      <c r="AM98" s="76"/>
      <c r="AN98" s="74"/>
      <c r="AO98" s="75"/>
      <c r="AP98" s="76"/>
      <c r="AQ98" s="77">
        <f t="shared" si="35"/>
        <v>0.52382998862353125</v>
      </c>
      <c r="AR98" s="77">
        <f t="shared" si="36"/>
        <v>0.18835327040361982</v>
      </c>
      <c r="AS98" s="78">
        <f t="shared" si="45"/>
        <v>0.67095343643982286</v>
      </c>
      <c r="AT98" s="77">
        <f t="shared" si="37"/>
        <v>0.14069329315655732</v>
      </c>
      <c r="AU98" s="79"/>
      <c r="AV98" s="139"/>
      <c r="AW98" s="80"/>
      <c r="AX98" s="80"/>
      <c r="AY98" s="80"/>
      <c r="AZ98" s="81"/>
      <c r="BA98" s="82"/>
      <c r="BB98" s="81"/>
      <c r="BC98" s="82"/>
      <c r="BD98" s="81"/>
      <c r="BE98" s="82"/>
      <c r="BF98" s="77"/>
      <c r="BG98" s="77"/>
      <c r="BH98" s="77"/>
      <c r="BI98" s="83">
        <f t="shared" si="46"/>
        <v>0</v>
      </c>
      <c r="BJ98" s="83">
        <f t="shared" si="47"/>
        <v>0</v>
      </c>
      <c r="BK98" s="83">
        <f t="shared" si="48"/>
        <v>1</v>
      </c>
      <c r="BL98" s="84"/>
      <c r="BM98" s="84"/>
      <c r="BN98" s="85"/>
      <c r="BO98" s="84"/>
      <c r="BP98" s="84"/>
      <c r="BQ98" s="84"/>
      <c r="BR98" s="84"/>
      <c r="BS98" s="84"/>
      <c r="BT98" s="84"/>
      <c r="BU98" s="86"/>
      <c r="BV98" s="86"/>
      <c r="BW98" s="86"/>
      <c r="BX98" s="86"/>
      <c r="BY98" s="86"/>
      <c r="BZ98" s="86"/>
      <c r="CA98" s="83"/>
      <c r="CB98" s="83"/>
      <c r="CC98" s="14"/>
      <c r="CD98" s="72"/>
      <c r="CE98" s="87"/>
      <c r="CF98" s="88"/>
      <c r="CG98" s="88"/>
      <c r="CH98" s="87">
        <f t="shared" si="38"/>
        <v>0.67095343643982286</v>
      </c>
      <c r="CI98" s="89"/>
      <c r="CJ98" s="89"/>
      <c r="CK98" s="267"/>
      <c r="CL98" s="90"/>
      <c r="CM98" s="267"/>
      <c r="CN98" s="90"/>
      <c r="CO98" s="267"/>
      <c r="CP98" s="90"/>
      <c r="CQ98" s="267"/>
      <c r="CR98" s="90"/>
      <c r="CS98" s="267"/>
      <c r="CT98" s="90"/>
      <c r="CU98" s="267"/>
      <c r="CV98" s="90"/>
      <c r="CW98" s="267"/>
      <c r="CX98" s="90"/>
      <c r="CY98" s="267"/>
      <c r="CZ98" s="90"/>
      <c r="DA98" s="91">
        <f>DataEntry!B98</f>
        <v>44178</v>
      </c>
      <c r="DB98" s="83"/>
      <c r="DC98" s="83"/>
      <c r="DD98" s="145" t="str">
        <f t="shared" si="49"/>
        <v/>
      </c>
      <c r="DE98" s="145" t="str">
        <f t="shared" si="50"/>
        <v/>
      </c>
      <c r="DF98" s="145">
        <f t="shared" si="51"/>
        <v>3</v>
      </c>
      <c r="DG98" s="145">
        <f t="shared" si="52"/>
        <v>13</v>
      </c>
      <c r="DH98" s="145" t="str">
        <f t="shared" si="53"/>
        <v/>
      </c>
      <c r="DI98" s="145" t="str">
        <f t="shared" si="54"/>
        <v/>
      </c>
      <c r="DJ98" s="83"/>
      <c r="DK98" s="83"/>
      <c r="DL98" s="84"/>
      <c r="DM98" s="14"/>
      <c r="DN98" s="87">
        <f t="shared" si="39"/>
        <v>0.67152130479762051</v>
      </c>
      <c r="DO98" s="87">
        <f>(DFactor*Rounds*Number/2+SUM(BV$3:BV86))/(Rounds*Number/2+COUNT(BV$3:BV86))</f>
        <v>0.29599999999999999</v>
      </c>
      <c r="DP98" s="87">
        <f t="shared" si="40"/>
        <v>0.31758373205741625</v>
      </c>
    </row>
    <row r="99" spans="1:120" x14ac:dyDescent="0.25">
      <c r="A99" s="69">
        <v>97</v>
      </c>
      <c r="B99" s="70">
        <f>DataEntry!C99</f>
        <v>10</v>
      </c>
      <c r="C99" s="71">
        <f>COUNTIF(D$2:D99,D99)+COUNTIF(G$2:G99,D99)</f>
        <v>11</v>
      </c>
      <c r="D99" s="72" t="str">
        <f t="shared" si="28"/>
        <v>Karlsruher</v>
      </c>
      <c r="E99" s="70">
        <f>DataEntry!E99</f>
        <v>5</v>
      </c>
      <c r="F99" s="71">
        <f>COUNTIF(D$2:D99,G99)+COUNTIF(G$2:G99,G99)</f>
        <v>11</v>
      </c>
      <c r="G99" s="72" t="str">
        <f t="shared" si="29"/>
        <v>Fortuna Dusseldorf</v>
      </c>
      <c r="H99" s="73">
        <f>DataEntry!G99</f>
        <v>1</v>
      </c>
      <c r="I99" s="73">
        <f>DataEntry!H99</f>
        <v>2</v>
      </c>
      <c r="J99" s="266">
        <f t="shared" si="41"/>
        <v>3</v>
      </c>
      <c r="K99" s="304">
        <f t="shared" si="30"/>
        <v>0.77651465712710976</v>
      </c>
      <c r="L99" s="224">
        <f t="shared" si="31"/>
        <v>2459.502259920579</v>
      </c>
      <c r="M99" s="224">
        <f t="shared" si="32"/>
        <v>2437.4853778004745</v>
      </c>
      <c r="N99" s="236">
        <f t="shared" si="42"/>
        <v>22.016882120104583</v>
      </c>
      <c r="O99" s="22" t="str">
        <f t="shared" si="43"/>
        <v>T10G11</v>
      </c>
      <c r="P99" s="308">
        <f t="shared" si="33"/>
        <v>35</v>
      </c>
      <c r="Q99" s="22" t="str">
        <f t="shared" si="44"/>
        <v>T5G11</v>
      </c>
      <c r="R99" s="308">
        <f t="shared" si="34"/>
        <v>35</v>
      </c>
      <c r="S99" s="74"/>
      <c r="T99" s="75"/>
      <c r="U99" s="76"/>
      <c r="V99" s="74"/>
      <c r="W99" s="75"/>
      <c r="X99" s="76"/>
      <c r="Y99" s="74"/>
      <c r="Z99" s="75"/>
      <c r="AA99" s="76"/>
      <c r="AB99" s="74"/>
      <c r="AC99" s="75"/>
      <c r="AD99" s="76"/>
      <c r="AE99" s="74"/>
      <c r="AF99" s="75"/>
      <c r="AG99" s="76"/>
      <c r="AH99" s="74"/>
      <c r="AI99" s="75"/>
      <c r="AJ99" s="76"/>
      <c r="AK99" s="74"/>
      <c r="AL99" s="75"/>
      <c r="AM99" s="76"/>
      <c r="AN99" s="74"/>
      <c r="AO99" s="75"/>
      <c r="AP99" s="76"/>
      <c r="AQ99" s="77">
        <f t="shared" si="35"/>
        <v>0.51934147156745947</v>
      </c>
      <c r="AR99" s="77">
        <f t="shared" si="36"/>
        <v>0.18341426721440629</v>
      </c>
      <c r="AS99" s="78">
        <f t="shared" si="45"/>
        <v>0.67185440870610647</v>
      </c>
      <c r="AT99" s="77">
        <f t="shared" si="37"/>
        <v>0.1447313240794873</v>
      </c>
      <c r="AU99" s="79"/>
      <c r="AV99" s="139"/>
      <c r="AW99" s="80"/>
      <c r="AX99" s="80"/>
      <c r="AY99" s="80"/>
      <c r="AZ99" s="81"/>
      <c r="BA99" s="82"/>
      <c r="BB99" s="81"/>
      <c r="BC99" s="82"/>
      <c r="BD99" s="81"/>
      <c r="BE99" s="82"/>
      <c r="BF99" s="77"/>
      <c r="BG99" s="77"/>
      <c r="BH99" s="77"/>
      <c r="BI99" s="83">
        <f t="shared" si="46"/>
        <v>0</v>
      </c>
      <c r="BJ99" s="83">
        <f t="shared" si="47"/>
        <v>0</v>
      </c>
      <c r="BK99" s="83">
        <f t="shared" si="48"/>
        <v>1</v>
      </c>
      <c r="BL99" s="84"/>
      <c r="BM99" s="84"/>
      <c r="BN99" s="85"/>
      <c r="BO99" s="84"/>
      <c r="BP99" s="84"/>
      <c r="BQ99" s="84"/>
      <c r="BR99" s="84"/>
      <c r="BS99" s="84"/>
      <c r="BT99" s="84"/>
      <c r="BU99" s="86"/>
      <c r="BV99" s="86"/>
      <c r="BW99" s="86"/>
      <c r="BX99" s="86"/>
      <c r="BY99" s="86"/>
      <c r="BZ99" s="86"/>
      <c r="CA99" s="83"/>
      <c r="CB99" s="83"/>
      <c r="CC99" s="14"/>
      <c r="CD99" s="72"/>
      <c r="CE99" s="87"/>
      <c r="CF99" s="88"/>
      <c r="CG99" s="88"/>
      <c r="CH99" s="87">
        <f t="shared" si="38"/>
        <v>0.67185440870610635</v>
      </c>
      <c r="CI99" s="89"/>
      <c r="CJ99" s="89"/>
      <c r="CK99" s="267"/>
      <c r="CL99" s="90"/>
      <c r="CM99" s="267"/>
      <c r="CN99" s="90"/>
      <c r="CO99" s="267"/>
      <c r="CP99" s="90"/>
      <c r="CQ99" s="267"/>
      <c r="CR99" s="90"/>
      <c r="CS99" s="267"/>
      <c r="CT99" s="90"/>
      <c r="CU99" s="267"/>
      <c r="CV99" s="90"/>
      <c r="CW99" s="267"/>
      <c r="CX99" s="90"/>
      <c r="CY99" s="267"/>
      <c r="CZ99" s="90"/>
      <c r="DA99" s="91">
        <f>DataEntry!B99</f>
        <v>44178</v>
      </c>
      <c r="DB99" s="83"/>
      <c r="DC99" s="83"/>
      <c r="DD99" s="145" t="str">
        <f t="shared" si="49"/>
        <v/>
      </c>
      <c r="DE99" s="145" t="str">
        <f t="shared" si="50"/>
        <v/>
      </c>
      <c r="DF99" s="145">
        <f t="shared" si="51"/>
        <v>10</v>
      </c>
      <c r="DG99" s="145">
        <f t="shared" si="52"/>
        <v>5</v>
      </c>
      <c r="DH99" s="145" t="str">
        <f t="shared" si="53"/>
        <v/>
      </c>
      <c r="DI99" s="145" t="str">
        <f t="shared" si="54"/>
        <v/>
      </c>
      <c r="DJ99" s="83"/>
      <c r="DK99" s="83"/>
      <c r="DL99" s="84"/>
      <c r="DM99" s="14"/>
      <c r="DN99" s="87">
        <f t="shared" si="39"/>
        <v>0.6722285012285012</v>
      </c>
      <c r="DO99" s="87">
        <f>(DFactor*Rounds*Number/2+SUM(BV$3:BV87))/(Rounds*Number/2+COUNT(BV$3:BV87))</f>
        <v>0.29599999999999999</v>
      </c>
      <c r="DP99" s="87">
        <f t="shared" si="40"/>
        <v>0.31818181818181818</v>
      </c>
    </row>
    <row r="100" spans="1:120" x14ac:dyDescent="0.25">
      <c r="A100" s="69">
        <v>98</v>
      </c>
      <c r="B100" s="70">
        <f>DataEntry!C100</f>
        <v>12</v>
      </c>
      <c r="C100" s="71">
        <f>COUNTIF(D$2:D100,D100)+COUNTIF(G$2:G100,D100)</f>
        <v>11</v>
      </c>
      <c r="D100" s="72" t="str">
        <f t="shared" si="28"/>
        <v>Nurnberg</v>
      </c>
      <c r="E100" s="70">
        <f>DataEntry!E100</f>
        <v>18</v>
      </c>
      <c r="F100" s="71">
        <f>COUNTIF(D$2:D100,G100)+COUNTIF(G$2:G100,G100)</f>
        <v>11</v>
      </c>
      <c r="G100" s="72" t="str">
        <f t="shared" si="29"/>
        <v>Wurzburger Kickers</v>
      </c>
      <c r="H100" s="73">
        <f>DataEntry!G100</f>
        <v>2</v>
      </c>
      <c r="I100" s="73">
        <f>DataEntry!H100</f>
        <v>1</v>
      </c>
      <c r="J100" s="266">
        <f t="shared" si="41"/>
        <v>1</v>
      </c>
      <c r="K100" s="304">
        <f t="shared" si="30"/>
        <v>0.92276768883894578</v>
      </c>
      <c r="L100" s="224">
        <f t="shared" si="31"/>
        <v>2458.4542939150947</v>
      </c>
      <c r="M100" s="224">
        <f t="shared" si="32"/>
        <v>2365.3049982071057</v>
      </c>
      <c r="N100" s="236">
        <f t="shared" si="42"/>
        <v>93.14929570798904</v>
      </c>
      <c r="O100" s="22" t="str">
        <f t="shared" si="43"/>
        <v>T12G11</v>
      </c>
      <c r="P100" s="308">
        <f t="shared" si="33"/>
        <v>35</v>
      </c>
      <c r="Q100" s="22" t="str">
        <f t="shared" si="44"/>
        <v>T18G11</v>
      </c>
      <c r="R100" s="308">
        <f t="shared" si="34"/>
        <v>35</v>
      </c>
      <c r="S100" s="74"/>
      <c r="T100" s="75"/>
      <c r="U100" s="76"/>
      <c r="V100" s="74"/>
      <c r="W100" s="75"/>
      <c r="X100" s="76"/>
      <c r="Y100" s="74"/>
      <c r="Z100" s="75"/>
      <c r="AA100" s="76"/>
      <c r="AB100" s="74"/>
      <c r="AC100" s="75"/>
      <c r="AD100" s="76"/>
      <c r="AE100" s="74"/>
      <c r="AF100" s="75"/>
      <c r="AG100" s="76"/>
      <c r="AH100" s="74"/>
      <c r="AI100" s="75"/>
      <c r="AJ100" s="76"/>
      <c r="AK100" s="74"/>
      <c r="AL100" s="75"/>
      <c r="AM100" s="76"/>
      <c r="AN100" s="74"/>
      <c r="AO100" s="75"/>
      <c r="AP100" s="76"/>
      <c r="AQ100" s="77">
        <f t="shared" si="35"/>
        <v>0.58564387853513733</v>
      </c>
      <c r="AR100" s="77">
        <f t="shared" si="36"/>
        <v>0.27830253818242018</v>
      </c>
      <c r="AS100" s="78">
        <f t="shared" si="45"/>
        <v>0.61468268070543441</v>
      </c>
      <c r="AT100" s="77">
        <f t="shared" si="37"/>
        <v>0.10701478111214546</v>
      </c>
      <c r="AU100" s="79"/>
      <c r="AV100" s="139"/>
      <c r="AW100" s="80"/>
      <c r="AX100" s="80"/>
      <c r="AY100" s="80"/>
      <c r="AZ100" s="81"/>
      <c r="BA100" s="82"/>
      <c r="BB100" s="81"/>
      <c r="BC100" s="82"/>
      <c r="BD100" s="81"/>
      <c r="BE100" s="82"/>
      <c r="BF100" s="77"/>
      <c r="BG100" s="77"/>
      <c r="BH100" s="77"/>
      <c r="BI100" s="83">
        <f t="shared" si="46"/>
        <v>1</v>
      </c>
      <c r="BJ100" s="83">
        <f t="shared" si="47"/>
        <v>0</v>
      </c>
      <c r="BK100" s="83">
        <f t="shared" si="48"/>
        <v>0</v>
      </c>
      <c r="BL100" s="84"/>
      <c r="BM100" s="84"/>
      <c r="BN100" s="85"/>
      <c r="BO100" s="84"/>
      <c r="BP100" s="84"/>
      <c r="BQ100" s="84"/>
      <c r="BR100" s="84"/>
      <c r="BS100" s="84"/>
      <c r="BT100" s="84"/>
      <c r="BU100" s="86"/>
      <c r="BV100" s="86"/>
      <c r="BW100" s="86"/>
      <c r="BX100" s="86"/>
      <c r="BY100" s="86"/>
      <c r="BZ100" s="86"/>
      <c r="CA100" s="83"/>
      <c r="CB100" s="83"/>
      <c r="CC100" s="14"/>
      <c r="CD100" s="72"/>
      <c r="CE100" s="87"/>
      <c r="CF100" s="88"/>
      <c r="CG100" s="88"/>
      <c r="CH100" s="87">
        <f t="shared" si="38"/>
        <v>0.6146826807054343</v>
      </c>
      <c r="CI100" s="89"/>
      <c r="CJ100" s="89"/>
      <c r="CK100" s="267"/>
      <c r="CL100" s="90"/>
      <c r="CM100" s="267"/>
      <c r="CN100" s="90"/>
      <c r="CO100" s="267"/>
      <c r="CP100" s="90"/>
      <c r="CQ100" s="267"/>
      <c r="CR100" s="90"/>
      <c r="CS100" s="267"/>
      <c r="CT100" s="90"/>
      <c r="CU100" s="267"/>
      <c r="CV100" s="90"/>
      <c r="CW100" s="267"/>
      <c r="CX100" s="90"/>
      <c r="CY100" s="267"/>
      <c r="CZ100" s="90"/>
      <c r="DA100" s="91">
        <f>DataEntry!B100</f>
        <v>44178</v>
      </c>
      <c r="DB100" s="83"/>
      <c r="DC100" s="83"/>
      <c r="DD100" s="145">
        <f t="shared" si="49"/>
        <v>12</v>
      </c>
      <c r="DE100" s="145" t="str">
        <f t="shared" si="50"/>
        <v/>
      </c>
      <c r="DF100" s="145" t="str">
        <f t="shared" si="51"/>
        <v/>
      </c>
      <c r="DG100" s="145" t="str">
        <f t="shared" si="52"/>
        <v/>
      </c>
      <c r="DH100" s="145" t="str">
        <f t="shared" si="53"/>
        <v/>
      </c>
      <c r="DI100" s="145">
        <f t="shared" si="54"/>
        <v>18</v>
      </c>
      <c r="DJ100" s="83"/>
      <c r="DK100" s="83"/>
      <c r="DL100" s="84"/>
      <c r="DM100" s="14"/>
      <c r="DN100" s="87">
        <f t="shared" si="39"/>
        <v>0.62201755463597563</v>
      </c>
      <c r="DO100" s="87">
        <f>(DFactor*Rounds*Number/2+SUM(BV$3:BV88))/(Rounds*Number/2+COUNT(BV$3:BV88))</f>
        <v>0.29599999999999999</v>
      </c>
      <c r="DP100" s="87">
        <f t="shared" si="40"/>
        <v>0.27571770334928231</v>
      </c>
    </row>
    <row r="101" spans="1:120" x14ac:dyDescent="0.25">
      <c r="A101" s="69">
        <v>99</v>
      </c>
      <c r="B101" s="70">
        <f>DataEntry!C101</f>
        <v>17</v>
      </c>
      <c r="C101" s="71">
        <f>COUNTIF(D$2:D101,D101)+COUNTIF(G$2:G101,D101)</f>
        <v>11</v>
      </c>
      <c r="D101" s="72" t="str">
        <f t="shared" si="28"/>
        <v>St Pauli</v>
      </c>
      <c r="E101" s="70">
        <f>DataEntry!E101</f>
        <v>1</v>
      </c>
      <c r="F101" s="71">
        <f>COUNTIF(D$2:D101,G101)+COUNTIF(G$2:G101,G101)</f>
        <v>11</v>
      </c>
      <c r="G101" s="72" t="str">
        <f t="shared" si="29"/>
        <v>Erzgebirge Aue</v>
      </c>
      <c r="H101" s="73">
        <f>DataEntry!G101</f>
        <v>2</v>
      </c>
      <c r="I101" s="73">
        <f>DataEntry!H101</f>
        <v>2</v>
      </c>
      <c r="J101" s="266">
        <f t="shared" si="41"/>
        <v>2</v>
      </c>
      <c r="K101" s="304">
        <f t="shared" si="30"/>
        <v>0.855861718712708</v>
      </c>
      <c r="L101" s="224">
        <f t="shared" si="31"/>
        <v>2471.4519207328303</v>
      </c>
      <c r="M101" s="224">
        <f t="shared" si="32"/>
        <v>2356.3615096687245</v>
      </c>
      <c r="N101" s="236">
        <f t="shared" si="42"/>
        <v>115.09041106410587</v>
      </c>
      <c r="O101" s="22" t="str">
        <f t="shared" si="43"/>
        <v>T17G11</v>
      </c>
      <c r="P101" s="308">
        <f t="shared" si="33"/>
        <v>35</v>
      </c>
      <c r="Q101" s="22" t="str">
        <f t="shared" si="44"/>
        <v>T1G11</v>
      </c>
      <c r="R101" s="308">
        <f t="shared" si="34"/>
        <v>35</v>
      </c>
      <c r="S101" s="74"/>
      <c r="T101" s="75"/>
      <c r="U101" s="76"/>
      <c r="V101" s="74"/>
      <c r="W101" s="75"/>
      <c r="X101" s="76"/>
      <c r="Y101" s="74"/>
      <c r="Z101" s="75"/>
      <c r="AA101" s="76"/>
      <c r="AB101" s="74"/>
      <c r="AC101" s="75"/>
      <c r="AD101" s="76"/>
      <c r="AE101" s="74"/>
      <c r="AF101" s="75"/>
      <c r="AG101" s="76"/>
      <c r="AH101" s="74"/>
      <c r="AI101" s="75"/>
      <c r="AJ101" s="76"/>
      <c r="AK101" s="74"/>
      <c r="AL101" s="75"/>
      <c r="AM101" s="76"/>
      <c r="AN101" s="74"/>
      <c r="AO101" s="75"/>
      <c r="AP101" s="76"/>
      <c r="AQ101" s="77">
        <f t="shared" si="35"/>
        <v>0.60703854004432356</v>
      </c>
      <c r="AR101" s="77">
        <f t="shared" si="36"/>
        <v>0.28337128005084916</v>
      </c>
      <c r="AS101" s="78">
        <f t="shared" si="45"/>
        <v>0.64733451998694891</v>
      </c>
      <c r="AT101" s="77">
        <f t="shared" si="37"/>
        <v>6.9294199962201986E-2</v>
      </c>
      <c r="AU101" s="79"/>
      <c r="AV101" s="139"/>
      <c r="AW101" s="80"/>
      <c r="AX101" s="80"/>
      <c r="AY101" s="80"/>
      <c r="AZ101" s="81"/>
      <c r="BA101" s="82"/>
      <c r="BB101" s="81"/>
      <c r="BC101" s="82"/>
      <c r="BD101" s="81"/>
      <c r="BE101" s="82"/>
      <c r="BF101" s="77"/>
      <c r="BG101" s="77"/>
      <c r="BH101" s="77"/>
      <c r="BI101" s="83">
        <f t="shared" si="46"/>
        <v>0</v>
      </c>
      <c r="BJ101" s="83">
        <f t="shared" si="47"/>
        <v>1</v>
      </c>
      <c r="BK101" s="83">
        <f t="shared" si="48"/>
        <v>0</v>
      </c>
      <c r="BL101" s="84"/>
      <c r="BM101" s="84"/>
      <c r="BN101" s="85"/>
      <c r="BO101" s="84"/>
      <c r="BP101" s="84"/>
      <c r="BQ101" s="84"/>
      <c r="BR101" s="84"/>
      <c r="BS101" s="84"/>
      <c r="BT101" s="84"/>
      <c r="BU101" s="86"/>
      <c r="BV101" s="86"/>
      <c r="BW101" s="86"/>
      <c r="BX101" s="86"/>
      <c r="BY101" s="86"/>
      <c r="BZ101" s="86"/>
      <c r="CA101" s="83"/>
      <c r="CB101" s="83"/>
      <c r="CC101" s="14"/>
      <c r="CD101" s="72"/>
      <c r="CE101" s="87"/>
      <c r="CF101" s="88"/>
      <c r="CG101" s="88"/>
      <c r="CH101" s="87">
        <f t="shared" si="38"/>
        <v>0.6473345199869488</v>
      </c>
      <c r="CI101" s="89"/>
      <c r="CJ101" s="89"/>
      <c r="CK101" s="267"/>
      <c r="CL101" s="90"/>
      <c r="CM101" s="267"/>
      <c r="CN101" s="90"/>
      <c r="CO101" s="267"/>
      <c r="CP101" s="90"/>
      <c r="CQ101" s="267"/>
      <c r="CR101" s="90"/>
      <c r="CS101" s="267"/>
      <c r="CT101" s="90"/>
      <c r="CU101" s="267"/>
      <c r="CV101" s="90"/>
      <c r="CW101" s="267"/>
      <c r="CX101" s="90"/>
      <c r="CY101" s="267"/>
      <c r="CZ101" s="90"/>
      <c r="DA101" s="91">
        <f>DataEntry!B101</f>
        <v>44178</v>
      </c>
      <c r="DB101" s="83"/>
      <c r="DC101" s="83"/>
      <c r="DD101" s="145" t="str">
        <f t="shared" si="49"/>
        <v/>
      </c>
      <c r="DE101" s="145">
        <f t="shared" si="50"/>
        <v>17</v>
      </c>
      <c r="DF101" s="145" t="str">
        <f t="shared" si="51"/>
        <v/>
      </c>
      <c r="DG101" s="145" t="str">
        <f t="shared" si="52"/>
        <v/>
      </c>
      <c r="DH101" s="145">
        <f t="shared" si="53"/>
        <v>1</v>
      </c>
      <c r="DI101" s="145" t="str">
        <f t="shared" si="54"/>
        <v/>
      </c>
      <c r="DJ101" s="83"/>
      <c r="DK101" s="83"/>
      <c r="DL101" s="84"/>
      <c r="DM101" s="14"/>
      <c r="DN101" s="87">
        <f t="shared" si="39"/>
        <v>0.65879176904176906</v>
      </c>
      <c r="DO101" s="87">
        <f>(DFactor*Rounds*Number/2+SUM(BV$3:BV89))/(Rounds*Number/2+COUNT(BV$3:BV89))</f>
        <v>0.29599999999999999</v>
      </c>
      <c r="DP101" s="87">
        <f t="shared" si="40"/>
        <v>0.30681818181818182</v>
      </c>
    </row>
    <row r="102" spans="1:120" x14ac:dyDescent="0.25">
      <c r="A102" s="69">
        <v>100</v>
      </c>
      <c r="B102" s="70">
        <f>DataEntry!C102</f>
        <v>6</v>
      </c>
      <c r="C102" s="71">
        <f>COUNTIF(D$2:D102,D102)+COUNTIF(G$2:G102,D102)</f>
        <v>12</v>
      </c>
      <c r="D102" s="72" t="str">
        <f t="shared" si="28"/>
        <v>Greuther Furth</v>
      </c>
      <c r="E102" s="70">
        <f>DataEntry!E102</f>
        <v>4</v>
      </c>
      <c r="F102" s="71">
        <f>COUNTIF(D$2:D102,G102)+COUNTIF(G$2:G102,G102)</f>
        <v>12</v>
      </c>
      <c r="G102" s="72" t="str">
        <f t="shared" si="29"/>
        <v>Darmstadt 98</v>
      </c>
      <c r="H102" s="73">
        <f>DataEntry!G102</f>
        <v>0</v>
      </c>
      <c r="I102" s="73">
        <f>DataEntry!H102</f>
        <v>4</v>
      </c>
      <c r="J102" s="266">
        <f t="shared" si="41"/>
        <v>3</v>
      </c>
      <c r="K102" s="304">
        <f t="shared" si="30"/>
        <v>0.58442749468505628</v>
      </c>
      <c r="L102" s="224">
        <f t="shared" si="31"/>
        <v>2421.7096271251503</v>
      </c>
      <c r="M102" s="224">
        <f t="shared" si="32"/>
        <v>2419.1824075170925</v>
      </c>
      <c r="N102" s="236">
        <f t="shared" si="42"/>
        <v>2.5272196080577487</v>
      </c>
      <c r="O102" s="22" t="str">
        <f t="shared" si="43"/>
        <v>T6G12</v>
      </c>
      <c r="P102" s="308">
        <f t="shared" si="33"/>
        <v>35</v>
      </c>
      <c r="Q102" s="22" t="str">
        <f t="shared" si="44"/>
        <v>T4G12</v>
      </c>
      <c r="R102" s="308">
        <f t="shared" si="34"/>
        <v>35</v>
      </c>
      <c r="S102" s="74"/>
      <c r="T102" s="75"/>
      <c r="U102" s="76"/>
      <c r="V102" s="74"/>
      <c r="W102" s="75"/>
      <c r="X102" s="76"/>
      <c r="Y102" s="74"/>
      <c r="Z102" s="75"/>
      <c r="AA102" s="76"/>
      <c r="AB102" s="74"/>
      <c r="AC102" s="75"/>
      <c r="AD102" s="76"/>
      <c r="AE102" s="74"/>
      <c r="AF102" s="75"/>
      <c r="AG102" s="76"/>
      <c r="AH102" s="74"/>
      <c r="AI102" s="75"/>
      <c r="AJ102" s="76"/>
      <c r="AK102" s="74"/>
      <c r="AL102" s="75"/>
      <c r="AM102" s="76"/>
      <c r="AN102" s="74"/>
      <c r="AO102" s="75"/>
      <c r="AP102" s="76"/>
      <c r="AQ102" s="77">
        <f t="shared" si="35"/>
        <v>0.50172934168837935</v>
      </c>
      <c r="AR102" s="77">
        <f t="shared" si="36"/>
        <v>0.15665876492764491</v>
      </c>
      <c r="AS102" s="78">
        <f t="shared" si="45"/>
        <v>0.69014115352146899</v>
      </c>
      <c r="AT102" s="77">
        <f t="shared" si="37"/>
        <v>0.15320008155088616</v>
      </c>
      <c r="AU102" s="79"/>
      <c r="AV102" s="139"/>
      <c r="AW102" s="80"/>
      <c r="AX102" s="80"/>
      <c r="AY102" s="80"/>
      <c r="AZ102" s="81"/>
      <c r="BA102" s="82"/>
      <c r="BB102" s="81"/>
      <c r="BC102" s="82"/>
      <c r="BD102" s="81"/>
      <c r="BE102" s="82"/>
      <c r="BF102" s="77"/>
      <c r="BG102" s="77"/>
      <c r="BH102" s="77"/>
      <c r="BI102" s="83">
        <f t="shared" si="46"/>
        <v>0</v>
      </c>
      <c r="BJ102" s="83">
        <f t="shared" si="47"/>
        <v>0</v>
      </c>
      <c r="BK102" s="83">
        <f t="shared" si="48"/>
        <v>1</v>
      </c>
      <c r="BL102" s="84"/>
      <c r="BM102" s="84"/>
      <c r="BN102" s="85"/>
      <c r="BO102" s="84"/>
      <c r="BP102" s="84"/>
      <c r="BQ102" s="84"/>
      <c r="BR102" s="84"/>
      <c r="BS102" s="84"/>
      <c r="BT102" s="84"/>
      <c r="BU102" s="86"/>
      <c r="BV102" s="86"/>
      <c r="BW102" s="86"/>
      <c r="BX102" s="86"/>
      <c r="BY102" s="86"/>
      <c r="BZ102" s="86"/>
      <c r="CA102" s="83"/>
      <c r="CB102" s="83"/>
      <c r="CC102" s="14"/>
      <c r="CD102" s="72"/>
      <c r="CE102" s="87"/>
      <c r="CF102" s="88"/>
      <c r="CG102" s="88"/>
      <c r="CH102" s="87">
        <f t="shared" si="38"/>
        <v>0.69014115352146888</v>
      </c>
      <c r="CI102" s="89"/>
      <c r="CJ102" s="89"/>
      <c r="CK102" s="267"/>
      <c r="CL102" s="90"/>
      <c r="CM102" s="267"/>
      <c r="CN102" s="90"/>
      <c r="CO102" s="267"/>
      <c r="CP102" s="90"/>
      <c r="CQ102" s="267"/>
      <c r="CR102" s="90"/>
      <c r="CS102" s="267"/>
      <c r="CT102" s="90"/>
      <c r="CU102" s="267"/>
      <c r="CV102" s="90"/>
      <c r="CW102" s="267"/>
      <c r="CX102" s="90"/>
      <c r="CY102" s="267"/>
      <c r="CZ102" s="90"/>
      <c r="DA102" s="91">
        <f>DataEntry!B102</f>
        <v>44180</v>
      </c>
      <c r="DB102" s="83"/>
      <c r="DC102" s="83"/>
      <c r="DD102" s="145" t="str">
        <f t="shared" si="49"/>
        <v/>
      </c>
      <c r="DE102" s="145" t="str">
        <f t="shared" si="50"/>
        <v/>
      </c>
      <c r="DF102" s="145">
        <f t="shared" si="51"/>
        <v>6</v>
      </c>
      <c r="DG102" s="145">
        <f t="shared" si="52"/>
        <v>4</v>
      </c>
      <c r="DH102" s="145" t="str">
        <f t="shared" si="53"/>
        <v/>
      </c>
      <c r="DI102" s="145" t="str">
        <f t="shared" si="54"/>
        <v/>
      </c>
      <c r="DJ102" s="83"/>
      <c r="DK102" s="83"/>
      <c r="DL102" s="84"/>
      <c r="DM102" s="14"/>
      <c r="DN102" s="87">
        <f t="shared" si="39"/>
        <v>0.69014414414414404</v>
      </c>
      <c r="DO102" s="87">
        <f>(DFactor*Rounds*Number/2+SUM(BV$3:BV90))/(Rounds*Number/2+COUNT(BV$3:BV90))</f>
        <v>0.29599999999999999</v>
      </c>
      <c r="DP102" s="87">
        <f t="shared" si="40"/>
        <v>0.33333333333333331</v>
      </c>
    </row>
    <row r="103" spans="1:120" x14ac:dyDescent="0.25">
      <c r="A103" s="69">
        <v>101</v>
      </c>
      <c r="B103" s="70">
        <f>DataEntry!C103</f>
        <v>7</v>
      </c>
      <c r="C103" s="71">
        <f>COUNTIF(D$2:D103,D103)+COUNTIF(G$2:G103,D103)</f>
        <v>12</v>
      </c>
      <c r="D103" s="72" t="str">
        <f t="shared" si="28"/>
        <v>Hamburger</v>
      </c>
      <c r="E103" s="70">
        <f>DataEntry!E103</f>
        <v>16</v>
      </c>
      <c r="F103" s="71">
        <f>COUNTIF(D$2:D103,G103)+COUNTIF(G$2:G103,G103)</f>
        <v>12</v>
      </c>
      <c r="G103" s="72" t="str">
        <f t="shared" si="29"/>
        <v>Sandhausen</v>
      </c>
      <c r="H103" s="73">
        <f>DataEntry!G103</f>
        <v>4</v>
      </c>
      <c r="I103" s="73">
        <f>DataEntry!H103</f>
        <v>0</v>
      </c>
      <c r="J103" s="266">
        <f t="shared" si="41"/>
        <v>1</v>
      </c>
      <c r="K103" s="304">
        <f t="shared" si="30"/>
        <v>0.36212907136424377</v>
      </c>
      <c r="L103" s="224">
        <f t="shared" si="31"/>
        <v>2598.8233643407293</v>
      </c>
      <c r="M103" s="224">
        <f t="shared" si="32"/>
        <v>2394.3915624630094</v>
      </c>
      <c r="N103" s="236">
        <f t="shared" si="42"/>
        <v>204.43180187771986</v>
      </c>
      <c r="O103" s="22" t="str">
        <f t="shared" si="43"/>
        <v>T7G12</v>
      </c>
      <c r="P103" s="308">
        <f t="shared" si="33"/>
        <v>35</v>
      </c>
      <c r="Q103" s="22" t="str">
        <f t="shared" si="44"/>
        <v>T16G12</v>
      </c>
      <c r="R103" s="308">
        <f t="shared" si="34"/>
        <v>35</v>
      </c>
      <c r="S103" s="74"/>
      <c r="T103" s="75"/>
      <c r="U103" s="76"/>
      <c r="V103" s="74"/>
      <c r="W103" s="75"/>
      <c r="X103" s="76"/>
      <c r="Y103" s="74"/>
      <c r="Z103" s="75"/>
      <c r="AA103" s="76"/>
      <c r="AB103" s="74"/>
      <c r="AC103" s="75"/>
      <c r="AD103" s="76"/>
      <c r="AE103" s="74"/>
      <c r="AF103" s="75"/>
      <c r="AG103" s="76"/>
      <c r="AH103" s="74"/>
      <c r="AI103" s="75"/>
      <c r="AJ103" s="76"/>
      <c r="AK103" s="74"/>
      <c r="AL103" s="75"/>
      <c r="AM103" s="76"/>
      <c r="AN103" s="74"/>
      <c r="AO103" s="75"/>
      <c r="AP103" s="76"/>
      <c r="AQ103" s="77">
        <f t="shared" si="35"/>
        <v>0.69500003705700908</v>
      </c>
      <c r="AR103" s="77">
        <f t="shared" si="36"/>
        <v>0.37550954128012359</v>
      </c>
      <c r="AS103" s="78">
        <f t="shared" si="45"/>
        <v>0.6144904587198764</v>
      </c>
      <c r="AT103" s="77">
        <f t="shared" si="37"/>
        <v>0.01</v>
      </c>
      <c r="AU103" s="79"/>
      <c r="AV103" s="139"/>
      <c r="AW103" s="80"/>
      <c r="AX103" s="80"/>
      <c r="AY103" s="80"/>
      <c r="AZ103" s="81"/>
      <c r="BA103" s="82"/>
      <c r="BB103" s="81"/>
      <c r="BC103" s="82"/>
      <c r="BD103" s="81"/>
      <c r="BE103" s="82"/>
      <c r="BF103" s="77"/>
      <c r="BG103" s="77"/>
      <c r="BH103" s="77"/>
      <c r="BI103" s="83">
        <f t="shared" si="46"/>
        <v>1</v>
      </c>
      <c r="BJ103" s="83">
        <f t="shared" si="47"/>
        <v>0</v>
      </c>
      <c r="BK103" s="83">
        <f t="shared" si="48"/>
        <v>0</v>
      </c>
      <c r="BL103" s="84"/>
      <c r="BM103" s="84"/>
      <c r="BN103" s="85"/>
      <c r="BO103" s="84"/>
      <c r="BP103" s="84"/>
      <c r="BQ103" s="84"/>
      <c r="BR103" s="84"/>
      <c r="BS103" s="84"/>
      <c r="BT103" s="84"/>
      <c r="BU103" s="86"/>
      <c r="BV103" s="86"/>
      <c r="BW103" s="86"/>
      <c r="BX103" s="86"/>
      <c r="BY103" s="86"/>
      <c r="BZ103" s="86"/>
      <c r="CA103" s="83"/>
      <c r="CB103" s="83"/>
      <c r="CC103" s="14"/>
      <c r="CD103" s="72"/>
      <c r="CE103" s="87"/>
      <c r="CF103" s="88"/>
      <c r="CG103" s="88"/>
      <c r="CH103" s="87">
        <f t="shared" si="38"/>
        <v>0.63898099155377097</v>
      </c>
      <c r="CI103" s="89"/>
      <c r="CJ103" s="89"/>
      <c r="CK103" s="267"/>
      <c r="CL103" s="90"/>
      <c r="CM103" s="267"/>
      <c r="CN103" s="90"/>
      <c r="CO103" s="267"/>
      <c r="CP103" s="90"/>
      <c r="CQ103" s="267"/>
      <c r="CR103" s="90"/>
      <c r="CS103" s="267"/>
      <c r="CT103" s="90"/>
      <c r="CU103" s="267"/>
      <c r="CV103" s="90"/>
      <c r="CW103" s="267"/>
      <c r="CX103" s="90"/>
      <c r="CY103" s="267"/>
      <c r="CZ103" s="90"/>
      <c r="DA103" s="91">
        <f>DataEntry!B103</f>
        <v>44180</v>
      </c>
      <c r="DB103" s="83"/>
      <c r="DC103" s="83"/>
      <c r="DD103" s="145">
        <f t="shared" si="49"/>
        <v>7</v>
      </c>
      <c r="DE103" s="145" t="str">
        <f t="shared" si="50"/>
        <v/>
      </c>
      <c r="DF103" s="145" t="str">
        <f t="shared" si="51"/>
        <v/>
      </c>
      <c r="DG103" s="145" t="str">
        <f t="shared" si="52"/>
        <v/>
      </c>
      <c r="DH103" s="145" t="str">
        <f t="shared" si="53"/>
        <v/>
      </c>
      <c r="DI103" s="145">
        <f t="shared" si="54"/>
        <v>16</v>
      </c>
      <c r="DJ103" s="83"/>
      <c r="DK103" s="83"/>
      <c r="DL103" s="84"/>
      <c r="DM103" s="14"/>
      <c r="DN103" s="87">
        <f t="shared" si="39"/>
        <v>0.67700600600600591</v>
      </c>
      <c r="DO103" s="87">
        <f>(DFactor*Rounds*Number/2+SUM(BV$3:BV91))/(Rounds*Number/2+COUNT(BV$3:BV91))</f>
        <v>0.29599999999999999</v>
      </c>
      <c r="DP103" s="87">
        <f t="shared" si="40"/>
        <v>0.32222222222222224</v>
      </c>
    </row>
    <row r="104" spans="1:120" x14ac:dyDescent="0.25">
      <c r="A104" s="69">
        <v>102</v>
      </c>
      <c r="B104" s="70">
        <f>DataEntry!C104</f>
        <v>8</v>
      </c>
      <c r="C104" s="71">
        <f>COUNTIF(D$2:D104,D104)+COUNTIF(G$2:G104,D104)</f>
        <v>12</v>
      </c>
      <c r="D104" s="72" t="str">
        <f t="shared" si="28"/>
        <v>Hannover 96</v>
      </c>
      <c r="E104" s="70">
        <f>DataEntry!E104</f>
        <v>2</v>
      </c>
      <c r="F104" s="71">
        <f>COUNTIF(D$2:D104,G104)+COUNTIF(G$2:G104,G104)</f>
        <v>12</v>
      </c>
      <c r="G104" s="72" t="str">
        <f t="shared" si="29"/>
        <v>Bochum</v>
      </c>
      <c r="H104" s="73">
        <f>DataEntry!G104</f>
        <v>2</v>
      </c>
      <c r="I104" s="73">
        <f>DataEntry!H104</f>
        <v>0</v>
      </c>
      <c r="J104" s="266">
        <f t="shared" si="41"/>
        <v>1</v>
      </c>
      <c r="K104" s="304">
        <f t="shared" si="30"/>
        <v>0.27632484558212056</v>
      </c>
      <c r="L104" s="224">
        <f t="shared" si="31"/>
        <v>2516.697411245455</v>
      </c>
      <c r="M104" s="224">
        <f t="shared" si="32"/>
        <v>2441.8940520774963</v>
      </c>
      <c r="N104" s="236">
        <f t="shared" si="42"/>
        <v>74.803359167958661</v>
      </c>
      <c r="O104" s="22" t="str">
        <f t="shared" si="43"/>
        <v>T8G12</v>
      </c>
      <c r="P104" s="308">
        <f t="shared" si="33"/>
        <v>35</v>
      </c>
      <c r="Q104" s="22" t="str">
        <f t="shared" si="44"/>
        <v>T2G12</v>
      </c>
      <c r="R104" s="308">
        <f t="shared" si="34"/>
        <v>35</v>
      </c>
      <c r="S104" s="74"/>
      <c r="T104" s="75"/>
      <c r="U104" s="76"/>
      <c r="V104" s="74"/>
      <c r="W104" s="75"/>
      <c r="X104" s="76"/>
      <c r="Y104" s="74"/>
      <c r="Z104" s="75"/>
      <c r="AA104" s="76"/>
      <c r="AB104" s="74"/>
      <c r="AC104" s="75"/>
      <c r="AD104" s="76"/>
      <c r="AE104" s="74"/>
      <c r="AF104" s="75"/>
      <c r="AG104" s="76"/>
      <c r="AH104" s="74"/>
      <c r="AI104" s="75"/>
      <c r="AJ104" s="76"/>
      <c r="AK104" s="74"/>
      <c r="AL104" s="75"/>
      <c r="AM104" s="76"/>
      <c r="AN104" s="74"/>
      <c r="AO104" s="75"/>
      <c r="AP104" s="76"/>
      <c r="AQ104" s="77">
        <f t="shared" si="35"/>
        <v>0.56742968041424513</v>
      </c>
      <c r="AR104" s="77">
        <f t="shared" si="36"/>
        <v>0.25747633458790203</v>
      </c>
      <c r="AS104" s="78">
        <f t="shared" si="45"/>
        <v>0.6199066916526863</v>
      </c>
      <c r="AT104" s="77">
        <f t="shared" si="37"/>
        <v>0.12261697375941172</v>
      </c>
      <c r="AU104" s="79"/>
      <c r="AV104" s="139"/>
      <c r="AW104" s="80"/>
      <c r="AX104" s="80"/>
      <c r="AY104" s="80"/>
      <c r="AZ104" s="81"/>
      <c r="BA104" s="82"/>
      <c r="BB104" s="81"/>
      <c r="BC104" s="82"/>
      <c r="BD104" s="81"/>
      <c r="BE104" s="82"/>
      <c r="BF104" s="77"/>
      <c r="BG104" s="77"/>
      <c r="BH104" s="77"/>
      <c r="BI104" s="83">
        <f t="shared" si="46"/>
        <v>1</v>
      </c>
      <c r="BJ104" s="83">
        <f t="shared" si="47"/>
        <v>0</v>
      </c>
      <c r="BK104" s="83">
        <f t="shared" si="48"/>
        <v>0</v>
      </c>
      <c r="BL104" s="84"/>
      <c r="BM104" s="84"/>
      <c r="BN104" s="85"/>
      <c r="BO104" s="84"/>
      <c r="BP104" s="84"/>
      <c r="BQ104" s="84"/>
      <c r="BR104" s="84"/>
      <c r="BS104" s="84"/>
      <c r="BT104" s="84"/>
      <c r="BU104" s="86"/>
      <c r="BV104" s="86"/>
      <c r="BW104" s="86"/>
      <c r="BX104" s="86"/>
      <c r="BY104" s="86"/>
      <c r="BZ104" s="86"/>
      <c r="CA104" s="83"/>
      <c r="CB104" s="83"/>
      <c r="CC104" s="14"/>
      <c r="CD104" s="72"/>
      <c r="CE104" s="87"/>
      <c r="CF104" s="88"/>
      <c r="CG104" s="88"/>
      <c r="CH104" s="87">
        <f t="shared" si="38"/>
        <v>0.61990669165268619</v>
      </c>
      <c r="CI104" s="89"/>
      <c r="CJ104" s="89"/>
      <c r="CK104" s="267"/>
      <c r="CL104" s="90"/>
      <c r="CM104" s="267"/>
      <c r="CN104" s="90"/>
      <c r="CO104" s="267"/>
      <c r="CP104" s="90"/>
      <c r="CQ104" s="267"/>
      <c r="CR104" s="90"/>
      <c r="CS104" s="267"/>
      <c r="CT104" s="90"/>
      <c r="CU104" s="267"/>
      <c r="CV104" s="90"/>
      <c r="CW104" s="267"/>
      <c r="CX104" s="90"/>
      <c r="CY104" s="267"/>
      <c r="CZ104" s="90"/>
      <c r="DA104" s="91">
        <f>DataEntry!B104</f>
        <v>44180</v>
      </c>
      <c r="DB104" s="83"/>
      <c r="DC104" s="83"/>
      <c r="DD104" s="145">
        <f t="shared" si="49"/>
        <v>8</v>
      </c>
      <c r="DE104" s="145" t="str">
        <f t="shared" si="50"/>
        <v/>
      </c>
      <c r="DF104" s="145" t="str">
        <f t="shared" si="51"/>
        <v/>
      </c>
      <c r="DG104" s="145" t="str">
        <f t="shared" si="52"/>
        <v/>
      </c>
      <c r="DH104" s="145" t="str">
        <f t="shared" si="53"/>
        <v/>
      </c>
      <c r="DI104" s="145">
        <f t="shared" si="54"/>
        <v>2</v>
      </c>
      <c r="DJ104" s="83"/>
      <c r="DK104" s="83"/>
      <c r="DL104" s="84"/>
      <c r="DM104" s="14"/>
      <c r="DN104" s="87">
        <f t="shared" si="39"/>
        <v>0.62445345345345338</v>
      </c>
      <c r="DO104" s="87">
        <f>(DFactor*Rounds*Number/2+SUM(BV$3:BV92))/(Rounds*Number/2+COUNT(BV$3:BV92))</f>
        <v>0.29599999999999999</v>
      </c>
      <c r="DP104" s="87">
        <f t="shared" si="40"/>
        <v>0.27777777777777779</v>
      </c>
    </row>
    <row r="105" spans="1:120" x14ac:dyDescent="0.25">
      <c r="A105" s="69">
        <v>103</v>
      </c>
      <c r="B105" s="70">
        <f>DataEntry!C105</f>
        <v>9</v>
      </c>
      <c r="C105" s="71">
        <f>COUNTIF(D$2:D105,D105)+COUNTIF(G$2:G105,D105)</f>
        <v>12</v>
      </c>
      <c r="D105" s="72" t="str">
        <f t="shared" si="28"/>
        <v>Heidenheim</v>
      </c>
      <c r="E105" s="70">
        <f>DataEntry!E105</f>
        <v>15</v>
      </c>
      <c r="F105" s="71">
        <f>COUNTIF(D$2:D105,G105)+COUNTIF(G$2:G105,G105)</f>
        <v>12</v>
      </c>
      <c r="G105" s="72" t="str">
        <f t="shared" si="29"/>
        <v>Jahn Regensburg</v>
      </c>
      <c r="H105" s="73">
        <f>DataEntry!G105</f>
        <v>0</v>
      </c>
      <c r="I105" s="73">
        <f>DataEntry!H105</f>
        <v>0</v>
      </c>
      <c r="J105" s="266">
        <f t="shared" si="41"/>
        <v>2</v>
      </c>
      <c r="K105" s="304">
        <f t="shared" si="30"/>
        <v>0.86706205684375948</v>
      </c>
      <c r="L105" s="224">
        <f t="shared" si="31"/>
        <v>2551.0243564329576</v>
      </c>
      <c r="M105" s="224">
        <f t="shared" si="32"/>
        <v>2375.4543133161337</v>
      </c>
      <c r="N105" s="236">
        <f t="shared" si="42"/>
        <v>175.57004311682385</v>
      </c>
      <c r="O105" s="22" t="str">
        <f t="shared" si="43"/>
        <v>T9G12</v>
      </c>
      <c r="P105" s="308">
        <f t="shared" si="33"/>
        <v>35</v>
      </c>
      <c r="Q105" s="22" t="str">
        <f t="shared" si="44"/>
        <v>T15G12</v>
      </c>
      <c r="R105" s="308">
        <f t="shared" si="34"/>
        <v>35</v>
      </c>
      <c r="S105" s="74"/>
      <c r="T105" s="75"/>
      <c r="U105" s="76"/>
      <c r="V105" s="74"/>
      <c r="W105" s="75"/>
      <c r="X105" s="76"/>
      <c r="Y105" s="74"/>
      <c r="Z105" s="75"/>
      <c r="AA105" s="76"/>
      <c r="AB105" s="74"/>
      <c r="AC105" s="75"/>
      <c r="AD105" s="76"/>
      <c r="AE105" s="74"/>
      <c r="AF105" s="75"/>
      <c r="AG105" s="76"/>
      <c r="AH105" s="74"/>
      <c r="AI105" s="75"/>
      <c r="AJ105" s="76"/>
      <c r="AK105" s="74"/>
      <c r="AL105" s="75"/>
      <c r="AM105" s="76"/>
      <c r="AN105" s="74"/>
      <c r="AO105" s="75"/>
      <c r="AP105" s="76"/>
      <c r="AQ105" s="77">
        <f t="shared" si="35"/>
        <v>0.66630388305818866</v>
      </c>
      <c r="AR105" s="77">
        <f t="shared" si="36"/>
        <v>0.36133657802250874</v>
      </c>
      <c r="AS105" s="78">
        <f t="shared" si="45"/>
        <v>0.60993461007135985</v>
      </c>
      <c r="AT105" s="77">
        <f t="shared" si="37"/>
        <v>2.8728811906131413E-2</v>
      </c>
      <c r="AU105" s="79"/>
      <c r="AV105" s="139"/>
      <c r="AW105" s="80"/>
      <c r="AX105" s="80"/>
      <c r="AY105" s="80"/>
      <c r="AZ105" s="81"/>
      <c r="BA105" s="82"/>
      <c r="BB105" s="81"/>
      <c r="BC105" s="82"/>
      <c r="BD105" s="81"/>
      <c r="BE105" s="82"/>
      <c r="BF105" s="77"/>
      <c r="BG105" s="77"/>
      <c r="BH105" s="77"/>
      <c r="BI105" s="83">
        <f t="shared" si="46"/>
        <v>0</v>
      </c>
      <c r="BJ105" s="83">
        <f t="shared" si="47"/>
        <v>1</v>
      </c>
      <c r="BK105" s="83">
        <f t="shared" si="48"/>
        <v>0</v>
      </c>
      <c r="BL105" s="84"/>
      <c r="BM105" s="84"/>
      <c r="BN105" s="85"/>
      <c r="BO105" s="84"/>
      <c r="BP105" s="84"/>
      <c r="BQ105" s="84"/>
      <c r="BR105" s="84"/>
      <c r="BS105" s="84"/>
      <c r="BT105" s="84"/>
      <c r="BU105" s="86"/>
      <c r="BV105" s="86"/>
      <c r="BW105" s="86"/>
      <c r="BX105" s="86"/>
      <c r="BY105" s="86"/>
      <c r="BZ105" s="86"/>
      <c r="CA105" s="83"/>
      <c r="CB105" s="83"/>
      <c r="CC105" s="14"/>
      <c r="CD105" s="72"/>
      <c r="CE105" s="87"/>
      <c r="CF105" s="88"/>
      <c r="CG105" s="88"/>
      <c r="CH105" s="87">
        <f t="shared" si="38"/>
        <v>0.60993461007135985</v>
      </c>
      <c r="CI105" s="89"/>
      <c r="CJ105" s="89"/>
      <c r="CK105" s="267"/>
      <c r="CL105" s="90"/>
      <c r="CM105" s="267"/>
      <c r="CN105" s="90"/>
      <c r="CO105" s="267"/>
      <c r="CP105" s="90"/>
      <c r="CQ105" s="267"/>
      <c r="CR105" s="90"/>
      <c r="CS105" s="267"/>
      <c r="CT105" s="90"/>
      <c r="CU105" s="267"/>
      <c r="CV105" s="90"/>
      <c r="CW105" s="267"/>
      <c r="CX105" s="90"/>
      <c r="CY105" s="267"/>
      <c r="CZ105" s="90"/>
      <c r="DA105" s="91">
        <f>DataEntry!B105</f>
        <v>44180</v>
      </c>
      <c r="DB105" s="83"/>
      <c r="DC105" s="83"/>
      <c r="DD105" s="145" t="str">
        <f t="shared" si="49"/>
        <v/>
      </c>
      <c r="DE105" s="145">
        <f t="shared" si="50"/>
        <v>9</v>
      </c>
      <c r="DF105" s="145" t="str">
        <f t="shared" si="51"/>
        <v/>
      </c>
      <c r="DG105" s="145" t="str">
        <f t="shared" si="52"/>
        <v/>
      </c>
      <c r="DH105" s="145">
        <f t="shared" si="53"/>
        <v>15</v>
      </c>
      <c r="DI105" s="145" t="str">
        <f t="shared" si="54"/>
        <v/>
      </c>
      <c r="DJ105" s="83"/>
      <c r="DK105" s="83"/>
      <c r="DL105" s="84"/>
      <c r="DM105" s="14"/>
      <c r="DN105" s="87">
        <f t="shared" si="39"/>
        <v>0.63759159159159151</v>
      </c>
      <c r="DO105" s="87">
        <f>(DFactor*Rounds*Number/2+SUM(BV$3:BV93))/(Rounds*Number/2+COUNT(BV$3:BV93))</f>
        <v>0.29599999999999999</v>
      </c>
      <c r="DP105" s="87">
        <f t="shared" si="40"/>
        <v>0.28888888888888886</v>
      </c>
    </row>
    <row r="106" spans="1:120" x14ac:dyDescent="0.25">
      <c r="A106" s="69">
        <v>104</v>
      </c>
      <c r="B106" s="70">
        <f>DataEntry!C106</f>
        <v>5</v>
      </c>
      <c r="C106" s="71">
        <f>COUNTIF(D$2:D106,D106)+COUNTIF(G$2:G106,D106)</f>
        <v>12</v>
      </c>
      <c r="D106" s="72" t="str">
        <f t="shared" si="28"/>
        <v>Fortuna Dusseldorf</v>
      </c>
      <c r="E106" s="70">
        <f>DataEntry!E106</f>
        <v>13</v>
      </c>
      <c r="F106" s="71">
        <f>COUNTIF(D$2:D106,G106)+COUNTIF(G$2:G106,G106)</f>
        <v>12</v>
      </c>
      <c r="G106" s="72" t="str">
        <f t="shared" si="29"/>
        <v>Osnabruck</v>
      </c>
      <c r="H106" s="73">
        <f>DataEntry!G106</f>
        <v>3</v>
      </c>
      <c r="I106" s="73">
        <f>DataEntry!H106</f>
        <v>0</v>
      </c>
      <c r="J106" s="266">
        <f t="shared" si="41"/>
        <v>1</v>
      </c>
      <c r="K106" s="304">
        <f t="shared" si="30"/>
        <v>0.60947430313755335</v>
      </c>
      <c r="L106" s="224">
        <f t="shared" si="31"/>
        <v>2549.5553433463638</v>
      </c>
      <c r="M106" s="224">
        <f t="shared" si="32"/>
        <v>2426.5800795867513</v>
      </c>
      <c r="N106" s="236">
        <f t="shared" si="42"/>
        <v>122.97526375961252</v>
      </c>
      <c r="O106" s="22" t="str">
        <f t="shared" si="43"/>
        <v>T5G12</v>
      </c>
      <c r="P106" s="308">
        <f t="shared" si="33"/>
        <v>35</v>
      </c>
      <c r="Q106" s="22" t="str">
        <f t="shared" si="44"/>
        <v>T13G12</v>
      </c>
      <c r="R106" s="308">
        <f t="shared" si="34"/>
        <v>35</v>
      </c>
      <c r="S106" s="74"/>
      <c r="T106" s="75"/>
      <c r="U106" s="76"/>
      <c r="V106" s="74"/>
      <c r="W106" s="75"/>
      <c r="X106" s="76"/>
      <c r="Y106" s="74"/>
      <c r="Z106" s="75"/>
      <c r="AA106" s="76"/>
      <c r="AB106" s="74"/>
      <c r="AC106" s="75"/>
      <c r="AD106" s="76"/>
      <c r="AE106" s="74"/>
      <c r="AF106" s="75"/>
      <c r="AG106" s="76"/>
      <c r="AH106" s="74"/>
      <c r="AI106" s="75"/>
      <c r="AJ106" s="76"/>
      <c r="AK106" s="74"/>
      <c r="AL106" s="75"/>
      <c r="AM106" s="76"/>
      <c r="AN106" s="74"/>
      <c r="AO106" s="75"/>
      <c r="AP106" s="76"/>
      <c r="AQ106" s="77">
        <f t="shared" si="35"/>
        <v>0.61389986458834322</v>
      </c>
      <c r="AR106" s="77">
        <f t="shared" si="36"/>
        <v>0.2687453130238236</v>
      </c>
      <c r="AS106" s="78">
        <f t="shared" si="45"/>
        <v>0.69030910312903915</v>
      </c>
      <c r="AT106" s="77">
        <f t="shared" si="37"/>
        <v>4.0945583847137201E-2</v>
      </c>
      <c r="AU106" s="79"/>
      <c r="AV106" s="139"/>
      <c r="AW106" s="80"/>
      <c r="AX106" s="80"/>
      <c r="AY106" s="80"/>
      <c r="AZ106" s="81"/>
      <c r="BA106" s="82"/>
      <c r="BB106" s="81"/>
      <c r="BC106" s="82"/>
      <c r="BD106" s="81"/>
      <c r="BE106" s="82"/>
      <c r="BF106" s="77"/>
      <c r="BG106" s="77"/>
      <c r="BH106" s="77"/>
      <c r="BI106" s="83">
        <f t="shared" si="46"/>
        <v>1</v>
      </c>
      <c r="BJ106" s="83">
        <f t="shared" si="47"/>
        <v>0</v>
      </c>
      <c r="BK106" s="83">
        <f t="shared" si="48"/>
        <v>0</v>
      </c>
      <c r="BL106" s="84"/>
      <c r="BM106" s="84"/>
      <c r="BN106" s="85"/>
      <c r="BO106" s="84"/>
      <c r="BP106" s="84"/>
      <c r="BQ106" s="84"/>
      <c r="BR106" s="84"/>
      <c r="BS106" s="84"/>
      <c r="BT106" s="84"/>
      <c r="BU106" s="86"/>
      <c r="BV106" s="86"/>
      <c r="BW106" s="86"/>
      <c r="BX106" s="86"/>
      <c r="BY106" s="86"/>
      <c r="BZ106" s="86"/>
      <c r="CA106" s="83"/>
      <c r="CB106" s="83"/>
      <c r="CC106" s="14"/>
      <c r="CD106" s="72"/>
      <c r="CE106" s="87"/>
      <c r="CF106" s="88"/>
      <c r="CG106" s="88"/>
      <c r="CH106" s="87">
        <f t="shared" si="38"/>
        <v>0.69030910312903926</v>
      </c>
      <c r="CI106" s="89"/>
      <c r="CJ106" s="89"/>
      <c r="CK106" s="267"/>
      <c r="CL106" s="90"/>
      <c r="CM106" s="267"/>
      <c r="CN106" s="90"/>
      <c r="CO106" s="267"/>
      <c r="CP106" s="90"/>
      <c r="CQ106" s="267"/>
      <c r="CR106" s="90"/>
      <c r="CS106" s="267"/>
      <c r="CT106" s="90"/>
      <c r="CU106" s="267"/>
      <c r="CV106" s="90"/>
      <c r="CW106" s="267"/>
      <c r="CX106" s="90"/>
      <c r="CY106" s="267"/>
      <c r="CZ106" s="90"/>
      <c r="DA106" s="91">
        <f>DataEntry!B106</f>
        <v>44181</v>
      </c>
      <c r="DB106" s="83"/>
      <c r="DC106" s="83"/>
      <c r="DD106" s="145">
        <f t="shared" si="49"/>
        <v>5</v>
      </c>
      <c r="DE106" s="145" t="str">
        <f t="shared" si="50"/>
        <v/>
      </c>
      <c r="DF106" s="145" t="str">
        <f t="shared" si="51"/>
        <v/>
      </c>
      <c r="DG106" s="145" t="str">
        <f t="shared" si="52"/>
        <v/>
      </c>
      <c r="DH106" s="145" t="str">
        <f t="shared" si="53"/>
        <v/>
      </c>
      <c r="DI106" s="145">
        <f t="shared" si="54"/>
        <v>13</v>
      </c>
      <c r="DJ106" s="83"/>
      <c r="DK106" s="83"/>
      <c r="DL106" s="84"/>
      <c r="DM106" s="14"/>
      <c r="DN106" s="87">
        <f t="shared" si="39"/>
        <v>0.70328228228228218</v>
      </c>
      <c r="DO106" s="87">
        <f>(DFactor*Rounds*Number/2+SUM(BV$3:BV94))/(Rounds*Number/2+COUNT(BV$3:BV94))</f>
        <v>0.29599999999999999</v>
      </c>
      <c r="DP106" s="87">
        <f t="shared" si="40"/>
        <v>0.34444444444444444</v>
      </c>
    </row>
    <row r="107" spans="1:120" x14ac:dyDescent="0.25">
      <c r="A107" s="69">
        <v>105</v>
      </c>
      <c r="B107" s="70">
        <f>DataEntry!C107</f>
        <v>11</v>
      </c>
      <c r="C107" s="71">
        <f>COUNTIF(D$2:D107,D107)+COUNTIF(G$2:G107,D107)</f>
        <v>12</v>
      </c>
      <c r="D107" s="72" t="str">
        <f t="shared" si="28"/>
        <v>Holstein Kiel</v>
      </c>
      <c r="E107" s="70">
        <f>DataEntry!E107</f>
        <v>12</v>
      </c>
      <c r="F107" s="71">
        <f>COUNTIF(D$2:D107,G107)+COUNTIF(G$2:G107,G107)</f>
        <v>12</v>
      </c>
      <c r="G107" s="72" t="str">
        <f t="shared" si="29"/>
        <v>Nurnberg</v>
      </c>
      <c r="H107" s="73">
        <f>DataEntry!G107</f>
        <v>1</v>
      </c>
      <c r="I107" s="73">
        <f>DataEntry!H107</f>
        <v>0</v>
      </c>
      <c r="J107" s="266">
        <f t="shared" si="41"/>
        <v>1</v>
      </c>
      <c r="K107" s="304">
        <f t="shared" si="30"/>
        <v>0.50928339763826203</v>
      </c>
      <c r="L107" s="224">
        <f t="shared" si="31"/>
        <v>2489.2420362591288</v>
      </c>
      <c r="M107" s="224">
        <f t="shared" si="32"/>
        <v>2414.9103386752258</v>
      </c>
      <c r="N107" s="236">
        <f t="shared" si="42"/>
        <v>74.331697583902951</v>
      </c>
      <c r="O107" s="22" t="str">
        <f t="shared" si="43"/>
        <v>T11G12</v>
      </c>
      <c r="P107" s="308">
        <f t="shared" si="33"/>
        <v>35</v>
      </c>
      <c r="Q107" s="22" t="str">
        <f t="shared" si="44"/>
        <v>T12G12</v>
      </c>
      <c r="R107" s="308">
        <f t="shared" si="34"/>
        <v>35</v>
      </c>
      <c r="S107" s="74"/>
      <c r="T107" s="75"/>
      <c r="U107" s="76"/>
      <c r="V107" s="74"/>
      <c r="W107" s="75"/>
      <c r="X107" s="76"/>
      <c r="Y107" s="74"/>
      <c r="Z107" s="75"/>
      <c r="AA107" s="76"/>
      <c r="AB107" s="74"/>
      <c r="AC107" s="75"/>
      <c r="AD107" s="76"/>
      <c r="AE107" s="74"/>
      <c r="AF107" s="75"/>
      <c r="AG107" s="76"/>
      <c r="AH107" s="74"/>
      <c r="AI107" s="75"/>
      <c r="AJ107" s="76"/>
      <c r="AK107" s="74"/>
      <c r="AL107" s="75"/>
      <c r="AM107" s="76"/>
      <c r="AN107" s="74"/>
      <c r="AO107" s="75"/>
      <c r="AP107" s="76"/>
      <c r="AQ107" s="77">
        <f t="shared" si="35"/>
        <v>0.56742968041424513</v>
      </c>
      <c r="AR107" s="77">
        <f t="shared" si="36"/>
        <v>0.21806192017348763</v>
      </c>
      <c r="AS107" s="78">
        <f t="shared" si="45"/>
        <v>0.6987355204815151</v>
      </c>
      <c r="AT107" s="77">
        <f t="shared" si="37"/>
        <v>8.3202559344997318E-2</v>
      </c>
      <c r="AU107" s="79"/>
      <c r="AV107" s="139"/>
      <c r="AW107" s="80"/>
      <c r="AX107" s="80"/>
      <c r="AY107" s="80"/>
      <c r="AZ107" s="81"/>
      <c r="BA107" s="82"/>
      <c r="BB107" s="81"/>
      <c r="BC107" s="82"/>
      <c r="BD107" s="81"/>
      <c r="BE107" s="82"/>
      <c r="BF107" s="77"/>
      <c r="BG107" s="77"/>
      <c r="BH107" s="77"/>
      <c r="BI107" s="83">
        <f t="shared" si="46"/>
        <v>1</v>
      </c>
      <c r="BJ107" s="83">
        <f t="shared" si="47"/>
        <v>0</v>
      </c>
      <c r="BK107" s="83">
        <f t="shared" si="48"/>
        <v>0</v>
      </c>
      <c r="BL107" s="84"/>
      <c r="BM107" s="84"/>
      <c r="BN107" s="85"/>
      <c r="BO107" s="84"/>
      <c r="BP107" s="84"/>
      <c r="BQ107" s="84"/>
      <c r="BR107" s="84"/>
      <c r="BS107" s="84"/>
      <c r="BT107" s="84"/>
      <c r="BU107" s="86"/>
      <c r="BV107" s="86"/>
      <c r="BW107" s="86"/>
      <c r="BX107" s="86"/>
      <c r="BY107" s="86"/>
      <c r="BZ107" s="86"/>
      <c r="CA107" s="83"/>
      <c r="CB107" s="83"/>
      <c r="CC107" s="14"/>
      <c r="CD107" s="72"/>
      <c r="CE107" s="87"/>
      <c r="CF107" s="88"/>
      <c r="CG107" s="88"/>
      <c r="CH107" s="87">
        <f t="shared" si="38"/>
        <v>0.69873552048151499</v>
      </c>
      <c r="CI107" s="89"/>
      <c r="CJ107" s="89"/>
      <c r="CK107" s="267"/>
      <c r="CL107" s="90"/>
      <c r="CM107" s="267"/>
      <c r="CN107" s="90"/>
      <c r="CO107" s="267"/>
      <c r="CP107" s="90"/>
      <c r="CQ107" s="267"/>
      <c r="CR107" s="90"/>
      <c r="CS107" s="267"/>
      <c r="CT107" s="90"/>
      <c r="CU107" s="267"/>
      <c r="CV107" s="90"/>
      <c r="CW107" s="267"/>
      <c r="CX107" s="90"/>
      <c r="CY107" s="267"/>
      <c r="CZ107" s="90"/>
      <c r="DA107" s="91">
        <f>DataEntry!B107</f>
        <v>44181</v>
      </c>
      <c r="DB107" s="83"/>
      <c r="DC107" s="83"/>
      <c r="DD107" s="145">
        <f t="shared" si="49"/>
        <v>11</v>
      </c>
      <c r="DE107" s="145" t="str">
        <f t="shared" si="50"/>
        <v/>
      </c>
      <c r="DF107" s="145" t="str">
        <f t="shared" si="51"/>
        <v/>
      </c>
      <c r="DG107" s="145" t="str">
        <f t="shared" si="52"/>
        <v/>
      </c>
      <c r="DH107" s="145" t="str">
        <f t="shared" si="53"/>
        <v/>
      </c>
      <c r="DI107" s="145">
        <f t="shared" si="54"/>
        <v>12</v>
      </c>
      <c r="DJ107" s="83"/>
      <c r="DK107" s="83"/>
      <c r="DL107" s="84"/>
      <c r="DM107" s="14"/>
      <c r="DN107" s="87">
        <f t="shared" si="39"/>
        <v>0.70328228228228218</v>
      </c>
      <c r="DO107" s="87">
        <f>(DFactor*Rounds*Number/2+SUM(BV$3:BV95))/(Rounds*Number/2+COUNT(BV$3:BV95))</f>
        <v>0.29599999999999999</v>
      </c>
      <c r="DP107" s="87">
        <f t="shared" si="40"/>
        <v>0.34444444444444444</v>
      </c>
    </row>
    <row r="108" spans="1:120" x14ac:dyDescent="0.25">
      <c r="A108" s="69">
        <v>106</v>
      </c>
      <c r="B108" s="70">
        <f>DataEntry!C108</f>
        <v>14</v>
      </c>
      <c r="C108" s="71">
        <f>COUNTIF(D$2:D108,D108)+COUNTIF(G$2:G108,D108)</f>
        <v>12</v>
      </c>
      <c r="D108" s="72" t="str">
        <f t="shared" si="28"/>
        <v>Paderborn 07</v>
      </c>
      <c r="E108" s="70">
        <f>DataEntry!E108</f>
        <v>3</v>
      </c>
      <c r="F108" s="71">
        <f>COUNTIF(D$2:D108,G108)+COUNTIF(G$2:G108,G108)</f>
        <v>12</v>
      </c>
      <c r="G108" s="72" t="str">
        <f t="shared" si="29"/>
        <v>Eintracht Braunschweig</v>
      </c>
      <c r="H108" s="73">
        <f>DataEntry!G108</f>
        <v>2</v>
      </c>
      <c r="I108" s="73">
        <f>DataEntry!H108</f>
        <v>2</v>
      </c>
      <c r="J108" s="266">
        <f t="shared" si="41"/>
        <v>2</v>
      </c>
      <c r="K108" s="304">
        <f t="shared" si="30"/>
        <v>0.61410699159945015</v>
      </c>
      <c r="L108" s="224">
        <f t="shared" si="31"/>
        <v>2435.2011037565967</v>
      </c>
      <c r="M108" s="224">
        <f t="shared" si="32"/>
        <v>2359.7464649258304</v>
      </c>
      <c r="N108" s="236">
        <f t="shared" si="42"/>
        <v>75.454638830766271</v>
      </c>
      <c r="O108" s="22" t="str">
        <f t="shared" si="43"/>
        <v>T14G12</v>
      </c>
      <c r="P108" s="308">
        <f t="shared" si="33"/>
        <v>35</v>
      </c>
      <c r="Q108" s="22" t="str">
        <f t="shared" si="44"/>
        <v>T3G12</v>
      </c>
      <c r="R108" s="308">
        <f t="shared" si="34"/>
        <v>35</v>
      </c>
      <c r="S108" s="74"/>
      <c r="T108" s="75"/>
      <c r="U108" s="76"/>
      <c r="V108" s="74"/>
      <c r="W108" s="75"/>
      <c r="X108" s="76"/>
      <c r="Y108" s="74"/>
      <c r="Z108" s="75"/>
      <c r="AA108" s="76"/>
      <c r="AB108" s="74"/>
      <c r="AC108" s="75"/>
      <c r="AD108" s="76"/>
      <c r="AE108" s="74"/>
      <c r="AF108" s="75"/>
      <c r="AG108" s="76"/>
      <c r="AH108" s="74"/>
      <c r="AI108" s="75"/>
      <c r="AJ108" s="76"/>
      <c r="AK108" s="74"/>
      <c r="AL108" s="75"/>
      <c r="AM108" s="76"/>
      <c r="AN108" s="74"/>
      <c r="AO108" s="75"/>
      <c r="AP108" s="76"/>
      <c r="AQ108" s="77">
        <f t="shared" si="35"/>
        <v>0.56838116595084309</v>
      </c>
      <c r="AR108" s="77">
        <f t="shared" si="36"/>
        <v>0.28511444790611046</v>
      </c>
      <c r="AS108" s="78">
        <f t="shared" si="45"/>
        <v>0.56653343608946538</v>
      </c>
      <c r="AT108" s="77">
        <f t="shared" si="37"/>
        <v>0.14835211600442422</v>
      </c>
      <c r="AU108" s="79"/>
      <c r="AV108" s="139"/>
      <c r="AW108" s="80"/>
      <c r="AX108" s="80"/>
      <c r="AY108" s="80"/>
      <c r="AZ108" s="81"/>
      <c r="BA108" s="82"/>
      <c r="BB108" s="81"/>
      <c r="BC108" s="82"/>
      <c r="BD108" s="81"/>
      <c r="BE108" s="82"/>
      <c r="BF108" s="77"/>
      <c r="BG108" s="77"/>
      <c r="BH108" s="77"/>
      <c r="BI108" s="83">
        <f t="shared" si="46"/>
        <v>0</v>
      </c>
      <c r="BJ108" s="83">
        <f t="shared" si="47"/>
        <v>1</v>
      </c>
      <c r="BK108" s="83">
        <f t="shared" si="48"/>
        <v>0</v>
      </c>
      <c r="BL108" s="84"/>
      <c r="BM108" s="84"/>
      <c r="BN108" s="85"/>
      <c r="BO108" s="84"/>
      <c r="BP108" s="84"/>
      <c r="BQ108" s="84"/>
      <c r="BR108" s="84"/>
      <c r="BS108" s="84"/>
      <c r="BT108" s="84"/>
      <c r="BU108" s="86"/>
      <c r="BV108" s="86"/>
      <c r="BW108" s="86"/>
      <c r="BX108" s="86"/>
      <c r="BY108" s="86"/>
      <c r="BZ108" s="86"/>
      <c r="CA108" s="83"/>
      <c r="CB108" s="83"/>
      <c r="CC108" s="14"/>
      <c r="CD108" s="72"/>
      <c r="CE108" s="87"/>
      <c r="CF108" s="88"/>
      <c r="CG108" s="88"/>
      <c r="CH108" s="87">
        <f t="shared" si="38"/>
        <v>0.56653343608946527</v>
      </c>
      <c r="CI108" s="89"/>
      <c r="CJ108" s="89"/>
      <c r="CK108" s="267"/>
      <c r="CL108" s="90"/>
      <c r="CM108" s="267"/>
      <c r="CN108" s="90"/>
      <c r="CO108" s="267"/>
      <c r="CP108" s="90"/>
      <c r="CQ108" s="267"/>
      <c r="CR108" s="90"/>
      <c r="CS108" s="267"/>
      <c r="CT108" s="90"/>
      <c r="CU108" s="267"/>
      <c r="CV108" s="90"/>
      <c r="CW108" s="267"/>
      <c r="CX108" s="90"/>
      <c r="CY108" s="267"/>
      <c r="CZ108" s="90"/>
      <c r="DA108" s="91">
        <f>DataEntry!B108</f>
        <v>44181</v>
      </c>
      <c r="DB108" s="83"/>
      <c r="DC108" s="83"/>
      <c r="DD108" s="145" t="str">
        <f t="shared" si="49"/>
        <v/>
      </c>
      <c r="DE108" s="145">
        <f t="shared" si="50"/>
        <v>14</v>
      </c>
      <c r="DF108" s="145" t="str">
        <f t="shared" si="51"/>
        <v/>
      </c>
      <c r="DG108" s="145" t="str">
        <f t="shared" si="52"/>
        <v/>
      </c>
      <c r="DH108" s="145">
        <f t="shared" si="53"/>
        <v>3</v>
      </c>
      <c r="DI108" s="145" t="str">
        <f t="shared" si="54"/>
        <v/>
      </c>
      <c r="DJ108" s="83"/>
      <c r="DK108" s="83"/>
      <c r="DL108" s="84"/>
      <c r="DM108" s="14"/>
      <c r="DN108" s="87">
        <f t="shared" si="39"/>
        <v>0.57120941994626206</v>
      </c>
      <c r="DO108" s="87">
        <f>(DFactor*Rounds*Number/2+SUM(BV$3:BV96))/(Rounds*Number/2+COUNT(BV$3:BV96))</f>
        <v>0.29599999999999999</v>
      </c>
      <c r="DP108" s="87">
        <f t="shared" si="40"/>
        <v>0.2327485380116959</v>
      </c>
    </row>
    <row r="109" spans="1:120" x14ac:dyDescent="0.25">
      <c r="A109" s="69">
        <v>107</v>
      </c>
      <c r="B109" s="70">
        <f>DataEntry!C109</f>
        <v>1</v>
      </c>
      <c r="C109" s="71">
        <f>COUNTIF(D$2:D109,D109)+COUNTIF(G$2:G109,D109)</f>
        <v>12</v>
      </c>
      <c r="D109" s="72" t="str">
        <f t="shared" si="28"/>
        <v>Erzgebirge Aue</v>
      </c>
      <c r="E109" s="70">
        <f>DataEntry!E109</f>
        <v>10</v>
      </c>
      <c r="F109" s="71">
        <f>COUNTIF(D$2:D109,G109)+COUNTIF(G$2:G109,G109)</f>
        <v>12</v>
      </c>
      <c r="G109" s="72" t="str">
        <f t="shared" si="29"/>
        <v>Karlsruher</v>
      </c>
      <c r="H109" s="73">
        <f>DataEntry!G109</f>
        <v>4</v>
      </c>
      <c r="I109" s="73">
        <f>DataEntry!H109</f>
        <v>1</v>
      </c>
      <c r="J109" s="266">
        <f t="shared" si="41"/>
        <v>1</v>
      </c>
      <c r="K109" s="304">
        <f t="shared" si="30"/>
        <v>0.91254247593478444</v>
      </c>
      <c r="L109" s="224">
        <f t="shared" si="31"/>
        <v>2486.8966329472182</v>
      </c>
      <c r="M109" s="224">
        <f t="shared" si="32"/>
        <v>2417.7852568143003</v>
      </c>
      <c r="N109" s="236">
        <f t="shared" si="42"/>
        <v>69.11137613291794</v>
      </c>
      <c r="O109" s="22" t="str">
        <f t="shared" si="43"/>
        <v>T1G12</v>
      </c>
      <c r="P109" s="308">
        <f t="shared" si="33"/>
        <v>35</v>
      </c>
      <c r="Q109" s="22" t="str">
        <f t="shared" si="44"/>
        <v>T10G12</v>
      </c>
      <c r="R109" s="308">
        <f t="shared" si="34"/>
        <v>35</v>
      </c>
      <c r="S109" s="74"/>
      <c r="T109" s="75"/>
      <c r="U109" s="76"/>
      <c r="V109" s="74"/>
      <c r="W109" s="75"/>
      <c r="X109" s="76"/>
      <c r="Y109" s="74"/>
      <c r="Z109" s="75"/>
      <c r="AA109" s="76"/>
      <c r="AB109" s="74"/>
      <c r="AC109" s="75"/>
      <c r="AD109" s="76"/>
      <c r="AE109" s="74"/>
      <c r="AF109" s="75"/>
      <c r="AG109" s="76"/>
      <c r="AH109" s="74"/>
      <c r="AI109" s="75"/>
      <c r="AJ109" s="76"/>
      <c r="AK109" s="74"/>
      <c r="AL109" s="75"/>
      <c r="AM109" s="76"/>
      <c r="AN109" s="74"/>
      <c r="AO109" s="75"/>
      <c r="AP109" s="76"/>
      <c r="AQ109" s="77">
        <f t="shared" si="35"/>
        <v>0.56268525940822789</v>
      </c>
      <c r="AR109" s="77">
        <f t="shared" si="36"/>
        <v>0.24585418448597052</v>
      </c>
      <c r="AS109" s="78">
        <f t="shared" si="45"/>
        <v>0.63366214984451474</v>
      </c>
      <c r="AT109" s="77">
        <f t="shared" si="37"/>
        <v>0.12048366566951474</v>
      </c>
      <c r="AU109" s="79"/>
      <c r="AV109" s="139"/>
      <c r="AW109" s="80"/>
      <c r="AX109" s="80"/>
      <c r="AY109" s="80"/>
      <c r="AZ109" s="81"/>
      <c r="BA109" s="82"/>
      <c r="BB109" s="81"/>
      <c r="BC109" s="82"/>
      <c r="BD109" s="81"/>
      <c r="BE109" s="82"/>
      <c r="BF109" s="77"/>
      <c r="BG109" s="77"/>
      <c r="BH109" s="77"/>
      <c r="BI109" s="83">
        <f t="shared" si="46"/>
        <v>1</v>
      </c>
      <c r="BJ109" s="83">
        <f t="shared" si="47"/>
        <v>0</v>
      </c>
      <c r="BK109" s="83">
        <f t="shared" si="48"/>
        <v>0</v>
      </c>
      <c r="BL109" s="84"/>
      <c r="BM109" s="84"/>
      <c r="BN109" s="85"/>
      <c r="BO109" s="84"/>
      <c r="BP109" s="84"/>
      <c r="BQ109" s="84"/>
      <c r="BR109" s="84"/>
      <c r="BS109" s="84"/>
      <c r="BT109" s="84"/>
      <c r="BU109" s="86"/>
      <c r="BV109" s="86"/>
      <c r="BW109" s="86"/>
      <c r="BX109" s="86"/>
      <c r="BY109" s="86"/>
      <c r="BZ109" s="86"/>
      <c r="CA109" s="83"/>
      <c r="CB109" s="83"/>
      <c r="CC109" s="14"/>
      <c r="CD109" s="72"/>
      <c r="CE109" s="87"/>
      <c r="CF109" s="88"/>
      <c r="CG109" s="88"/>
      <c r="CH109" s="87">
        <f t="shared" si="38"/>
        <v>0.63366214984451474</v>
      </c>
      <c r="CI109" s="89"/>
      <c r="CJ109" s="89"/>
      <c r="CK109" s="267"/>
      <c r="CL109" s="90"/>
      <c r="CM109" s="267"/>
      <c r="CN109" s="90"/>
      <c r="CO109" s="267"/>
      <c r="CP109" s="90"/>
      <c r="CQ109" s="267"/>
      <c r="CR109" s="90"/>
      <c r="CS109" s="267"/>
      <c r="CT109" s="90"/>
      <c r="CU109" s="267"/>
      <c r="CV109" s="90"/>
      <c r="CW109" s="267"/>
      <c r="CX109" s="90"/>
      <c r="CY109" s="267"/>
      <c r="CZ109" s="90"/>
      <c r="DA109" s="91">
        <f>DataEntry!B109</f>
        <v>44182</v>
      </c>
      <c r="DB109" s="83"/>
      <c r="DC109" s="83"/>
      <c r="DD109" s="145">
        <f t="shared" si="49"/>
        <v>1</v>
      </c>
      <c r="DE109" s="145" t="str">
        <f t="shared" si="50"/>
        <v/>
      </c>
      <c r="DF109" s="145" t="str">
        <f t="shared" si="51"/>
        <v/>
      </c>
      <c r="DG109" s="145" t="str">
        <f t="shared" si="52"/>
        <v/>
      </c>
      <c r="DH109" s="145" t="str">
        <f t="shared" si="53"/>
        <v/>
      </c>
      <c r="DI109" s="145">
        <f t="shared" si="54"/>
        <v>10</v>
      </c>
      <c r="DJ109" s="83"/>
      <c r="DK109" s="83"/>
      <c r="DL109" s="84"/>
      <c r="DM109" s="14"/>
      <c r="DN109" s="87">
        <f t="shared" si="39"/>
        <v>0.63759159159159151</v>
      </c>
      <c r="DO109" s="87">
        <f>(DFactor*Rounds*Number/2+SUM(BV$3:BV97))/(Rounds*Number/2+COUNT(BV$3:BV97))</f>
        <v>0.29599999999999999</v>
      </c>
      <c r="DP109" s="87">
        <f t="shared" si="40"/>
        <v>0.28888888888888886</v>
      </c>
    </row>
    <row r="110" spans="1:120" x14ac:dyDescent="0.25">
      <c r="A110" s="69">
        <v>108</v>
      </c>
      <c r="B110" s="70">
        <f>DataEntry!C110</f>
        <v>2</v>
      </c>
      <c r="C110" s="71">
        <f>COUNTIF(D$2:D110,D110)+COUNTIF(G$2:G110,D110)</f>
        <v>13</v>
      </c>
      <c r="D110" s="72" t="str">
        <f t="shared" si="28"/>
        <v>Bochum</v>
      </c>
      <c r="E110" s="70">
        <f>DataEntry!E110</f>
        <v>9</v>
      </c>
      <c r="F110" s="71">
        <f>COUNTIF(D$2:D110,G110)+COUNTIF(G$2:G110,G110)</f>
        <v>13</v>
      </c>
      <c r="G110" s="72" t="str">
        <f t="shared" si="29"/>
        <v>Heidenheim</v>
      </c>
      <c r="H110" s="73">
        <f>DataEntry!G110</f>
        <v>3</v>
      </c>
      <c r="I110" s="73">
        <f>DataEntry!H110</f>
        <v>0</v>
      </c>
      <c r="J110" s="266">
        <f t="shared" si="41"/>
        <v>1</v>
      </c>
      <c r="K110" s="304">
        <f t="shared" si="30"/>
        <v>0.33862795792863398</v>
      </c>
      <c r="L110" s="224">
        <f t="shared" si="31"/>
        <v>2459.6804163357197</v>
      </c>
      <c r="M110" s="224">
        <f t="shared" si="32"/>
        <v>2418.0068839265114</v>
      </c>
      <c r="N110" s="236">
        <f t="shared" si="42"/>
        <v>41.673532409208292</v>
      </c>
      <c r="O110" s="22" t="str">
        <f t="shared" si="43"/>
        <v>T2G13</v>
      </c>
      <c r="P110" s="308">
        <f t="shared" si="33"/>
        <v>35</v>
      </c>
      <c r="Q110" s="22" t="str">
        <f t="shared" si="44"/>
        <v>T9G13</v>
      </c>
      <c r="R110" s="308">
        <f t="shared" si="34"/>
        <v>35</v>
      </c>
      <c r="S110" s="74"/>
      <c r="T110" s="75"/>
      <c r="U110" s="76"/>
      <c r="V110" s="74"/>
      <c r="W110" s="75"/>
      <c r="X110" s="76"/>
      <c r="Y110" s="74"/>
      <c r="Z110" s="75"/>
      <c r="AA110" s="76"/>
      <c r="AB110" s="74"/>
      <c r="AC110" s="75"/>
      <c r="AD110" s="76"/>
      <c r="AE110" s="74"/>
      <c r="AF110" s="75"/>
      <c r="AG110" s="76"/>
      <c r="AH110" s="74"/>
      <c r="AI110" s="75"/>
      <c r="AJ110" s="76"/>
      <c r="AK110" s="74"/>
      <c r="AL110" s="75"/>
      <c r="AM110" s="76"/>
      <c r="AN110" s="74"/>
      <c r="AO110" s="75"/>
      <c r="AP110" s="76"/>
      <c r="AQ110" s="77">
        <f t="shared" si="35"/>
        <v>0.53656419771258135</v>
      </c>
      <c r="AR110" s="77">
        <f t="shared" si="36"/>
        <v>0.2028710346172608</v>
      </c>
      <c r="AS110" s="78">
        <f t="shared" si="45"/>
        <v>0.6673863261906412</v>
      </c>
      <c r="AT110" s="77">
        <f t="shared" si="37"/>
        <v>0.12974263919209805</v>
      </c>
      <c r="AU110" s="79"/>
      <c r="AV110" s="139"/>
      <c r="AW110" s="80"/>
      <c r="AX110" s="80"/>
      <c r="AY110" s="80"/>
      <c r="AZ110" s="81"/>
      <c r="BA110" s="82"/>
      <c r="BB110" s="81"/>
      <c r="BC110" s="82"/>
      <c r="BD110" s="81"/>
      <c r="BE110" s="82"/>
      <c r="BF110" s="77"/>
      <c r="BG110" s="77"/>
      <c r="BH110" s="77"/>
      <c r="BI110" s="83">
        <f t="shared" si="46"/>
        <v>1</v>
      </c>
      <c r="BJ110" s="83">
        <f t="shared" si="47"/>
        <v>0</v>
      </c>
      <c r="BK110" s="83">
        <f t="shared" si="48"/>
        <v>0</v>
      </c>
      <c r="BL110" s="84"/>
      <c r="BM110" s="84"/>
      <c r="BN110" s="85"/>
      <c r="BO110" s="84"/>
      <c r="BP110" s="84"/>
      <c r="BQ110" s="84"/>
      <c r="BR110" s="84"/>
      <c r="BS110" s="84"/>
      <c r="BT110" s="84"/>
      <c r="BU110" s="86"/>
      <c r="BV110" s="86"/>
      <c r="BW110" s="86"/>
      <c r="BX110" s="86"/>
      <c r="BY110" s="86"/>
      <c r="BZ110" s="86"/>
      <c r="CA110" s="83"/>
      <c r="CB110" s="83"/>
      <c r="CC110" s="14"/>
      <c r="CD110" s="72"/>
      <c r="CE110" s="87"/>
      <c r="CF110" s="88"/>
      <c r="CG110" s="88"/>
      <c r="CH110" s="87">
        <f t="shared" si="38"/>
        <v>0.66738632619064109</v>
      </c>
      <c r="CI110" s="89"/>
      <c r="CJ110" s="89"/>
      <c r="CK110" s="267"/>
      <c r="CL110" s="90"/>
      <c r="CM110" s="267"/>
      <c r="CN110" s="90"/>
      <c r="CO110" s="267"/>
      <c r="CP110" s="90"/>
      <c r="CQ110" s="267"/>
      <c r="CR110" s="90"/>
      <c r="CS110" s="267"/>
      <c r="CT110" s="90"/>
      <c r="CU110" s="267"/>
      <c r="CV110" s="90"/>
      <c r="CW110" s="267"/>
      <c r="CX110" s="90"/>
      <c r="CY110" s="267"/>
      <c r="CZ110" s="90"/>
      <c r="DA110" s="91">
        <f>DataEntry!B110</f>
        <v>44183</v>
      </c>
      <c r="DB110" s="83"/>
      <c r="DC110" s="83"/>
      <c r="DD110" s="145">
        <f t="shared" si="49"/>
        <v>2</v>
      </c>
      <c r="DE110" s="145" t="str">
        <f t="shared" si="50"/>
        <v/>
      </c>
      <c r="DF110" s="145" t="str">
        <f t="shared" si="51"/>
        <v/>
      </c>
      <c r="DG110" s="145" t="str">
        <f t="shared" si="52"/>
        <v/>
      </c>
      <c r="DH110" s="145" t="str">
        <f t="shared" si="53"/>
        <v/>
      </c>
      <c r="DI110" s="145">
        <f t="shared" si="54"/>
        <v>9</v>
      </c>
      <c r="DJ110" s="83"/>
      <c r="DK110" s="83"/>
      <c r="DL110" s="84"/>
      <c r="DM110" s="14"/>
      <c r="DN110" s="87">
        <f t="shared" si="39"/>
        <v>0.66872326674500582</v>
      </c>
      <c r="DO110" s="87">
        <f>(DFactor*Rounds*Number/2+SUM(BV$3:BV98))/(Rounds*Number/2+COUNT(BV$3:BV98))</f>
        <v>0.29599999999999999</v>
      </c>
      <c r="DP110" s="87">
        <f t="shared" si="40"/>
        <v>0.31521739130434784</v>
      </c>
    </row>
    <row r="111" spans="1:120" x14ac:dyDescent="0.25">
      <c r="A111" s="69">
        <v>109</v>
      </c>
      <c r="B111" s="70">
        <f>DataEntry!C111</f>
        <v>15</v>
      </c>
      <c r="C111" s="71">
        <f>COUNTIF(D$2:D111,D111)+COUNTIF(G$2:G111,D111)</f>
        <v>13</v>
      </c>
      <c r="D111" s="72" t="str">
        <f t="shared" si="28"/>
        <v>Jahn Regensburg</v>
      </c>
      <c r="E111" s="70">
        <f>DataEntry!E111</f>
        <v>8</v>
      </c>
      <c r="F111" s="71">
        <f>COUNTIF(D$2:D111,G111)+COUNTIF(G$2:G111,G111)</f>
        <v>13</v>
      </c>
      <c r="G111" s="72" t="str">
        <f t="shared" si="29"/>
        <v>Hannover 96</v>
      </c>
      <c r="H111" s="73">
        <f>DataEntry!G111</f>
        <v>0</v>
      </c>
      <c r="I111" s="73">
        <f>DataEntry!H111</f>
        <v>0</v>
      </c>
      <c r="J111" s="266">
        <f t="shared" si="41"/>
        <v>2</v>
      </c>
      <c r="K111" s="304">
        <f t="shared" si="30"/>
        <v>0.5547471124132235</v>
      </c>
      <c r="L111" s="224">
        <f t="shared" si="31"/>
        <v>2486.8487956654153</v>
      </c>
      <c r="M111" s="224">
        <f t="shared" si="32"/>
        <v>2412.7960333844335</v>
      </c>
      <c r="N111" s="236">
        <f t="shared" si="42"/>
        <v>74.052762280981824</v>
      </c>
      <c r="O111" s="22" t="str">
        <f t="shared" si="43"/>
        <v>T15G13</v>
      </c>
      <c r="P111" s="308">
        <f t="shared" si="33"/>
        <v>35</v>
      </c>
      <c r="Q111" s="22" t="str">
        <f t="shared" si="44"/>
        <v>T8G13</v>
      </c>
      <c r="R111" s="308">
        <f t="shared" si="34"/>
        <v>35</v>
      </c>
      <c r="S111" s="74"/>
      <c r="T111" s="75"/>
      <c r="U111" s="76"/>
      <c r="V111" s="74"/>
      <c r="W111" s="75"/>
      <c r="X111" s="76"/>
      <c r="Y111" s="74"/>
      <c r="Z111" s="75"/>
      <c r="AA111" s="76"/>
      <c r="AB111" s="74"/>
      <c r="AC111" s="75"/>
      <c r="AD111" s="76"/>
      <c r="AE111" s="74"/>
      <c r="AF111" s="75"/>
      <c r="AG111" s="76"/>
      <c r="AH111" s="74"/>
      <c r="AI111" s="75"/>
      <c r="AJ111" s="76"/>
      <c r="AK111" s="74"/>
      <c r="AL111" s="75"/>
      <c r="AM111" s="76"/>
      <c r="AN111" s="74"/>
      <c r="AO111" s="75"/>
      <c r="AP111" s="76"/>
      <c r="AQ111" s="77">
        <f t="shared" si="35"/>
        <v>0.56742968041424513</v>
      </c>
      <c r="AR111" s="77">
        <f t="shared" si="36"/>
        <v>0.26747274404083315</v>
      </c>
      <c r="AS111" s="78">
        <f t="shared" si="45"/>
        <v>0.59991387274682384</v>
      </c>
      <c r="AT111" s="77">
        <f t="shared" si="37"/>
        <v>0.13261338321234295</v>
      </c>
      <c r="AU111" s="79"/>
      <c r="AV111" s="139"/>
      <c r="AW111" s="80"/>
      <c r="AX111" s="80"/>
      <c r="AY111" s="80"/>
      <c r="AZ111" s="81"/>
      <c r="BA111" s="82"/>
      <c r="BB111" s="81"/>
      <c r="BC111" s="82"/>
      <c r="BD111" s="81"/>
      <c r="BE111" s="82"/>
      <c r="BF111" s="77"/>
      <c r="BG111" s="77"/>
      <c r="BH111" s="77"/>
      <c r="BI111" s="83">
        <f t="shared" si="46"/>
        <v>0</v>
      </c>
      <c r="BJ111" s="83">
        <f t="shared" si="47"/>
        <v>1</v>
      </c>
      <c r="BK111" s="83">
        <f t="shared" si="48"/>
        <v>0</v>
      </c>
      <c r="BL111" s="84"/>
      <c r="BM111" s="84"/>
      <c r="BN111" s="85"/>
      <c r="BO111" s="84"/>
      <c r="BP111" s="84"/>
      <c r="BQ111" s="84"/>
      <c r="BR111" s="84"/>
      <c r="BS111" s="84"/>
      <c r="BT111" s="84"/>
      <c r="BU111" s="86"/>
      <c r="BV111" s="86"/>
      <c r="BW111" s="86"/>
      <c r="BX111" s="86"/>
      <c r="BY111" s="86"/>
      <c r="BZ111" s="86"/>
      <c r="CA111" s="83"/>
      <c r="CB111" s="83"/>
      <c r="CC111" s="14"/>
      <c r="CD111" s="72"/>
      <c r="CE111" s="87"/>
      <c r="CF111" s="88"/>
      <c r="CG111" s="88"/>
      <c r="CH111" s="87">
        <f t="shared" si="38"/>
        <v>0.59991387274682395</v>
      </c>
      <c r="CI111" s="89"/>
      <c r="CJ111" s="89"/>
      <c r="CK111" s="267"/>
      <c r="CL111" s="90"/>
      <c r="CM111" s="267"/>
      <c r="CN111" s="90"/>
      <c r="CO111" s="267"/>
      <c r="CP111" s="90"/>
      <c r="CQ111" s="267"/>
      <c r="CR111" s="90"/>
      <c r="CS111" s="267"/>
      <c r="CT111" s="90"/>
      <c r="CU111" s="267"/>
      <c r="CV111" s="90"/>
      <c r="CW111" s="267"/>
      <c r="CX111" s="90"/>
      <c r="CY111" s="267"/>
      <c r="CZ111" s="90"/>
      <c r="DA111" s="91">
        <f>DataEntry!B111</f>
        <v>44183</v>
      </c>
      <c r="DB111" s="83"/>
      <c r="DC111" s="83"/>
      <c r="DD111" s="145" t="str">
        <f t="shared" si="49"/>
        <v/>
      </c>
      <c r="DE111" s="145">
        <f t="shared" si="50"/>
        <v>15</v>
      </c>
      <c r="DF111" s="145" t="str">
        <f t="shared" si="51"/>
        <v/>
      </c>
      <c r="DG111" s="145" t="str">
        <f t="shared" si="52"/>
        <v/>
      </c>
      <c r="DH111" s="145">
        <f t="shared" si="53"/>
        <v>8</v>
      </c>
      <c r="DI111" s="145" t="str">
        <f t="shared" si="54"/>
        <v/>
      </c>
      <c r="DJ111" s="83"/>
      <c r="DK111" s="83"/>
      <c r="DL111" s="84"/>
      <c r="DM111" s="14"/>
      <c r="DN111" s="87">
        <f t="shared" si="39"/>
        <v>0.60446063454759114</v>
      </c>
      <c r="DO111" s="87">
        <f>(DFactor*Rounds*Number/2+SUM(BV$3:BV99))/(Rounds*Number/2+COUNT(BV$3:BV99))</f>
        <v>0.29599999999999999</v>
      </c>
      <c r="DP111" s="87">
        <f t="shared" si="40"/>
        <v>0.2608695652173913</v>
      </c>
    </row>
    <row r="112" spans="1:120" x14ac:dyDescent="0.25">
      <c r="A112" s="69">
        <v>110</v>
      </c>
      <c r="B112" s="70">
        <f>DataEntry!C112</f>
        <v>4</v>
      </c>
      <c r="C112" s="71">
        <f>COUNTIF(D$2:D112,D112)+COUNTIF(G$2:G112,D112)</f>
        <v>13</v>
      </c>
      <c r="D112" s="72" t="str">
        <f t="shared" si="28"/>
        <v>Darmstadt 98</v>
      </c>
      <c r="E112" s="70">
        <f>DataEntry!E112</f>
        <v>18</v>
      </c>
      <c r="F112" s="71">
        <f>COUNTIF(D$2:D112,G112)+COUNTIF(G$2:G112,G112)</f>
        <v>12</v>
      </c>
      <c r="G112" s="72" t="str">
        <f t="shared" si="29"/>
        <v>Wurzburger Kickers</v>
      </c>
      <c r="H112" s="73">
        <f>DataEntry!G112</f>
        <v>2</v>
      </c>
      <c r="I112" s="73">
        <f>DataEntry!H112</f>
        <v>0</v>
      </c>
      <c r="J112" s="266">
        <f t="shared" si="41"/>
        <v>1</v>
      </c>
      <c r="K112" s="304">
        <f t="shared" si="30"/>
        <v>0.97161720901329485</v>
      </c>
      <c r="L112" s="224">
        <f t="shared" si="31"/>
        <v>2486.8040232863787</v>
      </c>
      <c r="M112" s="224">
        <f t="shared" si="32"/>
        <v>2349.166832609943</v>
      </c>
      <c r="N112" s="236">
        <f t="shared" si="42"/>
        <v>137.63719067643569</v>
      </c>
      <c r="O112" s="22" t="str">
        <f t="shared" si="43"/>
        <v>T4G13</v>
      </c>
      <c r="P112" s="308">
        <f t="shared" si="33"/>
        <v>35</v>
      </c>
      <c r="Q112" s="22" t="str">
        <f t="shared" si="44"/>
        <v>T18G12</v>
      </c>
      <c r="R112" s="308">
        <f t="shared" si="34"/>
        <v>35</v>
      </c>
      <c r="S112" s="74"/>
      <c r="T112" s="75"/>
      <c r="U112" s="76"/>
      <c r="V112" s="74"/>
      <c r="W112" s="75"/>
      <c r="X112" s="76"/>
      <c r="Y112" s="74"/>
      <c r="Z112" s="75"/>
      <c r="AA112" s="76"/>
      <c r="AB112" s="74"/>
      <c r="AC112" s="75"/>
      <c r="AD112" s="76"/>
      <c r="AE112" s="74"/>
      <c r="AF112" s="75"/>
      <c r="AG112" s="76"/>
      <c r="AH112" s="74"/>
      <c r="AI112" s="75"/>
      <c r="AJ112" s="76"/>
      <c r="AK112" s="74"/>
      <c r="AL112" s="75"/>
      <c r="AM112" s="76"/>
      <c r="AN112" s="74"/>
      <c r="AO112" s="75"/>
      <c r="AP112" s="76"/>
      <c r="AQ112" s="77">
        <f t="shared" si="35"/>
        <v>0.62866861158713117</v>
      </c>
      <c r="AR112" s="77">
        <f t="shared" si="36"/>
        <v>0.33780843730566262</v>
      </c>
      <c r="AS112" s="78">
        <f t="shared" si="45"/>
        <v>0.5817203485629372</v>
      </c>
      <c r="AT112" s="77">
        <f t="shared" si="37"/>
        <v>8.0471214131400237E-2</v>
      </c>
      <c r="AU112" s="79"/>
      <c r="AV112" s="139"/>
      <c r="AW112" s="80"/>
      <c r="AX112" s="80"/>
      <c r="AY112" s="80"/>
      <c r="AZ112" s="81"/>
      <c r="BA112" s="82"/>
      <c r="BB112" s="81"/>
      <c r="BC112" s="82"/>
      <c r="BD112" s="81"/>
      <c r="BE112" s="82"/>
      <c r="BF112" s="77"/>
      <c r="BG112" s="77"/>
      <c r="BH112" s="77"/>
      <c r="BI112" s="83">
        <f t="shared" si="46"/>
        <v>1</v>
      </c>
      <c r="BJ112" s="83">
        <f t="shared" si="47"/>
        <v>0</v>
      </c>
      <c r="BK112" s="83">
        <f t="shared" si="48"/>
        <v>0</v>
      </c>
      <c r="BL112" s="84"/>
      <c r="BM112" s="84"/>
      <c r="BN112" s="85"/>
      <c r="BO112" s="84"/>
      <c r="BP112" s="84"/>
      <c r="BQ112" s="84"/>
      <c r="BR112" s="84"/>
      <c r="BS112" s="84"/>
      <c r="BT112" s="84"/>
      <c r="BU112" s="86"/>
      <c r="BV112" s="86"/>
      <c r="BW112" s="86"/>
      <c r="BX112" s="86"/>
      <c r="BY112" s="86"/>
      <c r="BZ112" s="86"/>
      <c r="CA112" s="83"/>
      <c r="CB112" s="83"/>
      <c r="CC112" s="14"/>
      <c r="CD112" s="72"/>
      <c r="CE112" s="87"/>
      <c r="CF112" s="88"/>
      <c r="CG112" s="88"/>
      <c r="CH112" s="87">
        <f t="shared" si="38"/>
        <v>0.58172034856293708</v>
      </c>
      <c r="CI112" s="89"/>
      <c r="CJ112" s="89"/>
      <c r="CK112" s="267"/>
      <c r="CL112" s="90"/>
      <c r="CM112" s="267"/>
      <c r="CN112" s="90"/>
      <c r="CO112" s="267"/>
      <c r="CP112" s="90"/>
      <c r="CQ112" s="267"/>
      <c r="CR112" s="90"/>
      <c r="CS112" s="267"/>
      <c r="CT112" s="90"/>
      <c r="CU112" s="267"/>
      <c r="CV112" s="90"/>
      <c r="CW112" s="267"/>
      <c r="CX112" s="90"/>
      <c r="CY112" s="267"/>
      <c r="CZ112" s="90"/>
      <c r="DA112" s="91">
        <f>DataEntry!B112</f>
        <v>44184</v>
      </c>
      <c r="DB112" s="83"/>
      <c r="DC112" s="83"/>
      <c r="DD112" s="145">
        <f t="shared" si="49"/>
        <v>4</v>
      </c>
      <c r="DE112" s="145" t="str">
        <f t="shared" si="50"/>
        <v/>
      </c>
      <c r="DF112" s="145" t="str">
        <f t="shared" si="51"/>
        <v/>
      </c>
      <c r="DG112" s="145" t="str">
        <f t="shared" si="52"/>
        <v/>
      </c>
      <c r="DH112" s="145" t="str">
        <f t="shared" si="53"/>
        <v/>
      </c>
      <c r="DI112" s="145">
        <f t="shared" si="54"/>
        <v>18</v>
      </c>
      <c r="DJ112" s="83"/>
      <c r="DK112" s="83"/>
      <c r="DL112" s="84"/>
      <c r="DM112" s="14"/>
      <c r="DN112" s="87">
        <f t="shared" si="39"/>
        <v>0.59827596017069706</v>
      </c>
      <c r="DO112" s="87">
        <f>(DFactor*Rounds*Number/2+SUM(BV$3:BV100))/(Rounds*Number/2+COUNT(BV$3:BV100))</f>
        <v>0.29599999999999999</v>
      </c>
      <c r="DP112" s="87">
        <f t="shared" si="40"/>
        <v>0.25563909774436089</v>
      </c>
    </row>
    <row r="113" spans="1:120" x14ac:dyDescent="0.25">
      <c r="A113" s="69">
        <v>111</v>
      </c>
      <c r="B113" s="70">
        <f>DataEntry!C113</f>
        <v>3</v>
      </c>
      <c r="C113" s="71">
        <f>COUNTIF(D$2:D113,D113)+COUNTIF(G$2:G113,D113)</f>
        <v>13</v>
      </c>
      <c r="D113" s="72" t="str">
        <f t="shared" si="28"/>
        <v>Eintracht Braunschweig</v>
      </c>
      <c r="E113" s="70">
        <f>DataEntry!E113</f>
        <v>6</v>
      </c>
      <c r="F113" s="71">
        <f>COUNTIF(D$2:D113,G113)+COUNTIF(G$2:G113,G113)</f>
        <v>13</v>
      </c>
      <c r="G113" s="72" t="str">
        <f t="shared" si="29"/>
        <v>Greuther Furth</v>
      </c>
      <c r="H113" s="73">
        <f>DataEntry!G113</f>
        <v>0</v>
      </c>
      <c r="I113" s="73">
        <f>DataEntry!H113</f>
        <v>3</v>
      </c>
      <c r="J113" s="266">
        <f t="shared" si="41"/>
        <v>3</v>
      </c>
      <c r="K113" s="304">
        <f t="shared" si="30"/>
        <v>0.82801199926264424</v>
      </c>
      <c r="L113" s="224">
        <f t="shared" si="31"/>
        <v>2445.033023136325</v>
      </c>
      <c r="M113" s="224">
        <f t="shared" si="32"/>
        <v>2445.8912550529258</v>
      </c>
      <c r="N113" s="236">
        <f t="shared" si="42"/>
        <v>-0.85823191660074372</v>
      </c>
      <c r="O113" s="22" t="str">
        <f t="shared" si="43"/>
        <v>T3G13</v>
      </c>
      <c r="P113" s="308">
        <f t="shared" si="33"/>
        <v>35</v>
      </c>
      <c r="Q113" s="22" t="str">
        <f t="shared" si="44"/>
        <v>T6G13</v>
      </c>
      <c r="R113" s="308">
        <f t="shared" si="34"/>
        <v>35</v>
      </c>
      <c r="S113" s="74"/>
      <c r="T113" s="75"/>
      <c r="U113" s="76"/>
      <c r="V113" s="74"/>
      <c r="W113" s="75"/>
      <c r="X113" s="76"/>
      <c r="Y113" s="74"/>
      <c r="Z113" s="75"/>
      <c r="AA113" s="76"/>
      <c r="AB113" s="74"/>
      <c r="AC113" s="75"/>
      <c r="AD113" s="76"/>
      <c r="AE113" s="74"/>
      <c r="AF113" s="75"/>
      <c r="AG113" s="76"/>
      <c r="AH113" s="74"/>
      <c r="AI113" s="75"/>
      <c r="AJ113" s="76"/>
      <c r="AK113" s="74"/>
      <c r="AL113" s="75"/>
      <c r="AM113" s="76"/>
      <c r="AN113" s="74"/>
      <c r="AO113" s="75"/>
      <c r="AP113" s="76"/>
      <c r="AQ113" s="77">
        <f t="shared" si="35"/>
        <v>0.5</v>
      </c>
      <c r="AR113" s="77">
        <f t="shared" si="36"/>
        <v>0.18525538066670788</v>
      </c>
      <c r="AS113" s="78">
        <f t="shared" si="45"/>
        <v>0.62948923866658424</v>
      </c>
      <c r="AT113" s="77">
        <f t="shared" si="37"/>
        <v>0.18525538066670788</v>
      </c>
      <c r="AU113" s="79"/>
      <c r="AV113" s="139"/>
      <c r="AW113" s="80"/>
      <c r="AX113" s="80"/>
      <c r="AY113" s="80"/>
      <c r="AZ113" s="81"/>
      <c r="BA113" s="82"/>
      <c r="BB113" s="81"/>
      <c r="BC113" s="82"/>
      <c r="BD113" s="81"/>
      <c r="BE113" s="82"/>
      <c r="BF113" s="77"/>
      <c r="BG113" s="77"/>
      <c r="BH113" s="77"/>
      <c r="BI113" s="83">
        <f t="shared" si="46"/>
        <v>0</v>
      </c>
      <c r="BJ113" s="83">
        <f t="shared" si="47"/>
        <v>0</v>
      </c>
      <c r="BK113" s="83">
        <f t="shared" si="48"/>
        <v>1</v>
      </c>
      <c r="BL113" s="84"/>
      <c r="BM113" s="84"/>
      <c r="BN113" s="85"/>
      <c r="BO113" s="84"/>
      <c r="BP113" s="84"/>
      <c r="BQ113" s="84"/>
      <c r="BR113" s="84"/>
      <c r="BS113" s="84"/>
      <c r="BT113" s="84"/>
      <c r="BU113" s="86"/>
      <c r="BV113" s="86"/>
      <c r="BW113" s="86"/>
      <c r="BX113" s="86"/>
      <c r="BY113" s="86"/>
      <c r="BZ113" s="86"/>
      <c r="CA113" s="83"/>
      <c r="CB113" s="83"/>
      <c r="CC113" s="14"/>
      <c r="CD113" s="72"/>
      <c r="CE113" s="87"/>
      <c r="CF113" s="88"/>
      <c r="CG113" s="88"/>
      <c r="CH113" s="87">
        <f t="shared" si="38"/>
        <v>0.62948923866658424</v>
      </c>
      <c r="CI113" s="89"/>
      <c r="CJ113" s="89"/>
      <c r="CK113" s="267"/>
      <c r="CL113" s="90"/>
      <c r="CM113" s="267"/>
      <c r="CN113" s="90"/>
      <c r="CO113" s="267"/>
      <c r="CP113" s="90"/>
      <c r="CQ113" s="267"/>
      <c r="CR113" s="90"/>
      <c r="CS113" s="267"/>
      <c r="CT113" s="90"/>
      <c r="CU113" s="267"/>
      <c r="CV113" s="90"/>
      <c r="CW113" s="267"/>
      <c r="CX113" s="90"/>
      <c r="CY113" s="267"/>
      <c r="CZ113" s="90"/>
      <c r="DA113" s="91">
        <f>DataEntry!B113</f>
        <v>44184</v>
      </c>
      <c r="DB113" s="83"/>
      <c r="DC113" s="83"/>
      <c r="DD113" s="145" t="str">
        <f t="shared" si="49"/>
        <v/>
      </c>
      <c r="DE113" s="145" t="str">
        <f t="shared" si="50"/>
        <v/>
      </c>
      <c r="DF113" s="145">
        <f t="shared" si="51"/>
        <v>3</v>
      </c>
      <c r="DG113" s="145">
        <f t="shared" si="52"/>
        <v>6</v>
      </c>
      <c r="DH113" s="145" t="str">
        <f t="shared" si="53"/>
        <v/>
      </c>
      <c r="DI113" s="145" t="str">
        <f t="shared" si="54"/>
        <v/>
      </c>
      <c r="DJ113" s="83"/>
      <c r="DK113" s="83"/>
      <c r="DL113" s="84"/>
      <c r="DM113" s="14"/>
      <c r="DN113" s="87">
        <f t="shared" si="39"/>
        <v>0.62948923866658424</v>
      </c>
      <c r="DO113" s="87">
        <f>(DFactor*Rounds*Number/2+SUM(BV$3:BV101))/(Rounds*Number/2+COUNT(BV$3:BV101))</f>
        <v>0.29599999999999999</v>
      </c>
      <c r="DP113" s="87">
        <f t="shared" si="40"/>
        <v>0.28203661327231122</v>
      </c>
    </row>
    <row r="114" spans="1:120" x14ac:dyDescent="0.25">
      <c r="A114" s="69">
        <v>112</v>
      </c>
      <c r="B114" s="70">
        <f>DataEntry!C114</f>
        <v>13</v>
      </c>
      <c r="C114" s="71">
        <f>COUNTIF(D$2:D114,D114)+COUNTIF(G$2:G114,D114)</f>
        <v>13</v>
      </c>
      <c r="D114" s="72" t="str">
        <f t="shared" si="28"/>
        <v>Osnabruck</v>
      </c>
      <c r="E114" s="70">
        <f>DataEntry!E114</f>
        <v>14</v>
      </c>
      <c r="F114" s="71">
        <f>COUNTIF(D$2:D114,G114)+COUNTIF(G$2:G114,G114)</f>
        <v>13</v>
      </c>
      <c r="G114" s="72" t="str">
        <f t="shared" si="29"/>
        <v>Paderborn 07</v>
      </c>
      <c r="H114" s="73">
        <f>DataEntry!G114</f>
        <v>0</v>
      </c>
      <c r="I114" s="73">
        <f>DataEntry!H114</f>
        <v>1</v>
      </c>
      <c r="J114" s="266">
        <f t="shared" si="41"/>
        <v>3</v>
      </c>
      <c r="K114" s="304">
        <f t="shared" si="30"/>
        <v>0.44846852186326114</v>
      </c>
      <c r="L114" s="224">
        <f t="shared" si="31"/>
        <v>2463.8072177023651</v>
      </c>
      <c r="M114" s="224">
        <f t="shared" si="32"/>
        <v>2392.0841410595849</v>
      </c>
      <c r="N114" s="236">
        <f t="shared" si="42"/>
        <v>71.723076642780143</v>
      </c>
      <c r="O114" s="22" t="str">
        <f t="shared" si="43"/>
        <v>T13G13</v>
      </c>
      <c r="P114" s="308">
        <f t="shared" si="33"/>
        <v>35</v>
      </c>
      <c r="Q114" s="22" t="str">
        <f t="shared" si="44"/>
        <v>T14G13</v>
      </c>
      <c r="R114" s="308">
        <f t="shared" si="34"/>
        <v>35</v>
      </c>
      <c r="S114" s="74"/>
      <c r="T114" s="75"/>
      <c r="U114" s="76"/>
      <c r="V114" s="74"/>
      <c r="W114" s="75"/>
      <c r="X114" s="76"/>
      <c r="Y114" s="74"/>
      <c r="Z114" s="75"/>
      <c r="AA114" s="76"/>
      <c r="AB114" s="74"/>
      <c r="AC114" s="75"/>
      <c r="AD114" s="76"/>
      <c r="AE114" s="74"/>
      <c r="AF114" s="75"/>
      <c r="AG114" s="76"/>
      <c r="AH114" s="74"/>
      <c r="AI114" s="75"/>
      <c r="AJ114" s="76"/>
      <c r="AK114" s="74"/>
      <c r="AL114" s="75"/>
      <c r="AM114" s="76"/>
      <c r="AN114" s="74"/>
      <c r="AO114" s="75"/>
      <c r="AP114" s="76"/>
      <c r="AQ114" s="77">
        <f t="shared" si="35"/>
        <v>0.56458039050099496</v>
      </c>
      <c r="AR114" s="77">
        <f t="shared" si="36"/>
        <v>0.23873033376686403</v>
      </c>
      <c r="AS114" s="78">
        <f t="shared" si="45"/>
        <v>0.65170011346826184</v>
      </c>
      <c r="AT114" s="77">
        <f t="shared" si="37"/>
        <v>0.10956955276487412</v>
      </c>
      <c r="AU114" s="79"/>
      <c r="AV114" s="139"/>
      <c r="AW114" s="80"/>
      <c r="AX114" s="80"/>
      <c r="AY114" s="80"/>
      <c r="AZ114" s="81"/>
      <c r="BA114" s="82"/>
      <c r="BB114" s="81"/>
      <c r="BC114" s="82"/>
      <c r="BD114" s="81"/>
      <c r="BE114" s="82"/>
      <c r="BF114" s="77"/>
      <c r="BG114" s="77"/>
      <c r="BH114" s="77"/>
      <c r="BI114" s="83">
        <f t="shared" si="46"/>
        <v>0</v>
      </c>
      <c r="BJ114" s="83">
        <f t="shared" si="47"/>
        <v>0</v>
      </c>
      <c r="BK114" s="83">
        <f t="shared" si="48"/>
        <v>1</v>
      </c>
      <c r="BL114" s="84"/>
      <c r="BM114" s="84"/>
      <c r="BN114" s="85"/>
      <c r="BO114" s="84"/>
      <c r="BP114" s="84"/>
      <c r="BQ114" s="84"/>
      <c r="BR114" s="84"/>
      <c r="BS114" s="84"/>
      <c r="BT114" s="84"/>
      <c r="BU114" s="86"/>
      <c r="BV114" s="86"/>
      <c r="BW114" s="86"/>
      <c r="BX114" s="86"/>
      <c r="BY114" s="86"/>
      <c r="BZ114" s="86"/>
      <c r="CA114" s="83"/>
      <c r="CB114" s="83"/>
      <c r="CC114" s="14"/>
      <c r="CD114" s="72"/>
      <c r="CE114" s="87"/>
      <c r="CF114" s="88"/>
      <c r="CG114" s="88"/>
      <c r="CH114" s="87">
        <f t="shared" si="38"/>
        <v>0.65170011346826184</v>
      </c>
      <c r="CI114" s="89"/>
      <c r="CJ114" s="89"/>
      <c r="CK114" s="267"/>
      <c r="CL114" s="90"/>
      <c r="CM114" s="267"/>
      <c r="CN114" s="90"/>
      <c r="CO114" s="267"/>
      <c r="CP114" s="90"/>
      <c r="CQ114" s="267"/>
      <c r="CR114" s="90"/>
      <c r="CS114" s="267"/>
      <c r="CT114" s="90"/>
      <c r="CU114" s="267"/>
      <c r="CV114" s="90"/>
      <c r="CW114" s="267"/>
      <c r="CX114" s="90"/>
      <c r="CY114" s="267"/>
      <c r="CZ114" s="90"/>
      <c r="DA114" s="91">
        <f>DataEntry!B114</f>
        <v>44184</v>
      </c>
      <c r="DB114" s="83"/>
      <c r="DC114" s="83"/>
      <c r="DD114" s="145" t="str">
        <f t="shared" si="49"/>
        <v/>
      </c>
      <c r="DE114" s="145" t="str">
        <f t="shared" si="50"/>
        <v/>
      </c>
      <c r="DF114" s="145">
        <f t="shared" si="51"/>
        <v>13</v>
      </c>
      <c r="DG114" s="145">
        <f t="shared" si="52"/>
        <v>14</v>
      </c>
      <c r="DH114" s="145" t="str">
        <f t="shared" si="53"/>
        <v/>
      </c>
      <c r="DI114" s="145" t="str">
        <f t="shared" si="54"/>
        <v/>
      </c>
      <c r="DJ114" s="83"/>
      <c r="DK114" s="83"/>
      <c r="DL114" s="84"/>
      <c r="DM114" s="14"/>
      <c r="DN114" s="87">
        <f t="shared" si="39"/>
        <v>0.65587074030552284</v>
      </c>
      <c r="DO114" s="87">
        <f>(DFactor*Rounds*Number/2+SUM(BV$3:BV102))/(Rounds*Number/2+COUNT(BV$3:BV102))</f>
        <v>0.29599999999999999</v>
      </c>
      <c r="DP114" s="87">
        <f t="shared" si="40"/>
        <v>0.30434782608695654</v>
      </c>
    </row>
    <row r="115" spans="1:120" x14ac:dyDescent="0.25">
      <c r="A115" s="69">
        <v>113</v>
      </c>
      <c r="B115" s="70">
        <f>DataEntry!C115</f>
        <v>12</v>
      </c>
      <c r="C115" s="71">
        <f>COUNTIF(D$2:D115,D115)+COUNTIF(G$2:G115,D115)</f>
        <v>13</v>
      </c>
      <c r="D115" s="72" t="str">
        <f t="shared" si="28"/>
        <v>Nurnberg</v>
      </c>
      <c r="E115" s="70">
        <f>DataEntry!E115</f>
        <v>1</v>
      </c>
      <c r="F115" s="71">
        <f>COUNTIF(D$2:D115,G115)+COUNTIF(G$2:G115,G115)</f>
        <v>13</v>
      </c>
      <c r="G115" s="72" t="str">
        <f t="shared" si="29"/>
        <v>Erzgebirge Aue</v>
      </c>
      <c r="H115" s="73">
        <f>DataEntry!G115</f>
        <v>1</v>
      </c>
      <c r="I115" s="73">
        <f>DataEntry!H115</f>
        <v>0</v>
      </c>
      <c r="J115" s="266">
        <f t="shared" si="41"/>
        <v>1</v>
      </c>
      <c r="K115" s="304">
        <f t="shared" si="30"/>
        <v>0.67953631866386743</v>
      </c>
      <c r="L115" s="224">
        <f t="shared" si="31"/>
        <v>2474.0517466127758</v>
      </c>
      <c r="M115" s="224">
        <f t="shared" si="32"/>
        <v>2358.0633976901477</v>
      </c>
      <c r="N115" s="236">
        <f t="shared" si="42"/>
        <v>115.98834892262812</v>
      </c>
      <c r="O115" s="22" t="str">
        <f t="shared" si="43"/>
        <v>T12G13</v>
      </c>
      <c r="P115" s="308">
        <f t="shared" si="33"/>
        <v>35</v>
      </c>
      <c r="Q115" s="22" t="str">
        <f t="shared" si="44"/>
        <v>T1G13</v>
      </c>
      <c r="R115" s="308">
        <f t="shared" si="34"/>
        <v>35</v>
      </c>
      <c r="S115" s="74"/>
      <c r="T115" s="75"/>
      <c r="U115" s="76"/>
      <c r="V115" s="74"/>
      <c r="W115" s="75"/>
      <c r="X115" s="76"/>
      <c r="Y115" s="74"/>
      <c r="Z115" s="75"/>
      <c r="AA115" s="76"/>
      <c r="AB115" s="74"/>
      <c r="AC115" s="75"/>
      <c r="AD115" s="76"/>
      <c r="AE115" s="74"/>
      <c r="AF115" s="75"/>
      <c r="AG115" s="76"/>
      <c r="AH115" s="74"/>
      <c r="AI115" s="75"/>
      <c r="AJ115" s="76"/>
      <c r="AK115" s="74"/>
      <c r="AL115" s="75"/>
      <c r="AM115" s="76"/>
      <c r="AN115" s="74"/>
      <c r="AO115" s="75"/>
      <c r="AP115" s="76"/>
      <c r="AQ115" s="77">
        <f t="shared" si="35"/>
        <v>0.60703854004432356</v>
      </c>
      <c r="AR115" s="77">
        <f t="shared" si="36"/>
        <v>0.27840553119923078</v>
      </c>
      <c r="AS115" s="78">
        <f t="shared" si="45"/>
        <v>0.65726601769018567</v>
      </c>
      <c r="AT115" s="77">
        <f t="shared" si="37"/>
        <v>6.4328451110583607E-2</v>
      </c>
      <c r="AU115" s="79"/>
      <c r="AV115" s="139"/>
      <c r="AW115" s="80"/>
      <c r="AX115" s="80"/>
      <c r="AY115" s="80"/>
      <c r="AZ115" s="81"/>
      <c r="BA115" s="82"/>
      <c r="BB115" s="81"/>
      <c r="BC115" s="82"/>
      <c r="BD115" s="81"/>
      <c r="BE115" s="82"/>
      <c r="BF115" s="77"/>
      <c r="BG115" s="77"/>
      <c r="BH115" s="77"/>
      <c r="BI115" s="83">
        <f t="shared" si="46"/>
        <v>1</v>
      </c>
      <c r="BJ115" s="83">
        <f t="shared" si="47"/>
        <v>0</v>
      </c>
      <c r="BK115" s="83">
        <f t="shared" si="48"/>
        <v>0</v>
      </c>
      <c r="BL115" s="84"/>
      <c r="BM115" s="84"/>
      <c r="BN115" s="85"/>
      <c r="BO115" s="84"/>
      <c r="BP115" s="84"/>
      <c r="BQ115" s="84"/>
      <c r="BR115" s="84"/>
      <c r="BS115" s="84"/>
      <c r="BT115" s="84"/>
      <c r="BU115" s="86"/>
      <c r="BV115" s="86"/>
      <c r="BW115" s="86"/>
      <c r="BX115" s="86"/>
      <c r="BY115" s="86"/>
      <c r="BZ115" s="86"/>
      <c r="CA115" s="83"/>
      <c r="CB115" s="83"/>
      <c r="CC115" s="14"/>
      <c r="CD115" s="72"/>
      <c r="CE115" s="87"/>
      <c r="CF115" s="88"/>
      <c r="CG115" s="88"/>
      <c r="CH115" s="87">
        <f t="shared" si="38"/>
        <v>0.65726601769018556</v>
      </c>
      <c r="CI115" s="89"/>
      <c r="CJ115" s="89"/>
      <c r="CK115" s="267"/>
      <c r="CL115" s="90"/>
      <c r="CM115" s="267"/>
      <c r="CN115" s="90"/>
      <c r="CO115" s="267"/>
      <c r="CP115" s="90"/>
      <c r="CQ115" s="267"/>
      <c r="CR115" s="90"/>
      <c r="CS115" s="267"/>
      <c r="CT115" s="90"/>
      <c r="CU115" s="267"/>
      <c r="CV115" s="90"/>
      <c r="CW115" s="267"/>
      <c r="CX115" s="90"/>
      <c r="CY115" s="267"/>
      <c r="CZ115" s="90"/>
      <c r="DA115" s="91">
        <f>DataEntry!B115</f>
        <v>44185</v>
      </c>
      <c r="DB115" s="83"/>
      <c r="DC115" s="83"/>
      <c r="DD115" s="145">
        <f t="shared" si="49"/>
        <v>12</v>
      </c>
      <c r="DE115" s="145" t="str">
        <f t="shared" si="50"/>
        <v/>
      </c>
      <c r="DF115" s="145" t="str">
        <f t="shared" si="51"/>
        <v/>
      </c>
      <c r="DG115" s="145" t="str">
        <f t="shared" si="52"/>
        <v/>
      </c>
      <c r="DH115" s="145" t="str">
        <f t="shared" si="53"/>
        <v/>
      </c>
      <c r="DI115" s="145">
        <f t="shared" si="54"/>
        <v>1</v>
      </c>
      <c r="DJ115" s="83"/>
      <c r="DK115" s="83"/>
      <c r="DL115" s="84"/>
      <c r="DM115" s="14"/>
      <c r="DN115" s="87">
        <f t="shared" si="39"/>
        <v>0.66872326674500582</v>
      </c>
      <c r="DO115" s="87">
        <f>(DFactor*Rounds*Number/2+SUM(BV$3:BV103))/(Rounds*Number/2+COUNT(BV$3:BV103))</f>
        <v>0.29599999999999999</v>
      </c>
      <c r="DP115" s="87">
        <f t="shared" si="40"/>
        <v>0.31521739130434784</v>
      </c>
    </row>
    <row r="116" spans="1:120" x14ac:dyDescent="0.25">
      <c r="A116" s="69">
        <v>114</v>
      </c>
      <c r="B116" s="70">
        <f>DataEntry!C116</f>
        <v>16</v>
      </c>
      <c r="C116" s="71">
        <f>COUNTIF(D$2:D116,D116)+COUNTIF(G$2:G116,D116)</f>
        <v>13</v>
      </c>
      <c r="D116" s="72" t="str">
        <f t="shared" si="28"/>
        <v>Sandhausen</v>
      </c>
      <c r="E116" s="70">
        <f>DataEntry!E116</f>
        <v>11</v>
      </c>
      <c r="F116" s="71">
        <f>COUNTIF(D$2:D116,G116)+COUNTIF(G$2:G116,G116)</f>
        <v>13</v>
      </c>
      <c r="G116" s="72" t="str">
        <f t="shared" si="29"/>
        <v>Holstein Kiel</v>
      </c>
      <c r="H116" s="73">
        <f>DataEntry!G116</f>
        <v>0</v>
      </c>
      <c r="I116" s="73">
        <f>DataEntry!H116</f>
        <v>2</v>
      </c>
      <c r="J116" s="266">
        <f t="shared" si="41"/>
        <v>3</v>
      </c>
      <c r="K116" s="304">
        <f t="shared" si="30"/>
        <v>0.99569932803387928</v>
      </c>
      <c r="L116" s="224">
        <f t="shared" si="31"/>
        <v>2452.0931411138617</v>
      </c>
      <c r="M116" s="224">
        <f t="shared" si="32"/>
        <v>2490.69480550049</v>
      </c>
      <c r="N116" s="236">
        <f t="shared" si="42"/>
        <v>-38.601664386628272</v>
      </c>
      <c r="O116" s="22" t="str">
        <f t="shared" si="43"/>
        <v>T16G13</v>
      </c>
      <c r="P116" s="308">
        <f t="shared" si="33"/>
        <v>35</v>
      </c>
      <c r="Q116" s="22" t="str">
        <f t="shared" si="44"/>
        <v>T11G13</v>
      </c>
      <c r="R116" s="308">
        <f t="shared" si="34"/>
        <v>35</v>
      </c>
      <c r="S116" s="74"/>
      <c r="T116" s="75"/>
      <c r="U116" s="76"/>
      <c r="V116" s="74"/>
      <c r="W116" s="75"/>
      <c r="X116" s="76"/>
      <c r="Y116" s="74"/>
      <c r="Z116" s="75"/>
      <c r="AA116" s="76"/>
      <c r="AB116" s="74"/>
      <c r="AC116" s="75"/>
      <c r="AD116" s="76"/>
      <c r="AE116" s="74"/>
      <c r="AF116" s="75"/>
      <c r="AG116" s="76"/>
      <c r="AH116" s="74"/>
      <c r="AI116" s="75"/>
      <c r="AJ116" s="76"/>
      <c r="AK116" s="74"/>
      <c r="AL116" s="75"/>
      <c r="AM116" s="76"/>
      <c r="AN116" s="74"/>
      <c r="AO116" s="75"/>
      <c r="AP116" s="76"/>
      <c r="AQ116" s="77">
        <f t="shared" si="35"/>
        <v>0.46618440875639999</v>
      </c>
      <c r="AR116" s="77">
        <f t="shared" si="36"/>
        <v>0.1323945224894742</v>
      </c>
      <c r="AS116" s="78">
        <f t="shared" si="45"/>
        <v>0.6675797725338517</v>
      </c>
      <c r="AT116" s="77">
        <f t="shared" si="37"/>
        <v>0.20002570497667416</v>
      </c>
      <c r="AU116" s="79"/>
      <c r="AV116" s="139"/>
      <c r="AW116" s="80"/>
      <c r="AX116" s="80"/>
      <c r="AY116" s="80"/>
      <c r="AZ116" s="81"/>
      <c r="BA116" s="82"/>
      <c r="BB116" s="81"/>
      <c r="BC116" s="82"/>
      <c r="BD116" s="81"/>
      <c r="BE116" s="82"/>
      <c r="BF116" s="77"/>
      <c r="BG116" s="77"/>
      <c r="BH116" s="77"/>
      <c r="BI116" s="83">
        <f t="shared" si="46"/>
        <v>0</v>
      </c>
      <c r="BJ116" s="83">
        <f t="shared" si="47"/>
        <v>0</v>
      </c>
      <c r="BK116" s="83">
        <f t="shared" si="48"/>
        <v>1</v>
      </c>
      <c r="BL116" s="84"/>
      <c r="BM116" s="84"/>
      <c r="BN116" s="85"/>
      <c r="BO116" s="84"/>
      <c r="BP116" s="84"/>
      <c r="BQ116" s="84"/>
      <c r="BR116" s="84"/>
      <c r="BS116" s="84"/>
      <c r="BT116" s="84"/>
      <c r="BU116" s="86"/>
      <c r="BV116" s="86"/>
      <c r="BW116" s="86"/>
      <c r="BX116" s="86"/>
      <c r="BY116" s="86"/>
      <c r="BZ116" s="86"/>
      <c r="CA116" s="83"/>
      <c r="CB116" s="83"/>
      <c r="CC116" s="14"/>
      <c r="CD116" s="72"/>
      <c r="CE116" s="87"/>
      <c r="CF116" s="88"/>
      <c r="CG116" s="88"/>
      <c r="CH116" s="87">
        <f t="shared" si="38"/>
        <v>0.66757977253385159</v>
      </c>
      <c r="CI116" s="89"/>
      <c r="CJ116" s="89"/>
      <c r="CK116" s="267"/>
      <c r="CL116" s="90"/>
      <c r="CM116" s="267"/>
      <c r="CN116" s="90"/>
      <c r="CO116" s="267"/>
      <c r="CP116" s="90"/>
      <c r="CQ116" s="267"/>
      <c r="CR116" s="90"/>
      <c r="CS116" s="267"/>
      <c r="CT116" s="90"/>
      <c r="CU116" s="267"/>
      <c r="CV116" s="90"/>
      <c r="CW116" s="267"/>
      <c r="CX116" s="90"/>
      <c r="CY116" s="267"/>
      <c r="CZ116" s="90"/>
      <c r="DA116" s="91">
        <f>DataEntry!B116</f>
        <v>44185</v>
      </c>
      <c r="DB116" s="83"/>
      <c r="DC116" s="83"/>
      <c r="DD116" s="145" t="str">
        <f t="shared" si="49"/>
        <v/>
      </c>
      <c r="DE116" s="145" t="str">
        <f t="shared" si="50"/>
        <v/>
      </c>
      <c r="DF116" s="145">
        <f t="shared" si="51"/>
        <v>16</v>
      </c>
      <c r="DG116" s="145">
        <f t="shared" si="52"/>
        <v>11</v>
      </c>
      <c r="DH116" s="145" t="str">
        <f t="shared" si="53"/>
        <v/>
      </c>
      <c r="DI116" s="145" t="str">
        <f t="shared" si="54"/>
        <v/>
      </c>
      <c r="DJ116" s="83"/>
      <c r="DK116" s="83"/>
      <c r="DL116" s="84"/>
      <c r="DM116" s="14"/>
      <c r="DN116" s="87">
        <f t="shared" si="39"/>
        <v>0.66872326674500582</v>
      </c>
      <c r="DO116" s="87">
        <f>(DFactor*Rounds*Number/2+SUM(BV$3:BV104))/(Rounds*Number/2+COUNT(BV$3:BV104))</f>
        <v>0.29599999999999999</v>
      </c>
      <c r="DP116" s="87">
        <f t="shared" si="40"/>
        <v>0.31521739130434784</v>
      </c>
    </row>
    <row r="117" spans="1:120" x14ac:dyDescent="0.25">
      <c r="A117" s="69">
        <v>115</v>
      </c>
      <c r="B117" s="70">
        <f>DataEntry!C117</f>
        <v>17</v>
      </c>
      <c r="C117" s="71">
        <f>COUNTIF(D$2:D117,D117)+COUNTIF(G$2:G117,D117)</f>
        <v>12</v>
      </c>
      <c r="D117" s="72" t="str">
        <f t="shared" si="28"/>
        <v>St Pauli</v>
      </c>
      <c r="E117" s="70">
        <f>DataEntry!E117</f>
        <v>5</v>
      </c>
      <c r="F117" s="71">
        <f>COUNTIF(D$2:D117,G117)+COUNTIF(G$2:G117,G117)</f>
        <v>13</v>
      </c>
      <c r="G117" s="72" t="str">
        <f t="shared" si="29"/>
        <v>Fortuna Dusseldorf</v>
      </c>
      <c r="H117" s="73">
        <f>DataEntry!G117</f>
        <v>0</v>
      </c>
      <c r="I117" s="73">
        <f>DataEntry!H117</f>
        <v>3</v>
      </c>
      <c r="J117" s="266">
        <f t="shared" si="41"/>
        <v>3</v>
      </c>
      <c r="K117" s="304">
        <f t="shared" si="30"/>
        <v>0.17830125279291043</v>
      </c>
      <c r="L117" s="224">
        <f t="shared" si="31"/>
        <v>2470.5153335074424</v>
      </c>
      <c r="M117" s="224">
        <f t="shared" si="32"/>
        <v>2442.7052909136601</v>
      </c>
      <c r="N117" s="236">
        <f t="shared" si="42"/>
        <v>27.810042593782327</v>
      </c>
      <c r="O117" s="22" t="str">
        <f t="shared" si="43"/>
        <v>T17G12</v>
      </c>
      <c r="P117" s="308">
        <f t="shared" si="33"/>
        <v>35</v>
      </c>
      <c r="Q117" s="22" t="str">
        <f t="shared" si="44"/>
        <v>T5G13</v>
      </c>
      <c r="R117" s="308">
        <f t="shared" si="34"/>
        <v>35</v>
      </c>
      <c r="S117" s="74"/>
      <c r="T117" s="75"/>
      <c r="U117" s="76"/>
      <c r="V117" s="74"/>
      <c r="W117" s="75"/>
      <c r="X117" s="76"/>
      <c r="Y117" s="74"/>
      <c r="Z117" s="75"/>
      <c r="AA117" s="76"/>
      <c r="AB117" s="74"/>
      <c r="AC117" s="75"/>
      <c r="AD117" s="76"/>
      <c r="AE117" s="74"/>
      <c r="AF117" s="75"/>
      <c r="AG117" s="76"/>
      <c r="AH117" s="74"/>
      <c r="AI117" s="75"/>
      <c r="AJ117" s="76"/>
      <c r="AK117" s="74"/>
      <c r="AL117" s="75"/>
      <c r="AM117" s="76"/>
      <c r="AN117" s="74"/>
      <c r="AO117" s="75"/>
      <c r="AP117" s="76"/>
      <c r="AQ117" s="77">
        <f t="shared" si="35"/>
        <v>0.52382998862353125</v>
      </c>
      <c r="AR117" s="77">
        <f t="shared" si="36"/>
        <v>0.17471059639910369</v>
      </c>
      <c r="AS117" s="78">
        <f t="shared" si="45"/>
        <v>0.69823878444885512</v>
      </c>
      <c r="AT117" s="77">
        <f t="shared" si="37"/>
        <v>0.12705061915204119</v>
      </c>
      <c r="AU117" s="79"/>
      <c r="AV117" s="139"/>
      <c r="AW117" s="80"/>
      <c r="AX117" s="80"/>
      <c r="AY117" s="80"/>
      <c r="AZ117" s="81"/>
      <c r="BA117" s="82"/>
      <c r="BB117" s="81"/>
      <c r="BC117" s="82"/>
      <c r="BD117" s="81"/>
      <c r="BE117" s="82"/>
      <c r="BF117" s="77"/>
      <c r="BG117" s="77"/>
      <c r="BH117" s="77"/>
      <c r="BI117" s="83">
        <f t="shared" si="46"/>
        <v>0</v>
      </c>
      <c r="BJ117" s="83">
        <f t="shared" si="47"/>
        <v>0</v>
      </c>
      <c r="BK117" s="83">
        <f t="shared" si="48"/>
        <v>1</v>
      </c>
      <c r="BL117" s="84"/>
      <c r="BM117" s="84"/>
      <c r="BN117" s="85"/>
      <c r="BO117" s="84"/>
      <c r="BP117" s="84"/>
      <c r="BQ117" s="84"/>
      <c r="BR117" s="84"/>
      <c r="BS117" s="84"/>
      <c r="BT117" s="84"/>
      <c r="BU117" s="86"/>
      <c r="BV117" s="86"/>
      <c r="BW117" s="86"/>
      <c r="BX117" s="86"/>
      <c r="BY117" s="86"/>
      <c r="BZ117" s="86"/>
      <c r="CA117" s="83"/>
      <c r="CB117" s="83"/>
      <c r="CC117" s="14"/>
      <c r="CD117" s="72"/>
      <c r="CE117" s="87"/>
      <c r="CF117" s="88"/>
      <c r="CG117" s="88"/>
      <c r="CH117" s="87">
        <f t="shared" si="38"/>
        <v>0.69823878444885512</v>
      </c>
      <c r="CI117" s="89"/>
      <c r="CJ117" s="89"/>
      <c r="CK117" s="267"/>
      <c r="CL117" s="90"/>
      <c r="CM117" s="267"/>
      <c r="CN117" s="90"/>
      <c r="CO117" s="267"/>
      <c r="CP117" s="90"/>
      <c r="CQ117" s="267"/>
      <c r="CR117" s="90"/>
      <c r="CS117" s="267"/>
      <c r="CT117" s="90"/>
      <c r="CU117" s="267"/>
      <c r="CV117" s="90"/>
      <c r="CW117" s="267"/>
      <c r="CX117" s="90"/>
      <c r="CY117" s="267"/>
      <c r="CZ117" s="90"/>
      <c r="DA117" s="91">
        <f>DataEntry!B117</f>
        <v>44185</v>
      </c>
      <c r="DB117" s="83"/>
      <c r="DC117" s="83"/>
      <c r="DD117" s="145" t="str">
        <f t="shared" si="49"/>
        <v/>
      </c>
      <c r="DE117" s="145" t="str">
        <f t="shared" si="50"/>
        <v/>
      </c>
      <c r="DF117" s="145">
        <f t="shared" si="51"/>
        <v>17</v>
      </c>
      <c r="DG117" s="145">
        <f t="shared" si="52"/>
        <v>5</v>
      </c>
      <c r="DH117" s="145" t="str">
        <f t="shared" si="53"/>
        <v/>
      </c>
      <c r="DI117" s="145" t="str">
        <f t="shared" si="54"/>
        <v/>
      </c>
      <c r="DJ117" s="83"/>
      <c r="DK117" s="83"/>
      <c r="DL117" s="84"/>
      <c r="DM117" s="14"/>
      <c r="DN117" s="87">
        <f t="shared" si="39"/>
        <v>0.69880665280665277</v>
      </c>
      <c r="DO117" s="87">
        <f>(DFactor*Rounds*Number/2+SUM(BV$3:BV105))/(Rounds*Number/2+COUNT(BV$3:BV105))</f>
        <v>0.29599999999999999</v>
      </c>
      <c r="DP117" s="87">
        <f t="shared" si="40"/>
        <v>0.34065934065934067</v>
      </c>
    </row>
    <row r="118" spans="1:120" x14ac:dyDescent="0.25">
      <c r="A118" s="69">
        <v>116</v>
      </c>
      <c r="B118" s="70">
        <f>DataEntry!C118</f>
        <v>10</v>
      </c>
      <c r="C118" s="71">
        <f>COUNTIF(D$2:D118,D118)+COUNTIF(G$2:G118,D118)</f>
        <v>13</v>
      </c>
      <c r="D118" s="72" t="str">
        <f t="shared" si="28"/>
        <v>Karlsruher</v>
      </c>
      <c r="E118" s="70">
        <f>DataEntry!E118</f>
        <v>7</v>
      </c>
      <c r="F118" s="71">
        <f>COUNTIF(D$2:D118,G118)+COUNTIF(G$2:G118,G118)</f>
        <v>13</v>
      </c>
      <c r="G118" s="72" t="str">
        <f t="shared" si="29"/>
        <v>Hamburger</v>
      </c>
      <c r="H118" s="73">
        <f>DataEntry!G118</f>
        <v>1</v>
      </c>
      <c r="I118" s="73">
        <f>DataEntry!H118</f>
        <v>2</v>
      </c>
      <c r="J118" s="266">
        <f t="shared" si="41"/>
        <v>3</v>
      </c>
      <c r="K118" s="304">
        <f t="shared" si="30"/>
        <v>0.49902910542531043</v>
      </c>
      <c r="L118" s="224">
        <f t="shared" si="31"/>
        <v>2454.1927212483279</v>
      </c>
      <c r="M118" s="224">
        <f t="shared" si="32"/>
        <v>2510.2022096042851</v>
      </c>
      <c r="N118" s="236">
        <f t="shared" si="42"/>
        <v>-56.009488355957274</v>
      </c>
      <c r="O118" s="22" t="str">
        <f t="shared" si="43"/>
        <v>T10G13</v>
      </c>
      <c r="P118" s="308">
        <f t="shared" si="33"/>
        <v>35</v>
      </c>
      <c r="Q118" s="22" t="str">
        <f t="shared" si="44"/>
        <v>T7G13</v>
      </c>
      <c r="R118" s="308">
        <f t="shared" si="34"/>
        <v>35</v>
      </c>
      <c r="S118" s="74"/>
      <c r="T118" s="75"/>
      <c r="U118" s="76"/>
      <c r="V118" s="74"/>
      <c r="W118" s="75"/>
      <c r="X118" s="76"/>
      <c r="Y118" s="74"/>
      <c r="Z118" s="75"/>
      <c r="AA118" s="76"/>
      <c r="AB118" s="74"/>
      <c r="AC118" s="75"/>
      <c r="AD118" s="76"/>
      <c r="AE118" s="74"/>
      <c r="AF118" s="75"/>
      <c r="AG118" s="76"/>
      <c r="AH118" s="74"/>
      <c r="AI118" s="75"/>
      <c r="AJ118" s="76"/>
      <c r="AK118" s="74"/>
      <c r="AL118" s="75"/>
      <c r="AM118" s="76"/>
      <c r="AN118" s="74"/>
      <c r="AO118" s="75"/>
      <c r="AP118" s="76"/>
      <c r="AQ118" s="77">
        <f t="shared" si="35"/>
        <v>0.44954211889806295</v>
      </c>
      <c r="AR118" s="77">
        <f t="shared" si="36"/>
        <v>0.12287974762795012</v>
      </c>
      <c r="AS118" s="78">
        <f t="shared" si="45"/>
        <v>0.65332474254022577</v>
      </c>
      <c r="AT118" s="77">
        <f t="shared" si="37"/>
        <v>0.22379550983182417</v>
      </c>
      <c r="AU118" s="79"/>
      <c r="AV118" s="139"/>
      <c r="AW118" s="80"/>
      <c r="AX118" s="80"/>
      <c r="AY118" s="80"/>
      <c r="AZ118" s="81"/>
      <c r="BA118" s="82"/>
      <c r="BB118" s="81"/>
      <c r="BC118" s="82"/>
      <c r="BD118" s="81"/>
      <c r="BE118" s="82"/>
      <c r="BF118" s="77"/>
      <c r="BG118" s="77"/>
      <c r="BH118" s="77"/>
      <c r="BI118" s="83">
        <f t="shared" si="46"/>
        <v>0</v>
      </c>
      <c r="BJ118" s="83">
        <f t="shared" si="47"/>
        <v>0</v>
      </c>
      <c r="BK118" s="83">
        <f t="shared" si="48"/>
        <v>1</v>
      </c>
      <c r="BL118" s="84"/>
      <c r="BM118" s="84"/>
      <c r="BN118" s="85"/>
      <c r="BO118" s="84"/>
      <c r="BP118" s="84"/>
      <c r="BQ118" s="84"/>
      <c r="BR118" s="84"/>
      <c r="BS118" s="84"/>
      <c r="BT118" s="84"/>
      <c r="BU118" s="86"/>
      <c r="BV118" s="86"/>
      <c r="BW118" s="86"/>
      <c r="BX118" s="86"/>
      <c r="BY118" s="86"/>
      <c r="BZ118" s="86"/>
      <c r="CA118" s="83"/>
      <c r="CB118" s="83"/>
      <c r="CC118" s="14"/>
      <c r="CD118" s="72"/>
      <c r="CE118" s="87"/>
      <c r="CF118" s="88"/>
      <c r="CG118" s="88"/>
      <c r="CH118" s="87">
        <f t="shared" si="38"/>
        <v>0.65332474254022566</v>
      </c>
      <c r="CI118" s="89"/>
      <c r="CJ118" s="89"/>
      <c r="CK118" s="267"/>
      <c r="CL118" s="90"/>
      <c r="CM118" s="267"/>
      <c r="CN118" s="90"/>
      <c r="CO118" s="267"/>
      <c r="CP118" s="90"/>
      <c r="CQ118" s="267"/>
      <c r="CR118" s="90"/>
      <c r="CS118" s="267"/>
      <c r="CT118" s="90"/>
      <c r="CU118" s="267"/>
      <c r="CV118" s="90"/>
      <c r="CW118" s="267"/>
      <c r="CX118" s="90"/>
      <c r="CY118" s="267"/>
      <c r="CZ118" s="90"/>
      <c r="DA118" s="91">
        <f>DataEntry!B118</f>
        <v>44186</v>
      </c>
      <c r="DB118" s="83"/>
      <c r="DC118" s="83"/>
      <c r="DD118" s="145" t="str">
        <f t="shared" si="49"/>
        <v/>
      </c>
      <c r="DE118" s="145" t="str">
        <f t="shared" si="50"/>
        <v/>
      </c>
      <c r="DF118" s="145">
        <f t="shared" si="51"/>
        <v>10</v>
      </c>
      <c r="DG118" s="145">
        <f t="shared" si="52"/>
        <v>7</v>
      </c>
      <c r="DH118" s="145" t="str">
        <f t="shared" si="53"/>
        <v/>
      </c>
      <c r="DI118" s="145" t="str">
        <f t="shared" si="54"/>
        <v/>
      </c>
      <c r="DJ118" s="83"/>
      <c r="DK118" s="83"/>
      <c r="DL118" s="84"/>
      <c r="DM118" s="14"/>
      <c r="DN118" s="87">
        <f t="shared" si="39"/>
        <v>0.65587074030552284</v>
      </c>
      <c r="DO118" s="87">
        <f>(DFactor*Rounds*Number/2+SUM(BV$3:BV106))/(Rounds*Number/2+COUNT(BV$3:BV106))</f>
        <v>0.29599999999999999</v>
      </c>
      <c r="DP118" s="87">
        <f t="shared" si="40"/>
        <v>0.30434782608695654</v>
      </c>
    </row>
    <row r="119" spans="1:120" x14ac:dyDescent="0.25">
      <c r="A119" s="69">
        <v>117</v>
      </c>
      <c r="B119" s="70">
        <f>DataEntry!C119</f>
        <v>2</v>
      </c>
      <c r="C119" s="71">
        <f>COUNTIF(D$2:D119,D119)+COUNTIF(G$2:G119,D119)</f>
        <v>14</v>
      </c>
      <c r="D119" s="72" t="str">
        <f t="shared" si="28"/>
        <v>Bochum</v>
      </c>
      <c r="E119" s="70">
        <f>DataEntry!E119</f>
        <v>4</v>
      </c>
      <c r="F119" s="71">
        <f>COUNTIF(D$2:D119,G119)+COUNTIF(G$2:G119,G119)</f>
        <v>14</v>
      </c>
      <c r="G119" s="72" t="str">
        <f t="shared" si="29"/>
        <v>Darmstadt 98</v>
      </c>
      <c r="H119" s="73">
        <f>DataEntry!G119</f>
        <v>2</v>
      </c>
      <c r="I119" s="73">
        <f>DataEntry!H119</f>
        <v>1</v>
      </c>
      <c r="J119" s="266">
        <f t="shared" si="41"/>
        <v>1</v>
      </c>
      <c r="K119" s="304">
        <f t="shared" si="30"/>
        <v>0.24445311457874297</v>
      </c>
      <c r="L119" s="224">
        <f t="shared" si="31"/>
        <v>2465.3575049137407</v>
      </c>
      <c r="M119" s="224">
        <f t="shared" si="32"/>
        <v>2435.109495572337</v>
      </c>
      <c r="N119" s="236">
        <f t="shared" si="42"/>
        <v>30.248009341403758</v>
      </c>
      <c r="O119" s="22" t="str">
        <f t="shared" si="43"/>
        <v>T2G14</v>
      </c>
      <c r="P119" s="308">
        <f t="shared" si="33"/>
        <v>35</v>
      </c>
      <c r="Q119" s="22" t="str">
        <f t="shared" si="44"/>
        <v>T4G14</v>
      </c>
      <c r="R119" s="308">
        <f t="shared" si="34"/>
        <v>35</v>
      </c>
      <c r="S119" s="74"/>
      <c r="T119" s="75"/>
      <c r="U119" s="76"/>
      <c r="V119" s="74"/>
      <c r="W119" s="75"/>
      <c r="X119" s="76"/>
      <c r="Y119" s="74"/>
      <c r="Z119" s="75"/>
      <c r="AA119" s="76"/>
      <c r="AB119" s="74"/>
      <c r="AC119" s="75"/>
      <c r="AD119" s="76"/>
      <c r="AE119" s="74"/>
      <c r="AF119" s="75"/>
      <c r="AG119" s="76"/>
      <c r="AH119" s="74"/>
      <c r="AI119" s="75"/>
      <c r="AJ119" s="76"/>
      <c r="AK119" s="74"/>
      <c r="AL119" s="75"/>
      <c r="AM119" s="76"/>
      <c r="AN119" s="74"/>
      <c r="AO119" s="75"/>
      <c r="AP119" s="76"/>
      <c r="AQ119" s="77">
        <f t="shared" si="35"/>
        <v>0.52653850461887142</v>
      </c>
      <c r="AR119" s="77">
        <f t="shared" si="36"/>
        <v>0.18391509006552437</v>
      </c>
      <c r="AS119" s="78">
        <f t="shared" si="45"/>
        <v>0.68524682910669421</v>
      </c>
      <c r="AT119" s="77">
        <f t="shared" si="37"/>
        <v>0.13083808082778148</v>
      </c>
      <c r="AU119" s="79"/>
      <c r="AV119" s="139"/>
      <c r="AW119" s="80"/>
      <c r="AX119" s="80"/>
      <c r="AY119" s="80"/>
      <c r="AZ119" s="81"/>
      <c r="BA119" s="82"/>
      <c r="BB119" s="81"/>
      <c r="BC119" s="82"/>
      <c r="BD119" s="81"/>
      <c r="BE119" s="82"/>
      <c r="BF119" s="77"/>
      <c r="BG119" s="77"/>
      <c r="BH119" s="77"/>
      <c r="BI119" s="83">
        <f t="shared" si="46"/>
        <v>1</v>
      </c>
      <c r="BJ119" s="83">
        <f t="shared" si="47"/>
        <v>0</v>
      </c>
      <c r="BK119" s="83">
        <f t="shared" si="48"/>
        <v>0</v>
      </c>
      <c r="BL119" s="84"/>
      <c r="BM119" s="84"/>
      <c r="BN119" s="85"/>
      <c r="BO119" s="84"/>
      <c r="BP119" s="84"/>
      <c r="BQ119" s="84"/>
      <c r="BR119" s="84"/>
      <c r="BS119" s="84"/>
      <c r="BT119" s="84"/>
      <c r="BU119" s="86"/>
      <c r="BV119" s="86"/>
      <c r="BW119" s="86"/>
      <c r="BX119" s="86"/>
      <c r="BY119" s="86"/>
      <c r="BZ119" s="86"/>
      <c r="CA119" s="83"/>
      <c r="CB119" s="83"/>
      <c r="CC119" s="14"/>
      <c r="CD119" s="72"/>
      <c r="CE119" s="87"/>
      <c r="CF119" s="88"/>
      <c r="CG119" s="88"/>
      <c r="CH119" s="87">
        <f t="shared" si="38"/>
        <v>0.6852468291066941</v>
      </c>
      <c r="CI119" s="89"/>
      <c r="CJ119" s="89"/>
      <c r="CK119" s="267"/>
      <c r="CL119" s="90"/>
      <c r="CM119" s="267"/>
      <c r="CN119" s="90"/>
      <c r="CO119" s="267"/>
      <c r="CP119" s="90"/>
      <c r="CQ119" s="267"/>
      <c r="CR119" s="90"/>
      <c r="CS119" s="267"/>
      <c r="CT119" s="90"/>
      <c r="CU119" s="267"/>
      <c r="CV119" s="90"/>
      <c r="CW119" s="267"/>
      <c r="CX119" s="90"/>
      <c r="CY119" s="267"/>
      <c r="CZ119" s="90"/>
      <c r="DA119" s="91">
        <f>DataEntry!B119</f>
        <v>44198</v>
      </c>
      <c r="DB119" s="83"/>
      <c r="DC119" s="83"/>
      <c r="DD119" s="145">
        <f t="shared" si="49"/>
        <v>2</v>
      </c>
      <c r="DE119" s="145" t="str">
        <f t="shared" si="50"/>
        <v/>
      </c>
      <c r="DF119" s="145" t="str">
        <f t="shared" si="51"/>
        <v/>
      </c>
      <c r="DG119" s="145" t="str">
        <f t="shared" si="52"/>
        <v/>
      </c>
      <c r="DH119" s="145" t="str">
        <f t="shared" si="53"/>
        <v/>
      </c>
      <c r="DI119" s="145">
        <f t="shared" si="54"/>
        <v>4</v>
      </c>
      <c r="DJ119" s="83"/>
      <c r="DK119" s="83"/>
      <c r="DL119" s="84"/>
      <c r="DM119" s="14"/>
      <c r="DN119" s="87">
        <f t="shared" si="39"/>
        <v>0.68595112133409997</v>
      </c>
      <c r="DO119" s="87">
        <f>(DFactor*Rounds*Number/2+SUM(BV$3:BV107))/(Rounds*Number/2+COUNT(BV$3:BV107))</f>
        <v>0.29599999999999999</v>
      </c>
      <c r="DP119" s="87">
        <f t="shared" si="40"/>
        <v>0.32978723404255317</v>
      </c>
    </row>
    <row r="120" spans="1:120" x14ac:dyDescent="0.25">
      <c r="A120" s="69">
        <v>118</v>
      </c>
      <c r="B120" s="70">
        <f>DataEntry!C120</f>
        <v>9</v>
      </c>
      <c r="C120" s="71">
        <f>COUNTIF(D$2:D120,D120)+COUNTIF(G$2:G120,D120)</f>
        <v>14</v>
      </c>
      <c r="D120" s="72" t="str">
        <f t="shared" si="28"/>
        <v>Heidenheim</v>
      </c>
      <c r="E120" s="70">
        <f>DataEntry!E120</f>
        <v>12</v>
      </c>
      <c r="F120" s="71">
        <f>COUNTIF(D$2:D120,G120)+COUNTIF(G$2:G120,G120)</f>
        <v>14</v>
      </c>
      <c r="G120" s="72" t="str">
        <f t="shared" si="29"/>
        <v>Nurnberg</v>
      </c>
      <c r="H120" s="73">
        <f>DataEntry!G120</f>
        <v>2</v>
      </c>
      <c r="I120" s="73">
        <f>DataEntry!H120</f>
        <v>0</v>
      </c>
      <c r="J120" s="266">
        <f t="shared" si="41"/>
        <v>1</v>
      </c>
      <c r="K120" s="304">
        <f t="shared" si="30"/>
        <v>0.64717145769686368</v>
      </c>
      <c r="L120" s="224">
        <f t="shared" si="31"/>
        <v>2548.7581848021955</v>
      </c>
      <c r="M120" s="224">
        <f t="shared" si="32"/>
        <v>2411.6165502037952</v>
      </c>
      <c r="N120" s="236">
        <f t="shared" si="42"/>
        <v>137.14163459840029</v>
      </c>
      <c r="O120" s="22" t="str">
        <f t="shared" si="43"/>
        <v>T9G14</v>
      </c>
      <c r="P120" s="308">
        <f t="shared" si="33"/>
        <v>35</v>
      </c>
      <c r="Q120" s="22" t="str">
        <f t="shared" si="44"/>
        <v>T12G14</v>
      </c>
      <c r="R120" s="308">
        <f t="shared" si="34"/>
        <v>35</v>
      </c>
      <c r="S120" s="74"/>
      <c r="T120" s="75"/>
      <c r="U120" s="76"/>
      <c r="V120" s="74"/>
      <c r="W120" s="75"/>
      <c r="X120" s="76"/>
      <c r="Y120" s="74"/>
      <c r="Z120" s="75"/>
      <c r="AA120" s="76"/>
      <c r="AB120" s="74"/>
      <c r="AC120" s="75"/>
      <c r="AD120" s="76"/>
      <c r="AE120" s="74"/>
      <c r="AF120" s="75"/>
      <c r="AG120" s="76"/>
      <c r="AH120" s="74"/>
      <c r="AI120" s="75"/>
      <c r="AJ120" s="76"/>
      <c r="AK120" s="74"/>
      <c r="AL120" s="75"/>
      <c r="AM120" s="76"/>
      <c r="AN120" s="74"/>
      <c r="AO120" s="75"/>
      <c r="AP120" s="76"/>
      <c r="AQ120" s="77">
        <f t="shared" si="35"/>
        <v>0.62866861158713117</v>
      </c>
      <c r="AR120" s="77">
        <f t="shared" si="36"/>
        <v>0.29397085672396117</v>
      </c>
      <c r="AS120" s="78">
        <f t="shared" si="45"/>
        <v>0.66939550972633999</v>
      </c>
      <c r="AT120" s="77">
        <f t="shared" si="37"/>
        <v>3.6633633549698841E-2</v>
      </c>
      <c r="AU120" s="79"/>
      <c r="AV120" s="139"/>
      <c r="AW120" s="80"/>
      <c r="AX120" s="80"/>
      <c r="AY120" s="80"/>
      <c r="AZ120" s="81"/>
      <c r="BA120" s="82"/>
      <c r="BB120" s="81"/>
      <c r="BC120" s="82"/>
      <c r="BD120" s="81"/>
      <c r="BE120" s="82"/>
      <c r="BF120" s="77"/>
      <c r="BG120" s="77"/>
      <c r="BH120" s="77"/>
      <c r="BI120" s="83">
        <f t="shared" si="46"/>
        <v>1</v>
      </c>
      <c r="BJ120" s="83">
        <f t="shared" si="47"/>
        <v>0</v>
      </c>
      <c r="BK120" s="83">
        <f t="shared" si="48"/>
        <v>0</v>
      </c>
      <c r="BL120" s="84"/>
      <c r="BM120" s="84"/>
      <c r="BN120" s="85"/>
      <c r="BO120" s="84"/>
      <c r="BP120" s="84"/>
      <c r="BQ120" s="84"/>
      <c r="BR120" s="84"/>
      <c r="BS120" s="84"/>
      <c r="BT120" s="84"/>
      <c r="BU120" s="86"/>
      <c r="BV120" s="86"/>
      <c r="BW120" s="86"/>
      <c r="BX120" s="86"/>
      <c r="BY120" s="86"/>
      <c r="BZ120" s="86"/>
      <c r="CA120" s="83"/>
      <c r="CB120" s="83"/>
      <c r="CC120" s="14"/>
      <c r="CD120" s="72"/>
      <c r="CE120" s="87"/>
      <c r="CF120" s="88"/>
      <c r="CG120" s="88"/>
      <c r="CH120" s="87">
        <f t="shared" si="38"/>
        <v>0.66939550972633999</v>
      </c>
      <c r="CI120" s="89"/>
      <c r="CJ120" s="89"/>
      <c r="CK120" s="267"/>
      <c r="CL120" s="90"/>
      <c r="CM120" s="267"/>
      <c r="CN120" s="90"/>
      <c r="CO120" s="267"/>
      <c r="CP120" s="90"/>
      <c r="CQ120" s="267"/>
      <c r="CR120" s="90"/>
      <c r="CS120" s="267"/>
      <c r="CT120" s="90"/>
      <c r="CU120" s="267"/>
      <c r="CV120" s="90"/>
      <c r="CW120" s="267"/>
      <c r="CX120" s="90"/>
      <c r="CY120" s="267"/>
      <c r="CZ120" s="90"/>
      <c r="DA120" s="91">
        <f>DataEntry!B120</f>
        <v>44198</v>
      </c>
      <c r="DB120" s="83"/>
      <c r="DC120" s="83"/>
      <c r="DD120" s="145">
        <f t="shared" si="49"/>
        <v>9</v>
      </c>
      <c r="DE120" s="145" t="str">
        <f t="shared" si="50"/>
        <v/>
      </c>
      <c r="DF120" s="145" t="str">
        <f t="shared" si="51"/>
        <v/>
      </c>
      <c r="DG120" s="145" t="str">
        <f t="shared" si="52"/>
        <v/>
      </c>
      <c r="DH120" s="145" t="str">
        <f t="shared" si="53"/>
        <v/>
      </c>
      <c r="DI120" s="145">
        <f t="shared" si="54"/>
        <v>12</v>
      </c>
      <c r="DJ120" s="83"/>
      <c r="DK120" s="83"/>
      <c r="DL120" s="84"/>
      <c r="DM120" s="14"/>
      <c r="DN120" s="87">
        <f t="shared" si="39"/>
        <v>0.68595112133409997</v>
      </c>
      <c r="DO120" s="87">
        <f>(DFactor*Rounds*Number/2+SUM(BV$3:BV108))/(Rounds*Number/2+COUNT(BV$3:BV108))</f>
        <v>0.29599999999999999</v>
      </c>
      <c r="DP120" s="87">
        <f t="shared" si="40"/>
        <v>0.32978723404255317</v>
      </c>
    </row>
    <row r="121" spans="1:120" x14ac:dyDescent="0.25">
      <c r="A121" s="69">
        <v>119</v>
      </c>
      <c r="B121" s="70">
        <f>DataEntry!C121</f>
        <v>18</v>
      </c>
      <c r="C121" s="71">
        <f>COUNTIF(D$2:D121,D121)+COUNTIF(G$2:G121,D121)</f>
        <v>13</v>
      </c>
      <c r="D121" s="72" t="str">
        <f t="shared" si="28"/>
        <v>Wurzburger Kickers</v>
      </c>
      <c r="E121" s="70">
        <f>DataEntry!E121</f>
        <v>10</v>
      </c>
      <c r="F121" s="71">
        <f>COUNTIF(D$2:D121,G121)+COUNTIF(G$2:G121,G121)</f>
        <v>14</v>
      </c>
      <c r="G121" s="72" t="str">
        <f t="shared" si="29"/>
        <v>Karlsruher</v>
      </c>
      <c r="H121" s="73">
        <f>DataEntry!G121</f>
        <v>2</v>
      </c>
      <c r="I121" s="73">
        <f>DataEntry!H121</f>
        <v>4</v>
      </c>
      <c r="J121" s="266">
        <f t="shared" si="41"/>
        <v>3</v>
      </c>
      <c r="K121" s="304">
        <f t="shared" si="30"/>
        <v>0.13047746845706065</v>
      </c>
      <c r="L121" s="224">
        <f t="shared" si="31"/>
        <v>2385.12177828117</v>
      </c>
      <c r="M121" s="224">
        <f t="shared" si="32"/>
        <v>2411.8662235934285</v>
      </c>
      <c r="N121" s="236">
        <f t="shared" si="42"/>
        <v>-26.744445312258449</v>
      </c>
      <c r="O121" s="22" t="str">
        <f t="shared" si="43"/>
        <v>T18G13</v>
      </c>
      <c r="P121" s="308">
        <f t="shared" si="33"/>
        <v>35</v>
      </c>
      <c r="Q121" s="22" t="str">
        <f t="shared" si="44"/>
        <v>T10G14</v>
      </c>
      <c r="R121" s="308">
        <f t="shared" si="34"/>
        <v>35</v>
      </c>
      <c r="S121" s="74"/>
      <c r="T121" s="75"/>
      <c r="U121" s="76"/>
      <c r="V121" s="74"/>
      <c r="W121" s="75"/>
      <c r="X121" s="76"/>
      <c r="Y121" s="74"/>
      <c r="Z121" s="75"/>
      <c r="AA121" s="76"/>
      <c r="AB121" s="74"/>
      <c r="AC121" s="75"/>
      <c r="AD121" s="76"/>
      <c r="AE121" s="74"/>
      <c r="AF121" s="75"/>
      <c r="AG121" s="76"/>
      <c r="AH121" s="74"/>
      <c r="AI121" s="75"/>
      <c r="AJ121" s="76"/>
      <c r="AK121" s="74"/>
      <c r="AL121" s="75"/>
      <c r="AM121" s="76"/>
      <c r="AN121" s="74"/>
      <c r="AO121" s="75"/>
      <c r="AP121" s="76"/>
      <c r="AQ121" s="77">
        <f t="shared" si="35"/>
        <v>0.47707030639746284</v>
      </c>
      <c r="AR121" s="77">
        <f t="shared" si="36"/>
        <v>0.1941598181085441</v>
      </c>
      <c r="AS121" s="78">
        <f t="shared" si="45"/>
        <v>0.56582097657783748</v>
      </c>
      <c r="AT121" s="77">
        <f t="shared" si="37"/>
        <v>0.24001920531361842</v>
      </c>
      <c r="AU121" s="79"/>
      <c r="AV121" s="139"/>
      <c r="AW121" s="80"/>
      <c r="AX121" s="80"/>
      <c r="AY121" s="80"/>
      <c r="AZ121" s="81"/>
      <c r="BA121" s="82"/>
      <c r="BB121" s="81"/>
      <c r="BC121" s="82"/>
      <c r="BD121" s="81"/>
      <c r="BE121" s="82"/>
      <c r="BF121" s="77"/>
      <c r="BG121" s="77"/>
      <c r="BH121" s="77"/>
      <c r="BI121" s="83">
        <f t="shared" si="46"/>
        <v>0</v>
      </c>
      <c r="BJ121" s="83">
        <f t="shared" si="47"/>
        <v>0</v>
      </c>
      <c r="BK121" s="83">
        <f t="shared" si="48"/>
        <v>1</v>
      </c>
      <c r="BL121" s="84"/>
      <c r="BM121" s="84"/>
      <c r="BN121" s="85"/>
      <c r="BO121" s="84"/>
      <c r="BP121" s="84"/>
      <c r="BQ121" s="84"/>
      <c r="BR121" s="84"/>
      <c r="BS121" s="84"/>
      <c r="BT121" s="84"/>
      <c r="BU121" s="86"/>
      <c r="BV121" s="86"/>
      <c r="BW121" s="86"/>
      <c r="BX121" s="86"/>
      <c r="BY121" s="86"/>
      <c r="BZ121" s="86"/>
      <c r="CA121" s="83"/>
      <c r="CB121" s="83"/>
      <c r="CC121" s="14"/>
      <c r="CD121" s="72"/>
      <c r="CE121" s="87"/>
      <c r="CF121" s="88"/>
      <c r="CG121" s="88"/>
      <c r="CH121" s="87">
        <f t="shared" si="38"/>
        <v>0.56582097657783748</v>
      </c>
      <c r="CI121" s="89"/>
      <c r="CJ121" s="89"/>
      <c r="CK121" s="267"/>
      <c r="CL121" s="90"/>
      <c r="CM121" s="267"/>
      <c r="CN121" s="90"/>
      <c r="CO121" s="267"/>
      <c r="CP121" s="90"/>
      <c r="CQ121" s="267"/>
      <c r="CR121" s="90"/>
      <c r="CS121" s="267"/>
      <c r="CT121" s="90"/>
      <c r="CU121" s="267"/>
      <c r="CV121" s="90"/>
      <c r="CW121" s="267"/>
      <c r="CX121" s="90"/>
      <c r="CY121" s="267"/>
      <c r="CZ121" s="90"/>
      <c r="DA121" s="91">
        <f>DataEntry!B121</f>
        <v>44198</v>
      </c>
      <c r="DB121" s="83"/>
      <c r="DC121" s="83"/>
      <c r="DD121" s="145" t="str">
        <f t="shared" si="49"/>
        <v/>
      </c>
      <c r="DE121" s="145" t="str">
        <f t="shared" si="50"/>
        <v/>
      </c>
      <c r="DF121" s="145">
        <f t="shared" si="51"/>
        <v>18</v>
      </c>
      <c r="DG121" s="145">
        <f t="shared" si="52"/>
        <v>10</v>
      </c>
      <c r="DH121" s="145" t="str">
        <f t="shared" si="53"/>
        <v/>
      </c>
      <c r="DI121" s="145" t="str">
        <f t="shared" si="54"/>
        <v/>
      </c>
      <c r="DJ121" s="83"/>
      <c r="DK121" s="83"/>
      <c r="DL121" s="84"/>
      <c r="DM121" s="14"/>
      <c r="DN121" s="87">
        <f t="shared" si="39"/>
        <v>0.56634674742654367</v>
      </c>
      <c r="DO121" s="87">
        <f>(DFactor*Rounds*Number/2+SUM(BV$3:BV109))/(Rounds*Number/2+COUNT(BV$3:BV109))</f>
        <v>0.29599999999999999</v>
      </c>
      <c r="DP121" s="87">
        <f t="shared" si="40"/>
        <v>0.2286361063950198</v>
      </c>
    </row>
    <row r="122" spans="1:120" x14ac:dyDescent="0.25">
      <c r="A122" s="69">
        <v>120</v>
      </c>
      <c r="B122" s="70">
        <f>DataEntry!C122</f>
        <v>1</v>
      </c>
      <c r="C122" s="71">
        <f>COUNTIF(D$2:D122,D122)+COUNTIF(G$2:G122,D122)</f>
        <v>14</v>
      </c>
      <c r="D122" s="72" t="str">
        <f t="shared" si="28"/>
        <v>Erzgebirge Aue</v>
      </c>
      <c r="E122" s="70">
        <f>DataEntry!E122</f>
        <v>3</v>
      </c>
      <c r="F122" s="71">
        <f>COUNTIF(D$2:D122,G122)+COUNTIF(G$2:G122,G122)</f>
        <v>14</v>
      </c>
      <c r="G122" s="72" t="str">
        <f t="shared" si="29"/>
        <v>Eintracht Braunschweig</v>
      </c>
      <c r="H122" s="73">
        <f>DataEntry!G122</f>
        <v>3</v>
      </c>
      <c r="I122" s="73">
        <f>DataEntry!H122</f>
        <v>1</v>
      </c>
      <c r="J122" s="266">
        <f t="shared" si="41"/>
        <v>1</v>
      </c>
      <c r="K122" s="304">
        <f t="shared" si="30"/>
        <v>0.69234429070973835</v>
      </c>
      <c r="L122" s="224">
        <f t="shared" si="31"/>
        <v>2491.7625366945231</v>
      </c>
      <c r="M122" s="224">
        <f t="shared" si="32"/>
        <v>2353.3074731842576</v>
      </c>
      <c r="N122" s="236">
        <f t="shared" si="42"/>
        <v>138.45506351026552</v>
      </c>
      <c r="O122" s="22" t="str">
        <f t="shared" si="43"/>
        <v>T1G14</v>
      </c>
      <c r="P122" s="308">
        <f t="shared" si="33"/>
        <v>35</v>
      </c>
      <c r="Q122" s="22" t="str">
        <f t="shared" si="44"/>
        <v>T3G14</v>
      </c>
      <c r="R122" s="308">
        <f t="shared" si="34"/>
        <v>35</v>
      </c>
      <c r="S122" s="74"/>
      <c r="T122" s="75"/>
      <c r="U122" s="76"/>
      <c r="V122" s="74"/>
      <c r="W122" s="75"/>
      <c r="X122" s="76"/>
      <c r="Y122" s="74"/>
      <c r="Z122" s="75"/>
      <c r="AA122" s="76"/>
      <c r="AB122" s="74"/>
      <c r="AC122" s="75"/>
      <c r="AD122" s="76"/>
      <c r="AE122" s="74"/>
      <c r="AF122" s="75"/>
      <c r="AG122" s="76"/>
      <c r="AH122" s="74"/>
      <c r="AI122" s="75"/>
      <c r="AJ122" s="76"/>
      <c r="AK122" s="74"/>
      <c r="AL122" s="75"/>
      <c r="AM122" s="76"/>
      <c r="AN122" s="74"/>
      <c r="AO122" s="75"/>
      <c r="AP122" s="76"/>
      <c r="AQ122" s="77">
        <f t="shared" si="35"/>
        <v>0.62965583868814357</v>
      </c>
      <c r="AR122" s="77">
        <f t="shared" si="36"/>
        <v>0.33944336389610186</v>
      </c>
      <c r="AS122" s="78">
        <f t="shared" si="45"/>
        <v>0.58042494958408342</v>
      </c>
      <c r="AT122" s="77">
        <f t="shared" si="37"/>
        <v>8.0131686519814727E-2</v>
      </c>
      <c r="AU122" s="79"/>
      <c r="AV122" s="139"/>
      <c r="AW122" s="80"/>
      <c r="AX122" s="80"/>
      <c r="AY122" s="80"/>
      <c r="AZ122" s="81"/>
      <c r="BA122" s="82"/>
      <c r="BB122" s="81"/>
      <c r="BC122" s="82"/>
      <c r="BD122" s="81"/>
      <c r="BE122" s="82"/>
      <c r="BF122" s="77"/>
      <c r="BG122" s="77"/>
      <c r="BH122" s="77"/>
      <c r="BI122" s="83">
        <f t="shared" si="46"/>
        <v>1</v>
      </c>
      <c r="BJ122" s="83">
        <f t="shared" si="47"/>
        <v>0</v>
      </c>
      <c r="BK122" s="83">
        <f t="shared" si="48"/>
        <v>0</v>
      </c>
      <c r="BL122" s="84"/>
      <c r="BM122" s="84"/>
      <c r="BN122" s="85"/>
      <c r="BO122" s="84"/>
      <c r="BP122" s="84"/>
      <c r="BQ122" s="84"/>
      <c r="BR122" s="84"/>
      <c r="BS122" s="84"/>
      <c r="BT122" s="84"/>
      <c r="BU122" s="86"/>
      <c r="BV122" s="86"/>
      <c r="BW122" s="86"/>
      <c r="BX122" s="86"/>
      <c r="BY122" s="86"/>
      <c r="BZ122" s="86"/>
      <c r="CA122" s="83"/>
      <c r="CB122" s="83"/>
      <c r="CC122" s="14"/>
      <c r="CD122" s="72"/>
      <c r="CE122" s="87"/>
      <c r="CF122" s="88"/>
      <c r="CG122" s="88"/>
      <c r="CH122" s="87">
        <f t="shared" si="38"/>
        <v>0.58042494958408342</v>
      </c>
      <c r="CI122" s="89"/>
      <c r="CJ122" s="89"/>
      <c r="CK122" s="267"/>
      <c r="CL122" s="90"/>
      <c r="CM122" s="267"/>
      <c r="CN122" s="90"/>
      <c r="CO122" s="267"/>
      <c r="CP122" s="90"/>
      <c r="CQ122" s="267"/>
      <c r="CR122" s="90"/>
      <c r="CS122" s="267"/>
      <c r="CT122" s="90"/>
      <c r="CU122" s="267"/>
      <c r="CV122" s="90"/>
      <c r="CW122" s="267"/>
      <c r="CX122" s="90"/>
      <c r="CY122" s="267"/>
      <c r="CZ122" s="90"/>
      <c r="DA122" s="91">
        <f>DataEntry!B122</f>
        <v>44199</v>
      </c>
      <c r="DB122" s="83"/>
      <c r="DC122" s="83"/>
      <c r="DD122" s="145">
        <f t="shared" si="49"/>
        <v>1</v>
      </c>
      <c r="DE122" s="145" t="str">
        <f t="shared" si="50"/>
        <v/>
      </c>
      <c r="DF122" s="145" t="str">
        <f t="shared" si="51"/>
        <v/>
      </c>
      <c r="DG122" s="145" t="str">
        <f t="shared" si="52"/>
        <v/>
      </c>
      <c r="DH122" s="145" t="str">
        <f t="shared" si="53"/>
        <v/>
      </c>
      <c r="DI122" s="145">
        <f t="shared" si="54"/>
        <v>3</v>
      </c>
      <c r="DJ122" s="83"/>
      <c r="DK122" s="83"/>
      <c r="DL122" s="84"/>
      <c r="DM122" s="14"/>
      <c r="DN122" s="87">
        <f t="shared" si="39"/>
        <v>0.59723558609000937</v>
      </c>
      <c r="DO122" s="87">
        <f>(DFactor*Rounds*Number/2+SUM(BV$3:BV110))/(Rounds*Number/2+COUNT(BV$3:BV110))</f>
        <v>0.29599999999999999</v>
      </c>
      <c r="DP122" s="87">
        <f t="shared" si="40"/>
        <v>0.25475923852183652</v>
      </c>
    </row>
    <row r="123" spans="1:120" x14ac:dyDescent="0.25">
      <c r="A123" s="69">
        <v>121</v>
      </c>
      <c r="B123" s="70">
        <f>DataEntry!C123</f>
        <v>6</v>
      </c>
      <c r="C123" s="71">
        <f>COUNTIF(D$2:D123,D123)+COUNTIF(G$2:G123,D123)</f>
        <v>14</v>
      </c>
      <c r="D123" s="72" t="str">
        <f t="shared" si="28"/>
        <v>Greuther Furth</v>
      </c>
      <c r="E123" s="70">
        <f>DataEntry!E123</f>
        <v>17</v>
      </c>
      <c r="F123" s="71">
        <f>COUNTIF(D$2:D123,G123)+COUNTIF(G$2:G123,G123)</f>
        <v>13</v>
      </c>
      <c r="G123" s="72" t="str">
        <f t="shared" si="29"/>
        <v>St Pauli</v>
      </c>
      <c r="H123" s="73">
        <f>DataEntry!G123</f>
        <v>2</v>
      </c>
      <c r="I123" s="73">
        <f>DataEntry!H123</f>
        <v>1</v>
      </c>
      <c r="J123" s="266">
        <f t="shared" si="41"/>
        <v>1</v>
      </c>
      <c r="K123" s="304">
        <f t="shared" si="30"/>
        <v>0.51611083706400773</v>
      </c>
      <c r="L123" s="224">
        <f t="shared" si="31"/>
        <v>2422.6007696331108</v>
      </c>
      <c r="M123" s="224">
        <f t="shared" si="32"/>
        <v>2352.4489964391432</v>
      </c>
      <c r="N123" s="236">
        <f t="shared" si="42"/>
        <v>70.151773193967529</v>
      </c>
      <c r="O123" s="22" t="str">
        <f t="shared" si="43"/>
        <v>T6G14</v>
      </c>
      <c r="P123" s="308">
        <f t="shared" si="33"/>
        <v>35</v>
      </c>
      <c r="Q123" s="22" t="str">
        <f t="shared" si="44"/>
        <v>T17G13</v>
      </c>
      <c r="R123" s="308">
        <f t="shared" si="34"/>
        <v>35</v>
      </c>
      <c r="S123" s="74"/>
      <c r="T123" s="75"/>
      <c r="U123" s="76"/>
      <c r="V123" s="74"/>
      <c r="W123" s="75"/>
      <c r="X123" s="76"/>
      <c r="Y123" s="74"/>
      <c r="Z123" s="75"/>
      <c r="AA123" s="76"/>
      <c r="AB123" s="74"/>
      <c r="AC123" s="75"/>
      <c r="AD123" s="76"/>
      <c r="AE123" s="74"/>
      <c r="AF123" s="75"/>
      <c r="AG123" s="76"/>
      <c r="AH123" s="74"/>
      <c r="AI123" s="75"/>
      <c r="AJ123" s="76"/>
      <c r="AK123" s="74"/>
      <c r="AL123" s="75"/>
      <c r="AM123" s="76"/>
      <c r="AN123" s="74"/>
      <c r="AO123" s="75"/>
      <c r="AP123" s="76"/>
      <c r="AQ123" s="77">
        <f t="shared" si="35"/>
        <v>0.56363237940729727</v>
      </c>
      <c r="AR123" s="77">
        <f t="shared" si="36"/>
        <v>0.22058484718974236</v>
      </c>
      <c r="AS123" s="78">
        <f t="shared" si="45"/>
        <v>0.68609506443510981</v>
      </c>
      <c r="AT123" s="77">
        <f t="shared" si="37"/>
        <v>9.3320088375147825E-2</v>
      </c>
      <c r="AU123" s="79"/>
      <c r="AV123" s="139"/>
      <c r="AW123" s="80"/>
      <c r="AX123" s="80"/>
      <c r="AY123" s="80"/>
      <c r="AZ123" s="81"/>
      <c r="BA123" s="82"/>
      <c r="BB123" s="81"/>
      <c r="BC123" s="82"/>
      <c r="BD123" s="81"/>
      <c r="BE123" s="82"/>
      <c r="BF123" s="77"/>
      <c r="BG123" s="77"/>
      <c r="BH123" s="77"/>
      <c r="BI123" s="83">
        <f t="shared" si="46"/>
        <v>1</v>
      </c>
      <c r="BJ123" s="83">
        <f t="shared" si="47"/>
        <v>0</v>
      </c>
      <c r="BK123" s="83">
        <f t="shared" si="48"/>
        <v>0</v>
      </c>
      <c r="BL123" s="84"/>
      <c r="BM123" s="84"/>
      <c r="BN123" s="85"/>
      <c r="BO123" s="84"/>
      <c r="BP123" s="84"/>
      <c r="BQ123" s="84"/>
      <c r="BR123" s="84"/>
      <c r="BS123" s="84"/>
      <c r="BT123" s="84"/>
      <c r="BU123" s="86"/>
      <c r="BV123" s="86"/>
      <c r="BW123" s="86"/>
      <c r="BX123" s="86"/>
      <c r="BY123" s="86"/>
      <c r="BZ123" s="86"/>
      <c r="CA123" s="83"/>
      <c r="CB123" s="83"/>
      <c r="CC123" s="14"/>
      <c r="CD123" s="72"/>
      <c r="CE123" s="87"/>
      <c r="CF123" s="88"/>
      <c r="CG123" s="88"/>
      <c r="CH123" s="87">
        <f t="shared" si="38"/>
        <v>0.68609506443510981</v>
      </c>
      <c r="CI123" s="89"/>
      <c r="CJ123" s="89"/>
      <c r="CK123" s="267"/>
      <c r="CL123" s="90"/>
      <c r="CM123" s="267"/>
      <c r="CN123" s="90"/>
      <c r="CO123" s="267"/>
      <c r="CP123" s="90"/>
      <c r="CQ123" s="267"/>
      <c r="CR123" s="90"/>
      <c r="CS123" s="267"/>
      <c r="CT123" s="90"/>
      <c r="CU123" s="267"/>
      <c r="CV123" s="90"/>
      <c r="CW123" s="267"/>
      <c r="CX123" s="90"/>
      <c r="CY123" s="267"/>
      <c r="CZ123" s="90"/>
      <c r="DA123" s="91">
        <f>DataEntry!B123</f>
        <v>44199</v>
      </c>
      <c r="DB123" s="83"/>
      <c r="DC123" s="83"/>
      <c r="DD123" s="145">
        <f t="shared" si="49"/>
        <v>6</v>
      </c>
      <c r="DE123" s="145" t="str">
        <f t="shared" si="50"/>
        <v/>
      </c>
      <c r="DF123" s="145" t="str">
        <f t="shared" si="51"/>
        <v/>
      </c>
      <c r="DG123" s="145" t="str">
        <f t="shared" si="52"/>
        <v/>
      </c>
      <c r="DH123" s="145" t="str">
        <f t="shared" si="53"/>
        <v/>
      </c>
      <c r="DI123" s="145">
        <f t="shared" si="54"/>
        <v>17</v>
      </c>
      <c r="DJ123" s="83"/>
      <c r="DK123" s="83"/>
      <c r="DL123" s="84"/>
      <c r="DM123" s="14"/>
      <c r="DN123" s="87">
        <f t="shared" si="39"/>
        <v>0.69014414414414404</v>
      </c>
      <c r="DO123" s="87">
        <f>(DFactor*Rounds*Number/2+SUM(BV$3:BV111))/(Rounds*Number/2+COUNT(BV$3:BV111))</f>
        <v>0.29599999999999999</v>
      </c>
      <c r="DP123" s="87">
        <f t="shared" si="40"/>
        <v>0.33333333333333331</v>
      </c>
    </row>
    <row r="124" spans="1:120" x14ac:dyDescent="0.25">
      <c r="A124" s="69">
        <v>122</v>
      </c>
      <c r="B124" s="70">
        <f>DataEntry!C124</f>
        <v>7</v>
      </c>
      <c r="C124" s="71">
        <f>COUNTIF(D$2:D124,D124)+COUNTIF(G$2:G124,D124)</f>
        <v>14</v>
      </c>
      <c r="D124" s="72" t="str">
        <f t="shared" si="28"/>
        <v>Hamburger</v>
      </c>
      <c r="E124" s="70">
        <f>DataEntry!E124</f>
        <v>15</v>
      </c>
      <c r="F124" s="71">
        <f>COUNTIF(D$2:D124,G124)+COUNTIF(G$2:G124,G124)</f>
        <v>14</v>
      </c>
      <c r="G124" s="72" t="str">
        <f t="shared" si="29"/>
        <v>Jahn Regensburg</v>
      </c>
      <c r="H124" s="73">
        <f>DataEntry!G124</f>
        <v>3</v>
      </c>
      <c r="I124" s="73">
        <f>DataEntry!H124</f>
        <v>1</v>
      </c>
      <c r="J124" s="266">
        <f t="shared" si="41"/>
        <v>1</v>
      </c>
      <c r="K124" s="304">
        <f t="shared" si="30"/>
        <v>0.77847808474087365</v>
      </c>
      <c r="L124" s="224">
        <f t="shared" si="31"/>
        <v>2603.1215415354036</v>
      </c>
      <c r="M124" s="224">
        <f t="shared" si="32"/>
        <v>2376.8251851923751</v>
      </c>
      <c r="N124" s="236">
        <f t="shared" si="42"/>
        <v>226.29635634302849</v>
      </c>
      <c r="O124" s="22" t="str">
        <f t="shared" si="43"/>
        <v>T7G14</v>
      </c>
      <c r="P124" s="308">
        <f t="shared" si="33"/>
        <v>35</v>
      </c>
      <c r="Q124" s="22" t="str">
        <f t="shared" si="44"/>
        <v>T15G14</v>
      </c>
      <c r="R124" s="308">
        <f t="shared" si="34"/>
        <v>35</v>
      </c>
      <c r="S124" s="74"/>
      <c r="T124" s="75"/>
      <c r="U124" s="76"/>
      <c r="V124" s="74"/>
      <c r="W124" s="75"/>
      <c r="X124" s="76"/>
      <c r="Y124" s="74"/>
      <c r="Z124" s="75"/>
      <c r="AA124" s="76"/>
      <c r="AB124" s="74"/>
      <c r="AC124" s="75"/>
      <c r="AD124" s="76"/>
      <c r="AE124" s="74"/>
      <c r="AF124" s="75"/>
      <c r="AG124" s="76"/>
      <c r="AH124" s="74"/>
      <c r="AI124" s="75"/>
      <c r="AJ124" s="76"/>
      <c r="AK124" s="74"/>
      <c r="AL124" s="75"/>
      <c r="AM124" s="76"/>
      <c r="AN124" s="74"/>
      <c r="AO124" s="75"/>
      <c r="AP124" s="76"/>
      <c r="AQ124" s="77">
        <f t="shared" si="35"/>
        <v>0.71660512787032227</v>
      </c>
      <c r="AR124" s="77">
        <f t="shared" si="36"/>
        <v>0.40966752634326387</v>
      </c>
      <c r="AS124" s="78">
        <f t="shared" si="45"/>
        <v>0.58033247365673613</v>
      </c>
      <c r="AT124" s="77">
        <f t="shared" si="37"/>
        <v>0.01</v>
      </c>
      <c r="AU124" s="79"/>
      <c r="AV124" s="139"/>
      <c r="AW124" s="80"/>
      <c r="AX124" s="80"/>
      <c r="AY124" s="80"/>
      <c r="AZ124" s="81"/>
      <c r="BA124" s="82"/>
      <c r="BB124" s="81"/>
      <c r="BC124" s="82"/>
      <c r="BD124" s="81"/>
      <c r="BE124" s="82"/>
      <c r="BF124" s="77"/>
      <c r="BG124" s="77"/>
      <c r="BH124" s="77"/>
      <c r="BI124" s="83">
        <f t="shared" si="46"/>
        <v>1</v>
      </c>
      <c r="BJ124" s="83">
        <f t="shared" si="47"/>
        <v>0</v>
      </c>
      <c r="BK124" s="83">
        <f t="shared" si="48"/>
        <v>0</v>
      </c>
      <c r="BL124" s="84"/>
      <c r="BM124" s="84"/>
      <c r="BN124" s="85"/>
      <c r="BO124" s="84"/>
      <c r="BP124" s="84"/>
      <c r="BQ124" s="84"/>
      <c r="BR124" s="84"/>
      <c r="BS124" s="84"/>
      <c r="BT124" s="84"/>
      <c r="BU124" s="86"/>
      <c r="BV124" s="86"/>
      <c r="BW124" s="86"/>
      <c r="BX124" s="86"/>
      <c r="BY124" s="86"/>
      <c r="BZ124" s="86"/>
      <c r="CA124" s="83"/>
      <c r="CB124" s="83"/>
      <c r="CC124" s="14"/>
      <c r="CD124" s="72"/>
      <c r="CE124" s="87"/>
      <c r="CF124" s="88"/>
      <c r="CG124" s="88"/>
      <c r="CH124" s="87">
        <f t="shared" si="38"/>
        <v>0.6138752030541168</v>
      </c>
      <c r="CI124" s="89"/>
      <c r="CJ124" s="89"/>
      <c r="CK124" s="267"/>
      <c r="CL124" s="90"/>
      <c r="CM124" s="267"/>
      <c r="CN124" s="90"/>
      <c r="CO124" s="267"/>
      <c r="CP124" s="90"/>
      <c r="CQ124" s="267"/>
      <c r="CR124" s="90"/>
      <c r="CS124" s="267"/>
      <c r="CT124" s="90"/>
      <c r="CU124" s="267"/>
      <c r="CV124" s="90"/>
      <c r="CW124" s="267"/>
      <c r="CX124" s="90"/>
      <c r="CY124" s="267"/>
      <c r="CZ124" s="90"/>
      <c r="DA124" s="91">
        <f>DataEntry!B124</f>
        <v>44199</v>
      </c>
      <c r="DB124" s="83"/>
      <c r="DC124" s="83"/>
      <c r="DD124" s="145">
        <f t="shared" si="49"/>
        <v>7</v>
      </c>
      <c r="DE124" s="145" t="str">
        <f t="shared" si="50"/>
        <v/>
      </c>
      <c r="DF124" s="145" t="str">
        <f t="shared" si="51"/>
        <v/>
      </c>
      <c r="DG124" s="145" t="str">
        <f t="shared" si="52"/>
        <v/>
      </c>
      <c r="DH124" s="145" t="str">
        <f t="shared" si="53"/>
        <v/>
      </c>
      <c r="DI124" s="145">
        <f t="shared" si="54"/>
        <v>15</v>
      </c>
      <c r="DJ124" s="83"/>
      <c r="DK124" s="83"/>
      <c r="DL124" s="84"/>
      <c r="DM124" s="14"/>
      <c r="DN124" s="87">
        <f t="shared" si="39"/>
        <v>0.6607929844738355</v>
      </c>
      <c r="DO124" s="87">
        <f>(DFactor*Rounds*Number/2+SUM(BV$3:BV112))/(Rounds*Number/2+COUNT(BV$3:BV112))</f>
        <v>0.29599999999999999</v>
      </c>
      <c r="DP124" s="87">
        <f t="shared" si="40"/>
        <v>0.30851063829787234</v>
      </c>
    </row>
    <row r="125" spans="1:120" x14ac:dyDescent="0.25">
      <c r="A125" s="69">
        <v>123</v>
      </c>
      <c r="B125" s="70">
        <f>DataEntry!C125</f>
        <v>8</v>
      </c>
      <c r="C125" s="71">
        <f>COUNTIF(D$2:D125,D125)+COUNTIF(G$2:G125,D125)</f>
        <v>14</v>
      </c>
      <c r="D125" s="72" t="str">
        <f t="shared" si="28"/>
        <v>Hannover 96</v>
      </c>
      <c r="E125" s="70">
        <f>DataEntry!E125</f>
        <v>16</v>
      </c>
      <c r="F125" s="71">
        <f>COUNTIF(D$2:D125,G125)+COUNTIF(G$2:G125,G125)</f>
        <v>14</v>
      </c>
      <c r="G125" s="72" t="str">
        <f t="shared" si="29"/>
        <v>Sandhausen</v>
      </c>
      <c r="H125" s="73">
        <f>DataEntry!G125</f>
        <v>4</v>
      </c>
      <c r="I125" s="73">
        <f>DataEntry!H125</f>
        <v>0</v>
      </c>
      <c r="J125" s="266">
        <f t="shared" si="41"/>
        <v>1</v>
      </c>
      <c r="K125" s="304">
        <f t="shared" si="30"/>
        <v>0.94930475854515906</v>
      </c>
      <c r="L125" s="224">
        <f t="shared" si="31"/>
        <v>2520.5666886423483</v>
      </c>
      <c r="M125" s="224">
        <f t="shared" si="32"/>
        <v>2390.0725824060128</v>
      </c>
      <c r="N125" s="236">
        <f t="shared" si="42"/>
        <v>130.49410623633548</v>
      </c>
      <c r="O125" s="22" t="str">
        <f t="shared" si="43"/>
        <v>T8G14</v>
      </c>
      <c r="P125" s="308">
        <f t="shared" si="33"/>
        <v>35</v>
      </c>
      <c r="Q125" s="22" t="str">
        <f t="shared" si="44"/>
        <v>T16G14</v>
      </c>
      <c r="R125" s="308">
        <f t="shared" si="34"/>
        <v>35</v>
      </c>
      <c r="S125" s="74"/>
      <c r="T125" s="75"/>
      <c r="U125" s="76"/>
      <c r="V125" s="74"/>
      <c r="W125" s="75"/>
      <c r="X125" s="76"/>
      <c r="Y125" s="74"/>
      <c r="Z125" s="75"/>
      <c r="AA125" s="76"/>
      <c r="AB125" s="74"/>
      <c r="AC125" s="75"/>
      <c r="AD125" s="76"/>
      <c r="AE125" s="74"/>
      <c r="AF125" s="75"/>
      <c r="AG125" s="76"/>
      <c r="AH125" s="74"/>
      <c r="AI125" s="75"/>
      <c r="AJ125" s="76"/>
      <c r="AK125" s="74"/>
      <c r="AL125" s="75"/>
      <c r="AM125" s="76"/>
      <c r="AN125" s="74"/>
      <c r="AO125" s="75"/>
      <c r="AP125" s="76"/>
      <c r="AQ125" s="77">
        <f t="shared" si="35"/>
        <v>0.62176660424795538</v>
      </c>
      <c r="AR125" s="77">
        <f t="shared" si="36"/>
        <v>0.31765226761127507</v>
      </c>
      <c r="AS125" s="78">
        <f t="shared" si="45"/>
        <v>0.60822867327336061</v>
      </c>
      <c r="AT125" s="77">
        <f t="shared" si="37"/>
        <v>7.4119059115364316E-2</v>
      </c>
      <c r="AU125" s="79"/>
      <c r="AV125" s="139"/>
      <c r="AW125" s="80"/>
      <c r="AX125" s="80"/>
      <c r="AY125" s="80"/>
      <c r="AZ125" s="81"/>
      <c r="BA125" s="82"/>
      <c r="BB125" s="81"/>
      <c r="BC125" s="82"/>
      <c r="BD125" s="81"/>
      <c r="BE125" s="82"/>
      <c r="BF125" s="77"/>
      <c r="BG125" s="77"/>
      <c r="BH125" s="77"/>
      <c r="BI125" s="83">
        <f t="shared" si="46"/>
        <v>1</v>
      </c>
      <c r="BJ125" s="83">
        <f t="shared" si="47"/>
        <v>0</v>
      </c>
      <c r="BK125" s="83">
        <f t="shared" si="48"/>
        <v>0</v>
      </c>
      <c r="BL125" s="84"/>
      <c r="BM125" s="84"/>
      <c r="BN125" s="85"/>
      <c r="BO125" s="84"/>
      <c r="BP125" s="84"/>
      <c r="BQ125" s="84"/>
      <c r="BR125" s="84"/>
      <c r="BS125" s="84"/>
      <c r="BT125" s="84"/>
      <c r="BU125" s="86"/>
      <c r="BV125" s="86"/>
      <c r="BW125" s="86"/>
      <c r="BX125" s="86"/>
      <c r="BY125" s="86"/>
      <c r="BZ125" s="86"/>
      <c r="CA125" s="83"/>
      <c r="CB125" s="83"/>
      <c r="CC125" s="14"/>
      <c r="CD125" s="72"/>
      <c r="CE125" s="87"/>
      <c r="CF125" s="88"/>
      <c r="CG125" s="88"/>
      <c r="CH125" s="87">
        <f t="shared" si="38"/>
        <v>0.60822867327336061</v>
      </c>
      <c r="CI125" s="89"/>
      <c r="CJ125" s="89"/>
      <c r="CK125" s="267"/>
      <c r="CL125" s="90"/>
      <c r="CM125" s="267"/>
      <c r="CN125" s="90"/>
      <c r="CO125" s="267"/>
      <c r="CP125" s="90"/>
      <c r="CQ125" s="267"/>
      <c r="CR125" s="90"/>
      <c r="CS125" s="267"/>
      <c r="CT125" s="90"/>
      <c r="CU125" s="267"/>
      <c r="CV125" s="90"/>
      <c r="CW125" s="267"/>
      <c r="CX125" s="90"/>
      <c r="CY125" s="267"/>
      <c r="CZ125" s="90"/>
      <c r="DA125" s="91">
        <f>DataEntry!B125</f>
        <v>44199</v>
      </c>
      <c r="DB125" s="83"/>
      <c r="DC125" s="83"/>
      <c r="DD125" s="145">
        <f t="shared" si="49"/>
        <v>8</v>
      </c>
      <c r="DE125" s="145" t="str">
        <f t="shared" si="50"/>
        <v/>
      </c>
      <c r="DF125" s="145" t="str">
        <f t="shared" si="51"/>
        <v/>
      </c>
      <c r="DG125" s="145" t="str">
        <f t="shared" si="52"/>
        <v/>
      </c>
      <c r="DH125" s="145" t="str">
        <f t="shared" si="53"/>
        <v/>
      </c>
      <c r="DI125" s="145">
        <f t="shared" si="54"/>
        <v>16</v>
      </c>
      <c r="DJ125" s="83"/>
      <c r="DK125" s="83"/>
      <c r="DL125" s="84"/>
      <c r="DM125" s="14"/>
      <c r="DN125" s="87">
        <f t="shared" si="39"/>
        <v>0.6230557791834388</v>
      </c>
      <c r="DO125" s="87">
        <f>(DFactor*Rounds*Number/2+SUM(BV$3:BV113))/(Rounds*Number/2+COUNT(BV$3:BV113))</f>
        <v>0.29599999999999999</v>
      </c>
      <c r="DP125" s="87">
        <f t="shared" si="40"/>
        <v>0.27659574468085107</v>
      </c>
    </row>
    <row r="126" spans="1:120" x14ac:dyDescent="0.25">
      <c r="A126" s="69">
        <v>124</v>
      </c>
      <c r="B126" s="70">
        <f>DataEntry!C126</f>
        <v>11</v>
      </c>
      <c r="C126" s="71">
        <f>COUNTIF(D$2:D126,D126)+COUNTIF(G$2:G126,D126)</f>
        <v>14</v>
      </c>
      <c r="D126" s="72" t="str">
        <f t="shared" si="28"/>
        <v>Holstein Kiel</v>
      </c>
      <c r="E126" s="70">
        <f>DataEntry!E126</f>
        <v>13</v>
      </c>
      <c r="F126" s="71">
        <f>COUNTIF(D$2:D126,G126)+COUNTIF(G$2:G126,G126)</f>
        <v>14</v>
      </c>
      <c r="G126" s="72" t="str">
        <f t="shared" si="29"/>
        <v>Osnabruck</v>
      </c>
      <c r="H126" s="73">
        <f>DataEntry!G126</f>
        <v>1</v>
      </c>
      <c r="I126" s="73">
        <f>DataEntry!H126</f>
        <v>2</v>
      </c>
      <c r="J126" s="266">
        <f t="shared" si="41"/>
        <v>3</v>
      </c>
      <c r="K126" s="304">
        <f t="shared" si="30"/>
        <v>1.1673574353272542E-2</v>
      </c>
      <c r="L126" s="224">
        <f t="shared" si="31"/>
        <v>2493.6097570664492</v>
      </c>
      <c r="M126" s="224">
        <f t="shared" si="32"/>
        <v>2420.0625377206929</v>
      </c>
      <c r="N126" s="236">
        <f t="shared" si="42"/>
        <v>73.547219345756275</v>
      </c>
      <c r="O126" s="22" t="str">
        <f t="shared" si="43"/>
        <v>T11G14</v>
      </c>
      <c r="P126" s="308">
        <f t="shared" si="33"/>
        <v>35</v>
      </c>
      <c r="Q126" s="22" t="str">
        <f t="shared" si="44"/>
        <v>T13G14</v>
      </c>
      <c r="R126" s="308">
        <f t="shared" si="34"/>
        <v>35</v>
      </c>
      <c r="S126" s="74"/>
      <c r="T126" s="75"/>
      <c r="U126" s="76"/>
      <c r="V126" s="74"/>
      <c r="W126" s="75"/>
      <c r="X126" s="76"/>
      <c r="Y126" s="74"/>
      <c r="Z126" s="75"/>
      <c r="AA126" s="76"/>
      <c r="AB126" s="74"/>
      <c r="AC126" s="75"/>
      <c r="AD126" s="76"/>
      <c r="AE126" s="74"/>
      <c r="AF126" s="75"/>
      <c r="AG126" s="76"/>
      <c r="AH126" s="74"/>
      <c r="AI126" s="75"/>
      <c r="AJ126" s="76"/>
      <c r="AK126" s="74"/>
      <c r="AL126" s="75"/>
      <c r="AM126" s="76"/>
      <c r="AN126" s="74"/>
      <c r="AO126" s="75"/>
      <c r="AP126" s="76"/>
      <c r="AQ126" s="77">
        <f t="shared" si="35"/>
        <v>0.56647904999803034</v>
      </c>
      <c r="AR126" s="77">
        <f t="shared" si="36"/>
        <v>0.22571322137530064</v>
      </c>
      <c r="AS126" s="78">
        <f t="shared" si="45"/>
        <v>0.68153165724545928</v>
      </c>
      <c r="AT126" s="77">
        <f t="shared" si="37"/>
        <v>9.2755121379240024E-2</v>
      </c>
      <c r="AU126" s="79"/>
      <c r="AV126" s="139"/>
      <c r="AW126" s="80"/>
      <c r="AX126" s="80"/>
      <c r="AY126" s="80"/>
      <c r="AZ126" s="81"/>
      <c r="BA126" s="82"/>
      <c r="BB126" s="81"/>
      <c r="BC126" s="82"/>
      <c r="BD126" s="81"/>
      <c r="BE126" s="82"/>
      <c r="BF126" s="77"/>
      <c r="BG126" s="77"/>
      <c r="BH126" s="77"/>
      <c r="BI126" s="83">
        <f t="shared" si="46"/>
        <v>0</v>
      </c>
      <c r="BJ126" s="83">
        <f t="shared" si="47"/>
        <v>0</v>
      </c>
      <c r="BK126" s="83">
        <f t="shared" si="48"/>
        <v>1</v>
      </c>
      <c r="BL126" s="84"/>
      <c r="BM126" s="84"/>
      <c r="BN126" s="85"/>
      <c r="BO126" s="84"/>
      <c r="BP126" s="84"/>
      <c r="BQ126" s="84"/>
      <c r="BR126" s="84"/>
      <c r="BS126" s="84"/>
      <c r="BT126" s="84"/>
      <c r="BU126" s="86"/>
      <c r="BV126" s="86"/>
      <c r="BW126" s="86"/>
      <c r="BX126" s="86"/>
      <c r="BY126" s="86"/>
      <c r="BZ126" s="86"/>
      <c r="CA126" s="83"/>
      <c r="CB126" s="83"/>
      <c r="CC126" s="14"/>
      <c r="CD126" s="72"/>
      <c r="CE126" s="87"/>
      <c r="CF126" s="88"/>
      <c r="CG126" s="88"/>
      <c r="CH126" s="87">
        <f t="shared" si="38"/>
        <v>0.68153165724545939</v>
      </c>
      <c r="CI126" s="89"/>
      <c r="CJ126" s="89"/>
      <c r="CK126" s="267"/>
      <c r="CL126" s="90"/>
      <c r="CM126" s="267"/>
      <c r="CN126" s="90"/>
      <c r="CO126" s="267"/>
      <c r="CP126" s="90"/>
      <c r="CQ126" s="267"/>
      <c r="CR126" s="90"/>
      <c r="CS126" s="267"/>
      <c r="CT126" s="90"/>
      <c r="CU126" s="267"/>
      <c r="CV126" s="90"/>
      <c r="CW126" s="267"/>
      <c r="CX126" s="90"/>
      <c r="CY126" s="267"/>
      <c r="CZ126" s="90"/>
      <c r="DA126" s="91">
        <f>DataEntry!B126</f>
        <v>44199</v>
      </c>
      <c r="DB126" s="83"/>
      <c r="DC126" s="83"/>
      <c r="DD126" s="145" t="str">
        <f t="shared" si="49"/>
        <v/>
      </c>
      <c r="DE126" s="145" t="str">
        <f t="shared" si="50"/>
        <v/>
      </c>
      <c r="DF126" s="145">
        <f t="shared" si="51"/>
        <v>11</v>
      </c>
      <c r="DG126" s="145">
        <f t="shared" si="52"/>
        <v>13</v>
      </c>
      <c r="DH126" s="145" t="str">
        <f t="shared" si="53"/>
        <v/>
      </c>
      <c r="DI126" s="145" t="str">
        <f t="shared" si="54"/>
        <v/>
      </c>
      <c r="DJ126" s="83"/>
      <c r="DK126" s="83"/>
      <c r="DL126" s="84"/>
      <c r="DM126" s="14"/>
      <c r="DN126" s="87">
        <f t="shared" si="39"/>
        <v>0.68595112133409997</v>
      </c>
      <c r="DO126" s="87">
        <f>(DFactor*Rounds*Number/2+SUM(BV$3:BV114))/(Rounds*Number/2+COUNT(BV$3:BV114))</f>
        <v>0.29599999999999999</v>
      </c>
      <c r="DP126" s="87">
        <f t="shared" si="40"/>
        <v>0.32978723404255317</v>
      </c>
    </row>
    <row r="127" spans="1:120" x14ac:dyDescent="0.25">
      <c r="A127" s="69">
        <v>125</v>
      </c>
      <c r="B127" s="70">
        <f>DataEntry!C127</f>
        <v>5</v>
      </c>
      <c r="C127" s="71">
        <f>COUNTIF(D$2:D127,D127)+COUNTIF(G$2:G127,D127)</f>
        <v>14</v>
      </c>
      <c r="D127" s="72" t="str">
        <f t="shared" si="28"/>
        <v>Fortuna Dusseldorf</v>
      </c>
      <c r="E127" s="70">
        <f>DataEntry!E127</f>
        <v>14</v>
      </c>
      <c r="F127" s="71">
        <f>COUNTIF(D$2:D127,G127)+COUNTIF(G$2:G127,G127)</f>
        <v>14</v>
      </c>
      <c r="G127" s="72" t="str">
        <f t="shared" si="29"/>
        <v>Paderborn 07</v>
      </c>
      <c r="H127" s="73">
        <f>DataEntry!G127</f>
        <v>2</v>
      </c>
      <c r="I127" s="73">
        <f>DataEntry!H127</f>
        <v>1</v>
      </c>
      <c r="J127" s="266">
        <f t="shared" si="41"/>
        <v>1</v>
      </c>
      <c r="K127" s="304">
        <f t="shared" si="30"/>
        <v>0.72469749661299687</v>
      </c>
      <c r="L127" s="224">
        <f t="shared" si="31"/>
        <v>2555.2017724852481</v>
      </c>
      <c r="M127" s="224">
        <f t="shared" si="32"/>
        <v>2404.5988475104455</v>
      </c>
      <c r="N127" s="236">
        <f t="shared" si="42"/>
        <v>150.60292497480259</v>
      </c>
      <c r="O127" s="22" t="str">
        <f t="shared" si="43"/>
        <v>T5G14</v>
      </c>
      <c r="P127" s="308">
        <f t="shared" si="33"/>
        <v>35</v>
      </c>
      <c r="Q127" s="22" t="str">
        <f t="shared" si="44"/>
        <v>T14G14</v>
      </c>
      <c r="R127" s="308">
        <f t="shared" si="34"/>
        <v>35</v>
      </c>
      <c r="S127" s="74"/>
      <c r="T127" s="75"/>
      <c r="U127" s="76"/>
      <c r="V127" s="74"/>
      <c r="W127" s="75"/>
      <c r="X127" s="76"/>
      <c r="Y127" s="74"/>
      <c r="Z127" s="75"/>
      <c r="AA127" s="76"/>
      <c r="AB127" s="74"/>
      <c r="AC127" s="75"/>
      <c r="AD127" s="76"/>
      <c r="AE127" s="74"/>
      <c r="AF127" s="75"/>
      <c r="AG127" s="76"/>
      <c r="AH127" s="74"/>
      <c r="AI127" s="75"/>
      <c r="AJ127" s="76"/>
      <c r="AK127" s="74"/>
      <c r="AL127" s="75"/>
      <c r="AM127" s="76"/>
      <c r="AN127" s="74"/>
      <c r="AO127" s="75"/>
      <c r="AP127" s="76"/>
      <c r="AQ127" s="77">
        <f t="shared" si="35"/>
        <v>0.64152179527327624</v>
      </c>
      <c r="AR127" s="77">
        <f t="shared" si="36"/>
        <v>0.34629764916530859</v>
      </c>
      <c r="AS127" s="78">
        <f t="shared" si="45"/>
        <v>0.59044829221593531</v>
      </c>
      <c r="AT127" s="77">
        <f t="shared" si="37"/>
        <v>6.3254058618756104E-2</v>
      </c>
      <c r="AU127" s="79"/>
      <c r="AV127" s="139"/>
      <c r="AW127" s="80"/>
      <c r="AX127" s="80"/>
      <c r="AY127" s="80"/>
      <c r="AZ127" s="81"/>
      <c r="BA127" s="82"/>
      <c r="BB127" s="81"/>
      <c r="BC127" s="82"/>
      <c r="BD127" s="81"/>
      <c r="BE127" s="82"/>
      <c r="BF127" s="77"/>
      <c r="BG127" s="77"/>
      <c r="BH127" s="77"/>
      <c r="BI127" s="83">
        <f t="shared" si="46"/>
        <v>1</v>
      </c>
      <c r="BJ127" s="83">
        <f t="shared" si="47"/>
        <v>0</v>
      </c>
      <c r="BK127" s="83">
        <f t="shared" si="48"/>
        <v>0</v>
      </c>
      <c r="BL127" s="84"/>
      <c r="BM127" s="84"/>
      <c r="BN127" s="85"/>
      <c r="BO127" s="84"/>
      <c r="BP127" s="84"/>
      <c r="BQ127" s="84"/>
      <c r="BR127" s="84"/>
      <c r="BS127" s="84"/>
      <c r="BT127" s="84"/>
      <c r="BU127" s="86"/>
      <c r="BV127" s="86"/>
      <c r="BW127" s="86"/>
      <c r="BX127" s="86"/>
      <c r="BY127" s="86"/>
      <c r="BZ127" s="86"/>
      <c r="CA127" s="83"/>
      <c r="CB127" s="83"/>
      <c r="CC127" s="14"/>
      <c r="CD127" s="72"/>
      <c r="CE127" s="87"/>
      <c r="CF127" s="88"/>
      <c r="CG127" s="88"/>
      <c r="CH127" s="87">
        <f t="shared" si="38"/>
        <v>0.59044829221593531</v>
      </c>
      <c r="CI127" s="89"/>
      <c r="CJ127" s="89"/>
      <c r="CK127" s="267"/>
      <c r="CL127" s="90"/>
      <c r="CM127" s="267"/>
      <c r="CN127" s="90"/>
      <c r="CO127" s="267"/>
      <c r="CP127" s="90"/>
      <c r="CQ127" s="267"/>
      <c r="CR127" s="90"/>
      <c r="CS127" s="267"/>
      <c r="CT127" s="90"/>
      <c r="CU127" s="267"/>
      <c r="CV127" s="90"/>
      <c r="CW127" s="267"/>
      <c r="CX127" s="90"/>
      <c r="CY127" s="267"/>
      <c r="CZ127" s="90"/>
      <c r="DA127" s="91">
        <f>DataEntry!B127</f>
        <v>44200</v>
      </c>
      <c r="DB127" s="83"/>
      <c r="DC127" s="83"/>
      <c r="DD127" s="145">
        <f t="shared" si="49"/>
        <v>5</v>
      </c>
      <c r="DE127" s="145" t="str">
        <f t="shared" si="50"/>
        <v/>
      </c>
      <c r="DF127" s="145" t="str">
        <f t="shared" si="51"/>
        <v/>
      </c>
      <c r="DG127" s="145" t="str">
        <f t="shared" si="52"/>
        <v/>
      </c>
      <c r="DH127" s="145" t="str">
        <f t="shared" si="53"/>
        <v/>
      </c>
      <c r="DI127" s="145">
        <f t="shared" si="54"/>
        <v>14</v>
      </c>
      <c r="DJ127" s="83"/>
      <c r="DK127" s="83"/>
      <c r="DL127" s="84"/>
      <c r="DM127" s="14"/>
      <c r="DN127" s="87">
        <f t="shared" si="39"/>
        <v>0.61047671075330645</v>
      </c>
      <c r="DO127" s="87">
        <f>(DFactor*Rounds*Number/2+SUM(BV$3:BV115))/(Rounds*Number/2+COUNT(BV$3:BV115))</f>
        <v>0.29599999999999999</v>
      </c>
      <c r="DP127" s="87">
        <f t="shared" si="40"/>
        <v>0.26595744680851063</v>
      </c>
    </row>
    <row r="128" spans="1:120" x14ac:dyDescent="0.25">
      <c r="A128" s="69">
        <v>126</v>
      </c>
      <c r="B128" s="70">
        <f>DataEntry!C128</f>
        <v>18</v>
      </c>
      <c r="C128" s="71">
        <f>COUNTIF(D$2:D128,D128)+COUNTIF(G$2:G128,D128)</f>
        <v>14</v>
      </c>
      <c r="D128" s="72" t="str">
        <f t="shared" si="28"/>
        <v>Wurzburger Kickers</v>
      </c>
      <c r="E128" s="70">
        <f>DataEntry!E128</f>
        <v>17</v>
      </c>
      <c r="F128" s="71">
        <f>COUNTIF(D$2:D128,G128)+COUNTIF(G$2:G128,G128)</f>
        <v>14</v>
      </c>
      <c r="G128" s="72" t="str">
        <f t="shared" si="29"/>
        <v>St Pauli</v>
      </c>
      <c r="H128" s="73">
        <f>DataEntry!G128</f>
        <v>1</v>
      </c>
      <c r="I128" s="73">
        <f>DataEntry!H128</f>
        <v>1</v>
      </c>
      <c r="J128" s="266">
        <f t="shared" si="41"/>
        <v>2</v>
      </c>
      <c r="K128" s="304">
        <f t="shared" si="30"/>
        <v>0.67812219465483425</v>
      </c>
      <c r="L128" s="224">
        <f t="shared" si="31"/>
        <v>2358.3539456533686</v>
      </c>
      <c r="M128" s="224">
        <f t="shared" si="32"/>
        <v>2335.5115425063304</v>
      </c>
      <c r="N128" s="236">
        <f t="shared" si="42"/>
        <v>22.842403147038112</v>
      </c>
      <c r="O128" s="22" t="str">
        <f t="shared" si="43"/>
        <v>T18G14</v>
      </c>
      <c r="P128" s="308">
        <f t="shared" si="33"/>
        <v>35</v>
      </c>
      <c r="Q128" s="22" t="str">
        <f t="shared" si="44"/>
        <v>T17G14</v>
      </c>
      <c r="R128" s="308">
        <f t="shared" si="34"/>
        <v>35</v>
      </c>
      <c r="S128" s="74"/>
      <c r="T128" s="75"/>
      <c r="U128" s="76"/>
      <c r="V128" s="74"/>
      <c r="W128" s="75"/>
      <c r="X128" s="76"/>
      <c r="Y128" s="74"/>
      <c r="Z128" s="75"/>
      <c r="AA128" s="76"/>
      <c r="AB128" s="74"/>
      <c r="AC128" s="75"/>
      <c r="AD128" s="76"/>
      <c r="AE128" s="74"/>
      <c r="AF128" s="75"/>
      <c r="AG128" s="76"/>
      <c r="AH128" s="74"/>
      <c r="AI128" s="75"/>
      <c r="AJ128" s="76"/>
      <c r="AK128" s="74"/>
      <c r="AL128" s="75"/>
      <c r="AM128" s="76"/>
      <c r="AN128" s="74"/>
      <c r="AO128" s="75"/>
      <c r="AP128" s="76"/>
      <c r="AQ128" s="77">
        <f t="shared" si="35"/>
        <v>0.51934147156745947</v>
      </c>
      <c r="AR128" s="77">
        <f t="shared" si="36"/>
        <v>0.21892455608415767</v>
      </c>
      <c r="AS128" s="78">
        <f t="shared" si="45"/>
        <v>0.6008338309666037</v>
      </c>
      <c r="AT128" s="77">
        <f t="shared" si="37"/>
        <v>0.18024161294923868</v>
      </c>
      <c r="AU128" s="79"/>
      <c r="AV128" s="139"/>
      <c r="AW128" s="80"/>
      <c r="AX128" s="80"/>
      <c r="AY128" s="80"/>
      <c r="AZ128" s="81"/>
      <c r="BA128" s="82"/>
      <c r="BB128" s="81"/>
      <c r="BC128" s="82"/>
      <c r="BD128" s="81"/>
      <c r="BE128" s="82"/>
      <c r="BF128" s="77"/>
      <c r="BG128" s="77"/>
      <c r="BH128" s="77"/>
      <c r="BI128" s="83">
        <f t="shared" si="46"/>
        <v>0</v>
      </c>
      <c r="BJ128" s="83">
        <f t="shared" si="47"/>
        <v>1</v>
      </c>
      <c r="BK128" s="83">
        <f t="shared" si="48"/>
        <v>0</v>
      </c>
      <c r="BL128" s="84"/>
      <c r="BM128" s="84"/>
      <c r="BN128" s="85"/>
      <c r="BO128" s="84"/>
      <c r="BP128" s="84"/>
      <c r="BQ128" s="84"/>
      <c r="BR128" s="84"/>
      <c r="BS128" s="84"/>
      <c r="BT128" s="84"/>
      <c r="BU128" s="86"/>
      <c r="BV128" s="86"/>
      <c r="BW128" s="86"/>
      <c r="BX128" s="86"/>
      <c r="BY128" s="86"/>
      <c r="BZ128" s="86"/>
      <c r="CA128" s="83"/>
      <c r="CB128" s="83"/>
      <c r="CC128" s="14"/>
      <c r="CD128" s="72"/>
      <c r="CE128" s="87"/>
      <c r="CF128" s="88"/>
      <c r="CG128" s="88"/>
      <c r="CH128" s="87">
        <f t="shared" si="38"/>
        <v>0.60083383096660359</v>
      </c>
      <c r="CI128" s="89"/>
      <c r="CJ128" s="89"/>
      <c r="CK128" s="267"/>
      <c r="CL128" s="90"/>
      <c r="CM128" s="267"/>
      <c r="CN128" s="90"/>
      <c r="CO128" s="267"/>
      <c r="CP128" s="90"/>
      <c r="CQ128" s="267"/>
      <c r="CR128" s="90"/>
      <c r="CS128" s="267"/>
      <c r="CT128" s="90"/>
      <c r="CU128" s="267"/>
      <c r="CV128" s="90"/>
      <c r="CW128" s="267"/>
      <c r="CX128" s="90"/>
      <c r="CY128" s="267"/>
      <c r="CZ128" s="90"/>
      <c r="DA128" s="91">
        <f>DataEntry!B128</f>
        <v>44202</v>
      </c>
      <c r="DB128" s="83"/>
      <c r="DC128" s="83"/>
      <c r="DD128" s="145" t="str">
        <f t="shared" si="49"/>
        <v/>
      </c>
      <c r="DE128" s="145">
        <f t="shared" si="50"/>
        <v>18</v>
      </c>
      <c r="DF128" s="145" t="str">
        <f t="shared" si="51"/>
        <v/>
      </c>
      <c r="DG128" s="145" t="str">
        <f t="shared" si="52"/>
        <v/>
      </c>
      <c r="DH128" s="145">
        <f t="shared" si="53"/>
        <v>17</v>
      </c>
      <c r="DI128" s="145" t="str">
        <f t="shared" si="54"/>
        <v/>
      </c>
      <c r="DJ128" s="83"/>
      <c r="DK128" s="83"/>
      <c r="DL128" s="84"/>
      <c r="DM128" s="14"/>
      <c r="DN128" s="87">
        <f t="shared" si="39"/>
        <v>0.60120792348899843</v>
      </c>
      <c r="DO128" s="87">
        <f>(DFactor*Rounds*Number/2+SUM(BV$3:BV116))/(Rounds*Number/2+COUNT(BV$3:BV116))</f>
        <v>0.29599999999999999</v>
      </c>
      <c r="DP128" s="87">
        <f t="shared" si="40"/>
        <v>0.25811870100783874</v>
      </c>
    </row>
    <row r="129" spans="1:120" x14ac:dyDescent="0.25">
      <c r="A129" s="69">
        <v>127</v>
      </c>
      <c r="B129" s="70">
        <f>DataEntry!C129</f>
        <v>10</v>
      </c>
      <c r="C129" s="71">
        <f>COUNTIF(D$2:D129,D129)+COUNTIF(G$2:G129,D129)</f>
        <v>15</v>
      </c>
      <c r="D129" s="72" t="str">
        <f t="shared" si="28"/>
        <v>Karlsruher</v>
      </c>
      <c r="E129" s="70">
        <f>DataEntry!E129</f>
        <v>6</v>
      </c>
      <c r="F129" s="71">
        <f>COUNTIF(D$2:D129,G129)+COUNTIF(G$2:G129,G129)</f>
        <v>15</v>
      </c>
      <c r="G129" s="72" t="str">
        <f t="shared" si="29"/>
        <v>Greuther Furth</v>
      </c>
      <c r="H129" s="73">
        <f>DataEntry!G129</f>
        <v>3</v>
      </c>
      <c r="I129" s="73">
        <f>DataEntry!H129</f>
        <v>2</v>
      </c>
      <c r="J129" s="266">
        <f t="shared" si="41"/>
        <v>1</v>
      </c>
      <c r="K129" s="304">
        <f t="shared" si="30"/>
        <v>0.70164720320200402</v>
      </c>
      <c r="L129" s="224">
        <f t="shared" si="31"/>
        <v>2454.0832037976561</v>
      </c>
      <c r="M129" s="224">
        <f t="shared" si="32"/>
        <v>2497.5721799345415</v>
      </c>
      <c r="N129" s="236">
        <f t="shared" si="42"/>
        <v>-43.488976136885412</v>
      </c>
      <c r="O129" s="22" t="str">
        <f t="shared" si="43"/>
        <v>T10G15</v>
      </c>
      <c r="P129" s="308">
        <f t="shared" si="33"/>
        <v>35</v>
      </c>
      <c r="Q129" s="22" t="str">
        <f t="shared" si="44"/>
        <v>T6G15</v>
      </c>
      <c r="R129" s="308">
        <f t="shared" si="34"/>
        <v>35</v>
      </c>
      <c r="S129" s="74"/>
      <c r="T129" s="75"/>
      <c r="U129" s="76"/>
      <c r="V129" s="74"/>
      <c r="W129" s="75"/>
      <c r="X129" s="76"/>
      <c r="Y129" s="74"/>
      <c r="Z129" s="75"/>
      <c r="AA129" s="76"/>
      <c r="AB129" s="74"/>
      <c r="AC129" s="75"/>
      <c r="AD129" s="76"/>
      <c r="AE129" s="74"/>
      <c r="AF129" s="75"/>
      <c r="AG129" s="76"/>
      <c r="AH129" s="74"/>
      <c r="AI129" s="75"/>
      <c r="AJ129" s="76"/>
      <c r="AK129" s="74"/>
      <c r="AL129" s="75"/>
      <c r="AM129" s="76"/>
      <c r="AN129" s="74"/>
      <c r="AO129" s="75"/>
      <c r="AP129" s="76"/>
      <c r="AQ129" s="77">
        <f t="shared" si="35"/>
        <v>0.46159762344595534</v>
      </c>
      <c r="AR129" s="77">
        <f t="shared" si="36"/>
        <v>0.14189693164539163</v>
      </c>
      <c r="AS129" s="78">
        <f t="shared" si="45"/>
        <v>0.63940138360112742</v>
      </c>
      <c r="AT129" s="77">
        <f t="shared" si="37"/>
        <v>0.21870168475348095</v>
      </c>
      <c r="AU129" s="79"/>
      <c r="AV129" s="139"/>
      <c r="AW129" s="80"/>
      <c r="AX129" s="80"/>
      <c r="AY129" s="80"/>
      <c r="AZ129" s="81"/>
      <c r="BA129" s="82"/>
      <c r="BB129" s="81"/>
      <c r="BC129" s="82"/>
      <c r="BD129" s="81"/>
      <c r="BE129" s="82"/>
      <c r="BF129" s="77"/>
      <c r="BG129" s="77"/>
      <c r="BH129" s="77"/>
      <c r="BI129" s="83">
        <f t="shared" si="46"/>
        <v>1</v>
      </c>
      <c r="BJ129" s="83">
        <f t="shared" si="47"/>
        <v>0</v>
      </c>
      <c r="BK129" s="83">
        <f t="shared" si="48"/>
        <v>0</v>
      </c>
      <c r="BL129" s="84"/>
      <c r="BM129" s="84"/>
      <c r="BN129" s="85"/>
      <c r="BO129" s="84"/>
      <c r="BP129" s="84"/>
      <c r="BQ129" s="84"/>
      <c r="BR129" s="84"/>
      <c r="BS129" s="84"/>
      <c r="BT129" s="84"/>
      <c r="BU129" s="86"/>
      <c r="BV129" s="86"/>
      <c r="BW129" s="86"/>
      <c r="BX129" s="86"/>
      <c r="BY129" s="86"/>
      <c r="BZ129" s="86"/>
      <c r="CA129" s="83"/>
      <c r="CB129" s="83"/>
      <c r="CC129" s="14"/>
      <c r="CD129" s="72"/>
      <c r="CE129" s="87"/>
      <c r="CF129" s="88"/>
      <c r="CG129" s="88"/>
      <c r="CH129" s="87">
        <f t="shared" si="38"/>
        <v>0.63940138360112742</v>
      </c>
      <c r="CI129" s="89"/>
      <c r="CJ129" s="89"/>
      <c r="CK129" s="267"/>
      <c r="CL129" s="90"/>
      <c r="CM129" s="267"/>
      <c r="CN129" s="90"/>
      <c r="CO129" s="267"/>
      <c r="CP129" s="90"/>
      <c r="CQ129" s="267"/>
      <c r="CR129" s="90"/>
      <c r="CS129" s="267"/>
      <c r="CT129" s="90"/>
      <c r="CU129" s="267"/>
      <c r="CV129" s="90"/>
      <c r="CW129" s="267"/>
      <c r="CX129" s="90"/>
      <c r="CY129" s="267"/>
      <c r="CZ129" s="90"/>
      <c r="DA129" s="91">
        <f>DataEntry!B129</f>
        <v>44204</v>
      </c>
      <c r="DB129" s="83"/>
      <c r="DC129" s="83"/>
      <c r="DD129" s="145">
        <f t="shared" si="49"/>
        <v>10</v>
      </c>
      <c r="DE129" s="145" t="str">
        <f t="shared" si="50"/>
        <v/>
      </c>
      <c r="DF129" s="145" t="str">
        <f t="shared" si="51"/>
        <v/>
      </c>
      <c r="DG129" s="145" t="str">
        <f t="shared" si="52"/>
        <v/>
      </c>
      <c r="DH129" s="145" t="str">
        <f t="shared" si="53"/>
        <v/>
      </c>
      <c r="DI129" s="145">
        <f t="shared" si="54"/>
        <v>6</v>
      </c>
      <c r="DJ129" s="83"/>
      <c r="DK129" s="83"/>
      <c r="DL129" s="84"/>
      <c r="DM129" s="14"/>
      <c r="DN129" s="87">
        <f t="shared" si="39"/>
        <v>0.6408761261261261</v>
      </c>
      <c r="DO129" s="87">
        <f>(DFactor*Rounds*Number/2+SUM(BV$3:BV117))/(Rounds*Number/2+COUNT(BV$3:BV117))</f>
        <v>0.29599999999999999</v>
      </c>
      <c r="DP129" s="87">
        <f t="shared" si="40"/>
        <v>0.29166666666666669</v>
      </c>
    </row>
    <row r="130" spans="1:120" x14ac:dyDescent="0.25">
      <c r="A130" s="69">
        <v>128</v>
      </c>
      <c r="B130" s="70">
        <f>DataEntry!C130</f>
        <v>16</v>
      </c>
      <c r="C130" s="71">
        <f>COUNTIF(D$2:D130,D130)+COUNTIF(G$2:G130,D130)</f>
        <v>15</v>
      </c>
      <c r="D130" s="72" t="str">
        <f t="shared" si="28"/>
        <v>Sandhausen</v>
      </c>
      <c r="E130" s="70">
        <f>DataEntry!E130</f>
        <v>9</v>
      </c>
      <c r="F130" s="71">
        <f>COUNTIF(D$2:D130,G130)+COUNTIF(G$2:G130,G130)</f>
        <v>15</v>
      </c>
      <c r="G130" s="72" t="str">
        <f t="shared" si="29"/>
        <v>Heidenheim</v>
      </c>
      <c r="H130" s="73">
        <f>DataEntry!G130</f>
        <v>4</v>
      </c>
      <c r="I130" s="73">
        <f>DataEntry!H130</f>
        <v>0</v>
      </c>
      <c r="J130" s="266">
        <f t="shared" si="41"/>
        <v>1</v>
      </c>
      <c r="K130" s="304">
        <f t="shared" si="30"/>
        <v>0.63403258786993377</v>
      </c>
      <c r="L130" s="224">
        <f t="shared" si="31"/>
        <v>2447.3521190946772</v>
      </c>
      <c r="M130" s="224">
        <f t="shared" si="32"/>
        <v>2412.7939595840071</v>
      </c>
      <c r="N130" s="236">
        <f t="shared" si="42"/>
        <v>34.558159510670066</v>
      </c>
      <c r="O130" s="22" t="str">
        <f t="shared" si="43"/>
        <v>T16G15</v>
      </c>
      <c r="P130" s="308">
        <f t="shared" si="33"/>
        <v>35</v>
      </c>
      <c r="Q130" s="22" t="str">
        <f t="shared" si="44"/>
        <v>T9G15</v>
      </c>
      <c r="R130" s="308">
        <f t="shared" si="34"/>
        <v>35</v>
      </c>
      <c r="S130" s="74"/>
      <c r="T130" s="75"/>
      <c r="U130" s="76"/>
      <c r="V130" s="74"/>
      <c r="W130" s="75"/>
      <c r="X130" s="76"/>
      <c r="Y130" s="74"/>
      <c r="Z130" s="75"/>
      <c r="AA130" s="76"/>
      <c r="AB130" s="74"/>
      <c r="AC130" s="75"/>
      <c r="AD130" s="76"/>
      <c r="AE130" s="74"/>
      <c r="AF130" s="75"/>
      <c r="AG130" s="76"/>
      <c r="AH130" s="74"/>
      <c r="AI130" s="75"/>
      <c r="AJ130" s="76"/>
      <c r="AK130" s="74"/>
      <c r="AL130" s="75"/>
      <c r="AM130" s="76"/>
      <c r="AN130" s="74"/>
      <c r="AO130" s="75"/>
      <c r="AP130" s="76"/>
      <c r="AQ130" s="77">
        <f t="shared" si="35"/>
        <v>0.53016732902853481</v>
      </c>
      <c r="AR130" s="77">
        <f t="shared" si="36"/>
        <v>0.20402579758357742</v>
      </c>
      <c r="AS130" s="78">
        <f t="shared" si="45"/>
        <v>0.65228306288991478</v>
      </c>
      <c r="AT130" s="77">
        <f t="shared" si="37"/>
        <v>0.14369113952650781</v>
      </c>
      <c r="AU130" s="79"/>
      <c r="AV130" s="139"/>
      <c r="AW130" s="80"/>
      <c r="AX130" s="80"/>
      <c r="AY130" s="80"/>
      <c r="AZ130" s="81"/>
      <c r="BA130" s="82"/>
      <c r="BB130" s="81"/>
      <c r="BC130" s="82"/>
      <c r="BD130" s="81"/>
      <c r="BE130" s="82"/>
      <c r="BF130" s="77"/>
      <c r="BG130" s="77"/>
      <c r="BH130" s="77"/>
      <c r="BI130" s="83">
        <f t="shared" si="46"/>
        <v>1</v>
      </c>
      <c r="BJ130" s="83">
        <f t="shared" si="47"/>
        <v>0</v>
      </c>
      <c r="BK130" s="83">
        <f t="shared" si="48"/>
        <v>0</v>
      </c>
      <c r="BL130" s="84"/>
      <c r="BM130" s="84"/>
      <c r="BN130" s="85"/>
      <c r="BO130" s="84"/>
      <c r="BP130" s="84"/>
      <c r="BQ130" s="84"/>
      <c r="BR130" s="84"/>
      <c r="BS130" s="84"/>
      <c r="BT130" s="84"/>
      <c r="BU130" s="86"/>
      <c r="BV130" s="86"/>
      <c r="BW130" s="86"/>
      <c r="BX130" s="86"/>
      <c r="BY130" s="86"/>
      <c r="BZ130" s="86"/>
      <c r="CA130" s="83"/>
      <c r="CB130" s="83"/>
      <c r="CC130" s="14"/>
      <c r="CD130" s="72"/>
      <c r="CE130" s="87"/>
      <c r="CF130" s="88"/>
      <c r="CG130" s="88"/>
      <c r="CH130" s="87">
        <f t="shared" si="38"/>
        <v>0.65228306288991478</v>
      </c>
      <c r="CI130" s="89"/>
      <c r="CJ130" s="89"/>
      <c r="CK130" s="267"/>
      <c r="CL130" s="90"/>
      <c r="CM130" s="267"/>
      <c r="CN130" s="90"/>
      <c r="CO130" s="267"/>
      <c r="CP130" s="90"/>
      <c r="CQ130" s="267"/>
      <c r="CR130" s="90"/>
      <c r="CS130" s="267"/>
      <c r="CT130" s="90"/>
      <c r="CU130" s="267"/>
      <c r="CV130" s="90"/>
      <c r="CW130" s="267"/>
      <c r="CX130" s="90"/>
      <c r="CY130" s="267"/>
      <c r="CZ130" s="90"/>
      <c r="DA130" s="91">
        <f>DataEntry!B130</f>
        <v>44204</v>
      </c>
      <c r="DB130" s="83"/>
      <c r="DC130" s="83"/>
      <c r="DD130" s="145">
        <f t="shared" si="49"/>
        <v>16</v>
      </c>
      <c r="DE130" s="145" t="str">
        <f t="shared" si="50"/>
        <v/>
      </c>
      <c r="DF130" s="145" t="str">
        <f t="shared" si="51"/>
        <v/>
      </c>
      <c r="DG130" s="145" t="str">
        <f t="shared" si="52"/>
        <v/>
      </c>
      <c r="DH130" s="145" t="str">
        <f t="shared" si="53"/>
        <v/>
      </c>
      <c r="DI130" s="145">
        <f t="shared" si="54"/>
        <v>9</v>
      </c>
      <c r="DJ130" s="83"/>
      <c r="DK130" s="83"/>
      <c r="DL130" s="84"/>
      <c r="DM130" s="14"/>
      <c r="DN130" s="87">
        <f t="shared" si="39"/>
        <v>0.65319313063063067</v>
      </c>
      <c r="DO130" s="87">
        <f>(DFactor*Rounds*Number/2+SUM(BV$3:BV118))/(Rounds*Number/2+COUNT(BV$3:BV118))</f>
        <v>0.29599999999999999</v>
      </c>
      <c r="DP130" s="87">
        <f t="shared" si="40"/>
        <v>0.30208333333333331</v>
      </c>
    </row>
    <row r="131" spans="1:120" x14ac:dyDescent="0.25">
      <c r="A131" s="69">
        <v>129</v>
      </c>
      <c r="B131" s="70">
        <f>DataEntry!C131</f>
        <v>12</v>
      </c>
      <c r="C131" s="71">
        <f>COUNTIF(D$2:D131,D131)+COUNTIF(G$2:G131,D131)</f>
        <v>15</v>
      </c>
      <c r="D131" s="72" t="str">
        <f t="shared" ref="D131:D194" si="55">IFERROR(VLOOKUP(B131,Team,2,FALSE),"")</f>
        <v>Nurnberg</v>
      </c>
      <c r="E131" s="70">
        <f>DataEntry!E131</f>
        <v>7</v>
      </c>
      <c r="F131" s="71">
        <f>COUNTIF(D$2:D131,G131)+COUNTIF(G$2:G131,G131)</f>
        <v>15</v>
      </c>
      <c r="G131" s="72" t="str">
        <f t="shared" ref="G131:G194" si="56">IFERROR(VLOOKUP(E131,Team,2,FALSE),"")</f>
        <v>Hamburger</v>
      </c>
      <c r="H131" s="73">
        <f>DataEntry!G131</f>
        <v>1</v>
      </c>
      <c r="I131" s="73">
        <f>DataEntry!H131</f>
        <v>1</v>
      </c>
      <c r="J131" s="266">
        <f t="shared" si="41"/>
        <v>2</v>
      </c>
      <c r="K131" s="304">
        <f t="shared" ref="K131:K194" si="57">VLOOKUP($A131,RIndex,Scenario+1,FALSE)</f>
        <v>5.4668588779265725E-2</v>
      </c>
      <c r="L131" s="224">
        <f t="shared" ref="L131:L194" si="58">VLOOKUP(B131,Team,3+MIN(C131,P131),FALSE)+VLOOKUP(B131,Diff,3+MIN(C131,P131),FALSE)/2</f>
        <v>2477.0259951518715</v>
      </c>
      <c r="M131" s="224">
        <f t="shared" ref="M131:M194" si="59">IFERROR(VLOOKUP(E131,Team,3+MIN(F131,R131),FALSE)-VLOOKUP(E131,Diff,3+MIN(F131,R131),FALSE)/2,"")</f>
        <v>2514.4899467348055</v>
      </c>
      <c r="N131" s="236">
        <f t="shared" si="42"/>
        <v>-37.463951582933987</v>
      </c>
      <c r="O131" s="22" t="str">
        <f t="shared" si="43"/>
        <v>T12G15</v>
      </c>
      <c r="P131" s="308">
        <f t="shared" ref="P131:P194" si="60">VLOOKUP(B131,Team,51)+1</f>
        <v>35</v>
      </c>
      <c r="Q131" s="22" t="str">
        <f t="shared" si="44"/>
        <v>T7G15</v>
      </c>
      <c r="R131" s="308">
        <f t="shared" ref="R131:R194" si="61">VLOOKUP(E131,Team,51)+1</f>
        <v>35</v>
      </c>
      <c r="S131" s="74"/>
      <c r="T131" s="75"/>
      <c r="U131" s="76"/>
      <c r="V131" s="74"/>
      <c r="W131" s="75"/>
      <c r="X131" s="76"/>
      <c r="Y131" s="74"/>
      <c r="Z131" s="75"/>
      <c r="AA131" s="76"/>
      <c r="AB131" s="74"/>
      <c r="AC131" s="75"/>
      <c r="AD131" s="76"/>
      <c r="AE131" s="74"/>
      <c r="AF131" s="75"/>
      <c r="AG131" s="76"/>
      <c r="AH131" s="74"/>
      <c r="AI131" s="75"/>
      <c r="AJ131" s="76"/>
      <c r="AK131" s="74"/>
      <c r="AL131" s="75"/>
      <c r="AM131" s="76"/>
      <c r="AN131" s="74"/>
      <c r="AO131" s="75"/>
      <c r="AP131" s="76"/>
      <c r="AQ131" s="77">
        <f t="shared" ref="AQ131:AQ194" si="62">IFERROR(VLOOKUP($N131,Ratings,2,TRUE),"")</f>
        <v>0.46709826512695785</v>
      </c>
      <c r="AR131" s="77">
        <f t="shared" ref="AR131:AR194" si="63">IFERROR(IF(AQ131-CH131/2&lt;0.01,0.01,AQ131-CH131/2),"")</f>
        <v>0.12872595738596604</v>
      </c>
      <c r="AS131" s="78">
        <f t="shared" si="45"/>
        <v>0.67674461548198361</v>
      </c>
      <c r="AT131" s="77">
        <f t="shared" ref="AT131:AT194" si="64">IFERROR(IF(1-AR131-CH131&lt;0.01,0.01,1-AR131-CH131),"")</f>
        <v>0.19452942713205035</v>
      </c>
      <c r="AU131" s="79"/>
      <c r="AV131" s="139"/>
      <c r="AW131" s="80"/>
      <c r="AX131" s="80"/>
      <c r="AY131" s="80"/>
      <c r="AZ131" s="81"/>
      <c r="BA131" s="82"/>
      <c r="BB131" s="81"/>
      <c r="BC131" s="82"/>
      <c r="BD131" s="81"/>
      <c r="BE131" s="82"/>
      <c r="BF131" s="77"/>
      <c r="BG131" s="77"/>
      <c r="BH131" s="77"/>
      <c r="BI131" s="83">
        <f t="shared" si="46"/>
        <v>0</v>
      </c>
      <c r="BJ131" s="83">
        <f t="shared" si="47"/>
        <v>1</v>
      </c>
      <c r="BK131" s="83">
        <f t="shared" si="48"/>
        <v>0</v>
      </c>
      <c r="BL131" s="84"/>
      <c r="BM131" s="84"/>
      <c r="BN131" s="85"/>
      <c r="BO131" s="84"/>
      <c r="BP131" s="84"/>
      <c r="BQ131" s="84"/>
      <c r="BR131" s="84"/>
      <c r="BS131" s="84"/>
      <c r="BT131" s="84"/>
      <c r="BU131" s="86"/>
      <c r="BV131" s="86"/>
      <c r="BW131" s="86"/>
      <c r="BX131" s="86"/>
      <c r="BY131" s="86"/>
      <c r="BZ131" s="86"/>
      <c r="CA131" s="83"/>
      <c r="CB131" s="83"/>
      <c r="CC131" s="14"/>
      <c r="CD131" s="72"/>
      <c r="CE131" s="87"/>
      <c r="CF131" s="88"/>
      <c r="CG131" s="88"/>
      <c r="CH131" s="87">
        <f t="shared" ref="CH131:CH194" si="65">IFERROR(IF(AND(Book="Book",BG131&lt;1),BG131,DN131-(AQ131-0.5)*(AQ131-0.5)),"")</f>
        <v>0.67674461548198361</v>
      </c>
      <c r="CI131" s="89"/>
      <c r="CJ131" s="89"/>
      <c r="CK131" s="267"/>
      <c r="CL131" s="90"/>
      <c r="CM131" s="267"/>
      <c r="CN131" s="90"/>
      <c r="CO131" s="267"/>
      <c r="CP131" s="90"/>
      <c r="CQ131" s="267"/>
      <c r="CR131" s="90"/>
      <c r="CS131" s="267"/>
      <c r="CT131" s="90"/>
      <c r="CU131" s="267"/>
      <c r="CV131" s="90"/>
      <c r="CW131" s="267"/>
      <c r="CX131" s="90"/>
      <c r="CY131" s="267"/>
      <c r="CZ131" s="90"/>
      <c r="DA131" s="91">
        <f>DataEntry!B131</f>
        <v>44205</v>
      </c>
      <c r="DB131" s="83"/>
      <c r="DC131" s="83"/>
      <c r="DD131" s="145" t="str">
        <f t="shared" si="49"/>
        <v/>
      </c>
      <c r="DE131" s="145">
        <f t="shared" si="50"/>
        <v>12</v>
      </c>
      <c r="DF131" s="145" t="str">
        <f t="shared" si="51"/>
        <v/>
      </c>
      <c r="DG131" s="145" t="str">
        <f t="shared" si="52"/>
        <v/>
      </c>
      <c r="DH131" s="145">
        <f t="shared" si="53"/>
        <v>7</v>
      </c>
      <c r="DI131" s="145" t="str">
        <f t="shared" si="54"/>
        <v/>
      </c>
      <c r="DJ131" s="83"/>
      <c r="DK131" s="83"/>
      <c r="DL131" s="84"/>
      <c r="DM131" s="14"/>
      <c r="DN131" s="87">
        <f t="shared" ref="DN131:DN194" si="66">IFERROR(DO131+DP131/DO131*DCFactor,"")</f>
        <v>0.67782713963963959</v>
      </c>
      <c r="DO131" s="87">
        <f>(DFactor*Rounds*Number/2+SUM(BV$3:BV119))/(Rounds*Number/2+COUNT(BV$3:BV119))</f>
        <v>0.29599999999999999</v>
      </c>
      <c r="DP131" s="87">
        <f t="shared" ref="DP131:DP194" si="67">IFERROR((VLOOKUP(B131,Drawx,3+C131,FALSE)+VLOOKUP(E131,Drawx,3+F131,FALSE))/(Rounds*2+C131+F131-2),DFactor)</f>
        <v>0.32291666666666669</v>
      </c>
    </row>
    <row r="132" spans="1:120" x14ac:dyDescent="0.25">
      <c r="A132" s="69">
        <v>130</v>
      </c>
      <c r="B132" s="70">
        <f>DataEntry!C132</f>
        <v>13</v>
      </c>
      <c r="C132" s="71">
        <f>COUNTIF(D$2:D132,D132)+COUNTIF(G$2:G132,D132)</f>
        <v>15</v>
      </c>
      <c r="D132" s="72" t="str">
        <f t="shared" si="55"/>
        <v>Osnabruck</v>
      </c>
      <c r="E132" s="70">
        <f>DataEntry!E132</f>
        <v>18</v>
      </c>
      <c r="F132" s="71">
        <f>COUNTIF(D$2:D132,G132)+COUNTIF(G$2:G132,G132)</f>
        <v>15</v>
      </c>
      <c r="G132" s="72" t="str">
        <f t="shared" si="56"/>
        <v>Wurzburger Kickers</v>
      </c>
      <c r="H132" s="73">
        <f>DataEntry!G132</f>
        <v>2</v>
      </c>
      <c r="I132" s="73">
        <f>DataEntry!H132</f>
        <v>3</v>
      </c>
      <c r="J132" s="266">
        <f t="shared" ref="J132:J195" si="68">IF(OR(H132="",H132="P"),IF(K132&lt;AR132,1,IF(K132&lt;AR132+AS132,2,3)),IF(H132&gt;I132,1,IF(H132=I132,2,3)))</f>
        <v>3</v>
      </c>
      <c r="K132" s="304">
        <f t="shared" si="57"/>
        <v>0.24116279829681297</v>
      </c>
      <c r="L132" s="224">
        <f t="shared" si="58"/>
        <v>2452.0006100640021</v>
      </c>
      <c r="M132" s="224">
        <f t="shared" si="59"/>
        <v>2276.8523543438637</v>
      </c>
      <c r="N132" s="236">
        <f t="shared" ref="N132:N195" si="69">IFERROR(IF(L132-M132&gt;735,735,IF(L132-M132&lt;-735,-735,L132-M132)),"")</f>
        <v>175.14825572013842</v>
      </c>
      <c r="O132" s="22" t="str">
        <f t="shared" ref="O132:O195" si="70">CONCATENATE("T",B132,"G",C132)</f>
        <v>T13G15</v>
      </c>
      <c r="P132" s="308">
        <f t="shared" si="60"/>
        <v>35</v>
      </c>
      <c r="Q132" s="22" t="str">
        <f t="shared" ref="Q132:Q195" si="71">CONCATENATE("T",E132,"G",F132)</f>
        <v>T18G15</v>
      </c>
      <c r="R132" s="308">
        <f t="shared" si="61"/>
        <v>35</v>
      </c>
      <c r="S132" s="74"/>
      <c r="T132" s="75"/>
      <c r="U132" s="76"/>
      <c r="V132" s="74"/>
      <c r="W132" s="75"/>
      <c r="X132" s="76"/>
      <c r="Y132" s="74"/>
      <c r="Z132" s="75"/>
      <c r="AA132" s="76"/>
      <c r="AB132" s="74"/>
      <c r="AC132" s="75"/>
      <c r="AD132" s="76"/>
      <c r="AE132" s="74"/>
      <c r="AF132" s="75"/>
      <c r="AG132" s="76"/>
      <c r="AH132" s="74"/>
      <c r="AI132" s="75"/>
      <c r="AJ132" s="76"/>
      <c r="AK132" s="74"/>
      <c r="AL132" s="75"/>
      <c r="AM132" s="76"/>
      <c r="AN132" s="74"/>
      <c r="AO132" s="75"/>
      <c r="AP132" s="76"/>
      <c r="AQ132" s="77">
        <f t="shared" si="62"/>
        <v>0.66630388305818866</v>
      </c>
      <c r="AR132" s="77">
        <f t="shared" si="63"/>
        <v>0.37654915902456343</v>
      </c>
      <c r="AS132" s="78">
        <f t="shared" ref="AS132:AS195" si="72">IFERROR(1-AT132-AR132,"")</f>
        <v>0.57950944806725047</v>
      </c>
      <c r="AT132" s="77">
        <f t="shared" si="64"/>
        <v>4.3941392908186105E-2</v>
      </c>
      <c r="AU132" s="79"/>
      <c r="AV132" s="139"/>
      <c r="AW132" s="80"/>
      <c r="AX132" s="80"/>
      <c r="AY132" s="80"/>
      <c r="AZ132" s="81"/>
      <c r="BA132" s="82"/>
      <c r="BB132" s="81"/>
      <c r="BC132" s="82"/>
      <c r="BD132" s="81"/>
      <c r="BE132" s="82"/>
      <c r="BF132" s="77"/>
      <c r="BG132" s="77"/>
      <c r="BH132" s="77"/>
      <c r="BI132" s="83">
        <f t="shared" ref="BI132:BI195" si="73">IF(J132=1,1,0)</f>
        <v>0</v>
      </c>
      <c r="BJ132" s="83">
        <f t="shared" ref="BJ132:BJ195" si="74">IF(J132=2,1,0)</f>
        <v>0</v>
      </c>
      <c r="BK132" s="83">
        <f t="shared" ref="BK132:BK195" si="75">IF(J132=3,1,0)</f>
        <v>1</v>
      </c>
      <c r="BL132" s="84"/>
      <c r="BM132" s="84"/>
      <c r="BN132" s="85"/>
      <c r="BO132" s="84"/>
      <c r="BP132" s="84"/>
      <c r="BQ132" s="84"/>
      <c r="BR132" s="84"/>
      <c r="BS132" s="84"/>
      <c r="BT132" s="84"/>
      <c r="BU132" s="86"/>
      <c r="BV132" s="86"/>
      <c r="BW132" s="86"/>
      <c r="BX132" s="86"/>
      <c r="BY132" s="86"/>
      <c r="BZ132" s="86"/>
      <c r="CA132" s="83"/>
      <c r="CB132" s="83"/>
      <c r="CC132" s="14"/>
      <c r="CD132" s="72"/>
      <c r="CE132" s="87"/>
      <c r="CF132" s="88"/>
      <c r="CG132" s="88"/>
      <c r="CH132" s="87">
        <f t="shared" si="65"/>
        <v>0.57950944806725047</v>
      </c>
      <c r="CI132" s="89"/>
      <c r="CJ132" s="89"/>
      <c r="CK132" s="267"/>
      <c r="CL132" s="90"/>
      <c r="CM132" s="267"/>
      <c r="CN132" s="90"/>
      <c r="CO132" s="267"/>
      <c r="CP132" s="90"/>
      <c r="CQ132" s="267"/>
      <c r="CR132" s="90"/>
      <c r="CS132" s="267"/>
      <c r="CT132" s="90"/>
      <c r="CU132" s="267"/>
      <c r="CV132" s="90"/>
      <c r="CW132" s="267"/>
      <c r="CX132" s="90"/>
      <c r="CY132" s="267"/>
      <c r="CZ132" s="90"/>
      <c r="DA132" s="91">
        <f>DataEntry!B132</f>
        <v>44205</v>
      </c>
      <c r="DB132" s="83"/>
      <c r="DC132" s="83"/>
      <c r="DD132" s="145" t="str">
        <f t="shared" ref="DD132:DD195" si="76">IFERROR(CHOOSE($J132,$B132,"",""),"")</f>
        <v/>
      </c>
      <c r="DE132" s="145" t="str">
        <f t="shared" ref="DE132:DE195" si="77">IFERROR(CHOOSE($J132,"",$B132,""),"")</f>
        <v/>
      </c>
      <c r="DF132" s="145">
        <f t="shared" ref="DF132:DF195" si="78">IFERROR(CHOOSE($J132,"","",$B132),"")</f>
        <v>13</v>
      </c>
      <c r="DG132" s="145">
        <f t="shared" ref="DG132:DG195" si="79">IFERROR(CHOOSE($J132,"","",$E132),"")</f>
        <v>18</v>
      </c>
      <c r="DH132" s="145" t="str">
        <f t="shared" ref="DH132:DH195" si="80">IFERROR(CHOOSE($J132,"",$E132,""),"")</f>
        <v/>
      </c>
      <c r="DI132" s="145" t="str">
        <f t="shared" ref="DI132:DI195" si="81">IFERROR(CHOOSE($J132,$E132,"",""),"")</f>
        <v/>
      </c>
      <c r="DJ132" s="83"/>
      <c r="DK132" s="83"/>
      <c r="DL132" s="84"/>
      <c r="DM132" s="14"/>
      <c r="DN132" s="87">
        <f t="shared" si="66"/>
        <v>0.60716642958748213</v>
      </c>
      <c r="DO132" s="87">
        <f>(DFactor*Rounds*Number/2+SUM(BV$3:BV120))/(Rounds*Number/2+COUNT(BV$3:BV120))</f>
        <v>0.29599999999999999</v>
      </c>
      <c r="DP132" s="87">
        <f t="shared" si="67"/>
        <v>0.26315789473684209</v>
      </c>
    </row>
    <row r="133" spans="1:120" x14ac:dyDescent="0.25">
      <c r="A133" s="69">
        <v>131</v>
      </c>
      <c r="B133" s="70">
        <f>DataEntry!C133</f>
        <v>17</v>
      </c>
      <c r="C133" s="71">
        <f>COUNTIF(D$2:D133,D133)+COUNTIF(G$2:G133,D133)</f>
        <v>15</v>
      </c>
      <c r="D133" s="72" t="str">
        <f t="shared" si="55"/>
        <v>St Pauli</v>
      </c>
      <c r="E133" s="70">
        <f>DataEntry!E133</f>
        <v>11</v>
      </c>
      <c r="F133" s="71">
        <f>COUNTIF(D$2:D133,G133)+COUNTIF(G$2:G133,G133)</f>
        <v>15</v>
      </c>
      <c r="G133" s="72" t="str">
        <f t="shared" si="56"/>
        <v>Holstein Kiel</v>
      </c>
      <c r="H133" s="73">
        <f>DataEntry!G133</f>
        <v>1</v>
      </c>
      <c r="I133" s="73">
        <f>DataEntry!H133</f>
        <v>1</v>
      </c>
      <c r="J133" s="266">
        <f t="shared" si="68"/>
        <v>2</v>
      </c>
      <c r="K133" s="304">
        <f t="shared" si="57"/>
        <v>0.22187921138287958</v>
      </c>
      <c r="L133" s="224">
        <f t="shared" si="58"/>
        <v>2461.7029567101472</v>
      </c>
      <c r="M133" s="224">
        <f t="shared" si="59"/>
        <v>2494.0658202646109</v>
      </c>
      <c r="N133" s="236">
        <f t="shared" si="69"/>
        <v>-32.362863554463729</v>
      </c>
      <c r="O133" s="22" t="str">
        <f t="shared" si="70"/>
        <v>T17G15</v>
      </c>
      <c r="P133" s="308">
        <f t="shared" si="60"/>
        <v>35</v>
      </c>
      <c r="Q133" s="22" t="str">
        <f t="shared" si="71"/>
        <v>T11G15</v>
      </c>
      <c r="R133" s="308">
        <f t="shared" si="61"/>
        <v>35</v>
      </c>
      <c r="S133" s="74"/>
      <c r="T133" s="75"/>
      <c r="U133" s="76"/>
      <c r="V133" s="74"/>
      <c r="W133" s="75"/>
      <c r="X133" s="76"/>
      <c r="Y133" s="74"/>
      <c r="Z133" s="75"/>
      <c r="AA133" s="76"/>
      <c r="AB133" s="74"/>
      <c r="AC133" s="75"/>
      <c r="AD133" s="76"/>
      <c r="AE133" s="74"/>
      <c r="AF133" s="75"/>
      <c r="AG133" s="76"/>
      <c r="AH133" s="74"/>
      <c r="AI133" s="75"/>
      <c r="AJ133" s="76"/>
      <c r="AK133" s="74"/>
      <c r="AL133" s="75"/>
      <c r="AM133" s="76"/>
      <c r="AN133" s="74"/>
      <c r="AO133" s="75"/>
      <c r="AP133" s="76"/>
      <c r="AQ133" s="77">
        <f t="shared" si="62"/>
        <v>0.47164954887621757</v>
      </c>
      <c r="AR133" s="77">
        <f t="shared" si="63"/>
        <v>0.12697935084360656</v>
      </c>
      <c r="AS133" s="78">
        <f t="shared" si="72"/>
        <v>0.68934039606522202</v>
      </c>
      <c r="AT133" s="77">
        <f t="shared" si="64"/>
        <v>0.18368025309117142</v>
      </c>
      <c r="AU133" s="79"/>
      <c r="AV133" s="139"/>
      <c r="AW133" s="80"/>
      <c r="AX133" s="80"/>
      <c r="AY133" s="80"/>
      <c r="AZ133" s="81"/>
      <c r="BA133" s="82"/>
      <c r="BB133" s="81"/>
      <c r="BC133" s="82"/>
      <c r="BD133" s="81"/>
      <c r="BE133" s="82"/>
      <c r="BF133" s="77"/>
      <c r="BG133" s="77"/>
      <c r="BH133" s="77"/>
      <c r="BI133" s="83">
        <f t="shared" si="73"/>
        <v>0</v>
      </c>
      <c r="BJ133" s="83">
        <f t="shared" si="74"/>
        <v>1</v>
      </c>
      <c r="BK133" s="83">
        <f t="shared" si="75"/>
        <v>0</v>
      </c>
      <c r="BL133" s="84"/>
      <c r="BM133" s="84"/>
      <c r="BN133" s="85"/>
      <c r="BO133" s="84"/>
      <c r="BP133" s="84"/>
      <c r="BQ133" s="84"/>
      <c r="BR133" s="84"/>
      <c r="BS133" s="84"/>
      <c r="BT133" s="84"/>
      <c r="BU133" s="86"/>
      <c r="BV133" s="86"/>
      <c r="BW133" s="86"/>
      <c r="BX133" s="86"/>
      <c r="BY133" s="86"/>
      <c r="BZ133" s="86"/>
      <c r="CA133" s="83"/>
      <c r="CB133" s="83"/>
      <c r="CC133" s="14"/>
      <c r="CD133" s="72"/>
      <c r="CE133" s="87"/>
      <c r="CF133" s="88"/>
      <c r="CG133" s="88"/>
      <c r="CH133" s="87">
        <f t="shared" si="65"/>
        <v>0.68934039606522202</v>
      </c>
      <c r="CI133" s="89"/>
      <c r="CJ133" s="89"/>
      <c r="CK133" s="267"/>
      <c r="CL133" s="90"/>
      <c r="CM133" s="267"/>
      <c r="CN133" s="90"/>
      <c r="CO133" s="267"/>
      <c r="CP133" s="90"/>
      <c r="CQ133" s="267"/>
      <c r="CR133" s="90"/>
      <c r="CS133" s="267"/>
      <c r="CT133" s="90"/>
      <c r="CU133" s="267"/>
      <c r="CV133" s="90"/>
      <c r="CW133" s="267"/>
      <c r="CX133" s="90"/>
      <c r="CY133" s="267"/>
      <c r="CZ133" s="90"/>
      <c r="DA133" s="91">
        <f>DataEntry!B133</f>
        <v>44205</v>
      </c>
      <c r="DB133" s="83"/>
      <c r="DC133" s="83"/>
      <c r="DD133" s="145" t="str">
        <f t="shared" si="76"/>
        <v/>
      </c>
      <c r="DE133" s="145">
        <f t="shared" si="77"/>
        <v>17</v>
      </c>
      <c r="DF133" s="145" t="str">
        <f t="shared" si="78"/>
        <v/>
      </c>
      <c r="DG133" s="145" t="str">
        <f t="shared" si="79"/>
        <v/>
      </c>
      <c r="DH133" s="145">
        <f t="shared" si="80"/>
        <v>11</v>
      </c>
      <c r="DI133" s="145" t="str">
        <f t="shared" si="81"/>
        <v/>
      </c>
      <c r="DJ133" s="83"/>
      <c r="DK133" s="83"/>
      <c r="DL133" s="84"/>
      <c r="DM133" s="14"/>
      <c r="DN133" s="87">
        <f t="shared" si="66"/>
        <v>0.69014414414414404</v>
      </c>
      <c r="DO133" s="87">
        <f>(DFactor*Rounds*Number/2+SUM(BV$3:BV121))/(Rounds*Number/2+COUNT(BV$3:BV121))</f>
        <v>0.29599999999999999</v>
      </c>
      <c r="DP133" s="87">
        <f t="shared" si="67"/>
        <v>0.33333333333333331</v>
      </c>
    </row>
    <row r="134" spans="1:120" x14ac:dyDescent="0.25">
      <c r="A134" s="69">
        <v>132</v>
      </c>
      <c r="B134" s="70">
        <f>DataEntry!C134</f>
        <v>4</v>
      </c>
      <c r="C134" s="71">
        <f>COUNTIF(D$2:D134,D134)+COUNTIF(G$2:G134,D134)</f>
        <v>15</v>
      </c>
      <c r="D134" s="72" t="str">
        <f t="shared" si="55"/>
        <v>Darmstadt 98</v>
      </c>
      <c r="E134" s="70">
        <f>DataEntry!E134</f>
        <v>8</v>
      </c>
      <c r="F134" s="71">
        <f>COUNTIF(D$2:D134,G134)+COUNTIF(G$2:G134,G134)</f>
        <v>15</v>
      </c>
      <c r="G134" s="72" t="str">
        <f t="shared" si="56"/>
        <v>Hannover 96</v>
      </c>
      <c r="H134" s="73">
        <f>DataEntry!G134</f>
        <v>1</v>
      </c>
      <c r="I134" s="73">
        <f>DataEntry!H134</f>
        <v>2</v>
      </c>
      <c r="J134" s="266">
        <f t="shared" si="68"/>
        <v>3</v>
      </c>
      <c r="K134" s="304">
        <f t="shared" si="57"/>
        <v>0.22271419425496952</v>
      </c>
      <c r="L134" s="224">
        <f t="shared" si="58"/>
        <v>2554.678521754086</v>
      </c>
      <c r="M134" s="224">
        <f t="shared" si="59"/>
        <v>2414.0479515306242</v>
      </c>
      <c r="N134" s="236">
        <f t="shared" si="69"/>
        <v>140.63057022346175</v>
      </c>
      <c r="O134" s="22" t="str">
        <f t="shared" si="70"/>
        <v>T4G15</v>
      </c>
      <c r="P134" s="308">
        <f t="shared" si="60"/>
        <v>35</v>
      </c>
      <c r="Q134" s="22" t="str">
        <f t="shared" si="71"/>
        <v>T8G15</v>
      </c>
      <c r="R134" s="308">
        <f t="shared" si="61"/>
        <v>35</v>
      </c>
      <c r="S134" s="74"/>
      <c r="T134" s="75"/>
      <c r="U134" s="76"/>
      <c r="V134" s="74"/>
      <c r="W134" s="75"/>
      <c r="X134" s="76"/>
      <c r="Y134" s="74"/>
      <c r="Z134" s="75"/>
      <c r="AA134" s="76"/>
      <c r="AB134" s="74"/>
      <c r="AC134" s="75"/>
      <c r="AD134" s="76"/>
      <c r="AE134" s="74"/>
      <c r="AF134" s="75"/>
      <c r="AG134" s="76"/>
      <c r="AH134" s="74"/>
      <c r="AI134" s="75"/>
      <c r="AJ134" s="76"/>
      <c r="AK134" s="74"/>
      <c r="AL134" s="75"/>
      <c r="AM134" s="76"/>
      <c r="AN134" s="74"/>
      <c r="AO134" s="75"/>
      <c r="AP134" s="76"/>
      <c r="AQ134" s="77">
        <f t="shared" si="62"/>
        <v>0.63163112249397368</v>
      </c>
      <c r="AR134" s="77">
        <f t="shared" si="63"/>
        <v>0.32601493788767466</v>
      </c>
      <c r="AS134" s="78">
        <f t="shared" si="72"/>
        <v>0.61123236921259805</v>
      </c>
      <c r="AT134" s="77">
        <f t="shared" si="64"/>
        <v>6.2752692899727291E-2</v>
      </c>
      <c r="AU134" s="79"/>
      <c r="AV134" s="139"/>
      <c r="AW134" s="80"/>
      <c r="AX134" s="80"/>
      <c r="AY134" s="80"/>
      <c r="AZ134" s="81"/>
      <c r="BA134" s="82"/>
      <c r="BB134" s="81"/>
      <c r="BC134" s="82"/>
      <c r="BD134" s="81"/>
      <c r="BE134" s="82"/>
      <c r="BF134" s="77"/>
      <c r="BG134" s="77"/>
      <c r="BH134" s="77"/>
      <c r="BI134" s="83">
        <f t="shared" si="73"/>
        <v>0</v>
      </c>
      <c r="BJ134" s="83">
        <f t="shared" si="74"/>
        <v>0</v>
      </c>
      <c r="BK134" s="83">
        <f t="shared" si="75"/>
        <v>1</v>
      </c>
      <c r="BL134" s="84"/>
      <c r="BM134" s="84"/>
      <c r="BN134" s="85"/>
      <c r="BO134" s="84"/>
      <c r="BP134" s="84"/>
      <c r="BQ134" s="84"/>
      <c r="BR134" s="84"/>
      <c r="BS134" s="84"/>
      <c r="BT134" s="84"/>
      <c r="BU134" s="86"/>
      <c r="BV134" s="86"/>
      <c r="BW134" s="86"/>
      <c r="BX134" s="86"/>
      <c r="BY134" s="86"/>
      <c r="BZ134" s="86"/>
      <c r="CA134" s="83"/>
      <c r="CB134" s="83"/>
      <c r="CC134" s="14"/>
      <c r="CD134" s="72"/>
      <c r="CE134" s="87"/>
      <c r="CF134" s="88"/>
      <c r="CG134" s="88"/>
      <c r="CH134" s="87">
        <f t="shared" si="65"/>
        <v>0.61123236921259805</v>
      </c>
      <c r="CI134" s="89"/>
      <c r="CJ134" s="89"/>
      <c r="CK134" s="267"/>
      <c r="CL134" s="90"/>
      <c r="CM134" s="267"/>
      <c r="CN134" s="90"/>
      <c r="CO134" s="267"/>
      <c r="CP134" s="90"/>
      <c r="CQ134" s="267"/>
      <c r="CR134" s="90"/>
      <c r="CS134" s="267"/>
      <c r="CT134" s="90"/>
      <c r="CU134" s="267"/>
      <c r="CV134" s="90"/>
      <c r="CW134" s="267"/>
      <c r="CX134" s="90"/>
      <c r="CY134" s="267"/>
      <c r="CZ134" s="90"/>
      <c r="DA134" s="91">
        <f>DataEntry!B134</f>
        <v>44206</v>
      </c>
      <c r="DB134" s="83"/>
      <c r="DC134" s="83"/>
      <c r="DD134" s="145" t="str">
        <f t="shared" si="76"/>
        <v/>
      </c>
      <c r="DE134" s="145" t="str">
        <f t="shared" si="77"/>
        <v/>
      </c>
      <c r="DF134" s="145">
        <f t="shared" si="78"/>
        <v>4</v>
      </c>
      <c r="DG134" s="145">
        <f t="shared" si="79"/>
        <v>8</v>
      </c>
      <c r="DH134" s="145" t="str">
        <f t="shared" si="80"/>
        <v/>
      </c>
      <c r="DI134" s="145" t="str">
        <f t="shared" si="81"/>
        <v/>
      </c>
      <c r="DJ134" s="83"/>
      <c r="DK134" s="83"/>
      <c r="DL134" s="84"/>
      <c r="DM134" s="14"/>
      <c r="DN134" s="87">
        <f t="shared" si="66"/>
        <v>0.62855912162162153</v>
      </c>
      <c r="DO134" s="87">
        <f>(DFactor*Rounds*Number/2+SUM(BV$3:BV122))/(Rounds*Number/2+COUNT(BV$3:BV122))</f>
        <v>0.29599999999999999</v>
      </c>
      <c r="DP134" s="87">
        <f t="shared" si="67"/>
        <v>0.28125</v>
      </c>
    </row>
    <row r="135" spans="1:120" x14ac:dyDescent="0.25">
      <c r="A135" s="69">
        <v>133</v>
      </c>
      <c r="B135" s="70">
        <f>DataEntry!C135</f>
        <v>15</v>
      </c>
      <c r="C135" s="71">
        <f>COUNTIF(D$2:D135,D135)+COUNTIF(G$2:G135,D135)</f>
        <v>15</v>
      </c>
      <c r="D135" s="72" t="str">
        <f t="shared" si="55"/>
        <v>Jahn Regensburg</v>
      </c>
      <c r="E135" s="70">
        <f>DataEntry!E135</f>
        <v>2</v>
      </c>
      <c r="F135" s="71">
        <f>COUNTIF(D$2:D135,G135)+COUNTIF(G$2:G135,G135)</f>
        <v>15</v>
      </c>
      <c r="G135" s="72" t="str">
        <f t="shared" si="56"/>
        <v>Bochum</v>
      </c>
      <c r="H135" s="73">
        <f>DataEntry!G135</f>
        <v>0</v>
      </c>
      <c r="I135" s="73">
        <f>DataEntry!H135</f>
        <v>2</v>
      </c>
      <c r="J135" s="266">
        <f t="shared" si="68"/>
        <v>3</v>
      </c>
      <c r="K135" s="304">
        <f t="shared" si="57"/>
        <v>0.94092509027580729</v>
      </c>
      <c r="L135" s="224">
        <f t="shared" si="58"/>
        <v>2485.9045423716284</v>
      </c>
      <c r="M135" s="224">
        <f t="shared" si="59"/>
        <v>2439.5119013043504</v>
      </c>
      <c r="N135" s="236">
        <f t="shared" si="69"/>
        <v>46.392641067277964</v>
      </c>
      <c r="O135" s="22" t="str">
        <f t="shared" si="70"/>
        <v>T15G15</v>
      </c>
      <c r="P135" s="308">
        <f t="shared" si="60"/>
        <v>35</v>
      </c>
      <c r="Q135" s="22" t="str">
        <f t="shared" si="71"/>
        <v>T2G15</v>
      </c>
      <c r="R135" s="308">
        <f t="shared" si="61"/>
        <v>35</v>
      </c>
      <c r="S135" s="74"/>
      <c r="T135" s="75"/>
      <c r="U135" s="76"/>
      <c r="V135" s="74"/>
      <c r="W135" s="75"/>
      <c r="X135" s="76"/>
      <c r="Y135" s="74"/>
      <c r="Z135" s="75"/>
      <c r="AA135" s="76"/>
      <c r="AB135" s="74"/>
      <c r="AC135" s="75"/>
      <c r="AD135" s="76"/>
      <c r="AE135" s="74"/>
      <c r="AF135" s="75"/>
      <c r="AG135" s="76"/>
      <c r="AH135" s="74"/>
      <c r="AI135" s="75"/>
      <c r="AJ135" s="76"/>
      <c r="AK135" s="74"/>
      <c r="AL135" s="75"/>
      <c r="AM135" s="76"/>
      <c r="AN135" s="74"/>
      <c r="AO135" s="75"/>
      <c r="AP135" s="76"/>
      <c r="AQ135" s="77">
        <f t="shared" si="62"/>
        <v>0.54116812673822623</v>
      </c>
      <c r="AR135" s="77">
        <f t="shared" si="63"/>
        <v>0.20926046650022601</v>
      </c>
      <c r="AS135" s="78">
        <f t="shared" si="72"/>
        <v>0.66381532047600045</v>
      </c>
      <c r="AT135" s="77">
        <f t="shared" si="64"/>
        <v>0.12692421302377355</v>
      </c>
      <c r="AU135" s="79"/>
      <c r="AV135" s="139"/>
      <c r="AW135" s="80"/>
      <c r="AX135" s="80"/>
      <c r="AY135" s="80"/>
      <c r="AZ135" s="81"/>
      <c r="BA135" s="82"/>
      <c r="BB135" s="81"/>
      <c r="BC135" s="82"/>
      <c r="BD135" s="81"/>
      <c r="BE135" s="82"/>
      <c r="BF135" s="77"/>
      <c r="BG135" s="77"/>
      <c r="BH135" s="77"/>
      <c r="BI135" s="83">
        <f t="shared" si="73"/>
        <v>0</v>
      </c>
      <c r="BJ135" s="83">
        <f t="shared" si="74"/>
        <v>0</v>
      </c>
      <c r="BK135" s="83">
        <f t="shared" si="75"/>
        <v>1</v>
      </c>
      <c r="BL135" s="84"/>
      <c r="BM135" s="84"/>
      <c r="BN135" s="85"/>
      <c r="BO135" s="84"/>
      <c r="BP135" s="84"/>
      <c r="BQ135" s="84"/>
      <c r="BR135" s="84"/>
      <c r="BS135" s="84"/>
      <c r="BT135" s="84"/>
      <c r="BU135" s="86"/>
      <c r="BV135" s="86"/>
      <c r="BW135" s="86"/>
      <c r="BX135" s="86"/>
      <c r="BY135" s="86"/>
      <c r="BZ135" s="86"/>
      <c r="CA135" s="83"/>
      <c r="CB135" s="83"/>
      <c r="CC135" s="14"/>
      <c r="CD135" s="72"/>
      <c r="CE135" s="87"/>
      <c r="CF135" s="88"/>
      <c r="CG135" s="88"/>
      <c r="CH135" s="87">
        <f t="shared" si="65"/>
        <v>0.66381532047600045</v>
      </c>
      <c r="CI135" s="89"/>
      <c r="CJ135" s="89"/>
      <c r="CK135" s="267"/>
      <c r="CL135" s="90"/>
      <c r="CM135" s="267"/>
      <c r="CN135" s="90"/>
      <c r="CO135" s="267"/>
      <c r="CP135" s="90"/>
      <c r="CQ135" s="267"/>
      <c r="CR135" s="90"/>
      <c r="CS135" s="267"/>
      <c r="CT135" s="90"/>
      <c r="CU135" s="267"/>
      <c r="CV135" s="90"/>
      <c r="CW135" s="267"/>
      <c r="CX135" s="90"/>
      <c r="CY135" s="267"/>
      <c r="CZ135" s="90"/>
      <c r="DA135" s="91">
        <f>DataEntry!B135</f>
        <v>44206</v>
      </c>
      <c r="DB135" s="83"/>
      <c r="DC135" s="83"/>
      <c r="DD135" s="145" t="str">
        <f t="shared" si="76"/>
        <v/>
      </c>
      <c r="DE135" s="145" t="str">
        <f t="shared" si="77"/>
        <v/>
      </c>
      <c r="DF135" s="145">
        <f t="shared" si="78"/>
        <v>15</v>
      </c>
      <c r="DG135" s="145">
        <f t="shared" si="79"/>
        <v>2</v>
      </c>
      <c r="DH135" s="145" t="str">
        <f t="shared" si="80"/>
        <v/>
      </c>
      <c r="DI135" s="145" t="str">
        <f t="shared" si="81"/>
        <v/>
      </c>
      <c r="DJ135" s="83"/>
      <c r="DK135" s="83"/>
      <c r="DL135" s="84"/>
      <c r="DM135" s="14"/>
      <c r="DN135" s="87">
        <f t="shared" si="66"/>
        <v>0.66551013513513513</v>
      </c>
      <c r="DO135" s="87">
        <f>(DFactor*Rounds*Number/2+SUM(BV$3:BV123))/(Rounds*Number/2+COUNT(BV$3:BV123))</f>
        <v>0.29599999999999999</v>
      </c>
      <c r="DP135" s="87">
        <f t="shared" si="67"/>
        <v>0.3125</v>
      </c>
    </row>
    <row r="136" spans="1:120" x14ac:dyDescent="0.25">
      <c r="A136" s="69">
        <v>134</v>
      </c>
      <c r="B136" s="70">
        <f>DataEntry!C136</f>
        <v>14</v>
      </c>
      <c r="C136" s="71">
        <f>COUNTIF(D$2:D136,D136)+COUNTIF(G$2:G136,D136)</f>
        <v>15</v>
      </c>
      <c r="D136" s="72" t="str">
        <f t="shared" si="55"/>
        <v>Paderborn 07</v>
      </c>
      <c r="E136" s="70">
        <f>DataEntry!E136</f>
        <v>1</v>
      </c>
      <c r="F136" s="71">
        <f>COUNTIF(D$2:D136,G136)+COUNTIF(G$2:G136,G136)</f>
        <v>15</v>
      </c>
      <c r="G136" s="72" t="str">
        <f t="shared" si="56"/>
        <v>Erzgebirge Aue</v>
      </c>
      <c r="H136" s="73">
        <f>DataEntry!G136</f>
        <v>2</v>
      </c>
      <c r="I136" s="73">
        <f>DataEntry!H136</f>
        <v>1</v>
      </c>
      <c r="J136" s="266">
        <f t="shared" si="68"/>
        <v>1</v>
      </c>
      <c r="K136" s="304">
        <f t="shared" si="57"/>
        <v>0.4771623931373119</v>
      </c>
      <c r="L136" s="224">
        <f t="shared" si="58"/>
        <v>2435.9424860058843</v>
      </c>
      <c r="M136" s="224">
        <f t="shared" si="59"/>
        <v>2355.0879151171753</v>
      </c>
      <c r="N136" s="236">
        <f t="shared" si="69"/>
        <v>80.854570888709077</v>
      </c>
      <c r="O136" s="22" t="str">
        <f t="shared" si="70"/>
        <v>T14G15</v>
      </c>
      <c r="P136" s="308">
        <f t="shared" si="60"/>
        <v>35</v>
      </c>
      <c r="Q136" s="22" t="str">
        <f t="shared" si="71"/>
        <v>T1G15</v>
      </c>
      <c r="R136" s="308">
        <f t="shared" si="61"/>
        <v>35</v>
      </c>
      <c r="S136" s="74"/>
      <c r="T136" s="75"/>
      <c r="U136" s="76"/>
      <c r="V136" s="74"/>
      <c r="W136" s="75"/>
      <c r="X136" s="76"/>
      <c r="Y136" s="74"/>
      <c r="Z136" s="75"/>
      <c r="AA136" s="76"/>
      <c r="AB136" s="74"/>
      <c r="AC136" s="75"/>
      <c r="AD136" s="76"/>
      <c r="AE136" s="74"/>
      <c r="AF136" s="75"/>
      <c r="AG136" s="76"/>
      <c r="AH136" s="74"/>
      <c r="AI136" s="75"/>
      <c r="AJ136" s="76"/>
      <c r="AK136" s="74"/>
      <c r="AL136" s="75"/>
      <c r="AM136" s="76"/>
      <c r="AN136" s="74"/>
      <c r="AO136" s="75"/>
      <c r="AP136" s="76"/>
      <c r="AQ136" s="77">
        <f t="shared" si="62"/>
        <v>0.57315110566492922</v>
      </c>
      <c r="AR136" s="77">
        <f t="shared" si="63"/>
        <v>0.28618109599312824</v>
      </c>
      <c r="AS136" s="78">
        <f t="shared" si="72"/>
        <v>0.57394001934360195</v>
      </c>
      <c r="AT136" s="77">
        <f t="shared" si="64"/>
        <v>0.13987888466326981</v>
      </c>
      <c r="AU136" s="79"/>
      <c r="AV136" s="139"/>
      <c r="AW136" s="80"/>
      <c r="AX136" s="80"/>
      <c r="AY136" s="80"/>
      <c r="AZ136" s="81"/>
      <c r="BA136" s="82"/>
      <c r="BB136" s="81"/>
      <c r="BC136" s="82"/>
      <c r="BD136" s="81"/>
      <c r="BE136" s="82"/>
      <c r="BF136" s="77"/>
      <c r="BG136" s="77"/>
      <c r="BH136" s="77"/>
      <c r="BI136" s="83">
        <f t="shared" si="73"/>
        <v>1</v>
      </c>
      <c r="BJ136" s="83">
        <f t="shared" si="74"/>
        <v>0</v>
      </c>
      <c r="BK136" s="83">
        <f t="shared" si="75"/>
        <v>0</v>
      </c>
      <c r="BL136" s="84"/>
      <c r="BM136" s="84"/>
      <c r="BN136" s="85"/>
      <c r="BO136" s="84"/>
      <c r="BP136" s="84"/>
      <c r="BQ136" s="84"/>
      <c r="BR136" s="84"/>
      <c r="BS136" s="84"/>
      <c r="BT136" s="84"/>
      <c r="BU136" s="86"/>
      <c r="BV136" s="86"/>
      <c r="BW136" s="86"/>
      <c r="BX136" s="86"/>
      <c r="BY136" s="86"/>
      <c r="BZ136" s="86"/>
      <c r="CA136" s="83"/>
      <c r="CB136" s="83"/>
      <c r="CC136" s="14"/>
      <c r="CD136" s="72"/>
      <c r="CE136" s="87"/>
      <c r="CF136" s="88"/>
      <c r="CG136" s="88"/>
      <c r="CH136" s="87">
        <f t="shared" si="65"/>
        <v>0.57394001934360195</v>
      </c>
      <c r="CI136" s="89"/>
      <c r="CJ136" s="89"/>
      <c r="CK136" s="267"/>
      <c r="CL136" s="90"/>
      <c r="CM136" s="267"/>
      <c r="CN136" s="90"/>
      <c r="CO136" s="267"/>
      <c r="CP136" s="90"/>
      <c r="CQ136" s="267"/>
      <c r="CR136" s="90"/>
      <c r="CS136" s="267"/>
      <c r="CT136" s="90"/>
      <c r="CU136" s="267"/>
      <c r="CV136" s="90"/>
      <c r="CW136" s="267"/>
      <c r="CX136" s="90"/>
      <c r="CY136" s="267"/>
      <c r="CZ136" s="90"/>
      <c r="DA136" s="91">
        <f>DataEntry!B136</f>
        <v>44206</v>
      </c>
      <c r="DB136" s="83"/>
      <c r="DC136" s="83"/>
      <c r="DD136" s="145">
        <f t="shared" si="76"/>
        <v>14</v>
      </c>
      <c r="DE136" s="145" t="str">
        <f t="shared" si="77"/>
        <v/>
      </c>
      <c r="DF136" s="145" t="str">
        <f t="shared" si="78"/>
        <v/>
      </c>
      <c r="DG136" s="145" t="str">
        <f t="shared" si="79"/>
        <v/>
      </c>
      <c r="DH136" s="145" t="str">
        <f t="shared" si="80"/>
        <v/>
      </c>
      <c r="DI136" s="145">
        <f t="shared" si="81"/>
        <v>1</v>
      </c>
      <c r="DJ136" s="83"/>
      <c r="DK136" s="83"/>
      <c r="DL136" s="84"/>
      <c r="DM136" s="14"/>
      <c r="DN136" s="87">
        <f t="shared" si="66"/>
        <v>0.57929110360360359</v>
      </c>
      <c r="DO136" s="87">
        <f>(DFactor*Rounds*Number/2+SUM(BV$3:BV124))/(Rounds*Number/2+COUNT(BV$3:BV124))</f>
        <v>0.29599999999999999</v>
      </c>
      <c r="DP136" s="87">
        <f t="shared" si="67"/>
        <v>0.23958333333333334</v>
      </c>
    </row>
    <row r="137" spans="1:120" x14ac:dyDescent="0.25">
      <c r="A137" s="69">
        <v>135</v>
      </c>
      <c r="B137" s="70">
        <f>DataEntry!C137</f>
        <v>3</v>
      </c>
      <c r="C137" s="71">
        <f>COUNTIF(D$2:D137,D137)+COUNTIF(G$2:G137,D137)</f>
        <v>15</v>
      </c>
      <c r="D137" s="72" t="str">
        <f t="shared" si="55"/>
        <v>Eintracht Braunschweig</v>
      </c>
      <c r="E137" s="70">
        <f>DataEntry!E137</f>
        <v>5</v>
      </c>
      <c r="F137" s="71">
        <f>COUNTIF(D$2:D137,G137)+COUNTIF(G$2:G137,G137)</f>
        <v>15</v>
      </c>
      <c r="G137" s="72" t="str">
        <f t="shared" si="56"/>
        <v>Fortuna Dusseldorf</v>
      </c>
      <c r="H137" s="73">
        <f>DataEntry!G137</f>
        <v>0</v>
      </c>
      <c r="I137" s="73">
        <f>DataEntry!H137</f>
        <v>0</v>
      </c>
      <c r="J137" s="266">
        <f t="shared" si="68"/>
        <v>2</v>
      </c>
      <c r="K137" s="304">
        <f t="shared" si="57"/>
        <v>0.60268116152422002</v>
      </c>
      <c r="L137" s="224">
        <f t="shared" si="58"/>
        <v>2395.3088043291855</v>
      </c>
      <c r="M137" s="224">
        <f t="shared" si="59"/>
        <v>2449.5703060302071</v>
      </c>
      <c r="N137" s="236">
        <f t="shared" si="69"/>
        <v>-54.261501701021643</v>
      </c>
      <c r="O137" s="22" t="str">
        <f t="shared" si="70"/>
        <v>T3G15</v>
      </c>
      <c r="P137" s="308">
        <f t="shared" si="60"/>
        <v>35</v>
      </c>
      <c r="Q137" s="22" t="str">
        <f t="shared" si="71"/>
        <v>T5G15</v>
      </c>
      <c r="R137" s="308">
        <f t="shared" si="61"/>
        <v>35</v>
      </c>
      <c r="S137" s="74"/>
      <c r="T137" s="75"/>
      <c r="U137" s="76"/>
      <c r="V137" s="74"/>
      <c r="W137" s="75"/>
      <c r="X137" s="76"/>
      <c r="Y137" s="74"/>
      <c r="Z137" s="75"/>
      <c r="AA137" s="76"/>
      <c r="AB137" s="74"/>
      <c r="AC137" s="75"/>
      <c r="AD137" s="76"/>
      <c r="AE137" s="74"/>
      <c r="AF137" s="75"/>
      <c r="AG137" s="76"/>
      <c r="AH137" s="74"/>
      <c r="AI137" s="75"/>
      <c r="AJ137" s="76"/>
      <c r="AK137" s="74"/>
      <c r="AL137" s="75"/>
      <c r="AM137" s="76"/>
      <c r="AN137" s="74"/>
      <c r="AO137" s="75"/>
      <c r="AP137" s="76"/>
      <c r="AQ137" s="77">
        <f t="shared" si="62"/>
        <v>0.45140849360066937</v>
      </c>
      <c r="AR137" s="77">
        <f t="shared" si="63"/>
        <v>0.1447921339866759</v>
      </c>
      <c r="AS137" s="78">
        <f t="shared" si="72"/>
        <v>0.61323271922798694</v>
      </c>
      <c r="AT137" s="77">
        <f t="shared" si="64"/>
        <v>0.24197514678533716</v>
      </c>
      <c r="AU137" s="79"/>
      <c r="AV137" s="139"/>
      <c r="AW137" s="80"/>
      <c r="AX137" s="80"/>
      <c r="AY137" s="80"/>
      <c r="AZ137" s="81"/>
      <c r="BA137" s="82"/>
      <c r="BB137" s="81"/>
      <c r="BC137" s="82"/>
      <c r="BD137" s="81"/>
      <c r="BE137" s="82"/>
      <c r="BF137" s="77"/>
      <c r="BG137" s="77"/>
      <c r="BH137" s="77"/>
      <c r="BI137" s="83">
        <f t="shared" si="73"/>
        <v>0</v>
      </c>
      <c r="BJ137" s="83">
        <f t="shared" si="74"/>
        <v>1</v>
      </c>
      <c r="BK137" s="83">
        <f t="shared" si="75"/>
        <v>0</v>
      </c>
      <c r="BL137" s="84"/>
      <c r="BM137" s="84"/>
      <c r="BN137" s="85"/>
      <c r="BO137" s="84"/>
      <c r="BP137" s="84"/>
      <c r="BQ137" s="84"/>
      <c r="BR137" s="84"/>
      <c r="BS137" s="84"/>
      <c r="BT137" s="84"/>
      <c r="BU137" s="86"/>
      <c r="BV137" s="86"/>
      <c r="BW137" s="86"/>
      <c r="BX137" s="86"/>
      <c r="BY137" s="86"/>
      <c r="BZ137" s="86"/>
      <c r="CA137" s="83"/>
      <c r="CB137" s="83"/>
      <c r="CC137" s="14"/>
      <c r="CD137" s="72"/>
      <c r="CE137" s="87"/>
      <c r="CF137" s="88"/>
      <c r="CG137" s="88"/>
      <c r="CH137" s="87">
        <f t="shared" si="65"/>
        <v>0.61323271922798694</v>
      </c>
      <c r="CI137" s="89"/>
      <c r="CJ137" s="89"/>
      <c r="CK137" s="267"/>
      <c r="CL137" s="90"/>
      <c r="CM137" s="267"/>
      <c r="CN137" s="90"/>
      <c r="CO137" s="267"/>
      <c r="CP137" s="90"/>
      <c r="CQ137" s="267"/>
      <c r="CR137" s="90"/>
      <c r="CS137" s="267"/>
      <c r="CT137" s="90"/>
      <c r="CU137" s="267"/>
      <c r="CV137" s="90"/>
      <c r="CW137" s="267"/>
      <c r="CX137" s="90"/>
      <c r="CY137" s="267"/>
      <c r="CZ137" s="90"/>
      <c r="DA137" s="91">
        <f>DataEntry!B137</f>
        <v>44207</v>
      </c>
      <c r="DB137" s="83"/>
      <c r="DC137" s="83"/>
      <c r="DD137" s="145" t="str">
        <f t="shared" si="76"/>
        <v/>
      </c>
      <c r="DE137" s="145">
        <f t="shared" si="77"/>
        <v>3</v>
      </c>
      <c r="DF137" s="145" t="str">
        <f t="shared" si="78"/>
        <v/>
      </c>
      <c r="DG137" s="145" t="str">
        <f t="shared" si="79"/>
        <v/>
      </c>
      <c r="DH137" s="145">
        <f t="shared" si="80"/>
        <v>5</v>
      </c>
      <c r="DI137" s="145" t="str">
        <f t="shared" si="81"/>
        <v/>
      </c>
      <c r="DJ137" s="83"/>
      <c r="DK137" s="83"/>
      <c r="DL137" s="84"/>
      <c r="DM137" s="14"/>
      <c r="DN137" s="87">
        <f t="shared" si="66"/>
        <v>0.61559385372214315</v>
      </c>
      <c r="DO137" s="87">
        <f>(DFactor*Rounds*Number/2+SUM(BV$3:BV125))/(Rounds*Number/2+COUNT(BV$3:BV125))</f>
        <v>0.29599999999999999</v>
      </c>
      <c r="DP137" s="87">
        <f t="shared" si="67"/>
        <v>0.27028508771929821</v>
      </c>
    </row>
    <row r="138" spans="1:120" x14ac:dyDescent="0.25">
      <c r="A138" s="69">
        <v>136</v>
      </c>
      <c r="B138" s="70">
        <f>DataEntry!C138</f>
        <v>6</v>
      </c>
      <c r="C138" s="71">
        <f>COUNTIF(D$2:D138,D138)+COUNTIF(G$2:G138,D138)</f>
        <v>16</v>
      </c>
      <c r="D138" s="72" t="str">
        <f t="shared" si="55"/>
        <v>Greuther Furth</v>
      </c>
      <c r="E138" s="70">
        <f>DataEntry!E138</f>
        <v>14</v>
      </c>
      <c r="F138" s="71">
        <f>COUNTIF(D$2:D138,G138)+COUNTIF(G$2:G138,G138)</f>
        <v>16</v>
      </c>
      <c r="G138" s="72" t="str">
        <f t="shared" si="56"/>
        <v>Paderborn 07</v>
      </c>
      <c r="H138" s="73">
        <f>DataEntry!G138</f>
        <v>1</v>
      </c>
      <c r="I138" s="73">
        <f>DataEntry!H138</f>
        <v>1</v>
      </c>
      <c r="J138" s="266">
        <f t="shared" si="68"/>
        <v>2</v>
      </c>
      <c r="K138" s="304">
        <f t="shared" si="57"/>
        <v>0.47491818480624737</v>
      </c>
      <c r="L138" s="224">
        <f t="shared" si="58"/>
        <v>2438.8652205952308</v>
      </c>
      <c r="M138" s="224">
        <f t="shared" si="59"/>
        <v>2402.7792913779604</v>
      </c>
      <c r="N138" s="236">
        <f t="shared" si="69"/>
        <v>36.085929217270404</v>
      </c>
      <c r="O138" s="22" t="str">
        <f t="shared" si="70"/>
        <v>T6G16</v>
      </c>
      <c r="P138" s="308">
        <f t="shared" si="60"/>
        <v>35</v>
      </c>
      <c r="Q138" s="22" t="str">
        <f t="shared" si="71"/>
        <v>T14G16</v>
      </c>
      <c r="R138" s="308">
        <f t="shared" si="61"/>
        <v>35</v>
      </c>
      <c r="S138" s="74"/>
      <c r="T138" s="75"/>
      <c r="U138" s="76"/>
      <c r="V138" s="74"/>
      <c r="W138" s="75"/>
      <c r="X138" s="76"/>
      <c r="Y138" s="74"/>
      <c r="Z138" s="75"/>
      <c r="AA138" s="76"/>
      <c r="AB138" s="74"/>
      <c r="AC138" s="75"/>
      <c r="AD138" s="76"/>
      <c r="AE138" s="74"/>
      <c r="AF138" s="75"/>
      <c r="AG138" s="76"/>
      <c r="AH138" s="74"/>
      <c r="AI138" s="75"/>
      <c r="AJ138" s="76"/>
      <c r="AK138" s="74"/>
      <c r="AL138" s="75"/>
      <c r="AM138" s="76"/>
      <c r="AN138" s="74"/>
      <c r="AO138" s="75"/>
      <c r="AP138" s="76"/>
      <c r="AQ138" s="77">
        <f t="shared" si="62"/>
        <v>0.53198906638463772</v>
      </c>
      <c r="AR138" s="77">
        <f t="shared" si="63"/>
        <v>0.23368025324825481</v>
      </c>
      <c r="AS138" s="78">
        <f t="shared" si="72"/>
        <v>0.59661762627276582</v>
      </c>
      <c r="AT138" s="77">
        <f t="shared" si="64"/>
        <v>0.16970212047897937</v>
      </c>
      <c r="AU138" s="79"/>
      <c r="AV138" s="139"/>
      <c r="AW138" s="80"/>
      <c r="AX138" s="80"/>
      <c r="AY138" s="80"/>
      <c r="AZ138" s="81"/>
      <c r="BA138" s="82"/>
      <c r="BB138" s="81"/>
      <c r="BC138" s="82"/>
      <c r="BD138" s="81"/>
      <c r="BE138" s="82"/>
      <c r="BF138" s="77"/>
      <c r="BG138" s="77"/>
      <c r="BH138" s="77"/>
      <c r="BI138" s="83">
        <f t="shared" si="73"/>
        <v>0</v>
      </c>
      <c r="BJ138" s="83">
        <f t="shared" si="74"/>
        <v>1</v>
      </c>
      <c r="BK138" s="83">
        <f t="shared" si="75"/>
        <v>0</v>
      </c>
      <c r="BL138" s="84"/>
      <c r="BM138" s="84"/>
      <c r="BN138" s="85"/>
      <c r="BO138" s="84"/>
      <c r="BP138" s="84"/>
      <c r="BQ138" s="84"/>
      <c r="BR138" s="84"/>
      <c r="BS138" s="84"/>
      <c r="BT138" s="84"/>
      <c r="BU138" s="86"/>
      <c r="BV138" s="86"/>
      <c r="BW138" s="86"/>
      <c r="BX138" s="86"/>
      <c r="BY138" s="86"/>
      <c r="BZ138" s="86"/>
      <c r="CA138" s="83"/>
      <c r="CB138" s="83"/>
      <c r="CC138" s="14"/>
      <c r="CD138" s="72"/>
      <c r="CE138" s="87"/>
      <c r="CF138" s="88"/>
      <c r="CG138" s="88"/>
      <c r="CH138" s="87">
        <f t="shared" si="65"/>
        <v>0.59661762627276582</v>
      </c>
      <c r="CI138" s="89"/>
      <c r="CJ138" s="89"/>
      <c r="CK138" s="267"/>
      <c r="CL138" s="90"/>
      <c r="CM138" s="267"/>
      <c r="CN138" s="90"/>
      <c r="CO138" s="267"/>
      <c r="CP138" s="90"/>
      <c r="CQ138" s="267"/>
      <c r="CR138" s="90"/>
      <c r="CS138" s="267"/>
      <c r="CT138" s="90"/>
      <c r="CU138" s="267"/>
      <c r="CV138" s="90"/>
      <c r="CW138" s="267"/>
      <c r="CX138" s="90"/>
      <c r="CY138" s="267"/>
      <c r="CZ138" s="90"/>
      <c r="DA138" s="91">
        <f>DataEntry!B138</f>
        <v>44211</v>
      </c>
      <c r="DB138" s="83"/>
      <c r="DC138" s="83"/>
      <c r="DD138" s="145" t="str">
        <f t="shared" si="76"/>
        <v/>
      </c>
      <c r="DE138" s="145">
        <f t="shared" si="77"/>
        <v>6</v>
      </c>
      <c r="DF138" s="145" t="str">
        <f t="shared" si="78"/>
        <v/>
      </c>
      <c r="DG138" s="145" t="str">
        <f t="shared" si="79"/>
        <v/>
      </c>
      <c r="DH138" s="145">
        <f t="shared" si="80"/>
        <v>14</v>
      </c>
      <c r="DI138" s="145" t="str">
        <f t="shared" si="81"/>
        <v/>
      </c>
      <c r="DJ138" s="83"/>
      <c r="DK138" s="83"/>
      <c r="DL138" s="84"/>
      <c r="DM138" s="14"/>
      <c r="DN138" s="87">
        <f t="shared" si="66"/>
        <v>0.59764092664092661</v>
      </c>
      <c r="DO138" s="87">
        <f>(DFactor*Rounds*Number/2+SUM(BV$3:BV126))/(Rounds*Number/2+COUNT(BV$3:BV126))</f>
        <v>0.29599999999999999</v>
      </c>
      <c r="DP138" s="87">
        <f t="shared" si="67"/>
        <v>0.25510204081632654</v>
      </c>
    </row>
    <row r="139" spans="1:120" x14ac:dyDescent="0.25">
      <c r="A139" s="69">
        <v>137</v>
      </c>
      <c r="B139" s="70">
        <f>DataEntry!C139</f>
        <v>18</v>
      </c>
      <c r="C139" s="71">
        <f>COUNTIF(D$2:D139,D139)+COUNTIF(G$2:G139,D139)</f>
        <v>16</v>
      </c>
      <c r="D139" s="72" t="str">
        <f t="shared" si="55"/>
        <v>Wurzburger Kickers</v>
      </c>
      <c r="E139" s="70">
        <f>DataEntry!E139</f>
        <v>3</v>
      </c>
      <c r="F139" s="71">
        <f>COUNTIF(D$2:D139,G139)+COUNTIF(G$2:G139,G139)</f>
        <v>16</v>
      </c>
      <c r="G139" s="72" t="str">
        <f t="shared" si="56"/>
        <v>Eintracht Braunschweig</v>
      </c>
      <c r="H139" s="73">
        <f>DataEntry!G139</f>
        <v>0</v>
      </c>
      <c r="I139" s="73">
        <f>DataEntry!H139</f>
        <v>0</v>
      </c>
      <c r="J139" s="266">
        <f t="shared" si="68"/>
        <v>2</v>
      </c>
      <c r="K139" s="304">
        <f t="shared" si="57"/>
        <v>0.81542101290469837</v>
      </c>
      <c r="L139" s="224">
        <f t="shared" si="58"/>
        <v>2359.0175876309759</v>
      </c>
      <c r="M139" s="224">
        <f t="shared" si="59"/>
        <v>2350.1277011557781</v>
      </c>
      <c r="N139" s="236">
        <f t="shared" si="69"/>
        <v>8.8898864751977271</v>
      </c>
      <c r="O139" s="22" t="str">
        <f t="shared" si="70"/>
        <v>T18G16</v>
      </c>
      <c r="P139" s="308">
        <f t="shared" si="60"/>
        <v>35</v>
      </c>
      <c r="Q139" s="22" t="str">
        <f t="shared" si="71"/>
        <v>T3G16</v>
      </c>
      <c r="R139" s="308">
        <f t="shared" si="61"/>
        <v>35</v>
      </c>
      <c r="S139" s="74"/>
      <c r="T139" s="75"/>
      <c r="U139" s="76"/>
      <c r="V139" s="74"/>
      <c r="W139" s="75"/>
      <c r="X139" s="76"/>
      <c r="Y139" s="74"/>
      <c r="Z139" s="75"/>
      <c r="AA139" s="76"/>
      <c r="AB139" s="74"/>
      <c r="AC139" s="75"/>
      <c r="AD139" s="76"/>
      <c r="AE139" s="74"/>
      <c r="AF139" s="75"/>
      <c r="AG139" s="76"/>
      <c r="AH139" s="74"/>
      <c r="AI139" s="75"/>
      <c r="AJ139" s="76"/>
      <c r="AK139" s="74"/>
      <c r="AL139" s="75"/>
      <c r="AM139" s="76"/>
      <c r="AN139" s="74"/>
      <c r="AO139" s="75"/>
      <c r="AP139" s="76"/>
      <c r="AQ139" s="77">
        <f t="shared" si="62"/>
        <v>0.50695314272278524</v>
      </c>
      <c r="AR139" s="77">
        <f t="shared" si="63"/>
        <v>0.23101805957091703</v>
      </c>
      <c r="AS139" s="78">
        <f t="shared" si="72"/>
        <v>0.55187016630373642</v>
      </c>
      <c r="AT139" s="77">
        <f t="shared" si="64"/>
        <v>0.21711177412534655</v>
      </c>
      <c r="AU139" s="79"/>
      <c r="AV139" s="139"/>
      <c r="AW139" s="80"/>
      <c r="AX139" s="80"/>
      <c r="AY139" s="80"/>
      <c r="AZ139" s="81"/>
      <c r="BA139" s="82"/>
      <c r="BB139" s="81"/>
      <c r="BC139" s="82"/>
      <c r="BD139" s="81"/>
      <c r="BE139" s="82"/>
      <c r="BF139" s="77"/>
      <c r="BG139" s="77"/>
      <c r="BH139" s="77"/>
      <c r="BI139" s="83">
        <f t="shared" si="73"/>
        <v>0</v>
      </c>
      <c r="BJ139" s="83">
        <f t="shared" si="74"/>
        <v>1</v>
      </c>
      <c r="BK139" s="83">
        <f t="shared" si="75"/>
        <v>0</v>
      </c>
      <c r="BL139" s="84"/>
      <c r="BM139" s="84"/>
      <c r="BN139" s="85"/>
      <c r="BO139" s="84"/>
      <c r="BP139" s="84"/>
      <c r="BQ139" s="84"/>
      <c r="BR139" s="84"/>
      <c r="BS139" s="84"/>
      <c r="BT139" s="84"/>
      <c r="BU139" s="86"/>
      <c r="BV139" s="86"/>
      <c r="BW139" s="86"/>
      <c r="BX139" s="86"/>
      <c r="BY139" s="86"/>
      <c r="BZ139" s="86"/>
      <c r="CA139" s="83"/>
      <c r="CB139" s="83"/>
      <c r="CC139" s="14"/>
      <c r="CD139" s="72"/>
      <c r="CE139" s="87"/>
      <c r="CF139" s="88"/>
      <c r="CG139" s="88"/>
      <c r="CH139" s="87">
        <f t="shared" si="65"/>
        <v>0.55187016630373642</v>
      </c>
      <c r="CI139" s="89"/>
      <c r="CJ139" s="89"/>
      <c r="CK139" s="267"/>
      <c r="CL139" s="90"/>
      <c r="CM139" s="267"/>
      <c r="CN139" s="90"/>
      <c r="CO139" s="267"/>
      <c r="CP139" s="90"/>
      <c r="CQ139" s="267"/>
      <c r="CR139" s="90"/>
      <c r="CS139" s="267"/>
      <c r="CT139" s="90"/>
      <c r="CU139" s="267"/>
      <c r="CV139" s="90"/>
      <c r="CW139" s="267"/>
      <c r="CX139" s="90"/>
      <c r="CY139" s="267"/>
      <c r="CZ139" s="90"/>
      <c r="DA139" s="91">
        <f>DataEntry!B139</f>
        <v>44211</v>
      </c>
      <c r="DB139" s="83"/>
      <c r="DC139" s="83"/>
      <c r="DD139" s="145" t="str">
        <f t="shared" si="76"/>
        <v/>
      </c>
      <c r="DE139" s="145">
        <f t="shared" si="77"/>
        <v>18</v>
      </c>
      <c r="DF139" s="145" t="str">
        <f t="shared" si="78"/>
        <v/>
      </c>
      <c r="DG139" s="145" t="str">
        <f t="shared" si="79"/>
        <v/>
      </c>
      <c r="DH139" s="145">
        <f t="shared" si="80"/>
        <v>3</v>
      </c>
      <c r="DI139" s="145" t="str">
        <f t="shared" si="81"/>
        <v/>
      </c>
      <c r="DJ139" s="83"/>
      <c r="DK139" s="83"/>
      <c r="DL139" s="84"/>
      <c r="DM139" s="14"/>
      <c r="DN139" s="87">
        <f t="shared" si="66"/>
        <v>0.55191851249745982</v>
      </c>
      <c r="DO139" s="87">
        <f>(DFactor*Rounds*Number/2+SUM(BV$3:BV127))/(Rounds*Number/2+COUNT(BV$3:BV127))</f>
        <v>0.29599999999999999</v>
      </c>
      <c r="DP139" s="87">
        <f t="shared" si="67"/>
        <v>0.21643394199785176</v>
      </c>
    </row>
    <row r="140" spans="1:120" x14ac:dyDescent="0.25">
      <c r="A140" s="69">
        <v>138</v>
      </c>
      <c r="B140" s="70">
        <f>DataEntry!C140</f>
        <v>2</v>
      </c>
      <c r="C140" s="71">
        <f>COUNTIF(D$2:D140,D140)+COUNTIF(G$2:G140,D140)</f>
        <v>16</v>
      </c>
      <c r="D140" s="72" t="str">
        <f t="shared" si="55"/>
        <v>Bochum</v>
      </c>
      <c r="E140" s="70">
        <f>DataEntry!E140</f>
        <v>12</v>
      </c>
      <c r="F140" s="71">
        <f>COUNTIF(D$2:D140,G140)+COUNTIF(G$2:G140,G140)</f>
        <v>16</v>
      </c>
      <c r="G140" s="72" t="str">
        <f t="shared" si="56"/>
        <v>Nurnberg</v>
      </c>
      <c r="H140" s="73">
        <f>DataEntry!G140</f>
        <v>3</v>
      </c>
      <c r="I140" s="73">
        <f>DataEntry!H140</f>
        <v>1</v>
      </c>
      <c r="J140" s="266">
        <f t="shared" si="68"/>
        <v>1</v>
      </c>
      <c r="K140" s="304">
        <f t="shared" si="57"/>
        <v>0.46801311499735121</v>
      </c>
      <c r="L140" s="224">
        <f t="shared" si="58"/>
        <v>2471.7384950578148</v>
      </c>
      <c r="M140" s="224">
        <f t="shared" si="59"/>
        <v>2408.4085277237737</v>
      </c>
      <c r="N140" s="236">
        <f t="shared" si="69"/>
        <v>63.329967334041157</v>
      </c>
      <c r="O140" s="22" t="str">
        <f t="shared" si="70"/>
        <v>T2G16</v>
      </c>
      <c r="P140" s="308">
        <f t="shared" si="60"/>
        <v>35</v>
      </c>
      <c r="Q140" s="22" t="str">
        <f t="shared" si="71"/>
        <v>T12G16</v>
      </c>
      <c r="R140" s="308">
        <f t="shared" si="61"/>
        <v>35</v>
      </c>
      <c r="S140" s="74"/>
      <c r="T140" s="75"/>
      <c r="U140" s="76"/>
      <c r="V140" s="74"/>
      <c r="W140" s="75"/>
      <c r="X140" s="76"/>
      <c r="Y140" s="74"/>
      <c r="Z140" s="75"/>
      <c r="AA140" s="76"/>
      <c r="AB140" s="74"/>
      <c r="AC140" s="75"/>
      <c r="AD140" s="76"/>
      <c r="AE140" s="74"/>
      <c r="AF140" s="75"/>
      <c r="AG140" s="76"/>
      <c r="AH140" s="74"/>
      <c r="AI140" s="75"/>
      <c r="AJ140" s="76"/>
      <c r="AK140" s="74"/>
      <c r="AL140" s="75"/>
      <c r="AM140" s="76"/>
      <c r="AN140" s="74"/>
      <c r="AO140" s="75"/>
      <c r="AP140" s="76"/>
      <c r="AQ140" s="77">
        <f t="shared" si="62"/>
        <v>0.55702175604044601</v>
      </c>
      <c r="AR140" s="77">
        <f t="shared" si="63"/>
        <v>0.21156448478840251</v>
      </c>
      <c r="AS140" s="78">
        <f t="shared" si="72"/>
        <v>0.69091454250408701</v>
      </c>
      <c r="AT140" s="77">
        <f t="shared" si="64"/>
        <v>9.7520972707510478E-2</v>
      </c>
      <c r="AU140" s="79"/>
      <c r="AV140" s="139"/>
      <c r="AW140" s="80"/>
      <c r="AX140" s="80"/>
      <c r="AY140" s="80"/>
      <c r="AZ140" s="81"/>
      <c r="BA140" s="82"/>
      <c r="BB140" s="81"/>
      <c r="BC140" s="82"/>
      <c r="BD140" s="81"/>
      <c r="BE140" s="82"/>
      <c r="BF140" s="77"/>
      <c r="BG140" s="77"/>
      <c r="BH140" s="77"/>
      <c r="BI140" s="83">
        <f t="shared" si="73"/>
        <v>1</v>
      </c>
      <c r="BJ140" s="83">
        <f t="shared" si="74"/>
        <v>0</v>
      </c>
      <c r="BK140" s="83">
        <f t="shared" si="75"/>
        <v>0</v>
      </c>
      <c r="BL140" s="84"/>
      <c r="BM140" s="84"/>
      <c r="BN140" s="85"/>
      <c r="BO140" s="84"/>
      <c r="BP140" s="84"/>
      <c r="BQ140" s="84"/>
      <c r="BR140" s="84"/>
      <c r="BS140" s="84"/>
      <c r="BT140" s="84"/>
      <c r="BU140" s="86"/>
      <c r="BV140" s="86"/>
      <c r="BW140" s="86"/>
      <c r="BX140" s="86"/>
      <c r="BY140" s="86"/>
      <c r="BZ140" s="86"/>
      <c r="CA140" s="83"/>
      <c r="CB140" s="83"/>
      <c r="CC140" s="14"/>
      <c r="CD140" s="72"/>
      <c r="CE140" s="87"/>
      <c r="CF140" s="88"/>
      <c r="CG140" s="88"/>
      <c r="CH140" s="87">
        <f t="shared" si="65"/>
        <v>0.69091454250408701</v>
      </c>
      <c r="CI140" s="89"/>
      <c r="CJ140" s="89"/>
      <c r="CK140" s="267"/>
      <c r="CL140" s="90"/>
      <c r="CM140" s="267"/>
      <c r="CN140" s="90"/>
      <c r="CO140" s="267"/>
      <c r="CP140" s="90"/>
      <c r="CQ140" s="267"/>
      <c r="CR140" s="90"/>
      <c r="CS140" s="267"/>
      <c r="CT140" s="90"/>
      <c r="CU140" s="267"/>
      <c r="CV140" s="90"/>
      <c r="CW140" s="267"/>
      <c r="CX140" s="90"/>
      <c r="CY140" s="267"/>
      <c r="CZ140" s="90"/>
      <c r="DA140" s="91">
        <f>DataEntry!B140</f>
        <v>44212</v>
      </c>
      <c r="DB140" s="83"/>
      <c r="DC140" s="83"/>
      <c r="DD140" s="145">
        <f t="shared" si="76"/>
        <v>2</v>
      </c>
      <c r="DE140" s="145" t="str">
        <f t="shared" si="77"/>
        <v/>
      </c>
      <c r="DF140" s="145" t="str">
        <f t="shared" si="78"/>
        <v/>
      </c>
      <c r="DG140" s="145" t="str">
        <f t="shared" si="79"/>
        <v/>
      </c>
      <c r="DH140" s="145" t="str">
        <f t="shared" si="80"/>
        <v/>
      </c>
      <c r="DI140" s="145">
        <f t="shared" si="81"/>
        <v>12</v>
      </c>
      <c r="DJ140" s="83"/>
      <c r="DK140" s="83"/>
      <c r="DL140" s="84"/>
      <c r="DM140" s="14"/>
      <c r="DN140" s="87">
        <f t="shared" si="66"/>
        <v>0.69416602316602316</v>
      </c>
      <c r="DO140" s="87">
        <f>(DFactor*Rounds*Number/2+SUM(BV$3:BV128))/(Rounds*Number/2+COUNT(BV$3:BV128))</f>
        <v>0.29599999999999999</v>
      </c>
      <c r="DP140" s="87">
        <f t="shared" si="67"/>
        <v>0.33673469387755101</v>
      </c>
    </row>
    <row r="141" spans="1:120" x14ac:dyDescent="0.25">
      <c r="A141" s="69">
        <v>139</v>
      </c>
      <c r="B141" s="70">
        <f>DataEntry!C141</f>
        <v>1</v>
      </c>
      <c r="C141" s="71">
        <f>COUNTIF(D$2:D141,D141)+COUNTIF(G$2:G141,D141)</f>
        <v>16</v>
      </c>
      <c r="D141" s="72" t="str">
        <f t="shared" si="55"/>
        <v>Erzgebirge Aue</v>
      </c>
      <c r="E141" s="70">
        <f>DataEntry!E141</f>
        <v>5</v>
      </c>
      <c r="F141" s="71">
        <f>COUNTIF(D$2:D141,G141)+COUNTIF(G$2:G141,G141)</f>
        <v>16</v>
      </c>
      <c r="G141" s="72" t="str">
        <f t="shared" si="56"/>
        <v>Fortuna Dusseldorf</v>
      </c>
      <c r="H141" s="73">
        <f>DataEntry!G141</f>
        <v>0</v>
      </c>
      <c r="I141" s="73">
        <f>DataEntry!H141</f>
        <v>3</v>
      </c>
      <c r="J141" s="266">
        <f t="shared" si="68"/>
        <v>3</v>
      </c>
      <c r="K141" s="304">
        <f t="shared" si="57"/>
        <v>0.13910930515827968</v>
      </c>
      <c r="L141" s="224">
        <f t="shared" si="58"/>
        <v>2493.6859199471278</v>
      </c>
      <c r="M141" s="224">
        <f t="shared" si="59"/>
        <v>2449.1451303492131</v>
      </c>
      <c r="N141" s="236">
        <f t="shared" si="69"/>
        <v>44.540789597914682</v>
      </c>
      <c r="O141" s="22" t="str">
        <f t="shared" si="70"/>
        <v>T1G16</v>
      </c>
      <c r="P141" s="308">
        <f t="shared" si="60"/>
        <v>35</v>
      </c>
      <c r="Q141" s="22" t="str">
        <f t="shared" si="71"/>
        <v>T5G16</v>
      </c>
      <c r="R141" s="308">
        <f t="shared" si="61"/>
        <v>35</v>
      </c>
      <c r="S141" s="74"/>
      <c r="T141" s="75"/>
      <c r="U141" s="76"/>
      <c r="V141" s="74"/>
      <c r="W141" s="75"/>
      <c r="X141" s="76"/>
      <c r="Y141" s="74"/>
      <c r="Z141" s="75"/>
      <c r="AA141" s="76"/>
      <c r="AB141" s="74"/>
      <c r="AC141" s="75"/>
      <c r="AD141" s="76"/>
      <c r="AE141" s="74"/>
      <c r="AF141" s="75"/>
      <c r="AG141" s="76"/>
      <c r="AH141" s="74"/>
      <c r="AI141" s="75"/>
      <c r="AJ141" s="76"/>
      <c r="AK141" s="74"/>
      <c r="AL141" s="75"/>
      <c r="AM141" s="76"/>
      <c r="AN141" s="74"/>
      <c r="AO141" s="75"/>
      <c r="AP141" s="76"/>
      <c r="AQ141" s="77">
        <f t="shared" si="62"/>
        <v>0.539323171352735</v>
      </c>
      <c r="AR141" s="77">
        <f t="shared" si="63"/>
        <v>0.22921022686925296</v>
      </c>
      <c r="AS141" s="78">
        <f t="shared" si="72"/>
        <v>0.62022588896696407</v>
      </c>
      <c r="AT141" s="77">
        <f t="shared" si="64"/>
        <v>0.15056388416378297</v>
      </c>
      <c r="AU141" s="79"/>
      <c r="AV141" s="139"/>
      <c r="AW141" s="80"/>
      <c r="AX141" s="80"/>
      <c r="AY141" s="80"/>
      <c r="AZ141" s="81"/>
      <c r="BA141" s="82"/>
      <c r="BB141" s="81"/>
      <c r="BC141" s="82"/>
      <c r="BD141" s="81"/>
      <c r="BE141" s="82"/>
      <c r="BF141" s="77"/>
      <c r="BG141" s="77"/>
      <c r="BH141" s="77"/>
      <c r="BI141" s="83">
        <f t="shared" si="73"/>
        <v>0</v>
      </c>
      <c r="BJ141" s="83">
        <f t="shared" si="74"/>
        <v>0</v>
      </c>
      <c r="BK141" s="83">
        <f t="shared" si="75"/>
        <v>1</v>
      </c>
      <c r="BL141" s="84"/>
      <c r="BM141" s="84"/>
      <c r="BN141" s="85"/>
      <c r="BO141" s="84"/>
      <c r="BP141" s="84"/>
      <c r="BQ141" s="84"/>
      <c r="BR141" s="84"/>
      <c r="BS141" s="84"/>
      <c r="BT141" s="84"/>
      <c r="BU141" s="86"/>
      <c r="BV141" s="86"/>
      <c r="BW141" s="86"/>
      <c r="BX141" s="86"/>
      <c r="BY141" s="86"/>
      <c r="BZ141" s="86"/>
      <c r="CA141" s="83"/>
      <c r="CB141" s="83"/>
      <c r="CC141" s="14"/>
      <c r="CD141" s="72"/>
      <c r="CE141" s="87"/>
      <c r="CF141" s="88"/>
      <c r="CG141" s="88"/>
      <c r="CH141" s="87">
        <f t="shared" si="65"/>
        <v>0.62022588896696407</v>
      </c>
      <c r="CI141" s="89"/>
      <c r="CJ141" s="89"/>
      <c r="CK141" s="267"/>
      <c r="CL141" s="90"/>
      <c r="CM141" s="267"/>
      <c r="CN141" s="90"/>
      <c r="CO141" s="267"/>
      <c r="CP141" s="90"/>
      <c r="CQ141" s="267"/>
      <c r="CR141" s="90"/>
      <c r="CS141" s="267"/>
      <c r="CT141" s="90"/>
      <c r="CU141" s="267"/>
      <c r="CV141" s="90"/>
      <c r="CW141" s="267"/>
      <c r="CX141" s="90"/>
      <c r="CY141" s="267"/>
      <c r="CZ141" s="90"/>
      <c r="DA141" s="91">
        <f>DataEntry!B141</f>
        <v>44212</v>
      </c>
      <c r="DB141" s="83"/>
      <c r="DC141" s="83"/>
      <c r="DD141" s="145" t="str">
        <f t="shared" si="76"/>
        <v/>
      </c>
      <c r="DE141" s="145" t="str">
        <f t="shared" si="77"/>
        <v/>
      </c>
      <c r="DF141" s="145">
        <f t="shared" si="78"/>
        <v>1</v>
      </c>
      <c r="DG141" s="145">
        <f t="shared" si="79"/>
        <v>5</v>
      </c>
      <c r="DH141" s="145" t="str">
        <f t="shared" si="80"/>
        <v/>
      </c>
      <c r="DI141" s="145" t="str">
        <f t="shared" si="81"/>
        <v/>
      </c>
      <c r="DJ141" s="83"/>
      <c r="DK141" s="83"/>
      <c r="DL141" s="84"/>
      <c r="DM141" s="14"/>
      <c r="DN141" s="87">
        <f t="shared" si="66"/>
        <v>0.62177220077220063</v>
      </c>
      <c r="DO141" s="87">
        <f>(DFactor*Rounds*Number/2+SUM(BV$3:BV129))/(Rounds*Number/2+COUNT(BV$3:BV129))</f>
        <v>0.29599999999999999</v>
      </c>
      <c r="DP141" s="87">
        <f t="shared" si="67"/>
        <v>0.27551020408163263</v>
      </c>
    </row>
    <row r="142" spans="1:120" x14ac:dyDescent="0.25">
      <c r="A142" s="69">
        <v>140</v>
      </c>
      <c r="B142" s="70">
        <f>DataEntry!C142</f>
        <v>8</v>
      </c>
      <c r="C142" s="71">
        <f>COUNTIF(D$2:D142,D142)+COUNTIF(G$2:G142,D142)</f>
        <v>16</v>
      </c>
      <c r="D142" s="72" t="str">
        <f t="shared" si="55"/>
        <v>Hannover 96</v>
      </c>
      <c r="E142" s="70">
        <f>DataEntry!E142</f>
        <v>17</v>
      </c>
      <c r="F142" s="71">
        <f>COUNTIF(D$2:D142,G142)+COUNTIF(G$2:G142,G142)</f>
        <v>16</v>
      </c>
      <c r="G142" s="72" t="str">
        <f t="shared" si="56"/>
        <v>St Pauli</v>
      </c>
      <c r="H142" s="73">
        <f>DataEntry!G142</f>
        <v>2</v>
      </c>
      <c r="I142" s="73">
        <f>DataEntry!H142</f>
        <v>3</v>
      </c>
      <c r="J142" s="266">
        <f t="shared" si="68"/>
        <v>3</v>
      </c>
      <c r="K142" s="304">
        <f t="shared" si="57"/>
        <v>0.71371031990230627</v>
      </c>
      <c r="L142" s="224">
        <f t="shared" si="58"/>
        <v>2528.4713244478094</v>
      </c>
      <c r="M142" s="224">
        <f t="shared" si="59"/>
        <v>2335.7162184464505</v>
      </c>
      <c r="N142" s="236">
        <f t="shared" si="69"/>
        <v>192.75510600135885</v>
      </c>
      <c r="O142" s="22" t="str">
        <f t="shared" si="70"/>
        <v>T8G16</v>
      </c>
      <c r="P142" s="308">
        <f t="shared" si="60"/>
        <v>35</v>
      </c>
      <c r="Q142" s="22" t="str">
        <f t="shared" si="71"/>
        <v>T17G16</v>
      </c>
      <c r="R142" s="308">
        <f t="shared" si="61"/>
        <v>35</v>
      </c>
      <c r="S142" s="74"/>
      <c r="T142" s="75"/>
      <c r="U142" s="76"/>
      <c r="V142" s="74"/>
      <c r="W142" s="75"/>
      <c r="X142" s="76"/>
      <c r="Y142" s="74"/>
      <c r="Z142" s="75"/>
      <c r="AA142" s="76"/>
      <c r="AB142" s="74"/>
      <c r="AC142" s="75"/>
      <c r="AD142" s="76"/>
      <c r="AE142" s="74"/>
      <c r="AF142" s="75"/>
      <c r="AG142" s="76"/>
      <c r="AH142" s="74"/>
      <c r="AI142" s="75"/>
      <c r="AJ142" s="76"/>
      <c r="AK142" s="74"/>
      <c r="AL142" s="75"/>
      <c r="AM142" s="76"/>
      <c r="AN142" s="74"/>
      <c r="AO142" s="75"/>
      <c r="AP142" s="76"/>
      <c r="AQ142" s="77">
        <f t="shared" si="62"/>
        <v>0.68314526175690937</v>
      </c>
      <c r="AR142" s="77">
        <f t="shared" si="63"/>
        <v>0.37093179922435682</v>
      </c>
      <c r="AS142" s="78">
        <f t="shared" si="72"/>
        <v>0.61906820077564317</v>
      </c>
      <c r="AT142" s="77">
        <f t="shared" si="64"/>
        <v>0.01</v>
      </c>
      <c r="AU142" s="79"/>
      <c r="AV142" s="139"/>
      <c r="AW142" s="80"/>
      <c r="AX142" s="80"/>
      <c r="AY142" s="80"/>
      <c r="AZ142" s="81"/>
      <c r="BA142" s="82"/>
      <c r="BB142" s="81"/>
      <c r="BC142" s="82"/>
      <c r="BD142" s="81"/>
      <c r="BE142" s="82"/>
      <c r="BF142" s="77"/>
      <c r="BG142" s="77"/>
      <c r="BH142" s="77"/>
      <c r="BI142" s="83">
        <f t="shared" si="73"/>
        <v>0</v>
      </c>
      <c r="BJ142" s="83">
        <f t="shared" si="74"/>
        <v>0</v>
      </c>
      <c r="BK142" s="83">
        <f t="shared" si="75"/>
        <v>1</v>
      </c>
      <c r="BL142" s="84"/>
      <c r="BM142" s="84"/>
      <c r="BN142" s="85"/>
      <c r="BO142" s="84"/>
      <c r="BP142" s="84"/>
      <c r="BQ142" s="84"/>
      <c r="BR142" s="84"/>
      <c r="BS142" s="84"/>
      <c r="BT142" s="84"/>
      <c r="BU142" s="86"/>
      <c r="BV142" s="86"/>
      <c r="BW142" s="86"/>
      <c r="BX142" s="86"/>
      <c r="BY142" s="86"/>
      <c r="BZ142" s="86"/>
      <c r="CA142" s="83"/>
      <c r="CB142" s="83"/>
      <c r="CC142" s="14"/>
      <c r="CD142" s="72"/>
      <c r="CE142" s="87"/>
      <c r="CF142" s="88"/>
      <c r="CG142" s="88"/>
      <c r="CH142" s="87">
        <f t="shared" si="65"/>
        <v>0.62442692506510511</v>
      </c>
      <c r="CI142" s="89"/>
      <c r="CJ142" s="89"/>
      <c r="CK142" s="267"/>
      <c r="CL142" s="90"/>
      <c r="CM142" s="267"/>
      <c r="CN142" s="90"/>
      <c r="CO142" s="267"/>
      <c r="CP142" s="90"/>
      <c r="CQ142" s="267"/>
      <c r="CR142" s="90"/>
      <c r="CS142" s="267"/>
      <c r="CT142" s="90"/>
      <c r="CU142" s="267"/>
      <c r="CV142" s="90"/>
      <c r="CW142" s="267"/>
      <c r="CX142" s="90"/>
      <c r="CY142" s="267"/>
      <c r="CZ142" s="90"/>
      <c r="DA142" s="91">
        <f>DataEntry!B142</f>
        <v>44212</v>
      </c>
      <c r="DB142" s="83"/>
      <c r="DC142" s="83"/>
      <c r="DD142" s="145" t="str">
        <f t="shared" si="76"/>
        <v/>
      </c>
      <c r="DE142" s="145" t="str">
        <f t="shared" si="77"/>
        <v/>
      </c>
      <c r="DF142" s="145">
        <f t="shared" si="78"/>
        <v>8</v>
      </c>
      <c r="DG142" s="145">
        <f t="shared" si="79"/>
        <v>17</v>
      </c>
      <c r="DH142" s="145" t="str">
        <f t="shared" si="80"/>
        <v/>
      </c>
      <c r="DI142" s="145" t="str">
        <f t="shared" si="81"/>
        <v/>
      </c>
      <c r="DJ142" s="83"/>
      <c r="DK142" s="83"/>
      <c r="DL142" s="84"/>
      <c r="DM142" s="14"/>
      <c r="DN142" s="87">
        <f t="shared" si="66"/>
        <v>0.65796911196911201</v>
      </c>
      <c r="DO142" s="87">
        <f>(DFactor*Rounds*Number/2+SUM(BV$3:BV130))/(Rounds*Number/2+COUNT(BV$3:BV130))</f>
        <v>0.29599999999999999</v>
      </c>
      <c r="DP142" s="87">
        <f t="shared" si="67"/>
        <v>0.30612244897959184</v>
      </c>
    </row>
    <row r="143" spans="1:120" x14ac:dyDescent="0.25">
      <c r="A143" s="69">
        <v>141</v>
      </c>
      <c r="B143" s="70">
        <f>DataEntry!C143</f>
        <v>9</v>
      </c>
      <c r="C143" s="71">
        <f>COUNTIF(D$2:D143,D143)+COUNTIF(G$2:G143,D143)</f>
        <v>16</v>
      </c>
      <c r="D143" s="72" t="str">
        <f t="shared" si="55"/>
        <v>Heidenheim</v>
      </c>
      <c r="E143" s="70">
        <f>DataEntry!E143</f>
        <v>4</v>
      </c>
      <c r="F143" s="71">
        <f>COUNTIF(D$2:D143,G143)+COUNTIF(G$2:G143,G143)</f>
        <v>16</v>
      </c>
      <c r="G143" s="72" t="str">
        <f t="shared" si="56"/>
        <v>Darmstadt 98</v>
      </c>
      <c r="H143" s="73">
        <f>DataEntry!G143</f>
        <v>3</v>
      </c>
      <c r="I143" s="73">
        <f>DataEntry!H143</f>
        <v>0</v>
      </c>
      <c r="J143" s="266">
        <f t="shared" si="68"/>
        <v>1</v>
      </c>
      <c r="K143" s="304">
        <f t="shared" si="57"/>
        <v>0.79311841954675266</v>
      </c>
      <c r="L143" s="224">
        <f t="shared" si="58"/>
        <v>2551.185127276608</v>
      </c>
      <c r="M143" s="224">
        <f t="shared" si="59"/>
        <v>2427.6954307802534</v>
      </c>
      <c r="N143" s="236">
        <f t="shared" si="69"/>
        <v>123.48969649635455</v>
      </c>
      <c r="O143" s="22" t="str">
        <f t="shared" si="70"/>
        <v>T9G16</v>
      </c>
      <c r="P143" s="308">
        <f t="shared" si="60"/>
        <v>35</v>
      </c>
      <c r="Q143" s="22" t="str">
        <f t="shared" si="71"/>
        <v>T4G16</v>
      </c>
      <c r="R143" s="308">
        <f t="shared" si="61"/>
        <v>35</v>
      </c>
      <c r="S143" s="74"/>
      <c r="T143" s="75"/>
      <c r="U143" s="76"/>
      <c r="V143" s="74"/>
      <c r="W143" s="75"/>
      <c r="X143" s="76"/>
      <c r="Y143" s="74"/>
      <c r="Z143" s="75"/>
      <c r="AA143" s="76"/>
      <c r="AB143" s="74"/>
      <c r="AC143" s="75"/>
      <c r="AD143" s="76"/>
      <c r="AE143" s="74"/>
      <c r="AF143" s="75"/>
      <c r="AG143" s="76"/>
      <c r="AH143" s="74"/>
      <c r="AI143" s="75"/>
      <c r="AJ143" s="76"/>
      <c r="AK143" s="74"/>
      <c r="AL143" s="75"/>
      <c r="AM143" s="76"/>
      <c r="AN143" s="74"/>
      <c r="AO143" s="75"/>
      <c r="AP143" s="76"/>
      <c r="AQ143" s="77">
        <f t="shared" si="62"/>
        <v>0.61488181947515808</v>
      </c>
      <c r="AR143" s="77">
        <f t="shared" si="63"/>
        <v>0.29249617971356345</v>
      </c>
      <c r="AS143" s="78">
        <f t="shared" si="72"/>
        <v>0.64477127952318924</v>
      </c>
      <c r="AT143" s="77">
        <f t="shared" si="64"/>
        <v>6.2732540763247302E-2</v>
      </c>
      <c r="AU143" s="79"/>
      <c r="AV143" s="139"/>
      <c r="AW143" s="80"/>
      <c r="AX143" s="80"/>
      <c r="AY143" s="80"/>
      <c r="AZ143" s="81"/>
      <c r="BA143" s="82"/>
      <c r="BB143" s="81"/>
      <c r="BC143" s="82"/>
      <c r="BD143" s="81"/>
      <c r="BE143" s="82"/>
      <c r="BF143" s="77"/>
      <c r="BG143" s="77"/>
      <c r="BH143" s="77"/>
      <c r="BI143" s="83">
        <f t="shared" si="73"/>
        <v>1</v>
      </c>
      <c r="BJ143" s="83">
        <f t="shared" si="74"/>
        <v>0</v>
      </c>
      <c r="BK143" s="83">
        <f t="shared" si="75"/>
        <v>0</v>
      </c>
      <c r="BL143" s="84"/>
      <c r="BM143" s="84"/>
      <c r="BN143" s="85"/>
      <c r="BO143" s="84"/>
      <c r="BP143" s="84"/>
      <c r="BQ143" s="84"/>
      <c r="BR143" s="84"/>
      <c r="BS143" s="84"/>
      <c r="BT143" s="84"/>
      <c r="BU143" s="86"/>
      <c r="BV143" s="86"/>
      <c r="BW143" s="86"/>
      <c r="BX143" s="86"/>
      <c r="BY143" s="86"/>
      <c r="BZ143" s="86"/>
      <c r="CA143" s="83"/>
      <c r="CB143" s="83"/>
      <c r="CC143" s="14"/>
      <c r="CD143" s="72"/>
      <c r="CE143" s="87"/>
      <c r="CF143" s="88"/>
      <c r="CG143" s="88"/>
      <c r="CH143" s="87">
        <f t="shared" si="65"/>
        <v>0.64477127952318924</v>
      </c>
      <c r="CI143" s="89"/>
      <c r="CJ143" s="89"/>
      <c r="CK143" s="267"/>
      <c r="CL143" s="90"/>
      <c r="CM143" s="267"/>
      <c r="CN143" s="90"/>
      <c r="CO143" s="267"/>
      <c r="CP143" s="90"/>
      <c r="CQ143" s="267"/>
      <c r="CR143" s="90"/>
      <c r="CS143" s="267"/>
      <c r="CT143" s="90"/>
      <c r="CU143" s="267"/>
      <c r="CV143" s="90"/>
      <c r="CW143" s="267"/>
      <c r="CX143" s="90"/>
      <c r="CY143" s="267"/>
      <c r="CZ143" s="90"/>
      <c r="DA143" s="91">
        <f>DataEntry!B143</f>
        <v>44213</v>
      </c>
      <c r="DB143" s="83"/>
      <c r="DC143" s="83"/>
      <c r="DD143" s="145">
        <f t="shared" si="76"/>
        <v>9</v>
      </c>
      <c r="DE143" s="145" t="str">
        <f t="shared" si="77"/>
        <v/>
      </c>
      <c r="DF143" s="145" t="str">
        <f t="shared" si="78"/>
        <v/>
      </c>
      <c r="DG143" s="145" t="str">
        <f t="shared" si="79"/>
        <v/>
      </c>
      <c r="DH143" s="145" t="str">
        <f t="shared" si="80"/>
        <v/>
      </c>
      <c r="DI143" s="145">
        <f t="shared" si="81"/>
        <v>4</v>
      </c>
      <c r="DJ143" s="83"/>
      <c r="DK143" s="83"/>
      <c r="DL143" s="84"/>
      <c r="DM143" s="14"/>
      <c r="DN143" s="87">
        <f t="shared" si="66"/>
        <v>0.65796911196911201</v>
      </c>
      <c r="DO143" s="87">
        <f>(DFactor*Rounds*Number/2+SUM(BV$3:BV131))/(Rounds*Number/2+COUNT(BV$3:BV131))</f>
        <v>0.29599999999999999</v>
      </c>
      <c r="DP143" s="87">
        <f t="shared" si="67"/>
        <v>0.30612244897959184</v>
      </c>
    </row>
    <row r="144" spans="1:120" x14ac:dyDescent="0.25">
      <c r="A144" s="69">
        <v>142</v>
      </c>
      <c r="B144" s="70">
        <f>DataEntry!C144</f>
        <v>11</v>
      </c>
      <c r="C144" s="71">
        <f>COUNTIF(D$2:D144,D144)+COUNTIF(G$2:G144,D144)</f>
        <v>16</v>
      </c>
      <c r="D144" s="72" t="str">
        <f t="shared" si="55"/>
        <v>Holstein Kiel</v>
      </c>
      <c r="E144" s="70">
        <f>DataEntry!E144</f>
        <v>10</v>
      </c>
      <c r="F144" s="71">
        <f>COUNTIF(D$2:D144,G144)+COUNTIF(G$2:G144,G144)</f>
        <v>16</v>
      </c>
      <c r="G144" s="72" t="str">
        <f t="shared" si="56"/>
        <v>Karlsruher</v>
      </c>
      <c r="H144" s="73">
        <f>DataEntry!G144</f>
        <v>2</v>
      </c>
      <c r="I144" s="73">
        <f>DataEntry!H144</f>
        <v>3</v>
      </c>
      <c r="J144" s="266">
        <f t="shared" si="68"/>
        <v>3</v>
      </c>
      <c r="K144" s="304">
        <f t="shared" si="57"/>
        <v>0.8313765352773963</v>
      </c>
      <c r="L144" s="224">
        <f t="shared" si="58"/>
        <v>2488.6176273150618</v>
      </c>
      <c r="M144" s="224">
        <f t="shared" si="59"/>
        <v>2439.3070591919227</v>
      </c>
      <c r="N144" s="236">
        <f t="shared" si="69"/>
        <v>49.310568123139092</v>
      </c>
      <c r="O144" s="22" t="str">
        <f t="shared" si="70"/>
        <v>T11G16</v>
      </c>
      <c r="P144" s="308">
        <f t="shared" si="60"/>
        <v>35</v>
      </c>
      <c r="Q144" s="22" t="str">
        <f t="shared" si="71"/>
        <v>T10G16</v>
      </c>
      <c r="R144" s="308">
        <f t="shared" si="61"/>
        <v>35</v>
      </c>
      <c r="S144" s="74"/>
      <c r="T144" s="75"/>
      <c r="U144" s="76"/>
      <c r="V144" s="74"/>
      <c r="W144" s="75"/>
      <c r="X144" s="76"/>
      <c r="Y144" s="74"/>
      <c r="Z144" s="75"/>
      <c r="AA144" s="76"/>
      <c r="AB144" s="74"/>
      <c r="AC144" s="75"/>
      <c r="AD144" s="76"/>
      <c r="AE144" s="74"/>
      <c r="AF144" s="75"/>
      <c r="AG144" s="76"/>
      <c r="AH144" s="74"/>
      <c r="AI144" s="75"/>
      <c r="AJ144" s="76"/>
      <c r="AK144" s="74"/>
      <c r="AL144" s="75"/>
      <c r="AM144" s="76"/>
      <c r="AN144" s="74"/>
      <c r="AO144" s="75"/>
      <c r="AP144" s="76"/>
      <c r="AQ144" s="77">
        <f t="shared" si="62"/>
        <v>0.54394383938331881</v>
      </c>
      <c r="AR144" s="77">
        <f t="shared" si="63"/>
        <v>0.22195763244145483</v>
      </c>
      <c r="AS144" s="78">
        <f t="shared" si="72"/>
        <v>0.64397241388372795</v>
      </c>
      <c r="AT144" s="77">
        <f t="shared" si="64"/>
        <v>0.13406995367481722</v>
      </c>
      <c r="AU144" s="79"/>
      <c r="AV144" s="139"/>
      <c r="AW144" s="80"/>
      <c r="AX144" s="80"/>
      <c r="AY144" s="80"/>
      <c r="AZ144" s="81"/>
      <c r="BA144" s="82"/>
      <c r="BB144" s="81"/>
      <c r="BC144" s="82"/>
      <c r="BD144" s="81"/>
      <c r="BE144" s="82"/>
      <c r="BF144" s="77"/>
      <c r="BG144" s="77"/>
      <c r="BH144" s="77"/>
      <c r="BI144" s="83">
        <f t="shared" si="73"/>
        <v>0</v>
      </c>
      <c r="BJ144" s="83">
        <f t="shared" si="74"/>
        <v>0</v>
      </c>
      <c r="BK144" s="83">
        <f t="shared" si="75"/>
        <v>1</v>
      </c>
      <c r="BL144" s="84"/>
      <c r="BM144" s="84"/>
      <c r="BN144" s="85"/>
      <c r="BO144" s="84"/>
      <c r="BP144" s="84"/>
      <c r="BQ144" s="84"/>
      <c r="BR144" s="84"/>
      <c r="BS144" s="84"/>
      <c r="BT144" s="84"/>
      <c r="BU144" s="86"/>
      <c r="BV144" s="86"/>
      <c r="BW144" s="86"/>
      <c r="BX144" s="86"/>
      <c r="BY144" s="86"/>
      <c r="BZ144" s="86"/>
      <c r="CA144" s="83"/>
      <c r="CB144" s="83"/>
      <c r="CC144" s="14"/>
      <c r="CD144" s="72"/>
      <c r="CE144" s="87"/>
      <c r="CF144" s="88"/>
      <c r="CG144" s="88"/>
      <c r="CH144" s="87">
        <f t="shared" si="65"/>
        <v>0.64397241388372795</v>
      </c>
      <c r="CI144" s="89"/>
      <c r="CJ144" s="89"/>
      <c r="CK144" s="267"/>
      <c r="CL144" s="90"/>
      <c r="CM144" s="267"/>
      <c r="CN144" s="90"/>
      <c r="CO144" s="267"/>
      <c r="CP144" s="90"/>
      <c r="CQ144" s="267"/>
      <c r="CR144" s="90"/>
      <c r="CS144" s="267"/>
      <c r="CT144" s="90"/>
      <c r="CU144" s="267"/>
      <c r="CV144" s="90"/>
      <c r="CW144" s="267"/>
      <c r="CX144" s="90"/>
      <c r="CY144" s="267"/>
      <c r="CZ144" s="90"/>
      <c r="DA144" s="91">
        <f>DataEntry!B144</f>
        <v>44213</v>
      </c>
      <c r="DB144" s="83"/>
      <c r="DC144" s="83"/>
      <c r="DD144" s="145" t="str">
        <f t="shared" si="76"/>
        <v/>
      </c>
      <c r="DE144" s="145" t="str">
        <f t="shared" si="77"/>
        <v/>
      </c>
      <c r="DF144" s="145">
        <f t="shared" si="78"/>
        <v>11</v>
      </c>
      <c r="DG144" s="145">
        <f t="shared" si="79"/>
        <v>10</v>
      </c>
      <c r="DH144" s="145" t="str">
        <f t="shared" si="80"/>
        <v/>
      </c>
      <c r="DI144" s="145" t="str">
        <f t="shared" si="81"/>
        <v/>
      </c>
      <c r="DJ144" s="83"/>
      <c r="DK144" s="83"/>
      <c r="DL144" s="84"/>
      <c r="DM144" s="14"/>
      <c r="DN144" s="87">
        <f t="shared" si="66"/>
        <v>0.64590347490347488</v>
      </c>
      <c r="DO144" s="87">
        <f>(DFactor*Rounds*Number/2+SUM(BV$3:BV132))/(Rounds*Number/2+COUNT(BV$3:BV132))</f>
        <v>0.29599999999999999</v>
      </c>
      <c r="DP144" s="87">
        <f t="shared" si="67"/>
        <v>0.29591836734693877</v>
      </c>
    </row>
    <row r="145" spans="1:120" x14ac:dyDescent="0.25">
      <c r="A145" s="69">
        <v>143</v>
      </c>
      <c r="B145" s="70">
        <f>DataEntry!C145</f>
        <v>15</v>
      </c>
      <c r="C145" s="71">
        <f>COUNTIF(D$2:D145,D145)+COUNTIF(G$2:G145,D145)</f>
        <v>16</v>
      </c>
      <c r="D145" s="72" t="str">
        <f t="shared" si="55"/>
        <v>Jahn Regensburg</v>
      </c>
      <c r="E145" s="70">
        <f>DataEntry!E145</f>
        <v>16</v>
      </c>
      <c r="F145" s="71">
        <f>COUNTIF(D$2:D145,G145)+COUNTIF(G$2:G145,G145)</f>
        <v>16</v>
      </c>
      <c r="G145" s="72" t="str">
        <f t="shared" si="56"/>
        <v>Sandhausen</v>
      </c>
      <c r="H145" s="73">
        <f>DataEntry!G145</f>
        <v>3</v>
      </c>
      <c r="I145" s="73">
        <f>DataEntry!H145</f>
        <v>1</v>
      </c>
      <c r="J145" s="266">
        <f t="shared" si="68"/>
        <v>1</v>
      </c>
      <c r="K145" s="304">
        <f t="shared" si="57"/>
        <v>0.27353476452980718</v>
      </c>
      <c r="L145" s="224">
        <f t="shared" si="58"/>
        <v>2470.2371279552053</v>
      </c>
      <c r="M145" s="224">
        <f t="shared" si="59"/>
        <v>2386.2614304822505</v>
      </c>
      <c r="N145" s="236">
        <f t="shared" si="69"/>
        <v>83.975697472954835</v>
      </c>
      <c r="O145" s="22" t="str">
        <f t="shared" si="70"/>
        <v>T15G16</v>
      </c>
      <c r="P145" s="308">
        <f t="shared" si="60"/>
        <v>35</v>
      </c>
      <c r="Q145" s="22" t="str">
        <f t="shared" si="71"/>
        <v>T16G16</v>
      </c>
      <c r="R145" s="308">
        <f t="shared" si="61"/>
        <v>35</v>
      </c>
      <c r="S145" s="74"/>
      <c r="T145" s="75"/>
      <c r="U145" s="76"/>
      <c r="V145" s="74"/>
      <c r="W145" s="75"/>
      <c r="X145" s="76"/>
      <c r="Y145" s="74"/>
      <c r="Z145" s="75"/>
      <c r="AA145" s="76"/>
      <c r="AB145" s="74"/>
      <c r="AC145" s="75"/>
      <c r="AD145" s="76"/>
      <c r="AE145" s="74"/>
      <c r="AF145" s="75"/>
      <c r="AG145" s="76"/>
      <c r="AH145" s="74"/>
      <c r="AI145" s="75"/>
      <c r="AJ145" s="76"/>
      <c r="AK145" s="74"/>
      <c r="AL145" s="75"/>
      <c r="AM145" s="76"/>
      <c r="AN145" s="74"/>
      <c r="AO145" s="75"/>
      <c r="AP145" s="76"/>
      <c r="AQ145" s="77">
        <f t="shared" si="62"/>
        <v>0.57602275535004932</v>
      </c>
      <c r="AR145" s="77">
        <f t="shared" si="63"/>
        <v>0.24992792903100003</v>
      </c>
      <c r="AS145" s="78">
        <f t="shared" si="72"/>
        <v>0.65218965263809858</v>
      </c>
      <c r="AT145" s="77">
        <f t="shared" si="64"/>
        <v>9.7882418330901388E-2</v>
      </c>
      <c r="AU145" s="79"/>
      <c r="AV145" s="139"/>
      <c r="AW145" s="80"/>
      <c r="AX145" s="80"/>
      <c r="AY145" s="80"/>
      <c r="AZ145" s="81"/>
      <c r="BA145" s="82"/>
      <c r="BB145" s="81"/>
      <c r="BC145" s="82"/>
      <c r="BD145" s="81"/>
      <c r="BE145" s="82"/>
      <c r="BF145" s="77"/>
      <c r="BG145" s="77"/>
      <c r="BH145" s="77"/>
      <c r="BI145" s="83">
        <f t="shared" si="73"/>
        <v>1</v>
      </c>
      <c r="BJ145" s="83">
        <f t="shared" si="74"/>
        <v>0</v>
      </c>
      <c r="BK145" s="83">
        <f t="shared" si="75"/>
        <v>0</v>
      </c>
      <c r="BL145" s="84"/>
      <c r="BM145" s="84"/>
      <c r="BN145" s="85"/>
      <c r="BO145" s="84"/>
      <c r="BP145" s="84"/>
      <c r="BQ145" s="84"/>
      <c r="BR145" s="84"/>
      <c r="BS145" s="84"/>
      <c r="BT145" s="84"/>
      <c r="BU145" s="86"/>
      <c r="BV145" s="86"/>
      <c r="BW145" s="86"/>
      <c r="BX145" s="86"/>
      <c r="BY145" s="86"/>
      <c r="BZ145" s="86"/>
      <c r="CA145" s="83"/>
      <c r="CB145" s="83"/>
      <c r="CC145" s="14"/>
      <c r="CD145" s="72"/>
      <c r="CE145" s="87"/>
      <c r="CF145" s="88"/>
      <c r="CG145" s="88"/>
      <c r="CH145" s="87">
        <f t="shared" si="65"/>
        <v>0.65218965263809858</v>
      </c>
      <c r="CI145" s="89"/>
      <c r="CJ145" s="89"/>
      <c r="CK145" s="267"/>
      <c r="CL145" s="90"/>
      <c r="CM145" s="267"/>
      <c r="CN145" s="90"/>
      <c r="CO145" s="267"/>
      <c r="CP145" s="90"/>
      <c r="CQ145" s="267"/>
      <c r="CR145" s="90"/>
      <c r="CS145" s="267"/>
      <c r="CT145" s="90"/>
      <c r="CU145" s="267"/>
      <c r="CV145" s="90"/>
      <c r="CW145" s="267"/>
      <c r="CX145" s="90"/>
      <c r="CY145" s="267"/>
      <c r="CZ145" s="90"/>
      <c r="DA145" s="91">
        <f>DataEntry!B145</f>
        <v>44213</v>
      </c>
      <c r="DB145" s="83"/>
      <c r="DC145" s="83"/>
      <c r="DD145" s="145">
        <f t="shared" si="76"/>
        <v>15</v>
      </c>
      <c r="DE145" s="145" t="str">
        <f t="shared" si="77"/>
        <v/>
      </c>
      <c r="DF145" s="145" t="str">
        <f t="shared" si="78"/>
        <v/>
      </c>
      <c r="DG145" s="145" t="str">
        <f t="shared" si="79"/>
        <v/>
      </c>
      <c r="DH145" s="145" t="str">
        <f t="shared" si="80"/>
        <v/>
      </c>
      <c r="DI145" s="145">
        <f t="shared" si="81"/>
        <v>16</v>
      </c>
      <c r="DJ145" s="83"/>
      <c r="DK145" s="83"/>
      <c r="DL145" s="84"/>
      <c r="DM145" s="14"/>
      <c r="DN145" s="87">
        <f t="shared" si="66"/>
        <v>0.65796911196911201</v>
      </c>
      <c r="DO145" s="87">
        <f>(DFactor*Rounds*Number/2+SUM(BV$3:BV133))/(Rounds*Number/2+COUNT(BV$3:BV133))</f>
        <v>0.29599999999999999</v>
      </c>
      <c r="DP145" s="87">
        <f t="shared" si="67"/>
        <v>0.30612244897959184</v>
      </c>
    </row>
    <row r="146" spans="1:120" x14ac:dyDescent="0.25">
      <c r="A146" s="69">
        <v>144</v>
      </c>
      <c r="B146" s="70">
        <f>DataEntry!C146</f>
        <v>7</v>
      </c>
      <c r="C146" s="71">
        <f>COUNTIF(D$2:D146,D146)+COUNTIF(G$2:G146,D146)</f>
        <v>16</v>
      </c>
      <c r="D146" s="72" t="str">
        <f t="shared" si="55"/>
        <v>Hamburger</v>
      </c>
      <c r="E146" s="70">
        <f>DataEntry!E146</f>
        <v>13</v>
      </c>
      <c r="F146" s="71">
        <f>COUNTIF(D$2:D146,G146)+COUNTIF(G$2:G146,G146)</f>
        <v>16</v>
      </c>
      <c r="G146" s="72" t="str">
        <f t="shared" si="56"/>
        <v>Osnabruck</v>
      </c>
      <c r="H146" s="73">
        <f>DataEntry!G146</f>
        <v>5</v>
      </c>
      <c r="I146" s="73">
        <f>DataEntry!H146</f>
        <v>0</v>
      </c>
      <c r="J146" s="266">
        <f t="shared" si="68"/>
        <v>1</v>
      </c>
      <c r="K146" s="304">
        <f t="shared" si="57"/>
        <v>6.4276704361302173E-2</v>
      </c>
      <c r="L146" s="224">
        <f t="shared" si="58"/>
        <v>2605.5601194979472</v>
      </c>
      <c r="M146" s="224">
        <f t="shared" si="59"/>
        <v>2424.1863495543525</v>
      </c>
      <c r="N146" s="236">
        <f t="shared" si="69"/>
        <v>181.37376994359465</v>
      </c>
      <c r="O146" s="22" t="str">
        <f t="shared" si="70"/>
        <v>T7G16</v>
      </c>
      <c r="P146" s="308">
        <f t="shared" si="60"/>
        <v>35</v>
      </c>
      <c r="Q146" s="22" t="str">
        <f t="shared" si="71"/>
        <v>T13G16</v>
      </c>
      <c r="R146" s="308">
        <f t="shared" si="61"/>
        <v>35</v>
      </c>
      <c r="S146" s="74"/>
      <c r="T146" s="75"/>
      <c r="U146" s="76"/>
      <c r="V146" s="74"/>
      <c r="W146" s="75"/>
      <c r="X146" s="76"/>
      <c r="Y146" s="74"/>
      <c r="Z146" s="75"/>
      <c r="AA146" s="76"/>
      <c r="AB146" s="74"/>
      <c r="AC146" s="75"/>
      <c r="AD146" s="76"/>
      <c r="AE146" s="74"/>
      <c r="AF146" s="75"/>
      <c r="AG146" s="76"/>
      <c r="AH146" s="74"/>
      <c r="AI146" s="75"/>
      <c r="AJ146" s="76"/>
      <c r="AK146" s="74"/>
      <c r="AL146" s="75"/>
      <c r="AM146" s="76"/>
      <c r="AN146" s="74"/>
      <c r="AO146" s="75"/>
      <c r="AP146" s="76"/>
      <c r="AQ146" s="77">
        <f t="shared" si="62"/>
        <v>0.67225193100792102</v>
      </c>
      <c r="AR146" s="77">
        <f t="shared" si="63"/>
        <v>0.34603710182570679</v>
      </c>
      <c r="AS146" s="78">
        <f t="shared" si="72"/>
        <v>0.6439628981742932</v>
      </c>
      <c r="AT146" s="77">
        <f t="shared" si="64"/>
        <v>0.01</v>
      </c>
      <c r="AU146" s="79"/>
      <c r="AV146" s="139"/>
      <c r="AW146" s="80"/>
      <c r="AX146" s="80"/>
      <c r="AY146" s="80"/>
      <c r="AZ146" s="81"/>
      <c r="BA146" s="82"/>
      <c r="BB146" s="81"/>
      <c r="BC146" s="82"/>
      <c r="BD146" s="81"/>
      <c r="BE146" s="82"/>
      <c r="BF146" s="77"/>
      <c r="BG146" s="77"/>
      <c r="BH146" s="77"/>
      <c r="BI146" s="83">
        <f t="shared" si="73"/>
        <v>1</v>
      </c>
      <c r="BJ146" s="83">
        <f t="shared" si="74"/>
        <v>0</v>
      </c>
      <c r="BK146" s="83">
        <f t="shared" si="75"/>
        <v>0</v>
      </c>
      <c r="BL146" s="84"/>
      <c r="BM146" s="84"/>
      <c r="BN146" s="85"/>
      <c r="BO146" s="84"/>
      <c r="BP146" s="84"/>
      <c r="BQ146" s="84"/>
      <c r="BR146" s="84"/>
      <c r="BS146" s="84"/>
      <c r="BT146" s="84"/>
      <c r="BU146" s="86"/>
      <c r="BV146" s="86"/>
      <c r="BW146" s="86"/>
      <c r="BX146" s="86"/>
      <c r="BY146" s="86"/>
      <c r="BZ146" s="86"/>
      <c r="CA146" s="83"/>
      <c r="CB146" s="83"/>
      <c r="CC146" s="14"/>
      <c r="CD146" s="72"/>
      <c r="CE146" s="87"/>
      <c r="CF146" s="88"/>
      <c r="CG146" s="88"/>
      <c r="CH146" s="87">
        <f t="shared" si="65"/>
        <v>0.65242965836442846</v>
      </c>
      <c r="CI146" s="89"/>
      <c r="CJ146" s="89"/>
      <c r="CK146" s="267"/>
      <c r="CL146" s="90"/>
      <c r="CM146" s="267"/>
      <c r="CN146" s="90"/>
      <c r="CO146" s="267"/>
      <c r="CP146" s="90"/>
      <c r="CQ146" s="267"/>
      <c r="CR146" s="90"/>
      <c r="CS146" s="267"/>
      <c r="CT146" s="90"/>
      <c r="CU146" s="267"/>
      <c r="CV146" s="90"/>
      <c r="CW146" s="267"/>
      <c r="CX146" s="90"/>
      <c r="CY146" s="267"/>
      <c r="CZ146" s="90"/>
      <c r="DA146" s="91">
        <f>DataEntry!B146</f>
        <v>44214</v>
      </c>
      <c r="DB146" s="83"/>
      <c r="DC146" s="83"/>
      <c r="DD146" s="145">
        <f t="shared" si="76"/>
        <v>7</v>
      </c>
      <c r="DE146" s="145" t="str">
        <f t="shared" si="77"/>
        <v/>
      </c>
      <c r="DF146" s="145" t="str">
        <f t="shared" si="78"/>
        <v/>
      </c>
      <c r="DG146" s="145" t="str">
        <f t="shared" si="79"/>
        <v/>
      </c>
      <c r="DH146" s="145" t="str">
        <f t="shared" si="80"/>
        <v/>
      </c>
      <c r="DI146" s="145">
        <f t="shared" si="81"/>
        <v>13</v>
      </c>
      <c r="DJ146" s="83"/>
      <c r="DK146" s="83"/>
      <c r="DL146" s="84"/>
      <c r="DM146" s="14"/>
      <c r="DN146" s="87">
        <f t="shared" si="66"/>
        <v>0.68210038610038604</v>
      </c>
      <c r="DO146" s="87">
        <f>(DFactor*Rounds*Number/2+SUM(BV$3:BV134))/(Rounds*Number/2+COUNT(BV$3:BV134))</f>
        <v>0.29599999999999999</v>
      </c>
      <c r="DP146" s="87">
        <f t="shared" si="67"/>
        <v>0.32653061224489793</v>
      </c>
    </row>
    <row r="147" spans="1:120" x14ac:dyDescent="0.25">
      <c r="A147" s="69">
        <v>145</v>
      </c>
      <c r="B147" s="70">
        <f>DataEntry!C147</f>
        <v>5</v>
      </c>
      <c r="C147" s="71">
        <f>COUNTIF(D$2:D147,D147)+COUNTIF(G$2:G147,D147)</f>
        <v>17</v>
      </c>
      <c r="D147" s="72" t="str">
        <f t="shared" si="55"/>
        <v>Fortuna Dusseldorf</v>
      </c>
      <c r="E147" s="70">
        <f>DataEntry!E147</f>
        <v>6</v>
      </c>
      <c r="F147" s="71">
        <f>COUNTIF(D$2:D147,G147)+COUNTIF(G$2:G147,G147)</f>
        <v>17</v>
      </c>
      <c r="G147" s="72" t="str">
        <f t="shared" si="56"/>
        <v>Greuther Furth</v>
      </c>
      <c r="H147" s="73">
        <f>DataEntry!G147</f>
        <v>3</v>
      </c>
      <c r="I147" s="73">
        <f>DataEntry!H147</f>
        <v>3</v>
      </c>
      <c r="J147" s="266">
        <f t="shared" si="68"/>
        <v>2</v>
      </c>
      <c r="K147" s="304">
        <f t="shared" si="57"/>
        <v>0.78967926203970595</v>
      </c>
      <c r="L147" s="224">
        <f t="shared" si="58"/>
        <v>2561.476183030526</v>
      </c>
      <c r="M147" s="224">
        <f t="shared" si="59"/>
        <v>2492.8211728067126</v>
      </c>
      <c r="N147" s="236">
        <f t="shared" si="69"/>
        <v>68.655010223813406</v>
      </c>
      <c r="O147" s="22" t="str">
        <f t="shared" si="70"/>
        <v>T5G17</v>
      </c>
      <c r="P147" s="308">
        <f t="shared" si="60"/>
        <v>35</v>
      </c>
      <c r="Q147" s="22" t="str">
        <f t="shared" si="71"/>
        <v>T6G17</v>
      </c>
      <c r="R147" s="308">
        <f t="shared" si="61"/>
        <v>35</v>
      </c>
      <c r="S147" s="74"/>
      <c r="T147" s="75"/>
      <c r="U147" s="76"/>
      <c r="V147" s="74"/>
      <c r="W147" s="75"/>
      <c r="X147" s="76"/>
      <c r="Y147" s="74"/>
      <c r="Z147" s="75"/>
      <c r="AA147" s="76"/>
      <c r="AB147" s="74"/>
      <c r="AC147" s="75"/>
      <c r="AD147" s="76"/>
      <c r="AE147" s="74"/>
      <c r="AF147" s="75"/>
      <c r="AG147" s="76"/>
      <c r="AH147" s="74"/>
      <c r="AI147" s="75"/>
      <c r="AJ147" s="76"/>
      <c r="AK147" s="74"/>
      <c r="AL147" s="75"/>
      <c r="AM147" s="76"/>
      <c r="AN147" s="74"/>
      <c r="AO147" s="75"/>
      <c r="AP147" s="76"/>
      <c r="AQ147" s="77">
        <f t="shared" si="62"/>
        <v>0.56173903949734849</v>
      </c>
      <c r="AR147" s="77">
        <f t="shared" si="63"/>
        <v>0.23828002913151125</v>
      </c>
      <c r="AS147" s="78">
        <f t="shared" si="72"/>
        <v>0.64691802073167448</v>
      </c>
      <c r="AT147" s="77">
        <f t="shared" si="64"/>
        <v>0.11480195013681427</v>
      </c>
      <c r="AU147" s="79"/>
      <c r="AV147" s="139"/>
      <c r="AW147" s="80"/>
      <c r="AX147" s="80"/>
      <c r="AY147" s="80"/>
      <c r="AZ147" s="81"/>
      <c r="BA147" s="82"/>
      <c r="BB147" s="81"/>
      <c r="BC147" s="82"/>
      <c r="BD147" s="81"/>
      <c r="BE147" s="82"/>
      <c r="BF147" s="77"/>
      <c r="BG147" s="77"/>
      <c r="BH147" s="77"/>
      <c r="BI147" s="83">
        <f t="shared" si="73"/>
        <v>0</v>
      </c>
      <c r="BJ147" s="83">
        <f t="shared" si="74"/>
        <v>1</v>
      </c>
      <c r="BK147" s="83">
        <f t="shared" si="75"/>
        <v>0</v>
      </c>
      <c r="BL147" s="84"/>
      <c r="BM147" s="84"/>
      <c r="BN147" s="85"/>
      <c r="BO147" s="84"/>
      <c r="BP147" s="84"/>
      <c r="BQ147" s="84"/>
      <c r="BR147" s="84"/>
      <c r="BS147" s="84"/>
      <c r="BT147" s="84"/>
      <c r="BU147" s="86"/>
      <c r="BV147" s="86"/>
      <c r="BW147" s="86"/>
      <c r="BX147" s="86"/>
      <c r="BY147" s="86"/>
      <c r="BZ147" s="86"/>
      <c r="CA147" s="83"/>
      <c r="CB147" s="83"/>
      <c r="CC147" s="14"/>
      <c r="CD147" s="72"/>
      <c r="CE147" s="87"/>
      <c r="CF147" s="88"/>
      <c r="CG147" s="88"/>
      <c r="CH147" s="87">
        <f t="shared" si="65"/>
        <v>0.64691802073167448</v>
      </c>
      <c r="CI147" s="89"/>
      <c r="CJ147" s="89"/>
      <c r="CK147" s="267"/>
      <c r="CL147" s="90"/>
      <c r="CM147" s="267"/>
      <c r="CN147" s="90"/>
      <c r="CO147" s="267"/>
      <c r="CP147" s="90"/>
      <c r="CQ147" s="267"/>
      <c r="CR147" s="90"/>
      <c r="CS147" s="267"/>
      <c r="CT147" s="90"/>
      <c r="CU147" s="267"/>
      <c r="CV147" s="90"/>
      <c r="CW147" s="267"/>
      <c r="CX147" s="90"/>
      <c r="CY147" s="267"/>
      <c r="CZ147" s="90"/>
      <c r="DA147" s="91">
        <f>DataEntry!B147</f>
        <v>44218</v>
      </c>
      <c r="DB147" s="83"/>
      <c r="DC147" s="83"/>
      <c r="DD147" s="145" t="str">
        <f t="shared" si="76"/>
        <v/>
      </c>
      <c r="DE147" s="145">
        <f t="shared" si="77"/>
        <v>5</v>
      </c>
      <c r="DF147" s="145" t="str">
        <f t="shared" si="78"/>
        <v/>
      </c>
      <c r="DG147" s="145" t="str">
        <f t="shared" si="79"/>
        <v/>
      </c>
      <c r="DH147" s="145">
        <f t="shared" si="80"/>
        <v>6</v>
      </c>
      <c r="DI147" s="145" t="str">
        <f t="shared" si="81"/>
        <v/>
      </c>
      <c r="DJ147" s="83"/>
      <c r="DK147" s="83"/>
      <c r="DL147" s="84"/>
      <c r="DM147" s="14"/>
      <c r="DN147" s="87">
        <f t="shared" si="66"/>
        <v>0.65072972972972964</v>
      </c>
      <c r="DO147" s="87">
        <f>(DFactor*Rounds*Number/2+SUM(BV$3:BV135))/(Rounds*Number/2+COUNT(BV$3:BV135))</f>
        <v>0.29599999999999999</v>
      </c>
      <c r="DP147" s="87">
        <f t="shared" si="67"/>
        <v>0.3</v>
      </c>
    </row>
    <row r="148" spans="1:120" x14ac:dyDescent="0.25">
      <c r="A148" s="69">
        <v>146</v>
      </c>
      <c r="B148" s="70">
        <f>DataEntry!C148</f>
        <v>13</v>
      </c>
      <c r="C148" s="71">
        <f>COUNTIF(D$2:D148,D148)+COUNTIF(G$2:G148,D148)</f>
        <v>17</v>
      </c>
      <c r="D148" s="72" t="str">
        <f t="shared" si="55"/>
        <v>Osnabruck</v>
      </c>
      <c r="E148" s="70">
        <f>DataEntry!E148</f>
        <v>1</v>
      </c>
      <c r="F148" s="71">
        <f>COUNTIF(D$2:D148,G148)+COUNTIF(G$2:G148,G148)</f>
        <v>17</v>
      </c>
      <c r="G148" s="72" t="str">
        <f t="shared" si="56"/>
        <v>Erzgebirge Aue</v>
      </c>
      <c r="H148" s="73">
        <f>DataEntry!G148</f>
        <v>0</v>
      </c>
      <c r="I148" s="73">
        <f>DataEntry!H148</f>
        <v>1</v>
      </c>
      <c r="J148" s="266">
        <f t="shared" si="68"/>
        <v>3</v>
      </c>
      <c r="K148" s="304">
        <f t="shared" si="57"/>
        <v>0.33316892187938563</v>
      </c>
      <c r="L148" s="224">
        <f t="shared" si="58"/>
        <v>2445.5968919665065</v>
      </c>
      <c r="M148" s="224">
        <f t="shared" si="59"/>
        <v>2342.6695523681419</v>
      </c>
      <c r="N148" s="236">
        <f t="shared" si="69"/>
        <v>102.9273395983646</v>
      </c>
      <c r="O148" s="22" t="str">
        <f t="shared" si="70"/>
        <v>T13G17</v>
      </c>
      <c r="P148" s="308">
        <f t="shared" si="60"/>
        <v>35</v>
      </c>
      <c r="Q148" s="22" t="str">
        <f t="shared" si="71"/>
        <v>T1G17</v>
      </c>
      <c r="R148" s="308">
        <f t="shared" si="61"/>
        <v>35</v>
      </c>
      <c r="S148" s="74"/>
      <c r="T148" s="75"/>
      <c r="U148" s="76"/>
      <c r="V148" s="74"/>
      <c r="W148" s="75"/>
      <c r="X148" s="76"/>
      <c r="Y148" s="74"/>
      <c r="Z148" s="75"/>
      <c r="AA148" s="76"/>
      <c r="AB148" s="74"/>
      <c r="AC148" s="75"/>
      <c r="AD148" s="76"/>
      <c r="AE148" s="74"/>
      <c r="AF148" s="75"/>
      <c r="AG148" s="76"/>
      <c r="AH148" s="74"/>
      <c r="AI148" s="75"/>
      <c r="AJ148" s="76"/>
      <c r="AK148" s="74"/>
      <c r="AL148" s="75"/>
      <c r="AM148" s="76"/>
      <c r="AN148" s="74"/>
      <c r="AO148" s="75"/>
      <c r="AP148" s="76"/>
      <c r="AQ148" s="77">
        <f t="shared" si="62"/>
        <v>0.59436164847052186</v>
      </c>
      <c r="AR148" s="77">
        <f t="shared" si="63"/>
        <v>0.27936100611885639</v>
      </c>
      <c r="AS148" s="78">
        <f t="shared" si="72"/>
        <v>0.63000128470333094</v>
      </c>
      <c r="AT148" s="77">
        <f t="shared" si="64"/>
        <v>9.0637709177812664E-2</v>
      </c>
      <c r="AU148" s="79"/>
      <c r="AV148" s="139"/>
      <c r="AW148" s="80"/>
      <c r="AX148" s="80"/>
      <c r="AY148" s="80"/>
      <c r="AZ148" s="81"/>
      <c r="BA148" s="82"/>
      <c r="BB148" s="81"/>
      <c r="BC148" s="82"/>
      <c r="BD148" s="81"/>
      <c r="BE148" s="82"/>
      <c r="BF148" s="77"/>
      <c r="BG148" s="77"/>
      <c r="BH148" s="77"/>
      <c r="BI148" s="83">
        <f t="shared" si="73"/>
        <v>0</v>
      </c>
      <c r="BJ148" s="83">
        <f t="shared" si="74"/>
        <v>0</v>
      </c>
      <c r="BK148" s="83">
        <f t="shared" si="75"/>
        <v>1</v>
      </c>
      <c r="BL148" s="84"/>
      <c r="BM148" s="84"/>
      <c r="BN148" s="85"/>
      <c r="BO148" s="84"/>
      <c r="BP148" s="84"/>
      <c r="BQ148" s="84"/>
      <c r="BR148" s="84"/>
      <c r="BS148" s="84"/>
      <c r="BT148" s="84"/>
      <c r="BU148" s="86"/>
      <c r="BV148" s="86"/>
      <c r="BW148" s="86"/>
      <c r="BX148" s="86"/>
      <c r="BY148" s="86"/>
      <c r="BZ148" s="86"/>
      <c r="CA148" s="83"/>
      <c r="CB148" s="83"/>
      <c r="CC148" s="14"/>
      <c r="CD148" s="72"/>
      <c r="CE148" s="87"/>
      <c r="CF148" s="88"/>
      <c r="CG148" s="88"/>
      <c r="CH148" s="87">
        <f t="shared" si="65"/>
        <v>0.63000128470333094</v>
      </c>
      <c r="CI148" s="89"/>
      <c r="CJ148" s="89"/>
      <c r="CK148" s="267"/>
      <c r="CL148" s="90"/>
      <c r="CM148" s="267"/>
      <c r="CN148" s="90"/>
      <c r="CO148" s="267"/>
      <c r="CP148" s="90"/>
      <c r="CQ148" s="267"/>
      <c r="CR148" s="90"/>
      <c r="CS148" s="267"/>
      <c r="CT148" s="90"/>
      <c r="CU148" s="267"/>
      <c r="CV148" s="90"/>
      <c r="CW148" s="267"/>
      <c r="CX148" s="90"/>
      <c r="CY148" s="267"/>
      <c r="CZ148" s="90"/>
      <c r="DA148" s="91">
        <f>DataEntry!B148</f>
        <v>44218</v>
      </c>
      <c r="DB148" s="83"/>
      <c r="DC148" s="83"/>
      <c r="DD148" s="145" t="str">
        <f t="shared" si="76"/>
        <v/>
      </c>
      <c r="DE148" s="145" t="str">
        <f t="shared" si="77"/>
        <v/>
      </c>
      <c r="DF148" s="145">
        <f t="shared" si="78"/>
        <v>13</v>
      </c>
      <c r="DG148" s="145">
        <f t="shared" si="79"/>
        <v>1</v>
      </c>
      <c r="DH148" s="145" t="str">
        <f t="shared" si="80"/>
        <v/>
      </c>
      <c r="DI148" s="145" t="str">
        <f t="shared" si="81"/>
        <v/>
      </c>
      <c r="DJ148" s="83"/>
      <c r="DK148" s="83"/>
      <c r="DL148" s="84"/>
      <c r="DM148" s="14"/>
      <c r="DN148" s="87">
        <f t="shared" si="66"/>
        <v>0.6389054054054053</v>
      </c>
      <c r="DO148" s="87">
        <f>(DFactor*Rounds*Number/2+SUM(BV$3:BV136))/(Rounds*Number/2+COUNT(BV$3:BV136))</f>
        <v>0.29599999999999999</v>
      </c>
      <c r="DP148" s="87">
        <f t="shared" si="67"/>
        <v>0.28999999999999998</v>
      </c>
    </row>
    <row r="149" spans="1:120" x14ac:dyDescent="0.25">
      <c r="A149" s="69">
        <v>147</v>
      </c>
      <c r="B149" s="70">
        <f>DataEntry!C149</f>
        <v>3</v>
      </c>
      <c r="C149" s="71">
        <f>COUNTIF(D$2:D149,D149)+COUNTIF(G$2:G149,D149)</f>
        <v>17</v>
      </c>
      <c r="D149" s="72" t="str">
        <f t="shared" si="55"/>
        <v>Eintracht Braunschweig</v>
      </c>
      <c r="E149" s="70">
        <f>DataEntry!E149</f>
        <v>7</v>
      </c>
      <c r="F149" s="71">
        <f>COUNTIF(D$2:D149,G149)+COUNTIF(G$2:G149,G149)</f>
        <v>17</v>
      </c>
      <c r="G149" s="72" t="str">
        <f t="shared" si="56"/>
        <v>Hamburger</v>
      </c>
      <c r="H149" s="73">
        <f>DataEntry!G149</f>
        <v>2</v>
      </c>
      <c r="I149" s="73">
        <f>DataEntry!H149</f>
        <v>4</v>
      </c>
      <c r="J149" s="266">
        <f t="shared" si="68"/>
        <v>3</v>
      </c>
      <c r="K149" s="304">
        <f t="shared" si="57"/>
        <v>0.63464369853466662</v>
      </c>
      <c r="L149" s="224">
        <f t="shared" si="58"/>
        <v>2395.7426714385833</v>
      </c>
      <c r="M149" s="224">
        <f t="shared" si="59"/>
        <v>2514.7756156754026</v>
      </c>
      <c r="N149" s="236">
        <f t="shared" si="69"/>
        <v>-119.03294423681928</v>
      </c>
      <c r="O149" s="22" t="str">
        <f t="shared" si="70"/>
        <v>T3G17</v>
      </c>
      <c r="P149" s="308">
        <f t="shared" si="60"/>
        <v>35</v>
      </c>
      <c r="Q149" s="22" t="str">
        <f t="shared" si="71"/>
        <v>T7G17</v>
      </c>
      <c r="R149" s="308">
        <f t="shared" si="61"/>
        <v>35</v>
      </c>
      <c r="S149" s="74"/>
      <c r="T149" s="75"/>
      <c r="U149" s="76"/>
      <c r="V149" s="74"/>
      <c r="W149" s="75"/>
      <c r="X149" s="76"/>
      <c r="Y149" s="74"/>
      <c r="Z149" s="75"/>
      <c r="AA149" s="76"/>
      <c r="AB149" s="74"/>
      <c r="AC149" s="75"/>
      <c r="AD149" s="76"/>
      <c r="AE149" s="74"/>
      <c r="AF149" s="75"/>
      <c r="AG149" s="76"/>
      <c r="AH149" s="74"/>
      <c r="AI149" s="75"/>
      <c r="AJ149" s="76"/>
      <c r="AK149" s="74"/>
      <c r="AL149" s="75"/>
      <c r="AM149" s="76"/>
      <c r="AN149" s="74"/>
      <c r="AO149" s="75"/>
      <c r="AP149" s="76"/>
      <c r="AQ149" s="77">
        <f t="shared" si="62"/>
        <v>0.38904342352123134</v>
      </c>
      <c r="AR149" s="77">
        <f t="shared" si="63"/>
        <v>7.6057568180060486E-2</v>
      </c>
      <c r="AS149" s="78">
        <f t="shared" si="72"/>
        <v>0.6259717106823417</v>
      </c>
      <c r="AT149" s="77">
        <f t="shared" si="64"/>
        <v>0.29797072113759782</v>
      </c>
      <c r="AU149" s="79"/>
      <c r="AV149" s="139"/>
      <c r="AW149" s="80"/>
      <c r="AX149" s="80"/>
      <c r="AY149" s="80"/>
      <c r="AZ149" s="81"/>
      <c r="BA149" s="82"/>
      <c r="BB149" s="81"/>
      <c r="BC149" s="82"/>
      <c r="BD149" s="81"/>
      <c r="BE149" s="82"/>
      <c r="BF149" s="77"/>
      <c r="BG149" s="77"/>
      <c r="BH149" s="77"/>
      <c r="BI149" s="83">
        <f t="shared" si="73"/>
        <v>0</v>
      </c>
      <c r="BJ149" s="83">
        <f t="shared" si="74"/>
        <v>0</v>
      </c>
      <c r="BK149" s="83">
        <f t="shared" si="75"/>
        <v>1</v>
      </c>
      <c r="BL149" s="84"/>
      <c r="BM149" s="84"/>
      <c r="BN149" s="85"/>
      <c r="BO149" s="84"/>
      <c r="BP149" s="84"/>
      <c r="BQ149" s="84"/>
      <c r="BR149" s="84"/>
      <c r="BS149" s="84"/>
      <c r="BT149" s="84"/>
      <c r="BU149" s="86"/>
      <c r="BV149" s="86"/>
      <c r="BW149" s="86"/>
      <c r="BX149" s="86"/>
      <c r="BY149" s="86"/>
      <c r="BZ149" s="86"/>
      <c r="CA149" s="83"/>
      <c r="CB149" s="83"/>
      <c r="CC149" s="14"/>
      <c r="CD149" s="72"/>
      <c r="CE149" s="87"/>
      <c r="CF149" s="88"/>
      <c r="CG149" s="88"/>
      <c r="CH149" s="87">
        <f t="shared" si="65"/>
        <v>0.6259717106823417</v>
      </c>
      <c r="CI149" s="89"/>
      <c r="CJ149" s="89"/>
      <c r="CK149" s="267"/>
      <c r="CL149" s="90"/>
      <c r="CM149" s="267"/>
      <c r="CN149" s="90"/>
      <c r="CO149" s="267"/>
      <c r="CP149" s="90"/>
      <c r="CQ149" s="267"/>
      <c r="CR149" s="90"/>
      <c r="CS149" s="267"/>
      <c r="CT149" s="90"/>
      <c r="CU149" s="267"/>
      <c r="CV149" s="90"/>
      <c r="CW149" s="267"/>
      <c r="CX149" s="90"/>
      <c r="CY149" s="267"/>
      <c r="CZ149" s="90"/>
      <c r="DA149" s="91">
        <f>DataEntry!B149</f>
        <v>44219</v>
      </c>
      <c r="DB149" s="83"/>
      <c r="DC149" s="83"/>
      <c r="DD149" s="145" t="str">
        <f t="shared" si="76"/>
        <v/>
      </c>
      <c r="DE149" s="145" t="str">
        <f t="shared" si="77"/>
        <v/>
      </c>
      <c r="DF149" s="145">
        <f t="shared" si="78"/>
        <v>3</v>
      </c>
      <c r="DG149" s="145">
        <f t="shared" si="79"/>
        <v>7</v>
      </c>
      <c r="DH149" s="145" t="str">
        <f t="shared" si="80"/>
        <v/>
      </c>
      <c r="DI149" s="145" t="str">
        <f t="shared" si="81"/>
        <v/>
      </c>
      <c r="DJ149" s="83"/>
      <c r="DK149" s="83"/>
      <c r="DL149" s="84"/>
      <c r="DM149" s="14"/>
      <c r="DN149" s="87">
        <f t="shared" si="66"/>
        <v>0.63828307254623051</v>
      </c>
      <c r="DO149" s="87">
        <f>(DFactor*Rounds*Number/2+SUM(BV$3:BV137))/(Rounds*Number/2+COUNT(BV$3:BV137))</f>
        <v>0.29599999999999999</v>
      </c>
      <c r="DP149" s="87">
        <f t="shared" si="67"/>
        <v>0.28947368421052633</v>
      </c>
    </row>
    <row r="150" spans="1:120" x14ac:dyDescent="0.25">
      <c r="A150" s="69">
        <v>148</v>
      </c>
      <c r="B150" s="70">
        <f>DataEntry!C150</f>
        <v>10</v>
      </c>
      <c r="C150" s="71">
        <f>COUNTIF(D$2:D150,D150)+COUNTIF(G$2:G150,D150)</f>
        <v>17</v>
      </c>
      <c r="D150" s="72" t="str">
        <f t="shared" si="55"/>
        <v>Karlsruher</v>
      </c>
      <c r="E150" s="70">
        <f>DataEntry!E150</f>
        <v>9</v>
      </c>
      <c r="F150" s="71">
        <f>COUNTIF(D$2:D150,G150)+COUNTIF(G$2:G150,G150)</f>
        <v>17</v>
      </c>
      <c r="G150" s="72" t="str">
        <f t="shared" si="56"/>
        <v>Heidenheim</v>
      </c>
      <c r="H150" s="73">
        <f>DataEntry!G150</f>
        <v>1</v>
      </c>
      <c r="I150" s="73">
        <f>DataEntry!H150</f>
        <v>1</v>
      </c>
      <c r="J150" s="266">
        <f t="shared" si="68"/>
        <v>2</v>
      </c>
      <c r="K150" s="304">
        <f t="shared" si="57"/>
        <v>0.75829188093496835</v>
      </c>
      <c r="L150" s="224">
        <f t="shared" si="58"/>
        <v>2459.474154391733</v>
      </c>
      <c r="M150" s="224">
        <f t="shared" si="59"/>
        <v>2407.7124661805246</v>
      </c>
      <c r="N150" s="236">
        <f t="shared" si="69"/>
        <v>51.761688211208366</v>
      </c>
      <c r="O150" s="22" t="str">
        <f t="shared" si="70"/>
        <v>T10G17</v>
      </c>
      <c r="P150" s="308">
        <f t="shared" si="60"/>
        <v>35</v>
      </c>
      <c r="Q150" s="22" t="str">
        <f t="shared" si="71"/>
        <v>T9G17</v>
      </c>
      <c r="R150" s="308">
        <f t="shared" si="61"/>
        <v>35</v>
      </c>
      <c r="S150" s="74"/>
      <c r="T150" s="75"/>
      <c r="U150" s="76"/>
      <c r="V150" s="74"/>
      <c r="W150" s="75"/>
      <c r="X150" s="76"/>
      <c r="Y150" s="74"/>
      <c r="Z150" s="75"/>
      <c r="AA150" s="76"/>
      <c r="AB150" s="74"/>
      <c r="AC150" s="75"/>
      <c r="AD150" s="76"/>
      <c r="AE150" s="74"/>
      <c r="AF150" s="75"/>
      <c r="AG150" s="76"/>
      <c r="AH150" s="74"/>
      <c r="AI150" s="75"/>
      <c r="AJ150" s="76"/>
      <c r="AK150" s="74"/>
      <c r="AL150" s="75"/>
      <c r="AM150" s="76"/>
      <c r="AN150" s="74"/>
      <c r="AO150" s="75"/>
      <c r="AP150" s="76"/>
      <c r="AQ150" s="77">
        <f t="shared" si="62"/>
        <v>0.54579972926640175</v>
      </c>
      <c r="AR150" s="77">
        <f t="shared" si="63"/>
        <v>0.23330799632629906</v>
      </c>
      <c r="AS150" s="78">
        <f t="shared" si="72"/>
        <v>0.62498346588020537</v>
      </c>
      <c r="AT150" s="77">
        <f t="shared" si="64"/>
        <v>0.14170853779349557</v>
      </c>
      <c r="AU150" s="79"/>
      <c r="AV150" s="139"/>
      <c r="AW150" s="80"/>
      <c r="AX150" s="80"/>
      <c r="AY150" s="80"/>
      <c r="AZ150" s="81"/>
      <c r="BA150" s="82"/>
      <c r="BB150" s="81"/>
      <c r="BC150" s="82"/>
      <c r="BD150" s="81"/>
      <c r="BE150" s="82"/>
      <c r="BF150" s="77"/>
      <c r="BG150" s="77"/>
      <c r="BH150" s="77"/>
      <c r="BI150" s="83">
        <f t="shared" si="73"/>
        <v>0</v>
      </c>
      <c r="BJ150" s="83">
        <f t="shared" si="74"/>
        <v>1</v>
      </c>
      <c r="BK150" s="83">
        <f t="shared" si="75"/>
        <v>0</v>
      </c>
      <c r="BL150" s="84"/>
      <c r="BM150" s="84"/>
      <c r="BN150" s="85"/>
      <c r="BO150" s="84"/>
      <c r="BP150" s="84"/>
      <c r="BQ150" s="84"/>
      <c r="BR150" s="84"/>
      <c r="BS150" s="84"/>
      <c r="BT150" s="84"/>
      <c r="BU150" s="86"/>
      <c r="BV150" s="86"/>
      <c r="BW150" s="86"/>
      <c r="BX150" s="86"/>
      <c r="BY150" s="86"/>
      <c r="BZ150" s="86"/>
      <c r="CA150" s="83"/>
      <c r="CB150" s="83"/>
      <c r="CC150" s="14"/>
      <c r="CD150" s="72"/>
      <c r="CE150" s="87"/>
      <c r="CF150" s="88"/>
      <c r="CG150" s="88"/>
      <c r="CH150" s="87">
        <f t="shared" si="65"/>
        <v>0.62498346588020537</v>
      </c>
      <c r="CI150" s="89"/>
      <c r="CJ150" s="89"/>
      <c r="CK150" s="267"/>
      <c r="CL150" s="90"/>
      <c r="CM150" s="267"/>
      <c r="CN150" s="90"/>
      <c r="CO150" s="267"/>
      <c r="CP150" s="90"/>
      <c r="CQ150" s="267"/>
      <c r="CR150" s="90"/>
      <c r="CS150" s="267"/>
      <c r="CT150" s="90"/>
      <c r="CU150" s="267"/>
      <c r="CV150" s="90"/>
      <c r="CW150" s="267"/>
      <c r="CX150" s="90"/>
      <c r="CY150" s="267"/>
      <c r="CZ150" s="90"/>
      <c r="DA150" s="91">
        <f>DataEntry!B150</f>
        <v>44219</v>
      </c>
      <c r="DB150" s="83"/>
      <c r="DC150" s="83"/>
      <c r="DD150" s="145" t="str">
        <f t="shared" si="76"/>
        <v/>
      </c>
      <c r="DE150" s="145">
        <f t="shared" si="77"/>
        <v>10</v>
      </c>
      <c r="DF150" s="145" t="str">
        <f t="shared" si="78"/>
        <v/>
      </c>
      <c r="DG150" s="145" t="str">
        <f t="shared" si="79"/>
        <v/>
      </c>
      <c r="DH150" s="145">
        <f t="shared" si="80"/>
        <v>9</v>
      </c>
      <c r="DI150" s="145" t="str">
        <f t="shared" si="81"/>
        <v/>
      </c>
      <c r="DJ150" s="83"/>
      <c r="DK150" s="83"/>
      <c r="DL150" s="84"/>
      <c r="DM150" s="14"/>
      <c r="DN150" s="87">
        <f t="shared" si="66"/>
        <v>0.62708108108108107</v>
      </c>
      <c r="DO150" s="87">
        <f>(DFactor*Rounds*Number/2+SUM(BV$3:BV138))/(Rounds*Number/2+COUNT(BV$3:BV138))</f>
        <v>0.29599999999999999</v>
      </c>
      <c r="DP150" s="87">
        <f t="shared" si="67"/>
        <v>0.28000000000000003</v>
      </c>
    </row>
    <row r="151" spans="1:120" x14ac:dyDescent="0.25">
      <c r="A151" s="69">
        <v>149</v>
      </c>
      <c r="B151" s="70">
        <f>DataEntry!C151</f>
        <v>14</v>
      </c>
      <c r="C151" s="71">
        <f>COUNTIF(D$2:D151,D151)+COUNTIF(G$2:G151,D151)</f>
        <v>17</v>
      </c>
      <c r="D151" s="72" t="str">
        <f t="shared" si="55"/>
        <v>Paderborn 07</v>
      </c>
      <c r="E151" s="70">
        <f>DataEntry!E151</f>
        <v>18</v>
      </c>
      <c r="F151" s="71">
        <f>COUNTIF(D$2:D151,G151)+COUNTIF(G$2:G151,G151)</f>
        <v>17</v>
      </c>
      <c r="G151" s="72" t="str">
        <f t="shared" si="56"/>
        <v>Wurzburger Kickers</v>
      </c>
      <c r="H151" s="73">
        <f>DataEntry!G151</f>
        <v>1</v>
      </c>
      <c r="I151" s="73">
        <f>DataEntry!H151</f>
        <v>0</v>
      </c>
      <c r="J151" s="266">
        <f t="shared" si="68"/>
        <v>1</v>
      </c>
      <c r="K151" s="304">
        <f t="shared" si="57"/>
        <v>0.38780793338938646</v>
      </c>
      <c r="L151" s="224">
        <f t="shared" si="58"/>
        <v>2445.2023694509803</v>
      </c>
      <c r="M151" s="224">
        <f t="shared" si="59"/>
        <v>2282.6738218922192</v>
      </c>
      <c r="N151" s="236">
        <f t="shared" si="69"/>
        <v>162.52854755876115</v>
      </c>
      <c r="O151" s="22" t="str">
        <f t="shared" si="70"/>
        <v>T14G17</v>
      </c>
      <c r="P151" s="308">
        <f t="shared" si="60"/>
        <v>35</v>
      </c>
      <c r="Q151" s="22" t="str">
        <f t="shared" si="71"/>
        <v>T18G17</v>
      </c>
      <c r="R151" s="308">
        <f t="shared" si="61"/>
        <v>35</v>
      </c>
      <c r="S151" s="74"/>
      <c r="T151" s="75"/>
      <c r="U151" s="76"/>
      <c r="V151" s="74"/>
      <c r="W151" s="75"/>
      <c r="X151" s="76"/>
      <c r="Y151" s="74"/>
      <c r="Z151" s="75"/>
      <c r="AA151" s="76"/>
      <c r="AB151" s="74"/>
      <c r="AC151" s="75"/>
      <c r="AD151" s="76"/>
      <c r="AE151" s="74"/>
      <c r="AF151" s="75"/>
      <c r="AG151" s="76"/>
      <c r="AH151" s="74"/>
      <c r="AI151" s="75"/>
      <c r="AJ151" s="76"/>
      <c r="AK151" s="74"/>
      <c r="AL151" s="75"/>
      <c r="AM151" s="76"/>
      <c r="AN151" s="74"/>
      <c r="AO151" s="75"/>
      <c r="AP151" s="76"/>
      <c r="AQ151" s="77">
        <f t="shared" si="62"/>
        <v>0.65341246365797168</v>
      </c>
      <c r="AR151" s="77">
        <f t="shared" si="63"/>
        <v>0.39146891810743312</v>
      </c>
      <c r="AS151" s="78">
        <f t="shared" si="72"/>
        <v>0.52388709110107712</v>
      </c>
      <c r="AT151" s="77">
        <f t="shared" si="64"/>
        <v>8.4643990791489765E-2</v>
      </c>
      <c r="AU151" s="79"/>
      <c r="AV151" s="139"/>
      <c r="AW151" s="80"/>
      <c r="AX151" s="80"/>
      <c r="AY151" s="80"/>
      <c r="AZ151" s="81"/>
      <c r="BA151" s="82"/>
      <c r="BB151" s="81"/>
      <c r="BC151" s="82"/>
      <c r="BD151" s="81"/>
      <c r="BE151" s="82"/>
      <c r="BF151" s="77"/>
      <c r="BG151" s="77"/>
      <c r="BH151" s="77"/>
      <c r="BI151" s="83">
        <f t="shared" si="73"/>
        <v>1</v>
      </c>
      <c r="BJ151" s="83">
        <f t="shared" si="74"/>
        <v>0</v>
      </c>
      <c r="BK151" s="83">
        <f t="shared" si="75"/>
        <v>0</v>
      </c>
      <c r="BL151" s="84"/>
      <c r="BM151" s="84"/>
      <c r="BN151" s="85"/>
      <c r="BO151" s="84"/>
      <c r="BP151" s="84"/>
      <c r="BQ151" s="84"/>
      <c r="BR151" s="84"/>
      <c r="BS151" s="84"/>
      <c r="BT151" s="84"/>
      <c r="BU151" s="86"/>
      <c r="BV151" s="86"/>
      <c r="BW151" s="86"/>
      <c r="BX151" s="86"/>
      <c r="BY151" s="86"/>
      <c r="BZ151" s="86"/>
      <c r="CA151" s="83"/>
      <c r="CB151" s="83"/>
      <c r="CC151" s="14"/>
      <c r="CD151" s="72"/>
      <c r="CE151" s="87"/>
      <c r="CF151" s="88"/>
      <c r="CG151" s="88"/>
      <c r="CH151" s="87">
        <f t="shared" si="65"/>
        <v>0.52388709110107712</v>
      </c>
      <c r="CI151" s="89"/>
      <c r="CJ151" s="89"/>
      <c r="CK151" s="267"/>
      <c r="CL151" s="90"/>
      <c r="CM151" s="267"/>
      <c r="CN151" s="90"/>
      <c r="CO151" s="267"/>
      <c r="CP151" s="90"/>
      <c r="CQ151" s="267"/>
      <c r="CR151" s="90"/>
      <c r="CS151" s="267"/>
      <c r="CT151" s="90"/>
      <c r="CU151" s="267"/>
      <c r="CV151" s="90"/>
      <c r="CW151" s="267"/>
      <c r="CX151" s="90"/>
      <c r="CY151" s="267"/>
      <c r="CZ151" s="90"/>
      <c r="DA151" s="91">
        <f>DataEntry!B151</f>
        <v>44219</v>
      </c>
      <c r="DB151" s="83"/>
      <c r="DC151" s="83"/>
      <c r="DD151" s="145">
        <f t="shared" si="76"/>
        <v>14</v>
      </c>
      <c r="DE151" s="145" t="str">
        <f t="shared" si="77"/>
        <v/>
      </c>
      <c r="DF151" s="145" t="str">
        <f t="shared" si="78"/>
        <v/>
      </c>
      <c r="DG151" s="145" t="str">
        <f t="shared" si="79"/>
        <v/>
      </c>
      <c r="DH151" s="145" t="str">
        <f t="shared" si="80"/>
        <v/>
      </c>
      <c r="DI151" s="145">
        <f t="shared" si="81"/>
        <v>18</v>
      </c>
      <c r="DJ151" s="83"/>
      <c r="DK151" s="83"/>
      <c r="DL151" s="84"/>
      <c r="DM151" s="14"/>
      <c r="DN151" s="87">
        <f t="shared" si="66"/>
        <v>0.54742247510668562</v>
      </c>
      <c r="DO151" s="87">
        <f>(DFactor*Rounds*Number/2+SUM(BV$3:BV139))/(Rounds*Number/2+COUNT(BV$3:BV139))</f>
        <v>0.29599999999999999</v>
      </c>
      <c r="DP151" s="87">
        <f t="shared" si="67"/>
        <v>0.21263157894736842</v>
      </c>
    </row>
    <row r="152" spans="1:120" x14ac:dyDescent="0.25">
      <c r="A152" s="69">
        <v>150</v>
      </c>
      <c r="B152" s="70">
        <f>DataEntry!C152</f>
        <v>4</v>
      </c>
      <c r="C152" s="71">
        <f>COUNTIF(D$2:D152,D152)+COUNTIF(G$2:G152,D152)</f>
        <v>17</v>
      </c>
      <c r="D152" s="72" t="str">
        <f t="shared" si="55"/>
        <v>Darmstadt 98</v>
      </c>
      <c r="E152" s="70">
        <f>DataEntry!E152</f>
        <v>11</v>
      </c>
      <c r="F152" s="71">
        <f>COUNTIF(D$2:D152,G152)+COUNTIF(G$2:G152,G152)</f>
        <v>17</v>
      </c>
      <c r="G152" s="72" t="str">
        <f t="shared" si="56"/>
        <v>Holstein Kiel</v>
      </c>
      <c r="H152" s="73">
        <f>DataEntry!G152</f>
        <v>0</v>
      </c>
      <c r="I152" s="73">
        <f>DataEntry!H152</f>
        <v>2</v>
      </c>
      <c r="J152" s="266">
        <f t="shared" si="68"/>
        <v>3</v>
      </c>
      <c r="K152" s="304">
        <f t="shared" si="57"/>
        <v>0.85769036206821925</v>
      </c>
      <c r="L152" s="224">
        <f t="shared" si="58"/>
        <v>2531.1056279856775</v>
      </c>
      <c r="M152" s="224">
        <f t="shared" si="59"/>
        <v>2493.1378240180488</v>
      </c>
      <c r="N152" s="236">
        <f t="shared" si="69"/>
        <v>37.967803967628697</v>
      </c>
      <c r="O152" s="22" t="str">
        <f t="shared" si="70"/>
        <v>T4G17</v>
      </c>
      <c r="P152" s="308">
        <f t="shared" si="60"/>
        <v>35</v>
      </c>
      <c r="Q152" s="22" t="str">
        <f t="shared" si="71"/>
        <v>T11G17</v>
      </c>
      <c r="R152" s="308">
        <f t="shared" si="61"/>
        <v>35</v>
      </c>
      <c r="S152" s="74"/>
      <c r="T152" s="75"/>
      <c r="U152" s="76"/>
      <c r="V152" s="74"/>
      <c r="W152" s="75"/>
      <c r="X152" s="76"/>
      <c r="Y152" s="74"/>
      <c r="Z152" s="75"/>
      <c r="AA152" s="76"/>
      <c r="AB152" s="74"/>
      <c r="AC152" s="75"/>
      <c r="AD152" s="76"/>
      <c r="AE152" s="74"/>
      <c r="AF152" s="75"/>
      <c r="AG152" s="76"/>
      <c r="AH152" s="74"/>
      <c r="AI152" s="75"/>
      <c r="AJ152" s="76"/>
      <c r="AK152" s="74"/>
      <c r="AL152" s="75"/>
      <c r="AM152" s="76"/>
      <c r="AN152" s="74"/>
      <c r="AO152" s="75"/>
      <c r="AP152" s="76"/>
      <c r="AQ152" s="77">
        <f t="shared" si="62"/>
        <v>0.53290173487304215</v>
      </c>
      <c r="AR152" s="77">
        <f t="shared" si="63"/>
        <v>0.20216596992484315</v>
      </c>
      <c r="AS152" s="78">
        <f t="shared" si="72"/>
        <v>0.66147152989639801</v>
      </c>
      <c r="AT152" s="77">
        <f t="shared" si="64"/>
        <v>0.13636250017875884</v>
      </c>
      <c r="AU152" s="79"/>
      <c r="AV152" s="139"/>
      <c r="AW152" s="80"/>
      <c r="AX152" s="80"/>
      <c r="AY152" s="80"/>
      <c r="AZ152" s="81"/>
      <c r="BA152" s="82"/>
      <c r="BB152" s="81"/>
      <c r="BC152" s="82"/>
      <c r="BD152" s="81"/>
      <c r="BE152" s="82"/>
      <c r="BF152" s="77"/>
      <c r="BG152" s="77"/>
      <c r="BH152" s="77"/>
      <c r="BI152" s="83">
        <f t="shared" si="73"/>
        <v>0</v>
      </c>
      <c r="BJ152" s="83">
        <f t="shared" si="74"/>
        <v>0</v>
      </c>
      <c r="BK152" s="83">
        <f t="shared" si="75"/>
        <v>1</v>
      </c>
      <c r="BL152" s="84"/>
      <c r="BM152" s="84"/>
      <c r="BN152" s="85"/>
      <c r="BO152" s="84"/>
      <c r="BP152" s="84"/>
      <c r="BQ152" s="84"/>
      <c r="BR152" s="84"/>
      <c r="BS152" s="84"/>
      <c r="BT152" s="84"/>
      <c r="BU152" s="86"/>
      <c r="BV152" s="86"/>
      <c r="BW152" s="86"/>
      <c r="BX152" s="86"/>
      <c r="BY152" s="86"/>
      <c r="BZ152" s="86"/>
      <c r="CA152" s="83"/>
      <c r="CB152" s="83"/>
      <c r="CC152" s="14"/>
      <c r="CD152" s="72"/>
      <c r="CE152" s="87"/>
      <c r="CF152" s="88"/>
      <c r="CG152" s="88"/>
      <c r="CH152" s="87">
        <f t="shared" si="65"/>
        <v>0.66147152989639801</v>
      </c>
      <c r="CI152" s="89"/>
      <c r="CJ152" s="89"/>
      <c r="CK152" s="267"/>
      <c r="CL152" s="90"/>
      <c r="CM152" s="267"/>
      <c r="CN152" s="90"/>
      <c r="CO152" s="267"/>
      <c r="CP152" s="90"/>
      <c r="CQ152" s="267"/>
      <c r="CR152" s="90"/>
      <c r="CS152" s="267"/>
      <c r="CT152" s="90"/>
      <c r="CU152" s="267"/>
      <c r="CV152" s="90"/>
      <c r="CW152" s="267"/>
      <c r="CX152" s="90"/>
      <c r="CY152" s="267"/>
      <c r="CZ152" s="90"/>
      <c r="DA152" s="91">
        <f>DataEntry!B152</f>
        <v>44220</v>
      </c>
      <c r="DB152" s="83"/>
      <c r="DC152" s="83"/>
      <c r="DD152" s="145" t="str">
        <f t="shared" si="76"/>
        <v/>
      </c>
      <c r="DE152" s="145" t="str">
        <f t="shared" si="77"/>
        <v/>
      </c>
      <c r="DF152" s="145">
        <f t="shared" si="78"/>
        <v>4</v>
      </c>
      <c r="DG152" s="145">
        <f t="shared" si="79"/>
        <v>11</v>
      </c>
      <c r="DH152" s="145" t="str">
        <f t="shared" si="80"/>
        <v/>
      </c>
      <c r="DI152" s="145" t="str">
        <f t="shared" si="81"/>
        <v/>
      </c>
      <c r="DJ152" s="83"/>
      <c r="DK152" s="83"/>
      <c r="DL152" s="84"/>
      <c r="DM152" s="14"/>
      <c r="DN152" s="87">
        <f t="shared" si="66"/>
        <v>0.66255405405405399</v>
      </c>
      <c r="DO152" s="87">
        <f>(DFactor*Rounds*Number/2+SUM(BV$3:BV140))/(Rounds*Number/2+COUNT(BV$3:BV140))</f>
        <v>0.29599999999999999</v>
      </c>
      <c r="DP152" s="87">
        <f t="shared" si="67"/>
        <v>0.31</v>
      </c>
    </row>
    <row r="153" spans="1:120" x14ac:dyDescent="0.25">
      <c r="A153" s="69">
        <v>151</v>
      </c>
      <c r="B153" s="70">
        <f>DataEntry!C153</f>
        <v>12</v>
      </c>
      <c r="C153" s="71">
        <f>COUNTIF(D$2:D153,D153)+COUNTIF(G$2:G153,D153)</f>
        <v>17</v>
      </c>
      <c r="D153" s="72" t="str">
        <f t="shared" si="55"/>
        <v>Nurnberg</v>
      </c>
      <c r="E153" s="70">
        <f>DataEntry!E153</f>
        <v>8</v>
      </c>
      <c r="F153" s="71">
        <f>COUNTIF(D$2:D153,G153)+COUNTIF(G$2:G153,G153)</f>
        <v>17</v>
      </c>
      <c r="G153" s="72" t="str">
        <f t="shared" si="56"/>
        <v>Hannover 96</v>
      </c>
      <c r="H153" s="73">
        <f>DataEntry!G153</f>
        <v>2</v>
      </c>
      <c r="I153" s="73">
        <f>DataEntry!H153</f>
        <v>5</v>
      </c>
      <c r="J153" s="266">
        <f t="shared" si="68"/>
        <v>3</v>
      </c>
      <c r="K153" s="304">
        <f t="shared" si="57"/>
        <v>0.94369373088532704</v>
      </c>
      <c r="L153" s="224">
        <f t="shared" si="58"/>
        <v>2476.1259836005111</v>
      </c>
      <c r="M153" s="224">
        <f t="shared" si="59"/>
        <v>2436.0929569059181</v>
      </c>
      <c r="N153" s="236">
        <f t="shared" si="69"/>
        <v>40.033026694592991</v>
      </c>
      <c r="O153" s="22" t="str">
        <f t="shared" si="70"/>
        <v>T12G17</v>
      </c>
      <c r="P153" s="308">
        <f t="shared" si="60"/>
        <v>35</v>
      </c>
      <c r="Q153" s="22" t="str">
        <f t="shared" si="71"/>
        <v>T8G17</v>
      </c>
      <c r="R153" s="308">
        <f t="shared" si="61"/>
        <v>35</v>
      </c>
      <c r="S153" s="74"/>
      <c r="T153" s="75"/>
      <c r="U153" s="76"/>
      <c r="V153" s="74"/>
      <c r="W153" s="75"/>
      <c r="X153" s="76"/>
      <c r="Y153" s="74"/>
      <c r="Z153" s="75"/>
      <c r="AA153" s="76"/>
      <c r="AB153" s="74"/>
      <c r="AC153" s="75"/>
      <c r="AD153" s="76"/>
      <c r="AE153" s="74"/>
      <c r="AF153" s="75"/>
      <c r="AG153" s="76"/>
      <c r="AH153" s="74"/>
      <c r="AI153" s="75"/>
      <c r="AJ153" s="76"/>
      <c r="AK153" s="74"/>
      <c r="AL153" s="75"/>
      <c r="AM153" s="76"/>
      <c r="AN153" s="74"/>
      <c r="AO153" s="75"/>
      <c r="AP153" s="76"/>
      <c r="AQ153" s="77">
        <f t="shared" si="62"/>
        <v>0.53564683165693106</v>
      </c>
      <c r="AR153" s="77">
        <f t="shared" si="63"/>
        <v>0.2168294772578172</v>
      </c>
      <c r="AS153" s="78">
        <f t="shared" si="72"/>
        <v>0.6376347087982277</v>
      </c>
      <c r="AT153" s="77">
        <f t="shared" si="64"/>
        <v>0.14553581394395509</v>
      </c>
      <c r="AU153" s="79"/>
      <c r="AV153" s="139"/>
      <c r="AW153" s="80"/>
      <c r="AX153" s="80"/>
      <c r="AY153" s="80"/>
      <c r="AZ153" s="81"/>
      <c r="BA153" s="82"/>
      <c r="BB153" s="81"/>
      <c r="BC153" s="82"/>
      <c r="BD153" s="81"/>
      <c r="BE153" s="82"/>
      <c r="BF153" s="77"/>
      <c r="BG153" s="77"/>
      <c r="BH153" s="77"/>
      <c r="BI153" s="83">
        <f t="shared" si="73"/>
        <v>0</v>
      </c>
      <c r="BJ153" s="83">
        <f t="shared" si="74"/>
        <v>0</v>
      </c>
      <c r="BK153" s="83">
        <f t="shared" si="75"/>
        <v>1</v>
      </c>
      <c r="BL153" s="84"/>
      <c r="BM153" s="84"/>
      <c r="BN153" s="85"/>
      <c r="BO153" s="84"/>
      <c r="BP153" s="84"/>
      <c r="BQ153" s="84"/>
      <c r="BR153" s="84"/>
      <c r="BS153" s="84"/>
      <c r="BT153" s="84"/>
      <c r="BU153" s="86"/>
      <c r="BV153" s="86"/>
      <c r="BW153" s="86"/>
      <c r="BX153" s="86"/>
      <c r="BY153" s="86"/>
      <c r="BZ153" s="86"/>
      <c r="CA153" s="83"/>
      <c r="CB153" s="83"/>
      <c r="CC153" s="14"/>
      <c r="CD153" s="72"/>
      <c r="CE153" s="87"/>
      <c r="CF153" s="88"/>
      <c r="CG153" s="88"/>
      <c r="CH153" s="87">
        <f t="shared" si="65"/>
        <v>0.6376347087982277</v>
      </c>
      <c r="CI153" s="89"/>
      <c r="CJ153" s="89"/>
      <c r="CK153" s="267"/>
      <c r="CL153" s="90"/>
      <c r="CM153" s="267"/>
      <c r="CN153" s="90"/>
      <c r="CO153" s="267"/>
      <c r="CP153" s="90"/>
      <c r="CQ153" s="267"/>
      <c r="CR153" s="90"/>
      <c r="CS153" s="267"/>
      <c r="CT153" s="90"/>
      <c r="CU153" s="267"/>
      <c r="CV153" s="90"/>
      <c r="CW153" s="267"/>
      <c r="CX153" s="90"/>
      <c r="CY153" s="267"/>
      <c r="CZ153" s="90"/>
      <c r="DA153" s="91">
        <f>DataEntry!B153</f>
        <v>44220</v>
      </c>
      <c r="DB153" s="83"/>
      <c r="DC153" s="83"/>
      <c r="DD153" s="145" t="str">
        <f t="shared" si="76"/>
        <v/>
      </c>
      <c r="DE153" s="145" t="str">
        <f t="shared" si="77"/>
        <v/>
      </c>
      <c r="DF153" s="145">
        <f t="shared" si="78"/>
        <v>12</v>
      </c>
      <c r="DG153" s="145">
        <f t="shared" si="79"/>
        <v>8</v>
      </c>
      <c r="DH153" s="145" t="str">
        <f t="shared" si="80"/>
        <v/>
      </c>
      <c r="DI153" s="145" t="str">
        <f t="shared" si="81"/>
        <v/>
      </c>
      <c r="DJ153" s="83"/>
      <c r="DK153" s="83"/>
      <c r="DL153" s="84"/>
      <c r="DM153" s="14"/>
      <c r="DN153" s="87">
        <f t="shared" si="66"/>
        <v>0.6389054054054053</v>
      </c>
      <c r="DO153" s="87">
        <f>(DFactor*Rounds*Number/2+SUM(BV$3:BV141))/(Rounds*Number/2+COUNT(BV$3:BV141))</f>
        <v>0.29599999999999999</v>
      </c>
      <c r="DP153" s="87">
        <f t="shared" si="67"/>
        <v>0.28999999999999998</v>
      </c>
    </row>
    <row r="154" spans="1:120" x14ac:dyDescent="0.25">
      <c r="A154" s="69">
        <v>152</v>
      </c>
      <c r="B154" s="70">
        <f>DataEntry!C154</f>
        <v>16</v>
      </c>
      <c r="C154" s="71">
        <f>COUNTIF(D$2:D154,D154)+COUNTIF(G$2:G154,D154)</f>
        <v>17</v>
      </c>
      <c r="D154" s="72" t="str">
        <f t="shared" si="55"/>
        <v>Sandhausen</v>
      </c>
      <c r="E154" s="70">
        <f>DataEntry!E154</f>
        <v>2</v>
      </c>
      <c r="F154" s="71">
        <f>COUNTIF(D$2:D154,G154)+COUNTIF(G$2:G154,G154)</f>
        <v>17</v>
      </c>
      <c r="G154" s="72" t="str">
        <f t="shared" si="56"/>
        <v>Bochum</v>
      </c>
      <c r="H154" s="73">
        <f>DataEntry!G154</f>
        <v>1</v>
      </c>
      <c r="I154" s="73">
        <f>DataEntry!H154</f>
        <v>1</v>
      </c>
      <c r="J154" s="266">
        <f t="shared" si="68"/>
        <v>2</v>
      </c>
      <c r="K154" s="304">
        <f t="shared" si="57"/>
        <v>0.27602857971776817</v>
      </c>
      <c r="L154" s="224">
        <f t="shared" si="58"/>
        <v>2452.5775977582653</v>
      </c>
      <c r="M154" s="224">
        <f t="shared" si="59"/>
        <v>2456.3672174522731</v>
      </c>
      <c r="N154" s="236">
        <f t="shared" si="69"/>
        <v>-3.7896196940077971</v>
      </c>
      <c r="O154" s="22" t="str">
        <f t="shared" si="70"/>
        <v>T16G17</v>
      </c>
      <c r="P154" s="308">
        <f t="shared" si="60"/>
        <v>35</v>
      </c>
      <c r="Q154" s="22" t="str">
        <f t="shared" si="71"/>
        <v>T2G17</v>
      </c>
      <c r="R154" s="308">
        <f t="shared" si="61"/>
        <v>35</v>
      </c>
      <c r="S154" s="74"/>
      <c r="T154" s="75"/>
      <c r="U154" s="76"/>
      <c r="V154" s="74"/>
      <c r="W154" s="75"/>
      <c r="X154" s="76"/>
      <c r="Y154" s="74"/>
      <c r="Z154" s="75"/>
      <c r="AA154" s="76"/>
      <c r="AB154" s="74"/>
      <c r="AC154" s="75"/>
      <c r="AD154" s="76"/>
      <c r="AE154" s="74"/>
      <c r="AF154" s="75"/>
      <c r="AG154" s="76"/>
      <c r="AH154" s="74"/>
      <c r="AI154" s="75"/>
      <c r="AJ154" s="76"/>
      <c r="AK154" s="74"/>
      <c r="AL154" s="75"/>
      <c r="AM154" s="76"/>
      <c r="AN154" s="74"/>
      <c r="AO154" s="75"/>
      <c r="AP154" s="76"/>
      <c r="AQ154" s="77">
        <f t="shared" si="62"/>
        <v>0.49740372898544827</v>
      </c>
      <c r="AR154" s="77">
        <f t="shared" si="63"/>
        <v>0.17204223443217392</v>
      </c>
      <c r="AS154" s="78">
        <f t="shared" si="72"/>
        <v>0.65072298910654869</v>
      </c>
      <c r="AT154" s="77">
        <f t="shared" si="64"/>
        <v>0.17723477646127739</v>
      </c>
      <c r="AU154" s="79"/>
      <c r="AV154" s="139"/>
      <c r="AW154" s="80"/>
      <c r="AX154" s="80"/>
      <c r="AY154" s="80"/>
      <c r="AZ154" s="81"/>
      <c r="BA154" s="82"/>
      <c r="BB154" s="81"/>
      <c r="BC154" s="82"/>
      <c r="BD154" s="81"/>
      <c r="BE154" s="82"/>
      <c r="BF154" s="77"/>
      <c r="BG154" s="77"/>
      <c r="BH154" s="77"/>
      <c r="BI154" s="83">
        <f t="shared" si="73"/>
        <v>0</v>
      </c>
      <c r="BJ154" s="83">
        <f t="shared" si="74"/>
        <v>1</v>
      </c>
      <c r="BK154" s="83">
        <f t="shared" si="75"/>
        <v>0</v>
      </c>
      <c r="BL154" s="84"/>
      <c r="BM154" s="84"/>
      <c r="BN154" s="85"/>
      <c r="BO154" s="84"/>
      <c r="BP154" s="84"/>
      <c r="BQ154" s="84"/>
      <c r="BR154" s="84"/>
      <c r="BS154" s="84"/>
      <c r="BT154" s="84"/>
      <c r="BU154" s="86"/>
      <c r="BV154" s="86"/>
      <c r="BW154" s="86"/>
      <c r="BX154" s="86"/>
      <c r="BY154" s="86"/>
      <c r="BZ154" s="86"/>
      <c r="CA154" s="83"/>
      <c r="CB154" s="83"/>
      <c r="CC154" s="14"/>
      <c r="CD154" s="72"/>
      <c r="CE154" s="87"/>
      <c r="CF154" s="88"/>
      <c r="CG154" s="88"/>
      <c r="CH154" s="87">
        <f t="shared" si="65"/>
        <v>0.65072298910654869</v>
      </c>
      <c r="CI154" s="89"/>
      <c r="CJ154" s="89"/>
      <c r="CK154" s="267"/>
      <c r="CL154" s="90"/>
      <c r="CM154" s="267"/>
      <c r="CN154" s="90"/>
      <c r="CO154" s="267"/>
      <c r="CP154" s="90"/>
      <c r="CQ154" s="267"/>
      <c r="CR154" s="90"/>
      <c r="CS154" s="267"/>
      <c r="CT154" s="90"/>
      <c r="CU154" s="267"/>
      <c r="CV154" s="90"/>
      <c r="CW154" s="267"/>
      <c r="CX154" s="90"/>
      <c r="CY154" s="267"/>
      <c r="CZ154" s="90"/>
      <c r="DA154" s="91">
        <f>DataEntry!B154</f>
        <v>44220</v>
      </c>
      <c r="DB154" s="83"/>
      <c r="DC154" s="83"/>
      <c r="DD154" s="145" t="str">
        <f t="shared" si="76"/>
        <v/>
      </c>
      <c r="DE154" s="145">
        <f t="shared" si="77"/>
        <v>16</v>
      </c>
      <c r="DF154" s="145" t="str">
        <f t="shared" si="78"/>
        <v/>
      </c>
      <c r="DG154" s="145" t="str">
        <f t="shared" si="79"/>
        <v/>
      </c>
      <c r="DH154" s="145">
        <f t="shared" si="80"/>
        <v>2</v>
      </c>
      <c r="DI154" s="145" t="str">
        <f t="shared" si="81"/>
        <v/>
      </c>
      <c r="DJ154" s="83"/>
      <c r="DK154" s="83"/>
      <c r="DL154" s="84"/>
      <c r="DM154" s="14"/>
      <c r="DN154" s="87">
        <f t="shared" si="66"/>
        <v>0.65072972972972964</v>
      </c>
      <c r="DO154" s="87">
        <f>(DFactor*Rounds*Number/2+SUM(BV$3:BV142))/(Rounds*Number/2+COUNT(BV$3:BV142))</f>
        <v>0.29599999999999999</v>
      </c>
      <c r="DP154" s="87">
        <f t="shared" si="67"/>
        <v>0.3</v>
      </c>
    </row>
    <row r="155" spans="1:120" x14ac:dyDescent="0.25">
      <c r="A155" s="69">
        <v>153</v>
      </c>
      <c r="B155" s="70">
        <f>DataEntry!C155</f>
        <v>17</v>
      </c>
      <c r="C155" s="71">
        <f>COUNTIF(D$2:D155,D155)+COUNTIF(G$2:G155,D155)</f>
        <v>17</v>
      </c>
      <c r="D155" s="72" t="str">
        <f t="shared" si="55"/>
        <v>St Pauli</v>
      </c>
      <c r="E155" s="70">
        <f>DataEntry!E155</f>
        <v>15</v>
      </c>
      <c r="F155" s="71">
        <f>COUNTIF(D$2:D155,G155)+COUNTIF(G$2:G155,G155)</f>
        <v>17</v>
      </c>
      <c r="G155" s="72" t="str">
        <f t="shared" si="56"/>
        <v>Jahn Regensburg</v>
      </c>
      <c r="H155" s="73">
        <f>DataEntry!G155</f>
        <v>2</v>
      </c>
      <c r="I155" s="73">
        <f>DataEntry!H155</f>
        <v>0</v>
      </c>
      <c r="J155" s="266">
        <f t="shared" si="68"/>
        <v>1</v>
      </c>
      <c r="K155" s="304">
        <f t="shared" si="57"/>
        <v>0.92552468765042128</v>
      </c>
      <c r="L155" s="224">
        <f t="shared" si="58"/>
        <v>2462.8049547346764</v>
      </c>
      <c r="M155" s="224">
        <f t="shared" si="59"/>
        <v>2372.6372495575638</v>
      </c>
      <c r="N155" s="236">
        <f t="shared" si="69"/>
        <v>90.167705177112566</v>
      </c>
      <c r="O155" s="22" t="str">
        <f t="shared" si="70"/>
        <v>T17G17</v>
      </c>
      <c r="P155" s="308">
        <f t="shared" si="60"/>
        <v>35</v>
      </c>
      <c r="Q155" s="22" t="str">
        <f t="shared" si="71"/>
        <v>T15G17</v>
      </c>
      <c r="R155" s="308">
        <f t="shared" si="61"/>
        <v>35</v>
      </c>
      <c r="S155" s="74"/>
      <c r="T155" s="75"/>
      <c r="U155" s="76"/>
      <c r="V155" s="74"/>
      <c r="W155" s="75"/>
      <c r="X155" s="76"/>
      <c r="Y155" s="74"/>
      <c r="Z155" s="75"/>
      <c r="AA155" s="76"/>
      <c r="AB155" s="74"/>
      <c r="AC155" s="75"/>
      <c r="AD155" s="76"/>
      <c r="AE155" s="74"/>
      <c r="AF155" s="75"/>
      <c r="AG155" s="76"/>
      <c r="AH155" s="74"/>
      <c r="AI155" s="75"/>
      <c r="AJ155" s="76"/>
      <c r="AK155" s="74"/>
      <c r="AL155" s="75"/>
      <c r="AM155" s="76"/>
      <c r="AN155" s="74"/>
      <c r="AO155" s="75"/>
      <c r="AP155" s="76"/>
      <c r="AQ155" s="77">
        <f t="shared" si="62"/>
        <v>0.58274994782403999</v>
      </c>
      <c r="AR155" s="77">
        <f t="shared" si="63"/>
        <v>0.23716021124296716</v>
      </c>
      <c r="AS155" s="78">
        <f t="shared" si="72"/>
        <v>0.69117947316214567</v>
      </c>
      <c r="AT155" s="77">
        <f t="shared" si="64"/>
        <v>7.166031559488717E-2</v>
      </c>
      <c r="AU155" s="79"/>
      <c r="AV155" s="139"/>
      <c r="AW155" s="80"/>
      <c r="AX155" s="80"/>
      <c r="AY155" s="80"/>
      <c r="AZ155" s="81"/>
      <c r="BA155" s="82"/>
      <c r="BB155" s="81"/>
      <c r="BC155" s="82"/>
      <c r="BD155" s="81"/>
      <c r="BE155" s="82"/>
      <c r="BF155" s="77"/>
      <c r="BG155" s="77"/>
      <c r="BH155" s="77"/>
      <c r="BI155" s="83">
        <f t="shared" si="73"/>
        <v>1</v>
      </c>
      <c r="BJ155" s="83">
        <f t="shared" si="74"/>
        <v>0</v>
      </c>
      <c r="BK155" s="83">
        <f t="shared" si="75"/>
        <v>0</v>
      </c>
      <c r="BL155" s="84"/>
      <c r="BM155" s="84"/>
      <c r="BN155" s="85"/>
      <c r="BO155" s="84"/>
      <c r="BP155" s="84"/>
      <c r="BQ155" s="84"/>
      <c r="BR155" s="84"/>
      <c r="BS155" s="84"/>
      <c r="BT155" s="84"/>
      <c r="BU155" s="86"/>
      <c r="BV155" s="86"/>
      <c r="BW155" s="86"/>
      <c r="BX155" s="86"/>
      <c r="BY155" s="86"/>
      <c r="BZ155" s="86"/>
      <c r="CA155" s="83"/>
      <c r="CB155" s="83"/>
      <c r="CC155" s="14"/>
      <c r="CD155" s="72"/>
      <c r="CE155" s="87"/>
      <c r="CF155" s="88"/>
      <c r="CG155" s="88"/>
      <c r="CH155" s="87">
        <f t="shared" si="65"/>
        <v>0.69117947316214567</v>
      </c>
      <c r="CI155" s="89"/>
      <c r="CJ155" s="89"/>
      <c r="CK155" s="267"/>
      <c r="CL155" s="90"/>
      <c r="CM155" s="267"/>
      <c r="CN155" s="90"/>
      <c r="CO155" s="267"/>
      <c r="CP155" s="90"/>
      <c r="CQ155" s="267"/>
      <c r="CR155" s="90"/>
      <c r="CS155" s="267"/>
      <c r="CT155" s="90"/>
      <c r="CU155" s="267"/>
      <c r="CV155" s="90"/>
      <c r="CW155" s="267"/>
      <c r="CX155" s="90"/>
      <c r="CY155" s="267"/>
      <c r="CZ155" s="90"/>
      <c r="DA155" s="91">
        <f>DataEntry!B155</f>
        <v>44220</v>
      </c>
      <c r="DB155" s="83"/>
      <c r="DC155" s="83"/>
      <c r="DD155" s="145">
        <f t="shared" si="76"/>
        <v>17</v>
      </c>
      <c r="DE155" s="145" t="str">
        <f t="shared" si="77"/>
        <v/>
      </c>
      <c r="DF155" s="145" t="str">
        <f t="shared" si="78"/>
        <v/>
      </c>
      <c r="DG155" s="145" t="str">
        <f t="shared" si="79"/>
        <v/>
      </c>
      <c r="DH155" s="145" t="str">
        <f t="shared" si="80"/>
        <v/>
      </c>
      <c r="DI155" s="145">
        <f t="shared" si="81"/>
        <v>15</v>
      </c>
      <c r="DJ155" s="83"/>
      <c r="DK155" s="83"/>
      <c r="DL155" s="84"/>
      <c r="DM155" s="14"/>
      <c r="DN155" s="87">
        <f t="shared" si="66"/>
        <v>0.69802702702702701</v>
      </c>
      <c r="DO155" s="87">
        <f>(DFactor*Rounds*Number/2+SUM(BV$3:BV143))/(Rounds*Number/2+COUNT(BV$3:BV143))</f>
        <v>0.29599999999999999</v>
      </c>
      <c r="DP155" s="87">
        <f t="shared" si="67"/>
        <v>0.34</v>
      </c>
    </row>
    <row r="156" spans="1:120" x14ac:dyDescent="0.25">
      <c r="A156" s="69">
        <v>154</v>
      </c>
      <c r="B156" s="70">
        <f>DataEntry!C156</f>
        <v>3</v>
      </c>
      <c r="C156" s="71">
        <f>COUNTIF(D$2:D156,D156)+COUNTIF(G$2:G156,D156)</f>
        <v>18</v>
      </c>
      <c r="D156" s="72" t="str">
        <f t="shared" si="55"/>
        <v>Eintracht Braunschweig</v>
      </c>
      <c r="E156" s="70">
        <f>DataEntry!E156</f>
        <v>9</v>
      </c>
      <c r="F156" s="71">
        <f>COUNTIF(D$2:D156,G156)+COUNTIF(G$2:G156,G156)</f>
        <v>18</v>
      </c>
      <c r="G156" s="72" t="str">
        <f t="shared" si="56"/>
        <v>Heidenheim</v>
      </c>
      <c r="H156" s="73">
        <f>DataEntry!G156</f>
        <v>1</v>
      </c>
      <c r="I156" s="73">
        <f>DataEntry!H156</f>
        <v>0</v>
      </c>
      <c r="J156" s="266">
        <f t="shared" si="68"/>
        <v>1</v>
      </c>
      <c r="K156" s="304">
        <f t="shared" si="57"/>
        <v>0.17295031522868243</v>
      </c>
      <c r="L156" s="224">
        <f t="shared" si="58"/>
        <v>2376.618093107747</v>
      </c>
      <c r="M156" s="224">
        <f t="shared" si="59"/>
        <v>2408.1132138116059</v>
      </c>
      <c r="N156" s="236">
        <f t="shared" si="69"/>
        <v>-31.495120703858902</v>
      </c>
      <c r="O156" s="22" t="str">
        <f t="shared" si="70"/>
        <v>T3G18</v>
      </c>
      <c r="P156" s="308">
        <f t="shared" si="60"/>
        <v>35</v>
      </c>
      <c r="Q156" s="22" t="str">
        <f t="shared" si="71"/>
        <v>T9G18</v>
      </c>
      <c r="R156" s="308">
        <f t="shared" si="61"/>
        <v>35</v>
      </c>
      <c r="S156" s="74"/>
      <c r="T156" s="75"/>
      <c r="U156" s="76"/>
      <c r="V156" s="74"/>
      <c r="W156" s="75"/>
      <c r="X156" s="76"/>
      <c r="Y156" s="74"/>
      <c r="Z156" s="75"/>
      <c r="AA156" s="76"/>
      <c r="AB156" s="74"/>
      <c r="AC156" s="75"/>
      <c r="AD156" s="76"/>
      <c r="AE156" s="74"/>
      <c r="AF156" s="75"/>
      <c r="AG156" s="76"/>
      <c r="AH156" s="74"/>
      <c r="AI156" s="75"/>
      <c r="AJ156" s="76"/>
      <c r="AK156" s="74"/>
      <c r="AL156" s="75"/>
      <c r="AM156" s="76"/>
      <c r="AN156" s="74"/>
      <c r="AO156" s="75"/>
      <c r="AP156" s="76"/>
      <c r="AQ156" s="77">
        <f t="shared" si="62"/>
        <v>0.47255614305043392</v>
      </c>
      <c r="AR156" s="77">
        <f t="shared" si="63"/>
        <v>0.15714690581696489</v>
      </c>
      <c r="AS156" s="78">
        <f t="shared" si="72"/>
        <v>0.63081847446693806</v>
      </c>
      <c r="AT156" s="77">
        <f t="shared" si="64"/>
        <v>0.21203461971609705</v>
      </c>
      <c r="AU156" s="79"/>
      <c r="AV156" s="139"/>
      <c r="AW156" s="80"/>
      <c r="AX156" s="80"/>
      <c r="AY156" s="80"/>
      <c r="AZ156" s="81"/>
      <c r="BA156" s="82"/>
      <c r="BB156" s="81"/>
      <c r="BC156" s="82"/>
      <c r="BD156" s="81"/>
      <c r="BE156" s="82"/>
      <c r="BF156" s="77"/>
      <c r="BG156" s="77"/>
      <c r="BH156" s="77"/>
      <c r="BI156" s="83">
        <f t="shared" si="73"/>
        <v>1</v>
      </c>
      <c r="BJ156" s="83">
        <f t="shared" si="74"/>
        <v>0</v>
      </c>
      <c r="BK156" s="83">
        <f t="shared" si="75"/>
        <v>0</v>
      </c>
      <c r="BL156" s="84"/>
      <c r="BM156" s="84"/>
      <c r="BN156" s="85"/>
      <c r="BO156" s="84"/>
      <c r="BP156" s="84"/>
      <c r="BQ156" s="84"/>
      <c r="BR156" s="84"/>
      <c r="BS156" s="84"/>
      <c r="BT156" s="84"/>
      <c r="BU156" s="86"/>
      <c r="BV156" s="86"/>
      <c r="BW156" s="86"/>
      <c r="BX156" s="86"/>
      <c r="BY156" s="86"/>
      <c r="BZ156" s="86"/>
      <c r="CA156" s="83"/>
      <c r="CB156" s="83"/>
      <c r="CC156" s="14"/>
      <c r="CD156" s="72"/>
      <c r="CE156" s="87"/>
      <c r="CF156" s="88"/>
      <c r="CG156" s="88"/>
      <c r="CH156" s="87">
        <f t="shared" si="65"/>
        <v>0.63081847446693806</v>
      </c>
      <c r="CI156" s="89"/>
      <c r="CJ156" s="89"/>
      <c r="CK156" s="267"/>
      <c r="CL156" s="90"/>
      <c r="CM156" s="267"/>
      <c r="CN156" s="90"/>
      <c r="CO156" s="267"/>
      <c r="CP156" s="90"/>
      <c r="CQ156" s="267"/>
      <c r="CR156" s="90"/>
      <c r="CS156" s="267"/>
      <c r="CT156" s="90"/>
      <c r="CU156" s="267"/>
      <c r="CV156" s="90"/>
      <c r="CW156" s="267"/>
      <c r="CX156" s="90"/>
      <c r="CY156" s="267"/>
      <c r="CZ156" s="90"/>
      <c r="DA156" s="91">
        <f>DataEntry!B156</f>
        <v>44222</v>
      </c>
      <c r="DB156" s="83"/>
      <c r="DC156" s="83"/>
      <c r="DD156" s="145">
        <f t="shared" si="76"/>
        <v>3</v>
      </c>
      <c r="DE156" s="145" t="str">
        <f t="shared" si="77"/>
        <v/>
      </c>
      <c r="DF156" s="145" t="str">
        <f t="shared" si="78"/>
        <v/>
      </c>
      <c r="DG156" s="145" t="str">
        <f t="shared" si="79"/>
        <v/>
      </c>
      <c r="DH156" s="145" t="str">
        <f t="shared" si="80"/>
        <v/>
      </c>
      <c r="DI156" s="145">
        <f t="shared" si="81"/>
        <v>9</v>
      </c>
      <c r="DJ156" s="83"/>
      <c r="DK156" s="83"/>
      <c r="DL156" s="84"/>
      <c r="DM156" s="14"/>
      <c r="DN156" s="87">
        <f t="shared" si="66"/>
        <v>0.63157163975120634</v>
      </c>
      <c r="DO156" s="87">
        <f>(DFactor*Rounds*Number/2+SUM(BV$3:BV144))/(Rounds*Number/2+COUNT(BV$3:BV144))</f>
        <v>0.29599999999999999</v>
      </c>
      <c r="DP156" s="87">
        <f t="shared" si="67"/>
        <v>0.28379772961816302</v>
      </c>
    </row>
    <row r="157" spans="1:120" x14ac:dyDescent="0.25">
      <c r="A157" s="69">
        <v>155</v>
      </c>
      <c r="B157" s="70">
        <f>DataEntry!C157</f>
        <v>1</v>
      </c>
      <c r="C157" s="71">
        <f>COUNTIF(D$2:D157,D157)+COUNTIF(G$2:G157,D157)</f>
        <v>18</v>
      </c>
      <c r="D157" s="72" t="str">
        <f t="shared" si="55"/>
        <v>Erzgebirge Aue</v>
      </c>
      <c r="E157" s="70">
        <f>DataEntry!E157</f>
        <v>18</v>
      </c>
      <c r="F157" s="71">
        <f>COUNTIF(D$2:D157,G157)+COUNTIF(G$2:G157,G157)</f>
        <v>18</v>
      </c>
      <c r="G157" s="72" t="str">
        <f t="shared" si="56"/>
        <v>Wurzburger Kickers</v>
      </c>
      <c r="H157" s="73">
        <f>DataEntry!G157</f>
        <v>2</v>
      </c>
      <c r="I157" s="73">
        <f>DataEntry!H157</f>
        <v>1</v>
      </c>
      <c r="J157" s="266">
        <f t="shared" si="68"/>
        <v>1</v>
      </c>
      <c r="K157" s="304">
        <f t="shared" si="57"/>
        <v>0.76788163145570487</v>
      </c>
      <c r="L157" s="224">
        <f t="shared" si="58"/>
        <v>2472.0396125492889</v>
      </c>
      <c r="M157" s="224">
        <f t="shared" si="59"/>
        <v>2275.4696594504971</v>
      </c>
      <c r="N157" s="236">
        <f t="shared" si="69"/>
        <v>196.56995309879176</v>
      </c>
      <c r="O157" s="22" t="str">
        <f t="shared" si="70"/>
        <v>T1G18</v>
      </c>
      <c r="P157" s="308">
        <f t="shared" si="60"/>
        <v>35</v>
      </c>
      <c r="Q157" s="22" t="str">
        <f t="shared" si="71"/>
        <v>T18G18</v>
      </c>
      <c r="R157" s="308">
        <f t="shared" si="61"/>
        <v>35</v>
      </c>
      <c r="S157" s="74"/>
      <c r="T157" s="75"/>
      <c r="U157" s="76"/>
      <c r="V157" s="74"/>
      <c r="W157" s="75"/>
      <c r="X157" s="76"/>
      <c r="Y157" s="74"/>
      <c r="Z157" s="75"/>
      <c r="AA157" s="76"/>
      <c r="AB157" s="74"/>
      <c r="AC157" s="75"/>
      <c r="AD157" s="76"/>
      <c r="AE157" s="74"/>
      <c r="AF157" s="75"/>
      <c r="AG157" s="76"/>
      <c r="AH157" s="74"/>
      <c r="AI157" s="75"/>
      <c r="AJ157" s="76"/>
      <c r="AK157" s="74"/>
      <c r="AL157" s="75"/>
      <c r="AM157" s="76"/>
      <c r="AN157" s="74"/>
      <c r="AO157" s="75"/>
      <c r="AP157" s="76"/>
      <c r="AQ157" s="77">
        <f t="shared" si="62"/>
        <v>0.68710091889190994</v>
      </c>
      <c r="AR157" s="77">
        <f t="shared" si="63"/>
        <v>0.4333579844902018</v>
      </c>
      <c r="AS157" s="78">
        <f t="shared" si="72"/>
        <v>0.50748586880341628</v>
      </c>
      <c r="AT157" s="77">
        <f t="shared" si="64"/>
        <v>5.9156146706381918E-2</v>
      </c>
      <c r="AU157" s="79"/>
      <c r="AV157" s="139"/>
      <c r="AW157" s="80"/>
      <c r="AX157" s="80"/>
      <c r="AY157" s="80"/>
      <c r="AZ157" s="81"/>
      <c r="BA157" s="82"/>
      <c r="BB157" s="81"/>
      <c r="BC157" s="82"/>
      <c r="BD157" s="81"/>
      <c r="BE157" s="82"/>
      <c r="BF157" s="77"/>
      <c r="BG157" s="77"/>
      <c r="BH157" s="77"/>
      <c r="BI157" s="83">
        <f t="shared" si="73"/>
        <v>1</v>
      </c>
      <c r="BJ157" s="83">
        <f t="shared" si="74"/>
        <v>0</v>
      </c>
      <c r="BK157" s="83">
        <f t="shared" si="75"/>
        <v>0</v>
      </c>
      <c r="BL157" s="84"/>
      <c r="BM157" s="84"/>
      <c r="BN157" s="85"/>
      <c r="BO157" s="84"/>
      <c r="BP157" s="84"/>
      <c r="BQ157" s="84"/>
      <c r="BR157" s="84"/>
      <c r="BS157" s="84"/>
      <c r="BT157" s="84"/>
      <c r="BU157" s="86"/>
      <c r="BV157" s="86"/>
      <c r="BW157" s="86"/>
      <c r="BX157" s="86"/>
      <c r="BY157" s="86"/>
      <c r="BZ157" s="86"/>
      <c r="CA157" s="83"/>
      <c r="CB157" s="83"/>
      <c r="CC157" s="14"/>
      <c r="CD157" s="72"/>
      <c r="CE157" s="87"/>
      <c r="CF157" s="88"/>
      <c r="CG157" s="88"/>
      <c r="CH157" s="87">
        <f t="shared" si="65"/>
        <v>0.50748586880341628</v>
      </c>
      <c r="CI157" s="89"/>
      <c r="CJ157" s="89"/>
      <c r="CK157" s="267"/>
      <c r="CL157" s="90"/>
      <c r="CM157" s="267"/>
      <c r="CN157" s="90"/>
      <c r="CO157" s="267"/>
      <c r="CP157" s="90"/>
      <c r="CQ157" s="267"/>
      <c r="CR157" s="90"/>
      <c r="CS157" s="267"/>
      <c r="CT157" s="90"/>
      <c r="CU157" s="267"/>
      <c r="CV157" s="90"/>
      <c r="CW157" s="267"/>
      <c r="CX157" s="90"/>
      <c r="CY157" s="267"/>
      <c r="CZ157" s="90"/>
      <c r="DA157" s="91">
        <f>DataEntry!B157</f>
        <v>44222</v>
      </c>
      <c r="DB157" s="83"/>
      <c r="DC157" s="83"/>
      <c r="DD157" s="145">
        <f t="shared" si="76"/>
        <v>1</v>
      </c>
      <c r="DE157" s="145" t="str">
        <f t="shared" si="77"/>
        <v/>
      </c>
      <c r="DF157" s="145" t="str">
        <f t="shared" si="78"/>
        <v/>
      </c>
      <c r="DG157" s="145" t="str">
        <f t="shared" si="79"/>
        <v/>
      </c>
      <c r="DH157" s="145" t="str">
        <f t="shared" si="80"/>
        <v/>
      </c>
      <c r="DI157" s="145">
        <f t="shared" si="81"/>
        <v>18</v>
      </c>
      <c r="DJ157" s="83"/>
      <c r="DK157" s="83"/>
      <c r="DL157" s="84"/>
      <c r="DM157" s="14"/>
      <c r="DN157" s="87">
        <f t="shared" si="66"/>
        <v>0.54249262265361331</v>
      </c>
      <c r="DO157" s="87">
        <f>(DFactor*Rounds*Number/2+SUM(BV$3:BV145))/(Rounds*Number/2+COUNT(BV$3:BV145))</f>
        <v>0.29599999999999999</v>
      </c>
      <c r="DP157" s="87">
        <f t="shared" si="67"/>
        <v>0.20846233230134159</v>
      </c>
    </row>
    <row r="158" spans="1:120" x14ac:dyDescent="0.25">
      <c r="A158" s="69">
        <v>156</v>
      </c>
      <c r="B158" s="70">
        <f>DataEntry!C158</f>
        <v>5</v>
      </c>
      <c r="C158" s="71">
        <f>COUNTIF(D$2:D158,D158)+COUNTIF(G$2:G158,D158)</f>
        <v>18</v>
      </c>
      <c r="D158" s="72" t="str">
        <f t="shared" si="55"/>
        <v>Fortuna Dusseldorf</v>
      </c>
      <c r="E158" s="70">
        <f>DataEntry!E158</f>
        <v>7</v>
      </c>
      <c r="F158" s="71">
        <f>COUNTIF(D$2:D158,G158)+COUNTIF(G$2:G158,G158)</f>
        <v>18</v>
      </c>
      <c r="G158" s="72" t="str">
        <f t="shared" si="56"/>
        <v>Hamburger</v>
      </c>
      <c r="H158" s="73">
        <f>DataEntry!G158</f>
        <v>0</v>
      </c>
      <c r="I158" s="73">
        <f>DataEntry!H158</f>
        <v>0</v>
      </c>
      <c r="J158" s="266">
        <f t="shared" si="68"/>
        <v>2</v>
      </c>
      <c r="K158" s="304">
        <f t="shared" si="57"/>
        <v>0.99310350787864987</v>
      </c>
      <c r="L158" s="224">
        <f t="shared" si="58"/>
        <v>2560.935966434924</v>
      </c>
      <c r="M158" s="224">
        <f t="shared" si="59"/>
        <v>2533.900194006239</v>
      </c>
      <c r="N158" s="236">
        <f t="shared" si="69"/>
        <v>27.03577242868505</v>
      </c>
      <c r="O158" s="22" t="str">
        <f t="shared" si="70"/>
        <v>T5G18</v>
      </c>
      <c r="P158" s="308">
        <f t="shared" si="60"/>
        <v>35</v>
      </c>
      <c r="Q158" s="22" t="str">
        <f t="shared" si="71"/>
        <v>T7G18</v>
      </c>
      <c r="R158" s="308">
        <f t="shared" si="61"/>
        <v>35</v>
      </c>
      <c r="S158" s="74"/>
      <c r="T158" s="75"/>
      <c r="U158" s="76"/>
      <c r="V158" s="74"/>
      <c r="W158" s="75"/>
      <c r="X158" s="76"/>
      <c r="Y158" s="74"/>
      <c r="Z158" s="75"/>
      <c r="AA158" s="76"/>
      <c r="AB158" s="74"/>
      <c r="AC158" s="75"/>
      <c r="AD158" s="76"/>
      <c r="AE158" s="74"/>
      <c r="AF158" s="75"/>
      <c r="AG158" s="76"/>
      <c r="AH158" s="74"/>
      <c r="AI158" s="75"/>
      <c r="AJ158" s="76"/>
      <c r="AK158" s="74"/>
      <c r="AL158" s="75"/>
      <c r="AM158" s="76"/>
      <c r="AN158" s="74"/>
      <c r="AO158" s="75"/>
      <c r="AP158" s="76"/>
      <c r="AQ158" s="77">
        <f t="shared" si="62"/>
        <v>0.52382998862353125</v>
      </c>
      <c r="AR158" s="77">
        <f t="shared" si="63"/>
        <v>0.19643056297201145</v>
      </c>
      <c r="AS158" s="78">
        <f t="shared" si="72"/>
        <v>0.65479885130303961</v>
      </c>
      <c r="AT158" s="77">
        <f t="shared" si="64"/>
        <v>0.14877058572494894</v>
      </c>
      <c r="AU158" s="79"/>
      <c r="AV158" s="139"/>
      <c r="AW158" s="80"/>
      <c r="AX158" s="80"/>
      <c r="AY158" s="80"/>
      <c r="AZ158" s="81"/>
      <c r="BA158" s="82"/>
      <c r="BB158" s="81"/>
      <c r="BC158" s="82"/>
      <c r="BD158" s="81"/>
      <c r="BE158" s="82"/>
      <c r="BF158" s="77"/>
      <c r="BG158" s="77"/>
      <c r="BH158" s="77"/>
      <c r="BI158" s="83">
        <f t="shared" si="73"/>
        <v>0</v>
      </c>
      <c r="BJ158" s="83">
        <f t="shared" si="74"/>
        <v>1</v>
      </c>
      <c r="BK158" s="83">
        <f t="shared" si="75"/>
        <v>0</v>
      </c>
      <c r="BL158" s="84"/>
      <c r="BM158" s="84"/>
      <c r="BN158" s="85"/>
      <c r="BO158" s="84"/>
      <c r="BP158" s="84"/>
      <c r="BQ158" s="84"/>
      <c r="BR158" s="84"/>
      <c r="BS158" s="84"/>
      <c r="BT158" s="84"/>
      <c r="BU158" s="86"/>
      <c r="BV158" s="86"/>
      <c r="BW158" s="86"/>
      <c r="BX158" s="86"/>
      <c r="BY158" s="86"/>
      <c r="BZ158" s="86"/>
      <c r="CA158" s="83"/>
      <c r="CB158" s="83"/>
      <c r="CC158" s="14"/>
      <c r="CD158" s="72"/>
      <c r="CE158" s="87"/>
      <c r="CF158" s="88"/>
      <c r="CG158" s="88"/>
      <c r="CH158" s="87">
        <f t="shared" si="65"/>
        <v>0.65479885130303961</v>
      </c>
      <c r="CI158" s="89"/>
      <c r="CJ158" s="89"/>
      <c r="CK158" s="267"/>
      <c r="CL158" s="90"/>
      <c r="CM158" s="267"/>
      <c r="CN158" s="90"/>
      <c r="CO158" s="267"/>
      <c r="CP158" s="90"/>
      <c r="CQ158" s="267"/>
      <c r="CR158" s="90"/>
      <c r="CS158" s="267"/>
      <c r="CT158" s="90"/>
      <c r="CU158" s="267"/>
      <c r="CV158" s="90"/>
      <c r="CW158" s="267"/>
      <c r="CX158" s="90"/>
      <c r="CY158" s="267"/>
      <c r="CZ158" s="90"/>
      <c r="DA158" s="91">
        <f>DataEntry!B158</f>
        <v>44222</v>
      </c>
      <c r="DB158" s="83"/>
      <c r="DC158" s="83"/>
      <c r="DD158" s="145" t="str">
        <f t="shared" si="76"/>
        <v/>
      </c>
      <c r="DE158" s="145">
        <f t="shared" si="77"/>
        <v>5</v>
      </c>
      <c r="DF158" s="145" t="str">
        <f t="shared" si="78"/>
        <v/>
      </c>
      <c r="DG158" s="145" t="str">
        <f t="shared" si="79"/>
        <v/>
      </c>
      <c r="DH158" s="145">
        <f t="shared" si="80"/>
        <v>7</v>
      </c>
      <c r="DI158" s="145" t="str">
        <f t="shared" si="81"/>
        <v/>
      </c>
      <c r="DJ158" s="83"/>
      <c r="DK158" s="83"/>
      <c r="DL158" s="84"/>
      <c r="DM158" s="14"/>
      <c r="DN158" s="87">
        <f t="shared" si="66"/>
        <v>0.65536671966083726</v>
      </c>
      <c r="DO158" s="87">
        <f>(DFactor*Rounds*Number/2+SUM(BV$3:BV146))/(Rounds*Number/2+COUNT(BV$3:BV146))</f>
        <v>0.29599999999999999</v>
      </c>
      <c r="DP158" s="87">
        <f t="shared" si="67"/>
        <v>0.30392156862745096</v>
      </c>
    </row>
    <row r="159" spans="1:120" x14ac:dyDescent="0.25">
      <c r="A159" s="69">
        <v>157</v>
      </c>
      <c r="B159" s="70">
        <f>DataEntry!C159</f>
        <v>13</v>
      </c>
      <c r="C159" s="71">
        <f>COUNTIF(D$2:D159,D159)+COUNTIF(G$2:G159,D159)</f>
        <v>18</v>
      </c>
      <c r="D159" s="72" t="str">
        <f t="shared" si="55"/>
        <v>Osnabruck</v>
      </c>
      <c r="E159" s="70">
        <f>DataEntry!E159</f>
        <v>6</v>
      </c>
      <c r="F159" s="71">
        <f>COUNTIF(D$2:D159,G159)+COUNTIF(G$2:G159,G159)</f>
        <v>18</v>
      </c>
      <c r="G159" s="72" t="str">
        <f t="shared" si="56"/>
        <v>Greuther Furth</v>
      </c>
      <c r="H159" s="73">
        <f>DataEntry!G159</f>
        <v>0</v>
      </c>
      <c r="I159" s="73">
        <f>DataEntry!H159</f>
        <v>1</v>
      </c>
      <c r="J159" s="266">
        <f t="shared" si="68"/>
        <v>3</v>
      </c>
      <c r="K159" s="304">
        <f t="shared" si="57"/>
        <v>0.1300016979169043</v>
      </c>
      <c r="L159" s="224">
        <f t="shared" si="58"/>
        <v>2440.3962275423892</v>
      </c>
      <c r="M159" s="224">
        <f t="shared" si="59"/>
        <v>2493.3613894023147</v>
      </c>
      <c r="N159" s="236">
        <f t="shared" si="69"/>
        <v>-52.965161859925502</v>
      </c>
      <c r="O159" s="22" t="str">
        <f t="shared" si="70"/>
        <v>T13G18</v>
      </c>
      <c r="P159" s="308">
        <f t="shared" si="60"/>
        <v>35</v>
      </c>
      <c r="Q159" s="22" t="str">
        <f t="shared" si="71"/>
        <v>T6G18</v>
      </c>
      <c r="R159" s="308">
        <f t="shared" si="61"/>
        <v>35</v>
      </c>
      <c r="S159" s="74"/>
      <c r="T159" s="75"/>
      <c r="U159" s="76"/>
      <c r="V159" s="74"/>
      <c r="W159" s="75"/>
      <c r="X159" s="76"/>
      <c r="Y159" s="74"/>
      <c r="Z159" s="75"/>
      <c r="AA159" s="76"/>
      <c r="AB159" s="74"/>
      <c r="AC159" s="75"/>
      <c r="AD159" s="76"/>
      <c r="AE159" s="74"/>
      <c r="AF159" s="75"/>
      <c r="AG159" s="76"/>
      <c r="AH159" s="74"/>
      <c r="AI159" s="75"/>
      <c r="AJ159" s="76"/>
      <c r="AK159" s="74"/>
      <c r="AL159" s="75"/>
      <c r="AM159" s="76"/>
      <c r="AN159" s="74"/>
      <c r="AO159" s="75"/>
      <c r="AP159" s="76"/>
      <c r="AQ159" s="77">
        <f t="shared" si="62"/>
        <v>0.45327072833683457</v>
      </c>
      <c r="AR159" s="77">
        <f t="shared" si="63"/>
        <v>0.11508670609373195</v>
      </c>
      <c r="AS159" s="78">
        <f t="shared" si="72"/>
        <v>0.67636804448620524</v>
      </c>
      <c r="AT159" s="77">
        <f t="shared" si="64"/>
        <v>0.20854524942006281</v>
      </c>
      <c r="AU159" s="79"/>
      <c r="AV159" s="139"/>
      <c r="AW159" s="80"/>
      <c r="AX159" s="80"/>
      <c r="AY159" s="80"/>
      <c r="AZ159" s="81"/>
      <c r="BA159" s="82"/>
      <c r="BB159" s="81"/>
      <c r="BC159" s="82"/>
      <c r="BD159" s="81"/>
      <c r="BE159" s="82"/>
      <c r="BF159" s="77"/>
      <c r="BG159" s="77"/>
      <c r="BH159" s="77"/>
      <c r="BI159" s="83">
        <f t="shared" si="73"/>
        <v>0</v>
      </c>
      <c r="BJ159" s="83">
        <f t="shared" si="74"/>
        <v>0</v>
      </c>
      <c r="BK159" s="83">
        <f t="shared" si="75"/>
        <v>1</v>
      </c>
      <c r="BL159" s="84"/>
      <c r="BM159" s="84"/>
      <c r="BN159" s="85"/>
      <c r="BO159" s="84"/>
      <c r="BP159" s="84"/>
      <c r="BQ159" s="84"/>
      <c r="BR159" s="84"/>
      <c r="BS159" s="84"/>
      <c r="BT159" s="84"/>
      <c r="BU159" s="86"/>
      <c r="BV159" s="86"/>
      <c r="BW159" s="86"/>
      <c r="BX159" s="86"/>
      <c r="BY159" s="86"/>
      <c r="BZ159" s="86"/>
      <c r="CA159" s="83"/>
      <c r="CB159" s="83"/>
      <c r="CC159" s="14"/>
      <c r="CD159" s="72"/>
      <c r="CE159" s="87"/>
      <c r="CF159" s="88"/>
      <c r="CG159" s="88"/>
      <c r="CH159" s="87">
        <f t="shared" si="65"/>
        <v>0.67636804448620524</v>
      </c>
      <c r="CI159" s="89"/>
      <c r="CJ159" s="89"/>
      <c r="CK159" s="267"/>
      <c r="CL159" s="90"/>
      <c r="CM159" s="267"/>
      <c r="CN159" s="90"/>
      <c r="CO159" s="267"/>
      <c r="CP159" s="90"/>
      <c r="CQ159" s="267"/>
      <c r="CR159" s="90"/>
      <c r="CS159" s="267"/>
      <c r="CT159" s="90"/>
      <c r="CU159" s="267"/>
      <c r="CV159" s="90"/>
      <c r="CW159" s="267"/>
      <c r="CX159" s="90"/>
      <c r="CY159" s="267"/>
      <c r="CZ159" s="90"/>
      <c r="DA159" s="91">
        <f>DataEntry!B159</f>
        <v>44222</v>
      </c>
      <c r="DB159" s="83"/>
      <c r="DC159" s="83"/>
      <c r="DD159" s="145" t="str">
        <f t="shared" si="76"/>
        <v/>
      </c>
      <c r="DE159" s="145" t="str">
        <f t="shared" si="77"/>
        <v/>
      </c>
      <c r="DF159" s="145">
        <f t="shared" si="78"/>
        <v>13</v>
      </c>
      <c r="DG159" s="145">
        <f t="shared" si="79"/>
        <v>6</v>
      </c>
      <c r="DH159" s="145" t="str">
        <f t="shared" si="80"/>
        <v/>
      </c>
      <c r="DI159" s="145" t="str">
        <f t="shared" si="81"/>
        <v/>
      </c>
      <c r="DJ159" s="83"/>
      <c r="DK159" s="83"/>
      <c r="DL159" s="84"/>
      <c r="DM159" s="14"/>
      <c r="DN159" s="87">
        <f t="shared" si="66"/>
        <v>0.67855166931637512</v>
      </c>
      <c r="DO159" s="87">
        <f>(DFactor*Rounds*Number/2+SUM(BV$3:BV147))/(Rounds*Number/2+COUNT(BV$3:BV147))</f>
        <v>0.29599999999999999</v>
      </c>
      <c r="DP159" s="87">
        <f t="shared" si="67"/>
        <v>0.3235294117647059</v>
      </c>
    </row>
    <row r="160" spans="1:120" x14ac:dyDescent="0.25">
      <c r="A160" s="69">
        <v>158</v>
      </c>
      <c r="B160" s="70">
        <f>DataEntry!C160</f>
        <v>4</v>
      </c>
      <c r="C160" s="71">
        <f>COUNTIF(D$2:D160,D160)+COUNTIF(G$2:G160,D160)</f>
        <v>18</v>
      </c>
      <c r="D160" s="72" t="str">
        <f t="shared" si="55"/>
        <v>Darmstadt 98</v>
      </c>
      <c r="E160" s="70">
        <f>DataEntry!E160</f>
        <v>16</v>
      </c>
      <c r="F160" s="71">
        <f>COUNTIF(D$2:D160,G160)+COUNTIF(G$2:G160,G160)</f>
        <v>18</v>
      </c>
      <c r="G160" s="72" t="str">
        <f t="shared" si="56"/>
        <v>Sandhausen</v>
      </c>
      <c r="H160" s="73">
        <f>DataEntry!G160</f>
        <v>2</v>
      </c>
      <c r="I160" s="73">
        <f>DataEntry!H160</f>
        <v>1</v>
      </c>
      <c r="J160" s="266">
        <f t="shared" si="68"/>
        <v>1</v>
      </c>
      <c r="K160" s="304">
        <f t="shared" si="57"/>
        <v>0.8271922196322814</v>
      </c>
      <c r="L160" s="224">
        <f t="shared" si="58"/>
        <v>2520.9104143215527</v>
      </c>
      <c r="M160" s="224">
        <f t="shared" si="59"/>
        <v>2382.5548749303316</v>
      </c>
      <c r="N160" s="236">
        <f t="shared" si="69"/>
        <v>138.3555393912211</v>
      </c>
      <c r="O160" s="22" t="str">
        <f t="shared" si="70"/>
        <v>T4G18</v>
      </c>
      <c r="P160" s="308">
        <f t="shared" si="60"/>
        <v>35</v>
      </c>
      <c r="Q160" s="22" t="str">
        <f t="shared" si="71"/>
        <v>T16G18</v>
      </c>
      <c r="R160" s="308">
        <f t="shared" si="61"/>
        <v>35</v>
      </c>
      <c r="S160" s="74"/>
      <c r="T160" s="75"/>
      <c r="U160" s="76"/>
      <c r="V160" s="74"/>
      <c r="W160" s="75"/>
      <c r="X160" s="76"/>
      <c r="Y160" s="74"/>
      <c r="Z160" s="75"/>
      <c r="AA160" s="76"/>
      <c r="AB160" s="74"/>
      <c r="AC160" s="75"/>
      <c r="AD160" s="76"/>
      <c r="AE160" s="74"/>
      <c r="AF160" s="75"/>
      <c r="AG160" s="76"/>
      <c r="AH160" s="74"/>
      <c r="AI160" s="75"/>
      <c r="AJ160" s="76"/>
      <c r="AK160" s="74"/>
      <c r="AL160" s="75"/>
      <c r="AM160" s="76"/>
      <c r="AN160" s="74"/>
      <c r="AO160" s="75"/>
      <c r="AP160" s="76"/>
      <c r="AQ160" s="77">
        <f t="shared" si="62"/>
        <v>0.62965583868814357</v>
      </c>
      <c r="AR160" s="77">
        <f t="shared" si="63"/>
        <v>0.30458155969680345</v>
      </c>
      <c r="AS160" s="78">
        <f t="shared" si="72"/>
        <v>0.65014855798268023</v>
      </c>
      <c r="AT160" s="77">
        <f t="shared" si="64"/>
        <v>4.5269882320516319E-2</v>
      </c>
      <c r="AU160" s="79"/>
      <c r="AV160" s="139"/>
      <c r="AW160" s="80"/>
      <c r="AX160" s="80"/>
      <c r="AY160" s="80"/>
      <c r="AZ160" s="81"/>
      <c r="BA160" s="82"/>
      <c r="BB160" s="81"/>
      <c r="BC160" s="82"/>
      <c r="BD160" s="81"/>
      <c r="BE160" s="82"/>
      <c r="BF160" s="77"/>
      <c r="BG160" s="77"/>
      <c r="BH160" s="77"/>
      <c r="BI160" s="83">
        <f t="shared" si="73"/>
        <v>1</v>
      </c>
      <c r="BJ160" s="83">
        <f t="shared" si="74"/>
        <v>0</v>
      </c>
      <c r="BK160" s="83">
        <f t="shared" si="75"/>
        <v>0</v>
      </c>
      <c r="BL160" s="84"/>
      <c r="BM160" s="84"/>
      <c r="BN160" s="85"/>
      <c r="BO160" s="84"/>
      <c r="BP160" s="84"/>
      <c r="BQ160" s="84"/>
      <c r="BR160" s="84"/>
      <c r="BS160" s="84"/>
      <c r="BT160" s="84"/>
      <c r="BU160" s="86"/>
      <c r="BV160" s="86"/>
      <c r="BW160" s="86"/>
      <c r="BX160" s="86"/>
      <c r="BY160" s="86"/>
      <c r="BZ160" s="86"/>
      <c r="CA160" s="83"/>
      <c r="CB160" s="83"/>
      <c r="CC160" s="14"/>
      <c r="CD160" s="72"/>
      <c r="CE160" s="87"/>
      <c r="CF160" s="88"/>
      <c r="CG160" s="88"/>
      <c r="CH160" s="87">
        <f t="shared" si="65"/>
        <v>0.65014855798268023</v>
      </c>
      <c r="CI160" s="89"/>
      <c r="CJ160" s="89"/>
      <c r="CK160" s="267"/>
      <c r="CL160" s="90"/>
      <c r="CM160" s="267"/>
      <c r="CN160" s="90"/>
      <c r="CO160" s="267"/>
      <c r="CP160" s="90"/>
      <c r="CQ160" s="267"/>
      <c r="CR160" s="90"/>
      <c r="CS160" s="267"/>
      <c r="CT160" s="90"/>
      <c r="CU160" s="267"/>
      <c r="CV160" s="90"/>
      <c r="CW160" s="267"/>
      <c r="CX160" s="90"/>
      <c r="CY160" s="267"/>
      <c r="CZ160" s="90"/>
      <c r="DA160" s="91">
        <f>DataEntry!B160</f>
        <v>44223</v>
      </c>
      <c r="DB160" s="83"/>
      <c r="DC160" s="83"/>
      <c r="DD160" s="145">
        <f t="shared" si="76"/>
        <v>4</v>
      </c>
      <c r="DE160" s="145" t="str">
        <f t="shared" si="77"/>
        <v/>
      </c>
      <c r="DF160" s="145" t="str">
        <f t="shared" si="78"/>
        <v/>
      </c>
      <c r="DG160" s="145" t="str">
        <f t="shared" si="79"/>
        <v/>
      </c>
      <c r="DH160" s="145" t="str">
        <f t="shared" si="80"/>
        <v/>
      </c>
      <c r="DI160" s="145">
        <f t="shared" si="81"/>
        <v>16</v>
      </c>
      <c r="DJ160" s="83"/>
      <c r="DK160" s="83"/>
      <c r="DL160" s="84"/>
      <c r="DM160" s="14"/>
      <c r="DN160" s="87">
        <f t="shared" si="66"/>
        <v>0.66695919448860619</v>
      </c>
      <c r="DO160" s="87">
        <f>(DFactor*Rounds*Number/2+SUM(BV$3:BV148))/(Rounds*Number/2+COUNT(BV$3:BV148))</f>
        <v>0.29599999999999999</v>
      </c>
      <c r="DP160" s="87">
        <f t="shared" si="67"/>
        <v>0.31372549019607843</v>
      </c>
    </row>
    <row r="161" spans="1:120" x14ac:dyDescent="0.25">
      <c r="A161" s="69">
        <v>159</v>
      </c>
      <c r="B161" s="70">
        <f>DataEntry!C161</f>
        <v>10</v>
      </c>
      <c r="C161" s="71">
        <f>COUNTIF(D$2:D161,D161)+COUNTIF(G$2:G161,D161)</f>
        <v>18</v>
      </c>
      <c r="D161" s="72" t="str">
        <f t="shared" si="55"/>
        <v>Karlsruher</v>
      </c>
      <c r="E161" s="70">
        <f>DataEntry!E161</f>
        <v>8</v>
      </c>
      <c r="F161" s="71">
        <f>COUNTIF(D$2:D161,G161)+COUNTIF(G$2:G161,G161)</f>
        <v>18</v>
      </c>
      <c r="G161" s="72" t="str">
        <f t="shared" si="56"/>
        <v>Hannover 96</v>
      </c>
      <c r="H161" s="73">
        <f>DataEntry!G161</f>
        <v>1</v>
      </c>
      <c r="I161" s="73">
        <f>DataEntry!H161</f>
        <v>0</v>
      </c>
      <c r="J161" s="266">
        <f t="shared" si="68"/>
        <v>1</v>
      </c>
      <c r="K161" s="304">
        <f t="shared" si="57"/>
        <v>0.86046659708021411</v>
      </c>
      <c r="L161" s="224">
        <f t="shared" si="58"/>
        <v>2459.0734067606522</v>
      </c>
      <c r="M161" s="224">
        <f t="shared" si="59"/>
        <v>2442.6546305937154</v>
      </c>
      <c r="N161" s="236">
        <f t="shared" si="69"/>
        <v>16.418776166936823</v>
      </c>
      <c r="O161" s="22" t="str">
        <f t="shared" si="70"/>
        <v>T10G18</v>
      </c>
      <c r="P161" s="308">
        <f t="shared" si="60"/>
        <v>35</v>
      </c>
      <c r="Q161" s="22" t="str">
        <f t="shared" si="71"/>
        <v>T8G18</v>
      </c>
      <c r="R161" s="308">
        <f t="shared" si="61"/>
        <v>35</v>
      </c>
      <c r="S161" s="74"/>
      <c r="T161" s="75"/>
      <c r="U161" s="76"/>
      <c r="V161" s="74"/>
      <c r="W161" s="75"/>
      <c r="X161" s="76"/>
      <c r="Y161" s="74"/>
      <c r="Z161" s="75"/>
      <c r="AA161" s="76"/>
      <c r="AB161" s="74"/>
      <c r="AC161" s="75"/>
      <c r="AD161" s="76"/>
      <c r="AE161" s="74"/>
      <c r="AF161" s="75"/>
      <c r="AG161" s="76"/>
      <c r="AH161" s="74"/>
      <c r="AI161" s="75"/>
      <c r="AJ161" s="76"/>
      <c r="AK161" s="74"/>
      <c r="AL161" s="75"/>
      <c r="AM161" s="76"/>
      <c r="AN161" s="74"/>
      <c r="AO161" s="75"/>
      <c r="AP161" s="76"/>
      <c r="AQ161" s="77">
        <f t="shared" si="62"/>
        <v>0.51399900195329029</v>
      </c>
      <c r="AR161" s="77">
        <f t="shared" si="63"/>
        <v>0.21539481522013815</v>
      </c>
      <c r="AS161" s="78">
        <f t="shared" si="72"/>
        <v>0.59720837346630429</v>
      </c>
      <c r="AT161" s="77">
        <f t="shared" si="64"/>
        <v>0.18739681131355757</v>
      </c>
      <c r="AU161" s="79"/>
      <c r="AV161" s="139"/>
      <c r="AW161" s="80"/>
      <c r="AX161" s="80"/>
      <c r="AY161" s="80"/>
      <c r="AZ161" s="81"/>
      <c r="BA161" s="82"/>
      <c r="BB161" s="81"/>
      <c r="BC161" s="82"/>
      <c r="BD161" s="81"/>
      <c r="BE161" s="82"/>
      <c r="BF161" s="77"/>
      <c r="BG161" s="77"/>
      <c r="BH161" s="77"/>
      <c r="BI161" s="83">
        <f t="shared" si="73"/>
        <v>1</v>
      </c>
      <c r="BJ161" s="83">
        <f t="shared" si="74"/>
        <v>0</v>
      </c>
      <c r="BK161" s="83">
        <f t="shared" si="75"/>
        <v>0</v>
      </c>
      <c r="BL161" s="84"/>
      <c r="BM161" s="84"/>
      <c r="BN161" s="85"/>
      <c r="BO161" s="84"/>
      <c r="BP161" s="84"/>
      <c r="BQ161" s="84"/>
      <c r="BR161" s="84"/>
      <c r="BS161" s="84"/>
      <c r="BT161" s="84"/>
      <c r="BU161" s="86"/>
      <c r="BV161" s="86"/>
      <c r="BW161" s="86"/>
      <c r="BX161" s="86"/>
      <c r="BY161" s="86"/>
      <c r="BZ161" s="86"/>
      <c r="CA161" s="83"/>
      <c r="CB161" s="83"/>
      <c r="CC161" s="14"/>
      <c r="CD161" s="72"/>
      <c r="CE161" s="87"/>
      <c r="CF161" s="88"/>
      <c r="CG161" s="88"/>
      <c r="CH161" s="87">
        <f t="shared" si="65"/>
        <v>0.59720837346630429</v>
      </c>
      <c r="CI161" s="89"/>
      <c r="CJ161" s="89"/>
      <c r="CK161" s="267"/>
      <c r="CL161" s="90"/>
      <c r="CM161" s="267"/>
      <c r="CN161" s="90"/>
      <c r="CO161" s="267"/>
      <c r="CP161" s="90"/>
      <c r="CQ161" s="267"/>
      <c r="CR161" s="90"/>
      <c r="CS161" s="267"/>
      <c r="CT161" s="90"/>
      <c r="CU161" s="267"/>
      <c r="CV161" s="90"/>
      <c r="CW161" s="267"/>
      <c r="CX161" s="90"/>
      <c r="CY161" s="267"/>
      <c r="CZ161" s="90"/>
      <c r="DA161" s="91">
        <f>DataEntry!B161</f>
        <v>44223</v>
      </c>
      <c r="DB161" s="83"/>
      <c r="DC161" s="83"/>
      <c r="DD161" s="145">
        <f t="shared" si="76"/>
        <v>10</v>
      </c>
      <c r="DE161" s="145" t="str">
        <f t="shared" si="77"/>
        <v/>
      </c>
      <c r="DF161" s="145" t="str">
        <f t="shared" si="78"/>
        <v/>
      </c>
      <c r="DG161" s="145" t="str">
        <f t="shared" si="79"/>
        <v/>
      </c>
      <c r="DH161" s="145" t="str">
        <f t="shared" si="80"/>
        <v/>
      </c>
      <c r="DI161" s="145">
        <f t="shared" si="81"/>
        <v>8</v>
      </c>
      <c r="DJ161" s="83"/>
      <c r="DK161" s="83"/>
      <c r="DL161" s="84"/>
      <c r="DM161" s="14"/>
      <c r="DN161" s="87">
        <f t="shared" si="66"/>
        <v>0.59740434552199251</v>
      </c>
      <c r="DO161" s="87">
        <f>(DFactor*Rounds*Number/2+SUM(BV$3:BV149))/(Rounds*Number/2+COUNT(BV$3:BV149))</f>
        <v>0.29599999999999999</v>
      </c>
      <c r="DP161" s="87">
        <f t="shared" si="67"/>
        <v>0.25490196078431371</v>
      </c>
    </row>
    <row r="162" spans="1:120" x14ac:dyDescent="0.25">
      <c r="A162" s="69">
        <v>160</v>
      </c>
      <c r="B162" s="70">
        <f>DataEntry!C162</f>
        <v>12</v>
      </c>
      <c r="C162" s="71">
        <f>COUNTIF(D$2:D162,D162)+COUNTIF(G$2:G162,D162)</f>
        <v>18</v>
      </c>
      <c r="D162" s="72" t="str">
        <f t="shared" si="55"/>
        <v>Nurnberg</v>
      </c>
      <c r="E162" s="70">
        <f>DataEntry!E162</f>
        <v>15</v>
      </c>
      <c r="F162" s="71">
        <f>COUNTIF(D$2:D162,G162)+COUNTIF(G$2:G162,G162)</f>
        <v>18</v>
      </c>
      <c r="G162" s="72" t="str">
        <f t="shared" si="56"/>
        <v>Jahn Regensburg</v>
      </c>
      <c r="H162" s="73">
        <f>DataEntry!G162</f>
        <v>0</v>
      </c>
      <c r="I162" s="73">
        <f>DataEntry!H162</f>
        <v>1</v>
      </c>
      <c r="J162" s="266">
        <f t="shared" si="68"/>
        <v>3</v>
      </c>
      <c r="K162" s="304">
        <f t="shared" si="57"/>
        <v>0.50617580086580105</v>
      </c>
      <c r="L162" s="224">
        <f t="shared" si="58"/>
        <v>2469.5643099127137</v>
      </c>
      <c r="M162" s="224">
        <f t="shared" si="59"/>
        <v>2368.9863116010242</v>
      </c>
      <c r="N162" s="236">
        <f t="shared" si="69"/>
        <v>100.5779983116895</v>
      </c>
      <c r="O162" s="22" t="str">
        <f t="shared" si="70"/>
        <v>T12G18</v>
      </c>
      <c r="P162" s="308">
        <f t="shared" si="60"/>
        <v>35</v>
      </c>
      <c r="Q162" s="22" t="str">
        <f t="shared" si="71"/>
        <v>T15G18</v>
      </c>
      <c r="R162" s="308">
        <f t="shared" si="61"/>
        <v>35</v>
      </c>
      <c r="S162" s="74"/>
      <c r="T162" s="75"/>
      <c r="U162" s="76"/>
      <c r="V162" s="74"/>
      <c r="W162" s="75"/>
      <c r="X162" s="76"/>
      <c r="Y162" s="74"/>
      <c r="Z162" s="75"/>
      <c r="AA162" s="76"/>
      <c r="AB162" s="74"/>
      <c r="AC162" s="75"/>
      <c r="AD162" s="76"/>
      <c r="AE162" s="74"/>
      <c r="AF162" s="75"/>
      <c r="AG162" s="76"/>
      <c r="AH162" s="74"/>
      <c r="AI162" s="75"/>
      <c r="AJ162" s="76"/>
      <c r="AK162" s="74"/>
      <c r="AL162" s="75"/>
      <c r="AM162" s="76"/>
      <c r="AN162" s="74"/>
      <c r="AO162" s="75"/>
      <c r="AP162" s="76"/>
      <c r="AQ162" s="77">
        <f t="shared" si="62"/>
        <v>0.59241991232326374</v>
      </c>
      <c r="AR162" s="77">
        <f t="shared" si="63"/>
        <v>0.25741479776199605</v>
      </c>
      <c r="AS162" s="78">
        <f t="shared" si="72"/>
        <v>0.67001022912253538</v>
      </c>
      <c r="AT162" s="77">
        <f t="shared" si="64"/>
        <v>7.2574973115468566E-2</v>
      </c>
      <c r="AU162" s="79"/>
      <c r="AV162" s="139"/>
      <c r="AW162" s="80"/>
      <c r="AX162" s="80"/>
      <c r="AY162" s="80"/>
      <c r="AZ162" s="81"/>
      <c r="BA162" s="82"/>
      <c r="BB162" s="81"/>
      <c r="BC162" s="82"/>
      <c r="BD162" s="81"/>
      <c r="BE162" s="82"/>
      <c r="BF162" s="77"/>
      <c r="BG162" s="77"/>
      <c r="BH162" s="77"/>
      <c r="BI162" s="83">
        <f t="shared" si="73"/>
        <v>0</v>
      </c>
      <c r="BJ162" s="83">
        <f t="shared" si="74"/>
        <v>0</v>
      </c>
      <c r="BK162" s="83">
        <f t="shared" si="75"/>
        <v>1</v>
      </c>
      <c r="BL162" s="84"/>
      <c r="BM162" s="84"/>
      <c r="BN162" s="85"/>
      <c r="BO162" s="84"/>
      <c r="BP162" s="84"/>
      <c r="BQ162" s="84"/>
      <c r="BR162" s="84"/>
      <c r="BS162" s="84"/>
      <c r="BT162" s="84"/>
      <c r="BU162" s="86"/>
      <c r="BV162" s="86"/>
      <c r="BW162" s="86"/>
      <c r="BX162" s="86"/>
      <c r="BY162" s="86"/>
      <c r="BZ162" s="86"/>
      <c r="CA162" s="83"/>
      <c r="CB162" s="83"/>
      <c r="CC162" s="14"/>
      <c r="CD162" s="72"/>
      <c r="CE162" s="87"/>
      <c r="CF162" s="88"/>
      <c r="CG162" s="88"/>
      <c r="CH162" s="87">
        <f t="shared" si="65"/>
        <v>0.67001022912253538</v>
      </c>
      <c r="CI162" s="89"/>
      <c r="CJ162" s="89"/>
      <c r="CK162" s="267"/>
      <c r="CL162" s="90"/>
      <c r="CM162" s="267"/>
      <c r="CN162" s="90"/>
      <c r="CO162" s="267"/>
      <c r="CP162" s="90"/>
      <c r="CQ162" s="267"/>
      <c r="CR162" s="90"/>
      <c r="CS162" s="267"/>
      <c r="CT162" s="90"/>
      <c r="CU162" s="267"/>
      <c r="CV162" s="90"/>
      <c r="CW162" s="267"/>
      <c r="CX162" s="90"/>
      <c r="CY162" s="267"/>
      <c r="CZ162" s="90"/>
      <c r="DA162" s="91">
        <f>DataEntry!B162</f>
        <v>44223</v>
      </c>
      <c r="DB162" s="83"/>
      <c r="DC162" s="83"/>
      <c r="DD162" s="145" t="str">
        <f t="shared" si="76"/>
        <v/>
      </c>
      <c r="DE162" s="145" t="str">
        <f t="shared" si="77"/>
        <v/>
      </c>
      <c r="DF162" s="145">
        <f t="shared" si="78"/>
        <v>12</v>
      </c>
      <c r="DG162" s="145">
        <f t="shared" si="79"/>
        <v>15</v>
      </c>
      <c r="DH162" s="145" t="str">
        <f t="shared" si="80"/>
        <v/>
      </c>
      <c r="DI162" s="145" t="str">
        <f t="shared" si="81"/>
        <v/>
      </c>
      <c r="DJ162" s="83"/>
      <c r="DK162" s="83"/>
      <c r="DL162" s="84"/>
      <c r="DM162" s="14"/>
      <c r="DN162" s="87">
        <f t="shared" si="66"/>
        <v>0.67855166931637512</v>
      </c>
      <c r="DO162" s="87">
        <f>(DFactor*Rounds*Number/2+SUM(BV$3:BV150))/(Rounds*Number/2+COUNT(BV$3:BV150))</f>
        <v>0.29599999999999999</v>
      </c>
      <c r="DP162" s="87">
        <f t="shared" si="67"/>
        <v>0.3235294117647059</v>
      </c>
    </row>
    <row r="163" spans="1:120" x14ac:dyDescent="0.25">
      <c r="A163" s="69">
        <v>161</v>
      </c>
      <c r="B163" s="70">
        <f>DataEntry!C163</f>
        <v>14</v>
      </c>
      <c r="C163" s="71">
        <f>COUNTIF(D$2:D163,D163)+COUNTIF(G$2:G163,D163)</f>
        <v>18</v>
      </c>
      <c r="D163" s="72" t="str">
        <f t="shared" si="55"/>
        <v>Paderborn 07</v>
      </c>
      <c r="E163" s="70">
        <f>DataEntry!E163</f>
        <v>11</v>
      </c>
      <c r="F163" s="71">
        <f>COUNTIF(D$2:D163,G163)+COUNTIF(G$2:G163,G163)</f>
        <v>18</v>
      </c>
      <c r="G163" s="72" t="str">
        <f t="shared" si="56"/>
        <v>Holstein Kiel</v>
      </c>
      <c r="H163" s="73">
        <f>DataEntry!G163</f>
        <v>1</v>
      </c>
      <c r="I163" s="73">
        <f>DataEntry!H163</f>
        <v>1</v>
      </c>
      <c r="J163" s="266">
        <f t="shared" si="68"/>
        <v>2</v>
      </c>
      <c r="K163" s="304">
        <f t="shared" si="57"/>
        <v>0.90598257164069151</v>
      </c>
      <c r="L163" s="224">
        <f t="shared" si="58"/>
        <v>2452.4065318927023</v>
      </c>
      <c r="M163" s="224">
        <f t="shared" si="59"/>
        <v>2503.3330376821732</v>
      </c>
      <c r="N163" s="236">
        <f t="shared" si="69"/>
        <v>-50.926505789470866</v>
      </c>
      <c r="O163" s="22" t="str">
        <f t="shared" si="70"/>
        <v>T14G18</v>
      </c>
      <c r="P163" s="308">
        <f t="shared" si="60"/>
        <v>35</v>
      </c>
      <c r="Q163" s="22" t="str">
        <f t="shared" si="71"/>
        <v>T11G18</v>
      </c>
      <c r="R163" s="308">
        <f t="shared" si="61"/>
        <v>35</v>
      </c>
      <c r="S163" s="74"/>
      <c r="T163" s="75"/>
      <c r="U163" s="76"/>
      <c r="V163" s="74"/>
      <c r="W163" s="75"/>
      <c r="X163" s="76"/>
      <c r="Y163" s="74"/>
      <c r="Z163" s="75"/>
      <c r="AA163" s="76"/>
      <c r="AB163" s="74"/>
      <c r="AC163" s="75"/>
      <c r="AD163" s="76"/>
      <c r="AE163" s="74"/>
      <c r="AF163" s="75"/>
      <c r="AG163" s="76"/>
      <c r="AH163" s="74"/>
      <c r="AI163" s="75"/>
      <c r="AJ163" s="76"/>
      <c r="AK163" s="74"/>
      <c r="AL163" s="75"/>
      <c r="AM163" s="76"/>
      <c r="AN163" s="74"/>
      <c r="AO163" s="75"/>
      <c r="AP163" s="76"/>
      <c r="AQ163" s="77">
        <f t="shared" si="62"/>
        <v>0.45512875115806761</v>
      </c>
      <c r="AR163" s="77">
        <f t="shared" si="63"/>
        <v>0.15163705546950412</v>
      </c>
      <c r="AS163" s="78">
        <f t="shared" si="72"/>
        <v>0.60698339137712698</v>
      </c>
      <c r="AT163" s="77">
        <f t="shared" si="64"/>
        <v>0.2413795531533689</v>
      </c>
      <c r="AU163" s="79"/>
      <c r="AV163" s="139"/>
      <c r="AW163" s="80"/>
      <c r="AX163" s="80"/>
      <c r="AY163" s="80"/>
      <c r="AZ163" s="81"/>
      <c r="BA163" s="82"/>
      <c r="BB163" s="81"/>
      <c r="BC163" s="82"/>
      <c r="BD163" s="81"/>
      <c r="BE163" s="82"/>
      <c r="BF163" s="77"/>
      <c r="BG163" s="77"/>
      <c r="BH163" s="77"/>
      <c r="BI163" s="83">
        <f t="shared" si="73"/>
        <v>0</v>
      </c>
      <c r="BJ163" s="83">
        <f t="shared" si="74"/>
        <v>1</v>
      </c>
      <c r="BK163" s="83">
        <f t="shared" si="75"/>
        <v>0</v>
      </c>
      <c r="BL163" s="84"/>
      <c r="BM163" s="84"/>
      <c r="BN163" s="85"/>
      <c r="BO163" s="84"/>
      <c r="BP163" s="84"/>
      <c r="BQ163" s="84"/>
      <c r="BR163" s="84"/>
      <c r="BS163" s="84"/>
      <c r="BT163" s="84"/>
      <c r="BU163" s="86"/>
      <c r="BV163" s="86"/>
      <c r="BW163" s="86"/>
      <c r="BX163" s="86"/>
      <c r="BY163" s="86"/>
      <c r="BZ163" s="86"/>
      <c r="CA163" s="83"/>
      <c r="CB163" s="83"/>
      <c r="CC163" s="14"/>
      <c r="CD163" s="72"/>
      <c r="CE163" s="87"/>
      <c r="CF163" s="88"/>
      <c r="CG163" s="88"/>
      <c r="CH163" s="87">
        <f t="shared" si="65"/>
        <v>0.60698339137712698</v>
      </c>
      <c r="CI163" s="89"/>
      <c r="CJ163" s="89"/>
      <c r="CK163" s="267"/>
      <c r="CL163" s="90"/>
      <c r="CM163" s="267"/>
      <c r="CN163" s="90"/>
      <c r="CO163" s="267"/>
      <c r="CP163" s="90"/>
      <c r="CQ163" s="267"/>
      <c r="CR163" s="90"/>
      <c r="CS163" s="267"/>
      <c r="CT163" s="90"/>
      <c r="CU163" s="267"/>
      <c r="CV163" s="90"/>
      <c r="CW163" s="267"/>
      <c r="CX163" s="90"/>
      <c r="CY163" s="267"/>
      <c r="CZ163" s="90"/>
      <c r="DA163" s="91">
        <f>DataEntry!B163</f>
        <v>44223</v>
      </c>
      <c r="DB163" s="83"/>
      <c r="DC163" s="83"/>
      <c r="DD163" s="145" t="str">
        <f t="shared" si="76"/>
        <v/>
      </c>
      <c r="DE163" s="145">
        <f t="shared" si="77"/>
        <v>14</v>
      </c>
      <c r="DF163" s="145" t="str">
        <f t="shared" si="78"/>
        <v/>
      </c>
      <c r="DG163" s="145" t="str">
        <f t="shared" si="79"/>
        <v/>
      </c>
      <c r="DH163" s="145">
        <f t="shared" si="80"/>
        <v>11</v>
      </c>
      <c r="DI163" s="145" t="str">
        <f t="shared" si="81"/>
        <v/>
      </c>
      <c r="DJ163" s="83"/>
      <c r="DK163" s="83"/>
      <c r="DL163" s="84"/>
      <c r="DM163" s="14"/>
      <c r="DN163" s="87">
        <f t="shared" si="66"/>
        <v>0.60899682034976155</v>
      </c>
      <c r="DO163" s="87">
        <f>(DFactor*Rounds*Number/2+SUM(BV$3:BV151))/(Rounds*Number/2+COUNT(BV$3:BV151))</f>
        <v>0.29599999999999999</v>
      </c>
      <c r="DP163" s="87">
        <f t="shared" si="67"/>
        <v>0.26470588235294118</v>
      </c>
    </row>
    <row r="164" spans="1:120" x14ac:dyDescent="0.25">
      <c r="A164" s="69">
        <v>162</v>
      </c>
      <c r="B164" s="70">
        <f>DataEntry!C164</f>
        <v>17</v>
      </c>
      <c r="C164" s="71">
        <f>COUNTIF(D$2:D164,D164)+COUNTIF(G$2:G164,D164)</f>
        <v>18</v>
      </c>
      <c r="D164" s="72" t="str">
        <f t="shared" si="55"/>
        <v>St Pauli</v>
      </c>
      <c r="E164" s="70">
        <f>DataEntry!E164</f>
        <v>2</v>
      </c>
      <c r="F164" s="71">
        <f>COUNTIF(D$2:D164,G164)+COUNTIF(G$2:G164,G164)</f>
        <v>18</v>
      </c>
      <c r="G164" s="72" t="str">
        <f t="shared" si="56"/>
        <v>Bochum</v>
      </c>
      <c r="H164" s="73">
        <f>DataEntry!G164</f>
        <v>2</v>
      </c>
      <c r="I164" s="73">
        <f>DataEntry!H164</f>
        <v>3</v>
      </c>
      <c r="J164" s="266">
        <f t="shared" si="68"/>
        <v>3</v>
      </c>
      <c r="K164" s="304">
        <f t="shared" si="57"/>
        <v>0.16819970367019721</v>
      </c>
      <c r="L164" s="224">
        <f t="shared" si="58"/>
        <v>2466.4558926912164</v>
      </c>
      <c r="M164" s="224">
        <f t="shared" si="59"/>
        <v>2456.3445000808956</v>
      </c>
      <c r="N164" s="236">
        <f t="shared" si="69"/>
        <v>10.111392610320763</v>
      </c>
      <c r="O164" s="22" t="str">
        <f t="shared" si="70"/>
        <v>T17G18</v>
      </c>
      <c r="P164" s="308">
        <f t="shared" si="60"/>
        <v>35</v>
      </c>
      <c r="Q164" s="22" t="str">
        <f t="shared" si="71"/>
        <v>T2G18</v>
      </c>
      <c r="R164" s="308">
        <f t="shared" si="61"/>
        <v>35</v>
      </c>
      <c r="S164" s="74"/>
      <c r="T164" s="75"/>
      <c r="U164" s="76"/>
      <c r="V164" s="74"/>
      <c r="W164" s="75"/>
      <c r="X164" s="76"/>
      <c r="Y164" s="74"/>
      <c r="Z164" s="75"/>
      <c r="AA164" s="76"/>
      <c r="AB164" s="74"/>
      <c r="AC164" s="75"/>
      <c r="AD164" s="76"/>
      <c r="AE164" s="74"/>
      <c r="AF164" s="75"/>
      <c r="AG164" s="76"/>
      <c r="AH164" s="74"/>
      <c r="AI164" s="75"/>
      <c r="AJ164" s="76"/>
      <c r="AK164" s="74"/>
      <c r="AL164" s="75"/>
      <c r="AM164" s="76"/>
      <c r="AN164" s="74"/>
      <c r="AO164" s="75"/>
      <c r="AP164" s="76"/>
      <c r="AQ164" s="77">
        <f t="shared" si="62"/>
        <v>0.50870609522904009</v>
      </c>
      <c r="AR164" s="77">
        <f t="shared" si="63"/>
        <v>0.1578756837901521</v>
      </c>
      <c r="AS164" s="78">
        <f t="shared" si="72"/>
        <v>0.70166082287777587</v>
      </c>
      <c r="AT164" s="77">
        <f t="shared" si="64"/>
        <v>0.14046349333207198</v>
      </c>
      <c r="AU164" s="79"/>
      <c r="AV164" s="139"/>
      <c r="AW164" s="80"/>
      <c r="AX164" s="80"/>
      <c r="AY164" s="80"/>
      <c r="AZ164" s="81"/>
      <c r="BA164" s="82"/>
      <c r="BB164" s="81"/>
      <c r="BC164" s="82"/>
      <c r="BD164" s="81"/>
      <c r="BE164" s="82"/>
      <c r="BF164" s="77"/>
      <c r="BG164" s="77"/>
      <c r="BH164" s="77"/>
      <c r="BI164" s="83">
        <f t="shared" si="73"/>
        <v>0</v>
      </c>
      <c r="BJ164" s="83">
        <f t="shared" si="74"/>
        <v>0</v>
      </c>
      <c r="BK164" s="83">
        <f t="shared" si="75"/>
        <v>1</v>
      </c>
      <c r="BL164" s="84"/>
      <c r="BM164" s="84"/>
      <c r="BN164" s="85"/>
      <c r="BO164" s="84"/>
      <c r="BP164" s="84"/>
      <c r="BQ164" s="84"/>
      <c r="BR164" s="84"/>
      <c r="BS164" s="84"/>
      <c r="BT164" s="84"/>
      <c r="BU164" s="86"/>
      <c r="BV164" s="86"/>
      <c r="BW164" s="86"/>
      <c r="BX164" s="86"/>
      <c r="BY164" s="86"/>
      <c r="BZ164" s="86"/>
      <c r="CA164" s="83"/>
      <c r="CB164" s="83"/>
      <c r="CC164" s="14"/>
      <c r="CD164" s="72"/>
      <c r="CE164" s="87"/>
      <c r="CF164" s="88"/>
      <c r="CG164" s="88"/>
      <c r="CH164" s="87">
        <f t="shared" si="65"/>
        <v>0.70166082287777598</v>
      </c>
      <c r="CI164" s="89"/>
      <c r="CJ164" s="89"/>
      <c r="CK164" s="267"/>
      <c r="CL164" s="90"/>
      <c r="CM164" s="267"/>
      <c r="CN164" s="90"/>
      <c r="CO164" s="267"/>
      <c r="CP164" s="90"/>
      <c r="CQ164" s="267"/>
      <c r="CR164" s="90"/>
      <c r="CS164" s="267"/>
      <c r="CT164" s="90"/>
      <c r="CU164" s="267"/>
      <c r="CV164" s="90"/>
      <c r="CW164" s="267"/>
      <c r="CX164" s="90"/>
      <c r="CY164" s="267"/>
      <c r="CZ164" s="90"/>
      <c r="DA164" s="91">
        <f>DataEntry!B164</f>
        <v>44224</v>
      </c>
      <c r="DB164" s="83"/>
      <c r="DC164" s="83"/>
      <c r="DD164" s="145" t="str">
        <f t="shared" si="76"/>
        <v/>
      </c>
      <c r="DE164" s="145" t="str">
        <f t="shared" si="77"/>
        <v/>
      </c>
      <c r="DF164" s="145">
        <f t="shared" si="78"/>
        <v>17</v>
      </c>
      <c r="DG164" s="145">
        <f t="shared" si="79"/>
        <v>2</v>
      </c>
      <c r="DH164" s="145" t="str">
        <f t="shared" si="80"/>
        <v/>
      </c>
      <c r="DI164" s="145" t="str">
        <f t="shared" si="81"/>
        <v/>
      </c>
      <c r="DJ164" s="83"/>
      <c r="DK164" s="83"/>
      <c r="DL164" s="84"/>
      <c r="DM164" s="14"/>
      <c r="DN164" s="87">
        <f t="shared" si="66"/>
        <v>0.70173661897191308</v>
      </c>
      <c r="DO164" s="87">
        <f>(DFactor*Rounds*Number/2+SUM(BV$3:BV152))/(Rounds*Number/2+COUNT(BV$3:BV152))</f>
        <v>0.29599999999999999</v>
      </c>
      <c r="DP164" s="87">
        <f t="shared" si="67"/>
        <v>0.34313725490196079</v>
      </c>
    </row>
    <row r="165" spans="1:120" x14ac:dyDescent="0.25">
      <c r="A165" s="69">
        <v>163</v>
      </c>
      <c r="B165" s="70">
        <f>DataEntry!C165</f>
        <v>6</v>
      </c>
      <c r="C165" s="71">
        <f>COUNTIF(D$2:D165,D165)+COUNTIF(G$2:G165,D165)</f>
        <v>19</v>
      </c>
      <c r="D165" s="72" t="str">
        <f t="shared" si="55"/>
        <v>Greuther Furth</v>
      </c>
      <c r="E165" s="70">
        <f>DataEntry!E165</f>
        <v>1</v>
      </c>
      <c r="F165" s="71">
        <f>COUNTIF(D$2:D165,G165)+COUNTIF(G$2:G165,G165)</f>
        <v>19</v>
      </c>
      <c r="G165" s="72" t="str">
        <f t="shared" si="56"/>
        <v>Erzgebirge Aue</v>
      </c>
      <c r="H165" s="73">
        <f>DataEntry!G165</f>
        <v>3</v>
      </c>
      <c r="I165" s="73">
        <f>DataEntry!H165</f>
        <v>0</v>
      </c>
      <c r="J165" s="266">
        <f t="shared" si="68"/>
        <v>1</v>
      </c>
      <c r="K165" s="304">
        <f t="shared" si="57"/>
        <v>0.1517525203306731</v>
      </c>
      <c r="L165" s="224">
        <f t="shared" si="58"/>
        <v>2440.6739130748533</v>
      </c>
      <c r="M165" s="224">
        <f t="shared" si="59"/>
        <v>2348.2613406436444</v>
      </c>
      <c r="N165" s="236">
        <f t="shared" si="69"/>
        <v>92.412572431208901</v>
      </c>
      <c r="O165" s="22" t="str">
        <f t="shared" si="70"/>
        <v>T6G19</v>
      </c>
      <c r="P165" s="308">
        <f t="shared" si="60"/>
        <v>35</v>
      </c>
      <c r="Q165" s="22" t="str">
        <f t="shared" si="71"/>
        <v>T1G19</v>
      </c>
      <c r="R165" s="308">
        <f t="shared" si="61"/>
        <v>35</v>
      </c>
      <c r="S165" s="74"/>
      <c r="T165" s="75"/>
      <c r="U165" s="76"/>
      <c r="V165" s="74"/>
      <c r="W165" s="75"/>
      <c r="X165" s="76"/>
      <c r="Y165" s="74"/>
      <c r="Z165" s="75"/>
      <c r="AA165" s="76"/>
      <c r="AB165" s="74"/>
      <c r="AC165" s="75"/>
      <c r="AD165" s="76"/>
      <c r="AE165" s="74"/>
      <c r="AF165" s="75"/>
      <c r="AG165" s="76"/>
      <c r="AH165" s="74"/>
      <c r="AI165" s="75"/>
      <c r="AJ165" s="76"/>
      <c r="AK165" s="74"/>
      <c r="AL165" s="75"/>
      <c r="AM165" s="76"/>
      <c r="AN165" s="74"/>
      <c r="AO165" s="75"/>
      <c r="AP165" s="76"/>
      <c r="AQ165" s="77">
        <f t="shared" si="62"/>
        <v>0.58467853873063935</v>
      </c>
      <c r="AR165" s="77">
        <f t="shared" si="63"/>
        <v>0.2810901695178209</v>
      </c>
      <c r="AS165" s="78">
        <f t="shared" si="72"/>
        <v>0.60717673842563702</v>
      </c>
      <c r="AT165" s="77">
        <f t="shared" si="64"/>
        <v>0.11173309205654214</v>
      </c>
      <c r="AU165" s="79"/>
      <c r="AV165" s="139"/>
      <c r="AW165" s="80"/>
      <c r="AX165" s="80"/>
      <c r="AY165" s="80"/>
      <c r="AZ165" s="81"/>
      <c r="BA165" s="82"/>
      <c r="BB165" s="81"/>
      <c r="BC165" s="82"/>
      <c r="BD165" s="81"/>
      <c r="BE165" s="82"/>
      <c r="BF165" s="77"/>
      <c r="BG165" s="77"/>
      <c r="BH165" s="77"/>
      <c r="BI165" s="83">
        <f t="shared" si="73"/>
        <v>1</v>
      </c>
      <c r="BJ165" s="83">
        <f t="shared" si="74"/>
        <v>0</v>
      </c>
      <c r="BK165" s="83">
        <f t="shared" si="75"/>
        <v>0</v>
      </c>
      <c r="BL165" s="84"/>
      <c r="BM165" s="84"/>
      <c r="BN165" s="85"/>
      <c r="BO165" s="84"/>
      <c r="BP165" s="84"/>
      <c r="BQ165" s="84"/>
      <c r="BR165" s="84"/>
      <c r="BS165" s="84"/>
      <c r="BT165" s="84"/>
      <c r="BU165" s="86"/>
      <c r="BV165" s="86"/>
      <c r="BW165" s="86"/>
      <c r="BX165" s="86"/>
      <c r="BY165" s="86"/>
      <c r="BZ165" s="86"/>
      <c r="CA165" s="83"/>
      <c r="CB165" s="83"/>
      <c r="CC165" s="14"/>
      <c r="CD165" s="72"/>
      <c r="CE165" s="87"/>
      <c r="CF165" s="88"/>
      <c r="CG165" s="88"/>
      <c r="CH165" s="87">
        <f t="shared" si="65"/>
        <v>0.60717673842563691</v>
      </c>
      <c r="CI165" s="89"/>
      <c r="CJ165" s="89"/>
      <c r="CK165" s="267"/>
      <c r="CL165" s="90"/>
      <c r="CM165" s="267"/>
      <c r="CN165" s="90"/>
      <c r="CO165" s="267"/>
      <c r="CP165" s="90"/>
      <c r="CQ165" s="267"/>
      <c r="CR165" s="90"/>
      <c r="CS165" s="267"/>
      <c r="CT165" s="90"/>
      <c r="CU165" s="267"/>
      <c r="CV165" s="90"/>
      <c r="CW165" s="267"/>
      <c r="CX165" s="90"/>
      <c r="CY165" s="267"/>
      <c r="CZ165" s="90"/>
      <c r="DA165" s="91">
        <f>DataEntry!B165</f>
        <v>44225</v>
      </c>
      <c r="DB165" s="83"/>
      <c r="DC165" s="83"/>
      <c r="DD165" s="145">
        <f t="shared" si="76"/>
        <v>6</v>
      </c>
      <c r="DE165" s="145" t="str">
        <f t="shared" si="77"/>
        <v/>
      </c>
      <c r="DF165" s="145" t="str">
        <f t="shared" si="78"/>
        <v/>
      </c>
      <c r="DG165" s="145" t="str">
        <f t="shared" si="79"/>
        <v/>
      </c>
      <c r="DH165" s="145" t="str">
        <f t="shared" si="80"/>
        <v/>
      </c>
      <c r="DI165" s="145">
        <f t="shared" si="81"/>
        <v>1</v>
      </c>
      <c r="DJ165" s="83"/>
      <c r="DK165" s="83"/>
      <c r="DL165" s="84"/>
      <c r="DM165" s="14"/>
      <c r="DN165" s="87">
        <f t="shared" si="66"/>
        <v>0.61434719334719334</v>
      </c>
      <c r="DO165" s="87">
        <f>(DFactor*Rounds*Number/2+SUM(BV$3:BV153))/(Rounds*Number/2+COUNT(BV$3:BV153))</f>
        <v>0.29599999999999999</v>
      </c>
      <c r="DP165" s="87">
        <f t="shared" si="67"/>
        <v>0.26923076923076922</v>
      </c>
    </row>
    <row r="166" spans="1:120" x14ac:dyDescent="0.25">
      <c r="A166" s="69">
        <v>164</v>
      </c>
      <c r="B166" s="70">
        <f>DataEntry!C166</f>
        <v>18</v>
      </c>
      <c r="C166" s="71">
        <f>COUNTIF(D$2:D166,D166)+COUNTIF(G$2:G166,D166)</f>
        <v>19</v>
      </c>
      <c r="D166" s="72" t="str">
        <f t="shared" si="55"/>
        <v>Wurzburger Kickers</v>
      </c>
      <c r="E166" s="70">
        <f>DataEntry!E166</f>
        <v>5</v>
      </c>
      <c r="F166" s="71">
        <f>COUNTIF(D$2:D166,G166)+COUNTIF(G$2:G166,G166)</f>
        <v>19</v>
      </c>
      <c r="G166" s="72" t="str">
        <f t="shared" si="56"/>
        <v>Fortuna Dusseldorf</v>
      </c>
      <c r="H166" s="73">
        <f>DataEntry!G166</f>
        <v>2</v>
      </c>
      <c r="I166" s="73">
        <f>DataEntry!H166</f>
        <v>1</v>
      </c>
      <c r="J166" s="266">
        <f t="shared" si="68"/>
        <v>1</v>
      </c>
      <c r="K166" s="304">
        <f t="shared" si="57"/>
        <v>0.31956013538628891</v>
      </c>
      <c r="L166" s="224">
        <f t="shared" si="58"/>
        <v>2357.5364577176633</v>
      </c>
      <c r="M166" s="224">
        <f t="shared" si="59"/>
        <v>2471.4274285224888</v>
      </c>
      <c r="N166" s="236">
        <f t="shared" si="69"/>
        <v>-113.89097080482543</v>
      </c>
      <c r="O166" s="22" t="str">
        <f t="shared" si="70"/>
        <v>T18G19</v>
      </c>
      <c r="P166" s="308">
        <f t="shared" si="60"/>
        <v>35</v>
      </c>
      <c r="Q166" s="22" t="str">
        <f t="shared" si="71"/>
        <v>T5G19</v>
      </c>
      <c r="R166" s="308">
        <f t="shared" si="61"/>
        <v>35</v>
      </c>
      <c r="S166" s="74"/>
      <c r="T166" s="75"/>
      <c r="U166" s="76"/>
      <c r="V166" s="74"/>
      <c r="W166" s="75"/>
      <c r="X166" s="76"/>
      <c r="Y166" s="74"/>
      <c r="Z166" s="75"/>
      <c r="AA166" s="76"/>
      <c r="AB166" s="74"/>
      <c r="AC166" s="75"/>
      <c r="AD166" s="76"/>
      <c r="AE166" s="74"/>
      <c r="AF166" s="75"/>
      <c r="AG166" s="76"/>
      <c r="AH166" s="74"/>
      <c r="AI166" s="75"/>
      <c r="AJ166" s="76"/>
      <c r="AK166" s="74"/>
      <c r="AL166" s="75"/>
      <c r="AM166" s="76"/>
      <c r="AN166" s="74"/>
      <c r="AO166" s="75"/>
      <c r="AP166" s="76"/>
      <c r="AQ166" s="77">
        <f t="shared" si="62"/>
        <v>0.39491759584094255</v>
      </c>
      <c r="AR166" s="77">
        <f t="shared" si="63"/>
        <v>0.10313870516887241</v>
      </c>
      <c r="AS166" s="78">
        <f t="shared" si="72"/>
        <v>0.58355778134414016</v>
      </c>
      <c r="AT166" s="77">
        <f t="shared" si="64"/>
        <v>0.31330351348698737</v>
      </c>
      <c r="AU166" s="79"/>
      <c r="AV166" s="139"/>
      <c r="AW166" s="80"/>
      <c r="AX166" s="80"/>
      <c r="AY166" s="80"/>
      <c r="AZ166" s="81"/>
      <c r="BA166" s="82"/>
      <c r="BB166" s="81"/>
      <c r="BC166" s="82"/>
      <c r="BD166" s="81"/>
      <c r="BE166" s="82"/>
      <c r="BF166" s="77"/>
      <c r="BG166" s="77"/>
      <c r="BH166" s="77"/>
      <c r="BI166" s="83">
        <f t="shared" si="73"/>
        <v>1</v>
      </c>
      <c r="BJ166" s="83">
        <f t="shared" si="74"/>
        <v>0</v>
      </c>
      <c r="BK166" s="83">
        <f t="shared" si="75"/>
        <v>0</v>
      </c>
      <c r="BL166" s="84"/>
      <c r="BM166" s="84"/>
      <c r="BN166" s="85"/>
      <c r="BO166" s="84"/>
      <c r="BP166" s="84"/>
      <c r="BQ166" s="84"/>
      <c r="BR166" s="84"/>
      <c r="BS166" s="84"/>
      <c r="BT166" s="84"/>
      <c r="BU166" s="86"/>
      <c r="BV166" s="86"/>
      <c r="BW166" s="86"/>
      <c r="BX166" s="86"/>
      <c r="BY166" s="86"/>
      <c r="BZ166" s="86"/>
      <c r="CA166" s="83"/>
      <c r="CB166" s="83"/>
      <c r="CC166" s="14"/>
      <c r="CD166" s="72"/>
      <c r="CE166" s="87"/>
      <c r="CF166" s="88"/>
      <c r="CG166" s="88"/>
      <c r="CH166" s="87">
        <f t="shared" si="65"/>
        <v>0.58355778134414027</v>
      </c>
      <c r="CI166" s="89"/>
      <c r="CJ166" s="89"/>
      <c r="CK166" s="267"/>
      <c r="CL166" s="90"/>
      <c r="CM166" s="267"/>
      <c r="CN166" s="90"/>
      <c r="CO166" s="267"/>
      <c r="CP166" s="90"/>
      <c r="CQ166" s="267"/>
      <c r="CR166" s="90"/>
      <c r="CS166" s="267"/>
      <c r="CT166" s="90"/>
      <c r="CU166" s="267"/>
      <c r="CV166" s="90"/>
      <c r="CW166" s="267"/>
      <c r="CX166" s="90"/>
      <c r="CY166" s="267"/>
      <c r="CZ166" s="90"/>
      <c r="DA166" s="91">
        <f>DataEntry!B166</f>
        <v>44225</v>
      </c>
      <c r="DB166" s="83"/>
      <c r="DC166" s="83"/>
      <c r="DD166" s="145">
        <f t="shared" si="76"/>
        <v>18</v>
      </c>
      <c r="DE166" s="145" t="str">
        <f t="shared" si="77"/>
        <v/>
      </c>
      <c r="DF166" s="145" t="str">
        <f t="shared" si="78"/>
        <v/>
      </c>
      <c r="DG166" s="145" t="str">
        <f t="shared" si="79"/>
        <v/>
      </c>
      <c r="DH166" s="145" t="str">
        <f t="shared" si="80"/>
        <v/>
      </c>
      <c r="DI166" s="145">
        <f t="shared" si="81"/>
        <v>5</v>
      </c>
      <c r="DJ166" s="83"/>
      <c r="DK166" s="83"/>
      <c r="DL166" s="84"/>
      <c r="DM166" s="14"/>
      <c r="DN166" s="87">
        <f t="shared" si="66"/>
        <v>0.59460009300798777</v>
      </c>
      <c r="DO166" s="87">
        <f>(DFactor*Rounds*Number/2+SUM(BV$3:BV154))/(Rounds*Number/2+COUNT(BV$3:BV154))</f>
        <v>0.29599999999999999</v>
      </c>
      <c r="DP166" s="87">
        <f t="shared" si="67"/>
        <v>0.25253036437246962</v>
      </c>
    </row>
    <row r="167" spans="1:120" x14ac:dyDescent="0.25">
      <c r="A167" s="69">
        <v>165</v>
      </c>
      <c r="B167" s="70">
        <f>DataEntry!C167</f>
        <v>7</v>
      </c>
      <c r="C167" s="71">
        <f>COUNTIF(D$2:D167,D167)+COUNTIF(G$2:G167,D167)</f>
        <v>19</v>
      </c>
      <c r="D167" s="72" t="str">
        <f t="shared" si="55"/>
        <v>Hamburger</v>
      </c>
      <c r="E167" s="70">
        <f>DataEntry!E167</f>
        <v>14</v>
      </c>
      <c r="F167" s="71">
        <f>COUNTIF(D$2:D167,G167)+COUNTIF(G$2:G167,G167)</f>
        <v>19</v>
      </c>
      <c r="G167" s="72" t="str">
        <f t="shared" si="56"/>
        <v>Paderborn 07</v>
      </c>
      <c r="H167" s="73">
        <f>DataEntry!G167</f>
        <v>3</v>
      </c>
      <c r="I167" s="73">
        <f>DataEntry!H167</f>
        <v>1</v>
      </c>
      <c r="J167" s="266">
        <f t="shared" si="68"/>
        <v>1</v>
      </c>
      <c r="K167" s="304">
        <f t="shared" si="57"/>
        <v>0.26384373067349931</v>
      </c>
      <c r="L167" s="224">
        <f t="shared" si="58"/>
        <v>2612.3369034475704</v>
      </c>
      <c r="M167" s="224">
        <f t="shared" si="59"/>
        <v>2404.1444508329814</v>
      </c>
      <c r="N167" s="236">
        <f t="shared" si="69"/>
        <v>208.192452614589</v>
      </c>
      <c r="O167" s="22" t="str">
        <f t="shared" si="70"/>
        <v>T7G19</v>
      </c>
      <c r="P167" s="308">
        <f t="shared" si="60"/>
        <v>35</v>
      </c>
      <c r="Q167" s="22" t="str">
        <f t="shared" si="71"/>
        <v>T14G19</v>
      </c>
      <c r="R167" s="308">
        <f t="shared" si="61"/>
        <v>35</v>
      </c>
      <c r="S167" s="74"/>
      <c r="T167" s="75"/>
      <c r="U167" s="76"/>
      <c r="V167" s="74"/>
      <c r="W167" s="75"/>
      <c r="X167" s="76"/>
      <c r="Y167" s="74"/>
      <c r="Z167" s="75"/>
      <c r="AA167" s="76"/>
      <c r="AB167" s="74"/>
      <c r="AC167" s="75"/>
      <c r="AD167" s="76"/>
      <c r="AE167" s="74"/>
      <c r="AF167" s="75"/>
      <c r="AG167" s="76"/>
      <c r="AH167" s="74"/>
      <c r="AI167" s="75"/>
      <c r="AJ167" s="76"/>
      <c r="AK167" s="74"/>
      <c r="AL167" s="75"/>
      <c r="AM167" s="76"/>
      <c r="AN167" s="74"/>
      <c r="AO167" s="75"/>
      <c r="AP167" s="76"/>
      <c r="AQ167" s="77">
        <f t="shared" si="62"/>
        <v>0.6989423469112529</v>
      </c>
      <c r="AR167" s="77">
        <f t="shared" si="63"/>
        <v>0.4058730076251636</v>
      </c>
      <c r="AS167" s="78">
        <f t="shared" si="72"/>
        <v>0.58412699237483645</v>
      </c>
      <c r="AT167" s="77">
        <f t="shared" si="64"/>
        <v>0.01</v>
      </c>
      <c r="AU167" s="79"/>
      <c r="AV167" s="139"/>
      <c r="AW167" s="80"/>
      <c r="AX167" s="80"/>
      <c r="AY167" s="80"/>
      <c r="AZ167" s="81"/>
      <c r="BA167" s="82"/>
      <c r="BB167" s="81"/>
      <c r="BC167" s="82"/>
      <c r="BD167" s="81"/>
      <c r="BE167" s="82"/>
      <c r="BF167" s="77"/>
      <c r="BG167" s="77"/>
      <c r="BH167" s="77"/>
      <c r="BI167" s="83">
        <f t="shared" si="73"/>
        <v>1</v>
      </c>
      <c r="BJ167" s="83">
        <f t="shared" si="74"/>
        <v>0</v>
      </c>
      <c r="BK167" s="83">
        <f t="shared" si="75"/>
        <v>0</v>
      </c>
      <c r="BL167" s="84"/>
      <c r="BM167" s="84"/>
      <c r="BN167" s="85"/>
      <c r="BO167" s="84"/>
      <c r="BP167" s="84"/>
      <c r="BQ167" s="84"/>
      <c r="BR167" s="84"/>
      <c r="BS167" s="84"/>
      <c r="BT167" s="84"/>
      <c r="BU167" s="86"/>
      <c r="BV167" s="86"/>
      <c r="BW167" s="86"/>
      <c r="BX167" s="86"/>
      <c r="BY167" s="86"/>
      <c r="BZ167" s="86"/>
      <c r="CA167" s="83"/>
      <c r="CB167" s="83"/>
      <c r="CC167" s="14"/>
      <c r="CD167" s="72"/>
      <c r="CE167" s="87"/>
      <c r="CF167" s="88"/>
      <c r="CG167" s="88"/>
      <c r="CH167" s="87">
        <f t="shared" si="65"/>
        <v>0.58613867857217861</v>
      </c>
      <c r="CI167" s="89"/>
      <c r="CJ167" s="89"/>
      <c r="CK167" s="267"/>
      <c r="CL167" s="90"/>
      <c r="CM167" s="267"/>
      <c r="CN167" s="90"/>
      <c r="CO167" s="267"/>
      <c r="CP167" s="90"/>
      <c r="CQ167" s="267"/>
      <c r="CR167" s="90"/>
      <c r="CS167" s="267"/>
      <c r="CT167" s="90"/>
      <c r="CU167" s="267"/>
      <c r="CV167" s="90"/>
      <c r="CW167" s="267"/>
      <c r="CX167" s="90"/>
      <c r="CY167" s="267"/>
      <c r="CZ167" s="90"/>
      <c r="DA167" s="91">
        <f>DataEntry!B167</f>
        <v>44226</v>
      </c>
      <c r="DB167" s="83"/>
      <c r="DC167" s="83"/>
      <c r="DD167" s="145">
        <f t="shared" si="76"/>
        <v>7</v>
      </c>
      <c r="DE167" s="145" t="str">
        <f t="shared" si="77"/>
        <v/>
      </c>
      <c r="DF167" s="145" t="str">
        <f t="shared" si="78"/>
        <v/>
      </c>
      <c r="DG167" s="145" t="str">
        <f t="shared" si="79"/>
        <v/>
      </c>
      <c r="DH167" s="145" t="str">
        <f t="shared" si="80"/>
        <v/>
      </c>
      <c r="DI167" s="145">
        <f t="shared" si="81"/>
        <v>14</v>
      </c>
      <c r="DJ167" s="83"/>
      <c r="DK167" s="83"/>
      <c r="DL167" s="84"/>
      <c r="DM167" s="14"/>
      <c r="DN167" s="87">
        <f t="shared" si="66"/>
        <v>0.62571673596673594</v>
      </c>
      <c r="DO167" s="87">
        <f>(DFactor*Rounds*Number/2+SUM(BV$3:BV155))/(Rounds*Number/2+COUNT(BV$3:BV155))</f>
        <v>0.29599999999999999</v>
      </c>
      <c r="DP167" s="87">
        <f t="shared" si="67"/>
        <v>0.27884615384615385</v>
      </c>
    </row>
    <row r="168" spans="1:120" x14ac:dyDescent="0.25">
      <c r="A168" s="69">
        <v>166</v>
      </c>
      <c r="B168" s="70">
        <f>DataEntry!C168</f>
        <v>11</v>
      </c>
      <c r="C168" s="71">
        <f>COUNTIF(D$2:D168,D168)+COUNTIF(G$2:G168,D168)</f>
        <v>19</v>
      </c>
      <c r="D168" s="72" t="str">
        <f t="shared" si="55"/>
        <v>Holstein Kiel</v>
      </c>
      <c r="E168" s="70">
        <f>DataEntry!E168</f>
        <v>3</v>
      </c>
      <c r="F168" s="71">
        <f>COUNTIF(D$2:D168,G168)+COUNTIF(G$2:G168,G168)</f>
        <v>19</v>
      </c>
      <c r="G168" s="72" t="str">
        <f t="shared" si="56"/>
        <v>Eintracht Braunschweig</v>
      </c>
      <c r="H168" s="73">
        <f>DataEntry!G168</f>
        <v>3</v>
      </c>
      <c r="I168" s="73">
        <f>DataEntry!H168</f>
        <v>1</v>
      </c>
      <c r="J168" s="266">
        <f t="shared" si="68"/>
        <v>1</v>
      </c>
      <c r="K168" s="304">
        <f t="shared" si="57"/>
        <v>0.10030316573833442</v>
      </c>
      <c r="L168" s="224">
        <f t="shared" si="58"/>
        <v>2485.2584887542807</v>
      </c>
      <c r="M168" s="224">
        <f t="shared" si="59"/>
        <v>2348.1157633570983</v>
      </c>
      <c r="N168" s="236">
        <f t="shared" si="69"/>
        <v>137.1427253971824</v>
      </c>
      <c r="O168" s="22" t="str">
        <f t="shared" si="70"/>
        <v>T11G19</v>
      </c>
      <c r="P168" s="308">
        <f t="shared" si="60"/>
        <v>35</v>
      </c>
      <c r="Q168" s="22" t="str">
        <f t="shared" si="71"/>
        <v>T3G19</v>
      </c>
      <c r="R168" s="308">
        <f t="shared" si="61"/>
        <v>35</v>
      </c>
      <c r="S168" s="74"/>
      <c r="T168" s="75"/>
      <c r="U168" s="76"/>
      <c r="V168" s="74"/>
      <c r="W168" s="75"/>
      <c r="X168" s="76"/>
      <c r="Y168" s="74"/>
      <c r="Z168" s="75"/>
      <c r="AA168" s="76"/>
      <c r="AB168" s="74"/>
      <c r="AC168" s="75"/>
      <c r="AD168" s="76"/>
      <c r="AE168" s="74"/>
      <c r="AF168" s="75"/>
      <c r="AG168" s="76"/>
      <c r="AH168" s="74"/>
      <c r="AI168" s="75"/>
      <c r="AJ168" s="76"/>
      <c r="AK168" s="74"/>
      <c r="AL168" s="75"/>
      <c r="AM168" s="76"/>
      <c r="AN168" s="74"/>
      <c r="AO168" s="75"/>
      <c r="AP168" s="76"/>
      <c r="AQ168" s="77">
        <f t="shared" si="62"/>
        <v>0.62866861158713117</v>
      </c>
      <c r="AR168" s="77">
        <f t="shared" si="63"/>
        <v>0.31870247658785983</v>
      </c>
      <c r="AS168" s="78">
        <f t="shared" si="72"/>
        <v>0.61993226999854278</v>
      </c>
      <c r="AT168" s="77">
        <f t="shared" si="64"/>
        <v>6.1365253413597443E-2</v>
      </c>
      <c r="AU168" s="79"/>
      <c r="AV168" s="139"/>
      <c r="AW168" s="80"/>
      <c r="AX168" s="80"/>
      <c r="AY168" s="80"/>
      <c r="AZ168" s="81"/>
      <c r="BA168" s="82"/>
      <c r="BB168" s="81"/>
      <c r="BC168" s="82"/>
      <c r="BD168" s="81"/>
      <c r="BE168" s="82"/>
      <c r="BF168" s="77"/>
      <c r="BG168" s="77"/>
      <c r="BH168" s="77"/>
      <c r="BI168" s="83">
        <f t="shared" si="73"/>
        <v>1</v>
      </c>
      <c r="BJ168" s="83">
        <f t="shared" si="74"/>
        <v>0</v>
      </c>
      <c r="BK168" s="83">
        <f t="shared" si="75"/>
        <v>0</v>
      </c>
      <c r="BL168" s="84"/>
      <c r="BM168" s="84"/>
      <c r="BN168" s="85"/>
      <c r="BO168" s="84"/>
      <c r="BP168" s="84"/>
      <c r="BQ168" s="84"/>
      <c r="BR168" s="84"/>
      <c r="BS168" s="84"/>
      <c r="BT168" s="84"/>
      <c r="BU168" s="86"/>
      <c r="BV168" s="86"/>
      <c r="BW168" s="86"/>
      <c r="BX168" s="86"/>
      <c r="BY168" s="86"/>
      <c r="BZ168" s="86"/>
      <c r="CA168" s="83"/>
      <c r="CB168" s="83"/>
      <c r="CC168" s="14"/>
      <c r="CD168" s="72"/>
      <c r="CE168" s="87"/>
      <c r="CF168" s="88"/>
      <c r="CG168" s="88"/>
      <c r="CH168" s="87">
        <f t="shared" si="65"/>
        <v>0.61993226999854267</v>
      </c>
      <c r="CI168" s="89"/>
      <c r="CJ168" s="89"/>
      <c r="CK168" s="267"/>
      <c r="CL168" s="90"/>
      <c r="CM168" s="267"/>
      <c r="CN168" s="90"/>
      <c r="CO168" s="267"/>
      <c r="CP168" s="90"/>
      <c r="CQ168" s="267"/>
      <c r="CR168" s="90"/>
      <c r="CS168" s="267"/>
      <c r="CT168" s="90"/>
      <c r="CU168" s="267"/>
      <c r="CV168" s="90"/>
      <c r="CW168" s="267"/>
      <c r="CX168" s="90"/>
      <c r="CY168" s="267"/>
      <c r="CZ168" s="90"/>
      <c r="DA168" s="91">
        <f>DataEntry!B168</f>
        <v>44226</v>
      </c>
      <c r="DB168" s="83"/>
      <c r="DC168" s="83"/>
      <c r="DD168" s="145">
        <f t="shared" si="76"/>
        <v>11</v>
      </c>
      <c r="DE168" s="145" t="str">
        <f t="shared" si="77"/>
        <v/>
      </c>
      <c r="DF168" s="145" t="str">
        <f t="shared" si="78"/>
        <v/>
      </c>
      <c r="DG168" s="145" t="str">
        <f t="shared" si="79"/>
        <v/>
      </c>
      <c r="DH168" s="145" t="str">
        <f t="shared" si="80"/>
        <v/>
      </c>
      <c r="DI168" s="145">
        <f t="shared" si="81"/>
        <v>3</v>
      </c>
      <c r="DJ168" s="83"/>
      <c r="DK168" s="83"/>
      <c r="DL168" s="84"/>
      <c r="DM168" s="14"/>
      <c r="DN168" s="87">
        <f t="shared" si="66"/>
        <v>0.63648788160630265</v>
      </c>
      <c r="DO168" s="87">
        <f>(DFactor*Rounds*Number/2+SUM(BV$3:BV156))/(Rounds*Number/2+COUNT(BV$3:BV156))</f>
        <v>0.29599999999999999</v>
      </c>
      <c r="DP168" s="87">
        <f t="shared" si="67"/>
        <v>0.28795546558704455</v>
      </c>
    </row>
    <row r="169" spans="1:120" x14ac:dyDescent="0.25">
      <c r="A169" s="69">
        <v>167</v>
      </c>
      <c r="B169" s="70">
        <f>DataEntry!C169</f>
        <v>15</v>
      </c>
      <c r="C169" s="71">
        <f>COUNTIF(D$2:D169,D169)+COUNTIF(G$2:G169,D169)</f>
        <v>19</v>
      </c>
      <c r="D169" s="72" t="str">
        <f t="shared" si="55"/>
        <v>Jahn Regensburg</v>
      </c>
      <c r="E169" s="70">
        <f>DataEntry!E169</f>
        <v>4</v>
      </c>
      <c r="F169" s="71">
        <f>COUNTIF(D$2:D169,G169)+COUNTIF(G$2:G169,G169)</f>
        <v>19</v>
      </c>
      <c r="G169" s="72" t="str">
        <f t="shared" si="56"/>
        <v>Darmstadt 98</v>
      </c>
      <c r="H169" s="73">
        <f>DataEntry!G169</f>
        <v>1</v>
      </c>
      <c r="I169" s="73">
        <f>DataEntry!H169</f>
        <v>1</v>
      </c>
      <c r="J169" s="266">
        <f t="shared" si="68"/>
        <v>2</v>
      </c>
      <c r="K169" s="304">
        <f t="shared" si="57"/>
        <v>0.49100173557517124</v>
      </c>
      <c r="L169" s="224">
        <f t="shared" si="58"/>
        <v>2474.165891171077</v>
      </c>
      <c r="M169" s="224">
        <f t="shared" si="59"/>
        <v>2421.9842041755887</v>
      </c>
      <c r="N169" s="236">
        <f t="shared" si="69"/>
        <v>52.181686995488235</v>
      </c>
      <c r="O169" s="22" t="str">
        <f t="shared" si="70"/>
        <v>T15G19</v>
      </c>
      <c r="P169" s="308">
        <f t="shared" si="60"/>
        <v>35</v>
      </c>
      <c r="Q169" s="22" t="str">
        <f t="shared" si="71"/>
        <v>T4G19</v>
      </c>
      <c r="R169" s="308">
        <f t="shared" si="61"/>
        <v>35</v>
      </c>
      <c r="S169" s="74"/>
      <c r="T169" s="75"/>
      <c r="U169" s="76"/>
      <c r="V169" s="74"/>
      <c r="W169" s="75"/>
      <c r="X169" s="76"/>
      <c r="Y169" s="74"/>
      <c r="Z169" s="75"/>
      <c r="AA169" s="76"/>
      <c r="AB169" s="74"/>
      <c r="AC169" s="75"/>
      <c r="AD169" s="76"/>
      <c r="AE169" s="74"/>
      <c r="AF169" s="75"/>
      <c r="AG169" s="76"/>
      <c r="AH169" s="74"/>
      <c r="AI169" s="75"/>
      <c r="AJ169" s="76"/>
      <c r="AK169" s="74"/>
      <c r="AL169" s="75"/>
      <c r="AM169" s="76"/>
      <c r="AN169" s="74"/>
      <c r="AO169" s="75"/>
      <c r="AP169" s="76"/>
      <c r="AQ169" s="77">
        <f t="shared" si="62"/>
        <v>0.54672927166316543</v>
      </c>
      <c r="AR169" s="77">
        <f t="shared" si="63"/>
        <v>0.2235931734753398</v>
      </c>
      <c r="AS169" s="78">
        <f t="shared" si="72"/>
        <v>0.64627219637565125</v>
      </c>
      <c r="AT169" s="77">
        <f t="shared" si="64"/>
        <v>0.13013463014900895</v>
      </c>
      <c r="AU169" s="79"/>
      <c r="AV169" s="139"/>
      <c r="AW169" s="80"/>
      <c r="AX169" s="80"/>
      <c r="AY169" s="80"/>
      <c r="AZ169" s="81"/>
      <c r="BA169" s="82"/>
      <c r="BB169" s="81"/>
      <c r="BC169" s="82"/>
      <c r="BD169" s="81"/>
      <c r="BE169" s="82"/>
      <c r="BF169" s="77"/>
      <c r="BG169" s="77"/>
      <c r="BH169" s="77"/>
      <c r="BI169" s="83">
        <f t="shared" si="73"/>
        <v>0</v>
      </c>
      <c r="BJ169" s="83">
        <f t="shared" si="74"/>
        <v>1</v>
      </c>
      <c r="BK169" s="83">
        <f t="shared" si="75"/>
        <v>0</v>
      </c>
      <c r="BL169" s="84"/>
      <c r="BM169" s="84"/>
      <c r="BN169" s="85"/>
      <c r="BO169" s="84"/>
      <c r="BP169" s="84"/>
      <c r="BQ169" s="84"/>
      <c r="BR169" s="84"/>
      <c r="BS169" s="84"/>
      <c r="BT169" s="84"/>
      <c r="BU169" s="86"/>
      <c r="BV169" s="86"/>
      <c r="BW169" s="86"/>
      <c r="BX169" s="86"/>
      <c r="BY169" s="86"/>
      <c r="BZ169" s="86"/>
      <c r="CA169" s="83"/>
      <c r="CB169" s="83"/>
      <c r="CC169" s="14"/>
      <c r="CD169" s="72"/>
      <c r="CE169" s="87"/>
      <c r="CF169" s="88"/>
      <c r="CG169" s="88"/>
      <c r="CH169" s="87">
        <f t="shared" si="65"/>
        <v>0.64627219637565125</v>
      </c>
      <c r="CI169" s="89"/>
      <c r="CJ169" s="89"/>
      <c r="CK169" s="267"/>
      <c r="CL169" s="90"/>
      <c r="CM169" s="267"/>
      <c r="CN169" s="90"/>
      <c r="CO169" s="267"/>
      <c r="CP169" s="90"/>
      <c r="CQ169" s="267"/>
      <c r="CR169" s="90"/>
      <c r="CS169" s="267"/>
      <c r="CT169" s="90"/>
      <c r="CU169" s="267"/>
      <c r="CV169" s="90"/>
      <c r="CW169" s="267"/>
      <c r="CX169" s="90"/>
      <c r="CY169" s="267"/>
      <c r="CZ169" s="90"/>
      <c r="DA169" s="91">
        <f>DataEntry!B169</f>
        <v>44226</v>
      </c>
      <c r="DB169" s="83"/>
      <c r="DC169" s="83"/>
      <c r="DD169" s="145" t="str">
        <f t="shared" si="76"/>
        <v/>
      </c>
      <c r="DE169" s="145">
        <f t="shared" si="77"/>
        <v>15</v>
      </c>
      <c r="DF169" s="145" t="str">
        <f t="shared" si="78"/>
        <v/>
      </c>
      <c r="DG169" s="145" t="str">
        <f t="shared" si="79"/>
        <v/>
      </c>
      <c r="DH169" s="145">
        <f t="shared" si="80"/>
        <v>4</v>
      </c>
      <c r="DI169" s="145" t="str">
        <f t="shared" si="81"/>
        <v/>
      </c>
      <c r="DJ169" s="83"/>
      <c r="DK169" s="83"/>
      <c r="DL169" s="84"/>
      <c r="DM169" s="14"/>
      <c r="DN169" s="87">
        <f t="shared" si="66"/>
        <v>0.64845582120582113</v>
      </c>
      <c r="DO169" s="87">
        <f>(DFactor*Rounds*Number/2+SUM(BV$3:BV157))/(Rounds*Number/2+COUNT(BV$3:BV157))</f>
        <v>0.29599999999999999</v>
      </c>
      <c r="DP169" s="87">
        <f t="shared" si="67"/>
        <v>0.29807692307692307</v>
      </c>
    </row>
    <row r="170" spans="1:120" x14ac:dyDescent="0.25">
      <c r="A170" s="69">
        <v>168</v>
      </c>
      <c r="B170" s="70">
        <f>DataEntry!C170</f>
        <v>2</v>
      </c>
      <c r="C170" s="71">
        <f>COUNTIF(D$2:D170,D170)+COUNTIF(G$2:G170,D170)</f>
        <v>19</v>
      </c>
      <c r="D170" s="72" t="str">
        <f t="shared" si="55"/>
        <v>Bochum</v>
      </c>
      <c r="E170" s="70">
        <f>DataEntry!E170</f>
        <v>10</v>
      </c>
      <c r="F170" s="71">
        <f>COUNTIF(D$2:D170,G170)+COUNTIF(G$2:G170,G170)</f>
        <v>19</v>
      </c>
      <c r="G170" s="72" t="str">
        <f t="shared" si="56"/>
        <v>Karlsruher</v>
      </c>
      <c r="H170" s="73">
        <f>DataEntry!G170</f>
        <v>1</v>
      </c>
      <c r="I170" s="73">
        <f>DataEntry!H170</f>
        <v>2</v>
      </c>
      <c r="J170" s="266">
        <f t="shared" si="68"/>
        <v>3</v>
      </c>
      <c r="K170" s="304">
        <f t="shared" si="57"/>
        <v>0.21152237371722737</v>
      </c>
      <c r="L170" s="224">
        <f t="shared" si="58"/>
        <v>2482.2260885664105</v>
      </c>
      <c r="M170" s="224">
        <f t="shared" si="59"/>
        <v>2444.6168193725021</v>
      </c>
      <c r="N170" s="236">
        <f t="shared" si="69"/>
        <v>37.609269193908403</v>
      </c>
      <c r="O170" s="22" t="str">
        <f t="shared" si="70"/>
        <v>T2G19</v>
      </c>
      <c r="P170" s="308">
        <f t="shared" si="60"/>
        <v>35</v>
      </c>
      <c r="Q170" s="22" t="str">
        <f t="shared" si="71"/>
        <v>T10G19</v>
      </c>
      <c r="R170" s="308">
        <f t="shared" si="61"/>
        <v>35</v>
      </c>
      <c r="S170" s="74"/>
      <c r="T170" s="75"/>
      <c r="U170" s="76"/>
      <c r="V170" s="74"/>
      <c r="W170" s="75"/>
      <c r="X170" s="76"/>
      <c r="Y170" s="74"/>
      <c r="Z170" s="75"/>
      <c r="AA170" s="76"/>
      <c r="AB170" s="74"/>
      <c r="AC170" s="75"/>
      <c r="AD170" s="76"/>
      <c r="AE170" s="74"/>
      <c r="AF170" s="75"/>
      <c r="AG170" s="76"/>
      <c r="AH170" s="74"/>
      <c r="AI170" s="75"/>
      <c r="AJ170" s="76"/>
      <c r="AK170" s="74"/>
      <c r="AL170" s="75"/>
      <c r="AM170" s="76"/>
      <c r="AN170" s="74"/>
      <c r="AO170" s="75"/>
      <c r="AP170" s="76"/>
      <c r="AQ170" s="77">
        <f t="shared" si="62"/>
        <v>0.53290173487304215</v>
      </c>
      <c r="AR170" s="77">
        <f t="shared" si="63"/>
        <v>0.20921508634895958</v>
      </c>
      <c r="AS170" s="78">
        <f t="shared" si="72"/>
        <v>0.64737329704816515</v>
      </c>
      <c r="AT170" s="77">
        <f t="shared" si="64"/>
        <v>0.14341161660287527</v>
      </c>
      <c r="AU170" s="79"/>
      <c r="AV170" s="139"/>
      <c r="AW170" s="80"/>
      <c r="AX170" s="80"/>
      <c r="AY170" s="80"/>
      <c r="AZ170" s="81"/>
      <c r="BA170" s="82"/>
      <c r="BB170" s="81"/>
      <c r="BC170" s="82"/>
      <c r="BD170" s="81"/>
      <c r="BE170" s="82"/>
      <c r="BF170" s="77"/>
      <c r="BG170" s="77"/>
      <c r="BH170" s="77"/>
      <c r="BI170" s="83">
        <f t="shared" si="73"/>
        <v>0</v>
      </c>
      <c r="BJ170" s="83">
        <f t="shared" si="74"/>
        <v>0</v>
      </c>
      <c r="BK170" s="83">
        <f t="shared" si="75"/>
        <v>1</v>
      </c>
      <c r="BL170" s="84"/>
      <c r="BM170" s="84"/>
      <c r="BN170" s="85"/>
      <c r="BO170" s="84"/>
      <c r="BP170" s="84"/>
      <c r="BQ170" s="84"/>
      <c r="BR170" s="84"/>
      <c r="BS170" s="84"/>
      <c r="BT170" s="84"/>
      <c r="BU170" s="86"/>
      <c r="BV170" s="86"/>
      <c r="BW170" s="86"/>
      <c r="BX170" s="86"/>
      <c r="BY170" s="86"/>
      <c r="BZ170" s="86"/>
      <c r="CA170" s="83"/>
      <c r="CB170" s="83"/>
      <c r="CC170" s="14"/>
      <c r="CD170" s="72"/>
      <c r="CE170" s="87"/>
      <c r="CF170" s="88"/>
      <c r="CG170" s="88"/>
      <c r="CH170" s="87">
        <f t="shared" si="65"/>
        <v>0.64737329704816515</v>
      </c>
      <c r="CI170" s="89"/>
      <c r="CJ170" s="89"/>
      <c r="CK170" s="267"/>
      <c r="CL170" s="90"/>
      <c r="CM170" s="267"/>
      <c r="CN170" s="90"/>
      <c r="CO170" s="267"/>
      <c r="CP170" s="90"/>
      <c r="CQ170" s="267"/>
      <c r="CR170" s="90"/>
      <c r="CS170" s="267"/>
      <c r="CT170" s="90"/>
      <c r="CU170" s="267"/>
      <c r="CV170" s="90"/>
      <c r="CW170" s="267"/>
      <c r="CX170" s="90"/>
      <c r="CY170" s="267"/>
      <c r="CZ170" s="90"/>
      <c r="DA170" s="91">
        <f>DataEntry!B170</f>
        <v>44227</v>
      </c>
      <c r="DB170" s="83"/>
      <c r="DC170" s="83"/>
      <c r="DD170" s="145" t="str">
        <f t="shared" si="76"/>
        <v/>
      </c>
      <c r="DE170" s="145" t="str">
        <f t="shared" si="77"/>
        <v/>
      </c>
      <c r="DF170" s="145">
        <f t="shared" si="78"/>
        <v>2</v>
      </c>
      <c r="DG170" s="145">
        <f t="shared" si="79"/>
        <v>10</v>
      </c>
      <c r="DH170" s="145" t="str">
        <f t="shared" si="80"/>
        <v/>
      </c>
      <c r="DI170" s="145" t="str">
        <f t="shared" si="81"/>
        <v/>
      </c>
      <c r="DJ170" s="83"/>
      <c r="DK170" s="83"/>
      <c r="DL170" s="84"/>
      <c r="DM170" s="14"/>
      <c r="DN170" s="87">
        <f t="shared" si="66"/>
        <v>0.64845582120582113</v>
      </c>
      <c r="DO170" s="87">
        <f>(DFactor*Rounds*Number/2+SUM(BV$3:BV158))/(Rounds*Number/2+COUNT(BV$3:BV158))</f>
        <v>0.29599999999999999</v>
      </c>
      <c r="DP170" s="87">
        <f t="shared" si="67"/>
        <v>0.29807692307692307</v>
      </c>
    </row>
    <row r="171" spans="1:120" x14ac:dyDescent="0.25">
      <c r="A171" s="69">
        <v>169</v>
      </c>
      <c r="B171" s="70">
        <f>DataEntry!C171</f>
        <v>9</v>
      </c>
      <c r="C171" s="71">
        <f>COUNTIF(D$2:D171,D171)+COUNTIF(G$2:G171,D171)</f>
        <v>19</v>
      </c>
      <c r="D171" s="72" t="str">
        <f t="shared" si="55"/>
        <v>Heidenheim</v>
      </c>
      <c r="E171" s="70">
        <f>DataEntry!E171</f>
        <v>17</v>
      </c>
      <c r="F171" s="71">
        <f>COUNTIF(D$2:D171,G171)+COUNTIF(G$2:G171,G171)</f>
        <v>19</v>
      </c>
      <c r="G171" s="72" t="str">
        <f t="shared" si="56"/>
        <v>St Pauli</v>
      </c>
      <c r="H171" s="73">
        <f>DataEntry!G171</f>
        <v>3</v>
      </c>
      <c r="I171" s="73">
        <f>DataEntry!H171</f>
        <v>4</v>
      </c>
      <c r="J171" s="266">
        <f t="shared" si="68"/>
        <v>3</v>
      </c>
      <c r="K171" s="304">
        <f t="shared" si="57"/>
        <v>0.75467108889750389</v>
      </c>
      <c r="L171" s="224">
        <f t="shared" si="58"/>
        <v>2555.3007698284332</v>
      </c>
      <c r="M171" s="224">
        <f t="shared" si="59"/>
        <v>2340.0397753251755</v>
      </c>
      <c r="N171" s="236">
        <f t="shared" si="69"/>
        <v>215.26099450325773</v>
      </c>
      <c r="O171" s="22" t="str">
        <f t="shared" si="70"/>
        <v>T9G19</v>
      </c>
      <c r="P171" s="308">
        <f t="shared" si="60"/>
        <v>35</v>
      </c>
      <c r="Q171" s="22" t="str">
        <f t="shared" si="71"/>
        <v>T17G19</v>
      </c>
      <c r="R171" s="308">
        <f t="shared" si="61"/>
        <v>35</v>
      </c>
      <c r="S171" s="74"/>
      <c r="T171" s="75"/>
      <c r="U171" s="76"/>
      <c r="V171" s="74"/>
      <c r="W171" s="75"/>
      <c r="X171" s="76"/>
      <c r="Y171" s="74"/>
      <c r="Z171" s="75"/>
      <c r="AA171" s="76"/>
      <c r="AB171" s="74"/>
      <c r="AC171" s="75"/>
      <c r="AD171" s="76"/>
      <c r="AE171" s="74"/>
      <c r="AF171" s="75"/>
      <c r="AG171" s="76"/>
      <c r="AH171" s="74"/>
      <c r="AI171" s="75"/>
      <c r="AJ171" s="76"/>
      <c r="AK171" s="74"/>
      <c r="AL171" s="75"/>
      <c r="AM171" s="76"/>
      <c r="AN171" s="74"/>
      <c r="AO171" s="75"/>
      <c r="AP171" s="76"/>
      <c r="AQ171" s="77">
        <f t="shared" si="62"/>
        <v>0.70582756725572582</v>
      </c>
      <c r="AR171" s="77">
        <f t="shared" si="63"/>
        <v>0.38572783644470643</v>
      </c>
      <c r="AS171" s="78">
        <f t="shared" si="72"/>
        <v>0.60427216355529356</v>
      </c>
      <c r="AT171" s="77">
        <f t="shared" si="64"/>
        <v>0.01</v>
      </c>
      <c r="AU171" s="79"/>
      <c r="AV171" s="139"/>
      <c r="AW171" s="80"/>
      <c r="AX171" s="80"/>
      <c r="AY171" s="80"/>
      <c r="AZ171" s="81"/>
      <c r="BA171" s="82"/>
      <c r="BB171" s="81"/>
      <c r="BC171" s="82"/>
      <c r="BD171" s="81"/>
      <c r="BE171" s="82"/>
      <c r="BF171" s="77"/>
      <c r="BG171" s="77"/>
      <c r="BH171" s="77"/>
      <c r="BI171" s="83">
        <f t="shared" si="73"/>
        <v>0</v>
      </c>
      <c r="BJ171" s="83">
        <f t="shared" si="74"/>
        <v>0</v>
      </c>
      <c r="BK171" s="83">
        <f t="shared" si="75"/>
        <v>1</v>
      </c>
      <c r="BL171" s="84"/>
      <c r="BM171" s="84"/>
      <c r="BN171" s="85"/>
      <c r="BO171" s="84"/>
      <c r="BP171" s="84"/>
      <c r="BQ171" s="84"/>
      <c r="BR171" s="84"/>
      <c r="BS171" s="84"/>
      <c r="BT171" s="84"/>
      <c r="BU171" s="86"/>
      <c r="BV171" s="86"/>
      <c r="BW171" s="86"/>
      <c r="BX171" s="86"/>
      <c r="BY171" s="86"/>
      <c r="BZ171" s="86"/>
      <c r="CA171" s="83"/>
      <c r="CB171" s="83"/>
      <c r="CC171" s="14"/>
      <c r="CD171" s="72"/>
      <c r="CE171" s="87"/>
      <c r="CF171" s="88"/>
      <c r="CG171" s="88"/>
      <c r="CH171" s="87">
        <f t="shared" si="65"/>
        <v>0.64019946162203878</v>
      </c>
      <c r="CI171" s="89"/>
      <c r="CJ171" s="89"/>
      <c r="CK171" s="267"/>
      <c r="CL171" s="90"/>
      <c r="CM171" s="267"/>
      <c r="CN171" s="90"/>
      <c r="CO171" s="267"/>
      <c r="CP171" s="90"/>
      <c r="CQ171" s="267"/>
      <c r="CR171" s="90"/>
      <c r="CS171" s="267"/>
      <c r="CT171" s="90"/>
      <c r="CU171" s="267"/>
      <c r="CV171" s="90"/>
      <c r="CW171" s="267"/>
      <c r="CX171" s="90"/>
      <c r="CY171" s="267"/>
      <c r="CZ171" s="90"/>
      <c r="DA171" s="91">
        <f>DataEntry!B171</f>
        <v>44227</v>
      </c>
      <c r="DB171" s="83"/>
      <c r="DC171" s="83"/>
      <c r="DD171" s="145" t="str">
        <f t="shared" si="76"/>
        <v/>
      </c>
      <c r="DE171" s="145" t="str">
        <f t="shared" si="77"/>
        <v/>
      </c>
      <c r="DF171" s="145">
        <f t="shared" si="78"/>
        <v>9</v>
      </c>
      <c r="DG171" s="145">
        <f t="shared" si="79"/>
        <v>17</v>
      </c>
      <c r="DH171" s="145" t="str">
        <f t="shared" si="80"/>
        <v/>
      </c>
      <c r="DI171" s="145" t="str">
        <f t="shared" si="81"/>
        <v/>
      </c>
      <c r="DJ171" s="83"/>
      <c r="DK171" s="83"/>
      <c r="DL171" s="84"/>
      <c r="DM171" s="14"/>
      <c r="DN171" s="87">
        <f t="shared" si="66"/>
        <v>0.68256444906444913</v>
      </c>
      <c r="DO171" s="87">
        <f>(DFactor*Rounds*Number/2+SUM(BV$3:BV159))/(Rounds*Number/2+COUNT(BV$3:BV159))</f>
        <v>0.29599999999999999</v>
      </c>
      <c r="DP171" s="87">
        <f t="shared" si="67"/>
        <v>0.32692307692307693</v>
      </c>
    </row>
    <row r="172" spans="1:120" x14ac:dyDescent="0.25">
      <c r="A172" s="69">
        <v>170</v>
      </c>
      <c r="B172" s="70">
        <f>DataEntry!C172</f>
        <v>16</v>
      </c>
      <c r="C172" s="71">
        <f>COUNTIF(D$2:D172,D172)+COUNTIF(G$2:G172,D172)</f>
        <v>19</v>
      </c>
      <c r="D172" s="72" t="str">
        <f t="shared" si="55"/>
        <v>Sandhausen</v>
      </c>
      <c r="E172" s="70">
        <f>DataEntry!E172</f>
        <v>12</v>
      </c>
      <c r="F172" s="71">
        <f>COUNTIF(D$2:D172,G172)+COUNTIF(G$2:G172,G172)</f>
        <v>19</v>
      </c>
      <c r="G172" s="72" t="str">
        <f t="shared" si="56"/>
        <v>Nurnberg</v>
      </c>
      <c r="H172" s="73">
        <f>DataEntry!G172</f>
        <v>2</v>
      </c>
      <c r="I172" s="73">
        <f>DataEntry!H172</f>
        <v>0</v>
      </c>
      <c r="J172" s="266">
        <f t="shared" si="68"/>
        <v>1</v>
      </c>
      <c r="K172" s="304">
        <f t="shared" si="57"/>
        <v>0.29150960005149429</v>
      </c>
      <c r="L172" s="224">
        <f t="shared" si="58"/>
        <v>2452.137384928003</v>
      </c>
      <c r="M172" s="224">
        <f t="shared" si="59"/>
        <v>2398.4153087574741</v>
      </c>
      <c r="N172" s="236">
        <f t="shared" si="69"/>
        <v>53.722076170528908</v>
      </c>
      <c r="O172" s="22" t="str">
        <f t="shared" si="70"/>
        <v>T16G19</v>
      </c>
      <c r="P172" s="308">
        <f t="shared" si="60"/>
        <v>35</v>
      </c>
      <c r="Q172" s="22" t="str">
        <f t="shared" si="71"/>
        <v>T12G19</v>
      </c>
      <c r="R172" s="308">
        <f t="shared" si="61"/>
        <v>35</v>
      </c>
      <c r="S172" s="74"/>
      <c r="T172" s="75"/>
      <c r="U172" s="76"/>
      <c r="V172" s="74"/>
      <c r="W172" s="75"/>
      <c r="X172" s="76"/>
      <c r="Y172" s="74"/>
      <c r="Z172" s="75"/>
      <c r="AA172" s="76"/>
      <c r="AB172" s="74"/>
      <c r="AC172" s="75"/>
      <c r="AD172" s="76"/>
      <c r="AE172" s="74"/>
      <c r="AF172" s="75"/>
      <c r="AG172" s="76"/>
      <c r="AH172" s="74"/>
      <c r="AI172" s="75"/>
      <c r="AJ172" s="76"/>
      <c r="AK172" s="74"/>
      <c r="AL172" s="75"/>
      <c r="AM172" s="76"/>
      <c r="AN172" s="74"/>
      <c r="AO172" s="75"/>
      <c r="AP172" s="76"/>
      <c r="AQ172" s="77">
        <f t="shared" si="62"/>
        <v>0.54765986703866221</v>
      </c>
      <c r="AR172" s="77">
        <f t="shared" si="63"/>
        <v>0.20751337396950914</v>
      </c>
      <c r="AS172" s="78">
        <f t="shared" si="72"/>
        <v>0.68029298613830624</v>
      </c>
      <c r="AT172" s="77">
        <f t="shared" si="64"/>
        <v>0.11219363989218467</v>
      </c>
      <c r="AU172" s="79"/>
      <c r="AV172" s="139"/>
      <c r="AW172" s="80"/>
      <c r="AX172" s="80"/>
      <c r="AY172" s="80"/>
      <c r="AZ172" s="81"/>
      <c r="BA172" s="82"/>
      <c r="BB172" s="81"/>
      <c r="BC172" s="82"/>
      <c r="BD172" s="81"/>
      <c r="BE172" s="82"/>
      <c r="BF172" s="77"/>
      <c r="BG172" s="77"/>
      <c r="BH172" s="77"/>
      <c r="BI172" s="83">
        <f t="shared" si="73"/>
        <v>1</v>
      </c>
      <c r="BJ172" s="83">
        <f t="shared" si="74"/>
        <v>0</v>
      </c>
      <c r="BK172" s="83">
        <f t="shared" si="75"/>
        <v>0</v>
      </c>
      <c r="BL172" s="84"/>
      <c r="BM172" s="84"/>
      <c r="BN172" s="85"/>
      <c r="BO172" s="84"/>
      <c r="BP172" s="84"/>
      <c r="BQ172" s="84"/>
      <c r="BR172" s="84"/>
      <c r="BS172" s="84"/>
      <c r="BT172" s="84"/>
      <c r="BU172" s="86"/>
      <c r="BV172" s="86"/>
      <c r="BW172" s="86"/>
      <c r="BX172" s="86"/>
      <c r="BY172" s="86"/>
      <c r="BZ172" s="86"/>
      <c r="CA172" s="83"/>
      <c r="CB172" s="83"/>
      <c r="CC172" s="14"/>
      <c r="CD172" s="72"/>
      <c r="CE172" s="87"/>
      <c r="CF172" s="88"/>
      <c r="CG172" s="88"/>
      <c r="CH172" s="87">
        <f t="shared" si="65"/>
        <v>0.68029298613830613</v>
      </c>
      <c r="CI172" s="89"/>
      <c r="CJ172" s="89"/>
      <c r="CK172" s="267"/>
      <c r="CL172" s="90"/>
      <c r="CM172" s="267"/>
      <c r="CN172" s="90"/>
      <c r="CO172" s="267"/>
      <c r="CP172" s="90"/>
      <c r="CQ172" s="267"/>
      <c r="CR172" s="90"/>
      <c r="CS172" s="267"/>
      <c r="CT172" s="90"/>
      <c r="CU172" s="267"/>
      <c r="CV172" s="90"/>
      <c r="CW172" s="267"/>
      <c r="CX172" s="90"/>
      <c r="CY172" s="267"/>
      <c r="CZ172" s="90"/>
      <c r="DA172" s="91">
        <f>DataEntry!B172</f>
        <v>44227</v>
      </c>
      <c r="DB172" s="83"/>
      <c r="DC172" s="83"/>
      <c r="DD172" s="145">
        <f t="shared" si="76"/>
        <v>16</v>
      </c>
      <c r="DE172" s="145" t="str">
        <f t="shared" si="77"/>
        <v/>
      </c>
      <c r="DF172" s="145" t="str">
        <f t="shared" si="78"/>
        <v/>
      </c>
      <c r="DG172" s="145" t="str">
        <f t="shared" si="79"/>
        <v/>
      </c>
      <c r="DH172" s="145" t="str">
        <f t="shared" si="80"/>
        <v/>
      </c>
      <c r="DI172" s="145">
        <f t="shared" si="81"/>
        <v>12</v>
      </c>
      <c r="DJ172" s="83"/>
      <c r="DK172" s="83"/>
      <c r="DL172" s="84"/>
      <c r="DM172" s="14"/>
      <c r="DN172" s="87">
        <f t="shared" si="66"/>
        <v>0.68256444906444913</v>
      </c>
      <c r="DO172" s="87">
        <f>(DFactor*Rounds*Number/2+SUM(BV$3:BV160))/(Rounds*Number/2+COUNT(BV$3:BV160))</f>
        <v>0.29599999999999999</v>
      </c>
      <c r="DP172" s="87">
        <f t="shared" si="67"/>
        <v>0.32692307692307693</v>
      </c>
    </row>
    <row r="173" spans="1:120" x14ac:dyDescent="0.25">
      <c r="A173" s="69">
        <v>171</v>
      </c>
      <c r="B173" s="70">
        <f>DataEntry!C173</f>
        <v>8</v>
      </c>
      <c r="C173" s="71">
        <f>COUNTIF(D$2:D173,D173)+COUNTIF(G$2:G173,D173)</f>
        <v>19</v>
      </c>
      <c r="D173" s="72" t="str">
        <f t="shared" si="55"/>
        <v>Hannover 96</v>
      </c>
      <c r="E173" s="70">
        <f>DataEntry!E173</f>
        <v>13</v>
      </c>
      <c r="F173" s="71">
        <f>COUNTIF(D$2:D173,G173)+COUNTIF(G$2:G173,G173)</f>
        <v>19</v>
      </c>
      <c r="G173" s="72" t="str">
        <f t="shared" si="56"/>
        <v>Osnabruck</v>
      </c>
      <c r="H173" s="73">
        <f>DataEntry!G173</f>
        <v>1</v>
      </c>
      <c r="I173" s="73">
        <f>DataEntry!H173</f>
        <v>0</v>
      </c>
      <c r="J173" s="266">
        <f t="shared" si="68"/>
        <v>1</v>
      </c>
      <c r="K173" s="304">
        <f t="shared" si="57"/>
        <v>0.13938042255572758</v>
      </c>
      <c r="L173" s="224">
        <f t="shared" si="58"/>
        <v>2522.8236841152775</v>
      </c>
      <c r="M173" s="224">
        <f t="shared" si="59"/>
        <v>2417.4170606374946</v>
      </c>
      <c r="N173" s="236">
        <f t="shared" si="69"/>
        <v>105.40662347778289</v>
      </c>
      <c r="O173" s="22" t="str">
        <f t="shared" si="70"/>
        <v>T8G19</v>
      </c>
      <c r="P173" s="308">
        <f t="shared" si="60"/>
        <v>35</v>
      </c>
      <c r="Q173" s="22" t="str">
        <f t="shared" si="71"/>
        <v>T13G19</v>
      </c>
      <c r="R173" s="308">
        <f t="shared" si="61"/>
        <v>35</v>
      </c>
      <c r="S173" s="74"/>
      <c r="T173" s="75"/>
      <c r="U173" s="76"/>
      <c r="V173" s="74"/>
      <c r="W173" s="75"/>
      <c r="X173" s="76"/>
      <c r="Y173" s="74"/>
      <c r="Z173" s="75"/>
      <c r="AA173" s="76"/>
      <c r="AB173" s="74"/>
      <c r="AC173" s="75"/>
      <c r="AD173" s="76"/>
      <c r="AE173" s="74"/>
      <c r="AF173" s="75"/>
      <c r="AG173" s="76"/>
      <c r="AH173" s="74"/>
      <c r="AI173" s="75"/>
      <c r="AJ173" s="76"/>
      <c r="AK173" s="74"/>
      <c r="AL173" s="75"/>
      <c r="AM173" s="76"/>
      <c r="AN173" s="74"/>
      <c r="AO173" s="75"/>
      <c r="AP173" s="76"/>
      <c r="AQ173" s="77">
        <f t="shared" si="62"/>
        <v>0.59727875496249117</v>
      </c>
      <c r="AR173" s="77">
        <f t="shared" si="63"/>
        <v>0.29483673637242069</v>
      </c>
      <c r="AS173" s="78">
        <f t="shared" si="72"/>
        <v>0.60488403718014094</v>
      </c>
      <c r="AT173" s="77">
        <f t="shared" si="64"/>
        <v>0.10027922644743836</v>
      </c>
      <c r="AU173" s="79"/>
      <c r="AV173" s="139"/>
      <c r="AW173" s="80"/>
      <c r="AX173" s="80"/>
      <c r="AY173" s="80"/>
      <c r="AZ173" s="81"/>
      <c r="BA173" s="82"/>
      <c r="BB173" s="81"/>
      <c r="BC173" s="82"/>
      <c r="BD173" s="81"/>
      <c r="BE173" s="82"/>
      <c r="BF173" s="77"/>
      <c r="BG173" s="77"/>
      <c r="BH173" s="77"/>
      <c r="BI173" s="83">
        <f t="shared" si="73"/>
        <v>1</v>
      </c>
      <c r="BJ173" s="83">
        <f t="shared" si="74"/>
        <v>0</v>
      </c>
      <c r="BK173" s="83">
        <f t="shared" si="75"/>
        <v>0</v>
      </c>
      <c r="BL173" s="84"/>
      <c r="BM173" s="84"/>
      <c r="BN173" s="85"/>
      <c r="BO173" s="84"/>
      <c r="BP173" s="84"/>
      <c r="BQ173" s="84"/>
      <c r="BR173" s="84"/>
      <c r="BS173" s="84"/>
      <c r="BT173" s="84"/>
      <c r="BU173" s="86"/>
      <c r="BV173" s="86"/>
      <c r="BW173" s="86"/>
      <c r="BX173" s="86"/>
      <c r="BY173" s="86"/>
      <c r="BZ173" s="86"/>
      <c r="CA173" s="83"/>
      <c r="CB173" s="83"/>
      <c r="CC173" s="14"/>
      <c r="CD173" s="72"/>
      <c r="CE173" s="87"/>
      <c r="CF173" s="88"/>
      <c r="CG173" s="88"/>
      <c r="CH173" s="87">
        <f t="shared" si="65"/>
        <v>0.60488403718014094</v>
      </c>
      <c r="CI173" s="89"/>
      <c r="CJ173" s="89"/>
      <c r="CK173" s="267"/>
      <c r="CL173" s="90"/>
      <c r="CM173" s="267"/>
      <c r="CN173" s="90"/>
      <c r="CO173" s="267"/>
      <c r="CP173" s="90"/>
      <c r="CQ173" s="267"/>
      <c r="CR173" s="90"/>
      <c r="CS173" s="267"/>
      <c r="CT173" s="90"/>
      <c r="CU173" s="267"/>
      <c r="CV173" s="90"/>
      <c r="CW173" s="267"/>
      <c r="CX173" s="90"/>
      <c r="CY173" s="267"/>
      <c r="CZ173" s="90"/>
      <c r="DA173" s="91">
        <f>DataEntry!B173</f>
        <v>44228</v>
      </c>
      <c r="DB173" s="83"/>
      <c r="DC173" s="83"/>
      <c r="DD173" s="145">
        <f t="shared" si="76"/>
        <v>8</v>
      </c>
      <c r="DE173" s="145" t="str">
        <f t="shared" si="77"/>
        <v/>
      </c>
      <c r="DF173" s="145" t="str">
        <f t="shared" si="78"/>
        <v/>
      </c>
      <c r="DG173" s="145" t="str">
        <f t="shared" si="79"/>
        <v/>
      </c>
      <c r="DH173" s="145" t="str">
        <f t="shared" si="80"/>
        <v/>
      </c>
      <c r="DI173" s="145">
        <f t="shared" si="81"/>
        <v>13</v>
      </c>
      <c r="DJ173" s="83"/>
      <c r="DK173" s="83"/>
      <c r="DL173" s="84"/>
      <c r="DM173" s="14"/>
      <c r="DN173" s="87">
        <f t="shared" si="66"/>
        <v>0.61434719334719334</v>
      </c>
      <c r="DO173" s="87">
        <f>(DFactor*Rounds*Number/2+SUM(BV$3:BV161))/(Rounds*Number/2+COUNT(BV$3:BV161))</f>
        <v>0.29599999999999999</v>
      </c>
      <c r="DP173" s="87">
        <f t="shared" si="67"/>
        <v>0.26923076923076922</v>
      </c>
    </row>
    <row r="174" spans="1:120" x14ac:dyDescent="0.25">
      <c r="A174" s="69">
        <v>172</v>
      </c>
      <c r="B174" s="70">
        <f>DataEntry!C174</f>
        <v>1</v>
      </c>
      <c r="C174" s="71">
        <f>COUNTIF(D$2:D174,D174)+COUNTIF(G$2:G174,D174)</f>
        <v>20</v>
      </c>
      <c r="D174" s="72" t="str">
        <f t="shared" si="55"/>
        <v>Erzgebirge Aue</v>
      </c>
      <c r="E174" s="70">
        <f>DataEntry!E174</f>
        <v>7</v>
      </c>
      <c r="F174" s="71">
        <f>COUNTIF(D$2:D174,G174)+COUNTIF(G$2:G174,G174)</f>
        <v>20</v>
      </c>
      <c r="G174" s="72" t="str">
        <f t="shared" si="56"/>
        <v>Hamburger</v>
      </c>
      <c r="H174" s="73">
        <f>DataEntry!G174</f>
        <v>3</v>
      </c>
      <c r="I174" s="73">
        <f>DataEntry!H174</f>
        <v>3</v>
      </c>
      <c r="J174" s="266">
        <f t="shared" si="68"/>
        <v>2</v>
      </c>
      <c r="K174" s="304">
        <f t="shared" si="57"/>
        <v>0.64684909559499371</v>
      </c>
      <c r="L174" s="224">
        <f t="shared" si="58"/>
        <v>2470.8302806708139</v>
      </c>
      <c r="M174" s="224">
        <f t="shared" si="59"/>
        <v>2534.4850284730555</v>
      </c>
      <c r="N174" s="236">
        <f t="shared" si="69"/>
        <v>-63.654747802241673</v>
      </c>
      <c r="O174" s="22" t="str">
        <f t="shared" si="70"/>
        <v>T1G20</v>
      </c>
      <c r="P174" s="308">
        <f t="shared" si="60"/>
        <v>35</v>
      </c>
      <c r="Q174" s="22" t="str">
        <f t="shared" si="71"/>
        <v>T7G20</v>
      </c>
      <c r="R174" s="308">
        <f t="shared" si="61"/>
        <v>35</v>
      </c>
      <c r="S174" s="74"/>
      <c r="T174" s="75"/>
      <c r="U174" s="76"/>
      <c r="V174" s="74"/>
      <c r="W174" s="75"/>
      <c r="X174" s="76"/>
      <c r="Y174" s="74"/>
      <c r="Z174" s="75"/>
      <c r="AA174" s="76"/>
      <c r="AB174" s="74"/>
      <c r="AC174" s="75"/>
      <c r="AD174" s="76"/>
      <c r="AE174" s="74"/>
      <c r="AF174" s="75"/>
      <c r="AG174" s="76"/>
      <c r="AH174" s="74"/>
      <c r="AI174" s="75"/>
      <c r="AJ174" s="76"/>
      <c r="AK174" s="74"/>
      <c r="AL174" s="75"/>
      <c r="AM174" s="76"/>
      <c r="AN174" s="74"/>
      <c r="AO174" s="75"/>
      <c r="AP174" s="76"/>
      <c r="AQ174" s="77">
        <f t="shared" si="62"/>
        <v>0.44297824395955399</v>
      </c>
      <c r="AR174" s="77">
        <f t="shared" si="63"/>
        <v>0.14043366302586119</v>
      </c>
      <c r="AS174" s="78">
        <f t="shared" si="72"/>
        <v>0.60508916186738548</v>
      </c>
      <c r="AT174" s="77">
        <f t="shared" si="64"/>
        <v>0.25447717510675327</v>
      </c>
      <c r="AU174" s="79"/>
      <c r="AV174" s="139"/>
      <c r="AW174" s="80"/>
      <c r="AX174" s="80"/>
      <c r="AY174" s="80"/>
      <c r="AZ174" s="81"/>
      <c r="BA174" s="82"/>
      <c r="BB174" s="81"/>
      <c r="BC174" s="82"/>
      <c r="BD174" s="81"/>
      <c r="BE174" s="82"/>
      <c r="BF174" s="77"/>
      <c r="BG174" s="77"/>
      <c r="BH174" s="77"/>
      <c r="BI174" s="83">
        <f t="shared" si="73"/>
        <v>0</v>
      </c>
      <c r="BJ174" s="83">
        <f t="shared" si="74"/>
        <v>1</v>
      </c>
      <c r="BK174" s="83">
        <f t="shared" si="75"/>
        <v>0</v>
      </c>
      <c r="BL174" s="84"/>
      <c r="BM174" s="84"/>
      <c r="BN174" s="85"/>
      <c r="BO174" s="84"/>
      <c r="BP174" s="84"/>
      <c r="BQ174" s="84"/>
      <c r="BR174" s="84"/>
      <c r="BS174" s="84"/>
      <c r="BT174" s="84"/>
      <c r="BU174" s="86"/>
      <c r="BV174" s="86"/>
      <c r="BW174" s="86"/>
      <c r="BX174" s="86"/>
      <c r="BY174" s="86"/>
      <c r="BZ174" s="86"/>
      <c r="CA174" s="83"/>
      <c r="CB174" s="83"/>
      <c r="CC174" s="14"/>
      <c r="CD174" s="72"/>
      <c r="CE174" s="87"/>
      <c r="CF174" s="88"/>
      <c r="CG174" s="88"/>
      <c r="CH174" s="87">
        <f t="shared" si="65"/>
        <v>0.60508916186738559</v>
      </c>
      <c r="CI174" s="89"/>
      <c r="CJ174" s="89"/>
      <c r="CK174" s="267"/>
      <c r="CL174" s="90"/>
      <c r="CM174" s="267"/>
      <c r="CN174" s="90"/>
      <c r="CO174" s="267"/>
      <c r="CP174" s="90"/>
      <c r="CQ174" s="267"/>
      <c r="CR174" s="90"/>
      <c r="CS174" s="267"/>
      <c r="CT174" s="90"/>
      <c r="CU174" s="267"/>
      <c r="CV174" s="90"/>
      <c r="CW174" s="267"/>
      <c r="CX174" s="90"/>
      <c r="CY174" s="267"/>
      <c r="CZ174" s="90"/>
      <c r="DA174" s="91">
        <f>DataEntry!B174</f>
        <v>44232</v>
      </c>
      <c r="DB174" s="83"/>
      <c r="DC174" s="83"/>
      <c r="DD174" s="145" t="str">
        <f t="shared" si="76"/>
        <v/>
      </c>
      <c r="DE174" s="145">
        <f t="shared" si="77"/>
        <v>1</v>
      </c>
      <c r="DF174" s="145" t="str">
        <f t="shared" si="78"/>
        <v/>
      </c>
      <c r="DG174" s="145" t="str">
        <f t="shared" si="79"/>
        <v/>
      </c>
      <c r="DH174" s="145">
        <f t="shared" si="80"/>
        <v>7</v>
      </c>
      <c r="DI174" s="145" t="str">
        <f t="shared" si="81"/>
        <v/>
      </c>
      <c r="DJ174" s="83"/>
      <c r="DK174" s="83"/>
      <c r="DL174" s="84"/>
      <c r="DM174" s="14"/>
      <c r="DN174" s="87">
        <f t="shared" si="66"/>
        <v>0.60834064252932174</v>
      </c>
      <c r="DO174" s="87">
        <f>(DFactor*Rounds*Number/2+SUM(BV$3:BV162))/(Rounds*Number/2+COUNT(BV$3:BV162))</f>
        <v>0.29599999999999999</v>
      </c>
      <c r="DP174" s="87">
        <f t="shared" si="67"/>
        <v>0.26415094339622641</v>
      </c>
    </row>
    <row r="175" spans="1:120" x14ac:dyDescent="0.25">
      <c r="A175" s="69">
        <v>173</v>
      </c>
      <c r="B175" s="70">
        <f>DataEntry!C175</f>
        <v>17</v>
      </c>
      <c r="C175" s="71">
        <f>COUNTIF(D$2:D175,D175)+COUNTIF(G$2:G175,D175)</f>
        <v>20</v>
      </c>
      <c r="D175" s="72" t="str">
        <f t="shared" si="55"/>
        <v>St Pauli</v>
      </c>
      <c r="E175" s="70">
        <f>DataEntry!E175</f>
        <v>16</v>
      </c>
      <c r="F175" s="71">
        <f>COUNTIF(D$2:D175,G175)+COUNTIF(G$2:G175,G175)</f>
        <v>20</v>
      </c>
      <c r="G175" s="72" t="str">
        <f t="shared" si="56"/>
        <v>Sandhausen</v>
      </c>
      <c r="H175" s="73">
        <f>DataEntry!G175</f>
        <v>2</v>
      </c>
      <c r="I175" s="73">
        <f>DataEntry!H175</f>
        <v>1</v>
      </c>
      <c r="J175" s="266">
        <f t="shared" si="68"/>
        <v>1</v>
      </c>
      <c r="K175" s="304">
        <f t="shared" si="57"/>
        <v>0.96118539464561459</v>
      </c>
      <c r="L175" s="224">
        <f t="shared" si="58"/>
        <v>2454.2954776560741</v>
      </c>
      <c r="M175" s="224">
        <f t="shared" si="59"/>
        <v>2379.8797886850543</v>
      </c>
      <c r="N175" s="236">
        <f t="shared" si="69"/>
        <v>74.41568897101979</v>
      </c>
      <c r="O175" s="22" t="str">
        <f t="shared" si="70"/>
        <v>T17G20</v>
      </c>
      <c r="P175" s="308">
        <f t="shared" si="60"/>
        <v>35</v>
      </c>
      <c r="Q175" s="22" t="str">
        <f t="shared" si="71"/>
        <v>T16G20</v>
      </c>
      <c r="R175" s="308">
        <f t="shared" si="61"/>
        <v>35</v>
      </c>
      <c r="S175" s="74"/>
      <c r="T175" s="75"/>
      <c r="U175" s="76"/>
      <c r="V175" s="74"/>
      <c r="W175" s="75"/>
      <c r="X175" s="76"/>
      <c r="Y175" s="74"/>
      <c r="Z175" s="75"/>
      <c r="AA175" s="76"/>
      <c r="AB175" s="74"/>
      <c r="AC175" s="75"/>
      <c r="AD175" s="76"/>
      <c r="AE175" s="74"/>
      <c r="AF175" s="75"/>
      <c r="AG175" s="76"/>
      <c r="AH175" s="74"/>
      <c r="AI175" s="75"/>
      <c r="AJ175" s="76"/>
      <c r="AK175" s="74"/>
      <c r="AL175" s="75"/>
      <c r="AM175" s="76"/>
      <c r="AN175" s="74"/>
      <c r="AO175" s="75"/>
      <c r="AP175" s="76"/>
      <c r="AQ175" s="77">
        <f t="shared" si="62"/>
        <v>0.56742968041424513</v>
      </c>
      <c r="AR175" s="77">
        <f t="shared" si="63"/>
        <v>0.22649015973380265</v>
      </c>
      <c r="AS175" s="78">
        <f t="shared" si="72"/>
        <v>0.68187904136088506</v>
      </c>
      <c r="AT175" s="77">
        <f t="shared" si="64"/>
        <v>9.1630798905312338E-2</v>
      </c>
      <c r="AU175" s="79"/>
      <c r="AV175" s="139"/>
      <c r="AW175" s="80"/>
      <c r="AX175" s="80"/>
      <c r="AY175" s="80"/>
      <c r="AZ175" s="81"/>
      <c r="BA175" s="82"/>
      <c r="BB175" s="81"/>
      <c r="BC175" s="82"/>
      <c r="BD175" s="81"/>
      <c r="BE175" s="82"/>
      <c r="BF175" s="77"/>
      <c r="BG175" s="77"/>
      <c r="BH175" s="77"/>
      <c r="BI175" s="83">
        <f t="shared" si="73"/>
        <v>1</v>
      </c>
      <c r="BJ175" s="83">
        <f t="shared" si="74"/>
        <v>0</v>
      </c>
      <c r="BK175" s="83">
        <f t="shared" si="75"/>
        <v>0</v>
      </c>
      <c r="BL175" s="84"/>
      <c r="BM175" s="84"/>
      <c r="BN175" s="85"/>
      <c r="BO175" s="84"/>
      <c r="BP175" s="84"/>
      <c r="BQ175" s="84"/>
      <c r="BR175" s="84"/>
      <c r="BS175" s="84"/>
      <c r="BT175" s="84"/>
      <c r="BU175" s="86"/>
      <c r="BV175" s="86"/>
      <c r="BW175" s="86"/>
      <c r="BX175" s="86"/>
      <c r="BY175" s="86"/>
      <c r="BZ175" s="86"/>
      <c r="CA175" s="83"/>
      <c r="CB175" s="83"/>
      <c r="CC175" s="14"/>
      <c r="CD175" s="72"/>
      <c r="CE175" s="87"/>
      <c r="CF175" s="88"/>
      <c r="CG175" s="88"/>
      <c r="CH175" s="87">
        <f t="shared" si="65"/>
        <v>0.68187904136088495</v>
      </c>
      <c r="CI175" s="89"/>
      <c r="CJ175" s="89"/>
      <c r="CK175" s="267"/>
      <c r="CL175" s="90"/>
      <c r="CM175" s="267"/>
      <c r="CN175" s="90"/>
      <c r="CO175" s="267"/>
      <c r="CP175" s="90"/>
      <c r="CQ175" s="267"/>
      <c r="CR175" s="90"/>
      <c r="CS175" s="267"/>
      <c r="CT175" s="90"/>
      <c r="CU175" s="267"/>
      <c r="CV175" s="90"/>
      <c r="CW175" s="267"/>
      <c r="CX175" s="90"/>
      <c r="CY175" s="267"/>
      <c r="CZ175" s="90"/>
      <c r="DA175" s="91">
        <f>DataEntry!B175</f>
        <v>44232</v>
      </c>
      <c r="DB175" s="83"/>
      <c r="DC175" s="83"/>
      <c r="DD175" s="145">
        <f t="shared" si="76"/>
        <v>17</v>
      </c>
      <c r="DE175" s="145" t="str">
        <f t="shared" si="77"/>
        <v/>
      </c>
      <c r="DF175" s="145" t="str">
        <f t="shared" si="78"/>
        <v/>
      </c>
      <c r="DG175" s="145" t="str">
        <f t="shared" si="79"/>
        <v/>
      </c>
      <c r="DH175" s="145" t="str">
        <f t="shared" si="80"/>
        <v/>
      </c>
      <c r="DI175" s="145">
        <f t="shared" si="81"/>
        <v>16</v>
      </c>
      <c r="DJ175" s="83"/>
      <c r="DK175" s="83"/>
      <c r="DL175" s="84"/>
      <c r="DM175" s="14"/>
      <c r="DN175" s="87">
        <f t="shared" si="66"/>
        <v>0.68642580316165214</v>
      </c>
      <c r="DO175" s="87">
        <f>(DFactor*Rounds*Number/2+SUM(BV$3:BV163))/(Rounds*Number/2+COUNT(BV$3:BV163))</f>
        <v>0.29599999999999999</v>
      </c>
      <c r="DP175" s="87">
        <f t="shared" si="67"/>
        <v>0.330188679245283</v>
      </c>
    </row>
    <row r="176" spans="1:120" x14ac:dyDescent="0.25">
      <c r="A176" s="69">
        <v>174</v>
      </c>
      <c r="B176" s="70">
        <f>DataEntry!C176</f>
        <v>4</v>
      </c>
      <c r="C176" s="71">
        <f>COUNTIF(D$2:D176,D176)+COUNTIF(G$2:G176,D176)</f>
        <v>20</v>
      </c>
      <c r="D176" s="72" t="str">
        <f t="shared" si="55"/>
        <v>Darmstadt 98</v>
      </c>
      <c r="E176" s="70">
        <f>DataEntry!E176</f>
        <v>12</v>
      </c>
      <c r="F176" s="71">
        <f>COUNTIF(D$2:D176,G176)+COUNTIF(G$2:G176,G176)</f>
        <v>20</v>
      </c>
      <c r="G176" s="72" t="str">
        <f t="shared" si="56"/>
        <v>Nurnberg</v>
      </c>
      <c r="H176" s="73">
        <f>DataEntry!G176</f>
        <v>1</v>
      </c>
      <c r="I176" s="73">
        <f>DataEntry!H176</f>
        <v>2</v>
      </c>
      <c r="J176" s="266">
        <f t="shared" si="68"/>
        <v>3</v>
      </c>
      <c r="K176" s="304">
        <f t="shared" si="57"/>
        <v>0.86882899375722134</v>
      </c>
      <c r="L176" s="224">
        <f t="shared" si="58"/>
        <v>2524.2093373226107</v>
      </c>
      <c r="M176" s="224">
        <f t="shared" si="59"/>
        <v>2394.4573325940628</v>
      </c>
      <c r="N176" s="236">
        <f t="shared" si="69"/>
        <v>129.75200472854794</v>
      </c>
      <c r="O176" s="22" t="str">
        <f t="shared" si="70"/>
        <v>T4G20</v>
      </c>
      <c r="P176" s="308">
        <f t="shared" si="60"/>
        <v>35</v>
      </c>
      <c r="Q176" s="22" t="str">
        <f t="shared" si="71"/>
        <v>T12G20</v>
      </c>
      <c r="R176" s="308">
        <f t="shared" si="61"/>
        <v>35</v>
      </c>
      <c r="S176" s="74"/>
      <c r="T176" s="75"/>
      <c r="U176" s="76"/>
      <c r="V176" s="74"/>
      <c r="W176" s="75"/>
      <c r="X176" s="76"/>
      <c r="Y176" s="74"/>
      <c r="Z176" s="75"/>
      <c r="AA176" s="76"/>
      <c r="AB176" s="74"/>
      <c r="AC176" s="75"/>
      <c r="AD176" s="76"/>
      <c r="AE176" s="74"/>
      <c r="AF176" s="75"/>
      <c r="AG176" s="76"/>
      <c r="AH176" s="74"/>
      <c r="AI176" s="75"/>
      <c r="AJ176" s="76"/>
      <c r="AK176" s="74"/>
      <c r="AL176" s="75"/>
      <c r="AM176" s="76"/>
      <c r="AN176" s="74"/>
      <c r="AO176" s="75"/>
      <c r="AP176" s="76"/>
      <c r="AQ176" s="77">
        <f t="shared" si="62"/>
        <v>0.62078193717479679</v>
      </c>
      <c r="AR176" s="77">
        <f t="shared" si="63"/>
        <v>0.284863173767819</v>
      </c>
      <c r="AS176" s="78">
        <f t="shared" si="72"/>
        <v>0.67183752681395559</v>
      </c>
      <c r="AT176" s="77">
        <f t="shared" si="64"/>
        <v>4.3299299418225412E-2</v>
      </c>
      <c r="AU176" s="79"/>
      <c r="AV176" s="139"/>
      <c r="AW176" s="80"/>
      <c r="AX176" s="80"/>
      <c r="AY176" s="80"/>
      <c r="AZ176" s="81"/>
      <c r="BA176" s="82"/>
      <c r="BB176" s="81"/>
      <c r="BC176" s="82"/>
      <c r="BD176" s="81"/>
      <c r="BE176" s="82"/>
      <c r="BF176" s="77"/>
      <c r="BG176" s="77"/>
      <c r="BH176" s="77"/>
      <c r="BI176" s="83">
        <f t="shared" si="73"/>
        <v>0</v>
      </c>
      <c r="BJ176" s="83">
        <f t="shared" si="74"/>
        <v>0</v>
      </c>
      <c r="BK176" s="83">
        <f t="shared" si="75"/>
        <v>1</v>
      </c>
      <c r="BL176" s="84"/>
      <c r="BM176" s="84"/>
      <c r="BN176" s="85"/>
      <c r="BO176" s="84"/>
      <c r="BP176" s="84"/>
      <c r="BQ176" s="84"/>
      <c r="BR176" s="84"/>
      <c r="BS176" s="84"/>
      <c r="BT176" s="84"/>
      <c r="BU176" s="86"/>
      <c r="BV176" s="86"/>
      <c r="BW176" s="86"/>
      <c r="BX176" s="86"/>
      <c r="BY176" s="86"/>
      <c r="BZ176" s="86"/>
      <c r="CA176" s="83"/>
      <c r="CB176" s="83"/>
      <c r="CC176" s="14"/>
      <c r="CD176" s="72"/>
      <c r="CE176" s="87"/>
      <c r="CF176" s="88"/>
      <c r="CG176" s="88"/>
      <c r="CH176" s="87">
        <f t="shared" si="65"/>
        <v>0.67183752681395559</v>
      </c>
      <c r="CI176" s="89"/>
      <c r="CJ176" s="89"/>
      <c r="CK176" s="267"/>
      <c r="CL176" s="90"/>
      <c r="CM176" s="267"/>
      <c r="CN176" s="90"/>
      <c r="CO176" s="267"/>
      <c r="CP176" s="90"/>
      <c r="CQ176" s="267"/>
      <c r="CR176" s="90"/>
      <c r="CS176" s="267"/>
      <c r="CT176" s="90"/>
      <c r="CU176" s="267"/>
      <c r="CV176" s="90"/>
      <c r="CW176" s="267"/>
      <c r="CX176" s="90"/>
      <c r="CY176" s="267"/>
      <c r="CZ176" s="90"/>
      <c r="DA176" s="91">
        <f>DataEntry!B176</f>
        <v>44233</v>
      </c>
      <c r="DB176" s="83"/>
      <c r="DC176" s="83"/>
      <c r="DD176" s="145" t="str">
        <f t="shared" si="76"/>
        <v/>
      </c>
      <c r="DE176" s="145" t="str">
        <f t="shared" si="77"/>
        <v/>
      </c>
      <c r="DF176" s="145">
        <f t="shared" si="78"/>
        <v>4</v>
      </c>
      <c r="DG176" s="145">
        <f t="shared" si="79"/>
        <v>12</v>
      </c>
      <c r="DH176" s="145" t="str">
        <f t="shared" si="80"/>
        <v/>
      </c>
      <c r="DI176" s="145" t="str">
        <f t="shared" si="81"/>
        <v/>
      </c>
      <c r="DJ176" s="83"/>
      <c r="DK176" s="83"/>
      <c r="DL176" s="84"/>
      <c r="DM176" s="14"/>
      <c r="DN176" s="87">
        <f t="shared" si="66"/>
        <v>0.68642580316165214</v>
      </c>
      <c r="DO176" s="87">
        <f>(DFactor*Rounds*Number/2+SUM(BV$3:BV164))/(Rounds*Number/2+COUNT(BV$3:BV164))</f>
        <v>0.29599999999999999</v>
      </c>
      <c r="DP176" s="87">
        <f t="shared" si="67"/>
        <v>0.330188679245283</v>
      </c>
    </row>
    <row r="177" spans="1:120" x14ac:dyDescent="0.25">
      <c r="A177" s="69">
        <v>175</v>
      </c>
      <c r="B177" s="70">
        <f>DataEntry!C177</f>
        <v>3</v>
      </c>
      <c r="C177" s="71">
        <f>COUNTIF(D$2:D177,D177)+COUNTIF(G$2:G177,D177)</f>
        <v>20</v>
      </c>
      <c r="D177" s="72" t="str">
        <f t="shared" si="55"/>
        <v>Eintracht Braunschweig</v>
      </c>
      <c r="E177" s="70">
        <f>DataEntry!E177</f>
        <v>8</v>
      </c>
      <c r="F177" s="71">
        <f>COUNTIF(D$2:D177,G177)+COUNTIF(G$2:G177,G177)</f>
        <v>20</v>
      </c>
      <c r="G177" s="72" t="str">
        <f t="shared" si="56"/>
        <v>Hannover 96</v>
      </c>
      <c r="H177" s="73">
        <f>DataEntry!G177</f>
        <v>1</v>
      </c>
      <c r="I177" s="73">
        <f>DataEntry!H177</f>
        <v>2</v>
      </c>
      <c r="J177" s="266">
        <f t="shared" si="68"/>
        <v>3</v>
      </c>
      <c r="K177" s="304">
        <f t="shared" si="57"/>
        <v>0.47912802438655278</v>
      </c>
      <c r="L177" s="224">
        <f t="shared" si="58"/>
        <v>2380.7690626205394</v>
      </c>
      <c r="M177" s="224">
        <f t="shared" si="59"/>
        <v>2440.9354402234048</v>
      </c>
      <c r="N177" s="236">
        <f t="shared" si="69"/>
        <v>-60.166377602865396</v>
      </c>
      <c r="O177" s="22" t="str">
        <f t="shared" si="70"/>
        <v>T3G20</v>
      </c>
      <c r="P177" s="308">
        <f t="shared" si="60"/>
        <v>35</v>
      </c>
      <c r="Q177" s="22" t="str">
        <f t="shared" si="71"/>
        <v>T8G20</v>
      </c>
      <c r="R177" s="308">
        <f t="shared" si="61"/>
        <v>35</v>
      </c>
      <c r="S177" s="74"/>
      <c r="T177" s="75"/>
      <c r="U177" s="76"/>
      <c r="V177" s="74"/>
      <c r="W177" s="75"/>
      <c r="X177" s="76"/>
      <c r="Y177" s="74"/>
      <c r="Z177" s="75"/>
      <c r="AA177" s="76"/>
      <c r="AB177" s="74"/>
      <c r="AC177" s="75"/>
      <c r="AD177" s="76"/>
      <c r="AE177" s="74"/>
      <c r="AF177" s="75"/>
      <c r="AG177" s="76"/>
      <c r="AH177" s="74"/>
      <c r="AI177" s="75"/>
      <c r="AJ177" s="76"/>
      <c r="AK177" s="74"/>
      <c r="AL177" s="75"/>
      <c r="AM177" s="76"/>
      <c r="AN177" s="74"/>
      <c r="AO177" s="75"/>
      <c r="AP177" s="76"/>
      <c r="AQ177" s="77">
        <f t="shared" si="62"/>
        <v>0.44579723738749033</v>
      </c>
      <c r="AR177" s="77">
        <f t="shared" si="63"/>
        <v>0.16012197351691704</v>
      </c>
      <c r="AS177" s="78">
        <f t="shared" si="72"/>
        <v>0.57135052774114659</v>
      </c>
      <c r="AT177" s="77">
        <f t="shared" si="64"/>
        <v>0.26852749874193638</v>
      </c>
      <c r="AU177" s="79"/>
      <c r="AV177" s="139"/>
      <c r="AW177" s="80"/>
      <c r="AX177" s="80"/>
      <c r="AY177" s="80"/>
      <c r="AZ177" s="81"/>
      <c r="BA177" s="82"/>
      <c r="BB177" s="81"/>
      <c r="BC177" s="82"/>
      <c r="BD177" s="81"/>
      <c r="BE177" s="82"/>
      <c r="BF177" s="77"/>
      <c r="BG177" s="77"/>
      <c r="BH177" s="77"/>
      <c r="BI177" s="83">
        <f t="shared" si="73"/>
        <v>0</v>
      </c>
      <c r="BJ177" s="83">
        <f t="shared" si="74"/>
        <v>0</v>
      </c>
      <c r="BK177" s="83">
        <f t="shared" si="75"/>
        <v>1</v>
      </c>
      <c r="BL177" s="84"/>
      <c r="BM177" s="84"/>
      <c r="BN177" s="85"/>
      <c r="BO177" s="84"/>
      <c r="BP177" s="84"/>
      <c r="BQ177" s="84"/>
      <c r="BR177" s="84"/>
      <c r="BS177" s="84"/>
      <c r="BT177" s="84"/>
      <c r="BU177" s="86"/>
      <c r="BV177" s="86"/>
      <c r="BW177" s="86"/>
      <c r="BX177" s="86"/>
      <c r="BY177" s="86"/>
      <c r="BZ177" s="86"/>
      <c r="CA177" s="83"/>
      <c r="CB177" s="83"/>
      <c r="CC177" s="14"/>
      <c r="CD177" s="72"/>
      <c r="CE177" s="87"/>
      <c r="CF177" s="88"/>
      <c r="CG177" s="88"/>
      <c r="CH177" s="87">
        <f t="shared" si="65"/>
        <v>0.57135052774114659</v>
      </c>
      <c r="CI177" s="89"/>
      <c r="CJ177" s="89"/>
      <c r="CK177" s="267"/>
      <c r="CL177" s="90"/>
      <c r="CM177" s="267"/>
      <c r="CN177" s="90"/>
      <c r="CO177" s="267"/>
      <c r="CP177" s="90"/>
      <c r="CQ177" s="267"/>
      <c r="CR177" s="90"/>
      <c r="CS177" s="267"/>
      <c r="CT177" s="90"/>
      <c r="CU177" s="267"/>
      <c r="CV177" s="90"/>
      <c r="CW177" s="267"/>
      <c r="CX177" s="90"/>
      <c r="CY177" s="267"/>
      <c r="CZ177" s="90"/>
      <c r="DA177" s="91">
        <f>DataEntry!B177</f>
        <v>44233</v>
      </c>
      <c r="DB177" s="83"/>
      <c r="DC177" s="83"/>
      <c r="DD177" s="145" t="str">
        <f t="shared" si="76"/>
        <v/>
      </c>
      <c r="DE177" s="145" t="str">
        <f t="shared" si="77"/>
        <v/>
      </c>
      <c r="DF177" s="145">
        <f t="shared" si="78"/>
        <v>3</v>
      </c>
      <c r="DG177" s="145">
        <f t="shared" si="79"/>
        <v>8</v>
      </c>
      <c r="DH177" s="145" t="str">
        <f t="shared" si="80"/>
        <v/>
      </c>
      <c r="DI177" s="145" t="str">
        <f t="shared" si="81"/>
        <v/>
      </c>
      <c r="DJ177" s="83"/>
      <c r="DK177" s="83"/>
      <c r="DL177" s="84"/>
      <c r="DM177" s="14"/>
      <c r="DN177" s="87">
        <f t="shared" si="66"/>
        <v>0.57428846721597471</v>
      </c>
      <c r="DO177" s="87">
        <f>(DFactor*Rounds*Number/2+SUM(BV$3:BV165))/(Rounds*Number/2+COUNT(BV$3:BV165))</f>
        <v>0.29599999999999999</v>
      </c>
      <c r="DP177" s="87">
        <f t="shared" si="67"/>
        <v>0.23535253227408143</v>
      </c>
    </row>
    <row r="178" spans="1:120" x14ac:dyDescent="0.25">
      <c r="A178" s="69">
        <v>176</v>
      </c>
      <c r="B178" s="70">
        <f>DataEntry!C178</f>
        <v>13</v>
      </c>
      <c r="C178" s="71">
        <f>COUNTIF(D$2:D178,D178)+COUNTIF(G$2:G178,D178)</f>
        <v>20</v>
      </c>
      <c r="D178" s="72" t="str">
        <f t="shared" si="55"/>
        <v>Osnabruck</v>
      </c>
      <c r="E178" s="70">
        <f>DataEntry!E178</f>
        <v>2</v>
      </c>
      <c r="F178" s="71">
        <f>COUNTIF(D$2:D178,G178)+COUNTIF(G$2:G178,G178)</f>
        <v>20</v>
      </c>
      <c r="G178" s="72" t="str">
        <f t="shared" si="56"/>
        <v>Bochum</v>
      </c>
      <c r="H178" s="73">
        <f>DataEntry!G178</f>
        <v>1</v>
      </c>
      <c r="I178" s="73">
        <f>DataEntry!H178</f>
        <v>2</v>
      </c>
      <c r="J178" s="266">
        <f t="shared" si="68"/>
        <v>3</v>
      </c>
      <c r="K178" s="304">
        <f t="shared" si="57"/>
        <v>0.22729519315557134</v>
      </c>
      <c r="L178" s="224">
        <f t="shared" si="58"/>
        <v>2423.7829481019771</v>
      </c>
      <c r="M178" s="224">
        <f t="shared" si="59"/>
        <v>2470.9070600003797</v>
      </c>
      <c r="N178" s="236">
        <f t="shared" si="69"/>
        <v>-47.124111898402589</v>
      </c>
      <c r="O178" s="22" t="str">
        <f t="shared" si="70"/>
        <v>T13G20</v>
      </c>
      <c r="P178" s="308">
        <f t="shared" si="60"/>
        <v>35</v>
      </c>
      <c r="Q178" s="22" t="str">
        <f t="shared" si="71"/>
        <v>T2G20</v>
      </c>
      <c r="R178" s="308">
        <f t="shared" si="61"/>
        <v>35</v>
      </c>
      <c r="S178" s="74"/>
      <c r="T178" s="75"/>
      <c r="U178" s="76"/>
      <c r="V178" s="74"/>
      <c r="W178" s="75"/>
      <c r="X178" s="76"/>
      <c r="Y178" s="74"/>
      <c r="Z178" s="75"/>
      <c r="AA178" s="76"/>
      <c r="AB178" s="74"/>
      <c r="AC178" s="75"/>
      <c r="AD178" s="76"/>
      <c r="AE178" s="74"/>
      <c r="AF178" s="75"/>
      <c r="AG178" s="76"/>
      <c r="AH178" s="74"/>
      <c r="AI178" s="75"/>
      <c r="AJ178" s="76"/>
      <c r="AK178" s="74"/>
      <c r="AL178" s="75"/>
      <c r="AM178" s="76"/>
      <c r="AN178" s="74"/>
      <c r="AO178" s="75"/>
      <c r="AP178" s="76"/>
      <c r="AQ178" s="77">
        <f t="shared" si="62"/>
        <v>0.45790773066209567</v>
      </c>
      <c r="AR178" s="77">
        <f t="shared" si="63"/>
        <v>0.12673573159775264</v>
      </c>
      <c r="AS178" s="78">
        <f t="shared" si="72"/>
        <v>0.66234399812868605</v>
      </c>
      <c r="AT178" s="77">
        <f t="shared" si="64"/>
        <v>0.21092027027356131</v>
      </c>
      <c r="AU178" s="79"/>
      <c r="AV178" s="139"/>
      <c r="AW178" s="80"/>
      <c r="AX178" s="80"/>
      <c r="AY178" s="80"/>
      <c r="AZ178" s="81"/>
      <c r="BA178" s="82"/>
      <c r="BB178" s="81"/>
      <c r="BC178" s="82"/>
      <c r="BD178" s="81"/>
      <c r="BE178" s="82"/>
      <c r="BF178" s="77"/>
      <c r="BG178" s="77"/>
      <c r="BH178" s="77"/>
      <c r="BI178" s="83">
        <f t="shared" si="73"/>
        <v>0</v>
      </c>
      <c r="BJ178" s="83">
        <f t="shared" si="74"/>
        <v>0</v>
      </c>
      <c r="BK178" s="83">
        <f t="shared" si="75"/>
        <v>1</v>
      </c>
      <c r="BL178" s="84"/>
      <c r="BM178" s="84"/>
      <c r="BN178" s="85"/>
      <c r="BO178" s="84"/>
      <c r="BP178" s="84"/>
      <c r="BQ178" s="84"/>
      <c r="BR178" s="84"/>
      <c r="BS178" s="84"/>
      <c r="BT178" s="84"/>
      <c r="BU178" s="86"/>
      <c r="BV178" s="86"/>
      <c r="BW178" s="86"/>
      <c r="BX178" s="86"/>
      <c r="BY178" s="86"/>
      <c r="BZ178" s="86"/>
      <c r="CA178" s="83"/>
      <c r="CB178" s="83"/>
      <c r="CC178" s="14"/>
      <c r="CD178" s="72"/>
      <c r="CE178" s="87"/>
      <c r="CF178" s="88"/>
      <c r="CG178" s="88"/>
      <c r="CH178" s="87">
        <f t="shared" si="65"/>
        <v>0.66234399812868605</v>
      </c>
      <c r="CI178" s="89"/>
      <c r="CJ178" s="89"/>
      <c r="CK178" s="267"/>
      <c r="CL178" s="90"/>
      <c r="CM178" s="267"/>
      <c r="CN178" s="90"/>
      <c r="CO178" s="267"/>
      <c r="CP178" s="90"/>
      <c r="CQ178" s="267"/>
      <c r="CR178" s="90"/>
      <c r="CS178" s="267"/>
      <c r="CT178" s="90"/>
      <c r="CU178" s="267"/>
      <c r="CV178" s="90"/>
      <c r="CW178" s="267"/>
      <c r="CX178" s="90"/>
      <c r="CY178" s="267"/>
      <c r="CZ178" s="90"/>
      <c r="DA178" s="91">
        <f>DataEntry!B178</f>
        <v>44233</v>
      </c>
      <c r="DB178" s="83"/>
      <c r="DC178" s="83"/>
      <c r="DD178" s="145" t="str">
        <f t="shared" si="76"/>
        <v/>
      </c>
      <c r="DE178" s="145" t="str">
        <f t="shared" si="77"/>
        <v/>
      </c>
      <c r="DF178" s="145">
        <f t="shared" si="78"/>
        <v>13</v>
      </c>
      <c r="DG178" s="145">
        <f t="shared" si="79"/>
        <v>2</v>
      </c>
      <c r="DH178" s="145" t="str">
        <f t="shared" si="80"/>
        <v/>
      </c>
      <c r="DI178" s="145" t="str">
        <f t="shared" si="81"/>
        <v/>
      </c>
      <c r="DJ178" s="83"/>
      <c r="DK178" s="83"/>
      <c r="DL178" s="84"/>
      <c r="DM178" s="14"/>
      <c r="DN178" s="87">
        <f t="shared" si="66"/>
        <v>0.66411575726670069</v>
      </c>
      <c r="DO178" s="87">
        <f>(DFactor*Rounds*Number/2+SUM(BV$3:BV166))/(Rounds*Number/2+COUNT(BV$3:BV166))</f>
        <v>0.29599999999999999</v>
      </c>
      <c r="DP178" s="87">
        <f t="shared" si="67"/>
        <v>0.31132075471698112</v>
      </c>
    </row>
    <row r="179" spans="1:120" x14ac:dyDescent="0.25">
      <c r="A179" s="69">
        <v>177</v>
      </c>
      <c r="B179" s="70">
        <f>DataEntry!C179</f>
        <v>6</v>
      </c>
      <c r="C179" s="71">
        <f>COUNTIF(D$2:D179,D179)+COUNTIF(G$2:G179,D179)</f>
        <v>20</v>
      </c>
      <c r="D179" s="72" t="str">
        <f t="shared" si="55"/>
        <v>Greuther Furth</v>
      </c>
      <c r="E179" s="70">
        <f>DataEntry!E179</f>
        <v>18</v>
      </c>
      <c r="F179" s="71">
        <f>COUNTIF(D$2:D179,G179)+COUNTIF(G$2:G179,G179)</f>
        <v>20</v>
      </c>
      <c r="G179" s="72" t="str">
        <f t="shared" si="56"/>
        <v>Wurzburger Kickers</v>
      </c>
      <c r="H179" s="73">
        <f>DataEntry!G179</f>
        <v>4</v>
      </c>
      <c r="I179" s="73">
        <f>DataEntry!H179</f>
        <v>0</v>
      </c>
      <c r="J179" s="266">
        <f t="shared" si="68"/>
        <v>1</v>
      </c>
      <c r="K179" s="304">
        <f t="shared" si="57"/>
        <v>0.16330901137680165</v>
      </c>
      <c r="L179" s="224">
        <f t="shared" si="58"/>
        <v>2468.3043049420507</v>
      </c>
      <c r="M179" s="224">
        <f t="shared" si="59"/>
        <v>2273.4881454959996</v>
      </c>
      <c r="N179" s="236">
        <f t="shared" si="69"/>
        <v>194.81615944605119</v>
      </c>
      <c r="O179" s="22" t="str">
        <f t="shared" si="70"/>
        <v>T6G20</v>
      </c>
      <c r="P179" s="308">
        <f t="shared" si="60"/>
        <v>35</v>
      </c>
      <c r="Q179" s="22" t="str">
        <f t="shared" si="71"/>
        <v>T18G20</v>
      </c>
      <c r="R179" s="308">
        <f t="shared" si="61"/>
        <v>35</v>
      </c>
      <c r="S179" s="74"/>
      <c r="T179" s="75"/>
      <c r="U179" s="76"/>
      <c r="V179" s="74"/>
      <c r="W179" s="75"/>
      <c r="X179" s="76"/>
      <c r="Y179" s="74"/>
      <c r="Z179" s="75"/>
      <c r="AA179" s="76"/>
      <c r="AB179" s="74"/>
      <c r="AC179" s="75"/>
      <c r="AD179" s="76"/>
      <c r="AE179" s="74"/>
      <c r="AF179" s="75"/>
      <c r="AG179" s="76"/>
      <c r="AH179" s="74"/>
      <c r="AI179" s="75"/>
      <c r="AJ179" s="76"/>
      <c r="AK179" s="74"/>
      <c r="AL179" s="75"/>
      <c r="AM179" s="76"/>
      <c r="AN179" s="74"/>
      <c r="AO179" s="75"/>
      <c r="AP179" s="76"/>
      <c r="AQ179" s="77">
        <f t="shared" si="62"/>
        <v>0.68512353853837149</v>
      </c>
      <c r="AR179" s="77">
        <f t="shared" si="63"/>
        <v>0.41335334777810878</v>
      </c>
      <c r="AS179" s="78">
        <f t="shared" si="72"/>
        <v>0.54354038152052553</v>
      </c>
      <c r="AT179" s="77">
        <f t="shared" si="64"/>
        <v>4.3106270701365745E-2</v>
      </c>
      <c r="AU179" s="79"/>
      <c r="AV179" s="139"/>
      <c r="AW179" s="80"/>
      <c r="AX179" s="80"/>
      <c r="AY179" s="80"/>
      <c r="AZ179" s="81"/>
      <c r="BA179" s="82"/>
      <c r="BB179" s="81"/>
      <c r="BC179" s="82"/>
      <c r="BD179" s="81"/>
      <c r="BE179" s="82"/>
      <c r="BF179" s="77"/>
      <c r="BG179" s="77"/>
      <c r="BH179" s="77"/>
      <c r="BI179" s="83">
        <f t="shared" si="73"/>
        <v>1</v>
      </c>
      <c r="BJ179" s="83">
        <f t="shared" si="74"/>
        <v>0</v>
      </c>
      <c r="BK179" s="83">
        <f t="shared" si="75"/>
        <v>0</v>
      </c>
      <c r="BL179" s="84"/>
      <c r="BM179" s="84"/>
      <c r="BN179" s="85"/>
      <c r="BO179" s="84"/>
      <c r="BP179" s="84"/>
      <c r="BQ179" s="84"/>
      <c r="BR179" s="84"/>
      <c r="BS179" s="84"/>
      <c r="BT179" s="84"/>
      <c r="BU179" s="86"/>
      <c r="BV179" s="86"/>
      <c r="BW179" s="86"/>
      <c r="BX179" s="86"/>
      <c r="BY179" s="86"/>
      <c r="BZ179" s="86"/>
      <c r="CA179" s="83"/>
      <c r="CB179" s="83"/>
      <c r="CC179" s="14"/>
      <c r="CD179" s="72"/>
      <c r="CE179" s="87"/>
      <c r="CF179" s="88"/>
      <c r="CG179" s="88"/>
      <c r="CH179" s="87">
        <f t="shared" si="65"/>
        <v>0.54354038152052542</v>
      </c>
      <c r="CI179" s="89"/>
      <c r="CJ179" s="89"/>
      <c r="CK179" s="267"/>
      <c r="CL179" s="90"/>
      <c r="CM179" s="267"/>
      <c r="CN179" s="90"/>
      <c r="CO179" s="267"/>
      <c r="CP179" s="90"/>
      <c r="CQ179" s="267"/>
      <c r="CR179" s="90"/>
      <c r="CS179" s="267"/>
      <c r="CT179" s="90"/>
      <c r="CU179" s="267"/>
      <c r="CV179" s="90"/>
      <c r="CW179" s="267"/>
      <c r="CX179" s="90"/>
      <c r="CY179" s="267"/>
      <c r="CZ179" s="90"/>
      <c r="DA179" s="91">
        <f>DataEntry!B179</f>
        <v>44234</v>
      </c>
      <c r="DB179" s="83"/>
      <c r="DC179" s="83"/>
      <c r="DD179" s="145">
        <f t="shared" si="76"/>
        <v>6</v>
      </c>
      <c r="DE179" s="145" t="str">
        <f t="shared" si="77"/>
        <v/>
      </c>
      <c r="DF179" s="145" t="str">
        <f t="shared" si="78"/>
        <v/>
      </c>
      <c r="DG179" s="145" t="str">
        <f t="shared" si="79"/>
        <v/>
      </c>
      <c r="DH179" s="145" t="str">
        <f t="shared" si="80"/>
        <v/>
      </c>
      <c r="DI179" s="145">
        <f t="shared" si="81"/>
        <v>18</v>
      </c>
      <c r="DJ179" s="83"/>
      <c r="DK179" s="83"/>
      <c r="DL179" s="84"/>
      <c r="DM179" s="14"/>
      <c r="DN179" s="87">
        <f t="shared" si="66"/>
        <v>0.57781110604149333</v>
      </c>
      <c r="DO179" s="87">
        <f>(DFactor*Rounds*Number/2+SUM(BV$3:BV167))/(Rounds*Number/2+COUNT(BV$3:BV167))</f>
        <v>0.29599999999999999</v>
      </c>
      <c r="DP179" s="87">
        <f t="shared" si="67"/>
        <v>0.23833167825223436</v>
      </c>
    </row>
    <row r="180" spans="1:120" x14ac:dyDescent="0.25">
      <c r="A180" s="69">
        <v>178</v>
      </c>
      <c r="B180" s="70">
        <f>DataEntry!C180</f>
        <v>10</v>
      </c>
      <c r="C180" s="71">
        <f>COUNTIF(D$2:D180,D180)+COUNTIF(G$2:G180,D180)</f>
        <v>20</v>
      </c>
      <c r="D180" s="72" t="str">
        <f t="shared" si="55"/>
        <v>Karlsruher</v>
      </c>
      <c r="E180" s="70">
        <f>DataEntry!E180</f>
        <v>15</v>
      </c>
      <c r="F180" s="71">
        <f>COUNTIF(D$2:D180,G180)+COUNTIF(G$2:G180,G180)</f>
        <v>20</v>
      </c>
      <c r="G180" s="72" t="str">
        <f t="shared" si="56"/>
        <v>Jahn Regensburg</v>
      </c>
      <c r="H180" s="73">
        <f>DataEntry!G180</f>
        <v>0</v>
      </c>
      <c r="I180" s="73">
        <f>DataEntry!H180</f>
        <v>0</v>
      </c>
      <c r="J180" s="266">
        <f t="shared" si="68"/>
        <v>2</v>
      </c>
      <c r="K180" s="304">
        <f t="shared" si="57"/>
        <v>0.54953891883871187</v>
      </c>
      <c r="L180" s="224">
        <f t="shared" si="58"/>
        <v>2463.992042662152</v>
      </c>
      <c r="M180" s="224">
        <f t="shared" si="59"/>
        <v>2374.1115742442739</v>
      </c>
      <c r="N180" s="236">
        <f t="shared" si="69"/>
        <v>89.880468417878092</v>
      </c>
      <c r="O180" s="22" t="str">
        <f t="shared" si="70"/>
        <v>T10G20</v>
      </c>
      <c r="P180" s="308">
        <f t="shared" si="60"/>
        <v>35</v>
      </c>
      <c r="Q180" s="22" t="str">
        <f t="shared" si="71"/>
        <v>T15G20</v>
      </c>
      <c r="R180" s="308">
        <f t="shared" si="61"/>
        <v>35</v>
      </c>
      <c r="S180" s="74"/>
      <c r="T180" s="75"/>
      <c r="U180" s="76"/>
      <c r="V180" s="74"/>
      <c r="W180" s="75"/>
      <c r="X180" s="76"/>
      <c r="Y180" s="74"/>
      <c r="Z180" s="75"/>
      <c r="AA180" s="76"/>
      <c r="AB180" s="74"/>
      <c r="AC180" s="75"/>
      <c r="AD180" s="76"/>
      <c r="AE180" s="74"/>
      <c r="AF180" s="75"/>
      <c r="AG180" s="76"/>
      <c r="AH180" s="74"/>
      <c r="AI180" s="75"/>
      <c r="AJ180" s="76"/>
      <c r="AK180" s="74"/>
      <c r="AL180" s="75"/>
      <c r="AM180" s="76"/>
      <c r="AN180" s="74"/>
      <c r="AO180" s="75"/>
      <c r="AP180" s="76"/>
      <c r="AQ180" s="77">
        <f t="shared" si="62"/>
        <v>0.58178671470906129</v>
      </c>
      <c r="AR180" s="77">
        <f t="shared" si="63"/>
        <v>0.26422839237463747</v>
      </c>
      <c r="AS180" s="78">
        <f t="shared" si="72"/>
        <v>0.63511664466884765</v>
      </c>
      <c r="AT180" s="77">
        <f t="shared" si="64"/>
        <v>0.10065496295651488</v>
      </c>
      <c r="AU180" s="79"/>
      <c r="AV180" s="139"/>
      <c r="AW180" s="80"/>
      <c r="AX180" s="80"/>
      <c r="AY180" s="80"/>
      <c r="AZ180" s="81"/>
      <c r="BA180" s="82"/>
      <c r="BB180" s="81"/>
      <c r="BC180" s="82"/>
      <c r="BD180" s="81"/>
      <c r="BE180" s="82"/>
      <c r="BF180" s="77"/>
      <c r="BG180" s="77"/>
      <c r="BH180" s="77"/>
      <c r="BI180" s="83">
        <f t="shared" si="73"/>
        <v>0</v>
      </c>
      <c r="BJ180" s="83">
        <f t="shared" si="74"/>
        <v>1</v>
      </c>
      <c r="BK180" s="83">
        <f t="shared" si="75"/>
        <v>0</v>
      </c>
      <c r="BL180" s="84"/>
      <c r="BM180" s="84"/>
      <c r="BN180" s="85"/>
      <c r="BO180" s="84"/>
      <c r="BP180" s="84"/>
      <c r="BQ180" s="84"/>
      <c r="BR180" s="84"/>
      <c r="BS180" s="84"/>
      <c r="BT180" s="84"/>
      <c r="BU180" s="86"/>
      <c r="BV180" s="86"/>
      <c r="BW180" s="86"/>
      <c r="BX180" s="86"/>
      <c r="BY180" s="86"/>
      <c r="BZ180" s="86"/>
      <c r="CA180" s="83"/>
      <c r="CB180" s="83"/>
      <c r="CC180" s="14"/>
      <c r="CD180" s="72"/>
      <c r="CE180" s="87"/>
      <c r="CF180" s="88"/>
      <c r="CG180" s="88"/>
      <c r="CH180" s="87">
        <f t="shared" si="65"/>
        <v>0.63511664466884765</v>
      </c>
      <c r="CI180" s="89"/>
      <c r="CJ180" s="89"/>
      <c r="CK180" s="267"/>
      <c r="CL180" s="90"/>
      <c r="CM180" s="267"/>
      <c r="CN180" s="90"/>
      <c r="CO180" s="267"/>
      <c r="CP180" s="90"/>
      <c r="CQ180" s="267"/>
      <c r="CR180" s="90"/>
      <c r="CS180" s="267"/>
      <c r="CT180" s="90"/>
      <c r="CU180" s="267"/>
      <c r="CV180" s="90"/>
      <c r="CW180" s="267"/>
      <c r="CX180" s="90"/>
      <c r="CY180" s="267"/>
      <c r="CZ180" s="90"/>
      <c r="DA180" s="91">
        <f>DataEntry!B180</f>
        <v>44234</v>
      </c>
      <c r="DB180" s="83"/>
      <c r="DC180" s="83"/>
      <c r="DD180" s="145" t="str">
        <f t="shared" si="76"/>
        <v/>
      </c>
      <c r="DE180" s="145">
        <f t="shared" si="77"/>
        <v>10</v>
      </c>
      <c r="DF180" s="145" t="str">
        <f t="shared" si="78"/>
        <v/>
      </c>
      <c r="DG180" s="145" t="str">
        <f t="shared" si="79"/>
        <v/>
      </c>
      <c r="DH180" s="145">
        <f t="shared" si="80"/>
        <v>15</v>
      </c>
      <c r="DI180" s="145" t="str">
        <f t="shared" si="81"/>
        <v/>
      </c>
      <c r="DJ180" s="83"/>
      <c r="DK180" s="83"/>
      <c r="DL180" s="84"/>
      <c r="DM180" s="14"/>
      <c r="DN180" s="87">
        <f t="shared" si="66"/>
        <v>0.64180571137174902</v>
      </c>
      <c r="DO180" s="87">
        <f>(DFactor*Rounds*Number/2+SUM(BV$3:BV168))/(Rounds*Number/2+COUNT(BV$3:BV168))</f>
        <v>0.29599999999999999</v>
      </c>
      <c r="DP180" s="87">
        <f t="shared" si="67"/>
        <v>0.29245283018867924</v>
      </c>
    </row>
    <row r="181" spans="1:120" x14ac:dyDescent="0.25">
      <c r="A181" s="69">
        <v>179</v>
      </c>
      <c r="B181" s="70">
        <f>DataEntry!C181</f>
        <v>5</v>
      </c>
      <c r="C181" s="71">
        <f>COUNTIF(D$2:D181,D181)+COUNTIF(G$2:G181,D181)</f>
        <v>20</v>
      </c>
      <c r="D181" s="72" t="str">
        <f t="shared" si="55"/>
        <v>Fortuna Dusseldorf</v>
      </c>
      <c r="E181" s="70">
        <f>DataEntry!E181</f>
        <v>11</v>
      </c>
      <c r="F181" s="71">
        <f>COUNTIF(D$2:D181,G181)+COUNTIF(G$2:G181,G181)</f>
        <v>20</v>
      </c>
      <c r="G181" s="72" t="str">
        <f t="shared" si="56"/>
        <v>Holstein Kiel</v>
      </c>
      <c r="H181" s="73">
        <f>DataEntry!G181</f>
        <v>0</v>
      </c>
      <c r="I181" s="73">
        <f>DataEntry!H181</f>
        <v>2</v>
      </c>
      <c r="J181" s="266">
        <f t="shared" si="68"/>
        <v>3</v>
      </c>
      <c r="K181" s="304">
        <f t="shared" si="57"/>
        <v>0.20199345602118646</v>
      </c>
      <c r="L181" s="224">
        <f t="shared" si="58"/>
        <v>2559.9711010292694</v>
      </c>
      <c r="M181" s="224">
        <f t="shared" si="59"/>
        <v>2503.4045784903228</v>
      </c>
      <c r="N181" s="236">
        <f t="shared" si="69"/>
        <v>56.566522538946629</v>
      </c>
      <c r="O181" s="22" t="str">
        <f t="shared" si="70"/>
        <v>T5G20</v>
      </c>
      <c r="P181" s="308">
        <f t="shared" si="60"/>
        <v>35</v>
      </c>
      <c r="Q181" s="22" t="str">
        <f t="shared" si="71"/>
        <v>T11G20</v>
      </c>
      <c r="R181" s="308">
        <f t="shared" si="61"/>
        <v>35</v>
      </c>
      <c r="S181" s="74"/>
      <c r="T181" s="75"/>
      <c r="U181" s="76"/>
      <c r="V181" s="74"/>
      <c r="W181" s="75"/>
      <c r="X181" s="76"/>
      <c r="Y181" s="74"/>
      <c r="Z181" s="75"/>
      <c r="AA181" s="76"/>
      <c r="AB181" s="74"/>
      <c r="AC181" s="75"/>
      <c r="AD181" s="76"/>
      <c r="AE181" s="74"/>
      <c r="AF181" s="75"/>
      <c r="AG181" s="76"/>
      <c r="AH181" s="74"/>
      <c r="AI181" s="75"/>
      <c r="AJ181" s="76"/>
      <c r="AK181" s="74"/>
      <c r="AL181" s="75"/>
      <c r="AM181" s="76"/>
      <c r="AN181" s="74"/>
      <c r="AO181" s="75"/>
      <c r="AP181" s="76"/>
      <c r="AQ181" s="77">
        <f t="shared" si="62"/>
        <v>0.55045788110193705</v>
      </c>
      <c r="AR181" s="77">
        <f t="shared" si="63"/>
        <v>0.2196730013512353</v>
      </c>
      <c r="AS181" s="78">
        <f t="shared" si="72"/>
        <v>0.66156975950140362</v>
      </c>
      <c r="AT181" s="77">
        <f t="shared" si="64"/>
        <v>0.11875723914736114</v>
      </c>
      <c r="AU181" s="79"/>
      <c r="AV181" s="139"/>
      <c r="AW181" s="80"/>
      <c r="AX181" s="80"/>
      <c r="AY181" s="80"/>
      <c r="AZ181" s="81"/>
      <c r="BA181" s="82"/>
      <c r="BB181" s="81"/>
      <c r="BC181" s="82"/>
      <c r="BD181" s="81"/>
      <c r="BE181" s="82"/>
      <c r="BF181" s="77"/>
      <c r="BG181" s="77"/>
      <c r="BH181" s="77"/>
      <c r="BI181" s="83">
        <f t="shared" si="73"/>
        <v>0</v>
      </c>
      <c r="BJ181" s="83">
        <f t="shared" si="74"/>
        <v>0</v>
      </c>
      <c r="BK181" s="83">
        <f t="shared" si="75"/>
        <v>1</v>
      </c>
      <c r="BL181" s="84"/>
      <c r="BM181" s="84"/>
      <c r="BN181" s="85"/>
      <c r="BO181" s="84"/>
      <c r="BP181" s="84"/>
      <c r="BQ181" s="84"/>
      <c r="BR181" s="84"/>
      <c r="BS181" s="84"/>
      <c r="BT181" s="84"/>
      <c r="BU181" s="86"/>
      <c r="BV181" s="86"/>
      <c r="BW181" s="86"/>
      <c r="BX181" s="86"/>
      <c r="BY181" s="86"/>
      <c r="BZ181" s="86"/>
      <c r="CA181" s="83"/>
      <c r="CB181" s="83"/>
      <c r="CC181" s="14"/>
      <c r="CD181" s="72"/>
      <c r="CE181" s="87"/>
      <c r="CF181" s="88"/>
      <c r="CG181" s="88"/>
      <c r="CH181" s="87">
        <f t="shared" si="65"/>
        <v>0.66156975950140351</v>
      </c>
      <c r="CI181" s="89"/>
      <c r="CJ181" s="89"/>
      <c r="CK181" s="267"/>
      <c r="CL181" s="90"/>
      <c r="CM181" s="267"/>
      <c r="CN181" s="90"/>
      <c r="CO181" s="267"/>
      <c r="CP181" s="90"/>
      <c r="CQ181" s="267"/>
      <c r="CR181" s="90"/>
      <c r="CS181" s="267"/>
      <c r="CT181" s="90"/>
      <c r="CU181" s="267"/>
      <c r="CV181" s="90"/>
      <c r="CW181" s="267"/>
      <c r="CX181" s="90"/>
      <c r="CY181" s="267"/>
      <c r="CZ181" s="90"/>
      <c r="DA181" s="91">
        <f>DataEntry!B181</f>
        <v>44235</v>
      </c>
      <c r="DB181" s="83"/>
      <c r="DC181" s="83"/>
      <c r="DD181" s="145" t="str">
        <f t="shared" si="76"/>
        <v/>
      </c>
      <c r="DE181" s="145" t="str">
        <f t="shared" si="77"/>
        <v/>
      </c>
      <c r="DF181" s="145">
        <f t="shared" si="78"/>
        <v>5</v>
      </c>
      <c r="DG181" s="145">
        <f t="shared" si="79"/>
        <v>11</v>
      </c>
      <c r="DH181" s="145" t="str">
        <f t="shared" si="80"/>
        <v/>
      </c>
      <c r="DI181" s="145" t="str">
        <f t="shared" si="81"/>
        <v/>
      </c>
      <c r="DJ181" s="83"/>
      <c r="DK181" s="83"/>
      <c r="DL181" s="84"/>
      <c r="DM181" s="14"/>
      <c r="DN181" s="87">
        <f t="shared" si="66"/>
        <v>0.66411575726670069</v>
      </c>
      <c r="DO181" s="87">
        <f>(DFactor*Rounds*Number/2+SUM(BV$3:BV169))/(Rounds*Number/2+COUNT(BV$3:BV169))</f>
        <v>0.29599999999999999</v>
      </c>
      <c r="DP181" s="87">
        <f t="shared" si="67"/>
        <v>0.31132075471698112</v>
      </c>
    </row>
    <row r="182" spans="1:120" x14ac:dyDescent="0.25">
      <c r="A182" s="69">
        <v>180</v>
      </c>
      <c r="B182" s="70">
        <f>DataEntry!C182</f>
        <v>8</v>
      </c>
      <c r="C182" s="71">
        <f>COUNTIF(D$2:D182,D182)+COUNTIF(G$2:G182,D182)</f>
        <v>21</v>
      </c>
      <c r="D182" s="72" t="str">
        <f t="shared" si="55"/>
        <v>Hannover 96</v>
      </c>
      <c r="E182" s="70">
        <f>DataEntry!E182</f>
        <v>14</v>
      </c>
      <c r="F182" s="71">
        <f>COUNTIF(D$2:D182,G182)+COUNTIF(G$2:G182,G182)</f>
        <v>20</v>
      </c>
      <c r="G182" s="72" t="str">
        <f t="shared" si="56"/>
        <v>Paderborn 07</v>
      </c>
      <c r="H182" s="73">
        <f>DataEntry!G182</f>
        <v>0</v>
      </c>
      <c r="I182" s="73">
        <f>DataEntry!H182</f>
        <v>0</v>
      </c>
      <c r="J182" s="266">
        <f t="shared" si="68"/>
        <v>2</v>
      </c>
      <c r="K182" s="304">
        <f t="shared" si="57"/>
        <v>0.60070935970333594</v>
      </c>
      <c r="L182" s="224">
        <f t="shared" si="58"/>
        <v>2542.9832034041742</v>
      </c>
      <c r="M182" s="224">
        <f t="shared" si="59"/>
        <v>2401.5101963684547</v>
      </c>
      <c r="N182" s="236">
        <f t="shared" si="69"/>
        <v>141.47300703571955</v>
      </c>
      <c r="O182" s="22" t="str">
        <f t="shared" si="70"/>
        <v>T8G21</v>
      </c>
      <c r="P182" s="308">
        <f t="shared" si="60"/>
        <v>35</v>
      </c>
      <c r="Q182" s="22" t="str">
        <f t="shared" si="71"/>
        <v>T14G20</v>
      </c>
      <c r="R182" s="308">
        <f t="shared" si="61"/>
        <v>35</v>
      </c>
      <c r="S182" s="74"/>
      <c r="T182" s="75"/>
      <c r="U182" s="76"/>
      <c r="V182" s="74"/>
      <c r="W182" s="75"/>
      <c r="X182" s="76"/>
      <c r="Y182" s="74"/>
      <c r="Z182" s="75"/>
      <c r="AA182" s="76"/>
      <c r="AB182" s="74"/>
      <c r="AC182" s="75"/>
      <c r="AD182" s="76"/>
      <c r="AE182" s="74"/>
      <c r="AF182" s="75"/>
      <c r="AG182" s="76"/>
      <c r="AH182" s="74"/>
      <c r="AI182" s="75"/>
      <c r="AJ182" s="76"/>
      <c r="AK182" s="74"/>
      <c r="AL182" s="75"/>
      <c r="AM182" s="76"/>
      <c r="AN182" s="74"/>
      <c r="AO182" s="75"/>
      <c r="AP182" s="76"/>
      <c r="AQ182" s="77">
        <f t="shared" si="62"/>
        <v>0.63261916121166872</v>
      </c>
      <c r="AR182" s="77">
        <f t="shared" si="63"/>
        <v>0.36080383741313454</v>
      </c>
      <c r="AS182" s="78">
        <f t="shared" si="72"/>
        <v>0.54363064759706847</v>
      </c>
      <c r="AT182" s="77">
        <f t="shared" si="64"/>
        <v>9.556551498979704E-2</v>
      </c>
      <c r="AU182" s="79"/>
      <c r="AV182" s="139"/>
      <c r="AW182" s="80"/>
      <c r="AX182" s="80"/>
      <c r="AY182" s="80"/>
      <c r="AZ182" s="81"/>
      <c r="BA182" s="82"/>
      <c r="BB182" s="81"/>
      <c r="BC182" s="82"/>
      <c r="BD182" s="81"/>
      <c r="BE182" s="82"/>
      <c r="BF182" s="77"/>
      <c r="BG182" s="77"/>
      <c r="BH182" s="77"/>
      <c r="BI182" s="83">
        <f t="shared" si="73"/>
        <v>0</v>
      </c>
      <c r="BJ182" s="83">
        <f t="shared" si="74"/>
        <v>1</v>
      </c>
      <c r="BK182" s="83">
        <f t="shared" si="75"/>
        <v>0</v>
      </c>
      <c r="BL182" s="84"/>
      <c r="BM182" s="84"/>
      <c r="BN182" s="85"/>
      <c r="BO182" s="84"/>
      <c r="BP182" s="84"/>
      <c r="BQ182" s="84"/>
      <c r="BR182" s="84"/>
      <c r="BS182" s="84"/>
      <c r="BT182" s="84"/>
      <c r="BU182" s="86"/>
      <c r="BV182" s="86"/>
      <c r="BW182" s="86"/>
      <c r="BX182" s="86"/>
      <c r="BY182" s="86"/>
      <c r="BZ182" s="86"/>
      <c r="CA182" s="83"/>
      <c r="CB182" s="83"/>
      <c r="CC182" s="14"/>
      <c r="CD182" s="72"/>
      <c r="CE182" s="87"/>
      <c r="CF182" s="88"/>
      <c r="CG182" s="88"/>
      <c r="CH182" s="87">
        <f t="shared" si="65"/>
        <v>0.54363064759706836</v>
      </c>
      <c r="CI182" s="89"/>
      <c r="CJ182" s="89"/>
      <c r="CK182" s="267"/>
      <c r="CL182" s="90"/>
      <c r="CM182" s="267"/>
      <c r="CN182" s="90"/>
      <c r="CO182" s="267"/>
      <c r="CP182" s="90"/>
      <c r="CQ182" s="267"/>
      <c r="CR182" s="90"/>
      <c r="CS182" s="267"/>
      <c r="CT182" s="90"/>
      <c r="CU182" s="267"/>
      <c r="CV182" s="90"/>
      <c r="CW182" s="267"/>
      <c r="CX182" s="90"/>
      <c r="CY182" s="267"/>
      <c r="CZ182" s="90"/>
      <c r="DA182" s="91">
        <f>DataEntry!B182</f>
        <v>44239</v>
      </c>
      <c r="DB182" s="83"/>
      <c r="DC182" s="83"/>
      <c r="DD182" s="145" t="str">
        <f t="shared" si="76"/>
        <v/>
      </c>
      <c r="DE182" s="145">
        <f t="shared" si="77"/>
        <v>8</v>
      </c>
      <c r="DF182" s="145" t="str">
        <f t="shared" si="78"/>
        <v/>
      </c>
      <c r="DG182" s="145" t="str">
        <f t="shared" si="79"/>
        <v/>
      </c>
      <c r="DH182" s="145">
        <f t="shared" si="80"/>
        <v>14</v>
      </c>
      <c r="DI182" s="145" t="str">
        <f t="shared" si="81"/>
        <v/>
      </c>
      <c r="DJ182" s="83"/>
      <c r="DK182" s="83"/>
      <c r="DL182" s="84"/>
      <c r="DM182" s="14"/>
      <c r="DN182" s="87">
        <f t="shared" si="66"/>
        <v>0.56121848951755493</v>
      </c>
      <c r="DO182" s="87">
        <f>(DFactor*Rounds*Number/2+SUM(BV$3:BV170))/(Rounds*Number/2+COUNT(BV$3:BV170))</f>
        <v>0.29599999999999999</v>
      </c>
      <c r="DP182" s="87">
        <f t="shared" si="67"/>
        <v>0.22429906542056074</v>
      </c>
    </row>
    <row r="183" spans="1:120" x14ac:dyDescent="0.25">
      <c r="A183" s="69">
        <v>181</v>
      </c>
      <c r="B183" s="70">
        <f>DataEntry!C183</f>
        <v>11</v>
      </c>
      <c r="C183" s="71">
        <f>COUNTIF(D$2:D183,D183)+COUNTIF(G$2:G183,D183)</f>
        <v>21</v>
      </c>
      <c r="D183" s="72" t="str">
        <f t="shared" si="55"/>
        <v>Holstein Kiel</v>
      </c>
      <c r="E183" s="70">
        <f>DataEntry!E183</f>
        <v>18</v>
      </c>
      <c r="F183" s="71">
        <f>COUNTIF(D$2:D183,G183)+COUNTIF(G$2:G183,G183)</f>
        <v>21</v>
      </c>
      <c r="G183" s="72" t="str">
        <f t="shared" si="56"/>
        <v>Wurzburger Kickers</v>
      </c>
      <c r="H183" s="73">
        <f>DataEntry!G183</f>
        <v>1</v>
      </c>
      <c r="I183" s="73">
        <f>DataEntry!H183</f>
        <v>0</v>
      </c>
      <c r="J183" s="266">
        <f t="shared" si="68"/>
        <v>1</v>
      </c>
      <c r="K183" s="304">
        <f t="shared" si="57"/>
        <v>0.61370163365494701</v>
      </c>
      <c r="L183" s="224">
        <f t="shared" si="58"/>
        <v>2489.1957107542707</v>
      </c>
      <c r="M183" s="224">
        <f t="shared" si="59"/>
        <v>2266.0966782252876</v>
      </c>
      <c r="N183" s="236">
        <f t="shared" si="69"/>
        <v>223.09903252898312</v>
      </c>
      <c r="O183" s="22" t="str">
        <f t="shared" si="70"/>
        <v>T11G21</v>
      </c>
      <c r="P183" s="308">
        <f t="shared" si="60"/>
        <v>35</v>
      </c>
      <c r="Q183" s="22" t="str">
        <f t="shared" si="71"/>
        <v>T18G21</v>
      </c>
      <c r="R183" s="308">
        <f t="shared" si="61"/>
        <v>35</v>
      </c>
      <c r="S183" s="74"/>
      <c r="T183" s="75"/>
      <c r="U183" s="76"/>
      <c r="V183" s="74"/>
      <c r="W183" s="75"/>
      <c r="X183" s="76"/>
      <c r="Y183" s="74"/>
      <c r="Z183" s="75"/>
      <c r="AA183" s="76"/>
      <c r="AB183" s="74"/>
      <c r="AC183" s="75"/>
      <c r="AD183" s="76"/>
      <c r="AE183" s="74"/>
      <c r="AF183" s="75"/>
      <c r="AG183" s="76"/>
      <c r="AH183" s="74"/>
      <c r="AI183" s="75"/>
      <c r="AJ183" s="76"/>
      <c r="AK183" s="74"/>
      <c r="AL183" s="75"/>
      <c r="AM183" s="76"/>
      <c r="AN183" s="74"/>
      <c r="AO183" s="75"/>
      <c r="AP183" s="76"/>
      <c r="AQ183" s="77">
        <f t="shared" si="62"/>
        <v>0.71367143232914931</v>
      </c>
      <c r="AR183" s="77">
        <f t="shared" si="63"/>
        <v>0.45020298189817454</v>
      </c>
      <c r="AS183" s="78">
        <f t="shared" si="72"/>
        <v>0.52693690086194955</v>
      </c>
      <c r="AT183" s="77">
        <f t="shared" si="64"/>
        <v>2.286011723987591E-2</v>
      </c>
      <c r="AU183" s="79"/>
      <c r="AV183" s="139"/>
      <c r="AW183" s="80"/>
      <c r="AX183" s="80"/>
      <c r="AY183" s="80"/>
      <c r="AZ183" s="81"/>
      <c r="BA183" s="82"/>
      <c r="BB183" s="81"/>
      <c r="BC183" s="82"/>
      <c r="BD183" s="81"/>
      <c r="BE183" s="82"/>
      <c r="BF183" s="77"/>
      <c r="BG183" s="77"/>
      <c r="BH183" s="77"/>
      <c r="BI183" s="83">
        <f t="shared" si="73"/>
        <v>1</v>
      </c>
      <c r="BJ183" s="83">
        <f t="shared" si="74"/>
        <v>0</v>
      </c>
      <c r="BK183" s="83">
        <f t="shared" si="75"/>
        <v>0</v>
      </c>
      <c r="BL183" s="84"/>
      <c r="BM183" s="84"/>
      <c r="BN183" s="85"/>
      <c r="BO183" s="84"/>
      <c r="BP183" s="84"/>
      <c r="BQ183" s="84"/>
      <c r="BR183" s="84"/>
      <c r="BS183" s="84"/>
      <c r="BT183" s="84"/>
      <c r="BU183" s="86"/>
      <c r="BV183" s="86"/>
      <c r="BW183" s="86"/>
      <c r="BX183" s="86"/>
      <c r="BY183" s="86"/>
      <c r="BZ183" s="86"/>
      <c r="CA183" s="83"/>
      <c r="CB183" s="83"/>
      <c r="CC183" s="14"/>
      <c r="CD183" s="72"/>
      <c r="CE183" s="87"/>
      <c r="CF183" s="88"/>
      <c r="CG183" s="88"/>
      <c r="CH183" s="87">
        <f t="shared" si="65"/>
        <v>0.52693690086194955</v>
      </c>
      <c r="CI183" s="89"/>
      <c r="CJ183" s="89"/>
      <c r="CK183" s="267"/>
      <c r="CL183" s="90"/>
      <c r="CM183" s="267"/>
      <c r="CN183" s="90"/>
      <c r="CO183" s="267"/>
      <c r="CP183" s="90"/>
      <c r="CQ183" s="267"/>
      <c r="CR183" s="90"/>
      <c r="CS183" s="267"/>
      <c r="CT183" s="90"/>
      <c r="CU183" s="267"/>
      <c r="CV183" s="90"/>
      <c r="CW183" s="267"/>
      <c r="CX183" s="90"/>
      <c r="CY183" s="267"/>
      <c r="CZ183" s="90"/>
      <c r="DA183" s="91">
        <f>DataEntry!B183</f>
        <v>44239</v>
      </c>
      <c r="DB183" s="83"/>
      <c r="DC183" s="83"/>
      <c r="DD183" s="145">
        <f t="shared" si="76"/>
        <v>11</v>
      </c>
      <c r="DE183" s="145" t="str">
        <f t="shared" si="77"/>
        <v/>
      </c>
      <c r="DF183" s="145" t="str">
        <f t="shared" si="78"/>
        <v/>
      </c>
      <c r="DG183" s="145" t="str">
        <f t="shared" si="79"/>
        <v/>
      </c>
      <c r="DH183" s="145" t="str">
        <f t="shared" si="80"/>
        <v/>
      </c>
      <c r="DI183" s="145">
        <f t="shared" si="81"/>
        <v>18</v>
      </c>
      <c r="DJ183" s="83"/>
      <c r="DK183" s="83"/>
      <c r="DL183" s="84"/>
      <c r="DM183" s="14"/>
      <c r="DN183" s="87">
        <f t="shared" si="66"/>
        <v>0.57259238185553973</v>
      </c>
      <c r="DO183" s="87">
        <f>(DFactor*Rounds*Number/2+SUM(BV$3:BV171))/(Rounds*Number/2+COUNT(BV$3:BV171))</f>
        <v>0.29599999999999999</v>
      </c>
      <c r="DP183" s="87">
        <f t="shared" si="67"/>
        <v>0.23391812865497078</v>
      </c>
    </row>
    <row r="184" spans="1:120" x14ac:dyDescent="0.25">
      <c r="A184" s="69">
        <v>182</v>
      </c>
      <c r="B184" s="70">
        <f>DataEntry!C184</f>
        <v>7</v>
      </c>
      <c r="C184" s="71">
        <f>COUNTIF(D$2:D184,D184)+COUNTIF(G$2:G184,D184)</f>
        <v>21</v>
      </c>
      <c r="D184" s="72" t="str">
        <f t="shared" si="55"/>
        <v>Hamburger</v>
      </c>
      <c r="E184" s="70">
        <f>DataEntry!E184</f>
        <v>6</v>
      </c>
      <c r="F184" s="71">
        <f>COUNTIF(D$2:D184,G184)+COUNTIF(G$2:G184,G184)</f>
        <v>21</v>
      </c>
      <c r="G184" s="72" t="str">
        <f t="shared" si="56"/>
        <v>Greuther Furth</v>
      </c>
      <c r="H184" s="73">
        <f>DataEntry!G184</f>
        <v>0</v>
      </c>
      <c r="I184" s="73">
        <f>DataEntry!H184</f>
        <v>0</v>
      </c>
      <c r="J184" s="266">
        <f t="shared" si="68"/>
        <v>2</v>
      </c>
      <c r="K184" s="304">
        <f t="shared" si="57"/>
        <v>0.46009927837092057</v>
      </c>
      <c r="L184" s="224">
        <f t="shared" si="58"/>
        <v>2614.899880717046</v>
      </c>
      <c r="M184" s="224">
        <f t="shared" si="59"/>
        <v>2512.444473214116</v>
      </c>
      <c r="N184" s="236">
        <f t="shared" si="69"/>
        <v>102.45540750293003</v>
      </c>
      <c r="O184" s="22" t="str">
        <f t="shared" si="70"/>
        <v>T7G21</v>
      </c>
      <c r="P184" s="308">
        <f t="shared" si="60"/>
        <v>35</v>
      </c>
      <c r="Q184" s="22" t="str">
        <f t="shared" si="71"/>
        <v>T6G21</v>
      </c>
      <c r="R184" s="308">
        <f t="shared" si="61"/>
        <v>35</v>
      </c>
      <c r="S184" s="74"/>
      <c r="T184" s="75"/>
      <c r="U184" s="76"/>
      <c r="V184" s="74"/>
      <c r="W184" s="75"/>
      <c r="X184" s="76"/>
      <c r="Y184" s="74"/>
      <c r="Z184" s="75"/>
      <c r="AA184" s="76"/>
      <c r="AB184" s="74"/>
      <c r="AC184" s="75"/>
      <c r="AD184" s="76"/>
      <c r="AE184" s="74"/>
      <c r="AF184" s="75"/>
      <c r="AG184" s="76"/>
      <c r="AH184" s="74"/>
      <c r="AI184" s="75"/>
      <c r="AJ184" s="76"/>
      <c r="AK184" s="74"/>
      <c r="AL184" s="75"/>
      <c r="AM184" s="76"/>
      <c r="AN184" s="74"/>
      <c r="AO184" s="75"/>
      <c r="AP184" s="76"/>
      <c r="AQ184" s="77">
        <f t="shared" si="62"/>
        <v>0.59436164847052186</v>
      </c>
      <c r="AR184" s="77">
        <f t="shared" si="63"/>
        <v>0.27016430942215963</v>
      </c>
      <c r="AS184" s="78">
        <f t="shared" si="72"/>
        <v>0.64839467809672446</v>
      </c>
      <c r="AT184" s="77">
        <f t="shared" si="64"/>
        <v>8.1441012481115904E-2</v>
      </c>
      <c r="AU184" s="79"/>
      <c r="AV184" s="139"/>
      <c r="AW184" s="80"/>
      <c r="AX184" s="80"/>
      <c r="AY184" s="80"/>
      <c r="AZ184" s="81"/>
      <c r="BA184" s="82"/>
      <c r="BB184" s="81"/>
      <c r="BC184" s="82"/>
      <c r="BD184" s="81"/>
      <c r="BE184" s="82"/>
      <c r="BF184" s="77"/>
      <c r="BG184" s="77"/>
      <c r="BH184" s="77"/>
      <c r="BI184" s="83">
        <f t="shared" si="73"/>
        <v>0</v>
      </c>
      <c r="BJ184" s="83">
        <f t="shared" si="74"/>
        <v>1</v>
      </c>
      <c r="BK184" s="83">
        <f t="shared" si="75"/>
        <v>0</v>
      </c>
      <c r="BL184" s="84"/>
      <c r="BM184" s="84"/>
      <c r="BN184" s="85"/>
      <c r="BO184" s="84"/>
      <c r="BP184" s="84"/>
      <c r="BQ184" s="84"/>
      <c r="BR184" s="84"/>
      <c r="BS184" s="84"/>
      <c r="BT184" s="84"/>
      <c r="BU184" s="86"/>
      <c r="BV184" s="86"/>
      <c r="BW184" s="86"/>
      <c r="BX184" s="86"/>
      <c r="BY184" s="86"/>
      <c r="BZ184" s="86"/>
      <c r="CA184" s="83"/>
      <c r="CB184" s="83"/>
      <c r="CC184" s="14"/>
      <c r="CD184" s="72"/>
      <c r="CE184" s="87"/>
      <c r="CF184" s="88"/>
      <c r="CG184" s="88"/>
      <c r="CH184" s="87">
        <f t="shared" si="65"/>
        <v>0.64839467809672446</v>
      </c>
      <c r="CI184" s="89"/>
      <c r="CJ184" s="89"/>
      <c r="CK184" s="267"/>
      <c r="CL184" s="90"/>
      <c r="CM184" s="267"/>
      <c r="CN184" s="90"/>
      <c r="CO184" s="267"/>
      <c r="CP184" s="90"/>
      <c r="CQ184" s="267"/>
      <c r="CR184" s="90"/>
      <c r="CS184" s="267"/>
      <c r="CT184" s="90"/>
      <c r="CU184" s="267"/>
      <c r="CV184" s="90"/>
      <c r="CW184" s="267"/>
      <c r="CX184" s="90"/>
      <c r="CY184" s="267"/>
      <c r="CZ184" s="90"/>
      <c r="DA184" s="91">
        <f>DataEntry!B184</f>
        <v>44240</v>
      </c>
      <c r="DB184" s="83"/>
      <c r="DC184" s="83"/>
      <c r="DD184" s="145" t="str">
        <f t="shared" si="76"/>
        <v/>
      </c>
      <c r="DE184" s="145">
        <f t="shared" si="77"/>
        <v>7</v>
      </c>
      <c r="DF184" s="145" t="str">
        <f t="shared" si="78"/>
        <v/>
      </c>
      <c r="DG184" s="145" t="str">
        <f t="shared" si="79"/>
        <v/>
      </c>
      <c r="DH184" s="145">
        <f t="shared" si="80"/>
        <v>6</v>
      </c>
      <c r="DI184" s="145" t="str">
        <f t="shared" si="81"/>
        <v/>
      </c>
      <c r="DJ184" s="83"/>
      <c r="DK184" s="83"/>
      <c r="DL184" s="84"/>
      <c r="DM184" s="14"/>
      <c r="DN184" s="87">
        <f t="shared" si="66"/>
        <v>0.65729879879879882</v>
      </c>
      <c r="DO184" s="87">
        <f>(DFactor*Rounds*Number/2+SUM(BV$3:BV172))/(Rounds*Number/2+COUNT(BV$3:BV172))</f>
        <v>0.29599999999999999</v>
      </c>
      <c r="DP184" s="87">
        <f t="shared" si="67"/>
        <v>0.30555555555555558</v>
      </c>
    </row>
    <row r="185" spans="1:120" x14ac:dyDescent="0.25">
      <c r="A185" s="69">
        <v>183</v>
      </c>
      <c r="B185" s="70">
        <f>DataEntry!C185</f>
        <v>9</v>
      </c>
      <c r="C185" s="71">
        <f>COUNTIF(D$2:D185,D185)+COUNTIF(G$2:G185,D185)</f>
        <v>20</v>
      </c>
      <c r="D185" s="72" t="str">
        <f t="shared" si="55"/>
        <v>Heidenheim</v>
      </c>
      <c r="E185" s="70">
        <f>DataEntry!E185</f>
        <v>1</v>
      </c>
      <c r="F185" s="71">
        <f>COUNTIF(D$2:D185,G185)+COUNTIF(G$2:G185,G185)</f>
        <v>21</v>
      </c>
      <c r="G185" s="72" t="str">
        <f t="shared" si="56"/>
        <v>Erzgebirge Aue</v>
      </c>
      <c r="H185" s="73">
        <f>DataEntry!G185</f>
        <v>2</v>
      </c>
      <c r="I185" s="73">
        <f>DataEntry!H185</f>
        <v>0</v>
      </c>
      <c r="J185" s="266">
        <f t="shared" si="68"/>
        <v>1</v>
      </c>
      <c r="K185" s="304">
        <f t="shared" si="57"/>
        <v>0.38474999989520886</v>
      </c>
      <c r="L185" s="224">
        <f t="shared" si="58"/>
        <v>2533.8228654578988</v>
      </c>
      <c r="M185" s="224">
        <f t="shared" si="59"/>
        <v>2320.7022259714977</v>
      </c>
      <c r="N185" s="236">
        <f t="shared" si="69"/>
        <v>213.12063948640116</v>
      </c>
      <c r="O185" s="22" t="str">
        <f t="shared" si="70"/>
        <v>T9G20</v>
      </c>
      <c r="P185" s="308">
        <f t="shared" si="60"/>
        <v>35</v>
      </c>
      <c r="Q185" s="22" t="str">
        <f t="shared" si="71"/>
        <v>T1G21</v>
      </c>
      <c r="R185" s="308">
        <f t="shared" si="61"/>
        <v>35</v>
      </c>
      <c r="S185" s="74"/>
      <c r="T185" s="75"/>
      <c r="U185" s="76"/>
      <c r="V185" s="74"/>
      <c r="W185" s="75"/>
      <c r="X185" s="76"/>
      <c r="Y185" s="74"/>
      <c r="Z185" s="75"/>
      <c r="AA185" s="76"/>
      <c r="AB185" s="74"/>
      <c r="AC185" s="75"/>
      <c r="AD185" s="76"/>
      <c r="AE185" s="74"/>
      <c r="AF185" s="75"/>
      <c r="AG185" s="76"/>
      <c r="AH185" s="74"/>
      <c r="AI185" s="75"/>
      <c r="AJ185" s="76"/>
      <c r="AK185" s="74"/>
      <c r="AL185" s="75"/>
      <c r="AM185" s="76"/>
      <c r="AN185" s="74"/>
      <c r="AO185" s="75"/>
      <c r="AP185" s="76"/>
      <c r="AQ185" s="77">
        <f t="shared" si="62"/>
        <v>0.70386229139844669</v>
      </c>
      <c r="AR185" s="77">
        <f t="shared" si="63"/>
        <v>0.42193142277365231</v>
      </c>
      <c r="AS185" s="78">
        <f t="shared" si="72"/>
        <v>0.56386173724958888</v>
      </c>
      <c r="AT185" s="77">
        <f t="shared" si="64"/>
        <v>1.4206839976758867E-2</v>
      </c>
      <c r="AU185" s="79"/>
      <c r="AV185" s="139"/>
      <c r="AW185" s="80"/>
      <c r="AX185" s="80"/>
      <c r="AY185" s="80"/>
      <c r="AZ185" s="81"/>
      <c r="BA185" s="82"/>
      <c r="BB185" s="81"/>
      <c r="BC185" s="82"/>
      <c r="BD185" s="81"/>
      <c r="BE185" s="82"/>
      <c r="BF185" s="77"/>
      <c r="BG185" s="77"/>
      <c r="BH185" s="77"/>
      <c r="BI185" s="83">
        <f t="shared" si="73"/>
        <v>1</v>
      </c>
      <c r="BJ185" s="83">
        <f t="shared" si="74"/>
        <v>0</v>
      </c>
      <c r="BK185" s="83">
        <f t="shared" si="75"/>
        <v>0</v>
      </c>
      <c r="BL185" s="84"/>
      <c r="BM185" s="84"/>
      <c r="BN185" s="85"/>
      <c r="BO185" s="84"/>
      <c r="BP185" s="84"/>
      <c r="BQ185" s="84"/>
      <c r="BR185" s="84"/>
      <c r="BS185" s="84"/>
      <c r="BT185" s="84"/>
      <c r="BU185" s="86"/>
      <c r="BV185" s="86"/>
      <c r="BW185" s="86"/>
      <c r="BX185" s="86"/>
      <c r="BY185" s="86"/>
      <c r="BZ185" s="86"/>
      <c r="CA185" s="83"/>
      <c r="CB185" s="83"/>
      <c r="CC185" s="14"/>
      <c r="CD185" s="72"/>
      <c r="CE185" s="87"/>
      <c r="CF185" s="88"/>
      <c r="CG185" s="88"/>
      <c r="CH185" s="87">
        <f t="shared" si="65"/>
        <v>0.56386173724958877</v>
      </c>
      <c r="CI185" s="89"/>
      <c r="CJ185" s="89"/>
      <c r="CK185" s="267"/>
      <c r="CL185" s="90"/>
      <c r="CM185" s="267"/>
      <c r="CN185" s="90"/>
      <c r="CO185" s="267"/>
      <c r="CP185" s="90"/>
      <c r="CQ185" s="267"/>
      <c r="CR185" s="90"/>
      <c r="CS185" s="267"/>
      <c r="CT185" s="90"/>
      <c r="CU185" s="267"/>
      <c r="CV185" s="90"/>
      <c r="CW185" s="267"/>
      <c r="CX185" s="90"/>
      <c r="CY185" s="267"/>
      <c r="CZ185" s="90"/>
      <c r="DA185" s="91">
        <f>DataEntry!B185</f>
        <v>44240</v>
      </c>
      <c r="DB185" s="83"/>
      <c r="DC185" s="83"/>
      <c r="DD185" s="145">
        <f t="shared" si="76"/>
        <v>9</v>
      </c>
      <c r="DE185" s="145" t="str">
        <f t="shared" si="77"/>
        <v/>
      </c>
      <c r="DF185" s="145" t="str">
        <f t="shared" si="78"/>
        <v/>
      </c>
      <c r="DG185" s="145" t="str">
        <f t="shared" si="79"/>
        <v/>
      </c>
      <c r="DH185" s="145" t="str">
        <f t="shared" si="80"/>
        <v/>
      </c>
      <c r="DI185" s="145">
        <f t="shared" si="81"/>
        <v>1</v>
      </c>
      <c r="DJ185" s="83"/>
      <c r="DK185" s="83"/>
      <c r="DL185" s="84"/>
      <c r="DM185" s="14"/>
      <c r="DN185" s="87">
        <f t="shared" si="66"/>
        <v>0.605421571103814</v>
      </c>
      <c r="DO185" s="87">
        <f>(DFactor*Rounds*Number/2+SUM(BV$3:BV173))/(Rounds*Number/2+COUNT(BV$3:BV173))</f>
        <v>0.29599999999999999</v>
      </c>
      <c r="DP185" s="87">
        <f t="shared" si="67"/>
        <v>0.26168224299065418</v>
      </c>
    </row>
    <row r="186" spans="1:120" x14ac:dyDescent="0.25">
      <c r="A186" s="69">
        <v>184</v>
      </c>
      <c r="B186" s="70">
        <f>DataEntry!C186</f>
        <v>15</v>
      </c>
      <c r="C186" s="71">
        <f>COUNTIF(D$2:D186,D186)+COUNTIF(G$2:G186,D186)</f>
        <v>21</v>
      </c>
      <c r="D186" s="72" t="str">
        <f t="shared" si="55"/>
        <v>Jahn Regensburg</v>
      </c>
      <c r="E186" s="70">
        <f>DataEntry!E186</f>
        <v>5</v>
      </c>
      <c r="F186" s="71">
        <f>COUNTIF(D$2:D186,G186)+COUNTIF(G$2:G186,G186)</f>
        <v>21</v>
      </c>
      <c r="G186" s="72" t="str">
        <f t="shared" si="56"/>
        <v>Fortuna Dusseldorf</v>
      </c>
      <c r="H186" s="73">
        <f>DataEntry!G186</f>
        <v>1</v>
      </c>
      <c r="I186" s="73">
        <f>DataEntry!H186</f>
        <v>1</v>
      </c>
      <c r="J186" s="266">
        <f t="shared" si="68"/>
        <v>2</v>
      </c>
      <c r="K186" s="304">
        <f t="shared" si="57"/>
        <v>7.4627206380124989E-2</v>
      </c>
      <c r="L186" s="224">
        <f t="shared" si="58"/>
        <v>2473.85924343741</v>
      </c>
      <c r="M186" s="224">
        <f t="shared" si="59"/>
        <v>2465.4448851347202</v>
      </c>
      <c r="N186" s="236">
        <f t="shared" si="69"/>
        <v>8.4143583026898341</v>
      </c>
      <c r="O186" s="22" t="str">
        <f t="shared" si="70"/>
        <v>T15G21</v>
      </c>
      <c r="P186" s="308">
        <f t="shared" si="60"/>
        <v>35</v>
      </c>
      <c r="Q186" s="22" t="str">
        <f t="shared" si="71"/>
        <v>T5G21</v>
      </c>
      <c r="R186" s="308">
        <f t="shared" si="61"/>
        <v>35</v>
      </c>
      <c r="S186" s="74"/>
      <c r="T186" s="75"/>
      <c r="U186" s="76"/>
      <c r="V186" s="74"/>
      <c r="W186" s="75"/>
      <c r="X186" s="76"/>
      <c r="Y186" s="74"/>
      <c r="Z186" s="75"/>
      <c r="AA186" s="76"/>
      <c r="AB186" s="74"/>
      <c r="AC186" s="75"/>
      <c r="AD186" s="76"/>
      <c r="AE186" s="74"/>
      <c r="AF186" s="75"/>
      <c r="AG186" s="76"/>
      <c r="AH186" s="74"/>
      <c r="AI186" s="75"/>
      <c r="AJ186" s="76"/>
      <c r="AK186" s="74"/>
      <c r="AL186" s="75"/>
      <c r="AM186" s="76"/>
      <c r="AN186" s="74"/>
      <c r="AO186" s="75"/>
      <c r="AP186" s="76"/>
      <c r="AQ186" s="77">
        <f t="shared" si="62"/>
        <v>0.50695314272278524</v>
      </c>
      <c r="AR186" s="77">
        <f t="shared" si="63"/>
        <v>0.17285369219602337</v>
      </c>
      <c r="AS186" s="78">
        <f t="shared" si="72"/>
        <v>0.66819890105352364</v>
      </c>
      <c r="AT186" s="77">
        <f t="shared" si="64"/>
        <v>0.15894740675045294</v>
      </c>
      <c r="AU186" s="79"/>
      <c r="AV186" s="139"/>
      <c r="AW186" s="80"/>
      <c r="AX186" s="80"/>
      <c r="AY186" s="80"/>
      <c r="AZ186" s="81"/>
      <c r="BA186" s="82"/>
      <c r="BB186" s="81"/>
      <c r="BC186" s="82"/>
      <c r="BD186" s="81"/>
      <c r="BE186" s="82"/>
      <c r="BF186" s="77"/>
      <c r="BG186" s="77"/>
      <c r="BH186" s="77"/>
      <c r="BI186" s="83">
        <f t="shared" si="73"/>
        <v>0</v>
      </c>
      <c r="BJ186" s="83">
        <f t="shared" si="74"/>
        <v>1</v>
      </c>
      <c r="BK186" s="83">
        <f t="shared" si="75"/>
        <v>0</v>
      </c>
      <c r="BL186" s="84"/>
      <c r="BM186" s="84"/>
      <c r="BN186" s="85"/>
      <c r="BO186" s="84"/>
      <c r="BP186" s="84"/>
      <c r="BQ186" s="84"/>
      <c r="BR186" s="84"/>
      <c r="BS186" s="84"/>
      <c r="BT186" s="84"/>
      <c r="BU186" s="86"/>
      <c r="BV186" s="86"/>
      <c r="BW186" s="86"/>
      <c r="BX186" s="86"/>
      <c r="BY186" s="86"/>
      <c r="BZ186" s="86"/>
      <c r="CA186" s="83"/>
      <c r="CB186" s="83"/>
      <c r="CC186" s="14"/>
      <c r="CD186" s="72"/>
      <c r="CE186" s="87"/>
      <c r="CF186" s="88"/>
      <c r="CG186" s="88"/>
      <c r="CH186" s="87">
        <f t="shared" si="65"/>
        <v>0.66819890105352375</v>
      </c>
      <c r="CI186" s="89"/>
      <c r="CJ186" s="89"/>
      <c r="CK186" s="267"/>
      <c r="CL186" s="90"/>
      <c r="CM186" s="267"/>
      <c r="CN186" s="90"/>
      <c r="CO186" s="267"/>
      <c r="CP186" s="90"/>
      <c r="CQ186" s="267"/>
      <c r="CR186" s="90"/>
      <c r="CS186" s="267"/>
      <c r="CT186" s="90"/>
      <c r="CU186" s="267"/>
      <c r="CV186" s="90"/>
      <c r="CW186" s="267"/>
      <c r="CX186" s="90"/>
      <c r="CY186" s="267"/>
      <c r="CZ186" s="90"/>
      <c r="DA186" s="91">
        <f>DataEntry!B186</f>
        <v>44240</v>
      </c>
      <c r="DB186" s="83"/>
      <c r="DC186" s="83"/>
      <c r="DD186" s="145" t="str">
        <f t="shared" si="76"/>
        <v/>
      </c>
      <c r="DE186" s="145">
        <f t="shared" si="77"/>
        <v>15</v>
      </c>
      <c r="DF186" s="145" t="str">
        <f t="shared" si="78"/>
        <v/>
      </c>
      <c r="DG186" s="145" t="str">
        <f t="shared" si="79"/>
        <v/>
      </c>
      <c r="DH186" s="145">
        <f t="shared" si="80"/>
        <v>5</v>
      </c>
      <c r="DI186" s="145" t="str">
        <f t="shared" si="81"/>
        <v/>
      </c>
      <c r="DJ186" s="83"/>
      <c r="DK186" s="83"/>
      <c r="DL186" s="84"/>
      <c r="DM186" s="14"/>
      <c r="DN186" s="87">
        <f t="shared" si="66"/>
        <v>0.66824724724724716</v>
      </c>
      <c r="DO186" s="87">
        <f>(DFactor*Rounds*Number/2+SUM(BV$3:BV174))/(Rounds*Number/2+COUNT(BV$3:BV174))</f>
        <v>0.29599999999999999</v>
      </c>
      <c r="DP186" s="87">
        <f t="shared" si="67"/>
        <v>0.31481481481481483</v>
      </c>
    </row>
    <row r="187" spans="1:120" x14ac:dyDescent="0.25">
      <c r="A187" s="69">
        <v>185</v>
      </c>
      <c r="B187" s="70">
        <f>DataEntry!C187</f>
        <v>16</v>
      </c>
      <c r="C187" s="71">
        <f>COUNTIF(D$2:D187,D187)+COUNTIF(G$2:G187,D187)</f>
        <v>21</v>
      </c>
      <c r="D187" s="72" t="str">
        <f t="shared" si="55"/>
        <v>Sandhausen</v>
      </c>
      <c r="E187" s="70">
        <f>DataEntry!E187</f>
        <v>10</v>
      </c>
      <c r="F187" s="71">
        <f>COUNTIF(D$2:D187,G187)+COUNTIF(G$2:G187,G187)</f>
        <v>21</v>
      </c>
      <c r="G187" s="72" t="str">
        <f t="shared" si="56"/>
        <v>Karlsruher</v>
      </c>
      <c r="H187" s="73">
        <f>DataEntry!G187</f>
        <v>2</v>
      </c>
      <c r="I187" s="73">
        <f>DataEntry!H187</f>
        <v>3</v>
      </c>
      <c r="J187" s="266">
        <f t="shared" si="68"/>
        <v>3</v>
      </c>
      <c r="K187" s="304">
        <f t="shared" si="57"/>
        <v>0.39613266315025752</v>
      </c>
      <c r="L187" s="224">
        <f t="shared" si="58"/>
        <v>2455.5546481919328</v>
      </c>
      <c r="M187" s="224">
        <f t="shared" si="59"/>
        <v>2449.1774761592551</v>
      </c>
      <c r="N187" s="236">
        <f t="shared" si="69"/>
        <v>6.3771720326776631</v>
      </c>
      <c r="O187" s="22" t="str">
        <f t="shared" si="70"/>
        <v>T16G21</v>
      </c>
      <c r="P187" s="308">
        <f t="shared" si="60"/>
        <v>35</v>
      </c>
      <c r="Q187" s="22" t="str">
        <f t="shared" si="71"/>
        <v>T10G21</v>
      </c>
      <c r="R187" s="308">
        <f t="shared" si="61"/>
        <v>35</v>
      </c>
      <c r="S187" s="74"/>
      <c r="T187" s="75"/>
      <c r="U187" s="76"/>
      <c r="V187" s="74"/>
      <c r="W187" s="75"/>
      <c r="X187" s="76"/>
      <c r="Y187" s="74"/>
      <c r="Z187" s="75"/>
      <c r="AA187" s="76"/>
      <c r="AB187" s="74"/>
      <c r="AC187" s="75"/>
      <c r="AD187" s="76"/>
      <c r="AE187" s="74"/>
      <c r="AF187" s="75"/>
      <c r="AG187" s="76"/>
      <c r="AH187" s="74"/>
      <c r="AI187" s="75"/>
      <c r="AJ187" s="76"/>
      <c r="AK187" s="74"/>
      <c r="AL187" s="75"/>
      <c r="AM187" s="76"/>
      <c r="AN187" s="74"/>
      <c r="AO187" s="75"/>
      <c r="AP187" s="76"/>
      <c r="AQ187" s="77">
        <f t="shared" si="62"/>
        <v>0.50520598499826297</v>
      </c>
      <c r="AR187" s="77">
        <f t="shared" si="63"/>
        <v>0.18204436096298893</v>
      </c>
      <c r="AS187" s="78">
        <f t="shared" si="72"/>
        <v>0.64632324807054808</v>
      </c>
      <c r="AT187" s="77">
        <f t="shared" si="64"/>
        <v>0.17163239096646299</v>
      </c>
      <c r="AU187" s="79"/>
      <c r="AV187" s="139"/>
      <c r="AW187" s="80"/>
      <c r="AX187" s="80"/>
      <c r="AY187" s="80"/>
      <c r="AZ187" s="81"/>
      <c r="BA187" s="82"/>
      <c r="BB187" s="81"/>
      <c r="BC187" s="82"/>
      <c r="BD187" s="81"/>
      <c r="BE187" s="82"/>
      <c r="BF187" s="77"/>
      <c r="BG187" s="77"/>
      <c r="BH187" s="77"/>
      <c r="BI187" s="83">
        <f t="shared" si="73"/>
        <v>0</v>
      </c>
      <c r="BJ187" s="83">
        <f t="shared" si="74"/>
        <v>0</v>
      </c>
      <c r="BK187" s="83">
        <f t="shared" si="75"/>
        <v>1</v>
      </c>
      <c r="BL187" s="84"/>
      <c r="BM187" s="84"/>
      <c r="BN187" s="85"/>
      <c r="BO187" s="84"/>
      <c r="BP187" s="84"/>
      <c r="BQ187" s="84"/>
      <c r="BR187" s="84"/>
      <c r="BS187" s="84"/>
      <c r="BT187" s="84"/>
      <c r="BU187" s="86"/>
      <c r="BV187" s="86"/>
      <c r="BW187" s="86"/>
      <c r="BX187" s="86"/>
      <c r="BY187" s="86"/>
      <c r="BZ187" s="86"/>
      <c r="CA187" s="83"/>
      <c r="CB187" s="83"/>
      <c r="CC187" s="14"/>
      <c r="CD187" s="72"/>
      <c r="CE187" s="87"/>
      <c r="CF187" s="88"/>
      <c r="CG187" s="88"/>
      <c r="CH187" s="87">
        <f t="shared" si="65"/>
        <v>0.64632324807054808</v>
      </c>
      <c r="CI187" s="89"/>
      <c r="CJ187" s="89"/>
      <c r="CK187" s="267"/>
      <c r="CL187" s="90"/>
      <c r="CM187" s="267"/>
      <c r="CN187" s="90"/>
      <c r="CO187" s="267"/>
      <c r="CP187" s="90"/>
      <c r="CQ187" s="267"/>
      <c r="CR187" s="90"/>
      <c r="CS187" s="267"/>
      <c r="CT187" s="90"/>
      <c r="CU187" s="267"/>
      <c r="CV187" s="90"/>
      <c r="CW187" s="267"/>
      <c r="CX187" s="90"/>
      <c r="CY187" s="267"/>
      <c r="CZ187" s="90"/>
      <c r="DA187" s="91">
        <f>DataEntry!B187</f>
        <v>44240</v>
      </c>
      <c r="DB187" s="83"/>
      <c r="DC187" s="83"/>
      <c r="DD187" s="145" t="str">
        <f t="shared" si="76"/>
        <v/>
      </c>
      <c r="DE187" s="145" t="str">
        <f t="shared" si="77"/>
        <v/>
      </c>
      <c r="DF187" s="145">
        <f t="shared" si="78"/>
        <v>16</v>
      </c>
      <c r="DG187" s="145">
        <f t="shared" si="79"/>
        <v>10</v>
      </c>
      <c r="DH187" s="145" t="str">
        <f t="shared" si="80"/>
        <v/>
      </c>
      <c r="DI187" s="145" t="str">
        <f t="shared" si="81"/>
        <v/>
      </c>
      <c r="DJ187" s="83"/>
      <c r="DK187" s="83"/>
      <c r="DL187" s="84"/>
      <c r="DM187" s="14"/>
      <c r="DN187" s="87">
        <f t="shared" si="66"/>
        <v>0.64635035035035027</v>
      </c>
      <c r="DO187" s="87">
        <f>(DFactor*Rounds*Number/2+SUM(BV$3:BV175))/(Rounds*Number/2+COUNT(BV$3:BV175))</f>
        <v>0.29599999999999999</v>
      </c>
      <c r="DP187" s="87">
        <f t="shared" si="67"/>
        <v>0.29629629629629628</v>
      </c>
    </row>
    <row r="188" spans="1:120" x14ac:dyDescent="0.25">
      <c r="A188" s="69">
        <v>186</v>
      </c>
      <c r="B188" s="70">
        <f>DataEntry!C188</f>
        <v>2</v>
      </c>
      <c r="C188" s="71">
        <f>COUNTIF(D$2:D188,D188)+COUNTIF(G$2:G188,D188)</f>
        <v>21</v>
      </c>
      <c r="D188" s="72" t="str">
        <f t="shared" si="55"/>
        <v>Bochum</v>
      </c>
      <c r="E188" s="70">
        <f>DataEntry!E188</f>
        <v>3</v>
      </c>
      <c r="F188" s="71">
        <f>COUNTIF(D$2:D188,G188)+COUNTIF(G$2:G188,G188)</f>
        <v>21</v>
      </c>
      <c r="G188" s="72" t="str">
        <f t="shared" si="56"/>
        <v>Eintracht Braunschweig</v>
      </c>
      <c r="H188" s="73">
        <f>DataEntry!G188</f>
        <v>2</v>
      </c>
      <c r="I188" s="73">
        <f>DataEntry!H188</f>
        <v>0</v>
      </c>
      <c r="J188" s="266">
        <f t="shared" si="68"/>
        <v>1</v>
      </c>
      <c r="K188" s="304">
        <f t="shared" si="57"/>
        <v>0.46264749964108276</v>
      </c>
      <c r="L188" s="224">
        <f t="shared" si="58"/>
        <v>2479.1575336974561</v>
      </c>
      <c r="M188" s="224">
        <f t="shared" si="59"/>
        <v>2342.4403229577742</v>
      </c>
      <c r="N188" s="236">
        <f t="shared" si="69"/>
        <v>136.71721073968183</v>
      </c>
      <c r="O188" s="22" t="str">
        <f t="shared" si="70"/>
        <v>T2G21</v>
      </c>
      <c r="P188" s="308">
        <f t="shared" si="60"/>
        <v>35</v>
      </c>
      <c r="Q188" s="22" t="str">
        <f t="shared" si="71"/>
        <v>T3G21</v>
      </c>
      <c r="R188" s="308">
        <f t="shared" si="61"/>
        <v>35</v>
      </c>
      <c r="S188" s="74"/>
      <c r="T188" s="75"/>
      <c r="U188" s="76"/>
      <c r="V188" s="74"/>
      <c r="W188" s="75"/>
      <c r="X188" s="76"/>
      <c r="Y188" s="74"/>
      <c r="Z188" s="75"/>
      <c r="AA188" s="76"/>
      <c r="AB188" s="74"/>
      <c r="AC188" s="75"/>
      <c r="AD188" s="76"/>
      <c r="AE188" s="74"/>
      <c r="AF188" s="75"/>
      <c r="AG188" s="76"/>
      <c r="AH188" s="74"/>
      <c r="AI188" s="75"/>
      <c r="AJ188" s="76"/>
      <c r="AK188" s="74"/>
      <c r="AL188" s="75"/>
      <c r="AM188" s="76"/>
      <c r="AN188" s="74"/>
      <c r="AO188" s="75"/>
      <c r="AP188" s="76"/>
      <c r="AQ188" s="77">
        <f t="shared" si="62"/>
        <v>0.62768167301213573</v>
      </c>
      <c r="AR188" s="77">
        <f t="shared" si="63"/>
        <v>0.32389436816143086</v>
      </c>
      <c r="AS188" s="78">
        <f t="shared" si="72"/>
        <v>0.60757460970140964</v>
      </c>
      <c r="AT188" s="77">
        <f t="shared" si="64"/>
        <v>6.8531022137159447E-2</v>
      </c>
      <c r="AU188" s="79"/>
      <c r="AV188" s="139"/>
      <c r="AW188" s="80"/>
      <c r="AX188" s="80"/>
      <c r="AY188" s="80"/>
      <c r="AZ188" s="81"/>
      <c r="BA188" s="82"/>
      <c r="BB188" s="81"/>
      <c r="BC188" s="82"/>
      <c r="BD188" s="81"/>
      <c r="BE188" s="82"/>
      <c r="BF188" s="77"/>
      <c r="BG188" s="77"/>
      <c r="BH188" s="77"/>
      <c r="BI188" s="83">
        <f t="shared" si="73"/>
        <v>1</v>
      </c>
      <c r="BJ188" s="83">
        <f t="shared" si="74"/>
        <v>0</v>
      </c>
      <c r="BK188" s="83">
        <f t="shared" si="75"/>
        <v>0</v>
      </c>
      <c r="BL188" s="84"/>
      <c r="BM188" s="84"/>
      <c r="BN188" s="85"/>
      <c r="BO188" s="84"/>
      <c r="BP188" s="84"/>
      <c r="BQ188" s="84"/>
      <c r="BR188" s="84"/>
      <c r="BS188" s="84"/>
      <c r="BT188" s="84"/>
      <c r="BU188" s="86"/>
      <c r="BV188" s="86"/>
      <c r="BW188" s="86"/>
      <c r="BX188" s="86"/>
      <c r="BY188" s="86"/>
      <c r="BZ188" s="86"/>
      <c r="CA188" s="83"/>
      <c r="CB188" s="83"/>
      <c r="CC188" s="14"/>
      <c r="CD188" s="72"/>
      <c r="CE188" s="87"/>
      <c r="CF188" s="88"/>
      <c r="CG188" s="88"/>
      <c r="CH188" s="87">
        <f t="shared" si="65"/>
        <v>0.60757460970140975</v>
      </c>
      <c r="CI188" s="89"/>
      <c r="CJ188" s="89"/>
      <c r="CK188" s="267"/>
      <c r="CL188" s="90"/>
      <c r="CM188" s="267"/>
      <c r="CN188" s="90"/>
      <c r="CO188" s="267"/>
      <c r="CP188" s="90"/>
      <c r="CQ188" s="267"/>
      <c r="CR188" s="90"/>
      <c r="CS188" s="267"/>
      <c r="CT188" s="90"/>
      <c r="CU188" s="267"/>
      <c r="CV188" s="90"/>
      <c r="CW188" s="267"/>
      <c r="CX188" s="90"/>
      <c r="CY188" s="267"/>
      <c r="CZ188" s="90"/>
      <c r="DA188" s="91">
        <f>DataEntry!B188</f>
        <v>44241</v>
      </c>
      <c r="DB188" s="83"/>
      <c r="DC188" s="83"/>
      <c r="DD188" s="145">
        <f t="shared" si="76"/>
        <v>2</v>
      </c>
      <c r="DE188" s="145" t="str">
        <f t="shared" si="77"/>
        <v/>
      </c>
      <c r="DF188" s="145" t="str">
        <f t="shared" si="78"/>
        <v/>
      </c>
      <c r="DG188" s="145" t="str">
        <f t="shared" si="79"/>
        <v/>
      </c>
      <c r="DH188" s="145" t="str">
        <f t="shared" si="80"/>
        <v/>
      </c>
      <c r="DI188" s="145">
        <f t="shared" si="81"/>
        <v>3</v>
      </c>
      <c r="DJ188" s="83"/>
      <c r="DK188" s="83"/>
      <c r="DL188" s="84"/>
      <c r="DM188" s="14"/>
      <c r="DN188" s="87">
        <f t="shared" si="66"/>
        <v>0.62387721932458773</v>
      </c>
      <c r="DO188" s="87">
        <f>(DFactor*Rounds*Number/2+SUM(BV$3:BV176))/(Rounds*Number/2+COUNT(BV$3:BV176))</f>
        <v>0.29599999999999999</v>
      </c>
      <c r="DP188" s="87">
        <f t="shared" si="67"/>
        <v>0.27729044834307992</v>
      </c>
    </row>
    <row r="189" spans="1:120" x14ac:dyDescent="0.25">
      <c r="A189" s="69">
        <v>187</v>
      </c>
      <c r="B189" s="70">
        <f>DataEntry!C189</f>
        <v>4</v>
      </c>
      <c r="C189" s="71">
        <f>COUNTIF(D$2:D189,D189)+COUNTIF(G$2:G189,D189)</f>
        <v>21</v>
      </c>
      <c r="D189" s="72" t="str">
        <f t="shared" si="55"/>
        <v>Darmstadt 98</v>
      </c>
      <c r="E189" s="70">
        <f>DataEntry!E189</f>
        <v>13</v>
      </c>
      <c r="F189" s="71">
        <f>COUNTIF(D$2:D189,G189)+COUNTIF(G$2:G189,G189)</f>
        <v>21</v>
      </c>
      <c r="G189" s="72" t="str">
        <f t="shared" si="56"/>
        <v>Osnabruck</v>
      </c>
      <c r="H189" s="73">
        <f>DataEntry!G189</f>
        <v>1</v>
      </c>
      <c r="I189" s="73">
        <f>DataEntry!H189</f>
        <v>0</v>
      </c>
      <c r="J189" s="266">
        <f t="shared" si="68"/>
        <v>1</v>
      </c>
      <c r="K189" s="304">
        <f t="shared" si="57"/>
        <v>0.83365644868733235</v>
      </c>
      <c r="L189" s="224">
        <f t="shared" si="58"/>
        <v>2506.3835899879136</v>
      </c>
      <c r="M189" s="224">
        <f t="shared" si="59"/>
        <v>2398.0894967881245</v>
      </c>
      <c r="N189" s="236">
        <f t="shared" si="69"/>
        <v>108.29409319978913</v>
      </c>
      <c r="O189" s="22" t="str">
        <f t="shared" si="70"/>
        <v>T4G21</v>
      </c>
      <c r="P189" s="308">
        <f t="shared" si="60"/>
        <v>35</v>
      </c>
      <c r="Q189" s="22" t="str">
        <f t="shared" si="71"/>
        <v>T13G21</v>
      </c>
      <c r="R189" s="308">
        <f t="shared" si="61"/>
        <v>35</v>
      </c>
      <c r="S189" s="74"/>
      <c r="T189" s="75"/>
      <c r="U189" s="76"/>
      <c r="V189" s="74"/>
      <c r="W189" s="75"/>
      <c r="X189" s="76"/>
      <c r="Y189" s="74"/>
      <c r="Z189" s="75"/>
      <c r="AA189" s="76"/>
      <c r="AB189" s="74"/>
      <c r="AC189" s="75"/>
      <c r="AD189" s="76"/>
      <c r="AE189" s="74"/>
      <c r="AF189" s="75"/>
      <c r="AG189" s="76"/>
      <c r="AH189" s="74"/>
      <c r="AI189" s="75"/>
      <c r="AJ189" s="76"/>
      <c r="AK189" s="74"/>
      <c r="AL189" s="75"/>
      <c r="AM189" s="76"/>
      <c r="AN189" s="74"/>
      <c r="AO189" s="75"/>
      <c r="AP189" s="76"/>
      <c r="AQ189" s="77">
        <f t="shared" si="62"/>
        <v>0.60020104833428622</v>
      </c>
      <c r="AR189" s="77">
        <f t="shared" si="63"/>
        <v>0.27109754975430761</v>
      </c>
      <c r="AS189" s="78">
        <f t="shared" si="72"/>
        <v>0.65820699715995712</v>
      </c>
      <c r="AT189" s="77">
        <f t="shared" si="64"/>
        <v>7.0695453085735216E-2</v>
      </c>
      <c r="AU189" s="79"/>
      <c r="AV189" s="139"/>
      <c r="AW189" s="80"/>
      <c r="AX189" s="80"/>
      <c r="AY189" s="80"/>
      <c r="AZ189" s="81"/>
      <c r="BA189" s="82"/>
      <c r="BB189" s="81"/>
      <c r="BC189" s="82"/>
      <c r="BD189" s="81"/>
      <c r="BE189" s="82"/>
      <c r="BF189" s="77"/>
      <c r="BG189" s="77"/>
      <c r="BH189" s="77"/>
      <c r="BI189" s="83">
        <f t="shared" si="73"/>
        <v>1</v>
      </c>
      <c r="BJ189" s="83">
        <f t="shared" si="74"/>
        <v>0</v>
      </c>
      <c r="BK189" s="83">
        <f t="shared" si="75"/>
        <v>0</v>
      </c>
      <c r="BL189" s="84"/>
      <c r="BM189" s="84"/>
      <c r="BN189" s="85"/>
      <c r="BO189" s="84"/>
      <c r="BP189" s="84"/>
      <c r="BQ189" s="84"/>
      <c r="BR189" s="84"/>
      <c r="BS189" s="84"/>
      <c r="BT189" s="84"/>
      <c r="BU189" s="86"/>
      <c r="BV189" s="86"/>
      <c r="BW189" s="86"/>
      <c r="BX189" s="86"/>
      <c r="BY189" s="86"/>
      <c r="BZ189" s="86"/>
      <c r="CA189" s="83"/>
      <c r="CB189" s="83"/>
      <c r="CC189" s="14"/>
      <c r="CD189" s="72"/>
      <c r="CE189" s="87"/>
      <c r="CF189" s="88"/>
      <c r="CG189" s="88"/>
      <c r="CH189" s="87">
        <f t="shared" si="65"/>
        <v>0.65820699715995723</v>
      </c>
      <c r="CI189" s="89"/>
      <c r="CJ189" s="89"/>
      <c r="CK189" s="267"/>
      <c r="CL189" s="90"/>
      <c r="CM189" s="267"/>
      <c r="CN189" s="90"/>
      <c r="CO189" s="267"/>
      <c r="CP189" s="90"/>
      <c r="CQ189" s="267"/>
      <c r="CR189" s="90"/>
      <c r="CS189" s="267"/>
      <c r="CT189" s="90"/>
      <c r="CU189" s="267"/>
      <c r="CV189" s="90"/>
      <c r="CW189" s="267"/>
      <c r="CX189" s="90"/>
      <c r="CY189" s="267"/>
      <c r="CZ189" s="90"/>
      <c r="DA189" s="91">
        <f>DataEntry!B189</f>
        <v>44241</v>
      </c>
      <c r="DB189" s="83"/>
      <c r="DC189" s="83"/>
      <c r="DD189" s="145">
        <f t="shared" si="76"/>
        <v>4</v>
      </c>
      <c r="DE189" s="145" t="str">
        <f t="shared" si="77"/>
        <v/>
      </c>
      <c r="DF189" s="145" t="str">
        <f t="shared" si="78"/>
        <v/>
      </c>
      <c r="DG189" s="145" t="str">
        <f t="shared" si="79"/>
        <v/>
      </c>
      <c r="DH189" s="145" t="str">
        <f t="shared" si="80"/>
        <v/>
      </c>
      <c r="DI189" s="145">
        <f t="shared" si="81"/>
        <v>13</v>
      </c>
      <c r="DJ189" s="83"/>
      <c r="DK189" s="83"/>
      <c r="DL189" s="84"/>
      <c r="DM189" s="14"/>
      <c r="DN189" s="87">
        <f t="shared" si="66"/>
        <v>0.66824724724724716</v>
      </c>
      <c r="DO189" s="87">
        <f>(DFactor*Rounds*Number/2+SUM(BV$3:BV177))/(Rounds*Number/2+COUNT(BV$3:BV177))</f>
        <v>0.29599999999999999</v>
      </c>
      <c r="DP189" s="87">
        <f t="shared" si="67"/>
        <v>0.31481481481481483</v>
      </c>
    </row>
    <row r="190" spans="1:120" x14ac:dyDescent="0.25">
      <c r="A190" s="69">
        <v>188</v>
      </c>
      <c r="B190" s="70">
        <f>DataEntry!C190</f>
        <v>12</v>
      </c>
      <c r="C190" s="71">
        <f>COUNTIF(D$2:D190,D190)+COUNTIF(G$2:G190,D190)</f>
        <v>21</v>
      </c>
      <c r="D190" s="72" t="str">
        <f t="shared" si="55"/>
        <v>Nurnberg</v>
      </c>
      <c r="E190" s="70">
        <f>DataEntry!E190</f>
        <v>17</v>
      </c>
      <c r="F190" s="71">
        <f>COUNTIF(D$2:D190,G190)+COUNTIF(G$2:G190,G190)</f>
        <v>21</v>
      </c>
      <c r="G190" s="72" t="str">
        <f t="shared" si="56"/>
        <v>St Pauli</v>
      </c>
      <c r="H190" s="73">
        <f>DataEntry!G190</f>
        <v>1</v>
      </c>
      <c r="I190" s="73">
        <f>DataEntry!H190</f>
        <v>2</v>
      </c>
      <c r="J190" s="266">
        <f t="shared" si="68"/>
        <v>3</v>
      </c>
      <c r="K190" s="304">
        <f t="shared" si="57"/>
        <v>0.48384011878494348</v>
      </c>
      <c r="L190" s="224">
        <f t="shared" si="58"/>
        <v>2466.3617458472118</v>
      </c>
      <c r="M190" s="224">
        <f t="shared" si="59"/>
        <v>2362.0583925951919</v>
      </c>
      <c r="N190" s="236">
        <f t="shared" si="69"/>
        <v>104.30335325201986</v>
      </c>
      <c r="O190" s="22" t="str">
        <f t="shared" si="70"/>
        <v>T12G21</v>
      </c>
      <c r="P190" s="308">
        <f t="shared" si="60"/>
        <v>35</v>
      </c>
      <c r="Q190" s="22" t="str">
        <f t="shared" si="71"/>
        <v>T17G21</v>
      </c>
      <c r="R190" s="308">
        <f t="shared" si="61"/>
        <v>35</v>
      </c>
      <c r="S190" s="74"/>
      <c r="T190" s="75"/>
      <c r="U190" s="76"/>
      <c r="V190" s="74"/>
      <c r="W190" s="75"/>
      <c r="X190" s="76"/>
      <c r="Y190" s="74"/>
      <c r="Z190" s="75"/>
      <c r="AA190" s="76"/>
      <c r="AB190" s="74"/>
      <c r="AC190" s="75"/>
      <c r="AD190" s="76"/>
      <c r="AE190" s="74"/>
      <c r="AF190" s="75"/>
      <c r="AG190" s="76"/>
      <c r="AH190" s="74"/>
      <c r="AI190" s="75"/>
      <c r="AJ190" s="76"/>
      <c r="AK190" s="74"/>
      <c r="AL190" s="75"/>
      <c r="AM190" s="76"/>
      <c r="AN190" s="74"/>
      <c r="AO190" s="75"/>
      <c r="AP190" s="76"/>
      <c r="AQ190" s="77">
        <f t="shared" si="62"/>
        <v>0.59630579782043891</v>
      </c>
      <c r="AR190" s="77">
        <f t="shared" si="63"/>
        <v>0.25039690487105826</v>
      </c>
      <c r="AS190" s="78">
        <f t="shared" si="72"/>
        <v>0.69181778589876131</v>
      </c>
      <c r="AT190" s="77">
        <f t="shared" si="64"/>
        <v>5.7785309230180437E-2</v>
      </c>
      <c r="AU190" s="79"/>
      <c r="AV190" s="139"/>
      <c r="AW190" s="80"/>
      <c r="AX190" s="80"/>
      <c r="AY190" s="80"/>
      <c r="AZ190" s="81"/>
      <c r="BA190" s="82"/>
      <c r="BB190" s="81"/>
      <c r="BC190" s="82"/>
      <c r="BD190" s="81"/>
      <c r="BE190" s="82"/>
      <c r="BF190" s="77"/>
      <c r="BG190" s="77"/>
      <c r="BH190" s="77"/>
      <c r="BI190" s="83">
        <f t="shared" si="73"/>
        <v>0</v>
      </c>
      <c r="BJ190" s="83">
        <f t="shared" si="74"/>
        <v>0</v>
      </c>
      <c r="BK190" s="83">
        <f t="shared" si="75"/>
        <v>1</v>
      </c>
      <c r="BL190" s="84"/>
      <c r="BM190" s="84"/>
      <c r="BN190" s="85"/>
      <c r="BO190" s="84"/>
      <c r="BP190" s="84"/>
      <c r="BQ190" s="84"/>
      <c r="BR190" s="84"/>
      <c r="BS190" s="84"/>
      <c r="BT190" s="84"/>
      <c r="BU190" s="86"/>
      <c r="BV190" s="86"/>
      <c r="BW190" s="86"/>
      <c r="BX190" s="86"/>
      <c r="BY190" s="86"/>
      <c r="BZ190" s="86"/>
      <c r="CA190" s="83"/>
      <c r="CB190" s="83"/>
      <c r="CC190" s="14"/>
      <c r="CD190" s="72"/>
      <c r="CE190" s="87"/>
      <c r="CF190" s="88"/>
      <c r="CG190" s="88"/>
      <c r="CH190" s="87">
        <f t="shared" si="65"/>
        <v>0.69181778589876131</v>
      </c>
      <c r="CI190" s="89"/>
      <c r="CJ190" s="89"/>
      <c r="CK190" s="267"/>
      <c r="CL190" s="90"/>
      <c r="CM190" s="267"/>
      <c r="CN190" s="90"/>
      <c r="CO190" s="267"/>
      <c r="CP190" s="90"/>
      <c r="CQ190" s="267"/>
      <c r="CR190" s="90"/>
      <c r="CS190" s="267"/>
      <c r="CT190" s="90"/>
      <c r="CU190" s="267"/>
      <c r="CV190" s="90"/>
      <c r="CW190" s="267"/>
      <c r="CX190" s="90"/>
      <c r="CY190" s="267"/>
      <c r="CZ190" s="90"/>
      <c r="DA190" s="91">
        <f>DataEntry!B190</f>
        <v>44241</v>
      </c>
      <c r="DB190" s="83"/>
      <c r="DC190" s="83"/>
      <c r="DD190" s="145" t="str">
        <f t="shared" si="76"/>
        <v/>
      </c>
      <c r="DE190" s="145" t="str">
        <f t="shared" si="77"/>
        <v/>
      </c>
      <c r="DF190" s="145">
        <f t="shared" si="78"/>
        <v>12</v>
      </c>
      <c r="DG190" s="145">
        <f t="shared" si="79"/>
        <v>17</v>
      </c>
      <c r="DH190" s="145" t="str">
        <f t="shared" si="80"/>
        <v/>
      </c>
      <c r="DI190" s="145" t="str">
        <f t="shared" si="81"/>
        <v/>
      </c>
      <c r="DJ190" s="83"/>
      <c r="DK190" s="83"/>
      <c r="DL190" s="84"/>
      <c r="DM190" s="14"/>
      <c r="DN190" s="87">
        <f t="shared" si="66"/>
        <v>0.7010925925925926</v>
      </c>
      <c r="DO190" s="87">
        <f>(DFactor*Rounds*Number/2+SUM(BV$3:BV178))/(Rounds*Number/2+COUNT(BV$3:BV178))</f>
        <v>0.29599999999999999</v>
      </c>
      <c r="DP190" s="87">
        <f t="shared" si="67"/>
        <v>0.34259259259259262</v>
      </c>
    </row>
    <row r="191" spans="1:120" x14ac:dyDescent="0.25">
      <c r="A191" s="69">
        <v>189</v>
      </c>
      <c r="B191" s="70">
        <f>DataEntry!C191</f>
        <v>3</v>
      </c>
      <c r="C191" s="71">
        <f>COUNTIF(D$2:D191,D191)+COUNTIF(G$2:G191,D191)</f>
        <v>22</v>
      </c>
      <c r="D191" s="72" t="str">
        <f t="shared" si="55"/>
        <v>Eintracht Braunschweig</v>
      </c>
      <c r="E191" s="70">
        <f>DataEntry!E191</f>
        <v>15</v>
      </c>
      <c r="F191" s="71">
        <f>COUNTIF(D$2:D191,G191)+COUNTIF(G$2:G191,G191)</f>
        <v>22</v>
      </c>
      <c r="G191" s="72" t="str">
        <f t="shared" si="56"/>
        <v>Jahn Regensburg</v>
      </c>
      <c r="H191" s="73">
        <f>DataEntry!G191</f>
        <v>2</v>
      </c>
      <c r="I191" s="73">
        <f>DataEntry!H191</f>
        <v>0</v>
      </c>
      <c r="J191" s="266">
        <f t="shared" si="68"/>
        <v>1</v>
      </c>
      <c r="K191" s="304">
        <f t="shared" si="57"/>
        <v>0.51049300415974885</v>
      </c>
      <c r="L191" s="224">
        <f t="shared" si="58"/>
        <v>2362.0158437249174</v>
      </c>
      <c r="M191" s="224">
        <f t="shared" si="59"/>
        <v>2374.8185165695745</v>
      </c>
      <c r="N191" s="236">
        <f t="shared" si="69"/>
        <v>-12.802672844657081</v>
      </c>
      <c r="O191" s="22" t="str">
        <f t="shared" si="70"/>
        <v>T3G22</v>
      </c>
      <c r="P191" s="308">
        <f t="shared" si="60"/>
        <v>35</v>
      </c>
      <c r="Q191" s="22" t="str">
        <f t="shared" si="71"/>
        <v>T15G22</v>
      </c>
      <c r="R191" s="308">
        <f t="shared" si="61"/>
        <v>35</v>
      </c>
      <c r="S191" s="74"/>
      <c r="T191" s="75"/>
      <c r="U191" s="76"/>
      <c r="V191" s="74"/>
      <c r="W191" s="75"/>
      <c r="X191" s="76"/>
      <c r="Y191" s="74"/>
      <c r="Z191" s="75"/>
      <c r="AA191" s="76"/>
      <c r="AB191" s="74"/>
      <c r="AC191" s="75"/>
      <c r="AD191" s="76"/>
      <c r="AE191" s="74"/>
      <c r="AF191" s="75"/>
      <c r="AG191" s="76"/>
      <c r="AH191" s="74"/>
      <c r="AI191" s="75"/>
      <c r="AJ191" s="76"/>
      <c r="AK191" s="74"/>
      <c r="AL191" s="75"/>
      <c r="AM191" s="76"/>
      <c r="AN191" s="74"/>
      <c r="AO191" s="75"/>
      <c r="AP191" s="76"/>
      <c r="AQ191" s="77">
        <f t="shared" si="62"/>
        <v>0.48953522943146344</v>
      </c>
      <c r="AR191" s="77">
        <f t="shared" si="63"/>
        <v>0.16988269172516979</v>
      </c>
      <c r="AS191" s="78">
        <f t="shared" si="72"/>
        <v>0.6393050754125873</v>
      </c>
      <c r="AT191" s="77">
        <f t="shared" si="64"/>
        <v>0.19081223286224291</v>
      </c>
      <c r="AU191" s="79"/>
      <c r="AV191" s="139"/>
      <c r="AW191" s="80"/>
      <c r="AX191" s="80"/>
      <c r="AY191" s="80"/>
      <c r="AZ191" s="81"/>
      <c r="BA191" s="82"/>
      <c r="BB191" s="81"/>
      <c r="BC191" s="82"/>
      <c r="BD191" s="81"/>
      <c r="BE191" s="82"/>
      <c r="BF191" s="77"/>
      <c r="BG191" s="77"/>
      <c r="BH191" s="77"/>
      <c r="BI191" s="83">
        <f t="shared" si="73"/>
        <v>1</v>
      </c>
      <c r="BJ191" s="83">
        <f t="shared" si="74"/>
        <v>0</v>
      </c>
      <c r="BK191" s="83">
        <f t="shared" si="75"/>
        <v>0</v>
      </c>
      <c r="BL191" s="84"/>
      <c r="BM191" s="84"/>
      <c r="BN191" s="85"/>
      <c r="BO191" s="84"/>
      <c r="BP191" s="84"/>
      <c r="BQ191" s="84"/>
      <c r="BR191" s="84"/>
      <c r="BS191" s="84"/>
      <c r="BT191" s="84"/>
      <c r="BU191" s="86"/>
      <c r="BV191" s="86"/>
      <c r="BW191" s="86"/>
      <c r="BX191" s="86"/>
      <c r="BY191" s="86"/>
      <c r="BZ191" s="86"/>
      <c r="CA191" s="83"/>
      <c r="CB191" s="83"/>
      <c r="CC191" s="14"/>
      <c r="CD191" s="72"/>
      <c r="CE191" s="87"/>
      <c r="CF191" s="88"/>
      <c r="CG191" s="88"/>
      <c r="CH191" s="87">
        <f t="shared" si="65"/>
        <v>0.6393050754125873</v>
      </c>
      <c r="CI191" s="89"/>
      <c r="CJ191" s="89"/>
      <c r="CK191" s="267"/>
      <c r="CL191" s="90"/>
      <c r="CM191" s="267"/>
      <c r="CN191" s="90"/>
      <c r="CO191" s="267"/>
      <c r="CP191" s="90"/>
      <c r="CQ191" s="267"/>
      <c r="CR191" s="90"/>
      <c r="CS191" s="267"/>
      <c r="CT191" s="90"/>
      <c r="CU191" s="267"/>
      <c r="CV191" s="90"/>
      <c r="CW191" s="267"/>
      <c r="CX191" s="90"/>
      <c r="CY191" s="267"/>
      <c r="CZ191" s="90"/>
      <c r="DA191" s="91">
        <f>DataEntry!B191</f>
        <v>44246</v>
      </c>
      <c r="DB191" s="83"/>
      <c r="DC191" s="83"/>
      <c r="DD191" s="145">
        <f t="shared" si="76"/>
        <v>3</v>
      </c>
      <c r="DE191" s="145" t="str">
        <f t="shared" si="77"/>
        <v/>
      </c>
      <c r="DF191" s="145" t="str">
        <f t="shared" si="78"/>
        <v/>
      </c>
      <c r="DG191" s="145" t="str">
        <f t="shared" si="79"/>
        <v/>
      </c>
      <c r="DH191" s="145" t="str">
        <f t="shared" si="80"/>
        <v/>
      </c>
      <c r="DI191" s="145">
        <f t="shared" si="81"/>
        <v>15</v>
      </c>
      <c r="DJ191" s="83"/>
      <c r="DK191" s="83"/>
      <c r="DL191" s="84"/>
      <c r="DM191" s="14"/>
      <c r="DN191" s="87">
        <f t="shared" si="66"/>
        <v>0.63941458683563945</v>
      </c>
      <c r="DO191" s="87">
        <f>(DFactor*Rounds*Number/2+SUM(BV$3:BV179))/(Rounds*Number/2+COUNT(BV$3:BV179))</f>
        <v>0.29599999999999999</v>
      </c>
      <c r="DP191" s="87">
        <f t="shared" si="67"/>
        <v>0.29043062200956937</v>
      </c>
    </row>
    <row r="192" spans="1:120" x14ac:dyDescent="0.25">
      <c r="A192" s="69">
        <v>190</v>
      </c>
      <c r="B192" s="70">
        <f>DataEntry!C192</f>
        <v>1</v>
      </c>
      <c r="C192" s="71">
        <f>COUNTIF(D$2:D192,D192)+COUNTIF(G$2:G192,D192)</f>
        <v>22</v>
      </c>
      <c r="D192" s="72" t="str">
        <f t="shared" si="55"/>
        <v>Erzgebirge Aue</v>
      </c>
      <c r="E192" s="70">
        <f>DataEntry!E192</f>
        <v>2</v>
      </c>
      <c r="F192" s="71">
        <f>COUNTIF(D$2:D192,G192)+COUNTIF(G$2:G192,G192)</f>
        <v>22</v>
      </c>
      <c r="G192" s="72" t="str">
        <f t="shared" si="56"/>
        <v>Bochum</v>
      </c>
      <c r="H192" s="73">
        <f>DataEntry!G192</f>
        <v>1</v>
      </c>
      <c r="I192" s="73">
        <f>DataEntry!H192</f>
        <v>0</v>
      </c>
      <c r="J192" s="266">
        <f t="shared" si="68"/>
        <v>1</v>
      </c>
      <c r="K192" s="304">
        <f t="shared" si="57"/>
        <v>0.27910129475509327</v>
      </c>
      <c r="L192" s="224">
        <f t="shared" si="58"/>
        <v>2470.9590489004163</v>
      </c>
      <c r="M192" s="224">
        <f t="shared" si="59"/>
        <v>2483.8365908193186</v>
      </c>
      <c r="N192" s="236">
        <f t="shared" si="69"/>
        <v>-12.877541918902352</v>
      </c>
      <c r="O192" s="22" t="str">
        <f t="shared" si="70"/>
        <v>T1G22</v>
      </c>
      <c r="P192" s="308">
        <f t="shared" si="60"/>
        <v>35</v>
      </c>
      <c r="Q192" s="22" t="str">
        <f t="shared" si="71"/>
        <v>T2G22</v>
      </c>
      <c r="R192" s="308">
        <f t="shared" si="61"/>
        <v>35</v>
      </c>
      <c r="S192" s="74"/>
      <c r="T192" s="75"/>
      <c r="U192" s="76"/>
      <c r="V192" s="74"/>
      <c r="W192" s="75"/>
      <c r="X192" s="76"/>
      <c r="Y192" s="74"/>
      <c r="Z192" s="75"/>
      <c r="AA192" s="76"/>
      <c r="AB192" s="74"/>
      <c r="AC192" s="75"/>
      <c r="AD192" s="76"/>
      <c r="AE192" s="74"/>
      <c r="AF192" s="75"/>
      <c r="AG192" s="76"/>
      <c r="AH192" s="74"/>
      <c r="AI192" s="75"/>
      <c r="AJ192" s="76"/>
      <c r="AK192" s="74"/>
      <c r="AL192" s="75"/>
      <c r="AM192" s="76"/>
      <c r="AN192" s="74"/>
      <c r="AO192" s="75"/>
      <c r="AP192" s="76"/>
      <c r="AQ192" s="77">
        <f t="shared" si="62"/>
        <v>0.48953522943146344</v>
      </c>
      <c r="AR192" s="77">
        <f t="shared" si="63"/>
        <v>0.18572389177689613</v>
      </c>
      <c r="AS192" s="78">
        <f t="shared" si="72"/>
        <v>0.60762267530913472</v>
      </c>
      <c r="AT192" s="77">
        <f t="shared" si="64"/>
        <v>0.2066534329139692</v>
      </c>
      <c r="AU192" s="79"/>
      <c r="AV192" s="139"/>
      <c r="AW192" s="80"/>
      <c r="AX192" s="80"/>
      <c r="AY192" s="80"/>
      <c r="AZ192" s="81"/>
      <c r="BA192" s="82"/>
      <c r="BB192" s="81"/>
      <c r="BC192" s="82"/>
      <c r="BD192" s="81"/>
      <c r="BE192" s="82"/>
      <c r="BF192" s="77"/>
      <c r="BG192" s="77"/>
      <c r="BH192" s="77"/>
      <c r="BI192" s="83">
        <f t="shared" si="73"/>
        <v>1</v>
      </c>
      <c r="BJ192" s="83">
        <f t="shared" si="74"/>
        <v>0</v>
      </c>
      <c r="BK192" s="83">
        <f t="shared" si="75"/>
        <v>0</v>
      </c>
      <c r="BL192" s="84"/>
      <c r="BM192" s="84"/>
      <c r="BN192" s="85"/>
      <c r="BO192" s="84"/>
      <c r="BP192" s="84"/>
      <c r="BQ192" s="84"/>
      <c r="BR192" s="84"/>
      <c r="BS192" s="84"/>
      <c r="BT192" s="84"/>
      <c r="BU192" s="86"/>
      <c r="BV192" s="86"/>
      <c r="BW192" s="86"/>
      <c r="BX192" s="86"/>
      <c r="BY192" s="86"/>
      <c r="BZ192" s="86"/>
      <c r="CA192" s="83"/>
      <c r="CB192" s="83"/>
      <c r="CC192" s="14"/>
      <c r="CD192" s="72"/>
      <c r="CE192" s="87"/>
      <c r="CF192" s="88"/>
      <c r="CG192" s="88"/>
      <c r="CH192" s="87">
        <f t="shared" si="65"/>
        <v>0.60762267530913461</v>
      </c>
      <c r="CI192" s="89"/>
      <c r="CJ192" s="89"/>
      <c r="CK192" s="267"/>
      <c r="CL192" s="90"/>
      <c r="CM192" s="267"/>
      <c r="CN192" s="90"/>
      <c r="CO192" s="267"/>
      <c r="CP192" s="90"/>
      <c r="CQ192" s="267"/>
      <c r="CR192" s="90"/>
      <c r="CS192" s="267"/>
      <c r="CT192" s="90"/>
      <c r="CU192" s="267"/>
      <c r="CV192" s="90"/>
      <c r="CW192" s="267"/>
      <c r="CX192" s="90"/>
      <c r="CY192" s="267"/>
      <c r="CZ192" s="90"/>
      <c r="DA192" s="91">
        <f>DataEntry!B192</f>
        <v>44246</v>
      </c>
      <c r="DB192" s="83"/>
      <c r="DC192" s="83"/>
      <c r="DD192" s="145">
        <f t="shared" si="76"/>
        <v>1</v>
      </c>
      <c r="DE192" s="145" t="str">
        <f t="shared" si="77"/>
        <v/>
      </c>
      <c r="DF192" s="145" t="str">
        <f t="shared" si="78"/>
        <v/>
      </c>
      <c r="DG192" s="145" t="str">
        <f t="shared" si="79"/>
        <v/>
      </c>
      <c r="DH192" s="145" t="str">
        <f t="shared" si="80"/>
        <v/>
      </c>
      <c r="DI192" s="145">
        <f t="shared" si="81"/>
        <v>2</v>
      </c>
      <c r="DJ192" s="83"/>
      <c r="DK192" s="83"/>
      <c r="DL192" s="84"/>
      <c r="DM192" s="14"/>
      <c r="DN192" s="87">
        <f t="shared" si="66"/>
        <v>0.60773218673218676</v>
      </c>
      <c r="DO192" s="87">
        <f>(DFactor*Rounds*Number/2+SUM(BV$3:BV180))/(Rounds*Number/2+COUNT(BV$3:BV180))</f>
        <v>0.29599999999999999</v>
      </c>
      <c r="DP192" s="87">
        <f t="shared" si="67"/>
        <v>0.26363636363636361</v>
      </c>
    </row>
    <row r="193" spans="1:120" x14ac:dyDescent="0.25">
      <c r="A193" s="69">
        <v>191</v>
      </c>
      <c r="B193" s="70">
        <f>DataEntry!C193</f>
        <v>13</v>
      </c>
      <c r="C193" s="71">
        <f>COUNTIF(D$2:D193,D193)+COUNTIF(G$2:G193,D193)</f>
        <v>22</v>
      </c>
      <c r="D193" s="72" t="str">
        <f t="shared" si="55"/>
        <v>Osnabruck</v>
      </c>
      <c r="E193" s="70">
        <f>DataEntry!E193</f>
        <v>9</v>
      </c>
      <c r="F193" s="71">
        <f>COUNTIF(D$2:D193,G193)+COUNTIF(G$2:G193,G193)</f>
        <v>21</v>
      </c>
      <c r="G193" s="72" t="str">
        <f t="shared" si="56"/>
        <v>Heidenheim</v>
      </c>
      <c r="H193" s="73">
        <f>DataEntry!G193</f>
        <v>1</v>
      </c>
      <c r="I193" s="73">
        <f>DataEntry!H193</f>
        <v>2</v>
      </c>
      <c r="J193" s="266">
        <f t="shared" si="68"/>
        <v>3</v>
      </c>
      <c r="K193" s="304">
        <f t="shared" si="57"/>
        <v>0.96649813729065226</v>
      </c>
      <c r="L193" s="224">
        <f t="shared" si="58"/>
        <v>2412.1228522341007</v>
      </c>
      <c r="M193" s="224">
        <f t="shared" si="59"/>
        <v>2400.7999801461151</v>
      </c>
      <c r="N193" s="236">
        <f t="shared" si="69"/>
        <v>11.322872087985616</v>
      </c>
      <c r="O193" s="22" t="str">
        <f t="shared" si="70"/>
        <v>T13G22</v>
      </c>
      <c r="P193" s="308">
        <f t="shared" si="60"/>
        <v>35</v>
      </c>
      <c r="Q193" s="22" t="str">
        <f t="shared" si="71"/>
        <v>T9G21</v>
      </c>
      <c r="R193" s="308">
        <f t="shared" si="61"/>
        <v>35</v>
      </c>
      <c r="S193" s="74"/>
      <c r="T193" s="75"/>
      <c r="U193" s="76"/>
      <c r="V193" s="74"/>
      <c r="W193" s="75"/>
      <c r="X193" s="76"/>
      <c r="Y193" s="74"/>
      <c r="Z193" s="75"/>
      <c r="AA193" s="76"/>
      <c r="AB193" s="74"/>
      <c r="AC193" s="75"/>
      <c r="AD193" s="76"/>
      <c r="AE193" s="74"/>
      <c r="AF193" s="75"/>
      <c r="AG193" s="76"/>
      <c r="AH193" s="74"/>
      <c r="AI193" s="75"/>
      <c r="AJ193" s="76"/>
      <c r="AK193" s="74"/>
      <c r="AL193" s="75"/>
      <c r="AM193" s="76"/>
      <c r="AN193" s="74"/>
      <c r="AO193" s="75"/>
      <c r="AP193" s="76"/>
      <c r="AQ193" s="77">
        <f t="shared" si="62"/>
        <v>0.50958472204141381</v>
      </c>
      <c r="AR193" s="77">
        <f t="shared" si="63"/>
        <v>0.18806259201339898</v>
      </c>
      <c r="AS193" s="78">
        <f t="shared" si="72"/>
        <v>0.64304426005602955</v>
      </c>
      <c r="AT193" s="77">
        <f t="shared" si="64"/>
        <v>0.16889314793057142</v>
      </c>
      <c r="AU193" s="79"/>
      <c r="AV193" s="139"/>
      <c r="AW193" s="80"/>
      <c r="AX193" s="80"/>
      <c r="AY193" s="80"/>
      <c r="AZ193" s="81"/>
      <c r="BA193" s="82"/>
      <c r="BB193" s="81"/>
      <c r="BC193" s="82"/>
      <c r="BD193" s="81"/>
      <c r="BE193" s="82"/>
      <c r="BF193" s="77"/>
      <c r="BG193" s="77"/>
      <c r="BH193" s="77"/>
      <c r="BI193" s="83">
        <f t="shared" si="73"/>
        <v>0</v>
      </c>
      <c r="BJ193" s="83">
        <f t="shared" si="74"/>
        <v>0</v>
      </c>
      <c r="BK193" s="83">
        <f t="shared" si="75"/>
        <v>1</v>
      </c>
      <c r="BL193" s="84"/>
      <c r="BM193" s="84"/>
      <c r="BN193" s="85"/>
      <c r="BO193" s="84"/>
      <c r="BP193" s="84"/>
      <c r="BQ193" s="84"/>
      <c r="BR193" s="84"/>
      <c r="BS193" s="84"/>
      <c r="BT193" s="84"/>
      <c r="BU193" s="86"/>
      <c r="BV193" s="86"/>
      <c r="BW193" s="86"/>
      <c r="BX193" s="86"/>
      <c r="BY193" s="86"/>
      <c r="BZ193" s="86"/>
      <c r="CA193" s="83"/>
      <c r="CB193" s="83"/>
      <c r="CC193" s="14"/>
      <c r="CD193" s="72"/>
      <c r="CE193" s="87"/>
      <c r="CF193" s="88"/>
      <c r="CG193" s="88"/>
      <c r="CH193" s="87">
        <f t="shared" si="65"/>
        <v>0.64304426005602966</v>
      </c>
      <c r="CI193" s="89"/>
      <c r="CJ193" s="89"/>
      <c r="CK193" s="267"/>
      <c r="CL193" s="90"/>
      <c r="CM193" s="267"/>
      <c r="CN193" s="90"/>
      <c r="CO193" s="267"/>
      <c r="CP193" s="90"/>
      <c r="CQ193" s="267"/>
      <c r="CR193" s="90"/>
      <c r="CS193" s="267"/>
      <c r="CT193" s="90"/>
      <c r="CU193" s="267"/>
      <c r="CV193" s="90"/>
      <c r="CW193" s="267"/>
      <c r="CX193" s="90"/>
      <c r="CY193" s="267"/>
      <c r="CZ193" s="90"/>
      <c r="DA193" s="91">
        <f>DataEntry!B193</f>
        <v>44247</v>
      </c>
      <c r="DB193" s="83"/>
      <c r="DC193" s="83"/>
      <c r="DD193" s="145" t="str">
        <f t="shared" si="76"/>
        <v/>
      </c>
      <c r="DE193" s="145" t="str">
        <f t="shared" si="77"/>
        <v/>
      </c>
      <c r="DF193" s="145">
        <f t="shared" si="78"/>
        <v>13</v>
      </c>
      <c r="DG193" s="145">
        <f t="shared" si="79"/>
        <v>9</v>
      </c>
      <c r="DH193" s="145" t="str">
        <f t="shared" si="80"/>
        <v/>
      </c>
      <c r="DI193" s="145" t="str">
        <f t="shared" si="81"/>
        <v/>
      </c>
      <c r="DJ193" s="83"/>
      <c r="DK193" s="83"/>
      <c r="DL193" s="84"/>
      <c r="DM193" s="14"/>
      <c r="DN193" s="87">
        <f t="shared" si="66"/>
        <v>0.64313612695264077</v>
      </c>
      <c r="DO193" s="87">
        <f>(DFactor*Rounds*Number/2+SUM(BV$3:BV181))/(Rounds*Number/2+COUNT(BV$3:BV181))</f>
        <v>0.29599999999999999</v>
      </c>
      <c r="DP193" s="87">
        <f t="shared" si="67"/>
        <v>0.29357798165137616</v>
      </c>
    </row>
    <row r="194" spans="1:120" x14ac:dyDescent="0.25">
      <c r="A194" s="69">
        <v>192</v>
      </c>
      <c r="B194" s="70">
        <f>DataEntry!C194</f>
        <v>14</v>
      </c>
      <c r="C194" s="71">
        <f>COUNTIF(D$2:D194,D194)+COUNTIF(G$2:G194,D194)</f>
        <v>21</v>
      </c>
      <c r="D194" s="72" t="str">
        <f t="shared" si="55"/>
        <v>Paderborn 07</v>
      </c>
      <c r="E194" s="70">
        <f>DataEntry!E194</f>
        <v>16</v>
      </c>
      <c r="F194" s="71">
        <f>COUNTIF(D$2:D194,G194)+COUNTIF(G$2:G194,G194)</f>
        <v>22</v>
      </c>
      <c r="G194" s="72" t="str">
        <f t="shared" si="56"/>
        <v>Sandhausen</v>
      </c>
      <c r="H194" s="73">
        <f>DataEntry!G194</f>
        <v>2</v>
      </c>
      <c r="I194" s="73">
        <f>DataEntry!H194</f>
        <v>1</v>
      </c>
      <c r="J194" s="266">
        <f t="shared" si="68"/>
        <v>1</v>
      </c>
      <c r="K194" s="304">
        <f t="shared" si="57"/>
        <v>0.207444745213204</v>
      </c>
      <c r="L194" s="224">
        <f t="shared" si="58"/>
        <v>2452.5886072052231</v>
      </c>
      <c r="M194" s="224">
        <f t="shared" si="59"/>
        <v>2374.1787432541114</v>
      </c>
      <c r="N194" s="236">
        <f t="shared" si="69"/>
        <v>78.409863951111674</v>
      </c>
      <c r="O194" s="22" t="str">
        <f t="shared" si="70"/>
        <v>T14G21</v>
      </c>
      <c r="P194" s="308">
        <f t="shared" si="60"/>
        <v>35</v>
      </c>
      <c r="Q194" s="22" t="str">
        <f t="shared" si="71"/>
        <v>T16G22</v>
      </c>
      <c r="R194" s="308">
        <f t="shared" si="61"/>
        <v>35</v>
      </c>
      <c r="S194" s="74"/>
      <c r="T194" s="75"/>
      <c r="U194" s="76"/>
      <c r="V194" s="74"/>
      <c r="W194" s="75"/>
      <c r="X194" s="76"/>
      <c r="Y194" s="74"/>
      <c r="Z194" s="75"/>
      <c r="AA194" s="76"/>
      <c r="AB194" s="74"/>
      <c r="AC194" s="75"/>
      <c r="AD194" s="76"/>
      <c r="AE194" s="74"/>
      <c r="AF194" s="75"/>
      <c r="AG194" s="76"/>
      <c r="AH194" s="74"/>
      <c r="AI194" s="75"/>
      <c r="AJ194" s="76"/>
      <c r="AK194" s="74"/>
      <c r="AL194" s="75"/>
      <c r="AM194" s="76"/>
      <c r="AN194" s="74"/>
      <c r="AO194" s="75"/>
      <c r="AP194" s="76"/>
      <c r="AQ194" s="77">
        <f t="shared" si="62"/>
        <v>0.57124066334732082</v>
      </c>
      <c r="AR194" s="77">
        <f t="shared" si="63"/>
        <v>0.26305821989535361</v>
      </c>
      <c r="AS194" s="78">
        <f t="shared" si="72"/>
        <v>0.61636488690393443</v>
      </c>
      <c r="AT194" s="77">
        <f t="shared" si="64"/>
        <v>0.12057689320071197</v>
      </c>
      <c r="AU194" s="79"/>
      <c r="AV194" s="139"/>
      <c r="AW194" s="80"/>
      <c r="AX194" s="80"/>
      <c r="AY194" s="80"/>
      <c r="AZ194" s="81"/>
      <c r="BA194" s="82"/>
      <c r="BB194" s="81"/>
      <c r="BC194" s="82"/>
      <c r="BD194" s="81"/>
      <c r="BE194" s="82"/>
      <c r="BF194" s="77"/>
      <c r="BG194" s="77"/>
      <c r="BH194" s="77"/>
      <c r="BI194" s="83">
        <f t="shared" si="73"/>
        <v>1</v>
      </c>
      <c r="BJ194" s="83">
        <f t="shared" si="74"/>
        <v>0</v>
      </c>
      <c r="BK194" s="83">
        <f t="shared" si="75"/>
        <v>0</v>
      </c>
      <c r="BL194" s="84"/>
      <c r="BM194" s="84"/>
      <c r="BN194" s="85"/>
      <c r="BO194" s="84"/>
      <c r="BP194" s="84"/>
      <c r="BQ194" s="84"/>
      <c r="BR194" s="84"/>
      <c r="BS194" s="84"/>
      <c r="BT194" s="84"/>
      <c r="BU194" s="86"/>
      <c r="BV194" s="86"/>
      <c r="BW194" s="86"/>
      <c r="BX194" s="86"/>
      <c r="BY194" s="86"/>
      <c r="BZ194" s="86"/>
      <c r="CA194" s="83"/>
      <c r="CB194" s="83"/>
      <c r="CC194" s="14"/>
      <c r="CD194" s="72"/>
      <c r="CE194" s="87"/>
      <c r="CF194" s="88"/>
      <c r="CG194" s="88"/>
      <c r="CH194" s="87">
        <f t="shared" si="65"/>
        <v>0.61636488690393443</v>
      </c>
      <c r="CI194" s="89"/>
      <c r="CJ194" s="89"/>
      <c r="CK194" s="267"/>
      <c r="CL194" s="90"/>
      <c r="CM194" s="267"/>
      <c r="CN194" s="90"/>
      <c r="CO194" s="267"/>
      <c r="CP194" s="90"/>
      <c r="CQ194" s="267"/>
      <c r="CR194" s="90"/>
      <c r="CS194" s="267"/>
      <c r="CT194" s="90"/>
      <c r="CU194" s="267"/>
      <c r="CV194" s="90"/>
      <c r="CW194" s="267"/>
      <c r="CX194" s="90"/>
      <c r="CY194" s="267"/>
      <c r="CZ194" s="90"/>
      <c r="DA194" s="91">
        <f>DataEntry!B194</f>
        <v>44247</v>
      </c>
      <c r="DB194" s="83"/>
      <c r="DC194" s="83"/>
      <c r="DD194" s="145">
        <f t="shared" si="76"/>
        <v>14</v>
      </c>
      <c r="DE194" s="145" t="str">
        <f t="shared" si="77"/>
        <v/>
      </c>
      <c r="DF194" s="145" t="str">
        <f t="shared" si="78"/>
        <v/>
      </c>
      <c r="DG194" s="145" t="str">
        <f t="shared" si="79"/>
        <v/>
      </c>
      <c r="DH194" s="145" t="str">
        <f t="shared" si="80"/>
        <v/>
      </c>
      <c r="DI194" s="145">
        <f t="shared" si="81"/>
        <v>16</v>
      </c>
      <c r="DJ194" s="83"/>
      <c r="DK194" s="83"/>
      <c r="DL194" s="84"/>
      <c r="DM194" s="14"/>
      <c r="DN194" s="87">
        <f t="shared" si="66"/>
        <v>0.6214401190181007</v>
      </c>
      <c r="DO194" s="87">
        <f>(DFactor*Rounds*Number/2+SUM(BV$3:BV182))/(Rounds*Number/2+COUNT(BV$3:BV182))</f>
        <v>0.29599999999999999</v>
      </c>
      <c r="DP194" s="87">
        <f t="shared" si="67"/>
        <v>0.27522935779816515</v>
      </c>
    </row>
    <row r="195" spans="1:120" x14ac:dyDescent="0.25">
      <c r="A195" s="69">
        <v>193</v>
      </c>
      <c r="B195" s="70">
        <f>DataEntry!C195</f>
        <v>17</v>
      </c>
      <c r="C195" s="71">
        <f>COUNTIF(D$2:D195,D195)+COUNTIF(G$2:G195,D195)</f>
        <v>22</v>
      </c>
      <c r="D195" s="72" t="str">
        <f t="shared" ref="D195:D258" si="82">IFERROR(VLOOKUP(B195,Team,2,FALSE),"")</f>
        <v>St Pauli</v>
      </c>
      <c r="E195" s="70">
        <f>DataEntry!E195</f>
        <v>4</v>
      </c>
      <c r="F195" s="71">
        <f>COUNTIF(D$2:D195,G195)+COUNTIF(G$2:G195,G195)</f>
        <v>22</v>
      </c>
      <c r="G195" s="72" t="str">
        <f t="shared" ref="G195:G258" si="83">IFERROR(VLOOKUP(E195,Team,2,FALSE),"")</f>
        <v>Darmstadt 98</v>
      </c>
      <c r="H195" s="73">
        <f>DataEntry!G195</f>
        <v>3</v>
      </c>
      <c r="I195" s="73">
        <f>DataEntry!H195</f>
        <v>2</v>
      </c>
      <c r="J195" s="266">
        <f t="shared" si="68"/>
        <v>1</v>
      </c>
      <c r="K195" s="304">
        <f t="shared" ref="K195:K258" si="84">VLOOKUP($A195,RIndex,Scenario+1,FALSE)</f>
        <v>0.96492819849445066</v>
      </c>
      <c r="L195" s="224">
        <f t="shared" ref="L195:L258" si="85">VLOOKUP(B195,Team,3+MIN(C195,P195),FALSE)+VLOOKUP(B195,Diff,3+MIN(C195,P195),FALSE)/2</f>
        <v>2458.8258501997248</v>
      </c>
      <c r="M195" s="224">
        <f t="shared" ref="M195:M258" si="86">IFERROR(VLOOKUP(E195,Team,3+MIN(F195,R195),FALSE)-VLOOKUP(E195,Diff,3+MIN(F195,R195),FALSE)/2,"")</f>
        <v>2420.3462986586956</v>
      </c>
      <c r="N195" s="236">
        <f t="shared" si="69"/>
        <v>38.479551541029196</v>
      </c>
      <c r="O195" s="22" t="str">
        <f t="shared" si="70"/>
        <v>T17G22</v>
      </c>
      <c r="P195" s="308">
        <f t="shared" ref="P195:P258" si="87">VLOOKUP(B195,Team,51)+1</f>
        <v>35</v>
      </c>
      <c r="Q195" s="22" t="str">
        <f t="shared" si="71"/>
        <v>T4G22</v>
      </c>
      <c r="R195" s="308">
        <f t="shared" ref="R195:R258" si="88">VLOOKUP(E195,Team,51)+1</f>
        <v>35</v>
      </c>
      <c r="S195" s="74"/>
      <c r="T195" s="75"/>
      <c r="U195" s="76"/>
      <c r="V195" s="74"/>
      <c r="W195" s="75"/>
      <c r="X195" s="76"/>
      <c r="Y195" s="74"/>
      <c r="Z195" s="75"/>
      <c r="AA195" s="76"/>
      <c r="AB195" s="74"/>
      <c r="AC195" s="75"/>
      <c r="AD195" s="76"/>
      <c r="AE195" s="74"/>
      <c r="AF195" s="75"/>
      <c r="AG195" s="76"/>
      <c r="AH195" s="74"/>
      <c r="AI195" s="75"/>
      <c r="AJ195" s="76"/>
      <c r="AK195" s="74"/>
      <c r="AL195" s="75"/>
      <c r="AM195" s="76"/>
      <c r="AN195" s="74"/>
      <c r="AO195" s="75"/>
      <c r="AP195" s="76"/>
      <c r="AQ195" s="77">
        <f t="shared" ref="AQ195:AQ258" si="89">IFERROR(VLOOKUP($N195,Ratings,2,TRUE),"")</f>
        <v>0.53381559124360001</v>
      </c>
      <c r="AR195" s="77">
        <f t="shared" ref="AR195:AR258" si="90">IFERROR(IF(AQ195-CH195/2&lt;0.01,0.01,AQ195-CH195/2),"")</f>
        <v>0.19289839486023364</v>
      </c>
      <c r="AS195" s="78">
        <f t="shared" si="72"/>
        <v>0.68183439276673274</v>
      </c>
      <c r="AT195" s="77">
        <f t="shared" ref="AT195:AT258" si="91">IFERROR(IF(1-AR195-CH195&lt;0.01,0.01,1-AR195-CH195),"")</f>
        <v>0.12526721237303362</v>
      </c>
      <c r="AU195" s="79"/>
      <c r="AV195" s="139"/>
      <c r="AW195" s="80"/>
      <c r="AX195" s="80"/>
      <c r="AY195" s="80"/>
      <c r="AZ195" s="81"/>
      <c r="BA195" s="82"/>
      <c r="BB195" s="81"/>
      <c r="BC195" s="82"/>
      <c r="BD195" s="81"/>
      <c r="BE195" s="82"/>
      <c r="BF195" s="77"/>
      <c r="BG195" s="77"/>
      <c r="BH195" s="77"/>
      <c r="BI195" s="83">
        <f t="shared" si="73"/>
        <v>1</v>
      </c>
      <c r="BJ195" s="83">
        <f t="shared" si="74"/>
        <v>0</v>
      </c>
      <c r="BK195" s="83">
        <f t="shared" si="75"/>
        <v>0</v>
      </c>
      <c r="BL195" s="84"/>
      <c r="BM195" s="84"/>
      <c r="BN195" s="85"/>
      <c r="BO195" s="84"/>
      <c r="BP195" s="84"/>
      <c r="BQ195" s="84"/>
      <c r="BR195" s="84"/>
      <c r="BS195" s="84"/>
      <c r="BT195" s="84"/>
      <c r="BU195" s="86"/>
      <c r="BV195" s="86"/>
      <c r="BW195" s="86"/>
      <c r="BX195" s="86"/>
      <c r="BY195" s="86"/>
      <c r="BZ195" s="86"/>
      <c r="CA195" s="83"/>
      <c r="CB195" s="83"/>
      <c r="CC195" s="14"/>
      <c r="CD195" s="72"/>
      <c r="CE195" s="87"/>
      <c r="CF195" s="88"/>
      <c r="CG195" s="88"/>
      <c r="CH195" s="87">
        <f t="shared" ref="CH195:CH258" si="92">IFERROR(IF(AND(Book="Book",BG195&lt;1),BG195,DN195-(AQ195-0.5)*(AQ195-0.5)),"")</f>
        <v>0.68183439276673274</v>
      </c>
      <c r="CI195" s="89"/>
      <c r="CJ195" s="89"/>
      <c r="CK195" s="267"/>
      <c r="CL195" s="90"/>
      <c r="CM195" s="267"/>
      <c r="CN195" s="90"/>
      <c r="CO195" s="267"/>
      <c r="CP195" s="90"/>
      <c r="CQ195" s="267"/>
      <c r="CR195" s="90"/>
      <c r="CS195" s="267"/>
      <c r="CT195" s="90"/>
      <c r="CU195" s="267"/>
      <c r="CV195" s="90"/>
      <c r="CW195" s="267"/>
      <c r="CX195" s="90"/>
      <c r="CY195" s="267"/>
      <c r="CZ195" s="90"/>
      <c r="DA195" s="91">
        <f>DataEntry!B195</f>
        <v>44247</v>
      </c>
      <c r="DB195" s="83"/>
      <c r="DC195" s="83"/>
      <c r="DD195" s="145">
        <f t="shared" si="76"/>
        <v>17</v>
      </c>
      <c r="DE195" s="145" t="str">
        <f t="shared" si="77"/>
        <v/>
      </c>
      <c r="DF195" s="145" t="str">
        <f t="shared" si="78"/>
        <v/>
      </c>
      <c r="DG195" s="145" t="str">
        <f t="shared" si="79"/>
        <v/>
      </c>
      <c r="DH195" s="145" t="str">
        <f t="shared" si="80"/>
        <v/>
      </c>
      <c r="DI195" s="145">
        <f t="shared" si="81"/>
        <v>4</v>
      </c>
      <c r="DJ195" s="83"/>
      <c r="DK195" s="83"/>
      <c r="DL195" s="84"/>
      <c r="DM195" s="14"/>
      <c r="DN195" s="87">
        <f t="shared" ref="DN195:DN258" si="93">IFERROR(DO195+DP195/DO195*DCFactor,"")</f>
        <v>0.68297788697788697</v>
      </c>
      <c r="DO195" s="87">
        <f>(DFactor*Rounds*Number/2+SUM(BV$3:BV183))/(Rounds*Number/2+COUNT(BV$3:BV183))</f>
        <v>0.29599999999999999</v>
      </c>
      <c r="DP195" s="87">
        <f t="shared" ref="DP195:DP258" si="94">IFERROR((VLOOKUP(B195,Drawx,3+C195,FALSE)+VLOOKUP(E195,Drawx,3+F195,FALSE))/(Rounds*2+C195+F195-2),DFactor)</f>
        <v>0.32727272727272727</v>
      </c>
    </row>
    <row r="196" spans="1:120" x14ac:dyDescent="0.25">
      <c r="A196" s="69">
        <v>194</v>
      </c>
      <c r="B196" s="70">
        <f>DataEntry!C196</f>
        <v>5</v>
      </c>
      <c r="C196" s="71">
        <f>COUNTIF(D$2:D196,D196)+COUNTIF(G$2:G196,D196)</f>
        <v>22</v>
      </c>
      <c r="D196" s="72" t="str">
        <f t="shared" si="82"/>
        <v>Fortuna Dusseldorf</v>
      </c>
      <c r="E196" s="70">
        <f>DataEntry!E196</f>
        <v>8</v>
      </c>
      <c r="F196" s="71">
        <f>COUNTIF(D$2:D196,G196)+COUNTIF(G$2:G196,G196)</f>
        <v>22</v>
      </c>
      <c r="G196" s="72" t="str">
        <f t="shared" si="83"/>
        <v>Hannover 96</v>
      </c>
      <c r="H196" s="73">
        <f>DataEntry!G196</f>
        <v>3</v>
      </c>
      <c r="I196" s="73">
        <f>DataEntry!H196</f>
        <v>2</v>
      </c>
      <c r="J196" s="266">
        <f t="shared" ref="J196:J259" si="95">IF(OR(H196="",H196="P"),IF(K196&lt;AR196,1,IF(K196&lt;AR196+AS196,2,3)),IF(H196&gt;I196,1,IF(H196=I196,2,3)))</f>
        <v>1</v>
      </c>
      <c r="K196" s="304">
        <f t="shared" si="84"/>
        <v>0.31768146648327344</v>
      </c>
      <c r="L196" s="224">
        <f t="shared" si="85"/>
        <v>2555.1632859980314</v>
      </c>
      <c r="M196" s="224">
        <f t="shared" si="86"/>
        <v>2457.7537015268672</v>
      </c>
      <c r="N196" s="236">
        <f t="shared" ref="N196:N259" si="96">IFERROR(IF(L196-M196&gt;735,735,IF(L196-M196&lt;-735,-735,L196-M196)),"")</f>
        <v>97.40958447116418</v>
      </c>
      <c r="O196" s="22" t="str">
        <f t="shared" ref="O196:O259" si="97">CONCATENATE("T",B196,"G",C196)</f>
        <v>T5G22</v>
      </c>
      <c r="P196" s="308">
        <f t="shared" si="87"/>
        <v>35</v>
      </c>
      <c r="Q196" s="22" t="str">
        <f t="shared" ref="Q196:Q259" si="98">CONCATENATE("T",E196,"G",F196)</f>
        <v>T8G22</v>
      </c>
      <c r="R196" s="308">
        <f t="shared" si="88"/>
        <v>35</v>
      </c>
      <c r="S196" s="74"/>
      <c r="T196" s="75"/>
      <c r="U196" s="76"/>
      <c r="V196" s="74"/>
      <c r="W196" s="75"/>
      <c r="X196" s="76"/>
      <c r="Y196" s="74"/>
      <c r="Z196" s="75"/>
      <c r="AA196" s="76"/>
      <c r="AB196" s="74"/>
      <c r="AC196" s="75"/>
      <c r="AD196" s="76"/>
      <c r="AE196" s="74"/>
      <c r="AF196" s="75"/>
      <c r="AG196" s="76"/>
      <c r="AH196" s="74"/>
      <c r="AI196" s="75"/>
      <c r="AJ196" s="76"/>
      <c r="AK196" s="74"/>
      <c r="AL196" s="75"/>
      <c r="AM196" s="76"/>
      <c r="AN196" s="74"/>
      <c r="AO196" s="75"/>
      <c r="AP196" s="76"/>
      <c r="AQ196" s="77">
        <f t="shared" si="89"/>
        <v>0.58951199024468592</v>
      </c>
      <c r="AR196" s="77">
        <f t="shared" si="90"/>
        <v>0.28427740220268211</v>
      </c>
      <c r="AS196" s="78">
        <f t="shared" ref="AS196:AS259" si="99">IFERROR(1-AT196-AR196,"")</f>
        <v>0.61046917608400775</v>
      </c>
      <c r="AT196" s="77">
        <f t="shared" si="91"/>
        <v>0.1052534217133102</v>
      </c>
      <c r="AU196" s="79"/>
      <c r="AV196" s="139"/>
      <c r="AW196" s="80"/>
      <c r="AX196" s="80"/>
      <c r="AY196" s="80"/>
      <c r="AZ196" s="81"/>
      <c r="BA196" s="82"/>
      <c r="BB196" s="81"/>
      <c r="BC196" s="82"/>
      <c r="BD196" s="81"/>
      <c r="BE196" s="82"/>
      <c r="BF196" s="77"/>
      <c r="BG196" s="77"/>
      <c r="BH196" s="77"/>
      <c r="BI196" s="83">
        <f t="shared" ref="BI196:BI259" si="100">IF(J196=1,1,0)</f>
        <v>1</v>
      </c>
      <c r="BJ196" s="83">
        <f t="shared" ref="BJ196:BJ259" si="101">IF(J196=2,1,0)</f>
        <v>0</v>
      </c>
      <c r="BK196" s="83">
        <f t="shared" ref="BK196:BK259" si="102">IF(J196=3,1,0)</f>
        <v>0</v>
      </c>
      <c r="BL196" s="84"/>
      <c r="BM196" s="84"/>
      <c r="BN196" s="85"/>
      <c r="BO196" s="84"/>
      <c r="BP196" s="84"/>
      <c r="BQ196" s="84"/>
      <c r="BR196" s="84"/>
      <c r="BS196" s="84"/>
      <c r="BT196" s="84"/>
      <c r="BU196" s="86"/>
      <c r="BV196" s="86"/>
      <c r="BW196" s="86"/>
      <c r="BX196" s="86"/>
      <c r="BY196" s="86"/>
      <c r="BZ196" s="86"/>
      <c r="CA196" s="83"/>
      <c r="CB196" s="83"/>
      <c r="CC196" s="14"/>
      <c r="CD196" s="72"/>
      <c r="CE196" s="87"/>
      <c r="CF196" s="88"/>
      <c r="CG196" s="88"/>
      <c r="CH196" s="87">
        <f t="shared" si="92"/>
        <v>0.61046917608400764</v>
      </c>
      <c r="CI196" s="89"/>
      <c r="CJ196" s="89"/>
      <c r="CK196" s="267"/>
      <c r="CL196" s="90"/>
      <c r="CM196" s="267"/>
      <c r="CN196" s="90"/>
      <c r="CO196" s="267"/>
      <c r="CP196" s="90"/>
      <c r="CQ196" s="267"/>
      <c r="CR196" s="90"/>
      <c r="CS196" s="267"/>
      <c r="CT196" s="90"/>
      <c r="CU196" s="267"/>
      <c r="CV196" s="90"/>
      <c r="CW196" s="267"/>
      <c r="CX196" s="90"/>
      <c r="CY196" s="267"/>
      <c r="CZ196" s="90"/>
      <c r="DA196" s="91">
        <f>DataEntry!B196</f>
        <v>44248</v>
      </c>
      <c r="DB196" s="83"/>
      <c r="DC196" s="83"/>
      <c r="DD196" s="145">
        <f t="shared" ref="DD196:DD259" si="103">IFERROR(CHOOSE($J196,$B196,"",""),"")</f>
        <v>5</v>
      </c>
      <c r="DE196" s="145" t="str">
        <f t="shared" ref="DE196:DE259" si="104">IFERROR(CHOOSE($J196,"",$B196,""),"")</f>
        <v/>
      </c>
      <c r="DF196" s="145" t="str">
        <f t="shared" ref="DF196:DF259" si="105">IFERROR(CHOOSE($J196,"","",$B196),"")</f>
        <v/>
      </c>
      <c r="DG196" s="145" t="str">
        <f t="shared" ref="DG196:DG259" si="106">IFERROR(CHOOSE($J196,"","",$E196),"")</f>
        <v/>
      </c>
      <c r="DH196" s="145" t="str">
        <f t="shared" ref="DH196:DH259" si="107">IFERROR(CHOOSE($J196,"",$E196,""),"")</f>
        <v/>
      </c>
      <c r="DI196" s="145">
        <f t="shared" ref="DI196:DI259" si="108">IFERROR(CHOOSE($J196,$E196,"",""),"")</f>
        <v>8</v>
      </c>
      <c r="DJ196" s="83"/>
      <c r="DK196" s="83"/>
      <c r="DL196" s="84"/>
      <c r="DM196" s="14"/>
      <c r="DN196" s="87">
        <f t="shared" si="93"/>
        <v>0.61848157248157243</v>
      </c>
      <c r="DO196" s="87">
        <f>(DFactor*Rounds*Number/2+SUM(BV$3:BV184))/(Rounds*Number/2+COUNT(BV$3:BV184))</f>
        <v>0.29599999999999999</v>
      </c>
      <c r="DP196" s="87">
        <f t="shared" si="94"/>
        <v>0.27272727272727271</v>
      </c>
    </row>
    <row r="197" spans="1:120" x14ac:dyDescent="0.25">
      <c r="A197" s="69">
        <v>195</v>
      </c>
      <c r="B197" s="70">
        <f>DataEntry!C197</f>
        <v>10</v>
      </c>
      <c r="C197" s="71">
        <f>COUNTIF(D$2:D197,D197)+COUNTIF(G$2:G197,D197)</f>
        <v>22</v>
      </c>
      <c r="D197" s="72" t="str">
        <f t="shared" si="82"/>
        <v>Karlsruher</v>
      </c>
      <c r="E197" s="70">
        <f>DataEntry!E197</f>
        <v>12</v>
      </c>
      <c r="F197" s="71">
        <f>COUNTIF(D$2:D197,G197)+COUNTIF(G$2:G197,G197)</f>
        <v>22</v>
      </c>
      <c r="G197" s="72" t="str">
        <f t="shared" si="83"/>
        <v>Nurnberg</v>
      </c>
      <c r="H197" s="73">
        <f>DataEntry!G197</f>
        <v>0</v>
      </c>
      <c r="I197" s="73">
        <f>DataEntry!H197</f>
        <v>1</v>
      </c>
      <c r="J197" s="266">
        <f t="shared" si="95"/>
        <v>3</v>
      </c>
      <c r="K197" s="304">
        <f t="shared" si="84"/>
        <v>0.2207158030049543</v>
      </c>
      <c r="L197" s="224">
        <f t="shared" si="85"/>
        <v>2465.1924640430157</v>
      </c>
      <c r="M197" s="224">
        <f t="shared" si="86"/>
        <v>2411.5376976814841</v>
      </c>
      <c r="N197" s="236">
        <f t="shared" si="96"/>
        <v>53.654766361531529</v>
      </c>
      <c r="O197" s="22" t="str">
        <f t="shared" si="97"/>
        <v>T10G22</v>
      </c>
      <c r="P197" s="308">
        <f t="shared" si="87"/>
        <v>35</v>
      </c>
      <c r="Q197" s="22" t="str">
        <f t="shared" si="98"/>
        <v>T12G22</v>
      </c>
      <c r="R197" s="308">
        <f t="shared" si="88"/>
        <v>35</v>
      </c>
      <c r="S197" s="74"/>
      <c r="T197" s="75"/>
      <c r="U197" s="76"/>
      <c r="V197" s="74"/>
      <c r="W197" s="75"/>
      <c r="X197" s="76"/>
      <c r="Y197" s="74"/>
      <c r="Z197" s="75"/>
      <c r="AA197" s="76"/>
      <c r="AB197" s="74"/>
      <c r="AC197" s="75"/>
      <c r="AD197" s="76"/>
      <c r="AE197" s="74"/>
      <c r="AF197" s="75"/>
      <c r="AG197" s="76"/>
      <c r="AH197" s="74"/>
      <c r="AI197" s="75"/>
      <c r="AJ197" s="76"/>
      <c r="AK197" s="74"/>
      <c r="AL197" s="75"/>
      <c r="AM197" s="76"/>
      <c r="AN197" s="74"/>
      <c r="AO197" s="75"/>
      <c r="AP197" s="76"/>
      <c r="AQ197" s="77">
        <f t="shared" si="89"/>
        <v>0.54765986703866221</v>
      </c>
      <c r="AR197" s="77">
        <f t="shared" si="90"/>
        <v>0.21805604076217594</v>
      </c>
      <c r="AS197" s="78">
        <f t="shared" si="99"/>
        <v>0.65920765255297242</v>
      </c>
      <c r="AT197" s="77">
        <f t="shared" si="91"/>
        <v>0.12273630668485158</v>
      </c>
      <c r="AU197" s="79"/>
      <c r="AV197" s="139"/>
      <c r="AW197" s="80"/>
      <c r="AX197" s="80"/>
      <c r="AY197" s="80"/>
      <c r="AZ197" s="81"/>
      <c r="BA197" s="82"/>
      <c r="BB197" s="81"/>
      <c r="BC197" s="82"/>
      <c r="BD197" s="81"/>
      <c r="BE197" s="82"/>
      <c r="BF197" s="77"/>
      <c r="BG197" s="77"/>
      <c r="BH197" s="77"/>
      <c r="BI197" s="83">
        <f t="shared" si="100"/>
        <v>0</v>
      </c>
      <c r="BJ197" s="83">
        <f t="shared" si="101"/>
        <v>0</v>
      </c>
      <c r="BK197" s="83">
        <f t="shared" si="102"/>
        <v>1</v>
      </c>
      <c r="BL197" s="84"/>
      <c r="BM197" s="84"/>
      <c r="BN197" s="85"/>
      <c r="BO197" s="84"/>
      <c r="BP197" s="84"/>
      <c r="BQ197" s="84"/>
      <c r="BR197" s="84"/>
      <c r="BS197" s="84"/>
      <c r="BT197" s="84"/>
      <c r="BU197" s="86"/>
      <c r="BV197" s="86"/>
      <c r="BW197" s="86"/>
      <c r="BX197" s="86"/>
      <c r="BY197" s="86"/>
      <c r="BZ197" s="86"/>
      <c r="CA197" s="83"/>
      <c r="CB197" s="83"/>
      <c r="CC197" s="14"/>
      <c r="CD197" s="72"/>
      <c r="CE197" s="87"/>
      <c r="CF197" s="88"/>
      <c r="CG197" s="88"/>
      <c r="CH197" s="87">
        <f t="shared" si="92"/>
        <v>0.65920765255297253</v>
      </c>
      <c r="CI197" s="89"/>
      <c r="CJ197" s="89"/>
      <c r="CK197" s="267"/>
      <c r="CL197" s="90"/>
      <c r="CM197" s="267"/>
      <c r="CN197" s="90"/>
      <c r="CO197" s="267"/>
      <c r="CP197" s="90"/>
      <c r="CQ197" s="267"/>
      <c r="CR197" s="90"/>
      <c r="CS197" s="267"/>
      <c r="CT197" s="90"/>
      <c r="CU197" s="267"/>
      <c r="CV197" s="90"/>
      <c r="CW197" s="267"/>
      <c r="CX197" s="90"/>
      <c r="CY197" s="267"/>
      <c r="CZ197" s="90"/>
      <c r="DA197" s="91">
        <f>DataEntry!B197</f>
        <v>44248</v>
      </c>
      <c r="DB197" s="83"/>
      <c r="DC197" s="83"/>
      <c r="DD197" s="145" t="str">
        <f t="shared" si="103"/>
        <v/>
      </c>
      <c r="DE197" s="145" t="str">
        <f t="shared" si="104"/>
        <v/>
      </c>
      <c r="DF197" s="145">
        <f t="shared" si="105"/>
        <v>10</v>
      </c>
      <c r="DG197" s="145">
        <f t="shared" si="106"/>
        <v>12</v>
      </c>
      <c r="DH197" s="145" t="str">
        <f t="shared" si="107"/>
        <v/>
      </c>
      <c r="DI197" s="145" t="str">
        <f t="shared" si="108"/>
        <v/>
      </c>
      <c r="DJ197" s="83"/>
      <c r="DK197" s="83"/>
      <c r="DL197" s="84"/>
      <c r="DM197" s="14"/>
      <c r="DN197" s="87">
        <f t="shared" si="93"/>
        <v>0.66147911547911553</v>
      </c>
      <c r="DO197" s="87">
        <f>(DFactor*Rounds*Number/2+SUM(BV$3:BV185))/(Rounds*Number/2+COUNT(BV$3:BV185))</f>
        <v>0.29599999999999999</v>
      </c>
      <c r="DP197" s="87">
        <f t="shared" si="94"/>
        <v>0.30909090909090908</v>
      </c>
    </row>
    <row r="198" spans="1:120" x14ac:dyDescent="0.25">
      <c r="A198" s="69">
        <v>196</v>
      </c>
      <c r="B198" s="70">
        <f>DataEntry!C198</f>
        <v>18</v>
      </c>
      <c r="C198" s="71">
        <f>COUNTIF(D$2:D198,D198)+COUNTIF(G$2:G198,D198)</f>
        <v>22</v>
      </c>
      <c r="D198" s="72" t="str">
        <f t="shared" si="82"/>
        <v>Wurzburger Kickers</v>
      </c>
      <c r="E198" s="70">
        <f>DataEntry!E198</f>
        <v>7</v>
      </c>
      <c r="F198" s="71">
        <f>COUNTIF(D$2:D198,G198)+COUNTIF(G$2:G198,G198)</f>
        <v>22</v>
      </c>
      <c r="G198" s="72" t="str">
        <f t="shared" si="83"/>
        <v>Hamburger</v>
      </c>
      <c r="H198" s="73">
        <f>DataEntry!G198</f>
        <v>3</v>
      </c>
      <c r="I198" s="73">
        <f>DataEntry!H198</f>
        <v>2</v>
      </c>
      <c r="J198" s="266">
        <f t="shared" si="95"/>
        <v>1</v>
      </c>
      <c r="K198" s="304">
        <f t="shared" si="84"/>
        <v>0.47781817808962512</v>
      </c>
      <c r="L198" s="224">
        <f t="shared" si="85"/>
        <v>2361.4170941486509</v>
      </c>
      <c r="M198" s="224">
        <f t="shared" si="86"/>
        <v>2533.8681360471132</v>
      </c>
      <c r="N198" s="236">
        <f t="shared" si="96"/>
        <v>-172.45104189846234</v>
      </c>
      <c r="O198" s="22" t="str">
        <f t="shared" si="97"/>
        <v>T18G22</v>
      </c>
      <c r="P198" s="308">
        <f t="shared" si="87"/>
        <v>35</v>
      </c>
      <c r="Q198" s="22" t="str">
        <f t="shared" si="98"/>
        <v>T7G22</v>
      </c>
      <c r="R198" s="308">
        <f t="shared" si="88"/>
        <v>35</v>
      </c>
      <c r="S198" s="74"/>
      <c r="T198" s="75"/>
      <c r="U198" s="76"/>
      <c r="V198" s="74"/>
      <c r="W198" s="75"/>
      <c r="X198" s="76"/>
      <c r="Y198" s="74"/>
      <c r="Z198" s="75"/>
      <c r="AA198" s="76"/>
      <c r="AB198" s="74"/>
      <c r="AC198" s="75"/>
      <c r="AD198" s="76"/>
      <c r="AE198" s="74"/>
      <c r="AF198" s="75"/>
      <c r="AG198" s="76"/>
      <c r="AH198" s="74"/>
      <c r="AI198" s="75"/>
      <c r="AJ198" s="76"/>
      <c r="AK198" s="74"/>
      <c r="AL198" s="75"/>
      <c r="AM198" s="76"/>
      <c r="AN198" s="74"/>
      <c r="AO198" s="75"/>
      <c r="AP198" s="76"/>
      <c r="AQ198" s="77">
        <f t="shared" si="89"/>
        <v>0.33667098092550785</v>
      </c>
      <c r="AR198" s="77">
        <f t="shared" si="90"/>
        <v>5.5478064682956907E-2</v>
      </c>
      <c r="AS198" s="78">
        <f t="shared" si="99"/>
        <v>0.56238583248510188</v>
      </c>
      <c r="AT198" s="77">
        <f t="shared" si="91"/>
        <v>0.38213610283194122</v>
      </c>
      <c r="AU198" s="79"/>
      <c r="AV198" s="139"/>
      <c r="AW198" s="80"/>
      <c r="AX198" s="80"/>
      <c r="AY198" s="80"/>
      <c r="AZ198" s="81"/>
      <c r="BA198" s="82"/>
      <c r="BB198" s="81"/>
      <c r="BC198" s="82"/>
      <c r="BD198" s="81"/>
      <c r="BE198" s="82"/>
      <c r="BF198" s="77"/>
      <c r="BG198" s="77"/>
      <c r="BH198" s="77"/>
      <c r="BI198" s="83">
        <f t="shared" si="100"/>
        <v>1</v>
      </c>
      <c r="BJ198" s="83">
        <f t="shared" si="101"/>
        <v>0</v>
      </c>
      <c r="BK198" s="83">
        <f t="shared" si="102"/>
        <v>0</v>
      </c>
      <c r="BL198" s="84"/>
      <c r="BM198" s="84"/>
      <c r="BN198" s="85"/>
      <c r="BO198" s="84"/>
      <c r="BP198" s="84"/>
      <c r="BQ198" s="84"/>
      <c r="BR198" s="84"/>
      <c r="BS198" s="84"/>
      <c r="BT198" s="84"/>
      <c r="BU198" s="86"/>
      <c r="BV198" s="86"/>
      <c r="BW198" s="86"/>
      <c r="BX198" s="86"/>
      <c r="BY198" s="86"/>
      <c r="BZ198" s="86"/>
      <c r="CA198" s="83"/>
      <c r="CB198" s="83"/>
      <c r="CC198" s="14"/>
      <c r="CD198" s="72"/>
      <c r="CE198" s="87"/>
      <c r="CF198" s="88"/>
      <c r="CG198" s="88"/>
      <c r="CH198" s="87">
        <f t="shared" si="92"/>
        <v>0.56238583248510188</v>
      </c>
      <c r="CI198" s="89"/>
      <c r="CJ198" s="89"/>
      <c r="CK198" s="267"/>
      <c r="CL198" s="90"/>
      <c r="CM198" s="267"/>
      <c r="CN198" s="90"/>
      <c r="CO198" s="267"/>
      <c r="CP198" s="90"/>
      <c r="CQ198" s="267"/>
      <c r="CR198" s="90"/>
      <c r="CS198" s="267"/>
      <c r="CT198" s="90"/>
      <c r="CU198" s="267"/>
      <c r="CV198" s="90"/>
      <c r="CW198" s="267"/>
      <c r="CX198" s="90"/>
      <c r="CY198" s="267"/>
      <c r="CZ198" s="90"/>
      <c r="DA198" s="91">
        <f>DataEntry!B198</f>
        <v>44248</v>
      </c>
      <c r="DB198" s="83"/>
      <c r="DC198" s="83"/>
      <c r="DD198" s="145">
        <f t="shared" si="103"/>
        <v>18</v>
      </c>
      <c r="DE198" s="145" t="str">
        <f t="shared" si="104"/>
        <v/>
      </c>
      <c r="DF198" s="145" t="str">
        <f t="shared" si="105"/>
        <v/>
      </c>
      <c r="DG198" s="145" t="str">
        <f t="shared" si="106"/>
        <v/>
      </c>
      <c r="DH198" s="145" t="str">
        <f t="shared" si="107"/>
        <v/>
      </c>
      <c r="DI198" s="145">
        <f t="shared" si="108"/>
        <v>7</v>
      </c>
      <c r="DJ198" s="83"/>
      <c r="DK198" s="83"/>
      <c r="DL198" s="84"/>
      <c r="DM198" s="14"/>
      <c r="DN198" s="87">
        <f t="shared" si="93"/>
        <v>0.58906220095693773</v>
      </c>
      <c r="DO198" s="87">
        <f>(DFactor*Rounds*Number/2+SUM(BV$3:BV186))/(Rounds*Number/2+COUNT(BV$3:BV186))</f>
        <v>0.29599999999999999</v>
      </c>
      <c r="DP198" s="87">
        <f t="shared" si="94"/>
        <v>0.24784688995215312</v>
      </c>
    </row>
    <row r="199" spans="1:120" x14ac:dyDescent="0.25">
      <c r="A199" s="69">
        <v>197</v>
      </c>
      <c r="B199" s="70">
        <f>DataEntry!C199</f>
        <v>6</v>
      </c>
      <c r="C199" s="71">
        <f>COUNTIF(D$2:D199,D199)+COUNTIF(G$2:G199,D199)</f>
        <v>22</v>
      </c>
      <c r="D199" s="72" t="str">
        <f t="shared" si="82"/>
        <v>Greuther Furth</v>
      </c>
      <c r="E199" s="70">
        <f>DataEntry!E199</f>
        <v>11</v>
      </c>
      <c r="F199" s="71">
        <f>COUNTIF(D$2:D199,G199)+COUNTIF(G$2:G199,G199)</f>
        <v>22</v>
      </c>
      <c r="G199" s="72" t="str">
        <f t="shared" si="83"/>
        <v>Holstein Kiel</v>
      </c>
      <c r="H199" s="73">
        <f>DataEntry!G199</f>
        <v>2</v>
      </c>
      <c r="I199" s="73">
        <f>DataEntry!H199</f>
        <v>1</v>
      </c>
      <c r="J199" s="266">
        <f t="shared" si="95"/>
        <v>1</v>
      </c>
      <c r="K199" s="304">
        <f t="shared" si="84"/>
        <v>0.91125449545109416</v>
      </c>
      <c r="L199" s="224">
        <f t="shared" si="85"/>
        <v>2475.8137242733515</v>
      </c>
      <c r="M199" s="224">
        <f t="shared" si="86"/>
        <v>2508.5789956595531</v>
      </c>
      <c r="N199" s="236">
        <f t="shared" si="96"/>
        <v>-32.765271386201675</v>
      </c>
      <c r="O199" s="22" t="str">
        <f t="shared" si="97"/>
        <v>T6G22</v>
      </c>
      <c r="P199" s="308">
        <f t="shared" si="87"/>
        <v>35</v>
      </c>
      <c r="Q199" s="22" t="str">
        <f t="shared" si="98"/>
        <v>T11G22</v>
      </c>
      <c r="R199" s="308">
        <f t="shared" si="88"/>
        <v>35</v>
      </c>
      <c r="S199" s="74"/>
      <c r="T199" s="75"/>
      <c r="U199" s="76"/>
      <c r="V199" s="74"/>
      <c r="W199" s="75"/>
      <c r="X199" s="76"/>
      <c r="Y199" s="74"/>
      <c r="Z199" s="75"/>
      <c r="AA199" s="76"/>
      <c r="AB199" s="74"/>
      <c r="AC199" s="75"/>
      <c r="AD199" s="76"/>
      <c r="AE199" s="74"/>
      <c r="AF199" s="75"/>
      <c r="AG199" s="76"/>
      <c r="AH199" s="74"/>
      <c r="AI199" s="75"/>
      <c r="AJ199" s="76"/>
      <c r="AK199" s="74"/>
      <c r="AL199" s="75"/>
      <c r="AM199" s="76"/>
      <c r="AN199" s="74"/>
      <c r="AO199" s="75"/>
      <c r="AP199" s="76"/>
      <c r="AQ199" s="77">
        <f t="shared" si="89"/>
        <v>0.47164954887621757</v>
      </c>
      <c r="AR199" s="77">
        <f t="shared" si="90"/>
        <v>0.14668655805081376</v>
      </c>
      <c r="AS199" s="78">
        <f t="shared" si="99"/>
        <v>0.64992598165080762</v>
      </c>
      <c r="AT199" s="77">
        <f t="shared" si="91"/>
        <v>0.20338746029837862</v>
      </c>
      <c r="AU199" s="79"/>
      <c r="AV199" s="139"/>
      <c r="AW199" s="80"/>
      <c r="AX199" s="80"/>
      <c r="AY199" s="80"/>
      <c r="AZ199" s="81"/>
      <c r="BA199" s="82"/>
      <c r="BB199" s="81"/>
      <c r="BC199" s="82"/>
      <c r="BD199" s="81"/>
      <c r="BE199" s="82"/>
      <c r="BF199" s="77"/>
      <c r="BG199" s="77"/>
      <c r="BH199" s="77"/>
      <c r="BI199" s="83">
        <f t="shared" si="100"/>
        <v>1</v>
      </c>
      <c r="BJ199" s="83">
        <f t="shared" si="101"/>
        <v>0</v>
      </c>
      <c r="BK199" s="83">
        <f t="shared" si="102"/>
        <v>0</v>
      </c>
      <c r="BL199" s="84"/>
      <c r="BM199" s="84"/>
      <c r="BN199" s="85"/>
      <c r="BO199" s="84"/>
      <c r="BP199" s="84"/>
      <c r="BQ199" s="84"/>
      <c r="BR199" s="84"/>
      <c r="BS199" s="84"/>
      <c r="BT199" s="84"/>
      <c r="BU199" s="86"/>
      <c r="BV199" s="86"/>
      <c r="BW199" s="86"/>
      <c r="BX199" s="86"/>
      <c r="BY199" s="86"/>
      <c r="BZ199" s="86"/>
      <c r="CA199" s="83"/>
      <c r="CB199" s="83"/>
      <c r="CC199" s="14"/>
      <c r="CD199" s="72"/>
      <c r="CE199" s="87"/>
      <c r="CF199" s="88"/>
      <c r="CG199" s="88"/>
      <c r="CH199" s="87">
        <f t="shared" si="92"/>
        <v>0.64992598165080762</v>
      </c>
      <c r="CI199" s="89"/>
      <c r="CJ199" s="89"/>
      <c r="CK199" s="267"/>
      <c r="CL199" s="90"/>
      <c r="CM199" s="267"/>
      <c r="CN199" s="90"/>
      <c r="CO199" s="267"/>
      <c r="CP199" s="90"/>
      <c r="CQ199" s="267"/>
      <c r="CR199" s="90"/>
      <c r="CS199" s="267"/>
      <c r="CT199" s="90"/>
      <c r="CU199" s="267"/>
      <c r="CV199" s="90"/>
      <c r="CW199" s="267"/>
      <c r="CX199" s="90"/>
      <c r="CY199" s="267"/>
      <c r="CZ199" s="90"/>
      <c r="DA199" s="91">
        <f>DataEntry!B199</f>
        <v>44249</v>
      </c>
      <c r="DB199" s="83"/>
      <c r="DC199" s="83"/>
      <c r="DD199" s="145">
        <f t="shared" si="103"/>
        <v>6</v>
      </c>
      <c r="DE199" s="145" t="str">
        <f t="shared" si="104"/>
        <v/>
      </c>
      <c r="DF199" s="145" t="str">
        <f t="shared" si="105"/>
        <v/>
      </c>
      <c r="DG199" s="145" t="str">
        <f t="shared" si="106"/>
        <v/>
      </c>
      <c r="DH199" s="145" t="str">
        <f t="shared" si="107"/>
        <v/>
      </c>
      <c r="DI199" s="145">
        <f t="shared" si="108"/>
        <v>11</v>
      </c>
      <c r="DJ199" s="83"/>
      <c r="DK199" s="83"/>
      <c r="DL199" s="84"/>
      <c r="DM199" s="14"/>
      <c r="DN199" s="87">
        <f t="shared" si="93"/>
        <v>0.65072972972972964</v>
      </c>
      <c r="DO199" s="87">
        <f>(DFactor*Rounds*Number/2+SUM(BV$3:BV187))/(Rounds*Number/2+COUNT(BV$3:BV187))</f>
        <v>0.29599999999999999</v>
      </c>
      <c r="DP199" s="87">
        <f t="shared" si="94"/>
        <v>0.3</v>
      </c>
    </row>
    <row r="200" spans="1:120" x14ac:dyDescent="0.25">
      <c r="A200" s="69">
        <v>198</v>
      </c>
      <c r="B200" s="70">
        <f>DataEntry!C200</f>
        <v>14</v>
      </c>
      <c r="C200" s="71">
        <f>COUNTIF(D$2:D200,D200)+COUNTIF(G$2:G200,D200)</f>
        <v>22</v>
      </c>
      <c r="D200" s="72" t="str">
        <f t="shared" si="82"/>
        <v>Paderborn 07</v>
      </c>
      <c r="E200" s="70">
        <f>DataEntry!E200</f>
        <v>9</v>
      </c>
      <c r="F200" s="71">
        <f>COUNTIF(D$2:D200,G200)+COUNTIF(G$2:G200,G200)</f>
        <v>22</v>
      </c>
      <c r="G200" s="72" t="str">
        <f t="shared" si="83"/>
        <v>Heidenheim</v>
      </c>
      <c r="H200" s="73">
        <f>DataEntry!G200</f>
        <v>2</v>
      </c>
      <c r="I200" s="73">
        <f>DataEntry!H200</f>
        <v>2</v>
      </c>
      <c r="J200" s="266">
        <f t="shared" si="95"/>
        <v>2</v>
      </c>
      <c r="K200" s="304">
        <f t="shared" si="84"/>
        <v>8.8120559664043974E-2</v>
      </c>
      <c r="L200" s="224">
        <f t="shared" si="85"/>
        <v>2470.474217209623</v>
      </c>
      <c r="M200" s="224">
        <f t="shared" si="86"/>
        <v>2425.3708976788812</v>
      </c>
      <c r="N200" s="236">
        <f t="shared" si="96"/>
        <v>45.103319530741828</v>
      </c>
      <c r="O200" s="22" t="str">
        <f t="shared" si="97"/>
        <v>T14G22</v>
      </c>
      <c r="P200" s="308">
        <f t="shared" si="87"/>
        <v>35</v>
      </c>
      <c r="Q200" s="22" t="str">
        <f t="shared" si="98"/>
        <v>T9G22</v>
      </c>
      <c r="R200" s="308">
        <f t="shared" si="88"/>
        <v>35</v>
      </c>
      <c r="S200" s="74"/>
      <c r="T200" s="75"/>
      <c r="U200" s="76"/>
      <c r="V200" s="74"/>
      <c r="W200" s="75"/>
      <c r="X200" s="76"/>
      <c r="Y200" s="74"/>
      <c r="Z200" s="75"/>
      <c r="AA200" s="76"/>
      <c r="AB200" s="74"/>
      <c r="AC200" s="75"/>
      <c r="AD200" s="76"/>
      <c r="AE200" s="74"/>
      <c r="AF200" s="75"/>
      <c r="AG200" s="76"/>
      <c r="AH200" s="74"/>
      <c r="AI200" s="75"/>
      <c r="AJ200" s="76"/>
      <c r="AK200" s="74"/>
      <c r="AL200" s="75"/>
      <c r="AM200" s="76"/>
      <c r="AN200" s="74"/>
      <c r="AO200" s="75"/>
      <c r="AP200" s="76"/>
      <c r="AQ200" s="77">
        <f t="shared" si="89"/>
        <v>0.54024509107864938</v>
      </c>
      <c r="AR200" s="77">
        <f t="shared" si="90"/>
        <v>0.23718883139052038</v>
      </c>
      <c r="AS200" s="78">
        <f t="shared" si="99"/>
        <v>0.60611251937625799</v>
      </c>
      <c r="AT200" s="77">
        <f t="shared" si="91"/>
        <v>0.15669864923322163</v>
      </c>
      <c r="AU200" s="79"/>
      <c r="AV200" s="139"/>
      <c r="AW200" s="80"/>
      <c r="AX200" s="80"/>
      <c r="AY200" s="80"/>
      <c r="AZ200" s="81"/>
      <c r="BA200" s="82"/>
      <c r="BB200" s="81"/>
      <c r="BC200" s="82"/>
      <c r="BD200" s="81"/>
      <c r="BE200" s="82"/>
      <c r="BF200" s="77"/>
      <c r="BG200" s="77"/>
      <c r="BH200" s="77"/>
      <c r="BI200" s="83">
        <f t="shared" si="100"/>
        <v>0</v>
      </c>
      <c r="BJ200" s="83">
        <f t="shared" si="101"/>
        <v>1</v>
      </c>
      <c r="BK200" s="83">
        <f t="shared" si="102"/>
        <v>0</v>
      </c>
      <c r="BL200" s="84"/>
      <c r="BM200" s="84"/>
      <c r="BN200" s="85"/>
      <c r="BO200" s="84"/>
      <c r="BP200" s="84"/>
      <c r="BQ200" s="84"/>
      <c r="BR200" s="84"/>
      <c r="BS200" s="84"/>
      <c r="BT200" s="84"/>
      <c r="BU200" s="86"/>
      <c r="BV200" s="86"/>
      <c r="BW200" s="86"/>
      <c r="BX200" s="86"/>
      <c r="BY200" s="86"/>
      <c r="BZ200" s="86"/>
      <c r="CA200" s="83"/>
      <c r="CB200" s="83"/>
      <c r="CC200" s="14"/>
      <c r="CD200" s="72"/>
      <c r="CE200" s="87"/>
      <c r="CF200" s="88"/>
      <c r="CG200" s="88"/>
      <c r="CH200" s="87">
        <f t="shared" si="92"/>
        <v>0.60611251937625799</v>
      </c>
      <c r="CI200" s="89"/>
      <c r="CJ200" s="89"/>
      <c r="CK200" s="267"/>
      <c r="CL200" s="90"/>
      <c r="CM200" s="267"/>
      <c r="CN200" s="90"/>
      <c r="CO200" s="267"/>
      <c r="CP200" s="90"/>
      <c r="CQ200" s="267"/>
      <c r="CR200" s="90"/>
      <c r="CS200" s="267"/>
      <c r="CT200" s="90"/>
      <c r="CU200" s="267"/>
      <c r="CV200" s="90"/>
      <c r="CW200" s="267"/>
      <c r="CX200" s="90"/>
      <c r="CY200" s="267"/>
      <c r="CZ200" s="90"/>
      <c r="DA200" s="91">
        <f>DataEntry!B200</f>
        <v>44250</v>
      </c>
      <c r="DB200" s="83"/>
      <c r="DC200" s="83"/>
      <c r="DD200" s="145" t="str">
        <f t="shared" si="103"/>
        <v/>
      </c>
      <c r="DE200" s="145">
        <f t="shared" si="104"/>
        <v>14</v>
      </c>
      <c r="DF200" s="145" t="str">
        <f t="shared" si="105"/>
        <v/>
      </c>
      <c r="DG200" s="145" t="str">
        <f t="shared" si="106"/>
        <v/>
      </c>
      <c r="DH200" s="145">
        <f t="shared" si="107"/>
        <v>9</v>
      </c>
      <c r="DI200" s="145" t="str">
        <f t="shared" si="108"/>
        <v/>
      </c>
      <c r="DJ200" s="83"/>
      <c r="DK200" s="83"/>
      <c r="DL200" s="84"/>
      <c r="DM200" s="14"/>
      <c r="DN200" s="87">
        <f t="shared" si="93"/>
        <v>0.60773218673218676</v>
      </c>
      <c r="DO200" s="87">
        <f>(DFactor*Rounds*Number/2+SUM(BV$3:BV188))/(Rounds*Number/2+COUNT(BV$3:BV188))</f>
        <v>0.29599999999999999</v>
      </c>
      <c r="DP200" s="87">
        <f t="shared" si="94"/>
        <v>0.26363636363636361</v>
      </c>
    </row>
    <row r="201" spans="1:120" x14ac:dyDescent="0.25">
      <c r="A201" s="69">
        <v>199</v>
      </c>
      <c r="B201" s="70">
        <f>DataEntry!C201</f>
        <v>4</v>
      </c>
      <c r="C201" s="71">
        <f>COUNTIF(D$2:D201,D201)+COUNTIF(G$2:G201,D201)</f>
        <v>23</v>
      </c>
      <c r="D201" s="72" t="str">
        <f t="shared" si="82"/>
        <v>Darmstadt 98</v>
      </c>
      <c r="E201" s="70">
        <f>DataEntry!E201</f>
        <v>10</v>
      </c>
      <c r="F201" s="71">
        <f>COUNTIF(D$2:D201,G201)+COUNTIF(G$2:G201,G201)</f>
        <v>23</v>
      </c>
      <c r="G201" s="72" t="str">
        <f t="shared" si="83"/>
        <v>Karlsruher</v>
      </c>
      <c r="H201" s="73">
        <f>DataEntry!G201</f>
        <v>0</v>
      </c>
      <c r="I201" s="73">
        <f>DataEntry!H201</f>
        <v>1</v>
      </c>
      <c r="J201" s="266">
        <f t="shared" si="95"/>
        <v>3</v>
      </c>
      <c r="K201" s="304">
        <f t="shared" si="84"/>
        <v>0.67458362640981395</v>
      </c>
      <c r="L201" s="224">
        <f t="shared" si="85"/>
        <v>2509.2991003040433</v>
      </c>
      <c r="M201" s="224">
        <f t="shared" si="86"/>
        <v>2461.9052872674315</v>
      </c>
      <c r="N201" s="236">
        <f t="shared" si="96"/>
        <v>47.393813036611846</v>
      </c>
      <c r="O201" s="22" t="str">
        <f t="shared" si="97"/>
        <v>T4G23</v>
      </c>
      <c r="P201" s="308">
        <f t="shared" si="87"/>
        <v>35</v>
      </c>
      <c r="Q201" s="22" t="str">
        <f t="shared" si="98"/>
        <v>T10G23</v>
      </c>
      <c r="R201" s="308">
        <f t="shared" si="88"/>
        <v>35</v>
      </c>
      <c r="S201" s="74"/>
      <c r="T201" s="75"/>
      <c r="U201" s="76"/>
      <c r="V201" s="74"/>
      <c r="W201" s="75"/>
      <c r="X201" s="76"/>
      <c r="Y201" s="74"/>
      <c r="Z201" s="75"/>
      <c r="AA201" s="76"/>
      <c r="AB201" s="74"/>
      <c r="AC201" s="75"/>
      <c r="AD201" s="76"/>
      <c r="AE201" s="74"/>
      <c r="AF201" s="75"/>
      <c r="AG201" s="76"/>
      <c r="AH201" s="74"/>
      <c r="AI201" s="75"/>
      <c r="AJ201" s="76"/>
      <c r="AK201" s="74"/>
      <c r="AL201" s="75"/>
      <c r="AM201" s="76"/>
      <c r="AN201" s="74"/>
      <c r="AO201" s="75"/>
      <c r="AP201" s="76"/>
      <c r="AQ201" s="77">
        <f t="shared" si="89"/>
        <v>0.54209226933790433</v>
      </c>
      <c r="AR201" s="77">
        <f t="shared" si="90"/>
        <v>0.22078051377177654</v>
      </c>
      <c r="AS201" s="78">
        <f t="shared" si="99"/>
        <v>0.64262351113225558</v>
      </c>
      <c r="AT201" s="77">
        <f t="shared" si="91"/>
        <v>0.13659597509596788</v>
      </c>
      <c r="AU201" s="79"/>
      <c r="AV201" s="139"/>
      <c r="AW201" s="80"/>
      <c r="AX201" s="80"/>
      <c r="AY201" s="80"/>
      <c r="AZ201" s="81"/>
      <c r="BA201" s="82"/>
      <c r="BB201" s="81"/>
      <c r="BC201" s="82"/>
      <c r="BD201" s="81"/>
      <c r="BE201" s="82"/>
      <c r="BF201" s="77"/>
      <c r="BG201" s="77"/>
      <c r="BH201" s="77"/>
      <c r="BI201" s="83">
        <f t="shared" si="100"/>
        <v>0</v>
      </c>
      <c r="BJ201" s="83">
        <f t="shared" si="101"/>
        <v>0</v>
      </c>
      <c r="BK201" s="83">
        <f t="shared" si="102"/>
        <v>1</v>
      </c>
      <c r="BL201" s="84"/>
      <c r="BM201" s="84"/>
      <c r="BN201" s="85"/>
      <c r="BO201" s="84"/>
      <c r="BP201" s="84"/>
      <c r="BQ201" s="84"/>
      <c r="BR201" s="84"/>
      <c r="BS201" s="84"/>
      <c r="BT201" s="84"/>
      <c r="BU201" s="86"/>
      <c r="BV201" s="86"/>
      <c r="BW201" s="86"/>
      <c r="BX201" s="86"/>
      <c r="BY201" s="86"/>
      <c r="BZ201" s="86"/>
      <c r="CA201" s="83"/>
      <c r="CB201" s="83"/>
      <c r="CC201" s="14"/>
      <c r="CD201" s="72"/>
      <c r="CE201" s="87"/>
      <c r="CF201" s="88"/>
      <c r="CG201" s="88"/>
      <c r="CH201" s="87">
        <f t="shared" si="92"/>
        <v>0.64262351113225558</v>
      </c>
      <c r="CI201" s="89"/>
      <c r="CJ201" s="89"/>
      <c r="CK201" s="267"/>
      <c r="CL201" s="90"/>
      <c r="CM201" s="267"/>
      <c r="CN201" s="90"/>
      <c r="CO201" s="267"/>
      <c r="CP201" s="90"/>
      <c r="CQ201" s="267"/>
      <c r="CR201" s="90"/>
      <c r="CS201" s="267"/>
      <c r="CT201" s="90"/>
      <c r="CU201" s="267"/>
      <c r="CV201" s="90"/>
      <c r="CW201" s="267"/>
      <c r="CX201" s="90"/>
      <c r="CY201" s="267"/>
      <c r="CZ201" s="90"/>
      <c r="DA201" s="91">
        <f>DataEntry!B201</f>
        <v>44253</v>
      </c>
      <c r="DB201" s="83"/>
      <c r="DC201" s="83"/>
      <c r="DD201" s="145" t="str">
        <f t="shared" si="103"/>
        <v/>
      </c>
      <c r="DE201" s="145" t="str">
        <f t="shared" si="104"/>
        <v/>
      </c>
      <c r="DF201" s="145">
        <f t="shared" si="105"/>
        <v>4</v>
      </c>
      <c r="DG201" s="145">
        <f t="shared" si="106"/>
        <v>10</v>
      </c>
      <c r="DH201" s="145" t="str">
        <f t="shared" si="107"/>
        <v/>
      </c>
      <c r="DI201" s="145" t="str">
        <f t="shared" si="108"/>
        <v/>
      </c>
      <c r="DJ201" s="83"/>
      <c r="DK201" s="83"/>
      <c r="DL201" s="84"/>
      <c r="DM201" s="14"/>
      <c r="DN201" s="87">
        <f t="shared" si="93"/>
        <v>0.64439527027027022</v>
      </c>
      <c r="DO201" s="87">
        <f>(DFactor*Rounds*Number/2+SUM(BV$3:BV189))/(Rounds*Number/2+COUNT(BV$3:BV189))</f>
        <v>0.29599999999999999</v>
      </c>
      <c r="DP201" s="87">
        <f t="shared" si="94"/>
        <v>0.29464285714285715</v>
      </c>
    </row>
    <row r="202" spans="1:120" x14ac:dyDescent="0.25">
      <c r="A202" s="69">
        <v>200</v>
      </c>
      <c r="B202" s="70">
        <f>DataEntry!C202</f>
        <v>15</v>
      </c>
      <c r="C202" s="71">
        <f>COUNTIF(D$2:D202,D202)+COUNTIF(G$2:G202,D202)</f>
        <v>23</v>
      </c>
      <c r="D202" s="72" t="str">
        <f t="shared" si="82"/>
        <v>Jahn Regensburg</v>
      </c>
      <c r="E202" s="70">
        <f>DataEntry!E202</f>
        <v>14</v>
      </c>
      <c r="F202" s="71">
        <f>COUNTIF(D$2:D202,G202)+COUNTIF(G$2:G202,G202)</f>
        <v>23</v>
      </c>
      <c r="G202" s="72" t="str">
        <f t="shared" si="83"/>
        <v>Paderborn 07</v>
      </c>
      <c r="H202" s="73">
        <f>DataEntry!G202</f>
        <v>1</v>
      </c>
      <c r="I202" s="73">
        <f>DataEntry!H202</f>
        <v>0</v>
      </c>
      <c r="J202" s="266">
        <f t="shared" si="95"/>
        <v>1</v>
      </c>
      <c r="K202" s="304">
        <f t="shared" si="84"/>
        <v>0.10835262624792596</v>
      </c>
      <c r="L202" s="224">
        <f t="shared" si="85"/>
        <v>2473.1603224753753</v>
      </c>
      <c r="M202" s="224">
        <f t="shared" si="86"/>
        <v>2405.1753948086939</v>
      </c>
      <c r="N202" s="236">
        <f t="shared" si="96"/>
        <v>67.984927666681415</v>
      </c>
      <c r="O202" s="22" t="str">
        <f t="shared" si="97"/>
        <v>T15G23</v>
      </c>
      <c r="P202" s="308">
        <f t="shared" si="87"/>
        <v>35</v>
      </c>
      <c r="Q202" s="22" t="str">
        <f t="shared" si="98"/>
        <v>T14G23</v>
      </c>
      <c r="R202" s="308">
        <f t="shared" si="88"/>
        <v>35</v>
      </c>
      <c r="S202" s="74"/>
      <c r="T202" s="75"/>
      <c r="U202" s="76"/>
      <c r="V202" s="74"/>
      <c r="W202" s="75"/>
      <c r="X202" s="76"/>
      <c r="Y202" s="74"/>
      <c r="Z202" s="75"/>
      <c r="AA202" s="76"/>
      <c r="AB202" s="74"/>
      <c r="AC202" s="75"/>
      <c r="AD202" s="76"/>
      <c r="AE202" s="74"/>
      <c r="AF202" s="75"/>
      <c r="AG202" s="76"/>
      <c r="AH202" s="74"/>
      <c r="AI202" s="75"/>
      <c r="AJ202" s="76"/>
      <c r="AK202" s="74"/>
      <c r="AL202" s="75"/>
      <c r="AM202" s="76"/>
      <c r="AN202" s="74"/>
      <c r="AO202" s="75"/>
      <c r="AP202" s="76"/>
      <c r="AQ202" s="77">
        <f t="shared" si="89"/>
        <v>0.56079372866822019</v>
      </c>
      <c r="AR202" s="77">
        <f t="shared" si="90"/>
        <v>0.24044403225577765</v>
      </c>
      <c r="AS202" s="78">
        <f t="shared" si="99"/>
        <v>0.64069939282488519</v>
      </c>
      <c r="AT202" s="77">
        <f t="shared" si="91"/>
        <v>0.11885657491933721</v>
      </c>
      <c r="AU202" s="79"/>
      <c r="AV202" s="139"/>
      <c r="AW202" s="80"/>
      <c r="AX202" s="80"/>
      <c r="AY202" s="80"/>
      <c r="AZ202" s="81"/>
      <c r="BA202" s="82"/>
      <c r="BB202" s="81"/>
      <c r="BC202" s="82"/>
      <c r="BD202" s="81"/>
      <c r="BE202" s="82"/>
      <c r="BF202" s="77"/>
      <c r="BG202" s="77"/>
      <c r="BH202" s="77"/>
      <c r="BI202" s="83">
        <f t="shared" si="100"/>
        <v>1</v>
      </c>
      <c r="BJ202" s="83">
        <f t="shared" si="101"/>
        <v>0</v>
      </c>
      <c r="BK202" s="83">
        <f t="shared" si="102"/>
        <v>0</v>
      </c>
      <c r="BL202" s="84"/>
      <c r="BM202" s="84"/>
      <c r="BN202" s="85"/>
      <c r="BO202" s="84"/>
      <c r="BP202" s="84"/>
      <c r="BQ202" s="84"/>
      <c r="BR202" s="84"/>
      <c r="BS202" s="84"/>
      <c r="BT202" s="84"/>
      <c r="BU202" s="86"/>
      <c r="BV202" s="86"/>
      <c r="BW202" s="86"/>
      <c r="BX202" s="86"/>
      <c r="BY202" s="86"/>
      <c r="BZ202" s="86"/>
      <c r="CA202" s="83"/>
      <c r="CB202" s="83"/>
      <c r="CC202" s="14"/>
      <c r="CD202" s="72"/>
      <c r="CE202" s="87"/>
      <c r="CF202" s="88"/>
      <c r="CG202" s="88"/>
      <c r="CH202" s="87">
        <f t="shared" si="92"/>
        <v>0.64069939282488508</v>
      </c>
      <c r="CI202" s="89"/>
      <c r="CJ202" s="89"/>
      <c r="CK202" s="267"/>
      <c r="CL202" s="90"/>
      <c r="CM202" s="267"/>
      <c r="CN202" s="90"/>
      <c r="CO202" s="267"/>
      <c r="CP202" s="90"/>
      <c r="CQ202" s="267"/>
      <c r="CR202" s="90"/>
      <c r="CS202" s="267"/>
      <c r="CT202" s="90"/>
      <c r="CU202" s="267"/>
      <c r="CV202" s="90"/>
      <c r="CW202" s="267"/>
      <c r="CX202" s="90"/>
      <c r="CY202" s="267"/>
      <c r="CZ202" s="90"/>
      <c r="DA202" s="91">
        <f>DataEntry!B202</f>
        <v>44253</v>
      </c>
      <c r="DB202" s="83"/>
      <c r="DC202" s="83"/>
      <c r="DD202" s="145">
        <f t="shared" si="103"/>
        <v>15</v>
      </c>
      <c r="DE202" s="145" t="str">
        <f t="shared" si="104"/>
        <v/>
      </c>
      <c r="DF202" s="145" t="str">
        <f t="shared" si="105"/>
        <v/>
      </c>
      <c r="DG202" s="145" t="str">
        <f t="shared" si="106"/>
        <v/>
      </c>
      <c r="DH202" s="145" t="str">
        <f t="shared" si="107"/>
        <v/>
      </c>
      <c r="DI202" s="145">
        <f t="shared" si="108"/>
        <v>14</v>
      </c>
      <c r="DJ202" s="83"/>
      <c r="DK202" s="83"/>
      <c r="DL202" s="84"/>
      <c r="DM202" s="14"/>
      <c r="DN202" s="87">
        <f t="shared" si="93"/>
        <v>0.64439527027027022</v>
      </c>
      <c r="DO202" s="87">
        <f>(DFactor*Rounds*Number/2+SUM(BV$3:BV190))/(Rounds*Number/2+COUNT(BV$3:BV190))</f>
        <v>0.29599999999999999</v>
      </c>
      <c r="DP202" s="87">
        <f t="shared" si="94"/>
        <v>0.29464285714285715</v>
      </c>
    </row>
    <row r="203" spans="1:120" x14ac:dyDescent="0.25">
      <c r="A203" s="69">
        <v>201</v>
      </c>
      <c r="B203" s="70">
        <f>DataEntry!C203</f>
        <v>2</v>
      </c>
      <c r="C203" s="71">
        <f>COUNTIF(D$2:D203,D203)+COUNTIF(G$2:G203,D203)</f>
        <v>23</v>
      </c>
      <c r="D203" s="72" t="str">
        <f t="shared" si="82"/>
        <v>Bochum</v>
      </c>
      <c r="E203" s="70">
        <f>DataEntry!E203</f>
        <v>18</v>
      </c>
      <c r="F203" s="71">
        <f>COUNTIF(D$2:D203,G203)+COUNTIF(G$2:G203,G203)</f>
        <v>23</v>
      </c>
      <c r="G203" s="72" t="str">
        <f t="shared" si="83"/>
        <v>Wurzburger Kickers</v>
      </c>
      <c r="H203" s="73">
        <f>DataEntry!G203</f>
        <v>3</v>
      </c>
      <c r="I203" s="73">
        <f>DataEntry!H203</f>
        <v>0</v>
      </c>
      <c r="J203" s="266">
        <f t="shared" si="95"/>
        <v>1</v>
      </c>
      <c r="K203" s="304">
        <f t="shared" si="84"/>
        <v>0.83965934344238069</v>
      </c>
      <c r="L203" s="224">
        <f t="shared" si="85"/>
        <v>2490.9037382187594</v>
      </c>
      <c r="M203" s="224">
        <f t="shared" si="86"/>
        <v>2264.420464532011</v>
      </c>
      <c r="N203" s="236">
        <f t="shared" si="96"/>
        <v>226.48327368674836</v>
      </c>
      <c r="O203" s="22" t="str">
        <f t="shared" si="97"/>
        <v>T2G23</v>
      </c>
      <c r="P203" s="308">
        <f t="shared" si="87"/>
        <v>35</v>
      </c>
      <c r="Q203" s="22" t="str">
        <f t="shared" si="98"/>
        <v>T18G23</v>
      </c>
      <c r="R203" s="308">
        <f t="shared" si="88"/>
        <v>35</v>
      </c>
      <c r="S203" s="74"/>
      <c r="T203" s="75"/>
      <c r="U203" s="76"/>
      <c r="V203" s="74"/>
      <c r="W203" s="75"/>
      <c r="X203" s="76"/>
      <c r="Y203" s="74"/>
      <c r="Z203" s="75"/>
      <c r="AA203" s="76"/>
      <c r="AB203" s="74"/>
      <c r="AC203" s="75"/>
      <c r="AD203" s="76"/>
      <c r="AE203" s="74"/>
      <c r="AF203" s="75"/>
      <c r="AG203" s="76"/>
      <c r="AH203" s="74"/>
      <c r="AI203" s="75"/>
      <c r="AJ203" s="76"/>
      <c r="AK203" s="74"/>
      <c r="AL203" s="75"/>
      <c r="AM203" s="76"/>
      <c r="AN203" s="74"/>
      <c r="AO203" s="75"/>
      <c r="AP203" s="76"/>
      <c r="AQ203" s="77">
        <f t="shared" si="89"/>
        <v>0.71660512787032227</v>
      </c>
      <c r="AR203" s="77">
        <f t="shared" si="90"/>
        <v>0.45870697732840354</v>
      </c>
      <c r="AS203" s="78">
        <f t="shared" si="99"/>
        <v>0.51579630108383756</v>
      </c>
      <c r="AT203" s="77">
        <f t="shared" si="91"/>
        <v>2.5496721587758953E-2</v>
      </c>
      <c r="AU203" s="79"/>
      <c r="AV203" s="139"/>
      <c r="AW203" s="80"/>
      <c r="AX203" s="80"/>
      <c r="AY203" s="80"/>
      <c r="AZ203" s="81"/>
      <c r="BA203" s="82"/>
      <c r="BB203" s="81"/>
      <c r="BC203" s="82"/>
      <c r="BD203" s="81"/>
      <c r="BE203" s="82"/>
      <c r="BF203" s="77"/>
      <c r="BG203" s="77"/>
      <c r="BH203" s="77"/>
      <c r="BI203" s="83">
        <f t="shared" si="100"/>
        <v>1</v>
      </c>
      <c r="BJ203" s="83">
        <f t="shared" si="101"/>
        <v>0</v>
      </c>
      <c r="BK203" s="83">
        <f t="shared" si="102"/>
        <v>0</v>
      </c>
      <c r="BL203" s="84"/>
      <c r="BM203" s="84"/>
      <c r="BN203" s="85"/>
      <c r="BO203" s="84"/>
      <c r="BP203" s="84"/>
      <c r="BQ203" s="84"/>
      <c r="BR203" s="84"/>
      <c r="BS203" s="84"/>
      <c r="BT203" s="84"/>
      <c r="BU203" s="86"/>
      <c r="BV203" s="86"/>
      <c r="BW203" s="86"/>
      <c r="BX203" s="86"/>
      <c r="BY203" s="86"/>
      <c r="BZ203" s="86"/>
      <c r="CA203" s="83"/>
      <c r="CB203" s="83"/>
      <c r="CC203" s="14"/>
      <c r="CD203" s="72"/>
      <c r="CE203" s="87"/>
      <c r="CF203" s="88"/>
      <c r="CG203" s="88"/>
      <c r="CH203" s="87">
        <f t="shared" si="92"/>
        <v>0.51579630108383745</v>
      </c>
      <c r="CI203" s="89"/>
      <c r="CJ203" s="89"/>
      <c r="CK203" s="267"/>
      <c r="CL203" s="90"/>
      <c r="CM203" s="267"/>
      <c r="CN203" s="90"/>
      <c r="CO203" s="267"/>
      <c r="CP203" s="90"/>
      <c r="CQ203" s="267"/>
      <c r="CR203" s="90"/>
      <c r="CS203" s="267"/>
      <c r="CT203" s="90"/>
      <c r="CU203" s="267"/>
      <c r="CV203" s="90"/>
      <c r="CW203" s="267"/>
      <c r="CX203" s="90"/>
      <c r="CY203" s="267"/>
      <c r="CZ203" s="90"/>
      <c r="DA203" s="91">
        <f>DataEntry!B203</f>
        <v>44254</v>
      </c>
      <c r="DB203" s="83"/>
      <c r="DC203" s="83"/>
      <c r="DD203" s="145">
        <f t="shared" si="103"/>
        <v>2</v>
      </c>
      <c r="DE203" s="145" t="str">
        <f t="shared" si="104"/>
        <v/>
      </c>
      <c r="DF203" s="145" t="str">
        <f t="shared" si="105"/>
        <v/>
      </c>
      <c r="DG203" s="145" t="str">
        <f t="shared" si="106"/>
        <v/>
      </c>
      <c r="DH203" s="145" t="str">
        <f t="shared" si="107"/>
        <v/>
      </c>
      <c r="DI203" s="145">
        <f t="shared" si="108"/>
        <v>18</v>
      </c>
      <c r="DJ203" s="83"/>
      <c r="DK203" s="83"/>
      <c r="DL203" s="84"/>
      <c r="DM203" s="14"/>
      <c r="DN203" s="87">
        <f t="shared" si="93"/>
        <v>0.56271408250355615</v>
      </c>
      <c r="DO203" s="87">
        <f>(DFactor*Rounds*Number/2+SUM(BV$3:BV191))/(Rounds*Number/2+COUNT(BV$3:BV191))</f>
        <v>0.29599999999999999</v>
      </c>
      <c r="DP203" s="87">
        <f t="shared" si="94"/>
        <v>0.22556390977443611</v>
      </c>
    </row>
    <row r="204" spans="1:120" x14ac:dyDescent="0.25">
      <c r="A204" s="69">
        <v>202</v>
      </c>
      <c r="B204" s="70">
        <f>DataEntry!C204</f>
        <v>8</v>
      </c>
      <c r="C204" s="71">
        <f>COUNTIF(D$2:D204,D204)+COUNTIF(G$2:G204,D204)</f>
        <v>23</v>
      </c>
      <c r="D204" s="72" t="str">
        <f t="shared" si="82"/>
        <v>Hannover 96</v>
      </c>
      <c r="E204" s="70">
        <f>DataEntry!E204</f>
        <v>6</v>
      </c>
      <c r="F204" s="71">
        <f>COUNTIF(D$2:D204,G204)+COUNTIF(G$2:G204,G204)</f>
        <v>23</v>
      </c>
      <c r="G204" s="72" t="str">
        <f t="shared" si="83"/>
        <v>Greuther Furth</v>
      </c>
      <c r="H204" s="73">
        <f>DataEntry!G204</f>
        <v>2</v>
      </c>
      <c r="I204" s="73">
        <f>DataEntry!H204</f>
        <v>2</v>
      </c>
      <c r="J204" s="266">
        <f t="shared" si="95"/>
        <v>2</v>
      </c>
      <c r="K204" s="304">
        <f t="shared" si="84"/>
        <v>6.5318196599018163E-2</v>
      </c>
      <c r="L204" s="224">
        <f t="shared" si="85"/>
        <v>2541.3096757313779</v>
      </c>
      <c r="M204" s="224">
        <f t="shared" si="86"/>
        <v>2513.930575702138</v>
      </c>
      <c r="N204" s="236">
        <f t="shared" si="96"/>
        <v>27.379100029239908</v>
      </c>
      <c r="O204" s="22" t="str">
        <f t="shared" si="97"/>
        <v>T8G23</v>
      </c>
      <c r="P204" s="308">
        <f t="shared" si="87"/>
        <v>35</v>
      </c>
      <c r="Q204" s="22" t="str">
        <f t="shared" si="98"/>
        <v>T6G23</v>
      </c>
      <c r="R204" s="308">
        <f t="shared" si="88"/>
        <v>35</v>
      </c>
      <c r="S204" s="74"/>
      <c r="T204" s="75"/>
      <c r="U204" s="76"/>
      <c r="V204" s="74"/>
      <c r="W204" s="75"/>
      <c r="X204" s="76"/>
      <c r="Y204" s="74"/>
      <c r="Z204" s="75"/>
      <c r="AA204" s="76"/>
      <c r="AB204" s="74"/>
      <c r="AC204" s="75"/>
      <c r="AD204" s="76"/>
      <c r="AE204" s="74"/>
      <c r="AF204" s="75"/>
      <c r="AG204" s="76"/>
      <c r="AH204" s="74"/>
      <c r="AI204" s="75"/>
      <c r="AJ204" s="76"/>
      <c r="AK204" s="74"/>
      <c r="AL204" s="75"/>
      <c r="AM204" s="76"/>
      <c r="AN204" s="74"/>
      <c r="AO204" s="75"/>
      <c r="AP204" s="76"/>
      <c r="AQ204" s="77">
        <f t="shared" si="89"/>
        <v>0.52382998862353125</v>
      </c>
      <c r="AR204" s="77">
        <f t="shared" si="90"/>
        <v>0.22303115253215977</v>
      </c>
      <c r="AS204" s="78">
        <f t="shared" si="99"/>
        <v>0.60159767218274296</v>
      </c>
      <c r="AT204" s="77">
        <f t="shared" si="91"/>
        <v>0.17537117528509727</v>
      </c>
      <c r="AU204" s="79"/>
      <c r="AV204" s="139"/>
      <c r="AW204" s="80"/>
      <c r="AX204" s="80"/>
      <c r="AY204" s="80"/>
      <c r="AZ204" s="81"/>
      <c r="BA204" s="82"/>
      <c r="BB204" s="81"/>
      <c r="BC204" s="82"/>
      <c r="BD204" s="81"/>
      <c r="BE204" s="82"/>
      <c r="BF204" s="77"/>
      <c r="BG204" s="77"/>
      <c r="BH204" s="77"/>
      <c r="BI204" s="83">
        <f t="shared" si="100"/>
        <v>0</v>
      </c>
      <c r="BJ204" s="83">
        <f t="shared" si="101"/>
        <v>1</v>
      </c>
      <c r="BK204" s="83">
        <f t="shared" si="102"/>
        <v>0</v>
      </c>
      <c r="BL204" s="84"/>
      <c r="BM204" s="84"/>
      <c r="BN204" s="85"/>
      <c r="BO204" s="84"/>
      <c r="BP204" s="84"/>
      <c r="BQ204" s="84"/>
      <c r="BR204" s="84"/>
      <c r="BS204" s="84"/>
      <c r="BT204" s="84"/>
      <c r="BU204" s="86"/>
      <c r="BV204" s="86"/>
      <c r="BW204" s="86"/>
      <c r="BX204" s="86"/>
      <c r="BY204" s="86"/>
      <c r="BZ204" s="86"/>
      <c r="CA204" s="83"/>
      <c r="CB204" s="83"/>
      <c r="CC204" s="14"/>
      <c r="CD204" s="72"/>
      <c r="CE204" s="87"/>
      <c r="CF204" s="88"/>
      <c r="CG204" s="88"/>
      <c r="CH204" s="87">
        <f t="shared" si="92"/>
        <v>0.60159767218274296</v>
      </c>
      <c r="CI204" s="89"/>
      <c r="CJ204" s="89"/>
      <c r="CK204" s="267"/>
      <c r="CL204" s="90"/>
      <c r="CM204" s="267"/>
      <c r="CN204" s="90"/>
      <c r="CO204" s="267"/>
      <c r="CP204" s="90"/>
      <c r="CQ204" s="267"/>
      <c r="CR204" s="90"/>
      <c r="CS204" s="267"/>
      <c r="CT204" s="90"/>
      <c r="CU204" s="267"/>
      <c r="CV204" s="90"/>
      <c r="CW204" s="267"/>
      <c r="CX204" s="90"/>
      <c r="CY204" s="267"/>
      <c r="CZ204" s="90"/>
      <c r="DA204" s="91">
        <f>DataEntry!B204</f>
        <v>44254</v>
      </c>
      <c r="DB204" s="83"/>
      <c r="DC204" s="83"/>
      <c r="DD204" s="145" t="str">
        <f t="shared" si="103"/>
        <v/>
      </c>
      <c r="DE204" s="145">
        <f t="shared" si="104"/>
        <v>8</v>
      </c>
      <c r="DF204" s="145" t="str">
        <f t="shared" si="105"/>
        <v/>
      </c>
      <c r="DG204" s="145" t="str">
        <f t="shared" si="106"/>
        <v/>
      </c>
      <c r="DH204" s="145">
        <f t="shared" si="107"/>
        <v>6</v>
      </c>
      <c r="DI204" s="145" t="str">
        <f t="shared" si="108"/>
        <v/>
      </c>
      <c r="DJ204" s="83"/>
      <c r="DK204" s="83"/>
      <c r="DL204" s="84"/>
      <c r="DM204" s="14"/>
      <c r="DN204" s="87">
        <f t="shared" si="93"/>
        <v>0.60216554054054061</v>
      </c>
      <c r="DO204" s="87">
        <f>(DFactor*Rounds*Number/2+SUM(BV$3:BV192))/(Rounds*Number/2+COUNT(BV$3:BV192))</f>
        <v>0.29599999999999999</v>
      </c>
      <c r="DP204" s="87">
        <f t="shared" si="94"/>
        <v>0.25892857142857145</v>
      </c>
    </row>
    <row r="205" spans="1:120" x14ac:dyDescent="0.25">
      <c r="A205" s="69">
        <v>203</v>
      </c>
      <c r="B205" s="70">
        <f>DataEntry!C205</f>
        <v>11</v>
      </c>
      <c r="C205" s="71">
        <f>COUNTIF(D$2:D205,D205)+COUNTIF(G$2:G205,D205)</f>
        <v>23</v>
      </c>
      <c r="D205" s="72" t="str">
        <f t="shared" si="82"/>
        <v>Holstein Kiel</v>
      </c>
      <c r="E205" s="70">
        <f>DataEntry!E205</f>
        <v>1</v>
      </c>
      <c r="F205" s="71">
        <f>COUNTIF(D$2:D205,G205)+COUNTIF(G$2:G205,G205)</f>
        <v>23</v>
      </c>
      <c r="G205" s="72" t="str">
        <f t="shared" si="83"/>
        <v>Erzgebirge Aue</v>
      </c>
      <c r="H205" s="73">
        <f>DataEntry!G205</f>
        <v>1</v>
      </c>
      <c r="I205" s="73">
        <f>DataEntry!H205</f>
        <v>0</v>
      </c>
      <c r="J205" s="266">
        <f t="shared" si="95"/>
        <v>1</v>
      </c>
      <c r="K205" s="304">
        <f t="shared" si="84"/>
        <v>0.44200678268351101</v>
      </c>
      <c r="L205" s="224">
        <f t="shared" si="85"/>
        <v>2491.0406476574858</v>
      </c>
      <c r="M205" s="224">
        <f t="shared" si="86"/>
        <v>2318.7491019844447</v>
      </c>
      <c r="N205" s="236">
        <f t="shared" si="96"/>
        <v>172.29154567304113</v>
      </c>
      <c r="O205" s="22" t="str">
        <f t="shared" si="97"/>
        <v>T11G23</v>
      </c>
      <c r="P205" s="308">
        <f t="shared" si="87"/>
        <v>35</v>
      </c>
      <c r="Q205" s="22" t="str">
        <f t="shared" si="98"/>
        <v>T1G23</v>
      </c>
      <c r="R205" s="308">
        <f t="shared" si="88"/>
        <v>35</v>
      </c>
      <c r="S205" s="74"/>
      <c r="T205" s="75"/>
      <c r="U205" s="76"/>
      <c r="V205" s="74"/>
      <c r="W205" s="75"/>
      <c r="X205" s="76"/>
      <c r="Y205" s="74"/>
      <c r="Z205" s="75"/>
      <c r="AA205" s="76"/>
      <c r="AB205" s="74"/>
      <c r="AC205" s="75"/>
      <c r="AD205" s="76"/>
      <c r="AE205" s="74"/>
      <c r="AF205" s="75"/>
      <c r="AG205" s="76"/>
      <c r="AH205" s="74"/>
      <c r="AI205" s="75"/>
      <c r="AJ205" s="76"/>
      <c r="AK205" s="74"/>
      <c r="AL205" s="75"/>
      <c r="AM205" s="76"/>
      <c r="AN205" s="74"/>
      <c r="AO205" s="75"/>
      <c r="AP205" s="76"/>
      <c r="AQ205" s="77">
        <f t="shared" si="89"/>
        <v>0.66332901907449215</v>
      </c>
      <c r="AR205" s="77">
        <f t="shared" si="90"/>
        <v>0.37558443304013978</v>
      </c>
      <c r="AS205" s="78">
        <f t="shared" si="99"/>
        <v>0.57548917206870476</v>
      </c>
      <c r="AT205" s="77">
        <f t="shared" si="91"/>
        <v>4.8926394891155467E-2</v>
      </c>
      <c r="AU205" s="79"/>
      <c r="AV205" s="139"/>
      <c r="AW205" s="80"/>
      <c r="AX205" s="80"/>
      <c r="AY205" s="80"/>
      <c r="AZ205" s="81"/>
      <c r="BA205" s="82"/>
      <c r="BB205" s="81"/>
      <c r="BC205" s="82"/>
      <c r="BD205" s="81"/>
      <c r="BE205" s="82"/>
      <c r="BF205" s="77"/>
      <c r="BG205" s="77"/>
      <c r="BH205" s="77"/>
      <c r="BI205" s="83">
        <f t="shared" si="100"/>
        <v>1</v>
      </c>
      <c r="BJ205" s="83">
        <f t="shared" si="101"/>
        <v>0</v>
      </c>
      <c r="BK205" s="83">
        <f t="shared" si="102"/>
        <v>0</v>
      </c>
      <c r="BL205" s="84"/>
      <c r="BM205" s="84"/>
      <c r="BN205" s="85"/>
      <c r="BO205" s="84"/>
      <c r="BP205" s="84"/>
      <c r="BQ205" s="84"/>
      <c r="BR205" s="84"/>
      <c r="BS205" s="84"/>
      <c r="BT205" s="84"/>
      <c r="BU205" s="86"/>
      <c r="BV205" s="86"/>
      <c r="BW205" s="86"/>
      <c r="BX205" s="86"/>
      <c r="BY205" s="86"/>
      <c r="BZ205" s="86"/>
      <c r="CA205" s="83"/>
      <c r="CB205" s="83"/>
      <c r="CC205" s="14"/>
      <c r="CD205" s="72"/>
      <c r="CE205" s="87"/>
      <c r="CF205" s="88"/>
      <c r="CG205" s="88"/>
      <c r="CH205" s="87">
        <f t="shared" si="92"/>
        <v>0.57548917206870476</v>
      </c>
      <c r="CI205" s="89"/>
      <c r="CJ205" s="89"/>
      <c r="CK205" s="267"/>
      <c r="CL205" s="90"/>
      <c r="CM205" s="267"/>
      <c r="CN205" s="90"/>
      <c r="CO205" s="267"/>
      <c r="CP205" s="90"/>
      <c r="CQ205" s="267"/>
      <c r="CR205" s="90"/>
      <c r="CS205" s="267"/>
      <c r="CT205" s="90"/>
      <c r="CU205" s="267"/>
      <c r="CV205" s="90"/>
      <c r="CW205" s="267"/>
      <c r="CX205" s="90"/>
      <c r="CY205" s="267"/>
      <c r="CZ205" s="90"/>
      <c r="DA205" s="91">
        <f>DataEntry!B205</f>
        <v>44254</v>
      </c>
      <c r="DB205" s="83"/>
      <c r="DC205" s="83"/>
      <c r="DD205" s="145">
        <f t="shared" si="103"/>
        <v>11</v>
      </c>
      <c r="DE205" s="145" t="str">
        <f t="shared" si="104"/>
        <v/>
      </c>
      <c r="DF205" s="145" t="str">
        <f t="shared" si="105"/>
        <v/>
      </c>
      <c r="DG205" s="145" t="str">
        <f t="shared" si="106"/>
        <v/>
      </c>
      <c r="DH205" s="145" t="str">
        <f t="shared" si="107"/>
        <v/>
      </c>
      <c r="DI205" s="145">
        <f t="shared" si="108"/>
        <v>1</v>
      </c>
      <c r="DJ205" s="83"/>
      <c r="DK205" s="83"/>
      <c r="DL205" s="84"/>
      <c r="DM205" s="14"/>
      <c r="DN205" s="87">
        <f t="shared" si="93"/>
        <v>0.60216554054054061</v>
      </c>
      <c r="DO205" s="87">
        <f>(DFactor*Rounds*Number/2+SUM(BV$3:BV193))/(Rounds*Number/2+COUNT(BV$3:BV193))</f>
        <v>0.29599999999999999</v>
      </c>
      <c r="DP205" s="87">
        <f t="shared" si="94"/>
        <v>0.25892857142857145</v>
      </c>
    </row>
    <row r="206" spans="1:120" x14ac:dyDescent="0.25">
      <c r="A206" s="69">
        <v>204</v>
      </c>
      <c r="B206" s="70">
        <f>DataEntry!C206</f>
        <v>9</v>
      </c>
      <c r="C206" s="71">
        <f>COUNTIF(D$2:D206,D206)+COUNTIF(G$2:G206,D206)</f>
        <v>23</v>
      </c>
      <c r="D206" s="72" t="str">
        <f t="shared" si="82"/>
        <v>Heidenheim</v>
      </c>
      <c r="E206" s="70">
        <f>DataEntry!E206</f>
        <v>5</v>
      </c>
      <c r="F206" s="71">
        <f>COUNTIF(D$2:D206,G206)+COUNTIF(G$2:G206,G206)</f>
        <v>23</v>
      </c>
      <c r="G206" s="72" t="str">
        <f t="shared" si="83"/>
        <v>Fortuna Dusseldorf</v>
      </c>
      <c r="H206" s="73">
        <f>DataEntry!G206</f>
        <v>3</v>
      </c>
      <c r="I206" s="73">
        <f>DataEntry!H206</f>
        <v>2</v>
      </c>
      <c r="J206" s="266">
        <f t="shared" si="95"/>
        <v>1</v>
      </c>
      <c r="K206" s="304">
        <f t="shared" si="84"/>
        <v>0.37201114405456215</v>
      </c>
      <c r="L206" s="224">
        <f t="shared" si="85"/>
        <v>2539.9745078481205</v>
      </c>
      <c r="M206" s="224">
        <f t="shared" si="86"/>
        <v>2466.0188351457386</v>
      </c>
      <c r="N206" s="236">
        <f t="shared" si="96"/>
        <v>73.955672702381889</v>
      </c>
      <c r="O206" s="22" t="str">
        <f t="shared" si="97"/>
        <v>T9G23</v>
      </c>
      <c r="P206" s="308">
        <f t="shared" si="87"/>
        <v>35</v>
      </c>
      <c r="Q206" s="22" t="str">
        <f t="shared" si="98"/>
        <v>T5G23</v>
      </c>
      <c r="R206" s="308">
        <f t="shared" si="88"/>
        <v>35</v>
      </c>
      <c r="S206" s="74"/>
      <c r="T206" s="75"/>
      <c r="U206" s="76"/>
      <c r="V206" s="74"/>
      <c r="W206" s="75"/>
      <c r="X206" s="76"/>
      <c r="Y206" s="74"/>
      <c r="Z206" s="75"/>
      <c r="AA206" s="76"/>
      <c r="AB206" s="74"/>
      <c r="AC206" s="75"/>
      <c r="AD206" s="76"/>
      <c r="AE206" s="74"/>
      <c r="AF206" s="75"/>
      <c r="AG206" s="76"/>
      <c r="AH206" s="74"/>
      <c r="AI206" s="75"/>
      <c r="AJ206" s="76"/>
      <c r="AK206" s="74"/>
      <c r="AL206" s="75"/>
      <c r="AM206" s="76"/>
      <c r="AN206" s="74"/>
      <c r="AO206" s="75"/>
      <c r="AP206" s="76"/>
      <c r="AQ206" s="77">
        <f t="shared" si="89"/>
        <v>0.56647904999803034</v>
      </c>
      <c r="AR206" s="77">
        <f t="shared" si="90"/>
        <v>0.24121243069099929</v>
      </c>
      <c r="AS206" s="78">
        <f t="shared" si="99"/>
        <v>0.65053323861406209</v>
      </c>
      <c r="AT206" s="77">
        <f t="shared" si="91"/>
        <v>0.10825433069493862</v>
      </c>
      <c r="AU206" s="79"/>
      <c r="AV206" s="139"/>
      <c r="AW206" s="80"/>
      <c r="AX206" s="80"/>
      <c r="AY206" s="80"/>
      <c r="AZ206" s="81"/>
      <c r="BA206" s="82"/>
      <c r="BB206" s="81"/>
      <c r="BC206" s="82"/>
      <c r="BD206" s="81"/>
      <c r="BE206" s="82"/>
      <c r="BF206" s="77"/>
      <c r="BG206" s="77"/>
      <c r="BH206" s="77"/>
      <c r="BI206" s="83">
        <f t="shared" si="100"/>
        <v>1</v>
      </c>
      <c r="BJ206" s="83">
        <f t="shared" si="101"/>
        <v>0</v>
      </c>
      <c r="BK206" s="83">
        <f t="shared" si="102"/>
        <v>0</v>
      </c>
      <c r="BL206" s="84"/>
      <c r="BM206" s="84"/>
      <c r="BN206" s="85"/>
      <c r="BO206" s="84"/>
      <c r="BP206" s="84"/>
      <c r="BQ206" s="84"/>
      <c r="BR206" s="84"/>
      <c r="BS206" s="84"/>
      <c r="BT206" s="84"/>
      <c r="BU206" s="86"/>
      <c r="BV206" s="86"/>
      <c r="BW206" s="86"/>
      <c r="BX206" s="86"/>
      <c r="BY206" s="86"/>
      <c r="BZ206" s="86"/>
      <c r="CA206" s="83"/>
      <c r="CB206" s="83"/>
      <c r="CC206" s="14"/>
      <c r="CD206" s="72"/>
      <c r="CE206" s="87"/>
      <c r="CF206" s="88"/>
      <c r="CG206" s="88"/>
      <c r="CH206" s="87">
        <f t="shared" si="92"/>
        <v>0.65053323861406209</v>
      </c>
      <c r="CI206" s="89"/>
      <c r="CJ206" s="89"/>
      <c r="CK206" s="267"/>
      <c r="CL206" s="90"/>
      <c r="CM206" s="267"/>
      <c r="CN206" s="90"/>
      <c r="CO206" s="267"/>
      <c r="CP206" s="90"/>
      <c r="CQ206" s="267"/>
      <c r="CR206" s="90"/>
      <c r="CS206" s="267"/>
      <c r="CT206" s="90"/>
      <c r="CU206" s="267"/>
      <c r="CV206" s="90"/>
      <c r="CW206" s="267"/>
      <c r="CX206" s="90"/>
      <c r="CY206" s="267"/>
      <c r="CZ206" s="90"/>
      <c r="DA206" s="91">
        <f>DataEntry!B206</f>
        <v>44255</v>
      </c>
      <c r="DB206" s="83"/>
      <c r="DC206" s="83"/>
      <c r="DD206" s="145">
        <f t="shared" si="103"/>
        <v>9</v>
      </c>
      <c r="DE206" s="145" t="str">
        <f t="shared" si="104"/>
        <v/>
      </c>
      <c r="DF206" s="145" t="str">
        <f t="shared" si="105"/>
        <v/>
      </c>
      <c r="DG206" s="145" t="str">
        <f t="shared" si="106"/>
        <v/>
      </c>
      <c r="DH206" s="145" t="str">
        <f t="shared" si="107"/>
        <v/>
      </c>
      <c r="DI206" s="145">
        <f t="shared" si="108"/>
        <v>5</v>
      </c>
      <c r="DJ206" s="83"/>
      <c r="DK206" s="83"/>
      <c r="DL206" s="84"/>
      <c r="DM206" s="14"/>
      <c r="DN206" s="87">
        <f t="shared" si="93"/>
        <v>0.65495270270270267</v>
      </c>
      <c r="DO206" s="87">
        <f>(DFactor*Rounds*Number/2+SUM(BV$3:BV194))/(Rounds*Number/2+COUNT(BV$3:BV194))</f>
        <v>0.29599999999999999</v>
      </c>
      <c r="DP206" s="87">
        <f t="shared" si="94"/>
        <v>0.30357142857142855</v>
      </c>
    </row>
    <row r="207" spans="1:120" x14ac:dyDescent="0.25">
      <c r="A207" s="69">
        <v>205</v>
      </c>
      <c r="B207" s="70">
        <f>DataEntry!C207</f>
        <v>12</v>
      </c>
      <c r="C207" s="71">
        <f>COUNTIF(D$2:D207,D207)+COUNTIF(G$2:G207,D207)</f>
        <v>23</v>
      </c>
      <c r="D207" s="72" t="str">
        <f t="shared" si="82"/>
        <v>Nurnberg</v>
      </c>
      <c r="E207" s="70">
        <f>DataEntry!E207</f>
        <v>3</v>
      </c>
      <c r="F207" s="71">
        <f>COUNTIF(D$2:D207,G207)+COUNTIF(G$2:G207,G207)</f>
        <v>23</v>
      </c>
      <c r="G207" s="72" t="str">
        <f t="shared" si="83"/>
        <v>Eintracht Braunschweig</v>
      </c>
      <c r="H207" s="73">
        <f>DataEntry!G207</f>
        <v>0</v>
      </c>
      <c r="I207" s="73">
        <f>DataEntry!H207</f>
        <v>0</v>
      </c>
      <c r="J207" s="266">
        <f t="shared" si="95"/>
        <v>2</v>
      </c>
      <c r="K207" s="304">
        <f t="shared" si="84"/>
        <v>0.90912883889936946</v>
      </c>
      <c r="L207" s="224">
        <f t="shared" si="85"/>
        <v>2461.8286449500815</v>
      </c>
      <c r="M207" s="224">
        <f t="shared" si="86"/>
        <v>2330.6941184364709</v>
      </c>
      <c r="N207" s="236">
        <f t="shared" si="96"/>
        <v>131.13452651361058</v>
      </c>
      <c r="O207" s="22" t="str">
        <f t="shared" si="97"/>
        <v>T12G23</v>
      </c>
      <c r="P207" s="308">
        <f t="shared" si="87"/>
        <v>35</v>
      </c>
      <c r="Q207" s="22" t="str">
        <f t="shared" si="98"/>
        <v>T3G23</v>
      </c>
      <c r="R207" s="308">
        <f t="shared" si="88"/>
        <v>35</v>
      </c>
      <c r="S207" s="74"/>
      <c r="T207" s="75"/>
      <c r="U207" s="76"/>
      <c r="V207" s="74"/>
      <c r="W207" s="75"/>
      <c r="X207" s="76"/>
      <c r="Y207" s="74"/>
      <c r="Z207" s="75"/>
      <c r="AA207" s="76"/>
      <c r="AB207" s="74"/>
      <c r="AC207" s="75"/>
      <c r="AD207" s="76"/>
      <c r="AE207" s="74"/>
      <c r="AF207" s="75"/>
      <c r="AG207" s="76"/>
      <c r="AH207" s="74"/>
      <c r="AI207" s="75"/>
      <c r="AJ207" s="76"/>
      <c r="AK207" s="74"/>
      <c r="AL207" s="75"/>
      <c r="AM207" s="76"/>
      <c r="AN207" s="74"/>
      <c r="AO207" s="75"/>
      <c r="AP207" s="76"/>
      <c r="AQ207" s="77">
        <f t="shared" si="89"/>
        <v>0.62275162280206053</v>
      </c>
      <c r="AR207" s="77">
        <f t="shared" si="90"/>
        <v>0.3136445115026858</v>
      </c>
      <c r="AS207" s="78">
        <f t="shared" si="99"/>
        <v>0.61821422259874947</v>
      </c>
      <c r="AT207" s="77">
        <f t="shared" si="91"/>
        <v>6.8141265898564729E-2</v>
      </c>
      <c r="AU207" s="79"/>
      <c r="AV207" s="139"/>
      <c r="AW207" s="80"/>
      <c r="AX207" s="80"/>
      <c r="AY207" s="80"/>
      <c r="AZ207" s="92"/>
      <c r="BA207" s="93"/>
      <c r="BB207" s="92"/>
      <c r="BC207" s="93"/>
      <c r="BD207" s="92"/>
      <c r="BE207" s="93"/>
      <c r="BF207" s="77"/>
      <c r="BG207" s="77"/>
      <c r="BH207" s="77"/>
      <c r="BI207" s="83">
        <f t="shared" si="100"/>
        <v>0</v>
      </c>
      <c r="BJ207" s="83">
        <f t="shared" si="101"/>
        <v>1</v>
      </c>
      <c r="BK207" s="83">
        <f t="shared" si="102"/>
        <v>0</v>
      </c>
      <c r="BL207" s="84"/>
      <c r="BM207" s="84"/>
      <c r="BN207" s="85"/>
      <c r="BO207" s="84"/>
      <c r="BP207" s="84"/>
      <c r="BQ207" s="84"/>
      <c r="BR207" s="84"/>
      <c r="BS207" s="84"/>
      <c r="BT207" s="84"/>
      <c r="BU207" s="86"/>
      <c r="BV207" s="86"/>
      <c r="BW207" s="86"/>
      <c r="BX207" s="86"/>
      <c r="BY207" s="86"/>
      <c r="BZ207" s="86"/>
      <c r="CA207" s="83"/>
      <c r="CB207" s="83"/>
      <c r="CC207" s="14"/>
      <c r="CD207" s="72"/>
      <c r="CE207" s="87"/>
      <c r="CF207" s="88"/>
      <c r="CG207" s="88"/>
      <c r="CH207" s="87">
        <f t="shared" si="92"/>
        <v>0.61821422259874947</v>
      </c>
      <c r="CI207" s="89"/>
      <c r="CJ207" s="89"/>
      <c r="CK207" s="267"/>
      <c r="CL207" s="90"/>
      <c r="CM207" s="267"/>
      <c r="CN207" s="90"/>
      <c r="CO207" s="267"/>
      <c r="CP207" s="90"/>
      <c r="CQ207" s="267"/>
      <c r="CR207" s="90"/>
      <c r="CS207" s="267"/>
      <c r="CT207" s="90"/>
      <c r="CU207" s="267"/>
      <c r="CV207" s="90"/>
      <c r="CW207" s="267"/>
      <c r="CX207" s="90"/>
      <c r="CY207" s="267"/>
      <c r="CZ207" s="90"/>
      <c r="DA207" s="91">
        <f>DataEntry!B207</f>
        <v>44255</v>
      </c>
      <c r="DB207" s="83"/>
      <c r="DC207" s="83"/>
      <c r="DD207" s="145" t="str">
        <f t="shared" si="103"/>
        <v/>
      </c>
      <c r="DE207" s="145">
        <f t="shared" si="104"/>
        <v>12</v>
      </c>
      <c r="DF207" s="145" t="str">
        <f t="shared" si="105"/>
        <v/>
      </c>
      <c r="DG207" s="145" t="str">
        <f t="shared" si="106"/>
        <v/>
      </c>
      <c r="DH207" s="145">
        <f t="shared" si="107"/>
        <v>3</v>
      </c>
      <c r="DI207" s="145" t="str">
        <f t="shared" si="108"/>
        <v/>
      </c>
      <c r="DJ207" s="83"/>
      <c r="DK207" s="83"/>
      <c r="DL207" s="84"/>
      <c r="DM207" s="14"/>
      <c r="DN207" s="87">
        <f t="shared" si="93"/>
        <v>0.63328218349928878</v>
      </c>
      <c r="DO207" s="87">
        <f>(DFactor*Rounds*Number/2+SUM(BV$3:BV195))/(Rounds*Number/2+COUNT(BV$3:BV195))</f>
        <v>0.29599999999999999</v>
      </c>
      <c r="DP207" s="87">
        <f t="shared" si="94"/>
        <v>0.28524436090225563</v>
      </c>
    </row>
    <row r="208" spans="1:120" x14ac:dyDescent="0.25">
      <c r="A208" s="69">
        <v>206</v>
      </c>
      <c r="B208" s="70">
        <f>DataEntry!C208</f>
        <v>16</v>
      </c>
      <c r="C208" s="71">
        <f>COUNTIF(D$2:D208,D208)+COUNTIF(G$2:G208,D208)</f>
        <v>23</v>
      </c>
      <c r="D208" s="72" t="str">
        <f t="shared" si="82"/>
        <v>Sandhausen</v>
      </c>
      <c r="E208" s="70">
        <f>DataEntry!E208</f>
        <v>13</v>
      </c>
      <c r="F208" s="71">
        <f>COUNTIF(D$2:D208,G208)+COUNTIF(G$2:G208,G208)</f>
        <v>23</v>
      </c>
      <c r="G208" s="72" t="str">
        <f t="shared" si="83"/>
        <v>Osnabruck</v>
      </c>
      <c r="H208" s="73">
        <f>DataEntry!G208</f>
        <v>3</v>
      </c>
      <c r="I208" s="73">
        <f>DataEntry!H208</f>
        <v>0</v>
      </c>
      <c r="J208" s="266">
        <f t="shared" si="95"/>
        <v>1</v>
      </c>
      <c r="K208" s="304">
        <f t="shared" si="84"/>
        <v>0.64985210154068351</v>
      </c>
      <c r="L208" s="224">
        <f t="shared" si="85"/>
        <v>2439.5871751064719</v>
      </c>
      <c r="M208" s="224">
        <f t="shared" si="86"/>
        <v>2391.08112488494</v>
      </c>
      <c r="N208" s="236">
        <f t="shared" si="96"/>
        <v>48.50605022153195</v>
      </c>
      <c r="O208" s="22" t="str">
        <f t="shared" si="97"/>
        <v>T16G23</v>
      </c>
      <c r="P208" s="308">
        <f t="shared" si="87"/>
        <v>35</v>
      </c>
      <c r="Q208" s="22" t="str">
        <f t="shared" si="98"/>
        <v>T13G23</v>
      </c>
      <c r="R208" s="308">
        <f t="shared" si="88"/>
        <v>35</v>
      </c>
      <c r="S208" s="74"/>
      <c r="T208" s="75"/>
      <c r="U208" s="76"/>
      <c r="V208" s="74"/>
      <c r="W208" s="75"/>
      <c r="X208" s="76"/>
      <c r="Y208" s="74"/>
      <c r="Z208" s="75"/>
      <c r="AA208" s="76"/>
      <c r="AB208" s="74"/>
      <c r="AC208" s="75"/>
      <c r="AD208" s="76"/>
      <c r="AE208" s="74"/>
      <c r="AF208" s="75"/>
      <c r="AG208" s="76"/>
      <c r="AH208" s="74"/>
      <c r="AI208" s="75"/>
      <c r="AJ208" s="76"/>
      <c r="AK208" s="74"/>
      <c r="AL208" s="75"/>
      <c r="AM208" s="76"/>
      <c r="AN208" s="74"/>
      <c r="AO208" s="75"/>
      <c r="AP208" s="76"/>
      <c r="AQ208" s="77">
        <f t="shared" si="89"/>
        <v>0.54301750988412234</v>
      </c>
      <c r="AR208" s="77">
        <f t="shared" si="90"/>
        <v>0.22174512782730249</v>
      </c>
      <c r="AS208" s="78">
        <f t="shared" si="99"/>
        <v>0.6425447641136397</v>
      </c>
      <c r="AT208" s="77">
        <f t="shared" si="91"/>
        <v>0.13571010805905781</v>
      </c>
      <c r="AU208" s="79"/>
      <c r="AV208" s="139"/>
      <c r="AW208" s="80"/>
      <c r="AX208" s="80"/>
      <c r="AY208" s="80"/>
      <c r="AZ208" s="92"/>
      <c r="BA208" s="93"/>
      <c r="BB208" s="92"/>
      <c r="BC208" s="93"/>
      <c r="BD208" s="92"/>
      <c r="BE208" s="93"/>
      <c r="BF208" s="77"/>
      <c r="BG208" s="77"/>
      <c r="BH208" s="77"/>
      <c r="BI208" s="83">
        <f t="shared" si="100"/>
        <v>1</v>
      </c>
      <c r="BJ208" s="83">
        <f t="shared" si="101"/>
        <v>0</v>
      </c>
      <c r="BK208" s="83">
        <f t="shared" si="102"/>
        <v>0</v>
      </c>
      <c r="BL208" s="84"/>
      <c r="BM208" s="84"/>
      <c r="BN208" s="85"/>
      <c r="BO208" s="84"/>
      <c r="BP208" s="84"/>
      <c r="BQ208" s="84"/>
      <c r="BR208" s="84"/>
      <c r="BS208" s="84"/>
      <c r="BT208" s="84"/>
      <c r="BU208" s="86"/>
      <c r="BV208" s="86"/>
      <c r="BW208" s="86"/>
      <c r="BX208" s="86"/>
      <c r="BY208" s="86"/>
      <c r="BZ208" s="86"/>
      <c r="CA208" s="83"/>
      <c r="CB208" s="83"/>
      <c r="CC208" s="14"/>
      <c r="CD208" s="72"/>
      <c r="CE208" s="87"/>
      <c r="CF208" s="88"/>
      <c r="CG208" s="88"/>
      <c r="CH208" s="87">
        <f t="shared" si="92"/>
        <v>0.6425447641136397</v>
      </c>
      <c r="CI208" s="89"/>
      <c r="CJ208" s="89"/>
      <c r="CK208" s="267"/>
      <c r="CL208" s="90"/>
      <c r="CM208" s="267"/>
      <c r="CN208" s="90"/>
      <c r="CO208" s="267"/>
      <c r="CP208" s="90"/>
      <c r="CQ208" s="267"/>
      <c r="CR208" s="90"/>
      <c r="CS208" s="267"/>
      <c r="CT208" s="90"/>
      <c r="CU208" s="267"/>
      <c r="CV208" s="90"/>
      <c r="CW208" s="267"/>
      <c r="CX208" s="90"/>
      <c r="CY208" s="267"/>
      <c r="CZ208" s="90"/>
      <c r="DA208" s="91">
        <f>DataEntry!B208</f>
        <v>44255</v>
      </c>
      <c r="DB208" s="83"/>
      <c r="DC208" s="83"/>
      <c r="DD208" s="145">
        <f t="shared" si="103"/>
        <v>16</v>
      </c>
      <c r="DE208" s="145" t="str">
        <f t="shared" si="104"/>
        <v/>
      </c>
      <c r="DF208" s="145" t="str">
        <f t="shared" si="105"/>
        <v/>
      </c>
      <c r="DG208" s="145" t="str">
        <f t="shared" si="106"/>
        <v/>
      </c>
      <c r="DH208" s="145" t="str">
        <f t="shared" si="107"/>
        <v/>
      </c>
      <c r="DI208" s="145">
        <f t="shared" si="108"/>
        <v>13</v>
      </c>
      <c r="DJ208" s="83"/>
      <c r="DK208" s="83"/>
      <c r="DL208" s="84"/>
      <c r="DM208" s="14"/>
      <c r="DN208" s="87">
        <f t="shared" si="93"/>
        <v>0.64439527027027022</v>
      </c>
      <c r="DO208" s="87">
        <f>(DFactor*Rounds*Number/2+SUM(BV$3:BV196))/(Rounds*Number/2+COUNT(BV$3:BV196))</f>
        <v>0.29599999999999999</v>
      </c>
      <c r="DP208" s="87">
        <f t="shared" si="94"/>
        <v>0.29464285714285715</v>
      </c>
    </row>
    <row r="209" spans="1:120" x14ac:dyDescent="0.25">
      <c r="A209" s="69">
        <v>207</v>
      </c>
      <c r="B209" s="70">
        <f>DataEntry!C209</f>
        <v>17</v>
      </c>
      <c r="C209" s="71">
        <f>COUNTIF(D$2:D209,D209)+COUNTIF(G$2:G209,D209)</f>
        <v>23</v>
      </c>
      <c r="D209" s="72" t="str">
        <f t="shared" si="82"/>
        <v>St Pauli</v>
      </c>
      <c r="E209" s="70">
        <f>DataEntry!E209</f>
        <v>7</v>
      </c>
      <c r="F209" s="71">
        <f>COUNTIF(D$2:D209,G209)+COUNTIF(G$2:G209,G209)</f>
        <v>23</v>
      </c>
      <c r="G209" s="72" t="str">
        <f t="shared" si="83"/>
        <v>Hamburger</v>
      </c>
      <c r="H209" s="73">
        <f>DataEntry!G209</f>
        <v>1</v>
      </c>
      <c r="I209" s="73">
        <f>DataEntry!H209</f>
        <v>0</v>
      </c>
      <c r="J209" s="266">
        <f t="shared" si="95"/>
        <v>1</v>
      </c>
      <c r="K209" s="304">
        <f t="shared" si="84"/>
        <v>0.60318666102167207</v>
      </c>
      <c r="L209" s="224">
        <f t="shared" si="85"/>
        <v>2462.9049637763433</v>
      </c>
      <c r="M209" s="224">
        <f t="shared" si="86"/>
        <v>2528.0640071302109</v>
      </c>
      <c r="N209" s="236">
        <f t="shared" si="96"/>
        <v>-65.159043353867673</v>
      </c>
      <c r="O209" s="22" t="str">
        <f t="shared" si="97"/>
        <v>T17G23</v>
      </c>
      <c r="P209" s="308">
        <f t="shared" si="87"/>
        <v>35</v>
      </c>
      <c r="Q209" s="22" t="str">
        <f t="shared" si="98"/>
        <v>T7G23</v>
      </c>
      <c r="R209" s="308">
        <f t="shared" si="88"/>
        <v>35</v>
      </c>
      <c r="S209" s="74"/>
      <c r="T209" s="75"/>
      <c r="U209" s="76"/>
      <c r="V209" s="74"/>
      <c r="W209" s="75"/>
      <c r="X209" s="76"/>
      <c r="Y209" s="74"/>
      <c r="Z209" s="75"/>
      <c r="AA209" s="76"/>
      <c r="AB209" s="74"/>
      <c r="AC209" s="75"/>
      <c r="AD209" s="76"/>
      <c r="AE209" s="74"/>
      <c r="AF209" s="75"/>
      <c r="AG209" s="76"/>
      <c r="AH209" s="74"/>
      <c r="AI209" s="75"/>
      <c r="AJ209" s="76"/>
      <c r="AK209" s="74"/>
      <c r="AL209" s="75"/>
      <c r="AM209" s="76"/>
      <c r="AN209" s="74"/>
      <c r="AO209" s="75"/>
      <c r="AP209" s="76"/>
      <c r="AQ209" s="77">
        <f t="shared" si="89"/>
        <v>0.44109412977053741</v>
      </c>
      <c r="AR209" s="77">
        <f t="shared" si="90"/>
        <v>9.9516580544282529E-2</v>
      </c>
      <c r="AS209" s="78">
        <f t="shared" si="99"/>
        <v>0.68315509845250988</v>
      </c>
      <c r="AT209" s="77">
        <f t="shared" si="91"/>
        <v>0.21732832100320765</v>
      </c>
      <c r="AU209" s="79"/>
      <c r="AV209" s="139"/>
      <c r="AW209" s="80"/>
      <c r="AX209" s="80"/>
      <c r="AY209" s="80"/>
      <c r="AZ209" s="92"/>
      <c r="BA209" s="93"/>
      <c r="BB209" s="92"/>
      <c r="BC209" s="93"/>
      <c r="BD209" s="92"/>
      <c r="BE209" s="93"/>
      <c r="BF209" s="77"/>
      <c r="BG209" s="77"/>
      <c r="BH209" s="77"/>
      <c r="BI209" s="83">
        <f t="shared" si="100"/>
        <v>1</v>
      </c>
      <c r="BJ209" s="83">
        <f t="shared" si="101"/>
        <v>0</v>
      </c>
      <c r="BK209" s="83">
        <f t="shared" si="102"/>
        <v>0</v>
      </c>
      <c r="BL209" s="84"/>
      <c r="BM209" s="84"/>
      <c r="BN209" s="85"/>
      <c r="BO209" s="84"/>
      <c r="BP209" s="84"/>
      <c r="BQ209" s="84"/>
      <c r="BR209" s="84"/>
      <c r="BS209" s="84"/>
      <c r="BT209" s="84"/>
      <c r="BU209" s="86"/>
      <c r="BV209" s="86"/>
      <c r="BW209" s="86"/>
      <c r="BX209" s="86"/>
      <c r="BY209" s="86"/>
      <c r="BZ209" s="86"/>
      <c r="CA209" s="83"/>
      <c r="CB209" s="83"/>
      <c r="CC209" s="14"/>
      <c r="CD209" s="72"/>
      <c r="CE209" s="87"/>
      <c r="CF209" s="88"/>
      <c r="CG209" s="88"/>
      <c r="CH209" s="87">
        <f t="shared" si="92"/>
        <v>0.68315509845250977</v>
      </c>
      <c r="CI209" s="89"/>
      <c r="CJ209" s="89"/>
      <c r="CK209" s="267"/>
      <c r="CL209" s="90"/>
      <c r="CM209" s="267"/>
      <c r="CN209" s="90"/>
      <c r="CO209" s="267"/>
      <c r="CP209" s="90"/>
      <c r="CQ209" s="267"/>
      <c r="CR209" s="90"/>
      <c r="CS209" s="267"/>
      <c r="CT209" s="90"/>
      <c r="CU209" s="267"/>
      <c r="CV209" s="90"/>
      <c r="CW209" s="267"/>
      <c r="CX209" s="90"/>
      <c r="CY209" s="267"/>
      <c r="CZ209" s="90"/>
      <c r="DA209" s="91">
        <f>DataEntry!B209</f>
        <v>44256</v>
      </c>
      <c r="DB209" s="83"/>
      <c r="DC209" s="83"/>
      <c r="DD209" s="145">
        <f t="shared" si="103"/>
        <v>17</v>
      </c>
      <c r="DE209" s="145" t="str">
        <f t="shared" si="104"/>
        <v/>
      </c>
      <c r="DF209" s="145" t="str">
        <f t="shared" si="105"/>
        <v/>
      </c>
      <c r="DG209" s="145" t="str">
        <f t="shared" si="106"/>
        <v/>
      </c>
      <c r="DH209" s="145" t="str">
        <f t="shared" si="107"/>
        <v/>
      </c>
      <c r="DI209" s="145">
        <f t="shared" si="108"/>
        <v>7</v>
      </c>
      <c r="DJ209" s="83"/>
      <c r="DK209" s="83"/>
      <c r="DL209" s="84"/>
      <c r="DM209" s="14"/>
      <c r="DN209" s="87">
        <f t="shared" si="93"/>
        <v>0.68662500000000004</v>
      </c>
      <c r="DO209" s="87">
        <f>(DFactor*Rounds*Number/2+SUM(BV$3:BV197))/(Rounds*Number/2+COUNT(BV$3:BV197))</f>
        <v>0.29599999999999999</v>
      </c>
      <c r="DP209" s="87">
        <f t="shared" si="94"/>
        <v>0.33035714285714285</v>
      </c>
    </row>
    <row r="210" spans="1:120" x14ac:dyDescent="0.25">
      <c r="A210" s="69">
        <v>208</v>
      </c>
      <c r="B210" s="70">
        <f>DataEntry!C210</f>
        <v>14</v>
      </c>
      <c r="C210" s="71">
        <f>COUNTIF(D$2:D210,D210)+COUNTIF(G$2:G210,D210)</f>
        <v>24</v>
      </c>
      <c r="D210" s="72" t="str">
        <f t="shared" si="82"/>
        <v>Paderborn 07</v>
      </c>
      <c r="E210" s="70">
        <f>DataEntry!E210</f>
        <v>4</v>
      </c>
      <c r="F210" s="71">
        <f>COUNTIF(D$2:D210,G210)+COUNTIF(G$2:G210,G210)</f>
        <v>24</v>
      </c>
      <c r="G210" s="72" t="str">
        <f t="shared" si="83"/>
        <v>Darmstadt 98</v>
      </c>
      <c r="H210" s="73">
        <f>DataEntry!G210</f>
        <v>2</v>
      </c>
      <c r="I210" s="73">
        <f>DataEntry!H210</f>
        <v>3</v>
      </c>
      <c r="J210" s="266">
        <f t="shared" si="95"/>
        <v>3</v>
      </c>
      <c r="K210" s="304">
        <f t="shared" si="84"/>
        <v>0.7666904489643287</v>
      </c>
      <c r="L210" s="224">
        <f t="shared" si="85"/>
        <v>2469.5730648235199</v>
      </c>
      <c r="M210" s="224">
        <f t="shared" si="86"/>
        <v>2415.5895697454048</v>
      </c>
      <c r="N210" s="236">
        <f t="shared" si="96"/>
        <v>53.983495078115084</v>
      </c>
      <c r="O210" s="22" t="str">
        <f t="shared" si="97"/>
        <v>T14G24</v>
      </c>
      <c r="P210" s="308">
        <f t="shared" si="87"/>
        <v>35</v>
      </c>
      <c r="Q210" s="22" t="str">
        <f t="shared" si="98"/>
        <v>T4G24</v>
      </c>
      <c r="R210" s="308">
        <f t="shared" si="88"/>
        <v>35</v>
      </c>
      <c r="S210" s="74"/>
      <c r="T210" s="75"/>
      <c r="U210" s="76"/>
      <c r="V210" s="74"/>
      <c r="W210" s="75"/>
      <c r="X210" s="76"/>
      <c r="Y210" s="74"/>
      <c r="Z210" s="75"/>
      <c r="AA210" s="76"/>
      <c r="AB210" s="74"/>
      <c r="AC210" s="75"/>
      <c r="AD210" s="76"/>
      <c r="AE210" s="74"/>
      <c r="AF210" s="75"/>
      <c r="AG210" s="76"/>
      <c r="AH210" s="74"/>
      <c r="AI210" s="75"/>
      <c r="AJ210" s="76"/>
      <c r="AK210" s="74"/>
      <c r="AL210" s="75"/>
      <c r="AM210" s="76"/>
      <c r="AN210" s="74"/>
      <c r="AO210" s="75"/>
      <c r="AP210" s="76"/>
      <c r="AQ210" s="77">
        <f t="shared" si="89"/>
        <v>0.54765986703866221</v>
      </c>
      <c r="AR210" s="77">
        <f t="shared" si="90"/>
        <v>0.23484016938840985</v>
      </c>
      <c r="AS210" s="78">
        <f t="shared" si="99"/>
        <v>0.62563939530050483</v>
      </c>
      <c r="AT210" s="77">
        <f t="shared" si="91"/>
        <v>0.13952043531108538</v>
      </c>
      <c r="AU210" s="79"/>
      <c r="AV210" s="139"/>
      <c r="AW210" s="80"/>
      <c r="AX210" s="80"/>
      <c r="AY210" s="80"/>
      <c r="AZ210" s="92"/>
      <c r="BA210" s="93"/>
      <c r="BB210" s="92"/>
      <c r="BC210" s="93"/>
      <c r="BD210" s="92"/>
      <c r="BE210" s="93"/>
      <c r="BF210" s="77"/>
      <c r="BG210" s="77"/>
      <c r="BH210" s="77"/>
      <c r="BI210" s="83">
        <f t="shared" si="100"/>
        <v>0</v>
      </c>
      <c r="BJ210" s="83">
        <f t="shared" si="101"/>
        <v>0</v>
      </c>
      <c r="BK210" s="83">
        <f t="shared" si="102"/>
        <v>1</v>
      </c>
      <c r="BL210" s="84"/>
      <c r="BM210" s="84"/>
      <c r="BN210" s="85"/>
      <c r="BO210" s="84"/>
      <c r="BP210" s="84"/>
      <c r="BQ210" s="84"/>
      <c r="BR210" s="84"/>
      <c r="BS210" s="84"/>
      <c r="BT210" s="84"/>
      <c r="BU210" s="86"/>
      <c r="BV210" s="86"/>
      <c r="BW210" s="86"/>
      <c r="BX210" s="86"/>
      <c r="BY210" s="86"/>
      <c r="BZ210" s="86"/>
      <c r="CA210" s="83"/>
      <c r="CB210" s="83"/>
      <c r="CC210" s="14"/>
      <c r="CD210" s="72"/>
      <c r="CE210" s="87"/>
      <c r="CF210" s="88"/>
      <c r="CG210" s="88"/>
      <c r="CH210" s="87">
        <f t="shared" si="92"/>
        <v>0.62563939530050472</v>
      </c>
      <c r="CI210" s="89"/>
      <c r="CJ210" s="89"/>
      <c r="CK210" s="267"/>
      <c r="CL210" s="90"/>
      <c r="CM210" s="267"/>
      <c r="CN210" s="90"/>
      <c r="CO210" s="267"/>
      <c r="CP210" s="90"/>
      <c r="CQ210" s="267"/>
      <c r="CR210" s="90"/>
      <c r="CS210" s="267"/>
      <c r="CT210" s="90"/>
      <c r="CU210" s="267"/>
      <c r="CV210" s="90"/>
      <c r="CW210" s="267"/>
      <c r="CX210" s="90"/>
      <c r="CY210" s="267"/>
      <c r="CZ210" s="90"/>
      <c r="DA210" s="91">
        <f>DataEntry!B210</f>
        <v>44260</v>
      </c>
      <c r="DB210" s="83"/>
      <c r="DC210" s="83"/>
      <c r="DD210" s="145" t="str">
        <f t="shared" si="103"/>
        <v/>
      </c>
      <c r="DE210" s="145" t="str">
        <f t="shared" si="104"/>
        <v/>
      </c>
      <c r="DF210" s="145">
        <f t="shared" si="105"/>
        <v>14</v>
      </c>
      <c r="DG210" s="145">
        <f t="shared" si="106"/>
        <v>4</v>
      </c>
      <c r="DH210" s="145" t="str">
        <f t="shared" si="107"/>
        <v/>
      </c>
      <c r="DI210" s="145" t="str">
        <f t="shared" si="108"/>
        <v/>
      </c>
      <c r="DJ210" s="83"/>
      <c r="DK210" s="83"/>
      <c r="DL210" s="84"/>
      <c r="DM210" s="14"/>
      <c r="DN210" s="87">
        <f t="shared" si="93"/>
        <v>0.62791085822664772</v>
      </c>
      <c r="DO210" s="87">
        <f>(DFactor*Rounds*Number/2+SUM(BV$3:BV198))/(Rounds*Number/2+COUNT(BV$3:BV198))</f>
        <v>0.29599999999999999</v>
      </c>
      <c r="DP210" s="87">
        <f t="shared" si="94"/>
        <v>0.2807017543859649</v>
      </c>
    </row>
    <row r="211" spans="1:120" x14ac:dyDescent="0.25">
      <c r="A211" s="69">
        <v>209</v>
      </c>
      <c r="B211" s="70">
        <f>DataEntry!C211</f>
        <v>18</v>
      </c>
      <c r="C211" s="71">
        <f>COUNTIF(D$2:D211,D211)+COUNTIF(G$2:G211,D211)</f>
        <v>24</v>
      </c>
      <c r="D211" s="72" t="str">
        <f t="shared" si="82"/>
        <v>Wurzburger Kickers</v>
      </c>
      <c r="E211" s="70">
        <f>DataEntry!E211</f>
        <v>9</v>
      </c>
      <c r="F211" s="71">
        <f>COUNTIF(D$2:D211,G211)+COUNTIF(G$2:G211,G211)</f>
        <v>24</v>
      </c>
      <c r="G211" s="72" t="str">
        <f t="shared" si="83"/>
        <v>Heidenheim</v>
      </c>
      <c r="H211" s="73">
        <f>DataEntry!G211</f>
        <v>1</v>
      </c>
      <c r="I211" s="73">
        <f>DataEntry!H211</f>
        <v>2</v>
      </c>
      <c r="J211" s="266">
        <f t="shared" si="95"/>
        <v>3</v>
      </c>
      <c r="K211" s="304">
        <f t="shared" si="84"/>
        <v>0.30871347634038848</v>
      </c>
      <c r="L211" s="224">
        <f t="shared" si="85"/>
        <v>2366.725282039326</v>
      </c>
      <c r="M211" s="224">
        <f t="shared" si="86"/>
        <v>2426.2649434133223</v>
      </c>
      <c r="N211" s="236">
        <f t="shared" si="96"/>
        <v>-59.539661373996296</v>
      </c>
      <c r="O211" s="22" t="str">
        <f t="shared" si="97"/>
        <v>T18G24</v>
      </c>
      <c r="P211" s="308">
        <f t="shared" si="87"/>
        <v>35</v>
      </c>
      <c r="Q211" s="22" t="str">
        <f t="shared" si="98"/>
        <v>T9G24</v>
      </c>
      <c r="R211" s="308">
        <f t="shared" si="88"/>
        <v>35</v>
      </c>
      <c r="S211" s="74"/>
      <c r="T211" s="75"/>
      <c r="U211" s="76"/>
      <c r="V211" s="74"/>
      <c r="W211" s="75"/>
      <c r="X211" s="76"/>
      <c r="Y211" s="74"/>
      <c r="Z211" s="75"/>
      <c r="AA211" s="76"/>
      <c r="AB211" s="74"/>
      <c r="AC211" s="75"/>
      <c r="AD211" s="76"/>
      <c r="AE211" s="74"/>
      <c r="AF211" s="75"/>
      <c r="AG211" s="76"/>
      <c r="AH211" s="74"/>
      <c r="AI211" s="75"/>
      <c r="AJ211" s="76"/>
      <c r="AK211" s="74"/>
      <c r="AL211" s="75"/>
      <c r="AM211" s="76"/>
      <c r="AN211" s="74"/>
      <c r="AO211" s="75"/>
      <c r="AP211" s="76"/>
      <c r="AQ211" s="77">
        <f t="shared" si="89"/>
        <v>0.44673495179440004</v>
      </c>
      <c r="AR211" s="77">
        <f t="shared" si="90"/>
        <v>0.16913609043773786</v>
      </c>
      <c r="AS211" s="78">
        <f t="shared" si="99"/>
        <v>0.55519772271332446</v>
      </c>
      <c r="AT211" s="77">
        <f t="shared" si="91"/>
        <v>0.27566618684893773</v>
      </c>
      <c r="AU211" s="79"/>
      <c r="AV211" s="139"/>
      <c r="AW211" s="80"/>
      <c r="AX211" s="80"/>
      <c r="AY211" s="80"/>
      <c r="AZ211" s="92"/>
      <c r="BA211" s="93"/>
      <c r="BB211" s="92"/>
      <c r="BC211" s="93"/>
      <c r="BD211" s="92"/>
      <c r="BE211" s="93"/>
      <c r="BF211" s="77"/>
      <c r="BG211" s="77"/>
      <c r="BH211" s="77"/>
      <c r="BI211" s="83">
        <f t="shared" si="100"/>
        <v>0</v>
      </c>
      <c r="BJ211" s="83">
        <f t="shared" si="101"/>
        <v>0</v>
      </c>
      <c r="BK211" s="83">
        <f t="shared" si="102"/>
        <v>1</v>
      </c>
      <c r="BL211" s="84"/>
      <c r="BM211" s="84"/>
      <c r="BN211" s="85"/>
      <c r="BO211" s="84"/>
      <c r="BP211" s="84"/>
      <c r="BQ211" s="84"/>
      <c r="BR211" s="84"/>
      <c r="BS211" s="84"/>
      <c r="BT211" s="84"/>
      <c r="BU211" s="86"/>
      <c r="BV211" s="86"/>
      <c r="BW211" s="86"/>
      <c r="BX211" s="86"/>
      <c r="BY211" s="86"/>
      <c r="BZ211" s="86"/>
      <c r="CA211" s="83"/>
      <c r="CB211" s="83"/>
      <c r="CC211" s="14"/>
      <c r="CD211" s="72"/>
      <c r="CE211" s="87"/>
      <c r="CF211" s="88"/>
      <c r="CG211" s="88"/>
      <c r="CH211" s="87">
        <f t="shared" si="92"/>
        <v>0.55519772271332435</v>
      </c>
      <c r="CI211" s="89"/>
      <c r="CJ211" s="89"/>
      <c r="CK211" s="267"/>
      <c r="CL211" s="90"/>
      <c r="CM211" s="267"/>
      <c r="CN211" s="90"/>
      <c r="CO211" s="267"/>
      <c r="CP211" s="90"/>
      <c r="CQ211" s="267"/>
      <c r="CR211" s="90"/>
      <c r="CS211" s="267"/>
      <c r="CT211" s="90"/>
      <c r="CU211" s="267"/>
      <c r="CV211" s="90"/>
      <c r="CW211" s="267"/>
      <c r="CX211" s="90"/>
      <c r="CY211" s="267"/>
      <c r="CZ211" s="90"/>
      <c r="DA211" s="91">
        <f>DataEntry!B211</f>
        <v>44260</v>
      </c>
      <c r="DB211" s="83"/>
      <c r="DC211" s="83"/>
      <c r="DD211" s="145" t="str">
        <f t="shared" si="103"/>
        <v/>
      </c>
      <c r="DE211" s="145" t="str">
        <f t="shared" si="104"/>
        <v/>
      </c>
      <c r="DF211" s="145">
        <f t="shared" si="105"/>
        <v>18</v>
      </c>
      <c r="DG211" s="145">
        <f t="shared" si="106"/>
        <v>9</v>
      </c>
      <c r="DH211" s="145" t="str">
        <f t="shared" si="107"/>
        <v/>
      </c>
      <c r="DI211" s="145" t="str">
        <f t="shared" si="108"/>
        <v/>
      </c>
      <c r="DJ211" s="83"/>
      <c r="DK211" s="83"/>
      <c r="DL211" s="84"/>
      <c r="DM211" s="14"/>
      <c r="DN211" s="87">
        <f t="shared" si="93"/>
        <v>0.55803488807366919</v>
      </c>
      <c r="DO211" s="87">
        <f>(DFactor*Rounds*Number/2+SUM(BV$3:BV199))/(Rounds*Number/2+COUNT(BV$3:BV199))</f>
        <v>0.29599999999999999</v>
      </c>
      <c r="DP211" s="87">
        <f t="shared" si="94"/>
        <v>0.22160664819944598</v>
      </c>
    </row>
    <row r="212" spans="1:120" x14ac:dyDescent="0.25">
      <c r="A212" s="69">
        <v>210</v>
      </c>
      <c r="B212" s="70">
        <f>DataEntry!C212</f>
        <v>1</v>
      </c>
      <c r="C212" s="71">
        <f>COUNTIF(D$2:D212,D212)+COUNTIF(G$2:G212,D212)</f>
        <v>24</v>
      </c>
      <c r="D212" s="72" t="str">
        <f t="shared" si="82"/>
        <v>Erzgebirge Aue</v>
      </c>
      <c r="E212" s="70">
        <f>DataEntry!E212</f>
        <v>8</v>
      </c>
      <c r="F212" s="71">
        <f>COUNTIF(D$2:D212,G212)+COUNTIF(G$2:G212,G212)</f>
        <v>24</v>
      </c>
      <c r="G212" s="72" t="str">
        <f t="shared" si="83"/>
        <v>Hannover 96</v>
      </c>
      <c r="H212" s="73">
        <f>DataEntry!G212</f>
        <v>1</v>
      </c>
      <c r="I212" s="73">
        <f>DataEntry!H212</f>
        <v>1</v>
      </c>
      <c r="J212" s="266">
        <f t="shared" si="95"/>
        <v>2</v>
      </c>
      <c r="K212" s="304">
        <f t="shared" si="84"/>
        <v>0.6347428839980469</v>
      </c>
      <c r="L212" s="224">
        <f t="shared" si="85"/>
        <v>2475.004776916734</v>
      </c>
      <c r="M212" s="224">
        <f t="shared" si="86"/>
        <v>2454.1321439557291</v>
      </c>
      <c r="N212" s="236">
        <f t="shared" si="96"/>
        <v>20.872632961004911</v>
      </c>
      <c r="O212" s="22" t="str">
        <f t="shared" si="97"/>
        <v>T1G24</v>
      </c>
      <c r="P212" s="308">
        <f t="shared" si="87"/>
        <v>35</v>
      </c>
      <c r="Q212" s="22" t="str">
        <f t="shared" si="98"/>
        <v>T8G24</v>
      </c>
      <c r="R212" s="308">
        <f t="shared" si="88"/>
        <v>35</v>
      </c>
      <c r="S212" s="74"/>
      <c r="T212" s="75"/>
      <c r="U212" s="76"/>
      <c r="V212" s="74"/>
      <c r="W212" s="75"/>
      <c r="X212" s="76"/>
      <c r="Y212" s="74"/>
      <c r="Z212" s="75"/>
      <c r="AA212" s="76"/>
      <c r="AB212" s="74"/>
      <c r="AC212" s="75"/>
      <c r="AD212" s="76"/>
      <c r="AE212" s="74"/>
      <c r="AF212" s="75"/>
      <c r="AG212" s="76"/>
      <c r="AH212" s="74"/>
      <c r="AI212" s="75"/>
      <c r="AJ212" s="76"/>
      <c r="AK212" s="74"/>
      <c r="AL212" s="75"/>
      <c r="AM212" s="76"/>
      <c r="AN212" s="74"/>
      <c r="AO212" s="75"/>
      <c r="AP212" s="76"/>
      <c r="AQ212" s="77">
        <f t="shared" si="89"/>
        <v>0.51755526128911911</v>
      </c>
      <c r="AR212" s="77">
        <f t="shared" si="90"/>
        <v>0.23487056873400813</v>
      </c>
      <c r="AS212" s="78">
        <f t="shared" si="99"/>
        <v>0.56536938511022194</v>
      </c>
      <c r="AT212" s="77">
        <f t="shared" si="91"/>
        <v>0.19976004615576992</v>
      </c>
      <c r="AU212" s="79"/>
      <c r="AV212" s="139"/>
      <c r="AW212" s="80"/>
      <c r="AX212" s="80"/>
      <c r="AY212" s="80"/>
      <c r="AZ212" s="92"/>
      <c r="BA212" s="93"/>
      <c r="BB212" s="92"/>
      <c r="BC212" s="93"/>
      <c r="BD212" s="92"/>
      <c r="BE212" s="93"/>
      <c r="BF212" s="77"/>
      <c r="BG212" s="77"/>
      <c r="BH212" s="77"/>
      <c r="BI212" s="83">
        <f t="shared" si="100"/>
        <v>0</v>
      </c>
      <c r="BJ212" s="83">
        <f t="shared" si="101"/>
        <v>1</v>
      </c>
      <c r="BK212" s="83">
        <f t="shared" si="102"/>
        <v>0</v>
      </c>
      <c r="BL212" s="84"/>
      <c r="BM212" s="84"/>
      <c r="BN212" s="85"/>
      <c r="BO212" s="84"/>
      <c r="BP212" s="84"/>
      <c r="BQ212" s="84"/>
      <c r="BR212" s="84"/>
      <c r="BS212" s="84"/>
      <c r="BT212" s="84"/>
      <c r="BU212" s="86"/>
      <c r="BV212" s="86"/>
      <c r="BW212" s="86"/>
      <c r="BX212" s="86"/>
      <c r="BY212" s="86"/>
      <c r="BZ212" s="86"/>
      <c r="CA212" s="83"/>
      <c r="CB212" s="83"/>
      <c r="CC212" s="14"/>
      <c r="CD212" s="72"/>
      <c r="CE212" s="87"/>
      <c r="CF212" s="88"/>
      <c r="CG212" s="88"/>
      <c r="CH212" s="87">
        <f t="shared" si="92"/>
        <v>0.56536938511022194</v>
      </c>
      <c r="CI212" s="89"/>
      <c r="CJ212" s="89"/>
      <c r="CK212" s="267"/>
      <c r="CL212" s="90"/>
      <c r="CM212" s="267"/>
      <c r="CN212" s="90"/>
      <c r="CO212" s="267"/>
      <c r="CP212" s="90"/>
      <c r="CQ212" s="267"/>
      <c r="CR212" s="90"/>
      <c r="CS212" s="267"/>
      <c r="CT212" s="90"/>
      <c r="CU212" s="267"/>
      <c r="CV212" s="90"/>
      <c r="CW212" s="267"/>
      <c r="CX212" s="90"/>
      <c r="CY212" s="267"/>
      <c r="CZ212" s="90"/>
      <c r="DA212" s="91">
        <f>DataEntry!B212</f>
        <v>44261</v>
      </c>
      <c r="DB212" s="83"/>
      <c r="DC212" s="83"/>
      <c r="DD212" s="145" t="str">
        <f t="shared" si="103"/>
        <v/>
      </c>
      <c r="DE212" s="145">
        <f t="shared" si="104"/>
        <v>1</v>
      </c>
      <c r="DF212" s="145" t="str">
        <f t="shared" si="105"/>
        <v/>
      </c>
      <c r="DG212" s="145" t="str">
        <f t="shared" si="106"/>
        <v/>
      </c>
      <c r="DH212" s="145">
        <f t="shared" si="107"/>
        <v>8</v>
      </c>
      <c r="DI212" s="145" t="str">
        <f t="shared" si="108"/>
        <v/>
      </c>
      <c r="DJ212" s="83"/>
      <c r="DK212" s="83"/>
      <c r="DL212" s="84"/>
      <c r="DM212" s="14"/>
      <c r="DN212" s="87">
        <f t="shared" si="93"/>
        <v>0.56567757230915117</v>
      </c>
      <c r="DO212" s="87">
        <f>(DFactor*Rounds*Number/2+SUM(BV$3:BV200))/(Rounds*Number/2+COUNT(BV$3:BV200))</f>
        <v>0.29599999999999999</v>
      </c>
      <c r="DP212" s="87">
        <f t="shared" si="94"/>
        <v>0.22807017543859648</v>
      </c>
    </row>
    <row r="213" spans="1:120" x14ac:dyDescent="0.25">
      <c r="A213" s="69">
        <v>211</v>
      </c>
      <c r="B213" s="70">
        <f>DataEntry!C213</f>
        <v>6</v>
      </c>
      <c r="C213" s="71">
        <f>COUNTIF(D$2:D213,D213)+COUNTIF(G$2:G213,D213)</f>
        <v>24</v>
      </c>
      <c r="D213" s="72" t="str">
        <f t="shared" si="82"/>
        <v>Greuther Furth</v>
      </c>
      <c r="E213" s="70">
        <f>DataEntry!E213</f>
        <v>2</v>
      </c>
      <c r="F213" s="71">
        <f>COUNTIF(D$2:D213,G213)+COUNTIF(G$2:G213,G213)</f>
        <v>24</v>
      </c>
      <c r="G213" s="72" t="str">
        <f t="shared" si="83"/>
        <v>Bochum</v>
      </c>
      <c r="H213" s="73">
        <f>DataEntry!G213</f>
        <v>1</v>
      </c>
      <c r="I213" s="73">
        <f>DataEntry!H213</f>
        <v>2</v>
      </c>
      <c r="J213" s="266">
        <f t="shared" si="95"/>
        <v>3</v>
      </c>
      <c r="K213" s="304">
        <f t="shared" si="84"/>
        <v>0.52125883757605607</v>
      </c>
      <c r="L213" s="224">
        <f t="shared" si="85"/>
        <v>2480.466578206464</v>
      </c>
      <c r="M213" s="224">
        <f t="shared" si="86"/>
        <v>2479.8659651030707</v>
      </c>
      <c r="N213" s="236">
        <f t="shared" si="96"/>
        <v>0.60061310339324336</v>
      </c>
      <c r="O213" s="22" t="str">
        <f t="shared" si="97"/>
        <v>T6G24</v>
      </c>
      <c r="P213" s="308">
        <f t="shared" si="87"/>
        <v>35</v>
      </c>
      <c r="Q213" s="22" t="str">
        <f t="shared" si="98"/>
        <v>T2G24</v>
      </c>
      <c r="R213" s="308">
        <f t="shared" si="88"/>
        <v>35</v>
      </c>
      <c r="S213" s="74"/>
      <c r="T213" s="75"/>
      <c r="U213" s="76"/>
      <c r="V213" s="74"/>
      <c r="W213" s="75"/>
      <c r="X213" s="76"/>
      <c r="Y213" s="74"/>
      <c r="Z213" s="75"/>
      <c r="AA213" s="76"/>
      <c r="AB213" s="74"/>
      <c r="AC213" s="75"/>
      <c r="AD213" s="76"/>
      <c r="AE213" s="74"/>
      <c r="AF213" s="75"/>
      <c r="AG213" s="76"/>
      <c r="AH213" s="74"/>
      <c r="AI213" s="75"/>
      <c r="AJ213" s="76"/>
      <c r="AK213" s="74"/>
      <c r="AL213" s="75"/>
      <c r="AM213" s="76"/>
      <c r="AN213" s="74"/>
      <c r="AO213" s="75"/>
      <c r="AP213" s="76"/>
      <c r="AQ213" s="77">
        <f t="shared" si="89"/>
        <v>0.5</v>
      </c>
      <c r="AR213" s="77">
        <f t="shared" si="90"/>
        <v>0.17567235656709346</v>
      </c>
      <c r="AS213" s="78">
        <f t="shared" si="99"/>
        <v>0.64865528686581309</v>
      </c>
      <c r="AT213" s="77">
        <f t="shared" si="91"/>
        <v>0.17567235656709346</v>
      </c>
      <c r="AU213" s="79"/>
      <c r="AV213" s="139"/>
      <c r="AW213" s="80"/>
      <c r="AX213" s="80"/>
      <c r="AY213" s="80"/>
      <c r="AZ213" s="92"/>
      <c r="BA213" s="93"/>
      <c r="BB213" s="92"/>
      <c r="BC213" s="93"/>
      <c r="BD213" s="92"/>
      <c r="BE213" s="93"/>
      <c r="BF213" s="77"/>
      <c r="BG213" s="77"/>
      <c r="BH213" s="77"/>
      <c r="BI213" s="83">
        <f t="shared" si="100"/>
        <v>0</v>
      </c>
      <c r="BJ213" s="83">
        <f t="shared" si="101"/>
        <v>0</v>
      </c>
      <c r="BK213" s="83">
        <f t="shared" si="102"/>
        <v>1</v>
      </c>
      <c r="BL213" s="84"/>
      <c r="BM213" s="84"/>
      <c r="BN213" s="85"/>
      <c r="BO213" s="84"/>
      <c r="BP213" s="84"/>
      <c r="BQ213" s="84"/>
      <c r="BR213" s="84"/>
      <c r="BS213" s="84"/>
      <c r="BT213" s="84"/>
      <c r="BU213" s="86"/>
      <c r="BV213" s="86"/>
      <c r="BW213" s="86"/>
      <c r="BX213" s="86"/>
      <c r="BY213" s="86"/>
      <c r="BZ213" s="86"/>
      <c r="CA213" s="83"/>
      <c r="CB213" s="83"/>
      <c r="CC213" s="14"/>
      <c r="CD213" s="72"/>
      <c r="CE213" s="87"/>
      <c r="CF213" s="88"/>
      <c r="CG213" s="88"/>
      <c r="CH213" s="87">
        <f t="shared" si="92"/>
        <v>0.64865528686581309</v>
      </c>
      <c r="CI213" s="89"/>
      <c r="CJ213" s="89"/>
      <c r="CK213" s="267"/>
      <c r="CL213" s="90"/>
      <c r="CM213" s="267"/>
      <c r="CN213" s="90"/>
      <c r="CO213" s="267"/>
      <c r="CP213" s="90"/>
      <c r="CQ213" s="267"/>
      <c r="CR213" s="90"/>
      <c r="CS213" s="267"/>
      <c r="CT213" s="90"/>
      <c r="CU213" s="267"/>
      <c r="CV213" s="90"/>
      <c r="CW213" s="267"/>
      <c r="CX213" s="90"/>
      <c r="CY213" s="267"/>
      <c r="CZ213" s="90"/>
      <c r="DA213" s="91">
        <f>DataEntry!B213</f>
        <v>44261</v>
      </c>
      <c r="DB213" s="83"/>
      <c r="DC213" s="83"/>
      <c r="DD213" s="145" t="str">
        <f t="shared" si="103"/>
        <v/>
      </c>
      <c r="DE213" s="145" t="str">
        <f t="shared" si="104"/>
        <v/>
      </c>
      <c r="DF213" s="145">
        <f t="shared" si="105"/>
        <v>6</v>
      </c>
      <c r="DG213" s="145">
        <f t="shared" si="106"/>
        <v>2</v>
      </c>
      <c r="DH213" s="145" t="str">
        <f t="shared" si="107"/>
        <v/>
      </c>
      <c r="DI213" s="145" t="str">
        <f t="shared" si="108"/>
        <v/>
      </c>
      <c r="DJ213" s="83"/>
      <c r="DK213" s="83"/>
      <c r="DL213" s="84"/>
      <c r="DM213" s="14"/>
      <c r="DN213" s="87">
        <f t="shared" si="93"/>
        <v>0.64865528686581309</v>
      </c>
      <c r="DO213" s="87">
        <f>(DFactor*Rounds*Number/2+SUM(BV$3:BV201))/(Rounds*Number/2+COUNT(BV$3:BV201))</f>
        <v>0.29599999999999999</v>
      </c>
      <c r="DP213" s="87">
        <f t="shared" si="94"/>
        <v>0.2982456140350877</v>
      </c>
    </row>
    <row r="214" spans="1:120" x14ac:dyDescent="0.25">
      <c r="A214" s="69">
        <v>212</v>
      </c>
      <c r="B214" s="70">
        <f>DataEntry!C214</f>
        <v>10</v>
      </c>
      <c r="C214" s="71">
        <f>COUNTIF(D$2:D214,D214)+COUNTIF(G$2:G214,D214)</f>
        <v>24</v>
      </c>
      <c r="D214" s="72" t="str">
        <f t="shared" si="82"/>
        <v>Karlsruher</v>
      </c>
      <c r="E214" s="70">
        <f>DataEntry!E214</f>
        <v>17</v>
      </c>
      <c r="F214" s="71">
        <f>COUNTIF(D$2:D214,G214)+COUNTIF(G$2:G214,G214)</f>
        <v>24</v>
      </c>
      <c r="G214" s="72" t="str">
        <f t="shared" si="83"/>
        <v>St Pauli</v>
      </c>
      <c r="H214" s="73">
        <f>DataEntry!G214</f>
        <v>0</v>
      </c>
      <c r="I214" s="73">
        <f>DataEntry!H214</f>
        <v>0</v>
      </c>
      <c r="J214" s="266">
        <f t="shared" si="95"/>
        <v>2</v>
      </c>
      <c r="K214" s="304">
        <f t="shared" si="84"/>
        <v>0.30411980390016602</v>
      </c>
      <c r="L214" s="224">
        <f t="shared" si="85"/>
        <v>2461.0780555430997</v>
      </c>
      <c r="M214" s="224">
        <f t="shared" si="86"/>
        <v>2368.5574311748528</v>
      </c>
      <c r="N214" s="236">
        <f t="shared" si="96"/>
        <v>92.520624368246899</v>
      </c>
      <c r="O214" s="22" t="str">
        <f t="shared" si="97"/>
        <v>T10G24</v>
      </c>
      <c r="P214" s="308">
        <f t="shared" si="87"/>
        <v>35</v>
      </c>
      <c r="Q214" s="22" t="str">
        <f t="shared" si="98"/>
        <v>T17G24</v>
      </c>
      <c r="R214" s="308">
        <f t="shared" si="88"/>
        <v>35</v>
      </c>
      <c r="S214" s="74"/>
      <c r="T214" s="75"/>
      <c r="U214" s="76"/>
      <c r="V214" s="74"/>
      <c r="W214" s="75"/>
      <c r="X214" s="76"/>
      <c r="Y214" s="74"/>
      <c r="Z214" s="75"/>
      <c r="AA214" s="76"/>
      <c r="AB214" s="74"/>
      <c r="AC214" s="75"/>
      <c r="AD214" s="76"/>
      <c r="AE214" s="74"/>
      <c r="AF214" s="75"/>
      <c r="AG214" s="76"/>
      <c r="AH214" s="74"/>
      <c r="AI214" s="75"/>
      <c r="AJ214" s="76"/>
      <c r="AK214" s="74"/>
      <c r="AL214" s="75"/>
      <c r="AM214" s="76"/>
      <c r="AN214" s="74"/>
      <c r="AO214" s="75"/>
      <c r="AP214" s="76"/>
      <c r="AQ214" s="77">
        <f t="shared" si="89"/>
        <v>0.58467853873063935</v>
      </c>
      <c r="AR214" s="77">
        <f t="shared" si="90"/>
        <v>0.25875001559871963</v>
      </c>
      <c r="AS214" s="78">
        <f t="shared" si="99"/>
        <v>0.65185704626383956</v>
      </c>
      <c r="AT214" s="77">
        <f t="shared" si="91"/>
        <v>8.9392938137440869E-2</v>
      </c>
      <c r="AU214" s="79"/>
      <c r="AV214" s="139"/>
      <c r="AW214" s="80"/>
      <c r="AX214" s="80"/>
      <c r="AY214" s="80"/>
      <c r="AZ214" s="92"/>
      <c r="BA214" s="93"/>
      <c r="BB214" s="92"/>
      <c r="BC214" s="93"/>
      <c r="BD214" s="92"/>
      <c r="BE214" s="93"/>
      <c r="BF214" s="77"/>
      <c r="BG214" s="77"/>
      <c r="BH214" s="77"/>
      <c r="BI214" s="83">
        <f t="shared" si="100"/>
        <v>0</v>
      </c>
      <c r="BJ214" s="83">
        <f t="shared" si="101"/>
        <v>1</v>
      </c>
      <c r="BK214" s="83">
        <f t="shared" si="102"/>
        <v>0</v>
      </c>
      <c r="BL214" s="84"/>
      <c r="BM214" s="84"/>
      <c r="BN214" s="85"/>
      <c r="BO214" s="84"/>
      <c r="BP214" s="84"/>
      <c r="BQ214" s="84"/>
      <c r="BR214" s="84"/>
      <c r="BS214" s="84"/>
      <c r="BT214" s="84"/>
      <c r="BU214" s="86"/>
      <c r="BV214" s="86"/>
      <c r="BW214" s="86"/>
      <c r="BX214" s="86"/>
      <c r="BY214" s="86"/>
      <c r="BZ214" s="86"/>
      <c r="CA214" s="83"/>
      <c r="CB214" s="83"/>
      <c r="CC214" s="14"/>
      <c r="CD214" s="72"/>
      <c r="CE214" s="87"/>
      <c r="CF214" s="88"/>
      <c r="CG214" s="88"/>
      <c r="CH214" s="87">
        <f t="shared" si="92"/>
        <v>0.65185704626383945</v>
      </c>
      <c r="CI214" s="89"/>
      <c r="CJ214" s="89"/>
      <c r="CK214" s="267"/>
      <c r="CL214" s="90"/>
      <c r="CM214" s="267"/>
      <c r="CN214" s="90"/>
      <c r="CO214" s="267"/>
      <c r="CP214" s="90"/>
      <c r="CQ214" s="267"/>
      <c r="CR214" s="90"/>
      <c r="CS214" s="267"/>
      <c r="CT214" s="90"/>
      <c r="CU214" s="267"/>
      <c r="CV214" s="90"/>
      <c r="CW214" s="267"/>
      <c r="CX214" s="90"/>
      <c r="CY214" s="267"/>
      <c r="CZ214" s="90"/>
      <c r="DA214" s="91">
        <f>DataEntry!B214</f>
        <v>44261</v>
      </c>
      <c r="DB214" s="83"/>
      <c r="DC214" s="83"/>
      <c r="DD214" s="145" t="str">
        <f t="shared" si="103"/>
        <v/>
      </c>
      <c r="DE214" s="145">
        <f t="shared" si="104"/>
        <v>10</v>
      </c>
      <c r="DF214" s="145" t="str">
        <f t="shared" si="105"/>
        <v/>
      </c>
      <c r="DG214" s="145" t="str">
        <f t="shared" si="106"/>
        <v/>
      </c>
      <c r="DH214" s="145">
        <f t="shared" si="107"/>
        <v>17</v>
      </c>
      <c r="DI214" s="145" t="str">
        <f t="shared" si="108"/>
        <v/>
      </c>
      <c r="DJ214" s="83"/>
      <c r="DK214" s="83"/>
      <c r="DL214" s="84"/>
      <c r="DM214" s="14"/>
      <c r="DN214" s="87">
        <f t="shared" si="93"/>
        <v>0.65902750118539588</v>
      </c>
      <c r="DO214" s="87">
        <f>(DFactor*Rounds*Number/2+SUM(BV$3:BV202))/(Rounds*Number/2+COUNT(BV$3:BV202))</f>
        <v>0.29599999999999999</v>
      </c>
      <c r="DP214" s="87">
        <f t="shared" si="94"/>
        <v>0.30701754385964913</v>
      </c>
    </row>
    <row r="215" spans="1:120" x14ac:dyDescent="0.25">
      <c r="A215" s="69">
        <v>213</v>
      </c>
      <c r="B215" s="70">
        <f>DataEntry!C215</f>
        <v>3</v>
      </c>
      <c r="C215" s="71">
        <f>COUNTIF(D$2:D215,D215)+COUNTIF(G$2:G215,D215)</f>
        <v>24</v>
      </c>
      <c r="D215" s="72" t="str">
        <f t="shared" si="82"/>
        <v>Eintracht Braunschweig</v>
      </c>
      <c r="E215" s="70">
        <f>DataEntry!E215</f>
        <v>16</v>
      </c>
      <c r="F215" s="71">
        <f>COUNTIF(D$2:D215,G215)+COUNTIF(G$2:G215,G215)</f>
        <v>24</v>
      </c>
      <c r="G215" s="72" t="str">
        <f t="shared" si="83"/>
        <v>Sandhausen</v>
      </c>
      <c r="H215" s="73">
        <f>DataEntry!G215</f>
        <v>1</v>
      </c>
      <c r="I215" s="73">
        <f>DataEntry!H215</f>
        <v>0</v>
      </c>
      <c r="J215" s="266">
        <f t="shared" si="95"/>
        <v>1</v>
      </c>
      <c r="K215" s="304">
        <f t="shared" si="84"/>
        <v>0.3997520862830628</v>
      </c>
      <c r="L215" s="224">
        <f t="shared" si="85"/>
        <v>2366.6358499958947</v>
      </c>
      <c r="M215" s="224">
        <f t="shared" si="86"/>
        <v>2358.0035750257612</v>
      </c>
      <c r="N215" s="236">
        <f t="shared" si="96"/>
        <v>8.6322749701334942</v>
      </c>
      <c r="O215" s="22" t="str">
        <f t="shared" si="97"/>
        <v>T3G24</v>
      </c>
      <c r="P215" s="308">
        <f t="shared" si="87"/>
        <v>35</v>
      </c>
      <c r="Q215" s="22" t="str">
        <f t="shared" si="98"/>
        <v>T16G24</v>
      </c>
      <c r="R215" s="308">
        <f t="shared" si="88"/>
        <v>35</v>
      </c>
      <c r="S215" s="74"/>
      <c r="T215" s="75"/>
      <c r="U215" s="76"/>
      <c r="V215" s="74"/>
      <c r="W215" s="75"/>
      <c r="X215" s="76"/>
      <c r="Y215" s="74"/>
      <c r="Z215" s="75"/>
      <c r="AA215" s="76"/>
      <c r="AB215" s="74"/>
      <c r="AC215" s="75"/>
      <c r="AD215" s="76"/>
      <c r="AE215" s="74"/>
      <c r="AF215" s="75"/>
      <c r="AG215" s="76"/>
      <c r="AH215" s="74"/>
      <c r="AI215" s="75"/>
      <c r="AJ215" s="76"/>
      <c r="AK215" s="74"/>
      <c r="AL215" s="75"/>
      <c r="AM215" s="76"/>
      <c r="AN215" s="74"/>
      <c r="AO215" s="75"/>
      <c r="AP215" s="76"/>
      <c r="AQ215" s="77">
        <f t="shared" si="89"/>
        <v>0.50695314272278524</v>
      </c>
      <c r="AR215" s="77">
        <f t="shared" si="90"/>
        <v>0.19848094687452461</v>
      </c>
      <c r="AS215" s="78">
        <f t="shared" si="99"/>
        <v>0.61694439169652115</v>
      </c>
      <c r="AT215" s="77">
        <f t="shared" si="91"/>
        <v>0.18457466142895418</v>
      </c>
      <c r="AU215" s="79"/>
      <c r="AV215" s="139"/>
      <c r="AW215" s="80"/>
      <c r="AX215" s="80"/>
      <c r="AY215" s="80"/>
      <c r="AZ215" s="92"/>
      <c r="BA215" s="93"/>
      <c r="BB215" s="92"/>
      <c r="BC215" s="93"/>
      <c r="BD215" s="92"/>
      <c r="BE215" s="93"/>
      <c r="BF215" s="77"/>
      <c r="BG215" s="77"/>
      <c r="BH215" s="77"/>
      <c r="BI215" s="83">
        <f t="shared" si="100"/>
        <v>1</v>
      </c>
      <c r="BJ215" s="83">
        <f t="shared" si="101"/>
        <v>0</v>
      </c>
      <c r="BK215" s="83">
        <f t="shared" si="102"/>
        <v>0</v>
      </c>
      <c r="BL215" s="84"/>
      <c r="BM215" s="84"/>
      <c r="BN215" s="85"/>
      <c r="BO215" s="84"/>
      <c r="BP215" s="84"/>
      <c r="BQ215" s="84"/>
      <c r="BR215" s="84"/>
      <c r="BS215" s="84"/>
      <c r="BT215" s="84"/>
      <c r="BU215" s="86"/>
      <c r="BV215" s="86"/>
      <c r="BW215" s="86"/>
      <c r="BX215" s="86"/>
      <c r="BY215" s="86"/>
      <c r="BZ215" s="86"/>
      <c r="CA215" s="83"/>
      <c r="CB215" s="83"/>
      <c r="CC215" s="14"/>
      <c r="CD215" s="72"/>
      <c r="CE215" s="87"/>
      <c r="CF215" s="88"/>
      <c r="CG215" s="88"/>
      <c r="CH215" s="87">
        <f t="shared" si="92"/>
        <v>0.61694439169652127</v>
      </c>
      <c r="CI215" s="89"/>
      <c r="CJ215" s="89"/>
      <c r="CK215" s="267"/>
      <c r="CL215" s="90"/>
      <c r="CM215" s="267"/>
      <c r="CN215" s="90"/>
      <c r="CO215" s="267"/>
      <c r="CP215" s="90"/>
      <c r="CQ215" s="267"/>
      <c r="CR215" s="90"/>
      <c r="CS215" s="267"/>
      <c r="CT215" s="90"/>
      <c r="CU215" s="267"/>
      <c r="CV215" s="90"/>
      <c r="CW215" s="267"/>
      <c r="CX215" s="90"/>
      <c r="CY215" s="267"/>
      <c r="CZ215" s="90"/>
      <c r="DA215" s="91">
        <f>DataEntry!B215</f>
        <v>44262</v>
      </c>
      <c r="DB215" s="83"/>
      <c r="DC215" s="83"/>
      <c r="DD215" s="145">
        <f t="shared" si="103"/>
        <v>3</v>
      </c>
      <c r="DE215" s="145" t="str">
        <f t="shared" si="104"/>
        <v/>
      </c>
      <c r="DF215" s="145" t="str">
        <f t="shared" si="105"/>
        <v/>
      </c>
      <c r="DG215" s="145" t="str">
        <f t="shared" si="106"/>
        <v/>
      </c>
      <c r="DH215" s="145" t="str">
        <f t="shared" si="107"/>
        <v/>
      </c>
      <c r="DI215" s="145">
        <f t="shared" si="108"/>
        <v>16</v>
      </c>
      <c r="DJ215" s="83"/>
      <c r="DK215" s="83"/>
      <c r="DL215" s="84"/>
      <c r="DM215" s="14"/>
      <c r="DN215" s="87">
        <f t="shared" si="93"/>
        <v>0.61699273789024467</v>
      </c>
      <c r="DO215" s="87">
        <f>(DFactor*Rounds*Number/2+SUM(BV$3:BV203))/(Rounds*Number/2+COUNT(BV$3:BV203))</f>
        <v>0.29599999999999999</v>
      </c>
      <c r="DP215" s="87">
        <f t="shared" si="94"/>
        <v>0.27146814404432129</v>
      </c>
    </row>
    <row r="216" spans="1:120" x14ac:dyDescent="0.25">
      <c r="A216" s="69">
        <v>214</v>
      </c>
      <c r="B216" s="70">
        <f>DataEntry!C216</f>
        <v>5</v>
      </c>
      <c r="C216" s="71">
        <f>COUNTIF(D$2:D216,D216)+COUNTIF(G$2:G216,D216)</f>
        <v>24</v>
      </c>
      <c r="D216" s="72" t="str">
        <f t="shared" si="82"/>
        <v>Fortuna Dusseldorf</v>
      </c>
      <c r="E216" s="70">
        <f>DataEntry!E216</f>
        <v>12</v>
      </c>
      <c r="F216" s="71">
        <f>COUNTIF(D$2:D216,G216)+COUNTIF(G$2:G216,G216)</f>
        <v>24</v>
      </c>
      <c r="G216" s="72" t="str">
        <f t="shared" si="83"/>
        <v>Nurnberg</v>
      </c>
      <c r="H216" s="73">
        <f>DataEntry!G216</f>
        <v>3</v>
      </c>
      <c r="I216" s="73">
        <f>DataEntry!H216</f>
        <v>1</v>
      </c>
      <c r="J216" s="266">
        <f t="shared" si="95"/>
        <v>1</v>
      </c>
      <c r="K216" s="304">
        <f t="shared" si="84"/>
        <v>0.94445171318969301</v>
      </c>
      <c r="L216" s="224">
        <f t="shared" si="85"/>
        <v>2558.2131548958878</v>
      </c>
      <c r="M216" s="224">
        <f t="shared" si="86"/>
        <v>2416.1762819895703</v>
      </c>
      <c r="N216" s="236">
        <f t="shared" si="96"/>
        <v>142.03687290631751</v>
      </c>
      <c r="O216" s="22" t="str">
        <f t="shared" si="97"/>
        <v>T5G24</v>
      </c>
      <c r="P216" s="308">
        <f t="shared" si="87"/>
        <v>35</v>
      </c>
      <c r="Q216" s="22" t="str">
        <f t="shared" si="98"/>
        <v>T12G24</v>
      </c>
      <c r="R216" s="308">
        <f t="shared" si="88"/>
        <v>35</v>
      </c>
      <c r="S216" s="74"/>
      <c r="T216" s="75"/>
      <c r="U216" s="76"/>
      <c r="V216" s="74"/>
      <c r="W216" s="75"/>
      <c r="X216" s="76"/>
      <c r="Y216" s="74"/>
      <c r="Z216" s="75"/>
      <c r="AA216" s="76"/>
      <c r="AB216" s="74"/>
      <c r="AC216" s="75"/>
      <c r="AD216" s="76"/>
      <c r="AE216" s="74"/>
      <c r="AF216" s="75"/>
      <c r="AG216" s="76"/>
      <c r="AH216" s="74"/>
      <c r="AI216" s="75"/>
      <c r="AJ216" s="76"/>
      <c r="AK216" s="74"/>
      <c r="AL216" s="75"/>
      <c r="AM216" s="76"/>
      <c r="AN216" s="74"/>
      <c r="AO216" s="75"/>
      <c r="AP216" s="76"/>
      <c r="AQ216" s="77">
        <f t="shared" si="89"/>
        <v>0.63360745248113515</v>
      </c>
      <c r="AR216" s="77">
        <f t="shared" si="90"/>
        <v>0.30264696324810381</v>
      </c>
      <c r="AS216" s="78">
        <f t="shared" si="99"/>
        <v>0.66192097846606268</v>
      </c>
      <c r="AT216" s="77">
        <f t="shared" si="91"/>
        <v>3.5432058285833512E-2</v>
      </c>
      <c r="AU216" s="79"/>
      <c r="AV216" s="139"/>
      <c r="AW216" s="80"/>
      <c r="AX216" s="80"/>
      <c r="AY216" s="80"/>
      <c r="AZ216" s="92"/>
      <c r="BA216" s="93"/>
      <c r="BB216" s="92"/>
      <c r="BC216" s="93"/>
      <c r="BD216" s="92"/>
      <c r="BE216" s="93"/>
      <c r="BF216" s="77"/>
      <c r="BG216" s="77"/>
      <c r="BH216" s="77"/>
      <c r="BI216" s="83">
        <f t="shared" si="100"/>
        <v>1</v>
      </c>
      <c r="BJ216" s="83">
        <f t="shared" si="101"/>
        <v>0</v>
      </c>
      <c r="BK216" s="83">
        <f t="shared" si="102"/>
        <v>0</v>
      </c>
      <c r="BL216" s="84"/>
      <c r="BM216" s="84"/>
      <c r="BN216" s="85"/>
      <c r="BO216" s="84"/>
      <c r="BP216" s="84"/>
      <c r="BQ216" s="84"/>
      <c r="BR216" s="84"/>
      <c r="BS216" s="84"/>
      <c r="BT216" s="84"/>
      <c r="BU216" s="86"/>
      <c r="BV216" s="86"/>
      <c r="BW216" s="86"/>
      <c r="BX216" s="86"/>
      <c r="BY216" s="86"/>
      <c r="BZ216" s="86"/>
      <c r="CA216" s="83"/>
      <c r="CB216" s="83"/>
      <c r="CC216" s="14"/>
      <c r="CD216" s="72"/>
      <c r="CE216" s="87"/>
      <c r="CF216" s="88"/>
      <c r="CG216" s="88"/>
      <c r="CH216" s="87">
        <f t="shared" si="92"/>
        <v>0.66192097846606268</v>
      </c>
      <c r="CI216" s="89"/>
      <c r="CJ216" s="89"/>
      <c r="CK216" s="267"/>
      <c r="CL216" s="90"/>
      <c r="CM216" s="267"/>
      <c r="CN216" s="90"/>
      <c r="CO216" s="267"/>
      <c r="CP216" s="90"/>
      <c r="CQ216" s="267"/>
      <c r="CR216" s="90"/>
      <c r="CS216" s="267"/>
      <c r="CT216" s="90"/>
      <c r="CU216" s="267"/>
      <c r="CV216" s="90"/>
      <c r="CW216" s="267"/>
      <c r="CX216" s="90"/>
      <c r="CY216" s="267"/>
      <c r="CZ216" s="90"/>
      <c r="DA216" s="91">
        <f>DataEntry!B216</f>
        <v>44262</v>
      </c>
      <c r="DB216" s="83"/>
      <c r="DC216" s="83"/>
      <c r="DD216" s="145">
        <f t="shared" si="103"/>
        <v>5</v>
      </c>
      <c r="DE216" s="145" t="str">
        <f t="shared" si="104"/>
        <v/>
      </c>
      <c r="DF216" s="145" t="str">
        <f t="shared" si="105"/>
        <v/>
      </c>
      <c r="DG216" s="145" t="str">
        <f t="shared" si="106"/>
        <v/>
      </c>
      <c r="DH216" s="145" t="str">
        <f t="shared" si="107"/>
        <v/>
      </c>
      <c r="DI216" s="145">
        <f t="shared" si="108"/>
        <v>12</v>
      </c>
      <c r="DJ216" s="83"/>
      <c r="DK216" s="83"/>
      <c r="DL216" s="84"/>
      <c r="DM216" s="14"/>
      <c r="DN216" s="87">
        <f t="shared" si="93"/>
        <v>0.67977192982456147</v>
      </c>
      <c r="DO216" s="87">
        <f>(DFactor*Rounds*Number/2+SUM(BV$3:BV204))/(Rounds*Number/2+COUNT(BV$3:BV204))</f>
        <v>0.29599999999999999</v>
      </c>
      <c r="DP216" s="87">
        <f t="shared" si="94"/>
        <v>0.32456140350877194</v>
      </c>
    </row>
    <row r="217" spans="1:120" x14ac:dyDescent="0.25">
      <c r="A217" s="69">
        <v>215</v>
      </c>
      <c r="B217" s="70">
        <f>DataEntry!C217</f>
        <v>7</v>
      </c>
      <c r="C217" s="71">
        <f>COUNTIF(D$2:D217,D217)+COUNTIF(G$2:G217,D217)</f>
        <v>24</v>
      </c>
      <c r="D217" s="72" t="str">
        <f t="shared" si="82"/>
        <v>Hamburger</v>
      </c>
      <c r="E217" s="70">
        <f>DataEntry!E217</f>
        <v>11</v>
      </c>
      <c r="F217" s="71">
        <f>COUNTIF(D$2:D217,G217)+COUNTIF(G$2:G217,G217)</f>
        <v>24</v>
      </c>
      <c r="G217" s="72" t="str">
        <f t="shared" si="83"/>
        <v>Holstein Kiel</v>
      </c>
      <c r="H217" s="73">
        <f>DataEntry!G217</f>
        <v>1</v>
      </c>
      <c r="I217" s="73">
        <f>DataEntry!H217</f>
        <v>1</v>
      </c>
      <c r="J217" s="266">
        <f t="shared" si="95"/>
        <v>2</v>
      </c>
      <c r="K217" s="304">
        <f t="shared" si="84"/>
        <v>0.1069905593096987</v>
      </c>
      <c r="L217" s="224">
        <f t="shared" si="85"/>
        <v>2612.5464226812983</v>
      </c>
      <c r="M217" s="224">
        <f t="shared" si="86"/>
        <v>2504.3767679383764</v>
      </c>
      <c r="N217" s="236">
        <f t="shared" si="96"/>
        <v>108.16965474292192</v>
      </c>
      <c r="O217" s="22" t="str">
        <f t="shared" si="97"/>
        <v>T7G24</v>
      </c>
      <c r="P217" s="308">
        <f t="shared" si="87"/>
        <v>35</v>
      </c>
      <c r="Q217" s="22" t="str">
        <f t="shared" si="98"/>
        <v>T11G24</v>
      </c>
      <c r="R217" s="308">
        <f t="shared" si="88"/>
        <v>35</v>
      </c>
      <c r="S217" s="74"/>
      <c r="T217" s="75"/>
      <c r="U217" s="76"/>
      <c r="V217" s="74"/>
      <c r="W217" s="75"/>
      <c r="X217" s="76"/>
      <c r="Y217" s="74"/>
      <c r="Z217" s="75"/>
      <c r="AA217" s="76"/>
      <c r="AB217" s="74"/>
      <c r="AC217" s="75"/>
      <c r="AD217" s="76"/>
      <c r="AE217" s="74"/>
      <c r="AF217" s="75"/>
      <c r="AG217" s="76"/>
      <c r="AH217" s="74"/>
      <c r="AI217" s="75"/>
      <c r="AJ217" s="76"/>
      <c r="AK217" s="74"/>
      <c r="AL217" s="75"/>
      <c r="AM217" s="76"/>
      <c r="AN217" s="74"/>
      <c r="AO217" s="75"/>
      <c r="AP217" s="76"/>
      <c r="AQ217" s="77">
        <f t="shared" si="89"/>
        <v>0.60020104833428622</v>
      </c>
      <c r="AR217" s="77">
        <f t="shared" si="90"/>
        <v>0.28089352994502464</v>
      </c>
      <c r="AS217" s="78">
        <f t="shared" si="99"/>
        <v>0.63861503677852305</v>
      </c>
      <c r="AT217" s="77">
        <f t="shared" si="91"/>
        <v>8.0491433276452251E-2</v>
      </c>
      <c r="AU217" s="79"/>
      <c r="AV217" s="139"/>
      <c r="AW217" s="80"/>
      <c r="AX217" s="80"/>
      <c r="AY217" s="80"/>
      <c r="AZ217" s="92"/>
      <c r="BA217" s="93"/>
      <c r="BB217" s="92"/>
      <c r="BC217" s="93"/>
      <c r="BD217" s="92"/>
      <c r="BE217" s="93"/>
      <c r="BF217" s="77"/>
      <c r="BG217" s="77"/>
      <c r="BH217" s="77"/>
      <c r="BI217" s="83">
        <f t="shared" si="100"/>
        <v>0</v>
      </c>
      <c r="BJ217" s="83">
        <f t="shared" si="101"/>
        <v>1</v>
      </c>
      <c r="BK217" s="83">
        <f t="shared" si="102"/>
        <v>0</v>
      </c>
      <c r="BL217" s="84"/>
      <c r="BM217" s="84"/>
      <c r="BN217" s="85"/>
      <c r="BO217" s="84"/>
      <c r="BP217" s="84"/>
      <c r="BQ217" s="84"/>
      <c r="BR217" s="84"/>
      <c r="BS217" s="84"/>
      <c r="BT217" s="84"/>
      <c r="BU217" s="86"/>
      <c r="BV217" s="86"/>
      <c r="BW217" s="86"/>
      <c r="BX217" s="86"/>
      <c r="BY217" s="86"/>
      <c r="BZ217" s="86"/>
      <c r="CA217" s="83"/>
      <c r="CB217" s="83"/>
      <c r="CC217" s="14"/>
      <c r="CD217" s="72"/>
      <c r="CE217" s="87"/>
      <c r="CF217" s="88"/>
      <c r="CG217" s="88"/>
      <c r="CH217" s="87">
        <f t="shared" si="92"/>
        <v>0.63861503677852316</v>
      </c>
      <c r="CI217" s="89"/>
      <c r="CJ217" s="89"/>
      <c r="CK217" s="267"/>
      <c r="CL217" s="90"/>
      <c r="CM217" s="267"/>
      <c r="CN217" s="90"/>
      <c r="CO217" s="267"/>
      <c r="CP217" s="90"/>
      <c r="CQ217" s="267"/>
      <c r="CR217" s="90"/>
      <c r="CS217" s="267"/>
      <c r="CT217" s="90"/>
      <c r="CU217" s="267"/>
      <c r="CV217" s="90"/>
      <c r="CW217" s="267"/>
      <c r="CX217" s="90"/>
      <c r="CY217" s="267"/>
      <c r="CZ217" s="90"/>
      <c r="DA217" s="91">
        <f>DataEntry!B217</f>
        <v>44263</v>
      </c>
      <c r="DB217" s="83"/>
      <c r="DC217" s="83"/>
      <c r="DD217" s="145" t="str">
        <f t="shared" si="103"/>
        <v/>
      </c>
      <c r="DE217" s="145">
        <f t="shared" si="104"/>
        <v>7</v>
      </c>
      <c r="DF217" s="145" t="str">
        <f t="shared" si="105"/>
        <v/>
      </c>
      <c r="DG217" s="145" t="str">
        <f t="shared" si="106"/>
        <v/>
      </c>
      <c r="DH217" s="145">
        <f t="shared" si="107"/>
        <v>11</v>
      </c>
      <c r="DI217" s="145" t="str">
        <f t="shared" si="108"/>
        <v/>
      </c>
      <c r="DJ217" s="83"/>
      <c r="DK217" s="83"/>
      <c r="DL217" s="84"/>
      <c r="DM217" s="14"/>
      <c r="DN217" s="87">
        <f t="shared" si="93"/>
        <v>0.64865528686581309</v>
      </c>
      <c r="DO217" s="87">
        <f>(DFactor*Rounds*Number/2+SUM(BV$3:BV205))/(Rounds*Number/2+COUNT(BV$3:BV205))</f>
        <v>0.29599999999999999</v>
      </c>
      <c r="DP217" s="87">
        <f t="shared" si="94"/>
        <v>0.2982456140350877</v>
      </c>
    </row>
    <row r="218" spans="1:120" x14ac:dyDescent="0.25">
      <c r="A218" s="69">
        <v>216</v>
      </c>
      <c r="B218" s="70">
        <f>DataEntry!C218</f>
        <v>2</v>
      </c>
      <c r="C218" s="71">
        <f>COUNTIF(D$2:D218,D218)+COUNTIF(G$2:G218,D218)</f>
        <v>25</v>
      </c>
      <c r="D218" s="72" t="str">
        <f t="shared" si="82"/>
        <v>Bochum</v>
      </c>
      <c r="E218" s="70">
        <f>DataEntry!E218</f>
        <v>7</v>
      </c>
      <c r="F218" s="71">
        <f>COUNTIF(D$2:D218,G218)+COUNTIF(G$2:G218,G218)</f>
        <v>25</v>
      </c>
      <c r="G218" s="72" t="str">
        <f t="shared" si="83"/>
        <v>Hamburger</v>
      </c>
      <c r="H218" s="73">
        <f>DataEntry!G218</f>
        <v>0</v>
      </c>
      <c r="I218" s="73">
        <f>DataEntry!H218</f>
        <v>2</v>
      </c>
      <c r="J218" s="266">
        <f t="shared" si="95"/>
        <v>3</v>
      </c>
      <c r="K218" s="304">
        <f t="shared" si="84"/>
        <v>3.9811164977288094E-2</v>
      </c>
      <c r="L218" s="224">
        <f t="shared" si="85"/>
        <v>2495.0003254023482</v>
      </c>
      <c r="M218" s="224">
        <f t="shared" si="86"/>
        <v>2523.0483294552851</v>
      </c>
      <c r="N218" s="236">
        <f t="shared" si="96"/>
        <v>-28.048004052936903</v>
      </c>
      <c r="O218" s="22" t="str">
        <f t="shared" si="97"/>
        <v>T2G25</v>
      </c>
      <c r="P218" s="308">
        <f t="shared" si="87"/>
        <v>35</v>
      </c>
      <c r="Q218" s="22" t="str">
        <f t="shared" si="98"/>
        <v>T7G25</v>
      </c>
      <c r="R218" s="308">
        <f t="shared" si="88"/>
        <v>35</v>
      </c>
      <c r="S218" s="74"/>
      <c r="T218" s="75"/>
      <c r="U218" s="76"/>
      <c r="V218" s="74"/>
      <c r="W218" s="75"/>
      <c r="X218" s="76"/>
      <c r="Y218" s="74"/>
      <c r="Z218" s="75"/>
      <c r="AA218" s="76"/>
      <c r="AB218" s="74"/>
      <c r="AC218" s="75"/>
      <c r="AD218" s="76"/>
      <c r="AE218" s="74"/>
      <c r="AF218" s="75"/>
      <c r="AG218" s="76"/>
      <c r="AH218" s="74"/>
      <c r="AI218" s="75"/>
      <c r="AJ218" s="76"/>
      <c r="AK218" s="74"/>
      <c r="AL218" s="75"/>
      <c r="AM218" s="76"/>
      <c r="AN218" s="74"/>
      <c r="AO218" s="75"/>
      <c r="AP218" s="76"/>
      <c r="AQ218" s="77">
        <f t="shared" si="89"/>
        <v>0.47526843853770739</v>
      </c>
      <c r="AR218" s="77">
        <f t="shared" si="90"/>
        <v>0.14919006043520311</v>
      </c>
      <c r="AS218" s="78">
        <f t="shared" si="99"/>
        <v>0.65215675620500857</v>
      </c>
      <c r="AT218" s="77">
        <f t="shared" si="91"/>
        <v>0.19865318335978832</v>
      </c>
      <c r="AU218" s="79"/>
      <c r="AV218" s="139"/>
      <c r="AW218" s="80"/>
      <c r="AX218" s="80"/>
      <c r="AY218" s="80"/>
      <c r="AZ218" s="92"/>
      <c r="BA218" s="93"/>
      <c r="BB218" s="92"/>
      <c r="BC218" s="93"/>
      <c r="BD218" s="92"/>
      <c r="BE218" s="93"/>
      <c r="BF218" s="77"/>
      <c r="BG218" s="77"/>
      <c r="BH218" s="77"/>
      <c r="BI218" s="83">
        <f t="shared" si="100"/>
        <v>0</v>
      </c>
      <c r="BJ218" s="83">
        <f t="shared" si="101"/>
        <v>0</v>
      </c>
      <c r="BK218" s="83">
        <f t="shared" si="102"/>
        <v>1</v>
      </c>
      <c r="BL218" s="84"/>
      <c r="BM218" s="84"/>
      <c r="BN218" s="85"/>
      <c r="BO218" s="84"/>
      <c r="BP218" s="84"/>
      <c r="BQ218" s="84"/>
      <c r="BR218" s="84"/>
      <c r="BS218" s="84"/>
      <c r="BT218" s="84"/>
      <c r="BU218" s="86"/>
      <c r="BV218" s="86"/>
      <c r="BW218" s="86"/>
      <c r="BX218" s="86"/>
      <c r="BY218" s="86"/>
      <c r="BZ218" s="86"/>
      <c r="CA218" s="83"/>
      <c r="CB218" s="83"/>
      <c r="CC218" s="14"/>
      <c r="CD218" s="72"/>
      <c r="CE218" s="87"/>
      <c r="CF218" s="88"/>
      <c r="CG218" s="88"/>
      <c r="CH218" s="87">
        <f t="shared" si="92"/>
        <v>0.65215675620500857</v>
      </c>
      <c r="CI218" s="89"/>
      <c r="CJ218" s="89"/>
      <c r="CK218" s="267"/>
      <c r="CL218" s="90"/>
      <c r="CM218" s="267"/>
      <c r="CN218" s="90"/>
      <c r="CO218" s="267"/>
      <c r="CP218" s="90"/>
      <c r="CQ218" s="267"/>
      <c r="CR218" s="90"/>
      <c r="CS218" s="267"/>
      <c r="CT218" s="90"/>
      <c r="CU218" s="267"/>
      <c r="CV218" s="90"/>
      <c r="CW218" s="267"/>
      <c r="CX218" s="90"/>
      <c r="CY218" s="267"/>
      <c r="CZ218" s="90"/>
      <c r="DA218" s="91">
        <f>DataEntry!B218</f>
        <v>44267</v>
      </c>
      <c r="DB218" s="83"/>
      <c r="DC218" s="83"/>
      <c r="DD218" s="145" t="str">
        <f t="shared" si="103"/>
        <v/>
      </c>
      <c r="DE218" s="145" t="str">
        <f t="shared" si="104"/>
        <v/>
      </c>
      <c r="DF218" s="145">
        <f t="shared" si="105"/>
        <v>2</v>
      </c>
      <c r="DG218" s="145">
        <f t="shared" si="106"/>
        <v>7</v>
      </c>
      <c r="DH218" s="145" t="str">
        <f t="shared" si="107"/>
        <v/>
      </c>
      <c r="DI218" s="145" t="str">
        <f t="shared" si="108"/>
        <v/>
      </c>
      <c r="DJ218" s="83"/>
      <c r="DK218" s="83"/>
      <c r="DL218" s="84"/>
      <c r="DM218" s="14"/>
      <c r="DN218" s="87">
        <f t="shared" si="93"/>
        <v>0.65276840633737176</v>
      </c>
      <c r="DO218" s="87">
        <f>(DFactor*Rounds*Number/2+SUM(BV$3:BV206))/(Rounds*Number/2+COUNT(BV$3:BV206))</f>
        <v>0.29599999999999999</v>
      </c>
      <c r="DP218" s="87">
        <f t="shared" si="94"/>
        <v>0.30172413793103448</v>
      </c>
    </row>
    <row r="219" spans="1:120" x14ac:dyDescent="0.25">
      <c r="A219" s="69">
        <v>217</v>
      </c>
      <c r="B219" s="70">
        <f>DataEntry!C219</f>
        <v>4</v>
      </c>
      <c r="C219" s="71">
        <f>COUNTIF(D$2:D219,D219)+COUNTIF(G$2:G219,D219)</f>
        <v>25</v>
      </c>
      <c r="D219" s="72" t="str">
        <f t="shared" si="82"/>
        <v>Darmstadt 98</v>
      </c>
      <c r="E219" s="70">
        <f>DataEntry!E219</f>
        <v>1</v>
      </c>
      <c r="F219" s="71">
        <f>COUNTIF(D$2:D219,G219)+COUNTIF(G$2:G219,G219)</f>
        <v>25</v>
      </c>
      <c r="G219" s="72" t="str">
        <f t="shared" si="83"/>
        <v>Erzgebirge Aue</v>
      </c>
      <c r="H219" s="73">
        <f>DataEntry!G219</f>
        <v>4</v>
      </c>
      <c r="I219" s="73">
        <f>DataEntry!H219</f>
        <v>1</v>
      </c>
      <c r="J219" s="266">
        <f t="shared" si="95"/>
        <v>1</v>
      </c>
      <c r="K219" s="304">
        <f t="shared" si="84"/>
        <v>0.23424104748203156</v>
      </c>
      <c r="L219" s="224">
        <f t="shared" si="85"/>
        <v>2505.2403677811353</v>
      </c>
      <c r="M219" s="224">
        <f t="shared" si="86"/>
        <v>2315.7812868247356</v>
      </c>
      <c r="N219" s="236">
        <f t="shared" si="96"/>
        <v>189.4590809563997</v>
      </c>
      <c r="O219" s="22" t="str">
        <f t="shared" si="97"/>
        <v>T4G25</v>
      </c>
      <c r="P219" s="308">
        <f t="shared" si="87"/>
        <v>35</v>
      </c>
      <c r="Q219" s="22" t="str">
        <f t="shared" si="98"/>
        <v>T1G25</v>
      </c>
      <c r="R219" s="308">
        <f t="shared" si="88"/>
        <v>35</v>
      </c>
      <c r="S219" s="74"/>
      <c r="T219" s="75"/>
      <c r="U219" s="76"/>
      <c r="V219" s="74"/>
      <c r="W219" s="75"/>
      <c r="X219" s="76"/>
      <c r="Y219" s="74"/>
      <c r="Z219" s="75"/>
      <c r="AA219" s="76"/>
      <c r="AB219" s="74"/>
      <c r="AC219" s="75"/>
      <c r="AD219" s="76"/>
      <c r="AE219" s="74"/>
      <c r="AF219" s="75"/>
      <c r="AG219" s="76"/>
      <c r="AH219" s="74"/>
      <c r="AI219" s="75"/>
      <c r="AJ219" s="76"/>
      <c r="AK219" s="74"/>
      <c r="AL219" s="75"/>
      <c r="AM219" s="76"/>
      <c r="AN219" s="74"/>
      <c r="AO219" s="75"/>
      <c r="AP219" s="76"/>
      <c r="AQ219" s="77">
        <f t="shared" si="89"/>
        <v>0.68017632316968324</v>
      </c>
      <c r="AR219" s="77">
        <f t="shared" si="90"/>
        <v>0.39041063979289164</v>
      </c>
      <c r="AS219" s="78">
        <f t="shared" si="99"/>
        <v>0.5795313667535833</v>
      </c>
      <c r="AT219" s="77">
        <f t="shared" si="91"/>
        <v>3.0057993453525111E-2</v>
      </c>
      <c r="AU219" s="79"/>
      <c r="AV219" s="139"/>
      <c r="AW219" s="80"/>
      <c r="AX219" s="80"/>
      <c r="AY219" s="80"/>
      <c r="AZ219" s="92"/>
      <c r="BA219" s="93"/>
      <c r="BB219" s="92"/>
      <c r="BC219" s="93"/>
      <c r="BD219" s="92"/>
      <c r="BE219" s="93"/>
      <c r="BF219" s="77"/>
      <c r="BG219" s="77"/>
      <c r="BH219" s="77"/>
      <c r="BI219" s="83">
        <f t="shared" si="100"/>
        <v>1</v>
      </c>
      <c r="BJ219" s="83">
        <f t="shared" si="101"/>
        <v>0</v>
      </c>
      <c r="BK219" s="83">
        <f t="shared" si="102"/>
        <v>0</v>
      </c>
      <c r="BL219" s="84"/>
      <c r="BM219" s="84"/>
      <c r="BN219" s="85"/>
      <c r="BO219" s="84"/>
      <c r="BP219" s="84"/>
      <c r="BQ219" s="84"/>
      <c r="BR219" s="84"/>
      <c r="BS219" s="84"/>
      <c r="BT219" s="84"/>
      <c r="BU219" s="86"/>
      <c r="BV219" s="86"/>
      <c r="BW219" s="86"/>
      <c r="BX219" s="86"/>
      <c r="BY219" s="86"/>
      <c r="BZ219" s="86"/>
      <c r="CA219" s="83"/>
      <c r="CB219" s="83"/>
      <c r="CC219" s="14"/>
      <c r="CD219" s="72"/>
      <c r="CE219" s="87"/>
      <c r="CF219" s="88"/>
      <c r="CG219" s="88"/>
      <c r="CH219" s="87">
        <f t="shared" si="92"/>
        <v>0.57953136675358319</v>
      </c>
      <c r="CI219" s="89"/>
      <c r="CJ219" s="89"/>
      <c r="CK219" s="267"/>
      <c r="CL219" s="90"/>
      <c r="CM219" s="267"/>
      <c r="CN219" s="90"/>
      <c r="CO219" s="267"/>
      <c r="CP219" s="90"/>
      <c r="CQ219" s="267"/>
      <c r="CR219" s="90"/>
      <c r="CS219" s="267"/>
      <c r="CT219" s="90"/>
      <c r="CU219" s="267"/>
      <c r="CV219" s="90"/>
      <c r="CW219" s="267"/>
      <c r="CX219" s="90"/>
      <c r="CY219" s="267"/>
      <c r="CZ219" s="90"/>
      <c r="DA219" s="94">
        <f>DataEntry!B219</f>
        <v>44268</v>
      </c>
      <c r="DB219" s="83"/>
      <c r="DC219" s="83"/>
      <c r="DD219" s="145">
        <f t="shared" si="103"/>
        <v>4</v>
      </c>
      <c r="DE219" s="145" t="str">
        <f t="shared" si="104"/>
        <v/>
      </c>
      <c r="DF219" s="145" t="str">
        <f t="shared" si="105"/>
        <v/>
      </c>
      <c r="DG219" s="145" t="str">
        <f t="shared" si="106"/>
        <v/>
      </c>
      <c r="DH219" s="145" t="str">
        <f t="shared" si="107"/>
        <v/>
      </c>
      <c r="DI219" s="145">
        <f t="shared" si="108"/>
        <v>1</v>
      </c>
      <c r="DJ219" s="83"/>
      <c r="DK219" s="83"/>
      <c r="DL219" s="84"/>
      <c r="DM219" s="14"/>
      <c r="DN219" s="87">
        <f t="shared" si="93"/>
        <v>0.61199487418452936</v>
      </c>
      <c r="DO219" s="87">
        <f>(DFactor*Rounds*Number/2+SUM(BV$3:BV207))/(Rounds*Number/2+COUNT(BV$3:BV207))</f>
        <v>0.29599999999999999</v>
      </c>
      <c r="DP219" s="87">
        <f t="shared" si="94"/>
        <v>0.26724137931034481</v>
      </c>
    </row>
    <row r="220" spans="1:120" x14ac:dyDescent="0.25">
      <c r="A220" s="69">
        <v>218</v>
      </c>
      <c r="B220" s="70">
        <f>DataEntry!C220</f>
        <v>16</v>
      </c>
      <c r="C220" s="71">
        <f>COUNTIF(D$2:D220,D220)+COUNTIF(G$2:G220,D220)</f>
        <v>25</v>
      </c>
      <c r="D220" s="72" t="str">
        <f t="shared" si="82"/>
        <v>Sandhausen</v>
      </c>
      <c r="E220" s="70">
        <f>DataEntry!E220</f>
        <v>5</v>
      </c>
      <c r="F220" s="71">
        <f>COUNTIF(D$2:D220,G220)+COUNTIF(G$2:G220,G220)</f>
        <v>25</v>
      </c>
      <c r="G220" s="72" t="str">
        <f t="shared" si="83"/>
        <v>Fortuna Dusseldorf</v>
      </c>
      <c r="H220" s="73">
        <f>DataEntry!G220</f>
        <v>0</v>
      </c>
      <c r="I220" s="73">
        <f>DataEntry!H220</f>
        <v>0</v>
      </c>
      <c r="J220" s="266">
        <f t="shared" si="95"/>
        <v>2</v>
      </c>
      <c r="K220" s="304">
        <f t="shared" si="84"/>
        <v>0.6657176565442644</v>
      </c>
      <c r="L220" s="224">
        <f t="shared" si="85"/>
        <v>2450.9439589672252</v>
      </c>
      <c r="M220" s="224">
        <f t="shared" si="86"/>
        <v>2462.6835175176202</v>
      </c>
      <c r="N220" s="236">
        <f t="shared" si="96"/>
        <v>-11.739558550395031</v>
      </c>
      <c r="O220" s="22" t="str">
        <f t="shared" si="97"/>
        <v>T16G25</v>
      </c>
      <c r="P220" s="308">
        <f t="shared" si="87"/>
        <v>35</v>
      </c>
      <c r="Q220" s="22" t="str">
        <f t="shared" si="98"/>
        <v>T5G25</v>
      </c>
      <c r="R220" s="308">
        <f t="shared" si="88"/>
        <v>35</v>
      </c>
      <c r="S220" s="74"/>
      <c r="T220" s="75"/>
      <c r="U220" s="76"/>
      <c r="V220" s="74"/>
      <c r="W220" s="75"/>
      <c r="X220" s="76"/>
      <c r="Y220" s="74"/>
      <c r="Z220" s="75"/>
      <c r="AA220" s="76"/>
      <c r="AB220" s="74"/>
      <c r="AC220" s="75"/>
      <c r="AD220" s="76"/>
      <c r="AE220" s="74"/>
      <c r="AF220" s="75"/>
      <c r="AG220" s="76"/>
      <c r="AH220" s="74"/>
      <c r="AI220" s="75"/>
      <c r="AJ220" s="76"/>
      <c r="AK220" s="74"/>
      <c r="AL220" s="75"/>
      <c r="AM220" s="76"/>
      <c r="AN220" s="74"/>
      <c r="AO220" s="75"/>
      <c r="AP220" s="76"/>
      <c r="AQ220" s="77">
        <f t="shared" si="89"/>
        <v>0.49041527795858619</v>
      </c>
      <c r="AR220" s="77">
        <f t="shared" si="90"/>
        <v>0.16917369975731117</v>
      </c>
      <c r="AS220" s="78">
        <f t="shared" si="99"/>
        <v>0.64248315640255016</v>
      </c>
      <c r="AT220" s="77">
        <f t="shared" si="91"/>
        <v>0.18834314384013873</v>
      </c>
      <c r="AU220" s="79"/>
      <c r="AV220" s="139"/>
      <c r="AW220" s="80"/>
      <c r="AX220" s="80"/>
      <c r="AY220" s="80"/>
      <c r="AZ220" s="92"/>
      <c r="BA220" s="93"/>
      <c r="BB220" s="92"/>
      <c r="BC220" s="93"/>
      <c r="BD220" s="92"/>
      <c r="BE220" s="93"/>
      <c r="BF220" s="77"/>
      <c r="BG220" s="77"/>
      <c r="BH220" s="77"/>
      <c r="BI220" s="83">
        <f t="shared" si="100"/>
        <v>0</v>
      </c>
      <c r="BJ220" s="83">
        <f t="shared" si="101"/>
        <v>1</v>
      </c>
      <c r="BK220" s="83">
        <f t="shared" si="102"/>
        <v>0</v>
      </c>
      <c r="BL220" s="84"/>
      <c r="BM220" s="84"/>
      <c r="BN220" s="85"/>
      <c r="BO220" s="84"/>
      <c r="BP220" s="84"/>
      <c r="BQ220" s="84"/>
      <c r="BR220" s="84"/>
      <c r="BS220" s="84"/>
      <c r="BT220" s="84"/>
      <c r="BU220" s="86"/>
      <c r="BV220" s="86"/>
      <c r="BW220" s="86"/>
      <c r="BX220" s="86"/>
      <c r="BY220" s="86"/>
      <c r="BZ220" s="86"/>
      <c r="CA220" s="83"/>
      <c r="CB220" s="83"/>
      <c r="CC220" s="14"/>
      <c r="CD220" s="72"/>
      <c r="CE220" s="87"/>
      <c r="CF220" s="88"/>
      <c r="CG220" s="88"/>
      <c r="CH220" s="87">
        <f t="shared" si="92"/>
        <v>0.64248315640255005</v>
      </c>
      <c r="CI220" s="89"/>
      <c r="CJ220" s="89"/>
      <c r="CK220" s="267"/>
      <c r="CL220" s="90"/>
      <c r="CM220" s="267"/>
      <c r="CN220" s="90"/>
      <c r="CO220" s="267"/>
      <c r="CP220" s="90"/>
      <c r="CQ220" s="267"/>
      <c r="CR220" s="90"/>
      <c r="CS220" s="267"/>
      <c r="CT220" s="90"/>
      <c r="CU220" s="267"/>
      <c r="CV220" s="90"/>
      <c r="CW220" s="267"/>
      <c r="CX220" s="90"/>
      <c r="CY220" s="267"/>
      <c r="CZ220" s="90"/>
      <c r="DA220" s="94">
        <f>DataEntry!B220</f>
        <v>44268</v>
      </c>
      <c r="DB220" s="83"/>
      <c r="DC220" s="83"/>
      <c r="DD220" s="145" t="str">
        <f t="shared" si="103"/>
        <v/>
      </c>
      <c r="DE220" s="145">
        <f t="shared" si="104"/>
        <v>16</v>
      </c>
      <c r="DF220" s="145" t="str">
        <f t="shared" si="105"/>
        <v/>
      </c>
      <c r="DG220" s="145" t="str">
        <f t="shared" si="106"/>
        <v/>
      </c>
      <c r="DH220" s="145">
        <f t="shared" si="107"/>
        <v>5</v>
      </c>
      <c r="DI220" s="145" t="str">
        <f t="shared" si="108"/>
        <v/>
      </c>
      <c r="DJ220" s="83"/>
      <c r="DK220" s="83"/>
      <c r="DL220" s="84"/>
      <c r="DM220" s="14"/>
      <c r="DN220" s="87">
        <f t="shared" si="93"/>
        <v>0.64257502329916116</v>
      </c>
      <c r="DO220" s="87">
        <f>(DFactor*Rounds*Number/2+SUM(BV$3:BV208))/(Rounds*Number/2+COUNT(BV$3:BV208))</f>
        <v>0.29599999999999999</v>
      </c>
      <c r="DP220" s="87">
        <f t="shared" si="94"/>
        <v>0.29310344827586204</v>
      </c>
    </row>
    <row r="221" spans="1:120" x14ac:dyDescent="0.25">
      <c r="A221" s="69">
        <v>219</v>
      </c>
      <c r="B221" s="70">
        <f>DataEntry!C221</f>
        <v>10</v>
      </c>
      <c r="C221" s="71">
        <f>COUNTIF(D$2:D221,D221)+COUNTIF(G$2:G221,D221)</f>
        <v>25</v>
      </c>
      <c r="D221" s="72" t="str">
        <f t="shared" si="82"/>
        <v>Karlsruher</v>
      </c>
      <c r="E221" s="70">
        <f>DataEntry!E221</f>
        <v>3</v>
      </c>
      <c r="F221" s="71">
        <f>COUNTIF(D$2:D221,G221)+COUNTIF(G$2:G221,G221)</f>
        <v>25</v>
      </c>
      <c r="G221" s="72" t="str">
        <f t="shared" si="83"/>
        <v>Eintracht Braunschweig</v>
      </c>
      <c r="H221" s="73">
        <f>DataEntry!G221</f>
        <v>0</v>
      </c>
      <c r="I221" s="73">
        <f>DataEntry!H221</f>
        <v>0</v>
      </c>
      <c r="J221" s="266">
        <f t="shared" si="95"/>
        <v>2</v>
      </c>
      <c r="K221" s="304">
        <f t="shared" si="84"/>
        <v>0.28232102084821831</v>
      </c>
      <c r="L221" s="224">
        <f t="shared" si="85"/>
        <v>2460.3371183292065</v>
      </c>
      <c r="M221" s="224">
        <f t="shared" si="86"/>
        <v>2332.3845037075853</v>
      </c>
      <c r="N221" s="236">
        <f t="shared" si="96"/>
        <v>127.95261462162125</v>
      </c>
      <c r="O221" s="22" t="str">
        <f t="shared" si="97"/>
        <v>T10G25</v>
      </c>
      <c r="P221" s="308">
        <f t="shared" si="87"/>
        <v>35</v>
      </c>
      <c r="Q221" s="22" t="str">
        <f t="shared" si="98"/>
        <v>T3G25</v>
      </c>
      <c r="R221" s="308">
        <f t="shared" si="88"/>
        <v>35</v>
      </c>
      <c r="S221" s="74"/>
      <c r="T221" s="75"/>
      <c r="U221" s="76"/>
      <c r="V221" s="74"/>
      <c r="W221" s="75"/>
      <c r="X221" s="76"/>
      <c r="Y221" s="74"/>
      <c r="Z221" s="75"/>
      <c r="AA221" s="76"/>
      <c r="AB221" s="74"/>
      <c r="AC221" s="75"/>
      <c r="AD221" s="76"/>
      <c r="AE221" s="74"/>
      <c r="AF221" s="75"/>
      <c r="AG221" s="76"/>
      <c r="AH221" s="74"/>
      <c r="AI221" s="75"/>
      <c r="AJ221" s="76"/>
      <c r="AK221" s="74"/>
      <c r="AL221" s="75"/>
      <c r="AM221" s="76"/>
      <c r="AN221" s="74"/>
      <c r="AO221" s="75"/>
      <c r="AP221" s="76"/>
      <c r="AQ221" s="77">
        <f t="shared" si="89"/>
        <v>0.61881369344556458</v>
      </c>
      <c r="AR221" s="77">
        <f t="shared" si="90"/>
        <v>0.31504615863134106</v>
      </c>
      <c r="AS221" s="78">
        <f t="shared" si="99"/>
        <v>0.60753506962844717</v>
      </c>
      <c r="AT221" s="77">
        <f t="shared" si="91"/>
        <v>7.7418771740211834E-2</v>
      </c>
      <c r="AU221" s="79"/>
      <c r="AV221" s="139"/>
      <c r="AW221" s="80"/>
      <c r="AX221" s="80"/>
      <c r="AY221" s="80"/>
      <c r="AZ221" s="92"/>
      <c r="BA221" s="93"/>
      <c r="BB221" s="92"/>
      <c r="BC221" s="93"/>
      <c r="BD221" s="92"/>
      <c r="BE221" s="93"/>
      <c r="BF221" s="77"/>
      <c r="BG221" s="77"/>
      <c r="BH221" s="77"/>
      <c r="BI221" s="83">
        <f t="shared" si="100"/>
        <v>0</v>
      </c>
      <c r="BJ221" s="83">
        <f t="shared" si="101"/>
        <v>1</v>
      </c>
      <c r="BK221" s="83">
        <f t="shared" si="102"/>
        <v>0</v>
      </c>
      <c r="BL221" s="84"/>
      <c r="BM221" s="84"/>
      <c r="BN221" s="85"/>
      <c r="BO221" s="84"/>
      <c r="BP221" s="84"/>
      <c r="BQ221" s="84"/>
      <c r="BR221" s="84"/>
      <c r="BS221" s="84"/>
      <c r="BT221" s="84"/>
      <c r="BU221" s="86"/>
      <c r="BV221" s="86"/>
      <c r="BW221" s="86"/>
      <c r="BX221" s="86"/>
      <c r="BY221" s="86"/>
      <c r="BZ221" s="86"/>
      <c r="CA221" s="83"/>
      <c r="CB221" s="83"/>
      <c r="CC221" s="14"/>
      <c r="CD221" s="72"/>
      <c r="CE221" s="87"/>
      <c r="CF221" s="88"/>
      <c r="CG221" s="88"/>
      <c r="CH221" s="87">
        <f t="shared" si="92"/>
        <v>0.60753506962844706</v>
      </c>
      <c r="CI221" s="89"/>
      <c r="CJ221" s="89"/>
      <c r="CK221" s="267"/>
      <c r="CL221" s="90"/>
      <c r="CM221" s="267"/>
      <c r="CN221" s="90"/>
      <c r="CO221" s="267"/>
      <c r="CP221" s="90"/>
      <c r="CQ221" s="267"/>
      <c r="CR221" s="90"/>
      <c r="CS221" s="267"/>
      <c r="CT221" s="90"/>
      <c r="CU221" s="267"/>
      <c r="CV221" s="90"/>
      <c r="CW221" s="267"/>
      <c r="CX221" s="90"/>
      <c r="CY221" s="267"/>
      <c r="CZ221" s="90"/>
      <c r="DA221" s="94">
        <f>DataEntry!B221</f>
        <v>44269</v>
      </c>
      <c r="DB221" s="83"/>
      <c r="DC221" s="83"/>
      <c r="DD221" s="145" t="str">
        <f t="shared" si="103"/>
        <v/>
      </c>
      <c r="DE221" s="145">
        <f t="shared" si="104"/>
        <v>10</v>
      </c>
      <c r="DF221" s="145" t="str">
        <f t="shared" si="105"/>
        <v/>
      </c>
      <c r="DG221" s="145" t="str">
        <f t="shared" si="106"/>
        <v/>
      </c>
      <c r="DH221" s="145">
        <f t="shared" si="107"/>
        <v>3</v>
      </c>
      <c r="DI221" s="145" t="str">
        <f t="shared" si="108"/>
        <v/>
      </c>
      <c r="DJ221" s="83"/>
      <c r="DK221" s="83"/>
      <c r="DL221" s="84"/>
      <c r="DM221" s="14"/>
      <c r="DN221" s="87">
        <f t="shared" si="93"/>
        <v>0.6216517633786236</v>
      </c>
      <c r="DO221" s="87">
        <f>(DFactor*Rounds*Number/2+SUM(BV$3:BV209))/(Rounds*Number/2+COUNT(BV$3:BV209))</f>
        <v>0.29599999999999999</v>
      </c>
      <c r="DP221" s="87">
        <f t="shared" si="94"/>
        <v>0.27540834845735024</v>
      </c>
    </row>
    <row r="222" spans="1:120" x14ac:dyDescent="0.25">
      <c r="A222" s="69">
        <v>220</v>
      </c>
      <c r="B222" s="70">
        <f>DataEntry!C222</f>
        <v>12</v>
      </c>
      <c r="C222" s="71">
        <f>COUNTIF(D$2:D222,D222)+COUNTIF(G$2:G222,D222)</f>
        <v>25</v>
      </c>
      <c r="D222" s="72" t="str">
        <f t="shared" si="82"/>
        <v>Nurnberg</v>
      </c>
      <c r="E222" s="70">
        <f>DataEntry!E222</f>
        <v>13</v>
      </c>
      <c r="F222" s="71">
        <f>COUNTIF(D$2:D222,G222)+COUNTIF(G$2:G222,G222)</f>
        <v>24</v>
      </c>
      <c r="G222" s="72" t="str">
        <f t="shared" si="83"/>
        <v>Osnabruck</v>
      </c>
      <c r="H222" s="73">
        <f>DataEntry!G222</f>
        <v>1</v>
      </c>
      <c r="I222" s="73">
        <f>DataEntry!H222</f>
        <v>1</v>
      </c>
      <c r="J222" s="266">
        <f t="shared" si="95"/>
        <v>2</v>
      </c>
      <c r="K222" s="304">
        <f t="shared" si="84"/>
        <v>0.54298689601845229</v>
      </c>
      <c r="L222" s="224">
        <f t="shared" si="85"/>
        <v>2460.2965775661646</v>
      </c>
      <c r="M222" s="224">
        <f t="shared" si="86"/>
        <v>2379.1080324525906</v>
      </c>
      <c r="N222" s="236">
        <f t="shared" si="96"/>
        <v>81.188545113574037</v>
      </c>
      <c r="O222" s="22" t="str">
        <f t="shared" si="97"/>
        <v>T12G25</v>
      </c>
      <c r="P222" s="308">
        <f t="shared" si="87"/>
        <v>35</v>
      </c>
      <c r="Q222" s="22" t="str">
        <f t="shared" si="98"/>
        <v>T13G24</v>
      </c>
      <c r="R222" s="308">
        <f t="shared" si="88"/>
        <v>35</v>
      </c>
      <c r="S222" s="74"/>
      <c r="T222" s="75"/>
      <c r="U222" s="76"/>
      <c r="V222" s="74"/>
      <c r="W222" s="75"/>
      <c r="X222" s="76"/>
      <c r="Y222" s="74"/>
      <c r="Z222" s="75"/>
      <c r="AA222" s="76"/>
      <c r="AB222" s="74"/>
      <c r="AC222" s="75"/>
      <c r="AD222" s="76"/>
      <c r="AE222" s="74"/>
      <c r="AF222" s="75"/>
      <c r="AG222" s="76"/>
      <c r="AH222" s="74"/>
      <c r="AI222" s="75"/>
      <c r="AJ222" s="76"/>
      <c r="AK222" s="74"/>
      <c r="AL222" s="75"/>
      <c r="AM222" s="76"/>
      <c r="AN222" s="74"/>
      <c r="AO222" s="75"/>
      <c r="AP222" s="76"/>
      <c r="AQ222" s="77">
        <f t="shared" si="89"/>
        <v>0.57410753305903628</v>
      </c>
      <c r="AR222" s="77">
        <f t="shared" si="90"/>
        <v>0.24377711555852977</v>
      </c>
      <c r="AS222" s="78">
        <f t="shared" si="99"/>
        <v>0.66066083500101302</v>
      </c>
      <c r="AT222" s="77">
        <f t="shared" si="91"/>
        <v>9.5562049440457209E-2</v>
      </c>
      <c r="AU222" s="79"/>
      <c r="AV222" s="139"/>
      <c r="AW222" s="80"/>
      <c r="AX222" s="80"/>
      <c r="AY222" s="80"/>
      <c r="AZ222" s="92"/>
      <c r="BA222" s="93"/>
      <c r="BB222" s="92"/>
      <c r="BC222" s="93"/>
      <c r="BD222" s="92"/>
      <c r="BE222" s="93"/>
      <c r="BF222" s="77"/>
      <c r="BG222" s="77"/>
      <c r="BH222" s="77"/>
      <c r="BI222" s="83">
        <f t="shared" si="100"/>
        <v>0</v>
      </c>
      <c r="BJ222" s="83">
        <f t="shared" si="101"/>
        <v>1</v>
      </c>
      <c r="BK222" s="83">
        <f t="shared" si="102"/>
        <v>0</v>
      </c>
      <c r="BL222" s="84"/>
      <c r="BM222" s="84"/>
      <c r="BN222" s="85"/>
      <c r="BO222" s="84"/>
      <c r="BP222" s="84"/>
      <c r="BQ222" s="84"/>
      <c r="BR222" s="84"/>
      <c r="BS222" s="84"/>
      <c r="BT222" s="84"/>
      <c r="BU222" s="86"/>
      <c r="BV222" s="86"/>
      <c r="BW222" s="86"/>
      <c r="BX222" s="86"/>
      <c r="BY222" s="86"/>
      <c r="BZ222" s="86"/>
      <c r="CA222" s="83"/>
      <c r="CB222" s="83"/>
      <c r="CC222" s="14"/>
      <c r="CD222" s="72"/>
      <c r="CE222" s="87"/>
      <c r="CF222" s="88"/>
      <c r="CG222" s="88"/>
      <c r="CH222" s="87">
        <f t="shared" si="92"/>
        <v>0.66066083500101302</v>
      </c>
      <c r="CI222" s="89"/>
      <c r="CJ222" s="89"/>
      <c r="CK222" s="267"/>
      <c r="CL222" s="90"/>
      <c r="CM222" s="267"/>
      <c r="CN222" s="90"/>
      <c r="CO222" s="267"/>
      <c r="CP222" s="90"/>
      <c r="CQ222" s="267"/>
      <c r="CR222" s="90"/>
      <c r="CS222" s="267"/>
      <c r="CT222" s="90"/>
      <c r="CU222" s="267"/>
      <c r="CV222" s="90"/>
      <c r="CW222" s="267"/>
      <c r="CX222" s="90"/>
      <c r="CY222" s="267"/>
      <c r="CZ222" s="90"/>
      <c r="DA222" s="94">
        <f>DataEntry!B222</f>
        <v>44269</v>
      </c>
      <c r="DB222" s="83"/>
      <c r="DC222" s="83"/>
      <c r="DD222" s="145" t="str">
        <f t="shared" si="103"/>
        <v/>
      </c>
      <c r="DE222" s="145">
        <f t="shared" si="104"/>
        <v>12</v>
      </c>
      <c r="DF222" s="145" t="str">
        <f t="shared" si="105"/>
        <v/>
      </c>
      <c r="DG222" s="145" t="str">
        <f t="shared" si="106"/>
        <v/>
      </c>
      <c r="DH222" s="145">
        <f t="shared" si="107"/>
        <v>13</v>
      </c>
      <c r="DI222" s="145" t="str">
        <f t="shared" si="108"/>
        <v/>
      </c>
      <c r="DJ222" s="83"/>
      <c r="DK222" s="83"/>
      <c r="DL222" s="84"/>
      <c r="DM222" s="14"/>
      <c r="DN222" s="87">
        <f t="shared" si="93"/>
        <v>0.66615276145710922</v>
      </c>
      <c r="DO222" s="87">
        <f>(DFactor*Rounds*Number/2+SUM(BV$3:BV210))/(Rounds*Number/2+COUNT(BV$3:BV210))</f>
        <v>0.29599999999999999</v>
      </c>
      <c r="DP222" s="87">
        <f t="shared" si="94"/>
        <v>0.31304347826086959</v>
      </c>
    </row>
    <row r="223" spans="1:120" x14ac:dyDescent="0.25">
      <c r="A223" s="69">
        <v>221</v>
      </c>
      <c r="B223" s="70">
        <f>DataEntry!C223</f>
        <v>17</v>
      </c>
      <c r="C223" s="71">
        <f>COUNTIF(D$2:D223,D223)+COUNTIF(G$2:G223,D223)</f>
        <v>25</v>
      </c>
      <c r="D223" s="72" t="str">
        <f t="shared" si="82"/>
        <v>St Pauli</v>
      </c>
      <c r="E223" s="70">
        <f>DataEntry!E223</f>
        <v>14</v>
      </c>
      <c r="F223" s="71">
        <f>COUNTIF(D$2:D223,G223)+COUNTIF(G$2:G223,G223)</f>
        <v>25</v>
      </c>
      <c r="G223" s="72" t="str">
        <f t="shared" si="83"/>
        <v>Paderborn 07</v>
      </c>
      <c r="H223" s="73">
        <f>DataEntry!G223</f>
        <v>0</v>
      </c>
      <c r="I223" s="73">
        <f>DataEntry!H223</f>
        <v>2</v>
      </c>
      <c r="J223" s="266">
        <f t="shared" si="95"/>
        <v>3</v>
      </c>
      <c r="K223" s="304">
        <f t="shared" si="84"/>
        <v>0.3189677318954347</v>
      </c>
      <c r="L223" s="224">
        <f t="shared" si="85"/>
        <v>2467.9012383142644</v>
      </c>
      <c r="M223" s="224">
        <f t="shared" si="86"/>
        <v>2400.6477651007426</v>
      </c>
      <c r="N223" s="236">
        <f t="shared" si="96"/>
        <v>67.253473213521829</v>
      </c>
      <c r="O223" s="22" t="str">
        <f t="shared" si="97"/>
        <v>T17G25</v>
      </c>
      <c r="P223" s="308">
        <f t="shared" si="87"/>
        <v>35</v>
      </c>
      <c r="Q223" s="22" t="str">
        <f t="shared" si="98"/>
        <v>T14G25</v>
      </c>
      <c r="R223" s="308">
        <f t="shared" si="88"/>
        <v>35</v>
      </c>
      <c r="S223" s="74"/>
      <c r="T223" s="75"/>
      <c r="U223" s="76"/>
      <c r="V223" s="74"/>
      <c r="W223" s="75"/>
      <c r="X223" s="76"/>
      <c r="Y223" s="74"/>
      <c r="Z223" s="75"/>
      <c r="AA223" s="76"/>
      <c r="AB223" s="74"/>
      <c r="AC223" s="75"/>
      <c r="AD223" s="76"/>
      <c r="AE223" s="74"/>
      <c r="AF223" s="75"/>
      <c r="AG223" s="76"/>
      <c r="AH223" s="74"/>
      <c r="AI223" s="75"/>
      <c r="AJ223" s="76"/>
      <c r="AK223" s="74"/>
      <c r="AL223" s="75"/>
      <c r="AM223" s="76"/>
      <c r="AN223" s="74"/>
      <c r="AO223" s="75"/>
      <c r="AP223" s="76"/>
      <c r="AQ223" s="77">
        <f t="shared" si="89"/>
        <v>0.56079372866822019</v>
      </c>
      <c r="AR223" s="77">
        <f t="shared" si="90"/>
        <v>0.23625746422222688</v>
      </c>
      <c r="AS223" s="78">
        <f t="shared" si="99"/>
        <v>0.64907252889198652</v>
      </c>
      <c r="AT223" s="77">
        <f t="shared" si="91"/>
        <v>0.11467000688578655</v>
      </c>
      <c r="AU223" s="79"/>
      <c r="AV223" s="139"/>
      <c r="AW223" s="80"/>
      <c r="AX223" s="80"/>
      <c r="AY223" s="80"/>
      <c r="AZ223" s="92"/>
      <c r="BA223" s="93"/>
      <c r="BB223" s="92"/>
      <c r="BC223" s="93"/>
      <c r="BD223" s="92"/>
      <c r="BE223" s="93"/>
      <c r="BF223" s="77"/>
      <c r="BG223" s="77"/>
      <c r="BH223" s="77"/>
      <c r="BI223" s="83">
        <f t="shared" si="100"/>
        <v>0</v>
      </c>
      <c r="BJ223" s="83">
        <f t="shared" si="101"/>
        <v>0</v>
      </c>
      <c r="BK223" s="83">
        <f t="shared" si="102"/>
        <v>1</v>
      </c>
      <c r="BL223" s="84"/>
      <c r="BM223" s="84"/>
      <c r="BN223" s="85"/>
      <c r="BO223" s="84"/>
      <c r="BP223" s="84"/>
      <c r="BQ223" s="84"/>
      <c r="BR223" s="84"/>
      <c r="BS223" s="84"/>
      <c r="BT223" s="84"/>
      <c r="BU223" s="86"/>
      <c r="BV223" s="86"/>
      <c r="BW223" s="86"/>
      <c r="BX223" s="86"/>
      <c r="BY223" s="86"/>
      <c r="BZ223" s="86"/>
      <c r="CA223" s="83"/>
      <c r="CB223" s="83"/>
      <c r="CC223" s="14"/>
      <c r="CD223" s="72"/>
      <c r="CE223" s="87"/>
      <c r="CF223" s="88"/>
      <c r="CG223" s="88"/>
      <c r="CH223" s="87">
        <f t="shared" si="92"/>
        <v>0.64907252889198663</v>
      </c>
      <c r="CI223" s="89"/>
      <c r="CJ223" s="89"/>
      <c r="CK223" s="267"/>
      <c r="CL223" s="90"/>
      <c r="CM223" s="267"/>
      <c r="CN223" s="90"/>
      <c r="CO223" s="267"/>
      <c r="CP223" s="90"/>
      <c r="CQ223" s="267"/>
      <c r="CR223" s="90"/>
      <c r="CS223" s="267"/>
      <c r="CT223" s="90"/>
      <c r="CU223" s="267"/>
      <c r="CV223" s="90"/>
      <c r="CW223" s="267"/>
      <c r="CX223" s="90"/>
      <c r="CY223" s="267"/>
      <c r="CZ223" s="90"/>
      <c r="DA223" s="94">
        <f>DataEntry!B223</f>
        <v>44270</v>
      </c>
      <c r="DB223" s="83"/>
      <c r="DC223" s="83"/>
      <c r="DD223" s="145" t="str">
        <f t="shared" si="103"/>
        <v/>
      </c>
      <c r="DE223" s="145" t="str">
        <f t="shared" si="104"/>
        <v/>
      </c>
      <c r="DF223" s="145">
        <f t="shared" si="105"/>
        <v>17</v>
      </c>
      <c r="DG223" s="145">
        <f t="shared" si="106"/>
        <v>14</v>
      </c>
      <c r="DH223" s="145" t="str">
        <f t="shared" si="107"/>
        <v/>
      </c>
      <c r="DI223" s="145" t="str">
        <f t="shared" si="108"/>
        <v/>
      </c>
      <c r="DJ223" s="83"/>
      <c r="DK223" s="83"/>
      <c r="DL223" s="84"/>
      <c r="DM223" s="14"/>
      <c r="DN223" s="87">
        <f t="shared" si="93"/>
        <v>0.65276840633737176</v>
      </c>
      <c r="DO223" s="87">
        <f>(DFactor*Rounds*Number/2+SUM(BV$3:BV211))/(Rounds*Number/2+COUNT(BV$3:BV211))</f>
        <v>0.29599999999999999</v>
      </c>
      <c r="DP223" s="87">
        <f t="shared" si="94"/>
        <v>0.30172413793103448</v>
      </c>
    </row>
    <row r="224" spans="1:120" x14ac:dyDescent="0.25">
      <c r="A224" s="69">
        <v>222</v>
      </c>
      <c r="B224" s="70">
        <f>DataEntry!C224</f>
        <v>15</v>
      </c>
      <c r="C224" s="71">
        <f>COUNTIF(D$2:D224,D224)+COUNTIF(G$2:G224,D224)</f>
        <v>24</v>
      </c>
      <c r="D224" s="72" t="str">
        <f t="shared" si="82"/>
        <v>Jahn Regensburg</v>
      </c>
      <c r="E224" s="70">
        <f>DataEntry!E224</f>
        <v>6</v>
      </c>
      <c r="F224" s="71">
        <f>COUNTIF(D$2:D224,G224)+COUNTIF(G$2:G224,G224)</f>
        <v>25</v>
      </c>
      <c r="G224" s="72" t="str">
        <f t="shared" si="83"/>
        <v>Greuther Furth</v>
      </c>
      <c r="H224" s="73">
        <f>DataEntry!G224</f>
        <v>1</v>
      </c>
      <c r="I224" s="73">
        <f>DataEntry!H224</f>
        <v>2</v>
      </c>
      <c r="J224" s="266">
        <f t="shared" si="95"/>
        <v>3</v>
      </c>
      <c r="K224" s="304">
        <f t="shared" si="84"/>
        <v>0.99311794589230917</v>
      </c>
      <c r="L224" s="224">
        <f t="shared" si="85"/>
        <v>2477.0033773495279</v>
      </c>
      <c r="M224" s="224">
        <f t="shared" si="86"/>
        <v>2513.5140881025936</v>
      </c>
      <c r="N224" s="236">
        <f t="shared" si="96"/>
        <v>-36.510710753065723</v>
      </c>
      <c r="O224" s="22" t="str">
        <f t="shared" si="97"/>
        <v>T15G24</v>
      </c>
      <c r="P224" s="308">
        <f t="shared" si="87"/>
        <v>35</v>
      </c>
      <c r="Q224" s="22" t="str">
        <f t="shared" si="98"/>
        <v>T6G25</v>
      </c>
      <c r="R224" s="308">
        <f t="shared" si="88"/>
        <v>35</v>
      </c>
      <c r="S224" s="74"/>
      <c r="T224" s="75"/>
      <c r="U224" s="76"/>
      <c r="V224" s="74"/>
      <c r="W224" s="75"/>
      <c r="X224" s="76"/>
      <c r="Y224" s="74"/>
      <c r="Z224" s="75"/>
      <c r="AA224" s="76"/>
      <c r="AB224" s="74"/>
      <c r="AC224" s="75"/>
      <c r="AD224" s="76"/>
      <c r="AE224" s="74"/>
      <c r="AF224" s="75"/>
      <c r="AG224" s="76"/>
      <c r="AH224" s="74"/>
      <c r="AI224" s="75"/>
      <c r="AJ224" s="76"/>
      <c r="AK224" s="74"/>
      <c r="AL224" s="75"/>
      <c r="AM224" s="76"/>
      <c r="AN224" s="74"/>
      <c r="AO224" s="75"/>
      <c r="AP224" s="76"/>
      <c r="AQ224" s="77">
        <f t="shared" si="89"/>
        <v>0.46801093361536228</v>
      </c>
      <c r="AR224" s="77">
        <f t="shared" si="90"/>
        <v>0.13544620307088806</v>
      </c>
      <c r="AS224" s="78">
        <f t="shared" si="99"/>
        <v>0.66512946108894844</v>
      </c>
      <c r="AT224" s="77">
        <f t="shared" si="91"/>
        <v>0.1994243358401635</v>
      </c>
      <c r="AU224" s="79"/>
      <c r="AV224" s="139"/>
      <c r="AW224" s="80"/>
      <c r="AX224" s="80"/>
      <c r="AY224" s="80"/>
      <c r="AZ224" s="92"/>
      <c r="BA224" s="93"/>
      <c r="BB224" s="92"/>
      <c r="BC224" s="93"/>
      <c r="BD224" s="92"/>
      <c r="BE224" s="93"/>
      <c r="BF224" s="77"/>
      <c r="BG224" s="77"/>
      <c r="BH224" s="77"/>
      <c r="BI224" s="83">
        <f t="shared" si="100"/>
        <v>0</v>
      </c>
      <c r="BJ224" s="83">
        <f t="shared" si="101"/>
        <v>0</v>
      </c>
      <c r="BK224" s="83">
        <f t="shared" si="102"/>
        <v>1</v>
      </c>
      <c r="BL224" s="84"/>
      <c r="BM224" s="84"/>
      <c r="BN224" s="85"/>
      <c r="BO224" s="84"/>
      <c r="BP224" s="84"/>
      <c r="BQ224" s="84"/>
      <c r="BR224" s="84"/>
      <c r="BS224" s="84"/>
      <c r="BT224" s="84"/>
      <c r="BU224" s="86"/>
      <c r="BV224" s="86"/>
      <c r="BW224" s="86"/>
      <c r="BX224" s="86"/>
      <c r="BY224" s="86"/>
      <c r="BZ224" s="86"/>
      <c r="CA224" s="83"/>
      <c r="CB224" s="83"/>
      <c r="CC224" s="14"/>
      <c r="CD224" s="72"/>
      <c r="CE224" s="87"/>
      <c r="CF224" s="88"/>
      <c r="CG224" s="88"/>
      <c r="CH224" s="87">
        <f t="shared" si="92"/>
        <v>0.66512946108894844</v>
      </c>
      <c r="CI224" s="89"/>
      <c r="CJ224" s="89"/>
      <c r="CK224" s="267"/>
      <c r="CL224" s="90"/>
      <c r="CM224" s="267"/>
      <c r="CN224" s="90"/>
      <c r="CO224" s="267"/>
      <c r="CP224" s="90"/>
      <c r="CQ224" s="267"/>
      <c r="CR224" s="90"/>
      <c r="CS224" s="267"/>
      <c r="CT224" s="90"/>
      <c r="CU224" s="267"/>
      <c r="CV224" s="90"/>
      <c r="CW224" s="267"/>
      <c r="CX224" s="90"/>
      <c r="CY224" s="267"/>
      <c r="CZ224" s="90"/>
      <c r="DA224" s="94">
        <f>DataEntry!B224</f>
        <v>44272</v>
      </c>
      <c r="DB224" s="83"/>
      <c r="DC224" s="83"/>
      <c r="DD224" s="145" t="str">
        <f t="shared" si="103"/>
        <v/>
      </c>
      <c r="DE224" s="145" t="str">
        <f t="shared" si="104"/>
        <v/>
      </c>
      <c r="DF224" s="145">
        <f t="shared" si="105"/>
        <v>15</v>
      </c>
      <c r="DG224" s="145">
        <f t="shared" si="106"/>
        <v>6</v>
      </c>
      <c r="DH224" s="145" t="str">
        <f t="shared" si="107"/>
        <v/>
      </c>
      <c r="DI224" s="145" t="str">
        <f t="shared" si="108"/>
        <v/>
      </c>
      <c r="DJ224" s="83"/>
      <c r="DK224" s="83"/>
      <c r="DL224" s="84"/>
      <c r="DM224" s="14"/>
      <c r="DN224" s="87">
        <f t="shared" si="93"/>
        <v>0.66615276145710922</v>
      </c>
      <c r="DO224" s="87">
        <f>(DFactor*Rounds*Number/2+SUM(BV$3:BV212))/(Rounds*Number/2+COUNT(BV$3:BV212))</f>
        <v>0.29599999999999999</v>
      </c>
      <c r="DP224" s="87">
        <f t="shared" si="94"/>
        <v>0.31304347826086959</v>
      </c>
    </row>
    <row r="225" spans="1:120" x14ac:dyDescent="0.25">
      <c r="A225" s="69">
        <v>223</v>
      </c>
      <c r="B225" s="70">
        <f>DataEntry!C225</f>
        <v>14</v>
      </c>
      <c r="C225" s="71">
        <f>COUNTIF(D$2:D225,D225)+COUNTIF(G$2:G225,D225)</f>
        <v>26</v>
      </c>
      <c r="D225" s="72" t="str">
        <f t="shared" si="82"/>
        <v>Paderborn 07</v>
      </c>
      <c r="E225" s="70">
        <f>DataEntry!E225</f>
        <v>10</v>
      </c>
      <c r="F225" s="71">
        <f>COUNTIF(D$2:D225,G225)+COUNTIF(G$2:G225,G225)</f>
        <v>26</v>
      </c>
      <c r="G225" s="72" t="str">
        <f t="shared" si="83"/>
        <v>Karlsruher</v>
      </c>
      <c r="H225" s="73">
        <f>DataEntry!G225</f>
        <v>2</v>
      </c>
      <c r="I225" s="73">
        <f>DataEntry!H225</f>
        <v>2</v>
      </c>
      <c r="J225" s="266">
        <f t="shared" si="95"/>
        <v>2</v>
      </c>
      <c r="K225" s="304">
        <f t="shared" si="84"/>
        <v>0.35880813967417424</v>
      </c>
      <c r="L225" s="224">
        <f t="shared" si="85"/>
        <v>2465.4820331477672</v>
      </c>
      <c r="M225" s="224">
        <f t="shared" si="86"/>
        <v>2466.3942293339178</v>
      </c>
      <c r="N225" s="236">
        <f t="shared" si="96"/>
        <v>-0.91219618615059517</v>
      </c>
      <c r="O225" s="22" t="str">
        <f t="shared" si="97"/>
        <v>T14G26</v>
      </c>
      <c r="P225" s="308">
        <f t="shared" si="87"/>
        <v>35</v>
      </c>
      <c r="Q225" s="22" t="str">
        <f t="shared" si="98"/>
        <v>T10G26</v>
      </c>
      <c r="R225" s="308">
        <f t="shared" si="88"/>
        <v>35</v>
      </c>
      <c r="S225" s="74"/>
      <c r="T225" s="75"/>
      <c r="U225" s="76"/>
      <c r="V225" s="74"/>
      <c r="W225" s="75"/>
      <c r="X225" s="76"/>
      <c r="Y225" s="74"/>
      <c r="Z225" s="75"/>
      <c r="AA225" s="76"/>
      <c r="AB225" s="74"/>
      <c r="AC225" s="75"/>
      <c r="AD225" s="76"/>
      <c r="AE225" s="74"/>
      <c r="AF225" s="75"/>
      <c r="AG225" s="76"/>
      <c r="AH225" s="74"/>
      <c r="AI225" s="75"/>
      <c r="AJ225" s="76"/>
      <c r="AK225" s="74"/>
      <c r="AL225" s="75"/>
      <c r="AM225" s="76"/>
      <c r="AN225" s="74"/>
      <c r="AO225" s="75"/>
      <c r="AP225" s="76"/>
      <c r="AQ225" s="77">
        <f t="shared" si="89"/>
        <v>0.5</v>
      </c>
      <c r="AR225" s="77">
        <f t="shared" si="90"/>
        <v>0.18665987173614296</v>
      </c>
      <c r="AS225" s="78">
        <f t="shared" si="99"/>
        <v>0.62668025652771409</v>
      </c>
      <c r="AT225" s="77">
        <f t="shared" si="91"/>
        <v>0.18665987173614296</v>
      </c>
      <c r="AU225" s="79"/>
      <c r="AV225" s="139"/>
      <c r="AW225" s="80"/>
      <c r="AX225" s="80"/>
      <c r="AY225" s="80"/>
      <c r="AZ225" s="92"/>
      <c r="BA225" s="93"/>
      <c r="BB225" s="92"/>
      <c r="BC225" s="93"/>
      <c r="BD225" s="92"/>
      <c r="BE225" s="93"/>
      <c r="BF225" s="77"/>
      <c r="BG225" s="77"/>
      <c r="BH225" s="77"/>
      <c r="BI225" s="83">
        <f t="shared" si="100"/>
        <v>0</v>
      </c>
      <c r="BJ225" s="83">
        <f t="shared" si="101"/>
        <v>1</v>
      </c>
      <c r="BK225" s="83">
        <f t="shared" si="102"/>
        <v>0</v>
      </c>
      <c r="BL225" s="84"/>
      <c r="BM225" s="84"/>
      <c r="BN225" s="85"/>
      <c r="BO225" s="84"/>
      <c r="BP225" s="84"/>
      <c r="BQ225" s="84"/>
      <c r="BR225" s="84"/>
      <c r="BS225" s="84"/>
      <c r="BT225" s="84"/>
      <c r="BU225" s="86"/>
      <c r="BV225" s="86"/>
      <c r="BW225" s="86"/>
      <c r="BX225" s="86"/>
      <c r="BY225" s="86"/>
      <c r="BZ225" s="86"/>
      <c r="CA225" s="83"/>
      <c r="CB225" s="83"/>
      <c r="CC225" s="14"/>
      <c r="CD225" s="72"/>
      <c r="CE225" s="87"/>
      <c r="CF225" s="88"/>
      <c r="CG225" s="88"/>
      <c r="CH225" s="87">
        <f t="shared" si="92"/>
        <v>0.62668025652771409</v>
      </c>
      <c r="CI225" s="89"/>
      <c r="CJ225" s="89"/>
      <c r="CK225" s="267"/>
      <c r="CL225" s="90"/>
      <c r="CM225" s="267"/>
      <c r="CN225" s="90"/>
      <c r="CO225" s="267"/>
      <c r="CP225" s="90"/>
      <c r="CQ225" s="267"/>
      <c r="CR225" s="90"/>
      <c r="CS225" s="267"/>
      <c r="CT225" s="90"/>
      <c r="CU225" s="267"/>
      <c r="CV225" s="90"/>
      <c r="CW225" s="267"/>
      <c r="CX225" s="90"/>
      <c r="CY225" s="267"/>
      <c r="CZ225" s="90"/>
      <c r="DA225" s="94">
        <f>DataEntry!B225</f>
        <v>44274</v>
      </c>
      <c r="DB225" s="83"/>
      <c r="DC225" s="83"/>
      <c r="DD225" s="145" t="str">
        <f t="shared" si="103"/>
        <v/>
      </c>
      <c r="DE225" s="145">
        <f t="shared" si="104"/>
        <v>14</v>
      </c>
      <c r="DF225" s="145" t="str">
        <f t="shared" si="105"/>
        <v/>
      </c>
      <c r="DG225" s="145" t="str">
        <f t="shared" si="106"/>
        <v/>
      </c>
      <c r="DH225" s="145">
        <f t="shared" si="107"/>
        <v>10</v>
      </c>
      <c r="DI225" s="145" t="str">
        <f t="shared" si="108"/>
        <v/>
      </c>
      <c r="DJ225" s="83"/>
      <c r="DK225" s="83"/>
      <c r="DL225" s="84"/>
      <c r="DM225" s="14"/>
      <c r="DN225" s="87">
        <f t="shared" si="93"/>
        <v>0.62668025652771409</v>
      </c>
      <c r="DO225" s="87">
        <f>(DFactor*Rounds*Number/2+SUM(BV$3:BV213))/(Rounds*Number/2+COUNT(BV$3:BV213))</f>
        <v>0.29599999999999999</v>
      </c>
      <c r="DP225" s="87">
        <f t="shared" si="94"/>
        <v>0.27966101694915252</v>
      </c>
    </row>
    <row r="226" spans="1:120" x14ac:dyDescent="0.25">
      <c r="A226" s="69">
        <v>224</v>
      </c>
      <c r="B226" s="70">
        <f>DataEntry!C226</f>
        <v>3</v>
      </c>
      <c r="C226" s="71">
        <f>COUNTIF(D$2:D226,D226)+COUNTIF(G$2:G226,D226)</f>
        <v>26</v>
      </c>
      <c r="D226" s="72" t="str">
        <f t="shared" si="82"/>
        <v>Eintracht Braunschweig</v>
      </c>
      <c r="E226" s="70">
        <f>DataEntry!E226</f>
        <v>4</v>
      </c>
      <c r="F226" s="71">
        <f>COUNTIF(D$2:D226,G226)+COUNTIF(G$2:G226,G226)</f>
        <v>26</v>
      </c>
      <c r="G226" s="72" t="str">
        <f t="shared" si="83"/>
        <v>Darmstadt 98</v>
      </c>
      <c r="H226" s="73">
        <f>DataEntry!G226</f>
        <v>1</v>
      </c>
      <c r="I226" s="73">
        <f>DataEntry!H226</f>
        <v>1</v>
      </c>
      <c r="J226" s="266">
        <f t="shared" si="95"/>
        <v>2</v>
      </c>
      <c r="K226" s="304">
        <f t="shared" si="84"/>
        <v>0.1645630390495727</v>
      </c>
      <c r="L226" s="224">
        <f t="shared" si="85"/>
        <v>2371.098527113877</v>
      </c>
      <c r="M226" s="224">
        <f t="shared" si="86"/>
        <v>2420.9412850164463</v>
      </c>
      <c r="N226" s="236">
        <f t="shared" si="96"/>
        <v>-49.842757902569247</v>
      </c>
      <c r="O226" s="22" t="str">
        <f t="shared" si="97"/>
        <v>T3G26</v>
      </c>
      <c r="P226" s="308">
        <f t="shared" si="87"/>
        <v>35</v>
      </c>
      <c r="Q226" s="22" t="str">
        <f t="shared" si="98"/>
        <v>T4G26</v>
      </c>
      <c r="R226" s="308">
        <f t="shared" si="88"/>
        <v>35</v>
      </c>
      <c r="S226" s="74"/>
      <c r="T226" s="75"/>
      <c r="U226" s="76"/>
      <c r="V226" s="74"/>
      <c r="W226" s="75"/>
      <c r="X226" s="76"/>
      <c r="Y226" s="74"/>
      <c r="Z226" s="75"/>
      <c r="AA226" s="76"/>
      <c r="AB226" s="74"/>
      <c r="AC226" s="75"/>
      <c r="AD226" s="76"/>
      <c r="AE226" s="74"/>
      <c r="AF226" s="75"/>
      <c r="AG226" s="76"/>
      <c r="AH226" s="74"/>
      <c r="AI226" s="75"/>
      <c r="AJ226" s="76"/>
      <c r="AK226" s="74"/>
      <c r="AL226" s="75"/>
      <c r="AM226" s="76"/>
      <c r="AN226" s="74"/>
      <c r="AO226" s="75"/>
      <c r="AP226" s="76"/>
      <c r="AQ226" s="77">
        <f t="shared" si="89"/>
        <v>0.45605616061668119</v>
      </c>
      <c r="AR226" s="77">
        <f t="shared" si="90"/>
        <v>0.14394526322675477</v>
      </c>
      <c r="AS226" s="78">
        <f t="shared" si="99"/>
        <v>0.62422179477985296</v>
      </c>
      <c r="AT226" s="77">
        <f t="shared" si="91"/>
        <v>0.23183294199339233</v>
      </c>
      <c r="AU226" s="79"/>
      <c r="AV226" s="139"/>
      <c r="AW226" s="80"/>
      <c r="AX226" s="80"/>
      <c r="AY226" s="80"/>
      <c r="AZ226" s="92"/>
      <c r="BA226" s="93"/>
      <c r="BB226" s="92"/>
      <c r="BC226" s="93"/>
      <c r="BD226" s="92"/>
      <c r="BE226" s="93"/>
      <c r="BF226" s="77"/>
      <c r="BG226" s="77"/>
      <c r="BH226" s="77"/>
      <c r="BI226" s="83">
        <f t="shared" si="100"/>
        <v>0</v>
      </c>
      <c r="BJ226" s="83">
        <f t="shared" si="101"/>
        <v>1</v>
      </c>
      <c r="BK226" s="83">
        <f t="shared" si="102"/>
        <v>0</v>
      </c>
      <c r="BL226" s="84"/>
      <c r="BM226" s="84"/>
      <c r="BN226" s="85"/>
      <c r="BO226" s="84"/>
      <c r="BP226" s="84"/>
      <c r="BQ226" s="84"/>
      <c r="BR226" s="84"/>
      <c r="BS226" s="84"/>
      <c r="BT226" s="84"/>
      <c r="BU226" s="86"/>
      <c r="BV226" s="86"/>
      <c r="BW226" s="86"/>
      <c r="BX226" s="86"/>
      <c r="BY226" s="86"/>
      <c r="BZ226" s="86"/>
      <c r="CA226" s="83"/>
      <c r="CB226" s="83"/>
      <c r="CC226" s="14"/>
      <c r="CD226" s="72"/>
      <c r="CE226" s="87"/>
      <c r="CF226" s="88"/>
      <c r="CG226" s="88"/>
      <c r="CH226" s="87">
        <f t="shared" si="92"/>
        <v>0.62422179477985285</v>
      </c>
      <c r="CI226" s="89"/>
      <c r="CJ226" s="89"/>
      <c r="CK226" s="267"/>
      <c r="CL226" s="90"/>
      <c r="CM226" s="267"/>
      <c r="CN226" s="90"/>
      <c r="CO226" s="267"/>
      <c r="CP226" s="90"/>
      <c r="CQ226" s="267"/>
      <c r="CR226" s="90"/>
      <c r="CS226" s="267"/>
      <c r="CT226" s="90"/>
      <c r="CU226" s="267"/>
      <c r="CV226" s="90"/>
      <c r="CW226" s="267"/>
      <c r="CX226" s="90"/>
      <c r="CY226" s="267"/>
      <c r="CZ226" s="90"/>
      <c r="DA226" s="94">
        <f>DataEntry!B226</f>
        <v>44275</v>
      </c>
      <c r="DB226" s="83"/>
      <c r="DC226" s="83"/>
      <c r="DD226" s="145" t="str">
        <f t="shared" si="103"/>
        <v/>
      </c>
      <c r="DE226" s="145">
        <f t="shared" si="104"/>
        <v>3</v>
      </c>
      <c r="DF226" s="145" t="str">
        <f t="shared" si="105"/>
        <v/>
      </c>
      <c r="DG226" s="145" t="str">
        <f t="shared" si="106"/>
        <v/>
      </c>
      <c r="DH226" s="145">
        <f t="shared" si="107"/>
        <v>4</v>
      </c>
      <c r="DI226" s="145" t="str">
        <f t="shared" si="108"/>
        <v/>
      </c>
      <c r="DJ226" s="83"/>
      <c r="DK226" s="83"/>
      <c r="DL226" s="84"/>
      <c r="DM226" s="14"/>
      <c r="DN226" s="87">
        <f t="shared" si="93"/>
        <v>0.62615285579959978</v>
      </c>
      <c r="DO226" s="87">
        <f>(DFactor*Rounds*Number/2+SUM(BV$3:BV214))/(Rounds*Number/2+COUNT(BV$3:BV214))</f>
        <v>0.29599999999999999</v>
      </c>
      <c r="DP226" s="87">
        <f t="shared" si="94"/>
        <v>0.27921498661909011</v>
      </c>
    </row>
    <row r="227" spans="1:120" x14ac:dyDescent="0.25">
      <c r="A227" s="69">
        <v>225</v>
      </c>
      <c r="B227" s="70">
        <f>DataEntry!C227</f>
        <v>1</v>
      </c>
      <c r="C227" s="71">
        <f>COUNTIF(D$2:D227,D227)+COUNTIF(G$2:G227,D227)</f>
        <v>26</v>
      </c>
      <c r="D227" s="72" t="str">
        <f t="shared" si="82"/>
        <v>Erzgebirge Aue</v>
      </c>
      <c r="E227" s="70">
        <f>DataEntry!E227</f>
        <v>16</v>
      </c>
      <c r="F227" s="71">
        <f>COUNTIF(D$2:D227,G227)+COUNTIF(G$2:G227,G227)</f>
        <v>26</v>
      </c>
      <c r="G227" s="72" t="str">
        <f t="shared" si="83"/>
        <v>Sandhausen</v>
      </c>
      <c r="H227" s="73">
        <f>DataEntry!G227</f>
        <v>2</v>
      </c>
      <c r="I227" s="73">
        <f>DataEntry!H227</f>
        <v>0</v>
      </c>
      <c r="J227" s="266">
        <f t="shared" si="95"/>
        <v>1</v>
      </c>
      <c r="K227" s="304">
        <f t="shared" si="84"/>
        <v>0.93768936355839694</v>
      </c>
      <c r="L227" s="224">
        <f t="shared" si="85"/>
        <v>2474.2914769460012</v>
      </c>
      <c r="M227" s="224">
        <f t="shared" si="86"/>
        <v>2353.7013959271371</v>
      </c>
      <c r="N227" s="236">
        <f t="shared" si="96"/>
        <v>120.59008101886411</v>
      </c>
      <c r="O227" s="22" t="str">
        <f t="shared" si="97"/>
        <v>T1G26</v>
      </c>
      <c r="P227" s="308">
        <f t="shared" si="87"/>
        <v>35</v>
      </c>
      <c r="Q227" s="22" t="str">
        <f t="shared" si="98"/>
        <v>T16G26</v>
      </c>
      <c r="R227" s="308">
        <f t="shared" si="88"/>
        <v>35</v>
      </c>
      <c r="S227" s="74"/>
      <c r="T227" s="75"/>
      <c r="U227" s="76"/>
      <c r="V227" s="74"/>
      <c r="W227" s="75"/>
      <c r="X227" s="76"/>
      <c r="Y227" s="74"/>
      <c r="Z227" s="75"/>
      <c r="AA227" s="76"/>
      <c r="AB227" s="74"/>
      <c r="AC227" s="75"/>
      <c r="AD227" s="76"/>
      <c r="AE227" s="74"/>
      <c r="AF227" s="75"/>
      <c r="AG227" s="76"/>
      <c r="AH227" s="74"/>
      <c r="AI227" s="75"/>
      <c r="AJ227" s="76"/>
      <c r="AK227" s="74"/>
      <c r="AL227" s="75"/>
      <c r="AM227" s="76"/>
      <c r="AN227" s="74"/>
      <c r="AO227" s="75"/>
      <c r="AP227" s="76"/>
      <c r="AQ227" s="77">
        <f t="shared" si="89"/>
        <v>0.61193723409658718</v>
      </c>
      <c r="AR227" s="77">
        <f t="shared" si="90"/>
        <v>0.31488269185550033</v>
      </c>
      <c r="AS227" s="78">
        <f t="shared" si="99"/>
        <v>0.5941090844821737</v>
      </c>
      <c r="AT227" s="77">
        <f t="shared" si="91"/>
        <v>9.1008223662325971E-2</v>
      </c>
      <c r="AU227" s="79"/>
      <c r="AV227" s="139"/>
      <c r="AW227" s="80"/>
      <c r="AX227" s="80"/>
      <c r="AY227" s="80"/>
      <c r="AZ227" s="92"/>
      <c r="BA227" s="93"/>
      <c r="BB227" s="92"/>
      <c r="BC227" s="93"/>
      <c r="BD227" s="92"/>
      <c r="BE227" s="93"/>
      <c r="BF227" s="77"/>
      <c r="BG227" s="77"/>
      <c r="BH227" s="77"/>
      <c r="BI227" s="83">
        <f t="shared" si="100"/>
        <v>1</v>
      </c>
      <c r="BJ227" s="83">
        <f t="shared" si="101"/>
        <v>0</v>
      </c>
      <c r="BK227" s="83">
        <f t="shared" si="102"/>
        <v>0</v>
      </c>
      <c r="BL227" s="84"/>
      <c r="BM227" s="84"/>
      <c r="BN227" s="85"/>
      <c r="BO227" s="84"/>
      <c r="BP227" s="84"/>
      <c r="BQ227" s="84"/>
      <c r="BR227" s="84"/>
      <c r="BS227" s="84"/>
      <c r="BT227" s="84"/>
      <c r="BU227" s="86"/>
      <c r="BV227" s="86"/>
      <c r="BW227" s="86"/>
      <c r="BX227" s="86"/>
      <c r="BY227" s="86"/>
      <c r="BZ227" s="86"/>
      <c r="CA227" s="83"/>
      <c r="CB227" s="83"/>
      <c r="CC227" s="14"/>
      <c r="CD227" s="72"/>
      <c r="CE227" s="87"/>
      <c r="CF227" s="88"/>
      <c r="CG227" s="88"/>
      <c r="CH227" s="87">
        <f t="shared" si="92"/>
        <v>0.5941090844821737</v>
      </c>
      <c r="CI227" s="89"/>
      <c r="CJ227" s="89"/>
      <c r="CK227" s="267"/>
      <c r="CL227" s="90"/>
      <c r="CM227" s="267"/>
      <c r="CN227" s="90"/>
      <c r="CO227" s="267"/>
      <c r="CP227" s="90"/>
      <c r="CQ227" s="267"/>
      <c r="CR227" s="90"/>
      <c r="CS227" s="267"/>
      <c r="CT227" s="90"/>
      <c r="CU227" s="267"/>
      <c r="CV227" s="90"/>
      <c r="CW227" s="267"/>
      <c r="CX227" s="90"/>
      <c r="CY227" s="267"/>
      <c r="CZ227" s="90"/>
      <c r="DA227" s="94">
        <f>DataEntry!B227</f>
        <v>44275</v>
      </c>
      <c r="DB227" s="83"/>
      <c r="DC227" s="83"/>
      <c r="DD227" s="145">
        <f t="shared" si="103"/>
        <v>1</v>
      </c>
      <c r="DE227" s="145" t="str">
        <f t="shared" si="104"/>
        <v/>
      </c>
      <c r="DF227" s="145" t="str">
        <f t="shared" si="105"/>
        <v/>
      </c>
      <c r="DG227" s="145" t="str">
        <f t="shared" si="106"/>
        <v/>
      </c>
      <c r="DH227" s="145" t="str">
        <f t="shared" si="107"/>
        <v/>
      </c>
      <c r="DI227" s="145">
        <f t="shared" si="108"/>
        <v>16</v>
      </c>
      <c r="DJ227" s="83"/>
      <c r="DK227" s="83"/>
      <c r="DL227" s="84"/>
      <c r="DM227" s="14"/>
      <c r="DN227" s="87">
        <f t="shared" si="93"/>
        <v>0.60663902885936782</v>
      </c>
      <c r="DO227" s="87">
        <f>(DFactor*Rounds*Number/2+SUM(BV$3:BV215))/(Rounds*Number/2+COUNT(BV$3:BV215))</f>
        <v>0.29599999999999999</v>
      </c>
      <c r="DP227" s="87">
        <f t="shared" si="94"/>
        <v>0.26271186440677968</v>
      </c>
    </row>
    <row r="228" spans="1:120" x14ac:dyDescent="0.25">
      <c r="A228" s="69">
        <v>226</v>
      </c>
      <c r="B228" s="70">
        <f>DataEntry!C228</f>
        <v>7</v>
      </c>
      <c r="C228" s="71">
        <f>COUNTIF(D$2:D228,D228)+COUNTIF(G$2:G228,D228)</f>
        <v>26</v>
      </c>
      <c r="D228" s="72" t="str">
        <f t="shared" si="82"/>
        <v>Hamburger</v>
      </c>
      <c r="E228" s="70">
        <f>DataEntry!E228</f>
        <v>9</v>
      </c>
      <c r="F228" s="71">
        <f>COUNTIF(D$2:D228,G228)+COUNTIF(G$2:G228,G228)</f>
        <v>25</v>
      </c>
      <c r="G228" s="72" t="str">
        <f t="shared" si="83"/>
        <v>Heidenheim</v>
      </c>
      <c r="H228" s="73">
        <f>DataEntry!G228</f>
        <v>2</v>
      </c>
      <c r="I228" s="73">
        <f>DataEntry!H228</f>
        <v>0</v>
      </c>
      <c r="J228" s="266">
        <f t="shared" si="95"/>
        <v>1</v>
      </c>
      <c r="K228" s="304">
        <f t="shared" si="84"/>
        <v>0.46848006685387933</v>
      </c>
      <c r="L228" s="224">
        <f t="shared" si="85"/>
        <v>2612.2637490565457</v>
      </c>
      <c r="M228" s="224">
        <f t="shared" si="86"/>
        <v>2430.1738742415232</v>
      </c>
      <c r="N228" s="236">
        <f t="shared" si="96"/>
        <v>182.08987481502254</v>
      </c>
      <c r="O228" s="22" t="str">
        <f t="shared" si="97"/>
        <v>T7G26</v>
      </c>
      <c r="P228" s="308">
        <f t="shared" si="87"/>
        <v>35</v>
      </c>
      <c r="Q228" s="22" t="str">
        <f t="shared" si="98"/>
        <v>T9G25</v>
      </c>
      <c r="R228" s="308">
        <f t="shared" si="88"/>
        <v>35</v>
      </c>
      <c r="S228" s="74"/>
      <c r="T228" s="75"/>
      <c r="U228" s="76"/>
      <c r="V228" s="74"/>
      <c r="W228" s="75"/>
      <c r="X228" s="76"/>
      <c r="Y228" s="74"/>
      <c r="Z228" s="75"/>
      <c r="AA228" s="76"/>
      <c r="AB228" s="74"/>
      <c r="AC228" s="75"/>
      <c r="AD228" s="76"/>
      <c r="AE228" s="74"/>
      <c r="AF228" s="75"/>
      <c r="AG228" s="76"/>
      <c r="AH228" s="74"/>
      <c r="AI228" s="75"/>
      <c r="AJ228" s="76"/>
      <c r="AK228" s="74"/>
      <c r="AL228" s="75"/>
      <c r="AM228" s="76"/>
      <c r="AN228" s="74"/>
      <c r="AO228" s="75"/>
      <c r="AP228" s="76"/>
      <c r="AQ228" s="77">
        <f t="shared" si="89"/>
        <v>0.67324294962792663</v>
      </c>
      <c r="AR228" s="77">
        <f t="shared" si="90"/>
        <v>0.36338995756626696</v>
      </c>
      <c r="AS228" s="78">
        <f t="shared" si="99"/>
        <v>0.61970598412331923</v>
      </c>
      <c r="AT228" s="77">
        <f t="shared" si="91"/>
        <v>1.690405831041375E-2</v>
      </c>
      <c r="AU228" s="79"/>
      <c r="AV228" s="139"/>
      <c r="AW228" s="80"/>
      <c r="AX228" s="80"/>
      <c r="AY228" s="80"/>
      <c r="AZ228" s="92"/>
      <c r="BA228" s="93"/>
      <c r="BB228" s="92"/>
      <c r="BC228" s="93"/>
      <c r="BD228" s="92"/>
      <c r="BE228" s="93"/>
      <c r="BF228" s="77"/>
      <c r="BG228" s="77"/>
      <c r="BH228" s="77"/>
      <c r="BI228" s="83">
        <f t="shared" si="100"/>
        <v>1</v>
      </c>
      <c r="BJ228" s="83">
        <f t="shared" si="101"/>
        <v>0</v>
      </c>
      <c r="BK228" s="83">
        <f t="shared" si="102"/>
        <v>0</v>
      </c>
      <c r="BL228" s="84"/>
      <c r="BM228" s="84"/>
      <c r="BN228" s="85"/>
      <c r="BO228" s="84"/>
      <c r="BP228" s="84"/>
      <c r="BQ228" s="84"/>
      <c r="BR228" s="84"/>
      <c r="BS228" s="84"/>
      <c r="BT228" s="84"/>
      <c r="BU228" s="86"/>
      <c r="BV228" s="86"/>
      <c r="BW228" s="86"/>
      <c r="BX228" s="86"/>
      <c r="BY228" s="86"/>
      <c r="BZ228" s="86"/>
      <c r="CA228" s="83"/>
      <c r="CB228" s="83"/>
      <c r="CC228" s="14"/>
      <c r="CD228" s="72"/>
      <c r="CE228" s="87"/>
      <c r="CF228" s="88"/>
      <c r="CG228" s="88"/>
      <c r="CH228" s="87">
        <f t="shared" si="92"/>
        <v>0.61970598412331934</v>
      </c>
      <c r="CI228" s="89"/>
      <c r="CJ228" s="89"/>
      <c r="CK228" s="267"/>
      <c r="CL228" s="90"/>
      <c r="CM228" s="267"/>
      <c r="CN228" s="90"/>
      <c r="CO228" s="267"/>
      <c r="CP228" s="90"/>
      <c r="CQ228" s="267"/>
      <c r="CR228" s="90"/>
      <c r="CS228" s="267"/>
      <c r="CT228" s="90"/>
      <c r="CU228" s="267"/>
      <c r="CV228" s="90"/>
      <c r="CW228" s="267"/>
      <c r="CX228" s="90"/>
      <c r="CY228" s="267"/>
      <c r="CZ228" s="90"/>
      <c r="DA228" s="94">
        <f>DataEntry!B228</f>
        <v>44275</v>
      </c>
      <c r="DB228" s="83"/>
      <c r="DC228" s="83"/>
      <c r="DD228" s="145">
        <f t="shared" si="103"/>
        <v>7</v>
      </c>
      <c r="DE228" s="145" t="str">
        <f t="shared" si="104"/>
        <v/>
      </c>
      <c r="DF228" s="145" t="str">
        <f t="shared" si="105"/>
        <v/>
      </c>
      <c r="DG228" s="145" t="str">
        <f t="shared" si="106"/>
        <v/>
      </c>
      <c r="DH228" s="145" t="str">
        <f t="shared" si="107"/>
        <v/>
      </c>
      <c r="DI228" s="145">
        <f t="shared" si="108"/>
        <v>9</v>
      </c>
      <c r="DJ228" s="83"/>
      <c r="DK228" s="83"/>
      <c r="DL228" s="84"/>
      <c r="DM228" s="14"/>
      <c r="DN228" s="87">
        <f t="shared" si="93"/>
        <v>0.64971910371910369</v>
      </c>
      <c r="DO228" s="87">
        <f>(DFactor*Rounds*Number/2+SUM(BV$3:BV216))/(Rounds*Number/2+COUNT(BV$3:BV216))</f>
        <v>0.29599999999999999</v>
      </c>
      <c r="DP228" s="87">
        <f t="shared" si="94"/>
        <v>0.29914529914529914</v>
      </c>
    </row>
    <row r="229" spans="1:120" x14ac:dyDescent="0.25">
      <c r="A229" s="69">
        <v>227</v>
      </c>
      <c r="B229" s="70">
        <f>DataEntry!C229</f>
        <v>6</v>
      </c>
      <c r="C229" s="71">
        <f>COUNTIF(D$2:D229,D229)+COUNTIF(G$2:G229,D229)</f>
        <v>26</v>
      </c>
      <c r="D229" s="72" t="str">
        <f t="shared" si="82"/>
        <v>Greuther Furth</v>
      </c>
      <c r="E229" s="70">
        <f>DataEntry!E229</f>
        <v>12</v>
      </c>
      <c r="F229" s="71">
        <f>COUNTIF(D$2:D229,G229)+COUNTIF(G$2:G229,G229)</f>
        <v>26</v>
      </c>
      <c r="G229" s="72" t="str">
        <f t="shared" si="83"/>
        <v>Nurnberg</v>
      </c>
      <c r="H229" s="73">
        <f>DataEntry!G229</f>
        <v>2</v>
      </c>
      <c r="I229" s="73">
        <f>DataEntry!H229</f>
        <v>2</v>
      </c>
      <c r="J229" s="266">
        <f t="shared" si="95"/>
        <v>2</v>
      </c>
      <c r="K229" s="304">
        <f t="shared" si="84"/>
        <v>0.40152490021411813</v>
      </c>
      <c r="L229" s="224">
        <f t="shared" si="85"/>
        <v>2477.9162034990836</v>
      </c>
      <c r="M229" s="224">
        <f t="shared" si="86"/>
        <v>2412.877712782456</v>
      </c>
      <c r="N229" s="236">
        <f t="shared" si="96"/>
        <v>65.038490716627621</v>
      </c>
      <c r="O229" s="22" t="str">
        <f t="shared" si="97"/>
        <v>T6G26</v>
      </c>
      <c r="P229" s="308">
        <f t="shared" si="87"/>
        <v>35</v>
      </c>
      <c r="Q229" s="22" t="str">
        <f t="shared" si="98"/>
        <v>T12G26</v>
      </c>
      <c r="R229" s="308">
        <f t="shared" si="88"/>
        <v>35</v>
      </c>
      <c r="S229" s="74"/>
      <c r="T229" s="75"/>
      <c r="U229" s="76"/>
      <c r="V229" s="74"/>
      <c r="W229" s="75"/>
      <c r="X229" s="76"/>
      <c r="Y229" s="74"/>
      <c r="Z229" s="75"/>
      <c r="AA229" s="76"/>
      <c r="AB229" s="74"/>
      <c r="AC229" s="75"/>
      <c r="AD229" s="76"/>
      <c r="AE229" s="74"/>
      <c r="AF229" s="75"/>
      <c r="AG229" s="76"/>
      <c r="AH229" s="74"/>
      <c r="AI229" s="75"/>
      <c r="AJ229" s="76"/>
      <c r="AK229" s="74"/>
      <c r="AL229" s="75"/>
      <c r="AM229" s="76"/>
      <c r="AN229" s="74"/>
      <c r="AO229" s="75"/>
      <c r="AP229" s="76"/>
      <c r="AQ229" s="77">
        <f t="shared" si="89"/>
        <v>0.55890587022946259</v>
      </c>
      <c r="AR229" s="77">
        <f t="shared" si="90"/>
        <v>0.22224915815391777</v>
      </c>
      <c r="AS229" s="78">
        <f t="shared" si="99"/>
        <v>0.67331342415108963</v>
      </c>
      <c r="AT229" s="77">
        <f t="shared" si="91"/>
        <v>0.1044374176949926</v>
      </c>
      <c r="AU229" s="79"/>
      <c r="AV229" s="139"/>
      <c r="AW229" s="80"/>
      <c r="AX229" s="80"/>
      <c r="AY229" s="80"/>
      <c r="AZ229" s="92"/>
      <c r="BA229" s="93"/>
      <c r="BB229" s="92"/>
      <c r="BC229" s="93"/>
      <c r="BD229" s="92"/>
      <c r="BE229" s="93"/>
      <c r="BF229" s="77"/>
      <c r="BG229" s="77"/>
      <c r="BH229" s="77"/>
      <c r="BI229" s="83">
        <f t="shared" si="100"/>
        <v>0</v>
      </c>
      <c r="BJ229" s="83">
        <f t="shared" si="101"/>
        <v>1</v>
      </c>
      <c r="BK229" s="83">
        <f t="shared" si="102"/>
        <v>0</v>
      </c>
      <c r="BL229" s="84"/>
      <c r="BM229" s="84"/>
      <c r="BN229" s="85"/>
      <c r="BO229" s="84"/>
      <c r="BP229" s="84"/>
      <c r="BQ229" s="84"/>
      <c r="BR229" s="84"/>
      <c r="BS229" s="84"/>
      <c r="BT229" s="84"/>
      <c r="BU229" s="86"/>
      <c r="BV229" s="86"/>
      <c r="BW229" s="86"/>
      <c r="BX229" s="86"/>
      <c r="BY229" s="86"/>
      <c r="BZ229" s="86"/>
      <c r="CA229" s="83"/>
      <c r="CB229" s="83"/>
      <c r="CC229" s="14"/>
      <c r="CD229" s="72"/>
      <c r="CE229" s="87"/>
      <c r="CF229" s="88"/>
      <c r="CG229" s="88"/>
      <c r="CH229" s="87">
        <f t="shared" si="92"/>
        <v>0.67331342415108963</v>
      </c>
      <c r="CI229" s="89"/>
      <c r="CJ229" s="89"/>
      <c r="CK229" s="267"/>
      <c r="CL229" s="90"/>
      <c r="CM229" s="267"/>
      <c r="CN229" s="90"/>
      <c r="CO229" s="267"/>
      <c r="CP229" s="90"/>
      <c r="CQ229" s="267"/>
      <c r="CR229" s="90"/>
      <c r="CS229" s="267"/>
      <c r="CT229" s="90"/>
      <c r="CU229" s="267"/>
      <c r="CV229" s="90"/>
      <c r="CW229" s="267"/>
      <c r="CX229" s="90"/>
      <c r="CY229" s="267"/>
      <c r="CZ229" s="90"/>
      <c r="DA229" s="94">
        <f>DataEntry!B229</f>
        <v>44276</v>
      </c>
      <c r="DB229" s="83"/>
      <c r="DC229" s="83"/>
      <c r="DD229" s="145" t="str">
        <f t="shared" si="103"/>
        <v/>
      </c>
      <c r="DE229" s="145">
        <f t="shared" si="104"/>
        <v>6</v>
      </c>
      <c r="DF229" s="145" t="str">
        <f t="shared" si="105"/>
        <v/>
      </c>
      <c r="DG229" s="145" t="str">
        <f t="shared" si="106"/>
        <v/>
      </c>
      <c r="DH229" s="145">
        <f t="shared" si="107"/>
        <v>12</v>
      </c>
      <c r="DI229" s="145" t="str">
        <f t="shared" si="108"/>
        <v/>
      </c>
      <c r="DJ229" s="83"/>
      <c r="DK229" s="83"/>
      <c r="DL229" s="84"/>
      <c r="DM229" s="14"/>
      <c r="DN229" s="87">
        <f t="shared" si="93"/>
        <v>0.67678332569857991</v>
      </c>
      <c r="DO229" s="87">
        <f>(DFactor*Rounds*Number/2+SUM(BV$3:BV217))/(Rounds*Number/2+COUNT(BV$3:BV217))</f>
        <v>0.29599999999999999</v>
      </c>
      <c r="DP229" s="87">
        <f t="shared" si="94"/>
        <v>0.32203389830508472</v>
      </c>
    </row>
    <row r="230" spans="1:120" x14ac:dyDescent="0.25">
      <c r="A230" s="69">
        <v>228</v>
      </c>
      <c r="B230" s="70">
        <f>DataEntry!C230</f>
        <v>13</v>
      </c>
      <c r="C230" s="71">
        <f>COUNTIF(D$2:D230,D230)+COUNTIF(G$2:G230,D230)</f>
        <v>25</v>
      </c>
      <c r="D230" s="72" t="str">
        <f t="shared" si="82"/>
        <v>Osnabruck</v>
      </c>
      <c r="E230" s="70">
        <f>DataEntry!E230</f>
        <v>17</v>
      </c>
      <c r="F230" s="71">
        <f>COUNTIF(D$2:D230,G230)+COUNTIF(G$2:G230,G230)</f>
        <v>26</v>
      </c>
      <c r="G230" s="72" t="str">
        <f t="shared" si="83"/>
        <v>St Pauli</v>
      </c>
      <c r="H230" s="73">
        <f>DataEntry!G230</f>
        <v>1</v>
      </c>
      <c r="I230" s="73">
        <f>DataEntry!H230</f>
        <v>2</v>
      </c>
      <c r="J230" s="266">
        <f t="shared" si="95"/>
        <v>3</v>
      </c>
      <c r="K230" s="304">
        <f t="shared" si="84"/>
        <v>0.57545532112555442</v>
      </c>
      <c r="L230" s="224">
        <f t="shared" si="85"/>
        <v>2385.9341273416085</v>
      </c>
      <c r="M230" s="224">
        <f t="shared" si="86"/>
        <v>2368.5973762279104</v>
      </c>
      <c r="N230" s="236">
        <f t="shared" si="96"/>
        <v>17.336751113698028</v>
      </c>
      <c r="O230" s="22" t="str">
        <f t="shared" si="97"/>
        <v>T13G25</v>
      </c>
      <c r="P230" s="308">
        <f t="shared" si="87"/>
        <v>35</v>
      </c>
      <c r="Q230" s="22" t="str">
        <f t="shared" si="98"/>
        <v>T17G26</v>
      </c>
      <c r="R230" s="308">
        <f t="shared" si="88"/>
        <v>35</v>
      </c>
      <c r="S230" s="74"/>
      <c r="T230" s="75"/>
      <c r="U230" s="76"/>
      <c r="V230" s="74"/>
      <c r="W230" s="75"/>
      <c r="X230" s="76"/>
      <c r="Y230" s="74"/>
      <c r="Z230" s="75"/>
      <c r="AA230" s="76"/>
      <c r="AB230" s="74"/>
      <c r="AC230" s="75"/>
      <c r="AD230" s="76"/>
      <c r="AE230" s="74"/>
      <c r="AF230" s="75"/>
      <c r="AG230" s="76"/>
      <c r="AH230" s="74"/>
      <c r="AI230" s="75"/>
      <c r="AJ230" s="76"/>
      <c r="AK230" s="74"/>
      <c r="AL230" s="75"/>
      <c r="AM230" s="76"/>
      <c r="AN230" s="74"/>
      <c r="AO230" s="75"/>
      <c r="AP230" s="76"/>
      <c r="AQ230" s="77">
        <f t="shared" si="89"/>
        <v>0.51488602415073759</v>
      </c>
      <c r="AR230" s="77">
        <f t="shared" si="90"/>
        <v>0.17497787898930373</v>
      </c>
      <c r="AS230" s="78">
        <f t="shared" si="99"/>
        <v>0.67981629032286772</v>
      </c>
      <c r="AT230" s="77">
        <f t="shared" si="91"/>
        <v>0.14520583068782855</v>
      </c>
      <c r="AU230" s="79"/>
      <c r="AV230" s="139"/>
      <c r="AW230" s="80"/>
      <c r="AX230" s="80"/>
      <c r="AY230" s="80"/>
      <c r="AZ230" s="92"/>
      <c r="BA230" s="93"/>
      <c r="BB230" s="92"/>
      <c r="BC230" s="93"/>
      <c r="BD230" s="92"/>
      <c r="BE230" s="93"/>
      <c r="BF230" s="77"/>
      <c r="BG230" s="77"/>
      <c r="BH230" s="77"/>
      <c r="BI230" s="83">
        <f t="shared" si="100"/>
        <v>0</v>
      </c>
      <c r="BJ230" s="83">
        <f t="shared" si="101"/>
        <v>0</v>
      </c>
      <c r="BK230" s="83">
        <f t="shared" si="102"/>
        <v>1</v>
      </c>
      <c r="BL230" s="84"/>
      <c r="BM230" s="84"/>
      <c r="BN230" s="85"/>
      <c r="BO230" s="84"/>
      <c r="BP230" s="84"/>
      <c r="BQ230" s="84"/>
      <c r="BR230" s="84"/>
      <c r="BS230" s="84"/>
      <c r="BT230" s="84"/>
      <c r="BU230" s="86"/>
      <c r="BV230" s="86"/>
      <c r="BW230" s="86"/>
      <c r="BX230" s="86"/>
      <c r="BY230" s="86"/>
      <c r="BZ230" s="86"/>
      <c r="CA230" s="83"/>
      <c r="CB230" s="83"/>
      <c r="CC230" s="14"/>
      <c r="CD230" s="72"/>
      <c r="CE230" s="87"/>
      <c r="CF230" s="88"/>
      <c r="CG230" s="88"/>
      <c r="CH230" s="87">
        <f t="shared" si="92"/>
        <v>0.67981629032286772</v>
      </c>
      <c r="CI230" s="89"/>
      <c r="CJ230" s="89"/>
      <c r="CK230" s="267"/>
      <c r="CL230" s="90"/>
      <c r="CM230" s="267"/>
      <c r="CN230" s="90"/>
      <c r="CO230" s="267"/>
      <c r="CP230" s="90"/>
      <c r="CQ230" s="267"/>
      <c r="CR230" s="90"/>
      <c r="CS230" s="267"/>
      <c r="CT230" s="90"/>
      <c r="CU230" s="267"/>
      <c r="CV230" s="90"/>
      <c r="CW230" s="267"/>
      <c r="CX230" s="90"/>
      <c r="CY230" s="267"/>
      <c r="CZ230" s="90"/>
      <c r="DA230" s="94">
        <f>DataEntry!B230</f>
        <v>44276</v>
      </c>
      <c r="DB230" s="83"/>
      <c r="DC230" s="83"/>
      <c r="DD230" s="145" t="str">
        <f t="shared" si="103"/>
        <v/>
      </c>
      <c r="DE230" s="145" t="str">
        <f t="shared" si="104"/>
        <v/>
      </c>
      <c r="DF230" s="145">
        <f t="shared" si="105"/>
        <v>13</v>
      </c>
      <c r="DG230" s="145">
        <f t="shared" si="106"/>
        <v>17</v>
      </c>
      <c r="DH230" s="145" t="str">
        <f t="shared" si="107"/>
        <v/>
      </c>
      <c r="DI230" s="145" t="str">
        <f t="shared" si="108"/>
        <v/>
      </c>
      <c r="DJ230" s="83"/>
      <c r="DK230" s="83"/>
      <c r="DL230" s="84"/>
      <c r="DM230" s="14"/>
      <c r="DN230" s="87">
        <f t="shared" si="93"/>
        <v>0.68003788403788401</v>
      </c>
      <c r="DO230" s="87">
        <f>(DFactor*Rounds*Number/2+SUM(BV$3:BV218))/(Rounds*Number/2+COUNT(BV$3:BV218))</f>
        <v>0.29599999999999999</v>
      </c>
      <c r="DP230" s="87">
        <f t="shared" si="94"/>
        <v>0.3247863247863248</v>
      </c>
    </row>
    <row r="231" spans="1:120" x14ac:dyDescent="0.25">
      <c r="A231" s="69">
        <v>229</v>
      </c>
      <c r="B231" s="70">
        <f>DataEntry!C231</f>
        <v>18</v>
      </c>
      <c r="C231" s="71">
        <f>COUNTIF(D$2:D231,D231)+COUNTIF(G$2:G231,D231)</f>
        <v>25</v>
      </c>
      <c r="D231" s="72" t="str">
        <f t="shared" si="82"/>
        <v>Wurzburger Kickers</v>
      </c>
      <c r="E231" s="70">
        <f>DataEntry!E231</f>
        <v>15</v>
      </c>
      <c r="F231" s="71">
        <f>COUNTIF(D$2:D231,G231)+COUNTIF(G$2:G231,G231)</f>
        <v>25</v>
      </c>
      <c r="G231" s="72" t="str">
        <f t="shared" si="83"/>
        <v>Jahn Regensburg</v>
      </c>
      <c r="H231" s="73">
        <f>DataEntry!G231</f>
        <v>1</v>
      </c>
      <c r="I231" s="73">
        <f>DataEntry!H231</f>
        <v>1</v>
      </c>
      <c r="J231" s="266">
        <f t="shared" si="95"/>
        <v>2</v>
      </c>
      <c r="K231" s="304">
        <f t="shared" si="84"/>
        <v>0.42022721289067455</v>
      </c>
      <c r="L231" s="224">
        <f t="shared" si="85"/>
        <v>2362.816351211125</v>
      </c>
      <c r="M231" s="224">
        <f t="shared" si="86"/>
        <v>2369.0763323736446</v>
      </c>
      <c r="N231" s="236">
        <f t="shared" si="96"/>
        <v>-6.2599811625195798</v>
      </c>
      <c r="O231" s="22" t="str">
        <f t="shared" si="97"/>
        <v>T18G25</v>
      </c>
      <c r="P231" s="308">
        <f t="shared" si="87"/>
        <v>35</v>
      </c>
      <c r="Q231" s="22" t="str">
        <f t="shared" si="98"/>
        <v>T15G25</v>
      </c>
      <c r="R231" s="308">
        <f t="shared" si="88"/>
        <v>35</v>
      </c>
      <c r="S231" s="74"/>
      <c r="T231" s="75"/>
      <c r="U231" s="76"/>
      <c r="V231" s="74"/>
      <c r="W231" s="75"/>
      <c r="X231" s="76"/>
      <c r="Y231" s="74"/>
      <c r="Z231" s="75"/>
      <c r="AA231" s="76"/>
      <c r="AB231" s="74"/>
      <c r="AC231" s="75"/>
      <c r="AD231" s="76"/>
      <c r="AE231" s="74"/>
      <c r="AF231" s="75"/>
      <c r="AG231" s="76"/>
      <c r="AH231" s="74"/>
      <c r="AI231" s="75"/>
      <c r="AJ231" s="76"/>
      <c r="AK231" s="74"/>
      <c r="AL231" s="75"/>
      <c r="AM231" s="76"/>
      <c r="AN231" s="74"/>
      <c r="AO231" s="75"/>
      <c r="AP231" s="76"/>
      <c r="AQ231" s="77">
        <f t="shared" si="89"/>
        <v>0.49479401500173703</v>
      </c>
      <c r="AR231" s="77">
        <f t="shared" si="90"/>
        <v>0.20785566051550386</v>
      </c>
      <c r="AS231" s="78">
        <f t="shared" si="99"/>
        <v>0.57387670897246634</v>
      </c>
      <c r="AT231" s="77">
        <f t="shared" si="91"/>
        <v>0.2182676305120298</v>
      </c>
      <c r="AU231" s="79"/>
      <c r="AV231" s="139"/>
      <c r="AW231" s="80"/>
      <c r="AX231" s="80"/>
      <c r="AY231" s="80"/>
      <c r="AZ231" s="92"/>
      <c r="BA231" s="93"/>
      <c r="BB231" s="92"/>
      <c r="BC231" s="93"/>
      <c r="BD231" s="92"/>
      <c r="BE231" s="93"/>
      <c r="BF231" s="77"/>
      <c r="BG231" s="77"/>
      <c r="BH231" s="77"/>
      <c r="BI231" s="83">
        <f t="shared" si="100"/>
        <v>0</v>
      </c>
      <c r="BJ231" s="83">
        <f t="shared" si="101"/>
        <v>1</v>
      </c>
      <c r="BK231" s="83">
        <f t="shared" si="102"/>
        <v>0</v>
      </c>
      <c r="BL231" s="84"/>
      <c r="BM231" s="84"/>
      <c r="BN231" s="85"/>
      <c r="BO231" s="84"/>
      <c r="BP231" s="84"/>
      <c r="BQ231" s="84"/>
      <c r="BR231" s="84"/>
      <c r="BS231" s="84"/>
      <c r="BT231" s="84"/>
      <c r="BU231" s="86"/>
      <c r="BV231" s="86"/>
      <c r="BW231" s="86"/>
      <c r="BX231" s="86"/>
      <c r="BY231" s="86"/>
      <c r="BZ231" s="86"/>
      <c r="CA231" s="83"/>
      <c r="CB231" s="83"/>
      <c r="CC231" s="14"/>
      <c r="CD231" s="72"/>
      <c r="CE231" s="87"/>
      <c r="CF231" s="88"/>
      <c r="CG231" s="88"/>
      <c r="CH231" s="87">
        <f t="shared" si="92"/>
        <v>0.57387670897246634</v>
      </c>
      <c r="CI231" s="89"/>
      <c r="CJ231" s="89"/>
      <c r="CK231" s="267"/>
      <c r="CL231" s="90"/>
      <c r="CM231" s="267"/>
      <c r="CN231" s="90"/>
      <c r="CO231" s="267"/>
      <c r="CP231" s="90"/>
      <c r="CQ231" s="267"/>
      <c r="CR231" s="90"/>
      <c r="CS231" s="267"/>
      <c r="CT231" s="90"/>
      <c r="CU231" s="267"/>
      <c r="CV231" s="90"/>
      <c r="CW231" s="267"/>
      <c r="CX231" s="90"/>
      <c r="CY231" s="267"/>
      <c r="CZ231" s="90"/>
      <c r="DA231" s="94">
        <f>DataEntry!B231</f>
        <v>44276</v>
      </c>
      <c r="DB231" s="83"/>
      <c r="DC231" s="83"/>
      <c r="DD231" s="145" t="str">
        <f t="shared" si="103"/>
        <v/>
      </c>
      <c r="DE231" s="145">
        <f t="shared" si="104"/>
        <v>18</v>
      </c>
      <c r="DF231" s="145" t="str">
        <f t="shared" si="105"/>
        <v/>
      </c>
      <c r="DG231" s="145" t="str">
        <f t="shared" si="106"/>
        <v/>
      </c>
      <c r="DH231" s="145">
        <f t="shared" si="107"/>
        <v>15</v>
      </c>
      <c r="DI231" s="145" t="str">
        <f t="shared" si="108"/>
        <v/>
      </c>
      <c r="DJ231" s="83"/>
      <c r="DK231" s="83"/>
      <c r="DL231" s="84"/>
      <c r="DM231" s="14"/>
      <c r="DN231" s="87">
        <f t="shared" si="93"/>
        <v>0.57390381125226853</v>
      </c>
      <c r="DO231" s="87">
        <f>(DFactor*Rounds*Number/2+SUM(BV$3:BV219))/(Rounds*Number/2+COUNT(BV$3:BV219))</f>
        <v>0.29599999999999999</v>
      </c>
      <c r="DP231" s="87">
        <f t="shared" si="94"/>
        <v>0.23502722323049002</v>
      </c>
    </row>
    <row r="232" spans="1:120" x14ac:dyDescent="0.25">
      <c r="A232" s="69">
        <v>230</v>
      </c>
      <c r="B232" s="70">
        <f>DataEntry!C232</f>
        <v>5</v>
      </c>
      <c r="C232" s="71">
        <f>COUNTIF(D$2:D232,D232)+COUNTIF(G$2:G232,D232)</f>
        <v>26</v>
      </c>
      <c r="D232" s="72" t="str">
        <f t="shared" si="82"/>
        <v>Fortuna Dusseldorf</v>
      </c>
      <c r="E232" s="70">
        <f>DataEntry!E232</f>
        <v>2</v>
      </c>
      <c r="F232" s="71">
        <f>COUNTIF(D$2:D232,G232)+COUNTIF(G$2:G232,G232)</f>
        <v>26</v>
      </c>
      <c r="G232" s="72" t="str">
        <f t="shared" si="83"/>
        <v>Bochum</v>
      </c>
      <c r="H232" s="73">
        <f>DataEntry!G232</f>
        <v>0</v>
      </c>
      <c r="I232" s="73">
        <f>DataEntry!H232</f>
        <v>3</v>
      </c>
      <c r="J232" s="266">
        <f t="shared" si="95"/>
        <v>3</v>
      </c>
      <c r="K232" s="304">
        <f t="shared" si="84"/>
        <v>0.37389762687636274</v>
      </c>
      <c r="L232" s="224">
        <f t="shared" si="85"/>
        <v>2561.4071087841262</v>
      </c>
      <c r="M232" s="224">
        <f t="shared" si="86"/>
        <v>2483.6468795548985</v>
      </c>
      <c r="N232" s="236">
        <f t="shared" si="96"/>
        <v>77.760229229227662</v>
      </c>
      <c r="O232" s="22" t="str">
        <f t="shared" si="97"/>
        <v>T5G26</v>
      </c>
      <c r="P232" s="308">
        <f t="shared" si="87"/>
        <v>35</v>
      </c>
      <c r="Q232" s="22" t="str">
        <f t="shared" si="98"/>
        <v>T2G26</v>
      </c>
      <c r="R232" s="308">
        <f t="shared" si="88"/>
        <v>35</v>
      </c>
      <c r="S232" s="74"/>
      <c r="T232" s="75"/>
      <c r="U232" s="76"/>
      <c r="V232" s="74"/>
      <c r="W232" s="75"/>
      <c r="X232" s="76"/>
      <c r="Y232" s="74"/>
      <c r="Z232" s="75"/>
      <c r="AA232" s="76"/>
      <c r="AB232" s="74"/>
      <c r="AC232" s="75"/>
      <c r="AD232" s="76"/>
      <c r="AE232" s="74"/>
      <c r="AF232" s="75"/>
      <c r="AG232" s="76"/>
      <c r="AH232" s="74"/>
      <c r="AI232" s="75"/>
      <c r="AJ232" s="76"/>
      <c r="AK232" s="74"/>
      <c r="AL232" s="75"/>
      <c r="AM232" s="76"/>
      <c r="AN232" s="74"/>
      <c r="AO232" s="75"/>
      <c r="AP232" s="76"/>
      <c r="AQ232" s="77">
        <f t="shared" si="89"/>
        <v>0.57028666641094228</v>
      </c>
      <c r="AR232" s="77">
        <f t="shared" si="90"/>
        <v>0.2493960320504936</v>
      </c>
      <c r="AS232" s="78">
        <f t="shared" si="99"/>
        <v>0.64178126872089725</v>
      </c>
      <c r="AT232" s="77">
        <f t="shared" si="91"/>
        <v>0.1088226992286091</v>
      </c>
      <c r="AU232" s="79"/>
      <c r="AV232" s="139"/>
      <c r="AW232" s="80"/>
      <c r="AX232" s="80"/>
      <c r="AY232" s="80"/>
      <c r="AZ232" s="92"/>
      <c r="BA232" s="93"/>
      <c r="BB232" s="92"/>
      <c r="BC232" s="93"/>
      <c r="BD232" s="92"/>
      <c r="BE232" s="93"/>
      <c r="BF232" s="77"/>
      <c r="BG232" s="77"/>
      <c r="BH232" s="77"/>
      <c r="BI232" s="83">
        <f t="shared" si="100"/>
        <v>0</v>
      </c>
      <c r="BJ232" s="83">
        <f t="shared" si="101"/>
        <v>0</v>
      </c>
      <c r="BK232" s="83">
        <f t="shared" si="102"/>
        <v>1</v>
      </c>
      <c r="BL232" s="84"/>
      <c r="BM232" s="84"/>
      <c r="BN232" s="85"/>
      <c r="BO232" s="84"/>
      <c r="BP232" s="84"/>
      <c r="BQ232" s="84"/>
      <c r="BR232" s="84"/>
      <c r="BS232" s="84"/>
      <c r="BT232" s="84"/>
      <c r="BU232" s="86"/>
      <c r="BV232" s="86"/>
      <c r="BW232" s="86"/>
      <c r="BX232" s="86"/>
      <c r="BY232" s="86"/>
      <c r="BZ232" s="86"/>
      <c r="CA232" s="83"/>
      <c r="CB232" s="83"/>
      <c r="CC232" s="14"/>
      <c r="CD232" s="72"/>
      <c r="CE232" s="87"/>
      <c r="CF232" s="88"/>
      <c r="CG232" s="88"/>
      <c r="CH232" s="87">
        <f t="shared" si="92"/>
        <v>0.64178126872089736</v>
      </c>
      <c r="CI232" s="89"/>
      <c r="CJ232" s="89"/>
      <c r="CK232" s="267"/>
      <c r="CL232" s="90"/>
      <c r="CM232" s="267"/>
      <c r="CN232" s="90"/>
      <c r="CO232" s="267"/>
      <c r="CP232" s="90"/>
      <c r="CQ232" s="267"/>
      <c r="CR232" s="90"/>
      <c r="CS232" s="267"/>
      <c r="CT232" s="90"/>
      <c r="CU232" s="267"/>
      <c r="CV232" s="90"/>
      <c r="CW232" s="267"/>
      <c r="CX232" s="90"/>
      <c r="CY232" s="267"/>
      <c r="CZ232" s="90"/>
      <c r="DA232" s="94">
        <f>DataEntry!B232</f>
        <v>44277</v>
      </c>
      <c r="DB232" s="83"/>
      <c r="DC232" s="83"/>
      <c r="DD232" s="145" t="str">
        <f t="shared" si="103"/>
        <v/>
      </c>
      <c r="DE232" s="145" t="str">
        <f t="shared" si="104"/>
        <v/>
      </c>
      <c r="DF232" s="145">
        <f t="shared" si="105"/>
        <v>5</v>
      </c>
      <c r="DG232" s="145">
        <f t="shared" si="106"/>
        <v>2</v>
      </c>
      <c r="DH232" s="145" t="str">
        <f t="shared" si="107"/>
        <v/>
      </c>
      <c r="DI232" s="145" t="str">
        <f t="shared" si="108"/>
        <v/>
      </c>
      <c r="DJ232" s="83"/>
      <c r="DK232" s="83"/>
      <c r="DL232" s="84"/>
      <c r="DM232" s="14"/>
      <c r="DN232" s="87">
        <f t="shared" si="93"/>
        <v>0.64672148419606046</v>
      </c>
      <c r="DO232" s="87">
        <f>(DFactor*Rounds*Number/2+SUM(BV$3:BV220))/(Rounds*Number/2+COUNT(BV$3:BV220))</f>
        <v>0.29599999999999999</v>
      </c>
      <c r="DP232" s="87">
        <f t="shared" si="94"/>
        <v>0.29661016949152541</v>
      </c>
    </row>
    <row r="233" spans="1:120" x14ac:dyDescent="0.25">
      <c r="A233" s="69">
        <v>231</v>
      </c>
      <c r="B233" s="70">
        <f>DataEntry!C233</f>
        <v>2</v>
      </c>
      <c r="C233" s="71">
        <f>COUNTIF(D$2:D233,D233)+COUNTIF(G$2:G233,D233)</f>
        <v>27</v>
      </c>
      <c r="D233" s="72" t="str">
        <f t="shared" si="82"/>
        <v>Bochum</v>
      </c>
      <c r="E233" s="70">
        <f>DataEntry!E233</f>
        <v>11</v>
      </c>
      <c r="F233" s="71">
        <f>COUNTIF(D$2:D233,G233)+COUNTIF(G$2:G233,G233)</f>
        <v>25</v>
      </c>
      <c r="G233" s="72" t="str">
        <f t="shared" si="83"/>
        <v>Holstein Kiel</v>
      </c>
      <c r="H233" s="73">
        <f>DataEntry!G233</f>
        <v>2</v>
      </c>
      <c r="I233" s="73">
        <f>DataEntry!H233</f>
        <v>1</v>
      </c>
      <c r="J233" s="266">
        <f t="shared" si="95"/>
        <v>1</v>
      </c>
      <c r="K233" s="304">
        <f t="shared" si="84"/>
        <v>0.42715986508262693</v>
      </c>
      <c r="L233" s="224">
        <f t="shared" si="85"/>
        <v>2491.8397282313617</v>
      </c>
      <c r="M233" s="224">
        <f t="shared" si="86"/>
        <v>2505.2535271113015</v>
      </c>
      <c r="N233" s="236">
        <f t="shared" si="96"/>
        <v>-13.413798879939804</v>
      </c>
      <c r="O233" s="22" t="str">
        <f t="shared" si="97"/>
        <v>T2G27</v>
      </c>
      <c r="P233" s="308">
        <f t="shared" si="87"/>
        <v>35</v>
      </c>
      <c r="Q233" s="22" t="str">
        <f t="shared" si="98"/>
        <v>T11G25</v>
      </c>
      <c r="R233" s="308">
        <f t="shared" si="88"/>
        <v>35</v>
      </c>
      <c r="S233" s="74"/>
      <c r="T233" s="75"/>
      <c r="U233" s="76"/>
      <c r="V233" s="74"/>
      <c r="W233" s="75"/>
      <c r="X233" s="76"/>
      <c r="Y233" s="74"/>
      <c r="Z233" s="75"/>
      <c r="AA233" s="76"/>
      <c r="AB233" s="74"/>
      <c r="AC233" s="75"/>
      <c r="AD233" s="76"/>
      <c r="AE233" s="74"/>
      <c r="AF233" s="75"/>
      <c r="AG233" s="76"/>
      <c r="AH233" s="74"/>
      <c r="AI233" s="75"/>
      <c r="AJ233" s="76"/>
      <c r="AK233" s="74"/>
      <c r="AL233" s="75"/>
      <c r="AM233" s="76"/>
      <c r="AN233" s="74"/>
      <c r="AO233" s="75"/>
      <c r="AP233" s="76"/>
      <c r="AQ233" s="77">
        <f t="shared" si="89"/>
        <v>0.48865376818315309</v>
      </c>
      <c r="AR233" s="77">
        <f t="shared" si="90"/>
        <v>0.17537800840751688</v>
      </c>
      <c r="AS233" s="78">
        <f t="shared" si="99"/>
        <v>0.62655151955127253</v>
      </c>
      <c r="AT233" s="77">
        <f t="shared" si="91"/>
        <v>0.19807047204121064</v>
      </c>
      <c r="AU233" s="79"/>
      <c r="AV233" s="139"/>
      <c r="AW233" s="80"/>
      <c r="AX233" s="80"/>
      <c r="AY233" s="80"/>
      <c r="AZ233" s="92"/>
      <c r="BA233" s="93"/>
      <c r="BB233" s="92"/>
      <c r="BC233" s="93"/>
      <c r="BD233" s="92"/>
      <c r="BE233" s="93"/>
      <c r="BF233" s="77"/>
      <c r="BG233" s="77"/>
      <c r="BH233" s="77"/>
      <c r="BI233" s="83">
        <f t="shared" si="100"/>
        <v>1</v>
      </c>
      <c r="BJ233" s="83">
        <f t="shared" si="101"/>
        <v>0</v>
      </c>
      <c r="BK233" s="83">
        <f t="shared" si="102"/>
        <v>0</v>
      </c>
      <c r="BL233" s="84"/>
      <c r="BM233" s="84"/>
      <c r="BN233" s="85"/>
      <c r="BO233" s="84"/>
      <c r="BP233" s="84"/>
      <c r="BQ233" s="84"/>
      <c r="BR233" s="84"/>
      <c r="BS233" s="84"/>
      <c r="BT233" s="84"/>
      <c r="BU233" s="86"/>
      <c r="BV233" s="86"/>
      <c r="BW233" s="86"/>
      <c r="BX233" s="86"/>
      <c r="BY233" s="86"/>
      <c r="BZ233" s="86"/>
      <c r="CA233" s="83"/>
      <c r="CB233" s="83"/>
      <c r="CC233" s="14"/>
      <c r="CD233" s="72"/>
      <c r="CE233" s="87"/>
      <c r="CF233" s="88"/>
      <c r="CG233" s="88"/>
      <c r="CH233" s="87">
        <f t="shared" si="92"/>
        <v>0.62655151955127242</v>
      </c>
      <c r="CI233" s="89"/>
      <c r="CJ233" s="89"/>
      <c r="CK233" s="267"/>
      <c r="CL233" s="90"/>
      <c r="CM233" s="267"/>
      <c r="CN233" s="90"/>
      <c r="CO233" s="267"/>
      <c r="CP233" s="90"/>
      <c r="CQ233" s="267"/>
      <c r="CR233" s="90"/>
      <c r="CS233" s="267"/>
      <c r="CT233" s="90"/>
      <c r="CU233" s="267"/>
      <c r="CV233" s="90"/>
      <c r="CW233" s="267"/>
      <c r="CX233" s="90"/>
      <c r="CY233" s="267"/>
      <c r="CZ233" s="90"/>
      <c r="DA233" s="94">
        <f>DataEntry!B233</f>
        <v>44289</v>
      </c>
      <c r="DB233" s="83"/>
      <c r="DC233" s="83"/>
      <c r="DD233" s="145">
        <f t="shared" si="103"/>
        <v>2</v>
      </c>
      <c r="DE233" s="145" t="str">
        <f t="shared" si="104"/>
        <v/>
      </c>
      <c r="DF233" s="145" t="str">
        <f t="shared" si="105"/>
        <v/>
      </c>
      <c r="DG233" s="145" t="str">
        <f t="shared" si="106"/>
        <v/>
      </c>
      <c r="DH233" s="145" t="str">
        <f t="shared" si="107"/>
        <v/>
      </c>
      <c r="DI233" s="145">
        <f t="shared" si="108"/>
        <v>11</v>
      </c>
      <c r="DJ233" s="83"/>
      <c r="DK233" s="83"/>
      <c r="DL233" s="84"/>
      <c r="DM233" s="14"/>
      <c r="DN233" s="87">
        <f t="shared" si="93"/>
        <v>0.62668025652771409</v>
      </c>
      <c r="DO233" s="87">
        <f>(DFactor*Rounds*Number/2+SUM(BV$3:BV221))/(Rounds*Number/2+COUNT(BV$3:BV221))</f>
        <v>0.29599999999999999</v>
      </c>
      <c r="DP233" s="87">
        <f t="shared" si="94"/>
        <v>0.27966101694915252</v>
      </c>
    </row>
    <row r="234" spans="1:120" x14ac:dyDescent="0.25">
      <c r="A234" s="69">
        <v>232</v>
      </c>
      <c r="B234" s="70">
        <f>DataEntry!C234</f>
        <v>9</v>
      </c>
      <c r="C234" s="71">
        <f>COUNTIF(D$2:D234,D234)+COUNTIF(G$2:G234,D234)</f>
        <v>26</v>
      </c>
      <c r="D234" s="72" t="str">
        <f t="shared" si="82"/>
        <v>Heidenheim</v>
      </c>
      <c r="E234" s="70">
        <f>DataEntry!E234</f>
        <v>6</v>
      </c>
      <c r="F234" s="71">
        <f>COUNTIF(D$2:D234,G234)+COUNTIF(G$2:G234,G234)</f>
        <v>27</v>
      </c>
      <c r="G234" s="72" t="str">
        <f t="shared" si="83"/>
        <v>Greuther Furth</v>
      </c>
      <c r="H234" s="73">
        <f>DataEntry!G234</f>
        <v>0</v>
      </c>
      <c r="I234" s="73">
        <f>DataEntry!H234</f>
        <v>1</v>
      </c>
      <c r="J234" s="266">
        <f t="shared" si="95"/>
        <v>3</v>
      </c>
      <c r="K234" s="304">
        <f t="shared" si="84"/>
        <v>0.9214393774627494</v>
      </c>
      <c r="L234" s="224">
        <f t="shared" si="85"/>
        <v>2543.9177885374156</v>
      </c>
      <c r="M234" s="224">
        <f t="shared" si="86"/>
        <v>2526.2128328131471</v>
      </c>
      <c r="N234" s="236">
        <f t="shared" si="96"/>
        <v>17.70495572426853</v>
      </c>
      <c r="O234" s="22" t="str">
        <f t="shared" si="97"/>
        <v>T9G26</v>
      </c>
      <c r="P234" s="308">
        <f t="shared" si="87"/>
        <v>35</v>
      </c>
      <c r="Q234" s="22" t="str">
        <f t="shared" si="98"/>
        <v>T6G27</v>
      </c>
      <c r="R234" s="308">
        <f t="shared" si="88"/>
        <v>35</v>
      </c>
      <c r="S234" s="74"/>
      <c r="T234" s="75"/>
      <c r="U234" s="76"/>
      <c r="V234" s="74"/>
      <c r="W234" s="75"/>
      <c r="X234" s="76"/>
      <c r="Y234" s="74"/>
      <c r="Z234" s="75"/>
      <c r="AA234" s="76"/>
      <c r="AB234" s="74"/>
      <c r="AC234" s="75"/>
      <c r="AD234" s="76"/>
      <c r="AE234" s="74"/>
      <c r="AF234" s="75"/>
      <c r="AG234" s="76"/>
      <c r="AH234" s="74"/>
      <c r="AI234" s="75"/>
      <c r="AJ234" s="76"/>
      <c r="AK234" s="74"/>
      <c r="AL234" s="75"/>
      <c r="AM234" s="76"/>
      <c r="AN234" s="74"/>
      <c r="AO234" s="75"/>
      <c r="AP234" s="76"/>
      <c r="AQ234" s="77">
        <f t="shared" si="89"/>
        <v>0.51488602415073759</v>
      </c>
      <c r="AR234" s="77">
        <f t="shared" si="90"/>
        <v>0.19310969859171156</v>
      </c>
      <c r="AS234" s="78">
        <f t="shared" si="99"/>
        <v>0.64355265111805204</v>
      </c>
      <c r="AT234" s="77">
        <f t="shared" si="91"/>
        <v>0.16333765029023639</v>
      </c>
      <c r="AU234" s="79"/>
      <c r="AV234" s="139"/>
      <c r="AW234" s="80"/>
      <c r="AX234" s="80"/>
      <c r="AY234" s="80"/>
      <c r="AZ234" s="92"/>
      <c r="BA234" s="93"/>
      <c r="BB234" s="92"/>
      <c r="BC234" s="93"/>
      <c r="BD234" s="92"/>
      <c r="BE234" s="93"/>
      <c r="BF234" s="77"/>
      <c r="BG234" s="77"/>
      <c r="BH234" s="77"/>
      <c r="BI234" s="83">
        <f t="shared" si="100"/>
        <v>0</v>
      </c>
      <c r="BJ234" s="83">
        <f t="shared" si="101"/>
        <v>0</v>
      </c>
      <c r="BK234" s="83">
        <f t="shared" si="102"/>
        <v>1</v>
      </c>
      <c r="BL234" s="84"/>
      <c r="BM234" s="84"/>
      <c r="BN234" s="85"/>
      <c r="BO234" s="84"/>
      <c r="BP234" s="84"/>
      <c r="BQ234" s="84"/>
      <c r="BR234" s="84"/>
      <c r="BS234" s="84"/>
      <c r="BT234" s="84"/>
      <c r="BU234" s="86"/>
      <c r="BV234" s="86"/>
      <c r="BW234" s="86"/>
      <c r="BX234" s="86"/>
      <c r="BY234" s="86"/>
      <c r="BZ234" s="86"/>
      <c r="CA234" s="83"/>
      <c r="CB234" s="83"/>
      <c r="CC234" s="14"/>
      <c r="CD234" s="72"/>
      <c r="CE234" s="87"/>
      <c r="CF234" s="88"/>
      <c r="CG234" s="88"/>
      <c r="CH234" s="87">
        <f t="shared" si="92"/>
        <v>0.64355265111805204</v>
      </c>
      <c r="CI234" s="89"/>
      <c r="CJ234" s="89"/>
      <c r="CK234" s="267"/>
      <c r="CL234" s="90"/>
      <c r="CM234" s="267"/>
      <c r="CN234" s="90"/>
      <c r="CO234" s="267"/>
      <c r="CP234" s="90"/>
      <c r="CQ234" s="267"/>
      <c r="CR234" s="90"/>
      <c r="CS234" s="267"/>
      <c r="CT234" s="90"/>
      <c r="CU234" s="267"/>
      <c r="CV234" s="90"/>
      <c r="CW234" s="267"/>
      <c r="CX234" s="90"/>
      <c r="CY234" s="267"/>
      <c r="CZ234" s="90"/>
      <c r="DA234" s="94">
        <f>DataEntry!B234</f>
        <v>44289</v>
      </c>
      <c r="DB234" s="83"/>
      <c r="DC234" s="83"/>
      <c r="DD234" s="145" t="str">
        <f t="shared" si="103"/>
        <v/>
      </c>
      <c r="DE234" s="145" t="str">
        <f t="shared" si="104"/>
        <v/>
      </c>
      <c r="DF234" s="145">
        <f t="shared" si="105"/>
        <v>9</v>
      </c>
      <c r="DG234" s="145">
        <f t="shared" si="106"/>
        <v>6</v>
      </c>
      <c r="DH234" s="145" t="str">
        <f t="shared" si="107"/>
        <v/>
      </c>
      <c r="DI234" s="145" t="str">
        <f t="shared" si="108"/>
        <v/>
      </c>
      <c r="DJ234" s="83"/>
      <c r="DK234" s="83"/>
      <c r="DL234" s="84"/>
      <c r="DM234" s="14"/>
      <c r="DN234" s="87">
        <f t="shared" si="93"/>
        <v>0.64377424483306833</v>
      </c>
      <c r="DO234" s="87">
        <f>(DFactor*Rounds*Number/2+SUM(BV$3:BV222))/(Rounds*Number/2+COUNT(BV$3:BV222))</f>
        <v>0.29599999999999999</v>
      </c>
      <c r="DP234" s="87">
        <f t="shared" si="94"/>
        <v>0.29411764705882354</v>
      </c>
    </row>
    <row r="235" spans="1:120" x14ac:dyDescent="0.25">
      <c r="A235" s="69">
        <v>233</v>
      </c>
      <c r="B235" s="70">
        <f>DataEntry!C235</f>
        <v>10</v>
      </c>
      <c r="C235" s="71">
        <f>COUNTIF(D$2:D235,D235)+COUNTIF(G$2:G235,D235)</f>
        <v>27</v>
      </c>
      <c r="D235" s="72" t="str">
        <f t="shared" si="82"/>
        <v>Karlsruher</v>
      </c>
      <c r="E235" s="70">
        <f>DataEntry!E235</f>
        <v>13</v>
      </c>
      <c r="F235" s="71">
        <f>COUNTIF(D$2:D235,G235)+COUNTIF(G$2:G235,G235)</f>
        <v>26</v>
      </c>
      <c r="G235" s="72" t="str">
        <f t="shared" si="83"/>
        <v>Osnabruck</v>
      </c>
      <c r="H235" s="73">
        <f>DataEntry!G235</f>
        <v>0</v>
      </c>
      <c r="I235" s="73">
        <f>DataEntry!H235</f>
        <v>1</v>
      </c>
      <c r="J235" s="266">
        <f t="shared" si="95"/>
        <v>3</v>
      </c>
      <c r="K235" s="304">
        <f t="shared" si="84"/>
        <v>0.21029958890674405</v>
      </c>
      <c r="L235" s="224">
        <f t="shared" si="85"/>
        <v>2459.2974985115579</v>
      </c>
      <c r="M235" s="224">
        <f t="shared" si="86"/>
        <v>2377.7271160042678</v>
      </c>
      <c r="N235" s="236">
        <f t="shared" si="96"/>
        <v>81.570382507290105</v>
      </c>
      <c r="O235" s="22" t="str">
        <f t="shared" si="97"/>
        <v>T10G27</v>
      </c>
      <c r="P235" s="308">
        <f t="shared" si="87"/>
        <v>35</v>
      </c>
      <c r="Q235" s="22" t="str">
        <f t="shared" si="98"/>
        <v>T13G26</v>
      </c>
      <c r="R235" s="308">
        <f t="shared" si="88"/>
        <v>35</v>
      </c>
      <c r="S235" s="74"/>
      <c r="T235" s="75"/>
      <c r="U235" s="76"/>
      <c r="V235" s="74"/>
      <c r="W235" s="75"/>
      <c r="X235" s="76"/>
      <c r="Y235" s="74"/>
      <c r="Z235" s="75"/>
      <c r="AA235" s="76"/>
      <c r="AB235" s="74"/>
      <c r="AC235" s="75"/>
      <c r="AD235" s="76"/>
      <c r="AE235" s="74"/>
      <c r="AF235" s="75"/>
      <c r="AG235" s="76"/>
      <c r="AH235" s="74"/>
      <c r="AI235" s="75"/>
      <c r="AJ235" s="76"/>
      <c r="AK235" s="74"/>
      <c r="AL235" s="75"/>
      <c r="AM235" s="76"/>
      <c r="AN235" s="74"/>
      <c r="AO235" s="75"/>
      <c r="AP235" s="76"/>
      <c r="AQ235" s="77">
        <f t="shared" si="89"/>
        <v>0.57410753305903628</v>
      </c>
      <c r="AR235" s="77">
        <f t="shared" si="90"/>
        <v>0.24502996687531969</v>
      </c>
      <c r="AS235" s="78">
        <f t="shared" si="99"/>
        <v>0.65815513236743328</v>
      </c>
      <c r="AT235" s="77">
        <f t="shared" si="91"/>
        <v>9.681490075724708E-2</v>
      </c>
      <c r="AU235" s="79"/>
      <c r="AV235" s="139"/>
      <c r="AW235" s="80"/>
      <c r="AX235" s="80"/>
      <c r="AY235" s="80"/>
      <c r="AZ235" s="92"/>
      <c r="BA235" s="93"/>
      <c r="BB235" s="92"/>
      <c r="BC235" s="93"/>
      <c r="BD235" s="92"/>
      <c r="BE235" s="93"/>
      <c r="BF235" s="77"/>
      <c r="BG235" s="77"/>
      <c r="BH235" s="77"/>
      <c r="BI235" s="83">
        <f t="shared" si="100"/>
        <v>0</v>
      </c>
      <c r="BJ235" s="83">
        <f t="shared" si="101"/>
        <v>0</v>
      </c>
      <c r="BK235" s="83">
        <f t="shared" si="102"/>
        <v>1</v>
      </c>
      <c r="BL235" s="84"/>
      <c r="BM235" s="84"/>
      <c r="BN235" s="85"/>
      <c r="BO235" s="84"/>
      <c r="BP235" s="84"/>
      <c r="BQ235" s="84"/>
      <c r="BR235" s="84"/>
      <c r="BS235" s="84"/>
      <c r="BT235" s="84"/>
      <c r="BU235" s="86"/>
      <c r="BV235" s="86"/>
      <c r="BW235" s="86"/>
      <c r="BX235" s="86"/>
      <c r="BY235" s="86"/>
      <c r="BZ235" s="86"/>
      <c r="CA235" s="83"/>
      <c r="CB235" s="83"/>
      <c r="CC235" s="14"/>
      <c r="CD235" s="72"/>
      <c r="CE235" s="87"/>
      <c r="CF235" s="88"/>
      <c r="CG235" s="88"/>
      <c r="CH235" s="87">
        <f t="shared" si="92"/>
        <v>0.65815513236743317</v>
      </c>
      <c r="CI235" s="89"/>
      <c r="CJ235" s="89"/>
      <c r="CK235" s="267"/>
      <c r="CL235" s="90"/>
      <c r="CM235" s="267"/>
      <c r="CN235" s="90"/>
      <c r="CO235" s="267"/>
      <c r="CP235" s="90"/>
      <c r="CQ235" s="267"/>
      <c r="CR235" s="90"/>
      <c r="CS235" s="267"/>
      <c r="CT235" s="90"/>
      <c r="CU235" s="267"/>
      <c r="CV235" s="90"/>
      <c r="CW235" s="267"/>
      <c r="CX235" s="90"/>
      <c r="CY235" s="267"/>
      <c r="CZ235" s="90"/>
      <c r="DA235" s="94">
        <f>DataEntry!B235</f>
        <v>44289</v>
      </c>
      <c r="DB235" s="83"/>
      <c r="DC235" s="83"/>
      <c r="DD235" s="145" t="str">
        <f t="shared" si="103"/>
        <v/>
      </c>
      <c r="DE235" s="145" t="str">
        <f t="shared" si="104"/>
        <v/>
      </c>
      <c r="DF235" s="145">
        <f t="shared" si="105"/>
        <v>10</v>
      </c>
      <c r="DG235" s="145">
        <f t="shared" si="106"/>
        <v>13</v>
      </c>
      <c r="DH235" s="145" t="str">
        <f t="shared" si="107"/>
        <v/>
      </c>
      <c r="DI235" s="145" t="str">
        <f t="shared" si="108"/>
        <v/>
      </c>
      <c r="DJ235" s="83"/>
      <c r="DK235" s="83"/>
      <c r="DL235" s="84"/>
      <c r="DM235" s="14"/>
      <c r="DN235" s="87">
        <f t="shared" si="93"/>
        <v>0.66364705882352937</v>
      </c>
      <c r="DO235" s="87">
        <f>(DFactor*Rounds*Number/2+SUM(BV$3:BV223))/(Rounds*Number/2+COUNT(BV$3:BV223))</f>
        <v>0.29599999999999999</v>
      </c>
      <c r="DP235" s="87">
        <f t="shared" si="94"/>
        <v>0.31092436974789917</v>
      </c>
    </row>
    <row r="236" spans="1:120" x14ac:dyDescent="0.25">
      <c r="A236" s="69">
        <v>234</v>
      </c>
      <c r="B236" s="70">
        <f>DataEntry!C236</f>
        <v>4</v>
      </c>
      <c r="C236" s="71">
        <f>COUNTIF(D$2:D236,D236)+COUNTIF(G$2:G236,D236)</f>
        <v>27</v>
      </c>
      <c r="D236" s="72" t="str">
        <f t="shared" si="82"/>
        <v>Darmstadt 98</v>
      </c>
      <c r="E236" s="70">
        <f>DataEntry!E236</f>
        <v>5</v>
      </c>
      <c r="F236" s="71">
        <f>COUNTIF(D$2:D236,G236)+COUNTIF(G$2:G236,G236)</f>
        <v>27</v>
      </c>
      <c r="G236" s="72" t="str">
        <f t="shared" si="83"/>
        <v>Fortuna Dusseldorf</v>
      </c>
      <c r="H236" s="73">
        <f>DataEntry!G236</f>
        <v>1</v>
      </c>
      <c r="I236" s="73">
        <f>DataEntry!H236</f>
        <v>2</v>
      </c>
      <c r="J236" s="266">
        <f t="shared" si="95"/>
        <v>3</v>
      </c>
      <c r="K236" s="304">
        <f t="shared" si="84"/>
        <v>0.9039907399077205</v>
      </c>
      <c r="L236" s="224">
        <f t="shared" si="85"/>
        <v>2509.1032780230771</v>
      </c>
      <c r="M236" s="224">
        <f t="shared" si="86"/>
        <v>2461.6016495335389</v>
      </c>
      <c r="N236" s="236">
        <f t="shared" si="96"/>
        <v>47.501628489538234</v>
      </c>
      <c r="O236" s="22" t="str">
        <f t="shared" si="97"/>
        <v>T4G27</v>
      </c>
      <c r="P236" s="308">
        <f t="shared" si="87"/>
        <v>35</v>
      </c>
      <c r="Q236" s="22" t="str">
        <f t="shared" si="98"/>
        <v>T5G27</v>
      </c>
      <c r="R236" s="308">
        <f t="shared" si="88"/>
        <v>35</v>
      </c>
      <c r="S236" s="74"/>
      <c r="T236" s="75"/>
      <c r="U236" s="76"/>
      <c r="V236" s="74"/>
      <c r="W236" s="75"/>
      <c r="X236" s="76"/>
      <c r="Y236" s="74"/>
      <c r="Z236" s="75"/>
      <c r="AA236" s="76"/>
      <c r="AB236" s="74"/>
      <c r="AC236" s="75"/>
      <c r="AD236" s="76"/>
      <c r="AE236" s="74"/>
      <c r="AF236" s="75"/>
      <c r="AG236" s="76"/>
      <c r="AH236" s="74"/>
      <c r="AI236" s="75"/>
      <c r="AJ236" s="76"/>
      <c r="AK236" s="74"/>
      <c r="AL236" s="75"/>
      <c r="AM236" s="76"/>
      <c r="AN236" s="74"/>
      <c r="AO236" s="75"/>
      <c r="AP236" s="76"/>
      <c r="AQ236" s="77">
        <f t="shared" si="89"/>
        <v>0.54209226933790433</v>
      </c>
      <c r="AR236" s="77">
        <f t="shared" si="90"/>
        <v>0.212686482240245</v>
      </c>
      <c r="AS236" s="78">
        <f t="shared" si="99"/>
        <v>0.65881157419531866</v>
      </c>
      <c r="AT236" s="77">
        <f t="shared" si="91"/>
        <v>0.12850194356443634</v>
      </c>
      <c r="AU236" s="79"/>
      <c r="AV236" s="139"/>
      <c r="AW236" s="80"/>
      <c r="AX236" s="80"/>
      <c r="AY236" s="80"/>
      <c r="AZ236" s="92"/>
      <c r="BA236" s="93"/>
      <c r="BB236" s="92"/>
      <c r="BC236" s="93"/>
      <c r="BD236" s="92"/>
      <c r="BE236" s="93"/>
      <c r="BF236" s="77"/>
      <c r="BG236" s="77"/>
      <c r="BH236" s="77"/>
      <c r="BI236" s="83">
        <f t="shared" si="100"/>
        <v>0</v>
      </c>
      <c r="BJ236" s="83">
        <f t="shared" si="101"/>
        <v>0</v>
      </c>
      <c r="BK236" s="83">
        <f t="shared" si="102"/>
        <v>1</v>
      </c>
      <c r="BL236" s="84"/>
      <c r="BM236" s="84"/>
      <c r="BN236" s="85"/>
      <c r="BO236" s="84"/>
      <c r="BP236" s="84"/>
      <c r="BQ236" s="84"/>
      <c r="BR236" s="84"/>
      <c r="BS236" s="84"/>
      <c r="BT236" s="84"/>
      <c r="BU236" s="86"/>
      <c r="BV236" s="86"/>
      <c r="BW236" s="86"/>
      <c r="BX236" s="86"/>
      <c r="BY236" s="86"/>
      <c r="BZ236" s="86"/>
      <c r="CA236" s="83"/>
      <c r="CB236" s="83"/>
      <c r="CC236" s="14"/>
      <c r="CD236" s="72"/>
      <c r="CE236" s="87"/>
      <c r="CF236" s="88"/>
      <c r="CG236" s="88"/>
      <c r="CH236" s="87">
        <f t="shared" si="92"/>
        <v>0.65881157419531866</v>
      </c>
      <c r="CI236" s="89"/>
      <c r="CJ236" s="89"/>
      <c r="CK236" s="267"/>
      <c r="CL236" s="90"/>
      <c r="CM236" s="267"/>
      <c r="CN236" s="90"/>
      <c r="CO236" s="267"/>
      <c r="CP236" s="90"/>
      <c r="CQ236" s="267"/>
      <c r="CR236" s="90"/>
      <c r="CS236" s="267"/>
      <c r="CT236" s="90"/>
      <c r="CU236" s="267"/>
      <c r="CV236" s="90"/>
      <c r="CW236" s="267"/>
      <c r="CX236" s="90"/>
      <c r="CY236" s="267"/>
      <c r="CZ236" s="90"/>
      <c r="DA236" s="94">
        <f>DataEntry!B236</f>
        <v>44290</v>
      </c>
      <c r="DB236" s="83"/>
      <c r="DC236" s="83"/>
      <c r="DD236" s="145" t="str">
        <f t="shared" si="103"/>
        <v/>
      </c>
      <c r="DE236" s="145" t="str">
        <f t="shared" si="104"/>
        <v/>
      </c>
      <c r="DF236" s="145">
        <f t="shared" si="105"/>
        <v>4</v>
      </c>
      <c r="DG236" s="145">
        <f t="shared" si="106"/>
        <v>5</v>
      </c>
      <c r="DH236" s="145" t="str">
        <f t="shared" si="107"/>
        <v/>
      </c>
      <c r="DI236" s="145" t="str">
        <f t="shared" si="108"/>
        <v/>
      </c>
      <c r="DJ236" s="83"/>
      <c r="DK236" s="83"/>
      <c r="DL236" s="84"/>
      <c r="DM236" s="14"/>
      <c r="DN236" s="87">
        <f t="shared" si="93"/>
        <v>0.6605833333333333</v>
      </c>
      <c r="DO236" s="87">
        <f>(DFactor*Rounds*Number/2+SUM(BV$3:BV224))/(Rounds*Number/2+COUNT(BV$3:BV224))</f>
        <v>0.29599999999999999</v>
      </c>
      <c r="DP236" s="87">
        <f t="shared" si="94"/>
        <v>0.30833333333333335</v>
      </c>
    </row>
    <row r="237" spans="1:120" x14ac:dyDescent="0.25">
      <c r="A237" s="69">
        <v>235</v>
      </c>
      <c r="B237" s="70">
        <f>DataEntry!C237</f>
        <v>8</v>
      </c>
      <c r="C237" s="71">
        <f>COUNTIF(D$2:D237,D237)+COUNTIF(G$2:G237,D237)</f>
        <v>25</v>
      </c>
      <c r="D237" s="72" t="str">
        <f t="shared" si="82"/>
        <v>Hannover 96</v>
      </c>
      <c r="E237" s="70">
        <f>DataEntry!E237</f>
        <v>7</v>
      </c>
      <c r="F237" s="71">
        <f>COUNTIF(D$2:D237,G237)+COUNTIF(G$2:G237,G237)</f>
        <v>27</v>
      </c>
      <c r="G237" s="72" t="str">
        <f t="shared" si="83"/>
        <v>Hamburger</v>
      </c>
      <c r="H237" s="73">
        <f>DataEntry!G237</f>
        <v>3</v>
      </c>
      <c r="I237" s="73">
        <f>DataEntry!H237</f>
        <v>3</v>
      </c>
      <c r="J237" s="266">
        <f t="shared" si="95"/>
        <v>2</v>
      </c>
      <c r="K237" s="304">
        <f t="shared" si="84"/>
        <v>1.0622838796257028E-3</v>
      </c>
      <c r="L237" s="224">
        <f t="shared" si="85"/>
        <v>2541.1231074075336</v>
      </c>
      <c r="M237" s="224">
        <f t="shared" si="86"/>
        <v>2527.6153746054556</v>
      </c>
      <c r="N237" s="236">
        <f t="shared" si="96"/>
        <v>13.507732802077953</v>
      </c>
      <c r="O237" s="22" t="str">
        <f t="shared" si="97"/>
        <v>T8G25</v>
      </c>
      <c r="P237" s="308">
        <f t="shared" si="87"/>
        <v>35</v>
      </c>
      <c r="Q237" s="22" t="str">
        <f t="shared" si="98"/>
        <v>T7G27</v>
      </c>
      <c r="R237" s="308">
        <f t="shared" si="88"/>
        <v>35</v>
      </c>
      <c r="S237" s="74"/>
      <c r="T237" s="75"/>
      <c r="U237" s="76"/>
      <c r="V237" s="74"/>
      <c r="W237" s="75"/>
      <c r="X237" s="76"/>
      <c r="Y237" s="74"/>
      <c r="Z237" s="75"/>
      <c r="AA237" s="76"/>
      <c r="AB237" s="74"/>
      <c r="AC237" s="75"/>
      <c r="AD237" s="76"/>
      <c r="AE237" s="74"/>
      <c r="AF237" s="75"/>
      <c r="AG237" s="76"/>
      <c r="AH237" s="74"/>
      <c r="AI237" s="75"/>
      <c r="AJ237" s="76"/>
      <c r="AK237" s="74"/>
      <c r="AL237" s="75"/>
      <c r="AM237" s="76"/>
      <c r="AN237" s="74"/>
      <c r="AO237" s="75"/>
      <c r="AP237" s="76"/>
      <c r="AQ237" s="77">
        <f t="shared" si="89"/>
        <v>0.51134623181684691</v>
      </c>
      <c r="AR237" s="77">
        <f t="shared" si="90"/>
        <v>0.1980704720412107</v>
      </c>
      <c r="AS237" s="78">
        <f t="shared" si="99"/>
        <v>0.62655151955127253</v>
      </c>
      <c r="AT237" s="77">
        <f t="shared" si="91"/>
        <v>0.17537800840751683</v>
      </c>
      <c r="AU237" s="79"/>
      <c r="AV237" s="139"/>
      <c r="AW237" s="80"/>
      <c r="AX237" s="80"/>
      <c r="AY237" s="80"/>
      <c r="AZ237" s="92"/>
      <c r="BA237" s="93"/>
      <c r="BB237" s="92"/>
      <c r="BC237" s="93"/>
      <c r="BD237" s="92"/>
      <c r="BE237" s="93"/>
      <c r="BF237" s="77"/>
      <c r="BG237" s="77"/>
      <c r="BH237" s="77"/>
      <c r="BI237" s="83">
        <f t="shared" si="100"/>
        <v>0</v>
      </c>
      <c r="BJ237" s="83">
        <f t="shared" si="101"/>
        <v>1</v>
      </c>
      <c r="BK237" s="83">
        <f t="shared" si="102"/>
        <v>0</v>
      </c>
      <c r="BL237" s="84"/>
      <c r="BM237" s="84"/>
      <c r="BN237" s="85"/>
      <c r="BO237" s="84"/>
      <c r="BP237" s="84"/>
      <c r="BQ237" s="84"/>
      <c r="BR237" s="84"/>
      <c r="BS237" s="84"/>
      <c r="BT237" s="84"/>
      <c r="BU237" s="86"/>
      <c r="BV237" s="86"/>
      <c r="BW237" s="86"/>
      <c r="BX237" s="86"/>
      <c r="BY237" s="86"/>
      <c r="BZ237" s="86"/>
      <c r="CA237" s="83"/>
      <c r="CB237" s="83"/>
      <c r="CC237" s="14"/>
      <c r="CD237" s="72"/>
      <c r="CE237" s="87"/>
      <c r="CF237" s="88"/>
      <c r="CG237" s="88"/>
      <c r="CH237" s="87">
        <f t="shared" si="92"/>
        <v>0.62655151955127242</v>
      </c>
      <c r="CI237" s="89"/>
      <c r="CJ237" s="89"/>
      <c r="CK237" s="267"/>
      <c r="CL237" s="90"/>
      <c r="CM237" s="267"/>
      <c r="CN237" s="90"/>
      <c r="CO237" s="267"/>
      <c r="CP237" s="90"/>
      <c r="CQ237" s="267"/>
      <c r="CR237" s="90"/>
      <c r="CS237" s="267"/>
      <c r="CT237" s="90"/>
      <c r="CU237" s="267"/>
      <c r="CV237" s="90"/>
      <c r="CW237" s="267"/>
      <c r="CX237" s="90"/>
      <c r="CY237" s="267"/>
      <c r="CZ237" s="90"/>
      <c r="DA237" s="94">
        <f>DataEntry!B237</f>
        <v>44290</v>
      </c>
      <c r="DB237" s="83"/>
      <c r="DC237" s="83"/>
      <c r="DD237" s="145" t="str">
        <f t="shared" si="103"/>
        <v/>
      </c>
      <c r="DE237" s="145">
        <f t="shared" si="104"/>
        <v>8</v>
      </c>
      <c r="DF237" s="145" t="str">
        <f t="shared" si="105"/>
        <v/>
      </c>
      <c r="DG237" s="145" t="str">
        <f t="shared" si="106"/>
        <v/>
      </c>
      <c r="DH237" s="145">
        <f t="shared" si="107"/>
        <v>7</v>
      </c>
      <c r="DI237" s="145" t="str">
        <f t="shared" si="108"/>
        <v/>
      </c>
      <c r="DJ237" s="83"/>
      <c r="DK237" s="83"/>
      <c r="DL237" s="84"/>
      <c r="DM237" s="14"/>
      <c r="DN237" s="87">
        <f t="shared" si="93"/>
        <v>0.62668025652771409</v>
      </c>
      <c r="DO237" s="87">
        <f>(DFactor*Rounds*Number/2+SUM(BV$3:BV225))/(Rounds*Number/2+COUNT(BV$3:BV225))</f>
        <v>0.29599999999999999</v>
      </c>
      <c r="DP237" s="87">
        <f t="shared" si="94"/>
        <v>0.27966101694915252</v>
      </c>
    </row>
    <row r="238" spans="1:120" x14ac:dyDescent="0.25">
      <c r="A238" s="69">
        <v>236</v>
      </c>
      <c r="B238" s="70">
        <f>DataEntry!C238</f>
        <v>15</v>
      </c>
      <c r="C238" s="71">
        <f>COUNTIF(D$2:D238,D238)+COUNTIF(G$2:G238,D238)</f>
        <v>26</v>
      </c>
      <c r="D238" s="72" t="str">
        <f t="shared" si="82"/>
        <v>Jahn Regensburg</v>
      </c>
      <c r="E238" s="70">
        <f>DataEntry!E238</f>
        <v>1</v>
      </c>
      <c r="F238" s="71">
        <f>COUNTIF(D$2:D238,G238)+COUNTIF(G$2:G238,G238)</f>
        <v>27</v>
      </c>
      <c r="G238" s="72" t="str">
        <f t="shared" si="83"/>
        <v>Erzgebirge Aue</v>
      </c>
      <c r="H238" s="73">
        <f>DataEntry!G238</f>
        <v>1</v>
      </c>
      <c r="I238" s="73">
        <f>DataEntry!H238</f>
        <v>1</v>
      </c>
      <c r="J238" s="266">
        <f t="shared" si="95"/>
        <v>2</v>
      </c>
      <c r="K238" s="304">
        <f t="shared" si="84"/>
        <v>0.443866476956851</v>
      </c>
      <c r="L238" s="224">
        <f t="shared" si="85"/>
        <v>2464.2244928199402</v>
      </c>
      <c r="M238" s="224">
        <f t="shared" si="86"/>
        <v>2312.3485252409437</v>
      </c>
      <c r="N238" s="236">
        <f t="shared" si="96"/>
        <v>151.87596757899655</v>
      </c>
      <c r="O238" s="22" t="str">
        <f t="shared" si="97"/>
        <v>T15G26</v>
      </c>
      <c r="P238" s="308">
        <f t="shared" si="87"/>
        <v>35</v>
      </c>
      <c r="Q238" s="22" t="str">
        <f t="shared" si="98"/>
        <v>T1G27</v>
      </c>
      <c r="R238" s="308">
        <f t="shared" si="88"/>
        <v>35</v>
      </c>
      <c r="S238" s="74"/>
      <c r="T238" s="75"/>
      <c r="U238" s="76"/>
      <c r="V238" s="74"/>
      <c r="W238" s="75"/>
      <c r="X238" s="76"/>
      <c r="Y238" s="74"/>
      <c r="Z238" s="75"/>
      <c r="AA238" s="76"/>
      <c r="AB238" s="74"/>
      <c r="AC238" s="75"/>
      <c r="AD238" s="76"/>
      <c r="AE238" s="74"/>
      <c r="AF238" s="75"/>
      <c r="AG238" s="76"/>
      <c r="AH238" s="74"/>
      <c r="AI238" s="75"/>
      <c r="AJ238" s="76"/>
      <c r="AK238" s="74"/>
      <c r="AL238" s="75"/>
      <c r="AM238" s="76"/>
      <c r="AN238" s="74"/>
      <c r="AO238" s="75"/>
      <c r="AP238" s="76"/>
      <c r="AQ238" s="77">
        <f t="shared" si="89"/>
        <v>0.6425119547984246</v>
      </c>
      <c r="AR238" s="77">
        <f t="shared" si="90"/>
        <v>0.34071606800735504</v>
      </c>
      <c r="AS238" s="78">
        <f t="shared" si="99"/>
        <v>0.60359177358213922</v>
      </c>
      <c r="AT238" s="77">
        <f t="shared" si="91"/>
        <v>5.5692158410505788E-2</v>
      </c>
      <c r="AU238" s="79"/>
      <c r="AV238" s="139"/>
      <c r="AW238" s="80"/>
      <c r="AX238" s="80"/>
      <c r="AY238" s="80"/>
      <c r="AZ238" s="92"/>
      <c r="BA238" s="93"/>
      <c r="BB238" s="92"/>
      <c r="BC238" s="93"/>
      <c r="BD238" s="92"/>
      <c r="BE238" s="93"/>
      <c r="BF238" s="77"/>
      <c r="BG238" s="77"/>
      <c r="BH238" s="77"/>
      <c r="BI238" s="83">
        <f t="shared" si="100"/>
        <v>0</v>
      </c>
      <c r="BJ238" s="83">
        <f t="shared" si="101"/>
        <v>1</v>
      </c>
      <c r="BK238" s="83">
        <f t="shared" si="102"/>
        <v>0</v>
      </c>
      <c r="BL238" s="84"/>
      <c r="BM238" s="84"/>
      <c r="BN238" s="85"/>
      <c r="BO238" s="84"/>
      <c r="BP238" s="84"/>
      <c r="BQ238" s="84"/>
      <c r="BR238" s="84"/>
      <c r="BS238" s="84"/>
      <c r="BT238" s="84"/>
      <c r="BU238" s="86"/>
      <c r="BV238" s="86"/>
      <c r="BW238" s="86"/>
      <c r="BX238" s="86"/>
      <c r="BY238" s="86"/>
      <c r="BZ238" s="86"/>
      <c r="CA238" s="83"/>
      <c r="CB238" s="83"/>
      <c r="CC238" s="14"/>
      <c r="CD238" s="72"/>
      <c r="CE238" s="87"/>
      <c r="CF238" s="88"/>
      <c r="CG238" s="88"/>
      <c r="CH238" s="87">
        <f t="shared" si="92"/>
        <v>0.60359177358213911</v>
      </c>
      <c r="CI238" s="89"/>
      <c r="CJ238" s="89"/>
      <c r="CK238" s="267"/>
      <c r="CL238" s="90"/>
      <c r="CM238" s="267"/>
      <c r="CN238" s="90"/>
      <c r="CO238" s="267"/>
      <c r="CP238" s="90"/>
      <c r="CQ238" s="267"/>
      <c r="CR238" s="90"/>
      <c r="CS238" s="267"/>
      <c r="CT238" s="90"/>
      <c r="CU238" s="267"/>
      <c r="CV238" s="90"/>
      <c r="CW238" s="267"/>
      <c r="CX238" s="90"/>
      <c r="CY238" s="267"/>
      <c r="CZ238" s="90"/>
      <c r="DA238" s="94">
        <f>DataEntry!B238</f>
        <v>44290</v>
      </c>
      <c r="DB238" s="83"/>
      <c r="DC238" s="83"/>
      <c r="DD238" s="145" t="str">
        <f t="shared" si="103"/>
        <v/>
      </c>
      <c r="DE238" s="145">
        <f t="shared" si="104"/>
        <v>15</v>
      </c>
      <c r="DF238" s="145" t="str">
        <f t="shared" si="105"/>
        <v/>
      </c>
      <c r="DG238" s="145" t="str">
        <f t="shared" si="106"/>
        <v/>
      </c>
      <c r="DH238" s="145">
        <f t="shared" si="107"/>
        <v>1</v>
      </c>
      <c r="DI238" s="145" t="str">
        <f t="shared" si="108"/>
        <v/>
      </c>
      <c r="DJ238" s="83"/>
      <c r="DK238" s="83"/>
      <c r="DL238" s="84"/>
      <c r="DM238" s="14"/>
      <c r="DN238" s="87">
        <f t="shared" si="93"/>
        <v>0.6239014308426073</v>
      </c>
      <c r="DO238" s="87">
        <f>(DFactor*Rounds*Number/2+SUM(BV$3:BV226))/(Rounds*Number/2+COUNT(BV$3:BV226))</f>
        <v>0.29599999999999999</v>
      </c>
      <c r="DP238" s="87">
        <f t="shared" si="94"/>
        <v>0.27731092436974791</v>
      </c>
    </row>
    <row r="239" spans="1:120" x14ac:dyDescent="0.25">
      <c r="A239" s="69">
        <v>237</v>
      </c>
      <c r="B239" s="70">
        <f>DataEntry!C239</f>
        <v>12</v>
      </c>
      <c r="C239" s="71">
        <f>COUNTIF(D$2:D239,D239)+COUNTIF(G$2:G239,D239)</f>
        <v>27</v>
      </c>
      <c r="D239" s="72" t="str">
        <f t="shared" si="82"/>
        <v>Nurnberg</v>
      </c>
      <c r="E239" s="70">
        <f>DataEntry!E239</f>
        <v>14</v>
      </c>
      <c r="F239" s="71">
        <f>COUNTIF(D$2:D239,G239)+COUNTIF(G$2:G239,G239)</f>
        <v>27</v>
      </c>
      <c r="G239" s="72" t="str">
        <f t="shared" si="83"/>
        <v>Paderborn 07</v>
      </c>
      <c r="H239" s="73">
        <f>DataEntry!G239</f>
        <v>2</v>
      </c>
      <c r="I239" s="73">
        <f>DataEntry!H239</f>
        <v>1</v>
      </c>
      <c r="J239" s="266">
        <f t="shared" si="95"/>
        <v>1</v>
      </c>
      <c r="K239" s="304">
        <f t="shared" si="84"/>
        <v>0.45373912916537584</v>
      </c>
      <c r="L239" s="224">
        <f t="shared" si="85"/>
        <v>2459.7217689896852</v>
      </c>
      <c r="M239" s="224">
        <f t="shared" si="86"/>
        <v>2405.5547102265896</v>
      </c>
      <c r="N239" s="236">
        <f t="shared" si="96"/>
        <v>54.167058763095611</v>
      </c>
      <c r="O239" s="22" t="str">
        <f t="shared" si="97"/>
        <v>T12G27</v>
      </c>
      <c r="P239" s="308">
        <f t="shared" si="87"/>
        <v>35</v>
      </c>
      <c r="Q239" s="22" t="str">
        <f t="shared" si="98"/>
        <v>T14G27</v>
      </c>
      <c r="R239" s="308">
        <f t="shared" si="88"/>
        <v>35</v>
      </c>
      <c r="S239" s="74"/>
      <c r="T239" s="75"/>
      <c r="U239" s="76"/>
      <c r="V239" s="74"/>
      <c r="W239" s="75"/>
      <c r="X239" s="76"/>
      <c r="Y239" s="74"/>
      <c r="Z239" s="75"/>
      <c r="AA239" s="76"/>
      <c r="AB239" s="74"/>
      <c r="AC239" s="75"/>
      <c r="AD239" s="76"/>
      <c r="AE239" s="74"/>
      <c r="AF239" s="75"/>
      <c r="AG239" s="76"/>
      <c r="AH239" s="74"/>
      <c r="AI239" s="75"/>
      <c r="AJ239" s="76"/>
      <c r="AK239" s="74"/>
      <c r="AL239" s="75"/>
      <c r="AM239" s="76"/>
      <c r="AN239" s="74"/>
      <c r="AO239" s="75"/>
      <c r="AP239" s="76"/>
      <c r="AQ239" s="77">
        <f t="shared" si="89"/>
        <v>0.54859150639933063</v>
      </c>
      <c r="AR239" s="77">
        <f t="shared" si="90"/>
        <v>0.21948040697974208</v>
      </c>
      <c r="AS239" s="78">
        <f t="shared" si="99"/>
        <v>0.65822219883917699</v>
      </c>
      <c r="AT239" s="77">
        <f t="shared" si="91"/>
        <v>0.12229739418108088</v>
      </c>
      <c r="AU239" s="79"/>
      <c r="AV239" s="139"/>
      <c r="AW239" s="80"/>
      <c r="AX239" s="80"/>
      <c r="AY239" s="80"/>
      <c r="AZ239" s="92"/>
      <c r="BA239" s="93"/>
      <c r="BB239" s="92"/>
      <c r="BC239" s="93"/>
      <c r="BD239" s="92"/>
      <c r="BE239" s="93"/>
      <c r="BF239" s="77"/>
      <c r="BG239" s="77"/>
      <c r="BH239" s="77"/>
      <c r="BI239" s="83">
        <f t="shared" si="100"/>
        <v>1</v>
      </c>
      <c r="BJ239" s="83">
        <f t="shared" si="101"/>
        <v>0</v>
      </c>
      <c r="BK239" s="83">
        <f t="shared" si="102"/>
        <v>0</v>
      </c>
      <c r="BL239" s="84"/>
      <c r="BM239" s="84"/>
      <c r="BN239" s="85"/>
      <c r="BO239" s="84"/>
      <c r="BP239" s="84"/>
      <c r="BQ239" s="84"/>
      <c r="BR239" s="84"/>
      <c r="BS239" s="84"/>
      <c r="BT239" s="84"/>
      <c r="BU239" s="86"/>
      <c r="BV239" s="86"/>
      <c r="BW239" s="86"/>
      <c r="BX239" s="86"/>
      <c r="BY239" s="86"/>
      <c r="BZ239" s="86"/>
      <c r="CA239" s="83"/>
      <c r="CB239" s="83"/>
      <c r="CC239" s="14"/>
      <c r="CD239" s="72"/>
      <c r="CE239" s="87"/>
      <c r="CF239" s="88"/>
      <c r="CG239" s="88"/>
      <c r="CH239" s="87">
        <f t="shared" si="92"/>
        <v>0.6582221988391771</v>
      </c>
      <c r="CI239" s="89"/>
      <c r="CJ239" s="89"/>
      <c r="CK239" s="267"/>
      <c r="CL239" s="90"/>
      <c r="CM239" s="267"/>
      <c r="CN239" s="90"/>
      <c r="CO239" s="267"/>
      <c r="CP239" s="90"/>
      <c r="CQ239" s="267"/>
      <c r="CR239" s="90"/>
      <c r="CS239" s="267"/>
      <c r="CT239" s="90"/>
      <c r="CU239" s="267"/>
      <c r="CV239" s="90"/>
      <c r="CW239" s="267"/>
      <c r="CX239" s="90"/>
      <c r="CY239" s="267"/>
      <c r="CZ239" s="90"/>
      <c r="DA239" s="94">
        <f>DataEntry!B239</f>
        <v>44290</v>
      </c>
      <c r="DB239" s="83"/>
      <c r="DC239" s="83"/>
      <c r="DD239" s="145">
        <f t="shared" si="103"/>
        <v>12</v>
      </c>
      <c r="DE239" s="145" t="str">
        <f t="shared" si="104"/>
        <v/>
      </c>
      <c r="DF239" s="145" t="str">
        <f t="shared" si="105"/>
        <v/>
      </c>
      <c r="DG239" s="145" t="str">
        <f t="shared" si="106"/>
        <v/>
      </c>
      <c r="DH239" s="145" t="str">
        <f t="shared" si="107"/>
        <v/>
      </c>
      <c r="DI239" s="145">
        <f t="shared" si="108"/>
        <v>14</v>
      </c>
      <c r="DJ239" s="83"/>
      <c r="DK239" s="83"/>
      <c r="DL239" s="84"/>
      <c r="DM239" s="14"/>
      <c r="DN239" s="87">
        <f t="shared" si="93"/>
        <v>0.6605833333333333</v>
      </c>
      <c r="DO239" s="87">
        <f>(DFactor*Rounds*Number/2+SUM(BV$3:BV227))/(Rounds*Number/2+COUNT(BV$3:BV227))</f>
        <v>0.29599999999999999</v>
      </c>
      <c r="DP239" s="87">
        <f t="shared" si="94"/>
        <v>0.30833333333333335</v>
      </c>
    </row>
    <row r="240" spans="1:120" x14ac:dyDescent="0.25">
      <c r="A240" s="69">
        <v>238</v>
      </c>
      <c r="B240" s="70">
        <f>DataEntry!C240</f>
        <v>16</v>
      </c>
      <c r="C240" s="71">
        <f>COUNTIF(D$2:D240,D240)+COUNTIF(G$2:G240,D240)</f>
        <v>27</v>
      </c>
      <c r="D240" s="72" t="str">
        <f t="shared" si="82"/>
        <v>Sandhausen</v>
      </c>
      <c r="E240" s="70">
        <f>DataEntry!E240</f>
        <v>18</v>
      </c>
      <c r="F240" s="71">
        <f>COUNTIF(D$2:D240,G240)+COUNTIF(G$2:G240,G240)</f>
        <v>26</v>
      </c>
      <c r="G240" s="72" t="str">
        <f t="shared" si="83"/>
        <v>Wurzburger Kickers</v>
      </c>
      <c r="H240" s="73">
        <f>DataEntry!G240</f>
        <v>1</v>
      </c>
      <c r="I240" s="73">
        <f>DataEntry!H240</f>
        <v>0</v>
      </c>
      <c r="J240" s="266">
        <f t="shared" si="95"/>
        <v>1</v>
      </c>
      <c r="K240" s="304">
        <f t="shared" si="84"/>
        <v>0.56612572220838886</v>
      </c>
      <c r="L240" s="224">
        <f t="shared" si="85"/>
        <v>2450.5427468277085</v>
      </c>
      <c r="M240" s="224">
        <f t="shared" si="86"/>
        <v>2260.3969661399274</v>
      </c>
      <c r="N240" s="236">
        <f t="shared" si="96"/>
        <v>190.1457806877811</v>
      </c>
      <c r="O240" s="22" t="str">
        <f t="shared" si="97"/>
        <v>T16G27</v>
      </c>
      <c r="P240" s="308">
        <f t="shared" si="87"/>
        <v>35</v>
      </c>
      <c r="Q240" s="22" t="str">
        <f t="shared" si="98"/>
        <v>T18G26</v>
      </c>
      <c r="R240" s="308">
        <f t="shared" si="88"/>
        <v>35</v>
      </c>
      <c r="S240" s="74"/>
      <c r="T240" s="75"/>
      <c r="U240" s="76"/>
      <c r="V240" s="74"/>
      <c r="W240" s="75"/>
      <c r="X240" s="76"/>
      <c r="Y240" s="74"/>
      <c r="Z240" s="75"/>
      <c r="AA240" s="76"/>
      <c r="AB240" s="74"/>
      <c r="AC240" s="75"/>
      <c r="AD240" s="76"/>
      <c r="AE240" s="74"/>
      <c r="AF240" s="75"/>
      <c r="AG240" s="76"/>
      <c r="AH240" s="74"/>
      <c r="AI240" s="75"/>
      <c r="AJ240" s="76"/>
      <c r="AK240" s="74"/>
      <c r="AL240" s="75"/>
      <c r="AM240" s="76"/>
      <c r="AN240" s="74"/>
      <c r="AO240" s="75"/>
      <c r="AP240" s="76"/>
      <c r="AQ240" s="77">
        <f t="shared" si="89"/>
        <v>0.68116616049601453</v>
      </c>
      <c r="AR240" s="77">
        <f t="shared" si="90"/>
        <v>0.41412783294177963</v>
      </c>
      <c r="AS240" s="78">
        <f t="shared" si="99"/>
        <v>0.53407665510846991</v>
      </c>
      <c r="AT240" s="77">
        <f t="shared" si="91"/>
        <v>5.1795511949750517E-2</v>
      </c>
      <c r="AU240" s="79"/>
      <c r="AV240" s="139"/>
      <c r="AW240" s="80"/>
      <c r="AX240" s="80"/>
      <c r="AY240" s="80"/>
      <c r="AZ240" s="92"/>
      <c r="BA240" s="93"/>
      <c r="BB240" s="92"/>
      <c r="BC240" s="93"/>
      <c r="BD240" s="92"/>
      <c r="BE240" s="93"/>
      <c r="BF240" s="77"/>
      <c r="BG240" s="77"/>
      <c r="BH240" s="77"/>
      <c r="BI240" s="83">
        <f t="shared" si="100"/>
        <v>1</v>
      </c>
      <c r="BJ240" s="83">
        <f t="shared" si="101"/>
        <v>0</v>
      </c>
      <c r="BK240" s="83">
        <f t="shared" si="102"/>
        <v>0</v>
      </c>
      <c r="BL240" s="84"/>
      <c r="BM240" s="84"/>
      <c r="BN240" s="85"/>
      <c r="BO240" s="84"/>
      <c r="BP240" s="84"/>
      <c r="BQ240" s="84"/>
      <c r="BR240" s="84"/>
      <c r="BS240" s="84"/>
      <c r="BT240" s="84"/>
      <c r="BU240" s="86"/>
      <c r="BV240" s="86"/>
      <c r="BW240" s="86"/>
      <c r="BX240" s="86"/>
      <c r="BY240" s="86"/>
      <c r="BZ240" s="86"/>
      <c r="CA240" s="83"/>
      <c r="CB240" s="83"/>
      <c r="CC240" s="14"/>
      <c r="CD240" s="72"/>
      <c r="CE240" s="87"/>
      <c r="CF240" s="88"/>
      <c r="CG240" s="88"/>
      <c r="CH240" s="87">
        <f t="shared" si="92"/>
        <v>0.5340766551084698</v>
      </c>
      <c r="CI240" s="89"/>
      <c r="CJ240" s="89"/>
      <c r="CK240" s="267"/>
      <c r="CL240" s="90"/>
      <c r="CM240" s="267"/>
      <c r="CN240" s="90"/>
      <c r="CO240" s="267"/>
      <c r="CP240" s="90"/>
      <c r="CQ240" s="267"/>
      <c r="CR240" s="90"/>
      <c r="CS240" s="267"/>
      <c r="CT240" s="90"/>
      <c r="CU240" s="267"/>
      <c r="CV240" s="90"/>
      <c r="CW240" s="267"/>
      <c r="CX240" s="90"/>
      <c r="CY240" s="267"/>
      <c r="CZ240" s="90"/>
      <c r="DA240" s="94">
        <f>DataEntry!B240</f>
        <v>44290</v>
      </c>
      <c r="DB240" s="83"/>
      <c r="DC240" s="83"/>
      <c r="DD240" s="145">
        <f t="shared" si="103"/>
        <v>16</v>
      </c>
      <c r="DE240" s="145" t="str">
        <f t="shared" si="104"/>
        <v/>
      </c>
      <c r="DF240" s="145" t="str">
        <f t="shared" si="105"/>
        <v/>
      </c>
      <c r="DG240" s="145" t="str">
        <f t="shared" si="106"/>
        <v/>
      </c>
      <c r="DH240" s="145" t="str">
        <f t="shared" si="107"/>
        <v/>
      </c>
      <c r="DI240" s="145">
        <f t="shared" si="108"/>
        <v>18</v>
      </c>
      <c r="DJ240" s="83"/>
      <c r="DK240" s="83"/>
      <c r="DL240" s="84"/>
      <c r="DM240" s="14"/>
      <c r="DN240" s="87">
        <f t="shared" si="93"/>
        <v>0.56689783281733752</v>
      </c>
      <c r="DO240" s="87">
        <f>(DFactor*Rounds*Number/2+SUM(BV$3:BV228))/(Rounds*Number/2+COUNT(BV$3:BV228))</f>
        <v>0.29599999999999999</v>
      </c>
      <c r="DP240" s="87">
        <f t="shared" si="94"/>
        <v>0.22910216718266255</v>
      </c>
    </row>
    <row r="241" spans="1:120" x14ac:dyDescent="0.25">
      <c r="A241" s="69">
        <v>239</v>
      </c>
      <c r="B241" s="70">
        <f>DataEntry!C241</f>
        <v>17</v>
      </c>
      <c r="C241" s="71">
        <f>COUNTIF(D$2:D241,D241)+COUNTIF(G$2:G241,D241)</f>
        <v>27</v>
      </c>
      <c r="D241" s="72" t="str">
        <f t="shared" si="82"/>
        <v>St Pauli</v>
      </c>
      <c r="E241" s="70">
        <f>DataEntry!E241</f>
        <v>3</v>
      </c>
      <c r="F241" s="71">
        <f>COUNTIF(D$2:D241,G241)+COUNTIF(G$2:G241,G241)</f>
        <v>27</v>
      </c>
      <c r="G241" s="72" t="str">
        <f t="shared" si="83"/>
        <v>Eintracht Braunschweig</v>
      </c>
      <c r="H241" s="73">
        <f>DataEntry!G241</f>
        <v>2</v>
      </c>
      <c r="I241" s="73">
        <f>DataEntry!H241</f>
        <v>0</v>
      </c>
      <c r="J241" s="266">
        <f t="shared" si="95"/>
        <v>1</v>
      </c>
      <c r="K241" s="304">
        <f t="shared" si="84"/>
        <v>0.63045714182184676</v>
      </c>
      <c r="L241" s="224">
        <f t="shared" si="85"/>
        <v>2465.0236505510065</v>
      </c>
      <c r="M241" s="224">
        <f t="shared" si="86"/>
        <v>2333.4790533244632</v>
      </c>
      <c r="N241" s="236">
        <f t="shared" si="96"/>
        <v>131.54459722654337</v>
      </c>
      <c r="O241" s="22" t="str">
        <f t="shared" si="97"/>
        <v>T17G27</v>
      </c>
      <c r="P241" s="308">
        <f t="shared" si="87"/>
        <v>35</v>
      </c>
      <c r="Q241" s="22" t="str">
        <f t="shared" si="98"/>
        <v>T3G27</v>
      </c>
      <c r="R241" s="308">
        <f t="shared" si="88"/>
        <v>35</v>
      </c>
      <c r="S241" s="74"/>
      <c r="T241" s="75"/>
      <c r="U241" s="76"/>
      <c r="V241" s="74"/>
      <c r="W241" s="75"/>
      <c r="X241" s="76"/>
      <c r="Y241" s="74"/>
      <c r="Z241" s="75"/>
      <c r="AA241" s="76"/>
      <c r="AB241" s="74"/>
      <c r="AC241" s="75"/>
      <c r="AD241" s="76"/>
      <c r="AE241" s="74"/>
      <c r="AF241" s="75"/>
      <c r="AG241" s="76"/>
      <c r="AH241" s="74"/>
      <c r="AI241" s="75"/>
      <c r="AJ241" s="76"/>
      <c r="AK241" s="74"/>
      <c r="AL241" s="75"/>
      <c r="AM241" s="76"/>
      <c r="AN241" s="74"/>
      <c r="AO241" s="75"/>
      <c r="AP241" s="76"/>
      <c r="AQ241" s="77">
        <f t="shared" si="89"/>
        <v>0.62275162280206053</v>
      </c>
      <c r="AR241" s="77">
        <f t="shared" si="90"/>
        <v>0.3002532419436531</v>
      </c>
      <c r="AS241" s="78">
        <f t="shared" si="99"/>
        <v>0.64499676171681486</v>
      </c>
      <c r="AT241" s="77">
        <f t="shared" si="91"/>
        <v>5.4749996339532037E-2</v>
      </c>
      <c r="AU241" s="79"/>
      <c r="AV241" s="139"/>
      <c r="AW241" s="80"/>
      <c r="AX241" s="80"/>
      <c r="AY241" s="80"/>
      <c r="AZ241" s="92"/>
      <c r="BA241" s="93"/>
      <c r="BB241" s="92"/>
      <c r="BC241" s="93"/>
      <c r="BD241" s="92"/>
      <c r="BE241" s="93"/>
      <c r="BF241" s="77"/>
      <c r="BG241" s="77"/>
      <c r="BH241" s="77"/>
      <c r="BI241" s="83">
        <f t="shared" si="100"/>
        <v>1</v>
      </c>
      <c r="BJ241" s="83">
        <f t="shared" si="101"/>
        <v>0</v>
      </c>
      <c r="BK241" s="83">
        <f t="shared" si="102"/>
        <v>0</v>
      </c>
      <c r="BL241" s="84"/>
      <c r="BM241" s="84"/>
      <c r="BN241" s="85"/>
      <c r="BO241" s="84"/>
      <c r="BP241" s="84"/>
      <c r="BQ241" s="84"/>
      <c r="BR241" s="84"/>
      <c r="BS241" s="84"/>
      <c r="BT241" s="84"/>
      <c r="BU241" s="86"/>
      <c r="BV241" s="86"/>
      <c r="BW241" s="86"/>
      <c r="BX241" s="86"/>
      <c r="BY241" s="86"/>
      <c r="BZ241" s="86"/>
      <c r="CA241" s="83"/>
      <c r="CB241" s="83"/>
      <c r="CC241" s="14"/>
      <c r="CD241" s="72"/>
      <c r="CE241" s="87"/>
      <c r="CF241" s="88"/>
      <c r="CG241" s="88"/>
      <c r="CH241" s="87">
        <f t="shared" si="92"/>
        <v>0.64499676171681486</v>
      </c>
      <c r="CI241" s="89"/>
      <c r="CJ241" s="89"/>
      <c r="CK241" s="267"/>
      <c r="CL241" s="90"/>
      <c r="CM241" s="267"/>
      <c r="CN241" s="90"/>
      <c r="CO241" s="267"/>
      <c r="CP241" s="90"/>
      <c r="CQ241" s="267"/>
      <c r="CR241" s="90"/>
      <c r="CS241" s="267"/>
      <c r="CT241" s="90"/>
      <c r="CU241" s="267"/>
      <c r="CV241" s="90"/>
      <c r="CW241" s="267"/>
      <c r="CX241" s="90"/>
      <c r="CY241" s="267"/>
      <c r="CZ241" s="90"/>
      <c r="DA241" s="94">
        <f>DataEntry!B241</f>
        <v>44291</v>
      </c>
      <c r="DB241" s="83"/>
      <c r="DC241" s="83"/>
      <c r="DD241" s="145">
        <f t="shared" si="103"/>
        <v>17</v>
      </c>
      <c r="DE241" s="145" t="str">
        <f t="shared" si="104"/>
        <v/>
      </c>
      <c r="DF241" s="145" t="str">
        <f t="shared" si="105"/>
        <v/>
      </c>
      <c r="DG241" s="145" t="str">
        <f t="shared" si="106"/>
        <v/>
      </c>
      <c r="DH241" s="145" t="str">
        <f t="shared" si="107"/>
        <v/>
      </c>
      <c r="DI241" s="145">
        <f t="shared" si="108"/>
        <v>3</v>
      </c>
      <c r="DJ241" s="83"/>
      <c r="DK241" s="83"/>
      <c r="DL241" s="84"/>
      <c r="DM241" s="14"/>
      <c r="DN241" s="87">
        <f t="shared" si="93"/>
        <v>0.66006472261735416</v>
      </c>
      <c r="DO241" s="87">
        <f>(DFactor*Rounds*Number/2+SUM(BV$3:BV229))/(Rounds*Number/2+COUNT(BV$3:BV229))</f>
        <v>0.29599999999999999</v>
      </c>
      <c r="DP241" s="87">
        <f t="shared" si="94"/>
        <v>0.30789473684210528</v>
      </c>
    </row>
    <row r="242" spans="1:120" x14ac:dyDescent="0.25">
      <c r="A242" s="69">
        <v>240</v>
      </c>
      <c r="B242" s="70">
        <f>DataEntry!C242</f>
        <v>9</v>
      </c>
      <c r="C242" s="71">
        <f>COUNTIF(D$2:D242,D242)+COUNTIF(G$2:G242,D242)</f>
        <v>27</v>
      </c>
      <c r="D242" s="72" t="str">
        <f t="shared" si="82"/>
        <v>Heidenheim</v>
      </c>
      <c r="E242" s="70">
        <f>DataEntry!E242</f>
        <v>11</v>
      </c>
      <c r="F242" s="71">
        <f>COUNTIF(D$2:D242,G242)+COUNTIF(G$2:G242,G242)</f>
        <v>26</v>
      </c>
      <c r="G242" s="72" t="str">
        <f t="shared" si="83"/>
        <v>Holstein Kiel</v>
      </c>
      <c r="H242" s="73">
        <f>DataEntry!G242</f>
        <v>1</v>
      </c>
      <c r="I242" s="73">
        <f>DataEntry!H242</f>
        <v>0</v>
      </c>
      <c r="J242" s="266">
        <f t="shared" si="95"/>
        <v>1</v>
      </c>
      <c r="K242" s="304">
        <f t="shared" si="84"/>
        <v>0.19643070238670712</v>
      </c>
      <c r="L242" s="224">
        <f t="shared" si="85"/>
        <v>2539.4125358260967</v>
      </c>
      <c r="M242" s="224">
        <f t="shared" si="86"/>
        <v>2488.3032069717192</v>
      </c>
      <c r="N242" s="236">
        <f t="shared" si="96"/>
        <v>51.109328854377509</v>
      </c>
      <c r="O242" s="22" t="str">
        <f t="shared" si="97"/>
        <v>T9G27</v>
      </c>
      <c r="P242" s="308">
        <f t="shared" si="87"/>
        <v>35</v>
      </c>
      <c r="Q242" s="22" t="str">
        <f t="shared" si="98"/>
        <v>T11G26</v>
      </c>
      <c r="R242" s="308">
        <f t="shared" si="88"/>
        <v>35</v>
      </c>
      <c r="S242" s="74"/>
      <c r="T242" s="75"/>
      <c r="U242" s="76"/>
      <c r="V242" s="74"/>
      <c r="W242" s="75"/>
      <c r="X242" s="76"/>
      <c r="Y242" s="74"/>
      <c r="Z242" s="75"/>
      <c r="AA242" s="76"/>
      <c r="AB242" s="74"/>
      <c r="AC242" s="75"/>
      <c r="AD242" s="76"/>
      <c r="AE242" s="74"/>
      <c r="AF242" s="75"/>
      <c r="AG242" s="76"/>
      <c r="AH242" s="74"/>
      <c r="AI242" s="75"/>
      <c r="AJ242" s="76"/>
      <c r="AK242" s="74"/>
      <c r="AL242" s="75"/>
      <c r="AM242" s="76"/>
      <c r="AN242" s="74"/>
      <c r="AO242" s="75"/>
      <c r="AP242" s="76"/>
      <c r="AQ242" s="77">
        <f t="shared" si="89"/>
        <v>0.54579972926640175</v>
      </c>
      <c r="AR242" s="77">
        <f t="shared" si="90"/>
        <v>0.23489782144553595</v>
      </c>
      <c r="AS242" s="78">
        <f t="shared" si="99"/>
        <v>0.62180381564173159</v>
      </c>
      <c r="AT242" s="77">
        <f t="shared" si="91"/>
        <v>0.14329836291273246</v>
      </c>
      <c r="AU242" s="79"/>
      <c r="AV242" s="139"/>
      <c r="AW242" s="80"/>
      <c r="AX242" s="80"/>
      <c r="AY242" s="80"/>
      <c r="AZ242" s="92"/>
      <c r="BA242" s="93"/>
      <c r="BB242" s="92"/>
      <c r="BC242" s="93"/>
      <c r="BD242" s="92"/>
      <c r="BE242" s="93"/>
      <c r="BF242" s="77"/>
      <c r="BG242" s="77"/>
      <c r="BH242" s="77"/>
      <c r="BI242" s="83">
        <f t="shared" si="100"/>
        <v>1</v>
      </c>
      <c r="BJ242" s="83">
        <f t="shared" si="101"/>
        <v>0</v>
      </c>
      <c r="BK242" s="83">
        <f t="shared" si="102"/>
        <v>0</v>
      </c>
      <c r="BL242" s="84"/>
      <c r="BM242" s="84"/>
      <c r="BN242" s="85"/>
      <c r="BO242" s="84"/>
      <c r="BP242" s="84"/>
      <c r="BQ242" s="84"/>
      <c r="BR242" s="84"/>
      <c r="BS242" s="84"/>
      <c r="BT242" s="84"/>
      <c r="BU242" s="86"/>
      <c r="BV242" s="86"/>
      <c r="BW242" s="86"/>
      <c r="BX242" s="86"/>
      <c r="BY242" s="86"/>
      <c r="BZ242" s="86"/>
      <c r="CA242" s="83"/>
      <c r="CB242" s="83"/>
      <c r="CC242" s="14"/>
      <c r="CD242" s="72"/>
      <c r="CE242" s="87"/>
      <c r="CF242" s="88"/>
      <c r="CG242" s="88"/>
      <c r="CH242" s="87">
        <f t="shared" si="92"/>
        <v>0.62180381564173159</v>
      </c>
      <c r="CI242" s="89"/>
      <c r="CJ242" s="89"/>
      <c r="CK242" s="267"/>
      <c r="CL242" s="90"/>
      <c r="CM242" s="267"/>
      <c r="CN242" s="90"/>
      <c r="CO242" s="267"/>
      <c r="CP242" s="90"/>
      <c r="CQ242" s="267"/>
      <c r="CR242" s="90"/>
      <c r="CS242" s="267"/>
      <c r="CT242" s="90"/>
      <c r="CU242" s="267"/>
      <c r="CV242" s="90"/>
      <c r="CW242" s="267"/>
      <c r="CX242" s="90"/>
      <c r="CY242" s="267"/>
      <c r="CZ242" s="90"/>
      <c r="DA242" s="94">
        <f>DataEntry!B242</f>
        <v>44292</v>
      </c>
      <c r="DB242" s="83"/>
      <c r="DC242" s="83"/>
      <c r="DD242" s="145">
        <f t="shared" si="103"/>
        <v>9</v>
      </c>
      <c r="DE242" s="145" t="str">
        <f t="shared" si="104"/>
        <v/>
      </c>
      <c r="DF242" s="145" t="str">
        <f t="shared" si="105"/>
        <v/>
      </c>
      <c r="DG242" s="145" t="str">
        <f t="shared" si="106"/>
        <v/>
      </c>
      <c r="DH242" s="145" t="str">
        <f t="shared" si="107"/>
        <v/>
      </c>
      <c r="DI242" s="145">
        <f t="shared" si="108"/>
        <v>11</v>
      </c>
      <c r="DJ242" s="83"/>
      <c r="DK242" s="83"/>
      <c r="DL242" s="84"/>
      <c r="DM242" s="14"/>
      <c r="DN242" s="87">
        <f t="shared" si="93"/>
        <v>0.6239014308426073</v>
      </c>
      <c r="DO242" s="87">
        <f>(DFactor*Rounds*Number/2+SUM(BV$3:BV230))/(Rounds*Number/2+COUNT(BV$3:BV230))</f>
        <v>0.29599999999999999</v>
      </c>
      <c r="DP242" s="87">
        <f t="shared" si="94"/>
        <v>0.27731092436974791</v>
      </c>
    </row>
    <row r="243" spans="1:120" x14ac:dyDescent="0.25">
      <c r="A243" s="69">
        <v>241</v>
      </c>
      <c r="B243" s="70">
        <f>DataEntry!C243</f>
        <v>8</v>
      </c>
      <c r="C243" s="71">
        <f>COUNTIF(D$2:D243,D243)+COUNTIF(G$2:G243,D243)</f>
        <v>26</v>
      </c>
      <c r="D243" s="72" t="str">
        <f t="shared" si="82"/>
        <v>Hannover 96</v>
      </c>
      <c r="E243" s="70">
        <f>DataEntry!E243</f>
        <v>18</v>
      </c>
      <c r="F243" s="71">
        <f>COUNTIF(D$2:D243,G243)+COUNTIF(G$2:G243,G243)</f>
        <v>27</v>
      </c>
      <c r="G243" s="72" t="str">
        <f t="shared" si="83"/>
        <v>Wurzburger Kickers</v>
      </c>
      <c r="H243" s="73">
        <f>DataEntry!G243</f>
        <v>1</v>
      </c>
      <c r="I243" s="73">
        <f>DataEntry!H243</f>
        <v>2</v>
      </c>
      <c r="J243" s="266">
        <f t="shared" si="95"/>
        <v>3</v>
      </c>
      <c r="K243" s="304">
        <f t="shared" si="84"/>
        <v>0.73885209089283088</v>
      </c>
      <c r="L243" s="224">
        <f t="shared" si="85"/>
        <v>2541.0238278791362</v>
      </c>
      <c r="M243" s="224">
        <f t="shared" si="86"/>
        <v>2257.6071700442676</v>
      </c>
      <c r="N243" s="236">
        <f t="shared" si="96"/>
        <v>283.4166578348686</v>
      </c>
      <c r="O243" s="22" t="str">
        <f t="shared" si="97"/>
        <v>T8G26</v>
      </c>
      <c r="P243" s="308">
        <f t="shared" si="87"/>
        <v>35</v>
      </c>
      <c r="Q243" s="22" t="str">
        <f t="shared" si="98"/>
        <v>T18G27</v>
      </c>
      <c r="R243" s="308">
        <f t="shared" si="88"/>
        <v>35</v>
      </c>
      <c r="S243" s="74"/>
      <c r="T243" s="75"/>
      <c r="U243" s="76"/>
      <c r="V243" s="74"/>
      <c r="W243" s="75"/>
      <c r="X243" s="76"/>
      <c r="Y243" s="74"/>
      <c r="Z243" s="75"/>
      <c r="AA243" s="76"/>
      <c r="AB243" s="74"/>
      <c r="AC243" s="75"/>
      <c r="AD243" s="76"/>
      <c r="AE243" s="74"/>
      <c r="AF243" s="75"/>
      <c r="AG243" s="76"/>
      <c r="AH243" s="74"/>
      <c r="AI243" s="75"/>
      <c r="AJ243" s="76"/>
      <c r="AK243" s="74"/>
      <c r="AL243" s="75"/>
      <c r="AM243" s="76"/>
      <c r="AN243" s="74"/>
      <c r="AO243" s="75"/>
      <c r="AP243" s="76"/>
      <c r="AQ243" s="77">
        <f t="shared" si="89"/>
        <v>0.77119317071848581</v>
      </c>
      <c r="AR243" s="77">
        <f t="shared" si="90"/>
        <v>0.53445352922722056</v>
      </c>
      <c r="AS243" s="78">
        <f t="shared" si="99"/>
        <v>0.45554647077277943</v>
      </c>
      <c r="AT243" s="77">
        <f t="shared" si="91"/>
        <v>0.01</v>
      </c>
      <c r="AU243" s="79"/>
      <c r="AV243" s="139"/>
      <c r="AW243" s="80"/>
      <c r="AX243" s="80"/>
      <c r="AY243" s="80"/>
      <c r="AZ243" s="92"/>
      <c r="BA243" s="93"/>
      <c r="BB243" s="92"/>
      <c r="BC243" s="93"/>
      <c r="BD243" s="92"/>
      <c r="BE243" s="93"/>
      <c r="BF243" s="77"/>
      <c r="BG243" s="77"/>
      <c r="BH243" s="77"/>
      <c r="BI243" s="83">
        <f t="shared" si="100"/>
        <v>0</v>
      </c>
      <c r="BJ243" s="83">
        <f t="shared" si="101"/>
        <v>0</v>
      </c>
      <c r="BK243" s="83">
        <f t="shared" si="102"/>
        <v>1</v>
      </c>
      <c r="BL243" s="84"/>
      <c r="BM243" s="84"/>
      <c r="BN243" s="85"/>
      <c r="BO243" s="84"/>
      <c r="BP243" s="84"/>
      <c r="BQ243" s="84"/>
      <c r="BR243" s="84"/>
      <c r="BS243" s="84"/>
      <c r="BT243" s="84"/>
      <c r="BU243" s="86"/>
      <c r="BV243" s="86"/>
      <c r="BW243" s="86"/>
      <c r="BX243" s="86"/>
      <c r="BY243" s="86"/>
      <c r="BZ243" s="86"/>
      <c r="CA243" s="83"/>
      <c r="CB243" s="83"/>
      <c r="CC243" s="14"/>
      <c r="CD243" s="72"/>
      <c r="CE243" s="87"/>
      <c r="CF243" s="88"/>
      <c r="CG243" s="88"/>
      <c r="CH243" s="87">
        <f t="shared" si="92"/>
        <v>0.47347928298253061</v>
      </c>
      <c r="CI243" s="89"/>
      <c r="CJ243" s="89"/>
      <c r="CK243" s="267"/>
      <c r="CL243" s="90"/>
      <c r="CM243" s="267"/>
      <c r="CN243" s="90"/>
      <c r="CO243" s="267"/>
      <c r="CP243" s="90"/>
      <c r="CQ243" s="267"/>
      <c r="CR243" s="90"/>
      <c r="CS243" s="267"/>
      <c r="CT243" s="90"/>
      <c r="CU243" s="267"/>
      <c r="CV243" s="90"/>
      <c r="CW243" s="267"/>
      <c r="CX243" s="90"/>
      <c r="CY243" s="267"/>
      <c r="CZ243" s="90"/>
      <c r="DA243" s="94">
        <f>DataEntry!B243</f>
        <v>44294</v>
      </c>
      <c r="DB243" s="83"/>
      <c r="DC243" s="83"/>
      <c r="DD243" s="145" t="str">
        <f t="shared" si="103"/>
        <v/>
      </c>
      <c r="DE243" s="145" t="str">
        <f t="shared" si="104"/>
        <v/>
      </c>
      <c r="DF243" s="145">
        <f t="shared" si="105"/>
        <v>8</v>
      </c>
      <c r="DG243" s="145">
        <f t="shared" si="106"/>
        <v>18</v>
      </c>
      <c r="DH243" s="145" t="str">
        <f t="shared" si="107"/>
        <v/>
      </c>
      <c r="DI243" s="145" t="str">
        <f t="shared" si="108"/>
        <v/>
      </c>
      <c r="DJ243" s="83"/>
      <c r="DK243" s="83"/>
      <c r="DL243" s="84"/>
      <c r="DM243" s="14"/>
      <c r="DN243" s="87">
        <f t="shared" si="93"/>
        <v>0.54702501882687637</v>
      </c>
      <c r="DO243" s="87">
        <f>(DFactor*Rounds*Number/2+SUM(BV$3:BV231))/(Rounds*Number/2+COUNT(BV$3:BV231))</f>
        <v>0.29599999999999999</v>
      </c>
      <c r="DP243" s="87">
        <f t="shared" si="94"/>
        <v>0.21229544449358692</v>
      </c>
    </row>
    <row r="244" spans="1:120" x14ac:dyDescent="0.25">
      <c r="A244" s="69">
        <v>242</v>
      </c>
      <c r="B244" s="70">
        <f>DataEntry!C244</f>
        <v>7</v>
      </c>
      <c r="C244" s="71">
        <f>COUNTIF(D$2:D244,D244)+COUNTIF(G$2:G244,D244)</f>
        <v>28</v>
      </c>
      <c r="D244" s="72" t="str">
        <f t="shared" si="82"/>
        <v>Hamburger</v>
      </c>
      <c r="E244" s="70">
        <f>DataEntry!E244</f>
        <v>4</v>
      </c>
      <c r="F244" s="71">
        <f>COUNTIF(D$2:D244,G244)+COUNTIF(G$2:G244,G244)</f>
        <v>28</v>
      </c>
      <c r="G244" s="72" t="str">
        <f t="shared" si="83"/>
        <v>Darmstadt 98</v>
      </c>
      <c r="H244" s="73">
        <f>DataEntry!G244</f>
        <v>1</v>
      </c>
      <c r="I244" s="73">
        <f>DataEntry!H244</f>
        <v>2</v>
      </c>
      <c r="J244" s="266">
        <f t="shared" si="95"/>
        <v>3</v>
      </c>
      <c r="K244" s="304">
        <f t="shared" si="84"/>
        <v>0.90493449621291999</v>
      </c>
      <c r="L244" s="224">
        <f t="shared" si="85"/>
        <v>2615.1370560370729</v>
      </c>
      <c r="M244" s="224">
        <f t="shared" si="86"/>
        <v>2419.0225055800388</v>
      </c>
      <c r="N244" s="236">
        <f t="shared" si="96"/>
        <v>196.11455045703406</v>
      </c>
      <c r="O244" s="22" t="str">
        <f t="shared" si="97"/>
        <v>T7G28</v>
      </c>
      <c r="P244" s="308">
        <f t="shared" si="87"/>
        <v>35</v>
      </c>
      <c r="Q244" s="22" t="str">
        <f t="shared" si="98"/>
        <v>T4G28</v>
      </c>
      <c r="R244" s="308">
        <f t="shared" si="88"/>
        <v>35</v>
      </c>
      <c r="S244" s="74"/>
      <c r="T244" s="75"/>
      <c r="U244" s="76"/>
      <c r="V244" s="74"/>
      <c r="W244" s="75"/>
      <c r="X244" s="76"/>
      <c r="Y244" s="74"/>
      <c r="Z244" s="75"/>
      <c r="AA244" s="76"/>
      <c r="AB244" s="74"/>
      <c r="AC244" s="75"/>
      <c r="AD244" s="76"/>
      <c r="AE244" s="74"/>
      <c r="AF244" s="75"/>
      <c r="AG244" s="76"/>
      <c r="AH244" s="74"/>
      <c r="AI244" s="75"/>
      <c r="AJ244" s="76"/>
      <c r="AK244" s="74"/>
      <c r="AL244" s="75"/>
      <c r="AM244" s="76"/>
      <c r="AN244" s="74"/>
      <c r="AO244" s="75"/>
      <c r="AP244" s="76"/>
      <c r="AQ244" s="77">
        <f t="shared" si="89"/>
        <v>0.68710091889190994</v>
      </c>
      <c r="AR244" s="77">
        <f t="shared" si="90"/>
        <v>0.37245498256933457</v>
      </c>
      <c r="AS244" s="78">
        <f t="shared" si="99"/>
        <v>0.61754501743066537</v>
      </c>
      <c r="AT244" s="77">
        <f t="shared" si="91"/>
        <v>0.01</v>
      </c>
      <c r="AU244" s="79"/>
      <c r="AV244" s="139"/>
      <c r="AW244" s="80"/>
      <c r="AX244" s="80"/>
      <c r="AY244" s="80"/>
      <c r="AZ244" s="92"/>
      <c r="BA244" s="93"/>
      <c r="BB244" s="92"/>
      <c r="BC244" s="93"/>
      <c r="BD244" s="92"/>
      <c r="BE244" s="93"/>
      <c r="BF244" s="77"/>
      <c r="BG244" s="77"/>
      <c r="BH244" s="77"/>
      <c r="BI244" s="83">
        <f t="shared" si="100"/>
        <v>0</v>
      </c>
      <c r="BJ244" s="83">
        <f t="shared" si="101"/>
        <v>0</v>
      </c>
      <c r="BK244" s="83">
        <f t="shared" si="102"/>
        <v>1</v>
      </c>
      <c r="BL244" s="84"/>
      <c r="BM244" s="84"/>
      <c r="BN244" s="85"/>
      <c r="BO244" s="84"/>
      <c r="BP244" s="84"/>
      <c r="BQ244" s="84"/>
      <c r="BR244" s="84"/>
      <c r="BS244" s="84"/>
      <c r="BT244" s="84"/>
      <c r="BU244" s="86"/>
      <c r="BV244" s="86"/>
      <c r="BW244" s="86"/>
      <c r="BX244" s="86"/>
      <c r="BY244" s="86"/>
      <c r="BZ244" s="86"/>
      <c r="CA244" s="83"/>
      <c r="CB244" s="83"/>
      <c r="CC244" s="14"/>
      <c r="CD244" s="72"/>
      <c r="CE244" s="87"/>
      <c r="CF244" s="88"/>
      <c r="CG244" s="88"/>
      <c r="CH244" s="87">
        <f t="shared" si="92"/>
        <v>0.62929187264515074</v>
      </c>
      <c r="CI244" s="89"/>
      <c r="CJ244" s="89"/>
      <c r="CK244" s="267"/>
      <c r="CL244" s="90"/>
      <c r="CM244" s="267"/>
      <c r="CN244" s="90"/>
      <c r="CO244" s="267"/>
      <c r="CP244" s="90"/>
      <c r="CQ244" s="267"/>
      <c r="CR244" s="90"/>
      <c r="CS244" s="267"/>
      <c r="CT244" s="90"/>
      <c r="CU244" s="267"/>
      <c r="CV244" s="90"/>
      <c r="CW244" s="267"/>
      <c r="CX244" s="90"/>
      <c r="CY244" s="267"/>
      <c r="CZ244" s="90"/>
      <c r="DA244" s="94">
        <f>DataEntry!B244</f>
        <v>44295</v>
      </c>
      <c r="DB244" s="83"/>
      <c r="DC244" s="83"/>
      <c r="DD244" s="145" t="str">
        <f t="shared" si="103"/>
        <v/>
      </c>
      <c r="DE244" s="145" t="str">
        <f t="shared" si="104"/>
        <v/>
      </c>
      <c r="DF244" s="145">
        <f t="shared" si="105"/>
        <v>7</v>
      </c>
      <c r="DG244" s="145">
        <f t="shared" si="106"/>
        <v>4</v>
      </c>
      <c r="DH244" s="145" t="str">
        <f t="shared" si="107"/>
        <v/>
      </c>
      <c r="DI244" s="145" t="str">
        <f t="shared" si="108"/>
        <v/>
      </c>
      <c r="DJ244" s="83"/>
      <c r="DK244" s="83"/>
      <c r="DL244" s="84"/>
      <c r="DM244" s="14"/>
      <c r="DN244" s="87">
        <f t="shared" si="93"/>
        <v>0.66429862649534777</v>
      </c>
      <c r="DO244" s="87">
        <f>(DFactor*Rounds*Number/2+SUM(BV$3:BV232))/(Rounds*Number/2+COUNT(BV$3:BV232))</f>
        <v>0.29599999999999999</v>
      </c>
      <c r="DP244" s="87">
        <f t="shared" si="94"/>
        <v>0.31147540983606559</v>
      </c>
    </row>
    <row r="245" spans="1:120" x14ac:dyDescent="0.25">
      <c r="A245" s="69">
        <v>243</v>
      </c>
      <c r="B245" s="70">
        <f>DataEntry!C245</f>
        <v>1</v>
      </c>
      <c r="C245" s="71">
        <f>COUNTIF(D$2:D245,D245)+COUNTIF(G$2:G245,D245)</f>
        <v>28</v>
      </c>
      <c r="D245" s="72" t="str">
        <f t="shared" si="82"/>
        <v>Erzgebirge Aue</v>
      </c>
      <c r="E245" s="70">
        <f>DataEntry!E245</f>
        <v>17</v>
      </c>
      <c r="F245" s="71">
        <f>COUNTIF(D$2:D245,G245)+COUNTIF(G$2:G245,G245)</f>
        <v>28</v>
      </c>
      <c r="G245" s="72" t="str">
        <f t="shared" si="83"/>
        <v>St Pauli</v>
      </c>
      <c r="H245" s="73">
        <f>DataEntry!G245</f>
        <v>1</v>
      </c>
      <c r="I245" s="73">
        <f>DataEntry!H245</f>
        <v>3</v>
      </c>
      <c r="J245" s="266">
        <f t="shared" si="95"/>
        <v>3</v>
      </c>
      <c r="K245" s="304">
        <f t="shared" si="84"/>
        <v>0.76346579248937929</v>
      </c>
      <c r="L245" s="224">
        <f t="shared" si="85"/>
        <v>2477.8651660911546</v>
      </c>
      <c r="M245" s="224">
        <f t="shared" si="86"/>
        <v>2383.2744382375317</v>
      </c>
      <c r="N245" s="236">
        <f t="shared" si="96"/>
        <v>94.590727853622866</v>
      </c>
      <c r="O245" s="22" t="str">
        <f t="shared" si="97"/>
        <v>T1G28</v>
      </c>
      <c r="P245" s="308">
        <f t="shared" si="87"/>
        <v>35</v>
      </c>
      <c r="Q245" s="22" t="str">
        <f t="shared" si="98"/>
        <v>T17G28</v>
      </c>
      <c r="R245" s="308">
        <f t="shared" si="88"/>
        <v>35</v>
      </c>
      <c r="S245" s="74"/>
      <c r="T245" s="75"/>
      <c r="U245" s="76"/>
      <c r="V245" s="74"/>
      <c r="W245" s="75"/>
      <c r="X245" s="76"/>
      <c r="Y245" s="74"/>
      <c r="Z245" s="75"/>
      <c r="AA245" s="76"/>
      <c r="AB245" s="74"/>
      <c r="AC245" s="75"/>
      <c r="AD245" s="76"/>
      <c r="AE245" s="74"/>
      <c r="AF245" s="75"/>
      <c r="AG245" s="76"/>
      <c r="AH245" s="74"/>
      <c r="AI245" s="75"/>
      <c r="AJ245" s="76"/>
      <c r="AK245" s="74"/>
      <c r="AL245" s="75"/>
      <c r="AM245" s="76"/>
      <c r="AN245" s="74"/>
      <c r="AO245" s="75"/>
      <c r="AP245" s="76"/>
      <c r="AQ245" s="77">
        <f t="shared" si="89"/>
        <v>0.58660990258235235</v>
      </c>
      <c r="AR245" s="77">
        <f t="shared" si="90"/>
        <v>0.27274933062478868</v>
      </c>
      <c r="AS245" s="78">
        <f t="shared" si="99"/>
        <v>0.62772114391512734</v>
      </c>
      <c r="AT245" s="77">
        <f t="shared" si="91"/>
        <v>9.9529525460083978E-2</v>
      </c>
      <c r="AU245" s="79"/>
      <c r="AV245" s="139"/>
      <c r="AW245" s="80"/>
      <c r="AX245" s="80"/>
      <c r="AY245" s="80"/>
      <c r="AZ245" s="92"/>
      <c r="BA245" s="93"/>
      <c r="BB245" s="92"/>
      <c r="BC245" s="93"/>
      <c r="BD245" s="92"/>
      <c r="BE245" s="93"/>
      <c r="BF245" s="77"/>
      <c r="BG245" s="77"/>
      <c r="BH245" s="77"/>
      <c r="BI245" s="83">
        <f t="shared" si="100"/>
        <v>0</v>
      </c>
      <c r="BJ245" s="83">
        <f t="shared" si="101"/>
        <v>0</v>
      </c>
      <c r="BK245" s="83">
        <f t="shared" si="102"/>
        <v>1</v>
      </c>
      <c r="BL245" s="84"/>
      <c r="BM245" s="84"/>
      <c r="BN245" s="85"/>
      <c r="BO245" s="84"/>
      <c r="BP245" s="84"/>
      <c r="BQ245" s="84"/>
      <c r="BR245" s="84"/>
      <c r="BS245" s="84"/>
      <c r="BT245" s="84"/>
      <c r="BU245" s="86"/>
      <c r="BV245" s="86"/>
      <c r="BW245" s="86"/>
      <c r="BX245" s="86"/>
      <c r="BY245" s="86"/>
      <c r="BZ245" s="86"/>
      <c r="CA245" s="83"/>
      <c r="CB245" s="83"/>
      <c r="CC245" s="14"/>
      <c r="CD245" s="72"/>
      <c r="CE245" s="87"/>
      <c r="CF245" s="88"/>
      <c r="CG245" s="88"/>
      <c r="CH245" s="87">
        <f t="shared" si="92"/>
        <v>0.62772114391512734</v>
      </c>
      <c r="CI245" s="89"/>
      <c r="CJ245" s="89"/>
      <c r="CK245" s="267"/>
      <c r="CL245" s="90"/>
      <c r="CM245" s="267"/>
      <c r="CN245" s="90"/>
      <c r="CO245" s="267"/>
      <c r="CP245" s="90"/>
      <c r="CQ245" s="267"/>
      <c r="CR245" s="90"/>
      <c r="CS245" s="267"/>
      <c r="CT245" s="90"/>
      <c r="CU245" s="267"/>
      <c r="CV245" s="90"/>
      <c r="CW245" s="267"/>
      <c r="CX245" s="90"/>
      <c r="CY245" s="267"/>
      <c r="CZ245" s="90"/>
      <c r="DA245" s="94">
        <f>DataEntry!B245</f>
        <v>44296</v>
      </c>
      <c r="DB245" s="83"/>
      <c r="DC245" s="83"/>
      <c r="DD245" s="145" t="str">
        <f t="shared" si="103"/>
        <v/>
      </c>
      <c r="DE245" s="145" t="str">
        <f t="shared" si="104"/>
        <v/>
      </c>
      <c r="DF245" s="145">
        <f t="shared" si="105"/>
        <v>1</v>
      </c>
      <c r="DG245" s="145">
        <f t="shared" si="106"/>
        <v>17</v>
      </c>
      <c r="DH245" s="145" t="str">
        <f t="shared" si="107"/>
        <v/>
      </c>
      <c r="DI245" s="145" t="str">
        <f t="shared" si="108"/>
        <v/>
      </c>
      <c r="DJ245" s="83"/>
      <c r="DK245" s="83"/>
      <c r="DL245" s="84"/>
      <c r="DM245" s="14"/>
      <c r="DN245" s="87">
        <f t="shared" si="93"/>
        <v>0.63522241914045185</v>
      </c>
      <c r="DO245" s="87">
        <f>(DFactor*Rounds*Number/2+SUM(BV$3:BV233))/(Rounds*Number/2+COUNT(BV$3:BV233))</f>
        <v>0.29599999999999999</v>
      </c>
      <c r="DP245" s="87">
        <f t="shared" si="94"/>
        <v>0.28688524590163933</v>
      </c>
    </row>
    <row r="246" spans="1:120" x14ac:dyDescent="0.25">
      <c r="A246" s="69">
        <v>244</v>
      </c>
      <c r="B246" s="70">
        <f>DataEntry!C246</f>
        <v>14</v>
      </c>
      <c r="C246" s="71">
        <f>COUNTIF(D$2:D246,D246)+COUNTIF(G$2:G246,D246)</f>
        <v>28</v>
      </c>
      <c r="D246" s="72" t="str">
        <f t="shared" si="82"/>
        <v>Paderborn 07</v>
      </c>
      <c r="E246" s="70">
        <f>DataEntry!E246</f>
        <v>2</v>
      </c>
      <c r="F246" s="71">
        <f>COUNTIF(D$2:D246,G246)+COUNTIF(G$2:G246,G246)</f>
        <v>28</v>
      </c>
      <c r="G246" s="72" t="str">
        <f t="shared" si="83"/>
        <v>Bochum</v>
      </c>
      <c r="H246" s="73">
        <f>DataEntry!G246</f>
        <v>3</v>
      </c>
      <c r="I246" s="73">
        <f>DataEntry!H246</f>
        <v>0</v>
      </c>
      <c r="J246" s="266">
        <f t="shared" si="95"/>
        <v>1</v>
      </c>
      <c r="K246" s="304">
        <f t="shared" si="84"/>
        <v>0.47429104701976499</v>
      </c>
      <c r="L246" s="224">
        <f t="shared" si="85"/>
        <v>2464.9177725307663</v>
      </c>
      <c r="M246" s="224">
        <f t="shared" si="86"/>
        <v>2493.0543655240872</v>
      </c>
      <c r="N246" s="236">
        <f t="shared" si="96"/>
        <v>-28.136592993320846</v>
      </c>
      <c r="O246" s="22" t="str">
        <f t="shared" si="97"/>
        <v>T14G28</v>
      </c>
      <c r="P246" s="308">
        <f t="shared" si="87"/>
        <v>35</v>
      </c>
      <c r="Q246" s="22" t="str">
        <f t="shared" si="98"/>
        <v>T2G28</v>
      </c>
      <c r="R246" s="308">
        <f t="shared" si="88"/>
        <v>35</v>
      </c>
      <c r="S246" s="74"/>
      <c r="T246" s="75"/>
      <c r="U246" s="76"/>
      <c r="V246" s="74"/>
      <c r="W246" s="75"/>
      <c r="X246" s="76"/>
      <c r="Y246" s="74"/>
      <c r="Z246" s="75"/>
      <c r="AA246" s="76"/>
      <c r="AB246" s="74"/>
      <c r="AC246" s="75"/>
      <c r="AD246" s="76"/>
      <c r="AE246" s="74"/>
      <c r="AF246" s="75"/>
      <c r="AG246" s="76"/>
      <c r="AH246" s="74"/>
      <c r="AI246" s="75"/>
      <c r="AJ246" s="76"/>
      <c r="AK246" s="74"/>
      <c r="AL246" s="75"/>
      <c r="AM246" s="76"/>
      <c r="AN246" s="74"/>
      <c r="AO246" s="75"/>
      <c r="AP246" s="76"/>
      <c r="AQ246" s="77">
        <f t="shared" si="89"/>
        <v>0.47526843853770739</v>
      </c>
      <c r="AR246" s="77">
        <f t="shared" si="90"/>
        <v>0.17250115771111096</v>
      </c>
      <c r="AS246" s="78">
        <f t="shared" si="99"/>
        <v>0.60553456165319286</v>
      </c>
      <c r="AT246" s="77">
        <f t="shared" si="91"/>
        <v>0.22196428063569618</v>
      </c>
      <c r="AU246" s="79"/>
      <c r="AV246" s="139"/>
      <c r="AW246" s="80"/>
      <c r="AX246" s="80"/>
      <c r="AY246" s="80"/>
      <c r="AZ246" s="92"/>
      <c r="BA246" s="93"/>
      <c r="BB246" s="92"/>
      <c r="BC246" s="93"/>
      <c r="BD246" s="92"/>
      <c r="BE246" s="93"/>
      <c r="BF246" s="77"/>
      <c r="BG246" s="77"/>
      <c r="BH246" s="77"/>
      <c r="BI246" s="83">
        <f t="shared" si="100"/>
        <v>1</v>
      </c>
      <c r="BJ246" s="83">
        <f t="shared" si="101"/>
        <v>0</v>
      </c>
      <c r="BK246" s="83">
        <f t="shared" si="102"/>
        <v>0</v>
      </c>
      <c r="BL246" s="84"/>
      <c r="BM246" s="84"/>
      <c r="BN246" s="85"/>
      <c r="BO246" s="84"/>
      <c r="BP246" s="84"/>
      <c r="BQ246" s="84"/>
      <c r="BR246" s="84"/>
      <c r="BS246" s="84"/>
      <c r="BT246" s="84"/>
      <c r="BU246" s="86"/>
      <c r="BV246" s="86"/>
      <c r="BW246" s="86"/>
      <c r="BX246" s="86"/>
      <c r="BY246" s="86"/>
      <c r="BZ246" s="86"/>
      <c r="CA246" s="83"/>
      <c r="CB246" s="83"/>
      <c r="CC246" s="14"/>
      <c r="CD246" s="72"/>
      <c r="CE246" s="87"/>
      <c r="CF246" s="88"/>
      <c r="CG246" s="88"/>
      <c r="CH246" s="87">
        <f t="shared" si="92"/>
        <v>0.60553456165319286</v>
      </c>
      <c r="CI246" s="89"/>
      <c r="CJ246" s="89"/>
      <c r="CK246" s="267"/>
      <c r="CL246" s="90"/>
      <c r="CM246" s="267"/>
      <c r="CN246" s="90"/>
      <c r="CO246" s="267"/>
      <c r="CP246" s="90"/>
      <c r="CQ246" s="267"/>
      <c r="CR246" s="90"/>
      <c r="CS246" s="267"/>
      <c r="CT246" s="90"/>
      <c r="CU246" s="267"/>
      <c r="CV246" s="90"/>
      <c r="CW246" s="267"/>
      <c r="CX246" s="90"/>
      <c r="CY246" s="267"/>
      <c r="CZ246" s="90"/>
      <c r="DA246" s="94">
        <f>DataEntry!B246</f>
        <v>44296</v>
      </c>
      <c r="DB246" s="83"/>
      <c r="DC246" s="83"/>
      <c r="DD246" s="145">
        <f t="shared" si="103"/>
        <v>14</v>
      </c>
      <c r="DE246" s="145" t="str">
        <f t="shared" si="104"/>
        <v/>
      </c>
      <c r="DF246" s="145" t="str">
        <f t="shared" si="105"/>
        <v/>
      </c>
      <c r="DG246" s="145" t="str">
        <f t="shared" si="106"/>
        <v/>
      </c>
      <c r="DH246" s="145" t="str">
        <f t="shared" si="107"/>
        <v/>
      </c>
      <c r="DI246" s="145">
        <f t="shared" si="108"/>
        <v>2</v>
      </c>
      <c r="DJ246" s="83"/>
      <c r="DK246" s="83"/>
      <c r="DL246" s="84"/>
      <c r="DM246" s="14"/>
      <c r="DN246" s="87">
        <f t="shared" si="93"/>
        <v>0.60614621178555605</v>
      </c>
      <c r="DO246" s="87">
        <f>(DFactor*Rounds*Number/2+SUM(BV$3:BV234))/(Rounds*Number/2+COUNT(BV$3:BV234))</f>
        <v>0.29599999999999999</v>
      </c>
      <c r="DP246" s="87">
        <f t="shared" si="94"/>
        <v>0.26229508196721313</v>
      </c>
    </row>
    <row r="247" spans="1:120" x14ac:dyDescent="0.25">
      <c r="A247" s="69">
        <v>245</v>
      </c>
      <c r="B247" s="70">
        <f>DataEntry!C247</f>
        <v>8</v>
      </c>
      <c r="C247" s="71">
        <f>COUNTIF(D$2:D247,D247)+COUNTIF(G$2:G247,D247)</f>
        <v>27</v>
      </c>
      <c r="D247" s="72" t="str">
        <f t="shared" si="82"/>
        <v>Hannover 96</v>
      </c>
      <c r="E247" s="70">
        <f>DataEntry!E247</f>
        <v>9</v>
      </c>
      <c r="F247" s="71">
        <f>COUNTIF(D$2:D247,G247)+COUNTIF(G$2:G247,G247)</f>
        <v>28</v>
      </c>
      <c r="G247" s="72" t="str">
        <f t="shared" si="83"/>
        <v>Heidenheim</v>
      </c>
      <c r="H247" s="73">
        <f>DataEntry!G247</f>
        <v>1</v>
      </c>
      <c r="I247" s="73">
        <f>DataEntry!H247</f>
        <v>3</v>
      </c>
      <c r="J247" s="266">
        <f t="shared" si="95"/>
        <v>3</v>
      </c>
      <c r="K247" s="304">
        <f t="shared" si="84"/>
        <v>0.50669255468935148</v>
      </c>
      <c r="L247" s="224">
        <f t="shared" si="85"/>
        <v>2523.0714871977025</v>
      </c>
      <c r="M247" s="224">
        <f t="shared" si="86"/>
        <v>2427.2388928589962</v>
      </c>
      <c r="N247" s="236">
        <f t="shared" si="96"/>
        <v>95.832594338706258</v>
      </c>
      <c r="O247" s="22" t="str">
        <f t="shared" si="97"/>
        <v>T8G27</v>
      </c>
      <c r="P247" s="308">
        <f t="shared" si="87"/>
        <v>35</v>
      </c>
      <c r="Q247" s="22" t="str">
        <f t="shared" si="98"/>
        <v>T9G28</v>
      </c>
      <c r="R247" s="308">
        <f t="shared" si="88"/>
        <v>35</v>
      </c>
      <c r="S247" s="74"/>
      <c r="T247" s="75"/>
      <c r="U247" s="76"/>
      <c r="V247" s="74"/>
      <c r="W247" s="75"/>
      <c r="X247" s="76"/>
      <c r="Y247" s="74"/>
      <c r="Z247" s="75"/>
      <c r="AA247" s="76"/>
      <c r="AB247" s="74"/>
      <c r="AC247" s="75"/>
      <c r="AD247" s="76"/>
      <c r="AE247" s="74"/>
      <c r="AF247" s="75"/>
      <c r="AG247" s="76"/>
      <c r="AH247" s="74"/>
      <c r="AI247" s="75"/>
      <c r="AJ247" s="76"/>
      <c r="AK247" s="74"/>
      <c r="AL247" s="75"/>
      <c r="AM247" s="76"/>
      <c r="AN247" s="74"/>
      <c r="AO247" s="75"/>
      <c r="AP247" s="76"/>
      <c r="AQ247" s="77">
        <f t="shared" si="89"/>
        <v>0.58757660187872307</v>
      </c>
      <c r="AR247" s="77">
        <f t="shared" si="90"/>
        <v>0.29194281509932701</v>
      </c>
      <c r="AS247" s="78">
        <f t="shared" si="99"/>
        <v>0.59126757355879223</v>
      </c>
      <c r="AT247" s="77">
        <f t="shared" si="91"/>
        <v>0.11678961134188082</v>
      </c>
      <c r="AU247" s="79"/>
      <c r="AV247" s="139"/>
      <c r="AW247" s="80"/>
      <c r="AX247" s="80"/>
      <c r="AY247" s="80"/>
      <c r="AZ247" s="92"/>
      <c r="BA247" s="93"/>
      <c r="BB247" s="92"/>
      <c r="BC247" s="93"/>
      <c r="BD247" s="92"/>
      <c r="BE247" s="93"/>
      <c r="BF247" s="77"/>
      <c r="BG247" s="77"/>
      <c r="BH247" s="77"/>
      <c r="BI247" s="83">
        <f t="shared" si="100"/>
        <v>0</v>
      </c>
      <c r="BJ247" s="83">
        <f t="shared" si="101"/>
        <v>0</v>
      </c>
      <c r="BK247" s="83">
        <f t="shared" si="102"/>
        <v>1</v>
      </c>
      <c r="BL247" s="84"/>
      <c r="BM247" s="84"/>
      <c r="BN247" s="85"/>
      <c r="BO247" s="84"/>
      <c r="BP247" s="84"/>
      <c r="BQ247" s="84"/>
      <c r="BR247" s="84"/>
      <c r="BS247" s="84"/>
      <c r="BT247" s="84"/>
      <c r="BU247" s="86"/>
      <c r="BV247" s="86"/>
      <c r="BW247" s="86"/>
      <c r="BX247" s="86"/>
      <c r="BY247" s="86"/>
      <c r="BZ247" s="86"/>
      <c r="CA247" s="83"/>
      <c r="CB247" s="83"/>
      <c r="CC247" s="14"/>
      <c r="CD247" s="72"/>
      <c r="CE247" s="87"/>
      <c r="CF247" s="88"/>
      <c r="CG247" s="88"/>
      <c r="CH247" s="87">
        <f t="shared" si="92"/>
        <v>0.59126757355879211</v>
      </c>
      <c r="CI247" s="89"/>
      <c r="CJ247" s="89"/>
      <c r="CK247" s="267"/>
      <c r="CL247" s="90"/>
      <c r="CM247" s="267"/>
      <c r="CN247" s="90"/>
      <c r="CO247" s="267"/>
      <c r="CP247" s="90"/>
      <c r="CQ247" s="267"/>
      <c r="CR247" s="90"/>
      <c r="CS247" s="267"/>
      <c r="CT247" s="90"/>
      <c r="CU247" s="267"/>
      <c r="CV247" s="90"/>
      <c r="CW247" s="267"/>
      <c r="CX247" s="90"/>
      <c r="CY247" s="267"/>
      <c r="CZ247" s="90"/>
      <c r="DA247" s="94">
        <f>DataEntry!B247</f>
        <v>44297</v>
      </c>
      <c r="DB247" s="83"/>
      <c r="DC247" s="83"/>
      <c r="DD247" s="145" t="str">
        <f t="shared" si="103"/>
        <v/>
      </c>
      <c r="DE247" s="145" t="str">
        <f t="shared" si="104"/>
        <v/>
      </c>
      <c r="DF247" s="145">
        <f t="shared" si="105"/>
        <v>8</v>
      </c>
      <c r="DG247" s="145">
        <f t="shared" si="106"/>
        <v>9</v>
      </c>
      <c r="DH247" s="145" t="str">
        <f t="shared" si="107"/>
        <v/>
      </c>
      <c r="DI247" s="145" t="str">
        <f t="shared" si="108"/>
        <v/>
      </c>
      <c r="DJ247" s="83"/>
      <c r="DK247" s="83"/>
      <c r="DL247" s="84"/>
      <c r="DM247" s="14"/>
      <c r="DN247" s="87">
        <f t="shared" si="93"/>
        <v>0.59893723475541649</v>
      </c>
      <c r="DO247" s="87">
        <f>(DFactor*Rounds*Number/2+SUM(BV$3:BV235))/(Rounds*Number/2+COUNT(BV$3:BV235))</f>
        <v>0.29599999999999999</v>
      </c>
      <c r="DP247" s="87">
        <f t="shared" si="94"/>
        <v>0.256198347107438</v>
      </c>
    </row>
    <row r="248" spans="1:120" x14ac:dyDescent="0.25">
      <c r="A248" s="69">
        <v>246</v>
      </c>
      <c r="B248" s="70">
        <f>DataEntry!C248</f>
        <v>13</v>
      </c>
      <c r="C248" s="71">
        <f>COUNTIF(D$2:D248,D248)+COUNTIF(G$2:G248,D248)</f>
        <v>27</v>
      </c>
      <c r="D248" s="72" t="str">
        <f t="shared" si="82"/>
        <v>Osnabruck</v>
      </c>
      <c r="E248" s="70">
        <f>DataEntry!E248</f>
        <v>3</v>
      </c>
      <c r="F248" s="71">
        <f>COUNTIF(D$2:D248,G248)+COUNTIF(G$2:G248,G248)</f>
        <v>28</v>
      </c>
      <c r="G248" s="72" t="str">
        <f t="shared" si="83"/>
        <v>Eintracht Braunschweig</v>
      </c>
      <c r="H248" s="73">
        <f>DataEntry!G248</f>
        <v>0</v>
      </c>
      <c r="I248" s="73">
        <f>DataEntry!H248</f>
        <v>4</v>
      </c>
      <c r="J248" s="266">
        <f t="shared" si="95"/>
        <v>3</v>
      </c>
      <c r="K248" s="304">
        <f t="shared" si="84"/>
        <v>0.7027005306604448</v>
      </c>
      <c r="L248" s="224">
        <f t="shared" si="85"/>
        <v>2372.4462602198087</v>
      </c>
      <c r="M248" s="224">
        <f t="shared" si="86"/>
        <v>2330.1781300239809</v>
      </c>
      <c r="N248" s="236">
        <f t="shared" si="96"/>
        <v>42.26813019582778</v>
      </c>
      <c r="O248" s="22" t="str">
        <f t="shared" si="97"/>
        <v>T13G27</v>
      </c>
      <c r="P248" s="308">
        <f t="shared" si="87"/>
        <v>35</v>
      </c>
      <c r="Q248" s="22" t="str">
        <f t="shared" si="98"/>
        <v>T3G28</v>
      </c>
      <c r="R248" s="308">
        <f t="shared" si="88"/>
        <v>35</v>
      </c>
      <c r="S248" s="74"/>
      <c r="T248" s="75"/>
      <c r="U248" s="76"/>
      <c r="V248" s="74"/>
      <c r="W248" s="75"/>
      <c r="X248" s="76"/>
      <c r="Y248" s="74"/>
      <c r="Z248" s="75"/>
      <c r="AA248" s="76"/>
      <c r="AB248" s="74"/>
      <c r="AC248" s="75"/>
      <c r="AD248" s="76"/>
      <c r="AE248" s="74"/>
      <c r="AF248" s="75"/>
      <c r="AG248" s="76"/>
      <c r="AH248" s="74"/>
      <c r="AI248" s="75"/>
      <c r="AJ248" s="76"/>
      <c r="AK248" s="74"/>
      <c r="AL248" s="75"/>
      <c r="AM248" s="76"/>
      <c r="AN248" s="74"/>
      <c r="AO248" s="75"/>
      <c r="AP248" s="76"/>
      <c r="AQ248" s="77">
        <f t="shared" si="89"/>
        <v>0.5374827156761397</v>
      </c>
      <c r="AR248" s="77">
        <f t="shared" si="90"/>
        <v>0.21942939989800669</v>
      </c>
      <c r="AS248" s="78">
        <f t="shared" si="99"/>
        <v>0.63610663155626601</v>
      </c>
      <c r="AT248" s="77">
        <f t="shared" si="91"/>
        <v>0.14446396854572729</v>
      </c>
      <c r="AU248" s="79"/>
      <c r="AV248" s="139"/>
      <c r="AW248" s="80"/>
      <c r="AX248" s="80"/>
      <c r="AY248" s="80"/>
      <c r="AZ248" s="92"/>
      <c r="BA248" s="93"/>
      <c r="BB248" s="92"/>
      <c r="BC248" s="93"/>
      <c r="BD248" s="92"/>
      <c r="BE248" s="93"/>
      <c r="BF248" s="77"/>
      <c r="BG248" s="77"/>
      <c r="BH248" s="77"/>
      <c r="BI248" s="83">
        <f t="shared" si="100"/>
        <v>0</v>
      </c>
      <c r="BJ248" s="83">
        <f t="shared" si="101"/>
        <v>0</v>
      </c>
      <c r="BK248" s="83">
        <f t="shared" si="102"/>
        <v>1</v>
      </c>
      <c r="BL248" s="84"/>
      <c r="BM248" s="84"/>
      <c r="BN248" s="85"/>
      <c r="BO248" s="84"/>
      <c r="BP248" s="84"/>
      <c r="BQ248" s="84"/>
      <c r="BR248" s="84"/>
      <c r="BS248" s="84"/>
      <c r="BT248" s="84"/>
      <c r="BU248" s="86"/>
      <c r="BV248" s="86"/>
      <c r="BW248" s="86"/>
      <c r="BX248" s="86"/>
      <c r="BY248" s="86"/>
      <c r="BZ248" s="86"/>
      <c r="CA248" s="83"/>
      <c r="CB248" s="83"/>
      <c r="CC248" s="14"/>
      <c r="CD248" s="72"/>
      <c r="CE248" s="87"/>
      <c r="CF248" s="88"/>
      <c r="CG248" s="88"/>
      <c r="CH248" s="87">
        <f t="shared" si="92"/>
        <v>0.63610663155626601</v>
      </c>
      <c r="CI248" s="89"/>
      <c r="CJ248" s="89"/>
      <c r="CK248" s="267"/>
      <c r="CL248" s="90"/>
      <c r="CM248" s="267"/>
      <c r="CN248" s="90"/>
      <c r="CO248" s="267"/>
      <c r="CP248" s="90"/>
      <c r="CQ248" s="267"/>
      <c r="CR248" s="90"/>
      <c r="CS248" s="267"/>
      <c r="CT248" s="90"/>
      <c r="CU248" s="267"/>
      <c r="CV248" s="90"/>
      <c r="CW248" s="267"/>
      <c r="CX248" s="90"/>
      <c r="CY248" s="267"/>
      <c r="CZ248" s="90"/>
      <c r="DA248" s="94">
        <f>DataEntry!B248</f>
        <v>44297</v>
      </c>
      <c r="DB248" s="83"/>
      <c r="DC248" s="83"/>
      <c r="DD248" s="145" t="str">
        <f t="shared" si="103"/>
        <v/>
      </c>
      <c r="DE248" s="145" t="str">
        <f t="shared" si="104"/>
        <v/>
      </c>
      <c r="DF248" s="145">
        <f t="shared" si="105"/>
        <v>13</v>
      </c>
      <c r="DG248" s="145">
        <f t="shared" si="106"/>
        <v>3</v>
      </c>
      <c r="DH248" s="145" t="str">
        <f t="shared" si="107"/>
        <v/>
      </c>
      <c r="DI248" s="145" t="str">
        <f t="shared" si="108"/>
        <v/>
      </c>
      <c r="DJ248" s="83"/>
      <c r="DK248" s="83"/>
      <c r="DL248" s="84"/>
      <c r="DM248" s="14"/>
      <c r="DN248" s="87">
        <f t="shared" si="93"/>
        <v>0.63751158553072429</v>
      </c>
      <c r="DO248" s="87">
        <f>(DFactor*Rounds*Number/2+SUM(BV$3:BV236))/(Rounds*Number/2+COUNT(BV$3:BV236))</f>
        <v>0.29599999999999999</v>
      </c>
      <c r="DP248" s="87">
        <f t="shared" si="94"/>
        <v>0.28882122662026966</v>
      </c>
    </row>
    <row r="249" spans="1:120" x14ac:dyDescent="0.25">
      <c r="A249" s="69">
        <v>247</v>
      </c>
      <c r="B249" s="70">
        <f>DataEntry!C249</f>
        <v>18</v>
      </c>
      <c r="C249" s="71">
        <f>COUNTIF(D$2:D249,D249)+COUNTIF(G$2:G249,D249)</f>
        <v>28</v>
      </c>
      <c r="D249" s="72" t="str">
        <f t="shared" si="82"/>
        <v>Wurzburger Kickers</v>
      </c>
      <c r="E249" s="70">
        <f>DataEntry!E249</f>
        <v>12</v>
      </c>
      <c r="F249" s="71">
        <f>COUNTIF(D$2:D249,G249)+COUNTIF(G$2:G249,G249)</f>
        <v>28</v>
      </c>
      <c r="G249" s="72" t="str">
        <f t="shared" si="83"/>
        <v>Nurnberg</v>
      </c>
      <c r="H249" s="73">
        <f>DataEntry!G249</f>
        <v>1</v>
      </c>
      <c r="I249" s="73">
        <f>DataEntry!H249</f>
        <v>1</v>
      </c>
      <c r="J249" s="266">
        <f t="shared" si="95"/>
        <v>2</v>
      </c>
      <c r="K249" s="304">
        <f t="shared" si="84"/>
        <v>0.11320598904332657</v>
      </c>
      <c r="L249" s="224">
        <f t="shared" si="85"/>
        <v>2365.0279813778275</v>
      </c>
      <c r="M249" s="224">
        <f t="shared" si="86"/>
        <v>2413.957399763965</v>
      </c>
      <c r="N249" s="236">
        <f t="shared" si="96"/>
        <v>-48.929418386137513</v>
      </c>
      <c r="O249" s="22" t="str">
        <f t="shared" si="97"/>
        <v>T18G28</v>
      </c>
      <c r="P249" s="308">
        <f t="shared" si="87"/>
        <v>35</v>
      </c>
      <c r="Q249" s="22" t="str">
        <f t="shared" si="98"/>
        <v>T12G28</v>
      </c>
      <c r="R249" s="308">
        <f t="shared" si="88"/>
        <v>35</v>
      </c>
      <c r="S249" s="74"/>
      <c r="T249" s="75"/>
      <c r="U249" s="76"/>
      <c r="V249" s="74"/>
      <c r="W249" s="75"/>
      <c r="X249" s="76"/>
      <c r="Y249" s="74"/>
      <c r="Z249" s="75"/>
      <c r="AA249" s="76"/>
      <c r="AB249" s="74"/>
      <c r="AC249" s="75"/>
      <c r="AD249" s="76"/>
      <c r="AE249" s="74"/>
      <c r="AF249" s="75"/>
      <c r="AG249" s="76"/>
      <c r="AH249" s="74"/>
      <c r="AI249" s="75"/>
      <c r="AJ249" s="76"/>
      <c r="AK249" s="74"/>
      <c r="AL249" s="75"/>
      <c r="AM249" s="76"/>
      <c r="AN249" s="74"/>
      <c r="AO249" s="75"/>
      <c r="AP249" s="76"/>
      <c r="AQ249" s="77">
        <f t="shared" si="89"/>
        <v>0.45698249011587766</v>
      </c>
      <c r="AR249" s="77">
        <f t="shared" si="90"/>
        <v>0.15840539960815647</v>
      </c>
      <c r="AS249" s="78">
        <f t="shared" si="99"/>
        <v>0.59715418101544238</v>
      </c>
      <c r="AT249" s="77">
        <f t="shared" si="91"/>
        <v>0.24444041937640115</v>
      </c>
      <c r="AU249" s="79"/>
      <c r="AV249" s="139"/>
      <c r="AW249" s="80"/>
      <c r="AX249" s="80"/>
      <c r="AY249" s="80"/>
      <c r="AZ249" s="92"/>
      <c r="BA249" s="93"/>
      <c r="BB249" s="92"/>
      <c r="BC249" s="93"/>
      <c r="BD249" s="92"/>
      <c r="BE249" s="93"/>
      <c r="BF249" s="77"/>
      <c r="BG249" s="77"/>
      <c r="BH249" s="77"/>
      <c r="BI249" s="83">
        <f t="shared" si="100"/>
        <v>0</v>
      </c>
      <c r="BJ249" s="83">
        <f t="shared" si="101"/>
        <v>1</v>
      </c>
      <c r="BK249" s="83">
        <f t="shared" si="102"/>
        <v>0</v>
      </c>
      <c r="BL249" s="84"/>
      <c r="BM249" s="84"/>
      <c r="BN249" s="85"/>
      <c r="BO249" s="84"/>
      <c r="BP249" s="84"/>
      <c r="BQ249" s="84"/>
      <c r="BR249" s="84"/>
      <c r="BS249" s="84"/>
      <c r="BT249" s="84"/>
      <c r="BU249" s="86"/>
      <c r="BV249" s="86"/>
      <c r="BW249" s="86"/>
      <c r="BX249" s="86"/>
      <c r="BY249" s="86"/>
      <c r="BZ249" s="86"/>
      <c r="CA249" s="83"/>
      <c r="CB249" s="83"/>
      <c r="CC249" s="14"/>
      <c r="CD249" s="72"/>
      <c r="CE249" s="87"/>
      <c r="CF249" s="88"/>
      <c r="CG249" s="88"/>
      <c r="CH249" s="87">
        <f t="shared" si="92"/>
        <v>0.59715418101544238</v>
      </c>
      <c r="CI249" s="89"/>
      <c r="CJ249" s="89"/>
      <c r="CK249" s="267"/>
      <c r="CL249" s="90"/>
      <c r="CM249" s="267"/>
      <c r="CN249" s="90"/>
      <c r="CO249" s="267"/>
      <c r="CP249" s="90"/>
      <c r="CQ249" s="267"/>
      <c r="CR249" s="90"/>
      <c r="CS249" s="267"/>
      <c r="CT249" s="90"/>
      <c r="CU249" s="267"/>
      <c r="CV249" s="90"/>
      <c r="CW249" s="267"/>
      <c r="CX249" s="90"/>
      <c r="CY249" s="267"/>
      <c r="CZ249" s="90"/>
      <c r="DA249" s="94">
        <f>DataEntry!B249</f>
        <v>44297</v>
      </c>
      <c r="DB249" s="83"/>
      <c r="DC249" s="83"/>
      <c r="DD249" s="145" t="str">
        <f t="shared" si="103"/>
        <v/>
      </c>
      <c r="DE249" s="145">
        <f t="shared" si="104"/>
        <v>18</v>
      </c>
      <c r="DF249" s="145" t="str">
        <f t="shared" si="105"/>
        <v/>
      </c>
      <c r="DG249" s="145" t="str">
        <f t="shared" si="106"/>
        <v/>
      </c>
      <c r="DH249" s="145">
        <f t="shared" si="107"/>
        <v>12</v>
      </c>
      <c r="DI249" s="145" t="str">
        <f t="shared" si="108"/>
        <v/>
      </c>
      <c r="DJ249" s="83"/>
      <c r="DK249" s="83"/>
      <c r="DL249" s="84"/>
      <c r="DM249" s="14"/>
      <c r="DN249" s="87">
        <f t="shared" si="93"/>
        <v>0.59900468717207289</v>
      </c>
      <c r="DO249" s="87">
        <f>(DFactor*Rounds*Number/2+SUM(BV$3:BV237))/(Rounds*Number/2+COUNT(BV$3:BV237))</f>
        <v>0.29599999999999999</v>
      </c>
      <c r="DP249" s="87">
        <f t="shared" si="94"/>
        <v>0.25625539257981017</v>
      </c>
    </row>
    <row r="250" spans="1:120" x14ac:dyDescent="0.25">
      <c r="A250" s="69">
        <v>248</v>
      </c>
      <c r="B250" s="70">
        <f>DataEntry!C250</f>
        <v>13</v>
      </c>
      <c r="C250" s="71">
        <f>COUNTIF(D$2:D250,D250)+COUNTIF(G$2:G250,D250)</f>
        <v>28</v>
      </c>
      <c r="D250" s="72" t="str">
        <f t="shared" si="82"/>
        <v>Osnabruck</v>
      </c>
      <c r="E250" s="70">
        <f>DataEntry!E250</f>
        <v>15</v>
      </c>
      <c r="F250" s="71">
        <f>COUNTIF(D$2:D250,G250)+COUNTIF(G$2:G250,G250)</f>
        <v>27</v>
      </c>
      <c r="G250" s="72" t="str">
        <f t="shared" si="83"/>
        <v>Jahn Regensburg</v>
      </c>
      <c r="H250" s="73">
        <f>DataEntry!G250</f>
        <v>0</v>
      </c>
      <c r="I250" s="73">
        <f>DataEntry!H250</f>
        <v>1</v>
      </c>
      <c r="J250" s="266">
        <f t="shared" si="95"/>
        <v>3</v>
      </c>
      <c r="K250" s="304">
        <f t="shared" si="84"/>
        <v>0.73665623148955928</v>
      </c>
      <c r="L250" s="224">
        <f t="shared" si="85"/>
        <v>2365.862096952776</v>
      </c>
      <c r="M250" s="224">
        <f t="shared" si="86"/>
        <v>2368.8526400614119</v>
      </c>
      <c r="N250" s="236">
        <f t="shared" si="96"/>
        <v>-2.9905431086358476</v>
      </c>
      <c r="O250" s="22" t="str">
        <f t="shared" si="97"/>
        <v>T13G28</v>
      </c>
      <c r="P250" s="308">
        <f t="shared" si="87"/>
        <v>35</v>
      </c>
      <c r="Q250" s="22" t="str">
        <f t="shared" si="98"/>
        <v>T15G27</v>
      </c>
      <c r="R250" s="308">
        <f t="shared" si="88"/>
        <v>35</v>
      </c>
      <c r="S250" s="74"/>
      <c r="T250" s="75"/>
      <c r="U250" s="76"/>
      <c r="V250" s="74"/>
      <c r="W250" s="75"/>
      <c r="X250" s="76"/>
      <c r="Y250" s="74"/>
      <c r="Z250" s="75"/>
      <c r="AA250" s="76"/>
      <c r="AB250" s="74"/>
      <c r="AC250" s="75"/>
      <c r="AD250" s="76"/>
      <c r="AE250" s="74"/>
      <c r="AF250" s="75"/>
      <c r="AG250" s="76"/>
      <c r="AH250" s="74"/>
      <c r="AI250" s="75"/>
      <c r="AJ250" s="76"/>
      <c r="AK250" s="74"/>
      <c r="AL250" s="75"/>
      <c r="AM250" s="76"/>
      <c r="AN250" s="74"/>
      <c r="AO250" s="75"/>
      <c r="AP250" s="76"/>
      <c r="AQ250" s="77">
        <f t="shared" si="89"/>
        <v>0.49827065831162065</v>
      </c>
      <c r="AR250" s="77">
        <f t="shared" si="90"/>
        <v>0.16460094522447716</v>
      </c>
      <c r="AS250" s="78">
        <f t="shared" si="99"/>
        <v>0.6673394261742871</v>
      </c>
      <c r="AT250" s="77">
        <f t="shared" si="91"/>
        <v>0.1680596286012358</v>
      </c>
      <c r="AU250" s="79"/>
      <c r="AV250" s="139"/>
      <c r="AW250" s="80"/>
      <c r="AX250" s="80"/>
      <c r="AY250" s="80"/>
      <c r="AZ250" s="92"/>
      <c r="BA250" s="93"/>
      <c r="BB250" s="92"/>
      <c r="BC250" s="93"/>
      <c r="BD250" s="92"/>
      <c r="BE250" s="93"/>
      <c r="BF250" s="77"/>
      <c r="BG250" s="77"/>
      <c r="BH250" s="77"/>
      <c r="BI250" s="83">
        <f t="shared" si="100"/>
        <v>0</v>
      </c>
      <c r="BJ250" s="83">
        <f t="shared" si="101"/>
        <v>0</v>
      </c>
      <c r="BK250" s="83">
        <f t="shared" si="102"/>
        <v>1</v>
      </c>
      <c r="BL250" s="84"/>
      <c r="BM250" s="84"/>
      <c r="BN250" s="85"/>
      <c r="BO250" s="84"/>
      <c r="BP250" s="84"/>
      <c r="BQ250" s="84"/>
      <c r="BR250" s="84"/>
      <c r="BS250" s="84"/>
      <c r="BT250" s="84"/>
      <c r="BU250" s="86"/>
      <c r="BV250" s="86"/>
      <c r="BW250" s="86"/>
      <c r="BX250" s="86"/>
      <c r="BY250" s="86"/>
      <c r="BZ250" s="86"/>
      <c r="CA250" s="83"/>
      <c r="CB250" s="83"/>
      <c r="CC250" s="14"/>
      <c r="CD250" s="72"/>
      <c r="CE250" s="87"/>
      <c r="CF250" s="88"/>
      <c r="CG250" s="88"/>
      <c r="CH250" s="87">
        <f t="shared" si="92"/>
        <v>0.66733942617428699</v>
      </c>
      <c r="CI250" s="89"/>
      <c r="CJ250" s="89"/>
      <c r="CK250" s="267"/>
      <c r="CL250" s="90"/>
      <c r="CM250" s="267"/>
      <c r="CN250" s="90"/>
      <c r="CO250" s="267"/>
      <c r="CP250" s="90"/>
      <c r="CQ250" s="267"/>
      <c r="CR250" s="90"/>
      <c r="CS250" s="267"/>
      <c r="CT250" s="90"/>
      <c r="CU250" s="267"/>
      <c r="CV250" s="90"/>
      <c r="CW250" s="267"/>
      <c r="CX250" s="90"/>
      <c r="CY250" s="267"/>
      <c r="CZ250" s="90"/>
      <c r="DA250" s="94">
        <f>DataEntry!B250</f>
        <v>44300</v>
      </c>
      <c r="DB250" s="83"/>
      <c r="DC250" s="83"/>
      <c r="DD250" s="145" t="str">
        <f t="shared" si="103"/>
        <v/>
      </c>
      <c r="DE250" s="145" t="str">
        <f t="shared" si="104"/>
        <v/>
      </c>
      <c r="DF250" s="145">
        <f t="shared" si="105"/>
        <v>13</v>
      </c>
      <c r="DG250" s="145">
        <f t="shared" si="106"/>
        <v>15</v>
      </c>
      <c r="DH250" s="145" t="str">
        <f t="shared" si="107"/>
        <v/>
      </c>
      <c r="DI250" s="145" t="str">
        <f t="shared" si="108"/>
        <v/>
      </c>
      <c r="DJ250" s="83"/>
      <c r="DK250" s="83"/>
      <c r="DL250" s="84"/>
      <c r="DM250" s="14"/>
      <c r="DN250" s="87">
        <f t="shared" si="93"/>
        <v>0.66734241679696216</v>
      </c>
      <c r="DO250" s="87">
        <f>(DFactor*Rounds*Number/2+SUM(BV$3:BV238))/(Rounds*Number/2+COUNT(BV$3:BV238))</f>
        <v>0.29599999999999999</v>
      </c>
      <c r="DP250" s="87">
        <f t="shared" si="94"/>
        <v>0.31404958677685951</v>
      </c>
    </row>
    <row r="251" spans="1:120" x14ac:dyDescent="0.25">
      <c r="A251" s="69">
        <v>249</v>
      </c>
      <c r="B251" s="70">
        <f>DataEntry!C251</f>
        <v>4</v>
      </c>
      <c r="C251" s="71">
        <f>COUNTIF(D$2:D251,D251)+COUNTIF(G$2:G251,D251)</f>
        <v>29</v>
      </c>
      <c r="D251" s="72" t="str">
        <f t="shared" si="82"/>
        <v>Darmstadt 98</v>
      </c>
      <c r="E251" s="70">
        <f>DataEntry!E251</f>
        <v>6</v>
      </c>
      <c r="F251" s="71">
        <f>COUNTIF(D$2:D251,G251)+COUNTIF(G$2:G251,G251)</f>
        <v>28</v>
      </c>
      <c r="G251" s="72" t="str">
        <f t="shared" si="83"/>
        <v>Greuther Furth</v>
      </c>
      <c r="H251" s="73">
        <f>DataEntry!G251</f>
        <v>2</v>
      </c>
      <c r="I251" s="73">
        <f>DataEntry!H251</f>
        <v>2</v>
      </c>
      <c r="J251" s="266">
        <f t="shared" si="95"/>
        <v>2</v>
      </c>
      <c r="K251" s="304">
        <f t="shared" si="84"/>
        <v>0.70415369803205019</v>
      </c>
      <c r="L251" s="224">
        <f t="shared" si="85"/>
        <v>2499.2222582790691</v>
      </c>
      <c r="M251" s="224">
        <f t="shared" si="86"/>
        <v>2530.718085524466</v>
      </c>
      <c r="N251" s="236">
        <f t="shared" si="96"/>
        <v>-31.495827245396868</v>
      </c>
      <c r="O251" s="22" t="str">
        <f t="shared" si="97"/>
        <v>T4G29</v>
      </c>
      <c r="P251" s="308">
        <f t="shared" si="87"/>
        <v>35</v>
      </c>
      <c r="Q251" s="22" t="str">
        <f t="shared" si="98"/>
        <v>T6G28</v>
      </c>
      <c r="R251" s="308">
        <f t="shared" si="88"/>
        <v>35</v>
      </c>
      <c r="S251" s="74"/>
      <c r="T251" s="75"/>
      <c r="U251" s="76"/>
      <c r="V251" s="74"/>
      <c r="W251" s="75"/>
      <c r="X251" s="76"/>
      <c r="Y251" s="74"/>
      <c r="Z251" s="75"/>
      <c r="AA251" s="76"/>
      <c r="AB251" s="74"/>
      <c r="AC251" s="75"/>
      <c r="AD251" s="76"/>
      <c r="AE251" s="74"/>
      <c r="AF251" s="75"/>
      <c r="AG251" s="76"/>
      <c r="AH251" s="74"/>
      <c r="AI251" s="75"/>
      <c r="AJ251" s="76"/>
      <c r="AK251" s="74"/>
      <c r="AL251" s="75"/>
      <c r="AM251" s="76"/>
      <c r="AN251" s="74"/>
      <c r="AO251" s="75"/>
      <c r="AP251" s="76"/>
      <c r="AQ251" s="77">
        <f t="shared" si="89"/>
        <v>0.47255614305043392</v>
      </c>
      <c r="AR251" s="77">
        <f t="shared" si="90"/>
        <v>0.14708719723728347</v>
      </c>
      <c r="AS251" s="78">
        <f t="shared" si="99"/>
        <v>0.65093789162630089</v>
      </c>
      <c r="AT251" s="77">
        <f t="shared" si="91"/>
        <v>0.20197491113641564</v>
      </c>
      <c r="AU251" s="79"/>
      <c r="AV251" s="139"/>
      <c r="AW251" s="80"/>
      <c r="AX251" s="80"/>
      <c r="AY251" s="80"/>
      <c r="AZ251" s="92"/>
      <c r="BA251" s="93"/>
      <c r="BB251" s="92"/>
      <c r="BC251" s="93"/>
      <c r="BD251" s="92"/>
      <c r="BE251" s="93"/>
      <c r="BF251" s="77"/>
      <c r="BG251" s="77"/>
      <c r="BH251" s="77"/>
      <c r="BI251" s="83">
        <f t="shared" si="100"/>
        <v>0</v>
      </c>
      <c r="BJ251" s="83">
        <f t="shared" si="101"/>
        <v>1</v>
      </c>
      <c r="BK251" s="83">
        <f t="shared" si="102"/>
        <v>0</v>
      </c>
      <c r="BL251" s="84"/>
      <c r="BM251" s="84"/>
      <c r="BN251" s="85"/>
      <c r="BO251" s="84"/>
      <c r="BP251" s="84"/>
      <c r="BQ251" s="84"/>
      <c r="BR251" s="84"/>
      <c r="BS251" s="84"/>
      <c r="BT251" s="84"/>
      <c r="BU251" s="86"/>
      <c r="BV251" s="86"/>
      <c r="BW251" s="86"/>
      <c r="BX251" s="86"/>
      <c r="BY251" s="86"/>
      <c r="BZ251" s="86"/>
      <c r="CA251" s="83"/>
      <c r="CB251" s="83"/>
      <c r="CC251" s="14"/>
      <c r="CD251" s="72"/>
      <c r="CE251" s="87"/>
      <c r="CF251" s="88"/>
      <c r="CG251" s="88"/>
      <c r="CH251" s="87">
        <f t="shared" si="92"/>
        <v>0.65093789162630089</v>
      </c>
      <c r="CI251" s="89"/>
      <c r="CJ251" s="89"/>
      <c r="CK251" s="267"/>
      <c r="CL251" s="90"/>
      <c r="CM251" s="267"/>
      <c r="CN251" s="90"/>
      <c r="CO251" s="267"/>
      <c r="CP251" s="90"/>
      <c r="CQ251" s="267"/>
      <c r="CR251" s="90"/>
      <c r="CS251" s="267"/>
      <c r="CT251" s="90"/>
      <c r="CU251" s="267"/>
      <c r="CV251" s="90"/>
      <c r="CW251" s="267"/>
      <c r="CX251" s="90"/>
      <c r="CY251" s="267"/>
      <c r="CZ251" s="90"/>
      <c r="DA251" s="94">
        <f>DataEntry!B251</f>
        <v>44302</v>
      </c>
      <c r="DB251" s="83"/>
      <c r="DC251" s="83"/>
      <c r="DD251" s="145" t="str">
        <f t="shared" si="103"/>
        <v/>
      </c>
      <c r="DE251" s="145">
        <f t="shared" si="104"/>
        <v>4</v>
      </c>
      <c r="DF251" s="145" t="str">
        <f t="shared" si="105"/>
        <v/>
      </c>
      <c r="DG251" s="145" t="str">
        <f t="shared" si="106"/>
        <v/>
      </c>
      <c r="DH251" s="145">
        <f t="shared" si="107"/>
        <v>6</v>
      </c>
      <c r="DI251" s="145" t="str">
        <f t="shared" si="108"/>
        <v/>
      </c>
      <c r="DJ251" s="83"/>
      <c r="DK251" s="83"/>
      <c r="DL251" s="84"/>
      <c r="DM251" s="14"/>
      <c r="DN251" s="87">
        <f t="shared" si="93"/>
        <v>0.65169105691056917</v>
      </c>
      <c r="DO251" s="87">
        <f>(DFactor*Rounds*Number/2+SUM(BV$3:BV239))/(Rounds*Number/2+COUNT(BV$3:BV239))</f>
        <v>0.29599999999999999</v>
      </c>
      <c r="DP251" s="87">
        <f t="shared" si="94"/>
        <v>0.30081300813008133</v>
      </c>
    </row>
    <row r="252" spans="1:120" x14ac:dyDescent="0.25">
      <c r="A252" s="69">
        <v>250</v>
      </c>
      <c r="B252" s="70">
        <f>DataEntry!C252</f>
        <v>3</v>
      </c>
      <c r="C252" s="71">
        <f>COUNTIF(D$2:D252,D252)+COUNTIF(G$2:G252,D252)</f>
        <v>29</v>
      </c>
      <c r="D252" s="72" t="str">
        <f t="shared" si="82"/>
        <v>Eintracht Braunschweig</v>
      </c>
      <c r="E252" s="70">
        <f>DataEntry!E252</f>
        <v>14</v>
      </c>
      <c r="F252" s="71">
        <f>COUNTIF(D$2:D252,G252)+COUNTIF(G$2:G252,G252)</f>
        <v>29</v>
      </c>
      <c r="G252" s="72" t="str">
        <f t="shared" si="83"/>
        <v>Paderborn 07</v>
      </c>
      <c r="H252" s="73">
        <f>DataEntry!G252</f>
        <v>0</v>
      </c>
      <c r="I252" s="73">
        <f>DataEntry!H252</f>
        <v>0</v>
      </c>
      <c r="J252" s="266">
        <f t="shared" si="95"/>
        <v>2</v>
      </c>
      <c r="K252" s="304">
        <f t="shared" si="84"/>
        <v>0.98087641542055115</v>
      </c>
      <c r="L252" s="224">
        <f t="shared" si="85"/>
        <v>2371.9520699894169</v>
      </c>
      <c r="M252" s="224">
        <f t="shared" si="86"/>
        <v>2402.5231661401431</v>
      </c>
      <c r="N252" s="236">
        <f t="shared" si="96"/>
        <v>-30.571096150726135</v>
      </c>
      <c r="O252" s="22" t="str">
        <f t="shared" si="97"/>
        <v>T3G29</v>
      </c>
      <c r="P252" s="308">
        <f t="shared" si="87"/>
        <v>35</v>
      </c>
      <c r="Q252" s="22" t="str">
        <f t="shared" si="98"/>
        <v>T14G29</v>
      </c>
      <c r="R252" s="308">
        <f t="shared" si="88"/>
        <v>35</v>
      </c>
      <c r="S252" s="74"/>
      <c r="T252" s="75"/>
      <c r="U252" s="76"/>
      <c r="V252" s="74"/>
      <c r="W252" s="75"/>
      <c r="X252" s="76"/>
      <c r="Y252" s="74"/>
      <c r="Z252" s="75"/>
      <c r="AA252" s="76"/>
      <c r="AB252" s="74"/>
      <c r="AC252" s="75"/>
      <c r="AD252" s="76"/>
      <c r="AE252" s="74"/>
      <c r="AF252" s="75"/>
      <c r="AG252" s="76"/>
      <c r="AH252" s="74"/>
      <c r="AI252" s="75"/>
      <c r="AJ252" s="76"/>
      <c r="AK252" s="74"/>
      <c r="AL252" s="75"/>
      <c r="AM252" s="76"/>
      <c r="AN252" s="74"/>
      <c r="AO252" s="75"/>
      <c r="AP252" s="76"/>
      <c r="AQ252" s="77">
        <f t="shared" si="89"/>
        <v>0.47346149538112858</v>
      </c>
      <c r="AR252" s="77">
        <f t="shared" si="90"/>
        <v>0.16872478268695745</v>
      </c>
      <c r="AS252" s="78">
        <f t="shared" si="99"/>
        <v>0.60947342538834226</v>
      </c>
      <c r="AT252" s="77">
        <f t="shared" si="91"/>
        <v>0.22180179192470029</v>
      </c>
      <c r="AU252" s="79"/>
      <c r="AV252" s="139"/>
      <c r="AW252" s="80"/>
      <c r="AX252" s="80"/>
      <c r="AY252" s="80"/>
      <c r="AZ252" s="92"/>
      <c r="BA252" s="93"/>
      <c r="BB252" s="92"/>
      <c r="BC252" s="93"/>
      <c r="BD252" s="92"/>
      <c r="BE252" s="93"/>
      <c r="BF252" s="77"/>
      <c r="BG252" s="77"/>
      <c r="BH252" s="77"/>
      <c r="BI252" s="83">
        <f t="shared" si="100"/>
        <v>0</v>
      </c>
      <c r="BJ252" s="83">
        <f t="shared" si="101"/>
        <v>1</v>
      </c>
      <c r="BK252" s="83">
        <f t="shared" si="102"/>
        <v>0</v>
      </c>
      <c r="BL252" s="84"/>
      <c r="BM252" s="84"/>
      <c r="BN252" s="85"/>
      <c r="BO252" s="84"/>
      <c r="BP252" s="84"/>
      <c r="BQ252" s="84"/>
      <c r="BR252" s="84"/>
      <c r="BS252" s="84"/>
      <c r="BT252" s="84"/>
      <c r="BU252" s="86"/>
      <c r="BV252" s="86"/>
      <c r="BW252" s="86"/>
      <c r="BX252" s="86"/>
      <c r="BY252" s="86"/>
      <c r="BZ252" s="86"/>
      <c r="CA252" s="83"/>
      <c r="CB252" s="83"/>
      <c r="CC252" s="14"/>
      <c r="CD252" s="72"/>
      <c r="CE252" s="87"/>
      <c r="CF252" s="88"/>
      <c r="CG252" s="88"/>
      <c r="CH252" s="87">
        <f t="shared" si="92"/>
        <v>0.60947342538834226</v>
      </c>
      <c r="CI252" s="89"/>
      <c r="CJ252" s="89"/>
      <c r="CK252" s="267"/>
      <c r="CL252" s="90"/>
      <c r="CM252" s="267"/>
      <c r="CN252" s="90"/>
      <c r="CO252" s="267"/>
      <c r="CP252" s="90"/>
      <c r="CQ252" s="267"/>
      <c r="CR252" s="90"/>
      <c r="CS252" s="267"/>
      <c r="CT252" s="90"/>
      <c r="CU252" s="267"/>
      <c r="CV252" s="90"/>
      <c r="CW252" s="267"/>
      <c r="CX252" s="90"/>
      <c r="CY252" s="267"/>
      <c r="CZ252" s="90"/>
      <c r="DA252" s="94">
        <f>DataEntry!B252</f>
        <v>44302</v>
      </c>
      <c r="DB252" s="83"/>
      <c r="DC252" s="83"/>
      <c r="DD252" s="145" t="str">
        <f t="shared" si="103"/>
        <v/>
      </c>
      <c r="DE252" s="145">
        <f t="shared" si="104"/>
        <v>3</v>
      </c>
      <c r="DF252" s="145" t="str">
        <f t="shared" si="105"/>
        <v/>
      </c>
      <c r="DG252" s="145" t="str">
        <f t="shared" si="106"/>
        <v/>
      </c>
      <c r="DH252" s="145">
        <f t="shared" si="107"/>
        <v>14</v>
      </c>
      <c r="DI252" s="145" t="str">
        <f t="shared" si="108"/>
        <v/>
      </c>
      <c r="DJ252" s="83"/>
      <c r="DK252" s="83"/>
      <c r="DL252" s="84"/>
      <c r="DM252" s="14"/>
      <c r="DN252" s="87">
        <f t="shared" si="93"/>
        <v>0.61017771761574813</v>
      </c>
      <c r="DO252" s="87">
        <f>(DFactor*Rounds*Number/2+SUM(BV$3:BV240))/(Rounds*Number/2+COUNT(BV$3:BV240))</f>
        <v>0.29599999999999999</v>
      </c>
      <c r="DP252" s="87">
        <f t="shared" si="94"/>
        <v>0.26570458404074704</v>
      </c>
    </row>
    <row r="253" spans="1:120" x14ac:dyDescent="0.25">
      <c r="A253" s="69">
        <v>251</v>
      </c>
      <c r="B253" s="70">
        <f>DataEntry!C253</f>
        <v>17</v>
      </c>
      <c r="C253" s="71">
        <f>COUNTIF(D$2:D253,D253)+COUNTIF(G$2:G253,D253)</f>
        <v>29</v>
      </c>
      <c r="D253" s="72" t="str">
        <f t="shared" si="82"/>
        <v>St Pauli</v>
      </c>
      <c r="E253" s="70">
        <f>DataEntry!E253</f>
        <v>18</v>
      </c>
      <c r="F253" s="71">
        <f>COUNTIF(D$2:D253,G253)+COUNTIF(G$2:G253,G253)</f>
        <v>29</v>
      </c>
      <c r="G253" s="72" t="str">
        <f t="shared" si="83"/>
        <v>Wurzburger Kickers</v>
      </c>
      <c r="H253" s="73">
        <f>DataEntry!G253</f>
        <v>4</v>
      </c>
      <c r="I253" s="73">
        <f>DataEntry!H253</f>
        <v>0</v>
      </c>
      <c r="J253" s="266">
        <f t="shared" si="95"/>
        <v>1</v>
      </c>
      <c r="K253" s="304">
        <f t="shared" si="84"/>
        <v>1.2262367305391875E-2</v>
      </c>
      <c r="L253" s="224">
        <f t="shared" si="85"/>
        <v>2471.9804066772763</v>
      </c>
      <c r="M253" s="224">
        <f t="shared" si="86"/>
        <v>2275.6132826130561</v>
      </c>
      <c r="N253" s="236">
        <f t="shared" si="96"/>
        <v>196.36712406422021</v>
      </c>
      <c r="O253" s="22" t="str">
        <f t="shared" si="97"/>
        <v>T17G29</v>
      </c>
      <c r="P253" s="308">
        <f t="shared" si="87"/>
        <v>35</v>
      </c>
      <c r="Q253" s="22" t="str">
        <f t="shared" si="98"/>
        <v>T18G29</v>
      </c>
      <c r="R253" s="308">
        <f t="shared" si="88"/>
        <v>35</v>
      </c>
      <c r="S253" s="74"/>
      <c r="T253" s="75"/>
      <c r="U253" s="76"/>
      <c r="V253" s="74"/>
      <c r="W253" s="75"/>
      <c r="X253" s="76"/>
      <c r="Y253" s="74"/>
      <c r="Z253" s="75"/>
      <c r="AA253" s="76"/>
      <c r="AB253" s="74"/>
      <c r="AC253" s="75"/>
      <c r="AD253" s="76"/>
      <c r="AE253" s="74"/>
      <c r="AF253" s="75"/>
      <c r="AG253" s="76"/>
      <c r="AH253" s="74"/>
      <c r="AI253" s="75"/>
      <c r="AJ253" s="76"/>
      <c r="AK253" s="74"/>
      <c r="AL253" s="75"/>
      <c r="AM253" s="76"/>
      <c r="AN253" s="74"/>
      <c r="AO253" s="75"/>
      <c r="AP253" s="76"/>
      <c r="AQ253" s="77">
        <f t="shared" si="89"/>
        <v>0.68710091889190994</v>
      </c>
      <c r="AR253" s="77">
        <f t="shared" si="90"/>
        <v>0.40754553841784358</v>
      </c>
      <c r="AS253" s="78">
        <f t="shared" si="99"/>
        <v>0.55911076094813272</v>
      </c>
      <c r="AT253" s="77">
        <f t="shared" si="91"/>
        <v>3.3343700634023699E-2</v>
      </c>
      <c r="AU253" s="79"/>
      <c r="AV253" s="139"/>
      <c r="AW253" s="80"/>
      <c r="AX253" s="80"/>
      <c r="AY253" s="80"/>
      <c r="AZ253" s="92"/>
      <c r="BA253" s="93"/>
      <c r="BB253" s="92"/>
      <c r="BC253" s="93"/>
      <c r="BD253" s="92"/>
      <c r="BE253" s="93"/>
      <c r="BF253" s="77"/>
      <c r="BG253" s="77"/>
      <c r="BH253" s="77"/>
      <c r="BI253" s="83">
        <f t="shared" si="100"/>
        <v>1</v>
      </c>
      <c r="BJ253" s="83">
        <f t="shared" si="101"/>
        <v>0</v>
      </c>
      <c r="BK253" s="83">
        <f t="shared" si="102"/>
        <v>0</v>
      </c>
      <c r="BL253" s="84"/>
      <c r="BM253" s="84"/>
      <c r="BN253" s="85"/>
      <c r="BO253" s="84"/>
      <c r="BP253" s="84"/>
      <c r="BQ253" s="84"/>
      <c r="BR253" s="84"/>
      <c r="BS253" s="84"/>
      <c r="BT253" s="84"/>
      <c r="BU253" s="86"/>
      <c r="BV253" s="86"/>
      <c r="BW253" s="86"/>
      <c r="BX253" s="86"/>
      <c r="BY253" s="86"/>
      <c r="BZ253" s="86"/>
      <c r="CA253" s="83"/>
      <c r="CB253" s="83"/>
      <c r="CC253" s="14"/>
      <c r="CD253" s="72"/>
      <c r="CE253" s="87"/>
      <c r="CF253" s="88"/>
      <c r="CG253" s="88"/>
      <c r="CH253" s="87">
        <f t="shared" si="92"/>
        <v>0.55911076094813272</v>
      </c>
      <c r="CI253" s="89"/>
      <c r="CJ253" s="89"/>
      <c r="CK253" s="267"/>
      <c r="CL253" s="90"/>
      <c r="CM253" s="267"/>
      <c r="CN253" s="90"/>
      <c r="CO253" s="267"/>
      <c r="CP253" s="90"/>
      <c r="CQ253" s="267"/>
      <c r="CR253" s="90"/>
      <c r="CS253" s="267"/>
      <c r="CT253" s="90"/>
      <c r="CU253" s="267"/>
      <c r="CV253" s="90"/>
      <c r="CW253" s="267"/>
      <c r="CX253" s="90"/>
      <c r="CY253" s="267"/>
      <c r="CZ253" s="90"/>
      <c r="DA253" s="94">
        <f>DataEntry!B253</f>
        <v>44303</v>
      </c>
      <c r="DB253" s="83"/>
      <c r="DC253" s="83"/>
      <c r="DD253" s="145">
        <f t="shared" si="103"/>
        <v>17</v>
      </c>
      <c r="DE253" s="145" t="str">
        <f t="shared" si="104"/>
        <v/>
      </c>
      <c r="DF253" s="145" t="str">
        <f t="shared" si="105"/>
        <v/>
      </c>
      <c r="DG253" s="145" t="str">
        <f t="shared" si="106"/>
        <v/>
      </c>
      <c r="DH253" s="145" t="str">
        <f t="shared" si="107"/>
        <v/>
      </c>
      <c r="DI253" s="145">
        <f t="shared" si="108"/>
        <v>18</v>
      </c>
      <c r="DJ253" s="83"/>
      <c r="DK253" s="83"/>
      <c r="DL253" s="84"/>
      <c r="DM253" s="14"/>
      <c r="DN253" s="87">
        <f t="shared" si="93"/>
        <v>0.59411751479832975</v>
      </c>
      <c r="DO253" s="87">
        <f>(DFactor*Rounds*Number/2+SUM(BV$3:BV241))/(Rounds*Number/2+COUNT(BV$3:BV241))</f>
        <v>0.29599999999999999</v>
      </c>
      <c r="DP253" s="87">
        <f t="shared" si="94"/>
        <v>0.25212224108658743</v>
      </c>
    </row>
    <row r="254" spans="1:120" x14ac:dyDescent="0.25">
      <c r="A254" s="69">
        <v>252</v>
      </c>
      <c r="B254" s="70">
        <f>DataEntry!C254</f>
        <v>2</v>
      </c>
      <c r="C254" s="71">
        <f>COUNTIF(D$2:D254,D254)+COUNTIF(G$2:G254,D254)</f>
        <v>29</v>
      </c>
      <c r="D254" s="72" t="str">
        <f t="shared" si="82"/>
        <v>Bochum</v>
      </c>
      <c r="E254" s="70">
        <f>DataEntry!E254</f>
        <v>8</v>
      </c>
      <c r="F254" s="71">
        <f>COUNTIF(D$2:D254,G254)+COUNTIF(G$2:G254,G254)</f>
        <v>28</v>
      </c>
      <c r="G254" s="72" t="str">
        <f t="shared" si="83"/>
        <v>Hannover 96</v>
      </c>
      <c r="H254" s="73">
        <f>DataEntry!G254</f>
        <v>4</v>
      </c>
      <c r="I254" s="73">
        <f>DataEntry!H254</f>
        <v>3</v>
      </c>
      <c r="J254" s="266">
        <f t="shared" si="95"/>
        <v>1</v>
      </c>
      <c r="K254" s="304">
        <f t="shared" si="84"/>
        <v>0.70326737308007825</v>
      </c>
      <c r="L254" s="224">
        <f t="shared" si="85"/>
        <v>2507.8717681383855</v>
      </c>
      <c r="M254" s="224">
        <f t="shared" si="86"/>
        <v>2449.9849147345913</v>
      </c>
      <c r="N254" s="236">
        <f t="shared" si="96"/>
        <v>57.886853403794248</v>
      </c>
      <c r="O254" s="22" t="str">
        <f t="shared" si="97"/>
        <v>T2G29</v>
      </c>
      <c r="P254" s="308">
        <f t="shared" si="87"/>
        <v>35</v>
      </c>
      <c r="Q254" s="22" t="str">
        <f t="shared" si="98"/>
        <v>T8G28</v>
      </c>
      <c r="R254" s="308">
        <f t="shared" si="88"/>
        <v>35</v>
      </c>
      <c r="S254" s="74"/>
      <c r="T254" s="75"/>
      <c r="U254" s="76"/>
      <c r="V254" s="74"/>
      <c r="W254" s="75"/>
      <c r="X254" s="76"/>
      <c r="Y254" s="74"/>
      <c r="Z254" s="75"/>
      <c r="AA254" s="76"/>
      <c r="AB254" s="74"/>
      <c r="AC254" s="75"/>
      <c r="AD254" s="76"/>
      <c r="AE254" s="74"/>
      <c r="AF254" s="75"/>
      <c r="AG254" s="76"/>
      <c r="AH254" s="74"/>
      <c r="AI254" s="75"/>
      <c r="AJ254" s="76"/>
      <c r="AK254" s="74"/>
      <c r="AL254" s="75"/>
      <c r="AM254" s="76"/>
      <c r="AN254" s="74"/>
      <c r="AO254" s="75"/>
      <c r="AP254" s="76"/>
      <c r="AQ254" s="77">
        <f t="shared" si="89"/>
        <v>0.55139259845675226</v>
      </c>
      <c r="AR254" s="77">
        <f t="shared" si="90"/>
        <v>0.25570748501471746</v>
      </c>
      <c r="AS254" s="78">
        <f t="shared" si="99"/>
        <v>0.59137022688406948</v>
      </c>
      <c r="AT254" s="77">
        <f t="shared" si="91"/>
        <v>0.152922288101213</v>
      </c>
      <c r="AU254" s="79"/>
      <c r="AV254" s="139"/>
      <c r="AW254" s="80"/>
      <c r="AX254" s="80"/>
      <c r="AY254" s="80"/>
      <c r="AZ254" s="92"/>
      <c r="BA254" s="93"/>
      <c r="BB254" s="92"/>
      <c r="BC254" s="93"/>
      <c r="BD254" s="92"/>
      <c r="BE254" s="93"/>
      <c r="BF254" s="77"/>
      <c r="BG254" s="77"/>
      <c r="BH254" s="77"/>
      <c r="BI254" s="83">
        <f t="shared" si="100"/>
        <v>1</v>
      </c>
      <c r="BJ254" s="83">
        <f t="shared" si="101"/>
        <v>0</v>
      </c>
      <c r="BK254" s="83">
        <f t="shared" si="102"/>
        <v>0</v>
      </c>
      <c r="BL254" s="84"/>
      <c r="BM254" s="84"/>
      <c r="BN254" s="85"/>
      <c r="BO254" s="84"/>
      <c r="BP254" s="84"/>
      <c r="BQ254" s="84"/>
      <c r="BR254" s="84"/>
      <c r="BS254" s="84"/>
      <c r="BT254" s="84"/>
      <c r="BU254" s="86"/>
      <c r="BV254" s="86"/>
      <c r="BW254" s="86"/>
      <c r="BX254" s="86"/>
      <c r="BY254" s="86"/>
      <c r="BZ254" s="86"/>
      <c r="CA254" s="83"/>
      <c r="CB254" s="83"/>
      <c r="CC254" s="14"/>
      <c r="CD254" s="72"/>
      <c r="CE254" s="87"/>
      <c r="CF254" s="88"/>
      <c r="CG254" s="88"/>
      <c r="CH254" s="87">
        <f t="shared" si="92"/>
        <v>0.59137022688406959</v>
      </c>
      <c r="CI254" s="89"/>
      <c r="CJ254" s="89"/>
      <c r="CK254" s="267"/>
      <c r="CL254" s="90"/>
      <c r="CM254" s="267"/>
      <c r="CN254" s="90"/>
      <c r="CO254" s="267"/>
      <c r="CP254" s="90"/>
      <c r="CQ254" s="267"/>
      <c r="CR254" s="90"/>
      <c r="CS254" s="267"/>
      <c r="CT254" s="90"/>
      <c r="CU254" s="267"/>
      <c r="CV254" s="90"/>
      <c r="CW254" s="267"/>
      <c r="CX254" s="90"/>
      <c r="CY254" s="267"/>
      <c r="CZ254" s="90"/>
      <c r="DA254" s="94">
        <f>DataEntry!B254</f>
        <v>44304</v>
      </c>
      <c r="DB254" s="83"/>
      <c r="DC254" s="83"/>
      <c r="DD254" s="145">
        <f t="shared" si="103"/>
        <v>2</v>
      </c>
      <c r="DE254" s="145" t="str">
        <f t="shared" si="104"/>
        <v/>
      </c>
      <c r="DF254" s="145" t="str">
        <f t="shared" si="105"/>
        <v/>
      </c>
      <c r="DG254" s="145" t="str">
        <f t="shared" si="106"/>
        <v/>
      </c>
      <c r="DH254" s="145" t="str">
        <f t="shared" si="107"/>
        <v/>
      </c>
      <c r="DI254" s="145">
        <f t="shared" si="108"/>
        <v>8</v>
      </c>
      <c r="DJ254" s="83"/>
      <c r="DK254" s="83"/>
      <c r="DL254" s="84"/>
      <c r="DM254" s="14"/>
      <c r="DN254" s="87">
        <f t="shared" si="93"/>
        <v>0.59401142606020652</v>
      </c>
      <c r="DO254" s="87">
        <f>(DFactor*Rounds*Number/2+SUM(BV$3:BV242))/(Rounds*Number/2+COUNT(BV$3:BV242))</f>
        <v>0.29599999999999999</v>
      </c>
      <c r="DP254" s="87">
        <f t="shared" si="94"/>
        <v>0.25203252032520324</v>
      </c>
    </row>
    <row r="255" spans="1:120" x14ac:dyDescent="0.25">
      <c r="A255" s="69">
        <v>253</v>
      </c>
      <c r="B255" s="70">
        <f>DataEntry!C255</f>
        <v>15</v>
      </c>
      <c r="C255" s="71">
        <f>COUNTIF(D$2:D255,D255)+COUNTIF(G$2:G255,D255)</f>
        <v>28</v>
      </c>
      <c r="D255" s="72" t="str">
        <f t="shared" si="82"/>
        <v>Jahn Regensburg</v>
      </c>
      <c r="E255" s="70">
        <f>DataEntry!E255</f>
        <v>9</v>
      </c>
      <c r="F255" s="71">
        <f>COUNTIF(D$2:D255,G255)+COUNTIF(G$2:G255,G255)</f>
        <v>29</v>
      </c>
      <c r="G255" s="72" t="str">
        <f t="shared" si="83"/>
        <v>Heidenheim</v>
      </c>
      <c r="H255" s="73">
        <f>DataEntry!G255</f>
        <v>0</v>
      </c>
      <c r="I255" s="73">
        <f>DataEntry!H255</f>
        <v>3</v>
      </c>
      <c r="J255" s="266">
        <f t="shared" si="95"/>
        <v>3</v>
      </c>
      <c r="K255" s="304">
        <f t="shared" si="84"/>
        <v>0.82719430477955425</v>
      </c>
      <c r="L255" s="224">
        <f t="shared" si="85"/>
        <v>2463.6003515383431</v>
      </c>
      <c r="M255" s="224">
        <f t="shared" si="86"/>
        <v>2439.2931369510843</v>
      </c>
      <c r="N255" s="236">
        <f t="shared" si="96"/>
        <v>24.307214587258841</v>
      </c>
      <c r="O255" s="22" t="str">
        <f t="shared" si="97"/>
        <v>T15G28</v>
      </c>
      <c r="P255" s="308">
        <f t="shared" si="87"/>
        <v>35</v>
      </c>
      <c r="Q255" s="22" t="str">
        <f t="shared" si="98"/>
        <v>T9G29</v>
      </c>
      <c r="R255" s="308">
        <f t="shared" si="88"/>
        <v>35</v>
      </c>
      <c r="S255" s="74"/>
      <c r="T255" s="75"/>
      <c r="U255" s="76"/>
      <c r="V255" s="74"/>
      <c r="W255" s="75"/>
      <c r="X255" s="76"/>
      <c r="Y255" s="74"/>
      <c r="Z255" s="75"/>
      <c r="AA255" s="76"/>
      <c r="AB255" s="74"/>
      <c r="AC255" s="75"/>
      <c r="AD255" s="76"/>
      <c r="AE255" s="74"/>
      <c r="AF255" s="75"/>
      <c r="AG255" s="76"/>
      <c r="AH255" s="74"/>
      <c r="AI255" s="75"/>
      <c r="AJ255" s="76"/>
      <c r="AK255" s="74"/>
      <c r="AL255" s="75"/>
      <c r="AM255" s="76"/>
      <c r="AN255" s="74"/>
      <c r="AO255" s="75"/>
      <c r="AP255" s="76"/>
      <c r="AQ255" s="77">
        <f t="shared" si="89"/>
        <v>0.52113297298809569</v>
      </c>
      <c r="AR255" s="77">
        <f t="shared" si="90"/>
        <v>0.20031738171066582</v>
      </c>
      <c r="AS255" s="78">
        <f t="shared" si="99"/>
        <v>0.64163118255485974</v>
      </c>
      <c r="AT255" s="77">
        <f t="shared" si="91"/>
        <v>0.15805143573447444</v>
      </c>
      <c r="AU255" s="79"/>
      <c r="AV255" s="139"/>
      <c r="AW255" s="80"/>
      <c r="AX255" s="80"/>
      <c r="AY255" s="80"/>
      <c r="AZ255" s="92"/>
      <c r="BA255" s="93"/>
      <c r="BB255" s="92"/>
      <c r="BC255" s="93"/>
      <c r="BD255" s="92"/>
      <c r="BE255" s="93"/>
      <c r="BF255" s="77"/>
      <c r="BG255" s="77"/>
      <c r="BH255" s="77"/>
      <c r="BI255" s="83">
        <f t="shared" si="100"/>
        <v>0</v>
      </c>
      <c r="BJ255" s="83">
        <f t="shared" si="101"/>
        <v>0</v>
      </c>
      <c r="BK255" s="83">
        <f t="shared" si="102"/>
        <v>1</v>
      </c>
      <c r="BL255" s="84"/>
      <c r="BM255" s="84"/>
      <c r="BN255" s="85"/>
      <c r="BO255" s="84"/>
      <c r="BP255" s="84"/>
      <c r="BQ255" s="84"/>
      <c r="BR255" s="84"/>
      <c r="BS255" s="84"/>
      <c r="BT255" s="84"/>
      <c r="BU255" s="86"/>
      <c r="BV255" s="86"/>
      <c r="BW255" s="86"/>
      <c r="BX255" s="86"/>
      <c r="BY255" s="86"/>
      <c r="BZ255" s="86"/>
      <c r="CA255" s="83"/>
      <c r="CB255" s="83"/>
      <c r="CC255" s="14"/>
      <c r="CD255" s="72"/>
      <c r="CE255" s="87"/>
      <c r="CF255" s="88"/>
      <c r="CG255" s="88"/>
      <c r="CH255" s="87">
        <f t="shared" si="92"/>
        <v>0.64163118255485974</v>
      </c>
      <c r="CI255" s="89"/>
      <c r="CJ255" s="89"/>
      <c r="CK255" s="267"/>
      <c r="CL255" s="90"/>
      <c r="CM255" s="267"/>
      <c r="CN255" s="90"/>
      <c r="CO255" s="267"/>
      <c r="CP255" s="90"/>
      <c r="CQ255" s="267"/>
      <c r="CR255" s="90"/>
      <c r="CS255" s="267"/>
      <c r="CT255" s="90"/>
      <c r="CU255" s="267"/>
      <c r="CV255" s="90"/>
      <c r="CW255" s="267"/>
      <c r="CX255" s="90"/>
      <c r="CY255" s="267"/>
      <c r="CZ255" s="90"/>
      <c r="DA255" s="94">
        <f>DataEntry!B255</f>
        <v>44304</v>
      </c>
      <c r="DB255" s="83"/>
      <c r="DC255" s="83"/>
      <c r="DD255" s="145" t="str">
        <f t="shared" si="103"/>
        <v/>
      </c>
      <c r="DE255" s="145" t="str">
        <f t="shared" si="104"/>
        <v/>
      </c>
      <c r="DF255" s="145">
        <f t="shared" si="105"/>
        <v>15</v>
      </c>
      <c r="DG255" s="145">
        <f t="shared" si="106"/>
        <v>9</v>
      </c>
      <c r="DH255" s="145" t="str">
        <f t="shared" si="107"/>
        <v/>
      </c>
      <c r="DI255" s="145" t="str">
        <f t="shared" si="108"/>
        <v/>
      </c>
      <c r="DJ255" s="83"/>
      <c r="DK255" s="83"/>
      <c r="DL255" s="84"/>
      <c r="DM255" s="14"/>
      <c r="DN255" s="87">
        <f t="shared" si="93"/>
        <v>0.64207778510217528</v>
      </c>
      <c r="DO255" s="87">
        <f>(DFactor*Rounds*Number/2+SUM(BV$3:BV243))/(Rounds*Number/2+COUNT(BV$3:BV243))</f>
        <v>0.29599999999999999</v>
      </c>
      <c r="DP255" s="87">
        <f t="shared" si="94"/>
        <v>0.29268292682926828</v>
      </c>
    </row>
    <row r="256" spans="1:120" x14ac:dyDescent="0.25">
      <c r="A256" s="69">
        <v>254</v>
      </c>
      <c r="B256" s="70">
        <f>DataEntry!C256</f>
        <v>13</v>
      </c>
      <c r="C256" s="71">
        <f>COUNTIF(D$2:D256,D256)+COUNTIF(G$2:G256,D256)</f>
        <v>29</v>
      </c>
      <c r="D256" s="72" t="str">
        <f t="shared" si="82"/>
        <v>Osnabruck</v>
      </c>
      <c r="E256" s="70">
        <f>DataEntry!E256</f>
        <v>5</v>
      </c>
      <c r="F256" s="71">
        <f>COUNTIF(D$2:D256,G256)+COUNTIF(G$2:G256,G256)</f>
        <v>28</v>
      </c>
      <c r="G256" s="72" t="str">
        <f t="shared" si="83"/>
        <v>Fortuna Dusseldorf</v>
      </c>
      <c r="H256" s="73">
        <f>DataEntry!G256</f>
        <v>0</v>
      </c>
      <c r="I256" s="73">
        <f>DataEntry!H256</f>
        <v>3</v>
      </c>
      <c r="J256" s="266">
        <f t="shared" si="95"/>
        <v>3</v>
      </c>
      <c r="K256" s="304">
        <f t="shared" si="84"/>
        <v>0.62194111097937821</v>
      </c>
      <c r="L256" s="224">
        <f t="shared" si="85"/>
        <v>2361.5022286925491</v>
      </c>
      <c r="M256" s="224">
        <f t="shared" si="86"/>
        <v>2472.3415454261617</v>
      </c>
      <c r="N256" s="236">
        <f t="shared" si="96"/>
        <v>-110.83931673361258</v>
      </c>
      <c r="O256" s="22" t="str">
        <f t="shared" si="97"/>
        <v>T13G29</v>
      </c>
      <c r="P256" s="308">
        <f t="shared" si="87"/>
        <v>35</v>
      </c>
      <c r="Q256" s="22" t="str">
        <f t="shared" si="98"/>
        <v>T5G28</v>
      </c>
      <c r="R256" s="308">
        <f t="shared" si="88"/>
        <v>35</v>
      </c>
      <c r="S256" s="74"/>
      <c r="T256" s="75"/>
      <c r="U256" s="76"/>
      <c r="V256" s="74"/>
      <c r="W256" s="75"/>
      <c r="X256" s="76"/>
      <c r="Y256" s="74"/>
      <c r="Z256" s="75"/>
      <c r="AA256" s="76"/>
      <c r="AB256" s="74"/>
      <c r="AC256" s="75"/>
      <c r="AD256" s="76"/>
      <c r="AE256" s="74"/>
      <c r="AF256" s="75"/>
      <c r="AG256" s="76"/>
      <c r="AH256" s="74"/>
      <c r="AI256" s="75"/>
      <c r="AJ256" s="76"/>
      <c r="AK256" s="74"/>
      <c r="AL256" s="75"/>
      <c r="AM256" s="76"/>
      <c r="AN256" s="74"/>
      <c r="AO256" s="75"/>
      <c r="AP256" s="76"/>
      <c r="AQ256" s="77">
        <f t="shared" si="89"/>
        <v>0.39784799439876528</v>
      </c>
      <c r="AR256" s="77">
        <f t="shared" si="90"/>
        <v>7.7219982067658066E-2</v>
      </c>
      <c r="AS256" s="78">
        <f t="shared" si="99"/>
        <v>0.64125602466221432</v>
      </c>
      <c r="AT256" s="77">
        <f t="shared" si="91"/>
        <v>0.28152399327012756</v>
      </c>
      <c r="AU256" s="79"/>
      <c r="AV256" s="139"/>
      <c r="AW256" s="80"/>
      <c r="AX256" s="80"/>
      <c r="AY256" s="80"/>
      <c r="AZ256" s="92"/>
      <c r="BA256" s="93"/>
      <c r="BB256" s="92"/>
      <c r="BC256" s="93"/>
      <c r="BD256" s="92"/>
      <c r="BE256" s="93"/>
      <c r="BF256" s="77"/>
      <c r="BG256" s="77"/>
      <c r="BH256" s="77"/>
      <c r="BI256" s="83">
        <f t="shared" si="100"/>
        <v>0</v>
      </c>
      <c r="BJ256" s="83">
        <f t="shared" si="101"/>
        <v>0</v>
      </c>
      <c r="BK256" s="83">
        <f t="shared" si="102"/>
        <v>1</v>
      </c>
      <c r="BL256" s="84"/>
      <c r="BM256" s="84"/>
      <c r="BN256" s="85"/>
      <c r="BO256" s="84"/>
      <c r="BP256" s="84"/>
      <c r="BQ256" s="84"/>
      <c r="BR256" s="84"/>
      <c r="BS256" s="84"/>
      <c r="BT256" s="84"/>
      <c r="BU256" s="86"/>
      <c r="BV256" s="86"/>
      <c r="BW256" s="86"/>
      <c r="BX256" s="86"/>
      <c r="BY256" s="86"/>
      <c r="BZ256" s="86"/>
      <c r="CA256" s="83"/>
      <c r="CB256" s="83"/>
      <c r="CC256" s="14"/>
      <c r="CD256" s="72"/>
      <c r="CE256" s="87"/>
      <c r="CF256" s="88"/>
      <c r="CG256" s="88"/>
      <c r="CH256" s="87">
        <f t="shared" si="92"/>
        <v>0.64125602466221443</v>
      </c>
      <c r="CI256" s="89"/>
      <c r="CJ256" s="89"/>
      <c r="CK256" s="267"/>
      <c r="CL256" s="90"/>
      <c r="CM256" s="267"/>
      <c r="CN256" s="90"/>
      <c r="CO256" s="267"/>
      <c r="CP256" s="90"/>
      <c r="CQ256" s="267"/>
      <c r="CR256" s="90"/>
      <c r="CS256" s="267"/>
      <c r="CT256" s="90"/>
      <c r="CU256" s="267"/>
      <c r="CV256" s="90"/>
      <c r="CW256" s="267"/>
      <c r="CX256" s="90"/>
      <c r="CY256" s="267"/>
      <c r="CZ256" s="90"/>
      <c r="DA256" s="94">
        <f>DataEntry!B256</f>
        <v>44304</v>
      </c>
      <c r="DB256" s="83"/>
      <c r="DC256" s="83"/>
      <c r="DD256" s="145" t="str">
        <f t="shared" si="103"/>
        <v/>
      </c>
      <c r="DE256" s="145" t="str">
        <f t="shared" si="104"/>
        <v/>
      </c>
      <c r="DF256" s="145">
        <f t="shared" si="105"/>
        <v>13</v>
      </c>
      <c r="DG256" s="145">
        <f t="shared" si="106"/>
        <v>5</v>
      </c>
      <c r="DH256" s="145" t="str">
        <f t="shared" si="107"/>
        <v/>
      </c>
      <c r="DI256" s="145" t="str">
        <f t="shared" si="108"/>
        <v/>
      </c>
      <c r="DJ256" s="83"/>
      <c r="DK256" s="83"/>
      <c r="DL256" s="84"/>
      <c r="DM256" s="14"/>
      <c r="DN256" s="87">
        <f t="shared" si="93"/>
        <v>0.65169105691056917</v>
      </c>
      <c r="DO256" s="87">
        <f>(DFactor*Rounds*Number/2+SUM(BV$3:BV244))/(Rounds*Number/2+COUNT(BV$3:BV244))</f>
        <v>0.29599999999999999</v>
      </c>
      <c r="DP256" s="87">
        <f t="shared" si="94"/>
        <v>0.30081300813008133</v>
      </c>
    </row>
    <row r="257" spans="1:120" x14ac:dyDescent="0.25">
      <c r="A257" s="69">
        <v>255</v>
      </c>
      <c r="B257" s="70">
        <f>DataEntry!C257</f>
        <v>1</v>
      </c>
      <c r="C257" s="71">
        <f>COUNTIF(D$2:D257,D257)+COUNTIF(G$2:G257,D257)</f>
        <v>29</v>
      </c>
      <c r="D257" s="72" t="str">
        <f t="shared" si="82"/>
        <v>Erzgebirge Aue</v>
      </c>
      <c r="E257" s="70">
        <f>DataEntry!E257</f>
        <v>12</v>
      </c>
      <c r="F257" s="71">
        <f>COUNTIF(D$2:D257,G257)+COUNTIF(G$2:G257,G257)</f>
        <v>29</v>
      </c>
      <c r="G257" s="72" t="str">
        <f t="shared" si="83"/>
        <v>Nurnberg</v>
      </c>
      <c r="H257" s="73">
        <f>DataEntry!G257</f>
        <v>0</v>
      </c>
      <c r="I257" s="73">
        <f>DataEntry!H257</f>
        <v>1</v>
      </c>
      <c r="J257" s="266">
        <f t="shared" si="95"/>
        <v>3</v>
      </c>
      <c r="K257" s="304">
        <f t="shared" si="84"/>
        <v>0.10245026775661437</v>
      </c>
      <c r="L257" s="224">
        <f t="shared" si="85"/>
        <v>2452.2743363106397</v>
      </c>
      <c r="M257" s="224">
        <f t="shared" si="86"/>
        <v>2413.5809965524786</v>
      </c>
      <c r="N257" s="236">
        <f t="shared" si="96"/>
        <v>38.693339758161073</v>
      </c>
      <c r="O257" s="22" t="str">
        <f t="shared" si="97"/>
        <v>T1G29</v>
      </c>
      <c r="P257" s="308">
        <f t="shared" si="87"/>
        <v>35</v>
      </c>
      <c r="Q257" s="22" t="str">
        <f t="shared" si="98"/>
        <v>T12G29</v>
      </c>
      <c r="R257" s="308">
        <f t="shared" si="88"/>
        <v>35</v>
      </c>
      <c r="S257" s="74"/>
      <c r="T257" s="75"/>
      <c r="U257" s="76"/>
      <c r="V257" s="74"/>
      <c r="W257" s="75"/>
      <c r="X257" s="76"/>
      <c r="Y257" s="74"/>
      <c r="Z257" s="75"/>
      <c r="AA257" s="76"/>
      <c r="AB257" s="74"/>
      <c r="AC257" s="75"/>
      <c r="AD257" s="76"/>
      <c r="AE257" s="74"/>
      <c r="AF257" s="75"/>
      <c r="AG257" s="76"/>
      <c r="AH257" s="74"/>
      <c r="AI257" s="75"/>
      <c r="AJ257" s="76"/>
      <c r="AK257" s="74"/>
      <c r="AL257" s="75"/>
      <c r="AM257" s="76"/>
      <c r="AN257" s="74"/>
      <c r="AO257" s="75"/>
      <c r="AP257" s="76"/>
      <c r="AQ257" s="77">
        <f t="shared" si="89"/>
        <v>0.53381559124360001</v>
      </c>
      <c r="AR257" s="77">
        <f t="shared" si="90"/>
        <v>0.20997604802659647</v>
      </c>
      <c r="AS257" s="78">
        <f t="shared" si="99"/>
        <v>0.64767908643400696</v>
      </c>
      <c r="AT257" s="77">
        <f t="shared" si="91"/>
        <v>0.14234486553939651</v>
      </c>
      <c r="AU257" s="79"/>
      <c r="AV257" s="139"/>
      <c r="AW257" s="80"/>
      <c r="AX257" s="80"/>
      <c r="AY257" s="80"/>
      <c r="AZ257" s="92"/>
      <c r="BA257" s="93"/>
      <c r="BB257" s="92"/>
      <c r="BC257" s="93"/>
      <c r="BD257" s="92"/>
      <c r="BE257" s="93"/>
      <c r="BF257" s="77"/>
      <c r="BG257" s="77"/>
      <c r="BH257" s="77"/>
      <c r="BI257" s="83">
        <f t="shared" si="100"/>
        <v>0</v>
      </c>
      <c r="BJ257" s="83">
        <f t="shared" si="101"/>
        <v>0</v>
      </c>
      <c r="BK257" s="83">
        <f t="shared" si="102"/>
        <v>1</v>
      </c>
      <c r="BL257" s="84"/>
      <c r="BM257" s="84"/>
      <c r="BN257" s="85"/>
      <c r="BO257" s="84"/>
      <c r="BP257" s="84"/>
      <c r="BQ257" s="84"/>
      <c r="BR257" s="84"/>
      <c r="BS257" s="84"/>
      <c r="BT257" s="84"/>
      <c r="BU257" s="86"/>
      <c r="BV257" s="86"/>
      <c r="BW257" s="86"/>
      <c r="BX257" s="86"/>
      <c r="BY257" s="86"/>
      <c r="BZ257" s="86"/>
      <c r="CA257" s="83"/>
      <c r="CB257" s="83"/>
      <c r="CC257" s="14"/>
      <c r="CD257" s="72"/>
      <c r="CE257" s="87"/>
      <c r="CF257" s="88"/>
      <c r="CG257" s="88"/>
      <c r="CH257" s="87">
        <f t="shared" si="92"/>
        <v>0.64767908643400707</v>
      </c>
      <c r="CI257" s="89"/>
      <c r="CJ257" s="89"/>
      <c r="CK257" s="267"/>
      <c r="CL257" s="90"/>
      <c r="CM257" s="267"/>
      <c r="CN257" s="90"/>
      <c r="CO257" s="267"/>
      <c r="CP257" s="90"/>
      <c r="CQ257" s="267"/>
      <c r="CR257" s="90"/>
      <c r="CS257" s="267"/>
      <c r="CT257" s="90"/>
      <c r="CU257" s="267"/>
      <c r="CV257" s="90"/>
      <c r="CW257" s="267"/>
      <c r="CX257" s="90"/>
      <c r="CY257" s="267"/>
      <c r="CZ257" s="90"/>
      <c r="DA257" s="94">
        <f>DataEntry!B257</f>
        <v>44306</v>
      </c>
      <c r="DB257" s="83"/>
      <c r="DC257" s="83"/>
      <c r="DD257" s="145" t="str">
        <f t="shared" si="103"/>
        <v/>
      </c>
      <c r="DE257" s="145" t="str">
        <f t="shared" si="104"/>
        <v/>
      </c>
      <c r="DF257" s="145">
        <f t="shared" si="105"/>
        <v>1</v>
      </c>
      <c r="DG257" s="145">
        <f t="shared" si="106"/>
        <v>12</v>
      </c>
      <c r="DH257" s="145" t="str">
        <f t="shared" si="107"/>
        <v/>
      </c>
      <c r="DI257" s="145" t="str">
        <f t="shared" si="108"/>
        <v/>
      </c>
      <c r="DJ257" s="83"/>
      <c r="DK257" s="83"/>
      <c r="DL257" s="84"/>
      <c r="DM257" s="14"/>
      <c r="DN257" s="87">
        <f t="shared" si="93"/>
        <v>0.6488225806451613</v>
      </c>
      <c r="DO257" s="87">
        <f>(DFactor*Rounds*Number/2+SUM(BV$3:BV245))/(Rounds*Number/2+COUNT(BV$3:BV245))</f>
        <v>0.29599999999999999</v>
      </c>
      <c r="DP257" s="87">
        <f t="shared" si="94"/>
        <v>0.29838709677419356</v>
      </c>
    </row>
    <row r="258" spans="1:120" x14ac:dyDescent="0.25">
      <c r="A258" s="69">
        <v>256</v>
      </c>
      <c r="B258" s="70">
        <f>DataEntry!C258</f>
        <v>6</v>
      </c>
      <c r="C258" s="71">
        <f>COUNTIF(D$2:D258,D258)+COUNTIF(G$2:G258,D258)</f>
        <v>29</v>
      </c>
      <c r="D258" s="72" t="str">
        <f t="shared" si="82"/>
        <v>Greuther Furth</v>
      </c>
      <c r="E258" s="70">
        <f>DataEntry!E258</f>
        <v>3</v>
      </c>
      <c r="F258" s="71">
        <f>COUNTIF(D$2:D258,G258)+COUNTIF(G$2:G258,G258)</f>
        <v>30</v>
      </c>
      <c r="G258" s="72" t="str">
        <f t="shared" si="83"/>
        <v>Eintracht Braunschweig</v>
      </c>
      <c r="H258" s="73">
        <f>DataEntry!G258</f>
        <v>3</v>
      </c>
      <c r="I258" s="73">
        <f>DataEntry!H258</f>
        <v>0</v>
      </c>
      <c r="J258" s="266">
        <f t="shared" si="95"/>
        <v>1</v>
      </c>
      <c r="K258" s="304">
        <f t="shared" si="84"/>
        <v>0.36440409929968931</v>
      </c>
      <c r="L258" s="224">
        <f t="shared" si="85"/>
        <v>2478.0100798435769</v>
      </c>
      <c r="M258" s="224">
        <f t="shared" si="86"/>
        <v>2336.7954664217873</v>
      </c>
      <c r="N258" s="236">
        <f t="shared" si="96"/>
        <v>141.21461342178964</v>
      </c>
      <c r="O258" s="22" t="str">
        <f t="shared" si="97"/>
        <v>T6G29</v>
      </c>
      <c r="P258" s="308">
        <f t="shared" si="87"/>
        <v>35</v>
      </c>
      <c r="Q258" s="22" t="str">
        <f t="shared" si="98"/>
        <v>T3G30</v>
      </c>
      <c r="R258" s="308">
        <f t="shared" si="88"/>
        <v>35</v>
      </c>
      <c r="S258" s="74"/>
      <c r="T258" s="75"/>
      <c r="U258" s="76"/>
      <c r="V258" s="74"/>
      <c r="W258" s="75"/>
      <c r="X258" s="76"/>
      <c r="Y258" s="74"/>
      <c r="Z258" s="75"/>
      <c r="AA258" s="76"/>
      <c r="AB258" s="74"/>
      <c r="AC258" s="75"/>
      <c r="AD258" s="76"/>
      <c r="AE258" s="74"/>
      <c r="AF258" s="75"/>
      <c r="AG258" s="76"/>
      <c r="AH258" s="74"/>
      <c r="AI258" s="75"/>
      <c r="AJ258" s="76"/>
      <c r="AK258" s="74"/>
      <c r="AL258" s="75"/>
      <c r="AM258" s="76"/>
      <c r="AN258" s="74"/>
      <c r="AO258" s="75"/>
      <c r="AP258" s="76"/>
      <c r="AQ258" s="77">
        <f t="shared" si="89"/>
        <v>0.63261916121166872</v>
      </c>
      <c r="AR258" s="77">
        <f t="shared" si="90"/>
        <v>0.31393228558585229</v>
      </c>
      <c r="AS258" s="78">
        <f t="shared" si="99"/>
        <v>0.63737375125163287</v>
      </c>
      <c r="AT258" s="77">
        <f t="shared" si="91"/>
        <v>4.8693963162514842E-2</v>
      </c>
      <c r="AU258" s="79"/>
      <c r="AV258" s="139"/>
      <c r="AW258" s="80"/>
      <c r="AX258" s="80"/>
      <c r="AY258" s="80"/>
      <c r="AZ258" s="92"/>
      <c r="BA258" s="93"/>
      <c r="BB258" s="92"/>
      <c r="BC258" s="93"/>
      <c r="BD258" s="92"/>
      <c r="BE258" s="93"/>
      <c r="BF258" s="77"/>
      <c r="BG258" s="77"/>
      <c r="BH258" s="77"/>
      <c r="BI258" s="83">
        <f t="shared" si="100"/>
        <v>1</v>
      </c>
      <c r="BJ258" s="83">
        <f t="shared" si="101"/>
        <v>0</v>
      </c>
      <c r="BK258" s="83">
        <f t="shared" si="102"/>
        <v>0</v>
      </c>
      <c r="BL258" s="84"/>
      <c r="BM258" s="84"/>
      <c r="BN258" s="85"/>
      <c r="BO258" s="84"/>
      <c r="BP258" s="84"/>
      <c r="BQ258" s="84"/>
      <c r="BR258" s="84"/>
      <c r="BS258" s="84"/>
      <c r="BT258" s="84"/>
      <c r="BU258" s="86"/>
      <c r="BV258" s="86"/>
      <c r="BW258" s="86"/>
      <c r="BX258" s="86"/>
      <c r="BY258" s="86"/>
      <c r="BZ258" s="86"/>
      <c r="CA258" s="83"/>
      <c r="CB258" s="83"/>
      <c r="CC258" s="14"/>
      <c r="CD258" s="72"/>
      <c r="CE258" s="87"/>
      <c r="CF258" s="88"/>
      <c r="CG258" s="88"/>
      <c r="CH258" s="87">
        <f t="shared" si="92"/>
        <v>0.63737375125163287</v>
      </c>
      <c r="CI258" s="89"/>
      <c r="CJ258" s="89"/>
      <c r="CK258" s="267"/>
      <c r="CL258" s="90"/>
      <c r="CM258" s="267"/>
      <c r="CN258" s="90"/>
      <c r="CO258" s="267"/>
      <c r="CP258" s="90"/>
      <c r="CQ258" s="267"/>
      <c r="CR258" s="90"/>
      <c r="CS258" s="267"/>
      <c r="CT258" s="90"/>
      <c r="CU258" s="267"/>
      <c r="CV258" s="90"/>
      <c r="CW258" s="267"/>
      <c r="CX258" s="90"/>
      <c r="CY258" s="267"/>
      <c r="CZ258" s="90"/>
      <c r="DA258" s="94">
        <f>DataEntry!B258</f>
        <v>44306</v>
      </c>
      <c r="DB258" s="83"/>
      <c r="DC258" s="83"/>
      <c r="DD258" s="145">
        <f t="shared" si="103"/>
        <v>6</v>
      </c>
      <c r="DE258" s="145" t="str">
        <f t="shared" si="104"/>
        <v/>
      </c>
      <c r="DF258" s="145" t="str">
        <f t="shared" si="105"/>
        <v/>
      </c>
      <c r="DG258" s="145" t="str">
        <f t="shared" si="106"/>
        <v/>
      </c>
      <c r="DH258" s="145" t="str">
        <f t="shared" si="107"/>
        <v/>
      </c>
      <c r="DI258" s="145">
        <f t="shared" si="108"/>
        <v>3</v>
      </c>
      <c r="DJ258" s="83"/>
      <c r="DK258" s="83"/>
      <c r="DL258" s="84"/>
      <c r="DM258" s="14"/>
      <c r="DN258" s="87">
        <f t="shared" si="93"/>
        <v>0.65496159317211944</v>
      </c>
      <c r="DO258" s="87">
        <f>(DFactor*Rounds*Number/2+SUM(BV$3:BV246))/(Rounds*Number/2+COUNT(BV$3:BV246))</f>
        <v>0.29599999999999999</v>
      </c>
      <c r="DP258" s="87">
        <f t="shared" si="94"/>
        <v>0.30357894736842106</v>
      </c>
    </row>
    <row r="259" spans="1:120" x14ac:dyDescent="0.25">
      <c r="A259" s="69">
        <v>257</v>
      </c>
      <c r="B259" s="70">
        <f>DataEntry!C259</f>
        <v>18</v>
      </c>
      <c r="C259" s="71">
        <f>COUNTIF(D$2:D259,D259)+COUNTIF(G$2:G259,D259)</f>
        <v>30</v>
      </c>
      <c r="D259" s="72" t="str">
        <f t="shared" ref="D259:D322" si="109">IFERROR(VLOOKUP(B259,Team,2,FALSE),"")</f>
        <v>Wurzburger Kickers</v>
      </c>
      <c r="E259" s="70">
        <f>DataEntry!E259</f>
        <v>4</v>
      </c>
      <c r="F259" s="71">
        <f>COUNTIF(D$2:D259,G259)+COUNTIF(G$2:G259,G259)</f>
        <v>30</v>
      </c>
      <c r="G259" s="72" t="str">
        <f t="shared" ref="G259:G322" si="110">IFERROR(VLOOKUP(E259,Team,2,FALSE),"")</f>
        <v>Darmstadt 98</v>
      </c>
      <c r="H259" s="73">
        <f>DataEntry!G259</f>
        <v>1</v>
      </c>
      <c r="I259" s="73">
        <f>DataEntry!H259</f>
        <v>3</v>
      </c>
      <c r="J259" s="266">
        <f t="shared" si="95"/>
        <v>3</v>
      </c>
      <c r="K259" s="304">
        <f t="shared" ref="K259:K322" si="111">VLOOKUP($A259,RIndex,Scenario+1,FALSE)</f>
        <v>0.51488326546136332</v>
      </c>
      <c r="L259" s="224">
        <f t="shared" ref="L259:L322" si="112">VLOOKUP(B259,Team,3+MIN(C259,P259),FALSE)+VLOOKUP(B259,Diff,3+MIN(C259,P259),FALSE)/2</f>
        <v>2364.8568111973746</v>
      </c>
      <c r="M259" s="224">
        <f t="shared" ref="M259:M322" si="113">IFERROR(VLOOKUP(E259,Team,3+MIN(F259,R259),FALSE)-VLOOKUP(E259,Diff,3+MIN(F259,R259),FALSE)/2,"")</f>
        <v>2425.0689434415299</v>
      </c>
      <c r="N259" s="236">
        <f t="shared" si="96"/>
        <v>-60.212132244155327</v>
      </c>
      <c r="O259" s="22" t="str">
        <f t="shared" si="97"/>
        <v>T18G30</v>
      </c>
      <c r="P259" s="308">
        <f t="shared" ref="P259:P322" si="114">VLOOKUP(B259,Team,51)+1</f>
        <v>35</v>
      </c>
      <c r="Q259" s="22" t="str">
        <f t="shared" si="98"/>
        <v>T4G30</v>
      </c>
      <c r="R259" s="308">
        <f t="shared" ref="R259:R322" si="115">VLOOKUP(E259,Team,51)+1</f>
        <v>35</v>
      </c>
      <c r="S259" s="74"/>
      <c r="T259" s="75"/>
      <c r="U259" s="76"/>
      <c r="V259" s="74"/>
      <c r="W259" s="75"/>
      <c r="X259" s="76"/>
      <c r="Y259" s="74"/>
      <c r="Z259" s="75"/>
      <c r="AA259" s="76"/>
      <c r="AB259" s="74"/>
      <c r="AC259" s="75"/>
      <c r="AD259" s="76"/>
      <c r="AE259" s="74"/>
      <c r="AF259" s="75"/>
      <c r="AG259" s="76"/>
      <c r="AH259" s="74"/>
      <c r="AI259" s="75"/>
      <c r="AJ259" s="76"/>
      <c r="AK259" s="74"/>
      <c r="AL259" s="75"/>
      <c r="AM259" s="76"/>
      <c r="AN259" s="74"/>
      <c r="AO259" s="75"/>
      <c r="AP259" s="76"/>
      <c r="AQ259" s="77">
        <f t="shared" ref="AQ259:AQ322" si="116">IFERROR(VLOOKUP($N259,Ratings,2,TRUE),"")</f>
        <v>0.44579723738749033</v>
      </c>
      <c r="AR259" s="77">
        <f t="shared" ref="AR259:AR322" si="117">IFERROR(IF(AQ259-CH259/2&lt;0.01,0.01,AQ259-CH259/2),"")</f>
        <v>0.15726565394014069</v>
      </c>
      <c r="AS259" s="78">
        <f t="shared" si="99"/>
        <v>0.57706316689469928</v>
      </c>
      <c r="AT259" s="77">
        <f t="shared" ref="AT259:AT322" si="118">IFERROR(IF(1-AR259-CH259&lt;0.01,0.01,1-AR259-CH259),"")</f>
        <v>0.26567117916516003</v>
      </c>
      <c r="AU259" s="79"/>
      <c r="AV259" s="139"/>
      <c r="AW259" s="80"/>
      <c r="AX259" s="80"/>
      <c r="AY259" s="80"/>
      <c r="AZ259" s="92"/>
      <c r="BA259" s="93"/>
      <c r="BB259" s="92"/>
      <c r="BC259" s="93"/>
      <c r="BD259" s="92"/>
      <c r="BE259" s="93"/>
      <c r="BF259" s="77"/>
      <c r="BG259" s="77"/>
      <c r="BH259" s="77"/>
      <c r="BI259" s="83">
        <f t="shared" si="100"/>
        <v>0</v>
      </c>
      <c r="BJ259" s="83">
        <f t="shared" si="101"/>
        <v>0</v>
      </c>
      <c r="BK259" s="83">
        <f t="shared" si="102"/>
        <v>1</v>
      </c>
      <c r="BL259" s="84"/>
      <c r="BM259" s="84"/>
      <c r="BN259" s="85"/>
      <c r="BO259" s="84"/>
      <c r="BP259" s="84"/>
      <c r="BQ259" s="84"/>
      <c r="BR259" s="84"/>
      <c r="BS259" s="84"/>
      <c r="BT259" s="84"/>
      <c r="BU259" s="86"/>
      <c r="BV259" s="86"/>
      <c r="BW259" s="86"/>
      <c r="BX259" s="86"/>
      <c r="BY259" s="86"/>
      <c r="BZ259" s="86"/>
      <c r="CA259" s="83"/>
      <c r="CB259" s="83"/>
      <c r="CC259" s="14"/>
      <c r="CD259" s="72"/>
      <c r="CE259" s="87"/>
      <c r="CF259" s="88"/>
      <c r="CG259" s="88"/>
      <c r="CH259" s="87">
        <f t="shared" ref="CH259:CH322" si="119">IFERROR(IF(AND(Book="Book",BG259&lt;1),BG259,DN259-(AQ259-0.5)*(AQ259-0.5)),"")</f>
        <v>0.57706316689469928</v>
      </c>
      <c r="CI259" s="89"/>
      <c r="CJ259" s="89"/>
      <c r="CK259" s="267"/>
      <c r="CL259" s="90"/>
      <c r="CM259" s="267"/>
      <c r="CN259" s="90"/>
      <c r="CO259" s="267"/>
      <c r="CP259" s="90"/>
      <c r="CQ259" s="267"/>
      <c r="CR259" s="90"/>
      <c r="CS259" s="267"/>
      <c r="CT259" s="90"/>
      <c r="CU259" s="267"/>
      <c r="CV259" s="90"/>
      <c r="CW259" s="267"/>
      <c r="CX259" s="90"/>
      <c r="CY259" s="267"/>
      <c r="CZ259" s="90"/>
      <c r="DA259" s="94">
        <f>DataEntry!B259</f>
        <v>44306</v>
      </c>
      <c r="DB259" s="83"/>
      <c r="DC259" s="83"/>
      <c r="DD259" s="145" t="str">
        <f t="shared" si="103"/>
        <v/>
      </c>
      <c r="DE259" s="145" t="str">
        <f t="shared" si="104"/>
        <v/>
      </c>
      <c r="DF259" s="145">
        <f t="shared" si="105"/>
        <v>18</v>
      </c>
      <c r="DG259" s="145">
        <f t="shared" si="106"/>
        <v>4</v>
      </c>
      <c r="DH259" s="145" t="str">
        <f t="shared" si="107"/>
        <v/>
      </c>
      <c r="DI259" s="145" t="str">
        <f t="shared" si="108"/>
        <v/>
      </c>
      <c r="DJ259" s="83"/>
      <c r="DK259" s="83"/>
      <c r="DL259" s="84"/>
      <c r="DM259" s="14"/>
      <c r="DN259" s="87">
        <f t="shared" ref="DN259:DN322" si="120">IFERROR(DO259+DP259/DO259*DCFactor,"")</f>
        <v>0.5800011063695274</v>
      </c>
      <c r="DO259" s="87">
        <f>(DFactor*Rounds*Number/2+SUM(BV$3:BV247))/(Rounds*Number/2+COUNT(BV$3:BV247))</f>
        <v>0.29599999999999999</v>
      </c>
      <c r="DP259" s="87">
        <f t="shared" ref="DP259:DP322" si="121">IFERROR((VLOOKUP(B259,Drawx,3+C259,FALSE)+VLOOKUP(E259,Drawx,3+F259,FALSE))/(Rounds*2+C259+F259-2),DFactor)</f>
        <v>0.24018379281537178</v>
      </c>
    </row>
    <row r="260" spans="1:120" x14ac:dyDescent="0.25">
      <c r="A260" s="69">
        <v>258</v>
      </c>
      <c r="B260" s="70">
        <f>DataEntry!C260</f>
        <v>5</v>
      </c>
      <c r="C260" s="71">
        <f>COUNTIF(D$2:D260,D260)+COUNTIF(G$2:G260,D260)</f>
        <v>29</v>
      </c>
      <c r="D260" s="72" t="str">
        <f t="shared" si="109"/>
        <v>Fortuna Dusseldorf</v>
      </c>
      <c r="E260" s="70">
        <f>DataEntry!E260</f>
        <v>17</v>
      </c>
      <c r="F260" s="71">
        <f>COUNTIF(D$2:D260,G260)+COUNTIF(G$2:G260,G260)</f>
        <v>30</v>
      </c>
      <c r="G260" s="72" t="str">
        <f t="shared" si="110"/>
        <v>St Pauli</v>
      </c>
      <c r="H260" s="73">
        <f>DataEntry!G260</f>
        <v>2</v>
      </c>
      <c r="I260" s="73">
        <f>DataEntry!H260</f>
        <v>0</v>
      </c>
      <c r="J260" s="266">
        <f t="shared" ref="J260:J323" si="122">IF(OR(H260="",H260="P"),IF(K260&lt;AR260,1,IF(K260&lt;AR260+AS260,2,3)),IF(H260&gt;I260,1,IF(H260=I260,2,3)))</f>
        <v>1</v>
      </c>
      <c r="K260" s="304">
        <f t="shared" si="111"/>
        <v>0.44102633074963737</v>
      </c>
      <c r="L260" s="224">
        <f t="shared" si="112"/>
        <v>2556.6516019525934</v>
      </c>
      <c r="M260" s="224">
        <f t="shared" si="113"/>
        <v>2409.4128414099855</v>
      </c>
      <c r="N260" s="236">
        <f t="shared" ref="N260:N323" si="123">IFERROR(IF(L260-M260&gt;735,735,IF(L260-M260&lt;-735,-735,L260-M260)),"")</f>
        <v>147.23876054260791</v>
      </c>
      <c r="O260" s="22" t="str">
        <f t="shared" ref="O260:O323" si="124">CONCATENATE("T",B260,"G",C260)</f>
        <v>T5G29</v>
      </c>
      <c r="P260" s="308">
        <f t="shared" si="114"/>
        <v>35</v>
      </c>
      <c r="Q260" s="22" t="str">
        <f t="shared" ref="Q260:Q323" si="125">CONCATENATE("T",E260,"G",F260)</f>
        <v>T17G30</v>
      </c>
      <c r="R260" s="308">
        <f t="shared" si="115"/>
        <v>35</v>
      </c>
      <c r="S260" s="74"/>
      <c r="T260" s="75"/>
      <c r="U260" s="76"/>
      <c r="V260" s="74"/>
      <c r="W260" s="75"/>
      <c r="X260" s="76"/>
      <c r="Y260" s="74"/>
      <c r="Z260" s="75"/>
      <c r="AA260" s="76"/>
      <c r="AB260" s="74"/>
      <c r="AC260" s="75"/>
      <c r="AD260" s="76"/>
      <c r="AE260" s="74"/>
      <c r="AF260" s="75"/>
      <c r="AG260" s="76"/>
      <c r="AH260" s="74"/>
      <c r="AI260" s="75"/>
      <c r="AJ260" s="76"/>
      <c r="AK260" s="74"/>
      <c r="AL260" s="75"/>
      <c r="AM260" s="76"/>
      <c r="AN260" s="74"/>
      <c r="AO260" s="75"/>
      <c r="AP260" s="76"/>
      <c r="AQ260" s="77">
        <f t="shared" si="116"/>
        <v>0.63855238233039191</v>
      </c>
      <c r="AR260" s="77">
        <f t="shared" si="117"/>
        <v>0.31569130419564601</v>
      </c>
      <c r="AS260" s="78">
        <f t="shared" ref="AS260:AS323" si="126">IFERROR(1-AT260-AR260,"")</f>
        <v>0.6457221562694917</v>
      </c>
      <c r="AT260" s="77">
        <f t="shared" si="118"/>
        <v>3.8586539534862241E-2</v>
      </c>
      <c r="AU260" s="79"/>
      <c r="AV260" s="139"/>
      <c r="AW260" s="80"/>
      <c r="AX260" s="80"/>
      <c r="AY260" s="80"/>
      <c r="AZ260" s="92"/>
      <c r="BA260" s="93"/>
      <c r="BB260" s="92"/>
      <c r="BC260" s="93"/>
      <c r="BD260" s="92"/>
      <c r="BE260" s="93"/>
      <c r="BF260" s="77"/>
      <c r="BG260" s="77"/>
      <c r="BH260" s="77"/>
      <c r="BI260" s="83">
        <f t="shared" ref="BI260:BI323" si="127">IF(J260=1,1,0)</f>
        <v>1</v>
      </c>
      <c r="BJ260" s="83">
        <f t="shared" ref="BJ260:BJ323" si="128">IF(J260=2,1,0)</f>
        <v>0</v>
      </c>
      <c r="BK260" s="83">
        <f t="shared" ref="BK260:BK323" si="129">IF(J260=3,1,0)</f>
        <v>0</v>
      </c>
      <c r="BL260" s="84"/>
      <c r="BM260" s="84"/>
      <c r="BN260" s="85"/>
      <c r="BO260" s="84"/>
      <c r="BP260" s="84"/>
      <c r="BQ260" s="84"/>
      <c r="BR260" s="84"/>
      <c r="BS260" s="84"/>
      <c r="BT260" s="84"/>
      <c r="BU260" s="86"/>
      <c r="BV260" s="86"/>
      <c r="BW260" s="86"/>
      <c r="BX260" s="86"/>
      <c r="BY260" s="86"/>
      <c r="BZ260" s="86"/>
      <c r="CA260" s="83"/>
      <c r="CB260" s="83"/>
      <c r="CC260" s="14"/>
      <c r="CD260" s="72"/>
      <c r="CE260" s="87"/>
      <c r="CF260" s="88"/>
      <c r="CG260" s="88"/>
      <c r="CH260" s="87">
        <f t="shared" si="119"/>
        <v>0.64572215626949181</v>
      </c>
      <c r="CI260" s="89"/>
      <c r="CJ260" s="89"/>
      <c r="CK260" s="267"/>
      <c r="CL260" s="90"/>
      <c r="CM260" s="267"/>
      <c r="CN260" s="90"/>
      <c r="CO260" s="267"/>
      <c r="CP260" s="90"/>
      <c r="CQ260" s="267"/>
      <c r="CR260" s="90"/>
      <c r="CS260" s="267"/>
      <c r="CT260" s="90"/>
      <c r="CU260" s="267"/>
      <c r="CV260" s="90"/>
      <c r="CW260" s="267"/>
      <c r="CX260" s="90"/>
      <c r="CY260" s="267"/>
      <c r="CZ260" s="90"/>
      <c r="DA260" s="94">
        <f>DataEntry!B260</f>
        <v>44307</v>
      </c>
      <c r="DB260" s="83"/>
      <c r="DC260" s="83"/>
      <c r="DD260" s="145">
        <f t="shared" ref="DD260:DD323" si="130">IFERROR(CHOOSE($J260,$B260,"",""),"")</f>
        <v>5</v>
      </c>
      <c r="DE260" s="145" t="str">
        <f t="shared" ref="DE260:DE323" si="131">IFERROR(CHOOSE($J260,"",$B260,""),"")</f>
        <v/>
      </c>
      <c r="DF260" s="145" t="str">
        <f t="shared" ref="DF260:DF323" si="132">IFERROR(CHOOSE($J260,"","",$B260),"")</f>
        <v/>
      </c>
      <c r="DG260" s="145" t="str">
        <f t="shared" ref="DG260:DG323" si="133">IFERROR(CHOOSE($J260,"","",$E260),"")</f>
        <v/>
      </c>
      <c r="DH260" s="145" t="str">
        <f t="shared" ref="DH260:DH323" si="134">IFERROR(CHOOSE($J260,"",$E260,""),"")</f>
        <v/>
      </c>
      <c r="DI260" s="145">
        <f t="shared" ref="DI260:DI323" si="135">IFERROR(CHOOSE($J260,$E260,"",""),"")</f>
        <v>17</v>
      </c>
      <c r="DJ260" s="83"/>
      <c r="DK260" s="83"/>
      <c r="DL260" s="84"/>
      <c r="DM260" s="14"/>
      <c r="DN260" s="87">
        <f t="shared" si="120"/>
        <v>0.66491891891891886</v>
      </c>
      <c r="DO260" s="87">
        <f>(DFactor*Rounds*Number/2+SUM(BV$3:BV248))/(Rounds*Number/2+COUNT(BV$3:BV248))</f>
        <v>0.29599999999999999</v>
      </c>
      <c r="DP260" s="87">
        <f t="shared" si="121"/>
        <v>0.312</v>
      </c>
    </row>
    <row r="261" spans="1:120" x14ac:dyDescent="0.25">
      <c r="A261" s="69">
        <v>259</v>
      </c>
      <c r="B261" s="70">
        <f>DataEntry!C261</f>
        <v>8</v>
      </c>
      <c r="C261" s="71">
        <f>COUNTIF(D$2:D261,D261)+COUNTIF(G$2:G261,D261)</f>
        <v>29</v>
      </c>
      <c r="D261" s="72" t="str">
        <f t="shared" si="109"/>
        <v>Hannover 96</v>
      </c>
      <c r="E261" s="70">
        <f>DataEntry!E261</f>
        <v>15</v>
      </c>
      <c r="F261" s="71">
        <f>COUNTIF(D$2:D261,G261)+COUNTIF(G$2:G261,G261)</f>
        <v>29</v>
      </c>
      <c r="G261" s="72" t="str">
        <f t="shared" si="110"/>
        <v>Jahn Regensburg</v>
      </c>
      <c r="H261" s="73">
        <f>DataEntry!G261</f>
        <v>3</v>
      </c>
      <c r="I261" s="73">
        <f>DataEntry!H261</f>
        <v>1</v>
      </c>
      <c r="J261" s="266">
        <f t="shared" si="122"/>
        <v>1</v>
      </c>
      <c r="K261" s="304">
        <f t="shared" si="111"/>
        <v>0.78308675642571046</v>
      </c>
      <c r="L261" s="224">
        <f t="shared" si="112"/>
        <v>2509.080593806666</v>
      </c>
      <c r="M261" s="224">
        <f t="shared" si="113"/>
        <v>2372.3005256189094</v>
      </c>
      <c r="N261" s="236">
        <f t="shared" si="123"/>
        <v>136.78006818775657</v>
      </c>
      <c r="O261" s="22" t="str">
        <f t="shared" si="124"/>
        <v>T8G29</v>
      </c>
      <c r="P261" s="308">
        <f t="shared" si="114"/>
        <v>35</v>
      </c>
      <c r="Q261" s="22" t="str">
        <f t="shared" si="125"/>
        <v>T15G29</v>
      </c>
      <c r="R261" s="308">
        <f t="shared" si="115"/>
        <v>35</v>
      </c>
      <c r="S261" s="74"/>
      <c r="T261" s="75"/>
      <c r="U261" s="76"/>
      <c r="V261" s="74"/>
      <c r="W261" s="75"/>
      <c r="X261" s="76"/>
      <c r="Y261" s="74"/>
      <c r="Z261" s="75"/>
      <c r="AA261" s="76"/>
      <c r="AB261" s="74"/>
      <c r="AC261" s="75"/>
      <c r="AD261" s="76"/>
      <c r="AE261" s="74"/>
      <c r="AF261" s="75"/>
      <c r="AG261" s="76"/>
      <c r="AH261" s="74"/>
      <c r="AI261" s="75"/>
      <c r="AJ261" s="76"/>
      <c r="AK261" s="74"/>
      <c r="AL261" s="75"/>
      <c r="AM261" s="76"/>
      <c r="AN261" s="74"/>
      <c r="AO261" s="75"/>
      <c r="AP261" s="76"/>
      <c r="AQ261" s="77">
        <f t="shared" si="116"/>
        <v>0.62768167301213573</v>
      </c>
      <c r="AR261" s="77">
        <f t="shared" si="117"/>
        <v>0.32095743292398626</v>
      </c>
      <c r="AS261" s="78">
        <f t="shared" si="126"/>
        <v>0.61344848017629894</v>
      </c>
      <c r="AT261" s="77">
        <f t="shared" si="118"/>
        <v>6.5594086899714799E-2</v>
      </c>
      <c r="AU261" s="79"/>
      <c r="AV261" s="139"/>
      <c r="AW261" s="80"/>
      <c r="AX261" s="80"/>
      <c r="AY261" s="80"/>
      <c r="AZ261" s="92"/>
      <c r="BA261" s="93"/>
      <c r="BB261" s="92"/>
      <c r="BC261" s="93"/>
      <c r="BD261" s="92"/>
      <c r="BE261" s="93"/>
      <c r="BF261" s="77"/>
      <c r="BG261" s="77"/>
      <c r="BH261" s="77"/>
      <c r="BI261" s="83">
        <f t="shared" si="127"/>
        <v>1</v>
      </c>
      <c r="BJ261" s="83">
        <f t="shared" si="128"/>
        <v>0</v>
      </c>
      <c r="BK261" s="83">
        <f t="shared" si="129"/>
        <v>0</v>
      </c>
      <c r="BL261" s="84"/>
      <c r="BM261" s="84"/>
      <c r="BN261" s="85"/>
      <c r="BO261" s="84"/>
      <c r="BP261" s="84"/>
      <c r="BQ261" s="84"/>
      <c r="BR261" s="84"/>
      <c r="BS261" s="84"/>
      <c r="BT261" s="84"/>
      <c r="BU261" s="86"/>
      <c r="BV261" s="86"/>
      <c r="BW261" s="86"/>
      <c r="BX261" s="86"/>
      <c r="BY261" s="86"/>
      <c r="BZ261" s="86"/>
      <c r="CA261" s="83"/>
      <c r="CB261" s="83"/>
      <c r="CC261" s="14"/>
      <c r="CD261" s="72"/>
      <c r="CE261" s="87"/>
      <c r="CF261" s="88"/>
      <c r="CG261" s="88"/>
      <c r="CH261" s="87">
        <f t="shared" si="119"/>
        <v>0.61344848017629894</v>
      </c>
      <c r="CI261" s="89"/>
      <c r="CJ261" s="89"/>
      <c r="CK261" s="267"/>
      <c r="CL261" s="90"/>
      <c r="CM261" s="267"/>
      <c r="CN261" s="90"/>
      <c r="CO261" s="267"/>
      <c r="CP261" s="90"/>
      <c r="CQ261" s="267"/>
      <c r="CR261" s="90"/>
      <c r="CS261" s="267"/>
      <c r="CT261" s="90"/>
      <c r="CU261" s="267"/>
      <c r="CV261" s="90"/>
      <c r="CW261" s="267"/>
      <c r="CX261" s="90"/>
      <c r="CY261" s="267"/>
      <c r="CZ261" s="90"/>
      <c r="DA261" s="94">
        <f>DataEntry!B261</f>
        <v>44307</v>
      </c>
      <c r="DB261" s="83"/>
      <c r="DC261" s="83"/>
      <c r="DD261" s="145">
        <f t="shared" si="130"/>
        <v>8</v>
      </c>
      <c r="DE261" s="145" t="str">
        <f t="shared" si="131"/>
        <v/>
      </c>
      <c r="DF261" s="145" t="str">
        <f t="shared" si="132"/>
        <v/>
      </c>
      <c r="DG261" s="145" t="str">
        <f t="shared" si="133"/>
        <v/>
      </c>
      <c r="DH261" s="145" t="str">
        <f t="shared" si="134"/>
        <v/>
      </c>
      <c r="DI261" s="145">
        <f t="shared" si="135"/>
        <v>15</v>
      </c>
      <c r="DJ261" s="83"/>
      <c r="DK261" s="83"/>
      <c r="DL261" s="84"/>
      <c r="DM261" s="14"/>
      <c r="DN261" s="87">
        <f t="shared" si="120"/>
        <v>0.62975108979947692</v>
      </c>
      <c r="DO261" s="87">
        <f>(DFactor*Rounds*Number/2+SUM(BV$3:BV249))/(Rounds*Number/2+COUNT(BV$3:BV249))</f>
        <v>0.29599999999999999</v>
      </c>
      <c r="DP261" s="87">
        <f t="shared" si="121"/>
        <v>0.28225806451612906</v>
      </c>
    </row>
    <row r="262" spans="1:120" x14ac:dyDescent="0.25">
      <c r="A262" s="69">
        <v>260</v>
      </c>
      <c r="B262" s="70">
        <f>DataEntry!C262</f>
        <v>9</v>
      </c>
      <c r="C262" s="71">
        <f>COUNTIF(D$2:D262,D262)+COUNTIF(G$2:G262,D262)</f>
        <v>30</v>
      </c>
      <c r="D262" s="72" t="str">
        <f t="shared" si="109"/>
        <v>Heidenheim</v>
      </c>
      <c r="E262" s="70">
        <f>DataEntry!E262</f>
        <v>2</v>
      </c>
      <c r="F262" s="71">
        <f>COUNTIF(D$2:D262,G262)+COUNTIF(G$2:G262,G262)</f>
        <v>30</v>
      </c>
      <c r="G262" s="72" t="str">
        <f t="shared" si="110"/>
        <v>Bochum</v>
      </c>
      <c r="H262" s="73">
        <f>DataEntry!G262</f>
        <v>0</v>
      </c>
      <c r="I262" s="73">
        <f>DataEntry!H262</f>
        <v>2</v>
      </c>
      <c r="J262" s="266">
        <f t="shared" si="122"/>
        <v>3</v>
      </c>
      <c r="K262" s="304">
        <f t="shared" si="111"/>
        <v>0.23675398137778036</v>
      </c>
      <c r="L262" s="224">
        <f t="shared" si="112"/>
        <v>2546.0208057680429</v>
      </c>
      <c r="M262" s="224">
        <f t="shared" si="113"/>
        <v>2488.5630531951224</v>
      </c>
      <c r="N262" s="236">
        <f t="shared" si="123"/>
        <v>57.457752572920526</v>
      </c>
      <c r="O262" s="22" t="str">
        <f t="shared" si="124"/>
        <v>T9G30</v>
      </c>
      <c r="P262" s="308">
        <f t="shared" si="114"/>
        <v>35</v>
      </c>
      <c r="Q262" s="22" t="str">
        <f t="shared" si="125"/>
        <v>T2G30</v>
      </c>
      <c r="R262" s="308">
        <f t="shared" si="115"/>
        <v>35</v>
      </c>
      <c r="S262" s="74"/>
      <c r="T262" s="75"/>
      <c r="U262" s="76"/>
      <c r="V262" s="74"/>
      <c r="W262" s="75"/>
      <c r="X262" s="76"/>
      <c r="Y262" s="74"/>
      <c r="Z262" s="75"/>
      <c r="AA262" s="76"/>
      <c r="AB262" s="74"/>
      <c r="AC262" s="75"/>
      <c r="AD262" s="76"/>
      <c r="AE262" s="74"/>
      <c r="AF262" s="75"/>
      <c r="AG262" s="76"/>
      <c r="AH262" s="74"/>
      <c r="AI262" s="75"/>
      <c r="AJ262" s="76"/>
      <c r="AK262" s="74"/>
      <c r="AL262" s="75"/>
      <c r="AM262" s="76"/>
      <c r="AN262" s="74"/>
      <c r="AO262" s="75"/>
      <c r="AP262" s="76"/>
      <c r="AQ262" s="77">
        <f t="shared" si="116"/>
        <v>0.55139259845675226</v>
      </c>
      <c r="AR262" s="77">
        <f t="shared" si="117"/>
        <v>0.2545630478946706</v>
      </c>
      <c r="AS262" s="78">
        <f t="shared" si="126"/>
        <v>0.5936591011241632</v>
      </c>
      <c r="AT262" s="77">
        <f t="shared" si="118"/>
        <v>0.15177785098116614</v>
      </c>
      <c r="AU262" s="79"/>
      <c r="AV262" s="139"/>
      <c r="AW262" s="80"/>
      <c r="AX262" s="80"/>
      <c r="AY262" s="80"/>
      <c r="AZ262" s="92"/>
      <c r="BA262" s="93"/>
      <c r="BB262" s="92"/>
      <c r="BC262" s="93"/>
      <c r="BD262" s="92"/>
      <c r="BE262" s="93"/>
      <c r="BF262" s="77"/>
      <c r="BG262" s="77"/>
      <c r="BH262" s="77"/>
      <c r="BI262" s="83">
        <f t="shared" si="127"/>
        <v>0</v>
      </c>
      <c r="BJ262" s="83">
        <f t="shared" si="128"/>
        <v>0</v>
      </c>
      <c r="BK262" s="83">
        <f t="shared" si="129"/>
        <v>1</v>
      </c>
      <c r="BL262" s="84"/>
      <c r="BM262" s="84"/>
      <c r="BN262" s="85"/>
      <c r="BO262" s="84"/>
      <c r="BP262" s="84"/>
      <c r="BQ262" s="84"/>
      <c r="BR262" s="84"/>
      <c r="BS262" s="84"/>
      <c r="BT262" s="84"/>
      <c r="BU262" s="86"/>
      <c r="BV262" s="86"/>
      <c r="BW262" s="86"/>
      <c r="BX262" s="86"/>
      <c r="BY262" s="86"/>
      <c r="BZ262" s="86"/>
      <c r="CA262" s="83"/>
      <c r="CB262" s="83"/>
      <c r="CC262" s="14"/>
      <c r="CD262" s="72"/>
      <c r="CE262" s="87"/>
      <c r="CF262" s="88"/>
      <c r="CG262" s="88"/>
      <c r="CH262" s="87">
        <f t="shared" si="119"/>
        <v>0.59365910112416331</v>
      </c>
      <c r="CI262" s="89"/>
      <c r="CJ262" s="89"/>
      <c r="CK262" s="267"/>
      <c r="CL262" s="90"/>
      <c r="CM262" s="267"/>
      <c r="CN262" s="90"/>
      <c r="CO262" s="267"/>
      <c r="CP262" s="90"/>
      <c r="CQ262" s="267"/>
      <c r="CR262" s="90"/>
      <c r="CS262" s="267"/>
      <c r="CT262" s="90"/>
      <c r="CU262" s="267"/>
      <c r="CV262" s="90"/>
      <c r="CW262" s="267"/>
      <c r="CX262" s="90"/>
      <c r="CY262" s="267"/>
      <c r="CZ262" s="90"/>
      <c r="DA262" s="94">
        <f>DataEntry!B262</f>
        <v>44307</v>
      </c>
      <c r="DB262" s="83"/>
      <c r="DC262" s="83"/>
      <c r="DD262" s="145" t="str">
        <f t="shared" si="130"/>
        <v/>
      </c>
      <c r="DE262" s="145" t="str">
        <f t="shared" si="131"/>
        <v/>
      </c>
      <c r="DF262" s="145">
        <f t="shared" si="132"/>
        <v>9</v>
      </c>
      <c r="DG262" s="145">
        <f t="shared" si="133"/>
        <v>2</v>
      </c>
      <c r="DH262" s="145" t="str">
        <f t="shared" si="134"/>
        <v/>
      </c>
      <c r="DI262" s="145" t="str">
        <f t="shared" si="135"/>
        <v/>
      </c>
      <c r="DJ262" s="83"/>
      <c r="DK262" s="83"/>
      <c r="DL262" s="84"/>
      <c r="DM262" s="14"/>
      <c r="DN262" s="87">
        <f t="shared" si="120"/>
        <v>0.59630030030030023</v>
      </c>
      <c r="DO262" s="87">
        <f>(DFactor*Rounds*Number/2+SUM(BV$3:BV250))/(Rounds*Number/2+COUNT(BV$3:BV250))</f>
        <v>0.29599999999999999</v>
      </c>
      <c r="DP262" s="87">
        <f t="shared" si="121"/>
        <v>0.25396825396825395</v>
      </c>
    </row>
    <row r="263" spans="1:120" x14ac:dyDescent="0.25">
      <c r="A263" s="69">
        <v>261</v>
      </c>
      <c r="B263" s="70">
        <f>DataEntry!C263</f>
        <v>14</v>
      </c>
      <c r="C263" s="71">
        <f>COUNTIF(D$2:D263,D263)+COUNTIF(G$2:G263,D263)</f>
        <v>30</v>
      </c>
      <c r="D263" s="72" t="str">
        <f t="shared" si="109"/>
        <v>Paderborn 07</v>
      </c>
      <c r="E263" s="70">
        <f>DataEntry!E263</f>
        <v>13</v>
      </c>
      <c r="F263" s="71">
        <f>COUNTIF(D$2:D263,G263)+COUNTIF(G$2:G263,G263)</f>
        <v>30</v>
      </c>
      <c r="G263" s="72" t="str">
        <f t="shared" si="110"/>
        <v>Osnabruck</v>
      </c>
      <c r="H263" s="73">
        <f>DataEntry!G263</f>
        <v>2</v>
      </c>
      <c r="I263" s="73">
        <f>DataEntry!H263</f>
        <v>2</v>
      </c>
      <c r="J263" s="266">
        <f t="shared" si="122"/>
        <v>2</v>
      </c>
      <c r="K263" s="304">
        <f t="shared" si="111"/>
        <v>0.38459355061558576</v>
      </c>
      <c r="L263" s="224">
        <f t="shared" si="112"/>
        <v>2471.3125610279058</v>
      </c>
      <c r="M263" s="224">
        <f t="shared" si="113"/>
        <v>2380.4908898530139</v>
      </c>
      <c r="N263" s="236">
        <f t="shared" si="123"/>
        <v>90.82167117489189</v>
      </c>
      <c r="O263" s="22" t="str">
        <f t="shared" si="124"/>
        <v>T14G30</v>
      </c>
      <c r="P263" s="308">
        <f t="shared" si="114"/>
        <v>35</v>
      </c>
      <c r="Q263" s="22" t="str">
        <f t="shared" si="125"/>
        <v>T13G30</v>
      </c>
      <c r="R263" s="308">
        <f t="shared" si="115"/>
        <v>35</v>
      </c>
      <c r="S263" s="74"/>
      <c r="T263" s="75"/>
      <c r="U263" s="76"/>
      <c r="V263" s="74"/>
      <c r="W263" s="75"/>
      <c r="X263" s="76"/>
      <c r="Y263" s="74"/>
      <c r="Z263" s="75"/>
      <c r="AA263" s="76"/>
      <c r="AB263" s="74"/>
      <c r="AC263" s="75"/>
      <c r="AD263" s="76"/>
      <c r="AE263" s="74"/>
      <c r="AF263" s="75"/>
      <c r="AG263" s="76"/>
      <c r="AH263" s="74"/>
      <c r="AI263" s="75"/>
      <c r="AJ263" s="76"/>
      <c r="AK263" s="74"/>
      <c r="AL263" s="75"/>
      <c r="AM263" s="76"/>
      <c r="AN263" s="74"/>
      <c r="AO263" s="75"/>
      <c r="AP263" s="76"/>
      <c r="AQ263" s="77">
        <f t="shared" si="116"/>
        <v>0.58274994782403999</v>
      </c>
      <c r="AR263" s="77">
        <f t="shared" si="117"/>
        <v>0.27394699802975397</v>
      </c>
      <c r="AS263" s="78">
        <f t="shared" si="126"/>
        <v>0.61760589958857204</v>
      </c>
      <c r="AT263" s="77">
        <f t="shared" si="118"/>
        <v>0.10844710238167399</v>
      </c>
      <c r="AU263" s="79"/>
      <c r="AV263" s="139"/>
      <c r="AW263" s="80"/>
      <c r="AX263" s="80"/>
      <c r="AY263" s="80"/>
      <c r="AZ263" s="92"/>
      <c r="BA263" s="93"/>
      <c r="BB263" s="92"/>
      <c r="BC263" s="93"/>
      <c r="BD263" s="92"/>
      <c r="BE263" s="93"/>
      <c r="BF263" s="77"/>
      <c r="BG263" s="77"/>
      <c r="BH263" s="77"/>
      <c r="BI263" s="83">
        <f t="shared" si="127"/>
        <v>0</v>
      </c>
      <c r="BJ263" s="83">
        <f t="shared" si="128"/>
        <v>1</v>
      </c>
      <c r="BK263" s="83">
        <f t="shared" si="129"/>
        <v>0</v>
      </c>
      <c r="BL263" s="84"/>
      <c r="BM263" s="84"/>
      <c r="BN263" s="85"/>
      <c r="BO263" s="84"/>
      <c r="BP263" s="84"/>
      <c r="BQ263" s="84"/>
      <c r="BR263" s="84"/>
      <c r="BS263" s="84"/>
      <c r="BT263" s="84"/>
      <c r="BU263" s="86"/>
      <c r="BV263" s="86"/>
      <c r="BW263" s="86"/>
      <c r="BX263" s="86"/>
      <c r="BY263" s="86"/>
      <c r="BZ263" s="86"/>
      <c r="CA263" s="83"/>
      <c r="CB263" s="83"/>
      <c r="CC263" s="14"/>
      <c r="CD263" s="72"/>
      <c r="CE263" s="87"/>
      <c r="CF263" s="88"/>
      <c r="CG263" s="88"/>
      <c r="CH263" s="87">
        <f t="shared" si="119"/>
        <v>0.61760589958857204</v>
      </c>
      <c r="CI263" s="89"/>
      <c r="CJ263" s="89"/>
      <c r="CK263" s="267"/>
      <c r="CL263" s="90"/>
      <c r="CM263" s="267"/>
      <c r="CN263" s="90"/>
      <c r="CO263" s="267"/>
      <c r="CP263" s="90"/>
      <c r="CQ263" s="267"/>
      <c r="CR263" s="90"/>
      <c r="CS263" s="267"/>
      <c r="CT263" s="90"/>
      <c r="CU263" s="267"/>
      <c r="CV263" s="90"/>
      <c r="CW263" s="267"/>
      <c r="CX263" s="90"/>
      <c r="CY263" s="267"/>
      <c r="CZ263" s="90"/>
      <c r="DA263" s="94">
        <f>DataEntry!B263</f>
        <v>44307</v>
      </c>
      <c r="DB263" s="83"/>
      <c r="DC263" s="83"/>
      <c r="DD263" s="145" t="str">
        <f t="shared" si="130"/>
        <v/>
      </c>
      <c r="DE263" s="145">
        <f t="shared" si="131"/>
        <v>14</v>
      </c>
      <c r="DF263" s="145" t="str">
        <f t="shared" si="132"/>
        <v/>
      </c>
      <c r="DG263" s="145" t="str">
        <f t="shared" si="133"/>
        <v/>
      </c>
      <c r="DH263" s="145">
        <f t="shared" si="134"/>
        <v>13</v>
      </c>
      <c r="DI263" s="145" t="str">
        <f t="shared" si="135"/>
        <v/>
      </c>
      <c r="DJ263" s="83"/>
      <c r="DK263" s="83"/>
      <c r="DL263" s="84"/>
      <c r="DM263" s="14"/>
      <c r="DN263" s="87">
        <f t="shared" si="120"/>
        <v>0.62445345345345338</v>
      </c>
      <c r="DO263" s="87">
        <f>(DFactor*Rounds*Number/2+SUM(BV$3:BV251))/(Rounds*Number/2+COUNT(BV$3:BV251))</f>
        <v>0.29599999999999999</v>
      </c>
      <c r="DP263" s="87">
        <f t="shared" si="121"/>
        <v>0.27777777777777779</v>
      </c>
    </row>
    <row r="264" spans="1:120" x14ac:dyDescent="0.25">
      <c r="A264" s="69">
        <v>262</v>
      </c>
      <c r="B264" s="70">
        <f>DataEntry!C264</f>
        <v>16</v>
      </c>
      <c r="C264" s="71">
        <f>COUNTIF(D$2:D264,D264)+COUNTIF(G$2:G264,D264)</f>
        <v>28</v>
      </c>
      <c r="D264" s="72" t="str">
        <f t="shared" si="109"/>
        <v>Sandhausen</v>
      </c>
      <c r="E264" s="70">
        <f>DataEntry!E264</f>
        <v>7</v>
      </c>
      <c r="F264" s="71">
        <f>COUNTIF(D$2:D264,G264)+COUNTIF(G$2:G264,G264)</f>
        <v>29</v>
      </c>
      <c r="G264" s="72" t="str">
        <f t="shared" si="110"/>
        <v>Hamburger</v>
      </c>
      <c r="H264" s="73">
        <f>DataEntry!G264</f>
        <v>2</v>
      </c>
      <c r="I264" s="73">
        <f>DataEntry!H264</f>
        <v>1</v>
      </c>
      <c r="J264" s="266">
        <f t="shared" si="122"/>
        <v>1</v>
      </c>
      <c r="K264" s="304">
        <f t="shared" si="111"/>
        <v>0.93512636362159207</v>
      </c>
      <c r="L264" s="224">
        <f t="shared" si="112"/>
        <v>2453.3325429233682</v>
      </c>
      <c r="M264" s="224">
        <f t="shared" si="113"/>
        <v>2526.8557779852381</v>
      </c>
      <c r="N264" s="236">
        <f t="shared" si="123"/>
        <v>-73.523235061869855</v>
      </c>
      <c r="O264" s="22" t="str">
        <f t="shared" si="124"/>
        <v>T16G28</v>
      </c>
      <c r="P264" s="308">
        <f t="shared" si="114"/>
        <v>35</v>
      </c>
      <c r="Q264" s="22" t="str">
        <f t="shared" si="125"/>
        <v>T7G29</v>
      </c>
      <c r="R264" s="308">
        <f t="shared" si="115"/>
        <v>35</v>
      </c>
      <c r="S264" s="74"/>
      <c r="T264" s="75"/>
      <c r="U264" s="76"/>
      <c r="V264" s="74"/>
      <c r="W264" s="75"/>
      <c r="X264" s="76"/>
      <c r="Y264" s="74"/>
      <c r="Z264" s="75"/>
      <c r="AA264" s="76"/>
      <c r="AB264" s="74"/>
      <c r="AC264" s="75"/>
      <c r="AD264" s="76"/>
      <c r="AE264" s="74"/>
      <c r="AF264" s="75"/>
      <c r="AG264" s="76"/>
      <c r="AH264" s="74"/>
      <c r="AI264" s="75"/>
      <c r="AJ264" s="76"/>
      <c r="AK264" s="74"/>
      <c r="AL264" s="75"/>
      <c r="AM264" s="76"/>
      <c r="AN264" s="74"/>
      <c r="AO264" s="75"/>
      <c r="AP264" s="76"/>
      <c r="AQ264" s="77">
        <f t="shared" si="116"/>
        <v>0.43352095000196966</v>
      </c>
      <c r="AR264" s="77">
        <f t="shared" si="117"/>
        <v>0.10988515359100537</v>
      </c>
      <c r="AS264" s="78">
        <f t="shared" si="126"/>
        <v>0.64727159282192859</v>
      </c>
      <c r="AT264" s="77">
        <f t="shared" si="118"/>
        <v>0.24284325358706604</v>
      </c>
      <c r="AU264" s="79"/>
      <c r="AV264" s="139"/>
      <c r="AW264" s="80"/>
      <c r="AX264" s="80"/>
      <c r="AY264" s="80"/>
      <c r="AZ264" s="92"/>
      <c r="BA264" s="93"/>
      <c r="BB264" s="92"/>
      <c r="BC264" s="93"/>
      <c r="BD264" s="92"/>
      <c r="BE264" s="93"/>
      <c r="BF264" s="77"/>
      <c r="BG264" s="77"/>
      <c r="BH264" s="77"/>
      <c r="BI264" s="83">
        <f t="shared" si="127"/>
        <v>1</v>
      </c>
      <c r="BJ264" s="83">
        <f t="shared" si="128"/>
        <v>0</v>
      </c>
      <c r="BK264" s="83">
        <f t="shared" si="129"/>
        <v>0</v>
      </c>
      <c r="BL264" s="84"/>
      <c r="BM264" s="84"/>
      <c r="BN264" s="85"/>
      <c r="BO264" s="84"/>
      <c r="BP264" s="84"/>
      <c r="BQ264" s="84"/>
      <c r="BR264" s="84"/>
      <c r="BS264" s="84"/>
      <c r="BT264" s="84"/>
      <c r="BU264" s="86"/>
      <c r="BV264" s="86"/>
      <c r="BW264" s="86"/>
      <c r="BX264" s="86"/>
      <c r="BY264" s="86"/>
      <c r="BZ264" s="86"/>
      <c r="CA264" s="83"/>
      <c r="CB264" s="83"/>
      <c r="CC264" s="14"/>
      <c r="CD264" s="72"/>
      <c r="CE264" s="87"/>
      <c r="CF264" s="88"/>
      <c r="CG264" s="88"/>
      <c r="CH264" s="87">
        <f t="shared" si="119"/>
        <v>0.64727159282192859</v>
      </c>
      <c r="CI264" s="89"/>
      <c r="CJ264" s="89"/>
      <c r="CK264" s="267"/>
      <c r="CL264" s="90"/>
      <c r="CM264" s="267"/>
      <c r="CN264" s="90"/>
      <c r="CO264" s="267"/>
      <c r="CP264" s="90"/>
      <c r="CQ264" s="267"/>
      <c r="CR264" s="90"/>
      <c r="CS264" s="267"/>
      <c r="CT264" s="90"/>
      <c r="CU264" s="267"/>
      <c r="CV264" s="90"/>
      <c r="CW264" s="267"/>
      <c r="CX264" s="90"/>
      <c r="CY264" s="267"/>
      <c r="CZ264" s="90"/>
      <c r="DA264" s="94">
        <f>DataEntry!B264</f>
        <v>44308</v>
      </c>
      <c r="DB264" s="83"/>
      <c r="DC264" s="83"/>
      <c r="DD264" s="145">
        <f t="shared" si="130"/>
        <v>16</v>
      </c>
      <c r="DE264" s="145" t="str">
        <f t="shared" si="131"/>
        <v/>
      </c>
      <c r="DF264" s="145" t="str">
        <f t="shared" si="132"/>
        <v/>
      </c>
      <c r="DG264" s="145" t="str">
        <f t="shared" si="133"/>
        <v/>
      </c>
      <c r="DH264" s="145" t="str">
        <f t="shared" si="134"/>
        <v/>
      </c>
      <c r="DI264" s="145">
        <f t="shared" si="135"/>
        <v>7</v>
      </c>
      <c r="DJ264" s="83"/>
      <c r="DK264" s="83"/>
      <c r="DL264" s="84"/>
      <c r="DM264" s="14"/>
      <c r="DN264" s="87">
        <f t="shared" si="120"/>
        <v>0.65169105691056917</v>
      </c>
      <c r="DO264" s="87">
        <f>(DFactor*Rounds*Number/2+SUM(BV$3:BV252))/(Rounds*Number/2+COUNT(BV$3:BV252))</f>
        <v>0.29599999999999999</v>
      </c>
      <c r="DP264" s="87">
        <f t="shared" si="121"/>
        <v>0.30081300813008133</v>
      </c>
    </row>
    <row r="265" spans="1:120" x14ac:dyDescent="0.25">
      <c r="A265" s="69">
        <v>263</v>
      </c>
      <c r="B265" s="70">
        <f>DataEntry!C265</f>
        <v>3</v>
      </c>
      <c r="C265" s="71">
        <f>COUNTIF(D$2:D265,D265)+COUNTIF(G$2:G265,D265)</f>
        <v>31</v>
      </c>
      <c r="D265" s="72" t="str">
        <f t="shared" si="109"/>
        <v>Eintracht Braunschweig</v>
      </c>
      <c r="E265" s="70">
        <f>DataEntry!E265</f>
        <v>1</v>
      </c>
      <c r="F265" s="71">
        <f>COUNTIF(D$2:D265,G265)+COUNTIF(G$2:G265,G265)</f>
        <v>30</v>
      </c>
      <c r="G265" s="72" t="str">
        <f t="shared" si="110"/>
        <v>Erzgebirge Aue</v>
      </c>
      <c r="H265" s="73">
        <f>DataEntry!G265</f>
        <v>0</v>
      </c>
      <c r="I265" s="73">
        <f>DataEntry!H265</f>
        <v>2</v>
      </c>
      <c r="J265" s="266">
        <f t="shared" si="122"/>
        <v>3</v>
      </c>
      <c r="K265" s="304">
        <f t="shared" si="111"/>
        <v>0.48684027178035194</v>
      </c>
      <c r="L265" s="224">
        <f t="shared" si="112"/>
        <v>2368.948083874338</v>
      </c>
      <c r="M265" s="224">
        <f t="shared" si="113"/>
        <v>2307.7439069467127</v>
      </c>
      <c r="N265" s="236">
        <f t="shared" si="123"/>
        <v>61.204176927625213</v>
      </c>
      <c r="O265" s="22" t="str">
        <f t="shared" si="124"/>
        <v>T3G31</v>
      </c>
      <c r="P265" s="308">
        <f t="shared" si="114"/>
        <v>35</v>
      </c>
      <c r="Q265" s="22" t="str">
        <f t="shared" si="125"/>
        <v>T1G30</v>
      </c>
      <c r="R265" s="308">
        <f t="shared" si="115"/>
        <v>35</v>
      </c>
      <c r="S265" s="74"/>
      <c r="T265" s="75"/>
      <c r="U265" s="76"/>
      <c r="V265" s="74"/>
      <c r="W265" s="75"/>
      <c r="X265" s="76"/>
      <c r="Y265" s="74"/>
      <c r="Z265" s="75"/>
      <c r="AA265" s="76"/>
      <c r="AB265" s="74"/>
      <c r="AC265" s="75"/>
      <c r="AD265" s="76"/>
      <c r="AE265" s="74"/>
      <c r="AF265" s="75"/>
      <c r="AG265" s="76"/>
      <c r="AH265" s="74"/>
      <c r="AI265" s="75"/>
      <c r="AJ265" s="76"/>
      <c r="AK265" s="74"/>
      <c r="AL265" s="75"/>
      <c r="AM265" s="76"/>
      <c r="AN265" s="74"/>
      <c r="AO265" s="75"/>
      <c r="AP265" s="76"/>
      <c r="AQ265" s="77">
        <f t="shared" si="116"/>
        <v>0.55514145804966153</v>
      </c>
      <c r="AR265" s="77">
        <f t="shared" si="117"/>
        <v>0.25528364988398922</v>
      </c>
      <c r="AS265" s="78">
        <f t="shared" si="126"/>
        <v>0.59971561633134463</v>
      </c>
      <c r="AT265" s="77">
        <f t="shared" si="118"/>
        <v>0.14500073378466616</v>
      </c>
      <c r="AU265" s="79"/>
      <c r="AV265" s="139"/>
      <c r="AW265" s="80"/>
      <c r="AX265" s="80"/>
      <c r="AY265" s="80"/>
      <c r="AZ265" s="92"/>
      <c r="BA265" s="93"/>
      <c r="BB265" s="92"/>
      <c r="BC265" s="93"/>
      <c r="BD265" s="92"/>
      <c r="BE265" s="93"/>
      <c r="BF265" s="77"/>
      <c r="BG265" s="77"/>
      <c r="BH265" s="77"/>
      <c r="BI265" s="83">
        <f t="shared" si="127"/>
        <v>0</v>
      </c>
      <c r="BJ265" s="83">
        <f t="shared" si="128"/>
        <v>0</v>
      </c>
      <c r="BK265" s="83">
        <f t="shared" si="129"/>
        <v>1</v>
      </c>
      <c r="BL265" s="84"/>
      <c r="BM265" s="84"/>
      <c r="BN265" s="85"/>
      <c r="BO265" s="84"/>
      <c r="BP265" s="84"/>
      <c r="BQ265" s="84"/>
      <c r="BR265" s="84"/>
      <c r="BS265" s="84"/>
      <c r="BT265" s="84"/>
      <c r="BU265" s="86"/>
      <c r="BV265" s="86"/>
      <c r="BW265" s="86"/>
      <c r="BX265" s="86"/>
      <c r="BY265" s="86"/>
      <c r="BZ265" s="86"/>
      <c r="CA265" s="83"/>
      <c r="CB265" s="83"/>
      <c r="CC265" s="14"/>
      <c r="CD265" s="72"/>
      <c r="CE265" s="87"/>
      <c r="CF265" s="88"/>
      <c r="CG265" s="88"/>
      <c r="CH265" s="87">
        <f t="shared" si="119"/>
        <v>0.59971561633134463</v>
      </c>
      <c r="CI265" s="89"/>
      <c r="CJ265" s="89"/>
      <c r="CK265" s="267"/>
      <c r="CL265" s="90"/>
      <c r="CM265" s="267"/>
      <c r="CN265" s="90"/>
      <c r="CO265" s="267"/>
      <c r="CP265" s="90"/>
      <c r="CQ265" s="267"/>
      <c r="CR265" s="90"/>
      <c r="CS265" s="267"/>
      <c r="CT265" s="90"/>
      <c r="CU265" s="267"/>
      <c r="CV265" s="90"/>
      <c r="CW265" s="267"/>
      <c r="CX265" s="90"/>
      <c r="CY265" s="267"/>
      <c r="CZ265" s="90"/>
      <c r="DA265" s="94">
        <f>DataEntry!B265</f>
        <v>44309</v>
      </c>
      <c r="DB265" s="83"/>
      <c r="DC265" s="83"/>
      <c r="DD265" s="145" t="str">
        <f t="shared" si="130"/>
        <v/>
      </c>
      <c r="DE265" s="145" t="str">
        <f t="shared" si="131"/>
        <v/>
      </c>
      <c r="DF265" s="145">
        <f t="shared" si="132"/>
        <v>3</v>
      </c>
      <c r="DG265" s="145">
        <f t="shared" si="133"/>
        <v>1</v>
      </c>
      <c r="DH265" s="145" t="str">
        <f t="shared" si="134"/>
        <v/>
      </c>
      <c r="DI265" s="145" t="str">
        <f t="shared" si="135"/>
        <v/>
      </c>
      <c r="DJ265" s="83"/>
      <c r="DK265" s="83"/>
      <c r="DL265" s="84"/>
      <c r="DM265" s="14"/>
      <c r="DN265" s="87">
        <f t="shared" si="120"/>
        <v>0.60275619672718717</v>
      </c>
      <c r="DO265" s="87">
        <f>(DFactor*Rounds*Number/2+SUM(BV$3:BV253))/(Rounds*Number/2+COUNT(BV$3:BV253))</f>
        <v>0.29599999999999999</v>
      </c>
      <c r="DP265" s="87">
        <f t="shared" si="121"/>
        <v>0.25942809780356402</v>
      </c>
    </row>
    <row r="266" spans="1:120" x14ac:dyDescent="0.25">
      <c r="A266" s="69">
        <v>264</v>
      </c>
      <c r="B266" s="70">
        <f>DataEntry!C266</f>
        <v>10</v>
      </c>
      <c r="C266" s="71">
        <f>COUNTIF(D$2:D266,D266)+COUNTIF(G$2:G266,D266)</f>
        <v>28</v>
      </c>
      <c r="D266" s="72" t="str">
        <f t="shared" si="109"/>
        <v>Karlsruher</v>
      </c>
      <c r="E266" s="70">
        <f>DataEntry!E266</f>
        <v>18</v>
      </c>
      <c r="F266" s="71">
        <f>COUNTIF(D$2:D266,G266)+COUNTIF(G$2:G266,G266)</f>
        <v>31</v>
      </c>
      <c r="G266" s="72" t="str">
        <f t="shared" si="110"/>
        <v>Wurzburger Kickers</v>
      </c>
      <c r="H266" s="73">
        <f>DataEntry!G266</f>
        <v>2</v>
      </c>
      <c r="I266" s="73">
        <f>DataEntry!H266</f>
        <v>2</v>
      </c>
      <c r="J266" s="266">
        <f t="shared" si="122"/>
        <v>2</v>
      </c>
      <c r="K266" s="304">
        <f t="shared" si="111"/>
        <v>0.34786430075538188</v>
      </c>
      <c r="L266" s="224">
        <f t="shared" si="112"/>
        <v>2454.2740575972912</v>
      </c>
      <c r="M266" s="224">
        <f t="shared" si="113"/>
        <v>2270.4471640473826</v>
      </c>
      <c r="N266" s="236">
        <f t="shared" si="123"/>
        <v>183.82689354990862</v>
      </c>
      <c r="O266" s="22" t="str">
        <f t="shared" si="124"/>
        <v>T10G28</v>
      </c>
      <c r="P266" s="308">
        <f t="shared" si="114"/>
        <v>35</v>
      </c>
      <c r="Q266" s="22" t="str">
        <f t="shared" si="125"/>
        <v>T18G31</v>
      </c>
      <c r="R266" s="308">
        <f t="shared" si="115"/>
        <v>35</v>
      </c>
      <c r="S266" s="74"/>
      <c r="T266" s="75"/>
      <c r="U266" s="76"/>
      <c r="V266" s="74"/>
      <c r="W266" s="75"/>
      <c r="X266" s="76"/>
      <c r="Y266" s="74"/>
      <c r="Z266" s="75"/>
      <c r="AA266" s="76"/>
      <c r="AB266" s="74"/>
      <c r="AC266" s="75"/>
      <c r="AD266" s="76"/>
      <c r="AE266" s="74"/>
      <c r="AF266" s="75"/>
      <c r="AG266" s="76"/>
      <c r="AH266" s="74"/>
      <c r="AI266" s="75"/>
      <c r="AJ266" s="76"/>
      <c r="AK266" s="74"/>
      <c r="AL266" s="75"/>
      <c r="AM266" s="76"/>
      <c r="AN266" s="74"/>
      <c r="AO266" s="75"/>
      <c r="AP266" s="76"/>
      <c r="AQ266" s="77">
        <f t="shared" si="116"/>
        <v>0.6742338520636878</v>
      </c>
      <c r="AR266" s="77">
        <f t="shared" si="117"/>
        <v>0.3982760120559215</v>
      </c>
      <c r="AS266" s="78">
        <f t="shared" si="126"/>
        <v>0.55191568001553248</v>
      </c>
      <c r="AT266" s="77">
        <f t="shared" si="118"/>
        <v>4.9808307928545958E-2</v>
      </c>
      <c r="AU266" s="79"/>
      <c r="AV266" s="139"/>
      <c r="AW266" s="80"/>
      <c r="AX266" s="80"/>
      <c r="AY266" s="80"/>
      <c r="AZ266" s="92"/>
      <c r="BA266" s="93"/>
      <c r="BB266" s="92"/>
      <c r="BC266" s="93"/>
      <c r="BD266" s="92"/>
      <c r="BE266" s="93"/>
      <c r="BF266" s="77"/>
      <c r="BG266" s="77"/>
      <c r="BH266" s="77"/>
      <c r="BI266" s="83">
        <f t="shared" si="127"/>
        <v>0</v>
      </c>
      <c r="BJ266" s="83">
        <f t="shared" si="128"/>
        <v>1</v>
      </c>
      <c r="BK266" s="83">
        <f t="shared" si="129"/>
        <v>0</v>
      </c>
      <c r="BL266" s="84"/>
      <c r="BM266" s="84"/>
      <c r="BN266" s="85"/>
      <c r="BO266" s="84"/>
      <c r="BP266" s="84"/>
      <c r="BQ266" s="84"/>
      <c r="BR266" s="84"/>
      <c r="BS266" s="84"/>
      <c r="BT266" s="84"/>
      <c r="BU266" s="86"/>
      <c r="BV266" s="86"/>
      <c r="BW266" s="86"/>
      <c r="BX266" s="86"/>
      <c r="BY266" s="86"/>
      <c r="BZ266" s="86"/>
      <c r="CA266" s="83"/>
      <c r="CB266" s="83"/>
      <c r="CC266" s="14"/>
      <c r="CD266" s="72"/>
      <c r="CE266" s="87"/>
      <c r="CF266" s="88"/>
      <c r="CG266" s="88"/>
      <c r="CH266" s="87">
        <f t="shared" si="119"/>
        <v>0.55191568001553259</v>
      </c>
      <c r="CI266" s="89"/>
      <c r="CJ266" s="89"/>
      <c r="CK266" s="267"/>
      <c r="CL266" s="90"/>
      <c r="CM266" s="267"/>
      <c r="CN266" s="90"/>
      <c r="CO266" s="267"/>
      <c r="CP266" s="90"/>
      <c r="CQ266" s="267"/>
      <c r="CR266" s="90"/>
      <c r="CS266" s="267"/>
      <c r="CT266" s="90"/>
      <c r="CU266" s="267"/>
      <c r="CV266" s="90"/>
      <c r="CW266" s="267"/>
      <c r="CX266" s="90"/>
      <c r="CY266" s="267"/>
      <c r="CZ266" s="90"/>
      <c r="DA266" s="94">
        <f>DataEntry!B266</f>
        <v>44309</v>
      </c>
      <c r="DB266" s="83"/>
      <c r="DC266" s="83"/>
      <c r="DD266" s="145" t="str">
        <f t="shared" si="130"/>
        <v/>
      </c>
      <c r="DE266" s="145">
        <f t="shared" si="131"/>
        <v>10</v>
      </c>
      <c r="DF266" s="145" t="str">
        <f t="shared" si="132"/>
        <v/>
      </c>
      <c r="DG266" s="145" t="str">
        <f t="shared" si="133"/>
        <v/>
      </c>
      <c r="DH266" s="145">
        <f t="shared" si="134"/>
        <v>18</v>
      </c>
      <c r="DI266" s="145" t="str">
        <f t="shared" si="135"/>
        <v/>
      </c>
      <c r="DJ266" s="83"/>
      <c r="DK266" s="83"/>
      <c r="DL266" s="84"/>
      <c r="DM266" s="14"/>
      <c r="DN266" s="87">
        <f t="shared" si="120"/>
        <v>0.58227311522048364</v>
      </c>
      <c r="DO266" s="87">
        <f>(DFactor*Rounds*Number/2+SUM(BV$3:BV254))/(Rounds*Number/2+COUNT(BV$3:BV254))</f>
        <v>0.29599999999999999</v>
      </c>
      <c r="DP266" s="87">
        <f t="shared" si="121"/>
        <v>0.24210526315789474</v>
      </c>
    </row>
    <row r="267" spans="1:120" x14ac:dyDescent="0.25">
      <c r="A267" s="69">
        <v>265</v>
      </c>
      <c r="B267" s="70">
        <f>DataEntry!C267</f>
        <v>12</v>
      </c>
      <c r="C267" s="71">
        <f>COUNTIF(D$2:D267,D267)+COUNTIF(G$2:G267,D267)</f>
        <v>30</v>
      </c>
      <c r="D267" s="72" t="str">
        <f t="shared" si="109"/>
        <v>Nurnberg</v>
      </c>
      <c r="E267" s="70">
        <f>DataEntry!E267</f>
        <v>9</v>
      </c>
      <c r="F267" s="71">
        <f>COUNTIF(D$2:D267,G267)+COUNTIF(G$2:G267,G267)</f>
        <v>31</v>
      </c>
      <c r="G267" s="72" t="str">
        <f t="shared" si="110"/>
        <v>Heidenheim</v>
      </c>
      <c r="H267" s="73">
        <f>DataEntry!G267</f>
        <v>3</v>
      </c>
      <c r="I267" s="73">
        <f>DataEntry!H267</f>
        <v>1</v>
      </c>
      <c r="J267" s="266">
        <f t="shared" si="122"/>
        <v>1</v>
      </c>
      <c r="K267" s="304">
        <f t="shared" si="111"/>
        <v>0.68863106624040737</v>
      </c>
      <c r="L267" s="224">
        <f t="shared" si="112"/>
        <v>2465.8135864942651</v>
      </c>
      <c r="M267" s="224">
        <f t="shared" si="113"/>
        <v>2443.6169840177217</v>
      </c>
      <c r="N267" s="236">
        <f t="shared" si="123"/>
        <v>22.196602476543376</v>
      </c>
      <c r="O267" s="22" t="str">
        <f t="shared" si="124"/>
        <v>T12G30</v>
      </c>
      <c r="P267" s="308">
        <f t="shared" si="114"/>
        <v>35</v>
      </c>
      <c r="Q267" s="22" t="str">
        <f t="shared" si="125"/>
        <v>T9G31</v>
      </c>
      <c r="R267" s="308">
        <f t="shared" si="115"/>
        <v>35</v>
      </c>
      <c r="S267" s="74"/>
      <c r="T267" s="75"/>
      <c r="U267" s="76"/>
      <c r="V267" s="74"/>
      <c r="W267" s="75"/>
      <c r="X267" s="76"/>
      <c r="Y267" s="74"/>
      <c r="Z267" s="75"/>
      <c r="AA267" s="76"/>
      <c r="AB267" s="74"/>
      <c r="AC267" s="75"/>
      <c r="AD267" s="76"/>
      <c r="AE267" s="74"/>
      <c r="AF267" s="75"/>
      <c r="AG267" s="76"/>
      <c r="AH267" s="74"/>
      <c r="AI267" s="75"/>
      <c r="AJ267" s="76"/>
      <c r="AK267" s="74"/>
      <c r="AL267" s="75"/>
      <c r="AM267" s="76"/>
      <c r="AN267" s="74"/>
      <c r="AO267" s="75"/>
      <c r="AP267" s="76"/>
      <c r="AQ267" s="77">
        <f t="shared" si="116"/>
        <v>0.51934147156745947</v>
      </c>
      <c r="AR267" s="77">
        <f t="shared" si="117"/>
        <v>0.19462917754348985</v>
      </c>
      <c r="AS267" s="78">
        <f t="shared" si="126"/>
        <v>0.64942458804793923</v>
      </c>
      <c r="AT267" s="77">
        <f t="shared" si="118"/>
        <v>0.15594623440857092</v>
      </c>
      <c r="AU267" s="79"/>
      <c r="AV267" s="139"/>
      <c r="AW267" s="80"/>
      <c r="AX267" s="80"/>
      <c r="AY267" s="80"/>
      <c r="AZ267" s="92"/>
      <c r="BA267" s="93"/>
      <c r="BB267" s="92"/>
      <c r="BC267" s="93"/>
      <c r="BD267" s="92"/>
      <c r="BE267" s="93"/>
      <c r="BF267" s="77"/>
      <c r="BG267" s="77"/>
      <c r="BH267" s="77"/>
      <c r="BI267" s="83">
        <f t="shared" si="127"/>
        <v>1</v>
      </c>
      <c r="BJ267" s="83">
        <f t="shared" si="128"/>
        <v>0</v>
      </c>
      <c r="BK267" s="83">
        <f t="shared" si="129"/>
        <v>0</v>
      </c>
      <c r="BL267" s="84"/>
      <c r="BM267" s="84"/>
      <c r="BN267" s="85"/>
      <c r="BO267" s="84"/>
      <c r="BP267" s="84"/>
      <c r="BQ267" s="84"/>
      <c r="BR267" s="84"/>
      <c r="BS267" s="84"/>
      <c r="BT267" s="84"/>
      <c r="BU267" s="86"/>
      <c r="BV267" s="86"/>
      <c r="BW267" s="86"/>
      <c r="BX267" s="86"/>
      <c r="BY267" s="86"/>
      <c r="BZ267" s="86"/>
      <c r="CA267" s="83"/>
      <c r="CB267" s="83"/>
      <c r="CC267" s="14"/>
      <c r="CD267" s="72"/>
      <c r="CE267" s="87"/>
      <c r="CF267" s="88"/>
      <c r="CG267" s="88"/>
      <c r="CH267" s="87">
        <f t="shared" si="119"/>
        <v>0.64942458804793923</v>
      </c>
      <c r="CI267" s="89"/>
      <c r="CJ267" s="89"/>
      <c r="CK267" s="267"/>
      <c r="CL267" s="90"/>
      <c r="CM267" s="267"/>
      <c r="CN267" s="90"/>
      <c r="CO267" s="267"/>
      <c r="CP267" s="90"/>
      <c r="CQ267" s="267"/>
      <c r="CR267" s="90"/>
      <c r="CS267" s="267"/>
      <c r="CT267" s="90"/>
      <c r="CU267" s="267"/>
      <c r="CV267" s="90"/>
      <c r="CW267" s="267"/>
      <c r="CX267" s="90"/>
      <c r="CY267" s="267"/>
      <c r="CZ267" s="90"/>
      <c r="DA267" s="94">
        <f>DataEntry!B267</f>
        <v>44310</v>
      </c>
      <c r="DB267" s="83"/>
      <c r="DC267" s="83"/>
      <c r="DD267" s="145">
        <f t="shared" si="130"/>
        <v>12</v>
      </c>
      <c r="DE267" s="145" t="str">
        <f t="shared" si="131"/>
        <v/>
      </c>
      <c r="DF267" s="145" t="str">
        <f t="shared" si="132"/>
        <v/>
      </c>
      <c r="DG267" s="145" t="str">
        <f t="shared" si="133"/>
        <v/>
      </c>
      <c r="DH267" s="145" t="str">
        <f t="shared" si="134"/>
        <v/>
      </c>
      <c r="DI267" s="145">
        <f t="shared" si="135"/>
        <v>9</v>
      </c>
      <c r="DJ267" s="83"/>
      <c r="DK267" s="83"/>
      <c r="DL267" s="84"/>
      <c r="DM267" s="14"/>
      <c r="DN267" s="87">
        <f t="shared" si="120"/>
        <v>0.64979868057033408</v>
      </c>
      <c r="DO267" s="87">
        <f>(DFactor*Rounds*Number/2+SUM(BV$3:BV255))/(Rounds*Number/2+COUNT(BV$3:BV255))</f>
        <v>0.29599999999999999</v>
      </c>
      <c r="DP267" s="87">
        <f t="shared" si="121"/>
        <v>0.29921259842519687</v>
      </c>
    </row>
    <row r="268" spans="1:120" x14ac:dyDescent="0.25">
      <c r="A268" s="69">
        <v>266</v>
      </c>
      <c r="B268" s="70">
        <f>DataEntry!C268</f>
        <v>13</v>
      </c>
      <c r="C268" s="71">
        <f>COUNTIF(D$2:D268,D268)+COUNTIF(G$2:G268,D268)</f>
        <v>31</v>
      </c>
      <c r="D268" s="72" t="str">
        <f t="shared" si="109"/>
        <v>Osnabruck</v>
      </c>
      <c r="E268" s="70">
        <f>DataEntry!E268</f>
        <v>11</v>
      </c>
      <c r="F268" s="71">
        <f>COUNTIF(D$2:D268,G268)+COUNTIF(G$2:G268,G268)</f>
        <v>27</v>
      </c>
      <c r="G268" s="72" t="str">
        <f t="shared" si="110"/>
        <v>Holstein Kiel</v>
      </c>
      <c r="H268" s="73">
        <f>DataEntry!G268</f>
        <v>1</v>
      </c>
      <c r="I268" s="73">
        <f>DataEntry!H268</f>
        <v>3</v>
      </c>
      <c r="J268" s="266">
        <f t="shared" si="122"/>
        <v>3</v>
      </c>
      <c r="K268" s="304">
        <f t="shared" si="111"/>
        <v>0.33849655665056333</v>
      </c>
      <c r="L268" s="224">
        <f t="shared" si="112"/>
        <v>2356.7320281959446</v>
      </c>
      <c r="M268" s="224">
        <f t="shared" si="113"/>
        <v>2484.3289546028</v>
      </c>
      <c r="N268" s="236">
        <f t="shared" si="123"/>
        <v>-127.59692640685535</v>
      </c>
      <c r="O268" s="22" t="str">
        <f t="shared" si="124"/>
        <v>T13G31</v>
      </c>
      <c r="P268" s="308">
        <f t="shared" si="114"/>
        <v>35</v>
      </c>
      <c r="Q268" s="22" t="str">
        <f t="shared" si="125"/>
        <v>T11G27</v>
      </c>
      <c r="R268" s="308">
        <f t="shared" si="115"/>
        <v>35</v>
      </c>
      <c r="S268" s="74"/>
      <c r="T268" s="75"/>
      <c r="U268" s="76"/>
      <c r="V268" s="74"/>
      <c r="W268" s="75"/>
      <c r="X268" s="76"/>
      <c r="Y268" s="74"/>
      <c r="Z268" s="75"/>
      <c r="AA268" s="76"/>
      <c r="AB268" s="74"/>
      <c r="AC268" s="75"/>
      <c r="AD268" s="76"/>
      <c r="AE268" s="74"/>
      <c r="AF268" s="75"/>
      <c r="AG268" s="76"/>
      <c r="AH268" s="74"/>
      <c r="AI268" s="75"/>
      <c r="AJ268" s="76"/>
      <c r="AK268" s="74"/>
      <c r="AL268" s="75"/>
      <c r="AM268" s="76"/>
      <c r="AN268" s="74"/>
      <c r="AO268" s="75"/>
      <c r="AP268" s="76"/>
      <c r="AQ268" s="77">
        <f t="shared" si="116"/>
        <v>0.38118630655443542</v>
      </c>
      <c r="AR268" s="77">
        <f t="shared" si="117"/>
        <v>6.8601235818364137E-2</v>
      </c>
      <c r="AS268" s="78">
        <f t="shared" si="126"/>
        <v>0.62517014147214245</v>
      </c>
      <c r="AT268" s="77">
        <f t="shared" si="118"/>
        <v>0.30622862270949336</v>
      </c>
      <c r="AU268" s="79"/>
      <c r="AV268" s="139"/>
      <c r="AW268" s="80"/>
      <c r="AX268" s="80"/>
      <c r="AY268" s="80"/>
      <c r="AZ268" s="92"/>
      <c r="BA268" s="93"/>
      <c r="BB268" s="92"/>
      <c r="BC268" s="93"/>
      <c r="BD268" s="92"/>
      <c r="BE268" s="93"/>
      <c r="BF268" s="77"/>
      <c r="BG268" s="77"/>
      <c r="BH268" s="77"/>
      <c r="BI268" s="83">
        <f t="shared" si="127"/>
        <v>0</v>
      </c>
      <c r="BJ268" s="83">
        <f t="shared" si="128"/>
        <v>0</v>
      </c>
      <c r="BK268" s="83">
        <f t="shared" si="129"/>
        <v>1</v>
      </c>
      <c r="BL268" s="84"/>
      <c r="BM268" s="84"/>
      <c r="BN268" s="85"/>
      <c r="BO268" s="84"/>
      <c r="BP268" s="84"/>
      <c r="BQ268" s="84"/>
      <c r="BR268" s="84"/>
      <c r="BS268" s="84"/>
      <c r="BT268" s="84"/>
      <c r="BU268" s="86"/>
      <c r="BV268" s="86"/>
      <c r="BW268" s="86"/>
      <c r="BX268" s="86"/>
      <c r="BY268" s="86"/>
      <c r="BZ268" s="86"/>
      <c r="CA268" s="83"/>
      <c r="CB268" s="83"/>
      <c r="CC268" s="14"/>
      <c r="CD268" s="72"/>
      <c r="CE268" s="87"/>
      <c r="CF268" s="88"/>
      <c r="CG268" s="88"/>
      <c r="CH268" s="87">
        <f t="shared" si="119"/>
        <v>0.62517014147214256</v>
      </c>
      <c r="CI268" s="89"/>
      <c r="CJ268" s="89"/>
      <c r="CK268" s="267"/>
      <c r="CL268" s="90"/>
      <c r="CM268" s="267"/>
      <c r="CN268" s="90"/>
      <c r="CO268" s="267"/>
      <c r="CP268" s="90"/>
      <c r="CQ268" s="267"/>
      <c r="CR268" s="90"/>
      <c r="CS268" s="267"/>
      <c r="CT268" s="90"/>
      <c r="CU268" s="267"/>
      <c r="CV268" s="90"/>
      <c r="CW268" s="267"/>
      <c r="CX268" s="90"/>
      <c r="CY268" s="267"/>
      <c r="CZ268" s="90"/>
      <c r="DA268" s="94">
        <f>DataEntry!B268</f>
        <v>44310</v>
      </c>
      <c r="DB268" s="83"/>
      <c r="DC268" s="83"/>
      <c r="DD268" s="145" t="str">
        <f t="shared" si="130"/>
        <v/>
      </c>
      <c r="DE268" s="145" t="str">
        <f t="shared" si="131"/>
        <v/>
      </c>
      <c r="DF268" s="145">
        <f t="shared" si="132"/>
        <v>13</v>
      </c>
      <c r="DG268" s="145">
        <f t="shared" si="133"/>
        <v>11</v>
      </c>
      <c r="DH268" s="145" t="str">
        <f t="shared" si="134"/>
        <v/>
      </c>
      <c r="DI268" s="145" t="str">
        <f t="shared" si="135"/>
        <v/>
      </c>
      <c r="DJ268" s="83"/>
      <c r="DK268" s="83"/>
      <c r="DL268" s="84"/>
      <c r="DM268" s="14"/>
      <c r="DN268" s="87">
        <f t="shared" si="120"/>
        <v>0.63928683522231911</v>
      </c>
      <c r="DO268" s="87">
        <f>(DFactor*Rounds*Number/2+SUM(BV$3:BV256))/(Rounds*Number/2+COUNT(BV$3:BV256))</f>
        <v>0.29599999999999999</v>
      </c>
      <c r="DP268" s="87">
        <f t="shared" si="121"/>
        <v>0.29032258064516131</v>
      </c>
    </row>
    <row r="269" spans="1:120" x14ac:dyDescent="0.25">
      <c r="A269" s="69">
        <v>267</v>
      </c>
      <c r="B269" s="70">
        <f>DataEntry!C269</f>
        <v>14</v>
      </c>
      <c r="C269" s="71">
        <f>COUNTIF(D$2:D269,D269)+COUNTIF(G$2:G269,D269)</f>
        <v>31</v>
      </c>
      <c r="D269" s="72" t="str">
        <f t="shared" si="109"/>
        <v>Paderborn 07</v>
      </c>
      <c r="E269" s="70">
        <f>DataEntry!E269</f>
        <v>5</v>
      </c>
      <c r="F269" s="71">
        <f>COUNTIF(D$2:D269,G269)+COUNTIF(G$2:G269,G269)</f>
        <v>30</v>
      </c>
      <c r="G269" s="72" t="str">
        <f t="shared" si="110"/>
        <v>Fortuna Dusseldorf</v>
      </c>
      <c r="H269" s="73">
        <f>DataEntry!G269</f>
        <v>2</v>
      </c>
      <c r="I269" s="73">
        <f>DataEntry!H269</f>
        <v>1</v>
      </c>
      <c r="J269" s="266">
        <f t="shared" si="122"/>
        <v>1</v>
      </c>
      <c r="K269" s="304">
        <f t="shared" si="111"/>
        <v>0.31122597750905268</v>
      </c>
      <c r="L269" s="224">
        <f t="shared" si="112"/>
        <v>2470.5884989844453</v>
      </c>
      <c r="M269" s="224">
        <f t="shared" si="113"/>
        <v>2477.6669928796337</v>
      </c>
      <c r="N269" s="236">
        <f t="shared" si="123"/>
        <v>-7.0784938951883305</v>
      </c>
      <c r="O269" s="22" t="str">
        <f t="shared" si="124"/>
        <v>T14G31</v>
      </c>
      <c r="P269" s="308">
        <f t="shared" si="114"/>
        <v>35</v>
      </c>
      <c r="Q269" s="22" t="str">
        <f t="shared" si="125"/>
        <v>T5G30</v>
      </c>
      <c r="R269" s="308">
        <f t="shared" si="115"/>
        <v>35</v>
      </c>
      <c r="S269" s="74"/>
      <c r="T269" s="75"/>
      <c r="U269" s="76"/>
      <c r="V269" s="74"/>
      <c r="W269" s="75"/>
      <c r="X269" s="76"/>
      <c r="Y269" s="74"/>
      <c r="Z269" s="75"/>
      <c r="AA269" s="76"/>
      <c r="AB269" s="74"/>
      <c r="AC269" s="75"/>
      <c r="AD269" s="76"/>
      <c r="AE269" s="74"/>
      <c r="AF269" s="75"/>
      <c r="AG269" s="76"/>
      <c r="AH269" s="74"/>
      <c r="AI269" s="75"/>
      <c r="AJ269" s="76"/>
      <c r="AK269" s="74"/>
      <c r="AL269" s="75"/>
      <c r="AM269" s="76"/>
      <c r="AN269" s="74"/>
      <c r="AO269" s="75"/>
      <c r="AP269" s="76"/>
      <c r="AQ269" s="77">
        <f t="shared" si="116"/>
        <v>0.4939211649839732</v>
      </c>
      <c r="AR269" s="77">
        <f t="shared" si="117"/>
        <v>0.17369554661336029</v>
      </c>
      <c r="AS269" s="78">
        <f t="shared" si="126"/>
        <v>0.64045123674122584</v>
      </c>
      <c r="AT269" s="77">
        <f t="shared" si="118"/>
        <v>0.18585321664541388</v>
      </c>
      <c r="AU269" s="79"/>
      <c r="AV269" s="139"/>
      <c r="AW269" s="80"/>
      <c r="AX269" s="80"/>
      <c r="AY269" s="80"/>
      <c r="AZ269" s="92"/>
      <c r="BA269" s="93"/>
      <c r="BB269" s="92"/>
      <c r="BC269" s="93"/>
      <c r="BD269" s="92"/>
      <c r="BE269" s="93"/>
      <c r="BF269" s="77"/>
      <c r="BG269" s="77"/>
      <c r="BH269" s="77"/>
      <c r="BI269" s="83">
        <f t="shared" si="127"/>
        <v>1</v>
      </c>
      <c r="BJ269" s="83">
        <f t="shared" si="128"/>
        <v>0</v>
      </c>
      <c r="BK269" s="83">
        <f t="shared" si="129"/>
        <v>0</v>
      </c>
      <c r="BL269" s="84"/>
      <c r="BM269" s="84"/>
      <c r="BN269" s="85"/>
      <c r="BO269" s="84"/>
      <c r="BP269" s="84"/>
      <c r="BQ269" s="84"/>
      <c r="BR269" s="84"/>
      <c r="BS269" s="84"/>
      <c r="BT269" s="84"/>
      <c r="BU269" s="86"/>
      <c r="BV269" s="86"/>
      <c r="BW269" s="86"/>
      <c r="BX269" s="86"/>
      <c r="BY269" s="86"/>
      <c r="BZ269" s="86"/>
      <c r="CA269" s="83"/>
      <c r="CB269" s="83"/>
      <c r="CC269" s="14"/>
      <c r="CD269" s="72"/>
      <c r="CE269" s="87"/>
      <c r="CF269" s="88"/>
      <c r="CG269" s="88"/>
      <c r="CH269" s="87">
        <f t="shared" si="119"/>
        <v>0.64045123674122584</v>
      </c>
      <c r="CI269" s="89"/>
      <c r="CJ269" s="89"/>
      <c r="CK269" s="267"/>
      <c r="CL269" s="90"/>
      <c r="CM269" s="267"/>
      <c r="CN269" s="90"/>
      <c r="CO269" s="267"/>
      <c r="CP269" s="90"/>
      <c r="CQ269" s="267"/>
      <c r="CR269" s="90"/>
      <c r="CS269" s="267"/>
      <c r="CT269" s="90"/>
      <c r="CU269" s="267"/>
      <c r="CV269" s="90"/>
      <c r="CW269" s="267"/>
      <c r="CX269" s="90"/>
      <c r="CY269" s="267"/>
      <c r="CZ269" s="90"/>
      <c r="DA269" s="94">
        <f>DataEntry!B269</f>
        <v>44310</v>
      </c>
      <c r="DB269" s="83"/>
      <c r="DC269" s="83"/>
      <c r="DD269" s="145">
        <f t="shared" si="130"/>
        <v>14</v>
      </c>
      <c r="DE269" s="145" t="str">
        <f t="shared" si="131"/>
        <v/>
      </c>
      <c r="DF269" s="145" t="str">
        <f t="shared" si="132"/>
        <v/>
      </c>
      <c r="DG269" s="145" t="str">
        <f t="shared" si="133"/>
        <v/>
      </c>
      <c r="DH269" s="145" t="str">
        <f t="shared" si="134"/>
        <v/>
      </c>
      <c r="DI269" s="145">
        <f t="shared" si="135"/>
        <v>5</v>
      </c>
      <c r="DJ269" s="83"/>
      <c r="DK269" s="83"/>
      <c r="DL269" s="84"/>
      <c r="DM269" s="14"/>
      <c r="DN269" s="87">
        <f t="shared" si="120"/>
        <v>0.64048818897637794</v>
      </c>
      <c r="DO269" s="87">
        <f>(DFactor*Rounds*Number/2+SUM(BV$3:BV257))/(Rounds*Number/2+COUNT(BV$3:BV257))</f>
        <v>0.29599999999999999</v>
      </c>
      <c r="DP269" s="87">
        <f t="shared" si="121"/>
        <v>0.29133858267716534</v>
      </c>
    </row>
    <row r="270" spans="1:120" x14ac:dyDescent="0.25">
      <c r="A270" s="69">
        <v>268</v>
      </c>
      <c r="B270" s="70">
        <f>DataEntry!C270</f>
        <v>15</v>
      </c>
      <c r="C270" s="71">
        <f>COUNTIF(D$2:D270,D270)+COUNTIF(G$2:G270,D270)</f>
        <v>30</v>
      </c>
      <c r="D270" s="72" t="str">
        <f t="shared" si="109"/>
        <v>Jahn Regensburg</v>
      </c>
      <c r="E270" s="70">
        <f>DataEntry!E270</f>
        <v>7</v>
      </c>
      <c r="F270" s="71">
        <f>COUNTIF(D$2:D270,G270)+COUNTIF(G$2:G270,G270)</f>
        <v>30</v>
      </c>
      <c r="G270" s="72" t="str">
        <f t="shared" si="110"/>
        <v>Hamburger</v>
      </c>
      <c r="H270" s="73">
        <f>DataEntry!G270</f>
        <v>1</v>
      </c>
      <c r="I270" s="73">
        <f>DataEntry!H270</f>
        <v>1</v>
      </c>
      <c r="J270" s="266">
        <f t="shared" si="122"/>
        <v>2</v>
      </c>
      <c r="K270" s="304">
        <f t="shared" si="111"/>
        <v>0.16327466174879746</v>
      </c>
      <c r="L270" s="224">
        <f t="shared" si="112"/>
        <v>2456.7510747105043</v>
      </c>
      <c r="M270" s="224">
        <f t="shared" si="113"/>
        <v>2521.8990862977557</v>
      </c>
      <c r="N270" s="236">
        <f t="shared" si="123"/>
        <v>-65.148011587251403</v>
      </c>
      <c r="O270" s="22" t="str">
        <f t="shared" si="124"/>
        <v>T15G30</v>
      </c>
      <c r="P270" s="308">
        <f t="shared" si="114"/>
        <v>35</v>
      </c>
      <c r="Q270" s="22" t="str">
        <f t="shared" si="125"/>
        <v>T7G30</v>
      </c>
      <c r="R270" s="308">
        <f t="shared" si="115"/>
        <v>35</v>
      </c>
      <c r="S270" s="74"/>
      <c r="T270" s="75"/>
      <c r="U270" s="76"/>
      <c r="V270" s="74"/>
      <c r="W270" s="75"/>
      <c r="X270" s="76"/>
      <c r="Y270" s="74"/>
      <c r="Z270" s="75"/>
      <c r="AA270" s="76"/>
      <c r="AB270" s="74"/>
      <c r="AC270" s="75"/>
      <c r="AD270" s="76"/>
      <c r="AE270" s="74"/>
      <c r="AF270" s="75"/>
      <c r="AG270" s="76"/>
      <c r="AH270" s="74"/>
      <c r="AI270" s="75"/>
      <c r="AJ270" s="76"/>
      <c r="AK270" s="74"/>
      <c r="AL270" s="75"/>
      <c r="AM270" s="76"/>
      <c r="AN270" s="74"/>
      <c r="AO270" s="75"/>
      <c r="AP270" s="76"/>
      <c r="AQ270" s="77">
        <f t="shared" si="116"/>
        <v>0.44109412977053741</v>
      </c>
      <c r="AR270" s="77">
        <f t="shared" si="117"/>
        <v>0.10714139285659491</v>
      </c>
      <c r="AS270" s="78">
        <f t="shared" si="126"/>
        <v>0.66790547382788512</v>
      </c>
      <c r="AT270" s="77">
        <f t="shared" si="118"/>
        <v>0.22495313331552003</v>
      </c>
      <c r="AU270" s="79"/>
      <c r="AV270" s="139"/>
      <c r="AW270" s="80"/>
      <c r="AX270" s="80"/>
      <c r="AY270" s="80"/>
      <c r="AZ270" s="92"/>
      <c r="BA270" s="93"/>
      <c r="BB270" s="92"/>
      <c r="BC270" s="93"/>
      <c r="BD270" s="92"/>
      <c r="BE270" s="93"/>
      <c r="BF270" s="77"/>
      <c r="BG270" s="77"/>
      <c r="BH270" s="77"/>
      <c r="BI270" s="83">
        <f t="shared" si="127"/>
        <v>0</v>
      </c>
      <c r="BJ270" s="83">
        <f t="shared" si="128"/>
        <v>1</v>
      </c>
      <c r="BK270" s="83">
        <f t="shared" si="129"/>
        <v>0</v>
      </c>
      <c r="BL270" s="84"/>
      <c r="BM270" s="84"/>
      <c r="BN270" s="85"/>
      <c r="BO270" s="84"/>
      <c r="BP270" s="84"/>
      <c r="BQ270" s="84"/>
      <c r="BR270" s="84"/>
      <c r="BS270" s="84"/>
      <c r="BT270" s="84"/>
      <c r="BU270" s="86"/>
      <c r="BV270" s="86"/>
      <c r="BW270" s="86"/>
      <c r="BX270" s="86"/>
      <c r="BY270" s="86"/>
      <c r="BZ270" s="86"/>
      <c r="CA270" s="83"/>
      <c r="CB270" s="83"/>
      <c r="CC270" s="14"/>
      <c r="CD270" s="72"/>
      <c r="CE270" s="87"/>
      <c r="CF270" s="88"/>
      <c r="CG270" s="88"/>
      <c r="CH270" s="87">
        <f t="shared" si="119"/>
        <v>0.66790547382788501</v>
      </c>
      <c r="CI270" s="89"/>
      <c r="CJ270" s="89"/>
      <c r="CK270" s="267"/>
      <c r="CL270" s="90"/>
      <c r="CM270" s="267"/>
      <c r="CN270" s="90"/>
      <c r="CO270" s="267"/>
      <c r="CP270" s="90"/>
      <c r="CQ270" s="267"/>
      <c r="CR270" s="90"/>
      <c r="CS270" s="267"/>
      <c r="CT270" s="90"/>
      <c r="CU270" s="267"/>
      <c r="CV270" s="90"/>
      <c r="CW270" s="267"/>
      <c r="CX270" s="90"/>
      <c r="CY270" s="267"/>
      <c r="CZ270" s="90"/>
      <c r="DA270" s="94">
        <f>DataEntry!B270</f>
        <v>44311</v>
      </c>
      <c r="DB270" s="83"/>
      <c r="DC270" s="83"/>
      <c r="DD270" s="145" t="str">
        <f t="shared" si="130"/>
        <v/>
      </c>
      <c r="DE270" s="145">
        <f t="shared" si="131"/>
        <v>15</v>
      </c>
      <c r="DF270" s="145" t="str">
        <f t="shared" si="132"/>
        <v/>
      </c>
      <c r="DG270" s="145" t="str">
        <f t="shared" si="133"/>
        <v/>
      </c>
      <c r="DH270" s="145">
        <f t="shared" si="134"/>
        <v>7</v>
      </c>
      <c r="DI270" s="145" t="str">
        <f t="shared" si="135"/>
        <v/>
      </c>
      <c r="DJ270" s="83"/>
      <c r="DK270" s="83"/>
      <c r="DL270" s="84"/>
      <c r="DM270" s="14"/>
      <c r="DN270" s="87">
        <f t="shared" si="120"/>
        <v>0.67137537537537528</v>
      </c>
      <c r="DO270" s="87">
        <f>(DFactor*Rounds*Number/2+SUM(BV$3:BV258))/(Rounds*Number/2+COUNT(BV$3:BV258))</f>
        <v>0.29599999999999999</v>
      </c>
      <c r="DP270" s="87">
        <f t="shared" si="121"/>
        <v>0.31746031746031744</v>
      </c>
    </row>
    <row r="271" spans="1:120" x14ac:dyDescent="0.25">
      <c r="A271" s="69">
        <v>269</v>
      </c>
      <c r="B271" s="70">
        <f>DataEntry!C271</f>
        <v>16</v>
      </c>
      <c r="C271" s="71">
        <f>COUNTIF(D$2:D271,D271)+COUNTIF(G$2:G271,D271)</f>
        <v>29</v>
      </c>
      <c r="D271" s="72" t="str">
        <f t="shared" si="109"/>
        <v>Sandhausen</v>
      </c>
      <c r="E271" s="70">
        <f>DataEntry!E271</f>
        <v>8</v>
      </c>
      <c r="F271" s="71">
        <f>COUNTIF(D$2:D271,G271)+COUNTIF(G$2:G271,G271)</f>
        <v>30</v>
      </c>
      <c r="G271" s="72" t="str">
        <f t="shared" si="110"/>
        <v>Hannover 96</v>
      </c>
      <c r="H271" s="73">
        <f>DataEntry!G271</f>
        <v>4</v>
      </c>
      <c r="I271" s="73">
        <f>DataEntry!H271</f>
        <v>2</v>
      </c>
      <c r="J271" s="266">
        <f t="shared" si="122"/>
        <v>1</v>
      </c>
      <c r="K271" s="304">
        <f t="shared" si="111"/>
        <v>0.75179607377859314</v>
      </c>
      <c r="L271" s="224">
        <f t="shared" si="112"/>
        <v>2458.2892346108506</v>
      </c>
      <c r="M271" s="224">
        <f t="shared" si="113"/>
        <v>2436.89376755069</v>
      </c>
      <c r="N271" s="236">
        <f t="shared" si="123"/>
        <v>21.395467060160627</v>
      </c>
      <c r="O271" s="22" t="str">
        <f t="shared" si="124"/>
        <v>T16G29</v>
      </c>
      <c r="P271" s="308">
        <f t="shared" si="114"/>
        <v>35</v>
      </c>
      <c r="Q271" s="22" t="str">
        <f t="shared" si="125"/>
        <v>T8G30</v>
      </c>
      <c r="R271" s="308">
        <f t="shared" si="115"/>
        <v>35</v>
      </c>
      <c r="S271" s="74"/>
      <c r="T271" s="75"/>
      <c r="U271" s="76"/>
      <c r="V271" s="74"/>
      <c r="W271" s="75"/>
      <c r="X271" s="76"/>
      <c r="Y271" s="74"/>
      <c r="Z271" s="75"/>
      <c r="AA271" s="76"/>
      <c r="AB271" s="74"/>
      <c r="AC271" s="75"/>
      <c r="AD271" s="76"/>
      <c r="AE271" s="74"/>
      <c r="AF271" s="75"/>
      <c r="AG271" s="76"/>
      <c r="AH271" s="74"/>
      <c r="AI271" s="75"/>
      <c r="AJ271" s="76"/>
      <c r="AK271" s="74"/>
      <c r="AL271" s="75"/>
      <c r="AM271" s="76"/>
      <c r="AN271" s="74"/>
      <c r="AO271" s="75"/>
      <c r="AP271" s="76"/>
      <c r="AQ271" s="77">
        <f t="shared" si="116"/>
        <v>0.51844770053872158</v>
      </c>
      <c r="AR271" s="77">
        <f t="shared" si="117"/>
        <v>0.2192665080149534</v>
      </c>
      <c r="AS271" s="78">
        <f t="shared" si="126"/>
        <v>0.59836238504753636</v>
      </c>
      <c r="AT271" s="77">
        <f t="shared" si="118"/>
        <v>0.18237110693751024</v>
      </c>
      <c r="AU271" s="79"/>
      <c r="AV271" s="139"/>
      <c r="AW271" s="80"/>
      <c r="AX271" s="80"/>
      <c r="AY271" s="80"/>
      <c r="AZ271" s="92"/>
      <c r="BA271" s="93"/>
      <c r="BB271" s="92"/>
      <c r="BC271" s="93"/>
      <c r="BD271" s="92"/>
      <c r="BE271" s="93"/>
      <c r="BF271" s="77"/>
      <c r="BG271" s="77"/>
      <c r="BH271" s="77"/>
      <c r="BI271" s="83">
        <f t="shared" si="127"/>
        <v>1</v>
      </c>
      <c r="BJ271" s="83">
        <f t="shared" si="128"/>
        <v>0</v>
      </c>
      <c r="BK271" s="83">
        <f t="shared" si="129"/>
        <v>0</v>
      </c>
      <c r="BL271" s="84"/>
      <c r="BM271" s="84"/>
      <c r="BN271" s="85"/>
      <c r="BO271" s="84"/>
      <c r="BP271" s="84"/>
      <c r="BQ271" s="84"/>
      <c r="BR271" s="84"/>
      <c r="BS271" s="84"/>
      <c r="BT271" s="84"/>
      <c r="BU271" s="86"/>
      <c r="BV271" s="86"/>
      <c r="BW271" s="86"/>
      <c r="BX271" s="86"/>
      <c r="BY271" s="86"/>
      <c r="BZ271" s="86"/>
      <c r="CA271" s="83"/>
      <c r="CB271" s="83"/>
      <c r="CC271" s="14"/>
      <c r="CD271" s="72"/>
      <c r="CE271" s="87"/>
      <c r="CF271" s="88"/>
      <c r="CG271" s="88"/>
      <c r="CH271" s="87">
        <f t="shared" si="119"/>
        <v>0.59836238504753636</v>
      </c>
      <c r="CI271" s="89"/>
      <c r="CJ271" s="89"/>
      <c r="CK271" s="267"/>
      <c r="CL271" s="90"/>
      <c r="CM271" s="267"/>
      <c r="CN271" s="90"/>
      <c r="CO271" s="267"/>
      <c r="CP271" s="90"/>
      <c r="CQ271" s="267"/>
      <c r="CR271" s="90"/>
      <c r="CS271" s="267"/>
      <c r="CT271" s="90"/>
      <c r="CU271" s="267"/>
      <c r="CV271" s="90"/>
      <c r="CW271" s="267"/>
      <c r="CX271" s="90"/>
      <c r="CY271" s="267"/>
      <c r="CZ271" s="90"/>
      <c r="DA271" s="94">
        <f>DataEntry!B271</f>
        <v>44311</v>
      </c>
      <c r="DB271" s="83"/>
      <c r="DC271" s="83"/>
      <c r="DD271" s="145">
        <f t="shared" si="130"/>
        <v>16</v>
      </c>
      <c r="DE271" s="145" t="str">
        <f t="shared" si="131"/>
        <v/>
      </c>
      <c r="DF271" s="145" t="str">
        <f t="shared" si="132"/>
        <v/>
      </c>
      <c r="DG271" s="145" t="str">
        <f t="shared" si="133"/>
        <v/>
      </c>
      <c r="DH271" s="145" t="str">
        <f t="shared" si="134"/>
        <v/>
      </c>
      <c r="DI271" s="145">
        <f t="shared" si="135"/>
        <v>8</v>
      </c>
      <c r="DJ271" s="83"/>
      <c r="DK271" s="83"/>
      <c r="DL271" s="84"/>
      <c r="DM271" s="14"/>
      <c r="DN271" s="87">
        <f t="shared" si="120"/>
        <v>0.59870270270270276</v>
      </c>
      <c r="DO271" s="87">
        <f>(DFactor*Rounds*Number/2+SUM(BV$3:BV259))/(Rounds*Number/2+COUNT(BV$3:BV259))</f>
        <v>0.29599999999999999</v>
      </c>
      <c r="DP271" s="87">
        <f t="shared" si="121"/>
        <v>0.25600000000000001</v>
      </c>
    </row>
    <row r="272" spans="1:120" x14ac:dyDescent="0.25">
      <c r="A272" s="69">
        <v>270</v>
      </c>
      <c r="B272" s="70">
        <f>DataEntry!C272</f>
        <v>17</v>
      </c>
      <c r="C272" s="71">
        <f>COUNTIF(D$2:D272,D272)+COUNTIF(G$2:G272,D272)</f>
        <v>31</v>
      </c>
      <c r="D272" s="72" t="str">
        <f t="shared" si="109"/>
        <v>St Pauli</v>
      </c>
      <c r="E272" s="70">
        <f>DataEntry!E272</f>
        <v>6</v>
      </c>
      <c r="F272" s="71">
        <f>COUNTIF(D$2:D272,G272)+COUNTIF(G$2:G272,G272)</f>
        <v>30</v>
      </c>
      <c r="G272" s="72" t="str">
        <f t="shared" si="110"/>
        <v>Greuther Furth</v>
      </c>
      <c r="H272" s="73">
        <f>DataEntry!G272</f>
        <v>2</v>
      </c>
      <c r="I272" s="73">
        <f>DataEntry!H272</f>
        <v>1</v>
      </c>
      <c r="J272" s="266">
        <f t="shared" si="122"/>
        <v>1</v>
      </c>
      <c r="K272" s="304">
        <f t="shared" si="111"/>
        <v>0.813752733287882</v>
      </c>
      <c r="L272" s="224">
        <f t="shared" si="112"/>
        <v>2475.361610898763</v>
      </c>
      <c r="M272" s="224">
        <f t="shared" si="113"/>
        <v>2533.7141498066512</v>
      </c>
      <c r="N272" s="236">
        <f t="shared" si="123"/>
        <v>-58.352538907888174</v>
      </c>
      <c r="O272" s="22" t="str">
        <f t="shared" si="124"/>
        <v>T17G31</v>
      </c>
      <c r="P272" s="308">
        <f t="shared" si="114"/>
        <v>35</v>
      </c>
      <c r="Q272" s="22" t="str">
        <f t="shared" si="125"/>
        <v>T6G30</v>
      </c>
      <c r="R272" s="308">
        <f t="shared" si="115"/>
        <v>35</v>
      </c>
      <c r="S272" s="74"/>
      <c r="T272" s="75"/>
      <c r="U272" s="76"/>
      <c r="V272" s="74"/>
      <c r="W272" s="75"/>
      <c r="X272" s="76"/>
      <c r="Y272" s="74"/>
      <c r="Z272" s="75"/>
      <c r="AA272" s="76"/>
      <c r="AB272" s="74"/>
      <c r="AC272" s="75"/>
      <c r="AD272" s="76"/>
      <c r="AE272" s="74"/>
      <c r="AF272" s="75"/>
      <c r="AG272" s="76"/>
      <c r="AH272" s="74"/>
      <c r="AI272" s="75"/>
      <c r="AJ272" s="76"/>
      <c r="AK272" s="74"/>
      <c r="AL272" s="75"/>
      <c r="AM272" s="76"/>
      <c r="AN272" s="74"/>
      <c r="AO272" s="75"/>
      <c r="AP272" s="76"/>
      <c r="AQ272" s="77">
        <f t="shared" si="116"/>
        <v>0.44767167617750625</v>
      </c>
      <c r="AR272" s="77">
        <f t="shared" si="117"/>
        <v>0.11483097103541889</v>
      </c>
      <c r="AS272" s="78">
        <f t="shared" si="126"/>
        <v>0.66568141028417482</v>
      </c>
      <c r="AT272" s="77">
        <f t="shared" si="118"/>
        <v>0.21948761868040634</v>
      </c>
      <c r="AU272" s="79"/>
      <c r="AV272" s="139"/>
      <c r="AW272" s="80"/>
      <c r="AX272" s="80"/>
      <c r="AY272" s="80"/>
      <c r="AZ272" s="92"/>
      <c r="BA272" s="93"/>
      <c r="BB272" s="92"/>
      <c r="BC272" s="93"/>
      <c r="BD272" s="92"/>
      <c r="BE272" s="93"/>
      <c r="BF272" s="77"/>
      <c r="BG272" s="77"/>
      <c r="BH272" s="77"/>
      <c r="BI272" s="83">
        <f t="shared" si="127"/>
        <v>1</v>
      </c>
      <c r="BJ272" s="83">
        <f t="shared" si="128"/>
        <v>0</v>
      </c>
      <c r="BK272" s="83">
        <f t="shared" si="129"/>
        <v>0</v>
      </c>
      <c r="BL272" s="84"/>
      <c r="BM272" s="84"/>
      <c r="BN272" s="85"/>
      <c r="BO272" s="84"/>
      <c r="BP272" s="84"/>
      <c r="BQ272" s="84"/>
      <c r="BR272" s="84"/>
      <c r="BS272" s="84"/>
      <c r="BT272" s="84"/>
      <c r="BU272" s="86"/>
      <c r="BV272" s="86"/>
      <c r="BW272" s="86"/>
      <c r="BX272" s="86"/>
      <c r="BY272" s="86"/>
      <c r="BZ272" s="86"/>
      <c r="CA272" s="83"/>
      <c r="CB272" s="83"/>
      <c r="CC272" s="14"/>
      <c r="CD272" s="72"/>
      <c r="CE272" s="87"/>
      <c r="CF272" s="88"/>
      <c r="CG272" s="88"/>
      <c r="CH272" s="87">
        <f t="shared" si="119"/>
        <v>0.66568141028417471</v>
      </c>
      <c r="CI272" s="89"/>
      <c r="CJ272" s="89"/>
      <c r="CK272" s="267"/>
      <c r="CL272" s="90"/>
      <c r="CM272" s="267"/>
      <c r="CN272" s="90"/>
      <c r="CO272" s="267"/>
      <c r="CP272" s="90"/>
      <c r="CQ272" s="267"/>
      <c r="CR272" s="90"/>
      <c r="CS272" s="267"/>
      <c r="CT272" s="90"/>
      <c r="CU272" s="267"/>
      <c r="CV272" s="90"/>
      <c r="CW272" s="267"/>
      <c r="CX272" s="90"/>
      <c r="CY272" s="267"/>
      <c r="CZ272" s="90"/>
      <c r="DA272" s="94">
        <f>DataEntry!B272</f>
        <v>44311</v>
      </c>
      <c r="DB272" s="83"/>
      <c r="DC272" s="83"/>
      <c r="DD272" s="145">
        <f t="shared" si="130"/>
        <v>17</v>
      </c>
      <c r="DE272" s="145" t="str">
        <f t="shared" si="131"/>
        <v/>
      </c>
      <c r="DF272" s="145" t="str">
        <f t="shared" si="132"/>
        <v/>
      </c>
      <c r="DG272" s="145" t="str">
        <f t="shared" si="133"/>
        <v/>
      </c>
      <c r="DH272" s="145" t="str">
        <f t="shared" si="134"/>
        <v/>
      </c>
      <c r="DI272" s="145">
        <f t="shared" si="135"/>
        <v>6</v>
      </c>
      <c r="DJ272" s="83"/>
      <c r="DK272" s="83"/>
      <c r="DL272" s="84"/>
      <c r="DM272" s="14"/>
      <c r="DN272" s="87">
        <f t="shared" si="120"/>
        <v>0.66841966375824646</v>
      </c>
      <c r="DO272" s="87">
        <f>(DFactor*Rounds*Number/2+SUM(BV$3:BV260))/(Rounds*Number/2+COUNT(BV$3:BV260))</f>
        <v>0.29599999999999999</v>
      </c>
      <c r="DP272" s="87">
        <f t="shared" si="121"/>
        <v>0.31496062992125984</v>
      </c>
    </row>
    <row r="273" spans="1:120" x14ac:dyDescent="0.25">
      <c r="A273" s="69">
        <v>271</v>
      </c>
      <c r="B273" s="70">
        <f>DataEntry!C273</f>
        <v>4</v>
      </c>
      <c r="C273" s="71">
        <f>COUNTIF(D$2:D273,D273)+COUNTIF(G$2:G273,D273)</f>
        <v>31</v>
      </c>
      <c r="D273" s="72" t="str">
        <f t="shared" si="109"/>
        <v>Darmstadt 98</v>
      </c>
      <c r="E273" s="70">
        <f>DataEntry!E273</f>
        <v>2</v>
      </c>
      <c r="F273" s="71">
        <f>COUNTIF(D$2:D273,G273)+COUNTIF(G$2:G273,G273)</f>
        <v>31</v>
      </c>
      <c r="G273" s="72" t="str">
        <f t="shared" si="110"/>
        <v>Bochum</v>
      </c>
      <c r="H273" s="73">
        <f>DataEntry!G273</f>
        <v>3</v>
      </c>
      <c r="I273" s="73">
        <f>DataEntry!H273</f>
        <v>1</v>
      </c>
      <c r="J273" s="266">
        <f t="shared" si="122"/>
        <v>1</v>
      </c>
      <c r="K273" s="304">
        <f t="shared" si="111"/>
        <v>0.39881952483071892</v>
      </c>
      <c r="L273" s="224">
        <f t="shared" si="112"/>
        <v>2500.7954968494773</v>
      </c>
      <c r="M273" s="224">
        <f t="shared" si="113"/>
        <v>2502.9832761623888</v>
      </c>
      <c r="N273" s="236">
        <f t="shared" si="123"/>
        <v>-2.1877793129115162</v>
      </c>
      <c r="O273" s="22" t="str">
        <f t="shared" si="124"/>
        <v>T4G31</v>
      </c>
      <c r="P273" s="308">
        <f t="shared" si="114"/>
        <v>35</v>
      </c>
      <c r="Q273" s="22" t="str">
        <f t="shared" si="125"/>
        <v>T2G31</v>
      </c>
      <c r="R273" s="308">
        <f t="shared" si="115"/>
        <v>35</v>
      </c>
      <c r="S273" s="74"/>
      <c r="T273" s="75"/>
      <c r="U273" s="76"/>
      <c r="V273" s="74"/>
      <c r="W273" s="75"/>
      <c r="X273" s="76"/>
      <c r="Y273" s="74"/>
      <c r="Z273" s="75"/>
      <c r="AA273" s="76"/>
      <c r="AB273" s="74"/>
      <c r="AC273" s="75"/>
      <c r="AD273" s="76"/>
      <c r="AE273" s="74"/>
      <c r="AF273" s="75"/>
      <c r="AG273" s="76"/>
      <c r="AH273" s="74"/>
      <c r="AI273" s="75"/>
      <c r="AJ273" s="76"/>
      <c r="AK273" s="74"/>
      <c r="AL273" s="75"/>
      <c r="AM273" s="76"/>
      <c r="AN273" s="74"/>
      <c r="AO273" s="75"/>
      <c r="AP273" s="76"/>
      <c r="AQ273" s="77">
        <f t="shared" si="116"/>
        <v>0.49827065831162065</v>
      </c>
      <c r="AR273" s="77">
        <f t="shared" si="117"/>
        <v>0.18861146950133661</v>
      </c>
      <c r="AS273" s="78">
        <f t="shared" si="126"/>
        <v>0.61931837762056796</v>
      </c>
      <c r="AT273" s="77">
        <f t="shared" si="118"/>
        <v>0.19207015287809537</v>
      </c>
      <c r="AU273" s="79"/>
      <c r="AV273" s="139"/>
      <c r="AW273" s="80"/>
      <c r="AX273" s="80"/>
      <c r="AY273" s="80"/>
      <c r="AZ273" s="92"/>
      <c r="BA273" s="93"/>
      <c r="BB273" s="92"/>
      <c r="BC273" s="93"/>
      <c r="BD273" s="92"/>
      <c r="BE273" s="93"/>
      <c r="BF273" s="77"/>
      <c r="BG273" s="77"/>
      <c r="BH273" s="77"/>
      <c r="BI273" s="83">
        <f t="shared" si="127"/>
        <v>1</v>
      </c>
      <c r="BJ273" s="83">
        <f t="shared" si="128"/>
        <v>0</v>
      </c>
      <c r="BK273" s="83">
        <f t="shared" si="129"/>
        <v>0</v>
      </c>
      <c r="BL273" s="84"/>
      <c r="BM273" s="84"/>
      <c r="BN273" s="85"/>
      <c r="BO273" s="84"/>
      <c r="BP273" s="84"/>
      <c r="BQ273" s="84"/>
      <c r="BR273" s="84"/>
      <c r="BS273" s="84"/>
      <c r="BT273" s="84"/>
      <c r="BU273" s="86"/>
      <c r="BV273" s="86"/>
      <c r="BW273" s="86"/>
      <c r="BX273" s="86"/>
      <c r="BY273" s="86"/>
      <c r="BZ273" s="86"/>
      <c r="CA273" s="83"/>
      <c r="CB273" s="83"/>
      <c r="CC273" s="14"/>
      <c r="CD273" s="72"/>
      <c r="CE273" s="87"/>
      <c r="CF273" s="88"/>
      <c r="CG273" s="88"/>
      <c r="CH273" s="87">
        <f t="shared" si="119"/>
        <v>0.61931837762056807</v>
      </c>
      <c r="CI273" s="89"/>
      <c r="CJ273" s="89"/>
      <c r="CK273" s="267"/>
      <c r="CL273" s="90"/>
      <c r="CM273" s="267"/>
      <c r="CN273" s="90"/>
      <c r="CO273" s="267"/>
      <c r="CP273" s="90"/>
      <c r="CQ273" s="267"/>
      <c r="CR273" s="90"/>
      <c r="CS273" s="267"/>
      <c r="CT273" s="90"/>
      <c r="CU273" s="267"/>
      <c r="CV273" s="90"/>
      <c r="CW273" s="267"/>
      <c r="CX273" s="90"/>
      <c r="CY273" s="267"/>
      <c r="CZ273" s="90"/>
      <c r="DA273" s="94">
        <f>DataEntry!B273</f>
        <v>44312</v>
      </c>
      <c r="DB273" s="83"/>
      <c r="DC273" s="83"/>
      <c r="DD273" s="145">
        <f t="shared" si="130"/>
        <v>4</v>
      </c>
      <c r="DE273" s="145" t="str">
        <f t="shared" si="131"/>
        <v/>
      </c>
      <c r="DF273" s="145" t="str">
        <f t="shared" si="132"/>
        <v/>
      </c>
      <c r="DG273" s="145" t="str">
        <f t="shared" si="133"/>
        <v/>
      </c>
      <c r="DH273" s="145" t="str">
        <f t="shared" si="134"/>
        <v/>
      </c>
      <c r="DI273" s="145">
        <f t="shared" si="135"/>
        <v>2</v>
      </c>
      <c r="DJ273" s="83"/>
      <c r="DK273" s="83"/>
      <c r="DL273" s="84"/>
      <c r="DM273" s="14"/>
      <c r="DN273" s="87">
        <f t="shared" si="120"/>
        <v>0.61932136824324324</v>
      </c>
      <c r="DO273" s="87">
        <f>(DFactor*Rounds*Number/2+SUM(BV$3:BV261))/(Rounds*Number/2+COUNT(BV$3:BV261))</f>
        <v>0.29599999999999999</v>
      </c>
      <c r="DP273" s="87">
        <f t="shared" si="121"/>
        <v>0.2734375</v>
      </c>
    </row>
    <row r="274" spans="1:120" x14ac:dyDescent="0.25">
      <c r="A274" s="69">
        <v>272</v>
      </c>
      <c r="B274" s="70">
        <f>DataEntry!C274</f>
        <v>10</v>
      </c>
      <c r="C274" s="71">
        <f>COUNTIF(D$2:D274,D274)+COUNTIF(G$2:G274,D274)</f>
        <v>29</v>
      </c>
      <c r="D274" s="72" t="str">
        <f t="shared" si="109"/>
        <v>Karlsruher</v>
      </c>
      <c r="E274" s="70">
        <f>DataEntry!E274</f>
        <v>1</v>
      </c>
      <c r="F274" s="71">
        <f>COUNTIF(D$2:D274,G274)+COUNTIF(G$2:G274,G274)</f>
        <v>31</v>
      </c>
      <c r="G274" s="72" t="str">
        <f t="shared" si="110"/>
        <v>Erzgebirge Aue</v>
      </c>
      <c r="H274" s="73">
        <f>DataEntry!G274</f>
        <v>0</v>
      </c>
      <c r="I274" s="73">
        <f>DataEntry!H274</f>
        <v>0</v>
      </c>
      <c r="J274" s="266">
        <f t="shared" si="122"/>
        <v>2</v>
      </c>
      <c r="K274" s="304">
        <f t="shared" si="111"/>
        <v>0.12623267201608535</v>
      </c>
      <c r="L274" s="224">
        <f t="shared" si="112"/>
        <v>2452.7495113917344</v>
      </c>
      <c r="M274" s="224">
        <f t="shared" si="113"/>
        <v>2312.6013947046472</v>
      </c>
      <c r="N274" s="236">
        <f t="shared" si="123"/>
        <v>140.14811668708717</v>
      </c>
      <c r="O274" s="22" t="str">
        <f t="shared" si="124"/>
        <v>T10G29</v>
      </c>
      <c r="P274" s="308">
        <f t="shared" si="114"/>
        <v>35</v>
      </c>
      <c r="Q274" s="22" t="str">
        <f t="shared" si="125"/>
        <v>T1G31</v>
      </c>
      <c r="R274" s="308">
        <f t="shared" si="115"/>
        <v>35</v>
      </c>
      <c r="S274" s="74"/>
      <c r="T274" s="75"/>
      <c r="U274" s="76"/>
      <c r="V274" s="74"/>
      <c r="W274" s="75"/>
      <c r="X274" s="76"/>
      <c r="Y274" s="74"/>
      <c r="Z274" s="75"/>
      <c r="AA274" s="76"/>
      <c r="AB274" s="74"/>
      <c r="AC274" s="75"/>
      <c r="AD274" s="76"/>
      <c r="AE274" s="74"/>
      <c r="AF274" s="75"/>
      <c r="AG274" s="76"/>
      <c r="AH274" s="74"/>
      <c r="AI274" s="75"/>
      <c r="AJ274" s="76"/>
      <c r="AK274" s="74"/>
      <c r="AL274" s="75"/>
      <c r="AM274" s="76"/>
      <c r="AN274" s="74"/>
      <c r="AO274" s="75"/>
      <c r="AP274" s="76"/>
      <c r="AQ274" s="77">
        <f t="shared" si="116"/>
        <v>0.63163112249397368</v>
      </c>
      <c r="AR274" s="77">
        <f t="shared" si="117"/>
        <v>0.32806777197175874</v>
      </c>
      <c r="AS274" s="78">
        <f t="shared" si="126"/>
        <v>0.6071267010444299</v>
      </c>
      <c r="AT274" s="77">
        <f t="shared" si="118"/>
        <v>6.4805526983811368E-2</v>
      </c>
      <c r="AU274" s="79"/>
      <c r="AV274" s="139"/>
      <c r="AW274" s="80"/>
      <c r="AX274" s="80"/>
      <c r="AY274" s="80"/>
      <c r="AZ274" s="92"/>
      <c r="BA274" s="93"/>
      <c r="BB274" s="92"/>
      <c r="BC274" s="93"/>
      <c r="BD274" s="92"/>
      <c r="BE274" s="93"/>
      <c r="BF274" s="77"/>
      <c r="BG274" s="77"/>
      <c r="BH274" s="77"/>
      <c r="BI274" s="83">
        <f t="shared" si="127"/>
        <v>0</v>
      </c>
      <c r="BJ274" s="83">
        <f t="shared" si="128"/>
        <v>1</v>
      </c>
      <c r="BK274" s="83">
        <f t="shared" si="129"/>
        <v>0</v>
      </c>
      <c r="BL274" s="84"/>
      <c r="BM274" s="84"/>
      <c r="BN274" s="85"/>
      <c r="BO274" s="84"/>
      <c r="BP274" s="84"/>
      <c r="BQ274" s="84"/>
      <c r="BR274" s="84"/>
      <c r="BS274" s="84"/>
      <c r="BT274" s="84"/>
      <c r="BU274" s="86"/>
      <c r="BV274" s="86"/>
      <c r="BW274" s="86"/>
      <c r="BX274" s="86"/>
      <c r="BY274" s="86"/>
      <c r="BZ274" s="86"/>
      <c r="CA274" s="83"/>
      <c r="CB274" s="83"/>
      <c r="CC274" s="14"/>
      <c r="CD274" s="72"/>
      <c r="CE274" s="87"/>
      <c r="CF274" s="88"/>
      <c r="CG274" s="88"/>
      <c r="CH274" s="87">
        <f t="shared" si="119"/>
        <v>0.6071267010444299</v>
      </c>
      <c r="CI274" s="89"/>
      <c r="CJ274" s="89"/>
      <c r="CK274" s="267"/>
      <c r="CL274" s="90"/>
      <c r="CM274" s="267"/>
      <c r="CN274" s="90"/>
      <c r="CO274" s="267"/>
      <c r="CP274" s="90"/>
      <c r="CQ274" s="267"/>
      <c r="CR274" s="90"/>
      <c r="CS274" s="267"/>
      <c r="CT274" s="90"/>
      <c r="CU274" s="267"/>
      <c r="CV274" s="90"/>
      <c r="CW274" s="267"/>
      <c r="CX274" s="90"/>
      <c r="CY274" s="267"/>
      <c r="CZ274" s="90"/>
      <c r="DA274" s="94">
        <f>DataEntry!B274</f>
        <v>44312</v>
      </c>
      <c r="DB274" s="83"/>
      <c r="DC274" s="83"/>
      <c r="DD274" s="145" t="str">
        <f t="shared" si="130"/>
        <v/>
      </c>
      <c r="DE274" s="145">
        <f t="shared" si="131"/>
        <v>10</v>
      </c>
      <c r="DF274" s="145" t="str">
        <f t="shared" si="132"/>
        <v/>
      </c>
      <c r="DG274" s="145" t="str">
        <f t="shared" si="133"/>
        <v/>
      </c>
      <c r="DH274" s="145">
        <f t="shared" si="134"/>
        <v>1</v>
      </c>
      <c r="DI274" s="145" t="str">
        <f t="shared" si="135"/>
        <v/>
      </c>
      <c r="DJ274" s="83"/>
      <c r="DK274" s="83"/>
      <c r="DL274" s="84"/>
      <c r="DM274" s="14"/>
      <c r="DN274" s="87">
        <f t="shared" si="120"/>
        <v>0.62445345345345338</v>
      </c>
      <c r="DO274" s="87">
        <f>(DFactor*Rounds*Number/2+SUM(BV$3:BV262))/(Rounds*Number/2+COUNT(BV$3:BV262))</f>
        <v>0.29599999999999999</v>
      </c>
      <c r="DP274" s="87">
        <f t="shared" si="121"/>
        <v>0.27777777777777779</v>
      </c>
    </row>
    <row r="275" spans="1:120" x14ac:dyDescent="0.25">
      <c r="A275" s="69">
        <v>273</v>
      </c>
      <c r="B275" s="70">
        <f>DataEntry!C275</f>
        <v>12</v>
      </c>
      <c r="C275" s="71">
        <f>COUNTIF(D$2:D275,D275)+COUNTIF(G$2:G275,D275)</f>
        <v>31</v>
      </c>
      <c r="D275" s="72" t="str">
        <f t="shared" si="109"/>
        <v>Nurnberg</v>
      </c>
      <c r="E275" s="70">
        <f>DataEntry!E275</f>
        <v>11</v>
      </c>
      <c r="F275" s="71">
        <f>COUNTIF(D$2:D275,G275)+COUNTIF(G$2:G275,G275)</f>
        <v>28</v>
      </c>
      <c r="G275" s="72" t="str">
        <f t="shared" si="110"/>
        <v>Holstein Kiel</v>
      </c>
      <c r="H275" s="73">
        <f>DataEntry!G275</f>
        <v>1</v>
      </c>
      <c r="I275" s="73">
        <f>DataEntry!H275</f>
        <v>1</v>
      </c>
      <c r="J275" s="266">
        <f t="shared" si="122"/>
        <v>2</v>
      </c>
      <c r="K275" s="304">
        <f t="shared" si="111"/>
        <v>5.4229930177212449E-2</v>
      </c>
      <c r="L275" s="224">
        <f t="shared" si="112"/>
        <v>2470.0193486180501</v>
      </c>
      <c r="M275" s="224">
        <f t="shared" si="113"/>
        <v>2487.6643347851514</v>
      </c>
      <c r="N275" s="236">
        <f t="shared" si="123"/>
        <v>-17.644986167101251</v>
      </c>
      <c r="O275" s="22" t="str">
        <f t="shared" si="124"/>
        <v>T12G31</v>
      </c>
      <c r="P275" s="308">
        <f t="shared" si="114"/>
        <v>35</v>
      </c>
      <c r="Q275" s="22" t="str">
        <f t="shared" si="125"/>
        <v>T11G28</v>
      </c>
      <c r="R275" s="308">
        <f t="shared" si="115"/>
        <v>35</v>
      </c>
      <c r="S275" s="74"/>
      <c r="T275" s="75"/>
      <c r="U275" s="76"/>
      <c r="V275" s="74"/>
      <c r="W275" s="75"/>
      <c r="X275" s="76"/>
      <c r="Y275" s="74"/>
      <c r="Z275" s="75"/>
      <c r="AA275" s="76"/>
      <c r="AB275" s="74"/>
      <c r="AC275" s="75"/>
      <c r="AD275" s="76"/>
      <c r="AE275" s="74"/>
      <c r="AF275" s="75"/>
      <c r="AG275" s="76"/>
      <c r="AH275" s="74"/>
      <c r="AI275" s="75"/>
      <c r="AJ275" s="76"/>
      <c r="AK275" s="74"/>
      <c r="AL275" s="75"/>
      <c r="AM275" s="76"/>
      <c r="AN275" s="74"/>
      <c r="AO275" s="75"/>
      <c r="AP275" s="76"/>
      <c r="AQ275" s="77">
        <f t="shared" si="116"/>
        <v>0.48511397584926241</v>
      </c>
      <c r="AR275" s="77">
        <f t="shared" si="117"/>
        <v>0.15276531324731113</v>
      </c>
      <c r="AS275" s="78">
        <f t="shared" si="126"/>
        <v>0.66469732520390257</v>
      </c>
      <c r="AT275" s="77">
        <f t="shared" si="118"/>
        <v>0.1825373615487863</v>
      </c>
      <c r="AU275" s="79"/>
      <c r="AV275" s="139"/>
      <c r="AW275" s="80"/>
      <c r="AX275" s="80"/>
      <c r="AY275" s="80"/>
      <c r="AZ275" s="92"/>
      <c r="BA275" s="93"/>
      <c r="BB275" s="92"/>
      <c r="BC275" s="93"/>
      <c r="BD275" s="92"/>
      <c r="BE275" s="93"/>
      <c r="BF275" s="77"/>
      <c r="BG275" s="77"/>
      <c r="BH275" s="77"/>
      <c r="BI275" s="83">
        <f t="shared" si="127"/>
        <v>0</v>
      </c>
      <c r="BJ275" s="83">
        <f t="shared" si="128"/>
        <v>1</v>
      </c>
      <c r="BK275" s="83">
        <f t="shared" si="129"/>
        <v>0</v>
      </c>
      <c r="BL275" s="84"/>
      <c r="BM275" s="84"/>
      <c r="BN275" s="85"/>
      <c r="BO275" s="84"/>
      <c r="BP275" s="84"/>
      <c r="BQ275" s="84"/>
      <c r="BR275" s="84"/>
      <c r="BS275" s="84"/>
      <c r="BT275" s="84"/>
      <c r="BU275" s="86"/>
      <c r="BV275" s="86"/>
      <c r="BW275" s="86"/>
      <c r="BX275" s="86"/>
      <c r="BY275" s="86"/>
      <c r="BZ275" s="86"/>
      <c r="CA275" s="83"/>
      <c r="CB275" s="83"/>
      <c r="CC275" s="14"/>
      <c r="CD275" s="72"/>
      <c r="CE275" s="87"/>
      <c r="CF275" s="88"/>
      <c r="CG275" s="88"/>
      <c r="CH275" s="87">
        <f t="shared" si="119"/>
        <v>0.66469732520390257</v>
      </c>
      <c r="CI275" s="89"/>
      <c r="CJ275" s="89"/>
      <c r="CK275" s="267"/>
      <c r="CL275" s="90"/>
      <c r="CM275" s="267"/>
      <c r="CN275" s="90"/>
      <c r="CO275" s="267"/>
      <c r="CP275" s="90"/>
      <c r="CQ275" s="267"/>
      <c r="CR275" s="90"/>
      <c r="CS275" s="267"/>
      <c r="CT275" s="90"/>
      <c r="CU275" s="267"/>
      <c r="CV275" s="90"/>
      <c r="CW275" s="267"/>
      <c r="CX275" s="90"/>
      <c r="CY275" s="267"/>
      <c r="CZ275" s="90"/>
      <c r="DA275" s="94">
        <f>DataEntry!B275</f>
        <v>44313</v>
      </c>
      <c r="DB275" s="83"/>
      <c r="DC275" s="83"/>
      <c r="DD275" s="145" t="str">
        <f t="shared" si="130"/>
        <v/>
      </c>
      <c r="DE275" s="145">
        <f t="shared" si="131"/>
        <v>12</v>
      </c>
      <c r="DF275" s="145" t="str">
        <f t="shared" si="132"/>
        <v/>
      </c>
      <c r="DG275" s="145" t="str">
        <f t="shared" si="133"/>
        <v/>
      </c>
      <c r="DH275" s="145">
        <f t="shared" si="134"/>
        <v>11</v>
      </c>
      <c r="DI275" s="145" t="str">
        <f t="shared" si="135"/>
        <v/>
      </c>
      <c r="DJ275" s="83"/>
      <c r="DK275" s="83"/>
      <c r="DL275" s="84"/>
      <c r="DM275" s="14"/>
      <c r="DN275" s="87">
        <f t="shared" si="120"/>
        <v>0.66491891891891886</v>
      </c>
      <c r="DO275" s="87">
        <f>(DFactor*Rounds*Number/2+SUM(BV$3:BV263))/(Rounds*Number/2+COUNT(BV$3:BV263))</f>
        <v>0.29599999999999999</v>
      </c>
      <c r="DP275" s="87">
        <f t="shared" si="121"/>
        <v>0.312</v>
      </c>
    </row>
    <row r="276" spans="1:120" x14ac:dyDescent="0.25">
      <c r="A276" s="69">
        <v>274</v>
      </c>
      <c r="B276" s="70">
        <f>DataEntry!C276</f>
        <v>6</v>
      </c>
      <c r="C276" s="71">
        <f>COUNTIF(D$2:D276,D276)+COUNTIF(G$2:G276,D276)</f>
        <v>31</v>
      </c>
      <c r="D276" s="72" t="str">
        <f t="shared" si="109"/>
        <v>Greuther Furth</v>
      </c>
      <c r="E276" s="70">
        <f>DataEntry!E276</f>
        <v>16</v>
      </c>
      <c r="F276" s="71">
        <f>COUNTIF(D$2:D276,G276)+COUNTIF(G$2:G276,G276)</f>
        <v>30</v>
      </c>
      <c r="G276" s="72" t="str">
        <f t="shared" si="110"/>
        <v>Sandhausen</v>
      </c>
      <c r="H276" s="73">
        <f>DataEntry!G276</f>
        <v>3</v>
      </c>
      <c r="I276" s="73">
        <f>DataEntry!H276</f>
        <v>2</v>
      </c>
      <c r="J276" s="266">
        <f t="shared" si="122"/>
        <v>1</v>
      </c>
      <c r="K276" s="304">
        <f t="shared" si="111"/>
        <v>0.30242363758511193</v>
      </c>
      <c r="L276" s="224">
        <f t="shared" si="112"/>
        <v>2499.9730556522582</v>
      </c>
      <c r="M276" s="224">
        <f t="shared" si="113"/>
        <v>2352.0144282116862</v>
      </c>
      <c r="N276" s="236">
        <f t="shared" si="123"/>
        <v>147.95862744057195</v>
      </c>
      <c r="O276" s="22" t="str">
        <f t="shared" si="124"/>
        <v>T6G31</v>
      </c>
      <c r="P276" s="308">
        <f t="shared" si="114"/>
        <v>35</v>
      </c>
      <c r="Q276" s="22" t="str">
        <f t="shared" si="125"/>
        <v>T16G30</v>
      </c>
      <c r="R276" s="308">
        <f t="shared" si="115"/>
        <v>35</v>
      </c>
      <c r="S276" s="74"/>
      <c r="T276" s="75"/>
      <c r="U276" s="76"/>
      <c r="V276" s="74"/>
      <c r="W276" s="75"/>
      <c r="X276" s="76"/>
      <c r="Y276" s="74"/>
      <c r="Z276" s="75"/>
      <c r="AA276" s="76"/>
      <c r="AB276" s="74"/>
      <c r="AC276" s="75"/>
      <c r="AD276" s="76"/>
      <c r="AE276" s="74"/>
      <c r="AF276" s="75"/>
      <c r="AG276" s="76"/>
      <c r="AH276" s="74"/>
      <c r="AI276" s="75"/>
      <c r="AJ276" s="76"/>
      <c r="AK276" s="74"/>
      <c r="AL276" s="75"/>
      <c r="AM276" s="76"/>
      <c r="AN276" s="74"/>
      <c r="AO276" s="75"/>
      <c r="AP276" s="76"/>
      <c r="AQ276" s="77">
        <f t="shared" si="116"/>
        <v>0.63855238233039191</v>
      </c>
      <c r="AR276" s="77">
        <f t="shared" si="117"/>
        <v>0.32790666916691646</v>
      </c>
      <c r="AS276" s="78">
        <f t="shared" si="126"/>
        <v>0.62129142632695089</v>
      </c>
      <c r="AT276" s="77">
        <f t="shared" si="118"/>
        <v>5.0801904506132645E-2</v>
      </c>
      <c r="AU276" s="79"/>
      <c r="AV276" s="139"/>
      <c r="AW276" s="80"/>
      <c r="AX276" s="80"/>
      <c r="AY276" s="80"/>
      <c r="AZ276" s="92"/>
      <c r="BA276" s="93"/>
      <c r="BB276" s="92"/>
      <c r="BC276" s="93"/>
      <c r="BD276" s="92"/>
      <c r="BE276" s="93"/>
      <c r="BF276" s="77"/>
      <c r="BG276" s="77"/>
      <c r="BH276" s="77"/>
      <c r="BI276" s="83">
        <f t="shared" si="127"/>
        <v>1</v>
      </c>
      <c r="BJ276" s="83">
        <f t="shared" si="128"/>
        <v>0</v>
      </c>
      <c r="BK276" s="83">
        <f t="shared" si="129"/>
        <v>0</v>
      </c>
      <c r="BL276" s="84"/>
      <c r="BM276" s="84"/>
      <c r="BN276" s="85"/>
      <c r="BO276" s="84"/>
      <c r="BP276" s="84"/>
      <c r="BQ276" s="84"/>
      <c r="BR276" s="84"/>
      <c r="BS276" s="84"/>
      <c r="BT276" s="84"/>
      <c r="BU276" s="86"/>
      <c r="BV276" s="86"/>
      <c r="BW276" s="86"/>
      <c r="BX276" s="86"/>
      <c r="BY276" s="86"/>
      <c r="BZ276" s="86"/>
      <c r="CA276" s="83"/>
      <c r="CB276" s="83"/>
      <c r="CC276" s="14"/>
      <c r="CD276" s="72"/>
      <c r="CE276" s="87"/>
      <c r="CF276" s="88"/>
      <c r="CG276" s="88"/>
      <c r="CH276" s="87">
        <f t="shared" si="119"/>
        <v>0.62129142632695089</v>
      </c>
      <c r="CI276" s="89"/>
      <c r="CJ276" s="89"/>
      <c r="CK276" s="267"/>
      <c r="CL276" s="90"/>
      <c r="CM276" s="267"/>
      <c r="CN276" s="90"/>
      <c r="CO276" s="267"/>
      <c r="CP276" s="90"/>
      <c r="CQ276" s="267"/>
      <c r="CR276" s="90"/>
      <c r="CS276" s="267"/>
      <c r="CT276" s="90"/>
      <c r="CU276" s="267"/>
      <c r="CV276" s="90"/>
      <c r="CW276" s="267"/>
      <c r="CX276" s="90"/>
      <c r="CY276" s="267"/>
      <c r="CZ276" s="90"/>
      <c r="DA276" s="94">
        <f>DataEntry!B276</f>
        <v>44314</v>
      </c>
      <c r="DB276" s="83"/>
      <c r="DC276" s="83"/>
      <c r="DD276" s="145">
        <f t="shared" si="130"/>
        <v>6</v>
      </c>
      <c r="DE276" s="145" t="str">
        <f t="shared" si="131"/>
        <v/>
      </c>
      <c r="DF276" s="145" t="str">
        <f t="shared" si="132"/>
        <v/>
      </c>
      <c r="DG276" s="145" t="str">
        <f t="shared" si="133"/>
        <v/>
      </c>
      <c r="DH276" s="145" t="str">
        <f t="shared" si="134"/>
        <v/>
      </c>
      <c r="DI276" s="145">
        <f t="shared" si="135"/>
        <v>16</v>
      </c>
      <c r="DJ276" s="83"/>
      <c r="DK276" s="83"/>
      <c r="DL276" s="84"/>
      <c r="DM276" s="14"/>
      <c r="DN276" s="87">
        <f t="shared" si="120"/>
        <v>0.64048818897637794</v>
      </c>
      <c r="DO276" s="87">
        <f>(DFactor*Rounds*Number/2+SUM(BV$3:BV264))/(Rounds*Number/2+COUNT(BV$3:BV264))</f>
        <v>0.29599999999999999</v>
      </c>
      <c r="DP276" s="87">
        <f t="shared" si="121"/>
        <v>0.29133858267716534</v>
      </c>
    </row>
    <row r="277" spans="1:120" x14ac:dyDescent="0.25">
      <c r="A277" s="69">
        <v>275</v>
      </c>
      <c r="B277" s="70">
        <f>DataEntry!C277</f>
        <v>7</v>
      </c>
      <c r="C277" s="71">
        <f>COUNTIF(D$2:D277,D277)+COUNTIF(G$2:G277,D277)</f>
        <v>31</v>
      </c>
      <c r="D277" s="72" t="str">
        <f t="shared" si="109"/>
        <v>Hamburger</v>
      </c>
      <c r="E277" s="70">
        <f>DataEntry!E277</f>
        <v>10</v>
      </c>
      <c r="F277" s="71">
        <f>COUNTIF(D$2:D277,G277)+COUNTIF(G$2:G277,G277)</f>
        <v>30</v>
      </c>
      <c r="G277" s="72" t="str">
        <f t="shared" si="110"/>
        <v>Karlsruher</v>
      </c>
      <c r="H277" s="73">
        <f>DataEntry!G277</f>
        <v>1</v>
      </c>
      <c r="I277" s="73">
        <f>DataEntry!H277</f>
        <v>1</v>
      </c>
      <c r="J277" s="266">
        <f t="shared" si="122"/>
        <v>2</v>
      </c>
      <c r="K277" s="304">
        <f t="shared" si="111"/>
        <v>0.1151735253603432</v>
      </c>
      <c r="L277" s="224">
        <f t="shared" si="112"/>
        <v>2608.3431918464844</v>
      </c>
      <c r="M277" s="224">
        <f t="shared" si="113"/>
        <v>2465.2942636993971</v>
      </c>
      <c r="N277" s="236">
        <f t="shared" si="123"/>
        <v>143.04892814708728</v>
      </c>
      <c r="O277" s="22" t="str">
        <f t="shared" si="124"/>
        <v>T7G31</v>
      </c>
      <c r="P277" s="308">
        <f t="shared" si="114"/>
        <v>35</v>
      </c>
      <c r="Q277" s="22" t="str">
        <f t="shared" si="125"/>
        <v>T10G30</v>
      </c>
      <c r="R277" s="308">
        <f t="shared" si="115"/>
        <v>35</v>
      </c>
      <c r="S277" s="74"/>
      <c r="T277" s="75"/>
      <c r="U277" s="76"/>
      <c r="V277" s="74"/>
      <c r="W277" s="75"/>
      <c r="X277" s="76"/>
      <c r="Y277" s="74"/>
      <c r="Z277" s="75"/>
      <c r="AA277" s="76"/>
      <c r="AB277" s="74"/>
      <c r="AC277" s="75"/>
      <c r="AD277" s="76"/>
      <c r="AE277" s="74"/>
      <c r="AF277" s="75"/>
      <c r="AG277" s="76"/>
      <c r="AH277" s="74"/>
      <c r="AI277" s="75"/>
      <c r="AJ277" s="76"/>
      <c r="AK277" s="74"/>
      <c r="AL277" s="75"/>
      <c r="AM277" s="76"/>
      <c r="AN277" s="74"/>
      <c r="AO277" s="75"/>
      <c r="AP277" s="76"/>
      <c r="AQ277" s="77">
        <f t="shared" si="116"/>
        <v>0.63459598730881173</v>
      </c>
      <c r="AR277" s="77">
        <f t="shared" si="117"/>
        <v>0.30013370373554926</v>
      </c>
      <c r="AS277" s="78">
        <f t="shared" si="126"/>
        <v>0.66892456714652493</v>
      </c>
      <c r="AT277" s="77">
        <f t="shared" si="118"/>
        <v>3.0941729117925809E-2</v>
      </c>
      <c r="AU277" s="79"/>
      <c r="AV277" s="139"/>
      <c r="AW277" s="80"/>
      <c r="AX277" s="80"/>
      <c r="AY277" s="80"/>
      <c r="AZ277" s="92"/>
      <c r="BA277" s="93"/>
      <c r="BB277" s="92"/>
      <c r="BC277" s="93"/>
      <c r="BD277" s="92"/>
      <c r="BE277" s="93"/>
      <c r="BF277" s="77"/>
      <c r="BG277" s="77"/>
      <c r="BH277" s="77"/>
      <c r="BI277" s="83">
        <f t="shared" si="127"/>
        <v>0</v>
      </c>
      <c r="BJ277" s="83">
        <f t="shared" si="128"/>
        <v>1</v>
      </c>
      <c r="BK277" s="83">
        <f t="shared" si="129"/>
        <v>0</v>
      </c>
      <c r="BL277" s="84"/>
      <c r="BM277" s="84"/>
      <c r="BN277" s="85"/>
      <c r="BO277" s="84"/>
      <c r="BP277" s="84"/>
      <c r="BQ277" s="84"/>
      <c r="BR277" s="84"/>
      <c r="BS277" s="84"/>
      <c r="BT277" s="84"/>
      <c r="BU277" s="86"/>
      <c r="BV277" s="86"/>
      <c r="BW277" s="86"/>
      <c r="BX277" s="86"/>
      <c r="BY277" s="86"/>
      <c r="BZ277" s="86"/>
      <c r="CA277" s="83"/>
      <c r="CB277" s="83"/>
      <c r="CC277" s="14"/>
      <c r="CD277" s="72"/>
      <c r="CE277" s="87"/>
      <c r="CF277" s="88"/>
      <c r="CG277" s="88"/>
      <c r="CH277" s="87">
        <f t="shared" si="119"/>
        <v>0.66892456714652493</v>
      </c>
      <c r="CI277" s="89"/>
      <c r="CJ277" s="89"/>
      <c r="CK277" s="267"/>
      <c r="CL277" s="90"/>
      <c r="CM277" s="267"/>
      <c r="CN277" s="90"/>
      <c r="CO277" s="267"/>
      <c r="CP277" s="90"/>
      <c r="CQ277" s="267"/>
      <c r="CR277" s="90"/>
      <c r="CS277" s="267"/>
      <c r="CT277" s="90"/>
      <c r="CU277" s="267"/>
      <c r="CV277" s="90"/>
      <c r="CW277" s="267"/>
      <c r="CX277" s="90"/>
      <c r="CY277" s="267"/>
      <c r="CZ277" s="90"/>
      <c r="DA277" s="94">
        <f>DataEntry!B277</f>
        <v>44315</v>
      </c>
      <c r="DB277" s="83"/>
      <c r="DC277" s="83"/>
      <c r="DD277" s="145" t="str">
        <f t="shared" si="130"/>
        <v/>
      </c>
      <c r="DE277" s="145">
        <f t="shared" si="131"/>
        <v>7</v>
      </c>
      <c r="DF277" s="145" t="str">
        <f t="shared" si="132"/>
        <v/>
      </c>
      <c r="DG277" s="145" t="str">
        <f t="shared" si="133"/>
        <v/>
      </c>
      <c r="DH277" s="145">
        <f t="shared" si="134"/>
        <v>10</v>
      </c>
      <c r="DI277" s="145" t="str">
        <f t="shared" si="135"/>
        <v/>
      </c>
      <c r="DJ277" s="83"/>
      <c r="DK277" s="83"/>
      <c r="DL277" s="84"/>
      <c r="DM277" s="14"/>
      <c r="DN277" s="87">
        <f t="shared" si="120"/>
        <v>0.68704064694615874</v>
      </c>
      <c r="DO277" s="87">
        <f>(DFactor*Rounds*Number/2+SUM(BV$3:BV265))/(Rounds*Number/2+COUNT(BV$3:BV265))</f>
        <v>0.29599999999999999</v>
      </c>
      <c r="DP277" s="87">
        <f t="shared" si="121"/>
        <v>0.33070866141732286</v>
      </c>
    </row>
    <row r="278" spans="1:120" x14ac:dyDescent="0.25">
      <c r="A278" s="69">
        <v>276</v>
      </c>
      <c r="B278" s="70">
        <f>DataEntry!C278</f>
        <v>5</v>
      </c>
      <c r="C278" s="71">
        <f>COUNTIF(D$2:D278,D278)+COUNTIF(G$2:G278,D278)</f>
        <v>31</v>
      </c>
      <c r="D278" s="72" t="str">
        <f t="shared" si="109"/>
        <v>Fortuna Dusseldorf</v>
      </c>
      <c r="E278" s="70">
        <f>DataEntry!E278</f>
        <v>10</v>
      </c>
      <c r="F278" s="71">
        <f>COUNTIF(D$2:D278,G278)+COUNTIF(G$2:G278,G278)</f>
        <v>31</v>
      </c>
      <c r="G278" s="72" t="str">
        <f t="shared" si="110"/>
        <v>Karlsruher</v>
      </c>
      <c r="H278" s="73">
        <f>DataEntry!G278</f>
        <v>3</v>
      </c>
      <c r="I278" s="73">
        <f>DataEntry!H278</f>
        <v>2</v>
      </c>
      <c r="J278" s="266">
        <f t="shared" si="122"/>
        <v>1</v>
      </c>
      <c r="K278" s="304">
        <f t="shared" si="111"/>
        <v>0.90633591377021205</v>
      </c>
      <c r="L278" s="224">
        <f t="shared" si="112"/>
        <v>2559.1816700634322</v>
      </c>
      <c r="M278" s="224">
        <f t="shared" si="113"/>
        <v>2466.4719785883494</v>
      </c>
      <c r="N278" s="236">
        <f t="shared" si="123"/>
        <v>92.709691475082764</v>
      </c>
      <c r="O278" s="22" t="str">
        <f t="shared" si="124"/>
        <v>T5G31</v>
      </c>
      <c r="P278" s="308">
        <f t="shared" si="114"/>
        <v>35</v>
      </c>
      <c r="Q278" s="22" t="str">
        <f t="shared" si="125"/>
        <v>T10G31</v>
      </c>
      <c r="R278" s="308">
        <f t="shared" si="115"/>
        <v>35</v>
      </c>
      <c r="S278" s="74"/>
      <c r="T278" s="75"/>
      <c r="U278" s="76"/>
      <c r="V278" s="74"/>
      <c r="W278" s="75"/>
      <c r="X278" s="76"/>
      <c r="Y278" s="74"/>
      <c r="Z278" s="75"/>
      <c r="AA278" s="76"/>
      <c r="AB278" s="74"/>
      <c r="AC278" s="75"/>
      <c r="AD278" s="76"/>
      <c r="AE278" s="74"/>
      <c r="AF278" s="75"/>
      <c r="AG278" s="76"/>
      <c r="AH278" s="74"/>
      <c r="AI278" s="75"/>
      <c r="AJ278" s="76"/>
      <c r="AK278" s="74"/>
      <c r="AL278" s="75"/>
      <c r="AM278" s="76"/>
      <c r="AN278" s="74"/>
      <c r="AO278" s="75"/>
      <c r="AP278" s="76"/>
      <c r="AQ278" s="77">
        <f t="shared" si="116"/>
        <v>0.58467853873063935</v>
      </c>
      <c r="AR278" s="77">
        <f t="shared" si="117"/>
        <v>0.25088982193466086</v>
      </c>
      <c r="AS278" s="78">
        <f t="shared" si="126"/>
        <v>0.66757743359195709</v>
      </c>
      <c r="AT278" s="77">
        <f t="shared" si="118"/>
        <v>8.1532744473382102E-2</v>
      </c>
      <c r="AU278" s="79"/>
      <c r="AV278" s="139"/>
      <c r="AW278" s="80"/>
      <c r="AX278" s="80"/>
      <c r="AY278" s="80"/>
      <c r="AZ278" s="92"/>
      <c r="BA278" s="93"/>
      <c r="BB278" s="92"/>
      <c r="BC278" s="93"/>
      <c r="BD278" s="92"/>
      <c r="BE278" s="93"/>
      <c r="BF278" s="77"/>
      <c r="BG278" s="77"/>
      <c r="BH278" s="77"/>
      <c r="BI278" s="83">
        <f t="shared" si="127"/>
        <v>1</v>
      </c>
      <c r="BJ278" s="83">
        <f t="shared" si="128"/>
        <v>0</v>
      </c>
      <c r="BK278" s="83">
        <f t="shared" si="129"/>
        <v>0</v>
      </c>
      <c r="BL278" s="84"/>
      <c r="BM278" s="84"/>
      <c r="BN278" s="85"/>
      <c r="BO278" s="84"/>
      <c r="BP278" s="84"/>
      <c r="BQ278" s="84"/>
      <c r="BR278" s="84"/>
      <c r="BS278" s="84"/>
      <c r="BT278" s="84"/>
      <c r="BU278" s="86"/>
      <c r="BV278" s="86"/>
      <c r="BW278" s="86"/>
      <c r="BX278" s="86"/>
      <c r="BY278" s="86"/>
      <c r="BZ278" s="86"/>
      <c r="CA278" s="83"/>
      <c r="CB278" s="83"/>
      <c r="CC278" s="14"/>
      <c r="CD278" s="72"/>
      <c r="CE278" s="87"/>
      <c r="CF278" s="88"/>
      <c r="CG278" s="88"/>
      <c r="CH278" s="87">
        <f t="shared" si="119"/>
        <v>0.66757743359195698</v>
      </c>
      <c r="CI278" s="89"/>
      <c r="CJ278" s="89"/>
      <c r="CK278" s="267"/>
      <c r="CL278" s="90"/>
      <c r="CM278" s="267"/>
      <c r="CN278" s="90"/>
      <c r="CO278" s="267"/>
      <c r="CP278" s="90"/>
      <c r="CQ278" s="267"/>
      <c r="CR278" s="90"/>
      <c r="CS278" s="267"/>
      <c r="CT278" s="90"/>
      <c r="CU278" s="267"/>
      <c r="CV278" s="90"/>
      <c r="CW278" s="267"/>
      <c r="CX278" s="90"/>
      <c r="CY278" s="267"/>
      <c r="CZ278" s="90"/>
      <c r="DA278" s="94">
        <f>DataEntry!B278</f>
        <v>44319</v>
      </c>
      <c r="DB278" s="83"/>
      <c r="DC278" s="83"/>
      <c r="DD278" s="145">
        <f t="shared" si="130"/>
        <v>5</v>
      </c>
      <c r="DE278" s="145" t="str">
        <f t="shared" si="131"/>
        <v/>
      </c>
      <c r="DF278" s="145" t="str">
        <f t="shared" si="132"/>
        <v/>
      </c>
      <c r="DG278" s="145" t="str">
        <f t="shared" si="133"/>
        <v/>
      </c>
      <c r="DH278" s="145" t="str">
        <f t="shared" si="134"/>
        <v/>
      </c>
      <c r="DI278" s="145">
        <f t="shared" si="135"/>
        <v>10</v>
      </c>
      <c r="DJ278" s="83"/>
      <c r="DK278" s="83"/>
      <c r="DL278" s="84"/>
      <c r="DM278" s="14"/>
      <c r="DN278" s="87">
        <f t="shared" si="120"/>
        <v>0.67474788851351342</v>
      </c>
      <c r="DO278" s="87">
        <f>(DFactor*Rounds*Number/2+SUM(BV$3:BV266))/(Rounds*Number/2+COUNT(BV$3:BV266))</f>
        <v>0.29599999999999999</v>
      </c>
      <c r="DP278" s="87">
        <f t="shared" si="121"/>
        <v>0.3203125</v>
      </c>
    </row>
    <row r="279" spans="1:120" x14ac:dyDescent="0.25">
      <c r="A279" s="69">
        <v>277</v>
      </c>
      <c r="B279" s="70">
        <f>DataEntry!C279</f>
        <v>11</v>
      </c>
      <c r="C279" s="71">
        <f>COUNTIF(D$2:D279,D279)+COUNTIF(G$2:G279,D279)</f>
        <v>29</v>
      </c>
      <c r="D279" s="72" t="str">
        <f t="shared" si="109"/>
        <v>Holstein Kiel</v>
      </c>
      <c r="E279" s="70">
        <f>DataEntry!E279</f>
        <v>16</v>
      </c>
      <c r="F279" s="71">
        <f>COUNTIF(D$2:D279,G279)+COUNTIF(G$2:G279,G279)</f>
        <v>31</v>
      </c>
      <c r="G279" s="72" t="str">
        <f t="shared" si="110"/>
        <v>Sandhausen</v>
      </c>
      <c r="H279" s="73">
        <f>DataEntry!G279</f>
        <v>2</v>
      </c>
      <c r="I279" s="73">
        <f>DataEntry!H279</f>
        <v>0</v>
      </c>
      <c r="J279" s="266">
        <f t="shared" si="122"/>
        <v>1</v>
      </c>
      <c r="K279" s="304">
        <f t="shared" si="111"/>
        <v>0.73544249609329371</v>
      </c>
      <c r="L279" s="224">
        <f t="shared" si="112"/>
        <v>2491.5804207599344</v>
      </c>
      <c r="M279" s="224">
        <f t="shared" si="113"/>
        <v>2348.8517615570772</v>
      </c>
      <c r="N279" s="236">
        <f t="shared" si="123"/>
        <v>142.72865920285722</v>
      </c>
      <c r="O279" s="22" t="str">
        <f t="shared" si="124"/>
        <v>T11G29</v>
      </c>
      <c r="P279" s="308">
        <f t="shared" si="114"/>
        <v>35</v>
      </c>
      <c r="Q279" s="22" t="str">
        <f t="shared" si="125"/>
        <v>T16G31</v>
      </c>
      <c r="R279" s="308">
        <f t="shared" si="115"/>
        <v>35</v>
      </c>
      <c r="S279" s="74"/>
      <c r="T279" s="75"/>
      <c r="U279" s="76"/>
      <c r="V279" s="74"/>
      <c r="W279" s="75"/>
      <c r="X279" s="76"/>
      <c r="Y279" s="74"/>
      <c r="Z279" s="75"/>
      <c r="AA279" s="76"/>
      <c r="AB279" s="74"/>
      <c r="AC279" s="75"/>
      <c r="AD279" s="76"/>
      <c r="AE279" s="74"/>
      <c r="AF279" s="75"/>
      <c r="AG279" s="76"/>
      <c r="AH279" s="74"/>
      <c r="AI279" s="75"/>
      <c r="AJ279" s="76"/>
      <c r="AK279" s="74"/>
      <c r="AL279" s="75"/>
      <c r="AM279" s="76"/>
      <c r="AN279" s="74"/>
      <c r="AO279" s="75"/>
      <c r="AP279" s="76"/>
      <c r="AQ279" s="77">
        <f t="shared" si="116"/>
        <v>0.63360745248113515</v>
      </c>
      <c r="AR279" s="77">
        <f t="shared" si="117"/>
        <v>0.33030620143365785</v>
      </c>
      <c r="AS279" s="78">
        <f t="shared" si="126"/>
        <v>0.60660250209495459</v>
      </c>
      <c r="AT279" s="77">
        <f t="shared" si="118"/>
        <v>6.3091296471387559E-2</v>
      </c>
      <c r="AU279" s="79"/>
      <c r="AV279" s="139"/>
      <c r="AW279" s="80"/>
      <c r="AX279" s="80"/>
      <c r="AY279" s="80"/>
      <c r="AZ279" s="92"/>
      <c r="BA279" s="93"/>
      <c r="BB279" s="92"/>
      <c r="BC279" s="93"/>
      <c r="BD279" s="92"/>
      <c r="BE279" s="93"/>
      <c r="BF279" s="77"/>
      <c r="BG279" s="77"/>
      <c r="BH279" s="77"/>
      <c r="BI279" s="83">
        <f t="shared" si="127"/>
        <v>1</v>
      </c>
      <c r="BJ279" s="83">
        <f t="shared" si="128"/>
        <v>0</v>
      </c>
      <c r="BK279" s="83">
        <f t="shared" si="129"/>
        <v>0</v>
      </c>
      <c r="BL279" s="84"/>
      <c r="BM279" s="84"/>
      <c r="BN279" s="85"/>
      <c r="BO279" s="84"/>
      <c r="BP279" s="84"/>
      <c r="BQ279" s="84"/>
      <c r="BR279" s="84"/>
      <c r="BS279" s="84"/>
      <c r="BT279" s="84"/>
      <c r="BU279" s="86"/>
      <c r="BV279" s="86"/>
      <c r="BW279" s="86"/>
      <c r="BX279" s="86"/>
      <c r="BY279" s="86"/>
      <c r="BZ279" s="86"/>
      <c r="CA279" s="83"/>
      <c r="CB279" s="83"/>
      <c r="CC279" s="14"/>
      <c r="CD279" s="72"/>
      <c r="CE279" s="87"/>
      <c r="CF279" s="88"/>
      <c r="CG279" s="88"/>
      <c r="CH279" s="87">
        <f t="shared" si="119"/>
        <v>0.60660250209495459</v>
      </c>
      <c r="CI279" s="89"/>
      <c r="CJ279" s="89"/>
      <c r="CK279" s="267"/>
      <c r="CL279" s="90"/>
      <c r="CM279" s="267"/>
      <c r="CN279" s="90"/>
      <c r="CO279" s="267"/>
      <c r="CP279" s="90"/>
      <c r="CQ279" s="267"/>
      <c r="CR279" s="90"/>
      <c r="CS279" s="267"/>
      <c r="CT279" s="90"/>
      <c r="CU279" s="267"/>
      <c r="CV279" s="90"/>
      <c r="CW279" s="267"/>
      <c r="CX279" s="90"/>
      <c r="CY279" s="267"/>
      <c r="CZ279" s="90"/>
      <c r="DA279" s="94">
        <f>DataEntry!B279</f>
        <v>44320</v>
      </c>
      <c r="DB279" s="83"/>
      <c r="DC279" s="83"/>
      <c r="DD279" s="145">
        <f t="shared" si="130"/>
        <v>11</v>
      </c>
      <c r="DE279" s="145" t="str">
        <f t="shared" si="131"/>
        <v/>
      </c>
      <c r="DF279" s="145" t="str">
        <f t="shared" si="132"/>
        <v/>
      </c>
      <c r="DG279" s="145" t="str">
        <f t="shared" si="133"/>
        <v/>
      </c>
      <c r="DH279" s="145" t="str">
        <f t="shared" si="134"/>
        <v/>
      </c>
      <c r="DI279" s="145">
        <f t="shared" si="135"/>
        <v>16</v>
      </c>
      <c r="DJ279" s="83"/>
      <c r="DK279" s="83"/>
      <c r="DL279" s="84"/>
      <c r="DM279" s="14"/>
      <c r="DN279" s="87">
        <f t="shared" si="120"/>
        <v>0.62445345345345338</v>
      </c>
      <c r="DO279" s="87">
        <f>(DFactor*Rounds*Number/2+SUM(BV$3:BV267))/(Rounds*Number/2+COUNT(BV$3:BV267))</f>
        <v>0.29599999999999999</v>
      </c>
      <c r="DP279" s="87">
        <f t="shared" si="121"/>
        <v>0.27777777777777779</v>
      </c>
    </row>
    <row r="280" spans="1:120" x14ac:dyDescent="0.25">
      <c r="A280" s="69">
        <v>278</v>
      </c>
      <c r="B280" s="70">
        <f>DataEntry!C280</f>
        <v>8</v>
      </c>
      <c r="C280" s="71">
        <f>COUNTIF(D$2:D280,D280)+COUNTIF(G$2:G280,D280)</f>
        <v>31</v>
      </c>
      <c r="D280" s="72" t="str">
        <f t="shared" si="109"/>
        <v>Hannover 96</v>
      </c>
      <c r="E280" s="70">
        <f>DataEntry!E280</f>
        <v>4</v>
      </c>
      <c r="F280" s="71">
        <f>COUNTIF(D$2:D280,G280)+COUNTIF(G$2:G280,G280)</f>
        <v>32</v>
      </c>
      <c r="G280" s="72" t="str">
        <f t="shared" si="110"/>
        <v>Darmstadt 98</v>
      </c>
      <c r="H280" s="73">
        <f>DataEntry!G280</f>
        <v>1</v>
      </c>
      <c r="I280" s="73">
        <f>DataEntry!H280</f>
        <v>2</v>
      </c>
      <c r="J280" s="266">
        <f t="shared" si="122"/>
        <v>3</v>
      </c>
      <c r="K280" s="304">
        <f t="shared" si="111"/>
        <v>0.68062648374505863</v>
      </c>
      <c r="L280" s="224">
        <f t="shared" si="112"/>
        <v>2511.7364387934836</v>
      </c>
      <c r="M280" s="224">
        <f t="shared" si="113"/>
        <v>2435.0278388733354</v>
      </c>
      <c r="N280" s="236">
        <f t="shared" si="123"/>
        <v>76.708599920148117</v>
      </c>
      <c r="O280" s="22" t="str">
        <f t="shared" si="124"/>
        <v>T8G31</v>
      </c>
      <c r="P280" s="308">
        <f t="shared" si="114"/>
        <v>35</v>
      </c>
      <c r="Q280" s="22" t="str">
        <f t="shared" si="125"/>
        <v>T4G32</v>
      </c>
      <c r="R280" s="308">
        <f t="shared" si="115"/>
        <v>35</v>
      </c>
      <c r="S280" s="74"/>
      <c r="T280" s="75"/>
      <c r="U280" s="76"/>
      <c r="V280" s="74"/>
      <c r="W280" s="75"/>
      <c r="X280" s="76"/>
      <c r="Y280" s="74"/>
      <c r="Z280" s="75"/>
      <c r="AA280" s="76"/>
      <c r="AB280" s="74"/>
      <c r="AC280" s="75"/>
      <c r="AD280" s="76"/>
      <c r="AE280" s="74"/>
      <c r="AF280" s="75"/>
      <c r="AG280" s="76"/>
      <c r="AH280" s="74"/>
      <c r="AI280" s="75"/>
      <c r="AJ280" s="76"/>
      <c r="AK280" s="74"/>
      <c r="AL280" s="75"/>
      <c r="AM280" s="76"/>
      <c r="AN280" s="74"/>
      <c r="AO280" s="75"/>
      <c r="AP280" s="76"/>
      <c r="AQ280" s="77">
        <f t="shared" si="116"/>
        <v>0.56933349761426255</v>
      </c>
      <c r="AR280" s="77">
        <f t="shared" si="117"/>
        <v>0.26791263547973299</v>
      </c>
      <c r="AS280" s="78">
        <f t="shared" si="126"/>
        <v>0.60284172426905913</v>
      </c>
      <c r="AT280" s="77">
        <f t="shared" si="118"/>
        <v>0.12924564025120788</v>
      </c>
      <c r="AU280" s="79"/>
      <c r="AV280" s="139"/>
      <c r="AW280" s="80"/>
      <c r="AX280" s="80"/>
      <c r="AY280" s="80"/>
      <c r="AZ280" s="92"/>
      <c r="BA280" s="93"/>
      <c r="BB280" s="92"/>
      <c r="BC280" s="93"/>
      <c r="BD280" s="92"/>
      <c r="BE280" s="93"/>
      <c r="BF280" s="77"/>
      <c r="BG280" s="77"/>
      <c r="BH280" s="77"/>
      <c r="BI280" s="83">
        <f t="shared" si="127"/>
        <v>0</v>
      </c>
      <c r="BJ280" s="83">
        <f t="shared" si="128"/>
        <v>0</v>
      </c>
      <c r="BK280" s="83">
        <f t="shared" si="129"/>
        <v>1</v>
      </c>
      <c r="BL280" s="84"/>
      <c r="BM280" s="84"/>
      <c r="BN280" s="85"/>
      <c r="BO280" s="84"/>
      <c r="BP280" s="84"/>
      <c r="BQ280" s="84"/>
      <c r="BR280" s="84"/>
      <c r="BS280" s="84"/>
      <c r="BT280" s="84"/>
      <c r="BU280" s="86"/>
      <c r="BV280" s="86"/>
      <c r="BW280" s="86"/>
      <c r="BX280" s="86"/>
      <c r="BY280" s="86"/>
      <c r="BZ280" s="86"/>
      <c r="CA280" s="83"/>
      <c r="CB280" s="83"/>
      <c r="CC280" s="14"/>
      <c r="CD280" s="72"/>
      <c r="CE280" s="87"/>
      <c r="CF280" s="88"/>
      <c r="CG280" s="88"/>
      <c r="CH280" s="87">
        <f t="shared" si="119"/>
        <v>0.60284172426905913</v>
      </c>
      <c r="CI280" s="89"/>
      <c r="CJ280" s="89"/>
      <c r="CK280" s="267"/>
      <c r="CL280" s="90"/>
      <c r="CM280" s="267"/>
      <c r="CN280" s="90"/>
      <c r="CO280" s="267"/>
      <c r="CP280" s="90"/>
      <c r="CQ280" s="267"/>
      <c r="CR280" s="90"/>
      <c r="CS280" s="267"/>
      <c r="CT280" s="90"/>
      <c r="CU280" s="267"/>
      <c r="CV280" s="90"/>
      <c r="CW280" s="267"/>
      <c r="CX280" s="90"/>
      <c r="CY280" s="267"/>
      <c r="CZ280" s="90"/>
      <c r="DA280" s="94">
        <f>DataEntry!B280</f>
        <v>44323</v>
      </c>
      <c r="DB280" s="83"/>
      <c r="DC280" s="83"/>
      <c r="DD280" s="145" t="str">
        <f t="shared" si="130"/>
        <v/>
      </c>
      <c r="DE280" s="145" t="str">
        <f t="shared" si="131"/>
        <v/>
      </c>
      <c r="DF280" s="145">
        <f t="shared" si="132"/>
        <v>8</v>
      </c>
      <c r="DG280" s="145">
        <f t="shared" si="133"/>
        <v>4</v>
      </c>
      <c r="DH280" s="145" t="str">
        <f t="shared" si="134"/>
        <v/>
      </c>
      <c r="DI280" s="145" t="str">
        <f t="shared" si="135"/>
        <v/>
      </c>
      <c r="DJ280" s="83"/>
      <c r="DK280" s="83"/>
      <c r="DL280" s="84"/>
      <c r="DM280" s="14"/>
      <c r="DN280" s="87">
        <f t="shared" si="120"/>
        <v>0.60764885816048608</v>
      </c>
      <c r="DO280" s="87">
        <f>(DFactor*Rounds*Number/2+SUM(BV$3:BV268))/(Rounds*Number/2+COUNT(BV$3:BV268))</f>
        <v>0.29599999999999999</v>
      </c>
      <c r="DP280" s="87">
        <f t="shared" si="121"/>
        <v>0.26356589147286824</v>
      </c>
    </row>
    <row r="281" spans="1:120" x14ac:dyDescent="0.25">
      <c r="A281" s="69">
        <v>279</v>
      </c>
      <c r="B281" s="70">
        <f>DataEntry!C281</f>
        <v>11</v>
      </c>
      <c r="C281" s="71">
        <f>COUNTIF(D$2:D281,D281)+COUNTIF(G$2:G281,D281)</f>
        <v>30</v>
      </c>
      <c r="D281" s="72" t="str">
        <f t="shared" si="109"/>
        <v>Holstein Kiel</v>
      </c>
      <c r="E281" s="70">
        <f>DataEntry!E281</f>
        <v>17</v>
      </c>
      <c r="F281" s="71">
        <f>COUNTIF(D$2:D281,G281)+COUNTIF(G$2:G281,G281)</f>
        <v>32</v>
      </c>
      <c r="G281" s="72" t="str">
        <f t="shared" si="110"/>
        <v>St Pauli</v>
      </c>
      <c r="H281" s="73">
        <f>DataEntry!G281</f>
        <v>4</v>
      </c>
      <c r="I281" s="73">
        <f>DataEntry!H281</f>
        <v>0</v>
      </c>
      <c r="J281" s="266">
        <f t="shared" si="122"/>
        <v>1</v>
      </c>
      <c r="K281" s="304">
        <f t="shared" si="111"/>
        <v>0.91379985921440188</v>
      </c>
      <c r="L281" s="224">
        <f t="shared" si="112"/>
        <v>2494.7863555507247</v>
      </c>
      <c r="M281" s="224">
        <f t="shared" si="113"/>
        <v>2406.9405851601546</v>
      </c>
      <c r="N281" s="236">
        <f t="shared" si="123"/>
        <v>87.845770390570124</v>
      </c>
      <c r="O281" s="22" t="str">
        <f t="shared" si="124"/>
        <v>T11G30</v>
      </c>
      <c r="P281" s="308">
        <f t="shared" si="114"/>
        <v>35</v>
      </c>
      <c r="Q281" s="22" t="str">
        <f t="shared" si="125"/>
        <v>T17G32</v>
      </c>
      <c r="R281" s="308">
        <f t="shared" si="115"/>
        <v>35</v>
      </c>
      <c r="S281" s="74"/>
      <c r="T281" s="75"/>
      <c r="U281" s="76"/>
      <c r="V281" s="74"/>
      <c r="W281" s="75"/>
      <c r="X281" s="76"/>
      <c r="Y281" s="74"/>
      <c r="Z281" s="75"/>
      <c r="AA281" s="76"/>
      <c r="AB281" s="74"/>
      <c r="AC281" s="75"/>
      <c r="AD281" s="76"/>
      <c r="AE281" s="74"/>
      <c r="AF281" s="75"/>
      <c r="AG281" s="76"/>
      <c r="AH281" s="74"/>
      <c r="AI281" s="75"/>
      <c r="AJ281" s="76"/>
      <c r="AK281" s="74"/>
      <c r="AL281" s="75"/>
      <c r="AM281" s="76"/>
      <c r="AN281" s="74"/>
      <c r="AO281" s="75"/>
      <c r="AP281" s="76"/>
      <c r="AQ281" s="77">
        <f t="shared" si="116"/>
        <v>0.57986241812355277</v>
      </c>
      <c r="AR281" s="77">
        <f t="shared" si="117"/>
        <v>0.25953410684863421</v>
      </c>
      <c r="AS281" s="78">
        <f t="shared" si="126"/>
        <v>0.64065662254983713</v>
      </c>
      <c r="AT281" s="77">
        <f t="shared" si="118"/>
        <v>9.9809270601528666E-2</v>
      </c>
      <c r="AU281" s="79"/>
      <c r="AV281" s="139"/>
      <c r="AW281" s="80"/>
      <c r="AX281" s="80"/>
      <c r="AY281" s="80"/>
      <c r="AZ281" s="92"/>
      <c r="BA281" s="93"/>
      <c r="BB281" s="92"/>
      <c r="BC281" s="93"/>
      <c r="BD281" s="92"/>
      <c r="BE281" s="93"/>
      <c r="BF281" s="77"/>
      <c r="BG281" s="77"/>
      <c r="BH281" s="77"/>
      <c r="BI281" s="83">
        <f t="shared" si="127"/>
        <v>1</v>
      </c>
      <c r="BJ281" s="83">
        <f t="shared" si="128"/>
        <v>0</v>
      </c>
      <c r="BK281" s="83">
        <f t="shared" si="129"/>
        <v>0</v>
      </c>
      <c r="BL281" s="84"/>
      <c r="BM281" s="84"/>
      <c r="BN281" s="85"/>
      <c r="BO281" s="84"/>
      <c r="BP281" s="84"/>
      <c r="BQ281" s="84"/>
      <c r="BR281" s="84"/>
      <c r="BS281" s="84"/>
      <c r="BT281" s="84"/>
      <c r="BU281" s="86"/>
      <c r="BV281" s="86"/>
      <c r="BW281" s="86"/>
      <c r="BX281" s="86"/>
      <c r="BY281" s="86"/>
      <c r="BZ281" s="86"/>
      <c r="CA281" s="83"/>
      <c r="CB281" s="83"/>
      <c r="CC281" s="14"/>
      <c r="CD281" s="72"/>
      <c r="CE281" s="87"/>
      <c r="CF281" s="88"/>
      <c r="CG281" s="88"/>
      <c r="CH281" s="87">
        <f t="shared" si="119"/>
        <v>0.64065662254983713</v>
      </c>
      <c r="CI281" s="89"/>
      <c r="CJ281" s="89"/>
      <c r="CK281" s="267"/>
      <c r="CL281" s="90"/>
      <c r="CM281" s="267"/>
      <c r="CN281" s="90"/>
      <c r="CO281" s="267"/>
      <c r="CP281" s="90"/>
      <c r="CQ281" s="267"/>
      <c r="CR281" s="90"/>
      <c r="CS281" s="267"/>
      <c r="CT281" s="90"/>
      <c r="CU281" s="267"/>
      <c r="CV281" s="90"/>
      <c r="CW281" s="267"/>
      <c r="CX281" s="90"/>
      <c r="CY281" s="267"/>
      <c r="CZ281" s="90"/>
      <c r="DA281" s="94">
        <f>DataEntry!B281</f>
        <v>44323</v>
      </c>
      <c r="DB281" s="83"/>
      <c r="DC281" s="83"/>
      <c r="DD281" s="145">
        <f t="shared" si="130"/>
        <v>11</v>
      </c>
      <c r="DE281" s="145" t="str">
        <f t="shared" si="131"/>
        <v/>
      </c>
      <c r="DF281" s="145" t="str">
        <f t="shared" si="132"/>
        <v/>
      </c>
      <c r="DG281" s="145" t="str">
        <f t="shared" si="133"/>
        <v/>
      </c>
      <c r="DH281" s="145" t="str">
        <f t="shared" si="134"/>
        <v/>
      </c>
      <c r="DI281" s="145">
        <f t="shared" si="135"/>
        <v>17</v>
      </c>
      <c r="DJ281" s="83"/>
      <c r="DK281" s="83"/>
      <c r="DL281" s="84"/>
      <c r="DM281" s="14"/>
      <c r="DN281" s="87">
        <f t="shared" si="120"/>
        <v>0.64703462837837833</v>
      </c>
      <c r="DO281" s="87">
        <f>(DFactor*Rounds*Number/2+SUM(BV$3:BV269))/(Rounds*Number/2+COUNT(BV$3:BV269))</f>
        <v>0.29599999999999999</v>
      </c>
      <c r="DP281" s="87">
        <f t="shared" si="121"/>
        <v>0.296875</v>
      </c>
    </row>
    <row r="282" spans="1:120" x14ac:dyDescent="0.25">
      <c r="A282" s="69">
        <v>280</v>
      </c>
      <c r="B282" s="70">
        <f>DataEntry!C282</f>
        <v>5</v>
      </c>
      <c r="C282" s="71">
        <f>COUNTIF(D$2:D282,D282)+COUNTIF(G$2:G282,D282)</f>
        <v>32</v>
      </c>
      <c r="D282" s="72" t="str">
        <f t="shared" si="109"/>
        <v>Fortuna Dusseldorf</v>
      </c>
      <c r="E282" s="70">
        <f>DataEntry!E282</f>
        <v>3</v>
      </c>
      <c r="F282" s="71">
        <f>COUNTIF(D$2:D282,G282)+COUNTIF(G$2:G282,G282)</f>
        <v>32</v>
      </c>
      <c r="G282" s="72" t="str">
        <f t="shared" si="110"/>
        <v>Eintracht Braunschweig</v>
      </c>
      <c r="H282" s="73">
        <f>DataEntry!G282</f>
        <v>2</v>
      </c>
      <c r="I282" s="73">
        <f>DataEntry!H282</f>
        <v>2</v>
      </c>
      <c r="J282" s="266">
        <f t="shared" si="122"/>
        <v>2</v>
      </c>
      <c r="K282" s="304">
        <f t="shared" si="111"/>
        <v>0.7664896585712726</v>
      </c>
      <c r="L282" s="224">
        <f t="shared" si="112"/>
        <v>2562.815732849539</v>
      </c>
      <c r="M282" s="224">
        <f t="shared" si="113"/>
        <v>2313.4481533857661</v>
      </c>
      <c r="N282" s="236">
        <f t="shared" si="123"/>
        <v>249.36757946377293</v>
      </c>
      <c r="O282" s="22" t="str">
        <f t="shared" si="124"/>
        <v>T5G32</v>
      </c>
      <c r="P282" s="308">
        <f t="shared" si="114"/>
        <v>35</v>
      </c>
      <c r="Q282" s="22" t="str">
        <f t="shared" si="125"/>
        <v>T3G32</v>
      </c>
      <c r="R282" s="308">
        <f t="shared" si="115"/>
        <v>35</v>
      </c>
      <c r="S282" s="74"/>
      <c r="T282" s="75"/>
      <c r="U282" s="76"/>
      <c r="V282" s="74"/>
      <c r="W282" s="75"/>
      <c r="X282" s="76"/>
      <c r="Y282" s="74"/>
      <c r="Z282" s="75"/>
      <c r="AA282" s="76"/>
      <c r="AB282" s="74"/>
      <c r="AC282" s="75"/>
      <c r="AD282" s="76"/>
      <c r="AE282" s="74"/>
      <c r="AF282" s="75"/>
      <c r="AG282" s="76"/>
      <c r="AH282" s="74"/>
      <c r="AI282" s="75"/>
      <c r="AJ282" s="76"/>
      <c r="AK282" s="74"/>
      <c r="AL282" s="75"/>
      <c r="AM282" s="76"/>
      <c r="AN282" s="74"/>
      <c r="AO282" s="75"/>
      <c r="AP282" s="76"/>
      <c r="AQ282" s="77">
        <f t="shared" si="116"/>
        <v>0.73892580813788711</v>
      </c>
      <c r="AR282" s="77">
        <f t="shared" si="117"/>
        <v>0.45143870705781791</v>
      </c>
      <c r="AS282" s="78">
        <f t="shared" si="126"/>
        <v>0.53856129294218213</v>
      </c>
      <c r="AT282" s="77">
        <f t="shared" si="118"/>
        <v>0.01</v>
      </c>
      <c r="AU282" s="79"/>
      <c r="AV282" s="139"/>
      <c r="AW282" s="80"/>
      <c r="AX282" s="80"/>
      <c r="AY282" s="80"/>
      <c r="AZ282" s="92"/>
      <c r="BA282" s="93"/>
      <c r="BB282" s="92"/>
      <c r="BC282" s="93"/>
      <c r="BD282" s="92"/>
      <c r="BE282" s="93"/>
      <c r="BF282" s="77"/>
      <c r="BG282" s="77"/>
      <c r="BH282" s="77"/>
      <c r="BI282" s="83">
        <f t="shared" si="127"/>
        <v>0</v>
      </c>
      <c r="BJ282" s="83">
        <f t="shared" si="128"/>
        <v>1</v>
      </c>
      <c r="BK282" s="83">
        <f t="shared" si="129"/>
        <v>0</v>
      </c>
      <c r="BL282" s="84"/>
      <c r="BM282" s="84"/>
      <c r="BN282" s="85"/>
      <c r="BO282" s="84"/>
      <c r="BP282" s="84"/>
      <c r="BQ282" s="84"/>
      <c r="BR282" s="84"/>
      <c r="BS282" s="84"/>
      <c r="BT282" s="84"/>
      <c r="BU282" s="86"/>
      <c r="BV282" s="86"/>
      <c r="BW282" s="86"/>
      <c r="BX282" s="86"/>
      <c r="BY282" s="86"/>
      <c r="BZ282" s="86"/>
      <c r="CA282" s="83"/>
      <c r="CB282" s="83"/>
      <c r="CC282" s="14"/>
      <c r="CD282" s="72"/>
      <c r="CE282" s="87"/>
      <c r="CF282" s="88"/>
      <c r="CG282" s="88"/>
      <c r="CH282" s="87">
        <f t="shared" si="119"/>
        <v>0.57497420216013839</v>
      </c>
      <c r="CI282" s="89"/>
      <c r="CJ282" s="89"/>
      <c r="CK282" s="267"/>
      <c r="CL282" s="90"/>
      <c r="CM282" s="267"/>
      <c r="CN282" s="90"/>
      <c r="CO282" s="267"/>
      <c r="CP282" s="90"/>
      <c r="CQ282" s="267"/>
      <c r="CR282" s="90"/>
      <c r="CS282" s="267"/>
      <c r="CT282" s="90"/>
      <c r="CU282" s="267"/>
      <c r="CV282" s="90"/>
      <c r="CW282" s="267"/>
      <c r="CX282" s="90"/>
      <c r="CY282" s="267"/>
      <c r="CZ282" s="90"/>
      <c r="DA282" s="94">
        <f>DataEntry!B282</f>
        <v>44324</v>
      </c>
      <c r="DB282" s="83"/>
      <c r="DC282" s="83"/>
      <c r="DD282" s="145" t="str">
        <f t="shared" si="130"/>
        <v/>
      </c>
      <c r="DE282" s="145">
        <f t="shared" si="131"/>
        <v>5</v>
      </c>
      <c r="DF282" s="145" t="str">
        <f t="shared" si="132"/>
        <v/>
      </c>
      <c r="DG282" s="145" t="str">
        <f t="shared" si="133"/>
        <v/>
      </c>
      <c r="DH282" s="145">
        <f t="shared" si="134"/>
        <v>3</v>
      </c>
      <c r="DI282" s="145" t="str">
        <f t="shared" si="135"/>
        <v/>
      </c>
      <c r="DJ282" s="83"/>
      <c r="DK282" s="83"/>
      <c r="DL282" s="84"/>
      <c r="DM282" s="14"/>
      <c r="DN282" s="87">
        <f t="shared" si="120"/>
        <v>0.63205974395448083</v>
      </c>
      <c r="DO282" s="87">
        <f>(DFactor*Rounds*Number/2+SUM(BV$3:BV270))/(Rounds*Number/2+COUNT(BV$3:BV270))</f>
        <v>0.29599999999999999</v>
      </c>
      <c r="DP282" s="87">
        <f t="shared" si="121"/>
        <v>0.28421052631578947</v>
      </c>
    </row>
    <row r="283" spans="1:120" x14ac:dyDescent="0.25">
      <c r="A283" s="69">
        <v>281</v>
      </c>
      <c r="B283" s="70">
        <f>DataEntry!C283</f>
        <v>6</v>
      </c>
      <c r="C283" s="71">
        <f>COUNTIF(D$2:D283,D283)+COUNTIF(G$2:G283,D283)</f>
        <v>32</v>
      </c>
      <c r="D283" s="72" t="str">
        <f t="shared" si="109"/>
        <v>Greuther Furth</v>
      </c>
      <c r="E283" s="70">
        <f>DataEntry!E283</f>
        <v>10</v>
      </c>
      <c r="F283" s="71">
        <f>COUNTIF(D$2:D283,G283)+COUNTIF(G$2:G283,G283)</f>
        <v>32</v>
      </c>
      <c r="G283" s="72" t="str">
        <f t="shared" si="110"/>
        <v>Karlsruher</v>
      </c>
      <c r="H283" s="73">
        <f>DataEntry!G283</f>
        <v>2</v>
      </c>
      <c r="I283" s="73">
        <f>DataEntry!H283</f>
        <v>2</v>
      </c>
      <c r="J283" s="266">
        <f t="shared" si="122"/>
        <v>2</v>
      </c>
      <c r="K283" s="304">
        <f t="shared" si="111"/>
        <v>0.46391194379063538</v>
      </c>
      <c r="L283" s="224">
        <f t="shared" si="112"/>
        <v>2503.1357223068671</v>
      </c>
      <c r="M283" s="224">
        <f t="shared" si="113"/>
        <v>2462.8379158022422</v>
      </c>
      <c r="N283" s="236">
        <f t="shared" si="123"/>
        <v>40.297806504624987</v>
      </c>
      <c r="O283" s="22" t="str">
        <f t="shared" si="124"/>
        <v>T6G32</v>
      </c>
      <c r="P283" s="308">
        <f t="shared" si="114"/>
        <v>35</v>
      </c>
      <c r="Q283" s="22" t="str">
        <f t="shared" si="125"/>
        <v>T10G32</v>
      </c>
      <c r="R283" s="308">
        <f t="shared" si="115"/>
        <v>35</v>
      </c>
      <c r="S283" s="74"/>
      <c r="T283" s="75"/>
      <c r="U283" s="76"/>
      <c r="V283" s="74"/>
      <c r="W283" s="75"/>
      <c r="X283" s="76"/>
      <c r="Y283" s="74"/>
      <c r="Z283" s="75"/>
      <c r="AA283" s="76"/>
      <c r="AB283" s="74"/>
      <c r="AC283" s="75"/>
      <c r="AD283" s="76"/>
      <c r="AE283" s="74"/>
      <c r="AF283" s="75"/>
      <c r="AG283" s="76"/>
      <c r="AH283" s="74"/>
      <c r="AI283" s="75"/>
      <c r="AJ283" s="76"/>
      <c r="AK283" s="74"/>
      <c r="AL283" s="75"/>
      <c r="AM283" s="76"/>
      <c r="AN283" s="74"/>
      <c r="AO283" s="75"/>
      <c r="AP283" s="76"/>
      <c r="AQ283" s="77">
        <f t="shared" si="116"/>
        <v>0.53564683165693106</v>
      </c>
      <c r="AR283" s="77">
        <f t="shared" si="117"/>
        <v>0.19727386395220387</v>
      </c>
      <c r="AS283" s="78">
        <f t="shared" si="126"/>
        <v>0.67674593540945427</v>
      </c>
      <c r="AT283" s="77">
        <f t="shared" si="118"/>
        <v>0.12598020063834181</v>
      </c>
      <c r="AU283" s="79"/>
      <c r="AV283" s="139"/>
      <c r="AW283" s="80"/>
      <c r="AX283" s="80"/>
      <c r="AY283" s="80"/>
      <c r="AZ283" s="92"/>
      <c r="BA283" s="93"/>
      <c r="BB283" s="92"/>
      <c r="BC283" s="93"/>
      <c r="BD283" s="92"/>
      <c r="BE283" s="93"/>
      <c r="BF283" s="77"/>
      <c r="BG283" s="77"/>
      <c r="BH283" s="77"/>
      <c r="BI283" s="83">
        <f t="shared" si="127"/>
        <v>0</v>
      </c>
      <c r="BJ283" s="83">
        <f t="shared" si="128"/>
        <v>1</v>
      </c>
      <c r="BK283" s="83">
        <f t="shared" si="129"/>
        <v>0</v>
      </c>
      <c r="BL283" s="84"/>
      <c r="BM283" s="84"/>
      <c r="BN283" s="85"/>
      <c r="BO283" s="84"/>
      <c r="BP283" s="84"/>
      <c r="BQ283" s="84"/>
      <c r="BR283" s="84"/>
      <c r="BS283" s="84"/>
      <c r="BT283" s="84"/>
      <c r="BU283" s="86"/>
      <c r="BV283" s="86"/>
      <c r="BW283" s="86"/>
      <c r="BX283" s="86"/>
      <c r="BY283" s="86"/>
      <c r="BZ283" s="86"/>
      <c r="CA283" s="83"/>
      <c r="CB283" s="83"/>
      <c r="CC283" s="14"/>
      <c r="CD283" s="72"/>
      <c r="CE283" s="87"/>
      <c r="CF283" s="88"/>
      <c r="CG283" s="88"/>
      <c r="CH283" s="87">
        <f t="shared" si="119"/>
        <v>0.67674593540945438</v>
      </c>
      <c r="CI283" s="89"/>
      <c r="CJ283" s="89"/>
      <c r="CK283" s="267"/>
      <c r="CL283" s="90"/>
      <c r="CM283" s="267"/>
      <c r="CN283" s="90"/>
      <c r="CO283" s="267"/>
      <c r="CP283" s="90"/>
      <c r="CQ283" s="267"/>
      <c r="CR283" s="90"/>
      <c r="CS283" s="267"/>
      <c r="CT283" s="90"/>
      <c r="CU283" s="267"/>
      <c r="CV283" s="90"/>
      <c r="CW283" s="267"/>
      <c r="CX283" s="90"/>
      <c r="CY283" s="267"/>
      <c r="CZ283" s="90"/>
      <c r="DA283" s="94">
        <f>DataEntry!B283</f>
        <v>44324</v>
      </c>
      <c r="DB283" s="83"/>
      <c r="DC283" s="83"/>
      <c r="DD283" s="145" t="str">
        <f t="shared" si="130"/>
        <v/>
      </c>
      <c r="DE283" s="145">
        <f t="shared" si="131"/>
        <v>6</v>
      </c>
      <c r="DF283" s="145" t="str">
        <f t="shared" si="132"/>
        <v/>
      </c>
      <c r="DG283" s="145" t="str">
        <f t="shared" si="133"/>
        <v/>
      </c>
      <c r="DH283" s="145">
        <f t="shared" si="134"/>
        <v>10</v>
      </c>
      <c r="DI283" s="145" t="str">
        <f t="shared" si="135"/>
        <v/>
      </c>
      <c r="DJ283" s="83"/>
      <c r="DK283" s="83"/>
      <c r="DL283" s="84"/>
      <c r="DM283" s="14"/>
      <c r="DN283" s="87">
        <f t="shared" si="120"/>
        <v>0.67801663201663198</v>
      </c>
      <c r="DO283" s="87">
        <f>(DFactor*Rounds*Number/2+SUM(BV$3:BV271))/(Rounds*Number/2+COUNT(BV$3:BV271))</f>
        <v>0.29599999999999999</v>
      </c>
      <c r="DP283" s="87">
        <f t="shared" si="121"/>
        <v>0.32307692307692309</v>
      </c>
    </row>
    <row r="284" spans="1:120" x14ac:dyDescent="0.25">
      <c r="A284" s="69">
        <v>282</v>
      </c>
      <c r="B284" s="70">
        <f>DataEntry!C284</f>
        <v>18</v>
      </c>
      <c r="C284" s="71">
        <f>COUNTIF(D$2:D284,D284)+COUNTIF(G$2:G284,D284)</f>
        <v>32</v>
      </c>
      <c r="D284" s="72" t="str">
        <f t="shared" si="109"/>
        <v>Wurzburger Kickers</v>
      </c>
      <c r="E284" s="70">
        <f>DataEntry!E284</f>
        <v>13</v>
      </c>
      <c r="F284" s="71">
        <f>COUNTIF(D$2:D284,G284)+COUNTIF(G$2:G284,G284)</f>
        <v>32</v>
      </c>
      <c r="G284" s="72" t="str">
        <f t="shared" si="110"/>
        <v>Osnabruck</v>
      </c>
      <c r="H284" s="73">
        <f>DataEntry!G284</f>
        <v>1</v>
      </c>
      <c r="I284" s="73">
        <f>DataEntry!H284</f>
        <v>3</v>
      </c>
      <c r="J284" s="266">
        <f t="shared" si="122"/>
        <v>3</v>
      </c>
      <c r="K284" s="304">
        <f t="shared" si="111"/>
        <v>0.92310994776454014</v>
      </c>
      <c r="L284" s="224">
        <f t="shared" si="112"/>
        <v>2355.7428697577593</v>
      </c>
      <c r="M284" s="224">
        <f t="shared" si="113"/>
        <v>2380.7384690132812</v>
      </c>
      <c r="N284" s="236">
        <f t="shared" si="123"/>
        <v>-24.995599255521938</v>
      </c>
      <c r="O284" s="22" t="str">
        <f t="shared" si="124"/>
        <v>T18G32</v>
      </c>
      <c r="P284" s="308">
        <f t="shared" si="114"/>
        <v>35</v>
      </c>
      <c r="Q284" s="22" t="str">
        <f t="shared" si="125"/>
        <v>T13G32</v>
      </c>
      <c r="R284" s="308">
        <f t="shared" si="115"/>
        <v>35</v>
      </c>
      <c r="S284" s="74"/>
      <c r="T284" s="75"/>
      <c r="U284" s="76"/>
      <c r="V284" s="74"/>
      <c r="W284" s="75"/>
      <c r="X284" s="76"/>
      <c r="Y284" s="74"/>
      <c r="Z284" s="75"/>
      <c r="AA284" s="76"/>
      <c r="AB284" s="74"/>
      <c r="AC284" s="75"/>
      <c r="AD284" s="76"/>
      <c r="AE284" s="74"/>
      <c r="AF284" s="75"/>
      <c r="AG284" s="76"/>
      <c r="AH284" s="74"/>
      <c r="AI284" s="75"/>
      <c r="AJ284" s="76"/>
      <c r="AK284" s="74"/>
      <c r="AL284" s="75"/>
      <c r="AM284" s="76"/>
      <c r="AN284" s="74"/>
      <c r="AO284" s="75"/>
      <c r="AP284" s="76"/>
      <c r="AQ284" s="77">
        <f t="shared" si="116"/>
        <v>0.47886702701190431</v>
      </c>
      <c r="AR284" s="77">
        <f t="shared" si="117"/>
        <v>0.18891120584328175</v>
      </c>
      <c r="AS284" s="78">
        <f t="shared" si="126"/>
        <v>0.57991164233724524</v>
      </c>
      <c r="AT284" s="77">
        <f t="shared" si="118"/>
        <v>0.23117715181947307</v>
      </c>
      <c r="AU284" s="79"/>
      <c r="AV284" s="139"/>
      <c r="AW284" s="80"/>
      <c r="AX284" s="80"/>
      <c r="AY284" s="80"/>
      <c r="AZ284" s="92"/>
      <c r="BA284" s="93"/>
      <c r="BB284" s="92"/>
      <c r="BC284" s="93"/>
      <c r="BD284" s="92"/>
      <c r="BE284" s="93"/>
      <c r="BF284" s="77"/>
      <c r="BG284" s="77"/>
      <c r="BH284" s="77"/>
      <c r="BI284" s="83">
        <f t="shared" si="127"/>
        <v>0</v>
      </c>
      <c r="BJ284" s="83">
        <f t="shared" si="128"/>
        <v>0</v>
      </c>
      <c r="BK284" s="83">
        <f t="shared" si="129"/>
        <v>1</v>
      </c>
      <c r="BL284" s="84"/>
      <c r="BM284" s="84"/>
      <c r="BN284" s="85"/>
      <c r="BO284" s="84"/>
      <c r="BP284" s="84"/>
      <c r="BQ284" s="84"/>
      <c r="BR284" s="84"/>
      <c r="BS284" s="84"/>
      <c r="BT284" s="84"/>
      <c r="BU284" s="86"/>
      <c r="BV284" s="86"/>
      <c r="BW284" s="86"/>
      <c r="BX284" s="86"/>
      <c r="BY284" s="86"/>
      <c r="BZ284" s="86"/>
      <c r="CA284" s="83"/>
      <c r="CB284" s="83"/>
      <c r="CC284" s="14"/>
      <c r="CD284" s="72"/>
      <c r="CE284" s="87"/>
      <c r="CF284" s="88"/>
      <c r="CG284" s="88"/>
      <c r="CH284" s="87">
        <f t="shared" si="119"/>
        <v>0.57991164233724513</v>
      </c>
      <c r="CI284" s="89"/>
      <c r="CJ284" s="89"/>
      <c r="CK284" s="267"/>
      <c r="CL284" s="90"/>
      <c r="CM284" s="267"/>
      <c r="CN284" s="90"/>
      <c r="CO284" s="267"/>
      <c r="CP284" s="90"/>
      <c r="CQ284" s="267"/>
      <c r="CR284" s="90"/>
      <c r="CS284" s="267"/>
      <c r="CT284" s="90"/>
      <c r="CU284" s="267"/>
      <c r="CV284" s="90"/>
      <c r="CW284" s="267"/>
      <c r="CX284" s="90"/>
      <c r="CY284" s="267"/>
      <c r="CZ284" s="90"/>
      <c r="DA284" s="94">
        <f>DataEntry!B284</f>
        <v>44324</v>
      </c>
      <c r="DB284" s="83"/>
      <c r="DC284" s="83"/>
      <c r="DD284" s="145" t="str">
        <f t="shared" si="130"/>
        <v/>
      </c>
      <c r="DE284" s="145" t="str">
        <f t="shared" si="131"/>
        <v/>
      </c>
      <c r="DF284" s="145">
        <f t="shared" si="132"/>
        <v>18</v>
      </c>
      <c r="DG284" s="145">
        <f t="shared" si="133"/>
        <v>13</v>
      </c>
      <c r="DH284" s="145" t="str">
        <f t="shared" si="134"/>
        <v/>
      </c>
      <c r="DI284" s="145" t="str">
        <f t="shared" si="135"/>
        <v/>
      </c>
      <c r="DJ284" s="83"/>
      <c r="DK284" s="83"/>
      <c r="DL284" s="84"/>
      <c r="DM284" s="14"/>
      <c r="DN284" s="87">
        <f t="shared" si="120"/>
        <v>0.58035824488456067</v>
      </c>
      <c r="DO284" s="87">
        <f>(DFactor*Rounds*Number/2+SUM(BV$3:BV272))/(Rounds*Number/2+COUNT(BV$3:BV272))</f>
        <v>0.29599999999999999</v>
      </c>
      <c r="DP284" s="87">
        <f t="shared" si="121"/>
        <v>0.24048582995951417</v>
      </c>
    </row>
    <row r="285" spans="1:120" x14ac:dyDescent="0.25">
      <c r="A285" s="69">
        <v>283</v>
      </c>
      <c r="B285" s="70">
        <f>DataEntry!C285</f>
        <v>2</v>
      </c>
      <c r="C285" s="71">
        <f>COUNTIF(D$2:D285,D285)+COUNTIF(G$2:G285,D285)</f>
        <v>32</v>
      </c>
      <c r="D285" s="72" t="str">
        <f t="shared" si="109"/>
        <v>Bochum</v>
      </c>
      <c r="E285" s="70">
        <f>DataEntry!E285</f>
        <v>15</v>
      </c>
      <c r="F285" s="71">
        <f>COUNTIF(D$2:D285,G285)+COUNTIF(G$2:G285,G285)</f>
        <v>31</v>
      </c>
      <c r="G285" s="72" t="str">
        <f t="shared" si="110"/>
        <v>Jahn Regensburg</v>
      </c>
      <c r="H285" s="73">
        <f>DataEntry!G285</f>
        <v>5</v>
      </c>
      <c r="I285" s="73">
        <f>DataEntry!H285</f>
        <v>1</v>
      </c>
      <c r="J285" s="266">
        <f t="shared" si="122"/>
        <v>1</v>
      </c>
      <c r="K285" s="304">
        <f t="shared" si="111"/>
        <v>0.15834657090306958</v>
      </c>
      <c r="L285" s="224">
        <f t="shared" si="112"/>
        <v>2522.8611834063777</v>
      </c>
      <c r="M285" s="224">
        <f t="shared" si="113"/>
        <v>2369.1163725955525</v>
      </c>
      <c r="N285" s="236">
        <f t="shared" si="123"/>
        <v>153.74481081082513</v>
      </c>
      <c r="O285" s="22" t="str">
        <f t="shared" si="124"/>
        <v>T2G32</v>
      </c>
      <c r="P285" s="308">
        <f t="shared" si="114"/>
        <v>35</v>
      </c>
      <c r="Q285" s="22" t="str">
        <f t="shared" si="125"/>
        <v>T15G31</v>
      </c>
      <c r="R285" s="308">
        <f t="shared" si="115"/>
        <v>35</v>
      </c>
      <c r="S285" s="74"/>
      <c r="T285" s="75"/>
      <c r="U285" s="76"/>
      <c r="V285" s="74"/>
      <c r="W285" s="75"/>
      <c r="X285" s="76"/>
      <c r="Y285" s="74"/>
      <c r="Z285" s="75"/>
      <c r="AA285" s="76"/>
      <c r="AB285" s="74"/>
      <c r="AC285" s="75"/>
      <c r="AD285" s="76"/>
      <c r="AE285" s="74"/>
      <c r="AF285" s="75"/>
      <c r="AG285" s="76"/>
      <c r="AH285" s="74"/>
      <c r="AI285" s="75"/>
      <c r="AJ285" s="76"/>
      <c r="AK285" s="74"/>
      <c r="AL285" s="75"/>
      <c r="AM285" s="76"/>
      <c r="AN285" s="74"/>
      <c r="AO285" s="75"/>
      <c r="AP285" s="76"/>
      <c r="AQ285" s="77">
        <f t="shared" si="116"/>
        <v>0.64449275270363326</v>
      </c>
      <c r="AR285" s="77">
        <f t="shared" si="117"/>
        <v>0.33735818708471721</v>
      </c>
      <c r="AS285" s="78">
        <f t="shared" si="126"/>
        <v>0.61426913123783211</v>
      </c>
      <c r="AT285" s="77">
        <f t="shared" si="118"/>
        <v>4.837268167745068E-2</v>
      </c>
      <c r="AU285" s="79"/>
      <c r="AV285" s="139"/>
      <c r="AW285" s="80"/>
      <c r="AX285" s="80"/>
      <c r="AY285" s="80"/>
      <c r="AZ285" s="92"/>
      <c r="BA285" s="93"/>
      <c r="BB285" s="92"/>
      <c r="BC285" s="93"/>
      <c r="BD285" s="92"/>
      <c r="BE285" s="93"/>
      <c r="BF285" s="77"/>
      <c r="BG285" s="77"/>
      <c r="BH285" s="77"/>
      <c r="BI285" s="83">
        <f t="shared" si="127"/>
        <v>1</v>
      </c>
      <c r="BJ285" s="83">
        <f t="shared" si="128"/>
        <v>0</v>
      </c>
      <c r="BK285" s="83">
        <f t="shared" si="129"/>
        <v>0</v>
      </c>
      <c r="BL285" s="84"/>
      <c r="BM285" s="84"/>
      <c r="BN285" s="85"/>
      <c r="BO285" s="84"/>
      <c r="BP285" s="84"/>
      <c r="BQ285" s="84"/>
      <c r="BR285" s="84"/>
      <c r="BS285" s="84"/>
      <c r="BT285" s="84"/>
      <c r="BU285" s="86"/>
      <c r="BV285" s="86"/>
      <c r="BW285" s="86"/>
      <c r="BX285" s="86"/>
      <c r="BY285" s="86"/>
      <c r="BZ285" s="86"/>
      <c r="CA285" s="83"/>
      <c r="CB285" s="83"/>
      <c r="CC285" s="14"/>
      <c r="CD285" s="72"/>
      <c r="CE285" s="87"/>
      <c r="CF285" s="88"/>
      <c r="CG285" s="88"/>
      <c r="CH285" s="87">
        <f t="shared" si="119"/>
        <v>0.61426913123783211</v>
      </c>
      <c r="CI285" s="89"/>
      <c r="CJ285" s="89"/>
      <c r="CK285" s="267"/>
      <c r="CL285" s="90"/>
      <c r="CM285" s="267"/>
      <c r="CN285" s="90"/>
      <c r="CO285" s="267"/>
      <c r="CP285" s="90"/>
      <c r="CQ285" s="267"/>
      <c r="CR285" s="90"/>
      <c r="CS285" s="267"/>
      <c r="CT285" s="90"/>
      <c r="CU285" s="267"/>
      <c r="CV285" s="90"/>
      <c r="CW285" s="267"/>
      <c r="CX285" s="90"/>
      <c r="CY285" s="267"/>
      <c r="CZ285" s="90"/>
      <c r="DA285" s="94">
        <f>DataEntry!B285</f>
        <v>44325</v>
      </c>
      <c r="DB285" s="83"/>
      <c r="DC285" s="83"/>
      <c r="DD285" s="145">
        <f t="shared" si="130"/>
        <v>2</v>
      </c>
      <c r="DE285" s="145" t="str">
        <f t="shared" si="131"/>
        <v/>
      </c>
      <c r="DF285" s="145" t="str">
        <f t="shared" si="132"/>
        <v/>
      </c>
      <c r="DG285" s="145" t="str">
        <f t="shared" si="133"/>
        <v/>
      </c>
      <c r="DH285" s="145" t="str">
        <f t="shared" si="134"/>
        <v/>
      </c>
      <c r="DI285" s="145">
        <f t="shared" si="135"/>
        <v>15</v>
      </c>
      <c r="DJ285" s="83"/>
      <c r="DK285" s="83"/>
      <c r="DL285" s="84"/>
      <c r="DM285" s="14"/>
      <c r="DN285" s="87">
        <f t="shared" si="120"/>
        <v>0.6351472868217054</v>
      </c>
      <c r="DO285" s="87">
        <f>(DFactor*Rounds*Number/2+SUM(BV$3:BV273))/(Rounds*Number/2+COUNT(BV$3:BV273))</f>
        <v>0.29599999999999999</v>
      </c>
      <c r="DP285" s="87">
        <f t="shared" si="121"/>
        <v>0.2868217054263566</v>
      </c>
    </row>
    <row r="286" spans="1:120" x14ac:dyDescent="0.25">
      <c r="A286" s="69">
        <v>284</v>
      </c>
      <c r="B286" s="70">
        <f>DataEntry!C286</f>
        <v>1</v>
      </c>
      <c r="C286" s="71">
        <f>COUNTIF(D$2:D286,D286)+COUNTIF(G$2:G286,D286)</f>
        <v>32</v>
      </c>
      <c r="D286" s="72" t="str">
        <f t="shared" si="109"/>
        <v>Erzgebirge Aue</v>
      </c>
      <c r="E286" s="70">
        <f>DataEntry!E286</f>
        <v>14</v>
      </c>
      <c r="F286" s="71">
        <f>COUNTIF(D$2:D286,G286)+COUNTIF(G$2:G286,G286)</f>
        <v>32</v>
      </c>
      <c r="G286" s="72" t="str">
        <f t="shared" si="110"/>
        <v>Paderborn 07</v>
      </c>
      <c r="H286" s="73">
        <f>DataEntry!G286</f>
        <v>3</v>
      </c>
      <c r="I286" s="73">
        <f>DataEntry!H286</f>
        <v>8</v>
      </c>
      <c r="J286" s="266">
        <f t="shared" si="122"/>
        <v>3</v>
      </c>
      <c r="K286" s="304">
        <f t="shared" si="111"/>
        <v>0.4585718730290731</v>
      </c>
      <c r="L286" s="224">
        <f t="shared" si="112"/>
        <v>2437.7624465258145</v>
      </c>
      <c r="M286" s="224">
        <f t="shared" si="113"/>
        <v>2402.8201153337181</v>
      </c>
      <c r="N286" s="236">
        <f t="shared" si="123"/>
        <v>34.94233119209639</v>
      </c>
      <c r="O286" s="22" t="str">
        <f t="shared" si="124"/>
        <v>T1G32</v>
      </c>
      <c r="P286" s="308">
        <f t="shared" si="114"/>
        <v>35</v>
      </c>
      <c r="Q286" s="22" t="str">
        <f t="shared" si="125"/>
        <v>T14G32</v>
      </c>
      <c r="R286" s="308">
        <f t="shared" si="115"/>
        <v>35</v>
      </c>
      <c r="S286" s="74"/>
      <c r="T286" s="75"/>
      <c r="U286" s="76"/>
      <c r="V286" s="74"/>
      <c r="W286" s="75"/>
      <c r="X286" s="76"/>
      <c r="Y286" s="74"/>
      <c r="Z286" s="75"/>
      <c r="AA286" s="76"/>
      <c r="AB286" s="74"/>
      <c r="AC286" s="75"/>
      <c r="AD286" s="76"/>
      <c r="AE286" s="74"/>
      <c r="AF286" s="75"/>
      <c r="AG286" s="76"/>
      <c r="AH286" s="74"/>
      <c r="AI286" s="75"/>
      <c r="AJ286" s="76"/>
      <c r="AK286" s="74"/>
      <c r="AL286" s="75"/>
      <c r="AM286" s="76"/>
      <c r="AN286" s="74"/>
      <c r="AO286" s="75"/>
      <c r="AP286" s="76"/>
      <c r="AQ286" s="77">
        <f t="shared" si="116"/>
        <v>0.53016732902853481</v>
      </c>
      <c r="AR286" s="77">
        <f t="shared" si="117"/>
        <v>0.22799658327311312</v>
      </c>
      <c r="AS286" s="78">
        <f t="shared" si="126"/>
        <v>0.60434149151084338</v>
      </c>
      <c r="AT286" s="77">
        <f t="shared" si="118"/>
        <v>0.16766192521604351</v>
      </c>
      <c r="AU286" s="79"/>
      <c r="AV286" s="139"/>
      <c r="AW286" s="80"/>
      <c r="AX286" s="80"/>
      <c r="AY286" s="80"/>
      <c r="AZ286" s="92"/>
      <c r="BA286" s="93"/>
      <c r="BB286" s="92"/>
      <c r="BC286" s="93"/>
      <c r="BD286" s="92"/>
      <c r="BE286" s="93"/>
      <c r="BF286" s="77"/>
      <c r="BG286" s="77"/>
      <c r="BH286" s="77"/>
      <c r="BI286" s="83">
        <f t="shared" si="127"/>
        <v>0</v>
      </c>
      <c r="BJ286" s="83">
        <f t="shared" si="128"/>
        <v>0</v>
      </c>
      <c r="BK286" s="83">
        <f t="shared" si="129"/>
        <v>1</v>
      </c>
      <c r="BL286" s="84"/>
      <c r="BM286" s="84"/>
      <c r="BN286" s="85"/>
      <c r="BO286" s="84"/>
      <c r="BP286" s="84"/>
      <c r="BQ286" s="84"/>
      <c r="BR286" s="84"/>
      <c r="BS286" s="84"/>
      <c r="BT286" s="84"/>
      <c r="BU286" s="86"/>
      <c r="BV286" s="86"/>
      <c r="BW286" s="86"/>
      <c r="BX286" s="86"/>
      <c r="BY286" s="86"/>
      <c r="BZ286" s="86"/>
      <c r="CA286" s="83"/>
      <c r="CB286" s="83"/>
      <c r="CC286" s="14"/>
      <c r="CD286" s="72"/>
      <c r="CE286" s="87"/>
      <c r="CF286" s="88"/>
      <c r="CG286" s="88"/>
      <c r="CH286" s="87">
        <f t="shared" si="119"/>
        <v>0.60434149151084338</v>
      </c>
      <c r="CI286" s="89"/>
      <c r="CJ286" s="89"/>
      <c r="CK286" s="267"/>
      <c r="CL286" s="90"/>
      <c r="CM286" s="267"/>
      <c r="CN286" s="90"/>
      <c r="CO286" s="267"/>
      <c r="CP286" s="90"/>
      <c r="CQ286" s="267"/>
      <c r="CR286" s="90"/>
      <c r="CS286" s="267"/>
      <c r="CT286" s="90"/>
      <c r="CU286" s="267"/>
      <c r="CV286" s="90"/>
      <c r="CW286" s="267"/>
      <c r="CX286" s="90"/>
      <c r="CY286" s="267"/>
      <c r="CZ286" s="90"/>
      <c r="DA286" s="94">
        <f>DataEntry!B286</f>
        <v>44325</v>
      </c>
      <c r="DB286" s="83"/>
      <c r="DC286" s="83"/>
      <c r="DD286" s="145" t="str">
        <f t="shared" si="130"/>
        <v/>
      </c>
      <c r="DE286" s="145" t="str">
        <f t="shared" si="131"/>
        <v/>
      </c>
      <c r="DF286" s="145">
        <f t="shared" si="132"/>
        <v>1</v>
      </c>
      <c r="DG286" s="145">
        <f t="shared" si="133"/>
        <v>14</v>
      </c>
      <c r="DH286" s="145" t="str">
        <f t="shared" si="134"/>
        <v/>
      </c>
      <c r="DI286" s="145" t="str">
        <f t="shared" si="135"/>
        <v/>
      </c>
      <c r="DJ286" s="83"/>
      <c r="DK286" s="83"/>
      <c r="DL286" s="84"/>
      <c r="DM286" s="14"/>
      <c r="DN286" s="87">
        <f t="shared" si="120"/>
        <v>0.60525155925155927</v>
      </c>
      <c r="DO286" s="87">
        <f>(DFactor*Rounds*Number/2+SUM(BV$3:BV274))/(Rounds*Number/2+COUNT(BV$3:BV274))</f>
        <v>0.29599999999999999</v>
      </c>
      <c r="DP286" s="87">
        <f t="shared" si="121"/>
        <v>0.26153846153846155</v>
      </c>
    </row>
    <row r="287" spans="1:120" x14ac:dyDescent="0.25">
      <c r="A287" s="69">
        <v>285</v>
      </c>
      <c r="B287" s="70">
        <f>DataEntry!C287</f>
        <v>9</v>
      </c>
      <c r="C287" s="71">
        <f>COUNTIF(D$2:D287,D287)+COUNTIF(G$2:G287,D287)</f>
        <v>32</v>
      </c>
      <c r="D287" s="72" t="str">
        <f t="shared" si="109"/>
        <v>Heidenheim</v>
      </c>
      <c r="E287" s="70">
        <f>DataEntry!E287</f>
        <v>16</v>
      </c>
      <c r="F287" s="71">
        <f>COUNTIF(D$2:D287,G287)+COUNTIF(G$2:G287,G287)</f>
        <v>32</v>
      </c>
      <c r="G287" s="72" t="str">
        <f t="shared" si="110"/>
        <v>Sandhausen</v>
      </c>
      <c r="H287" s="73">
        <f>DataEntry!G287</f>
        <v>2</v>
      </c>
      <c r="I287" s="73">
        <f>DataEntry!H287</f>
        <v>1</v>
      </c>
      <c r="J287" s="266">
        <f t="shared" si="122"/>
        <v>1</v>
      </c>
      <c r="K287" s="304">
        <f t="shared" si="111"/>
        <v>0.81054972151131932</v>
      </c>
      <c r="L287" s="224">
        <f t="shared" si="112"/>
        <v>2530.9997596402354</v>
      </c>
      <c r="M287" s="224">
        <f t="shared" si="113"/>
        <v>2345.645826766287</v>
      </c>
      <c r="N287" s="236">
        <f t="shared" si="123"/>
        <v>185.35393287394845</v>
      </c>
      <c r="O287" s="22" t="str">
        <f t="shared" si="124"/>
        <v>T9G32</v>
      </c>
      <c r="P287" s="308">
        <f t="shared" si="114"/>
        <v>35</v>
      </c>
      <c r="Q287" s="22" t="str">
        <f t="shared" si="125"/>
        <v>T16G32</v>
      </c>
      <c r="R287" s="308">
        <f t="shared" si="115"/>
        <v>35</v>
      </c>
      <c r="S287" s="74"/>
      <c r="T287" s="75"/>
      <c r="U287" s="76"/>
      <c r="V287" s="74"/>
      <c r="W287" s="75"/>
      <c r="X287" s="76"/>
      <c r="Y287" s="74"/>
      <c r="Z287" s="75"/>
      <c r="AA287" s="76"/>
      <c r="AB287" s="74"/>
      <c r="AC287" s="75"/>
      <c r="AD287" s="76"/>
      <c r="AE287" s="74"/>
      <c r="AF287" s="75"/>
      <c r="AG287" s="76"/>
      <c r="AH287" s="74"/>
      <c r="AI287" s="75"/>
      <c r="AJ287" s="76"/>
      <c r="AK287" s="74"/>
      <c r="AL287" s="75"/>
      <c r="AM287" s="76"/>
      <c r="AN287" s="74"/>
      <c r="AO287" s="75"/>
      <c r="AP287" s="76"/>
      <c r="AQ287" s="77">
        <f t="shared" si="116"/>
        <v>0.67621527240823109</v>
      </c>
      <c r="AR287" s="77">
        <f t="shared" si="117"/>
        <v>0.39366322094522205</v>
      </c>
      <c r="AS287" s="78">
        <f t="shared" si="126"/>
        <v>0.56510410292601798</v>
      </c>
      <c r="AT287" s="77">
        <f t="shared" si="118"/>
        <v>4.1232676128759915E-2</v>
      </c>
      <c r="AU287" s="79"/>
      <c r="AV287" s="139"/>
      <c r="AW287" s="80"/>
      <c r="AX287" s="80"/>
      <c r="AY287" s="80"/>
      <c r="AZ287" s="92"/>
      <c r="BA287" s="93"/>
      <c r="BB287" s="92"/>
      <c r="BC287" s="93"/>
      <c r="BD287" s="92"/>
      <c r="BE287" s="93"/>
      <c r="BF287" s="77"/>
      <c r="BG287" s="77"/>
      <c r="BH287" s="77"/>
      <c r="BI287" s="83">
        <f t="shared" si="127"/>
        <v>1</v>
      </c>
      <c r="BJ287" s="83">
        <f t="shared" si="128"/>
        <v>0</v>
      </c>
      <c r="BK287" s="83">
        <f t="shared" si="129"/>
        <v>0</v>
      </c>
      <c r="BL287" s="84"/>
      <c r="BM287" s="84"/>
      <c r="BN287" s="85"/>
      <c r="BO287" s="84"/>
      <c r="BP287" s="84"/>
      <c r="BQ287" s="84"/>
      <c r="BR287" s="84"/>
      <c r="BS287" s="84"/>
      <c r="BT287" s="84"/>
      <c r="BU287" s="86"/>
      <c r="BV287" s="86"/>
      <c r="BW287" s="86"/>
      <c r="BX287" s="86"/>
      <c r="BY287" s="86"/>
      <c r="BZ287" s="86"/>
      <c r="CA287" s="83"/>
      <c r="CB287" s="83"/>
      <c r="CC287" s="14"/>
      <c r="CD287" s="72"/>
      <c r="CE287" s="87"/>
      <c r="CF287" s="88"/>
      <c r="CG287" s="88"/>
      <c r="CH287" s="87">
        <f t="shared" si="119"/>
        <v>0.56510410292601809</v>
      </c>
      <c r="CI287" s="89"/>
      <c r="CJ287" s="89"/>
      <c r="CK287" s="267"/>
      <c r="CL287" s="90"/>
      <c r="CM287" s="267"/>
      <c r="CN287" s="90"/>
      <c r="CO287" s="267"/>
      <c r="CP287" s="90"/>
      <c r="CQ287" s="267"/>
      <c r="CR287" s="90"/>
      <c r="CS287" s="267"/>
      <c r="CT287" s="90"/>
      <c r="CU287" s="267"/>
      <c r="CV287" s="90"/>
      <c r="CW287" s="267"/>
      <c r="CX287" s="90"/>
      <c r="CY287" s="267"/>
      <c r="CZ287" s="90"/>
      <c r="DA287" s="94">
        <f>DataEntry!B287</f>
        <v>44325</v>
      </c>
      <c r="DB287" s="83"/>
      <c r="DC287" s="83"/>
      <c r="DD287" s="145">
        <f t="shared" si="130"/>
        <v>9</v>
      </c>
      <c r="DE287" s="145" t="str">
        <f t="shared" si="131"/>
        <v/>
      </c>
      <c r="DF287" s="145" t="str">
        <f t="shared" si="132"/>
        <v/>
      </c>
      <c r="DG287" s="145" t="str">
        <f t="shared" si="133"/>
        <v/>
      </c>
      <c r="DH287" s="145" t="str">
        <f t="shared" si="134"/>
        <v/>
      </c>
      <c r="DI287" s="145">
        <f t="shared" si="135"/>
        <v>16</v>
      </c>
      <c r="DJ287" s="83"/>
      <c r="DK287" s="83"/>
      <c r="DL287" s="84"/>
      <c r="DM287" s="14"/>
      <c r="DN287" s="87">
        <f t="shared" si="120"/>
        <v>0.59615592515592519</v>
      </c>
      <c r="DO287" s="87">
        <f>(DFactor*Rounds*Number/2+SUM(BV$3:BV275))/(Rounds*Number/2+COUNT(BV$3:BV275))</f>
        <v>0.29599999999999999</v>
      </c>
      <c r="DP287" s="87">
        <f t="shared" si="121"/>
        <v>0.25384615384615383</v>
      </c>
    </row>
    <row r="288" spans="1:120" x14ac:dyDescent="0.25">
      <c r="A288" s="69">
        <v>286</v>
      </c>
      <c r="B288" s="70">
        <f>DataEntry!C288</f>
        <v>7</v>
      </c>
      <c r="C288" s="71">
        <f>COUNTIF(D$2:D288,D288)+COUNTIF(G$2:G288,D288)</f>
        <v>32</v>
      </c>
      <c r="D288" s="72" t="str">
        <f t="shared" si="109"/>
        <v>Hamburger</v>
      </c>
      <c r="E288" s="70">
        <f>DataEntry!E288</f>
        <v>12</v>
      </c>
      <c r="F288" s="71">
        <f>COUNTIF(D$2:D288,G288)+COUNTIF(G$2:G288,G288)</f>
        <v>32</v>
      </c>
      <c r="G288" s="72" t="str">
        <f t="shared" si="110"/>
        <v>Nurnberg</v>
      </c>
      <c r="H288" s="73">
        <f>DataEntry!G288</f>
        <v>5</v>
      </c>
      <c r="I288" s="73">
        <f>DataEntry!H288</f>
        <v>2</v>
      </c>
      <c r="J288" s="266">
        <f t="shared" si="122"/>
        <v>1</v>
      </c>
      <c r="K288" s="304">
        <f t="shared" si="111"/>
        <v>0.96589661002069227</v>
      </c>
      <c r="L288" s="224">
        <f t="shared" si="112"/>
        <v>2607.1654769575325</v>
      </c>
      <c r="M288" s="224">
        <f t="shared" si="113"/>
        <v>2429.5707827537126</v>
      </c>
      <c r="N288" s="236">
        <f t="shared" si="123"/>
        <v>177.59469420381993</v>
      </c>
      <c r="O288" s="22" t="str">
        <f t="shared" si="124"/>
        <v>T7G32</v>
      </c>
      <c r="P288" s="308">
        <f t="shared" si="114"/>
        <v>35</v>
      </c>
      <c r="Q288" s="22" t="str">
        <f t="shared" si="125"/>
        <v>T12G32</v>
      </c>
      <c r="R288" s="308">
        <f t="shared" si="115"/>
        <v>35</v>
      </c>
      <c r="S288" s="74"/>
      <c r="T288" s="75"/>
      <c r="U288" s="76"/>
      <c r="V288" s="74"/>
      <c r="W288" s="75"/>
      <c r="X288" s="76"/>
      <c r="Y288" s="74"/>
      <c r="Z288" s="75"/>
      <c r="AA288" s="76"/>
      <c r="AB288" s="74"/>
      <c r="AC288" s="75"/>
      <c r="AD288" s="76"/>
      <c r="AE288" s="74"/>
      <c r="AF288" s="75"/>
      <c r="AG288" s="76"/>
      <c r="AH288" s="74"/>
      <c r="AI288" s="75"/>
      <c r="AJ288" s="76"/>
      <c r="AK288" s="74"/>
      <c r="AL288" s="75"/>
      <c r="AM288" s="76"/>
      <c r="AN288" s="74"/>
      <c r="AO288" s="75"/>
      <c r="AP288" s="76"/>
      <c r="AQ288" s="77">
        <f t="shared" si="116"/>
        <v>0.66828687455668057</v>
      </c>
      <c r="AR288" s="77">
        <f t="shared" si="117"/>
        <v>0.32979534347894135</v>
      </c>
      <c r="AS288" s="78">
        <f t="shared" si="126"/>
        <v>0.66020465652105864</v>
      </c>
      <c r="AT288" s="77">
        <f t="shared" si="118"/>
        <v>0.01</v>
      </c>
      <c r="AU288" s="79"/>
      <c r="AV288" s="139"/>
      <c r="AW288" s="80"/>
      <c r="AX288" s="80"/>
      <c r="AY288" s="80"/>
      <c r="AZ288" s="92"/>
      <c r="BA288" s="93"/>
      <c r="BB288" s="92"/>
      <c r="BC288" s="93"/>
      <c r="BD288" s="92"/>
      <c r="BE288" s="93"/>
      <c r="BF288" s="77"/>
      <c r="BG288" s="77"/>
      <c r="BH288" s="77"/>
      <c r="BI288" s="83">
        <f t="shared" si="127"/>
        <v>1</v>
      </c>
      <c r="BJ288" s="83">
        <f t="shared" si="128"/>
        <v>0</v>
      </c>
      <c r="BK288" s="83">
        <f t="shared" si="129"/>
        <v>0</v>
      </c>
      <c r="BL288" s="84"/>
      <c r="BM288" s="84"/>
      <c r="BN288" s="85"/>
      <c r="BO288" s="84"/>
      <c r="BP288" s="84"/>
      <c r="BQ288" s="84"/>
      <c r="BR288" s="84"/>
      <c r="BS288" s="84"/>
      <c r="BT288" s="84"/>
      <c r="BU288" s="86"/>
      <c r="BV288" s="86"/>
      <c r="BW288" s="86"/>
      <c r="BX288" s="86"/>
      <c r="BY288" s="86"/>
      <c r="BZ288" s="86"/>
      <c r="CA288" s="83"/>
      <c r="CB288" s="83"/>
      <c r="CC288" s="14"/>
      <c r="CD288" s="72"/>
      <c r="CE288" s="87"/>
      <c r="CF288" s="88"/>
      <c r="CG288" s="88"/>
      <c r="CH288" s="87">
        <f t="shared" si="119"/>
        <v>0.67698306215547843</v>
      </c>
      <c r="CI288" s="89"/>
      <c r="CJ288" s="89"/>
      <c r="CK288" s="267"/>
      <c r="CL288" s="90"/>
      <c r="CM288" s="267"/>
      <c r="CN288" s="90"/>
      <c r="CO288" s="267"/>
      <c r="CP288" s="90"/>
      <c r="CQ288" s="267"/>
      <c r="CR288" s="90"/>
      <c r="CS288" s="267"/>
      <c r="CT288" s="90"/>
      <c r="CU288" s="267"/>
      <c r="CV288" s="90"/>
      <c r="CW288" s="267"/>
      <c r="CX288" s="90"/>
      <c r="CY288" s="267"/>
      <c r="CZ288" s="90"/>
      <c r="DA288" s="94">
        <f>DataEntry!B288</f>
        <v>44326</v>
      </c>
      <c r="DB288" s="83"/>
      <c r="DC288" s="83"/>
      <c r="DD288" s="145">
        <f t="shared" si="130"/>
        <v>7</v>
      </c>
      <c r="DE288" s="145" t="str">
        <f t="shared" si="131"/>
        <v/>
      </c>
      <c r="DF288" s="145" t="str">
        <f t="shared" si="132"/>
        <v/>
      </c>
      <c r="DG288" s="145" t="str">
        <f t="shared" si="133"/>
        <v/>
      </c>
      <c r="DH288" s="145" t="str">
        <f t="shared" si="134"/>
        <v/>
      </c>
      <c r="DI288" s="145">
        <f t="shared" si="135"/>
        <v>12</v>
      </c>
      <c r="DJ288" s="83"/>
      <c r="DK288" s="83"/>
      <c r="DL288" s="84"/>
      <c r="DM288" s="14"/>
      <c r="DN288" s="87">
        <f t="shared" si="120"/>
        <v>0.70530353430353432</v>
      </c>
      <c r="DO288" s="87">
        <f>(DFactor*Rounds*Number/2+SUM(BV$3:BV276))/(Rounds*Number/2+COUNT(BV$3:BV276))</f>
        <v>0.29599999999999999</v>
      </c>
      <c r="DP288" s="87">
        <f t="shared" si="121"/>
        <v>0.34615384615384615</v>
      </c>
    </row>
    <row r="289" spans="1:120" x14ac:dyDescent="0.25">
      <c r="A289" s="69">
        <v>287</v>
      </c>
      <c r="B289" s="70">
        <f>DataEntry!C289</f>
        <v>11</v>
      </c>
      <c r="C289" s="71">
        <f>COUNTIF(D$2:D289,D289)+COUNTIF(G$2:G289,D289)</f>
        <v>31</v>
      </c>
      <c r="D289" s="72" t="str">
        <f t="shared" si="109"/>
        <v>Holstein Kiel</v>
      </c>
      <c r="E289" s="70">
        <f>DataEntry!E289</f>
        <v>8</v>
      </c>
      <c r="F289" s="71">
        <f>COUNTIF(D$2:D289,G289)+COUNTIF(G$2:G289,G289)</f>
        <v>32</v>
      </c>
      <c r="G289" s="72" t="str">
        <f t="shared" si="110"/>
        <v>Hannover 96</v>
      </c>
      <c r="H289" s="73">
        <f>DataEntry!G289</f>
        <v>1</v>
      </c>
      <c r="I289" s="73">
        <f>DataEntry!H289</f>
        <v>0</v>
      </c>
      <c r="J289" s="266">
        <f t="shared" si="122"/>
        <v>1</v>
      </c>
      <c r="K289" s="304">
        <f t="shared" si="111"/>
        <v>0.39468319217201508</v>
      </c>
      <c r="L289" s="224">
        <f t="shared" si="112"/>
        <v>2499.9330409287113</v>
      </c>
      <c r="M289" s="224">
        <f t="shared" si="113"/>
        <v>2431.9685180583861</v>
      </c>
      <c r="N289" s="236">
        <f t="shared" si="123"/>
        <v>67.964522870325254</v>
      </c>
      <c r="O289" s="22" t="str">
        <f t="shared" si="124"/>
        <v>T11G31</v>
      </c>
      <c r="P289" s="308">
        <f t="shared" si="114"/>
        <v>35</v>
      </c>
      <c r="Q289" s="22" t="str">
        <f t="shared" si="125"/>
        <v>T8G32</v>
      </c>
      <c r="R289" s="308">
        <f t="shared" si="115"/>
        <v>35</v>
      </c>
      <c r="S289" s="74"/>
      <c r="T289" s="75"/>
      <c r="U289" s="76"/>
      <c r="V289" s="74"/>
      <c r="W289" s="75"/>
      <c r="X289" s="76"/>
      <c r="Y289" s="74"/>
      <c r="Z289" s="75"/>
      <c r="AA289" s="76"/>
      <c r="AB289" s="74"/>
      <c r="AC289" s="75"/>
      <c r="AD289" s="76"/>
      <c r="AE289" s="74"/>
      <c r="AF289" s="75"/>
      <c r="AG289" s="76"/>
      <c r="AH289" s="74"/>
      <c r="AI289" s="75"/>
      <c r="AJ289" s="76"/>
      <c r="AK289" s="74"/>
      <c r="AL289" s="75"/>
      <c r="AM289" s="76"/>
      <c r="AN289" s="74"/>
      <c r="AO289" s="75"/>
      <c r="AP289" s="76"/>
      <c r="AQ289" s="77">
        <f t="shared" si="116"/>
        <v>0.56079372866822019</v>
      </c>
      <c r="AR289" s="77">
        <f t="shared" si="117"/>
        <v>0.26340030975420631</v>
      </c>
      <c r="AS289" s="78">
        <f t="shared" si="126"/>
        <v>0.59478683782802788</v>
      </c>
      <c r="AT289" s="77">
        <f t="shared" si="118"/>
        <v>0.14181285241776587</v>
      </c>
      <c r="AU289" s="79"/>
      <c r="AV289" s="139"/>
      <c r="AW289" s="80"/>
      <c r="AX289" s="80"/>
      <c r="AY289" s="80"/>
      <c r="AZ289" s="92"/>
      <c r="BA289" s="93"/>
      <c r="BB289" s="92"/>
      <c r="BC289" s="93"/>
      <c r="BD289" s="92"/>
      <c r="BE289" s="93"/>
      <c r="BF289" s="77"/>
      <c r="BG289" s="77"/>
      <c r="BH289" s="77"/>
      <c r="BI289" s="83">
        <f t="shared" si="127"/>
        <v>1</v>
      </c>
      <c r="BJ289" s="83">
        <f t="shared" si="128"/>
        <v>0</v>
      </c>
      <c r="BK289" s="83">
        <f t="shared" si="129"/>
        <v>0</v>
      </c>
      <c r="BL289" s="84"/>
      <c r="BM289" s="84"/>
      <c r="BN289" s="85"/>
      <c r="BO289" s="84"/>
      <c r="BP289" s="84"/>
      <c r="BQ289" s="84"/>
      <c r="BR289" s="84"/>
      <c r="BS289" s="84"/>
      <c r="BT289" s="84"/>
      <c r="BU289" s="86"/>
      <c r="BV289" s="86"/>
      <c r="BW289" s="86"/>
      <c r="BX289" s="86"/>
      <c r="BY289" s="86"/>
      <c r="BZ289" s="86"/>
      <c r="CA289" s="83"/>
      <c r="CB289" s="83"/>
      <c r="CC289" s="14"/>
      <c r="CD289" s="72"/>
      <c r="CE289" s="87"/>
      <c r="CF289" s="88"/>
      <c r="CG289" s="88"/>
      <c r="CH289" s="87">
        <f t="shared" si="119"/>
        <v>0.59478683782802777</v>
      </c>
      <c r="CI289" s="89"/>
      <c r="CJ289" s="89"/>
      <c r="CK289" s="267"/>
      <c r="CL289" s="90"/>
      <c r="CM289" s="267"/>
      <c r="CN289" s="90"/>
      <c r="CO289" s="267"/>
      <c r="CP289" s="90"/>
      <c r="CQ289" s="267"/>
      <c r="CR289" s="90"/>
      <c r="CS289" s="267"/>
      <c r="CT289" s="90"/>
      <c r="CU289" s="267"/>
      <c r="CV289" s="90"/>
      <c r="CW289" s="267"/>
      <c r="CX289" s="90"/>
      <c r="CY289" s="267"/>
      <c r="CZ289" s="90"/>
      <c r="DA289" s="94">
        <f>DataEntry!B289</f>
        <v>44326</v>
      </c>
      <c r="DB289" s="83"/>
      <c r="DC289" s="83"/>
      <c r="DD289" s="145">
        <f t="shared" si="130"/>
        <v>11</v>
      </c>
      <c r="DE289" s="145" t="str">
        <f t="shared" si="131"/>
        <v/>
      </c>
      <c r="DF289" s="145" t="str">
        <f t="shared" si="132"/>
        <v/>
      </c>
      <c r="DG289" s="145" t="str">
        <f t="shared" si="133"/>
        <v/>
      </c>
      <c r="DH289" s="145" t="str">
        <f t="shared" si="134"/>
        <v/>
      </c>
      <c r="DI289" s="145">
        <f t="shared" si="135"/>
        <v>8</v>
      </c>
      <c r="DJ289" s="83"/>
      <c r="DK289" s="83"/>
      <c r="DL289" s="84"/>
      <c r="DM289" s="14"/>
      <c r="DN289" s="87">
        <f t="shared" si="120"/>
        <v>0.5984827152734129</v>
      </c>
      <c r="DO289" s="87">
        <f>(DFactor*Rounds*Number/2+SUM(BV$3:BV277))/(Rounds*Number/2+COUNT(BV$3:BV277))</f>
        <v>0.29599999999999999</v>
      </c>
      <c r="DP289" s="87">
        <f t="shared" si="121"/>
        <v>0.2558139534883721</v>
      </c>
    </row>
    <row r="290" spans="1:120" x14ac:dyDescent="0.25">
      <c r="A290" s="69">
        <v>288</v>
      </c>
      <c r="B290" s="70">
        <f>DataEntry!C290</f>
        <v>11</v>
      </c>
      <c r="C290" s="71">
        <f>COUNTIF(D$2:D290,D290)+COUNTIF(G$2:G290,D290)</f>
        <v>32</v>
      </c>
      <c r="D290" s="72" t="str">
        <f t="shared" si="109"/>
        <v>Holstein Kiel</v>
      </c>
      <c r="E290" s="70">
        <f>DataEntry!E290</f>
        <v>15</v>
      </c>
      <c r="F290" s="71">
        <f>COUNTIF(D$2:D290,G290)+COUNTIF(G$2:G290,G290)</f>
        <v>32</v>
      </c>
      <c r="G290" s="72" t="str">
        <f t="shared" si="110"/>
        <v>Jahn Regensburg</v>
      </c>
      <c r="H290" s="73">
        <f>DataEntry!G290</f>
        <v>3</v>
      </c>
      <c r="I290" s="73">
        <f>DataEntry!H290</f>
        <v>2</v>
      </c>
      <c r="J290" s="266">
        <f t="shared" si="122"/>
        <v>1</v>
      </c>
      <c r="K290" s="304">
        <f t="shared" si="111"/>
        <v>0.13444733003342613</v>
      </c>
      <c r="L290" s="224">
        <f t="shared" si="112"/>
        <v>2503.7760958028643</v>
      </c>
      <c r="M290" s="224">
        <f t="shared" si="113"/>
        <v>2359.2407789656681</v>
      </c>
      <c r="N290" s="236">
        <f t="shared" si="123"/>
        <v>144.53531683719621</v>
      </c>
      <c r="O290" s="22" t="str">
        <f t="shared" si="124"/>
        <v>T11G32</v>
      </c>
      <c r="P290" s="308">
        <f t="shared" si="114"/>
        <v>35</v>
      </c>
      <c r="Q290" s="22" t="str">
        <f t="shared" si="125"/>
        <v>T15G32</v>
      </c>
      <c r="R290" s="308">
        <f t="shared" si="115"/>
        <v>35</v>
      </c>
      <c r="S290" s="74"/>
      <c r="T290" s="75"/>
      <c r="U290" s="76"/>
      <c r="V290" s="74"/>
      <c r="W290" s="75"/>
      <c r="X290" s="76"/>
      <c r="Y290" s="74"/>
      <c r="Z290" s="75"/>
      <c r="AA290" s="76"/>
      <c r="AB290" s="74"/>
      <c r="AC290" s="75"/>
      <c r="AD290" s="76"/>
      <c r="AE290" s="74"/>
      <c r="AF290" s="75"/>
      <c r="AG290" s="76"/>
      <c r="AH290" s="74"/>
      <c r="AI290" s="75"/>
      <c r="AJ290" s="76"/>
      <c r="AK290" s="74"/>
      <c r="AL290" s="75"/>
      <c r="AM290" s="76"/>
      <c r="AN290" s="74"/>
      <c r="AO290" s="75"/>
      <c r="AP290" s="76"/>
      <c r="AQ290" s="77">
        <f t="shared" si="116"/>
        <v>0.63558475670113712</v>
      </c>
      <c r="AR290" s="77">
        <f t="shared" si="117"/>
        <v>0.31941150496112558</v>
      </c>
      <c r="AS290" s="78">
        <f t="shared" si="126"/>
        <v>0.63234650348002308</v>
      </c>
      <c r="AT290" s="77">
        <f t="shared" si="118"/>
        <v>4.8241991558851338E-2</v>
      </c>
      <c r="AU290" s="79"/>
      <c r="AV290" s="139"/>
      <c r="AW290" s="80"/>
      <c r="AX290" s="80"/>
      <c r="AY290" s="80"/>
      <c r="AZ290" s="92"/>
      <c r="BA290" s="93"/>
      <c r="BB290" s="92"/>
      <c r="BC290" s="93"/>
      <c r="BD290" s="92"/>
      <c r="BE290" s="93"/>
      <c r="BF290" s="77"/>
      <c r="BG290" s="77"/>
      <c r="BH290" s="77"/>
      <c r="BI290" s="83">
        <f t="shared" si="127"/>
        <v>1</v>
      </c>
      <c r="BJ290" s="83">
        <f t="shared" si="128"/>
        <v>0</v>
      </c>
      <c r="BK290" s="83">
        <f t="shared" si="129"/>
        <v>0</v>
      </c>
      <c r="BL290" s="84"/>
      <c r="BM290" s="84"/>
      <c r="BN290" s="85"/>
      <c r="BO290" s="84"/>
      <c r="BP290" s="84"/>
      <c r="BQ290" s="84"/>
      <c r="BR290" s="84"/>
      <c r="BS290" s="84"/>
      <c r="BT290" s="84"/>
      <c r="BU290" s="86"/>
      <c r="BV290" s="86"/>
      <c r="BW290" s="86"/>
      <c r="BX290" s="86"/>
      <c r="BY290" s="86"/>
      <c r="BZ290" s="86"/>
      <c r="CA290" s="83"/>
      <c r="CB290" s="83"/>
      <c r="CC290" s="14"/>
      <c r="CD290" s="72"/>
      <c r="CE290" s="87"/>
      <c r="CF290" s="88"/>
      <c r="CG290" s="88"/>
      <c r="CH290" s="87">
        <f t="shared" si="119"/>
        <v>0.63234650348002308</v>
      </c>
      <c r="CI290" s="89"/>
      <c r="CJ290" s="89"/>
      <c r="CK290" s="267"/>
      <c r="CL290" s="90"/>
      <c r="CM290" s="267"/>
      <c r="CN290" s="90"/>
      <c r="CO290" s="267"/>
      <c r="CP290" s="90"/>
      <c r="CQ290" s="267"/>
      <c r="CR290" s="90"/>
      <c r="CS290" s="267"/>
      <c r="CT290" s="90"/>
      <c r="CU290" s="267"/>
      <c r="CV290" s="90"/>
      <c r="CW290" s="267"/>
      <c r="CX290" s="90"/>
      <c r="CY290" s="267"/>
      <c r="CZ290" s="90"/>
      <c r="DA290" s="94">
        <f>DataEntry!B290</f>
        <v>44329</v>
      </c>
      <c r="DB290" s="83"/>
      <c r="DC290" s="83"/>
      <c r="DD290" s="145">
        <f t="shared" si="130"/>
        <v>11</v>
      </c>
      <c r="DE290" s="145" t="str">
        <f t="shared" si="131"/>
        <v/>
      </c>
      <c r="DF290" s="145" t="str">
        <f t="shared" si="132"/>
        <v/>
      </c>
      <c r="DG290" s="145" t="str">
        <f t="shared" si="133"/>
        <v/>
      </c>
      <c r="DH290" s="145" t="str">
        <f t="shared" si="134"/>
        <v/>
      </c>
      <c r="DI290" s="145">
        <f t="shared" si="135"/>
        <v>15</v>
      </c>
      <c r="DJ290" s="83"/>
      <c r="DK290" s="83"/>
      <c r="DL290" s="84"/>
      <c r="DM290" s="14"/>
      <c r="DN290" s="87">
        <f t="shared" si="120"/>
        <v>0.65072972972972964</v>
      </c>
      <c r="DO290" s="87">
        <f>(DFactor*Rounds*Number/2+SUM(BV$3:BV278))/(Rounds*Number/2+COUNT(BV$3:BV278))</f>
        <v>0.29599999999999999</v>
      </c>
      <c r="DP290" s="87">
        <f t="shared" si="121"/>
        <v>0.3</v>
      </c>
    </row>
    <row r="291" spans="1:120" x14ac:dyDescent="0.25">
      <c r="A291" s="69">
        <v>289</v>
      </c>
      <c r="B291" s="70">
        <f>DataEntry!C291</f>
        <v>4</v>
      </c>
      <c r="C291" s="71">
        <f>COUNTIF(D$2:D291,D291)+COUNTIF(G$2:G291,D291)</f>
        <v>33</v>
      </c>
      <c r="D291" s="72" t="str">
        <f t="shared" si="109"/>
        <v>Darmstadt 98</v>
      </c>
      <c r="E291" s="70">
        <f>DataEntry!E291</f>
        <v>9</v>
      </c>
      <c r="F291" s="71">
        <f>COUNTIF(D$2:D291,G291)+COUNTIF(G$2:G291,G291)</f>
        <v>33</v>
      </c>
      <c r="G291" s="72" t="str">
        <f t="shared" si="110"/>
        <v>Heidenheim</v>
      </c>
      <c r="H291" s="73">
        <f>DataEntry!G291</f>
        <v>5</v>
      </c>
      <c r="I291" s="73">
        <f>DataEntry!H291</f>
        <v>1</v>
      </c>
      <c r="J291" s="266">
        <f t="shared" si="122"/>
        <v>1</v>
      </c>
      <c r="K291" s="304">
        <f t="shared" si="111"/>
        <v>0.46956830731413413</v>
      </c>
      <c r="L291" s="224">
        <f t="shared" si="112"/>
        <v>2505.8972954612686</v>
      </c>
      <c r="M291" s="224">
        <f t="shared" si="113"/>
        <v>2439.8159528034266</v>
      </c>
      <c r="N291" s="236">
        <f t="shared" si="123"/>
        <v>66.081342657842015</v>
      </c>
      <c r="O291" s="22" t="str">
        <f t="shared" si="124"/>
        <v>T4G33</v>
      </c>
      <c r="P291" s="308">
        <f t="shared" si="114"/>
        <v>35</v>
      </c>
      <c r="Q291" s="22" t="str">
        <f t="shared" si="125"/>
        <v>T9G33</v>
      </c>
      <c r="R291" s="308">
        <f t="shared" si="115"/>
        <v>35</v>
      </c>
      <c r="S291" s="74"/>
      <c r="T291" s="75"/>
      <c r="U291" s="76"/>
      <c r="V291" s="74"/>
      <c r="W291" s="75"/>
      <c r="X291" s="76"/>
      <c r="Y291" s="74"/>
      <c r="Z291" s="75"/>
      <c r="AA291" s="76"/>
      <c r="AB291" s="74"/>
      <c r="AC291" s="75"/>
      <c r="AD291" s="76"/>
      <c r="AE291" s="74"/>
      <c r="AF291" s="75"/>
      <c r="AG291" s="76"/>
      <c r="AH291" s="74"/>
      <c r="AI291" s="75"/>
      <c r="AJ291" s="76"/>
      <c r="AK291" s="74"/>
      <c r="AL291" s="75"/>
      <c r="AM291" s="76"/>
      <c r="AN291" s="74"/>
      <c r="AO291" s="75"/>
      <c r="AP291" s="76"/>
      <c r="AQ291" s="77">
        <f t="shared" si="116"/>
        <v>0.55984933591440444</v>
      </c>
      <c r="AR291" s="77">
        <f t="shared" si="117"/>
        <v>0.25687843190722653</v>
      </c>
      <c r="AS291" s="78">
        <f t="shared" si="126"/>
        <v>0.60594180801435593</v>
      </c>
      <c r="AT291" s="77">
        <f t="shared" si="118"/>
        <v>0.13717976007841759</v>
      </c>
      <c r="AU291" s="79"/>
      <c r="AV291" s="139"/>
      <c r="AW291" s="80"/>
      <c r="AX291" s="80"/>
      <c r="AY291" s="80"/>
      <c r="AZ291" s="92"/>
      <c r="BA291" s="93"/>
      <c r="BB291" s="92"/>
      <c r="BC291" s="93"/>
      <c r="BD291" s="92"/>
      <c r="BE291" s="93"/>
      <c r="BF291" s="77"/>
      <c r="BG291" s="77"/>
      <c r="BH291" s="77"/>
      <c r="BI291" s="83">
        <f t="shared" si="127"/>
        <v>1</v>
      </c>
      <c r="BJ291" s="83">
        <f t="shared" si="128"/>
        <v>0</v>
      </c>
      <c r="BK291" s="83">
        <f t="shared" si="129"/>
        <v>0</v>
      </c>
      <c r="BL291" s="84"/>
      <c r="BM291" s="84"/>
      <c r="BN291" s="85"/>
      <c r="BO291" s="84"/>
      <c r="BP291" s="84"/>
      <c r="BQ291" s="84"/>
      <c r="BR291" s="84"/>
      <c r="BS291" s="84"/>
      <c r="BT291" s="84"/>
      <c r="BU291" s="86"/>
      <c r="BV291" s="86"/>
      <c r="BW291" s="86"/>
      <c r="BX291" s="86"/>
      <c r="BY291" s="86"/>
      <c r="BZ291" s="86"/>
      <c r="CA291" s="83"/>
      <c r="CB291" s="83"/>
      <c r="CC291" s="14"/>
      <c r="CD291" s="72"/>
      <c r="CE291" s="87"/>
      <c r="CF291" s="88"/>
      <c r="CG291" s="88"/>
      <c r="CH291" s="87">
        <f t="shared" si="119"/>
        <v>0.60594180801435582</v>
      </c>
      <c r="CI291" s="89"/>
      <c r="CJ291" s="89"/>
      <c r="CK291" s="267"/>
      <c r="CL291" s="90"/>
      <c r="CM291" s="267"/>
      <c r="CN291" s="90"/>
      <c r="CO291" s="267"/>
      <c r="CP291" s="90"/>
      <c r="CQ291" s="267"/>
      <c r="CR291" s="90"/>
      <c r="CS291" s="267"/>
      <c r="CT291" s="90"/>
      <c r="CU291" s="267"/>
      <c r="CV291" s="90"/>
      <c r="CW291" s="267"/>
      <c r="CX291" s="90"/>
      <c r="CY291" s="267"/>
      <c r="CZ291" s="90"/>
      <c r="DA291" s="94">
        <f>DataEntry!B291</f>
        <v>44332</v>
      </c>
      <c r="DB291" s="83"/>
      <c r="DC291" s="83"/>
      <c r="DD291" s="145">
        <f t="shared" si="130"/>
        <v>4</v>
      </c>
      <c r="DE291" s="145" t="str">
        <f t="shared" si="131"/>
        <v/>
      </c>
      <c r="DF291" s="145" t="str">
        <f t="shared" si="132"/>
        <v/>
      </c>
      <c r="DG291" s="145" t="str">
        <f t="shared" si="133"/>
        <v/>
      </c>
      <c r="DH291" s="145" t="str">
        <f t="shared" si="134"/>
        <v/>
      </c>
      <c r="DI291" s="145">
        <f t="shared" si="135"/>
        <v>9</v>
      </c>
      <c r="DJ291" s="83"/>
      <c r="DK291" s="83"/>
      <c r="DL291" s="84"/>
      <c r="DM291" s="14"/>
      <c r="DN291" s="87">
        <f t="shared" si="120"/>
        <v>0.609523751023751</v>
      </c>
      <c r="DO291" s="87">
        <f>(DFactor*Rounds*Number/2+SUM(BV$3:BV279))/(Rounds*Number/2+COUNT(BV$3:BV279))</f>
        <v>0.29599999999999999</v>
      </c>
      <c r="DP291" s="87">
        <f t="shared" si="121"/>
        <v>0.26515151515151514</v>
      </c>
    </row>
    <row r="292" spans="1:120" x14ac:dyDescent="0.25">
      <c r="A292" s="69">
        <v>290</v>
      </c>
      <c r="B292" s="70">
        <f>DataEntry!C292</f>
        <v>3</v>
      </c>
      <c r="C292" s="71">
        <f>COUNTIF(D$2:D292,D292)+COUNTIF(G$2:G292,D292)</f>
        <v>33</v>
      </c>
      <c r="D292" s="72" t="str">
        <f t="shared" si="109"/>
        <v>Eintracht Braunschweig</v>
      </c>
      <c r="E292" s="70">
        <f>DataEntry!E292</f>
        <v>18</v>
      </c>
      <c r="F292" s="71">
        <f>COUNTIF(D$2:D292,G292)+COUNTIF(G$2:G292,G292)</f>
        <v>33</v>
      </c>
      <c r="G292" s="72" t="str">
        <f t="shared" si="110"/>
        <v>Wurzburger Kickers</v>
      </c>
      <c r="H292" s="73">
        <f>DataEntry!G292</f>
        <v>1</v>
      </c>
      <c r="I292" s="73">
        <f>DataEntry!H292</f>
        <v>2</v>
      </c>
      <c r="J292" s="266">
        <f t="shared" si="122"/>
        <v>3</v>
      </c>
      <c r="K292" s="304">
        <f t="shared" si="111"/>
        <v>0.61618529089379148</v>
      </c>
      <c r="L292" s="224">
        <f t="shared" si="112"/>
        <v>2364.3892533765761</v>
      </c>
      <c r="M292" s="224">
        <f t="shared" si="113"/>
        <v>2271.3731264691751</v>
      </c>
      <c r="N292" s="236">
        <f t="shared" si="123"/>
        <v>93.016126907401031</v>
      </c>
      <c r="O292" s="22" t="str">
        <f t="shared" si="124"/>
        <v>T3G33</v>
      </c>
      <c r="P292" s="308">
        <f t="shared" si="114"/>
        <v>35</v>
      </c>
      <c r="Q292" s="22" t="str">
        <f t="shared" si="125"/>
        <v>T18G33</v>
      </c>
      <c r="R292" s="308">
        <f t="shared" si="115"/>
        <v>35</v>
      </c>
      <c r="S292" s="74"/>
      <c r="T292" s="75"/>
      <c r="U292" s="76"/>
      <c r="V292" s="74"/>
      <c r="W292" s="75"/>
      <c r="X292" s="76"/>
      <c r="Y292" s="74"/>
      <c r="Z292" s="75"/>
      <c r="AA292" s="76"/>
      <c r="AB292" s="74"/>
      <c r="AC292" s="75"/>
      <c r="AD292" s="76"/>
      <c r="AE292" s="74"/>
      <c r="AF292" s="75"/>
      <c r="AG292" s="76"/>
      <c r="AH292" s="74"/>
      <c r="AI292" s="75"/>
      <c r="AJ292" s="76"/>
      <c r="AK292" s="74"/>
      <c r="AL292" s="75"/>
      <c r="AM292" s="76"/>
      <c r="AN292" s="74"/>
      <c r="AO292" s="75"/>
      <c r="AP292" s="76"/>
      <c r="AQ292" s="77">
        <f t="shared" si="116"/>
        <v>0.58564387853513733</v>
      </c>
      <c r="AR292" s="77">
        <f t="shared" si="117"/>
        <v>0.30152215432966784</v>
      </c>
      <c r="AS292" s="78">
        <f t="shared" si="126"/>
        <v>0.56824344841093888</v>
      </c>
      <c r="AT292" s="77">
        <f t="shared" si="118"/>
        <v>0.13023439725939323</v>
      </c>
      <c r="AU292" s="79"/>
      <c r="AV292" s="139"/>
      <c r="AW292" s="80"/>
      <c r="AX292" s="80"/>
      <c r="AY292" s="80"/>
      <c r="AZ292" s="92"/>
      <c r="BA292" s="93"/>
      <c r="BB292" s="92"/>
      <c r="BC292" s="93"/>
      <c r="BD292" s="92"/>
      <c r="BE292" s="93"/>
      <c r="BF292" s="77"/>
      <c r="BG292" s="77"/>
      <c r="BH292" s="77"/>
      <c r="BI292" s="83">
        <f t="shared" si="127"/>
        <v>0</v>
      </c>
      <c r="BJ292" s="83">
        <f t="shared" si="128"/>
        <v>0</v>
      </c>
      <c r="BK292" s="83">
        <f t="shared" si="129"/>
        <v>1</v>
      </c>
      <c r="BL292" s="84"/>
      <c r="BM292" s="84"/>
      <c r="BN292" s="85"/>
      <c r="BO292" s="84"/>
      <c r="BP292" s="84"/>
      <c r="BQ292" s="84"/>
      <c r="BR292" s="84"/>
      <c r="BS292" s="84"/>
      <c r="BT292" s="84"/>
      <c r="BU292" s="86"/>
      <c r="BV292" s="86"/>
      <c r="BW292" s="86"/>
      <c r="BX292" s="86"/>
      <c r="BY292" s="86"/>
      <c r="BZ292" s="86"/>
      <c r="CA292" s="83"/>
      <c r="CB292" s="83"/>
      <c r="CC292" s="14"/>
      <c r="CD292" s="72"/>
      <c r="CE292" s="87"/>
      <c r="CF292" s="88"/>
      <c r="CG292" s="88"/>
      <c r="CH292" s="87">
        <f t="shared" si="119"/>
        <v>0.56824344841093899</v>
      </c>
      <c r="CI292" s="89"/>
      <c r="CJ292" s="89"/>
      <c r="CK292" s="267"/>
      <c r="CL292" s="90"/>
      <c r="CM292" s="267"/>
      <c r="CN292" s="90"/>
      <c r="CO292" s="267"/>
      <c r="CP292" s="90"/>
      <c r="CQ292" s="267"/>
      <c r="CR292" s="90"/>
      <c r="CS292" s="267"/>
      <c r="CT292" s="90"/>
      <c r="CU292" s="267"/>
      <c r="CV292" s="90"/>
      <c r="CW292" s="267"/>
      <c r="CX292" s="90"/>
      <c r="CY292" s="267"/>
      <c r="CZ292" s="90"/>
      <c r="DA292" s="94">
        <f>DataEntry!B292</f>
        <v>44332</v>
      </c>
      <c r="DB292" s="83"/>
      <c r="DC292" s="83"/>
      <c r="DD292" s="145" t="str">
        <f t="shared" si="130"/>
        <v/>
      </c>
      <c r="DE292" s="145" t="str">
        <f t="shared" si="131"/>
        <v/>
      </c>
      <c r="DF292" s="145">
        <f t="shared" si="132"/>
        <v>3</v>
      </c>
      <c r="DG292" s="145">
        <f t="shared" si="133"/>
        <v>18</v>
      </c>
      <c r="DH292" s="145" t="str">
        <f t="shared" si="134"/>
        <v/>
      </c>
      <c r="DI292" s="145" t="str">
        <f t="shared" si="135"/>
        <v/>
      </c>
      <c r="DJ292" s="83"/>
      <c r="DK292" s="83"/>
      <c r="DL292" s="84"/>
      <c r="DM292" s="14"/>
      <c r="DN292" s="87">
        <f t="shared" si="120"/>
        <v>0.57557832234148032</v>
      </c>
      <c r="DO292" s="87">
        <f>(DFactor*Rounds*Number/2+SUM(BV$3:BV280))/(Rounds*Number/2+COUNT(BV$3:BV280))</f>
        <v>0.29599999999999999</v>
      </c>
      <c r="DP292" s="87">
        <f t="shared" si="121"/>
        <v>0.23644338118022329</v>
      </c>
    </row>
    <row r="293" spans="1:120" x14ac:dyDescent="0.25">
      <c r="A293" s="69">
        <v>291</v>
      </c>
      <c r="B293" s="70">
        <f>DataEntry!C293</f>
        <v>5</v>
      </c>
      <c r="C293" s="71">
        <f>COUNTIF(D$2:D293,D293)+COUNTIF(G$2:G293,D293)</f>
        <v>33</v>
      </c>
      <c r="D293" s="72" t="str">
        <f t="shared" si="109"/>
        <v>Fortuna Dusseldorf</v>
      </c>
      <c r="E293" s="70">
        <f>DataEntry!E293</f>
        <v>1</v>
      </c>
      <c r="F293" s="71">
        <f>COUNTIF(D$2:D293,G293)+COUNTIF(G$2:G293,G293)</f>
        <v>33</v>
      </c>
      <c r="G293" s="72" t="str">
        <f t="shared" si="110"/>
        <v>Erzgebirge Aue</v>
      </c>
      <c r="H293" s="73">
        <f>DataEntry!G293</f>
        <v>3</v>
      </c>
      <c r="I293" s="73">
        <f>DataEntry!H293</f>
        <v>0</v>
      </c>
      <c r="J293" s="266">
        <f t="shared" si="122"/>
        <v>1</v>
      </c>
      <c r="K293" s="304">
        <f t="shared" si="111"/>
        <v>0.29689513054159056</v>
      </c>
      <c r="L293" s="224">
        <f t="shared" si="112"/>
        <v>2560.7251320283326</v>
      </c>
      <c r="M293" s="224">
        <f t="shared" si="113"/>
        <v>2311.7297725314502</v>
      </c>
      <c r="N293" s="236">
        <f t="shared" si="123"/>
        <v>248.99535949688243</v>
      </c>
      <c r="O293" s="22" t="str">
        <f t="shared" si="124"/>
        <v>T5G33</v>
      </c>
      <c r="P293" s="308">
        <f t="shared" si="114"/>
        <v>35</v>
      </c>
      <c r="Q293" s="22" t="str">
        <f t="shared" si="125"/>
        <v>T1G33</v>
      </c>
      <c r="R293" s="308">
        <f t="shared" si="115"/>
        <v>35</v>
      </c>
      <c r="S293" s="74"/>
      <c r="T293" s="75"/>
      <c r="U293" s="76"/>
      <c r="V293" s="74"/>
      <c r="W293" s="75"/>
      <c r="X293" s="76"/>
      <c r="Y293" s="74"/>
      <c r="Z293" s="75"/>
      <c r="AA293" s="76"/>
      <c r="AB293" s="74"/>
      <c r="AC293" s="75"/>
      <c r="AD293" s="76"/>
      <c r="AE293" s="74"/>
      <c r="AF293" s="75"/>
      <c r="AG293" s="76"/>
      <c r="AH293" s="74"/>
      <c r="AI293" s="75"/>
      <c r="AJ293" s="76"/>
      <c r="AK293" s="74"/>
      <c r="AL293" s="75"/>
      <c r="AM293" s="76"/>
      <c r="AN293" s="74"/>
      <c r="AO293" s="75"/>
      <c r="AP293" s="76"/>
      <c r="AQ293" s="77">
        <f t="shared" si="116"/>
        <v>0.73796245862644372</v>
      </c>
      <c r="AR293" s="77">
        <f t="shared" si="117"/>
        <v>0.4570347382434285</v>
      </c>
      <c r="AS293" s="78">
        <f t="shared" si="126"/>
        <v>0.53296526175657144</v>
      </c>
      <c r="AT293" s="77">
        <f t="shared" si="118"/>
        <v>0.01</v>
      </c>
      <c r="AU293" s="79"/>
      <c r="AV293" s="139"/>
      <c r="AW293" s="80"/>
      <c r="AX293" s="80"/>
      <c r="AY293" s="80"/>
      <c r="AZ293" s="92"/>
      <c r="BA293" s="93"/>
      <c r="BB293" s="92"/>
      <c r="BC293" s="93"/>
      <c r="BD293" s="92"/>
      <c r="BE293" s="93"/>
      <c r="BF293" s="77"/>
      <c r="BG293" s="77"/>
      <c r="BH293" s="77"/>
      <c r="BI293" s="83">
        <f t="shared" si="127"/>
        <v>1</v>
      </c>
      <c r="BJ293" s="83">
        <f t="shared" si="128"/>
        <v>0</v>
      </c>
      <c r="BK293" s="83">
        <f t="shared" si="129"/>
        <v>0</v>
      </c>
      <c r="BL293" s="84"/>
      <c r="BM293" s="84"/>
      <c r="BN293" s="85"/>
      <c r="BO293" s="84"/>
      <c r="BP293" s="84"/>
      <c r="BQ293" s="84"/>
      <c r="BR293" s="84"/>
      <c r="BS293" s="84"/>
      <c r="BT293" s="84"/>
      <c r="BU293" s="86"/>
      <c r="BV293" s="86"/>
      <c r="BW293" s="86"/>
      <c r="BX293" s="86"/>
      <c r="BY293" s="86"/>
      <c r="BZ293" s="86"/>
      <c r="CA293" s="83"/>
      <c r="CB293" s="83"/>
      <c r="CC293" s="14"/>
      <c r="CD293" s="72"/>
      <c r="CE293" s="87"/>
      <c r="CF293" s="88"/>
      <c r="CG293" s="88"/>
      <c r="CH293" s="87">
        <f t="shared" si="119"/>
        <v>0.56185544076603045</v>
      </c>
      <c r="CI293" s="89"/>
      <c r="CJ293" s="89"/>
      <c r="CK293" s="267"/>
      <c r="CL293" s="90"/>
      <c r="CM293" s="267"/>
      <c r="CN293" s="90"/>
      <c r="CO293" s="267"/>
      <c r="CP293" s="90"/>
      <c r="CQ293" s="267"/>
      <c r="CR293" s="90"/>
      <c r="CS293" s="267"/>
      <c r="CT293" s="90"/>
      <c r="CU293" s="267"/>
      <c r="CV293" s="90"/>
      <c r="CW293" s="267"/>
      <c r="CX293" s="90"/>
      <c r="CY293" s="267"/>
      <c r="CZ293" s="90"/>
      <c r="DA293" s="94">
        <f>DataEntry!B293</f>
        <v>44332</v>
      </c>
      <c r="DB293" s="83"/>
      <c r="DC293" s="83"/>
      <c r="DD293" s="145">
        <f t="shared" si="130"/>
        <v>5</v>
      </c>
      <c r="DE293" s="145" t="str">
        <f t="shared" si="131"/>
        <v/>
      </c>
      <c r="DF293" s="145" t="str">
        <f t="shared" si="132"/>
        <v/>
      </c>
      <c r="DG293" s="145" t="str">
        <f t="shared" si="133"/>
        <v/>
      </c>
      <c r="DH293" s="145" t="str">
        <f t="shared" si="134"/>
        <v/>
      </c>
      <c r="DI293" s="145">
        <f t="shared" si="135"/>
        <v>1</v>
      </c>
      <c r="DJ293" s="83"/>
      <c r="DK293" s="83"/>
      <c r="DL293" s="84"/>
      <c r="DM293" s="14"/>
      <c r="DN293" s="87">
        <f t="shared" si="120"/>
        <v>0.61848157248157243</v>
      </c>
      <c r="DO293" s="87">
        <f>(DFactor*Rounds*Number/2+SUM(BV$3:BV281))/(Rounds*Number/2+COUNT(BV$3:BV281))</f>
        <v>0.29599999999999999</v>
      </c>
      <c r="DP293" s="87">
        <f t="shared" si="121"/>
        <v>0.27272727272727271</v>
      </c>
    </row>
    <row r="294" spans="1:120" x14ac:dyDescent="0.25">
      <c r="A294" s="69">
        <v>292</v>
      </c>
      <c r="B294" s="70">
        <f>DataEntry!C294</f>
        <v>10</v>
      </c>
      <c r="C294" s="71">
        <f>COUNTIF(D$2:D294,D294)+COUNTIF(G$2:G294,D294)</f>
        <v>33</v>
      </c>
      <c r="D294" s="72" t="str">
        <f t="shared" si="109"/>
        <v>Karlsruher</v>
      </c>
      <c r="E294" s="70">
        <f>DataEntry!E294</f>
        <v>11</v>
      </c>
      <c r="F294" s="71">
        <f>COUNTIF(D$2:D294,G294)+COUNTIF(G$2:G294,G294)</f>
        <v>33</v>
      </c>
      <c r="G294" s="72" t="str">
        <f t="shared" si="110"/>
        <v>Holstein Kiel</v>
      </c>
      <c r="H294" s="73">
        <f>DataEntry!G294</f>
        <v>3</v>
      </c>
      <c r="I294" s="73">
        <f>DataEntry!H294</f>
        <v>2</v>
      </c>
      <c r="J294" s="266">
        <f t="shared" si="122"/>
        <v>1</v>
      </c>
      <c r="K294" s="304">
        <f t="shared" si="111"/>
        <v>0.31528202748513934</v>
      </c>
      <c r="L294" s="224">
        <f t="shared" si="112"/>
        <v>2451.2913907670322</v>
      </c>
      <c r="M294" s="224">
        <f t="shared" si="113"/>
        <v>2489.7318404198031</v>
      </c>
      <c r="N294" s="236">
        <f t="shared" si="123"/>
        <v>-38.440449652770894</v>
      </c>
      <c r="O294" s="22" t="str">
        <f t="shared" si="124"/>
        <v>T10G33</v>
      </c>
      <c r="P294" s="308">
        <f t="shared" si="114"/>
        <v>35</v>
      </c>
      <c r="Q294" s="22" t="str">
        <f t="shared" si="125"/>
        <v>T11G33</v>
      </c>
      <c r="R294" s="308">
        <f t="shared" si="115"/>
        <v>35</v>
      </c>
      <c r="S294" s="74"/>
      <c r="T294" s="75"/>
      <c r="U294" s="76"/>
      <c r="V294" s="74"/>
      <c r="W294" s="75"/>
      <c r="X294" s="76"/>
      <c r="Y294" s="74"/>
      <c r="Z294" s="75"/>
      <c r="AA294" s="76"/>
      <c r="AB294" s="74"/>
      <c r="AC294" s="75"/>
      <c r="AD294" s="76"/>
      <c r="AE294" s="74"/>
      <c r="AF294" s="75"/>
      <c r="AG294" s="76"/>
      <c r="AH294" s="74"/>
      <c r="AI294" s="75"/>
      <c r="AJ294" s="76"/>
      <c r="AK294" s="74"/>
      <c r="AL294" s="75"/>
      <c r="AM294" s="76"/>
      <c r="AN294" s="74"/>
      <c r="AO294" s="75"/>
      <c r="AP294" s="76"/>
      <c r="AQ294" s="77">
        <f t="shared" si="116"/>
        <v>0.46618440875639999</v>
      </c>
      <c r="AR294" s="77">
        <f t="shared" si="117"/>
        <v>0.13512081597663722</v>
      </c>
      <c r="AS294" s="78">
        <f t="shared" si="126"/>
        <v>0.66212718555952566</v>
      </c>
      <c r="AT294" s="77">
        <f t="shared" si="118"/>
        <v>0.20275199846383718</v>
      </c>
      <c r="AU294" s="79"/>
      <c r="AV294" s="139"/>
      <c r="AW294" s="80"/>
      <c r="AX294" s="80"/>
      <c r="AY294" s="80"/>
      <c r="AZ294" s="92"/>
      <c r="BA294" s="93"/>
      <c r="BB294" s="92"/>
      <c r="BC294" s="93"/>
      <c r="BD294" s="92"/>
      <c r="BE294" s="93"/>
      <c r="BF294" s="77"/>
      <c r="BG294" s="77"/>
      <c r="BH294" s="77"/>
      <c r="BI294" s="83">
        <f t="shared" si="127"/>
        <v>1</v>
      </c>
      <c r="BJ294" s="83">
        <f t="shared" si="128"/>
        <v>0</v>
      </c>
      <c r="BK294" s="83">
        <f t="shared" si="129"/>
        <v>0</v>
      </c>
      <c r="BL294" s="84"/>
      <c r="BM294" s="84"/>
      <c r="BN294" s="85"/>
      <c r="BO294" s="84"/>
      <c r="BP294" s="84"/>
      <c r="BQ294" s="84"/>
      <c r="BR294" s="84"/>
      <c r="BS294" s="84"/>
      <c r="BT294" s="84"/>
      <c r="BU294" s="86"/>
      <c r="BV294" s="86"/>
      <c r="BW294" s="86"/>
      <c r="BX294" s="86"/>
      <c r="BY294" s="86"/>
      <c r="BZ294" s="86"/>
      <c r="CA294" s="83"/>
      <c r="CB294" s="83"/>
      <c r="CC294" s="14"/>
      <c r="CD294" s="72"/>
      <c r="CE294" s="87"/>
      <c r="CF294" s="88"/>
      <c r="CG294" s="88"/>
      <c r="CH294" s="87">
        <f t="shared" si="119"/>
        <v>0.66212718555952554</v>
      </c>
      <c r="CI294" s="89"/>
      <c r="CJ294" s="89"/>
      <c r="CK294" s="267"/>
      <c r="CL294" s="90"/>
      <c r="CM294" s="267"/>
      <c r="CN294" s="90"/>
      <c r="CO294" s="267"/>
      <c r="CP294" s="90"/>
      <c r="CQ294" s="267"/>
      <c r="CR294" s="90"/>
      <c r="CS294" s="267"/>
      <c r="CT294" s="90"/>
      <c r="CU294" s="267"/>
      <c r="CV294" s="90"/>
      <c r="CW294" s="267"/>
      <c r="CX294" s="90"/>
      <c r="CY294" s="267"/>
      <c r="CZ294" s="90"/>
      <c r="DA294" s="94">
        <f>DataEntry!B294</f>
        <v>44332</v>
      </c>
      <c r="DB294" s="83"/>
      <c r="DC294" s="83"/>
      <c r="DD294" s="145">
        <f t="shared" si="130"/>
        <v>10</v>
      </c>
      <c r="DE294" s="145" t="str">
        <f t="shared" si="131"/>
        <v/>
      </c>
      <c r="DF294" s="145" t="str">
        <f t="shared" si="132"/>
        <v/>
      </c>
      <c r="DG294" s="145" t="str">
        <f t="shared" si="133"/>
        <v/>
      </c>
      <c r="DH294" s="145" t="str">
        <f t="shared" si="134"/>
        <v/>
      </c>
      <c r="DI294" s="145">
        <f t="shared" si="135"/>
        <v>11</v>
      </c>
      <c r="DJ294" s="83"/>
      <c r="DK294" s="83"/>
      <c r="DL294" s="84"/>
      <c r="DM294" s="14"/>
      <c r="DN294" s="87">
        <f t="shared" si="120"/>
        <v>0.66327067977067977</v>
      </c>
      <c r="DO294" s="87">
        <f>(DFactor*Rounds*Number/2+SUM(BV$3:BV282))/(Rounds*Number/2+COUNT(BV$3:BV282))</f>
        <v>0.29599999999999999</v>
      </c>
      <c r="DP294" s="87">
        <f t="shared" si="121"/>
        <v>0.31060606060606061</v>
      </c>
    </row>
    <row r="295" spans="1:120" x14ac:dyDescent="0.25">
      <c r="A295" s="69">
        <v>293</v>
      </c>
      <c r="B295" s="70">
        <f>DataEntry!C295</f>
        <v>12</v>
      </c>
      <c r="C295" s="71">
        <f>COUNTIF(D$2:D295,D295)+COUNTIF(G$2:G295,D295)</f>
        <v>33</v>
      </c>
      <c r="D295" s="72" t="str">
        <f t="shared" si="109"/>
        <v>Nurnberg</v>
      </c>
      <c r="E295" s="70">
        <f>DataEntry!E295</f>
        <v>2</v>
      </c>
      <c r="F295" s="71">
        <f>COUNTIF(D$2:D295,G295)+COUNTIF(G$2:G295,G295)</f>
        <v>33</v>
      </c>
      <c r="G295" s="72" t="str">
        <f t="shared" si="110"/>
        <v>Bochum</v>
      </c>
      <c r="H295" s="73">
        <f>DataEntry!G295</f>
        <v>1</v>
      </c>
      <c r="I295" s="73">
        <f>DataEntry!H295</f>
        <v>1</v>
      </c>
      <c r="J295" s="266">
        <f t="shared" si="122"/>
        <v>2</v>
      </c>
      <c r="K295" s="304">
        <f t="shared" si="111"/>
        <v>3.5313297056264403E-2</v>
      </c>
      <c r="L295" s="224">
        <f t="shared" si="112"/>
        <v>2469.5691033598432</v>
      </c>
      <c r="M295" s="224">
        <f t="shared" si="113"/>
        <v>2500.0039435125987</v>
      </c>
      <c r="N295" s="236">
        <f t="shared" si="123"/>
        <v>-30.434840152755442</v>
      </c>
      <c r="O295" s="22" t="str">
        <f t="shared" si="124"/>
        <v>T12G33</v>
      </c>
      <c r="P295" s="308">
        <f t="shared" si="114"/>
        <v>35</v>
      </c>
      <c r="Q295" s="22" t="str">
        <f t="shared" si="125"/>
        <v>T2G33</v>
      </c>
      <c r="R295" s="308">
        <f t="shared" si="115"/>
        <v>35</v>
      </c>
      <c r="S295" s="74"/>
      <c r="T295" s="75"/>
      <c r="U295" s="76"/>
      <c r="V295" s="74"/>
      <c r="W295" s="75"/>
      <c r="X295" s="76"/>
      <c r="Y295" s="74"/>
      <c r="Z295" s="75"/>
      <c r="AA295" s="76"/>
      <c r="AB295" s="74"/>
      <c r="AC295" s="75"/>
      <c r="AD295" s="76"/>
      <c r="AE295" s="74"/>
      <c r="AF295" s="75"/>
      <c r="AG295" s="76"/>
      <c r="AH295" s="74"/>
      <c r="AI295" s="75"/>
      <c r="AJ295" s="76"/>
      <c r="AK295" s="74"/>
      <c r="AL295" s="75"/>
      <c r="AM295" s="76"/>
      <c r="AN295" s="74"/>
      <c r="AO295" s="75"/>
      <c r="AP295" s="76"/>
      <c r="AQ295" s="77">
        <f t="shared" si="116"/>
        <v>0.47346149538112858</v>
      </c>
      <c r="AR295" s="77">
        <f t="shared" si="117"/>
        <v>0.15113612306731306</v>
      </c>
      <c r="AS295" s="78">
        <f t="shared" si="126"/>
        <v>0.64465074462763106</v>
      </c>
      <c r="AT295" s="77">
        <f t="shared" si="118"/>
        <v>0.20421313230505589</v>
      </c>
      <c r="AU295" s="79"/>
      <c r="AV295" s="139"/>
      <c r="AW295" s="80"/>
      <c r="AX295" s="80"/>
      <c r="AY295" s="80"/>
      <c r="AZ295" s="92"/>
      <c r="BA295" s="93"/>
      <c r="BB295" s="92"/>
      <c r="BC295" s="93"/>
      <c r="BD295" s="92"/>
      <c r="BE295" s="93"/>
      <c r="BF295" s="77"/>
      <c r="BG295" s="77"/>
      <c r="BH295" s="77"/>
      <c r="BI295" s="83">
        <f t="shared" si="127"/>
        <v>0</v>
      </c>
      <c r="BJ295" s="83">
        <f t="shared" si="128"/>
        <v>1</v>
      </c>
      <c r="BK295" s="83">
        <f t="shared" si="129"/>
        <v>0</v>
      </c>
      <c r="BL295" s="84"/>
      <c r="BM295" s="84"/>
      <c r="BN295" s="85"/>
      <c r="BO295" s="84"/>
      <c r="BP295" s="84"/>
      <c r="BQ295" s="84"/>
      <c r="BR295" s="84"/>
      <c r="BS295" s="84"/>
      <c r="BT295" s="84"/>
      <c r="BU295" s="86"/>
      <c r="BV295" s="86"/>
      <c r="BW295" s="86"/>
      <c r="BX295" s="86"/>
      <c r="BY295" s="86"/>
      <c r="BZ295" s="86"/>
      <c r="CA295" s="83"/>
      <c r="CB295" s="83"/>
      <c r="CC295" s="14"/>
      <c r="CD295" s="72"/>
      <c r="CE295" s="87"/>
      <c r="CF295" s="88"/>
      <c r="CG295" s="88"/>
      <c r="CH295" s="87">
        <f t="shared" si="119"/>
        <v>0.64465074462763106</v>
      </c>
      <c r="CI295" s="89"/>
      <c r="CJ295" s="89"/>
      <c r="CK295" s="267"/>
      <c r="CL295" s="90"/>
      <c r="CM295" s="267"/>
      <c r="CN295" s="90"/>
      <c r="CO295" s="267"/>
      <c r="CP295" s="90"/>
      <c r="CQ295" s="267"/>
      <c r="CR295" s="90"/>
      <c r="CS295" s="267"/>
      <c r="CT295" s="90"/>
      <c r="CU295" s="267"/>
      <c r="CV295" s="90"/>
      <c r="CW295" s="267"/>
      <c r="CX295" s="90"/>
      <c r="CY295" s="267"/>
      <c r="CZ295" s="90"/>
      <c r="DA295" s="94">
        <f>DataEntry!B295</f>
        <v>44332</v>
      </c>
      <c r="DB295" s="83"/>
      <c r="DC295" s="83"/>
      <c r="DD295" s="145" t="str">
        <f t="shared" si="130"/>
        <v/>
      </c>
      <c r="DE295" s="145">
        <f t="shared" si="131"/>
        <v>12</v>
      </c>
      <c r="DF295" s="145" t="str">
        <f t="shared" si="132"/>
        <v/>
      </c>
      <c r="DG295" s="145" t="str">
        <f t="shared" si="133"/>
        <v/>
      </c>
      <c r="DH295" s="145">
        <f t="shared" si="134"/>
        <v>2</v>
      </c>
      <c r="DI295" s="145" t="str">
        <f t="shared" si="135"/>
        <v/>
      </c>
      <c r="DJ295" s="83"/>
      <c r="DK295" s="83"/>
      <c r="DL295" s="84"/>
      <c r="DM295" s="14"/>
      <c r="DN295" s="87">
        <f t="shared" si="120"/>
        <v>0.64535503685503692</v>
      </c>
      <c r="DO295" s="87">
        <f>(DFactor*Rounds*Number/2+SUM(BV$3:BV283))/(Rounds*Number/2+COUNT(BV$3:BV283))</f>
        <v>0.29599999999999999</v>
      </c>
      <c r="DP295" s="87">
        <f t="shared" si="121"/>
        <v>0.29545454545454547</v>
      </c>
    </row>
    <row r="296" spans="1:120" x14ac:dyDescent="0.25">
      <c r="A296" s="69">
        <v>294</v>
      </c>
      <c r="B296" s="70">
        <f>DataEntry!C296</f>
        <v>13</v>
      </c>
      <c r="C296" s="71">
        <f>COUNTIF(D$2:D296,D296)+COUNTIF(G$2:G296,D296)</f>
        <v>33</v>
      </c>
      <c r="D296" s="72" t="str">
        <f t="shared" si="109"/>
        <v>Osnabruck</v>
      </c>
      <c r="E296" s="70">
        <f>DataEntry!E296</f>
        <v>7</v>
      </c>
      <c r="F296" s="71">
        <f>COUNTIF(D$2:D296,G296)+COUNTIF(G$2:G296,G296)</f>
        <v>33</v>
      </c>
      <c r="G296" s="72" t="str">
        <f t="shared" si="110"/>
        <v>Hamburger</v>
      </c>
      <c r="H296" s="73">
        <f>DataEntry!G296</f>
        <v>3</v>
      </c>
      <c r="I296" s="73">
        <f>DataEntry!H296</f>
        <v>2</v>
      </c>
      <c r="J296" s="266">
        <f t="shared" si="122"/>
        <v>1</v>
      </c>
      <c r="K296" s="304">
        <f t="shared" si="111"/>
        <v>0.61859769918769114</v>
      </c>
      <c r="L296" s="224">
        <f t="shared" si="112"/>
        <v>2353.995231797358</v>
      </c>
      <c r="M296" s="224">
        <f t="shared" si="113"/>
        <v>2521.7959129186379</v>
      </c>
      <c r="N296" s="236">
        <f t="shared" si="123"/>
        <v>-167.80068112127992</v>
      </c>
      <c r="O296" s="22" t="str">
        <f t="shared" si="124"/>
        <v>T13G33</v>
      </c>
      <c r="P296" s="308">
        <f t="shared" si="114"/>
        <v>35</v>
      </c>
      <c r="Q296" s="22" t="str">
        <f t="shared" si="125"/>
        <v>T7G33</v>
      </c>
      <c r="R296" s="308">
        <f t="shared" si="115"/>
        <v>35</v>
      </c>
      <c r="S296" s="74"/>
      <c r="T296" s="75"/>
      <c r="U296" s="76"/>
      <c r="V296" s="74"/>
      <c r="W296" s="75"/>
      <c r="X296" s="76"/>
      <c r="Y296" s="74"/>
      <c r="Z296" s="75"/>
      <c r="AA296" s="76"/>
      <c r="AB296" s="74"/>
      <c r="AC296" s="75"/>
      <c r="AD296" s="76"/>
      <c r="AE296" s="74"/>
      <c r="AF296" s="75"/>
      <c r="AG296" s="76"/>
      <c r="AH296" s="74"/>
      <c r="AI296" s="75"/>
      <c r="AJ296" s="76"/>
      <c r="AK296" s="74"/>
      <c r="AL296" s="75"/>
      <c r="AM296" s="76"/>
      <c r="AN296" s="74"/>
      <c r="AO296" s="75"/>
      <c r="AP296" s="76"/>
      <c r="AQ296" s="77">
        <f t="shared" si="116"/>
        <v>0.34162949262346765</v>
      </c>
      <c r="AR296" s="77">
        <f t="shared" si="117"/>
        <v>2.2534761541477932E-2</v>
      </c>
      <c r="AS296" s="78">
        <f t="shared" si="126"/>
        <v>0.63818946216397943</v>
      </c>
      <c r="AT296" s="77">
        <f t="shared" si="118"/>
        <v>0.33927577629454264</v>
      </c>
      <c r="AU296" s="79"/>
      <c r="AV296" s="139"/>
      <c r="AW296" s="80"/>
      <c r="AX296" s="80"/>
      <c r="AY296" s="80"/>
      <c r="AZ296" s="92"/>
      <c r="BA296" s="93"/>
      <c r="BB296" s="92"/>
      <c r="BC296" s="93"/>
      <c r="BD296" s="92"/>
      <c r="BE296" s="93"/>
      <c r="BF296" s="77"/>
      <c r="BG296" s="77"/>
      <c r="BH296" s="77"/>
      <c r="BI296" s="83">
        <f t="shared" si="127"/>
        <v>1</v>
      </c>
      <c r="BJ296" s="83">
        <f t="shared" si="128"/>
        <v>0</v>
      </c>
      <c r="BK296" s="83">
        <f t="shared" si="129"/>
        <v>0</v>
      </c>
      <c r="BL296" s="84"/>
      <c r="BM296" s="84"/>
      <c r="BN296" s="85"/>
      <c r="BO296" s="84"/>
      <c r="BP296" s="84"/>
      <c r="BQ296" s="84"/>
      <c r="BR296" s="84"/>
      <c r="BS296" s="84"/>
      <c r="BT296" s="84"/>
      <c r="BU296" s="86"/>
      <c r="BV296" s="86"/>
      <c r="BW296" s="86"/>
      <c r="BX296" s="86"/>
      <c r="BY296" s="86"/>
      <c r="BZ296" s="86"/>
      <c r="CA296" s="83"/>
      <c r="CB296" s="83"/>
      <c r="CC296" s="14"/>
      <c r="CD296" s="72"/>
      <c r="CE296" s="87"/>
      <c r="CF296" s="88"/>
      <c r="CG296" s="88"/>
      <c r="CH296" s="87">
        <f t="shared" si="119"/>
        <v>0.63818946216397943</v>
      </c>
      <c r="CI296" s="89"/>
      <c r="CJ296" s="89"/>
      <c r="CK296" s="267"/>
      <c r="CL296" s="90"/>
      <c r="CM296" s="267"/>
      <c r="CN296" s="90"/>
      <c r="CO296" s="267"/>
      <c r="CP296" s="90"/>
      <c r="CQ296" s="267"/>
      <c r="CR296" s="90"/>
      <c r="CS296" s="267"/>
      <c r="CT296" s="90"/>
      <c r="CU296" s="267"/>
      <c r="CV296" s="90"/>
      <c r="CW296" s="267"/>
      <c r="CX296" s="90"/>
      <c r="CY296" s="267"/>
      <c r="CZ296" s="90"/>
      <c r="DA296" s="94">
        <f>DataEntry!B296</f>
        <v>44332</v>
      </c>
      <c r="DB296" s="83"/>
      <c r="DC296" s="83"/>
      <c r="DD296" s="145">
        <f t="shared" si="130"/>
        <v>13</v>
      </c>
      <c r="DE296" s="145" t="str">
        <f t="shared" si="131"/>
        <v/>
      </c>
      <c r="DF296" s="145" t="str">
        <f t="shared" si="132"/>
        <v/>
      </c>
      <c r="DG296" s="145" t="str">
        <f t="shared" si="133"/>
        <v/>
      </c>
      <c r="DH296" s="145" t="str">
        <f t="shared" si="134"/>
        <v/>
      </c>
      <c r="DI296" s="145">
        <f t="shared" si="135"/>
        <v>7</v>
      </c>
      <c r="DJ296" s="83"/>
      <c r="DK296" s="83"/>
      <c r="DL296" s="84"/>
      <c r="DM296" s="14"/>
      <c r="DN296" s="87">
        <f t="shared" si="120"/>
        <v>0.66327067977067977</v>
      </c>
      <c r="DO296" s="87">
        <f>(DFactor*Rounds*Number/2+SUM(BV$3:BV284))/(Rounds*Number/2+COUNT(BV$3:BV284))</f>
        <v>0.29599999999999999</v>
      </c>
      <c r="DP296" s="87">
        <f t="shared" si="121"/>
        <v>0.31060606060606061</v>
      </c>
    </row>
    <row r="297" spans="1:120" x14ac:dyDescent="0.25">
      <c r="A297" s="69">
        <v>295</v>
      </c>
      <c r="B297" s="70">
        <f>DataEntry!C297</f>
        <v>14</v>
      </c>
      <c r="C297" s="71">
        <f>COUNTIF(D$2:D297,D297)+COUNTIF(G$2:G297,D297)</f>
        <v>33</v>
      </c>
      <c r="D297" s="72" t="str">
        <f t="shared" si="109"/>
        <v>Paderborn 07</v>
      </c>
      <c r="E297" s="70">
        <f>DataEntry!E297</f>
        <v>6</v>
      </c>
      <c r="F297" s="71">
        <f>COUNTIF(D$2:D297,G297)+COUNTIF(G$2:G297,G297)</f>
        <v>33</v>
      </c>
      <c r="G297" s="72" t="str">
        <f t="shared" si="110"/>
        <v>Greuther Furth</v>
      </c>
      <c r="H297" s="73">
        <f>DataEntry!G297</f>
        <v>2</v>
      </c>
      <c r="I297" s="73">
        <f>DataEntry!H297</f>
        <v>4</v>
      </c>
      <c r="J297" s="266">
        <f t="shared" si="122"/>
        <v>3</v>
      </c>
      <c r="K297" s="304">
        <f t="shared" si="111"/>
        <v>0.16731912154012929</v>
      </c>
      <c r="L297" s="224">
        <f t="shared" si="112"/>
        <v>2477.040083285855</v>
      </c>
      <c r="M297" s="224">
        <f t="shared" si="113"/>
        <v>2529.2885279557199</v>
      </c>
      <c r="N297" s="236">
        <f t="shared" si="123"/>
        <v>-52.248444669864966</v>
      </c>
      <c r="O297" s="22" t="str">
        <f t="shared" si="124"/>
        <v>T14G33</v>
      </c>
      <c r="P297" s="308">
        <f t="shared" si="114"/>
        <v>35</v>
      </c>
      <c r="Q297" s="22" t="str">
        <f t="shared" si="125"/>
        <v>T6G33</v>
      </c>
      <c r="R297" s="308">
        <f t="shared" si="115"/>
        <v>35</v>
      </c>
      <c r="S297" s="74"/>
      <c r="T297" s="75"/>
      <c r="U297" s="76"/>
      <c r="V297" s="74"/>
      <c r="W297" s="75"/>
      <c r="X297" s="76"/>
      <c r="Y297" s="74"/>
      <c r="Z297" s="75"/>
      <c r="AA297" s="76"/>
      <c r="AB297" s="74"/>
      <c r="AC297" s="75"/>
      <c r="AD297" s="76"/>
      <c r="AE297" s="74"/>
      <c r="AF297" s="75"/>
      <c r="AG297" s="76"/>
      <c r="AH297" s="74"/>
      <c r="AI297" s="75"/>
      <c r="AJ297" s="76"/>
      <c r="AK297" s="74"/>
      <c r="AL297" s="75"/>
      <c r="AM297" s="76"/>
      <c r="AN297" s="74"/>
      <c r="AO297" s="75"/>
      <c r="AP297" s="76"/>
      <c r="AQ297" s="77">
        <f t="shared" si="116"/>
        <v>0.45327072833683457</v>
      </c>
      <c r="AR297" s="77">
        <f t="shared" si="117"/>
        <v>0.13168502232440105</v>
      </c>
      <c r="AS297" s="78">
        <f t="shared" si="126"/>
        <v>0.64317141202486705</v>
      </c>
      <c r="AT297" s="77">
        <f t="shared" si="118"/>
        <v>0.2251435656507319</v>
      </c>
      <c r="AU297" s="79"/>
      <c r="AV297" s="139"/>
      <c r="AW297" s="80"/>
      <c r="AX297" s="80"/>
      <c r="AY297" s="80"/>
      <c r="AZ297" s="92"/>
      <c r="BA297" s="93"/>
      <c r="BB297" s="92"/>
      <c r="BC297" s="93"/>
      <c r="BD297" s="92"/>
      <c r="BE297" s="93"/>
      <c r="BF297" s="77"/>
      <c r="BG297" s="77"/>
      <c r="BH297" s="77"/>
      <c r="BI297" s="83">
        <f t="shared" si="127"/>
        <v>0</v>
      </c>
      <c r="BJ297" s="83">
        <f t="shared" si="128"/>
        <v>0</v>
      </c>
      <c r="BK297" s="83">
        <f t="shared" si="129"/>
        <v>1</v>
      </c>
      <c r="BL297" s="84"/>
      <c r="BM297" s="84"/>
      <c r="BN297" s="85"/>
      <c r="BO297" s="84"/>
      <c r="BP297" s="84"/>
      <c r="BQ297" s="84"/>
      <c r="BR297" s="84"/>
      <c r="BS297" s="84"/>
      <c r="BT297" s="84"/>
      <c r="BU297" s="86"/>
      <c r="BV297" s="86"/>
      <c r="BW297" s="86"/>
      <c r="BX297" s="86"/>
      <c r="BY297" s="86"/>
      <c r="BZ297" s="86"/>
      <c r="CA297" s="83"/>
      <c r="CB297" s="83"/>
      <c r="CC297" s="14"/>
      <c r="CD297" s="72"/>
      <c r="CE297" s="87"/>
      <c r="CF297" s="88"/>
      <c r="CG297" s="88"/>
      <c r="CH297" s="87">
        <f t="shared" si="119"/>
        <v>0.64317141202486705</v>
      </c>
      <c r="CI297" s="89"/>
      <c r="CJ297" s="89"/>
      <c r="CK297" s="267"/>
      <c r="CL297" s="90"/>
      <c r="CM297" s="267"/>
      <c r="CN297" s="90"/>
      <c r="CO297" s="267"/>
      <c r="CP297" s="90"/>
      <c r="CQ297" s="267"/>
      <c r="CR297" s="90"/>
      <c r="CS297" s="267"/>
      <c r="CT297" s="90"/>
      <c r="CU297" s="267"/>
      <c r="CV297" s="90"/>
      <c r="CW297" s="267"/>
      <c r="CX297" s="90"/>
      <c r="CY297" s="267"/>
      <c r="CZ297" s="90"/>
      <c r="DA297" s="94">
        <f>DataEntry!B297</f>
        <v>44332</v>
      </c>
      <c r="DB297" s="83"/>
      <c r="DC297" s="83"/>
      <c r="DD297" s="145" t="str">
        <f t="shared" si="130"/>
        <v/>
      </c>
      <c r="DE297" s="145" t="str">
        <f t="shared" si="131"/>
        <v/>
      </c>
      <c r="DF297" s="145">
        <f t="shared" si="132"/>
        <v>14</v>
      </c>
      <c r="DG297" s="145">
        <f t="shared" si="133"/>
        <v>6</v>
      </c>
      <c r="DH297" s="145" t="str">
        <f t="shared" si="134"/>
        <v/>
      </c>
      <c r="DI297" s="145" t="str">
        <f t="shared" si="135"/>
        <v/>
      </c>
      <c r="DJ297" s="83"/>
      <c r="DK297" s="83"/>
      <c r="DL297" s="84"/>
      <c r="DM297" s="14"/>
      <c r="DN297" s="87">
        <f t="shared" si="120"/>
        <v>0.64535503685503692</v>
      </c>
      <c r="DO297" s="87">
        <f>(DFactor*Rounds*Number/2+SUM(BV$3:BV285))/(Rounds*Number/2+COUNT(BV$3:BV285))</f>
        <v>0.29599999999999999</v>
      </c>
      <c r="DP297" s="87">
        <f t="shared" si="121"/>
        <v>0.29545454545454547</v>
      </c>
    </row>
    <row r="298" spans="1:120" x14ac:dyDescent="0.25">
      <c r="A298" s="69">
        <v>296</v>
      </c>
      <c r="B298" s="70">
        <f>DataEntry!C298</f>
        <v>16</v>
      </c>
      <c r="C298" s="71">
        <f>COUNTIF(D$2:D298,D298)+COUNTIF(G$2:G298,D298)</f>
        <v>33</v>
      </c>
      <c r="D298" s="72" t="str">
        <f t="shared" si="109"/>
        <v>Sandhausen</v>
      </c>
      <c r="E298" s="70">
        <f>DataEntry!E298</f>
        <v>15</v>
      </c>
      <c r="F298" s="71">
        <f>COUNTIF(D$2:D298,G298)+COUNTIF(G$2:G298,G298)</f>
        <v>33</v>
      </c>
      <c r="G298" s="72" t="str">
        <f t="shared" si="110"/>
        <v>Jahn Regensburg</v>
      </c>
      <c r="H298" s="73">
        <f>DataEntry!G298</f>
        <v>2</v>
      </c>
      <c r="I298" s="73">
        <f>DataEntry!H298</f>
        <v>0</v>
      </c>
      <c r="J298" s="266">
        <f t="shared" si="122"/>
        <v>1</v>
      </c>
      <c r="K298" s="304">
        <f t="shared" si="111"/>
        <v>0.83990917200826942</v>
      </c>
      <c r="L298" s="224">
        <f t="shared" si="112"/>
        <v>2461.1882861151612</v>
      </c>
      <c r="M298" s="224">
        <f t="shared" si="113"/>
        <v>2356.0521455868029</v>
      </c>
      <c r="N298" s="236">
        <f t="shared" si="123"/>
        <v>105.13614052835828</v>
      </c>
      <c r="O298" s="22" t="str">
        <f t="shared" si="124"/>
        <v>T16G33</v>
      </c>
      <c r="P298" s="308">
        <f t="shared" si="114"/>
        <v>35</v>
      </c>
      <c r="Q298" s="22" t="str">
        <f t="shared" si="125"/>
        <v>T15G33</v>
      </c>
      <c r="R298" s="308">
        <f t="shared" si="115"/>
        <v>35</v>
      </c>
      <c r="S298" s="74"/>
      <c r="T298" s="75"/>
      <c r="U298" s="76"/>
      <c r="V298" s="74"/>
      <c r="W298" s="75"/>
      <c r="X298" s="76"/>
      <c r="Y298" s="74"/>
      <c r="Z298" s="75"/>
      <c r="AA298" s="76"/>
      <c r="AB298" s="74"/>
      <c r="AC298" s="75"/>
      <c r="AD298" s="76"/>
      <c r="AE298" s="74"/>
      <c r="AF298" s="75"/>
      <c r="AG298" s="76"/>
      <c r="AH298" s="74"/>
      <c r="AI298" s="75"/>
      <c r="AJ298" s="76"/>
      <c r="AK298" s="74"/>
      <c r="AL298" s="75"/>
      <c r="AM298" s="76"/>
      <c r="AN298" s="74"/>
      <c r="AO298" s="75"/>
      <c r="AP298" s="76"/>
      <c r="AQ298" s="77">
        <f t="shared" si="116"/>
        <v>0.59727875496249117</v>
      </c>
      <c r="AR298" s="77">
        <f t="shared" si="117"/>
        <v>0.28381172534740967</v>
      </c>
      <c r="AS298" s="78">
        <f t="shared" si="126"/>
        <v>0.6269340592301631</v>
      </c>
      <c r="AT298" s="77">
        <f t="shared" si="118"/>
        <v>8.9254215422427285E-2</v>
      </c>
      <c r="AU298" s="79"/>
      <c r="AV298" s="139"/>
      <c r="AW298" s="80"/>
      <c r="AX298" s="80"/>
      <c r="AY298" s="80"/>
      <c r="AZ298" s="92"/>
      <c r="BA298" s="93"/>
      <c r="BB298" s="92"/>
      <c r="BC298" s="93"/>
      <c r="BD298" s="92"/>
      <c r="BE298" s="93"/>
      <c r="BF298" s="77"/>
      <c r="BG298" s="77"/>
      <c r="BH298" s="77"/>
      <c r="BI298" s="83">
        <f t="shared" si="127"/>
        <v>1</v>
      </c>
      <c r="BJ298" s="83">
        <f t="shared" si="128"/>
        <v>0</v>
      </c>
      <c r="BK298" s="83">
        <f t="shared" si="129"/>
        <v>0</v>
      </c>
      <c r="BL298" s="84"/>
      <c r="BM298" s="84"/>
      <c r="BN298" s="85"/>
      <c r="BO298" s="84"/>
      <c r="BP298" s="84"/>
      <c r="BQ298" s="84"/>
      <c r="BR298" s="84"/>
      <c r="BS298" s="84"/>
      <c r="BT298" s="84"/>
      <c r="BU298" s="86"/>
      <c r="BV298" s="86"/>
      <c r="BW298" s="86"/>
      <c r="BX298" s="86"/>
      <c r="BY298" s="86"/>
      <c r="BZ298" s="86"/>
      <c r="CA298" s="83"/>
      <c r="CB298" s="83"/>
      <c r="CC298" s="14"/>
      <c r="CD298" s="72"/>
      <c r="CE298" s="87"/>
      <c r="CF298" s="88"/>
      <c r="CG298" s="88"/>
      <c r="CH298" s="87">
        <f t="shared" si="119"/>
        <v>0.62693405923016299</v>
      </c>
      <c r="CI298" s="89"/>
      <c r="CJ298" s="89"/>
      <c r="CK298" s="267"/>
      <c r="CL298" s="90"/>
      <c r="CM298" s="267"/>
      <c r="CN298" s="90"/>
      <c r="CO298" s="267"/>
      <c r="CP298" s="90"/>
      <c r="CQ298" s="267"/>
      <c r="CR298" s="90"/>
      <c r="CS298" s="267"/>
      <c r="CT298" s="90"/>
      <c r="CU298" s="267"/>
      <c r="CV298" s="90"/>
      <c r="CW298" s="267"/>
      <c r="CX298" s="90"/>
      <c r="CY298" s="267"/>
      <c r="CZ298" s="90"/>
      <c r="DA298" s="94">
        <f>DataEntry!B298</f>
        <v>44332</v>
      </c>
      <c r="DB298" s="83"/>
      <c r="DC298" s="83"/>
      <c r="DD298" s="145">
        <f t="shared" si="130"/>
        <v>16</v>
      </c>
      <c r="DE298" s="145" t="str">
        <f t="shared" si="131"/>
        <v/>
      </c>
      <c r="DF298" s="145" t="str">
        <f t="shared" si="132"/>
        <v/>
      </c>
      <c r="DG298" s="145" t="str">
        <f t="shared" si="133"/>
        <v/>
      </c>
      <c r="DH298" s="145" t="str">
        <f t="shared" si="134"/>
        <v/>
      </c>
      <c r="DI298" s="145">
        <f t="shared" si="135"/>
        <v>15</v>
      </c>
      <c r="DJ298" s="83"/>
      <c r="DK298" s="83"/>
      <c r="DL298" s="84"/>
      <c r="DM298" s="14"/>
      <c r="DN298" s="87">
        <f t="shared" si="120"/>
        <v>0.63639721539721539</v>
      </c>
      <c r="DO298" s="87">
        <f>(DFactor*Rounds*Number/2+SUM(BV$3:BV286))/(Rounds*Number/2+COUNT(BV$3:BV286))</f>
        <v>0.29599999999999999</v>
      </c>
      <c r="DP298" s="87">
        <f t="shared" si="121"/>
        <v>0.2878787878787879</v>
      </c>
    </row>
    <row r="299" spans="1:120" x14ac:dyDescent="0.25">
      <c r="A299" s="69">
        <v>297</v>
      </c>
      <c r="B299" s="70">
        <f>DataEntry!C299</f>
        <v>17</v>
      </c>
      <c r="C299" s="71">
        <f>COUNTIF(D$2:D299,D299)+COUNTIF(G$2:G299,D299)</f>
        <v>33</v>
      </c>
      <c r="D299" s="72" t="str">
        <f t="shared" si="109"/>
        <v>St Pauli</v>
      </c>
      <c r="E299" s="70">
        <f>DataEntry!E299</f>
        <v>8</v>
      </c>
      <c r="F299" s="71">
        <f>COUNTIF(D$2:D299,G299)+COUNTIF(G$2:G299,G299)</f>
        <v>33</v>
      </c>
      <c r="G299" s="72" t="str">
        <f t="shared" si="110"/>
        <v>Hannover 96</v>
      </c>
      <c r="H299" s="73">
        <f>DataEntry!G299</f>
        <v>1</v>
      </c>
      <c r="I299" s="73">
        <f>DataEntry!H299</f>
        <v>2</v>
      </c>
      <c r="J299" s="266">
        <f t="shared" si="122"/>
        <v>3</v>
      </c>
      <c r="K299" s="304">
        <f t="shared" si="111"/>
        <v>0.26398085915762248</v>
      </c>
      <c r="L299" s="224">
        <f t="shared" si="112"/>
        <v>2479.4592429639265</v>
      </c>
      <c r="M299" s="224">
        <f t="shared" si="113"/>
        <v>2428.125463184233</v>
      </c>
      <c r="N299" s="236">
        <f t="shared" si="123"/>
        <v>51.333779779693486</v>
      </c>
      <c r="O299" s="22" t="str">
        <f t="shared" si="124"/>
        <v>T17G33</v>
      </c>
      <c r="P299" s="308">
        <f t="shared" si="114"/>
        <v>35</v>
      </c>
      <c r="Q299" s="22" t="str">
        <f t="shared" si="125"/>
        <v>T8G33</v>
      </c>
      <c r="R299" s="308">
        <f t="shared" si="115"/>
        <v>35</v>
      </c>
      <c r="S299" s="74"/>
      <c r="T299" s="75"/>
      <c r="U299" s="76"/>
      <c r="V299" s="74"/>
      <c r="W299" s="75"/>
      <c r="X299" s="76"/>
      <c r="Y299" s="74"/>
      <c r="Z299" s="75"/>
      <c r="AA299" s="76"/>
      <c r="AB299" s="74"/>
      <c r="AC299" s="75"/>
      <c r="AD299" s="76"/>
      <c r="AE299" s="74"/>
      <c r="AF299" s="75"/>
      <c r="AG299" s="76"/>
      <c r="AH299" s="74"/>
      <c r="AI299" s="75"/>
      <c r="AJ299" s="76"/>
      <c r="AK299" s="74"/>
      <c r="AL299" s="75"/>
      <c r="AM299" s="76"/>
      <c r="AN299" s="74"/>
      <c r="AO299" s="75"/>
      <c r="AP299" s="76"/>
      <c r="AQ299" s="77">
        <f t="shared" si="116"/>
        <v>0.54579972926640175</v>
      </c>
      <c r="AR299" s="77">
        <f t="shared" si="117"/>
        <v>0.24208666135496409</v>
      </c>
      <c r="AS299" s="78">
        <f t="shared" si="126"/>
        <v>0.60742613582287541</v>
      </c>
      <c r="AT299" s="77">
        <f t="shared" si="118"/>
        <v>0.15048720282216055</v>
      </c>
      <c r="AU299" s="79"/>
      <c r="AV299" s="139"/>
      <c r="AW299" s="80"/>
      <c r="AX299" s="80"/>
      <c r="AY299" s="80"/>
      <c r="AZ299" s="92"/>
      <c r="BA299" s="93"/>
      <c r="BB299" s="92"/>
      <c r="BC299" s="93"/>
      <c r="BD299" s="92"/>
      <c r="BE299" s="93"/>
      <c r="BF299" s="77"/>
      <c r="BG299" s="77"/>
      <c r="BH299" s="77"/>
      <c r="BI299" s="83">
        <f t="shared" si="127"/>
        <v>0</v>
      </c>
      <c r="BJ299" s="83">
        <f t="shared" si="128"/>
        <v>0</v>
      </c>
      <c r="BK299" s="83">
        <f t="shared" si="129"/>
        <v>1</v>
      </c>
      <c r="BL299" s="84"/>
      <c r="BM299" s="84"/>
      <c r="BN299" s="85"/>
      <c r="BO299" s="84"/>
      <c r="BP299" s="84"/>
      <c r="BQ299" s="84"/>
      <c r="BR299" s="84"/>
      <c r="BS299" s="84"/>
      <c r="BT299" s="84"/>
      <c r="BU299" s="86"/>
      <c r="BV299" s="86"/>
      <c r="BW299" s="86"/>
      <c r="BX299" s="86"/>
      <c r="BY299" s="86"/>
      <c r="BZ299" s="86"/>
      <c r="CA299" s="83"/>
      <c r="CB299" s="83"/>
      <c r="CC299" s="14"/>
      <c r="CD299" s="72"/>
      <c r="CE299" s="87"/>
      <c r="CF299" s="88"/>
      <c r="CG299" s="88"/>
      <c r="CH299" s="87">
        <f t="shared" si="119"/>
        <v>0.6074261358228753</v>
      </c>
      <c r="CI299" s="89"/>
      <c r="CJ299" s="89"/>
      <c r="CK299" s="267"/>
      <c r="CL299" s="90"/>
      <c r="CM299" s="267"/>
      <c r="CN299" s="90"/>
      <c r="CO299" s="267"/>
      <c r="CP299" s="90"/>
      <c r="CQ299" s="267"/>
      <c r="CR299" s="90"/>
      <c r="CS299" s="267"/>
      <c r="CT299" s="90"/>
      <c r="CU299" s="267"/>
      <c r="CV299" s="90"/>
      <c r="CW299" s="267"/>
      <c r="CX299" s="90"/>
      <c r="CY299" s="267"/>
      <c r="CZ299" s="90"/>
      <c r="DA299" s="94">
        <f>DataEntry!B299</f>
        <v>44332</v>
      </c>
      <c r="DB299" s="83"/>
      <c r="DC299" s="83"/>
      <c r="DD299" s="145" t="str">
        <f t="shared" si="130"/>
        <v/>
      </c>
      <c r="DE299" s="145" t="str">
        <f t="shared" si="131"/>
        <v/>
      </c>
      <c r="DF299" s="145">
        <f t="shared" si="132"/>
        <v>17</v>
      </c>
      <c r="DG299" s="145">
        <f t="shared" si="133"/>
        <v>8</v>
      </c>
      <c r="DH299" s="145" t="str">
        <f t="shared" si="134"/>
        <v/>
      </c>
      <c r="DI299" s="145" t="str">
        <f t="shared" si="135"/>
        <v/>
      </c>
      <c r="DJ299" s="83"/>
      <c r="DK299" s="83"/>
      <c r="DL299" s="84"/>
      <c r="DM299" s="14"/>
      <c r="DN299" s="87">
        <f t="shared" si="120"/>
        <v>0.609523751023751</v>
      </c>
      <c r="DO299" s="87">
        <f>(DFactor*Rounds*Number/2+SUM(BV$3:BV287))/(Rounds*Number/2+COUNT(BV$3:BV287))</f>
        <v>0.29599999999999999</v>
      </c>
      <c r="DP299" s="87">
        <f t="shared" si="121"/>
        <v>0.26515151515151514</v>
      </c>
    </row>
    <row r="300" spans="1:120" x14ac:dyDescent="0.25">
      <c r="A300" s="69">
        <v>298</v>
      </c>
      <c r="B300" s="70">
        <f>DataEntry!C300</f>
        <v>2</v>
      </c>
      <c r="C300" s="71">
        <f>COUNTIF(D$2:D300,D300)+COUNTIF(G$2:G300,D300)</f>
        <v>34</v>
      </c>
      <c r="D300" s="72" t="str">
        <f t="shared" si="109"/>
        <v>Bochum</v>
      </c>
      <c r="E300" s="70">
        <f>DataEntry!E300</f>
        <v>16</v>
      </c>
      <c r="F300" s="71">
        <f>COUNTIF(D$2:D300,G300)+COUNTIF(G$2:G300,G300)</f>
        <v>34</v>
      </c>
      <c r="G300" s="72" t="str">
        <f t="shared" si="110"/>
        <v>Sandhausen</v>
      </c>
      <c r="H300" s="73">
        <f>DataEntry!G300</f>
        <v>3</v>
      </c>
      <c r="I300" s="73">
        <f>DataEntry!H300</f>
        <v>1</v>
      </c>
      <c r="J300" s="266">
        <f t="shared" si="122"/>
        <v>1</v>
      </c>
      <c r="K300" s="304">
        <f t="shared" si="111"/>
        <v>0.49158898316304001</v>
      </c>
      <c r="L300" s="224">
        <f t="shared" si="112"/>
        <v>2532.7036039054888</v>
      </c>
      <c r="M300" s="224">
        <f t="shared" si="113"/>
        <v>2343.316111956156</v>
      </c>
      <c r="N300" s="236">
        <f t="shared" si="123"/>
        <v>189.3874919493328</v>
      </c>
      <c r="O300" s="22" t="str">
        <f t="shared" si="124"/>
        <v>T2G34</v>
      </c>
      <c r="P300" s="308">
        <f t="shared" si="114"/>
        <v>35</v>
      </c>
      <c r="Q300" s="22" t="str">
        <f t="shared" si="125"/>
        <v>T16G34</v>
      </c>
      <c r="R300" s="308">
        <f t="shared" si="115"/>
        <v>35</v>
      </c>
      <c r="S300" s="74"/>
      <c r="T300" s="75"/>
      <c r="U300" s="76"/>
      <c r="V300" s="74"/>
      <c r="W300" s="75"/>
      <c r="X300" s="76"/>
      <c r="Y300" s="74"/>
      <c r="Z300" s="75"/>
      <c r="AA300" s="76"/>
      <c r="AB300" s="74"/>
      <c r="AC300" s="75"/>
      <c r="AD300" s="76"/>
      <c r="AE300" s="74"/>
      <c r="AF300" s="75"/>
      <c r="AG300" s="76"/>
      <c r="AH300" s="74"/>
      <c r="AI300" s="75"/>
      <c r="AJ300" s="76"/>
      <c r="AK300" s="74"/>
      <c r="AL300" s="75"/>
      <c r="AM300" s="76"/>
      <c r="AN300" s="74"/>
      <c r="AO300" s="75"/>
      <c r="AP300" s="76"/>
      <c r="AQ300" s="77">
        <f t="shared" si="116"/>
        <v>0.68017632316968324</v>
      </c>
      <c r="AR300" s="77">
        <f t="shared" si="117"/>
        <v>0.39839799217357907</v>
      </c>
      <c r="AS300" s="78">
        <f t="shared" si="126"/>
        <v>0.56355666199220833</v>
      </c>
      <c r="AT300" s="77">
        <f t="shared" si="118"/>
        <v>3.8045345834212596E-2</v>
      </c>
      <c r="AU300" s="79"/>
      <c r="AV300" s="139"/>
      <c r="AW300" s="80"/>
      <c r="AX300" s="80"/>
      <c r="AY300" s="80"/>
      <c r="AZ300" s="92"/>
      <c r="BA300" s="93"/>
      <c r="BB300" s="92"/>
      <c r="BC300" s="93"/>
      <c r="BD300" s="92"/>
      <c r="BE300" s="93"/>
      <c r="BF300" s="77"/>
      <c r="BG300" s="77"/>
      <c r="BH300" s="77"/>
      <c r="BI300" s="83">
        <f t="shared" si="127"/>
        <v>1</v>
      </c>
      <c r="BJ300" s="83">
        <f t="shared" si="128"/>
        <v>0</v>
      </c>
      <c r="BK300" s="83">
        <f t="shared" si="129"/>
        <v>0</v>
      </c>
      <c r="BL300" s="84"/>
      <c r="BM300" s="84"/>
      <c r="BN300" s="85"/>
      <c r="BO300" s="84"/>
      <c r="BP300" s="84"/>
      <c r="BQ300" s="84"/>
      <c r="BR300" s="84"/>
      <c r="BS300" s="84"/>
      <c r="BT300" s="84"/>
      <c r="BU300" s="86"/>
      <c r="BV300" s="86"/>
      <c r="BW300" s="86"/>
      <c r="BX300" s="86"/>
      <c r="BY300" s="86"/>
      <c r="BZ300" s="86"/>
      <c r="CA300" s="83"/>
      <c r="CB300" s="83"/>
      <c r="CC300" s="14"/>
      <c r="CD300" s="72"/>
      <c r="CE300" s="87"/>
      <c r="CF300" s="88"/>
      <c r="CG300" s="88"/>
      <c r="CH300" s="87">
        <f t="shared" si="119"/>
        <v>0.56355666199220833</v>
      </c>
      <c r="CI300" s="89"/>
      <c r="CJ300" s="89"/>
      <c r="CK300" s="267"/>
      <c r="CL300" s="90"/>
      <c r="CM300" s="267"/>
      <c r="CN300" s="90"/>
      <c r="CO300" s="267"/>
      <c r="CP300" s="90"/>
      <c r="CQ300" s="267"/>
      <c r="CR300" s="90"/>
      <c r="CS300" s="267"/>
      <c r="CT300" s="90"/>
      <c r="CU300" s="267"/>
      <c r="CV300" s="90"/>
      <c r="CW300" s="267"/>
      <c r="CX300" s="90"/>
      <c r="CY300" s="267"/>
      <c r="CZ300" s="90"/>
      <c r="DA300" s="94">
        <f>DataEntry!B300</f>
        <v>44339</v>
      </c>
      <c r="DB300" s="83"/>
      <c r="DC300" s="83"/>
      <c r="DD300" s="145">
        <f t="shared" si="130"/>
        <v>2</v>
      </c>
      <c r="DE300" s="145" t="str">
        <f t="shared" si="131"/>
        <v/>
      </c>
      <c r="DF300" s="145" t="str">
        <f t="shared" si="132"/>
        <v/>
      </c>
      <c r="DG300" s="145" t="str">
        <f t="shared" si="133"/>
        <v/>
      </c>
      <c r="DH300" s="145" t="str">
        <f t="shared" si="134"/>
        <v/>
      </c>
      <c r="DI300" s="145">
        <f t="shared" si="135"/>
        <v>16</v>
      </c>
      <c r="DJ300" s="83"/>
      <c r="DK300" s="83"/>
      <c r="DL300" s="84"/>
      <c r="DM300" s="14"/>
      <c r="DN300" s="87">
        <f t="shared" si="120"/>
        <v>0.5960201694231545</v>
      </c>
      <c r="DO300" s="87">
        <f>(DFactor*Rounds*Number/2+SUM(BV$3:BV288))/(Rounds*Number/2+COUNT(BV$3:BV288))</f>
        <v>0.29599999999999999</v>
      </c>
      <c r="DP300" s="87">
        <f t="shared" si="121"/>
        <v>0.2537313432835821</v>
      </c>
    </row>
    <row r="301" spans="1:120" x14ac:dyDescent="0.25">
      <c r="A301" s="69">
        <v>299</v>
      </c>
      <c r="B301" s="70">
        <f>DataEntry!C301</f>
        <v>1</v>
      </c>
      <c r="C301" s="71">
        <f>COUNTIF(D$2:D301,D301)+COUNTIF(G$2:G301,D301)</f>
        <v>34</v>
      </c>
      <c r="D301" s="72" t="str">
        <f t="shared" si="109"/>
        <v>Erzgebirge Aue</v>
      </c>
      <c r="E301" s="70">
        <f>DataEntry!E301</f>
        <v>13</v>
      </c>
      <c r="F301" s="71">
        <f>COUNTIF(D$2:D301,G301)+COUNTIF(G$2:G301,G301)</f>
        <v>34</v>
      </c>
      <c r="G301" s="72" t="str">
        <f t="shared" si="110"/>
        <v>Osnabruck</v>
      </c>
      <c r="H301" s="73">
        <f>DataEntry!G301</f>
        <v>2</v>
      </c>
      <c r="I301" s="73">
        <f>DataEntry!H301</f>
        <v>1</v>
      </c>
      <c r="J301" s="266">
        <f t="shared" si="122"/>
        <v>1</v>
      </c>
      <c r="K301" s="304">
        <f t="shared" si="111"/>
        <v>0.53153335759821307</v>
      </c>
      <c r="L301" s="224">
        <f t="shared" si="112"/>
        <v>2423.140119363276</v>
      </c>
      <c r="M301" s="224">
        <f t="shared" si="113"/>
        <v>2385.751518633856</v>
      </c>
      <c r="N301" s="236">
        <f t="shared" si="123"/>
        <v>37.388600729419977</v>
      </c>
      <c r="O301" s="22" t="str">
        <f t="shared" si="124"/>
        <v>T1G34</v>
      </c>
      <c r="P301" s="308">
        <f t="shared" si="114"/>
        <v>35</v>
      </c>
      <c r="Q301" s="22" t="str">
        <f t="shared" si="125"/>
        <v>T13G34</v>
      </c>
      <c r="R301" s="308">
        <f t="shared" si="115"/>
        <v>35</v>
      </c>
      <c r="S301" s="74"/>
      <c r="T301" s="75"/>
      <c r="U301" s="76"/>
      <c r="V301" s="74"/>
      <c r="W301" s="75"/>
      <c r="X301" s="76"/>
      <c r="Y301" s="74"/>
      <c r="Z301" s="75"/>
      <c r="AA301" s="76"/>
      <c r="AB301" s="74"/>
      <c r="AC301" s="75"/>
      <c r="AD301" s="76"/>
      <c r="AE301" s="74"/>
      <c r="AF301" s="75"/>
      <c r="AG301" s="76"/>
      <c r="AH301" s="74"/>
      <c r="AI301" s="75"/>
      <c r="AJ301" s="76"/>
      <c r="AK301" s="74"/>
      <c r="AL301" s="75"/>
      <c r="AM301" s="76"/>
      <c r="AN301" s="74"/>
      <c r="AO301" s="75"/>
      <c r="AP301" s="76"/>
      <c r="AQ301" s="77">
        <f t="shared" si="116"/>
        <v>0.53290173487304215</v>
      </c>
      <c r="AR301" s="77">
        <f t="shared" si="117"/>
        <v>0.23102085092524649</v>
      </c>
      <c r="AS301" s="78">
        <f t="shared" si="126"/>
        <v>0.60376176789559133</v>
      </c>
      <c r="AT301" s="77">
        <f t="shared" si="118"/>
        <v>0.16521738117916218</v>
      </c>
      <c r="AU301" s="79"/>
      <c r="AV301" s="139"/>
      <c r="AW301" s="80"/>
      <c r="AX301" s="80"/>
      <c r="AY301" s="80"/>
      <c r="AZ301" s="92"/>
      <c r="BA301" s="93"/>
      <c r="BB301" s="92"/>
      <c r="BC301" s="93"/>
      <c r="BD301" s="92"/>
      <c r="BE301" s="93"/>
      <c r="BF301" s="77"/>
      <c r="BG301" s="77"/>
      <c r="BH301" s="77"/>
      <c r="BI301" s="83">
        <f t="shared" si="127"/>
        <v>1</v>
      </c>
      <c r="BJ301" s="83">
        <f t="shared" si="128"/>
        <v>0</v>
      </c>
      <c r="BK301" s="83">
        <f t="shared" si="129"/>
        <v>0</v>
      </c>
      <c r="BL301" s="84"/>
      <c r="BM301" s="84"/>
      <c r="BN301" s="85"/>
      <c r="BO301" s="84"/>
      <c r="BP301" s="84"/>
      <c r="BQ301" s="84"/>
      <c r="BR301" s="84"/>
      <c r="BS301" s="84"/>
      <c r="BT301" s="84"/>
      <c r="BU301" s="86"/>
      <c r="BV301" s="86"/>
      <c r="BW301" s="86"/>
      <c r="BX301" s="86"/>
      <c r="BY301" s="86"/>
      <c r="BZ301" s="86"/>
      <c r="CA301" s="83"/>
      <c r="CB301" s="83"/>
      <c r="CC301" s="14"/>
      <c r="CD301" s="72"/>
      <c r="CE301" s="87"/>
      <c r="CF301" s="88"/>
      <c r="CG301" s="88"/>
      <c r="CH301" s="87">
        <f t="shared" si="119"/>
        <v>0.60376176789559133</v>
      </c>
      <c r="CI301" s="89"/>
      <c r="CJ301" s="89"/>
      <c r="CK301" s="267"/>
      <c r="CL301" s="90"/>
      <c r="CM301" s="267"/>
      <c r="CN301" s="90"/>
      <c r="CO301" s="267"/>
      <c r="CP301" s="90"/>
      <c r="CQ301" s="267"/>
      <c r="CR301" s="90"/>
      <c r="CS301" s="267"/>
      <c r="CT301" s="90"/>
      <c r="CU301" s="267"/>
      <c r="CV301" s="90"/>
      <c r="CW301" s="267"/>
      <c r="CX301" s="90"/>
      <c r="CY301" s="267"/>
      <c r="CZ301" s="90"/>
      <c r="DA301" s="94">
        <f>DataEntry!B301</f>
        <v>44339</v>
      </c>
      <c r="DB301" s="83"/>
      <c r="DC301" s="83"/>
      <c r="DD301" s="145">
        <f t="shared" si="130"/>
        <v>1</v>
      </c>
      <c r="DE301" s="145" t="str">
        <f t="shared" si="131"/>
        <v/>
      </c>
      <c r="DF301" s="145" t="str">
        <f t="shared" si="132"/>
        <v/>
      </c>
      <c r="DG301" s="145" t="str">
        <f t="shared" si="133"/>
        <v/>
      </c>
      <c r="DH301" s="145" t="str">
        <f t="shared" si="134"/>
        <v/>
      </c>
      <c r="DI301" s="145">
        <f t="shared" si="135"/>
        <v>13</v>
      </c>
      <c r="DJ301" s="83"/>
      <c r="DK301" s="83"/>
      <c r="DL301" s="84"/>
      <c r="DM301" s="14"/>
      <c r="DN301" s="87">
        <f t="shared" si="120"/>
        <v>0.6048442920532473</v>
      </c>
      <c r="DO301" s="87">
        <f>(DFactor*Rounds*Number/2+SUM(BV$3:BV289))/(Rounds*Number/2+COUNT(BV$3:BV289))</f>
        <v>0.29599999999999999</v>
      </c>
      <c r="DP301" s="87">
        <f t="shared" si="121"/>
        <v>0.26119402985074625</v>
      </c>
    </row>
    <row r="302" spans="1:120" x14ac:dyDescent="0.25">
      <c r="A302" s="69">
        <v>300</v>
      </c>
      <c r="B302" s="70">
        <f>DataEntry!C302</f>
        <v>6</v>
      </c>
      <c r="C302" s="71">
        <f>COUNTIF(D$2:D302,D302)+COUNTIF(G$2:G302,D302)</f>
        <v>34</v>
      </c>
      <c r="D302" s="72" t="str">
        <f t="shared" si="109"/>
        <v>Greuther Furth</v>
      </c>
      <c r="E302" s="70">
        <f>DataEntry!E302</f>
        <v>5</v>
      </c>
      <c r="F302" s="71">
        <f>COUNTIF(D$2:D302,G302)+COUNTIF(G$2:G302,G302)</f>
        <v>34</v>
      </c>
      <c r="G302" s="72" t="str">
        <f t="shared" si="110"/>
        <v>Fortuna Dusseldorf</v>
      </c>
      <c r="H302" s="73">
        <f>DataEntry!G302</f>
        <v>3</v>
      </c>
      <c r="I302" s="73">
        <f>DataEntry!H302</f>
        <v>2</v>
      </c>
      <c r="J302" s="266">
        <f t="shared" si="122"/>
        <v>1</v>
      </c>
      <c r="K302" s="304">
        <f t="shared" si="111"/>
        <v>0.33530806936755075</v>
      </c>
      <c r="L302" s="224">
        <f t="shared" si="112"/>
        <v>2503.39040094029</v>
      </c>
      <c r="M302" s="224">
        <f t="shared" si="113"/>
        <v>2473.9178633370611</v>
      </c>
      <c r="N302" s="236">
        <f t="shared" si="123"/>
        <v>29.47253760322883</v>
      </c>
      <c r="O302" s="22" t="str">
        <f t="shared" si="124"/>
        <v>T6G34</v>
      </c>
      <c r="P302" s="308">
        <f t="shared" si="114"/>
        <v>35</v>
      </c>
      <c r="Q302" s="22" t="str">
        <f t="shared" si="125"/>
        <v>T5G34</v>
      </c>
      <c r="R302" s="308">
        <f t="shared" si="115"/>
        <v>35</v>
      </c>
      <c r="S302" s="74"/>
      <c r="T302" s="75"/>
      <c r="U302" s="76"/>
      <c r="V302" s="74"/>
      <c r="W302" s="75"/>
      <c r="X302" s="76"/>
      <c r="Y302" s="74"/>
      <c r="Z302" s="75"/>
      <c r="AA302" s="76"/>
      <c r="AB302" s="74"/>
      <c r="AC302" s="75"/>
      <c r="AD302" s="76"/>
      <c r="AE302" s="74"/>
      <c r="AF302" s="75"/>
      <c r="AG302" s="76"/>
      <c r="AH302" s="74"/>
      <c r="AI302" s="75"/>
      <c r="AJ302" s="76"/>
      <c r="AK302" s="74"/>
      <c r="AL302" s="75"/>
      <c r="AM302" s="76"/>
      <c r="AN302" s="74"/>
      <c r="AO302" s="75"/>
      <c r="AP302" s="76"/>
      <c r="AQ302" s="77">
        <f t="shared" si="116"/>
        <v>0.52563440312525977</v>
      </c>
      <c r="AR302" s="77">
        <f t="shared" si="117"/>
        <v>0.19706845052015198</v>
      </c>
      <c r="AS302" s="78">
        <f t="shared" si="126"/>
        <v>0.65713190521021558</v>
      </c>
      <c r="AT302" s="77">
        <f t="shared" si="118"/>
        <v>0.14579964426963243</v>
      </c>
      <c r="AU302" s="79"/>
      <c r="AV302" s="139"/>
      <c r="AW302" s="80"/>
      <c r="AX302" s="80"/>
      <c r="AY302" s="80"/>
      <c r="AZ302" s="92"/>
      <c r="BA302" s="93"/>
      <c r="BB302" s="92"/>
      <c r="BC302" s="93"/>
      <c r="BD302" s="92"/>
      <c r="BE302" s="93"/>
      <c r="BF302" s="77"/>
      <c r="BG302" s="77"/>
      <c r="BH302" s="77"/>
      <c r="BI302" s="83">
        <f t="shared" si="127"/>
        <v>1</v>
      </c>
      <c r="BJ302" s="83">
        <f t="shared" si="128"/>
        <v>0</v>
      </c>
      <c r="BK302" s="83">
        <f t="shared" si="129"/>
        <v>0</v>
      </c>
      <c r="BL302" s="84"/>
      <c r="BM302" s="84"/>
      <c r="BN302" s="85"/>
      <c r="BO302" s="84"/>
      <c r="BP302" s="84"/>
      <c r="BQ302" s="84"/>
      <c r="BR302" s="84"/>
      <c r="BS302" s="84"/>
      <c r="BT302" s="84"/>
      <c r="BU302" s="86"/>
      <c r="BV302" s="86"/>
      <c r="BW302" s="86"/>
      <c r="BX302" s="86"/>
      <c r="BY302" s="86"/>
      <c r="BZ302" s="86"/>
      <c r="CA302" s="83"/>
      <c r="CB302" s="83"/>
      <c r="CC302" s="14"/>
      <c r="CD302" s="72"/>
      <c r="CE302" s="87"/>
      <c r="CF302" s="88"/>
      <c r="CG302" s="88"/>
      <c r="CH302" s="87">
        <f t="shared" si="119"/>
        <v>0.65713190521021558</v>
      </c>
      <c r="CI302" s="89"/>
      <c r="CJ302" s="89"/>
      <c r="CK302" s="267"/>
      <c r="CL302" s="90"/>
      <c r="CM302" s="267"/>
      <c r="CN302" s="90"/>
      <c r="CO302" s="267"/>
      <c r="CP302" s="90"/>
      <c r="CQ302" s="267"/>
      <c r="CR302" s="90"/>
      <c r="CS302" s="267"/>
      <c r="CT302" s="90"/>
      <c r="CU302" s="267"/>
      <c r="CV302" s="90"/>
      <c r="CW302" s="267"/>
      <c r="CX302" s="90"/>
      <c r="CY302" s="267"/>
      <c r="CZ302" s="90"/>
      <c r="DA302" s="94">
        <f>DataEntry!B302</f>
        <v>44339</v>
      </c>
      <c r="DB302" s="83"/>
      <c r="DC302" s="83"/>
      <c r="DD302" s="145">
        <f t="shared" si="130"/>
        <v>6</v>
      </c>
      <c r="DE302" s="145" t="str">
        <f t="shared" si="131"/>
        <v/>
      </c>
      <c r="DF302" s="145" t="str">
        <f t="shared" si="132"/>
        <v/>
      </c>
      <c r="DG302" s="145" t="str">
        <f t="shared" si="133"/>
        <v/>
      </c>
      <c r="DH302" s="145" t="str">
        <f t="shared" si="134"/>
        <v/>
      </c>
      <c r="DI302" s="145">
        <f t="shared" si="135"/>
        <v>5</v>
      </c>
      <c r="DJ302" s="83"/>
      <c r="DK302" s="83"/>
      <c r="DL302" s="84"/>
      <c r="DM302" s="14"/>
      <c r="DN302" s="87">
        <f t="shared" si="120"/>
        <v>0.65778902783380389</v>
      </c>
      <c r="DO302" s="87">
        <f>(DFactor*Rounds*Number/2+SUM(BV$3:BV290))/(Rounds*Number/2+COUNT(BV$3:BV290))</f>
        <v>0.29599999999999999</v>
      </c>
      <c r="DP302" s="87">
        <f t="shared" si="121"/>
        <v>0.30597014925373134</v>
      </c>
    </row>
    <row r="303" spans="1:120" x14ac:dyDescent="0.25">
      <c r="A303" s="69">
        <v>301</v>
      </c>
      <c r="B303" s="70">
        <f>DataEntry!C303</f>
        <v>7</v>
      </c>
      <c r="C303" s="71">
        <f>COUNTIF(D$2:D303,D303)+COUNTIF(G$2:G303,D303)</f>
        <v>34</v>
      </c>
      <c r="D303" s="72" t="str">
        <f t="shared" si="109"/>
        <v>Hamburger</v>
      </c>
      <c r="E303" s="70">
        <f>DataEntry!E303</f>
        <v>3</v>
      </c>
      <c r="F303" s="71">
        <f>COUNTIF(D$2:D303,G303)+COUNTIF(G$2:G303,G303)</f>
        <v>34</v>
      </c>
      <c r="G303" s="72" t="str">
        <f t="shared" si="110"/>
        <v>Eintracht Braunschweig</v>
      </c>
      <c r="H303" s="73">
        <f>DataEntry!G303</f>
        <v>4</v>
      </c>
      <c r="I303" s="73">
        <f>DataEntry!H303</f>
        <v>0</v>
      </c>
      <c r="J303" s="266">
        <f t="shared" si="122"/>
        <v>1</v>
      </c>
      <c r="K303" s="304">
        <f t="shared" si="111"/>
        <v>0.80774334729839836</v>
      </c>
      <c r="L303" s="224">
        <f t="shared" si="112"/>
        <v>2610.4059996099923</v>
      </c>
      <c r="M303" s="224">
        <f t="shared" si="113"/>
        <v>2314.8066993588036</v>
      </c>
      <c r="N303" s="236">
        <f t="shared" si="123"/>
        <v>295.59930025118865</v>
      </c>
      <c r="O303" s="22" t="str">
        <f t="shared" si="124"/>
        <v>T7G34</v>
      </c>
      <c r="P303" s="308">
        <f t="shared" si="114"/>
        <v>35</v>
      </c>
      <c r="Q303" s="22" t="str">
        <f t="shared" si="125"/>
        <v>T3G34</v>
      </c>
      <c r="R303" s="308">
        <f t="shared" si="115"/>
        <v>35</v>
      </c>
      <c r="S303" s="74"/>
      <c r="T303" s="75"/>
      <c r="U303" s="76"/>
      <c r="V303" s="74"/>
      <c r="W303" s="75"/>
      <c r="X303" s="76"/>
      <c r="Y303" s="74"/>
      <c r="Z303" s="75"/>
      <c r="AA303" s="76"/>
      <c r="AB303" s="74"/>
      <c r="AC303" s="75"/>
      <c r="AD303" s="76"/>
      <c r="AE303" s="74"/>
      <c r="AF303" s="75"/>
      <c r="AG303" s="76"/>
      <c r="AH303" s="74"/>
      <c r="AI303" s="75"/>
      <c r="AJ303" s="76"/>
      <c r="AK303" s="74"/>
      <c r="AL303" s="75"/>
      <c r="AM303" s="76"/>
      <c r="AN303" s="74"/>
      <c r="AO303" s="75"/>
      <c r="AP303" s="76"/>
      <c r="AQ303" s="77">
        <f t="shared" si="116"/>
        <v>0.7823170832293711</v>
      </c>
      <c r="AR303" s="77">
        <f t="shared" si="117"/>
        <v>0.49350625080746247</v>
      </c>
      <c r="AS303" s="78">
        <f t="shared" si="126"/>
        <v>0.49649374919253753</v>
      </c>
      <c r="AT303" s="77">
        <f t="shared" si="118"/>
        <v>0.01</v>
      </c>
      <c r="AU303" s="79"/>
      <c r="AV303" s="139"/>
      <c r="AW303" s="80"/>
      <c r="AX303" s="80"/>
      <c r="AY303" s="80"/>
      <c r="AZ303" s="92"/>
      <c r="BA303" s="93"/>
      <c r="BB303" s="92"/>
      <c r="BC303" s="93"/>
      <c r="BD303" s="92"/>
      <c r="BE303" s="93"/>
      <c r="BF303" s="77"/>
      <c r="BG303" s="77"/>
      <c r="BH303" s="77"/>
      <c r="BI303" s="83">
        <f t="shared" si="127"/>
        <v>1</v>
      </c>
      <c r="BJ303" s="83">
        <f t="shared" si="128"/>
        <v>0</v>
      </c>
      <c r="BK303" s="83">
        <f t="shared" si="129"/>
        <v>0</v>
      </c>
      <c r="BL303" s="84"/>
      <c r="BM303" s="84"/>
      <c r="BN303" s="85"/>
      <c r="BO303" s="84"/>
      <c r="BP303" s="84"/>
      <c r="BQ303" s="84"/>
      <c r="BR303" s="84"/>
      <c r="BS303" s="84"/>
      <c r="BT303" s="84"/>
      <c r="BU303" s="86"/>
      <c r="BV303" s="86"/>
      <c r="BW303" s="86"/>
      <c r="BX303" s="86"/>
      <c r="BY303" s="86"/>
      <c r="BZ303" s="86"/>
      <c r="CA303" s="83"/>
      <c r="CB303" s="83"/>
      <c r="CC303" s="14"/>
      <c r="CD303" s="72"/>
      <c r="CE303" s="87"/>
      <c r="CF303" s="88"/>
      <c r="CG303" s="88"/>
      <c r="CH303" s="87">
        <f t="shared" si="119"/>
        <v>0.57762166484381727</v>
      </c>
      <c r="CI303" s="89"/>
      <c r="CJ303" s="89"/>
      <c r="CK303" s="267"/>
      <c r="CL303" s="90"/>
      <c r="CM303" s="267"/>
      <c r="CN303" s="90"/>
      <c r="CO303" s="267"/>
      <c r="CP303" s="90"/>
      <c r="CQ303" s="267"/>
      <c r="CR303" s="90"/>
      <c r="CS303" s="267"/>
      <c r="CT303" s="90"/>
      <c r="CU303" s="267"/>
      <c r="CV303" s="90"/>
      <c r="CW303" s="267"/>
      <c r="CX303" s="90"/>
      <c r="CY303" s="267"/>
      <c r="CZ303" s="90"/>
      <c r="DA303" s="94">
        <f>DataEntry!B303</f>
        <v>44339</v>
      </c>
      <c r="DB303" s="83"/>
      <c r="DC303" s="83"/>
      <c r="DD303" s="145">
        <f t="shared" si="130"/>
        <v>7</v>
      </c>
      <c r="DE303" s="145" t="str">
        <f t="shared" si="131"/>
        <v/>
      </c>
      <c r="DF303" s="145" t="str">
        <f t="shared" si="132"/>
        <v/>
      </c>
      <c r="DG303" s="145" t="str">
        <f t="shared" si="133"/>
        <v/>
      </c>
      <c r="DH303" s="145" t="str">
        <f t="shared" si="134"/>
        <v/>
      </c>
      <c r="DI303" s="145">
        <f t="shared" si="135"/>
        <v>3</v>
      </c>
      <c r="DJ303" s="83"/>
      <c r="DK303" s="83"/>
      <c r="DL303" s="84"/>
      <c r="DM303" s="14"/>
      <c r="DN303" s="87">
        <f t="shared" si="120"/>
        <v>0.65732460032695694</v>
      </c>
      <c r="DO303" s="87">
        <f>(DFactor*Rounds*Number/2+SUM(BV$3:BV291))/(Rounds*Number/2+COUNT(BV$3:BV291))</f>
        <v>0.29599999999999999</v>
      </c>
      <c r="DP303" s="87">
        <f t="shared" si="121"/>
        <v>0.30557737627651216</v>
      </c>
    </row>
    <row r="304" spans="1:120" x14ac:dyDescent="0.25">
      <c r="A304" s="69">
        <v>302</v>
      </c>
      <c r="B304" s="70">
        <f>DataEntry!C304</f>
        <v>8</v>
      </c>
      <c r="C304" s="71">
        <f>COUNTIF(D$2:D304,D304)+COUNTIF(G$2:G304,D304)</f>
        <v>34</v>
      </c>
      <c r="D304" s="72" t="str">
        <f t="shared" si="109"/>
        <v>Hannover 96</v>
      </c>
      <c r="E304" s="70">
        <f>DataEntry!E304</f>
        <v>12</v>
      </c>
      <c r="F304" s="71">
        <f>COUNTIF(D$2:D304,G304)+COUNTIF(G$2:G304,G304)</f>
        <v>34</v>
      </c>
      <c r="G304" s="72" t="str">
        <f t="shared" si="110"/>
        <v>Nurnberg</v>
      </c>
      <c r="H304" s="73">
        <f>DataEntry!G304</f>
        <v>1</v>
      </c>
      <c r="I304" s="73">
        <f>DataEntry!H304</f>
        <v>2</v>
      </c>
      <c r="J304" s="266">
        <f t="shared" si="122"/>
        <v>3</v>
      </c>
      <c r="K304" s="304">
        <f t="shared" si="111"/>
        <v>9.7807081108528315E-2</v>
      </c>
      <c r="L304" s="224">
        <f t="shared" si="112"/>
        <v>2506.8880125117771</v>
      </c>
      <c r="M304" s="224">
        <f t="shared" si="113"/>
        <v>2425.5404700978056</v>
      </c>
      <c r="N304" s="236">
        <f t="shared" si="123"/>
        <v>81.347542413971496</v>
      </c>
      <c r="O304" s="22" t="str">
        <f t="shared" si="124"/>
        <v>T8G34</v>
      </c>
      <c r="P304" s="308">
        <f t="shared" si="114"/>
        <v>35</v>
      </c>
      <c r="Q304" s="22" t="str">
        <f t="shared" si="125"/>
        <v>T12G34</v>
      </c>
      <c r="R304" s="308">
        <f t="shared" si="115"/>
        <v>35</v>
      </c>
      <c r="S304" s="74"/>
      <c r="T304" s="75"/>
      <c r="U304" s="76"/>
      <c r="V304" s="74"/>
      <c r="W304" s="75"/>
      <c r="X304" s="76"/>
      <c r="Y304" s="74"/>
      <c r="Z304" s="75"/>
      <c r="AA304" s="76"/>
      <c r="AB304" s="74"/>
      <c r="AC304" s="75"/>
      <c r="AD304" s="76"/>
      <c r="AE304" s="74"/>
      <c r="AF304" s="75"/>
      <c r="AG304" s="76"/>
      <c r="AH304" s="74"/>
      <c r="AI304" s="75"/>
      <c r="AJ304" s="76"/>
      <c r="AK304" s="74"/>
      <c r="AL304" s="75"/>
      <c r="AM304" s="76"/>
      <c r="AN304" s="74"/>
      <c r="AO304" s="75"/>
      <c r="AP304" s="76"/>
      <c r="AQ304" s="77">
        <f t="shared" si="116"/>
        <v>0.57410753305903628</v>
      </c>
      <c r="AR304" s="77">
        <f t="shared" si="117"/>
        <v>0.25678310500027518</v>
      </c>
      <c r="AS304" s="78">
        <f t="shared" si="126"/>
        <v>0.63464885611752209</v>
      </c>
      <c r="AT304" s="77">
        <f t="shared" si="118"/>
        <v>0.10856803888220268</v>
      </c>
      <c r="AU304" s="79"/>
      <c r="AV304" s="139"/>
      <c r="AW304" s="80"/>
      <c r="AX304" s="80"/>
      <c r="AY304" s="80"/>
      <c r="AZ304" s="92"/>
      <c r="BA304" s="93"/>
      <c r="BB304" s="92"/>
      <c r="BC304" s="93"/>
      <c r="BD304" s="92"/>
      <c r="BE304" s="93"/>
      <c r="BF304" s="77"/>
      <c r="BG304" s="77"/>
      <c r="BH304" s="77"/>
      <c r="BI304" s="83">
        <f t="shared" si="127"/>
        <v>0</v>
      </c>
      <c r="BJ304" s="83">
        <f t="shared" si="128"/>
        <v>0</v>
      </c>
      <c r="BK304" s="83">
        <f t="shared" si="129"/>
        <v>1</v>
      </c>
      <c r="BL304" s="84"/>
      <c r="BM304" s="84"/>
      <c r="BN304" s="85"/>
      <c r="BO304" s="84"/>
      <c r="BP304" s="84"/>
      <c r="BQ304" s="84"/>
      <c r="BR304" s="84"/>
      <c r="BS304" s="84"/>
      <c r="BT304" s="84"/>
      <c r="BU304" s="86"/>
      <c r="BV304" s="86"/>
      <c r="BW304" s="86"/>
      <c r="BX304" s="86"/>
      <c r="BY304" s="86"/>
      <c r="BZ304" s="86"/>
      <c r="CA304" s="83"/>
      <c r="CB304" s="83"/>
      <c r="CC304" s="14"/>
      <c r="CD304" s="72"/>
      <c r="CE304" s="87"/>
      <c r="CF304" s="88"/>
      <c r="CG304" s="88"/>
      <c r="CH304" s="87">
        <f t="shared" si="119"/>
        <v>0.6346488561175222</v>
      </c>
      <c r="CI304" s="89"/>
      <c r="CJ304" s="89"/>
      <c r="CK304" s="267"/>
      <c r="CL304" s="90"/>
      <c r="CM304" s="267"/>
      <c r="CN304" s="90"/>
      <c r="CO304" s="267"/>
      <c r="CP304" s="90"/>
      <c r="CQ304" s="267"/>
      <c r="CR304" s="90"/>
      <c r="CS304" s="267"/>
      <c r="CT304" s="90"/>
      <c r="CU304" s="267"/>
      <c r="CV304" s="90"/>
      <c r="CW304" s="267"/>
      <c r="CX304" s="90"/>
      <c r="CY304" s="267"/>
      <c r="CZ304" s="90"/>
      <c r="DA304" s="94">
        <f>DataEntry!B304</f>
        <v>44339</v>
      </c>
      <c r="DB304" s="83"/>
      <c r="DC304" s="83"/>
      <c r="DD304" s="145" t="str">
        <f t="shared" si="130"/>
        <v/>
      </c>
      <c r="DE304" s="145" t="str">
        <f t="shared" si="131"/>
        <v/>
      </c>
      <c r="DF304" s="145">
        <f t="shared" si="132"/>
        <v>8</v>
      </c>
      <c r="DG304" s="145">
        <f t="shared" si="133"/>
        <v>12</v>
      </c>
      <c r="DH304" s="145" t="str">
        <f t="shared" si="134"/>
        <v/>
      </c>
      <c r="DI304" s="145" t="str">
        <f t="shared" si="135"/>
        <v/>
      </c>
      <c r="DJ304" s="83"/>
      <c r="DK304" s="83"/>
      <c r="DL304" s="84"/>
      <c r="DM304" s="14"/>
      <c r="DN304" s="87">
        <f t="shared" si="120"/>
        <v>0.64014078257361839</v>
      </c>
      <c r="DO304" s="87">
        <f>(DFactor*Rounds*Number/2+SUM(BV$3:BV292))/(Rounds*Number/2+COUNT(BV$3:BV292))</f>
        <v>0.29599999999999999</v>
      </c>
      <c r="DP304" s="87">
        <f t="shared" si="121"/>
        <v>0.29104477611940299</v>
      </c>
    </row>
    <row r="305" spans="1:120" x14ac:dyDescent="0.25">
      <c r="A305" s="69">
        <v>303</v>
      </c>
      <c r="B305" s="70">
        <f>DataEntry!C305</f>
        <v>9</v>
      </c>
      <c r="C305" s="71">
        <f>COUNTIF(D$2:D305,D305)+COUNTIF(G$2:G305,D305)</f>
        <v>34</v>
      </c>
      <c r="D305" s="72" t="str">
        <f t="shared" si="109"/>
        <v>Heidenheim</v>
      </c>
      <c r="E305" s="70">
        <f>DataEntry!E305</f>
        <v>10</v>
      </c>
      <c r="F305" s="71">
        <f>COUNTIF(D$2:D305,G305)+COUNTIF(G$2:G305,G305)</f>
        <v>34</v>
      </c>
      <c r="G305" s="72" t="str">
        <f t="shared" si="110"/>
        <v>Karlsruher</v>
      </c>
      <c r="H305" s="73">
        <f>DataEntry!G305</f>
        <v>1</v>
      </c>
      <c r="I305" s="73">
        <f>DataEntry!H305</f>
        <v>2</v>
      </c>
      <c r="J305" s="266">
        <f t="shared" si="122"/>
        <v>3</v>
      </c>
      <c r="K305" s="304">
        <f t="shared" si="111"/>
        <v>0.53281330443624952</v>
      </c>
      <c r="L305" s="224">
        <f t="shared" si="112"/>
        <v>2533.0626123445136</v>
      </c>
      <c r="M305" s="224">
        <f t="shared" si="113"/>
        <v>2463.8170950682952</v>
      </c>
      <c r="N305" s="236">
        <f t="shared" si="123"/>
        <v>69.245517276218379</v>
      </c>
      <c r="O305" s="22" t="str">
        <f t="shared" si="124"/>
        <v>T9G34</v>
      </c>
      <c r="P305" s="308">
        <f t="shared" si="114"/>
        <v>35</v>
      </c>
      <c r="Q305" s="22" t="str">
        <f t="shared" si="125"/>
        <v>T10G34</v>
      </c>
      <c r="R305" s="308">
        <f t="shared" si="115"/>
        <v>35</v>
      </c>
      <c r="S305" s="74"/>
      <c r="T305" s="75"/>
      <c r="U305" s="76"/>
      <c r="V305" s="74"/>
      <c r="W305" s="75"/>
      <c r="X305" s="76"/>
      <c r="Y305" s="74"/>
      <c r="Z305" s="75"/>
      <c r="AA305" s="76"/>
      <c r="AB305" s="74"/>
      <c r="AC305" s="75"/>
      <c r="AD305" s="76"/>
      <c r="AE305" s="74"/>
      <c r="AF305" s="75"/>
      <c r="AG305" s="76"/>
      <c r="AH305" s="74"/>
      <c r="AI305" s="75"/>
      <c r="AJ305" s="76"/>
      <c r="AK305" s="74"/>
      <c r="AL305" s="75"/>
      <c r="AM305" s="76"/>
      <c r="AN305" s="74"/>
      <c r="AO305" s="75"/>
      <c r="AP305" s="76"/>
      <c r="AQ305" s="77">
        <f t="shared" si="116"/>
        <v>0.56268525940822789</v>
      </c>
      <c r="AR305" s="77">
        <f t="shared" si="117"/>
        <v>0.24457958899495713</v>
      </c>
      <c r="AS305" s="78">
        <f t="shared" si="126"/>
        <v>0.63621134082654152</v>
      </c>
      <c r="AT305" s="77">
        <f t="shared" si="118"/>
        <v>0.11920907017850135</v>
      </c>
      <c r="AU305" s="79"/>
      <c r="AV305" s="139"/>
      <c r="AW305" s="80"/>
      <c r="AX305" s="80"/>
      <c r="AY305" s="80"/>
      <c r="AZ305" s="92"/>
      <c r="BA305" s="93"/>
      <c r="BB305" s="92"/>
      <c r="BC305" s="93"/>
      <c r="BD305" s="92"/>
      <c r="BE305" s="93"/>
      <c r="BF305" s="77"/>
      <c r="BG305" s="77"/>
      <c r="BH305" s="77"/>
      <c r="BI305" s="83">
        <f t="shared" si="127"/>
        <v>0</v>
      </c>
      <c r="BJ305" s="83">
        <f t="shared" si="128"/>
        <v>0</v>
      </c>
      <c r="BK305" s="83">
        <f t="shared" si="129"/>
        <v>1</v>
      </c>
      <c r="BL305" s="84"/>
      <c r="BM305" s="84"/>
      <c r="BN305" s="85"/>
      <c r="BO305" s="84"/>
      <c r="BP305" s="84"/>
      <c r="BQ305" s="84"/>
      <c r="BR305" s="84"/>
      <c r="BS305" s="84"/>
      <c r="BT305" s="84"/>
      <c r="BU305" s="86"/>
      <c r="BV305" s="86"/>
      <c r="BW305" s="86"/>
      <c r="BX305" s="86"/>
      <c r="BY305" s="86"/>
      <c r="BZ305" s="86"/>
      <c r="CA305" s="83"/>
      <c r="CB305" s="83"/>
      <c r="CC305" s="14"/>
      <c r="CD305" s="72"/>
      <c r="CE305" s="87"/>
      <c r="CF305" s="88"/>
      <c r="CG305" s="88"/>
      <c r="CH305" s="87">
        <f t="shared" si="119"/>
        <v>0.63621134082654152</v>
      </c>
      <c r="CI305" s="89"/>
      <c r="CJ305" s="89"/>
      <c r="CK305" s="267"/>
      <c r="CL305" s="90"/>
      <c r="CM305" s="267"/>
      <c r="CN305" s="90"/>
      <c r="CO305" s="267"/>
      <c r="CP305" s="90"/>
      <c r="CQ305" s="267"/>
      <c r="CR305" s="90"/>
      <c r="CS305" s="267"/>
      <c r="CT305" s="90"/>
      <c r="CU305" s="267"/>
      <c r="CV305" s="90"/>
      <c r="CW305" s="267"/>
      <c r="CX305" s="90"/>
      <c r="CY305" s="267"/>
      <c r="CZ305" s="90"/>
      <c r="DA305" s="94">
        <f>DataEntry!B305</f>
        <v>44339</v>
      </c>
      <c r="DB305" s="83"/>
      <c r="DC305" s="83"/>
      <c r="DD305" s="145" t="str">
        <f t="shared" si="130"/>
        <v/>
      </c>
      <c r="DE305" s="145" t="str">
        <f t="shared" si="131"/>
        <v/>
      </c>
      <c r="DF305" s="145">
        <f t="shared" si="132"/>
        <v>9</v>
      </c>
      <c r="DG305" s="145">
        <f t="shared" si="133"/>
        <v>10</v>
      </c>
      <c r="DH305" s="145" t="str">
        <f t="shared" si="134"/>
        <v/>
      </c>
      <c r="DI305" s="145" t="str">
        <f t="shared" si="135"/>
        <v/>
      </c>
      <c r="DJ305" s="83"/>
      <c r="DK305" s="83"/>
      <c r="DL305" s="84"/>
      <c r="DM305" s="14"/>
      <c r="DN305" s="87">
        <f t="shared" si="120"/>
        <v>0.64014078257361839</v>
      </c>
      <c r="DO305" s="87">
        <f>(DFactor*Rounds*Number/2+SUM(BV$3:BV293))/(Rounds*Number/2+COUNT(BV$3:BV293))</f>
        <v>0.29599999999999999</v>
      </c>
      <c r="DP305" s="87">
        <f t="shared" si="121"/>
        <v>0.29104477611940299</v>
      </c>
    </row>
    <row r="306" spans="1:120" x14ac:dyDescent="0.25">
      <c r="A306" s="69">
        <v>304</v>
      </c>
      <c r="B306" s="70">
        <f>DataEntry!C306</f>
        <v>11</v>
      </c>
      <c r="C306" s="71">
        <f>COUNTIF(D$2:D306,D306)+COUNTIF(G$2:G306,D306)</f>
        <v>34</v>
      </c>
      <c r="D306" s="72" t="str">
        <f t="shared" si="109"/>
        <v>Holstein Kiel</v>
      </c>
      <c r="E306" s="70">
        <f>DataEntry!E306</f>
        <v>4</v>
      </c>
      <c r="F306" s="71">
        <f>COUNTIF(D$2:D306,G306)+COUNTIF(G$2:G306,G306)</f>
        <v>34</v>
      </c>
      <c r="G306" s="72" t="str">
        <f t="shared" si="110"/>
        <v>Darmstadt 98</v>
      </c>
      <c r="H306" s="73">
        <f>DataEntry!G306</f>
        <v>2</v>
      </c>
      <c r="I306" s="73">
        <f>DataEntry!H306</f>
        <v>3</v>
      </c>
      <c r="J306" s="266">
        <f t="shared" si="122"/>
        <v>3</v>
      </c>
      <c r="K306" s="304">
        <f t="shared" si="111"/>
        <v>0.9251283041826257</v>
      </c>
      <c r="L306" s="224">
        <f t="shared" si="112"/>
        <v>2506.2974596926747</v>
      </c>
      <c r="M306" s="224">
        <f t="shared" si="113"/>
        <v>2440.77977063961</v>
      </c>
      <c r="N306" s="236">
        <f t="shared" si="123"/>
        <v>65.517689053064714</v>
      </c>
      <c r="O306" s="22" t="str">
        <f t="shared" si="124"/>
        <v>T11G34</v>
      </c>
      <c r="P306" s="308">
        <f t="shared" si="114"/>
        <v>35</v>
      </c>
      <c r="Q306" s="22" t="str">
        <f t="shared" si="125"/>
        <v>T4G34</v>
      </c>
      <c r="R306" s="308">
        <f t="shared" si="115"/>
        <v>35</v>
      </c>
      <c r="S306" s="74"/>
      <c r="T306" s="75"/>
      <c r="U306" s="76"/>
      <c r="V306" s="74"/>
      <c r="W306" s="75"/>
      <c r="X306" s="76"/>
      <c r="Y306" s="74"/>
      <c r="Z306" s="75"/>
      <c r="AA306" s="76"/>
      <c r="AB306" s="74"/>
      <c r="AC306" s="75"/>
      <c r="AD306" s="76"/>
      <c r="AE306" s="74"/>
      <c r="AF306" s="75"/>
      <c r="AG306" s="76"/>
      <c r="AH306" s="74"/>
      <c r="AI306" s="75"/>
      <c r="AJ306" s="76"/>
      <c r="AK306" s="74"/>
      <c r="AL306" s="75"/>
      <c r="AM306" s="76"/>
      <c r="AN306" s="74"/>
      <c r="AO306" s="75"/>
      <c r="AP306" s="76"/>
      <c r="AQ306" s="77">
        <f t="shared" si="116"/>
        <v>0.55890587022946259</v>
      </c>
      <c r="AR306" s="77">
        <f t="shared" si="117"/>
        <v>0.24939455234649127</v>
      </c>
      <c r="AS306" s="78">
        <f t="shared" si="126"/>
        <v>0.61902263576594274</v>
      </c>
      <c r="AT306" s="77">
        <f t="shared" si="118"/>
        <v>0.13158281188756604</v>
      </c>
      <c r="AU306" s="79"/>
      <c r="AV306" s="139"/>
      <c r="AW306" s="80"/>
      <c r="AX306" s="80"/>
      <c r="AY306" s="80"/>
      <c r="AZ306" s="92"/>
      <c r="BA306" s="93"/>
      <c r="BB306" s="92"/>
      <c r="BC306" s="93"/>
      <c r="BD306" s="92"/>
      <c r="BE306" s="93"/>
      <c r="BF306" s="77"/>
      <c r="BG306" s="77"/>
      <c r="BH306" s="77"/>
      <c r="BI306" s="83">
        <f t="shared" si="127"/>
        <v>0</v>
      </c>
      <c r="BJ306" s="83">
        <f t="shared" si="128"/>
        <v>0</v>
      </c>
      <c r="BK306" s="83">
        <f t="shared" si="129"/>
        <v>1</v>
      </c>
      <c r="BL306" s="84"/>
      <c r="BM306" s="84"/>
      <c r="BN306" s="85"/>
      <c r="BO306" s="84"/>
      <c r="BP306" s="84"/>
      <c r="BQ306" s="84"/>
      <c r="BR306" s="84"/>
      <c r="BS306" s="84"/>
      <c r="BT306" s="84"/>
      <c r="BU306" s="86"/>
      <c r="BV306" s="86"/>
      <c r="BW306" s="86"/>
      <c r="BX306" s="86"/>
      <c r="BY306" s="86"/>
      <c r="BZ306" s="86"/>
      <c r="CA306" s="83"/>
      <c r="CB306" s="83"/>
      <c r="CC306" s="14"/>
      <c r="CD306" s="72"/>
      <c r="CE306" s="87"/>
      <c r="CF306" s="88"/>
      <c r="CG306" s="88"/>
      <c r="CH306" s="87">
        <f t="shared" si="119"/>
        <v>0.61902263576594263</v>
      </c>
      <c r="CI306" s="89"/>
      <c r="CJ306" s="89"/>
      <c r="CK306" s="267"/>
      <c r="CL306" s="90"/>
      <c r="CM306" s="267"/>
      <c r="CN306" s="90"/>
      <c r="CO306" s="267"/>
      <c r="CP306" s="90"/>
      <c r="CQ306" s="267"/>
      <c r="CR306" s="90"/>
      <c r="CS306" s="267"/>
      <c r="CT306" s="90"/>
      <c r="CU306" s="267"/>
      <c r="CV306" s="90"/>
      <c r="CW306" s="267"/>
      <c r="CX306" s="90"/>
      <c r="CY306" s="267"/>
      <c r="CZ306" s="90"/>
      <c r="DA306" s="94">
        <f>DataEntry!B306</f>
        <v>44339</v>
      </c>
      <c r="DB306" s="83"/>
      <c r="DC306" s="83"/>
      <c r="DD306" s="145" t="str">
        <f t="shared" si="130"/>
        <v/>
      </c>
      <c r="DE306" s="145" t="str">
        <f t="shared" si="131"/>
        <v/>
      </c>
      <c r="DF306" s="145">
        <f t="shared" si="132"/>
        <v>11</v>
      </c>
      <c r="DG306" s="145">
        <f t="shared" si="133"/>
        <v>4</v>
      </c>
      <c r="DH306" s="145" t="str">
        <f t="shared" si="134"/>
        <v/>
      </c>
      <c r="DI306" s="145" t="str">
        <f t="shared" si="135"/>
        <v/>
      </c>
      <c r="DJ306" s="83"/>
      <c r="DK306" s="83"/>
      <c r="DL306" s="84"/>
      <c r="DM306" s="14"/>
      <c r="DN306" s="87">
        <f t="shared" si="120"/>
        <v>0.6224925373134329</v>
      </c>
      <c r="DO306" s="87">
        <f>(DFactor*Rounds*Number/2+SUM(BV$3:BV294))/(Rounds*Number/2+COUNT(BV$3:BV294))</f>
        <v>0.29599999999999999</v>
      </c>
      <c r="DP306" s="87">
        <f t="shared" si="121"/>
        <v>0.27611940298507465</v>
      </c>
    </row>
    <row r="307" spans="1:120" x14ac:dyDescent="0.25">
      <c r="A307" s="69">
        <v>305</v>
      </c>
      <c r="B307" s="70">
        <f>DataEntry!C307</f>
        <v>15</v>
      </c>
      <c r="C307" s="71">
        <f>COUNTIF(D$2:D307,D307)+COUNTIF(G$2:G307,D307)</f>
        <v>34</v>
      </c>
      <c r="D307" s="72" t="str">
        <f t="shared" si="109"/>
        <v>Jahn Regensburg</v>
      </c>
      <c r="E307" s="70">
        <f>DataEntry!E307</f>
        <v>17</v>
      </c>
      <c r="F307" s="71">
        <f>COUNTIF(D$2:D307,G307)+COUNTIF(G$2:G307,G307)</f>
        <v>34</v>
      </c>
      <c r="G307" s="72" t="str">
        <f t="shared" si="110"/>
        <v>St Pauli</v>
      </c>
      <c r="H307" s="73">
        <f>DataEntry!G307</f>
        <v>3</v>
      </c>
      <c r="I307" s="73">
        <f>DataEntry!H307</f>
        <v>0</v>
      </c>
      <c r="J307" s="266">
        <f t="shared" si="122"/>
        <v>1</v>
      </c>
      <c r="K307" s="304">
        <f t="shared" si="111"/>
        <v>0.20303411843651742</v>
      </c>
      <c r="L307" s="224">
        <f t="shared" si="112"/>
        <v>2454.8967813746085</v>
      </c>
      <c r="M307" s="224">
        <f t="shared" si="113"/>
        <v>2401.1116501205852</v>
      </c>
      <c r="N307" s="236">
        <f t="shared" si="123"/>
        <v>53.785131254023327</v>
      </c>
      <c r="O307" s="22" t="str">
        <f t="shared" si="124"/>
        <v>T15G34</v>
      </c>
      <c r="P307" s="308">
        <f t="shared" si="114"/>
        <v>35</v>
      </c>
      <c r="Q307" s="22" t="str">
        <f t="shared" si="125"/>
        <v>T17G34</v>
      </c>
      <c r="R307" s="308">
        <f t="shared" si="115"/>
        <v>35</v>
      </c>
      <c r="S307" s="74"/>
      <c r="T307" s="75"/>
      <c r="U307" s="76"/>
      <c r="V307" s="74"/>
      <c r="W307" s="75"/>
      <c r="X307" s="76"/>
      <c r="Y307" s="74"/>
      <c r="Z307" s="75"/>
      <c r="AA307" s="76"/>
      <c r="AB307" s="74"/>
      <c r="AC307" s="75"/>
      <c r="AD307" s="76"/>
      <c r="AE307" s="74"/>
      <c r="AF307" s="75"/>
      <c r="AG307" s="76"/>
      <c r="AH307" s="74"/>
      <c r="AI307" s="75"/>
      <c r="AJ307" s="76"/>
      <c r="AK307" s="74"/>
      <c r="AL307" s="75"/>
      <c r="AM307" s="76"/>
      <c r="AN307" s="74"/>
      <c r="AO307" s="75"/>
      <c r="AP307" s="76"/>
      <c r="AQ307" s="77">
        <f t="shared" si="116"/>
        <v>0.54765986703866221</v>
      </c>
      <c r="AR307" s="77">
        <f t="shared" si="117"/>
        <v>0.21990108458483176</v>
      </c>
      <c r="AS307" s="78">
        <f t="shared" si="126"/>
        <v>0.65551756490766078</v>
      </c>
      <c r="AT307" s="77">
        <f t="shared" si="118"/>
        <v>0.1245813505075074</v>
      </c>
      <c r="AU307" s="79"/>
      <c r="AV307" s="139"/>
      <c r="AW307" s="80"/>
      <c r="AX307" s="80"/>
      <c r="AY307" s="80"/>
      <c r="AZ307" s="92"/>
      <c r="BA307" s="93"/>
      <c r="BB307" s="92"/>
      <c r="BC307" s="93"/>
      <c r="BD307" s="92"/>
      <c r="BE307" s="93"/>
      <c r="BF307" s="77"/>
      <c r="BG307" s="77"/>
      <c r="BH307" s="77"/>
      <c r="BI307" s="83">
        <f t="shared" si="127"/>
        <v>1</v>
      </c>
      <c r="BJ307" s="83">
        <f t="shared" si="128"/>
        <v>0</v>
      </c>
      <c r="BK307" s="83">
        <f t="shared" si="129"/>
        <v>0</v>
      </c>
      <c r="BL307" s="84"/>
      <c r="BM307" s="84"/>
      <c r="BN307" s="85"/>
      <c r="BO307" s="84"/>
      <c r="BP307" s="84"/>
      <c r="BQ307" s="84"/>
      <c r="BR307" s="84"/>
      <c r="BS307" s="84"/>
      <c r="BT307" s="84"/>
      <c r="BU307" s="86"/>
      <c r="BV307" s="86"/>
      <c r="BW307" s="86"/>
      <c r="BX307" s="86"/>
      <c r="BY307" s="86"/>
      <c r="BZ307" s="86"/>
      <c r="CA307" s="83"/>
      <c r="CB307" s="83"/>
      <c r="CC307" s="14"/>
      <c r="CD307" s="72"/>
      <c r="CE307" s="87"/>
      <c r="CF307" s="88"/>
      <c r="CG307" s="88"/>
      <c r="CH307" s="87">
        <f t="shared" si="119"/>
        <v>0.65551756490766089</v>
      </c>
      <c r="CI307" s="89"/>
      <c r="CJ307" s="89"/>
      <c r="CK307" s="267"/>
      <c r="CL307" s="90"/>
      <c r="CM307" s="267"/>
      <c r="CN307" s="90"/>
      <c r="CO307" s="267"/>
      <c r="CP307" s="90"/>
      <c r="CQ307" s="267"/>
      <c r="CR307" s="90"/>
      <c r="CS307" s="267"/>
      <c r="CT307" s="90"/>
      <c r="CU307" s="267"/>
      <c r="CV307" s="90"/>
      <c r="CW307" s="267"/>
      <c r="CX307" s="90"/>
      <c r="CY307" s="267"/>
      <c r="CZ307" s="90"/>
      <c r="DA307" s="94">
        <f>DataEntry!B307</f>
        <v>44339</v>
      </c>
      <c r="DB307" s="83"/>
      <c r="DC307" s="83"/>
      <c r="DD307" s="145">
        <f t="shared" si="130"/>
        <v>15</v>
      </c>
      <c r="DE307" s="145" t="str">
        <f t="shared" si="131"/>
        <v/>
      </c>
      <c r="DF307" s="145" t="str">
        <f t="shared" si="132"/>
        <v/>
      </c>
      <c r="DG307" s="145" t="str">
        <f t="shared" si="133"/>
        <v/>
      </c>
      <c r="DH307" s="145" t="str">
        <f t="shared" si="134"/>
        <v/>
      </c>
      <c r="DI307" s="145">
        <f t="shared" si="135"/>
        <v>17</v>
      </c>
      <c r="DJ307" s="83"/>
      <c r="DK307" s="83"/>
      <c r="DL307" s="84"/>
      <c r="DM307" s="14"/>
      <c r="DN307" s="87">
        <f t="shared" si="120"/>
        <v>0.65778902783380389</v>
      </c>
      <c r="DO307" s="87">
        <f>(DFactor*Rounds*Number/2+SUM(BV$3:BV295))/(Rounds*Number/2+COUNT(BV$3:BV295))</f>
        <v>0.29599999999999999</v>
      </c>
      <c r="DP307" s="87">
        <f t="shared" si="121"/>
        <v>0.30597014925373134</v>
      </c>
    </row>
    <row r="308" spans="1:120" x14ac:dyDescent="0.25">
      <c r="A308" s="69">
        <v>306</v>
      </c>
      <c r="B308" s="70">
        <f>DataEntry!C308</f>
        <v>18</v>
      </c>
      <c r="C308" s="71">
        <f>COUNTIF(D$2:D308,D308)+COUNTIF(G$2:G308,D308)</f>
        <v>34</v>
      </c>
      <c r="D308" s="72" t="str">
        <f t="shared" si="109"/>
        <v>Wurzburger Kickers</v>
      </c>
      <c r="E308" s="70">
        <f>DataEntry!E308</f>
        <v>14</v>
      </c>
      <c r="F308" s="71">
        <f>COUNTIF(D$2:D308,G308)+COUNTIF(G$2:G308,G308)</f>
        <v>34</v>
      </c>
      <c r="G308" s="72" t="str">
        <f t="shared" si="110"/>
        <v>Paderborn 07</v>
      </c>
      <c r="H308" s="73">
        <f>DataEntry!G308</f>
        <v>1</v>
      </c>
      <c r="I308" s="73">
        <f>DataEntry!H308</f>
        <v>1</v>
      </c>
      <c r="J308" s="266">
        <f t="shared" si="122"/>
        <v>2</v>
      </c>
      <c r="K308" s="304">
        <f t="shared" si="111"/>
        <v>0.42694602358047562</v>
      </c>
      <c r="L308" s="224">
        <f t="shared" si="112"/>
        <v>2352.284838119574</v>
      </c>
      <c r="M308" s="224">
        <f t="shared" si="113"/>
        <v>2416.4172883884321</v>
      </c>
      <c r="N308" s="236">
        <f t="shared" si="123"/>
        <v>-64.132450268858065</v>
      </c>
      <c r="O308" s="22" t="str">
        <f t="shared" si="124"/>
        <v>T18G34</v>
      </c>
      <c r="P308" s="308">
        <f t="shared" si="114"/>
        <v>35</v>
      </c>
      <c r="Q308" s="22" t="str">
        <f t="shared" si="125"/>
        <v>T14G34</v>
      </c>
      <c r="R308" s="308">
        <f t="shared" si="115"/>
        <v>35</v>
      </c>
      <c r="S308" s="74"/>
      <c r="T308" s="75"/>
      <c r="U308" s="76"/>
      <c r="V308" s="74"/>
      <c r="W308" s="75"/>
      <c r="X308" s="76"/>
      <c r="Y308" s="74"/>
      <c r="Z308" s="75"/>
      <c r="AA308" s="76"/>
      <c r="AB308" s="74"/>
      <c r="AC308" s="75"/>
      <c r="AD308" s="76"/>
      <c r="AE308" s="74"/>
      <c r="AF308" s="75"/>
      <c r="AG308" s="76"/>
      <c r="AH308" s="74"/>
      <c r="AI308" s="75"/>
      <c r="AJ308" s="76"/>
      <c r="AK308" s="74"/>
      <c r="AL308" s="75"/>
      <c r="AM308" s="76"/>
      <c r="AN308" s="74"/>
      <c r="AO308" s="75"/>
      <c r="AP308" s="76"/>
      <c r="AQ308" s="77">
        <f t="shared" si="116"/>
        <v>0.44203665939304404</v>
      </c>
      <c r="AR308" s="77">
        <f t="shared" si="117"/>
        <v>0.16219362560169392</v>
      </c>
      <c r="AS308" s="78">
        <f t="shared" si="126"/>
        <v>0.55968606758270023</v>
      </c>
      <c r="AT308" s="77">
        <f t="shared" si="118"/>
        <v>0.27812030681560584</v>
      </c>
      <c r="AU308" s="79"/>
      <c r="AV308" s="139"/>
      <c r="AW308" s="80"/>
      <c r="AX308" s="80"/>
      <c r="AY308" s="80"/>
      <c r="AZ308" s="92"/>
      <c r="BA308" s="93"/>
      <c r="BB308" s="92"/>
      <c r="BC308" s="93"/>
      <c r="BD308" s="92"/>
      <c r="BE308" s="93"/>
      <c r="BF308" s="77"/>
      <c r="BG308" s="77"/>
      <c r="BH308" s="77"/>
      <c r="BI308" s="83">
        <f t="shared" si="127"/>
        <v>0</v>
      </c>
      <c r="BJ308" s="83">
        <f t="shared" si="128"/>
        <v>1</v>
      </c>
      <c r="BK308" s="83">
        <f t="shared" si="129"/>
        <v>0</v>
      </c>
      <c r="BL308" s="84"/>
      <c r="BM308" s="84"/>
      <c r="BN308" s="85"/>
      <c r="BO308" s="84"/>
      <c r="BP308" s="84"/>
      <c r="BQ308" s="84"/>
      <c r="BR308" s="84"/>
      <c r="BS308" s="84"/>
      <c r="BT308" s="84"/>
      <c r="BU308" s="86"/>
      <c r="BV308" s="86"/>
      <c r="BW308" s="86"/>
      <c r="BX308" s="86"/>
      <c r="BY308" s="86"/>
      <c r="BZ308" s="86"/>
      <c r="CA308" s="83"/>
      <c r="CB308" s="83"/>
      <c r="CC308" s="14"/>
      <c r="CD308" s="72"/>
      <c r="CE308" s="87"/>
      <c r="CF308" s="88"/>
      <c r="CG308" s="88"/>
      <c r="CH308" s="87">
        <f t="shared" si="119"/>
        <v>0.55968606758270023</v>
      </c>
      <c r="CI308" s="89"/>
      <c r="CJ308" s="89"/>
      <c r="CK308" s="267"/>
      <c r="CL308" s="90"/>
      <c r="CM308" s="267"/>
      <c r="CN308" s="90"/>
      <c r="CO308" s="267"/>
      <c r="CP308" s="90"/>
      <c r="CQ308" s="267"/>
      <c r="CR308" s="90"/>
      <c r="CS308" s="267"/>
      <c r="CT308" s="90"/>
      <c r="CU308" s="267"/>
      <c r="CV308" s="90"/>
      <c r="CW308" s="267"/>
      <c r="CX308" s="90"/>
      <c r="CY308" s="267"/>
      <c r="CZ308" s="90"/>
      <c r="DA308" s="94">
        <f>DataEntry!B308</f>
        <v>44339</v>
      </c>
      <c r="DB308" s="83"/>
      <c r="DC308" s="83"/>
      <c r="DD308" s="145" t="str">
        <f t="shared" si="130"/>
        <v/>
      </c>
      <c r="DE308" s="145">
        <f t="shared" si="131"/>
        <v>18</v>
      </c>
      <c r="DF308" s="145" t="str">
        <f t="shared" si="132"/>
        <v/>
      </c>
      <c r="DG308" s="145" t="str">
        <f t="shared" si="133"/>
        <v/>
      </c>
      <c r="DH308" s="145">
        <f t="shared" si="134"/>
        <v>14</v>
      </c>
      <c r="DI308" s="145" t="str">
        <f t="shared" si="135"/>
        <v/>
      </c>
      <c r="DJ308" s="83"/>
      <c r="DK308" s="83"/>
      <c r="DL308" s="84"/>
      <c r="DM308" s="14"/>
      <c r="DN308" s="87">
        <f t="shared" si="120"/>
        <v>0.56304581643701823</v>
      </c>
      <c r="DO308" s="87">
        <f>(DFactor*Rounds*Number/2+SUM(BV$3:BV296))/(Rounds*Number/2+COUNT(BV$3:BV296))</f>
        <v>0.29599999999999999</v>
      </c>
      <c r="DP308" s="87">
        <f t="shared" si="121"/>
        <v>0.22584446190102123</v>
      </c>
    </row>
    <row r="309" spans="1:120" x14ac:dyDescent="0.25">
      <c r="A309" s="69">
        <v>307</v>
      </c>
      <c r="B309" s="70" t="str">
        <f>DataEntry!C309</f>
        <v/>
      </c>
      <c r="C309" s="71">
        <f>COUNTIF(D$2:D309,D309)+COUNTIF(G$2:G309,D309)</f>
        <v>2</v>
      </c>
      <c r="D309" s="72" t="str">
        <f t="shared" si="109"/>
        <v/>
      </c>
      <c r="E309" s="70" t="str">
        <f>DataEntry!E309</f>
        <v/>
      </c>
      <c r="F309" s="71">
        <f>COUNTIF(D$2:D309,G309)+COUNTIF(G$2:G309,G309)</f>
        <v>2</v>
      </c>
      <c r="G309" s="72" t="str">
        <f t="shared" si="110"/>
        <v/>
      </c>
      <c r="H309" s="73" t="str">
        <f>DataEntry!G309</f>
        <v/>
      </c>
      <c r="I309" s="73" t="str">
        <f>DataEntry!H309</f>
        <v/>
      </c>
      <c r="J309" s="266">
        <f t="shared" si="122"/>
        <v>1</v>
      </c>
      <c r="K309" s="304">
        <f t="shared" si="111"/>
        <v>0.91566308185290701</v>
      </c>
      <c r="L309" s="224" t="e">
        <f t="shared" si="112"/>
        <v>#N/A</v>
      </c>
      <c r="M309" s="224" t="str">
        <f t="shared" si="113"/>
        <v/>
      </c>
      <c r="N309" s="236" t="str">
        <f t="shared" si="123"/>
        <v/>
      </c>
      <c r="O309" s="22" t="str">
        <f t="shared" si="124"/>
        <v>TG2</v>
      </c>
      <c r="P309" s="308" t="e">
        <f t="shared" si="114"/>
        <v>#N/A</v>
      </c>
      <c r="Q309" s="22" t="str">
        <f t="shared" si="125"/>
        <v>TG2</v>
      </c>
      <c r="R309" s="308" t="e">
        <f t="shared" si="115"/>
        <v>#N/A</v>
      </c>
      <c r="S309" s="74"/>
      <c r="T309" s="75"/>
      <c r="U309" s="76"/>
      <c r="V309" s="74"/>
      <c r="W309" s="75"/>
      <c r="X309" s="76"/>
      <c r="Y309" s="74"/>
      <c r="Z309" s="75"/>
      <c r="AA309" s="76"/>
      <c r="AB309" s="74"/>
      <c r="AC309" s="75"/>
      <c r="AD309" s="76"/>
      <c r="AE309" s="74"/>
      <c r="AF309" s="75"/>
      <c r="AG309" s="76"/>
      <c r="AH309" s="74"/>
      <c r="AI309" s="75"/>
      <c r="AJ309" s="76"/>
      <c r="AK309" s="74"/>
      <c r="AL309" s="75"/>
      <c r="AM309" s="76"/>
      <c r="AN309" s="74"/>
      <c r="AO309" s="75"/>
      <c r="AP309" s="76"/>
      <c r="AQ309" s="77" t="str">
        <f t="shared" si="116"/>
        <v/>
      </c>
      <c r="AR309" s="77" t="str">
        <f t="shared" si="117"/>
        <v/>
      </c>
      <c r="AS309" s="78" t="str">
        <f t="shared" si="126"/>
        <v/>
      </c>
      <c r="AT309" s="77" t="str">
        <f t="shared" si="118"/>
        <v/>
      </c>
      <c r="AU309" s="79"/>
      <c r="AV309" s="139"/>
      <c r="AW309" s="80"/>
      <c r="AX309" s="80"/>
      <c r="AY309" s="80"/>
      <c r="AZ309" s="92"/>
      <c r="BA309" s="93"/>
      <c r="BB309" s="92"/>
      <c r="BC309" s="93"/>
      <c r="BD309" s="92"/>
      <c r="BE309" s="93"/>
      <c r="BF309" s="77"/>
      <c r="BG309" s="77"/>
      <c r="BH309" s="77"/>
      <c r="BI309" s="83">
        <f t="shared" si="127"/>
        <v>1</v>
      </c>
      <c r="BJ309" s="83">
        <f t="shared" si="128"/>
        <v>0</v>
      </c>
      <c r="BK309" s="83">
        <f t="shared" si="129"/>
        <v>0</v>
      </c>
      <c r="BL309" s="84"/>
      <c r="BM309" s="84"/>
      <c r="BN309" s="85"/>
      <c r="BO309" s="84"/>
      <c r="BP309" s="84"/>
      <c r="BQ309" s="84"/>
      <c r="BR309" s="84"/>
      <c r="BS309" s="84"/>
      <c r="BT309" s="84"/>
      <c r="BU309" s="86"/>
      <c r="BV309" s="86"/>
      <c r="BW309" s="86"/>
      <c r="BX309" s="86"/>
      <c r="BY309" s="86"/>
      <c r="BZ309" s="86"/>
      <c r="CA309" s="83"/>
      <c r="CB309" s="83"/>
      <c r="CC309" s="14"/>
      <c r="CD309" s="72"/>
      <c r="CE309" s="87"/>
      <c r="CF309" s="88"/>
      <c r="CG309" s="88"/>
      <c r="CH309" s="87" t="str">
        <f t="shared" si="119"/>
        <v/>
      </c>
      <c r="CI309" s="89"/>
      <c r="CJ309" s="89"/>
      <c r="CK309" s="267"/>
      <c r="CL309" s="90"/>
      <c r="CM309" s="267"/>
      <c r="CN309" s="90"/>
      <c r="CO309" s="267"/>
      <c r="CP309" s="90"/>
      <c r="CQ309" s="267"/>
      <c r="CR309" s="90"/>
      <c r="CS309" s="267"/>
      <c r="CT309" s="90"/>
      <c r="CU309" s="267"/>
      <c r="CV309" s="90"/>
      <c r="CW309" s="267"/>
      <c r="CX309" s="90"/>
      <c r="CY309" s="267"/>
      <c r="CZ309" s="90"/>
      <c r="DA309" s="94" t="str">
        <f>DataEntry!B309</f>
        <v/>
      </c>
      <c r="DB309" s="83"/>
      <c r="DC309" s="83"/>
      <c r="DD309" s="145" t="str">
        <f t="shared" si="130"/>
        <v/>
      </c>
      <c r="DE309" s="145" t="str">
        <f t="shared" si="131"/>
        <v/>
      </c>
      <c r="DF309" s="145" t="str">
        <f t="shared" si="132"/>
        <v/>
      </c>
      <c r="DG309" s="145" t="str">
        <f t="shared" si="133"/>
        <v/>
      </c>
      <c r="DH309" s="145" t="str">
        <f t="shared" si="134"/>
        <v/>
      </c>
      <c r="DI309" s="145" t="str">
        <f t="shared" si="135"/>
        <v/>
      </c>
      <c r="DJ309" s="83"/>
      <c r="DK309" s="83"/>
      <c r="DL309" s="84"/>
      <c r="DM309" s="14"/>
      <c r="DN309" s="87">
        <f t="shared" si="120"/>
        <v>0.64599999999999991</v>
      </c>
      <c r="DO309" s="87">
        <f>(DFactor*Rounds*Number/2+SUM(BV$3:BV297))/(Rounds*Number/2+COUNT(BV$3:BV297))</f>
        <v>0.29599999999999999</v>
      </c>
      <c r="DP309" s="87">
        <f t="shared" si="121"/>
        <v>0.29599999999999999</v>
      </c>
    </row>
    <row r="310" spans="1:120" x14ac:dyDescent="0.25">
      <c r="A310" s="69">
        <v>308</v>
      </c>
      <c r="B310" s="70" t="str">
        <f>DataEntry!C310</f>
        <v/>
      </c>
      <c r="C310" s="71">
        <f>COUNTIF(D$2:D310,D310)+COUNTIF(G$2:G310,D310)</f>
        <v>4</v>
      </c>
      <c r="D310" s="72" t="str">
        <f t="shared" si="109"/>
        <v/>
      </c>
      <c r="E310" s="70" t="str">
        <f>DataEntry!E310</f>
        <v/>
      </c>
      <c r="F310" s="71">
        <f>COUNTIF(D$2:D310,G310)+COUNTIF(G$2:G310,G310)</f>
        <v>4</v>
      </c>
      <c r="G310" s="72" t="str">
        <f t="shared" si="110"/>
        <v/>
      </c>
      <c r="H310" s="73" t="str">
        <f>DataEntry!G310</f>
        <v/>
      </c>
      <c r="I310" s="73" t="str">
        <f>DataEntry!H310</f>
        <v/>
      </c>
      <c r="J310" s="266">
        <f t="shared" si="122"/>
        <v>1</v>
      </c>
      <c r="K310" s="304">
        <f t="shared" si="111"/>
        <v>0.91284465329800035</v>
      </c>
      <c r="L310" s="224" t="e">
        <f t="shared" si="112"/>
        <v>#N/A</v>
      </c>
      <c r="M310" s="224" t="str">
        <f t="shared" si="113"/>
        <v/>
      </c>
      <c r="N310" s="236" t="str">
        <f t="shared" si="123"/>
        <v/>
      </c>
      <c r="O310" s="22" t="str">
        <f t="shared" si="124"/>
        <v>TG4</v>
      </c>
      <c r="P310" s="308" t="e">
        <f t="shared" si="114"/>
        <v>#N/A</v>
      </c>
      <c r="Q310" s="22" t="str">
        <f t="shared" si="125"/>
        <v>TG4</v>
      </c>
      <c r="R310" s="308" t="e">
        <f t="shared" si="115"/>
        <v>#N/A</v>
      </c>
      <c r="S310" s="74"/>
      <c r="T310" s="75"/>
      <c r="U310" s="76"/>
      <c r="V310" s="74"/>
      <c r="W310" s="75"/>
      <c r="X310" s="76"/>
      <c r="Y310" s="74"/>
      <c r="Z310" s="75"/>
      <c r="AA310" s="76"/>
      <c r="AB310" s="74"/>
      <c r="AC310" s="75"/>
      <c r="AD310" s="76"/>
      <c r="AE310" s="74"/>
      <c r="AF310" s="75"/>
      <c r="AG310" s="76"/>
      <c r="AH310" s="74"/>
      <c r="AI310" s="75"/>
      <c r="AJ310" s="76"/>
      <c r="AK310" s="74"/>
      <c r="AL310" s="75"/>
      <c r="AM310" s="76"/>
      <c r="AN310" s="74"/>
      <c r="AO310" s="75"/>
      <c r="AP310" s="76"/>
      <c r="AQ310" s="77" t="str">
        <f t="shared" si="116"/>
        <v/>
      </c>
      <c r="AR310" s="77" t="str">
        <f t="shared" si="117"/>
        <v/>
      </c>
      <c r="AS310" s="78" t="str">
        <f t="shared" si="126"/>
        <v/>
      </c>
      <c r="AT310" s="77" t="str">
        <f t="shared" si="118"/>
        <v/>
      </c>
      <c r="AU310" s="79"/>
      <c r="AV310" s="139"/>
      <c r="AW310" s="80"/>
      <c r="AX310" s="80"/>
      <c r="AY310" s="80"/>
      <c r="AZ310" s="92"/>
      <c r="BA310" s="93"/>
      <c r="BB310" s="92"/>
      <c r="BC310" s="93"/>
      <c r="BD310" s="92"/>
      <c r="BE310" s="93"/>
      <c r="BF310" s="77"/>
      <c r="BG310" s="77"/>
      <c r="BH310" s="77"/>
      <c r="BI310" s="83">
        <f t="shared" si="127"/>
        <v>1</v>
      </c>
      <c r="BJ310" s="83">
        <f t="shared" si="128"/>
        <v>0</v>
      </c>
      <c r="BK310" s="83">
        <f t="shared" si="129"/>
        <v>0</v>
      </c>
      <c r="BL310" s="84"/>
      <c r="BM310" s="84"/>
      <c r="BN310" s="85"/>
      <c r="BO310" s="84"/>
      <c r="BP310" s="84"/>
      <c r="BQ310" s="84"/>
      <c r="BR310" s="84"/>
      <c r="BS310" s="84"/>
      <c r="BT310" s="84"/>
      <c r="BU310" s="86"/>
      <c r="BV310" s="86"/>
      <c r="BW310" s="86"/>
      <c r="BX310" s="86"/>
      <c r="BY310" s="86"/>
      <c r="BZ310" s="86"/>
      <c r="CA310" s="83"/>
      <c r="CB310" s="83"/>
      <c r="CC310" s="14"/>
      <c r="CD310" s="72"/>
      <c r="CE310" s="87"/>
      <c r="CF310" s="88"/>
      <c r="CG310" s="88"/>
      <c r="CH310" s="87" t="str">
        <f t="shared" si="119"/>
        <v/>
      </c>
      <c r="CI310" s="89"/>
      <c r="CJ310" s="89"/>
      <c r="CK310" s="267"/>
      <c r="CL310" s="90"/>
      <c r="CM310" s="267"/>
      <c r="CN310" s="90"/>
      <c r="CO310" s="267"/>
      <c r="CP310" s="90"/>
      <c r="CQ310" s="267"/>
      <c r="CR310" s="90"/>
      <c r="CS310" s="267"/>
      <c r="CT310" s="90"/>
      <c r="CU310" s="267"/>
      <c r="CV310" s="90"/>
      <c r="CW310" s="267"/>
      <c r="CX310" s="90"/>
      <c r="CY310" s="267"/>
      <c r="CZ310" s="90"/>
      <c r="DA310" s="94" t="str">
        <f>DataEntry!B310</f>
        <v/>
      </c>
      <c r="DB310" s="83"/>
      <c r="DC310" s="83"/>
      <c r="DD310" s="145" t="str">
        <f t="shared" si="130"/>
        <v/>
      </c>
      <c r="DE310" s="145" t="str">
        <f t="shared" si="131"/>
        <v/>
      </c>
      <c r="DF310" s="145" t="str">
        <f t="shared" si="132"/>
        <v/>
      </c>
      <c r="DG310" s="145" t="str">
        <f t="shared" si="133"/>
        <v/>
      </c>
      <c r="DH310" s="145" t="str">
        <f t="shared" si="134"/>
        <v/>
      </c>
      <c r="DI310" s="145" t="str">
        <f t="shared" si="135"/>
        <v/>
      </c>
      <c r="DJ310" s="83"/>
      <c r="DK310" s="83"/>
      <c r="DL310" s="84"/>
      <c r="DM310" s="14"/>
      <c r="DN310" s="87">
        <f t="shared" si="120"/>
        <v>0.64599999999999991</v>
      </c>
      <c r="DO310" s="87">
        <f>(DFactor*Rounds*Number/2+SUM(BV$3:BV298))/(Rounds*Number/2+COUNT(BV$3:BV298))</f>
        <v>0.29599999999999999</v>
      </c>
      <c r="DP310" s="87">
        <f t="shared" si="121"/>
        <v>0.29599999999999999</v>
      </c>
    </row>
    <row r="311" spans="1:120" x14ac:dyDescent="0.25">
      <c r="A311" s="69">
        <v>309</v>
      </c>
      <c r="B311" s="70" t="str">
        <f>DataEntry!C311</f>
        <v/>
      </c>
      <c r="C311" s="71">
        <f>COUNTIF(D$2:D311,D311)+COUNTIF(G$2:G311,D311)</f>
        <v>6</v>
      </c>
      <c r="D311" s="72" t="str">
        <f t="shared" si="109"/>
        <v/>
      </c>
      <c r="E311" s="70" t="str">
        <f>DataEntry!E311</f>
        <v/>
      </c>
      <c r="F311" s="71">
        <f>COUNTIF(D$2:D311,G311)+COUNTIF(G$2:G311,G311)</f>
        <v>6</v>
      </c>
      <c r="G311" s="72" t="str">
        <f t="shared" si="110"/>
        <v/>
      </c>
      <c r="H311" s="73" t="str">
        <f>DataEntry!G311</f>
        <v/>
      </c>
      <c r="I311" s="73" t="str">
        <f>DataEntry!H311</f>
        <v/>
      </c>
      <c r="J311" s="266">
        <f t="shared" si="122"/>
        <v>1</v>
      </c>
      <c r="K311" s="304">
        <f t="shared" si="111"/>
        <v>0.28949845209846869</v>
      </c>
      <c r="L311" s="224" t="e">
        <f t="shared" si="112"/>
        <v>#N/A</v>
      </c>
      <c r="M311" s="224" t="str">
        <f t="shared" si="113"/>
        <v/>
      </c>
      <c r="N311" s="236" t="str">
        <f t="shared" si="123"/>
        <v/>
      </c>
      <c r="O311" s="22" t="str">
        <f t="shared" si="124"/>
        <v>TG6</v>
      </c>
      <c r="P311" s="308" t="e">
        <f t="shared" si="114"/>
        <v>#N/A</v>
      </c>
      <c r="Q311" s="22" t="str">
        <f t="shared" si="125"/>
        <v>TG6</v>
      </c>
      <c r="R311" s="308" t="e">
        <f t="shared" si="115"/>
        <v>#N/A</v>
      </c>
      <c r="S311" s="74"/>
      <c r="T311" s="75"/>
      <c r="U311" s="76"/>
      <c r="V311" s="74"/>
      <c r="W311" s="75"/>
      <c r="X311" s="76"/>
      <c r="Y311" s="74"/>
      <c r="Z311" s="75"/>
      <c r="AA311" s="76"/>
      <c r="AB311" s="74"/>
      <c r="AC311" s="75"/>
      <c r="AD311" s="76"/>
      <c r="AE311" s="74"/>
      <c r="AF311" s="75"/>
      <c r="AG311" s="76"/>
      <c r="AH311" s="74"/>
      <c r="AI311" s="75"/>
      <c r="AJ311" s="76"/>
      <c r="AK311" s="74"/>
      <c r="AL311" s="75"/>
      <c r="AM311" s="76"/>
      <c r="AN311" s="74"/>
      <c r="AO311" s="75"/>
      <c r="AP311" s="76"/>
      <c r="AQ311" s="77" t="str">
        <f t="shared" si="116"/>
        <v/>
      </c>
      <c r="AR311" s="77" t="str">
        <f t="shared" si="117"/>
        <v/>
      </c>
      <c r="AS311" s="78" t="str">
        <f t="shared" si="126"/>
        <v/>
      </c>
      <c r="AT311" s="77" t="str">
        <f t="shared" si="118"/>
        <v/>
      </c>
      <c r="AU311" s="79"/>
      <c r="AV311" s="139"/>
      <c r="AW311" s="80"/>
      <c r="AX311" s="80"/>
      <c r="AY311" s="80"/>
      <c r="AZ311" s="92"/>
      <c r="BA311" s="93"/>
      <c r="BB311" s="92"/>
      <c r="BC311" s="93"/>
      <c r="BD311" s="92"/>
      <c r="BE311" s="93"/>
      <c r="BF311" s="77"/>
      <c r="BG311" s="77"/>
      <c r="BH311" s="77"/>
      <c r="BI311" s="83">
        <f t="shared" si="127"/>
        <v>1</v>
      </c>
      <c r="BJ311" s="83">
        <f t="shared" si="128"/>
        <v>0</v>
      </c>
      <c r="BK311" s="83">
        <f t="shared" si="129"/>
        <v>0</v>
      </c>
      <c r="BL311" s="84"/>
      <c r="BM311" s="84"/>
      <c r="BN311" s="85"/>
      <c r="BO311" s="84"/>
      <c r="BP311" s="84"/>
      <c r="BQ311" s="84"/>
      <c r="BR311" s="84"/>
      <c r="BS311" s="84"/>
      <c r="BT311" s="84"/>
      <c r="BU311" s="86"/>
      <c r="BV311" s="86"/>
      <c r="BW311" s="86"/>
      <c r="BX311" s="86"/>
      <c r="BY311" s="86"/>
      <c r="BZ311" s="86"/>
      <c r="CA311" s="83"/>
      <c r="CB311" s="83"/>
      <c r="CC311" s="14"/>
      <c r="CD311" s="72"/>
      <c r="CE311" s="87"/>
      <c r="CF311" s="88"/>
      <c r="CG311" s="88"/>
      <c r="CH311" s="87" t="str">
        <f t="shared" si="119"/>
        <v/>
      </c>
      <c r="CI311" s="89"/>
      <c r="CJ311" s="89"/>
      <c r="CK311" s="267"/>
      <c r="CL311" s="90"/>
      <c r="CM311" s="267"/>
      <c r="CN311" s="90"/>
      <c r="CO311" s="267"/>
      <c r="CP311" s="90"/>
      <c r="CQ311" s="267"/>
      <c r="CR311" s="90"/>
      <c r="CS311" s="267"/>
      <c r="CT311" s="90"/>
      <c r="CU311" s="267"/>
      <c r="CV311" s="90"/>
      <c r="CW311" s="267"/>
      <c r="CX311" s="90"/>
      <c r="CY311" s="267"/>
      <c r="CZ311" s="90"/>
      <c r="DA311" s="94" t="str">
        <f>DataEntry!B311</f>
        <v/>
      </c>
      <c r="DB311" s="83"/>
      <c r="DC311" s="83"/>
      <c r="DD311" s="145" t="str">
        <f t="shared" si="130"/>
        <v/>
      </c>
      <c r="DE311" s="145" t="str">
        <f t="shared" si="131"/>
        <v/>
      </c>
      <c r="DF311" s="145" t="str">
        <f t="shared" si="132"/>
        <v/>
      </c>
      <c r="DG311" s="145" t="str">
        <f t="shared" si="133"/>
        <v/>
      </c>
      <c r="DH311" s="145" t="str">
        <f t="shared" si="134"/>
        <v/>
      </c>
      <c r="DI311" s="145" t="str">
        <f t="shared" si="135"/>
        <v/>
      </c>
      <c r="DJ311" s="83"/>
      <c r="DK311" s="83"/>
      <c r="DL311" s="84"/>
      <c r="DM311" s="14"/>
      <c r="DN311" s="87">
        <f t="shared" si="120"/>
        <v>0.64599999999999991</v>
      </c>
      <c r="DO311" s="87">
        <f>(DFactor*Rounds*Number/2+SUM(BV$3:BV299))/(Rounds*Number/2+COUNT(BV$3:BV299))</f>
        <v>0.29599999999999999</v>
      </c>
      <c r="DP311" s="87">
        <f t="shared" si="121"/>
        <v>0.29599999999999999</v>
      </c>
    </row>
    <row r="312" spans="1:120" x14ac:dyDescent="0.25">
      <c r="A312" s="69">
        <v>310</v>
      </c>
      <c r="B312" s="70" t="str">
        <f>DataEntry!C312</f>
        <v/>
      </c>
      <c r="C312" s="71">
        <f>COUNTIF(D$2:D312,D312)+COUNTIF(G$2:G312,D312)</f>
        <v>8</v>
      </c>
      <c r="D312" s="72" t="str">
        <f t="shared" si="109"/>
        <v/>
      </c>
      <c r="E312" s="70" t="str">
        <f>DataEntry!E312</f>
        <v/>
      </c>
      <c r="F312" s="71">
        <f>COUNTIF(D$2:D312,G312)+COUNTIF(G$2:G312,G312)</f>
        <v>8</v>
      </c>
      <c r="G312" s="72" t="str">
        <f t="shared" si="110"/>
        <v/>
      </c>
      <c r="H312" s="73" t="str">
        <f>DataEntry!G312</f>
        <v/>
      </c>
      <c r="I312" s="73" t="str">
        <f>DataEntry!H312</f>
        <v/>
      </c>
      <c r="J312" s="266">
        <f t="shared" si="122"/>
        <v>1</v>
      </c>
      <c r="K312" s="304">
        <f t="shared" si="111"/>
        <v>0.76195299074089862</v>
      </c>
      <c r="L312" s="224" t="e">
        <f t="shared" si="112"/>
        <v>#N/A</v>
      </c>
      <c r="M312" s="224" t="str">
        <f t="shared" si="113"/>
        <v/>
      </c>
      <c r="N312" s="236" t="str">
        <f t="shared" si="123"/>
        <v/>
      </c>
      <c r="O312" s="22" t="str">
        <f t="shared" si="124"/>
        <v>TG8</v>
      </c>
      <c r="P312" s="308" t="e">
        <f t="shared" si="114"/>
        <v>#N/A</v>
      </c>
      <c r="Q312" s="22" t="str">
        <f t="shared" si="125"/>
        <v>TG8</v>
      </c>
      <c r="R312" s="308" t="e">
        <f t="shared" si="115"/>
        <v>#N/A</v>
      </c>
      <c r="S312" s="74"/>
      <c r="T312" s="75"/>
      <c r="U312" s="76"/>
      <c r="V312" s="74"/>
      <c r="W312" s="75"/>
      <c r="X312" s="76"/>
      <c r="Y312" s="74"/>
      <c r="Z312" s="75"/>
      <c r="AA312" s="76"/>
      <c r="AB312" s="74"/>
      <c r="AC312" s="75"/>
      <c r="AD312" s="76"/>
      <c r="AE312" s="74"/>
      <c r="AF312" s="75"/>
      <c r="AG312" s="76"/>
      <c r="AH312" s="74"/>
      <c r="AI312" s="75"/>
      <c r="AJ312" s="76"/>
      <c r="AK312" s="74"/>
      <c r="AL312" s="75"/>
      <c r="AM312" s="76"/>
      <c r="AN312" s="74"/>
      <c r="AO312" s="75"/>
      <c r="AP312" s="76"/>
      <c r="AQ312" s="77" t="str">
        <f t="shared" si="116"/>
        <v/>
      </c>
      <c r="AR312" s="77" t="str">
        <f t="shared" si="117"/>
        <v/>
      </c>
      <c r="AS312" s="78" t="str">
        <f t="shared" si="126"/>
        <v/>
      </c>
      <c r="AT312" s="77" t="str">
        <f t="shared" si="118"/>
        <v/>
      </c>
      <c r="AU312" s="79"/>
      <c r="AV312" s="139"/>
      <c r="AW312" s="80"/>
      <c r="AX312" s="80"/>
      <c r="AY312" s="80"/>
      <c r="AZ312" s="92"/>
      <c r="BA312" s="93"/>
      <c r="BB312" s="92"/>
      <c r="BC312" s="93"/>
      <c r="BD312" s="92"/>
      <c r="BE312" s="93"/>
      <c r="BF312" s="77"/>
      <c r="BG312" s="77"/>
      <c r="BH312" s="77"/>
      <c r="BI312" s="83">
        <f t="shared" si="127"/>
        <v>1</v>
      </c>
      <c r="BJ312" s="83">
        <f t="shared" si="128"/>
        <v>0</v>
      </c>
      <c r="BK312" s="83">
        <f t="shared" si="129"/>
        <v>0</v>
      </c>
      <c r="BL312" s="84"/>
      <c r="BM312" s="84"/>
      <c r="BN312" s="85"/>
      <c r="BO312" s="84"/>
      <c r="BP312" s="84"/>
      <c r="BQ312" s="84"/>
      <c r="BR312" s="84"/>
      <c r="BS312" s="84"/>
      <c r="BT312" s="84"/>
      <c r="BU312" s="86"/>
      <c r="BV312" s="86"/>
      <c r="BW312" s="86"/>
      <c r="BX312" s="86"/>
      <c r="BY312" s="86"/>
      <c r="BZ312" s="86"/>
      <c r="CA312" s="83"/>
      <c r="CB312" s="83"/>
      <c r="CC312" s="14"/>
      <c r="CD312" s="72"/>
      <c r="CE312" s="87"/>
      <c r="CF312" s="88"/>
      <c r="CG312" s="88"/>
      <c r="CH312" s="87" t="str">
        <f t="shared" si="119"/>
        <v/>
      </c>
      <c r="CI312" s="89"/>
      <c r="CJ312" s="89"/>
      <c r="CK312" s="267"/>
      <c r="CL312" s="90"/>
      <c r="CM312" s="267"/>
      <c r="CN312" s="90"/>
      <c r="CO312" s="267"/>
      <c r="CP312" s="90"/>
      <c r="CQ312" s="267"/>
      <c r="CR312" s="90"/>
      <c r="CS312" s="267"/>
      <c r="CT312" s="90"/>
      <c r="CU312" s="267"/>
      <c r="CV312" s="90"/>
      <c r="CW312" s="267"/>
      <c r="CX312" s="90"/>
      <c r="CY312" s="267"/>
      <c r="CZ312" s="90"/>
      <c r="DA312" s="94" t="str">
        <f>DataEntry!B312</f>
        <v/>
      </c>
      <c r="DB312" s="83"/>
      <c r="DC312" s="83"/>
      <c r="DD312" s="145" t="str">
        <f t="shared" si="130"/>
        <v/>
      </c>
      <c r="DE312" s="145" t="str">
        <f t="shared" si="131"/>
        <v/>
      </c>
      <c r="DF312" s="145" t="str">
        <f t="shared" si="132"/>
        <v/>
      </c>
      <c r="DG312" s="145" t="str">
        <f t="shared" si="133"/>
        <v/>
      </c>
      <c r="DH312" s="145" t="str">
        <f t="shared" si="134"/>
        <v/>
      </c>
      <c r="DI312" s="145" t="str">
        <f t="shared" si="135"/>
        <v/>
      </c>
      <c r="DJ312" s="83"/>
      <c r="DK312" s="83"/>
      <c r="DL312" s="84"/>
      <c r="DM312" s="14"/>
      <c r="DN312" s="87">
        <f t="shared" si="120"/>
        <v>0.64599999999999991</v>
      </c>
      <c r="DO312" s="87">
        <f>(DFactor*Rounds*Number/2+SUM(BV$3:BV300))/(Rounds*Number/2+COUNT(BV$3:BV300))</f>
        <v>0.29599999999999999</v>
      </c>
      <c r="DP312" s="87">
        <f t="shared" si="121"/>
        <v>0.29599999999999999</v>
      </c>
    </row>
    <row r="313" spans="1:120" x14ac:dyDescent="0.25">
      <c r="A313" s="69">
        <v>311</v>
      </c>
      <c r="B313" s="70" t="str">
        <f>DataEntry!C313</f>
        <v/>
      </c>
      <c r="C313" s="71">
        <f>COUNTIF(D$2:D313,D313)+COUNTIF(G$2:G313,D313)</f>
        <v>10</v>
      </c>
      <c r="D313" s="72" t="str">
        <f t="shared" si="109"/>
        <v/>
      </c>
      <c r="E313" s="70" t="str">
        <f>DataEntry!E313</f>
        <v/>
      </c>
      <c r="F313" s="71">
        <f>COUNTIF(D$2:D313,G313)+COUNTIF(G$2:G313,G313)</f>
        <v>10</v>
      </c>
      <c r="G313" s="72" t="str">
        <f t="shared" si="110"/>
        <v/>
      </c>
      <c r="H313" s="73" t="str">
        <f>DataEntry!G313</f>
        <v/>
      </c>
      <c r="I313" s="73" t="str">
        <f>DataEntry!H313</f>
        <v/>
      </c>
      <c r="J313" s="266">
        <f t="shared" si="122"/>
        <v>1</v>
      </c>
      <c r="K313" s="304">
        <f t="shared" si="111"/>
        <v>0.18955729526136911</v>
      </c>
      <c r="L313" s="224" t="e">
        <f t="shared" si="112"/>
        <v>#N/A</v>
      </c>
      <c r="M313" s="224" t="str">
        <f t="shared" si="113"/>
        <v/>
      </c>
      <c r="N313" s="236" t="str">
        <f t="shared" si="123"/>
        <v/>
      </c>
      <c r="O313" s="22" t="str">
        <f t="shared" si="124"/>
        <v>TG10</v>
      </c>
      <c r="P313" s="308" t="e">
        <f t="shared" si="114"/>
        <v>#N/A</v>
      </c>
      <c r="Q313" s="22" t="str">
        <f t="shared" si="125"/>
        <v>TG10</v>
      </c>
      <c r="R313" s="308" t="e">
        <f t="shared" si="115"/>
        <v>#N/A</v>
      </c>
      <c r="S313" s="74"/>
      <c r="T313" s="75"/>
      <c r="U313" s="76"/>
      <c r="V313" s="74"/>
      <c r="W313" s="75"/>
      <c r="X313" s="76"/>
      <c r="Y313" s="74"/>
      <c r="Z313" s="75"/>
      <c r="AA313" s="76"/>
      <c r="AB313" s="74"/>
      <c r="AC313" s="75"/>
      <c r="AD313" s="76"/>
      <c r="AE313" s="74"/>
      <c r="AF313" s="75"/>
      <c r="AG313" s="76"/>
      <c r="AH313" s="74"/>
      <c r="AI313" s="75"/>
      <c r="AJ313" s="76"/>
      <c r="AK313" s="74"/>
      <c r="AL313" s="75"/>
      <c r="AM313" s="76"/>
      <c r="AN313" s="74"/>
      <c r="AO313" s="75"/>
      <c r="AP313" s="76"/>
      <c r="AQ313" s="77" t="str">
        <f t="shared" si="116"/>
        <v/>
      </c>
      <c r="AR313" s="77" t="str">
        <f t="shared" si="117"/>
        <v/>
      </c>
      <c r="AS313" s="78" t="str">
        <f t="shared" si="126"/>
        <v/>
      </c>
      <c r="AT313" s="77" t="str">
        <f t="shared" si="118"/>
        <v/>
      </c>
      <c r="AU313" s="79"/>
      <c r="AV313" s="139"/>
      <c r="AW313" s="80"/>
      <c r="AX313" s="80"/>
      <c r="AY313" s="80"/>
      <c r="AZ313" s="92"/>
      <c r="BA313" s="93"/>
      <c r="BB313" s="92"/>
      <c r="BC313" s="93"/>
      <c r="BD313" s="92"/>
      <c r="BE313" s="93"/>
      <c r="BF313" s="77"/>
      <c r="BG313" s="77"/>
      <c r="BH313" s="77"/>
      <c r="BI313" s="83">
        <f t="shared" si="127"/>
        <v>1</v>
      </c>
      <c r="BJ313" s="83">
        <f t="shared" si="128"/>
        <v>0</v>
      </c>
      <c r="BK313" s="83">
        <f t="shared" si="129"/>
        <v>0</v>
      </c>
      <c r="BL313" s="84"/>
      <c r="BM313" s="84"/>
      <c r="BN313" s="85"/>
      <c r="BO313" s="84"/>
      <c r="BP313" s="84"/>
      <c r="BQ313" s="84"/>
      <c r="BR313" s="84"/>
      <c r="BS313" s="84"/>
      <c r="BT313" s="84"/>
      <c r="BU313" s="86"/>
      <c r="BV313" s="86"/>
      <c r="BW313" s="86"/>
      <c r="BX313" s="86"/>
      <c r="BY313" s="86"/>
      <c r="BZ313" s="86"/>
      <c r="CA313" s="83"/>
      <c r="CB313" s="83"/>
      <c r="CC313" s="14"/>
      <c r="CD313" s="72"/>
      <c r="CE313" s="87"/>
      <c r="CF313" s="88"/>
      <c r="CG313" s="88"/>
      <c r="CH313" s="87" t="str">
        <f t="shared" si="119"/>
        <v/>
      </c>
      <c r="CI313" s="89"/>
      <c r="CJ313" s="89"/>
      <c r="CK313" s="267"/>
      <c r="CL313" s="90"/>
      <c r="CM313" s="267"/>
      <c r="CN313" s="90"/>
      <c r="CO313" s="267"/>
      <c r="CP313" s="90"/>
      <c r="CQ313" s="267"/>
      <c r="CR313" s="90"/>
      <c r="CS313" s="267"/>
      <c r="CT313" s="90"/>
      <c r="CU313" s="267"/>
      <c r="CV313" s="90"/>
      <c r="CW313" s="267"/>
      <c r="CX313" s="90"/>
      <c r="CY313" s="267"/>
      <c r="CZ313" s="90"/>
      <c r="DA313" s="94" t="str">
        <f>DataEntry!B313</f>
        <v/>
      </c>
      <c r="DB313" s="83"/>
      <c r="DC313" s="83"/>
      <c r="DD313" s="145" t="str">
        <f t="shared" si="130"/>
        <v/>
      </c>
      <c r="DE313" s="145" t="str">
        <f t="shared" si="131"/>
        <v/>
      </c>
      <c r="DF313" s="145" t="str">
        <f t="shared" si="132"/>
        <v/>
      </c>
      <c r="DG313" s="145" t="str">
        <f t="shared" si="133"/>
        <v/>
      </c>
      <c r="DH313" s="145" t="str">
        <f t="shared" si="134"/>
        <v/>
      </c>
      <c r="DI313" s="145" t="str">
        <f t="shared" si="135"/>
        <v/>
      </c>
      <c r="DJ313" s="83"/>
      <c r="DK313" s="83"/>
      <c r="DL313" s="84"/>
      <c r="DM313" s="14"/>
      <c r="DN313" s="87">
        <f t="shared" si="120"/>
        <v>0.64599999999999991</v>
      </c>
      <c r="DO313" s="87">
        <f>(DFactor*Rounds*Number/2+SUM(BV$3:BV301))/(Rounds*Number/2+COUNT(BV$3:BV301))</f>
        <v>0.29599999999999999</v>
      </c>
      <c r="DP313" s="87">
        <f t="shared" si="121"/>
        <v>0.29599999999999999</v>
      </c>
    </row>
    <row r="314" spans="1:120" x14ac:dyDescent="0.25">
      <c r="A314" s="69">
        <v>312</v>
      </c>
      <c r="B314" s="70" t="str">
        <f>DataEntry!C314</f>
        <v/>
      </c>
      <c r="C314" s="71">
        <f>COUNTIF(D$2:D314,D314)+COUNTIF(G$2:G314,D314)</f>
        <v>12</v>
      </c>
      <c r="D314" s="72" t="str">
        <f t="shared" si="109"/>
        <v/>
      </c>
      <c r="E314" s="70" t="str">
        <f>DataEntry!E314</f>
        <v/>
      </c>
      <c r="F314" s="71">
        <f>COUNTIF(D$2:D314,G314)+COUNTIF(G$2:G314,G314)</f>
        <v>12</v>
      </c>
      <c r="G314" s="72" t="str">
        <f t="shared" si="110"/>
        <v/>
      </c>
      <c r="H314" s="73" t="str">
        <f>DataEntry!G314</f>
        <v/>
      </c>
      <c r="I314" s="73" t="str">
        <f>DataEntry!H314</f>
        <v/>
      </c>
      <c r="J314" s="266">
        <f t="shared" si="122"/>
        <v>1</v>
      </c>
      <c r="K314" s="304">
        <f t="shared" si="111"/>
        <v>0.84151963952888709</v>
      </c>
      <c r="L314" s="224" t="e">
        <f t="shared" si="112"/>
        <v>#N/A</v>
      </c>
      <c r="M314" s="224" t="str">
        <f t="shared" si="113"/>
        <v/>
      </c>
      <c r="N314" s="236" t="str">
        <f t="shared" si="123"/>
        <v/>
      </c>
      <c r="O314" s="22" t="str">
        <f t="shared" si="124"/>
        <v>TG12</v>
      </c>
      <c r="P314" s="308" t="e">
        <f t="shared" si="114"/>
        <v>#N/A</v>
      </c>
      <c r="Q314" s="22" t="str">
        <f t="shared" si="125"/>
        <v>TG12</v>
      </c>
      <c r="R314" s="308" t="e">
        <f t="shared" si="115"/>
        <v>#N/A</v>
      </c>
      <c r="S314" s="74"/>
      <c r="T314" s="75"/>
      <c r="U314" s="76"/>
      <c r="V314" s="74"/>
      <c r="W314" s="75"/>
      <c r="X314" s="76"/>
      <c r="Y314" s="74"/>
      <c r="Z314" s="75"/>
      <c r="AA314" s="76"/>
      <c r="AB314" s="74"/>
      <c r="AC314" s="75"/>
      <c r="AD314" s="76"/>
      <c r="AE314" s="74"/>
      <c r="AF314" s="75"/>
      <c r="AG314" s="76"/>
      <c r="AH314" s="74"/>
      <c r="AI314" s="75"/>
      <c r="AJ314" s="76"/>
      <c r="AK314" s="74"/>
      <c r="AL314" s="75"/>
      <c r="AM314" s="76"/>
      <c r="AN314" s="74"/>
      <c r="AO314" s="75"/>
      <c r="AP314" s="76"/>
      <c r="AQ314" s="77" t="str">
        <f t="shared" si="116"/>
        <v/>
      </c>
      <c r="AR314" s="77" t="str">
        <f t="shared" si="117"/>
        <v/>
      </c>
      <c r="AS314" s="78" t="str">
        <f t="shared" si="126"/>
        <v/>
      </c>
      <c r="AT314" s="77" t="str">
        <f t="shared" si="118"/>
        <v/>
      </c>
      <c r="AU314" s="79"/>
      <c r="AV314" s="139"/>
      <c r="AW314" s="80"/>
      <c r="AX314" s="80"/>
      <c r="AY314" s="80"/>
      <c r="AZ314" s="92"/>
      <c r="BA314" s="93"/>
      <c r="BB314" s="92"/>
      <c r="BC314" s="93"/>
      <c r="BD314" s="92"/>
      <c r="BE314" s="93"/>
      <c r="BF314" s="77"/>
      <c r="BG314" s="77"/>
      <c r="BH314" s="77"/>
      <c r="BI314" s="83">
        <f t="shared" si="127"/>
        <v>1</v>
      </c>
      <c r="BJ314" s="83">
        <f t="shared" si="128"/>
        <v>0</v>
      </c>
      <c r="BK314" s="83">
        <f t="shared" si="129"/>
        <v>0</v>
      </c>
      <c r="BL314" s="84"/>
      <c r="BM314" s="84"/>
      <c r="BN314" s="85"/>
      <c r="BO314" s="84"/>
      <c r="BP314" s="84"/>
      <c r="BQ314" s="84"/>
      <c r="BR314" s="84"/>
      <c r="BS314" s="84"/>
      <c r="BT314" s="84"/>
      <c r="BU314" s="86"/>
      <c r="BV314" s="86"/>
      <c r="BW314" s="86"/>
      <c r="BX314" s="86"/>
      <c r="BY314" s="86"/>
      <c r="BZ314" s="86"/>
      <c r="CA314" s="83"/>
      <c r="CB314" s="83"/>
      <c r="CC314" s="14"/>
      <c r="CD314" s="72"/>
      <c r="CE314" s="87"/>
      <c r="CF314" s="88"/>
      <c r="CG314" s="88"/>
      <c r="CH314" s="87" t="str">
        <f t="shared" si="119"/>
        <v/>
      </c>
      <c r="CI314" s="89"/>
      <c r="CJ314" s="89"/>
      <c r="CK314" s="267"/>
      <c r="CL314" s="90"/>
      <c r="CM314" s="267"/>
      <c r="CN314" s="90"/>
      <c r="CO314" s="267"/>
      <c r="CP314" s="90"/>
      <c r="CQ314" s="267"/>
      <c r="CR314" s="90"/>
      <c r="CS314" s="267"/>
      <c r="CT314" s="90"/>
      <c r="CU314" s="267"/>
      <c r="CV314" s="90"/>
      <c r="CW314" s="267"/>
      <c r="CX314" s="90"/>
      <c r="CY314" s="267"/>
      <c r="CZ314" s="90"/>
      <c r="DA314" s="94" t="str">
        <f>DataEntry!B314</f>
        <v/>
      </c>
      <c r="DB314" s="83"/>
      <c r="DC314" s="83"/>
      <c r="DD314" s="145" t="str">
        <f t="shared" si="130"/>
        <v/>
      </c>
      <c r="DE314" s="145" t="str">
        <f t="shared" si="131"/>
        <v/>
      </c>
      <c r="DF314" s="145" t="str">
        <f t="shared" si="132"/>
        <v/>
      </c>
      <c r="DG314" s="145" t="str">
        <f t="shared" si="133"/>
        <v/>
      </c>
      <c r="DH314" s="145" t="str">
        <f t="shared" si="134"/>
        <v/>
      </c>
      <c r="DI314" s="145" t="str">
        <f t="shared" si="135"/>
        <v/>
      </c>
      <c r="DJ314" s="83"/>
      <c r="DK314" s="83"/>
      <c r="DL314" s="84"/>
      <c r="DM314" s="14"/>
      <c r="DN314" s="87">
        <f t="shared" si="120"/>
        <v>0.64599999999999991</v>
      </c>
      <c r="DO314" s="87">
        <f>(DFactor*Rounds*Number/2+SUM(BV$3:BV302))/(Rounds*Number/2+COUNT(BV$3:BV302))</f>
        <v>0.29599999999999999</v>
      </c>
      <c r="DP314" s="87">
        <f t="shared" si="121"/>
        <v>0.29599999999999999</v>
      </c>
    </row>
    <row r="315" spans="1:120" x14ac:dyDescent="0.25">
      <c r="A315" s="69">
        <v>313</v>
      </c>
      <c r="B315" s="70" t="str">
        <f>DataEntry!C315</f>
        <v/>
      </c>
      <c r="C315" s="71">
        <f>COUNTIF(D$2:D315,D315)+COUNTIF(G$2:G315,D315)</f>
        <v>14</v>
      </c>
      <c r="D315" s="72" t="str">
        <f t="shared" si="109"/>
        <v/>
      </c>
      <c r="E315" s="70" t="str">
        <f>DataEntry!E315</f>
        <v/>
      </c>
      <c r="F315" s="71">
        <f>COUNTIF(D$2:D315,G315)+COUNTIF(G$2:G315,G315)</f>
        <v>14</v>
      </c>
      <c r="G315" s="72" t="str">
        <f t="shared" si="110"/>
        <v/>
      </c>
      <c r="H315" s="73" t="str">
        <f>DataEntry!G315</f>
        <v/>
      </c>
      <c r="I315" s="73" t="str">
        <f>DataEntry!H315</f>
        <v/>
      </c>
      <c r="J315" s="266">
        <f t="shared" si="122"/>
        <v>1</v>
      </c>
      <c r="K315" s="304">
        <f t="shared" si="111"/>
        <v>0.46088365644777429</v>
      </c>
      <c r="L315" s="224" t="e">
        <f t="shared" si="112"/>
        <v>#N/A</v>
      </c>
      <c r="M315" s="224" t="str">
        <f t="shared" si="113"/>
        <v/>
      </c>
      <c r="N315" s="236" t="str">
        <f t="shared" si="123"/>
        <v/>
      </c>
      <c r="O315" s="22" t="str">
        <f t="shared" si="124"/>
        <v>TG14</v>
      </c>
      <c r="P315" s="308" t="e">
        <f t="shared" si="114"/>
        <v>#N/A</v>
      </c>
      <c r="Q315" s="22" t="str">
        <f t="shared" si="125"/>
        <v>TG14</v>
      </c>
      <c r="R315" s="308" t="e">
        <f t="shared" si="115"/>
        <v>#N/A</v>
      </c>
      <c r="S315" s="74"/>
      <c r="T315" s="75"/>
      <c r="U315" s="76"/>
      <c r="V315" s="74"/>
      <c r="W315" s="75"/>
      <c r="X315" s="76"/>
      <c r="Y315" s="74"/>
      <c r="Z315" s="75"/>
      <c r="AA315" s="76"/>
      <c r="AB315" s="74"/>
      <c r="AC315" s="75"/>
      <c r="AD315" s="76"/>
      <c r="AE315" s="74"/>
      <c r="AF315" s="75"/>
      <c r="AG315" s="76"/>
      <c r="AH315" s="74"/>
      <c r="AI315" s="75"/>
      <c r="AJ315" s="76"/>
      <c r="AK315" s="74"/>
      <c r="AL315" s="75"/>
      <c r="AM315" s="76"/>
      <c r="AN315" s="74"/>
      <c r="AO315" s="75"/>
      <c r="AP315" s="76"/>
      <c r="AQ315" s="77" t="str">
        <f t="shared" si="116"/>
        <v/>
      </c>
      <c r="AR315" s="77" t="str">
        <f t="shared" si="117"/>
        <v/>
      </c>
      <c r="AS315" s="78" t="str">
        <f t="shared" si="126"/>
        <v/>
      </c>
      <c r="AT315" s="77" t="str">
        <f t="shared" si="118"/>
        <v/>
      </c>
      <c r="AU315" s="79"/>
      <c r="AV315" s="139"/>
      <c r="AW315" s="80"/>
      <c r="AX315" s="80"/>
      <c r="AY315" s="80"/>
      <c r="AZ315" s="92"/>
      <c r="BA315" s="93"/>
      <c r="BB315" s="92"/>
      <c r="BC315" s="93"/>
      <c r="BD315" s="92"/>
      <c r="BE315" s="93"/>
      <c r="BF315" s="77"/>
      <c r="BG315" s="77"/>
      <c r="BH315" s="77"/>
      <c r="BI315" s="83">
        <f t="shared" si="127"/>
        <v>1</v>
      </c>
      <c r="BJ315" s="83">
        <f t="shared" si="128"/>
        <v>0</v>
      </c>
      <c r="BK315" s="83">
        <f t="shared" si="129"/>
        <v>0</v>
      </c>
      <c r="BL315" s="84"/>
      <c r="BM315" s="84"/>
      <c r="BN315" s="85"/>
      <c r="BO315" s="84"/>
      <c r="BP315" s="84"/>
      <c r="BQ315" s="84"/>
      <c r="BR315" s="84"/>
      <c r="BS315" s="84"/>
      <c r="BT315" s="84"/>
      <c r="BU315" s="86"/>
      <c r="BV315" s="86"/>
      <c r="BW315" s="86"/>
      <c r="BX315" s="86"/>
      <c r="BY315" s="86"/>
      <c r="BZ315" s="86"/>
      <c r="CA315" s="83"/>
      <c r="CB315" s="83"/>
      <c r="CC315" s="14"/>
      <c r="CD315" s="72"/>
      <c r="CE315" s="87"/>
      <c r="CF315" s="88"/>
      <c r="CG315" s="88"/>
      <c r="CH315" s="87" t="str">
        <f t="shared" si="119"/>
        <v/>
      </c>
      <c r="CI315" s="89"/>
      <c r="CJ315" s="89"/>
      <c r="CK315" s="267"/>
      <c r="CL315" s="90"/>
      <c r="CM315" s="267"/>
      <c r="CN315" s="90"/>
      <c r="CO315" s="267"/>
      <c r="CP315" s="90"/>
      <c r="CQ315" s="267"/>
      <c r="CR315" s="90"/>
      <c r="CS315" s="267"/>
      <c r="CT315" s="90"/>
      <c r="CU315" s="267"/>
      <c r="CV315" s="90"/>
      <c r="CW315" s="267"/>
      <c r="CX315" s="90"/>
      <c r="CY315" s="267"/>
      <c r="CZ315" s="90"/>
      <c r="DA315" s="94" t="str">
        <f>DataEntry!B315</f>
        <v/>
      </c>
      <c r="DB315" s="83"/>
      <c r="DC315" s="83"/>
      <c r="DD315" s="145" t="str">
        <f t="shared" si="130"/>
        <v/>
      </c>
      <c r="DE315" s="145" t="str">
        <f t="shared" si="131"/>
        <v/>
      </c>
      <c r="DF315" s="145" t="str">
        <f t="shared" si="132"/>
        <v/>
      </c>
      <c r="DG315" s="145" t="str">
        <f t="shared" si="133"/>
        <v/>
      </c>
      <c r="DH315" s="145" t="str">
        <f t="shared" si="134"/>
        <v/>
      </c>
      <c r="DI315" s="145" t="str">
        <f t="shared" si="135"/>
        <v/>
      </c>
      <c r="DJ315" s="83"/>
      <c r="DK315" s="83"/>
      <c r="DL315" s="84"/>
      <c r="DM315" s="14"/>
      <c r="DN315" s="87">
        <f t="shared" si="120"/>
        <v>0.64599999999999991</v>
      </c>
      <c r="DO315" s="87">
        <f>(DFactor*Rounds*Number/2+SUM(BV$3:BV303))/(Rounds*Number/2+COUNT(BV$3:BV303))</f>
        <v>0.29599999999999999</v>
      </c>
      <c r="DP315" s="87">
        <f t="shared" si="121"/>
        <v>0.29599999999999999</v>
      </c>
    </row>
    <row r="316" spans="1:120" x14ac:dyDescent="0.25">
      <c r="A316" s="69">
        <v>314</v>
      </c>
      <c r="B316" s="70" t="str">
        <f>DataEntry!C316</f>
        <v/>
      </c>
      <c r="C316" s="71">
        <f>COUNTIF(D$2:D316,D316)+COUNTIF(G$2:G316,D316)</f>
        <v>16</v>
      </c>
      <c r="D316" s="72" t="str">
        <f t="shared" si="109"/>
        <v/>
      </c>
      <c r="E316" s="70" t="str">
        <f>DataEntry!E316</f>
        <v/>
      </c>
      <c r="F316" s="71">
        <f>COUNTIF(D$2:D316,G316)+COUNTIF(G$2:G316,G316)</f>
        <v>16</v>
      </c>
      <c r="G316" s="72" t="str">
        <f t="shared" si="110"/>
        <v/>
      </c>
      <c r="H316" s="73" t="str">
        <f>DataEntry!G316</f>
        <v/>
      </c>
      <c r="I316" s="73" t="str">
        <f>DataEntry!H316</f>
        <v/>
      </c>
      <c r="J316" s="266">
        <f t="shared" si="122"/>
        <v>1</v>
      </c>
      <c r="K316" s="304">
        <f t="shared" si="111"/>
        <v>0.8613077277066632</v>
      </c>
      <c r="L316" s="224" t="e">
        <f t="shared" si="112"/>
        <v>#N/A</v>
      </c>
      <c r="M316" s="224" t="str">
        <f t="shared" si="113"/>
        <v/>
      </c>
      <c r="N316" s="236" t="str">
        <f t="shared" si="123"/>
        <v/>
      </c>
      <c r="O316" s="22" t="str">
        <f t="shared" si="124"/>
        <v>TG16</v>
      </c>
      <c r="P316" s="308" t="e">
        <f t="shared" si="114"/>
        <v>#N/A</v>
      </c>
      <c r="Q316" s="22" t="str">
        <f t="shared" si="125"/>
        <v>TG16</v>
      </c>
      <c r="R316" s="308" t="e">
        <f t="shared" si="115"/>
        <v>#N/A</v>
      </c>
      <c r="S316" s="74"/>
      <c r="T316" s="75"/>
      <c r="U316" s="76"/>
      <c r="V316" s="74"/>
      <c r="W316" s="75"/>
      <c r="X316" s="76"/>
      <c r="Y316" s="74"/>
      <c r="Z316" s="75"/>
      <c r="AA316" s="76"/>
      <c r="AB316" s="74"/>
      <c r="AC316" s="75"/>
      <c r="AD316" s="76"/>
      <c r="AE316" s="74"/>
      <c r="AF316" s="75"/>
      <c r="AG316" s="76"/>
      <c r="AH316" s="74"/>
      <c r="AI316" s="75"/>
      <c r="AJ316" s="76"/>
      <c r="AK316" s="74"/>
      <c r="AL316" s="75"/>
      <c r="AM316" s="76"/>
      <c r="AN316" s="74"/>
      <c r="AO316" s="75"/>
      <c r="AP316" s="76"/>
      <c r="AQ316" s="77" t="str">
        <f t="shared" si="116"/>
        <v/>
      </c>
      <c r="AR316" s="77" t="str">
        <f t="shared" si="117"/>
        <v/>
      </c>
      <c r="AS316" s="78" t="str">
        <f t="shared" si="126"/>
        <v/>
      </c>
      <c r="AT316" s="77" t="str">
        <f t="shared" si="118"/>
        <v/>
      </c>
      <c r="AU316" s="79"/>
      <c r="AV316" s="139"/>
      <c r="AW316" s="80"/>
      <c r="AX316" s="80"/>
      <c r="AY316" s="80"/>
      <c r="AZ316" s="92"/>
      <c r="BA316" s="93"/>
      <c r="BB316" s="92"/>
      <c r="BC316" s="93"/>
      <c r="BD316" s="92"/>
      <c r="BE316" s="93"/>
      <c r="BF316" s="77"/>
      <c r="BG316" s="77"/>
      <c r="BH316" s="77"/>
      <c r="BI316" s="83">
        <f t="shared" si="127"/>
        <v>1</v>
      </c>
      <c r="BJ316" s="83">
        <f t="shared" si="128"/>
        <v>0</v>
      </c>
      <c r="BK316" s="83">
        <f t="shared" si="129"/>
        <v>0</v>
      </c>
      <c r="BL316" s="84"/>
      <c r="BM316" s="84"/>
      <c r="BN316" s="85"/>
      <c r="BO316" s="84"/>
      <c r="BP316" s="84"/>
      <c r="BQ316" s="84"/>
      <c r="BR316" s="84"/>
      <c r="BS316" s="84"/>
      <c r="BT316" s="84"/>
      <c r="BU316" s="86"/>
      <c r="BV316" s="86"/>
      <c r="BW316" s="86"/>
      <c r="BX316" s="86"/>
      <c r="BY316" s="86"/>
      <c r="BZ316" s="86"/>
      <c r="CA316" s="83"/>
      <c r="CB316" s="83"/>
      <c r="CC316" s="14"/>
      <c r="CD316" s="72"/>
      <c r="CE316" s="87"/>
      <c r="CF316" s="88"/>
      <c r="CG316" s="88"/>
      <c r="CH316" s="87" t="str">
        <f t="shared" si="119"/>
        <v/>
      </c>
      <c r="CI316" s="89"/>
      <c r="CJ316" s="89"/>
      <c r="CK316" s="267"/>
      <c r="CL316" s="90"/>
      <c r="CM316" s="267"/>
      <c r="CN316" s="90"/>
      <c r="CO316" s="267"/>
      <c r="CP316" s="90"/>
      <c r="CQ316" s="267"/>
      <c r="CR316" s="90"/>
      <c r="CS316" s="267"/>
      <c r="CT316" s="90"/>
      <c r="CU316" s="267"/>
      <c r="CV316" s="90"/>
      <c r="CW316" s="267"/>
      <c r="CX316" s="90"/>
      <c r="CY316" s="267"/>
      <c r="CZ316" s="90"/>
      <c r="DA316" s="94" t="str">
        <f>DataEntry!B316</f>
        <v/>
      </c>
      <c r="DB316" s="83"/>
      <c r="DC316" s="83"/>
      <c r="DD316" s="145" t="str">
        <f t="shared" si="130"/>
        <v/>
      </c>
      <c r="DE316" s="145" t="str">
        <f t="shared" si="131"/>
        <v/>
      </c>
      <c r="DF316" s="145" t="str">
        <f t="shared" si="132"/>
        <v/>
      </c>
      <c r="DG316" s="145" t="str">
        <f t="shared" si="133"/>
        <v/>
      </c>
      <c r="DH316" s="145" t="str">
        <f t="shared" si="134"/>
        <v/>
      </c>
      <c r="DI316" s="145" t="str">
        <f t="shared" si="135"/>
        <v/>
      </c>
      <c r="DJ316" s="83"/>
      <c r="DK316" s="83"/>
      <c r="DL316" s="84"/>
      <c r="DM316" s="14"/>
      <c r="DN316" s="87">
        <f t="shared" si="120"/>
        <v>0.64599999999999991</v>
      </c>
      <c r="DO316" s="87">
        <f>(DFactor*Rounds*Number/2+SUM(BV$3:BV304))/(Rounds*Number/2+COUNT(BV$3:BV304))</f>
        <v>0.29599999999999999</v>
      </c>
      <c r="DP316" s="87">
        <f t="shared" si="121"/>
        <v>0.29599999999999999</v>
      </c>
    </row>
    <row r="317" spans="1:120" x14ac:dyDescent="0.25">
      <c r="A317" s="69">
        <v>315</v>
      </c>
      <c r="B317" s="70" t="str">
        <f>DataEntry!C317</f>
        <v/>
      </c>
      <c r="C317" s="71">
        <f>COUNTIF(D$2:D317,D317)+COUNTIF(G$2:G317,D317)</f>
        <v>18</v>
      </c>
      <c r="D317" s="72" t="str">
        <f t="shared" si="109"/>
        <v/>
      </c>
      <c r="E317" s="70" t="str">
        <f>DataEntry!E317</f>
        <v/>
      </c>
      <c r="F317" s="71">
        <f>COUNTIF(D$2:D317,G317)+COUNTIF(G$2:G317,G317)</f>
        <v>18</v>
      </c>
      <c r="G317" s="72" t="str">
        <f t="shared" si="110"/>
        <v/>
      </c>
      <c r="H317" s="73" t="str">
        <f>DataEntry!G317</f>
        <v/>
      </c>
      <c r="I317" s="73" t="str">
        <f>DataEntry!H317</f>
        <v/>
      </c>
      <c r="J317" s="266">
        <f t="shared" si="122"/>
        <v>1</v>
      </c>
      <c r="K317" s="304">
        <f t="shared" si="111"/>
        <v>0.13084819007195336</v>
      </c>
      <c r="L317" s="224" t="e">
        <f t="shared" si="112"/>
        <v>#N/A</v>
      </c>
      <c r="M317" s="224" t="str">
        <f t="shared" si="113"/>
        <v/>
      </c>
      <c r="N317" s="236" t="str">
        <f t="shared" si="123"/>
        <v/>
      </c>
      <c r="O317" s="22" t="str">
        <f t="shared" si="124"/>
        <v>TG18</v>
      </c>
      <c r="P317" s="308" t="e">
        <f t="shared" si="114"/>
        <v>#N/A</v>
      </c>
      <c r="Q317" s="22" t="str">
        <f t="shared" si="125"/>
        <v>TG18</v>
      </c>
      <c r="R317" s="308" t="e">
        <f t="shared" si="115"/>
        <v>#N/A</v>
      </c>
      <c r="S317" s="74"/>
      <c r="T317" s="75"/>
      <c r="U317" s="76"/>
      <c r="V317" s="74"/>
      <c r="W317" s="75"/>
      <c r="X317" s="76"/>
      <c r="Y317" s="74"/>
      <c r="Z317" s="75"/>
      <c r="AA317" s="76"/>
      <c r="AB317" s="74"/>
      <c r="AC317" s="75"/>
      <c r="AD317" s="76"/>
      <c r="AE317" s="74"/>
      <c r="AF317" s="75"/>
      <c r="AG317" s="76"/>
      <c r="AH317" s="74"/>
      <c r="AI317" s="75"/>
      <c r="AJ317" s="76"/>
      <c r="AK317" s="74"/>
      <c r="AL317" s="75"/>
      <c r="AM317" s="76"/>
      <c r="AN317" s="74"/>
      <c r="AO317" s="75"/>
      <c r="AP317" s="76"/>
      <c r="AQ317" s="77" t="str">
        <f t="shared" si="116"/>
        <v/>
      </c>
      <c r="AR317" s="77" t="str">
        <f t="shared" si="117"/>
        <v/>
      </c>
      <c r="AS317" s="78" t="str">
        <f t="shared" si="126"/>
        <v/>
      </c>
      <c r="AT317" s="77" t="str">
        <f t="shared" si="118"/>
        <v/>
      </c>
      <c r="AU317" s="79"/>
      <c r="AV317" s="139"/>
      <c r="AW317" s="80"/>
      <c r="AX317" s="80"/>
      <c r="AY317" s="80"/>
      <c r="AZ317" s="92"/>
      <c r="BA317" s="93"/>
      <c r="BB317" s="92"/>
      <c r="BC317" s="93"/>
      <c r="BD317" s="92"/>
      <c r="BE317" s="93"/>
      <c r="BF317" s="77"/>
      <c r="BG317" s="77"/>
      <c r="BH317" s="77"/>
      <c r="BI317" s="83">
        <f t="shared" si="127"/>
        <v>1</v>
      </c>
      <c r="BJ317" s="83">
        <f t="shared" si="128"/>
        <v>0</v>
      </c>
      <c r="BK317" s="83">
        <f t="shared" si="129"/>
        <v>0</v>
      </c>
      <c r="BL317" s="84"/>
      <c r="BM317" s="84"/>
      <c r="BN317" s="85"/>
      <c r="BO317" s="84"/>
      <c r="BP317" s="84"/>
      <c r="BQ317" s="84"/>
      <c r="BR317" s="84"/>
      <c r="BS317" s="84"/>
      <c r="BT317" s="84"/>
      <c r="BU317" s="86"/>
      <c r="BV317" s="86"/>
      <c r="BW317" s="86"/>
      <c r="BX317" s="86"/>
      <c r="BY317" s="86"/>
      <c r="BZ317" s="86"/>
      <c r="CA317" s="83"/>
      <c r="CB317" s="83"/>
      <c r="CC317" s="14"/>
      <c r="CD317" s="72"/>
      <c r="CE317" s="87"/>
      <c r="CF317" s="88"/>
      <c r="CG317" s="88"/>
      <c r="CH317" s="87" t="str">
        <f t="shared" si="119"/>
        <v/>
      </c>
      <c r="CI317" s="89"/>
      <c r="CJ317" s="89"/>
      <c r="CK317" s="267"/>
      <c r="CL317" s="90"/>
      <c r="CM317" s="267"/>
      <c r="CN317" s="90"/>
      <c r="CO317" s="267"/>
      <c r="CP317" s="90"/>
      <c r="CQ317" s="267"/>
      <c r="CR317" s="90"/>
      <c r="CS317" s="267"/>
      <c r="CT317" s="90"/>
      <c r="CU317" s="267"/>
      <c r="CV317" s="90"/>
      <c r="CW317" s="267"/>
      <c r="CX317" s="90"/>
      <c r="CY317" s="267"/>
      <c r="CZ317" s="90"/>
      <c r="DA317" s="94" t="str">
        <f>DataEntry!B317</f>
        <v/>
      </c>
      <c r="DB317" s="83"/>
      <c r="DC317" s="83"/>
      <c r="DD317" s="145" t="str">
        <f t="shared" si="130"/>
        <v/>
      </c>
      <c r="DE317" s="145" t="str">
        <f t="shared" si="131"/>
        <v/>
      </c>
      <c r="DF317" s="145" t="str">
        <f t="shared" si="132"/>
        <v/>
      </c>
      <c r="DG317" s="145" t="str">
        <f t="shared" si="133"/>
        <v/>
      </c>
      <c r="DH317" s="145" t="str">
        <f t="shared" si="134"/>
        <v/>
      </c>
      <c r="DI317" s="145" t="str">
        <f t="shared" si="135"/>
        <v/>
      </c>
      <c r="DJ317" s="83"/>
      <c r="DK317" s="83"/>
      <c r="DL317" s="84"/>
      <c r="DM317" s="14"/>
      <c r="DN317" s="87">
        <f t="shared" si="120"/>
        <v>0.64599999999999991</v>
      </c>
      <c r="DO317" s="87">
        <f>(DFactor*Rounds*Number/2+SUM(BV$3:BV305))/(Rounds*Number/2+COUNT(BV$3:BV305))</f>
        <v>0.29599999999999999</v>
      </c>
      <c r="DP317" s="87">
        <f t="shared" si="121"/>
        <v>0.29599999999999999</v>
      </c>
    </row>
    <row r="318" spans="1:120" x14ac:dyDescent="0.25">
      <c r="A318" s="69">
        <v>316</v>
      </c>
      <c r="B318" s="70" t="str">
        <f>DataEntry!C318</f>
        <v/>
      </c>
      <c r="C318" s="71">
        <f>COUNTIF(D$2:D318,D318)+COUNTIF(G$2:G318,D318)</f>
        <v>20</v>
      </c>
      <c r="D318" s="72" t="str">
        <f t="shared" si="109"/>
        <v/>
      </c>
      <c r="E318" s="70" t="str">
        <f>DataEntry!E318</f>
        <v/>
      </c>
      <c r="F318" s="71">
        <f>COUNTIF(D$2:D318,G318)+COUNTIF(G$2:G318,G318)</f>
        <v>20</v>
      </c>
      <c r="G318" s="72" t="str">
        <f t="shared" si="110"/>
        <v/>
      </c>
      <c r="H318" s="73" t="str">
        <f>DataEntry!G318</f>
        <v/>
      </c>
      <c r="I318" s="73" t="str">
        <f>DataEntry!H318</f>
        <v/>
      </c>
      <c r="J318" s="266">
        <f t="shared" si="122"/>
        <v>1</v>
      </c>
      <c r="K318" s="304">
        <f t="shared" si="111"/>
        <v>0.4947366379481879</v>
      </c>
      <c r="L318" s="224" t="e">
        <f t="shared" si="112"/>
        <v>#N/A</v>
      </c>
      <c r="M318" s="224" t="str">
        <f t="shared" si="113"/>
        <v/>
      </c>
      <c r="N318" s="236" t="str">
        <f t="shared" si="123"/>
        <v/>
      </c>
      <c r="O318" s="22" t="str">
        <f t="shared" si="124"/>
        <v>TG20</v>
      </c>
      <c r="P318" s="308" t="e">
        <f t="shared" si="114"/>
        <v>#N/A</v>
      </c>
      <c r="Q318" s="22" t="str">
        <f t="shared" si="125"/>
        <v>TG20</v>
      </c>
      <c r="R318" s="308" t="e">
        <f t="shared" si="115"/>
        <v>#N/A</v>
      </c>
      <c r="S318" s="74"/>
      <c r="T318" s="75"/>
      <c r="U318" s="76"/>
      <c r="V318" s="74"/>
      <c r="W318" s="75"/>
      <c r="X318" s="76"/>
      <c r="Y318" s="74"/>
      <c r="Z318" s="75"/>
      <c r="AA318" s="76"/>
      <c r="AB318" s="74"/>
      <c r="AC318" s="75"/>
      <c r="AD318" s="76"/>
      <c r="AE318" s="74"/>
      <c r="AF318" s="75"/>
      <c r="AG318" s="76"/>
      <c r="AH318" s="74"/>
      <c r="AI318" s="75"/>
      <c r="AJ318" s="76"/>
      <c r="AK318" s="74"/>
      <c r="AL318" s="75"/>
      <c r="AM318" s="76"/>
      <c r="AN318" s="74"/>
      <c r="AO318" s="75"/>
      <c r="AP318" s="76"/>
      <c r="AQ318" s="77" t="str">
        <f t="shared" si="116"/>
        <v/>
      </c>
      <c r="AR318" s="77" t="str">
        <f t="shared" si="117"/>
        <v/>
      </c>
      <c r="AS318" s="78" t="str">
        <f t="shared" si="126"/>
        <v/>
      </c>
      <c r="AT318" s="77" t="str">
        <f t="shared" si="118"/>
        <v/>
      </c>
      <c r="AU318" s="79"/>
      <c r="AV318" s="139"/>
      <c r="AW318" s="80"/>
      <c r="AX318" s="80"/>
      <c r="AY318" s="80"/>
      <c r="AZ318" s="92"/>
      <c r="BA318" s="93"/>
      <c r="BB318" s="92"/>
      <c r="BC318" s="93"/>
      <c r="BD318" s="92"/>
      <c r="BE318" s="93"/>
      <c r="BF318" s="77"/>
      <c r="BG318" s="77"/>
      <c r="BH318" s="77"/>
      <c r="BI318" s="83">
        <f t="shared" si="127"/>
        <v>1</v>
      </c>
      <c r="BJ318" s="83">
        <f t="shared" si="128"/>
        <v>0</v>
      </c>
      <c r="BK318" s="83">
        <f t="shared" si="129"/>
        <v>0</v>
      </c>
      <c r="BL318" s="84"/>
      <c r="BM318" s="84"/>
      <c r="BN318" s="85"/>
      <c r="BO318" s="84"/>
      <c r="BP318" s="84"/>
      <c r="BQ318" s="84"/>
      <c r="BR318" s="84"/>
      <c r="BS318" s="84"/>
      <c r="BT318" s="84"/>
      <c r="BU318" s="86"/>
      <c r="BV318" s="86"/>
      <c r="BW318" s="86"/>
      <c r="BX318" s="86"/>
      <c r="BY318" s="86"/>
      <c r="BZ318" s="86"/>
      <c r="CA318" s="83"/>
      <c r="CB318" s="83"/>
      <c r="CC318" s="14"/>
      <c r="CD318" s="72"/>
      <c r="CE318" s="87"/>
      <c r="CF318" s="88"/>
      <c r="CG318" s="88"/>
      <c r="CH318" s="87" t="str">
        <f t="shared" si="119"/>
        <v/>
      </c>
      <c r="CI318" s="89"/>
      <c r="CJ318" s="89"/>
      <c r="CK318" s="267"/>
      <c r="CL318" s="90"/>
      <c r="CM318" s="267"/>
      <c r="CN318" s="90"/>
      <c r="CO318" s="267"/>
      <c r="CP318" s="90"/>
      <c r="CQ318" s="267"/>
      <c r="CR318" s="90"/>
      <c r="CS318" s="267"/>
      <c r="CT318" s="90"/>
      <c r="CU318" s="267"/>
      <c r="CV318" s="90"/>
      <c r="CW318" s="267"/>
      <c r="CX318" s="90"/>
      <c r="CY318" s="267"/>
      <c r="CZ318" s="90"/>
      <c r="DA318" s="94" t="str">
        <f>DataEntry!B318</f>
        <v/>
      </c>
      <c r="DB318" s="83"/>
      <c r="DC318" s="83"/>
      <c r="DD318" s="145" t="str">
        <f t="shared" si="130"/>
        <v/>
      </c>
      <c r="DE318" s="145" t="str">
        <f t="shared" si="131"/>
        <v/>
      </c>
      <c r="DF318" s="145" t="str">
        <f t="shared" si="132"/>
        <v/>
      </c>
      <c r="DG318" s="145" t="str">
        <f t="shared" si="133"/>
        <v/>
      </c>
      <c r="DH318" s="145" t="str">
        <f t="shared" si="134"/>
        <v/>
      </c>
      <c r="DI318" s="145" t="str">
        <f t="shared" si="135"/>
        <v/>
      </c>
      <c r="DJ318" s="83"/>
      <c r="DK318" s="83"/>
      <c r="DL318" s="84"/>
      <c r="DM318" s="14"/>
      <c r="DN318" s="87">
        <f t="shared" si="120"/>
        <v>0.64599999999999991</v>
      </c>
      <c r="DO318" s="87">
        <f>(DFactor*Rounds*Number/2+SUM(BV$3:BV306))/(Rounds*Number/2+COUNT(BV$3:BV306))</f>
        <v>0.29599999999999999</v>
      </c>
      <c r="DP318" s="87">
        <f t="shared" si="121"/>
        <v>0.29599999999999999</v>
      </c>
    </row>
    <row r="319" spans="1:120" x14ac:dyDescent="0.25">
      <c r="A319" s="69">
        <v>317</v>
      </c>
      <c r="B319" s="70" t="str">
        <f>DataEntry!C319</f>
        <v/>
      </c>
      <c r="C319" s="71">
        <f>COUNTIF(D$2:D319,D319)+COUNTIF(G$2:G319,D319)</f>
        <v>22</v>
      </c>
      <c r="D319" s="72" t="str">
        <f t="shared" si="109"/>
        <v/>
      </c>
      <c r="E319" s="70" t="str">
        <f>DataEntry!E319</f>
        <v/>
      </c>
      <c r="F319" s="71">
        <f>COUNTIF(D$2:D319,G319)+COUNTIF(G$2:G319,G319)</f>
        <v>22</v>
      </c>
      <c r="G319" s="72" t="str">
        <f t="shared" si="110"/>
        <v/>
      </c>
      <c r="H319" s="73" t="str">
        <f>DataEntry!G319</f>
        <v/>
      </c>
      <c r="I319" s="73" t="str">
        <f>DataEntry!H319</f>
        <v/>
      </c>
      <c r="J319" s="266">
        <f t="shared" si="122"/>
        <v>1</v>
      </c>
      <c r="K319" s="304">
        <f t="shared" si="111"/>
        <v>0.42908670809117466</v>
      </c>
      <c r="L319" s="224" t="e">
        <f t="shared" si="112"/>
        <v>#N/A</v>
      </c>
      <c r="M319" s="224" t="str">
        <f t="shared" si="113"/>
        <v/>
      </c>
      <c r="N319" s="236" t="str">
        <f t="shared" si="123"/>
        <v/>
      </c>
      <c r="O319" s="22" t="str">
        <f t="shared" si="124"/>
        <v>TG22</v>
      </c>
      <c r="P319" s="308" t="e">
        <f t="shared" si="114"/>
        <v>#N/A</v>
      </c>
      <c r="Q319" s="22" t="str">
        <f t="shared" si="125"/>
        <v>TG22</v>
      </c>
      <c r="R319" s="308" t="e">
        <f t="shared" si="115"/>
        <v>#N/A</v>
      </c>
      <c r="S319" s="74"/>
      <c r="T319" s="75"/>
      <c r="U319" s="76"/>
      <c r="V319" s="74"/>
      <c r="W319" s="75"/>
      <c r="X319" s="76"/>
      <c r="Y319" s="74"/>
      <c r="Z319" s="75"/>
      <c r="AA319" s="76"/>
      <c r="AB319" s="74"/>
      <c r="AC319" s="75"/>
      <c r="AD319" s="76"/>
      <c r="AE319" s="74"/>
      <c r="AF319" s="75"/>
      <c r="AG319" s="76"/>
      <c r="AH319" s="74"/>
      <c r="AI319" s="75"/>
      <c r="AJ319" s="76"/>
      <c r="AK319" s="74"/>
      <c r="AL319" s="75"/>
      <c r="AM319" s="76"/>
      <c r="AN319" s="74"/>
      <c r="AO319" s="75"/>
      <c r="AP319" s="76"/>
      <c r="AQ319" s="77" t="str">
        <f t="shared" si="116"/>
        <v/>
      </c>
      <c r="AR319" s="77" t="str">
        <f t="shared" si="117"/>
        <v/>
      </c>
      <c r="AS319" s="78" t="str">
        <f t="shared" si="126"/>
        <v/>
      </c>
      <c r="AT319" s="77" t="str">
        <f t="shared" si="118"/>
        <v/>
      </c>
      <c r="AU319" s="79"/>
      <c r="AV319" s="139"/>
      <c r="AW319" s="80"/>
      <c r="AX319" s="80"/>
      <c r="AY319" s="80"/>
      <c r="AZ319" s="92"/>
      <c r="BA319" s="93"/>
      <c r="BB319" s="92"/>
      <c r="BC319" s="93"/>
      <c r="BD319" s="92"/>
      <c r="BE319" s="93"/>
      <c r="BF319" s="77"/>
      <c r="BG319" s="77"/>
      <c r="BH319" s="77"/>
      <c r="BI319" s="83">
        <f t="shared" si="127"/>
        <v>1</v>
      </c>
      <c r="BJ319" s="83">
        <f t="shared" si="128"/>
        <v>0</v>
      </c>
      <c r="BK319" s="83">
        <f t="shared" si="129"/>
        <v>0</v>
      </c>
      <c r="BL319" s="84"/>
      <c r="BM319" s="84"/>
      <c r="BN319" s="85"/>
      <c r="BO319" s="84"/>
      <c r="BP319" s="84"/>
      <c r="BQ319" s="84"/>
      <c r="BR319" s="84"/>
      <c r="BS319" s="84"/>
      <c r="BT319" s="84"/>
      <c r="BU319" s="86"/>
      <c r="BV319" s="86"/>
      <c r="BW319" s="86"/>
      <c r="BX319" s="86"/>
      <c r="BY319" s="86"/>
      <c r="BZ319" s="86"/>
      <c r="CA319" s="83"/>
      <c r="CB319" s="83"/>
      <c r="CC319" s="14"/>
      <c r="CD319" s="72"/>
      <c r="CE319" s="87"/>
      <c r="CF319" s="88"/>
      <c r="CG319" s="88"/>
      <c r="CH319" s="87" t="str">
        <f t="shared" si="119"/>
        <v/>
      </c>
      <c r="CI319" s="89"/>
      <c r="CJ319" s="89"/>
      <c r="CK319" s="267"/>
      <c r="CL319" s="90"/>
      <c r="CM319" s="267"/>
      <c r="CN319" s="90"/>
      <c r="CO319" s="267"/>
      <c r="CP319" s="90"/>
      <c r="CQ319" s="267"/>
      <c r="CR319" s="90"/>
      <c r="CS319" s="267"/>
      <c r="CT319" s="90"/>
      <c r="CU319" s="267"/>
      <c r="CV319" s="90"/>
      <c r="CW319" s="267"/>
      <c r="CX319" s="90"/>
      <c r="CY319" s="267"/>
      <c r="CZ319" s="90"/>
      <c r="DA319" s="94" t="str">
        <f>DataEntry!B319</f>
        <v/>
      </c>
      <c r="DB319" s="83"/>
      <c r="DC319" s="83"/>
      <c r="DD319" s="145" t="str">
        <f t="shared" si="130"/>
        <v/>
      </c>
      <c r="DE319" s="145" t="str">
        <f t="shared" si="131"/>
        <v/>
      </c>
      <c r="DF319" s="145" t="str">
        <f t="shared" si="132"/>
        <v/>
      </c>
      <c r="DG319" s="145" t="str">
        <f t="shared" si="133"/>
        <v/>
      </c>
      <c r="DH319" s="145" t="str">
        <f t="shared" si="134"/>
        <v/>
      </c>
      <c r="DI319" s="145" t="str">
        <f t="shared" si="135"/>
        <v/>
      </c>
      <c r="DJ319" s="83"/>
      <c r="DK319" s="83"/>
      <c r="DL319" s="84"/>
      <c r="DM319" s="14"/>
      <c r="DN319" s="87">
        <f t="shared" si="120"/>
        <v>0.64599999999999991</v>
      </c>
      <c r="DO319" s="87">
        <f>(DFactor*Rounds*Number/2+SUM(BV$3:BV307))/(Rounds*Number/2+COUNT(BV$3:BV307))</f>
        <v>0.29599999999999999</v>
      </c>
      <c r="DP319" s="87">
        <f t="shared" si="121"/>
        <v>0.29599999999999999</v>
      </c>
    </row>
    <row r="320" spans="1:120" x14ac:dyDescent="0.25">
      <c r="A320" s="69">
        <v>318</v>
      </c>
      <c r="B320" s="70" t="str">
        <f>DataEntry!C320</f>
        <v/>
      </c>
      <c r="C320" s="71">
        <f>COUNTIF(D$2:D320,D320)+COUNTIF(G$2:G320,D320)</f>
        <v>24</v>
      </c>
      <c r="D320" s="72" t="str">
        <f t="shared" si="109"/>
        <v/>
      </c>
      <c r="E320" s="70" t="str">
        <f>DataEntry!E320</f>
        <v/>
      </c>
      <c r="F320" s="71">
        <f>COUNTIF(D$2:D320,G320)+COUNTIF(G$2:G320,G320)</f>
        <v>24</v>
      </c>
      <c r="G320" s="72" t="str">
        <f t="shared" si="110"/>
        <v/>
      </c>
      <c r="H320" s="73" t="str">
        <f>DataEntry!G320</f>
        <v/>
      </c>
      <c r="I320" s="73" t="str">
        <f>DataEntry!H320</f>
        <v/>
      </c>
      <c r="J320" s="266">
        <f t="shared" si="122"/>
        <v>1</v>
      </c>
      <c r="K320" s="304">
        <f t="shared" si="111"/>
        <v>0.83211769979860062</v>
      </c>
      <c r="L320" s="224" t="e">
        <f t="shared" si="112"/>
        <v>#N/A</v>
      </c>
      <c r="M320" s="224" t="str">
        <f t="shared" si="113"/>
        <v/>
      </c>
      <c r="N320" s="236" t="str">
        <f t="shared" si="123"/>
        <v/>
      </c>
      <c r="O320" s="22" t="str">
        <f t="shared" si="124"/>
        <v>TG24</v>
      </c>
      <c r="P320" s="308" t="e">
        <f t="shared" si="114"/>
        <v>#N/A</v>
      </c>
      <c r="Q320" s="22" t="str">
        <f t="shared" si="125"/>
        <v>TG24</v>
      </c>
      <c r="R320" s="308" t="e">
        <f t="shared" si="115"/>
        <v>#N/A</v>
      </c>
      <c r="S320" s="74"/>
      <c r="T320" s="75"/>
      <c r="U320" s="76"/>
      <c r="V320" s="74"/>
      <c r="W320" s="75"/>
      <c r="X320" s="76"/>
      <c r="Y320" s="74"/>
      <c r="Z320" s="75"/>
      <c r="AA320" s="76"/>
      <c r="AB320" s="74"/>
      <c r="AC320" s="75"/>
      <c r="AD320" s="76"/>
      <c r="AE320" s="74"/>
      <c r="AF320" s="75"/>
      <c r="AG320" s="76"/>
      <c r="AH320" s="74"/>
      <c r="AI320" s="75"/>
      <c r="AJ320" s="76"/>
      <c r="AK320" s="74"/>
      <c r="AL320" s="75"/>
      <c r="AM320" s="76"/>
      <c r="AN320" s="74"/>
      <c r="AO320" s="75"/>
      <c r="AP320" s="76"/>
      <c r="AQ320" s="77" t="str">
        <f t="shared" si="116"/>
        <v/>
      </c>
      <c r="AR320" s="77" t="str">
        <f t="shared" si="117"/>
        <v/>
      </c>
      <c r="AS320" s="78" t="str">
        <f t="shared" si="126"/>
        <v/>
      </c>
      <c r="AT320" s="77" t="str">
        <f t="shared" si="118"/>
        <v/>
      </c>
      <c r="AU320" s="79"/>
      <c r="AV320" s="139"/>
      <c r="AW320" s="80"/>
      <c r="AX320" s="80"/>
      <c r="AY320" s="80"/>
      <c r="AZ320" s="92"/>
      <c r="BA320" s="93"/>
      <c r="BB320" s="92"/>
      <c r="BC320" s="93"/>
      <c r="BD320" s="92"/>
      <c r="BE320" s="93"/>
      <c r="BF320" s="77"/>
      <c r="BG320" s="77"/>
      <c r="BH320" s="77"/>
      <c r="BI320" s="83">
        <f t="shared" si="127"/>
        <v>1</v>
      </c>
      <c r="BJ320" s="83">
        <f t="shared" si="128"/>
        <v>0</v>
      </c>
      <c r="BK320" s="83">
        <f t="shared" si="129"/>
        <v>0</v>
      </c>
      <c r="BL320" s="84"/>
      <c r="BM320" s="84"/>
      <c r="BN320" s="85"/>
      <c r="BO320" s="84"/>
      <c r="BP320" s="84"/>
      <c r="BQ320" s="84"/>
      <c r="BR320" s="84"/>
      <c r="BS320" s="84"/>
      <c r="BT320" s="84"/>
      <c r="BU320" s="86"/>
      <c r="BV320" s="86"/>
      <c r="BW320" s="86"/>
      <c r="BX320" s="86"/>
      <c r="BY320" s="86"/>
      <c r="BZ320" s="86"/>
      <c r="CA320" s="83"/>
      <c r="CB320" s="83"/>
      <c r="CC320" s="14"/>
      <c r="CD320" s="72"/>
      <c r="CE320" s="87"/>
      <c r="CF320" s="88"/>
      <c r="CG320" s="88"/>
      <c r="CH320" s="87" t="str">
        <f t="shared" si="119"/>
        <v/>
      </c>
      <c r="CI320" s="89"/>
      <c r="CJ320" s="89"/>
      <c r="CK320" s="267"/>
      <c r="CL320" s="90"/>
      <c r="CM320" s="267"/>
      <c r="CN320" s="90"/>
      <c r="CO320" s="267"/>
      <c r="CP320" s="90"/>
      <c r="CQ320" s="267"/>
      <c r="CR320" s="90"/>
      <c r="CS320" s="267"/>
      <c r="CT320" s="90"/>
      <c r="CU320" s="267"/>
      <c r="CV320" s="90"/>
      <c r="CW320" s="267"/>
      <c r="CX320" s="90"/>
      <c r="CY320" s="267"/>
      <c r="CZ320" s="90"/>
      <c r="DA320" s="94" t="str">
        <f>DataEntry!B320</f>
        <v/>
      </c>
      <c r="DB320" s="83"/>
      <c r="DC320" s="83"/>
      <c r="DD320" s="145" t="str">
        <f t="shared" si="130"/>
        <v/>
      </c>
      <c r="DE320" s="145" t="str">
        <f t="shared" si="131"/>
        <v/>
      </c>
      <c r="DF320" s="145" t="str">
        <f t="shared" si="132"/>
        <v/>
      </c>
      <c r="DG320" s="145" t="str">
        <f t="shared" si="133"/>
        <v/>
      </c>
      <c r="DH320" s="145" t="str">
        <f t="shared" si="134"/>
        <v/>
      </c>
      <c r="DI320" s="145" t="str">
        <f t="shared" si="135"/>
        <v/>
      </c>
      <c r="DJ320" s="83"/>
      <c r="DK320" s="83"/>
      <c r="DL320" s="84"/>
      <c r="DM320" s="14"/>
      <c r="DN320" s="87">
        <f t="shared" si="120"/>
        <v>0.64599999999999991</v>
      </c>
      <c r="DO320" s="87">
        <f>(DFactor*Rounds*Number/2+SUM(BV$3:BV308))/(Rounds*Number/2+COUNT(BV$3:BV308))</f>
        <v>0.29599999999999999</v>
      </c>
      <c r="DP320" s="87">
        <f t="shared" si="121"/>
        <v>0.29599999999999999</v>
      </c>
    </row>
    <row r="321" spans="1:120" x14ac:dyDescent="0.25">
      <c r="A321" s="69">
        <v>319</v>
      </c>
      <c r="B321" s="70" t="str">
        <f>DataEntry!C321</f>
        <v/>
      </c>
      <c r="C321" s="71">
        <f>COUNTIF(D$2:D321,D321)+COUNTIF(G$2:G321,D321)</f>
        <v>26</v>
      </c>
      <c r="D321" s="72" t="str">
        <f t="shared" si="109"/>
        <v/>
      </c>
      <c r="E321" s="70" t="str">
        <f>DataEntry!E321</f>
        <v/>
      </c>
      <c r="F321" s="71">
        <f>COUNTIF(D$2:D321,G321)+COUNTIF(G$2:G321,G321)</f>
        <v>26</v>
      </c>
      <c r="G321" s="72" t="str">
        <f t="shared" si="110"/>
        <v/>
      </c>
      <c r="H321" s="73" t="str">
        <f>DataEntry!G321</f>
        <v/>
      </c>
      <c r="I321" s="73" t="str">
        <f>DataEntry!H321</f>
        <v/>
      </c>
      <c r="J321" s="266">
        <f t="shared" si="122"/>
        <v>1</v>
      </c>
      <c r="K321" s="304">
        <f t="shared" si="111"/>
        <v>0.84369695114846821</v>
      </c>
      <c r="L321" s="224" t="e">
        <f t="shared" si="112"/>
        <v>#N/A</v>
      </c>
      <c r="M321" s="224" t="str">
        <f t="shared" si="113"/>
        <v/>
      </c>
      <c r="N321" s="236" t="str">
        <f t="shared" si="123"/>
        <v/>
      </c>
      <c r="O321" s="22" t="str">
        <f t="shared" si="124"/>
        <v>TG26</v>
      </c>
      <c r="P321" s="308" t="e">
        <f t="shared" si="114"/>
        <v>#N/A</v>
      </c>
      <c r="Q321" s="22" t="str">
        <f t="shared" si="125"/>
        <v>TG26</v>
      </c>
      <c r="R321" s="308" t="e">
        <f t="shared" si="115"/>
        <v>#N/A</v>
      </c>
      <c r="S321" s="74"/>
      <c r="T321" s="75"/>
      <c r="U321" s="76"/>
      <c r="V321" s="74"/>
      <c r="W321" s="75"/>
      <c r="X321" s="76"/>
      <c r="Y321" s="74"/>
      <c r="Z321" s="75"/>
      <c r="AA321" s="76"/>
      <c r="AB321" s="74"/>
      <c r="AC321" s="75"/>
      <c r="AD321" s="76"/>
      <c r="AE321" s="74"/>
      <c r="AF321" s="75"/>
      <c r="AG321" s="76"/>
      <c r="AH321" s="74"/>
      <c r="AI321" s="75"/>
      <c r="AJ321" s="76"/>
      <c r="AK321" s="74"/>
      <c r="AL321" s="75"/>
      <c r="AM321" s="76"/>
      <c r="AN321" s="74"/>
      <c r="AO321" s="75"/>
      <c r="AP321" s="76"/>
      <c r="AQ321" s="77" t="str">
        <f t="shared" si="116"/>
        <v/>
      </c>
      <c r="AR321" s="77" t="str">
        <f t="shared" si="117"/>
        <v/>
      </c>
      <c r="AS321" s="78" t="str">
        <f t="shared" si="126"/>
        <v/>
      </c>
      <c r="AT321" s="77" t="str">
        <f t="shared" si="118"/>
        <v/>
      </c>
      <c r="AU321" s="79"/>
      <c r="AV321" s="139"/>
      <c r="AW321" s="80"/>
      <c r="AX321" s="80"/>
      <c r="AY321" s="80"/>
      <c r="AZ321" s="92"/>
      <c r="BA321" s="93"/>
      <c r="BB321" s="92"/>
      <c r="BC321" s="93"/>
      <c r="BD321" s="92"/>
      <c r="BE321" s="93"/>
      <c r="BF321" s="77"/>
      <c r="BG321" s="77"/>
      <c r="BH321" s="77"/>
      <c r="BI321" s="83">
        <f t="shared" si="127"/>
        <v>1</v>
      </c>
      <c r="BJ321" s="83">
        <f t="shared" si="128"/>
        <v>0</v>
      </c>
      <c r="BK321" s="83">
        <f t="shared" si="129"/>
        <v>0</v>
      </c>
      <c r="BL321" s="84"/>
      <c r="BM321" s="84"/>
      <c r="BN321" s="85"/>
      <c r="BO321" s="84"/>
      <c r="BP321" s="84"/>
      <c r="BQ321" s="84"/>
      <c r="BR321" s="84"/>
      <c r="BS321" s="84"/>
      <c r="BT321" s="84"/>
      <c r="BU321" s="86"/>
      <c r="BV321" s="86"/>
      <c r="BW321" s="86"/>
      <c r="BX321" s="86"/>
      <c r="BY321" s="86"/>
      <c r="BZ321" s="86"/>
      <c r="CA321" s="83"/>
      <c r="CB321" s="83"/>
      <c r="CC321" s="14"/>
      <c r="CD321" s="72"/>
      <c r="CE321" s="87"/>
      <c r="CF321" s="88"/>
      <c r="CG321" s="88"/>
      <c r="CH321" s="87" t="str">
        <f t="shared" si="119"/>
        <v/>
      </c>
      <c r="CI321" s="89"/>
      <c r="CJ321" s="89"/>
      <c r="CK321" s="267"/>
      <c r="CL321" s="90"/>
      <c r="CM321" s="267"/>
      <c r="CN321" s="90"/>
      <c r="CO321" s="267"/>
      <c r="CP321" s="90"/>
      <c r="CQ321" s="267"/>
      <c r="CR321" s="90"/>
      <c r="CS321" s="267"/>
      <c r="CT321" s="90"/>
      <c r="CU321" s="267"/>
      <c r="CV321" s="90"/>
      <c r="CW321" s="267"/>
      <c r="CX321" s="90"/>
      <c r="CY321" s="267"/>
      <c r="CZ321" s="90"/>
      <c r="DA321" s="94" t="str">
        <f>DataEntry!B321</f>
        <v/>
      </c>
      <c r="DB321" s="83"/>
      <c r="DC321" s="83"/>
      <c r="DD321" s="145" t="str">
        <f t="shared" si="130"/>
        <v/>
      </c>
      <c r="DE321" s="145" t="str">
        <f t="shared" si="131"/>
        <v/>
      </c>
      <c r="DF321" s="145" t="str">
        <f t="shared" si="132"/>
        <v/>
      </c>
      <c r="DG321" s="145" t="str">
        <f t="shared" si="133"/>
        <v/>
      </c>
      <c r="DH321" s="145" t="str">
        <f t="shared" si="134"/>
        <v/>
      </c>
      <c r="DI321" s="145" t="str">
        <f t="shared" si="135"/>
        <v/>
      </c>
      <c r="DJ321" s="83"/>
      <c r="DK321" s="83"/>
      <c r="DL321" s="84"/>
      <c r="DM321" s="14"/>
      <c r="DN321" s="87">
        <f t="shared" si="120"/>
        <v>0.64599999999999991</v>
      </c>
      <c r="DO321" s="87">
        <f>(DFactor*Rounds*Number/2+SUM(BV$3:BV309))/(Rounds*Number/2+COUNT(BV$3:BV309))</f>
        <v>0.29599999999999999</v>
      </c>
      <c r="DP321" s="87">
        <f t="shared" si="121"/>
        <v>0.29599999999999999</v>
      </c>
    </row>
    <row r="322" spans="1:120" x14ac:dyDescent="0.25">
      <c r="A322" s="69">
        <v>320</v>
      </c>
      <c r="B322" s="70" t="str">
        <f>DataEntry!C322</f>
        <v/>
      </c>
      <c r="C322" s="71">
        <f>COUNTIF(D$2:D322,D322)+COUNTIF(G$2:G322,D322)</f>
        <v>28</v>
      </c>
      <c r="D322" s="72" t="str">
        <f t="shared" si="109"/>
        <v/>
      </c>
      <c r="E322" s="70" t="str">
        <f>DataEntry!E322</f>
        <v/>
      </c>
      <c r="F322" s="71">
        <f>COUNTIF(D$2:D322,G322)+COUNTIF(G$2:G322,G322)</f>
        <v>28</v>
      </c>
      <c r="G322" s="72" t="str">
        <f t="shared" si="110"/>
        <v/>
      </c>
      <c r="H322" s="73" t="str">
        <f>DataEntry!G322</f>
        <v/>
      </c>
      <c r="I322" s="73" t="str">
        <f>DataEntry!H322</f>
        <v/>
      </c>
      <c r="J322" s="266">
        <f t="shared" si="122"/>
        <v>1</v>
      </c>
      <c r="K322" s="304">
        <f t="shared" si="111"/>
        <v>0.30822271637337395</v>
      </c>
      <c r="L322" s="224" t="e">
        <f t="shared" si="112"/>
        <v>#N/A</v>
      </c>
      <c r="M322" s="224" t="str">
        <f t="shared" si="113"/>
        <v/>
      </c>
      <c r="N322" s="236" t="str">
        <f t="shared" si="123"/>
        <v/>
      </c>
      <c r="O322" s="22" t="str">
        <f t="shared" si="124"/>
        <v>TG28</v>
      </c>
      <c r="P322" s="308" t="e">
        <f t="shared" si="114"/>
        <v>#N/A</v>
      </c>
      <c r="Q322" s="22" t="str">
        <f t="shared" si="125"/>
        <v>TG28</v>
      </c>
      <c r="R322" s="308" t="e">
        <f t="shared" si="115"/>
        <v>#N/A</v>
      </c>
      <c r="S322" s="74"/>
      <c r="T322" s="75"/>
      <c r="U322" s="76"/>
      <c r="V322" s="74"/>
      <c r="W322" s="75"/>
      <c r="X322" s="76"/>
      <c r="Y322" s="74"/>
      <c r="Z322" s="75"/>
      <c r="AA322" s="76"/>
      <c r="AB322" s="74"/>
      <c r="AC322" s="75"/>
      <c r="AD322" s="76"/>
      <c r="AE322" s="74"/>
      <c r="AF322" s="75"/>
      <c r="AG322" s="76"/>
      <c r="AH322" s="74"/>
      <c r="AI322" s="75"/>
      <c r="AJ322" s="76"/>
      <c r="AK322" s="74"/>
      <c r="AL322" s="75"/>
      <c r="AM322" s="76"/>
      <c r="AN322" s="74"/>
      <c r="AO322" s="75"/>
      <c r="AP322" s="76"/>
      <c r="AQ322" s="77" t="str">
        <f t="shared" si="116"/>
        <v/>
      </c>
      <c r="AR322" s="77" t="str">
        <f t="shared" si="117"/>
        <v/>
      </c>
      <c r="AS322" s="78" t="str">
        <f t="shared" si="126"/>
        <v/>
      </c>
      <c r="AT322" s="77" t="str">
        <f t="shared" si="118"/>
        <v/>
      </c>
      <c r="AU322" s="79"/>
      <c r="AV322" s="139"/>
      <c r="AW322" s="80"/>
      <c r="AX322" s="80"/>
      <c r="AY322" s="80"/>
      <c r="AZ322" s="92"/>
      <c r="BA322" s="93"/>
      <c r="BB322" s="92"/>
      <c r="BC322" s="93"/>
      <c r="BD322" s="92"/>
      <c r="BE322" s="93"/>
      <c r="BF322" s="77"/>
      <c r="BG322" s="77"/>
      <c r="BH322" s="77"/>
      <c r="BI322" s="83">
        <f t="shared" si="127"/>
        <v>1</v>
      </c>
      <c r="BJ322" s="83">
        <f t="shared" si="128"/>
        <v>0</v>
      </c>
      <c r="BK322" s="83">
        <f t="shared" si="129"/>
        <v>0</v>
      </c>
      <c r="BL322" s="84"/>
      <c r="BM322" s="84"/>
      <c r="BN322" s="85"/>
      <c r="BO322" s="84"/>
      <c r="BP322" s="84"/>
      <c r="BQ322" s="84"/>
      <c r="BR322" s="84"/>
      <c r="BS322" s="84"/>
      <c r="BT322" s="84"/>
      <c r="BU322" s="86"/>
      <c r="BV322" s="86"/>
      <c r="BW322" s="86"/>
      <c r="BX322" s="86"/>
      <c r="BY322" s="86"/>
      <c r="BZ322" s="86"/>
      <c r="CA322" s="83"/>
      <c r="CB322" s="83"/>
      <c r="CC322" s="14"/>
      <c r="CD322" s="72"/>
      <c r="CE322" s="87"/>
      <c r="CF322" s="88"/>
      <c r="CG322" s="88"/>
      <c r="CH322" s="87" t="str">
        <f t="shared" si="119"/>
        <v/>
      </c>
      <c r="CI322" s="89"/>
      <c r="CJ322" s="89"/>
      <c r="CK322" s="267"/>
      <c r="CL322" s="90"/>
      <c r="CM322" s="267"/>
      <c r="CN322" s="90"/>
      <c r="CO322" s="267"/>
      <c r="CP322" s="90"/>
      <c r="CQ322" s="267"/>
      <c r="CR322" s="90"/>
      <c r="CS322" s="267"/>
      <c r="CT322" s="90"/>
      <c r="CU322" s="267"/>
      <c r="CV322" s="90"/>
      <c r="CW322" s="267"/>
      <c r="CX322" s="90"/>
      <c r="CY322" s="267"/>
      <c r="CZ322" s="90"/>
      <c r="DA322" s="94" t="str">
        <f>DataEntry!B322</f>
        <v/>
      </c>
      <c r="DB322" s="83"/>
      <c r="DC322" s="83"/>
      <c r="DD322" s="145" t="str">
        <f t="shared" si="130"/>
        <v/>
      </c>
      <c r="DE322" s="145" t="str">
        <f t="shared" si="131"/>
        <v/>
      </c>
      <c r="DF322" s="145" t="str">
        <f t="shared" si="132"/>
        <v/>
      </c>
      <c r="DG322" s="145" t="str">
        <f t="shared" si="133"/>
        <v/>
      </c>
      <c r="DH322" s="145" t="str">
        <f t="shared" si="134"/>
        <v/>
      </c>
      <c r="DI322" s="145" t="str">
        <f t="shared" si="135"/>
        <v/>
      </c>
      <c r="DJ322" s="83"/>
      <c r="DK322" s="83"/>
      <c r="DL322" s="84"/>
      <c r="DM322" s="14"/>
      <c r="DN322" s="87">
        <f t="shared" si="120"/>
        <v>0.64599999999999991</v>
      </c>
      <c r="DO322" s="87">
        <f>(DFactor*Rounds*Number/2+SUM(BV$3:BV310))/(Rounds*Number/2+COUNT(BV$3:BV310))</f>
        <v>0.29599999999999999</v>
      </c>
      <c r="DP322" s="87">
        <f t="shared" si="121"/>
        <v>0.29599999999999999</v>
      </c>
    </row>
    <row r="323" spans="1:120" x14ac:dyDescent="0.25">
      <c r="A323" s="69">
        <v>321</v>
      </c>
      <c r="B323" s="70" t="str">
        <f>DataEntry!C323</f>
        <v/>
      </c>
      <c r="C323" s="71">
        <f>COUNTIF(D$2:D323,D323)+COUNTIF(G$2:G323,D323)</f>
        <v>30</v>
      </c>
      <c r="D323" s="72" t="str">
        <f t="shared" ref="D323:D386" si="136">IFERROR(VLOOKUP(B323,Team,2,FALSE),"")</f>
        <v/>
      </c>
      <c r="E323" s="70" t="str">
        <f>DataEntry!E323</f>
        <v/>
      </c>
      <c r="F323" s="71">
        <f>COUNTIF(D$2:D323,G323)+COUNTIF(G$2:G323,G323)</f>
        <v>30</v>
      </c>
      <c r="G323" s="72" t="str">
        <f t="shared" ref="G323:G386" si="137">IFERROR(VLOOKUP(E323,Team,2,FALSE),"")</f>
        <v/>
      </c>
      <c r="H323" s="73" t="str">
        <f>DataEntry!G323</f>
        <v/>
      </c>
      <c r="I323" s="73" t="str">
        <f>DataEntry!H323</f>
        <v/>
      </c>
      <c r="J323" s="266">
        <f t="shared" si="122"/>
        <v>1</v>
      </c>
      <c r="K323" s="304">
        <f t="shared" ref="K323:K386" si="138">VLOOKUP($A323,RIndex,Scenario+1,FALSE)</f>
        <v>0.52930737112782422</v>
      </c>
      <c r="L323" s="224" t="e">
        <f t="shared" ref="L323:L386" si="139">VLOOKUP(B323,Team,3+MIN(C323,P323),FALSE)+VLOOKUP(B323,Diff,3+MIN(C323,P323),FALSE)/2</f>
        <v>#N/A</v>
      </c>
      <c r="M323" s="224" t="str">
        <f t="shared" ref="M323:M386" si="140">IFERROR(VLOOKUP(E323,Team,3+MIN(F323,R323),FALSE)-VLOOKUP(E323,Diff,3+MIN(F323,R323),FALSE)/2,"")</f>
        <v/>
      </c>
      <c r="N323" s="236" t="str">
        <f t="shared" si="123"/>
        <v/>
      </c>
      <c r="O323" s="22" t="str">
        <f t="shared" si="124"/>
        <v>TG30</v>
      </c>
      <c r="P323" s="308" t="e">
        <f t="shared" ref="P323:P386" si="141">VLOOKUP(B323,Team,51)+1</f>
        <v>#N/A</v>
      </c>
      <c r="Q323" s="22" t="str">
        <f t="shared" si="125"/>
        <v>TG30</v>
      </c>
      <c r="R323" s="308" t="e">
        <f t="shared" ref="R323:R386" si="142">VLOOKUP(E323,Team,51)+1</f>
        <v>#N/A</v>
      </c>
      <c r="S323" s="74"/>
      <c r="T323" s="75"/>
      <c r="U323" s="76"/>
      <c r="V323" s="74"/>
      <c r="W323" s="75"/>
      <c r="X323" s="76"/>
      <c r="Y323" s="74"/>
      <c r="Z323" s="75"/>
      <c r="AA323" s="76"/>
      <c r="AB323" s="74"/>
      <c r="AC323" s="75"/>
      <c r="AD323" s="76"/>
      <c r="AE323" s="74"/>
      <c r="AF323" s="75"/>
      <c r="AG323" s="76"/>
      <c r="AH323" s="74"/>
      <c r="AI323" s="75"/>
      <c r="AJ323" s="76"/>
      <c r="AK323" s="74"/>
      <c r="AL323" s="75"/>
      <c r="AM323" s="76"/>
      <c r="AN323" s="74"/>
      <c r="AO323" s="75"/>
      <c r="AP323" s="76"/>
      <c r="AQ323" s="77" t="str">
        <f t="shared" ref="AQ323:AQ386" si="143">IFERROR(VLOOKUP($N323,Ratings,2,TRUE),"")</f>
        <v/>
      </c>
      <c r="AR323" s="77" t="str">
        <f t="shared" ref="AR323:AR386" si="144">IFERROR(IF(AQ323-CH323/2&lt;0.01,0.01,AQ323-CH323/2),"")</f>
        <v/>
      </c>
      <c r="AS323" s="78" t="str">
        <f t="shared" si="126"/>
        <v/>
      </c>
      <c r="AT323" s="77" t="str">
        <f t="shared" ref="AT323:AT386" si="145">IFERROR(IF(1-AR323-CH323&lt;0.01,0.01,1-AR323-CH323),"")</f>
        <v/>
      </c>
      <c r="AU323" s="79"/>
      <c r="AV323" s="139"/>
      <c r="AW323" s="80"/>
      <c r="AX323" s="80"/>
      <c r="AY323" s="80"/>
      <c r="AZ323" s="92"/>
      <c r="BA323" s="93"/>
      <c r="BB323" s="92"/>
      <c r="BC323" s="93"/>
      <c r="BD323" s="92"/>
      <c r="BE323" s="93"/>
      <c r="BF323" s="77"/>
      <c r="BG323" s="77"/>
      <c r="BH323" s="77"/>
      <c r="BI323" s="83">
        <f t="shared" si="127"/>
        <v>1</v>
      </c>
      <c r="BJ323" s="83">
        <f t="shared" si="128"/>
        <v>0</v>
      </c>
      <c r="BK323" s="83">
        <f t="shared" si="129"/>
        <v>0</v>
      </c>
      <c r="BL323" s="84"/>
      <c r="BM323" s="84"/>
      <c r="BN323" s="85"/>
      <c r="BO323" s="84"/>
      <c r="BP323" s="84"/>
      <c r="BQ323" s="84"/>
      <c r="BR323" s="84"/>
      <c r="BS323" s="84"/>
      <c r="BT323" s="84"/>
      <c r="BU323" s="86"/>
      <c r="BV323" s="86"/>
      <c r="BW323" s="86"/>
      <c r="BX323" s="86"/>
      <c r="BY323" s="86"/>
      <c r="BZ323" s="86"/>
      <c r="CA323" s="83"/>
      <c r="CB323" s="83"/>
      <c r="CC323" s="14"/>
      <c r="CD323" s="72"/>
      <c r="CE323" s="87"/>
      <c r="CF323" s="88"/>
      <c r="CG323" s="88"/>
      <c r="CH323" s="87" t="str">
        <f t="shared" ref="CH323:CH386" si="146">IFERROR(IF(AND(Book="Book",BG323&lt;1),BG323,DN323-(AQ323-0.5)*(AQ323-0.5)),"")</f>
        <v/>
      </c>
      <c r="CI323" s="89"/>
      <c r="CJ323" s="89"/>
      <c r="CK323" s="267"/>
      <c r="CL323" s="90"/>
      <c r="CM323" s="267"/>
      <c r="CN323" s="90"/>
      <c r="CO323" s="267"/>
      <c r="CP323" s="90"/>
      <c r="CQ323" s="267"/>
      <c r="CR323" s="90"/>
      <c r="CS323" s="267"/>
      <c r="CT323" s="90"/>
      <c r="CU323" s="267"/>
      <c r="CV323" s="90"/>
      <c r="CW323" s="267"/>
      <c r="CX323" s="90"/>
      <c r="CY323" s="267"/>
      <c r="CZ323" s="90"/>
      <c r="DA323" s="94" t="str">
        <f>DataEntry!B323</f>
        <v/>
      </c>
      <c r="DB323" s="83"/>
      <c r="DC323" s="83"/>
      <c r="DD323" s="145" t="str">
        <f t="shared" si="130"/>
        <v/>
      </c>
      <c r="DE323" s="145" t="str">
        <f t="shared" si="131"/>
        <v/>
      </c>
      <c r="DF323" s="145" t="str">
        <f t="shared" si="132"/>
        <v/>
      </c>
      <c r="DG323" s="145" t="str">
        <f t="shared" si="133"/>
        <v/>
      </c>
      <c r="DH323" s="145" t="str">
        <f t="shared" si="134"/>
        <v/>
      </c>
      <c r="DI323" s="145" t="str">
        <f t="shared" si="135"/>
        <v/>
      </c>
      <c r="DJ323" s="83"/>
      <c r="DK323" s="83"/>
      <c r="DL323" s="84"/>
      <c r="DM323" s="14"/>
      <c r="DN323" s="87">
        <f t="shared" ref="DN323:DN386" si="147">IFERROR(DO323+DP323/DO323*DCFactor,"")</f>
        <v>0.64599999999999991</v>
      </c>
      <c r="DO323" s="87">
        <f>(DFactor*Rounds*Number/2+SUM(BV$3:BV311))/(Rounds*Number/2+COUNT(BV$3:BV311))</f>
        <v>0.29599999999999999</v>
      </c>
      <c r="DP323" s="87">
        <f t="shared" ref="DP323:DP386" si="148">IFERROR((VLOOKUP(B323,Drawx,3+C323,FALSE)+VLOOKUP(E323,Drawx,3+F323,FALSE))/(Rounds*2+C323+F323-2),DFactor)</f>
        <v>0.29599999999999999</v>
      </c>
    </row>
    <row r="324" spans="1:120" x14ac:dyDescent="0.25">
      <c r="A324" s="69">
        <v>322</v>
      </c>
      <c r="B324" s="70" t="str">
        <f>DataEntry!C324</f>
        <v/>
      </c>
      <c r="C324" s="71">
        <f>COUNTIF(D$2:D324,D324)+COUNTIF(G$2:G324,D324)</f>
        <v>32</v>
      </c>
      <c r="D324" s="72" t="str">
        <f t="shared" si="136"/>
        <v/>
      </c>
      <c r="E324" s="70" t="str">
        <f>DataEntry!E324</f>
        <v/>
      </c>
      <c r="F324" s="71">
        <f>COUNTIF(D$2:D324,G324)+COUNTIF(G$2:G324,G324)</f>
        <v>32</v>
      </c>
      <c r="G324" s="72" t="str">
        <f t="shared" si="137"/>
        <v/>
      </c>
      <c r="H324" s="73" t="str">
        <f>DataEntry!G324</f>
        <v/>
      </c>
      <c r="I324" s="73" t="str">
        <f>DataEntry!H324</f>
        <v/>
      </c>
      <c r="J324" s="266">
        <f t="shared" ref="J324:J387" si="149">IF(OR(H324="",H324="P"),IF(K324&lt;AR324,1,IF(K324&lt;AR324+AS324,2,3)),IF(H324&gt;I324,1,IF(H324=I324,2,3)))</f>
        <v>1</v>
      </c>
      <c r="K324" s="304">
        <f t="shared" si="138"/>
        <v>0.61037870579800124</v>
      </c>
      <c r="L324" s="224" t="e">
        <f t="shared" si="139"/>
        <v>#N/A</v>
      </c>
      <c r="M324" s="224" t="str">
        <f t="shared" si="140"/>
        <v/>
      </c>
      <c r="N324" s="236" t="str">
        <f t="shared" ref="N324:N387" si="150">IFERROR(IF(L324-M324&gt;735,735,IF(L324-M324&lt;-735,-735,L324-M324)),"")</f>
        <v/>
      </c>
      <c r="O324" s="22" t="str">
        <f t="shared" ref="O324:O387" si="151">CONCATENATE("T",B324,"G",C324)</f>
        <v>TG32</v>
      </c>
      <c r="P324" s="308" t="e">
        <f t="shared" si="141"/>
        <v>#N/A</v>
      </c>
      <c r="Q324" s="22" t="str">
        <f t="shared" ref="Q324:Q387" si="152">CONCATENATE("T",E324,"G",F324)</f>
        <v>TG32</v>
      </c>
      <c r="R324" s="308" t="e">
        <f t="shared" si="142"/>
        <v>#N/A</v>
      </c>
      <c r="S324" s="74"/>
      <c r="T324" s="75"/>
      <c r="U324" s="76"/>
      <c r="V324" s="74"/>
      <c r="W324" s="75"/>
      <c r="X324" s="76"/>
      <c r="Y324" s="74"/>
      <c r="Z324" s="75"/>
      <c r="AA324" s="76"/>
      <c r="AB324" s="74"/>
      <c r="AC324" s="75"/>
      <c r="AD324" s="76"/>
      <c r="AE324" s="74"/>
      <c r="AF324" s="75"/>
      <c r="AG324" s="76"/>
      <c r="AH324" s="74"/>
      <c r="AI324" s="75"/>
      <c r="AJ324" s="76"/>
      <c r="AK324" s="74"/>
      <c r="AL324" s="75"/>
      <c r="AM324" s="76"/>
      <c r="AN324" s="74"/>
      <c r="AO324" s="75"/>
      <c r="AP324" s="76"/>
      <c r="AQ324" s="77" t="str">
        <f t="shared" si="143"/>
        <v/>
      </c>
      <c r="AR324" s="77" t="str">
        <f t="shared" si="144"/>
        <v/>
      </c>
      <c r="AS324" s="78" t="str">
        <f t="shared" ref="AS324:AS387" si="153">IFERROR(1-AT324-AR324,"")</f>
        <v/>
      </c>
      <c r="AT324" s="77" t="str">
        <f t="shared" si="145"/>
        <v/>
      </c>
      <c r="AU324" s="79"/>
      <c r="AV324" s="139"/>
      <c r="AW324" s="80"/>
      <c r="AX324" s="80"/>
      <c r="AY324" s="80"/>
      <c r="AZ324" s="92"/>
      <c r="BA324" s="93"/>
      <c r="BB324" s="92"/>
      <c r="BC324" s="93"/>
      <c r="BD324" s="92"/>
      <c r="BE324" s="93"/>
      <c r="BF324" s="77"/>
      <c r="BG324" s="77"/>
      <c r="BH324" s="77"/>
      <c r="BI324" s="83">
        <f t="shared" ref="BI324:BI387" si="154">IF(J324=1,1,0)</f>
        <v>1</v>
      </c>
      <c r="BJ324" s="83">
        <f t="shared" ref="BJ324:BJ387" si="155">IF(J324=2,1,0)</f>
        <v>0</v>
      </c>
      <c r="BK324" s="83">
        <f t="shared" ref="BK324:BK387" si="156">IF(J324=3,1,0)</f>
        <v>0</v>
      </c>
      <c r="BL324" s="84"/>
      <c r="BM324" s="84"/>
      <c r="BN324" s="85"/>
      <c r="BO324" s="84"/>
      <c r="BP324" s="84"/>
      <c r="BQ324" s="84"/>
      <c r="BR324" s="84"/>
      <c r="BS324" s="84"/>
      <c r="BT324" s="84"/>
      <c r="BU324" s="86"/>
      <c r="BV324" s="86"/>
      <c r="BW324" s="86"/>
      <c r="BX324" s="86"/>
      <c r="BY324" s="86"/>
      <c r="BZ324" s="86"/>
      <c r="CA324" s="83"/>
      <c r="CB324" s="83"/>
      <c r="CC324" s="14"/>
      <c r="CD324" s="72"/>
      <c r="CE324" s="87"/>
      <c r="CF324" s="88"/>
      <c r="CG324" s="88"/>
      <c r="CH324" s="87" t="str">
        <f t="shared" si="146"/>
        <v/>
      </c>
      <c r="CI324" s="89"/>
      <c r="CJ324" s="89"/>
      <c r="CK324" s="267"/>
      <c r="CL324" s="90"/>
      <c r="CM324" s="267"/>
      <c r="CN324" s="90"/>
      <c r="CO324" s="267"/>
      <c r="CP324" s="90"/>
      <c r="CQ324" s="267"/>
      <c r="CR324" s="90"/>
      <c r="CS324" s="267"/>
      <c r="CT324" s="90"/>
      <c r="CU324" s="267"/>
      <c r="CV324" s="90"/>
      <c r="CW324" s="267"/>
      <c r="CX324" s="90"/>
      <c r="CY324" s="267"/>
      <c r="CZ324" s="90"/>
      <c r="DA324" s="94" t="str">
        <f>DataEntry!B324</f>
        <v/>
      </c>
      <c r="DB324" s="83"/>
      <c r="DC324" s="83"/>
      <c r="DD324" s="145" t="str">
        <f t="shared" ref="DD324:DD387" si="157">IFERROR(CHOOSE($J324,$B324,"",""),"")</f>
        <v/>
      </c>
      <c r="DE324" s="145" t="str">
        <f t="shared" ref="DE324:DE387" si="158">IFERROR(CHOOSE($J324,"",$B324,""),"")</f>
        <v/>
      </c>
      <c r="DF324" s="145" t="str">
        <f t="shared" ref="DF324:DF387" si="159">IFERROR(CHOOSE($J324,"","",$B324),"")</f>
        <v/>
      </c>
      <c r="DG324" s="145" t="str">
        <f t="shared" ref="DG324:DG387" si="160">IFERROR(CHOOSE($J324,"","",$E324),"")</f>
        <v/>
      </c>
      <c r="DH324" s="145" t="str">
        <f t="shared" ref="DH324:DH387" si="161">IFERROR(CHOOSE($J324,"",$E324,""),"")</f>
        <v/>
      </c>
      <c r="DI324" s="145" t="str">
        <f t="shared" ref="DI324:DI387" si="162">IFERROR(CHOOSE($J324,$E324,"",""),"")</f>
        <v/>
      </c>
      <c r="DJ324" s="83"/>
      <c r="DK324" s="83"/>
      <c r="DL324" s="84"/>
      <c r="DM324" s="14"/>
      <c r="DN324" s="87">
        <f t="shared" si="147"/>
        <v>0.64599999999999991</v>
      </c>
      <c r="DO324" s="87">
        <f>(DFactor*Rounds*Number/2+SUM(BV$3:BV312))/(Rounds*Number/2+COUNT(BV$3:BV312))</f>
        <v>0.29599999999999999</v>
      </c>
      <c r="DP324" s="87">
        <f t="shared" si="148"/>
        <v>0.29599999999999999</v>
      </c>
    </row>
    <row r="325" spans="1:120" x14ac:dyDescent="0.25">
      <c r="A325" s="69">
        <v>323</v>
      </c>
      <c r="B325" s="70" t="str">
        <f>DataEntry!C325</f>
        <v/>
      </c>
      <c r="C325" s="71">
        <f>COUNTIF(D$2:D325,D325)+COUNTIF(G$2:G325,D325)</f>
        <v>34</v>
      </c>
      <c r="D325" s="72" t="str">
        <f t="shared" si="136"/>
        <v/>
      </c>
      <c r="E325" s="70" t="str">
        <f>DataEntry!E325</f>
        <v/>
      </c>
      <c r="F325" s="71">
        <f>COUNTIF(D$2:D325,G325)+COUNTIF(G$2:G325,G325)</f>
        <v>34</v>
      </c>
      <c r="G325" s="72" t="str">
        <f t="shared" si="137"/>
        <v/>
      </c>
      <c r="H325" s="73" t="str">
        <f>DataEntry!G325</f>
        <v/>
      </c>
      <c r="I325" s="73" t="str">
        <f>DataEntry!H325</f>
        <v/>
      </c>
      <c r="J325" s="266">
        <f t="shared" si="149"/>
        <v>1</v>
      </c>
      <c r="K325" s="304">
        <f t="shared" si="138"/>
        <v>0.49033779826187662</v>
      </c>
      <c r="L325" s="224" t="e">
        <f t="shared" si="139"/>
        <v>#N/A</v>
      </c>
      <c r="M325" s="224" t="str">
        <f t="shared" si="140"/>
        <v/>
      </c>
      <c r="N325" s="236" t="str">
        <f t="shared" si="150"/>
        <v/>
      </c>
      <c r="O325" s="22" t="str">
        <f t="shared" si="151"/>
        <v>TG34</v>
      </c>
      <c r="P325" s="308" t="e">
        <f t="shared" si="141"/>
        <v>#N/A</v>
      </c>
      <c r="Q325" s="22" t="str">
        <f t="shared" si="152"/>
        <v>TG34</v>
      </c>
      <c r="R325" s="308" t="e">
        <f t="shared" si="142"/>
        <v>#N/A</v>
      </c>
      <c r="S325" s="74"/>
      <c r="T325" s="75"/>
      <c r="U325" s="76"/>
      <c r="V325" s="74"/>
      <c r="W325" s="75"/>
      <c r="X325" s="76"/>
      <c r="Y325" s="74"/>
      <c r="Z325" s="75"/>
      <c r="AA325" s="76"/>
      <c r="AB325" s="74"/>
      <c r="AC325" s="75"/>
      <c r="AD325" s="76"/>
      <c r="AE325" s="74"/>
      <c r="AF325" s="75"/>
      <c r="AG325" s="76"/>
      <c r="AH325" s="74"/>
      <c r="AI325" s="75"/>
      <c r="AJ325" s="76"/>
      <c r="AK325" s="74"/>
      <c r="AL325" s="75"/>
      <c r="AM325" s="76"/>
      <c r="AN325" s="74"/>
      <c r="AO325" s="75"/>
      <c r="AP325" s="76"/>
      <c r="AQ325" s="77" t="str">
        <f t="shared" si="143"/>
        <v/>
      </c>
      <c r="AR325" s="77" t="str">
        <f t="shared" si="144"/>
        <v/>
      </c>
      <c r="AS325" s="78" t="str">
        <f t="shared" si="153"/>
        <v/>
      </c>
      <c r="AT325" s="77" t="str">
        <f t="shared" si="145"/>
        <v/>
      </c>
      <c r="AU325" s="79"/>
      <c r="AV325" s="139"/>
      <c r="AW325" s="80"/>
      <c r="AX325" s="80"/>
      <c r="AY325" s="80"/>
      <c r="AZ325" s="92"/>
      <c r="BA325" s="93"/>
      <c r="BB325" s="92"/>
      <c r="BC325" s="93"/>
      <c r="BD325" s="92"/>
      <c r="BE325" s="93"/>
      <c r="BF325" s="77"/>
      <c r="BG325" s="77"/>
      <c r="BH325" s="77"/>
      <c r="BI325" s="83">
        <f t="shared" si="154"/>
        <v>1</v>
      </c>
      <c r="BJ325" s="83">
        <f t="shared" si="155"/>
        <v>0</v>
      </c>
      <c r="BK325" s="83">
        <f t="shared" si="156"/>
        <v>0</v>
      </c>
      <c r="BL325" s="84"/>
      <c r="BM325" s="84"/>
      <c r="BN325" s="85"/>
      <c r="BO325" s="84"/>
      <c r="BP325" s="84"/>
      <c r="BQ325" s="84"/>
      <c r="BR325" s="84"/>
      <c r="BS325" s="84"/>
      <c r="BT325" s="84"/>
      <c r="BU325" s="86"/>
      <c r="BV325" s="86"/>
      <c r="BW325" s="86"/>
      <c r="BX325" s="86"/>
      <c r="BY325" s="86"/>
      <c r="BZ325" s="86"/>
      <c r="CA325" s="83"/>
      <c r="CB325" s="83"/>
      <c r="CC325" s="14"/>
      <c r="CD325" s="72"/>
      <c r="CE325" s="87"/>
      <c r="CF325" s="88"/>
      <c r="CG325" s="88"/>
      <c r="CH325" s="87" t="str">
        <f t="shared" si="146"/>
        <v/>
      </c>
      <c r="CI325" s="89"/>
      <c r="CJ325" s="89"/>
      <c r="CK325" s="267"/>
      <c r="CL325" s="90"/>
      <c r="CM325" s="267"/>
      <c r="CN325" s="90"/>
      <c r="CO325" s="267"/>
      <c r="CP325" s="90"/>
      <c r="CQ325" s="267"/>
      <c r="CR325" s="90"/>
      <c r="CS325" s="267"/>
      <c r="CT325" s="90"/>
      <c r="CU325" s="267"/>
      <c r="CV325" s="90"/>
      <c r="CW325" s="267"/>
      <c r="CX325" s="90"/>
      <c r="CY325" s="267"/>
      <c r="CZ325" s="90"/>
      <c r="DA325" s="94" t="str">
        <f>DataEntry!B325</f>
        <v/>
      </c>
      <c r="DB325" s="83"/>
      <c r="DC325" s="83"/>
      <c r="DD325" s="145" t="str">
        <f t="shared" si="157"/>
        <v/>
      </c>
      <c r="DE325" s="145" t="str">
        <f t="shared" si="158"/>
        <v/>
      </c>
      <c r="DF325" s="145" t="str">
        <f t="shared" si="159"/>
        <v/>
      </c>
      <c r="DG325" s="145" t="str">
        <f t="shared" si="160"/>
        <v/>
      </c>
      <c r="DH325" s="145" t="str">
        <f t="shared" si="161"/>
        <v/>
      </c>
      <c r="DI325" s="145" t="str">
        <f t="shared" si="162"/>
        <v/>
      </c>
      <c r="DJ325" s="83"/>
      <c r="DK325" s="83"/>
      <c r="DL325" s="84"/>
      <c r="DM325" s="14"/>
      <c r="DN325" s="87">
        <f t="shared" si="147"/>
        <v>0.64599999999999991</v>
      </c>
      <c r="DO325" s="87">
        <f>(DFactor*Rounds*Number/2+SUM(BV$3:BV313))/(Rounds*Number/2+COUNT(BV$3:BV313))</f>
        <v>0.29599999999999999</v>
      </c>
      <c r="DP325" s="87">
        <f t="shared" si="148"/>
        <v>0.29599999999999999</v>
      </c>
    </row>
    <row r="326" spans="1:120" x14ac:dyDescent="0.25">
      <c r="A326" s="69">
        <v>324</v>
      </c>
      <c r="B326" s="70" t="str">
        <f>DataEntry!C326</f>
        <v/>
      </c>
      <c r="C326" s="71">
        <f>COUNTIF(D$2:D326,D326)+COUNTIF(G$2:G326,D326)</f>
        <v>36</v>
      </c>
      <c r="D326" s="72" t="str">
        <f t="shared" si="136"/>
        <v/>
      </c>
      <c r="E326" s="70" t="str">
        <f>DataEntry!E326</f>
        <v/>
      </c>
      <c r="F326" s="71">
        <f>COUNTIF(D$2:D326,G326)+COUNTIF(G$2:G326,G326)</f>
        <v>36</v>
      </c>
      <c r="G326" s="72" t="str">
        <f t="shared" si="137"/>
        <v/>
      </c>
      <c r="H326" s="73" t="str">
        <f>DataEntry!G326</f>
        <v/>
      </c>
      <c r="I326" s="73" t="str">
        <f>DataEntry!H326</f>
        <v/>
      </c>
      <c r="J326" s="266">
        <f t="shared" si="149"/>
        <v>1</v>
      </c>
      <c r="K326" s="304">
        <f t="shared" si="138"/>
        <v>0.47454379410483938</v>
      </c>
      <c r="L326" s="224" t="e">
        <f t="shared" si="139"/>
        <v>#N/A</v>
      </c>
      <c r="M326" s="224" t="str">
        <f t="shared" si="140"/>
        <v/>
      </c>
      <c r="N326" s="236" t="str">
        <f t="shared" si="150"/>
        <v/>
      </c>
      <c r="O326" s="22" t="str">
        <f t="shared" si="151"/>
        <v>TG36</v>
      </c>
      <c r="P326" s="308" t="e">
        <f t="shared" si="141"/>
        <v>#N/A</v>
      </c>
      <c r="Q326" s="22" t="str">
        <f t="shared" si="152"/>
        <v>TG36</v>
      </c>
      <c r="R326" s="308" t="e">
        <f t="shared" si="142"/>
        <v>#N/A</v>
      </c>
      <c r="S326" s="74"/>
      <c r="T326" s="75"/>
      <c r="U326" s="76"/>
      <c r="V326" s="74"/>
      <c r="W326" s="75"/>
      <c r="X326" s="76"/>
      <c r="Y326" s="74"/>
      <c r="Z326" s="75"/>
      <c r="AA326" s="76"/>
      <c r="AB326" s="74"/>
      <c r="AC326" s="75"/>
      <c r="AD326" s="76"/>
      <c r="AE326" s="74"/>
      <c r="AF326" s="75"/>
      <c r="AG326" s="76"/>
      <c r="AH326" s="74"/>
      <c r="AI326" s="75"/>
      <c r="AJ326" s="76"/>
      <c r="AK326" s="74"/>
      <c r="AL326" s="75"/>
      <c r="AM326" s="76"/>
      <c r="AN326" s="74"/>
      <c r="AO326" s="75"/>
      <c r="AP326" s="76"/>
      <c r="AQ326" s="77" t="str">
        <f t="shared" si="143"/>
        <v/>
      </c>
      <c r="AR326" s="77" t="str">
        <f t="shared" si="144"/>
        <v/>
      </c>
      <c r="AS326" s="78" t="str">
        <f t="shared" si="153"/>
        <v/>
      </c>
      <c r="AT326" s="77" t="str">
        <f t="shared" si="145"/>
        <v/>
      </c>
      <c r="AU326" s="79"/>
      <c r="AV326" s="139"/>
      <c r="AW326" s="80"/>
      <c r="AX326" s="80"/>
      <c r="AY326" s="80"/>
      <c r="AZ326" s="92"/>
      <c r="BA326" s="93"/>
      <c r="BB326" s="92"/>
      <c r="BC326" s="93"/>
      <c r="BD326" s="92"/>
      <c r="BE326" s="93"/>
      <c r="BF326" s="77"/>
      <c r="BG326" s="77"/>
      <c r="BH326" s="77"/>
      <c r="BI326" s="83">
        <f t="shared" si="154"/>
        <v>1</v>
      </c>
      <c r="BJ326" s="83">
        <f t="shared" si="155"/>
        <v>0</v>
      </c>
      <c r="BK326" s="83">
        <f t="shared" si="156"/>
        <v>0</v>
      </c>
      <c r="BL326" s="84"/>
      <c r="BM326" s="84"/>
      <c r="BN326" s="85"/>
      <c r="BO326" s="84"/>
      <c r="BP326" s="84"/>
      <c r="BQ326" s="84"/>
      <c r="BR326" s="84"/>
      <c r="BS326" s="84"/>
      <c r="BT326" s="84"/>
      <c r="BU326" s="86"/>
      <c r="BV326" s="86"/>
      <c r="BW326" s="86"/>
      <c r="BX326" s="86"/>
      <c r="BY326" s="86"/>
      <c r="BZ326" s="86"/>
      <c r="CA326" s="83"/>
      <c r="CB326" s="83"/>
      <c r="CC326" s="14"/>
      <c r="CD326" s="72"/>
      <c r="CE326" s="87"/>
      <c r="CF326" s="88"/>
      <c r="CG326" s="88"/>
      <c r="CH326" s="87" t="str">
        <f t="shared" si="146"/>
        <v/>
      </c>
      <c r="CI326" s="89"/>
      <c r="CJ326" s="89"/>
      <c r="CK326" s="267"/>
      <c r="CL326" s="90"/>
      <c r="CM326" s="267"/>
      <c r="CN326" s="90"/>
      <c r="CO326" s="267"/>
      <c r="CP326" s="90"/>
      <c r="CQ326" s="267"/>
      <c r="CR326" s="90"/>
      <c r="CS326" s="267"/>
      <c r="CT326" s="90"/>
      <c r="CU326" s="267"/>
      <c r="CV326" s="90"/>
      <c r="CW326" s="267"/>
      <c r="CX326" s="90"/>
      <c r="CY326" s="267"/>
      <c r="CZ326" s="90"/>
      <c r="DA326" s="94" t="str">
        <f>DataEntry!B326</f>
        <v/>
      </c>
      <c r="DB326" s="83"/>
      <c r="DC326" s="83"/>
      <c r="DD326" s="145" t="str">
        <f t="shared" si="157"/>
        <v/>
      </c>
      <c r="DE326" s="145" t="str">
        <f t="shared" si="158"/>
        <v/>
      </c>
      <c r="DF326" s="145" t="str">
        <f t="shared" si="159"/>
        <v/>
      </c>
      <c r="DG326" s="145" t="str">
        <f t="shared" si="160"/>
        <v/>
      </c>
      <c r="DH326" s="145" t="str">
        <f t="shared" si="161"/>
        <v/>
      </c>
      <c r="DI326" s="145" t="str">
        <f t="shared" si="162"/>
        <v/>
      </c>
      <c r="DJ326" s="83"/>
      <c r="DK326" s="83"/>
      <c r="DL326" s="84"/>
      <c r="DM326" s="14"/>
      <c r="DN326" s="87">
        <f t="shared" si="147"/>
        <v>0.64599999999999991</v>
      </c>
      <c r="DO326" s="87">
        <f>(DFactor*Rounds*Number/2+SUM(BV$3:BV314))/(Rounds*Number/2+COUNT(BV$3:BV314))</f>
        <v>0.29599999999999999</v>
      </c>
      <c r="DP326" s="87">
        <f t="shared" si="148"/>
        <v>0.29599999999999999</v>
      </c>
    </row>
    <row r="327" spans="1:120" x14ac:dyDescent="0.25">
      <c r="A327" s="69">
        <v>325</v>
      </c>
      <c r="B327" s="70" t="str">
        <f>DataEntry!C327</f>
        <v/>
      </c>
      <c r="C327" s="71">
        <f>COUNTIF(D$2:D327,D327)+COUNTIF(G$2:G327,D327)</f>
        <v>38</v>
      </c>
      <c r="D327" s="72" t="str">
        <f t="shared" si="136"/>
        <v/>
      </c>
      <c r="E327" s="70" t="str">
        <f>DataEntry!E327</f>
        <v/>
      </c>
      <c r="F327" s="71">
        <f>COUNTIF(D$2:D327,G327)+COUNTIF(G$2:G327,G327)</f>
        <v>38</v>
      </c>
      <c r="G327" s="72" t="str">
        <f t="shared" si="137"/>
        <v/>
      </c>
      <c r="H327" s="73" t="str">
        <f>DataEntry!G327</f>
        <v/>
      </c>
      <c r="I327" s="73" t="str">
        <f>DataEntry!H327</f>
        <v/>
      </c>
      <c r="J327" s="266">
        <f t="shared" si="149"/>
        <v>1</v>
      </c>
      <c r="K327" s="304">
        <f t="shared" si="138"/>
        <v>0.12325948065347014</v>
      </c>
      <c r="L327" s="224" t="e">
        <f t="shared" si="139"/>
        <v>#N/A</v>
      </c>
      <c r="M327" s="224" t="str">
        <f t="shared" si="140"/>
        <v/>
      </c>
      <c r="N327" s="236" t="str">
        <f t="shared" si="150"/>
        <v/>
      </c>
      <c r="O327" s="22" t="str">
        <f t="shared" si="151"/>
        <v>TG38</v>
      </c>
      <c r="P327" s="308" t="e">
        <f t="shared" si="141"/>
        <v>#N/A</v>
      </c>
      <c r="Q327" s="22" t="str">
        <f t="shared" si="152"/>
        <v>TG38</v>
      </c>
      <c r="R327" s="308" t="e">
        <f t="shared" si="142"/>
        <v>#N/A</v>
      </c>
      <c r="S327" s="74"/>
      <c r="T327" s="75"/>
      <c r="U327" s="76"/>
      <c r="V327" s="74"/>
      <c r="W327" s="75"/>
      <c r="X327" s="76"/>
      <c r="Y327" s="74"/>
      <c r="Z327" s="75"/>
      <c r="AA327" s="76"/>
      <c r="AB327" s="74"/>
      <c r="AC327" s="75"/>
      <c r="AD327" s="76"/>
      <c r="AE327" s="74"/>
      <c r="AF327" s="75"/>
      <c r="AG327" s="76"/>
      <c r="AH327" s="74"/>
      <c r="AI327" s="75"/>
      <c r="AJ327" s="76"/>
      <c r="AK327" s="74"/>
      <c r="AL327" s="75"/>
      <c r="AM327" s="76"/>
      <c r="AN327" s="74"/>
      <c r="AO327" s="75"/>
      <c r="AP327" s="76"/>
      <c r="AQ327" s="77" t="str">
        <f t="shared" si="143"/>
        <v/>
      </c>
      <c r="AR327" s="77" t="str">
        <f t="shared" si="144"/>
        <v/>
      </c>
      <c r="AS327" s="78" t="str">
        <f t="shared" si="153"/>
        <v/>
      </c>
      <c r="AT327" s="77" t="str">
        <f t="shared" si="145"/>
        <v/>
      </c>
      <c r="AU327" s="79"/>
      <c r="AV327" s="139"/>
      <c r="AW327" s="80"/>
      <c r="AX327" s="80"/>
      <c r="AY327" s="80"/>
      <c r="AZ327" s="92"/>
      <c r="BA327" s="93"/>
      <c r="BB327" s="92"/>
      <c r="BC327" s="93"/>
      <c r="BD327" s="92"/>
      <c r="BE327" s="93"/>
      <c r="BF327" s="77"/>
      <c r="BG327" s="77"/>
      <c r="BH327" s="77"/>
      <c r="BI327" s="83">
        <f t="shared" si="154"/>
        <v>1</v>
      </c>
      <c r="BJ327" s="83">
        <f t="shared" si="155"/>
        <v>0</v>
      </c>
      <c r="BK327" s="83">
        <f t="shared" si="156"/>
        <v>0</v>
      </c>
      <c r="BL327" s="84"/>
      <c r="BM327" s="84"/>
      <c r="BN327" s="85"/>
      <c r="BO327" s="84"/>
      <c r="BP327" s="84"/>
      <c r="BQ327" s="84"/>
      <c r="BR327" s="84"/>
      <c r="BS327" s="84"/>
      <c r="BT327" s="84"/>
      <c r="BU327" s="86"/>
      <c r="BV327" s="86"/>
      <c r="BW327" s="86"/>
      <c r="BX327" s="86"/>
      <c r="BY327" s="86"/>
      <c r="BZ327" s="86"/>
      <c r="CA327" s="83"/>
      <c r="CB327" s="83"/>
      <c r="CC327" s="14"/>
      <c r="CD327" s="72"/>
      <c r="CE327" s="87"/>
      <c r="CF327" s="88"/>
      <c r="CG327" s="88"/>
      <c r="CH327" s="87" t="str">
        <f t="shared" si="146"/>
        <v/>
      </c>
      <c r="CI327" s="89"/>
      <c r="CJ327" s="89"/>
      <c r="CK327" s="267"/>
      <c r="CL327" s="90"/>
      <c r="CM327" s="267"/>
      <c r="CN327" s="90"/>
      <c r="CO327" s="267"/>
      <c r="CP327" s="90"/>
      <c r="CQ327" s="267"/>
      <c r="CR327" s="90"/>
      <c r="CS327" s="267"/>
      <c r="CT327" s="90"/>
      <c r="CU327" s="267"/>
      <c r="CV327" s="90"/>
      <c r="CW327" s="267"/>
      <c r="CX327" s="90"/>
      <c r="CY327" s="267"/>
      <c r="CZ327" s="90"/>
      <c r="DA327" s="94" t="str">
        <f>DataEntry!B327</f>
        <v/>
      </c>
      <c r="DB327" s="83"/>
      <c r="DC327" s="83"/>
      <c r="DD327" s="145" t="str">
        <f t="shared" si="157"/>
        <v/>
      </c>
      <c r="DE327" s="145" t="str">
        <f t="shared" si="158"/>
        <v/>
      </c>
      <c r="DF327" s="145" t="str">
        <f t="shared" si="159"/>
        <v/>
      </c>
      <c r="DG327" s="145" t="str">
        <f t="shared" si="160"/>
        <v/>
      </c>
      <c r="DH327" s="145" t="str">
        <f t="shared" si="161"/>
        <v/>
      </c>
      <c r="DI327" s="145" t="str">
        <f t="shared" si="162"/>
        <v/>
      </c>
      <c r="DJ327" s="83"/>
      <c r="DK327" s="83"/>
      <c r="DL327" s="84"/>
      <c r="DM327" s="14"/>
      <c r="DN327" s="87">
        <f t="shared" si="147"/>
        <v>0.64599999999999991</v>
      </c>
      <c r="DO327" s="87">
        <f>(DFactor*Rounds*Number/2+SUM(BV$3:BV315))/(Rounds*Number/2+COUNT(BV$3:BV315))</f>
        <v>0.29599999999999999</v>
      </c>
      <c r="DP327" s="87">
        <f t="shared" si="148"/>
        <v>0.29599999999999999</v>
      </c>
    </row>
    <row r="328" spans="1:120" x14ac:dyDescent="0.25">
      <c r="A328" s="69">
        <v>326</v>
      </c>
      <c r="B328" s="70" t="str">
        <f>DataEntry!C328</f>
        <v/>
      </c>
      <c r="C328" s="71">
        <f>COUNTIF(D$2:D328,D328)+COUNTIF(G$2:G328,D328)</f>
        <v>40</v>
      </c>
      <c r="D328" s="72" t="str">
        <f t="shared" si="136"/>
        <v/>
      </c>
      <c r="E328" s="70" t="str">
        <f>DataEntry!E328</f>
        <v/>
      </c>
      <c r="F328" s="71">
        <f>COUNTIF(D$2:D328,G328)+COUNTIF(G$2:G328,G328)</f>
        <v>40</v>
      </c>
      <c r="G328" s="72" t="str">
        <f t="shared" si="137"/>
        <v/>
      </c>
      <c r="H328" s="73" t="str">
        <f>DataEntry!G328</f>
        <v/>
      </c>
      <c r="I328" s="73" t="str">
        <f>DataEntry!H328</f>
        <v/>
      </c>
      <c r="J328" s="266">
        <f t="shared" si="149"/>
        <v>1</v>
      </c>
      <c r="K328" s="304">
        <f t="shared" si="138"/>
        <v>0.94023049738166353</v>
      </c>
      <c r="L328" s="224" t="e">
        <f t="shared" si="139"/>
        <v>#N/A</v>
      </c>
      <c r="M328" s="224" t="str">
        <f t="shared" si="140"/>
        <v/>
      </c>
      <c r="N328" s="236" t="str">
        <f t="shared" si="150"/>
        <v/>
      </c>
      <c r="O328" s="22" t="str">
        <f t="shared" si="151"/>
        <v>TG40</v>
      </c>
      <c r="P328" s="308" t="e">
        <f t="shared" si="141"/>
        <v>#N/A</v>
      </c>
      <c r="Q328" s="22" t="str">
        <f t="shared" si="152"/>
        <v>TG40</v>
      </c>
      <c r="R328" s="308" t="e">
        <f t="shared" si="142"/>
        <v>#N/A</v>
      </c>
      <c r="S328" s="74"/>
      <c r="T328" s="75"/>
      <c r="U328" s="76"/>
      <c r="V328" s="74"/>
      <c r="W328" s="75"/>
      <c r="X328" s="76"/>
      <c r="Y328" s="74"/>
      <c r="Z328" s="75"/>
      <c r="AA328" s="76"/>
      <c r="AB328" s="74"/>
      <c r="AC328" s="75"/>
      <c r="AD328" s="76"/>
      <c r="AE328" s="74"/>
      <c r="AF328" s="75"/>
      <c r="AG328" s="76"/>
      <c r="AH328" s="74"/>
      <c r="AI328" s="75"/>
      <c r="AJ328" s="76"/>
      <c r="AK328" s="74"/>
      <c r="AL328" s="75"/>
      <c r="AM328" s="76"/>
      <c r="AN328" s="74"/>
      <c r="AO328" s="75"/>
      <c r="AP328" s="76"/>
      <c r="AQ328" s="77" t="str">
        <f t="shared" si="143"/>
        <v/>
      </c>
      <c r="AR328" s="77" t="str">
        <f t="shared" si="144"/>
        <v/>
      </c>
      <c r="AS328" s="78" t="str">
        <f t="shared" si="153"/>
        <v/>
      </c>
      <c r="AT328" s="77" t="str">
        <f t="shared" si="145"/>
        <v/>
      </c>
      <c r="AU328" s="79"/>
      <c r="AV328" s="139"/>
      <c r="AW328" s="80"/>
      <c r="AX328" s="80"/>
      <c r="AY328" s="80"/>
      <c r="AZ328" s="92"/>
      <c r="BA328" s="93"/>
      <c r="BB328" s="92"/>
      <c r="BC328" s="93"/>
      <c r="BD328" s="92"/>
      <c r="BE328" s="93"/>
      <c r="BF328" s="77"/>
      <c r="BG328" s="77"/>
      <c r="BH328" s="77"/>
      <c r="BI328" s="83">
        <f t="shared" si="154"/>
        <v>1</v>
      </c>
      <c r="BJ328" s="83">
        <f t="shared" si="155"/>
        <v>0</v>
      </c>
      <c r="BK328" s="83">
        <f t="shared" si="156"/>
        <v>0</v>
      </c>
      <c r="BL328" s="84"/>
      <c r="BM328" s="84"/>
      <c r="BN328" s="85"/>
      <c r="BO328" s="84"/>
      <c r="BP328" s="84"/>
      <c r="BQ328" s="84"/>
      <c r="BR328" s="84"/>
      <c r="BS328" s="84"/>
      <c r="BT328" s="84"/>
      <c r="BU328" s="86"/>
      <c r="BV328" s="86"/>
      <c r="BW328" s="86"/>
      <c r="BX328" s="86"/>
      <c r="BY328" s="86"/>
      <c r="BZ328" s="86"/>
      <c r="CA328" s="83"/>
      <c r="CB328" s="83"/>
      <c r="CC328" s="14"/>
      <c r="CD328" s="72"/>
      <c r="CE328" s="87"/>
      <c r="CF328" s="88"/>
      <c r="CG328" s="88"/>
      <c r="CH328" s="87" t="str">
        <f t="shared" si="146"/>
        <v/>
      </c>
      <c r="CI328" s="89"/>
      <c r="CJ328" s="89"/>
      <c r="CK328" s="267"/>
      <c r="CL328" s="90"/>
      <c r="CM328" s="267"/>
      <c r="CN328" s="90"/>
      <c r="CO328" s="267"/>
      <c r="CP328" s="90"/>
      <c r="CQ328" s="267"/>
      <c r="CR328" s="90"/>
      <c r="CS328" s="267"/>
      <c r="CT328" s="90"/>
      <c r="CU328" s="267"/>
      <c r="CV328" s="90"/>
      <c r="CW328" s="267"/>
      <c r="CX328" s="90"/>
      <c r="CY328" s="267"/>
      <c r="CZ328" s="90"/>
      <c r="DA328" s="94" t="str">
        <f>DataEntry!B328</f>
        <v/>
      </c>
      <c r="DB328" s="83"/>
      <c r="DC328" s="83"/>
      <c r="DD328" s="145" t="str">
        <f t="shared" si="157"/>
        <v/>
      </c>
      <c r="DE328" s="145" t="str">
        <f t="shared" si="158"/>
        <v/>
      </c>
      <c r="DF328" s="145" t="str">
        <f t="shared" si="159"/>
        <v/>
      </c>
      <c r="DG328" s="145" t="str">
        <f t="shared" si="160"/>
        <v/>
      </c>
      <c r="DH328" s="145" t="str">
        <f t="shared" si="161"/>
        <v/>
      </c>
      <c r="DI328" s="145" t="str">
        <f t="shared" si="162"/>
        <v/>
      </c>
      <c r="DJ328" s="83"/>
      <c r="DK328" s="83"/>
      <c r="DL328" s="84"/>
      <c r="DM328" s="14"/>
      <c r="DN328" s="87">
        <f t="shared" si="147"/>
        <v>0.64599999999999991</v>
      </c>
      <c r="DO328" s="87">
        <f>(DFactor*Rounds*Number/2+SUM(BV$3:BV316))/(Rounds*Number/2+COUNT(BV$3:BV316))</f>
        <v>0.29599999999999999</v>
      </c>
      <c r="DP328" s="87">
        <f t="shared" si="148"/>
        <v>0.29599999999999999</v>
      </c>
    </row>
    <row r="329" spans="1:120" x14ac:dyDescent="0.25">
      <c r="A329" s="69">
        <v>327</v>
      </c>
      <c r="B329" s="70" t="str">
        <f>DataEntry!C329</f>
        <v/>
      </c>
      <c r="C329" s="71">
        <f>COUNTIF(D$2:D329,D329)+COUNTIF(G$2:G329,D329)</f>
        <v>42</v>
      </c>
      <c r="D329" s="72" t="str">
        <f t="shared" si="136"/>
        <v/>
      </c>
      <c r="E329" s="70" t="str">
        <f>DataEntry!E329</f>
        <v/>
      </c>
      <c r="F329" s="71">
        <f>COUNTIF(D$2:D329,G329)+COUNTIF(G$2:G329,G329)</f>
        <v>42</v>
      </c>
      <c r="G329" s="72" t="str">
        <f t="shared" si="137"/>
        <v/>
      </c>
      <c r="H329" s="73" t="str">
        <f>DataEntry!G329</f>
        <v/>
      </c>
      <c r="I329" s="73" t="str">
        <f>DataEntry!H329</f>
        <v/>
      </c>
      <c r="J329" s="266">
        <f t="shared" si="149"/>
        <v>1</v>
      </c>
      <c r="K329" s="304">
        <f t="shared" si="138"/>
        <v>0.41446995471185488</v>
      </c>
      <c r="L329" s="224" t="e">
        <f t="shared" si="139"/>
        <v>#N/A</v>
      </c>
      <c r="M329" s="224" t="str">
        <f t="shared" si="140"/>
        <v/>
      </c>
      <c r="N329" s="236" t="str">
        <f t="shared" si="150"/>
        <v/>
      </c>
      <c r="O329" s="22" t="str">
        <f t="shared" si="151"/>
        <v>TG42</v>
      </c>
      <c r="P329" s="308" t="e">
        <f t="shared" si="141"/>
        <v>#N/A</v>
      </c>
      <c r="Q329" s="22" t="str">
        <f t="shared" si="152"/>
        <v>TG42</v>
      </c>
      <c r="R329" s="308" t="e">
        <f t="shared" si="142"/>
        <v>#N/A</v>
      </c>
      <c r="S329" s="74"/>
      <c r="T329" s="75"/>
      <c r="U329" s="76"/>
      <c r="V329" s="74"/>
      <c r="W329" s="75"/>
      <c r="X329" s="76"/>
      <c r="Y329" s="74"/>
      <c r="Z329" s="75"/>
      <c r="AA329" s="76"/>
      <c r="AB329" s="74"/>
      <c r="AC329" s="75"/>
      <c r="AD329" s="76"/>
      <c r="AE329" s="74"/>
      <c r="AF329" s="75"/>
      <c r="AG329" s="76"/>
      <c r="AH329" s="74"/>
      <c r="AI329" s="75"/>
      <c r="AJ329" s="76"/>
      <c r="AK329" s="74"/>
      <c r="AL329" s="75"/>
      <c r="AM329" s="76"/>
      <c r="AN329" s="74"/>
      <c r="AO329" s="75"/>
      <c r="AP329" s="76"/>
      <c r="AQ329" s="77" t="str">
        <f t="shared" si="143"/>
        <v/>
      </c>
      <c r="AR329" s="77" t="str">
        <f t="shared" si="144"/>
        <v/>
      </c>
      <c r="AS329" s="78" t="str">
        <f t="shared" si="153"/>
        <v/>
      </c>
      <c r="AT329" s="77" t="str">
        <f t="shared" si="145"/>
        <v/>
      </c>
      <c r="AU329" s="79"/>
      <c r="AV329" s="139"/>
      <c r="AW329" s="80"/>
      <c r="AX329" s="80"/>
      <c r="AY329" s="80"/>
      <c r="AZ329" s="92"/>
      <c r="BA329" s="93"/>
      <c r="BB329" s="92"/>
      <c r="BC329" s="93"/>
      <c r="BD329" s="92"/>
      <c r="BE329" s="93"/>
      <c r="BF329" s="77"/>
      <c r="BG329" s="77"/>
      <c r="BH329" s="77"/>
      <c r="BI329" s="83">
        <f t="shared" si="154"/>
        <v>1</v>
      </c>
      <c r="BJ329" s="83">
        <f t="shared" si="155"/>
        <v>0</v>
      </c>
      <c r="BK329" s="83">
        <f t="shared" si="156"/>
        <v>0</v>
      </c>
      <c r="BL329" s="84"/>
      <c r="BM329" s="84"/>
      <c r="BN329" s="85"/>
      <c r="BO329" s="84"/>
      <c r="BP329" s="84"/>
      <c r="BQ329" s="84"/>
      <c r="BR329" s="84"/>
      <c r="BS329" s="84"/>
      <c r="BT329" s="84"/>
      <c r="BU329" s="86"/>
      <c r="BV329" s="86"/>
      <c r="BW329" s="86"/>
      <c r="BX329" s="86"/>
      <c r="BY329" s="86"/>
      <c r="BZ329" s="86"/>
      <c r="CA329" s="83"/>
      <c r="CB329" s="83"/>
      <c r="CC329" s="14"/>
      <c r="CD329" s="72"/>
      <c r="CE329" s="87"/>
      <c r="CF329" s="88"/>
      <c r="CG329" s="88"/>
      <c r="CH329" s="87" t="str">
        <f t="shared" si="146"/>
        <v/>
      </c>
      <c r="CI329" s="89"/>
      <c r="CJ329" s="89"/>
      <c r="CK329" s="267"/>
      <c r="CL329" s="90"/>
      <c r="CM329" s="267"/>
      <c r="CN329" s="90"/>
      <c r="CO329" s="267"/>
      <c r="CP329" s="90"/>
      <c r="CQ329" s="267"/>
      <c r="CR329" s="90"/>
      <c r="CS329" s="267"/>
      <c r="CT329" s="90"/>
      <c r="CU329" s="267"/>
      <c r="CV329" s="90"/>
      <c r="CW329" s="267"/>
      <c r="CX329" s="90"/>
      <c r="CY329" s="267"/>
      <c r="CZ329" s="90"/>
      <c r="DA329" s="94" t="str">
        <f>DataEntry!B329</f>
        <v/>
      </c>
      <c r="DB329" s="83"/>
      <c r="DC329" s="83"/>
      <c r="DD329" s="145" t="str">
        <f t="shared" si="157"/>
        <v/>
      </c>
      <c r="DE329" s="145" t="str">
        <f t="shared" si="158"/>
        <v/>
      </c>
      <c r="DF329" s="145" t="str">
        <f t="shared" si="159"/>
        <v/>
      </c>
      <c r="DG329" s="145" t="str">
        <f t="shared" si="160"/>
        <v/>
      </c>
      <c r="DH329" s="145" t="str">
        <f t="shared" si="161"/>
        <v/>
      </c>
      <c r="DI329" s="145" t="str">
        <f t="shared" si="162"/>
        <v/>
      </c>
      <c r="DJ329" s="83"/>
      <c r="DK329" s="83"/>
      <c r="DL329" s="84"/>
      <c r="DM329" s="14"/>
      <c r="DN329" s="87">
        <f t="shared" si="147"/>
        <v>0.64599999999999991</v>
      </c>
      <c r="DO329" s="87">
        <f>(DFactor*Rounds*Number/2+SUM(BV$3:BV317))/(Rounds*Number/2+COUNT(BV$3:BV317))</f>
        <v>0.29599999999999999</v>
      </c>
      <c r="DP329" s="87">
        <f t="shared" si="148"/>
        <v>0.29599999999999999</v>
      </c>
    </row>
    <row r="330" spans="1:120" x14ac:dyDescent="0.25">
      <c r="A330" s="69">
        <v>328</v>
      </c>
      <c r="B330" s="70" t="str">
        <f>DataEntry!C330</f>
        <v/>
      </c>
      <c r="C330" s="71">
        <f>COUNTIF(D$2:D330,D330)+COUNTIF(G$2:G330,D330)</f>
        <v>44</v>
      </c>
      <c r="D330" s="72" t="str">
        <f t="shared" si="136"/>
        <v/>
      </c>
      <c r="E330" s="70" t="str">
        <f>DataEntry!E330</f>
        <v/>
      </c>
      <c r="F330" s="71">
        <f>COUNTIF(D$2:D330,G330)+COUNTIF(G$2:G330,G330)</f>
        <v>44</v>
      </c>
      <c r="G330" s="72" t="str">
        <f t="shared" si="137"/>
        <v/>
      </c>
      <c r="H330" s="73" t="str">
        <f>DataEntry!G330</f>
        <v/>
      </c>
      <c r="I330" s="73" t="str">
        <f>DataEntry!H330</f>
        <v/>
      </c>
      <c r="J330" s="266">
        <f t="shared" si="149"/>
        <v>1</v>
      </c>
      <c r="K330" s="304">
        <f t="shared" si="138"/>
        <v>0.11702459771134377</v>
      </c>
      <c r="L330" s="224" t="e">
        <f t="shared" si="139"/>
        <v>#N/A</v>
      </c>
      <c r="M330" s="224" t="str">
        <f t="shared" si="140"/>
        <v/>
      </c>
      <c r="N330" s="236" t="str">
        <f t="shared" si="150"/>
        <v/>
      </c>
      <c r="O330" s="22" t="str">
        <f t="shared" si="151"/>
        <v>TG44</v>
      </c>
      <c r="P330" s="308" t="e">
        <f t="shared" si="141"/>
        <v>#N/A</v>
      </c>
      <c r="Q330" s="22" t="str">
        <f t="shared" si="152"/>
        <v>TG44</v>
      </c>
      <c r="R330" s="308" t="e">
        <f t="shared" si="142"/>
        <v>#N/A</v>
      </c>
      <c r="S330" s="74"/>
      <c r="T330" s="75"/>
      <c r="U330" s="76"/>
      <c r="V330" s="74"/>
      <c r="W330" s="75"/>
      <c r="X330" s="76"/>
      <c r="Y330" s="74"/>
      <c r="Z330" s="75"/>
      <c r="AA330" s="76"/>
      <c r="AB330" s="74"/>
      <c r="AC330" s="75"/>
      <c r="AD330" s="76"/>
      <c r="AE330" s="74"/>
      <c r="AF330" s="75"/>
      <c r="AG330" s="76"/>
      <c r="AH330" s="74"/>
      <c r="AI330" s="75"/>
      <c r="AJ330" s="76"/>
      <c r="AK330" s="74"/>
      <c r="AL330" s="75"/>
      <c r="AM330" s="76"/>
      <c r="AN330" s="74"/>
      <c r="AO330" s="75"/>
      <c r="AP330" s="76"/>
      <c r="AQ330" s="77" t="str">
        <f t="shared" si="143"/>
        <v/>
      </c>
      <c r="AR330" s="77" t="str">
        <f t="shared" si="144"/>
        <v/>
      </c>
      <c r="AS330" s="78" t="str">
        <f t="shared" si="153"/>
        <v/>
      </c>
      <c r="AT330" s="77" t="str">
        <f t="shared" si="145"/>
        <v/>
      </c>
      <c r="AU330" s="79"/>
      <c r="AV330" s="139"/>
      <c r="AW330" s="80"/>
      <c r="AX330" s="80"/>
      <c r="AY330" s="80"/>
      <c r="AZ330" s="92"/>
      <c r="BA330" s="93"/>
      <c r="BB330" s="92"/>
      <c r="BC330" s="93"/>
      <c r="BD330" s="92"/>
      <c r="BE330" s="93"/>
      <c r="BF330" s="77"/>
      <c r="BG330" s="77"/>
      <c r="BH330" s="77"/>
      <c r="BI330" s="83">
        <f t="shared" si="154"/>
        <v>1</v>
      </c>
      <c r="BJ330" s="83">
        <f t="shared" si="155"/>
        <v>0</v>
      </c>
      <c r="BK330" s="83">
        <f t="shared" si="156"/>
        <v>0</v>
      </c>
      <c r="BL330" s="84"/>
      <c r="BM330" s="84"/>
      <c r="BN330" s="85"/>
      <c r="BO330" s="84"/>
      <c r="BP330" s="84"/>
      <c r="BQ330" s="84"/>
      <c r="BR330" s="84"/>
      <c r="BS330" s="84"/>
      <c r="BT330" s="84"/>
      <c r="BU330" s="86"/>
      <c r="BV330" s="86"/>
      <c r="BW330" s="86"/>
      <c r="BX330" s="86"/>
      <c r="BY330" s="86"/>
      <c r="BZ330" s="86"/>
      <c r="CA330" s="83"/>
      <c r="CB330" s="83"/>
      <c r="CC330" s="14"/>
      <c r="CD330" s="72"/>
      <c r="CE330" s="87"/>
      <c r="CF330" s="88"/>
      <c r="CG330" s="88"/>
      <c r="CH330" s="87" t="str">
        <f t="shared" si="146"/>
        <v/>
      </c>
      <c r="CI330" s="89"/>
      <c r="CJ330" s="89"/>
      <c r="CK330" s="267"/>
      <c r="CL330" s="90"/>
      <c r="CM330" s="267"/>
      <c r="CN330" s="90"/>
      <c r="CO330" s="267"/>
      <c r="CP330" s="90"/>
      <c r="CQ330" s="267"/>
      <c r="CR330" s="90"/>
      <c r="CS330" s="267"/>
      <c r="CT330" s="90"/>
      <c r="CU330" s="267"/>
      <c r="CV330" s="90"/>
      <c r="CW330" s="267"/>
      <c r="CX330" s="90"/>
      <c r="CY330" s="267"/>
      <c r="CZ330" s="90"/>
      <c r="DA330" s="94" t="str">
        <f>DataEntry!B330</f>
        <v/>
      </c>
      <c r="DB330" s="83"/>
      <c r="DC330" s="83"/>
      <c r="DD330" s="145" t="str">
        <f t="shared" si="157"/>
        <v/>
      </c>
      <c r="DE330" s="145" t="str">
        <f t="shared" si="158"/>
        <v/>
      </c>
      <c r="DF330" s="145" t="str">
        <f t="shared" si="159"/>
        <v/>
      </c>
      <c r="DG330" s="145" t="str">
        <f t="shared" si="160"/>
        <v/>
      </c>
      <c r="DH330" s="145" t="str">
        <f t="shared" si="161"/>
        <v/>
      </c>
      <c r="DI330" s="145" t="str">
        <f t="shared" si="162"/>
        <v/>
      </c>
      <c r="DJ330" s="83"/>
      <c r="DK330" s="83"/>
      <c r="DL330" s="84"/>
      <c r="DM330" s="14"/>
      <c r="DN330" s="87">
        <f t="shared" si="147"/>
        <v>0.64599999999999991</v>
      </c>
      <c r="DO330" s="87">
        <f>(DFactor*Rounds*Number/2+SUM(BV$3:BV318))/(Rounds*Number/2+COUNT(BV$3:BV318))</f>
        <v>0.29599999999999999</v>
      </c>
      <c r="DP330" s="87">
        <f t="shared" si="148"/>
        <v>0.29599999999999999</v>
      </c>
    </row>
    <row r="331" spans="1:120" x14ac:dyDescent="0.25">
      <c r="A331" s="69">
        <v>329</v>
      </c>
      <c r="B331" s="70" t="str">
        <f>DataEntry!C331</f>
        <v/>
      </c>
      <c r="C331" s="71">
        <f>COUNTIF(D$2:D331,D331)+COUNTIF(G$2:G331,D331)</f>
        <v>46</v>
      </c>
      <c r="D331" s="72" t="str">
        <f t="shared" si="136"/>
        <v/>
      </c>
      <c r="E331" s="70" t="str">
        <f>DataEntry!E331</f>
        <v/>
      </c>
      <c r="F331" s="71">
        <f>COUNTIF(D$2:D331,G331)+COUNTIF(G$2:G331,G331)</f>
        <v>46</v>
      </c>
      <c r="G331" s="72" t="str">
        <f t="shared" si="137"/>
        <v/>
      </c>
      <c r="H331" s="73" t="str">
        <f>DataEntry!G331</f>
        <v/>
      </c>
      <c r="I331" s="73" t="str">
        <f>DataEntry!H331</f>
        <v/>
      </c>
      <c r="J331" s="266">
        <f t="shared" si="149"/>
        <v>1</v>
      </c>
      <c r="K331" s="304">
        <f t="shared" si="138"/>
        <v>0.4713909653346473</v>
      </c>
      <c r="L331" s="224" t="e">
        <f t="shared" si="139"/>
        <v>#N/A</v>
      </c>
      <c r="M331" s="224" t="str">
        <f t="shared" si="140"/>
        <v/>
      </c>
      <c r="N331" s="236" t="str">
        <f t="shared" si="150"/>
        <v/>
      </c>
      <c r="O331" s="22" t="str">
        <f t="shared" si="151"/>
        <v>TG46</v>
      </c>
      <c r="P331" s="308" t="e">
        <f t="shared" si="141"/>
        <v>#N/A</v>
      </c>
      <c r="Q331" s="22" t="str">
        <f t="shared" si="152"/>
        <v>TG46</v>
      </c>
      <c r="R331" s="308" t="e">
        <f t="shared" si="142"/>
        <v>#N/A</v>
      </c>
      <c r="S331" s="74"/>
      <c r="T331" s="75"/>
      <c r="U331" s="76"/>
      <c r="V331" s="74"/>
      <c r="W331" s="75"/>
      <c r="X331" s="76"/>
      <c r="Y331" s="74"/>
      <c r="Z331" s="75"/>
      <c r="AA331" s="76"/>
      <c r="AB331" s="74"/>
      <c r="AC331" s="75"/>
      <c r="AD331" s="76"/>
      <c r="AE331" s="74"/>
      <c r="AF331" s="75"/>
      <c r="AG331" s="76"/>
      <c r="AH331" s="74"/>
      <c r="AI331" s="75"/>
      <c r="AJ331" s="76"/>
      <c r="AK331" s="74"/>
      <c r="AL331" s="75"/>
      <c r="AM331" s="76"/>
      <c r="AN331" s="74"/>
      <c r="AO331" s="75"/>
      <c r="AP331" s="76"/>
      <c r="AQ331" s="77" t="str">
        <f t="shared" si="143"/>
        <v/>
      </c>
      <c r="AR331" s="77" t="str">
        <f t="shared" si="144"/>
        <v/>
      </c>
      <c r="AS331" s="78" t="str">
        <f t="shared" si="153"/>
        <v/>
      </c>
      <c r="AT331" s="77" t="str">
        <f t="shared" si="145"/>
        <v/>
      </c>
      <c r="AU331" s="79"/>
      <c r="AV331" s="139"/>
      <c r="AW331" s="80"/>
      <c r="AX331" s="80"/>
      <c r="AY331" s="80"/>
      <c r="AZ331" s="92"/>
      <c r="BA331" s="93"/>
      <c r="BB331" s="92"/>
      <c r="BC331" s="93"/>
      <c r="BD331" s="92"/>
      <c r="BE331" s="93"/>
      <c r="BF331" s="77"/>
      <c r="BG331" s="77"/>
      <c r="BH331" s="77"/>
      <c r="BI331" s="83">
        <f t="shared" si="154"/>
        <v>1</v>
      </c>
      <c r="BJ331" s="83">
        <f t="shared" si="155"/>
        <v>0</v>
      </c>
      <c r="BK331" s="83">
        <f t="shared" si="156"/>
        <v>0</v>
      </c>
      <c r="BL331" s="84"/>
      <c r="BM331" s="84"/>
      <c r="BN331" s="85"/>
      <c r="BO331" s="84"/>
      <c r="BP331" s="84"/>
      <c r="BQ331" s="84"/>
      <c r="BR331" s="84"/>
      <c r="BS331" s="84"/>
      <c r="BT331" s="84"/>
      <c r="BU331" s="86"/>
      <c r="BV331" s="86"/>
      <c r="BW331" s="86"/>
      <c r="BX331" s="86"/>
      <c r="BY331" s="86"/>
      <c r="BZ331" s="86"/>
      <c r="CA331" s="83"/>
      <c r="CB331" s="83"/>
      <c r="CC331" s="14"/>
      <c r="CD331" s="72"/>
      <c r="CE331" s="87"/>
      <c r="CF331" s="88"/>
      <c r="CG331" s="88"/>
      <c r="CH331" s="87" t="str">
        <f t="shared" si="146"/>
        <v/>
      </c>
      <c r="CI331" s="89"/>
      <c r="CJ331" s="89"/>
      <c r="CK331" s="267"/>
      <c r="CL331" s="90"/>
      <c r="CM331" s="267"/>
      <c r="CN331" s="90"/>
      <c r="CO331" s="267"/>
      <c r="CP331" s="90"/>
      <c r="CQ331" s="267"/>
      <c r="CR331" s="90"/>
      <c r="CS331" s="267"/>
      <c r="CT331" s="90"/>
      <c r="CU331" s="267"/>
      <c r="CV331" s="90"/>
      <c r="CW331" s="267"/>
      <c r="CX331" s="90"/>
      <c r="CY331" s="267"/>
      <c r="CZ331" s="90"/>
      <c r="DA331" s="94" t="str">
        <f>DataEntry!B331</f>
        <v/>
      </c>
      <c r="DB331" s="83"/>
      <c r="DC331" s="83"/>
      <c r="DD331" s="145" t="str">
        <f t="shared" si="157"/>
        <v/>
      </c>
      <c r="DE331" s="145" t="str">
        <f t="shared" si="158"/>
        <v/>
      </c>
      <c r="DF331" s="145" t="str">
        <f t="shared" si="159"/>
        <v/>
      </c>
      <c r="DG331" s="145" t="str">
        <f t="shared" si="160"/>
        <v/>
      </c>
      <c r="DH331" s="145" t="str">
        <f t="shared" si="161"/>
        <v/>
      </c>
      <c r="DI331" s="145" t="str">
        <f t="shared" si="162"/>
        <v/>
      </c>
      <c r="DJ331" s="83"/>
      <c r="DK331" s="83"/>
      <c r="DL331" s="84"/>
      <c r="DM331" s="14"/>
      <c r="DN331" s="87">
        <f t="shared" si="147"/>
        <v>0.64599999999999991</v>
      </c>
      <c r="DO331" s="87">
        <f>(DFactor*Rounds*Number/2+SUM(BV$3:BV319))/(Rounds*Number/2+COUNT(BV$3:BV319))</f>
        <v>0.29599999999999999</v>
      </c>
      <c r="DP331" s="87">
        <f t="shared" si="148"/>
        <v>0.29599999999999999</v>
      </c>
    </row>
    <row r="332" spans="1:120" x14ac:dyDescent="0.25">
      <c r="A332" s="69">
        <v>330</v>
      </c>
      <c r="B332" s="70" t="str">
        <f>DataEntry!C332</f>
        <v/>
      </c>
      <c r="C332" s="71">
        <f>COUNTIF(D$2:D332,D332)+COUNTIF(G$2:G332,D332)</f>
        <v>48</v>
      </c>
      <c r="D332" s="72" t="str">
        <f t="shared" si="136"/>
        <v/>
      </c>
      <c r="E332" s="70" t="str">
        <f>DataEntry!E332</f>
        <v/>
      </c>
      <c r="F332" s="71">
        <f>COUNTIF(D$2:D332,G332)+COUNTIF(G$2:G332,G332)</f>
        <v>48</v>
      </c>
      <c r="G332" s="72" t="str">
        <f t="shared" si="137"/>
        <v/>
      </c>
      <c r="H332" s="73" t="str">
        <f>DataEntry!G332</f>
        <v/>
      </c>
      <c r="I332" s="73" t="str">
        <f>DataEntry!H332</f>
        <v/>
      </c>
      <c r="J332" s="266">
        <f t="shared" si="149"/>
        <v>1</v>
      </c>
      <c r="K332" s="304">
        <f t="shared" si="138"/>
        <v>0.65874890595965674</v>
      </c>
      <c r="L332" s="224" t="e">
        <f t="shared" si="139"/>
        <v>#N/A</v>
      </c>
      <c r="M332" s="224" t="str">
        <f t="shared" si="140"/>
        <v/>
      </c>
      <c r="N332" s="236" t="str">
        <f t="shared" si="150"/>
        <v/>
      </c>
      <c r="O332" s="22" t="str">
        <f t="shared" si="151"/>
        <v>TG48</v>
      </c>
      <c r="P332" s="308" t="e">
        <f t="shared" si="141"/>
        <v>#N/A</v>
      </c>
      <c r="Q332" s="22" t="str">
        <f t="shared" si="152"/>
        <v>TG48</v>
      </c>
      <c r="R332" s="308" t="e">
        <f t="shared" si="142"/>
        <v>#N/A</v>
      </c>
      <c r="S332" s="74"/>
      <c r="T332" s="75"/>
      <c r="U332" s="76"/>
      <c r="V332" s="74"/>
      <c r="W332" s="75"/>
      <c r="X332" s="76"/>
      <c r="Y332" s="74"/>
      <c r="Z332" s="75"/>
      <c r="AA332" s="76"/>
      <c r="AB332" s="74"/>
      <c r="AC332" s="75"/>
      <c r="AD332" s="76"/>
      <c r="AE332" s="74"/>
      <c r="AF332" s="75"/>
      <c r="AG332" s="76"/>
      <c r="AH332" s="74"/>
      <c r="AI332" s="75"/>
      <c r="AJ332" s="76"/>
      <c r="AK332" s="74"/>
      <c r="AL332" s="75"/>
      <c r="AM332" s="76"/>
      <c r="AN332" s="74"/>
      <c r="AO332" s="75"/>
      <c r="AP332" s="76"/>
      <c r="AQ332" s="77" t="str">
        <f t="shared" si="143"/>
        <v/>
      </c>
      <c r="AR332" s="77" t="str">
        <f t="shared" si="144"/>
        <v/>
      </c>
      <c r="AS332" s="78" t="str">
        <f t="shared" si="153"/>
        <v/>
      </c>
      <c r="AT332" s="77" t="str">
        <f t="shared" si="145"/>
        <v/>
      </c>
      <c r="AU332" s="79"/>
      <c r="AV332" s="139"/>
      <c r="AW332" s="80"/>
      <c r="AX332" s="80"/>
      <c r="AY332" s="80"/>
      <c r="AZ332" s="92"/>
      <c r="BA332" s="93"/>
      <c r="BB332" s="92"/>
      <c r="BC332" s="93"/>
      <c r="BD332" s="92"/>
      <c r="BE332" s="93"/>
      <c r="BF332" s="77"/>
      <c r="BG332" s="77"/>
      <c r="BH332" s="77"/>
      <c r="BI332" s="83">
        <f t="shared" si="154"/>
        <v>1</v>
      </c>
      <c r="BJ332" s="83">
        <f t="shared" si="155"/>
        <v>0</v>
      </c>
      <c r="BK332" s="83">
        <f t="shared" si="156"/>
        <v>0</v>
      </c>
      <c r="BL332" s="84"/>
      <c r="BM332" s="84"/>
      <c r="BN332" s="85"/>
      <c r="BO332" s="84"/>
      <c r="BP332" s="84"/>
      <c r="BQ332" s="84"/>
      <c r="BR332" s="84"/>
      <c r="BS332" s="84"/>
      <c r="BT332" s="84"/>
      <c r="BU332" s="86"/>
      <c r="BV332" s="86"/>
      <c r="BW332" s="86"/>
      <c r="BX332" s="86"/>
      <c r="BY332" s="86"/>
      <c r="BZ332" s="86"/>
      <c r="CA332" s="83"/>
      <c r="CB332" s="83"/>
      <c r="CC332" s="14"/>
      <c r="CD332" s="72"/>
      <c r="CE332" s="87"/>
      <c r="CF332" s="88"/>
      <c r="CG332" s="88"/>
      <c r="CH332" s="87" t="str">
        <f t="shared" si="146"/>
        <v/>
      </c>
      <c r="CI332" s="89"/>
      <c r="CJ332" s="89"/>
      <c r="CK332" s="267"/>
      <c r="CL332" s="90"/>
      <c r="CM332" s="267"/>
      <c r="CN332" s="90"/>
      <c r="CO332" s="267"/>
      <c r="CP332" s="90"/>
      <c r="CQ332" s="267"/>
      <c r="CR332" s="90"/>
      <c r="CS332" s="267"/>
      <c r="CT332" s="90"/>
      <c r="CU332" s="267"/>
      <c r="CV332" s="90"/>
      <c r="CW332" s="267"/>
      <c r="CX332" s="90"/>
      <c r="CY332" s="267"/>
      <c r="CZ332" s="90"/>
      <c r="DA332" s="94" t="str">
        <f>DataEntry!B332</f>
        <v/>
      </c>
      <c r="DB332" s="83"/>
      <c r="DC332" s="83"/>
      <c r="DD332" s="145" t="str">
        <f t="shared" si="157"/>
        <v/>
      </c>
      <c r="DE332" s="145" t="str">
        <f t="shared" si="158"/>
        <v/>
      </c>
      <c r="DF332" s="145" t="str">
        <f t="shared" si="159"/>
        <v/>
      </c>
      <c r="DG332" s="145" t="str">
        <f t="shared" si="160"/>
        <v/>
      </c>
      <c r="DH332" s="145" t="str">
        <f t="shared" si="161"/>
        <v/>
      </c>
      <c r="DI332" s="145" t="str">
        <f t="shared" si="162"/>
        <v/>
      </c>
      <c r="DJ332" s="83"/>
      <c r="DK332" s="83"/>
      <c r="DL332" s="84"/>
      <c r="DM332" s="14"/>
      <c r="DN332" s="87">
        <f t="shared" si="147"/>
        <v>0.64599999999999991</v>
      </c>
      <c r="DO332" s="87">
        <f>(DFactor*Rounds*Number/2+SUM(BV$3:BV320))/(Rounds*Number/2+COUNT(BV$3:BV320))</f>
        <v>0.29599999999999999</v>
      </c>
      <c r="DP332" s="87">
        <f t="shared" si="148"/>
        <v>0.29599999999999999</v>
      </c>
    </row>
    <row r="333" spans="1:120" x14ac:dyDescent="0.25">
      <c r="A333" s="69">
        <v>331</v>
      </c>
      <c r="B333" s="70" t="str">
        <f>DataEntry!C333</f>
        <v/>
      </c>
      <c r="C333" s="71">
        <f>COUNTIF(D$2:D333,D333)+COUNTIF(G$2:G333,D333)</f>
        <v>50</v>
      </c>
      <c r="D333" s="72" t="str">
        <f t="shared" si="136"/>
        <v/>
      </c>
      <c r="E333" s="70" t="str">
        <f>DataEntry!E333</f>
        <v/>
      </c>
      <c r="F333" s="71">
        <f>COUNTIF(D$2:D333,G333)+COUNTIF(G$2:G333,G333)</f>
        <v>50</v>
      </c>
      <c r="G333" s="72" t="str">
        <f t="shared" si="137"/>
        <v/>
      </c>
      <c r="H333" s="73" t="str">
        <f>DataEntry!G333</f>
        <v/>
      </c>
      <c r="I333" s="73" t="str">
        <f>DataEntry!H333</f>
        <v/>
      </c>
      <c r="J333" s="266">
        <f t="shared" si="149"/>
        <v>1</v>
      </c>
      <c r="K333" s="304">
        <f t="shared" si="138"/>
        <v>0.90381052538871454</v>
      </c>
      <c r="L333" s="224" t="e">
        <f t="shared" si="139"/>
        <v>#N/A</v>
      </c>
      <c r="M333" s="224" t="str">
        <f t="shared" si="140"/>
        <v/>
      </c>
      <c r="N333" s="236" t="str">
        <f t="shared" si="150"/>
        <v/>
      </c>
      <c r="O333" s="22" t="str">
        <f t="shared" si="151"/>
        <v>TG50</v>
      </c>
      <c r="P333" s="308" t="e">
        <f t="shared" si="141"/>
        <v>#N/A</v>
      </c>
      <c r="Q333" s="22" t="str">
        <f t="shared" si="152"/>
        <v>TG50</v>
      </c>
      <c r="R333" s="308" t="e">
        <f t="shared" si="142"/>
        <v>#N/A</v>
      </c>
      <c r="S333" s="74"/>
      <c r="T333" s="75"/>
      <c r="U333" s="76"/>
      <c r="V333" s="74"/>
      <c r="W333" s="75"/>
      <c r="X333" s="76"/>
      <c r="Y333" s="74"/>
      <c r="Z333" s="75"/>
      <c r="AA333" s="76"/>
      <c r="AB333" s="74"/>
      <c r="AC333" s="75"/>
      <c r="AD333" s="76"/>
      <c r="AE333" s="74"/>
      <c r="AF333" s="75"/>
      <c r="AG333" s="76"/>
      <c r="AH333" s="74"/>
      <c r="AI333" s="75"/>
      <c r="AJ333" s="76"/>
      <c r="AK333" s="74"/>
      <c r="AL333" s="75"/>
      <c r="AM333" s="76"/>
      <c r="AN333" s="74"/>
      <c r="AO333" s="75"/>
      <c r="AP333" s="76"/>
      <c r="AQ333" s="77" t="str">
        <f t="shared" si="143"/>
        <v/>
      </c>
      <c r="AR333" s="77" t="str">
        <f t="shared" si="144"/>
        <v/>
      </c>
      <c r="AS333" s="78" t="str">
        <f t="shared" si="153"/>
        <v/>
      </c>
      <c r="AT333" s="77" t="str">
        <f t="shared" si="145"/>
        <v/>
      </c>
      <c r="AU333" s="79"/>
      <c r="AV333" s="139"/>
      <c r="AW333" s="80"/>
      <c r="AX333" s="80"/>
      <c r="AY333" s="80"/>
      <c r="AZ333" s="92"/>
      <c r="BA333" s="93"/>
      <c r="BB333" s="92"/>
      <c r="BC333" s="93"/>
      <c r="BD333" s="92"/>
      <c r="BE333" s="93"/>
      <c r="BF333" s="77"/>
      <c r="BG333" s="77"/>
      <c r="BH333" s="77"/>
      <c r="BI333" s="83">
        <f t="shared" si="154"/>
        <v>1</v>
      </c>
      <c r="BJ333" s="83">
        <f t="shared" si="155"/>
        <v>0</v>
      </c>
      <c r="BK333" s="83">
        <f t="shared" si="156"/>
        <v>0</v>
      </c>
      <c r="BL333" s="84"/>
      <c r="BM333" s="84"/>
      <c r="BN333" s="85"/>
      <c r="BO333" s="84"/>
      <c r="BP333" s="84"/>
      <c r="BQ333" s="84"/>
      <c r="BR333" s="84"/>
      <c r="BS333" s="84"/>
      <c r="BT333" s="84"/>
      <c r="BU333" s="86"/>
      <c r="BV333" s="86"/>
      <c r="BW333" s="86"/>
      <c r="BX333" s="86"/>
      <c r="BY333" s="86"/>
      <c r="BZ333" s="86"/>
      <c r="CA333" s="83"/>
      <c r="CB333" s="83"/>
      <c r="CC333" s="14"/>
      <c r="CD333" s="72"/>
      <c r="CE333" s="87"/>
      <c r="CF333" s="88"/>
      <c r="CG333" s="88"/>
      <c r="CH333" s="87" t="str">
        <f t="shared" si="146"/>
        <v/>
      </c>
      <c r="CI333" s="89"/>
      <c r="CJ333" s="89"/>
      <c r="CK333" s="267"/>
      <c r="CL333" s="90"/>
      <c r="CM333" s="267"/>
      <c r="CN333" s="90"/>
      <c r="CO333" s="267"/>
      <c r="CP333" s="90"/>
      <c r="CQ333" s="267"/>
      <c r="CR333" s="90"/>
      <c r="CS333" s="267"/>
      <c r="CT333" s="90"/>
      <c r="CU333" s="267"/>
      <c r="CV333" s="90"/>
      <c r="CW333" s="267"/>
      <c r="CX333" s="90"/>
      <c r="CY333" s="267"/>
      <c r="CZ333" s="90"/>
      <c r="DA333" s="94" t="str">
        <f>DataEntry!B333</f>
        <v/>
      </c>
      <c r="DB333" s="83"/>
      <c r="DC333" s="83"/>
      <c r="DD333" s="145" t="str">
        <f t="shared" si="157"/>
        <v/>
      </c>
      <c r="DE333" s="145" t="str">
        <f t="shared" si="158"/>
        <v/>
      </c>
      <c r="DF333" s="145" t="str">
        <f t="shared" si="159"/>
        <v/>
      </c>
      <c r="DG333" s="145" t="str">
        <f t="shared" si="160"/>
        <v/>
      </c>
      <c r="DH333" s="145" t="str">
        <f t="shared" si="161"/>
        <v/>
      </c>
      <c r="DI333" s="145" t="str">
        <f t="shared" si="162"/>
        <v/>
      </c>
      <c r="DJ333" s="83"/>
      <c r="DK333" s="83"/>
      <c r="DL333" s="84"/>
      <c r="DM333" s="14"/>
      <c r="DN333" s="87">
        <f t="shared" si="147"/>
        <v>0.64599999999999991</v>
      </c>
      <c r="DO333" s="87">
        <f>(DFactor*Rounds*Number/2+SUM(BV$3:BV321))/(Rounds*Number/2+COUNT(BV$3:BV321))</f>
        <v>0.29599999999999999</v>
      </c>
      <c r="DP333" s="87">
        <f t="shared" si="148"/>
        <v>0.29599999999999999</v>
      </c>
    </row>
    <row r="334" spans="1:120" x14ac:dyDescent="0.25">
      <c r="A334" s="69">
        <v>332</v>
      </c>
      <c r="B334" s="70" t="str">
        <f>DataEntry!C334</f>
        <v/>
      </c>
      <c r="C334" s="71">
        <f>COUNTIF(D$2:D334,D334)+COUNTIF(G$2:G334,D334)</f>
        <v>52</v>
      </c>
      <c r="D334" s="72" t="str">
        <f t="shared" si="136"/>
        <v/>
      </c>
      <c r="E334" s="70" t="str">
        <f>DataEntry!E334</f>
        <v/>
      </c>
      <c r="F334" s="71">
        <f>COUNTIF(D$2:D334,G334)+COUNTIF(G$2:G334,G334)</f>
        <v>52</v>
      </c>
      <c r="G334" s="72" t="str">
        <f t="shared" si="137"/>
        <v/>
      </c>
      <c r="H334" s="73" t="str">
        <f>DataEntry!G334</f>
        <v/>
      </c>
      <c r="I334" s="73" t="str">
        <f>DataEntry!H334</f>
        <v/>
      </c>
      <c r="J334" s="266">
        <f t="shared" si="149"/>
        <v>1</v>
      </c>
      <c r="K334" s="304">
        <f t="shared" si="138"/>
        <v>0.16734527850024339</v>
      </c>
      <c r="L334" s="224" t="e">
        <f t="shared" si="139"/>
        <v>#N/A</v>
      </c>
      <c r="M334" s="224" t="str">
        <f t="shared" si="140"/>
        <v/>
      </c>
      <c r="N334" s="236" t="str">
        <f t="shared" si="150"/>
        <v/>
      </c>
      <c r="O334" s="22" t="str">
        <f t="shared" si="151"/>
        <v>TG52</v>
      </c>
      <c r="P334" s="308" t="e">
        <f t="shared" si="141"/>
        <v>#N/A</v>
      </c>
      <c r="Q334" s="22" t="str">
        <f t="shared" si="152"/>
        <v>TG52</v>
      </c>
      <c r="R334" s="308" t="e">
        <f t="shared" si="142"/>
        <v>#N/A</v>
      </c>
      <c r="S334" s="74"/>
      <c r="T334" s="75"/>
      <c r="U334" s="76"/>
      <c r="V334" s="74"/>
      <c r="W334" s="75"/>
      <c r="X334" s="76"/>
      <c r="Y334" s="74"/>
      <c r="Z334" s="75"/>
      <c r="AA334" s="76"/>
      <c r="AB334" s="74"/>
      <c r="AC334" s="75"/>
      <c r="AD334" s="76"/>
      <c r="AE334" s="74"/>
      <c r="AF334" s="75"/>
      <c r="AG334" s="76"/>
      <c r="AH334" s="74"/>
      <c r="AI334" s="75"/>
      <c r="AJ334" s="76"/>
      <c r="AK334" s="74"/>
      <c r="AL334" s="75"/>
      <c r="AM334" s="76"/>
      <c r="AN334" s="74"/>
      <c r="AO334" s="75"/>
      <c r="AP334" s="76"/>
      <c r="AQ334" s="77" t="str">
        <f t="shared" si="143"/>
        <v/>
      </c>
      <c r="AR334" s="77" t="str">
        <f t="shared" si="144"/>
        <v/>
      </c>
      <c r="AS334" s="78" t="str">
        <f t="shared" si="153"/>
        <v/>
      </c>
      <c r="AT334" s="77" t="str">
        <f t="shared" si="145"/>
        <v/>
      </c>
      <c r="AU334" s="79"/>
      <c r="AV334" s="139"/>
      <c r="AW334" s="80"/>
      <c r="AX334" s="80"/>
      <c r="AY334" s="80"/>
      <c r="AZ334" s="92"/>
      <c r="BA334" s="93"/>
      <c r="BB334" s="92"/>
      <c r="BC334" s="93"/>
      <c r="BD334" s="92"/>
      <c r="BE334" s="93"/>
      <c r="BF334" s="77"/>
      <c r="BG334" s="77"/>
      <c r="BH334" s="77"/>
      <c r="BI334" s="83">
        <f t="shared" si="154"/>
        <v>1</v>
      </c>
      <c r="BJ334" s="83">
        <f t="shared" si="155"/>
        <v>0</v>
      </c>
      <c r="BK334" s="83">
        <f t="shared" si="156"/>
        <v>0</v>
      </c>
      <c r="BL334" s="84"/>
      <c r="BM334" s="84"/>
      <c r="BN334" s="85"/>
      <c r="BO334" s="84"/>
      <c r="BP334" s="84"/>
      <c r="BQ334" s="84"/>
      <c r="BR334" s="84"/>
      <c r="BS334" s="84"/>
      <c r="BT334" s="84"/>
      <c r="BU334" s="86"/>
      <c r="BV334" s="86"/>
      <c r="BW334" s="86"/>
      <c r="BX334" s="86"/>
      <c r="BY334" s="86"/>
      <c r="BZ334" s="86"/>
      <c r="CA334" s="83"/>
      <c r="CB334" s="83"/>
      <c r="CC334" s="14"/>
      <c r="CD334" s="72"/>
      <c r="CE334" s="87"/>
      <c r="CF334" s="88"/>
      <c r="CG334" s="88"/>
      <c r="CH334" s="87" t="str">
        <f t="shared" si="146"/>
        <v/>
      </c>
      <c r="CI334" s="89"/>
      <c r="CJ334" s="89"/>
      <c r="CK334" s="267"/>
      <c r="CL334" s="90"/>
      <c r="CM334" s="267"/>
      <c r="CN334" s="90"/>
      <c r="CO334" s="267"/>
      <c r="CP334" s="90"/>
      <c r="CQ334" s="267"/>
      <c r="CR334" s="90"/>
      <c r="CS334" s="267"/>
      <c r="CT334" s="90"/>
      <c r="CU334" s="267"/>
      <c r="CV334" s="90"/>
      <c r="CW334" s="267"/>
      <c r="CX334" s="90"/>
      <c r="CY334" s="267"/>
      <c r="CZ334" s="90"/>
      <c r="DA334" s="94" t="str">
        <f>DataEntry!B334</f>
        <v/>
      </c>
      <c r="DB334" s="83"/>
      <c r="DC334" s="83"/>
      <c r="DD334" s="145" t="str">
        <f t="shared" si="157"/>
        <v/>
      </c>
      <c r="DE334" s="145" t="str">
        <f t="shared" si="158"/>
        <v/>
      </c>
      <c r="DF334" s="145" t="str">
        <f t="shared" si="159"/>
        <v/>
      </c>
      <c r="DG334" s="145" t="str">
        <f t="shared" si="160"/>
        <v/>
      </c>
      <c r="DH334" s="145" t="str">
        <f t="shared" si="161"/>
        <v/>
      </c>
      <c r="DI334" s="145" t="str">
        <f t="shared" si="162"/>
        <v/>
      </c>
      <c r="DJ334" s="83"/>
      <c r="DK334" s="83"/>
      <c r="DL334" s="84"/>
      <c r="DM334" s="14"/>
      <c r="DN334" s="87">
        <f t="shared" si="147"/>
        <v>0.64599999999999991</v>
      </c>
      <c r="DO334" s="87">
        <f>(DFactor*Rounds*Number/2+SUM(BV$3:BV322))/(Rounds*Number/2+COUNT(BV$3:BV322))</f>
        <v>0.29599999999999999</v>
      </c>
      <c r="DP334" s="87">
        <f t="shared" si="148"/>
        <v>0.29599999999999999</v>
      </c>
    </row>
    <row r="335" spans="1:120" x14ac:dyDescent="0.25">
      <c r="A335" s="69">
        <v>333</v>
      </c>
      <c r="B335" s="70" t="str">
        <f>DataEntry!C335</f>
        <v/>
      </c>
      <c r="C335" s="71">
        <f>COUNTIF(D$2:D335,D335)+COUNTIF(G$2:G335,D335)</f>
        <v>54</v>
      </c>
      <c r="D335" s="72" t="str">
        <f t="shared" si="136"/>
        <v/>
      </c>
      <c r="E335" s="70" t="str">
        <f>DataEntry!E335</f>
        <v/>
      </c>
      <c r="F335" s="71">
        <f>COUNTIF(D$2:D335,G335)+COUNTIF(G$2:G335,G335)</f>
        <v>54</v>
      </c>
      <c r="G335" s="72" t="str">
        <f t="shared" si="137"/>
        <v/>
      </c>
      <c r="H335" s="73" t="str">
        <f>DataEntry!G335</f>
        <v/>
      </c>
      <c r="I335" s="73" t="str">
        <f>DataEntry!H335</f>
        <v/>
      </c>
      <c r="J335" s="266">
        <f t="shared" si="149"/>
        <v>1</v>
      </c>
      <c r="K335" s="304">
        <f t="shared" si="138"/>
        <v>2.2633989861828852E-3</v>
      </c>
      <c r="L335" s="224" t="e">
        <f t="shared" si="139"/>
        <v>#N/A</v>
      </c>
      <c r="M335" s="224" t="str">
        <f t="shared" si="140"/>
        <v/>
      </c>
      <c r="N335" s="236" t="str">
        <f t="shared" si="150"/>
        <v/>
      </c>
      <c r="O335" s="22" t="str">
        <f t="shared" si="151"/>
        <v>TG54</v>
      </c>
      <c r="P335" s="308" t="e">
        <f t="shared" si="141"/>
        <v>#N/A</v>
      </c>
      <c r="Q335" s="22" t="str">
        <f t="shared" si="152"/>
        <v>TG54</v>
      </c>
      <c r="R335" s="308" t="e">
        <f t="shared" si="142"/>
        <v>#N/A</v>
      </c>
      <c r="S335" s="74"/>
      <c r="T335" s="75"/>
      <c r="U335" s="76"/>
      <c r="V335" s="74"/>
      <c r="W335" s="75"/>
      <c r="X335" s="76"/>
      <c r="Y335" s="74"/>
      <c r="Z335" s="75"/>
      <c r="AA335" s="76"/>
      <c r="AB335" s="74"/>
      <c r="AC335" s="75"/>
      <c r="AD335" s="76"/>
      <c r="AE335" s="74"/>
      <c r="AF335" s="75"/>
      <c r="AG335" s="76"/>
      <c r="AH335" s="74"/>
      <c r="AI335" s="75"/>
      <c r="AJ335" s="76"/>
      <c r="AK335" s="74"/>
      <c r="AL335" s="75"/>
      <c r="AM335" s="76"/>
      <c r="AN335" s="74"/>
      <c r="AO335" s="75"/>
      <c r="AP335" s="76"/>
      <c r="AQ335" s="77" t="str">
        <f t="shared" si="143"/>
        <v/>
      </c>
      <c r="AR335" s="77" t="str">
        <f t="shared" si="144"/>
        <v/>
      </c>
      <c r="AS335" s="78" t="str">
        <f t="shared" si="153"/>
        <v/>
      </c>
      <c r="AT335" s="77" t="str">
        <f t="shared" si="145"/>
        <v/>
      </c>
      <c r="AU335" s="79"/>
      <c r="AV335" s="139"/>
      <c r="AW335" s="80"/>
      <c r="AX335" s="80"/>
      <c r="AY335" s="80"/>
      <c r="AZ335" s="92"/>
      <c r="BA335" s="93"/>
      <c r="BB335" s="92"/>
      <c r="BC335" s="93"/>
      <c r="BD335" s="92"/>
      <c r="BE335" s="93"/>
      <c r="BF335" s="77"/>
      <c r="BG335" s="77"/>
      <c r="BH335" s="77"/>
      <c r="BI335" s="83">
        <f t="shared" si="154"/>
        <v>1</v>
      </c>
      <c r="BJ335" s="83">
        <f t="shared" si="155"/>
        <v>0</v>
      </c>
      <c r="BK335" s="83">
        <f t="shared" si="156"/>
        <v>0</v>
      </c>
      <c r="BL335" s="84"/>
      <c r="BM335" s="84"/>
      <c r="BN335" s="85"/>
      <c r="BO335" s="84"/>
      <c r="BP335" s="84"/>
      <c r="BQ335" s="84"/>
      <c r="BR335" s="84"/>
      <c r="BS335" s="84"/>
      <c r="BT335" s="84"/>
      <c r="BU335" s="86"/>
      <c r="BV335" s="86"/>
      <c r="BW335" s="86"/>
      <c r="BX335" s="86"/>
      <c r="BY335" s="86"/>
      <c r="BZ335" s="86"/>
      <c r="CA335" s="83"/>
      <c r="CB335" s="83"/>
      <c r="CC335" s="14"/>
      <c r="CD335" s="72"/>
      <c r="CE335" s="87"/>
      <c r="CF335" s="88"/>
      <c r="CG335" s="88"/>
      <c r="CH335" s="87" t="str">
        <f t="shared" si="146"/>
        <v/>
      </c>
      <c r="CI335" s="89"/>
      <c r="CJ335" s="89"/>
      <c r="CK335" s="267"/>
      <c r="CL335" s="90"/>
      <c r="CM335" s="267"/>
      <c r="CN335" s="90"/>
      <c r="CO335" s="267"/>
      <c r="CP335" s="90"/>
      <c r="CQ335" s="267"/>
      <c r="CR335" s="90"/>
      <c r="CS335" s="267"/>
      <c r="CT335" s="90"/>
      <c r="CU335" s="267"/>
      <c r="CV335" s="90"/>
      <c r="CW335" s="267"/>
      <c r="CX335" s="90"/>
      <c r="CY335" s="267"/>
      <c r="CZ335" s="90"/>
      <c r="DA335" s="94" t="str">
        <f>DataEntry!B335</f>
        <v/>
      </c>
      <c r="DB335" s="83"/>
      <c r="DC335" s="83"/>
      <c r="DD335" s="145" t="str">
        <f t="shared" si="157"/>
        <v/>
      </c>
      <c r="DE335" s="145" t="str">
        <f t="shared" si="158"/>
        <v/>
      </c>
      <c r="DF335" s="145" t="str">
        <f t="shared" si="159"/>
        <v/>
      </c>
      <c r="DG335" s="145" t="str">
        <f t="shared" si="160"/>
        <v/>
      </c>
      <c r="DH335" s="145" t="str">
        <f t="shared" si="161"/>
        <v/>
      </c>
      <c r="DI335" s="145" t="str">
        <f t="shared" si="162"/>
        <v/>
      </c>
      <c r="DJ335" s="83"/>
      <c r="DK335" s="83"/>
      <c r="DL335" s="84"/>
      <c r="DM335" s="14"/>
      <c r="DN335" s="87">
        <f t="shared" si="147"/>
        <v>0.64599999999999991</v>
      </c>
      <c r="DO335" s="87">
        <f>(DFactor*Rounds*Number/2+SUM(BV$3:BV323))/(Rounds*Number/2+COUNT(BV$3:BV323))</f>
        <v>0.29599999999999999</v>
      </c>
      <c r="DP335" s="87">
        <f t="shared" si="148"/>
        <v>0.29599999999999999</v>
      </c>
    </row>
    <row r="336" spans="1:120" x14ac:dyDescent="0.25">
      <c r="A336" s="69">
        <v>334</v>
      </c>
      <c r="B336" s="70" t="str">
        <f>DataEntry!C336</f>
        <v/>
      </c>
      <c r="C336" s="71">
        <f>COUNTIF(D$2:D336,D336)+COUNTIF(G$2:G336,D336)</f>
        <v>56</v>
      </c>
      <c r="D336" s="72" t="str">
        <f t="shared" si="136"/>
        <v/>
      </c>
      <c r="E336" s="70" t="str">
        <f>DataEntry!E336</f>
        <v/>
      </c>
      <c r="F336" s="71">
        <f>COUNTIF(D$2:D336,G336)+COUNTIF(G$2:G336,G336)</f>
        <v>56</v>
      </c>
      <c r="G336" s="72" t="str">
        <f t="shared" si="137"/>
        <v/>
      </c>
      <c r="H336" s="73" t="str">
        <f>DataEntry!G336</f>
        <v/>
      </c>
      <c r="I336" s="73" t="str">
        <f>DataEntry!H336</f>
        <v/>
      </c>
      <c r="J336" s="266">
        <f t="shared" si="149"/>
        <v>1</v>
      </c>
      <c r="K336" s="304">
        <f t="shared" si="138"/>
        <v>0.69769798804044836</v>
      </c>
      <c r="L336" s="224" t="e">
        <f t="shared" si="139"/>
        <v>#N/A</v>
      </c>
      <c r="M336" s="224" t="str">
        <f t="shared" si="140"/>
        <v/>
      </c>
      <c r="N336" s="236" t="str">
        <f t="shared" si="150"/>
        <v/>
      </c>
      <c r="O336" s="22" t="str">
        <f t="shared" si="151"/>
        <v>TG56</v>
      </c>
      <c r="P336" s="308" t="e">
        <f t="shared" si="141"/>
        <v>#N/A</v>
      </c>
      <c r="Q336" s="22" t="str">
        <f t="shared" si="152"/>
        <v>TG56</v>
      </c>
      <c r="R336" s="308" t="e">
        <f t="shared" si="142"/>
        <v>#N/A</v>
      </c>
      <c r="S336" s="74"/>
      <c r="T336" s="75"/>
      <c r="U336" s="76"/>
      <c r="V336" s="74"/>
      <c r="W336" s="75"/>
      <c r="X336" s="76"/>
      <c r="Y336" s="74"/>
      <c r="Z336" s="75"/>
      <c r="AA336" s="76"/>
      <c r="AB336" s="74"/>
      <c r="AC336" s="75"/>
      <c r="AD336" s="76"/>
      <c r="AE336" s="74"/>
      <c r="AF336" s="75"/>
      <c r="AG336" s="76"/>
      <c r="AH336" s="74"/>
      <c r="AI336" s="75"/>
      <c r="AJ336" s="76"/>
      <c r="AK336" s="74"/>
      <c r="AL336" s="75"/>
      <c r="AM336" s="76"/>
      <c r="AN336" s="74"/>
      <c r="AO336" s="75"/>
      <c r="AP336" s="76"/>
      <c r="AQ336" s="77" t="str">
        <f t="shared" si="143"/>
        <v/>
      </c>
      <c r="AR336" s="77" t="str">
        <f t="shared" si="144"/>
        <v/>
      </c>
      <c r="AS336" s="78" t="str">
        <f t="shared" si="153"/>
        <v/>
      </c>
      <c r="AT336" s="77" t="str">
        <f t="shared" si="145"/>
        <v/>
      </c>
      <c r="AU336" s="79"/>
      <c r="AV336" s="139"/>
      <c r="AW336" s="80"/>
      <c r="AX336" s="80"/>
      <c r="AY336" s="80"/>
      <c r="AZ336" s="92"/>
      <c r="BA336" s="93"/>
      <c r="BB336" s="92"/>
      <c r="BC336" s="93"/>
      <c r="BD336" s="92"/>
      <c r="BE336" s="93"/>
      <c r="BF336" s="77"/>
      <c r="BG336" s="77"/>
      <c r="BH336" s="77"/>
      <c r="BI336" s="83">
        <f t="shared" si="154"/>
        <v>1</v>
      </c>
      <c r="BJ336" s="83">
        <f t="shared" si="155"/>
        <v>0</v>
      </c>
      <c r="BK336" s="83">
        <f t="shared" si="156"/>
        <v>0</v>
      </c>
      <c r="BL336" s="84"/>
      <c r="BM336" s="84"/>
      <c r="BN336" s="85"/>
      <c r="BO336" s="84"/>
      <c r="BP336" s="84"/>
      <c r="BQ336" s="84"/>
      <c r="BR336" s="84"/>
      <c r="BS336" s="84"/>
      <c r="BT336" s="84"/>
      <c r="BU336" s="86"/>
      <c r="BV336" s="86"/>
      <c r="BW336" s="86"/>
      <c r="BX336" s="86"/>
      <c r="BY336" s="86"/>
      <c r="BZ336" s="86"/>
      <c r="CA336" s="83"/>
      <c r="CB336" s="83"/>
      <c r="CC336" s="14"/>
      <c r="CD336" s="72"/>
      <c r="CE336" s="87"/>
      <c r="CF336" s="88"/>
      <c r="CG336" s="88"/>
      <c r="CH336" s="87" t="str">
        <f t="shared" si="146"/>
        <v/>
      </c>
      <c r="CI336" s="89"/>
      <c r="CJ336" s="89"/>
      <c r="CK336" s="267"/>
      <c r="CL336" s="90"/>
      <c r="CM336" s="267"/>
      <c r="CN336" s="90"/>
      <c r="CO336" s="267"/>
      <c r="CP336" s="90"/>
      <c r="CQ336" s="267"/>
      <c r="CR336" s="90"/>
      <c r="CS336" s="267"/>
      <c r="CT336" s="90"/>
      <c r="CU336" s="267"/>
      <c r="CV336" s="90"/>
      <c r="CW336" s="267"/>
      <c r="CX336" s="90"/>
      <c r="CY336" s="267"/>
      <c r="CZ336" s="90"/>
      <c r="DA336" s="94" t="str">
        <f>DataEntry!B336</f>
        <v/>
      </c>
      <c r="DB336" s="83"/>
      <c r="DC336" s="83"/>
      <c r="DD336" s="145" t="str">
        <f t="shared" si="157"/>
        <v/>
      </c>
      <c r="DE336" s="145" t="str">
        <f t="shared" si="158"/>
        <v/>
      </c>
      <c r="DF336" s="145" t="str">
        <f t="shared" si="159"/>
        <v/>
      </c>
      <c r="DG336" s="145" t="str">
        <f t="shared" si="160"/>
        <v/>
      </c>
      <c r="DH336" s="145" t="str">
        <f t="shared" si="161"/>
        <v/>
      </c>
      <c r="DI336" s="145" t="str">
        <f t="shared" si="162"/>
        <v/>
      </c>
      <c r="DJ336" s="83"/>
      <c r="DK336" s="83"/>
      <c r="DL336" s="84"/>
      <c r="DM336" s="14"/>
      <c r="DN336" s="87">
        <f t="shared" si="147"/>
        <v>0.64599999999999991</v>
      </c>
      <c r="DO336" s="87">
        <f>(DFactor*Rounds*Number/2+SUM(BV$3:BV324))/(Rounds*Number/2+COUNT(BV$3:BV324))</f>
        <v>0.29599999999999999</v>
      </c>
      <c r="DP336" s="87">
        <f t="shared" si="148"/>
        <v>0.29599999999999999</v>
      </c>
    </row>
    <row r="337" spans="1:120" x14ac:dyDescent="0.25">
      <c r="A337" s="69">
        <v>335</v>
      </c>
      <c r="B337" s="70" t="str">
        <f>DataEntry!C337</f>
        <v/>
      </c>
      <c r="C337" s="71">
        <f>COUNTIF(D$2:D337,D337)+COUNTIF(G$2:G337,D337)</f>
        <v>58</v>
      </c>
      <c r="D337" s="72" t="str">
        <f t="shared" si="136"/>
        <v/>
      </c>
      <c r="E337" s="70" t="str">
        <f>DataEntry!E337</f>
        <v/>
      </c>
      <c r="F337" s="71">
        <f>COUNTIF(D$2:D337,G337)+COUNTIF(G$2:G337,G337)</f>
        <v>58</v>
      </c>
      <c r="G337" s="72" t="str">
        <f t="shared" si="137"/>
        <v/>
      </c>
      <c r="H337" s="73" t="str">
        <f>DataEntry!G337</f>
        <v/>
      </c>
      <c r="I337" s="73" t="str">
        <f>DataEntry!H337</f>
        <v/>
      </c>
      <c r="J337" s="266">
        <f t="shared" si="149"/>
        <v>1</v>
      </c>
      <c r="K337" s="304">
        <f t="shared" si="138"/>
        <v>0.30631042578094725</v>
      </c>
      <c r="L337" s="224" t="e">
        <f t="shared" si="139"/>
        <v>#N/A</v>
      </c>
      <c r="M337" s="224" t="str">
        <f t="shared" si="140"/>
        <v/>
      </c>
      <c r="N337" s="236" t="str">
        <f t="shared" si="150"/>
        <v/>
      </c>
      <c r="O337" s="22" t="str">
        <f t="shared" si="151"/>
        <v>TG58</v>
      </c>
      <c r="P337" s="308" t="e">
        <f t="shared" si="141"/>
        <v>#N/A</v>
      </c>
      <c r="Q337" s="22" t="str">
        <f t="shared" si="152"/>
        <v>TG58</v>
      </c>
      <c r="R337" s="308" t="e">
        <f t="shared" si="142"/>
        <v>#N/A</v>
      </c>
      <c r="S337" s="74"/>
      <c r="T337" s="75"/>
      <c r="U337" s="76"/>
      <c r="V337" s="74"/>
      <c r="W337" s="75"/>
      <c r="X337" s="76"/>
      <c r="Y337" s="74"/>
      <c r="Z337" s="75"/>
      <c r="AA337" s="76"/>
      <c r="AB337" s="74"/>
      <c r="AC337" s="75"/>
      <c r="AD337" s="76"/>
      <c r="AE337" s="74"/>
      <c r="AF337" s="75"/>
      <c r="AG337" s="76"/>
      <c r="AH337" s="74"/>
      <c r="AI337" s="75"/>
      <c r="AJ337" s="76"/>
      <c r="AK337" s="74"/>
      <c r="AL337" s="75"/>
      <c r="AM337" s="76"/>
      <c r="AN337" s="74"/>
      <c r="AO337" s="75"/>
      <c r="AP337" s="76"/>
      <c r="AQ337" s="77" t="str">
        <f t="shared" si="143"/>
        <v/>
      </c>
      <c r="AR337" s="77" t="str">
        <f t="shared" si="144"/>
        <v/>
      </c>
      <c r="AS337" s="78" t="str">
        <f t="shared" si="153"/>
        <v/>
      </c>
      <c r="AT337" s="77" t="str">
        <f t="shared" si="145"/>
        <v/>
      </c>
      <c r="AU337" s="79"/>
      <c r="AV337" s="139"/>
      <c r="AW337" s="80"/>
      <c r="AX337" s="80"/>
      <c r="AY337" s="80"/>
      <c r="AZ337" s="92"/>
      <c r="BA337" s="93"/>
      <c r="BB337" s="92"/>
      <c r="BC337" s="93"/>
      <c r="BD337" s="92"/>
      <c r="BE337" s="93"/>
      <c r="BF337" s="77"/>
      <c r="BG337" s="77"/>
      <c r="BH337" s="77"/>
      <c r="BI337" s="83">
        <f t="shared" si="154"/>
        <v>1</v>
      </c>
      <c r="BJ337" s="83">
        <f t="shared" si="155"/>
        <v>0</v>
      </c>
      <c r="BK337" s="83">
        <f t="shared" si="156"/>
        <v>0</v>
      </c>
      <c r="BL337" s="84"/>
      <c r="BM337" s="84"/>
      <c r="BN337" s="85"/>
      <c r="BO337" s="84"/>
      <c r="BP337" s="84"/>
      <c r="BQ337" s="84"/>
      <c r="BR337" s="84"/>
      <c r="BS337" s="84"/>
      <c r="BT337" s="84"/>
      <c r="BU337" s="86"/>
      <c r="BV337" s="86"/>
      <c r="BW337" s="86"/>
      <c r="BX337" s="86"/>
      <c r="BY337" s="86"/>
      <c r="BZ337" s="86"/>
      <c r="CA337" s="83"/>
      <c r="CB337" s="83"/>
      <c r="CC337" s="14"/>
      <c r="CD337" s="72"/>
      <c r="CE337" s="87"/>
      <c r="CF337" s="88"/>
      <c r="CG337" s="88"/>
      <c r="CH337" s="87" t="str">
        <f t="shared" si="146"/>
        <v/>
      </c>
      <c r="CI337" s="89"/>
      <c r="CJ337" s="89"/>
      <c r="CK337" s="267"/>
      <c r="CL337" s="90"/>
      <c r="CM337" s="267"/>
      <c r="CN337" s="90"/>
      <c r="CO337" s="267"/>
      <c r="CP337" s="90"/>
      <c r="CQ337" s="267"/>
      <c r="CR337" s="90"/>
      <c r="CS337" s="267"/>
      <c r="CT337" s="90"/>
      <c r="CU337" s="267"/>
      <c r="CV337" s="90"/>
      <c r="CW337" s="267"/>
      <c r="CX337" s="90"/>
      <c r="CY337" s="267"/>
      <c r="CZ337" s="90"/>
      <c r="DA337" s="94" t="str">
        <f>DataEntry!B337</f>
        <v/>
      </c>
      <c r="DB337" s="83"/>
      <c r="DC337" s="83"/>
      <c r="DD337" s="145" t="str">
        <f t="shared" si="157"/>
        <v/>
      </c>
      <c r="DE337" s="145" t="str">
        <f t="shared" si="158"/>
        <v/>
      </c>
      <c r="DF337" s="145" t="str">
        <f t="shared" si="159"/>
        <v/>
      </c>
      <c r="DG337" s="145" t="str">
        <f t="shared" si="160"/>
        <v/>
      </c>
      <c r="DH337" s="145" t="str">
        <f t="shared" si="161"/>
        <v/>
      </c>
      <c r="DI337" s="145" t="str">
        <f t="shared" si="162"/>
        <v/>
      </c>
      <c r="DJ337" s="83"/>
      <c r="DK337" s="83"/>
      <c r="DL337" s="84"/>
      <c r="DM337" s="14"/>
      <c r="DN337" s="87">
        <f t="shared" si="147"/>
        <v>0.64599999999999991</v>
      </c>
      <c r="DO337" s="87">
        <f>(DFactor*Rounds*Number/2+SUM(BV$3:BV325))/(Rounds*Number/2+COUNT(BV$3:BV325))</f>
        <v>0.29599999999999999</v>
      </c>
      <c r="DP337" s="87">
        <f t="shared" si="148"/>
        <v>0.29599999999999999</v>
      </c>
    </row>
    <row r="338" spans="1:120" x14ac:dyDescent="0.25">
      <c r="A338" s="69">
        <v>336</v>
      </c>
      <c r="B338" s="70" t="str">
        <f>DataEntry!C338</f>
        <v/>
      </c>
      <c r="C338" s="71">
        <f>COUNTIF(D$2:D338,D338)+COUNTIF(G$2:G338,D338)</f>
        <v>60</v>
      </c>
      <c r="D338" s="72" t="str">
        <f t="shared" si="136"/>
        <v/>
      </c>
      <c r="E338" s="70" t="str">
        <f>DataEntry!E338</f>
        <v/>
      </c>
      <c r="F338" s="71">
        <f>COUNTIF(D$2:D338,G338)+COUNTIF(G$2:G338,G338)</f>
        <v>60</v>
      </c>
      <c r="G338" s="72" t="str">
        <f t="shared" si="137"/>
        <v/>
      </c>
      <c r="H338" s="73" t="str">
        <f>DataEntry!G338</f>
        <v/>
      </c>
      <c r="I338" s="73" t="str">
        <f>DataEntry!H338</f>
        <v/>
      </c>
      <c r="J338" s="266">
        <f t="shared" si="149"/>
        <v>1</v>
      </c>
      <c r="K338" s="304">
        <f t="shared" si="138"/>
        <v>0.88872025258777065</v>
      </c>
      <c r="L338" s="224" t="e">
        <f t="shared" si="139"/>
        <v>#N/A</v>
      </c>
      <c r="M338" s="224" t="str">
        <f t="shared" si="140"/>
        <v/>
      </c>
      <c r="N338" s="236" t="str">
        <f t="shared" si="150"/>
        <v/>
      </c>
      <c r="O338" s="22" t="str">
        <f t="shared" si="151"/>
        <v>TG60</v>
      </c>
      <c r="P338" s="308" t="e">
        <f t="shared" si="141"/>
        <v>#N/A</v>
      </c>
      <c r="Q338" s="22" t="str">
        <f t="shared" si="152"/>
        <v>TG60</v>
      </c>
      <c r="R338" s="308" t="e">
        <f t="shared" si="142"/>
        <v>#N/A</v>
      </c>
      <c r="S338" s="74"/>
      <c r="T338" s="75"/>
      <c r="U338" s="76"/>
      <c r="V338" s="74"/>
      <c r="W338" s="75"/>
      <c r="X338" s="76"/>
      <c r="Y338" s="74"/>
      <c r="Z338" s="75"/>
      <c r="AA338" s="76"/>
      <c r="AB338" s="74"/>
      <c r="AC338" s="75"/>
      <c r="AD338" s="76"/>
      <c r="AE338" s="74"/>
      <c r="AF338" s="75"/>
      <c r="AG338" s="76"/>
      <c r="AH338" s="74"/>
      <c r="AI338" s="75"/>
      <c r="AJ338" s="76"/>
      <c r="AK338" s="74"/>
      <c r="AL338" s="75"/>
      <c r="AM338" s="76"/>
      <c r="AN338" s="74"/>
      <c r="AO338" s="75"/>
      <c r="AP338" s="76"/>
      <c r="AQ338" s="77" t="str">
        <f t="shared" si="143"/>
        <v/>
      </c>
      <c r="AR338" s="77" t="str">
        <f t="shared" si="144"/>
        <v/>
      </c>
      <c r="AS338" s="78" t="str">
        <f t="shared" si="153"/>
        <v/>
      </c>
      <c r="AT338" s="77" t="str">
        <f t="shared" si="145"/>
        <v/>
      </c>
      <c r="AU338" s="79"/>
      <c r="AV338" s="139"/>
      <c r="AW338" s="80"/>
      <c r="AX338" s="80"/>
      <c r="AY338" s="80"/>
      <c r="AZ338" s="92"/>
      <c r="BA338" s="93"/>
      <c r="BB338" s="92"/>
      <c r="BC338" s="93"/>
      <c r="BD338" s="92"/>
      <c r="BE338" s="93"/>
      <c r="BF338" s="77"/>
      <c r="BG338" s="77"/>
      <c r="BH338" s="77"/>
      <c r="BI338" s="83">
        <f t="shared" si="154"/>
        <v>1</v>
      </c>
      <c r="BJ338" s="83">
        <f t="shared" si="155"/>
        <v>0</v>
      </c>
      <c r="BK338" s="83">
        <f t="shared" si="156"/>
        <v>0</v>
      </c>
      <c r="BL338" s="84"/>
      <c r="BM338" s="84"/>
      <c r="BN338" s="85"/>
      <c r="BO338" s="84"/>
      <c r="BP338" s="84"/>
      <c r="BQ338" s="84"/>
      <c r="BR338" s="84"/>
      <c r="BS338" s="84"/>
      <c r="BT338" s="84"/>
      <c r="BU338" s="86"/>
      <c r="BV338" s="86"/>
      <c r="BW338" s="86"/>
      <c r="BX338" s="86"/>
      <c r="BY338" s="86"/>
      <c r="BZ338" s="86"/>
      <c r="CA338" s="83"/>
      <c r="CB338" s="83"/>
      <c r="CC338" s="14"/>
      <c r="CD338" s="72"/>
      <c r="CE338" s="87"/>
      <c r="CF338" s="88"/>
      <c r="CG338" s="88"/>
      <c r="CH338" s="87" t="str">
        <f t="shared" si="146"/>
        <v/>
      </c>
      <c r="CI338" s="89"/>
      <c r="CJ338" s="89"/>
      <c r="CK338" s="267"/>
      <c r="CL338" s="90"/>
      <c r="CM338" s="267"/>
      <c r="CN338" s="90"/>
      <c r="CO338" s="267"/>
      <c r="CP338" s="90"/>
      <c r="CQ338" s="267"/>
      <c r="CR338" s="90"/>
      <c r="CS338" s="267"/>
      <c r="CT338" s="90"/>
      <c r="CU338" s="267"/>
      <c r="CV338" s="90"/>
      <c r="CW338" s="267"/>
      <c r="CX338" s="90"/>
      <c r="CY338" s="267"/>
      <c r="CZ338" s="90"/>
      <c r="DA338" s="94" t="str">
        <f>DataEntry!B338</f>
        <v/>
      </c>
      <c r="DB338" s="83"/>
      <c r="DC338" s="83"/>
      <c r="DD338" s="145" t="str">
        <f t="shared" si="157"/>
        <v/>
      </c>
      <c r="DE338" s="145" t="str">
        <f t="shared" si="158"/>
        <v/>
      </c>
      <c r="DF338" s="145" t="str">
        <f t="shared" si="159"/>
        <v/>
      </c>
      <c r="DG338" s="145" t="str">
        <f t="shared" si="160"/>
        <v/>
      </c>
      <c r="DH338" s="145" t="str">
        <f t="shared" si="161"/>
        <v/>
      </c>
      <c r="DI338" s="145" t="str">
        <f t="shared" si="162"/>
        <v/>
      </c>
      <c r="DJ338" s="83"/>
      <c r="DK338" s="83"/>
      <c r="DL338" s="84"/>
      <c r="DM338" s="14"/>
      <c r="DN338" s="87">
        <f t="shared" si="147"/>
        <v>0.64599999999999991</v>
      </c>
      <c r="DO338" s="87">
        <f>(DFactor*Rounds*Number/2+SUM(BV$3:BV326))/(Rounds*Number/2+COUNT(BV$3:BV326))</f>
        <v>0.29599999999999999</v>
      </c>
      <c r="DP338" s="87">
        <f t="shared" si="148"/>
        <v>0.29599999999999999</v>
      </c>
    </row>
    <row r="339" spans="1:120" x14ac:dyDescent="0.25">
      <c r="A339" s="69">
        <v>337</v>
      </c>
      <c r="B339" s="70" t="str">
        <f>DataEntry!C339</f>
        <v/>
      </c>
      <c r="C339" s="71">
        <f>COUNTIF(D$2:D339,D339)+COUNTIF(G$2:G339,D339)</f>
        <v>62</v>
      </c>
      <c r="D339" s="72" t="str">
        <f t="shared" si="136"/>
        <v/>
      </c>
      <c r="E339" s="70" t="str">
        <f>DataEntry!E339</f>
        <v/>
      </c>
      <c r="F339" s="71">
        <f>COUNTIF(D$2:D339,G339)+COUNTIF(G$2:G339,G339)</f>
        <v>62</v>
      </c>
      <c r="G339" s="72" t="str">
        <f t="shared" si="137"/>
        <v/>
      </c>
      <c r="H339" s="73" t="str">
        <f>DataEntry!G339</f>
        <v/>
      </c>
      <c r="I339" s="73" t="str">
        <f>DataEntry!H339</f>
        <v/>
      </c>
      <c r="J339" s="266">
        <f t="shared" si="149"/>
        <v>1</v>
      </c>
      <c r="K339" s="304">
        <f t="shared" si="138"/>
        <v>0.62246101880738802</v>
      </c>
      <c r="L339" s="224" t="e">
        <f t="shared" si="139"/>
        <v>#N/A</v>
      </c>
      <c r="M339" s="224" t="str">
        <f t="shared" si="140"/>
        <v/>
      </c>
      <c r="N339" s="236" t="str">
        <f t="shared" si="150"/>
        <v/>
      </c>
      <c r="O339" s="22" t="str">
        <f t="shared" si="151"/>
        <v>TG62</v>
      </c>
      <c r="P339" s="308" t="e">
        <f t="shared" si="141"/>
        <v>#N/A</v>
      </c>
      <c r="Q339" s="22" t="str">
        <f t="shared" si="152"/>
        <v>TG62</v>
      </c>
      <c r="R339" s="308" t="e">
        <f t="shared" si="142"/>
        <v>#N/A</v>
      </c>
      <c r="S339" s="74"/>
      <c r="T339" s="75"/>
      <c r="U339" s="76"/>
      <c r="V339" s="74"/>
      <c r="W339" s="75"/>
      <c r="X339" s="76"/>
      <c r="Y339" s="74"/>
      <c r="Z339" s="75"/>
      <c r="AA339" s="76"/>
      <c r="AB339" s="74"/>
      <c r="AC339" s="75"/>
      <c r="AD339" s="76"/>
      <c r="AE339" s="74"/>
      <c r="AF339" s="75"/>
      <c r="AG339" s="76"/>
      <c r="AH339" s="74"/>
      <c r="AI339" s="75"/>
      <c r="AJ339" s="76"/>
      <c r="AK339" s="74"/>
      <c r="AL339" s="75"/>
      <c r="AM339" s="76"/>
      <c r="AN339" s="74"/>
      <c r="AO339" s="75"/>
      <c r="AP339" s="76"/>
      <c r="AQ339" s="77" t="str">
        <f t="shared" si="143"/>
        <v/>
      </c>
      <c r="AR339" s="77" t="str">
        <f t="shared" si="144"/>
        <v/>
      </c>
      <c r="AS339" s="78" t="str">
        <f t="shared" si="153"/>
        <v/>
      </c>
      <c r="AT339" s="77" t="str">
        <f t="shared" si="145"/>
        <v/>
      </c>
      <c r="AU339" s="79"/>
      <c r="AV339" s="139"/>
      <c r="AW339" s="80"/>
      <c r="AX339" s="80"/>
      <c r="AY339" s="80"/>
      <c r="AZ339" s="92"/>
      <c r="BA339" s="93"/>
      <c r="BB339" s="92"/>
      <c r="BC339" s="93"/>
      <c r="BD339" s="92"/>
      <c r="BE339" s="93"/>
      <c r="BF339" s="77"/>
      <c r="BG339" s="77"/>
      <c r="BH339" s="77"/>
      <c r="BI339" s="83">
        <f t="shared" si="154"/>
        <v>1</v>
      </c>
      <c r="BJ339" s="83">
        <f t="shared" si="155"/>
        <v>0</v>
      </c>
      <c r="BK339" s="83">
        <f t="shared" si="156"/>
        <v>0</v>
      </c>
      <c r="BL339" s="84"/>
      <c r="BM339" s="84"/>
      <c r="BN339" s="85"/>
      <c r="BO339" s="84"/>
      <c r="BP339" s="84"/>
      <c r="BQ339" s="84"/>
      <c r="BR339" s="84"/>
      <c r="BS339" s="84"/>
      <c r="BT339" s="84"/>
      <c r="BU339" s="86"/>
      <c r="BV339" s="86"/>
      <c r="BW339" s="86"/>
      <c r="BX339" s="86"/>
      <c r="BY339" s="86"/>
      <c r="BZ339" s="86"/>
      <c r="CA339" s="83"/>
      <c r="CB339" s="83"/>
      <c r="CC339" s="14"/>
      <c r="CD339" s="72"/>
      <c r="CE339" s="87"/>
      <c r="CF339" s="88"/>
      <c r="CG339" s="88"/>
      <c r="CH339" s="87" t="str">
        <f t="shared" si="146"/>
        <v/>
      </c>
      <c r="CI339" s="89"/>
      <c r="CJ339" s="89"/>
      <c r="CK339" s="267"/>
      <c r="CL339" s="90"/>
      <c r="CM339" s="267"/>
      <c r="CN339" s="90"/>
      <c r="CO339" s="267"/>
      <c r="CP339" s="90"/>
      <c r="CQ339" s="267"/>
      <c r="CR339" s="90"/>
      <c r="CS339" s="267"/>
      <c r="CT339" s="90"/>
      <c r="CU339" s="267"/>
      <c r="CV339" s="90"/>
      <c r="CW339" s="267"/>
      <c r="CX339" s="90"/>
      <c r="CY339" s="267"/>
      <c r="CZ339" s="90"/>
      <c r="DA339" s="94" t="str">
        <f>DataEntry!B339</f>
        <v/>
      </c>
      <c r="DB339" s="83"/>
      <c r="DC339" s="83"/>
      <c r="DD339" s="145" t="str">
        <f t="shared" si="157"/>
        <v/>
      </c>
      <c r="DE339" s="145" t="str">
        <f t="shared" si="158"/>
        <v/>
      </c>
      <c r="DF339" s="145" t="str">
        <f t="shared" si="159"/>
        <v/>
      </c>
      <c r="DG339" s="145" t="str">
        <f t="shared" si="160"/>
        <v/>
      </c>
      <c r="DH339" s="145" t="str">
        <f t="shared" si="161"/>
        <v/>
      </c>
      <c r="DI339" s="145" t="str">
        <f t="shared" si="162"/>
        <v/>
      </c>
      <c r="DJ339" s="83"/>
      <c r="DK339" s="83"/>
      <c r="DL339" s="84"/>
      <c r="DM339" s="14"/>
      <c r="DN339" s="87">
        <f t="shared" si="147"/>
        <v>0.64599999999999991</v>
      </c>
      <c r="DO339" s="87">
        <f>(DFactor*Rounds*Number/2+SUM(BV$3:BV327))/(Rounds*Number/2+COUNT(BV$3:BV327))</f>
        <v>0.29599999999999999</v>
      </c>
      <c r="DP339" s="87">
        <f t="shared" si="148"/>
        <v>0.29599999999999999</v>
      </c>
    </row>
    <row r="340" spans="1:120" x14ac:dyDescent="0.25">
      <c r="A340" s="69">
        <v>338</v>
      </c>
      <c r="B340" s="70" t="str">
        <f>DataEntry!C340</f>
        <v/>
      </c>
      <c r="C340" s="71">
        <f>COUNTIF(D$2:D340,D340)+COUNTIF(G$2:G340,D340)</f>
        <v>64</v>
      </c>
      <c r="D340" s="72" t="str">
        <f t="shared" si="136"/>
        <v/>
      </c>
      <c r="E340" s="70" t="str">
        <f>DataEntry!E340</f>
        <v/>
      </c>
      <c r="F340" s="71">
        <f>COUNTIF(D$2:D340,G340)+COUNTIF(G$2:G340,G340)</f>
        <v>64</v>
      </c>
      <c r="G340" s="72" t="str">
        <f t="shared" si="137"/>
        <v/>
      </c>
      <c r="H340" s="73" t="str">
        <f>DataEntry!G340</f>
        <v/>
      </c>
      <c r="I340" s="73" t="str">
        <f>DataEntry!H340</f>
        <v/>
      </c>
      <c r="J340" s="266">
        <f t="shared" si="149"/>
        <v>1</v>
      </c>
      <c r="K340" s="304">
        <f t="shared" si="138"/>
        <v>0.83614643980384828</v>
      </c>
      <c r="L340" s="224" t="e">
        <f t="shared" si="139"/>
        <v>#N/A</v>
      </c>
      <c r="M340" s="224" t="str">
        <f t="shared" si="140"/>
        <v/>
      </c>
      <c r="N340" s="236" t="str">
        <f t="shared" si="150"/>
        <v/>
      </c>
      <c r="O340" s="22" t="str">
        <f t="shared" si="151"/>
        <v>TG64</v>
      </c>
      <c r="P340" s="308" t="e">
        <f t="shared" si="141"/>
        <v>#N/A</v>
      </c>
      <c r="Q340" s="22" t="str">
        <f t="shared" si="152"/>
        <v>TG64</v>
      </c>
      <c r="R340" s="308" t="e">
        <f t="shared" si="142"/>
        <v>#N/A</v>
      </c>
      <c r="S340" s="74"/>
      <c r="T340" s="75"/>
      <c r="U340" s="76"/>
      <c r="V340" s="74"/>
      <c r="W340" s="75"/>
      <c r="X340" s="76"/>
      <c r="Y340" s="74"/>
      <c r="Z340" s="75"/>
      <c r="AA340" s="76"/>
      <c r="AB340" s="74"/>
      <c r="AC340" s="75"/>
      <c r="AD340" s="76"/>
      <c r="AE340" s="74"/>
      <c r="AF340" s="75"/>
      <c r="AG340" s="76"/>
      <c r="AH340" s="74"/>
      <c r="AI340" s="75"/>
      <c r="AJ340" s="76"/>
      <c r="AK340" s="74"/>
      <c r="AL340" s="75"/>
      <c r="AM340" s="76"/>
      <c r="AN340" s="74"/>
      <c r="AO340" s="75"/>
      <c r="AP340" s="76"/>
      <c r="AQ340" s="77" t="str">
        <f t="shared" si="143"/>
        <v/>
      </c>
      <c r="AR340" s="77" t="str">
        <f t="shared" si="144"/>
        <v/>
      </c>
      <c r="AS340" s="78" t="str">
        <f t="shared" si="153"/>
        <v/>
      </c>
      <c r="AT340" s="77" t="str">
        <f t="shared" si="145"/>
        <v/>
      </c>
      <c r="AU340" s="79"/>
      <c r="AV340" s="139"/>
      <c r="AW340" s="80"/>
      <c r="AX340" s="80"/>
      <c r="AY340" s="80"/>
      <c r="AZ340" s="92"/>
      <c r="BA340" s="93"/>
      <c r="BB340" s="92"/>
      <c r="BC340" s="93"/>
      <c r="BD340" s="92"/>
      <c r="BE340" s="93"/>
      <c r="BF340" s="77"/>
      <c r="BG340" s="77"/>
      <c r="BH340" s="77"/>
      <c r="BI340" s="83">
        <f t="shared" si="154"/>
        <v>1</v>
      </c>
      <c r="BJ340" s="83">
        <f t="shared" si="155"/>
        <v>0</v>
      </c>
      <c r="BK340" s="83">
        <f t="shared" si="156"/>
        <v>0</v>
      </c>
      <c r="BL340" s="84"/>
      <c r="BM340" s="84"/>
      <c r="BN340" s="85"/>
      <c r="BO340" s="84"/>
      <c r="BP340" s="84"/>
      <c r="BQ340" s="84"/>
      <c r="BR340" s="84"/>
      <c r="BS340" s="84"/>
      <c r="BT340" s="84"/>
      <c r="BU340" s="86"/>
      <c r="BV340" s="86"/>
      <c r="BW340" s="86"/>
      <c r="BX340" s="86"/>
      <c r="BY340" s="86"/>
      <c r="BZ340" s="86"/>
      <c r="CA340" s="83"/>
      <c r="CB340" s="83"/>
      <c r="CC340" s="14"/>
      <c r="CD340" s="72"/>
      <c r="CE340" s="87"/>
      <c r="CF340" s="88"/>
      <c r="CG340" s="88"/>
      <c r="CH340" s="87" t="str">
        <f t="shared" si="146"/>
        <v/>
      </c>
      <c r="CI340" s="89"/>
      <c r="CJ340" s="89"/>
      <c r="CK340" s="267"/>
      <c r="CL340" s="90"/>
      <c r="CM340" s="267"/>
      <c r="CN340" s="90"/>
      <c r="CO340" s="267"/>
      <c r="CP340" s="90"/>
      <c r="CQ340" s="267"/>
      <c r="CR340" s="90"/>
      <c r="CS340" s="267"/>
      <c r="CT340" s="90"/>
      <c r="CU340" s="267"/>
      <c r="CV340" s="90"/>
      <c r="CW340" s="267"/>
      <c r="CX340" s="90"/>
      <c r="CY340" s="267"/>
      <c r="CZ340" s="90"/>
      <c r="DA340" s="94" t="str">
        <f>DataEntry!B340</f>
        <v/>
      </c>
      <c r="DB340" s="83"/>
      <c r="DC340" s="83"/>
      <c r="DD340" s="145" t="str">
        <f t="shared" si="157"/>
        <v/>
      </c>
      <c r="DE340" s="145" t="str">
        <f t="shared" si="158"/>
        <v/>
      </c>
      <c r="DF340" s="145" t="str">
        <f t="shared" si="159"/>
        <v/>
      </c>
      <c r="DG340" s="145" t="str">
        <f t="shared" si="160"/>
        <v/>
      </c>
      <c r="DH340" s="145" t="str">
        <f t="shared" si="161"/>
        <v/>
      </c>
      <c r="DI340" s="145" t="str">
        <f t="shared" si="162"/>
        <v/>
      </c>
      <c r="DJ340" s="83"/>
      <c r="DK340" s="83"/>
      <c r="DL340" s="84"/>
      <c r="DM340" s="14"/>
      <c r="DN340" s="87">
        <f t="shared" si="147"/>
        <v>0.64599999999999991</v>
      </c>
      <c r="DO340" s="87">
        <f>(DFactor*Rounds*Number/2+SUM(BV$3:BV328))/(Rounds*Number/2+COUNT(BV$3:BV328))</f>
        <v>0.29599999999999999</v>
      </c>
      <c r="DP340" s="87">
        <f t="shared" si="148"/>
        <v>0.29599999999999999</v>
      </c>
    </row>
    <row r="341" spans="1:120" x14ac:dyDescent="0.25">
      <c r="A341" s="69">
        <v>339</v>
      </c>
      <c r="B341" s="70" t="str">
        <f>DataEntry!C341</f>
        <v/>
      </c>
      <c r="C341" s="71">
        <f>COUNTIF(D$2:D341,D341)+COUNTIF(G$2:G341,D341)</f>
        <v>66</v>
      </c>
      <c r="D341" s="72" t="str">
        <f t="shared" si="136"/>
        <v/>
      </c>
      <c r="E341" s="70" t="str">
        <f>DataEntry!E341</f>
        <v/>
      </c>
      <c r="F341" s="71">
        <f>COUNTIF(D$2:D341,G341)+COUNTIF(G$2:G341,G341)</f>
        <v>66</v>
      </c>
      <c r="G341" s="72" t="str">
        <f t="shared" si="137"/>
        <v/>
      </c>
      <c r="H341" s="73" t="str">
        <f>DataEntry!G341</f>
        <v/>
      </c>
      <c r="I341" s="73" t="str">
        <f>DataEntry!H341</f>
        <v/>
      </c>
      <c r="J341" s="266">
        <f t="shared" si="149"/>
        <v>1</v>
      </c>
      <c r="K341" s="304">
        <f t="shared" si="138"/>
        <v>0.26347512758807667</v>
      </c>
      <c r="L341" s="224" t="e">
        <f t="shared" si="139"/>
        <v>#N/A</v>
      </c>
      <c r="M341" s="224" t="str">
        <f t="shared" si="140"/>
        <v/>
      </c>
      <c r="N341" s="236" t="str">
        <f t="shared" si="150"/>
        <v/>
      </c>
      <c r="O341" s="22" t="str">
        <f t="shared" si="151"/>
        <v>TG66</v>
      </c>
      <c r="P341" s="308" t="e">
        <f t="shared" si="141"/>
        <v>#N/A</v>
      </c>
      <c r="Q341" s="22" t="str">
        <f t="shared" si="152"/>
        <v>TG66</v>
      </c>
      <c r="R341" s="308" t="e">
        <f t="shared" si="142"/>
        <v>#N/A</v>
      </c>
      <c r="S341" s="74"/>
      <c r="T341" s="75"/>
      <c r="U341" s="76"/>
      <c r="V341" s="74"/>
      <c r="W341" s="75"/>
      <c r="X341" s="76"/>
      <c r="Y341" s="74"/>
      <c r="Z341" s="75"/>
      <c r="AA341" s="76"/>
      <c r="AB341" s="74"/>
      <c r="AC341" s="75"/>
      <c r="AD341" s="76"/>
      <c r="AE341" s="74"/>
      <c r="AF341" s="75"/>
      <c r="AG341" s="76"/>
      <c r="AH341" s="74"/>
      <c r="AI341" s="75"/>
      <c r="AJ341" s="76"/>
      <c r="AK341" s="74"/>
      <c r="AL341" s="75"/>
      <c r="AM341" s="76"/>
      <c r="AN341" s="74"/>
      <c r="AO341" s="75"/>
      <c r="AP341" s="76"/>
      <c r="AQ341" s="77" t="str">
        <f t="shared" si="143"/>
        <v/>
      </c>
      <c r="AR341" s="77" t="str">
        <f t="shared" si="144"/>
        <v/>
      </c>
      <c r="AS341" s="78" t="str">
        <f t="shared" si="153"/>
        <v/>
      </c>
      <c r="AT341" s="77" t="str">
        <f t="shared" si="145"/>
        <v/>
      </c>
      <c r="AU341" s="79"/>
      <c r="AV341" s="139"/>
      <c r="AW341" s="80"/>
      <c r="AX341" s="80"/>
      <c r="AY341" s="80"/>
      <c r="AZ341" s="92"/>
      <c r="BA341" s="93"/>
      <c r="BB341" s="92"/>
      <c r="BC341" s="93"/>
      <c r="BD341" s="92"/>
      <c r="BE341" s="93"/>
      <c r="BF341" s="77"/>
      <c r="BG341" s="77"/>
      <c r="BH341" s="77"/>
      <c r="BI341" s="83">
        <f t="shared" si="154"/>
        <v>1</v>
      </c>
      <c r="BJ341" s="83">
        <f t="shared" si="155"/>
        <v>0</v>
      </c>
      <c r="BK341" s="83">
        <f t="shared" si="156"/>
        <v>0</v>
      </c>
      <c r="BL341" s="84"/>
      <c r="BM341" s="84"/>
      <c r="BN341" s="85"/>
      <c r="BO341" s="84"/>
      <c r="BP341" s="84"/>
      <c r="BQ341" s="84"/>
      <c r="BR341" s="84"/>
      <c r="BS341" s="84"/>
      <c r="BT341" s="84"/>
      <c r="BU341" s="86"/>
      <c r="BV341" s="86"/>
      <c r="BW341" s="86"/>
      <c r="BX341" s="86"/>
      <c r="BY341" s="86"/>
      <c r="BZ341" s="86"/>
      <c r="CA341" s="83"/>
      <c r="CB341" s="83"/>
      <c r="CC341" s="14"/>
      <c r="CD341" s="72"/>
      <c r="CE341" s="87"/>
      <c r="CF341" s="88"/>
      <c r="CG341" s="88"/>
      <c r="CH341" s="87" t="str">
        <f t="shared" si="146"/>
        <v/>
      </c>
      <c r="CI341" s="89"/>
      <c r="CJ341" s="89"/>
      <c r="CK341" s="267"/>
      <c r="CL341" s="90"/>
      <c r="CM341" s="267"/>
      <c r="CN341" s="90"/>
      <c r="CO341" s="267"/>
      <c r="CP341" s="90"/>
      <c r="CQ341" s="267"/>
      <c r="CR341" s="90"/>
      <c r="CS341" s="267"/>
      <c r="CT341" s="90"/>
      <c r="CU341" s="267"/>
      <c r="CV341" s="90"/>
      <c r="CW341" s="267"/>
      <c r="CX341" s="90"/>
      <c r="CY341" s="267"/>
      <c r="CZ341" s="90"/>
      <c r="DA341" s="94" t="str">
        <f>DataEntry!B341</f>
        <v/>
      </c>
      <c r="DB341" s="83"/>
      <c r="DC341" s="83"/>
      <c r="DD341" s="145" t="str">
        <f t="shared" si="157"/>
        <v/>
      </c>
      <c r="DE341" s="145" t="str">
        <f t="shared" si="158"/>
        <v/>
      </c>
      <c r="DF341" s="145" t="str">
        <f t="shared" si="159"/>
        <v/>
      </c>
      <c r="DG341" s="145" t="str">
        <f t="shared" si="160"/>
        <v/>
      </c>
      <c r="DH341" s="145" t="str">
        <f t="shared" si="161"/>
        <v/>
      </c>
      <c r="DI341" s="145" t="str">
        <f t="shared" si="162"/>
        <v/>
      </c>
      <c r="DJ341" s="83"/>
      <c r="DK341" s="83"/>
      <c r="DL341" s="84"/>
      <c r="DM341" s="14"/>
      <c r="DN341" s="87">
        <f t="shared" si="147"/>
        <v>0.64599999999999991</v>
      </c>
      <c r="DO341" s="87">
        <f>(DFactor*Rounds*Number/2+SUM(BV$3:BV329))/(Rounds*Number/2+COUNT(BV$3:BV329))</f>
        <v>0.29599999999999999</v>
      </c>
      <c r="DP341" s="87">
        <f t="shared" si="148"/>
        <v>0.29599999999999999</v>
      </c>
    </row>
    <row r="342" spans="1:120" x14ac:dyDescent="0.25">
      <c r="A342" s="69">
        <v>340</v>
      </c>
      <c r="B342" s="70" t="str">
        <f>DataEntry!C342</f>
        <v/>
      </c>
      <c r="C342" s="71">
        <f>COUNTIF(D$2:D342,D342)+COUNTIF(G$2:G342,D342)</f>
        <v>68</v>
      </c>
      <c r="D342" s="72" t="str">
        <f t="shared" si="136"/>
        <v/>
      </c>
      <c r="E342" s="70" t="str">
        <f>DataEntry!E342</f>
        <v/>
      </c>
      <c r="F342" s="71">
        <f>COUNTIF(D$2:D342,G342)+COUNTIF(G$2:G342,G342)</f>
        <v>68</v>
      </c>
      <c r="G342" s="72" t="str">
        <f t="shared" si="137"/>
        <v/>
      </c>
      <c r="H342" s="73" t="str">
        <f>DataEntry!G342</f>
        <v/>
      </c>
      <c r="I342" s="73" t="str">
        <f>DataEntry!H342</f>
        <v/>
      </c>
      <c r="J342" s="266">
        <f t="shared" si="149"/>
        <v>1</v>
      </c>
      <c r="K342" s="304">
        <f t="shared" si="138"/>
        <v>0.25643258579345041</v>
      </c>
      <c r="L342" s="224" t="e">
        <f t="shared" si="139"/>
        <v>#N/A</v>
      </c>
      <c r="M342" s="224" t="str">
        <f t="shared" si="140"/>
        <v/>
      </c>
      <c r="N342" s="236" t="str">
        <f t="shared" si="150"/>
        <v/>
      </c>
      <c r="O342" s="22" t="str">
        <f t="shared" si="151"/>
        <v>TG68</v>
      </c>
      <c r="P342" s="308" t="e">
        <f t="shared" si="141"/>
        <v>#N/A</v>
      </c>
      <c r="Q342" s="22" t="str">
        <f t="shared" si="152"/>
        <v>TG68</v>
      </c>
      <c r="R342" s="308" t="e">
        <f t="shared" si="142"/>
        <v>#N/A</v>
      </c>
      <c r="S342" s="74"/>
      <c r="T342" s="75"/>
      <c r="U342" s="76"/>
      <c r="V342" s="74"/>
      <c r="W342" s="75"/>
      <c r="X342" s="76"/>
      <c r="Y342" s="74"/>
      <c r="Z342" s="75"/>
      <c r="AA342" s="76"/>
      <c r="AB342" s="74"/>
      <c r="AC342" s="75"/>
      <c r="AD342" s="76"/>
      <c r="AE342" s="74"/>
      <c r="AF342" s="75"/>
      <c r="AG342" s="76"/>
      <c r="AH342" s="74"/>
      <c r="AI342" s="75"/>
      <c r="AJ342" s="76"/>
      <c r="AK342" s="74"/>
      <c r="AL342" s="75"/>
      <c r="AM342" s="76"/>
      <c r="AN342" s="74"/>
      <c r="AO342" s="75"/>
      <c r="AP342" s="76"/>
      <c r="AQ342" s="77" t="str">
        <f t="shared" si="143"/>
        <v/>
      </c>
      <c r="AR342" s="77" t="str">
        <f t="shared" si="144"/>
        <v/>
      </c>
      <c r="AS342" s="78" t="str">
        <f t="shared" si="153"/>
        <v/>
      </c>
      <c r="AT342" s="77" t="str">
        <f t="shared" si="145"/>
        <v/>
      </c>
      <c r="AU342" s="79"/>
      <c r="AV342" s="139"/>
      <c r="AW342" s="80"/>
      <c r="AX342" s="80"/>
      <c r="AY342" s="80"/>
      <c r="AZ342" s="92"/>
      <c r="BA342" s="93"/>
      <c r="BB342" s="92"/>
      <c r="BC342" s="93"/>
      <c r="BD342" s="92"/>
      <c r="BE342" s="93"/>
      <c r="BF342" s="77"/>
      <c r="BG342" s="77"/>
      <c r="BH342" s="77"/>
      <c r="BI342" s="83">
        <f t="shared" si="154"/>
        <v>1</v>
      </c>
      <c r="BJ342" s="83">
        <f t="shared" si="155"/>
        <v>0</v>
      </c>
      <c r="BK342" s="83">
        <f t="shared" si="156"/>
        <v>0</v>
      </c>
      <c r="BL342" s="84"/>
      <c r="BM342" s="84"/>
      <c r="BN342" s="85"/>
      <c r="BO342" s="84"/>
      <c r="BP342" s="84"/>
      <c r="BQ342" s="84"/>
      <c r="BR342" s="84"/>
      <c r="BS342" s="84"/>
      <c r="BT342" s="84"/>
      <c r="BU342" s="86"/>
      <c r="BV342" s="86"/>
      <c r="BW342" s="86"/>
      <c r="BX342" s="86"/>
      <c r="BY342" s="86"/>
      <c r="BZ342" s="86"/>
      <c r="CA342" s="83"/>
      <c r="CB342" s="83"/>
      <c r="CC342" s="14"/>
      <c r="CD342" s="72"/>
      <c r="CE342" s="87"/>
      <c r="CF342" s="88"/>
      <c r="CG342" s="88"/>
      <c r="CH342" s="87" t="str">
        <f t="shared" si="146"/>
        <v/>
      </c>
      <c r="CI342" s="89"/>
      <c r="CJ342" s="89"/>
      <c r="CK342" s="267"/>
      <c r="CL342" s="90"/>
      <c r="CM342" s="267"/>
      <c r="CN342" s="90"/>
      <c r="CO342" s="267"/>
      <c r="CP342" s="90"/>
      <c r="CQ342" s="267"/>
      <c r="CR342" s="90"/>
      <c r="CS342" s="267"/>
      <c r="CT342" s="90"/>
      <c r="CU342" s="267"/>
      <c r="CV342" s="90"/>
      <c r="CW342" s="267"/>
      <c r="CX342" s="90"/>
      <c r="CY342" s="267"/>
      <c r="CZ342" s="90"/>
      <c r="DA342" s="94" t="str">
        <f>DataEntry!B342</f>
        <v/>
      </c>
      <c r="DB342" s="83"/>
      <c r="DC342" s="83"/>
      <c r="DD342" s="145" t="str">
        <f t="shared" si="157"/>
        <v/>
      </c>
      <c r="DE342" s="145" t="str">
        <f t="shared" si="158"/>
        <v/>
      </c>
      <c r="DF342" s="145" t="str">
        <f t="shared" si="159"/>
        <v/>
      </c>
      <c r="DG342" s="145" t="str">
        <f t="shared" si="160"/>
        <v/>
      </c>
      <c r="DH342" s="145" t="str">
        <f t="shared" si="161"/>
        <v/>
      </c>
      <c r="DI342" s="145" t="str">
        <f t="shared" si="162"/>
        <v/>
      </c>
      <c r="DJ342" s="83"/>
      <c r="DK342" s="83"/>
      <c r="DL342" s="84"/>
      <c r="DM342" s="14"/>
      <c r="DN342" s="87">
        <f t="shared" si="147"/>
        <v>0.64599999999999991</v>
      </c>
      <c r="DO342" s="87">
        <f>(DFactor*Rounds*Number/2+SUM(BV$3:BV330))/(Rounds*Number/2+COUNT(BV$3:BV330))</f>
        <v>0.29599999999999999</v>
      </c>
      <c r="DP342" s="87">
        <f t="shared" si="148"/>
        <v>0.29599999999999999</v>
      </c>
    </row>
    <row r="343" spans="1:120" x14ac:dyDescent="0.25">
      <c r="A343" s="69">
        <v>341</v>
      </c>
      <c r="B343" s="70" t="str">
        <f>DataEntry!C343</f>
        <v/>
      </c>
      <c r="C343" s="71">
        <f>COUNTIF(D$2:D343,D343)+COUNTIF(G$2:G343,D343)</f>
        <v>70</v>
      </c>
      <c r="D343" s="72" t="str">
        <f t="shared" si="136"/>
        <v/>
      </c>
      <c r="E343" s="70" t="str">
        <f>DataEntry!E343</f>
        <v/>
      </c>
      <c r="F343" s="71">
        <f>COUNTIF(D$2:D343,G343)+COUNTIF(G$2:G343,G343)</f>
        <v>70</v>
      </c>
      <c r="G343" s="72" t="str">
        <f t="shared" si="137"/>
        <v/>
      </c>
      <c r="H343" s="73" t="str">
        <f>DataEntry!G343</f>
        <v/>
      </c>
      <c r="I343" s="73" t="str">
        <f>DataEntry!H343</f>
        <v/>
      </c>
      <c r="J343" s="266">
        <f t="shared" si="149"/>
        <v>1</v>
      </c>
      <c r="K343" s="304">
        <f t="shared" si="138"/>
        <v>0.71588276382835669</v>
      </c>
      <c r="L343" s="224" t="e">
        <f t="shared" si="139"/>
        <v>#N/A</v>
      </c>
      <c r="M343" s="224" t="str">
        <f t="shared" si="140"/>
        <v/>
      </c>
      <c r="N343" s="236" t="str">
        <f t="shared" si="150"/>
        <v/>
      </c>
      <c r="O343" s="22" t="str">
        <f t="shared" si="151"/>
        <v>TG70</v>
      </c>
      <c r="P343" s="308" t="e">
        <f t="shared" si="141"/>
        <v>#N/A</v>
      </c>
      <c r="Q343" s="22" t="str">
        <f t="shared" si="152"/>
        <v>TG70</v>
      </c>
      <c r="R343" s="308" t="e">
        <f t="shared" si="142"/>
        <v>#N/A</v>
      </c>
      <c r="S343" s="74"/>
      <c r="T343" s="75"/>
      <c r="U343" s="76"/>
      <c r="V343" s="74"/>
      <c r="W343" s="75"/>
      <c r="X343" s="76"/>
      <c r="Y343" s="74"/>
      <c r="Z343" s="75"/>
      <c r="AA343" s="76"/>
      <c r="AB343" s="74"/>
      <c r="AC343" s="75"/>
      <c r="AD343" s="76"/>
      <c r="AE343" s="74"/>
      <c r="AF343" s="75"/>
      <c r="AG343" s="76"/>
      <c r="AH343" s="74"/>
      <c r="AI343" s="75"/>
      <c r="AJ343" s="76"/>
      <c r="AK343" s="74"/>
      <c r="AL343" s="75"/>
      <c r="AM343" s="76"/>
      <c r="AN343" s="74"/>
      <c r="AO343" s="75"/>
      <c r="AP343" s="76"/>
      <c r="AQ343" s="77" t="str">
        <f t="shared" si="143"/>
        <v/>
      </c>
      <c r="AR343" s="77" t="str">
        <f t="shared" si="144"/>
        <v/>
      </c>
      <c r="AS343" s="78" t="str">
        <f t="shared" si="153"/>
        <v/>
      </c>
      <c r="AT343" s="77" t="str">
        <f t="shared" si="145"/>
        <v/>
      </c>
      <c r="AU343" s="79"/>
      <c r="AV343" s="139"/>
      <c r="AW343" s="80"/>
      <c r="AX343" s="80"/>
      <c r="AY343" s="80"/>
      <c r="AZ343" s="92"/>
      <c r="BA343" s="93"/>
      <c r="BB343" s="92"/>
      <c r="BC343" s="93"/>
      <c r="BD343" s="92"/>
      <c r="BE343" s="93"/>
      <c r="BF343" s="77"/>
      <c r="BG343" s="77"/>
      <c r="BH343" s="77"/>
      <c r="BI343" s="83">
        <f t="shared" si="154"/>
        <v>1</v>
      </c>
      <c r="BJ343" s="83">
        <f t="shared" si="155"/>
        <v>0</v>
      </c>
      <c r="BK343" s="83">
        <f t="shared" si="156"/>
        <v>0</v>
      </c>
      <c r="BL343" s="84"/>
      <c r="BM343" s="84"/>
      <c r="BN343" s="85"/>
      <c r="BO343" s="84"/>
      <c r="BP343" s="84"/>
      <c r="BQ343" s="84"/>
      <c r="BR343" s="84"/>
      <c r="BS343" s="84"/>
      <c r="BT343" s="84"/>
      <c r="BU343" s="86"/>
      <c r="BV343" s="86"/>
      <c r="BW343" s="86"/>
      <c r="BX343" s="86"/>
      <c r="BY343" s="86"/>
      <c r="BZ343" s="86"/>
      <c r="CA343" s="83"/>
      <c r="CB343" s="83"/>
      <c r="CC343" s="14"/>
      <c r="CD343" s="72"/>
      <c r="CE343" s="87"/>
      <c r="CF343" s="88"/>
      <c r="CG343" s="88"/>
      <c r="CH343" s="87" t="str">
        <f t="shared" si="146"/>
        <v/>
      </c>
      <c r="CI343" s="89"/>
      <c r="CJ343" s="89"/>
      <c r="CK343" s="267"/>
      <c r="CL343" s="90"/>
      <c r="CM343" s="267"/>
      <c r="CN343" s="90"/>
      <c r="CO343" s="267"/>
      <c r="CP343" s="90"/>
      <c r="CQ343" s="267"/>
      <c r="CR343" s="90"/>
      <c r="CS343" s="267"/>
      <c r="CT343" s="90"/>
      <c r="CU343" s="267"/>
      <c r="CV343" s="90"/>
      <c r="CW343" s="267"/>
      <c r="CX343" s="90"/>
      <c r="CY343" s="267"/>
      <c r="CZ343" s="90"/>
      <c r="DA343" s="94" t="str">
        <f>DataEntry!B343</f>
        <v/>
      </c>
      <c r="DB343" s="83"/>
      <c r="DC343" s="83"/>
      <c r="DD343" s="145" t="str">
        <f t="shared" si="157"/>
        <v/>
      </c>
      <c r="DE343" s="145" t="str">
        <f t="shared" si="158"/>
        <v/>
      </c>
      <c r="DF343" s="145" t="str">
        <f t="shared" si="159"/>
        <v/>
      </c>
      <c r="DG343" s="145" t="str">
        <f t="shared" si="160"/>
        <v/>
      </c>
      <c r="DH343" s="145" t="str">
        <f t="shared" si="161"/>
        <v/>
      </c>
      <c r="DI343" s="145" t="str">
        <f t="shared" si="162"/>
        <v/>
      </c>
      <c r="DJ343" s="83"/>
      <c r="DK343" s="83"/>
      <c r="DL343" s="84"/>
      <c r="DM343" s="14"/>
      <c r="DN343" s="87">
        <f t="shared" si="147"/>
        <v>0.64599999999999991</v>
      </c>
      <c r="DO343" s="87">
        <f>(DFactor*Rounds*Number/2+SUM(BV$3:BV331))/(Rounds*Number/2+COUNT(BV$3:BV331))</f>
        <v>0.29599999999999999</v>
      </c>
      <c r="DP343" s="87">
        <f t="shared" si="148"/>
        <v>0.29599999999999999</v>
      </c>
    </row>
    <row r="344" spans="1:120" x14ac:dyDescent="0.25">
      <c r="A344" s="69">
        <v>342</v>
      </c>
      <c r="B344" s="70" t="str">
        <f>DataEntry!C344</f>
        <v/>
      </c>
      <c r="C344" s="71">
        <f>COUNTIF(D$2:D344,D344)+COUNTIF(G$2:G344,D344)</f>
        <v>72</v>
      </c>
      <c r="D344" s="72" t="str">
        <f t="shared" si="136"/>
        <v/>
      </c>
      <c r="E344" s="70" t="str">
        <f>DataEntry!E344</f>
        <v/>
      </c>
      <c r="F344" s="71">
        <f>COUNTIF(D$2:D344,G344)+COUNTIF(G$2:G344,G344)</f>
        <v>72</v>
      </c>
      <c r="G344" s="72" t="str">
        <f t="shared" si="137"/>
        <v/>
      </c>
      <c r="H344" s="73" t="str">
        <f>DataEntry!G344</f>
        <v/>
      </c>
      <c r="I344" s="73" t="str">
        <f>DataEntry!H344</f>
        <v/>
      </c>
      <c r="J344" s="266">
        <f t="shared" si="149"/>
        <v>1</v>
      </c>
      <c r="K344" s="304">
        <f t="shared" si="138"/>
        <v>0.41881938572601829</v>
      </c>
      <c r="L344" s="224" t="e">
        <f t="shared" si="139"/>
        <v>#N/A</v>
      </c>
      <c r="M344" s="224" t="str">
        <f t="shared" si="140"/>
        <v/>
      </c>
      <c r="N344" s="236" t="str">
        <f t="shared" si="150"/>
        <v/>
      </c>
      <c r="O344" s="22" t="str">
        <f t="shared" si="151"/>
        <v>TG72</v>
      </c>
      <c r="P344" s="308" t="e">
        <f t="shared" si="141"/>
        <v>#N/A</v>
      </c>
      <c r="Q344" s="22" t="str">
        <f t="shared" si="152"/>
        <v>TG72</v>
      </c>
      <c r="R344" s="308" t="e">
        <f t="shared" si="142"/>
        <v>#N/A</v>
      </c>
      <c r="S344" s="74"/>
      <c r="T344" s="75"/>
      <c r="U344" s="76"/>
      <c r="V344" s="74"/>
      <c r="W344" s="75"/>
      <c r="X344" s="76"/>
      <c r="Y344" s="74"/>
      <c r="Z344" s="75"/>
      <c r="AA344" s="76"/>
      <c r="AB344" s="74"/>
      <c r="AC344" s="75"/>
      <c r="AD344" s="76"/>
      <c r="AE344" s="74"/>
      <c r="AF344" s="75"/>
      <c r="AG344" s="76"/>
      <c r="AH344" s="74"/>
      <c r="AI344" s="75"/>
      <c r="AJ344" s="76"/>
      <c r="AK344" s="74"/>
      <c r="AL344" s="75"/>
      <c r="AM344" s="76"/>
      <c r="AN344" s="74"/>
      <c r="AO344" s="75"/>
      <c r="AP344" s="76"/>
      <c r="AQ344" s="77" t="str">
        <f t="shared" si="143"/>
        <v/>
      </c>
      <c r="AR344" s="77" t="str">
        <f t="shared" si="144"/>
        <v/>
      </c>
      <c r="AS344" s="78" t="str">
        <f t="shared" si="153"/>
        <v/>
      </c>
      <c r="AT344" s="77" t="str">
        <f t="shared" si="145"/>
        <v/>
      </c>
      <c r="AU344" s="79"/>
      <c r="AV344" s="139"/>
      <c r="AW344" s="80"/>
      <c r="AX344" s="80"/>
      <c r="AY344" s="80"/>
      <c r="AZ344" s="92"/>
      <c r="BA344" s="93"/>
      <c r="BB344" s="92"/>
      <c r="BC344" s="93"/>
      <c r="BD344" s="92"/>
      <c r="BE344" s="93"/>
      <c r="BF344" s="77"/>
      <c r="BG344" s="77"/>
      <c r="BH344" s="77"/>
      <c r="BI344" s="83">
        <f t="shared" si="154"/>
        <v>1</v>
      </c>
      <c r="BJ344" s="83">
        <f t="shared" si="155"/>
        <v>0</v>
      </c>
      <c r="BK344" s="83">
        <f t="shared" si="156"/>
        <v>0</v>
      </c>
      <c r="BL344" s="84"/>
      <c r="BM344" s="84"/>
      <c r="BN344" s="85"/>
      <c r="BO344" s="84"/>
      <c r="BP344" s="84"/>
      <c r="BQ344" s="84"/>
      <c r="BR344" s="84"/>
      <c r="BS344" s="84"/>
      <c r="BT344" s="84"/>
      <c r="BU344" s="86"/>
      <c r="BV344" s="86"/>
      <c r="BW344" s="86"/>
      <c r="BX344" s="86"/>
      <c r="BY344" s="86"/>
      <c r="BZ344" s="86"/>
      <c r="CA344" s="83"/>
      <c r="CB344" s="83"/>
      <c r="CC344" s="14"/>
      <c r="CD344" s="72"/>
      <c r="CE344" s="87"/>
      <c r="CF344" s="88"/>
      <c r="CG344" s="88"/>
      <c r="CH344" s="87" t="str">
        <f t="shared" si="146"/>
        <v/>
      </c>
      <c r="CI344" s="89"/>
      <c r="CJ344" s="89"/>
      <c r="CK344" s="267"/>
      <c r="CL344" s="90"/>
      <c r="CM344" s="267"/>
      <c r="CN344" s="90"/>
      <c r="CO344" s="267"/>
      <c r="CP344" s="90"/>
      <c r="CQ344" s="267"/>
      <c r="CR344" s="90"/>
      <c r="CS344" s="267"/>
      <c r="CT344" s="90"/>
      <c r="CU344" s="267"/>
      <c r="CV344" s="90"/>
      <c r="CW344" s="267"/>
      <c r="CX344" s="90"/>
      <c r="CY344" s="267"/>
      <c r="CZ344" s="90"/>
      <c r="DA344" s="94" t="str">
        <f>DataEntry!B344</f>
        <v/>
      </c>
      <c r="DB344" s="83"/>
      <c r="DC344" s="83"/>
      <c r="DD344" s="145" t="str">
        <f t="shared" si="157"/>
        <v/>
      </c>
      <c r="DE344" s="145" t="str">
        <f t="shared" si="158"/>
        <v/>
      </c>
      <c r="DF344" s="145" t="str">
        <f t="shared" si="159"/>
        <v/>
      </c>
      <c r="DG344" s="145" t="str">
        <f t="shared" si="160"/>
        <v/>
      </c>
      <c r="DH344" s="145" t="str">
        <f t="shared" si="161"/>
        <v/>
      </c>
      <c r="DI344" s="145" t="str">
        <f t="shared" si="162"/>
        <v/>
      </c>
      <c r="DJ344" s="83"/>
      <c r="DK344" s="83"/>
      <c r="DL344" s="84"/>
      <c r="DM344" s="14"/>
      <c r="DN344" s="87">
        <f t="shared" si="147"/>
        <v>0.64599999999999991</v>
      </c>
      <c r="DO344" s="87">
        <f>(DFactor*Rounds*Number/2+SUM(BV$3:BV332))/(Rounds*Number/2+COUNT(BV$3:BV332))</f>
        <v>0.29599999999999999</v>
      </c>
      <c r="DP344" s="87">
        <f t="shared" si="148"/>
        <v>0.29599999999999999</v>
      </c>
    </row>
    <row r="345" spans="1:120" x14ac:dyDescent="0.25">
      <c r="A345" s="69">
        <v>343</v>
      </c>
      <c r="B345" s="70" t="str">
        <f>DataEntry!C345</f>
        <v/>
      </c>
      <c r="C345" s="71">
        <f>COUNTIF(D$2:D345,D345)+COUNTIF(G$2:G345,D345)</f>
        <v>74</v>
      </c>
      <c r="D345" s="72" t="str">
        <f t="shared" si="136"/>
        <v/>
      </c>
      <c r="E345" s="70" t="str">
        <f>DataEntry!E345</f>
        <v/>
      </c>
      <c r="F345" s="71">
        <f>COUNTIF(D$2:D345,G345)+COUNTIF(G$2:G345,G345)</f>
        <v>74</v>
      </c>
      <c r="G345" s="72" t="str">
        <f t="shared" si="137"/>
        <v/>
      </c>
      <c r="H345" s="73" t="str">
        <f>DataEntry!G345</f>
        <v/>
      </c>
      <c r="I345" s="73" t="str">
        <f>DataEntry!H345</f>
        <v/>
      </c>
      <c r="J345" s="266">
        <f t="shared" si="149"/>
        <v>1</v>
      </c>
      <c r="K345" s="304">
        <f t="shared" si="138"/>
        <v>0.8297564381950524</v>
      </c>
      <c r="L345" s="224" t="e">
        <f t="shared" si="139"/>
        <v>#N/A</v>
      </c>
      <c r="M345" s="224" t="str">
        <f t="shared" si="140"/>
        <v/>
      </c>
      <c r="N345" s="236" t="str">
        <f t="shared" si="150"/>
        <v/>
      </c>
      <c r="O345" s="22" t="str">
        <f t="shared" si="151"/>
        <v>TG74</v>
      </c>
      <c r="P345" s="308" t="e">
        <f t="shared" si="141"/>
        <v>#N/A</v>
      </c>
      <c r="Q345" s="22" t="str">
        <f t="shared" si="152"/>
        <v>TG74</v>
      </c>
      <c r="R345" s="308" t="e">
        <f t="shared" si="142"/>
        <v>#N/A</v>
      </c>
      <c r="S345" s="74"/>
      <c r="T345" s="75"/>
      <c r="U345" s="76"/>
      <c r="V345" s="74"/>
      <c r="W345" s="75"/>
      <c r="X345" s="76"/>
      <c r="Y345" s="74"/>
      <c r="Z345" s="75"/>
      <c r="AA345" s="76"/>
      <c r="AB345" s="74"/>
      <c r="AC345" s="75"/>
      <c r="AD345" s="76"/>
      <c r="AE345" s="74"/>
      <c r="AF345" s="75"/>
      <c r="AG345" s="76"/>
      <c r="AH345" s="74"/>
      <c r="AI345" s="75"/>
      <c r="AJ345" s="76"/>
      <c r="AK345" s="74"/>
      <c r="AL345" s="75"/>
      <c r="AM345" s="76"/>
      <c r="AN345" s="74"/>
      <c r="AO345" s="75"/>
      <c r="AP345" s="76"/>
      <c r="AQ345" s="77" t="str">
        <f t="shared" si="143"/>
        <v/>
      </c>
      <c r="AR345" s="77" t="str">
        <f t="shared" si="144"/>
        <v/>
      </c>
      <c r="AS345" s="78" t="str">
        <f t="shared" si="153"/>
        <v/>
      </c>
      <c r="AT345" s="77" t="str">
        <f t="shared" si="145"/>
        <v/>
      </c>
      <c r="AU345" s="79"/>
      <c r="AV345" s="139"/>
      <c r="AW345" s="80"/>
      <c r="AX345" s="80"/>
      <c r="AY345" s="80"/>
      <c r="AZ345" s="92"/>
      <c r="BA345" s="93"/>
      <c r="BB345" s="92"/>
      <c r="BC345" s="93"/>
      <c r="BD345" s="92"/>
      <c r="BE345" s="93"/>
      <c r="BF345" s="77"/>
      <c r="BG345" s="77"/>
      <c r="BH345" s="77"/>
      <c r="BI345" s="83">
        <f t="shared" si="154"/>
        <v>1</v>
      </c>
      <c r="BJ345" s="83">
        <f t="shared" si="155"/>
        <v>0</v>
      </c>
      <c r="BK345" s="83">
        <f t="shared" si="156"/>
        <v>0</v>
      </c>
      <c r="BL345" s="84"/>
      <c r="BM345" s="84"/>
      <c r="BN345" s="85"/>
      <c r="BO345" s="84"/>
      <c r="BP345" s="84"/>
      <c r="BQ345" s="84"/>
      <c r="BR345" s="84"/>
      <c r="BS345" s="84"/>
      <c r="BT345" s="84"/>
      <c r="BU345" s="86"/>
      <c r="BV345" s="86"/>
      <c r="BW345" s="86"/>
      <c r="BX345" s="86"/>
      <c r="BY345" s="86"/>
      <c r="BZ345" s="86"/>
      <c r="CA345" s="83"/>
      <c r="CB345" s="83"/>
      <c r="CC345" s="14"/>
      <c r="CD345" s="72"/>
      <c r="CE345" s="87"/>
      <c r="CF345" s="88"/>
      <c r="CG345" s="88"/>
      <c r="CH345" s="87" t="str">
        <f t="shared" si="146"/>
        <v/>
      </c>
      <c r="CI345" s="89"/>
      <c r="CJ345" s="89"/>
      <c r="CK345" s="267"/>
      <c r="CL345" s="90"/>
      <c r="CM345" s="267"/>
      <c r="CN345" s="90"/>
      <c r="CO345" s="267"/>
      <c r="CP345" s="90"/>
      <c r="CQ345" s="267"/>
      <c r="CR345" s="90"/>
      <c r="CS345" s="267"/>
      <c r="CT345" s="90"/>
      <c r="CU345" s="267"/>
      <c r="CV345" s="90"/>
      <c r="CW345" s="267"/>
      <c r="CX345" s="90"/>
      <c r="CY345" s="267"/>
      <c r="CZ345" s="90"/>
      <c r="DA345" s="94" t="str">
        <f>DataEntry!B345</f>
        <v/>
      </c>
      <c r="DB345" s="83"/>
      <c r="DC345" s="83"/>
      <c r="DD345" s="145" t="str">
        <f t="shared" si="157"/>
        <v/>
      </c>
      <c r="DE345" s="145" t="str">
        <f t="shared" si="158"/>
        <v/>
      </c>
      <c r="DF345" s="145" t="str">
        <f t="shared" si="159"/>
        <v/>
      </c>
      <c r="DG345" s="145" t="str">
        <f t="shared" si="160"/>
        <v/>
      </c>
      <c r="DH345" s="145" t="str">
        <f t="shared" si="161"/>
        <v/>
      </c>
      <c r="DI345" s="145" t="str">
        <f t="shared" si="162"/>
        <v/>
      </c>
      <c r="DJ345" s="83"/>
      <c r="DK345" s="83"/>
      <c r="DL345" s="84"/>
      <c r="DM345" s="14"/>
      <c r="DN345" s="87">
        <f t="shared" si="147"/>
        <v>0.64599999999999991</v>
      </c>
      <c r="DO345" s="87">
        <f>(DFactor*Rounds*Number/2+SUM(BV$3:BV333))/(Rounds*Number/2+COUNT(BV$3:BV333))</f>
        <v>0.29599999999999999</v>
      </c>
      <c r="DP345" s="87">
        <f t="shared" si="148"/>
        <v>0.29599999999999999</v>
      </c>
    </row>
    <row r="346" spans="1:120" x14ac:dyDescent="0.25">
      <c r="A346" s="69">
        <v>344</v>
      </c>
      <c r="B346" s="70" t="str">
        <f>DataEntry!C346</f>
        <v/>
      </c>
      <c r="C346" s="71">
        <f>COUNTIF(D$2:D346,D346)+COUNTIF(G$2:G346,D346)</f>
        <v>76</v>
      </c>
      <c r="D346" s="72" t="str">
        <f t="shared" si="136"/>
        <v/>
      </c>
      <c r="E346" s="70" t="str">
        <f>DataEntry!E346</f>
        <v/>
      </c>
      <c r="F346" s="71">
        <f>COUNTIF(D$2:D346,G346)+COUNTIF(G$2:G346,G346)</f>
        <v>76</v>
      </c>
      <c r="G346" s="72" t="str">
        <f t="shared" si="137"/>
        <v/>
      </c>
      <c r="H346" s="73" t="str">
        <f>DataEntry!G346</f>
        <v/>
      </c>
      <c r="I346" s="73" t="str">
        <f>DataEntry!H346</f>
        <v/>
      </c>
      <c r="J346" s="266">
        <f t="shared" si="149"/>
        <v>1</v>
      </c>
      <c r="K346" s="304">
        <f t="shared" si="138"/>
        <v>0.76950484226373672</v>
      </c>
      <c r="L346" s="224" t="e">
        <f t="shared" si="139"/>
        <v>#N/A</v>
      </c>
      <c r="M346" s="224" t="str">
        <f t="shared" si="140"/>
        <v/>
      </c>
      <c r="N346" s="236" t="str">
        <f t="shared" si="150"/>
        <v/>
      </c>
      <c r="O346" s="22" t="str">
        <f t="shared" si="151"/>
        <v>TG76</v>
      </c>
      <c r="P346" s="308" t="e">
        <f t="shared" si="141"/>
        <v>#N/A</v>
      </c>
      <c r="Q346" s="22" t="str">
        <f t="shared" si="152"/>
        <v>TG76</v>
      </c>
      <c r="R346" s="308" t="e">
        <f t="shared" si="142"/>
        <v>#N/A</v>
      </c>
      <c r="S346" s="74"/>
      <c r="T346" s="75"/>
      <c r="U346" s="76"/>
      <c r="V346" s="74"/>
      <c r="W346" s="75"/>
      <c r="X346" s="76"/>
      <c r="Y346" s="74"/>
      <c r="Z346" s="75"/>
      <c r="AA346" s="76"/>
      <c r="AB346" s="74"/>
      <c r="AC346" s="75"/>
      <c r="AD346" s="76"/>
      <c r="AE346" s="74"/>
      <c r="AF346" s="75"/>
      <c r="AG346" s="76"/>
      <c r="AH346" s="74"/>
      <c r="AI346" s="75"/>
      <c r="AJ346" s="76"/>
      <c r="AK346" s="74"/>
      <c r="AL346" s="75"/>
      <c r="AM346" s="76"/>
      <c r="AN346" s="74"/>
      <c r="AO346" s="75"/>
      <c r="AP346" s="76"/>
      <c r="AQ346" s="77" t="str">
        <f t="shared" si="143"/>
        <v/>
      </c>
      <c r="AR346" s="77" t="str">
        <f t="shared" si="144"/>
        <v/>
      </c>
      <c r="AS346" s="78" t="str">
        <f t="shared" si="153"/>
        <v/>
      </c>
      <c r="AT346" s="77" t="str">
        <f t="shared" si="145"/>
        <v/>
      </c>
      <c r="AU346" s="79"/>
      <c r="AV346" s="139"/>
      <c r="AW346" s="80"/>
      <c r="AX346" s="80"/>
      <c r="AY346" s="80"/>
      <c r="AZ346" s="92"/>
      <c r="BA346" s="93"/>
      <c r="BB346" s="92"/>
      <c r="BC346" s="93"/>
      <c r="BD346" s="92"/>
      <c r="BE346" s="93"/>
      <c r="BF346" s="77"/>
      <c r="BG346" s="77"/>
      <c r="BH346" s="77"/>
      <c r="BI346" s="83">
        <f t="shared" si="154"/>
        <v>1</v>
      </c>
      <c r="BJ346" s="83">
        <f t="shared" si="155"/>
        <v>0</v>
      </c>
      <c r="BK346" s="83">
        <f t="shared" si="156"/>
        <v>0</v>
      </c>
      <c r="BL346" s="84"/>
      <c r="BM346" s="84"/>
      <c r="BN346" s="85"/>
      <c r="BO346" s="84"/>
      <c r="BP346" s="84"/>
      <c r="BQ346" s="84"/>
      <c r="BR346" s="84"/>
      <c r="BS346" s="84"/>
      <c r="BT346" s="84"/>
      <c r="BU346" s="86"/>
      <c r="BV346" s="86"/>
      <c r="BW346" s="86"/>
      <c r="BX346" s="86"/>
      <c r="BY346" s="86"/>
      <c r="BZ346" s="86"/>
      <c r="CA346" s="83"/>
      <c r="CB346" s="83"/>
      <c r="CC346" s="14"/>
      <c r="CD346" s="72"/>
      <c r="CE346" s="87"/>
      <c r="CF346" s="88"/>
      <c r="CG346" s="88"/>
      <c r="CH346" s="87" t="str">
        <f t="shared" si="146"/>
        <v/>
      </c>
      <c r="CI346" s="89"/>
      <c r="CJ346" s="89"/>
      <c r="CK346" s="267"/>
      <c r="CL346" s="90"/>
      <c r="CM346" s="267"/>
      <c r="CN346" s="90"/>
      <c r="CO346" s="267"/>
      <c r="CP346" s="90"/>
      <c r="CQ346" s="267"/>
      <c r="CR346" s="90"/>
      <c r="CS346" s="267"/>
      <c r="CT346" s="90"/>
      <c r="CU346" s="267"/>
      <c r="CV346" s="90"/>
      <c r="CW346" s="267"/>
      <c r="CX346" s="90"/>
      <c r="CY346" s="267"/>
      <c r="CZ346" s="90"/>
      <c r="DA346" s="94" t="str">
        <f>DataEntry!B346</f>
        <v/>
      </c>
      <c r="DB346" s="83"/>
      <c r="DC346" s="83"/>
      <c r="DD346" s="145" t="str">
        <f t="shared" si="157"/>
        <v/>
      </c>
      <c r="DE346" s="145" t="str">
        <f t="shared" si="158"/>
        <v/>
      </c>
      <c r="DF346" s="145" t="str">
        <f t="shared" si="159"/>
        <v/>
      </c>
      <c r="DG346" s="145" t="str">
        <f t="shared" si="160"/>
        <v/>
      </c>
      <c r="DH346" s="145" t="str">
        <f t="shared" si="161"/>
        <v/>
      </c>
      <c r="DI346" s="145" t="str">
        <f t="shared" si="162"/>
        <v/>
      </c>
      <c r="DJ346" s="83"/>
      <c r="DK346" s="83"/>
      <c r="DL346" s="84"/>
      <c r="DM346" s="14"/>
      <c r="DN346" s="87">
        <f t="shared" si="147"/>
        <v>0.64599999999999991</v>
      </c>
      <c r="DO346" s="87">
        <f>(DFactor*Rounds*Number/2+SUM(BV$3:BV334))/(Rounds*Number/2+COUNT(BV$3:BV334))</f>
        <v>0.29599999999999999</v>
      </c>
      <c r="DP346" s="87">
        <f t="shared" si="148"/>
        <v>0.29599999999999999</v>
      </c>
    </row>
    <row r="347" spans="1:120" x14ac:dyDescent="0.25">
      <c r="A347" s="69">
        <v>345</v>
      </c>
      <c r="B347" s="70" t="str">
        <f>DataEntry!C347</f>
        <v/>
      </c>
      <c r="C347" s="71">
        <f>COUNTIF(D$2:D347,D347)+COUNTIF(G$2:G347,D347)</f>
        <v>78</v>
      </c>
      <c r="D347" s="72" t="str">
        <f t="shared" si="136"/>
        <v/>
      </c>
      <c r="E347" s="70" t="str">
        <f>DataEntry!E347</f>
        <v/>
      </c>
      <c r="F347" s="71">
        <f>COUNTIF(D$2:D347,G347)+COUNTIF(G$2:G347,G347)</f>
        <v>78</v>
      </c>
      <c r="G347" s="72" t="str">
        <f t="shared" si="137"/>
        <v/>
      </c>
      <c r="H347" s="73" t="str">
        <f>DataEntry!G347</f>
        <v/>
      </c>
      <c r="I347" s="73" t="str">
        <f>DataEntry!H347</f>
        <v/>
      </c>
      <c r="J347" s="266">
        <f t="shared" si="149"/>
        <v>1</v>
      </c>
      <c r="K347" s="304">
        <f t="shared" si="138"/>
        <v>4.6301994095495846E-2</v>
      </c>
      <c r="L347" s="224" t="e">
        <f t="shared" si="139"/>
        <v>#N/A</v>
      </c>
      <c r="M347" s="224" t="str">
        <f t="shared" si="140"/>
        <v/>
      </c>
      <c r="N347" s="236" t="str">
        <f t="shared" si="150"/>
        <v/>
      </c>
      <c r="O347" s="22" t="str">
        <f t="shared" si="151"/>
        <v>TG78</v>
      </c>
      <c r="P347" s="308" t="e">
        <f t="shared" si="141"/>
        <v>#N/A</v>
      </c>
      <c r="Q347" s="22" t="str">
        <f t="shared" si="152"/>
        <v>TG78</v>
      </c>
      <c r="R347" s="308" t="e">
        <f t="shared" si="142"/>
        <v>#N/A</v>
      </c>
      <c r="S347" s="74"/>
      <c r="T347" s="75"/>
      <c r="U347" s="76"/>
      <c r="V347" s="74"/>
      <c r="W347" s="75"/>
      <c r="X347" s="76"/>
      <c r="Y347" s="74"/>
      <c r="Z347" s="75"/>
      <c r="AA347" s="76"/>
      <c r="AB347" s="74"/>
      <c r="AC347" s="75"/>
      <c r="AD347" s="76"/>
      <c r="AE347" s="74"/>
      <c r="AF347" s="75"/>
      <c r="AG347" s="76"/>
      <c r="AH347" s="74"/>
      <c r="AI347" s="75"/>
      <c r="AJ347" s="76"/>
      <c r="AK347" s="74"/>
      <c r="AL347" s="75"/>
      <c r="AM347" s="76"/>
      <c r="AN347" s="74"/>
      <c r="AO347" s="75"/>
      <c r="AP347" s="76"/>
      <c r="AQ347" s="77" t="str">
        <f t="shared" si="143"/>
        <v/>
      </c>
      <c r="AR347" s="77" t="str">
        <f t="shared" si="144"/>
        <v/>
      </c>
      <c r="AS347" s="78" t="str">
        <f t="shared" si="153"/>
        <v/>
      </c>
      <c r="AT347" s="77" t="str">
        <f t="shared" si="145"/>
        <v/>
      </c>
      <c r="AU347" s="79"/>
      <c r="AV347" s="139"/>
      <c r="AW347" s="80"/>
      <c r="AX347" s="80"/>
      <c r="AY347" s="80"/>
      <c r="AZ347" s="92"/>
      <c r="BA347" s="93"/>
      <c r="BB347" s="92"/>
      <c r="BC347" s="93"/>
      <c r="BD347" s="92"/>
      <c r="BE347" s="93"/>
      <c r="BF347" s="77"/>
      <c r="BG347" s="77"/>
      <c r="BH347" s="77"/>
      <c r="BI347" s="83">
        <f t="shared" si="154"/>
        <v>1</v>
      </c>
      <c r="BJ347" s="83">
        <f t="shared" si="155"/>
        <v>0</v>
      </c>
      <c r="BK347" s="83">
        <f t="shared" si="156"/>
        <v>0</v>
      </c>
      <c r="BL347" s="84"/>
      <c r="BM347" s="84"/>
      <c r="BN347" s="85"/>
      <c r="BO347" s="84"/>
      <c r="BP347" s="84"/>
      <c r="BQ347" s="84"/>
      <c r="BR347" s="84"/>
      <c r="BS347" s="84"/>
      <c r="BT347" s="84"/>
      <c r="BU347" s="86"/>
      <c r="BV347" s="86"/>
      <c r="BW347" s="86"/>
      <c r="BX347" s="86"/>
      <c r="BY347" s="86"/>
      <c r="BZ347" s="86"/>
      <c r="CA347" s="83"/>
      <c r="CB347" s="83"/>
      <c r="CC347" s="14"/>
      <c r="CD347" s="72"/>
      <c r="CE347" s="87"/>
      <c r="CF347" s="88"/>
      <c r="CG347" s="88"/>
      <c r="CH347" s="87" t="str">
        <f t="shared" si="146"/>
        <v/>
      </c>
      <c r="CI347" s="89"/>
      <c r="CJ347" s="89"/>
      <c r="CK347" s="267"/>
      <c r="CL347" s="90"/>
      <c r="CM347" s="267"/>
      <c r="CN347" s="90"/>
      <c r="CO347" s="267"/>
      <c r="CP347" s="90"/>
      <c r="CQ347" s="267"/>
      <c r="CR347" s="90"/>
      <c r="CS347" s="267"/>
      <c r="CT347" s="90"/>
      <c r="CU347" s="267"/>
      <c r="CV347" s="90"/>
      <c r="CW347" s="267"/>
      <c r="CX347" s="90"/>
      <c r="CY347" s="267"/>
      <c r="CZ347" s="90"/>
      <c r="DA347" s="94" t="str">
        <f>DataEntry!B347</f>
        <v/>
      </c>
      <c r="DB347" s="83"/>
      <c r="DC347" s="83"/>
      <c r="DD347" s="145" t="str">
        <f t="shared" si="157"/>
        <v/>
      </c>
      <c r="DE347" s="145" t="str">
        <f t="shared" si="158"/>
        <v/>
      </c>
      <c r="DF347" s="145" t="str">
        <f t="shared" si="159"/>
        <v/>
      </c>
      <c r="DG347" s="145" t="str">
        <f t="shared" si="160"/>
        <v/>
      </c>
      <c r="DH347" s="145" t="str">
        <f t="shared" si="161"/>
        <v/>
      </c>
      <c r="DI347" s="145" t="str">
        <f t="shared" si="162"/>
        <v/>
      </c>
      <c r="DJ347" s="83"/>
      <c r="DK347" s="83"/>
      <c r="DL347" s="84"/>
      <c r="DM347" s="14"/>
      <c r="DN347" s="87">
        <f t="shared" si="147"/>
        <v>0.64599999999999991</v>
      </c>
      <c r="DO347" s="87">
        <f>(DFactor*Rounds*Number/2+SUM(BV$3:BV335))/(Rounds*Number/2+COUNT(BV$3:BV335))</f>
        <v>0.29599999999999999</v>
      </c>
      <c r="DP347" s="87">
        <f t="shared" si="148"/>
        <v>0.29599999999999999</v>
      </c>
    </row>
    <row r="348" spans="1:120" x14ac:dyDescent="0.25">
      <c r="A348" s="69">
        <v>346</v>
      </c>
      <c r="B348" s="70" t="str">
        <f>DataEntry!C348</f>
        <v/>
      </c>
      <c r="C348" s="71">
        <f>COUNTIF(D$2:D348,D348)+COUNTIF(G$2:G348,D348)</f>
        <v>80</v>
      </c>
      <c r="D348" s="72" t="str">
        <f t="shared" si="136"/>
        <v/>
      </c>
      <c r="E348" s="70" t="str">
        <f>DataEntry!E348</f>
        <v/>
      </c>
      <c r="F348" s="71">
        <f>COUNTIF(D$2:D348,G348)+COUNTIF(G$2:G348,G348)</f>
        <v>80</v>
      </c>
      <c r="G348" s="72" t="str">
        <f t="shared" si="137"/>
        <v/>
      </c>
      <c r="H348" s="73" t="str">
        <f>DataEntry!G348</f>
        <v/>
      </c>
      <c r="I348" s="73" t="str">
        <f>DataEntry!H348</f>
        <v/>
      </c>
      <c r="J348" s="266">
        <f t="shared" si="149"/>
        <v>1</v>
      </c>
      <c r="K348" s="304">
        <f t="shared" si="138"/>
        <v>0.19865693251701377</v>
      </c>
      <c r="L348" s="224" t="e">
        <f t="shared" si="139"/>
        <v>#N/A</v>
      </c>
      <c r="M348" s="224" t="str">
        <f t="shared" si="140"/>
        <v/>
      </c>
      <c r="N348" s="236" t="str">
        <f t="shared" si="150"/>
        <v/>
      </c>
      <c r="O348" s="22" t="str">
        <f t="shared" si="151"/>
        <v>TG80</v>
      </c>
      <c r="P348" s="308" t="e">
        <f t="shared" si="141"/>
        <v>#N/A</v>
      </c>
      <c r="Q348" s="22" t="str">
        <f t="shared" si="152"/>
        <v>TG80</v>
      </c>
      <c r="R348" s="308" t="e">
        <f t="shared" si="142"/>
        <v>#N/A</v>
      </c>
      <c r="S348" s="74"/>
      <c r="T348" s="75"/>
      <c r="U348" s="76"/>
      <c r="V348" s="74"/>
      <c r="W348" s="75"/>
      <c r="X348" s="76"/>
      <c r="Y348" s="74"/>
      <c r="Z348" s="75"/>
      <c r="AA348" s="76"/>
      <c r="AB348" s="74"/>
      <c r="AC348" s="75"/>
      <c r="AD348" s="76"/>
      <c r="AE348" s="74"/>
      <c r="AF348" s="75"/>
      <c r="AG348" s="76"/>
      <c r="AH348" s="74"/>
      <c r="AI348" s="75"/>
      <c r="AJ348" s="76"/>
      <c r="AK348" s="74"/>
      <c r="AL348" s="75"/>
      <c r="AM348" s="76"/>
      <c r="AN348" s="74"/>
      <c r="AO348" s="75"/>
      <c r="AP348" s="76"/>
      <c r="AQ348" s="77" t="str">
        <f t="shared" si="143"/>
        <v/>
      </c>
      <c r="AR348" s="77" t="str">
        <f t="shared" si="144"/>
        <v/>
      </c>
      <c r="AS348" s="78" t="str">
        <f t="shared" si="153"/>
        <v/>
      </c>
      <c r="AT348" s="77" t="str">
        <f t="shared" si="145"/>
        <v/>
      </c>
      <c r="AU348" s="79"/>
      <c r="AV348" s="139"/>
      <c r="AW348" s="80"/>
      <c r="AX348" s="80"/>
      <c r="AY348" s="80"/>
      <c r="AZ348" s="92"/>
      <c r="BA348" s="93"/>
      <c r="BB348" s="92"/>
      <c r="BC348" s="93"/>
      <c r="BD348" s="92"/>
      <c r="BE348" s="93"/>
      <c r="BF348" s="77"/>
      <c r="BG348" s="77"/>
      <c r="BH348" s="77"/>
      <c r="BI348" s="83">
        <f t="shared" si="154"/>
        <v>1</v>
      </c>
      <c r="BJ348" s="83">
        <f t="shared" si="155"/>
        <v>0</v>
      </c>
      <c r="BK348" s="83">
        <f t="shared" si="156"/>
        <v>0</v>
      </c>
      <c r="BL348" s="84"/>
      <c r="BM348" s="84"/>
      <c r="BN348" s="85"/>
      <c r="BO348" s="84"/>
      <c r="BP348" s="84"/>
      <c r="BQ348" s="84"/>
      <c r="BR348" s="84"/>
      <c r="BS348" s="84"/>
      <c r="BT348" s="84"/>
      <c r="BU348" s="86"/>
      <c r="BV348" s="86"/>
      <c r="BW348" s="86"/>
      <c r="BX348" s="86"/>
      <c r="BY348" s="86"/>
      <c r="BZ348" s="86"/>
      <c r="CA348" s="83"/>
      <c r="CB348" s="83"/>
      <c r="CC348" s="14"/>
      <c r="CD348" s="72"/>
      <c r="CE348" s="87"/>
      <c r="CF348" s="88"/>
      <c r="CG348" s="88"/>
      <c r="CH348" s="87" t="str">
        <f t="shared" si="146"/>
        <v/>
      </c>
      <c r="CI348" s="89"/>
      <c r="CJ348" s="89"/>
      <c r="CK348" s="267"/>
      <c r="CL348" s="90"/>
      <c r="CM348" s="267"/>
      <c r="CN348" s="90"/>
      <c r="CO348" s="267"/>
      <c r="CP348" s="90"/>
      <c r="CQ348" s="267"/>
      <c r="CR348" s="90"/>
      <c r="CS348" s="267"/>
      <c r="CT348" s="90"/>
      <c r="CU348" s="267"/>
      <c r="CV348" s="90"/>
      <c r="CW348" s="267"/>
      <c r="CX348" s="90"/>
      <c r="CY348" s="267"/>
      <c r="CZ348" s="90"/>
      <c r="DA348" s="94" t="str">
        <f>DataEntry!B348</f>
        <v/>
      </c>
      <c r="DB348" s="83"/>
      <c r="DC348" s="83"/>
      <c r="DD348" s="145" t="str">
        <f t="shared" si="157"/>
        <v/>
      </c>
      <c r="DE348" s="145" t="str">
        <f t="shared" si="158"/>
        <v/>
      </c>
      <c r="DF348" s="145" t="str">
        <f t="shared" si="159"/>
        <v/>
      </c>
      <c r="DG348" s="145" t="str">
        <f t="shared" si="160"/>
        <v/>
      </c>
      <c r="DH348" s="145" t="str">
        <f t="shared" si="161"/>
        <v/>
      </c>
      <c r="DI348" s="145" t="str">
        <f t="shared" si="162"/>
        <v/>
      </c>
      <c r="DJ348" s="83"/>
      <c r="DK348" s="83"/>
      <c r="DL348" s="84"/>
      <c r="DM348" s="14"/>
      <c r="DN348" s="87">
        <f t="shared" si="147"/>
        <v>0.64599999999999991</v>
      </c>
      <c r="DO348" s="87">
        <f>(DFactor*Rounds*Number/2+SUM(BV$3:BV336))/(Rounds*Number/2+COUNT(BV$3:BV336))</f>
        <v>0.29599999999999999</v>
      </c>
      <c r="DP348" s="87">
        <f t="shared" si="148"/>
        <v>0.29599999999999999</v>
      </c>
    </row>
    <row r="349" spans="1:120" x14ac:dyDescent="0.25">
      <c r="A349" s="69">
        <v>347</v>
      </c>
      <c r="B349" s="70" t="str">
        <f>DataEntry!C349</f>
        <v/>
      </c>
      <c r="C349" s="71">
        <f>COUNTIF(D$2:D349,D349)+COUNTIF(G$2:G349,D349)</f>
        <v>82</v>
      </c>
      <c r="D349" s="72" t="str">
        <f t="shared" si="136"/>
        <v/>
      </c>
      <c r="E349" s="70" t="str">
        <f>DataEntry!E349</f>
        <v/>
      </c>
      <c r="F349" s="71">
        <f>COUNTIF(D$2:D349,G349)+COUNTIF(G$2:G349,G349)</f>
        <v>82</v>
      </c>
      <c r="G349" s="72" t="str">
        <f t="shared" si="137"/>
        <v/>
      </c>
      <c r="H349" s="73" t="str">
        <f>DataEntry!G349</f>
        <v/>
      </c>
      <c r="I349" s="73" t="str">
        <f>DataEntry!H349</f>
        <v/>
      </c>
      <c r="J349" s="266">
        <f t="shared" si="149"/>
        <v>1</v>
      </c>
      <c r="K349" s="304">
        <f t="shared" si="138"/>
        <v>0.66796422709737779</v>
      </c>
      <c r="L349" s="224" t="e">
        <f t="shared" si="139"/>
        <v>#N/A</v>
      </c>
      <c r="M349" s="224" t="str">
        <f t="shared" si="140"/>
        <v/>
      </c>
      <c r="N349" s="236" t="str">
        <f t="shared" si="150"/>
        <v/>
      </c>
      <c r="O349" s="22" t="str">
        <f t="shared" si="151"/>
        <v>TG82</v>
      </c>
      <c r="P349" s="308" t="e">
        <f t="shared" si="141"/>
        <v>#N/A</v>
      </c>
      <c r="Q349" s="22" t="str">
        <f t="shared" si="152"/>
        <v>TG82</v>
      </c>
      <c r="R349" s="308" t="e">
        <f t="shared" si="142"/>
        <v>#N/A</v>
      </c>
      <c r="S349" s="74"/>
      <c r="T349" s="75"/>
      <c r="U349" s="76"/>
      <c r="V349" s="74"/>
      <c r="W349" s="75"/>
      <c r="X349" s="76"/>
      <c r="Y349" s="74"/>
      <c r="Z349" s="75"/>
      <c r="AA349" s="76"/>
      <c r="AB349" s="74"/>
      <c r="AC349" s="75"/>
      <c r="AD349" s="76"/>
      <c r="AE349" s="74"/>
      <c r="AF349" s="75"/>
      <c r="AG349" s="76"/>
      <c r="AH349" s="74"/>
      <c r="AI349" s="75"/>
      <c r="AJ349" s="76"/>
      <c r="AK349" s="74"/>
      <c r="AL349" s="75"/>
      <c r="AM349" s="76"/>
      <c r="AN349" s="74"/>
      <c r="AO349" s="75"/>
      <c r="AP349" s="76"/>
      <c r="AQ349" s="77" t="str">
        <f t="shared" si="143"/>
        <v/>
      </c>
      <c r="AR349" s="77" t="str">
        <f t="shared" si="144"/>
        <v/>
      </c>
      <c r="AS349" s="78" t="str">
        <f t="shared" si="153"/>
        <v/>
      </c>
      <c r="AT349" s="77" t="str">
        <f t="shared" si="145"/>
        <v/>
      </c>
      <c r="AU349" s="79"/>
      <c r="AV349" s="139"/>
      <c r="AW349" s="80"/>
      <c r="AX349" s="80"/>
      <c r="AY349" s="80"/>
      <c r="AZ349" s="92"/>
      <c r="BA349" s="93"/>
      <c r="BB349" s="92"/>
      <c r="BC349" s="93"/>
      <c r="BD349" s="92"/>
      <c r="BE349" s="93"/>
      <c r="BF349" s="77"/>
      <c r="BG349" s="77"/>
      <c r="BH349" s="77"/>
      <c r="BI349" s="83">
        <f t="shared" si="154"/>
        <v>1</v>
      </c>
      <c r="BJ349" s="83">
        <f t="shared" si="155"/>
        <v>0</v>
      </c>
      <c r="BK349" s="83">
        <f t="shared" si="156"/>
        <v>0</v>
      </c>
      <c r="BL349" s="84"/>
      <c r="BM349" s="84"/>
      <c r="BN349" s="85"/>
      <c r="BO349" s="84"/>
      <c r="BP349" s="84"/>
      <c r="BQ349" s="84"/>
      <c r="BR349" s="84"/>
      <c r="BS349" s="84"/>
      <c r="BT349" s="84"/>
      <c r="BU349" s="86"/>
      <c r="BV349" s="86"/>
      <c r="BW349" s="86"/>
      <c r="BX349" s="86"/>
      <c r="BY349" s="86"/>
      <c r="BZ349" s="86"/>
      <c r="CA349" s="83"/>
      <c r="CB349" s="83"/>
      <c r="CC349" s="14"/>
      <c r="CD349" s="72"/>
      <c r="CE349" s="87"/>
      <c r="CF349" s="88"/>
      <c r="CG349" s="88"/>
      <c r="CH349" s="87" t="str">
        <f t="shared" si="146"/>
        <v/>
      </c>
      <c r="CI349" s="89"/>
      <c r="CJ349" s="89"/>
      <c r="CK349" s="267"/>
      <c r="CL349" s="90"/>
      <c r="CM349" s="267"/>
      <c r="CN349" s="90"/>
      <c r="CO349" s="267"/>
      <c r="CP349" s="90"/>
      <c r="CQ349" s="267"/>
      <c r="CR349" s="90"/>
      <c r="CS349" s="267"/>
      <c r="CT349" s="90"/>
      <c r="CU349" s="267"/>
      <c r="CV349" s="90"/>
      <c r="CW349" s="267"/>
      <c r="CX349" s="90"/>
      <c r="CY349" s="267"/>
      <c r="CZ349" s="90"/>
      <c r="DA349" s="94" t="str">
        <f>DataEntry!B349</f>
        <v/>
      </c>
      <c r="DB349" s="83"/>
      <c r="DC349" s="83"/>
      <c r="DD349" s="145" t="str">
        <f t="shared" si="157"/>
        <v/>
      </c>
      <c r="DE349" s="145" t="str">
        <f t="shared" si="158"/>
        <v/>
      </c>
      <c r="DF349" s="145" t="str">
        <f t="shared" si="159"/>
        <v/>
      </c>
      <c r="DG349" s="145" t="str">
        <f t="shared" si="160"/>
        <v/>
      </c>
      <c r="DH349" s="145" t="str">
        <f t="shared" si="161"/>
        <v/>
      </c>
      <c r="DI349" s="145" t="str">
        <f t="shared" si="162"/>
        <v/>
      </c>
      <c r="DJ349" s="83"/>
      <c r="DK349" s="83"/>
      <c r="DL349" s="84"/>
      <c r="DM349" s="14"/>
      <c r="DN349" s="87">
        <f t="shared" si="147"/>
        <v>0.64599999999999991</v>
      </c>
      <c r="DO349" s="87">
        <f>(DFactor*Rounds*Number/2+SUM(BV$3:BV337))/(Rounds*Number/2+COUNT(BV$3:BV337))</f>
        <v>0.29599999999999999</v>
      </c>
      <c r="DP349" s="87">
        <f t="shared" si="148"/>
        <v>0.29599999999999999</v>
      </c>
    </row>
    <row r="350" spans="1:120" x14ac:dyDescent="0.25">
      <c r="A350" s="69">
        <v>348</v>
      </c>
      <c r="B350" s="70" t="str">
        <f>DataEntry!C350</f>
        <v/>
      </c>
      <c r="C350" s="71">
        <f>COUNTIF(D$2:D350,D350)+COUNTIF(G$2:G350,D350)</f>
        <v>84</v>
      </c>
      <c r="D350" s="72" t="str">
        <f t="shared" si="136"/>
        <v/>
      </c>
      <c r="E350" s="70" t="str">
        <f>DataEntry!E350</f>
        <v/>
      </c>
      <c r="F350" s="71">
        <f>COUNTIF(D$2:D350,G350)+COUNTIF(G$2:G350,G350)</f>
        <v>84</v>
      </c>
      <c r="G350" s="72" t="str">
        <f t="shared" si="137"/>
        <v/>
      </c>
      <c r="H350" s="73" t="str">
        <f>DataEntry!G350</f>
        <v/>
      </c>
      <c r="I350" s="73" t="str">
        <f>DataEntry!H350</f>
        <v/>
      </c>
      <c r="J350" s="266">
        <f t="shared" si="149"/>
        <v>1</v>
      </c>
      <c r="K350" s="304">
        <f t="shared" si="138"/>
        <v>0.59967768855563452</v>
      </c>
      <c r="L350" s="224" t="e">
        <f t="shared" si="139"/>
        <v>#N/A</v>
      </c>
      <c r="M350" s="224" t="str">
        <f t="shared" si="140"/>
        <v/>
      </c>
      <c r="N350" s="236" t="str">
        <f t="shared" si="150"/>
        <v/>
      </c>
      <c r="O350" s="22" t="str">
        <f t="shared" si="151"/>
        <v>TG84</v>
      </c>
      <c r="P350" s="308" t="e">
        <f t="shared" si="141"/>
        <v>#N/A</v>
      </c>
      <c r="Q350" s="22" t="str">
        <f t="shared" si="152"/>
        <v>TG84</v>
      </c>
      <c r="R350" s="308" t="e">
        <f t="shared" si="142"/>
        <v>#N/A</v>
      </c>
      <c r="S350" s="74"/>
      <c r="T350" s="75"/>
      <c r="U350" s="76"/>
      <c r="V350" s="74"/>
      <c r="W350" s="75"/>
      <c r="X350" s="76"/>
      <c r="Y350" s="74"/>
      <c r="Z350" s="75"/>
      <c r="AA350" s="76"/>
      <c r="AB350" s="74"/>
      <c r="AC350" s="75"/>
      <c r="AD350" s="76"/>
      <c r="AE350" s="74"/>
      <c r="AF350" s="75"/>
      <c r="AG350" s="76"/>
      <c r="AH350" s="74"/>
      <c r="AI350" s="75"/>
      <c r="AJ350" s="76"/>
      <c r="AK350" s="74"/>
      <c r="AL350" s="75"/>
      <c r="AM350" s="76"/>
      <c r="AN350" s="74"/>
      <c r="AO350" s="75"/>
      <c r="AP350" s="76"/>
      <c r="AQ350" s="77" t="str">
        <f t="shared" si="143"/>
        <v/>
      </c>
      <c r="AR350" s="77" t="str">
        <f t="shared" si="144"/>
        <v/>
      </c>
      <c r="AS350" s="78" t="str">
        <f t="shared" si="153"/>
        <v/>
      </c>
      <c r="AT350" s="77" t="str">
        <f t="shared" si="145"/>
        <v/>
      </c>
      <c r="AU350" s="79"/>
      <c r="AV350" s="139"/>
      <c r="AW350" s="80"/>
      <c r="AX350" s="80"/>
      <c r="AY350" s="80"/>
      <c r="AZ350" s="92"/>
      <c r="BA350" s="93"/>
      <c r="BB350" s="92"/>
      <c r="BC350" s="93"/>
      <c r="BD350" s="92"/>
      <c r="BE350" s="93"/>
      <c r="BF350" s="77"/>
      <c r="BG350" s="77"/>
      <c r="BH350" s="77"/>
      <c r="BI350" s="83">
        <f t="shared" si="154"/>
        <v>1</v>
      </c>
      <c r="BJ350" s="83">
        <f t="shared" si="155"/>
        <v>0</v>
      </c>
      <c r="BK350" s="83">
        <f t="shared" si="156"/>
        <v>0</v>
      </c>
      <c r="BL350" s="84"/>
      <c r="BM350" s="84"/>
      <c r="BN350" s="85"/>
      <c r="BO350" s="84"/>
      <c r="BP350" s="84"/>
      <c r="BQ350" s="84"/>
      <c r="BR350" s="84"/>
      <c r="BS350" s="84"/>
      <c r="BT350" s="84"/>
      <c r="BU350" s="86"/>
      <c r="BV350" s="86"/>
      <c r="BW350" s="86"/>
      <c r="BX350" s="86"/>
      <c r="BY350" s="86"/>
      <c r="BZ350" s="86"/>
      <c r="CA350" s="83"/>
      <c r="CB350" s="83"/>
      <c r="CC350" s="14"/>
      <c r="CD350" s="72"/>
      <c r="CE350" s="87"/>
      <c r="CF350" s="88"/>
      <c r="CG350" s="88"/>
      <c r="CH350" s="87" t="str">
        <f t="shared" si="146"/>
        <v/>
      </c>
      <c r="CI350" s="89"/>
      <c r="CJ350" s="89"/>
      <c r="CK350" s="267"/>
      <c r="CL350" s="90"/>
      <c r="CM350" s="267"/>
      <c r="CN350" s="90"/>
      <c r="CO350" s="267"/>
      <c r="CP350" s="90"/>
      <c r="CQ350" s="267"/>
      <c r="CR350" s="90"/>
      <c r="CS350" s="267"/>
      <c r="CT350" s="90"/>
      <c r="CU350" s="267"/>
      <c r="CV350" s="90"/>
      <c r="CW350" s="267"/>
      <c r="CX350" s="90"/>
      <c r="CY350" s="267"/>
      <c r="CZ350" s="90"/>
      <c r="DA350" s="94" t="str">
        <f>DataEntry!B350</f>
        <v/>
      </c>
      <c r="DB350" s="83"/>
      <c r="DC350" s="83"/>
      <c r="DD350" s="145" t="str">
        <f t="shared" si="157"/>
        <v/>
      </c>
      <c r="DE350" s="145" t="str">
        <f t="shared" si="158"/>
        <v/>
      </c>
      <c r="DF350" s="145" t="str">
        <f t="shared" si="159"/>
        <v/>
      </c>
      <c r="DG350" s="145" t="str">
        <f t="shared" si="160"/>
        <v/>
      </c>
      <c r="DH350" s="145" t="str">
        <f t="shared" si="161"/>
        <v/>
      </c>
      <c r="DI350" s="145" t="str">
        <f t="shared" si="162"/>
        <v/>
      </c>
      <c r="DJ350" s="83"/>
      <c r="DK350" s="83"/>
      <c r="DL350" s="84"/>
      <c r="DM350" s="14"/>
      <c r="DN350" s="87">
        <f t="shared" si="147"/>
        <v>0.64599999999999991</v>
      </c>
      <c r="DO350" s="87">
        <f>(DFactor*Rounds*Number/2+SUM(BV$3:BV338))/(Rounds*Number/2+COUNT(BV$3:BV338))</f>
        <v>0.29599999999999999</v>
      </c>
      <c r="DP350" s="87">
        <f t="shared" si="148"/>
        <v>0.29599999999999999</v>
      </c>
    </row>
    <row r="351" spans="1:120" x14ac:dyDescent="0.25">
      <c r="A351" s="69">
        <v>349</v>
      </c>
      <c r="B351" s="70" t="str">
        <f>DataEntry!C351</f>
        <v/>
      </c>
      <c r="C351" s="71">
        <f>COUNTIF(D$2:D351,D351)+COUNTIF(G$2:G351,D351)</f>
        <v>86</v>
      </c>
      <c r="D351" s="72" t="str">
        <f t="shared" si="136"/>
        <v/>
      </c>
      <c r="E351" s="70" t="str">
        <f>DataEntry!E351</f>
        <v/>
      </c>
      <c r="F351" s="71">
        <f>COUNTIF(D$2:D351,G351)+COUNTIF(G$2:G351,G351)</f>
        <v>86</v>
      </c>
      <c r="G351" s="72" t="str">
        <f t="shared" si="137"/>
        <v/>
      </c>
      <c r="H351" s="73" t="str">
        <f>DataEntry!G351</f>
        <v/>
      </c>
      <c r="I351" s="73" t="str">
        <f>DataEntry!H351</f>
        <v/>
      </c>
      <c r="J351" s="266">
        <f t="shared" si="149"/>
        <v>1</v>
      </c>
      <c r="K351" s="304">
        <f t="shared" si="138"/>
        <v>1.5658225990691221E-3</v>
      </c>
      <c r="L351" s="224" t="e">
        <f t="shared" si="139"/>
        <v>#N/A</v>
      </c>
      <c r="M351" s="224" t="str">
        <f t="shared" si="140"/>
        <v/>
      </c>
      <c r="N351" s="236" t="str">
        <f t="shared" si="150"/>
        <v/>
      </c>
      <c r="O351" s="22" t="str">
        <f t="shared" si="151"/>
        <v>TG86</v>
      </c>
      <c r="P351" s="308" t="e">
        <f t="shared" si="141"/>
        <v>#N/A</v>
      </c>
      <c r="Q351" s="22" t="str">
        <f t="shared" si="152"/>
        <v>TG86</v>
      </c>
      <c r="R351" s="308" t="e">
        <f t="shared" si="142"/>
        <v>#N/A</v>
      </c>
      <c r="S351" s="74"/>
      <c r="T351" s="75"/>
      <c r="U351" s="76"/>
      <c r="V351" s="74"/>
      <c r="W351" s="75"/>
      <c r="X351" s="76"/>
      <c r="Y351" s="74"/>
      <c r="Z351" s="75"/>
      <c r="AA351" s="76"/>
      <c r="AB351" s="74"/>
      <c r="AC351" s="75"/>
      <c r="AD351" s="76"/>
      <c r="AE351" s="74"/>
      <c r="AF351" s="75"/>
      <c r="AG351" s="76"/>
      <c r="AH351" s="74"/>
      <c r="AI351" s="75"/>
      <c r="AJ351" s="76"/>
      <c r="AK351" s="74"/>
      <c r="AL351" s="75"/>
      <c r="AM351" s="76"/>
      <c r="AN351" s="74"/>
      <c r="AO351" s="75"/>
      <c r="AP351" s="76"/>
      <c r="AQ351" s="77" t="str">
        <f t="shared" si="143"/>
        <v/>
      </c>
      <c r="AR351" s="77" t="str">
        <f t="shared" si="144"/>
        <v/>
      </c>
      <c r="AS351" s="78" t="str">
        <f t="shared" si="153"/>
        <v/>
      </c>
      <c r="AT351" s="77" t="str">
        <f t="shared" si="145"/>
        <v/>
      </c>
      <c r="AU351" s="79"/>
      <c r="AV351" s="139"/>
      <c r="AW351" s="80"/>
      <c r="AX351" s="80"/>
      <c r="AY351" s="80"/>
      <c r="AZ351" s="92"/>
      <c r="BA351" s="93"/>
      <c r="BB351" s="92"/>
      <c r="BC351" s="93"/>
      <c r="BD351" s="92"/>
      <c r="BE351" s="93"/>
      <c r="BF351" s="77"/>
      <c r="BG351" s="77"/>
      <c r="BH351" s="77"/>
      <c r="BI351" s="83">
        <f t="shared" si="154"/>
        <v>1</v>
      </c>
      <c r="BJ351" s="83">
        <f t="shared" si="155"/>
        <v>0</v>
      </c>
      <c r="BK351" s="83">
        <f t="shared" si="156"/>
        <v>0</v>
      </c>
      <c r="BL351" s="84"/>
      <c r="BM351" s="84"/>
      <c r="BN351" s="85"/>
      <c r="BO351" s="84"/>
      <c r="BP351" s="84"/>
      <c r="BQ351" s="84"/>
      <c r="BR351" s="84"/>
      <c r="BS351" s="84"/>
      <c r="BT351" s="84"/>
      <c r="BU351" s="86"/>
      <c r="BV351" s="86"/>
      <c r="BW351" s="86"/>
      <c r="BX351" s="86"/>
      <c r="BY351" s="86"/>
      <c r="BZ351" s="86"/>
      <c r="CA351" s="83"/>
      <c r="CB351" s="83"/>
      <c r="CC351" s="14"/>
      <c r="CD351" s="72"/>
      <c r="CE351" s="87"/>
      <c r="CF351" s="88"/>
      <c r="CG351" s="88"/>
      <c r="CH351" s="87" t="str">
        <f t="shared" si="146"/>
        <v/>
      </c>
      <c r="CI351" s="89"/>
      <c r="CJ351" s="89"/>
      <c r="CK351" s="267"/>
      <c r="CL351" s="90"/>
      <c r="CM351" s="267"/>
      <c r="CN351" s="90"/>
      <c r="CO351" s="267"/>
      <c r="CP351" s="90"/>
      <c r="CQ351" s="267"/>
      <c r="CR351" s="90"/>
      <c r="CS351" s="267"/>
      <c r="CT351" s="90"/>
      <c r="CU351" s="267"/>
      <c r="CV351" s="90"/>
      <c r="CW351" s="267"/>
      <c r="CX351" s="90"/>
      <c r="CY351" s="267"/>
      <c r="CZ351" s="90"/>
      <c r="DA351" s="94" t="str">
        <f>DataEntry!B351</f>
        <v/>
      </c>
      <c r="DB351" s="83"/>
      <c r="DC351" s="83"/>
      <c r="DD351" s="145" t="str">
        <f t="shared" si="157"/>
        <v/>
      </c>
      <c r="DE351" s="145" t="str">
        <f t="shared" si="158"/>
        <v/>
      </c>
      <c r="DF351" s="145" t="str">
        <f t="shared" si="159"/>
        <v/>
      </c>
      <c r="DG351" s="145" t="str">
        <f t="shared" si="160"/>
        <v/>
      </c>
      <c r="DH351" s="145" t="str">
        <f t="shared" si="161"/>
        <v/>
      </c>
      <c r="DI351" s="145" t="str">
        <f t="shared" si="162"/>
        <v/>
      </c>
      <c r="DJ351" s="83"/>
      <c r="DK351" s="83"/>
      <c r="DL351" s="84"/>
      <c r="DM351" s="14"/>
      <c r="DN351" s="87">
        <f t="shared" si="147"/>
        <v>0.64599999999999991</v>
      </c>
      <c r="DO351" s="87">
        <f>(DFactor*Rounds*Number/2+SUM(BV$3:BV339))/(Rounds*Number/2+COUNT(BV$3:BV339))</f>
        <v>0.29599999999999999</v>
      </c>
      <c r="DP351" s="87">
        <f t="shared" si="148"/>
        <v>0.29599999999999999</v>
      </c>
    </row>
    <row r="352" spans="1:120" x14ac:dyDescent="0.25">
      <c r="A352" s="69">
        <v>350</v>
      </c>
      <c r="B352" s="70" t="str">
        <f>DataEntry!C352</f>
        <v/>
      </c>
      <c r="C352" s="71">
        <f>COUNTIF(D$2:D352,D352)+COUNTIF(G$2:G352,D352)</f>
        <v>88</v>
      </c>
      <c r="D352" s="72" t="str">
        <f t="shared" si="136"/>
        <v/>
      </c>
      <c r="E352" s="70" t="str">
        <f>DataEntry!E352</f>
        <v/>
      </c>
      <c r="F352" s="71">
        <f>COUNTIF(D$2:D352,G352)+COUNTIF(G$2:G352,G352)</f>
        <v>88</v>
      </c>
      <c r="G352" s="72" t="str">
        <f t="shared" si="137"/>
        <v/>
      </c>
      <c r="H352" s="73" t="str">
        <f>DataEntry!G352</f>
        <v/>
      </c>
      <c r="I352" s="73" t="str">
        <f>DataEntry!H352</f>
        <v/>
      </c>
      <c r="J352" s="266">
        <f t="shared" si="149"/>
        <v>1</v>
      </c>
      <c r="K352" s="304">
        <f t="shared" si="138"/>
        <v>0.13242482123696608</v>
      </c>
      <c r="L352" s="224" t="e">
        <f t="shared" si="139"/>
        <v>#N/A</v>
      </c>
      <c r="M352" s="224" t="str">
        <f t="shared" si="140"/>
        <v/>
      </c>
      <c r="N352" s="236" t="str">
        <f t="shared" si="150"/>
        <v/>
      </c>
      <c r="O352" s="22" t="str">
        <f t="shared" si="151"/>
        <v>TG88</v>
      </c>
      <c r="P352" s="308" t="e">
        <f t="shared" si="141"/>
        <v>#N/A</v>
      </c>
      <c r="Q352" s="22" t="str">
        <f t="shared" si="152"/>
        <v>TG88</v>
      </c>
      <c r="R352" s="308" t="e">
        <f t="shared" si="142"/>
        <v>#N/A</v>
      </c>
      <c r="S352" s="74"/>
      <c r="T352" s="75"/>
      <c r="U352" s="76"/>
      <c r="V352" s="74"/>
      <c r="W352" s="75"/>
      <c r="X352" s="76"/>
      <c r="Y352" s="74"/>
      <c r="Z352" s="75"/>
      <c r="AA352" s="76"/>
      <c r="AB352" s="74"/>
      <c r="AC352" s="75"/>
      <c r="AD352" s="76"/>
      <c r="AE352" s="74"/>
      <c r="AF352" s="75"/>
      <c r="AG352" s="76"/>
      <c r="AH352" s="74"/>
      <c r="AI352" s="75"/>
      <c r="AJ352" s="76"/>
      <c r="AK352" s="74"/>
      <c r="AL352" s="75"/>
      <c r="AM352" s="76"/>
      <c r="AN352" s="74"/>
      <c r="AO352" s="75"/>
      <c r="AP352" s="76"/>
      <c r="AQ352" s="77" t="str">
        <f t="shared" si="143"/>
        <v/>
      </c>
      <c r="AR352" s="77" t="str">
        <f t="shared" si="144"/>
        <v/>
      </c>
      <c r="AS352" s="78" t="str">
        <f t="shared" si="153"/>
        <v/>
      </c>
      <c r="AT352" s="77" t="str">
        <f t="shared" si="145"/>
        <v/>
      </c>
      <c r="AU352" s="79"/>
      <c r="AV352" s="139"/>
      <c r="AW352" s="80"/>
      <c r="AX352" s="80"/>
      <c r="AY352" s="80"/>
      <c r="AZ352" s="92"/>
      <c r="BA352" s="93"/>
      <c r="BB352" s="92"/>
      <c r="BC352" s="93"/>
      <c r="BD352" s="92"/>
      <c r="BE352" s="93"/>
      <c r="BF352" s="77"/>
      <c r="BG352" s="77"/>
      <c r="BH352" s="77"/>
      <c r="BI352" s="83">
        <f t="shared" si="154"/>
        <v>1</v>
      </c>
      <c r="BJ352" s="83">
        <f t="shared" si="155"/>
        <v>0</v>
      </c>
      <c r="BK352" s="83">
        <f t="shared" si="156"/>
        <v>0</v>
      </c>
      <c r="BL352" s="84"/>
      <c r="BM352" s="84"/>
      <c r="BN352" s="85"/>
      <c r="BO352" s="84"/>
      <c r="BP352" s="84"/>
      <c r="BQ352" s="84"/>
      <c r="BR352" s="84"/>
      <c r="BS352" s="84"/>
      <c r="BT352" s="84"/>
      <c r="BU352" s="86"/>
      <c r="BV352" s="86"/>
      <c r="BW352" s="86"/>
      <c r="BX352" s="86"/>
      <c r="BY352" s="86"/>
      <c r="BZ352" s="86"/>
      <c r="CA352" s="83"/>
      <c r="CB352" s="83"/>
      <c r="CC352" s="14"/>
      <c r="CD352" s="72"/>
      <c r="CE352" s="87"/>
      <c r="CF352" s="88"/>
      <c r="CG352" s="88"/>
      <c r="CH352" s="87" t="str">
        <f t="shared" si="146"/>
        <v/>
      </c>
      <c r="CI352" s="89"/>
      <c r="CJ352" s="89"/>
      <c r="CK352" s="267"/>
      <c r="CL352" s="90"/>
      <c r="CM352" s="267"/>
      <c r="CN352" s="90"/>
      <c r="CO352" s="267"/>
      <c r="CP352" s="90"/>
      <c r="CQ352" s="267"/>
      <c r="CR352" s="90"/>
      <c r="CS352" s="267"/>
      <c r="CT352" s="90"/>
      <c r="CU352" s="267"/>
      <c r="CV352" s="90"/>
      <c r="CW352" s="267"/>
      <c r="CX352" s="90"/>
      <c r="CY352" s="267"/>
      <c r="CZ352" s="90"/>
      <c r="DA352" s="94" t="str">
        <f>DataEntry!B352</f>
        <v/>
      </c>
      <c r="DB352" s="83"/>
      <c r="DC352" s="83"/>
      <c r="DD352" s="145" t="str">
        <f t="shared" si="157"/>
        <v/>
      </c>
      <c r="DE352" s="145" t="str">
        <f t="shared" si="158"/>
        <v/>
      </c>
      <c r="DF352" s="145" t="str">
        <f t="shared" si="159"/>
        <v/>
      </c>
      <c r="DG352" s="145" t="str">
        <f t="shared" si="160"/>
        <v/>
      </c>
      <c r="DH352" s="145" t="str">
        <f t="shared" si="161"/>
        <v/>
      </c>
      <c r="DI352" s="145" t="str">
        <f t="shared" si="162"/>
        <v/>
      </c>
      <c r="DJ352" s="83"/>
      <c r="DK352" s="83"/>
      <c r="DL352" s="84"/>
      <c r="DM352" s="14"/>
      <c r="DN352" s="87">
        <f t="shared" si="147"/>
        <v>0.64599999999999991</v>
      </c>
      <c r="DO352" s="87">
        <f>(DFactor*Rounds*Number/2+SUM(BV$3:BV340))/(Rounds*Number/2+COUNT(BV$3:BV340))</f>
        <v>0.29599999999999999</v>
      </c>
      <c r="DP352" s="87">
        <f t="shared" si="148"/>
        <v>0.29599999999999999</v>
      </c>
    </row>
    <row r="353" spans="1:120" x14ac:dyDescent="0.25">
      <c r="A353" s="69">
        <v>351</v>
      </c>
      <c r="B353" s="70" t="str">
        <f>DataEntry!C353</f>
        <v/>
      </c>
      <c r="C353" s="71">
        <f>COUNTIF(D$2:D353,D353)+COUNTIF(G$2:G353,D353)</f>
        <v>90</v>
      </c>
      <c r="D353" s="72" t="str">
        <f t="shared" si="136"/>
        <v/>
      </c>
      <c r="E353" s="70" t="str">
        <f>DataEntry!E353</f>
        <v/>
      </c>
      <c r="F353" s="71">
        <f>COUNTIF(D$2:D353,G353)+COUNTIF(G$2:G353,G353)</f>
        <v>90</v>
      </c>
      <c r="G353" s="72" t="str">
        <f t="shared" si="137"/>
        <v/>
      </c>
      <c r="H353" s="73" t="str">
        <f>DataEntry!G353</f>
        <v/>
      </c>
      <c r="I353" s="73" t="str">
        <f>DataEntry!H353</f>
        <v/>
      </c>
      <c r="J353" s="266">
        <f t="shared" si="149"/>
        <v>1</v>
      </c>
      <c r="K353" s="304">
        <f t="shared" si="138"/>
        <v>0.59607876259631265</v>
      </c>
      <c r="L353" s="224" t="e">
        <f t="shared" si="139"/>
        <v>#N/A</v>
      </c>
      <c r="M353" s="224" t="str">
        <f t="shared" si="140"/>
        <v/>
      </c>
      <c r="N353" s="236" t="str">
        <f t="shared" si="150"/>
        <v/>
      </c>
      <c r="O353" s="22" t="str">
        <f t="shared" si="151"/>
        <v>TG90</v>
      </c>
      <c r="P353" s="308" t="e">
        <f t="shared" si="141"/>
        <v>#N/A</v>
      </c>
      <c r="Q353" s="22" t="str">
        <f t="shared" si="152"/>
        <v>TG90</v>
      </c>
      <c r="R353" s="308" t="e">
        <f t="shared" si="142"/>
        <v>#N/A</v>
      </c>
      <c r="S353" s="74"/>
      <c r="T353" s="75"/>
      <c r="U353" s="76"/>
      <c r="V353" s="74"/>
      <c r="W353" s="75"/>
      <c r="X353" s="76"/>
      <c r="Y353" s="74"/>
      <c r="Z353" s="75"/>
      <c r="AA353" s="76"/>
      <c r="AB353" s="74"/>
      <c r="AC353" s="75"/>
      <c r="AD353" s="76"/>
      <c r="AE353" s="74"/>
      <c r="AF353" s="75"/>
      <c r="AG353" s="76"/>
      <c r="AH353" s="74"/>
      <c r="AI353" s="75"/>
      <c r="AJ353" s="76"/>
      <c r="AK353" s="74"/>
      <c r="AL353" s="75"/>
      <c r="AM353" s="76"/>
      <c r="AN353" s="74"/>
      <c r="AO353" s="75"/>
      <c r="AP353" s="76"/>
      <c r="AQ353" s="77" t="str">
        <f t="shared" si="143"/>
        <v/>
      </c>
      <c r="AR353" s="77" t="str">
        <f t="shared" si="144"/>
        <v/>
      </c>
      <c r="AS353" s="78" t="str">
        <f t="shared" si="153"/>
        <v/>
      </c>
      <c r="AT353" s="77" t="str">
        <f t="shared" si="145"/>
        <v/>
      </c>
      <c r="AU353" s="79"/>
      <c r="AV353" s="139"/>
      <c r="AW353" s="80"/>
      <c r="AX353" s="80"/>
      <c r="AY353" s="80"/>
      <c r="AZ353" s="92"/>
      <c r="BA353" s="93"/>
      <c r="BB353" s="92"/>
      <c r="BC353" s="93"/>
      <c r="BD353" s="92"/>
      <c r="BE353" s="93"/>
      <c r="BF353" s="77"/>
      <c r="BG353" s="77"/>
      <c r="BH353" s="77"/>
      <c r="BI353" s="83">
        <f t="shared" si="154"/>
        <v>1</v>
      </c>
      <c r="BJ353" s="83">
        <f t="shared" si="155"/>
        <v>0</v>
      </c>
      <c r="BK353" s="83">
        <f t="shared" si="156"/>
        <v>0</v>
      </c>
      <c r="BL353" s="84"/>
      <c r="BM353" s="84"/>
      <c r="BN353" s="85"/>
      <c r="BO353" s="84"/>
      <c r="BP353" s="84"/>
      <c r="BQ353" s="84"/>
      <c r="BR353" s="84"/>
      <c r="BS353" s="84"/>
      <c r="BT353" s="84"/>
      <c r="BU353" s="86"/>
      <c r="BV353" s="86"/>
      <c r="BW353" s="86"/>
      <c r="BX353" s="86"/>
      <c r="BY353" s="86"/>
      <c r="BZ353" s="86"/>
      <c r="CA353" s="83"/>
      <c r="CB353" s="83"/>
      <c r="CC353" s="14"/>
      <c r="CD353" s="72"/>
      <c r="CE353" s="87"/>
      <c r="CF353" s="88"/>
      <c r="CG353" s="88"/>
      <c r="CH353" s="87" t="str">
        <f t="shared" si="146"/>
        <v/>
      </c>
      <c r="CI353" s="89"/>
      <c r="CJ353" s="89"/>
      <c r="CK353" s="267"/>
      <c r="CL353" s="90"/>
      <c r="CM353" s="267"/>
      <c r="CN353" s="90"/>
      <c r="CO353" s="267"/>
      <c r="CP353" s="90"/>
      <c r="CQ353" s="267"/>
      <c r="CR353" s="90"/>
      <c r="CS353" s="267"/>
      <c r="CT353" s="90"/>
      <c r="CU353" s="267"/>
      <c r="CV353" s="90"/>
      <c r="CW353" s="267"/>
      <c r="CX353" s="90"/>
      <c r="CY353" s="267"/>
      <c r="CZ353" s="90"/>
      <c r="DA353" s="94" t="str">
        <f>DataEntry!B353</f>
        <v/>
      </c>
      <c r="DB353" s="83"/>
      <c r="DC353" s="83"/>
      <c r="DD353" s="145" t="str">
        <f t="shared" si="157"/>
        <v/>
      </c>
      <c r="DE353" s="145" t="str">
        <f t="shared" si="158"/>
        <v/>
      </c>
      <c r="DF353" s="145" t="str">
        <f t="shared" si="159"/>
        <v/>
      </c>
      <c r="DG353" s="145" t="str">
        <f t="shared" si="160"/>
        <v/>
      </c>
      <c r="DH353" s="145" t="str">
        <f t="shared" si="161"/>
        <v/>
      </c>
      <c r="DI353" s="145" t="str">
        <f t="shared" si="162"/>
        <v/>
      </c>
      <c r="DJ353" s="83"/>
      <c r="DK353" s="83"/>
      <c r="DL353" s="84"/>
      <c r="DM353" s="14"/>
      <c r="DN353" s="87">
        <f t="shared" si="147"/>
        <v>0.64599999999999991</v>
      </c>
      <c r="DO353" s="87">
        <f>(DFactor*Rounds*Number/2+SUM(BV$3:BV341))/(Rounds*Number/2+COUNT(BV$3:BV341))</f>
        <v>0.29599999999999999</v>
      </c>
      <c r="DP353" s="87">
        <f t="shared" si="148"/>
        <v>0.29599999999999999</v>
      </c>
    </row>
    <row r="354" spans="1:120" x14ac:dyDescent="0.25">
      <c r="A354" s="69">
        <v>352</v>
      </c>
      <c r="B354" s="70" t="str">
        <f>DataEntry!C354</f>
        <v/>
      </c>
      <c r="C354" s="71">
        <f>COUNTIF(D$2:D354,D354)+COUNTIF(G$2:G354,D354)</f>
        <v>92</v>
      </c>
      <c r="D354" s="72" t="str">
        <f t="shared" si="136"/>
        <v/>
      </c>
      <c r="E354" s="70" t="str">
        <f>DataEntry!E354</f>
        <v/>
      </c>
      <c r="F354" s="71">
        <f>COUNTIF(D$2:D354,G354)+COUNTIF(G$2:G354,G354)</f>
        <v>92</v>
      </c>
      <c r="G354" s="72" t="str">
        <f t="shared" si="137"/>
        <v/>
      </c>
      <c r="H354" s="73" t="str">
        <f>DataEntry!G354</f>
        <v/>
      </c>
      <c r="I354" s="73" t="str">
        <f>DataEntry!H354</f>
        <v/>
      </c>
      <c r="J354" s="266">
        <f t="shared" si="149"/>
        <v>1</v>
      </c>
      <c r="K354" s="304">
        <f t="shared" si="138"/>
        <v>0.87665351246989087</v>
      </c>
      <c r="L354" s="224" t="e">
        <f t="shared" si="139"/>
        <v>#N/A</v>
      </c>
      <c r="M354" s="224" t="str">
        <f t="shared" si="140"/>
        <v/>
      </c>
      <c r="N354" s="236" t="str">
        <f t="shared" si="150"/>
        <v/>
      </c>
      <c r="O354" s="22" t="str">
        <f t="shared" si="151"/>
        <v>TG92</v>
      </c>
      <c r="P354" s="308" t="e">
        <f t="shared" si="141"/>
        <v>#N/A</v>
      </c>
      <c r="Q354" s="22" t="str">
        <f t="shared" si="152"/>
        <v>TG92</v>
      </c>
      <c r="R354" s="308" t="e">
        <f t="shared" si="142"/>
        <v>#N/A</v>
      </c>
      <c r="S354" s="74"/>
      <c r="T354" s="75"/>
      <c r="U354" s="76"/>
      <c r="V354" s="74"/>
      <c r="W354" s="75"/>
      <c r="X354" s="76"/>
      <c r="Y354" s="74"/>
      <c r="Z354" s="75"/>
      <c r="AA354" s="76"/>
      <c r="AB354" s="74"/>
      <c r="AC354" s="75"/>
      <c r="AD354" s="76"/>
      <c r="AE354" s="74"/>
      <c r="AF354" s="75"/>
      <c r="AG354" s="76"/>
      <c r="AH354" s="74"/>
      <c r="AI354" s="75"/>
      <c r="AJ354" s="76"/>
      <c r="AK354" s="74"/>
      <c r="AL354" s="75"/>
      <c r="AM354" s="76"/>
      <c r="AN354" s="74"/>
      <c r="AO354" s="75"/>
      <c r="AP354" s="76"/>
      <c r="AQ354" s="77" t="str">
        <f t="shared" si="143"/>
        <v/>
      </c>
      <c r="AR354" s="77" t="str">
        <f t="shared" si="144"/>
        <v/>
      </c>
      <c r="AS354" s="78" t="str">
        <f t="shared" si="153"/>
        <v/>
      </c>
      <c r="AT354" s="77" t="str">
        <f t="shared" si="145"/>
        <v/>
      </c>
      <c r="AU354" s="79"/>
      <c r="AV354" s="139"/>
      <c r="AW354" s="80"/>
      <c r="AX354" s="80"/>
      <c r="AY354" s="80"/>
      <c r="AZ354" s="92"/>
      <c r="BA354" s="93"/>
      <c r="BB354" s="92"/>
      <c r="BC354" s="93"/>
      <c r="BD354" s="92"/>
      <c r="BE354" s="93"/>
      <c r="BF354" s="77"/>
      <c r="BG354" s="77"/>
      <c r="BH354" s="77"/>
      <c r="BI354" s="83">
        <f t="shared" si="154"/>
        <v>1</v>
      </c>
      <c r="BJ354" s="83">
        <f t="shared" si="155"/>
        <v>0</v>
      </c>
      <c r="BK354" s="83">
        <f t="shared" si="156"/>
        <v>0</v>
      </c>
      <c r="BL354" s="84"/>
      <c r="BM354" s="84"/>
      <c r="BN354" s="85"/>
      <c r="BO354" s="84"/>
      <c r="BP354" s="84"/>
      <c r="BQ354" s="84"/>
      <c r="BR354" s="84"/>
      <c r="BS354" s="84"/>
      <c r="BT354" s="84"/>
      <c r="BU354" s="86"/>
      <c r="BV354" s="86"/>
      <c r="BW354" s="86"/>
      <c r="BX354" s="86"/>
      <c r="BY354" s="86"/>
      <c r="BZ354" s="86"/>
      <c r="CA354" s="83"/>
      <c r="CB354" s="83"/>
      <c r="CC354" s="14"/>
      <c r="CD354" s="72"/>
      <c r="CE354" s="87"/>
      <c r="CF354" s="88"/>
      <c r="CG354" s="88"/>
      <c r="CH354" s="87" t="str">
        <f t="shared" si="146"/>
        <v/>
      </c>
      <c r="CI354" s="89"/>
      <c r="CJ354" s="89"/>
      <c r="CK354" s="267"/>
      <c r="CL354" s="90"/>
      <c r="CM354" s="267"/>
      <c r="CN354" s="90"/>
      <c r="CO354" s="267"/>
      <c r="CP354" s="90"/>
      <c r="CQ354" s="267"/>
      <c r="CR354" s="90"/>
      <c r="CS354" s="267"/>
      <c r="CT354" s="90"/>
      <c r="CU354" s="267"/>
      <c r="CV354" s="90"/>
      <c r="CW354" s="267"/>
      <c r="CX354" s="90"/>
      <c r="CY354" s="267"/>
      <c r="CZ354" s="90"/>
      <c r="DA354" s="94" t="str">
        <f>DataEntry!B354</f>
        <v/>
      </c>
      <c r="DB354" s="83"/>
      <c r="DC354" s="83"/>
      <c r="DD354" s="145" t="str">
        <f t="shared" si="157"/>
        <v/>
      </c>
      <c r="DE354" s="145" t="str">
        <f t="shared" si="158"/>
        <v/>
      </c>
      <c r="DF354" s="145" t="str">
        <f t="shared" si="159"/>
        <v/>
      </c>
      <c r="DG354" s="145" t="str">
        <f t="shared" si="160"/>
        <v/>
      </c>
      <c r="DH354" s="145" t="str">
        <f t="shared" si="161"/>
        <v/>
      </c>
      <c r="DI354" s="145" t="str">
        <f t="shared" si="162"/>
        <v/>
      </c>
      <c r="DJ354" s="83"/>
      <c r="DK354" s="83"/>
      <c r="DL354" s="84"/>
      <c r="DM354" s="14"/>
      <c r="DN354" s="87">
        <f t="shared" si="147"/>
        <v>0.64599999999999991</v>
      </c>
      <c r="DO354" s="87">
        <f>(DFactor*Rounds*Number/2+SUM(BV$3:BV342))/(Rounds*Number/2+COUNT(BV$3:BV342))</f>
        <v>0.29599999999999999</v>
      </c>
      <c r="DP354" s="87">
        <f t="shared" si="148"/>
        <v>0.29599999999999999</v>
      </c>
    </row>
    <row r="355" spans="1:120" x14ac:dyDescent="0.25">
      <c r="A355" s="69">
        <v>353</v>
      </c>
      <c r="B355" s="70" t="str">
        <f>DataEntry!C355</f>
        <v/>
      </c>
      <c r="C355" s="71">
        <f>COUNTIF(D$2:D355,D355)+COUNTIF(G$2:G355,D355)</f>
        <v>94</v>
      </c>
      <c r="D355" s="72" t="str">
        <f t="shared" si="136"/>
        <v/>
      </c>
      <c r="E355" s="70" t="str">
        <f>DataEntry!E355</f>
        <v/>
      </c>
      <c r="F355" s="71">
        <f>COUNTIF(D$2:D355,G355)+COUNTIF(G$2:G355,G355)</f>
        <v>94</v>
      </c>
      <c r="G355" s="72" t="str">
        <f t="shared" si="137"/>
        <v/>
      </c>
      <c r="H355" s="73" t="str">
        <f>DataEntry!G355</f>
        <v/>
      </c>
      <c r="I355" s="73" t="str">
        <f>DataEntry!H355</f>
        <v/>
      </c>
      <c r="J355" s="266">
        <f t="shared" si="149"/>
        <v>1</v>
      </c>
      <c r="K355" s="304">
        <f t="shared" si="138"/>
        <v>6.8928998578886791E-2</v>
      </c>
      <c r="L355" s="224" t="e">
        <f t="shared" si="139"/>
        <v>#N/A</v>
      </c>
      <c r="M355" s="224" t="str">
        <f t="shared" si="140"/>
        <v/>
      </c>
      <c r="N355" s="236" t="str">
        <f t="shared" si="150"/>
        <v/>
      </c>
      <c r="O355" s="22" t="str">
        <f t="shared" si="151"/>
        <v>TG94</v>
      </c>
      <c r="P355" s="308" t="e">
        <f t="shared" si="141"/>
        <v>#N/A</v>
      </c>
      <c r="Q355" s="22" t="str">
        <f t="shared" si="152"/>
        <v>TG94</v>
      </c>
      <c r="R355" s="308" t="e">
        <f t="shared" si="142"/>
        <v>#N/A</v>
      </c>
      <c r="S355" s="74"/>
      <c r="T355" s="75"/>
      <c r="U355" s="76"/>
      <c r="V355" s="74"/>
      <c r="W355" s="75"/>
      <c r="X355" s="76"/>
      <c r="Y355" s="74"/>
      <c r="Z355" s="75"/>
      <c r="AA355" s="76"/>
      <c r="AB355" s="74"/>
      <c r="AC355" s="75"/>
      <c r="AD355" s="76"/>
      <c r="AE355" s="74"/>
      <c r="AF355" s="75"/>
      <c r="AG355" s="76"/>
      <c r="AH355" s="74"/>
      <c r="AI355" s="75"/>
      <c r="AJ355" s="76"/>
      <c r="AK355" s="74"/>
      <c r="AL355" s="75"/>
      <c r="AM355" s="76"/>
      <c r="AN355" s="74"/>
      <c r="AO355" s="75"/>
      <c r="AP355" s="76"/>
      <c r="AQ355" s="77" t="str">
        <f t="shared" si="143"/>
        <v/>
      </c>
      <c r="AR355" s="77" t="str">
        <f t="shared" si="144"/>
        <v/>
      </c>
      <c r="AS355" s="78" t="str">
        <f t="shared" si="153"/>
        <v/>
      </c>
      <c r="AT355" s="77" t="str">
        <f t="shared" si="145"/>
        <v/>
      </c>
      <c r="AU355" s="79"/>
      <c r="AV355" s="139"/>
      <c r="AW355" s="80"/>
      <c r="AX355" s="80"/>
      <c r="AY355" s="80"/>
      <c r="AZ355" s="92"/>
      <c r="BA355" s="93"/>
      <c r="BB355" s="92"/>
      <c r="BC355" s="93"/>
      <c r="BD355" s="92"/>
      <c r="BE355" s="93"/>
      <c r="BF355" s="77"/>
      <c r="BG355" s="77"/>
      <c r="BH355" s="77"/>
      <c r="BI355" s="83">
        <f t="shared" si="154"/>
        <v>1</v>
      </c>
      <c r="BJ355" s="83">
        <f t="shared" si="155"/>
        <v>0</v>
      </c>
      <c r="BK355" s="83">
        <f t="shared" si="156"/>
        <v>0</v>
      </c>
      <c r="BL355" s="84"/>
      <c r="BM355" s="84"/>
      <c r="BN355" s="85"/>
      <c r="BO355" s="84"/>
      <c r="BP355" s="84"/>
      <c r="BQ355" s="84"/>
      <c r="BR355" s="84"/>
      <c r="BS355" s="84"/>
      <c r="BT355" s="84"/>
      <c r="BU355" s="86"/>
      <c r="BV355" s="86"/>
      <c r="BW355" s="86"/>
      <c r="BX355" s="86"/>
      <c r="BY355" s="86"/>
      <c r="BZ355" s="86"/>
      <c r="CA355" s="83"/>
      <c r="CB355" s="83"/>
      <c r="CC355" s="14"/>
      <c r="CD355" s="72"/>
      <c r="CE355" s="87"/>
      <c r="CF355" s="88"/>
      <c r="CG355" s="88"/>
      <c r="CH355" s="87" t="str">
        <f t="shared" si="146"/>
        <v/>
      </c>
      <c r="CI355" s="89"/>
      <c r="CJ355" s="89"/>
      <c r="CK355" s="267"/>
      <c r="CL355" s="90"/>
      <c r="CM355" s="267"/>
      <c r="CN355" s="90"/>
      <c r="CO355" s="267"/>
      <c r="CP355" s="90"/>
      <c r="CQ355" s="267"/>
      <c r="CR355" s="90"/>
      <c r="CS355" s="267"/>
      <c r="CT355" s="90"/>
      <c r="CU355" s="267"/>
      <c r="CV355" s="90"/>
      <c r="CW355" s="267"/>
      <c r="CX355" s="90"/>
      <c r="CY355" s="267"/>
      <c r="CZ355" s="90"/>
      <c r="DA355" s="94" t="str">
        <f>DataEntry!B355</f>
        <v/>
      </c>
      <c r="DB355" s="83"/>
      <c r="DC355" s="83"/>
      <c r="DD355" s="145" t="str">
        <f t="shared" si="157"/>
        <v/>
      </c>
      <c r="DE355" s="145" t="str">
        <f t="shared" si="158"/>
        <v/>
      </c>
      <c r="DF355" s="145" t="str">
        <f t="shared" si="159"/>
        <v/>
      </c>
      <c r="DG355" s="145" t="str">
        <f t="shared" si="160"/>
        <v/>
      </c>
      <c r="DH355" s="145" t="str">
        <f t="shared" si="161"/>
        <v/>
      </c>
      <c r="DI355" s="145" t="str">
        <f t="shared" si="162"/>
        <v/>
      </c>
      <c r="DJ355" s="83"/>
      <c r="DK355" s="83"/>
      <c r="DL355" s="84"/>
      <c r="DM355" s="14"/>
      <c r="DN355" s="87">
        <f t="shared" si="147"/>
        <v>0.64599999999999991</v>
      </c>
      <c r="DO355" s="87">
        <f>(DFactor*Rounds*Number/2+SUM(BV$3:BV343))/(Rounds*Number/2+COUNT(BV$3:BV343))</f>
        <v>0.29599999999999999</v>
      </c>
      <c r="DP355" s="87">
        <f t="shared" si="148"/>
        <v>0.29599999999999999</v>
      </c>
    </row>
    <row r="356" spans="1:120" x14ac:dyDescent="0.25">
      <c r="A356" s="69">
        <v>354</v>
      </c>
      <c r="B356" s="70" t="str">
        <f>DataEntry!C356</f>
        <v/>
      </c>
      <c r="C356" s="71">
        <f>COUNTIF(D$2:D356,D356)+COUNTIF(G$2:G356,D356)</f>
        <v>96</v>
      </c>
      <c r="D356" s="72" t="str">
        <f t="shared" si="136"/>
        <v/>
      </c>
      <c r="E356" s="70" t="str">
        <f>DataEntry!E356</f>
        <v/>
      </c>
      <c r="F356" s="71">
        <f>COUNTIF(D$2:D356,G356)+COUNTIF(G$2:G356,G356)</f>
        <v>96</v>
      </c>
      <c r="G356" s="72" t="str">
        <f t="shared" si="137"/>
        <v/>
      </c>
      <c r="H356" s="73" t="str">
        <f>DataEntry!G356</f>
        <v/>
      </c>
      <c r="I356" s="73" t="str">
        <f>DataEntry!H356</f>
        <v/>
      </c>
      <c r="J356" s="266">
        <f t="shared" si="149"/>
        <v>1</v>
      </c>
      <c r="K356" s="304">
        <f t="shared" si="138"/>
        <v>0.13192676101906731</v>
      </c>
      <c r="L356" s="224" t="e">
        <f t="shared" si="139"/>
        <v>#N/A</v>
      </c>
      <c r="M356" s="224" t="str">
        <f t="shared" si="140"/>
        <v/>
      </c>
      <c r="N356" s="236" t="str">
        <f t="shared" si="150"/>
        <v/>
      </c>
      <c r="O356" s="22" t="str">
        <f t="shared" si="151"/>
        <v>TG96</v>
      </c>
      <c r="P356" s="308" t="e">
        <f t="shared" si="141"/>
        <v>#N/A</v>
      </c>
      <c r="Q356" s="22" t="str">
        <f t="shared" si="152"/>
        <v>TG96</v>
      </c>
      <c r="R356" s="308" t="e">
        <f t="shared" si="142"/>
        <v>#N/A</v>
      </c>
      <c r="S356" s="74"/>
      <c r="T356" s="75"/>
      <c r="U356" s="76"/>
      <c r="V356" s="74"/>
      <c r="W356" s="75"/>
      <c r="X356" s="76"/>
      <c r="Y356" s="74"/>
      <c r="Z356" s="75"/>
      <c r="AA356" s="76"/>
      <c r="AB356" s="74"/>
      <c r="AC356" s="75"/>
      <c r="AD356" s="76"/>
      <c r="AE356" s="74"/>
      <c r="AF356" s="75"/>
      <c r="AG356" s="76"/>
      <c r="AH356" s="74"/>
      <c r="AI356" s="75"/>
      <c r="AJ356" s="76"/>
      <c r="AK356" s="74"/>
      <c r="AL356" s="75"/>
      <c r="AM356" s="76"/>
      <c r="AN356" s="74"/>
      <c r="AO356" s="75"/>
      <c r="AP356" s="76"/>
      <c r="AQ356" s="77" t="str">
        <f t="shared" si="143"/>
        <v/>
      </c>
      <c r="AR356" s="77" t="str">
        <f t="shared" si="144"/>
        <v/>
      </c>
      <c r="AS356" s="78" t="str">
        <f t="shared" si="153"/>
        <v/>
      </c>
      <c r="AT356" s="77" t="str">
        <f t="shared" si="145"/>
        <v/>
      </c>
      <c r="AU356" s="79"/>
      <c r="AV356" s="139"/>
      <c r="AW356" s="80"/>
      <c r="AX356" s="80"/>
      <c r="AY356" s="80"/>
      <c r="AZ356" s="92"/>
      <c r="BA356" s="93"/>
      <c r="BB356" s="92"/>
      <c r="BC356" s="93"/>
      <c r="BD356" s="92"/>
      <c r="BE356" s="93"/>
      <c r="BF356" s="77"/>
      <c r="BG356" s="77"/>
      <c r="BH356" s="77"/>
      <c r="BI356" s="83">
        <f t="shared" si="154"/>
        <v>1</v>
      </c>
      <c r="BJ356" s="83">
        <f t="shared" si="155"/>
        <v>0</v>
      </c>
      <c r="BK356" s="83">
        <f t="shared" si="156"/>
        <v>0</v>
      </c>
      <c r="BL356" s="84"/>
      <c r="BM356" s="84"/>
      <c r="BN356" s="85"/>
      <c r="BO356" s="84"/>
      <c r="BP356" s="84"/>
      <c r="BQ356" s="84"/>
      <c r="BR356" s="84"/>
      <c r="BS356" s="84"/>
      <c r="BT356" s="84"/>
      <c r="BU356" s="86"/>
      <c r="BV356" s="86"/>
      <c r="BW356" s="86"/>
      <c r="BX356" s="86"/>
      <c r="BY356" s="86"/>
      <c r="BZ356" s="86"/>
      <c r="CA356" s="83"/>
      <c r="CB356" s="83"/>
      <c r="CC356" s="14"/>
      <c r="CD356" s="72"/>
      <c r="CE356" s="87"/>
      <c r="CF356" s="88"/>
      <c r="CG356" s="88"/>
      <c r="CH356" s="87" t="str">
        <f t="shared" si="146"/>
        <v/>
      </c>
      <c r="CI356" s="89"/>
      <c r="CJ356" s="89"/>
      <c r="CK356" s="267"/>
      <c r="CL356" s="90"/>
      <c r="CM356" s="267"/>
      <c r="CN356" s="90"/>
      <c r="CO356" s="267"/>
      <c r="CP356" s="90"/>
      <c r="CQ356" s="267"/>
      <c r="CR356" s="90"/>
      <c r="CS356" s="267"/>
      <c r="CT356" s="90"/>
      <c r="CU356" s="267"/>
      <c r="CV356" s="90"/>
      <c r="CW356" s="267"/>
      <c r="CX356" s="90"/>
      <c r="CY356" s="267"/>
      <c r="CZ356" s="90"/>
      <c r="DA356" s="94" t="str">
        <f>DataEntry!B356</f>
        <v/>
      </c>
      <c r="DB356" s="83"/>
      <c r="DC356" s="83"/>
      <c r="DD356" s="145" t="str">
        <f t="shared" si="157"/>
        <v/>
      </c>
      <c r="DE356" s="145" t="str">
        <f t="shared" si="158"/>
        <v/>
      </c>
      <c r="DF356" s="145" t="str">
        <f t="shared" si="159"/>
        <v/>
      </c>
      <c r="DG356" s="145" t="str">
        <f t="shared" si="160"/>
        <v/>
      </c>
      <c r="DH356" s="145" t="str">
        <f t="shared" si="161"/>
        <v/>
      </c>
      <c r="DI356" s="145" t="str">
        <f t="shared" si="162"/>
        <v/>
      </c>
      <c r="DJ356" s="83"/>
      <c r="DK356" s="83"/>
      <c r="DL356" s="84"/>
      <c r="DM356" s="14"/>
      <c r="DN356" s="87">
        <f t="shared" si="147"/>
        <v>0.64599999999999991</v>
      </c>
      <c r="DO356" s="87">
        <f>(DFactor*Rounds*Number/2+SUM(BV$3:BV344))/(Rounds*Number/2+COUNT(BV$3:BV344))</f>
        <v>0.29599999999999999</v>
      </c>
      <c r="DP356" s="87">
        <f t="shared" si="148"/>
        <v>0.29599999999999999</v>
      </c>
    </row>
    <row r="357" spans="1:120" x14ac:dyDescent="0.25">
      <c r="A357" s="69">
        <v>355</v>
      </c>
      <c r="B357" s="70" t="str">
        <f>DataEntry!C357</f>
        <v/>
      </c>
      <c r="C357" s="71">
        <f>COUNTIF(D$2:D357,D357)+COUNTIF(G$2:G357,D357)</f>
        <v>98</v>
      </c>
      <c r="D357" s="72" t="str">
        <f t="shared" si="136"/>
        <v/>
      </c>
      <c r="E357" s="70" t="str">
        <f>DataEntry!E357</f>
        <v/>
      </c>
      <c r="F357" s="71">
        <f>COUNTIF(D$2:D357,G357)+COUNTIF(G$2:G357,G357)</f>
        <v>98</v>
      </c>
      <c r="G357" s="72" t="str">
        <f t="shared" si="137"/>
        <v/>
      </c>
      <c r="H357" s="73" t="str">
        <f>DataEntry!G357</f>
        <v/>
      </c>
      <c r="I357" s="73" t="str">
        <f>DataEntry!H357</f>
        <v/>
      </c>
      <c r="J357" s="266">
        <f t="shared" si="149"/>
        <v>1</v>
      </c>
      <c r="K357" s="304">
        <f t="shared" si="138"/>
        <v>0.43532870226674358</v>
      </c>
      <c r="L357" s="224" t="e">
        <f t="shared" si="139"/>
        <v>#N/A</v>
      </c>
      <c r="M357" s="224" t="str">
        <f t="shared" si="140"/>
        <v/>
      </c>
      <c r="N357" s="236" t="str">
        <f t="shared" si="150"/>
        <v/>
      </c>
      <c r="O357" s="22" t="str">
        <f t="shared" si="151"/>
        <v>TG98</v>
      </c>
      <c r="P357" s="308" t="e">
        <f t="shared" si="141"/>
        <v>#N/A</v>
      </c>
      <c r="Q357" s="22" t="str">
        <f t="shared" si="152"/>
        <v>TG98</v>
      </c>
      <c r="R357" s="308" t="e">
        <f t="shared" si="142"/>
        <v>#N/A</v>
      </c>
      <c r="S357" s="74"/>
      <c r="T357" s="75"/>
      <c r="U357" s="76"/>
      <c r="V357" s="74"/>
      <c r="W357" s="75"/>
      <c r="X357" s="76"/>
      <c r="Y357" s="74"/>
      <c r="Z357" s="75"/>
      <c r="AA357" s="76"/>
      <c r="AB357" s="74"/>
      <c r="AC357" s="75"/>
      <c r="AD357" s="76"/>
      <c r="AE357" s="74"/>
      <c r="AF357" s="75"/>
      <c r="AG357" s="76"/>
      <c r="AH357" s="74"/>
      <c r="AI357" s="75"/>
      <c r="AJ357" s="76"/>
      <c r="AK357" s="74"/>
      <c r="AL357" s="75"/>
      <c r="AM357" s="76"/>
      <c r="AN357" s="74"/>
      <c r="AO357" s="75"/>
      <c r="AP357" s="76"/>
      <c r="AQ357" s="77" t="str">
        <f t="shared" si="143"/>
        <v/>
      </c>
      <c r="AR357" s="77" t="str">
        <f t="shared" si="144"/>
        <v/>
      </c>
      <c r="AS357" s="78" t="str">
        <f t="shared" si="153"/>
        <v/>
      </c>
      <c r="AT357" s="77" t="str">
        <f t="shared" si="145"/>
        <v/>
      </c>
      <c r="AU357" s="79"/>
      <c r="AV357" s="139"/>
      <c r="AW357" s="80"/>
      <c r="AX357" s="80"/>
      <c r="AY357" s="80"/>
      <c r="AZ357" s="92"/>
      <c r="BA357" s="93"/>
      <c r="BB357" s="92"/>
      <c r="BC357" s="93"/>
      <c r="BD357" s="92"/>
      <c r="BE357" s="93"/>
      <c r="BF357" s="77"/>
      <c r="BG357" s="77"/>
      <c r="BH357" s="77"/>
      <c r="BI357" s="83">
        <f t="shared" si="154"/>
        <v>1</v>
      </c>
      <c r="BJ357" s="83">
        <f t="shared" si="155"/>
        <v>0</v>
      </c>
      <c r="BK357" s="83">
        <f t="shared" si="156"/>
        <v>0</v>
      </c>
      <c r="BL357" s="84"/>
      <c r="BM357" s="84"/>
      <c r="BN357" s="85"/>
      <c r="BO357" s="84"/>
      <c r="BP357" s="84"/>
      <c r="BQ357" s="84"/>
      <c r="BR357" s="84"/>
      <c r="BS357" s="84"/>
      <c r="BT357" s="84"/>
      <c r="BU357" s="86"/>
      <c r="BV357" s="86"/>
      <c r="BW357" s="86"/>
      <c r="BX357" s="86"/>
      <c r="BY357" s="86"/>
      <c r="BZ357" s="86"/>
      <c r="CA357" s="83"/>
      <c r="CB357" s="83"/>
      <c r="CC357" s="14"/>
      <c r="CD357" s="72"/>
      <c r="CE357" s="87"/>
      <c r="CF357" s="88"/>
      <c r="CG357" s="88"/>
      <c r="CH357" s="87" t="str">
        <f t="shared" si="146"/>
        <v/>
      </c>
      <c r="CI357" s="89"/>
      <c r="CJ357" s="89"/>
      <c r="CK357" s="267"/>
      <c r="CL357" s="90"/>
      <c r="CM357" s="267"/>
      <c r="CN357" s="90"/>
      <c r="CO357" s="267"/>
      <c r="CP357" s="90"/>
      <c r="CQ357" s="267"/>
      <c r="CR357" s="90"/>
      <c r="CS357" s="267"/>
      <c r="CT357" s="90"/>
      <c r="CU357" s="267"/>
      <c r="CV357" s="90"/>
      <c r="CW357" s="267"/>
      <c r="CX357" s="90"/>
      <c r="CY357" s="267"/>
      <c r="CZ357" s="90"/>
      <c r="DA357" s="94" t="str">
        <f>DataEntry!B357</f>
        <v/>
      </c>
      <c r="DB357" s="83"/>
      <c r="DC357" s="83"/>
      <c r="DD357" s="145" t="str">
        <f t="shared" si="157"/>
        <v/>
      </c>
      <c r="DE357" s="145" t="str">
        <f t="shared" si="158"/>
        <v/>
      </c>
      <c r="DF357" s="145" t="str">
        <f t="shared" si="159"/>
        <v/>
      </c>
      <c r="DG357" s="145" t="str">
        <f t="shared" si="160"/>
        <v/>
      </c>
      <c r="DH357" s="145" t="str">
        <f t="shared" si="161"/>
        <v/>
      </c>
      <c r="DI357" s="145" t="str">
        <f t="shared" si="162"/>
        <v/>
      </c>
      <c r="DJ357" s="83"/>
      <c r="DK357" s="83"/>
      <c r="DL357" s="84"/>
      <c r="DM357" s="14"/>
      <c r="DN357" s="87">
        <f t="shared" si="147"/>
        <v>0.64599999999999991</v>
      </c>
      <c r="DO357" s="87">
        <f>(DFactor*Rounds*Number/2+SUM(BV$3:BV345))/(Rounds*Number/2+COUNT(BV$3:BV345))</f>
        <v>0.29599999999999999</v>
      </c>
      <c r="DP357" s="87">
        <f t="shared" si="148"/>
        <v>0.29599999999999999</v>
      </c>
    </row>
    <row r="358" spans="1:120" x14ac:dyDescent="0.25">
      <c r="A358" s="69">
        <v>356</v>
      </c>
      <c r="B358" s="70" t="str">
        <f>DataEntry!C358</f>
        <v/>
      </c>
      <c r="C358" s="71">
        <f>COUNTIF(D$2:D358,D358)+COUNTIF(G$2:G358,D358)</f>
        <v>100</v>
      </c>
      <c r="D358" s="72" t="str">
        <f t="shared" si="136"/>
        <v/>
      </c>
      <c r="E358" s="70" t="str">
        <f>DataEntry!E358</f>
        <v/>
      </c>
      <c r="F358" s="71">
        <f>COUNTIF(D$2:D358,G358)+COUNTIF(G$2:G358,G358)</f>
        <v>100</v>
      </c>
      <c r="G358" s="72" t="str">
        <f t="shared" si="137"/>
        <v/>
      </c>
      <c r="H358" s="73" t="str">
        <f>DataEntry!G358</f>
        <v/>
      </c>
      <c r="I358" s="73" t="str">
        <f>DataEntry!H358</f>
        <v/>
      </c>
      <c r="J358" s="266">
        <f t="shared" si="149"/>
        <v>1</v>
      </c>
      <c r="K358" s="304">
        <f t="shared" si="138"/>
        <v>0.23467594224056043</v>
      </c>
      <c r="L358" s="224" t="e">
        <f t="shared" si="139"/>
        <v>#N/A</v>
      </c>
      <c r="M358" s="224" t="str">
        <f t="shared" si="140"/>
        <v/>
      </c>
      <c r="N358" s="236" t="str">
        <f t="shared" si="150"/>
        <v/>
      </c>
      <c r="O358" s="22" t="str">
        <f t="shared" si="151"/>
        <v>TG100</v>
      </c>
      <c r="P358" s="308" t="e">
        <f t="shared" si="141"/>
        <v>#N/A</v>
      </c>
      <c r="Q358" s="22" t="str">
        <f t="shared" si="152"/>
        <v>TG100</v>
      </c>
      <c r="R358" s="308" t="e">
        <f t="shared" si="142"/>
        <v>#N/A</v>
      </c>
      <c r="S358" s="74"/>
      <c r="T358" s="75"/>
      <c r="U358" s="76"/>
      <c r="V358" s="74"/>
      <c r="W358" s="75"/>
      <c r="X358" s="76"/>
      <c r="Y358" s="74"/>
      <c r="Z358" s="75"/>
      <c r="AA358" s="76"/>
      <c r="AB358" s="74"/>
      <c r="AC358" s="75"/>
      <c r="AD358" s="76"/>
      <c r="AE358" s="74"/>
      <c r="AF358" s="75"/>
      <c r="AG358" s="76"/>
      <c r="AH358" s="74"/>
      <c r="AI358" s="75"/>
      <c r="AJ358" s="76"/>
      <c r="AK358" s="74"/>
      <c r="AL358" s="75"/>
      <c r="AM358" s="76"/>
      <c r="AN358" s="74"/>
      <c r="AO358" s="75"/>
      <c r="AP358" s="76"/>
      <c r="AQ358" s="77" t="str">
        <f t="shared" si="143"/>
        <v/>
      </c>
      <c r="AR358" s="77" t="str">
        <f t="shared" si="144"/>
        <v/>
      </c>
      <c r="AS358" s="78" t="str">
        <f t="shared" si="153"/>
        <v/>
      </c>
      <c r="AT358" s="77" t="str">
        <f t="shared" si="145"/>
        <v/>
      </c>
      <c r="AU358" s="79"/>
      <c r="AV358" s="139"/>
      <c r="AW358" s="80"/>
      <c r="AX358" s="80"/>
      <c r="AY358" s="80"/>
      <c r="AZ358" s="92"/>
      <c r="BA358" s="93"/>
      <c r="BB358" s="92"/>
      <c r="BC358" s="93"/>
      <c r="BD358" s="92"/>
      <c r="BE358" s="93"/>
      <c r="BF358" s="77"/>
      <c r="BG358" s="77"/>
      <c r="BH358" s="77"/>
      <c r="BI358" s="83">
        <f t="shared" si="154"/>
        <v>1</v>
      </c>
      <c r="BJ358" s="83">
        <f t="shared" si="155"/>
        <v>0</v>
      </c>
      <c r="BK358" s="83">
        <f t="shared" si="156"/>
        <v>0</v>
      </c>
      <c r="BL358" s="84"/>
      <c r="BM358" s="84"/>
      <c r="BN358" s="85"/>
      <c r="BO358" s="84"/>
      <c r="BP358" s="84"/>
      <c r="BQ358" s="84"/>
      <c r="BR358" s="84"/>
      <c r="BS358" s="84"/>
      <c r="BT358" s="84"/>
      <c r="BU358" s="86"/>
      <c r="BV358" s="86"/>
      <c r="BW358" s="86"/>
      <c r="BX358" s="86"/>
      <c r="BY358" s="86"/>
      <c r="BZ358" s="86"/>
      <c r="CA358" s="83"/>
      <c r="CB358" s="83"/>
      <c r="CC358" s="14"/>
      <c r="CD358" s="72"/>
      <c r="CE358" s="87"/>
      <c r="CF358" s="88"/>
      <c r="CG358" s="88"/>
      <c r="CH358" s="87" t="str">
        <f t="shared" si="146"/>
        <v/>
      </c>
      <c r="CI358" s="89"/>
      <c r="CJ358" s="89"/>
      <c r="CK358" s="267"/>
      <c r="CL358" s="90"/>
      <c r="CM358" s="267"/>
      <c r="CN358" s="90"/>
      <c r="CO358" s="267"/>
      <c r="CP358" s="90"/>
      <c r="CQ358" s="267"/>
      <c r="CR358" s="90"/>
      <c r="CS358" s="267"/>
      <c r="CT358" s="90"/>
      <c r="CU358" s="267"/>
      <c r="CV358" s="90"/>
      <c r="CW358" s="267"/>
      <c r="CX358" s="90"/>
      <c r="CY358" s="267"/>
      <c r="CZ358" s="90"/>
      <c r="DA358" s="94" t="str">
        <f>DataEntry!B358</f>
        <v/>
      </c>
      <c r="DB358" s="83"/>
      <c r="DC358" s="83"/>
      <c r="DD358" s="145" t="str">
        <f t="shared" si="157"/>
        <v/>
      </c>
      <c r="DE358" s="145" t="str">
        <f t="shared" si="158"/>
        <v/>
      </c>
      <c r="DF358" s="145" t="str">
        <f t="shared" si="159"/>
        <v/>
      </c>
      <c r="DG358" s="145" t="str">
        <f t="shared" si="160"/>
        <v/>
      </c>
      <c r="DH358" s="145" t="str">
        <f t="shared" si="161"/>
        <v/>
      </c>
      <c r="DI358" s="145" t="str">
        <f t="shared" si="162"/>
        <v/>
      </c>
      <c r="DJ358" s="83"/>
      <c r="DK358" s="83"/>
      <c r="DL358" s="84"/>
      <c r="DM358" s="14"/>
      <c r="DN358" s="87">
        <f t="shared" si="147"/>
        <v>0.64599999999999991</v>
      </c>
      <c r="DO358" s="87">
        <f>(DFactor*Rounds*Number/2+SUM(BV$3:BV346))/(Rounds*Number/2+COUNT(BV$3:BV346))</f>
        <v>0.29599999999999999</v>
      </c>
      <c r="DP358" s="87">
        <f t="shared" si="148"/>
        <v>0.29599999999999999</v>
      </c>
    </row>
    <row r="359" spans="1:120" x14ac:dyDescent="0.25">
      <c r="A359" s="69">
        <v>357</v>
      </c>
      <c r="B359" s="70" t="str">
        <f>DataEntry!C359</f>
        <v/>
      </c>
      <c r="C359" s="71">
        <f>COUNTIF(D$2:D359,D359)+COUNTIF(G$2:G359,D359)</f>
        <v>102</v>
      </c>
      <c r="D359" s="72" t="str">
        <f t="shared" si="136"/>
        <v/>
      </c>
      <c r="E359" s="70" t="str">
        <f>DataEntry!E359</f>
        <v/>
      </c>
      <c r="F359" s="71">
        <f>COUNTIF(D$2:D359,G359)+COUNTIF(G$2:G359,G359)</f>
        <v>102</v>
      </c>
      <c r="G359" s="72" t="str">
        <f t="shared" si="137"/>
        <v/>
      </c>
      <c r="H359" s="73" t="str">
        <f>DataEntry!G359</f>
        <v/>
      </c>
      <c r="I359" s="73" t="str">
        <f>DataEntry!H359</f>
        <v/>
      </c>
      <c r="J359" s="266">
        <f t="shared" si="149"/>
        <v>1</v>
      </c>
      <c r="K359" s="304">
        <f t="shared" si="138"/>
        <v>0.82880621878096061</v>
      </c>
      <c r="L359" s="224" t="e">
        <f t="shared" si="139"/>
        <v>#N/A</v>
      </c>
      <c r="M359" s="224" t="str">
        <f t="shared" si="140"/>
        <v/>
      </c>
      <c r="N359" s="236" t="str">
        <f t="shared" si="150"/>
        <v/>
      </c>
      <c r="O359" s="22" t="str">
        <f t="shared" si="151"/>
        <v>TG102</v>
      </c>
      <c r="P359" s="308" t="e">
        <f t="shared" si="141"/>
        <v>#N/A</v>
      </c>
      <c r="Q359" s="22" t="str">
        <f t="shared" si="152"/>
        <v>TG102</v>
      </c>
      <c r="R359" s="308" t="e">
        <f t="shared" si="142"/>
        <v>#N/A</v>
      </c>
      <c r="S359" s="74"/>
      <c r="T359" s="75"/>
      <c r="U359" s="76"/>
      <c r="V359" s="74"/>
      <c r="W359" s="75"/>
      <c r="X359" s="76"/>
      <c r="Y359" s="74"/>
      <c r="Z359" s="75"/>
      <c r="AA359" s="76"/>
      <c r="AB359" s="74"/>
      <c r="AC359" s="75"/>
      <c r="AD359" s="76"/>
      <c r="AE359" s="74"/>
      <c r="AF359" s="75"/>
      <c r="AG359" s="76"/>
      <c r="AH359" s="74"/>
      <c r="AI359" s="75"/>
      <c r="AJ359" s="76"/>
      <c r="AK359" s="74"/>
      <c r="AL359" s="75"/>
      <c r="AM359" s="76"/>
      <c r="AN359" s="74"/>
      <c r="AO359" s="75"/>
      <c r="AP359" s="76"/>
      <c r="AQ359" s="77" t="str">
        <f t="shared" si="143"/>
        <v/>
      </c>
      <c r="AR359" s="77" t="str">
        <f t="shared" si="144"/>
        <v/>
      </c>
      <c r="AS359" s="78" t="str">
        <f t="shared" si="153"/>
        <v/>
      </c>
      <c r="AT359" s="77" t="str">
        <f t="shared" si="145"/>
        <v/>
      </c>
      <c r="AU359" s="79"/>
      <c r="AV359" s="139"/>
      <c r="AW359" s="80"/>
      <c r="AX359" s="80"/>
      <c r="AY359" s="80"/>
      <c r="AZ359" s="92"/>
      <c r="BA359" s="93"/>
      <c r="BB359" s="92"/>
      <c r="BC359" s="93"/>
      <c r="BD359" s="92"/>
      <c r="BE359" s="93"/>
      <c r="BF359" s="77"/>
      <c r="BG359" s="77"/>
      <c r="BH359" s="77"/>
      <c r="BI359" s="83">
        <f t="shared" si="154"/>
        <v>1</v>
      </c>
      <c r="BJ359" s="83">
        <f t="shared" si="155"/>
        <v>0</v>
      </c>
      <c r="BK359" s="83">
        <f t="shared" si="156"/>
        <v>0</v>
      </c>
      <c r="BL359" s="84"/>
      <c r="BM359" s="84"/>
      <c r="BN359" s="85"/>
      <c r="BO359" s="84"/>
      <c r="BP359" s="84"/>
      <c r="BQ359" s="84"/>
      <c r="BR359" s="84"/>
      <c r="BS359" s="84"/>
      <c r="BT359" s="84"/>
      <c r="BU359" s="86"/>
      <c r="BV359" s="86"/>
      <c r="BW359" s="86"/>
      <c r="BX359" s="86"/>
      <c r="BY359" s="86"/>
      <c r="BZ359" s="86"/>
      <c r="CA359" s="83"/>
      <c r="CB359" s="83"/>
      <c r="CC359" s="14"/>
      <c r="CD359" s="72"/>
      <c r="CE359" s="87"/>
      <c r="CF359" s="88"/>
      <c r="CG359" s="88"/>
      <c r="CH359" s="87" t="str">
        <f t="shared" si="146"/>
        <v/>
      </c>
      <c r="CI359" s="89"/>
      <c r="CJ359" s="89"/>
      <c r="CK359" s="267"/>
      <c r="CL359" s="90"/>
      <c r="CM359" s="267"/>
      <c r="CN359" s="90"/>
      <c r="CO359" s="267"/>
      <c r="CP359" s="90"/>
      <c r="CQ359" s="267"/>
      <c r="CR359" s="90"/>
      <c r="CS359" s="267"/>
      <c r="CT359" s="90"/>
      <c r="CU359" s="267"/>
      <c r="CV359" s="90"/>
      <c r="CW359" s="267"/>
      <c r="CX359" s="90"/>
      <c r="CY359" s="267"/>
      <c r="CZ359" s="90"/>
      <c r="DA359" s="94" t="str">
        <f>DataEntry!B359</f>
        <v/>
      </c>
      <c r="DB359" s="83"/>
      <c r="DC359" s="83"/>
      <c r="DD359" s="145" t="str">
        <f t="shared" si="157"/>
        <v/>
      </c>
      <c r="DE359" s="145" t="str">
        <f t="shared" si="158"/>
        <v/>
      </c>
      <c r="DF359" s="145" t="str">
        <f t="shared" si="159"/>
        <v/>
      </c>
      <c r="DG359" s="145" t="str">
        <f t="shared" si="160"/>
        <v/>
      </c>
      <c r="DH359" s="145" t="str">
        <f t="shared" si="161"/>
        <v/>
      </c>
      <c r="DI359" s="145" t="str">
        <f t="shared" si="162"/>
        <v/>
      </c>
      <c r="DJ359" s="83"/>
      <c r="DK359" s="83"/>
      <c r="DL359" s="84"/>
      <c r="DM359" s="14"/>
      <c r="DN359" s="87">
        <f t="shared" si="147"/>
        <v>0.64599999999999991</v>
      </c>
      <c r="DO359" s="87">
        <f>(DFactor*Rounds*Number/2+SUM(BV$3:BV347))/(Rounds*Number/2+COUNT(BV$3:BV347))</f>
        <v>0.29599999999999999</v>
      </c>
      <c r="DP359" s="87">
        <f t="shared" si="148"/>
        <v>0.29599999999999999</v>
      </c>
    </row>
    <row r="360" spans="1:120" x14ac:dyDescent="0.25">
      <c r="A360" s="69">
        <v>358</v>
      </c>
      <c r="B360" s="70" t="str">
        <f>DataEntry!C360</f>
        <v/>
      </c>
      <c r="C360" s="71">
        <f>COUNTIF(D$2:D360,D360)+COUNTIF(G$2:G360,D360)</f>
        <v>104</v>
      </c>
      <c r="D360" s="72" t="str">
        <f t="shared" si="136"/>
        <v/>
      </c>
      <c r="E360" s="70" t="str">
        <f>DataEntry!E360</f>
        <v/>
      </c>
      <c r="F360" s="71">
        <f>COUNTIF(D$2:D360,G360)+COUNTIF(G$2:G360,G360)</f>
        <v>104</v>
      </c>
      <c r="G360" s="72" t="str">
        <f t="shared" si="137"/>
        <v/>
      </c>
      <c r="H360" s="73" t="str">
        <f>DataEntry!G360</f>
        <v/>
      </c>
      <c r="I360" s="73" t="str">
        <f>DataEntry!H360</f>
        <v/>
      </c>
      <c r="J360" s="266">
        <f t="shared" si="149"/>
        <v>1</v>
      </c>
      <c r="K360" s="304">
        <f t="shared" si="138"/>
        <v>0.39168337334026138</v>
      </c>
      <c r="L360" s="224" t="e">
        <f t="shared" si="139"/>
        <v>#N/A</v>
      </c>
      <c r="M360" s="224" t="str">
        <f t="shared" si="140"/>
        <v/>
      </c>
      <c r="N360" s="236" t="str">
        <f t="shared" si="150"/>
        <v/>
      </c>
      <c r="O360" s="22" t="str">
        <f t="shared" si="151"/>
        <v>TG104</v>
      </c>
      <c r="P360" s="308" t="e">
        <f t="shared" si="141"/>
        <v>#N/A</v>
      </c>
      <c r="Q360" s="22" t="str">
        <f t="shared" si="152"/>
        <v>TG104</v>
      </c>
      <c r="R360" s="308" t="e">
        <f t="shared" si="142"/>
        <v>#N/A</v>
      </c>
      <c r="S360" s="74"/>
      <c r="T360" s="75"/>
      <c r="U360" s="76"/>
      <c r="V360" s="74"/>
      <c r="W360" s="75"/>
      <c r="X360" s="76"/>
      <c r="Y360" s="74"/>
      <c r="Z360" s="75"/>
      <c r="AA360" s="76"/>
      <c r="AB360" s="74"/>
      <c r="AC360" s="75"/>
      <c r="AD360" s="76"/>
      <c r="AE360" s="74"/>
      <c r="AF360" s="75"/>
      <c r="AG360" s="76"/>
      <c r="AH360" s="74"/>
      <c r="AI360" s="75"/>
      <c r="AJ360" s="76"/>
      <c r="AK360" s="74"/>
      <c r="AL360" s="75"/>
      <c r="AM360" s="76"/>
      <c r="AN360" s="74"/>
      <c r="AO360" s="75"/>
      <c r="AP360" s="76"/>
      <c r="AQ360" s="77" t="str">
        <f t="shared" si="143"/>
        <v/>
      </c>
      <c r="AR360" s="77" t="str">
        <f t="shared" si="144"/>
        <v/>
      </c>
      <c r="AS360" s="78" t="str">
        <f t="shared" si="153"/>
        <v/>
      </c>
      <c r="AT360" s="77" t="str">
        <f t="shared" si="145"/>
        <v/>
      </c>
      <c r="AU360" s="79"/>
      <c r="AV360" s="139"/>
      <c r="AW360" s="80"/>
      <c r="AX360" s="80"/>
      <c r="AY360" s="80"/>
      <c r="AZ360" s="92"/>
      <c r="BA360" s="93"/>
      <c r="BB360" s="92"/>
      <c r="BC360" s="93"/>
      <c r="BD360" s="92"/>
      <c r="BE360" s="93"/>
      <c r="BF360" s="77"/>
      <c r="BG360" s="77"/>
      <c r="BH360" s="77"/>
      <c r="BI360" s="83">
        <f t="shared" si="154"/>
        <v>1</v>
      </c>
      <c r="BJ360" s="83">
        <f t="shared" si="155"/>
        <v>0</v>
      </c>
      <c r="BK360" s="83">
        <f t="shared" si="156"/>
        <v>0</v>
      </c>
      <c r="BL360" s="84"/>
      <c r="BM360" s="84"/>
      <c r="BN360" s="85"/>
      <c r="BO360" s="84"/>
      <c r="BP360" s="84"/>
      <c r="BQ360" s="84"/>
      <c r="BR360" s="84"/>
      <c r="BS360" s="84"/>
      <c r="BT360" s="84"/>
      <c r="BU360" s="86"/>
      <c r="BV360" s="86"/>
      <c r="BW360" s="86"/>
      <c r="BX360" s="86"/>
      <c r="BY360" s="86"/>
      <c r="BZ360" s="86"/>
      <c r="CA360" s="83"/>
      <c r="CB360" s="83"/>
      <c r="CC360" s="14"/>
      <c r="CD360" s="72"/>
      <c r="CE360" s="87"/>
      <c r="CF360" s="88"/>
      <c r="CG360" s="88"/>
      <c r="CH360" s="87" t="str">
        <f t="shared" si="146"/>
        <v/>
      </c>
      <c r="CI360" s="89"/>
      <c r="CJ360" s="89"/>
      <c r="CK360" s="267"/>
      <c r="CL360" s="90"/>
      <c r="CM360" s="267"/>
      <c r="CN360" s="90"/>
      <c r="CO360" s="267"/>
      <c r="CP360" s="90"/>
      <c r="CQ360" s="267"/>
      <c r="CR360" s="90"/>
      <c r="CS360" s="267"/>
      <c r="CT360" s="90"/>
      <c r="CU360" s="267"/>
      <c r="CV360" s="90"/>
      <c r="CW360" s="267"/>
      <c r="CX360" s="90"/>
      <c r="CY360" s="267"/>
      <c r="CZ360" s="90"/>
      <c r="DA360" s="94" t="str">
        <f>DataEntry!B360</f>
        <v/>
      </c>
      <c r="DB360" s="83"/>
      <c r="DC360" s="83"/>
      <c r="DD360" s="145" t="str">
        <f t="shared" si="157"/>
        <v/>
      </c>
      <c r="DE360" s="145" t="str">
        <f t="shared" si="158"/>
        <v/>
      </c>
      <c r="DF360" s="145" t="str">
        <f t="shared" si="159"/>
        <v/>
      </c>
      <c r="DG360" s="145" t="str">
        <f t="shared" si="160"/>
        <v/>
      </c>
      <c r="DH360" s="145" t="str">
        <f t="shared" si="161"/>
        <v/>
      </c>
      <c r="DI360" s="145" t="str">
        <f t="shared" si="162"/>
        <v/>
      </c>
      <c r="DJ360" s="83"/>
      <c r="DK360" s="83"/>
      <c r="DL360" s="84"/>
      <c r="DM360" s="14"/>
      <c r="DN360" s="87">
        <f t="shared" si="147"/>
        <v>0.64599999999999991</v>
      </c>
      <c r="DO360" s="87">
        <f>(DFactor*Rounds*Number/2+SUM(BV$3:BV348))/(Rounds*Number/2+COUNT(BV$3:BV348))</f>
        <v>0.29599999999999999</v>
      </c>
      <c r="DP360" s="87">
        <f t="shared" si="148"/>
        <v>0.29599999999999999</v>
      </c>
    </row>
    <row r="361" spans="1:120" x14ac:dyDescent="0.25">
      <c r="A361" s="69">
        <v>359</v>
      </c>
      <c r="B361" s="70" t="str">
        <f>DataEntry!C361</f>
        <v/>
      </c>
      <c r="C361" s="71">
        <f>COUNTIF(D$2:D361,D361)+COUNTIF(G$2:G361,D361)</f>
        <v>106</v>
      </c>
      <c r="D361" s="72" t="str">
        <f t="shared" si="136"/>
        <v/>
      </c>
      <c r="E361" s="70" t="str">
        <f>DataEntry!E361</f>
        <v/>
      </c>
      <c r="F361" s="71">
        <f>COUNTIF(D$2:D361,G361)+COUNTIF(G$2:G361,G361)</f>
        <v>106</v>
      </c>
      <c r="G361" s="72" t="str">
        <f t="shared" si="137"/>
        <v/>
      </c>
      <c r="H361" s="73" t="str">
        <f>DataEntry!G361</f>
        <v/>
      </c>
      <c r="I361" s="73" t="str">
        <f>DataEntry!H361</f>
        <v/>
      </c>
      <c r="J361" s="266">
        <f t="shared" si="149"/>
        <v>1</v>
      </c>
      <c r="K361" s="304">
        <f t="shared" si="138"/>
        <v>0.28300856414958742</v>
      </c>
      <c r="L361" s="224" t="e">
        <f t="shared" si="139"/>
        <v>#N/A</v>
      </c>
      <c r="M361" s="224" t="str">
        <f t="shared" si="140"/>
        <v/>
      </c>
      <c r="N361" s="236" t="str">
        <f t="shared" si="150"/>
        <v/>
      </c>
      <c r="O361" s="22" t="str">
        <f t="shared" si="151"/>
        <v>TG106</v>
      </c>
      <c r="P361" s="308" t="e">
        <f t="shared" si="141"/>
        <v>#N/A</v>
      </c>
      <c r="Q361" s="22" t="str">
        <f t="shared" si="152"/>
        <v>TG106</v>
      </c>
      <c r="R361" s="308" t="e">
        <f t="shared" si="142"/>
        <v>#N/A</v>
      </c>
      <c r="S361" s="74"/>
      <c r="T361" s="75"/>
      <c r="U361" s="76"/>
      <c r="V361" s="74"/>
      <c r="W361" s="75"/>
      <c r="X361" s="76"/>
      <c r="Y361" s="74"/>
      <c r="Z361" s="75"/>
      <c r="AA361" s="76"/>
      <c r="AB361" s="74"/>
      <c r="AC361" s="75"/>
      <c r="AD361" s="76"/>
      <c r="AE361" s="74"/>
      <c r="AF361" s="75"/>
      <c r="AG361" s="76"/>
      <c r="AH361" s="74"/>
      <c r="AI361" s="75"/>
      <c r="AJ361" s="76"/>
      <c r="AK361" s="74"/>
      <c r="AL361" s="75"/>
      <c r="AM361" s="76"/>
      <c r="AN361" s="74"/>
      <c r="AO361" s="75"/>
      <c r="AP361" s="76"/>
      <c r="AQ361" s="77" t="str">
        <f t="shared" si="143"/>
        <v/>
      </c>
      <c r="AR361" s="77" t="str">
        <f t="shared" si="144"/>
        <v/>
      </c>
      <c r="AS361" s="78" t="str">
        <f t="shared" si="153"/>
        <v/>
      </c>
      <c r="AT361" s="77" t="str">
        <f t="shared" si="145"/>
        <v/>
      </c>
      <c r="AU361" s="79"/>
      <c r="AV361" s="139"/>
      <c r="AW361" s="80"/>
      <c r="AX361" s="80"/>
      <c r="AY361" s="80"/>
      <c r="AZ361" s="92"/>
      <c r="BA361" s="93"/>
      <c r="BB361" s="92"/>
      <c r="BC361" s="93"/>
      <c r="BD361" s="92"/>
      <c r="BE361" s="93"/>
      <c r="BF361" s="77"/>
      <c r="BG361" s="77"/>
      <c r="BH361" s="77"/>
      <c r="BI361" s="83">
        <f t="shared" si="154"/>
        <v>1</v>
      </c>
      <c r="BJ361" s="83">
        <f t="shared" si="155"/>
        <v>0</v>
      </c>
      <c r="BK361" s="83">
        <f t="shared" si="156"/>
        <v>0</v>
      </c>
      <c r="BL361" s="84"/>
      <c r="BM361" s="84"/>
      <c r="BN361" s="85"/>
      <c r="BO361" s="84"/>
      <c r="BP361" s="84"/>
      <c r="BQ361" s="84"/>
      <c r="BR361" s="84"/>
      <c r="BS361" s="84"/>
      <c r="BT361" s="84"/>
      <c r="BU361" s="86"/>
      <c r="BV361" s="86"/>
      <c r="BW361" s="86"/>
      <c r="BX361" s="86"/>
      <c r="BY361" s="86"/>
      <c r="BZ361" s="86"/>
      <c r="CA361" s="83"/>
      <c r="CB361" s="83"/>
      <c r="CC361" s="14"/>
      <c r="CD361" s="72"/>
      <c r="CE361" s="87"/>
      <c r="CF361" s="88"/>
      <c r="CG361" s="88"/>
      <c r="CH361" s="87" t="str">
        <f t="shared" si="146"/>
        <v/>
      </c>
      <c r="CI361" s="89"/>
      <c r="CJ361" s="89"/>
      <c r="CK361" s="267"/>
      <c r="CL361" s="90"/>
      <c r="CM361" s="267"/>
      <c r="CN361" s="90"/>
      <c r="CO361" s="267"/>
      <c r="CP361" s="90"/>
      <c r="CQ361" s="267"/>
      <c r="CR361" s="90"/>
      <c r="CS361" s="267"/>
      <c r="CT361" s="90"/>
      <c r="CU361" s="267"/>
      <c r="CV361" s="90"/>
      <c r="CW361" s="267"/>
      <c r="CX361" s="90"/>
      <c r="CY361" s="267"/>
      <c r="CZ361" s="90"/>
      <c r="DA361" s="94" t="str">
        <f>DataEntry!B361</f>
        <v/>
      </c>
      <c r="DB361" s="83"/>
      <c r="DC361" s="83"/>
      <c r="DD361" s="145" t="str">
        <f t="shared" si="157"/>
        <v/>
      </c>
      <c r="DE361" s="145" t="str">
        <f t="shared" si="158"/>
        <v/>
      </c>
      <c r="DF361" s="145" t="str">
        <f t="shared" si="159"/>
        <v/>
      </c>
      <c r="DG361" s="145" t="str">
        <f t="shared" si="160"/>
        <v/>
      </c>
      <c r="DH361" s="145" t="str">
        <f t="shared" si="161"/>
        <v/>
      </c>
      <c r="DI361" s="145" t="str">
        <f t="shared" si="162"/>
        <v/>
      </c>
      <c r="DJ361" s="83"/>
      <c r="DK361" s="83"/>
      <c r="DL361" s="84"/>
      <c r="DM361" s="14"/>
      <c r="DN361" s="87">
        <f t="shared" si="147"/>
        <v>0.64599999999999991</v>
      </c>
      <c r="DO361" s="87">
        <f>(DFactor*Rounds*Number/2+SUM(BV$3:BV349))/(Rounds*Number/2+COUNT(BV$3:BV349))</f>
        <v>0.29599999999999999</v>
      </c>
      <c r="DP361" s="87">
        <f t="shared" si="148"/>
        <v>0.29599999999999999</v>
      </c>
    </row>
    <row r="362" spans="1:120" x14ac:dyDescent="0.25">
      <c r="A362" s="69">
        <v>360</v>
      </c>
      <c r="B362" s="70" t="str">
        <f>DataEntry!C362</f>
        <v/>
      </c>
      <c r="C362" s="71">
        <f>COUNTIF(D$2:D362,D362)+COUNTIF(G$2:G362,D362)</f>
        <v>108</v>
      </c>
      <c r="D362" s="72" t="str">
        <f t="shared" si="136"/>
        <v/>
      </c>
      <c r="E362" s="70" t="str">
        <f>DataEntry!E362</f>
        <v/>
      </c>
      <c r="F362" s="71">
        <f>COUNTIF(D$2:D362,G362)+COUNTIF(G$2:G362,G362)</f>
        <v>108</v>
      </c>
      <c r="G362" s="72" t="str">
        <f t="shared" si="137"/>
        <v/>
      </c>
      <c r="H362" s="73" t="str">
        <f>DataEntry!G362</f>
        <v/>
      </c>
      <c r="I362" s="73" t="str">
        <f>DataEntry!H362</f>
        <v/>
      </c>
      <c r="J362" s="266">
        <f t="shared" si="149"/>
        <v>1</v>
      </c>
      <c r="K362" s="304">
        <f t="shared" si="138"/>
        <v>0.89130965822193087</v>
      </c>
      <c r="L362" s="224" t="e">
        <f t="shared" si="139"/>
        <v>#N/A</v>
      </c>
      <c r="M362" s="224" t="str">
        <f t="shared" si="140"/>
        <v/>
      </c>
      <c r="N362" s="236" t="str">
        <f t="shared" si="150"/>
        <v/>
      </c>
      <c r="O362" s="22" t="str">
        <f t="shared" si="151"/>
        <v>TG108</v>
      </c>
      <c r="P362" s="308" t="e">
        <f t="shared" si="141"/>
        <v>#N/A</v>
      </c>
      <c r="Q362" s="22" t="str">
        <f t="shared" si="152"/>
        <v>TG108</v>
      </c>
      <c r="R362" s="308" t="e">
        <f t="shared" si="142"/>
        <v>#N/A</v>
      </c>
      <c r="S362" s="74"/>
      <c r="T362" s="75"/>
      <c r="U362" s="76"/>
      <c r="V362" s="74"/>
      <c r="W362" s="75"/>
      <c r="X362" s="76"/>
      <c r="Y362" s="74"/>
      <c r="Z362" s="75"/>
      <c r="AA362" s="76"/>
      <c r="AB362" s="74"/>
      <c r="AC362" s="75"/>
      <c r="AD362" s="76"/>
      <c r="AE362" s="74"/>
      <c r="AF362" s="75"/>
      <c r="AG362" s="76"/>
      <c r="AH362" s="74"/>
      <c r="AI362" s="75"/>
      <c r="AJ362" s="76"/>
      <c r="AK362" s="74"/>
      <c r="AL362" s="75"/>
      <c r="AM362" s="76"/>
      <c r="AN362" s="74"/>
      <c r="AO362" s="75"/>
      <c r="AP362" s="76"/>
      <c r="AQ362" s="77" t="str">
        <f t="shared" si="143"/>
        <v/>
      </c>
      <c r="AR362" s="77" t="str">
        <f t="shared" si="144"/>
        <v/>
      </c>
      <c r="AS362" s="78" t="str">
        <f t="shared" si="153"/>
        <v/>
      </c>
      <c r="AT362" s="77" t="str">
        <f t="shared" si="145"/>
        <v/>
      </c>
      <c r="AU362" s="79"/>
      <c r="AV362" s="139"/>
      <c r="AW362" s="80"/>
      <c r="AX362" s="80"/>
      <c r="AY362" s="80"/>
      <c r="AZ362" s="92"/>
      <c r="BA362" s="93"/>
      <c r="BB362" s="92"/>
      <c r="BC362" s="93"/>
      <c r="BD362" s="92"/>
      <c r="BE362" s="93"/>
      <c r="BF362" s="77"/>
      <c r="BG362" s="77"/>
      <c r="BH362" s="77"/>
      <c r="BI362" s="83">
        <f t="shared" si="154"/>
        <v>1</v>
      </c>
      <c r="BJ362" s="83">
        <f t="shared" si="155"/>
        <v>0</v>
      </c>
      <c r="BK362" s="83">
        <f t="shared" si="156"/>
        <v>0</v>
      </c>
      <c r="BL362" s="84"/>
      <c r="BM362" s="84"/>
      <c r="BN362" s="85"/>
      <c r="BO362" s="84"/>
      <c r="BP362" s="84"/>
      <c r="BQ362" s="84"/>
      <c r="BR362" s="84"/>
      <c r="BS362" s="84"/>
      <c r="BT362" s="84"/>
      <c r="BU362" s="86"/>
      <c r="BV362" s="86"/>
      <c r="BW362" s="86"/>
      <c r="BX362" s="86"/>
      <c r="BY362" s="86"/>
      <c r="BZ362" s="86"/>
      <c r="CA362" s="83"/>
      <c r="CB362" s="83"/>
      <c r="CC362" s="14"/>
      <c r="CD362" s="72"/>
      <c r="CE362" s="87"/>
      <c r="CF362" s="88"/>
      <c r="CG362" s="88"/>
      <c r="CH362" s="87" t="str">
        <f t="shared" si="146"/>
        <v/>
      </c>
      <c r="CI362" s="89"/>
      <c r="CJ362" s="89"/>
      <c r="CK362" s="267"/>
      <c r="CL362" s="90"/>
      <c r="CM362" s="267"/>
      <c r="CN362" s="90"/>
      <c r="CO362" s="267"/>
      <c r="CP362" s="90"/>
      <c r="CQ362" s="267"/>
      <c r="CR362" s="90"/>
      <c r="CS362" s="267"/>
      <c r="CT362" s="90"/>
      <c r="CU362" s="267"/>
      <c r="CV362" s="90"/>
      <c r="CW362" s="267"/>
      <c r="CX362" s="90"/>
      <c r="CY362" s="267"/>
      <c r="CZ362" s="90"/>
      <c r="DA362" s="94" t="str">
        <f>DataEntry!B362</f>
        <v/>
      </c>
      <c r="DB362" s="83"/>
      <c r="DC362" s="83"/>
      <c r="DD362" s="145" t="str">
        <f t="shared" si="157"/>
        <v/>
      </c>
      <c r="DE362" s="145" t="str">
        <f t="shared" si="158"/>
        <v/>
      </c>
      <c r="DF362" s="145" t="str">
        <f t="shared" si="159"/>
        <v/>
      </c>
      <c r="DG362" s="145" t="str">
        <f t="shared" si="160"/>
        <v/>
      </c>
      <c r="DH362" s="145" t="str">
        <f t="shared" si="161"/>
        <v/>
      </c>
      <c r="DI362" s="145" t="str">
        <f t="shared" si="162"/>
        <v/>
      </c>
      <c r="DJ362" s="83"/>
      <c r="DK362" s="83"/>
      <c r="DL362" s="84"/>
      <c r="DM362" s="14"/>
      <c r="DN362" s="87">
        <f t="shared" si="147"/>
        <v>0.64599999999999991</v>
      </c>
      <c r="DO362" s="87">
        <f>(DFactor*Rounds*Number/2+SUM(BV$3:BV350))/(Rounds*Number/2+COUNT(BV$3:BV350))</f>
        <v>0.29599999999999999</v>
      </c>
      <c r="DP362" s="87">
        <f t="shared" si="148"/>
        <v>0.29599999999999999</v>
      </c>
    </row>
    <row r="363" spans="1:120" x14ac:dyDescent="0.25">
      <c r="A363" s="69">
        <v>361</v>
      </c>
      <c r="B363" s="70" t="str">
        <f>DataEntry!C363</f>
        <v/>
      </c>
      <c r="C363" s="71">
        <f>COUNTIF(D$2:D363,D363)+COUNTIF(G$2:G363,D363)</f>
        <v>110</v>
      </c>
      <c r="D363" s="72" t="str">
        <f t="shared" si="136"/>
        <v/>
      </c>
      <c r="E363" s="70" t="str">
        <f>DataEntry!E363</f>
        <v/>
      </c>
      <c r="F363" s="71">
        <f>COUNTIF(D$2:D363,G363)+COUNTIF(G$2:G363,G363)</f>
        <v>110</v>
      </c>
      <c r="G363" s="72" t="str">
        <f t="shared" si="137"/>
        <v/>
      </c>
      <c r="H363" s="73" t="str">
        <f>DataEntry!G363</f>
        <v/>
      </c>
      <c r="I363" s="73" t="str">
        <f>DataEntry!H363</f>
        <v/>
      </c>
      <c r="J363" s="266">
        <f t="shared" si="149"/>
        <v>1</v>
      </c>
      <c r="K363" s="304">
        <f t="shared" si="138"/>
        <v>0.18280237064458227</v>
      </c>
      <c r="L363" s="224" t="e">
        <f t="shared" si="139"/>
        <v>#N/A</v>
      </c>
      <c r="M363" s="224" t="str">
        <f t="shared" si="140"/>
        <v/>
      </c>
      <c r="N363" s="236" t="str">
        <f t="shared" si="150"/>
        <v/>
      </c>
      <c r="O363" s="22" t="str">
        <f t="shared" si="151"/>
        <v>TG110</v>
      </c>
      <c r="P363" s="308" t="e">
        <f t="shared" si="141"/>
        <v>#N/A</v>
      </c>
      <c r="Q363" s="22" t="str">
        <f t="shared" si="152"/>
        <v>TG110</v>
      </c>
      <c r="R363" s="308" t="e">
        <f t="shared" si="142"/>
        <v>#N/A</v>
      </c>
      <c r="S363" s="74"/>
      <c r="T363" s="75"/>
      <c r="U363" s="76"/>
      <c r="V363" s="74"/>
      <c r="W363" s="75"/>
      <c r="X363" s="76"/>
      <c r="Y363" s="74"/>
      <c r="Z363" s="75"/>
      <c r="AA363" s="76"/>
      <c r="AB363" s="74"/>
      <c r="AC363" s="75"/>
      <c r="AD363" s="76"/>
      <c r="AE363" s="74"/>
      <c r="AF363" s="75"/>
      <c r="AG363" s="76"/>
      <c r="AH363" s="74"/>
      <c r="AI363" s="75"/>
      <c r="AJ363" s="76"/>
      <c r="AK363" s="74"/>
      <c r="AL363" s="75"/>
      <c r="AM363" s="76"/>
      <c r="AN363" s="74"/>
      <c r="AO363" s="75"/>
      <c r="AP363" s="76"/>
      <c r="AQ363" s="77" t="str">
        <f t="shared" si="143"/>
        <v/>
      </c>
      <c r="AR363" s="77" t="str">
        <f t="shared" si="144"/>
        <v/>
      </c>
      <c r="AS363" s="78" t="str">
        <f t="shared" si="153"/>
        <v/>
      </c>
      <c r="AT363" s="77" t="str">
        <f t="shared" si="145"/>
        <v/>
      </c>
      <c r="AU363" s="79"/>
      <c r="AV363" s="139"/>
      <c r="AW363" s="80"/>
      <c r="AX363" s="80"/>
      <c r="AY363" s="80"/>
      <c r="AZ363" s="92"/>
      <c r="BA363" s="93"/>
      <c r="BB363" s="92"/>
      <c r="BC363" s="93"/>
      <c r="BD363" s="92"/>
      <c r="BE363" s="93"/>
      <c r="BF363" s="77"/>
      <c r="BG363" s="77"/>
      <c r="BH363" s="77"/>
      <c r="BI363" s="83">
        <f t="shared" si="154"/>
        <v>1</v>
      </c>
      <c r="BJ363" s="83">
        <f t="shared" si="155"/>
        <v>0</v>
      </c>
      <c r="BK363" s="83">
        <f t="shared" si="156"/>
        <v>0</v>
      </c>
      <c r="BL363" s="84"/>
      <c r="BM363" s="84"/>
      <c r="BN363" s="85"/>
      <c r="BO363" s="84"/>
      <c r="BP363" s="84"/>
      <c r="BQ363" s="84"/>
      <c r="BR363" s="84"/>
      <c r="BS363" s="84"/>
      <c r="BT363" s="84"/>
      <c r="BU363" s="86"/>
      <c r="BV363" s="86"/>
      <c r="BW363" s="86"/>
      <c r="BX363" s="86"/>
      <c r="BY363" s="86"/>
      <c r="BZ363" s="86"/>
      <c r="CA363" s="83"/>
      <c r="CB363" s="83"/>
      <c r="CC363" s="14"/>
      <c r="CD363" s="72"/>
      <c r="CE363" s="87"/>
      <c r="CF363" s="88"/>
      <c r="CG363" s="88"/>
      <c r="CH363" s="87" t="str">
        <f t="shared" si="146"/>
        <v/>
      </c>
      <c r="CI363" s="89"/>
      <c r="CJ363" s="89"/>
      <c r="CK363" s="267"/>
      <c r="CL363" s="90"/>
      <c r="CM363" s="267"/>
      <c r="CN363" s="90"/>
      <c r="CO363" s="267"/>
      <c r="CP363" s="90"/>
      <c r="CQ363" s="267"/>
      <c r="CR363" s="90"/>
      <c r="CS363" s="267"/>
      <c r="CT363" s="90"/>
      <c r="CU363" s="267"/>
      <c r="CV363" s="90"/>
      <c r="CW363" s="267"/>
      <c r="CX363" s="90"/>
      <c r="CY363" s="267"/>
      <c r="CZ363" s="90"/>
      <c r="DA363" s="94" t="str">
        <f>DataEntry!B363</f>
        <v/>
      </c>
      <c r="DB363" s="83"/>
      <c r="DC363" s="83"/>
      <c r="DD363" s="145" t="str">
        <f t="shared" si="157"/>
        <v/>
      </c>
      <c r="DE363" s="145" t="str">
        <f t="shared" si="158"/>
        <v/>
      </c>
      <c r="DF363" s="145" t="str">
        <f t="shared" si="159"/>
        <v/>
      </c>
      <c r="DG363" s="145" t="str">
        <f t="shared" si="160"/>
        <v/>
      </c>
      <c r="DH363" s="145" t="str">
        <f t="shared" si="161"/>
        <v/>
      </c>
      <c r="DI363" s="145" t="str">
        <f t="shared" si="162"/>
        <v/>
      </c>
      <c r="DJ363" s="83"/>
      <c r="DK363" s="83"/>
      <c r="DL363" s="84"/>
      <c r="DM363" s="14"/>
      <c r="DN363" s="87">
        <f t="shared" si="147"/>
        <v>0.64599999999999991</v>
      </c>
      <c r="DO363" s="87">
        <f>(DFactor*Rounds*Number/2+SUM(BV$3:BV351))/(Rounds*Number/2+COUNT(BV$3:BV351))</f>
        <v>0.29599999999999999</v>
      </c>
      <c r="DP363" s="87">
        <f t="shared" si="148"/>
        <v>0.29599999999999999</v>
      </c>
    </row>
    <row r="364" spans="1:120" x14ac:dyDescent="0.25">
      <c r="A364" s="69">
        <v>362</v>
      </c>
      <c r="B364" s="70" t="str">
        <f>DataEntry!C364</f>
        <v/>
      </c>
      <c r="C364" s="71">
        <f>COUNTIF(D$2:D364,D364)+COUNTIF(G$2:G364,D364)</f>
        <v>112</v>
      </c>
      <c r="D364" s="72" t="str">
        <f t="shared" si="136"/>
        <v/>
      </c>
      <c r="E364" s="70" t="str">
        <f>DataEntry!E364</f>
        <v/>
      </c>
      <c r="F364" s="71">
        <f>COUNTIF(D$2:D364,G364)+COUNTIF(G$2:G364,G364)</f>
        <v>112</v>
      </c>
      <c r="G364" s="72" t="str">
        <f t="shared" si="137"/>
        <v/>
      </c>
      <c r="H364" s="73" t="str">
        <f>DataEntry!G364</f>
        <v/>
      </c>
      <c r="I364" s="73" t="str">
        <f>DataEntry!H364</f>
        <v/>
      </c>
      <c r="J364" s="266">
        <f t="shared" si="149"/>
        <v>1</v>
      </c>
      <c r="K364" s="304">
        <f t="shared" si="138"/>
        <v>0.40823663924013864</v>
      </c>
      <c r="L364" s="224" t="e">
        <f t="shared" si="139"/>
        <v>#N/A</v>
      </c>
      <c r="M364" s="224" t="str">
        <f t="shared" si="140"/>
        <v/>
      </c>
      <c r="N364" s="236" t="str">
        <f t="shared" si="150"/>
        <v/>
      </c>
      <c r="O364" s="22" t="str">
        <f t="shared" si="151"/>
        <v>TG112</v>
      </c>
      <c r="P364" s="308" t="e">
        <f t="shared" si="141"/>
        <v>#N/A</v>
      </c>
      <c r="Q364" s="22" t="str">
        <f t="shared" si="152"/>
        <v>TG112</v>
      </c>
      <c r="R364" s="308" t="e">
        <f t="shared" si="142"/>
        <v>#N/A</v>
      </c>
      <c r="S364" s="74"/>
      <c r="T364" s="75"/>
      <c r="U364" s="76"/>
      <c r="V364" s="74"/>
      <c r="W364" s="75"/>
      <c r="X364" s="76"/>
      <c r="Y364" s="74"/>
      <c r="Z364" s="75"/>
      <c r="AA364" s="76"/>
      <c r="AB364" s="74"/>
      <c r="AC364" s="75"/>
      <c r="AD364" s="76"/>
      <c r="AE364" s="74"/>
      <c r="AF364" s="75"/>
      <c r="AG364" s="76"/>
      <c r="AH364" s="74"/>
      <c r="AI364" s="75"/>
      <c r="AJ364" s="76"/>
      <c r="AK364" s="74"/>
      <c r="AL364" s="75"/>
      <c r="AM364" s="76"/>
      <c r="AN364" s="74"/>
      <c r="AO364" s="75"/>
      <c r="AP364" s="76"/>
      <c r="AQ364" s="77" t="str">
        <f t="shared" si="143"/>
        <v/>
      </c>
      <c r="AR364" s="77" t="str">
        <f t="shared" si="144"/>
        <v/>
      </c>
      <c r="AS364" s="78" t="str">
        <f t="shared" si="153"/>
        <v/>
      </c>
      <c r="AT364" s="77" t="str">
        <f t="shared" si="145"/>
        <v/>
      </c>
      <c r="AU364" s="79"/>
      <c r="AV364" s="139"/>
      <c r="AW364" s="80"/>
      <c r="AX364" s="80"/>
      <c r="AY364" s="80"/>
      <c r="AZ364" s="92"/>
      <c r="BA364" s="93"/>
      <c r="BB364" s="92"/>
      <c r="BC364" s="93"/>
      <c r="BD364" s="92"/>
      <c r="BE364" s="93"/>
      <c r="BF364" s="77"/>
      <c r="BG364" s="77"/>
      <c r="BH364" s="77"/>
      <c r="BI364" s="83">
        <f t="shared" si="154"/>
        <v>1</v>
      </c>
      <c r="BJ364" s="83">
        <f t="shared" si="155"/>
        <v>0</v>
      </c>
      <c r="BK364" s="83">
        <f t="shared" si="156"/>
        <v>0</v>
      </c>
      <c r="BL364" s="84"/>
      <c r="BM364" s="84"/>
      <c r="BN364" s="85"/>
      <c r="BO364" s="84"/>
      <c r="BP364" s="84"/>
      <c r="BQ364" s="84"/>
      <c r="BR364" s="84"/>
      <c r="BS364" s="84"/>
      <c r="BT364" s="84"/>
      <c r="BU364" s="86"/>
      <c r="BV364" s="86"/>
      <c r="BW364" s="86"/>
      <c r="BX364" s="86"/>
      <c r="BY364" s="86"/>
      <c r="BZ364" s="86"/>
      <c r="CA364" s="83"/>
      <c r="CB364" s="83"/>
      <c r="CC364" s="14"/>
      <c r="CD364" s="72"/>
      <c r="CE364" s="87"/>
      <c r="CF364" s="88"/>
      <c r="CG364" s="88"/>
      <c r="CH364" s="87" t="str">
        <f t="shared" si="146"/>
        <v/>
      </c>
      <c r="CI364" s="89"/>
      <c r="CJ364" s="89"/>
      <c r="CK364" s="267"/>
      <c r="CL364" s="90"/>
      <c r="CM364" s="267"/>
      <c r="CN364" s="90"/>
      <c r="CO364" s="267"/>
      <c r="CP364" s="90"/>
      <c r="CQ364" s="267"/>
      <c r="CR364" s="90"/>
      <c r="CS364" s="267"/>
      <c r="CT364" s="90"/>
      <c r="CU364" s="267"/>
      <c r="CV364" s="90"/>
      <c r="CW364" s="267"/>
      <c r="CX364" s="90"/>
      <c r="CY364" s="267"/>
      <c r="CZ364" s="90"/>
      <c r="DA364" s="94" t="str">
        <f>DataEntry!B364</f>
        <v/>
      </c>
      <c r="DB364" s="83"/>
      <c r="DC364" s="83"/>
      <c r="DD364" s="145" t="str">
        <f t="shared" si="157"/>
        <v/>
      </c>
      <c r="DE364" s="145" t="str">
        <f t="shared" si="158"/>
        <v/>
      </c>
      <c r="DF364" s="145" t="str">
        <f t="shared" si="159"/>
        <v/>
      </c>
      <c r="DG364" s="145" t="str">
        <f t="shared" si="160"/>
        <v/>
      </c>
      <c r="DH364" s="145" t="str">
        <f t="shared" si="161"/>
        <v/>
      </c>
      <c r="DI364" s="145" t="str">
        <f t="shared" si="162"/>
        <v/>
      </c>
      <c r="DJ364" s="83"/>
      <c r="DK364" s="83"/>
      <c r="DL364" s="84"/>
      <c r="DM364" s="14"/>
      <c r="DN364" s="87">
        <f t="shared" si="147"/>
        <v>0.64599999999999991</v>
      </c>
      <c r="DO364" s="87">
        <f>(DFactor*Rounds*Number/2+SUM(BV$3:BV352))/(Rounds*Number/2+COUNT(BV$3:BV352))</f>
        <v>0.29599999999999999</v>
      </c>
      <c r="DP364" s="87">
        <f t="shared" si="148"/>
        <v>0.29599999999999999</v>
      </c>
    </row>
    <row r="365" spans="1:120" x14ac:dyDescent="0.25">
      <c r="A365" s="69">
        <v>363</v>
      </c>
      <c r="B365" s="70" t="str">
        <f>DataEntry!C365</f>
        <v/>
      </c>
      <c r="C365" s="71">
        <f>COUNTIF(D$2:D365,D365)+COUNTIF(G$2:G365,D365)</f>
        <v>114</v>
      </c>
      <c r="D365" s="72" t="str">
        <f t="shared" si="136"/>
        <v/>
      </c>
      <c r="E365" s="70" t="str">
        <f>DataEntry!E365</f>
        <v/>
      </c>
      <c r="F365" s="71">
        <f>COUNTIF(D$2:D365,G365)+COUNTIF(G$2:G365,G365)</f>
        <v>114</v>
      </c>
      <c r="G365" s="72" t="str">
        <f t="shared" si="137"/>
        <v/>
      </c>
      <c r="H365" s="73" t="str">
        <f>DataEntry!G365</f>
        <v/>
      </c>
      <c r="I365" s="73" t="str">
        <f>DataEntry!H365</f>
        <v/>
      </c>
      <c r="J365" s="266">
        <f t="shared" si="149"/>
        <v>1</v>
      </c>
      <c r="K365" s="304">
        <f t="shared" si="138"/>
        <v>0.59765194681983269</v>
      </c>
      <c r="L365" s="224" t="e">
        <f t="shared" si="139"/>
        <v>#N/A</v>
      </c>
      <c r="M365" s="224" t="str">
        <f t="shared" si="140"/>
        <v/>
      </c>
      <c r="N365" s="236" t="str">
        <f t="shared" si="150"/>
        <v/>
      </c>
      <c r="O365" s="22" t="str">
        <f t="shared" si="151"/>
        <v>TG114</v>
      </c>
      <c r="P365" s="308" t="e">
        <f t="shared" si="141"/>
        <v>#N/A</v>
      </c>
      <c r="Q365" s="22" t="str">
        <f t="shared" si="152"/>
        <v>TG114</v>
      </c>
      <c r="R365" s="308" t="e">
        <f t="shared" si="142"/>
        <v>#N/A</v>
      </c>
      <c r="S365" s="74"/>
      <c r="T365" s="75"/>
      <c r="U365" s="76"/>
      <c r="V365" s="74"/>
      <c r="W365" s="75"/>
      <c r="X365" s="76"/>
      <c r="Y365" s="74"/>
      <c r="Z365" s="75"/>
      <c r="AA365" s="76"/>
      <c r="AB365" s="74"/>
      <c r="AC365" s="75"/>
      <c r="AD365" s="76"/>
      <c r="AE365" s="74"/>
      <c r="AF365" s="75"/>
      <c r="AG365" s="76"/>
      <c r="AH365" s="74"/>
      <c r="AI365" s="75"/>
      <c r="AJ365" s="76"/>
      <c r="AK365" s="74"/>
      <c r="AL365" s="75"/>
      <c r="AM365" s="76"/>
      <c r="AN365" s="74"/>
      <c r="AO365" s="75"/>
      <c r="AP365" s="76"/>
      <c r="AQ365" s="77" t="str">
        <f t="shared" si="143"/>
        <v/>
      </c>
      <c r="AR365" s="77" t="str">
        <f t="shared" si="144"/>
        <v/>
      </c>
      <c r="AS365" s="78" t="str">
        <f t="shared" si="153"/>
        <v/>
      </c>
      <c r="AT365" s="77" t="str">
        <f t="shared" si="145"/>
        <v/>
      </c>
      <c r="AU365" s="79"/>
      <c r="AV365" s="139"/>
      <c r="AW365" s="80"/>
      <c r="AX365" s="80"/>
      <c r="AY365" s="80"/>
      <c r="AZ365" s="92"/>
      <c r="BA365" s="93"/>
      <c r="BB365" s="92"/>
      <c r="BC365" s="93"/>
      <c r="BD365" s="92"/>
      <c r="BE365" s="93"/>
      <c r="BF365" s="77"/>
      <c r="BG365" s="77"/>
      <c r="BH365" s="77"/>
      <c r="BI365" s="83">
        <f t="shared" si="154"/>
        <v>1</v>
      </c>
      <c r="BJ365" s="83">
        <f t="shared" si="155"/>
        <v>0</v>
      </c>
      <c r="BK365" s="83">
        <f t="shared" si="156"/>
        <v>0</v>
      </c>
      <c r="BL365" s="84"/>
      <c r="BM365" s="84"/>
      <c r="BN365" s="85"/>
      <c r="BO365" s="84"/>
      <c r="BP365" s="84"/>
      <c r="BQ365" s="84"/>
      <c r="BR365" s="84"/>
      <c r="BS365" s="84"/>
      <c r="BT365" s="84"/>
      <c r="BU365" s="86"/>
      <c r="BV365" s="86"/>
      <c r="BW365" s="86"/>
      <c r="BX365" s="86"/>
      <c r="BY365" s="86"/>
      <c r="BZ365" s="86"/>
      <c r="CA365" s="83"/>
      <c r="CB365" s="83"/>
      <c r="CC365" s="14"/>
      <c r="CD365" s="72"/>
      <c r="CE365" s="87"/>
      <c r="CF365" s="88"/>
      <c r="CG365" s="88"/>
      <c r="CH365" s="87" t="str">
        <f t="shared" si="146"/>
        <v/>
      </c>
      <c r="CI365" s="89"/>
      <c r="CJ365" s="89"/>
      <c r="CK365" s="267"/>
      <c r="CL365" s="90"/>
      <c r="CM365" s="267"/>
      <c r="CN365" s="90"/>
      <c r="CO365" s="267"/>
      <c r="CP365" s="90"/>
      <c r="CQ365" s="267"/>
      <c r="CR365" s="90"/>
      <c r="CS365" s="267"/>
      <c r="CT365" s="90"/>
      <c r="CU365" s="267"/>
      <c r="CV365" s="90"/>
      <c r="CW365" s="267"/>
      <c r="CX365" s="90"/>
      <c r="CY365" s="267"/>
      <c r="CZ365" s="90"/>
      <c r="DA365" s="94" t="str">
        <f>DataEntry!B365</f>
        <v/>
      </c>
      <c r="DB365" s="83"/>
      <c r="DC365" s="83"/>
      <c r="DD365" s="145" t="str">
        <f t="shared" si="157"/>
        <v/>
      </c>
      <c r="DE365" s="145" t="str">
        <f t="shared" si="158"/>
        <v/>
      </c>
      <c r="DF365" s="145" t="str">
        <f t="shared" si="159"/>
        <v/>
      </c>
      <c r="DG365" s="145" t="str">
        <f t="shared" si="160"/>
        <v/>
      </c>
      <c r="DH365" s="145" t="str">
        <f t="shared" si="161"/>
        <v/>
      </c>
      <c r="DI365" s="145" t="str">
        <f t="shared" si="162"/>
        <v/>
      </c>
      <c r="DJ365" s="83"/>
      <c r="DK365" s="83"/>
      <c r="DL365" s="84"/>
      <c r="DM365" s="14"/>
      <c r="DN365" s="87">
        <f t="shared" si="147"/>
        <v>0.64599999999999991</v>
      </c>
      <c r="DO365" s="87">
        <f>(DFactor*Rounds*Number/2+SUM(BV$3:BV353))/(Rounds*Number/2+COUNT(BV$3:BV353))</f>
        <v>0.29599999999999999</v>
      </c>
      <c r="DP365" s="87">
        <f t="shared" si="148"/>
        <v>0.29599999999999999</v>
      </c>
    </row>
    <row r="366" spans="1:120" x14ac:dyDescent="0.25">
      <c r="A366" s="69">
        <v>364</v>
      </c>
      <c r="B366" s="70" t="str">
        <f>DataEntry!C366</f>
        <v/>
      </c>
      <c r="C366" s="71">
        <f>COUNTIF(D$2:D366,D366)+COUNTIF(G$2:G366,D366)</f>
        <v>116</v>
      </c>
      <c r="D366" s="72" t="str">
        <f t="shared" si="136"/>
        <v/>
      </c>
      <c r="E366" s="70" t="str">
        <f>DataEntry!E366</f>
        <v/>
      </c>
      <c r="F366" s="71">
        <f>COUNTIF(D$2:D366,G366)+COUNTIF(G$2:G366,G366)</f>
        <v>116</v>
      </c>
      <c r="G366" s="72" t="str">
        <f t="shared" si="137"/>
        <v/>
      </c>
      <c r="H366" s="73" t="str">
        <f>DataEntry!G366</f>
        <v/>
      </c>
      <c r="I366" s="73" t="str">
        <f>DataEntry!H366</f>
        <v/>
      </c>
      <c r="J366" s="266">
        <f t="shared" si="149"/>
        <v>1</v>
      </c>
      <c r="K366" s="304">
        <f t="shared" si="138"/>
        <v>0.16381537941962598</v>
      </c>
      <c r="L366" s="224" t="e">
        <f t="shared" si="139"/>
        <v>#N/A</v>
      </c>
      <c r="M366" s="224" t="str">
        <f t="shared" si="140"/>
        <v/>
      </c>
      <c r="N366" s="236" t="str">
        <f t="shared" si="150"/>
        <v/>
      </c>
      <c r="O366" s="22" t="str">
        <f t="shared" si="151"/>
        <v>TG116</v>
      </c>
      <c r="P366" s="308" t="e">
        <f t="shared" si="141"/>
        <v>#N/A</v>
      </c>
      <c r="Q366" s="22" t="str">
        <f t="shared" si="152"/>
        <v>TG116</v>
      </c>
      <c r="R366" s="308" t="e">
        <f t="shared" si="142"/>
        <v>#N/A</v>
      </c>
      <c r="S366" s="74"/>
      <c r="T366" s="75"/>
      <c r="U366" s="76"/>
      <c r="V366" s="74"/>
      <c r="W366" s="75"/>
      <c r="X366" s="76"/>
      <c r="Y366" s="74"/>
      <c r="Z366" s="75"/>
      <c r="AA366" s="76"/>
      <c r="AB366" s="74"/>
      <c r="AC366" s="75"/>
      <c r="AD366" s="76"/>
      <c r="AE366" s="74"/>
      <c r="AF366" s="75"/>
      <c r="AG366" s="76"/>
      <c r="AH366" s="74"/>
      <c r="AI366" s="75"/>
      <c r="AJ366" s="76"/>
      <c r="AK366" s="74"/>
      <c r="AL366" s="75"/>
      <c r="AM366" s="76"/>
      <c r="AN366" s="74"/>
      <c r="AO366" s="75"/>
      <c r="AP366" s="76"/>
      <c r="AQ366" s="77" t="str">
        <f t="shared" si="143"/>
        <v/>
      </c>
      <c r="AR366" s="77" t="str">
        <f t="shared" si="144"/>
        <v/>
      </c>
      <c r="AS366" s="78" t="str">
        <f t="shared" si="153"/>
        <v/>
      </c>
      <c r="AT366" s="77" t="str">
        <f t="shared" si="145"/>
        <v/>
      </c>
      <c r="AU366" s="79"/>
      <c r="AV366" s="139"/>
      <c r="AW366" s="80"/>
      <c r="AX366" s="80"/>
      <c r="AY366" s="80"/>
      <c r="AZ366" s="92"/>
      <c r="BA366" s="93"/>
      <c r="BB366" s="92"/>
      <c r="BC366" s="93"/>
      <c r="BD366" s="92"/>
      <c r="BE366" s="93"/>
      <c r="BF366" s="77"/>
      <c r="BG366" s="77"/>
      <c r="BH366" s="77"/>
      <c r="BI366" s="83">
        <f t="shared" si="154"/>
        <v>1</v>
      </c>
      <c r="BJ366" s="83">
        <f t="shared" si="155"/>
        <v>0</v>
      </c>
      <c r="BK366" s="83">
        <f t="shared" si="156"/>
        <v>0</v>
      </c>
      <c r="BL366" s="84"/>
      <c r="BM366" s="84"/>
      <c r="BN366" s="85"/>
      <c r="BO366" s="84"/>
      <c r="BP366" s="84"/>
      <c r="BQ366" s="84"/>
      <c r="BR366" s="84"/>
      <c r="BS366" s="84"/>
      <c r="BT366" s="84"/>
      <c r="BU366" s="86"/>
      <c r="BV366" s="86"/>
      <c r="BW366" s="86"/>
      <c r="BX366" s="86"/>
      <c r="BY366" s="86"/>
      <c r="BZ366" s="86"/>
      <c r="CA366" s="83"/>
      <c r="CB366" s="83"/>
      <c r="CC366" s="14"/>
      <c r="CD366" s="72"/>
      <c r="CE366" s="87"/>
      <c r="CF366" s="88"/>
      <c r="CG366" s="88"/>
      <c r="CH366" s="87" t="str">
        <f t="shared" si="146"/>
        <v/>
      </c>
      <c r="CI366" s="89"/>
      <c r="CJ366" s="89"/>
      <c r="CK366" s="267"/>
      <c r="CL366" s="90"/>
      <c r="CM366" s="267"/>
      <c r="CN366" s="90"/>
      <c r="CO366" s="267"/>
      <c r="CP366" s="90"/>
      <c r="CQ366" s="267"/>
      <c r="CR366" s="90"/>
      <c r="CS366" s="267"/>
      <c r="CT366" s="90"/>
      <c r="CU366" s="267"/>
      <c r="CV366" s="90"/>
      <c r="CW366" s="267"/>
      <c r="CX366" s="90"/>
      <c r="CY366" s="267"/>
      <c r="CZ366" s="90"/>
      <c r="DA366" s="94" t="str">
        <f>DataEntry!B366</f>
        <v/>
      </c>
      <c r="DB366" s="83"/>
      <c r="DC366" s="83"/>
      <c r="DD366" s="145" t="str">
        <f t="shared" si="157"/>
        <v/>
      </c>
      <c r="DE366" s="145" t="str">
        <f t="shared" si="158"/>
        <v/>
      </c>
      <c r="DF366" s="145" t="str">
        <f t="shared" si="159"/>
        <v/>
      </c>
      <c r="DG366" s="145" t="str">
        <f t="shared" si="160"/>
        <v/>
      </c>
      <c r="DH366" s="145" t="str">
        <f t="shared" si="161"/>
        <v/>
      </c>
      <c r="DI366" s="145" t="str">
        <f t="shared" si="162"/>
        <v/>
      </c>
      <c r="DJ366" s="83"/>
      <c r="DK366" s="83"/>
      <c r="DL366" s="84"/>
      <c r="DM366" s="14"/>
      <c r="DN366" s="87">
        <f t="shared" si="147"/>
        <v>0.64599999999999991</v>
      </c>
      <c r="DO366" s="87">
        <f>(DFactor*Rounds*Number/2+SUM(BV$3:BV354))/(Rounds*Number/2+COUNT(BV$3:BV354))</f>
        <v>0.29599999999999999</v>
      </c>
      <c r="DP366" s="87">
        <f t="shared" si="148"/>
        <v>0.29599999999999999</v>
      </c>
    </row>
    <row r="367" spans="1:120" x14ac:dyDescent="0.25">
      <c r="A367" s="69">
        <v>365</v>
      </c>
      <c r="B367" s="70" t="str">
        <f>DataEntry!C367</f>
        <v/>
      </c>
      <c r="C367" s="71">
        <f>COUNTIF(D$2:D367,D367)+COUNTIF(G$2:G367,D367)</f>
        <v>118</v>
      </c>
      <c r="D367" s="72" t="str">
        <f t="shared" si="136"/>
        <v/>
      </c>
      <c r="E367" s="70" t="str">
        <f>DataEntry!E367</f>
        <v/>
      </c>
      <c r="F367" s="71">
        <f>COUNTIF(D$2:D367,G367)+COUNTIF(G$2:G367,G367)</f>
        <v>118</v>
      </c>
      <c r="G367" s="72" t="str">
        <f t="shared" si="137"/>
        <v/>
      </c>
      <c r="H367" s="73" t="str">
        <f>DataEntry!G367</f>
        <v/>
      </c>
      <c r="I367" s="73" t="str">
        <f>DataEntry!H367</f>
        <v/>
      </c>
      <c r="J367" s="266">
        <f t="shared" si="149"/>
        <v>1</v>
      </c>
      <c r="K367" s="304">
        <f t="shared" si="138"/>
        <v>9.5049915172073618E-2</v>
      </c>
      <c r="L367" s="224" t="e">
        <f t="shared" si="139"/>
        <v>#N/A</v>
      </c>
      <c r="M367" s="224" t="str">
        <f t="shared" si="140"/>
        <v/>
      </c>
      <c r="N367" s="236" t="str">
        <f t="shared" si="150"/>
        <v/>
      </c>
      <c r="O367" s="22" t="str">
        <f t="shared" si="151"/>
        <v>TG118</v>
      </c>
      <c r="P367" s="308" t="e">
        <f t="shared" si="141"/>
        <v>#N/A</v>
      </c>
      <c r="Q367" s="22" t="str">
        <f t="shared" si="152"/>
        <v>TG118</v>
      </c>
      <c r="R367" s="308" t="e">
        <f t="shared" si="142"/>
        <v>#N/A</v>
      </c>
      <c r="S367" s="74"/>
      <c r="T367" s="75"/>
      <c r="U367" s="76"/>
      <c r="V367" s="74"/>
      <c r="W367" s="75"/>
      <c r="X367" s="76"/>
      <c r="Y367" s="74"/>
      <c r="Z367" s="75"/>
      <c r="AA367" s="76"/>
      <c r="AB367" s="74"/>
      <c r="AC367" s="75"/>
      <c r="AD367" s="76"/>
      <c r="AE367" s="74"/>
      <c r="AF367" s="75"/>
      <c r="AG367" s="76"/>
      <c r="AH367" s="74"/>
      <c r="AI367" s="75"/>
      <c r="AJ367" s="76"/>
      <c r="AK367" s="74"/>
      <c r="AL367" s="75"/>
      <c r="AM367" s="76"/>
      <c r="AN367" s="74"/>
      <c r="AO367" s="75"/>
      <c r="AP367" s="76"/>
      <c r="AQ367" s="77" t="str">
        <f t="shared" si="143"/>
        <v/>
      </c>
      <c r="AR367" s="77" t="str">
        <f t="shared" si="144"/>
        <v/>
      </c>
      <c r="AS367" s="78" t="str">
        <f t="shared" si="153"/>
        <v/>
      </c>
      <c r="AT367" s="77" t="str">
        <f t="shared" si="145"/>
        <v/>
      </c>
      <c r="AU367" s="79"/>
      <c r="AV367" s="139"/>
      <c r="AW367" s="80"/>
      <c r="AX367" s="80"/>
      <c r="AY367" s="80"/>
      <c r="AZ367" s="92"/>
      <c r="BA367" s="93"/>
      <c r="BB367" s="92"/>
      <c r="BC367" s="93"/>
      <c r="BD367" s="92"/>
      <c r="BE367" s="93"/>
      <c r="BF367" s="77"/>
      <c r="BG367" s="77"/>
      <c r="BH367" s="77"/>
      <c r="BI367" s="83">
        <f t="shared" si="154"/>
        <v>1</v>
      </c>
      <c r="BJ367" s="83">
        <f t="shared" si="155"/>
        <v>0</v>
      </c>
      <c r="BK367" s="83">
        <f t="shared" si="156"/>
        <v>0</v>
      </c>
      <c r="BL367" s="84"/>
      <c r="BM367" s="84"/>
      <c r="BN367" s="85"/>
      <c r="BO367" s="84"/>
      <c r="BP367" s="84"/>
      <c r="BQ367" s="84"/>
      <c r="BR367" s="84"/>
      <c r="BS367" s="84"/>
      <c r="BT367" s="84"/>
      <c r="BU367" s="86"/>
      <c r="BV367" s="86"/>
      <c r="BW367" s="86"/>
      <c r="BX367" s="86"/>
      <c r="BY367" s="86"/>
      <c r="BZ367" s="86"/>
      <c r="CA367" s="83"/>
      <c r="CB367" s="83"/>
      <c r="CC367" s="14"/>
      <c r="CD367" s="72"/>
      <c r="CE367" s="87"/>
      <c r="CF367" s="88"/>
      <c r="CG367" s="88"/>
      <c r="CH367" s="87" t="str">
        <f t="shared" si="146"/>
        <v/>
      </c>
      <c r="CI367" s="89"/>
      <c r="CJ367" s="89"/>
      <c r="CK367" s="267"/>
      <c r="CL367" s="90"/>
      <c r="CM367" s="267"/>
      <c r="CN367" s="90"/>
      <c r="CO367" s="267"/>
      <c r="CP367" s="90"/>
      <c r="CQ367" s="267"/>
      <c r="CR367" s="90"/>
      <c r="CS367" s="267"/>
      <c r="CT367" s="90"/>
      <c r="CU367" s="267"/>
      <c r="CV367" s="90"/>
      <c r="CW367" s="267"/>
      <c r="CX367" s="90"/>
      <c r="CY367" s="267"/>
      <c r="CZ367" s="90"/>
      <c r="DA367" s="94" t="str">
        <f>DataEntry!B367</f>
        <v/>
      </c>
      <c r="DB367" s="83"/>
      <c r="DC367" s="83"/>
      <c r="DD367" s="145" t="str">
        <f t="shared" si="157"/>
        <v/>
      </c>
      <c r="DE367" s="145" t="str">
        <f t="shared" si="158"/>
        <v/>
      </c>
      <c r="DF367" s="145" t="str">
        <f t="shared" si="159"/>
        <v/>
      </c>
      <c r="DG367" s="145" t="str">
        <f t="shared" si="160"/>
        <v/>
      </c>
      <c r="DH367" s="145" t="str">
        <f t="shared" si="161"/>
        <v/>
      </c>
      <c r="DI367" s="145" t="str">
        <f t="shared" si="162"/>
        <v/>
      </c>
      <c r="DJ367" s="83"/>
      <c r="DK367" s="83"/>
      <c r="DL367" s="84"/>
      <c r="DM367" s="14"/>
      <c r="DN367" s="87">
        <f t="shared" si="147"/>
        <v>0.64599999999999991</v>
      </c>
      <c r="DO367" s="87">
        <f>(DFactor*Rounds*Number/2+SUM(BV$3:BV355))/(Rounds*Number/2+COUNT(BV$3:BV355))</f>
        <v>0.29599999999999999</v>
      </c>
      <c r="DP367" s="87">
        <f t="shared" si="148"/>
        <v>0.29599999999999999</v>
      </c>
    </row>
    <row r="368" spans="1:120" x14ac:dyDescent="0.25">
      <c r="A368" s="69">
        <v>366</v>
      </c>
      <c r="B368" s="70" t="str">
        <f>DataEntry!C368</f>
        <v/>
      </c>
      <c r="C368" s="71">
        <f>COUNTIF(D$2:D368,D368)+COUNTIF(G$2:G368,D368)</f>
        <v>120</v>
      </c>
      <c r="D368" s="72" t="str">
        <f t="shared" si="136"/>
        <v/>
      </c>
      <c r="E368" s="70" t="str">
        <f>DataEntry!E368</f>
        <v/>
      </c>
      <c r="F368" s="71">
        <f>COUNTIF(D$2:D368,G368)+COUNTIF(G$2:G368,G368)</f>
        <v>120</v>
      </c>
      <c r="G368" s="72" t="str">
        <f t="shared" si="137"/>
        <v/>
      </c>
      <c r="H368" s="73" t="str">
        <f>DataEntry!G368</f>
        <v/>
      </c>
      <c r="I368" s="73" t="str">
        <f>DataEntry!H368</f>
        <v/>
      </c>
      <c r="J368" s="266">
        <f t="shared" si="149"/>
        <v>1</v>
      </c>
      <c r="K368" s="304">
        <f t="shared" si="138"/>
        <v>3.3385344144242435E-2</v>
      </c>
      <c r="L368" s="224" t="e">
        <f t="shared" si="139"/>
        <v>#N/A</v>
      </c>
      <c r="M368" s="224" t="str">
        <f t="shared" si="140"/>
        <v/>
      </c>
      <c r="N368" s="236" t="str">
        <f t="shared" si="150"/>
        <v/>
      </c>
      <c r="O368" s="22" t="str">
        <f t="shared" si="151"/>
        <v>TG120</v>
      </c>
      <c r="P368" s="308" t="e">
        <f t="shared" si="141"/>
        <v>#N/A</v>
      </c>
      <c r="Q368" s="22" t="str">
        <f t="shared" si="152"/>
        <v>TG120</v>
      </c>
      <c r="R368" s="308" t="e">
        <f t="shared" si="142"/>
        <v>#N/A</v>
      </c>
      <c r="S368" s="74"/>
      <c r="T368" s="75"/>
      <c r="U368" s="76"/>
      <c r="V368" s="74"/>
      <c r="W368" s="75"/>
      <c r="X368" s="76"/>
      <c r="Y368" s="74"/>
      <c r="Z368" s="75"/>
      <c r="AA368" s="76"/>
      <c r="AB368" s="74"/>
      <c r="AC368" s="75"/>
      <c r="AD368" s="76"/>
      <c r="AE368" s="74"/>
      <c r="AF368" s="75"/>
      <c r="AG368" s="76"/>
      <c r="AH368" s="74"/>
      <c r="AI368" s="75"/>
      <c r="AJ368" s="76"/>
      <c r="AK368" s="74"/>
      <c r="AL368" s="75"/>
      <c r="AM368" s="76"/>
      <c r="AN368" s="74"/>
      <c r="AO368" s="75"/>
      <c r="AP368" s="76"/>
      <c r="AQ368" s="77" t="str">
        <f t="shared" si="143"/>
        <v/>
      </c>
      <c r="AR368" s="77" t="str">
        <f t="shared" si="144"/>
        <v/>
      </c>
      <c r="AS368" s="78" t="str">
        <f t="shared" si="153"/>
        <v/>
      </c>
      <c r="AT368" s="77" t="str">
        <f t="shared" si="145"/>
        <v/>
      </c>
      <c r="AU368" s="79"/>
      <c r="AV368" s="139"/>
      <c r="AW368" s="80"/>
      <c r="AX368" s="80"/>
      <c r="AY368" s="80"/>
      <c r="AZ368" s="92"/>
      <c r="BA368" s="93"/>
      <c r="BB368" s="92"/>
      <c r="BC368" s="93"/>
      <c r="BD368" s="92"/>
      <c r="BE368" s="93"/>
      <c r="BF368" s="77"/>
      <c r="BG368" s="77"/>
      <c r="BH368" s="77"/>
      <c r="BI368" s="83">
        <f t="shared" si="154"/>
        <v>1</v>
      </c>
      <c r="BJ368" s="83">
        <f t="shared" si="155"/>
        <v>0</v>
      </c>
      <c r="BK368" s="83">
        <f t="shared" si="156"/>
        <v>0</v>
      </c>
      <c r="BL368" s="84"/>
      <c r="BM368" s="84"/>
      <c r="BN368" s="85"/>
      <c r="BO368" s="84"/>
      <c r="BP368" s="84"/>
      <c r="BQ368" s="84"/>
      <c r="BR368" s="84"/>
      <c r="BS368" s="84"/>
      <c r="BT368" s="84"/>
      <c r="BU368" s="86"/>
      <c r="BV368" s="86"/>
      <c r="BW368" s="86"/>
      <c r="BX368" s="86"/>
      <c r="BY368" s="86"/>
      <c r="BZ368" s="86"/>
      <c r="CA368" s="83"/>
      <c r="CB368" s="83"/>
      <c r="CC368" s="14"/>
      <c r="CD368" s="72"/>
      <c r="CE368" s="87"/>
      <c r="CF368" s="88"/>
      <c r="CG368" s="88"/>
      <c r="CH368" s="87" t="str">
        <f t="shared" si="146"/>
        <v/>
      </c>
      <c r="CI368" s="89"/>
      <c r="CJ368" s="89"/>
      <c r="CK368" s="267"/>
      <c r="CL368" s="90"/>
      <c r="CM368" s="267"/>
      <c r="CN368" s="90"/>
      <c r="CO368" s="267"/>
      <c r="CP368" s="90"/>
      <c r="CQ368" s="267"/>
      <c r="CR368" s="90"/>
      <c r="CS368" s="267"/>
      <c r="CT368" s="90"/>
      <c r="CU368" s="267"/>
      <c r="CV368" s="90"/>
      <c r="CW368" s="267"/>
      <c r="CX368" s="90"/>
      <c r="CY368" s="267"/>
      <c r="CZ368" s="90"/>
      <c r="DA368" s="94" t="str">
        <f>DataEntry!B368</f>
        <v/>
      </c>
      <c r="DB368" s="83"/>
      <c r="DC368" s="83"/>
      <c r="DD368" s="145" t="str">
        <f t="shared" si="157"/>
        <v/>
      </c>
      <c r="DE368" s="145" t="str">
        <f t="shared" si="158"/>
        <v/>
      </c>
      <c r="DF368" s="145" t="str">
        <f t="shared" si="159"/>
        <v/>
      </c>
      <c r="DG368" s="145" t="str">
        <f t="shared" si="160"/>
        <v/>
      </c>
      <c r="DH368" s="145" t="str">
        <f t="shared" si="161"/>
        <v/>
      </c>
      <c r="DI368" s="145" t="str">
        <f t="shared" si="162"/>
        <v/>
      </c>
      <c r="DJ368" s="83"/>
      <c r="DK368" s="83"/>
      <c r="DL368" s="84"/>
      <c r="DM368" s="14"/>
      <c r="DN368" s="87">
        <f t="shared" si="147"/>
        <v>0.64599999999999991</v>
      </c>
      <c r="DO368" s="87">
        <f>(DFactor*Rounds*Number/2+SUM(BV$3:BV356))/(Rounds*Number/2+COUNT(BV$3:BV356))</f>
        <v>0.29599999999999999</v>
      </c>
      <c r="DP368" s="87">
        <f t="shared" si="148"/>
        <v>0.29599999999999999</v>
      </c>
    </row>
    <row r="369" spans="1:120" x14ac:dyDescent="0.25">
      <c r="A369" s="69">
        <v>367</v>
      </c>
      <c r="B369" s="70" t="str">
        <f>DataEntry!C369</f>
        <v/>
      </c>
      <c r="C369" s="71">
        <f>COUNTIF(D$2:D369,D369)+COUNTIF(G$2:G369,D369)</f>
        <v>122</v>
      </c>
      <c r="D369" s="72" t="str">
        <f t="shared" si="136"/>
        <v/>
      </c>
      <c r="E369" s="70" t="str">
        <f>DataEntry!E369</f>
        <v/>
      </c>
      <c r="F369" s="71">
        <f>COUNTIF(D$2:D369,G369)+COUNTIF(G$2:G369,G369)</f>
        <v>122</v>
      </c>
      <c r="G369" s="72" t="str">
        <f t="shared" si="137"/>
        <v/>
      </c>
      <c r="H369" s="73" t="str">
        <f>DataEntry!G369</f>
        <v/>
      </c>
      <c r="I369" s="73" t="str">
        <f>DataEntry!H369</f>
        <v/>
      </c>
      <c r="J369" s="266">
        <f t="shared" si="149"/>
        <v>1</v>
      </c>
      <c r="K369" s="304">
        <f t="shared" si="138"/>
        <v>0.14622594513422049</v>
      </c>
      <c r="L369" s="224" t="e">
        <f t="shared" si="139"/>
        <v>#N/A</v>
      </c>
      <c r="M369" s="224" t="str">
        <f t="shared" si="140"/>
        <v/>
      </c>
      <c r="N369" s="236" t="str">
        <f t="shared" si="150"/>
        <v/>
      </c>
      <c r="O369" s="22" t="str">
        <f t="shared" si="151"/>
        <v>TG122</v>
      </c>
      <c r="P369" s="308" t="e">
        <f t="shared" si="141"/>
        <v>#N/A</v>
      </c>
      <c r="Q369" s="22" t="str">
        <f t="shared" si="152"/>
        <v>TG122</v>
      </c>
      <c r="R369" s="308" t="e">
        <f t="shared" si="142"/>
        <v>#N/A</v>
      </c>
      <c r="S369" s="74"/>
      <c r="T369" s="75"/>
      <c r="U369" s="76"/>
      <c r="V369" s="74"/>
      <c r="W369" s="75"/>
      <c r="X369" s="76"/>
      <c r="Y369" s="74"/>
      <c r="Z369" s="75"/>
      <c r="AA369" s="76"/>
      <c r="AB369" s="74"/>
      <c r="AC369" s="75"/>
      <c r="AD369" s="76"/>
      <c r="AE369" s="74"/>
      <c r="AF369" s="75"/>
      <c r="AG369" s="76"/>
      <c r="AH369" s="74"/>
      <c r="AI369" s="75"/>
      <c r="AJ369" s="76"/>
      <c r="AK369" s="74"/>
      <c r="AL369" s="75"/>
      <c r="AM369" s="76"/>
      <c r="AN369" s="74"/>
      <c r="AO369" s="75"/>
      <c r="AP369" s="76"/>
      <c r="AQ369" s="77" t="str">
        <f t="shared" si="143"/>
        <v/>
      </c>
      <c r="AR369" s="77" t="str">
        <f t="shared" si="144"/>
        <v/>
      </c>
      <c r="AS369" s="78" t="str">
        <f t="shared" si="153"/>
        <v/>
      </c>
      <c r="AT369" s="77" t="str">
        <f t="shared" si="145"/>
        <v/>
      </c>
      <c r="AU369" s="79"/>
      <c r="AV369" s="139"/>
      <c r="AW369" s="80"/>
      <c r="AX369" s="80"/>
      <c r="AY369" s="80"/>
      <c r="AZ369" s="92"/>
      <c r="BA369" s="93"/>
      <c r="BB369" s="92"/>
      <c r="BC369" s="93"/>
      <c r="BD369" s="92"/>
      <c r="BE369" s="93"/>
      <c r="BF369" s="77"/>
      <c r="BG369" s="77"/>
      <c r="BH369" s="77"/>
      <c r="BI369" s="83">
        <f t="shared" si="154"/>
        <v>1</v>
      </c>
      <c r="BJ369" s="83">
        <f t="shared" si="155"/>
        <v>0</v>
      </c>
      <c r="BK369" s="83">
        <f t="shared" si="156"/>
        <v>0</v>
      </c>
      <c r="BL369" s="84"/>
      <c r="BM369" s="84"/>
      <c r="BN369" s="85"/>
      <c r="BO369" s="84"/>
      <c r="BP369" s="84"/>
      <c r="BQ369" s="84"/>
      <c r="BR369" s="84"/>
      <c r="BS369" s="84"/>
      <c r="BT369" s="84"/>
      <c r="BU369" s="86"/>
      <c r="BV369" s="86"/>
      <c r="BW369" s="86"/>
      <c r="BX369" s="86"/>
      <c r="BY369" s="86"/>
      <c r="BZ369" s="86"/>
      <c r="CA369" s="83"/>
      <c r="CB369" s="83"/>
      <c r="CC369" s="14"/>
      <c r="CD369" s="72"/>
      <c r="CE369" s="87"/>
      <c r="CF369" s="88"/>
      <c r="CG369" s="88"/>
      <c r="CH369" s="87" t="str">
        <f t="shared" si="146"/>
        <v/>
      </c>
      <c r="CI369" s="89"/>
      <c r="CJ369" s="89"/>
      <c r="CK369" s="267"/>
      <c r="CL369" s="90"/>
      <c r="CM369" s="267"/>
      <c r="CN369" s="90"/>
      <c r="CO369" s="267"/>
      <c r="CP369" s="90"/>
      <c r="CQ369" s="267"/>
      <c r="CR369" s="90"/>
      <c r="CS369" s="267"/>
      <c r="CT369" s="90"/>
      <c r="CU369" s="267"/>
      <c r="CV369" s="90"/>
      <c r="CW369" s="267"/>
      <c r="CX369" s="90"/>
      <c r="CY369" s="267"/>
      <c r="CZ369" s="90"/>
      <c r="DA369" s="94" t="str">
        <f>DataEntry!B369</f>
        <v/>
      </c>
      <c r="DB369" s="83"/>
      <c r="DC369" s="83"/>
      <c r="DD369" s="145" t="str">
        <f t="shared" si="157"/>
        <v/>
      </c>
      <c r="DE369" s="145" t="str">
        <f t="shared" si="158"/>
        <v/>
      </c>
      <c r="DF369" s="145" t="str">
        <f t="shared" si="159"/>
        <v/>
      </c>
      <c r="DG369" s="145" t="str">
        <f t="shared" si="160"/>
        <v/>
      </c>
      <c r="DH369" s="145" t="str">
        <f t="shared" si="161"/>
        <v/>
      </c>
      <c r="DI369" s="145" t="str">
        <f t="shared" si="162"/>
        <v/>
      </c>
      <c r="DJ369" s="83"/>
      <c r="DK369" s="83"/>
      <c r="DL369" s="84"/>
      <c r="DM369" s="14"/>
      <c r="DN369" s="87">
        <f t="shared" si="147"/>
        <v>0.64599999999999991</v>
      </c>
      <c r="DO369" s="87">
        <f>(DFactor*Rounds*Number/2+SUM(BV$3:BV357))/(Rounds*Number/2+COUNT(BV$3:BV357))</f>
        <v>0.29599999999999999</v>
      </c>
      <c r="DP369" s="87">
        <f t="shared" si="148"/>
        <v>0.29599999999999999</v>
      </c>
    </row>
    <row r="370" spans="1:120" x14ac:dyDescent="0.25">
      <c r="A370" s="69">
        <v>368</v>
      </c>
      <c r="B370" s="70" t="str">
        <f>DataEntry!C370</f>
        <v/>
      </c>
      <c r="C370" s="71">
        <f>COUNTIF(D$2:D370,D370)+COUNTIF(G$2:G370,D370)</f>
        <v>124</v>
      </c>
      <c r="D370" s="72" t="str">
        <f t="shared" si="136"/>
        <v/>
      </c>
      <c r="E370" s="70" t="str">
        <f>DataEntry!E370</f>
        <v/>
      </c>
      <c r="F370" s="71">
        <f>COUNTIF(D$2:D370,G370)+COUNTIF(G$2:G370,G370)</f>
        <v>124</v>
      </c>
      <c r="G370" s="72" t="str">
        <f t="shared" si="137"/>
        <v/>
      </c>
      <c r="H370" s="73" t="str">
        <f>DataEntry!G370</f>
        <v/>
      </c>
      <c r="I370" s="73" t="str">
        <f>DataEntry!H370</f>
        <v/>
      </c>
      <c r="J370" s="266">
        <f t="shared" si="149"/>
        <v>1</v>
      </c>
      <c r="K370" s="304">
        <f t="shared" si="138"/>
        <v>9.4806789753848486E-2</v>
      </c>
      <c r="L370" s="224" t="e">
        <f t="shared" si="139"/>
        <v>#N/A</v>
      </c>
      <c r="M370" s="224" t="str">
        <f t="shared" si="140"/>
        <v/>
      </c>
      <c r="N370" s="236" t="str">
        <f t="shared" si="150"/>
        <v/>
      </c>
      <c r="O370" s="22" t="str">
        <f t="shared" si="151"/>
        <v>TG124</v>
      </c>
      <c r="P370" s="308" t="e">
        <f t="shared" si="141"/>
        <v>#N/A</v>
      </c>
      <c r="Q370" s="22" t="str">
        <f t="shared" si="152"/>
        <v>TG124</v>
      </c>
      <c r="R370" s="308" t="e">
        <f t="shared" si="142"/>
        <v>#N/A</v>
      </c>
      <c r="S370" s="74"/>
      <c r="T370" s="75"/>
      <c r="U370" s="76"/>
      <c r="V370" s="74"/>
      <c r="W370" s="75"/>
      <c r="X370" s="76"/>
      <c r="Y370" s="74"/>
      <c r="Z370" s="75"/>
      <c r="AA370" s="76"/>
      <c r="AB370" s="74"/>
      <c r="AC370" s="75"/>
      <c r="AD370" s="76"/>
      <c r="AE370" s="74"/>
      <c r="AF370" s="75"/>
      <c r="AG370" s="76"/>
      <c r="AH370" s="74"/>
      <c r="AI370" s="75"/>
      <c r="AJ370" s="76"/>
      <c r="AK370" s="74"/>
      <c r="AL370" s="75"/>
      <c r="AM370" s="76"/>
      <c r="AN370" s="74"/>
      <c r="AO370" s="75"/>
      <c r="AP370" s="76"/>
      <c r="AQ370" s="77" t="str">
        <f t="shared" si="143"/>
        <v/>
      </c>
      <c r="AR370" s="77" t="str">
        <f t="shared" si="144"/>
        <v/>
      </c>
      <c r="AS370" s="78" t="str">
        <f t="shared" si="153"/>
        <v/>
      </c>
      <c r="AT370" s="77" t="str">
        <f t="shared" si="145"/>
        <v/>
      </c>
      <c r="AU370" s="79"/>
      <c r="AV370" s="139"/>
      <c r="AW370" s="80"/>
      <c r="AX370" s="80"/>
      <c r="AY370" s="80"/>
      <c r="AZ370" s="92"/>
      <c r="BA370" s="93"/>
      <c r="BB370" s="92"/>
      <c r="BC370" s="93"/>
      <c r="BD370" s="92"/>
      <c r="BE370" s="93"/>
      <c r="BF370" s="77"/>
      <c r="BG370" s="77"/>
      <c r="BH370" s="77"/>
      <c r="BI370" s="83">
        <f t="shared" si="154"/>
        <v>1</v>
      </c>
      <c r="BJ370" s="83">
        <f t="shared" si="155"/>
        <v>0</v>
      </c>
      <c r="BK370" s="83">
        <f t="shared" si="156"/>
        <v>0</v>
      </c>
      <c r="BL370" s="84"/>
      <c r="BM370" s="84"/>
      <c r="BN370" s="85"/>
      <c r="BO370" s="84"/>
      <c r="BP370" s="84"/>
      <c r="BQ370" s="84"/>
      <c r="BR370" s="84"/>
      <c r="BS370" s="84"/>
      <c r="BT370" s="84"/>
      <c r="BU370" s="86"/>
      <c r="BV370" s="86"/>
      <c r="BW370" s="86"/>
      <c r="BX370" s="86"/>
      <c r="BY370" s="86"/>
      <c r="BZ370" s="86"/>
      <c r="CA370" s="83"/>
      <c r="CB370" s="83"/>
      <c r="CC370" s="14"/>
      <c r="CD370" s="72"/>
      <c r="CE370" s="87"/>
      <c r="CF370" s="88"/>
      <c r="CG370" s="88"/>
      <c r="CH370" s="87" t="str">
        <f t="shared" si="146"/>
        <v/>
      </c>
      <c r="CI370" s="89"/>
      <c r="CJ370" s="89"/>
      <c r="CK370" s="267"/>
      <c r="CL370" s="90"/>
      <c r="CM370" s="267"/>
      <c r="CN370" s="90"/>
      <c r="CO370" s="267"/>
      <c r="CP370" s="90"/>
      <c r="CQ370" s="267"/>
      <c r="CR370" s="90"/>
      <c r="CS370" s="267"/>
      <c r="CT370" s="90"/>
      <c r="CU370" s="267"/>
      <c r="CV370" s="90"/>
      <c r="CW370" s="267"/>
      <c r="CX370" s="90"/>
      <c r="CY370" s="267"/>
      <c r="CZ370" s="90"/>
      <c r="DA370" s="94" t="str">
        <f>DataEntry!B370</f>
        <v/>
      </c>
      <c r="DB370" s="83"/>
      <c r="DC370" s="83"/>
      <c r="DD370" s="145" t="str">
        <f t="shared" si="157"/>
        <v/>
      </c>
      <c r="DE370" s="145" t="str">
        <f t="shared" si="158"/>
        <v/>
      </c>
      <c r="DF370" s="145" t="str">
        <f t="shared" si="159"/>
        <v/>
      </c>
      <c r="DG370" s="145" t="str">
        <f t="shared" si="160"/>
        <v/>
      </c>
      <c r="DH370" s="145" t="str">
        <f t="shared" si="161"/>
        <v/>
      </c>
      <c r="DI370" s="145" t="str">
        <f t="shared" si="162"/>
        <v/>
      </c>
      <c r="DJ370" s="83"/>
      <c r="DK370" s="83"/>
      <c r="DL370" s="84"/>
      <c r="DM370" s="14"/>
      <c r="DN370" s="87">
        <f t="shared" si="147"/>
        <v>0.64599999999999991</v>
      </c>
      <c r="DO370" s="87">
        <f>(DFactor*Rounds*Number/2+SUM(BV$3:BV358))/(Rounds*Number/2+COUNT(BV$3:BV358))</f>
        <v>0.29599999999999999</v>
      </c>
      <c r="DP370" s="87">
        <f t="shared" si="148"/>
        <v>0.29599999999999999</v>
      </c>
    </row>
    <row r="371" spans="1:120" x14ac:dyDescent="0.25">
      <c r="A371" s="69">
        <v>369</v>
      </c>
      <c r="B371" s="70" t="str">
        <f>DataEntry!C371</f>
        <v/>
      </c>
      <c r="C371" s="71">
        <f>COUNTIF(D$2:D371,D371)+COUNTIF(G$2:G371,D371)</f>
        <v>126</v>
      </c>
      <c r="D371" s="72" t="str">
        <f t="shared" si="136"/>
        <v/>
      </c>
      <c r="E371" s="70" t="str">
        <f>DataEntry!E371</f>
        <v/>
      </c>
      <c r="F371" s="71">
        <f>COUNTIF(D$2:D371,G371)+COUNTIF(G$2:G371,G371)</f>
        <v>126</v>
      </c>
      <c r="G371" s="72" t="str">
        <f t="shared" si="137"/>
        <v/>
      </c>
      <c r="H371" s="73" t="str">
        <f>DataEntry!G371</f>
        <v/>
      </c>
      <c r="I371" s="73" t="str">
        <f>DataEntry!H371</f>
        <v/>
      </c>
      <c r="J371" s="266">
        <f t="shared" si="149"/>
        <v>1</v>
      </c>
      <c r="K371" s="304">
        <f t="shared" si="138"/>
        <v>0.18349231888347184</v>
      </c>
      <c r="L371" s="224" t="e">
        <f t="shared" si="139"/>
        <v>#N/A</v>
      </c>
      <c r="M371" s="224" t="str">
        <f t="shared" si="140"/>
        <v/>
      </c>
      <c r="N371" s="236" t="str">
        <f t="shared" si="150"/>
        <v/>
      </c>
      <c r="O371" s="22" t="str">
        <f t="shared" si="151"/>
        <v>TG126</v>
      </c>
      <c r="P371" s="308" t="e">
        <f t="shared" si="141"/>
        <v>#N/A</v>
      </c>
      <c r="Q371" s="22" t="str">
        <f t="shared" si="152"/>
        <v>TG126</v>
      </c>
      <c r="R371" s="308" t="e">
        <f t="shared" si="142"/>
        <v>#N/A</v>
      </c>
      <c r="S371" s="74"/>
      <c r="T371" s="75"/>
      <c r="U371" s="76"/>
      <c r="V371" s="74"/>
      <c r="W371" s="75"/>
      <c r="X371" s="76"/>
      <c r="Y371" s="74"/>
      <c r="Z371" s="75"/>
      <c r="AA371" s="76"/>
      <c r="AB371" s="74"/>
      <c r="AC371" s="75"/>
      <c r="AD371" s="76"/>
      <c r="AE371" s="74"/>
      <c r="AF371" s="75"/>
      <c r="AG371" s="76"/>
      <c r="AH371" s="74"/>
      <c r="AI371" s="75"/>
      <c r="AJ371" s="76"/>
      <c r="AK371" s="74"/>
      <c r="AL371" s="75"/>
      <c r="AM371" s="76"/>
      <c r="AN371" s="74"/>
      <c r="AO371" s="75"/>
      <c r="AP371" s="76"/>
      <c r="AQ371" s="77" t="str">
        <f t="shared" si="143"/>
        <v/>
      </c>
      <c r="AR371" s="77" t="str">
        <f t="shared" si="144"/>
        <v/>
      </c>
      <c r="AS371" s="78" t="str">
        <f t="shared" si="153"/>
        <v/>
      </c>
      <c r="AT371" s="77" t="str">
        <f t="shared" si="145"/>
        <v/>
      </c>
      <c r="AU371" s="79"/>
      <c r="AV371" s="139"/>
      <c r="AW371" s="80"/>
      <c r="AX371" s="80"/>
      <c r="AY371" s="80"/>
      <c r="AZ371" s="92"/>
      <c r="BA371" s="93"/>
      <c r="BB371" s="92"/>
      <c r="BC371" s="93"/>
      <c r="BD371" s="92"/>
      <c r="BE371" s="93"/>
      <c r="BF371" s="77"/>
      <c r="BG371" s="77"/>
      <c r="BH371" s="77"/>
      <c r="BI371" s="83">
        <f t="shared" si="154"/>
        <v>1</v>
      </c>
      <c r="BJ371" s="83">
        <f t="shared" si="155"/>
        <v>0</v>
      </c>
      <c r="BK371" s="83">
        <f t="shared" si="156"/>
        <v>0</v>
      </c>
      <c r="BL371" s="84"/>
      <c r="BM371" s="84"/>
      <c r="BN371" s="85"/>
      <c r="BO371" s="84"/>
      <c r="BP371" s="84"/>
      <c r="BQ371" s="84"/>
      <c r="BR371" s="84"/>
      <c r="BS371" s="84"/>
      <c r="BT371" s="84"/>
      <c r="BU371" s="86"/>
      <c r="BV371" s="86"/>
      <c r="BW371" s="86"/>
      <c r="BX371" s="86"/>
      <c r="BY371" s="86"/>
      <c r="BZ371" s="86"/>
      <c r="CA371" s="83"/>
      <c r="CB371" s="83"/>
      <c r="CC371" s="14"/>
      <c r="CD371" s="72"/>
      <c r="CE371" s="87"/>
      <c r="CF371" s="88"/>
      <c r="CG371" s="88"/>
      <c r="CH371" s="87" t="str">
        <f t="shared" si="146"/>
        <v/>
      </c>
      <c r="CI371" s="89"/>
      <c r="CJ371" s="89"/>
      <c r="CK371" s="267"/>
      <c r="CL371" s="90"/>
      <c r="CM371" s="267"/>
      <c r="CN371" s="90"/>
      <c r="CO371" s="267"/>
      <c r="CP371" s="90"/>
      <c r="CQ371" s="267"/>
      <c r="CR371" s="90"/>
      <c r="CS371" s="267"/>
      <c r="CT371" s="90"/>
      <c r="CU371" s="267"/>
      <c r="CV371" s="90"/>
      <c r="CW371" s="267"/>
      <c r="CX371" s="90"/>
      <c r="CY371" s="267"/>
      <c r="CZ371" s="90"/>
      <c r="DA371" s="94" t="str">
        <f>DataEntry!B371</f>
        <v/>
      </c>
      <c r="DB371" s="83"/>
      <c r="DC371" s="83"/>
      <c r="DD371" s="145" t="str">
        <f t="shared" si="157"/>
        <v/>
      </c>
      <c r="DE371" s="145" t="str">
        <f t="shared" si="158"/>
        <v/>
      </c>
      <c r="DF371" s="145" t="str">
        <f t="shared" si="159"/>
        <v/>
      </c>
      <c r="DG371" s="145" t="str">
        <f t="shared" si="160"/>
        <v/>
      </c>
      <c r="DH371" s="145" t="str">
        <f t="shared" si="161"/>
        <v/>
      </c>
      <c r="DI371" s="145" t="str">
        <f t="shared" si="162"/>
        <v/>
      </c>
      <c r="DJ371" s="83"/>
      <c r="DK371" s="83"/>
      <c r="DL371" s="84"/>
      <c r="DM371" s="14"/>
      <c r="DN371" s="87">
        <f t="shared" si="147"/>
        <v>0.64599999999999991</v>
      </c>
      <c r="DO371" s="87">
        <f>(DFactor*Rounds*Number/2+SUM(BV$3:BV359))/(Rounds*Number/2+COUNT(BV$3:BV359))</f>
        <v>0.29599999999999999</v>
      </c>
      <c r="DP371" s="87">
        <f t="shared" si="148"/>
        <v>0.29599999999999999</v>
      </c>
    </row>
    <row r="372" spans="1:120" x14ac:dyDescent="0.25">
      <c r="A372" s="69">
        <v>370</v>
      </c>
      <c r="B372" s="70" t="str">
        <f>DataEntry!C372</f>
        <v/>
      </c>
      <c r="C372" s="71">
        <f>COUNTIF(D$2:D372,D372)+COUNTIF(G$2:G372,D372)</f>
        <v>128</v>
      </c>
      <c r="D372" s="72" t="str">
        <f t="shared" si="136"/>
        <v/>
      </c>
      <c r="E372" s="70" t="str">
        <f>DataEntry!E372</f>
        <v/>
      </c>
      <c r="F372" s="71">
        <f>COUNTIF(D$2:D372,G372)+COUNTIF(G$2:G372,G372)</f>
        <v>128</v>
      </c>
      <c r="G372" s="72" t="str">
        <f t="shared" si="137"/>
        <v/>
      </c>
      <c r="H372" s="73" t="str">
        <f>DataEntry!G372</f>
        <v/>
      </c>
      <c r="I372" s="73" t="str">
        <f>DataEntry!H372</f>
        <v/>
      </c>
      <c r="J372" s="266">
        <f t="shared" si="149"/>
        <v>1</v>
      </c>
      <c r="K372" s="304">
        <f t="shared" si="138"/>
        <v>0.3750963045962239</v>
      </c>
      <c r="L372" s="224" t="e">
        <f t="shared" si="139"/>
        <v>#N/A</v>
      </c>
      <c r="M372" s="224" t="str">
        <f t="shared" si="140"/>
        <v/>
      </c>
      <c r="N372" s="236" t="str">
        <f t="shared" si="150"/>
        <v/>
      </c>
      <c r="O372" s="22" t="str">
        <f t="shared" si="151"/>
        <v>TG128</v>
      </c>
      <c r="P372" s="308" t="e">
        <f t="shared" si="141"/>
        <v>#N/A</v>
      </c>
      <c r="Q372" s="22" t="str">
        <f t="shared" si="152"/>
        <v>TG128</v>
      </c>
      <c r="R372" s="308" t="e">
        <f t="shared" si="142"/>
        <v>#N/A</v>
      </c>
      <c r="S372" s="74"/>
      <c r="T372" s="75"/>
      <c r="U372" s="76"/>
      <c r="V372" s="74"/>
      <c r="W372" s="75"/>
      <c r="X372" s="76"/>
      <c r="Y372" s="74"/>
      <c r="Z372" s="75"/>
      <c r="AA372" s="76"/>
      <c r="AB372" s="74"/>
      <c r="AC372" s="75"/>
      <c r="AD372" s="76"/>
      <c r="AE372" s="74"/>
      <c r="AF372" s="75"/>
      <c r="AG372" s="76"/>
      <c r="AH372" s="74"/>
      <c r="AI372" s="75"/>
      <c r="AJ372" s="76"/>
      <c r="AK372" s="74"/>
      <c r="AL372" s="75"/>
      <c r="AM372" s="76"/>
      <c r="AN372" s="74"/>
      <c r="AO372" s="75"/>
      <c r="AP372" s="76"/>
      <c r="AQ372" s="77" t="str">
        <f t="shared" si="143"/>
        <v/>
      </c>
      <c r="AR372" s="77" t="str">
        <f t="shared" si="144"/>
        <v/>
      </c>
      <c r="AS372" s="78" t="str">
        <f t="shared" si="153"/>
        <v/>
      </c>
      <c r="AT372" s="77" t="str">
        <f t="shared" si="145"/>
        <v/>
      </c>
      <c r="AU372" s="79"/>
      <c r="AV372" s="139"/>
      <c r="AW372" s="80"/>
      <c r="AX372" s="80"/>
      <c r="AY372" s="80"/>
      <c r="AZ372" s="92"/>
      <c r="BA372" s="93"/>
      <c r="BB372" s="92"/>
      <c r="BC372" s="93"/>
      <c r="BD372" s="92"/>
      <c r="BE372" s="93"/>
      <c r="BF372" s="77"/>
      <c r="BG372" s="77"/>
      <c r="BH372" s="77"/>
      <c r="BI372" s="83">
        <f t="shared" si="154"/>
        <v>1</v>
      </c>
      <c r="BJ372" s="83">
        <f t="shared" si="155"/>
        <v>0</v>
      </c>
      <c r="BK372" s="83">
        <f t="shared" si="156"/>
        <v>0</v>
      </c>
      <c r="BL372" s="84"/>
      <c r="BM372" s="84"/>
      <c r="BN372" s="85"/>
      <c r="BO372" s="84"/>
      <c r="BP372" s="84"/>
      <c r="BQ372" s="84"/>
      <c r="BR372" s="84"/>
      <c r="BS372" s="84"/>
      <c r="BT372" s="84"/>
      <c r="BU372" s="86"/>
      <c r="BV372" s="86"/>
      <c r="BW372" s="86"/>
      <c r="BX372" s="86"/>
      <c r="BY372" s="86"/>
      <c r="BZ372" s="86"/>
      <c r="CA372" s="83"/>
      <c r="CB372" s="83"/>
      <c r="CC372" s="14"/>
      <c r="CD372" s="72"/>
      <c r="CE372" s="87"/>
      <c r="CF372" s="88"/>
      <c r="CG372" s="88"/>
      <c r="CH372" s="87" t="str">
        <f t="shared" si="146"/>
        <v/>
      </c>
      <c r="CI372" s="89"/>
      <c r="CJ372" s="89"/>
      <c r="CK372" s="267"/>
      <c r="CL372" s="90"/>
      <c r="CM372" s="267"/>
      <c r="CN372" s="90"/>
      <c r="CO372" s="267"/>
      <c r="CP372" s="90"/>
      <c r="CQ372" s="267"/>
      <c r="CR372" s="90"/>
      <c r="CS372" s="267"/>
      <c r="CT372" s="90"/>
      <c r="CU372" s="267"/>
      <c r="CV372" s="90"/>
      <c r="CW372" s="267"/>
      <c r="CX372" s="90"/>
      <c r="CY372" s="267"/>
      <c r="CZ372" s="90"/>
      <c r="DA372" s="94" t="str">
        <f>DataEntry!B372</f>
        <v/>
      </c>
      <c r="DB372" s="83"/>
      <c r="DC372" s="83"/>
      <c r="DD372" s="145" t="str">
        <f t="shared" si="157"/>
        <v/>
      </c>
      <c r="DE372" s="145" t="str">
        <f t="shared" si="158"/>
        <v/>
      </c>
      <c r="DF372" s="145" t="str">
        <f t="shared" si="159"/>
        <v/>
      </c>
      <c r="DG372" s="145" t="str">
        <f t="shared" si="160"/>
        <v/>
      </c>
      <c r="DH372" s="145" t="str">
        <f t="shared" si="161"/>
        <v/>
      </c>
      <c r="DI372" s="145" t="str">
        <f t="shared" si="162"/>
        <v/>
      </c>
      <c r="DJ372" s="83"/>
      <c r="DK372" s="83"/>
      <c r="DL372" s="84"/>
      <c r="DM372" s="14"/>
      <c r="DN372" s="87">
        <f t="shared" si="147"/>
        <v>0.64599999999999991</v>
      </c>
      <c r="DO372" s="87">
        <f>(DFactor*Rounds*Number/2+SUM(BV$3:BV360))/(Rounds*Number/2+COUNT(BV$3:BV360))</f>
        <v>0.29599999999999999</v>
      </c>
      <c r="DP372" s="87">
        <f t="shared" si="148"/>
        <v>0.29599999999999999</v>
      </c>
    </row>
    <row r="373" spans="1:120" x14ac:dyDescent="0.25">
      <c r="A373" s="69">
        <v>371</v>
      </c>
      <c r="B373" s="70" t="str">
        <f>DataEntry!C373</f>
        <v/>
      </c>
      <c r="C373" s="71">
        <f>COUNTIF(D$2:D373,D373)+COUNTIF(G$2:G373,D373)</f>
        <v>130</v>
      </c>
      <c r="D373" s="72" t="str">
        <f t="shared" si="136"/>
        <v/>
      </c>
      <c r="E373" s="70" t="str">
        <f>DataEntry!E373</f>
        <v/>
      </c>
      <c r="F373" s="71">
        <f>COUNTIF(D$2:D373,G373)+COUNTIF(G$2:G373,G373)</f>
        <v>130</v>
      </c>
      <c r="G373" s="72" t="str">
        <f t="shared" si="137"/>
        <v/>
      </c>
      <c r="H373" s="73" t="str">
        <f>DataEntry!G373</f>
        <v/>
      </c>
      <c r="I373" s="73" t="str">
        <f>DataEntry!H373</f>
        <v/>
      </c>
      <c r="J373" s="266">
        <f t="shared" si="149"/>
        <v>1</v>
      </c>
      <c r="K373" s="304">
        <f t="shared" si="138"/>
        <v>0.81225868462711759</v>
      </c>
      <c r="L373" s="224" t="e">
        <f t="shared" si="139"/>
        <v>#N/A</v>
      </c>
      <c r="M373" s="224" t="str">
        <f t="shared" si="140"/>
        <v/>
      </c>
      <c r="N373" s="236" t="str">
        <f t="shared" si="150"/>
        <v/>
      </c>
      <c r="O373" s="22" t="str">
        <f t="shared" si="151"/>
        <v>TG130</v>
      </c>
      <c r="P373" s="308" t="e">
        <f t="shared" si="141"/>
        <v>#N/A</v>
      </c>
      <c r="Q373" s="22" t="str">
        <f t="shared" si="152"/>
        <v>TG130</v>
      </c>
      <c r="R373" s="308" t="e">
        <f t="shared" si="142"/>
        <v>#N/A</v>
      </c>
      <c r="S373" s="74"/>
      <c r="T373" s="75"/>
      <c r="U373" s="76"/>
      <c r="V373" s="74"/>
      <c r="W373" s="75"/>
      <c r="X373" s="76"/>
      <c r="Y373" s="74"/>
      <c r="Z373" s="75"/>
      <c r="AA373" s="76"/>
      <c r="AB373" s="74"/>
      <c r="AC373" s="75"/>
      <c r="AD373" s="76"/>
      <c r="AE373" s="74"/>
      <c r="AF373" s="75"/>
      <c r="AG373" s="76"/>
      <c r="AH373" s="74"/>
      <c r="AI373" s="75"/>
      <c r="AJ373" s="76"/>
      <c r="AK373" s="74"/>
      <c r="AL373" s="75"/>
      <c r="AM373" s="76"/>
      <c r="AN373" s="74"/>
      <c r="AO373" s="75"/>
      <c r="AP373" s="76"/>
      <c r="AQ373" s="77" t="str">
        <f t="shared" si="143"/>
        <v/>
      </c>
      <c r="AR373" s="77" t="str">
        <f t="shared" si="144"/>
        <v/>
      </c>
      <c r="AS373" s="78" t="str">
        <f t="shared" si="153"/>
        <v/>
      </c>
      <c r="AT373" s="77" t="str">
        <f t="shared" si="145"/>
        <v/>
      </c>
      <c r="AU373" s="79"/>
      <c r="AV373" s="139"/>
      <c r="AW373" s="80"/>
      <c r="AX373" s="80"/>
      <c r="AY373" s="80"/>
      <c r="AZ373" s="92"/>
      <c r="BA373" s="93"/>
      <c r="BB373" s="92"/>
      <c r="BC373" s="93"/>
      <c r="BD373" s="92"/>
      <c r="BE373" s="93"/>
      <c r="BF373" s="77"/>
      <c r="BG373" s="77"/>
      <c r="BH373" s="77"/>
      <c r="BI373" s="83">
        <f t="shared" si="154"/>
        <v>1</v>
      </c>
      <c r="BJ373" s="83">
        <f t="shared" si="155"/>
        <v>0</v>
      </c>
      <c r="BK373" s="83">
        <f t="shared" si="156"/>
        <v>0</v>
      </c>
      <c r="BL373" s="84"/>
      <c r="BM373" s="84"/>
      <c r="BN373" s="85"/>
      <c r="BO373" s="84"/>
      <c r="BP373" s="84"/>
      <c r="BQ373" s="84"/>
      <c r="BR373" s="84"/>
      <c r="BS373" s="84"/>
      <c r="BT373" s="84"/>
      <c r="BU373" s="86"/>
      <c r="BV373" s="86"/>
      <c r="BW373" s="86"/>
      <c r="BX373" s="86"/>
      <c r="BY373" s="86"/>
      <c r="BZ373" s="86"/>
      <c r="CA373" s="83"/>
      <c r="CB373" s="83"/>
      <c r="CC373" s="14"/>
      <c r="CD373" s="72"/>
      <c r="CE373" s="87"/>
      <c r="CF373" s="88"/>
      <c r="CG373" s="88"/>
      <c r="CH373" s="87" t="str">
        <f t="shared" si="146"/>
        <v/>
      </c>
      <c r="CI373" s="89"/>
      <c r="CJ373" s="89"/>
      <c r="CK373" s="267"/>
      <c r="CL373" s="90"/>
      <c r="CM373" s="267"/>
      <c r="CN373" s="90"/>
      <c r="CO373" s="267"/>
      <c r="CP373" s="90"/>
      <c r="CQ373" s="267"/>
      <c r="CR373" s="90"/>
      <c r="CS373" s="267"/>
      <c r="CT373" s="90"/>
      <c r="CU373" s="267"/>
      <c r="CV373" s="90"/>
      <c r="CW373" s="267"/>
      <c r="CX373" s="90"/>
      <c r="CY373" s="267"/>
      <c r="CZ373" s="90"/>
      <c r="DA373" s="94" t="str">
        <f>DataEntry!B373</f>
        <v/>
      </c>
      <c r="DB373" s="83"/>
      <c r="DC373" s="83"/>
      <c r="DD373" s="145" t="str">
        <f t="shared" si="157"/>
        <v/>
      </c>
      <c r="DE373" s="145" t="str">
        <f t="shared" si="158"/>
        <v/>
      </c>
      <c r="DF373" s="145" t="str">
        <f t="shared" si="159"/>
        <v/>
      </c>
      <c r="DG373" s="145" t="str">
        <f t="shared" si="160"/>
        <v/>
      </c>
      <c r="DH373" s="145" t="str">
        <f t="shared" si="161"/>
        <v/>
      </c>
      <c r="DI373" s="145" t="str">
        <f t="shared" si="162"/>
        <v/>
      </c>
      <c r="DJ373" s="83"/>
      <c r="DK373" s="83"/>
      <c r="DL373" s="84"/>
      <c r="DM373" s="14"/>
      <c r="DN373" s="87">
        <f t="shared" si="147"/>
        <v>0.64599999999999991</v>
      </c>
      <c r="DO373" s="87">
        <f>(DFactor*Rounds*Number/2+SUM(BV$3:BV361))/(Rounds*Number/2+COUNT(BV$3:BV361))</f>
        <v>0.29599999999999999</v>
      </c>
      <c r="DP373" s="87">
        <f t="shared" si="148"/>
        <v>0.29599999999999999</v>
      </c>
    </row>
    <row r="374" spans="1:120" x14ac:dyDescent="0.25">
      <c r="A374" s="69">
        <v>372</v>
      </c>
      <c r="B374" s="70" t="str">
        <f>DataEntry!C374</f>
        <v/>
      </c>
      <c r="C374" s="71">
        <f>COUNTIF(D$2:D374,D374)+COUNTIF(G$2:G374,D374)</f>
        <v>132</v>
      </c>
      <c r="D374" s="72" t="str">
        <f t="shared" si="136"/>
        <v/>
      </c>
      <c r="E374" s="70" t="str">
        <f>DataEntry!E374</f>
        <v/>
      </c>
      <c r="F374" s="71">
        <f>COUNTIF(D$2:D374,G374)+COUNTIF(G$2:G374,G374)</f>
        <v>132</v>
      </c>
      <c r="G374" s="72" t="str">
        <f t="shared" si="137"/>
        <v/>
      </c>
      <c r="H374" s="73" t="str">
        <f>DataEntry!G374</f>
        <v/>
      </c>
      <c r="I374" s="73" t="str">
        <f>DataEntry!H374</f>
        <v/>
      </c>
      <c r="J374" s="266">
        <f t="shared" si="149"/>
        <v>1</v>
      </c>
      <c r="K374" s="304">
        <f t="shared" si="138"/>
        <v>8.6988322212423252E-2</v>
      </c>
      <c r="L374" s="224" t="e">
        <f t="shared" si="139"/>
        <v>#N/A</v>
      </c>
      <c r="M374" s="224" t="str">
        <f t="shared" si="140"/>
        <v/>
      </c>
      <c r="N374" s="236" t="str">
        <f t="shared" si="150"/>
        <v/>
      </c>
      <c r="O374" s="22" t="str">
        <f t="shared" si="151"/>
        <v>TG132</v>
      </c>
      <c r="P374" s="308" t="e">
        <f t="shared" si="141"/>
        <v>#N/A</v>
      </c>
      <c r="Q374" s="22" t="str">
        <f t="shared" si="152"/>
        <v>TG132</v>
      </c>
      <c r="R374" s="308" t="e">
        <f t="shared" si="142"/>
        <v>#N/A</v>
      </c>
      <c r="S374" s="74"/>
      <c r="T374" s="75"/>
      <c r="U374" s="76"/>
      <c r="V374" s="74"/>
      <c r="W374" s="75"/>
      <c r="X374" s="76"/>
      <c r="Y374" s="74"/>
      <c r="Z374" s="75"/>
      <c r="AA374" s="76"/>
      <c r="AB374" s="74"/>
      <c r="AC374" s="75"/>
      <c r="AD374" s="76"/>
      <c r="AE374" s="74"/>
      <c r="AF374" s="75"/>
      <c r="AG374" s="76"/>
      <c r="AH374" s="74"/>
      <c r="AI374" s="75"/>
      <c r="AJ374" s="76"/>
      <c r="AK374" s="74"/>
      <c r="AL374" s="75"/>
      <c r="AM374" s="76"/>
      <c r="AN374" s="74"/>
      <c r="AO374" s="75"/>
      <c r="AP374" s="76"/>
      <c r="AQ374" s="77" t="str">
        <f t="shared" si="143"/>
        <v/>
      </c>
      <c r="AR374" s="77" t="str">
        <f t="shared" si="144"/>
        <v/>
      </c>
      <c r="AS374" s="78" t="str">
        <f t="shared" si="153"/>
        <v/>
      </c>
      <c r="AT374" s="77" t="str">
        <f t="shared" si="145"/>
        <v/>
      </c>
      <c r="AU374" s="79"/>
      <c r="AV374" s="139"/>
      <c r="AW374" s="80"/>
      <c r="AX374" s="80"/>
      <c r="AY374" s="80"/>
      <c r="AZ374" s="92"/>
      <c r="BA374" s="93"/>
      <c r="BB374" s="92"/>
      <c r="BC374" s="93"/>
      <c r="BD374" s="92"/>
      <c r="BE374" s="93"/>
      <c r="BF374" s="77"/>
      <c r="BG374" s="77"/>
      <c r="BH374" s="77"/>
      <c r="BI374" s="83">
        <f t="shared" si="154"/>
        <v>1</v>
      </c>
      <c r="BJ374" s="83">
        <f t="shared" si="155"/>
        <v>0</v>
      </c>
      <c r="BK374" s="83">
        <f t="shared" si="156"/>
        <v>0</v>
      </c>
      <c r="BL374" s="84"/>
      <c r="BM374" s="84"/>
      <c r="BN374" s="85"/>
      <c r="BO374" s="84"/>
      <c r="BP374" s="84"/>
      <c r="BQ374" s="84"/>
      <c r="BR374" s="84"/>
      <c r="BS374" s="84"/>
      <c r="BT374" s="84"/>
      <c r="BU374" s="86"/>
      <c r="BV374" s="86"/>
      <c r="BW374" s="86"/>
      <c r="BX374" s="86"/>
      <c r="BY374" s="86"/>
      <c r="BZ374" s="86"/>
      <c r="CA374" s="83"/>
      <c r="CB374" s="83"/>
      <c r="CC374" s="14"/>
      <c r="CD374" s="72"/>
      <c r="CE374" s="87"/>
      <c r="CF374" s="88"/>
      <c r="CG374" s="88"/>
      <c r="CH374" s="87" t="str">
        <f t="shared" si="146"/>
        <v/>
      </c>
      <c r="CI374" s="89"/>
      <c r="CJ374" s="89"/>
      <c r="CK374" s="267"/>
      <c r="CL374" s="90"/>
      <c r="CM374" s="267"/>
      <c r="CN374" s="90"/>
      <c r="CO374" s="267"/>
      <c r="CP374" s="90"/>
      <c r="CQ374" s="267"/>
      <c r="CR374" s="90"/>
      <c r="CS374" s="267"/>
      <c r="CT374" s="90"/>
      <c r="CU374" s="267"/>
      <c r="CV374" s="90"/>
      <c r="CW374" s="267"/>
      <c r="CX374" s="90"/>
      <c r="CY374" s="267"/>
      <c r="CZ374" s="90"/>
      <c r="DA374" s="94" t="str">
        <f>DataEntry!B374</f>
        <v/>
      </c>
      <c r="DB374" s="83"/>
      <c r="DC374" s="83"/>
      <c r="DD374" s="145" t="str">
        <f t="shared" si="157"/>
        <v/>
      </c>
      <c r="DE374" s="145" t="str">
        <f t="shared" si="158"/>
        <v/>
      </c>
      <c r="DF374" s="145" t="str">
        <f t="shared" si="159"/>
        <v/>
      </c>
      <c r="DG374" s="145" t="str">
        <f t="shared" si="160"/>
        <v/>
      </c>
      <c r="DH374" s="145" t="str">
        <f t="shared" si="161"/>
        <v/>
      </c>
      <c r="DI374" s="145" t="str">
        <f t="shared" si="162"/>
        <v/>
      </c>
      <c r="DJ374" s="83"/>
      <c r="DK374" s="83"/>
      <c r="DL374" s="84"/>
      <c r="DM374" s="14"/>
      <c r="DN374" s="87">
        <f t="shared" si="147"/>
        <v>0.64599999999999991</v>
      </c>
      <c r="DO374" s="87">
        <f>(DFactor*Rounds*Number/2+SUM(BV$3:BV362))/(Rounds*Number/2+COUNT(BV$3:BV362))</f>
        <v>0.29599999999999999</v>
      </c>
      <c r="DP374" s="87">
        <f t="shared" si="148"/>
        <v>0.29599999999999999</v>
      </c>
    </row>
    <row r="375" spans="1:120" x14ac:dyDescent="0.25">
      <c r="A375" s="69">
        <v>373</v>
      </c>
      <c r="B375" s="70" t="str">
        <f>DataEntry!C375</f>
        <v/>
      </c>
      <c r="C375" s="71">
        <f>COUNTIF(D$2:D375,D375)+COUNTIF(G$2:G375,D375)</f>
        <v>134</v>
      </c>
      <c r="D375" s="72" t="str">
        <f t="shared" si="136"/>
        <v/>
      </c>
      <c r="E375" s="70" t="str">
        <f>DataEntry!E375</f>
        <v/>
      </c>
      <c r="F375" s="71">
        <f>COUNTIF(D$2:D375,G375)+COUNTIF(G$2:G375,G375)</f>
        <v>134</v>
      </c>
      <c r="G375" s="72" t="str">
        <f t="shared" si="137"/>
        <v/>
      </c>
      <c r="H375" s="73" t="str">
        <f>DataEntry!G375</f>
        <v/>
      </c>
      <c r="I375" s="73" t="str">
        <f>DataEntry!H375</f>
        <v/>
      </c>
      <c r="J375" s="266">
        <f t="shared" si="149"/>
        <v>1</v>
      </c>
      <c r="K375" s="304">
        <f t="shared" si="138"/>
        <v>0.13933404356390078</v>
      </c>
      <c r="L375" s="224" t="e">
        <f t="shared" si="139"/>
        <v>#N/A</v>
      </c>
      <c r="M375" s="224" t="str">
        <f t="shared" si="140"/>
        <v/>
      </c>
      <c r="N375" s="236" t="str">
        <f t="shared" si="150"/>
        <v/>
      </c>
      <c r="O375" s="22" t="str">
        <f t="shared" si="151"/>
        <v>TG134</v>
      </c>
      <c r="P375" s="308" t="e">
        <f t="shared" si="141"/>
        <v>#N/A</v>
      </c>
      <c r="Q375" s="22" t="str">
        <f t="shared" si="152"/>
        <v>TG134</v>
      </c>
      <c r="R375" s="308" t="e">
        <f t="shared" si="142"/>
        <v>#N/A</v>
      </c>
      <c r="S375" s="74"/>
      <c r="T375" s="75"/>
      <c r="U375" s="76"/>
      <c r="V375" s="74"/>
      <c r="W375" s="75"/>
      <c r="X375" s="76"/>
      <c r="Y375" s="74"/>
      <c r="Z375" s="75"/>
      <c r="AA375" s="76"/>
      <c r="AB375" s="74"/>
      <c r="AC375" s="75"/>
      <c r="AD375" s="76"/>
      <c r="AE375" s="74"/>
      <c r="AF375" s="75"/>
      <c r="AG375" s="76"/>
      <c r="AH375" s="74"/>
      <c r="AI375" s="75"/>
      <c r="AJ375" s="76"/>
      <c r="AK375" s="74"/>
      <c r="AL375" s="75"/>
      <c r="AM375" s="76"/>
      <c r="AN375" s="74"/>
      <c r="AO375" s="75"/>
      <c r="AP375" s="76"/>
      <c r="AQ375" s="77" t="str">
        <f t="shared" si="143"/>
        <v/>
      </c>
      <c r="AR375" s="77" t="str">
        <f t="shared" si="144"/>
        <v/>
      </c>
      <c r="AS375" s="78" t="str">
        <f t="shared" si="153"/>
        <v/>
      </c>
      <c r="AT375" s="77" t="str">
        <f t="shared" si="145"/>
        <v/>
      </c>
      <c r="AU375" s="79"/>
      <c r="AV375" s="139"/>
      <c r="AW375" s="80"/>
      <c r="AX375" s="80"/>
      <c r="AY375" s="80"/>
      <c r="AZ375" s="92"/>
      <c r="BA375" s="93"/>
      <c r="BB375" s="92"/>
      <c r="BC375" s="93"/>
      <c r="BD375" s="92"/>
      <c r="BE375" s="93"/>
      <c r="BF375" s="77"/>
      <c r="BG375" s="77"/>
      <c r="BH375" s="77"/>
      <c r="BI375" s="83">
        <f t="shared" si="154"/>
        <v>1</v>
      </c>
      <c r="BJ375" s="83">
        <f t="shared" si="155"/>
        <v>0</v>
      </c>
      <c r="BK375" s="83">
        <f t="shared" si="156"/>
        <v>0</v>
      </c>
      <c r="BL375" s="84"/>
      <c r="BM375" s="84"/>
      <c r="BN375" s="85"/>
      <c r="BO375" s="84"/>
      <c r="BP375" s="84"/>
      <c r="BQ375" s="84"/>
      <c r="BR375" s="84"/>
      <c r="BS375" s="84"/>
      <c r="BT375" s="84"/>
      <c r="BU375" s="86"/>
      <c r="BV375" s="86"/>
      <c r="BW375" s="86"/>
      <c r="BX375" s="86"/>
      <c r="BY375" s="86"/>
      <c r="BZ375" s="86"/>
      <c r="CA375" s="83"/>
      <c r="CB375" s="83"/>
      <c r="CC375" s="14"/>
      <c r="CD375" s="72"/>
      <c r="CE375" s="87"/>
      <c r="CF375" s="88"/>
      <c r="CG375" s="88"/>
      <c r="CH375" s="87" t="str">
        <f t="shared" si="146"/>
        <v/>
      </c>
      <c r="CI375" s="89"/>
      <c r="CJ375" s="89"/>
      <c r="CK375" s="267"/>
      <c r="CL375" s="90"/>
      <c r="CM375" s="267"/>
      <c r="CN375" s="90"/>
      <c r="CO375" s="267"/>
      <c r="CP375" s="90"/>
      <c r="CQ375" s="267"/>
      <c r="CR375" s="90"/>
      <c r="CS375" s="267"/>
      <c r="CT375" s="90"/>
      <c r="CU375" s="267"/>
      <c r="CV375" s="90"/>
      <c r="CW375" s="267"/>
      <c r="CX375" s="90"/>
      <c r="CY375" s="267"/>
      <c r="CZ375" s="90"/>
      <c r="DA375" s="94" t="str">
        <f>DataEntry!B375</f>
        <v/>
      </c>
      <c r="DB375" s="83"/>
      <c r="DC375" s="83"/>
      <c r="DD375" s="145" t="str">
        <f t="shared" si="157"/>
        <v/>
      </c>
      <c r="DE375" s="145" t="str">
        <f t="shared" si="158"/>
        <v/>
      </c>
      <c r="DF375" s="145" t="str">
        <f t="shared" si="159"/>
        <v/>
      </c>
      <c r="DG375" s="145" t="str">
        <f t="shared" si="160"/>
        <v/>
      </c>
      <c r="DH375" s="145" t="str">
        <f t="shared" si="161"/>
        <v/>
      </c>
      <c r="DI375" s="145" t="str">
        <f t="shared" si="162"/>
        <v/>
      </c>
      <c r="DJ375" s="83"/>
      <c r="DK375" s="83"/>
      <c r="DL375" s="84"/>
      <c r="DM375" s="14"/>
      <c r="DN375" s="87">
        <f t="shared" si="147"/>
        <v>0.64599999999999991</v>
      </c>
      <c r="DO375" s="87">
        <f>(DFactor*Rounds*Number/2+SUM(BV$3:BV363))/(Rounds*Number/2+COUNT(BV$3:BV363))</f>
        <v>0.29599999999999999</v>
      </c>
      <c r="DP375" s="87">
        <f t="shared" si="148"/>
        <v>0.29599999999999999</v>
      </c>
    </row>
    <row r="376" spans="1:120" x14ac:dyDescent="0.25">
      <c r="A376" s="69">
        <v>374</v>
      </c>
      <c r="B376" s="70" t="str">
        <f>DataEntry!C376</f>
        <v/>
      </c>
      <c r="C376" s="71">
        <f>COUNTIF(D$2:D376,D376)+COUNTIF(G$2:G376,D376)</f>
        <v>136</v>
      </c>
      <c r="D376" s="72" t="str">
        <f t="shared" si="136"/>
        <v/>
      </c>
      <c r="E376" s="70" t="str">
        <f>DataEntry!E376</f>
        <v/>
      </c>
      <c r="F376" s="71">
        <f>COUNTIF(D$2:D376,G376)+COUNTIF(G$2:G376,G376)</f>
        <v>136</v>
      </c>
      <c r="G376" s="72" t="str">
        <f t="shared" si="137"/>
        <v/>
      </c>
      <c r="H376" s="73" t="str">
        <f>DataEntry!G376</f>
        <v/>
      </c>
      <c r="I376" s="73" t="str">
        <f>DataEntry!H376</f>
        <v/>
      </c>
      <c r="J376" s="266">
        <f t="shared" si="149"/>
        <v>1</v>
      </c>
      <c r="K376" s="304">
        <f t="shared" si="138"/>
        <v>4.3039904591605449E-2</v>
      </c>
      <c r="L376" s="224" t="e">
        <f t="shared" si="139"/>
        <v>#N/A</v>
      </c>
      <c r="M376" s="224" t="str">
        <f t="shared" si="140"/>
        <v/>
      </c>
      <c r="N376" s="236" t="str">
        <f t="shared" si="150"/>
        <v/>
      </c>
      <c r="O376" s="22" t="str">
        <f t="shared" si="151"/>
        <v>TG136</v>
      </c>
      <c r="P376" s="308" t="e">
        <f t="shared" si="141"/>
        <v>#N/A</v>
      </c>
      <c r="Q376" s="22" t="str">
        <f t="shared" si="152"/>
        <v>TG136</v>
      </c>
      <c r="R376" s="308" t="e">
        <f t="shared" si="142"/>
        <v>#N/A</v>
      </c>
      <c r="S376" s="74"/>
      <c r="T376" s="75"/>
      <c r="U376" s="76"/>
      <c r="V376" s="74"/>
      <c r="W376" s="75"/>
      <c r="X376" s="76"/>
      <c r="Y376" s="74"/>
      <c r="Z376" s="75"/>
      <c r="AA376" s="76"/>
      <c r="AB376" s="74"/>
      <c r="AC376" s="75"/>
      <c r="AD376" s="76"/>
      <c r="AE376" s="74"/>
      <c r="AF376" s="75"/>
      <c r="AG376" s="76"/>
      <c r="AH376" s="74"/>
      <c r="AI376" s="75"/>
      <c r="AJ376" s="76"/>
      <c r="AK376" s="74"/>
      <c r="AL376" s="75"/>
      <c r="AM376" s="76"/>
      <c r="AN376" s="74"/>
      <c r="AO376" s="75"/>
      <c r="AP376" s="76"/>
      <c r="AQ376" s="77" t="str">
        <f t="shared" si="143"/>
        <v/>
      </c>
      <c r="AR376" s="77" t="str">
        <f t="shared" si="144"/>
        <v/>
      </c>
      <c r="AS376" s="78" t="str">
        <f t="shared" si="153"/>
        <v/>
      </c>
      <c r="AT376" s="77" t="str">
        <f t="shared" si="145"/>
        <v/>
      </c>
      <c r="AU376" s="79"/>
      <c r="AV376" s="139"/>
      <c r="AW376" s="80"/>
      <c r="AX376" s="80"/>
      <c r="AY376" s="80"/>
      <c r="AZ376" s="92"/>
      <c r="BA376" s="93"/>
      <c r="BB376" s="92"/>
      <c r="BC376" s="93"/>
      <c r="BD376" s="92"/>
      <c r="BE376" s="93"/>
      <c r="BF376" s="77"/>
      <c r="BG376" s="77"/>
      <c r="BH376" s="77"/>
      <c r="BI376" s="83">
        <f t="shared" si="154"/>
        <v>1</v>
      </c>
      <c r="BJ376" s="83">
        <f t="shared" si="155"/>
        <v>0</v>
      </c>
      <c r="BK376" s="83">
        <f t="shared" si="156"/>
        <v>0</v>
      </c>
      <c r="BL376" s="84"/>
      <c r="BM376" s="84"/>
      <c r="BN376" s="85"/>
      <c r="BO376" s="84"/>
      <c r="BP376" s="84"/>
      <c r="BQ376" s="84"/>
      <c r="BR376" s="84"/>
      <c r="BS376" s="84"/>
      <c r="BT376" s="84"/>
      <c r="BU376" s="86"/>
      <c r="BV376" s="86"/>
      <c r="BW376" s="86"/>
      <c r="BX376" s="86"/>
      <c r="BY376" s="86"/>
      <c r="BZ376" s="86"/>
      <c r="CA376" s="83"/>
      <c r="CB376" s="83"/>
      <c r="CC376" s="14"/>
      <c r="CD376" s="72"/>
      <c r="CE376" s="87"/>
      <c r="CF376" s="88"/>
      <c r="CG376" s="88"/>
      <c r="CH376" s="87" t="str">
        <f t="shared" si="146"/>
        <v/>
      </c>
      <c r="CI376" s="89"/>
      <c r="CJ376" s="89"/>
      <c r="CK376" s="267"/>
      <c r="CL376" s="90"/>
      <c r="CM376" s="267"/>
      <c r="CN376" s="90"/>
      <c r="CO376" s="267"/>
      <c r="CP376" s="90"/>
      <c r="CQ376" s="267"/>
      <c r="CR376" s="90"/>
      <c r="CS376" s="267"/>
      <c r="CT376" s="90"/>
      <c r="CU376" s="267"/>
      <c r="CV376" s="90"/>
      <c r="CW376" s="267"/>
      <c r="CX376" s="90"/>
      <c r="CY376" s="267"/>
      <c r="CZ376" s="90"/>
      <c r="DA376" s="94" t="str">
        <f>DataEntry!B376</f>
        <v/>
      </c>
      <c r="DB376" s="83"/>
      <c r="DC376" s="83"/>
      <c r="DD376" s="145" t="str">
        <f t="shared" si="157"/>
        <v/>
      </c>
      <c r="DE376" s="145" t="str">
        <f t="shared" si="158"/>
        <v/>
      </c>
      <c r="DF376" s="145" t="str">
        <f t="shared" si="159"/>
        <v/>
      </c>
      <c r="DG376" s="145" t="str">
        <f t="shared" si="160"/>
        <v/>
      </c>
      <c r="DH376" s="145" t="str">
        <f t="shared" si="161"/>
        <v/>
      </c>
      <c r="DI376" s="145" t="str">
        <f t="shared" si="162"/>
        <v/>
      </c>
      <c r="DJ376" s="83"/>
      <c r="DK376" s="83"/>
      <c r="DL376" s="84"/>
      <c r="DM376" s="14"/>
      <c r="DN376" s="87">
        <f t="shared" si="147"/>
        <v>0.64599999999999991</v>
      </c>
      <c r="DO376" s="87">
        <f>(DFactor*Rounds*Number/2+SUM(BV$3:BV364))/(Rounds*Number/2+COUNT(BV$3:BV364))</f>
        <v>0.29599999999999999</v>
      </c>
      <c r="DP376" s="87">
        <f t="shared" si="148"/>
        <v>0.29599999999999999</v>
      </c>
    </row>
    <row r="377" spans="1:120" x14ac:dyDescent="0.25">
      <c r="A377" s="69">
        <v>375</v>
      </c>
      <c r="B377" s="70" t="str">
        <f>DataEntry!C377</f>
        <v/>
      </c>
      <c r="C377" s="71">
        <f>COUNTIF(D$2:D377,D377)+COUNTIF(G$2:G377,D377)</f>
        <v>138</v>
      </c>
      <c r="D377" s="72" t="str">
        <f t="shared" si="136"/>
        <v/>
      </c>
      <c r="E377" s="70" t="str">
        <f>DataEntry!E377</f>
        <v/>
      </c>
      <c r="F377" s="71">
        <f>COUNTIF(D$2:D377,G377)+COUNTIF(G$2:G377,G377)</f>
        <v>138</v>
      </c>
      <c r="G377" s="72" t="str">
        <f t="shared" si="137"/>
        <v/>
      </c>
      <c r="H377" s="73" t="str">
        <f>DataEntry!G377</f>
        <v/>
      </c>
      <c r="I377" s="73" t="str">
        <f>DataEntry!H377</f>
        <v/>
      </c>
      <c r="J377" s="266">
        <f t="shared" si="149"/>
        <v>1</v>
      </c>
      <c r="K377" s="304">
        <f t="shared" si="138"/>
        <v>0.30271738177751706</v>
      </c>
      <c r="L377" s="224" t="e">
        <f t="shared" si="139"/>
        <v>#N/A</v>
      </c>
      <c r="M377" s="224" t="str">
        <f t="shared" si="140"/>
        <v/>
      </c>
      <c r="N377" s="236" t="str">
        <f t="shared" si="150"/>
        <v/>
      </c>
      <c r="O377" s="22" t="str">
        <f t="shared" si="151"/>
        <v>TG138</v>
      </c>
      <c r="P377" s="308" t="e">
        <f t="shared" si="141"/>
        <v>#N/A</v>
      </c>
      <c r="Q377" s="22" t="str">
        <f t="shared" si="152"/>
        <v>TG138</v>
      </c>
      <c r="R377" s="308" t="e">
        <f t="shared" si="142"/>
        <v>#N/A</v>
      </c>
      <c r="S377" s="74"/>
      <c r="T377" s="75"/>
      <c r="U377" s="76"/>
      <c r="V377" s="74"/>
      <c r="W377" s="75"/>
      <c r="X377" s="76"/>
      <c r="Y377" s="74"/>
      <c r="Z377" s="75"/>
      <c r="AA377" s="76"/>
      <c r="AB377" s="74"/>
      <c r="AC377" s="75"/>
      <c r="AD377" s="76"/>
      <c r="AE377" s="74"/>
      <c r="AF377" s="75"/>
      <c r="AG377" s="76"/>
      <c r="AH377" s="74"/>
      <c r="AI377" s="75"/>
      <c r="AJ377" s="76"/>
      <c r="AK377" s="74"/>
      <c r="AL377" s="75"/>
      <c r="AM377" s="76"/>
      <c r="AN377" s="74"/>
      <c r="AO377" s="75"/>
      <c r="AP377" s="76"/>
      <c r="AQ377" s="77" t="str">
        <f t="shared" si="143"/>
        <v/>
      </c>
      <c r="AR377" s="77" t="str">
        <f t="shared" si="144"/>
        <v/>
      </c>
      <c r="AS377" s="78" t="str">
        <f t="shared" si="153"/>
        <v/>
      </c>
      <c r="AT377" s="77" t="str">
        <f t="shared" si="145"/>
        <v/>
      </c>
      <c r="AU377" s="79"/>
      <c r="AV377" s="139"/>
      <c r="AW377" s="80"/>
      <c r="AX377" s="80"/>
      <c r="AY377" s="80"/>
      <c r="AZ377" s="92"/>
      <c r="BA377" s="93"/>
      <c r="BB377" s="92"/>
      <c r="BC377" s="93"/>
      <c r="BD377" s="92"/>
      <c r="BE377" s="93"/>
      <c r="BF377" s="77"/>
      <c r="BG377" s="77"/>
      <c r="BH377" s="77"/>
      <c r="BI377" s="83">
        <f t="shared" si="154"/>
        <v>1</v>
      </c>
      <c r="BJ377" s="83">
        <f t="shared" si="155"/>
        <v>0</v>
      </c>
      <c r="BK377" s="83">
        <f t="shared" si="156"/>
        <v>0</v>
      </c>
      <c r="BL377" s="84"/>
      <c r="BM377" s="84"/>
      <c r="BN377" s="85"/>
      <c r="BO377" s="84"/>
      <c r="BP377" s="84"/>
      <c r="BQ377" s="84"/>
      <c r="BR377" s="84"/>
      <c r="BS377" s="84"/>
      <c r="BT377" s="84"/>
      <c r="BU377" s="86"/>
      <c r="BV377" s="86"/>
      <c r="BW377" s="86"/>
      <c r="BX377" s="86"/>
      <c r="BY377" s="86"/>
      <c r="BZ377" s="86"/>
      <c r="CA377" s="83"/>
      <c r="CB377" s="83"/>
      <c r="CC377" s="14"/>
      <c r="CD377" s="72"/>
      <c r="CE377" s="87"/>
      <c r="CF377" s="88"/>
      <c r="CG377" s="88"/>
      <c r="CH377" s="87" t="str">
        <f t="shared" si="146"/>
        <v/>
      </c>
      <c r="CI377" s="89"/>
      <c r="CJ377" s="89"/>
      <c r="CK377" s="267"/>
      <c r="CL377" s="90"/>
      <c r="CM377" s="267"/>
      <c r="CN377" s="90"/>
      <c r="CO377" s="267"/>
      <c r="CP377" s="90"/>
      <c r="CQ377" s="267"/>
      <c r="CR377" s="90"/>
      <c r="CS377" s="267"/>
      <c r="CT377" s="90"/>
      <c r="CU377" s="267"/>
      <c r="CV377" s="90"/>
      <c r="CW377" s="267"/>
      <c r="CX377" s="90"/>
      <c r="CY377" s="267"/>
      <c r="CZ377" s="90"/>
      <c r="DA377" s="94" t="str">
        <f>DataEntry!B377</f>
        <v/>
      </c>
      <c r="DB377" s="83"/>
      <c r="DC377" s="83"/>
      <c r="DD377" s="145" t="str">
        <f t="shared" si="157"/>
        <v/>
      </c>
      <c r="DE377" s="145" t="str">
        <f t="shared" si="158"/>
        <v/>
      </c>
      <c r="DF377" s="145" t="str">
        <f t="shared" si="159"/>
        <v/>
      </c>
      <c r="DG377" s="145" t="str">
        <f t="shared" si="160"/>
        <v/>
      </c>
      <c r="DH377" s="145" t="str">
        <f t="shared" si="161"/>
        <v/>
      </c>
      <c r="DI377" s="145" t="str">
        <f t="shared" si="162"/>
        <v/>
      </c>
      <c r="DJ377" s="83"/>
      <c r="DK377" s="83"/>
      <c r="DL377" s="84"/>
      <c r="DM377" s="14"/>
      <c r="DN377" s="87">
        <f t="shared" si="147"/>
        <v>0.64599999999999991</v>
      </c>
      <c r="DO377" s="87">
        <f>(DFactor*Rounds*Number/2+SUM(BV$3:BV365))/(Rounds*Number/2+COUNT(BV$3:BV365))</f>
        <v>0.29599999999999999</v>
      </c>
      <c r="DP377" s="87">
        <f t="shared" si="148"/>
        <v>0.29599999999999999</v>
      </c>
    </row>
    <row r="378" spans="1:120" x14ac:dyDescent="0.25">
      <c r="A378" s="69">
        <v>376</v>
      </c>
      <c r="B378" s="70" t="str">
        <f>DataEntry!C378</f>
        <v/>
      </c>
      <c r="C378" s="71">
        <f>COUNTIF(D$2:D378,D378)+COUNTIF(G$2:G378,D378)</f>
        <v>140</v>
      </c>
      <c r="D378" s="72" t="str">
        <f t="shared" si="136"/>
        <v/>
      </c>
      <c r="E378" s="70" t="str">
        <f>DataEntry!E378</f>
        <v/>
      </c>
      <c r="F378" s="71">
        <f>COUNTIF(D$2:D378,G378)+COUNTIF(G$2:G378,G378)</f>
        <v>140</v>
      </c>
      <c r="G378" s="72" t="str">
        <f t="shared" si="137"/>
        <v/>
      </c>
      <c r="H378" s="73" t="str">
        <f>DataEntry!G378</f>
        <v/>
      </c>
      <c r="I378" s="73" t="str">
        <f>DataEntry!H378</f>
        <v/>
      </c>
      <c r="J378" s="266">
        <f t="shared" si="149"/>
        <v>1</v>
      </c>
      <c r="K378" s="304">
        <f t="shared" si="138"/>
        <v>0.59478703368245478</v>
      </c>
      <c r="L378" s="224" t="e">
        <f t="shared" si="139"/>
        <v>#N/A</v>
      </c>
      <c r="M378" s="224" t="str">
        <f t="shared" si="140"/>
        <v/>
      </c>
      <c r="N378" s="236" t="str">
        <f t="shared" si="150"/>
        <v/>
      </c>
      <c r="O378" s="22" t="str">
        <f t="shared" si="151"/>
        <v>TG140</v>
      </c>
      <c r="P378" s="308" t="e">
        <f t="shared" si="141"/>
        <v>#N/A</v>
      </c>
      <c r="Q378" s="22" t="str">
        <f t="shared" si="152"/>
        <v>TG140</v>
      </c>
      <c r="R378" s="308" t="e">
        <f t="shared" si="142"/>
        <v>#N/A</v>
      </c>
      <c r="S378" s="74"/>
      <c r="T378" s="75"/>
      <c r="U378" s="76"/>
      <c r="V378" s="74"/>
      <c r="W378" s="75"/>
      <c r="X378" s="76"/>
      <c r="Y378" s="74"/>
      <c r="Z378" s="75"/>
      <c r="AA378" s="76"/>
      <c r="AB378" s="74"/>
      <c r="AC378" s="75"/>
      <c r="AD378" s="76"/>
      <c r="AE378" s="74"/>
      <c r="AF378" s="75"/>
      <c r="AG378" s="76"/>
      <c r="AH378" s="74"/>
      <c r="AI378" s="75"/>
      <c r="AJ378" s="76"/>
      <c r="AK378" s="74"/>
      <c r="AL378" s="75"/>
      <c r="AM378" s="76"/>
      <c r="AN378" s="74"/>
      <c r="AO378" s="75"/>
      <c r="AP378" s="76"/>
      <c r="AQ378" s="77" t="str">
        <f t="shared" si="143"/>
        <v/>
      </c>
      <c r="AR378" s="77" t="str">
        <f t="shared" si="144"/>
        <v/>
      </c>
      <c r="AS378" s="78" t="str">
        <f t="shared" si="153"/>
        <v/>
      </c>
      <c r="AT378" s="77" t="str">
        <f t="shared" si="145"/>
        <v/>
      </c>
      <c r="AU378" s="79"/>
      <c r="AV378" s="139"/>
      <c r="AW378" s="80"/>
      <c r="AX378" s="80"/>
      <c r="AY378" s="80"/>
      <c r="AZ378" s="92"/>
      <c r="BA378" s="93"/>
      <c r="BB378" s="92"/>
      <c r="BC378" s="93"/>
      <c r="BD378" s="92"/>
      <c r="BE378" s="93"/>
      <c r="BF378" s="77"/>
      <c r="BG378" s="77"/>
      <c r="BH378" s="77"/>
      <c r="BI378" s="83">
        <f t="shared" si="154"/>
        <v>1</v>
      </c>
      <c r="BJ378" s="83">
        <f t="shared" si="155"/>
        <v>0</v>
      </c>
      <c r="BK378" s="83">
        <f t="shared" si="156"/>
        <v>0</v>
      </c>
      <c r="BL378" s="84"/>
      <c r="BM378" s="84"/>
      <c r="BN378" s="85"/>
      <c r="BO378" s="84"/>
      <c r="BP378" s="84"/>
      <c r="BQ378" s="84"/>
      <c r="BR378" s="84"/>
      <c r="BS378" s="84"/>
      <c r="BT378" s="84"/>
      <c r="BU378" s="86"/>
      <c r="BV378" s="86"/>
      <c r="BW378" s="86"/>
      <c r="BX378" s="86"/>
      <c r="BY378" s="86"/>
      <c r="BZ378" s="86"/>
      <c r="CA378" s="83"/>
      <c r="CB378" s="83"/>
      <c r="CC378" s="14"/>
      <c r="CD378" s="72"/>
      <c r="CE378" s="87"/>
      <c r="CF378" s="88"/>
      <c r="CG378" s="88"/>
      <c r="CH378" s="87" t="str">
        <f t="shared" si="146"/>
        <v/>
      </c>
      <c r="CI378" s="89"/>
      <c r="CJ378" s="89"/>
      <c r="CK378" s="267"/>
      <c r="CL378" s="90"/>
      <c r="CM378" s="267"/>
      <c r="CN378" s="90"/>
      <c r="CO378" s="267"/>
      <c r="CP378" s="90"/>
      <c r="CQ378" s="267"/>
      <c r="CR378" s="90"/>
      <c r="CS378" s="267"/>
      <c r="CT378" s="90"/>
      <c r="CU378" s="267"/>
      <c r="CV378" s="90"/>
      <c r="CW378" s="267"/>
      <c r="CX378" s="90"/>
      <c r="CY378" s="267"/>
      <c r="CZ378" s="90"/>
      <c r="DA378" s="94" t="str">
        <f>DataEntry!B378</f>
        <v/>
      </c>
      <c r="DB378" s="83"/>
      <c r="DC378" s="83"/>
      <c r="DD378" s="145" t="str">
        <f t="shared" si="157"/>
        <v/>
      </c>
      <c r="DE378" s="145" t="str">
        <f t="shared" si="158"/>
        <v/>
      </c>
      <c r="DF378" s="145" t="str">
        <f t="shared" si="159"/>
        <v/>
      </c>
      <c r="DG378" s="145" t="str">
        <f t="shared" si="160"/>
        <v/>
      </c>
      <c r="DH378" s="145" t="str">
        <f t="shared" si="161"/>
        <v/>
      </c>
      <c r="DI378" s="145" t="str">
        <f t="shared" si="162"/>
        <v/>
      </c>
      <c r="DJ378" s="83"/>
      <c r="DK378" s="83"/>
      <c r="DL378" s="84"/>
      <c r="DM378" s="14"/>
      <c r="DN378" s="87">
        <f t="shared" si="147"/>
        <v>0.64599999999999991</v>
      </c>
      <c r="DO378" s="87">
        <f>(DFactor*Rounds*Number/2+SUM(BV$3:BV366))/(Rounds*Number/2+COUNT(BV$3:BV366))</f>
        <v>0.29599999999999999</v>
      </c>
      <c r="DP378" s="87">
        <f t="shared" si="148"/>
        <v>0.29599999999999999</v>
      </c>
    </row>
    <row r="379" spans="1:120" x14ac:dyDescent="0.25">
      <c r="A379" s="69">
        <v>377</v>
      </c>
      <c r="B379" s="70" t="str">
        <f>DataEntry!C379</f>
        <v/>
      </c>
      <c r="C379" s="71">
        <f>COUNTIF(D$2:D379,D379)+COUNTIF(G$2:G379,D379)</f>
        <v>142</v>
      </c>
      <c r="D379" s="72" t="str">
        <f t="shared" si="136"/>
        <v/>
      </c>
      <c r="E379" s="70" t="str">
        <f>DataEntry!E379</f>
        <v/>
      </c>
      <c r="F379" s="71">
        <f>COUNTIF(D$2:D379,G379)+COUNTIF(G$2:G379,G379)</f>
        <v>142</v>
      </c>
      <c r="G379" s="72" t="str">
        <f t="shared" si="137"/>
        <v/>
      </c>
      <c r="H379" s="73" t="str">
        <f>DataEntry!G379</f>
        <v/>
      </c>
      <c r="I379" s="73" t="str">
        <f>DataEntry!H379</f>
        <v/>
      </c>
      <c r="J379" s="266">
        <f t="shared" si="149"/>
        <v>1</v>
      </c>
      <c r="K379" s="304">
        <f t="shared" si="138"/>
        <v>0.23552453458809008</v>
      </c>
      <c r="L379" s="224" t="e">
        <f t="shared" si="139"/>
        <v>#N/A</v>
      </c>
      <c r="M379" s="224" t="str">
        <f t="shared" si="140"/>
        <v/>
      </c>
      <c r="N379" s="236" t="str">
        <f t="shared" si="150"/>
        <v/>
      </c>
      <c r="O379" s="22" t="str">
        <f t="shared" si="151"/>
        <v>TG142</v>
      </c>
      <c r="P379" s="308" t="e">
        <f t="shared" si="141"/>
        <v>#N/A</v>
      </c>
      <c r="Q379" s="22" t="str">
        <f t="shared" si="152"/>
        <v>TG142</v>
      </c>
      <c r="R379" s="308" t="e">
        <f t="shared" si="142"/>
        <v>#N/A</v>
      </c>
      <c r="S379" s="74"/>
      <c r="T379" s="75"/>
      <c r="U379" s="76"/>
      <c r="V379" s="74"/>
      <c r="W379" s="75"/>
      <c r="X379" s="76"/>
      <c r="Y379" s="74"/>
      <c r="Z379" s="75"/>
      <c r="AA379" s="76"/>
      <c r="AB379" s="74"/>
      <c r="AC379" s="75"/>
      <c r="AD379" s="76"/>
      <c r="AE379" s="74"/>
      <c r="AF379" s="75"/>
      <c r="AG379" s="76"/>
      <c r="AH379" s="74"/>
      <c r="AI379" s="75"/>
      <c r="AJ379" s="76"/>
      <c r="AK379" s="74"/>
      <c r="AL379" s="75"/>
      <c r="AM379" s="76"/>
      <c r="AN379" s="74"/>
      <c r="AO379" s="75"/>
      <c r="AP379" s="76"/>
      <c r="AQ379" s="77" t="str">
        <f t="shared" si="143"/>
        <v/>
      </c>
      <c r="AR379" s="77" t="str">
        <f t="shared" si="144"/>
        <v/>
      </c>
      <c r="AS379" s="78" t="str">
        <f t="shared" si="153"/>
        <v/>
      </c>
      <c r="AT379" s="77" t="str">
        <f t="shared" si="145"/>
        <v/>
      </c>
      <c r="AU379" s="79"/>
      <c r="AV379" s="139"/>
      <c r="AW379" s="80"/>
      <c r="AX379" s="80"/>
      <c r="AY379" s="80"/>
      <c r="AZ379" s="92"/>
      <c r="BA379" s="93"/>
      <c r="BB379" s="92"/>
      <c r="BC379" s="93"/>
      <c r="BD379" s="92"/>
      <c r="BE379" s="93"/>
      <c r="BF379" s="77"/>
      <c r="BG379" s="77"/>
      <c r="BH379" s="77"/>
      <c r="BI379" s="83">
        <f t="shared" si="154"/>
        <v>1</v>
      </c>
      <c r="BJ379" s="83">
        <f t="shared" si="155"/>
        <v>0</v>
      </c>
      <c r="BK379" s="83">
        <f t="shared" si="156"/>
        <v>0</v>
      </c>
      <c r="BL379" s="84"/>
      <c r="BM379" s="84"/>
      <c r="BN379" s="85"/>
      <c r="BO379" s="84"/>
      <c r="BP379" s="84"/>
      <c r="BQ379" s="84"/>
      <c r="BR379" s="84"/>
      <c r="BS379" s="84"/>
      <c r="BT379" s="84"/>
      <c r="BU379" s="86"/>
      <c r="BV379" s="86"/>
      <c r="BW379" s="86"/>
      <c r="BX379" s="86"/>
      <c r="BY379" s="86"/>
      <c r="BZ379" s="86"/>
      <c r="CA379" s="83"/>
      <c r="CB379" s="83"/>
      <c r="CC379" s="14"/>
      <c r="CD379" s="72"/>
      <c r="CE379" s="87"/>
      <c r="CF379" s="88"/>
      <c r="CG379" s="88"/>
      <c r="CH379" s="87" t="str">
        <f t="shared" si="146"/>
        <v/>
      </c>
      <c r="CI379" s="89"/>
      <c r="CJ379" s="89"/>
      <c r="CK379" s="267"/>
      <c r="CL379" s="90"/>
      <c r="CM379" s="267"/>
      <c r="CN379" s="90"/>
      <c r="CO379" s="267"/>
      <c r="CP379" s="90"/>
      <c r="CQ379" s="267"/>
      <c r="CR379" s="90"/>
      <c r="CS379" s="267"/>
      <c r="CT379" s="90"/>
      <c r="CU379" s="267"/>
      <c r="CV379" s="90"/>
      <c r="CW379" s="267"/>
      <c r="CX379" s="90"/>
      <c r="CY379" s="267"/>
      <c r="CZ379" s="90"/>
      <c r="DA379" s="94" t="str">
        <f>DataEntry!B379</f>
        <v/>
      </c>
      <c r="DB379" s="83"/>
      <c r="DC379" s="83"/>
      <c r="DD379" s="145" t="str">
        <f t="shared" si="157"/>
        <v/>
      </c>
      <c r="DE379" s="145" t="str">
        <f t="shared" si="158"/>
        <v/>
      </c>
      <c r="DF379" s="145" t="str">
        <f t="shared" si="159"/>
        <v/>
      </c>
      <c r="DG379" s="145" t="str">
        <f t="shared" si="160"/>
        <v/>
      </c>
      <c r="DH379" s="145" t="str">
        <f t="shared" si="161"/>
        <v/>
      </c>
      <c r="DI379" s="145" t="str">
        <f t="shared" si="162"/>
        <v/>
      </c>
      <c r="DJ379" s="83"/>
      <c r="DK379" s="83"/>
      <c r="DL379" s="84"/>
      <c r="DM379" s="14"/>
      <c r="DN379" s="87">
        <f t="shared" si="147"/>
        <v>0.64599999999999991</v>
      </c>
      <c r="DO379" s="87">
        <f>(DFactor*Rounds*Number/2+SUM(BV$3:BV367))/(Rounds*Number/2+COUNT(BV$3:BV367))</f>
        <v>0.29599999999999999</v>
      </c>
      <c r="DP379" s="87">
        <f t="shared" si="148"/>
        <v>0.29599999999999999</v>
      </c>
    </row>
    <row r="380" spans="1:120" x14ac:dyDescent="0.25">
      <c r="A380" s="69">
        <v>378</v>
      </c>
      <c r="B380" s="70" t="str">
        <f>DataEntry!C380</f>
        <v/>
      </c>
      <c r="C380" s="71">
        <f>COUNTIF(D$2:D380,D380)+COUNTIF(G$2:G380,D380)</f>
        <v>144</v>
      </c>
      <c r="D380" s="72" t="str">
        <f t="shared" si="136"/>
        <v/>
      </c>
      <c r="E380" s="70" t="str">
        <f>DataEntry!E380</f>
        <v/>
      </c>
      <c r="F380" s="71">
        <f>COUNTIF(D$2:D380,G380)+COUNTIF(G$2:G380,G380)</f>
        <v>144</v>
      </c>
      <c r="G380" s="72" t="str">
        <f t="shared" si="137"/>
        <v/>
      </c>
      <c r="H380" s="73" t="str">
        <f>DataEntry!G380</f>
        <v/>
      </c>
      <c r="I380" s="73" t="str">
        <f>DataEntry!H380</f>
        <v/>
      </c>
      <c r="J380" s="266">
        <f t="shared" si="149"/>
        <v>1</v>
      </c>
      <c r="K380" s="304">
        <f t="shared" si="138"/>
        <v>2.5670677994289903E-2</v>
      </c>
      <c r="L380" s="224" t="e">
        <f t="shared" si="139"/>
        <v>#N/A</v>
      </c>
      <c r="M380" s="224" t="str">
        <f t="shared" si="140"/>
        <v/>
      </c>
      <c r="N380" s="236" t="str">
        <f t="shared" si="150"/>
        <v/>
      </c>
      <c r="O380" s="22" t="str">
        <f t="shared" si="151"/>
        <v>TG144</v>
      </c>
      <c r="P380" s="308" t="e">
        <f t="shared" si="141"/>
        <v>#N/A</v>
      </c>
      <c r="Q380" s="22" t="str">
        <f t="shared" si="152"/>
        <v>TG144</v>
      </c>
      <c r="R380" s="308" t="e">
        <f t="shared" si="142"/>
        <v>#N/A</v>
      </c>
      <c r="S380" s="74"/>
      <c r="T380" s="75"/>
      <c r="U380" s="76"/>
      <c r="V380" s="74"/>
      <c r="W380" s="75"/>
      <c r="X380" s="76"/>
      <c r="Y380" s="74"/>
      <c r="Z380" s="75"/>
      <c r="AA380" s="76"/>
      <c r="AB380" s="74"/>
      <c r="AC380" s="75"/>
      <c r="AD380" s="76"/>
      <c r="AE380" s="74"/>
      <c r="AF380" s="75"/>
      <c r="AG380" s="76"/>
      <c r="AH380" s="74"/>
      <c r="AI380" s="75"/>
      <c r="AJ380" s="76"/>
      <c r="AK380" s="74"/>
      <c r="AL380" s="75"/>
      <c r="AM380" s="76"/>
      <c r="AN380" s="74"/>
      <c r="AO380" s="75"/>
      <c r="AP380" s="76"/>
      <c r="AQ380" s="77" t="str">
        <f t="shared" si="143"/>
        <v/>
      </c>
      <c r="AR380" s="77" t="str">
        <f t="shared" si="144"/>
        <v/>
      </c>
      <c r="AS380" s="78" t="str">
        <f t="shared" si="153"/>
        <v/>
      </c>
      <c r="AT380" s="77" t="str">
        <f t="shared" si="145"/>
        <v/>
      </c>
      <c r="AU380" s="79"/>
      <c r="AV380" s="139"/>
      <c r="AW380" s="80"/>
      <c r="AX380" s="80"/>
      <c r="AY380" s="80"/>
      <c r="AZ380" s="92"/>
      <c r="BA380" s="93"/>
      <c r="BB380" s="92"/>
      <c r="BC380" s="93"/>
      <c r="BD380" s="92"/>
      <c r="BE380" s="93"/>
      <c r="BF380" s="77"/>
      <c r="BG380" s="77"/>
      <c r="BH380" s="77"/>
      <c r="BI380" s="83">
        <f t="shared" si="154"/>
        <v>1</v>
      </c>
      <c r="BJ380" s="83">
        <f t="shared" si="155"/>
        <v>0</v>
      </c>
      <c r="BK380" s="83">
        <f t="shared" si="156"/>
        <v>0</v>
      </c>
      <c r="BL380" s="84"/>
      <c r="BM380" s="84"/>
      <c r="BN380" s="85"/>
      <c r="BO380" s="84"/>
      <c r="BP380" s="84"/>
      <c r="BQ380" s="84"/>
      <c r="BR380" s="84"/>
      <c r="BS380" s="84"/>
      <c r="BT380" s="84"/>
      <c r="BU380" s="86"/>
      <c r="BV380" s="86"/>
      <c r="BW380" s="86"/>
      <c r="BX380" s="86"/>
      <c r="BY380" s="86"/>
      <c r="BZ380" s="86"/>
      <c r="CA380" s="83"/>
      <c r="CB380" s="83"/>
      <c r="CC380" s="14"/>
      <c r="CD380" s="72"/>
      <c r="CE380" s="87"/>
      <c r="CF380" s="88"/>
      <c r="CG380" s="88"/>
      <c r="CH380" s="87" t="str">
        <f t="shared" si="146"/>
        <v/>
      </c>
      <c r="CI380" s="89"/>
      <c r="CJ380" s="89"/>
      <c r="CK380" s="267"/>
      <c r="CL380" s="90"/>
      <c r="CM380" s="267"/>
      <c r="CN380" s="90"/>
      <c r="CO380" s="267"/>
      <c r="CP380" s="90"/>
      <c r="CQ380" s="267"/>
      <c r="CR380" s="90"/>
      <c r="CS380" s="267"/>
      <c r="CT380" s="90"/>
      <c r="CU380" s="267"/>
      <c r="CV380" s="90"/>
      <c r="CW380" s="267"/>
      <c r="CX380" s="90"/>
      <c r="CY380" s="267"/>
      <c r="CZ380" s="90"/>
      <c r="DA380" s="94" t="str">
        <f>DataEntry!B380</f>
        <v/>
      </c>
      <c r="DB380" s="83"/>
      <c r="DC380" s="83"/>
      <c r="DD380" s="145" t="str">
        <f t="shared" si="157"/>
        <v/>
      </c>
      <c r="DE380" s="145" t="str">
        <f t="shared" si="158"/>
        <v/>
      </c>
      <c r="DF380" s="145" t="str">
        <f t="shared" si="159"/>
        <v/>
      </c>
      <c r="DG380" s="145" t="str">
        <f t="shared" si="160"/>
        <v/>
      </c>
      <c r="DH380" s="145" t="str">
        <f t="shared" si="161"/>
        <v/>
      </c>
      <c r="DI380" s="145" t="str">
        <f t="shared" si="162"/>
        <v/>
      </c>
      <c r="DJ380" s="83"/>
      <c r="DK380" s="83"/>
      <c r="DL380" s="84"/>
      <c r="DM380" s="14"/>
      <c r="DN380" s="87">
        <f t="shared" si="147"/>
        <v>0.64599999999999991</v>
      </c>
      <c r="DO380" s="87">
        <f>(DFactor*Rounds*Number/2+SUM(BV$3:BV368))/(Rounds*Number/2+COUNT(BV$3:BV368))</f>
        <v>0.29599999999999999</v>
      </c>
      <c r="DP380" s="87">
        <f t="shared" si="148"/>
        <v>0.29599999999999999</v>
      </c>
    </row>
    <row r="381" spans="1:120" x14ac:dyDescent="0.25">
      <c r="A381" s="69">
        <v>379</v>
      </c>
      <c r="B381" s="70" t="str">
        <f>DataEntry!C381</f>
        <v/>
      </c>
      <c r="C381" s="71">
        <f>COUNTIF(D$2:D381,D381)+COUNTIF(G$2:G381,D381)</f>
        <v>146</v>
      </c>
      <c r="D381" s="72" t="str">
        <f t="shared" si="136"/>
        <v/>
      </c>
      <c r="E381" s="70" t="str">
        <f>DataEntry!E381</f>
        <v/>
      </c>
      <c r="F381" s="71">
        <f>COUNTIF(D$2:D381,G381)+COUNTIF(G$2:G381,G381)</f>
        <v>146</v>
      </c>
      <c r="G381" s="72" t="str">
        <f t="shared" si="137"/>
        <v/>
      </c>
      <c r="H381" s="73" t="str">
        <f>DataEntry!G381</f>
        <v/>
      </c>
      <c r="I381" s="73" t="str">
        <f>DataEntry!H381</f>
        <v/>
      </c>
      <c r="J381" s="266">
        <f t="shared" si="149"/>
        <v>1</v>
      </c>
      <c r="K381" s="304">
        <f t="shared" si="138"/>
        <v>3.100544769724678E-2</v>
      </c>
      <c r="L381" s="224" t="e">
        <f t="shared" si="139"/>
        <v>#N/A</v>
      </c>
      <c r="M381" s="224" t="str">
        <f t="shared" si="140"/>
        <v/>
      </c>
      <c r="N381" s="236" t="str">
        <f t="shared" si="150"/>
        <v/>
      </c>
      <c r="O381" s="22" t="str">
        <f t="shared" si="151"/>
        <v>TG146</v>
      </c>
      <c r="P381" s="308" t="e">
        <f t="shared" si="141"/>
        <v>#N/A</v>
      </c>
      <c r="Q381" s="22" t="str">
        <f t="shared" si="152"/>
        <v>TG146</v>
      </c>
      <c r="R381" s="308" t="e">
        <f t="shared" si="142"/>
        <v>#N/A</v>
      </c>
      <c r="S381" s="74"/>
      <c r="T381" s="75"/>
      <c r="U381" s="76"/>
      <c r="V381" s="74"/>
      <c r="W381" s="75"/>
      <c r="X381" s="76"/>
      <c r="Y381" s="74"/>
      <c r="Z381" s="75"/>
      <c r="AA381" s="76"/>
      <c r="AB381" s="74"/>
      <c r="AC381" s="75"/>
      <c r="AD381" s="76"/>
      <c r="AE381" s="74"/>
      <c r="AF381" s="75"/>
      <c r="AG381" s="76"/>
      <c r="AH381" s="74"/>
      <c r="AI381" s="75"/>
      <c r="AJ381" s="76"/>
      <c r="AK381" s="74"/>
      <c r="AL381" s="75"/>
      <c r="AM381" s="76"/>
      <c r="AN381" s="74"/>
      <c r="AO381" s="75"/>
      <c r="AP381" s="76"/>
      <c r="AQ381" s="77" t="str">
        <f t="shared" si="143"/>
        <v/>
      </c>
      <c r="AR381" s="77" t="str">
        <f t="shared" si="144"/>
        <v/>
      </c>
      <c r="AS381" s="78" t="str">
        <f t="shared" si="153"/>
        <v/>
      </c>
      <c r="AT381" s="77" t="str">
        <f t="shared" si="145"/>
        <v/>
      </c>
      <c r="AU381" s="79"/>
      <c r="AV381" s="139"/>
      <c r="AW381" s="80"/>
      <c r="AX381" s="80"/>
      <c r="AY381" s="80"/>
      <c r="AZ381" s="92"/>
      <c r="BA381" s="93"/>
      <c r="BB381" s="92"/>
      <c r="BC381" s="93"/>
      <c r="BD381" s="92"/>
      <c r="BE381" s="93"/>
      <c r="BF381" s="77"/>
      <c r="BG381" s="77"/>
      <c r="BH381" s="77"/>
      <c r="BI381" s="83">
        <f t="shared" si="154"/>
        <v>1</v>
      </c>
      <c r="BJ381" s="83">
        <f t="shared" si="155"/>
        <v>0</v>
      </c>
      <c r="BK381" s="83">
        <f t="shared" si="156"/>
        <v>0</v>
      </c>
      <c r="BL381" s="84"/>
      <c r="BM381" s="84"/>
      <c r="BN381" s="85"/>
      <c r="BO381" s="84"/>
      <c r="BP381" s="84"/>
      <c r="BQ381" s="84"/>
      <c r="BR381" s="84"/>
      <c r="BS381" s="84"/>
      <c r="BT381" s="84"/>
      <c r="BU381" s="86"/>
      <c r="BV381" s="86"/>
      <c r="BW381" s="86"/>
      <c r="BX381" s="86"/>
      <c r="BY381" s="86"/>
      <c r="BZ381" s="86"/>
      <c r="CA381" s="83"/>
      <c r="CB381" s="83"/>
      <c r="CC381" s="14"/>
      <c r="CD381" s="72"/>
      <c r="CE381" s="87"/>
      <c r="CF381" s="88"/>
      <c r="CG381" s="88"/>
      <c r="CH381" s="87" t="str">
        <f t="shared" si="146"/>
        <v/>
      </c>
      <c r="CI381" s="89"/>
      <c r="CJ381" s="89"/>
      <c r="CK381" s="267"/>
      <c r="CL381" s="90"/>
      <c r="CM381" s="267"/>
      <c r="CN381" s="90"/>
      <c r="CO381" s="267"/>
      <c r="CP381" s="90"/>
      <c r="CQ381" s="267"/>
      <c r="CR381" s="90"/>
      <c r="CS381" s="267"/>
      <c r="CT381" s="90"/>
      <c r="CU381" s="267"/>
      <c r="CV381" s="90"/>
      <c r="CW381" s="267"/>
      <c r="CX381" s="90"/>
      <c r="CY381" s="267"/>
      <c r="CZ381" s="90"/>
      <c r="DA381" s="94" t="str">
        <f>DataEntry!B381</f>
        <v/>
      </c>
      <c r="DB381" s="83"/>
      <c r="DC381" s="83"/>
      <c r="DD381" s="145" t="str">
        <f t="shared" si="157"/>
        <v/>
      </c>
      <c r="DE381" s="145" t="str">
        <f t="shared" si="158"/>
        <v/>
      </c>
      <c r="DF381" s="145" t="str">
        <f t="shared" si="159"/>
        <v/>
      </c>
      <c r="DG381" s="145" t="str">
        <f t="shared" si="160"/>
        <v/>
      </c>
      <c r="DH381" s="145" t="str">
        <f t="shared" si="161"/>
        <v/>
      </c>
      <c r="DI381" s="145" t="str">
        <f t="shared" si="162"/>
        <v/>
      </c>
      <c r="DJ381" s="83"/>
      <c r="DK381" s="83"/>
      <c r="DL381" s="84"/>
      <c r="DM381" s="14"/>
      <c r="DN381" s="87">
        <f t="shared" si="147"/>
        <v>0.64599999999999991</v>
      </c>
      <c r="DO381" s="87">
        <f>(DFactor*Rounds*Number/2+SUM(BV$3:BV369))/(Rounds*Number/2+COUNT(BV$3:BV369))</f>
        <v>0.29599999999999999</v>
      </c>
      <c r="DP381" s="87">
        <f t="shared" si="148"/>
        <v>0.29599999999999999</v>
      </c>
    </row>
    <row r="382" spans="1:120" x14ac:dyDescent="0.25">
      <c r="A382" s="69">
        <v>380</v>
      </c>
      <c r="B382" s="70" t="str">
        <f>DataEntry!C382</f>
        <v/>
      </c>
      <c r="C382" s="71">
        <f>COUNTIF(D$2:D382,D382)+COUNTIF(G$2:G382,D382)</f>
        <v>148</v>
      </c>
      <c r="D382" s="72" t="str">
        <f t="shared" si="136"/>
        <v/>
      </c>
      <c r="E382" s="70" t="str">
        <f>DataEntry!E382</f>
        <v/>
      </c>
      <c r="F382" s="71">
        <f>COUNTIF(D$2:D382,G382)+COUNTIF(G$2:G382,G382)</f>
        <v>148</v>
      </c>
      <c r="G382" s="72" t="str">
        <f t="shared" si="137"/>
        <v/>
      </c>
      <c r="H382" s="73" t="str">
        <f>DataEntry!G382</f>
        <v/>
      </c>
      <c r="I382" s="73" t="str">
        <f>DataEntry!H382</f>
        <v/>
      </c>
      <c r="J382" s="266">
        <f t="shared" si="149"/>
        <v>1</v>
      </c>
      <c r="K382" s="304">
        <f t="shared" si="138"/>
        <v>0.33058603297411615</v>
      </c>
      <c r="L382" s="224" t="e">
        <f t="shared" si="139"/>
        <v>#N/A</v>
      </c>
      <c r="M382" s="224" t="str">
        <f t="shared" si="140"/>
        <v/>
      </c>
      <c r="N382" s="236" t="str">
        <f t="shared" si="150"/>
        <v/>
      </c>
      <c r="O382" s="22" t="str">
        <f t="shared" si="151"/>
        <v>TG148</v>
      </c>
      <c r="P382" s="308" t="e">
        <f t="shared" si="141"/>
        <v>#N/A</v>
      </c>
      <c r="Q382" s="22" t="str">
        <f t="shared" si="152"/>
        <v>TG148</v>
      </c>
      <c r="R382" s="308" t="e">
        <f t="shared" si="142"/>
        <v>#N/A</v>
      </c>
      <c r="S382" s="74"/>
      <c r="T382" s="75"/>
      <c r="U382" s="76"/>
      <c r="V382" s="74"/>
      <c r="W382" s="75"/>
      <c r="X382" s="76"/>
      <c r="Y382" s="74"/>
      <c r="Z382" s="75"/>
      <c r="AA382" s="76"/>
      <c r="AB382" s="74"/>
      <c r="AC382" s="75"/>
      <c r="AD382" s="76"/>
      <c r="AE382" s="74"/>
      <c r="AF382" s="75"/>
      <c r="AG382" s="76"/>
      <c r="AH382" s="74"/>
      <c r="AI382" s="75"/>
      <c r="AJ382" s="76"/>
      <c r="AK382" s="74"/>
      <c r="AL382" s="75"/>
      <c r="AM382" s="76"/>
      <c r="AN382" s="74"/>
      <c r="AO382" s="75"/>
      <c r="AP382" s="76"/>
      <c r="AQ382" s="77" t="str">
        <f t="shared" si="143"/>
        <v/>
      </c>
      <c r="AR382" s="77" t="str">
        <f t="shared" si="144"/>
        <v/>
      </c>
      <c r="AS382" s="78" t="str">
        <f t="shared" si="153"/>
        <v/>
      </c>
      <c r="AT382" s="77" t="str">
        <f t="shared" si="145"/>
        <v/>
      </c>
      <c r="AU382" s="79"/>
      <c r="AV382" s="139"/>
      <c r="AW382" s="80"/>
      <c r="AX382" s="80"/>
      <c r="AY382" s="80"/>
      <c r="AZ382" s="92"/>
      <c r="BA382" s="93"/>
      <c r="BB382" s="92"/>
      <c r="BC382" s="93"/>
      <c r="BD382" s="92"/>
      <c r="BE382" s="93"/>
      <c r="BF382" s="77"/>
      <c r="BG382" s="77"/>
      <c r="BH382" s="77"/>
      <c r="BI382" s="83">
        <f t="shared" si="154"/>
        <v>1</v>
      </c>
      <c r="BJ382" s="83">
        <f t="shared" si="155"/>
        <v>0</v>
      </c>
      <c r="BK382" s="83">
        <f t="shared" si="156"/>
        <v>0</v>
      </c>
      <c r="BL382" s="84"/>
      <c r="BM382" s="84"/>
      <c r="BN382" s="85"/>
      <c r="BO382" s="84"/>
      <c r="BP382" s="84"/>
      <c r="BQ382" s="84"/>
      <c r="BR382" s="84"/>
      <c r="BS382" s="84"/>
      <c r="BT382" s="84"/>
      <c r="BU382" s="86"/>
      <c r="BV382" s="86"/>
      <c r="BW382" s="86"/>
      <c r="BX382" s="86"/>
      <c r="BY382" s="86"/>
      <c r="BZ382" s="86"/>
      <c r="CA382" s="83"/>
      <c r="CB382" s="83"/>
      <c r="CC382" s="14"/>
      <c r="CD382" s="72"/>
      <c r="CE382" s="87"/>
      <c r="CF382" s="88"/>
      <c r="CG382" s="88"/>
      <c r="CH382" s="87" t="str">
        <f t="shared" si="146"/>
        <v/>
      </c>
      <c r="CI382" s="89"/>
      <c r="CJ382" s="89"/>
      <c r="CK382" s="267"/>
      <c r="CL382" s="90"/>
      <c r="CM382" s="267"/>
      <c r="CN382" s="90"/>
      <c r="CO382" s="267"/>
      <c r="CP382" s="90"/>
      <c r="CQ382" s="267"/>
      <c r="CR382" s="90"/>
      <c r="CS382" s="267"/>
      <c r="CT382" s="90"/>
      <c r="CU382" s="267"/>
      <c r="CV382" s="90"/>
      <c r="CW382" s="267"/>
      <c r="CX382" s="90"/>
      <c r="CY382" s="267"/>
      <c r="CZ382" s="90"/>
      <c r="DA382" s="94" t="str">
        <f>DataEntry!B382</f>
        <v/>
      </c>
      <c r="DB382" s="83"/>
      <c r="DC382" s="83"/>
      <c r="DD382" s="145" t="str">
        <f t="shared" si="157"/>
        <v/>
      </c>
      <c r="DE382" s="145" t="str">
        <f t="shared" si="158"/>
        <v/>
      </c>
      <c r="DF382" s="145" t="str">
        <f t="shared" si="159"/>
        <v/>
      </c>
      <c r="DG382" s="145" t="str">
        <f t="shared" si="160"/>
        <v/>
      </c>
      <c r="DH382" s="145" t="str">
        <f t="shared" si="161"/>
        <v/>
      </c>
      <c r="DI382" s="145" t="str">
        <f t="shared" si="162"/>
        <v/>
      </c>
      <c r="DJ382" s="83"/>
      <c r="DK382" s="83"/>
      <c r="DL382" s="84"/>
      <c r="DM382" s="14"/>
      <c r="DN382" s="87">
        <f t="shared" si="147"/>
        <v>0.64599999999999991</v>
      </c>
      <c r="DO382" s="87">
        <f>(DFactor*Rounds*Number/2+SUM(BV$3:BV370))/(Rounds*Number/2+COUNT(BV$3:BV370))</f>
        <v>0.29599999999999999</v>
      </c>
      <c r="DP382" s="87">
        <f t="shared" si="148"/>
        <v>0.29599999999999999</v>
      </c>
    </row>
    <row r="383" spans="1:120" x14ac:dyDescent="0.25">
      <c r="A383" s="69">
        <v>381</v>
      </c>
      <c r="B383" s="70" t="str">
        <f>DataEntry!C383</f>
        <v/>
      </c>
      <c r="C383" s="71">
        <f>COUNTIF(D$2:D383,D383)+COUNTIF(G$2:G383,D383)</f>
        <v>150</v>
      </c>
      <c r="D383" s="72" t="str">
        <f t="shared" si="136"/>
        <v/>
      </c>
      <c r="E383" s="70" t="str">
        <f>DataEntry!E383</f>
        <v/>
      </c>
      <c r="F383" s="71">
        <f>COUNTIF(D$2:D383,G383)+COUNTIF(G$2:G383,G383)</f>
        <v>150</v>
      </c>
      <c r="G383" s="72" t="str">
        <f t="shared" si="137"/>
        <v/>
      </c>
      <c r="H383" s="73" t="str">
        <f>DataEntry!G383</f>
        <v/>
      </c>
      <c r="I383" s="73" t="str">
        <f>DataEntry!H383</f>
        <v/>
      </c>
      <c r="J383" s="266">
        <f t="shared" si="149"/>
        <v>1</v>
      </c>
      <c r="K383" s="304">
        <f t="shared" si="138"/>
        <v>6.2363926631092248E-2</v>
      </c>
      <c r="L383" s="224" t="e">
        <f t="shared" si="139"/>
        <v>#N/A</v>
      </c>
      <c r="M383" s="224" t="str">
        <f t="shared" si="140"/>
        <v/>
      </c>
      <c r="N383" s="236" t="str">
        <f t="shared" si="150"/>
        <v/>
      </c>
      <c r="O383" s="22" t="str">
        <f t="shared" si="151"/>
        <v>TG150</v>
      </c>
      <c r="P383" s="308" t="e">
        <f t="shared" si="141"/>
        <v>#N/A</v>
      </c>
      <c r="Q383" s="22" t="str">
        <f t="shared" si="152"/>
        <v>TG150</v>
      </c>
      <c r="R383" s="308" t="e">
        <f t="shared" si="142"/>
        <v>#N/A</v>
      </c>
      <c r="S383" s="74"/>
      <c r="T383" s="75"/>
      <c r="U383" s="76"/>
      <c r="V383" s="74"/>
      <c r="W383" s="75"/>
      <c r="X383" s="76"/>
      <c r="Y383" s="74"/>
      <c r="Z383" s="75"/>
      <c r="AA383" s="76"/>
      <c r="AB383" s="74"/>
      <c r="AC383" s="75"/>
      <c r="AD383" s="76"/>
      <c r="AE383" s="74"/>
      <c r="AF383" s="75"/>
      <c r="AG383" s="76"/>
      <c r="AH383" s="74"/>
      <c r="AI383" s="75"/>
      <c r="AJ383" s="76"/>
      <c r="AK383" s="74"/>
      <c r="AL383" s="75"/>
      <c r="AM383" s="76"/>
      <c r="AN383" s="74"/>
      <c r="AO383" s="75"/>
      <c r="AP383" s="76"/>
      <c r="AQ383" s="77" t="str">
        <f t="shared" si="143"/>
        <v/>
      </c>
      <c r="AR383" s="77" t="str">
        <f t="shared" si="144"/>
        <v/>
      </c>
      <c r="AS383" s="78" t="str">
        <f t="shared" si="153"/>
        <v/>
      </c>
      <c r="AT383" s="77" t="str">
        <f t="shared" si="145"/>
        <v/>
      </c>
      <c r="AU383" s="79"/>
      <c r="AV383" s="139"/>
      <c r="AW383" s="80"/>
      <c r="AX383" s="80"/>
      <c r="AY383" s="80"/>
      <c r="AZ383" s="92"/>
      <c r="BA383" s="93"/>
      <c r="BB383" s="92"/>
      <c r="BC383" s="93"/>
      <c r="BD383" s="92"/>
      <c r="BE383" s="93"/>
      <c r="BF383" s="77"/>
      <c r="BG383" s="77"/>
      <c r="BH383" s="77"/>
      <c r="BI383" s="83">
        <f t="shared" si="154"/>
        <v>1</v>
      </c>
      <c r="BJ383" s="83">
        <f t="shared" si="155"/>
        <v>0</v>
      </c>
      <c r="BK383" s="83">
        <f t="shared" si="156"/>
        <v>0</v>
      </c>
      <c r="BL383" s="84"/>
      <c r="BM383" s="84"/>
      <c r="BN383" s="85"/>
      <c r="BO383" s="84"/>
      <c r="BP383" s="84"/>
      <c r="BQ383" s="84"/>
      <c r="BR383" s="84"/>
      <c r="BS383" s="84"/>
      <c r="BT383" s="84"/>
      <c r="BU383" s="86"/>
      <c r="BV383" s="86"/>
      <c r="BW383" s="86"/>
      <c r="BX383" s="86"/>
      <c r="BY383" s="86"/>
      <c r="BZ383" s="86"/>
      <c r="CA383" s="83"/>
      <c r="CB383" s="83"/>
      <c r="CC383" s="14"/>
      <c r="CD383" s="72"/>
      <c r="CE383" s="87"/>
      <c r="CF383" s="88"/>
      <c r="CG383" s="88"/>
      <c r="CH383" s="87" t="str">
        <f t="shared" si="146"/>
        <v/>
      </c>
      <c r="CI383" s="89"/>
      <c r="CJ383" s="89"/>
      <c r="CK383" s="267"/>
      <c r="CL383" s="90"/>
      <c r="CM383" s="267"/>
      <c r="CN383" s="90"/>
      <c r="CO383" s="267"/>
      <c r="CP383" s="90"/>
      <c r="CQ383" s="267"/>
      <c r="CR383" s="90"/>
      <c r="CS383" s="267"/>
      <c r="CT383" s="90"/>
      <c r="CU383" s="267"/>
      <c r="CV383" s="90"/>
      <c r="CW383" s="267"/>
      <c r="CX383" s="90"/>
      <c r="CY383" s="267"/>
      <c r="CZ383" s="90"/>
      <c r="DA383" s="94" t="str">
        <f>DataEntry!B383</f>
        <v/>
      </c>
      <c r="DB383" s="83"/>
      <c r="DC383" s="83"/>
      <c r="DD383" s="145" t="str">
        <f t="shared" si="157"/>
        <v/>
      </c>
      <c r="DE383" s="145" t="str">
        <f t="shared" si="158"/>
        <v/>
      </c>
      <c r="DF383" s="145" t="str">
        <f t="shared" si="159"/>
        <v/>
      </c>
      <c r="DG383" s="145" t="str">
        <f t="shared" si="160"/>
        <v/>
      </c>
      <c r="DH383" s="145" t="str">
        <f t="shared" si="161"/>
        <v/>
      </c>
      <c r="DI383" s="145" t="str">
        <f t="shared" si="162"/>
        <v/>
      </c>
      <c r="DJ383" s="83"/>
      <c r="DK383" s="83"/>
      <c r="DL383" s="84"/>
      <c r="DM383" s="14"/>
      <c r="DN383" s="87">
        <f t="shared" si="147"/>
        <v>0.64599999999999991</v>
      </c>
      <c r="DO383" s="87">
        <f>(DFactor*Rounds*Number/2+SUM(BV$3:BV371))/(Rounds*Number/2+COUNT(BV$3:BV371))</f>
        <v>0.29599999999999999</v>
      </c>
      <c r="DP383" s="87">
        <f t="shared" si="148"/>
        <v>0.29599999999999999</v>
      </c>
    </row>
    <row r="384" spans="1:120" x14ac:dyDescent="0.25">
      <c r="A384" s="69">
        <v>382</v>
      </c>
      <c r="B384" s="70" t="str">
        <f>DataEntry!C384</f>
        <v/>
      </c>
      <c r="C384" s="71">
        <f>COUNTIF(D$2:D384,D384)+COUNTIF(G$2:G384,D384)</f>
        <v>152</v>
      </c>
      <c r="D384" s="72" t="str">
        <f t="shared" si="136"/>
        <v/>
      </c>
      <c r="E384" s="70" t="str">
        <f>DataEntry!E384</f>
        <v/>
      </c>
      <c r="F384" s="71">
        <f>COUNTIF(D$2:D384,G384)+COUNTIF(G$2:G384,G384)</f>
        <v>152</v>
      </c>
      <c r="G384" s="72" t="str">
        <f t="shared" si="137"/>
        <v/>
      </c>
      <c r="H384" s="73" t="str">
        <f>DataEntry!G384</f>
        <v/>
      </c>
      <c r="I384" s="73" t="str">
        <f>DataEntry!H384</f>
        <v/>
      </c>
      <c r="J384" s="266">
        <f t="shared" si="149"/>
        <v>1</v>
      </c>
      <c r="K384" s="304">
        <f t="shared" si="138"/>
        <v>0.93385329908540493</v>
      </c>
      <c r="L384" s="224" t="e">
        <f t="shared" si="139"/>
        <v>#N/A</v>
      </c>
      <c r="M384" s="224" t="str">
        <f t="shared" si="140"/>
        <v/>
      </c>
      <c r="N384" s="236" t="str">
        <f t="shared" si="150"/>
        <v/>
      </c>
      <c r="O384" s="22" t="str">
        <f t="shared" si="151"/>
        <v>TG152</v>
      </c>
      <c r="P384" s="308" t="e">
        <f t="shared" si="141"/>
        <v>#N/A</v>
      </c>
      <c r="Q384" s="22" t="str">
        <f t="shared" si="152"/>
        <v>TG152</v>
      </c>
      <c r="R384" s="308" t="e">
        <f t="shared" si="142"/>
        <v>#N/A</v>
      </c>
      <c r="S384" s="74"/>
      <c r="T384" s="75"/>
      <c r="U384" s="76"/>
      <c r="V384" s="74"/>
      <c r="W384" s="75"/>
      <c r="X384" s="76"/>
      <c r="Y384" s="74"/>
      <c r="Z384" s="75"/>
      <c r="AA384" s="76"/>
      <c r="AB384" s="74"/>
      <c r="AC384" s="75"/>
      <c r="AD384" s="76"/>
      <c r="AE384" s="74"/>
      <c r="AF384" s="75"/>
      <c r="AG384" s="76"/>
      <c r="AH384" s="74"/>
      <c r="AI384" s="75"/>
      <c r="AJ384" s="76"/>
      <c r="AK384" s="74"/>
      <c r="AL384" s="75"/>
      <c r="AM384" s="76"/>
      <c r="AN384" s="74"/>
      <c r="AO384" s="75"/>
      <c r="AP384" s="76"/>
      <c r="AQ384" s="77" t="str">
        <f t="shared" si="143"/>
        <v/>
      </c>
      <c r="AR384" s="77" t="str">
        <f t="shared" si="144"/>
        <v/>
      </c>
      <c r="AS384" s="78" t="str">
        <f t="shared" si="153"/>
        <v/>
      </c>
      <c r="AT384" s="77" t="str">
        <f t="shared" si="145"/>
        <v/>
      </c>
      <c r="AU384" s="79"/>
      <c r="AV384" s="139"/>
      <c r="AW384" s="80"/>
      <c r="AX384" s="80"/>
      <c r="AY384" s="80"/>
      <c r="AZ384" s="92"/>
      <c r="BA384" s="93"/>
      <c r="BB384" s="92"/>
      <c r="BC384" s="93"/>
      <c r="BD384" s="92"/>
      <c r="BE384" s="93"/>
      <c r="BF384" s="77"/>
      <c r="BG384" s="77"/>
      <c r="BH384" s="77"/>
      <c r="BI384" s="83">
        <f t="shared" si="154"/>
        <v>1</v>
      </c>
      <c r="BJ384" s="83">
        <f t="shared" si="155"/>
        <v>0</v>
      </c>
      <c r="BK384" s="83">
        <f t="shared" si="156"/>
        <v>0</v>
      </c>
      <c r="BL384" s="84"/>
      <c r="BM384" s="84"/>
      <c r="BN384" s="85"/>
      <c r="BO384" s="84"/>
      <c r="BP384" s="84"/>
      <c r="BQ384" s="84"/>
      <c r="BR384" s="84"/>
      <c r="BS384" s="84"/>
      <c r="BT384" s="84"/>
      <c r="BU384" s="86"/>
      <c r="BV384" s="86"/>
      <c r="BW384" s="86"/>
      <c r="BX384" s="86"/>
      <c r="BY384" s="86"/>
      <c r="BZ384" s="86"/>
      <c r="CA384" s="83"/>
      <c r="CB384" s="83"/>
      <c r="CC384" s="14"/>
      <c r="CD384" s="72"/>
      <c r="CE384" s="87"/>
      <c r="CF384" s="88"/>
      <c r="CG384" s="88"/>
      <c r="CH384" s="87" t="str">
        <f t="shared" si="146"/>
        <v/>
      </c>
      <c r="CI384" s="89"/>
      <c r="CJ384" s="89"/>
      <c r="CK384" s="267"/>
      <c r="CL384" s="90"/>
      <c r="CM384" s="267"/>
      <c r="CN384" s="90"/>
      <c r="CO384" s="267"/>
      <c r="CP384" s="90"/>
      <c r="CQ384" s="267"/>
      <c r="CR384" s="90"/>
      <c r="CS384" s="267"/>
      <c r="CT384" s="90"/>
      <c r="CU384" s="267"/>
      <c r="CV384" s="90"/>
      <c r="CW384" s="267"/>
      <c r="CX384" s="90"/>
      <c r="CY384" s="267"/>
      <c r="CZ384" s="90"/>
      <c r="DA384" s="94" t="str">
        <f>DataEntry!B384</f>
        <v/>
      </c>
      <c r="DB384" s="83"/>
      <c r="DC384" s="83"/>
      <c r="DD384" s="145" t="str">
        <f t="shared" si="157"/>
        <v/>
      </c>
      <c r="DE384" s="145" t="str">
        <f t="shared" si="158"/>
        <v/>
      </c>
      <c r="DF384" s="145" t="str">
        <f t="shared" si="159"/>
        <v/>
      </c>
      <c r="DG384" s="145" t="str">
        <f t="shared" si="160"/>
        <v/>
      </c>
      <c r="DH384" s="145" t="str">
        <f t="shared" si="161"/>
        <v/>
      </c>
      <c r="DI384" s="145" t="str">
        <f t="shared" si="162"/>
        <v/>
      </c>
      <c r="DJ384" s="83"/>
      <c r="DK384" s="83"/>
      <c r="DL384" s="84"/>
      <c r="DM384" s="14"/>
      <c r="DN384" s="87">
        <f t="shared" si="147"/>
        <v>0.64599999999999991</v>
      </c>
      <c r="DO384" s="87">
        <f>(DFactor*Rounds*Number/2+SUM(BV$3:BV372))/(Rounds*Number/2+COUNT(BV$3:BV372))</f>
        <v>0.29599999999999999</v>
      </c>
      <c r="DP384" s="87">
        <f t="shared" si="148"/>
        <v>0.29599999999999999</v>
      </c>
    </row>
    <row r="385" spans="1:120" x14ac:dyDescent="0.25">
      <c r="A385" s="69">
        <v>383</v>
      </c>
      <c r="B385" s="70" t="str">
        <f>DataEntry!C385</f>
        <v/>
      </c>
      <c r="C385" s="71">
        <f>COUNTIF(D$2:D385,D385)+COUNTIF(G$2:G385,D385)</f>
        <v>154</v>
      </c>
      <c r="D385" s="72" t="str">
        <f t="shared" si="136"/>
        <v/>
      </c>
      <c r="E385" s="70" t="str">
        <f>DataEntry!E385</f>
        <v/>
      </c>
      <c r="F385" s="71">
        <f>COUNTIF(D$2:D385,G385)+COUNTIF(G$2:G385,G385)</f>
        <v>154</v>
      </c>
      <c r="G385" s="72" t="str">
        <f t="shared" si="137"/>
        <v/>
      </c>
      <c r="H385" s="73" t="str">
        <f>DataEntry!G385</f>
        <v/>
      </c>
      <c r="I385" s="73" t="str">
        <f>DataEntry!H385</f>
        <v/>
      </c>
      <c r="J385" s="266">
        <f t="shared" si="149"/>
        <v>1</v>
      </c>
      <c r="K385" s="304">
        <f t="shared" si="138"/>
        <v>0.14580155530119487</v>
      </c>
      <c r="L385" s="224" t="e">
        <f t="shared" si="139"/>
        <v>#N/A</v>
      </c>
      <c r="M385" s="224" t="str">
        <f t="shared" si="140"/>
        <v/>
      </c>
      <c r="N385" s="236" t="str">
        <f t="shared" si="150"/>
        <v/>
      </c>
      <c r="O385" s="22" t="str">
        <f t="shared" si="151"/>
        <v>TG154</v>
      </c>
      <c r="P385" s="308" t="e">
        <f t="shared" si="141"/>
        <v>#N/A</v>
      </c>
      <c r="Q385" s="22" t="str">
        <f t="shared" si="152"/>
        <v>TG154</v>
      </c>
      <c r="R385" s="308" t="e">
        <f t="shared" si="142"/>
        <v>#N/A</v>
      </c>
      <c r="S385" s="74"/>
      <c r="T385" s="75"/>
      <c r="U385" s="76"/>
      <c r="V385" s="74"/>
      <c r="W385" s="75"/>
      <c r="X385" s="76"/>
      <c r="Y385" s="74"/>
      <c r="Z385" s="75"/>
      <c r="AA385" s="76"/>
      <c r="AB385" s="74"/>
      <c r="AC385" s="75"/>
      <c r="AD385" s="76"/>
      <c r="AE385" s="74"/>
      <c r="AF385" s="75"/>
      <c r="AG385" s="76"/>
      <c r="AH385" s="74"/>
      <c r="AI385" s="75"/>
      <c r="AJ385" s="76"/>
      <c r="AK385" s="74"/>
      <c r="AL385" s="75"/>
      <c r="AM385" s="76"/>
      <c r="AN385" s="74"/>
      <c r="AO385" s="75"/>
      <c r="AP385" s="76"/>
      <c r="AQ385" s="77" t="str">
        <f t="shared" si="143"/>
        <v/>
      </c>
      <c r="AR385" s="77" t="str">
        <f t="shared" si="144"/>
        <v/>
      </c>
      <c r="AS385" s="78" t="str">
        <f t="shared" si="153"/>
        <v/>
      </c>
      <c r="AT385" s="77" t="str">
        <f t="shared" si="145"/>
        <v/>
      </c>
      <c r="AU385" s="79"/>
      <c r="AV385" s="139"/>
      <c r="AW385" s="80"/>
      <c r="AX385" s="80"/>
      <c r="AY385" s="80"/>
      <c r="AZ385" s="92"/>
      <c r="BA385" s="93"/>
      <c r="BB385" s="92"/>
      <c r="BC385" s="93"/>
      <c r="BD385" s="92"/>
      <c r="BE385" s="93"/>
      <c r="BF385" s="77"/>
      <c r="BG385" s="77"/>
      <c r="BH385" s="77"/>
      <c r="BI385" s="83">
        <f t="shared" si="154"/>
        <v>1</v>
      </c>
      <c r="BJ385" s="83">
        <f t="shared" si="155"/>
        <v>0</v>
      </c>
      <c r="BK385" s="83">
        <f t="shared" si="156"/>
        <v>0</v>
      </c>
      <c r="BL385" s="84"/>
      <c r="BM385" s="84"/>
      <c r="BN385" s="85"/>
      <c r="BO385" s="84"/>
      <c r="BP385" s="84"/>
      <c r="BQ385" s="84"/>
      <c r="BR385" s="84"/>
      <c r="BS385" s="84"/>
      <c r="BT385" s="84"/>
      <c r="BU385" s="86"/>
      <c r="BV385" s="86"/>
      <c r="BW385" s="86"/>
      <c r="BX385" s="86"/>
      <c r="BY385" s="86"/>
      <c r="BZ385" s="86"/>
      <c r="CA385" s="83"/>
      <c r="CB385" s="83"/>
      <c r="CC385" s="14"/>
      <c r="CD385" s="72"/>
      <c r="CE385" s="87"/>
      <c r="CF385" s="88"/>
      <c r="CG385" s="88"/>
      <c r="CH385" s="87" t="str">
        <f t="shared" si="146"/>
        <v/>
      </c>
      <c r="CI385" s="89"/>
      <c r="CJ385" s="89"/>
      <c r="CK385" s="267"/>
      <c r="CL385" s="90"/>
      <c r="CM385" s="267"/>
      <c r="CN385" s="90"/>
      <c r="CO385" s="267"/>
      <c r="CP385" s="90"/>
      <c r="CQ385" s="267"/>
      <c r="CR385" s="90"/>
      <c r="CS385" s="267"/>
      <c r="CT385" s="90"/>
      <c r="CU385" s="267"/>
      <c r="CV385" s="90"/>
      <c r="CW385" s="267"/>
      <c r="CX385" s="90"/>
      <c r="CY385" s="267"/>
      <c r="CZ385" s="90"/>
      <c r="DA385" s="94" t="str">
        <f>DataEntry!B385</f>
        <v/>
      </c>
      <c r="DB385" s="83"/>
      <c r="DC385" s="83"/>
      <c r="DD385" s="145" t="str">
        <f t="shared" si="157"/>
        <v/>
      </c>
      <c r="DE385" s="145" t="str">
        <f t="shared" si="158"/>
        <v/>
      </c>
      <c r="DF385" s="145" t="str">
        <f t="shared" si="159"/>
        <v/>
      </c>
      <c r="DG385" s="145" t="str">
        <f t="shared" si="160"/>
        <v/>
      </c>
      <c r="DH385" s="145" t="str">
        <f t="shared" si="161"/>
        <v/>
      </c>
      <c r="DI385" s="145" t="str">
        <f t="shared" si="162"/>
        <v/>
      </c>
      <c r="DJ385" s="83"/>
      <c r="DK385" s="83"/>
      <c r="DL385" s="84"/>
      <c r="DM385" s="14"/>
      <c r="DN385" s="87">
        <f t="shared" si="147"/>
        <v>0.64599999999999991</v>
      </c>
      <c r="DO385" s="87">
        <f>(DFactor*Rounds*Number/2+SUM(BV$3:BV373))/(Rounds*Number/2+COUNT(BV$3:BV373))</f>
        <v>0.29599999999999999</v>
      </c>
      <c r="DP385" s="87">
        <f t="shared" si="148"/>
        <v>0.29599999999999999</v>
      </c>
    </row>
    <row r="386" spans="1:120" x14ac:dyDescent="0.25">
      <c r="A386" s="69">
        <v>384</v>
      </c>
      <c r="B386" s="70" t="str">
        <f>DataEntry!C386</f>
        <v/>
      </c>
      <c r="C386" s="71">
        <f>COUNTIF(D$2:D386,D386)+COUNTIF(G$2:G386,D386)</f>
        <v>156</v>
      </c>
      <c r="D386" s="72" t="str">
        <f t="shared" si="136"/>
        <v/>
      </c>
      <c r="E386" s="70" t="str">
        <f>DataEntry!E386</f>
        <v/>
      </c>
      <c r="F386" s="71">
        <f>COUNTIF(D$2:D386,G386)+COUNTIF(G$2:G386,G386)</f>
        <v>156</v>
      </c>
      <c r="G386" s="72" t="str">
        <f t="shared" si="137"/>
        <v/>
      </c>
      <c r="H386" s="73" t="str">
        <f>DataEntry!G386</f>
        <v/>
      </c>
      <c r="I386" s="73" t="str">
        <f>DataEntry!H386</f>
        <v/>
      </c>
      <c r="J386" s="266">
        <f t="shared" si="149"/>
        <v>1</v>
      </c>
      <c r="K386" s="304">
        <f t="shared" si="138"/>
        <v>0.83730202935384934</v>
      </c>
      <c r="L386" s="224" t="e">
        <f t="shared" si="139"/>
        <v>#N/A</v>
      </c>
      <c r="M386" s="224" t="str">
        <f t="shared" si="140"/>
        <v/>
      </c>
      <c r="N386" s="236" t="str">
        <f t="shared" si="150"/>
        <v/>
      </c>
      <c r="O386" s="22" t="str">
        <f t="shared" si="151"/>
        <v>TG156</v>
      </c>
      <c r="P386" s="308" t="e">
        <f t="shared" si="141"/>
        <v>#N/A</v>
      </c>
      <c r="Q386" s="22" t="str">
        <f t="shared" si="152"/>
        <v>TG156</v>
      </c>
      <c r="R386" s="308" t="e">
        <f t="shared" si="142"/>
        <v>#N/A</v>
      </c>
      <c r="S386" s="74"/>
      <c r="T386" s="75"/>
      <c r="U386" s="76"/>
      <c r="V386" s="74"/>
      <c r="W386" s="75"/>
      <c r="X386" s="76"/>
      <c r="Y386" s="74"/>
      <c r="Z386" s="75"/>
      <c r="AA386" s="76"/>
      <c r="AB386" s="74"/>
      <c r="AC386" s="75"/>
      <c r="AD386" s="76"/>
      <c r="AE386" s="74"/>
      <c r="AF386" s="75"/>
      <c r="AG386" s="76"/>
      <c r="AH386" s="74"/>
      <c r="AI386" s="75"/>
      <c r="AJ386" s="76"/>
      <c r="AK386" s="74"/>
      <c r="AL386" s="75"/>
      <c r="AM386" s="76"/>
      <c r="AN386" s="74"/>
      <c r="AO386" s="75"/>
      <c r="AP386" s="76"/>
      <c r="AQ386" s="77" t="str">
        <f t="shared" si="143"/>
        <v/>
      </c>
      <c r="AR386" s="77" t="str">
        <f t="shared" si="144"/>
        <v/>
      </c>
      <c r="AS386" s="78" t="str">
        <f t="shared" si="153"/>
        <v/>
      </c>
      <c r="AT386" s="77" t="str">
        <f t="shared" si="145"/>
        <v/>
      </c>
      <c r="AU386" s="79"/>
      <c r="AV386" s="139"/>
      <c r="AW386" s="80"/>
      <c r="AX386" s="80"/>
      <c r="AY386" s="80"/>
      <c r="AZ386" s="92"/>
      <c r="BA386" s="93"/>
      <c r="BB386" s="92"/>
      <c r="BC386" s="93"/>
      <c r="BD386" s="92"/>
      <c r="BE386" s="93"/>
      <c r="BF386" s="77"/>
      <c r="BG386" s="77"/>
      <c r="BH386" s="77"/>
      <c r="BI386" s="83">
        <f t="shared" si="154"/>
        <v>1</v>
      </c>
      <c r="BJ386" s="83">
        <f t="shared" si="155"/>
        <v>0</v>
      </c>
      <c r="BK386" s="83">
        <f t="shared" si="156"/>
        <v>0</v>
      </c>
      <c r="BL386" s="84"/>
      <c r="BM386" s="84"/>
      <c r="BN386" s="85"/>
      <c r="BO386" s="84"/>
      <c r="BP386" s="84"/>
      <c r="BQ386" s="84"/>
      <c r="BR386" s="84"/>
      <c r="BS386" s="84"/>
      <c r="BT386" s="84"/>
      <c r="BU386" s="86"/>
      <c r="BV386" s="86"/>
      <c r="BW386" s="86"/>
      <c r="BX386" s="86"/>
      <c r="BY386" s="86"/>
      <c r="BZ386" s="86"/>
      <c r="CA386" s="83"/>
      <c r="CB386" s="83"/>
      <c r="CC386" s="14"/>
      <c r="CD386" s="72"/>
      <c r="CE386" s="87"/>
      <c r="CF386" s="88"/>
      <c r="CG386" s="88"/>
      <c r="CH386" s="87" t="str">
        <f t="shared" si="146"/>
        <v/>
      </c>
      <c r="CI386" s="89"/>
      <c r="CJ386" s="89"/>
      <c r="CK386" s="267"/>
      <c r="CL386" s="90"/>
      <c r="CM386" s="267"/>
      <c r="CN386" s="90"/>
      <c r="CO386" s="267"/>
      <c r="CP386" s="90"/>
      <c r="CQ386" s="267"/>
      <c r="CR386" s="90"/>
      <c r="CS386" s="267"/>
      <c r="CT386" s="90"/>
      <c r="CU386" s="267"/>
      <c r="CV386" s="90"/>
      <c r="CW386" s="267"/>
      <c r="CX386" s="90"/>
      <c r="CY386" s="267"/>
      <c r="CZ386" s="90"/>
      <c r="DA386" s="94" t="str">
        <f>DataEntry!B386</f>
        <v/>
      </c>
      <c r="DB386" s="83"/>
      <c r="DC386" s="83"/>
      <c r="DD386" s="145" t="str">
        <f t="shared" si="157"/>
        <v/>
      </c>
      <c r="DE386" s="145" t="str">
        <f t="shared" si="158"/>
        <v/>
      </c>
      <c r="DF386" s="145" t="str">
        <f t="shared" si="159"/>
        <v/>
      </c>
      <c r="DG386" s="145" t="str">
        <f t="shared" si="160"/>
        <v/>
      </c>
      <c r="DH386" s="145" t="str">
        <f t="shared" si="161"/>
        <v/>
      </c>
      <c r="DI386" s="145" t="str">
        <f t="shared" si="162"/>
        <v/>
      </c>
      <c r="DJ386" s="83"/>
      <c r="DK386" s="83"/>
      <c r="DL386" s="84"/>
      <c r="DM386" s="14"/>
      <c r="DN386" s="87">
        <f t="shared" si="147"/>
        <v>0.64599999999999991</v>
      </c>
      <c r="DO386" s="87">
        <f>(DFactor*Rounds*Number/2+SUM(BV$3:BV374))/(Rounds*Number/2+COUNT(BV$3:BV374))</f>
        <v>0.29599999999999999</v>
      </c>
      <c r="DP386" s="87">
        <f t="shared" si="148"/>
        <v>0.29599999999999999</v>
      </c>
    </row>
    <row r="387" spans="1:120" x14ac:dyDescent="0.25">
      <c r="A387" s="69">
        <v>385</v>
      </c>
      <c r="B387" s="70" t="str">
        <f>DataEntry!C387</f>
        <v/>
      </c>
      <c r="C387" s="71">
        <f>COUNTIF(D$2:D387,D387)+COUNTIF(G$2:G387,D387)</f>
        <v>158</v>
      </c>
      <c r="D387" s="72" t="str">
        <f t="shared" ref="D387:D450" si="163">IFERROR(VLOOKUP(B387,Team,2,FALSE),"")</f>
        <v/>
      </c>
      <c r="E387" s="70" t="str">
        <f>DataEntry!E387</f>
        <v/>
      </c>
      <c r="F387" s="71">
        <f>COUNTIF(D$2:D387,G387)+COUNTIF(G$2:G387,G387)</f>
        <v>158</v>
      </c>
      <c r="G387" s="72" t="str">
        <f t="shared" ref="G387:G450" si="164">IFERROR(VLOOKUP(E387,Team,2,FALSE),"")</f>
        <v/>
      </c>
      <c r="H387" s="73" t="str">
        <f>DataEntry!G387</f>
        <v/>
      </c>
      <c r="I387" s="73" t="str">
        <f>DataEntry!H387</f>
        <v/>
      </c>
      <c r="J387" s="266">
        <f t="shared" si="149"/>
        <v>1</v>
      </c>
      <c r="K387" s="304">
        <f t="shared" ref="K387:K450" si="165">VLOOKUP($A387,RIndex,Scenario+1,FALSE)</f>
        <v>0.95393991619149165</v>
      </c>
      <c r="L387" s="224" t="e">
        <f t="shared" ref="L387:L450" si="166">VLOOKUP(B387,Team,3+MIN(C387,P387),FALSE)+VLOOKUP(B387,Diff,3+MIN(C387,P387),FALSE)/2</f>
        <v>#N/A</v>
      </c>
      <c r="M387" s="224" t="str">
        <f t="shared" ref="M387:M450" si="167">IFERROR(VLOOKUP(E387,Team,3+MIN(F387,R387),FALSE)-VLOOKUP(E387,Diff,3+MIN(F387,R387),FALSE)/2,"")</f>
        <v/>
      </c>
      <c r="N387" s="236" t="str">
        <f t="shared" si="150"/>
        <v/>
      </c>
      <c r="O387" s="22" t="str">
        <f t="shared" si="151"/>
        <v>TG158</v>
      </c>
      <c r="P387" s="308" t="e">
        <f t="shared" ref="P387:P450" si="168">VLOOKUP(B387,Team,51)+1</f>
        <v>#N/A</v>
      </c>
      <c r="Q387" s="22" t="str">
        <f t="shared" si="152"/>
        <v>TG158</v>
      </c>
      <c r="R387" s="308" t="e">
        <f t="shared" ref="R387:R450" si="169">VLOOKUP(E387,Team,51)+1</f>
        <v>#N/A</v>
      </c>
      <c r="S387" s="74"/>
      <c r="T387" s="75"/>
      <c r="U387" s="76"/>
      <c r="V387" s="74"/>
      <c r="W387" s="75"/>
      <c r="X387" s="76"/>
      <c r="Y387" s="74"/>
      <c r="Z387" s="75"/>
      <c r="AA387" s="76"/>
      <c r="AB387" s="74"/>
      <c r="AC387" s="75"/>
      <c r="AD387" s="76"/>
      <c r="AE387" s="74"/>
      <c r="AF387" s="75"/>
      <c r="AG387" s="76"/>
      <c r="AH387" s="74"/>
      <c r="AI387" s="75"/>
      <c r="AJ387" s="76"/>
      <c r="AK387" s="74"/>
      <c r="AL387" s="75"/>
      <c r="AM387" s="76"/>
      <c r="AN387" s="74"/>
      <c r="AO387" s="75"/>
      <c r="AP387" s="76"/>
      <c r="AQ387" s="77" t="str">
        <f t="shared" ref="AQ387:AQ450" si="170">IFERROR(VLOOKUP($N387,Ratings,2,TRUE),"")</f>
        <v/>
      </c>
      <c r="AR387" s="77" t="str">
        <f t="shared" ref="AR387:AR450" si="171">IFERROR(IF(AQ387-CH387/2&lt;0.01,0.01,AQ387-CH387/2),"")</f>
        <v/>
      </c>
      <c r="AS387" s="78" t="str">
        <f t="shared" si="153"/>
        <v/>
      </c>
      <c r="AT387" s="77" t="str">
        <f t="shared" ref="AT387:AT450" si="172">IFERROR(IF(1-AR387-CH387&lt;0.01,0.01,1-AR387-CH387),"")</f>
        <v/>
      </c>
      <c r="AU387" s="79"/>
      <c r="AV387" s="139"/>
      <c r="AW387" s="80"/>
      <c r="AX387" s="80"/>
      <c r="AY387" s="80"/>
      <c r="AZ387" s="92"/>
      <c r="BA387" s="93"/>
      <c r="BB387" s="92"/>
      <c r="BC387" s="93"/>
      <c r="BD387" s="92"/>
      <c r="BE387" s="93"/>
      <c r="BF387" s="77"/>
      <c r="BG387" s="77"/>
      <c r="BH387" s="77"/>
      <c r="BI387" s="83">
        <f t="shared" si="154"/>
        <v>1</v>
      </c>
      <c r="BJ387" s="83">
        <f t="shared" si="155"/>
        <v>0</v>
      </c>
      <c r="BK387" s="83">
        <f t="shared" si="156"/>
        <v>0</v>
      </c>
      <c r="BL387" s="84"/>
      <c r="BM387" s="84"/>
      <c r="BN387" s="85"/>
      <c r="BO387" s="84"/>
      <c r="BP387" s="84"/>
      <c r="BQ387" s="84"/>
      <c r="BR387" s="84"/>
      <c r="BS387" s="84"/>
      <c r="BT387" s="84"/>
      <c r="BU387" s="86"/>
      <c r="BV387" s="86"/>
      <c r="BW387" s="86"/>
      <c r="BX387" s="86"/>
      <c r="BY387" s="86"/>
      <c r="BZ387" s="86"/>
      <c r="CA387" s="83"/>
      <c r="CB387" s="83"/>
      <c r="CC387" s="14"/>
      <c r="CD387" s="72"/>
      <c r="CE387" s="87"/>
      <c r="CF387" s="88"/>
      <c r="CG387" s="88"/>
      <c r="CH387" s="87" t="str">
        <f t="shared" ref="CH387:CH450" si="173">IFERROR(IF(AND(Book="Book",BG387&lt;1),BG387,DN387-(AQ387-0.5)*(AQ387-0.5)),"")</f>
        <v/>
      </c>
      <c r="CI387" s="89"/>
      <c r="CJ387" s="89"/>
      <c r="CK387" s="267"/>
      <c r="CL387" s="90"/>
      <c r="CM387" s="267"/>
      <c r="CN387" s="90"/>
      <c r="CO387" s="267"/>
      <c r="CP387" s="90"/>
      <c r="CQ387" s="267"/>
      <c r="CR387" s="90"/>
      <c r="CS387" s="267"/>
      <c r="CT387" s="90"/>
      <c r="CU387" s="267"/>
      <c r="CV387" s="90"/>
      <c r="CW387" s="267"/>
      <c r="CX387" s="90"/>
      <c r="CY387" s="267"/>
      <c r="CZ387" s="90"/>
      <c r="DA387" s="94" t="str">
        <f>DataEntry!B387</f>
        <v/>
      </c>
      <c r="DB387" s="83"/>
      <c r="DC387" s="83"/>
      <c r="DD387" s="145" t="str">
        <f t="shared" si="157"/>
        <v/>
      </c>
      <c r="DE387" s="145" t="str">
        <f t="shared" si="158"/>
        <v/>
      </c>
      <c r="DF387" s="145" t="str">
        <f t="shared" si="159"/>
        <v/>
      </c>
      <c r="DG387" s="145" t="str">
        <f t="shared" si="160"/>
        <v/>
      </c>
      <c r="DH387" s="145" t="str">
        <f t="shared" si="161"/>
        <v/>
      </c>
      <c r="DI387" s="145" t="str">
        <f t="shared" si="162"/>
        <v/>
      </c>
      <c r="DJ387" s="83"/>
      <c r="DK387" s="83"/>
      <c r="DL387" s="84"/>
      <c r="DM387" s="14"/>
      <c r="DN387" s="87">
        <f t="shared" ref="DN387:DN450" si="174">IFERROR(DO387+DP387/DO387*DCFactor,"")</f>
        <v>0.64599999999999991</v>
      </c>
      <c r="DO387" s="87">
        <f>(DFactor*Rounds*Number/2+SUM(BV$3:BV375))/(Rounds*Number/2+COUNT(BV$3:BV375))</f>
        <v>0.29599999999999999</v>
      </c>
      <c r="DP387" s="87">
        <f t="shared" ref="DP387:DP450" si="175">IFERROR((VLOOKUP(B387,Drawx,3+C387,FALSE)+VLOOKUP(E387,Drawx,3+F387,FALSE))/(Rounds*2+C387+F387-2),DFactor)</f>
        <v>0.29599999999999999</v>
      </c>
    </row>
    <row r="388" spans="1:120" x14ac:dyDescent="0.25">
      <c r="A388" s="69">
        <v>386</v>
      </c>
      <c r="B388" s="70" t="str">
        <f>DataEntry!C388</f>
        <v/>
      </c>
      <c r="C388" s="71">
        <f>COUNTIF(D$2:D388,D388)+COUNTIF(G$2:G388,D388)</f>
        <v>160</v>
      </c>
      <c r="D388" s="72" t="str">
        <f t="shared" si="163"/>
        <v/>
      </c>
      <c r="E388" s="70" t="str">
        <f>DataEntry!E388</f>
        <v/>
      </c>
      <c r="F388" s="71">
        <f>COUNTIF(D$2:D388,G388)+COUNTIF(G$2:G388,G388)</f>
        <v>160</v>
      </c>
      <c r="G388" s="72" t="str">
        <f t="shared" si="164"/>
        <v/>
      </c>
      <c r="H388" s="73" t="str">
        <f>DataEntry!G388</f>
        <v/>
      </c>
      <c r="I388" s="73" t="str">
        <f>DataEntry!H388</f>
        <v/>
      </c>
      <c r="J388" s="266">
        <f t="shared" ref="J388:J451" si="176">IF(OR(H388="",H388="P"),IF(K388&lt;AR388,1,IF(K388&lt;AR388+AS388,2,3)),IF(H388&gt;I388,1,IF(H388=I388,2,3)))</f>
        <v>1</v>
      </c>
      <c r="K388" s="304">
        <f t="shared" si="165"/>
        <v>0.24726592331070574</v>
      </c>
      <c r="L388" s="224" t="e">
        <f t="shared" si="166"/>
        <v>#N/A</v>
      </c>
      <c r="M388" s="224" t="str">
        <f t="shared" si="167"/>
        <v/>
      </c>
      <c r="N388" s="236" t="str">
        <f t="shared" ref="N388:N451" si="177">IFERROR(IF(L388-M388&gt;735,735,IF(L388-M388&lt;-735,-735,L388-M388)),"")</f>
        <v/>
      </c>
      <c r="O388" s="22" t="str">
        <f t="shared" ref="O388:O451" si="178">CONCATENATE("T",B388,"G",C388)</f>
        <v>TG160</v>
      </c>
      <c r="P388" s="308" t="e">
        <f t="shared" si="168"/>
        <v>#N/A</v>
      </c>
      <c r="Q388" s="22" t="str">
        <f t="shared" ref="Q388:Q451" si="179">CONCATENATE("T",E388,"G",F388)</f>
        <v>TG160</v>
      </c>
      <c r="R388" s="308" t="e">
        <f t="shared" si="169"/>
        <v>#N/A</v>
      </c>
      <c r="S388" s="74"/>
      <c r="T388" s="75"/>
      <c r="U388" s="76"/>
      <c r="V388" s="74"/>
      <c r="W388" s="75"/>
      <c r="X388" s="76"/>
      <c r="Y388" s="74"/>
      <c r="Z388" s="75"/>
      <c r="AA388" s="76"/>
      <c r="AB388" s="74"/>
      <c r="AC388" s="75"/>
      <c r="AD388" s="76"/>
      <c r="AE388" s="74"/>
      <c r="AF388" s="75"/>
      <c r="AG388" s="76"/>
      <c r="AH388" s="74"/>
      <c r="AI388" s="75"/>
      <c r="AJ388" s="76"/>
      <c r="AK388" s="74"/>
      <c r="AL388" s="75"/>
      <c r="AM388" s="76"/>
      <c r="AN388" s="74"/>
      <c r="AO388" s="75"/>
      <c r="AP388" s="76"/>
      <c r="AQ388" s="77" t="str">
        <f t="shared" si="170"/>
        <v/>
      </c>
      <c r="AR388" s="77" t="str">
        <f t="shared" si="171"/>
        <v/>
      </c>
      <c r="AS388" s="78" t="str">
        <f t="shared" ref="AS388:AS451" si="180">IFERROR(1-AT388-AR388,"")</f>
        <v/>
      </c>
      <c r="AT388" s="77" t="str">
        <f t="shared" si="172"/>
        <v/>
      </c>
      <c r="AU388" s="79"/>
      <c r="AV388" s="139"/>
      <c r="AW388" s="80"/>
      <c r="AX388" s="80"/>
      <c r="AY388" s="80"/>
      <c r="AZ388" s="92"/>
      <c r="BA388" s="93"/>
      <c r="BB388" s="92"/>
      <c r="BC388" s="93"/>
      <c r="BD388" s="92"/>
      <c r="BE388" s="93"/>
      <c r="BF388" s="77"/>
      <c r="BG388" s="77"/>
      <c r="BH388" s="77"/>
      <c r="BI388" s="83">
        <f t="shared" ref="BI388:BI451" si="181">IF(J388=1,1,0)</f>
        <v>1</v>
      </c>
      <c r="BJ388" s="83">
        <f t="shared" ref="BJ388:BJ451" si="182">IF(J388=2,1,0)</f>
        <v>0</v>
      </c>
      <c r="BK388" s="83">
        <f t="shared" ref="BK388:BK451" si="183">IF(J388=3,1,0)</f>
        <v>0</v>
      </c>
      <c r="BL388" s="84"/>
      <c r="BM388" s="84"/>
      <c r="BN388" s="85"/>
      <c r="BO388" s="84"/>
      <c r="BP388" s="84"/>
      <c r="BQ388" s="84"/>
      <c r="BR388" s="84"/>
      <c r="BS388" s="84"/>
      <c r="BT388" s="84"/>
      <c r="BU388" s="86"/>
      <c r="BV388" s="86"/>
      <c r="BW388" s="86"/>
      <c r="BX388" s="86"/>
      <c r="BY388" s="86"/>
      <c r="BZ388" s="86"/>
      <c r="CA388" s="83"/>
      <c r="CB388" s="83"/>
      <c r="CC388" s="14"/>
      <c r="CD388" s="72"/>
      <c r="CE388" s="87"/>
      <c r="CF388" s="88"/>
      <c r="CG388" s="88"/>
      <c r="CH388" s="87" t="str">
        <f t="shared" si="173"/>
        <v/>
      </c>
      <c r="CI388" s="89"/>
      <c r="CJ388" s="89"/>
      <c r="CK388" s="267"/>
      <c r="CL388" s="90"/>
      <c r="CM388" s="267"/>
      <c r="CN388" s="90"/>
      <c r="CO388" s="267"/>
      <c r="CP388" s="90"/>
      <c r="CQ388" s="267"/>
      <c r="CR388" s="90"/>
      <c r="CS388" s="267"/>
      <c r="CT388" s="90"/>
      <c r="CU388" s="267"/>
      <c r="CV388" s="90"/>
      <c r="CW388" s="267"/>
      <c r="CX388" s="90"/>
      <c r="CY388" s="267"/>
      <c r="CZ388" s="90"/>
      <c r="DA388" s="94" t="str">
        <f>DataEntry!B388</f>
        <v/>
      </c>
      <c r="DB388" s="83"/>
      <c r="DC388" s="83"/>
      <c r="DD388" s="145" t="str">
        <f t="shared" ref="DD388:DD451" si="184">IFERROR(CHOOSE($J388,$B388,"",""),"")</f>
        <v/>
      </c>
      <c r="DE388" s="145" t="str">
        <f t="shared" ref="DE388:DE451" si="185">IFERROR(CHOOSE($J388,"",$B388,""),"")</f>
        <v/>
      </c>
      <c r="DF388" s="145" t="str">
        <f t="shared" ref="DF388:DF451" si="186">IFERROR(CHOOSE($J388,"","",$B388),"")</f>
        <v/>
      </c>
      <c r="DG388" s="145" t="str">
        <f t="shared" ref="DG388:DG451" si="187">IFERROR(CHOOSE($J388,"","",$E388),"")</f>
        <v/>
      </c>
      <c r="DH388" s="145" t="str">
        <f t="shared" ref="DH388:DH451" si="188">IFERROR(CHOOSE($J388,"",$E388,""),"")</f>
        <v/>
      </c>
      <c r="DI388" s="145" t="str">
        <f t="shared" ref="DI388:DI451" si="189">IFERROR(CHOOSE($J388,$E388,"",""),"")</f>
        <v/>
      </c>
      <c r="DJ388" s="83"/>
      <c r="DK388" s="83"/>
      <c r="DL388" s="84"/>
      <c r="DM388" s="14"/>
      <c r="DN388" s="87">
        <f t="shared" si="174"/>
        <v>0.64599999999999991</v>
      </c>
      <c r="DO388" s="87">
        <f>(DFactor*Rounds*Number/2+SUM(BV$3:BV376))/(Rounds*Number/2+COUNT(BV$3:BV376))</f>
        <v>0.29599999999999999</v>
      </c>
      <c r="DP388" s="87">
        <f t="shared" si="175"/>
        <v>0.29599999999999999</v>
      </c>
    </row>
    <row r="389" spans="1:120" x14ac:dyDescent="0.25">
      <c r="A389" s="69">
        <v>387</v>
      </c>
      <c r="B389" s="70" t="str">
        <f>DataEntry!C389</f>
        <v/>
      </c>
      <c r="C389" s="71">
        <f>COUNTIF(D$2:D389,D389)+COUNTIF(G$2:G389,D389)</f>
        <v>162</v>
      </c>
      <c r="D389" s="72" t="str">
        <f t="shared" si="163"/>
        <v/>
      </c>
      <c r="E389" s="70" t="str">
        <f>DataEntry!E389</f>
        <v/>
      </c>
      <c r="F389" s="71">
        <f>COUNTIF(D$2:D389,G389)+COUNTIF(G$2:G389,G389)</f>
        <v>162</v>
      </c>
      <c r="G389" s="72" t="str">
        <f t="shared" si="164"/>
        <v/>
      </c>
      <c r="H389" s="73" t="str">
        <f>DataEntry!G389</f>
        <v/>
      </c>
      <c r="I389" s="73" t="str">
        <f>DataEntry!H389</f>
        <v/>
      </c>
      <c r="J389" s="266">
        <f t="shared" si="176"/>
        <v>1</v>
      </c>
      <c r="K389" s="304">
        <f t="shared" si="165"/>
        <v>0.8945371952999972</v>
      </c>
      <c r="L389" s="224" t="e">
        <f t="shared" si="166"/>
        <v>#N/A</v>
      </c>
      <c r="M389" s="224" t="str">
        <f t="shared" si="167"/>
        <v/>
      </c>
      <c r="N389" s="236" t="str">
        <f t="shared" si="177"/>
        <v/>
      </c>
      <c r="O389" s="22" t="str">
        <f t="shared" si="178"/>
        <v>TG162</v>
      </c>
      <c r="P389" s="308" t="e">
        <f t="shared" si="168"/>
        <v>#N/A</v>
      </c>
      <c r="Q389" s="22" t="str">
        <f t="shared" si="179"/>
        <v>TG162</v>
      </c>
      <c r="R389" s="308" t="e">
        <f t="shared" si="169"/>
        <v>#N/A</v>
      </c>
      <c r="S389" s="74"/>
      <c r="T389" s="75"/>
      <c r="U389" s="76"/>
      <c r="V389" s="74"/>
      <c r="W389" s="75"/>
      <c r="X389" s="76"/>
      <c r="Y389" s="74"/>
      <c r="Z389" s="75"/>
      <c r="AA389" s="76"/>
      <c r="AB389" s="74"/>
      <c r="AC389" s="75"/>
      <c r="AD389" s="76"/>
      <c r="AE389" s="74"/>
      <c r="AF389" s="75"/>
      <c r="AG389" s="76"/>
      <c r="AH389" s="74"/>
      <c r="AI389" s="75"/>
      <c r="AJ389" s="76"/>
      <c r="AK389" s="74"/>
      <c r="AL389" s="75"/>
      <c r="AM389" s="76"/>
      <c r="AN389" s="74"/>
      <c r="AO389" s="75"/>
      <c r="AP389" s="76"/>
      <c r="AQ389" s="77" t="str">
        <f t="shared" si="170"/>
        <v/>
      </c>
      <c r="AR389" s="77" t="str">
        <f t="shared" si="171"/>
        <v/>
      </c>
      <c r="AS389" s="78" t="str">
        <f t="shared" si="180"/>
        <v/>
      </c>
      <c r="AT389" s="77" t="str">
        <f t="shared" si="172"/>
        <v/>
      </c>
      <c r="AU389" s="79"/>
      <c r="AV389" s="139"/>
      <c r="AW389" s="80"/>
      <c r="AX389" s="80"/>
      <c r="AY389" s="80"/>
      <c r="AZ389" s="92"/>
      <c r="BA389" s="93"/>
      <c r="BB389" s="92"/>
      <c r="BC389" s="93"/>
      <c r="BD389" s="92"/>
      <c r="BE389" s="93"/>
      <c r="BF389" s="77"/>
      <c r="BG389" s="77"/>
      <c r="BH389" s="77"/>
      <c r="BI389" s="83">
        <f t="shared" si="181"/>
        <v>1</v>
      </c>
      <c r="BJ389" s="83">
        <f t="shared" si="182"/>
        <v>0</v>
      </c>
      <c r="BK389" s="83">
        <f t="shared" si="183"/>
        <v>0</v>
      </c>
      <c r="BL389" s="84"/>
      <c r="BM389" s="84"/>
      <c r="BN389" s="85"/>
      <c r="BO389" s="84"/>
      <c r="BP389" s="84"/>
      <c r="BQ389" s="84"/>
      <c r="BR389" s="84"/>
      <c r="BS389" s="84"/>
      <c r="BT389" s="84"/>
      <c r="BU389" s="86"/>
      <c r="BV389" s="86"/>
      <c r="BW389" s="86"/>
      <c r="BX389" s="86"/>
      <c r="BY389" s="86"/>
      <c r="BZ389" s="86"/>
      <c r="CA389" s="83"/>
      <c r="CB389" s="83"/>
      <c r="CC389" s="14"/>
      <c r="CD389" s="72"/>
      <c r="CE389" s="87"/>
      <c r="CF389" s="88"/>
      <c r="CG389" s="88"/>
      <c r="CH389" s="87" t="str">
        <f t="shared" si="173"/>
        <v/>
      </c>
      <c r="CI389" s="89"/>
      <c r="CJ389" s="89"/>
      <c r="CK389" s="267"/>
      <c r="CL389" s="90"/>
      <c r="CM389" s="267"/>
      <c r="CN389" s="90"/>
      <c r="CO389" s="267"/>
      <c r="CP389" s="90"/>
      <c r="CQ389" s="267"/>
      <c r="CR389" s="90"/>
      <c r="CS389" s="267"/>
      <c r="CT389" s="90"/>
      <c r="CU389" s="267"/>
      <c r="CV389" s="90"/>
      <c r="CW389" s="267"/>
      <c r="CX389" s="90"/>
      <c r="CY389" s="267"/>
      <c r="CZ389" s="90"/>
      <c r="DA389" s="94" t="str">
        <f>DataEntry!B389</f>
        <v/>
      </c>
      <c r="DB389" s="83"/>
      <c r="DC389" s="83"/>
      <c r="DD389" s="145" t="str">
        <f t="shared" si="184"/>
        <v/>
      </c>
      <c r="DE389" s="145" t="str">
        <f t="shared" si="185"/>
        <v/>
      </c>
      <c r="DF389" s="145" t="str">
        <f t="shared" si="186"/>
        <v/>
      </c>
      <c r="DG389" s="145" t="str">
        <f t="shared" si="187"/>
        <v/>
      </c>
      <c r="DH389" s="145" t="str">
        <f t="shared" si="188"/>
        <v/>
      </c>
      <c r="DI389" s="145" t="str">
        <f t="shared" si="189"/>
        <v/>
      </c>
      <c r="DJ389" s="83"/>
      <c r="DK389" s="83"/>
      <c r="DL389" s="84"/>
      <c r="DM389" s="14"/>
      <c r="DN389" s="87">
        <f t="shared" si="174"/>
        <v>0.64599999999999991</v>
      </c>
      <c r="DO389" s="87">
        <f>(DFactor*Rounds*Number/2+SUM(BV$3:BV377))/(Rounds*Number/2+COUNT(BV$3:BV377))</f>
        <v>0.29599999999999999</v>
      </c>
      <c r="DP389" s="87">
        <f t="shared" si="175"/>
        <v>0.29599999999999999</v>
      </c>
    </row>
    <row r="390" spans="1:120" x14ac:dyDescent="0.25">
      <c r="A390" s="69">
        <v>388</v>
      </c>
      <c r="B390" s="70" t="str">
        <f>DataEntry!C390</f>
        <v/>
      </c>
      <c r="C390" s="71">
        <f>COUNTIF(D$2:D390,D390)+COUNTIF(G$2:G390,D390)</f>
        <v>164</v>
      </c>
      <c r="D390" s="72" t="str">
        <f t="shared" si="163"/>
        <v/>
      </c>
      <c r="E390" s="70" t="str">
        <f>DataEntry!E390</f>
        <v/>
      </c>
      <c r="F390" s="71">
        <f>COUNTIF(D$2:D390,G390)+COUNTIF(G$2:G390,G390)</f>
        <v>164</v>
      </c>
      <c r="G390" s="72" t="str">
        <f t="shared" si="164"/>
        <v/>
      </c>
      <c r="H390" s="73" t="str">
        <f>DataEntry!G390</f>
        <v/>
      </c>
      <c r="I390" s="73" t="str">
        <f>DataEntry!H390</f>
        <v/>
      </c>
      <c r="J390" s="266">
        <f t="shared" si="176"/>
        <v>1</v>
      </c>
      <c r="K390" s="304">
        <f t="shared" si="165"/>
        <v>0.66518320353862226</v>
      </c>
      <c r="L390" s="224" t="e">
        <f t="shared" si="166"/>
        <v>#N/A</v>
      </c>
      <c r="M390" s="224" t="str">
        <f t="shared" si="167"/>
        <v/>
      </c>
      <c r="N390" s="236" t="str">
        <f t="shared" si="177"/>
        <v/>
      </c>
      <c r="O390" s="22" t="str">
        <f t="shared" si="178"/>
        <v>TG164</v>
      </c>
      <c r="P390" s="308" t="e">
        <f t="shared" si="168"/>
        <v>#N/A</v>
      </c>
      <c r="Q390" s="22" t="str">
        <f t="shared" si="179"/>
        <v>TG164</v>
      </c>
      <c r="R390" s="308" t="e">
        <f t="shared" si="169"/>
        <v>#N/A</v>
      </c>
      <c r="S390" s="74"/>
      <c r="T390" s="75"/>
      <c r="U390" s="76"/>
      <c r="V390" s="74"/>
      <c r="W390" s="75"/>
      <c r="X390" s="76"/>
      <c r="Y390" s="74"/>
      <c r="Z390" s="75"/>
      <c r="AA390" s="76"/>
      <c r="AB390" s="74"/>
      <c r="AC390" s="75"/>
      <c r="AD390" s="76"/>
      <c r="AE390" s="74"/>
      <c r="AF390" s="75"/>
      <c r="AG390" s="76"/>
      <c r="AH390" s="74"/>
      <c r="AI390" s="75"/>
      <c r="AJ390" s="76"/>
      <c r="AK390" s="74"/>
      <c r="AL390" s="75"/>
      <c r="AM390" s="76"/>
      <c r="AN390" s="74"/>
      <c r="AO390" s="75"/>
      <c r="AP390" s="76"/>
      <c r="AQ390" s="77" t="str">
        <f t="shared" si="170"/>
        <v/>
      </c>
      <c r="AR390" s="77" t="str">
        <f t="shared" si="171"/>
        <v/>
      </c>
      <c r="AS390" s="78" t="str">
        <f t="shared" si="180"/>
        <v/>
      </c>
      <c r="AT390" s="77" t="str">
        <f t="shared" si="172"/>
        <v/>
      </c>
      <c r="AU390" s="79"/>
      <c r="AV390" s="139"/>
      <c r="AW390" s="80"/>
      <c r="AX390" s="80"/>
      <c r="AY390" s="80"/>
      <c r="AZ390" s="92"/>
      <c r="BA390" s="93"/>
      <c r="BB390" s="92"/>
      <c r="BC390" s="93"/>
      <c r="BD390" s="92"/>
      <c r="BE390" s="93"/>
      <c r="BF390" s="77"/>
      <c r="BG390" s="77"/>
      <c r="BH390" s="77"/>
      <c r="BI390" s="83">
        <f t="shared" si="181"/>
        <v>1</v>
      </c>
      <c r="BJ390" s="83">
        <f t="shared" si="182"/>
        <v>0</v>
      </c>
      <c r="BK390" s="83">
        <f t="shared" si="183"/>
        <v>0</v>
      </c>
      <c r="BL390" s="84"/>
      <c r="BM390" s="84"/>
      <c r="BN390" s="85"/>
      <c r="BO390" s="84"/>
      <c r="BP390" s="84"/>
      <c r="BQ390" s="84"/>
      <c r="BR390" s="84"/>
      <c r="BS390" s="84"/>
      <c r="BT390" s="84"/>
      <c r="BU390" s="86"/>
      <c r="BV390" s="86"/>
      <c r="BW390" s="86"/>
      <c r="BX390" s="86"/>
      <c r="BY390" s="86"/>
      <c r="BZ390" s="86"/>
      <c r="CA390" s="83"/>
      <c r="CB390" s="83"/>
      <c r="CC390" s="14"/>
      <c r="CD390" s="72"/>
      <c r="CE390" s="87"/>
      <c r="CF390" s="88"/>
      <c r="CG390" s="88"/>
      <c r="CH390" s="87" t="str">
        <f t="shared" si="173"/>
        <v/>
      </c>
      <c r="CI390" s="89"/>
      <c r="CJ390" s="89"/>
      <c r="CK390" s="267"/>
      <c r="CL390" s="90"/>
      <c r="CM390" s="267"/>
      <c r="CN390" s="90"/>
      <c r="CO390" s="267"/>
      <c r="CP390" s="90"/>
      <c r="CQ390" s="267"/>
      <c r="CR390" s="90"/>
      <c r="CS390" s="267"/>
      <c r="CT390" s="90"/>
      <c r="CU390" s="267"/>
      <c r="CV390" s="90"/>
      <c r="CW390" s="267"/>
      <c r="CX390" s="90"/>
      <c r="CY390" s="267"/>
      <c r="CZ390" s="90"/>
      <c r="DA390" s="94" t="str">
        <f>DataEntry!B390</f>
        <v/>
      </c>
      <c r="DB390" s="83"/>
      <c r="DC390" s="83"/>
      <c r="DD390" s="145" t="str">
        <f t="shared" si="184"/>
        <v/>
      </c>
      <c r="DE390" s="145" t="str">
        <f t="shared" si="185"/>
        <v/>
      </c>
      <c r="DF390" s="145" t="str">
        <f t="shared" si="186"/>
        <v/>
      </c>
      <c r="DG390" s="145" t="str">
        <f t="shared" si="187"/>
        <v/>
      </c>
      <c r="DH390" s="145" t="str">
        <f t="shared" si="188"/>
        <v/>
      </c>
      <c r="DI390" s="145" t="str">
        <f t="shared" si="189"/>
        <v/>
      </c>
      <c r="DJ390" s="83"/>
      <c r="DK390" s="83"/>
      <c r="DL390" s="84"/>
      <c r="DM390" s="14"/>
      <c r="DN390" s="87">
        <f t="shared" si="174"/>
        <v>0.64599999999999991</v>
      </c>
      <c r="DO390" s="87">
        <f>(DFactor*Rounds*Number/2+SUM(BV$3:BV378))/(Rounds*Number/2+COUNT(BV$3:BV378))</f>
        <v>0.29599999999999999</v>
      </c>
      <c r="DP390" s="87">
        <f t="shared" si="175"/>
        <v>0.29599999999999999</v>
      </c>
    </row>
    <row r="391" spans="1:120" x14ac:dyDescent="0.25">
      <c r="A391" s="69">
        <v>389</v>
      </c>
      <c r="B391" s="70" t="str">
        <f>DataEntry!C391</f>
        <v/>
      </c>
      <c r="C391" s="71">
        <f>COUNTIF(D$2:D391,D391)+COUNTIF(G$2:G391,D391)</f>
        <v>166</v>
      </c>
      <c r="D391" s="72" t="str">
        <f t="shared" si="163"/>
        <v/>
      </c>
      <c r="E391" s="70" t="str">
        <f>DataEntry!E391</f>
        <v/>
      </c>
      <c r="F391" s="71">
        <f>COUNTIF(D$2:D391,G391)+COUNTIF(G$2:G391,G391)</f>
        <v>166</v>
      </c>
      <c r="G391" s="72" t="str">
        <f t="shared" si="164"/>
        <v/>
      </c>
      <c r="H391" s="73" t="str">
        <f>DataEntry!G391</f>
        <v/>
      </c>
      <c r="I391" s="73" t="str">
        <f>DataEntry!H391</f>
        <v/>
      </c>
      <c r="J391" s="266">
        <f t="shared" si="176"/>
        <v>1</v>
      </c>
      <c r="K391" s="304">
        <f t="shared" si="165"/>
        <v>0.7111303129505111</v>
      </c>
      <c r="L391" s="224" t="e">
        <f t="shared" si="166"/>
        <v>#N/A</v>
      </c>
      <c r="M391" s="224" t="str">
        <f t="shared" si="167"/>
        <v/>
      </c>
      <c r="N391" s="236" t="str">
        <f t="shared" si="177"/>
        <v/>
      </c>
      <c r="O391" s="22" t="str">
        <f t="shared" si="178"/>
        <v>TG166</v>
      </c>
      <c r="P391" s="308" t="e">
        <f t="shared" si="168"/>
        <v>#N/A</v>
      </c>
      <c r="Q391" s="22" t="str">
        <f t="shared" si="179"/>
        <v>TG166</v>
      </c>
      <c r="R391" s="308" t="e">
        <f t="shared" si="169"/>
        <v>#N/A</v>
      </c>
      <c r="S391" s="74"/>
      <c r="T391" s="75"/>
      <c r="U391" s="76"/>
      <c r="V391" s="74"/>
      <c r="W391" s="75"/>
      <c r="X391" s="76"/>
      <c r="Y391" s="74"/>
      <c r="Z391" s="75"/>
      <c r="AA391" s="76"/>
      <c r="AB391" s="74"/>
      <c r="AC391" s="75"/>
      <c r="AD391" s="76"/>
      <c r="AE391" s="74"/>
      <c r="AF391" s="75"/>
      <c r="AG391" s="76"/>
      <c r="AH391" s="74"/>
      <c r="AI391" s="75"/>
      <c r="AJ391" s="76"/>
      <c r="AK391" s="74"/>
      <c r="AL391" s="75"/>
      <c r="AM391" s="76"/>
      <c r="AN391" s="74"/>
      <c r="AO391" s="75"/>
      <c r="AP391" s="76"/>
      <c r="AQ391" s="77" t="str">
        <f t="shared" si="170"/>
        <v/>
      </c>
      <c r="AR391" s="77" t="str">
        <f t="shared" si="171"/>
        <v/>
      </c>
      <c r="AS391" s="78" t="str">
        <f t="shared" si="180"/>
        <v/>
      </c>
      <c r="AT391" s="77" t="str">
        <f t="shared" si="172"/>
        <v/>
      </c>
      <c r="AU391" s="79"/>
      <c r="AV391" s="139"/>
      <c r="AW391" s="80"/>
      <c r="AX391" s="80"/>
      <c r="AY391" s="80"/>
      <c r="AZ391" s="92"/>
      <c r="BA391" s="93"/>
      <c r="BB391" s="92"/>
      <c r="BC391" s="93"/>
      <c r="BD391" s="92"/>
      <c r="BE391" s="93"/>
      <c r="BF391" s="77"/>
      <c r="BG391" s="77"/>
      <c r="BH391" s="77"/>
      <c r="BI391" s="83">
        <f t="shared" si="181"/>
        <v>1</v>
      </c>
      <c r="BJ391" s="83">
        <f t="shared" si="182"/>
        <v>0</v>
      </c>
      <c r="BK391" s="83">
        <f t="shared" si="183"/>
        <v>0</v>
      </c>
      <c r="BL391" s="84"/>
      <c r="BM391" s="84"/>
      <c r="BN391" s="85"/>
      <c r="BO391" s="84"/>
      <c r="BP391" s="84"/>
      <c r="BQ391" s="84"/>
      <c r="BR391" s="84"/>
      <c r="BS391" s="84"/>
      <c r="BT391" s="84"/>
      <c r="BU391" s="86"/>
      <c r="BV391" s="86"/>
      <c r="BW391" s="86"/>
      <c r="BX391" s="86"/>
      <c r="BY391" s="86"/>
      <c r="BZ391" s="86"/>
      <c r="CA391" s="83"/>
      <c r="CB391" s="83"/>
      <c r="CC391" s="14"/>
      <c r="CD391" s="72"/>
      <c r="CE391" s="87"/>
      <c r="CF391" s="88"/>
      <c r="CG391" s="88"/>
      <c r="CH391" s="87" t="str">
        <f t="shared" si="173"/>
        <v/>
      </c>
      <c r="CI391" s="89"/>
      <c r="CJ391" s="89"/>
      <c r="CK391" s="267"/>
      <c r="CL391" s="90"/>
      <c r="CM391" s="267"/>
      <c r="CN391" s="90"/>
      <c r="CO391" s="267"/>
      <c r="CP391" s="90"/>
      <c r="CQ391" s="267"/>
      <c r="CR391" s="90"/>
      <c r="CS391" s="267"/>
      <c r="CT391" s="90"/>
      <c r="CU391" s="267"/>
      <c r="CV391" s="90"/>
      <c r="CW391" s="267"/>
      <c r="CX391" s="90"/>
      <c r="CY391" s="267"/>
      <c r="CZ391" s="90"/>
      <c r="DA391" s="94" t="str">
        <f>DataEntry!B391</f>
        <v/>
      </c>
      <c r="DB391" s="83"/>
      <c r="DC391" s="83"/>
      <c r="DD391" s="145" t="str">
        <f t="shared" si="184"/>
        <v/>
      </c>
      <c r="DE391" s="145" t="str">
        <f t="shared" si="185"/>
        <v/>
      </c>
      <c r="DF391" s="145" t="str">
        <f t="shared" si="186"/>
        <v/>
      </c>
      <c r="DG391" s="145" t="str">
        <f t="shared" si="187"/>
        <v/>
      </c>
      <c r="DH391" s="145" t="str">
        <f t="shared" si="188"/>
        <v/>
      </c>
      <c r="DI391" s="145" t="str">
        <f t="shared" si="189"/>
        <v/>
      </c>
      <c r="DJ391" s="83"/>
      <c r="DK391" s="83"/>
      <c r="DL391" s="84"/>
      <c r="DM391" s="14"/>
      <c r="DN391" s="87">
        <f t="shared" si="174"/>
        <v>0.64599999999999991</v>
      </c>
      <c r="DO391" s="87">
        <f>(DFactor*Rounds*Number/2+SUM(BV$3:BV379))/(Rounds*Number/2+COUNT(BV$3:BV379))</f>
        <v>0.29599999999999999</v>
      </c>
      <c r="DP391" s="87">
        <f t="shared" si="175"/>
        <v>0.29599999999999999</v>
      </c>
    </row>
    <row r="392" spans="1:120" x14ac:dyDescent="0.25">
      <c r="A392" s="69">
        <v>390</v>
      </c>
      <c r="B392" s="70" t="str">
        <f>DataEntry!C392</f>
        <v/>
      </c>
      <c r="C392" s="71">
        <f>COUNTIF(D$2:D392,D392)+COUNTIF(G$2:G392,D392)</f>
        <v>168</v>
      </c>
      <c r="D392" s="72" t="str">
        <f t="shared" si="163"/>
        <v/>
      </c>
      <c r="E392" s="70" t="str">
        <f>DataEntry!E392</f>
        <v/>
      </c>
      <c r="F392" s="71">
        <f>COUNTIF(D$2:D392,G392)+COUNTIF(G$2:G392,G392)</f>
        <v>168</v>
      </c>
      <c r="G392" s="72" t="str">
        <f t="shared" si="164"/>
        <v/>
      </c>
      <c r="H392" s="73" t="str">
        <f>DataEntry!G392</f>
        <v/>
      </c>
      <c r="I392" s="73" t="str">
        <f>DataEntry!H392</f>
        <v/>
      </c>
      <c r="J392" s="266">
        <f t="shared" si="176"/>
        <v>1</v>
      </c>
      <c r="K392" s="304">
        <f t="shared" si="165"/>
        <v>1.2554601917740937E-2</v>
      </c>
      <c r="L392" s="224" t="e">
        <f t="shared" si="166"/>
        <v>#N/A</v>
      </c>
      <c r="M392" s="224" t="str">
        <f t="shared" si="167"/>
        <v/>
      </c>
      <c r="N392" s="236" t="str">
        <f t="shared" si="177"/>
        <v/>
      </c>
      <c r="O392" s="22" t="str">
        <f t="shared" si="178"/>
        <v>TG168</v>
      </c>
      <c r="P392" s="308" t="e">
        <f t="shared" si="168"/>
        <v>#N/A</v>
      </c>
      <c r="Q392" s="22" t="str">
        <f t="shared" si="179"/>
        <v>TG168</v>
      </c>
      <c r="R392" s="308" t="e">
        <f t="shared" si="169"/>
        <v>#N/A</v>
      </c>
      <c r="S392" s="74"/>
      <c r="T392" s="75"/>
      <c r="U392" s="76"/>
      <c r="V392" s="74"/>
      <c r="W392" s="75"/>
      <c r="X392" s="76"/>
      <c r="Y392" s="74"/>
      <c r="Z392" s="75"/>
      <c r="AA392" s="76"/>
      <c r="AB392" s="74"/>
      <c r="AC392" s="75"/>
      <c r="AD392" s="76"/>
      <c r="AE392" s="74"/>
      <c r="AF392" s="75"/>
      <c r="AG392" s="76"/>
      <c r="AH392" s="74"/>
      <c r="AI392" s="75"/>
      <c r="AJ392" s="76"/>
      <c r="AK392" s="74"/>
      <c r="AL392" s="75"/>
      <c r="AM392" s="76"/>
      <c r="AN392" s="74"/>
      <c r="AO392" s="75"/>
      <c r="AP392" s="76"/>
      <c r="AQ392" s="77" t="str">
        <f t="shared" si="170"/>
        <v/>
      </c>
      <c r="AR392" s="77" t="str">
        <f t="shared" si="171"/>
        <v/>
      </c>
      <c r="AS392" s="78" t="str">
        <f t="shared" si="180"/>
        <v/>
      </c>
      <c r="AT392" s="77" t="str">
        <f t="shared" si="172"/>
        <v/>
      </c>
      <c r="AU392" s="79"/>
      <c r="AV392" s="139"/>
      <c r="AW392" s="80"/>
      <c r="AX392" s="80"/>
      <c r="AY392" s="80"/>
      <c r="AZ392" s="92"/>
      <c r="BA392" s="93"/>
      <c r="BB392" s="92"/>
      <c r="BC392" s="93"/>
      <c r="BD392" s="92"/>
      <c r="BE392" s="93"/>
      <c r="BF392" s="77"/>
      <c r="BG392" s="77"/>
      <c r="BH392" s="77"/>
      <c r="BI392" s="83">
        <f t="shared" si="181"/>
        <v>1</v>
      </c>
      <c r="BJ392" s="83">
        <f t="shared" si="182"/>
        <v>0</v>
      </c>
      <c r="BK392" s="83">
        <f t="shared" si="183"/>
        <v>0</v>
      </c>
      <c r="BL392" s="84"/>
      <c r="BM392" s="84"/>
      <c r="BN392" s="85"/>
      <c r="BO392" s="84"/>
      <c r="BP392" s="84"/>
      <c r="BQ392" s="84"/>
      <c r="BR392" s="84"/>
      <c r="BS392" s="84"/>
      <c r="BT392" s="84"/>
      <c r="BU392" s="86"/>
      <c r="BV392" s="86"/>
      <c r="BW392" s="86"/>
      <c r="BX392" s="86"/>
      <c r="BY392" s="86"/>
      <c r="BZ392" s="86"/>
      <c r="CA392" s="83"/>
      <c r="CB392" s="83"/>
      <c r="CC392" s="14"/>
      <c r="CD392" s="72"/>
      <c r="CE392" s="87"/>
      <c r="CF392" s="88"/>
      <c r="CG392" s="88"/>
      <c r="CH392" s="87" t="str">
        <f t="shared" si="173"/>
        <v/>
      </c>
      <c r="CI392" s="89"/>
      <c r="CJ392" s="89"/>
      <c r="CK392" s="267"/>
      <c r="CL392" s="90"/>
      <c r="CM392" s="267"/>
      <c r="CN392" s="90"/>
      <c r="CO392" s="267"/>
      <c r="CP392" s="90"/>
      <c r="CQ392" s="267"/>
      <c r="CR392" s="90"/>
      <c r="CS392" s="267"/>
      <c r="CT392" s="90"/>
      <c r="CU392" s="267"/>
      <c r="CV392" s="90"/>
      <c r="CW392" s="267"/>
      <c r="CX392" s="90"/>
      <c r="CY392" s="267"/>
      <c r="CZ392" s="90"/>
      <c r="DA392" s="94" t="str">
        <f>DataEntry!B392</f>
        <v/>
      </c>
      <c r="DB392" s="83"/>
      <c r="DC392" s="83"/>
      <c r="DD392" s="145" t="str">
        <f t="shared" si="184"/>
        <v/>
      </c>
      <c r="DE392" s="145" t="str">
        <f t="shared" si="185"/>
        <v/>
      </c>
      <c r="DF392" s="145" t="str">
        <f t="shared" si="186"/>
        <v/>
      </c>
      <c r="DG392" s="145" t="str">
        <f t="shared" si="187"/>
        <v/>
      </c>
      <c r="DH392" s="145" t="str">
        <f t="shared" si="188"/>
        <v/>
      </c>
      <c r="DI392" s="145" t="str">
        <f t="shared" si="189"/>
        <v/>
      </c>
      <c r="DJ392" s="83"/>
      <c r="DK392" s="83"/>
      <c r="DL392" s="84"/>
      <c r="DM392" s="14"/>
      <c r="DN392" s="87">
        <f t="shared" si="174"/>
        <v>0.64599999999999991</v>
      </c>
      <c r="DO392" s="87">
        <f>(DFactor*Rounds*Number/2+SUM(BV$3:BV380))/(Rounds*Number/2+COUNT(BV$3:BV380))</f>
        <v>0.29599999999999999</v>
      </c>
      <c r="DP392" s="87">
        <f t="shared" si="175"/>
        <v>0.29599999999999999</v>
      </c>
    </row>
    <row r="393" spans="1:120" x14ac:dyDescent="0.25">
      <c r="A393" s="69">
        <v>391</v>
      </c>
      <c r="B393" s="70" t="str">
        <f>DataEntry!C393</f>
        <v/>
      </c>
      <c r="C393" s="71">
        <f>COUNTIF(D$2:D393,D393)+COUNTIF(G$2:G393,D393)</f>
        <v>170</v>
      </c>
      <c r="D393" s="72" t="str">
        <f t="shared" si="163"/>
        <v/>
      </c>
      <c r="E393" s="70" t="str">
        <f>DataEntry!E393</f>
        <v/>
      </c>
      <c r="F393" s="71">
        <f>COUNTIF(D$2:D393,G393)+COUNTIF(G$2:G393,G393)</f>
        <v>170</v>
      </c>
      <c r="G393" s="72" t="str">
        <f t="shared" si="164"/>
        <v/>
      </c>
      <c r="H393" s="73" t="str">
        <f>DataEntry!G393</f>
        <v/>
      </c>
      <c r="I393" s="73" t="str">
        <f>DataEntry!H393</f>
        <v/>
      </c>
      <c r="J393" s="266">
        <f t="shared" si="176"/>
        <v>1</v>
      </c>
      <c r="K393" s="304">
        <f t="shared" si="165"/>
        <v>6.7322843659672893E-2</v>
      </c>
      <c r="L393" s="224" t="e">
        <f t="shared" si="166"/>
        <v>#N/A</v>
      </c>
      <c r="M393" s="224" t="str">
        <f t="shared" si="167"/>
        <v/>
      </c>
      <c r="N393" s="236" t="str">
        <f t="shared" si="177"/>
        <v/>
      </c>
      <c r="O393" s="22" t="str">
        <f t="shared" si="178"/>
        <v>TG170</v>
      </c>
      <c r="P393" s="308" t="e">
        <f t="shared" si="168"/>
        <v>#N/A</v>
      </c>
      <c r="Q393" s="22" t="str">
        <f t="shared" si="179"/>
        <v>TG170</v>
      </c>
      <c r="R393" s="308" t="e">
        <f t="shared" si="169"/>
        <v>#N/A</v>
      </c>
      <c r="S393" s="74"/>
      <c r="T393" s="75"/>
      <c r="U393" s="76"/>
      <c r="V393" s="74"/>
      <c r="W393" s="75"/>
      <c r="X393" s="76"/>
      <c r="Y393" s="74"/>
      <c r="Z393" s="75"/>
      <c r="AA393" s="76"/>
      <c r="AB393" s="74"/>
      <c r="AC393" s="75"/>
      <c r="AD393" s="76"/>
      <c r="AE393" s="74"/>
      <c r="AF393" s="75"/>
      <c r="AG393" s="76"/>
      <c r="AH393" s="74"/>
      <c r="AI393" s="75"/>
      <c r="AJ393" s="76"/>
      <c r="AK393" s="74"/>
      <c r="AL393" s="75"/>
      <c r="AM393" s="76"/>
      <c r="AN393" s="74"/>
      <c r="AO393" s="75"/>
      <c r="AP393" s="76"/>
      <c r="AQ393" s="77" t="str">
        <f t="shared" si="170"/>
        <v/>
      </c>
      <c r="AR393" s="77" t="str">
        <f t="shared" si="171"/>
        <v/>
      </c>
      <c r="AS393" s="78" t="str">
        <f t="shared" si="180"/>
        <v/>
      </c>
      <c r="AT393" s="77" t="str">
        <f t="shared" si="172"/>
        <v/>
      </c>
      <c r="AU393" s="79"/>
      <c r="AV393" s="139"/>
      <c r="AW393" s="80"/>
      <c r="AX393" s="80"/>
      <c r="AY393" s="80"/>
      <c r="AZ393" s="92"/>
      <c r="BA393" s="93"/>
      <c r="BB393" s="92"/>
      <c r="BC393" s="93"/>
      <c r="BD393" s="92"/>
      <c r="BE393" s="93"/>
      <c r="BF393" s="77"/>
      <c r="BG393" s="77"/>
      <c r="BH393" s="77"/>
      <c r="BI393" s="83">
        <f t="shared" si="181"/>
        <v>1</v>
      </c>
      <c r="BJ393" s="83">
        <f t="shared" si="182"/>
        <v>0</v>
      </c>
      <c r="BK393" s="83">
        <f t="shared" si="183"/>
        <v>0</v>
      </c>
      <c r="BL393" s="84"/>
      <c r="BM393" s="84"/>
      <c r="BN393" s="85"/>
      <c r="BO393" s="84"/>
      <c r="BP393" s="84"/>
      <c r="BQ393" s="84"/>
      <c r="BR393" s="84"/>
      <c r="BS393" s="84"/>
      <c r="BT393" s="84"/>
      <c r="BU393" s="86"/>
      <c r="BV393" s="86"/>
      <c r="BW393" s="86"/>
      <c r="BX393" s="86"/>
      <c r="BY393" s="86"/>
      <c r="BZ393" s="86"/>
      <c r="CA393" s="83"/>
      <c r="CB393" s="83"/>
      <c r="CC393" s="14"/>
      <c r="CD393" s="72"/>
      <c r="CE393" s="87"/>
      <c r="CF393" s="88"/>
      <c r="CG393" s="88"/>
      <c r="CH393" s="87" t="str">
        <f t="shared" si="173"/>
        <v/>
      </c>
      <c r="CI393" s="89"/>
      <c r="CJ393" s="89"/>
      <c r="CK393" s="267"/>
      <c r="CL393" s="90"/>
      <c r="CM393" s="267"/>
      <c r="CN393" s="90"/>
      <c r="CO393" s="267"/>
      <c r="CP393" s="90"/>
      <c r="CQ393" s="267"/>
      <c r="CR393" s="90"/>
      <c r="CS393" s="267"/>
      <c r="CT393" s="90"/>
      <c r="CU393" s="267"/>
      <c r="CV393" s="90"/>
      <c r="CW393" s="267"/>
      <c r="CX393" s="90"/>
      <c r="CY393" s="267"/>
      <c r="CZ393" s="90"/>
      <c r="DA393" s="94" t="str">
        <f>DataEntry!B393</f>
        <v/>
      </c>
      <c r="DB393" s="83"/>
      <c r="DC393" s="83"/>
      <c r="DD393" s="145" t="str">
        <f t="shared" si="184"/>
        <v/>
      </c>
      <c r="DE393" s="145" t="str">
        <f t="shared" si="185"/>
        <v/>
      </c>
      <c r="DF393" s="145" t="str">
        <f t="shared" si="186"/>
        <v/>
      </c>
      <c r="DG393" s="145" t="str">
        <f t="shared" si="187"/>
        <v/>
      </c>
      <c r="DH393" s="145" t="str">
        <f t="shared" si="188"/>
        <v/>
      </c>
      <c r="DI393" s="145" t="str">
        <f t="shared" si="189"/>
        <v/>
      </c>
      <c r="DJ393" s="83"/>
      <c r="DK393" s="83"/>
      <c r="DL393" s="84"/>
      <c r="DM393" s="14"/>
      <c r="DN393" s="87">
        <f t="shared" si="174"/>
        <v>0.64599999999999991</v>
      </c>
      <c r="DO393" s="87">
        <f>(DFactor*Rounds*Number/2+SUM(BV$3:BV381))/(Rounds*Number/2+COUNT(BV$3:BV381))</f>
        <v>0.29599999999999999</v>
      </c>
      <c r="DP393" s="87">
        <f t="shared" si="175"/>
        <v>0.29599999999999999</v>
      </c>
    </row>
    <row r="394" spans="1:120" x14ac:dyDescent="0.25">
      <c r="A394" s="69">
        <v>392</v>
      </c>
      <c r="B394" s="70" t="str">
        <f>DataEntry!C394</f>
        <v/>
      </c>
      <c r="C394" s="71">
        <f>COUNTIF(D$2:D394,D394)+COUNTIF(G$2:G394,D394)</f>
        <v>172</v>
      </c>
      <c r="D394" s="72" t="str">
        <f t="shared" si="163"/>
        <v/>
      </c>
      <c r="E394" s="70" t="str">
        <f>DataEntry!E394</f>
        <v/>
      </c>
      <c r="F394" s="71">
        <f>COUNTIF(D$2:D394,G394)+COUNTIF(G$2:G394,G394)</f>
        <v>172</v>
      </c>
      <c r="G394" s="72" t="str">
        <f t="shared" si="164"/>
        <v/>
      </c>
      <c r="H394" s="73" t="str">
        <f>DataEntry!G394</f>
        <v/>
      </c>
      <c r="I394" s="73" t="str">
        <f>DataEntry!H394</f>
        <v/>
      </c>
      <c r="J394" s="266">
        <f t="shared" si="176"/>
        <v>1</v>
      </c>
      <c r="K394" s="304">
        <f t="shared" si="165"/>
        <v>0.28504070506552459</v>
      </c>
      <c r="L394" s="224" t="e">
        <f t="shared" si="166"/>
        <v>#N/A</v>
      </c>
      <c r="M394" s="224" t="str">
        <f t="shared" si="167"/>
        <v/>
      </c>
      <c r="N394" s="236" t="str">
        <f t="shared" si="177"/>
        <v/>
      </c>
      <c r="O394" s="22" t="str">
        <f t="shared" si="178"/>
        <v>TG172</v>
      </c>
      <c r="P394" s="308" t="e">
        <f t="shared" si="168"/>
        <v>#N/A</v>
      </c>
      <c r="Q394" s="22" t="str">
        <f t="shared" si="179"/>
        <v>TG172</v>
      </c>
      <c r="R394" s="308" t="e">
        <f t="shared" si="169"/>
        <v>#N/A</v>
      </c>
      <c r="S394" s="74"/>
      <c r="T394" s="75"/>
      <c r="U394" s="76"/>
      <c r="V394" s="74"/>
      <c r="W394" s="75"/>
      <c r="X394" s="76"/>
      <c r="Y394" s="74"/>
      <c r="Z394" s="75"/>
      <c r="AA394" s="76"/>
      <c r="AB394" s="74"/>
      <c r="AC394" s="75"/>
      <c r="AD394" s="76"/>
      <c r="AE394" s="74"/>
      <c r="AF394" s="75"/>
      <c r="AG394" s="76"/>
      <c r="AH394" s="74"/>
      <c r="AI394" s="75"/>
      <c r="AJ394" s="76"/>
      <c r="AK394" s="74"/>
      <c r="AL394" s="75"/>
      <c r="AM394" s="76"/>
      <c r="AN394" s="74"/>
      <c r="AO394" s="75"/>
      <c r="AP394" s="76"/>
      <c r="AQ394" s="77" t="str">
        <f t="shared" si="170"/>
        <v/>
      </c>
      <c r="AR394" s="77" t="str">
        <f t="shared" si="171"/>
        <v/>
      </c>
      <c r="AS394" s="78" t="str">
        <f t="shared" si="180"/>
        <v/>
      </c>
      <c r="AT394" s="77" t="str">
        <f t="shared" si="172"/>
        <v/>
      </c>
      <c r="AU394" s="79"/>
      <c r="AV394" s="139"/>
      <c r="AW394" s="80"/>
      <c r="AX394" s="80"/>
      <c r="AY394" s="80"/>
      <c r="AZ394" s="92"/>
      <c r="BA394" s="93"/>
      <c r="BB394" s="92"/>
      <c r="BC394" s="93"/>
      <c r="BD394" s="92"/>
      <c r="BE394" s="93"/>
      <c r="BF394" s="77"/>
      <c r="BG394" s="77"/>
      <c r="BH394" s="77"/>
      <c r="BI394" s="83">
        <f t="shared" si="181"/>
        <v>1</v>
      </c>
      <c r="BJ394" s="83">
        <f t="shared" si="182"/>
        <v>0</v>
      </c>
      <c r="BK394" s="83">
        <f t="shared" si="183"/>
        <v>0</v>
      </c>
      <c r="BL394" s="84"/>
      <c r="BM394" s="84"/>
      <c r="BN394" s="85"/>
      <c r="BO394" s="84"/>
      <c r="BP394" s="84"/>
      <c r="BQ394" s="84"/>
      <c r="BR394" s="84"/>
      <c r="BS394" s="84"/>
      <c r="BT394" s="84"/>
      <c r="BU394" s="86"/>
      <c r="BV394" s="86"/>
      <c r="BW394" s="86"/>
      <c r="BX394" s="86"/>
      <c r="BY394" s="86"/>
      <c r="BZ394" s="86"/>
      <c r="CA394" s="83"/>
      <c r="CB394" s="83"/>
      <c r="CC394" s="14"/>
      <c r="CD394" s="72"/>
      <c r="CE394" s="87"/>
      <c r="CF394" s="88"/>
      <c r="CG394" s="88"/>
      <c r="CH394" s="87" t="str">
        <f t="shared" si="173"/>
        <v/>
      </c>
      <c r="CI394" s="89"/>
      <c r="CJ394" s="89"/>
      <c r="CK394" s="267"/>
      <c r="CL394" s="90"/>
      <c r="CM394" s="267"/>
      <c r="CN394" s="90"/>
      <c r="CO394" s="267"/>
      <c r="CP394" s="90"/>
      <c r="CQ394" s="267"/>
      <c r="CR394" s="90"/>
      <c r="CS394" s="267"/>
      <c r="CT394" s="90"/>
      <c r="CU394" s="267"/>
      <c r="CV394" s="90"/>
      <c r="CW394" s="267"/>
      <c r="CX394" s="90"/>
      <c r="CY394" s="267"/>
      <c r="CZ394" s="90"/>
      <c r="DA394" s="94" t="str">
        <f>DataEntry!B394</f>
        <v/>
      </c>
      <c r="DB394" s="83"/>
      <c r="DC394" s="83"/>
      <c r="DD394" s="145" t="str">
        <f t="shared" si="184"/>
        <v/>
      </c>
      <c r="DE394" s="145" t="str">
        <f t="shared" si="185"/>
        <v/>
      </c>
      <c r="DF394" s="145" t="str">
        <f t="shared" si="186"/>
        <v/>
      </c>
      <c r="DG394" s="145" t="str">
        <f t="shared" si="187"/>
        <v/>
      </c>
      <c r="DH394" s="145" t="str">
        <f t="shared" si="188"/>
        <v/>
      </c>
      <c r="DI394" s="145" t="str">
        <f t="shared" si="189"/>
        <v/>
      </c>
      <c r="DJ394" s="83"/>
      <c r="DK394" s="83"/>
      <c r="DL394" s="84"/>
      <c r="DM394" s="14"/>
      <c r="DN394" s="87">
        <f t="shared" si="174"/>
        <v>0.64599999999999991</v>
      </c>
      <c r="DO394" s="87">
        <f>(DFactor*Rounds*Number/2+SUM(BV$3:BV382))/(Rounds*Number/2+COUNT(BV$3:BV382))</f>
        <v>0.29599999999999999</v>
      </c>
      <c r="DP394" s="87">
        <f t="shared" si="175"/>
        <v>0.29599999999999999</v>
      </c>
    </row>
    <row r="395" spans="1:120" x14ac:dyDescent="0.25">
      <c r="A395" s="69">
        <v>393</v>
      </c>
      <c r="B395" s="70" t="str">
        <f>DataEntry!C395</f>
        <v/>
      </c>
      <c r="C395" s="71">
        <f>COUNTIF(D$2:D395,D395)+COUNTIF(G$2:G395,D395)</f>
        <v>174</v>
      </c>
      <c r="D395" s="72" t="str">
        <f t="shared" si="163"/>
        <v/>
      </c>
      <c r="E395" s="70" t="str">
        <f>DataEntry!E395</f>
        <v/>
      </c>
      <c r="F395" s="71">
        <f>COUNTIF(D$2:D395,G395)+COUNTIF(G$2:G395,G395)</f>
        <v>174</v>
      </c>
      <c r="G395" s="72" t="str">
        <f t="shared" si="164"/>
        <v/>
      </c>
      <c r="H395" s="73" t="str">
        <f>DataEntry!G395</f>
        <v/>
      </c>
      <c r="I395" s="73" t="str">
        <f>DataEntry!H395</f>
        <v/>
      </c>
      <c r="J395" s="266">
        <f t="shared" si="176"/>
        <v>1</v>
      </c>
      <c r="K395" s="304">
        <f t="shared" si="165"/>
        <v>0.78527776904155933</v>
      </c>
      <c r="L395" s="224" t="e">
        <f t="shared" si="166"/>
        <v>#N/A</v>
      </c>
      <c r="M395" s="224" t="str">
        <f t="shared" si="167"/>
        <v/>
      </c>
      <c r="N395" s="236" t="str">
        <f t="shared" si="177"/>
        <v/>
      </c>
      <c r="O395" s="22" t="str">
        <f t="shared" si="178"/>
        <v>TG174</v>
      </c>
      <c r="P395" s="308" t="e">
        <f t="shared" si="168"/>
        <v>#N/A</v>
      </c>
      <c r="Q395" s="22" t="str">
        <f t="shared" si="179"/>
        <v>TG174</v>
      </c>
      <c r="R395" s="308" t="e">
        <f t="shared" si="169"/>
        <v>#N/A</v>
      </c>
      <c r="S395" s="74"/>
      <c r="T395" s="75"/>
      <c r="U395" s="76"/>
      <c r="V395" s="74"/>
      <c r="W395" s="75"/>
      <c r="X395" s="76"/>
      <c r="Y395" s="74"/>
      <c r="Z395" s="75"/>
      <c r="AA395" s="76"/>
      <c r="AB395" s="74"/>
      <c r="AC395" s="75"/>
      <c r="AD395" s="76"/>
      <c r="AE395" s="74"/>
      <c r="AF395" s="75"/>
      <c r="AG395" s="76"/>
      <c r="AH395" s="74"/>
      <c r="AI395" s="75"/>
      <c r="AJ395" s="76"/>
      <c r="AK395" s="74"/>
      <c r="AL395" s="75"/>
      <c r="AM395" s="76"/>
      <c r="AN395" s="74"/>
      <c r="AO395" s="75"/>
      <c r="AP395" s="76"/>
      <c r="AQ395" s="77" t="str">
        <f t="shared" si="170"/>
        <v/>
      </c>
      <c r="AR395" s="77" t="str">
        <f t="shared" si="171"/>
        <v/>
      </c>
      <c r="AS395" s="78" t="str">
        <f t="shared" si="180"/>
        <v/>
      </c>
      <c r="AT395" s="77" t="str">
        <f t="shared" si="172"/>
        <v/>
      </c>
      <c r="AU395" s="79"/>
      <c r="AV395" s="139"/>
      <c r="AW395" s="80"/>
      <c r="AX395" s="80"/>
      <c r="AY395" s="80"/>
      <c r="AZ395" s="92"/>
      <c r="BA395" s="93"/>
      <c r="BB395" s="92"/>
      <c r="BC395" s="93"/>
      <c r="BD395" s="92"/>
      <c r="BE395" s="93"/>
      <c r="BF395" s="77"/>
      <c r="BG395" s="77"/>
      <c r="BH395" s="77"/>
      <c r="BI395" s="83">
        <f t="shared" si="181"/>
        <v>1</v>
      </c>
      <c r="BJ395" s="83">
        <f t="shared" si="182"/>
        <v>0</v>
      </c>
      <c r="BK395" s="83">
        <f t="shared" si="183"/>
        <v>0</v>
      </c>
      <c r="BL395" s="84"/>
      <c r="BM395" s="84"/>
      <c r="BN395" s="85"/>
      <c r="BO395" s="84"/>
      <c r="BP395" s="84"/>
      <c r="BQ395" s="84"/>
      <c r="BR395" s="84"/>
      <c r="BS395" s="84"/>
      <c r="BT395" s="84"/>
      <c r="BU395" s="86"/>
      <c r="BV395" s="86"/>
      <c r="BW395" s="86"/>
      <c r="BX395" s="86"/>
      <c r="BY395" s="86"/>
      <c r="BZ395" s="86"/>
      <c r="CA395" s="83"/>
      <c r="CB395" s="83"/>
      <c r="CC395" s="14"/>
      <c r="CD395" s="72"/>
      <c r="CE395" s="87"/>
      <c r="CF395" s="88"/>
      <c r="CG395" s="88"/>
      <c r="CH395" s="87" t="str">
        <f t="shared" si="173"/>
        <v/>
      </c>
      <c r="CI395" s="89"/>
      <c r="CJ395" s="89"/>
      <c r="CK395" s="267"/>
      <c r="CL395" s="90"/>
      <c r="CM395" s="267"/>
      <c r="CN395" s="90"/>
      <c r="CO395" s="267"/>
      <c r="CP395" s="90"/>
      <c r="CQ395" s="267"/>
      <c r="CR395" s="90"/>
      <c r="CS395" s="267"/>
      <c r="CT395" s="90"/>
      <c r="CU395" s="267"/>
      <c r="CV395" s="90"/>
      <c r="CW395" s="267"/>
      <c r="CX395" s="90"/>
      <c r="CY395" s="267"/>
      <c r="CZ395" s="90"/>
      <c r="DA395" s="94" t="str">
        <f>DataEntry!B395</f>
        <v/>
      </c>
      <c r="DB395" s="83"/>
      <c r="DC395" s="83"/>
      <c r="DD395" s="145" t="str">
        <f t="shared" si="184"/>
        <v/>
      </c>
      <c r="DE395" s="145" t="str">
        <f t="shared" si="185"/>
        <v/>
      </c>
      <c r="DF395" s="145" t="str">
        <f t="shared" si="186"/>
        <v/>
      </c>
      <c r="DG395" s="145" t="str">
        <f t="shared" si="187"/>
        <v/>
      </c>
      <c r="DH395" s="145" t="str">
        <f t="shared" si="188"/>
        <v/>
      </c>
      <c r="DI395" s="145" t="str">
        <f t="shared" si="189"/>
        <v/>
      </c>
      <c r="DJ395" s="83"/>
      <c r="DK395" s="83"/>
      <c r="DL395" s="84"/>
      <c r="DM395" s="14"/>
      <c r="DN395" s="87">
        <f t="shared" si="174"/>
        <v>0.64599999999999991</v>
      </c>
      <c r="DO395" s="87">
        <f>(DFactor*Rounds*Number/2+SUM(BV$3:BV383))/(Rounds*Number/2+COUNT(BV$3:BV383))</f>
        <v>0.29599999999999999</v>
      </c>
      <c r="DP395" s="87">
        <f t="shared" si="175"/>
        <v>0.29599999999999999</v>
      </c>
    </row>
    <row r="396" spans="1:120" x14ac:dyDescent="0.25">
      <c r="A396" s="69">
        <v>394</v>
      </c>
      <c r="B396" s="70" t="str">
        <f>DataEntry!C396</f>
        <v/>
      </c>
      <c r="C396" s="71">
        <f>COUNTIF(D$2:D396,D396)+COUNTIF(G$2:G396,D396)</f>
        <v>176</v>
      </c>
      <c r="D396" s="72" t="str">
        <f t="shared" si="163"/>
        <v/>
      </c>
      <c r="E396" s="70" t="str">
        <f>DataEntry!E396</f>
        <v/>
      </c>
      <c r="F396" s="71">
        <f>COUNTIF(D$2:D396,G396)+COUNTIF(G$2:G396,G396)</f>
        <v>176</v>
      </c>
      <c r="G396" s="72" t="str">
        <f t="shared" si="164"/>
        <v/>
      </c>
      <c r="H396" s="73" t="str">
        <f>DataEntry!G396</f>
        <v/>
      </c>
      <c r="I396" s="73" t="str">
        <f>DataEntry!H396</f>
        <v/>
      </c>
      <c r="J396" s="266">
        <f t="shared" si="176"/>
        <v>1</v>
      </c>
      <c r="K396" s="304">
        <f t="shared" si="165"/>
        <v>0.2058724895910844</v>
      </c>
      <c r="L396" s="224" t="e">
        <f t="shared" si="166"/>
        <v>#N/A</v>
      </c>
      <c r="M396" s="224" t="str">
        <f t="shared" si="167"/>
        <v/>
      </c>
      <c r="N396" s="236" t="str">
        <f t="shared" si="177"/>
        <v/>
      </c>
      <c r="O396" s="22" t="str">
        <f t="shared" si="178"/>
        <v>TG176</v>
      </c>
      <c r="P396" s="308" t="e">
        <f t="shared" si="168"/>
        <v>#N/A</v>
      </c>
      <c r="Q396" s="22" t="str">
        <f t="shared" si="179"/>
        <v>TG176</v>
      </c>
      <c r="R396" s="308" t="e">
        <f t="shared" si="169"/>
        <v>#N/A</v>
      </c>
      <c r="S396" s="74"/>
      <c r="T396" s="75"/>
      <c r="U396" s="76"/>
      <c r="V396" s="74"/>
      <c r="W396" s="75"/>
      <c r="X396" s="76"/>
      <c r="Y396" s="74"/>
      <c r="Z396" s="75"/>
      <c r="AA396" s="76"/>
      <c r="AB396" s="74"/>
      <c r="AC396" s="75"/>
      <c r="AD396" s="76"/>
      <c r="AE396" s="74"/>
      <c r="AF396" s="75"/>
      <c r="AG396" s="76"/>
      <c r="AH396" s="74"/>
      <c r="AI396" s="75"/>
      <c r="AJ396" s="76"/>
      <c r="AK396" s="74"/>
      <c r="AL396" s="75"/>
      <c r="AM396" s="76"/>
      <c r="AN396" s="74"/>
      <c r="AO396" s="75"/>
      <c r="AP396" s="76"/>
      <c r="AQ396" s="77" t="str">
        <f t="shared" si="170"/>
        <v/>
      </c>
      <c r="AR396" s="77" t="str">
        <f t="shared" si="171"/>
        <v/>
      </c>
      <c r="AS396" s="78" t="str">
        <f t="shared" si="180"/>
        <v/>
      </c>
      <c r="AT396" s="77" t="str">
        <f t="shared" si="172"/>
        <v/>
      </c>
      <c r="AU396" s="79"/>
      <c r="AV396" s="139"/>
      <c r="AW396" s="80"/>
      <c r="AX396" s="80"/>
      <c r="AY396" s="80"/>
      <c r="AZ396" s="92"/>
      <c r="BA396" s="93"/>
      <c r="BB396" s="92"/>
      <c r="BC396" s="93"/>
      <c r="BD396" s="92"/>
      <c r="BE396" s="93"/>
      <c r="BF396" s="77"/>
      <c r="BG396" s="77"/>
      <c r="BH396" s="77"/>
      <c r="BI396" s="83">
        <f t="shared" si="181"/>
        <v>1</v>
      </c>
      <c r="BJ396" s="83">
        <f t="shared" si="182"/>
        <v>0</v>
      </c>
      <c r="BK396" s="83">
        <f t="shared" si="183"/>
        <v>0</v>
      </c>
      <c r="BL396" s="84"/>
      <c r="BM396" s="84"/>
      <c r="BN396" s="85"/>
      <c r="BO396" s="84"/>
      <c r="BP396" s="84"/>
      <c r="BQ396" s="84"/>
      <c r="BR396" s="84"/>
      <c r="BS396" s="84"/>
      <c r="BT396" s="84"/>
      <c r="BU396" s="86"/>
      <c r="BV396" s="86"/>
      <c r="BW396" s="86"/>
      <c r="BX396" s="86"/>
      <c r="BY396" s="86"/>
      <c r="BZ396" s="86"/>
      <c r="CA396" s="83"/>
      <c r="CB396" s="83"/>
      <c r="CC396" s="14"/>
      <c r="CD396" s="72"/>
      <c r="CE396" s="87"/>
      <c r="CF396" s="88"/>
      <c r="CG396" s="88"/>
      <c r="CH396" s="87" t="str">
        <f t="shared" si="173"/>
        <v/>
      </c>
      <c r="CI396" s="89"/>
      <c r="CJ396" s="89"/>
      <c r="CK396" s="267"/>
      <c r="CL396" s="90"/>
      <c r="CM396" s="267"/>
      <c r="CN396" s="90"/>
      <c r="CO396" s="267"/>
      <c r="CP396" s="90"/>
      <c r="CQ396" s="267"/>
      <c r="CR396" s="90"/>
      <c r="CS396" s="267"/>
      <c r="CT396" s="90"/>
      <c r="CU396" s="267"/>
      <c r="CV396" s="90"/>
      <c r="CW396" s="267"/>
      <c r="CX396" s="90"/>
      <c r="CY396" s="267"/>
      <c r="CZ396" s="90"/>
      <c r="DA396" s="94" t="str">
        <f>DataEntry!B396</f>
        <v/>
      </c>
      <c r="DB396" s="83"/>
      <c r="DC396" s="83"/>
      <c r="DD396" s="145" t="str">
        <f t="shared" si="184"/>
        <v/>
      </c>
      <c r="DE396" s="145" t="str">
        <f t="shared" si="185"/>
        <v/>
      </c>
      <c r="DF396" s="145" t="str">
        <f t="shared" si="186"/>
        <v/>
      </c>
      <c r="DG396" s="145" t="str">
        <f t="shared" si="187"/>
        <v/>
      </c>
      <c r="DH396" s="145" t="str">
        <f t="shared" si="188"/>
        <v/>
      </c>
      <c r="DI396" s="145" t="str">
        <f t="shared" si="189"/>
        <v/>
      </c>
      <c r="DJ396" s="83"/>
      <c r="DK396" s="83"/>
      <c r="DL396" s="84"/>
      <c r="DM396" s="14"/>
      <c r="DN396" s="87">
        <f t="shared" si="174"/>
        <v>0.64599999999999991</v>
      </c>
      <c r="DO396" s="87">
        <f>(DFactor*Rounds*Number/2+SUM(BV$3:BV384))/(Rounds*Number/2+COUNT(BV$3:BV384))</f>
        <v>0.29599999999999999</v>
      </c>
      <c r="DP396" s="87">
        <f t="shared" si="175"/>
        <v>0.29599999999999999</v>
      </c>
    </row>
    <row r="397" spans="1:120" x14ac:dyDescent="0.25">
      <c r="A397" s="69">
        <v>395</v>
      </c>
      <c r="B397" s="70" t="str">
        <f>DataEntry!C397</f>
        <v/>
      </c>
      <c r="C397" s="71">
        <f>COUNTIF(D$2:D397,D397)+COUNTIF(G$2:G397,D397)</f>
        <v>178</v>
      </c>
      <c r="D397" s="72" t="str">
        <f t="shared" si="163"/>
        <v/>
      </c>
      <c r="E397" s="70" t="str">
        <f>DataEntry!E397</f>
        <v/>
      </c>
      <c r="F397" s="71">
        <f>COUNTIF(D$2:D397,G397)+COUNTIF(G$2:G397,G397)</f>
        <v>178</v>
      </c>
      <c r="G397" s="72" t="str">
        <f t="shared" si="164"/>
        <v/>
      </c>
      <c r="H397" s="73" t="str">
        <f>DataEntry!G397</f>
        <v/>
      </c>
      <c r="I397" s="73" t="str">
        <f>DataEntry!H397</f>
        <v/>
      </c>
      <c r="J397" s="266">
        <f t="shared" si="176"/>
        <v>1</v>
      </c>
      <c r="K397" s="304">
        <f t="shared" si="165"/>
        <v>0.87556371876727246</v>
      </c>
      <c r="L397" s="224" t="e">
        <f t="shared" si="166"/>
        <v>#N/A</v>
      </c>
      <c r="M397" s="224" t="str">
        <f t="shared" si="167"/>
        <v/>
      </c>
      <c r="N397" s="236" t="str">
        <f t="shared" si="177"/>
        <v/>
      </c>
      <c r="O397" s="22" t="str">
        <f t="shared" si="178"/>
        <v>TG178</v>
      </c>
      <c r="P397" s="308" t="e">
        <f t="shared" si="168"/>
        <v>#N/A</v>
      </c>
      <c r="Q397" s="22" t="str">
        <f t="shared" si="179"/>
        <v>TG178</v>
      </c>
      <c r="R397" s="308" t="e">
        <f t="shared" si="169"/>
        <v>#N/A</v>
      </c>
      <c r="S397" s="74"/>
      <c r="T397" s="75"/>
      <c r="U397" s="76"/>
      <c r="V397" s="74"/>
      <c r="W397" s="75"/>
      <c r="X397" s="76"/>
      <c r="Y397" s="74"/>
      <c r="Z397" s="75"/>
      <c r="AA397" s="76"/>
      <c r="AB397" s="74"/>
      <c r="AC397" s="75"/>
      <c r="AD397" s="76"/>
      <c r="AE397" s="74"/>
      <c r="AF397" s="75"/>
      <c r="AG397" s="76"/>
      <c r="AH397" s="74"/>
      <c r="AI397" s="75"/>
      <c r="AJ397" s="76"/>
      <c r="AK397" s="74"/>
      <c r="AL397" s="75"/>
      <c r="AM397" s="76"/>
      <c r="AN397" s="74"/>
      <c r="AO397" s="75"/>
      <c r="AP397" s="76"/>
      <c r="AQ397" s="77" t="str">
        <f t="shared" si="170"/>
        <v/>
      </c>
      <c r="AR397" s="77" t="str">
        <f t="shared" si="171"/>
        <v/>
      </c>
      <c r="AS397" s="78" t="str">
        <f t="shared" si="180"/>
        <v/>
      </c>
      <c r="AT397" s="77" t="str">
        <f t="shared" si="172"/>
        <v/>
      </c>
      <c r="AU397" s="79"/>
      <c r="AV397" s="139"/>
      <c r="AW397" s="80"/>
      <c r="AX397" s="80"/>
      <c r="AY397" s="80"/>
      <c r="AZ397" s="92"/>
      <c r="BA397" s="93"/>
      <c r="BB397" s="92"/>
      <c r="BC397" s="93"/>
      <c r="BD397" s="92"/>
      <c r="BE397" s="93"/>
      <c r="BF397" s="77"/>
      <c r="BG397" s="77"/>
      <c r="BH397" s="77"/>
      <c r="BI397" s="83">
        <f t="shared" si="181"/>
        <v>1</v>
      </c>
      <c r="BJ397" s="83">
        <f t="shared" si="182"/>
        <v>0</v>
      </c>
      <c r="BK397" s="83">
        <f t="shared" si="183"/>
        <v>0</v>
      </c>
      <c r="BL397" s="84"/>
      <c r="BM397" s="84"/>
      <c r="BN397" s="85"/>
      <c r="BO397" s="84"/>
      <c r="BP397" s="84"/>
      <c r="BQ397" s="84"/>
      <c r="BR397" s="84"/>
      <c r="BS397" s="84"/>
      <c r="BT397" s="84"/>
      <c r="BU397" s="86"/>
      <c r="BV397" s="86"/>
      <c r="BW397" s="86"/>
      <c r="BX397" s="86"/>
      <c r="BY397" s="86"/>
      <c r="BZ397" s="86"/>
      <c r="CA397" s="83"/>
      <c r="CB397" s="83"/>
      <c r="CC397" s="14"/>
      <c r="CD397" s="72"/>
      <c r="CE397" s="87"/>
      <c r="CF397" s="88"/>
      <c r="CG397" s="88"/>
      <c r="CH397" s="87" t="str">
        <f t="shared" si="173"/>
        <v/>
      </c>
      <c r="CI397" s="89"/>
      <c r="CJ397" s="89"/>
      <c r="CK397" s="267"/>
      <c r="CL397" s="90"/>
      <c r="CM397" s="267"/>
      <c r="CN397" s="90"/>
      <c r="CO397" s="267"/>
      <c r="CP397" s="90"/>
      <c r="CQ397" s="267"/>
      <c r="CR397" s="90"/>
      <c r="CS397" s="267"/>
      <c r="CT397" s="90"/>
      <c r="CU397" s="267"/>
      <c r="CV397" s="90"/>
      <c r="CW397" s="267"/>
      <c r="CX397" s="90"/>
      <c r="CY397" s="267"/>
      <c r="CZ397" s="90"/>
      <c r="DA397" s="94" t="str">
        <f>DataEntry!B397</f>
        <v/>
      </c>
      <c r="DB397" s="83"/>
      <c r="DC397" s="83"/>
      <c r="DD397" s="145" t="str">
        <f t="shared" si="184"/>
        <v/>
      </c>
      <c r="DE397" s="145" t="str">
        <f t="shared" si="185"/>
        <v/>
      </c>
      <c r="DF397" s="145" t="str">
        <f t="shared" si="186"/>
        <v/>
      </c>
      <c r="DG397" s="145" t="str">
        <f t="shared" si="187"/>
        <v/>
      </c>
      <c r="DH397" s="145" t="str">
        <f t="shared" si="188"/>
        <v/>
      </c>
      <c r="DI397" s="145" t="str">
        <f t="shared" si="189"/>
        <v/>
      </c>
      <c r="DJ397" s="83"/>
      <c r="DK397" s="83"/>
      <c r="DL397" s="84"/>
      <c r="DM397" s="14"/>
      <c r="DN397" s="87">
        <f t="shared" si="174"/>
        <v>0.64599999999999991</v>
      </c>
      <c r="DO397" s="87">
        <f>(DFactor*Rounds*Number/2+SUM(BV$3:BV385))/(Rounds*Number/2+COUNT(BV$3:BV385))</f>
        <v>0.29599999999999999</v>
      </c>
      <c r="DP397" s="87">
        <f t="shared" si="175"/>
        <v>0.29599999999999999</v>
      </c>
    </row>
    <row r="398" spans="1:120" x14ac:dyDescent="0.25">
      <c r="A398" s="69">
        <v>396</v>
      </c>
      <c r="B398" s="70" t="str">
        <f>DataEntry!C398</f>
        <v/>
      </c>
      <c r="C398" s="71">
        <f>COUNTIF(D$2:D398,D398)+COUNTIF(G$2:G398,D398)</f>
        <v>180</v>
      </c>
      <c r="D398" s="72" t="str">
        <f t="shared" si="163"/>
        <v/>
      </c>
      <c r="E398" s="70" t="str">
        <f>DataEntry!E398</f>
        <v/>
      </c>
      <c r="F398" s="71">
        <f>COUNTIF(D$2:D398,G398)+COUNTIF(G$2:G398,G398)</f>
        <v>180</v>
      </c>
      <c r="G398" s="72" t="str">
        <f t="shared" si="164"/>
        <v/>
      </c>
      <c r="H398" s="73" t="str">
        <f>DataEntry!G398</f>
        <v/>
      </c>
      <c r="I398" s="73" t="str">
        <f>DataEntry!H398</f>
        <v/>
      </c>
      <c r="J398" s="266">
        <f t="shared" si="176"/>
        <v>1</v>
      </c>
      <c r="K398" s="304">
        <f t="shared" si="165"/>
        <v>0.78050724080580425</v>
      </c>
      <c r="L398" s="224" t="e">
        <f t="shared" si="166"/>
        <v>#N/A</v>
      </c>
      <c r="M398" s="224" t="str">
        <f t="shared" si="167"/>
        <v/>
      </c>
      <c r="N398" s="236" t="str">
        <f t="shared" si="177"/>
        <v/>
      </c>
      <c r="O398" s="22" t="str">
        <f t="shared" si="178"/>
        <v>TG180</v>
      </c>
      <c r="P398" s="308" t="e">
        <f t="shared" si="168"/>
        <v>#N/A</v>
      </c>
      <c r="Q398" s="22" t="str">
        <f t="shared" si="179"/>
        <v>TG180</v>
      </c>
      <c r="R398" s="308" t="e">
        <f t="shared" si="169"/>
        <v>#N/A</v>
      </c>
      <c r="S398" s="74"/>
      <c r="T398" s="75"/>
      <c r="U398" s="76"/>
      <c r="V398" s="74"/>
      <c r="W398" s="75"/>
      <c r="X398" s="76"/>
      <c r="Y398" s="74"/>
      <c r="Z398" s="75"/>
      <c r="AA398" s="76"/>
      <c r="AB398" s="74"/>
      <c r="AC398" s="75"/>
      <c r="AD398" s="76"/>
      <c r="AE398" s="74"/>
      <c r="AF398" s="75"/>
      <c r="AG398" s="76"/>
      <c r="AH398" s="74"/>
      <c r="AI398" s="75"/>
      <c r="AJ398" s="76"/>
      <c r="AK398" s="74"/>
      <c r="AL398" s="75"/>
      <c r="AM398" s="76"/>
      <c r="AN398" s="74"/>
      <c r="AO398" s="75"/>
      <c r="AP398" s="76"/>
      <c r="AQ398" s="77" t="str">
        <f t="shared" si="170"/>
        <v/>
      </c>
      <c r="AR398" s="77" t="str">
        <f t="shared" si="171"/>
        <v/>
      </c>
      <c r="AS398" s="78" t="str">
        <f t="shared" si="180"/>
        <v/>
      </c>
      <c r="AT398" s="77" t="str">
        <f t="shared" si="172"/>
        <v/>
      </c>
      <c r="AU398" s="79"/>
      <c r="AV398" s="139"/>
      <c r="AW398" s="80"/>
      <c r="AX398" s="80"/>
      <c r="AY398" s="80"/>
      <c r="AZ398" s="92"/>
      <c r="BA398" s="93"/>
      <c r="BB398" s="92"/>
      <c r="BC398" s="93"/>
      <c r="BD398" s="92"/>
      <c r="BE398" s="93"/>
      <c r="BF398" s="77"/>
      <c r="BG398" s="77"/>
      <c r="BH398" s="77"/>
      <c r="BI398" s="83">
        <f t="shared" si="181"/>
        <v>1</v>
      </c>
      <c r="BJ398" s="83">
        <f t="shared" si="182"/>
        <v>0</v>
      </c>
      <c r="BK398" s="83">
        <f t="shared" si="183"/>
        <v>0</v>
      </c>
      <c r="BL398" s="84"/>
      <c r="BM398" s="84"/>
      <c r="BN398" s="85"/>
      <c r="BO398" s="84"/>
      <c r="BP398" s="84"/>
      <c r="BQ398" s="84"/>
      <c r="BR398" s="84"/>
      <c r="BS398" s="84"/>
      <c r="BT398" s="84"/>
      <c r="BU398" s="86"/>
      <c r="BV398" s="86"/>
      <c r="BW398" s="86"/>
      <c r="BX398" s="86"/>
      <c r="BY398" s="86"/>
      <c r="BZ398" s="86"/>
      <c r="CA398" s="83"/>
      <c r="CB398" s="83"/>
      <c r="CC398" s="14"/>
      <c r="CD398" s="72"/>
      <c r="CE398" s="87"/>
      <c r="CF398" s="88"/>
      <c r="CG398" s="88"/>
      <c r="CH398" s="87" t="str">
        <f t="shared" si="173"/>
        <v/>
      </c>
      <c r="CI398" s="89"/>
      <c r="CJ398" s="89"/>
      <c r="CK398" s="267"/>
      <c r="CL398" s="90"/>
      <c r="CM398" s="267"/>
      <c r="CN398" s="90"/>
      <c r="CO398" s="267"/>
      <c r="CP398" s="90"/>
      <c r="CQ398" s="267"/>
      <c r="CR398" s="90"/>
      <c r="CS398" s="267"/>
      <c r="CT398" s="90"/>
      <c r="CU398" s="267"/>
      <c r="CV398" s="90"/>
      <c r="CW398" s="267"/>
      <c r="CX398" s="90"/>
      <c r="CY398" s="267"/>
      <c r="CZ398" s="90"/>
      <c r="DA398" s="94" t="str">
        <f>DataEntry!B398</f>
        <v/>
      </c>
      <c r="DB398" s="83"/>
      <c r="DC398" s="83"/>
      <c r="DD398" s="145" t="str">
        <f t="shared" si="184"/>
        <v/>
      </c>
      <c r="DE398" s="145" t="str">
        <f t="shared" si="185"/>
        <v/>
      </c>
      <c r="DF398" s="145" t="str">
        <f t="shared" si="186"/>
        <v/>
      </c>
      <c r="DG398" s="145" t="str">
        <f t="shared" si="187"/>
        <v/>
      </c>
      <c r="DH398" s="145" t="str">
        <f t="shared" si="188"/>
        <v/>
      </c>
      <c r="DI398" s="145" t="str">
        <f t="shared" si="189"/>
        <v/>
      </c>
      <c r="DJ398" s="83"/>
      <c r="DK398" s="83"/>
      <c r="DL398" s="84"/>
      <c r="DM398" s="14"/>
      <c r="DN398" s="87">
        <f t="shared" si="174"/>
        <v>0.64599999999999991</v>
      </c>
      <c r="DO398" s="87">
        <f>(DFactor*Rounds*Number/2+SUM(BV$3:BV386))/(Rounds*Number/2+COUNT(BV$3:BV386))</f>
        <v>0.29599999999999999</v>
      </c>
      <c r="DP398" s="87">
        <f t="shared" si="175"/>
        <v>0.29599999999999999</v>
      </c>
    </row>
    <row r="399" spans="1:120" x14ac:dyDescent="0.25">
      <c r="A399" s="69">
        <v>397</v>
      </c>
      <c r="B399" s="70" t="str">
        <f>DataEntry!C399</f>
        <v/>
      </c>
      <c r="C399" s="71">
        <f>COUNTIF(D$2:D399,D399)+COUNTIF(G$2:G399,D399)</f>
        <v>182</v>
      </c>
      <c r="D399" s="72" t="str">
        <f t="shared" si="163"/>
        <v/>
      </c>
      <c r="E399" s="70" t="str">
        <f>DataEntry!E399</f>
        <v/>
      </c>
      <c r="F399" s="71">
        <f>COUNTIF(D$2:D399,G399)+COUNTIF(G$2:G399,G399)</f>
        <v>182</v>
      </c>
      <c r="G399" s="72" t="str">
        <f t="shared" si="164"/>
        <v/>
      </c>
      <c r="H399" s="73" t="str">
        <f>DataEntry!G399</f>
        <v/>
      </c>
      <c r="I399" s="73" t="str">
        <f>DataEntry!H399</f>
        <v/>
      </c>
      <c r="J399" s="266">
        <f t="shared" si="176"/>
        <v>1</v>
      </c>
      <c r="K399" s="304">
        <f t="shared" si="165"/>
        <v>0.26786654081297279</v>
      </c>
      <c r="L399" s="224" t="e">
        <f t="shared" si="166"/>
        <v>#N/A</v>
      </c>
      <c r="M399" s="224" t="str">
        <f t="shared" si="167"/>
        <v/>
      </c>
      <c r="N399" s="236" t="str">
        <f t="shared" si="177"/>
        <v/>
      </c>
      <c r="O399" s="22" t="str">
        <f t="shared" si="178"/>
        <v>TG182</v>
      </c>
      <c r="P399" s="308" t="e">
        <f t="shared" si="168"/>
        <v>#N/A</v>
      </c>
      <c r="Q399" s="22" t="str">
        <f t="shared" si="179"/>
        <v>TG182</v>
      </c>
      <c r="R399" s="308" t="e">
        <f t="shared" si="169"/>
        <v>#N/A</v>
      </c>
      <c r="S399" s="74"/>
      <c r="T399" s="75"/>
      <c r="U399" s="76"/>
      <c r="V399" s="74"/>
      <c r="W399" s="75"/>
      <c r="X399" s="76"/>
      <c r="Y399" s="74"/>
      <c r="Z399" s="75"/>
      <c r="AA399" s="76"/>
      <c r="AB399" s="74"/>
      <c r="AC399" s="75"/>
      <c r="AD399" s="76"/>
      <c r="AE399" s="74"/>
      <c r="AF399" s="75"/>
      <c r="AG399" s="76"/>
      <c r="AH399" s="74"/>
      <c r="AI399" s="75"/>
      <c r="AJ399" s="76"/>
      <c r="AK399" s="74"/>
      <c r="AL399" s="75"/>
      <c r="AM399" s="76"/>
      <c r="AN399" s="74"/>
      <c r="AO399" s="75"/>
      <c r="AP399" s="76"/>
      <c r="AQ399" s="77" t="str">
        <f t="shared" si="170"/>
        <v/>
      </c>
      <c r="AR399" s="77" t="str">
        <f t="shared" si="171"/>
        <v/>
      </c>
      <c r="AS399" s="78" t="str">
        <f t="shared" si="180"/>
        <v/>
      </c>
      <c r="AT399" s="77" t="str">
        <f t="shared" si="172"/>
        <v/>
      </c>
      <c r="AU399" s="79"/>
      <c r="AV399" s="139"/>
      <c r="AW399" s="80"/>
      <c r="AX399" s="80"/>
      <c r="AY399" s="80"/>
      <c r="AZ399" s="92"/>
      <c r="BA399" s="93"/>
      <c r="BB399" s="92"/>
      <c r="BC399" s="93"/>
      <c r="BD399" s="92"/>
      <c r="BE399" s="93"/>
      <c r="BF399" s="77"/>
      <c r="BG399" s="77"/>
      <c r="BH399" s="77"/>
      <c r="BI399" s="83">
        <f t="shared" si="181"/>
        <v>1</v>
      </c>
      <c r="BJ399" s="83">
        <f t="shared" si="182"/>
        <v>0</v>
      </c>
      <c r="BK399" s="83">
        <f t="shared" si="183"/>
        <v>0</v>
      </c>
      <c r="BL399" s="84"/>
      <c r="BM399" s="84"/>
      <c r="BN399" s="85"/>
      <c r="BO399" s="84"/>
      <c r="BP399" s="84"/>
      <c r="BQ399" s="84"/>
      <c r="BR399" s="84"/>
      <c r="BS399" s="84"/>
      <c r="BT399" s="84"/>
      <c r="BU399" s="86"/>
      <c r="BV399" s="86"/>
      <c r="BW399" s="86"/>
      <c r="BX399" s="86"/>
      <c r="BY399" s="86"/>
      <c r="BZ399" s="86"/>
      <c r="CA399" s="83"/>
      <c r="CB399" s="83"/>
      <c r="CC399" s="14"/>
      <c r="CD399" s="72"/>
      <c r="CE399" s="87"/>
      <c r="CF399" s="88"/>
      <c r="CG399" s="88"/>
      <c r="CH399" s="87" t="str">
        <f t="shared" si="173"/>
        <v/>
      </c>
      <c r="CI399" s="89"/>
      <c r="CJ399" s="89"/>
      <c r="CK399" s="267"/>
      <c r="CL399" s="90"/>
      <c r="CM399" s="267"/>
      <c r="CN399" s="90"/>
      <c r="CO399" s="267"/>
      <c r="CP399" s="90"/>
      <c r="CQ399" s="267"/>
      <c r="CR399" s="90"/>
      <c r="CS399" s="267"/>
      <c r="CT399" s="90"/>
      <c r="CU399" s="267"/>
      <c r="CV399" s="90"/>
      <c r="CW399" s="267"/>
      <c r="CX399" s="90"/>
      <c r="CY399" s="267"/>
      <c r="CZ399" s="90"/>
      <c r="DA399" s="94" t="str">
        <f>DataEntry!B399</f>
        <v/>
      </c>
      <c r="DB399" s="83"/>
      <c r="DC399" s="83"/>
      <c r="DD399" s="145" t="str">
        <f t="shared" si="184"/>
        <v/>
      </c>
      <c r="DE399" s="145" t="str">
        <f t="shared" si="185"/>
        <v/>
      </c>
      <c r="DF399" s="145" t="str">
        <f t="shared" si="186"/>
        <v/>
      </c>
      <c r="DG399" s="145" t="str">
        <f t="shared" si="187"/>
        <v/>
      </c>
      <c r="DH399" s="145" t="str">
        <f t="shared" si="188"/>
        <v/>
      </c>
      <c r="DI399" s="145" t="str">
        <f t="shared" si="189"/>
        <v/>
      </c>
      <c r="DJ399" s="83"/>
      <c r="DK399" s="83"/>
      <c r="DL399" s="84"/>
      <c r="DM399" s="14"/>
      <c r="DN399" s="87">
        <f t="shared" si="174"/>
        <v>0.64599999999999991</v>
      </c>
      <c r="DO399" s="87">
        <f>(DFactor*Rounds*Number/2+SUM(BV$3:BV387))/(Rounds*Number/2+COUNT(BV$3:BV387))</f>
        <v>0.29599999999999999</v>
      </c>
      <c r="DP399" s="87">
        <f t="shared" si="175"/>
        <v>0.29599999999999999</v>
      </c>
    </row>
    <row r="400" spans="1:120" x14ac:dyDescent="0.25">
      <c r="A400" s="69">
        <v>398</v>
      </c>
      <c r="B400" s="70" t="str">
        <f>DataEntry!C400</f>
        <v/>
      </c>
      <c r="C400" s="71">
        <f>COUNTIF(D$2:D400,D400)+COUNTIF(G$2:G400,D400)</f>
        <v>184</v>
      </c>
      <c r="D400" s="72" t="str">
        <f t="shared" si="163"/>
        <v/>
      </c>
      <c r="E400" s="70" t="str">
        <f>DataEntry!E400</f>
        <v/>
      </c>
      <c r="F400" s="71">
        <f>COUNTIF(D$2:D400,G400)+COUNTIF(G$2:G400,G400)</f>
        <v>184</v>
      </c>
      <c r="G400" s="72" t="str">
        <f t="shared" si="164"/>
        <v/>
      </c>
      <c r="H400" s="73" t="str">
        <f>DataEntry!G400</f>
        <v/>
      </c>
      <c r="I400" s="73" t="str">
        <f>DataEntry!H400</f>
        <v/>
      </c>
      <c r="J400" s="266">
        <f t="shared" si="176"/>
        <v>1</v>
      </c>
      <c r="K400" s="304">
        <f t="shared" si="165"/>
        <v>0.21295733273732953</v>
      </c>
      <c r="L400" s="224" t="e">
        <f t="shared" si="166"/>
        <v>#N/A</v>
      </c>
      <c r="M400" s="224" t="str">
        <f t="shared" si="167"/>
        <v/>
      </c>
      <c r="N400" s="236" t="str">
        <f t="shared" si="177"/>
        <v/>
      </c>
      <c r="O400" s="22" t="str">
        <f t="shared" si="178"/>
        <v>TG184</v>
      </c>
      <c r="P400" s="308" t="e">
        <f t="shared" si="168"/>
        <v>#N/A</v>
      </c>
      <c r="Q400" s="22" t="str">
        <f t="shared" si="179"/>
        <v>TG184</v>
      </c>
      <c r="R400" s="308" t="e">
        <f t="shared" si="169"/>
        <v>#N/A</v>
      </c>
      <c r="S400" s="74"/>
      <c r="T400" s="75"/>
      <c r="U400" s="76"/>
      <c r="V400" s="74"/>
      <c r="W400" s="75"/>
      <c r="X400" s="76"/>
      <c r="Y400" s="74"/>
      <c r="Z400" s="75"/>
      <c r="AA400" s="76"/>
      <c r="AB400" s="74"/>
      <c r="AC400" s="75"/>
      <c r="AD400" s="76"/>
      <c r="AE400" s="74"/>
      <c r="AF400" s="75"/>
      <c r="AG400" s="76"/>
      <c r="AH400" s="74"/>
      <c r="AI400" s="75"/>
      <c r="AJ400" s="76"/>
      <c r="AK400" s="74"/>
      <c r="AL400" s="75"/>
      <c r="AM400" s="76"/>
      <c r="AN400" s="74"/>
      <c r="AO400" s="75"/>
      <c r="AP400" s="76"/>
      <c r="AQ400" s="77" t="str">
        <f t="shared" si="170"/>
        <v/>
      </c>
      <c r="AR400" s="77" t="str">
        <f t="shared" si="171"/>
        <v/>
      </c>
      <c r="AS400" s="78" t="str">
        <f t="shared" si="180"/>
        <v/>
      </c>
      <c r="AT400" s="77" t="str">
        <f t="shared" si="172"/>
        <v/>
      </c>
      <c r="AU400" s="79"/>
      <c r="AV400" s="139"/>
      <c r="AW400" s="80"/>
      <c r="AX400" s="80"/>
      <c r="AY400" s="80"/>
      <c r="AZ400" s="92"/>
      <c r="BA400" s="93"/>
      <c r="BB400" s="92"/>
      <c r="BC400" s="93"/>
      <c r="BD400" s="92"/>
      <c r="BE400" s="93"/>
      <c r="BF400" s="77"/>
      <c r="BG400" s="77"/>
      <c r="BH400" s="77"/>
      <c r="BI400" s="83">
        <f t="shared" si="181"/>
        <v>1</v>
      </c>
      <c r="BJ400" s="83">
        <f t="shared" si="182"/>
        <v>0</v>
      </c>
      <c r="BK400" s="83">
        <f t="shared" si="183"/>
        <v>0</v>
      </c>
      <c r="BL400" s="84"/>
      <c r="BM400" s="84"/>
      <c r="BN400" s="85"/>
      <c r="BO400" s="84"/>
      <c r="BP400" s="84"/>
      <c r="BQ400" s="84"/>
      <c r="BR400" s="84"/>
      <c r="BS400" s="84"/>
      <c r="BT400" s="84"/>
      <c r="BU400" s="86"/>
      <c r="BV400" s="86"/>
      <c r="BW400" s="86"/>
      <c r="BX400" s="86"/>
      <c r="BY400" s="86"/>
      <c r="BZ400" s="86"/>
      <c r="CA400" s="83"/>
      <c r="CB400" s="83"/>
      <c r="CC400" s="14"/>
      <c r="CD400" s="72"/>
      <c r="CE400" s="87"/>
      <c r="CF400" s="88"/>
      <c r="CG400" s="88"/>
      <c r="CH400" s="87" t="str">
        <f t="shared" si="173"/>
        <v/>
      </c>
      <c r="CI400" s="89"/>
      <c r="CJ400" s="89"/>
      <c r="CK400" s="267"/>
      <c r="CL400" s="90"/>
      <c r="CM400" s="267"/>
      <c r="CN400" s="90"/>
      <c r="CO400" s="267"/>
      <c r="CP400" s="90"/>
      <c r="CQ400" s="267"/>
      <c r="CR400" s="90"/>
      <c r="CS400" s="267"/>
      <c r="CT400" s="90"/>
      <c r="CU400" s="267"/>
      <c r="CV400" s="90"/>
      <c r="CW400" s="267"/>
      <c r="CX400" s="90"/>
      <c r="CY400" s="267"/>
      <c r="CZ400" s="90"/>
      <c r="DA400" s="94" t="str">
        <f>DataEntry!B400</f>
        <v/>
      </c>
      <c r="DB400" s="83"/>
      <c r="DC400" s="83"/>
      <c r="DD400" s="145" t="str">
        <f t="shared" si="184"/>
        <v/>
      </c>
      <c r="DE400" s="145" t="str">
        <f t="shared" si="185"/>
        <v/>
      </c>
      <c r="DF400" s="145" t="str">
        <f t="shared" si="186"/>
        <v/>
      </c>
      <c r="DG400" s="145" t="str">
        <f t="shared" si="187"/>
        <v/>
      </c>
      <c r="DH400" s="145" t="str">
        <f t="shared" si="188"/>
        <v/>
      </c>
      <c r="DI400" s="145" t="str">
        <f t="shared" si="189"/>
        <v/>
      </c>
      <c r="DJ400" s="83"/>
      <c r="DK400" s="83"/>
      <c r="DL400" s="84"/>
      <c r="DM400" s="14"/>
      <c r="DN400" s="87">
        <f t="shared" si="174"/>
        <v>0.64599999999999991</v>
      </c>
      <c r="DO400" s="87">
        <f>(DFactor*Rounds*Number/2+SUM(BV$3:BV388))/(Rounds*Number/2+COUNT(BV$3:BV388))</f>
        <v>0.29599999999999999</v>
      </c>
      <c r="DP400" s="87">
        <f t="shared" si="175"/>
        <v>0.29599999999999999</v>
      </c>
    </row>
    <row r="401" spans="1:120" x14ac:dyDescent="0.25">
      <c r="A401" s="69">
        <v>399</v>
      </c>
      <c r="B401" s="70" t="str">
        <f>DataEntry!C401</f>
        <v/>
      </c>
      <c r="C401" s="71">
        <f>COUNTIF(D$2:D401,D401)+COUNTIF(G$2:G401,D401)</f>
        <v>186</v>
      </c>
      <c r="D401" s="72" t="str">
        <f t="shared" si="163"/>
        <v/>
      </c>
      <c r="E401" s="70" t="str">
        <f>DataEntry!E401</f>
        <v/>
      </c>
      <c r="F401" s="71">
        <f>COUNTIF(D$2:D401,G401)+COUNTIF(G$2:G401,G401)</f>
        <v>186</v>
      </c>
      <c r="G401" s="72" t="str">
        <f t="shared" si="164"/>
        <v/>
      </c>
      <c r="H401" s="73" t="str">
        <f>DataEntry!G401</f>
        <v/>
      </c>
      <c r="I401" s="73" t="str">
        <f>DataEntry!H401</f>
        <v/>
      </c>
      <c r="J401" s="266">
        <f t="shared" si="176"/>
        <v>1</v>
      </c>
      <c r="K401" s="304">
        <f t="shared" si="165"/>
        <v>0.39848029932159479</v>
      </c>
      <c r="L401" s="224" t="e">
        <f t="shared" si="166"/>
        <v>#N/A</v>
      </c>
      <c r="M401" s="224" t="str">
        <f t="shared" si="167"/>
        <v/>
      </c>
      <c r="N401" s="236" t="str">
        <f t="shared" si="177"/>
        <v/>
      </c>
      <c r="O401" s="22" t="str">
        <f t="shared" si="178"/>
        <v>TG186</v>
      </c>
      <c r="P401" s="308" t="e">
        <f t="shared" si="168"/>
        <v>#N/A</v>
      </c>
      <c r="Q401" s="22" t="str">
        <f t="shared" si="179"/>
        <v>TG186</v>
      </c>
      <c r="R401" s="308" t="e">
        <f t="shared" si="169"/>
        <v>#N/A</v>
      </c>
      <c r="S401" s="74"/>
      <c r="T401" s="75"/>
      <c r="U401" s="76"/>
      <c r="V401" s="74"/>
      <c r="W401" s="75"/>
      <c r="X401" s="76"/>
      <c r="Y401" s="74"/>
      <c r="Z401" s="75"/>
      <c r="AA401" s="76"/>
      <c r="AB401" s="74"/>
      <c r="AC401" s="75"/>
      <c r="AD401" s="76"/>
      <c r="AE401" s="74"/>
      <c r="AF401" s="75"/>
      <c r="AG401" s="76"/>
      <c r="AH401" s="74"/>
      <c r="AI401" s="75"/>
      <c r="AJ401" s="76"/>
      <c r="AK401" s="74"/>
      <c r="AL401" s="75"/>
      <c r="AM401" s="76"/>
      <c r="AN401" s="74"/>
      <c r="AO401" s="75"/>
      <c r="AP401" s="76"/>
      <c r="AQ401" s="77" t="str">
        <f t="shared" si="170"/>
        <v/>
      </c>
      <c r="AR401" s="77" t="str">
        <f t="shared" si="171"/>
        <v/>
      </c>
      <c r="AS401" s="78" t="str">
        <f t="shared" si="180"/>
        <v/>
      </c>
      <c r="AT401" s="77" t="str">
        <f t="shared" si="172"/>
        <v/>
      </c>
      <c r="AU401" s="79"/>
      <c r="AV401" s="139"/>
      <c r="AW401" s="80"/>
      <c r="AX401" s="80"/>
      <c r="AY401" s="80"/>
      <c r="AZ401" s="92"/>
      <c r="BA401" s="93"/>
      <c r="BB401" s="92"/>
      <c r="BC401" s="93"/>
      <c r="BD401" s="92"/>
      <c r="BE401" s="93"/>
      <c r="BF401" s="77"/>
      <c r="BG401" s="77"/>
      <c r="BH401" s="77"/>
      <c r="BI401" s="83">
        <f t="shared" si="181"/>
        <v>1</v>
      </c>
      <c r="BJ401" s="83">
        <f t="shared" si="182"/>
        <v>0</v>
      </c>
      <c r="BK401" s="83">
        <f t="shared" si="183"/>
        <v>0</v>
      </c>
      <c r="BL401" s="84"/>
      <c r="BM401" s="84"/>
      <c r="BN401" s="85"/>
      <c r="BO401" s="84"/>
      <c r="BP401" s="84"/>
      <c r="BQ401" s="84"/>
      <c r="BR401" s="84"/>
      <c r="BS401" s="84"/>
      <c r="BT401" s="84"/>
      <c r="BU401" s="86"/>
      <c r="BV401" s="86"/>
      <c r="BW401" s="86"/>
      <c r="BX401" s="86"/>
      <c r="BY401" s="86"/>
      <c r="BZ401" s="86"/>
      <c r="CA401" s="83"/>
      <c r="CB401" s="83"/>
      <c r="CC401" s="14"/>
      <c r="CD401" s="72"/>
      <c r="CE401" s="87"/>
      <c r="CF401" s="88"/>
      <c r="CG401" s="88"/>
      <c r="CH401" s="87" t="str">
        <f t="shared" si="173"/>
        <v/>
      </c>
      <c r="CI401" s="89"/>
      <c r="CJ401" s="89"/>
      <c r="CK401" s="267"/>
      <c r="CL401" s="90"/>
      <c r="CM401" s="267"/>
      <c r="CN401" s="90"/>
      <c r="CO401" s="267"/>
      <c r="CP401" s="90"/>
      <c r="CQ401" s="267"/>
      <c r="CR401" s="90"/>
      <c r="CS401" s="267"/>
      <c r="CT401" s="90"/>
      <c r="CU401" s="267"/>
      <c r="CV401" s="90"/>
      <c r="CW401" s="267"/>
      <c r="CX401" s="90"/>
      <c r="CY401" s="267"/>
      <c r="CZ401" s="90"/>
      <c r="DA401" s="94" t="str">
        <f>DataEntry!B401</f>
        <v/>
      </c>
      <c r="DB401" s="83"/>
      <c r="DC401" s="83"/>
      <c r="DD401" s="145" t="str">
        <f t="shared" si="184"/>
        <v/>
      </c>
      <c r="DE401" s="145" t="str">
        <f t="shared" si="185"/>
        <v/>
      </c>
      <c r="DF401" s="145" t="str">
        <f t="shared" si="186"/>
        <v/>
      </c>
      <c r="DG401" s="145" t="str">
        <f t="shared" si="187"/>
        <v/>
      </c>
      <c r="DH401" s="145" t="str">
        <f t="shared" si="188"/>
        <v/>
      </c>
      <c r="DI401" s="145" t="str">
        <f t="shared" si="189"/>
        <v/>
      </c>
      <c r="DJ401" s="83"/>
      <c r="DK401" s="83"/>
      <c r="DL401" s="84"/>
      <c r="DM401" s="14"/>
      <c r="DN401" s="87">
        <f t="shared" si="174"/>
        <v>0.64599999999999991</v>
      </c>
      <c r="DO401" s="87">
        <f>(DFactor*Rounds*Number/2+SUM(BV$3:BV389))/(Rounds*Number/2+COUNT(BV$3:BV389))</f>
        <v>0.29599999999999999</v>
      </c>
      <c r="DP401" s="87">
        <f t="shared" si="175"/>
        <v>0.29599999999999999</v>
      </c>
    </row>
    <row r="402" spans="1:120" x14ac:dyDescent="0.25">
      <c r="A402" s="69">
        <v>400</v>
      </c>
      <c r="B402" s="70" t="str">
        <f>DataEntry!C402</f>
        <v/>
      </c>
      <c r="C402" s="71">
        <f>COUNTIF(D$2:D402,D402)+COUNTIF(G$2:G402,D402)</f>
        <v>188</v>
      </c>
      <c r="D402" s="72" t="str">
        <f t="shared" si="163"/>
        <v/>
      </c>
      <c r="E402" s="70" t="str">
        <f>DataEntry!E402</f>
        <v/>
      </c>
      <c r="F402" s="71">
        <f>COUNTIF(D$2:D402,G402)+COUNTIF(G$2:G402,G402)</f>
        <v>188</v>
      </c>
      <c r="G402" s="72" t="str">
        <f t="shared" si="164"/>
        <v/>
      </c>
      <c r="H402" s="73" t="str">
        <f>DataEntry!G402</f>
        <v/>
      </c>
      <c r="I402" s="73" t="str">
        <f>DataEntry!H402</f>
        <v/>
      </c>
      <c r="J402" s="266">
        <f t="shared" si="176"/>
        <v>1</v>
      </c>
      <c r="K402" s="304">
        <f t="shared" si="165"/>
        <v>0.15900075058631291</v>
      </c>
      <c r="L402" s="224" t="e">
        <f t="shared" si="166"/>
        <v>#N/A</v>
      </c>
      <c r="M402" s="224" t="str">
        <f t="shared" si="167"/>
        <v/>
      </c>
      <c r="N402" s="236" t="str">
        <f t="shared" si="177"/>
        <v/>
      </c>
      <c r="O402" s="22" t="str">
        <f t="shared" si="178"/>
        <v>TG188</v>
      </c>
      <c r="P402" s="308" t="e">
        <f t="shared" si="168"/>
        <v>#N/A</v>
      </c>
      <c r="Q402" s="22" t="str">
        <f t="shared" si="179"/>
        <v>TG188</v>
      </c>
      <c r="R402" s="308" t="e">
        <f t="shared" si="169"/>
        <v>#N/A</v>
      </c>
      <c r="S402" s="74"/>
      <c r="T402" s="75"/>
      <c r="U402" s="76"/>
      <c r="V402" s="74"/>
      <c r="W402" s="75"/>
      <c r="X402" s="76"/>
      <c r="Y402" s="74"/>
      <c r="Z402" s="75"/>
      <c r="AA402" s="76"/>
      <c r="AB402" s="74"/>
      <c r="AC402" s="75"/>
      <c r="AD402" s="76"/>
      <c r="AE402" s="74"/>
      <c r="AF402" s="75"/>
      <c r="AG402" s="76"/>
      <c r="AH402" s="74"/>
      <c r="AI402" s="75"/>
      <c r="AJ402" s="76"/>
      <c r="AK402" s="74"/>
      <c r="AL402" s="75"/>
      <c r="AM402" s="76"/>
      <c r="AN402" s="74"/>
      <c r="AO402" s="75"/>
      <c r="AP402" s="76"/>
      <c r="AQ402" s="77" t="str">
        <f t="shared" si="170"/>
        <v/>
      </c>
      <c r="AR402" s="77" t="str">
        <f t="shared" si="171"/>
        <v/>
      </c>
      <c r="AS402" s="78" t="str">
        <f t="shared" si="180"/>
        <v/>
      </c>
      <c r="AT402" s="77" t="str">
        <f t="shared" si="172"/>
        <v/>
      </c>
      <c r="AU402" s="79"/>
      <c r="AV402" s="139"/>
      <c r="AW402" s="80"/>
      <c r="AX402" s="80"/>
      <c r="AY402" s="80"/>
      <c r="AZ402" s="92"/>
      <c r="BA402" s="93"/>
      <c r="BB402" s="92"/>
      <c r="BC402" s="93"/>
      <c r="BD402" s="92"/>
      <c r="BE402" s="93"/>
      <c r="BF402" s="77"/>
      <c r="BG402" s="77"/>
      <c r="BH402" s="77"/>
      <c r="BI402" s="83">
        <f t="shared" si="181"/>
        <v>1</v>
      </c>
      <c r="BJ402" s="83">
        <f t="shared" si="182"/>
        <v>0</v>
      </c>
      <c r="BK402" s="83">
        <f t="shared" si="183"/>
        <v>0</v>
      </c>
      <c r="BL402" s="84"/>
      <c r="BM402" s="84"/>
      <c r="BN402" s="85"/>
      <c r="BO402" s="84"/>
      <c r="BP402" s="84"/>
      <c r="BQ402" s="84"/>
      <c r="BR402" s="84"/>
      <c r="BS402" s="84"/>
      <c r="BT402" s="84"/>
      <c r="BU402" s="86"/>
      <c r="BV402" s="86"/>
      <c r="BW402" s="86"/>
      <c r="BX402" s="86"/>
      <c r="BY402" s="86"/>
      <c r="BZ402" s="86"/>
      <c r="CA402" s="83"/>
      <c r="CB402" s="83"/>
      <c r="CC402" s="14"/>
      <c r="CD402" s="72"/>
      <c r="CE402" s="87"/>
      <c r="CF402" s="88"/>
      <c r="CG402" s="88"/>
      <c r="CH402" s="87" t="str">
        <f t="shared" si="173"/>
        <v/>
      </c>
      <c r="CI402" s="89"/>
      <c r="CJ402" s="89"/>
      <c r="CK402" s="267"/>
      <c r="CL402" s="90"/>
      <c r="CM402" s="267"/>
      <c r="CN402" s="90"/>
      <c r="CO402" s="267"/>
      <c r="CP402" s="90"/>
      <c r="CQ402" s="267"/>
      <c r="CR402" s="90"/>
      <c r="CS402" s="267"/>
      <c r="CT402" s="90"/>
      <c r="CU402" s="267"/>
      <c r="CV402" s="90"/>
      <c r="CW402" s="267"/>
      <c r="CX402" s="90"/>
      <c r="CY402" s="267"/>
      <c r="CZ402" s="90"/>
      <c r="DA402" s="94" t="str">
        <f>DataEntry!B402</f>
        <v/>
      </c>
      <c r="DB402" s="83"/>
      <c r="DC402" s="83"/>
      <c r="DD402" s="145" t="str">
        <f t="shared" si="184"/>
        <v/>
      </c>
      <c r="DE402" s="145" t="str">
        <f t="shared" si="185"/>
        <v/>
      </c>
      <c r="DF402" s="145" t="str">
        <f t="shared" si="186"/>
        <v/>
      </c>
      <c r="DG402" s="145" t="str">
        <f t="shared" si="187"/>
        <v/>
      </c>
      <c r="DH402" s="145" t="str">
        <f t="shared" si="188"/>
        <v/>
      </c>
      <c r="DI402" s="145" t="str">
        <f t="shared" si="189"/>
        <v/>
      </c>
      <c r="DJ402" s="83"/>
      <c r="DK402" s="83"/>
      <c r="DL402" s="84"/>
      <c r="DM402" s="14"/>
      <c r="DN402" s="87">
        <f t="shared" si="174"/>
        <v>0.64599999999999991</v>
      </c>
      <c r="DO402" s="87">
        <f>(DFactor*Rounds*Number/2+SUM(BV$3:BV390))/(Rounds*Number/2+COUNT(BV$3:BV390))</f>
        <v>0.29599999999999999</v>
      </c>
      <c r="DP402" s="87">
        <f t="shared" si="175"/>
        <v>0.29599999999999999</v>
      </c>
    </row>
    <row r="403" spans="1:120" x14ac:dyDescent="0.25">
      <c r="A403" s="69">
        <v>401</v>
      </c>
      <c r="B403" s="70" t="str">
        <f>DataEntry!C403</f>
        <v/>
      </c>
      <c r="C403" s="71">
        <f>COUNTIF(D$2:D403,D403)+COUNTIF(G$2:G403,D403)</f>
        <v>190</v>
      </c>
      <c r="D403" s="72" t="str">
        <f t="shared" si="163"/>
        <v/>
      </c>
      <c r="E403" s="70" t="str">
        <f>DataEntry!E403</f>
        <v/>
      </c>
      <c r="F403" s="71">
        <f>COUNTIF(D$2:D403,G403)+COUNTIF(G$2:G403,G403)</f>
        <v>190</v>
      </c>
      <c r="G403" s="72" t="str">
        <f t="shared" si="164"/>
        <v/>
      </c>
      <c r="H403" s="73" t="str">
        <f>DataEntry!G403</f>
        <v/>
      </c>
      <c r="I403" s="73" t="str">
        <f>DataEntry!H403</f>
        <v/>
      </c>
      <c r="J403" s="266">
        <f t="shared" si="176"/>
        <v>1</v>
      </c>
      <c r="K403" s="304">
        <f t="shared" si="165"/>
        <v>0.59451848592817558</v>
      </c>
      <c r="L403" s="224" t="e">
        <f t="shared" si="166"/>
        <v>#N/A</v>
      </c>
      <c r="M403" s="224" t="str">
        <f t="shared" si="167"/>
        <v/>
      </c>
      <c r="N403" s="236" t="str">
        <f t="shared" si="177"/>
        <v/>
      </c>
      <c r="O403" s="22" t="str">
        <f t="shared" si="178"/>
        <v>TG190</v>
      </c>
      <c r="P403" s="308" t="e">
        <f t="shared" si="168"/>
        <v>#N/A</v>
      </c>
      <c r="Q403" s="22" t="str">
        <f t="shared" si="179"/>
        <v>TG190</v>
      </c>
      <c r="R403" s="308" t="e">
        <f t="shared" si="169"/>
        <v>#N/A</v>
      </c>
      <c r="S403" s="74"/>
      <c r="T403" s="75"/>
      <c r="U403" s="76"/>
      <c r="V403" s="74"/>
      <c r="W403" s="75"/>
      <c r="X403" s="76"/>
      <c r="Y403" s="74"/>
      <c r="Z403" s="75"/>
      <c r="AA403" s="76"/>
      <c r="AB403" s="74"/>
      <c r="AC403" s="75"/>
      <c r="AD403" s="76"/>
      <c r="AE403" s="74"/>
      <c r="AF403" s="75"/>
      <c r="AG403" s="76"/>
      <c r="AH403" s="74"/>
      <c r="AI403" s="75"/>
      <c r="AJ403" s="76"/>
      <c r="AK403" s="74"/>
      <c r="AL403" s="75"/>
      <c r="AM403" s="76"/>
      <c r="AN403" s="74"/>
      <c r="AO403" s="75"/>
      <c r="AP403" s="76"/>
      <c r="AQ403" s="77" t="str">
        <f t="shared" si="170"/>
        <v/>
      </c>
      <c r="AR403" s="77" t="str">
        <f t="shared" si="171"/>
        <v/>
      </c>
      <c r="AS403" s="78" t="str">
        <f t="shared" si="180"/>
        <v/>
      </c>
      <c r="AT403" s="77" t="str">
        <f t="shared" si="172"/>
        <v/>
      </c>
      <c r="AU403" s="79"/>
      <c r="AV403" s="139"/>
      <c r="AW403" s="80"/>
      <c r="AX403" s="80"/>
      <c r="AY403" s="80"/>
      <c r="AZ403" s="92"/>
      <c r="BA403" s="93"/>
      <c r="BB403" s="92"/>
      <c r="BC403" s="93"/>
      <c r="BD403" s="92"/>
      <c r="BE403" s="93"/>
      <c r="BF403" s="77"/>
      <c r="BG403" s="77"/>
      <c r="BH403" s="77"/>
      <c r="BI403" s="83">
        <f t="shared" si="181"/>
        <v>1</v>
      </c>
      <c r="BJ403" s="83">
        <f t="shared" si="182"/>
        <v>0</v>
      </c>
      <c r="BK403" s="83">
        <f t="shared" si="183"/>
        <v>0</v>
      </c>
      <c r="BL403" s="84"/>
      <c r="BM403" s="84"/>
      <c r="BN403" s="85"/>
      <c r="BO403" s="84"/>
      <c r="BP403" s="84"/>
      <c r="BQ403" s="84"/>
      <c r="BR403" s="84"/>
      <c r="BS403" s="84"/>
      <c r="BT403" s="84"/>
      <c r="BU403" s="86"/>
      <c r="BV403" s="86"/>
      <c r="BW403" s="86"/>
      <c r="BX403" s="86"/>
      <c r="BY403" s="86"/>
      <c r="BZ403" s="86"/>
      <c r="CA403" s="83"/>
      <c r="CB403" s="83"/>
      <c r="CC403" s="14"/>
      <c r="CD403" s="72"/>
      <c r="CE403" s="87"/>
      <c r="CF403" s="88"/>
      <c r="CG403" s="88"/>
      <c r="CH403" s="87" t="str">
        <f t="shared" si="173"/>
        <v/>
      </c>
      <c r="CI403" s="89"/>
      <c r="CJ403" s="89"/>
      <c r="CK403" s="267"/>
      <c r="CL403" s="90"/>
      <c r="CM403" s="267"/>
      <c r="CN403" s="90"/>
      <c r="CO403" s="267"/>
      <c r="CP403" s="90"/>
      <c r="CQ403" s="267"/>
      <c r="CR403" s="90"/>
      <c r="CS403" s="267"/>
      <c r="CT403" s="90"/>
      <c r="CU403" s="267"/>
      <c r="CV403" s="90"/>
      <c r="CW403" s="267"/>
      <c r="CX403" s="90"/>
      <c r="CY403" s="267"/>
      <c r="CZ403" s="90"/>
      <c r="DA403" s="94" t="str">
        <f>DataEntry!B403</f>
        <v/>
      </c>
      <c r="DB403" s="83"/>
      <c r="DC403" s="83"/>
      <c r="DD403" s="145" t="str">
        <f t="shared" si="184"/>
        <v/>
      </c>
      <c r="DE403" s="145" t="str">
        <f t="shared" si="185"/>
        <v/>
      </c>
      <c r="DF403" s="145" t="str">
        <f t="shared" si="186"/>
        <v/>
      </c>
      <c r="DG403" s="145" t="str">
        <f t="shared" si="187"/>
        <v/>
      </c>
      <c r="DH403" s="145" t="str">
        <f t="shared" si="188"/>
        <v/>
      </c>
      <c r="DI403" s="145" t="str">
        <f t="shared" si="189"/>
        <v/>
      </c>
      <c r="DJ403" s="83"/>
      <c r="DK403" s="83"/>
      <c r="DL403" s="84"/>
      <c r="DM403" s="14"/>
      <c r="DN403" s="87">
        <f t="shared" si="174"/>
        <v>0.64599999999999991</v>
      </c>
      <c r="DO403" s="87">
        <f>(DFactor*Rounds*Number/2+SUM(BV$3:BV391))/(Rounds*Number/2+COUNT(BV$3:BV391))</f>
        <v>0.29599999999999999</v>
      </c>
      <c r="DP403" s="87">
        <f t="shared" si="175"/>
        <v>0.29599999999999999</v>
      </c>
    </row>
    <row r="404" spans="1:120" x14ac:dyDescent="0.25">
      <c r="A404" s="69">
        <v>402</v>
      </c>
      <c r="B404" s="70" t="str">
        <f>DataEntry!C404</f>
        <v/>
      </c>
      <c r="C404" s="71">
        <f>COUNTIF(D$2:D404,D404)+COUNTIF(G$2:G404,D404)</f>
        <v>192</v>
      </c>
      <c r="D404" s="72" t="str">
        <f t="shared" si="163"/>
        <v/>
      </c>
      <c r="E404" s="70" t="str">
        <f>DataEntry!E404</f>
        <v/>
      </c>
      <c r="F404" s="71">
        <f>COUNTIF(D$2:D404,G404)+COUNTIF(G$2:G404,G404)</f>
        <v>192</v>
      </c>
      <c r="G404" s="72" t="str">
        <f t="shared" si="164"/>
        <v/>
      </c>
      <c r="H404" s="73" t="str">
        <f>DataEntry!G404</f>
        <v/>
      </c>
      <c r="I404" s="73" t="str">
        <f>DataEntry!H404</f>
        <v/>
      </c>
      <c r="J404" s="266">
        <f t="shared" si="176"/>
        <v>1</v>
      </c>
      <c r="K404" s="304">
        <f t="shared" si="165"/>
        <v>0.99215785112575139</v>
      </c>
      <c r="L404" s="224" t="e">
        <f t="shared" si="166"/>
        <v>#N/A</v>
      </c>
      <c r="M404" s="224" t="str">
        <f t="shared" si="167"/>
        <v/>
      </c>
      <c r="N404" s="236" t="str">
        <f t="shared" si="177"/>
        <v/>
      </c>
      <c r="O404" s="22" t="str">
        <f t="shared" si="178"/>
        <v>TG192</v>
      </c>
      <c r="P404" s="308" t="e">
        <f t="shared" si="168"/>
        <v>#N/A</v>
      </c>
      <c r="Q404" s="22" t="str">
        <f t="shared" si="179"/>
        <v>TG192</v>
      </c>
      <c r="R404" s="308" t="e">
        <f t="shared" si="169"/>
        <v>#N/A</v>
      </c>
      <c r="S404" s="74"/>
      <c r="T404" s="75"/>
      <c r="U404" s="76"/>
      <c r="V404" s="74"/>
      <c r="W404" s="75"/>
      <c r="X404" s="76"/>
      <c r="Y404" s="74"/>
      <c r="Z404" s="75"/>
      <c r="AA404" s="76"/>
      <c r="AB404" s="74"/>
      <c r="AC404" s="75"/>
      <c r="AD404" s="76"/>
      <c r="AE404" s="74"/>
      <c r="AF404" s="75"/>
      <c r="AG404" s="76"/>
      <c r="AH404" s="74"/>
      <c r="AI404" s="75"/>
      <c r="AJ404" s="76"/>
      <c r="AK404" s="74"/>
      <c r="AL404" s="75"/>
      <c r="AM404" s="76"/>
      <c r="AN404" s="74"/>
      <c r="AO404" s="75"/>
      <c r="AP404" s="76"/>
      <c r="AQ404" s="77" t="str">
        <f t="shared" si="170"/>
        <v/>
      </c>
      <c r="AR404" s="77" t="str">
        <f t="shared" si="171"/>
        <v/>
      </c>
      <c r="AS404" s="78" t="str">
        <f t="shared" si="180"/>
        <v/>
      </c>
      <c r="AT404" s="77" t="str">
        <f t="shared" si="172"/>
        <v/>
      </c>
      <c r="AU404" s="79"/>
      <c r="AV404" s="139"/>
      <c r="AW404" s="80"/>
      <c r="AX404" s="80"/>
      <c r="AY404" s="80"/>
      <c r="AZ404" s="92"/>
      <c r="BA404" s="93"/>
      <c r="BB404" s="92"/>
      <c r="BC404" s="93"/>
      <c r="BD404" s="92"/>
      <c r="BE404" s="93"/>
      <c r="BF404" s="77"/>
      <c r="BG404" s="77"/>
      <c r="BH404" s="77"/>
      <c r="BI404" s="83">
        <f t="shared" si="181"/>
        <v>1</v>
      </c>
      <c r="BJ404" s="83">
        <f t="shared" si="182"/>
        <v>0</v>
      </c>
      <c r="BK404" s="83">
        <f t="shared" si="183"/>
        <v>0</v>
      </c>
      <c r="BL404" s="84"/>
      <c r="BM404" s="84"/>
      <c r="BN404" s="85"/>
      <c r="BO404" s="84"/>
      <c r="BP404" s="84"/>
      <c r="BQ404" s="84"/>
      <c r="BR404" s="84"/>
      <c r="BS404" s="84"/>
      <c r="BT404" s="84"/>
      <c r="BU404" s="86"/>
      <c r="BV404" s="86"/>
      <c r="BW404" s="86"/>
      <c r="BX404" s="86"/>
      <c r="BY404" s="86"/>
      <c r="BZ404" s="86"/>
      <c r="CA404" s="83"/>
      <c r="CB404" s="83"/>
      <c r="CC404" s="14"/>
      <c r="CD404" s="72"/>
      <c r="CE404" s="87"/>
      <c r="CF404" s="88"/>
      <c r="CG404" s="88"/>
      <c r="CH404" s="87" t="str">
        <f t="shared" si="173"/>
        <v/>
      </c>
      <c r="CI404" s="89"/>
      <c r="CJ404" s="89"/>
      <c r="CK404" s="267"/>
      <c r="CL404" s="90"/>
      <c r="CM404" s="267"/>
      <c r="CN404" s="90"/>
      <c r="CO404" s="267"/>
      <c r="CP404" s="90"/>
      <c r="CQ404" s="267"/>
      <c r="CR404" s="90"/>
      <c r="CS404" s="267"/>
      <c r="CT404" s="90"/>
      <c r="CU404" s="267"/>
      <c r="CV404" s="90"/>
      <c r="CW404" s="267"/>
      <c r="CX404" s="90"/>
      <c r="CY404" s="267"/>
      <c r="CZ404" s="90"/>
      <c r="DA404" s="94" t="str">
        <f>DataEntry!B404</f>
        <v/>
      </c>
      <c r="DB404" s="83"/>
      <c r="DC404" s="83"/>
      <c r="DD404" s="145" t="str">
        <f t="shared" si="184"/>
        <v/>
      </c>
      <c r="DE404" s="145" t="str">
        <f t="shared" si="185"/>
        <v/>
      </c>
      <c r="DF404" s="145" t="str">
        <f t="shared" si="186"/>
        <v/>
      </c>
      <c r="DG404" s="145" t="str">
        <f t="shared" si="187"/>
        <v/>
      </c>
      <c r="DH404" s="145" t="str">
        <f t="shared" si="188"/>
        <v/>
      </c>
      <c r="DI404" s="145" t="str">
        <f t="shared" si="189"/>
        <v/>
      </c>
      <c r="DJ404" s="83"/>
      <c r="DK404" s="83"/>
      <c r="DL404" s="84"/>
      <c r="DM404" s="14"/>
      <c r="DN404" s="87">
        <f t="shared" si="174"/>
        <v>0.64599999999999991</v>
      </c>
      <c r="DO404" s="87">
        <f>(DFactor*Rounds*Number/2+SUM(BV$3:BV392))/(Rounds*Number/2+COUNT(BV$3:BV392))</f>
        <v>0.29599999999999999</v>
      </c>
      <c r="DP404" s="87">
        <f t="shared" si="175"/>
        <v>0.29599999999999999</v>
      </c>
    </row>
    <row r="405" spans="1:120" x14ac:dyDescent="0.25">
      <c r="A405" s="69">
        <v>403</v>
      </c>
      <c r="B405" s="70" t="str">
        <f>DataEntry!C405</f>
        <v/>
      </c>
      <c r="C405" s="71">
        <f>COUNTIF(D$2:D405,D405)+COUNTIF(G$2:G405,D405)</f>
        <v>194</v>
      </c>
      <c r="D405" s="72" t="str">
        <f t="shared" si="163"/>
        <v/>
      </c>
      <c r="E405" s="70" t="str">
        <f>DataEntry!E405</f>
        <v/>
      </c>
      <c r="F405" s="71">
        <f>COUNTIF(D$2:D405,G405)+COUNTIF(G$2:G405,G405)</f>
        <v>194</v>
      </c>
      <c r="G405" s="72" t="str">
        <f t="shared" si="164"/>
        <v/>
      </c>
      <c r="H405" s="73" t="str">
        <f>DataEntry!G405</f>
        <v/>
      </c>
      <c r="I405" s="73" t="str">
        <f>DataEntry!H405</f>
        <v/>
      </c>
      <c r="J405" s="266">
        <f t="shared" si="176"/>
        <v>1</v>
      </c>
      <c r="K405" s="304">
        <f t="shared" si="165"/>
        <v>0.6388366784409909</v>
      </c>
      <c r="L405" s="224" t="e">
        <f t="shared" si="166"/>
        <v>#N/A</v>
      </c>
      <c r="M405" s="224" t="str">
        <f t="shared" si="167"/>
        <v/>
      </c>
      <c r="N405" s="236" t="str">
        <f t="shared" si="177"/>
        <v/>
      </c>
      <c r="O405" s="22" t="str">
        <f t="shared" si="178"/>
        <v>TG194</v>
      </c>
      <c r="P405" s="308" t="e">
        <f t="shared" si="168"/>
        <v>#N/A</v>
      </c>
      <c r="Q405" s="22" t="str">
        <f t="shared" si="179"/>
        <v>TG194</v>
      </c>
      <c r="R405" s="308" t="e">
        <f t="shared" si="169"/>
        <v>#N/A</v>
      </c>
      <c r="S405" s="74"/>
      <c r="T405" s="75"/>
      <c r="U405" s="76"/>
      <c r="V405" s="74"/>
      <c r="W405" s="75"/>
      <c r="X405" s="76"/>
      <c r="Y405" s="74"/>
      <c r="Z405" s="75"/>
      <c r="AA405" s="76"/>
      <c r="AB405" s="74"/>
      <c r="AC405" s="75"/>
      <c r="AD405" s="76"/>
      <c r="AE405" s="74"/>
      <c r="AF405" s="75"/>
      <c r="AG405" s="76"/>
      <c r="AH405" s="74"/>
      <c r="AI405" s="75"/>
      <c r="AJ405" s="76"/>
      <c r="AK405" s="74"/>
      <c r="AL405" s="75"/>
      <c r="AM405" s="76"/>
      <c r="AN405" s="74"/>
      <c r="AO405" s="75"/>
      <c r="AP405" s="76"/>
      <c r="AQ405" s="77" t="str">
        <f t="shared" si="170"/>
        <v/>
      </c>
      <c r="AR405" s="77" t="str">
        <f t="shared" si="171"/>
        <v/>
      </c>
      <c r="AS405" s="78" t="str">
        <f t="shared" si="180"/>
        <v/>
      </c>
      <c r="AT405" s="77" t="str">
        <f t="shared" si="172"/>
        <v/>
      </c>
      <c r="AU405" s="79"/>
      <c r="AV405" s="139"/>
      <c r="AW405" s="80"/>
      <c r="AX405" s="80"/>
      <c r="AY405" s="80"/>
      <c r="AZ405" s="92"/>
      <c r="BA405" s="93"/>
      <c r="BB405" s="92"/>
      <c r="BC405" s="93"/>
      <c r="BD405" s="92"/>
      <c r="BE405" s="93"/>
      <c r="BF405" s="77"/>
      <c r="BG405" s="77"/>
      <c r="BH405" s="77"/>
      <c r="BI405" s="83">
        <f t="shared" si="181"/>
        <v>1</v>
      </c>
      <c r="BJ405" s="83">
        <f t="shared" si="182"/>
        <v>0</v>
      </c>
      <c r="BK405" s="83">
        <f t="shared" si="183"/>
        <v>0</v>
      </c>
      <c r="BL405" s="84"/>
      <c r="BM405" s="84"/>
      <c r="BN405" s="85"/>
      <c r="BO405" s="84"/>
      <c r="BP405" s="84"/>
      <c r="BQ405" s="84"/>
      <c r="BR405" s="84"/>
      <c r="BS405" s="84"/>
      <c r="BT405" s="84"/>
      <c r="BU405" s="86"/>
      <c r="BV405" s="86"/>
      <c r="BW405" s="86"/>
      <c r="BX405" s="86"/>
      <c r="BY405" s="86"/>
      <c r="BZ405" s="86"/>
      <c r="CA405" s="83"/>
      <c r="CB405" s="83"/>
      <c r="CC405" s="14"/>
      <c r="CD405" s="72"/>
      <c r="CE405" s="87"/>
      <c r="CF405" s="88"/>
      <c r="CG405" s="88"/>
      <c r="CH405" s="87" t="str">
        <f t="shared" si="173"/>
        <v/>
      </c>
      <c r="CI405" s="89"/>
      <c r="CJ405" s="89"/>
      <c r="CK405" s="267"/>
      <c r="CL405" s="90"/>
      <c r="CM405" s="267"/>
      <c r="CN405" s="90"/>
      <c r="CO405" s="267"/>
      <c r="CP405" s="90"/>
      <c r="CQ405" s="267"/>
      <c r="CR405" s="90"/>
      <c r="CS405" s="267"/>
      <c r="CT405" s="90"/>
      <c r="CU405" s="267"/>
      <c r="CV405" s="90"/>
      <c r="CW405" s="267"/>
      <c r="CX405" s="90"/>
      <c r="CY405" s="267"/>
      <c r="CZ405" s="90"/>
      <c r="DA405" s="94" t="str">
        <f>DataEntry!B405</f>
        <v/>
      </c>
      <c r="DB405" s="83"/>
      <c r="DC405" s="83"/>
      <c r="DD405" s="145" t="str">
        <f t="shared" si="184"/>
        <v/>
      </c>
      <c r="DE405" s="145" t="str">
        <f t="shared" si="185"/>
        <v/>
      </c>
      <c r="DF405" s="145" t="str">
        <f t="shared" si="186"/>
        <v/>
      </c>
      <c r="DG405" s="145" t="str">
        <f t="shared" si="187"/>
        <v/>
      </c>
      <c r="DH405" s="145" t="str">
        <f t="shared" si="188"/>
        <v/>
      </c>
      <c r="DI405" s="145" t="str">
        <f t="shared" si="189"/>
        <v/>
      </c>
      <c r="DJ405" s="83"/>
      <c r="DK405" s="83"/>
      <c r="DL405" s="84"/>
      <c r="DM405" s="14"/>
      <c r="DN405" s="87">
        <f t="shared" si="174"/>
        <v>0.64599999999999991</v>
      </c>
      <c r="DO405" s="87">
        <f>(DFactor*Rounds*Number/2+SUM(BV$3:BV393))/(Rounds*Number/2+COUNT(BV$3:BV393))</f>
        <v>0.29599999999999999</v>
      </c>
      <c r="DP405" s="87">
        <f t="shared" si="175"/>
        <v>0.29599999999999999</v>
      </c>
    </row>
    <row r="406" spans="1:120" x14ac:dyDescent="0.25">
      <c r="A406" s="69">
        <v>404</v>
      </c>
      <c r="B406" s="70" t="str">
        <f>DataEntry!C406</f>
        <v/>
      </c>
      <c r="C406" s="71">
        <f>COUNTIF(D$2:D406,D406)+COUNTIF(G$2:G406,D406)</f>
        <v>196</v>
      </c>
      <c r="D406" s="72" t="str">
        <f t="shared" si="163"/>
        <v/>
      </c>
      <c r="E406" s="70" t="str">
        <f>DataEntry!E406</f>
        <v/>
      </c>
      <c r="F406" s="71">
        <f>COUNTIF(D$2:D406,G406)+COUNTIF(G$2:G406,G406)</f>
        <v>196</v>
      </c>
      <c r="G406" s="72" t="str">
        <f t="shared" si="164"/>
        <v/>
      </c>
      <c r="H406" s="73" t="str">
        <f>DataEntry!G406</f>
        <v/>
      </c>
      <c r="I406" s="73" t="str">
        <f>DataEntry!H406</f>
        <v/>
      </c>
      <c r="J406" s="266">
        <f t="shared" si="176"/>
        <v>1</v>
      </c>
      <c r="K406" s="304">
        <f t="shared" si="165"/>
        <v>0.12356626084993216</v>
      </c>
      <c r="L406" s="224" t="e">
        <f t="shared" si="166"/>
        <v>#N/A</v>
      </c>
      <c r="M406" s="224" t="str">
        <f t="shared" si="167"/>
        <v/>
      </c>
      <c r="N406" s="236" t="str">
        <f t="shared" si="177"/>
        <v/>
      </c>
      <c r="O406" s="22" t="str">
        <f t="shared" si="178"/>
        <v>TG196</v>
      </c>
      <c r="P406" s="308" t="e">
        <f t="shared" si="168"/>
        <v>#N/A</v>
      </c>
      <c r="Q406" s="22" t="str">
        <f t="shared" si="179"/>
        <v>TG196</v>
      </c>
      <c r="R406" s="308" t="e">
        <f t="shared" si="169"/>
        <v>#N/A</v>
      </c>
      <c r="S406" s="74"/>
      <c r="T406" s="75"/>
      <c r="U406" s="76"/>
      <c r="V406" s="74"/>
      <c r="W406" s="75"/>
      <c r="X406" s="76"/>
      <c r="Y406" s="74"/>
      <c r="Z406" s="75"/>
      <c r="AA406" s="76"/>
      <c r="AB406" s="74"/>
      <c r="AC406" s="75"/>
      <c r="AD406" s="76"/>
      <c r="AE406" s="74"/>
      <c r="AF406" s="75"/>
      <c r="AG406" s="76"/>
      <c r="AH406" s="74"/>
      <c r="AI406" s="75"/>
      <c r="AJ406" s="76"/>
      <c r="AK406" s="74"/>
      <c r="AL406" s="75"/>
      <c r="AM406" s="76"/>
      <c r="AN406" s="74"/>
      <c r="AO406" s="75"/>
      <c r="AP406" s="76"/>
      <c r="AQ406" s="77" t="str">
        <f t="shared" si="170"/>
        <v/>
      </c>
      <c r="AR406" s="77" t="str">
        <f t="shared" si="171"/>
        <v/>
      </c>
      <c r="AS406" s="78" t="str">
        <f t="shared" si="180"/>
        <v/>
      </c>
      <c r="AT406" s="77" t="str">
        <f t="shared" si="172"/>
        <v/>
      </c>
      <c r="AU406" s="79"/>
      <c r="AV406" s="139"/>
      <c r="AW406" s="80"/>
      <c r="AX406" s="80"/>
      <c r="AY406" s="80"/>
      <c r="AZ406" s="92"/>
      <c r="BA406" s="93"/>
      <c r="BB406" s="92"/>
      <c r="BC406" s="93"/>
      <c r="BD406" s="92"/>
      <c r="BE406" s="93"/>
      <c r="BF406" s="77"/>
      <c r="BG406" s="77"/>
      <c r="BH406" s="77"/>
      <c r="BI406" s="83">
        <f t="shared" si="181"/>
        <v>1</v>
      </c>
      <c r="BJ406" s="83">
        <f t="shared" si="182"/>
        <v>0</v>
      </c>
      <c r="BK406" s="83">
        <f t="shared" si="183"/>
        <v>0</v>
      </c>
      <c r="BL406" s="84"/>
      <c r="BM406" s="84"/>
      <c r="BN406" s="85"/>
      <c r="BO406" s="84"/>
      <c r="BP406" s="84"/>
      <c r="BQ406" s="84"/>
      <c r="BR406" s="84"/>
      <c r="BS406" s="84"/>
      <c r="BT406" s="84"/>
      <c r="BU406" s="86"/>
      <c r="BV406" s="86"/>
      <c r="BW406" s="86"/>
      <c r="BX406" s="86"/>
      <c r="BY406" s="86"/>
      <c r="BZ406" s="86"/>
      <c r="CA406" s="83"/>
      <c r="CB406" s="83"/>
      <c r="CC406" s="14"/>
      <c r="CD406" s="72"/>
      <c r="CE406" s="87"/>
      <c r="CF406" s="88"/>
      <c r="CG406" s="88"/>
      <c r="CH406" s="87" t="str">
        <f t="shared" si="173"/>
        <v/>
      </c>
      <c r="CI406" s="89"/>
      <c r="CJ406" s="89"/>
      <c r="CK406" s="267"/>
      <c r="CL406" s="90"/>
      <c r="CM406" s="267"/>
      <c r="CN406" s="90"/>
      <c r="CO406" s="267"/>
      <c r="CP406" s="90"/>
      <c r="CQ406" s="267"/>
      <c r="CR406" s="90"/>
      <c r="CS406" s="267"/>
      <c r="CT406" s="90"/>
      <c r="CU406" s="267"/>
      <c r="CV406" s="90"/>
      <c r="CW406" s="267"/>
      <c r="CX406" s="90"/>
      <c r="CY406" s="267"/>
      <c r="CZ406" s="90"/>
      <c r="DA406" s="94" t="str">
        <f>DataEntry!B406</f>
        <v/>
      </c>
      <c r="DB406" s="83"/>
      <c r="DC406" s="83"/>
      <c r="DD406" s="145" t="str">
        <f t="shared" si="184"/>
        <v/>
      </c>
      <c r="DE406" s="145" t="str">
        <f t="shared" si="185"/>
        <v/>
      </c>
      <c r="DF406" s="145" t="str">
        <f t="shared" si="186"/>
        <v/>
      </c>
      <c r="DG406" s="145" t="str">
        <f t="shared" si="187"/>
        <v/>
      </c>
      <c r="DH406" s="145" t="str">
        <f t="shared" si="188"/>
        <v/>
      </c>
      <c r="DI406" s="145" t="str">
        <f t="shared" si="189"/>
        <v/>
      </c>
      <c r="DJ406" s="83"/>
      <c r="DK406" s="83"/>
      <c r="DL406" s="84"/>
      <c r="DM406" s="14"/>
      <c r="DN406" s="87">
        <f t="shared" si="174"/>
        <v>0.64599999999999991</v>
      </c>
      <c r="DO406" s="87">
        <f>(DFactor*Rounds*Number/2+SUM(BV$3:BV394))/(Rounds*Number/2+COUNT(BV$3:BV394))</f>
        <v>0.29599999999999999</v>
      </c>
      <c r="DP406" s="87">
        <f t="shared" si="175"/>
        <v>0.29599999999999999</v>
      </c>
    </row>
    <row r="407" spans="1:120" x14ac:dyDescent="0.25">
      <c r="A407" s="69">
        <v>405</v>
      </c>
      <c r="B407" s="70" t="str">
        <f>DataEntry!C407</f>
        <v/>
      </c>
      <c r="C407" s="71">
        <f>COUNTIF(D$2:D407,D407)+COUNTIF(G$2:G407,D407)</f>
        <v>198</v>
      </c>
      <c r="D407" s="72" t="str">
        <f t="shared" si="163"/>
        <v/>
      </c>
      <c r="E407" s="70" t="str">
        <f>DataEntry!E407</f>
        <v/>
      </c>
      <c r="F407" s="71">
        <f>COUNTIF(D$2:D407,G407)+COUNTIF(G$2:G407,G407)</f>
        <v>198</v>
      </c>
      <c r="G407" s="72" t="str">
        <f t="shared" si="164"/>
        <v/>
      </c>
      <c r="H407" s="73" t="str">
        <f>DataEntry!G407</f>
        <v/>
      </c>
      <c r="I407" s="73" t="str">
        <f>DataEntry!H407</f>
        <v/>
      </c>
      <c r="J407" s="266">
        <f t="shared" si="176"/>
        <v>1</v>
      </c>
      <c r="K407" s="304">
        <f t="shared" si="165"/>
        <v>0.53719129894218676</v>
      </c>
      <c r="L407" s="224" t="e">
        <f t="shared" si="166"/>
        <v>#N/A</v>
      </c>
      <c r="M407" s="224" t="str">
        <f t="shared" si="167"/>
        <v/>
      </c>
      <c r="N407" s="236" t="str">
        <f t="shared" si="177"/>
        <v/>
      </c>
      <c r="O407" s="22" t="str">
        <f t="shared" si="178"/>
        <v>TG198</v>
      </c>
      <c r="P407" s="308" t="e">
        <f t="shared" si="168"/>
        <v>#N/A</v>
      </c>
      <c r="Q407" s="22" t="str">
        <f t="shared" si="179"/>
        <v>TG198</v>
      </c>
      <c r="R407" s="308" t="e">
        <f t="shared" si="169"/>
        <v>#N/A</v>
      </c>
      <c r="S407" s="74"/>
      <c r="T407" s="75"/>
      <c r="U407" s="76"/>
      <c r="V407" s="74"/>
      <c r="W407" s="75"/>
      <c r="X407" s="76"/>
      <c r="Y407" s="74"/>
      <c r="Z407" s="75"/>
      <c r="AA407" s="76"/>
      <c r="AB407" s="74"/>
      <c r="AC407" s="75"/>
      <c r="AD407" s="76"/>
      <c r="AE407" s="74"/>
      <c r="AF407" s="75"/>
      <c r="AG407" s="76"/>
      <c r="AH407" s="74"/>
      <c r="AI407" s="75"/>
      <c r="AJ407" s="76"/>
      <c r="AK407" s="74"/>
      <c r="AL407" s="75"/>
      <c r="AM407" s="76"/>
      <c r="AN407" s="74"/>
      <c r="AO407" s="75"/>
      <c r="AP407" s="76"/>
      <c r="AQ407" s="77" t="str">
        <f t="shared" si="170"/>
        <v/>
      </c>
      <c r="AR407" s="77" t="str">
        <f t="shared" si="171"/>
        <v/>
      </c>
      <c r="AS407" s="78" t="str">
        <f t="shared" si="180"/>
        <v/>
      </c>
      <c r="AT407" s="77" t="str">
        <f t="shared" si="172"/>
        <v/>
      </c>
      <c r="AU407" s="79"/>
      <c r="AV407" s="139"/>
      <c r="AW407" s="80"/>
      <c r="AX407" s="80"/>
      <c r="AY407" s="80"/>
      <c r="AZ407" s="92"/>
      <c r="BA407" s="93"/>
      <c r="BB407" s="92"/>
      <c r="BC407" s="93"/>
      <c r="BD407" s="92"/>
      <c r="BE407" s="93"/>
      <c r="BF407" s="77"/>
      <c r="BG407" s="77"/>
      <c r="BH407" s="77"/>
      <c r="BI407" s="83">
        <f t="shared" si="181"/>
        <v>1</v>
      </c>
      <c r="BJ407" s="83">
        <f t="shared" si="182"/>
        <v>0</v>
      </c>
      <c r="BK407" s="83">
        <f t="shared" si="183"/>
        <v>0</v>
      </c>
      <c r="BL407" s="84"/>
      <c r="BM407" s="84"/>
      <c r="BN407" s="85"/>
      <c r="BO407" s="84"/>
      <c r="BP407" s="84"/>
      <c r="BQ407" s="84"/>
      <c r="BR407" s="84"/>
      <c r="BS407" s="84"/>
      <c r="BT407" s="84"/>
      <c r="BU407" s="86"/>
      <c r="BV407" s="86"/>
      <c r="BW407" s="86"/>
      <c r="BX407" s="86"/>
      <c r="BY407" s="86"/>
      <c r="BZ407" s="86"/>
      <c r="CA407" s="83"/>
      <c r="CB407" s="83"/>
      <c r="CC407" s="14"/>
      <c r="CD407" s="72"/>
      <c r="CE407" s="87"/>
      <c r="CF407" s="88"/>
      <c r="CG407" s="88"/>
      <c r="CH407" s="87" t="str">
        <f t="shared" si="173"/>
        <v/>
      </c>
      <c r="CI407" s="89"/>
      <c r="CJ407" s="89"/>
      <c r="CK407" s="267"/>
      <c r="CL407" s="90"/>
      <c r="CM407" s="267"/>
      <c r="CN407" s="90"/>
      <c r="CO407" s="267"/>
      <c r="CP407" s="90"/>
      <c r="CQ407" s="267"/>
      <c r="CR407" s="90"/>
      <c r="CS407" s="267"/>
      <c r="CT407" s="90"/>
      <c r="CU407" s="267"/>
      <c r="CV407" s="90"/>
      <c r="CW407" s="267"/>
      <c r="CX407" s="90"/>
      <c r="CY407" s="267"/>
      <c r="CZ407" s="90"/>
      <c r="DA407" s="94" t="str">
        <f>DataEntry!B407</f>
        <v/>
      </c>
      <c r="DB407" s="83"/>
      <c r="DC407" s="83"/>
      <c r="DD407" s="145" t="str">
        <f t="shared" si="184"/>
        <v/>
      </c>
      <c r="DE407" s="145" t="str">
        <f t="shared" si="185"/>
        <v/>
      </c>
      <c r="DF407" s="145" t="str">
        <f t="shared" si="186"/>
        <v/>
      </c>
      <c r="DG407" s="145" t="str">
        <f t="shared" si="187"/>
        <v/>
      </c>
      <c r="DH407" s="145" t="str">
        <f t="shared" si="188"/>
        <v/>
      </c>
      <c r="DI407" s="145" t="str">
        <f t="shared" si="189"/>
        <v/>
      </c>
      <c r="DJ407" s="83"/>
      <c r="DK407" s="83"/>
      <c r="DL407" s="84"/>
      <c r="DM407" s="14"/>
      <c r="DN407" s="87">
        <f t="shared" si="174"/>
        <v>0.64599999999999991</v>
      </c>
      <c r="DO407" s="87">
        <f>(DFactor*Rounds*Number/2+SUM(BV$3:BV395))/(Rounds*Number/2+COUNT(BV$3:BV395))</f>
        <v>0.29599999999999999</v>
      </c>
      <c r="DP407" s="87">
        <f t="shared" si="175"/>
        <v>0.29599999999999999</v>
      </c>
    </row>
    <row r="408" spans="1:120" x14ac:dyDescent="0.25">
      <c r="A408" s="69">
        <v>406</v>
      </c>
      <c r="B408" s="70" t="str">
        <f>DataEntry!C408</f>
        <v/>
      </c>
      <c r="C408" s="71">
        <f>COUNTIF(D$2:D408,D408)+COUNTIF(G$2:G408,D408)</f>
        <v>200</v>
      </c>
      <c r="D408" s="72" t="str">
        <f t="shared" si="163"/>
        <v/>
      </c>
      <c r="E408" s="70" t="str">
        <f>DataEntry!E408</f>
        <v/>
      </c>
      <c r="F408" s="71">
        <f>COUNTIF(D$2:D408,G408)+COUNTIF(G$2:G408,G408)</f>
        <v>200</v>
      </c>
      <c r="G408" s="72" t="str">
        <f t="shared" si="164"/>
        <v/>
      </c>
      <c r="H408" s="73" t="str">
        <f>DataEntry!G408</f>
        <v/>
      </c>
      <c r="I408" s="73" t="str">
        <f>DataEntry!H408</f>
        <v/>
      </c>
      <c r="J408" s="266">
        <f t="shared" si="176"/>
        <v>1</v>
      </c>
      <c r="K408" s="304">
        <f t="shared" si="165"/>
        <v>0.32832512524281565</v>
      </c>
      <c r="L408" s="224" t="e">
        <f t="shared" si="166"/>
        <v>#N/A</v>
      </c>
      <c r="M408" s="224" t="str">
        <f t="shared" si="167"/>
        <v/>
      </c>
      <c r="N408" s="236" t="str">
        <f t="shared" si="177"/>
        <v/>
      </c>
      <c r="O408" s="22" t="str">
        <f t="shared" si="178"/>
        <v>TG200</v>
      </c>
      <c r="P408" s="308" t="e">
        <f t="shared" si="168"/>
        <v>#N/A</v>
      </c>
      <c r="Q408" s="22" t="str">
        <f t="shared" si="179"/>
        <v>TG200</v>
      </c>
      <c r="R408" s="308" t="e">
        <f t="shared" si="169"/>
        <v>#N/A</v>
      </c>
      <c r="S408" s="74"/>
      <c r="T408" s="75"/>
      <c r="U408" s="76"/>
      <c r="V408" s="74"/>
      <c r="W408" s="75"/>
      <c r="X408" s="76"/>
      <c r="Y408" s="74"/>
      <c r="Z408" s="75"/>
      <c r="AA408" s="76"/>
      <c r="AB408" s="74"/>
      <c r="AC408" s="75"/>
      <c r="AD408" s="76"/>
      <c r="AE408" s="74"/>
      <c r="AF408" s="75"/>
      <c r="AG408" s="76"/>
      <c r="AH408" s="74"/>
      <c r="AI408" s="75"/>
      <c r="AJ408" s="76"/>
      <c r="AK408" s="74"/>
      <c r="AL408" s="75"/>
      <c r="AM408" s="76"/>
      <c r="AN408" s="74"/>
      <c r="AO408" s="75"/>
      <c r="AP408" s="76"/>
      <c r="AQ408" s="77" t="str">
        <f t="shared" si="170"/>
        <v/>
      </c>
      <c r="AR408" s="77" t="str">
        <f t="shared" si="171"/>
        <v/>
      </c>
      <c r="AS408" s="78" t="str">
        <f t="shared" si="180"/>
        <v/>
      </c>
      <c r="AT408" s="77" t="str">
        <f t="shared" si="172"/>
        <v/>
      </c>
      <c r="AU408" s="79"/>
      <c r="AV408" s="139"/>
      <c r="AW408" s="80"/>
      <c r="AX408" s="80"/>
      <c r="AY408" s="80"/>
      <c r="AZ408" s="92"/>
      <c r="BA408" s="93"/>
      <c r="BB408" s="92"/>
      <c r="BC408" s="93"/>
      <c r="BD408" s="92"/>
      <c r="BE408" s="93"/>
      <c r="BF408" s="77"/>
      <c r="BG408" s="77"/>
      <c r="BH408" s="77"/>
      <c r="BI408" s="83">
        <f t="shared" si="181"/>
        <v>1</v>
      </c>
      <c r="BJ408" s="83">
        <f t="shared" si="182"/>
        <v>0</v>
      </c>
      <c r="BK408" s="83">
        <f t="shared" si="183"/>
        <v>0</v>
      </c>
      <c r="BL408" s="84"/>
      <c r="BM408" s="84"/>
      <c r="BN408" s="85"/>
      <c r="BO408" s="84"/>
      <c r="BP408" s="84"/>
      <c r="BQ408" s="84"/>
      <c r="BR408" s="84"/>
      <c r="BS408" s="84"/>
      <c r="BT408" s="84"/>
      <c r="BU408" s="86"/>
      <c r="BV408" s="86"/>
      <c r="BW408" s="86"/>
      <c r="BX408" s="86"/>
      <c r="BY408" s="86"/>
      <c r="BZ408" s="86"/>
      <c r="CA408" s="83"/>
      <c r="CB408" s="83"/>
      <c r="CC408" s="14"/>
      <c r="CD408" s="72"/>
      <c r="CE408" s="87"/>
      <c r="CF408" s="88"/>
      <c r="CG408" s="88"/>
      <c r="CH408" s="87" t="str">
        <f t="shared" si="173"/>
        <v/>
      </c>
      <c r="CI408" s="89"/>
      <c r="CJ408" s="89"/>
      <c r="CK408" s="267"/>
      <c r="CL408" s="90"/>
      <c r="CM408" s="267"/>
      <c r="CN408" s="90"/>
      <c r="CO408" s="267"/>
      <c r="CP408" s="90"/>
      <c r="CQ408" s="267"/>
      <c r="CR408" s="90"/>
      <c r="CS408" s="267"/>
      <c r="CT408" s="90"/>
      <c r="CU408" s="267"/>
      <c r="CV408" s="90"/>
      <c r="CW408" s="267"/>
      <c r="CX408" s="90"/>
      <c r="CY408" s="267"/>
      <c r="CZ408" s="90"/>
      <c r="DA408" s="94" t="str">
        <f>DataEntry!B408</f>
        <v/>
      </c>
      <c r="DB408" s="83"/>
      <c r="DC408" s="83"/>
      <c r="DD408" s="145" t="str">
        <f t="shared" si="184"/>
        <v/>
      </c>
      <c r="DE408" s="145" t="str">
        <f t="shared" si="185"/>
        <v/>
      </c>
      <c r="DF408" s="145" t="str">
        <f t="shared" si="186"/>
        <v/>
      </c>
      <c r="DG408" s="145" t="str">
        <f t="shared" si="187"/>
        <v/>
      </c>
      <c r="DH408" s="145" t="str">
        <f t="shared" si="188"/>
        <v/>
      </c>
      <c r="DI408" s="145" t="str">
        <f t="shared" si="189"/>
        <v/>
      </c>
      <c r="DJ408" s="83"/>
      <c r="DK408" s="83"/>
      <c r="DL408" s="84"/>
      <c r="DM408" s="14"/>
      <c r="DN408" s="87">
        <f t="shared" si="174"/>
        <v>0.64599999999999991</v>
      </c>
      <c r="DO408" s="87">
        <f>(DFactor*Rounds*Number/2+SUM(BV$3:BV396))/(Rounds*Number/2+COUNT(BV$3:BV396))</f>
        <v>0.29599999999999999</v>
      </c>
      <c r="DP408" s="87">
        <f t="shared" si="175"/>
        <v>0.29599999999999999</v>
      </c>
    </row>
    <row r="409" spans="1:120" x14ac:dyDescent="0.25">
      <c r="A409" s="69">
        <v>407</v>
      </c>
      <c r="B409" s="70" t="str">
        <f>DataEntry!C409</f>
        <v/>
      </c>
      <c r="C409" s="71">
        <f>COUNTIF(D$2:D409,D409)+COUNTIF(G$2:G409,D409)</f>
        <v>202</v>
      </c>
      <c r="D409" s="72" t="str">
        <f t="shared" si="163"/>
        <v/>
      </c>
      <c r="E409" s="70" t="str">
        <f>DataEntry!E409</f>
        <v/>
      </c>
      <c r="F409" s="71">
        <f>COUNTIF(D$2:D409,G409)+COUNTIF(G$2:G409,G409)</f>
        <v>202</v>
      </c>
      <c r="G409" s="72" t="str">
        <f t="shared" si="164"/>
        <v/>
      </c>
      <c r="H409" s="73" t="str">
        <f>DataEntry!G409</f>
        <v/>
      </c>
      <c r="I409" s="73" t="str">
        <f>DataEntry!H409</f>
        <v/>
      </c>
      <c r="J409" s="266">
        <f t="shared" si="176"/>
        <v>1</v>
      </c>
      <c r="K409" s="304">
        <f t="shared" si="165"/>
        <v>0.32678493660636132</v>
      </c>
      <c r="L409" s="224" t="e">
        <f t="shared" si="166"/>
        <v>#N/A</v>
      </c>
      <c r="M409" s="224" t="str">
        <f t="shared" si="167"/>
        <v/>
      </c>
      <c r="N409" s="236" t="str">
        <f t="shared" si="177"/>
        <v/>
      </c>
      <c r="O409" s="22" t="str">
        <f t="shared" si="178"/>
        <v>TG202</v>
      </c>
      <c r="P409" s="308" t="e">
        <f t="shared" si="168"/>
        <v>#N/A</v>
      </c>
      <c r="Q409" s="22" t="str">
        <f t="shared" si="179"/>
        <v>TG202</v>
      </c>
      <c r="R409" s="308" t="e">
        <f t="shared" si="169"/>
        <v>#N/A</v>
      </c>
      <c r="S409" s="74"/>
      <c r="T409" s="75"/>
      <c r="U409" s="76"/>
      <c r="V409" s="74"/>
      <c r="W409" s="75"/>
      <c r="X409" s="76"/>
      <c r="Y409" s="74"/>
      <c r="Z409" s="75"/>
      <c r="AA409" s="76"/>
      <c r="AB409" s="74"/>
      <c r="AC409" s="75"/>
      <c r="AD409" s="76"/>
      <c r="AE409" s="74"/>
      <c r="AF409" s="75"/>
      <c r="AG409" s="76"/>
      <c r="AH409" s="74"/>
      <c r="AI409" s="75"/>
      <c r="AJ409" s="76"/>
      <c r="AK409" s="74"/>
      <c r="AL409" s="75"/>
      <c r="AM409" s="76"/>
      <c r="AN409" s="74"/>
      <c r="AO409" s="75"/>
      <c r="AP409" s="76"/>
      <c r="AQ409" s="77" t="str">
        <f t="shared" si="170"/>
        <v/>
      </c>
      <c r="AR409" s="77" t="str">
        <f t="shared" si="171"/>
        <v/>
      </c>
      <c r="AS409" s="78" t="str">
        <f t="shared" si="180"/>
        <v/>
      </c>
      <c r="AT409" s="77" t="str">
        <f t="shared" si="172"/>
        <v/>
      </c>
      <c r="AU409" s="79"/>
      <c r="AV409" s="139"/>
      <c r="AW409" s="80"/>
      <c r="AX409" s="80"/>
      <c r="AY409" s="80"/>
      <c r="AZ409" s="92"/>
      <c r="BA409" s="93"/>
      <c r="BB409" s="92"/>
      <c r="BC409" s="93"/>
      <c r="BD409" s="92"/>
      <c r="BE409" s="93"/>
      <c r="BF409" s="77"/>
      <c r="BG409" s="77"/>
      <c r="BH409" s="77"/>
      <c r="BI409" s="83">
        <f t="shared" si="181"/>
        <v>1</v>
      </c>
      <c r="BJ409" s="83">
        <f t="shared" si="182"/>
        <v>0</v>
      </c>
      <c r="BK409" s="83">
        <f t="shared" si="183"/>
        <v>0</v>
      </c>
      <c r="BL409" s="84"/>
      <c r="BM409" s="84"/>
      <c r="BN409" s="85"/>
      <c r="BO409" s="84"/>
      <c r="BP409" s="84"/>
      <c r="BQ409" s="84"/>
      <c r="BR409" s="84"/>
      <c r="BS409" s="84"/>
      <c r="BT409" s="84"/>
      <c r="BU409" s="86"/>
      <c r="BV409" s="86"/>
      <c r="BW409" s="86"/>
      <c r="BX409" s="86"/>
      <c r="BY409" s="86"/>
      <c r="BZ409" s="86"/>
      <c r="CA409" s="83"/>
      <c r="CB409" s="83"/>
      <c r="CC409" s="14"/>
      <c r="CD409" s="72"/>
      <c r="CE409" s="87"/>
      <c r="CF409" s="88"/>
      <c r="CG409" s="88"/>
      <c r="CH409" s="87" t="str">
        <f t="shared" si="173"/>
        <v/>
      </c>
      <c r="CI409" s="89"/>
      <c r="CJ409" s="89"/>
      <c r="CK409" s="267"/>
      <c r="CL409" s="90"/>
      <c r="CM409" s="267"/>
      <c r="CN409" s="90"/>
      <c r="CO409" s="267"/>
      <c r="CP409" s="90"/>
      <c r="CQ409" s="267"/>
      <c r="CR409" s="90"/>
      <c r="CS409" s="267"/>
      <c r="CT409" s="90"/>
      <c r="CU409" s="267"/>
      <c r="CV409" s="90"/>
      <c r="CW409" s="267"/>
      <c r="CX409" s="90"/>
      <c r="CY409" s="267"/>
      <c r="CZ409" s="90"/>
      <c r="DA409" s="94" t="str">
        <f>DataEntry!B409</f>
        <v/>
      </c>
      <c r="DB409" s="83"/>
      <c r="DC409" s="83"/>
      <c r="DD409" s="145" t="str">
        <f t="shared" si="184"/>
        <v/>
      </c>
      <c r="DE409" s="145" t="str">
        <f t="shared" si="185"/>
        <v/>
      </c>
      <c r="DF409" s="145" t="str">
        <f t="shared" si="186"/>
        <v/>
      </c>
      <c r="DG409" s="145" t="str">
        <f t="shared" si="187"/>
        <v/>
      </c>
      <c r="DH409" s="145" t="str">
        <f t="shared" si="188"/>
        <v/>
      </c>
      <c r="DI409" s="145" t="str">
        <f t="shared" si="189"/>
        <v/>
      </c>
      <c r="DJ409" s="83"/>
      <c r="DK409" s="83"/>
      <c r="DL409" s="84"/>
      <c r="DM409" s="14"/>
      <c r="DN409" s="87">
        <f t="shared" si="174"/>
        <v>0.64599999999999991</v>
      </c>
      <c r="DO409" s="87">
        <f>(DFactor*Rounds*Number/2+SUM(BV$3:BV397))/(Rounds*Number/2+COUNT(BV$3:BV397))</f>
        <v>0.29599999999999999</v>
      </c>
      <c r="DP409" s="87">
        <f t="shared" si="175"/>
        <v>0.29599999999999999</v>
      </c>
    </row>
    <row r="410" spans="1:120" x14ac:dyDescent="0.25">
      <c r="A410" s="69">
        <v>408</v>
      </c>
      <c r="B410" s="70" t="str">
        <f>DataEntry!C410</f>
        <v/>
      </c>
      <c r="C410" s="71">
        <f>COUNTIF(D$2:D410,D410)+COUNTIF(G$2:G410,D410)</f>
        <v>204</v>
      </c>
      <c r="D410" s="72" t="str">
        <f t="shared" si="163"/>
        <v/>
      </c>
      <c r="E410" s="70" t="str">
        <f>DataEntry!E410</f>
        <v/>
      </c>
      <c r="F410" s="71">
        <f>COUNTIF(D$2:D410,G410)+COUNTIF(G$2:G410,G410)</f>
        <v>204</v>
      </c>
      <c r="G410" s="72" t="str">
        <f t="shared" si="164"/>
        <v/>
      </c>
      <c r="H410" s="73" t="str">
        <f>DataEntry!G410</f>
        <v/>
      </c>
      <c r="I410" s="73" t="str">
        <f>DataEntry!H410</f>
        <v/>
      </c>
      <c r="J410" s="266">
        <f t="shared" si="176"/>
        <v>1</v>
      </c>
      <c r="K410" s="304">
        <f t="shared" si="165"/>
        <v>0.92391393848329706</v>
      </c>
      <c r="L410" s="224" t="e">
        <f t="shared" si="166"/>
        <v>#N/A</v>
      </c>
      <c r="M410" s="224" t="str">
        <f t="shared" si="167"/>
        <v/>
      </c>
      <c r="N410" s="236" t="str">
        <f t="shared" si="177"/>
        <v/>
      </c>
      <c r="O410" s="22" t="str">
        <f t="shared" si="178"/>
        <v>TG204</v>
      </c>
      <c r="P410" s="308" t="e">
        <f t="shared" si="168"/>
        <v>#N/A</v>
      </c>
      <c r="Q410" s="22" t="str">
        <f t="shared" si="179"/>
        <v>TG204</v>
      </c>
      <c r="R410" s="308" t="e">
        <f t="shared" si="169"/>
        <v>#N/A</v>
      </c>
      <c r="S410" s="74"/>
      <c r="T410" s="75"/>
      <c r="U410" s="76"/>
      <c r="V410" s="74"/>
      <c r="W410" s="75"/>
      <c r="X410" s="76"/>
      <c r="Y410" s="74"/>
      <c r="Z410" s="75"/>
      <c r="AA410" s="76"/>
      <c r="AB410" s="74"/>
      <c r="AC410" s="75"/>
      <c r="AD410" s="76"/>
      <c r="AE410" s="74"/>
      <c r="AF410" s="75"/>
      <c r="AG410" s="76"/>
      <c r="AH410" s="74"/>
      <c r="AI410" s="75"/>
      <c r="AJ410" s="76"/>
      <c r="AK410" s="74"/>
      <c r="AL410" s="75"/>
      <c r="AM410" s="76"/>
      <c r="AN410" s="74"/>
      <c r="AO410" s="75"/>
      <c r="AP410" s="76"/>
      <c r="AQ410" s="77" t="str">
        <f t="shared" si="170"/>
        <v/>
      </c>
      <c r="AR410" s="77" t="str">
        <f t="shared" si="171"/>
        <v/>
      </c>
      <c r="AS410" s="78" t="str">
        <f t="shared" si="180"/>
        <v/>
      </c>
      <c r="AT410" s="77" t="str">
        <f t="shared" si="172"/>
        <v/>
      </c>
      <c r="AU410" s="79"/>
      <c r="AV410" s="139"/>
      <c r="AW410" s="80"/>
      <c r="AX410" s="80"/>
      <c r="AY410" s="80"/>
      <c r="AZ410" s="92"/>
      <c r="BA410" s="93"/>
      <c r="BB410" s="92"/>
      <c r="BC410" s="93"/>
      <c r="BD410" s="92"/>
      <c r="BE410" s="93"/>
      <c r="BF410" s="77"/>
      <c r="BG410" s="77"/>
      <c r="BH410" s="77"/>
      <c r="BI410" s="83">
        <f t="shared" si="181"/>
        <v>1</v>
      </c>
      <c r="BJ410" s="83">
        <f t="shared" si="182"/>
        <v>0</v>
      </c>
      <c r="BK410" s="83">
        <f t="shared" si="183"/>
        <v>0</v>
      </c>
      <c r="BL410" s="84"/>
      <c r="BM410" s="84"/>
      <c r="BN410" s="85"/>
      <c r="BO410" s="84"/>
      <c r="BP410" s="84"/>
      <c r="BQ410" s="84"/>
      <c r="BR410" s="84"/>
      <c r="BS410" s="84"/>
      <c r="BT410" s="84"/>
      <c r="BU410" s="86"/>
      <c r="BV410" s="86"/>
      <c r="BW410" s="86"/>
      <c r="BX410" s="86"/>
      <c r="BY410" s="86"/>
      <c r="BZ410" s="86"/>
      <c r="CA410" s="83"/>
      <c r="CB410" s="83"/>
      <c r="CC410" s="14"/>
      <c r="CD410" s="72"/>
      <c r="CE410" s="87"/>
      <c r="CF410" s="88"/>
      <c r="CG410" s="88"/>
      <c r="CH410" s="87" t="str">
        <f t="shared" si="173"/>
        <v/>
      </c>
      <c r="CI410" s="89"/>
      <c r="CJ410" s="89"/>
      <c r="CK410" s="267"/>
      <c r="CL410" s="90"/>
      <c r="CM410" s="267"/>
      <c r="CN410" s="90"/>
      <c r="CO410" s="267"/>
      <c r="CP410" s="90"/>
      <c r="CQ410" s="267"/>
      <c r="CR410" s="90"/>
      <c r="CS410" s="267"/>
      <c r="CT410" s="90"/>
      <c r="CU410" s="267"/>
      <c r="CV410" s="90"/>
      <c r="CW410" s="267"/>
      <c r="CX410" s="90"/>
      <c r="CY410" s="267"/>
      <c r="CZ410" s="90"/>
      <c r="DA410" s="94" t="str">
        <f>DataEntry!B410</f>
        <v/>
      </c>
      <c r="DB410" s="83"/>
      <c r="DC410" s="83"/>
      <c r="DD410" s="145" t="str">
        <f t="shared" si="184"/>
        <v/>
      </c>
      <c r="DE410" s="145" t="str">
        <f t="shared" si="185"/>
        <v/>
      </c>
      <c r="DF410" s="145" t="str">
        <f t="shared" si="186"/>
        <v/>
      </c>
      <c r="DG410" s="145" t="str">
        <f t="shared" si="187"/>
        <v/>
      </c>
      <c r="DH410" s="145" t="str">
        <f t="shared" si="188"/>
        <v/>
      </c>
      <c r="DI410" s="145" t="str">
        <f t="shared" si="189"/>
        <v/>
      </c>
      <c r="DJ410" s="83"/>
      <c r="DK410" s="83"/>
      <c r="DL410" s="84"/>
      <c r="DM410" s="14"/>
      <c r="DN410" s="87">
        <f t="shared" si="174"/>
        <v>0.64599999999999991</v>
      </c>
      <c r="DO410" s="87">
        <f>(DFactor*Rounds*Number/2+SUM(BV$3:BV398))/(Rounds*Number/2+COUNT(BV$3:BV398))</f>
        <v>0.29599999999999999</v>
      </c>
      <c r="DP410" s="87">
        <f t="shared" si="175"/>
        <v>0.29599999999999999</v>
      </c>
    </row>
    <row r="411" spans="1:120" x14ac:dyDescent="0.25">
      <c r="A411" s="69">
        <v>409</v>
      </c>
      <c r="B411" s="70" t="str">
        <f>DataEntry!C411</f>
        <v/>
      </c>
      <c r="C411" s="71">
        <f>COUNTIF(D$2:D411,D411)+COUNTIF(G$2:G411,D411)</f>
        <v>206</v>
      </c>
      <c r="D411" s="72" t="str">
        <f t="shared" si="163"/>
        <v/>
      </c>
      <c r="E411" s="70" t="str">
        <f>DataEntry!E411</f>
        <v/>
      </c>
      <c r="F411" s="71">
        <f>COUNTIF(D$2:D411,G411)+COUNTIF(G$2:G411,G411)</f>
        <v>206</v>
      </c>
      <c r="G411" s="72" t="str">
        <f t="shared" si="164"/>
        <v/>
      </c>
      <c r="H411" s="73" t="str">
        <f>DataEntry!G411</f>
        <v/>
      </c>
      <c r="I411" s="73" t="str">
        <f>DataEntry!H411</f>
        <v/>
      </c>
      <c r="J411" s="266">
        <f t="shared" si="176"/>
        <v>1</v>
      </c>
      <c r="K411" s="304">
        <f t="shared" si="165"/>
        <v>0.64382605655741632</v>
      </c>
      <c r="L411" s="224" t="e">
        <f t="shared" si="166"/>
        <v>#N/A</v>
      </c>
      <c r="M411" s="224" t="str">
        <f t="shared" si="167"/>
        <v/>
      </c>
      <c r="N411" s="236" t="str">
        <f t="shared" si="177"/>
        <v/>
      </c>
      <c r="O411" s="22" t="str">
        <f t="shared" si="178"/>
        <v>TG206</v>
      </c>
      <c r="P411" s="308" t="e">
        <f t="shared" si="168"/>
        <v>#N/A</v>
      </c>
      <c r="Q411" s="22" t="str">
        <f t="shared" si="179"/>
        <v>TG206</v>
      </c>
      <c r="R411" s="308" t="e">
        <f t="shared" si="169"/>
        <v>#N/A</v>
      </c>
      <c r="S411" s="74"/>
      <c r="T411" s="75"/>
      <c r="U411" s="76"/>
      <c r="V411" s="74"/>
      <c r="W411" s="75"/>
      <c r="X411" s="76"/>
      <c r="Y411" s="74"/>
      <c r="Z411" s="75"/>
      <c r="AA411" s="76"/>
      <c r="AB411" s="74"/>
      <c r="AC411" s="75"/>
      <c r="AD411" s="76"/>
      <c r="AE411" s="74"/>
      <c r="AF411" s="75"/>
      <c r="AG411" s="76"/>
      <c r="AH411" s="74"/>
      <c r="AI411" s="75"/>
      <c r="AJ411" s="76"/>
      <c r="AK411" s="74"/>
      <c r="AL411" s="75"/>
      <c r="AM411" s="76"/>
      <c r="AN411" s="74"/>
      <c r="AO411" s="75"/>
      <c r="AP411" s="76"/>
      <c r="AQ411" s="77" t="str">
        <f t="shared" si="170"/>
        <v/>
      </c>
      <c r="AR411" s="77" t="str">
        <f t="shared" si="171"/>
        <v/>
      </c>
      <c r="AS411" s="78" t="str">
        <f t="shared" si="180"/>
        <v/>
      </c>
      <c r="AT411" s="77" t="str">
        <f t="shared" si="172"/>
        <v/>
      </c>
      <c r="AU411" s="79"/>
      <c r="AV411" s="139"/>
      <c r="AW411" s="80"/>
      <c r="AX411" s="80"/>
      <c r="AY411" s="80"/>
      <c r="AZ411" s="92"/>
      <c r="BA411" s="93"/>
      <c r="BB411" s="92"/>
      <c r="BC411" s="93"/>
      <c r="BD411" s="92"/>
      <c r="BE411" s="93"/>
      <c r="BF411" s="77"/>
      <c r="BG411" s="77"/>
      <c r="BH411" s="77"/>
      <c r="BI411" s="83">
        <f t="shared" si="181"/>
        <v>1</v>
      </c>
      <c r="BJ411" s="83">
        <f t="shared" si="182"/>
        <v>0</v>
      </c>
      <c r="BK411" s="83">
        <f t="shared" si="183"/>
        <v>0</v>
      </c>
      <c r="BL411" s="84"/>
      <c r="BM411" s="84"/>
      <c r="BN411" s="85"/>
      <c r="BO411" s="84"/>
      <c r="BP411" s="84"/>
      <c r="BQ411" s="84"/>
      <c r="BR411" s="84"/>
      <c r="BS411" s="84"/>
      <c r="BT411" s="84"/>
      <c r="BU411" s="86"/>
      <c r="BV411" s="86"/>
      <c r="BW411" s="86"/>
      <c r="BX411" s="86"/>
      <c r="BY411" s="86"/>
      <c r="BZ411" s="86"/>
      <c r="CA411" s="83"/>
      <c r="CB411" s="83"/>
      <c r="CC411" s="14"/>
      <c r="CD411" s="72"/>
      <c r="CE411" s="87"/>
      <c r="CF411" s="88"/>
      <c r="CG411" s="88"/>
      <c r="CH411" s="87" t="str">
        <f t="shared" si="173"/>
        <v/>
      </c>
      <c r="CI411" s="89"/>
      <c r="CJ411" s="89"/>
      <c r="CK411" s="267"/>
      <c r="CL411" s="90"/>
      <c r="CM411" s="267"/>
      <c r="CN411" s="90"/>
      <c r="CO411" s="267"/>
      <c r="CP411" s="90"/>
      <c r="CQ411" s="267"/>
      <c r="CR411" s="90"/>
      <c r="CS411" s="267"/>
      <c r="CT411" s="90"/>
      <c r="CU411" s="267"/>
      <c r="CV411" s="90"/>
      <c r="CW411" s="267"/>
      <c r="CX411" s="90"/>
      <c r="CY411" s="267"/>
      <c r="CZ411" s="90"/>
      <c r="DA411" s="94" t="str">
        <f>DataEntry!B411</f>
        <v/>
      </c>
      <c r="DB411" s="83"/>
      <c r="DC411" s="83"/>
      <c r="DD411" s="145" t="str">
        <f t="shared" si="184"/>
        <v/>
      </c>
      <c r="DE411" s="145" t="str">
        <f t="shared" si="185"/>
        <v/>
      </c>
      <c r="DF411" s="145" t="str">
        <f t="shared" si="186"/>
        <v/>
      </c>
      <c r="DG411" s="145" t="str">
        <f t="shared" si="187"/>
        <v/>
      </c>
      <c r="DH411" s="145" t="str">
        <f t="shared" si="188"/>
        <v/>
      </c>
      <c r="DI411" s="145" t="str">
        <f t="shared" si="189"/>
        <v/>
      </c>
      <c r="DJ411" s="83"/>
      <c r="DK411" s="83"/>
      <c r="DL411" s="84"/>
      <c r="DM411" s="14"/>
      <c r="DN411" s="87">
        <f t="shared" si="174"/>
        <v>0.64599999999999991</v>
      </c>
      <c r="DO411" s="87">
        <f>(DFactor*Rounds*Number/2+SUM(BV$3:BV399))/(Rounds*Number/2+COUNT(BV$3:BV399))</f>
        <v>0.29599999999999999</v>
      </c>
      <c r="DP411" s="87">
        <f t="shared" si="175"/>
        <v>0.29599999999999999</v>
      </c>
    </row>
    <row r="412" spans="1:120" x14ac:dyDescent="0.25">
      <c r="A412" s="69">
        <v>410</v>
      </c>
      <c r="B412" s="70" t="str">
        <f>DataEntry!C412</f>
        <v/>
      </c>
      <c r="C412" s="71">
        <f>COUNTIF(D$2:D412,D412)+COUNTIF(G$2:G412,D412)</f>
        <v>208</v>
      </c>
      <c r="D412" s="72" t="str">
        <f t="shared" si="163"/>
        <v/>
      </c>
      <c r="E412" s="70" t="str">
        <f>DataEntry!E412</f>
        <v/>
      </c>
      <c r="F412" s="71">
        <f>COUNTIF(D$2:D412,G412)+COUNTIF(G$2:G412,G412)</f>
        <v>208</v>
      </c>
      <c r="G412" s="72" t="str">
        <f t="shared" si="164"/>
        <v/>
      </c>
      <c r="H412" s="73" t="str">
        <f>DataEntry!G412</f>
        <v/>
      </c>
      <c r="I412" s="73" t="str">
        <f>DataEntry!H412</f>
        <v/>
      </c>
      <c r="J412" s="266">
        <f t="shared" si="176"/>
        <v>1</v>
      </c>
      <c r="K412" s="304">
        <f t="shared" si="165"/>
        <v>0.22065751356234142</v>
      </c>
      <c r="L412" s="224" t="e">
        <f t="shared" si="166"/>
        <v>#N/A</v>
      </c>
      <c r="M412" s="224" t="str">
        <f t="shared" si="167"/>
        <v/>
      </c>
      <c r="N412" s="236" t="str">
        <f t="shared" si="177"/>
        <v/>
      </c>
      <c r="O412" s="22" t="str">
        <f t="shared" si="178"/>
        <v>TG208</v>
      </c>
      <c r="P412" s="308" t="e">
        <f t="shared" si="168"/>
        <v>#N/A</v>
      </c>
      <c r="Q412" s="22" t="str">
        <f t="shared" si="179"/>
        <v>TG208</v>
      </c>
      <c r="R412" s="308" t="e">
        <f t="shared" si="169"/>
        <v>#N/A</v>
      </c>
      <c r="S412" s="74"/>
      <c r="T412" s="75"/>
      <c r="U412" s="76"/>
      <c r="V412" s="74"/>
      <c r="W412" s="75"/>
      <c r="X412" s="76"/>
      <c r="Y412" s="74"/>
      <c r="Z412" s="75"/>
      <c r="AA412" s="76"/>
      <c r="AB412" s="74"/>
      <c r="AC412" s="75"/>
      <c r="AD412" s="76"/>
      <c r="AE412" s="74"/>
      <c r="AF412" s="75"/>
      <c r="AG412" s="76"/>
      <c r="AH412" s="74"/>
      <c r="AI412" s="75"/>
      <c r="AJ412" s="76"/>
      <c r="AK412" s="74"/>
      <c r="AL412" s="75"/>
      <c r="AM412" s="76"/>
      <c r="AN412" s="74"/>
      <c r="AO412" s="75"/>
      <c r="AP412" s="76"/>
      <c r="AQ412" s="77" t="str">
        <f t="shared" si="170"/>
        <v/>
      </c>
      <c r="AR412" s="77" t="str">
        <f t="shared" si="171"/>
        <v/>
      </c>
      <c r="AS412" s="78" t="str">
        <f t="shared" si="180"/>
        <v/>
      </c>
      <c r="AT412" s="77" t="str">
        <f t="shared" si="172"/>
        <v/>
      </c>
      <c r="AU412" s="79"/>
      <c r="AV412" s="139"/>
      <c r="AW412" s="80"/>
      <c r="AX412" s="80"/>
      <c r="AY412" s="80"/>
      <c r="AZ412" s="92"/>
      <c r="BA412" s="93"/>
      <c r="BB412" s="92"/>
      <c r="BC412" s="93"/>
      <c r="BD412" s="92"/>
      <c r="BE412" s="93"/>
      <c r="BF412" s="77"/>
      <c r="BG412" s="77"/>
      <c r="BH412" s="77"/>
      <c r="BI412" s="83">
        <f t="shared" si="181"/>
        <v>1</v>
      </c>
      <c r="BJ412" s="83">
        <f t="shared" si="182"/>
        <v>0</v>
      </c>
      <c r="BK412" s="83">
        <f t="shared" si="183"/>
        <v>0</v>
      </c>
      <c r="BL412" s="84"/>
      <c r="BM412" s="84"/>
      <c r="BN412" s="85"/>
      <c r="BO412" s="84"/>
      <c r="BP412" s="84"/>
      <c r="BQ412" s="84"/>
      <c r="BR412" s="84"/>
      <c r="BS412" s="84"/>
      <c r="BT412" s="84"/>
      <c r="BU412" s="86"/>
      <c r="BV412" s="86"/>
      <c r="BW412" s="86"/>
      <c r="BX412" s="86"/>
      <c r="BY412" s="86"/>
      <c r="BZ412" s="86"/>
      <c r="CA412" s="83"/>
      <c r="CB412" s="83"/>
      <c r="CC412" s="14"/>
      <c r="CD412" s="72"/>
      <c r="CE412" s="87"/>
      <c r="CF412" s="88"/>
      <c r="CG412" s="88"/>
      <c r="CH412" s="87" t="str">
        <f t="shared" si="173"/>
        <v/>
      </c>
      <c r="CI412" s="89"/>
      <c r="CJ412" s="89"/>
      <c r="CK412" s="267"/>
      <c r="CL412" s="90"/>
      <c r="CM412" s="267"/>
      <c r="CN412" s="90"/>
      <c r="CO412" s="267"/>
      <c r="CP412" s="90"/>
      <c r="CQ412" s="267"/>
      <c r="CR412" s="90"/>
      <c r="CS412" s="267"/>
      <c r="CT412" s="90"/>
      <c r="CU412" s="267"/>
      <c r="CV412" s="90"/>
      <c r="CW412" s="267"/>
      <c r="CX412" s="90"/>
      <c r="CY412" s="267"/>
      <c r="CZ412" s="90"/>
      <c r="DA412" s="94" t="str">
        <f>DataEntry!B412</f>
        <v/>
      </c>
      <c r="DB412" s="83"/>
      <c r="DC412" s="83"/>
      <c r="DD412" s="145" t="str">
        <f t="shared" si="184"/>
        <v/>
      </c>
      <c r="DE412" s="145" t="str">
        <f t="shared" si="185"/>
        <v/>
      </c>
      <c r="DF412" s="145" t="str">
        <f t="shared" si="186"/>
        <v/>
      </c>
      <c r="DG412" s="145" t="str">
        <f t="shared" si="187"/>
        <v/>
      </c>
      <c r="DH412" s="145" t="str">
        <f t="shared" si="188"/>
        <v/>
      </c>
      <c r="DI412" s="145" t="str">
        <f t="shared" si="189"/>
        <v/>
      </c>
      <c r="DJ412" s="83"/>
      <c r="DK412" s="83"/>
      <c r="DL412" s="84"/>
      <c r="DM412" s="14"/>
      <c r="DN412" s="87">
        <f t="shared" si="174"/>
        <v>0.64599999999999991</v>
      </c>
      <c r="DO412" s="87">
        <f>(DFactor*Rounds*Number/2+SUM(BV$3:BV400))/(Rounds*Number/2+COUNT(BV$3:BV400))</f>
        <v>0.29599999999999999</v>
      </c>
      <c r="DP412" s="87">
        <f t="shared" si="175"/>
        <v>0.29599999999999999</v>
      </c>
    </row>
    <row r="413" spans="1:120" x14ac:dyDescent="0.25">
      <c r="A413" s="69">
        <v>411</v>
      </c>
      <c r="B413" s="70" t="str">
        <f>DataEntry!C413</f>
        <v/>
      </c>
      <c r="C413" s="71">
        <f>COUNTIF(D$2:D413,D413)+COUNTIF(G$2:G413,D413)</f>
        <v>210</v>
      </c>
      <c r="D413" s="72" t="str">
        <f t="shared" si="163"/>
        <v/>
      </c>
      <c r="E413" s="70" t="str">
        <f>DataEntry!E413</f>
        <v/>
      </c>
      <c r="F413" s="71">
        <f>COUNTIF(D$2:D413,G413)+COUNTIF(G$2:G413,G413)</f>
        <v>210</v>
      </c>
      <c r="G413" s="72" t="str">
        <f t="shared" si="164"/>
        <v/>
      </c>
      <c r="H413" s="73" t="str">
        <f>DataEntry!G413</f>
        <v/>
      </c>
      <c r="I413" s="73" t="str">
        <f>DataEntry!H413</f>
        <v/>
      </c>
      <c r="J413" s="266">
        <f t="shared" si="176"/>
        <v>1</v>
      </c>
      <c r="K413" s="304">
        <f t="shared" si="165"/>
        <v>0.14140393493089132</v>
      </c>
      <c r="L413" s="224" t="e">
        <f t="shared" si="166"/>
        <v>#N/A</v>
      </c>
      <c r="M413" s="224" t="str">
        <f t="shared" si="167"/>
        <v/>
      </c>
      <c r="N413" s="236" t="str">
        <f t="shared" si="177"/>
        <v/>
      </c>
      <c r="O413" s="22" t="str">
        <f t="shared" si="178"/>
        <v>TG210</v>
      </c>
      <c r="P413" s="308" t="e">
        <f t="shared" si="168"/>
        <v>#N/A</v>
      </c>
      <c r="Q413" s="22" t="str">
        <f t="shared" si="179"/>
        <v>TG210</v>
      </c>
      <c r="R413" s="308" t="e">
        <f t="shared" si="169"/>
        <v>#N/A</v>
      </c>
      <c r="S413" s="74"/>
      <c r="T413" s="75"/>
      <c r="U413" s="76"/>
      <c r="V413" s="74"/>
      <c r="W413" s="75"/>
      <c r="X413" s="76"/>
      <c r="Y413" s="74"/>
      <c r="Z413" s="75"/>
      <c r="AA413" s="76"/>
      <c r="AB413" s="74"/>
      <c r="AC413" s="75"/>
      <c r="AD413" s="76"/>
      <c r="AE413" s="74"/>
      <c r="AF413" s="75"/>
      <c r="AG413" s="76"/>
      <c r="AH413" s="74"/>
      <c r="AI413" s="75"/>
      <c r="AJ413" s="76"/>
      <c r="AK413" s="74"/>
      <c r="AL413" s="75"/>
      <c r="AM413" s="76"/>
      <c r="AN413" s="74"/>
      <c r="AO413" s="75"/>
      <c r="AP413" s="76"/>
      <c r="AQ413" s="77" t="str">
        <f t="shared" si="170"/>
        <v/>
      </c>
      <c r="AR413" s="77" t="str">
        <f t="shared" si="171"/>
        <v/>
      </c>
      <c r="AS413" s="78" t="str">
        <f t="shared" si="180"/>
        <v/>
      </c>
      <c r="AT413" s="77" t="str">
        <f t="shared" si="172"/>
        <v/>
      </c>
      <c r="AU413" s="79"/>
      <c r="AV413" s="139"/>
      <c r="AW413" s="80"/>
      <c r="AX413" s="80"/>
      <c r="AY413" s="80"/>
      <c r="AZ413" s="92"/>
      <c r="BA413" s="93"/>
      <c r="BB413" s="92"/>
      <c r="BC413" s="93"/>
      <c r="BD413" s="92"/>
      <c r="BE413" s="93"/>
      <c r="BF413" s="77"/>
      <c r="BG413" s="77"/>
      <c r="BH413" s="77"/>
      <c r="BI413" s="83">
        <f t="shared" si="181"/>
        <v>1</v>
      </c>
      <c r="BJ413" s="83">
        <f t="shared" si="182"/>
        <v>0</v>
      </c>
      <c r="BK413" s="83">
        <f t="shared" si="183"/>
        <v>0</v>
      </c>
      <c r="BL413" s="84"/>
      <c r="BM413" s="84"/>
      <c r="BN413" s="85"/>
      <c r="BO413" s="84"/>
      <c r="BP413" s="84"/>
      <c r="BQ413" s="84"/>
      <c r="BR413" s="84"/>
      <c r="BS413" s="84"/>
      <c r="BT413" s="84"/>
      <c r="BU413" s="86"/>
      <c r="BV413" s="86"/>
      <c r="BW413" s="86"/>
      <c r="BX413" s="86"/>
      <c r="BY413" s="86"/>
      <c r="BZ413" s="86"/>
      <c r="CA413" s="83"/>
      <c r="CB413" s="83"/>
      <c r="CC413" s="14"/>
      <c r="CD413" s="72"/>
      <c r="CE413" s="87"/>
      <c r="CF413" s="88"/>
      <c r="CG413" s="88"/>
      <c r="CH413" s="87" t="str">
        <f t="shared" si="173"/>
        <v/>
      </c>
      <c r="CI413" s="89"/>
      <c r="CJ413" s="89"/>
      <c r="CK413" s="267"/>
      <c r="CL413" s="90"/>
      <c r="CM413" s="267"/>
      <c r="CN413" s="90"/>
      <c r="CO413" s="267"/>
      <c r="CP413" s="90"/>
      <c r="CQ413" s="267"/>
      <c r="CR413" s="90"/>
      <c r="CS413" s="267"/>
      <c r="CT413" s="90"/>
      <c r="CU413" s="267"/>
      <c r="CV413" s="90"/>
      <c r="CW413" s="267"/>
      <c r="CX413" s="90"/>
      <c r="CY413" s="267"/>
      <c r="CZ413" s="90"/>
      <c r="DA413" s="94" t="str">
        <f>DataEntry!B413</f>
        <v/>
      </c>
      <c r="DB413" s="83"/>
      <c r="DC413" s="83"/>
      <c r="DD413" s="145" t="str">
        <f t="shared" si="184"/>
        <v/>
      </c>
      <c r="DE413" s="145" t="str">
        <f t="shared" si="185"/>
        <v/>
      </c>
      <c r="DF413" s="145" t="str">
        <f t="shared" si="186"/>
        <v/>
      </c>
      <c r="DG413" s="145" t="str">
        <f t="shared" si="187"/>
        <v/>
      </c>
      <c r="DH413" s="145" t="str">
        <f t="shared" si="188"/>
        <v/>
      </c>
      <c r="DI413" s="145" t="str">
        <f t="shared" si="189"/>
        <v/>
      </c>
      <c r="DJ413" s="83"/>
      <c r="DK413" s="83"/>
      <c r="DL413" s="84"/>
      <c r="DM413" s="14"/>
      <c r="DN413" s="87">
        <f t="shared" si="174"/>
        <v>0.64599999999999991</v>
      </c>
      <c r="DO413" s="87">
        <f>(DFactor*Rounds*Number/2+SUM(BV$3:BV401))/(Rounds*Number/2+COUNT(BV$3:BV401))</f>
        <v>0.29599999999999999</v>
      </c>
      <c r="DP413" s="87">
        <f t="shared" si="175"/>
        <v>0.29599999999999999</v>
      </c>
    </row>
    <row r="414" spans="1:120" x14ac:dyDescent="0.25">
      <c r="A414" s="69">
        <v>412</v>
      </c>
      <c r="B414" s="70" t="str">
        <f>DataEntry!C414</f>
        <v/>
      </c>
      <c r="C414" s="71">
        <f>COUNTIF(D$2:D414,D414)+COUNTIF(G$2:G414,D414)</f>
        <v>212</v>
      </c>
      <c r="D414" s="72" t="str">
        <f t="shared" si="163"/>
        <v/>
      </c>
      <c r="E414" s="70" t="str">
        <f>DataEntry!E414</f>
        <v/>
      </c>
      <c r="F414" s="71">
        <f>COUNTIF(D$2:D414,G414)+COUNTIF(G$2:G414,G414)</f>
        <v>212</v>
      </c>
      <c r="G414" s="72" t="str">
        <f t="shared" si="164"/>
        <v/>
      </c>
      <c r="H414" s="73" t="str">
        <f>DataEntry!G414</f>
        <v/>
      </c>
      <c r="I414" s="73" t="str">
        <f>DataEntry!H414</f>
        <v/>
      </c>
      <c r="J414" s="266">
        <f t="shared" si="176"/>
        <v>1</v>
      </c>
      <c r="K414" s="304">
        <f t="shared" si="165"/>
        <v>0.40745589603210863</v>
      </c>
      <c r="L414" s="224" t="e">
        <f t="shared" si="166"/>
        <v>#N/A</v>
      </c>
      <c r="M414" s="224" t="str">
        <f t="shared" si="167"/>
        <v/>
      </c>
      <c r="N414" s="236" t="str">
        <f t="shared" si="177"/>
        <v/>
      </c>
      <c r="O414" s="22" t="str">
        <f t="shared" si="178"/>
        <v>TG212</v>
      </c>
      <c r="P414" s="308" t="e">
        <f t="shared" si="168"/>
        <v>#N/A</v>
      </c>
      <c r="Q414" s="22" t="str">
        <f t="shared" si="179"/>
        <v>TG212</v>
      </c>
      <c r="R414" s="308" t="e">
        <f t="shared" si="169"/>
        <v>#N/A</v>
      </c>
      <c r="S414" s="74"/>
      <c r="T414" s="75"/>
      <c r="U414" s="76"/>
      <c r="V414" s="74"/>
      <c r="W414" s="75"/>
      <c r="X414" s="76"/>
      <c r="Y414" s="74"/>
      <c r="Z414" s="75"/>
      <c r="AA414" s="76"/>
      <c r="AB414" s="74"/>
      <c r="AC414" s="75"/>
      <c r="AD414" s="76"/>
      <c r="AE414" s="74"/>
      <c r="AF414" s="75"/>
      <c r="AG414" s="76"/>
      <c r="AH414" s="74"/>
      <c r="AI414" s="75"/>
      <c r="AJ414" s="76"/>
      <c r="AK414" s="74"/>
      <c r="AL414" s="75"/>
      <c r="AM414" s="76"/>
      <c r="AN414" s="74"/>
      <c r="AO414" s="75"/>
      <c r="AP414" s="76"/>
      <c r="AQ414" s="77" t="str">
        <f t="shared" si="170"/>
        <v/>
      </c>
      <c r="AR414" s="77" t="str">
        <f t="shared" si="171"/>
        <v/>
      </c>
      <c r="AS414" s="78" t="str">
        <f t="shared" si="180"/>
        <v/>
      </c>
      <c r="AT414" s="77" t="str">
        <f t="shared" si="172"/>
        <v/>
      </c>
      <c r="AU414" s="79"/>
      <c r="AV414" s="139"/>
      <c r="AW414" s="80"/>
      <c r="AX414" s="80"/>
      <c r="AY414" s="80"/>
      <c r="AZ414" s="92"/>
      <c r="BA414" s="93"/>
      <c r="BB414" s="92"/>
      <c r="BC414" s="93"/>
      <c r="BD414" s="92"/>
      <c r="BE414" s="93"/>
      <c r="BF414" s="77"/>
      <c r="BG414" s="77"/>
      <c r="BH414" s="77"/>
      <c r="BI414" s="83">
        <f t="shared" si="181"/>
        <v>1</v>
      </c>
      <c r="BJ414" s="83">
        <f t="shared" si="182"/>
        <v>0</v>
      </c>
      <c r="BK414" s="83">
        <f t="shared" si="183"/>
        <v>0</v>
      </c>
      <c r="BL414" s="84"/>
      <c r="BM414" s="84"/>
      <c r="BN414" s="85"/>
      <c r="BO414" s="84"/>
      <c r="BP414" s="84"/>
      <c r="BQ414" s="84"/>
      <c r="BR414" s="84"/>
      <c r="BS414" s="84"/>
      <c r="BT414" s="84"/>
      <c r="BU414" s="86"/>
      <c r="BV414" s="86"/>
      <c r="BW414" s="86"/>
      <c r="BX414" s="86"/>
      <c r="BY414" s="86"/>
      <c r="BZ414" s="86"/>
      <c r="CA414" s="83"/>
      <c r="CB414" s="83"/>
      <c r="CC414" s="14"/>
      <c r="CD414" s="72"/>
      <c r="CE414" s="87"/>
      <c r="CF414" s="88"/>
      <c r="CG414" s="88"/>
      <c r="CH414" s="87" t="str">
        <f t="shared" si="173"/>
        <v/>
      </c>
      <c r="CI414" s="89"/>
      <c r="CJ414" s="89"/>
      <c r="CK414" s="267"/>
      <c r="CL414" s="90"/>
      <c r="CM414" s="267"/>
      <c r="CN414" s="90"/>
      <c r="CO414" s="267"/>
      <c r="CP414" s="90"/>
      <c r="CQ414" s="267"/>
      <c r="CR414" s="90"/>
      <c r="CS414" s="267"/>
      <c r="CT414" s="90"/>
      <c r="CU414" s="267"/>
      <c r="CV414" s="90"/>
      <c r="CW414" s="267"/>
      <c r="CX414" s="90"/>
      <c r="CY414" s="267"/>
      <c r="CZ414" s="90"/>
      <c r="DA414" s="94" t="str">
        <f>DataEntry!B414</f>
        <v/>
      </c>
      <c r="DB414" s="83"/>
      <c r="DC414" s="83"/>
      <c r="DD414" s="145" t="str">
        <f t="shared" si="184"/>
        <v/>
      </c>
      <c r="DE414" s="145" t="str">
        <f t="shared" si="185"/>
        <v/>
      </c>
      <c r="DF414" s="145" t="str">
        <f t="shared" si="186"/>
        <v/>
      </c>
      <c r="DG414" s="145" t="str">
        <f t="shared" si="187"/>
        <v/>
      </c>
      <c r="DH414" s="145" t="str">
        <f t="shared" si="188"/>
        <v/>
      </c>
      <c r="DI414" s="145" t="str">
        <f t="shared" si="189"/>
        <v/>
      </c>
      <c r="DJ414" s="83"/>
      <c r="DK414" s="83"/>
      <c r="DL414" s="84"/>
      <c r="DM414" s="14"/>
      <c r="DN414" s="87">
        <f t="shared" si="174"/>
        <v>0.64599999999999991</v>
      </c>
      <c r="DO414" s="87">
        <f>(DFactor*Rounds*Number/2+SUM(BV$3:BV402))/(Rounds*Number/2+COUNT(BV$3:BV402))</f>
        <v>0.29599999999999999</v>
      </c>
      <c r="DP414" s="87">
        <f t="shared" si="175"/>
        <v>0.29599999999999999</v>
      </c>
    </row>
    <row r="415" spans="1:120" x14ac:dyDescent="0.25">
      <c r="A415" s="69">
        <v>413</v>
      </c>
      <c r="B415" s="70" t="str">
        <f>DataEntry!C415</f>
        <v/>
      </c>
      <c r="C415" s="71">
        <f>COUNTIF(D$2:D415,D415)+COUNTIF(G$2:G415,D415)</f>
        <v>214</v>
      </c>
      <c r="D415" s="72" t="str">
        <f t="shared" si="163"/>
        <v/>
      </c>
      <c r="E415" s="70" t="str">
        <f>DataEntry!E415</f>
        <v/>
      </c>
      <c r="F415" s="71">
        <f>COUNTIF(D$2:D415,G415)+COUNTIF(G$2:G415,G415)</f>
        <v>214</v>
      </c>
      <c r="G415" s="72" t="str">
        <f t="shared" si="164"/>
        <v/>
      </c>
      <c r="H415" s="73" t="str">
        <f>DataEntry!G415</f>
        <v/>
      </c>
      <c r="I415" s="73" t="str">
        <f>DataEntry!H415</f>
        <v/>
      </c>
      <c r="J415" s="266">
        <f t="shared" si="176"/>
        <v>1</v>
      </c>
      <c r="K415" s="304">
        <f t="shared" si="165"/>
        <v>0.96935030439697534</v>
      </c>
      <c r="L415" s="224" t="e">
        <f t="shared" si="166"/>
        <v>#N/A</v>
      </c>
      <c r="M415" s="224" t="str">
        <f t="shared" si="167"/>
        <v/>
      </c>
      <c r="N415" s="236" t="str">
        <f t="shared" si="177"/>
        <v/>
      </c>
      <c r="O415" s="22" t="str">
        <f t="shared" si="178"/>
        <v>TG214</v>
      </c>
      <c r="P415" s="308" t="e">
        <f t="shared" si="168"/>
        <v>#N/A</v>
      </c>
      <c r="Q415" s="22" t="str">
        <f t="shared" si="179"/>
        <v>TG214</v>
      </c>
      <c r="R415" s="308" t="e">
        <f t="shared" si="169"/>
        <v>#N/A</v>
      </c>
      <c r="S415" s="74"/>
      <c r="T415" s="75"/>
      <c r="U415" s="76"/>
      <c r="V415" s="74"/>
      <c r="W415" s="75"/>
      <c r="X415" s="76"/>
      <c r="Y415" s="74"/>
      <c r="Z415" s="75"/>
      <c r="AA415" s="76"/>
      <c r="AB415" s="74"/>
      <c r="AC415" s="75"/>
      <c r="AD415" s="76"/>
      <c r="AE415" s="74"/>
      <c r="AF415" s="75"/>
      <c r="AG415" s="76"/>
      <c r="AH415" s="74"/>
      <c r="AI415" s="75"/>
      <c r="AJ415" s="76"/>
      <c r="AK415" s="74"/>
      <c r="AL415" s="75"/>
      <c r="AM415" s="76"/>
      <c r="AN415" s="74"/>
      <c r="AO415" s="75"/>
      <c r="AP415" s="76"/>
      <c r="AQ415" s="77" t="str">
        <f t="shared" si="170"/>
        <v/>
      </c>
      <c r="AR415" s="77" t="str">
        <f t="shared" si="171"/>
        <v/>
      </c>
      <c r="AS415" s="78" t="str">
        <f t="shared" si="180"/>
        <v/>
      </c>
      <c r="AT415" s="77" t="str">
        <f t="shared" si="172"/>
        <v/>
      </c>
      <c r="AU415" s="79"/>
      <c r="AV415" s="139"/>
      <c r="AW415" s="80"/>
      <c r="AX415" s="80"/>
      <c r="AY415" s="80"/>
      <c r="AZ415" s="92"/>
      <c r="BA415" s="93"/>
      <c r="BB415" s="92"/>
      <c r="BC415" s="93"/>
      <c r="BD415" s="92"/>
      <c r="BE415" s="93"/>
      <c r="BF415" s="77"/>
      <c r="BG415" s="77"/>
      <c r="BH415" s="77"/>
      <c r="BI415" s="83">
        <f t="shared" si="181"/>
        <v>1</v>
      </c>
      <c r="BJ415" s="83">
        <f t="shared" si="182"/>
        <v>0</v>
      </c>
      <c r="BK415" s="83">
        <f t="shared" si="183"/>
        <v>0</v>
      </c>
      <c r="BL415" s="84"/>
      <c r="BM415" s="84"/>
      <c r="BN415" s="85"/>
      <c r="BO415" s="84"/>
      <c r="BP415" s="84"/>
      <c r="BQ415" s="84"/>
      <c r="BR415" s="84"/>
      <c r="BS415" s="84"/>
      <c r="BT415" s="84"/>
      <c r="BU415" s="86"/>
      <c r="BV415" s="86"/>
      <c r="BW415" s="86"/>
      <c r="BX415" s="86"/>
      <c r="BY415" s="86"/>
      <c r="BZ415" s="86"/>
      <c r="CA415" s="83"/>
      <c r="CB415" s="83"/>
      <c r="CC415" s="14"/>
      <c r="CD415" s="72"/>
      <c r="CE415" s="87"/>
      <c r="CF415" s="88"/>
      <c r="CG415" s="88"/>
      <c r="CH415" s="87" t="str">
        <f t="shared" si="173"/>
        <v/>
      </c>
      <c r="CI415" s="89"/>
      <c r="CJ415" s="89"/>
      <c r="CK415" s="267"/>
      <c r="CL415" s="90"/>
      <c r="CM415" s="267"/>
      <c r="CN415" s="90"/>
      <c r="CO415" s="267"/>
      <c r="CP415" s="90"/>
      <c r="CQ415" s="267"/>
      <c r="CR415" s="90"/>
      <c r="CS415" s="267"/>
      <c r="CT415" s="90"/>
      <c r="CU415" s="267"/>
      <c r="CV415" s="90"/>
      <c r="CW415" s="267"/>
      <c r="CX415" s="90"/>
      <c r="CY415" s="267"/>
      <c r="CZ415" s="90"/>
      <c r="DA415" s="94" t="str">
        <f>DataEntry!B415</f>
        <v/>
      </c>
      <c r="DB415" s="83"/>
      <c r="DC415" s="83"/>
      <c r="DD415" s="145" t="str">
        <f t="shared" si="184"/>
        <v/>
      </c>
      <c r="DE415" s="145" t="str">
        <f t="shared" si="185"/>
        <v/>
      </c>
      <c r="DF415" s="145" t="str">
        <f t="shared" si="186"/>
        <v/>
      </c>
      <c r="DG415" s="145" t="str">
        <f t="shared" si="187"/>
        <v/>
      </c>
      <c r="DH415" s="145" t="str">
        <f t="shared" si="188"/>
        <v/>
      </c>
      <c r="DI415" s="145" t="str">
        <f t="shared" si="189"/>
        <v/>
      </c>
      <c r="DJ415" s="83"/>
      <c r="DK415" s="83"/>
      <c r="DL415" s="84"/>
      <c r="DM415" s="14"/>
      <c r="DN415" s="87">
        <f t="shared" si="174"/>
        <v>0.64599999999999991</v>
      </c>
      <c r="DO415" s="87">
        <f>(DFactor*Rounds*Number/2+SUM(BV$3:BV403))/(Rounds*Number/2+COUNT(BV$3:BV403))</f>
        <v>0.29599999999999999</v>
      </c>
      <c r="DP415" s="87">
        <f t="shared" si="175"/>
        <v>0.29599999999999999</v>
      </c>
    </row>
    <row r="416" spans="1:120" x14ac:dyDescent="0.25">
      <c r="A416" s="69">
        <v>414</v>
      </c>
      <c r="B416" s="70" t="str">
        <f>DataEntry!C416</f>
        <v/>
      </c>
      <c r="C416" s="71">
        <f>COUNTIF(D$2:D416,D416)+COUNTIF(G$2:G416,D416)</f>
        <v>216</v>
      </c>
      <c r="D416" s="72" t="str">
        <f t="shared" si="163"/>
        <v/>
      </c>
      <c r="E416" s="70" t="str">
        <f>DataEntry!E416</f>
        <v/>
      </c>
      <c r="F416" s="71">
        <f>COUNTIF(D$2:D416,G416)+COUNTIF(G$2:G416,G416)</f>
        <v>216</v>
      </c>
      <c r="G416" s="72" t="str">
        <f t="shared" si="164"/>
        <v/>
      </c>
      <c r="H416" s="73" t="str">
        <f>DataEntry!G416</f>
        <v/>
      </c>
      <c r="I416" s="73" t="str">
        <f>DataEntry!H416</f>
        <v/>
      </c>
      <c r="J416" s="266">
        <f t="shared" si="176"/>
        <v>1</v>
      </c>
      <c r="K416" s="304">
        <f t="shared" si="165"/>
        <v>0.48392148488867193</v>
      </c>
      <c r="L416" s="224" t="e">
        <f t="shared" si="166"/>
        <v>#N/A</v>
      </c>
      <c r="M416" s="224" t="str">
        <f t="shared" si="167"/>
        <v/>
      </c>
      <c r="N416" s="236" t="str">
        <f t="shared" si="177"/>
        <v/>
      </c>
      <c r="O416" s="22" t="str">
        <f t="shared" si="178"/>
        <v>TG216</v>
      </c>
      <c r="P416" s="308" t="e">
        <f t="shared" si="168"/>
        <v>#N/A</v>
      </c>
      <c r="Q416" s="22" t="str">
        <f t="shared" si="179"/>
        <v>TG216</v>
      </c>
      <c r="R416" s="308" t="e">
        <f t="shared" si="169"/>
        <v>#N/A</v>
      </c>
      <c r="S416" s="74"/>
      <c r="T416" s="75"/>
      <c r="U416" s="76"/>
      <c r="V416" s="74"/>
      <c r="W416" s="75"/>
      <c r="X416" s="76"/>
      <c r="Y416" s="74"/>
      <c r="Z416" s="75"/>
      <c r="AA416" s="76"/>
      <c r="AB416" s="74"/>
      <c r="AC416" s="75"/>
      <c r="AD416" s="76"/>
      <c r="AE416" s="74"/>
      <c r="AF416" s="75"/>
      <c r="AG416" s="76"/>
      <c r="AH416" s="74"/>
      <c r="AI416" s="75"/>
      <c r="AJ416" s="76"/>
      <c r="AK416" s="74"/>
      <c r="AL416" s="75"/>
      <c r="AM416" s="76"/>
      <c r="AN416" s="74"/>
      <c r="AO416" s="75"/>
      <c r="AP416" s="76"/>
      <c r="AQ416" s="77" t="str">
        <f t="shared" si="170"/>
        <v/>
      </c>
      <c r="AR416" s="77" t="str">
        <f t="shared" si="171"/>
        <v/>
      </c>
      <c r="AS416" s="78" t="str">
        <f t="shared" si="180"/>
        <v/>
      </c>
      <c r="AT416" s="77" t="str">
        <f t="shared" si="172"/>
        <v/>
      </c>
      <c r="AU416" s="79"/>
      <c r="AV416" s="139"/>
      <c r="AW416" s="80"/>
      <c r="AX416" s="80"/>
      <c r="AY416" s="80"/>
      <c r="AZ416" s="92"/>
      <c r="BA416" s="93"/>
      <c r="BB416" s="92"/>
      <c r="BC416" s="93"/>
      <c r="BD416" s="92"/>
      <c r="BE416" s="93"/>
      <c r="BF416" s="77"/>
      <c r="BG416" s="77"/>
      <c r="BH416" s="77"/>
      <c r="BI416" s="83">
        <f t="shared" si="181"/>
        <v>1</v>
      </c>
      <c r="BJ416" s="83">
        <f t="shared" si="182"/>
        <v>0</v>
      </c>
      <c r="BK416" s="83">
        <f t="shared" si="183"/>
        <v>0</v>
      </c>
      <c r="BL416" s="84"/>
      <c r="BM416" s="84"/>
      <c r="BN416" s="85"/>
      <c r="BO416" s="84"/>
      <c r="BP416" s="84"/>
      <c r="BQ416" s="84"/>
      <c r="BR416" s="84"/>
      <c r="BS416" s="84"/>
      <c r="BT416" s="84"/>
      <c r="BU416" s="86"/>
      <c r="BV416" s="86"/>
      <c r="BW416" s="86"/>
      <c r="BX416" s="86"/>
      <c r="BY416" s="86"/>
      <c r="BZ416" s="86"/>
      <c r="CA416" s="83"/>
      <c r="CB416" s="83"/>
      <c r="CC416" s="14"/>
      <c r="CD416" s="72"/>
      <c r="CE416" s="87"/>
      <c r="CF416" s="88"/>
      <c r="CG416" s="88"/>
      <c r="CH416" s="87" t="str">
        <f t="shared" si="173"/>
        <v/>
      </c>
      <c r="CI416" s="89"/>
      <c r="CJ416" s="89"/>
      <c r="CK416" s="267"/>
      <c r="CL416" s="90"/>
      <c r="CM416" s="267"/>
      <c r="CN416" s="90"/>
      <c r="CO416" s="267"/>
      <c r="CP416" s="90"/>
      <c r="CQ416" s="267"/>
      <c r="CR416" s="90"/>
      <c r="CS416" s="267"/>
      <c r="CT416" s="90"/>
      <c r="CU416" s="267"/>
      <c r="CV416" s="90"/>
      <c r="CW416" s="267"/>
      <c r="CX416" s="90"/>
      <c r="CY416" s="267"/>
      <c r="CZ416" s="90"/>
      <c r="DA416" s="94" t="str">
        <f>DataEntry!B416</f>
        <v/>
      </c>
      <c r="DB416" s="83"/>
      <c r="DC416" s="83"/>
      <c r="DD416" s="145" t="str">
        <f t="shared" si="184"/>
        <v/>
      </c>
      <c r="DE416" s="145" t="str">
        <f t="shared" si="185"/>
        <v/>
      </c>
      <c r="DF416" s="145" t="str">
        <f t="shared" si="186"/>
        <v/>
      </c>
      <c r="DG416" s="145" t="str">
        <f t="shared" si="187"/>
        <v/>
      </c>
      <c r="DH416" s="145" t="str">
        <f t="shared" si="188"/>
        <v/>
      </c>
      <c r="DI416" s="145" t="str">
        <f t="shared" si="189"/>
        <v/>
      </c>
      <c r="DJ416" s="83"/>
      <c r="DK416" s="83"/>
      <c r="DL416" s="84"/>
      <c r="DM416" s="14"/>
      <c r="DN416" s="87">
        <f t="shared" si="174"/>
        <v>0.64599999999999991</v>
      </c>
      <c r="DO416" s="87">
        <f>(DFactor*Rounds*Number/2+SUM(BV$3:BV404))/(Rounds*Number/2+COUNT(BV$3:BV404))</f>
        <v>0.29599999999999999</v>
      </c>
      <c r="DP416" s="87">
        <f t="shared" si="175"/>
        <v>0.29599999999999999</v>
      </c>
    </row>
    <row r="417" spans="1:120" x14ac:dyDescent="0.25">
      <c r="A417" s="69">
        <v>415</v>
      </c>
      <c r="B417" s="70" t="str">
        <f>DataEntry!C417</f>
        <v/>
      </c>
      <c r="C417" s="71">
        <f>COUNTIF(D$2:D417,D417)+COUNTIF(G$2:G417,D417)</f>
        <v>218</v>
      </c>
      <c r="D417" s="72" t="str">
        <f t="shared" si="163"/>
        <v/>
      </c>
      <c r="E417" s="70" t="str">
        <f>DataEntry!E417</f>
        <v/>
      </c>
      <c r="F417" s="71">
        <f>COUNTIF(D$2:D417,G417)+COUNTIF(G$2:G417,G417)</f>
        <v>218</v>
      </c>
      <c r="G417" s="72" t="str">
        <f t="shared" si="164"/>
        <v/>
      </c>
      <c r="H417" s="73" t="str">
        <f>DataEntry!G417</f>
        <v/>
      </c>
      <c r="I417" s="73" t="str">
        <f>DataEntry!H417</f>
        <v/>
      </c>
      <c r="J417" s="266">
        <f t="shared" si="176"/>
        <v>1</v>
      </c>
      <c r="K417" s="304">
        <f t="shared" si="165"/>
        <v>0.96908004445086426</v>
      </c>
      <c r="L417" s="224" t="e">
        <f t="shared" si="166"/>
        <v>#N/A</v>
      </c>
      <c r="M417" s="224" t="str">
        <f t="shared" si="167"/>
        <v/>
      </c>
      <c r="N417" s="236" t="str">
        <f t="shared" si="177"/>
        <v/>
      </c>
      <c r="O417" s="22" t="str">
        <f t="shared" si="178"/>
        <v>TG218</v>
      </c>
      <c r="P417" s="308" t="e">
        <f t="shared" si="168"/>
        <v>#N/A</v>
      </c>
      <c r="Q417" s="22" t="str">
        <f t="shared" si="179"/>
        <v>TG218</v>
      </c>
      <c r="R417" s="308" t="e">
        <f t="shared" si="169"/>
        <v>#N/A</v>
      </c>
      <c r="S417" s="74"/>
      <c r="T417" s="75"/>
      <c r="U417" s="76"/>
      <c r="V417" s="74"/>
      <c r="W417" s="75"/>
      <c r="X417" s="76"/>
      <c r="Y417" s="74"/>
      <c r="Z417" s="75"/>
      <c r="AA417" s="76"/>
      <c r="AB417" s="74"/>
      <c r="AC417" s="75"/>
      <c r="AD417" s="76"/>
      <c r="AE417" s="74"/>
      <c r="AF417" s="75"/>
      <c r="AG417" s="76"/>
      <c r="AH417" s="74"/>
      <c r="AI417" s="75"/>
      <c r="AJ417" s="76"/>
      <c r="AK417" s="74"/>
      <c r="AL417" s="75"/>
      <c r="AM417" s="76"/>
      <c r="AN417" s="74"/>
      <c r="AO417" s="75"/>
      <c r="AP417" s="76"/>
      <c r="AQ417" s="77" t="str">
        <f t="shared" si="170"/>
        <v/>
      </c>
      <c r="AR417" s="77" t="str">
        <f t="shared" si="171"/>
        <v/>
      </c>
      <c r="AS417" s="78" t="str">
        <f t="shared" si="180"/>
        <v/>
      </c>
      <c r="AT417" s="77" t="str">
        <f t="shared" si="172"/>
        <v/>
      </c>
      <c r="AU417" s="79"/>
      <c r="AV417" s="139"/>
      <c r="AW417" s="80"/>
      <c r="AX417" s="80"/>
      <c r="AY417" s="80"/>
      <c r="AZ417" s="92"/>
      <c r="BA417" s="93"/>
      <c r="BB417" s="92"/>
      <c r="BC417" s="93"/>
      <c r="BD417" s="92"/>
      <c r="BE417" s="93"/>
      <c r="BF417" s="77"/>
      <c r="BG417" s="77"/>
      <c r="BH417" s="77"/>
      <c r="BI417" s="83">
        <f t="shared" si="181"/>
        <v>1</v>
      </c>
      <c r="BJ417" s="83">
        <f t="shared" si="182"/>
        <v>0</v>
      </c>
      <c r="BK417" s="83">
        <f t="shared" si="183"/>
        <v>0</v>
      </c>
      <c r="BL417" s="84"/>
      <c r="BM417" s="84"/>
      <c r="BN417" s="85"/>
      <c r="BO417" s="84"/>
      <c r="BP417" s="84"/>
      <c r="BQ417" s="84"/>
      <c r="BR417" s="84"/>
      <c r="BS417" s="84"/>
      <c r="BT417" s="84"/>
      <c r="BU417" s="86"/>
      <c r="BV417" s="86"/>
      <c r="BW417" s="86"/>
      <c r="BX417" s="86"/>
      <c r="BY417" s="86"/>
      <c r="BZ417" s="86"/>
      <c r="CA417" s="83"/>
      <c r="CB417" s="83"/>
      <c r="CC417" s="14"/>
      <c r="CD417" s="72"/>
      <c r="CE417" s="87"/>
      <c r="CF417" s="88"/>
      <c r="CG417" s="88"/>
      <c r="CH417" s="87" t="str">
        <f t="shared" si="173"/>
        <v/>
      </c>
      <c r="CI417" s="89"/>
      <c r="CJ417" s="89"/>
      <c r="CK417" s="267"/>
      <c r="CL417" s="90"/>
      <c r="CM417" s="267"/>
      <c r="CN417" s="90"/>
      <c r="CO417" s="267"/>
      <c r="CP417" s="90"/>
      <c r="CQ417" s="267"/>
      <c r="CR417" s="90"/>
      <c r="CS417" s="267"/>
      <c r="CT417" s="90"/>
      <c r="CU417" s="267"/>
      <c r="CV417" s="90"/>
      <c r="CW417" s="267"/>
      <c r="CX417" s="90"/>
      <c r="CY417" s="267"/>
      <c r="CZ417" s="90"/>
      <c r="DA417" s="94" t="str">
        <f>DataEntry!B417</f>
        <v/>
      </c>
      <c r="DB417" s="83"/>
      <c r="DC417" s="83"/>
      <c r="DD417" s="145" t="str">
        <f t="shared" si="184"/>
        <v/>
      </c>
      <c r="DE417" s="145" t="str">
        <f t="shared" si="185"/>
        <v/>
      </c>
      <c r="DF417" s="145" t="str">
        <f t="shared" si="186"/>
        <v/>
      </c>
      <c r="DG417" s="145" t="str">
        <f t="shared" si="187"/>
        <v/>
      </c>
      <c r="DH417" s="145" t="str">
        <f t="shared" si="188"/>
        <v/>
      </c>
      <c r="DI417" s="145" t="str">
        <f t="shared" si="189"/>
        <v/>
      </c>
      <c r="DJ417" s="83"/>
      <c r="DK417" s="83"/>
      <c r="DL417" s="84"/>
      <c r="DM417" s="14"/>
      <c r="DN417" s="87">
        <f t="shared" si="174"/>
        <v>0.64599999999999991</v>
      </c>
      <c r="DO417" s="87">
        <f>(DFactor*Rounds*Number/2+SUM(BV$3:BV405))/(Rounds*Number/2+COUNT(BV$3:BV405))</f>
        <v>0.29599999999999999</v>
      </c>
      <c r="DP417" s="87">
        <f t="shared" si="175"/>
        <v>0.29599999999999999</v>
      </c>
    </row>
    <row r="418" spans="1:120" x14ac:dyDescent="0.25">
      <c r="A418" s="69">
        <v>416</v>
      </c>
      <c r="B418" s="70" t="str">
        <f>DataEntry!C418</f>
        <v/>
      </c>
      <c r="C418" s="71">
        <f>COUNTIF(D$2:D418,D418)+COUNTIF(G$2:G418,D418)</f>
        <v>220</v>
      </c>
      <c r="D418" s="72" t="str">
        <f t="shared" si="163"/>
        <v/>
      </c>
      <c r="E418" s="70" t="str">
        <f>DataEntry!E418</f>
        <v/>
      </c>
      <c r="F418" s="71">
        <f>COUNTIF(D$2:D418,G418)+COUNTIF(G$2:G418,G418)</f>
        <v>220</v>
      </c>
      <c r="G418" s="72" t="str">
        <f t="shared" si="164"/>
        <v/>
      </c>
      <c r="H418" s="73" t="str">
        <f>DataEntry!G418</f>
        <v/>
      </c>
      <c r="I418" s="73" t="str">
        <f>DataEntry!H418</f>
        <v/>
      </c>
      <c r="J418" s="266">
        <f t="shared" si="176"/>
        <v>1</v>
      </c>
      <c r="K418" s="304">
        <f t="shared" si="165"/>
        <v>0.95637771043324271</v>
      </c>
      <c r="L418" s="224" t="e">
        <f t="shared" si="166"/>
        <v>#N/A</v>
      </c>
      <c r="M418" s="224" t="str">
        <f t="shared" si="167"/>
        <v/>
      </c>
      <c r="N418" s="236" t="str">
        <f t="shared" si="177"/>
        <v/>
      </c>
      <c r="O418" s="22" t="str">
        <f t="shared" si="178"/>
        <v>TG220</v>
      </c>
      <c r="P418" s="308" t="e">
        <f t="shared" si="168"/>
        <v>#N/A</v>
      </c>
      <c r="Q418" s="22" t="str">
        <f t="shared" si="179"/>
        <v>TG220</v>
      </c>
      <c r="R418" s="308" t="e">
        <f t="shared" si="169"/>
        <v>#N/A</v>
      </c>
      <c r="S418" s="74"/>
      <c r="T418" s="75"/>
      <c r="U418" s="76"/>
      <c r="V418" s="74"/>
      <c r="W418" s="75"/>
      <c r="X418" s="76"/>
      <c r="Y418" s="74"/>
      <c r="Z418" s="75"/>
      <c r="AA418" s="76"/>
      <c r="AB418" s="74"/>
      <c r="AC418" s="75"/>
      <c r="AD418" s="76"/>
      <c r="AE418" s="74"/>
      <c r="AF418" s="75"/>
      <c r="AG418" s="76"/>
      <c r="AH418" s="74"/>
      <c r="AI418" s="75"/>
      <c r="AJ418" s="76"/>
      <c r="AK418" s="74"/>
      <c r="AL418" s="75"/>
      <c r="AM418" s="76"/>
      <c r="AN418" s="74"/>
      <c r="AO418" s="75"/>
      <c r="AP418" s="76"/>
      <c r="AQ418" s="77" t="str">
        <f t="shared" si="170"/>
        <v/>
      </c>
      <c r="AR418" s="77" t="str">
        <f t="shared" si="171"/>
        <v/>
      </c>
      <c r="AS418" s="78" t="str">
        <f t="shared" si="180"/>
        <v/>
      </c>
      <c r="AT418" s="77" t="str">
        <f t="shared" si="172"/>
        <v/>
      </c>
      <c r="AU418" s="79"/>
      <c r="AV418" s="139"/>
      <c r="AW418" s="80"/>
      <c r="AX418" s="80"/>
      <c r="AY418" s="80"/>
      <c r="AZ418" s="92"/>
      <c r="BA418" s="93"/>
      <c r="BB418" s="92"/>
      <c r="BC418" s="93"/>
      <c r="BD418" s="92"/>
      <c r="BE418" s="93"/>
      <c r="BF418" s="77"/>
      <c r="BG418" s="77"/>
      <c r="BH418" s="77"/>
      <c r="BI418" s="83">
        <f t="shared" si="181"/>
        <v>1</v>
      </c>
      <c r="BJ418" s="83">
        <f t="shared" si="182"/>
        <v>0</v>
      </c>
      <c r="BK418" s="83">
        <f t="shared" si="183"/>
        <v>0</v>
      </c>
      <c r="BL418" s="84"/>
      <c r="BM418" s="84"/>
      <c r="BN418" s="85"/>
      <c r="BO418" s="84"/>
      <c r="BP418" s="84"/>
      <c r="BQ418" s="84"/>
      <c r="BR418" s="84"/>
      <c r="BS418" s="84"/>
      <c r="BT418" s="84"/>
      <c r="BU418" s="86"/>
      <c r="BV418" s="86"/>
      <c r="BW418" s="86"/>
      <c r="BX418" s="86"/>
      <c r="BY418" s="86"/>
      <c r="BZ418" s="86"/>
      <c r="CA418" s="83"/>
      <c r="CB418" s="83"/>
      <c r="CC418" s="14"/>
      <c r="CD418" s="72"/>
      <c r="CE418" s="87"/>
      <c r="CF418" s="88"/>
      <c r="CG418" s="88"/>
      <c r="CH418" s="87" t="str">
        <f t="shared" si="173"/>
        <v/>
      </c>
      <c r="CI418" s="89"/>
      <c r="CJ418" s="89"/>
      <c r="CK418" s="267"/>
      <c r="CL418" s="90"/>
      <c r="CM418" s="267"/>
      <c r="CN418" s="90"/>
      <c r="CO418" s="267"/>
      <c r="CP418" s="90"/>
      <c r="CQ418" s="267"/>
      <c r="CR418" s="90"/>
      <c r="CS418" s="267"/>
      <c r="CT418" s="90"/>
      <c r="CU418" s="267"/>
      <c r="CV418" s="90"/>
      <c r="CW418" s="267"/>
      <c r="CX418" s="90"/>
      <c r="CY418" s="267"/>
      <c r="CZ418" s="90"/>
      <c r="DA418" s="94" t="str">
        <f>DataEntry!B418</f>
        <v/>
      </c>
      <c r="DB418" s="83"/>
      <c r="DC418" s="83"/>
      <c r="DD418" s="145" t="str">
        <f t="shared" si="184"/>
        <v/>
      </c>
      <c r="DE418" s="145" t="str">
        <f t="shared" si="185"/>
        <v/>
      </c>
      <c r="DF418" s="145" t="str">
        <f t="shared" si="186"/>
        <v/>
      </c>
      <c r="DG418" s="145" t="str">
        <f t="shared" si="187"/>
        <v/>
      </c>
      <c r="DH418" s="145" t="str">
        <f t="shared" si="188"/>
        <v/>
      </c>
      <c r="DI418" s="145" t="str">
        <f t="shared" si="189"/>
        <v/>
      </c>
      <c r="DJ418" s="83"/>
      <c r="DK418" s="83"/>
      <c r="DL418" s="84"/>
      <c r="DM418" s="14"/>
      <c r="DN418" s="87">
        <f t="shared" si="174"/>
        <v>0.64599999999999991</v>
      </c>
      <c r="DO418" s="87">
        <f>(DFactor*Rounds*Number/2+SUM(BV$3:BV406))/(Rounds*Number/2+COUNT(BV$3:BV406))</f>
        <v>0.29599999999999999</v>
      </c>
      <c r="DP418" s="87">
        <f t="shared" si="175"/>
        <v>0.29599999999999999</v>
      </c>
    </row>
    <row r="419" spans="1:120" x14ac:dyDescent="0.25">
      <c r="A419" s="69">
        <v>417</v>
      </c>
      <c r="B419" s="70" t="str">
        <f>DataEntry!C419</f>
        <v/>
      </c>
      <c r="C419" s="71">
        <f>COUNTIF(D$2:D419,D419)+COUNTIF(G$2:G419,D419)</f>
        <v>222</v>
      </c>
      <c r="D419" s="72" t="str">
        <f t="shared" si="163"/>
        <v/>
      </c>
      <c r="E419" s="70" t="str">
        <f>DataEntry!E419</f>
        <v/>
      </c>
      <c r="F419" s="71">
        <f>COUNTIF(D$2:D419,G419)+COUNTIF(G$2:G419,G419)</f>
        <v>222</v>
      </c>
      <c r="G419" s="72" t="str">
        <f t="shared" si="164"/>
        <v/>
      </c>
      <c r="H419" s="73" t="str">
        <f>DataEntry!G419</f>
        <v/>
      </c>
      <c r="I419" s="73" t="str">
        <f>DataEntry!H419</f>
        <v/>
      </c>
      <c r="J419" s="266">
        <f t="shared" si="176"/>
        <v>1</v>
      </c>
      <c r="K419" s="304">
        <f t="shared" si="165"/>
        <v>0.84384305364786472</v>
      </c>
      <c r="L419" s="224" t="e">
        <f t="shared" si="166"/>
        <v>#N/A</v>
      </c>
      <c r="M419" s="224" t="str">
        <f t="shared" si="167"/>
        <v/>
      </c>
      <c r="N419" s="236" t="str">
        <f t="shared" si="177"/>
        <v/>
      </c>
      <c r="O419" s="22" t="str">
        <f t="shared" si="178"/>
        <v>TG222</v>
      </c>
      <c r="P419" s="308" t="e">
        <f t="shared" si="168"/>
        <v>#N/A</v>
      </c>
      <c r="Q419" s="22" t="str">
        <f t="shared" si="179"/>
        <v>TG222</v>
      </c>
      <c r="R419" s="308" t="e">
        <f t="shared" si="169"/>
        <v>#N/A</v>
      </c>
      <c r="S419" s="74"/>
      <c r="T419" s="75"/>
      <c r="U419" s="76"/>
      <c r="V419" s="74"/>
      <c r="W419" s="75"/>
      <c r="X419" s="76"/>
      <c r="Y419" s="74"/>
      <c r="Z419" s="75"/>
      <c r="AA419" s="76"/>
      <c r="AB419" s="74"/>
      <c r="AC419" s="75"/>
      <c r="AD419" s="76"/>
      <c r="AE419" s="74"/>
      <c r="AF419" s="75"/>
      <c r="AG419" s="76"/>
      <c r="AH419" s="74"/>
      <c r="AI419" s="75"/>
      <c r="AJ419" s="76"/>
      <c r="AK419" s="74"/>
      <c r="AL419" s="75"/>
      <c r="AM419" s="76"/>
      <c r="AN419" s="74"/>
      <c r="AO419" s="75"/>
      <c r="AP419" s="76"/>
      <c r="AQ419" s="77" t="str">
        <f t="shared" si="170"/>
        <v/>
      </c>
      <c r="AR419" s="77" t="str">
        <f t="shared" si="171"/>
        <v/>
      </c>
      <c r="AS419" s="78" t="str">
        <f t="shared" si="180"/>
        <v/>
      </c>
      <c r="AT419" s="77" t="str">
        <f t="shared" si="172"/>
        <v/>
      </c>
      <c r="AU419" s="79"/>
      <c r="AV419" s="139"/>
      <c r="AW419" s="80"/>
      <c r="AX419" s="80"/>
      <c r="AY419" s="80"/>
      <c r="AZ419" s="92"/>
      <c r="BA419" s="93"/>
      <c r="BB419" s="92"/>
      <c r="BC419" s="93"/>
      <c r="BD419" s="92"/>
      <c r="BE419" s="93"/>
      <c r="BF419" s="77"/>
      <c r="BG419" s="77"/>
      <c r="BH419" s="77"/>
      <c r="BI419" s="83">
        <f t="shared" si="181"/>
        <v>1</v>
      </c>
      <c r="BJ419" s="83">
        <f t="shared" si="182"/>
        <v>0</v>
      </c>
      <c r="BK419" s="83">
        <f t="shared" si="183"/>
        <v>0</v>
      </c>
      <c r="BL419" s="84"/>
      <c r="BM419" s="84"/>
      <c r="BN419" s="85"/>
      <c r="BO419" s="84"/>
      <c r="BP419" s="84"/>
      <c r="BQ419" s="84"/>
      <c r="BR419" s="84"/>
      <c r="BS419" s="84"/>
      <c r="BT419" s="84"/>
      <c r="BU419" s="86"/>
      <c r="BV419" s="86"/>
      <c r="BW419" s="86"/>
      <c r="BX419" s="86"/>
      <c r="BY419" s="86"/>
      <c r="BZ419" s="86"/>
      <c r="CA419" s="83"/>
      <c r="CB419" s="83"/>
      <c r="CC419" s="14"/>
      <c r="CD419" s="72"/>
      <c r="CE419" s="87"/>
      <c r="CF419" s="88"/>
      <c r="CG419" s="88"/>
      <c r="CH419" s="87" t="str">
        <f t="shared" si="173"/>
        <v/>
      </c>
      <c r="CI419" s="89"/>
      <c r="CJ419" s="89"/>
      <c r="CK419" s="267"/>
      <c r="CL419" s="90"/>
      <c r="CM419" s="267"/>
      <c r="CN419" s="90"/>
      <c r="CO419" s="267"/>
      <c r="CP419" s="90"/>
      <c r="CQ419" s="267"/>
      <c r="CR419" s="90"/>
      <c r="CS419" s="267"/>
      <c r="CT419" s="90"/>
      <c r="CU419" s="267"/>
      <c r="CV419" s="90"/>
      <c r="CW419" s="267"/>
      <c r="CX419" s="90"/>
      <c r="CY419" s="267"/>
      <c r="CZ419" s="90"/>
      <c r="DA419" s="94" t="str">
        <f>DataEntry!B419</f>
        <v/>
      </c>
      <c r="DB419" s="83"/>
      <c r="DC419" s="83"/>
      <c r="DD419" s="145" t="str">
        <f t="shared" si="184"/>
        <v/>
      </c>
      <c r="DE419" s="145" t="str">
        <f t="shared" si="185"/>
        <v/>
      </c>
      <c r="DF419" s="145" t="str">
        <f t="shared" si="186"/>
        <v/>
      </c>
      <c r="DG419" s="145" t="str">
        <f t="shared" si="187"/>
        <v/>
      </c>
      <c r="DH419" s="145" t="str">
        <f t="shared" si="188"/>
        <v/>
      </c>
      <c r="DI419" s="145" t="str">
        <f t="shared" si="189"/>
        <v/>
      </c>
      <c r="DJ419" s="83"/>
      <c r="DK419" s="83"/>
      <c r="DL419" s="84"/>
      <c r="DM419" s="14"/>
      <c r="DN419" s="87">
        <f t="shared" si="174"/>
        <v>0.64599999999999991</v>
      </c>
      <c r="DO419" s="87">
        <f>(DFactor*Rounds*Number/2+SUM(BV$3:BV407))/(Rounds*Number/2+COUNT(BV$3:BV407))</f>
        <v>0.29599999999999999</v>
      </c>
      <c r="DP419" s="87">
        <f t="shared" si="175"/>
        <v>0.29599999999999999</v>
      </c>
    </row>
    <row r="420" spans="1:120" x14ac:dyDescent="0.25">
      <c r="A420" s="69">
        <v>418</v>
      </c>
      <c r="B420" s="70" t="str">
        <f>DataEntry!C420</f>
        <v/>
      </c>
      <c r="C420" s="71">
        <f>COUNTIF(D$2:D420,D420)+COUNTIF(G$2:G420,D420)</f>
        <v>224</v>
      </c>
      <c r="D420" s="72" t="str">
        <f t="shared" si="163"/>
        <v/>
      </c>
      <c r="E420" s="70" t="str">
        <f>DataEntry!E420</f>
        <v/>
      </c>
      <c r="F420" s="71">
        <f>COUNTIF(D$2:D420,G420)+COUNTIF(G$2:G420,G420)</f>
        <v>224</v>
      </c>
      <c r="G420" s="72" t="str">
        <f t="shared" si="164"/>
        <v/>
      </c>
      <c r="H420" s="73" t="str">
        <f>DataEntry!G420</f>
        <v/>
      </c>
      <c r="I420" s="73" t="str">
        <f>DataEntry!H420</f>
        <v/>
      </c>
      <c r="J420" s="266">
        <f t="shared" si="176"/>
        <v>1</v>
      </c>
      <c r="K420" s="304">
        <f t="shared" si="165"/>
        <v>0.4781829239997526</v>
      </c>
      <c r="L420" s="224" t="e">
        <f t="shared" si="166"/>
        <v>#N/A</v>
      </c>
      <c r="M420" s="224" t="str">
        <f t="shared" si="167"/>
        <v/>
      </c>
      <c r="N420" s="236" t="str">
        <f t="shared" si="177"/>
        <v/>
      </c>
      <c r="O420" s="22" t="str">
        <f t="shared" si="178"/>
        <v>TG224</v>
      </c>
      <c r="P420" s="308" t="e">
        <f t="shared" si="168"/>
        <v>#N/A</v>
      </c>
      <c r="Q420" s="22" t="str">
        <f t="shared" si="179"/>
        <v>TG224</v>
      </c>
      <c r="R420" s="308" t="e">
        <f t="shared" si="169"/>
        <v>#N/A</v>
      </c>
      <c r="S420" s="74"/>
      <c r="T420" s="75"/>
      <c r="U420" s="76"/>
      <c r="V420" s="74"/>
      <c r="W420" s="75"/>
      <c r="X420" s="76"/>
      <c r="Y420" s="74"/>
      <c r="Z420" s="75"/>
      <c r="AA420" s="76"/>
      <c r="AB420" s="74"/>
      <c r="AC420" s="75"/>
      <c r="AD420" s="76"/>
      <c r="AE420" s="74"/>
      <c r="AF420" s="75"/>
      <c r="AG420" s="76"/>
      <c r="AH420" s="74"/>
      <c r="AI420" s="75"/>
      <c r="AJ420" s="76"/>
      <c r="AK420" s="74"/>
      <c r="AL420" s="75"/>
      <c r="AM420" s="76"/>
      <c r="AN420" s="74"/>
      <c r="AO420" s="75"/>
      <c r="AP420" s="76"/>
      <c r="AQ420" s="77" t="str">
        <f t="shared" si="170"/>
        <v/>
      </c>
      <c r="AR420" s="77" t="str">
        <f t="shared" si="171"/>
        <v/>
      </c>
      <c r="AS420" s="78" t="str">
        <f t="shared" si="180"/>
        <v/>
      </c>
      <c r="AT420" s="77" t="str">
        <f t="shared" si="172"/>
        <v/>
      </c>
      <c r="AU420" s="79"/>
      <c r="AV420" s="139"/>
      <c r="AW420" s="80"/>
      <c r="AX420" s="80"/>
      <c r="AY420" s="80"/>
      <c r="AZ420" s="92"/>
      <c r="BA420" s="93"/>
      <c r="BB420" s="92"/>
      <c r="BC420" s="93"/>
      <c r="BD420" s="92"/>
      <c r="BE420" s="93"/>
      <c r="BF420" s="77"/>
      <c r="BG420" s="77"/>
      <c r="BH420" s="77"/>
      <c r="BI420" s="83">
        <f t="shared" si="181"/>
        <v>1</v>
      </c>
      <c r="BJ420" s="83">
        <f t="shared" si="182"/>
        <v>0</v>
      </c>
      <c r="BK420" s="83">
        <f t="shared" si="183"/>
        <v>0</v>
      </c>
      <c r="BL420" s="84"/>
      <c r="BM420" s="84"/>
      <c r="BN420" s="85"/>
      <c r="BO420" s="84"/>
      <c r="BP420" s="84"/>
      <c r="BQ420" s="84"/>
      <c r="BR420" s="84"/>
      <c r="BS420" s="84"/>
      <c r="BT420" s="84"/>
      <c r="BU420" s="86"/>
      <c r="BV420" s="86"/>
      <c r="BW420" s="86"/>
      <c r="BX420" s="86"/>
      <c r="BY420" s="86"/>
      <c r="BZ420" s="86"/>
      <c r="CA420" s="83"/>
      <c r="CB420" s="83"/>
      <c r="CC420" s="14"/>
      <c r="CD420" s="72"/>
      <c r="CE420" s="87"/>
      <c r="CF420" s="88"/>
      <c r="CG420" s="88"/>
      <c r="CH420" s="87" t="str">
        <f t="shared" si="173"/>
        <v/>
      </c>
      <c r="CI420" s="89"/>
      <c r="CJ420" s="89"/>
      <c r="CK420" s="267"/>
      <c r="CL420" s="90"/>
      <c r="CM420" s="267"/>
      <c r="CN420" s="90"/>
      <c r="CO420" s="267"/>
      <c r="CP420" s="90"/>
      <c r="CQ420" s="267"/>
      <c r="CR420" s="90"/>
      <c r="CS420" s="267"/>
      <c r="CT420" s="90"/>
      <c r="CU420" s="267"/>
      <c r="CV420" s="90"/>
      <c r="CW420" s="267"/>
      <c r="CX420" s="90"/>
      <c r="CY420" s="267"/>
      <c r="CZ420" s="90"/>
      <c r="DA420" s="94" t="str">
        <f>DataEntry!B420</f>
        <v/>
      </c>
      <c r="DB420" s="83"/>
      <c r="DC420" s="83"/>
      <c r="DD420" s="145" t="str">
        <f t="shared" si="184"/>
        <v/>
      </c>
      <c r="DE420" s="145" t="str">
        <f t="shared" si="185"/>
        <v/>
      </c>
      <c r="DF420" s="145" t="str">
        <f t="shared" si="186"/>
        <v/>
      </c>
      <c r="DG420" s="145" t="str">
        <f t="shared" si="187"/>
        <v/>
      </c>
      <c r="DH420" s="145" t="str">
        <f t="shared" si="188"/>
        <v/>
      </c>
      <c r="DI420" s="145" t="str">
        <f t="shared" si="189"/>
        <v/>
      </c>
      <c r="DJ420" s="83"/>
      <c r="DK420" s="83"/>
      <c r="DL420" s="84"/>
      <c r="DM420" s="14"/>
      <c r="DN420" s="87">
        <f t="shared" si="174"/>
        <v>0.64599999999999991</v>
      </c>
      <c r="DO420" s="87">
        <f>(DFactor*Rounds*Number/2+SUM(BV$3:BV408))/(Rounds*Number/2+COUNT(BV$3:BV408))</f>
        <v>0.29599999999999999</v>
      </c>
      <c r="DP420" s="87">
        <f t="shared" si="175"/>
        <v>0.29599999999999999</v>
      </c>
    </row>
    <row r="421" spans="1:120" x14ac:dyDescent="0.25">
      <c r="A421" s="69">
        <v>419</v>
      </c>
      <c r="B421" s="70" t="str">
        <f>DataEntry!C421</f>
        <v/>
      </c>
      <c r="C421" s="71">
        <f>COUNTIF(D$2:D421,D421)+COUNTIF(G$2:G421,D421)</f>
        <v>226</v>
      </c>
      <c r="D421" s="72" t="str">
        <f t="shared" si="163"/>
        <v/>
      </c>
      <c r="E421" s="70" t="str">
        <f>DataEntry!E421</f>
        <v/>
      </c>
      <c r="F421" s="71">
        <f>COUNTIF(D$2:D421,G421)+COUNTIF(G$2:G421,G421)</f>
        <v>226</v>
      </c>
      <c r="G421" s="72" t="str">
        <f t="shared" si="164"/>
        <v/>
      </c>
      <c r="H421" s="73" t="str">
        <f>DataEntry!G421</f>
        <v/>
      </c>
      <c r="I421" s="73" t="str">
        <f>DataEntry!H421</f>
        <v/>
      </c>
      <c r="J421" s="266">
        <f t="shared" si="176"/>
        <v>1</v>
      </c>
      <c r="K421" s="304">
        <f t="shared" si="165"/>
        <v>0.69412940527022315</v>
      </c>
      <c r="L421" s="224" t="e">
        <f t="shared" si="166"/>
        <v>#N/A</v>
      </c>
      <c r="M421" s="224" t="str">
        <f t="shared" si="167"/>
        <v/>
      </c>
      <c r="N421" s="236" t="str">
        <f t="shared" si="177"/>
        <v/>
      </c>
      <c r="O421" s="22" t="str">
        <f t="shared" si="178"/>
        <v>TG226</v>
      </c>
      <c r="P421" s="308" t="e">
        <f t="shared" si="168"/>
        <v>#N/A</v>
      </c>
      <c r="Q421" s="22" t="str">
        <f t="shared" si="179"/>
        <v>TG226</v>
      </c>
      <c r="R421" s="308" t="e">
        <f t="shared" si="169"/>
        <v>#N/A</v>
      </c>
      <c r="S421" s="74"/>
      <c r="T421" s="75"/>
      <c r="U421" s="76"/>
      <c r="V421" s="74"/>
      <c r="W421" s="75"/>
      <c r="X421" s="76"/>
      <c r="Y421" s="74"/>
      <c r="Z421" s="75"/>
      <c r="AA421" s="76"/>
      <c r="AB421" s="74"/>
      <c r="AC421" s="75"/>
      <c r="AD421" s="76"/>
      <c r="AE421" s="74"/>
      <c r="AF421" s="75"/>
      <c r="AG421" s="76"/>
      <c r="AH421" s="74"/>
      <c r="AI421" s="75"/>
      <c r="AJ421" s="76"/>
      <c r="AK421" s="74"/>
      <c r="AL421" s="75"/>
      <c r="AM421" s="76"/>
      <c r="AN421" s="74"/>
      <c r="AO421" s="75"/>
      <c r="AP421" s="76"/>
      <c r="AQ421" s="77" t="str">
        <f t="shared" si="170"/>
        <v/>
      </c>
      <c r="AR421" s="77" t="str">
        <f t="shared" si="171"/>
        <v/>
      </c>
      <c r="AS421" s="78" t="str">
        <f t="shared" si="180"/>
        <v/>
      </c>
      <c r="AT421" s="77" t="str">
        <f t="shared" si="172"/>
        <v/>
      </c>
      <c r="AU421" s="79"/>
      <c r="AV421" s="139"/>
      <c r="AW421" s="80"/>
      <c r="AX421" s="80"/>
      <c r="AY421" s="80"/>
      <c r="AZ421" s="92"/>
      <c r="BA421" s="93"/>
      <c r="BB421" s="92"/>
      <c r="BC421" s="93"/>
      <c r="BD421" s="92"/>
      <c r="BE421" s="93"/>
      <c r="BF421" s="77"/>
      <c r="BG421" s="77"/>
      <c r="BH421" s="77"/>
      <c r="BI421" s="83">
        <f t="shared" si="181"/>
        <v>1</v>
      </c>
      <c r="BJ421" s="83">
        <f t="shared" si="182"/>
        <v>0</v>
      </c>
      <c r="BK421" s="83">
        <f t="shared" si="183"/>
        <v>0</v>
      </c>
      <c r="BL421" s="84"/>
      <c r="BM421" s="84"/>
      <c r="BN421" s="85"/>
      <c r="BO421" s="84"/>
      <c r="BP421" s="84"/>
      <c r="BQ421" s="84"/>
      <c r="BR421" s="84"/>
      <c r="BS421" s="84"/>
      <c r="BT421" s="84"/>
      <c r="BU421" s="86"/>
      <c r="BV421" s="86"/>
      <c r="BW421" s="86"/>
      <c r="BX421" s="86"/>
      <c r="BY421" s="86"/>
      <c r="BZ421" s="86"/>
      <c r="CA421" s="83"/>
      <c r="CB421" s="83"/>
      <c r="CC421" s="14"/>
      <c r="CD421" s="72"/>
      <c r="CE421" s="87"/>
      <c r="CF421" s="88"/>
      <c r="CG421" s="88"/>
      <c r="CH421" s="87" t="str">
        <f t="shared" si="173"/>
        <v/>
      </c>
      <c r="CI421" s="89"/>
      <c r="CJ421" s="89"/>
      <c r="CK421" s="267"/>
      <c r="CL421" s="90"/>
      <c r="CM421" s="267"/>
      <c r="CN421" s="90"/>
      <c r="CO421" s="267"/>
      <c r="CP421" s="90"/>
      <c r="CQ421" s="267"/>
      <c r="CR421" s="90"/>
      <c r="CS421" s="267"/>
      <c r="CT421" s="90"/>
      <c r="CU421" s="267"/>
      <c r="CV421" s="90"/>
      <c r="CW421" s="267"/>
      <c r="CX421" s="90"/>
      <c r="CY421" s="267"/>
      <c r="CZ421" s="90"/>
      <c r="DA421" s="94" t="str">
        <f>DataEntry!B421</f>
        <v/>
      </c>
      <c r="DB421" s="83"/>
      <c r="DC421" s="83"/>
      <c r="DD421" s="145" t="str">
        <f t="shared" si="184"/>
        <v/>
      </c>
      <c r="DE421" s="145" t="str">
        <f t="shared" si="185"/>
        <v/>
      </c>
      <c r="DF421" s="145" t="str">
        <f t="shared" si="186"/>
        <v/>
      </c>
      <c r="DG421" s="145" t="str">
        <f t="shared" si="187"/>
        <v/>
      </c>
      <c r="DH421" s="145" t="str">
        <f t="shared" si="188"/>
        <v/>
      </c>
      <c r="DI421" s="145" t="str">
        <f t="shared" si="189"/>
        <v/>
      </c>
      <c r="DJ421" s="83"/>
      <c r="DK421" s="83"/>
      <c r="DL421" s="84"/>
      <c r="DM421" s="14"/>
      <c r="DN421" s="87">
        <f t="shared" si="174"/>
        <v>0.64599999999999991</v>
      </c>
      <c r="DO421" s="87">
        <f>(DFactor*Rounds*Number/2+SUM(BV$3:BV409))/(Rounds*Number/2+COUNT(BV$3:BV409))</f>
        <v>0.29599999999999999</v>
      </c>
      <c r="DP421" s="87">
        <f t="shared" si="175"/>
        <v>0.29599999999999999</v>
      </c>
    </row>
    <row r="422" spans="1:120" x14ac:dyDescent="0.25">
      <c r="A422" s="69">
        <v>420</v>
      </c>
      <c r="B422" s="70" t="str">
        <f>DataEntry!C422</f>
        <v/>
      </c>
      <c r="C422" s="71">
        <f>COUNTIF(D$2:D422,D422)+COUNTIF(G$2:G422,D422)</f>
        <v>228</v>
      </c>
      <c r="D422" s="72" t="str">
        <f t="shared" si="163"/>
        <v/>
      </c>
      <c r="E422" s="70" t="str">
        <f>DataEntry!E422</f>
        <v/>
      </c>
      <c r="F422" s="71">
        <f>COUNTIF(D$2:D422,G422)+COUNTIF(G$2:G422,G422)</f>
        <v>228</v>
      </c>
      <c r="G422" s="72" t="str">
        <f t="shared" si="164"/>
        <v/>
      </c>
      <c r="H422" s="73" t="str">
        <f>DataEntry!G422</f>
        <v/>
      </c>
      <c r="I422" s="73" t="str">
        <f>DataEntry!H422</f>
        <v/>
      </c>
      <c r="J422" s="266">
        <f t="shared" si="176"/>
        <v>1</v>
      </c>
      <c r="K422" s="304">
        <f t="shared" si="165"/>
        <v>0.91075072533583801</v>
      </c>
      <c r="L422" s="224" t="e">
        <f t="shared" si="166"/>
        <v>#N/A</v>
      </c>
      <c r="M422" s="224" t="str">
        <f t="shared" si="167"/>
        <v/>
      </c>
      <c r="N422" s="236" t="str">
        <f t="shared" si="177"/>
        <v/>
      </c>
      <c r="O422" s="22" t="str">
        <f t="shared" si="178"/>
        <v>TG228</v>
      </c>
      <c r="P422" s="308" t="e">
        <f t="shared" si="168"/>
        <v>#N/A</v>
      </c>
      <c r="Q422" s="22" t="str">
        <f t="shared" si="179"/>
        <v>TG228</v>
      </c>
      <c r="R422" s="308" t="e">
        <f t="shared" si="169"/>
        <v>#N/A</v>
      </c>
      <c r="S422" s="74"/>
      <c r="T422" s="75"/>
      <c r="U422" s="76"/>
      <c r="V422" s="74"/>
      <c r="W422" s="75"/>
      <c r="X422" s="76"/>
      <c r="Y422" s="74"/>
      <c r="Z422" s="75"/>
      <c r="AA422" s="76"/>
      <c r="AB422" s="74"/>
      <c r="AC422" s="75"/>
      <c r="AD422" s="76"/>
      <c r="AE422" s="74"/>
      <c r="AF422" s="75"/>
      <c r="AG422" s="76"/>
      <c r="AH422" s="74"/>
      <c r="AI422" s="75"/>
      <c r="AJ422" s="76"/>
      <c r="AK422" s="74"/>
      <c r="AL422" s="75"/>
      <c r="AM422" s="76"/>
      <c r="AN422" s="74"/>
      <c r="AO422" s="75"/>
      <c r="AP422" s="76"/>
      <c r="AQ422" s="77" t="str">
        <f t="shared" si="170"/>
        <v/>
      </c>
      <c r="AR422" s="77" t="str">
        <f t="shared" si="171"/>
        <v/>
      </c>
      <c r="AS422" s="78" t="str">
        <f t="shared" si="180"/>
        <v/>
      </c>
      <c r="AT422" s="77" t="str">
        <f t="shared" si="172"/>
        <v/>
      </c>
      <c r="AU422" s="79"/>
      <c r="AV422" s="139"/>
      <c r="AW422" s="80"/>
      <c r="AX422" s="80"/>
      <c r="AY422" s="80"/>
      <c r="AZ422" s="92"/>
      <c r="BA422" s="93"/>
      <c r="BB422" s="92"/>
      <c r="BC422" s="93"/>
      <c r="BD422" s="92"/>
      <c r="BE422" s="93"/>
      <c r="BF422" s="77"/>
      <c r="BG422" s="77"/>
      <c r="BH422" s="77"/>
      <c r="BI422" s="83">
        <f t="shared" si="181"/>
        <v>1</v>
      </c>
      <c r="BJ422" s="83">
        <f t="shared" si="182"/>
        <v>0</v>
      </c>
      <c r="BK422" s="83">
        <f t="shared" si="183"/>
        <v>0</v>
      </c>
      <c r="BL422" s="84"/>
      <c r="BM422" s="84"/>
      <c r="BN422" s="85"/>
      <c r="BO422" s="84"/>
      <c r="BP422" s="84"/>
      <c r="BQ422" s="84"/>
      <c r="BR422" s="84"/>
      <c r="BS422" s="84"/>
      <c r="BT422" s="84"/>
      <c r="BU422" s="86"/>
      <c r="BV422" s="86"/>
      <c r="BW422" s="86"/>
      <c r="BX422" s="86"/>
      <c r="BY422" s="86"/>
      <c r="BZ422" s="86"/>
      <c r="CA422" s="83"/>
      <c r="CB422" s="83"/>
      <c r="CC422" s="14"/>
      <c r="CD422" s="72"/>
      <c r="CE422" s="87"/>
      <c r="CF422" s="88"/>
      <c r="CG422" s="88"/>
      <c r="CH422" s="87" t="str">
        <f t="shared" si="173"/>
        <v/>
      </c>
      <c r="CI422" s="89"/>
      <c r="CJ422" s="89"/>
      <c r="CK422" s="267"/>
      <c r="CL422" s="90"/>
      <c r="CM422" s="267"/>
      <c r="CN422" s="90"/>
      <c r="CO422" s="267"/>
      <c r="CP422" s="90"/>
      <c r="CQ422" s="267"/>
      <c r="CR422" s="90"/>
      <c r="CS422" s="267"/>
      <c r="CT422" s="90"/>
      <c r="CU422" s="267"/>
      <c r="CV422" s="90"/>
      <c r="CW422" s="267"/>
      <c r="CX422" s="90"/>
      <c r="CY422" s="267"/>
      <c r="CZ422" s="90"/>
      <c r="DA422" s="94" t="str">
        <f>DataEntry!B422</f>
        <v/>
      </c>
      <c r="DB422" s="83"/>
      <c r="DC422" s="83"/>
      <c r="DD422" s="145" t="str">
        <f t="shared" si="184"/>
        <v/>
      </c>
      <c r="DE422" s="145" t="str">
        <f t="shared" si="185"/>
        <v/>
      </c>
      <c r="DF422" s="145" t="str">
        <f t="shared" si="186"/>
        <v/>
      </c>
      <c r="DG422" s="145" t="str">
        <f t="shared" si="187"/>
        <v/>
      </c>
      <c r="DH422" s="145" t="str">
        <f t="shared" si="188"/>
        <v/>
      </c>
      <c r="DI422" s="145" t="str">
        <f t="shared" si="189"/>
        <v/>
      </c>
      <c r="DJ422" s="83"/>
      <c r="DK422" s="83"/>
      <c r="DL422" s="84"/>
      <c r="DM422" s="14"/>
      <c r="DN422" s="87">
        <f t="shared" si="174"/>
        <v>0.64599999999999991</v>
      </c>
      <c r="DO422" s="87">
        <f>(DFactor*Rounds*Number/2+SUM(BV$3:BV410))/(Rounds*Number/2+COUNT(BV$3:BV410))</f>
        <v>0.29599999999999999</v>
      </c>
      <c r="DP422" s="87">
        <f t="shared" si="175"/>
        <v>0.29599999999999999</v>
      </c>
    </row>
    <row r="423" spans="1:120" x14ac:dyDescent="0.25">
      <c r="A423" s="69">
        <v>421</v>
      </c>
      <c r="B423" s="70" t="str">
        <f>DataEntry!C423</f>
        <v/>
      </c>
      <c r="C423" s="71">
        <f>COUNTIF(D$2:D423,D423)+COUNTIF(G$2:G423,D423)</f>
        <v>230</v>
      </c>
      <c r="D423" s="72" t="str">
        <f t="shared" si="163"/>
        <v/>
      </c>
      <c r="E423" s="70" t="str">
        <f>DataEntry!E423</f>
        <v/>
      </c>
      <c r="F423" s="71">
        <f>COUNTIF(D$2:D423,G423)+COUNTIF(G$2:G423,G423)</f>
        <v>230</v>
      </c>
      <c r="G423" s="72" t="str">
        <f t="shared" si="164"/>
        <v/>
      </c>
      <c r="H423" s="73" t="str">
        <f>DataEntry!G423</f>
        <v/>
      </c>
      <c r="I423" s="73" t="str">
        <f>DataEntry!H423</f>
        <v/>
      </c>
      <c r="J423" s="266">
        <f t="shared" si="176"/>
        <v>1</v>
      </c>
      <c r="K423" s="304">
        <f t="shared" si="165"/>
        <v>0.57698589356913121</v>
      </c>
      <c r="L423" s="224" t="e">
        <f t="shared" si="166"/>
        <v>#N/A</v>
      </c>
      <c r="M423" s="224" t="str">
        <f t="shared" si="167"/>
        <v/>
      </c>
      <c r="N423" s="236" t="str">
        <f t="shared" si="177"/>
        <v/>
      </c>
      <c r="O423" s="22" t="str">
        <f t="shared" si="178"/>
        <v>TG230</v>
      </c>
      <c r="P423" s="308" t="e">
        <f t="shared" si="168"/>
        <v>#N/A</v>
      </c>
      <c r="Q423" s="22" t="str">
        <f t="shared" si="179"/>
        <v>TG230</v>
      </c>
      <c r="R423" s="308" t="e">
        <f t="shared" si="169"/>
        <v>#N/A</v>
      </c>
      <c r="S423" s="74"/>
      <c r="T423" s="75"/>
      <c r="U423" s="76"/>
      <c r="V423" s="74"/>
      <c r="W423" s="75"/>
      <c r="X423" s="76"/>
      <c r="Y423" s="74"/>
      <c r="Z423" s="75"/>
      <c r="AA423" s="76"/>
      <c r="AB423" s="74"/>
      <c r="AC423" s="75"/>
      <c r="AD423" s="76"/>
      <c r="AE423" s="74"/>
      <c r="AF423" s="75"/>
      <c r="AG423" s="76"/>
      <c r="AH423" s="74"/>
      <c r="AI423" s="75"/>
      <c r="AJ423" s="76"/>
      <c r="AK423" s="74"/>
      <c r="AL423" s="75"/>
      <c r="AM423" s="76"/>
      <c r="AN423" s="74"/>
      <c r="AO423" s="75"/>
      <c r="AP423" s="76"/>
      <c r="AQ423" s="77" t="str">
        <f t="shared" si="170"/>
        <v/>
      </c>
      <c r="AR423" s="77" t="str">
        <f t="shared" si="171"/>
        <v/>
      </c>
      <c r="AS423" s="78" t="str">
        <f t="shared" si="180"/>
        <v/>
      </c>
      <c r="AT423" s="77" t="str">
        <f t="shared" si="172"/>
        <v/>
      </c>
      <c r="AU423" s="79"/>
      <c r="AV423" s="139"/>
      <c r="AW423" s="80"/>
      <c r="AX423" s="80"/>
      <c r="AY423" s="80"/>
      <c r="AZ423" s="92"/>
      <c r="BA423" s="93"/>
      <c r="BB423" s="92"/>
      <c r="BC423" s="93"/>
      <c r="BD423" s="92"/>
      <c r="BE423" s="93"/>
      <c r="BF423" s="77"/>
      <c r="BG423" s="77"/>
      <c r="BH423" s="77"/>
      <c r="BI423" s="83">
        <f t="shared" si="181"/>
        <v>1</v>
      </c>
      <c r="BJ423" s="83">
        <f t="shared" si="182"/>
        <v>0</v>
      </c>
      <c r="BK423" s="83">
        <f t="shared" si="183"/>
        <v>0</v>
      </c>
      <c r="BL423" s="84"/>
      <c r="BM423" s="84"/>
      <c r="BN423" s="85"/>
      <c r="BO423" s="84"/>
      <c r="BP423" s="84"/>
      <c r="BQ423" s="84"/>
      <c r="BR423" s="84"/>
      <c r="BS423" s="84"/>
      <c r="BT423" s="84"/>
      <c r="BU423" s="86"/>
      <c r="BV423" s="86"/>
      <c r="BW423" s="86"/>
      <c r="BX423" s="86"/>
      <c r="BY423" s="86"/>
      <c r="BZ423" s="86"/>
      <c r="CA423" s="83"/>
      <c r="CB423" s="83"/>
      <c r="CC423" s="14"/>
      <c r="CD423" s="72"/>
      <c r="CE423" s="87"/>
      <c r="CF423" s="88"/>
      <c r="CG423" s="88"/>
      <c r="CH423" s="87" t="str">
        <f t="shared" si="173"/>
        <v/>
      </c>
      <c r="CI423" s="89"/>
      <c r="CJ423" s="89"/>
      <c r="CK423" s="267"/>
      <c r="CL423" s="90"/>
      <c r="CM423" s="267"/>
      <c r="CN423" s="90"/>
      <c r="CO423" s="267"/>
      <c r="CP423" s="90"/>
      <c r="CQ423" s="267"/>
      <c r="CR423" s="90"/>
      <c r="CS423" s="267"/>
      <c r="CT423" s="90"/>
      <c r="CU423" s="267"/>
      <c r="CV423" s="90"/>
      <c r="CW423" s="267"/>
      <c r="CX423" s="90"/>
      <c r="CY423" s="267"/>
      <c r="CZ423" s="90"/>
      <c r="DA423" s="94" t="str">
        <f>DataEntry!B423</f>
        <v/>
      </c>
      <c r="DB423" s="83"/>
      <c r="DC423" s="83"/>
      <c r="DD423" s="145" t="str">
        <f t="shared" si="184"/>
        <v/>
      </c>
      <c r="DE423" s="145" t="str">
        <f t="shared" si="185"/>
        <v/>
      </c>
      <c r="DF423" s="145" t="str">
        <f t="shared" si="186"/>
        <v/>
      </c>
      <c r="DG423" s="145" t="str">
        <f t="shared" si="187"/>
        <v/>
      </c>
      <c r="DH423" s="145" t="str">
        <f t="shared" si="188"/>
        <v/>
      </c>
      <c r="DI423" s="145" t="str">
        <f t="shared" si="189"/>
        <v/>
      </c>
      <c r="DJ423" s="83"/>
      <c r="DK423" s="83"/>
      <c r="DL423" s="84"/>
      <c r="DM423" s="14"/>
      <c r="DN423" s="87">
        <f t="shared" si="174"/>
        <v>0.64599999999999991</v>
      </c>
      <c r="DO423" s="87">
        <f>(DFactor*Rounds*Number/2+SUM(BV$3:BV411))/(Rounds*Number/2+COUNT(BV$3:BV411))</f>
        <v>0.29599999999999999</v>
      </c>
      <c r="DP423" s="87">
        <f t="shared" si="175"/>
        <v>0.29599999999999999</v>
      </c>
    </row>
    <row r="424" spans="1:120" x14ac:dyDescent="0.25">
      <c r="A424" s="69">
        <v>422</v>
      </c>
      <c r="B424" s="70" t="str">
        <f>DataEntry!C424</f>
        <v/>
      </c>
      <c r="C424" s="71">
        <f>COUNTIF(D$2:D424,D424)+COUNTIF(G$2:G424,D424)</f>
        <v>232</v>
      </c>
      <c r="D424" s="72" t="str">
        <f t="shared" si="163"/>
        <v/>
      </c>
      <c r="E424" s="70" t="str">
        <f>DataEntry!E424</f>
        <v/>
      </c>
      <c r="F424" s="71">
        <f>COUNTIF(D$2:D424,G424)+COUNTIF(G$2:G424,G424)</f>
        <v>232</v>
      </c>
      <c r="G424" s="72" t="str">
        <f t="shared" si="164"/>
        <v/>
      </c>
      <c r="H424" s="73" t="str">
        <f>DataEntry!G424</f>
        <v/>
      </c>
      <c r="I424" s="73" t="str">
        <f>DataEntry!H424</f>
        <v/>
      </c>
      <c r="J424" s="266">
        <f t="shared" si="176"/>
        <v>1</v>
      </c>
      <c r="K424" s="304">
        <f t="shared" si="165"/>
        <v>0.15600065279505326</v>
      </c>
      <c r="L424" s="224" t="e">
        <f t="shared" si="166"/>
        <v>#N/A</v>
      </c>
      <c r="M424" s="224" t="str">
        <f t="shared" si="167"/>
        <v/>
      </c>
      <c r="N424" s="236" t="str">
        <f t="shared" si="177"/>
        <v/>
      </c>
      <c r="O424" s="22" t="str">
        <f t="shared" si="178"/>
        <v>TG232</v>
      </c>
      <c r="P424" s="308" t="e">
        <f t="shared" si="168"/>
        <v>#N/A</v>
      </c>
      <c r="Q424" s="22" t="str">
        <f t="shared" si="179"/>
        <v>TG232</v>
      </c>
      <c r="R424" s="308" t="e">
        <f t="shared" si="169"/>
        <v>#N/A</v>
      </c>
      <c r="S424" s="74"/>
      <c r="T424" s="75"/>
      <c r="U424" s="76"/>
      <c r="V424" s="74"/>
      <c r="W424" s="75"/>
      <c r="X424" s="76"/>
      <c r="Y424" s="74"/>
      <c r="Z424" s="75"/>
      <c r="AA424" s="76"/>
      <c r="AB424" s="74"/>
      <c r="AC424" s="75"/>
      <c r="AD424" s="76"/>
      <c r="AE424" s="74"/>
      <c r="AF424" s="75"/>
      <c r="AG424" s="76"/>
      <c r="AH424" s="74"/>
      <c r="AI424" s="75"/>
      <c r="AJ424" s="76"/>
      <c r="AK424" s="74"/>
      <c r="AL424" s="75"/>
      <c r="AM424" s="76"/>
      <c r="AN424" s="74"/>
      <c r="AO424" s="75"/>
      <c r="AP424" s="76"/>
      <c r="AQ424" s="77" t="str">
        <f t="shared" si="170"/>
        <v/>
      </c>
      <c r="AR424" s="77" t="str">
        <f t="shared" si="171"/>
        <v/>
      </c>
      <c r="AS424" s="78" t="str">
        <f t="shared" si="180"/>
        <v/>
      </c>
      <c r="AT424" s="77" t="str">
        <f t="shared" si="172"/>
        <v/>
      </c>
      <c r="AU424" s="79"/>
      <c r="AV424" s="139"/>
      <c r="AW424" s="80"/>
      <c r="AX424" s="80"/>
      <c r="AY424" s="80"/>
      <c r="AZ424" s="92"/>
      <c r="BA424" s="93"/>
      <c r="BB424" s="92"/>
      <c r="BC424" s="93"/>
      <c r="BD424" s="92"/>
      <c r="BE424" s="93"/>
      <c r="BF424" s="77"/>
      <c r="BG424" s="77"/>
      <c r="BH424" s="77"/>
      <c r="BI424" s="83">
        <f t="shared" si="181"/>
        <v>1</v>
      </c>
      <c r="BJ424" s="83">
        <f t="shared" si="182"/>
        <v>0</v>
      </c>
      <c r="BK424" s="83">
        <f t="shared" si="183"/>
        <v>0</v>
      </c>
      <c r="BL424" s="84"/>
      <c r="BM424" s="84"/>
      <c r="BN424" s="85"/>
      <c r="BO424" s="84"/>
      <c r="BP424" s="84"/>
      <c r="BQ424" s="84"/>
      <c r="BR424" s="84"/>
      <c r="BS424" s="84"/>
      <c r="BT424" s="84"/>
      <c r="BU424" s="86"/>
      <c r="BV424" s="86"/>
      <c r="BW424" s="86"/>
      <c r="BX424" s="86"/>
      <c r="BY424" s="86"/>
      <c r="BZ424" s="86"/>
      <c r="CA424" s="83"/>
      <c r="CB424" s="83"/>
      <c r="CC424" s="14"/>
      <c r="CD424" s="72"/>
      <c r="CE424" s="87"/>
      <c r="CF424" s="88"/>
      <c r="CG424" s="88"/>
      <c r="CH424" s="87" t="str">
        <f t="shared" si="173"/>
        <v/>
      </c>
      <c r="CI424" s="89"/>
      <c r="CJ424" s="89"/>
      <c r="CK424" s="267"/>
      <c r="CL424" s="90"/>
      <c r="CM424" s="267"/>
      <c r="CN424" s="90"/>
      <c r="CO424" s="267"/>
      <c r="CP424" s="90"/>
      <c r="CQ424" s="267"/>
      <c r="CR424" s="90"/>
      <c r="CS424" s="267"/>
      <c r="CT424" s="90"/>
      <c r="CU424" s="267"/>
      <c r="CV424" s="90"/>
      <c r="CW424" s="267"/>
      <c r="CX424" s="90"/>
      <c r="CY424" s="267"/>
      <c r="CZ424" s="90"/>
      <c r="DA424" s="94" t="str">
        <f>DataEntry!B424</f>
        <v/>
      </c>
      <c r="DB424" s="83"/>
      <c r="DC424" s="83"/>
      <c r="DD424" s="145" t="str">
        <f t="shared" si="184"/>
        <v/>
      </c>
      <c r="DE424" s="145" t="str">
        <f t="shared" si="185"/>
        <v/>
      </c>
      <c r="DF424" s="145" t="str">
        <f t="shared" si="186"/>
        <v/>
      </c>
      <c r="DG424" s="145" t="str">
        <f t="shared" si="187"/>
        <v/>
      </c>
      <c r="DH424" s="145" t="str">
        <f t="shared" si="188"/>
        <v/>
      </c>
      <c r="DI424" s="145" t="str">
        <f t="shared" si="189"/>
        <v/>
      </c>
      <c r="DJ424" s="83"/>
      <c r="DK424" s="83"/>
      <c r="DL424" s="84"/>
      <c r="DM424" s="14"/>
      <c r="DN424" s="87">
        <f t="shared" si="174"/>
        <v>0.64599999999999991</v>
      </c>
      <c r="DO424" s="87">
        <f>(DFactor*Rounds*Number/2+SUM(BV$3:BV412))/(Rounds*Number/2+COUNT(BV$3:BV412))</f>
        <v>0.29599999999999999</v>
      </c>
      <c r="DP424" s="87">
        <f t="shared" si="175"/>
        <v>0.29599999999999999</v>
      </c>
    </row>
    <row r="425" spans="1:120" x14ac:dyDescent="0.25">
      <c r="A425" s="69">
        <v>423</v>
      </c>
      <c r="B425" s="70" t="str">
        <f>DataEntry!C425</f>
        <v/>
      </c>
      <c r="C425" s="71">
        <f>COUNTIF(D$2:D425,D425)+COUNTIF(G$2:G425,D425)</f>
        <v>234</v>
      </c>
      <c r="D425" s="72" t="str">
        <f t="shared" si="163"/>
        <v/>
      </c>
      <c r="E425" s="70" t="str">
        <f>DataEntry!E425</f>
        <v/>
      </c>
      <c r="F425" s="71">
        <f>COUNTIF(D$2:D425,G425)+COUNTIF(G$2:G425,G425)</f>
        <v>234</v>
      </c>
      <c r="G425" s="72" t="str">
        <f t="shared" si="164"/>
        <v/>
      </c>
      <c r="H425" s="73" t="str">
        <f>DataEntry!G425</f>
        <v/>
      </c>
      <c r="I425" s="73" t="str">
        <f>DataEntry!H425</f>
        <v/>
      </c>
      <c r="J425" s="266">
        <f t="shared" si="176"/>
        <v>1</v>
      </c>
      <c r="K425" s="304">
        <f t="shared" si="165"/>
        <v>0.96969271947677416</v>
      </c>
      <c r="L425" s="224" t="e">
        <f t="shared" si="166"/>
        <v>#N/A</v>
      </c>
      <c r="M425" s="224" t="str">
        <f t="shared" si="167"/>
        <v/>
      </c>
      <c r="N425" s="236" t="str">
        <f t="shared" si="177"/>
        <v/>
      </c>
      <c r="O425" s="22" t="str">
        <f t="shared" si="178"/>
        <v>TG234</v>
      </c>
      <c r="P425" s="308" t="e">
        <f t="shared" si="168"/>
        <v>#N/A</v>
      </c>
      <c r="Q425" s="22" t="str">
        <f t="shared" si="179"/>
        <v>TG234</v>
      </c>
      <c r="R425" s="308" t="e">
        <f t="shared" si="169"/>
        <v>#N/A</v>
      </c>
      <c r="S425" s="74"/>
      <c r="T425" s="75"/>
      <c r="U425" s="76"/>
      <c r="V425" s="74"/>
      <c r="W425" s="75"/>
      <c r="X425" s="76"/>
      <c r="Y425" s="74"/>
      <c r="Z425" s="75"/>
      <c r="AA425" s="76"/>
      <c r="AB425" s="74"/>
      <c r="AC425" s="75"/>
      <c r="AD425" s="76"/>
      <c r="AE425" s="74"/>
      <c r="AF425" s="75"/>
      <c r="AG425" s="76"/>
      <c r="AH425" s="74"/>
      <c r="AI425" s="75"/>
      <c r="AJ425" s="76"/>
      <c r="AK425" s="74"/>
      <c r="AL425" s="75"/>
      <c r="AM425" s="76"/>
      <c r="AN425" s="74"/>
      <c r="AO425" s="75"/>
      <c r="AP425" s="76"/>
      <c r="AQ425" s="77" t="str">
        <f t="shared" si="170"/>
        <v/>
      </c>
      <c r="AR425" s="77" t="str">
        <f t="shared" si="171"/>
        <v/>
      </c>
      <c r="AS425" s="78" t="str">
        <f t="shared" si="180"/>
        <v/>
      </c>
      <c r="AT425" s="77" t="str">
        <f t="shared" si="172"/>
        <v/>
      </c>
      <c r="AU425" s="79"/>
      <c r="AV425" s="139"/>
      <c r="AW425" s="80"/>
      <c r="AX425" s="80"/>
      <c r="AY425" s="80"/>
      <c r="AZ425" s="92"/>
      <c r="BA425" s="93"/>
      <c r="BB425" s="92"/>
      <c r="BC425" s="93"/>
      <c r="BD425" s="92"/>
      <c r="BE425" s="93"/>
      <c r="BF425" s="77"/>
      <c r="BG425" s="77"/>
      <c r="BH425" s="77"/>
      <c r="BI425" s="83">
        <f t="shared" si="181"/>
        <v>1</v>
      </c>
      <c r="BJ425" s="83">
        <f t="shared" si="182"/>
        <v>0</v>
      </c>
      <c r="BK425" s="83">
        <f t="shared" si="183"/>
        <v>0</v>
      </c>
      <c r="BL425" s="84"/>
      <c r="BM425" s="84"/>
      <c r="BN425" s="85"/>
      <c r="BO425" s="84"/>
      <c r="BP425" s="84"/>
      <c r="BQ425" s="84"/>
      <c r="BR425" s="84"/>
      <c r="BS425" s="84"/>
      <c r="BT425" s="84"/>
      <c r="BU425" s="86"/>
      <c r="BV425" s="86"/>
      <c r="BW425" s="86"/>
      <c r="BX425" s="86"/>
      <c r="BY425" s="86"/>
      <c r="BZ425" s="86"/>
      <c r="CA425" s="83"/>
      <c r="CB425" s="83"/>
      <c r="CC425" s="14"/>
      <c r="CD425" s="72"/>
      <c r="CE425" s="87"/>
      <c r="CF425" s="88"/>
      <c r="CG425" s="88"/>
      <c r="CH425" s="87" t="str">
        <f t="shared" si="173"/>
        <v/>
      </c>
      <c r="CI425" s="89"/>
      <c r="CJ425" s="89"/>
      <c r="CK425" s="267"/>
      <c r="CL425" s="90"/>
      <c r="CM425" s="267"/>
      <c r="CN425" s="90"/>
      <c r="CO425" s="267"/>
      <c r="CP425" s="90"/>
      <c r="CQ425" s="267"/>
      <c r="CR425" s="90"/>
      <c r="CS425" s="267"/>
      <c r="CT425" s="90"/>
      <c r="CU425" s="267"/>
      <c r="CV425" s="90"/>
      <c r="CW425" s="267"/>
      <c r="CX425" s="90"/>
      <c r="CY425" s="267"/>
      <c r="CZ425" s="90"/>
      <c r="DA425" s="94" t="str">
        <f>DataEntry!B425</f>
        <v/>
      </c>
      <c r="DB425" s="83"/>
      <c r="DC425" s="83"/>
      <c r="DD425" s="145" t="str">
        <f t="shared" si="184"/>
        <v/>
      </c>
      <c r="DE425" s="145" t="str">
        <f t="shared" si="185"/>
        <v/>
      </c>
      <c r="DF425" s="145" t="str">
        <f t="shared" si="186"/>
        <v/>
      </c>
      <c r="DG425" s="145" t="str">
        <f t="shared" si="187"/>
        <v/>
      </c>
      <c r="DH425" s="145" t="str">
        <f t="shared" si="188"/>
        <v/>
      </c>
      <c r="DI425" s="145" t="str">
        <f t="shared" si="189"/>
        <v/>
      </c>
      <c r="DJ425" s="83"/>
      <c r="DK425" s="83"/>
      <c r="DL425" s="84"/>
      <c r="DM425" s="14"/>
      <c r="DN425" s="87">
        <f t="shared" si="174"/>
        <v>0.64599999999999991</v>
      </c>
      <c r="DO425" s="87">
        <f>(DFactor*Rounds*Number/2+SUM(BV$3:BV413))/(Rounds*Number/2+COUNT(BV$3:BV413))</f>
        <v>0.29599999999999999</v>
      </c>
      <c r="DP425" s="87">
        <f t="shared" si="175"/>
        <v>0.29599999999999999</v>
      </c>
    </row>
    <row r="426" spans="1:120" x14ac:dyDescent="0.25">
      <c r="A426" s="69">
        <v>424</v>
      </c>
      <c r="B426" s="70" t="str">
        <f>DataEntry!C426</f>
        <v/>
      </c>
      <c r="C426" s="71">
        <f>COUNTIF(D$2:D426,D426)+COUNTIF(G$2:G426,D426)</f>
        <v>236</v>
      </c>
      <c r="D426" s="72" t="str">
        <f t="shared" si="163"/>
        <v/>
      </c>
      <c r="E426" s="70" t="str">
        <f>DataEntry!E426</f>
        <v/>
      </c>
      <c r="F426" s="71">
        <f>COUNTIF(D$2:D426,G426)+COUNTIF(G$2:G426,G426)</f>
        <v>236</v>
      </c>
      <c r="G426" s="72" t="str">
        <f t="shared" si="164"/>
        <v/>
      </c>
      <c r="H426" s="73" t="str">
        <f>DataEntry!G426</f>
        <v/>
      </c>
      <c r="I426" s="73" t="str">
        <f>DataEntry!H426</f>
        <v/>
      </c>
      <c r="J426" s="266">
        <f t="shared" si="176"/>
        <v>1</v>
      </c>
      <c r="K426" s="304">
        <f t="shared" si="165"/>
        <v>0.65058501857410889</v>
      </c>
      <c r="L426" s="224" t="e">
        <f t="shared" si="166"/>
        <v>#N/A</v>
      </c>
      <c r="M426" s="224" t="str">
        <f t="shared" si="167"/>
        <v/>
      </c>
      <c r="N426" s="236" t="str">
        <f t="shared" si="177"/>
        <v/>
      </c>
      <c r="O426" s="22" t="str">
        <f t="shared" si="178"/>
        <v>TG236</v>
      </c>
      <c r="P426" s="308" t="e">
        <f t="shared" si="168"/>
        <v>#N/A</v>
      </c>
      <c r="Q426" s="22" t="str">
        <f t="shared" si="179"/>
        <v>TG236</v>
      </c>
      <c r="R426" s="308" t="e">
        <f t="shared" si="169"/>
        <v>#N/A</v>
      </c>
      <c r="S426" s="74"/>
      <c r="T426" s="75"/>
      <c r="U426" s="76"/>
      <c r="V426" s="74"/>
      <c r="W426" s="75"/>
      <c r="X426" s="76"/>
      <c r="Y426" s="74"/>
      <c r="Z426" s="75"/>
      <c r="AA426" s="76"/>
      <c r="AB426" s="74"/>
      <c r="AC426" s="75"/>
      <c r="AD426" s="76"/>
      <c r="AE426" s="74"/>
      <c r="AF426" s="75"/>
      <c r="AG426" s="76"/>
      <c r="AH426" s="74"/>
      <c r="AI426" s="75"/>
      <c r="AJ426" s="76"/>
      <c r="AK426" s="74"/>
      <c r="AL426" s="75"/>
      <c r="AM426" s="76"/>
      <c r="AN426" s="74"/>
      <c r="AO426" s="75"/>
      <c r="AP426" s="76"/>
      <c r="AQ426" s="77" t="str">
        <f t="shared" si="170"/>
        <v/>
      </c>
      <c r="AR426" s="77" t="str">
        <f t="shared" si="171"/>
        <v/>
      </c>
      <c r="AS426" s="78" t="str">
        <f t="shared" si="180"/>
        <v/>
      </c>
      <c r="AT426" s="77" t="str">
        <f t="shared" si="172"/>
        <v/>
      </c>
      <c r="AU426" s="79"/>
      <c r="AV426" s="139"/>
      <c r="AW426" s="80"/>
      <c r="AX426" s="80"/>
      <c r="AY426" s="80"/>
      <c r="AZ426" s="92"/>
      <c r="BA426" s="93"/>
      <c r="BB426" s="92"/>
      <c r="BC426" s="93"/>
      <c r="BD426" s="92"/>
      <c r="BE426" s="93"/>
      <c r="BF426" s="77"/>
      <c r="BG426" s="77"/>
      <c r="BH426" s="77"/>
      <c r="BI426" s="83">
        <f t="shared" si="181"/>
        <v>1</v>
      </c>
      <c r="BJ426" s="83">
        <f t="shared" si="182"/>
        <v>0</v>
      </c>
      <c r="BK426" s="83">
        <f t="shared" si="183"/>
        <v>0</v>
      </c>
      <c r="BL426" s="84"/>
      <c r="BM426" s="84"/>
      <c r="BN426" s="85"/>
      <c r="BO426" s="84"/>
      <c r="BP426" s="84"/>
      <c r="BQ426" s="84"/>
      <c r="BR426" s="84"/>
      <c r="BS426" s="84"/>
      <c r="BT426" s="84"/>
      <c r="BU426" s="86"/>
      <c r="BV426" s="86"/>
      <c r="BW426" s="86"/>
      <c r="BX426" s="86"/>
      <c r="BY426" s="86"/>
      <c r="BZ426" s="86"/>
      <c r="CA426" s="83"/>
      <c r="CB426" s="83"/>
      <c r="CC426" s="14"/>
      <c r="CD426" s="72"/>
      <c r="CE426" s="87"/>
      <c r="CF426" s="88"/>
      <c r="CG426" s="88"/>
      <c r="CH426" s="87" t="str">
        <f t="shared" si="173"/>
        <v/>
      </c>
      <c r="CI426" s="89"/>
      <c r="CJ426" s="89"/>
      <c r="CK426" s="267"/>
      <c r="CL426" s="90"/>
      <c r="CM426" s="267"/>
      <c r="CN426" s="90"/>
      <c r="CO426" s="267"/>
      <c r="CP426" s="90"/>
      <c r="CQ426" s="267"/>
      <c r="CR426" s="90"/>
      <c r="CS426" s="267"/>
      <c r="CT426" s="90"/>
      <c r="CU426" s="267"/>
      <c r="CV426" s="90"/>
      <c r="CW426" s="267"/>
      <c r="CX426" s="90"/>
      <c r="CY426" s="267"/>
      <c r="CZ426" s="90"/>
      <c r="DA426" s="94" t="str">
        <f>DataEntry!B426</f>
        <v/>
      </c>
      <c r="DB426" s="83"/>
      <c r="DC426" s="83"/>
      <c r="DD426" s="145" t="str">
        <f t="shared" si="184"/>
        <v/>
      </c>
      <c r="DE426" s="145" t="str">
        <f t="shared" si="185"/>
        <v/>
      </c>
      <c r="DF426" s="145" t="str">
        <f t="shared" si="186"/>
        <v/>
      </c>
      <c r="DG426" s="145" t="str">
        <f t="shared" si="187"/>
        <v/>
      </c>
      <c r="DH426" s="145" t="str">
        <f t="shared" si="188"/>
        <v/>
      </c>
      <c r="DI426" s="145" t="str">
        <f t="shared" si="189"/>
        <v/>
      </c>
      <c r="DJ426" s="83"/>
      <c r="DK426" s="83"/>
      <c r="DL426" s="84"/>
      <c r="DM426" s="14"/>
      <c r="DN426" s="87">
        <f t="shared" si="174"/>
        <v>0.64599999999999991</v>
      </c>
      <c r="DO426" s="87">
        <f>(DFactor*Rounds*Number/2+SUM(BV$3:BV414))/(Rounds*Number/2+COUNT(BV$3:BV414))</f>
        <v>0.29599999999999999</v>
      </c>
      <c r="DP426" s="87">
        <f t="shared" si="175"/>
        <v>0.29599999999999999</v>
      </c>
    </row>
    <row r="427" spans="1:120" x14ac:dyDescent="0.25">
      <c r="A427" s="69">
        <v>425</v>
      </c>
      <c r="B427" s="70" t="str">
        <f>DataEntry!C427</f>
        <v/>
      </c>
      <c r="C427" s="71">
        <f>COUNTIF(D$2:D427,D427)+COUNTIF(G$2:G427,D427)</f>
        <v>238</v>
      </c>
      <c r="D427" s="72" t="str">
        <f t="shared" si="163"/>
        <v/>
      </c>
      <c r="E427" s="70" t="str">
        <f>DataEntry!E427</f>
        <v/>
      </c>
      <c r="F427" s="71">
        <f>COUNTIF(D$2:D427,G427)+COUNTIF(G$2:G427,G427)</f>
        <v>238</v>
      </c>
      <c r="G427" s="72" t="str">
        <f t="shared" si="164"/>
        <v/>
      </c>
      <c r="H427" s="73" t="str">
        <f>DataEntry!G427</f>
        <v/>
      </c>
      <c r="I427" s="73" t="str">
        <f>DataEntry!H427</f>
        <v/>
      </c>
      <c r="J427" s="266">
        <f t="shared" si="176"/>
        <v>1</v>
      </c>
      <c r="K427" s="304">
        <f t="shared" si="165"/>
        <v>0.25623792745849183</v>
      </c>
      <c r="L427" s="224" t="e">
        <f t="shared" si="166"/>
        <v>#N/A</v>
      </c>
      <c r="M427" s="224" t="str">
        <f t="shared" si="167"/>
        <v/>
      </c>
      <c r="N427" s="236" t="str">
        <f t="shared" si="177"/>
        <v/>
      </c>
      <c r="O427" s="22" t="str">
        <f t="shared" si="178"/>
        <v>TG238</v>
      </c>
      <c r="P427" s="308" t="e">
        <f t="shared" si="168"/>
        <v>#N/A</v>
      </c>
      <c r="Q427" s="22" t="str">
        <f t="shared" si="179"/>
        <v>TG238</v>
      </c>
      <c r="R427" s="308" t="e">
        <f t="shared" si="169"/>
        <v>#N/A</v>
      </c>
      <c r="S427" s="74"/>
      <c r="T427" s="75"/>
      <c r="U427" s="76"/>
      <c r="V427" s="74"/>
      <c r="W427" s="75"/>
      <c r="X427" s="76"/>
      <c r="Y427" s="74"/>
      <c r="Z427" s="75"/>
      <c r="AA427" s="76"/>
      <c r="AB427" s="74"/>
      <c r="AC427" s="75"/>
      <c r="AD427" s="76"/>
      <c r="AE427" s="74"/>
      <c r="AF427" s="75"/>
      <c r="AG427" s="76"/>
      <c r="AH427" s="74"/>
      <c r="AI427" s="75"/>
      <c r="AJ427" s="76"/>
      <c r="AK427" s="74"/>
      <c r="AL427" s="75"/>
      <c r="AM427" s="76"/>
      <c r="AN427" s="74"/>
      <c r="AO427" s="75"/>
      <c r="AP427" s="76"/>
      <c r="AQ427" s="77" t="str">
        <f t="shared" si="170"/>
        <v/>
      </c>
      <c r="AR427" s="77" t="str">
        <f t="shared" si="171"/>
        <v/>
      </c>
      <c r="AS427" s="78" t="str">
        <f t="shared" si="180"/>
        <v/>
      </c>
      <c r="AT427" s="77" t="str">
        <f t="shared" si="172"/>
        <v/>
      </c>
      <c r="AU427" s="79"/>
      <c r="AV427" s="139"/>
      <c r="AW427" s="80"/>
      <c r="AX427" s="80"/>
      <c r="AY427" s="80"/>
      <c r="AZ427" s="92"/>
      <c r="BA427" s="93"/>
      <c r="BB427" s="92"/>
      <c r="BC427" s="93"/>
      <c r="BD427" s="92"/>
      <c r="BE427" s="93"/>
      <c r="BF427" s="77"/>
      <c r="BG427" s="77"/>
      <c r="BH427" s="77"/>
      <c r="BI427" s="83">
        <f t="shared" si="181"/>
        <v>1</v>
      </c>
      <c r="BJ427" s="83">
        <f t="shared" si="182"/>
        <v>0</v>
      </c>
      <c r="BK427" s="83">
        <f t="shared" si="183"/>
        <v>0</v>
      </c>
      <c r="BL427" s="84"/>
      <c r="BM427" s="84"/>
      <c r="BN427" s="85"/>
      <c r="BO427" s="84"/>
      <c r="BP427" s="84"/>
      <c r="BQ427" s="84"/>
      <c r="BR427" s="84"/>
      <c r="BS427" s="84"/>
      <c r="BT427" s="84"/>
      <c r="BU427" s="86"/>
      <c r="BV427" s="86"/>
      <c r="BW427" s="86"/>
      <c r="BX427" s="86"/>
      <c r="BY427" s="86"/>
      <c r="BZ427" s="86"/>
      <c r="CA427" s="83"/>
      <c r="CB427" s="83"/>
      <c r="CC427" s="14"/>
      <c r="CD427" s="72"/>
      <c r="CE427" s="87"/>
      <c r="CF427" s="88"/>
      <c r="CG427" s="88"/>
      <c r="CH427" s="87" t="str">
        <f t="shared" si="173"/>
        <v/>
      </c>
      <c r="CI427" s="89"/>
      <c r="CJ427" s="89"/>
      <c r="CK427" s="267"/>
      <c r="CL427" s="90"/>
      <c r="CM427" s="267"/>
      <c r="CN427" s="90"/>
      <c r="CO427" s="267"/>
      <c r="CP427" s="90"/>
      <c r="CQ427" s="267"/>
      <c r="CR427" s="90"/>
      <c r="CS427" s="267"/>
      <c r="CT427" s="90"/>
      <c r="CU427" s="267"/>
      <c r="CV427" s="90"/>
      <c r="CW427" s="267"/>
      <c r="CX427" s="90"/>
      <c r="CY427" s="267"/>
      <c r="CZ427" s="90"/>
      <c r="DA427" s="94" t="str">
        <f>DataEntry!B427</f>
        <v/>
      </c>
      <c r="DB427" s="83"/>
      <c r="DC427" s="83"/>
      <c r="DD427" s="145" t="str">
        <f t="shared" si="184"/>
        <v/>
      </c>
      <c r="DE427" s="145" t="str">
        <f t="shared" si="185"/>
        <v/>
      </c>
      <c r="DF427" s="145" t="str">
        <f t="shared" si="186"/>
        <v/>
      </c>
      <c r="DG427" s="145" t="str">
        <f t="shared" si="187"/>
        <v/>
      </c>
      <c r="DH427" s="145" t="str">
        <f t="shared" si="188"/>
        <v/>
      </c>
      <c r="DI427" s="145" t="str">
        <f t="shared" si="189"/>
        <v/>
      </c>
      <c r="DJ427" s="83"/>
      <c r="DK427" s="83"/>
      <c r="DL427" s="84"/>
      <c r="DM427" s="14"/>
      <c r="DN427" s="87">
        <f t="shared" si="174"/>
        <v>0.64599999999999991</v>
      </c>
      <c r="DO427" s="87">
        <f>(DFactor*Rounds*Number/2+SUM(BV$3:BV415))/(Rounds*Number/2+COUNT(BV$3:BV415))</f>
        <v>0.29599999999999999</v>
      </c>
      <c r="DP427" s="87">
        <f t="shared" si="175"/>
        <v>0.29599999999999999</v>
      </c>
    </row>
    <row r="428" spans="1:120" x14ac:dyDescent="0.25">
      <c r="A428" s="69">
        <v>426</v>
      </c>
      <c r="B428" s="70" t="str">
        <f>DataEntry!C428</f>
        <v/>
      </c>
      <c r="C428" s="71">
        <f>COUNTIF(D$2:D428,D428)+COUNTIF(G$2:G428,D428)</f>
        <v>240</v>
      </c>
      <c r="D428" s="72" t="str">
        <f t="shared" si="163"/>
        <v/>
      </c>
      <c r="E428" s="70" t="str">
        <f>DataEntry!E428</f>
        <v/>
      </c>
      <c r="F428" s="71">
        <f>COUNTIF(D$2:D428,G428)+COUNTIF(G$2:G428,G428)</f>
        <v>240</v>
      </c>
      <c r="G428" s="72" t="str">
        <f t="shared" si="164"/>
        <v/>
      </c>
      <c r="H428" s="73" t="str">
        <f>DataEntry!G428</f>
        <v/>
      </c>
      <c r="I428" s="73" t="str">
        <f>DataEntry!H428</f>
        <v/>
      </c>
      <c r="J428" s="266">
        <f t="shared" si="176"/>
        <v>1</v>
      </c>
      <c r="K428" s="304">
        <f t="shared" si="165"/>
        <v>0.98385056863143294</v>
      </c>
      <c r="L428" s="224" t="e">
        <f t="shared" si="166"/>
        <v>#N/A</v>
      </c>
      <c r="M428" s="224" t="str">
        <f t="shared" si="167"/>
        <v/>
      </c>
      <c r="N428" s="236" t="str">
        <f t="shared" si="177"/>
        <v/>
      </c>
      <c r="O428" s="22" t="str">
        <f t="shared" si="178"/>
        <v>TG240</v>
      </c>
      <c r="P428" s="308" t="e">
        <f t="shared" si="168"/>
        <v>#N/A</v>
      </c>
      <c r="Q428" s="22" t="str">
        <f t="shared" si="179"/>
        <v>TG240</v>
      </c>
      <c r="R428" s="308" t="e">
        <f t="shared" si="169"/>
        <v>#N/A</v>
      </c>
      <c r="S428" s="74"/>
      <c r="T428" s="75"/>
      <c r="U428" s="76"/>
      <c r="V428" s="74"/>
      <c r="W428" s="75"/>
      <c r="X428" s="76"/>
      <c r="Y428" s="74"/>
      <c r="Z428" s="75"/>
      <c r="AA428" s="76"/>
      <c r="AB428" s="74"/>
      <c r="AC428" s="75"/>
      <c r="AD428" s="76"/>
      <c r="AE428" s="74"/>
      <c r="AF428" s="75"/>
      <c r="AG428" s="76"/>
      <c r="AH428" s="74"/>
      <c r="AI428" s="75"/>
      <c r="AJ428" s="76"/>
      <c r="AK428" s="74"/>
      <c r="AL428" s="75"/>
      <c r="AM428" s="76"/>
      <c r="AN428" s="74"/>
      <c r="AO428" s="75"/>
      <c r="AP428" s="76"/>
      <c r="AQ428" s="77" t="str">
        <f t="shared" si="170"/>
        <v/>
      </c>
      <c r="AR428" s="77" t="str">
        <f t="shared" si="171"/>
        <v/>
      </c>
      <c r="AS428" s="78" t="str">
        <f t="shared" si="180"/>
        <v/>
      </c>
      <c r="AT428" s="77" t="str">
        <f t="shared" si="172"/>
        <v/>
      </c>
      <c r="AU428" s="79"/>
      <c r="AV428" s="139"/>
      <c r="AW428" s="80"/>
      <c r="AX428" s="80"/>
      <c r="AY428" s="80"/>
      <c r="AZ428" s="92"/>
      <c r="BA428" s="93"/>
      <c r="BB428" s="92"/>
      <c r="BC428" s="93"/>
      <c r="BD428" s="92"/>
      <c r="BE428" s="93"/>
      <c r="BF428" s="77"/>
      <c r="BG428" s="77"/>
      <c r="BH428" s="77"/>
      <c r="BI428" s="83">
        <f t="shared" si="181"/>
        <v>1</v>
      </c>
      <c r="BJ428" s="83">
        <f t="shared" si="182"/>
        <v>0</v>
      </c>
      <c r="BK428" s="83">
        <f t="shared" si="183"/>
        <v>0</v>
      </c>
      <c r="BL428" s="84"/>
      <c r="BM428" s="84"/>
      <c r="BN428" s="85"/>
      <c r="BO428" s="84"/>
      <c r="BP428" s="84"/>
      <c r="BQ428" s="84"/>
      <c r="BR428" s="84"/>
      <c r="BS428" s="84"/>
      <c r="BT428" s="84"/>
      <c r="BU428" s="86"/>
      <c r="BV428" s="86"/>
      <c r="BW428" s="86"/>
      <c r="BX428" s="86"/>
      <c r="BY428" s="86"/>
      <c r="BZ428" s="86"/>
      <c r="CA428" s="83"/>
      <c r="CB428" s="83"/>
      <c r="CC428" s="14"/>
      <c r="CD428" s="72"/>
      <c r="CE428" s="87"/>
      <c r="CF428" s="88"/>
      <c r="CG428" s="88"/>
      <c r="CH428" s="87" t="str">
        <f t="shared" si="173"/>
        <v/>
      </c>
      <c r="CI428" s="89"/>
      <c r="CJ428" s="89"/>
      <c r="CK428" s="267"/>
      <c r="CL428" s="90"/>
      <c r="CM428" s="267"/>
      <c r="CN428" s="90"/>
      <c r="CO428" s="267"/>
      <c r="CP428" s="90"/>
      <c r="CQ428" s="267"/>
      <c r="CR428" s="90"/>
      <c r="CS428" s="267"/>
      <c r="CT428" s="90"/>
      <c r="CU428" s="267"/>
      <c r="CV428" s="90"/>
      <c r="CW428" s="267"/>
      <c r="CX428" s="90"/>
      <c r="CY428" s="267"/>
      <c r="CZ428" s="90"/>
      <c r="DA428" s="94" t="str">
        <f>DataEntry!B428</f>
        <v/>
      </c>
      <c r="DB428" s="83"/>
      <c r="DC428" s="83"/>
      <c r="DD428" s="145" t="str">
        <f t="shared" si="184"/>
        <v/>
      </c>
      <c r="DE428" s="145" t="str">
        <f t="shared" si="185"/>
        <v/>
      </c>
      <c r="DF428" s="145" t="str">
        <f t="shared" si="186"/>
        <v/>
      </c>
      <c r="DG428" s="145" t="str">
        <f t="shared" si="187"/>
        <v/>
      </c>
      <c r="DH428" s="145" t="str">
        <f t="shared" si="188"/>
        <v/>
      </c>
      <c r="DI428" s="145" t="str">
        <f t="shared" si="189"/>
        <v/>
      </c>
      <c r="DJ428" s="83"/>
      <c r="DK428" s="83"/>
      <c r="DL428" s="84"/>
      <c r="DM428" s="14"/>
      <c r="DN428" s="87">
        <f t="shared" si="174"/>
        <v>0.64599999999999991</v>
      </c>
      <c r="DO428" s="87">
        <f>(DFactor*Rounds*Number/2+SUM(BV$3:BV416))/(Rounds*Number/2+COUNT(BV$3:BV416))</f>
        <v>0.29599999999999999</v>
      </c>
      <c r="DP428" s="87">
        <f t="shared" si="175"/>
        <v>0.29599999999999999</v>
      </c>
    </row>
    <row r="429" spans="1:120" x14ac:dyDescent="0.25">
      <c r="A429" s="69">
        <v>427</v>
      </c>
      <c r="B429" s="70" t="str">
        <f>DataEntry!C429</f>
        <v/>
      </c>
      <c r="C429" s="71">
        <f>COUNTIF(D$2:D429,D429)+COUNTIF(G$2:G429,D429)</f>
        <v>242</v>
      </c>
      <c r="D429" s="72" t="str">
        <f t="shared" si="163"/>
        <v/>
      </c>
      <c r="E429" s="70" t="str">
        <f>DataEntry!E429</f>
        <v/>
      </c>
      <c r="F429" s="71">
        <f>COUNTIF(D$2:D429,G429)+COUNTIF(G$2:G429,G429)</f>
        <v>242</v>
      </c>
      <c r="G429" s="72" t="str">
        <f t="shared" si="164"/>
        <v/>
      </c>
      <c r="H429" s="73" t="str">
        <f>DataEntry!G429</f>
        <v/>
      </c>
      <c r="I429" s="73" t="str">
        <f>DataEntry!H429</f>
        <v/>
      </c>
      <c r="J429" s="266">
        <f t="shared" si="176"/>
        <v>1</v>
      </c>
      <c r="K429" s="304">
        <f t="shared" si="165"/>
        <v>0.30717812001615852</v>
      </c>
      <c r="L429" s="224" t="e">
        <f t="shared" si="166"/>
        <v>#N/A</v>
      </c>
      <c r="M429" s="224" t="str">
        <f t="shared" si="167"/>
        <v/>
      </c>
      <c r="N429" s="236" t="str">
        <f t="shared" si="177"/>
        <v/>
      </c>
      <c r="O429" s="22" t="str">
        <f t="shared" si="178"/>
        <v>TG242</v>
      </c>
      <c r="P429" s="308" t="e">
        <f t="shared" si="168"/>
        <v>#N/A</v>
      </c>
      <c r="Q429" s="22" t="str">
        <f t="shared" si="179"/>
        <v>TG242</v>
      </c>
      <c r="R429" s="308" t="e">
        <f t="shared" si="169"/>
        <v>#N/A</v>
      </c>
      <c r="S429" s="74"/>
      <c r="T429" s="75"/>
      <c r="U429" s="76"/>
      <c r="V429" s="74"/>
      <c r="W429" s="75"/>
      <c r="X429" s="76"/>
      <c r="Y429" s="74"/>
      <c r="Z429" s="75"/>
      <c r="AA429" s="76"/>
      <c r="AB429" s="74"/>
      <c r="AC429" s="75"/>
      <c r="AD429" s="76"/>
      <c r="AE429" s="74"/>
      <c r="AF429" s="75"/>
      <c r="AG429" s="76"/>
      <c r="AH429" s="74"/>
      <c r="AI429" s="75"/>
      <c r="AJ429" s="76"/>
      <c r="AK429" s="74"/>
      <c r="AL429" s="75"/>
      <c r="AM429" s="76"/>
      <c r="AN429" s="74"/>
      <c r="AO429" s="75"/>
      <c r="AP429" s="76"/>
      <c r="AQ429" s="77" t="str">
        <f t="shared" si="170"/>
        <v/>
      </c>
      <c r="AR429" s="77" t="str">
        <f t="shared" si="171"/>
        <v/>
      </c>
      <c r="AS429" s="78" t="str">
        <f t="shared" si="180"/>
        <v/>
      </c>
      <c r="AT429" s="77" t="str">
        <f t="shared" si="172"/>
        <v/>
      </c>
      <c r="AU429" s="79"/>
      <c r="AV429" s="139"/>
      <c r="AW429" s="80"/>
      <c r="AX429" s="80"/>
      <c r="AY429" s="80"/>
      <c r="AZ429" s="92"/>
      <c r="BA429" s="93"/>
      <c r="BB429" s="92"/>
      <c r="BC429" s="93"/>
      <c r="BD429" s="92"/>
      <c r="BE429" s="93"/>
      <c r="BF429" s="77"/>
      <c r="BG429" s="77"/>
      <c r="BH429" s="77"/>
      <c r="BI429" s="83">
        <f t="shared" si="181"/>
        <v>1</v>
      </c>
      <c r="BJ429" s="83">
        <f t="shared" si="182"/>
        <v>0</v>
      </c>
      <c r="BK429" s="83">
        <f t="shared" si="183"/>
        <v>0</v>
      </c>
      <c r="BL429" s="84"/>
      <c r="BM429" s="84"/>
      <c r="BN429" s="85"/>
      <c r="BO429" s="84"/>
      <c r="BP429" s="84"/>
      <c r="BQ429" s="84"/>
      <c r="BR429" s="84"/>
      <c r="BS429" s="84"/>
      <c r="BT429" s="84"/>
      <c r="BU429" s="86"/>
      <c r="BV429" s="86"/>
      <c r="BW429" s="86"/>
      <c r="BX429" s="86"/>
      <c r="BY429" s="86"/>
      <c r="BZ429" s="86"/>
      <c r="CA429" s="83"/>
      <c r="CB429" s="83"/>
      <c r="CC429" s="14"/>
      <c r="CD429" s="72"/>
      <c r="CE429" s="87"/>
      <c r="CF429" s="88"/>
      <c r="CG429" s="88"/>
      <c r="CH429" s="87" t="str">
        <f t="shared" si="173"/>
        <v/>
      </c>
      <c r="CI429" s="89"/>
      <c r="CJ429" s="89"/>
      <c r="CK429" s="267"/>
      <c r="CL429" s="90"/>
      <c r="CM429" s="267"/>
      <c r="CN429" s="90"/>
      <c r="CO429" s="267"/>
      <c r="CP429" s="90"/>
      <c r="CQ429" s="267"/>
      <c r="CR429" s="90"/>
      <c r="CS429" s="267"/>
      <c r="CT429" s="90"/>
      <c r="CU429" s="267"/>
      <c r="CV429" s="90"/>
      <c r="CW429" s="267"/>
      <c r="CX429" s="90"/>
      <c r="CY429" s="267"/>
      <c r="CZ429" s="90"/>
      <c r="DA429" s="94" t="str">
        <f>DataEntry!B429</f>
        <v/>
      </c>
      <c r="DB429" s="83"/>
      <c r="DC429" s="83"/>
      <c r="DD429" s="145" t="str">
        <f t="shared" si="184"/>
        <v/>
      </c>
      <c r="DE429" s="145" t="str">
        <f t="shared" si="185"/>
        <v/>
      </c>
      <c r="DF429" s="145" t="str">
        <f t="shared" si="186"/>
        <v/>
      </c>
      <c r="DG429" s="145" t="str">
        <f t="shared" si="187"/>
        <v/>
      </c>
      <c r="DH429" s="145" t="str">
        <f t="shared" si="188"/>
        <v/>
      </c>
      <c r="DI429" s="145" t="str">
        <f t="shared" si="189"/>
        <v/>
      </c>
      <c r="DJ429" s="83"/>
      <c r="DK429" s="83"/>
      <c r="DL429" s="84"/>
      <c r="DM429" s="14"/>
      <c r="DN429" s="87">
        <f t="shared" si="174"/>
        <v>0.64599999999999991</v>
      </c>
      <c r="DO429" s="87">
        <f>(DFactor*Rounds*Number/2+SUM(BV$3:BV417))/(Rounds*Number/2+COUNT(BV$3:BV417))</f>
        <v>0.29599999999999999</v>
      </c>
      <c r="DP429" s="87">
        <f t="shared" si="175"/>
        <v>0.29599999999999999</v>
      </c>
    </row>
    <row r="430" spans="1:120" x14ac:dyDescent="0.25">
      <c r="A430" s="69">
        <v>428</v>
      </c>
      <c r="B430" s="70" t="str">
        <f>DataEntry!C430</f>
        <v/>
      </c>
      <c r="C430" s="71">
        <f>COUNTIF(D$2:D430,D430)+COUNTIF(G$2:G430,D430)</f>
        <v>244</v>
      </c>
      <c r="D430" s="72" t="str">
        <f t="shared" si="163"/>
        <v/>
      </c>
      <c r="E430" s="70" t="str">
        <f>DataEntry!E430</f>
        <v/>
      </c>
      <c r="F430" s="71">
        <f>COUNTIF(D$2:D430,G430)+COUNTIF(G$2:G430,G430)</f>
        <v>244</v>
      </c>
      <c r="G430" s="72" t="str">
        <f t="shared" si="164"/>
        <v/>
      </c>
      <c r="H430" s="73" t="str">
        <f>DataEntry!G430</f>
        <v/>
      </c>
      <c r="I430" s="73" t="str">
        <f>DataEntry!H430</f>
        <v/>
      </c>
      <c r="J430" s="266">
        <f t="shared" si="176"/>
        <v>1</v>
      </c>
      <c r="K430" s="304">
        <f t="shared" si="165"/>
        <v>0.97767978833690194</v>
      </c>
      <c r="L430" s="224" t="e">
        <f t="shared" si="166"/>
        <v>#N/A</v>
      </c>
      <c r="M430" s="224" t="str">
        <f t="shared" si="167"/>
        <v/>
      </c>
      <c r="N430" s="236" t="str">
        <f t="shared" si="177"/>
        <v/>
      </c>
      <c r="O430" s="22" t="str">
        <f t="shared" si="178"/>
        <v>TG244</v>
      </c>
      <c r="P430" s="308" t="e">
        <f t="shared" si="168"/>
        <v>#N/A</v>
      </c>
      <c r="Q430" s="22" t="str">
        <f t="shared" si="179"/>
        <v>TG244</v>
      </c>
      <c r="R430" s="308" t="e">
        <f t="shared" si="169"/>
        <v>#N/A</v>
      </c>
      <c r="S430" s="74"/>
      <c r="T430" s="75"/>
      <c r="U430" s="76"/>
      <c r="V430" s="74"/>
      <c r="W430" s="75"/>
      <c r="X430" s="76"/>
      <c r="Y430" s="74"/>
      <c r="Z430" s="75"/>
      <c r="AA430" s="76"/>
      <c r="AB430" s="74"/>
      <c r="AC430" s="75"/>
      <c r="AD430" s="76"/>
      <c r="AE430" s="74"/>
      <c r="AF430" s="75"/>
      <c r="AG430" s="76"/>
      <c r="AH430" s="74"/>
      <c r="AI430" s="75"/>
      <c r="AJ430" s="76"/>
      <c r="AK430" s="74"/>
      <c r="AL430" s="75"/>
      <c r="AM430" s="76"/>
      <c r="AN430" s="74"/>
      <c r="AO430" s="75"/>
      <c r="AP430" s="76"/>
      <c r="AQ430" s="77" t="str">
        <f t="shared" si="170"/>
        <v/>
      </c>
      <c r="AR430" s="77" t="str">
        <f t="shared" si="171"/>
        <v/>
      </c>
      <c r="AS430" s="78" t="str">
        <f t="shared" si="180"/>
        <v/>
      </c>
      <c r="AT430" s="77" t="str">
        <f t="shared" si="172"/>
        <v/>
      </c>
      <c r="AU430" s="79"/>
      <c r="AV430" s="139"/>
      <c r="AW430" s="80"/>
      <c r="AX430" s="80"/>
      <c r="AY430" s="80"/>
      <c r="AZ430" s="92"/>
      <c r="BA430" s="93"/>
      <c r="BB430" s="92"/>
      <c r="BC430" s="93"/>
      <c r="BD430" s="92"/>
      <c r="BE430" s="93"/>
      <c r="BF430" s="77"/>
      <c r="BG430" s="77"/>
      <c r="BH430" s="77"/>
      <c r="BI430" s="83">
        <f t="shared" si="181"/>
        <v>1</v>
      </c>
      <c r="BJ430" s="83">
        <f t="shared" si="182"/>
        <v>0</v>
      </c>
      <c r="BK430" s="83">
        <f t="shared" si="183"/>
        <v>0</v>
      </c>
      <c r="BL430" s="84"/>
      <c r="BM430" s="84"/>
      <c r="BN430" s="85"/>
      <c r="BO430" s="84"/>
      <c r="BP430" s="84"/>
      <c r="BQ430" s="84"/>
      <c r="BR430" s="84"/>
      <c r="BS430" s="84"/>
      <c r="BT430" s="84"/>
      <c r="BU430" s="86"/>
      <c r="BV430" s="86"/>
      <c r="BW430" s="86"/>
      <c r="BX430" s="86"/>
      <c r="BY430" s="86"/>
      <c r="BZ430" s="86"/>
      <c r="CA430" s="83"/>
      <c r="CB430" s="83"/>
      <c r="CC430" s="14"/>
      <c r="CD430" s="72"/>
      <c r="CE430" s="87"/>
      <c r="CF430" s="88"/>
      <c r="CG430" s="88"/>
      <c r="CH430" s="87" t="str">
        <f t="shared" si="173"/>
        <v/>
      </c>
      <c r="CI430" s="89"/>
      <c r="CJ430" s="89"/>
      <c r="CK430" s="267"/>
      <c r="CL430" s="90"/>
      <c r="CM430" s="267"/>
      <c r="CN430" s="90"/>
      <c r="CO430" s="267"/>
      <c r="CP430" s="90"/>
      <c r="CQ430" s="267"/>
      <c r="CR430" s="90"/>
      <c r="CS430" s="267"/>
      <c r="CT430" s="90"/>
      <c r="CU430" s="267"/>
      <c r="CV430" s="90"/>
      <c r="CW430" s="267"/>
      <c r="CX430" s="90"/>
      <c r="CY430" s="267"/>
      <c r="CZ430" s="90"/>
      <c r="DA430" s="94" t="str">
        <f>DataEntry!B430</f>
        <v/>
      </c>
      <c r="DB430" s="83"/>
      <c r="DC430" s="83"/>
      <c r="DD430" s="145" t="str">
        <f t="shared" si="184"/>
        <v/>
      </c>
      <c r="DE430" s="145" t="str">
        <f t="shared" si="185"/>
        <v/>
      </c>
      <c r="DF430" s="145" t="str">
        <f t="shared" si="186"/>
        <v/>
      </c>
      <c r="DG430" s="145" t="str">
        <f t="shared" si="187"/>
        <v/>
      </c>
      <c r="DH430" s="145" t="str">
        <f t="shared" si="188"/>
        <v/>
      </c>
      <c r="DI430" s="145" t="str">
        <f t="shared" si="189"/>
        <v/>
      </c>
      <c r="DJ430" s="83"/>
      <c r="DK430" s="83"/>
      <c r="DL430" s="84"/>
      <c r="DM430" s="14"/>
      <c r="DN430" s="87">
        <f t="shared" si="174"/>
        <v>0.64599999999999991</v>
      </c>
      <c r="DO430" s="87">
        <f>(DFactor*Rounds*Number/2+SUM(BV$3:BV418))/(Rounds*Number/2+COUNT(BV$3:BV418))</f>
        <v>0.29599999999999999</v>
      </c>
      <c r="DP430" s="87">
        <f t="shared" si="175"/>
        <v>0.29599999999999999</v>
      </c>
    </row>
    <row r="431" spans="1:120" x14ac:dyDescent="0.25">
      <c r="A431" s="69">
        <v>429</v>
      </c>
      <c r="B431" s="70" t="str">
        <f>DataEntry!C431</f>
        <v/>
      </c>
      <c r="C431" s="71">
        <f>COUNTIF(D$2:D431,D431)+COUNTIF(G$2:G431,D431)</f>
        <v>246</v>
      </c>
      <c r="D431" s="72" t="str">
        <f t="shared" si="163"/>
        <v/>
      </c>
      <c r="E431" s="70" t="str">
        <f>DataEntry!E431</f>
        <v/>
      </c>
      <c r="F431" s="71">
        <f>COUNTIF(D$2:D431,G431)+COUNTIF(G$2:G431,G431)</f>
        <v>246</v>
      </c>
      <c r="G431" s="72" t="str">
        <f t="shared" si="164"/>
        <v/>
      </c>
      <c r="H431" s="73" t="str">
        <f>DataEntry!G431</f>
        <v/>
      </c>
      <c r="I431" s="73" t="str">
        <f>DataEntry!H431</f>
        <v/>
      </c>
      <c r="J431" s="266">
        <f t="shared" si="176"/>
        <v>1</v>
      </c>
      <c r="K431" s="304">
        <f t="shared" si="165"/>
        <v>0.83073900328095407</v>
      </c>
      <c r="L431" s="224" t="e">
        <f t="shared" si="166"/>
        <v>#N/A</v>
      </c>
      <c r="M431" s="224" t="str">
        <f t="shared" si="167"/>
        <v/>
      </c>
      <c r="N431" s="236" t="str">
        <f t="shared" si="177"/>
        <v/>
      </c>
      <c r="O431" s="22" t="str">
        <f t="shared" si="178"/>
        <v>TG246</v>
      </c>
      <c r="P431" s="308" t="e">
        <f t="shared" si="168"/>
        <v>#N/A</v>
      </c>
      <c r="Q431" s="22" t="str">
        <f t="shared" si="179"/>
        <v>TG246</v>
      </c>
      <c r="R431" s="308" t="e">
        <f t="shared" si="169"/>
        <v>#N/A</v>
      </c>
      <c r="S431" s="74"/>
      <c r="T431" s="75"/>
      <c r="U431" s="76"/>
      <c r="V431" s="74"/>
      <c r="W431" s="75"/>
      <c r="X431" s="76"/>
      <c r="Y431" s="74"/>
      <c r="Z431" s="75"/>
      <c r="AA431" s="76"/>
      <c r="AB431" s="74"/>
      <c r="AC431" s="75"/>
      <c r="AD431" s="76"/>
      <c r="AE431" s="74"/>
      <c r="AF431" s="75"/>
      <c r="AG431" s="76"/>
      <c r="AH431" s="74"/>
      <c r="AI431" s="75"/>
      <c r="AJ431" s="76"/>
      <c r="AK431" s="74"/>
      <c r="AL431" s="75"/>
      <c r="AM431" s="76"/>
      <c r="AN431" s="74"/>
      <c r="AO431" s="75"/>
      <c r="AP431" s="76"/>
      <c r="AQ431" s="77" t="str">
        <f t="shared" si="170"/>
        <v/>
      </c>
      <c r="AR431" s="77" t="str">
        <f t="shared" si="171"/>
        <v/>
      </c>
      <c r="AS431" s="78" t="str">
        <f t="shared" si="180"/>
        <v/>
      </c>
      <c r="AT431" s="77" t="str">
        <f t="shared" si="172"/>
        <v/>
      </c>
      <c r="AU431" s="79"/>
      <c r="AV431" s="139"/>
      <c r="AW431" s="80"/>
      <c r="AX431" s="80"/>
      <c r="AY431" s="80"/>
      <c r="AZ431" s="92"/>
      <c r="BA431" s="93"/>
      <c r="BB431" s="92"/>
      <c r="BC431" s="93"/>
      <c r="BD431" s="92"/>
      <c r="BE431" s="93"/>
      <c r="BF431" s="77"/>
      <c r="BG431" s="77"/>
      <c r="BH431" s="77"/>
      <c r="BI431" s="83">
        <f t="shared" si="181"/>
        <v>1</v>
      </c>
      <c r="BJ431" s="83">
        <f t="shared" si="182"/>
        <v>0</v>
      </c>
      <c r="BK431" s="83">
        <f t="shared" si="183"/>
        <v>0</v>
      </c>
      <c r="BL431" s="84"/>
      <c r="BM431" s="84"/>
      <c r="BN431" s="85"/>
      <c r="BO431" s="84"/>
      <c r="BP431" s="84"/>
      <c r="BQ431" s="84"/>
      <c r="BR431" s="84"/>
      <c r="BS431" s="84"/>
      <c r="BT431" s="84"/>
      <c r="BU431" s="86"/>
      <c r="BV431" s="86"/>
      <c r="BW431" s="86"/>
      <c r="BX431" s="86"/>
      <c r="BY431" s="86"/>
      <c r="BZ431" s="86"/>
      <c r="CA431" s="83"/>
      <c r="CB431" s="83"/>
      <c r="CC431" s="14"/>
      <c r="CD431" s="72"/>
      <c r="CE431" s="87"/>
      <c r="CF431" s="88"/>
      <c r="CG431" s="88"/>
      <c r="CH431" s="87" t="str">
        <f t="shared" si="173"/>
        <v/>
      </c>
      <c r="CI431" s="89"/>
      <c r="CJ431" s="89"/>
      <c r="CK431" s="267"/>
      <c r="CL431" s="90"/>
      <c r="CM431" s="267"/>
      <c r="CN431" s="90"/>
      <c r="CO431" s="267"/>
      <c r="CP431" s="90"/>
      <c r="CQ431" s="267"/>
      <c r="CR431" s="90"/>
      <c r="CS431" s="267"/>
      <c r="CT431" s="90"/>
      <c r="CU431" s="267"/>
      <c r="CV431" s="90"/>
      <c r="CW431" s="267"/>
      <c r="CX431" s="90"/>
      <c r="CY431" s="267"/>
      <c r="CZ431" s="90"/>
      <c r="DA431" s="94" t="str">
        <f>DataEntry!B431</f>
        <v/>
      </c>
      <c r="DB431" s="83"/>
      <c r="DC431" s="83"/>
      <c r="DD431" s="145" t="str">
        <f t="shared" si="184"/>
        <v/>
      </c>
      <c r="DE431" s="145" t="str">
        <f t="shared" si="185"/>
        <v/>
      </c>
      <c r="DF431" s="145" t="str">
        <f t="shared" si="186"/>
        <v/>
      </c>
      <c r="DG431" s="145" t="str">
        <f t="shared" si="187"/>
        <v/>
      </c>
      <c r="DH431" s="145" t="str">
        <f t="shared" si="188"/>
        <v/>
      </c>
      <c r="DI431" s="145" t="str">
        <f t="shared" si="189"/>
        <v/>
      </c>
      <c r="DJ431" s="83"/>
      <c r="DK431" s="83"/>
      <c r="DL431" s="84"/>
      <c r="DM431" s="14"/>
      <c r="DN431" s="87">
        <f t="shared" si="174"/>
        <v>0.64599999999999991</v>
      </c>
      <c r="DO431" s="87">
        <f>(DFactor*Rounds*Number/2+SUM(BV$3:BV419))/(Rounds*Number/2+COUNT(BV$3:BV419))</f>
        <v>0.29599999999999999</v>
      </c>
      <c r="DP431" s="87">
        <f t="shared" si="175"/>
        <v>0.29599999999999999</v>
      </c>
    </row>
    <row r="432" spans="1:120" x14ac:dyDescent="0.25">
      <c r="A432" s="69">
        <v>430</v>
      </c>
      <c r="B432" s="70" t="str">
        <f>DataEntry!C432</f>
        <v/>
      </c>
      <c r="C432" s="71">
        <f>COUNTIF(D$2:D432,D432)+COUNTIF(G$2:G432,D432)</f>
        <v>248</v>
      </c>
      <c r="D432" s="72" t="str">
        <f t="shared" si="163"/>
        <v/>
      </c>
      <c r="E432" s="70" t="str">
        <f>DataEntry!E432</f>
        <v/>
      </c>
      <c r="F432" s="71">
        <f>COUNTIF(D$2:D432,G432)+COUNTIF(G$2:G432,G432)</f>
        <v>248</v>
      </c>
      <c r="G432" s="72" t="str">
        <f t="shared" si="164"/>
        <v/>
      </c>
      <c r="H432" s="73" t="str">
        <f>DataEntry!G432</f>
        <v/>
      </c>
      <c r="I432" s="73" t="str">
        <f>DataEntry!H432</f>
        <v/>
      </c>
      <c r="J432" s="266">
        <f t="shared" si="176"/>
        <v>1</v>
      </c>
      <c r="K432" s="304">
        <f t="shared" si="165"/>
        <v>2.4479683952195685E-2</v>
      </c>
      <c r="L432" s="224" t="e">
        <f t="shared" si="166"/>
        <v>#N/A</v>
      </c>
      <c r="M432" s="224" t="str">
        <f t="shared" si="167"/>
        <v/>
      </c>
      <c r="N432" s="236" t="str">
        <f t="shared" si="177"/>
        <v/>
      </c>
      <c r="O432" s="22" t="str">
        <f t="shared" si="178"/>
        <v>TG248</v>
      </c>
      <c r="P432" s="308" t="e">
        <f t="shared" si="168"/>
        <v>#N/A</v>
      </c>
      <c r="Q432" s="22" t="str">
        <f t="shared" si="179"/>
        <v>TG248</v>
      </c>
      <c r="R432" s="308" t="e">
        <f t="shared" si="169"/>
        <v>#N/A</v>
      </c>
      <c r="S432" s="74"/>
      <c r="T432" s="75"/>
      <c r="U432" s="76"/>
      <c r="V432" s="74"/>
      <c r="W432" s="75"/>
      <c r="X432" s="76"/>
      <c r="Y432" s="74"/>
      <c r="Z432" s="75"/>
      <c r="AA432" s="76"/>
      <c r="AB432" s="74"/>
      <c r="AC432" s="75"/>
      <c r="AD432" s="76"/>
      <c r="AE432" s="74"/>
      <c r="AF432" s="75"/>
      <c r="AG432" s="76"/>
      <c r="AH432" s="74"/>
      <c r="AI432" s="75"/>
      <c r="AJ432" s="76"/>
      <c r="AK432" s="74"/>
      <c r="AL432" s="75"/>
      <c r="AM432" s="76"/>
      <c r="AN432" s="74"/>
      <c r="AO432" s="75"/>
      <c r="AP432" s="76"/>
      <c r="AQ432" s="77" t="str">
        <f t="shared" si="170"/>
        <v/>
      </c>
      <c r="AR432" s="77" t="str">
        <f t="shared" si="171"/>
        <v/>
      </c>
      <c r="AS432" s="78" t="str">
        <f t="shared" si="180"/>
        <v/>
      </c>
      <c r="AT432" s="77" t="str">
        <f t="shared" si="172"/>
        <v/>
      </c>
      <c r="AU432" s="79"/>
      <c r="AV432" s="139"/>
      <c r="AW432" s="80"/>
      <c r="AX432" s="80"/>
      <c r="AY432" s="80"/>
      <c r="AZ432" s="92"/>
      <c r="BA432" s="93"/>
      <c r="BB432" s="92"/>
      <c r="BC432" s="93"/>
      <c r="BD432" s="92"/>
      <c r="BE432" s="93"/>
      <c r="BF432" s="77"/>
      <c r="BG432" s="77"/>
      <c r="BH432" s="77"/>
      <c r="BI432" s="83">
        <f t="shared" si="181"/>
        <v>1</v>
      </c>
      <c r="BJ432" s="83">
        <f t="shared" si="182"/>
        <v>0</v>
      </c>
      <c r="BK432" s="83">
        <f t="shared" si="183"/>
        <v>0</v>
      </c>
      <c r="BL432" s="84"/>
      <c r="BM432" s="84"/>
      <c r="BN432" s="85"/>
      <c r="BO432" s="84"/>
      <c r="BP432" s="84"/>
      <c r="BQ432" s="84"/>
      <c r="BR432" s="84"/>
      <c r="BS432" s="84"/>
      <c r="BT432" s="84"/>
      <c r="BU432" s="86"/>
      <c r="BV432" s="86"/>
      <c r="BW432" s="86"/>
      <c r="BX432" s="86"/>
      <c r="BY432" s="86"/>
      <c r="BZ432" s="86"/>
      <c r="CA432" s="83"/>
      <c r="CB432" s="83"/>
      <c r="CC432" s="14"/>
      <c r="CD432" s="72"/>
      <c r="CE432" s="87"/>
      <c r="CF432" s="88"/>
      <c r="CG432" s="88"/>
      <c r="CH432" s="87" t="str">
        <f t="shared" si="173"/>
        <v/>
      </c>
      <c r="CI432" s="89"/>
      <c r="CJ432" s="89"/>
      <c r="CK432" s="267"/>
      <c r="CL432" s="90"/>
      <c r="CM432" s="267"/>
      <c r="CN432" s="90"/>
      <c r="CO432" s="267"/>
      <c r="CP432" s="90"/>
      <c r="CQ432" s="267"/>
      <c r="CR432" s="90"/>
      <c r="CS432" s="267"/>
      <c r="CT432" s="90"/>
      <c r="CU432" s="267"/>
      <c r="CV432" s="90"/>
      <c r="CW432" s="267"/>
      <c r="CX432" s="90"/>
      <c r="CY432" s="267"/>
      <c r="CZ432" s="90"/>
      <c r="DA432" s="94" t="str">
        <f>DataEntry!B432</f>
        <v/>
      </c>
      <c r="DB432" s="83"/>
      <c r="DC432" s="83"/>
      <c r="DD432" s="145" t="str">
        <f t="shared" si="184"/>
        <v/>
      </c>
      <c r="DE432" s="145" t="str">
        <f t="shared" si="185"/>
        <v/>
      </c>
      <c r="DF432" s="145" t="str">
        <f t="shared" si="186"/>
        <v/>
      </c>
      <c r="DG432" s="145" t="str">
        <f t="shared" si="187"/>
        <v/>
      </c>
      <c r="DH432" s="145" t="str">
        <f t="shared" si="188"/>
        <v/>
      </c>
      <c r="DI432" s="145" t="str">
        <f t="shared" si="189"/>
        <v/>
      </c>
      <c r="DJ432" s="83"/>
      <c r="DK432" s="83"/>
      <c r="DL432" s="84"/>
      <c r="DM432" s="14"/>
      <c r="DN432" s="87">
        <f t="shared" si="174"/>
        <v>0.64599999999999991</v>
      </c>
      <c r="DO432" s="87">
        <f>(DFactor*Rounds*Number/2+SUM(BV$3:BV420))/(Rounds*Number/2+COUNT(BV$3:BV420))</f>
        <v>0.29599999999999999</v>
      </c>
      <c r="DP432" s="87">
        <f t="shared" si="175"/>
        <v>0.29599999999999999</v>
      </c>
    </row>
    <row r="433" spans="1:120" x14ac:dyDescent="0.25">
      <c r="A433" s="69">
        <v>431</v>
      </c>
      <c r="B433" s="70" t="str">
        <f>DataEntry!C433</f>
        <v/>
      </c>
      <c r="C433" s="71">
        <f>COUNTIF(D$2:D433,D433)+COUNTIF(G$2:G433,D433)</f>
        <v>250</v>
      </c>
      <c r="D433" s="72" t="str">
        <f t="shared" si="163"/>
        <v/>
      </c>
      <c r="E433" s="70" t="str">
        <f>DataEntry!E433</f>
        <v/>
      </c>
      <c r="F433" s="71">
        <f>COUNTIF(D$2:D433,G433)+COUNTIF(G$2:G433,G433)</f>
        <v>250</v>
      </c>
      <c r="G433" s="72" t="str">
        <f t="shared" si="164"/>
        <v/>
      </c>
      <c r="H433" s="73" t="str">
        <f>DataEntry!G433</f>
        <v/>
      </c>
      <c r="I433" s="73" t="str">
        <f>DataEntry!H433</f>
        <v/>
      </c>
      <c r="J433" s="266">
        <f t="shared" si="176"/>
        <v>1</v>
      </c>
      <c r="K433" s="304">
        <f t="shared" si="165"/>
        <v>0.20950016647697911</v>
      </c>
      <c r="L433" s="224" t="e">
        <f t="shared" si="166"/>
        <v>#N/A</v>
      </c>
      <c r="M433" s="224" t="str">
        <f t="shared" si="167"/>
        <v/>
      </c>
      <c r="N433" s="236" t="str">
        <f t="shared" si="177"/>
        <v/>
      </c>
      <c r="O433" s="22" t="str">
        <f t="shared" si="178"/>
        <v>TG250</v>
      </c>
      <c r="P433" s="308" t="e">
        <f t="shared" si="168"/>
        <v>#N/A</v>
      </c>
      <c r="Q433" s="22" t="str">
        <f t="shared" si="179"/>
        <v>TG250</v>
      </c>
      <c r="R433" s="308" t="e">
        <f t="shared" si="169"/>
        <v>#N/A</v>
      </c>
      <c r="S433" s="74"/>
      <c r="T433" s="75"/>
      <c r="U433" s="76"/>
      <c r="V433" s="74"/>
      <c r="W433" s="75"/>
      <c r="X433" s="76"/>
      <c r="Y433" s="74"/>
      <c r="Z433" s="75"/>
      <c r="AA433" s="76"/>
      <c r="AB433" s="74"/>
      <c r="AC433" s="75"/>
      <c r="AD433" s="76"/>
      <c r="AE433" s="74"/>
      <c r="AF433" s="75"/>
      <c r="AG433" s="76"/>
      <c r="AH433" s="74"/>
      <c r="AI433" s="75"/>
      <c r="AJ433" s="76"/>
      <c r="AK433" s="74"/>
      <c r="AL433" s="75"/>
      <c r="AM433" s="76"/>
      <c r="AN433" s="74"/>
      <c r="AO433" s="75"/>
      <c r="AP433" s="76"/>
      <c r="AQ433" s="77" t="str">
        <f t="shared" si="170"/>
        <v/>
      </c>
      <c r="AR433" s="77" t="str">
        <f t="shared" si="171"/>
        <v/>
      </c>
      <c r="AS433" s="78" t="str">
        <f t="shared" si="180"/>
        <v/>
      </c>
      <c r="AT433" s="77" t="str">
        <f t="shared" si="172"/>
        <v/>
      </c>
      <c r="AU433" s="79"/>
      <c r="AV433" s="139"/>
      <c r="AW433" s="80"/>
      <c r="AX433" s="80"/>
      <c r="AY433" s="80"/>
      <c r="AZ433" s="92"/>
      <c r="BA433" s="93"/>
      <c r="BB433" s="92"/>
      <c r="BC433" s="93"/>
      <c r="BD433" s="92"/>
      <c r="BE433" s="93"/>
      <c r="BF433" s="77"/>
      <c r="BG433" s="77"/>
      <c r="BH433" s="77"/>
      <c r="BI433" s="83">
        <f t="shared" si="181"/>
        <v>1</v>
      </c>
      <c r="BJ433" s="83">
        <f t="shared" si="182"/>
        <v>0</v>
      </c>
      <c r="BK433" s="83">
        <f t="shared" si="183"/>
        <v>0</v>
      </c>
      <c r="BL433" s="84"/>
      <c r="BM433" s="84"/>
      <c r="BN433" s="85"/>
      <c r="BO433" s="84"/>
      <c r="BP433" s="84"/>
      <c r="BQ433" s="84"/>
      <c r="BR433" s="84"/>
      <c r="BS433" s="84"/>
      <c r="BT433" s="84"/>
      <c r="BU433" s="86"/>
      <c r="BV433" s="86"/>
      <c r="BW433" s="86"/>
      <c r="BX433" s="86"/>
      <c r="BY433" s="86"/>
      <c r="BZ433" s="86"/>
      <c r="CA433" s="83"/>
      <c r="CB433" s="83"/>
      <c r="CC433" s="14"/>
      <c r="CD433" s="72"/>
      <c r="CE433" s="87"/>
      <c r="CF433" s="88"/>
      <c r="CG433" s="88"/>
      <c r="CH433" s="87" t="str">
        <f t="shared" si="173"/>
        <v/>
      </c>
      <c r="CI433" s="89"/>
      <c r="CJ433" s="89"/>
      <c r="CK433" s="267"/>
      <c r="CL433" s="90"/>
      <c r="CM433" s="267"/>
      <c r="CN433" s="90"/>
      <c r="CO433" s="267"/>
      <c r="CP433" s="90"/>
      <c r="CQ433" s="267"/>
      <c r="CR433" s="90"/>
      <c r="CS433" s="267"/>
      <c r="CT433" s="90"/>
      <c r="CU433" s="267"/>
      <c r="CV433" s="90"/>
      <c r="CW433" s="267"/>
      <c r="CX433" s="90"/>
      <c r="CY433" s="267"/>
      <c r="CZ433" s="90"/>
      <c r="DA433" s="94" t="str">
        <f>DataEntry!B433</f>
        <v/>
      </c>
      <c r="DB433" s="83"/>
      <c r="DC433" s="83"/>
      <c r="DD433" s="145" t="str">
        <f t="shared" si="184"/>
        <v/>
      </c>
      <c r="DE433" s="145" t="str">
        <f t="shared" si="185"/>
        <v/>
      </c>
      <c r="DF433" s="145" t="str">
        <f t="shared" si="186"/>
        <v/>
      </c>
      <c r="DG433" s="145" t="str">
        <f t="shared" si="187"/>
        <v/>
      </c>
      <c r="DH433" s="145" t="str">
        <f t="shared" si="188"/>
        <v/>
      </c>
      <c r="DI433" s="145" t="str">
        <f t="shared" si="189"/>
        <v/>
      </c>
      <c r="DJ433" s="83"/>
      <c r="DK433" s="83"/>
      <c r="DL433" s="84"/>
      <c r="DM433" s="14"/>
      <c r="DN433" s="87">
        <f t="shared" si="174"/>
        <v>0.64599999999999991</v>
      </c>
      <c r="DO433" s="87">
        <f>(DFactor*Rounds*Number/2+SUM(BV$3:BV421))/(Rounds*Number/2+COUNT(BV$3:BV421))</f>
        <v>0.29599999999999999</v>
      </c>
      <c r="DP433" s="87">
        <f t="shared" si="175"/>
        <v>0.29599999999999999</v>
      </c>
    </row>
    <row r="434" spans="1:120" x14ac:dyDescent="0.25">
      <c r="A434" s="69">
        <v>432</v>
      </c>
      <c r="B434" s="70" t="str">
        <f>DataEntry!C434</f>
        <v/>
      </c>
      <c r="C434" s="71">
        <f>COUNTIF(D$2:D434,D434)+COUNTIF(G$2:G434,D434)</f>
        <v>252</v>
      </c>
      <c r="D434" s="72" t="str">
        <f t="shared" si="163"/>
        <v/>
      </c>
      <c r="E434" s="70" t="str">
        <f>DataEntry!E434</f>
        <v/>
      </c>
      <c r="F434" s="71">
        <f>COUNTIF(D$2:D434,G434)+COUNTIF(G$2:G434,G434)</f>
        <v>252</v>
      </c>
      <c r="G434" s="72" t="str">
        <f t="shared" si="164"/>
        <v/>
      </c>
      <c r="H434" s="73" t="str">
        <f>DataEntry!G434</f>
        <v/>
      </c>
      <c r="I434" s="73" t="str">
        <f>DataEntry!H434</f>
        <v/>
      </c>
      <c r="J434" s="266">
        <f t="shared" si="176"/>
        <v>1</v>
      </c>
      <c r="K434" s="304">
        <f t="shared" si="165"/>
        <v>0.11793257707133642</v>
      </c>
      <c r="L434" s="224" t="e">
        <f t="shared" si="166"/>
        <v>#N/A</v>
      </c>
      <c r="M434" s="224" t="str">
        <f t="shared" si="167"/>
        <v/>
      </c>
      <c r="N434" s="236" t="str">
        <f t="shared" si="177"/>
        <v/>
      </c>
      <c r="O434" s="22" t="str">
        <f t="shared" si="178"/>
        <v>TG252</v>
      </c>
      <c r="P434" s="308" t="e">
        <f t="shared" si="168"/>
        <v>#N/A</v>
      </c>
      <c r="Q434" s="22" t="str">
        <f t="shared" si="179"/>
        <v>TG252</v>
      </c>
      <c r="R434" s="308" t="e">
        <f t="shared" si="169"/>
        <v>#N/A</v>
      </c>
      <c r="S434" s="74"/>
      <c r="T434" s="75"/>
      <c r="U434" s="76"/>
      <c r="V434" s="74"/>
      <c r="W434" s="75"/>
      <c r="X434" s="76"/>
      <c r="Y434" s="74"/>
      <c r="Z434" s="75"/>
      <c r="AA434" s="76"/>
      <c r="AB434" s="74"/>
      <c r="AC434" s="75"/>
      <c r="AD434" s="76"/>
      <c r="AE434" s="74"/>
      <c r="AF434" s="75"/>
      <c r="AG434" s="76"/>
      <c r="AH434" s="74"/>
      <c r="AI434" s="75"/>
      <c r="AJ434" s="76"/>
      <c r="AK434" s="74"/>
      <c r="AL434" s="75"/>
      <c r="AM434" s="76"/>
      <c r="AN434" s="74"/>
      <c r="AO434" s="75"/>
      <c r="AP434" s="76"/>
      <c r="AQ434" s="77" t="str">
        <f t="shared" si="170"/>
        <v/>
      </c>
      <c r="AR434" s="77" t="str">
        <f t="shared" si="171"/>
        <v/>
      </c>
      <c r="AS434" s="78" t="str">
        <f t="shared" si="180"/>
        <v/>
      </c>
      <c r="AT434" s="77" t="str">
        <f t="shared" si="172"/>
        <v/>
      </c>
      <c r="AU434" s="79"/>
      <c r="AV434" s="139"/>
      <c r="AW434" s="80"/>
      <c r="AX434" s="80"/>
      <c r="AY434" s="80"/>
      <c r="AZ434" s="92"/>
      <c r="BA434" s="93"/>
      <c r="BB434" s="92"/>
      <c r="BC434" s="93"/>
      <c r="BD434" s="92"/>
      <c r="BE434" s="93"/>
      <c r="BF434" s="77"/>
      <c r="BG434" s="77"/>
      <c r="BH434" s="77"/>
      <c r="BI434" s="83">
        <f t="shared" si="181"/>
        <v>1</v>
      </c>
      <c r="BJ434" s="83">
        <f t="shared" si="182"/>
        <v>0</v>
      </c>
      <c r="BK434" s="83">
        <f t="shared" si="183"/>
        <v>0</v>
      </c>
      <c r="BL434" s="84"/>
      <c r="BM434" s="84"/>
      <c r="BN434" s="85"/>
      <c r="BO434" s="84"/>
      <c r="BP434" s="84"/>
      <c r="BQ434" s="84"/>
      <c r="BR434" s="84"/>
      <c r="BS434" s="84"/>
      <c r="BT434" s="84"/>
      <c r="BU434" s="86"/>
      <c r="BV434" s="86"/>
      <c r="BW434" s="86"/>
      <c r="BX434" s="86"/>
      <c r="BY434" s="86"/>
      <c r="BZ434" s="86"/>
      <c r="CA434" s="83"/>
      <c r="CB434" s="83"/>
      <c r="CC434" s="14"/>
      <c r="CD434" s="72"/>
      <c r="CE434" s="87"/>
      <c r="CF434" s="88"/>
      <c r="CG434" s="88"/>
      <c r="CH434" s="87" t="str">
        <f t="shared" si="173"/>
        <v/>
      </c>
      <c r="CI434" s="89"/>
      <c r="CJ434" s="89"/>
      <c r="CK434" s="267"/>
      <c r="CL434" s="90"/>
      <c r="CM434" s="267"/>
      <c r="CN434" s="90"/>
      <c r="CO434" s="267"/>
      <c r="CP434" s="90"/>
      <c r="CQ434" s="267"/>
      <c r="CR434" s="90"/>
      <c r="CS434" s="267"/>
      <c r="CT434" s="90"/>
      <c r="CU434" s="267"/>
      <c r="CV434" s="90"/>
      <c r="CW434" s="267"/>
      <c r="CX434" s="90"/>
      <c r="CY434" s="267"/>
      <c r="CZ434" s="90"/>
      <c r="DA434" s="94" t="str">
        <f>DataEntry!B434</f>
        <v/>
      </c>
      <c r="DB434" s="83"/>
      <c r="DC434" s="83"/>
      <c r="DD434" s="145" t="str">
        <f t="shared" si="184"/>
        <v/>
      </c>
      <c r="DE434" s="145" t="str">
        <f t="shared" si="185"/>
        <v/>
      </c>
      <c r="DF434" s="145" t="str">
        <f t="shared" si="186"/>
        <v/>
      </c>
      <c r="DG434" s="145" t="str">
        <f t="shared" si="187"/>
        <v/>
      </c>
      <c r="DH434" s="145" t="str">
        <f t="shared" si="188"/>
        <v/>
      </c>
      <c r="DI434" s="145" t="str">
        <f t="shared" si="189"/>
        <v/>
      </c>
      <c r="DJ434" s="83"/>
      <c r="DK434" s="83"/>
      <c r="DL434" s="84"/>
      <c r="DM434" s="14"/>
      <c r="DN434" s="87">
        <f t="shared" si="174"/>
        <v>0.64599999999999991</v>
      </c>
      <c r="DO434" s="87">
        <f>(DFactor*Rounds*Number/2+SUM(BV$3:BV422))/(Rounds*Number/2+COUNT(BV$3:BV422))</f>
        <v>0.29599999999999999</v>
      </c>
      <c r="DP434" s="87">
        <f t="shared" si="175"/>
        <v>0.29599999999999999</v>
      </c>
    </row>
    <row r="435" spans="1:120" x14ac:dyDescent="0.25">
      <c r="A435" s="69">
        <v>433</v>
      </c>
      <c r="B435" s="70" t="str">
        <f>DataEntry!C435</f>
        <v/>
      </c>
      <c r="C435" s="71">
        <f>COUNTIF(D$2:D435,D435)+COUNTIF(G$2:G435,D435)</f>
        <v>254</v>
      </c>
      <c r="D435" s="72" t="str">
        <f t="shared" si="163"/>
        <v/>
      </c>
      <c r="E435" s="70" t="str">
        <f>DataEntry!E435</f>
        <v/>
      </c>
      <c r="F435" s="71">
        <f>COUNTIF(D$2:D435,G435)+COUNTIF(G$2:G435,G435)</f>
        <v>254</v>
      </c>
      <c r="G435" s="72" t="str">
        <f t="shared" si="164"/>
        <v/>
      </c>
      <c r="H435" s="73" t="str">
        <f>DataEntry!G435</f>
        <v/>
      </c>
      <c r="I435" s="73" t="str">
        <f>DataEntry!H435</f>
        <v/>
      </c>
      <c r="J435" s="266">
        <f t="shared" si="176"/>
        <v>1</v>
      </c>
      <c r="K435" s="304">
        <f t="shared" si="165"/>
        <v>0.39656351236672416</v>
      </c>
      <c r="L435" s="224" t="e">
        <f t="shared" si="166"/>
        <v>#N/A</v>
      </c>
      <c r="M435" s="224" t="str">
        <f t="shared" si="167"/>
        <v/>
      </c>
      <c r="N435" s="236" t="str">
        <f t="shared" si="177"/>
        <v/>
      </c>
      <c r="O435" s="22" t="str">
        <f t="shared" si="178"/>
        <v>TG254</v>
      </c>
      <c r="P435" s="308" t="e">
        <f t="shared" si="168"/>
        <v>#N/A</v>
      </c>
      <c r="Q435" s="22" t="str">
        <f t="shared" si="179"/>
        <v>TG254</v>
      </c>
      <c r="R435" s="308" t="e">
        <f t="shared" si="169"/>
        <v>#N/A</v>
      </c>
      <c r="S435" s="74"/>
      <c r="T435" s="75"/>
      <c r="U435" s="76"/>
      <c r="V435" s="74"/>
      <c r="W435" s="75"/>
      <c r="X435" s="76"/>
      <c r="Y435" s="74"/>
      <c r="Z435" s="75"/>
      <c r="AA435" s="76"/>
      <c r="AB435" s="74"/>
      <c r="AC435" s="75"/>
      <c r="AD435" s="76"/>
      <c r="AE435" s="74"/>
      <c r="AF435" s="75"/>
      <c r="AG435" s="76"/>
      <c r="AH435" s="74"/>
      <c r="AI435" s="75"/>
      <c r="AJ435" s="76"/>
      <c r="AK435" s="74"/>
      <c r="AL435" s="75"/>
      <c r="AM435" s="76"/>
      <c r="AN435" s="74"/>
      <c r="AO435" s="75"/>
      <c r="AP435" s="76"/>
      <c r="AQ435" s="77" t="str">
        <f t="shared" si="170"/>
        <v/>
      </c>
      <c r="AR435" s="77" t="str">
        <f t="shared" si="171"/>
        <v/>
      </c>
      <c r="AS435" s="78" t="str">
        <f t="shared" si="180"/>
        <v/>
      </c>
      <c r="AT435" s="77" t="str">
        <f t="shared" si="172"/>
        <v/>
      </c>
      <c r="AU435" s="79"/>
      <c r="AV435" s="139"/>
      <c r="AW435" s="80"/>
      <c r="AX435" s="80"/>
      <c r="AY435" s="80"/>
      <c r="AZ435" s="92"/>
      <c r="BA435" s="93"/>
      <c r="BB435" s="92"/>
      <c r="BC435" s="93"/>
      <c r="BD435" s="92"/>
      <c r="BE435" s="93"/>
      <c r="BF435" s="77"/>
      <c r="BG435" s="77"/>
      <c r="BH435" s="77"/>
      <c r="BI435" s="83">
        <f t="shared" si="181"/>
        <v>1</v>
      </c>
      <c r="BJ435" s="83">
        <f t="shared" si="182"/>
        <v>0</v>
      </c>
      <c r="BK435" s="83">
        <f t="shared" si="183"/>
        <v>0</v>
      </c>
      <c r="BL435" s="84"/>
      <c r="BM435" s="84"/>
      <c r="BN435" s="85"/>
      <c r="BO435" s="84"/>
      <c r="BP435" s="84"/>
      <c r="BQ435" s="84"/>
      <c r="BR435" s="84"/>
      <c r="BS435" s="84"/>
      <c r="BT435" s="84"/>
      <c r="BU435" s="86"/>
      <c r="BV435" s="86"/>
      <c r="BW435" s="86"/>
      <c r="BX435" s="86"/>
      <c r="BY435" s="86"/>
      <c r="BZ435" s="86"/>
      <c r="CA435" s="83"/>
      <c r="CB435" s="83"/>
      <c r="CC435" s="14"/>
      <c r="CD435" s="72"/>
      <c r="CE435" s="87"/>
      <c r="CF435" s="88"/>
      <c r="CG435" s="88"/>
      <c r="CH435" s="87" t="str">
        <f t="shared" si="173"/>
        <v/>
      </c>
      <c r="CI435" s="89"/>
      <c r="CJ435" s="89"/>
      <c r="CK435" s="267"/>
      <c r="CL435" s="90"/>
      <c r="CM435" s="267"/>
      <c r="CN435" s="90"/>
      <c r="CO435" s="267"/>
      <c r="CP435" s="90"/>
      <c r="CQ435" s="267"/>
      <c r="CR435" s="90"/>
      <c r="CS435" s="267"/>
      <c r="CT435" s="90"/>
      <c r="CU435" s="267"/>
      <c r="CV435" s="90"/>
      <c r="CW435" s="267"/>
      <c r="CX435" s="90"/>
      <c r="CY435" s="267"/>
      <c r="CZ435" s="90"/>
      <c r="DA435" s="94" t="str">
        <f>DataEntry!B435</f>
        <v/>
      </c>
      <c r="DB435" s="83"/>
      <c r="DC435" s="83"/>
      <c r="DD435" s="145" t="str">
        <f t="shared" si="184"/>
        <v/>
      </c>
      <c r="DE435" s="145" t="str">
        <f t="shared" si="185"/>
        <v/>
      </c>
      <c r="DF435" s="145" t="str">
        <f t="shared" si="186"/>
        <v/>
      </c>
      <c r="DG435" s="145" t="str">
        <f t="shared" si="187"/>
        <v/>
      </c>
      <c r="DH435" s="145" t="str">
        <f t="shared" si="188"/>
        <v/>
      </c>
      <c r="DI435" s="145" t="str">
        <f t="shared" si="189"/>
        <v/>
      </c>
      <c r="DJ435" s="83"/>
      <c r="DK435" s="83"/>
      <c r="DL435" s="84"/>
      <c r="DM435" s="14"/>
      <c r="DN435" s="87">
        <f t="shared" si="174"/>
        <v>0.64599999999999991</v>
      </c>
      <c r="DO435" s="87">
        <f>(DFactor*Rounds*Number/2+SUM(BV$3:BV423))/(Rounds*Number/2+COUNT(BV$3:BV423))</f>
        <v>0.29599999999999999</v>
      </c>
      <c r="DP435" s="87">
        <f t="shared" si="175"/>
        <v>0.29599999999999999</v>
      </c>
    </row>
    <row r="436" spans="1:120" x14ac:dyDescent="0.25">
      <c r="A436" s="69">
        <v>434</v>
      </c>
      <c r="B436" s="70" t="str">
        <f>DataEntry!C436</f>
        <v/>
      </c>
      <c r="C436" s="71">
        <f>COUNTIF(D$2:D436,D436)+COUNTIF(G$2:G436,D436)</f>
        <v>256</v>
      </c>
      <c r="D436" s="72" t="str">
        <f t="shared" si="163"/>
        <v/>
      </c>
      <c r="E436" s="70" t="str">
        <f>DataEntry!E436</f>
        <v/>
      </c>
      <c r="F436" s="71">
        <f>COUNTIF(D$2:D436,G436)+COUNTIF(G$2:G436,G436)</f>
        <v>256</v>
      </c>
      <c r="G436" s="72" t="str">
        <f t="shared" si="164"/>
        <v/>
      </c>
      <c r="H436" s="73" t="str">
        <f>DataEntry!G436</f>
        <v/>
      </c>
      <c r="I436" s="73" t="str">
        <f>DataEntry!H436</f>
        <v/>
      </c>
      <c r="J436" s="266">
        <f t="shared" si="176"/>
        <v>1</v>
      </c>
      <c r="K436" s="304">
        <f t="shared" si="165"/>
        <v>0.59320680875972176</v>
      </c>
      <c r="L436" s="224" t="e">
        <f t="shared" si="166"/>
        <v>#N/A</v>
      </c>
      <c r="M436" s="224" t="str">
        <f t="shared" si="167"/>
        <v/>
      </c>
      <c r="N436" s="236" t="str">
        <f t="shared" si="177"/>
        <v/>
      </c>
      <c r="O436" s="22" t="str">
        <f t="shared" si="178"/>
        <v>TG256</v>
      </c>
      <c r="P436" s="308" t="e">
        <f t="shared" si="168"/>
        <v>#N/A</v>
      </c>
      <c r="Q436" s="22" t="str">
        <f t="shared" si="179"/>
        <v>TG256</v>
      </c>
      <c r="R436" s="308" t="e">
        <f t="shared" si="169"/>
        <v>#N/A</v>
      </c>
      <c r="S436" s="74"/>
      <c r="T436" s="75"/>
      <c r="U436" s="76"/>
      <c r="V436" s="74"/>
      <c r="W436" s="75"/>
      <c r="X436" s="76"/>
      <c r="Y436" s="74"/>
      <c r="Z436" s="75"/>
      <c r="AA436" s="76"/>
      <c r="AB436" s="74"/>
      <c r="AC436" s="75"/>
      <c r="AD436" s="76"/>
      <c r="AE436" s="74"/>
      <c r="AF436" s="75"/>
      <c r="AG436" s="76"/>
      <c r="AH436" s="74"/>
      <c r="AI436" s="75"/>
      <c r="AJ436" s="76"/>
      <c r="AK436" s="74"/>
      <c r="AL436" s="75"/>
      <c r="AM436" s="76"/>
      <c r="AN436" s="74"/>
      <c r="AO436" s="75"/>
      <c r="AP436" s="76"/>
      <c r="AQ436" s="77" t="str">
        <f t="shared" si="170"/>
        <v/>
      </c>
      <c r="AR436" s="77" t="str">
        <f t="shared" si="171"/>
        <v/>
      </c>
      <c r="AS436" s="78" t="str">
        <f t="shared" si="180"/>
        <v/>
      </c>
      <c r="AT436" s="77" t="str">
        <f t="shared" si="172"/>
        <v/>
      </c>
      <c r="AU436" s="79"/>
      <c r="AV436" s="139"/>
      <c r="AW436" s="80"/>
      <c r="AX436" s="80"/>
      <c r="AY436" s="80"/>
      <c r="AZ436" s="92"/>
      <c r="BA436" s="93"/>
      <c r="BB436" s="92"/>
      <c r="BC436" s="93"/>
      <c r="BD436" s="92"/>
      <c r="BE436" s="93"/>
      <c r="BF436" s="77"/>
      <c r="BG436" s="77"/>
      <c r="BH436" s="77"/>
      <c r="BI436" s="83">
        <f t="shared" si="181"/>
        <v>1</v>
      </c>
      <c r="BJ436" s="83">
        <f t="shared" si="182"/>
        <v>0</v>
      </c>
      <c r="BK436" s="83">
        <f t="shared" si="183"/>
        <v>0</v>
      </c>
      <c r="BL436" s="84"/>
      <c r="BM436" s="84"/>
      <c r="BN436" s="85"/>
      <c r="BO436" s="84"/>
      <c r="BP436" s="84"/>
      <c r="BQ436" s="84"/>
      <c r="BR436" s="84"/>
      <c r="BS436" s="84"/>
      <c r="BT436" s="84"/>
      <c r="BU436" s="86"/>
      <c r="BV436" s="86"/>
      <c r="BW436" s="86"/>
      <c r="BX436" s="86"/>
      <c r="BY436" s="86"/>
      <c r="BZ436" s="86"/>
      <c r="CA436" s="83"/>
      <c r="CB436" s="83"/>
      <c r="CC436" s="14"/>
      <c r="CD436" s="72"/>
      <c r="CE436" s="87"/>
      <c r="CF436" s="88"/>
      <c r="CG436" s="88"/>
      <c r="CH436" s="87" t="str">
        <f t="shared" si="173"/>
        <v/>
      </c>
      <c r="CI436" s="89"/>
      <c r="CJ436" s="89"/>
      <c r="CK436" s="267"/>
      <c r="CL436" s="90"/>
      <c r="CM436" s="267"/>
      <c r="CN436" s="90"/>
      <c r="CO436" s="267"/>
      <c r="CP436" s="90"/>
      <c r="CQ436" s="267"/>
      <c r="CR436" s="90"/>
      <c r="CS436" s="267"/>
      <c r="CT436" s="90"/>
      <c r="CU436" s="267"/>
      <c r="CV436" s="90"/>
      <c r="CW436" s="267"/>
      <c r="CX436" s="90"/>
      <c r="CY436" s="267"/>
      <c r="CZ436" s="90"/>
      <c r="DA436" s="94" t="str">
        <f>DataEntry!B436</f>
        <v/>
      </c>
      <c r="DB436" s="83"/>
      <c r="DC436" s="83"/>
      <c r="DD436" s="145" t="str">
        <f t="shared" si="184"/>
        <v/>
      </c>
      <c r="DE436" s="145" t="str">
        <f t="shared" si="185"/>
        <v/>
      </c>
      <c r="DF436" s="145" t="str">
        <f t="shared" si="186"/>
        <v/>
      </c>
      <c r="DG436" s="145" t="str">
        <f t="shared" si="187"/>
        <v/>
      </c>
      <c r="DH436" s="145" t="str">
        <f t="shared" si="188"/>
        <v/>
      </c>
      <c r="DI436" s="145" t="str">
        <f t="shared" si="189"/>
        <v/>
      </c>
      <c r="DJ436" s="83"/>
      <c r="DK436" s="83"/>
      <c r="DL436" s="84"/>
      <c r="DM436" s="14"/>
      <c r="DN436" s="87">
        <f t="shared" si="174"/>
        <v>0.64599999999999991</v>
      </c>
      <c r="DO436" s="87">
        <f>(DFactor*Rounds*Number/2+SUM(BV$3:BV424))/(Rounds*Number/2+COUNT(BV$3:BV424))</f>
        <v>0.29599999999999999</v>
      </c>
      <c r="DP436" s="87">
        <f t="shared" si="175"/>
        <v>0.29599999999999999</v>
      </c>
    </row>
    <row r="437" spans="1:120" x14ac:dyDescent="0.25">
      <c r="A437" s="69">
        <v>435</v>
      </c>
      <c r="B437" s="70" t="str">
        <f>DataEntry!C437</f>
        <v/>
      </c>
      <c r="C437" s="71">
        <f>COUNTIF(D$2:D437,D437)+COUNTIF(G$2:G437,D437)</f>
        <v>258</v>
      </c>
      <c r="D437" s="72" t="str">
        <f t="shared" si="163"/>
        <v/>
      </c>
      <c r="E437" s="70" t="str">
        <f>DataEntry!E437</f>
        <v/>
      </c>
      <c r="F437" s="71">
        <f>COUNTIF(D$2:D437,G437)+COUNTIF(G$2:G437,G437)</f>
        <v>258</v>
      </c>
      <c r="G437" s="72" t="str">
        <f t="shared" si="164"/>
        <v/>
      </c>
      <c r="H437" s="73" t="str">
        <f>DataEntry!G437</f>
        <v/>
      </c>
      <c r="I437" s="73" t="str">
        <f>DataEntry!H437</f>
        <v/>
      </c>
      <c r="J437" s="266">
        <f t="shared" si="176"/>
        <v>1</v>
      </c>
      <c r="K437" s="304">
        <f t="shared" si="165"/>
        <v>0.82441243208750858</v>
      </c>
      <c r="L437" s="224" t="e">
        <f t="shared" si="166"/>
        <v>#N/A</v>
      </c>
      <c r="M437" s="224" t="str">
        <f t="shared" si="167"/>
        <v/>
      </c>
      <c r="N437" s="236" t="str">
        <f t="shared" si="177"/>
        <v/>
      </c>
      <c r="O437" s="22" t="str">
        <f t="shared" si="178"/>
        <v>TG258</v>
      </c>
      <c r="P437" s="308" t="e">
        <f t="shared" si="168"/>
        <v>#N/A</v>
      </c>
      <c r="Q437" s="22" t="str">
        <f t="shared" si="179"/>
        <v>TG258</v>
      </c>
      <c r="R437" s="308" t="e">
        <f t="shared" si="169"/>
        <v>#N/A</v>
      </c>
      <c r="S437" s="74"/>
      <c r="T437" s="75"/>
      <c r="U437" s="76"/>
      <c r="V437" s="74"/>
      <c r="W437" s="75"/>
      <c r="X437" s="76"/>
      <c r="Y437" s="74"/>
      <c r="Z437" s="75"/>
      <c r="AA437" s="76"/>
      <c r="AB437" s="74"/>
      <c r="AC437" s="75"/>
      <c r="AD437" s="76"/>
      <c r="AE437" s="74"/>
      <c r="AF437" s="75"/>
      <c r="AG437" s="76"/>
      <c r="AH437" s="74"/>
      <c r="AI437" s="75"/>
      <c r="AJ437" s="76"/>
      <c r="AK437" s="74"/>
      <c r="AL437" s="75"/>
      <c r="AM437" s="76"/>
      <c r="AN437" s="74"/>
      <c r="AO437" s="75"/>
      <c r="AP437" s="76"/>
      <c r="AQ437" s="77" t="str">
        <f t="shared" si="170"/>
        <v/>
      </c>
      <c r="AR437" s="77" t="str">
        <f t="shared" si="171"/>
        <v/>
      </c>
      <c r="AS437" s="78" t="str">
        <f t="shared" si="180"/>
        <v/>
      </c>
      <c r="AT437" s="77" t="str">
        <f t="shared" si="172"/>
        <v/>
      </c>
      <c r="AU437" s="79"/>
      <c r="AV437" s="139"/>
      <c r="AW437" s="80"/>
      <c r="AX437" s="80"/>
      <c r="AY437" s="80"/>
      <c r="AZ437" s="92"/>
      <c r="BA437" s="93"/>
      <c r="BB437" s="92"/>
      <c r="BC437" s="93"/>
      <c r="BD437" s="92"/>
      <c r="BE437" s="93"/>
      <c r="BF437" s="77"/>
      <c r="BG437" s="77"/>
      <c r="BH437" s="77"/>
      <c r="BI437" s="83">
        <f t="shared" si="181"/>
        <v>1</v>
      </c>
      <c r="BJ437" s="83">
        <f t="shared" si="182"/>
        <v>0</v>
      </c>
      <c r="BK437" s="83">
        <f t="shared" si="183"/>
        <v>0</v>
      </c>
      <c r="BL437" s="84"/>
      <c r="BM437" s="84"/>
      <c r="BN437" s="85"/>
      <c r="BO437" s="84"/>
      <c r="BP437" s="84"/>
      <c r="BQ437" s="84"/>
      <c r="BR437" s="84"/>
      <c r="BS437" s="84"/>
      <c r="BT437" s="84"/>
      <c r="BU437" s="86"/>
      <c r="BV437" s="86"/>
      <c r="BW437" s="86"/>
      <c r="BX437" s="86"/>
      <c r="BY437" s="86"/>
      <c r="BZ437" s="86"/>
      <c r="CA437" s="83"/>
      <c r="CB437" s="83"/>
      <c r="CC437" s="14"/>
      <c r="CD437" s="72"/>
      <c r="CE437" s="87"/>
      <c r="CF437" s="88"/>
      <c r="CG437" s="88"/>
      <c r="CH437" s="87" t="str">
        <f t="shared" si="173"/>
        <v/>
      </c>
      <c r="CI437" s="89"/>
      <c r="CJ437" s="89"/>
      <c r="CK437" s="267"/>
      <c r="CL437" s="90"/>
      <c r="CM437" s="267"/>
      <c r="CN437" s="90"/>
      <c r="CO437" s="267"/>
      <c r="CP437" s="90"/>
      <c r="CQ437" s="267"/>
      <c r="CR437" s="90"/>
      <c r="CS437" s="267"/>
      <c r="CT437" s="90"/>
      <c r="CU437" s="267"/>
      <c r="CV437" s="90"/>
      <c r="CW437" s="267"/>
      <c r="CX437" s="90"/>
      <c r="CY437" s="267"/>
      <c r="CZ437" s="90"/>
      <c r="DA437" s="94" t="str">
        <f>DataEntry!B437</f>
        <v/>
      </c>
      <c r="DB437" s="83"/>
      <c r="DC437" s="83"/>
      <c r="DD437" s="145" t="str">
        <f t="shared" si="184"/>
        <v/>
      </c>
      <c r="DE437" s="145" t="str">
        <f t="shared" si="185"/>
        <v/>
      </c>
      <c r="DF437" s="145" t="str">
        <f t="shared" si="186"/>
        <v/>
      </c>
      <c r="DG437" s="145" t="str">
        <f t="shared" si="187"/>
        <v/>
      </c>
      <c r="DH437" s="145" t="str">
        <f t="shared" si="188"/>
        <v/>
      </c>
      <c r="DI437" s="145" t="str">
        <f t="shared" si="189"/>
        <v/>
      </c>
      <c r="DJ437" s="83"/>
      <c r="DK437" s="83"/>
      <c r="DL437" s="84"/>
      <c r="DM437" s="14"/>
      <c r="DN437" s="87">
        <f t="shared" si="174"/>
        <v>0.64599999999999991</v>
      </c>
      <c r="DO437" s="87">
        <f>(DFactor*Rounds*Number/2+SUM(BV$3:BV425))/(Rounds*Number/2+COUNT(BV$3:BV425))</f>
        <v>0.29599999999999999</v>
      </c>
      <c r="DP437" s="87">
        <f t="shared" si="175"/>
        <v>0.29599999999999999</v>
      </c>
    </row>
    <row r="438" spans="1:120" x14ac:dyDescent="0.25">
      <c r="A438" s="69">
        <v>436</v>
      </c>
      <c r="B438" s="70" t="str">
        <f>DataEntry!C438</f>
        <v/>
      </c>
      <c r="C438" s="71">
        <f>COUNTIF(D$2:D438,D438)+COUNTIF(G$2:G438,D438)</f>
        <v>260</v>
      </c>
      <c r="D438" s="72" t="str">
        <f t="shared" si="163"/>
        <v/>
      </c>
      <c r="E438" s="70" t="str">
        <f>DataEntry!E438</f>
        <v/>
      </c>
      <c r="F438" s="71">
        <f>COUNTIF(D$2:D438,G438)+COUNTIF(G$2:G438,G438)</f>
        <v>260</v>
      </c>
      <c r="G438" s="72" t="str">
        <f t="shared" si="164"/>
        <v/>
      </c>
      <c r="H438" s="73" t="str">
        <f>DataEntry!G438</f>
        <v/>
      </c>
      <c r="I438" s="73" t="str">
        <f>DataEntry!H438</f>
        <v/>
      </c>
      <c r="J438" s="266">
        <f t="shared" si="176"/>
        <v>1</v>
      </c>
      <c r="K438" s="304">
        <f t="shared" si="165"/>
        <v>0.20138746423478437</v>
      </c>
      <c r="L438" s="224" t="e">
        <f t="shared" si="166"/>
        <v>#N/A</v>
      </c>
      <c r="M438" s="224" t="str">
        <f t="shared" si="167"/>
        <v/>
      </c>
      <c r="N438" s="236" t="str">
        <f t="shared" si="177"/>
        <v/>
      </c>
      <c r="O438" s="22" t="str">
        <f t="shared" si="178"/>
        <v>TG260</v>
      </c>
      <c r="P438" s="308" t="e">
        <f t="shared" si="168"/>
        <v>#N/A</v>
      </c>
      <c r="Q438" s="22" t="str">
        <f t="shared" si="179"/>
        <v>TG260</v>
      </c>
      <c r="R438" s="308" t="e">
        <f t="shared" si="169"/>
        <v>#N/A</v>
      </c>
      <c r="S438" s="74"/>
      <c r="T438" s="75"/>
      <c r="U438" s="76"/>
      <c r="V438" s="74"/>
      <c r="W438" s="75"/>
      <c r="X438" s="76"/>
      <c r="Y438" s="74"/>
      <c r="Z438" s="75"/>
      <c r="AA438" s="76"/>
      <c r="AB438" s="74"/>
      <c r="AC438" s="75"/>
      <c r="AD438" s="76"/>
      <c r="AE438" s="74"/>
      <c r="AF438" s="75"/>
      <c r="AG438" s="76"/>
      <c r="AH438" s="74"/>
      <c r="AI438" s="75"/>
      <c r="AJ438" s="76"/>
      <c r="AK438" s="74"/>
      <c r="AL438" s="75"/>
      <c r="AM438" s="76"/>
      <c r="AN438" s="74"/>
      <c r="AO438" s="75"/>
      <c r="AP438" s="76"/>
      <c r="AQ438" s="77" t="str">
        <f t="shared" si="170"/>
        <v/>
      </c>
      <c r="AR438" s="77" t="str">
        <f t="shared" si="171"/>
        <v/>
      </c>
      <c r="AS438" s="78" t="str">
        <f t="shared" si="180"/>
        <v/>
      </c>
      <c r="AT438" s="77" t="str">
        <f t="shared" si="172"/>
        <v/>
      </c>
      <c r="AU438" s="79"/>
      <c r="AV438" s="139"/>
      <c r="AW438" s="80"/>
      <c r="AX438" s="80"/>
      <c r="AY438" s="80"/>
      <c r="AZ438" s="92"/>
      <c r="BA438" s="93"/>
      <c r="BB438" s="92"/>
      <c r="BC438" s="93"/>
      <c r="BD438" s="92"/>
      <c r="BE438" s="93"/>
      <c r="BF438" s="77"/>
      <c r="BG438" s="77"/>
      <c r="BH438" s="77"/>
      <c r="BI438" s="83">
        <f t="shared" si="181"/>
        <v>1</v>
      </c>
      <c r="BJ438" s="83">
        <f t="shared" si="182"/>
        <v>0</v>
      </c>
      <c r="BK438" s="83">
        <f t="shared" si="183"/>
        <v>0</v>
      </c>
      <c r="BL438" s="84"/>
      <c r="BM438" s="84"/>
      <c r="BN438" s="85"/>
      <c r="BO438" s="84"/>
      <c r="BP438" s="84"/>
      <c r="BQ438" s="84"/>
      <c r="BR438" s="84"/>
      <c r="BS438" s="84"/>
      <c r="BT438" s="84"/>
      <c r="BU438" s="86"/>
      <c r="BV438" s="86"/>
      <c r="BW438" s="86"/>
      <c r="BX438" s="86"/>
      <c r="BY438" s="86"/>
      <c r="BZ438" s="86"/>
      <c r="CA438" s="83"/>
      <c r="CB438" s="83"/>
      <c r="CC438" s="14"/>
      <c r="CD438" s="72"/>
      <c r="CE438" s="87"/>
      <c r="CF438" s="88"/>
      <c r="CG438" s="88"/>
      <c r="CH438" s="87" t="str">
        <f t="shared" si="173"/>
        <v/>
      </c>
      <c r="CI438" s="89"/>
      <c r="CJ438" s="89"/>
      <c r="CK438" s="267"/>
      <c r="CL438" s="90"/>
      <c r="CM438" s="267"/>
      <c r="CN438" s="90"/>
      <c r="CO438" s="267"/>
      <c r="CP438" s="90"/>
      <c r="CQ438" s="267"/>
      <c r="CR438" s="90"/>
      <c r="CS438" s="267"/>
      <c r="CT438" s="90"/>
      <c r="CU438" s="267"/>
      <c r="CV438" s="90"/>
      <c r="CW438" s="267"/>
      <c r="CX438" s="90"/>
      <c r="CY438" s="267"/>
      <c r="CZ438" s="90"/>
      <c r="DA438" s="94" t="str">
        <f>DataEntry!B438</f>
        <v/>
      </c>
      <c r="DB438" s="83"/>
      <c r="DC438" s="83"/>
      <c r="DD438" s="145" t="str">
        <f t="shared" si="184"/>
        <v/>
      </c>
      <c r="DE438" s="145" t="str">
        <f t="shared" si="185"/>
        <v/>
      </c>
      <c r="DF438" s="145" t="str">
        <f t="shared" si="186"/>
        <v/>
      </c>
      <c r="DG438" s="145" t="str">
        <f t="shared" si="187"/>
        <v/>
      </c>
      <c r="DH438" s="145" t="str">
        <f t="shared" si="188"/>
        <v/>
      </c>
      <c r="DI438" s="145" t="str">
        <f t="shared" si="189"/>
        <v/>
      </c>
      <c r="DJ438" s="83"/>
      <c r="DK438" s="83"/>
      <c r="DL438" s="84"/>
      <c r="DM438" s="14"/>
      <c r="DN438" s="87">
        <f t="shared" si="174"/>
        <v>0.64599999999999991</v>
      </c>
      <c r="DO438" s="87">
        <f>(DFactor*Rounds*Number/2+SUM(BV$3:BV426))/(Rounds*Number/2+COUNT(BV$3:BV426))</f>
        <v>0.29599999999999999</v>
      </c>
      <c r="DP438" s="87">
        <f t="shared" si="175"/>
        <v>0.29599999999999999</v>
      </c>
    </row>
    <row r="439" spans="1:120" x14ac:dyDescent="0.25">
      <c r="A439" s="69">
        <v>437</v>
      </c>
      <c r="B439" s="70" t="str">
        <f>DataEntry!C439</f>
        <v/>
      </c>
      <c r="C439" s="71">
        <f>COUNTIF(D$2:D439,D439)+COUNTIF(G$2:G439,D439)</f>
        <v>262</v>
      </c>
      <c r="D439" s="72" t="str">
        <f t="shared" si="163"/>
        <v/>
      </c>
      <c r="E439" s="70" t="str">
        <f>DataEntry!E439</f>
        <v/>
      </c>
      <c r="F439" s="71">
        <f>COUNTIF(D$2:D439,G439)+COUNTIF(G$2:G439,G439)</f>
        <v>262</v>
      </c>
      <c r="G439" s="72" t="str">
        <f t="shared" si="164"/>
        <v/>
      </c>
      <c r="H439" s="73" t="str">
        <f>DataEntry!G439</f>
        <v/>
      </c>
      <c r="I439" s="73" t="str">
        <f>DataEntry!H439</f>
        <v/>
      </c>
      <c r="J439" s="266">
        <f t="shared" si="176"/>
        <v>1</v>
      </c>
      <c r="K439" s="304">
        <f t="shared" si="165"/>
        <v>0.24363587477120685</v>
      </c>
      <c r="L439" s="224" t="e">
        <f t="shared" si="166"/>
        <v>#N/A</v>
      </c>
      <c r="M439" s="224" t="str">
        <f t="shared" si="167"/>
        <v/>
      </c>
      <c r="N439" s="236" t="str">
        <f t="shared" si="177"/>
        <v/>
      </c>
      <c r="O439" s="22" t="str">
        <f t="shared" si="178"/>
        <v>TG262</v>
      </c>
      <c r="P439" s="308" t="e">
        <f t="shared" si="168"/>
        <v>#N/A</v>
      </c>
      <c r="Q439" s="22" t="str">
        <f t="shared" si="179"/>
        <v>TG262</v>
      </c>
      <c r="R439" s="308" t="e">
        <f t="shared" si="169"/>
        <v>#N/A</v>
      </c>
      <c r="S439" s="74"/>
      <c r="T439" s="75"/>
      <c r="U439" s="76"/>
      <c r="V439" s="74"/>
      <c r="W439" s="75"/>
      <c r="X439" s="76"/>
      <c r="Y439" s="74"/>
      <c r="Z439" s="75"/>
      <c r="AA439" s="76"/>
      <c r="AB439" s="74"/>
      <c r="AC439" s="75"/>
      <c r="AD439" s="76"/>
      <c r="AE439" s="74"/>
      <c r="AF439" s="75"/>
      <c r="AG439" s="76"/>
      <c r="AH439" s="74"/>
      <c r="AI439" s="75"/>
      <c r="AJ439" s="76"/>
      <c r="AK439" s="74"/>
      <c r="AL439" s="75"/>
      <c r="AM439" s="76"/>
      <c r="AN439" s="74"/>
      <c r="AO439" s="75"/>
      <c r="AP439" s="76"/>
      <c r="AQ439" s="77" t="str">
        <f t="shared" si="170"/>
        <v/>
      </c>
      <c r="AR439" s="77" t="str">
        <f t="shared" si="171"/>
        <v/>
      </c>
      <c r="AS439" s="78" t="str">
        <f t="shared" si="180"/>
        <v/>
      </c>
      <c r="AT439" s="77" t="str">
        <f t="shared" si="172"/>
        <v/>
      </c>
      <c r="AU439" s="79"/>
      <c r="AV439" s="139"/>
      <c r="AW439" s="80"/>
      <c r="AX439" s="80"/>
      <c r="AY439" s="80"/>
      <c r="AZ439" s="92"/>
      <c r="BA439" s="93"/>
      <c r="BB439" s="92"/>
      <c r="BC439" s="93"/>
      <c r="BD439" s="92"/>
      <c r="BE439" s="93"/>
      <c r="BF439" s="77"/>
      <c r="BG439" s="77"/>
      <c r="BH439" s="77"/>
      <c r="BI439" s="83">
        <f t="shared" si="181"/>
        <v>1</v>
      </c>
      <c r="BJ439" s="83">
        <f t="shared" si="182"/>
        <v>0</v>
      </c>
      <c r="BK439" s="83">
        <f t="shared" si="183"/>
        <v>0</v>
      </c>
      <c r="BL439" s="84"/>
      <c r="BM439" s="84"/>
      <c r="BN439" s="85"/>
      <c r="BO439" s="84"/>
      <c r="BP439" s="84"/>
      <c r="BQ439" s="84"/>
      <c r="BR439" s="84"/>
      <c r="BS439" s="84"/>
      <c r="BT439" s="84"/>
      <c r="BU439" s="86"/>
      <c r="BV439" s="86"/>
      <c r="BW439" s="86"/>
      <c r="BX439" s="86"/>
      <c r="BY439" s="86"/>
      <c r="BZ439" s="86"/>
      <c r="CA439" s="83"/>
      <c r="CB439" s="83"/>
      <c r="CC439" s="14"/>
      <c r="CD439" s="72"/>
      <c r="CE439" s="87"/>
      <c r="CF439" s="88"/>
      <c r="CG439" s="88"/>
      <c r="CH439" s="87" t="str">
        <f t="shared" si="173"/>
        <v/>
      </c>
      <c r="CI439" s="89"/>
      <c r="CJ439" s="89"/>
      <c r="CK439" s="267"/>
      <c r="CL439" s="90"/>
      <c r="CM439" s="267"/>
      <c r="CN439" s="90"/>
      <c r="CO439" s="267"/>
      <c r="CP439" s="90"/>
      <c r="CQ439" s="267"/>
      <c r="CR439" s="90"/>
      <c r="CS439" s="267"/>
      <c r="CT439" s="90"/>
      <c r="CU439" s="267"/>
      <c r="CV439" s="90"/>
      <c r="CW439" s="267"/>
      <c r="CX439" s="90"/>
      <c r="CY439" s="267"/>
      <c r="CZ439" s="90"/>
      <c r="DA439" s="94" t="str">
        <f>DataEntry!B439</f>
        <v/>
      </c>
      <c r="DB439" s="83"/>
      <c r="DC439" s="83"/>
      <c r="DD439" s="145" t="str">
        <f t="shared" si="184"/>
        <v/>
      </c>
      <c r="DE439" s="145" t="str">
        <f t="shared" si="185"/>
        <v/>
      </c>
      <c r="DF439" s="145" t="str">
        <f t="shared" si="186"/>
        <v/>
      </c>
      <c r="DG439" s="145" t="str">
        <f t="shared" si="187"/>
        <v/>
      </c>
      <c r="DH439" s="145" t="str">
        <f t="shared" si="188"/>
        <v/>
      </c>
      <c r="DI439" s="145" t="str">
        <f t="shared" si="189"/>
        <v/>
      </c>
      <c r="DJ439" s="83"/>
      <c r="DK439" s="83"/>
      <c r="DL439" s="84"/>
      <c r="DM439" s="14"/>
      <c r="DN439" s="87">
        <f t="shared" si="174"/>
        <v>0.64599999999999991</v>
      </c>
      <c r="DO439" s="87">
        <f>(DFactor*Rounds*Number/2+SUM(BV$3:BV427))/(Rounds*Number/2+COUNT(BV$3:BV427))</f>
        <v>0.29599999999999999</v>
      </c>
      <c r="DP439" s="87">
        <f t="shared" si="175"/>
        <v>0.29599999999999999</v>
      </c>
    </row>
    <row r="440" spans="1:120" x14ac:dyDescent="0.25">
      <c r="A440" s="69">
        <v>438</v>
      </c>
      <c r="B440" s="70" t="str">
        <f>DataEntry!C440</f>
        <v/>
      </c>
      <c r="C440" s="71">
        <f>COUNTIF(D$2:D440,D440)+COUNTIF(G$2:G440,D440)</f>
        <v>264</v>
      </c>
      <c r="D440" s="72" t="str">
        <f t="shared" si="163"/>
        <v/>
      </c>
      <c r="E440" s="70" t="str">
        <f>DataEntry!E440</f>
        <v/>
      </c>
      <c r="F440" s="71">
        <f>COUNTIF(D$2:D440,G440)+COUNTIF(G$2:G440,G440)</f>
        <v>264</v>
      </c>
      <c r="G440" s="72" t="str">
        <f t="shared" si="164"/>
        <v/>
      </c>
      <c r="H440" s="73" t="str">
        <f>DataEntry!G440</f>
        <v/>
      </c>
      <c r="I440" s="73" t="str">
        <f>DataEntry!H440</f>
        <v/>
      </c>
      <c r="J440" s="266">
        <f t="shared" si="176"/>
        <v>1</v>
      </c>
      <c r="K440" s="304">
        <f t="shared" si="165"/>
        <v>7.5981896636405644E-2</v>
      </c>
      <c r="L440" s="224" t="e">
        <f t="shared" si="166"/>
        <v>#N/A</v>
      </c>
      <c r="M440" s="224" t="str">
        <f t="shared" si="167"/>
        <v/>
      </c>
      <c r="N440" s="236" t="str">
        <f t="shared" si="177"/>
        <v/>
      </c>
      <c r="O440" s="22" t="str">
        <f t="shared" si="178"/>
        <v>TG264</v>
      </c>
      <c r="P440" s="308" t="e">
        <f t="shared" si="168"/>
        <v>#N/A</v>
      </c>
      <c r="Q440" s="22" t="str">
        <f t="shared" si="179"/>
        <v>TG264</v>
      </c>
      <c r="R440" s="308" t="e">
        <f t="shared" si="169"/>
        <v>#N/A</v>
      </c>
      <c r="S440" s="74"/>
      <c r="T440" s="75"/>
      <c r="U440" s="76"/>
      <c r="V440" s="74"/>
      <c r="W440" s="75"/>
      <c r="X440" s="76"/>
      <c r="Y440" s="74"/>
      <c r="Z440" s="75"/>
      <c r="AA440" s="76"/>
      <c r="AB440" s="74"/>
      <c r="AC440" s="75"/>
      <c r="AD440" s="76"/>
      <c r="AE440" s="74"/>
      <c r="AF440" s="75"/>
      <c r="AG440" s="76"/>
      <c r="AH440" s="74"/>
      <c r="AI440" s="75"/>
      <c r="AJ440" s="76"/>
      <c r="AK440" s="74"/>
      <c r="AL440" s="75"/>
      <c r="AM440" s="76"/>
      <c r="AN440" s="74"/>
      <c r="AO440" s="75"/>
      <c r="AP440" s="76"/>
      <c r="AQ440" s="77" t="str">
        <f t="shared" si="170"/>
        <v/>
      </c>
      <c r="AR440" s="77" t="str">
        <f t="shared" si="171"/>
        <v/>
      </c>
      <c r="AS440" s="78" t="str">
        <f t="shared" si="180"/>
        <v/>
      </c>
      <c r="AT440" s="77" t="str">
        <f t="shared" si="172"/>
        <v/>
      </c>
      <c r="AU440" s="79"/>
      <c r="AV440" s="139"/>
      <c r="AW440" s="80"/>
      <c r="AX440" s="80"/>
      <c r="AY440" s="80"/>
      <c r="AZ440" s="92"/>
      <c r="BA440" s="93"/>
      <c r="BB440" s="92"/>
      <c r="BC440" s="93"/>
      <c r="BD440" s="92"/>
      <c r="BE440" s="93"/>
      <c r="BF440" s="77"/>
      <c r="BG440" s="77"/>
      <c r="BH440" s="77"/>
      <c r="BI440" s="83">
        <f t="shared" si="181"/>
        <v>1</v>
      </c>
      <c r="BJ440" s="83">
        <f t="shared" si="182"/>
        <v>0</v>
      </c>
      <c r="BK440" s="83">
        <f t="shared" si="183"/>
        <v>0</v>
      </c>
      <c r="BL440" s="84"/>
      <c r="BM440" s="84"/>
      <c r="BN440" s="85"/>
      <c r="BO440" s="84"/>
      <c r="BP440" s="84"/>
      <c r="BQ440" s="84"/>
      <c r="BR440" s="84"/>
      <c r="BS440" s="84"/>
      <c r="BT440" s="84"/>
      <c r="BU440" s="86"/>
      <c r="BV440" s="86"/>
      <c r="BW440" s="86"/>
      <c r="BX440" s="86"/>
      <c r="BY440" s="86"/>
      <c r="BZ440" s="86"/>
      <c r="CA440" s="83"/>
      <c r="CB440" s="83"/>
      <c r="CC440" s="14"/>
      <c r="CD440" s="72"/>
      <c r="CE440" s="87"/>
      <c r="CF440" s="88"/>
      <c r="CG440" s="88"/>
      <c r="CH440" s="87" t="str">
        <f t="shared" si="173"/>
        <v/>
      </c>
      <c r="CI440" s="89"/>
      <c r="CJ440" s="89"/>
      <c r="CK440" s="267"/>
      <c r="CL440" s="90"/>
      <c r="CM440" s="267"/>
      <c r="CN440" s="90"/>
      <c r="CO440" s="267"/>
      <c r="CP440" s="90"/>
      <c r="CQ440" s="267"/>
      <c r="CR440" s="90"/>
      <c r="CS440" s="267"/>
      <c r="CT440" s="90"/>
      <c r="CU440" s="267"/>
      <c r="CV440" s="90"/>
      <c r="CW440" s="267"/>
      <c r="CX440" s="90"/>
      <c r="CY440" s="267"/>
      <c r="CZ440" s="90"/>
      <c r="DA440" s="94" t="str">
        <f>DataEntry!B440</f>
        <v/>
      </c>
      <c r="DB440" s="83"/>
      <c r="DC440" s="83"/>
      <c r="DD440" s="145" t="str">
        <f t="shared" si="184"/>
        <v/>
      </c>
      <c r="DE440" s="145" t="str">
        <f t="shared" si="185"/>
        <v/>
      </c>
      <c r="DF440" s="145" t="str">
        <f t="shared" si="186"/>
        <v/>
      </c>
      <c r="DG440" s="145" t="str">
        <f t="shared" si="187"/>
        <v/>
      </c>
      <c r="DH440" s="145" t="str">
        <f t="shared" si="188"/>
        <v/>
      </c>
      <c r="DI440" s="145" t="str">
        <f t="shared" si="189"/>
        <v/>
      </c>
      <c r="DJ440" s="83"/>
      <c r="DK440" s="83"/>
      <c r="DL440" s="84"/>
      <c r="DM440" s="14"/>
      <c r="DN440" s="87">
        <f t="shared" si="174"/>
        <v>0.64599999999999991</v>
      </c>
      <c r="DO440" s="87">
        <f>(DFactor*Rounds*Number/2+SUM(BV$3:BV428))/(Rounds*Number/2+COUNT(BV$3:BV428))</f>
        <v>0.29599999999999999</v>
      </c>
      <c r="DP440" s="87">
        <f t="shared" si="175"/>
        <v>0.29599999999999999</v>
      </c>
    </row>
    <row r="441" spans="1:120" x14ac:dyDescent="0.25">
      <c r="A441" s="69">
        <v>439</v>
      </c>
      <c r="B441" s="70" t="str">
        <f>DataEntry!C441</f>
        <v/>
      </c>
      <c r="C441" s="71">
        <f>COUNTIF(D$2:D441,D441)+COUNTIF(G$2:G441,D441)</f>
        <v>266</v>
      </c>
      <c r="D441" s="72" t="str">
        <f t="shared" si="163"/>
        <v/>
      </c>
      <c r="E441" s="70" t="str">
        <f>DataEntry!E441</f>
        <v/>
      </c>
      <c r="F441" s="71">
        <f>COUNTIF(D$2:D441,G441)+COUNTIF(G$2:G441,G441)</f>
        <v>266</v>
      </c>
      <c r="G441" s="72" t="str">
        <f t="shared" si="164"/>
        <v/>
      </c>
      <c r="H441" s="73" t="str">
        <f>DataEntry!G441</f>
        <v/>
      </c>
      <c r="I441" s="73" t="str">
        <f>DataEntry!H441</f>
        <v/>
      </c>
      <c r="J441" s="266">
        <f t="shared" si="176"/>
        <v>1</v>
      </c>
      <c r="K441" s="304">
        <f t="shared" si="165"/>
        <v>0.9366962709627078</v>
      </c>
      <c r="L441" s="224" t="e">
        <f t="shared" si="166"/>
        <v>#N/A</v>
      </c>
      <c r="M441" s="224" t="str">
        <f t="shared" si="167"/>
        <v/>
      </c>
      <c r="N441" s="236" t="str">
        <f t="shared" si="177"/>
        <v/>
      </c>
      <c r="O441" s="22" t="str">
        <f t="shared" si="178"/>
        <v>TG266</v>
      </c>
      <c r="P441" s="308" t="e">
        <f t="shared" si="168"/>
        <v>#N/A</v>
      </c>
      <c r="Q441" s="22" t="str">
        <f t="shared" si="179"/>
        <v>TG266</v>
      </c>
      <c r="R441" s="308" t="e">
        <f t="shared" si="169"/>
        <v>#N/A</v>
      </c>
      <c r="S441" s="74"/>
      <c r="T441" s="75"/>
      <c r="U441" s="76"/>
      <c r="V441" s="74"/>
      <c r="W441" s="75"/>
      <c r="X441" s="76"/>
      <c r="Y441" s="74"/>
      <c r="Z441" s="75"/>
      <c r="AA441" s="76"/>
      <c r="AB441" s="74"/>
      <c r="AC441" s="75"/>
      <c r="AD441" s="76"/>
      <c r="AE441" s="74"/>
      <c r="AF441" s="75"/>
      <c r="AG441" s="76"/>
      <c r="AH441" s="74"/>
      <c r="AI441" s="75"/>
      <c r="AJ441" s="76"/>
      <c r="AK441" s="74"/>
      <c r="AL441" s="75"/>
      <c r="AM441" s="76"/>
      <c r="AN441" s="74"/>
      <c r="AO441" s="75"/>
      <c r="AP441" s="76"/>
      <c r="AQ441" s="77" t="str">
        <f t="shared" si="170"/>
        <v/>
      </c>
      <c r="AR441" s="77" t="str">
        <f t="shared" si="171"/>
        <v/>
      </c>
      <c r="AS441" s="78" t="str">
        <f t="shared" si="180"/>
        <v/>
      </c>
      <c r="AT441" s="77" t="str">
        <f t="shared" si="172"/>
        <v/>
      </c>
      <c r="AU441" s="79"/>
      <c r="AV441" s="139"/>
      <c r="AW441" s="80"/>
      <c r="AX441" s="80"/>
      <c r="AY441" s="80"/>
      <c r="AZ441" s="92"/>
      <c r="BA441" s="93"/>
      <c r="BB441" s="92"/>
      <c r="BC441" s="93"/>
      <c r="BD441" s="92"/>
      <c r="BE441" s="93"/>
      <c r="BF441" s="77"/>
      <c r="BG441" s="77"/>
      <c r="BH441" s="77"/>
      <c r="BI441" s="83">
        <f t="shared" si="181"/>
        <v>1</v>
      </c>
      <c r="BJ441" s="83">
        <f t="shared" si="182"/>
        <v>0</v>
      </c>
      <c r="BK441" s="83">
        <f t="shared" si="183"/>
        <v>0</v>
      </c>
      <c r="BL441" s="84"/>
      <c r="BM441" s="84"/>
      <c r="BN441" s="85"/>
      <c r="BO441" s="84"/>
      <c r="BP441" s="84"/>
      <c r="BQ441" s="84"/>
      <c r="BR441" s="84"/>
      <c r="BS441" s="84"/>
      <c r="BT441" s="84"/>
      <c r="BU441" s="86"/>
      <c r="BV441" s="86"/>
      <c r="BW441" s="86"/>
      <c r="BX441" s="86"/>
      <c r="BY441" s="86"/>
      <c r="BZ441" s="86"/>
      <c r="CA441" s="83"/>
      <c r="CB441" s="83"/>
      <c r="CC441" s="14"/>
      <c r="CD441" s="72"/>
      <c r="CE441" s="87"/>
      <c r="CF441" s="88"/>
      <c r="CG441" s="88"/>
      <c r="CH441" s="87" t="str">
        <f t="shared" si="173"/>
        <v/>
      </c>
      <c r="CI441" s="89"/>
      <c r="CJ441" s="89"/>
      <c r="CK441" s="267"/>
      <c r="CL441" s="90"/>
      <c r="CM441" s="267"/>
      <c r="CN441" s="90"/>
      <c r="CO441" s="267"/>
      <c r="CP441" s="90"/>
      <c r="CQ441" s="267"/>
      <c r="CR441" s="90"/>
      <c r="CS441" s="267"/>
      <c r="CT441" s="90"/>
      <c r="CU441" s="267"/>
      <c r="CV441" s="90"/>
      <c r="CW441" s="267"/>
      <c r="CX441" s="90"/>
      <c r="CY441" s="267"/>
      <c r="CZ441" s="90"/>
      <c r="DA441" s="94" t="str">
        <f>DataEntry!B441</f>
        <v/>
      </c>
      <c r="DB441" s="83"/>
      <c r="DC441" s="83"/>
      <c r="DD441" s="145" t="str">
        <f t="shared" si="184"/>
        <v/>
      </c>
      <c r="DE441" s="145" t="str">
        <f t="shared" si="185"/>
        <v/>
      </c>
      <c r="DF441" s="145" t="str">
        <f t="shared" si="186"/>
        <v/>
      </c>
      <c r="DG441" s="145" t="str">
        <f t="shared" si="187"/>
        <v/>
      </c>
      <c r="DH441" s="145" t="str">
        <f t="shared" si="188"/>
        <v/>
      </c>
      <c r="DI441" s="145" t="str">
        <f t="shared" si="189"/>
        <v/>
      </c>
      <c r="DJ441" s="83"/>
      <c r="DK441" s="83"/>
      <c r="DL441" s="84"/>
      <c r="DM441" s="14"/>
      <c r="DN441" s="87">
        <f t="shared" si="174"/>
        <v>0.64599999999999991</v>
      </c>
      <c r="DO441" s="87">
        <f>(DFactor*Rounds*Number/2+SUM(BV$3:BV429))/(Rounds*Number/2+COUNT(BV$3:BV429))</f>
        <v>0.29599999999999999</v>
      </c>
      <c r="DP441" s="87">
        <f t="shared" si="175"/>
        <v>0.29599999999999999</v>
      </c>
    </row>
    <row r="442" spans="1:120" x14ac:dyDescent="0.25">
      <c r="A442" s="69">
        <v>440</v>
      </c>
      <c r="B442" s="70" t="str">
        <f>DataEntry!C442</f>
        <v/>
      </c>
      <c r="C442" s="71">
        <f>COUNTIF(D$2:D442,D442)+COUNTIF(G$2:G442,D442)</f>
        <v>268</v>
      </c>
      <c r="D442" s="72" t="str">
        <f t="shared" si="163"/>
        <v/>
      </c>
      <c r="E442" s="70" t="str">
        <f>DataEntry!E442</f>
        <v/>
      </c>
      <c r="F442" s="71">
        <f>COUNTIF(D$2:D442,G442)+COUNTIF(G$2:G442,G442)</f>
        <v>268</v>
      </c>
      <c r="G442" s="72" t="str">
        <f t="shared" si="164"/>
        <v/>
      </c>
      <c r="H442" s="73" t="str">
        <f>DataEntry!G442</f>
        <v/>
      </c>
      <c r="I442" s="73" t="str">
        <f>DataEntry!H442</f>
        <v/>
      </c>
      <c r="J442" s="266">
        <f t="shared" si="176"/>
        <v>1</v>
      </c>
      <c r="K442" s="304">
        <f t="shared" si="165"/>
        <v>0.436543815485682</v>
      </c>
      <c r="L442" s="224" t="e">
        <f t="shared" si="166"/>
        <v>#N/A</v>
      </c>
      <c r="M442" s="224" t="str">
        <f t="shared" si="167"/>
        <v/>
      </c>
      <c r="N442" s="236" t="str">
        <f t="shared" si="177"/>
        <v/>
      </c>
      <c r="O442" s="22" t="str">
        <f t="shared" si="178"/>
        <v>TG268</v>
      </c>
      <c r="P442" s="308" t="e">
        <f t="shared" si="168"/>
        <v>#N/A</v>
      </c>
      <c r="Q442" s="22" t="str">
        <f t="shared" si="179"/>
        <v>TG268</v>
      </c>
      <c r="R442" s="308" t="e">
        <f t="shared" si="169"/>
        <v>#N/A</v>
      </c>
      <c r="S442" s="74"/>
      <c r="T442" s="75"/>
      <c r="U442" s="76"/>
      <c r="V442" s="74"/>
      <c r="W442" s="75"/>
      <c r="X442" s="76"/>
      <c r="Y442" s="74"/>
      <c r="Z442" s="75"/>
      <c r="AA442" s="76"/>
      <c r="AB442" s="74"/>
      <c r="AC442" s="75"/>
      <c r="AD442" s="76"/>
      <c r="AE442" s="74"/>
      <c r="AF442" s="75"/>
      <c r="AG442" s="76"/>
      <c r="AH442" s="74"/>
      <c r="AI442" s="75"/>
      <c r="AJ442" s="76"/>
      <c r="AK442" s="74"/>
      <c r="AL442" s="75"/>
      <c r="AM442" s="76"/>
      <c r="AN442" s="74"/>
      <c r="AO442" s="75"/>
      <c r="AP442" s="76"/>
      <c r="AQ442" s="77" t="str">
        <f t="shared" si="170"/>
        <v/>
      </c>
      <c r="AR442" s="77" t="str">
        <f t="shared" si="171"/>
        <v/>
      </c>
      <c r="AS442" s="78" t="str">
        <f t="shared" si="180"/>
        <v/>
      </c>
      <c r="AT442" s="77" t="str">
        <f t="shared" si="172"/>
        <v/>
      </c>
      <c r="AU442" s="79"/>
      <c r="AV442" s="139"/>
      <c r="AW442" s="80"/>
      <c r="AX442" s="80"/>
      <c r="AY442" s="80"/>
      <c r="AZ442" s="92"/>
      <c r="BA442" s="93"/>
      <c r="BB442" s="92"/>
      <c r="BC442" s="93"/>
      <c r="BD442" s="92"/>
      <c r="BE442" s="93"/>
      <c r="BF442" s="77"/>
      <c r="BG442" s="77"/>
      <c r="BH442" s="77"/>
      <c r="BI442" s="83">
        <f t="shared" si="181"/>
        <v>1</v>
      </c>
      <c r="BJ442" s="83">
        <f t="shared" si="182"/>
        <v>0</v>
      </c>
      <c r="BK442" s="83">
        <f t="shared" si="183"/>
        <v>0</v>
      </c>
      <c r="BL442" s="84"/>
      <c r="BM442" s="84"/>
      <c r="BN442" s="85"/>
      <c r="BO442" s="84"/>
      <c r="BP442" s="84"/>
      <c r="BQ442" s="84"/>
      <c r="BR442" s="84"/>
      <c r="BS442" s="84"/>
      <c r="BT442" s="84"/>
      <c r="BU442" s="86"/>
      <c r="BV442" s="86"/>
      <c r="BW442" s="86"/>
      <c r="BX442" s="86"/>
      <c r="BY442" s="86"/>
      <c r="BZ442" s="86"/>
      <c r="CA442" s="83"/>
      <c r="CB442" s="83"/>
      <c r="CC442" s="14"/>
      <c r="CD442" s="72"/>
      <c r="CE442" s="87"/>
      <c r="CF442" s="88"/>
      <c r="CG442" s="88"/>
      <c r="CH442" s="87" t="str">
        <f t="shared" si="173"/>
        <v/>
      </c>
      <c r="CI442" s="89"/>
      <c r="CJ442" s="89"/>
      <c r="CK442" s="267"/>
      <c r="CL442" s="90"/>
      <c r="CM442" s="267"/>
      <c r="CN442" s="90"/>
      <c r="CO442" s="267"/>
      <c r="CP442" s="90"/>
      <c r="CQ442" s="267"/>
      <c r="CR442" s="90"/>
      <c r="CS442" s="267"/>
      <c r="CT442" s="90"/>
      <c r="CU442" s="267"/>
      <c r="CV442" s="90"/>
      <c r="CW442" s="267"/>
      <c r="CX442" s="90"/>
      <c r="CY442" s="267"/>
      <c r="CZ442" s="90"/>
      <c r="DA442" s="94" t="str">
        <f>DataEntry!B442</f>
        <v/>
      </c>
      <c r="DB442" s="83"/>
      <c r="DC442" s="83"/>
      <c r="DD442" s="145" t="str">
        <f t="shared" si="184"/>
        <v/>
      </c>
      <c r="DE442" s="145" t="str">
        <f t="shared" si="185"/>
        <v/>
      </c>
      <c r="DF442" s="145" t="str">
        <f t="shared" si="186"/>
        <v/>
      </c>
      <c r="DG442" s="145" t="str">
        <f t="shared" si="187"/>
        <v/>
      </c>
      <c r="DH442" s="145" t="str">
        <f t="shared" si="188"/>
        <v/>
      </c>
      <c r="DI442" s="145" t="str">
        <f t="shared" si="189"/>
        <v/>
      </c>
      <c r="DJ442" s="83"/>
      <c r="DK442" s="83"/>
      <c r="DL442" s="84"/>
      <c r="DM442" s="14"/>
      <c r="DN442" s="87">
        <f t="shared" si="174"/>
        <v>0.64599999999999991</v>
      </c>
      <c r="DO442" s="87">
        <f>(DFactor*Rounds*Number/2+SUM(BV$3:BV430))/(Rounds*Number/2+COUNT(BV$3:BV430))</f>
        <v>0.29599999999999999</v>
      </c>
      <c r="DP442" s="87">
        <f t="shared" si="175"/>
        <v>0.29599999999999999</v>
      </c>
    </row>
    <row r="443" spans="1:120" x14ac:dyDescent="0.25">
      <c r="A443" s="69">
        <v>441</v>
      </c>
      <c r="B443" s="70" t="str">
        <f>DataEntry!C443</f>
        <v/>
      </c>
      <c r="C443" s="71">
        <f>COUNTIF(D$2:D443,D443)+COUNTIF(G$2:G443,D443)</f>
        <v>270</v>
      </c>
      <c r="D443" s="72" t="str">
        <f t="shared" si="163"/>
        <v/>
      </c>
      <c r="E443" s="70" t="str">
        <f>DataEntry!E443</f>
        <v/>
      </c>
      <c r="F443" s="71">
        <f>COUNTIF(D$2:D443,G443)+COUNTIF(G$2:G443,G443)</f>
        <v>270</v>
      </c>
      <c r="G443" s="72" t="str">
        <f t="shared" si="164"/>
        <v/>
      </c>
      <c r="H443" s="73" t="str">
        <f>DataEntry!G443</f>
        <v/>
      </c>
      <c r="I443" s="73" t="str">
        <f>DataEntry!H443</f>
        <v/>
      </c>
      <c r="J443" s="266">
        <f t="shared" si="176"/>
        <v>1</v>
      </c>
      <c r="K443" s="304">
        <f t="shared" si="165"/>
        <v>0.39339167911770545</v>
      </c>
      <c r="L443" s="224" t="e">
        <f t="shared" si="166"/>
        <v>#N/A</v>
      </c>
      <c r="M443" s="224" t="str">
        <f t="shared" si="167"/>
        <v/>
      </c>
      <c r="N443" s="236" t="str">
        <f t="shared" si="177"/>
        <v/>
      </c>
      <c r="O443" s="22" t="str">
        <f t="shared" si="178"/>
        <v>TG270</v>
      </c>
      <c r="P443" s="308" t="e">
        <f t="shared" si="168"/>
        <v>#N/A</v>
      </c>
      <c r="Q443" s="22" t="str">
        <f t="shared" si="179"/>
        <v>TG270</v>
      </c>
      <c r="R443" s="308" t="e">
        <f t="shared" si="169"/>
        <v>#N/A</v>
      </c>
      <c r="S443" s="74"/>
      <c r="T443" s="75"/>
      <c r="U443" s="76"/>
      <c r="V443" s="74"/>
      <c r="W443" s="75"/>
      <c r="X443" s="76"/>
      <c r="Y443" s="74"/>
      <c r="Z443" s="75"/>
      <c r="AA443" s="76"/>
      <c r="AB443" s="74"/>
      <c r="AC443" s="75"/>
      <c r="AD443" s="76"/>
      <c r="AE443" s="74"/>
      <c r="AF443" s="75"/>
      <c r="AG443" s="76"/>
      <c r="AH443" s="74"/>
      <c r="AI443" s="75"/>
      <c r="AJ443" s="76"/>
      <c r="AK443" s="74"/>
      <c r="AL443" s="75"/>
      <c r="AM443" s="76"/>
      <c r="AN443" s="74"/>
      <c r="AO443" s="75"/>
      <c r="AP443" s="76"/>
      <c r="AQ443" s="77" t="str">
        <f t="shared" si="170"/>
        <v/>
      </c>
      <c r="AR443" s="77" t="str">
        <f t="shared" si="171"/>
        <v/>
      </c>
      <c r="AS443" s="78" t="str">
        <f t="shared" si="180"/>
        <v/>
      </c>
      <c r="AT443" s="77" t="str">
        <f t="shared" si="172"/>
        <v/>
      </c>
      <c r="AU443" s="79"/>
      <c r="AV443" s="139"/>
      <c r="AW443" s="80"/>
      <c r="AX443" s="80"/>
      <c r="AY443" s="80"/>
      <c r="AZ443" s="92"/>
      <c r="BA443" s="93"/>
      <c r="BB443" s="92"/>
      <c r="BC443" s="93"/>
      <c r="BD443" s="92"/>
      <c r="BE443" s="93"/>
      <c r="BF443" s="77"/>
      <c r="BG443" s="77"/>
      <c r="BH443" s="77"/>
      <c r="BI443" s="83">
        <f t="shared" si="181"/>
        <v>1</v>
      </c>
      <c r="BJ443" s="83">
        <f t="shared" si="182"/>
        <v>0</v>
      </c>
      <c r="BK443" s="83">
        <f t="shared" si="183"/>
        <v>0</v>
      </c>
      <c r="BL443" s="84"/>
      <c r="BM443" s="84"/>
      <c r="BN443" s="85"/>
      <c r="BO443" s="84"/>
      <c r="BP443" s="84"/>
      <c r="BQ443" s="84"/>
      <c r="BR443" s="84"/>
      <c r="BS443" s="84"/>
      <c r="BT443" s="84"/>
      <c r="BU443" s="86"/>
      <c r="BV443" s="86"/>
      <c r="BW443" s="86"/>
      <c r="BX443" s="86"/>
      <c r="BY443" s="86"/>
      <c r="BZ443" s="86"/>
      <c r="CA443" s="83"/>
      <c r="CB443" s="83"/>
      <c r="CC443" s="14"/>
      <c r="CD443" s="72"/>
      <c r="CE443" s="87"/>
      <c r="CF443" s="88"/>
      <c r="CG443" s="88"/>
      <c r="CH443" s="87" t="str">
        <f t="shared" si="173"/>
        <v/>
      </c>
      <c r="CI443" s="89"/>
      <c r="CJ443" s="89"/>
      <c r="CK443" s="267"/>
      <c r="CL443" s="90"/>
      <c r="CM443" s="267"/>
      <c r="CN443" s="90"/>
      <c r="CO443" s="267"/>
      <c r="CP443" s="90"/>
      <c r="CQ443" s="267"/>
      <c r="CR443" s="90"/>
      <c r="CS443" s="267"/>
      <c r="CT443" s="90"/>
      <c r="CU443" s="267"/>
      <c r="CV443" s="90"/>
      <c r="CW443" s="267"/>
      <c r="CX443" s="90"/>
      <c r="CY443" s="267"/>
      <c r="CZ443" s="90"/>
      <c r="DA443" s="94" t="str">
        <f>DataEntry!B443</f>
        <v/>
      </c>
      <c r="DB443" s="83"/>
      <c r="DC443" s="83"/>
      <c r="DD443" s="145" t="str">
        <f t="shared" si="184"/>
        <v/>
      </c>
      <c r="DE443" s="145" t="str">
        <f t="shared" si="185"/>
        <v/>
      </c>
      <c r="DF443" s="145" t="str">
        <f t="shared" si="186"/>
        <v/>
      </c>
      <c r="DG443" s="145" t="str">
        <f t="shared" si="187"/>
        <v/>
      </c>
      <c r="DH443" s="145" t="str">
        <f t="shared" si="188"/>
        <v/>
      </c>
      <c r="DI443" s="145" t="str">
        <f t="shared" si="189"/>
        <v/>
      </c>
      <c r="DJ443" s="83"/>
      <c r="DK443" s="83"/>
      <c r="DL443" s="84"/>
      <c r="DM443" s="14"/>
      <c r="DN443" s="87">
        <f t="shared" si="174"/>
        <v>0.64599999999999991</v>
      </c>
      <c r="DO443" s="87">
        <f>(DFactor*Rounds*Number/2+SUM(BV$3:BV431))/(Rounds*Number/2+COUNT(BV$3:BV431))</f>
        <v>0.29599999999999999</v>
      </c>
      <c r="DP443" s="87">
        <f t="shared" si="175"/>
        <v>0.29599999999999999</v>
      </c>
    </row>
    <row r="444" spans="1:120" x14ac:dyDescent="0.25">
      <c r="A444" s="69">
        <v>442</v>
      </c>
      <c r="B444" s="70" t="str">
        <f>DataEntry!C444</f>
        <v/>
      </c>
      <c r="C444" s="71">
        <f>COUNTIF(D$2:D444,D444)+COUNTIF(G$2:G444,D444)</f>
        <v>272</v>
      </c>
      <c r="D444" s="72" t="str">
        <f t="shared" si="163"/>
        <v/>
      </c>
      <c r="E444" s="70" t="str">
        <f>DataEntry!E444</f>
        <v/>
      </c>
      <c r="F444" s="71">
        <f>COUNTIF(D$2:D444,G444)+COUNTIF(G$2:G444,G444)</f>
        <v>272</v>
      </c>
      <c r="G444" s="72" t="str">
        <f t="shared" si="164"/>
        <v/>
      </c>
      <c r="H444" s="73" t="str">
        <f>DataEntry!G444</f>
        <v/>
      </c>
      <c r="I444" s="73" t="str">
        <f>DataEntry!H444</f>
        <v/>
      </c>
      <c r="J444" s="266">
        <f t="shared" si="176"/>
        <v>1</v>
      </c>
      <c r="K444" s="304">
        <f t="shared" si="165"/>
        <v>0.73465480667584471</v>
      </c>
      <c r="L444" s="224" t="e">
        <f t="shared" si="166"/>
        <v>#N/A</v>
      </c>
      <c r="M444" s="224" t="str">
        <f t="shared" si="167"/>
        <v/>
      </c>
      <c r="N444" s="236" t="str">
        <f t="shared" si="177"/>
        <v/>
      </c>
      <c r="O444" s="22" t="str">
        <f t="shared" si="178"/>
        <v>TG272</v>
      </c>
      <c r="P444" s="308" t="e">
        <f t="shared" si="168"/>
        <v>#N/A</v>
      </c>
      <c r="Q444" s="22" t="str">
        <f t="shared" si="179"/>
        <v>TG272</v>
      </c>
      <c r="R444" s="308" t="e">
        <f t="shared" si="169"/>
        <v>#N/A</v>
      </c>
      <c r="S444" s="74"/>
      <c r="T444" s="75"/>
      <c r="U444" s="76"/>
      <c r="V444" s="74"/>
      <c r="W444" s="75"/>
      <c r="X444" s="76"/>
      <c r="Y444" s="74"/>
      <c r="Z444" s="75"/>
      <c r="AA444" s="76"/>
      <c r="AB444" s="74"/>
      <c r="AC444" s="75"/>
      <c r="AD444" s="76"/>
      <c r="AE444" s="74"/>
      <c r="AF444" s="75"/>
      <c r="AG444" s="76"/>
      <c r="AH444" s="74"/>
      <c r="AI444" s="75"/>
      <c r="AJ444" s="76"/>
      <c r="AK444" s="74"/>
      <c r="AL444" s="75"/>
      <c r="AM444" s="76"/>
      <c r="AN444" s="74"/>
      <c r="AO444" s="75"/>
      <c r="AP444" s="76"/>
      <c r="AQ444" s="77" t="str">
        <f t="shared" si="170"/>
        <v/>
      </c>
      <c r="AR444" s="77" t="str">
        <f t="shared" si="171"/>
        <v/>
      </c>
      <c r="AS444" s="78" t="str">
        <f t="shared" si="180"/>
        <v/>
      </c>
      <c r="AT444" s="77" t="str">
        <f t="shared" si="172"/>
        <v/>
      </c>
      <c r="AU444" s="79"/>
      <c r="AV444" s="139"/>
      <c r="AW444" s="80"/>
      <c r="AX444" s="80"/>
      <c r="AY444" s="80"/>
      <c r="AZ444" s="92"/>
      <c r="BA444" s="93"/>
      <c r="BB444" s="92"/>
      <c r="BC444" s="93"/>
      <c r="BD444" s="92"/>
      <c r="BE444" s="93"/>
      <c r="BF444" s="77"/>
      <c r="BG444" s="77"/>
      <c r="BH444" s="77"/>
      <c r="BI444" s="83">
        <f t="shared" si="181"/>
        <v>1</v>
      </c>
      <c r="BJ444" s="83">
        <f t="shared" si="182"/>
        <v>0</v>
      </c>
      <c r="BK444" s="83">
        <f t="shared" si="183"/>
        <v>0</v>
      </c>
      <c r="BL444" s="84"/>
      <c r="BM444" s="84"/>
      <c r="BN444" s="85"/>
      <c r="BO444" s="84"/>
      <c r="BP444" s="84"/>
      <c r="BQ444" s="84"/>
      <c r="BR444" s="84"/>
      <c r="BS444" s="84"/>
      <c r="BT444" s="84"/>
      <c r="BU444" s="86"/>
      <c r="BV444" s="86"/>
      <c r="BW444" s="86"/>
      <c r="BX444" s="86"/>
      <c r="BY444" s="86"/>
      <c r="BZ444" s="86"/>
      <c r="CA444" s="83"/>
      <c r="CB444" s="83"/>
      <c r="CC444" s="14"/>
      <c r="CD444" s="72"/>
      <c r="CE444" s="87"/>
      <c r="CF444" s="88"/>
      <c r="CG444" s="88"/>
      <c r="CH444" s="87" t="str">
        <f t="shared" si="173"/>
        <v/>
      </c>
      <c r="CI444" s="89"/>
      <c r="CJ444" s="89"/>
      <c r="CK444" s="267"/>
      <c r="CL444" s="90"/>
      <c r="CM444" s="267"/>
      <c r="CN444" s="90"/>
      <c r="CO444" s="267"/>
      <c r="CP444" s="90"/>
      <c r="CQ444" s="267"/>
      <c r="CR444" s="90"/>
      <c r="CS444" s="267"/>
      <c r="CT444" s="90"/>
      <c r="CU444" s="267"/>
      <c r="CV444" s="90"/>
      <c r="CW444" s="267"/>
      <c r="CX444" s="90"/>
      <c r="CY444" s="267"/>
      <c r="CZ444" s="90"/>
      <c r="DA444" s="94" t="str">
        <f>DataEntry!B444</f>
        <v/>
      </c>
      <c r="DB444" s="83"/>
      <c r="DC444" s="83"/>
      <c r="DD444" s="145" t="str">
        <f t="shared" si="184"/>
        <v/>
      </c>
      <c r="DE444" s="145" t="str">
        <f t="shared" si="185"/>
        <v/>
      </c>
      <c r="DF444" s="145" t="str">
        <f t="shared" si="186"/>
        <v/>
      </c>
      <c r="DG444" s="145" t="str">
        <f t="shared" si="187"/>
        <v/>
      </c>
      <c r="DH444" s="145" t="str">
        <f t="shared" si="188"/>
        <v/>
      </c>
      <c r="DI444" s="145" t="str">
        <f t="shared" si="189"/>
        <v/>
      </c>
      <c r="DJ444" s="83"/>
      <c r="DK444" s="83"/>
      <c r="DL444" s="84"/>
      <c r="DM444" s="14"/>
      <c r="DN444" s="87">
        <f t="shared" si="174"/>
        <v>0.64599999999999991</v>
      </c>
      <c r="DO444" s="87">
        <f>(DFactor*Rounds*Number/2+SUM(BV$3:BV432))/(Rounds*Number/2+COUNT(BV$3:BV432))</f>
        <v>0.29599999999999999</v>
      </c>
      <c r="DP444" s="87">
        <f t="shared" si="175"/>
        <v>0.29599999999999999</v>
      </c>
    </row>
    <row r="445" spans="1:120" x14ac:dyDescent="0.25">
      <c r="A445" s="69">
        <v>443</v>
      </c>
      <c r="B445" s="70" t="str">
        <f>DataEntry!C445</f>
        <v/>
      </c>
      <c r="C445" s="71">
        <f>COUNTIF(D$2:D445,D445)+COUNTIF(G$2:G445,D445)</f>
        <v>274</v>
      </c>
      <c r="D445" s="72" t="str">
        <f t="shared" si="163"/>
        <v/>
      </c>
      <c r="E445" s="70" t="str">
        <f>DataEntry!E445</f>
        <v/>
      </c>
      <c r="F445" s="71">
        <f>COUNTIF(D$2:D445,G445)+COUNTIF(G$2:G445,G445)</f>
        <v>274</v>
      </c>
      <c r="G445" s="72" t="str">
        <f t="shared" si="164"/>
        <v/>
      </c>
      <c r="H445" s="73" t="str">
        <f>DataEntry!G445</f>
        <v/>
      </c>
      <c r="I445" s="73" t="str">
        <f>DataEntry!H445</f>
        <v/>
      </c>
      <c r="J445" s="266">
        <f t="shared" si="176"/>
        <v>1</v>
      </c>
      <c r="K445" s="304">
        <f t="shared" si="165"/>
        <v>0.59500300880630785</v>
      </c>
      <c r="L445" s="224" t="e">
        <f t="shared" si="166"/>
        <v>#N/A</v>
      </c>
      <c r="M445" s="224" t="str">
        <f t="shared" si="167"/>
        <v/>
      </c>
      <c r="N445" s="236" t="str">
        <f t="shared" si="177"/>
        <v/>
      </c>
      <c r="O445" s="22" t="str">
        <f t="shared" si="178"/>
        <v>TG274</v>
      </c>
      <c r="P445" s="308" t="e">
        <f t="shared" si="168"/>
        <v>#N/A</v>
      </c>
      <c r="Q445" s="22" t="str">
        <f t="shared" si="179"/>
        <v>TG274</v>
      </c>
      <c r="R445" s="308" t="e">
        <f t="shared" si="169"/>
        <v>#N/A</v>
      </c>
      <c r="S445" s="74"/>
      <c r="T445" s="75"/>
      <c r="U445" s="76"/>
      <c r="V445" s="74"/>
      <c r="W445" s="75"/>
      <c r="X445" s="76"/>
      <c r="Y445" s="74"/>
      <c r="Z445" s="75"/>
      <c r="AA445" s="76"/>
      <c r="AB445" s="74"/>
      <c r="AC445" s="75"/>
      <c r="AD445" s="76"/>
      <c r="AE445" s="74"/>
      <c r="AF445" s="75"/>
      <c r="AG445" s="76"/>
      <c r="AH445" s="74"/>
      <c r="AI445" s="75"/>
      <c r="AJ445" s="76"/>
      <c r="AK445" s="74"/>
      <c r="AL445" s="75"/>
      <c r="AM445" s="76"/>
      <c r="AN445" s="74"/>
      <c r="AO445" s="75"/>
      <c r="AP445" s="76"/>
      <c r="AQ445" s="77" t="str">
        <f t="shared" si="170"/>
        <v/>
      </c>
      <c r="AR445" s="77" t="str">
        <f t="shared" si="171"/>
        <v/>
      </c>
      <c r="AS445" s="78" t="str">
        <f t="shared" si="180"/>
        <v/>
      </c>
      <c r="AT445" s="77" t="str">
        <f t="shared" si="172"/>
        <v/>
      </c>
      <c r="AU445" s="79"/>
      <c r="AV445" s="139"/>
      <c r="AW445" s="80"/>
      <c r="AX445" s="80"/>
      <c r="AY445" s="80"/>
      <c r="AZ445" s="92"/>
      <c r="BA445" s="93"/>
      <c r="BB445" s="92"/>
      <c r="BC445" s="93"/>
      <c r="BD445" s="92"/>
      <c r="BE445" s="93"/>
      <c r="BF445" s="77"/>
      <c r="BG445" s="77"/>
      <c r="BH445" s="77"/>
      <c r="BI445" s="83">
        <f t="shared" si="181"/>
        <v>1</v>
      </c>
      <c r="BJ445" s="83">
        <f t="shared" si="182"/>
        <v>0</v>
      </c>
      <c r="BK445" s="83">
        <f t="shared" si="183"/>
        <v>0</v>
      </c>
      <c r="BL445" s="84"/>
      <c r="BM445" s="84"/>
      <c r="BN445" s="85"/>
      <c r="BO445" s="84"/>
      <c r="BP445" s="84"/>
      <c r="BQ445" s="84"/>
      <c r="BR445" s="84"/>
      <c r="BS445" s="84"/>
      <c r="BT445" s="84"/>
      <c r="BU445" s="86"/>
      <c r="BV445" s="86"/>
      <c r="BW445" s="86"/>
      <c r="BX445" s="86"/>
      <c r="BY445" s="86"/>
      <c r="BZ445" s="86"/>
      <c r="CA445" s="83"/>
      <c r="CB445" s="83"/>
      <c r="CC445" s="14"/>
      <c r="CD445" s="72"/>
      <c r="CE445" s="87"/>
      <c r="CF445" s="88"/>
      <c r="CG445" s="88"/>
      <c r="CH445" s="87" t="str">
        <f t="shared" si="173"/>
        <v/>
      </c>
      <c r="CI445" s="89"/>
      <c r="CJ445" s="89"/>
      <c r="CK445" s="267"/>
      <c r="CL445" s="90"/>
      <c r="CM445" s="267"/>
      <c r="CN445" s="90"/>
      <c r="CO445" s="267"/>
      <c r="CP445" s="90"/>
      <c r="CQ445" s="267"/>
      <c r="CR445" s="90"/>
      <c r="CS445" s="267"/>
      <c r="CT445" s="90"/>
      <c r="CU445" s="267"/>
      <c r="CV445" s="90"/>
      <c r="CW445" s="267"/>
      <c r="CX445" s="90"/>
      <c r="CY445" s="267"/>
      <c r="CZ445" s="90"/>
      <c r="DA445" s="94" t="str">
        <f>DataEntry!B445</f>
        <v/>
      </c>
      <c r="DB445" s="83"/>
      <c r="DC445" s="83"/>
      <c r="DD445" s="145" t="str">
        <f t="shared" si="184"/>
        <v/>
      </c>
      <c r="DE445" s="145" t="str">
        <f t="shared" si="185"/>
        <v/>
      </c>
      <c r="DF445" s="145" t="str">
        <f t="shared" si="186"/>
        <v/>
      </c>
      <c r="DG445" s="145" t="str">
        <f t="shared" si="187"/>
        <v/>
      </c>
      <c r="DH445" s="145" t="str">
        <f t="shared" si="188"/>
        <v/>
      </c>
      <c r="DI445" s="145" t="str">
        <f t="shared" si="189"/>
        <v/>
      </c>
      <c r="DJ445" s="83"/>
      <c r="DK445" s="83"/>
      <c r="DL445" s="84"/>
      <c r="DM445" s="14"/>
      <c r="DN445" s="87">
        <f t="shared" si="174"/>
        <v>0.64599999999999991</v>
      </c>
      <c r="DO445" s="87">
        <f>(DFactor*Rounds*Number/2+SUM(BV$3:BV433))/(Rounds*Number/2+COUNT(BV$3:BV433))</f>
        <v>0.29599999999999999</v>
      </c>
      <c r="DP445" s="87">
        <f t="shared" si="175"/>
        <v>0.29599999999999999</v>
      </c>
    </row>
    <row r="446" spans="1:120" x14ac:dyDescent="0.25">
      <c r="A446" s="69">
        <v>444</v>
      </c>
      <c r="B446" s="70" t="str">
        <f>DataEntry!C446</f>
        <v/>
      </c>
      <c r="C446" s="71">
        <f>COUNTIF(D$2:D446,D446)+COUNTIF(G$2:G446,D446)</f>
        <v>276</v>
      </c>
      <c r="D446" s="72" t="str">
        <f t="shared" si="163"/>
        <v/>
      </c>
      <c r="E446" s="70" t="str">
        <f>DataEntry!E446</f>
        <v/>
      </c>
      <c r="F446" s="71">
        <f>COUNTIF(D$2:D446,G446)+COUNTIF(G$2:G446,G446)</f>
        <v>276</v>
      </c>
      <c r="G446" s="72" t="str">
        <f t="shared" si="164"/>
        <v/>
      </c>
      <c r="H446" s="73" t="str">
        <f>DataEntry!G446</f>
        <v/>
      </c>
      <c r="I446" s="73" t="str">
        <f>DataEntry!H446</f>
        <v/>
      </c>
      <c r="J446" s="266">
        <f t="shared" si="176"/>
        <v>1</v>
      </c>
      <c r="K446" s="304">
        <f t="shared" si="165"/>
        <v>0.7272529199883051</v>
      </c>
      <c r="L446" s="224" t="e">
        <f t="shared" si="166"/>
        <v>#N/A</v>
      </c>
      <c r="M446" s="224" t="str">
        <f t="shared" si="167"/>
        <v/>
      </c>
      <c r="N446" s="236" t="str">
        <f t="shared" si="177"/>
        <v/>
      </c>
      <c r="O446" s="22" t="str">
        <f t="shared" si="178"/>
        <v>TG276</v>
      </c>
      <c r="P446" s="308" t="e">
        <f t="shared" si="168"/>
        <v>#N/A</v>
      </c>
      <c r="Q446" s="22" t="str">
        <f t="shared" si="179"/>
        <v>TG276</v>
      </c>
      <c r="R446" s="308" t="e">
        <f t="shared" si="169"/>
        <v>#N/A</v>
      </c>
      <c r="S446" s="74"/>
      <c r="T446" s="75"/>
      <c r="U446" s="76"/>
      <c r="V446" s="74"/>
      <c r="W446" s="75"/>
      <c r="X446" s="76"/>
      <c r="Y446" s="74"/>
      <c r="Z446" s="75"/>
      <c r="AA446" s="76"/>
      <c r="AB446" s="74"/>
      <c r="AC446" s="75"/>
      <c r="AD446" s="76"/>
      <c r="AE446" s="74"/>
      <c r="AF446" s="75"/>
      <c r="AG446" s="76"/>
      <c r="AH446" s="74"/>
      <c r="AI446" s="75"/>
      <c r="AJ446" s="76"/>
      <c r="AK446" s="74"/>
      <c r="AL446" s="75"/>
      <c r="AM446" s="76"/>
      <c r="AN446" s="74"/>
      <c r="AO446" s="75"/>
      <c r="AP446" s="76"/>
      <c r="AQ446" s="77" t="str">
        <f t="shared" si="170"/>
        <v/>
      </c>
      <c r="AR446" s="77" t="str">
        <f t="shared" si="171"/>
        <v/>
      </c>
      <c r="AS446" s="78" t="str">
        <f t="shared" si="180"/>
        <v/>
      </c>
      <c r="AT446" s="77" t="str">
        <f t="shared" si="172"/>
        <v/>
      </c>
      <c r="AU446" s="79"/>
      <c r="AV446" s="139"/>
      <c r="AW446" s="80"/>
      <c r="AX446" s="80"/>
      <c r="AY446" s="80"/>
      <c r="AZ446" s="92"/>
      <c r="BA446" s="93"/>
      <c r="BB446" s="92"/>
      <c r="BC446" s="93"/>
      <c r="BD446" s="92"/>
      <c r="BE446" s="93"/>
      <c r="BF446" s="77"/>
      <c r="BG446" s="77"/>
      <c r="BH446" s="77"/>
      <c r="BI446" s="83">
        <f t="shared" si="181"/>
        <v>1</v>
      </c>
      <c r="BJ446" s="83">
        <f t="shared" si="182"/>
        <v>0</v>
      </c>
      <c r="BK446" s="83">
        <f t="shared" si="183"/>
        <v>0</v>
      </c>
      <c r="BL446" s="84"/>
      <c r="BM446" s="84"/>
      <c r="BN446" s="85"/>
      <c r="BO446" s="84"/>
      <c r="BP446" s="84"/>
      <c r="BQ446" s="84"/>
      <c r="BR446" s="84"/>
      <c r="BS446" s="84"/>
      <c r="BT446" s="84"/>
      <c r="BU446" s="86"/>
      <c r="BV446" s="86"/>
      <c r="BW446" s="86"/>
      <c r="BX446" s="86"/>
      <c r="BY446" s="86"/>
      <c r="BZ446" s="86"/>
      <c r="CA446" s="83"/>
      <c r="CB446" s="83"/>
      <c r="CC446" s="14"/>
      <c r="CD446" s="72"/>
      <c r="CE446" s="87"/>
      <c r="CF446" s="88"/>
      <c r="CG446" s="88"/>
      <c r="CH446" s="87" t="str">
        <f t="shared" si="173"/>
        <v/>
      </c>
      <c r="CI446" s="89"/>
      <c r="CJ446" s="89"/>
      <c r="CK446" s="267"/>
      <c r="CL446" s="90"/>
      <c r="CM446" s="267"/>
      <c r="CN446" s="90"/>
      <c r="CO446" s="267"/>
      <c r="CP446" s="90"/>
      <c r="CQ446" s="267"/>
      <c r="CR446" s="90"/>
      <c r="CS446" s="267"/>
      <c r="CT446" s="90"/>
      <c r="CU446" s="267"/>
      <c r="CV446" s="90"/>
      <c r="CW446" s="267"/>
      <c r="CX446" s="90"/>
      <c r="CY446" s="267"/>
      <c r="CZ446" s="90"/>
      <c r="DA446" s="94" t="str">
        <f>DataEntry!B446</f>
        <v/>
      </c>
      <c r="DB446" s="83"/>
      <c r="DC446" s="83"/>
      <c r="DD446" s="145" t="str">
        <f t="shared" si="184"/>
        <v/>
      </c>
      <c r="DE446" s="145" t="str">
        <f t="shared" si="185"/>
        <v/>
      </c>
      <c r="DF446" s="145" t="str">
        <f t="shared" si="186"/>
        <v/>
      </c>
      <c r="DG446" s="145" t="str">
        <f t="shared" si="187"/>
        <v/>
      </c>
      <c r="DH446" s="145" t="str">
        <f t="shared" si="188"/>
        <v/>
      </c>
      <c r="DI446" s="145" t="str">
        <f t="shared" si="189"/>
        <v/>
      </c>
      <c r="DJ446" s="83"/>
      <c r="DK446" s="83"/>
      <c r="DL446" s="84"/>
      <c r="DM446" s="14"/>
      <c r="DN446" s="87">
        <f t="shared" si="174"/>
        <v>0.64599999999999991</v>
      </c>
      <c r="DO446" s="87">
        <f>(DFactor*Rounds*Number/2+SUM(BV$3:BV434))/(Rounds*Number/2+COUNT(BV$3:BV434))</f>
        <v>0.29599999999999999</v>
      </c>
      <c r="DP446" s="87">
        <f t="shared" si="175"/>
        <v>0.29599999999999999</v>
      </c>
    </row>
    <row r="447" spans="1:120" x14ac:dyDescent="0.25">
      <c r="A447" s="69">
        <v>445</v>
      </c>
      <c r="B447" s="70" t="str">
        <f>DataEntry!C447</f>
        <v/>
      </c>
      <c r="C447" s="71">
        <f>COUNTIF(D$2:D447,D447)+COUNTIF(G$2:G447,D447)</f>
        <v>278</v>
      </c>
      <c r="D447" s="72" t="str">
        <f t="shared" si="163"/>
        <v/>
      </c>
      <c r="E447" s="70" t="str">
        <f>DataEntry!E447</f>
        <v/>
      </c>
      <c r="F447" s="71">
        <f>COUNTIF(D$2:D447,G447)+COUNTIF(G$2:G447,G447)</f>
        <v>278</v>
      </c>
      <c r="G447" s="72" t="str">
        <f t="shared" si="164"/>
        <v/>
      </c>
      <c r="H447" s="73" t="str">
        <f>DataEntry!G447</f>
        <v/>
      </c>
      <c r="I447" s="73" t="str">
        <f>DataEntry!H447</f>
        <v/>
      </c>
      <c r="J447" s="266">
        <f t="shared" si="176"/>
        <v>1</v>
      </c>
      <c r="K447" s="304">
        <f t="shared" si="165"/>
        <v>0.76355757037430694</v>
      </c>
      <c r="L447" s="224" t="e">
        <f t="shared" si="166"/>
        <v>#N/A</v>
      </c>
      <c r="M447" s="224" t="str">
        <f t="shared" si="167"/>
        <v/>
      </c>
      <c r="N447" s="236" t="str">
        <f t="shared" si="177"/>
        <v/>
      </c>
      <c r="O447" s="22" t="str">
        <f t="shared" si="178"/>
        <v>TG278</v>
      </c>
      <c r="P447" s="308" t="e">
        <f t="shared" si="168"/>
        <v>#N/A</v>
      </c>
      <c r="Q447" s="22" t="str">
        <f t="shared" si="179"/>
        <v>TG278</v>
      </c>
      <c r="R447" s="308" t="e">
        <f t="shared" si="169"/>
        <v>#N/A</v>
      </c>
      <c r="S447" s="74"/>
      <c r="T447" s="75"/>
      <c r="U447" s="76"/>
      <c r="V447" s="74"/>
      <c r="W447" s="75"/>
      <c r="X447" s="76"/>
      <c r="Y447" s="74"/>
      <c r="Z447" s="75"/>
      <c r="AA447" s="76"/>
      <c r="AB447" s="74"/>
      <c r="AC447" s="75"/>
      <c r="AD447" s="76"/>
      <c r="AE447" s="74"/>
      <c r="AF447" s="75"/>
      <c r="AG447" s="76"/>
      <c r="AH447" s="74"/>
      <c r="AI447" s="75"/>
      <c r="AJ447" s="76"/>
      <c r="AK447" s="74"/>
      <c r="AL447" s="75"/>
      <c r="AM447" s="76"/>
      <c r="AN447" s="74"/>
      <c r="AO447" s="75"/>
      <c r="AP447" s="76"/>
      <c r="AQ447" s="77" t="str">
        <f t="shared" si="170"/>
        <v/>
      </c>
      <c r="AR447" s="77" t="str">
        <f t="shared" si="171"/>
        <v/>
      </c>
      <c r="AS447" s="78" t="str">
        <f t="shared" si="180"/>
        <v/>
      </c>
      <c r="AT447" s="77" t="str">
        <f t="shared" si="172"/>
        <v/>
      </c>
      <c r="AU447" s="79"/>
      <c r="AV447" s="139"/>
      <c r="AW447" s="80"/>
      <c r="AX447" s="80"/>
      <c r="AY447" s="80"/>
      <c r="AZ447" s="92"/>
      <c r="BA447" s="93"/>
      <c r="BB447" s="92"/>
      <c r="BC447" s="93"/>
      <c r="BD447" s="92"/>
      <c r="BE447" s="93"/>
      <c r="BF447" s="77"/>
      <c r="BG447" s="77"/>
      <c r="BH447" s="77"/>
      <c r="BI447" s="83">
        <f t="shared" si="181"/>
        <v>1</v>
      </c>
      <c r="BJ447" s="83">
        <f t="shared" si="182"/>
        <v>0</v>
      </c>
      <c r="BK447" s="83">
        <f t="shared" si="183"/>
        <v>0</v>
      </c>
      <c r="BL447" s="84"/>
      <c r="BM447" s="84"/>
      <c r="BN447" s="85"/>
      <c r="BO447" s="84"/>
      <c r="BP447" s="84"/>
      <c r="BQ447" s="84"/>
      <c r="BR447" s="84"/>
      <c r="BS447" s="84"/>
      <c r="BT447" s="84"/>
      <c r="BU447" s="86"/>
      <c r="BV447" s="86"/>
      <c r="BW447" s="86"/>
      <c r="BX447" s="86"/>
      <c r="BY447" s="86"/>
      <c r="BZ447" s="86"/>
      <c r="CA447" s="83"/>
      <c r="CB447" s="83"/>
      <c r="CC447" s="14"/>
      <c r="CD447" s="72"/>
      <c r="CE447" s="87"/>
      <c r="CF447" s="88"/>
      <c r="CG447" s="88"/>
      <c r="CH447" s="87" t="str">
        <f t="shared" si="173"/>
        <v/>
      </c>
      <c r="CI447" s="89"/>
      <c r="CJ447" s="89"/>
      <c r="CK447" s="267"/>
      <c r="CL447" s="90"/>
      <c r="CM447" s="267"/>
      <c r="CN447" s="90"/>
      <c r="CO447" s="267"/>
      <c r="CP447" s="90"/>
      <c r="CQ447" s="267"/>
      <c r="CR447" s="90"/>
      <c r="CS447" s="267"/>
      <c r="CT447" s="90"/>
      <c r="CU447" s="267"/>
      <c r="CV447" s="90"/>
      <c r="CW447" s="267"/>
      <c r="CX447" s="90"/>
      <c r="CY447" s="267"/>
      <c r="CZ447" s="90"/>
      <c r="DA447" s="94" t="str">
        <f>DataEntry!B447</f>
        <v/>
      </c>
      <c r="DB447" s="83"/>
      <c r="DC447" s="83"/>
      <c r="DD447" s="145" t="str">
        <f t="shared" si="184"/>
        <v/>
      </c>
      <c r="DE447" s="145" t="str">
        <f t="shared" si="185"/>
        <v/>
      </c>
      <c r="DF447" s="145" t="str">
        <f t="shared" si="186"/>
        <v/>
      </c>
      <c r="DG447" s="145" t="str">
        <f t="shared" si="187"/>
        <v/>
      </c>
      <c r="DH447" s="145" t="str">
        <f t="shared" si="188"/>
        <v/>
      </c>
      <c r="DI447" s="145" t="str">
        <f t="shared" si="189"/>
        <v/>
      </c>
      <c r="DJ447" s="83"/>
      <c r="DK447" s="83"/>
      <c r="DL447" s="84"/>
      <c r="DM447" s="14"/>
      <c r="DN447" s="87">
        <f t="shared" si="174"/>
        <v>0.64599999999999991</v>
      </c>
      <c r="DO447" s="87">
        <f>(DFactor*Rounds*Number/2+SUM(BV$3:BV435))/(Rounds*Number/2+COUNT(BV$3:BV435))</f>
        <v>0.29599999999999999</v>
      </c>
      <c r="DP447" s="87">
        <f t="shared" si="175"/>
        <v>0.29599999999999999</v>
      </c>
    </row>
    <row r="448" spans="1:120" x14ac:dyDescent="0.25">
      <c r="A448" s="69">
        <v>446</v>
      </c>
      <c r="B448" s="70" t="str">
        <f>DataEntry!C448</f>
        <v/>
      </c>
      <c r="C448" s="71">
        <f>COUNTIF(D$2:D448,D448)+COUNTIF(G$2:G448,D448)</f>
        <v>280</v>
      </c>
      <c r="D448" s="72" t="str">
        <f t="shared" si="163"/>
        <v/>
      </c>
      <c r="E448" s="70" t="str">
        <f>DataEntry!E448</f>
        <v/>
      </c>
      <c r="F448" s="71">
        <f>COUNTIF(D$2:D448,G448)+COUNTIF(G$2:G448,G448)</f>
        <v>280</v>
      </c>
      <c r="G448" s="72" t="str">
        <f t="shared" si="164"/>
        <v/>
      </c>
      <c r="H448" s="73" t="str">
        <f>DataEntry!G448</f>
        <v/>
      </c>
      <c r="I448" s="73" t="str">
        <f>DataEntry!H448</f>
        <v/>
      </c>
      <c r="J448" s="266">
        <f t="shared" si="176"/>
        <v>1</v>
      </c>
      <c r="K448" s="304">
        <f t="shared" si="165"/>
        <v>0.88785762555880865</v>
      </c>
      <c r="L448" s="224" t="e">
        <f t="shared" si="166"/>
        <v>#N/A</v>
      </c>
      <c r="M448" s="224" t="str">
        <f t="shared" si="167"/>
        <v/>
      </c>
      <c r="N448" s="236" t="str">
        <f t="shared" si="177"/>
        <v/>
      </c>
      <c r="O448" s="22" t="str">
        <f t="shared" si="178"/>
        <v>TG280</v>
      </c>
      <c r="P448" s="308" t="e">
        <f t="shared" si="168"/>
        <v>#N/A</v>
      </c>
      <c r="Q448" s="22" t="str">
        <f t="shared" si="179"/>
        <v>TG280</v>
      </c>
      <c r="R448" s="308" t="e">
        <f t="shared" si="169"/>
        <v>#N/A</v>
      </c>
      <c r="S448" s="74"/>
      <c r="T448" s="75"/>
      <c r="U448" s="76"/>
      <c r="V448" s="74"/>
      <c r="W448" s="75"/>
      <c r="X448" s="76"/>
      <c r="Y448" s="74"/>
      <c r="Z448" s="75"/>
      <c r="AA448" s="76"/>
      <c r="AB448" s="74"/>
      <c r="AC448" s="75"/>
      <c r="AD448" s="76"/>
      <c r="AE448" s="74"/>
      <c r="AF448" s="75"/>
      <c r="AG448" s="76"/>
      <c r="AH448" s="74"/>
      <c r="AI448" s="75"/>
      <c r="AJ448" s="76"/>
      <c r="AK448" s="74"/>
      <c r="AL448" s="75"/>
      <c r="AM448" s="76"/>
      <c r="AN448" s="74"/>
      <c r="AO448" s="75"/>
      <c r="AP448" s="76"/>
      <c r="AQ448" s="77" t="str">
        <f t="shared" si="170"/>
        <v/>
      </c>
      <c r="AR448" s="77" t="str">
        <f t="shared" si="171"/>
        <v/>
      </c>
      <c r="AS448" s="78" t="str">
        <f t="shared" si="180"/>
        <v/>
      </c>
      <c r="AT448" s="77" t="str">
        <f t="shared" si="172"/>
        <v/>
      </c>
      <c r="AU448" s="79"/>
      <c r="AV448" s="139"/>
      <c r="AW448" s="80"/>
      <c r="AX448" s="80"/>
      <c r="AY448" s="80"/>
      <c r="AZ448" s="92"/>
      <c r="BA448" s="93"/>
      <c r="BB448" s="92"/>
      <c r="BC448" s="93"/>
      <c r="BD448" s="92"/>
      <c r="BE448" s="93"/>
      <c r="BF448" s="77"/>
      <c r="BG448" s="77"/>
      <c r="BH448" s="77"/>
      <c r="BI448" s="83">
        <f t="shared" si="181"/>
        <v>1</v>
      </c>
      <c r="BJ448" s="83">
        <f t="shared" si="182"/>
        <v>0</v>
      </c>
      <c r="BK448" s="83">
        <f t="shared" si="183"/>
        <v>0</v>
      </c>
      <c r="BL448" s="84"/>
      <c r="BM448" s="84"/>
      <c r="BN448" s="85"/>
      <c r="BO448" s="84"/>
      <c r="BP448" s="84"/>
      <c r="BQ448" s="84"/>
      <c r="BR448" s="84"/>
      <c r="BS448" s="84"/>
      <c r="BT448" s="84"/>
      <c r="BU448" s="86"/>
      <c r="BV448" s="86"/>
      <c r="BW448" s="86"/>
      <c r="BX448" s="86"/>
      <c r="BY448" s="86"/>
      <c r="BZ448" s="86"/>
      <c r="CA448" s="83"/>
      <c r="CB448" s="83"/>
      <c r="CC448" s="14"/>
      <c r="CD448" s="72"/>
      <c r="CE448" s="87"/>
      <c r="CF448" s="88"/>
      <c r="CG448" s="88"/>
      <c r="CH448" s="87" t="str">
        <f t="shared" si="173"/>
        <v/>
      </c>
      <c r="CI448" s="89"/>
      <c r="CJ448" s="89"/>
      <c r="CK448" s="267"/>
      <c r="CL448" s="90"/>
      <c r="CM448" s="267"/>
      <c r="CN448" s="90"/>
      <c r="CO448" s="267"/>
      <c r="CP448" s="90"/>
      <c r="CQ448" s="267"/>
      <c r="CR448" s="90"/>
      <c r="CS448" s="267"/>
      <c r="CT448" s="90"/>
      <c r="CU448" s="267"/>
      <c r="CV448" s="90"/>
      <c r="CW448" s="267"/>
      <c r="CX448" s="90"/>
      <c r="CY448" s="267"/>
      <c r="CZ448" s="90"/>
      <c r="DA448" s="94" t="str">
        <f>DataEntry!B448</f>
        <v/>
      </c>
      <c r="DB448" s="83"/>
      <c r="DC448" s="83"/>
      <c r="DD448" s="145" t="str">
        <f t="shared" si="184"/>
        <v/>
      </c>
      <c r="DE448" s="145" t="str">
        <f t="shared" si="185"/>
        <v/>
      </c>
      <c r="DF448" s="145" t="str">
        <f t="shared" si="186"/>
        <v/>
      </c>
      <c r="DG448" s="145" t="str">
        <f t="shared" si="187"/>
        <v/>
      </c>
      <c r="DH448" s="145" t="str">
        <f t="shared" si="188"/>
        <v/>
      </c>
      <c r="DI448" s="145" t="str">
        <f t="shared" si="189"/>
        <v/>
      </c>
      <c r="DJ448" s="83"/>
      <c r="DK448" s="83"/>
      <c r="DL448" s="84"/>
      <c r="DM448" s="14"/>
      <c r="DN448" s="87">
        <f t="shared" si="174"/>
        <v>0.64599999999999991</v>
      </c>
      <c r="DO448" s="87">
        <f>(DFactor*Rounds*Number/2+SUM(BV$3:BV436))/(Rounds*Number/2+COUNT(BV$3:BV436))</f>
        <v>0.29599999999999999</v>
      </c>
      <c r="DP448" s="87">
        <f t="shared" si="175"/>
        <v>0.29599999999999999</v>
      </c>
    </row>
    <row r="449" spans="1:120" x14ac:dyDescent="0.25">
      <c r="A449" s="69">
        <v>447</v>
      </c>
      <c r="B449" s="70" t="str">
        <f>DataEntry!C449</f>
        <v/>
      </c>
      <c r="C449" s="71">
        <f>COUNTIF(D$2:D449,D449)+COUNTIF(G$2:G449,D449)</f>
        <v>282</v>
      </c>
      <c r="D449" s="72" t="str">
        <f t="shared" si="163"/>
        <v/>
      </c>
      <c r="E449" s="70" t="str">
        <f>DataEntry!E449</f>
        <v/>
      </c>
      <c r="F449" s="71">
        <f>COUNTIF(D$2:D449,G449)+COUNTIF(G$2:G449,G449)</f>
        <v>282</v>
      </c>
      <c r="G449" s="72" t="str">
        <f t="shared" si="164"/>
        <v/>
      </c>
      <c r="H449" s="73" t="str">
        <f>DataEntry!G449</f>
        <v/>
      </c>
      <c r="I449" s="73" t="str">
        <f>DataEntry!H449</f>
        <v/>
      </c>
      <c r="J449" s="266">
        <f t="shared" si="176"/>
        <v>1</v>
      </c>
      <c r="K449" s="304">
        <f t="shared" si="165"/>
        <v>0.33584454682222531</v>
      </c>
      <c r="L449" s="224" t="e">
        <f t="shared" si="166"/>
        <v>#N/A</v>
      </c>
      <c r="M449" s="224" t="str">
        <f t="shared" si="167"/>
        <v/>
      </c>
      <c r="N449" s="236" t="str">
        <f t="shared" si="177"/>
        <v/>
      </c>
      <c r="O449" s="22" t="str">
        <f t="shared" si="178"/>
        <v>TG282</v>
      </c>
      <c r="P449" s="308" t="e">
        <f t="shared" si="168"/>
        <v>#N/A</v>
      </c>
      <c r="Q449" s="22" t="str">
        <f t="shared" si="179"/>
        <v>TG282</v>
      </c>
      <c r="R449" s="308" t="e">
        <f t="shared" si="169"/>
        <v>#N/A</v>
      </c>
      <c r="S449" s="74"/>
      <c r="T449" s="75"/>
      <c r="U449" s="76"/>
      <c r="V449" s="74"/>
      <c r="W449" s="75"/>
      <c r="X449" s="76"/>
      <c r="Y449" s="74"/>
      <c r="Z449" s="75"/>
      <c r="AA449" s="76"/>
      <c r="AB449" s="74"/>
      <c r="AC449" s="75"/>
      <c r="AD449" s="76"/>
      <c r="AE449" s="74"/>
      <c r="AF449" s="75"/>
      <c r="AG449" s="76"/>
      <c r="AH449" s="74"/>
      <c r="AI449" s="75"/>
      <c r="AJ449" s="76"/>
      <c r="AK449" s="74"/>
      <c r="AL449" s="75"/>
      <c r="AM449" s="76"/>
      <c r="AN449" s="74"/>
      <c r="AO449" s="75"/>
      <c r="AP449" s="76"/>
      <c r="AQ449" s="77" t="str">
        <f t="shared" si="170"/>
        <v/>
      </c>
      <c r="AR449" s="77" t="str">
        <f t="shared" si="171"/>
        <v/>
      </c>
      <c r="AS449" s="78" t="str">
        <f t="shared" si="180"/>
        <v/>
      </c>
      <c r="AT449" s="77" t="str">
        <f t="shared" si="172"/>
        <v/>
      </c>
      <c r="AU449" s="79"/>
      <c r="AV449" s="139"/>
      <c r="AW449" s="80"/>
      <c r="AX449" s="80"/>
      <c r="AY449" s="80"/>
      <c r="AZ449" s="92"/>
      <c r="BA449" s="93"/>
      <c r="BB449" s="92"/>
      <c r="BC449" s="93"/>
      <c r="BD449" s="92"/>
      <c r="BE449" s="93"/>
      <c r="BF449" s="77"/>
      <c r="BG449" s="77"/>
      <c r="BH449" s="77"/>
      <c r="BI449" s="83">
        <f t="shared" si="181"/>
        <v>1</v>
      </c>
      <c r="BJ449" s="83">
        <f t="shared" si="182"/>
        <v>0</v>
      </c>
      <c r="BK449" s="83">
        <f t="shared" si="183"/>
        <v>0</v>
      </c>
      <c r="BL449" s="84"/>
      <c r="BM449" s="84"/>
      <c r="BN449" s="85"/>
      <c r="BO449" s="84"/>
      <c r="BP449" s="84"/>
      <c r="BQ449" s="84"/>
      <c r="BR449" s="84"/>
      <c r="BS449" s="84"/>
      <c r="BT449" s="84"/>
      <c r="BU449" s="86"/>
      <c r="BV449" s="86"/>
      <c r="BW449" s="86"/>
      <c r="BX449" s="86"/>
      <c r="BY449" s="86"/>
      <c r="BZ449" s="86"/>
      <c r="CA449" s="83"/>
      <c r="CB449" s="83"/>
      <c r="CC449" s="14"/>
      <c r="CD449" s="72"/>
      <c r="CE449" s="87"/>
      <c r="CF449" s="88"/>
      <c r="CG449" s="88"/>
      <c r="CH449" s="87" t="str">
        <f t="shared" si="173"/>
        <v/>
      </c>
      <c r="CI449" s="89"/>
      <c r="CJ449" s="89"/>
      <c r="CK449" s="267"/>
      <c r="CL449" s="90"/>
      <c r="CM449" s="267"/>
      <c r="CN449" s="90"/>
      <c r="CO449" s="267"/>
      <c r="CP449" s="90"/>
      <c r="CQ449" s="267"/>
      <c r="CR449" s="90"/>
      <c r="CS449" s="267"/>
      <c r="CT449" s="90"/>
      <c r="CU449" s="267"/>
      <c r="CV449" s="90"/>
      <c r="CW449" s="267"/>
      <c r="CX449" s="90"/>
      <c r="CY449" s="267"/>
      <c r="CZ449" s="90"/>
      <c r="DA449" s="94" t="str">
        <f>DataEntry!B449</f>
        <v/>
      </c>
      <c r="DB449" s="83"/>
      <c r="DC449" s="83"/>
      <c r="DD449" s="145" t="str">
        <f t="shared" si="184"/>
        <v/>
      </c>
      <c r="DE449" s="145" t="str">
        <f t="shared" si="185"/>
        <v/>
      </c>
      <c r="DF449" s="145" t="str">
        <f t="shared" si="186"/>
        <v/>
      </c>
      <c r="DG449" s="145" t="str">
        <f t="shared" si="187"/>
        <v/>
      </c>
      <c r="DH449" s="145" t="str">
        <f t="shared" si="188"/>
        <v/>
      </c>
      <c r="DI449" s="145" t="str">
        <f t="shared" si="189"/>
        <v/>
      </c>
      <c r="DJ449" s="83"/>
      <c r="DK449" s="83"/>
      <c r="DL449" s="84"/>
      <c r="DM449" s="14"/>
      <c r="DN449" s="87">
        <f t="shared" si="174"/>
        <v>0.64599999999999991</v>
      </c>
      <c r="DO449" s="87">
        <f>(DFactor*Rounds*Number/2+SUM(BV$3:BV437))/(Rounds*Number/2+COUNT(BV$3:BV437))</f>
        <v>0.29599999999999999</v>
      </c>
      <c r="DP449" s="87">
        <f t="shared" si="175"/>
        <v>0.29599999999999999</v>
      </c>
    </row>
    <row r="450" spans="1:120" x14ac:dyDescent="0.25">
      <c r="A450" s="69">
        <v>448</v>
      </c>
      <c r="B450" s="70" t="str">
        <f>DataEntry!C450</f>
        <v/>
      </c>
      <c r="C450" s="71">
        <f>COUNTIF(D$2:D450,D450)+COUNTIF(G$2:G450,D450)</f>
        <v>284</v>
      </c>
      <c r="D450" s="72" t="str">
        <f t="shared" si="163"/>
        <v/>
      </c>
      <c r="E450" s="70" t="str">
        <f>DataEntry!E450</f>
        <v/>
      </c>
      <c r="F450" s="71">
        <f>COUNTIF(D$2:D450,G450)+COUNTIF(G$2:G450,G450)</f>
        <v>284</v>
      </c>
      <c r="G450" s="72" t="str">
        <f t="shared" si="164"/>
        <v/>
      </c>
      <c r="H450" s="73" t="str">
        <f>DataEntry!G450</f>
        <v/>
      </c>
      <c r="I450" s="73" t="str">
        <f>DataEntry!H450</f>
        <v/>
      </c>
      <c r="J450" s="266">
        <f t="shared" si="176"/>
        <v>1</v>
      </c>
      <c r="K450" s="304">
        <f t="shared" si="165"/>
        <v>0.15777384335835842</v>
      </c>
      <c r="L450" s="224" t="e">
        <f t="shared" si="166"/>
        <v>#N/A</v>
      </c>
      <c r="M450" s="224" t="str">
        <f t="shared" si="167"/>
        <v/>
      </c>
      <c r="N450" s="236" t="str">
        <f t="shared" si="177"/>
        <v/>
      </c>
      <c r="O450" s="22" t="str">
        <f t="shared" si="178"/>
        <v>TG284</v>
      </c>
      <c r="P450" s="308" t="e">
        <f t="shared" si="168"/>
        <v>#N/A</v>
      </c>
      <c r="Q450" s="22" t="str">
        <f t="shared" si="179"/>
        <v>TG284</v>
      </c>
      <c r="R450" s="308" t="e">
        <f t="shared" si="169"/>
        <v>#N/A</v>
      </c>
      <c r="S450" s="74"/>
      <c r="T450" s="75"/>
      <c r="U450" s="76"/>
      <c r="V450" s="74"/>
      <c r="W450" s="75"/>
      <c r="X450" s="76"/>
      <c r="Y450" s="74"/>
      <c r="Z450" s="75"/>
      <c r="AA450" s="76"/>
      <c r="AB450" s="74"/>
      <c r="AC450" s="75"/>
      <c r="AD450" s="76"/>
      <c r="AE450" s="74"/>
      <c r="AF450" s="75"/>
      <c r="AG450" s="76"/>
      <c r="AH450" s="74"/>
      <c r="AI450" s="75"/>
      <c r="AJ450" s="76"/>
      <c r="AK450" s="74"/>
      <c r="AL450" s="75"/>
      <c r="AM450" s="76"/>
      <c r="AN450" s="74"/>
      <c r="AO450" s="75"/>
      <c r="AP450" s="76"/>
      <c r="AQ450" s="77" t="str">
        <f t="shared" si="170"/>
        <v/>
      </c>
      <c r="AR450" s="77" t="str">
        <f t="shared" si="171"/>
        <v/>
      </c>
      <c r="AS450" s="78" t="str">
        <f t="shared" si="180"/>
        <v/>
      </c>
      <c r="AT450" s="77" t="str">
        <f t="shared" si="172"/>
        <v/>
      </c>
      <c r="AU450" s="79"/>
      <c r="AV450" s="139"/>
      <c r="AW450" s="80"/>
      <c r="AX450" s="80"/>
      <c r="AY450" s="80"/>
      <c r="AZ450" s="92"/>
      <c r="BA450" s="93"/>
      <c r="BB450" s="92"/>
      <c r="BC450" s="93"/>
      <c r="BD450" s="92"/>
      <c r="BE450" s="93"/>
      <c r="BF450" s="77"/>
      <c r="BG450" s="77"/>
      <c r="BH450" s="77"/>
      <c r="BI450" s="83">
        <f t="shared" si="181"/>
        <v>1</v>
      </c>
      <c r="BJ450" s="83">
        <f t="shared" si="182"/>
        <v>0</v>
      </c>
      <c r="BK450" s="83">
        <f t="shared" si="183"/>
        <v>0</v>
      </c>
      <c r="BL450" s="84"/>
      <c r="BM450" s="84"/>
      <c r="BN450" s="85"/>
      <c r="BO450" s="84"/>
      <c r="BP450" s="84"/>
      <c r="BQ450" s="84"/>
      <c r="BR450" s="84"/>
      <c r="BS450" s="84"/>
      <c r="BT450" s="84"/>
      <c r="BU450" s="86"/>
      <c r="BV450" s="86"/>
      <c r="BW450" s="86"/>
      <c r="BX450" s="86"/>
      <c r="BY450" s="86"/>
      <c r="BZ450" s="86"/>
      <c r="CA450" s="83"/>
      <c r="CB450" s="83"/>
      <c r="CC450" s="14"/>
      <c r="CD450" s="72"/>
      <c r="CE450" s="87"/>
      <c r="CF450" s="88"/>
      <c r="CG450" s="88"/>
      <c r="CH450" s="87" t="str">
        <f t="shared" si="173"/>
        <v/>
      </c>
      <c r="CI450" s="89"/>
      <c r="CJ450" s="89"/>
      <c r="CK450" s="267"/>
      <c r="CL450" s="90"/>
      <c r="CM450" s="267"/>
      <c r="CN450" s="90"/>
      <c r="CO450" s="267"/>
      <c r="CP450" s="90"/>
      <c r="CQ450" s="267"/>
      <c r="CR450" s="90"/>
      <c r="CS450" s="267"/>
      <c r="CT450" s="90"/>
      <c r="CU450" s="267"/>
      <c r="CV450" s="90"/>
      <c r="CW450" s="267"/>
      <c r="CX450" s="90"/>
      <c r="CY450" s="267"/>
      <c r="CZ450" s="90"/>
      <c r="DA450" s="94" t="str">
        <f>DataEntry!B450</f>
        <v/>
      </c>
      <c r="DB450" s="83"/>
      <c r="DC450" s="83"/>
      <c r="DD450" s="145" t="str">
        <f t="shared" si="184"/>
        <v/>
      </c>
      <c r="DE450" s="145" t="str">
        <f t="shared" si="185"/>
        <v/>
      </c>
      <c r="DF450" s="145" t="str">
        <f t="shared" si="186"/>
        <v/>
      </c>
      <c r="DG450" s="145" t="str">
        <f t="shared" si="187"/>
        <v/>
      </c>
      <c r="DH450" s="145" t="str">
        <f t="shared" si="188"/>
        <v/>
      </c>
      <c r="DI450" s="145" t="str">
        <f t="shared" si="189"/>
        <v/>
      </c>
      <c r="DJ450" s="83"/>
      <c r="DK450" s="83"/>
      <c r="DL450" s="84"/>
      <c r="DM450" s="14"/>
      <c r="DN450" s="87">
        <f t="shared" si="174"/>
        <v>0.64599999999999991</v>
      </c>
      <c r="DO450" s="87">
        <f>(DFactor*Rounds*Number/2+SUM(BV$3:BV438))/(Rounds*Number/2+COUNT(BV$3:BV438))</f>
        <v>0.29599999999999999</v>
      </c>
      <c r="DP450" s="87">
        <f t="shared" si="175"/>
        <v>0.29599999999999999</v>
      </c>
    </row>
    <row r="451" spans="1:120" x14ac:dyDescent="0.25">
      <c r="A451" s="69">
        <v>449</v>
      </c>
      <c r="B451" s="70" t="str">
        <f>DataEntry!C451</f>
        <v/>
      </c>
      <c r="C451" s="71">
        <f>COUNTIF(D$2:D451,D451)+COUNTIF(G$2:G451,D451)</f>
        <v>286</v>
      </c>
      <c r="D451" s="72" t="str">
        <f t="shared" ref="D451:D514" si="190">IFERROR(VLOOKUP(B451,Team,2,FALSE),"")</f>
        <v/>
      </c>
      <c r="E451" s="70" t="str">
        <f>DataEntry!E451</f>
        <v/>
      </c>
      <c r="F451" s="71">
        <f>COUNTIF(D$2:D451,G451)+COUNTIF(G$2:G451,G451)</f>
        <v>286</v>
      </c>
      <c r="G451" s="72" t="str">
        <f t="shared" ref="G451:G514" si="191">IFERROR(VLOOKUP(E451,Team,2,FALSE),"")</f>
        <v/>
      </c>
      <c r="H451" s="73" t="str">
        <f>DataEntry!G451</f>
        <v/>
      </c>
      <c r="I451" s="73" t="str">
        <f>DataEntry!H451</f>
        <v/>
      </c>
      <c r="J451" s="266">
        <f t="shared" si="176"/>
        <v>1</v>
      </c>
      <c r="K451" s="304">
        <f t="shared" ref="K451:K514" si="192">VLOOKUP($A451,RIndex,Scenario+1,FALSE)</f>
        <v>0.46445907438423628</v>
      </c>
      <c r="L451" s="224" t="e">
        <f t="shared" ref="L451:L514" si="193">VLOOKUP(B451,Team,3+MIN(C451,P451),FALSE)+VLOOKUP(B451,Diff,3+MIN(C451,P451),FALSE)/2</f>
        <v>#N/A</v>
      </c>
      <c r="M451" s="224" t="str">
        <f t="shared" ref="M451:M514" si="194">IFERROR(VLOOKUP(E451,Team,3+MIN(F451,R451),FALSE)-VLOOKUP(E451,Diff,3+MIN(F451,R451),FALSE)/2,"")</f>
        <v/>
      </c>
      <c r="N451" s="236" t="str">
        <f t="shared" si="177"/>
        <v/>
      </c>
      <c r="O451" s="22" t="str">
        <f t="shared" si="178"/>
        <v>TG286</v>
      </c>
      <c r="P451" s="308" t="e">
        <f t="shared" ref="P451:P514" si="195">VLOOKUP(B451,Team,51)+1</f>
        <v>#N/A</v>
      </c>
      <c r="Q451" s="22" t="str">
        <f t="shared" si="179"/>
        <v>TG286</v>
      </c>
      <c r="R451" s="308" t="e">
        <f t="shared" ref="R451:R514" si="196">VLOOKUP(E451,Team,51)+1</f>
        <v>#N/A</v>
      </c>
      <c r="S451" s="74"/>
      <c r="T451" s="75"/>
      <c r="U451" s="76"/>
      <c r="V451" s="74"/>
      <c r="W451" s="75"/>
      <c r="X451" s="76"/>
      <c r="Y451" s="74"/>
      <c r="Z451" s="75"/>
      <c r="AA451" s="76"/>
      <c r="AB451" s="74"/>
      <c r="AC451" s="75"/>
      <c r="AD451" s="76"/>
      <c r="AE451" s="74"/>
      <c r="AF451" s="75"/>
      <c r="AG451" s="76"/>
      <c r="AH451" s="74"/>
      <c r="AI451" s="75"/>
      <c r="AJ451" s="76"/>
      <c r="AK451" s="74"/>
      <c r="AL451" s="75"/>
      <c r="AM451" s="76"/>
      <c r="AN451" s="74"/>
      <c r="AO451" s="75"/>
      <c r="AP451" s="76"/>
      <c r="AQ451" s="77" t="str">
        <f t="shared" ref="AQ451:AQ514" si="197">IFERROR(VLOOKUP($N451,Ratings,2,TRUE),"")</f>
        <v/>
      </c>
      <c r="AR451" s="77" t="str">
        <f t="shared" ref="AR451:AR514" si="198">IFERROR(IF(AQ451-CH451/2&lt;0.01,0.01,AQ451-CH451/2),"")</f>
        <v/>
      </c>
      <c r="AS451" s="78" t="str">
        <f t="shared" si="180"/>
        <v/>
      </c>
      <c r="AT451" s="77" t="str">
        <f t="shared" ref="AT451:AT514" si="199">IFERROR(IF(1-AR451-CH451&lt;0.01,0.01,1-AR451-CH451),"")</f>
        <v/>
      </c>
      <c r="AU451" s="79"/>
      <c r="AV451" s="139"/>
      <c r="AW451" s="80"/>
      <c r="AX451" s="80"/>
      <c r="AY451" s="80"/>
      <c r="AZ451" s="92"/>
      <c r="BA451" s="93"/>
      <c r="BB451" s="92"/>
      <c r="BC451" s="93"/>
      <c r="BD451" s="92"/>
      <c r="BE451" s="93"/>
      <c r="BF451" s="77"/>
      <c r="BG451" s="77"/>
      <c r="BH451" s="77"/>
      <c r="BI451" s="83">
        <f t="shared" si="181"/>
        <v>1</v>
      </c>
      <c r="BJ451" s="83">
        <f t="shared" si="182"/>
        <v>0</v>
      </c>
      <c r="BK451" s="83">
        <f t="shared" si="183"/>
        <v>0</v>
      </c>
      <c r="BL451" s="84"/>
      <c r="BM451" s="84"/>
      <c r="BN451" s="85"/>
      <c r="BO451" s="84"/>
      <c r="BP451" s="84"/>
      <c r="BQ451" s="84"/>
      <c r="BR451" s="84"/>
      <c r="BS451" s="84"/>
      <c r="BT451" s="84"/>
      <c r="BU451" s="86"/>
      <c r="BV451" s="86"/>
      <c r="BW451" s="86"/>
      <c r="BX451" s="86"/>
      <c r="BY451" s="86"/>
      <c r="BZ451" s="86"/>
      <c r="CA451" s="83"/>
      <c r="CB451" s="83"/>
      <c r="CC451" s="14"/>
      <c r="CD451" s="72"/>
      <c r="CE451" s="87"/>
      <c r="CF451" s="88"/>
      <c r="CG451" s="88"/>
      <c r="CH451" s="87" t="str">
        <f t="shared" ref="CH451:CH514" si="200">IFERROR(IF(AND(Book="Book",BG451&lt;1),BG451,DN451-(AQ451-0.5)*(AQ451-0.5)),"")</f>
        <v/>
      </c>
      <c r="CI451" s="89"/>
      <c r="CJ451" s="89"/>
      <c r="CK451" s="267"/>
      <c r="CL451" s="90"/>
      <c r="CM451" s="267"/>
      <c r="CN451" s="90"/>
      <c r="CO451" s="267"/>
      <c r="CP451" s="90"/>
      <c r="CQ451" s="267"/>
      <c r="CR451" s="90"/>
      <c r="CS451" s="267"/>
      <c r="CT451" s="90"/>
      <c r="CU451" s="267"/>
      <c r="CV451" s="90"/>
      <c r="CW451" s="267"/>
      <c r="CX451" s="90"/>
      <c r="CY451" s="267"/>
      <c r="CZ451" s="90"/>
      <c r="DA451" s="94" t="str">
        <f>DataEntry!B451</f>
        <v/>
      </c>
      <c r="DB451" s="83"/>
      <c r="DC451" s="83"/>
      <c r="DD451" s="145" t="str">
        <f t="shared" si="184"/>
        <v/>
      </c>
      <c r="DE451" s="145" t="str">
        <f t="shared" si="185"/>
        <v/>
      </c>
      <c r="DF451" s="145" t="str">
        <f t="shared" si="186"/>
        <v/>
      </c>
      <c r="DG451" s="145" t="str">
        <f t="shared" si="187"/>
        <v/>
      </c>
      <c r="DH451" s="145" t="str">
        <f t="shared" si="188"/>
        <v/>
      </c>
      <c r="DI451" s="145" t="str">
        <f t="shared" si="189"/>
        <v/>
      </c>
      <c r="DJ451" s="83"/>
      <c r="DK451" s="83"/>
      <c r="DL451" s="84"/>
      <c r="DM451" s="14"/>
      <c r="DN451" s="87">
        <f t="shared" ref="DN451:DN514" si="201">IFERROR(DO451+DP451/DO451*DCFactor,"")</f>
        <v>0.64599999999999991</v>
      </c>
      <c r="DO451" s="87">
        <f>(DFactor*Rounds*Number/2+SUM(BV$3:BV439))/(Rounds*Number/2+COUNT(BV$3:BV439))</f>
        <v>0.29599999999999999</v>
      </c>
      <c r="DP451" s="87">
        <f t="shared" ref="DP451:DP514" si="202">IFERROR((VLOOKUP(B451,Drawx,3+C451,FALSE)+VLOOKUP(E451,Drawx,3+F451,FALSE))/(Rounds*2+C451+F451-2),DFactor)</f>
        <v>0.29599999999999999</v>
      </c>
    </row>
    <row r="452" spans="1:120" x14ac:dyDescent="0.25">
      <c r="A452" s="69">
        <v>450</v>
      </c>
      <c r="B452" s="70" t="str">
        <f>DataEntry!C452</f>
        <v/>
      </c>
      <c r="C452" s="71">
        <f>COUNTIF(D$2:D452,D452)+COUNTIF(G$2:G452,D452)</f>
        <v>288</v>
      </c>
      <c r="D452" s="72" t="str">
        <f t="shared" si="190"/>
        <v/>
      </c>
      <c r="E452" s="70" t="str">
        <f>DataEntry!E452</f>
        <v/>
      </c>
      <c r="F452" s="71">
        <f>COUNTIF(D$2:D452,G452)+COUNTIF(G$2:G452,G452)</f>
        <v>288</v>
      </c>
      <c r="G452" s="72" t="str">
        <f t="shared" si="191"/>
        <v/>
      </c>
      <c r="H452" s="73" t="str">
        <f>DataEntry!G452</f>
        <v/>
      </c>
      <c r="I452" s="73" t="str">
        <f>DataEntry!H452</f>
        <v/>
      </c>
      <c r="J452" s="266">
        <f t="shared" ref="J452:J515" si="203">IF(OR(H452="",H452="P"),IF(K452&lt;AR452,1,IF(K452&lt;AR452+AS452,2,3)),IF(H452&gt;I452,1,IF(H452=I452,2,3)))</f>
        <v>1</v>
      </c>
      <c r="K452" s="304">
        <f t="shared" si="192"/>
        <v>0.20035176720053061</v>
      </c>
      <c r="L452" s="224" t="e">
        <f t="shared" si="193"/>
        <v>#N/A</v>
      </c>
      <c r="M452" s="224" t="str">
        <f t="shared" si="194"/>
        <v/>
      </c>
      <c r="N452" s="236" t="str">
        <f t="shared" ref="N452:N515" si="204">IFERROR(IF(L452-M452&gt;735,735,IF(L452-M452&lt;-735,-735,L452-M452)),"")</f>
        <v/>
      </c>
      <c r="O452" s="22" t="str">
        <f t="shared" ref="O452:O515" si="205">CONCATENATE("T",B452,"G",C452)</f>
        <v>TG288</v>
      </c>
      <c r="P452" s="308" t="e">
        <f t="shared" si="195"/>
        <v>#N/A</v>
      </c>
      <c r="Q452" s="22" t="str">
        <f t="shared" ref="Q452:Q515" si="206">CONCATENATE("T",E452,"G",F452)</f>
        <v>TG288</v>
      </c>
      <c r="R452" s="308" t="e">
        <f t="shared" si="196"/>
        <v>#N/A</v>
      </c>
      <c r="S452" s="74"/>
      <c r="T452" s="75"/>
      <c r="U452" s="76"/>
      <c r="V452" s="74"/>
      <c r="W452" s="75"/>
      <c r="X452" s="76"/>
      <c r="Y452" s="74"/>
      <c r="Z452" s="75"/>
      <c r="AA452" s="76"/>
      <c r="AB452" s="74"/>
      <c r="AC452" s="75"/>
      <c r="AD452" s="76"/>
      <c r="AE452" s="74"/>
      <c r="AF452" s="75"/>
      <c r="AG452" s="76"/>
      <c r="AH452" s="74"/>
      <c r="AI452" s="75"/>
      <c r="AJ452" s="76"/>
      <c r="AK452" s="74"/>
      <c r="AL452" s="75"/>
      <c r="AM452" s="76"/>
      <c r="AN452" s="74"/>
      <c r="AO452" s="75"/>
      <c r="AP452" s="76"/>
      <c r="AQ452" s="77" t="str">
        <f t="shared" si="197"/>
        <v/>
      </c>
      <c r="AR452" s="77" t="str">
        <f t="shared" si="198"/>
        <v/>
      </c>
      <c r="AS452" s="78" t="str">
        <f t="shared" ref="AS452:AS515" si="207">IFERROR(1-AT452-AR452,"")</f>
        <v/>
      </c>
      <c r="AT452" s="77" t="str">
        <f t="shared" si="199"/>
        <v/>
      </c>
      <c r="AU452" s="79"/>
      <c r="AV452" s="139"/>
      <c r="AW452" s="80"/>
      <c r="AX452" s="80"/>
      <c r="AY452" s="80"/>
      <c r="AZ452" s="92"/>
      <c r="BA452" s="93"/>
      <c r="BB452" s="92"/>
      <c r="BC452" s="93"/>
      <c r="BD452" s="92"/>
      <c r="BE452" s="93"/>
      <c r="BF452" s="77"/>
      <c r="BG452" s="77"/>
      <c r="BH452" s="77"/>
      <c r="BI452" s="83">
        <f t="shared" ref="BI452:BI515" si="208">IF(J452=1,1,0)</f>
        <v>1</v>
      </c>
      <c r="BJ452" s="83">
        <f t="shared" ref="BJ452:BJ515" si="209">IF(J452=2,1,0)</f>
        <v>0</v>
      </c>
      <c r="BK452" s="83">
        <f t="shared" ref="BK452:BK515" si="210">IF(J452=3,1,0)</f>
        <v>0</v>
      </c>
      <c r="BL452" s="84"/>
      <c r="BM452" s="84"/>
      <c r="BN452" s="85"/>
      <c r="BO452" s="84"/>
      <c r="BP452" s="84"/>
      <c r="BQ452" s="84"/>
      <c r="BR452" s="84"/>
      <c r="BS452" s="84"/>
      <c r="BT452" s="84"/>
      <c r="BU452" s="86"/>
      <c r="BV452" s="86"/>
      <c r="BW452" s="86"/>
      <c r="BX452" s="86"/>
      <c r="BY452" s="86"/>
      <c r="BZ452" s="86"/>
      <c r="CA452" s="83"/>
      <c r="CB452" s="83"/>
      <c r="CC452" s="14"/>
      <c r="CD452" s="72"/>
      <c r="CE452" s="87"/>
      <c r="CF452" s="88"/>
      <c r="CG452" s="88"/>
      <c r="CH452" s="87" t="str">
        <f t="shared" si="200"/>
        <v/>
      </c>
      <c r="CI452" s="89"/>
      <c r="CJ452" s="89"/>
      <c r="CK452" s="267"/>
      <c r="CL452" s="90"/>
      <c r="CM452" s="267"/>
      <c r="CN452" s="90"/>
      <c r="CO452" s="267"/>
      <c r="CP452" s="90"/>
      <c r="CQ452" s="267"/>
      <c r="CR452" s="90"/>
      <c r="CS452" s="267"/>
      <c r="CT452" s="90"/>
      <c r="CU452" s="267"/>
      <c r="CV452" s="90"/>
      <c r="CW452" s="267"/>
      <c r="CX452" s="90"/>
      <c r="CY452" s="267"/>
      <c r="CZ452" s="90"/>
      <c r="DA452" s="94" t="str">
        <f>DataEntry!B452</f>
        <v/>
      </c>
      <c r="DB452" s="83"/>
      <c r="DC452" s="83"/>
      <c r="DD452" s="145" t="str">
        <f t="shared" ref="DD452:DD515" si="211">IFERROR(CHOOSE($J452,$B452,"",""),"")</f>
        <v/>
      </c>
      <c r="DE452" s="145" t="str">
        <f t="shared" ref="DE452:DE515" si="212">IFERROR(CHOOSE($J452,"",$B452,""),"")</f>
        <v/>
      </c>
      <c r="DF452" s="145" t="str">
        <f t="shared" ref="DF452:DF515" si="213">IFERROR(CHOOSE($J452,"","",$B452),"")</f>
        <v/>
      </c>
      <c r="DG452" s="145" t="str">
        <f t="shared" ref="DG452:DG515" si="214">IFERROR(CHOOSE($J452,"","",$E452),"")</f>
        <v/>
      </c>
      <c r="DH452" s="145" t="str">
        <f t="shared" ref="DH452:DH515" si="215">IFERROR(CHOOSE($J452,"",$E452,""),"")</f>
        <v/>
      </c>
      <c r="DI452" s="145" t="str">
        <f t="shared" ref="DI452:DI515" si="216">IFERROR(CHOOSE($J452,$E452,"",""),"")</f>
        <v/>
      </c>
      <c r="DJ452" s="83"/>
      <c r="DK452" s="83"/>
      <c r="DL452" s="84"/>
      <c r="DM452" s="14"/>
      <c r="DN452" s="87">
        <f t="shared" si="201"/>
        <v>0.64599999999999991</v>
      </c>
      <c r="DO452" s="87">
        <f>(DFactor*Rounds*Number/2+SUM(BV$3:BV440))/(Rounds*Number/2+COUNT(BV$3:BV440))</f>
        <v>0.29599999999999999</v>
      </c>
      <c r="DP452" s="87">
        <f t="shared" si="202"/>
        <v>0.29599999999999999</v>
      </c>
    </row>
    <row r="453" spans="1:120" x14ac:dyDescent="0.25">
      <c r="A453" s="69">
        <v>451</v>
      </c>
      <c r="B453" s="70" t="str">
        <f>DataEntry!C453</f>
        <v/>
      </c>
      <c r="C453" s="71">
        <f>COUNTIF(D$2:D453,D453)+COUNTIF(G$2:G453,D453)</f>
        <v>290</v>
      </c>
      <c r="D453" s="72" t="str">
        <f t="shared" si="190"/>
        <v/>
      </c>
      <c r="E453" s="70" t="str">
        <f>DataEntry!E453</f>
        <v/>
      </c>
      <c r="F453" s="71">
        <f>COUNTIF(D$2:D453,G453)+COUNTIF(G$2:G453,G453)</f>
        <v>290</v>
      </c>
      <c r="G453" s="72" t="str">
        <f t="shared" si="191"/>
        <v/>
      </c>
      <c r="H453" s="73" t="str">
        <f>DataEntry!G453</f>
        <v/>
      </c>
      <c r="I453" s="73" t="str">
        <f>DataEntry!H453</f>
        <v/>
      </c>
      <c r="J453" s="266">
        <f t="shared" si="203"/>
        <v>1</v>
      </c>
      <c r="K453" s="304">
        <f t="shared" si="192"/>
        <v>0.48638080601053746</v>
      </c>
      <c r="L453" s="224" t="e">
        <f t="shared" si="193"/>
        <v>#N/A</v>
      </c>
      <c r="M453" s="224" t="str">
        <f t="shared" si="194"/>
        <v/>
      </c>
      <c r="N453" s="236" t="str">
        <f t="shared" si="204"/>
        <v/>
      </c>
      <c r="O453" s="22" t="str">
        <f t="shared" si="205"/>
        <v>TG290</v>
      </c>
      <c r="P453" s="308" t="e">
        <f t="shared" si="195"/>
        <v>#N/A</v>
      </c>
      <c r="Q453" s="22" t="str">
        <f t="shared" si="206"/>
        <v>TG290</v>
      </c>
      <c r="R453" s="308" t="e">
        <f t="shared" si="196"/>
        <v>#N/A</v>
      </c>
      <c r="S453" s="74"/>
      <c r="T453" s="75"/>
      <c r="U453" s="76"/>
      <c r="V453" s="74"/>
      <c r="W453" s="75"/>
      <c r="X453" s="76"/>
      <c r="Y453" s="74"/>
      <c r="Z453" s="75"/>
      <c r="AA453" s="76"/>
      <c r="AB453" s="74"/>
      <c r="AC453" s="75"/>
      <c r="AD453" s="76"/>
      <c r="AE453" s="74"/>
      <c r="AF453" s="75"/>
      <c r="AG453" s="76"/>
      <c r="AH453" s="74"/>
      <c r="AI453" s="75"/>
      <c r="AJ453" s="76"/>
      <c r="AK453" s="74"/>
      <c r="AL453" s="75"/>
      <c r="AM453" s="76"/>
      <c r="AN453" s="74"/>
      <c r="AO453" s="75"/>
      <c r="AP453" s="76"/>
      <c r="AQ453" s="77" t="str">
        <f t="shared" si="197"/>
        <v/>
      </c>
      <c r="AR453" s="77" t="str">
        <f t="shared" si="198"/>
        <v/>
      </c>
      <c r="AS453" s="78" t="str">
        <f t="shared" si="207"/>
        <v/>
      </c>
      <c r="AT453" s="77" t="str">
        <f t="shared" si="199"/>
        <v/>
      </c>
      <c r="AU453" s="79"/>
      <c r="AV453" s="139"/>
      <c r="AW453" s="80"/>
      <c r="AX453" s="80"/>
      <c r="AY453" s="80"/>
      <c r="AZ453" s="92"/>
      <c r="BA453" s="93"/>
      <c r="BB453" s="92"/>
      <c r="BC453" s="93"/>
      <c r="BD453" s="92"/>
      <c r="BE453" s="93"/>
      <c r="BF453" s="77"/>
      <c r="BG453" s="77"/>
      <c r="BH453" s="77"/>
      <c r="BI453" s="83">
        <f t="shared" si="208"/>
        <v>1</v>
      </c>
      <c r="BJ453" s="83">
        <f t="shared" si="209"/>
        <v>0</v>
      </c>
      <c r="BK453" s="83">
        <f t="shared" si="210"/>
        <v>0</v>
      </c>
      <c r="BL453" s="84"/>
      <c r="BM453" s="84"/>
      <c r="BN453" s="85"/>
      <c r="BO453" s="84"/>
      <c r="BP453" s="84"/>
      <c r="BQ453" s="84"/>
      <c r="BR453" s="84"/>
      <c r="BS453" s="84"/>
      <c r="BT453" s="84"/>
      <c r="BU453" s="86"/>
      <c r="BV453" s="86"/>
      <c r="BW453" s="86"/>
      <c r="BX453" s="86"/>
      <c r="BY453" s="86"/>
      <c r="BZ453" s="86"/>
      <c r="CA453" s="83"/>
      <c r="CB453" s="83"/>
      <c r="CC453" s="14"/>
      <c r="CD453" s="72"/>
      <c r="CE453" s="87"/>
      <c r="CF453" s="88"/>
      <c r="CG453" s="88"/>
      <c r="CH453" s="87" t="str">
        <f t="shared" si="200"/>
        <v/>
      </c>
      <c r="CI453" s="89"/>
      <c r="CJ453" s="89"/>
      <c r="CK453" s="267"/>
      <c r="CL453" s="90"/>
      <c r="CM453" s="267"/>
      <c r="CN453" s="90"/>
      <c r="CO453" s="267"/>
      <c r="CP453" s="90"/>
      <c r="CQ453" s="267"/>
      <c r="CR453" s="90"/>
      <c r="CS453" s="267"/>
      <c r="CT453" s="90"/>
      <c r="CU453" s="267"/>
      <c r="CV453" s="90"/>
      <c r="CW453" s="267"/>
      <c r="CX453" s="90"/>
      <c r="CY453" s="267"/>
      <c r="CZ453" s="90"/>
      <c r="DA453" s="94" t="str">
        <f>DataEntry!B453</f>
        <v/>
      </c>
      <c r="DB453" s="83"/>
      <c r="DC453" s="83"/>
      <c r="DD453" s="145" t="str">
        <f t="shared" si="211"/>
        <v/>
      </c>
      <c r="DE453" s="145" t="str">
        <f t="shared" si="212"/>
        <v/>
      </c>
      <c r="DF453" s="145" t="str">
        <f t="shared" si="213"/>
        <v/>
      </c>
      <c r="DG453" s="145" t="str">
        <f t="shared" si="214"/>
        <v/>
      </c>
      <c r="DH453" s="145" t="str">
        <f t="shared" si="215"/>
        <v/>
      </c>
      <c r="DI453" s="145" t="str">
        <f t="shared" si="216"/>
        <v/>
      </c>
      <c r="DJ453" s="83"/>
      <c r="DK453" s="83"/>
      <c r="DL453" s="84"/>
      <c r="DM453" s="14"/>
      <c r="DN453" s="87">
        <f t="shared" si="201"/>
        <v>0.64599999999999991</v>
      </c>
      <c r="DO453" s="87">
        <f>(DFactor*Rounds*Number/2+SUM(BV$3:BV441))/(Rounds*Number/2+COUNT(BV$3:BV441))</f>
        <v>0.29599999999999999</v>
      </c>
      <c r="DP453" s="87">
        <f t="shared" si="202"/>
        <v>0.29599999999999999</v>
      </c>
    </row>
    <row r="454" spans="1:120" x14ac:dyDescent="0.25">
      <c r="A454" s="69">
        <v>452</v>
      </c>
      <c r="B454" s="70" t="str">
        <f>DataEntry!C454</f>
        <v/>
      </c>
      <c r="C454" s="71">
        <f>COUNTIF(D$2:D454,D454)+COUNTIF(G$2:G454,D454)</f>
        <v>292</v>
      </c>
      <c r="D454" s="72" t="str">
        <f t="shared" si="190"/>
        <v/>
      </c>
      <c r="E454" s="70" t="str">
        <f>DataEntry!E454</f>
        <v/>
      </c>
      <c r="F454" s="71">
        <f>COUNTIF(D$2:D454,G454)+COUNTIF(G$2:G454,G454)</f>
        <v>292</v>
      </c>
      <c r="G454" s="72" t="str">
        <f t="shared" si="191"/>
        <v/>
      </c>
      <c r="H454" s="73" t="str">
        <f>DataEntry!G454</f>
        <v/>
      </c>
      <c r="I454" s="73" t="str">
        <f>DataEntry!H454</f>
        <v/>
      </c>
      <c r="J454" s="266">
        <f t="shared" si="203"/>
        <v>1</v>
      </c>
      <c r="K454" s="304">
        <f t="shared" si="192"/>
        <v>0.66473888612895404</v>
      </c>
      <c r="L454" s="224" t="e">
        <f t="shared" si="193"/>
        <v>#N/A</v>
      </c>
      <c r="M454" s="224" t="str">
        <f t="shared" si="194"/>
        <v/>
      </c>
      <c r="N454" s="236" t="str">
        <f t="shared" si="204"/>
        <v/>
      </c>
      <c r="O454" s="22" t="str">
        <f t="shared" si="205"/>
        <v>TG292</v>
      </c>
      <c r="P454" s="308" t="e">
        <f t="shared" si="195"/>
        <v>#N/A</v>
      </c>
      <c r="Q454" s="22" t="str">
        <f t="shared" si="206"/>
        <v>TG292</v>
      </c>
      <c r="R454" s="308" t="e">
        <f t="shared" si="196"/>
        <v>#N/A</v>
      </c>
      <c r="S454" s="74"/>
      <c r="T454" s="75"/>
      <c r="U454" s="76"/>
      <c r="V454" s="74"/>
      <c r="W454" s="75"/>
      <c r="X454" s="76"/>
      <c r="Y454" s="74"/>
      <c r="Z454" s="75"/>
      <c r="AA454" s="76"/>
      <c r="AB454" s="74"/>
      <c r="AC454" s="75"/>
      <c r="AD454" s="76"/>
      <c r="AE454" s="74"/>
      <c r="AF454" s="75"/>
      <c r="AG454" s="76"/>
      <c r="AH454" s="74"/>
      <c r="AI454" s="75"/>
      <c r="AJ454" s="76"/>
      <c r="AK454" s="74"/>
      <c r="AL454" s="75"/>
      <c r="AM454" s="76"/>
      <c r="AN454" s="74"/>
      <c r="AO454" s="75"/>
      <c r="AP454" s="76"/>
      <c r="AQ454" s="77" t="str">
        <f t="shared" si="197"/>
        <v/>
      </c>
      <c r="AR454" s="77" t="str">
        <f t="shared" si="198"/>
        <v/>
      </c>
      <c r="AS454" s="78" t="str">
        <f t="shared" si="207"/>
        <v/>
      </c>
      <c r="AT454" s="77" t="str">
        <f t="shared" si="199"/>
        <v/>
      </c>
      <c r="AU454" s="79"/>
      <c r="AV454" s="139"/>
      <c r="AW454" s="80"/>
      <c r="AX454" s="80"/>
      <c r="AY454" s="80"/>
      <c r="AZ454" s="92"/>
      <c r="BA454" s="93"/>
      <c r="BB454" s="92"/>
      <c r="BC454" s="93"/>
      <c r="BD454" s="92"/>
      <c r="BE454" s="93"/>
      <c r="BF454" s="77"/>
      <c r="BG454" s="77"/>
      <c r="BH454" s="77"/>
      <c r="BI454" s="83">
        <f t="shared" si="208"/>
        <v>1</v>
      </c>
      <c r="BJ454" s="83">
        <f t="shared" si="209"/>
        <v>0</v>
      </c>
      <c r="BK454" s="83">
        <f t="shared" si="210"/>
        <v>0</v>
      </c>
      <c r="BL454" s="84"/>
      <c r="BM454" s="84"/>
      <c r="BN454" s="85"/>
      <c r="BO454" s="84"/>
      <c r="BP454" s="84"/>
      <c r="BQ454" s="84"/>
      <c r="BR454" s="84"/>
      <c r="BS454" s="84"/>
      <c r="BT454" s="84"/>
      <c r="BU454" s="86"/>
      <c r="BV454" s="86"/>
      <c r="BW454" s="86"/>
      <c r="BX454" s="86"/>
      <c r="BY454" s="86"/>
      <c r="BZ454" s="86"/>
      <c r="CA454" s="83"/>
      <c r="CB454" s="83"/>
      <c r="CC454" s="14"/>
      <c r="CD454" s="72"/>
      <c r="CE454" s="87"/>
      <c r="CF454" s="88"/>
      <c r="CG454" s="88"/>
      <c r="CH454" s="87" t="str">
        <f t="shared" si="200"/>
        <v/>
      </c>
      <c r="CI454" s="89"/>
      <c r="CJ454" s="89"/>
      <c r="CK454" s="267"/>
      <c r="CL454" s="90"/>
      <c r="CM454" s="267"/>
      <c r="CN454" s="90"/>
      <c r="CO454" s="267"/>
      <c r="CP454" s="90"/>
      <c r="CQ454" s="267"/>
      <c r="CR454" s="90"/>
      <c r="CS454" s="267"/>
      <c r="CT454" s="90"/>
      <c r="CU454" s="267"/>
      <c r="CV454" s="90"/>
      <c r="CW454" s="267"/>
      <c r="CX454" s="90"/>
      <c r="CY454" s="267"/>
      <c r="CZ454" s="90"/>
      <c r="DA454" s="94" t="str">
        <f>DataEntry!B454</f>
        <v/>
      </c>
      <c r="DB454" s="83"/>
      <c r="DC454" s="83"/>
      <c r="DD454" s="145" t="str">
        <f t="shared" si="211"/>
        <v/>
      </c>
      <c r="DE454" s="145" t="str">
        <f t="shared" si="212"/>
        <v/>
      </c>
      <c r="DF454" s="145" t="str">
        <f t="shared" si="213"/>
        <v/>
      </c>
      <c r="DG454" s="145" t="str">
        <f t="shared" si="214"/>
        <v/>
      </c>
      <c r="DH454" s="145" t="str">
        <f t="shared" si="215"/>
        <v/>
      </c>
      <c r="DI454" s="145" t="str">
        <f t="shared" si="216"/>
        <v/>
      </c>
      <c r="DJ454" s="83"/>
      <c r="DK454" s="83"/>
      <c r="DL454" s="84"/>
      <c r="DM454" s="14"/>
      <c r="DN454" s="87">
        <f t="shared" si="201"/>
        <v>0.64599999999999991</v>
      </c>
      <c r="DO454" s="87">
        <f>(DFactor*Rounds*Number/2+SUM(BV$3:BV442))/(Rounds*Number/2+COUNT(BV$3:BV442))</f>
        <v>0.29599999999999999</v>
      </c>
      <c r="DP454" s="87">
        <f t="shared" si="202"/>
        <v>0.29599999999999999</v>
      </c>
    </row>
    <row r="455" spans="1:120" x14ac:dyDescent="0.25">
      <c r="A455" s="69">
        <v>453</v>
      </c>
      <c r="B455" s="70" t="str">
        <f>DataEntry!C455</f>
        <v/>
      </c>
      <c r="C455" s="71">
        <f>COUNTIF(D$2:D455,D455)+COUNTIF(G$2:G455,D455)</f>
        <v>294</v>
      </c>
      <c r="D455" s="72" t="str">
        <f t="shared" si="190"/>
        <v/>
      </c>
      <c r="E455" s="70" t="str">
        <f>DataEntry!E455</f>
        <v/>
      </c>
      <c r="F455" s="71">
        <f>COUNTIF(D$2:D455,G455)+COUNTIF(G$2:G455,G455)</f>
        <v>294</v>
      </c>
      <c r="G455" s="72" t="str">
        <f t="shared" si="191"/>
        <v/>
      </c>
      <c r="H455" s="73" t="str">
        <f>DataEntry!G455</f>
        <v/>
      </c>
      <c r="I455" s="73" t="str">
        <f>DataEntry!H455</f>
        <v/>
      </c>
      <c r="J455" s="266">
        <f t="shared" si="203"/>
        <v>1</v>
      </c>
      <c r="K455" s="304">
        <f t="shared" si="192"/>
        <v>0.43507800575597422</v>
      </c>
      <c r="L455" s="224" t="e">
        <f t="shared" si="193"/>
        <v>#N/A</v>
      </c>
      <c r="M455" s="224" t="str">
        <f t="shared" si="194"/>
        <v/>
      </c>
      <c r="N455" s="236" t="str">
        <f t="shared" si="204"/>
        <v/>
      </c>
      <c r="O455" s="22" t="str">
        <f t="shared" si="205"/>
        <v>TG294</v>
      </c>
      <c r="P455" s="308" t="e">
        <f t="shared" si="195"/>
        <v>#N/A</v>
      </c>
      <c r="Q455" s="22" t="str">
        <f t="shared" si="206"/>
        <v>TG294</v>
      </c>
      <c r="R455" s="308" t="e">
        <f t="shared" si="196"/>
        <v>#N/A</v>
      </c>
      <c r="S455" s="74"/>
      <c r="T455" s="75"/>
      <c r="U455" s="76"/>
      <c r="V455" s="74"/>
      <c r="W455" s="75"/>
      <c r="X455" s="76"/>
      <c r="Y455" s="74"/>
      <c r="Z455" s="75"/>
      <c r="AA455" s="76"/>
      <c r="AB455" s="74"/>
      <c r="AC455" s="75"/>
      <c r="AD455" s="76"/>
      <c r="AE455" s="74"/>
      <c r="AF455" s="75"/>
      <c r="AG455" s="76"/>
      <c r="AH455" s="74"/>
      <c r="AI455" s="75"/>
      <c r="AJ455" s="76"/>
      <c r="AK455" s="74"/>
      <c r="AL455" s="75"/>
      <c r="AM455" s="76"/>
      <c r="AN455" s="74"/>
      <c r="AO455" s="75"/>
      <c r="AP455" s="76"/>
      <c r="AQ455" s="77" t="str">
        <f t="shared" si="197"/>
        <v/>
      </c>
      <c r="AR455" s="77" t="str">
        <f t="shared" si="198"/>
        <v/>
      </c>
      <c r="AS455" s="78" t="str">
        <f t="shared" si="207"/>
        <v/>
      </c>
      <c r="AT455" s="77" t="str">
        <f t="shared" si="199"/>
        <v/>
      </c>
      <c r="AU455" s="79"/>
      <c r="AV455" s="139"/>
      <c r="AW455" s="80"/>
      <c r="AX455" s="80"/>
      <c r="AY455" s="80"/>
      <c r="AZ455" s="92"/>
      <c r="BA455" s="93"/>
      <c r="BB455" s="92"/>
      <c r="BC455" s="93"/>
      <c r="BD455" s="92"/>
      <c r="BE455" s="93"/>
      <c r="BF455" s="77"/>
      <c r="BG455" s="77"/>
      <c r="BH455" s="77"/>
      <c r="BI455" s="83">
        <f t="shared" si="208"/>
        <v>1</v>
      </c>
      <c r="BJ455" s="83">
        <f t="shared" si="209"/>
        <v>0</v>
      </c>
      <c r="BK455" s="83">
        <f t="shared" si="210"/>
        <v>0</v>
      </c>
      <c r="BL455" s="84"/>
      <c r="BM455" s="84"/>
      <c r="BN455" s="85"/>
      <c r="BO455" s="84"/>
      <c r="BP455" s="84"/>
      <c r="BQ455" s="84"/>
      <c r="BR455" s="84"/>
      <c r="BS455" s="84"/>
      <c r="BT455" s="84"/>
      <c r="BU455" s="86"/>
      <c r="BV455" s="86"/>
      <c r="BW455" s="86"/>
      <c r="BX455" s="86"/>
      <c r="BY455" s="86"/>
      <c r="BZ455" s="86"/>
      <c r="CA455" s="83"/>
      <c r="CB455" s="83"/>
      <c r="CC455" s="14"/>
      <c r="CD455" s="72"/>
      <c r="CE455" s="87"/>
      <c r="CF455" s="88"/>
      <c r="CG455" s="88"/>
      <c r="CH455" s="87" t="str">
        <f t="shared" si="200"/>
        <v/>
      </c>
      <c r="CI455" s="89"/>
      <c r="CJ455" s="89"/>
      <c r="CK455" s="267"/>
      <c r="CL455" s="90"/>
      <c r="CM455" s="267"/>
      <c r="CN455" s="90"/>
      <c r="CO455" s="267"/>
      <c r="CP455" s="90"/>
      <c r="CQ455" s="267"/>
      <c r="CR455" s="90"/>
      <c r="CS455" s="267"/>
      <c r="CT455" s="90"/>
      <c r="CU455" s="267"/>
      <c r="CV455" s="90"/>
      <c r="CW455" s="267"/>
      <c r="CX455" s="90"/>
      <c r="CY455" s="267"/>
      <c r="CZ455" s="90"/>
      <c r="DA455" s="94" t="str">
        <f>DataEntry!B455</f>
        <v/>
      </c>
      <c r="DB455" s="83"/>
      <c r="DC455" s="83"/>
      <c r="DD455" s="145" t="str">
        <f t="shared" si="211"/>
        <v/>
      </c>
      <c r="DE455" s="145" t="str">
        <f t="shared" si="212"/>
        <v/>
      </c>
      <c r="DF455" s="145" t="str">
        <f t="shared" si="213"/>
        <v/>
      </c>
      <c r="DG455" s="145" t="str">
        <f t="shared" si="214"/>
        <v/>
      </c>
      <c r="DH455" s="145" t="str">
        <f t="shared" si="215"/>
        <v/>
      </c>
      <c r="DI455" s="145" t="str">
        <f t="shared" si="216"/>
        <v/>
      </c>
      <c r="DJ455" s="83"/>
      <c r="DK455" s="83"/>
      <c r="DL455" s="84"/>
      <c r="DM455" s="14"/>
      <c r="DN455" s="87">
        <f t="shared" si="201"/>
        <v>0.64599999999999991</v>
      </c>
      <c r="DO455" s="87">
        <f>(DFactor*Rounds*Number/2+SUM(BV$3:BV443))/(Rounds*Number/2+COUNT(BV$3:BV443))</f>
        <v>0.29599999999999999</v>
      </c>
      <c r="DP455" s="87">
        <f t="shared" si="202"/>
        <v>0.29599999999999999</v>
      </c>
    </row>
    <row r="456" spans="1:120" x14ac:dyDescent="0.25">
      <c r="A456" s="69">
        <v>454</v>
      </c>
      <c r="B456" s="70" t="str">
        <f>DataEntry!C456</f>
        <v/>
      </c>
      <c r="C456" s="71">
        <f>COUNTIF(D$2:D456,D456)+COUNTIF(G$2:G456,D456)</f>
        <v>296</v>
      </c>
      <c r="D456" s="72" t="str">
        <f t="shared" si="190"/>
        <v/>
      </c>
      <c r="E456" s="70" t="str">
        <f>DataEntry!E456</f>
        <v/>
      </c>
      <c r="F456" s="71">
        <f>COUNTIF(D$2:D456,G456)+COUNTIF(G$2:G456,G456)</f>
        <v>296</v>
      </c>
      <c r="G456" s="72" t="str">
        <f t="shared" si="191"/>
        <v/>
      </c>
      <c r="H456" s="73" t="str">
        <f>DataEntry!G456</f>
        <v/>
      </c>
      <c r="I456" s="73" t="str">
        <f>DataEntry!H456</f>
        <v/>
      </c>
      <c r="J456" s="266">
        <f t="shared" si="203"/>
        <v>1</v>
      </c>
      <c r="K456" s="304">
        <f t="shared" si="192"/>
        <v>0.1132963533312934</v>
      </c>
      <c r="L456" s="224" t="e">
        <f t="shared" si="193"/>
        <v>#N/A</v>
      </c>
      <c r="M456" s="224" t="str">
        <f t="shared" si="194"/>
        <v/>
      </c>
      <c r="N456" s="236" t="str">
        <f t="shared" si="204"/>
        <v/>
      </c>
      <c r="O456" s="22" t="str">
        <f t="shared" si="205"/>
        <v>TG296</v>
      </c>
      <c r="P456" s="308" t="e">
        <f t="shared" si="195"/>
        <v>#N/A</v>
      </c>
      <c r="Q456" s="22" t="str">
        <f t="shared" si="206"/>
        <v>TG296</v>
      </c>
      <c r="R456" s="308" t="e">
        <f t="shared" si="196"/>
        <v>#N/A</v>
      </c>
      <c r="S456" s="74"/>
      <c r="T456" s="75"/>
      <c r="U456" s="76"/>
      <c r="V456" s="74"/>
      <c r="W456" s="75"/>
      <c r="X456" s="76"/>
      <c r="Y456" s="74"/>
      <c r="Z456" s="75"/>
      <c r="AA456" s="76"/>
      <c r="AB456" s="74"/>
      <c r="AC456" s="75"/>
      <c r="AD456" s="76"/>
      <c r="AE456" s="74"/>
      <c r="AF456" s="75"/>
      <c r="AG456" s="76"/>
      <c r="AH456" s="74"/>
      <c r="AI456" s="75"/>
      <c r="AJ456" s="76"/>
      <c r="AK456" s="74"/>
      <c r="AL456" s="75"/>
      <c r="AM456" s="76"/>
      <c r="AN456" s="74"/>
      <c r="AO456" s="75"/>
      <c r="AP456" s="76"/>
      <c r="AQ456" s="77" t="str">
        <f t="shared" si="197"/>
        <v/>
      </c>
      <c r="AR456" s="77" t="str">
        <f t="shared" si="198"/>
        <v/>
      </c>
      <c r="AS456" s="78" t="str">
        <f t="shared" si="207"/>
        <v/>
      </c>
      <c r="AT456" s="77" t="str">
        <f t="shared" si="199"/>
        <v/>
      </c>
      <c r="AU456" s="79"/>
      <c r="AV456" s="139"/>
      <c r="AW456" s="80"/>
      <c r="AX456" s="80"/>
      <c r="AY456" s="80"/>
      <c r="AZ456" s="92"/>
      <c r="BA456" s="93"/>
      <c r="BB456" s="92"/>
      <c r="BC456" s="93"/>
      <c r="BD456" s="92"/>
      <c r="BE456" s="93"/>
      <c r="BF456" s="77"/>
      <c r="BG456" s="77"/>
      <c r="BH456" s="77"/>
      <c r="BI456" s="83">
        <f t="shared" si="208"/>
        <v>1</v>
      </c>
      <c r="BJ456" s="83">
        <f t="shared" si="209"/>
        <v>0</v>
      </c>
      <c r="BK456" s="83">
        <f t="shared" si="210"/>
        <v>0</v>
      </c>
      <c r="BL456" s="84"/>
      <c r="BM456" s="84"/>
      <c r="BN456" s="85"/>
      <c r="BO456" s="84"/>
      <c r="BP456" s="84"/>
      <c r="BQ456" s="84"/>
      <c r="BR456" s="84"/>
      <c r="BS456" s="84"/>
      <c r="BT456" s="84"/>
      <c r="BU456" s="86"/>
      <c r="BV456" s="86"/>
      <c r="BW456" s="86"/>
      <c r="BX456" s="86"/>
      <c r="BY456" s="86"/>
      <c r="BZ456" s="86"/>
      <c r="CA456" s="83"/>
      <c r="CB456" s="83"/>
      <c r="CC456" s="14"/>
      <c r="CD456" s="72"/>
      <c r="CE456" s="87"/>
      <c r="CF456" s="88"/>
      <c r="CG456" s="88"/>
      <c r="CH456" s="87" t="str">
        <f t="shared" si="200"/>
        <v/>
      </c>
      <c r="CI456" s="89"/>
      <c r="CJ456" s="89"/>
      <c r="CK456" s="267"/>
      <c r="CL456" s="90"/>
      <c r="CM456" s="267"/>
      <c r="CN456" s="90"/>
      <c r="CO456" s="267"/>
      <c r="CP456" s="90"/>
      <c r="CQ456" s="267"/>
      <c r="CR456" s="90"/>
      <c r="CS456" s="267"/>
      <c r="CT456" s="90"/>
      <c r="CU456" s="267"/>
      <c r="CV456" s="90"/>
      <c r="CW456" s="267"/>
      <c r="CX456" s="90"/>
      <c r="CY456" s="267"/>
      <c r="CZ456" s="90"/>
      <c r="DA456" s="94" t="str">
        <f>DataEntry!B456</f>
        <v/>
      </c>
      <c r="DB456" s="83"/>
      <c r="DC456" s="83"/>
      <c r="DD456" s="145" t="str">
        <f t="shared" si="211"/>
        <v/>
      </c>
      <c r="DE456" s="145" t="str">
        <f t="shared" si="212"/>
        <v/>
      </c>
      <c r="DF456" s="145" t="str">
        <f t="shared" si="213"/>
        <v/>
      </c>
      <c r="DG456" s="145" t="str">
        <f t="shared" si="214"/>
        <v/>
      </c>
      <c r="DH456" s="145" t="str">
        <f t="shared" si="215"/>
        <v/>
      </c>
      <c r="DI456" s="145" t="str">
        <f t="shared" si="216"/>
        <v/>
      </c>
      <c r="DJ456" s="83"/>
      <c r="DK456" s="83"/>
      <c r="DL456" s="84"/>
      <c r="DM456" s="14"/>
      <c r="DN456" s="87">
        <f t="shared" si="201"/>
        <v>0.64599999999999991</v>
      </c>
      <c r="DO456" s="87">
        <f>(DFactor*Rounds*Number/2+SUM(BV$3:BV444))/(Rounds*Number/2+COUNT(BV$3:BV444))</f>
        <v>0.29599999999999999</v>
      </c>
      <c r="DP456" s="87">
        <f t="shared" si="202"/>
        <v>0.29599999999999999</v>
      </c>
    </row>
    <row r="457" spans="1:120" x14ac:dyDescent="0.25">
      <c r="A457" s="69">
        <v>455</v>
      </c>
      <c r="B457" s="70" t="str">
        <f>DataEntry!C457</f>
        <v/>
      </c>
      <c r="C457" s="71">
        <f>COUNTIF(D$2:D457,D457)+COUNTIF(G$2:G457,D457)</f>
        <v>298</v>
      </c>
      <c r="D457" s="72" t="str">
        <f t="shared" si="190"/>
        <v/>
      </c>
      <c r="E457" s="70" t="str">
        <f>DataEntry!E457</f>
        <v/>
      </c>
      <c r="F457" s="71">
        <f>COUNTIF(D$2:D457,G457)+COUNTIF(G$2:G457,G457)</f>
        <v>298</v>
      </c>
      <c r="G457" s="72" t="str">
        <f t="shared" si="191"/>
        <v/>
      </c>
      <c r="H457" s="241" t="str">
        <f>DataEntry!G457</f>
        <v/>
      </c>
      <c r="I457" s="241" t="str">
        <f>DataEntry!H457</f>
        <v/>
      </c>
      <c r="J457" s="266">
        <f t="shared" si="203"/>
        <v>1</v>
      </c>
      <c r="K457" s="304">
        <f t="shared" si="192"/>
        <v>0.23439847753981891</v>
      </c>
      <c r="L457" s="224" t="e">
        <f t="shared" si="193"/>
        <v>#N/A</v>
      </c>
      <c r="M457" s="224" t="str">
        <f t="shared" si="194"/>
        <v/>
      </c>
      <c r="N457" s="236" t="str">
        <f t="shared" si="204"/>
        <v/>
      </c>
      <c r="O457" s="22" t="str">
        <f t="shared" si="205"/>
        <v>TG298</v>
      </c>
      <c r="P457" s="308" t="e">
        <f t="shared" si="195"/>
        <v>#N/A</v>
      </c>
      <c r="Q457" s="22" t="str">
        <f t="shared" si="206"/>
        <v>TG298</v>
      </c>
      <c r="R457" s="308" t="e">
        <f t="shared" si="196"/>
        <v>#N/A</v>
      </c>
      <c r="S457" s="74"/>
      <c r="T457" s="75"/>
      <c r="U457" s="76"/>
      <c r="V457" s="74"/>
      <c r="W457" s="75"/>
      <c r="X457" s="76"/>
      <c r="Y457" s="74"/>
      <c r="Z457" s="75"/>
      <c r="AA457" s="76"/>
      <c r="AB457" s="74"/>
      <c r="AC457" s="75"/>
      <c r="AD457" s="76"/>
      <c r="AE457" s="74"/>
      <c r="AF457" s="75"/>
      <c r="AG457" s="76"/>
      <c r="AH457" s="74"/>
      <c r="AI457" s="75"/>
      <c r="AJ457" s="76"/>
      <c r="AK457" s="74"/>
      <c r="AL457" s="75"/>
      <c r="AM457" s="76"/>
      <c r="AN457" s="74"/>
      <c r="AO457" s="75"/>
      <c r="AP457" s="76"/>
      <c r="AQ457" s="77" t="str">
        <f t="shared" si="197"/>
        <v/>
      </c>
      <c r="AR457" s="77" t="str">
        <f t="shared" si="198"/>
        <v/>
      </c>
      <c r="AS457" s="78" t="str">
        <f t="shared" si="207"/>
        <v/>
      </c>
      <c r="AT457" s="77" t="str">
        <f t="shared" si="199"/>
        <v/>
      </c>
      <c r="AU457" s="79"/>
      <c r="AV457" s="139"/>
      <c r="AW457" s="80"/>
      <c r="AX457" s="80"/>
      <c r="AY457" s="80"/>
      <c r="AZ457" s="92"/>
      <c r="BA457" s="93"/>
      <c r="BB457" s="92"/>
      <c r="BC457" s="93"/>
      <c r="BD457" s="92"/>
      <c r="BE457" s="93"/>
      <c r="BF457" s="77"/>
      <c r="BG457" s="77"/>
      <c r="BH457" s="77"/>
      <c r="BI457" s="83">
        <f t="shared" si="208"/>
        <v>1</v>
      </c>
      <c r="BJ457" s="83">
        <f t="shared" si="209"/>
        <v>0</v>
      </c>
      <c r="BK457" s="83">
        <f t="shared" si="210"/>
        <v>0</v>
      </c>
      <c r="BL457" s="84"/>
      <c r="BM457" s="84"/>
      <c r="BN457" s="85"/>
      <c r="BO457" s="84"/>
      <c r="BP457" s="84"/>
      <c r="BQ457" s="84"/>
      <c r="BR457" s="84"/>
      <c r="BS457" s="84"/>
      <c r="BT457" s="84"/>
      <c r="BU457" s="86"/>
      <c r="BV457" s="86"/>
      <c r="BW457" s="86"/>
      <c r="BX457" s="86"/>
      <c r="BY457" s="86"/>
      <c r="BZ457" s="86"/>
      <c r="CA457" s="83"/>
      <c r="CB457" s="83"/>
      <c r="CC457" s="14"/>
      <c r="CD457" s="72"/>
      <c r="CE457" s="87"/>
      <c r="CF457" s="88"/>
      <c r="CG457" s="88"/>
      <c r="CH457" s="87" t="str">
        <f t="shared" si="200"/>
        <v/>
      </c>
      <c r="CI457" s="89"/>
      <c r="CJ457" s="89"/>
      <c r="CK457" s="267"/>
      <c r="CL457" s="90"/>
      <c r="CM457" s="267"/>
      <c r="CN457" s="90"/>
      <c r="CO457" s="267"/>
      <c r="CP457" s="90"/>
      <c r="CQ457" s="267"/>
      <c r="CR457" s="90"/>
      <c r="CS457" s="267"/>
      <c r="CT457" s="90"/>
      <c r="CU457" s="267"/>
      <c r="CV457" s="90"/>
      <c r="CW457" s="267"/>
      <c r="CX457" s="90"/>
      <c r="CY457" s="267"/>
      <c r="CZ457" s="90"/>
      <c r="DA457" s="94" t="str">
        <f>DataEntry!B457</f>
        <v/>
      </c>
      <c r="DB457" s="83"/>
      <c r="DC457" s="83"/>
      <c r="DD457" s="145" t="str">
        <f t="shared" si="211"/>
        <v/>
      </c>
      <c r="DE457" s="145" t="str">
        <f t="shared" si="212"/>
        <v/>
      </c>
      <c r="DF457" s="145" t="str">
        <f t="shared" si="213"/>
        <v/>
      </c>
      <c r="DG457" s="145" t="str">
        <f t="shared" si="214"/>
        <v/>
      </c>
      <c r="DH457" s="145" t="str">
        <f t="shared" si="215"/>
        <v/>
      </c>
      <c r="DI457" s="145" t="str">
        <f t="shared" si="216"/>
        <v/>
      </c>
      <c r="DJ457" s="83"/>
      <c r="DK457" s="83"/>
      <c r="DL457" s="84"/>
      <c r="DM457" s="14"/>
      <c r="DN457" s="87">
        <f t="shared" si="201"/>
        <v>0.64599999999999991</v>
      </c>
      <c r="DO457" s="87">
        <f>(DFactor*Rounds*Number/2+SUM(BV$3:BV445))/(Rounds*Number/2+COUNT(BV$3:BV445))</f>
        <v>0.29599999999999999</v>
      </c>
      <c r="DP457" s="87">
        <f t="shared" si="202"/>
        <v>0.29599999999999999</v>
      </c>
    </row>
    <row r="458" spans="1:120" x14ac:dyDescent="0.25">
      <c r="A458" s="69">
        <v>456</v>
      </c>
      <c r="B458" s="70" t="str">
        <f>DataEntry!C458</f>
        <v/>
      </c>
      <c r="C458" s="71">
        <f>COUNTIF(D$2:D458,D458)+COUNTIF(G$2:G458,D458)</f>
        <v>300</v>
      </c>
      <c r="D458" s="72" t="str">
        <f t="shared" si="190"/>
        <v/>
      </c>
      <c r="E458" s="70" t="str">
        <f>DataEntry!E458</f>
        <v/>
      </c>
      <c r="F458" s="71">
        <f>COUNTIF(D$2:D458,G458)+COUNTIF(G$2:G458,G458)</f>
        <v>300</v>
      </c>
      <c r="G458" s="72" t="str">
        <f t="shared" si="191"/>
        <v/>
      </c>
      <c r="H458" s="73" t="str">
        <f>DataEntry!G458</f>
        <v/>
      </c>
      <c r="I458" s="73" t="str">
        <f>DataEntry!H458</f>
        <v/>
      </c>
      <c r="J458" s="266">
        <f t="shared" si="203"/>
        <v>1</v>
      </c>
      <c r="K458" s="304">
        <f t="shared" si="192"/>
        <v>0.87176758989207936</v>
      </c>
      <c r="L458" s="224" t="e">
        <f t="shared" si="193"/>
        <v>#N/A</v>
      </c>
      <c r="M458" s="224" t="str">
        <f t="shared" si="194"/>
        <v/>
      </c>
      <c r="N458" s="236" t="str">
        <f t="shared" si="204"/>
        <v/>
      </c>
      <c r="O458" s="22" t="str">
        <f t="shared" si="205"/>
        <v>TG300</v>
      </c>
      <c r="P458" s="308" t="e">
        <f t="shared" si="195"/>
        <v>#N/A</v>
      </c>
      <c r="Q458" s="22" t="str">
        <f t="shared" si="206"/>
        <v>TG300</v>
      </c>
      <c r="R458" s="308" t="e">
        <f t="shared" si="196"/>
        <v>#N/A</v>
      </c>
      <c r="S458" s="74"/>
      <c r="T458" s="75"/>
      <c r="U458" s="76"/>
      <c r="V458" s="74"/>
      <c r="W458" s="75"/>
      <c r="X458" s="76"/>
      <c r="Y458" s="74"/>
      <c r="Z458" s="75"/>
      <c r="AA458" s="76"/>
      <c r="AB458" s="74"/>
      <c r="AC458" s="75"/>
      <c r="AD458" s="76"/>
      <c r="AE458" s="74"/>
      <c r="AF458" s="75"/>
      <c r="AG458" s="76"/>
      <c r="AH458" s="74"/>
      <c r="AI458" s="75"/>
      <c r="AJ458" s="76"/>
      <c r="AK458" s="74"/>
      <c r="AL458" s="75"/>
      <c r="AM458" s="76"/>
      <c r="AN458" s="74"/>
      <c r="AO458" s="75"/>
      <c r="AP458" s="76"/>
      <c r="AQ458" s="77" t="str">
        <f t="shared" si="197"/>
        <v/>
      </c>
      <c r="AR458" s="77" t="str">
        <f t="shared" si="198"/>
        <v/>
      </c>
      <c r="AS458" s="78" t="str">
        <f t="shared" si="207"/>
        <v/>
      </c>
      <c r="AT458" s="77" t="str">
        <f t="shared" si="199"/>
        <v/>
      </c>
      <c r="AU458" s="79"/>
      <c r="AV458" s="139"/>
      <c r="AW458" s="80"/>
      <c r="AX458" s="80"/>
      <c r="AY458" s="80"/>
      <c r="AZ458" s="92"/>
      <c r="BA458" s="93"/>
      <c r="BB458" s="92"/>
      <c r="BC458" s="93"/>
      <c r="BD458" s="92"/>
      <c r="BE458" s="93"/>
      <c r="BF458" s="77"/>
      <c r="BG458" s="77"/>
      <c r="BH458" s="77"/>
      <c r="BI458" s="83">
        <f t="shared" si="208"/>
        <v>1</v>
      </c>
      <c r="BJ458" s="83">
        <f t="shared" si="209"/>
        <v>0</v>
      </c>
      <c r="BK458" s="83">
        <f t="shared" si="210"/>
        <v>0</v>
      </c>
      <c r="BL458" s="84"/>
      <c r="BM458" s="84"/>
      <c r="BN458" s="85"/>
      <c r="BO458" s="84"/>
      <c r="BP458" s="84"/>
      <c r="BQ458" s="84"/>
      <c r="BR458" s="84"/>
      <c r="BS458" s="84"/>
      <c r="BT458" s="84"/>
      <c r="BU458" s="86"/>
      <c r="BV458" s="86"/>
      <c r="BW458" s="86"/>
      <c r="BX458" s="86"/>
      <c r="BY458" s="86"/>
      <c r="BZ458" s="86"/>
      <c r="CA458" s="83"/>
      <c r="CB458" s="83"/>
      <c r="CC458" s="14"/>
      <c r="CD458" s="72"/>
      <c r="CE458" s="87"/>
      <c r="CF458" s="88"/>
      <c r="CG458" s="88"/>
      <c r="CH458" s="87" t="str">
        <f t="shared" si="200"/>
        <v/>
      </c>
      <c r="CI458" s="89"/>
      <c r="CJ458" s="89"/>
      <c r="CK458" s="267"/>
      <c r="CL458" s="90"/>
      <c r="CM458" s="267"/>
      <c r="CN458" s="90"/>
      <c r="CO458" s="267"/>
      <c r="CP458" s="90"/>
      <c r="CQ458" s="267"/>
      <c r="CR458" s="90"/>
      <c r="CS458" s="267"/>
      <c r="CT458" s="90"/>
      <c r="CU458" s="267"/>
      <c r="CV458" s="90"/>
      <c r="CW458" s="267"/>
      <c r="CX458" s="90"/>
      <c r="CY458" s="267"/>
      <c r="CZ458" s="90"/>
      <c r="DA458" s="94" t="str">
        <f>DataEntry!B458</f>
        <v/>
      </c>
      <c r="DB458" s="83"/>
      <c r="DC458" s="83"/>
      <c r="DD458" s="145" t="str">
        <f t="shared" si="211"/>
        <v/>
      </c>
      <c r="DE458" s="145" t="str">
        <f t="shared" si="212"/>
        <v/>
      </c>
      <c r="DF458" s="145" t="str">
        <f t="shared" si="213"/>
        <v/>
      </c>
      <c r="DG458" s="145" t="str">
        <f t="shared" si="214"/>
        <v/>
      </c>
      <c r="DH458" s="145" t="str">
        <f t="shared" si="215"/>
        <v/>
      </c>
      <c r="DI458" s="145" t="str">
        <f t="shared" si="216"/>
        <v/>
      </c>
      <c r="DJ458" s="83"/>
      <c r="DK458" s="83"/>
      <c r="DL458" s="84"/>
      <c r="DM458" s="14"/>
      <c r="DN458" s="87">
        <f t="shared" si="201"/>
        <v>0.64599999999999991</v>
      </c>
      <c r="DO458" s="87">
        <f>(DFactor*Rounds*Number/2+SUM(BV$3:BV446))/(Rounds*Number/2+COUNT(BV$3:BV446))</f>
        <v>0.29599999999999999</v>
      </c>
      <c r="DP458" s="87">
        <f t="shared" si="202"/>
        <v>0.29599999999999999</v>
      </c>
    </row>
    <row r="459" spans="1:120" x14ac:dyDescent="0.25">
      <c r="A459" s="69">
        <v>457</v>
      </c>
      <c r="B459" s="70" t="str">
        <f>DataEntry!C459</f>
        <v/>
      </c>
      <c r="C459" s="71">
        <f>COUNTIF(D$2:D459,D459)+COUNTIF(G$2:G459,D459)</f>
        <v>302</v>
      </c>
      <c r="D459" s="72" t="str">
        <f t="shared" si="190"/>
        <v/>
      </c>
      <c r="E459" s="70" t="str">
        <f>DataEntry!E459</f>
        <v/>
      </c>
      <c r="F459" s="71">
        <f>COUNTIF(D$2:D459,G459)+COUNTIF(G$2:G459,G459)</f>
        <v>302</v>
      </c>
      <c r="G459" s="72" t="str">
        <f t="shared" si="191"/>
        <v/>
      </c>
      <c r="H459" s="73" t="str">
        <f>DataEntry!G459</f>
        <v/>
      </c>
      <c r="I459" s="73" t="str">
        <f>DataEntry!H459</f>
        <v/>
      </c>
      <c r="J459" s="266">
        <f t="shared" si="203"/>
        <v>1</v>
      </c>
      <c r="K459" s="304">
        <f t="shared" si="192"/>
        <v>0.66258648058266001</v>
      </c>
      <c r="L459" s="224" t="e">
        <f t="shared" si="193"/>
        <v>#N/A</v>
      </c>
      <c r="M459" s="224" t="str">
        <f t="shared" si="194"/>
        <v/>
      </c>
      <c r="N459" s="236" t="str">
        <f t="shared" si="204"/>
        <v/>
      </c>
      <c r="O459" s="22" t="str">
        <f t="shared" si="205"/>
        <v>TG302</v>
      </c>
      <c r="P459" s="308" t="e">
        <f t="shared" si="195"/>
        <v>#N/A</v>
      </c>
      <c r="Q459" s="22" t="str">
        <f t="shared" si="206"/>
        <v>TG302</v>
      </c>
      <c r="R459" s="308" t="e">
        <f t="shared" si="196"/>
        <v>#N/A</v>
      </c>
      <c r="S459" s="74"/>
      <c r="T459" s="75"/>
      <c r="U459" s="76"/>
      <c r="V459" s="74"/>
      <c r="W459" s="75"/>
      <c r="X459" s="76"/>
      <c r="Y459" s="74"/>
      <c r="Z459" s="75"/>
      <c r="AA459" s="76"/>
      <c r="AB459" s="74"/>
      <c r="AC459" s="75"/>
      <c r="AD459" s="76"/>
      <c r="AE459" s="74"/>
      <c r="AF459" s="75"/>
      <c r="AG459" s="76"/>
      <c r="AH459" s="74"/>
      <c r="AI459" s="75"/>
      <c r="AJ459" s="76"/>
      <c r="AK459" s="74"/>
      <c r="AL459" s="75"/>
      <c r="AM459" s="76"/>
      <c r="AN459" s="74"/>
      <c r="AO459" s="75"/>
      <c r="AP459" s="76"/>
      <c r="AQ459" s="77" t="str">
        <f t="shared" si="197"/>
        <v/>
      </c>
      <c r="AR459" s="77" t="str">
        <f t="shared" si="198"/>
        <v/>
      </c>
      <c r="AS459" s="78" t="str">
        <f t="shared" si="207"/>
        <v/>
      </c>
      <c r="AT459" s="77" t="str">
        <f t="shared" si="199"/>
        <v/>
      </c>
      <c r="AU459" s="79"/>
      <c r="AV459" s="139"/>
      <c r="AW459" s="80"/>
      <c r="AX459" s="80"/>
      <c r="AY459" s="80"/>
      <c r="AZ459" s="92"/>
      <c r="BA459" s="93"/>
      <c r="BB459" s="92"/>
      <c r="BC459" s="93"/>
      <c r="BD459" s="92"/>
      <c r="BE459" s="93"/>
      <c r="BF459" s="77"/>
      <c r="BG459" s="77"/>
      <c r="BH459" s="77"/>
      <c r="BI459" s="83">
        <f t="shared" si="208"/>
        <v>1</v>
      </c>
      <c r="BJ459" s="83">
        <f t="shared" si="209"/>
        <v>0</v>
      </c>
      <c r="BK459" s="83">
        <f t="shared" si="210"/>
        <v>0</v>
      </c>
      <c r="BL459" s="84"/>
      <c r="BM459" s="84"/>
      <c r="BN459" s="85"/>
      <c r="BO459" s="84"/>
      <c r="BP459" s="84"/>
      <c r="BQ459" s="84"/>
      <c r="BR459" s="84"/>
      <c r="BS459" s="84"/>
      <c r="BT459" s="84"/>
      <c r="BU459" s="86"/>
      <c r="BV459" s="86"/>
      <c r="BW459" s="86"/>
      <c r="BX459" s="86"/>
      <c r="BY459" s="86"/>
      <c r="BZ459" s="86"/>
      <c r="CA459" s="83"/>
      <c r="CB459" s="83"/>
      <c r="CC459" s="14"/>
      <c r="CD459" s="72"/>
      <c r="CE459" s="87"/>
      <c r="CF459" s="88"/>
      <c r="CG459" s="88"/>
      <c r="CH459" s="87" t="str">
        <f t="shared" si="200"/>
        <v/>
      </c>
      <c r="CI459" s="89"/>
      <c r="CJ459" s="89"/>
      <c r="CK459" s="267"/>
      <c r="CL459" s="90"/>
      <c r="CM459" s="267"/>
      <c r="CN459" s="90"/>
      <c r="CO459" s="267"/>
      <c r="CP459" s="90"/>
      <c r="CQ459" s="267"/>
      <c r="CR459" s="90"/>
      <c r="CS459" s="267"/>
      <c r="CT459" s="90"/>
      <c r="CU459" s="267"/>
      <c r="CV459" s="90"/>
      <c r="CW459" s="267"/>
      <c r="CX459" s="90"/>
      <c r="CY459" s="267"/>
      <c r="CZ459" s="90"/>
      <c r="DA459" s="94" t="str">
        <f>DataEntry!B459</f>
        <v/>
      </c>
      <c r="DB459" s="83"/>
      <c r="DC459" s="83"/>
      <c r="DD459" s="145" t="str">
        <f t="shared" si="211"/>
        <v/>
      </c>
      <c r="DE459" s="145" t="str">
        <f t="shared" si="212"/>
        <v/>
      </c>
      <c r="DF459" s="145" t="str">
        <f t="shared" si="213"/>
        <v/>
      </c>
      <c r="DG459" s="145" t="str">
        <f t="shared" si="214"/>
        <v/>
      </c>
      <c r="DH459" s="145" t="str">
        <f t="shared" si="215"/>
        <v/>
      </c>
      <c r="DI459" s="145" t="str">
        <f t="shared" si="216"/>
        <v/>
      </c>
      <c r="DJ459" s="83"/>
      <c r="DK459" s="83"/>
      <c r="DL459" s="84"/>
      <c r="DM459" s="14"/>
      <c r="DN459" s="87">
        <f t="shared" si="201"/>
        <v>0.64599999999999991</v>
      </c>
      <c r="DO459" s="87">
        <f>(DFactor*Rounds*Number/2+SUM(BV$3:BV447))/(Rounds*Number/2+COUNT(BV$3:BV447))</f>
        <v>0.29599999999999999</v>
      </c>
      <c r="DP459" s="87">
        <f t="shared" si="202"/>
        <v>0.29599999999999999</v>
      </c>
    </row>
    <row r="460" spans="1:120" x14ac:dyDescent="0.25">
      <c r="A460" s="69">
        <v>458</v>
      </c>
      <c r="B460" s="70" t="str">
        <f>DataEntry!C460</f>
        <v/>
      </c>
      <c r="C460" s="71">
        <f>COUNTIF(D$2:D460,D460)+COUNTIF(G$2:G460,D460)</f>
        <v>304</v>
      </c>
      <c r="D460" s="72" t="str">
        <f t="shared" si="190"/>
        <v/>
      </c>
      <c r="E460" s="70" t="str">
        <f>DataEntry!E460</f>
        <v/>
      </c>
      <c r="F460" s="71">
        <f>COUNTIF(D$2:D460,G460)+COUNTIF(G$2:G460,G460)</f>
        <v>304</v>
      </c>
      <c r="G460" s="72" t="str">
        <f t="shared" si="191"/>
        <v/>
      </c>
      <c r="H460" s="73" t="str">
        <f>DataEntry!G460</f>
        <v/>
      </c>
      <c r="I460" s="73" t="str">
        <f>DataEntry!H460</f>
        <v/>
      </c>
      <c r="J460" s="266">
        <f t="shared" si="203"/>
        <v>1</v>
      </c>
      <c r="K460" s="304">
        <f t="shared" si="192"/>
        <v>0.53588326346048665</v>
      </c>
      <c r="L460" s="224" t="e">
        <f t="shared" si="193"/>
        <v>#N/A</v>
      </c>
      <c r="M460" s="224" t="str">
        <f t="shared" si="194"/>
        <v/>
      </c>
      <c r="N460" s="236" t="str">
        <f t="shared" si="204"/>
        <v/>
      </c>
      <c r="O460" s="22" t="str">
        <f t="shared" si="205"/>
        <v>TG304</v>
      </c>
      <c r="P460" s="308" t="e">
        <f t="shared" si="195"/>
        <v>#N/A</v>
      </c>
      <c r="Q460" s="22" t="str">
        <f t="shared" si="206"/>
        <v>TG304</v>
      </c>
      <c r="R460" s="308" t="e">
        <f t="shared" si="196"/>
        <v>#N/A</v>
      </c>
      <c r="S460" s="74"/>
      <c r="T460" s="75"/>
      <c r="U460" s="76"/>
      <c r="V460" s="74"/>
      <c r="W460" s="75"/>
      <c r="X460" s="76"/>
      <c r="Y460" s="74"/>
      <c r="Z460" s="75"/>
      <c r="AA460" s="76"/>
      <c r="AB460" s="74"/>
      <c r="AC460" s="75"/>
      <c r="AD460" s="76"/>
      <c r="AE460" s="74"/>
      <c r="AF460" s="75"/>
      <c r="AG460" s="76"/>
      <c r="AH460" s="74"/>
      <c r="AI460" s="75"/>
      <c r="AJ460" s="76"/>
      <c r="AK460" s="74"/>
      <c r="AL460" s="75"/>
      <c r="AM460" s="76"/>
      <c r="AN460" s="74"/>
      <c r="AO460" s="75"/>
      <c r="AP460" s="76"/>
      <c r="AQ460" s="77" t="str">
        <f t="shared" si="197"/>
        <v/>
      </c>
      <c r="AR460" s="77" t="str">
        <f t="shared" si="198"/>
        <v/>
      </c>
      <c r="AS460" s="78" t="str">
        <f t="shared" si="207"/>
        <v/>
      </c>
      <c r="AT460" s="77" t="str">
        <f t="shared" si="199"/>
        <v/>
      </c>
      <c r="AU460" s="79"/>
      <c r="AV460" s="139"/>
      <c r="AW460" s="80"/>
      <c r="AX460" s="80"/>
      <c r="AY460" s="80"/>
      <c r="AZ460" s="92"/>
      <c r="BA460" s="93"/>
      <c r="BB460" s="92"/>
      <c r="BC460" s="93"/>
      <c r="BD460" s="92"/>
      <c r="BE460" s="93"/>
      <c r="BF460" s="77"/>
      <c r="BG460" s="77"/>
      <c r="BH460" s="77"/>
      <c r="BI460" s="83">
        <f t="shared" si="208"/>
        <v>1</v>
      </c>
      <c r="BJ460" s="83">
        <f t="shared" si="209"/>
        <v>0</v>
      </c>
      <c r="BK460" s="83">
        <f t="shared" si="210"/>
        <v>0</v>
      </c>
      <c r="BL460" s="84"/>
      <c r="BM460" s="84"/>
      <c r="BN460" s="85"/>
      <c r="BO460" s="84"/>
      <c r="BP460" s="84"/>
      <c r="BQ460" s="84"/>
      <c r="BR460" s="84"/>
      <c r="BS460" s="84"/>
      <c r="BT460" s="84"/>
      <c r="BU460" s="86"/>
      <c r="BV460" s="86"/>
      <c r="BW460" s="86"/>
      <c r="BX460" s="86"/>
      <c r="BY460" s="86"/>
      <c r="BZ460" s="86"/>
      <c r="CA460" s="83"/>
      <c r="CB460" s="83"/>
      <c r="CC460" s="14"/>
      <c r="CD460" s="72"/>
      <c r="CE460" s="87"/>
      <c r="CF460" s="88"/>
      <c r="CG460" s="88"/>
      <c r="CH460" s="87" t="str">
        <f t="shared" si="200"/>
        <v/>
      </c>
      <c r="CI460" s="89"/>
      <c r="CJ460" s="89"/>
      <c r="CK460" s="267"/>
      <c r="CL460" s="90"/>
      <c r="CM460" s="267"/>
      <c r="CN460" s="90"/>
      <c r="CO460" s="267"/>
      <c r="CP460" s="90"/>
      <c r="CQ460" s="267"/>
      <c r="CR460" s="90"/>
      <c r="CS460" s="267"/>
      <c r="CT460" s="90"/>
      <c r="CU460" s="267"/>
      <c r="CV460" s="90"/>
      <c r="CW460" s="267"/>
      <c r="CX460" s="90"/>
      <c r="CY460" s="267"/>
      <c r="CZ460" s="90"/>
      <c r="DA460" s="94" t="str">
        <f>DataEntry!B460</f>
        <v/>
      </c>
      <c r="DB460" s="83"/>
      <c r="DC460" s="83"/>
      <c r="DD460" s="145" t="str">
        <f t="shared" si="211"/>
        <v/>
      </c>
      <c r="DE460" s="145" t="str">
        <f t="shared" si="212"/>
        <v/>
      </c>
      <c r="DF460" s="145" t="str">
        <f t="shared" si="213"/>
        <v/>
      </c>
      <c r="DG460" s="145" t="str">
        <f t="shared" si="214"/>
        <v/>
      </c>
      <c r="DH460" s="145" t="str">
        <f t="shared" si="215"/>
        <v/>
      </c>
      <c r="DI460" s="145" t="str">
        <f t="shared" si="216"/>
        <v/>
      </c>
      <c r="DJ460" s="83"/>
      <c r="DK460" s="83"/>
      <c r="DL460" s="84"/>
      <c r="DM460" s="14"/>
      <c r="DN460" s="87">
        <f t="shared" si="201"/>
        <v>0.64599999999999991</v>
      </c>
      <c r="DO460" s="87">
        <f>(DFactor*Rounds*Number/2+SUM(BV$3:BV448))/(Rounds*Number/2+COUNT(BV$3:BV448))</f>
        <v>0.29599999999999999</v>
      </c>
      <c r="DP460" s="87">
        <f t="shared" si="202"/>
        <v>0.29599999999999999</v>
      </c>
    </row>
    <row r="461" spans="1:120" x14ac:dyDescent="0.25">
      <c r="A461" s="69">
        <v>459</v>
      </c>
      <c r="B461" s="70" t="str">
        <f>DataEntry!C461</f>
        <v/>
      </c>
      <c r="C461" s="71">
        <f>COUNTIF(D$2:D461,D461)+COUNTIF(G$2:G461,D461)</f>
        <v>306</v>
      </c>
      <c r="D461" s="72" t="str">
        <f t="shared" si="190"/>
        <v/>
      </c>
      <c r="E461" s="70" t="str">
        <f>DataEntry!E461</f>
        <v/>
      </c>
      <c r="F461" s="71">
        <f>COUNTIF(D$2:D461,G461)+COUNTIF(G$2:G461,G461)</f>
        <v>306</v>
      </c>
      <c r="G461" s="72" t="str">
        <f t="shared" si="191"/>
        <v/>
      </c>
      <c r="H461" s="73" t="str">
        <f>DataEntry!G461</f>
        <v/>
      </c>
      <c r="I461" s="73" t="str">
        <f>DataEntry!H461</f>
        <v/>
      </c>
      <c r="J461" s="266">
        <f t="shared" si="203"/>
        <v>1</v>
      </c>
      <c r="K461" s="304">
        <f t="shared" si="192"/>
        <v>0.89557245964853927</v>
      </c>
      <c r="L461" s="224" t="e">
        <f t="shared" si="193"/>
        <v>#N/A</v>
      </c>
      <c r="M461" s="224" t="str">
        <f t="shared" si="194"/>
        <v/>
      </c>
      <c r="N461" s="236" t="str">
        <f t="shared" si="204"/>
        <v/>
      </c>
      <c r="O461" s="22" t="str">
        <f t="shared" si="205"/>
        <v>TG306</v>
      </c>
      <c r="P461" s="308" t="e">
        <f t="shared" si="195"/>
        <v>#N/A</v>
      </c>
      <c r="Q461" s="22" t="str">
        <f t="shared" si="206"/>
        <v>TG306</v>
      </c>
      <c r="R461" s="308" t="e">
        <f t="shared" si="196"/>
        <v>#N/A</v>
      </c>
      <c r="S461" s="74"/>
      <c r="T461" s="75"/>
      <c r="U461" s="76"/>
      <c r="V461" s="74"/>
      <c r="W461" s="75"/>
      <c r="X461" s="76"/>
      <c r="Y461" s="74"/>
      <c r="Z461" s="75"/>
      <c r="AA461" s="76"/>
      <c r="AB461" s="74"/>
      <c r="AC461" s="75"/>
      <c r="AD461" s="76"/>
      <c r="AE461" s="74"/>
      <c r="AF461" s="75"/>
      <c r="AG461" s="76"/>
      <c r="AH461" s="74"/>
      <c r="AI461" s="75"/>
      <c r="AJ461" s="76"/>
      <c r="AK461" s="74"/>
      <c r="AL461" s="75"/>
      <c r="AM461" s="76"/>
      <c r="AN461" s="74"/>
      <c r="AO461" s="75"/>
      <c r="AP461" s="76"/>
      <c r="AQ461" s="77" t="str">
        <f t="shared" si="197"/>
        <v/>
      </c>
      <c r="AR461" s="77" t="str">
        <f t="shared" si="198"/>
        <v/>
      </c>
      <c r="AS461" s="78" t="str">
        <f t="shared" si="207"/>
        <v/>
      </c>
      <c r="AT461" s="77" t="str">
        <f t="shared" si="199"/>
        <v/>
      </c>
      <c r="AU461" s="79"/>
      <c r="AV461" s="139"/>
      <c r="AW461" s="80"/>
      <c r="AX461" s="80"/>
      <c r="AY461" s="80"/>
      <c r="AZ461" s="92"/>
      <c r="BA461" s="93"/>
      <c r="BB461" s="92"/>
      <c r="BC461" s="93"/>
      <c r="BD461" s="92"/>
      <c r="BE461" s="93"/>
      <c r="BF461" s="77"/>
      <c r="BG461" s="77"/>
      <c r="BH461" s="77"/>
      <c r="BI461" s="83">
        <f t="shared" si="208"/>
        <v>1</v>
      </c>
      <c r="BJ461" s="83">
        <f t="shared" si="209"/>
        <v>0</v>
      </c>
      <c r="BK461" s="83">
        <f t="shared" si="210"/>
        <v>0</v>
      </c>
      <c r="BL461" s="84"/>
      <c r="BM461" s="84"/>
      <c r="BN461" s="85"/>
      <c r="BO461" s="84"/>
      <c r="BP461" s="84"/>
      <c r="BQ461" s="84"/>
      <c r="BR461" s="84"/>
      <c r="BS461" s="84"/>
      <c r="BT461" s="84"/>
      <c r="BU461" s="86"/>
      <c r="BV461" s="86"/>
      <c r="BW461" s="86"/>
      <c r="BX461" s="86"/>
      <c r="BY461" s="86"/>
      <c r="BZ461" s="86"/>
      <c r="CA461" s="83"/>
      <c r="CB461" s="83"/>
      <c r="CC461" s="14"/>
      <c r="CD461" s="72"/>
      <c r="CE461" s="87"/>
      <c r="CF461" s="88"/>
      <c r="CG461" s="88"/>
      <c r="CH461" s="87" t="str">
        <f t="shared" si="200"/>
        <v/>
      </c>
      <c r="CI461" s="89"/>
      <c r="CJ461" s="89"/>
      <c r="CK461" s="267"/>
      <c r="CL461" s="90"/>
      <c r="CM461" s="267"/>
      <c r="CN461" s="90"/>
      <c r="CO461" s="267"/>
      <c r="CP461" s="90"/>
      <c r="CQ461" s="267"/>
      <c r="CR461" s="90"/>
      <c r="CS461" s="267"/>
      <c r="CT461" s="90"/>
      <c r="CU461" s="267"/>
      <c r="CV461" s="90"/>
      <c r="CW461" s="267"/>
      <c r="CX461" s="90"/>
      <c r="CY461" s="267"/>
      <c r="CZ461" s="90"/>
      <c r="DA461" s="94" t="str">
        <f>DataEntry!B461</f>
        <v/>
      </c>
      <c r="DB461" s="83"/>
      <c r="DC461" s="83"/>
      <c r="DD461" s="145" t="str">
        <f t="shared" si="211"/>
        <v/>
      </c>
      <c r="DE461" s="145" t="str">
        <f t="shared" si="212"/>
        <v/>
      </c>
      <c r="DF461" s="145" t="str">
        <f t="shared" si="213"/>
        <v/>
      </c>
      <c r="DG461" s="145" t="str">
        <f t="shared" si="214"/>
        <v/>
      </c>
      <c r="DH461" s="145" t="str">
        <f t="shared" si="215"/>
        <v/>
      </c>
      <c r="DI461" s="145" t="str">
        <f t="shared" si="216"/>
        <v/>
      </c>
      <c r="DJ461" s="83"/>
      <c r="DK461" s="83"/>
      <c r="DL461" s="84"/>
      <c r="DM461" s="14"/>
      <c r="DN461" s="87">
        <f t="shared" si="201"/>
        <v>0.64599999999999991</v>
      </c>
      <c r="DO461" s="87">
        <f>(DFactor*Rounds*Number/2+SUM(BV$3:BV449))/(Rounds*Number/2+COUNT(BV$3:BV449))</f>
        <v>0.29599999999999999</v>
      </c>
      <c r="DP461" s="87">
        <f t="shared" si="202"/>
        <v>0.29599999999999999</v>
      </c>
    </row>
    <row r="462" spans="1:120" x14ac:dyDescent="0.25">
      <c r="A462" s="69">
        <v>460</v>
      </c>
      <c r="B462" s="70" t="str">
        <f>DataEntry!C462</f>
        <v/>
      </c>
      <c r="C462" s="71">
        <f>COUNTIF(D$2:D462,D462)+COUNTIF(G$2:G462,D462)</f>
        <v>308</v>
      </c>
      <c r="D462" s="72" t="str">
        <f t="shared" si="190"/>
        <v/>
      </c>
      <c r="E462" s="70" t="str">
        <f>DataEntry!E462</f>
        <v/>
      </c>
      <c r="F462" s="71">
        <f>COUNTIF(D$2:D462,G462)+COUNTIF(G$2:G462,G462)</f>
        <v>308</v>
      </c>
      <c r="G462" s="72" t="str">
        <f t="shared" si="191"/>
        <v/>
      </c>
      <c r="H462" s="73" t="str">
        <f>DataEntry!G462</f>
        <v/>
      </c>
      <c r="I462" s="73" t="str">
        <f>DataEntry!H462</f>
        <v/>
      </c>
      <c r="J462" s="266">
        <f t="shared" si="203"/>
        <v>1</v>
      </c>
      <c r="K462" s="304">
        <f t="shared" si="192"/>
        <v>8.9093740184564396E-2</v>
      </c>
      <c r="L462" s="224" t="e">
        <f t="shared" si="193"/>
        <v>#N/A</v>
      </c>
      <c r="M462" s="224" t="str">
        <f t="shared" si="194"/>
        <v/>
      </c>
      <c r="N462" s="236" t="str">
        <f t="shared" si="204"/>
        <v/>
      </c>
      <c r="O462" s="22" t="str">
        <f t="shared" si="205"/>
        <v>TG308</v>
      </c>
      <c r="P462" s="308" t="e">
        <f t="shared" si="195"/>
        <v>#N/A</v>
      </c>
      <c r="Q462" s="22" t="str">
        <f t="shared" si="206"/>
        <v>TG308</v>
      </c>
      <c r="R462" s="308" t="e">
        <f t="shared" si="196"/>
        <v>#N/A</v>
      </c>
      <c r="S462" s="74"/>
      <c r="T462" s="75"/>
      <c r="U462" s="76"/>
      <c r="V462" s="74"/>
      <c r="W462" s="75"/>
      <c r="X462" s="76"/>
      <c r="Y462" s="74"/>
      <c r="Z462" s="75"/>
      <c r="AA462" s="76"/>
      <c r="AB462" s="74"/>
      <c r="AC462" s="75"/>
      <c r="AD462" s="76"/>
      <c r="AE462" s="74"/>
      <c r="AF462" s="75"/>
      <c r="AG462" s="76"/>
      <c r="AH462" s="74"/>
      <c r="AI462" s="75"/>
      <c r="AJ462" s="76"/>
      <c r="AK462" s="74"/>
      <c r="AL462" s="75"/>
      <c r="AM462" s="76"/>
      <c r="AN462" s="74"/>
      <c r="AO462" s="75"/>
      <c r="AP462" s="76"/>
      <c r="AQ462" s="77" t="str">
        <f t="shared" si="197"/>
        <v/>
      </c>
      <c r="AR462" s="77" t="str">
        <f t="shared" si="198"/>
        <v/>
      </c>
      <c r="AS462" s="78" t="str">
        <f t="shared" si="207"/>
        <v/>
      </c>
      <c r="AT462" s="77" t="str">
        <f t="shared" si="199"/>
        <v/>
      </c>
      <c r="AU462" s="79"/>
      <c r="AV462" s="139"/>
      <c r="AW462" s="80"/>
      <c r="AX462" s="80"/>
      <c r="AY462" s="80"/>
      <c r="AZ462" s="92"/>
      <c r="BA462" s="93"/>
      <c r="BB462" s="92"/>
      <c r="BC462" s="93"/>
      <c r="BD462" s="92"/>
      <c r="BE462" s="93"/>
      <c r="BF462" s="77"/>
      <c r="BG462" s="77"/>
      <c r="BH462" s="77"/>
      <c r="BI462" s="83">
        <f t="shared" si="208"/>
        <v>1</v>
      </c>
      <c r="BJ462" s="83">
        <f t="shared" si="209"/>
        <v>0</v>
      </c>
      <c r="BK462" s="83">
        <f t="shared" si="210"/>
        <v>0</v>
      </c>
      <c r="BL462" s="84"/>
      <c r="BM462" s="84"/>
      <c r="BN462" s="85"/>
      <c r="BO462" s="84"/>
      <c r="BP462" s="84"/>
      <c r="BQ462" s="84"/>
      <c r="BR462" s="84"/>
      <c r="BS462" s="84"/>
      <c r="BT462" s="84"/>
      <c r="BU462" s="86"/>
      <c r="BV462" s="86"/>
      <c r="BW462" s="86"/>
      <c r="BX462" s="86"/>
      <c r="BY462" s="86"/>
      <c r="BZ462" s="86"/>
      <c r="CA462" s="83"/>
      <c r="CB462" s="83"/>
      <c r="CC462" s="14"/>
      <c r="CD462" s="72"/>
      <c r="CE462" s="87"/>
      <c r="CF462" s="88"/>
      <c r="CG462" s="88"/>
      <c r="CH462" s="87" t="str">
        <f t="shared" si="200"/>
        <v/>
      </c>
      <c r="CI462" s="89"/>
      <c r="CJ462" s="89"/>
      <c r="CK462" s="267"/>
      <c r="CL462" s="90"/>
      <c r="CM462" s="267"/>
      <c r="CN462" s="90"/>
      <c r="CO462" s="267"/>
      <c r="CP462" s="90"/>
      <c r="CQ462" s="267"/>
      <c r="CR462" s="90"/>
      <c r="CS462" s="267"/>
      <c r="CT462" s="90"/>
      <c r="CU462" s="267"/>
      <c r="CV462" s="90"/>
      <c r="CW462" s="267"/>
      <c r="CX462" s="90"/>
      <c r="CY462" s="267"/>
      <c r="CZ462" s="90"/>
      <c r="DA462" s="94" t="str">
        <f>DataEntry!B462</f>
        <v/>
      </c>
      <c r="DB462" s="83"/>
      <c r="DC462" s="83"/>
      <c r="DD462" s="145" t="str">
        <f t="shared" si="211"/>
        <v/>
      </c>
      <c r="DE462" s="145" t="str">
        <f t="shared" si="212"/>
        <v/>
      </c>
      <c r="DF462" s="145" t="str">
        <f t="shared" si="213"/>
        <v/>
      </c>
      <c r="DG462" s="145" t="str">
        <f t="shared" si="214"/>
        <v/>
      </c>
      <c r="DH462" s="145" t="str">
        <f t="shared" si="215"/>
        <v/>
      </c>
      <c r="DI462" s="145" t="str">
        <f t="shared" si="216"/>
        <v/>
      </c>
      <c r="DJ462" s="83"/>
      <c r="DK462" s="83"/>
      <c r="DL462" s="84"/>
      <c r="DM462" s="14"/>
      <c r="DN462" s="87">
        <f t="shared" si="201"/>
        <v>0.64599999999999991</v>
      </c>
      <c r="DO462" s="87">
        <f>(DFactor*Rounds*Number/2+SUM(BV$3:BV450))/(Rounds*Number/2+COUNT(BV$3:BV450))</f>
        <v>0.29599999999999999</v>
      </c>
      <c r="DP462" s="87">
        <f t="shared" si="202"/>
        <v>0.29599999999999999</v>
      </c>
    </row>
    <row r="463" spans="1:120" x14ac:dyDescent="0.25">
      <c r="A463" s="69">
        <v>461</v>
      </c>
      <c r="B463" s="70" t="str">
        <f>DataEntry!C463</f>
        <v/>
      </c>
      <c r="C463" s="71">
        <f>COUNTIF(D$2:D463,D463)+COUNTIF(G$2:G463,D463)</f>
        <v>310</v>
      </c>
      <c r="D463" s="72" t="str">
        <f t="shared" si="190"/>
        <v/>
      </c>
      <c r="E463" s="70" t="str">
        <f>DataEntry!E463</f>
        <v/>
      </c>
      <c r="F463" s="71">
        <f>COUNTIF(D$2:D463,G463)+COUNTIF(G$2:G463,G463)</f>
        <v>310</v>
      </c>
      <c r="G463" s="72" t="str">
        <f t="shared" si="191"/>
        <v/>
      </c>
      <c r="H463" s="73" t="str">
        <f>DataEntry!G463</f>
        <v/>
      </c>
      <c r="I463" s="73" t="str">
        <f>DataEntry!H463</f>
        <v/>
      </c>
      <c r="J463" s="266">
        <f t="shared" si="203"/>
        <v>1</v>
      </c>
      <c r="K463" s="304">
        <f t="shared" si="192"/>
        <v>0.62503400774988216</v>
      </c>
      <c r="L463" s="224" t="e">
        <f t="shared" si="193"/>
        <v>#N/A</v>
      </c>
      <c r="M463" s="224" t="str">
        <f t="shared" si="194"/>
        <v/>
      </c>
      <c r="N463" s="236" t="str">
        <f t="shared" si="204"/>
        <v/>
      </c>
      <c r="O463" s="22" t="str">
        <f t="shared" si="205"/>
        <v>TG310</v>
      </c>
      <c r="P463" s="308" t="e">
        <f t="shared" si="195"/>
        <v>#N/A</v>
      </c>
      <c r="Q463" s="22" t="str">
        <f t="shared" si="206"/>
        <v>TG310</v>
      </c>
      <c r="R463" s="308" t="e">
        <f t="shared" si="196"/>
        <v>#N/A</v>
      </c>
      <c r="S463" s="74"/>
      <c r="T463" s="75"/>
      <c r="U463" s="76"/>
      <c r="V463" s="74"/>
      <c r="W463" s="75"/>
      <c r="X463" s="76"/>
      <c r="Y463" s="74"/>
      <c r="Z463" s="75"/>
      <c r="AA463" s="76"/>
      <c r="AB463" s="74"/>
      <c r="AC463" s="75"/>
      <c r="AD463" s="76"/>
      <c r="AE463" s="74"/>
      <c r="AF463" s="75"/>
      <c r="AG463" s="76"/>
      <c r="AH463" s="74"/>
      <c r="AI463" s="75"/>
      <c r="AJ463" s="76"/>
      <c r="AK463" s="74"/>
      <c r="AL463" s="75"/>
      <c r="AM463" s="76"/>
      <c r="AN463" s="74"/>
      <c r="AO463" s="75"/>
      <c r="AP463" s="76"/>
      <c r="AQ463" s="77" t="str">
        <f t="shared" si="197"/>
        <v/>
      </c>
      <c r="AR463" s="77" t="str">
        <f t="shared" si="198"/>
        <v/>
      </c>
      <c r="AS463" s="78" t="str">
        <f t="shared" si="207"/>
        <v/>
      </c>
      <c r="AT463" s="77" t="str">
        <f t="shared" si="199"/>
        <v/>
      </c>
      <c r="AU463" s="79"/>
      <c r="AV463" s="139"/>
      <c r="AW463" s="80"/>
      <c r="AX463" s="80"/>
      <c r="AY463" s="80"/>
      <c r="AZ463" s="92"/>
      <c r="BA463" s="93"/>
      <c r="BB463" s="92"/>
      <c r="BC463" s="93"/>
      <c r="BD463" s="92"/>
      <c r="BE463" s="93"/>
      <c r="BF463" s="77"/>
      <c r="BG463" s="77"/>
      <c r="BH463" s="77"/>
      <c r="BI463" s="83">
        <f t="shared" si="208"/>
        <v>1</v>
      </c>
      <c r="BJ463" s="83">
        <f t="shared" si="209"/>
        <v>0</v>
      </c>
      <c r="BK463" s="83">
        <f t="shared" si="210"/>
        <v>0</v>
      </c>
      <c r="BL463" s="84"/>
      <c r="BM463" s="84"/>
      <c r="BN463" s="85"/>
      <c r="BO463" s="84"/>
      <c r="BP463" s="84"/>
      <c r="BQ463" s="84"/>
      <c r="BR463" s="84"/>
      <c r="BS463" s="84"/>
      <c r="BT463" s="84"/>
      <c r="BU463" s="86"/>
      <c r="BV463" s="86"/>
      <c r="BW463" s="86"/>
      <c r="BX463" s="86"/>
      <c r="BY463" s="86"/>
      <c r="BZ463" s="86"/>
      <c r="CA463" s="83"/>
      <c r="CB463" s="83"/>
      <c r="CC463" s="14"/>
      <c r="CD463" s="72"/>
      <c r="CE463" s="87"/>
      <c r="CF463" s="88"/>
      <c r="CG463" s="88"/>
      <c r="CH463" s="87" t="str">
        <f t="shared" si="200"/>
        <v/>
      </c>
      <c r="CI463" s="89"/>
      <c r="CJ463" s="89"/>
      <c r="CK463" s="267"/>
      <c r="CL463" s="90"/>
      <c r="CM463" s="267"/>
      <c r="CN463" s="90"/>
      <c r="CO463" s="267"/>
      <c r="CP463" s="90"/>
      <c r="CQ463" s="267"/>
      <c r="CR463" s="90"/>
      <c r="CS463" s="267"/>
      <c r="CT463" s="90"/>
      <c r="CU463" s="267"/>
      <c r="CV463" s="90"/>
      <c r="CW463" s="267"/>
      <c r="CX463" s="90"/>
      <c r="CY463" s="267"/>
      <c r="CZ463" s="90"/>
      <c r="DA463" s="94" t="str">
        <f>DataEntry!B463</f>
        <v/>
      </c>
      <c r="DB463" s="83"/>
      <c r="DC463" s="83"/>
      <c r="DD463" s="145" t="str">
        <f t="shared" si="211"/>
        <v/>
      </c>
      <c r="DE463" s="145" t="str">
        <f t="shared" si="212"/>
        <v/>
      </c>
      <c r="DF463" s="145" t="str">
        <f t="shared" si="213"/>
        <v/>
      </c>
      <c r="DG463" s="145" t="str">
        <f t="shared" si="214"/>
        <v/>
      </c>
      <c r="DH463" s="145" t="str">
        <f t="shared" si="215"/>
        <v/>
      </c>
      <c r="DI463" s="145" t="str">
        <f t="shared" si="216"/>
        <v/>
      </c>
      <c r="DJ463" s="83"/>
      <c r="DK463" s="83"/>
      <c r="DL463" s="84"/>
      <c r="DM463" s="14"/>
      <c r="DN463" s="87">
        <f t="shared" si="201"/>
        <v>0.64599999999999991</v>
      </c>
      <c r="DO463" s="87">
        <f>(DFactor*Rounds*Number/2+SUM(BV$3:BV451))/(Rounds*Number/2+COUNT(BV$3:BV451))</f>
        <v>0.29599999999999999</v>
      </c>
      <c r="DP463" s="87">
        <f t="shared" si="202"/>
        <v>0.29599999999999999</v>
      </c>
    </row>
    <row r="464" spans="1:120" x14ac:dyDescent="0.25">
      <c r="A464" s="69">
        <v>462</v>
      </c>
      <c r="B464" s="70" t="str">
        <f>DataEntry!C464</f>
        <v/>
      </c>
      <c r="C464" s="71">
        <f>COUNTIF(D$2:D464,D464)+COUNTIF(G$2:G464,D464)</f>
        <v>312</v>
      </c>
      <c r="D464" s="72" t="str">
        <f t="shared" si="190"/>
        <v/>
      </c>
      <c r="E464" s="70" t="str">
        <f>DataEntry!E464</f>
        <v/>
      </c>
      <c r="F464" s="71">
        <f>COUNTIF(D$2:D464,G464)+COUNTIF(G$2:G464,G464)</f>
        <v>312</v>
      </c>
      <c r="G464" s="72" t="str">
        <f t="shared" si="191"/>
        <v/>
      </c>
      <c r="H464" s="73" t="str">
        <f>DataEntry!G464</f>
        <v/>
      </c>
      <c r="I464" s="73" t="str">
        <f>DataEntry!H464</f>
        <v/>
      </c>
      <c r="J464" s="266">
        <f t="shared" si="203"/>
        <v>1</v>
      </c>
      <c r="K464" s="304">
        <f t="shared" si="192"/>
        <v>0.81093798621075153</v>
      </c>
      <c r="L464" s="224" t="e">
        <f t="shared" si="193"/>
        <v>#N/A</v>
      </c>
      <c r="M464" s="224" t="str">
        <f t="shared" si="194"/>
        <v/>
      </c>
      <c r="N464" s="236" t="str">
        <f t="shared" si="204"/>
        <v/>
      </c>
      <c r="O464" s="22" t="str">
        <f t="shared" si="205"/>
        <v>TG312</v>
      </c>
      <c r="P464" s="308" t="e">
        <f t="shared" si="195"/>
        <v>#N/A</v>
      </c>
      <c r="Q464" s="22" t="str">
        <f t="shared" si="206"/>
        <v>TG312</v>
      </c>
      <c r="R464" s="308" t="e">
        <f t="shared" si="196"/>
        <v>#N/A</v>
      </c>
      <c r="S464" s="74"/>
      <c r="T464" s="75"/>
      <c r="U464" s="76"/>
      <c r="V464" s="74"/>
      <c r="W464" s="75"/>
      <c r="X464" s="76"/>
      <c r="Y464" s="74"/>
      <c r="Z464" s="75"/>
      <c r="AA464" s="76"/>
      <c r="AB464" s="74"/>
      <c r="AC464" s="75"/>
      <c r="AD464" s="76"/>
      <c r="AE464" s="74"/>
      <c r="AF464" s="75"/>
      <c r="AG464" s="76"/>
      <c r="AH464" s="74"/>
      <c r="AI464" s="75"/>
      <c r="AJ464" s="76"/>
      <c r="AK464" s="74"/>
      <c r="AL464" s="75"/>
      <c r="AM464" s="76"/>
      <c r="AN464" s="74"/>
      <c r="AO464" s="75"/>
      <c r="AP464" s="76"/>
      <c r="AQ464" s="77" t="str">
        <f t="shared" si="197"/>
        <v/>
      </c>
      <c r="AR464" s="77" t="str">
        <f t="shared" si="198"/>
        <v/>
      </c>
      <c r="AS464" s="78" t="str">
        <f t="shared" si="207"/>
        <v/>
      </c>
      <c r="AT464" s="77" t="str">
        <f t="shared" si="199"/>
        <v/>
      </c>
      <c r="AU464" s="79"/>
      <c r="AV464" s="139"/>
      <c r="AW464" s="80"/>
      <c r="AX464" s="80"/>
      <c r="AY464" s="80"/>
      <c r="AZ464" s="92"/>
      <c r="BA464" s="93"/>
      <c r="BB464" s="92"/>
      <c r="BC464" s="93"/>
      <c r="BD464" s="92"/>
      <c r="BE464" s="93"/>
      <c r="BF464" s="77"/>
      <c r="BG464" s="77"/>
      <c r="BH464" s="77"/>
      <c r="BI464" s="83">
        <f t="shared" si="208"/>
        <v>1</v>
      </c>
      <c r="BJ464" s="83">
        <f t="shared" si="209"/>
        <v>0</v>
      </c>
      <c r="BK464" s="83">
        <f t="shared" si="210"/>
        <v>0</v>
      </c>
      <c r="BL464" s="84"/>
      <c r="BM464" s="84"/>
      <c r="BN464" s="85"/>
      <c r="BO464" s="84"/>
      <c r="BP464" s="84"/>
      <c r="BQ464" s="84"/>
      <c r="BR464" s="84"/>
      <c r="BS464" s="84"/>
      <c r="BT464" s="84"/>
      <c r="BU464" s="86"/>
      <c r="BV464" s="86"/>
      <c r="BW464" s="86"/>
      <c r="BX464" s="86"/>
      <c r="BY464" s="86"/>
      <c r="BZ464" s="86"/>
      <c r="CA464" s="83"/>
      <c r="CB464" s="83"/>
      <c r="CC464" s="14"/>
      <c r="CD464" s="72"/>
      <c r="CE464" s="87"/>
      <c r="CF464" s="88"/>
      <c r="CG464" s="88"/>
      <c r="CH464" s="87" t="str">
        <f t="shared" si="200"/>
        <v/>
      </c>
      <c r="CI464" s="89"/>
      <c r="CJ464" s="89"/>
      <c r="CK464" s="267"/>
      <c r="CL464" s="90"/>
      <c r="CM464" s="267"/>
      <c r="CN464" s="90"/>
      <c r="CO464" s="267"/>
      <c r="CP464" s="90"/>
      <c r="CQ464" s="267"/>
      <c r="CR464" s="90"/>
      <c r="CS464" s="267"/>
      <c r="CT464" s="90"/>
      <c r="CU464" s="267"/>
      <c r="CV464" s="90"/>
      <c r="CW464" s="267"/>
      <c r="CX464" s="90"/>
      <c r="CY464" s="267"/>
      <c r="CZ464" s="90"/>
      <c r="DA464" s="94" t="str">
        <f>DataEntry!B464</f>
        <v/>
      </c>
      <c r="DB464" s="83"/>
      <c r="DC464" s="83"/>
      <c r="DD464" s="145" t="str">
        <f t="shared" si="211"/>
        <v/>
      </c>
      <c r="DE464" s="145" t="str">
        <f t="shared" si="212"/>
        <v/>
      </c>
      <c r="DF464" s="145" t="str">
        <f t="shared" si="213"/>
        <v/>
      </c>
      <c r="DG464" s="145" t="str">
        <f t="shared" si="214"/>
        <v/>
      </c>
      <c r="DH464" s="145" t="str">
        <f t="shared" si="215"/>
        <v/>
      </c>
      <c r="DI464" s="145" t="str">
        <f t="shared" si="216"/>
        <v/>
      </c>
      <c r="DJ464" s="83"/>
      <c r="DK464" s="83"/>
      <c r="DL464" s="84"/>
      <c r="DM464" s="14"/>
      <c r="DN464" s="87">
        <f t="shared" si="201"/>
        <v>0.64599999999999991</v>
      </c>
      <c r="DO464" s="87">
        <f>(DFactor*Rounds*Number/2+SUM(BV$3:BV452))/(Rounds*Number/2+COUNT(BV$3:BV452))</f>
        <v>0.29599999999999999</v>
      </c>
      <c r="DP464" s="87">
        <f t="shared" si="202"/>
        <v>0.29599999999999999</v>
      </c>
    </row>
    <row r="465" spans="1:120" x14ac:dyDescent="0.25">
      <c r="A465" s="69">
        <v>463</v>
      </c>
      <c r="B465" s="70" t="str">
        <f>DataEntry!C465</f>
        <v/>
      </c>
      <c r="C465" s="71">
        <f>COUNTIF(D$2:D465,D465)+COUNTIF(G$2:G465,D465)</f>
        <v>314</v>
      </c>
      <c r="D465" s="72" t="str">
        <f t="shared" si="190"/>
        <v/>
      </c>
      <c r="E465" s="70" t="str">
        <f>DataEntry!E465</f>
        <v/>
      </c>
      <c r="F465" s="71">
        <f>COUNTIF(D$2:D465,G465)+COUNTIF(G$2:G465,G465)</f>
        <v>314</v>
      </c>
      <c r="G465" s="72" t="str">
        <f t="shared" si="191"/>
        <v/>
      </c>
      <c r="H465" s="73" t="str">
        <f>DataEntry!G465</f>
        <v/>
      </c>
      <c r="I465" s="73" t="str">
        <f>DataEntry!H465</f>
        <v/>
      </c>
      <c r="J465" s="266">
        <f t="shared" si="203"/>
        <v>1</v>
      </c>
      <c r="K465" s="304">
        <f t="shared" si="192"/>
        <v>0.45380001212932131</v>
      </c>
      <c r="L465" s="224" t="e">
        <f t="shared" si="193"/>
        <v>#N/A</v>
      </c>
      <c r="M465" s="224" t="str">
        <f t="shared" si="194"/>
        <v/>
      </c>
      <c r="N465" s="236" t="str">
        <f t="shared" si="204"/>
        <v/>
      </c>
      <c r="O465" s="22" t="str">
        <f t="shared" si="205"/>
        <v>TG314</v>
      </c>
      <c r="P465" s="308" t="e">
        <f t="shared" si="195"/>
        <v>#N/A</v>
      </c>
      <c r="Q465" s="22" t="str">
        <f t="shared" si="206"/>
        <v>TG314</v>
      </c>
      <c r="R465" s="308" t="e">
        <f t="shared" si="196"/>
        <v>#N/A</v>
      </c>
      <c r="S465" s="74"/>
      <c r="T465" s="75"/>
      <c r="U465" s="76"/>
      <c r="V465" s="74"/>
      <c r="W465" s="75"/>
      <c r="X465" s="76"/>
      <c r="Y465" s="74"/>
      <c r="Z465" s="75"/>
      <c r="AA465" s="76"/>
      <c r="AB465" s="74"/>
      <c r="AC465" s="75"/>
      <c r="AD465" s="76"/>
      <c r="AE465" s="74"/>
      <c r="AF465" s="75"/>
      <c r="AG465" s="76"/>
      <c r="AH465" s="74"/>
      <c r="AI465" s="75"/>
      <c r="AJ465" s="76"/>
      <c r="AK465" s="74"/>
      <c r="AL465" s="75"/>
      <c r="AM465" s="76"/>
      <c r="AN465" s="74"/>
      <c r="AO465" s="75"/>
      <c r="AP465" s="76"/>
      <c r="AQ465" s="77" t="str">
        <f t="shared" si="197"/>
        <v/>
      </c>
      <c r="AR465" s="77" t="str">
        <f t="shared" si="198"/>
        <v/>
      </c>
      <c r="AS465" s="78" t="str">
        <f t="shared" si="207"/>
        <v/>
      </c>
      <c r="AT465" s="77" t="str">
        <f t="shared" si="199"/>
        <v/>
      </c>
      <c r="AU465" s="79"/>
      <c r="AV465" s="139"/>
      <c r="AW465" s="80"/>
      <c r="AX465" s="80"/>
      <c r="AY465" s="80"/>
      <c r="AZ465" s="92"/>
      <c r="BA465" s="93"/>
      <c r="BB465" s="92"/>
      <c r="BC465" s="93"/>
      <c r="BD465" s="92"/>
      <c r="BE465" s="93"/>
      <c r="BF465" s="77"/>
      <c r="BG465" s="77"/>
      <c r="BH465" s="77"/>
      <c r="BI465" s="83">
        <f t="shared" si="208"/>
        <v>1</v>
      </c>
      <c r="BJ465" s="83">
        <f t="shared" si="209"/>
        <v>0</v>
      </c>
      <c r="BK465" s="83">
        <f t="shared" si="210"/>
        <v>0</v>
      </c>
      <c r="BL465" s="84"/>
      <c r="BM465" s="84"/>
      <c r="BN465" s="85"/>
      <c r="BO465" s="84"/>
      <c r="BP465" s="84"/>
      <c r="BQ465" s="84"/>
      <c r="BR465" s="84"/>
      <c r="BS465" s="84"/>
      <c r="BT465" s="84"/>
      <c r="BU465" s="86"/>
      <c r="BV465" s="86"/>
      <c r="BW465" s="86"/>
      <c r="BX465" s="86"/>
      <c r="BY465" s="86"/>
      <c r="BZ465" s="86"/>
      <c r="CA465" s="83"/>
      <c r="CB465" s="83"/>
      <c r="CC465" s="14"/>
      <c r="CD465" s="72"/>
      <c r="CE465" s="87"/>
      <c r="CF465" s="88"/>
      <c r="CG465" s="88"/>
      <c r="CH465" s="87" t="str">
        <f t="shared" si="200"/>
        <v/>
      </c>
      <c r="CI465" s="89"/>
      <c r="CJ465" s="89"/>
      <c r="CK465" s="267"/>
      <c r="CL465" s="90"/>
      <c r="CM465" s="267"/>
      <c r="CN465" s="90"/>
      <c r="CO465" s="267"/>
      <c r="CP465" s="90"/>
      <c r="CQ465" s="267"/>
      <c r="CR465" s="90"/>
      <c r="CS465" s="267"/>
      <c r="CT465" s="90"/>
      <c r="CU465" s="267"/>
      <c r="CV465" s="90"/>
      <c r="CW465" s="267"/>
      <c r="CX465" s="90"/>
      <c r="CY465" s="267"/>
      <c r="CZ465" s="90"/>
      <c r="DA465" s="94" t="str">
        <f>DataEntry!B465</f>
        <v/>
      </c>
      <c r="DB465" s="83"/>
      <c r="DC465" s="83"/>
      <c r="DD465" s="145" t="str">
        <f t="shared" si="211"/>
        <v/>
      </c>
      <c r="DE465" s="145" t="str">
        <f t="shared" si="212"/>
        <v/>
      </c>
      <c r="DF465" s="145" t="str">
        <f t="shared" si="213"/>
        <v/>
      </c>
      <c r="DG465" s="145" t="str">
        <f t="shared" si="214"/>
        <v/>
      </c>
      <c r="DH465" s="145" t="str">
        <f t="shared" si="215"/>
        <v/>
      </c>
      <c r="DI465" s="145" t="str">
        <f t="shared" si="216"/>
        <v/>
      </c>
      <c r="DJ465" s="83"/>
      <c r="DK465" s="83"/>
      <c r="DL465" s="84"/>
      <c r="DM465" s="14"/>
      <c r="DN465" s="87">
        <f t="shared" si="201"/>
        <v>0.64599999999999991</v>
      </c>
      <c r="DO465" s="87">
        <f>(DFactor*Rounds*Number/2+SUM(BV$3:BV453))/(Rounds*Number/2+COUNT(BV$3:BV453))</f>
        <v>0.29599999999999999</v>
      </c>
      <c r="DP465" s="87">
        <f t="shared" si="202"/>
        <v>0.29599999999999999</v>
      </c>
    </row>
    <row r="466" spans="1:120" x14ac:dyDescent="0.25">
      <c r="A466" s="69">
        <v>464</v>
      </c>
      <c r="B466" s="70" t="str">
        <f>DataEntry!C466</f>
        <v/>
      </c>
      <c r="C466" s="71">
        <f>COUNTIF(D$2:D466,D466)+COUNTIF(G$2:G466,D466)</f>
        <v>316</v>
      </c>
      <c r="D466" s="72" t="str">
        <f t="shared" si="190"/>
        <v/>
      </c>
      <c r="E466" s="70" t="str">
        <f>DataEntry!E466</f>
        <v/>
      </c>
      <c r="F466" s="71">
        <f>COUNTIF(D$2:D466,G466)+COUNTIF(G$2:G466,G466)</f>
        <v>316</v>
      </c>
      <c r="G466" s="72" t="str">
        <f t="shared" si="191"/>
        <v/>
      </c>
      <c r="H466" s="73" t="str">
        <f>DataEntry!G466</f>
        <v/>
      </c>
      <c r="I466" s="73" t="str">
        <f>DataEntry!H466</f>
        <v/>
      </c>
      <c r="J466" s="266">
        <f t="shared" si="203"/>
        <v>1</v>
      </c>
      <c r="K466" s="304">
        <f t="shared" si="192"/>
        <v>0.68673708189036198</v>
      </c>
      <c r="L466" s="224" t="e">
        <f t="shared" si="193"/>
        <v>#N/A</v>
      </c>
      <c r="M466" s="224" t="str">
        <f t="shared" si="194"/>
        <v/>
      </c>
      <c r="N466" s="236" t="str">
        <f t="shared" si="204"/>
        <v/>
      </c>
      <c r="O466" s="22" t="str">
        <f t="shared" si="205"/>
        <v>TG316</v>
      </c>
      <c r="P466" s="308" t="e">
        <f t="shared" si="195"/>
        <v>#N/A</v>
      </c>
      <c r="Q466" s="22" t="str">
        <f t="shared" si="206"/>
        <v>TG316</v>
      </c>
      <c r="R466" s="308" t="e">
        <f t="shared" si="196"/>
        <v>#N/A</v>
      </c>
      <c r="S466" s="74"/>
      <c r="T466" s="75"/>
      <c r="U466" s="76"/>
      <c r="V466" s="74"/>
      <c r="W466" s="75"/>
      <c r="X466" s="76"/>
      <c r="Y466" s="74"/>
      <c r="Z466" s="75"/>
      <c r="AA466" s="76"/>
      <c r="AB466" s="74"/>
      <c r="AC466" s="75"/>
      <c r="AD466" s="76"/>
      <c r="AE466" s="74"/>
      <c r="AF466" s="75"/>
      <c r="AG466" s="76"/>
      <c r="AH466" s="74"/>
      <c r="AI466" s="75"/>
      <c r="AJ466" s="76"/>
      <c r="AK466" s="74"/>
      <c r="AL466" s="75"/>
      <c r="AM466" s="76"/>
      <c r="AN466" s="74"/>
      <c r="AO466" s="75"/>
      <c r="AP466" s="76"/>
      <c r="AQ466" s="77" t="str">
        <f t="shared" si="197"/>
        <v/>
      </c>
      <c r="AR466" s="77" t="str">
        <f t="shared" si="198"/>
        <v/>
      </c>
      <c r="AS466" s="78" t="str">
        <f t="shared" si="207"/>
        <v/>
      </c>
      <c r="AT466" s="77" t="str">
        <f t="shared" si="199"/>
        <v/>
      </c>
      <c r="AU466" s="79"/>
      <c r="AV466" s="139"/>
      <c r="AW466" s="80"/>
      <c r="AX466" s="80"/>
      <c r="AY466" s="80"/>
      <c r="AZ466" s="92"/>
      <c r="BA466" s="93"/>
      <c r="BB466" s="92"/>
      <c r="BC466" s="93"/>
      <c r="BD466" s="92"/>
      <c r="BE466" s="93"/>
      <c r="BF466" s="77"/>
      <c r="BG466" s="77"/>
      <c r="BH466" s="77"/>
      <c r="BI466" s="83">
        <f t="shared" si="208"/>
        <v>1</v>
      </c>
      <c r="BJ466" s="83">
        <f t="shared" si="209"/>
        <v>0</v>
      </c>
      <c r="BK466" s="83">
        <f t="shared" si="210"/>
        <v>0</v>
      </c>
      <c r="BL466" s="84"/>
      <c r="BM466" s="84"/>
      <c r="BN466" s="85"/>
      <c r="BO466" s="84"/>
      <c r="BP466" s="84"/>
      <c r="BQ466" s="84"/>
      <c r="BR466" s="84"/>
      <c r="BS466" s="84"/>
      <c r="BT466" s="84"/>
      <c r="BU466" s="86"/>
      <c r="BV466" s="86"/>
      <c r="BW466" s="86"/>
      <c r="BX466" s="86"/>
      <c r="BY466" s="86"/>
      <c r="BZ466" s="86"/>
      <c r="CA466" s="83"/>
      <c r="CB466" s="83"/>
      <c r="CC466" s="14"/>
      <c r="CD466" s="72"/>
      <c r="CE466" s="87"/>
      <c r="CF466" s="88"/>
      <c r="CG466" s="88"/>
      <c r="CH466" s="87" t="str">
        <f t="shared" si="200"/>
        <v/>
      </c>
      <c r="CI466" s="89"/>
      <c r="CJ466" s="89"/>
      <c r="CK466" s="267"/>
      <c r="CL466" s="90"/>
      <c r="CM466" s="267"/>
      <c r="CN466" s="90"/>
      <c r="CO466" s="267"/>
      <c r="CP466" s="90"/>
      <c r="CQ466" s="267"/>
      <c r="CR466" s="90"/>
      <c r="CS466" s="267"/>
      <c r="CT466" s="90"/>
      <c r="CU466" s="267"/>
      <c r="CV466" s="90"/>
      <c r="CW466" s="267"/>
      <c r="CX466" s="90"/>
      <c r="CY466" s="267"/>
      <c r="CZ466" s="90"/>
      <c r="DA466" s="94" t="str">
        <f>DataEntry!B466</f>
        <v/>
      </c>
      <c r="DB466" s="83"/>
      <c r="DC466" s="83"/>
      <c r="DD466" s="145" t="str">
        <f t="shared" si="211"/>
        <v/>
      </c>
      <c r="DE466" s="145" t="str">
        <f t="shared" si="212"/>
        <v/>
      </c>
      <c r="DF466" s="145" t="str">
        <f t="shared" si="213"/>
        <v/>
      </c>
      <c r="DG466" s="145" t="str">
        <f t="shared" si="214"/>
        <v/>
      </c>
      <c r="DH466" s="145" t="str">
        <f t="shared" si="215"/>
        <v/>
      </c>
      <c r="DI466" s="145" t="str">
        <f t="shared" si="216"/>
        <v/>
      </c>
      <c r="DJ466" s="83"/>
      <c r="DK466" s="83"/>
      <c r="DL466" s="84"/>
      <c r="DM466" s="14"/>
      <c r="DN466" s="87">
        <f t="shared" si="201"/>
        <v>0.64599999999999991</v>
      </c>
      <c r="DO466" s="87">
        <f>(DFactor*Rounds*Number/2+SUM(BV$3:BV454))/(Rounds*Number/2+COUNT(BV$3:BV454))</f>
        <v>0.29599999999999999</v>
      </c>
      <c r="DP466" s="87">
        <f t="shared" si="202"/>
        <v>0.29599999999999999</v>
      </c>
    </row>
    <row r="467" spans="1:120" x14ac:dyDescent="0.25">
      <c r="A467" s="69">
        <v>465</v>
      </c>
      <c r="B467" s="70" t="str">
        <f>DataEntry!C467</f>
        <v/>
      </c>
      <c r="C467" s="71">
        <f>COUNTIF(D$2:D467,D467)+COUNTIF(G$2:G467,D467)</f>
        <v>318</v>
      </c>
      <c r="D467" s="72" t="str">
        <f t="shared" si="190"/>
        <v/>
      </c>
      <c r="E467" s="70" t="str">
        <f>DataEntry!E467</f>
        <v/>
      </c>
      <c r="F467" s="71">
        <f>COUNTIF(D$2:D467,G467)+COUNTIF(G$2:G467,G467)</f>
        <v>318</v>
      </c>
      <c r="G467" s="72" t="str">
        <f t="shared" si="191"/>
        <v/>
      </c>
      <c r="H467" s="73" t="str">
        <f>DataEntry!G467</f>
        <v/>
      </c>
      <c r="I467" s="73" t="str">
        <f>DataEntry!H467</f>
        <v/>
      </c>
      <c r="J467" s="266">
        <f t="shared" si="203"/>
        <v>1</v>
      </c>
      <c r="K467" s="304">
        <f t="shared" si="192"/>
        <v>0.68921465113597424</v>
      </c>
      <c r="L467" s="224" t="e">
        <f t="shared" si="193"/>
        <v>#N/A</v>
      </c>
      <c r="M467" s="224" t="str">
        <f t="shared" si="194"/>
        <v/>
      </c>
      <c r="N467" s="236" t="str">
        <f t="shared" si="204"/>
        <v/>
      </c>
      <c r="O467" s="22" t="str">
        <f t="shared" si="205"/>
        <v>TG318</v>
      </c>
      <c r="P467" s="308" t="e">
        <f t="shared" si="195"/>
        <v>#N/A</v>
      </c>
      <c r="Q467" s="22" t="str">
        <f t="shared" si="206"/>
        <v>TG318</v>
      </c>
      <c r="R467" s="308" t="e">
        <f t="shared" si="196"/>
        <v>#N/A</v>
      </c>
      <c r="S467" s="74"/>
      <c r="T467" s="75"/>
      <c r="U467" s="76"/>
      <c r="V467" s="74"/>
      <c r="W467" s="75"/>
      <c r="X467" s="76"/>
      <c r="Y467" s="74"/>
      <c r="Z467" s="75"/>
      <c r="AA467" s="76"/>
      <c r="AB467" s="74"/>
      <c r="AC467" s="75"/>
      <c r="AD467" s="76"/>
      <c r="AE467" s="74"/>
      <c r="AF467" s="75"/>
      <c r="AG467" s="76"/>
      <c r="AH467" s="74"/>
      <c r="AI467" s="75"/>
      <c r="AJ467" s="76"/>
      <c r="AK467" s="74"/>
      <c r="AL467" s="75"/>
      <c r="AM467" s="76"/>
      <c r="AN467" s="74"/>
      <c r="AO467" s="75"/>
      <c r="AP467" s="76"/>
      <c r="AQ467" s="77" t="str">
        <f t="shared" si="197"/>
        <v/>
      </c>
      <c r="AR467" s="77" t="str">
        <f t="shared" si="198"/>
        <v/>
      </c>
      <c r="AS467" s="78" t="str">
        <f t="shared" si="207"/>
        <v/>
      </c>
      <c r="AT467" s="77" t="str">
        <f t="shared" si="199"/>
        <v/>
      </c>
      <c r="AU467" s="79"/>
      <c r="AV467" s="139"/>
      <c r="AW467" s="80"/>
      <c r="AX467" s="80"/>
      <c r="AY467" s="80"/>
      <c r="AZ467" s="92"/>
      <c r="BA467" s="93"/>
      <c r="BB467" s="92"/>
      <c r="BC467" s="93"/>
      <c r="BD467" s="92"/>
      <c r="BE467" s="93"/>
      <c r="BF467" s="77"/>
      <c r="BG467" s="77"/>
      <c r="BH467" s="77"/>
      <c r="BI467" s="83">
        <f t="shared" si="208"/>
        <v>1</v>
      </c>
      <c r="BJ467" s="83">
        <f t="shared" si="209"/>
        <v>0</v>
      </c>
      <c r="BK467" s="83">
        <f t="shared" si="210"/>
        <v>0</v>
      </c>
      <c r="BL467" s="84"/>
      <c r="BM467" s="84"/>
      <c r="BN467" s="85"/>
      <c r="BO467" s="84"/>
      <c r="BP467" s="84"/>
      <c r="BQ467" s="84"/>
      <c r="BR467" s="84"/>
      <c r="BS467" s="84"/>
      <c r="BT467" s="84"/>
      <c r="BU467" s="86"/>
      <c r="BV467" s="86"/>
      <c r="BW467" s="86"/>
      <c r="BX467" s="86"/>
      <c r="BY467" s="86"/>
      <c r="BZ467" s="86"/>
      <c r="CA467" s="83"/>
      <c r="CB467" s="83"/>
      <c r="CC467" s="14"/>
      <c r="CD467" s="72"/>
      <c r="CE467" s="87"/>
      <c r="CF467" s="88"/>
      <c r="CG467" s="88"/>
      <c r="CH467" s="87" t="str">
        <f t="shared" si="200"/>
        <v/>
      </c>
      <c r="CI467" s="89"/>
      <c r="CJ467" s="89"/>
      <c r="CK467" s="267"/>
      <c r="CL467" s="90"/>
      <c r="CM467" s="267"/>
      <c r="CN467" s="90"/>
      <c r="CO467" s="267"/>
      <c r="CP467" s="90"/>
      <c r="CQ467" s="267"/>
      <c r="CR467" s="90"/>
      <c r="CS467" s="267"/>
      <c r="CT467" s="90"/>
      <c r="CU467" s="267"/>
      <c r="CV467" s="90"/>
      <c r="CW467" s="267"/>
      <c r="CX467" s="90"/>
      <c r="CY467" s="267"/>
      <c r="CZ467" s="90"/>
      <c r="DA467" s="94" t="str">
        <f>DataEntry!B467</f>
        <v/>
      </c>
      <c r="DB467" s="83"/>
      <c r="DC467" s="83"/>
      <c r="DD467" s="145" t="str">
        <f t="shared" si="211"/>
        <v/>
      </c>
      <c r="DE467" s="145" t="str">
        <f t="shared" si="212"/>
        <v/>
      </c>
      <c r="DF467" s="145" t="str">
        <f t="shared" si="213"/>
        <v/>
      </c>
      <c r="DG467" s="145" t="str">
        <f t="shared" si="214"/>
        <v/>
      </c>
      <c r="DH467" s="145" t="str">
        <f t="shared" si="215"/>
        <v/>
      </c>
      <c r="DI467" s="145" t="str">
        <f t="shared" si="216"/>
        <v/>
      </c>
      <c r="DJ467" s="83"/>
      <c r="DK467" s="83"/>
      <c r="DL467" s="84"/>
      <c r="DM467" s="14"/>
      <c r="DN467" s="87">
        <f t="shared" si="201"/>
        <v>0.64599999999999991</v>
      </c>
      <c r="DO467" s="87">
        <f>(DFactor*Rounds*Number/2+SUM(BV$3:BV455))/(Rounds*Number/2+COUNT(BV$3:BV455))</f>
        <v>0.29599999999999999</v>
      </c>
      <c r="DP467" s="87">
        <f t="shared" si="202"/>
        <v>0.29599999999999999</v>
      </c>
    </row>
    <row r="468" spans="1:120" x14ac:dyDescent="0.25">
      <c r="A468" s="69">
        <v>466</v>
      </c>
      <c r="B468" s="70" t="str">
        <f>DataEntry!C468</f>
        <v/>
      </c>
      <c r="C468" s="71">
        <f>COUNTIF(D$2:D468,D468)+COUNTIF(G$2:G468,D468)</f>
        <v>320</v>
      </c>
      <c r="D468" s="72" t="str">
        <f t="shared" si="190"/>
        <v/>
      </c>
      <c r="E468" s="70" t="str">
        <f>DataEntry!E468</f>
        <v/>
      </c>
      <c r="F468" s="71">
        <f>COUNTIF(D$2:D468,G468)+COUNTIF(G$2:G468,G468)</f>
        <v>320</v>
      </c>
      <c r="G468" s="72" t="str">
        <f t="shared" si="191"/>
        <v/>
      </c>
      <c r="H468" s="73" t="str">
        <f>DataEntry!G468</f>
        <v/>
      </c>
      <c r="I468" s="73" t="str">
        <f>DataEntry!H468</f>
        <v/>
      </c>
      <c r="J468" s="266">
        <f t="shared" si="203"/>
        <v>1</v>
      </c>
      <c r="K468" s="304">
        <f t="shared" si="192"/>
        <v>0.72680467426399264</v>
      </c>
      <c r="L468" s="224" t="e">
        <f t="shared" si="193"/>
        <v>#N/A</v>
      </c>
      <c r="M468" s="224" t="str">
        <f t="shared" si="194"/>
        <v/>
      </c>
      <c r="N468" s="236" t="str">
        <f t="shared" si="204"/>
        <v/>
      </c>
      <c r="O468" s="22" t="str">
        <f t="shared" si="205"/>
        <v>TG320</v>
      </c>
      <c r="P468" s="308" t="e">
        <f t="shared" si="195"/>
        <v>#N/A</v>
      </c>
      <c r="Q468" s="22" t="str">
        <f t="shared" si="206"/>
        <v>TG320</v>
      </c>
      <c r="R468" s="308" t="e">
        <f t="shared" si="196"/>
        <v>#N/A</v>
      </c>
      <c r="S468" s="74"/>
      <c r="T468" s="75"/>
      <c r="U468" s="76"/>
      <c r="V468" s="74"/>
      <c r="W468" s="75"/>
      <c r="X468" s="76"/>
      <c r="Y468" s="74"/>
      <c r="Z468" s="75"/>
      <c r="AA468" s="76"/>
      <c r="AB468" s="74"/>
      <c r="AC468" s="75"/>
      <c r="AD468" s="76"/>
      <c r="AE468" s="74"/>
      <c r="AF468" s="75"/>
      <c r="AG468" s="76"/>
      <c r="AH468" s="74"/>
      <c r="AI468" s="75"/>
      <c r="AJ468" s="76"/>
      <c r="AK468" s="74"/>
      <c r="AL468" s="75"/>
      <c r="AM468" s="76"/>
      <c r="AN468" s="74"/>
      <c r="AO468" s="75"/>
      <c r="AP468" s="76"/>
      <c r="AQ468" s="77" t="str">
        <f t="shared" si="197"/>
        <v/>
      </c>
      <c r="AR468" s="77" t="str">
        <f t="shared" si="198"/>
        <v/>
      </c>
      <c r="AS468" s="78" t="str">
        <f t="shared" si="207"/>
        <v/>
      </c>
      <c r="AT468" s="77" t="str">
        <f t="shared" si="199"/>
        <v/>
      </c>
      <c r="AU468" s="79"/>
      <c r="AV468" s="139"/>
      <c r="AW468" s="80"/>
      <c r="AX468" s="80"/>
      <c r="AY468" s="80"/>
      <c r="AZ468" s="92"/>
      <c r="BA468" s="93"/>
      <c r="BB468" s="92"/>
      <c r="BC468" s="93"/>
      <c r="BD468" s="92"/>
      <c r="BE468" s="93"/>
      <c r="BF468" s="77"/>
      <c r="BG468" s="77"/>
      <c r="BH468" s="77"/>
      <c r="BI468" s="83">
        <f t="shared" si="208"/>
        <v>1</v>
      </c>
      <c r="BJ468" s="83">
        <f t="shared" si="209"/>
        <v>0</v>
      </c>
      <c r="BK468" s="83">
        <f t="shared" si="210"/>
        <v>0</v>
      </c>
      <c r="BL468" s="84"/>
      <c r="BM468" s="84"/>
      <c r="BN468" s="85"/>
      <c r="BO468" s="84"/>
      <c r="BP468" s="84"/>
      <c r="BQ468" s="84"/>
      <c r="BR468" s="84"/>
      <c r="BS468" s="84"/>
      <c r="BT468" s="84"/>
      <c r="BU468" s="86"/>
      <c r="BV468" s="86"/>
      <c r="BW468" s="86"/>
      <c r="BX468" s="86"/>
      <c r="BY468" s="86"/>
      <c r="BZ468" s="86"/>
      <c r="CA468" s="83"/>
      <c r="CB468" s="83"/>
      <c r="CC468" s="14"/>
      <c r="CD468" s="72"/>
      <c r="CE468" s="87"/>
      <c r="CF468" s="88"/>
      <c r="CG468" s="88"/>
      <c r="CH468" s="87" t="str">
        <f t="shared" si="200"/>
        <v/>
      </c>
      <c r="CI468" s="89"/>
      <c r="CJ468" s="89"/>
      <c r="CK468" s="267"/>
      <c r="CL468" s="90"/>
      <c r="CM468" s="267"/>
      <c r="CN468" s="90"/>
      <c r="CO468" s="267"/>
      <c r="CP468" s="90"/>
      <c r="CQ468" s="267"/>
      <c r="CR468" s="90"/>
      <c r="CS468" s="267"/>
      <c r="CT468" s="90"/>
      <c r="CU468" s="267"/>
      <c r="CV468" s="90"/>
      <c r="CW468" s="267"/>
      <c r="CX468" s="90"/>
      <c r="CY468" s="267"/>
      <c r="CZ468" s="90"/>
      <c r="DA468" s="94" t="str">
        <f>DataEntry!B468</f>
        <v/>
      </c>
      <c r="DB468" s="83"/>
      <c r="DC468" s="83"/>
      <c r="DD468" s="145" t="str">
        <f t="shared" si="211"/>
        <v/>
      </c>
      <c r="DE468" s="145" t="str">
        <f t="shared" si="212"/>
        <v/>
      </c>
      <c r="DF468" s="145" t="str">
        <f t="shared" si="213"/>
        <v/>
      </c>
      <c r="DG468" s="145" t="str">
        <f t="shared" si="214"/>
        <v/>
      </c>
      <c r="DH468" s="145" t="str">
        <f t="shared" si="215"/>
        <v/>
      </c>
      <c r="DI468" s="145" t="str">
        <f t="shared" si="216"/>
        <v/>
      </c>
      <c r="DJ468" s="83"/>
      <c r="DK468" s="83"/>
      <c r="DL468" s="84"/>
      <c r="DM468" s="14"/>
      <c r="DN468" s="87">
        <f t="shared" si="201"/>
        <v>0.64599999999999991</v>
      </c>
      <c r="DO468" s="87">
        <f>(DFactor*Rounds*Number/2+SUM(BV$3:BV456))/(Rounds*Number/2+COUNT(BV$3:BV456))</f>
        <v>0.29599999999999999</v>
      </c>
      <c r="DP468" s="87">
        <f t="shared" si="202"/>
        <v>0.29599999999999999</v>
      </c>
    </row>
    <row r="469" spans="1:120" x14ac:dyDescent="0.25">
      <c r="A469" s="69">
        <v>467</v>
      </c>
      <c r="B469" s="70" t="str">
        <f>DataEntry!C469</f>
        <v/>
      </c>
      <c r="C469" s="71">
        <f>COUNTIF(D$2:D469,D469)+COUNTIF(G$2:G469,D469)</f>
        <v>322</v>
      </c>
      <c r="D469" s="72" t="str">
        <f t="shared" si="190"/>
        <v/>
      </c>
      <c r="E469" s="70" t="str">
        <f>DataEntry!E469</f>
        <v/>
      </c>
      <c r="F469" s="71">
        <f>COUNTIF(D$2:D469,G469)+COUNTIF(G$2:G469,G469)</f>
        <v>322</v>
      </c>
      <c r="G469" s="72" t="str">
        <f t="shared" si="191"/>
        <v/>
      </c>
      <c r="H469" s="73" t="str">
        <f>DataEntry!G469</f>
        <v/>
      </c>
      <c r="I469" s="73" t="str">
        <f>DataEntry!H469</f>
        <v/>
      </c>
      <c r="J469" s="266">
        <f t="shared" si="203"/>
        <v>1</v>
      </c>
      <c r="K469" s="304">
        <f t="shared" si="192"/>
        <v>0.39897852269193024</v>
      </c>
      <c r="L469" s="224" t="e">
        <f t="shared" si="193"/>
        <v>#N/A</v>
      </c>
      <c r="M469" s="224" t="str">
        <f t="shared" si="194"/>
        <v/>
      </c>
      <c r="N469" s="236" t="str">
        <f t="shared" si="204"/>
        <v/>
      </c>
      <c r="O469" s="22" t="str">
        <f t="shared" si="205"/>
        <v>TG322</v>
      </c>
      <c r="P469" s="308" t="e">
        <f t="shared" si="195"/>
        <v>#N/A</v>
      </c>
      <c r="Q469" s="22" t="str">
        <f t="shared" si="206"/>
        <v>TG322</v>
      </c>
      <c r="R469" s="308" t="e">
        <f t="shared" si="196"/>
        <v>#N/A</v>
      </c>
      <c r="S469" s="74"/>
      <c r="T469" s="75"/>
      <c r="U469" s="76"/>
      <c r="V469" s="74"/>
      <c r="W469" s="75"/>
      <c r="X469" s="76"/>
      <c r="Y469" s="74"/>
      <c r="Z469" s="75"/>
      <c r="AA469" s="76"/>
      <c r="AB469" s="74"/>
      <c r="AC469" s="75"/>
      <c r="AD469" s="76"/>
      <c r="AE469" s="74"/>
      <c r="AF469" s="75"/>
      <c r="AG469" s="76"/>
      <c r="AH469" s="74"/>
      <c r="AI469" s="75"/>
      <c r="AJ469" s="76"/>
      <c r="AK469" s="74"/>
      <c r="AL469" s="75"/>
      <c r="AM469" s="76"/>
      <c r="AN469" s="74"/>
      <c r="AO469" s="75"/>
      <c r="AP469" s="76"/>
      <c r="AQ469" s="77" t="str">
        <f t="shared" si="197"/>
        <v/>
      </c>
      <c r="AR469" s="77" t="str">
        <f t="shared" si="198"/>
        <v/>
      </c>
      <c r="AS469" s="78" t="str">
        <f t="shared" si="207"/>
        <v/>
      </c>
      <c r="AT469" s="77" t="str">
        <f t="shared" si="199"/>
        <v/>
      </c>
      <c r="AU469" s="79"/>
      <c r="AV469" s="139"/>
      <c r="AW469" s="80"/>
      <c r="AX469" s="80"/>
      <c r="AY469" s="80"/>
      <c r="AZ469" s="92"/>
      <c r="BA469" s="93"/>
      <c r="BB469" s="92"/>
      <c r="BC469" s="93"/>
      <c r="BD469" s="92"/>
      <c r="BE469" s="93"/>
      <c r="BF469" s="77"/>
      <c r="BG469" s="77"/>
      <c r="BH469" s="77"/>
      <c r="BI469" s="83">
        <f t="shared" si="208"/>
        <v>1</v>
      </c>
      <c r="BJ469" s="83">
        <f t="shared" si="209"/>
        <v>0</v>
      </c>
      <c r="BK469" s="83">
        <f t="shared" si="210"/>
        <v>0</v>
      </c>
      <c r="BL469" s="84"/>
      <c r="BM469" s="84"/>
      <c r="BN469" s="85"/>
      <c r="BO469" s="84"/>
      <c r="BP469" s="84"/>
      <c r="BQ469" s="84"/>
      <c r="BR469" s="84"/>
      <c r="BS469" s="84"/>
      <c r="BT469" s="84"/>
      <c r="BU469" s="86"/>
      <c r="BV469" s="86"/>
      <c r="BW469" s="86"/>
      <c r="BX469" s="86"/>
      <c r="BY469" s="86"/>
      <c r="BZ469" s="86"/>
      <c r="CA469" s="83"/>
      <c r="CB469" s="83"/>
      <c r="CC469" s="14"/>
      <c r="CD469" s="72"/>
      <c r="CE469" s="87"/>
      <c r="CF469" s="88"/>
      <c r="CG469" s="88"/>
      <c r="CH469" s="87" t="str">
        <f t="shared" si="200"/>
        <v/>
      </c>
      <c r="CI469" s="89"/>
      <c r="CJ469" s="89"/>
      <c r="CK469" s="267"/>
      <c r="CL469" s="90"/>
      <c r="CM469" s="267"/>
      <c r="CN469" s="90"/>
      <c r="CO469" s="267"/>
      <c r="CP469" s="90"/>
      <c r="CQ469" s="267"/>
      <c r="CR469" s="90"/>
      <c r="CS469" s="267"/>
      <c r="CT469" s="90"/>
      <c r="CU469" s="267"/>
      <c r="CV469" s="90"/>
      <c r="CW469" s="267"/>
      <c r="CX469" s="90"/>
      <c r="CY469" s="267"/>
      <c r="CZ469" s="90"/>
      <c r="DA469" s="94" t="str">
        <f>DataEntry!B469</f>
        <v/>
      </c>
      <c r="DB469" s="83"/>
      <c r="DC469" s="83"/>
      <c r="DD469" s="145" t="str">
        <f t="shared" si="211"/>
        <v/>
      </c>
      <c r="DE469" s="145" t="str">
        <f t="shared" si="212"/>
        <v/>
      </c>
      <c r="DF469" s="145" t="str">
        <f t="shared" si="213"/>
        <v/>
      </c>
      <c r="DG469" s="145" t="str">
        <f t="shared" si="214"/>
        <v/>
      </c>
      <c r="DH469" s="145" t="str">
        <f t="shared" si="215"/>
        <v/>
      </c>
      <c r="DI469" s="145" t="str">
        <f t="shared" si="216"/>
        <v/>
      </c>
      <c r="DJ469" s="83"/>
      <c r="DK469" s="83"/>
      <c r="DL469" s="84"/>
      <c r="DM469" s="14"/>
      <c r="DN469" s="87">
        <f t="shared" si="201"/>
        <v>0.64599999999999991</v>
      </c>
      <c r="DO469" s="87">
        <f>(DFactor*Rounds*Number/2+SUM(BV$3:BV457))/(Rounds*Number/2+COUNT(BV$3:BV457))</f>
        <v>0.29599999999999999</v>
      </c>
      <c r="DP469" s="87">
        <f t="shared" si="202"/>
        <v>0.29599999999999999</v>
      </c>
    </row>
    <row r="470" spans="1:120" x14ac:dyDescent="0.25">
      <c r="A470" s="69">
        <v>468</v>
      </c>
      <c r="B470" s="70" t="str">
        <f>DataEntry!C470</f>
        <v/>
      </c>
      <c r="C470" s="71">
        <f>COUNTIF(D$2:D470,D470)+COUNTIF(G$2:G470,D470)</f>
        <v>324</v>
      </c>
      <c r="D470" s="72" t="str">
        <f t="shared" si="190"/>
        <v/>
      </c>
      <c r="E470" s="70" t="str">
        <f>DataEntry!E470</f>
        <v/>
      </c>
      <c r="F470" s="71">
        <f>COUNTIF(D$2:D470,G470)+COUNTIF(G$2:G470,G470)</f>
        <v>324</v>
      </c>
      <c r="G470" s="72" t="str">
        <f t="shared" si="191"/>
        <v/>
      </c>
      <c r="H470" s="73" t="str">
        <f>DataEntry!G470</f>
        <v/>
      </c>
      <c r="I470" s="73" t="str">
        <f>DataEntry!H470</f>
        <v/>
      </c>
      <c r="J470" s="266">
        <f t="shared" si="203"/>
        <v>1</v>
      </c>
      <c r="K470" s="304">
        <f t="shared" si="192"/>
        <v>0.93523086915153186</v>
      </c>
      <c r="L470" s="224" t="e">
        <f t="shared" si="193"/>
        <v>#N/A</v>
      </c>
      <c r="M470" s="224" t="str">
        <f t="shared" si="194"/>
        <v/>
      </c>
      <c r="N470" s="236" t="str">
        <f t="shared" si="204"/>
        <v/>
      </c>
      <c r="O470" s="22" t="str">
        <f t="shared" si="205"/>
        <v>TG324</v>
      </c>
      <c r="P470" s="308" t="e">
        <f t="shared" si="195"/>
        <v>#N/A</v>
      </c>
      <c r="Q470" s="22" t="str">
        <f t="shared" si="206"/>
        <v>TG324</v>
      </c>
      <c r="R470" s="308" t="e">
        <f t="shared" si="196"/>
        <v>#N/A</v>
      </c>
      <c r="S470" s="74"/>
      <c r="T470" s="75"/>
      <c r="U470" s="76"/>
      <c r="V470" s="74"/>
      <c r="W470" s="75"/>
      <c r="X470" s="76"/>
      <c r="Y470" s="74"/>
      <c r="Z470" s="75"/>
      <c r="AA470" s="76"/>
      <c r="AB470" s="74"/>
      <c r="AC470" s="75"/>
      <c r="AD470" s="76"/>
      <c r="AE470" s="74"/>
      <c r="AF470" s="75"/>
      <c r="AG470" s="76"/>
      <c r="AH470" s="74"/>
      <c r="AI470" s="75"/>
      <c r="AJ470" s="76"/>
      <c r="AK470" s="74"/>
      <c r="AL470" s="75"/>
      <c r="AM470" s="76"/>
      <c r="AN470" s="74"/>
      <c r="AO470" s="75"/>
      <c r="AP470" s="76"/>
      <c r="AQ470" s="77" t="str">
        <f t="shared" si="197"/>
        <v/>
      </c>
      <c r="AR470" s="77" t="str">
        <f t="shared" si="198"/>
        <v/>
      </c>
      <c r="AS470" s="78" t="str">
        <f t="shared" si="207"/>
        <v/>
      </c>
      <c r="AT470" s="77" t="str">
        <f t="shared" si="199"/>
        <v/>
      </c>
      <c r="AU470" s="79"/>
      <c r="AV470" s="139"/>
      <c r="AW470" s="80"/>
      <c r="AX470" s="80"/>
      <c r="AY470" s="80"/>
      <c r="AZ470" s="92"/>
      <c r="BA470" s="93"/>
      <c r="BB470" s="92"/>
      <c r="BC470" s="93"/>
      <c r="BD470" s="92"/>
      <c r="BE470" s="93"/>
      <c r="BF470" s="77"/>
      <c r="BG470" s="77"/>
      <c r="BH470" s="77"/>
      <c r="BI470" s="83">
        <f t="shared" si="208"/>
        <v>1</v>
      </c>
      <c r="BJ470" s="83">
        <f t="shared" si="209"/>
        <v>0</v>
      </c>
      <c r="BK470" s="83">
        <f t="shared" si="210"/>
        <v>0</v>
      </c>
      <c r="BL470" s="84"/>
      <c r="BM470" s="84"/>
      <c r="BN470" s="85"/>
      <c r="BO470" s="84"/>
      <c r="BP470" s="84"/>
      <c r="BQ470" s="84"/>
      <c r="BR470" s="84"/>
      <c r="BS470" s="84"/>
      <c r="BT470" s="84"/>
      <c r="BU470" s="86"/>
      <c r="BV470" s="86"/>
      <c r="BW470" s="86"/>
      <c r="BX470" s="86"/>
      <c r="BY470" s="86"/>
      <c r="BZ470" s="86"/>
      <c r="CA470" s="83"/>
      <c r="CB470" s="83"/>
      <c r="CC470" s="14"/>
      <c r="CD470" s="72"/>
      <c r="CE470" s="87"/>
      <c r="CF470" s="88"/>
      <c r="CG470" s="88"/>
      <c r="CH470" s="87" t="str">
        <f t="shared" si="200"/>
        <v/>
      </c>
      <c r="CI470" s="89"/>
      <c r="CJ470" s="89"/>
      <c r="CK470" s="267"/>
      <c r="CL470" s="90"/>
      <c r="CM470" s="267"/>
      <c r="CN470" s="90"/>
      <c r="CO470" s="267"/>
      <c r="CP470" s="90"/>
      <c r="CQ470" s="267"/>
      <c r="CR470" s="90"/>
      <c r="CS470" s="267"/>
      <c r="CT470" s="90"/>
      <c r="CU470" s="267"/>
      <c r="CV470" s="90"/>
      <c r="CW470" s="267"/>
      <c r="CX470" s="90"/>
      <c r="CY470" s="267"/>
      <c r="CZ470" s="90"/>
      <c r="DA470" s="94" t="str">
        <f>DataEntry!B470</f>
        <v/>
      </c>
      <c r="DB470" s="83"/>
      <c r="DC470" s="83"/>
      <c r="DD470" s="145" t="str">
        <f t="shared" si="211"/>
        <v/>
      </c>
      <c r="DE470" s="145" t="str">
        <f t="shared" si="212"/>
        <v/>
      </c>
      <c r="DF470" s="145" t="str">
        <f t="shared" si="213"/>
        <v/>
      </c>
      <c r="DG470" s="145" t="str">
        <f t="shared" si="214"/>
        <v/>
      </c>
      <c r="DH470" s="145" t="str">
        <f t="shared" si="215"/>
        <v/>
      </c>
      <c r="DI470" s="145" t="str">
        <f t="shared" si="216"/>
        <v/>
      </c>
      <c r="DJ470" s="83"/>
      <c r="DK470" s="83"/>
      <c r="DL470" s="84"/>
      <c r="DM470" s="14"/>
      <c r="DN470" s="87">
        <f t="shared" si="201"/>
        <v>0.64599999999999991</v>
      </c>
      <c r="DO470" s="87">
        <f>(DFactor*Rounds*Number/2+SUM(BV$3:BV458))/(Rounds*Number/2+COUNT(BV$3:BV458))</f>
        <v>0.29599999999999999</v>
      </c>
      <c r="DP470" s="87">
        <f t="shared" si="202"/>
        <v>0.29599999999999999</v>
      </c>
    </row>
    <row r="471" spans="1:120" x14ac:dyDescent="0.25">
      <c r="A471" s="69">
        <v>469</v>
      </c>
      <c r="B471" s="70" t="str">
        <f>DataEntry!C471</f>
        <v/>
      </c>
      <c r="C471" s="71">
        <f>COUNTIF(D$2:D471,D471)+COUNTIF(G$2:G471,D471)</f>
        <v>326</v>
      </c>
      <c r="D471" s="72" t="str">
        <f t="shared" si="190"/>
        <v/>
      </c>
      <c r="E471" s="70" t="str">
        <f>DataEntry!E471</f>
        <v/>
      </c>
      <c r="F471" s="71">
        <f>COUNTIF(D$2:D471,G471)+COUNTIF(G$2:G471,G471)</f>
        <v>326</v>
      </c>
      <c r="G471" s="72" t="str">
        <f t="shared" si="191"/>
        <v/>
      </c>
      <c r="H471" s="73" t="str">
        <f>DataEntry!G471</f>
        <v/>
      </c>
      <c r="I471" s="73" t="str">
        <f>DataEntry!H471</f>
        <v/>
      </c>
      <c r="J471" s="266">
        <f t="shared" si="203"/>
        <v>1</v>
      </c>
      <c r="K471" s="304">
        <f t="shared" si="192"/>
        <v>0.66163955138063191</v>
      </c>
      <c r="L471" s="224" t="e">
        <f t="shared" si="193"/>
        <v>#N/A</v>
      </c>
      <c r="M471" s="224" t="str">
        <f t="shared" si="194"/>
        <v/>
      </c>
      <c r="N471" s="236" t="str">
        <f t="shared" si="204"/>
        <v/>
      </c>
      <c r="O471" s="22" t="str">
        <f t="shared" si="205"/>
        <v>TG326</v>
      </c>
      <c r="P471" s="308" t="e">
        <f t="shared" si="195"/>
        <v>#N/A</v>
      </c>
      <c r="Q471" s="22" t="str">
        <f t="shared" si="206"/>
        <v>TG326</v>
      </c>
      <c r="R471" s="308" t="e">
        <f t="shared" si="196"/>
        <v>#N/A</v>
      </c>
      <c r="S471" s="74"/>
      <c r="T471" s="75"/>
      <c r="U471" s="76"/>
      <c r="V471" s="74"/>
      <c r="W471" s="75"/>
      <c r="X471" s="76"/>
      <c r="Y471" s="74"/>
      <c r="Z471" s="75"/>
      <c r="AA471" s="76"/>
      <c r="AB471" s="74"/>
      <c r="AC471" s="75"/>
      <c r="AD471" s="76"/>
      <c r="AE471" s="74"/>
      <c r="AF471" s="75"/>
      <c r="AG471" s="76"/>
      <c r="AH471" s="74"/>
      <c r="AI471" s="75"/>
      <c r="AJ471" s="76"/>
      <c r="AK471" s="74"/>
      <c r="AL471" s="75"/>
      <c r="AM471" s="76"/>
      <c r="AN471" s="74"/>
      <c r="AO471" s="75"/>
      <c r="AP471" s="76"/>
      <c r="AQ471" s="77" t="str">
        <f t="shared" si="197"/>
        <v/>
      </c>
      <c r="AR471" s="77" t="str">
        <f t="shared" si="198"/>
        <v/>
      </c>
      <c r="AS471" s="78" t="str">
        <f t="shared" si="207"/>
        <v/>
      </c>
      <c r="AT471" s="77" t="str">
        <f t="shared" si="199"/>
        <v/>
      </c>
      <c r="AU471" s="79"/>
      <c r="AV471" s="139"/>
      <c r="AW471" s="80"/>
      <c r="AX471" s="80"/>
      <c r="AY471" s="80"/>
      <c r="AZ471" s="92"/>
      <c r="BA471" s="93"/>
      <c r="BB471" s="92"/>
      <c r="BC471" s="93"/>
      <c r="BD471" s="92"/>
      <c r="BE471" s="93"/>
      <c r="BF471" s="77"/>
      <c r="BG471" s="77"/>
      <c r="BH471" s="77"/>
      <c r="BI471" s="83">
        <f t="shared" si="208"/>
        <v>1</v>
      </c>
      <c r="BJ471" s="83">
        <f t="shared" si="209"/>
        <v>0</v>
      </c>
      <c r="BK471" s="83">
        <f t="shared" si="210"/>
        <v>0</v>
      </c>
      <c r="BL471" s="84"/>
      <c r="BM471" s="84"/>
      <c r="BN471" s="85"/>
      <c r="BO471" s="84"/>
      <c r="BP471" s="84"/>
      <c r="BQ471" s="84"/>
      <c r="BR471" s="84"/>
      <c r="BS471" s="84"/>
      <c r="BT471" s="84"/>
      <c r="BU471" s="86"/>
      <c r="BV471" s="86"/>
      <c r="BW471" s="86"/>
      <c r="BX471" s="86"/>
      <c r="BY471" s="86"/>
      <c r="BZ471" s="86"/>
      <c r="CA471" s="83"/>
      <c r="CB471" s="83"/>
      <c r="CC471" s="14"/>
      <c r="CD471" s="72"/>
      <c r="CE471" s="87"/>
      <c r="CF471" s="88"/>
      <c r="CG471" s="88"/>
      <c r="CH471" s="87" t="str">
        <f t="shared" si="200"/>
        <v/>
      </c>
      <c r="CI471" s="89"/>
      <c r="CJ471" s="89"/>
      <c r="CK471" s="267"/>
      <c r="CL471" s="90"/>
      <c r="CM471" s="267"/>
      <c r="CN471" s="90"/>
      <c r="CO471" s="267"/>
      <c r="CP471" s="90"/>
      <c r="CQ471" s="267"/>
      <c r="CR471" s="90"/>
      <c r="CS471" s="267"/>
      <c r="CT471" s="90"/>
      <c r="CU471" s="267"/>
      <c r="CV471" s="90"/>
      <c r="CW471" s="267"/>
      <c r="CX471" s="90"/>
      <c r="CY471" s="267"/>
      <c r="CZ471" s="90"/>
      <c r="DA471" s="94" t="str">
        <f>DataEntry!B471</f>
        <v/>
      </c>
      <c r="DB471" s="83"/>
      <c r="DC471" s="83"/>
      <c r="DD471" s="145" t="str">
        <f t="shared" si="211"/>
        <v/>
      </c>
      <c r="DE471" s="145" t="str">
        <f t="shared" si="212"/>
        <v/>
      </c>
      <c r="DF471" s="145" t="str">
        <f t="shared" si="213"/>
        <v/>
      </c>
      <c r="DG471" s="145" t="str">
        <f t="shared" si="214"/>
        <v/>
      </c>
      <c r="DH471" s="145" t="str">
        <f t="shared" si="215"/>
        <v/>
      </c>
      <c r="DI471" s="145" t="str">
        <f t="shared" si="216"/>
        <v/>
      </c>
      <c r="DJ471" s="83"/>
      <c r="DK471" s="83"/>
      <c r="DL471" s="84"/>
      <c r="DM471" s="14"/>
      <c r="DN471" s="87">
        <f t="shared" si="201"/>
        <v>0.64599999999999991</v>
      </c>
      <c r="DO471" s="87">
        <f>(DFactor*Rounds*Number/2+SUM(BV$3:BV459))/(Rounds*Number/2+COUNT(BV$3:BV459))</f>
        <v>0.29599999999999999</v>
      </c>
      <c r="DP471" s="87">
        <f t="shared" si="202"/>
        <v>0.29599999999999999</v>
      </c>
    </row>
    <row r="472" spans="1:120" x14ac:dyDescent="0.25">
      <c r="A472" s="69">
        <v>470</v>
      </c>
      <c r="B472" s="70" t="str">
        <f>DataEntry!C472</f>
        <v/>
      </c>
      <c r="C472" s="71">
        <f>COUNTIF(D$2:D472,D472)+COUNTIF(G$2:G472,D472)</f>
        <v>328</v>
      </c>
      <c r="D472" s="72" t="str">
        <f t="shared" si="190"/>
        <v/>
      </c>
      <c r="E472" s="70" t="str">
        <f>DataEntry!E472</f>
        <v/>
      </c>
      <c r="F472" s="71">
        <f>COUNTIF(D$2:D472,G472)+COUNTIF(G$2:G472,G472)</f>
        <v>328</v>
      </c>
      <c r="G472" s="72" t="str">
        <f t="shared" si="191"/>
        <v/>
      </c>
      <c r="H472" s="73" t="str">
        <f>DataEntry!G472</f>
        <v/>
      </c>
      <c r="I472" s="73" t="str">
        <f>DataEntry!H472</f>
        <v/>
      </c>
      <c r="J472" s="266">
        <f t="shared" si="203"/>
        <v>1</v>
      </c>
      <c r="K472" s="304">
        <f t="shared" si="192"/>
        <v>0.396659233240511</v>
      </c>
      <c r="L472" s="224" t="e">
        <f t="shared" si="193"/>
        <v>#N/A</v>
      </c>
      <c r="M472" s="224" t="str">
        <f t="shared" si="194"/>
        <v/>
      </c>
      <c r="N472" s="236" t="str">
        <f t="shared" si="204"/>
        <v/>
      </c>
      <c r="O472" s="22" t="str">
        <f t="shared" si="205"/>
        <v>TG328</v>
      </c>
      <c r="P472" s="308" t="e">
        <f t="shared" si="195"/>
        <v>#N/A</v>
      </c>
      <c r="Q472" s="22" t="str">
        <f t="shared" si="206"/>
        <v>TG328</v>
      </c>
      <c r="R472" s="308" t="e">
        <f t="shared" si="196"/>
        <v>#N/A</v>
      </c>
      <c r="S472" s="74"/>
      <c r="T472" s="75"/>
      <c r="U472" s="76"/>
      <c r="V472" s="74"/>
      <c r="W472" s="75"/>
      <c r="X472" s="76"/>
      <c r="Y472" s="74"/>
      <c r="Z472" s="75"/>
      <c r="AA472" s="76"/>
      <c r="AB472" s="74"/>
      <c r="AC472" s="75"/>
      <c r="AD472" s="76"/>
      <c r="AE472" s="74"/>
      <c r="AF472" s="75"/>
      <c r="AG472" s="76"/>
      <c r="AH472" s="74"/>
      <c r="AI472" s="75"/>
      <c r="AJ472" s="76"/>
      <c r="AK472" s="74"/>
      <c r="AL472" s="75"/>
      <c r="AM472" s="76"/>
      <c r="AN472" s="74"/>
      <c r="AO472" s="75"/>
      <c r="AP472" s="76"/>
      <c r="AQ472" s="77" t="str">
        <f t="shared" si="197"/>
        <v/>
      </c>
      <c r="AR472" s="77" t="str">
        <f t="shared" si="198"/>
        <v/>
      </c>
      <c r="AS472" s="78" t="str">
        <f t="shared" si="207"/>
        <v/>
      </c>
      <c r="AT472" s="77" t="str">
        <f t="shared" si="199"/>
        <v/>
      </c>
      <c r="AU472" s="79"/>
      <c r="AV472" s="139"/>
      <c r="AW472" s="80"/>
      <c r="AX472" s="80"/>
      <c r="AY472" s="80"/>
      <c r="AZ472" s="92"/>
      <c r="BA472" s="93"/>
      <c r="BB472" s="92"/>
      <c r="BC472" s="93"/>
      <c r="BD472" s="92"/>
      <c r="BE472" s="93"/>
      <c r="BF472" s="77"/>
      <c r="BG472" s="77"/>
      <c r="BH472" s="77"/>
      <c r="BI472" s="83">
        <f t="shared" si="208"/>
        <v>1</v>
      </c>
      <c r="BJ472" s="83">
        <f t="shared" si="209"/>
        <v>0</v>
      </c>
      <c r="BK472" s="83">
        <f t="shared" si="210"/>
        <v>0</v>
      </c>
      <c r="BL472" s="84"/>
      <c r="BM472" s="84"/>
      <c r="BN472" s="85"/>
      <c r="BO472" s="84"/>
      <c r="BP472" s="84"/>
      <c r="BQ472" s="84"/>
      <c r="BR472" s="84"/>
      <c r="BS472" s="84"/>
      <c r="BT472" s="84"/>
      <c r="BU472" s="86"/>
      <c r="BV472" s="86"/>
      <c r="BW472" s="86"/>
      <c r="BX472" s="86"/>
      <c r="BY472" s="86"/>
      <c r="BZ472" s="86"/>
      <c r="CA472" s="83"/>
      <c r="CB472" s="83"/>
      <c r="CC472" s="14"/>
      <c r="CD472" s="72"/>
      <c r="CE472" s="87"/>
      <c r="CF472" s="88"/>
      <c r="CG472" s="88"/>
      <c r="CH472" s="87" t="str">
        <f t="shared" si="200"/>
        <v/>
      </c>
      <c r="CI472" s="89"/>
      <c r="CJ472" s="89"/>
      <c r="CK472" s="267"/>
      <c r="CL472" s="90"/>
      <c r="CM472" s="267"/>
      <c r="CN472" s="90"/>
      <c r="CO472" s="267"/>
      <c r="CP472" s="90"/>
      <c r="CQ472" s="267"/>
      <c r="CR472" s="90"/>
      <c r="CS472" s="267"/>
      <c r="CT472" s="90"/>
      <c r="CU472" s="267"/>
      <c r="CV472" s="90"/>
      <c r="CW472" s="267"/>
      <c r="CX472" s="90"/>
      <c r="CY472" s="267"/>
      <c r="CZ472" s="90"/>
      <c r="DA472" s="94" t="str">
        <f>DataEntry!B472</f>
        <v/>
      </c>
      <c r="DB472" s="83"/>
      <c r="DC472" s="83"/>
      <c r="DD472" s="145" t="str">
        <f t="shared" si="211"/>
        <v/>
      </c>
      <c r="DE472" s="145" t="str">
        <f t="shared" si="212"/>
        <v/>
      </c>
      <c r="DF472" s="145" t="str">
        <f t="shared" si="213"/>
        <v/>
      </c>
      <c r="DG472" s="145" t="str">
        <f t="shared" si="214"/>
        <v/>
      </c>
      <c r="DH472" s="145" t="str">
        <f t="shared" si="215"/>
        <v/>
      </c>
      <c r="DI472" s="145" t="str">
        <f t="shared" si="216"/>
        <v/>
      </c>
      <c r="DJ472" s="83"/>
      <c r="DK472" s="83"/>
      <c r="DL472" s="84"/>
      <c r="DM472" s="14"/>
      <c r="DN472" s="87">
        <f t="shared" si="201"/>
        <v>0.64599999999999991</v>
      </c>
      <c r="DO472" s="87">
        <f>(DFactor*Rounds*Number/2+SUM(BV$3:BV460))/(Rounds*Number/2+COUNT(BV$3:BV460))</f>
        <v>0.29599999999999999</v>
      </c>
      <c r="DP472" s="87">
        <f t="shared" si="202"/>
        <v>0.29599999999999999</v>
      </c>
    </row>
    <row r="473" spans="1:120" x14ac:dyDescent="0.25">
      <c r="A473" s="69">
        <v>471</v>
      </c>
      <c r="B473" s="70" t="str">
        <f>DataEntry!C473</f>
        <v/>
      </c>
      <c r="C473" s="71">
        <f>COUNTIF(D$2:D473,D473)+COUNTIF(G$2:G473,D473)</f>
        <v>330</v>
      </c>
      <c r="D473" s="72" t="str">
        <f t="shared" si="190"/>
        <v/>
      </c>
      <c r="E473" s="70" t="str">
        <f>DataEntry!E473</f>
        <v/>
      </c>
      <c r="F473" s="71">
        <f>COUNTIF(D$2:D473,G473)+COUNTIF(G$2:G473,G473)</f>
        <v>330</v>
      </c>
      <c r="G473" s="72" t="str">
        <f t="shared" si="191"/>
        <v/>
      </c>
      <c r="H473" s="73" t="str">
        <f>DataEntry!G473</f>
        <v/>
      </c>
      <c r="I473" s="73" t="str">
        <f>DataEntry!H473</f>
        <v/>
      </c>
      <c r="J473" s="266">
        <f t="shared" si="203"/>
        <v>1</v>
      </c>
      <c r="K473" s="304">
        <f t="shared" si="192"/>
        <v>0.53221272534258701</v>
      </c>
      <c r="L473" s="224" t="e">
        <f t="shared" si="193"/>
        <v>#N/A</v>
      </c>
      <c r="M473" s="224" t="str">
        <f t="shared" si="194"/>
        <v/>
      </c>
      <c r="N473" s="236" t="str">
        <f t="shared" si="204"/>
        <v/>
      </c>
      <c r="O473" s="22" t="str">
        <f t="shared" si="205"/>
        <v>TG330</v>
      </c>
      <c r="P473" s="308" t="e">
        <f t="shared" si="195"/>
        <v>#N/A</v>
      </c>
      <c r="Q473" s="22" t="str">
        <f t="shared" si="206"/>
        <v>TG330</v>
      </c>
      <c r="R473" s="308" t="e">
        <f t="shared" si="196"/>
        <v>#N/A</v>
      </c>
      <c r="S473" s="74"/>
      <c r="T473" s="75"/>
      <c r="U473" s="76"/>
      <c r="V473" s="74"/>
      <c r="W473" s="75"/>
      <c r="X473" s="76"/>
      <c r="Y473" s="74"/>
      <c r="Z473" s="75"/>
      <c r="AA473" s="76"/>
      <c r="AB473" s="74"/>
      <c r="AC473" s="75"/>
      <c r="AD473" s="76"/>
      <c r="AE473" s="74"/>
      <c r="AF473" s="75"/>
      <c r="AG473" s="76"/>
      <c r="AH473" s="74"/>
      <c r="AI473" s="75"/>
      <c r="AJ473" s="76"/>
      <c r="AK473" s="74"/>
      <c r="AL473" s="75"/>
      <c r="AM473" s="76"/>
      <c r="AN473" s="74"/>
      <c r="AO473" s="75"/>
      <c r="AP473" s="76"/>
      <c r="AQ473" s="77" t="str">
        <f t="shared" si="197"/>
        <v/>
      </c>
      <c r="AR473" s="77" t="str">
        <f t="shared" si="198"/>
        <v/>
      </c>
      <c r="AS473" s="78" t="str">
        <f t="shared" si="207"/>
        <v/>
      </c>
      <c r="AT473" s="77" t="str">
        <f t="shared" si="199"/>
        <v/>
      </c>
      <c r="AU473" s="79"/>
      <c r="AV473" s="139"/>
      <c r="AW473" s="80"/>
      <c r="AX473" s="80"/>
      <c r="AY473" s="80"/>
      <c r="AZ473" s="92"/>
      <c r="BA473" s="93"/>
      <c r="BB473" s="92"/>
      <c r="BC473" s="93"/>
      <c r="BD473" s="92"/>
      <c r="BE473" s="93"/>
      <c r="BF473" s="77"/>
      <c r="BG473" s="77"/>
      <c r="BH473" s="77"/>
      <c r="BI473" s="83">
        <f t="shared" si="208"/>
        <v>1</v>
      </c>
      <c r="BJ473" s="83">
        <f t="shared" si="209"/>
        <v>0</v>
      </c>
      <c r="BK473" s="83">
        <f t="shared" si="210"/>
        <v>0</v>
      </c>
      <c r="BL473" s="84"/>
      <c r="BM473" s="84"/>
      <c r="BN473" s="85"/>
      <c r="BO473" s="84"/>
      <c r="BP473" s="84"/>
      <c r="BQ473" s="84"/>
      <c r="BR473" s="84"/>
      <c r="BS473" s="84"/>
      <c r="BT473" s="84"/>
      <c r="BU473" s="86"/>
      <c r="BV473" s="86"/>
      <c r="BW473" s="86"/>
      <c r="BX473" s="86"/>
      <c r="BY473" s="86"/>
      <c r="BZ473" s="86"/>
      <c r="CA473" s="83"/>
      <c r="CB473" s="83"/>
      <c r="CC473" s="14"/>
      <c r="CD473" s="72"/>
      <c r="CE473" s="87"/>
      <c r="CF473" s="88"/>
      <c r="CG473" s="88"/>
      <c r="CH473" s="87" t="str">
        <f t="shared" si="200"/>
        <v/>
      </c>
      <c r="CI473" s="89"/>
      <c r="CJ473" s="89"/>
      <c r="CK473" s="267"/>
      <c r="CL473" s="90"/>
      <c r="CM473" s="267"/>
      <c r="CN473" s="90"/>
      <c r="CO473" s="267"/>
      <c r="CP473" s="90"/>
      <c r="CQ473" s="267"/>
      <c r="CR473" s="90"/>
      <c r="CS473" s="267"/>
      <c r="CT473" s="90"/>
      <c r="CU473" s="267"/>
      <c r="CV473" s="90"/>
      <c r="CW473" s="267"/>
      <c r="CX473" s="90"/>
      <c r="CY473" s="267"/>
      <c r="CZ473" s="90"/>
      <c r="DA473" s="94" t="str">
        <f>DataEntry!B473</f>
        <v/>
      </c>
      <c r="DB473" s="83"/>
      <c r="DC473" s="83"/>
      <c r="DD473" s="145" t="str">
        <f t="shared" si="211"/>
        <v/>
      </c>
      <c r="DE473" s="145" t="str">
        <f t="shared" si="212"/>
        <v/>
      </c>
      <c r="DF473" s="145" t="str">
        <f t="shared" si="213"/>
        <v/>
      </c>
      <c r="DG473" s="145" t="str">
        <f t="shared" si="214"/>
        <v/>
      </c>
      <c r="DH473" s="145" t="str">
        <f t="shared" si="215"/>
        <v/>
      </c>
      <c r="DI473" s="145" t="str">
        <f t="shared" si="216"/>
        <v/>
      </c>
      <c r="DJ473" s="83"/>
      <c r="DK473" s="83"/>
      <c r="DL473" s="84"/>
      <c r="DM473" s="14"/>
      <c r="DN473" s="87">
        <f t="shared" si="201"/>
        <v>0.64599999999999991</v>
      </c>
      <c r="DO473" s="87">
        <f>(DFactor*Rounds*Number/2+SUM(BV$3:BV461))/(Rounds*Number/2+COUNT(BV$3:BV461))</f>
        <v>0.29599999999999999</v>
      </c>
      <c r="DP473" s="87">
        <f t="shared" si="202"/>
        <v>0.29599999999999999</v>
      </c>
    </row>
    <row r="474" spans="1:120" x14ac:dyDescent="0.25">
      <c r="A474" s="69">
        <v>472</v>
      </c>
      <c r="B474" s="70" t="str">
        <f>DataEntry!C474</f>
        <v/>
      </c>
      <c r="C474" s="71">
        <f>COUNTIF(D$2:D474,D474)+COUNTIF(G$2:G474,D474)</f>
        <v>332</v>
      </c>
      <c r="D474" s="72" t="str">
        <f t="shared" si="190"/>
        <v/>
      </c>
      <c r="E474" s="70" t="str">
        <f>DataEntry!E474</f>
        <v/>
      </c>
      <c r="F474" s="71">
        <f>COUNTIF(D$2:D474,G474)+COUNTIF(G$2:G474,G474)</f>
        <v>332</v>
      </c>
      <c r="G474" s="72" t="str">
        <f t="shared" si="191"/>
        <v/>
      </c>
      <c r="H474" s="73" t="str">
        <f>DataEntry!G474</f>
        <v/>
      </c>
      <c r="I474" s="73" t="str">
        <f>DataEntry!H474</f>
        <v/>
      </c>
      <c r="J474" s="266">
        <f t="shared" si="203"/>
        <v>1</v>
      </c>
      <c r="K474" s="304">
        <f t="shared" si="192"/>
        <v>0.26048526938331928</v>
      </c>
      <c r="L474" s="224" t="e">
        <f t="shared" si="193"/>
        <v>#N/A</v>
      </c>
      <c r="M474" s="224" t="str">
        <f t="shared" si="194"/>
        <v/>
      </c>
      <c r="N474" s="236" t="str">
        <f t="shared" si="204"/>
        <v/>
      </c>
      <c r="O474" s="22" t="str">
        <f t="shared" si="205"/>
        <v>TG332</v>
      </c>
      <c r="P474" s="308" t="e">
        <f t="shared" si="195"/>
        <v>#N/A</v>
      </c>
      <c r="Q474" s="22" t="str">
        <f t="shared" si="206"/>
        <v>TG332</v>
      </c>
      <c r="R474" s="308" t="e">
        <f t="shared" si="196"/>
        <v>#N/A</v>
      </c>
      <c r="S474" s="74"/>
      <c r="T474" s="75"/>
      <c r="U474" s="76"/>
      <c r="V474" s="74"/>
      <c r="W474" s="75"/>
      <c r="X474" s="76"/>
      <c r="Y474" s="74"/>
      <c r="Z474" s="75"/>
      <c r="AA474" s="76"/>
      <c r="AB474" s="74"/>
      <c r="AC474" s="75"/>
      <c r="AD474" s="76"/>
      <c r="AE474" s="74"/>
      <c r="AF474" s="75"/>
      <c r="AG474" s="76"/>
      <c r="AH474" s="74"/>
      <c r="AI474" s="75"/>
      <c r="AJ474" s="76"/>
      <c r="AK474" s="74"/>
      <c r="AL474" s="75"/>
      <c r="AM474" s="76"/>
      <c r="AN474" s="74"/>
      <c r="AO474" s="75"/>
      <c r="AP474" s="76"/>
      <c r="AQ474" s="77" t="str">
        <f t="shared" si="197"/>
        <v/>
      </c>
      <c r="AR474" s="77" t="str">
        <f t="shared" si="198"/>
        <v/>
      </c>
      <c r="AS474" s="78" t="str">
        <f t="shared" si="207"/>
        <v/>
      </c>
      <c r="AT474" s="77" t="str">
        <f t="shared" si="199"/>
        <v/>
      </c>
      <c r="AU474" s="79"/>
      <c r="AV474" s="139"/>
      <c r="AW474" s="80"/>
      <c r="AX474" s="80"/>
      <c r="AY474" s="80"/>
      <c r="AZ474" s="92"/>
      <c r="BA474" s="93"/>
      <c r="BB474" s="92"/>
      <c r="BC474" s="93"/>
      <c r="BD474" s="92"/>
      <c r="BE474" s="93"/>
      <c r="BF474" s="77"/>
      <c r="BG474" s="77"/>
      <c r="BH474" s="77"/>
      <c r="BI474" s="83">
        <f t="shared" si="208"/>
        <v>1</v>
      </c>
      <c r="BJ474" s="83">
        <f t="shared" si="209"/>
        <v>0</v>
      </c>
      <c r="BK474" s="83">
        <f t="shared" si="210"/>
        <v>0</v>
      </c>
      <c r="BL474" s="84"/>
      <c r="BM474" s="84"/>
      <c r="BN474" s="85"/>
      <c r="BO474" s="84"/>
      <c r="BP474" s="84"/>
      <c r="BQ474" s="84"/>
      <c r="BR474" s="84"/>
      <c r="BS474" s="84"/>
      <c r="BT474" s="84"/>
      <c r="BU474" s="86"/>
      <c r="BV474" s="86"/>
      <c r="BW474" s="86"/>
      <c r="BX474" s="86"/>
      <c r="BY474" s="86"/>
      <c r="BZ474" s="86"/>
      <c r="CA474" s="83"/>
      <c r="CB474" s="83"/>
      <c r="CC474" s="14"/>
      <c r="CD474" s="72"/>
      <c r="CE474" s="87"/>
      <c r="CF474" s="88"/>
      <c r="CG474" s="88"/>
      <c r="CH474" s="87" t="str">
        <f t="shared" si="200"/>
        <v/>
      </c>
      <c r="CI474" s="89"/>
      <c r="CJ474" s="89"/>
      <c r="CK474" s="267"/>
      <c r="CL474" s="90"/>
      <c r="CM474" s="267"/>
      <c r="CN474" s="90"/>
      <c r="CO474" s="267"/>
      <c r="CP474" s="90"/>
      <c r="CQ474" s="267"/>
      <c r="CR474" s="90"/>
      <c r="CS474" s="267"/>
      <c r="CT474" s="90"/>
      <c r="CU474" s="267"/>
      <c r="CV474" s="90"/>
      <c r="CW474" s="267"/>
      <c r="CX474" s="90"/>
      <c r="CY474" s="267"/>
      <c r="CZ474" s="90"/>
      <c r="DA474" s="94" t="str">
        <f>DataEntry!B474</f>
        <v/>
      </c>
      <c r="DB474" s="83"/>
      <c r="DC474" s="83"/>
      <c r="DD474" s="145" t="str">
        <f t="shared" si="211"/>
        <v/>
      </c>
      <c r="DE474" s="145" t="str">
        <f t="shared" si="212"/>
        <v/>
      </c>
      <c r="DF474" s="145" t="str">
        <f t="shared" si="213"/>
        <v/>
      </c>
      <c r="DG474" s="145" t="str">
        <f t="shared" si="214"/>
        <v/>
      </c>
      <c r="DH474" s="145" t="str">
        <f t="shared" si="215"/>
        <v/>
      </c>
      <c r="DI474" s="145" t="str">
        <f t="shared" si="216"/>
        <v/>
      </c>
      <c r="DJ474" s="83"/>
      <c r="DK474" s="83"/>
      <c r="DL474" s="84"/>
      <c r="DM474" s="14"/>
      <c r="DN474" s="87">
        <f t="shared" si="201"/>
        <v>0.64599999999999991</v>
      </c>
      <c r="DO474" s="87">
        <f>(DFactor*Rounds*Number/2+SUM(BV$3:BV462))/(Rounds*Number/2+COUNT(BV$3:BV462))</f>
        <v>0.29599999999999999</v>
      </c>
      <c r="DP474" s="87">
        <f t="shared" si="202"/>
        <v>0.29599999999999999</v>
      </c>
    </row>
    <row r="475" spans="1:120" x14ac:dyDescent="0.25">
      <c r="A475" s="69">
        <v>473</v>
      </c>
      <c r="B475" s="70" t="str">
        <f>DataEntry!C475</f>
        <v/>
      </c>
      <c r="C475" s="71">
        <f>COUNTIF(D$2:D475,D475)+COUNTIF(G$2:G475,D475)</f>
        <v>334</v>
      </c>
      <c r="D475" s="72" t="str">
        <f t="shared" si="190"/>
        <v/>
      </c>
      <c r="E475" s="70" t="str">
        <f>DataEntry!E475</f>
        <v/>
      </c>
      <c r="F475" s="71">
        <f>COUNTIF(D$2:D475,G475)+COUNTIF(G$2:G475,G475)</f>
        <v>334</v>
      </c>
      <c r="G475" s="72" t="str">
        <f t="shared" si="191"/>
        <v/>
      </c>
      <c r="H475" s="73" t="str">
        <f>DataEntry!G475</f>
        <v/>
      </c>
      <c r="I475" s="73" t="str">
        <f>DataEntry!H475</f>
        <v/>
      </c>
      <c r="J475" s="266">
        <f t="shared" si="203"/>
        <v>1</v>
      </c>
      <c r="K475" s="304">
        <f t="shared" si="192"/>
        <v>0.71515651265342317</v>
      </c>
      <c r="L475" s="224" t="e">
        <f t="shared" si="193"/>
        <v>#N/A</v>
      </c>
      <c r="M475" s="224" t="str">
        <f t="shared" si="194"/>
        <v/>
      </c>
      <c r="N475" s="236" t="str">
        <f t="shared" si="204"/>
        <v/>
      </c>
      <c r="O475" s="22" t="str">
        <f t="shared" si="205"/>
        <v>TG334</v>
      </c>
      <c r="P475" s="308" t="e">
        <f t="shared" si="195"/>
        <v>#N/A</v>
      </c>
      <c r="Q475" s="22" t="str">
        <f t="shared" si="206"/>
        <v>TG334</v>
      </c>
      <c r="R475" s="308" t="e">
        <f t="shared" si="196"/>
        <v>#N/A</v>
      </c>
      <c r="S475" s="74"/>
      <c r="T475" s="75"/>
      <c r="U475" s="76"/>
      <c r="V475" s="74"/>
      <c r="W475" s="75"/>
      <c r="X475" s="76"/>
      <c r="Y475" s="74"/>
      <c r="Z475" s="75"/>
      <c r="AA475" s="76"/>
      <c r="AB475" s="74"/>
      <c r="AC475" s="75"/>
      <c r="AD475" s="76"/>
      <c r="AE475" s="74"/>
      <c r="AF475" s="75"/>
      <c r="AG475" s="76"/>
      <c r="AH475" s="74"/>
      <c r="AI475" s="75"/>
      <c r="AJ475" s="76"/>
      <c r="AK475" s="74"/>
      <c r="AL475" s="75"/>
      <c r="AM475" s="76"/>
      <c r="AN475" s="74"/>
      <c r="AO475" s="75"/>
      <c r="AP475" s="76"/>
      <c r="AQ475" s="77" t="str">
        <f t="shared" si="197"/>
        <v/>
      </c>
      <c r="AR475" s="77" t="str">
        <f t="shared" si="198"/>
        <v/>
      </c>
      <c r="AS475" s="78" t="str">
        <f t="shared" si="207"/>
        <v/>
      </c>
      <c r="AT475" s="77" t="str">
        <f t="shared" si="199"/>
        <v/>
      </c>
      <c r="AU475" s="79"/>
      <c r="AV475" s="139"/>
      <c r="AW475" s="80"/>
      <c r="AX475" s="80"/>
      <c r="AY475" s="80"/>
      <c r="AZ475" s="92"/>
      <c r="BA475" s="93"/>
      <c r="BB475" s="92"/>
      <c r="BC475" s="93"/>
      <c r="BD475" s="92"/>
      <c r="BE475" s="93"/>
      <c r="BF475" s="77"/>
      <c r="BG475" s="77"/>
      <c r="BH475" s="77"/>
      <c r="BI475" s="83">
        <f t="shared" si="208"/>
        <v>1</v>
      </c>
      <c r="BJ475" s="83">
        <f t="shared" si="209"/>
        <v>0</v>
      </c>
      <c r="BK475" s="83">
        <f t="shared" si="210"/>
        <v>0</v>
      </c>
      <c r="BL475" s="84"/>
      <c r="BM475" s="84"/>
      <c r="BN475" s="85"/>
      <c r="BO475" s="84"/>
      <c r="BP475" s="84"/>
      <c r="BQ475" s="84"/>
      <c r="BR475" s="84"/>
      <c r="BS475" s="84"/>
      <c r="BT475" s="84"/>
      <c r="BU475" s="86"/>
      <c r="BV475" s="86"/>
      <c r="BW475" s="86"/>
      <c r="BX475" s="86"/>
      <c r="BY475" s="86"/>
      <c r="BZ475" s="86"/>
      <c r="CA475" s="83"/>
      <c r="CB475" s="83"/>
      <c r="CC475" s="14"/>
      <c r="CD475" s="72"/>
      <c r="CE475" s="87"/>
      <c r="CF475" s="88"/>
      <c r="CG475" s="88"/>
      <c r="CH475" s="87" t="str">
        <f t="shared" si="200"/>
        <v/>
      </c>
      <c r="CI475" s="89"/>
      <c r="CJ475" s="89"/>
      <c r="CK475" s="267"/>
      <c r="CL475" s="90"/>
      <c r="CM475" s="267"/>
      <c r="CN475" s="90"/>
      <c r="CO475" s="267"/>
      <c r="CP475" s="90"/>
      <c r="CQ475" s="267"/>
      <c r="CR475" s="90"/>
      <c r="CS475" s="267"/>
      <c r="CT475" s="90"/>
      <c r="CU475" s="267"/>
      <c r="CV475" s="90"/>
      <c r="CW475" s="267"/>
      <c r="CX475" s="90"/>
      <c r="CY475" s="267"/>
      <c r="CZ475" s="90"/>
      <c r="DA475" s="94" t="str">
        <f>DataEntry!B475</f>
        <v/>
      </c>
      <c r="DB475" s="83"/>
      <c r="DC475" s="83"/>
      <c r="DD475" s="145" t="str">
        <f t="shared" si="211"/>
        <v/>
      </c>
      <c r="DE475" s="145" t="str">
        <f t="shared" si="212"/>
        <v/>
      </c>
      <c r="DF475" s="145" t="str">
        <f t="shared" si="213"/>
        <v/>
      </c>
      <c r="DG475" s="145" t="str">
        <f t="shared" si="214"/>
        <v/>
      </c>
      <c r="DH475" s="145" t="str">
        <f t="shared" si="215"/>
        <v/>
      </c>
      <c r="DI475" s="145" t="str">
        <f t="shared" si="216"/>
        <v/>
      </c>
      <c r="DJ475" s="83"/>
      <c r="DK475" s="83"/>
      <c r="DL475" s="84"/>
      <c r="DM475" s="14"/>
      <c r="DN475" s="87">
        <f t="shared" si="201"/>
        <v>0.64599999999999991</v>
      </c>
      <c r="DO475" s="87">
        <f>(DFactor*Rounds*Number/2+SUM(BV$3:BV463))/(Rounds*Number/2+COUNT(BV$3:BV463))</f>
        <v>0.29599999999999999</v>
      </c>
      <c r="DP475" s="87">
        <f t="shared" si="202"/>
        <v>0.29599999999999999</v>
      </c>
    </row>
    <row r="476" spans="1:120" x14ac:dyDescent="0.25">
      <c r="A476" s="69">
        <v>474</v>
      </c>
      <c r="B476" s="70" t="str">
        <f>DataEntry!C476</f>
        <v/>
      </c>
      <c r="C476" s="71">
        <f>COUNTIF(D$2:D476,D476)+COUNTIF(G$2:G476,D476)</f>
        <v>336</v>
      </c>
      <c r="D476" s="72" t="str">
        <f t="shared" si="190"/>
        <v/>
      </c>
      <c r="E476" s="70" t="str">
        <f>DataEntry!E476</f>
        <v/>
      </c>
      <c r="F476" s="71">
        <f>COUNTIF(D$2:D476,G476)+COUNTIF(G$2:G476,G476)</f>
        <v>336</v>
      </c>
      <c r="G476" s="72" t="str">
        <f t="shared" si="191"/>
        <v/>
      </c>
      <c r="H476" s="73" t="str">
        <f>DataEntry!G476</f>
        <v/>
      </c>
      <c r="I476" s="73" t="str">
        <f>DataEntry!H476</f>
        <v/>
      </c>
      <c r="J476" s="266">
        <f t="shared" si="203"/>
        <v>1</v>
      </c>
      <c r="K476" s="304">
        <f t="shared" si="192"/>
        <v>0.50768817789214715</v>
      </c>
      <c r="L476" s="224" t="e">
        <f t="shared" si="193"/>
        <v>#N/A</v>
      </c>
      <c r="M476" s="224" t="str">
        <f t="shared" si="194"/>
        <v/>
      </c>
      <c r="N476" s="236" t="str">
        <f t="shared" si="204"/>
        <v/>
      </c>
      <c r="O476" s="22" t="str">
        <f t="shared" si="205"/>
        <v>TG336</v>
      </c>
      <c r="P476" s="308" t="e">
        <f t="shared" si="195"/>
        <v>#N/A</v>
      </c>
      <c r="Q476" s="22" t="str">
        <f t="shared" si="206"/>
        <v>TG336</v>
      </c>
      <c r="R476" s="308" t="e">
        <f t="shared" si="196"/>
        <v>#N/A</v>
      </c>
      <c r="S476" s="74"/>
      <c r="T476" s="75"/>
      <c r="U476" s="76"/>
      <c r="V476" s="74"/>
      <c r="W476" s="75"/>
      <c r="X476" s="76"/>
      <c r="Y476" s="74"/>
      <c r="Z476" s="75"/>
      <c r="AA476" s="76"/>
      <c r="AB476" s="74"/>
      <c r="AC476" s="75"/>
      <c r="AD476" s="76"/>
      <c r="AE476" s="74"/>
      <c r="AF476" s="75"/>
      <c r="AG476" s="76"/>
      <c r="AH476" s="74"/>
      <c r="AI476" s="75"/>
      <c r="AJ476" s="76"/>
      <c r="AK476" s="74"/>
      <c r="AL476" s="75"/>
      <c r="AM476" s="76"/>
      <c r="AN476" s="74"/>
      <c r="AO476" s="75"/>
      <c r="AP476" s="76"/>
      <c r="AQ476" s="77" t="str">
        <f t="shared" si="197"/>
        <v/>
      </c>
      <c r="AR476" s="77" t="str">
        <f t="shared" si="198"/>
        <v/>
      </c>
      <c r="AS476" s="78" t="str">
        <f t="shared" si="207"/>
        <v/>
      </c>
      <c r="AT476" s="77" t="str">
        <f t="shared" si="199"/>
        <v/>
      </c>
      <c r="AU476" s="79"/>
      <c r="AV476" s="139"/>
      <c r="AW476" s="80"/>
      <c r="AX476" s="80"/>
      <c r="AY476" s="80"/>
      <c r="AZ476" s="92"/>
      <c r="BA476" s="93"/>
      <c r="BB476" s="92"/>
      <c r="BC476" s="93"/>
      <c r="BD476" s="92"/>
      <c r="BE476" s="93"/>
      <c r="BF476" s="77"/>
      <c r="BG476" s="77"/>
      <c r="BH476" s="77"/>
      <c r="BI476" s="83">
        <f t="shared" si="208"/>
        <v>1</v>
      </c>
      <c r="BJ476" s="83">
        <f t="shared" si="209"/>
        <v>0</v>
      </c>
      <c r="BK476" s="83">
        <f t="shared" si="210"/>
        <v>0</v>
      </c>
      <c r="BL476" s="84"/>
      <c r="BM476" s="84"/>
      <c r="BN476" s="85"/>
      <c r="BO476" s="84"/>
      <c r="BP476" s="84"/>
      <c r="BQ476" s="84"/>
      <c r="BR476" s="84"/>
      <c r="BS476" s="84"/>
      <c r="BT476" s="84"/>
      <c r="BU476" s="86"/>
      <c r="BV476" s="86"/>
      <c r="BW476" s="86"/>
      <c r="BX476" s="86"/>
      <c r="BY476" s="86"/>
      <c r="BZ476" s="86"/>
      <c r="CA476" s="83"/>
      <c r="CB476" s="83"/>
      <c r="CC476" s="14"/>
      <c r="CD476" s="72"/>
      <c r="CE476" s="87"/>
      <c r="CF476" s="88"/>
      <c r="CG476" s="88"/>
      <c r="CH476" s="87" t="str">
        <f t="shared" si="200"/>
        <v/>
      </c>
      <c r="CI476" s="89"/>
      <c r="CJ476" s="89"/>
      <c r="CK476" s="267"/>
      <c r="CL476" s="90"/>
      <c r="CM476" s="267"/>
      <c r="CN476" s="90"/>
      <c r="CO476" s="267"/>
      <c r="CP476" s="90"/>
      <c r="CQ476" s="267"/>
      <c r="CR476" s="90"/>
      <c r="CS476" s="267"/>
      <c r="CT476" s="90"/>
      <c r="CU476" s="267"/>
      <c r="CV476" s="90"/>
      <c r="CW476" s="267"/>
      <c r="CX476" s="90"/>
      <c r="CY476" s="267"/>
      <c r="CZ476" s="90"/>
      <c r="DA476" s="94" t="str">
        <f>DataEntry!B476</f>
        <v/>
      </c>
      <c r="DB476" s="83"/>
      <c r="DC476" s="83"/>
      <c r="DD476" s="145" t="str">
        <f t="shared" si="211"/>
        <v/>
      </c>
      <c r="DE476" s="145" t="str">
        <f t="shared" si="212"/>
        <v/>
      </c>
      <c r="DF476" s="145" t="str">
        <f t="shared" si="213"/>
        <v/>
      </c>
      <c r="DG476" s="145" t="str">
        <f t="shared" si="214"/>
        <v/>
      </c>
      <c r="DH476" s="145" t="str">
        <f t="shared" si="215"/>
        <v/>
      </c>
      <c r="DI476" s="145" t="str">
        <f t="shared" si="216"/>
        <v/>
      </c>
      <c r="DJ476" s="83"/>
      <c r="DK476" s="83"/>
      <c r="DL476" s="84"/>
      <c r="DM476" s="14"/>
      <c r="DN476" s="87">
        <f t="shared" si="201"/>
        <v>0.64599999999999991</v>
      </c>
      <c r="DO476" s="87">
        <f>(DFactor*Rounds*Number/2+SUM(BV$3:BV464))/(Rounds*Number/2+COUNT(BV$3:BV464))</f>
        <v>0.29599999999999999</v>
      </c>
      <c r="DP476" s="87">
        <f t="shared" si="202"/>
        <v>0.29599999999999999</v>
      </c>
    </row>
    <row r="477" spans="1:120" x14ac:dyDescent="0.25">
      <c r="A477" s="69">
        <v>475</v>
      </c>
      <c r="B477" s="70" t="str">
        <f>DataEntry!C477</f>
        <v/>
      </c>
      <c r="C477" s="71">
        <f>COUNTIF(D$2:D477,D477)+COUNTIF(G$2:G477,D477)</f>
        <v>338</v>
      </c>
      <c r="D477" s="72" t="str">
        <f t="shared" si="190"/>
        <v/>
      </c>
      <c r="E477" s="70" t="str">
        <f>DataEntry!E477</f>
        <v/>
      </c>
      <c r="F477" s="71">
        <f>COUNTIF(D$2:D477,G477)+COUNTIF(G$2:G477,G477)</f>
        <v>338</v>
      </c>
      <c r="G477" s="72" t="str">
        <f t="shared" si="191"/>
        <v/>
      </c>
      <c r="H477" s="73" t="str">
        <f>DataEntry!G477</f>
        <v/>
      </c>
      <c r="I477" s="73" t="str">
        <f>DataEntry!H477</f>
        <v/>
      </c>
      <c r="J477" s="266">
        <f t="shared" si="203"/>
        <v>1</v>
      </c>
      <c r="K477" s="304">
        <f t="shared" si="192"/>
        <v>0.36179911974437395</v>
      </c>
      <c r="L477" s="224" t="e">
        <f t="shared" si="193"/>
        <v>#N/A</v>
      </c>
      <c r="M477" s="224" t="str">
        <f t="shared" si="194"/>
        <v/>
      </c>
      <c r="N477" s="236" t="str">
        <f t="shared" si="204"/>
        <v/>
      </c>
      <c r="O477" s="22" t="str">
        <f t="shared" si="205"/>
        <v>TG338</v>
      </c>
      <c r="P477" s="308" t="e">
        <f t="shared" si="195"/>
        <v>#N/A</v>
      </c>
      <c r="Q477" s="22" t="str">
        <f t="shared" si="206"/>
        <v>TG338</v>
      </c>
      <c r="R477" s="308" t="e">
        <f t="shared" si="196"/>
        <v>#N/A</v>
      </c>
      <c r="S477" s="74"/>
      <c r="T477" s="75"/>
      <c r="U477" s="76"/>
      <c r="V477" s="74"/>
      <c r="W477" s="75"/>
      <c r="X477" s="76"/>
      <c r="Y477" s="74"/>
      <c r="Z477" s="75"/>
      <c r="AA477" s="76"/>
      <c r="AB477" s="74"/>
      <c r="AC477" s="75"/>
      <c r="AD477" s="76"/>
      <c r="AE477" s="74"/>
      <c r="AF477" s="75"/>
      <c r="AG477" s="76"/>
      <c r="AH477" s="74"/>
      <c r="AI477" s="75"/>
      <c r="AJ477" s="76"/>
      <c r="AK477" s="74"/>
      <c r="AL477" s="75"/>
      <c r="AM477" s="76"/>
      <c r="AN477" s="74"/>
      <c r="AO477" s="75"/>
      <c r="AP477" s="76"/>
      <c r="AQ477" s="77" t="str">
        <f t="shared" si="197"/>
        <v/>
      </c>
      <c r="AR477" s="77" t="str">
        <f t="shared" si="198"/>
        <v/>
      </c>
      <c r="AS477" s="78" t="str">
        <f t="shared" si="207"/>
        <v/>
      </c>
      <c r="AT477" s="77" t="str">
        <f t="shared" si="199"/>
        <v/>
      </c>
      <c r="AU477" s="79"/>
      <c r="AV477" s="139"/>
      <c r="AW477" s="80"/>
      <c r="AX477" s="80"/>
      <c r="AY477" s="80"/>
      <c r="AZ477" s="92"/>
      <c r="BA477" s="93"/>
      <c r="BB477" s="92"/>
      <c r="BC477" s="93"/>
      <c r="BD477" s="92"/>
      <c r="BE477" s="93"/>
      <c r="BF477" s="77"/>
      <c r="BG477" s="77"/>
      <c r="BH477" s="77"/>
      <c r="BI477" s="83">
        <f t="shared" si="208"/>
        <v>1</v>
      </c>
      <c r="BJ477" s="83">
        <f t="shared" si="209"/>
        <v>0</v>
      </c>
      <c r="BK477" s="83">
        <f t="shared" si="210"/>
        <v>0</v>
      </c>
      <c r="BL477" s="84"/>
      <c r="BM477" s="84"/>
      <c r="BN477" s="85"/>
      <c r="BO477" s="84"/>
      <c r="BP477" s="84"/>
      <c r="BQ477" s="84"/>
      <c r="BR477" s="84"/>
      <c r="BS477" s="84"/>
      <c r="BT477" s="84"/>
      <c r="BU477" s="86"/>
      <c r="BV477" s="86"/>
      <c r="BW477" s="86"/>
      <c r="BX477" s="86"/>
      <c r="BY477" s="86"/>
      <c r="BZ477" s="86"/>
      <c r="CA477" s="83"/>
      <c r="CB477" s="83"/>
      <c r="CC477" s="14"/>
      <c r="CD477" s="72"/>
      <c r="CE477" s="87"/>
      <c r="CF477" s="88"/>
      <c r="CG477" s="88"/>
      <c r="CH477" s="87" t="str">
        <f t="shared" si="200"/>
        <v/>
      </c>
      <c r="CI477" s="89"/>
      <c r="CJ477" s="89"/>
      <c r="CK477" s="267"/>
      <c r="CL477" s="90"/>
      <c r="CM477" s="267"/>
      <c r="CN477" s="90"/>
      <c r="CO477" s="267"/>
      <c r="CP477" s="90"/>
      <c r="CQ477" s="267"/>
      <c r="CR477" s="90"/>
      <c r="CS477" s="267"/>
      <c r="CT477" s="90"/>
      <c r="CU477" s="267"/>
      <c r="CV477" s="90"/>
      <c r="CW477" s="267"/>
      <c r="CX477" s="90"/>
      <c r="CY477" s="267"/>
      <c r="CZ477" s="90"/>
      <c r="DA477" s="94" t="str">
        <f>DataEntry!B477</f>
        <v/>
      </c>
      <c r="DB477" s="83"/>
      <c r="DC477" s="83"/>
      <c r="DD477" s="145" t="str">
        <f t="shared" si="211"/>
        <v/>
      </c>
      <c r="DE477" s="145" t="str">
        <f t="shared" si="212"/>
        <v/>
      </c>
      <c r="DF477" s="145" t="str">
        <f t="shared" si="213"/>
        <v/>
      </c>
      <c r="DG477" s="145" t="str">
        <f t="shared" si="214"/>
        <v/>
      </c>
      <c r="DH477" s="145" t="str">
        <f t="shared" si="215"/>
        <v/>
      </c>
      <c r="DI477" s="145" t="str">
        <f t="shared" si="216"/>
        <v/>
      </c>
      <c r="DJ477" s="83"/>
      <c r="DK477" s="83"/>
      <c r="DL477" s="84"/>
      <c r="DM477" s="14"/>
      <c r="DN477" s="87">
        <f t="shared" si="201"/>
        <v>0.64599999999999991</v>
      </c>
      <c r="DO477" s="87">
        <f>(DFactor*Rounds*Number/2+SUM(BV$3:BV465))/(Rounds*Number/2+COUNT(BV$3:BV465))</f>
        <v>0.29599999999999999</v>
      </c>
      <c r="DP477" s="87">
        <f t="shared" si="202"/>
        <v>0.29599999999999999</v>
      </c>
    </row>
    <row r="478" spans="1:120" x14ac:dyDescent="0.25">
      <c r="A478" s="69">
        <v>476</v>
      </c>
      <c r="B478" s="70" t="str">
        <f>DataEntry!C478</f>
        <v/>
      </c>
      <c r="C478" s="71">
        <f>COUNTIF(D$2:D478,D478)+COUNTIF(G$2:G478,D478)</f>
        <v>340</v>
      </c>
      <c r="D478" s="72" t="str">
        <f t="shared" si="190"/>
        <v/>
      </c>
      <c r="E478" s="70" t="str">
        <f>DataEntry!E478</f>
        <v/>
      </c>
      <c r="F478" s="71">
        <f>COUNTIF(D$2:D478,G478)+COUNTIF(G$2:G478,G478)</f>
        <v>340</v>
      </c>
      <c r="G478" s="72" t="str">
        <f t="shared" si="191"/>
        <v/>
      </c>
      <c r="H478" s="73" t="str">
        <f>DataEntry!G478</f>
        <v/>
      </c>
      <c r="I478" s="73" t="str">
        <f>DataEntry!H478</f>
        <v/>
      </c>
      <c r="J478" s="266">
        <f t="shared" si="203"/>
        <v>1</v>
      </c>
      <c r="K478" s="304">
        <f t="shared" si="192"/>
        <v>0.64658827351249748</v>
      </c>
      <c r="L478" s="224" t="e">
        <f t="shared" si="193"/>
        <v>#N/A</v>
      </c>
      <c r="M478" s="224" t="str">
        <f t="shared" si="194"/>
        <v/>
      </c>
      <c r="N478" s="236" t="str">
        <f t="shared" si="204"/>
        <v/>
      </c>
      <c r="O478" s="22" t="str">
        <f t="shared" si="205"/>
        <v>TG340</v>
      </c>
      <c r="P478" s="308" t="e">
        <f t="shared" si="195"/>
        <v>#N/A</v>
      </c>
      <c r="Q478" s="22" t="str">
        <f t="shared" si="206"/>
        <v>TG340</v>
      </c>
      <c r="R478" s="308" t="e">
        <f t="shared" si="196"/>
        <v>#N/A</v>
      </c>
      <c r="S478" s="74"/>
      <c r="T478" s="75"/>
      <c r="U478" s="76"/>
      <c r="V478" s="74"/>
      <c r="W478" s="75"/>
      <c r="X478" s="76"/>
      <c r="Y478" s="74"/>
      <c r="Z478" s="75"/>
      <c r="AA478" s="76"/>
      <c r="AB478" s="74"/>
      <c r="AC478" s="75"/>
      <c r="AD478" s="76"/>
      <c r="AE478" s="74"/>
      <c r="AF478" s="75"/>
      <c r="AG478" s="76"/>
      <c r="AH478" s="74"/>
      <c r="AI478" s="75"/>
      <c r="AJ478" s="76"/>
      <c r="AK478" s="74"/>
      <c r="AL478" s="75"/>
      <c r="AM478" s="76"/>
      <c r="AN478" s="74"/>
      <c r="AO478" s="75"/>
      <c r="AP478" s="76"/>
      <c r="AQ478" s="77" t="str">
        <f t="shared" si="197"/>
        <v/>
      </c>
      <c r="AR478" s="77" t="str">
        <f t="shared" si="198"/>
        <v/>
      </c>
      <c r="AS478" s="78" t="str">
        <f t="shared" si="207"/>
        <v/>
      </c>
      <c r="AT478" s="77" t="str">
        <f t="shared" si="199"/>
        <v/>
      </c>
      <c r="AU478" s="79"/>
      <c r="AV478" s="139"/>
      <c r="AW478" s="80"/>
      <c r="AX478" s="80"/>
      <c r="AY478" s="80"/>
      <c r="AZ478" s="92"/>
      <c r="BA478" s="93"/>
      <c r="BB478" s="92"/>
      <c r="BC478" s="93"/>
      <c r="BD478" s="92"/>
      <c r="BE478" s="93"/>
      <c r="BF478" s="77"/>
      <c r="BG478" s="77"/>
      <c r="BH478" s="77"/>
      <c r="BI478" s="83">
        <f t="shared" si="208"/>
        <v>1</v>
      </c>
      <c r="BJ478" s="83">
        <f t="shared" si="209"/>
        <v>0</v>
      </c>
      <c r="BK478" s="83">
        <f t="shared" si="210"/>
        <v>0</v>
      </c>
      <c r="BL478" s="84"/>
      <c r="BM478" s="84"/>
      <c r="BN478" s="85"/>
      <c r="BO478" s="84"/>
      <c r="BP478" s="84"/>
      <c r="BQ478" s="84"/>
      <c r="BR478" s="84"/>
      <c r="BS478" s="84"/>
      <c r="BT478" s="84"/>
      <c r="BU478" s="86"/>
      <c r="BV478" s="86"/>
      <c r="BW478" s="86"/>
      <c r="BX478" s="86"/>
      <c r="BY478" s="86"/>
      <c r="BZ478" s="86"/>
      <c r="CA478" s="83"/>
      <c r="CB478" s="83"/>
      <c r="CC478" s="14"/>
      <c r="CD478" s="72"/>
      <c r="CE478" s="87"/>
      <c r="CF478" s="88"/>
      <c r="CG478" s="88"/>
      <c r="CH478" s="87" t="str">
        <f t="shared" si="200"/>
        <v/>
      </c>
      <c r="CI478" s="89"/>
      <c r="CJ478" s="89"/>
      <c r="CK478" s="267"/>
      <c r="CL478" s="90"/>
      <c r="CM478" s="267"/>
      <c r="CN478" s="90"/>
      <c r="CO478" s="267"/>
      <c r="CP478" s="90"/>
      <c r="CQ478" s="267"/>
      <c r="CR478" s="90"/>
      <c r="CS478" s="267"/>
      <c r="CT478" s="90"/>
      <c r="CU478" s="267"/>
      <c r="CV478" s="90"/>
      <c r="CW478" s="267"/>
      <c r="CX478" s="90"/>
      <c r="CY478" s="267"/>
      <c r="CZ478" s="90"/>
      <c r="DA478" s="94" t="str">
        <f>DataEntry!B478</f>
        <v/>
      </c>
      <c r="DB478" s="83"/>
      <c r="DC478" s="83"/>
      <c r="DD478" s="145" t="str">
        <f t="shared" si="211"/>
        <v/>
      </c>
      <c r="DE478" s="145" t="str">
        <f t="shared" si="212"/>
        <v/>
      </c>
      <c r="DF478" s="145" t="str">
        <f t="shared" si="213"/>
        <v/>
      </c>
      <c r="DG478" s="145" t="str">
        <f t="shared" si="214"/>
        <v/>
      </c>
      <c r="DH478" s="145" t="str">
        <f t="shared" si="215"/>
        <v/>
      </c>
      <c r="DI478" s="145" t="str">
        <f t="shared" si="216"/>
        <v/>
      </c>
      <c r="DJ478" s="83"/>
      <c r="DK478" s="83"/>
      <c r="DL478" s="84"/>
      <c r="DM478" s="14"/>
      <c r="DN478" s="87">
        <f t="shared" si="201"/>
        <v>0.64599999999999991</v>
      </c>
      <c r="DO478" s="87">
        <f>(DFactor*Rounds*Number/2+SUM(BV$3:BV466))/(Rounds*Number/2+COUNT(BV$3:BV466))</f>
        <v>0.29599999999999999</v>
      </c>
      <c r="DP478" s="87">
        <f t="shared" si="202"/>
        <v>0.29599999999999999</v>
      </c>
    </row>
    <row r="479" spans="1:120" x14ac:dyDescent="0.25">
      <c r="A479" s="69">
        <v>477</v>
      </c>
      <c r="B479" s="70" t="str">
        <f>DataEntry!C479</f>
        <v/>
      </c>
      <c r="C479" s="71">
        <f>COUNTIF(D$2:D479,D479)+COUNTIF(G$2:G479,D479)</f>
        <v>342</v>
      </c>
      <c r="D479" s="72" t="str">
        <f t="shared" si="190"/>
        <v/>
      </c>
      <c r="E479" s="70" t="str">
        <f>DataEntry!E479</f>
        <v/>
      </c>
      <c r="F479" s="71">
        <f>COUNTIF(D$2:D479,G479)+COUNTIF(G$2:G479,G479)</f>
        <v>342</v>
      </c>
      <c r="G479" s="72" t="str">
        <f t="shared" si="191"/>
        <v/>
      </c>
      <c r="H479" s="73" t="str">
        <f>DataEntry!G479</f>
        <v/>
      </c>
      <c r="I479" s="73" t="str">
        <f>DataEntry!H479</f>
        <v/>
      </c>
      <c r="J479" s="266">
        <f t="shared" si="203"/>
        <v>1</v>
      </c>
      <c r="K479" s="304">
        <f t="shared" si="192"/>
        <v>0.68775916092565681</v>
      </c>
      <c r="L479" s="224" t="e">
        <f t="shared" si="193"/>
        <v>#N/A</v>
      </c>
      <c r="M479" s="224" t="str">
        <f t="shared" si="194"/>
        <v/>
      </c>
      <c r="N479" s="236" t="str">
        <f t="shared" si="204"/>
        <v/>
      </c>
      <c r="O479" s="22" t="str">
        <f t="shared" si="205"/>
        <v>TG342</v>
      </c>
      <c r="P479" s="308" t="e">
        <f t="shared" si="195"/>
        <v>#N/A</v>
      </c>
      <c r="Q479" s="22" t="str">
        <f t="shared" si="206"/>
        <v>TG342</v>
      </c>
      <c r="R479" s="308" t="e">
        <f t="shared" si="196"/>
        <v>#N/A</v>
      </c>
      <c r="S479" s="74"/>
      <c r="T479" s="75"/>
      <c r="U479" s="76"/>
      <c r="V479" s="74"/>
      <c r="W479" s="75"/>
      <c r="X479" s="76"/>
      <c r="Y479" s="74"/>
      <c r="Z479" s="75"/>
      <c r="AA479" s="76"/>
      <c r="AB479" s="74"/>
      <c r="AC479" s="75"/>
      <c r="AD479" s="76"/>
      <c r="AE479" s="74"/>
      <c r="AF479" s="75"/>
      <c r="AG479" s="76"/>
      <c r="AH479" s="74"/>
      <c r="AI479" s="75"/>
      <c r="AJ479" s="76"/>
      <c r="AK479" s="74"/>
      <c r="AL479" s="75"/>
      <c r="AM479" s="76"/>
      <c r="AN479" s="74"/>
      <c r="AO479" s="75"/>
      <c r="AP479" s="76"/>
      <c r="AQ479" s="77" t="str">
        <f t="shared" si="197"/>
        <v/>
      </c>
      <c r="AR479" s="77" t="str">
        <f t="shared" si="198"/>
        <v/>
      </c>
      <c r="AS479" s="78" t="str">
        <f t="shared" si="207"/>
        <v/>
      </c>
      <c r="AT479" s="77" t="str">
        <f t="shared" si="199"/>
        <v/>
      </c>
      <c r="AU479" s="79"/>
      <c r="AV479" s="139"/>
      <c r="AW479" s="80"/>
      <c r="AX479" s="80"/>
      <c r="AY479" s="80"/>
      <c r="AZ479" s="92"/>
      <c r="BA479" s="93"/>
      <c r="BB479" s="92"/>
      <c r="BC479" s="93"/>
      <c r="BD479" s="92"/>
      <c r="BE479" s="93"/>
      <c r="BF479" s="77"/>
      <c r="BG479" s="77"/>
      <c r="BH479" s="77"/>
      <c r="BI479" s="83">
        <f t="shared" si="208"/>
        <v>1</v>
      </c>
      <c r="BJ479" s="83">
        <f t="shared" si="209"/>
        <v>0</v>
      </c>
      <c r="BK479" s="83">
        <f t="shared" si="210"/>
        <v>0</v>
      </c>
      <c r="BL479" s="84"/>
      <c r="BM479" s="84"/>
      <c r="BN479" s="85"/>
      <c r="BO479" s="84"/>
      <c r="BP479" s="84"/>
      <c r="BQ479" s="84"/>
      <c r="BR479" s="84"/>
      <c r="BS479" s="84"/>
      <c r="BT479" s="84"/>
      <c r="BU479" s="86"/>
      <c r="BV479" s="86"/>
      <c r="BW479" s="86"/>
      <c r="BX479" s="86"/>
      <c r="BY479" s="86"/>
      <c r="BZ479" s="86"/>
      <c r="CA479" s="83"/>
      <c r="CB479" s="83"/>
      <c r="CC479" s="14"/>
      <c r="CD479" s="72"/>
      <c r="CE479" s="87"/>
      <c r="CF479" s="88"/>
      <c r="CG479" s="88"/>
      <c r="CH479" s="87" t="str">
        <f t="shared" si="200"/>
        <v/>
      </c>
      <c r="CI479" s="89"/>
      <c r="CJ479" s="89"/>
      <c r="CK479" s="267"/>
      <c r="CL479" s="90"/>
      <c r="CM479" s="267"/>
      <c r="CN479" s="90"/>
      <c r="CO479" s="267"/>
      <c r="CP479" s="90"/>
      <c r="CQ479" s="267"/>
      <c r="CR479" s="90"/>
      <c r="CS479" s="267"/>
      <c r="CT479" s="90"/>
      <c r="CU479" s="267"/>
      <c r="CV479" s="90"/>
      <c r="CW479" s="267"/>
      <c r="CX479" s="90"/>
      <c r="CY479" s="267"/>
      <c r="CZ479" s="90"/>
      <c r="DA479" s="94" t="str">
        <f>DataEntry!B479</f>
        <v/>
      </c>
      <c r="DB479" s="83"/>
      <c r="DC479" s="83"/>
      <c r="DD479" s="145" t="str">
        <f t="shared" si="211"/>
        <v/>
      </c>
      <c r="DE479" s="145" t="str">
        <f t="shared" si="212"/>
        <v/>
      </c>
      <c r="DF479" s="145" t="str">
        <f t="shared" si="213"/>
        <v/>
      </c>
      <c r="DG479" s="145" t="str">
        <f t="shared" si="214"/>
        <v/>
      </c>
      <c r="DH479" s="145" t="str">
        <f t="shared" si="215"/>
        <v/>
      </c>
      <c r="DI479" s="145" t="str">
        <f t="shared" si="216"/>
        <v/>
      </c>
      <c r="DJ479" s="83"/>
      <c r="DK479" s="83"/>
      <c r="DL479" s="84"/>
      <c r="DM479" s="14"/>
      <c r="DN479" s="87">
        <f t="shared" si="201"/>
        <v>0.64599999999999991</v>
      </c>
      <c r="DO479" s="87">
        <f>(DFactor*Rounds*Number/2+SUM(BV$3:BV467))/(Rounds*Number/2+COUNT(BV$3:BV467))</f>
        <v>0.29599999999999999</v>
      </c>
      <c r="DP479" s="87">
        <f t="shared" si="202"/>
        <v>0.29599999999999999</v>
      </c>
    </row>
    <row r="480" spans="1:120" x14ac:dyDescent="0.25">
      <c r="A480" s="69">
        <v>478</v>
      </c>
      <c r="B480" s="70" t="str">
        <f>DataEntry!C480</f>
        <v/>
      </c>
      <c r="C480" s="71">
        <f>COUNTIF(D$2:D480,D480)+COUNTIF(G$2:G480,D480)</f>
        <v>344</v>
      </c>
      <c r="D480" s="72" t="str">
        <f t="shared" si="190"/>
        <v/>
      </c>
      <c r="E480" s="70" t="str">
        <f>DataEntry!E480</f>
        <v/>
      </c>
      <c r="F480" s="71">
        <f>COUNTIF(D$2:D480,G480)+COUNTIF(G$2:G480,G480)</f>
        <v>344</v>
      </c>
      <c r="G480" s="72" t="str">
        <f t="shared" si="191"/>
        <v/>
      </c>
      <c r="H480" s="73" t="str">
        <f>DataEntry!G480</f>
        <v/>
      </c>
      <c r="I480" s="73" t="str">
        <f>DataEntry!H480</f>
        <v/>
      </c>
      <c r="J480" s="266">
        <f t="shared" si="203"/>
        <v>1</v>
      </c>
      <c r="K480" s="304">
        <f t="shared" si="192"/>
        <v>0.21004133089341126</v>
      </c>
      <c r="L480" s="224" t="e">
        <f t="shared" si="193"/>
        <v>#N/A</v>
      </c>
      <c r="M480" s="224" t="str">
        <f t="shared" si="194"/>
        <v/>
      </c>
      <c r="N480" s="236" t="str">
        <f t="shared" si="204"/>
        <v/>
      </c>
      <c r="O480" s="22" t="str">
        <f t="shared" si="205"/>
        <v>TG344</v>
      </c>
      <c r="P480" s="308" t="e">
        <f t="shared" si="195"/>
        <v>#N/A</v>
      </c>
      <c r="Q480" s="22" t="str">
        <f t="shared" si="206"/>
        <v>TG344</v>
      </c>
      <c r="R480" s="308" t="e">
        <f t="shared" si="196"/>
        <v>#N/A</v>
      </c>
      <c r="S480" s="74"/>
      <c r="T480" s="75"/>
      <c r="U480" s="76"/>
      <c r="V480" s="74"/>
      <c r="W480" s="75"/>
      <c r="X480" s="76"/>
      <c r="Y480" s="74"/>
      <c r="Z480" s="75"/>
      <c r="AA480" s="76"/>
      <c r="AB480" s="74"/>
      <c r="AC480" s="75"/>
      <c r="AD480" s="76"/>
      <c r="AE480" s="74"/>
      <c r="AF480" s="75"/>
      <c r="AG480" s="76"/>
      <c r="AH480" s="74"/>
      <c r="AI480" s="75"/>
      <c r="AJ480" s="76"/>
      <c r="AK480" s="74"/>
      <c r="AL480" s="75"/>
      <c r="AM480" s="76"/>
      <c r="AN480" s="74"/>
      <c r="AO480" s="75"/>
      <c r="AP480" s="76"/>
      <c r="AQ480" s="77" t="str">
        <f t="shared" si="197"/>
        <v/>
      </c>
      <c r="AR480" s="77" t="str">
        <f t="shared" si="198"/>
        <v/>
      </c>
      <c r="AS480" s="78" t="str">
        <f t="shared" si="207"/>
        <v/>
      </c>
      <c r="AT480" s="77" t="str">
        <f t="shared" si="199"/>
        <v/>
      </c>
      <c r="AU480" s="79"/>
      <c r="AV480" s="139"/>
      <c r="AW480" s="80"/>
      <c r="AX480" s="80"/>
      <c r="AY480" s="80"/>
      <c r="AZ480" s="92"/>
      <c r="BA480" s="93"/>
      <c r="BB480" s="92"/>
      <c r="BC480" s="93"/>
      <c r="BD480" s="92"/>
      <c r="BE480" s="93"/>
      <c r="BF480" s="77"/>
      <c r="BG480" s="77"/>
      <c r="BH480" s="77"/>
      <c r="BI480" s="83">
        <f t="shared" si="208"/>
        <v>1</v>
      </c>
      <c r="BJ480" s="83">
        <f t="shared" si="209"/>
        <v>0</v>
      </c>
      <c r="BK480" s="83">
        <f t="shared" si="210"/>
        <v>0</v>
      </c>
      <c r="BL480" s="84"/>
      <c r="BM480" s="84"/>
      <c r="BN480" s="85"/>
      <c r="BO480" s="84"/>
      <c r="BP480" s="84"/>
      <c r="BQ480" s="84"/>
      <c r="BR480" s="84"/>
      <c r="BS480" s="84"/>
      <c r="BT480" s="84"/>
      <c r="BU480" s="86"/>
      <c r="BV480" s="86"/>
      <c r="BW480" s="86"/>
      <c r="BX480" s="86"/>
      <c r="BY480" s="86"/>
      <c r="BZ480" s="86"/>
      <c r="CA480" s="83"/>
      <c r="CB480" s="83"/>
      <c r="CC480" s="14"/>
      <c r="CD480" s="72"/>
      <c r="CE480" s="87"/>
      <c r="CF480" s="88"/>
      <c r="CG480" s="88"/>
      <c r="CH480" s="87" t="str">
        <f t="shared" si="200"/>
        <v/>
      </c>
      <c r="CI480" s="89"/>
      <c r="CJ480" s="89"/>
      <c r="CK480" s="267"/>
      <c r="CL480" s="90"/>
      <c r="CM480" s="267"/>
      <c r="CN480" s="90"/>
      <c r="CO480" s="267"/>
      <c r="CP480" s="90"/>
      <c r="CQ480" s="267"/>
      <c r="CR480" s="90"/>
      <c r="CS480" s="267"/>
      <c r="CT480" s="90"/>
      <c r="CU480" s="267"/>
      <c r="CV480" s="90"/>
      <c r="CW480" s="267"/>
      <c r="CX480" s="90"/>
      <c r="CY480" s="267"/>
      <c r="CZ480" s="90"/>
      <c r="DA480" s="94" t="str">
        <f>DataEntry!B480</f>
        <v/>
      </c>
      <c r="DB480" s="83"/>
      <c r="DC480" s="83"/>
      <c r="DD480" s="145" t="str">
        <f t="shared" si="211"/>
        <v/>
      </c>
      <c r="DE480" s="145" t="str">
        <f t="shared" si="212"/>
        <v/>
      </c>
      <c r="DF480" s="145" t="str">
        <f t="shared" si="213"/>
        <v/>
      </c>
      <c r="DG480" s="145" t="str">
        <f t="shared" si="214"/>
        <v/>
      </c>
      <c r="DH480" s="145" t="str">
        <f t="shared" si="215"/>
        <v/>
      </c>
      <c r="DI480" s="145" t="str">
        <f t="shared" si="216"/>
        <v/>
      </c>
      <c r="DJ480" s="83"/>
      <c r="DK480" s="83"/>
      <c r="DL480" s="84"/>
      <c r="DM480" s="14"/>
      <c r="DN480" s="87">
        <f t="shared" si="201"/>
        <v>0.64599999999999991</v>
      </c>
      <c r="DO480" s="87">
        <f>(DFactor*Rounds*Number/2+SUM(BV$3:BV468))/(Rounds*Number/2+COUNT(BV$3:BV468))</f>
        <v>0.29599999999999999</v>
      </c>
      <c r="DP480" s="87">
        <f t="shared" si="202"/>
        <v>0.29599999999999999</v>
      </c>
    </row>
    <row r="481" spans="1:120" x14ac:dyDescent="0.25">
      <c r="A481" s="69">
        <v>479</v>
      </c>
      <c r="B481" s="70" t="str">
        <f>DataEntry!C481</f>
        <v/>
      </c>
      <c r="C481" s="71">
        <f>COUNTIF(D$2:D481,D481)+COUNTIF(G$2:G481,D481)</f>
        <v>346</v>
      </c>
      <c r="D481" s="72" t="str">
        <f t="shared" si="190"/>
        <v/>
      </c>
      <c r="E481" s="70" t="str">
        <f>DataEntry!E481</f>
        <v/>
      </c>
      <c r="F481" s="71">
        <f>COUNTIF(D$2:D481,G481)+COUNTIF(G$2:G481,G481)</f>
        <v>346</v>
      </c>
      <c r="G481" s="72" t="str">
        <f t="shared" si="191"/>
        <v/>
      </c>
      <c r="H481" s="73" t="str">
        <f>DataEntry!G481</f>
        <v/>
      </c>
      <c r="I481" s="73" t="str">
        <f>DataEntry!H481</f>
        <v/>
      </c>
      <c r="J481" s="266">
        <f t="shared" si="203"/>
        <v>1</v>
      </c>
      <c r="K481" s="304">
        <f t="shared" si="192"/>
        <v>0.48254045214410501</v>
      </c>
      <c r="L481" s="224" t="e">
        <f t="shared" si="193"/>
        <v>#N/A</v>
      </c>
      <c r="M481" s="224" t="str">
        <f t="shared" si="194"/>
        <v/>
      </c>
      <c r="N481" s="236" t="str">
        <f t="shared" si="204"/>
        <v/>
      </c>
      <c r="O481" s="22" t="str">
        <f t="shared" si="205"/>
        <v>TG346</v>
      </c>
      <c r="P481" s="308" t="e">
        <f t="shared" si="195"/>
        <v>#N/A</v>
      </c>
      <c r="Q481" s="22" t="str">
        <f t="shared" si="206"/>
        <v>TG346</v>
      </c>
      <c r="R481" s="308" t="e">
        <f t="shared" si="196"/>
        <v>#N/A</v>
      </c>
      <c r="S481" s="74"/>
      <c r="T481" s="75"/>
      <c r="U481" s="76"/>
      <c r="V481" s="74"/>
      <c r="W481" s="75"/>
      <c r="X481" s="76"/>
      <c r="Y481" s="74"/>
      <c r="Z481" s="75"/>
      <c r="AA481" s="76"/>
      <c r="AB481" s="74"/>
      <c r="AC481" s="75"/>
      <c r="AD481" s="76"/>
      <c r="AE481" s="74"/>
      <c r="AF481" s="75"/>
      <c r="AG481" s="76"/>
      <c r="AH481" s="74"/>
      <c r="AI481" s="75"/>
      <c r="AJ481" s="76"/>
      <c r="AK481" s="74"/>
      <c r="AL481" s="75"/>
      <c r="AM481" s="76"/>
      <c r="AN481" s="74"/>
      <c r="AO481" s="75"/>
      <c r="AP481" s="76"/>
      <c r="AQ481" s="77" t="str">
        <f t="shared" si="197"/>
        <v/>
      </c>
      <c r="AR481" s="77" t="str">
        <f t="shared" si="198"/>
        <v/>
      </c>
      <c r="AS481" s="78" t="str">
        <f t="shared" si="207"/>
        <v/>
      </c>
      <c r="AT481" s="77" t="str">
        <f t="shared" si="199"/>
        <v/>
      </c>
      <c r="AU481" s="79"/>
      <c r="AV481" s="139"/>
      <c r="AW481" s="80"/>
      <c r="AX481" s="80"/>
      <c r="AY481" s="80"/>
      <c r="AZ481" s="92"/>
      <c r="BA481" s="93"/>
      <c r="BB481" s="92"/>
      <c r="BC481" s="93"/>
      <c r="BD481" s="92"/>
      <c r="BE481" s="93"/>
      <c r="BF481" s="77"/>
      <c r="BG481" s="77"/>
      <c r="BH481" s="77"/>
      <c r="BI481" s="83">
        <f t="shared" si="208"/>
        <v>1</v>
      </c>
      <c r="BJ481" s="83">
        <f t="shared" si="209"/>
        <v>0</v>
      </c>
      <c r="BK481" s="83">
        <f t="shared" si="210"/>
        <v>0</v>
      </c>
      <c r="BL481" s="84"/>
      <c r="BM481" s="84"/>
      <c r="BN481" s="85"/>
      <c r="BO481" s="84"/>
      <c r="BP481" s="84"/>
      <c r="BQ481" s="84"/>
      <c r="BR481" s="84"/>
      <c r="BS481" s="84"/>
      <c r="BT481" s="84"/>
      <c r="BU481" s="86"/>
      <c r="BV481" s="86"/>
      <c r="BW481" s="86"/>
      <c r="BX481" s="86"/>
      <c r="BY481" s="86"/>
      <c r="BZ481" s="86"/>
      <c r="CA481" s="83"/>
      <c r="CB481" s="83"/>
      <c r="CC481" s="14"/>
      <c r="CD481" s="72"/>
      <c r="CE481" s="87"/>
      <c r="CF481" s="88"/>
      <c r="CG481" s="88"/>
      <c r="CH481" s="87" t="str">
        <f t="shared" si="200"/>
        <v/>
      </c>
      <c r="CI481" s="89"/>
      <c r="CJ481" s="89"/>
      <c r="CK481" s="267"/>
      <c r="CL481" s="90"/>
      <c r="CM481" s="267"/>
      <c r="CN481" s="90"/>
      <c r="CO481" s="267"/>
      <c r="CP481" s="90"/>
      <c r="CQ481" s="267"/>
      <c r="CR481" s="90"/>
      <c r="CS481" s="267"/>
      <c r="CT481" s="90"/>
      <c r="CU481" s="267"/>
      <c r="CV481" s="90"/>
      <c r="CW481" s="267"/>
      <c r="CX481" s="90"/>
      <c r="CY481" s="267"/>
      <c r="CZ481" s="90"/>
      <c r="DA481" s="94" t="str">
        <f>DataEntry!B481</f>
        <v/>
      </c>
      <c r="DB481" s="83"/>
      <c r="DC481" s="83"/>
      <c r="DD481" s="145" t="str">
        <f t="shared" si="211"/>
        <v/>
      </c>
      <c r="DE481" s="145" t="str">
        <f t="shared" si="212"/>
        <v/>
      </c>
      <c r="DF481" s="145" t="str">
        <f t="shared" si="213"/>
        <v/>
      </c>
      <c r="DG481" s="145" t="str">
        <f t="shared" si="214"/>
        <v/>
      </c>
      <c r="DH481" s="145" t="str">
        <f t="shared" si="215"/>
        <v/>
      </c>
      <c r="DI481" s="145" t="str">
        <f t="shared" si="216"/>
        <v/>
      </c>
      <c r="DJ481" s="83"/>
      <c r="DK481" s="83"/>
      <c r="DL481" s="84"/>
      <c r="DM481" s="14"/>
      <c r="DN481" s="87">
        <f t="shared" si="201"/>
        <v>0.64599999999999991</v>
      </c>
      <c r="DO481" s="87">
        <f>(DFactor*Rounds*Number/2+SUM(BV$3:BV469))/(Rounds*Number/2+COUNT(BV$3:BV469))</f>
        <v>0.29599999999999999</v>
      </c>
      <c r="DP481" s="87">
        <f t="shared" si="202"/>
        <v>0.29599999999999999</v>
      </c>
    </row>
    <row r="482" spans="1:120" x14ac:dyDescent="0.25">
      <c r="A482" s="69">
        <v>480</v>
      </c>
      <c r="B482" s="70" t="str">
        <f>DataEntry!C482</f>
        <v/>
      </c>
      <c r="C482" s="71">
        <f>COUNTIF(D$2:D482,D482)+COUNTIF(G$2:G482,D482)</f>
        <v>348</v>
      </c>
      <c r="D482" s="72" t="str">
        <f t="shared" si="190"/>
        <v/>
      </c>
      <c r="E482" s="70" t="str">
        <f>DataEntry!E482</f>
        <v/>
      </c>
      <c r="F482" s="71">
        <f>COUNTIF(D$2:D482,G482)+COUNTIF(G$2:G482,G482)</f>
        <v>348</v>
      </c>
      <c r="G482" s="72" t="str">
        <f t="shared" si="191"/>
        <v/>
      </c>
      <c r="H482" s="73" t="str">
        <f>DataEntry!G482</f>
        <v/>
      </c>
      <c r="I482" s="73" t="str">
        <f>DataEntry!H482</f>
        <v/>
      </c>
      <c r="J482" s="266">
        <f t="shared" si="203"/>
        <v>1</v>
      </c>
      <c r="K482" s="304">
        <f t="shared" si="192"/>
        <v>0.41238568101090367</v>
      </c>
      <c r="L482" s="224" t="e">
        <f t="shared" si="193"/>
        <v>#N/A</v>
      </c>
      <c r="M482" s="224" t="str">
        <f t="shared" si="194"/>
        <v/>
      </c>
      <c r="N482" s="236" t="str">
        <f t="shared" si="204"/>
        <v/>
      </c>
      <c r="O482" s="22" t="str">
        <f t="shared" si="205"/>
        <v>TG348</v>
      </c>
      <c r="P482" s="308" t="e">
        <f t="shared" si="195"/>
        <v>#N/A</v>
      </c>
      <c r="Q482" s="22" t="str">
        <f t="shared" si="206"/>
        <v>TG348</v>
      </c>
      <c r="R482" s="308" t="e">
        <f t="shared" si="196"/>
        <v>#N/A</v>
      </c>
      <c r="S482" s="74"/>
      <c r="T482" s="75"/>
      <c r="U482" s="76"/>
      <c r="V482" s="74"/>
      <c r="W482" s="75"/>
      <c r="X482" s="76"/>
      <c r="Y482" s="74"/>
      <c r="Z482" s="75"/>
      <c r="AA482" s="76"/>
      <c r="AB482" s="74"/>
      <c r="AC482" s="75"/>
      <c r="AD482" s="76"/>
      <c r="AE482" s="74"/>
      <c r="AF482" s="75"/>
      <c r="AG482" s="76"/>
      <c r="AH482" s="74"/>
      <c r="AI482" s="75"/>
      <c r="AJ482" s="76"/>
      <c r="AK482" s="74"/>
      <c r="AL482" s="75"/>
      <c r="AM482" s="76"/>
      <c r="AN482" s="74"/>
      <c r="AO482" s="75"/>
      <c r="AP482" s="76"/>
      <c r="AQ482" s="77" t="str">
        <f t="shared" si="197"/>
        <v/>
      </c>
      <c r="AR482" s="77" t="str">
        <f t="shared" si="198"/>
        <v/>
      </c>
      <c r="AS482" s="78" t="str">
        <f t="shared" si="207"/>
        <v/>
      </c>
      <c r="AT482" s="77" t="str">
        <f t="shared" si="199"/>
        <v/>
      </c>
      <c r="AU482" s="79"/>
      <c r="AV482" s="139"/>
      <c r="AW482" s="80"/>
      <c r="AX482" s="80"/>
      <c r="AY482" s="80"/>
      <c r="AZ482" s="92"/>
      <c r="BA482" s="93"/>
      <c r="BB482" s="92"/>
      <c r="BC482" s="93"/>
      <c r="BD482" s="92"/>
      <c r="BE482" s="93"/>
      <c r="BF482" s="77"/>
      <c r="BG482" s="77"/>
      <c r="BH482" s="77"/>
      <c r="BI482" s="83">
        <f t="shared" si="208"/>
        <v>1</v>
      </c>
      <c r="BJ482" s="83">
        <f t="shared" si="209"/>
        <v>0</v>
      </c>
      <c r="BK482" s="83">
        <f t="shared" si="210"/>
        <v>0</v>
      </c>
      <c r="BL482" s="84"/>
      <c r="BM482" s="84"/>
      <c r="BN482" s="85"/>
      <c r="BO482" s="84"/>
      <c r="BP482" s="84"/>
      <c r="BQ482" s="84"/>
      <c r="BR482" s="84"/>
      <c r="BS482" s="84"/>
      <c r="BT482" s="84"/>
      <c r="BU482" s="86"/>
      <c r="BV482" s="86"/>
      <c r="BW482" s="86"/>
      <c r="BX482" s="86"/>
      <c r="BY482" s="86"/>
      <c r="BZ482" s="86"/>
      <c r="CA482" s="83"/>
      <c r="CB482" s="83"/>
      <c r="CC482" s="14"/>
      <c r="CD482" s="72"/>
      <c r="CE482" s="87"/>
      <c r="CF482" s="88"/>
      <c r="CG482" s="88"/>
      <c r="CH482" s="87" t="str">
        <f t="shared" si="200"/>
        <v/>
      </c>
      <c r="CI482" s="89"/>
      <c r="CJ482" s="89"/>
      <c r="CK482" s="267"/>
      <c r="CL482" s="90"/>
      <c r="CM482" s="267"/>
      <c r="CN482" s="90"/>
      <c r="CO482" s="267"/>
      <c r="CP482" s="90"/>
      <c r="CQ482" s="267"/>
      <c r="CR482" s="90"/>
      <c r="CS482" s="267"/>
      <c r="CT482" s="90"/>
      <c r="CU482" s="267"/>
      <c r="CV482" s="90"/>
      <c r="CW482" s="267"/>
      <c r="CX482" s="90"/>
      <c r="CY482" s="267"/>
      <c r="CZ482" s="90"/>
      <c r="DA482" s="94" t="str">
        <f>DataEntry!B482</f>
        <v/>
      </c>
      <c r="DB482" s="83"/>
      <c r="DC482" s="83"/>
      <c r="DD482" s="145" t="str">
        <f t="shared" si="211"/>
        <v/>
      </c>
      <c r="DE482" s="145" t="str">
        <f t="shared" si="212"/>
        <v/>
      </c>
      <c r="DF482" s="145" t="str">
        <f t="shared" si="213"/>
        <v/>
      </c>
      <c r="DG482" s="145" t="str">
        <f t="shared" si="214"/>
        <v/>
      </c>
      <c r="DH482" s="145" t="str">
        <f t="shared" si="215"/>
        <v/>
      </c>
      <c r="DI482" s="145" t="str">
        <f t="shared" si="216"/>
        <v/>
      </c>
      <c r="DJ482" s="83"/>
      <c r="DK482" s="83"/>
      <c r="DL482" s="84"/>
      <c r="DM482" s="14"/>
      <c r="DN482" s="87">
        <f t="shared" si="201"/>
        <v>0.64599999999999991</v>
      </c>
      <c r="DO482" s="87">
        <f>(DFactor*Rounds*Number/2+SUM(BV$3:BV470))/(Rounds*Number/2+COUNT(BV$3:BV470))</f>
        <v>0.29599999999999999</v>
      </c>
      <c r="DP482" s="87">
        <f t="shared" si="202"/>
        <v>0.29599999999999999</v>
      </c>
    </row>
    <row r="483" spans="1:120" x14ac:dyDescent="0.25">
      <c r="A483" s="69">
        <v>481</v>
      </c>
      <c r="B483" s="70" t="str">
        <f>DataEntry!C483</f>
        <v/>
      </c>
      <c r="C483" s="71">
        <f>COUNTIF(D$2:D483,D483)+COUNTIF(G$2:G483,D483)</f>
        <v>350</v>
      </c>
      <c r="D483" s="72" t="str">
        <f t="shared" si="190"/>
        <v/>
      </c>
      <c r="E483" s="70" t="str">
        <f>DataEntry!E483</f>
        <v/>
      </c>
      <c r="F483" s="71">
        <f>COUNTIF(D$2:D483,G483)+COUNTIF(G$2:G483,G483)</f>
        <v>350</v>
      </c>
      <c r="G483" s="72" t="str">
        <f t="shared" si="191"/>
        <v/>
      </c>
      <c r="H483" s="73" t="str">
        <f>DataEntry!G483</f>
        <v/>
      </c>
      <c r="I483" s="73" t="str">
        <f>DataEntry!H483</f>
        <v/>
      </c>
      <c r="J483" s="266">
        <f t="shared" si="203"/>
        <v>1</v>
      </c>
      <c r="K483" s="304">
        <f t="shared" si="192"/>
        <v>0.34765638462004222</v>
      </c>
      <c r="L483" s="224" t="e">
        <f t="shared" si="193"/>
        <v>#N/A</v>
      </c>
      <c r="M483" s="224" t="str">
        <f t="shared" si="194"/>
        <v/>
      </c>
      <c r="N483" s="236" t="str">
        <f t="shared" si="204"/>
        <v/>
      </c>
      <c r="O483" s="22" t="str">
        <f t="shared" si="205"/>
        <v>TG350</v>
      </c>
      <c r="P483" s="308" t="e">
        <f t="shared" si="195"/>
        <v>#N/A</v>
      </c>
      <c r="Q483" s="22" t="str">
        <f t="shared" si="206"/>
        <v>TG350</v>
      </c>
      <c r="R483" s="308" t="e">
        <f t="shared" si="196"/>
        <v>#N/A</v>
      </c>
      <c r="S483" s="74"/>
      <c r="T483" s="75"/>
      <c r="U483" s="76"/>
      <c r="V483" s="74"/>
      <c r="W483" s="75"/>
      <c r="X483" s="76"/>
      <c r="Y483" s="74"/>
      <c r="Z483" s="75"/>
      <c r="AA483" s="76"/>
      <c r="AB483" s="74"/>
      <c r="AC483" s="75"/>
      <c r="AD483" s="76"/>
      <c r="AE483" s="74"/>
      <c r="AF483" s="75"/>
      <c r="AG483" s="76"/>
      <c r="AH483" s="74"/>
      <c r="AI483" s="75"/>
      <c r="AJ483" s="76"/>
      <c r="AK483" s="74"/>
      <c r="AL483" s="75"/>
      <c r="AM483" s="76"/>
      <c r="AN483" s="74"/>
      <c r="AO483" s="75"/>
      <c r="AP483" s="76"/>
      <c r="AQ483" s="77" t="str">
        <f t="shared" si="197"/>
        <v/>
      </c>
      <c r="AR483" s="77" t="str">
        <f t="shared" si="198"/>
        <v/>
      </c>
      <c r="AS483" s="78" t="str">
        <f t="shared" si="207"/>
        <v/>
      </c>
      <c r="AT483" s="77" t="str">
        <f t="shared" si="199"/>
        <v/>
      </c>
      <c r="AU483" s="79"/>
      <c r="AV483" s="139"/>
      <c r="AW483" s="80"/>
      <c r="AX483" s="80"/>
      <c r="AY483" s="80"/>
      <c r="AZ483" s="92"/>
      <c r="BA483" s="93"/>
      <c r="BB483" s="92"/>
      <c r="BC483" s="93"/>
      <c r="BD483" s="92"/>
      <c r="BE483" s="93"/>
      <c r="BF483" s="77"/>
      <c r="BG483" s="77"/>
      <c r="BH483" s="77"/>
      <c r="BI483" s="83">
        <f t="shared" si="208"/>
        <v>1</v>
      </c>
      <c r="BJ483" s="83">
        <f t="shared" si="209"/>
        <v>0</v>
      </c>
      <c r="BK483" s="83">
        <f t="shared" si="210"/>
        <v>0</v>
      </c>
      <c r="BL483" s="84"/>
      <c r="BM483" s="84"/>
      <c r="BN483" s="85"/>
      <c r="BO483" s="84"/>
      <c r="BP483" s="84"/>
      <c r="BQ483" s="84"/>
      <c r="BR483" s="84"/>
      <c r="BS483" s="84"/>
      <c r="BT483" s="84"/>
      <c r="BU483" s="86"/>
      <c r="BV483" s="86"/>
      <c r="BW483" s="86"/>
      <c r="BX483" s="86"/>
      <c r="BY483" s="86"/>
      <c r="BZ483" s="86"/>
      <c r="CA483" s="83"/>
      <c r="CB483" s="83"/>
      <c r="CC483" s="14"/>
      <c r="CD483" s="72"/>
      <c r="CE483" s="87"/>
      <c r="CF483" s="88"/>
      <c r="CG483" s="88"/>
      <c r="CH483" s="87" t="str">
        <f t="shared" si="200"/>
        <v/>
      </c>
      <c r="CI483" s="89"/>
      <c r="CJ483" s="89"/>
      <c r="CK483" s="267"/>
      <c r="CL483" s="90"/>
      <c r="CM483" s="267"/>
      <c r="CN483" s="90"/>
      <c r="CO483" s="267"/>
      <c r="CP483" s="90"/>
      <c r="CQ483" s="267"/>
      <c r="CR483" s="90"/>
      <c r="CS483" s="267"/>
      <c r="CT483" s="90"/>
      <c r="CU483" s="267"/>
      <c r="CV483" s="90"/>
      <c r="CW483" s="267"/>
      <c r="CX483" s="90"/>
      <c r="CY483" s="267"/>
      <c r="CZ483" s="90"/>
      <c r="DA483" s="94" t="str">
        <f>DataEntry!B483</f>
        <v/>
      </c>
      <c r="DB483" s="83"/>
      <c r="DC483" s="83"/>
      <c r="DD483" s="145" t="str">
        <f t="shared" si="211"/>
        <v/>
      </c>
      <c r="DE483" s="145" t="str">
        <f t="shared" si="212"/>
        <v/>
      </c>
      <c r="DF483" s="145" t="str">
        <f t="shared" si="213"/>
        <v/>
      </c>
      <c r="DG483" s="145" t="str">
        <f t="shared" si="214"/>
        <v/>
      </c>
      <c r="DH483" s="145" t="str">
        <f t="shared" si="215"/>
        <v/>
      </c>
      <c r="DI483" s="145" t="str">
        <f t="shared" si="216"/>
        <v/>
      </c>
      <c r="DJ483" s="83"/>
      <c r="DK483" s="83"/>
      <c r="DL483" s="84"/>
      <c r="DM483" s="14"/>
      <c r="DN483" s="87">
        <f t="shared" si="201"/>
        <v>0.64599999999999991</v>
      </c>
      <c r="DO483" s="87">
        <f>(DFactor*Rounds*Number/2+SUM(BV$3:BV471))/(Rounds*Number/2+COUNT(BV$3:BV471))</f>
        <v>0.29599999999999999</v>
      </c>
      <c r="DP483" s="87">
        <f t="shared" si="202"/>
        <v>0.29599999999999999</v>
      </c>
    </row>
    <row r="484" spans="1:120" x14ac:dyDescent="0.25">
      <c r="A484" s="69">
        <v>482</v>
      </c>
      <c r="B484" s="70" t="str">
        <f>DataEntry!C484</f>
        <v/>
      </c>
      <c r="C484" s="71">
        <f>COUNTIF(D$2:D484,D484)+COUNTIF(G$2:G484,D484)</f>
        <v>352</v>
      </c>
      <c r="D484" s="72" t="str">
        <f t="shared" si="190"/>
        <v/>
      </c>
      <c r="E484" s="70" t="str">
        <f>DataEntry!E484</f>
        <v/>
      </c>
      <c r="F484" s="71">
        <f>COUNTIF(D$2:D484,G484)+COUNTIF(G$2:G484,G484)</f>
        <v>352</v>
      </c>
      <c r="G484" s="72" t="str">
        <f t="shared" si="191"/>
        <v/>
      </c>
      <c r="H484" s="73" t="str">
        <f>DataEntry!G484</f>
        <v/>
      </c>
      <c r="I484" s="73" t="str">
        <f>DataEntry!H484</f>
        <v/>
      </c>
      <c r="J484" s="266">
        <f t="shared" si="203"/>
        <v>1</v>
      </c>
      <c r="K484" s="304">
        <f t="shared" si="192"/>
        <v>0.88839794947530248</v>
      </c>
      <c r="L484" s="224" t="e">
        <f t="shared" si="193"/>
        <v>#N/A</v>
      </c>
      <c r="M484" s="224" t="str">
        <f t="shared" si="194"/>
        <v/>
      </c>
      <c r="N484" s="236" t="str">
        <f t="shared" si="204"/>
        <v/>
      </c>
      <c r="O484" s="22" t="str">
        <f t="shared" si="205"/>
        <v>TG352</v>
      </c>
      <c r="P484" s="308" t="e">
        <f t="shared" si="195"/>
        <v>#N/A</v>
      </c>
      <c r="Q484" s="22" t="str">
        <f t="shared" si="206"/>
        <v>TG352</v>
      </c>
      <c r="R484" s="308" t="e">
        <f t="shared" si="196"/>
        <v>#N/A</v>
      </c>
      <c r="S484" s="74"/>
      <c r="T484" s="75"/>
      <c r="U484" s="76"/>
      <c r="V484" s="74"/>
      <c r="W484" s="75"/>
      <c r="X484" s="76"/>
      <c r="Y484" s="74"/>
      <c r="Z484" s="75"/>
      <c r="AA484" s="76"/>
      <c r="AB484" s="74"/>
      <c r="AC484" s="75"/>
      <c r="AD484" s="76"/>
      <c r="AE484" s="74"/>
      <c r="AF484" s="75"/>
      <c r="AG484" s="76"/>
      <c r="AH484" s="74"/>
      <c r="AI484" s="75"/>
      <c r="AJ484" s="76"/>
      <c r="AK484" s="74"/>
      <c r="AL484" s="75"/>
      <c r="AM484" s="76"/>
      <c r="AN484" s="74"/>
      <c r="AO484" s="75"/>
      <c r="AP484" s="76"/>
      <c r="AQ484" s="77" t="str">
        <f t="shared" si="197"/>
        <v/>
      </c>
      <c r="AR484" s="77" t="str">
        <f t="shared" si="198"/>
        <v/>
      </c>
      <c r="AS484" s="78" t="str">
        <f t="shared" si="207"/>
        <v/>
      </c>
      <c r="AT484" s="77" t="str">
        <f t="shared" si="199"/>
        <v/>
      </c>
      <c r="AU484" s="79"/>
      <c r="AV484" s="139"/>
      <c r="AW484" s="80"/>
      <c r="AX484" s="80"/>
      <c r="AY484" s="80"/>
      <c r="AZ484" s="92"/>
      <c r="BA484" s="93"/>
      <c r="BB484" s="92"/>
      <c r="BC484" s="93"/>
      <c r="BD484" s="92"/>
      <c r="BE484" s="93"/>
      <c r="BF484" s="77"/>
      <c r="BG484" s="77"/>
      <c r="BH484" s="77"/>
      <c r="BI484" s="83">
        <f t="shared" si="208"/>
        <v>1</v>
      </c>
      <c r="BJ484" s="83">
        <f t="shared" si="209"/>
        <v>0</v>
      </c>
      <c r="BK484" s="83">
        <f t="shared" si="210"/>
        <v>0</v>
      </c>
      <c r="BL484" s="84"/>
      <c r="BM484" s="84"/>
      <c r="BN484" s="85"/>
      <c r="BO484" s="84"/>
      <c r="BP484" s="84"/>
      <c r="BQ484" s="84"/>
      <c r="BR484" s="84"/>
      <c r="BS484" s="84"/>
      <c r="BT484" s="84"/>
      <c r="BU484" s="86"/>
      <c r="BV484" s="86"/>
      <c r="BW484" s="86"/>
      <c r="BX484" s="86"/>
      <c r="BY484" s="86"/>
      <c r="BZ484" s="86"/>
      <c r="CA484" s="83"/>
      <c r="CB484" s="83"/>
      <c r="CC484" s="14"/>
      <c r="CD484" s="72"/>
      <c r="CE484" s="87"/>
      <c r="CF484" s="88"/>
      <c r="CG484" s="88"/>
      <c r="CH484" s="87" t="str">
        <f t="shared" si="200"/>
        <v/>
      </c>
      <c r="CI484" s="89"/>
      <c r="CJ484" s="89"/>
      <c r="CK484" s="267"/>
      <c r="CL484" s="90"/>
      <c r="CM484" s="267"/>
      <c r="CN484" s="90"/>
      <c r="CO484" s="267"/>
      <c r="CP484" s="90"/>
      <c r="CQ484" s="267"/>
      <c r="CR484" s="90"/>
      <c r="CS484" s="267"/>
      <c r="CT484" s="90"/>
      <c r="CU484" s="267"/>
      <c r="CV484" s="90"/>
      <c r="CW484" s="267"/>
      <c r="CX484" s="90"/>
      <c r="CY484" s="267"/>
      <c r="CZ484" s="90"/>
      <c r="DA484" s="94" t="str">
        <f>DataEntry!B484</f>
        <v/>
      </c>
      <c r="DB484" s="83"/>
      <c r="DC484" s="83"/>
      <c r="DD484" s="145" t="str">
        <f t="shared" si="211"/>
        <v/>
      </c>
      <c r="DE484" s="145" t="str">
        <f t="shared" si="212"/>
        <v/>
      </c>
      <c r="DF484" s="145" t="str">
        <f t="shared" si="213"/>
        <v/>
      </c>
      <c r="DG484" s="145" t="str">
        <f t="shared" si="214"/>
        <v/>
      </c>
      <c r="DH484" s="145" t="str">
        <f t="shared" si="215"/>
        <v/>
      </c>
      <c r="DI484" s="145" t="str">
        <f t="shared" si="216"/>
        <v/>
      </c>
      <c r="DJ484" s="83"/>
      <c r="DK484" s="83"/>
      <c r="DL484" s="84"/>
      <c r="DM484" s="14"/>
      <c r="DN484" s="87">
        <f t="shared" si="201"/>
        <v>0.64599999999999991</v>
      </c>
      <c r="DO484" s="87">
        <f>(DFactor*Rounds*Number/2+SUM(BV$3:BV472))/(Rounds*Number/2+COUNT(BV$3:BV472))</f>
        <v>0.29599999999999999</v>
      </c>
      <c r="DP484" s="87">
        <f t="shared" si="202"/>
        <v>0.29599999999999999</v>
      </c>
    </row>
    <row r="485" spans="1:120" x14ac:dyDescent="0.25">
      <c r="A485" s="69">
        <v>483</v>
      </c>
      <c r="B485" s="70" t="str">
        <f>DataEntry!C485</f>
        <v/>
      </c>
      <c r="C485" s="71">
        <f>COUNTIF(D$2:D485,D485)+COUNTIF(G$2:G485,D485)</f>
        <v>354</v>
      </c>
      <c r="D485" s="72" t="str">
        <f t="shared" si="190"/>
        <v/>
      </c>
      <c r="E485" s="70" t="str">
        <f>DataEntry!E485</f>
        <v/>
      </c>
      <c r="F485" s="71">
        <f>COUNTIF(D$2:D485,G485)+COUNTIF(G$2:G485,G485)</f>
        <v>354</v>
      </c>
      <c r="G485" s="72" t="str">
        <f t="shared" si="191"/>
        <v/>
      </c>
      <c r="H485" s="73" t="str">
        <f>DataEntry!G485</f>
        <v/>
      </c>
      <c r="I485" s="73" t="str">
        <f>DataEntry!H485</f>
        <v/>
      </c>
      <c r="J485" s="266">
        <f t="shared" si="203"/>
        <v>1</v>
      </c>
      <c r="K485" s="304">
        <f t="shared" si="192"/>
        <v>0.88926966531919849</v>
      </c>
      <c r="L485" s="224" t="e">
        <f t="shared" si="193"/>
        <v>#N/A</v>
      </c>
      <c r="M485" s="224" t="str">
        <f t="shared" si="194"/>
        <v/>
      </c>
      <c r="N485" s="236" t="str">
        <f t="shared" si="204"/>
        <v/>
      </c>
      <c r="O485" s="22" t="str">
        <f t="shared" si="205"/>
        <v>TG354</v>
      </c>
      <c r="P485" s="308" t="e">
        <f t="shared" si="195"/>
        <v>#N/A</v>
      </c>
      <c r="Q485" s="22" t="str">
        <f t="shared" si="206"/>
        <v>TG354</v>
      </c>
      <c r="R485" s="308" t="e">
        <f t="shared" si="196"/>
        <v>#N/A</v>
      </c>
      <c r="S485" s="74"/>
      <c r="T485" s="75"/>
      <c r="U485" s="76"/>
      <c r="V485" s="74"/>
      <c r="W485" s="75"/>
      <c r="X485" s="76"/>
      <c r="Y485" s="74"/>
      <c r="Z485" s="75"/>
      <c r="AA485" s="76"/>
      <c r="AB485" s="74"/>
      <c r="AC485" s="75"/>
      <c r="AD485" s="76"/>
      <c r="AE485" s="74"/>
      <c r="AF485" s="75"/>
      <c r="AG485" s="76"/>
      <c r="AH485" s="74"/>
      <c r="AI485" s="75"/>
      <c r="AJ485" s="76"/>
      <c r="AK485" s="74"/>
      <c r="AL485" s="75"/>
      <c r="AM485" s="76"/>
      <c r="AN485" s="74"/>
      <c r="AO485" s="75"/>
      <c r="AP485" s="76"/>
      <c r="AQ485" s="77" t="str">
        <f t="shared" si="197"/>
        <v/>
      </c>
      <c r="AR485" s="77" t="str">
        <f t="shared" si="198"/>
        <v/>
      </c>
      <c r="AS485" s="78" t="str">
        <f t="shared" si="207"/>
        <v/>
      </c>
      <c r="AT485" s="77" t="str">
        <f t="shared" si="199"/>
        <v/>
      </c>
      <c r="AU485" s="79"/>
      <c r="AV485" s="139"/>
      <c r="AW485" s="80"/>
      <c r="AX485" s="80"/>
      <c r="AY485" s="80"/>
      <c r="AZ485" s="92"/>
      <c r="BA485" s="93"/>
      <c r="BB485" s="92"/>
      <c r="BC485" s="93"/>
      <c r="BD485" s="92"/>
      <c r="BE485" s="93"/>
      <c r="BF485" s="77"/>
      <c r="BG485" s="77"/>
      <c r="BH485" s="77"/>
      <c r="BI485" s="83">
        <f t="shared" si="208"/>
        <v>1</v>
      </c>
      <c r="BJ485" s="83">
        <f t="shared" si="209"/>
        <v>0</v>
      </c>
      <c r="BK485" s="83">
        <f t="shared" si="210"/>
        <v>0</v>
      </c>
      <c r="BL485" s="84"/>
      <c r="BM485" s="84"/>
      <c r="BN485" s="85"/>
      <c r="BO485" s="84"/>
      <c r="BP485" s="84"/>
      <c r="BQ485" s="84"/>
      <c r="BR485" s="84"/>
      <c r="BS485" s="84"/>
      <c r="BT485" s="84"/>
      <c r="BU485" s="86"/>
      <c r="BV485" s="86"/>
      <c r="BW485" s="86"/>
      <c r="BX485" s="86"/>
      <c r="BY485" s="86"/>
      <c r="BZ485" s="86"/>
      <c r="CA485" s="83"/>
      <c r="CB485" s="83"/>
      <c r="CC485" s="14"/>
      <c r="CD485" s="72"/>
      <c r="CE485" s="87"/>
      <c r="CF485" s="88"/>
      <c r="CG485" s="88"/>
      <c r="CH485" s="87" t="str">
        <f t="shared" si="200"/>
        <v/>
      </c>
      <c r="CI485" s="89"/>
      <c r="CJ485" s="89"/>
      <c r="CK485" s="267"/>
      <c r="CL485" s="90"/>
      <c r="CM485" s="267"/>
      <c r="CN485" s="90"/>
      <c r="CO485" s="267"/>
      <c r="CP485" s="90"/>
      <c r="CQ485" s="267"/>
      <c r="CR485" s="90"/>
      <c r="CS485" s="267"/>
      <c r="CT485" s="90"/>
      <c r="CU485" s="267"/>
      <c r="CV485" s="90"/>
      <c r="CW485" s="267"/>
      <c r="CX485" s="90"/>
      <c r="CY485" s="267"/>
      <c r="CZ485" s="90"/>
      <c r="DA485" s="94" t="str">
        <f>DataEntry!B485</f>
        <v/>
      </c>
      <c r="DB485" s="83"/>
      <c r="DC485" s="83"/>
      <c r="DD485" s="145" t="str">
        <f t="shared" si="211"/>
        <v/>
      </c>
      <c r="DE485" s="145" t="str">
        <f t="shared" si="212"/>
        <v/>
      </c>
      <c r="DF485" s="145" t="str">
        <f t="shared" si="213"/>
        <v/>
      </c>
      <c r="DG485" s="145" t="str">
        <f t="shared" si="214"/>
        <v/>
      </c>
      <c r="DH485" s="145" t="str">
        <f t="shared" si="215"/>
        <v/>
      </c>
      <c r="DI485" s="145" t="str">
        <f t="shared" si="216"/>
        <v/>
      </c>
      <c r="DJ485" s="83"/>
      <c r="DK485" s="83"/>
      <c r="DL485" s="84"/>
      <c r="DM485" s="14"/>
      <c r="DN485" s="87">
        <f t="shared" si="201"/>
        <v>0.64599999999999991</v>
      </c>
      <c r="DO485" s="87">
        <f>(DFactor*Rounds*Number/2+SUM(BV$3:BV473))/(Rounds*Number/2+COUNT(BV$3:BV473))</f>
        <v>0.29599999999999999</v>
      </c>
      <c r="DP485" s="87">
        <f t="shared" si="202"/>
        <v>0.29599999999999999</v>
      </c>
    </row>
    <row r="486" spans="1:120" x14ac:dyDescent="0.25">
      <c r="A486" s="69">
        <v>484</v>
      </c>
      <c r="B486" s="70" t="str">
        <f>DataEntry!C486</f>
        <v/>
      </c>
      <c r="C486" s="71">
        <f>COUNTIF(D$2:D486,D486)+COUNTIF(G$2:G486,D486)</f>
        <v>356</v>
      </c>
      <c r="D486" s="72" t="str">
        <f t="shared" si="190"/>
        <v/>
      </c>
      <c r="E486" s="70" t="str">
        <f>DataEntry!E486</f>
        <v/>
      </c>
      <c r="F486" s="71">
        <f>COUNTIF(D$2:D486,G486)+COUNTIF(G$2:G486,G486)</f>
        <v>356</v>
      </c>
      <c r="G486" s="72" t="str">
        <f t="shared" si="191"/>
        <v/>
      </c>
      <c r="H486" s="73" t="str">
        <f>DataEntry!G486</f>
        <v/>
      </c>
      <c r="I486" s="73" t="str">
        <f>DataEntry!H486</f>
        <v/>
      </c>
      <c r="J486" s="266">
        <f t="shared" si="203"/>
        <v>1</v>
      </c>
      <c r="K486" s="304">
        <f t="shared" si="192"/>
        <v>0.51382645022700224</v>
      </c>
      <c r="L486" s="224" t="e">
        <f t="shared" si="193"/>
        <v>#N/A</v>
      </c>
      <c r="M486" s="224" t="str">
        <f t="shared" si="194"/>
        <v/>
      </c>
      <c r="N486" s="236" t="str">
        <f t="shared" si="204"/>
        <v/>
      </c>
      <c r="O486" s="22" t="str">
        <f t="shared" si="205"/>
        <v>TG356</v>
      </c>
      <c r="P486" s="308" t="e">
        <f t="shared" si="195"/>
        <v>#N/A</v>
      </c>
      <c r="Q486" s="22" t="str">
        <f t="shared" si="206"/>
        <v>TG356</v>
      </c>
      <c r="R486" s="308" t="e">
        <f t="shared" si="196"/>
        <v>#N/A</v>
      </c>
      <c r="S486" s="74"/>
      <c r="T486" s="75"/>
      <c r="U486" s="76"/>
      <c r="V486" s="74"/>
      <c r="W486" s="75"/>
      <c r="X486" s="76"/>
      <c r="Y486" s="74"/>
      <c r="Z486" s="75"/>
      <c r="AA486" s="76"/>
      <c r="AB486" s="74"/>
      <c r="AC486" s="75"/>
      <c r="AD486" s="76"/>
      <c r="AE486" s="74"/>
      <c r="AF486" s="75"/>
      <c r="AG486" s="76"/>
      <c r="AH486" s="74"/>
      <c r="AI486" s="75"/>
      <c r="AJ486" s="76"/>
      <c r="AK486" s="74"/>
      <c r="AL486" s="75"/>
      <c r="AM486" s="76"/>
      <c r="AN486" s="74"/>
      <c r="AO486" s="75"/>
      <c r="AP486" s="76"/>
      <c r="AQ486" s="77" t="str">
        <f t="shared" si="197"/>
        <v/>
      </c>
      <c r="AR486" s="77" t="str">
        <f t="shared" si="198"/>
        <v/>
      </c>
      <c r="AS486" s="78" t="str">
        <f t="shared" si="207"/>
        <v/>
      </c>
      <c r="AT486" s="77" t="str">
        <f t="shared" si="199"/>
        <v/>
      </c>
      <c r="AU486" s="79"/>
      <c r="AV486" s="139"/>
      <c r="AW486" s="80"/>
      <c r="AX486" s="80"/>
      <c r="AY486" s="80"/>
      <c r="AZ486" s="92"/>
      <c r="BA486" s="93"/>
      <c r="BB486" s="92"/>
      <c r="BC486" s="93"/>
      <c r="BD486" s="92"/>
      <c r="BE486" s="93"/>
      <c r="BF486" s="77"/>
      <c r="BG486" s="77"/>
      <c r="BH486" s="77"/>
      <c r="BI486" s="83">
        <f t="shared" si="208"/>
        <v>1</v>
      </c>
      <c r="BJ486" s="83">
        <f t="shared" si="209"/>
        <v>0</v>
      </c>
      <c r="BK486" s="83">
        <f t="shared" si="210"/>
        <v>0</v>
      </c>
      <c r="BL486" s="84"/>
      <c r="BM486" s="84"/>
      <c r="BN486" s="85"/>
      <c r="BO486" s="84"/>
      <c r="BP486" s="84"/>
      <c r="BQ486" s="84"/>
      <c r="BR486" s="84"/>
      <c r="BS486" s="84"/>
      <c r="BT486" s="84"/>
      <c r="BU486" s="86"/>
      <c r="BV486" s="86"/>
      <c r="BW486" s="86"/>
      <c r="BX486" s="86"/>
      <c r="BY486" s="86"/>
      <c r="BZ486" s="86"/>
      <c r="CA486" s="83"/>
      <c r="CB486" s="83"/>
      <c r="CC486" s="14"/>
      <c r="CD486" s="72"/>
      <c r="CE486" s="87"/>
      <c r="CF486" s="88"/>
      <c r="CG486" s="88"/>
      <c r="CH486" s="87" t="str">
        <f t="shared" si="200"/>
        <v/>
      </c>
      <c r="CI486" s="89"/>
      <c r="CJ486" s="89"/>
      <c r="CK486" s="267"/>
      <c r="CL486" s="90"/>
      <c r="CM486" s="267"/>
      <c r="CN486" s="90"/>
      <c r="CO486" s="267"/>
      <c r="CP486" s="90"/>
      <c r="CQ486" s="267"/>
      <c r="CR486" s="90"/>
      <c r="CS486" s="267"/>
      <c r="CT486" s="90"/>
      <c r="CU486" s="267"/>
      <c r="CV486" s="90"/>
      <c r="CW486" s="267"/>
      <c r="CX486" s="90"/>
      <c r="CY486" s="267"/>
      <c r="CZ486" s="90"/>
      <c r="DA486" s="94" t="str">
        <f>DataEntry!B486</f>
        <v/>
      </c>
      <c r="DB486" s="83"/>
      <c r="DC486" s="83"/>
      <c r="DD486" s="145" t="str">
        <f t="shared" si="211"/>
        <v/>
      </c>
      <c r="DE486" s="145" t="str">
        <f t="shared" si="212"/>
        <v/>
      </c>
      <c r="DF486" s="145" t="str">
        <f t="shared" si="213"/>
        <v/>
      </c>
      <c r="DG486" s="145" t="str">
        <f t="shared" si="214"/>
        <v/>
      </c>
      <c r="DH486" s="145" t="str">
        <f t="shared" si="215"/>
        <v/>
      </c>
      <c r="DI486" s="145" t="str">
        <f t="shared" si="216"/>
        <v/>
      </c>
      <c r="DJ486" s="83"/>
      <c r="DK486" s="83"/>
      <c r="DL486" s="84"/>
      <c r="DM486" s="14"/>
      <c r="DN486" s="87">
        <f t="shared" si="201"/>
        <v>0.64599999999999991</v>
      </c>
      <c r="DO486" s="87">
        <f>(DFactor*Rounds*Number/2+SUM(BV$3:BV474))/(Rounds*Number/2+COUNT(BV$3:BV474))</f>
        <v>0.29599999999999999</v>
      </c>
      <c r="DP486" s="87">
        <f t="shared" si="202"/>
        <v>0.29599999999999999</v>
      </c>
    </row>
    <row r="487" spans="1:120" x14ac:dyDescent="0.25">
      <c r="A487" s="69">
        <v>485</v>
      </c>
      <c r="B487" s="70" t="str">
        <f>DataEntry!C487</f>
        <v/>
      </c>
      <c r="C487" s="71">
        <f>COUNTIF(D$2:D487,D487)+COUNTIF(G$2:G487,D487)</f>
        <v>358</v>
      </c>
      <c r="D487" s="72" t="str">
        <f t="shared" si="190"/>
        <v/>
      </c>
      <c r="E487" s="70" t="str">
        <f>DataEntry!E487</f>
        <v/>
      </c>
      <c r="F487" s="71">
        <f>COUNTIF(D$2:D487,G487)+COUNTIF(G$2:G487,G487)</f>
        <v>358</v>
      </c>
      <c r="G487" s="72" t="str">
        <f t="shared" si="191"/>
        <v/>
      </c>
      <c r="H487" s="73" t="str">
        <f>DataEntry!G487</f>
        <v/>
      </c>
      <c r="I487" s="73" t="str">
        <f>DataEntry!H487</f>
        <v/>
      </c>
      <c r="J487" s="266">
        <f t="shared" si="203"/>
        <v>1</v>
      </c>
      <c r="K487" s="304">
        <f t="shared" si="192"/>
        <v>0.45006047123128434</v>
      </c>
      <c r="L487" s="224" t="e">
        <f t="shared" si="193"/>
        <v>#N/A</v>
      </c>
      <c r="M487" s="224" t="str">
        <f t="shared" si="194"/>
        <v/>
      </c>
      <c r="N487" s="236" t="str">
        <f t="shared" si="204"/>
        <v/>
      </c>
      <c r="O487" s="22" t="str">
        <f t="shared" si="205"/>
        <v>TG358</v>
      </c>
      <c r="P487" s="308" t="e">
        <f t="shared" si="195"/>
        <v>#N/A</v>
      </c>
      <c r="Q487" s="22" t="str">
        <f t="shared" si="206"/>
        <v>TG358</v>
      </c>
      <c r="R487" s="308" t="e">
        <f t="shared" si="196"/>
        <v>#N/A</v>
      </c>
      <c r="S487" s="74"/>
      <c r="T487" s="75"/>
      <c r="U487" s="76"/>
      <c r="V487" s="74"/>
      <c r="W487" s="75"/>
      <c r="X487" s="76"/>
      <c r="Y487" s="74"/>
      <c r="Z487" s="75"/>
      <c r="AA487" s="76"/>
      <c r="AB487" s="74"/>
      <c r="AC487" s="75"/>
      <c r="AD487" s="76"/>
      <c r="AE487" s="74"/>
      <c r="AF487" s="75"/>
      <c r="AG487" s="76"/>
      <c r="AH487" s="74"/>
      <c r="AI487" s="75"/>
      <c r="AJ487" s="76"/>
      <c r="AK487" s="74"/>
      <c r="AL487" s="75"/>
      <c r="AM487" s="76"/>
      <c r="AN487" s="74"/>
      <c r="AO487" s="75"/>
      <c r="AP487" s="76"/>
      <c r="AQ487" s="77" t="str">
        <f t="shared" si="197"/>
        <v/>
      </c>
      <c r="AR487" s="77" t="str">
        <f t="shared" si="198"/>
        <v/>
      </c>
      <c r="AS487" s="78" t="str">
        <f t="shared" si="207"/>
        <v/>
      </c>
      <c r="AT487" s="77" t="str">
        <f t="shared" si="199"/>
        <v/>
      </c>
      <c r="AU487" s="79"/>
      <c r="AV487" s="139"/>
      <c r="AW487" s="80"/>
      <c r="AX487" s="80"/>
      <c r="AY487" s="80"/>
      <c r="AZ487" s="92"/>
      <c r="BA487" s="93"/>
      <c r="BB487" s="92"/>
      <c r="BC487" s="93"/>
      <c r="BD487" s="92"/>
      <c r="BE487" s="93"/>
      <c r="BF487" s="77"/>
      <c r="BG487" s="77"/>
      <c r="BH487" s="77"/>
      <c r="BI487" s="83">
        <f t="shared" si="208"/>
        <v>1</v>
      </c>
      <c r="BJ487" s="83">
        <f t="shared" si="209"/>
        <v>0</v>
      </c>
      <c r="BK487" s="83">
        <f t="shared" si="210"/>
        <v>0</v>
      </c>
      <c r="BL487" s="84"/>
      <c r="BM487" s="84"/>
      <c r="BN487" s="85"/>
      <c r="BO487" s="84"/>
      <c r="BP487" s="84"/>
      <c r="BQ487" s="84"/>
      <c r="BR487" s="84"/>
      <c r="BS487" s="84"/>
      <c r="BT487" s="84"/>
      <c r="BU487" s="86"/>
      <c r="BV487" s="86"/>
      <c r="BW487" s="86"/>
      <c r="BX487" s="86"/>
      <c r="BY487" s="86"/>
      <c r="BZ487" s="86"/>
      <c r="CA487" s="83"/>
      <c r="CB487" s="83"/>
      <c r="CC487" s="14"/>
      <c r="CD487" s="72"/>
      <c r="CE487" s="87"/>
      <c r="CF487" s="88"/>
      <c r="CG487" s="88"/>
      <c r="CH487" s="87" t="str">
        <f t="shared" si="200"/>
        <v/>
      </c>
      <c r="CI487" s="89"/>
      <c r="CJ487" s="89"/>
      <c r="CK487" s="267"/>
      <c r="CL487" s="90"/>
      <c r="CM487" s="267"/>
      <c r="CN487" s="90"/>
      <c r="CO487" s="267"/>
      <c r="CP487" s="90"/>
      <c r="CQ487" s="267"/>
      <c r="CR487" s="90"/>
      <c r="CS487" s="267"/>
      <c r="CT487" s="90"/>
      <c r="CU487" s="267"/>
      <c r="CV487" s="90"/>
      <c r="CW487" s="267"/>
      <c r="CX487" s="90"/>
      <c r="CY487" s="267"/>
      <c r="CZ487" s="90"/>
      <c r="DA487" s="94" t="str">
        <f>DataEntry!B487</f>
        <v/>
      </c>
      <c r="DB487" s="83"/>
      <c r="DC487" s="83"/>
      <c r="DD487" s="145" t="str">
        <f t="shared" si="211"/>
        <v/>
      </c>
      <c r="DE487" s="145" t="str">
        <f t="shared" si="212"/>
        <v/>
      </c>
      <c r="DF487" s="145" t="str">
        <f t="shared" si="213"/>
        <v/>
      </c>
      <c r="DG487" s="145" t="str">
        <f t="shared" si="214"/>
        <v/>
      </c>
      <c r="DH487" s="145" t="str">
        <f t="shared" si="215"/>
        <v/>
      </c>
      <c r="DI487" s="145" t="str">
        <f t="shared" si="216"/>
        <v/>
      </c>
      <c r="DJ487" s="83"/>
      <c r="DK487" s="83"/>
      <c r="DL487" s="84"/>
      <c r="DM487" s="14"/>
      <c r="DN487" s="87">
        <f t="shared" si="201"/>
        <v>0.64599999999999991</v>
      </c>
      <c r="DO487" s="87">
        <f>(DFactor*Rounds*Number/2+SUM(BV$3:BV475))/(Rounds*Number/2+COUNT(BV$3:BV475))</f>
        <v>0.29599999999999999</v>
      </c>
      <c r="DP487" s="87">
        <f t="shared" si="202"/>
        <v>0.29599999999999999</v>
      </c>
    </row>
    <row r="488" spans="1:120" x14ac:dyDescent="0.25">
      <c r="A488" s="69">
        <v>486</v>
      </c>
      <c r="B488" s="70" t="str">
        <f>DataEntry!C488</f>
        <v/>
      </c>
      <c r="C488" s="71">
        <f>COUNTIF(D$2:D488,D488)+COUNTIF(G$2:G488,D488)</f>
        <v>360</v>
      </c>
      <c r="D488" s="72" t="str">
        <f t="shared" si="190"/>
        <v/>
      </c>
      <c r="E488" s="70" t="str">
        <f>DataEntry!E488</f>
        <v/>
      </c>
      <c r="F488" s="71">
        <f>COUNTIF(D$2:D488,G488)+COUNTIF(G$2:G488,G488)</f>
        <v>360</v>
      </c>
      <c r="G488" s="72" t="str">
        <f t="shared" si="191"/>
        <v/>
      </c>
      <c r="H488" s="73" t="str">
        <f>DataEntry!G488</f>
        <v/>
      </c>
      <c r="I488" s="73" t="str">
        <f>DataEntry!H488</f>
        <v/>
      </c>
      <c r="J488" s="266">
        <f t="shared" si="203"/>
        <v>1</v>
      </c>
      <c r="K488" s="304">
        <f t="shared" si="192"/>
        <v>7.3012437401166697E-2</v>
      </c>
      <c r="L488" s="224" t="e">
        <f t="shared" si="193"/>
        <v>#N/A</v>
      </c>
      <c r="M488" s="224" t="str">
        <f t="shared" si="194"/>
        <v/>
      </c>
      <c r="N488" s="236" t="str">
        <f t="shared" si="204"/>
        <v/>
      </c>
      <c r="O488" s="22" t="str">
        <f t="shared" si="205"/>
        <v>TG360</v>
      </c>
      <c r="P488" s="308" t="e">
        <f t="shared" si="195"/>
        <v>#N/A</v>
      </c>
      <c r="Q488" s="22" t="str">
        <f t="shared" si="206"/>
        <v>TG360</v>
      </c>
      <c r="R488" s="308" t="e">
        <f t="shared" si="196"/>
        <v>#N/A</v>
      </c>
      <c r="S488" s="74"/>
      <c r="T488" s="75"/>
      <c r="U488" s="76"/>
      <c r="V488" s="74"/>
      <c r="W488" s="75"/>
      <c r="X488" s="76"/>
      <c r="Y488" s="74"/>
      <c r="Z488" s="75"/>
      <c r="AA488" s="76"/>
      <c r="AB488" s="74"/>
      <c r="AC488" s="75"/>
      <c r="AD488" s="76"/>
      <c r="AE488" s="74"/>
      <c r="AF488" s="75"/>
      <c r="AG488" s="76"/>
      <c r="AH488" s="74"/>
      <c r="AI488" s="75"/>
      <c r="AJ488" s="76"/>
      <c r="AK488" s="74"/>
      <c r="AL488" s="75"/>
      <c r="AM488" s="76"/>
      <c r="AN488" s="74"/>
      <c r="AO488" s="75"/>
      <c r="AP488" s="76"/>
      <c r="AQ488" s="77" t="str">
        <f t="shared" si="197"/>
        <v/>
      </c>
      <c r="AR488" s="77" t="str">
        <f t="shared" si="198"/>
        <v/>
      </c>
      <c r="AS488" s="78" t="str">
        <f t="shared" si="207"/>
        <v/>
      </c>
      <c r="AT488" s="77" t="str">
        <f t="shared" si="199"/>
        <v/>
      </c>
      <c r="AU488" s="79"/>
      <c r="AV488" s="139"/>
      <c r="AW488" s="80"/>
      <c r="AX488" s="80"/>
      <c r="AY488" s="80"/>
      <c r="AZ488" s="92"/>
      <c r="BA488" s="93"/>
      <c r="BB488" s="92"/>
      <c r="BC488" s="93"/>
      <c r="BD488" s="92"/>
      <c r="BE488" s="93"/>
      <c r="BF488" s="77"/>
      <c r="BG488" s="77"/>
      <c r="BH488" s="77"/>
      <c r="BI488" s="83">
        <f t="shared" si="208"/>
        <v>1</v>
      </c>
      <c r="BJ488" s="83">
        <f t="shared" si="209"/>
        <v>0</v>
      </c>
      <c r="BK488" s="83">
        <f t="shared" si="210"/>
        <v>0</v>
      </c>
      <c r="BL488" s="84"/>
      <c r="BM488" s="84"/>
      <c r="BN488" s="85"/>
      <c r="BO488" s="84"/>
      <c r="BP488" s="84"/>
      <c r="BQ488" s="84"/>
      <c r="BR488" s="84"/>
      <c r="BS488" s="84"/>
      <c r="BT488" s="84"/>
      <c r="BU488" s="86"/>
      <c r="BV488" s="86"/>
      <c r="BW488" s="86"/>
      <c r="BX488" s="86"/>
      <c r="BY488" s="86"/>
      <c r="BZ488" s="86"/>
      <c r="CA488" s="83"/>
      <c r="CB488" s="83"/>
      <c r="CC488" s="14"/>
      <c r="CD488" s="72"/>
      <c r="CE488" s="87"/>
      <c r="CF488" s="88"/>
      <c r="CG488" s="88"/>
      <c r="CH488" s="87" t="str">
        <f t="shared" si="200"/>
        <v/>
      </c>
      <c r="CI488" s="89"/>
      <c r="CJ488" s="89"/>
      <c r="CK488" s="267"/>
      <c r="CL488" s="90"/>
      <c r="CM488" s="267"/>
      <c r="CN488" s="90"/>
      <c r="CO488" s="267"/>
      <c r="CP488" s="90"/>
      <c r="CQ488" s="267"/>
      <c r="CR488" s="90"/>
      <c r="CS488" s="267"/>
      <c r="CT488" s="90"/>
      <c r="CU488" s="267"/>
      <c r="CV488" s="90"/>
      <c r="CW488" s="267"/>
      <c r="CX488" s="90"/>
      <c r="CY488" s="267"/>
      <c r="CZ488" s="90"/>
      <c r="DA488" s="94" t="str">
        <f>DataEntry!B488</f>
        <v/>
      </c>
      <c r="DB488" s="83"/>
      <c r="DC488" s="83"/>
      <c r="DD488" s="145" t="str">
        <f t="shared" si="211"/>
        <v/>
      </c>
      <c r="DE488" s="145" t="str">
        <f t="shared" si="212"/>
        <v/>
      </c>
      <c r="DF488" s="145" t="str">
        <f t="shared" si="213"/>
        <v/>
      </c>
      <c r="DG488" s="145" t="str">
        <f t="shared" si="214"/>
        <v/>
      </c>
      <c r="DH488" s="145" t="str">
        <f t="shared" si="215"/>
        <v/>
      </c>
      <c r="DI488" s="145" t="str">
        <f t="shared" si="216"/>
        <v/>
      </c>
      <c r="DJ488" s="83"/>
      <c r="DK488" s="83"/>
      <c r="DL488" s="84"/>
      <c r="DM488" s="14"/>
      <c r="DN488" s="87">
        <f t="shared" si="201"/>
        <v>0.64599999999999991</v>
      </c>
      <c r="DO488" s="87">
        <f>(DFactor*Rounds*Number/2+SUM(BV$3:BV476))/(Rounds*Number/2+COUNT(BV$3:BV476))</f>
        <v>0.29599999999999999</v>
      </c>
      <c r="DP488" s="87">
        <f t="shared" si="202"/>
        <v>0.29599999999999999</v>
      </c>
    </row>
    <row r="489" spans="1:120" x14ac:dyDescent="0.25">
      <c r="A489" s="69">
        <v>487</v>
      </c>
      <c r="B489" s="70" t="str">
        <f>DataEntry!C489</f>
        <v/>
      </c>
      <c r="C489" s="71">
        <f>COUNTIF(D$2:D489,D489)+COUNTIF(G$2:G489,D489)</f>
        <v>362</v>
      </c>
      <c r="D489" s="72" t="str">
        <f t="shared" si="190"/>
        <v/>
      </c>
      <c r="E489" s="70" t="str">
        <f>DataEntry!E489</f>
        <v/>
      </c>
      <c r="F489" s="71">
        <f>COUNTIF(D$2:D489,G489)+COUNTIF(G$2:G489,G489)</f>
        <v>362</v>
      </c>
      <c r="G489" s="72" t="str">
        <f t="shared" si="191"/>
        <v/>
      </c>
      <c r="H489" s="73" t="str">
        <f>DataEntry!G489</f>
        <v/>
      </c>
      <c r="I489" s="73" t="str">
        <f>DataEntry!H489</f>
        <v/>
      </c>
      <c r="J489" s="266">
        <f t="shared" si="203"/>
        <v>1</v>
      </c>
      <c r="K489" s="304">
        <f t="shared" si="192"/>
        <v>0.96388919617881719</v>
      </c>
      <c r="L489" s="224" t="e">
        <f t="shared" si="193"/>
        <v>#N/A</v>
      </c>
      <c r="M489" s="224" t="str">
        <f t="shared" si="194"/>
        <v/>
      </c>
      <c r="N489" s="236" t="str">
        <f t="shared" si="204"/>
        <v/>
      </c>
      <c r="O489" s="22" t="str">
        <f t="shared" si="205"/>
        <v>TG362</v>
      </c>
      <c r="P489" s="308" t="e">
        <f t="shared" si="195"/>
        <v>#N/A</v>
      </c>
      <c r="Q489" s="22" t="str">
        <f t="shared" si="206"/>
        <v>TG362</v>
      </c>
      <c r="R489" s="308" t="e">
        <f t="shared" si="196"/>
        <v>#N/A</v>
      </c>
      <c r="S489" s="74"/>
      <c r="T489" s="75"/>
      <c r="U489" s="76"/>
      <c r="V489" s="74"/>
      <c r="W489" s="75"/>
      <c r="X489" s="76"/>
      <c r="Y489" s="74"/>
      <c r="Z489" s="75"/>
      <c r="AA489" s="76"/>
      <c r="AB489" s="74"/>
      <c r="AC489" s="75"/>
      <c r="AD489" s="76"/>
      <c r="AE489" s="74"/>
      <c r="AF489" s="75"/>
      <c r="AG489" s="76"/>
      <c r="AH489" s="74"/>
      <c r="AI489" s="75"/>
      <c r="AJ489" s="76"/>
      <c r="AK489" s="74"/>
      <c r="AL489" s="75"/>
      <c r="AM489" s="76"/>
      <c r="AN489" s="74"/>
      <c r="AO489" s="75"/>
      <c r="AP489" s="76"/>
      <c r="AQ489" s="77" t="str">
        <f t="shared" si="197"/>
        <v/>
      </c>
      <c r="AR489" s="77" t="str">
        <f t="shared" si="198"/>
        <v/>
      </c>
      <c r="AS489" s="78" t="str">
        <f t="shared" si="207"/>
        <v/>
      </c>
      <c r="AT489" s="77" t="str">
        <f t="shared" si="199"/>
        <v/>
      </c>
      <c r="AU489" s="79"/>
      <c r="AV489" s="139"/>
      <c r="AW489" s="80"/>
      <c r="AX489" s="80"/>
      <c r="AY489" s="80"/>
      <c r="AZ489" s="92"/>
      <c r="BA489" s="93"/>
      <c r="BB489" s="92"/>
      <c r="BC489" s="93"/>
      <c r="BD489" s="92"/>
      <c r="BE489" s="93"/>
      <c r="BF489" s="77"/>
      <c r="BG489" s="77"/>
      <c r="BH489" s="77"/>
      <c r="BI489" s="83">
        <f t="shared" si="208"/>
        <v>1</v>
      </c>
      <c r="BJ489" s="83">
        <f t="shared" si="209"/>
        <v>0</v>
      </c>
      <c r="BK489" s="83">
        <f t="shared" si="210"/>
        <v>0</v>
      </c>
      <c r="BL489" s="84"/>
      <c r="BM489" s="84"/>
      <c r="BN489" s="85"/>
      <c r="BO489" s="84"/>
      <c r="BP489" s="84"/>
      <c r="BQ489" s="84"/>
      <c r="BR489" s="84"/>
      <c r="BS489" s="84"/>
      <c r="BT489" s="84"/>
      <c r="BU489" s="86"/>
      <c r="BV489" s="86"/>
      <c r="BW489" s="86"/>
      <c r="BX489" s="86"/>
      <c r="BY489" s="86"/>
      <c r="BZ489" s="86"/>
      <c r="CA489" s="83"/>
      <c r="CB489" s="83"/>
      <c r="CC489" s="14"/>
      <c r="CD489" s="72"/>
      <c r="CE489" s="87"/>
      <c r="CF489" s="88"/>
      <c r="CG489" s="88"/>
      <c r="CH489" s="87" t="str">
        <f t="shared" si="200"/>
        <v/>
      </c>
      <c r="CI489" s="89"/>
      <c r="CJ489" s="89"/>
      <c r="CK489" s="267"/>
      <c r="CL489" s="90"/>
      <c r="CM489" s="267"/>
      <c r="CN489" s="90"/>
      <c r="CO489" s="267"/>
      <c r="CP489" s="90"/>
      <c r="CQ489" s="267"/>
      <c r="CR489" s="90"/>
      <c r="CS489" s="267"/>
      <c r="CT489" s="90"/>
      <c r="CU489" s="267"/>
      <c r="CV489" s="90"/>
      <c r="CW489" s="267"/>
      <c r="CX489" s="90"/>
      <c r="CY489" s="267"/>
      <c r="CZ489" s="90"/>
      <c r="DA489" s="94" t="str">
        <f>DataEntry!B489</f>
        <v/>
      </c>
      <c r="DB489" s="83"/>
      <c r="DC489" s="83"/>
      <c r="DD489" s="145" t="str">
        <f t="shared" si="211"/>
        <v/>
      </c>
      <c r="DE489" s="145" t="str">
        <f t="shared" si="212"/>
        <v/>
      </c>
      <c r="DF489" s="145" t="str">
        <f t="shared" si="213"/>
        <v/>
      </c>
      <c r="DG489" s="145" t="str">
        <f t="shared" si="214"/>
        <v/>
      </c>
      <c r="DH489" s="145" t="str">
        <f t="shared" si="215"/>
        <v/>
      </c>
      <c r="DI489" s="145" t="str">
        <f t="shared" si="216"/>
        <v/>
      </c>
      <c r="DJ489" s="83"/>
      <c r="DK489" s="83"/>
      <c r="DL489" s="84"/>
      <c r="DM489" s="14"/>
      <c r="DN489" s="87">
        <f t="shared" si="201"/>
        <v>0.64599999999999991</v>
      </c>
      <c r="DO489" s="87">
        <f>(DFactor*Rounds*Number/2+SUM(BV$3:BV477))/(Rounds*Number/2+COUNT(BV$3:BV477))</f>
        <v>0.29599999999999999</v>
      </c>
      <c r="DP489" s="87">
        <f t="shared" si="202"/>
        <v>0.29599999999999999</v>
      </c>
    </row>
    <row r="490" spans="1:120" x14ac:dyDescent="0.25">
      <c r="A490" s="69">
        <v>488</v>
      </c>
      <c r="B490" s="70" t="str">
        <f>DataEntry!C490</f>
        <v/>
      </c>
      <c r="C490" s="71">
        <f>COUNTIF(D$2:D490,D490)+COUNTIF(G$2:G490,D490)</f>
        <v>364</v>
      </c>
      <c r="D490" s="72" t="str">
        <f t="shared" si="190"/>
        <v/>
      </c>
      <c r="E490" s="70" t="str">
        <f>DataEntry!E490</f>
        <v/>
      </c>
      <c r="F490" s="71">
        <f>COUNTIF(D$2:D490,G490)+COUNTIF(G$2:G490,G490)</f>
        <v>364</v>
      </c>
      <c r="G490" s="72" t="str">
        <f t="shared" si="191"/>
        <v/>
      </c>
      <c r="H490" s="73" t="str">
        <f>DataEntry!G490</f>
        <v/>
      </c>
      <c r="I490" s="73" t="str">
        <f>DataEntry!H490</f>
        <v/>
      </c>
      <c r="J490" s="266">
        <f t="shared" si="203"/>
        <v>1</v>
      </c>
      <c r="K490" s="304">
        <f t="shared" si="192"/>
        <v>0.41988040053384346</v>
      </c>
      <c r="L490" s="224" t="e">
        <f t="shared" si="193"/>
        <v>#N/A</v>
      </c>
      <c r="M490" s="224" t="str">
        <f t="shared" si="194"/>
        <v/>
      </c>
      <c r="N490" s="236" t="str">
        <f t="shared" si="204"/>
        <v/>
      </c>
      <c r="O490" s="22" t="str">
        <f t="shared" si="205"/>
        <v>TG364</v>
      </c>
      <c r="P490" s="308" t="e">
        <f t="shared" si="195"/>
        <v>#N/A</v>
      </c>
      <c r="Q490" s="22" t="str">
        <f t="shared" si="206"/>
        <v>TG364</v>
      </c>
      <c r="R490" s="308" t="e">
        <f t="shared" si="196"/>
        <v>#N/A</v>
      </c>
      <c r="S490" s="74"/>
      <c r="T490" s="75"/>
      <c r="U490" s="76"/>
      <c r="V490" s="74"/>
      <c r="W490" s="75"/>
      <c r="X490" s="76"/>
      <c r="Y490" s="74"/>
      <c r="Z490" s="75"/>
      <c r="AA490" s="76"/>
      <c r="AB490" s="74"/>
      <c r="AC490" s="75"/>
      <c r="AD490" s="76"/>
      <c r="AE490" s="74"/>
      <c r="AF490" s="75"/>
      <c r="AG490" s="76"/>
      <c r="AH490" s="74"/>
      <c r="AI490" s="75"/>
      <c r="AJ490" s="76"/>
      <c r="AK490" s="74"/>
      <c r="AL490" s="75"/>
      <c r="AM490" s="76"/>
      <c r="AN490" s="74"/>
      <c r="AO490" s="75"/>
      <c r="AP490" s="76"/>
      <c r="AQ490" s="77" t="str">
        <f t="shared" si="197"/>
        <v/>
      </c>
      <c r="AR490" s="77" t="str">
        <f t="shared" si="198"/>
        <v/>
      </c>
      <c r="AS490" s="78" t="str">
        <f t="shared" si="207"/>
        <v/>
      </c>
      <c r="AT490" s="77" t="str">
        <f t="shared" si="199"/>
        <v/>
      </c>
      <c r="AU490" s="79"/>
      <c r="AV490" s="139"/>
      <c r="AW490" s="80"/>
      <c r="AX490" s="80"/>
      <c r="AY490" s="80"/>
      <c r="AZ490" s="92"/>
      <c r="BA490" s="93"/>
      <c r="BB490" s="92"/>
      <c r="BC490" s="93"/>
      <c r="BD490" s="92"/>
      <c r="BE490" s="93"/>
      <c r="BF490" s="77"/>
      <c r="BG490" s="77"/>
      <c r="BH490" s="77"/>
      <c r="BI490" s="83">
        <f t="shared" si="208"/>
        <v>1</v>
      </c>
      <c r="BJ490" s="83">
        <f t="shared" si="209"/>
        <v>0</v>
      </c>
      <c r="BK490" s="83">
        <f t="shared" si="210"/>
        <v>0</v>
      </c>
      <c r="BL490" s="84"/>
      <c r="BM490" s="84"/>
      <c r="BN490" s="85"/>
      <c r="BO490" s="84"/>
      <c r="BP490" s="84"/>
      <c r="BQ490" s="84"/>
      <c r="BR490" s="84"/>
      <c r="BS490" s="84"/>
      <c r="BT490" s="84"/>
      <c r="BU490" s="86"/>
      <c r="BV490" s="86"/>
      <c r="BW490" s="86"/>
      <c r="BX490" s="86"/>
      <c r="BY490" s="86"/>
      <c r="BZ490" s="86"/>
      <c r="CA490" s="83"/>
      <c r="CB490" s="83"/>
      <c r="CC490" s="14"/>
      <c r="CD490" s="72"/>
      <c r="CE490" s="87"/>
      <c r="CF490" s="88"/>
      <c r="CG490" s="88"/>
      <c r="CH490" s="87" t="str">
        <f t="shared" si="200"/>
        <v/>
      </c>
      <c r="CI490" s="89"/>
      <c r="CJ490" s="89"/>
      <c r="CK490" s="267"/>
      <c r="CL490" s="90"/>
      <c r="CM490" s="267"/>
      <c r="CN490" s="90"/>
      <c r="CO490" s="267"/>
      <c r="CP490" s="90"/>
      <c r="CQ490" s="267"/>
      <c r="CR490" s="90"/>
      <c r="CS490" s="267"/>
      <c r="CT490" s="90"/>
      <c r="CU490" s="267"/>
      <c r="CV490" s="90"/>
      <c r="CW490" s="267"/>
      <c r="CX490" s="90"/>
      <c r="CY490" s="267"/>
      <c r="CZ490" s="90"/>
      <c r="DA490" s="94" t="str">
        <f>DataEntry!B490</f>
        <v/>
      </c>
      <c r="DB490" s="83"/>
      <c r="DC490" s="83"/>
      <c r="DD490" s="145" t="str">
        <f t="shared" si="211"/>
        <v/>
      </c>
      <c r="DE490" s="145" t="str">
        <f t="shared" si="212"/>
        <v/>
      </c>
      <c r="DF490" s="145" t="str">
        <f t="shared" si="213"/>
        <v/>
      </c>
      <c r="DG490" s="145" t="str">
        <f t="shared" si="214"/>
        <v/>
      </c>
      <c r="DH490" s="145" t="str">
        <f t="shared" si="215"/>
        <v/>
      </c>
      <c r="DI490" s="145" t="str">
        <f t="shared" si="216"/>
        <v/>
      </c>
      <c r="DJ490" s="83"/>
      <c r="DK490" s="83"/>
      <c r="DL490" s="84"/>
      <c r="DM490" s="14"/>
      <c r="DN490" s="87">
        <f t="shared" si="201"/>
        <v>0.64599999999999991</v>
      </c>
      <c r="DO490" s="87">
        <f>(DFactor*Rounds*Number/2+SUM(BV$3:BV478))/(Rounds*Number/2+COUNT(BV$3:BV478))</f>
        <v>0.29599999999999999</v>
      </c>
      <c r="DP490" s="87">
        <f t="shared" si="202"/>
        <v>0.29599999999999999</v>
      </c>
    </row>
    <row r="491" spans="1:120" x14ac:dyDescent="0.25">
      <c r="A491" s="69">
        <v>489</v>
      </c>
      <c r="B491" s="70" t="str">
        <f>DataEntry!C491</f>
        <v/>
      </c>
      <c r="C491" s="71">
        <f>COUNTIF(D$2:D491,D491)+COUNTIF(G$2:G491,D491)</f>
        <v>366</v>
      </c>
      <c r="D491" s="72" t="str">
        <f t="shared" si="190"/>
        <v/>
      </c>
      <c r="E491" s="70" t="str">
        <f>DataEntry!E491</f>
        <v/>
      </c>
      <c r="F491" s="71">
        <f>COUNTIF(D$2:D491,G491)+COUNTIF(G$2:G491,G491)</f>
        <v>366</v>
      </c>
      <c r="G491" s="72" t="str">
        <f t="shared" si="191"/>
        <v/>
      </c>
      <c r="H491" s="73" t="str">
        <f>DataEntry!G491</f>
        <v/>
      </c>
      <c r="I491" s="73" t="str">
        <f>DataEntry!H491</f>
        <v/>
      </c>
      <c r="J491" s="266">
        <f t="shared" si="203"/>
        <v>1</v>
      </c>
      <c r="K491" s="304">
        <f t="shared" si="192"/>
        <v>4.5364210428306295E-2</v>
      </c>
      <c r="L491" s="224" t="e">
        <f t="shared" si="193"/>
        <v>#N/A</v>
      </c>
      <c r="M491" s="224" t="str">
        <f t="shared" si="194"/>
        <v/>
      </c>
      <c r="N491" s="236" t="str">
        <f t="shared" si="204"/>
        <v/>
      </c>
      <c r="O491" s="22" t="str">
        <f t="shared" si="205"/>
        <v>TG366</v>
      </c>
      <c r="P491" s="308" t="e">
        <f t="shared" si="195"/>
        <v>#N/A</v>
      </c>
      <c r="Q491" s="22" t="str">
        <f t="shared" si="206"/>
        <v>TG366</v>
      </c>
      <c r="R491" s="308" t="e">
        <f t="shared" si="196"/>
        <v>#N/A</v>
      </c>
      <c r="S491" s="74"/>
      <c r="T491" s="75"/>
      <c r="U491" s="76"/>
      <c r="V491" s="74"/>
      <c r="W491" s="75"/>
      <c r="X491" s="76"/>
      <c r="Y491" s="74"/>
      <c r="Z491" s="75"/>
      <c r="AA491" s="76"/>
      <c r="AB491" s="74"/>
      <c r="AC491" s="75"/>
      <c r="AD491" s="76"/>
      <c r="AE491" s="74"/>
      <c r="AF491" s="75"/>
      <c r="AG491" s="76"/>
      <c r="AH491" s="74"/>
      <c r="AI491" s="75"/>
      <c r="AJ491" s="76"/>
      <c r="AK491" s="74"/>
      <c r="AL491" s="75"/>
      <c r="AM491" s="76"/>
      <c r="AN491" s="74"/>
      <c r="AO491" s="75"/>
      <c r="AP491" s="76"/>
      <c r="AQ491" s="77" t="str">
        <f t="shared" si="197"/>
        <v/>
      </c>
      <c r="AR491" s="77" t="str">
        <f t="shared" si="198"/>
        <v/>
      </c>
      <c r="AS491" s="78" t="str">
        <f t="shared" si="207"/>
        <v/>
      </c>
      <c r="AT491" s="77" t="str">
        <f t="shared" si="199"/>
        <v/>
      </c>
      <c r="AU491" s="79"/>
      <c r="AV491" s="139"/>
      <c r="AW491" s="80"/>
      <c r="AX491" s="80"/>
      <c r="AY491" s="80"/>
      <c r="AZ491" s="92"/>
      <c r="BA491" s="93"/>
      <c r="BB491" s="92"/>
      <c r="BC491" s="93"/>
      <c r="BD491" s="92"/>
      <c r="BE491" s="93"/>
      <c r="BF491" s="77"/>
      <c r="BG491" s="77"/>
      <c r="BH491" s="77"/>
      <c r="BI491" s="83">
        <f t="shared" si="208"/>
        <v>1</v>
      </c>
      <c r="BJ491" s="83">
        <f t="shared" si="209"/>
        <v>0</v>
      </c>
      <c r="BK491" s="83">
        <f t="shared" si="210"/>
        <v>0</v>
      </c>
      <c r="BL491" s="84"/>
      <c r="BM491" s="84"/>
      <c r="BN491" s="85"/>
      <c r="BO491" s="84"/>
      <c r="BP491" s="84"/>
      <c r="BQ491" s="84"/>
      <c r="BR491" s="84"/>
      <c r="BS491" s="84"/>
      <c r="BT491" s="84"/>
      <c r="BU491" s="86"/>
      <c r="BV491" s="86"/>
      <c r="BW491" s="86"/>
      <c r="BX491" s="86"/>
      <c r="BY491" s="86"/>
      <c r="BZ491" s="86"/>
      <c r="CA491" s="83"/>
      <c r="CB491" s="83"/>
      <c r="CC491" s="14"/>
      <c r="CD491" s="72"/>
      <c r="CE491" s="87"/>
      <c r="CF491" s="88"/>
      <c r="CG491" s="88"/>
      <c r="CH491" s="87" t="str">
        <f t="shared" si="200"/>
        <v/>
      </c>
      <c r="CI491" s="89"/>
      <c r="CJ491" s="89"/>
      <c r="CK491" s="267"/>
      <c r="CL491" s="90"/>
      <c r="CM491" s="267"/>
      <c r="CN491" s="90"/>
      <c r="CO491" s="267"/>
      <c r="CP491" s="90"/>
      <c r="CQ491" s="267"/>
      <c r="CR491" s="90"/>
      <c r="CS491" s="267"/>
      <c r="CT491" s="90"/>
      <c r="CU491" s="267"/>
      <c r="CV491" s="90"/>
      <c r="CW491" s="267"/>
      <c r="CX491" s="90"/>
      <c r="CY491" s="267"/>
      <c r="CZ491" s="90"/>
      <c r="DA491" s="94" t="str">
        <f>DataEntry!B491</f>
        <v/>
      </c>
      <c r="DB491" s="83"/>
      <c r="DC491" s="83"/>
      <c r="DD491" s="145" t="str">
        <f t="shared" si="211"/>
        <v/>
      </c>
      <c r="DE491" s="145" t="str">
        <f t="shared" si="212"/>
        <v/>
      </c>
      <c r="DF491" s="145" t="str">
        <f t="shared" si="213"/>
        <v/>
      </c>
      <c r="DG491" s="145" t="str">
        <f t="shared" si="214"/>
        <v/>
      </c>
      <c r="DH491" s="145" t="str">
        <f t="shared" si="215"/>
        <v/>
      </c>
      <c r="DI491" s="145" t="str">
        <f t="shared" si="216"/>
        <v/>
      </c>
      <c r="DJ491" s="83"/>
      <c r="DK491" s="83"/>
      <c r="DL491" s="84"/>
      <c r="DM491" s="14"/>
      <c r="DN491" s="87">
        <f t="shared" si="201"/>
        <v>0.64599999999999991</v>
      </c>
      <c r="DO491" s="87">
        <f>(DFactor*Rounds*Number/2+SUM(BV$3:BV479))/(Rounds*Number/2+COUNT(BV$3:BV479))</f>
        <v>0.29599999999999999</v>
      </c>
      <c r="DP491" s="87">
        <f t="shared" si="202"/>
        <v>0.29599999999999999</v>
      </c>
    </row>
    <row r="492" spans="1:120" x14ac:dyDescent="0.25">
      <c r="A492" s="69">
        <v>490</v>
      </c>
      <c r="B492" s="70" t="str">
        <f>DataEntry!C492</f>
        <v/>
      </c>
      <c r="C492" s="71">
        <f>COUNTIF(D$2:D492,D492)+COUNTIF(G$2:G492,D492)</f>
        <v>368</v>
      </c>
      <c r="D492" s="72" t="str">
        <f t="shared" si="190"/>
        <v/>
      </c>
      <c r="E492" s="70" t="str">
        <f>DataEntry!E492</f>
        <v/>
      </c>
      <c r="F492" s="71">
        <f>COUNTIF(D$2:D492,G492)+COUNTIF(G$2:G492,G492)</f>
        <v>368</v>
      </c>
      <c r="G492" s="72" t="str">
        <f t="shared" si="191"/>
        <v/>
      </c>
      <c r="H492" s="73" t="str">
        <f>DataEntry!G492</f>
        <v/>
      </c>
      <c r="I492" s="73" t="str">
        <f>DataEntry!H492</f>
        <v/>
      </c>
      <c r="J492" s="266">
        <f t="shared" si="203"/>
        <v>1</v>
      </c>
      <c r="K492" s="304">
        <f t="shared" si="192"/>
        <v>0.13483607806326159</v>
      </c>
      <c r="L492" s="224" t="e">
        <f t="shared" si="193"/>
        <v>#N/A</v>
      </c>
      <c r="M492" s="224" t="str">
        <f t="shared" si="194"/>
        <v/>
      </c>
      <c r="N492" s="236" t="str">
        <f t="shared" si="204"/>
        <v/>
      </c>
      <c r="O492" s="22" t="str">
        <f t="shared" si="205"/>
        <v>TG368</v>
      </c>
      <c r="P492" s="308" t="e">
        <f t="shared" si="195"/>
        <v>#N/A</v>
      </c>
      <c r="Q492" s="22" t="str">
        <f t="shared" si="206"/>
        <v>TG368</v>
      </c>
      <c r="R492" s="308" t="e">
        <f t="shared" si="196"/>
        <v>#N/A</v>
      </c>
      <c r="S492" s="74"/>
      <c r="T492" s="75"/>
      <c r="U492" s="76"/>
      <c r="V492" s="74"/>
      <c r="W492" s="75"/>
      <c r="X492" s="76"/>
      <c r="Y492" s="74"/>
      <c r="Z492" s="75"/>
      <c r="AA492" s="76"/>
      <c r="AB492" s="74"/>
      <c r="AC492" s="75"/>
      <c r="AD492" s="76"/>
      <c r="AE492" s="74"/>
      <c r="AF492" s="75"/>
      <c r="AG492" s="76"/>
      <c r="AH492" s="74"/>
      <c r="AI492" s="75"/>
      <c r="AJ492" s="76"/>
      <c r="AK492" s="74"/>
      <c r="AL492" s="75"/>
      <c r="AM492" s="76"/>
      <c r="AN492" s="74"/>
      <c r="AO492" s="75"/>
      <c r="AP492" s="76"/>
      <c r="AQ492" s="77" t="str">
        <f t="shared" si="197"/>
        <v/>
      </c>
      <c r="AR492" s="77" t="str">
        <f t="shared" si="198"/>
        <v/>
      </c>
      <c r="AS492" s="78" t="str">
        <f t="shared" si="207"/>
        <v/>
      </c>
      <c r="AT492" s="77" t="str">
        <f t="shared" si="199"/>
        <v/>
      </c>
      <c r="AU492" s="79"/>
      <c r="AV492" s="139"/>
      <c r="AW492" s="80"/>
      <c r="AX492" s="80"/>
      <c r="AY492" s="80"/>
      <c r="AZ492" s="92"/>
      <c r="BA492" s="93"/>
      <c r="BB492" s="92"/>
      <c r="BC492" s="93"/>
      <c r="BD492" s="92"/>
      <c r="BE492" s="93"/>
      <c r="BF492" s="77"/>
      <c r="BG492" s="77"/>
      <c r="BH492" s="77"/>
      <c r="BI492" s="83">
        <f t="shared" si="208"/>
        <v>1</v>
      </c>
      <c r="BJ492" s="83">
        <f t="shared" si="209"/>
        <v>0</v>
      </c>
      <c r="BK492" s="83">
        <f t="shared" si="210"/>
        <v>0</v>
      </c>
      <c r="BL492" s="84"/>
      <c r="BM492" s="84"/>
      <c r="BN492" s="85"/>
      <c r="BO492" s="84"/>
      <c r="BP492" s="84"/>
      <c r="BQ492" s="84"/>
      <c r="BR492" s="84"/>
      <c r="BS492" s="84"/>
      <c r="BT492" s="84"/>
      <c r="BU492" s="86"/>
      <c r="BV492" s="86"/>
      <c r="BW492" s="86"/>
      <c r="BX492" s="86"/>
      <c r="BY492" s="86"/>
      <c r="BZ492" s="86"/>
      <c r="CA492" s="83"/>
      <c r="CB492" s="83"/>
      <c r="CC492" s="14"/>
      <c r="CD492" s="72"/>
      <c r="CE492" s="87"/>
      <c r="CF492" s="88"/>
      <c r="CG492" s="88"/>
      <c r="CH492" s="87" t="str">
        <f t="shared" si="200"/>
        <v/>
      </c>
      <c r="CI492" s="89"/>
      <c r="CJ492" s="89"/>
      <c r="CK492" s="267"/>
      <c r="CL492" s="90"/>
      <c r="CM492" s="267"/>
      <c r="CN492" s="90"/>
      <c r="CO492" s="267"/>
      <c r="CP492" s="90"/>
      <c r="CQ492" s="267"/>
      <c r="CR492" s="90"/>
      <c r="CS492" s="267"/>
      <c r="CT492" s="90"/>
      <c r="CU492" s="267"/>
      <c r="CV492" s="90"/>
      <c r="CW492" s="267"/>
      <c r="CX492" s="90"/>
      <c r="CY492" s="267"/>
      <c r="CZ492" s="90"/>
      <c r="DA492" s="94" t="str">
        <f>DataEntry!B492</f>
        <v/>
      </c>
      <c r="DB492" s="83"/>
      <c r="DC492" s="83"/>
      <c r="DD492" s="145" t="str">
        <f t="shared" si="211"/>
        <v/>
      </c>
      <c r="DE492" s="145" t="str">
        <f t="shared" si="212"/>
        <v/>
      </c>
      <c r="DF492" s="145" t="str">
        <f t="shared" si="213"/>
        <v/>
      </c>
      <c r="DG492" s="145" t="str">
        <f t="shared" si="214"/>
        <v/>
      </c>
      <c r="DH492" s="145" t="str">
        <f t="shared" si="215"/>
        <v/>
      </c>
      <c r="DI492" s="145" t="str">
        <f t="shared" si="216"/>
        <v/>
      </c>
      <c r="DJ492" s="83"/>
      <c r="DK492" s="83"/>
      <c r="DL492" s="84"/>
      <c r="DM492" s="14"/>
      <c r="DN492" s="87">
        <f t="shared" si="201"/>
        <v>0.64599999999999991</v>
      </c>
      <c r="DO492" s="87">
        <f>(DFactor*Rounds*Number/2+SUM(BV$3:BV480))/(Rounds*Number/2+COUNT(BV$3:BV480))</f>
        <v>0.29599999999999999</v>
      </c>
      <c r="DP492" s="87">
        <f t="shared" si="202"/>
        <v>0.29599999999999999</v>
      </c>
    </row>
    <row r="493" spans="1:120" x14ac:dyDescent="0.25">
      <c r="A493" s="69">
        <v>491</v>
      </c>
      <c r="B493" s="70" t="str">
        <f>DataEntry!C493</f>
        <v/>
      </c>
      <c r="C493" s="71">
        <f>COUNTIF(D$2:D493,D493)+COUNTIF(G$2:G493,D493)</f>
        <v>370</v>
      </c>
      <c r="D493" s="72" t="str">
        <f t="shared" si="190"/>
        <v/>
      </c>
      <c r="E493" s="70" t="str">
        <f>DataEntry!E493</f>
        <v/>
      </c>
      <c r="F493" s="71">
        <f>COUNTIF(D$2:D493,G493)+COUNTIF(G$2:G493,G493)</f>
        <v>370</v>
      </c>
      <c r="G493" s="72" t="str">
        <f t="shared" si="191"/>
        <v/>
      </c>
      <c r="H493" s="73" t="str">
        <f>DataEntry!G493</f>
        <v/>
      </c>
      <c r="I493" s="73" t="str">
        <f>DataEntry!H493</f>
        <v/>
      </c>
      <c r="J493" s="266">
        <f t="shared" si="203"/>
        <v>1</v>
      </c>
      <c r="K493" s="304">
        <f t="shared" si="192"/>
        <v>0.40821671756106159</v>
      </c>
      <c r="L493" s="224" t="e">
        <f t="shared" si="193"/>
        <v>#N/A</v>
      </c>
      <c r="M493" s="224" t="str">
        <f t="shared" si="194"/>
        <v/>
      </c>
      <c r="N493" s="236" t="str">
        <f t="shared" si="204"/>
        <v/>
      </c>
      <c r="O493" s="22" t="str">
        <f t="shared" si="205"/>
        <v>TG370</v>
      </c>
      <c r="P493" s="308" t="e">
        <f t="shared" si="195"/>
        <v>#N/A</v>
      </c>
      <c r="Q493" s="22" t="str">
        <f t="shared" si="206"/>
        <v>TG370</v>
      </c>
      <c r="R493" s="308" t="e">
        <f t="shared" si="196"/>
        <v>#N/A</v>
      </c>
      <c r="S493" s="74"/>
      <c r="T493" s="75"/>
      <c r="U493" s="76"/>
      <c r="V493" s="74"/>
      <c r="W493" s="75"/>
      <c r="X493" s="76"/>
      <c r="Y493" s="74"/>
      <c r="Z493" s="75"/>
      <c r="AA493" s="76"/>
      <c r="AB493" s="74"/>
      <c r="AC493" s="75"/>
      <c r="AD493" s="76"/>
      <c r="AE493" s="74"/>
      <c r="AF493" s="75"/>
      <c r="AG493" s="76"/>
      <c r="AH493" s="74"/>
      <c r="AI493" s="75"/>
      <c r="AJ493" s="76"/>
      <c r="AK493" s="74"/>
      <c r="AL493" s="75"/>
      <c r="AM493" s="76"/>
      <c r="AN493" s="74"/>
      <c r="AO493" s="75"/>
      <c r="AP493" s="76"/>
      <c r="AQ493" s="77" t="str">
        <f t="shared" si="197"/>
        <v/>
      </c>
      <c r="AR493" s="77" t="str">
        <f t="shared" si="198"/>
        <v/>
      </c>
      <c r="AS493" s="78" t="str">
        <f t="shared" si="207"/>
        <v/>
      </c>
      <c r="AT493" s="77" t="str">
        <f t="shared" si="199"/>
        <v/>
      </c>
      <c r="AU493" s="79"/>
      <c r="AV493" s="139"/>
      <c r="AW493" s="80"/>
      <c r="AX493" s="80"/>
      <c r="AY493" s="80"/>
      <c r="AZ493" s="92"/>
      <c r="BA493" s="93"/>
      <c r="BB493" s="92"/>
      <c r="BC493" s="93"/>
      <c r="BD493" s="92"/>
      <c r="BE493" s="93"/>
      <c r="BF493" s="77"/>
      <c r="BG493" s="77"/>
      <c r="BH493" s="77"/>
      <c r="BI493" s="83">
        <f t="shared" si="208"/>
        <v>1</v>
      </c>
      <c r="BJ493" s="83">
        <f t="shared" si="209"/>
        <v>0</v>
      </c>
      <c r="BK493" s="83">
        <f t="shared" si="210"/>
        <v>0</v>
      </c>
      <c r="BL493" s="84"/>
      <c r="BM493" s="84"/>
      <c r="BN493" s="85"/>
      <c r="BO493" s="84"/>
      <c r="BP493" s="84"/>
      <c r="BQ493" s="84"/>
      <c r="BR493" s="84"/>
      <c r="BS493" s="84"/>
      <c r="BT493" s="84"/>
      <c r="BU493" s="86"/>
      <c r="BV493" s="86"/>
      <c r="BW493" s="86"/>
      <c r="BX493" s="86"/>
      <c r="BY493" s="86"/>
      <c r="BZ493" s="86"/>
      <c r="CA493" s="83"/>
      <c r="CB493" s="83"/>
      <c r="CC493" s="14"/>
      <c r="CD493" s="72"/>
      <c r="CE493" s="87"/>
      <c r="CF493" s="88"/>
      <c r="CG493" s="88"/>
      <c r="CH493" s="87" t="str">
        <f t="shared" si="200"/>
        <v/>
      </c>
      <c r="CI493" s="89"/>
      <c r="CJ493" s="89"/>
      <c r="CK493" s="267"/>
      <c r="CL493" s="90"/>
      <c r="CM493" s="267"/>
      <c r="CN493" s="90"/>
      <c r="CO493" s="267"/>
      <c r="CP493" s="90"/>
      <c r="CQ493" s="267"/>
      <c r="CR493" s="90"/>
      <c r="CS493" s="267"/>
      <c r="CT493" s="90"/>
      <c r="CU493" s="267"/>
      <c r="CV493" s="90"/>
      <c r="CW493" s="267"/>
      <c r="CX493" s="90"/>
      <c r="CY493" s="267"/>
      <c r="CZ493" s="90"/>
      <c r="DA493" s="94" t="str">
        <f>DataEntry!B493</f>
        <v/>
      </c>
      <c r="DB493" s="83"/>
      <c r="DC493" s="83"/>
      <c r="DD493" s="145" t="str">
        <f t="shared" si="211"/>
        <v/>
      </c>
      <c r="DE493" s="145" t="str">
        <f t="shared" si="212"/>
        <v/>
      </c>
      <c r="DF493" s="145" t="str">
        <f t="shared" si="213"/>
        <v/>
      </c>
      <c r="DG493" s="145" t="str">
        <f t="shared" si="214"/>
        <v/>
      </c>
      <c r="DH493" s="145" t="str">
        <f t="shared" si="215"/>
        <v/>
      </c>
      <c r="DI493" s="145" t="str">
        <f t="shared" si="216"/>
        <v/>
      </c>
      <c r="DJ493" s="83"/>
      <c r="DK493" s="83"/>
      <c r="DL493" s="84"/>
      <c r="DM493" s="14"/>
      <c r="DN493" s="87">
        <f t="shared" si="201"/>
        <v>0.64599999999999991</v>
      </c>
      <c r="DO493" s="87">
        <f>(DFactor*Rounds*Number/2+SUM(BV$3:BV481))/(Rounds*Number/2+COUNT(BV$3:BV481))</f>
        <v>0.29599999999999999</v>
      </c>
      <c r="DP493" s="87">
        <f t="shared" si="202"/>
        <v>0.29599999999999999</v>
      </c>
    </row>
    <row r="494" spans="1:120" x14ac:dyDescent="0.25">
      <c r="A494" s="69">
        <v>492</v>
      </c>
      <c r="B494" s="70" t="str">
        <f>DataEntry!C494</f>
        <v/>
      </c>
      <c r="C494" s="71">
        <f>COUNTIF(D$2:D494,D494)+COUNTIF(G$2:G494,D494)</f>
        <v>372</v>
      </c>
      <c r="D494" s="72" t="str">
        <f t="shared" si="190"/>
        <v/>
      </c>
      <c r="E494" s="70" t="str">
        <f>DataEntry!E494</f>
        <v/>
      </c>
      <c r="F494" s="71">
        <f>COUNTIF(D$2:D494,G494)+COUNTIF(G$2:G494,G494)</f>
        <v>372</v>
      </c>
      <c r="G494" s="72" t="str">
        <f t="shared" si="191"/>
        <v/>
      </c>
      <c r="H494" s="73" t="str">
        <f>DataEntry!G494</f>
        <v/>
      </c>
      <c r="I494" s="73" t="str">
        <f>DataEntry!H494</f>
        <v/>
      </c>
      <c r="J494" s="266">
        <f t="shared" si="203"/>
        <v>1</v>
      </c>
      <c r="K494" s="304">
        <f t="shared" si="192"/>
        <v>0.81586770227616068</v>
      </c>
      <c r="L494" s="224" t="e">
        <f t="shared" si="193"/>
        <v>#N/A</v>
      </c>
      <c r="M494" s="224" t="str">
        <f t="shared" si="194"/>
        <v/>
      </c>
      <c r="N494" s="236" t="str">
        <f t="shared" si="204"/>
        <v/>
      </c>
      <c r="O494" s="22" t="str">
        <f t="shared" si="205"/>
        <v>TG372</v>
      </c>
      <c r="P494" s="308" t="e">
        <f t="shared" si="195"/>
        <v>#N/A</v>
      </c>
      <c r="Q494" s="22" t="str">
        <f t="shared" si="206"/>
        <v>TG372</v>
      </c>
      <c r="R494" s="308" t="e">
        <f t="shared" si="196"/>
        <v>#N/A</v>
      </c>
      <c r="S494" s="74"/>
      <c r="T494" s="75"/>
      <c r="U494" s="76"/>
      <c r="V494" s="74"/>
      <c r="W494" s="75"/>
      <c r="X494" s="76"/>
      <c r="Y494" s="74"/>
      <c r="Z494" s="75"/>
      <c r="AA494" s="76"/>
      <c r="AB494" s="74"/>
      <c r="AC494" s="75"/>
      <c r="AD494" s="76"/>
      <c r="AE494" s="74"/>
      <c r="AF494" s="75"/>
      <c r="AG494" s="76"/>
      <c r="AH494" s="74"/>
      <c r="AI494" s="75"/>
      <c r="AJ494" s="76"/>
      <c r="AK494" s="74"/>
      <c r="AL494" s="75"/>
      <c r="AM494" s="76"/>
      <c r="AN494" s="74"/>
      <c r="AO494" s="75"/>
      <c r="AP494" s="76"/>
      <c r="AQ494" s="77" t="str">
        <f t="shared" si="197"/>
        <v/>
      </c>
      <c r="AR494" s="77" t="str">
        <f t="shared" si="198"/>
        <v/>
      </c>
      <c r="AS494" s="78" t="str">
        <f t="shared" si="207"/>
        <v/>
      </c>
      <c r="AT494" s="77" t="str">
        <f t="shared" si="199"/>
        <v/>
      </c>
      <c r="AU494" s="79"/>
      <c r="AV494" s="139"/>
      <c r="AW494" s="80"/>
      <c r="AX494" s="80"/>
      <c r="AY494" s="80"/>
      <c r="AZ494" s="92"/>
      <c r="BA494" s="93"/>
      <c r="BB494" s="92"/>
      <c r="BC494" s="93"/>
      <c r="BD494" s="92"/>
      <c r="BE494" s="93"/>
      <c r="BF494" s="77"/>
      <c r="BG494" s="77"/>
      <c r="BH494" s="77"/>
      <c r="BI494" s="83">
        <f t="shared" si="208"/>
        <v>1</v>
      </c>
      <c r="BJ494" s="83">
        <f t="shared" si="209"/>
        <v>0</v>
      </c>
      <c r="BK494" s="83">
        <f t="shared" si="210"/>
        <v>0</v>
      </c>
      <c r="BL494" s="84"/>
      <c r="BM494" s="84"/>
      <c r="BN494" s="85"/>
      <c r="BO494" s="84"/>
      <c r="BP494" s="84"/>
      <c r="BQ494" s="84"/>
      <c r="BR494" s="84"/>
      <c r="BS494" s="84"/>
      <c r="BT494" s="84"/>
      <c r="BU494" s="86"/>
      <c r="BV494" s="86"/>
      <c r="BW494" s="86"/>
      <c r="BX494" s="86"/>
      <c r="BY494" s="86"/>
      <c r="BZ494" s="86"/>
      <c r="CA494" s="83"/>
      <c r="CB494" s="83"/>
      <c r="CC494" s="14"/>
      <c r="CD494" s="72"/>
      <c r="CE494" s="87"/>
      <c r="CF494" s="88"/>
      <c r="CG494" s="88"/>
      <c r="CH494" s="87" t="str">
        <f t="shared" si="200"/>
        <v/>
      </c>
      <c r="CI494" s="89"/>
      <c r="CJ494" s="89"/>
      <c r="CK494" s="267"/>
      <c r="CL494" s="90"/>
      <c r="CM494" s="267"/>
      <c r="CN494" s="90"/>
      <c r="CO494" s="267"/>
      <c r="CP494" s="90"/>
      <c r="CQ494" s="267"/>
      <c r="CR494" s="90"/>
      <c r="CS494" s="267"/>
      <c r="CT494" s="90"/>
      <c r="CU494" s="267"/>
      <c r="CV494" s="90"/>
      <c r="CW494" s="267"/>
      <c r="CX494" s="90"/>
      <c r="CY494" s="267"/>
      <c r="CZ494" s="90"/>
      <c r="DA494" s="94" t="str">
        <f>DataEntry!B494</f>
        <v/>
      </c>
      <c r="DB494" s="83"/>
      <c r="DC494" s="83"/>
      <c r="DD494" s="145" t="str">
        <f t="shared" si="211"/>
        <v/>
      </c>
      <c r="DE494" s="145" t="str">
        <f t="shared" si="212"/>
        <v/>
      </c>
      <c r="DF494" s="145" t="str">
        <f t="shared" si="213"/>
        <v/>
      </c>
      <c r="DG494" s="145" t="str">
        <f t="shared" si="214"/>
        <v/>
      </c>
      <c r="DH494" s="145" t="str">
        <f t="shared" si="215"/>
        <v/>
      </c>
      <c r="DI494" s="145" t="str">
        <f t="shared" si="216"/>
        <v/>
      </c>
      <c r="DJ494" s="83"/>
      <c r="DK494" s="83"/>
      <c r="DL494" s="84"/>
      <c r="DM494" s="14"/>
      <c r="DN494" s="87">
        <f t="shared" si="201"/>
        <v>0.64599999999999991</v>
      </c>
      <c r="DO494" s="87">
        <f>(DFactor*Rounds*Number/2+SUM(BV$3:BV482))/(Rounds*Number/2+COUNT(BV$3:BV482))</f>
        <v>0.29599999999999999</v>
      </c>
      <c r="DP494" s="87">
        <f t="shared" si="202"/>
        <v>0.29599999999999999</v>
      </c>
    </row>
    <row r="495" spans="1:120" x14ac:dyDescent="0.25">
      <c r="A495" s="69">
        <v>493</v>
      </c>
      <c r="B495" s="70" t="str">
        <f>DataEntry!C495</f>
        <v/>
      </c>
      <c r="C495" s="71">
        <f>COUNTIF(D$2:D495,D495)+COUNTIF(G$2:G495,D495)</f>
        <v>374</v>
      </c>
      <c r="D495" s="72" t="str">
        <f t="shared" si="190"/>
        <v/>
      </c>
      <c r="E495" s="70" t="str">
        <f>DataEntry!E495</f>
        <v/>
      </c>
      <c r="F495" s="71">
        <f>COUNTIF(D$2:D495,G495)+COUNTIF(G$2:G495,G495)</f>
        <v>374</v>
      </c>
      <c r="G495" s="72" t="str">
        <f t="shared" si="191"/>
        <v/>
      </c>
      <c r="H495" s="73" t="str">
        <f>DataEntry!G495</f>
        <v/>
      </c>
      <c r="I495" s="73" t="str">
        <f>DataEntry!H495</f>
        <v/>
      </c>
      <c r="J495" s="266">
        <f t="shared" si="203"/>
        <v>1</v>
      </c>
      <c r="K495" s="304">
        <f t="shared" si="192"/>
        <v>0.40350404833824638</v>
      </c>
      <c r="L495" s="224" t="e">
        <f t="shared" si="193"/>
        <v>#N/A</v>
      </c>
      <c r="M495" s="224" t="str">
        <f t="shared" si="194"/>
        <v/>
      </c>
      <c r="N495" s="236" t="str">
        <f t="shared" si="204"/>
        <v/>
      </c>
      <c r="O495" s="22" t="str">
        <f t="shared" si="205"/>
        <v>TG374</v>
      </c>
      <c r="P495" s="308" t="e">
        <f t="shared" si="195"/>
        <v>#N/A</v>
      </c>
      <c r="Q495" s="22" t="str">
        <f t="shared" si="206"/>
        <v>TG374</v>
      </c>
      <c r="R495" s="308" t="e">
        <f t="shared" si="196"/>
        <v>#N/A</v>
      </c>
      <c r="S495" s="74"/>
      <c r="T495" s="75"/>
      <c r="U495" s="76"/>
      <c r="V495" s="74"/>
      <c r="W495" s="75"/>
      <c r="X495" s="76"/>
      <c r="Y495" s="74"/>
      <c r="Z495" s="75"/>
      <c r="AA495" s="76"/>
      <c r="AB495" s="74"/>
      <c r="AC495" s="75"/>
      <c r="AD495" s="76"/>
      <c r="AE495" s="74"/>
      <c r="AF495" s="75"/>
      <c r="AG495" s="76"/>
      <c r="AH495" s="74"/>
      <c r="AI495" s="75"/>
      <c r="AJ495" s="76"/>
      <c r="AK495" s="74"/>
      <c r="AL495" s="75"/>
      <c r="AM495" s="76"/>
      <c r="AN495" s="74"/>
      <c r="AO495" s="75"/>
      <c r="AP495" s="76"/>
      <c r="AQ495" s="77" t="str">
        <f t="shared" si="197"/>
        <v/>
      </c>
      <c r="AR495" s="77" t="str">
        <f t="shared" si="198"/>
        <v/>
      </c>
      <c r="AS495" s="78" t="str">
        <f t="shared" si="207"/>
        <v/>
      </c>
      <c r="AT495" s="77" t="str">
        <f t="shared" si="199"/>
        <v/>
      </c>
      <c r="AU495" s="79"/>
      <c r="AV495" s="139"/>
      <c r="AW495" s="80"/>
      <c r="AX495" s="80"/>
      <c r="AY495" s="80"/>
      <c r="AZ495" s="92"/>
      <c r="BA495" s="93"/>
      <c r="BB495" s="92"/>
      <c r="BC495" s="93"/>
      <c r="BD495" s="92"/>
      <c r="BE495" s="93"/>
      <c r="BF495" s="77"/>
      <c r="BG495" s="77"/>
      <c r="BH495" s="77"/>
      <c r="BI495" s="83">
        <f t="shared" si="208"/>
        <v>1</v>
      </c>
      <c r="BJ495" s="83">
        <f t="shared" si="209"/>
        <v>0</v>
      </c>
      <c r="BK495" s="83">
        <f t="shared" si="210"/>
        <v>0</v>
      </c>
      <c r="BL495" s="84"/>
      <c r="BM495" s="84"/>
      <c r="BN495" s="85"/>
      <c r="BO495" s="84"/>
      <c r="BP495" s="84"/>
      <c r="BQ495" s="84"/>
      <c r="BR495" s="84"/>
      <c r="BS495" s="84"/>
      <c r="BT495" s="84"/>
      <c r="BU495" s="86"/>
      <c r="BV495" s="86"/>
      <c r="BW495" s="86"/>
      <c r="BX495" s="86"/>
      <c r="BY495" s="86"/>
      <c r="BZ495" s="86"/>
      <c r="CA495" s="83"/>
      <c r="CB495" s="83"/>
      <c r="CC495" s="14"/>
      <c r="CD495" s="72"/>
      <c r="CE495" s="87"/>
      <c r="CF495" s="88"/>
      <c r="CG495" s="88"/>
      <c r="CH495" s="87" t="str">
        <f t="shared" si="200"/>
        <v/>
      </c>
      <c r="CI495" s="89"/>
      <c r="CJ495" s="89"/>
      <c r="CK495" s="267"/>
      <c r="CL495" s="90"/>
      <c r="CM495" s="267"/>
      <c r="CN495" s="90"/>
      <c r="CO495" s="267"/>
      <c r="CP495" s="90"/>
      <c r="CQ495" s="267"/>
      <c r="CR495" s="90"/>
      <c r="CS495" s="267"/>
      <c r="CT495" s="90"/>
      <c r="CU495" s="267"/>
      <c r="CV495" s="90"/>
      <c r="CW495" s="267"/>
      <c r="CX495" s="90"/>
      <c r="CY495" s="267"/>
      <c r="CZ495" s="90"/>
      <c r="DA495" s="94" t="str">
        <f>DataEntry!B495</f>
        <v/>
      </c>
      <c r="DB495" s="83"/>
      <c r="DC495" s="83"/>
      <c r="DD495" s="145" t="str">
        <f t="shared" si="211"/>
        <v/>
      </c>
      <c r="DE495" s="145" t="str">
        <f t="shared" si="212"/>
        <v/>
      </c>
      <c r="DF495" s="145" t="str">
        <f t="shared" si="213"/>
        <v/>
      </c>
      <c r="DG495" s="145" t="str">
        <f t="shared" si="214"/>
        <v/>
      </c>
      <c r="DH495" s="145" t="str">
        <f t="shared" si="215"/>
        <v/>
      </c>
      <c r="DI495" s="145" t="str">
        <f t="shared" si="216"/>
        <v/>
      </c>
      <c r="DJ495" s="83"/>
      <c r="DK495" s="83"/>
      <c r="DL495" s="84"/>
      <c r="DM495" s="14"/>
      <c r="DN495" s="87">
        <f t="shared" si="201"/>
        <v>0.64599999999999991</v>
      </c>
      <c r="DO495" s="87">
        <f>(DFactor*Rounds*Number/2+SUM(BV$3:BV483))/(Rounds*Number/2+COUNT(BV$3:BV483))</f>
        <v>0.29599999999999999</v>
      </c>
      <c r="DP495" s="87">
        <f t="shared" si="202"/>
        <v>0.29599999999999999</v>
      </c>
    </row>
    <row r="496" spans="1:120" x14ac:dyDescent="0.25">
      <c r="A496" s="69">
        <v>494</v>
      </c>
      <c r="B496" s="70" t="str">
        <f>DataEntry!C496</f>
        <v/>
      </c>
      <c r="C496" s="71">
        <f>COUNTIF(D$2:D496,D496)+COUNTIF(G$2:G496,D496)</f>
        <v>376</v>
      </c>
      <c r="D496" s="72" t="str">
        <f t="shared" si="190"/>
        <v/>
      </c>
      <c r="E496" s="70" t="str">
        <f>DataEntry!E496</f>
        <v/>
      </c>
      <c r="F496" s="71">
        <f>COUNTIF(D$2:D496,G496)+COUNTIF(G$2:G496,G496)</f>
        <v>376</v>
      </c>
      <c r="G496" s="72" t="str">
        <f t="shared" si="191"/>
        <v/>
      </c>
      <c r="H496" s="73" t="str">
        <f>DataEntry!G496</f>
        <v/>
      </c>
      <c r="I496" s="73" t="str">
        <f>DataEntry!H496</f>
        <v/>
      </c>
      <c r="J496" s="266">
        <f t="shared" si="203"/>
        <v>1</v>
      </c>
      <c r="K496" s="304">
        <f t="shared" si="192"/>
        <v>0.68542850036815661</v>
      </c>
      <c r="L496" s="224" t="e">
        <f t="shared" si="193"/>
        <v>#N/A</v>
      </c>
      <c r="M496" s="224" t="str">
        <f t="shared" si="194"/>
        <v/>
      </c>
      <c r="N496" s="236" t="str">
        <f t="shared" si="204"/>
        <v/>
      </c>
      <c r="O496" s="22" t="str">
        <f t="shared" si="205"/>
        <v>TG376</v>
      </c>
      <c r="P496" s="308" t="e">
        <f t="shared" si="195"/>
        <v>#N/A</v>
      </c>
      <c r="Q496" s="22" t="str">
        <f t="shared" si="206"/>
        <v>TG376</v>
      </c>
      <c r="R496" s="308" t="e">
        <f t="shared" si="196"/>
        <v>#N/A</v>
      </c>
      <c r="S496" s="74"/>
      <c r="T496" s="75"/>
      <c r="U496" s="76"/>
      <c r="V496" s="74"/>
      <c r="W496" s="75"/>
      <c r="X496" s="76"/>
      <c r="Y496" s="74"/>
      <c r="Z496" s="75"/>
      <c r="AA496" s="76"/>
      <c r="AB496" s="74"/>
      <c r="AC496" s="75"/>
      <c r="AD496" s="76"/>
      <c r="AE496" s="74"/>
      <c r="AF496" s="75"/>
      <c r="AG496" s="76"/>
      <c r="AH496" s="74"/>
      <c r="AI496" s="75"/>
      <c r="AJ496" s="76"/>
      <c r="AK496" s="74"/>
      <c r="AL496" s="75"/>
      <c r="AM496" s="76"/>
      <c r="AN496" s="74"/>
      <c r="AO496" s="75"/>
      <c r="AP496" s="76"/>
      <c r="AQ496" s="77" t="str">
        <f t="shared" si="197"/>
        <v/>
      </c>
      <c r="AR496" s="77" t="str">
        <f t="shared" si="198"/>
        <v/>
      </c>
      <c r="AS496" s="78" t="str">
        <f t="shared" si="207"/>
        <v/>
      </c>
      <c r="AT496" s="77" t="str">
        <f t="shared" si="199"/>
        <v/>
      </c>
      <c r="AU496" s="79"/>
      <c r="AV496" s="139"/>
      <c r="AW496" s="80"/>
      <c r="AX496" s="80"/>
      <c r="AY496" s="80"/>
      <c r="AZ496" s="92"/>
      <c r="BA496" s="93"/>
      <c r="BB496" s="92"/>
      <c r="BC496" s="93"/>
      <c r="BD496" s="92"/>
      <c r="BE496" s="93"/>
      <c r="BF496" s="77"/>
      <c r="BG496" s="77"/>
      <c r="BH496" s="77"/>
      <c r="BI496" s="83">
        <f t="shared" si="208"/>
        <v>1</v>
      </c>
      <c r="BJ496" s="83">
        <f t="shared" si="209"/>
        <v>0</v>
      </c>
      <c r="BK496" s="83">
        <f t="shared" si="210"/>
        <v>0</v>
      </c>
      <c r="BL496" s="84"/>
      <c r="BM496" s="84"/>
      <c r="BN496" s="85"/>
      <c r="BO496" s="84"/>
      <c r="BP496" s="84"/>
      <c r="BQ496" s="84"/>
      <c r="BR496" s="84"/>
      <c r="BS496" s="84"/>
      <c r="BT496" s="84"/>
      <c r="BU496" s="86"/>
      <c r="BV496" s="86"/>
      <c r="BW496" s="86"/>
      <c r="BX496" s="86"/>
      <c r="BY496" s="86"/>
      <c r="BZ496" s="86"/>
      <c r="CA496" s="83"/>
      <c r="CB496" s="83"/>
      <c r="CC496" s="14"/>
      <c r="CD496" s="72"/>
      <c r="CE496" s="87"/>
      <c r="CF496" s="88"/>
      <c r="CG496" s="88"/>
      <c r="CH496" s="87" t="str">
        <f t="shared" si="200"/>
        <v/>
      </c>
      <c r="CI496" s="89"/>
      <c r="CJ496" s="89"/>
      <c r="CK496" s="267"/>
      <c r="CL496" s="90"/>
      <c r="CM496" s="267"/>
      <c r="CN496" s="90"/>
      <c r="CO496" s="267"/>
      <c r="CP496" s="90"/>
      <c r="CQ496" s="267"/>
      <c r="CR496" s="90"/>
      <c r="CS496" s="267"/>
      <c r="CT496" s="90"/>
      <c r="CU496" s="267"/>
      <c r="CV496" s="90"/>
      <c r="CW496" s="267"/>
      <c r="CX496" s="90"/>
      <c r="CY496" s="267"/>
      <c r="CZ496" s="90"/>
      <c r="DA496" s="94" t="str">
        <f>DataEntry!B496</f>
        <v/>
      </c>
      <c r="DB496" s="83"/>
      <c r="DC496" s="83"/>
      <c r="DD496" s="145" t="str">
        <f t="shared" si="211"/>
        <v/>
      </c>
      <c r="DE496" s="145" t="str">
        <f t="shared" si="212"/>
        <v/>
      </c>
      <c r="DF496" s="145" t="str">
        <f t="shared" si="213"/>
        <v/>
      </c>
      <c r="DG496" s="145" t="str">
        <f t="shared" si="214"/>
        <v/>
      </c>
      <c r="DH496" s="145" t="str">
        <f t="shared" si="215"/>
        <v/>
      </c>
      <c r="DI496" s="145" t="str">
        <f t="shared" si="216"/>
        <v/>
      </c>
      <c r="DJ496" s="83"/>
      <c r="DK496" s="83"/>
      <c r="DL496" s="84"/>
      <c r="DM496" s="14"/>
      <c r="DN496" s="87">
        <f t="shared" si="201"/>
        <v>0.64599999999999991</v>
      </c>
      <c r="DO496" s="87">
        <f>(DFactor*Rounds*Number/2+SUM(BV$3:BV484))/(Rounds*Number/2+COUNT(BV$3:BV484))</f>
        <v>0.29599999999999999</v>
      </c>
      <c r="DP496" s="87">
        <f t="shared" si="202"/>
        <v>0.29599999999999999</v>
      </c>
    </row>
    <row r="497" spans="1:120" x14ac:dyDescent="0.25">
      <c r="A497" s="69">
        <v>495</v>
      </c>
      <c r="B497" s="70" t="str">
        <f>DataEntry!C497</f>
        <v/>
      </c>
      <c r="C497" s="71">
        <f>COUNTIF(D$2:D497,D497)+COUNTIF(G$2:G497,D497)</f>
        <v>378</v>
      </c>
      <c r="D497" s="72" t="str">
        <f t="shared" si="190"/>
        <v/>
      </c>
      <c r="E497" s="70" t="str">
        <f>DataEntry!E497</f>
        <v/>
      </c>
      <c r="F497" s="71">
        <f>COUNTIF(D$2:D497,G497)+COUNTIF(G$2:G497,G497)</f>
        <v>378</v>
      </c>
      <c r="G497" s="72" t="str">
        <f t="shared" si="191"/>
        <v/>
      </c>
      <c r="H497" s="73" t="str">
        <f>DataEntry!G497</f>
        <v/>
      </c>
      <c r="I497" s="73" t="str">
        <f>DataEntry!H497</f>
        <v/>
      </c>
      <c r="J497" s="266">
        <f t="shared" si="203"/>
        <v>1</v>
      </c>
      <c r="K497" s="304">
        <f t="shared" si="192"/>
        <v>0.17819622889640829</v>
      </c>
      <c r="L497" s="224" t="e">
        <f t="shared" si="193"/>
        <v>#N/A</v>
      </c>
      <c r="M497" s="224" t="str">
        <f t="shared" si="194"/>
        <v/>
      </c>
      <c r="N497" s="236" t="str">
        <f t="shared" si="204"/>
        <v/>
      </c>
      <c r="O497" s="22" t="str">
        <f t="shared" si="205"/>
        <v>TG378</v>
      </c>
      <c r="P497" s="308" t="e">
        <f t="shared" si="195"/>
        <v>#N/A</v>
      </c>
      <c r="Q497" s="22" t="str">
        <f t="shared" si="206"/>
        <v>TG378</v>
      </c>
      <c r="R497" s="308" t="e">
        <f t="shared" si="196"/>
        <v>#N/A</v>
      </c>
      <c r="S497" s="74"/>
      <c r="T497" s="75"/>
      <c r="U497" s="76"/>
      <c r="V497" s="74"/>
      <c r="W497" s="75"/>
      <c r="X497" s="76"/>
      <c r="Y497" s="74"/>
      <c r="Z497" s="75"/>
      <c r="AA497" s="76"/>
      <c r="AB497" s="74"/>
      <c r="AC497" s="75"/>
      <c r="AD497" s="76"/>
      <c r="AE497" s="74"/>
      <c r="AF497" s="75"/>
      <c r="AG497" s="76"/>
      <c r="AH497" s="74"/>
      <c r="AI497" s="75"/>
      <c r="AJ497" s="76"/>
      <c r="AK497" s="74"/>
      <c r="AL497" s="75"/>
      <c r="AM497" s="76"/>
      <c r="AN497" s="74"/>
      <c r="AO497" s="75"/>
      <c r="AP497" s="76"/>
      <c r="AQ497" s="77" t="str">
        <f t="shared" si="197"/>
        <v/>
      </c>
      <c r="AR497" s="77" t="str">
        <f t="shared" si="198"/>
        <v/>
      </c>
      <c r="AS497" s="78" t="str">
        <f t="shared" si="207"/>
        <v/>
      </c>
      <c r="AT497" s="77" t="str">
        <f t="shared" si="199"/>
        <v/>
      </c>
      <c r="AU497" s="79"/>
      <c r="AV497" s="139"/>
      <c r="AW497" s="80"/>
      <c r="AX497" s="80"/>
      <c r="AY497" s="80"/>
      <c r="AZ497" s="92"/>
      <c r="BA497" s="93"/>
      <c r="BB497" s="92"/>
      <c r="BC497" s="93"/>
      <c r="BD497" s="92"/>
      <c r="BE497" s="93"/>
      <c r="BF497" s="77"/>
      <c r="BG497" s="77"/>
      <c r="BH497" s="77"/>
      <c r="BI497" s="83">
        <f t="shared" si="208"/>
        <v>1</v>
      </c>
      <c r="BJ497" s="83">
        <f t="shared" si="209"/>
        <v>0</v>
      </c>
      <c r="BK497" s="83">
        <f t="shared" si="210"/>
        <v>0</v>
      </c>
      <c r="BL497" s="84"/>
      <c r="BM497" s="84"/>
      <c r="BN497" s="85"/>
      <c r="BO497" s="84"/>
      <c r="BP497" s="84"/>
      <c r="BQ497" s="84"/>
      <c r="BR497" s="84"/>
      <c r="BS497" s="84"/>
      <c r="BT497" s="84"/>
      <c r="BU497" s="86"/>
      <c r="BV497" s="86"/>
      <c r="BW497" s="86"/>
      <c r="BX497" s="86"/>
      <c r="BY497" s="86"/>
      <c r="BZ497" s="86"/>
      <c r="CA497" s="83"/>
      <c r="CB497" s="83"/>
      <c r="CC497" s="14"/>
      <c r="CD497" s="72"/>
      <c r="CE497" s="87"/>
      <c r="CF497" s="88"/>
      <c r="CG497" s="88"/>
      <c r="CH497" s="87" t="str">
        <f t="shared" si="200"/>
        <v/>
      </c>
      <c r="CI497" s="89"/>
      <c r="CJ497" s="89"/>
      <c r="CK497" s="267"/>
      <c r="CL497" s="90"/>
      <c r="CM497" s="267"/>
      <c r="CN497" s="90"/>
      <c r="CO497" s="267"/>
      <c r="CP497" s="90"/>
      <c r="CQ497" s="267"/>
      <c r="CR497" s="90"/>
      <c r="CS497" s="267"/>
      <c r="CT497" s="90"/>
      <c r="CU497" s="267"/>
      <c r="CV497" s="90"/>
      <c r="CW497" s="267"/>
      <c r="CX497" s="90"/>
      <c r="CY497" s="267"/>
      <c r="CZ497" s="90"/>
      <c r="DA497" s="94" t="str">
        <f>DataEntry!B497</f>
        <v/>
      </c>
      <c r="DB497" s="83"/>
      <c r="DC497" s="83"/>
      <c r="DD497" s="145" t="str">
        <f t="shared" si="211"/>
        <v/>
      </c>
      <c r="DE497" s="145" t="str">
        <f t="shared" si="212"/>
        <v/>
      </c>
      <c r="DF497" s="145" t="str">
        <f t="shared" si="213"/>
        <v/>
      </c>
      <c r="DG497" s="145" t="str">
        <f t="shared" si="214"/>
        <v/>
      </c>
      <c r="DH497" s="145" t="str">
        <f t="shared" si="215"/>
        <v/>
      </c>
      <c r="DI497" s="145" t="str">
        <f t="shared" si="216"/>
        <v/>
      </c>
      <c r="DJ497" s="83"/>
      <c r="DK497" s="83"/>
      <c r="DL497" s="84"/>
      <c r="DM497" s="14"/>
      <c r="DN497" s="87">
        <f t="shared" si="201"/>
        <v>0.64599999999999991</v>
      </c>
      <c r="DO497" s="87">
        <f>(DFactor*Rounds*Number/2+SUM(BV$3:BV485))/(Rounds*Number/2+COUNT(BV$3:BV485))</f>
        <v>0.29599999999999999</v>
      </c>
      <c r="DP497" s="87">
        <f t="shared" si="202"/>
        <v>0.29599999999999999</v>
      </c>
    </row>
    <row r="498" spans="1:120" x14ac:dyDescent="0.25">
      <c r="A498" s="69">
        <v>496</v>
      </c>
      <c r="B498" s="70" t="str">
        <f>DataEntry!C498</f>
        <v/>
      </c>
      <c r="C498" s="71">
        <f>COUNTIF(D$2:D498,D498)+COUNTIF(G$2:G498,D498)</f>
        <v>380</v>
      </c>
      <c r="D498" s="72" t="str">
        <f t="shared" si="190"/>
        <v/>
      </c>
      <c r="E498" s="70" t="str">
        <f>DataEntry!E498</f>
        <v/>
      </c>
      <c r="F498" s="71">
        <f>COUNTIF(D$2:D498,G498)+COUNTIF(G$2:G498,G498)</f>
        <v>380</v>
      </c>
      <c r="G498" s="72" t="str">
        <f t="shared" si="191"/>
        <v/>
      </c>
      <c r="H498" s="73" t="str">
        <f>DataEntry!G498</f>
        <v/>
      </c>
      <c r="I498" s="73" t="str">
        <f>DataEntry!H498</f>
        <v/>
      </c>
      <c r="J498" s="266">
        <f t="shared" si="203"/>
        <v>1</v>
      </c>
      <c r="K498" s="304">
        <f t="shared" si="192"/>
        <v>0.94351779944587633</v>
      </c>
      <c r="L498" s="224" t="e">
        <f t="shared" si="193"/>
        <v>#N/A</v>
      </c>
      <c r="M498" s="224" t="str">
        <f t="shared" si="194"/>
        <v/>
      </c>
      <c r="N498" s="236" t="str">
        <f t="shared" si="204"/>
        <v/>
      </c>
      <c r="O498" s="22" t="str">
        <f t="shared" si="205"/>
        <v>TG380</v>
      </c>
      <c r="P498" s="308" t="e">
        <f t="shared" si="195"/>
        <v>#N/A</v>
      </c>
      <c r="Q498" s="22" t="str">
        <f t="shared" si="206"/>
        <v>TG380</v>
      </c>
      <c r="R498" s="308" t="e">
        <f t="shared" si="196"/>
        <v>#N/A</v>
      </c>
      <c r="S498" s="74"/>
      <c r="T498" s="75"/>
      <c r="U498" s="76"/>
      <c r="V498" s="74"/>
      <c r="W498" s="75"/>
      <c r="X498" s="76"/>
      <c r="Y498" s="74"/>
      <c r="Z498" s="75"/>
      <c r="AA498" s="76"/>
      <c r="AB498" s="74"/>
      <c r="AC498" s="75"/>
      <c r="AD498" s="76"/>
      <c r="AE498" s="74"/>
      <c r="AF498" s="75"/>
      <c r="AG498" s="76"/>
      <c r="AH498" s="74"/>
      <c r="AI498" s="75"/>
      <c r="AJ498" s="76"/>
      <c r="AK498" s="74"/>
      <c r="AL498" s="75"/>
      <c r="AM498" s="76"/>
      <c r="AN498" s="74"/>
      <c r="AO498" s="75"/>
      <c r="AP498" s="76"/>
      <c r="AQ498" s="77" t="str">
        <f t="shared" si="197"/>
        <v/>
      </c>
      <c r="AR498" s="77" t="str">
        <f t="shared" si="198"/>
        <v/>
      </c>
      <c r="AS498" s="78" t="str">
        <f t="shared" si="207"/>
        <v/>
      </c>
      <c r="AT498" s="77" t="str">
        <f t="shared" si="199"/>
        <v/>
      </c>
      <c r="AU498" s="79"/>
      <c r="AV498" s="139"/>
      <c r="AW498" s="80"/>
      <c r="AX498" s="80"/>
      <c r="AY498" s="80"/>
      <c r="AZ498" s="92"/>
      <c r="BA498" s="93"/>
      <c r="BB498" s="92"/>
      <c r="BC498" s="93"/>
      <c r="BD498" s="92"/>
      <c r="BE498" s="93"/>
      <c r="BF498" s="77"/>
      <c r="BG498" s="77"/>
      <c r="BH498" s="77"/>
      <c r="BI498" s="83">
        <f t="shared" si="208"/>
        <v>1</v>
      </c>
      <c r="BJ498" s="83">
        <f t="shared" si="209"/>
        <v>0</v>
      </c>
      <c r="BK498" s="83">
        <f t="shared" si="210"/>
        <v>0</v>
      </c>
      <c r="BL498" s="84"/>
      <c r="BM498" s="84"/>
      <c r="BN498" s="85"/>
      <c r="BO498" s="84"/>
      <c r="BP498" s="84"/>
      <c r="BQ498" s="84"/>
      <c r="BR498" s="84"/>
      <c r="BS498" s="84"/>
      <c r="BT498" s="84"/>
      <c r="BU498" s="86"/>
      <c r="BV498" s="86"/>
      <c r="BW498" s="86"/>
      <c r="BX498" s="86"/>
      <c r="BY498" s="86"/>
      <c r="BZ498" s="86"/>
      <c r="CA498" s="83"/>
      <c r="CB498" s="83"/>
      <c r="CC498" s="14"/>
      <c r="CD498" s="72"/>
      <c r="CE498" s="87"/>
      <c r="CF498" s="88"/>
      <c r="CG498" s="88"/>
      <c r="CH498" s="87" t="str">
        <f t="shared" si="200"/>
        <v/>
      </c>
      <c r="CI498" s="89"/>
      <c r="CJ498" s="89"/>
      <c r="CK498" s="267"/>
      <c r="CL498" s="90"/>
      <c r="CM498" s="267"/>
      <c r="CN498" s="90"/>
      <c r="CO498" s="267"/>
      <c r="CP498" s="90"/>
      <c r="CQ498" s="267"/>
      <c r="CR498" s="90"/>
      <c r="CS498" s="267"/>
      <c r="CT498" s="90"/>
      <c r="CU498" s="267"/>
      <c r="CV498" s="90"/>
      <c r="CW498" s="267"/>
      <c r="CX498" s="90"/>
      <c r="CY498" s="267"/>
      <c r="CZ498" s="90"/>
      <c r="DA498" s="94" t="str">
        <f>DataEntry!B498</f>
        <v/>
      </c>
      <c r="DB498" s="83"/>
      <c r="DC498" s="83"/>
      <c r="DD498" s="145" t="str">
        <f t="shared" si="211"/>
        <v/>
      </c>
      <c r="DE498" s="145" t="str">
        <f t="shared" si="212"/>
        <v/>
      </c>
      <c r="DF498" s="145" t="str">
        <f t="shared" si="213"/>
        <v/>
      </c>
      <c r="DG498" s="145" t="str">
        <f t="shared" si="214"/>
        <v/>
      </c>
      <c r="DH498" s="145" t="str">
        <f t="shared" si="215"/>
        <v/>
      </c>
      <c r="DI498" s="145" t="str">
        <f t="shared" si="216"/>
        <v/>
      </c>
      <c r="DJ498" s="83"/>
      <c r="DK498" s="83"/>
      <c r="DL498" s="84"/>
      <c r="DM498" s="14"/>
      <c r="DN498" s="87">
        <f t="shared" si="201"/>
        <v>0.64599999999999991</v>
      </c>
      <c r="DO498" s="87">
        <f>(DFactor*Rounds*Number/2+SUM(BV$3:BV486))/(Rounds*Number/2+COUNT(BV$3:BV486))</f>
        <v>0.29599999999999999</v>
      </c>
      <c r="DP498" s="87">
        <f t="shared" si="202"/>
        <v>0.29599999999999999</v>
      </c>
    </row>
    <row r="499" spans="1:120" x14ac:dyDescent="0.25">
      <c r="A499" s="69">
        <v>497</v>
      </c>
      <c r="B499" s="70" t="str">
        <f>DataEntry!C499</f>
        <v/>
      </c>
      <c r="C499" s="71">
        <f>COUNTIF(D$2:D499,D499)+COUNTIF(G$2:G499,D499)</f>
        <v>382</v>
      </c>
      <c r="D499" s="72" t="str">
        <f t="shared" si="190"/>
        <v/>
      </c>
      <c r="E499" s="70" t="str">
        <f>DataEntry!E499</f>
        <v/>
      </c>
      <c r="F499" s="71">
        <f>COUNTIF(D$2:D499,G499)+COUNTIF(G$2:G499,G499)</f>
        <v>382</v>
      </c>
      <c r="G499" s="72" t="str">
        <f t="shared" si="191"/>
        <v/>
      </c>
      <c r="H499" s="73" t="str">
        <f>DataEntry!G499</f>
        <v/>
      </c>
      <c r="I499" s="73" t="str">
        <f>DataEntry!H499</f>
        <v/>
      </c>
      <c r="J499" s="266">
        <f t="shared" si="203"/>
        <v>1</v>
      </c>
      <c r="K499" s="304">
        <f t="shared" si="192"/>
        <v>0.10453267988797421</v>
      </c>
      <c r="L499" s="224" t="e">
        <f t="shared" si="193"/>
        <v>#N/A</v>
      </c>
      <c r="M499" s="224" t="str">
        <f t="shared" si="194"/>
        <v/>
      </c>
      <c r="N499" s="236" t="str">
        <f t="shared" si="204"/>
        <v/>
      </c>
      <c r="O499" s="22" t="str">
        <f t="shared" si="205"/>
        <v>TG382</v>
      </c>
      <c r="P499" s="308" t="e">
        <f t="shared" si="195"/>
        <v>#N/A</v>
      </c>
      <c r="Q499" s="22" t="str">
        <f t="shared" si="206"/>
        <v>TG382</v>
      </c>
      <c r="R499" s="308" t="e">
        <f t="shared" si="196"/>
        <v>#N/A</v>
      </c>
      <c r="S499" s="74"/>
      <c r="T499" s="75"/>
      <c r="U499" s="76"/>
      <c r="V499" s="74"/>
      <c r="W499" s="75"/>
      <c r="X499" s="76"/>
      <c r="Y499" s="74"/>
      <c r="Z499" s="75"/>
      <c r="AA499" s="76"/>
      <c r="AB499" s="74"/>
      <c r="AC499" s="75"/>
      <c r="AD499" s="76"/>
      <c r="AE499" s="74"/>
      <c r="AF499" s="75"/>
      <c r="AG499" s="76"/>
      <c r="AH499" s="74"/>
      <c r="AI499" s="75"/>
      <c r="AJ499" s="76"/>
      <c r="AK499" s="74"/>
      <c r="AL499" s="75"/>
      <c r="AM499" s="76"/>
      <c r="AN499" s="74"/>
      <c r="AO499" s="75"/>
      <c r="AP499" s="76"/>
      <c r="AQ499" s="77" t="str">
        <f t="shared" si="197"/>
        <v/>
      </c>
      <c r="AR499" s="77" t="str">
        <f t="shared" si="198"/>
        <v/>
      </c>
      <c r="AS499" s="78" t="str">
        <f t="shared" si="207"/>
        <v/>
      </c>
      <c r="AT499" s="77" t="str">
        <f t="shared" si="199"/>
        <v/>
      </c>
      <c r="AU499" s="79"/>
      <c r="AV499" s="139"/>
      <c r="AW499" s="80"/>
      <c r="AX499" s="80"/>
      <c r="AY499" s="80"/>
      <c r="AZ499" s="92"/>
      <c r="BA499" s="93"/>
      <c r="BB499" s="92"/>
      <c r="BC499" s="93"/>
      <c r="BD499" s="92"/>
      <c r="BE499" s="93"/>
      <c r="BF499" s="77"/>
      <c r="BG499" s="77"/>
      <c r="BH499" s="77"/>
      <c r="BI499" s="83">
        <f t="shared" si="208"/>
        <v>1</v>
      </c>
      <c r="BJ499" s="83">
        <f t="shared" si="209"/>
        <v>0</v>
      </c>
      <c r="BK499" s="83">
        <f t="shared" si="210"/>
        <v>0</v>
      </c>
      <c r="BL499" s="84"/>
      <c r="BM499" s="84"/>
      <c r="BN499" s="85"/>
      <c r="BO499" s="84"/>
      <c r="BP499" s="84"/>
      <c r="BQ499" s="84"/>
      <c r="BR499" s="84"/>
      <c r="BS499" s="84"/>
      <c r="BT499" s="84"/>
      <c r="BU499" s="86"/>
      <c r="BV499" s="86"/>
      <c r="BW499" s="86"/>
      <c r="BX499" s="86"/>
      <c r="BY499" s="86"/>
      <c r="BZ499" s="86"/>
      <c r="CA499" s="83"/>
      <c r="CB499" s="83"/>
      <c r="CC499" s="14"/>
      <c r="CD499" s="72"/>
      <c r="CE499" s="87"/>
      <c r="CF499" s="88"/>
      <c r="CG499" s="88"/>
      <c r="CH499" s="87" t="str">
        <f t="shared" si="200"/>
        <v/>
      </c>
      <c r="CI499" s="89"/>
      <c r="CJ499" s="89"/>
      <c r="CK499" s="267"/>
      <c r="CL499" s="90"/>
      <c r="CM499" s="267"/>
      <c r="CN499" s="90"/>
      <c r="CO499" s="267"/>
      <c r="CP499" s="90"/>
      <c r="CQ499" s="267"/>
      <c r="CR499" s="90"/>
      <c r="CS499" s="267"/>
      <c r="CT499" s="90"/>
      <c r="CU499" s="267"/>
      <c r="CV499" s="90"/>
      <c r="CW499" s="267"/>
      <c r="CX499" s="90"/>
      <c r="CY499" s="267"/>
      <c r="CZ499" s="90"/>
      <c r="DA499" s="94" t="str">
        <f>DataEntry!B499</f>
        <v/>
      </c>
      <c r="DB499" s="83"/>
      <c r="DC499" s="83"/>
      <c r="DD499" s="145" t="str">
        <f t="shared" si="211"/>
        <v/>
      </c>
      <c r="DE499" s="145" t="str">
        <f t="shared" si="212"/>
        <v/>
      </c>
      <c r="DF499" s="145" t="str">
        <f t="shared" si="213"/>
        <v/>
      </c>
      <c r="DG499" s="145" t="str">
        <f t="shared" si="214"/>
        <v/>
      </c>
      <c r="DH499" s="145" t="str">
        <f t="shared" si="215"/>
        <v/>
      </c>
      <c r="DI499" s="145" t="str">
        <f t="shared" si="216"/>
        <v/>
      </c>
      <c r="DJ499" s="83"/>
      <c r="DK499" s="83"/>
      <c r="DL499" s="84"/>
      <c r="DM499" s="14"/>
      <c r="DN499" s="87">
        <f t="shared" si="201"/>
        <v>0.64599999999999991</v>
      </c>
      <c r="DO499" s="87">
        <f>(DFactor*Rounds*Number/2+SUM(BV$3:BV487))/(Rounds*Number/2+COUNT(BV$3:BV487))</f>
        <v>0.29599999999999999</v>
      </c>
      <c r="DP499" s="87">
        <f t="shared" si="202"/>
        <v>0.29599999999999999</v>
      </c>
    </row>
    <row r="500" spans="1:120" x14ac:dyDescent="0.25">
      <c r="A500" s="69">
        <v>498</v>
      </c>
      <c r="B500" s="70" t="str">
        <f>DataEntry!C500</f>
        <v/>
      </c>
      <c r="C500" s="71">
        <f>COUNTIF(D$2:D500,D500)+COUNTIF(G$2:G500,D500)</f>
        <v>384</v>
      </c>
      <c r="D500" s="72" t="str">
        <f t="shared" si="190"/>
        <v/>
      </c>
      <c r="E500" s="70" t="str">
        <f>DataEntry!E500</f>
        <v/>
      </c>
      <c r="F500" s="71">
        <f>COUNTIF(D$2:D500,G500)+COUNTIF(G$2:G500,G500)</f>
        <v>384</v>
      </c>
      <c r="G500" s="72" t="str">
        <f t="shared" si="191"/>
        <v/>
      </c>
      <c r="H500" s="73" t="str">
        <f>DataEntry!G500</f>
        <v/>
      </c>
      <c r="I500" s="73" t="str">
        <f>DataEntry!H500</f>
        <v/>
      </c>
      <c r="J500" s="266">
        <f t="shared" si="203"/>
        <v>1</v>
      </c>
      <c r="K500" s="304">
        <f t="shared" si="192"/>
        <v>0.21669107760933581</v>
      </c>
      <c r="L500" s="224" t="e">
        <f t="shared" si="193"/>
        <v>#N/A</v>
      </c>
      <c r="M500" s="224" t="str">
        <f t="shared" si="194"/>
        <v/>
      </c>
      <c r="N500" s="236" t="str">
        <f t="shared" si="204"/>
        <v/>
      </c>
      <c r="O500" s="22" t="str">
        <f t="shared" si="205"/>
        <v>TG384</v>
      </c>
      <c r="P500" s="308" t="e">
        <f t="shared" si="195"/>
        <v>#N/A</v>
      </c>
      <c r="Q500" s="22" t="str">
        <f t="shared" si="206"/>
        <v>TG384</v>
      </c>
      <c r="R500" s="308" t="e">
        <f t="shared" si="196"/>
        <v>#N/A</v>
      </c>
      <c r="S500" s="74"/>
      <c r="T500" s="75"/>
      <c r="U500" s="76"/>
      <c r="V500" s="74"/>
      <c r="W500" s="75"/>
      <c r="X500" s="76"/>
      <c r="Y500" s="74"/>
      <c r="Z500" s="75"/>
      <c r="AA500" s="76"/>
      <c r="AB500" s="74"/>
      <c r="AC500" s="75"/>
      <c r="AD500" s="76"/>
      <c r="AE500" s="74"/>
      <c r="AF500" s="75"/>
      <c r="AG500" s="76"/>
      <c r="AH500" s="74"/>
      <c r="AI500" s="75"/>
      <c r="AJ500" s="76"/>
      <c r="AK500" s="74"/>
      <c r="AL500" s="75"/>
      <c r="AM500" s="76"/>
      <c r="AN500" s="74"/>
      <c r="AO500" s="75"/>
      <c r="AP500" s="76"/>
      <c r="AQ500" s="77" t="str">
        <f t="shared" si="197"/>
        <v/>
      </c>
      <c r="AR500" s="77" t="str">
        <f t="shared" si="198"/>
        <v/>
      </c>
      <c r="AS500" s="78" t="str">
        <f t="shared" si="207"/>
        <v/>
      </c>
      <c r="AT500" s="77" t="str">
        <f t="shared" si="199"/>
        <v/>
      </c>
      <c r="AU500" s="79"/>
      <c r="AV500" s="139"/>
      <c r="AW500" s="80"/>
      <c r="AX500" s="80"/>
      <c r="AY500" s="80"/>
      <c r="AZ500" s="92"/>
      <c r="BA500" s="93"/>
      <c r="BB500" s="92"/>
      <c r="BC500" s="93"/>
      <c r="BD500" s="92"/>
      <c r="BE500" s="93"/>
      <c r="BF500" s="77"/>
      <c r="BG500" s="77"/>
      <c r="BH500" s="77"/>
      <c r="BI500" s="83">
        <f t="shared" si="208"/>
        <v>1</v>
      </c>
      <c r="BJ500" s="83">
        <f t="shared" si="209"/>
        <v>0</v>
      </c>
      <c r="BK500" s="83">
        <f t="shared" si="210"/>
        <v>0</v>
      </c>
      <c r="BL500" s="84"/>
      <c r="BM500" s="84"/>
      <c r="BN500" s="85"/>
      <c r="BO500" s="84"/>
      <c r="BP500" s="84"/>
      <c r="BQ500" s="84"/>
      <c r="BR500" s="84"/>
      <c r="BS500" s="84"/>
      <c r="BT500" s="84"/>
      <c r="BU500" s="86"/>
      <c r="BV500" s="86"/>
      <c r="BW500" s="86"/>
      <c r="BX500" s="86"/>
      <c r="BY500" s="86"/>
      <c r="BZ500" s="86"/>
      <c r="CA500" s="83"/>
      <c r="CB500" s="83"/>
      <c r="CC500" s="14"/>
      <c r="CD500" s="72"/>
      <c r="CE500" s="87"/>
      <c r="CF500" s="88"/>
      <c r="CG500" s="88"/>
      <c r="CH500" s="87" t="str">
        <f t="shared" si="200"/>
        <v/>
      </c>
      <c r="CI500" s="89"/>
      <c r="CJ500" s="89"/>
      <c r="CK500" s="267"/>
      <c r="CL500" s="90"/>
      <c r="CM500" s="267"/>
      <c r="CN500" s="90"/>
      <c r="CO500" s="267"/>
      <c r="CP500" s="90"/>
      <c r="CQ500" s="267"/>
      <c r="CR500" s="90"/>
      <c r="CS500" s="267"/>
      <c r="CT500" s="90"/>
      <c r="CU500" s="267"/>
      <c r="CV500" s="90"/>
      <c r="CW500" s="267"/>
      <c r="CX500" s="90"/>
      <c r="CY500" s="267"/>
      <c r="CZ500" s="90"/>
      <c r="DA500" s="94" t="str">
        <f>DataEntry!B500</f>
        <v/>
      </c>
      <c r="DB500" s="83"/>
      <c r="DC500" s="83"/>
      <c r="DD500" s="145" t="str">
        <f t="shared" si="211"/>
        <v/>
      </c>
      <c r="DE500" s="145" t="str">
        <f t="shared" si="212"/>
        <v/>
      </c>
      <c r="DF500" s="145" t="str">
        <f t="shared" si="213"/>
        <v/>
      </c>
      <c r="DG500" s="145" t="str">
        <f t="shared" si="214"/>
        <v/>
      </c>
      <c r="DH500" s="145" t="str">
        <f t="shared" si="215"/>
        <v/>
      </c>
      <c r="DI500" s="145" t="str">
        <f t="shared" si="216"/>
        <v/>
      </c>
      <c r="DJ500" s="83"/>
      <c r="DK500" s="83"/>
      <c r="DL500" s="84"/>
      <c r="DM500" s="14"/>
      <c r="DN500" s="87">
        <f t="shared" si="201"/>
        <v>0.64599999999999991</v>
      </c>
      <c r="DO500" s="87">
        <f>(DFactor*Rounds*Number/2+SUM(BV$3:BV488))/(Rounds*Number/2+COUNT(BV$3:BV488))</f>
        <v>0.29599999999999999</v>
      </c>
      <c r="DP500" s="87">
        <f t="shared" si="202"/>
        <v>0.29599999999999999</v>
      </c>
    </row>
    <row r="501" spans="1:120" x14ac:dyDescent="0.25">
      <c r="A501" s="69">
        <v>499</v>
      </c>
      <c r="B501" s="70" t="str">
        <f>DataEntry!C501</f>
        <v/>
      </c>
      <c r="C501" s="71">
        <f>COUNTIF(D$2:D501,D501)+COUNTIF(G$2:G501,D501)</f>
        <v>386</v>
      </c>
      <c r="D501" s="72" t="str">
        <f t="shared" si="190"/>
        <v/>
      </c>
      <c r="E501" s="70" t="str">
        <f>DataEntry!E501</f>
        <v/>
      </c>
      <c r="F501" s="71">
        <f>COUNTIF(D$2:D501,G501)+COUNTIF(G$2:G501,G501)</f>
        <v>386</v>
      </c>
      <c r="G501" s="72" t="str">
        <f t="shared" si="191"/>
        <v/>
      </c>
      <c r="H501" s="73" t="str">
        <f>DataEntry!G501</f>
        <v/>
      </c>
      <c r="I501" s="73" t="str">
        <f>DataEntry!H501</f>
        <v/>
      </c>
      <c r="J501" s="266">
        <f t="shared" si="203"/>
        <v>1</v>
      </c>
      <c r="K501" s="304">
        <f t="shared" si="192"/>
        <v>0.38793701625968358</v>
      </c>
      <c r="L501" s="224" t="e">
        <f t="shared" si="193"/>
        <v>#N/A</v>
      </c>
      <c r="M501" s="224" t="str">
        <f t="shared" si="194"/>
        <v/>
      </c>
      <c r="N501" s="236" t="str">
        <f t="shared" si="204"/>
        <v/>
      </c>
      <c r="O501" s="22" t="str">
        <f t="shared" si="205"/>
        <v>TG386</v>
      </c>
      <c r="P501" s="308" t="e">
        <f t="shared" si="195"/>
        <v>#N/A</v>
      </c>
      <c r="Q501" s="22" t="str">
        <f t="shared" si="206"/>
        <v>TG386</v>
      </c>
      <c r="R501" s="308" t="e">
        <f t="shared" si="196"/>
        <v>#N/A</v>
      </c>
      <c r="S501" s="74"/>
      <c r="T501" s="75"/>
      <c r="U501" s="76"/>
      <c r="V501" s="74"/>
      <c r="W501" s="75"/>
      <c r="X501" s="76"/>
      <c r="Y501" s="74"/>
      <c r="Z501" s="75"/>
      <c r="AA501" s="76"/>
      <c r="AB501" s="74"/>
      <c r="AC501" s="75"/>
      <c r="AD501" s="76"/>
      <c r="AE501" s="74"/>
      <c r="AF501" s="75"/>
      <c r="AG501" s="76"/>
      <c r="AH501" s="74"/>
      <c r="AI501" s="75"/>
      <c r="AJ501" s="76"/>
      <c r="AK501" s="74"/>
      <c r="AL501" s="75"/>
      <c r="AM501" s="76"/>
      <c r="AN501" s="74"/>
      <c r="AO501" s="75"/>
      <c r="AP501" s="76"/>
      <c r="AQ501" s="77" t="str">
        <f t="shared" si="197"/>
        <v/>
      </c>
      <c r="AR501" s="77" t="str">
        <f t="shared" si="198"/>
        <v/>
      </c>
      <c r="AS501" s="78" t="str">
        <f t="shared" si="207"/>
        <v/>
      </c>
      <c r="AT501" s="77" t="str">
        <f t="shared" si="199"/>
        <v/>
      </c>
      <c r="AU501" s="79"/>
      <c r="AV501" s="139"/>
      <c r="AW501" s="80"/>
      <c r="AX501" s="80"/>
      <c r="AY501" s="80"/>
      <c r="AZ501" s="92"/>
      <c r="BA501" s="93"/>
      <c r="BB501" s="92"/>
      <c r="BC501" s="93"/>
      <c r="BD501" s="92"/>
      <c r="BE501" s="93"/>
      <c r="BF501" s="77"/>
      <c r="BG501" s="77"/>
      <c r="BH501" s="77"/>
      <c r="BI501" s="83">
        <f t="shared" si="208"/>
        <v>1</v>
      </c>
      <c r="BJ501" s="83">
        <f t="shared" si="209"/>
        <v>0</v>
      </c>
      <c r="BK501" s="83">
        <f t="shared" si="210"/>
        <v>0</v>
      </c>
      <c r="BL501" s="84"/>
      <c r="BM501" s="84"/>
      <c r="BN501" s="85"/>
      <c r="BO501" s="84"/>
      <c r="BP501" s="84"/>
      <c r="BQ501" s="84"/>
      <c r="BR501" s="84"/>
      <c r="BS501" s="84"/>
      <c r="BT501" s="84"/>
      <c r="BU501" s="86"/>
      <c r="BV501" s="86"/>
      <c r="BW501" s="86"/>
      <c r="BX501" s="86"/>
      <c r="BY501" s="86"/>
      <c r="BZ501" s="86"/>
      <c r="CA501" s="83"/>
      <c r="CB501" s="83"/>
      <c r="CC501" s="14"/>
      <c r="CD501" s="72"/>
      <c r="CE501" s="87"/>
      <c r="CF501" s="88"/>
      <c r="CG501" s="88"/>
      <c r="CH501" s="87" t="str">
        <f t="shared" si="200"/>
        <v/>
      </c>
      <c r="CI501" s="89"/>
      <c r="CJ501" s="89"/>
      <c r="CK501" s="267"/>
      <c r="CL501" s="90"/>
      <c r="CM501" s="267"/>
      <c r="CN501" s="90"/>
      <c r="CO501" s="267"/>
      <c r="CP501" s="90"/>
      <c r="CQ501" s="267"/>
      <c r="CR501" s="90"/>
      <c r="CS501" s="267"/>
      <c r="CT501" s="90"/>
      <c r="CU501" s="267"/>
      <c r="CV501" s="90"/>
      <c r="CW501" s="267"/>
      <c r="CX501" s="90"/>
      <c r="CY501" s="267"/>
      <c r="CZ501" s="90"/>
      <c r="DA501" s="94" t="str">
        <f>DataEntry!B501</f>
        <v/>
      </c>
      <c r="DB501" s="83"/>
      <c r="DC501" s="83"/>
      <c r="DD501" s="145" t="str">
        <f t="shared" si="211"/>
        <v/>
      </c>
      <c r="DE501" s="145" t="str">
        <f t="shared" si="212"/>
        <v/>
      </c>
      <c r="DF501" s="145" t="str">
        <f t="shared" si="213"/>
        <v/>
      </c>
      <c r="DG501" s="145" t="str">
        <f t="shared" si="214"/>
        <v/>
      </c>
      <c r="DH501" s="145" t="str">
        <f t="shared" si="215"/>
        <v/>
      </c>
      <c r="DI501" s="145" t="str">
        <f t="shared" si="216"/>
        <v/>
      </c>
      <c r="DJ501" s="83"/>
      <c r="DK501" s="83"/>
      <c r="DL501" s="84"/>
      <c r="DM501" s="14"/>
      <c r="DN501" s="87">
        <f t="shared" si="201"/>
        <v>0.64599999999999991</v>
      </c>
      <c r="DO501" s="87">
        <f>(DFactor*Rounds*Number/2+SUM(BV$3:BV489))/(Rounds*Number/2+COUNT(BV$3:BV489))</f>
        <v>0.29599999999999999</v>
      </c>
      <c r="DP501" s="87">
        <f t="shared" si="202"/>
        <v>0.29599999999999999</v>
      </c>
    </row>
    <row r="502" spans="1:120" x14ac:dyDescent="0.25">
      <c r="A502" s="69">
        <v>500</v>
      </c>
      <c r="B502" s="70" t="str">
        <f>DataEntry!C502</f>
        <v/>
      </c>
      <c r="C502" s="71">
        <f>COUNTIF(D$2:D502,D502)+COUNTIF(G$2:G502,D502)</f>
        <v>388</v>
      </c>
      <c r="D502" s="72" t="str">
        <f t="shared" si="190"/>
        <v/>
      </c>
      <c r="E502" s="70" t="str">
        <f>DataEntry!E502</f>
        <v/>
      </c>
      <c r="F502" s="71">
        <f>COUNTIF(D$2:D502,G502)+COUNTIF(G$2:G502,G502)</f>
        <v>388</v>
      </c>
      <c r="G502" s="72" t="str">
        <f t="shared" si="191"/>
        <v/>
      </c>
      <c r="H502" s="73" t="str">
        <f>DataEntry!G502</f>
        <v/>
      </c>
      <c r="I502" s="73" t="str">
        <f>DataEntry!H502</f>
        <v/>
      </c>
      <c r="J502" s="266">
        <f t="shared" si="203"/>
        <v>1</v>
      </c>
      <c r="K502" s="304">
        <f t="shared" si="192"/>
        <v>0.35151495836384417</v>
      </c>
      <c r="L502" s="224" t="e">
        <f t="shared" si="193"/>
        <v>#N/A</v>
      </c>
      <c r="M502" s="224" t="str">
        <f t="shared" si="194"/>
        <v/>
      </c>
      <c r="N502" s="236" t="str">
        <f t="shared" si="204"/>
        <v/>
      </c>
      <c r="O502" s="22" t="str">
        <f t="shared" si="205"/>
        <v>TG388</v>
      </c>
      <c r="P502" s="308" t="e">
        <f t="shared" si="195"/>
        <v>#N/A</v>
      </c>
      <c r="Q502" s="22" t="str">
        <f t="shared" si="206"/>
        <v>TG388</v>
      </c>
      <c r="R502" s="308" t="e">
        <f t="shared" si="196"/>
        <v>#N/A</v>
      </c>
      <c r="S502" s="74"/>
      <c r="T502" s="75"/>
      <c r="U502" s="76"/>
      <c r="V502" s="74"/>
      <c r="W502" s="75"/>
      <c r="X502" s="76"/>
      <c r="Y502" s="74"/>
      <c r="Z502" s="75"/>
      <c r="AA502" s="76"/>
      <c r="AB502" s="74"/>
      <c r="AC502" s="75"/>
      <c r="AD502" s="76"/>
      <c r="AE502" s="74"/>
      <c r="AF502" s="75"/>
      <c r="AG502" s="76"/>
      <c r="AH502" s="74"/>
      <c r="AI502" s="75"/>
      <c r="AJ502" s="76"/>
      <c r="AK502" s="74"/>
      <c r="AL502" s="75"/>
      <c r="AM502" s="76"/>
      <c r="AN502" s="74"/>
      <c r="AO502" s="75"/>
      <c r="AP502" s="76"/>
      <c r="AQ502" s="77" t="str">
        <f t="shared" si="197"/>
        <v/>
      </c>
      <c r="AR502" s="77" t="str">
        <f t="shared" si="198"/>
        <v/>
      </c>
      <c r="AS502" s="78" t="str">
        <f t="shared" si="207"/>
        <v/>
      </c>
      <c r="AT502" s="77" t="str">
        <f t="shared" si="199"/>
        <v/>
      </c>
      <c r="AU502" s="79"/>
      <c r="AV502" s="139"/>
      <c r="AW502" s="80"/>
      <c r="AX502" s="80"/>
      <c r="AY502" s="80"/>
      <c r="AZ502" s="92"/>
      <c r="BA502" s="93"/>
      <c r="BB502" s="92"/>
      <c r="BC502" s="93"/>
      <c r="BD502" s="92"/>
      <c r="BE502" s="93"/>
      <c r="BF502" s="77"/>
      <c r="BG502" s="77"/>
      <c r="BH502" s="77"/>
      <c r="BI502" s="83">
        <f t="shared" si="208"/>
        <v>1</v>
      </c>
      <c r="BJ502" s="83">
        <f t="shared" si="209"/>
        <v>0</v>
      </c>
      <c r="BK502" s="83">
        <f t="shared" si="210"/>
        <v>0</v>
      </c>
      <c r="BL502" s="84"/>
      <c r="BM502" s="84"/>
      <c r="BN502" s="85"/>
      <c r="BO502" s="84"/>
      <c r="BP502" s="84"/>
      <c r="BQ502" s="84"/>
      <c r="BR502" s="84"/>
      <c r="BS502" s="84"/>
      <c r="BT502" s="84"/>
      <c r="BU502" s="86"/>
      <c r="BV502" s="86"/>
      <c r="BW502" s="86"/>
      <c r="BX502" s="86"/>
      <c r="BY502" s="86"/>
      <c r="BZ502" s="86"/>
      <c r="CA502" s="83"/>
      <c r="CB502" s="83"/>
      <c r="CC502" s="14"/>
      <c r="CD502" s="72"/>
      <c r="CE502" s="87"/>
      <c r="CF502" s="88"/>
      <c r="CG502" s="88"/>
      <c r="CH502" s="87" t="str">
        <f t="shared" si="200"/>
        <v/>
      </c>
      <c r="CI502" s="89"/>
      <c r="CJ502" s="89"/>
      <c r="CK502" s="267"/>
      <c r="CL502" s="90"/>
      <c r="CM502" s="267"/>
      <c r="CN502" s="90"/>
      <c r="CO502" s="267"/>
      <c r="CP502" s="90"/>
      <c r="CQ502" s="267"/>
      <c r="CR502" s="90"/>
      <c r="CS502" s="267"/>
      <c r="CT502" s="90"/>
      <c r="CU502" s="267"/>
      <c r="CV502" s="90"/>
      <c r="CW502" s="267"/>
      <c r="CX502" s="90"/>
      <c r="CY502" s="267"/>
      <c r="CZ502" s="90"/>
      <c r="DA502" s="94" t="str">
        <f>DataEntry!B502</f>
        <v/>
      </c>
      <c r="DB502" s="83"/>
      <c r="DC502" s="83"/>
      <c r="DD502" s="145" t="str">
        <f t="shared" si="211"/>
        <v/>
      </c>
      <c r="DE502" s="145" t="str">
        <f t="shared" si="212"/>
        <v/>
      </c>
      <c r="DF502" s="145" t="str">
        <f t="shared" si="213"/>
        <v/>
      </c>
      <c r="DG502" s="145" t="str">
        <f t="shared" si="214"/>
        <v/>
      </c>
      <c r="DH502" s="145" t="str">
        <f t="shared" si="215"/>
        <v/>
      </c>
      <c r="DI502" s="145" t="str">
        <f t="shared" si="216"/>
        <v/>
      </c>
      <c r="DJ502" s="83"/>
      <c r="DK502" s="83"/>
      <c r="DL502" s="84"/>
      <c r="DM502" s="14"/>
      <c r="DN502" s="87">
        <f t="shared" si="201"/>
        <v>0.64599999999999991</v>
      </c>
      <c r="DO502" s="87">
        <f>(DFactor*Rounds*Number/2+SUM(BV$3:BV490))/(Rounds*Number/2+COUNT(BV$3:BV490))</f>
        <v>0.29599999999999999</v>
      </c>
      <c r="DP502" s="87">
        <f t="shared" si="202"/>
        <v>0.29599999999999999</v>
      </c>
    </row>
    <row r="503" spans="1:120" x14ac:dyDescent="0.25">
      <c r="A503" s="69">
        <v>501</v>
      </c>
      <c r="B503" s="70" t="str">
        <f>DataEntry!C503</f>
        <v/>
      </c>
      <c r="C503" s="71">
        <f>COUNTIF(D$2:D503,D503)+COUNTIF(G$2:G503,D503)</f>
        <v>390</v>
      </c>
      <c r="D503" s="72" t="str">
        <f t="shared" si="190"/>
        <v/>
      </c>
      <c r="E503" s="70" t="str">
        <f>DataEntry!E503</f>
        <v/>
      </c>
      <c r="F503" s="71">
        <f>COUNTIF(D$2:D503,G503)+COUNTIF(G$2:G503,G503)</f>
        <v>390</v>
      </c>
      <c r="G503" s="72" t="str">
        <f t="shared" si="191"/>
        <v/>
      </c>
      <c r="H503" s="73" t="str">
        <f>DataEntry!G503</f>
        <v/>
      </c>
      <c r="I503" s="73" t="str">
        <f>DataEntry!H503</f>
        <v/>
      </c>
      <c r="J503" s="266">
        <f t="shared" si="203"/>
        <v>1</v>
      </c>
      <c r="K503" s="304">
        <f t="shared" si="192"/>
        <v>0.67486654295175308</v>
      </c>
      <c r="L503" s="224" t="e">
        <f t="shared" si="193"/>
        <v>#N/A</v>
      </c>
      <c r="M503" s="224" t="str">
        <f t="shared" si="194"/>
        <v/>
      </c>
      <c r="N503" s="236" t="str">
        <f t="shared" si="204"/>
        <v/>
      </c>
      <c r="O503" s="22" t="str">
        <f t="shared" si="205"/>
        <v>TG390</v>
      </c>
      <c r="P503" s="308" t="e">
        <f t="shared" si="195"/>
        <v>#N/A</v>
      </c>
      <c r="Q503" s="22" t="str">
        <f t="shared" si="206"/>
        <v>TG390</v>
      </c>
      <c r="R503" s="308" t="e">
        <f t="shared" si="196"/>
        <v>#N/A</v>
      </c>
      <c r="S503" s="74"/>
      <c r="T503" s="75"/>
      <c r="U503" s="76"/>
      <c r="V503" s="74"/>
      <c r="W503" s="75"/>
      <c r="X503" s="76"/>
      <c r="Y503" s="74"/>
      <c r="Z503" s="75"/>
      <c r="AA503" s="76"/>
      <c r="AB503" s="74"/>
      <c r="AC503" s="75"/>
      <c r="AD503" s="76"/>
      <c r="AE503" s="74"/>
      <c r="AF503" s="75"/>
      <c r="AG503" s="76"/>
      <c r="AH503" s="74"/>
      <c r="AI503" s="75"/>
      <c r="AJ503" s="76"/>
      <c r="AK503" s="74"/>
      <c r="AL503" s="75"/>
      <c r="AM503" s="76"/>
      <c r="AN503" s="74"/>
      <c r="AO503" s="75"/>
      <c r="AP503" s="76"/>
      <c r="AQ503" s="77" t="str">
        <f t="shared" si="197"/>
        <v/>
      </c>
      <c r="AR503" s="77" t="str">
        <f t="shared" si="198"/>
        <v/>
      </c>
      <c r="AS503" s="78" t="str">
        <f t="shared" si="207"/>
        <v/>
      </c>
      <c r="AT503" s="77" t="str">
        <f t="shared" si="199"/>
        <v/>
      </c>
      <c r="AU503" s="79"/>
      <c r="AV503" s="139"/>
      <c r="AW503" s="80"/>
      <c r="AX503" s="80"/>
      <c r="AY503" s="80"/>
      <c r="AZ503" s="92"/>
      <c r="BA503" s="93"/>
      <c r="BB503" s="92"/>
      <c r="BC503" s="93"/>
      <c r="BD503" s="92"/>
      <c r="BE503" s="93"/>
      <c r="BF503" s="77"/>
      <c r="BG503" s="77"/>
      <c r="BH503" s="77"/>
      <c r="BI503" s="83">
        <f t="shared" si="208"/>
        <v>1</v>
      </c>
      <c r="BJ503" s="83">
        <f t="shared" si="209"/>
        <v>0</v>
      </c>
      <c r="BK503" s="83">
        <f t="shared" si="210"/>
        <v>0</v>
      </c>
      <c r="BL503" s="84"/>
      <c r="BM503" s="84"/>
      <c r="BN503" s="85"/>
      <c r="BO503" s="84"/>
      <c r="BP503" s="84"/>
      <c r="BQ503" s="84"/>
      <c r="BR503" s="84"/>
      <c r="BS503" s="84"/>
      <c r="BT503" s="84"/>
      <c r="BU503" s="86"/>
      <c r="BV503" s="86"/>
      <c r="BW503" s="86"/>
      <c r="BX503" s="86"/>
      <c r="BY503" s="86"/>
      <c r="BZ503" s="86"/>
      <c r="CA503" s="83"/>
      <c r="CB503" s="83"/>
      <c r="CC503" s="14"/>
      <c r="CD503" s="72"/>
      <c r="CE503" s="87"/>
      <c r="CF503" s="88"/>
      <c r="CG503" s="88"/>
      <c r="CH503" s="87" t="str">
        <f t="shared" si="200"/>
        <v/>
      </c>
      <c r="CI503" s="89"/>
      <c r="CJ503" s="89"/>
      <c r="CK503" s="267"/>
      <c r="CL503" s="90"/>
      <c r="CM503" s="267"/>
      <c r="CN503" s="90"/>
      <c r="CO503" s="267"/>
      <c r="CP503" s="90"/>
      <c r="CQ503" s="267"/>
      <c r="CR503" s="90"/>
      <c r="CS503" s="267"/>
      <c r="CT503" s="90"/>
      <c r="CU503" s="267"/>
      <c r="CV503" s="90"/>
      <c r="CW503" s="267"/>
      <c r="CX503" s="90"/>
      <c r="CY503" s="267"/>
      <c r="CZ503" s="90"/>
      <c r="DA503" s="94" t="str">
        <f>DataEntry!B503</f>
        <v/>
      </c>
      <c r="DB503" s="83"/>
      <c r="DC503" s="83"/>
      <c r="DD503" s="145" t="str">
        <f t="shared" si="211"/>
        <v/>
      </c>
      <c r="DE503" s="145" t="str">
        <f t="shared" si="212"/>
        <v/>
      </c>
      <c r="DF503" s="145" t="str">
        <f t="shared" si="213"/>
        <v/>
      </c>
      <c r="DG503" s="145" t="str">
        <f t="shared" si="214"/>
        <v/>
      </c>
      <c r="DH503" s="145" t="str">
        <f t="shared" si="215"/>
        <v/>
      </c>
      <c r="DI503" s="145" t="str">
        <f t="shared" si="216"/>
        <v/>
      </c>
      <c r="DJ503" s="83"/>
      <c r="DK503" s="83"/>
      <c r="DL503" s="84"/>
      <c r="DM503" s="14"/>
      <c r="DN503" s="87">
        <f t="shared" si="201"/>
        <v>0.64599999999999991</v>
      </c>
      <c r="DO503" s="87">
        <f>(DFactor*Rounds*Number/2+SUM(BV$3:BV491))/(Rounds*Number/2+COUNT(BV$3:BV491))</f>
        <v>0.29599999999999999</v>
      </c>
      <c r="DP503" s="87">
        <f t="shared" si="202"/>
        <v>0.29599999999999999</v>
      </c>
    </row>
    <row r="504" spans="1:120" x14ac:dyDescent="0.25">
      <c r="A504" s="69">
        <v>502</v>
      </c>
      <c r="B504" s="70" t="str">
        <f>DataEntry!C504</f>
        <v/>
      </c>
      <c r="C504" s="71">
        <f>COUNTIF(D$2:D504,D504)+COUNTIF(G$2:G504,D504)</f>
        <v>392</v>
      </c>
      <c r="D504" s="72" t="str">
        <f t="shared" si="190"/>
        <v/>
      </c>
      <c r="E504" s="70" t="str">
        <f>DataEntry!E504</f>
        <v/>
      </c>
      <c r="F504" s="71">
        <f>COUNTIF(D$2:D504,G504)+COUNTIF(G$2:G504,G504)</f>
        <v>392</v>
      </c>
      <c r="G504" s="72" t="str">
        <f t="shared" si="191"/>
        <v/>
      </c>
      <c r="H504" s="73" t="str">
        <f>DataEntry!G504</f>
        <v/>
      </c>
      <c r="I504" s="73" t="str">
        <f>DataEntry!H504</f>
        <v/>
      </c>
      <c r="J504" s="266">
        <f t="shared" si="203"/>
        <v>1</v>
      </c>
      <c r="K504" s="304">
        <f t="shared" si="192"/>
        <v>0.93520910870573104</v>
      </c>
      <c r="L504" s="224" t="e">
        <f t="shared" si="193"/>
        <v>#N/A</v>
      </c>
      <c r="M504" s="224" t="str">
        <f t="shared" si="194"/>
        <v/>
      </c>
      <c r="N504" s="236" t="str">
        <f t="shared" si="204"/>
        <v/>
      </c>
      <c r="O504" s="22" t="str">
        <f t="shared" si="205"/>
        <v>TG392</v>
      </c>
      <c r="P504" s="308" t="e">
        <f t="shared" si="195"/>
        <v>#N/A</v>
      </c>
      <c r="Q504" s="22" t="str">
        <f t="shared" si="206"/>
        <v>TG392</v>
      </c>
      <c r="R504" s="308" t="e">
        <f t="shared" si="196"/>
        <v>#N/A</v>
      </c>
      <c r="S504" s="74"/>
      <c r="T504" s="75"/>
      <c r="U504" s="76"/>
      <c r="V504" s="74"/>
      <c r="W504" s="75"/>
      <c r="X504" s="76"/>
      <c r="Y504" s="74"/>
      <c r="Z504" s="75"/>
      <c r="AA504" s="76"/>
      <c r="AB504" s="74"/>
      <c r="AC504" s="75"/>
      <c r="AD504" s="76"/>
      <c r="AE504" s="74"/>
      <c r="AF504" s="75"/>
      <c r="AG504" s="76"/>
      <c r="AH504" s="74"/>
      <c r="AI504" s="75"/>
      <c r="AJ504" s="76"/>
      <c r="AK504" s="74"/>
      <c r="AL504" s="75"/>
      <c r="AM504" s="76"/>
      <c r="AN504" s="74"/>
      <c r="AO504" s="75"/>
      <c r="AP504" s="76"/>
      <c r="AQ504" s="77" t="str">
        <f t="shared" si="197"/>
        <v/>
      </c>
      <c r="AR504" s="77" t="str">
        <f t="shared" si="198"/>
        <v/>
      </c>
      <c r="AS504" s="78" t="str">
        <f t="shared" si="207"/>
        <v/>
      </c>
      <c r="AT504" s="77" t="str">
        <f t="shared" si="199"/>
        <v/>
      </c>
      <c r="AU504" s="79"/>
      <c r="AV504" s="139"/>
      <c r="AW504" s="80"/>
      <c r="AX504" s="80"/>
      <c r="AY504" s="80"/>
      <c r="AZ504" s="92"/>
      <c r="BA504" s="93"/>
      <c r="BB504" s="92"/>
      <c r="BC504" s="93"/>
      <c r="BD504" s="92"/>
      <c r="BE504" s="93"/>
      <c r="BF504" s="77"/>
      <c r="BG504" s="77"/>
      <c r="BH504" s="77"/>
      <c r="BI504" s="83">
        <f t="shared" si="208"/>
        <v>1</v>
      </c>
      <c r="BJ504" s="83">
        <f t="shared" si="209"/>
        <v>0</v>
      </c>
      <c r="BK504" s="83">
        <f t="shared" si="210"/>
        <v>0</v>
      </c>
      <c r="BL504" s="84"/>
      <c r="BM504" s="84"/>
      <c r="BN504" s="85"/>
      <c r="BO504" s="84"/>
      <c r="BP504" s="84"/>
      <c r="BQ504" s="84"/>
      <c r="BR504" s="84"/>
      <c r="BS504" s="84"/>
      <c r="BT504" s="84"/>
      <c r="BU504" s="86"/>
      <c r="BV504" s="86"/>
      <c r="BW504" s="86"/>
      <c r="BX504" s="86"/>
      <c r="BY504" s="86"/>
      <c r="BZ504" s="86"/>
      <c r="CA504" s="83"/>
      <c r="CB504" s="83"/>
      <c r="CC504" s="14"/>
      <c r="CD504" s="72"/>
      <c r="CE504" s="87"/>
      <c r="CF504" s="88"/>
      <c r="CG504" s="88"/>
      <c r="CH504" s="87" t="str">
        <f t="shared" si="200"/>
        <v/>
      </c>
      <c r="CI504" s="89"/>
      <c r="CJ504" s="89"/>
      <c r="CK504" s="267"/>
      <c r="CL504" s="90"/>
      <c r="CM504" s="267"/>
      <c r="CN504" s="90"/>
      <c r="CO504" s="267"/>
      <c r="CP504" s="90"/>
      <c r="CQ504" s="267"/>
      <c r="CR504" s="90"/>
      <c r="CS504" s="267"/>
      <c r="CT504" s="90"/>
      <c r="CU504" s="267"/>
      <c r="CV504" s="90"/>
      <c r="CW504" s="267"/>
      <c r="CX504" s="90"/>
      <c r="CY504" s="267"/>
      <c r="CZ504" s="90"/>
      <c r="DA504" s="94" t="str">
        <f>DataEntry!B504</f>
        <v/>
      </c>
      <c r="DB504" s="83"/>
      <c r="DC504" s="83"/>
      <c r="DD504" s="145" t="str">
        <f t="shared" si="211"/>
        <v/>
      </c>
      <c r="DE504" s="145" t="str">
        <f t="shared" si="212"/>
        <v/>
      </c>
      <c r="DF504" s="145" t="str">
        <f t="shared" si="213"/>
        <v/>
      </c>
      <c r="DG504" s="145" t="str">
        <f t="shared" si="214"/>
        <v/>
      </c>
      <c r="DH504" s="145" t="str">
        <f t="shared" si="215"/>
        <v/>
      </c>
      <c r="DI504" s="145" t="str">
        <f t="shared" si="216"/>
        <v/>
      </c>
      <c r="DJ504" s="83"/>
      <c r="DK504" s="83"/>
      <c r="DL504" s="84"/>
      <c r="DM504" s="14"/>
      <c r="DN504" s="87">
        <f t="shared" si="201"/>
        <v>0.64599999999999991</v>
      </c>
      <c r="DO504" s="87">
        <f>(DFactor*Rounds*Number/2+SUM(BV$3:BV492))/(Rounds*Number/2+COUNT(BV$3:BV492))</f>
        <v>0.29599999999999999</v>
      </c>
      <c r="DP504" s="87">
        <f t="shared" si="202"/>
        <v>0.29599999999999999</v>
      </c>
    </row>
    <row r="505" spans="1:120" x14ac:dyDescent="0.25">
      <c r="A505" s="69">
        <v>503</v>
      </c>
      <c r="B505" s="70" t="str">
        <f>DataEntry!C505</f>
        <v/>
      </c>
      <c r="C505" s="71">
        <f>COUNTIF(D$2:D505,D505)+COUNTIF(G$2:G505,D505)</f>
        <v>394</v>
      </c>
      <c r="D505" s="72" t="str">
        <f t="shared" si="190"/>
        <v/>
      </c>
      <c r="E505" s="70" t="str">
        <f>DataEntry!E505</f>
        <v/>
      </c>
      <c r="F505" s="71">
        <f>COUNTIF(D$2:D505,G505)+COUNTIF(G$2:G505,G505)</f>
        <v>394</v>
      </c>
      <c r="G505" s="72" t="str">
        <f t="shared" si="191"/>
        <v/>
      </c>
      <c r="H505" s="73" t="str">
        <f>DataEntry!G505</f>
        <v/>
      </c>
      <c r="I505" s="73" t="str">
        <f>DataEntry!H505</f>
        <v/>
      </c>
      <c r="J505" s="266">
        <f t="shared" si="203"/>
        <v>1</v>
      </c>
      <c r="K505" s="304">
        <f t="shared" si="192"/>
        <v>0.80867943803604825</v>
      </c>
      <c r="L505" s="224" t="e">
        <f t="shared" si="193"/>
        <v>#N/A</v>
      </c>
      <c r="M505" s="224" t="str">
        <f t="shared" si="194"/>
        <v/>
      </c>
      <c r="N505" s="236" t="str">
        <f t="shared" si="204"/>
        <v/>
      </c>
      <c r="O505" s="22" t="str">
        <f t="shared" si="205"/>
        <v>TG394</v>
      </c>
      <c r="P505" s="308" t="e">
        <f t="shared" si="195"/>
        <v>#N/A</v>
      </c>
      <c r="Q505" s="22" t="str">
        <f t="shared" si="206"/>
        <v>TG394</v>
      </c>
      <c r="R505" s="308" t="e">
        <f t="shared" si="196"/>
        <v>#N/A</v>
      </c>
      <c r="S505" s="74"/>
      <c r="T505" s="75"/>
      <c r="U505" s="76"/>
      <c r="V505" s="74"/>
      <c r="W505" s="75"/>
      <c r="X505" s="76"/>
      <c r="Y505" s="74"/>
      <c r="Z505" s="75"/>
      <c r="AA505" s="76"/>
      <c r="AB505" s="74"/>
      <c r="AC505" s="75"/>
      <c r="AD505" s="76"/>
      <c r="AE505" s="74"/>
      <c r="AF505" s="75"/>
      <c r="AG505" s="76"/>
      <c r="AH505" s="74"/>
      <c r="AI505" s="75"/>
      <c r="AJ505" s="76"/>
      <c r="AK505" s="74"/>
      <c r="AL505" s="75"/>
      <c r="AM505" s="76"/>
      <c r="AN505" s="74"/>
      <c r="AO505" s="75"/>
      <c r="AP505" s="76"/>
      <c r="AQ505" s="77" t="str">
        <f t="shared" si="197"/>
        <v/>
      </c>
      <c r="AR505" s="77" t="str">
        <f t="shared" si="198"/>
        <v/>
      </c>
      <c r="AS505" s="78" t="str">
        <f t="shared" si="207"/>
        <v/>
      </c>
      <c r="AT505" s="77" t="str">
        <f t="shared" si="199"/>
        <v/>
      </c>
      <c r="AU505" s="79"/>
      <c r="AV505" s="139"/>
      <c r="AW505" s="80"/>
      <c r="AX505" s="80"/>
      <c r="AY505" s="80"/>
      <c r="AZ505" s="92"/>
      <c r="BA505" s="93"/>
      <c r="BB505" s="92"/>
      <c r="BC505" s="93"/>
      <c r="BD505" s="92"/>
      <c r="BE505" s="93"/>
      <c r="BF505" s="77"/>
      <c r="BG505" s="77"/>
      <c r="BH505" s="77"/>
      <c r="BI505" s="83">
        <f t="shared" si="208"/>
        <v>1</v>
      </c>
      <c r="BJ505" s="83">
        <f t="shared" si="209"/>
        <v>0</v>
      </c>
      <c r="BK505" s="83">
        <f t="shared" si="210"/>
        <v>0</v>
      </c>
      <c r="BL505" s="84"/>
      <c r="BM505" s="84"/>
      <c r="BN505" s="85"/>
      <c r="BO505" s="84"/>
      <c r="BP505" s="84"/>
      <c r="BQ505" s="84"/>
      <c r="BR505" s="84"/>
      <c r="BS505" s="84"/>
      <c r="BT505" s="84"/>
      <c r="BU505" s="86"/>
      <c r="BV505" s="86"/>
      <c r="BW505" s="86"/>
      <c r="BX505" s="86"/>
      <c r="BY505" s="86"/>
      <c r="BZ505" s="86"/>
      <c r="CA505" s="83"/>
      <c r="CB505" s="83"/>
      <c r="CC505" s="14"/>
      <c r="CD505" s="72"/>
      <c r="CE505" s="87"/>
      <c r="CF505" s="88"/>
      <c r="CG505" s="88"/>
      <c r="CH505" s="87" t="str">
        <f t="shared" si="200"/>
        <v/>
      </c>
      <c r="CI505" s="89"/>
      <c r="CJ505" s="89"/>
      <c r="CK505" s="267"/>
      <c r="CL505" s="90"/>
      <c r="CM505" s="267"/>
      <c r="CN505" s="90"/>
      <c r="CO505" s="267"/>
      <c r="CP505" s="90"/>
      <c r="CQ505" s="267"/>
      <c r="CR505" s="90"/>
      <c r="CS505" s="267"/>
      <c r="CT505" s="90"/>
      <c r="CU505" s="267"/>
      <c r="CV505" s="90"/>
      <c r="CW505" s="267"/>
      <c r="CX505" s="90"/>
      <c r="CY505" s="267"/>
      <c r="CZ505" s="90"/>
      <c r="DA505" s="94" t="str">
        <f>DataEntry!B505</f>
        <v/>
      </c>
      <c r="DB505" s="83"/>
      <c r="DC505" s="83"/>
      <c r="DD505" s="145" t="str">
        <f t="shared" si="211"/>
        <v/>
      </c>
      <c r="DE505" s="145" t="str">
        <f t="shared" si="212"/>
        <v/>
      </c>
      <c r="DF505" s="145" t="str">
        <f t="shared" si="213"/>
        <v/>
      </c>
      <c r="DG505" s="145" t="str">
        <f t="shared" si="214"/>
        <v/>
      </c>
      <c r="DH505" s="145" t="str">
        <f t="shared" si="215"/>
        <v/>
      </c>
      <c r="DI505" s="145" t="str">
        <f t="shared" si="216"/>
        <v/>
      </c>
      <c r="DJ505" s="83"/>
      <c r="DK505" s="83"/>
      <c r="DL505" s="84"/>
      <c r="DM505" s="14"/>
      <c r="DN505" s="87">
        <f t="shared" si="201"/>
        <v>0.64599999999999991</v>
      </c>
      <c r="DO505" s="87">
        <f>(DFactor*Rounds*Number/2+SUM(BV$3:BV493))/(Rounds*Number/2+COUNT(BV$3:BV493))</f>
        <v>0.29599999999999999</v>
      </c>
      <c r="DP505" s="87">
        <f t="shared" si="202"/>
        <v>0.29599999999999999</v>
      </c>
    </row>
    <row r="506" spans="1:120" x14ac:dyDescent="0.25">
      <c r="A506" s="69">
        <v>504</v>
      </c>
      <c r="B506" s="70" t="str">
        <f>DataEntry!C506</f>
        <v/>
      </c>
      <c r="C506" s="71">
        <f>COUNTIF(D$2:D506,D506)+COUNTIF(G$2:G506,D506)</f>
        <v>396</v>
      </c>
      <c r="D506" s="72" t="str">
        <f t="shared" si="190"/>
        <v/>
      </c>
      <c r="E506" s="70" t="str">
        <f>DataEntry!E506</f>
        <v/>
      </c>
      <c r="F506" s="71">
        <f>COUNTIF(D$2:D506,G506)+COUNTIF(G$2:G506,G506)</f>
        <v>396</v>
      </c>
      <c r="G506" s="72" t="str">
        <f t="shared" si="191"/>
        <v/>
      </c>
      <c r="H506" s="73" t="str">
        <f>DataEntry!G506</f>
        <v/>
      </c>
      <c r="I506" s="73" t="str">
        <f>DataEntry!H506</f>
        <v/>
      </c>
      <c r="J506" s="266">
        <f t="shared" si="203"/>
        <v>1</v>
      </c>
      <c r="K506" s="304">
        <f t="shared" si="192"/>
        <v>0.43837595929690121</v>
      </c>
      <c r="L506" s="224" t="e">
        <f t="shared" si="193"/>
        <v>#N/A</v>
      </c>
      <c r="M506" s="224" t="str">
        <f t="shared" si="194"/>
        <v/>
      </c>
      <c r="N506" s="236" t="str">
        <f t="shared" si="204"/>
        <v/>
      </c>
      <c r="O506" s="22" t="str">
        <f t="shared" si="205"/>
        <v>TG396</v>
      </c>
      <c r="P506" s="308" t="e">
        <f t="shared" si="195"/>
        <v>#N/A</v>
      </c>
      <c r="Q506" s="22" t="str">
        <f t="shared" si="206"/>
        <v>TG396</v>
      </c>
      <c r="R506" s="308" t="e">
        <f t="shared" si="196"/>
        <v>#N/A</v>
      </c>
      <c r="S506" s="74"/>
      <c r="T506" s="75"/>
      <c r="U506" s="76"/>
      <c r="V506" s="74"/>
      <c r="W506" s="75"/>
      <c r="X506" s="76"/>
      <c r="Y506" s="74"/>
      <c r="Z506" s="75"/>
      <c r="AA506" s="76"/>
      <c r="AB506" s="74"/>
      <c r="AC506" s="75"/>
      <c r="AD506" s="76"/>
      <c r="AE506" s="74"/>
      <c r="AF506" s="75"/>
      <c r="AG506" s="76"/>
      <c r="AH506" s="74"/>
      <c r="AI506" s="75"/>
      <c r="AJ506" s="76"/>
      <c r="AK506" s="74"/>
      <c r="AL506" s="75"/>
      <c r="AM506" s="76"/>
      <c r="AN506" s="74"/>
      <c r="AO506" s="75"/>
      <c r="AP506" s="76"/>
      <c r="AQ506" s="77" t="str">
        <f t="shared" si="197"/>
        <v/>
      </c>
      <c r="AR506" s="77" t="str">
        <f t="shared" si="198"/>
        <v/>
      </c>
      <c r="AS506" s="78" t="str">
        <f t="shared" si="207"/>
        <v/>
      </c>
      <c r="AT506" s="77" t="str">
        <f t="shared" si="199"/>
        <v/>
      </c>
      <c r="AU506" s="79"/>
      <c r="AV506" s="139"/>
      <c r="AW506" s="80"/>
      <c r="AX506" s="80"/>
      <c r="AY506" s="80"/>
      <c r="AZ506" s="92"/>
      <c r="BA506" s="93"/>
      <c r="BB506" s="92"/>
      <c r="BC506" s="93"/>
      <c r="BD506" s="92"/>
      <c r="BE506" s="93"/>
      <c r="BF506" s="77"/>
      <c r="BG506" s="77"/>
      <c r="BH506" s="77"/>
      <c r="BI506" s="83">
        <f t="shared" si="208"/>
        <v>1</v>
      </c>
      <c r="BJ506" s="83">
        <f t="shared" si="209"/>
        <v>0</v>
      </c>
      <c r="BK506" s="83">
        <f t="shared" si="210"/>
        <v>0</v>
      </c>
      <c r="BL506" s="84"/>
      <c r="BM506" s="84"/>
      <c r="BN506" s="85"/>
      <c r="BO506" s="84"/>
      <c r="BP506" s="84"/>
      <c r="BQ506" s="84"/>
      <c r="BR506" s="84"/>
      <c r="BS506" s="84"/>
      <c r="BT506" s="84"/>
      <c r="BU506" s="86"/>
      <c r="BV506" s="86"/>
      <c r="BW506" s="86"/>
      <c r="BX506" s="86"/>
      <c r="BY506" s="86"/>
      <c r="BZ506" s="86"/>
      <c r="CA506" s="83"/>
      <c r="CB506" s="83"/>
      <c r="CC506" s="14"/>
      <c r="CD506" s="72"/>
      <c r="CE506" s="87"/>
      <c r="CF506" s="88"/>
      <c r="CG506" s="88"/>
      <c r="CH506" s="87" t="str">
        <f t="shared" si="200"/>
        <v/>
      </c>
      <c r="CI506" s="89"/>
      <c r="CJ506" s="89"/>
      <c r="CK506" s="267"/>
      <c r="CL506" s="90"/>
      <c r="CM506" s="267"/>
      <c r="CN506" s="90"/>
      <c r="CO506" s="267"/>
      <c r="CP506" s="90"/>
      <c r="CQ506" s="267"/>
      <c r="CR506" s="90"/>
      <c r="CS506" s="267"/>
      <c r="CT506" s="90"/>
      <c r="CU506" s="267"/>
      <c r="CV506" s="90"/>
      <c r="CW506" s="267"/>
      <c r="CX506" s="90"/>
      <c r="CY506" s="267"/>
      <c r="CZ506" s="90"/>
      <c r="DA506" s="94" t="str">
        <f>DataEntry!B506</f>
        <v/>
      </c>
      <c r="DB506" s="83"/>
      <c r="DC506" s="83"/>
      <c r="DD506" s="145" t="str">
        <f t="shared" si="211"/>
        <v/>
      </c>
      <c r="DE506" s="145" t="str">
        <f t="shared" si="212"/>
        <v/>
      </c>
      <c r="DF506" s="145" t="str">
        <f t="shared" si="213"/>
        <v/>
      </c>
      <c r="DG506" s="145" t="str">
        <f t="shared" si="214"/>
        <v/>
      </c>
      <c r="DH506" s="145" t="str">
        <f t="shared" si="215"/>
        <v/>
      </c>
      <c r="DI506" s="145" t="str">
        <f t="shared" si="216"/>
        <v/>
      </c>
      <c r="DJ506" s="83"/>
      <c r="DK506" s="83"/>
      <c r="DL506" s="84"/>
      <c r="DM506" s="14"/>
      <c r="DN506" s="87">
        <f t="shared" si="201"/>
        <v>0.64599999999999991</v>
      </c>
      <c r="DO506" s="87">
        <f>(DFactor*Rounds*Number/2+SUM(BV$3:BV494))/(Rounds*Number/2+COUNT(BV$3:BV494))</f>
        <v>0.29599999999999999</v>
      </c>
      <c r="DP506" s="87">
        <f t="shared" si="202"/>
        <v>0.29599999999999999</v>
      </c>
    </row>
    <row r="507" spans="1:120" x14ac:dyDescent="0.25">
      <c r="A507" s="69">
        <v>505</v>
      </c>
      <c r="B507" s="70" t="str">
        <f>DataEntry!C507</f>
        <v/>
      </c>
      <c r="C507" s="71">
        <f>COUNTIF(D$2:D507,D507)+COUNTIF(G$2:G507,D507)</f>
        <v>398</v>
      </c>
      <c r="D507" s="72" t="str">
        <f t="shared" si="190"/>
        <v/>
      </c>
      <c r="E507" s="70" t="str">
        <f>DataEntry!E507</f>
        <v/>
      </c>
      <c r="F507" s="71">
        <f>COUNTIF(D$2:D507,G507)+COUNTIF(G$2:G507,G507)</f>
        <v>398</v>
      </c>
      <c r="G507" s="72" t="str">
        <f t="shared" si="191"/>
        <v/>
      </c>
      <c r="H507" s="73" t="str">
        <f>DataEntry!G507</f>
        <v/>
      </c>
      <c r="I507" s="73" t="str">
        <f>DataEntry!H507</f>
        <v/>
      </c>
      <c r="J507" s="266">
        <f t="shared" si="203"/>
        <v>1</v>
      </c>
      <c r="K507" s="304">
        <f t="shared" si="192"/>
        <v>3.523082920238263E-2</v>
      </c>
      <c r="L507" s="224" t="e">
        <f t="shared" si="193"/>
        <v>#N/A</v>
      </c>
      <c r="M507" s="224" t="str">
        <f t="shared" si="194"/>
        <v/>
      </c>
      <c r="N507" s="236" t="str">
        <f t="shared" si="204"/>
        <v/>
      </c>
      <c r="O507" s="22" t="str">
        <f t="shared" si="205"/>
        <v>TG398</v>
      </c>
      <c r="P507" s="308" t="e">
        <f t="shared" si="195"/>
        <v>#N/A</v>
      </c>
      <c r="Q507" s="22" t="str">
        <f t="shared" si="206"/>
        <v>TG398</v>
      </c>
      <c r="R507" s="308" t="e">
        <f t="shared" si="196"/>
        <v>#N/A</v>
      </c>
      <c r="S507" s="74"/>
      <c r="T507" s="75"/>
      <c r="U507" s="76"/>
      <c r="V507" s="74"/>
      <c r="W507" s="75"/>
      <c r="X507" s="76"/>
      <c r="Y507" s="74"/>
      <c r="Z507" s="75"/>
      <c r="AA507" s="76"/>
      <c r="AB507" s="74"/>
      <c r="AC507" s="75"/>
      <c r="AD507" s="76"/>
      <c r="AE507" s="74"/>
      <c r="AF507" s="75"/>
      <c r="AG507" s="76"/>
      <c r="AH507" s="74"/>
      <c r="AI507" s="75"/>
      <c r="AJ507" s="76"/>
      <c r="AK507" s="74"/>
      <c r="AL507" s="75"/>
      <c r="AM507" s="76"/>
      <c r="AN507" s="74"/>
      <c r="AO507" s="75"/>
      <c r="AP507" s="76"/>
      <c r="AQ507" s="77" t="str">
        <f t="shared" si="197"/>
        <v/>
      </c>
      <c r="AR507" s="77" t="str">
        <f t="shared" si="198"/>
        <v/>
      </c>
      <c r="AS507" s="78" t="str">
        <f t="shared" si="207"/>
        <v/>
      </c>
      <c r="AT507" s="77" t="str">
        <f t="shared" si="199"/>
        <v/>
      </c>
      <c r="AU507" s="79"/>
      <c r="AV507" s="139"/>
      <c r="AW507" s="80"/>
      <c r="AX507" s="80"/>
      <c r="AY507" s="80"/>
      <c r="AZ507" s="92"/>
      <c r="BA507" s="93"/>
      <c r="BB507" s="92"/>
      <c r="BC507" s="93"/>
      <c r="BD507" s="92"/>
      <c r="BE507" s="93"/>
      <c r="BF507" s="77"/>
      <c r="BG507" s="77"/>
      <c r="BH507" s="77"/>
      <c r="BI507" s="83">
        <f t="shared" si="208"/>
        <v>1</v>
      </c>
      <c r="BJ507" s="83">
        <f t="shared" si="209"/>
        <v>0</v>
      </c>
      <c r="BK507" s="83">
        <f t="shared" si="210"/>
        <v>0</v>
      </c>
      <c r="BL507" s="84"/>
      <c r="BM507" s="84"/>
      <c r="BN507" s="85"/>
      <c r="BO507" s="84"/>
      <c r="BP507" s="84"/>
      <c r="BQ507" s="84"/>
      <c r="BR507" s="84"/>
      <c r="BS507" s="84"/>
      <c r="BT507" s="84"/>
      <c r="BU507" s="86"/>
      <c r="BV507" s="86"/>
      <c r="BW507" s="86"/>
      <c r="BX507" s="86"/>
      <c r="BY507" s="86"/>
      <c r="BZ507" s="86"/>
      <c r="CA507" s="83"/>
      <c r="CB507" s="83"/>
      <c r="CC507" s="14"/>
      <c r="CD507" s="72"/>
      <c r="CE507" s="87"/>
      <c r="CF507" s="88"/>
      <c r="CG507" s="88"/>
      <c r="CH507" s="87" t="str">
        <f t="shared" si="200"/>
        <v/>
      </c>
      <c r="CI507" s="89"/>
      <c r="CJ507" s="89"/>
      <c r="CK507" s="267"/>
      <c r="CL507" s="90"/>
      <c r="CM507" s="267"/>
      <c r="CN507" s="90"/>
      <c r="CO507" s="267"/>
      <c r="CP507" s="90"/>
      <c r="CQ507" s="267"/>
      <c r="CR507" s="90"/>
      <c r="CS507" s="267"/>
      <c r="CT507" s="90"/>
      <c r="CU507" s="267"/>
      <c r="CV507" s="90"/>
      <c r="CW507" s="267"/>
      <c r="CX507" s="90"/>
      <c r="CY507" s="267"/>
      <c r="CZ507" s="90"/>
      <c r="DA507" s="94" t="str">
        <f>DataEntry!B507</f>
        <v/>
      </c>
      <c r="DB507" s="83"/>
      <c r="DC507" s="83"/>
      <c r="DD507" s="145" t="str">
        <f t="shared" si="211"/>
        <v/>
      </c>
      <c r="DE507" s="145" t="str">
        <f t="shared" si="212"/>
        <v/>
      </c>
      <c r="DF507" s="145" t="str">
        <f t="shared" si="213"/>
        <v/>
      </c>
      <c r="DG507" s="145" t="str">
        <f t="shared" si="214"/>
        <v/>
      </c>
      <c r="DH507" s="145" t="str">
        <f t="shared" si="215"/>
        <v/>
      </c>
      <c r="DI507" s="145" t="str">
        <f t="shared" si="216"/>
        <v/>
      </c>
      <c r="DJ507" s="83"/>
      <c r="DK507" s="83"/>
      <c r="DL507" s="84"/>
      <c r="DM507" s="14"/>
      <c r="DN507" s="87">
        <f t="shared" si="201"/>
        <v>0.64599999999999991</v>
      </c>
      <c r="DO507" s="87">
        <f>(DFactor*Rounds*Number/2+SUM(BV$3:BV495))/(Rounds*Number/2+COUNT(BV$3:BV495))</f>
        <v>0.29599999999999999</v>
      </c>
      <c r="DP507" s="87">
        <f t="shared" si="202"/>
        <v>0.29599999999999999</v>
      </c>
    </row>
    <row r="508" spans="1:120" x14ac:dyDescent="0.25">
      <c r="A508" s="69">
        <v>506</v>
      </c>
      <c r="B508" s="70" t="str">
        <f>DataEntry!C508</f>
        <v/>
      </c>
      <c r="C508" s="71">
        <f>COUNTIF(D$2:D508,D508)+COUNTIF(G$2:G508,D508)</f>
        <v>400</v>
      </c>
      <c r="D508" s="72" t="str">
        <f t="shared" si="190"/>
        <v/>
      </c>
      <c r="E508" s="70" t="str">
        <f>DataEntry!E508</f>
        <v/>
      </c>
      <c r="F508" s="71">
        <f>COUNTIF(D$2:D508,G508)+COUNTIF(G$2:G508,G508)</f>
        <v>400</v>
      </c>
      <c r="G508" s="72" t="str">
        <f t="shared" si="191"/>
        <v/>
      </c>
      <c r="H508" s="73" t="str">
        <f>DataEntry!G508</f>
        <v/>
      </c>
      <c r="I508" s="73" t="str">
        <f>DataEntry!H508</f>
        <v/>
      </c>
      <c r="J508" s="266">
        <f t="shared" si="203"/>
        <v>1</v>
      </c>
      <c r="K508" s="304">
        <f t="shared" si="192"/>
        <v>0.89209432299100744</v>
      </c>
      <c r="L508" s="224" t="e">
        <f t="shared" si="193"/>
        <v>#N/A</v>
      </c>
      <c r="M508" s="224" t="str">
        <f t="shared" si="194"/>
        <v/>
      </c>
      <c r="N508" s="236" t="str">
        <f t="shared" si="204"/>
        <v/>
      </c>
      <c r="O508" s="22" t="str">
        <f t="shared" si="205"/>
        <v>TG400</v>
      </c>
      <c r="P508" s="308" t="e">
        <f t="shared" si="195"/>
        <v>#N/A</v>
      </c>
      <c r="Q508" s="22" t="str">
        <f t="shared" si="206"/>
        <v>TG400</v>
      </c>
      <c r="R508" s="308" t="e">
        <f t="shared" si="196"/>
        <v>#N/A</v>
      </c>
      <c r="S508" s="74"/>
      <c r="T508" s="75"/>
      <c r="U508" s="76"/>
      <c r="V508" s="74"/>
      <c r="W508" s="75"/>
      <c r="X508" s="76"/>
      <c r="Y508" s="74"/>
      <c r="Z508" s="75"/>
      <c r="AA508" s="76"/>
      <c r="AB508" s="74"/>
      <c r="AC508" s="75"/>
      <c r="AD508" s="76"/>
      <c r="AE508" s="74"/>
      <c r="AF508" s="75"/>
      <c r="AG508" s="76"/>
      <c r="AH508" s="74"/>
      <c r="AI508" s="75"/>
      <c r="AJ508" s="76"/>
      <c r="AK508" s="74"/>
      <c r="AL508" s="75"/>
      <c r="AM508" s="76"/>
      <c r="AN508" s="74"/>
      <c r="AO508" s="75"/>
      <c r="AP508" s="76"/>
      <c r="AQ508" s="77" t="str">
        <f t="shared" si="197"/>
        <v/>
      </c>
      <c r="AR508" s="77" t="str">
        <f t="shared" si="198"/>
        <v/>
      </c>
      <c r="AS508" s="78" t="str">
        <f t="shared" si="207"/>
        <v/>
      </c>
      <c r="AT508" s="77" t="str">
        <f t="shared" si="199"/>
        <v/>
      </c>
      <c r="AU508" s="79"/>
      <c r="AV508" s="139"/>
      <c r="AW508" s="80"/>
      <c r="AX508" s="80"/>
      <c r="AY508" s="80"/>
      <c r="AZ508" s="92"/>
      <c r="BA508" s="93"/>
      <c r="BB508" s="92"/>
      <c r="BC508" s="93"/>
      <c r="BD508" s="92"/>
      <c r="BE508" s="93"/>
      <c r="BF508" s="77"/>
      <c r="BG508" s="77"/>
      <c r="BH508" s="77"/>
      <c r="BI508" s="83">
        <f t="shared" si="208"/>
        <v>1</v>
      </c>
      <c r="BJ508" s="83">
        <f t="shared" si="209"/>
        <v>0</v>
      </c>
      <c r="BK508" s="83">
        <f t="shared" si="210"/>
        <v>0</v>
      </c>
      <c r="BL508" s="84"/>
      <c r="BM508" s="84"/>
      <c r="BN508" s="85"/>
      <c r="BO508" s="84"/>
      <c r="BP508" s="84"/>
      <c r="BQ508" s="84"/>
      <c r="BR508" s="84"/>
      <c r="BS508" s="84"/>
      <c r="BT508" s="84"/>
      <c r="BU508" s="86"/>
      <c r="BV508" s="86"/>
      <c r="BW508" s="86"/>
      <c r="BX508" s="86"/>
      <c r="BY508" s="86"/>
      <c r="BZ508" s="86"/>
      <c r="CA508" s="83"/>
      <c r="CB508" s="83"/>
      <c r="CC508" s="14"/>
      <c r="CD508" s="72"/>
      <c r="CE508" s="87"/>
      <c r="CF508" s="88"/>
      <c r="CG508" s="88"/>
      <c r="CH508" s="87" t="str">
        <f t="shared" si="200"/>
        <v/>
      </c>
      <c r="CI508" s="89"/>
      <c r="CJ508" s="89"/>
      <c r="CK508" s="267"/>
      <c r="CL508" s="90"/>
      <c r="CM508" s="267"/>
      <c r="CN508" s="90"/>
      <c r="CO508" s="267"/>
      <c r="CP508" s="90"/>
      <c r="CQ508" s="267"/>
      <c r="CR508" s="90"/>
      <c r="CS508" s="267"/>
      <c r="CT508" s="90"/>
      <c r="CU508" s="267"/>
      <c r="CV508" s="90"/>
      <c r="CW508" s="267"/>
      <c r="CX508" s="90"/>
      <c r="CY508" s="267"/>
      <c r="CZ508" s="90"/>
      <c r="DA508" s="94" t="str">
        <f>DataEntry!B508</f>
        <v/>
      </c>
      <c r="DB508" s="83"/>
      <c r="DC508" s="83"/>
      <c r="DD508" s="145" t="str">
        <f t="shared" si="211"/>
        <v/>
      </c>
      <c r="DE508" s="145" t="str">
        <f t="shared" si="212"/>
        <v/>
      </c>
      <c r="DF508" s="145" t="str">
        <f t="shared" si="213"/>
        <v/>
      </c>
      <c r="DG508" s="145" t="str">
        <f t="shared" si="214"/>
        <v/>
      </c>
      <c r="DH508" s="145" t="str">
        <f t="shared" si="215"/>
        <v/>
      </c>
      <c r="DI508" s="145" t="str">
        <f t="shared" si="216"/>
        <v/>
      </c>
      <c r="DJ508" s="83"/>
      <c r="DK508" s="83"/>
      <c r="DL508" s="84"/>
      <c r="DM508" s="14"/>
      <c r="DN508" s="87">
        <f t="shared" si="201"/>
        <v>0.64599999999999991</v>
      </c>
      <c r="DO508" s="87">
        <f>(DFactor*Rounds*Number/2+SUM(BV$3:BV496))/(Rounds*Number/2+COUNT(BV$3:BV496))</f>
        <v>0.29599999999999999</v>
      </c>
      <c r="DP508" s="87">
        <f t="shared" si="202"/>
        <v>0.29599999999999999</v>
      </c>
    </row>
    <row r="509" spans="1:120" x14ac:dyDescent="0.25">
      <c r="A509" s="69">
        <v>507</v>
      </c>
      <c r="B509" s="70" t="str">
        <f>DataEntry!C509</f>
        <v/>
      </c>
      <c r="C509" s="71">
        <f>COUNTIF(D$2:D509,D509)+COUNTIF(G$2:G509,D509)</f>
        <v>402</v>
      </c>
      <c r="D509" s="72" t="str">
        <f t="shared" si="190"/>
        <v/>
      </c>
      <c r="E509" s="70" t="str">
        <f>DataEntry!E509</f>
        <v/>
      </c>
      <c r="F509" s="71">
        <f>COUNTIF(D$2:D509,G509)+COUNTIF(G$2:G509,G509)</f>
        <v>402</v>
      </c>
      <c r="G509" s="72" t="str">
        <f t="shared" si="191"/>
        <v/>
      </c>
      <c r="H509" s="73" t="str">
        <f>DataEntry!G509</f>
        <v/>
      </c>
      <c r="I509" s="73" t="str">
        <f>DataEntry!H509</f>
        <v/>
      </c>
      <c r="J509" s="266">
        <f t="shared" si="203"/>
        <v>1</v>
      </c>
      <c r="K509" s="304">
        <f t="shared" si="192"/>
        <v>5.8239323648503039E-2</v>
      </c>
      <c r="L509" s="224" t="e">
        <f t="shared" si="193"/>
        <v>#N/A</v>
      </c>
      <c r="M509" s="224" t="str">
        <f t="shared" si="194"/>
        <v/>
      </c>
      <c r="N509" s="236" t="str">
        <f t="shared" si="204"/>
        <v/>
      </c>
      <c r="O509" s="22" t="str">
        <f t="shared" si="205"/>
        <v>TG402</v>
      </c>
      <c r="P509" s="308" t="e">
        <f t="shared" si="195"/>
        <v>#N/A</v>
      </c>
      <c r="Q509" s="22" t="str">
        <f t="shared" si="206"/>
        <v>TG402</v>
      </c>
      <c r="R509" s="308" t="e">
        <f t="shared" si="196"/>
        <v>#N/A</v>
      </c>
      <c r="S509" s="74"/>
      <c r="T509" s="75"/>
      <c r="U509" s="76"/>
      <c r="V509" s="74"/>
      <c r="W509" s="75"/>
      <c r="X509" s="76"/>
      <c r="Y509" s="74"/>
      <c r="Z509" s="75"/>
      <c r="AA509" s="76"/>
      <c r="AB509" s="74"/>
      <c r="AC509" s="75"/>
      <c r="AD509" s="76"/>
      <c r="AE509" s="74"/>
      <c r="AF509" s="75"/>
      <c r="AG509" s="76"/>
      <c r="AH509" s="74"/>
      <c r="AI509" s="75"/>
      <c r="AJ509" s="76"/>
      <c r="AK509" s="74"/>
      <c r="AL509" s="75"/>
      <c r="AM509" s="76"/>
      <c r="AN509" s="74"/>
      <c r="AO509" s="75"/>
      <c r="AP509" s="76"/>
      <c r="AQ509" s="77" t="str">
        <f t="shared" si="197"/>
        <v/>
      </c>
      <c r="AR509" s="77" t="str">
        <f t="shared" si="198"/>
        <v/>
      </c>
      <c r="AS509" s="78" t="str">
        <f t="shared" si="207"/>
        <v/>
      </c>
      <c r="AT509" s="77" t="str">
        <f t="shared" si="199"/>
        <v/>
      </c>
      <c r="AU509" s="79"/>
      <c r="AV509" s="139"/>
      <c r="AW509" s="80"/>
      <c r="AX509" s="80"/>
      <c r="AY509" s="80"/>
      <c r="AZ509" s="92"/>
      <c r="BA509" s="93"/>
      <c r="BB509" s="92"/>
      <c r="BC509" s="93"/>
      <c r="BD509" s="92"/>
      <c r="BE509" s="93"/>
      <c r="BF509" s="77"/>
      <c r="BG509" s="77"/>
      <c r="BH509" s="77"/>
      <c r="BI509" s="83">
        <f t="shared" si="208"/>
        <v>1</v>
      </c>
      <c r="BJ509" s="83">
        <f t="shared" si="209"/>
        <v>0</v>
      </c>
      <c r="BK509" s="83">
        <f t="shared" si="210"/>
        <v>0</v>
      </c>
      <c r="BL509" s="84"/>
      <c r="BM509" s="84"/>
      <c r="BN509" s="85"/>
      <c r="BO509" s="84"/>
      <c r="BP509" s="84"/>
      <c r="BQ509" s="84"/>
      <c r="BR509" s="84"/>
      <c r="BS509" s="84"/>
      <c r="BT509" s="84"/>
      <c r="BU509" s="86"/>
      <c r="BV509" s="86"/>
      <c r="BW509" s="86"/>
      <c r="BX509" s="86"/>
      <c r="BY509" s="86"/>
      <c r="BZ509" s="86"/>
      <c r="CA509" s="83"/>
      <c r="CB509" s="83"/>
      <c r="CC509" s="14"/>
      <c r="CD509" s="72"/>
      <c r="CE509" s="87"/>
      <c r="CF509" s="88"/>
      <c r="CG509" s="88"/>
      <c r="CH509" s="87" t="str">
        <f t="shared" si="200"/>
        <v/>
      </c>
      <c r="CI509" s="89"/>
      <c r="CJ509" s="89"/>
      <c r="CK509" s="267"/>
      <c r="CL509" s="90"/>
      <c r="CM509" s="267"/>
      <c r="CN509" s="90"/>
      <c r="CO509" s="267"/>
      <c r="CP509" s="90"/>
      <c r="CQ509" s="267"/>
      <c r="CR509" s="90"/>
      <c r="CS509" s="267"/>
      <c r="CT509" s="90"/>
      <c r="CU509" s="267"/>
      <c r="CV509" s="90"/>
      <c r="CW509" s="267"/>
      <c r="CX509" s="90"/>
      <c r="CY509" s="267"/>
      <c r="CZ509" s="90"/>
      <c r="DA509" s="94" t="str">
        <f>DataEntry!B509</f>
        <v/>
      </c>
      <c r="DB509" s="83"/>
      <c r="DC509" s="83"/>
      <c r="DD509" s="145" t="str">
        <f t="shared" si="211"/>
        <v/>
      </c>
      <c r="DE509" s="145" t="str">
        <f t="shared" si="212"/>
        <v/>
      </c>
      <c r="DF509" s="145" t="str">
        <f t="shared" si="213"/>
        <v/>
      </c>
      <c r="DG509" s="145" t="str">
        <f t="shared" si="214"/>
        <v/>
      </c>
      <c r="DH509" s="145" t="str">
        <f t="shared" si="215"/>
        <v/>
      </c>
      <c r="DI509" s="145" t="str">
        <f t="shared" si="216"/>
        <v/>
      </c>
      <c r="DJ509" s="83"/>
      <c r="DK509" s="83"/>
      <c r="DL509" s="84"/>
      <c r="DM509" s="14"/>
      <c r="DN509" s="87">
        <f t="shared" si="201"/>
        <v>0.64599999999999991</v>
      </c>
      <c r="DO509" s="87">
        <f>(DFactor*Rounds*Number/2+SUM(BV$3:BV497))/(Rounds*Number/2+COUNT(BV$3:BV497))</f>
        <v>0.29599999999999999</v>
      </c>
      <c r="DP509" s="87">
        <f t="shared" si="202"/>
        <v>0.29599999999999999</v>
      </c>
    </row>
    <row r="510" spans="1:120" x14ac:dyDescent="0.25">
      <c r="A510" s="69">
        <v>508</v>
      </c>
      <c r="B510" s="70" t="str">
        <f>DataEntry!C510</f>
        <v/>
      </c>
      <c r="C510" s="71">
        <f>COUNTIF(D$2:D510,D510)+COUNTIF(G$2:G510,D510)</f>
        <v>404</v>
      </c>
      <c r="D510" s="72" t="str">
        <f t="shared" si="190"/>
        <v/>
      </c>
      <c r="E510" s="70" t="str">
        <f>DataEntry!E510</f>
        <v/>
      </c>
      <c r="F510" s="71">
        <f>COUNTIF(D$2:D510,G510)+COUNTIF(G$2:G510,G510)</f>
        <v>404</v>
      </c>
      <c r="G510" s="72" t="str">
        <f t="shared" si="191"/>
        <v/>
      </c>
      <c r="H510" s="73" t="str">
        <f>DataEntry!G510</f>
        <v/>
      </c>
      <c r="I510" s="73" t="str">
        <f>DataEntry!H510</f>
        <v/>
      </c>
      <c r="J510" s="266">
        <f t="shared" si="203"/>
        <v>1</v>
      </c>
      <c r="K510" s="304">
        <f t="shared" si="192"/>
        <v>0.77270547742910312</v>
      </c>
      <c r="L510" s="224" t="e">
        <f t="shared" si="193"/>
        <v>#N/A</v>
      </c>
      <c r="M510" s="224" t="str">
        <f t="shared" si="194"/>
        <v/>
      </c>
      <c r="N510" s="236" t="str">
        <f t="shared" si="204"/>
        <v/>
      </c>
      <c r="O510" s="22" t="str">
        <f t="shared" si="205"/>
        <v>TG404</v>
      </c>
      <c r="P510" s="308" t="e">
        <f t="shared" si="195"/>
        <v>#N/A</v>
      </c>
      <c r="Q510" s="22" t="str">
        <f t="shared" si="206"/>
        <v>TG404</v>
      </c>
      <c r="R510" s="308" t="e">
        <f t="shared" si="196"/>
        <v>#N/A</v>
      </c>
      <c r="S510" s="74"/>
      <c r="T510" s="75"/>
      <c r="U510" s="76"/>
      <c r="V510" s="74"/>
      <c r="W510" s="75"/>
      <c r="X510" s="76"/>
      <c r="Y510" s="74"/>
      <c r="Z510" s="75"/>
      <c r="AA510" s="76"/>
      <c r="AB510" s="74"/>
      <c r="AC510" s="75"/>
      <c r="AD510" s="76"/>
      <c r="AE510" s="74"/>
      <c r="AF510" s="75"/>
      <c r="AG510" s="76"/>
      <c r="AH510" s="74"/>
      <c r="AI510" s="75"/>
      <c r="AJ510" s="76"/>
      <c r="AK510" s="74"/>
      <c r="AL510" s="75"/>
      <c r="AM510" s="76"/>
      <c r="AN510" s="74"/>
      <c r="AO510" s="75"/>
      <c r="AP510" s="76"/>
      <c r="AQ510" s="77" t="str">
        <f t="shared" si="197"/>
        <v/>
      </c>
      <c r="AR510" s="77" t="str">
        <f t="shared" si="198"/>
        <v/>
      </c>
      <c r="AS510" s="78" t="str">
        <f t="shared" si="207"/>
        <v/>
      </c>
      <c r="AT510" s="77" t="str">
        <f t="shared" si="199"/>
        <v/>
      </c>
      <c r="AU510" s="79"/>
      <c r="AV510" s="139"/>
      <c r="AW510" s="80"/>
      <c r="AX510" s="80"/>
      <c r="AY510" s="80"/>
      <c r="AZ510" s="92"/>
      <c r="BA510" s="93"/>
      <c r="BB510" s="92"/>
      <c r="BC510" s="93"/>
      <c r="BD510" s="92"/>
      <c r="BE510" s="93"/>
      <c r="BF510" s="77"/>
      <c r="BG510" s="77"/>
      <c r="BH510" s="77"/>
      <c r="BI510" s="83">
        <f t="shared" si="208"/>
        <v>1</v>
      </c>
      <c r="BJ510" s="83">
        <f t="shared" si="209"/>
        <v>0</v>
      </c>
      <c r="BK510" s="83">
        <f t="shared" si="210"/>
        <v>0</v>
      </c>
      <c r="BL510" s="84"/>
      <c r="BM510" s="84"/>
      <c r="BN510" s="85"/>
      <c r="BO510" s="84"/>
      <c r="BP510" s="84"/>
      <c r="BQ510" s="84"/>
      <c r="BR510" s="84"/>
      <c r="BS510" s="84"/>
      <c r="BT510" s="84"/>
      <c r="BU510" s="86"/>
      <c r="BV510" s="86"/>
      <c r="BW510" s="86"/>
      <c r="BX510" s="86"/>
      <c r="BY510" s="86"/>
      <c r="BZ510" s="86"/>
      <c r="CA510" s="83"/>
      <c r="CB510" s="83"/>
      <c r="CC510" s="14"/>
      <c r="CD510" s="72"/>
      <c r="CE510" s="87"/>
      <c r="CF510" s="88"/>
      <c r="CG510" s="88"/>
      <c r="CH510" s="87" t="str">
        <f t="shared" si="200"/>
        <v/>
      </c>
      <c r="CI510" s="89"/>
      <c r="CJ510" s="89"/>
      <c r="CK510" s="267"/>
      <c r="CL510" s="90"/>
      <c r="CM510" s="267"/>
      <c r="CN510" s="90"/>
      <c r="CO510" s="267"/>
      <c r="CP510" s="90"/>
      <c r="CQ510" s="267"/>
      <c r="CR510" s="90"/>
      <c r="CS510" s="267"/>
      <c r="CT510" s="90"/>
      <c r="CU510" s="267"/>
      <c r="CV510" s="90"/>
      <c r="CW510" s="267"/>
      <c r="CX510" s="90"/>
      <c r="CY510" s="267"/>
      <c r="CZ510" s="90"/>
      <c r="DA510" s="94" t="str">
        <f>DataEntry!B510</f>
        <v/>
      </c>
      <c r="DB510" s="83"/>
      <c r="DC510" s="83"/>
      <c r="DD510" s="145" t="str">
        <f t="shared" si="211"/>
        <v/>
      </c>
      <c r="DE510" s="145" t="str">
        <f t="shared" si="212"/>
        <v/>
      </c>
      <c r="DF510" s="145" t="str">
        <f t="shared" si="213"/>
        <v/>
      </c>
      <c r="DG510" s="145" t="str">
        <f t="shared" si="214"/>
        <v/>
      </c>
      <c r="DH510" s="145" t="str">
        <f t="shared" si="215"/>
        <v/>
      </c>
      <c r="DI510" s="145" t="str">
        <f t="shared" si="216"/>
        <v/>
      </c>
      <c r="DJ510" s="83"/>
      <c r="DK510" s="83"/>
      <c r="DL510" s="84"/>
      <c r="DM510" s="14"/>
      <c r="DN510" s="87">
        <f t="shared" si="201"/>
        <v>0.64599999999999991</v>
      </c>
      <c r="DO510" s="87">
        <f>(DFactor*Rounds*Number/2+SUM(BV$3:BV498))/(Rounds*Number/2+COUNT(BV$3:BV498))</f>
        <v>0.29599999999999999</v>
      </c>
      <c r="DP510" s="87">
        <f t="shared" si="202"/>
        <v>0.29599999999999999</v>
      </c>
    </row>
    <row r="511" spans="1:120" x14ac:dyDescent="0.25">
      <c r="A511" s="69">
        <v>509</v>
      </c>
      <c r="B511" s="70" t="str">
        <f>DataEntry!C511</f>
        <v/>
      </c>
      <c r="C511" s="71">
        <f>COUNTIF(D$2:D511,D511)+COUNTIF(G$2:G511,D511)</f>
        <v>406</v>
      </c>
      <c r="D511" s="72" t="str">
        <f t="shared" si="190"/>
        <v/>
      </c>
      <c r="E511" s="70" t="str">
        <f>DataEntry!E511</f>
        <v/>
      </c>
      <c r="F511" s="71">
        <f>COUNTIF(D$2:D511,G511)+COUNTIF(G$2:G511,G511)</f>
        <v>406</v>
      </c>
      <c r="G511" s="72" t="str">
        <f t="shared" si="191"/>
        <v/>
      </c>
      <c r="H511" s="73" t="str">
        <f>DataEntry!G511</f>
        <v/>
      </c>
      <c r="I511" s="73" t="str">
        <f>DataEntry!H511</f>
        <v/>
      </c>
      <c r="J511" s="266">
        <f t="shared" si="203"/>
        <v>1</v>
      </c>
      <c r="K511" s="304">
        <f t="shared" si="192"/>
        <v>0.78725211366177739</v>
      </c>
      <c r="L511" s="224" t="e">
        <f t="shared" si="193"/>
        <v>#N/A</v>
      </c>
      <c r="M511" s="224" t="str">
        <f t="shared" si="194"/>
        <v/>
      </c>
      <c r="N511" s="236" t="str">
        <f t="shared" si="204"/>
        <v/>
      </c>
      <c r="O511" s="22" t="str">
        <f t="shared" si="205"/>
        <v>TG406</v>
      </c>
      <c r="P511" s="308" t="e">
        <f t="shared" si="195"/>
        <v>#N/A</v>
      </c>
      <c r="Q511" s="22" t="str">
        <f t="shared" si="206"/>
        <v>TG406</v>
      </c>
      <c r="R511" s="308" t="e">
        <f t="shared" si="196"/>
        <v>#N/A</v>
      </c>
      <c r="S511" s="74"/>
      <c r="T511" s="75"/>
      <c r="U511" s="76"/>
      <c r="V511" s="74"/>
      <c r="W511" s="75"/>
      <c r="X511" s="76"/>
      <c r="Y511" s="74"/>
      <c r="Z511" s="75"/>
      <c r="AA511" s="76"/>
      <c r="AB511" s="74"/>
      <c r="AC511" s="75"/>
      <c r="AD511" s="76"/>
      <c r="AE511" s="74"/>
      <c r="AF511" s="75"/>
      <c r="AG511" s="76"/>
      <c r="AH511" s="74"/>
      <c r="AI511" s="75"/>
      <c r="AJ511" s="76"/>
      <c r="AK511" s="74"/>
      <c r="AL511" s="75"/>
      <c r="AM511" s="76"/>
      <c r="AN511" s="74"/>
      <c r="AO511" s="75"/>
      <c r="AP511" s="76"/>
      <c r="AQ511" s="77" t="str">
        <f t="shared" si="197"/>
        <v/>
      </c>
      <c r="AR511" s="77" t="str">
        <f t="shared" si="198"/>
        <v/>
      </c>
      <c r="AS511" s="78" t="str">
        <f t="shared" si="207"/>
        <v/>
      </c>
      <c r="AT511" s="77" t="str">
        <f t="shared" si="199"/>
        <v/>
      </c>
      <c r="AU511" s="79"/>
      <c r="AV511" s="139"/>
      <c r="AW511" s="80"/>
      <c r="AX511" s="80"/>
      <c r="AY511" s="80"/>
      <c r="AZ511" s="92"/>
      <c r="BA511" s="93"/>
      <c r="BB511" s="92"/>
      <c r="BC511" s="93"/>
      <c r="BD511" s="92"/>
      <c r="BE511" s="93"/>
      <c r="BF511" s="77"/>
      <c r="BG511" s="77"/>
      <c r="BH511" s="77"/>
      <c r="BI511" s="83">
        <f t="shared" si="208"/>
        <v>1</v>
      </c>
      <c r="BJ511" s="83">
        <f t="shared" si="209"/>
        <v>0</v>
      </c>
      <c r="BK511" s="83">
        <f t="shared" si="210"/>
        <v>0</v>
      </c>
      <c r="BL511" s="84"/>
      <c r="BM511" s="84"/>
      <c r="BN511" s="85"/>
      <c r="BO511" s="84"/>
      <c r="BP511" s="84"/>
      <c r="BQ511" s="84"/>
      <c r="BR511" s="84"/>
      <c r="BS511" s="84"/>
      <c r="BT511" s="84"/>
      <c r="BU511" s="86"/>
      <c r="BV511" s="86"/>
      <c r="BW511" s="86"/>
      <c r="BX511" s="86"/>
      <c r="BY511" s="86"/>
      <c r="BZ511" s="86"/>
      <c r="CA511" s="83"/>
      <c r="CB511" s="83"/>
      <c r="CC511" s="14"/>
      <c r="CD511" s="72"/>
      <c r="CE511" s="87"/>
      <c r="CF511" s="88"/>
      <c r="CG511" s="88"/>
      <c r="CH511" s="87" t="str">
        <f t="shared" si="200"/>
        <v/>
      </c>
      <c r="CI511" s="89"/>
      <c r="CJ511" s="89"/>
      <c r="CK511" s="267"/>
      <c r="CL511" s="90"/>
      <c r="CM511" s="267"/>
      <c r="CN511" s="90"/>
      <c r="CO511" s="267"/>
      <c r="CP511" s="90"/>
      <c r="CQ511" s="267"/>
      <c r="CR511" s="90"/>
      <c r="CS511" s="267"/>
      <c r="CT511" s="90"/>
      <c r="CU511" s="267"/>
      <c r="CV511" s="90"/>
      <c r="CW511" s="267"/>
      <c r="CX511" s="90"/>
      <c r="CY511" s="267"/>
      <c r="CZ511" s="90"/>
      <c r="DA511" s="94" t="str">
        <f>DataEntry!B511</f>
        <v/>
      </c>
      <c r="DB511" s="83"/>
      <c r="DC511" s="83"/>
      <c r="DD511" s="145" t="str">
        <f t="shared" si="211"/>
        <v/>
      </c>
      <c r="DE511" s="145" t="str">
        <f t="shared" si="212"/>
        <v/>
      </c>
      <c r="DF511" s="145" t="str">
        <f t="shared" si="213"/>
        <v/>
      </c>
      <c r="DG511" s="145" t="str">
        <f t="shared" si="214"/>
        <v/>
      </c>
      <c r="DH511" s="145" t="str">
        <f t="shared" si="215"/>
        <v/>
      </c>
      <c r="DI511" s="145" t="str">
        <f t="shared" si="216"/>
        <v/>
      </c>
      <c r="DJ511" s="83"/>
      <c r="DK511" s="83"/>
      <c r="DL511" s="84"/>
      <c r="DM511" s="14"/>
      <c r="DN511" s="87">
        <f t="shared" si="201"/>
        <v>0.64599999999999991</v>
      </c>
      <c r="DO511" s="87">
        <f>(DFactor*Rounds*Number/2+SUM(BV$3:BV499))/(Rounds*Number/2+COUNT(BV$3:BV499))</f>
        <v>0.29599999999999999</v>
      </c>
      <c r="DP511" s="87">
        <f t="shared" si="202"/>
        <v>0.29599999999999999</v>
      </c>
    </row>
    <row r="512" spans="1:120" x14ac:dyDescent="0.25">
      <c r="A512" s="69">
        <v>510</v>
      </c>
      <c r="B512" s="70" t="str">
        <f>DataEntry!C512</f>
        <v/>
      </c>
      <c r="C512" s="71">
        <f>COUNTIF(D$2:D512,D512)+COUNTIF(G$2:G512,D512)</f>
        <v>408</v>
      </c>
      <c r="D512" s="72" t="str">
        <f t="shared" si="190"/>
        <v/>
      </c>
      <c r="E512" s="70" t="str">
        <f>DataEntry!E512</f>
        <v/>
      </c>
      <c r="F512" s="71">
        <f>COUNTIF(D$2:D512,G512)+COUNTIF(G$2:G512,G512)</f>
        <v>408</v>
      </c>
      <c r="G512" s="72" t="str">
        <f t="shared" si="191"/>
        <v/>
      </c>
      <c r="H512" s="73" t="str">
        <f>DataEntry!G512</f>
        <v/>
      </c>
      <c r="I512" s="73" t="str">
        <f>DataEntry!H512</f>
        <v/>
      </c>
      <c r="J512" s="266">
        <f t="shared" si="203"/>
        <v>1</v>
      </c>
      <c r="K512" s="304">
        <f t="shared" si="192"/>
        <v>0.31186993841839428</v>
      </c>
      <c r="L512" s="224" t="e">
        <f t="shared" si="193"/>
        <v>#N/A</v>
      </c>
      <c r="M512" s="224" t="str">
        <f t="shared" si="194"/>
        <v/>
      </c>
      <c r="N512" s="236" t="str">
        <f t="shared" si="204"/>
        <v/>
      </c>
      <c r="O512" s="22" t="str">
        <f t="shared" si="205"/>
        <v>TG408</v>
      </c>
      <c r="P512" s="308" t="e">
        <f t="shared" si="195"/>
        <v>#N/A</v>
      </c>
      <c r="Q512" s="22" t="str">
        <f t="shared" si="206"/>
        <v>TG408</v>
      </c>
      <c r="R512" s="308" t="e">
        <f t="shared" si="196"/>
        <v>#N/A</v>
      </c>
      <c r="S512" s="74"/>
      <c r="T512" s="75"/>
      <c r="U512" s="76"/>
      <c r="V512" s="74"/>
      <c r="W512" s="75"/>
      <c r="X512" s="76"/>
      <c r="Y512" s="74"/>
      <c r="Z512" s="75"/>
      <c r="AA512" s="76"/>
      <c r="AB512" s="74"/>
      <c r="AC512" s="75"/>
      <c r="AD512" s="76"/>
      <c r="AE512" s="74"/>
      <c r="AF512" s="75"/>
      <c r="AG512" s="76"/>
      <c r="AH512" s="74"/>
      <c r="AI512" s="75"/>
      <c r="AJ512" s="76"/>
      <c r="AK512" s="74"/>
      <c r="AL512" s="75"/>
      <c r="AM512" s="76"/>
      <c r="AN512" s="74"/>
      <c r="AO512" s="75"/>
      <c r="AP512" s="76"/>
      <c r="AQ512" s="77" t="str">
        <f t="shared" si="197"/>
        <v/>
      </c>
      <c r="AR512" s="77" t="str">
        <f t="shared" si="198"/>
        <v/>
      </c>
      <c r="AS512" s="78" t="str">
        <f t="shared" si="207"/>
        <v/>
      </c>
      <c r="AT512" s="77" t="str">
        <f t="shared" si="199"/>
        <v/>
      </c>
      <c r="AU512" s="79"/>
      <c r="AV512" s="139"/>
      <c r="AW512" s="80"/>
      <c r="AX512" s="80"/>
      <c r="AY512" s="80"/>
      <c r="AZ512" s="92"/>
      <c r="BA512" s="93"/>
      <c r="BB512" s="92"/>
      <c r="BC512" s="93"/>
      <c r="BD512" s="92"/>
      <c r="BE512" s="93"/>
      <c r="BF512" s="77"/>
      <c r="BG512" s="77"/>
      <c r="BH512" s="77"/>
      <c r="BI512" s="83">
        <f t="shared" si="208"/>
        <v>1</v>
      </c>
      <c r="BJ512" s="83">
        <f t="shared" si="209"/>
        <v>0</v>
      </c>
      <c r="BK512" s="83">
        <f t="shared" si="210"/>
        <v>0</v>
      </c>
      <c r="BL512" s="84"/>
      <c r="BM512" s="84"/>
      <c r="BN512" s="85"/>
      <c r="BO512" s="84"/>
      <c r="BP512" s="84"/>
      <c r="BQ512" s="84"/>
      <c r="BR512" s="84"/>
      <c r="BS512" s="84"/>
      <c r="BT512" s="84"/>
      <c r="BU512" s="86"/>
      <c r="BV512" s="86"/>
      <c r="BW512" s="86"/>
      <c r="BX512" s="86"/>
      <c r="BY512" s="86"/>
      <c r="BZ512" s="86"/>
      <c r="CA512" s="83"/>
      <c r="CB512" s="83"/>
      <c r="CC512" s="14"/>
      <c r="CD512" s="72"/>
      <c r="CE512" s="87"/>
      <c r="CF512" s="88"/>
      <c r="CG512" s="88"/>
      <c r="CH512" s="87" t="str">
        <f t="shared" si="200"/>
        <v/>
      </c>
      <c r="CI512" s="89"/>
      <c r="CJ512" s="89"/>
      <c r="CK512" s="267"/>
      <c r="CL512" s="90"/>
      <c r="CM512" s="267"/>
      <c r="CN512" s="90"/>
      <c r="CO512" s="267"/>
      <c r="CP512" s="90"/>
      <c r="CQ512" s="267"/>
      <c r="CR512" s="90"/>
      <c r="CS512" s="267"/>
      <c r="CT512" s="90"/>
      <c r="CU512" s="267"/>
      <c r="CV512" s="90"/>
      <c r="CW512" s="267"/>
      <c r="CX512" s="90"/>
      <c r="CY512" s="267"/>
      <c r="CZ512" s="90"/>
      <c r="DA512" s="94" t="str">
        <f>DataEntry!B512</f>
        <v/>
      </c>
      <c r="DB512" s="83"/>
      <c r="DC512" s="83"/>
      <c r="DD512" s="145" t="str">
        <f t="shared" si="211"/>
        <v/>
      </c>
      <c r="DE512" s="145" t="str">
        <f t="shared" si="212"/>
        <v/>
      </c>
      <c r="DF512" s="145" t="str">
        <f t="shared" si="213"/>
        <v/>
      </c>
      <c r="DG512" s="145" t="str">
        <f t="shared" si="214"/>
        <v/>
      </c>
      <c r="DH512" s="145" t="str">
        <f t="shared" si="215"/>
        <v/>
      </c>
      <c r="DI512" s="145" t="str">
        <f t="shared" si="216"/>
        <v/>
      </c>
      <c r="DJ512" s="83"/>
      <c r="DK512" s="83"/>
      <c r="DL512" s="84"/>
      <c r="DM512" s="14"/>
      <c r="DN512" s="87">
        <f t="shared" si="201"/>
        <v>0.64599999999999991</v>
      </c>
      <c r="DO512" s="87">
        <f>(DFactor*Rounds*Number/2+SUM(BV$3:BV500))/(Rounds*Number/2+COUNT(BV$3:BV500))</f>
        <v>0.29599999999999999</v>
      </c>
      <c r="DP512" s="87">
        <f t="shared" si="202"/>
        <v>0.29599999999999999</v>
      </c>
    </row>
    <row r="513" spans="1:120" x14ac:dyDescent="0.25">
      <c r="A513" s="69">
        <v>511</v>
      </c>
      <c r="B513" s="70" t="str">
        <f>DataEntry!C513</f>
        <v/>
      </c>
      <c r="C513" s="71">
        <f>COUNTIF(D$2:D513,D513)+COUNTIF(G$2:G513,D513)</f>
        <v>410</v>
      </c>
      <c r="D513" s="72" t="str">
        <f t="shared" si="190"/>
        <v/>
      </c>
      <c r="E513" s="70" t="str">
        <f>DataEntry!E513</f>
        <v/>
      </c>
      <c r="F513" s="71">
        <f>COUNTIF(D$2:D513,G513)+COUNTIF(G$2:G513,G513)</f>
        <v>410</v>
      </c>
      <c r="G513" s="72" t="str">
        <f t="shared" si="191"/>
        <v/>
      </c>
      <c r="H513" s="73" t="str">
        <f>DataEntry!G513</f>
        <v/>
      </c>
      <c r="I513" s="73" t="str">
        <f>DataEntry!H513</f>
        <v/>
      </c>
      <c r="J513" s="266">
        <f t="shared" si="203"/>
        <v>1</v>
      </c>
      <c r="K513" s="304">
        <f t="shared" si="192"/>
        <v>0.86768448436222556</v>
      </c>
      <c r="L513" s="224" t="e">
        <f t="shared" si="193"/>
        <v>#N/A</v>
      </c>
      <c r="M513" s="224" t="str">
        <f t="shared" si="194"/>
        <v/>
      </c>
      <c r="N513" s="236" t="str">
        <f t="shared" si="204"/>
        <v/>
      </c>
      <c r="O513" s="22" t="str">
        <f t="shared" si="205"/>
        <v>TG410</v>
      </c>
      <c r="P513" s="308" t="e">
        <f t="shared" si="195"/>
        <v>#N/A</v>
      </c>
      <c r="Q513" s="22" t="str">
        <f t="shared" si="206"/>
        <v>TG410</v>
      </c>
      <c r="R513" s="308" t="e">
        <f t="shared" si="196"/>
        <v>#N/A</v>
      </c>
      <c r="S513" s="74"/>
      <c r="T513" s="75"/>
      <c r="U513" s="76"/>
      <c r="V513" s="74"/>
      <c r="W513" s="75"/>
      <c r="X513" s="76"/>
      <c r="Y513" s="74"/>
      <c r="Z513" s="75"/>
      <c r="AA513" s="76"/>
      <c r="AB513" s="74"/>
      <c r="AC513" s="75"/>
      <c r="AD513" s="76"/>
      <c r="AE513" s="74"/>
      <c r="AF513" s="75"/>
      <c r="AG513" s="76"/>
      <c r="AH513" s="74"/>
      <c r="AI513" s="75"/>
      <c r="AJ513" s="76"/>
      <c r="AK513" s="74"/>
      <c r="AL513" s="75"/>
      <c r="AM513" s="76"/>
      <c r="AN513" s="74"/>
      <c r="AO513" s="75"/>
      <c r="AP513" s="76"/>
      <c r="AQ513" s="77" t="str">
        <f t="shared" si="197"/>
        <v/>
      </c>
      <c r="AR513" s="77" t="str">
        <f t="shared" si="198"/>
        <v/>
      </c>
      <c r="AS513" s="78" t="str">
        <f t="shared" si="207"/>
        <v/>
      </c>
      <c r="AT513" s="77" t="str">
        <f t="shared" si="199"/>
        <v/>
      </c>
      <c r="AU513" s="79"/>
      <c r="AV513" s="139"/>
      <c r="AW513" s="80"/>
      <c r="AX513" s="80"/>
      <c r="AY513" s="80"/>
      <c r="AZ513" s="92"/>
      <c r="BA513" s="93"/>
      <c r="BB513" s="92"/>
      <c r="BC513" s="93"/>
      <c r="BD513" s="92"/>
      <c r="BE513" s="93"/>
      <c r="BF513" s="77"/>
      <c r="BG513" s="77"/>
      <c r="BH513" s="77"/>
      <c r="BI513" s="83">
        <f t="shared" si="208"/>
        <v>1</v>
      </c>
      <c r="BJ513" s="83">
        <f t="shared" si="209"/>
        <v>0</v>
      </c>
      <c r="BK513" s="83">
        <f t="shared" si="210"/>
        <v>0</v>
      </c>
      <c r="BL513" s="84"/>
      <c r="BM513" s="84"/>
      <c r="BN513" s="85"/>
      <c r="BO513" s="84"/>
      <c r="BP513" s="84"/>
      <c r="BQ513" s="84"/>
      <c r="BR513" s="84"/>
      <c r="BS513" s="84"/>
      <c r="BT513" s="84"/>
      <c r="BU513" s="86"/>
      <c r="BV513" s="86"/>
      <c r="BW513" s="86"/>
      <c r="BX513" s="86"/>
      <c r="BY513" s="86"/>
      <c r="BZ513" s="86"/>
      <c r="CA513" s="83"/>
      <c r="CB513" s="83"/>
      <c r="CC513" s="14"/>
      <c r="CD513" s="72"/>
      <c r="CE513" s="87"/>
      <c r="CF513" s="88"/>
      <c r="CG513" s="88"/>
      <c r="CH513" s="87" t="str">
        <f t="shared" si="200"/>
        <v/>
      </c>
      <c r="CI513" s="89"/>
      <c r="CJ513" s="89"/>
      <c r="CK513" s="267"/>
      <c r="CL513" s="90"/>
      <c r="CM513" s="267"/>
      <c r="CN513" s="90"/>
      <c r="CO513" s="267"/>
      <c r="CP513" s="90"/>
      <c r="CQ513" s="267"/>
      <c r="CR513" s="90"/>
      <c r="CS513" s="267"/>
      <c r="CT513" s="90"/>
      <c r="CU513" s="267"/>
      <c r="CV513" s="90"/>
      <c r="CW513" s="267"/>
      <c r="CX513" s="90"/>
      <c r="CY513" s="267"/>
      <c r="CZ513" s="90"/>
      <c r="DA513" s="94" t="str">
        <f>DataEntry!B513</f>
        <v/>
      </c>
      <c r="DB513" s="83"/>
      <c r="DC513" s="83"/>
      <c r="DD513" s="145" t="str">
        <f t="shared" si="211"/>
        <v/>
      </c>
      <c r="DE513" s="145" t="str">
        <f t="shared" si="212"/>
        <v/>
      </c>
      <c r="DF513" s="145" t="str">
        <f t="shared" si="213"/>
        <v/>
      </c>
      <c r="DG513" s="145" t="str">
        <f t="shared" si="214"/>
        <v/>
      </c>
      <c r="DH513" s="145" t="str">
        <f t="shared" si="215"/>
        <v/>
      </c>
      <c r="DI513" s="145" t="str">
        <f t="shared" si="216"/>
        <v/>
      </c>
      <c r="DJ513" s="83"/>
      <c r="DK513" s="83"/>
      <c r="DL513" s="84"/>
      <c r="DM513" s="14"/>
      <c r="DN513" s="87">
        <f t="shared" si="201"/>
        <v>0.64599999999999991</v>
      </c>
      <c r="DO513" s="87">
        <f>(DFactor*Rounds*Number/2+SUM(BV$3:BV501))/(Rounds*Number/2+COUNT(BV$3:BV501))</f>
        <v>0.29599999999999999</v>
      </c>
      <c r="DP513" s="87">
        <f t="shared" si="202"/>
        <v>0.29599999999999999</v>
      </c>
    </row>
    <row r="514" spans="1:120" x14ac:dyDescent="0.25">
      <c r="A514" s="69">
        <v>512</v>
      </c>
      <c r="B514" s="70" t="str">
        <f>DataEntry!C514</f>
        <v/>
      </c>
      <c r="C514" s="71">
        <f>COUNTIF(D$2:D514,D514)+COUNTIF(G$2:G514,D514)</f>
        <v>412</v>
      </c>
      <c r="D514" s="72" t="str">
        <f t="shared" si="190"/>
        <v/>
      </c>
      <c r="E514" s="70" t="str">
        <f>DataEntry!E514</f>
        <v/>
      </c>
      <c r="F514" s="71">
        <f>COUNTIF(D$2:D514,G514)+COUNTIF(G$2:G514,G514)</f>
        <v>412</v>
      </c>
      <c r="G514" s="72" t="str">
        <f t="shared" si="191"/>
        <v/>
      </c>
      <c r="H514" s="73" t="str">
        <f>DataEntry!G514</f>
        <v/>
      </c>
      <c r="I514" s="73" t="str">
        <f>DataEntry!H514</f>
        <v/>
      </c>
      <c r="J514" s="266">
        <f t="shared" si="203"/>
        <v>1</v>
      </c>
      <c r="K514" s="304">
        <f t="shared" si="192"/>
        <v>9.5783434106417875E-3</v>
      </c>
      <c r="L514" s="224" t="e">
        <f t="shared" si="193"/>
        <v>#N/A</v>
      </c>
      <c r="M514" s="224" t="str">
        <f t="shared" si="194"/>
        <v/>
      </c>
      <c r="N514" s="236" t="str">
        <f t="shared" si="204"/>
        <v/>
      </c>
      <c r="O514" s="22" t="str">
        <f t="shared" si="205"/>
        <v>TG412</v>
      </c>
      <c r="P514" s="308" t="e">
        <f t="shared" si="195"/>
        <v>#N/A</v>
      </c>
      <c r="Q514" s="22" t="str">
        <f t="shared" si="206"/>
        <v>TG412</v>
      </c>
      <c r="R514" s="308" t="e">
        <f t="shared" si="196"/>
        <v>#N/A</v>
      </c>
      <c r="S514" s="74"/>
      <c r="T514" s="75"/>
      <c r="U514" s="76"/>
      <c r="V514" s="74"/>
      <c r="W514" s="75"/>
      <c r="X514" s="76"/>
      <c r="Y514" s="74"/>
      <c r="Z514" s="75"/>
      <c r="AA514" s="76"/>
      <c r="AB514" s="74"/>
      <c r="AC514" s="75"/>
      <c r="AD514" s="76"/>
      <c r="AE514" s="74"/>
      <c r="AF514" s="75"/>
      <c r="AG514" s="76"/>
      <c r="AH514" s="74"/>
      <c r="AI514" s="75"/>
      <c r="AJ514" s="76"/>
      <c r="AK514" s="74"/>
      <c r="AL514" s="75"/>
      <c r="AM514" s="76"/>
      <c r="AN514" s="74"/>
      <c r="AO514" s="75"/>
      <c r="AP514" s="76"/>
      <c r="AQ514" s="77" t="str">
        <f t="shared" si="197"/>
        <v/>
      </c>
      <c r="AR514" s="77" t="str">
        <f t="shared" si="198"/>
        <v/>
      </c>
      <c r="AS514" s="78" t="str">
        <f t="shared" si="207"/>
        <v/>
      </c>
      <c r="AT514" s="77" t="str">
        <f t="shared" si="199"/>
        <v/>
      </c>
      <c r="AU514" s="79"/>
      <c r="AV514" s="139"/>
      <c r="AW514" s="80"/>
      <c r="AX514" s="80"/>
      <c r="AY514" s="80"/>
      <c r="AZ514" s="92"/>
      <c r="BA514" s="93"/>
      <c r="BB514" s="92"/>
      <c r="BC514" s="93"/>
      <c r="BD514" s="92"/>
      <c r="BE514" s="93"/>
      <c r="BF514" s="77"/>
      <c r="BG514" s="77"/>
      <c r="BH514" s="77"/>
      <c r="BI514" s="83">
        <f t="shared" si="208"/>
        <v>1</v>
      </c>
      <c r="BJ514" s="83">
        <f t="shared" si="209"/>
        <v>0</v>
      </c>
      <c r="BK514" s="83">
        <f t="shared" si="210"/>
        <v>0</v>
      </c>
      <c r="BL514" s="84"/>
      <c r="BM514" s="84"/>
      <c r="BN514" s="85"/>
      <c r="BO514" s="84"/>
      <c r="BP514" s="84"/>
      <c r="BQ514" s="84"/>
      <c r="BR514" s="84"/>
      <c r="BS514" s="84"/>
      <c r="BT514" s="84"/>
      <c r="BU514" s="86"/>
      <c r="BV514" s="86"/>
      <c r="BW514" s="86"/>
      <c r="BX514" s="86"/>
      <c r="BY514" s="86"/>
      <c r="BZ514" s="86"/>
      <c r="CA514" s="83"/>
      <c r="CB514" s="83"/>
      <c r="CC514" s="14"/>
      <c r="CD514" s="72"/>
      <c r="CE514" s="87"/>
      <c r="CF514" s="88"/>
      <c r="CG514" s="88"/>
      <c r="CH514" s="87" t="str">
        <f t="shared" si="200"/>
        <v/>
      </c>
      <c r="CI514" s="89"/>
      <c r="CJ514" s="89"/>
      <c r="CK514" s="267"/>
      <c r="CL514" s="90"/>
      <c r="CM514" s="267"/>
      <c r="CN514" s="90"/>
      <c r="CO514" s="267"/>
      <c r="CP514" s="90"/>
      <c r="CQ514" s="267"/>
      <c r="CR514" s="90"/>
      <c r="CS514" s="267"/>
      <c r="CT514" s="90"/>
      <c r="CU514" s="267"/>
      <c r="CV514" s="90"/>
      <c r="CW514" s="267"/>
      <c r="CX514" s="90"/>
      <c r="CY514" s="267"/>
      <c r="CZ514" s="90"/>
      <c r="DA514" s="94" t="str">
        <f>DataEntry!B514</f>
        <v/>
      </c>
      <c r="DB514" s="83"/>
      <c r="DC514" s="83"/>
      <c r="DD514" s="145" t="str">
        <f t="shared" si="211"/>
        <v/>
      </c>
      <c r="DE514" s="145" t="str">
        <f t="shared" si="212"/>
        <v/>
      </c>
      <c r="DF514" s="145" t="str">
        <f t="shared" si="213"/>
        <v/>
      </c>
      <c r="DG514" s="145" t="str">
        <f t="shared" si="214"/>
        <v/>
      </c>
      <c r="DH514" s="145" t="str">
        <f t="shared" si="215"/>
        <v/>
      </c>
      <c r="DI514" s="145" t="str">
        <f t="shared" si="216"/>
        <v/>
      </c>
      <c r="DJ514" s="83"/>
      <c r="DK514" s="83"/>
      <c r="DL514" s="84"/>
      <c r="DM514" s="14"/>
      <c r="DN514" s="87">
        <f t="shared" si="201"/>
        <v>0.64599999999999991</v>
      </c>
      <c r="DO514" s="87">
        <f>(DFactor*Rounds*Number/2+SUM(BV$3:BV502))/(Rounds*Number/2+COUNT(BV$3:BV502))</f>
        <v>0.29599999999999999</v>
      </c>
      <c r="DP514" s="87">
        <f t="shared" si="202"/>
        <v>0.29599999999999999</v>
      </c>
    </row>
    <row r="515" spans="1:120" x14ac:dyDescent="0.25">
      <c r="A515" s="69">
        <v>513</v>
      </c>
      <c r="B515" s="70" t="str">
        <f>DataEntry!C515</f>
        <v/>
      </c>
      <c r="C515" s="71">
        <f>COUNTIF(D$2:D515,D515)+COUNTIF(G$2:G515,D515)</f>
        <v>414</v>
      </c>
      <c r="D515" s="72" t="str">
        <f t="shared" ref="D515:D554" si="217">IFERROR(VLOOKUP(B515,Team,2,FALSE),"")</f>
        <v/>
      </c>
      <c r="E515" s="70" t="str">
        <f>DataEntry!E515</f>
        <v/>
      </c>
      <c r="F515" s="71">
        <f>COUNTIF(D$2:D515,G515)+COUNTIF(G$2:G515,G515)</f>
        <v>414</v>
      </c>
      <c r="G515" s="72" t="str">
        <f t="shared" ref="G515:G554" si="218">IFERROR(VLOOKUP(E515,Team,2,FALSE),"")</f>
        <v/>
      </c>
      <c r="H515" s="73" t="str">
        <f>DataEntry!G515</f>
        <v/>
      </c>
      <c r="I515" s="73" t="str">
        <f>DataEntry!H515</f>
        <v/>
      </c>
      <c r="J515" s="266">
        <f t="shared" si="203"/>
        <v>1</v>
      </c>
      <c r="K515" s="304">
        <f t="shared" ref="K515:K554" si="219">VLOOKUP($A515,RIndex,Scenario+1,FALSE)</f>
        <v>0.15172826804790862</v>
      </c>
      <c r="L515" s="224" t="e">
        <f t="shared" ref="L515:L554" si="220">VLOOKUP(B515,Team,3+MIN(C515,P515),FALSE)+VLOOKUP(B515,Diff,3+MIN(C515,P515),FALSE)/2</f>
        <v>#N/A</v>
      </c>
      <c r="M515" s="224" t="str">
        <f t="shared" ref="M515:M554" si="221">IFERROR(VLOOKUP(E515,Team,3+MIN(F515,R515),FALSE)-VLOOKUP(E515,Diff,3+MIN(F515,R515),FALSE)/2,"")</f>
        <v/>
      </c>
      <c r="N515" s="236" t="str">
        <f t="shared" si="204"/>
        <v/>
      </c>
      <c r="O515" s="22" t="str">
        <f t="shared" si="205"/>
        <v>TG414</v>
      </c>
      <c r="P515" s="308" t="e">
        <f t="shared" ref="P515:P554" si="222">VLOOKUP(B515,Team,51)+1</f>
        <v>#N/A</v>
      </c>
      <c r="Q515" s="22" t="str">
        <f t="shared" si="206"/>
        <v>TG414</v>
      </c>
      <c r="R515" s="308" t="e">
        <f t="shared" ref="R515:R554" si="223">VLOOKUP(E515,Team,51)+1</f>
        <v>#N/A</v>
      </c>
      <c r="S515" s="74"/>
      <c r="T515" s="75"/>
      <c r="U515" s="76"/>
      <c r="V515" s="74"/>
      <c r="W515" s="75"/>
      <c r="X515" s="76"/>
      <c r="Y515" s="74"/>
      <c r="Z515" s="75"/>
      <c r="AA515" s="76"/>
      <c r="AB515" s="74"/>
      <c r="AC515" s="75"/>
      <c r="AD515" s="76"/>
      <c r="AE515" s="74"/>
      <c r="AF515" s="75"/>
      <c r="AG515" s="76"/>
      <c r="AH515" s="74"/>
      <c r="AI515" s="75"/>
      <c r="AJ515" s="76"/>
      <c r="AK515" s="74"/>
      <c r="AL515" s="75"/>
      <c r="AM515" s="76"/>
      <c r="AN515" s="74"/>
      <c r="AO515" s="75"/>
      <c r="AP515" s="76"/>
      <c r="AQ515" s="77" t="str">
        <f t="shared" ref="AQ515:AQ554" si="224">IFERROR(VLOOKUP($N515,Ratings,2,TRUE),"")</f>
        <v/>
      </c>
      <c r="AR515" s="77" t="str">
        <f t="shared" ref="AR515:AR554" si="225">IFERROR(IF(AQ515-CH515/2&lt;0.01,0.01,AQ515-CH515/2),"")</f>
        <v/>
      </c>
      <c r="AS515" s="78" t="str">
        <f t="shared" si="207"/>
        <v/>
      </c>
      <c r="AT515" s="77" t="str">
        <f t="shared" ref="AT515:AT554" si="226">IFERROR(IF(1-AR515-CH515&lt;0.01,0.01,1-AR515-CH515),"")</f>
        <v/>
      </c>
      <c r="AU515" s="79"/>
      <c r="AV515" s="139"/>
      <c r="AW515" s="80"/>
      <c r="AX515" s="80"/>
      <c r="AY515" s="80"/>
      <c r="AZ515" s="92"/>
      <c r="BA515" s="93"/>
      <c r="BB515" s="92"/>
      <c r="BC515" s="93"/>
      <c r="BD515" s="92"/>
      <c r="BE515" s="93"/>
      <c r="BF515" s="77"/>
      <c r="BG515" s="77"/>
      <c r="BH515" s="77"/>
      <c r="BI515" s="83">
        <f t="shared" si="208"/>
        <v>1</v>
      </c>
      <c r="BJ515" s="83">
        <f t="shared" si="209"/>
        <v>0</v>
      </c>
      <c r="BK515" s="83">
        <f t="shared" si="210"/>
        <v>0</v>
      </c>
      <c r="BL515" s="84"/>
      <c r="BM515" s="84"/>
      <c r="BN515" s="85"/>
      <c r="BO515" s="84"/>
      <c r="BP515" s="84"/>
      <c r="BQ515" s="84"/>
      <c r="BR515" s="84"/>
      <c r="BS515" s="84"/>
      <c r="BT515" s="84"/>
      <c r="BU515" s="86"/>
      <c r="BV515" s="86"/>
      <c r="BW515" s="86"/>
      <c r="BX515" s="86"/>
      <c r="BY515" s="86"/>
      <c r="BZ515" s="86"/>
      <c r="CA515" s="83"/>
      <c r="CB515" s="83"/>
      <c r="CC515" s="14"/>
      <c r="CD515" s="72"/>
      <c r="CE515" s="87"/>
      <c r="CF515" s="88"/>
      <c r="CG515" s="88"/>
      <c r="CH515" s="87" t="str">
        <f t="shared" ref="CH515:CH554" si="227">IFERROR(IF(AND(Book="Book",BG515&lt;1),BG515,DN515-(AQ515-0.5)*(AQ515-0.5)),"")</f>
        <v/>
      </c>
      <c r="CI515" s="89"/>
      <c r="CJ515" s="89"/>
      <c r="CK515" s="267"/>
      <c r="CL515" s="90"/>
      <c r="CM515" s="267"/>
      <c r="CN515" s="90"/>
      <c r="CO515" s="267"/>
      <c r="CP515" s="90"/>
      <c r="CQ515" s="267"/>
      <c r="CR515" s="90"/>
      <c r="CS515" s="267"/>
      <c r="CT515" s="90"/>
      <c r="CU515" s="267"/>
      <c r="CV515" s="90"/>
      <c r="CW515" s="267"/>
      <c r="CX515" s="90"/>
      <c r="CY515" s="267"/>
      <c r="CZ515" s="90"/>
      <c r="DA515" s="94" t="str">
        <f>DataEntry!B515</f>
        <v/>
      </c>
      <c r="DB515" s="83"/>
      <c r="DC515" s="83"/>
      <c r="DD515" s="145" t="str">
        <f t="shared" si="211"/>
        <v/>
      </c>
      <c r="DE515" s="145" t="str">
        <f t="shared" si="212"/>
        <v/>
      </c>
      <c r="DF515" s="145" t="str">
        <f t="shared" si="213"/>
        <v/>
      </c>
      <c r="DG515" s="145" t="str">
        <f t="shared" si="214"/>
        <v/>
      </c>
      <c r="DH515" s="145" t="str">
        <f t="shared" si="215"/>
        <v/>
      </c>
      <c r="DI515" s="145" t="str">
        <f t="shared" si="216"/>
        <v/>
      </c>
      <c r="DJ515" s="83"/>
      <c r="DK515" s="83"/>
      <c r="DL515" s="84"/>
      <c r="DM515" s="14"/>
      <c r="DN515" s="87">
        <f t="shared" ref="DN515:DN554" si="228">IFERROR(DO515+DP515/DO515*DCFactor,"")</f>
        <v>0.64599999999999991</v>
      </c>
      <c r="DO515" s="87">
        <f>(DFactor*Rounds*Number/2+SUM(BV$3:BV503))/(Rounds*Number/2+COUNT(BV$3:BV503))</f>
        <v>0.29599999999999999</v>
      </c>
      <c r="DP515" s="87">
        <f t="shared" ref="DP515:DP554" si="229">IFERROR((VLOOKUP(B515,Drawx,3+C515,FALSE)+VLOOKUP(E515,Drawx,3+F515,FALSE))/(Rounds*2+C515+F515-2),DFactor)</f>
        <v>0.29599999999999999</v>
      </c>
    </row>
    <row r="516" spans="1:120" x14ac:dyDescent="0.25">
      <c r="A516" s="69">
        <v>514</v>
      </c>
      <c r="B516" s="70" t="str">
        <f>DataEntry!C516</f>
        <v/>
      </c>
      <c r="C516" s="71">
        <f>COUNTIF(D$2:D516,D516)+COUNTIF(G$2:G516,D516)</f>
        <v>416</v>
      </c>
      <c r="D516" s="72" t="str">
        <f t="shared" si="217"/>
        <v/>
      </c>
      <c r="E516" s="70" t="str">
        <f>DataEntry!E516</f>
        <v/>
      </c>
      <c r="F516" s="71">
        <f>COUNTIF(D$2:D516,G516)+COUNTIF(G$2:G516,G516)</f>
        <v>416</v>
      </c>
      <c r="G516" s="72" t="str">
        <f t="shared" si="218"/>
        <v/>
      </c>
      <c r="H516" s="73" t="str">
        <f>DataEntry!G516</f>
        <v/>
      </c>
      <c r="I516" s="73" t="str">
        <f>DataEntry!H516</f>
        <v/>
      </c>
      <c r="J516" s="266">
        <f t="shared" ref="J516:J554" si="230">IF(OR(H516="",H516="P"),IF(K516&lt;AR516,1,IF(K516&lt;AR516+AS516,2,3)),IF(H516&gt;I516,1,IF(H516=I516,2,3)))</f>
        <v>1</v>
      </c>
      <c r="K516" s="304">
        <f t="shared" si="219"/>
        <v>0.26972743312967773</v>
      </c>
      <c r="L516" s="224" t="e">
        <f t="shared" si="220"/>
        <v>#N/A</v>
      </c>
      <c r="M516" s="224" t="str">
        <f t="shared" si="221"/>
        <v/>
      </c>
      <c r="N516" s="236" t="str">
        <f t="shared" ref="N516:N554" si="231">IFERROR(IF(L516-M516&gt;735,735,IF(L516-M516&lt;-735,-735,L516-M516)),"")</f>
        <v/>
      </c>
      <c r="O516" s="22" t="str">
        <f t="shared" ref="O516:O554" si="232">CONCATENATE("T",B516,"G",C516)</f>
        <v>TG416</v>
      </c>
      <c r="P516" s="308" t="e">
        <f t="shared" si="222"/>
        <v>#N/A</v>
      </c>
      <c r="Q516" s="22" t="str">
        <f t="shared" ref="Q516:Q554" si="233">CONCATENATE("T",E516,"G",F516)</f>
        <v>TG416</v>
      </c>
      <c r="R516" s="308" t="e">
        <f t="shared" si="223"/>
        <v>#N/A</v>
      </c>
      <c r="S516" s="74"/>
      <c r="T516" s="75"/>
      <c r="U516" s="76"/>
      <c r="V516" s="74"/>
      <c r="W516" s="75"/>
      <c r="X516" s="76"/>
      <c r="Y516" s="74"/>
      <c r="Z516" s="75"/>
      <c r="AA516" s="76"/>
      <c r="AB516" s="74"/>
      <c r="AC516" s="75"/>
      <c r="AD516" s="76"/>
      <c r="AE516" s="74"/>
      <c r="AF516" s="75"/>
      <c r="AG516" s="76"/>
      <c r="AH516" s="74"/>
      <c r="AI516" s="75"/>
      <c r="AJ516" s="76"/>
      <c r="AK516" s="74"/>
      <c r="AL516" s="75"/>
      <c r="AM516" s="76"/>
      <c r="AN516" s="74"/>
      <c r="AO516" s="75"/>
      <c r="AP516" s="76"/>
      <c r="AQ516" s="77" t="str">
        <f t="shared" si="224"/>
        <v/>
      </c>
      <c r="AR516" s="77" t="str">
        <f t="shared" si="225"/>
        <v/>
      </c>
      <c r="AS516" s="78" t="str">
        <f t="shared" ref="AS516:AS554" si="234">IFERROR(1-AT516-AR516,"")</f>
        <v/>
      </c>
      <c r="AT516" s="77" t="str">
        <f t="shared" si="226"/>
        <v/>
      </c>
      <c r="AU516" s="79"/>
      <c r="AV516" s="139"/>
      <c r="AW516" s="80"/>
      <c r="AX516" s="80"/>
      <c r="AY516" s="80"/>
      <c r="AZ516" s="92"/>
      <c r="BA516" s="93"/>
      <c r="BB516" s="92"/>
      <c r="BC516" s="93"/>
      <c r="BD516" s="92"/>
      <c r="BE516" s="93"/>
      <c r="BF516" s="77"/>
      <c r="BG516" s="77"/>
      <c r="BH516" s="77"/>
      <c r="BI516" s="83">
        <f t="shared" ref="BI516:BI554" si="235">IF(J516=1,1,0)</f>
        <v>1</v>
      </c>
      <c r="BJ516" s="83">
        <f t="shared" ref="BJ516:BJ554" si="236">IF(J516=2,1,0)</f>
        <v>0</v>
      </c>
      <c r="BK516" s="83">
        <f t="shared" ref="BK516:BK554" si="237">IF(J516=3,1,0)</f>
        <v>0</v>
      </c>
      <c r="BL516" s="84"/>
      <c r="BM516" s="84"/>
      <c r="BN516" s="85"/>
      <c r="BO516" s="84"/>
      <c r="BP516" s="84"/>
      <c r="BQ516" s="84"/>
      <c r="BR516" s="84"/>
      <c r="BS516" s="84"/>
      <c r="BT516" s="84"/>
      <c r="BU516" s="86"/>
      <c r="BV516" s="86"/>
      <c r="BW516" s="86"/>
      <c r="BX516" s="86"/>
      <c r="BY516" s="86"/>
      <c r="BZ516" s="86"/>
      <c r="CA516" s="83"/>
      <c r="CB516" s="83"/>
      <c r="CC516" s="14"/>
      <c r="CD516" s="72"/>
      <c r="CE516" s="87"/>
      <c r="CF516" s="88"/>
      <c r="CG516" s="88"/>
      <c r="CH516" s="87" t="str">
        <f t="shared" si="227"/>
        <v/>
      </c>
      <c r="CI516" s="89"/>
      <c r="CJ516" s="89"/>
      <c r="CK516" s="267"/>
      <c r="CL516" s="90"/>
      <c r="CM516" s="267"/>
      <c r="CN516" s="90"/>
      <c r="CO516" s="267"/>
      <c r="CP516" s="90"/>
      <c r="CQ516" s="267"/>
      <c r="CR516" s="90"/>
      <c r="CS516" s="267"/>
      <c r="CT516" s="90"/>
      <c r="CU516" s="267"/>
      <c r="CV516" s="90"/>
      <c r="CW516" s="267"/>
      <c r="CX516" s="90"/>
      <c r="CY516" s="267"/>
      <c r="CZ516" s="90"/>
      <c r="DA516" s="94" t="str">
        <f>DataEntry!B516</f>
        <v/>
      </c>
      <c r="DB516" s="83"/>
      <c r="DC516" s="83"/>
      <c r="DD516" s="145" t="str">
        <f t="shared" ref="DD516:DD554" si="238">IFERROR(CHOOSE($J516,$B516,"",""),"")</f>
        <v/>
      </c>
      <c r="DE516" s="145" t="str">
        <f t="shared" ref="DE516:DE554" si="239">IFERROR(CHOOSE($J516,"",$B516,""),"")</f>
        <v/>
      </c>
      <c r="DF516" s="145" t="str">
        <f t="shared" ref="DF516:DF554" si="240">IFERROR(CHOOSE($J516,"","",$B516),"")</f>
        <v/>
      </c>
      <c r="DG516" s="145" t="str">
        <f t="shared" ref="DG516:DG554" si="241">IFERROR(CHOOSE($J516,"","",$E516),"")</f>
        <v/>
      </c>
      <c r="DH516" s="145" t="str">
        <f t="shared" ref="DH516:DH554" si="242">IFERROR(CHOOSE($J516,"",$E516,""),"")</f>
        <v/>
      </c>
      <c r="DI516" s="145" t="str">
        <f t="shared" ref="DI516:DI554" si="243">IFERROR(CHOOSE($J516,$E516,"",""),"")</f>
        <v/>
      </c>
      <c r="DJ516" s="83"/>
      <c r="DK516" s="83"/>
      <c r="DL516" s="84"/>
      <c r="DM516" s="14"/>
      <c r="DN516" s="87">
        <f t="shared" si="228"/>
        <v>0.64599999999999991</v>
      </c>
      <c r="DO516" s="87">
        <f>(DFactor*Rounds*Number/2+SUM(BV$3:BV504))/(Rounds*Number/2+COUNT(BV$3:BV504))</f>
        <v>0.29599999999999999</v>
      </c>
      <c r="DP516" s="87">
        <f t="shared" si="229"/>
        <v>0.29599999999999999</v>
      </c>
    </row>
    <row r="517" spans="1:120" x14ac:dyDescent="0.25">
      <c r="A517" s="69">
        <v>515</v>
      </c>
      <c r="B517" s="70" t="str">
        <f>DataEntry!C517</f>
        <v/>
      </c>
      <c r="C517" s="71">
        <f>COUNTIF(D$2:D517,D517)+COUNTIF(G$2:G517,D517)</f>
        <v>418</v>
      </c>
      <c r="D517" s="72" t="str">
        <f t="shared" si="217"/>
        <v/>
      </c>
      <c r="E517" s="70" t="str">
        <f>DataEntry!E517</f>
        <v/>
      </c>
      <c r="F517" s="71">
        <f>COUNTIF(D$2:D517,G517)+COUNTIF(G$2:G517,G517)</f>
        <v>418</v>
      </c>
      <c r="G517" s="72" t="str">
        <f t="shared" si="218"/>
        <v/>
      </c>
      <c r="H517" s="73" t="str">
        <f>DataEntry!G517</f>
        <v/>
      </c>
      <c r="I517" s="73" t="str">
        <f>DataEntry!H517</f>
        <v/>
      </c>
      <c r="J517" s="266">
        <f t="shared" si="230"/>
        <v>1</v>
      </c>
      <c r="K517" s="304">
        <f t="shared" si="219"/>
        <v>0.92560122219553631</v>
      </c>
      <c r="L517" s="224" t="e">
        <f t="shared" si="220"/>
        <v>#N/A</v>
      </c>
      <c r="M517" s="224" t="str">
        <f t="shared" si="221"/>
        <v/>
      </c>
      <c r="N517" s="236" t="str">
        <f t="shared" si="231"/>
        <v/>
      </c>
      <c r="O517" s="22" t="str">
        <f t="shared" si="232"/>
        <v>TG418</v>
      </c>
      <c r="P517" s="308" t="e">
        <f t="shared" si="222"/>
        <v>#N/A</v>
      </c>
      <c r="Q517" s="22" t="str">
        <f t="shared" si="233"/>
        <v>TG418</v>
      </c>
      <c r="R517" s="308" t="e">
        <f t="shared" si="223"/>
        <v>#N/A</v>
      </c>
      <c r="S517" s="74"/>
      <c r="T517" s="75"/>
      <c r="U517" s="76"/>
      <c r="V517" s="74"/>
      <c r="W517" s="75"/>
      <c r="X517" s="76"/>
      <c r="Y517" s="74"/>
      <c r="Z517" s="75"/>
      <c r="AA517" s="76"/>
      <c r="AB517" s="74"/>
      <c r="AC517" s="75"/>
      <c r="AD517" s="76"/>
      <c r="AE517" s="74"/>
      <c r="AF517" s="75"/>
      <c r="AG517" s="76"/>
      <c r="AH517" s="74"/>
      <c r="AI517" s="75"/>
      <c r="AJ517" s="76"/>
      <c r="AK517" s="74"/>
      <c r="AL517" s="75"/>
      <c r="AM517" s="76"/>
      <c r="AN517" s="74"/>
      <c r="AO517" s="75"/>
      <c r="AP517" s="76"/>
      <c r="AQ517" s="77" t="str">
        <f t="shared" si="224"/>
        <v/>
      </c>
      <c r="AR517" s="77" t="str">
        <f t="shared" si="225"/>
        <v/>
      </c>
      <c r="AS517" s="78" t="str">
        <f t="shared" si="234"/>
        <v/>
      </c>
      <c r="AT517" s="77" t="str">
        <f t="shared" si="226"/>
        <v/>
      </c>
      <c r="AU517" s="79"/>
      <c r="AV517" s="139"/>
      <c r="AW517" s="80"/>
      <c r="AX517" s="80"/>
      <c r="AY517" s="80"/>
      <c r="AZ517" s="92"/>
      <c r="BA517" s="93"/>
      <c r="BB517" s="92"/>
      <c r="BC517" s="93"/>
      <c r="BD517" s="92"/>
      <c r="BE517" s="93"/>
      <c r="BF517" s="77"/>
      <c r="BG517" s="77"/>
      <c r="BH517" s="77"/>
      <c r="BI517" s="83">
        <f t="shared" si="235"/>
        <v>1</v>
      </c>
      <c r="BJ517" s="83">
        <f t="shared" si="236"/>
        <v>0</v>
      </c>
      <c r="BK517" s="83">
        <f t="shared" si="237"/>
        <v>0</v>
      </c>
      <c r="BL517" s="84"/>
      <c r="BM517" s="84"/>
      <c r="BN517" s="85"/>
      <c r="BO517" s="84"/>
      <c r="BP517" s="84"/>
      <c r="BQ517" s="84"/>
      <c r="BR517" s="84"/>
      <c r="BS517" s="84"/>
      <c r="BT517" s="84"/>
      <c r="BU517" s="86"/>
      <c r="BV517" s="86"/>
      <c r="BW517" s="86"/>
      <c r="BX517" s="86"/>
      <c r="BY517" s="86"/>
      <c r="BZ517" s="86"/>
      <c r="CA517" s="83"/>
      <c r="CB517" s="83"/>
      <c r="CC517" s="14"/>
      <c r="CD517" s="72"/>
      <c r="CE517" s="87"/>
      <c r="CF517" s="88"/>
      <c r="CG517" s="88"/>
      <c r="CH517" s="87" t="str">
        <f t="shared" si="227"/>
        <v/>
      </c>
      <c r="CI517" s="89"/>
      <c r="CJ517" s="89"/>
      <c r="CK517" s="267"/>
      <c r="CL517" s="90"/>
      <c r="CM517" s="267"/>
      <c r="CN517" s="90"/>
      <c r="CO517" s="267"/>
      <c r="CP517" s="90"/>
      <c r="CQ517" s="267"/>
      <c r="CR517" s="90"/>
      <c r="CS517" s="267"/>
      <c r="CT517" s="90"/>
      <c r="CU517" s="267"/>
      <c r="CV517" s="90"/>
      <c r="CW517" s="267"/>
      <c r="CX517" s="90"/>
      <c r="CY517" s="267"/>
      <c r="CZ517" s="90"/>
      <c r="DA517" s="94" t="str">
        <f>DataEntry!B517</f>
        <v/>
      </c>
      <c r="DB517" s="83"/>
      <c r="DC517" s="83"/>
      <c r="DD517" s="145" t="str">
        <f t="shared" si="238"/>
        <v/>
      </c>
      <c r="DE517" s="145" t="str">
        <f t="shared" si="239"/>
        <v/>
      </c>
      <c r="DF517" s="145" t="str">
        <f t="shared" si="240"/>
        <v/>
      </c>
      <c r="DG517" s="145" t="str">
        <f t="shared" si="241"/>
        <v/>
      </c>
      <c r="DH517" s="145" t="str">
        <f t="shared" si="242"/>
        <v/>
      </c>
      <c r="DI517" s="145" t="str">
        <f t="shared" si="243"/>
        <v/>
      </c>
      <c r="DJ517" s="83"/>
      <c r="DK517" s="83"/>
      <c r="DL517" s="84"/>
      <c r="DM517" s="14"/>
      <c r="DN517" s="87">
        <f t="shared" si="228"/>
        <v>0.64599999999999991</v>
      </c>
      <c r="DO517" s="87">
        <f>(DFactor*Rounds*Number/2+SUM(BV$3:BV505))/(Rounds*Number/2+COUNT(BV$3:BV505))</f>
        <v>0.29599999999999999</v>
      </c>
      <c r="DP517" s="87">
        <f t="shared" si="229"/>
        <v>0.29599999999999999</v>
      </c>
    </row>
    <row r="518" spans="1:120" x14ac:dyDescent="0.25">
      <c r="A518" s="69">
        <v>516</v>
      </c>
      <c r="B518" s="70" t="str">
        <f>DataEntry!C518</f>
        <v/>
      </c>
      <c r="C518" s="71">
        <f>COUNTIF(D$2:D518,D518)+COUNTIF(G$2:G518,D518)</f>
        <v>420</v>
      </c>
      <c r="D518" s="72" t="str">
        <f t="shared" si="217"/>
        <v/>
      </c>
      <c r="E518" s="70" t="str">
        <f>DataEntry!E518</f>
        <v/>
      </c>
      <c r="F518" s="71">
        <f>COUNTIF(D$2:D518,G518)+COUNTIF(G$2:G518,G518)</f>
        <v>420</v>
      </c>
      <c r="G518" s="72" t="str">
        <f t="shared" si="218"/>
        <v/>
      </c>
      <c r="H518" s="73" t="str">
        <f>DataEntry!G518</f>
        <v/>
      </c>
      <c r="I518" s="73" t="str">
        <f>DataEntry!H518</f>
        <v/>
      </c>
      <c r="J518" s="266">
        <f t="shared" si="230"/>
        <v>1</v>
      </c>
      <c r="K518" s="304">
        <f t="shared" si="219"/>
        <v>0.14698259649646683</v>
      </c>
      <c r="L518" s="224" t="e">
        <f t="shared" si="220"/>
        <v>#N/A</v>
      </c>
      <c r="M518" s="224" t="str">
        <f t="shared" si="221"/>
        <v/>
      </c>
      <c r="N518" s="236" t="str">
        <f t="shared" si="231"/>
        <v/>
      </c>
      <c r="O518" s="22" t="str">
        <f t="shared" si="232"/>
        <v>TG420</v>
      </c>
      <c r="P518" s="308" t="e">
        <f t="shared" si="222"/>
        <v>#N/A</v>
      </c>
      <c r="Q518" s="22" t="str">
        <f t="shared" si="233"/>
        <v>TG420</v>
      </c>
      <c r="R518" s="308" t="e">
        <f t="shared" si="223"/>
        <v>#N/A</v>
      </c>
      <c r="S518" s="74"/>
      <c r="T518" s="75"/>
      <c r="U518" s="76"/>
      <c r="V518" s="74"/>
      <c r="W518" s="75"/>
      <c r="X518" s="76"/>
      <c r="Y518" s="74"/>
      <c r="Z518" s="75"/>
      <c r="AA518" s="76"/>
      <c r="AB518" s="74"/>
      <c r="AC518" s="75"/>
      <c r="AD518" s="76"/>
      <c r="AE518" s="74"/>
      <c r="AF518" s="75"/>
      <c r="AG518" s="76"/>
      <c r="AH518" s="74"/>
      <c r="AI518" s="75"/>
      <c r="AJ518" s="76"/>
      <c r="AK518" s="74"/>
      <c r="AL518" s="75"/>
      <c r="AM518" s="76"/>
      <c r="AN518" s="74"/>
      <c r="AO518" s="75"/>
      <c r="AP518" s="76"/>
      <c r="AQ518" s="77" t="str">
        <f t="shared" si="224"/>
        <v/>
      </c>
      <c r="AR518" s="77" t="str">
        <f t="shared" si="225"/>
        <v/>
      </c>
      <c r="AS518" s="78" t="str">
        <f t="shared" si="234"/>
        <v/>
      </c>
      <c r="AT518" s="77" t="str">
        <f t="shared" si="226"/>
        <v/>
      </c>
      <c r="AU518" s="79"/>
      <c r="AV518" s="139"/>
      <c r="AW518" s="80"/>
      <c r="AX518" s="80"/>
      <c r="AY518" s="80"/>
      <c r="AZ518" s="92"/>
      <c r="BA518" s="93"/>
      <c r="BB518" s="92"/>
      <c r="BC518" s="93"/>
      <c r="BD518" s="92"/>
      <c r="BE518" s="93"/>
      <c r="BF518" s="77"/>
      <c r="BG518" s="77"/>
      <c r="BH518" s="77"/>
      <c r="BI518" s="83">
        <f t="shared" si="235"/>
        <v>1</v>
      </c>
      <c r="BJ518" s="83">
        <f t="shared" si="236"/>
        <v>0</v>
      </c>
      <c r="BK518" s="83">
        <f t="shared" si="237"/>
        <v>0</v>
      </c>
      <c r="BL518" s="84"/>
      <c r="BM518" s="84"/>
      <c r="BN518" s="85"/>
      <c r="BO518" s="84"/>
      <c r="BP518" s="84"/>
      <c r="BQ518" s="84"/>
      <c r="BR518" s="84"/>
      <c r="BS518" s="84"/>
      <c r="BT518" s="84"/>
      <c r="BU518" s="86"/>
      <c r="BV518" s="86"/>
      <c r="BW518" s="86"/>
      <c r="BX518" s="86"/>
      <c r="BY518" s="86"/>
      <c r="BZ518" s="86"/>
      <c r="CA518" s="83"/>
      <c r="CB518" s="83"/>
      <c r="CC518" s="14"/>
      <c r="CD518" s="72"/>
      <c r="CE518" s="87"/>
      <c r="CF518" s="88"/>
      <c r="CG518" s="88"/>
      <c r="CH518" s="87" t="str">
        <f t="shared" si="227"/>
        <v/>
      </c>
      <c r="CI518" s="89"/>
      <c r="CJ518" s="89"/>
      <c r="CK518" s="267"/>
      <c r="CL518" s="90"/>
      <c r="CM518" s="267"/>
      <c r="CN518" s="90"/>
      <c r="CO518" s="267"/>
      <c r="CP518" s="90"/>
      <c r="CQ518" s="267"/>
      <c r="CR518" s="90"/>
      <c r="CS518" s="267"/>
      <c r="CT518" s="90"/>
      <c r="CU518" s="267"/>
      <c r="CV518" s="90"/>
      <c r="CW518" s="267"/>
      <c r="CX518" s="90"/>
      <c r="CY518" s="267"/>
      <c r="CZ518" s="90"/>
      <c r="DA518" s="94" t="str">
        <f>DataEntry!B518</f>
        <v/>
      </c>
      <c r="DB518" s="83"/>
      <c r="DC518" s="83"/>
      <c r="DD518" s="145" t="str">
        <f t="shared" si="238"/>
        <v/>
      </c>
      <c r="DE518" s="145" t="str">
        <f t="shared" si="239"/>
        <v/>
      </c>
      <c r="DF518" s="145" t="str">
        <f t="shared" si="240"/>
        <v/>
      </c>
      <c r="DG518" s="145" t="str">
        <f t="shared" si="241"/>
        <v/>
      </c>
      <c r="DH518" s="145" t="str">
        <f t="shared" si="242"/>
        <v/>
      </c>
      <c r="DI518" s="145" t="str">
        <f t="shared" si="243"/>
        <v/>
      </c>
      <c r="DJ518" s="83"/>
      <c r="DK518" s="83"/>
      <c r="DL518" s="84"/>
      <c r="DM518" s="14"/>
      <c r="DN518" s="87">
        <f t="shared" si="228"/>
        <v>0.64599999999999991</v>
      </c>
      <c r="DO518" s="87">
        <f>(DFactor*Rounds*Number/2+SUM(BV$3:BV506))/(Rounds*Number/2+COUNT(BV$3:BV506))</f>
        <v>0.29599999999999999</v>
      </c>
      <c r="DP518" s="87">
        <f t="shared" si="229"/>
        <v>0.29599999999999999</v>
      </c>
    </row>
    <row r="519" spans="1:120" x14ac:dyDescent="0.25">
      <c r="A519" s="69">
        <v>517</v>
      </c>
      <c r="B519" s="70" t="str">
        <f>DataEntry!C519</f>
        <v/>
      </c>
      <c r="C519" s="71">
        <f>COUNTIF(D$2:D519,D519)+COUNTIF(G$2:G519,D519)</f>
        <v>422</v>
      </c>
      <c r="D519" s="72" t="str">
        <f t="shared" si="217"/>
        <v/>
      </c>
      <c r="E519" s="70" t="str">
        <f>DataEntry!E519</f>
        <v/>
      </c>
      <c r="F519" s="71">
        <f>COUNTIF(D$2:D519,G519)+COUNTIF(G$2:G519,G519)</f>
        <v>422</v>
      </c>
      <c r="G519" s="72" t="str">
        <f t="shared" si="218"/>
        <v/>
      </c>
      <c r="H519" s="73" t="str">
        <f>DataEntry!G519</f>
        <v/>
      </c>
      <c r="I519" s="73" t="str">
        <f>DataEntry!H519</f>
        <v/>
      </c>
      <c r="J519" s="266">
        <f t="shared" si="230"/>
        <v>1</v>
      </c>
      <c r="K519" s="304">
        <f t="shared" si="219"/>
        <v>0.68294699569934014</v>
      </c>
      <c r="L519" s="224" t="e">
        <f t="shared" si="220"/>
        <v>#N/A</v>
      </c>
      <c r="M519" s="224" t="str">
        <f t="shared" si="221"/>
        <v/>
      </c>
      <c r="N519" s="236" t="str">
        <f t="shared" si="231"/>
        <v/>
      </c>
      <c r="O519" s="22" t="str">
        <f t="shared" si="232"/>
        <v>TG422</v>
      </c>
      <c r="P519" s="308" t="e">
        <f t="shared" si="222"/>
        <v>#N/A</v>
      </c>
      <c r="Q519" s="22" t="str">
        <f t="shared" si="233"/>
        <v>TG422</v>
      </c>
      <c r="R519" s="308" t="e">
        <f t="shared" si="223"/>
        <v>#N/A</v>
      </c>
      <c r="S519" s="74"/>
      <c r="T519" s="75"/>
      <c r="U519" s="76"/>
      <c r="V519" s="74"/>
      <c r="W519" s="75"/>
      <c r="X519" s="76"/>
      <c r="Y519" s="74"/>
      <c r="Z519" s="75"/>
      <c r="AA519" s="76"/>
      <c r="AB519" s="74"/>
      <c r="AC519" s="75"/>
      <c r="AD519" s="76"/>
      <c r="AE519" s="74"/>
      <c r="AF519" s="75"/>
      <c r="AG519" s="76"/>
      <c r="AH519" s="74"/>
      <c r="AI519" s="75"/>
      <c r="AJ519" s="76"/>
      <c r="AK519" s="74"/>
      <c r="AL519" s="75"/>
      <c r="AM519" s="76"/>
      <c r="AN519" s="74"/>
      <c r="AO519" s="75"/>
      <c r="AP519" s="76"/>
      <c r="AQ519" s="77" t="str">
        <f t="shared" si="224"/>
        <v/>
      </c>
      <c r="AR519" s="77" t="str">
        <f t="shared" si="225"/>
        <v/>
      </c>
      <c r="AS519" s="78" t="str">
        <f t="shared" si="234"/>
        <v/>
      </c>
      <c r="AT519" s="77" t="str">
        <f t="shared" si="226"/>
        <v/>
      </c>
      <c r="AU519" s="79"/>
      <c r="AV519" s="139"/>
      <c r="AW519" s="80"/>
      <c r="AX519" s="80"/>
      <c r="AY519" s="80"/>
      <c r="AZ519" s="92"/>
      <c r="BA519" s="93"/>
      <c r="BB519" s="92"/>
      <c r="BC519" s="93"/>
      <c r="BD519" s="92"/>
      <c r="BE519" s="93"/>
      <c r="BF519" s="77"/>
      <c r="BG519" s="77"/>
      <c r="BH519" s="77"/>
      <c r="BI519" s="83">
        <f t="shared" si="235"/>
        <v>1</v>
      </c>
      <c r="BJ519" s="83">
        <f t="shared" si="236"/>
        <v>0</v>
      </c>
      <c r="BK519" s="83">
        <f t="shared" si="237"/>
        <v>0</v>
      </c>
      <c r="BL519" s="84"/>
      <c r="BM519" s="84"/>
      <c r="BN519" s="85"/>
      <c r="BO519" s="84"/>
      <c r="BP519" s="84"/>
      <c r="BQ519" s="84"/>
      <c r="BR519" s="84"/>
      <c r="BS519" s="84"/>
      <c r="BT519" s="84"/>
      <c r="BU519" s="86"/>
      <c r="BV519" s="86"/>
      <c r="BW519" s="86"/>
      <c r="BX519" s="86"/>
      <c r="BY519" s="86"/>
      <c r="BZ519" s="86"/>
      <c r="CA519" s="83"/>
      <c r="CB519" s="83"/>
      <c r="CC519" s="14"/>
      <c r="CD519" s="72"/>
      <c r="CE519" s="87"/>
      <c r="CF519" s="88"/>
      <c r="CG519" s="88"/>
      <c r="CH519" s="87" t="str">
        <f t="shared" si="227"/>
        <v/>
      </c>
      <c r="CI519" s="89"/>
      <c r="CJ519" s="89"/>
      <c r="CK519" s="267"/>
      <c r="CL519" s="90"/>
      <c r="CM519" s="267"/>
      <c r="CN519" s="90"/>
      <c r="CO519" s="267"/>
      <c r="CP519" s="90"/>
      <c r="CQ519" s="267"/>
      <c r="CR519" s="90"/>
      <c r="CS519" s="267"/>
      <c r="CT519" s="90"/>
      <c r="CU519" s="267"/>
      <c r="CV519" s="90"/>
      <c r="CW519" s="267"/>
      <c r="CX519" s="90"/>
      <c r="CY519" s="267"/>
      <c r="CZ519" s="90"/>
      <c r="DA519" s="94" t="str">
        <f>DataEntry!B519</f>
        <v/>
      </c>
      <c r="DB519" s="83"/>
      <c r="DC519" s="83"/>
      <c r="DD519" s="145" t="str">
        <f t="shared" si="238"/>
        <v/>
      </c>
      <c r="DE519" s="145" t="str">
        <f t="shared" si="239"/>
        <v/>
      </c>
      <c r="DF519" s="145" t="str">
        <f t="shared" si="240"/>
        <v/>
      </c>
      <c r="DG519" s="145" t="str">
        <f t="shared" si="241"/>
        <v/>
      </c>
      <c r="DH519" s="145" t="str">
        <f t="shared" si="242"/>
        <v/>
      </c>
      <c r="DI519" s="145" t="str">
        <f t="shared" si="243"/>
        <v/>
      </c>
      <c r="DJ519" s="83"/>
      <c r="DK519" s="83"/>
      <c r="DL519" s="84"/>
      <c r="DM519" s="14"/>
      <c r="DN519" s="87">
        <f t="shared" si="228"/>
        <v>0.64599999999999991</v>
      </c>
      <c r="DO519" s="87">
        <f>(DFactor*Rounds*Number/2+SUM(BV$3:BV507))/(Rounds*Number/2+COUNT(BV$3:BV507))</f>
        <v>0.29599999999999999</v>
      </c>
      <c r="DP519" s="87">
        <f t="shared" si="229"/>
        <v>0.29599999999999999</v>
      </c>
    </row>
    <row r="520" spans="1:120" x14ac:dyDescent="0.25">
      <c r="A520" s="69">
        <v>518</v>
      </c>
      <c r="B520" s="70" t="str">
        <f>DataEntry!C520</f>
        <v/>
      </c>
      <c r="C520" s="71">
        <f>COUNTIF(D$2:D520,D520)+COUNTIF(G$2:G520,D520)</f>
        <v>424</v>
      </c>
      <c r="D520" s="72" t="str">
        <f t="shared" si="217"/>
        <v/>
      </c>
      <c r="E520" s="70" t="str">
        <f>DataEntry!E520</f>
        <v/>
      </c>
      <c r="F520" s="71">
        <f>COUNTIF(D$2:D520,G520)+COUNTIF(G$2:G520,G520)</f>
        <v>424</v>
      </c>
      <c r="G520" s="72" t="str">
        <f t="shared" si="218"/>
        <v/>
      </c>
      <c r="H520" s="73" t="str">
        <f>DataEntry!G520</f>
        <v/>
      </c>
      <c r="I520" s="73" t="str">
        <f>DataEntry!H520</f>
        <v/>
      </c>
      <c r="J520" s="266">
        <f t="shared" si="230"/>
        <v>1</v>
      </c>
      <c r="K520" s="304">
        <f t="shared" si="219"/>
        <v>0.23633804834341898</v>
      </c>
      <c r="L520" s="224" t="e">
        <f t="shared" si="220"/>
        <v>#N/A</v>
      </c>
      <c r="M520" s="224" t="str">
        <f t="shared" si="221"/>
        <v/>
      </c>
      <c r="N520" s="236" t="str">
        <f t="shared" si="231"/>
        <v/>
      </c>
      <c r="O520" s="22" t="str">
        <f t="shared" si="232"/>
        <v>TG424</v>
      </c>
      <c r="P520" s="308" t="e">
        <f t="shared" si="222"/>
        <v>#N/A</v>
      </c>
      <c r="Q520" s="22" t="str">
        <f t="shared" si="233"/>
        <v>TG424</v>
      </c>
      <c r="R520" s="308" t="e">
        <f t="shared" si="223"/>
        <v>#N/A</v>
      </c>
      <c r="S520" s="74"/>
      <c r="T520" s="75"/>
      <c r="U520" s="76"/>
      <c r="V520" s="74"/>
      <c r="W520" s="75"/>
      <c r="X520" s="76"/>
      <c r="Y520" s="74"/>
      <c r="Z520" s="75"/>
      <c r="AA520" s="76"/>
      <c r="AB520" s="74"/>
      <c r="AC520" s="75"/>
      <c r="AD520" s="76"/>
      <c r="AE520" s="74"/>
      <c r="AF520" s="75"/>
      <c r="AG520" s="76"/>
      <c r="AH520" s="74"/>
      <c r="AI520" s="75"/>
      <c r="AJ520" s="76"/>
      <c r="AK520" s="74"/>
      <c r="AL520" s="75"/>
      <c r="AM520" s="76"/>
      <c r="AN520" s="74"/>
      <c r="AO520" s="75"/>
      <c r="AP520" s="76"/>
      <c r="AQ520" s="77" t="str">
        <f t="shared" si="224"/>
        <v/>
      </c>
      <c r="AR520" s="77" t="str">
        <f t="shared" si="225"/>
        <v/>
      </c>
      <c r="AS520" s="78" t="str">
        <f t="shared" si="234"/>
        <v/>
      </c>
      <c r="AT520" s="77" t="str">
        <f t="shared" si="226"/>
        <v/>
      </c>
      <c r="AU520" s="79"/>
      <c r="AV520" s="139"/>
      <c r="AW520" s="80"/>
      <c r="AX520" s="80"/>
      <c r="AY520" s="80"/>
      <c r="AZ520" s="92"/>
      <c r="BA520" s="93"/>
      <c r="BB520" s="92"/>
      <c r="BC520" s="93"/>
      <c r="BD520" s="92"/>
      <c r="BE520" s="93"/>
      <c r="BF520" s="77"/>
      <c r="BG520" s="77"/>
      <c r="BH520" s="77"/>
      <c r="BI520" s="83">
        <f t="shared" si="235"/>
        <v>1</v>
      </c>
      <c r="BJ520" s="83">
        <f t="shared" si="236"/>
        <v>0</v>
      </c>
      <c r="BK520" s="83">
        <f t="shared" si="237"/>
        <v>0</v>
      </c>
      <c r="BL520" s="84"/>
      <c r="BM520" s="84"/>
      <c r="BN520" s="85"/>
      <c r="BO520" s="84"/>
      <c r="BP520" s="84"/>
      <c r="BQ520" s="84"/>
      <c r="BR520" s="84"/>
      <c r="BS520" s="84"/>
      <c r="BT520" s="84"/>
      <c r="BU520" s="86"/>
      <c r="BV520" s="86"/>
      <c r="BW520" s="86"/>
      <c r="BX520" s="86"/>
      <c r="BY520" s="86"/>
      <c r="BZ520" s="86"/>
      <c r="CA520" s="83"/>
      <c r="CB520" s="83"/>
      <c r="CC520" s="14"/>
      <c r="CD520" s="72"/>
      <c r="CE520" s="87"/>
      <c r="CF520" s="88"/>
      <c r="CG520" s="88"/>
      <c r="CH520" s="87" t="str">
        <f t="shared" si="227"/>
        <v/>
      </c>
      <c r="CI520" s="89"/>
      <c r="CJ520" s="89"/>
      <c r="CK520" s="267"/>
      <c r="CL520" s="90"/>
      <c r="CM520" s="267"/>
      <c r="CN520" s="90"/>
      <c r="CO520" s="267"/>
      <c r="CP520" s="90"/>
      <c r="CQ520" s="267"/>
      <c r="CR520" s="90"/>
      <c r="CS520" s="267"/>
      <c r="CT520" s="90"/>
      <c r="CU520" s="267"/>
      <c r="CV520" s="90"/>
      <c r="CW520" s="267"/>
      <c r="CX520" s="90"/>
      <c r="CY520" s="267"/>
      <c r="CZ520" s="90"/>
      <c r="DA520" s="94" t="str">
        <f>DataEntry!B520</f>
        <v/>
      </c>
      <c r="DB520" s="83"/>
      <c r="DC520" s="83"/>
      <c r="DD520" s="145" t="str">
        <f t="shared" si="238"/>
        <v/>
      </c>
      <c r="DE520" s="145" t="str">
        <f t="shared" si="239"/>
        <v/>
      </c>
      <c r="DF520" s="145" t="str">
        <f t="shared" si="240"/>
        <v/>
      </c>
      <c r="DG520" s="145" t="str">
        <f t="shared" si="241"/>
        <v/>
      </c>
      <c r="DH520" s="145" t="str">
        <f t="shared" si="242"/>
        <v/>
      </c>
      <c r="DI520" s="145" t="str">
        <f t="shared" si="243"/>
        <v/>
      </c>
      <c r="DJ520" s="83"/>
      <c r="DK520" s="83"/>
      <c r="DL520" s="84"/>
      <c r="DM520" s="14"/>
      <c r="DN520" s="87">
        <f t="shared" si="228"/>
        <v>0.64599999999999991</v>
      </c>
      <c r="DO520" s="87">
        <f>(DFactor*Rounds*Number/2+SUM(BV$3:BV508))/(Rounds*Number/2+COUNT(BV$3:BV508))</f>
        <v>0.29599999999999999</v>
      </c>
      <c r="DP520" s="87">
        <f t="shared" si="229"/>
        <v>0.29599999999999999</v>
      </c>
    </row>
    <row r="521" spans="1:120" x14ac:dyDescent="0.25">
      <c r="A521" s="69">
        <v>519</v>
      </c>
      <c r="B521" s="70" t="str">
        <f>DataEntry!C521</f>
        <v/>
      </c>
      <c r="C521" s="71">
        <f>COUNTIF(D$2:D521,D521)+COUNTIF(G$2:G521,D521)</f>
        <v>426</v>
      </c>
      <c r="D521" s="72" t="str">
        <f t="shared" si="217"/>
        <v/>
      </c>
      <c r="E521" s="70" t="str">
        <f>DataEntry!E521</f>
        <v/>
      </c>
      <c r="F521" s="71">
        <f>COUNTIF(D$2:D521,G521)+COUNTIF(G$2:G521,G521)</f>
        <v>426</v>
      </c>
      <c r="G521" s="72" t="str">
        <f t="shared" si="218"/>
        <v/>
      </c>
      <c r="H521" s="73" t="str">
        <f>DataEntry!G521</f>
        <v/>
      </c>
      <c r="I521" s="73" t="str">
        <f>DataEntry!H521</f>
        <v/>
      </c>
      <c r="J521" s="266">
        <f t="shared" si="230"/>
        <v>1</v>
      </c>
      <c r="K521" s="304">
        <f t="shared" si="219"/>
        <v>0.89441300399176882</v>
      </c>
      <c r="L521" s="224" t="e">
        <f t="shared" si="220"/>
        <v>#N/A</v>
      </c>
      <c r="M521" s="224" t="str">
        <f t="shared" si="221"/>
        <v/>
      </c>
      <c r="N521" s="236" t="str">
        <f t="shared" si="231"/>
        <v/>
      </c>
      <c r="O521" s="22" t="str">
        <f t="shared" si="232"/>
        <v>TG426</v>
      </c>
      <c r="P521" s="308" t="e">
        <f t="shared" si="222"/>
        <v>#N/A</v>
      </c>
      <c r="Q521" s="22" t="str">
        <f t="shared" si="233"/>
        <v>TG426</v>
      </c>
      <c r="R521" s="308" t="e">
        <f t="shared" si="223"/>
        <v>#N/A</v>
      </c>
      <c r="S521" s="74"/>
      <c r="T521" s="75"/>
      <c r="U521" s="76"/>
      <c r="V521" s="74"/>
      <c r="W521" s="75"/>
      <c r="X521" s="76"/>
      <c r="Y521" s="74"/>
      <c r="Z521" s="75"/>
      <c r="AA521" s="76"/>
      <c r="AB521" s="74"/>
      <c r="AC521" s="75"/>
      <c r="AD521" s="76"/>
      <c r="AE521" s="74"/>
      <c r="AF521" s="75"/>
      <c r="AG521" s="76"/>
      <c r="AH521" s="74"/>
      <c r="AI521" s="75"/>
      <c r="AJ521" s="76"/>
      <c r="AK521" s="74"/>
      <c r="AL521" s="75"/>
      <c r="AM521" s="76"/>
      <c r="AN521" s="74"/>
      <c r="AO521" s="75"/>
      <c r="AP521" s="76"/>
      <c r="AQ521" s="77" t="str">
        <f t="shared" si="224"/>
        <v/>
      </c>
      <c r="AR521" s="77" t="str">
        <f t="shared" si="225"/>
        <v/>
      </c>
      <c r="AS521" s="78" t="str">
        <f t="shared" si="234"/>
        <v/>
      </c>
      <c r="AT521" s="77" t="str">
        <f t="shared" si="226"/>
        <v/>
      </c>
      <c r="AU521" s="79"/>
      <c r="AV521" s="139"/>
      <c r="AW521" s="80"/>
      <c r="AX521" s="80"/>
      <c r="AY521" s="80"/>
      <c r="AZ521" s="92"/>
      <c r="BA521" s="93"/>
      <c r="BB521" s="92"/>
      <c r="BC521" s="93"/>
      <c r="BD521" s="92"/>
      <c r="BE521" s="93"/>
      <c r="BF521" s="77"/>
      <c r="BG521" s="77"/>
      <c r="BH521" s="77"/>
      <c r="BI521" s="83">
        <f t="shared" si="235"/>
        <v>1</v>
      </c>
      <c r="BJ521" s="83">
        <f t="shared" si="236"/>
        <v>0</v>
      </c>
      <c r="BK521" s="83">
        <f t="shared" si="237"/>
        <v>0</v>
      </c>
      <c r="BL521" s="84"/>
      <c r="BM521" s="84"/>
      <c r="BN521" s="85"/>
      <c r="BO521" s="84"/>
      <c r="BP521" s="84"/>
      <c r="BQ521" s="84"/>
      <c r="BR521" s="84"/>
      <c r="BS521" s="84"/>
      <c r="BT521" s="84"/>
      <c r="BU521" s="86"/>
      <c r="BV521" s="86"/>
      <c r="BW521" s="86"/>
      <c r="BX521" s="86"/>
      <c r="BY521" s="86"/>
      <c r="BZ521" s="86"/>
      <c r="CA521" s="83"/>
      <c r="CB521" s="83"/>
      <c r="CC521" s="14"/>
      <c r="CD521" s="72"/>
      <c r="CE521" s="87"/>
      <c r="CF521" s="88"/>
      <c r="CG521" s="88"/>
      <c r="CH521" s="87" t="str">
        <f t="shared" si="227"/>
        <v/>
      </c>
      <c r="CI521" s="89"/>
      <c r="CJ521" s="89"/>
      <c r="CK521" s="267"/>
      <c r="CL521" s="90"/>
      <c r="CM521" s="267"/>
      <c r="CN521" s="90"/>
      <c r="CO521" s="267"/>
      <c r="CP521" s="90"/>
      <c r="CQ521" s="267"/>
      <c r="CR521" s="90"/>
      <c r="CS521" s="267"/>
      <c r="CT521" s="90"/>
      <c r="CU521" s="267"/>
      <c r="CV521" s="90"/>
      <c r="CW521" s="267"/>
      <c r="CX521" s="90"/>
      <c r="CY521" s="267"/>
      <c r="CZ521" s="90"/>
      <c r="DA521" s="94" t="str">
        <f>DataEntry!B521</f>
        <v/>
      </c>
      <c r="DB521" s="83"/>
      <c r="DC521" s="83"/>
      <c r="DD521" s="145" t="str">
        <f t="shared" si="238"/>
        <v/>
      </c>
      <c r="DE521" s="145" t="str">
        <f t="shared" si="239"/>
        <v/>
      </c>
      <c r="DF521" s="145" t="str">
        <f t="shared" si="240"/>
        <v/>
      </c>
      <c r="DG521" s="145" t="str">
        <f t="shared" si="241"/>
        <v/>
      </c>
      <c r="DH521" s="145" t="str">
        <f t="shared" si="242"/>
        <v/>
      </c>
      <c r="DI521" s="145" t="str">
        <f t="shared" si="243"/>
        <v/>
      </c>
      <c r="DJ521" s="83"/>
      <c r="DK521" s="83"/>
      <c r="DL521" s="84"/>
      <c r="DM521" s="14"/>
      <c r="DN521" s="87">
        <f t="shared" si="228"/>
        <v>0.64599999999999991</v>
      </c>
      <c r="DO521" s="87">
        <f>(DFactor*Rounds*Number/2+SUM(BV$3:BV509))/(Rounds*Number/2+COUNT(BV$3:BV509))</f>
        <v>0.29599999999999999</v>
      </c>
      <c r="DP521" s="87">
        <f t="shared" si="229"/>
        <v>0.29599999999999999</v>
      </c>
    </row>
    <row r="522" spans="1:120" x14ac:dyDescent="0.25">
      <c r="A522" s="69">
        <v>520</v>
      </c>
      <c r="B522" s="70" t="str">
        <f>DataEntry!C522</f>
        <v/>
      </c>
      <c r="C522" s="71">
        <f>COUNTIF(D$2:D522,D522)+COUNTIF(G$2:G522,D522)</f>
        <v>428</v>
      </c>
      <c r="D522" s="72" t="str">
        <f t="shared" si="217"/>
        <v/>
      </c>
      <c r="E522" s="70" t="str">
        <f>DataEntry!E522</f>
        <v/>
      </c>
      <c r="F522" s="71">
        <f>COUNTIF(D$2:D522,G522)+COUNTIF(G$2:G522,G522)</f>
        <v>428</v>
      </c>
      <c r="G522" s="72" t="str">
        <f t="shared" si="218"/>
        <v/>
      </c>
      <c r="H522" s="73" t="str">
        <f>DataEntry!G522</f>
        <v/>
      </c>
      <c r="I522" s="73" t="str">
        <f>DataEntry!H522</f>
        <v/>
      </c>
      <c r="J522" s="266">
        <f t="shared" si="230"/>
        <v>1</v>
      </c>
      <c r="K522" s="304">
        <f t="shared" si="219"/>
        <v>0.82874205394266909</v>
      </c>
      <c r="L522" s="224" t="e">
        <f t="shared" si="220"/>
        <v>#N/A</v>
      </c>
      <c r="M522" s="224" t="str">
        <f t="shared" si="221"/>
        <v/>
      </c>
      <c r="N522" s="236" t="str">
        <f t="shared" si="231"/>
        <v/>
      </c>
      <c r="O522" s="22" t="str">
        <f t="shared" si="232"/>
        <v>TG428</v>
      </c>
      <c r="P522" s="308" t="e">
        <f t="shared" si="222"/>
        <v>#N/A</v>
      </c>
      <c r="Q522" s="22" t="str">
        <f t="shared" si="233"/>
        <v>TG428</v>
      </c>
      <c r="R522" s="308" t="e">
        <f t="shared" si="223"/>
        <v>#N/A</v>
      </c>
      <c r="S522" s="74"/>
      <c r="T522" s="75"/>
      <c r="U522" s="76"/>
      <c r="V522" s="74"/>
      <c r="W522" s="75"/>
      <c r="X522" s="76"/>
      <c r="Y522" s="74"/>
      <c r="Z522" s="75"/>
      <c r="AA522" s="76"/>
      <c r="AB522" s="74"/>
      <c r="AC522" s="75"/>
      <c r="AD522" s="76"/>
      <c r="AE522" s="74"/>
      <c r="AF522" s="75"/>
      <c r="AG522" s="76"/>
      <c r="AH522" s="74"/>
      <c r="AI522" s="75"/>
      <c r="AJ522" s="76"/>
      <c r="AK522" s="74"/>
      <c r="AL522" s="75"/>
      <c r="AM522" s="76"/>
      <c r="AN522" s="74"/>
      <c r="AO522" s="75"/>
      <c r="AP522" s="76"/>
      <c r="AQ522" s="77" t="str">
        <f t="shared" si="224"/>
        <v/>
      </c>
      <c r="AR522" s="77" t="str">
        <f t="shared" si="225"/>
        <v/>
      </c>
      <c r="AS522" s="78" t="str">
        <f t="shared" si="234"/>
        <v/>
      </c>
      <c r="AT522" s="77" t="str">
        <f t="shared" si="226"/>
        <v/>
      </c>
      <c r="AU522" s="79"/>
      <c r="AV522" s="139"/>
      <c r="AW522" s="80"/>
      <c r="AX522" s="80"/>
      <c r="AY522" s="80"/>
      <c r="AZ522" s="92"/>
      <c r="BA522" s="93"/>
      <c r="BB522" s="92"/>
      <c r="BC522" s="93"/>
      <c r="BD522" s="92"/>
      <c r="BE522" s="93"/>
      <c r="BF522" s="77"/>
      <c r="BG522" s="77"/>
      <c r="BH522" s="77"/>
      <c r="BI522" s="83">
        <f t="shared" si="235"/>
        <v>1</v>
      </c>
      <c r="BJ522" s="83">
        <f t="shared" si="236"/>
        <v>0</v>
      </c>
      <c r="BK522" s="83">
        <f t="shared" si="237"/>
        <v>0</v>
      </c>
      <c r="BL522" s="84"/>
      <c r="BM522" s="84"/>
      <c r="BN522" s="85"/>
      <c r="BO522" s="84"/>
      <c r="BP522" s="84"/>
      <c r="BQ522" s="84"/>
      <c r="BR522" s="84"/>
      <c r="BS522" s="84"/>
      <c r="BT522" s="84"/>
      <c r="BU522" s="86"/>
      <c r="BV522" s="86"/>
      <c r="BW522" s="86"/>
      <c r="BX522" s="86"/>
      <c r="BY522" s="86"/>
      <c r="BZ522" s="86"/>
      <c r="CA522" s="83"/>
      <c r="CB522" s="83"/>
      <c r="CC522" s="14"/>
      <c r="CD522" s="72"/>
      <c r="CE522" s="87"/>
      <c r="CF522" s="88"/>
      <c r="CG522" s="88"/>
      <c r="CH522" s="87" t="str">
        <f t="shared" si="227"/>
        <v/>
      </c>
      <c r="CI522" s="89"/>
      <c r="CJ522" s="89"/>
      <c r="CK522" s="267"/>
      <c r="CL522" s="90"/>
      <c r="CM522" s="267"/>
      <c r="CN522" s="90"/>
      <c r="CO522" s="267"/>
      <c r="CP522" s="90"/>
      <c r="CQ522" s="267"/>
      <c r="CR522" s="90"/>
      <c r="CS522" s="267"/>
      <c r="CT522" s="90"/>
      <c r="CU522" s="267"/>
      <c r="CV522" s="90"/>
      <c r="CW522" s="267"/>
      <c r="CX522" s="90"/>
      <c r="CY522" s="267"/>
      <c r="CZ522" s="90"/>
      <c r="DA522" s="94" t="str">
        <f>DataEntry!B522</f>
        <v/>
      </c>
      <c r="DB522" s="83"/>
      <c r="DC522" s="83"/>
      <c r="DD522" s="145" t="str">
        <f t="shared" si="238"/>
        <v/>
      </c>
      <c r="DE522" s="145" t="str">
        <f t="shared" si="239"/>
        <v/>
      </c>
      <c r="DF522" s="145" t="str">
        <f t="shared" si="240"/>
        <v/>
      </c>
      <c r="DG522" s="145" t="str">
        <f t="shared" si="241"/>
        <v/>
      </c>
      <c r="DH522" s="145" t="str">
        <f t="shared" si="242"/>
        <v/>
      </c>
      <c r="DI522" s="145" t="str">
        <f t="shared" si="243"/>
        <v/>
      </c>
      <c r="DJ522" s="83"/>
      <c r="DK522" s="83"/>
      <c r="DL522" s="84"/>
      <c r="DM522" s="14"/>
      <c r="DN522" s="87">
        <f t="shared" si="228"/>
        <v>0.64599999999999991</v>
      </c>
      <c r="DO522" s="87">
        <f>(DFactor*Rounds*Number/2+SUM(BV$3:BV510))/(Rounds*Number/2+COUNT(BV$3:BV510))</f>
        <v>0.29599999999999999</v>
      </c>
      <c r="DP522" s="87">
        <f t="shared" si="229"/>
        <v>0.29599999999999999</v>
      </c>
    </row>
    <row r="523" spans="1:120" x14ac:dyDescent="0.25">
      <c r="A523" s="69">
        <v>521</v>
      </c>
      <c r="B523" s="70" t="str">
        <f>DataEntry!C523</f>
        <v/>
      </c>
      <c r="C523" s="71">
        <f>COUNTIF(D$2:D523,D523)+COUNTIF(G$2:G523,D523)</f>
        <v>430</v>
      </c>
      <c r="D523" s="72" t="str">
        <f t="shared" si="217"/>
        <v/>
      </c>
      <c r="E523" s="70" t="str">
        <f>DataEntry!E523</f>
        <v/>
      </c>
      <c r="F523" s="71">
        <f>COUNTIF(D$2:D523,G523)+COUNTIF(G$2:G523,G523)</f>
        <v>430</v>
      </c>
      <c r="G523" s="72" t="str">
        <f t="shared" si="218"/>
        <v/>
      </c>
      <c r="H523" s="73" t="str">
        <f>DataEntry!G523</f>
        <v/>
      </c>
      <c r="I523" s="73" t="str">
        <f>DataEntry!H523</f>
        <v/>
      </c>
      <c r="J523" s="266">
        <f t="shared" si="230"/>
        <v>1</v>
      </c>
      <c r="K523" s="304">
        <f t="shared" si="219"/>
        <v>0.43734850087108867</v>
      </c>
      <c r="L523" s="224" t="e">
        <f t="shared" si="220"/>
        <v>#N/A</v>
      </c>
      <c r="M523" s="224" t="str">
        <f t="shared" si="221"/>
        <v/>
      </c>
      <c r="N523" s="236" t="str">
        <f t="shared" si="231"/>
        <v/>
      </c>
      <c r="O523" s="22" t="str">
        <f t="shared" si="232"/>
        <v>TG430</v>
      </c>
      <c r="P523" s="308" t="e">
        <f t="shared" si="222"/>
        <v>#N/A</v>
      </c>
      <c r="Q523" s="22" t="str">
        <f t="shared" si="233"/>
        <v>TG430</v>
      </c>
      <c r="R523" s="308" t="e">
        <f t="shared" si="223"/>
        <v>#N/A</v>
      </c>
      <c r="S523" s="74"/>
      <c r="T523" s="75"/>
      <c r="U523" s="76"/>
      <c r="V523" s="74"/>
      <c r="W523" s="75"/>
      <c r="X523" s="76"/>
      <c r="Y523" s="74"/>
      <c r="Z523" s="75"/>
      <c r="AA523" s="76"/>
      <c r="AB523" s="74"/>
      <c r="AC523" s="75"/>
      <c r="AD523" s="76"/>
      <c r="AE523" s="74"/>
      <c r="AF523" s="75"/>
      <c r="AG523" s="76"/>
      <c r="AH523" s="74"/>
      <c r="AI523" s="75"/>
      <c r="AJ523" s="76"/>
      <c r="AK523" s="74"/>
      <c r="AL523" s="75"/>
      <c r="AM523" s="76"/>
      <c r="AN523" s="74"/>
      <c r="AO523" s="75"/>
      <c r="AP523" s="76"/>
      <c r="AQ523" s="77" t="str">
        <f t="shared" si="224"/>
        <v/>
      </c>
      <c r="AR523" s="77" t="str">
        <f t="shared" si="225"/>
        <v/>
      </c>
      <c r="AS523" s="78" t="str">
        <f t="shared" si="234"/>
        <v/>
      </c>
      <c r="AT523" s="77" t="str">
        <f t="shared" si="226"/>
        <v/>
      </c>
      <c r="AU523" s="79"/>
      <c r="AV523" s="139"/>
      <c r="AW523" s="80"/>
      <c r="AX523" s="80"/>
      <c r="AY523" s="80"/>
      <c r="AZ523" s="92"/>
      <c r="BA523" s="93"/>
      <c r="BB523" s="92"/>
      <c r="BC523" s="93"/>
      <c r="BD523" s="92"/>
      <c r="BE523" s="93"/>
      <c r="BF523" s="77"/>
      <c r="BG523" s="77"/>
      <c r="BH523" s="77"/>
      <c r="BI523" s="83">
        <f t="shared" si="235"/>
        <v>1</v>
      </c>
      <c r="BJ523" s="83">
        <f t="shared" si="236"/>
        <v>0</v>
      </c>
      <c r="BK523" s="83">
        <f t="shared" si="237"/>
        <v>0</v>
      </c>
      <c r="BL523" s="84"/>
      <c r="BM523" s="84"/>
      <c r="BN523" s="85"/>
      <c r="BO523" s="84"/>
      <c r="BP523" s="84"/>
      <c r="BQ523" s="84"/>
      <c r="BR523" s="84"/>
      <c r="BS523" s="84"/>
      <c r="BT523" s="84"/>
      <c r="BU523" s="86"/>
      <c r="BV523" s="86"/>
      <c r="BW523" s="86"/>
      <c r="BX523" s="86"/>
      <c r="BY523" s="86"/>
      <c r="BZ523" s="86"/>
      <c r="CA523" s="83"/>
      <c r="CB523" s="83"/>
      <c r="CC523" s="14"/>
      <c r="CD523" s="72"/>
      <c r="CE523" s="87"/>
      <c r="CF523" s="88"/>
      <c r="CG523" s="88"/>
      <c r="CH523" s="87" t="str">
        <f t="shared" si="227"/>
        <v/>
      </c>
      <c r="CI523" s="89"/>
      <c r="CJ523" s="89"/>
      <c r="CK523" s="267"/>
      <c r="CL523" s="90"/>
      <c r="CM523" s="267"/>
      <c r="CN523" s="90"/>
      <c r="CO523" s="267"/>
      <c r="CP523" s="90"/>
      <c r="CQ523" s="267"/>
      <c r="CR523" s="90"/>
      <c r="CS523" s="267"/>
      <c r="CT523" s="90"/>
      <c r="CU523" s="267"/>
      <c r="CV523" s="90"/>
      <c r="CW523" s="267"/>
      <c r="CX523" s="90"/>
      <c r="CY523" s="267"/>
      <c r="CZ523" s="90"/>
      <c r="DA523" s="94" t="str">
        <f>DataEntry!B523</f>
        <v/>
      </c>
      <c r="DB523" s="83"/>
      <c r="DC523" s="83"/>
      <c r="DD523" s="145" t="str">
        <f t="shared" si="238"/>
        <v/>
      </c>
      <c r="DE523" s="145" t="str">
        <f t="shared" si="239"/>
        <v/>
      </c>
      <c r="DF523" s="145" t="str">
        <f t="shared" si="240"/>
        <v/>
      </c>
      <c r="DG523" s="145" t="str">
        <f t="shared" si="241"/>
        <v/>
      </c>
      <c r="DH523" s="145" t="str">
        <f t="shared" si="242"/>
        <v/>
      </c>
      <c r="DI523" s="145" t="str">
        <f t="shared" si="243"/>
        <v/>
      </c>
      <c r="DJ523" s="83"/>
      <c r="DK523" s="83"/>
      <c r="DL523" s="84"/>
      <c r="DM523" s="14"/>
      <c r="DN523" s="87">
        <f t="shared" si="228"/>
        <v>0.64599999999999991</v>
      </c>
      <c r="DO523" s="87">
        <f>(DFactor*Rounds*Number/2+SUM(BV$3:BV511))/(Rounds*Number/2+COUNT(BV$3:BV511))</f>
        <v>0.29599999999999999</v>
      </c>
      <c r="DP523" s="87">
        <f t="shared" si="229"/>
        <v>0.29599999999999999</v>
      </c>
    </row>
    <row r="524" spans="1:120" x14ac:dyDescent="0.25">
      <c r="A524" s="69">
        <v>522</v>
      </c>
      <c r="B524" s="70" t="str">
        <f>DataEntry!C524</f>
        <v/>
      </c>
      <c r="C524" s="71">
        <f>COUNTIF(D$2:D524,D524)+COUNTIF(G$2:G524,D524)</f>
        <v>432</v>
      </c>
      <c r="D524" s="72" t="str">
        <f t="shared" si="217"/>
        <v/>
      </c>
      <c r="E524" s="70" t="str">
        <f>DataEntry!E524</f>
        <v/>
      </c>
      <c r="F524" s="71">
        <f>COUNTIF(D$2:D524,G524)+COUNTIF(G$2:G524,G524)</f>
        <v>432</v>
      </c>
      <c r="G524" s="72" t="str">
        <f t="shared" si="218"/>
        <v/>
      </c>
      <c r="H524" s="73" t="str">
        <f>DataEntry!G524</f>
        <v/>
      </c>
      <c r="I524" s="73" t="str">
        <f>DataEntry!H524</f>
        <v/>
      </c>
      <c r="J524" s="266">
        <f t="shared" si="230"/>
        <v>1</v>
      </c>
      <c r="K524" s="304">
        <f t="shared" si="219"/>
        <v>5.0765229298654235E-2</v>
      </c>
      <c r="L524" s="224" t="e">
        <f t="shared" si="220"/>
        <v>#N/A</v>
      </c>
      <c r="M524" s="224" t="str">
        <f t="shared" si="221"/>
        <v/>
      </c>
      <c r="N524" s="236" t="str">
        <f t="shared" si="231"/>
        <v/>
      </c>
      <c r="O524" s="22" t="str">
        <f t="shared" si="232"/>
        <v>TG432</v>
      </c>
      <c r="P524" s="308" t="e">
        <f t="shared" si="222"/>
        <v>#N/A</v>
      </c>
      <c r="Q524" s="22" t="str">
        <f t="shared" si="233"/>
        <v>TG432</v>
      </c>
      <c r="R524" s="308" t="e">
        <f t="shared" si="223"/>
        <v>#N/A</v>
      </c>
      <c r="S524" s="74"/>
      <c r="T524" s="75"/>
      <c r="U524" s="76"/>
      <c r="V524" s="74"/>
      <c r="W524" s="75"/>
      <c r="X524" s="76"/>
      <c r="Y524" s="74"/>
      <c r="Z524" s="75"/>
      <c r="AA524" s="76"/>
      <c r="AB524" s="74"/>
      <c r="AC524" s="75"/>
      <c r="AD524" s="76"/>
      <c r="AE524" s="74"/>
      <c r="AF524" s="75"/>
      <c r="AG524" s="76"/>
      <c r="AH524" s="74"/>
      <c r="AI524" s="75"/>
      <c r="AJ524" s="76"/>
      <c r="AK524" s="74"/>
      <c r="AL524" s="75"/>
      <c r="AM524" s="76"/>
      <c r="AN524" s="74"/>
      <c r="AO524" s="75"/>
      <c r="AP524" s="76"/>
      <c r="AQ524" s="77" t="str">
        <f t="shared" si="224"/>
        <v/>
      </c>
      <c r="AR524" s="77" t="str">
        <f t="shared" si="225"/>
        <v/>
      </c>
      <c r="AS524" s="78" t="str">
        <f t="shared" si="234"/>
        <v/>
      </c>
      <c r="AT524" s="77" t="str">
        <f t="shared" si="226"/>
        <v/>
      </c>
      <c r="AU524" s="79"/>
      <c r="AV524" s="139"/>
      <c r="AW524" s="80"/>
      <c r="AX524" s="80"/>
      <c r="AY524" s="80"/>
      <c r="AZ524" s="92"/>
      <c r="BA524" s="93"/>
      <c r="BB524" s="92"/>
      <c r="BC524" s="93"/>
      <c r="BD524" s="92"/>
      <c r="BE524" s="93"/>
      <c r="BF524" s="77"/>
      <c r="BG524" s="77"/>
      <c r="BH524" s="77"/>
      <c r="BI524" s="83">
        <f t="shared" si="235"/>
        <v>1</v>
      </c>
      <c r="BJ524" s="83">
        <f t="shared" si="236"/>
        <v>0</v>
      </c>
      <c r="BK524" s="83">
        <f t="shared" si="237"/>
        <v>0</v>
      </c>
      <c r="BL524" s="84"/>
      <c r="BM524" s="84"/>
      <c r="BN524" s="85"/>
      <c r="BO524" s="84"/>
      <c r="BP524" s="84"/>
      <c r="BQ524" s="84"/>
      <c r="BR524" s="84"/>
      <c r="BS524" s="84"/>
      <c r="BT524" s="84"/>
      <c r="BU524" s="86"/>
      <c r="BV524" s="86"/>
      <c r="BW524" s="86"/>
      <c r="BX524" s="86"/>
      <c r="BY524" s="86"/>
      <c r="BZ524" s="86"/>
      <c r="CA524" s="83"/>
      <c r="CB524" s="83"/>
      <c r="CC524" s="14"/>
      <c r="CD524" s="72"/>
      <c r="CE524" s="87"/>
      <c r="CF524" s="88"/>
      <c r="CG524" s="88"/>
      <c r="CH524" s="87" t="str">
        <f t="shared" si="227"/>
        <v/>
      </c>
      <c r="CI524" s="89"/>
      <c r="CJ524" s="89"/>
      <c r="CK524" s="267"/>
      <c r="CL524" s="90"/>
      <c r="CM524" s="267"/>
      <c r="CN524" s="90"/>
      <c r="CO524" s="267"/>
      <c r="CP524" s="90"/>
      <c r="CQ524" s="267"/>
      <c r="CR524" s="90"/>
      <c r="CS524" s="267"/>
      <c r="CT524" s="90"/>
      <c r="CU524" s="267"/>
      <c r="CV524" s="90"/>
      <c r="CW524" s="267"/>
      <c r="CX524" s="90"/>
      <c r="CY524" s="267"/>
      <c r="CZ524" s="90"/>
      <c r="DA524" s="94" t="str">
        <f>DataEntry!B524</f>
        <v/>
      </c>
      <c r="DB524" s="83"/>
      <c r="DC524" s="83"/>
      <c r="DD524" s="145" t="str">
        <f t="shared" si="238"/>
        <v/>
      </c>
      <c r="DE524" s="145" t="str">
        <f t="shared" si="239"/>
        <v/>
      </c>
      <c r="DF524" s="145" t="str">
        <f t="shared" si="240"/>
        <v/>
      </c>
      <c r="DG524" s="145" t="str">
        <f t="shared" si="241"/>
        <v/>
      </c>
      <c r="DH524" s="145" t="str">
        <f t="shared" si="242"/>
        <v/>
      </c>
      <c r="DI524" s="145" t="str">
        <f t="shared" si="243"/>
        <v/>
      </c>
      <c r="DJ524" s="83"/>
      <c r="DK524" s="83"/>
      <c r="DL524" s="84"/>
      <c r="DM524" s="14"/>
      <c r="DN524" s="87">
        <f t="shared" si="228"/>
        <v>0.64599999999999991</v>
      </c>
      <c r="DO524" s="87">
        <f>(DFactor*Rounds*Number/2+SUM(BV$3:BV512))/(Rounds*Number/2+COUNT(BV$3:BV512))</f>
        <v>0.29599999999999999</v>
      </c>
      <c r="DP524" s="87">
        <f t="shared" si="229"/>
        <v>0.29599999999999999</v>
      </c>
    </row>
    <row r="525" spans="1:120" x14ac:dyDescent="0.25">
      <c r="A525" s="69">
        <v>523</v>
      </c>
      <c r="B525" s="70" t="str">
        <f>DataEntry!C525</f>
        <v/>
      </c>
      <c r="C525" s="71">
        <f>COUNTIF(D$2:D525,D525)+COUNTIF(G$2:G525,D525)</f>
        <v>434</v>
      </c>
      <c r="D525" s="72" t="str">
        <f t="shared" si="217"/>
        <v/>
      </c>
      <c r="E525" s="70" t="str">
        <f>DataEntry!E525</f>
        <v/>
      </c>
      <c r="F525" s="71">
        <f>COUNTIF(D$2:D525,G525)+COUNTIF(G$2:G525,G525)</f>
        <v>434</v>
      </c>
      <c r="G525" s="72" t="str">
        <f t="shared" si="218"/>
        <v/>
      </c>
      <c r="H525" s="73" t="str">
        <f>DataEntry!G525</f>
        <v/>
      </c>
      <c r="I525" s="73" t="str">
        <f>DataEntry!H525</f>
        <v/>
      </c>
      <c r="J525" s="266">
        <f t="shared" si="230"/>
        <v>1</v>
      </c>
      <c r="K525" s="304">
        <f t="shared" si="219"/>
        <v>0.37021665430031492</v>
      </c>
      <c r="L525" s="224" t="e">
        <f t="shared" si="220"/>
        <v>#N/A</v>
      </c>
      <c r="M525" s="224" t="str">
        <f t="shared" si="221"/>
        <v/>
      </c>
      <c r="N525" s="236" t="str">
        <f t="shared" si="231"/>
        <v/>
      </c>
      <c r="O525" s="22" t="str">
        <f t="shared" si="232"/>
        <v>TG434</v>
      </c>
      <c r="P525" s="308" t="e">
        <f t="shared" si="222"/>
        <v>#N/A</v>
      </c>
      <c r="Q525" s="22" t="str">
        <f t="shared" si="233"/>
        <v>TG434</v>
      </c>
      <c r="R525" s="308" t="e">
        <f t="shared" si="223"/>
        <v>#N/A</v>
      </c>
      <c r="S525" s="74"/>
      <c r="T525" s="75"/>
      <c r="U525" s="76"/>
      <c r="V525" s="74"/>
      <c r="W525" s="75"/>
      <c r="X525" s="76"/>
      <c r="Y525" s="74"/>
      <c r="Z525" s="75"/>
      <c r="AA525" s="76"/>
      <c r="AB525" s="74"/>
      <c r="AC525" s="75"/>
      <c r="AD525" s="76"/>
      <c r="AE525" s="74"/>
      <c r="AF525" s="75"/>
      <c r="AG525" s="76"/>
      <c r="AH525" s="74"/>
      <c r="AI525" s="75"/>
      <c r="AJ525" s="76"/>
      <c r="AK525" s="74"/>
      <c r="AL525" s="75"/>
      <c r="AM525" s="76"/>
      <c r="AN525" s="74"/>
      <c r="AO525" s="75"/>
      <c r="AP525" s="76"/>
      <c r="AQ525" s="77" t="str">
        <f t="shared" si="224"/>
        <v/>
      </c>
      <c r="AR525" s="77" t="str">
        <f t="shared" si="225"/>
        <v/>
      </c>
      <c r="AS525" s="78" t="str">
        <f t="shared" si="234"/>
        <v/>
      </c>
      <c r="AT525" s="77" t="str">
        <f t="shared" si="226"/>
        <v/>
      </c>
      <c r="AU525" s="79"/>
      <c r="AV525" s="139"/>
      <c r="AW525" s="80"/>
      <c r="AX525" s="80"/>
      <c r="AY525" s="80"/>
      <c r="AZ525" s="92"/>
      <c r="BA525" s="93"/>
      <c r="BB525" s="92"/>
      <c r="BC525" s="93"/>
      <c r="BD525" s="92"/>
      <c r="BE525" s="93"/>
      <c r="BF525" s="77"/>
      <c r="BG525" s="77"/>
      <c r="BH525" s="77"/>
      <c r="BI525" s="83">
        <f t="shared" si="235"/>
        <v>1</v>
      </c>
      <c r="BJ525" s="83">
        <f t="shared" si="236"/>
        <v>0</v>
      </c>
      <c r="BK525" s="83">
        <f t="shared" si="237"/>
        <v>0</v>
      </c>
      <c r="BL525" s="84"/>
      <c r="BM525" s="84"/>
      <c r="BN525" s="85"/>
      <c r="BO525" s="84"/>
      <c r="BP525" s="84"/>
      <c r="BQ525" s="84"/>
      <c r="BR525" s="84"/>
      <c r="BS525" s="84"/>
      <c r="BT525" s="84"/>
      <c r="BU525" s="86"/>
      <c r="BV525" s="86"/>
      <c r="BW525" s="86"/>
      <c r="BX525" s="86"/>
      <c r="BY525" s="86"/>
      <c r="BZ525" s="86"/>
      <c r="CA525" s="83"/>
      <c r="CB525" s="83"/>
      <c r="CC525" s="14"/>
      <c r="CD525" s="72"/>
      <c r="CE525" s="87"/>
      <c r="CF525" s="88"/>
      <c r="CG525" s="88"/>
      <c r="CH525" s="87" t="str">
        <f t="shared" si="227"/>
        <v/>
      </c>
      <c r="CI525" s="89"/>
      <c r="CJ525" s="89"/>
      <c r="CK525" s="267"/>
      <c r="CL525" s="90"/>
      <c r="CM525" s="267"/>
      <c r="CN525" s="90"/>
      <c r="CO525" s="267"/>
      <c r="CP525" s="90"/>
      <c r="CQ525" s="267"/>
      <c r="CR525" s="90"/>
      <c r="CS525" s="267"/>
      <c r="CT525" s="90"/>
      <c r="CU525" s="267"/>
      <c r="CV525" s="90"/>
      <c r="CW525" s="267"/>
      <c r="CX525" s="90"/>
      <c r="CY525" s="267"/>
      <c r="CZ525" s="90"/>
      <c r="DA525" s="94" t="str">
        <f>DataEntry!B525</f>
        <v/>
      </c>
      <c r="DB525" s="83"/>
      <c r="DC525" s="83"/>
      <c r="DD525" s="145" t="str">
        <f t="shared" si="238"/>
        <v/>
      </c>
      <c r="DE525" s="145" t="str">
        <f t="shared" si="239"/>
        <v/>
      </c>
      <c r="DF525" s="145" t="str">
        <f t="shared" si="240"/>
        <v/>
      </c>
      <c r="DG525" s="145" t="str">
        <f t="shared" si="241"/>
        <v/>
      </c>
      <c r="DH525" s="145" t="str">
        <f t="shared" si="242"/>
        <v/>
      </c>
      <c r="DI525" s="145" t="str">
        <f t="shared" si="243"/>
        <v/>
      </c>
      <c r="DJ525" s="83"/>
      <c r="DK525" s="83"/>
      <c r="DL525" s="84"/>
      <c r="DM525" s="14"/>
      <c r="DN525" s="87">
        <f t="shared" si="228"/>
        <v>0.64599999999999991</v>
      </c>
      <c r="DO525" s="87">
        <f>(DFactor*Rounds*Number/2+SUM(BV$3:BV513))/(Rounds*Number/2+COUNT(BV$3:BV513))</f>
        <v>0.29599999999999999</v>
      </c>
      <c r="DP525" s="87">
        <f t="shared" si="229"/>
        <v>0.29599999999999999</v>
      </c>
    </row>
    <row r="526" spans="1:120" x14ac:dyDescent="0.25">
      <c r="A526" s="69">
        <v>524</v>
      </c>
      <c r="B526" s="70" t="str">
        <f>DataEntry!C526</f>
        <v/>
      </c>
      <c r="C526" s="71">
        <f>COUNTIF(D$2:D526,D526)+COUNTIF(G$2:G526,D526)</f>
        <v>436</v>
      </c>
      <c r="D526" s="72" t="str">
        <f t="shared" si="217"/>
        <v/>
      </c>
      <c r="E526" s="70" t="str">
        <f>DataEntry!E526</f>
        <v/>
      </c>
      <c r="F526" s="71">
        <f>COUNTIF(D$2:D526,G526)+COUNTIF(G$2:G526,G526)</f>
        <v>436</v>
      </c>
      <c r="G526" s="72" t="str">
        <f t="shared" si="218"/>
        <v/>
      </c>
      <c r="H526" s="73" t="str">
        <f>DataEntry!G526</f>
        <v/>
      </c>
      <c r="I526" s="73" t="str">
        <f>DataEntry!H526</f>
        <v/>
      </c>
      <c r="J526" s="266">
        <f t="shared" si="230"/>
        <v>1</v>
      </c>
      <c r="K526" s="304">
        <f t="shared" si="219"/>
        <v>0.82569711504966747</v>
      </c>
      <c r="L526" s="224" t="e">
        <f t="shared" si="220"/>
        <v>#N/A</v>
      </c>
      <c r="M526" s="224" t="str">
        <f t="shared" si="221"/>
        <v/>
      </c>
      <c r="N526" s="236" t="str">
        <f t="shared" si="231"/>
        <v/>
      </c>
      <c r="O526" s="22" t="str">
        <f t="shared" si="232"/>
        <v>TG436</v>
      </c>
      <c r="P526" s="308" t="e">
        <f t="shared" si="222"/>
        <v>#N/A</v>
      </c>
      <c r="Q526" s="22" t="str">
        <f t="shared" si="233"/>
        <v>TG436</v>
      </c>
      <c r="R526" s="308" t="e">
        <f t="shared" si="223"/>
        <v>#N/A</v>
      </c>
      <c r="S526" s="74"/>
      <c r="T526" s="75"/>
      <c r="U526" s="76"/>
      <c r="V526" s="74"/>
      <c r="W526" s="75"/>
      <c r="X526" s="76"/>
      <c r="Y526" s="74"/>
      <c r="Z526" s="75"/>
      <c r="AA526" s="76"/>
      <c r="AB526" s="74"/>
      <c r="AC526" s="75"/>
      <c r="AD526" s="76"/>
      <c r="AE526" s="74"/>
      <c r="AF526" s="75"/>
      <c r="AG526" s="76"/>
      <c r="AH526" s="74"/>
      <c r="AI526" s="75"/>
      <c r="AJ526" s="76"/>
      <c r="AK526" s="74"/>
      <c r="AL526" s="75"/>
      <c r="AM526" s="76"/>
      <c r="AN526" s="74"/>
      <c r="AO526" s="75"/>
      <c r="AP526" s="76"/>
      <c r="AQ526" s="77" t="str">
        <f t="shared" si="224"/>
        <v/>
      </c>
      <c r="AR526" s="77" t="str">
        <f t="shared" si="225"/>
        <v/>
      </c>
      <c r="AS526" s="78" t="str">
        <f t="shared" si="234"/>
        <v/>
      </c>
      <c r="AT526" s="77" t="str">
        <f t="shared" si="226"/>
        <v/>
      </c>
      <c r="AU526" s="79"/>
      <c r="AV526" s="139"/>
      <c r="AW526" s="80"/>
      <c r="AX526" s="80"/>
      <c r="AY526" s="80"/>
      <c r="AZ526" s="92"/>
      <c r="BA526" s="93"/>
      <c r="BB526" s="92"/>
      <c r="BC526" s="93"/>
      <c r="BD526" s="92"/>
      <c r="BE526" s="93"/>
      <c r="BF526" s="77"/>
      <c r="BG526" s="77"/>
      <c r="BH526" s="77"/>
      <c r="BI526" s="83">
        <f t="shared" si="235"/>
        <v>1</v>
      </c>
      <c r="BJ526" s="83">
        <f t="shared" si="236"/>
        <v>0</v>
      </c>
      <c r="BK526" s="83">
        <f t="shared" si="237"/>
        <v>0</v>
      </c>
      <c r="BL526" s="84"/>
      <c r="BM526" s="84"/>
      <c r="BN526" s="85"/>
      <c r="BO526" s="84"/>
      <c r="BP526" s="84"/>
      <c r="BQ526" s="84"/>
      <c r="BR526" s="84"/>
      <c r="BS526" s="84"/>
      <c r="BT526" s="84"/>
      <c r="BU526" s="86"/>
      <c r="BV526" s="86"/>
      <c r="BW526" s="86"/>
      <c r="BX526" s="86"/>
      <c r="BY526" s="86"/>
      <c r="BZ526" s="86"/>
      <c r="CA526" s="83"/>
      <c r="CB526" s="83"/>
      <c r="CC526" s="14"/>
      <c r="CD526" s="72"/>
      <c r="CE526" s="87"/>
      <c r="CF526" s="88"/>
      <c r="CG526" s="88"/>
      <c r="CH526" s="87" t="str">
        <f t="shared" si="227"/>
        <v/>
      </c>
      <c r="CI526" s="89"/>
      <c r="CJ526" s="89"/>
      <c r="CK526" s="267"/>
      <c r="CL526" s="90"/>
      <c r="CM526" s="267"/>
      <c r="CN526" s="90"/>
      <c r="CO526" s="267"/>
      <c r="CP526" s="90"/>
      <c r="CQ526" s="267"/>
      <c r="CR526" s="90"/>
      <c r="CS526" s="267"/>
      <c r="CT526" s="90"/>
      <c r="CU526" s="267"/>
      <c r="CV526" s="90"/>
      <c r="CW526" s="267"/>
      <c r="CX526" s="90"/>
      <c r="CY526" s="267"/>
      <c r="CZ526" s="90"/>
      <c r="DA526" s="94" t="str">
        <f>DataEntry!B526</f>
        <v/>
      </c>
      <c r="DB526" s="83"/>
      <c r="DC526" s="83"/>
      <c r="DD526" s="145" t="str">
        <f t="shared" si="238"/>
        <v/>
      </c>
      <c r="DE526" s="145" t="str">
        <f t="shared" si="239"/>
        <v/>
      </c>
      <c r="DF526" s="145" t="str">
        <f t="shared" si="240"/>
        <v/>
      </c>
      <c r="DG526" s="145" t="str">
        <f t="shared" si="241"/>
        <v/>
      </c>
      <c r="DH526" s="145" t="str">
        <f t="shared" si="242"/>
        <v/>
      </c>
      <c r="DI526" s="145" t="str">
        <f t="shared" si="243"/>
        <v/>
      </c>
      <c r="DJ526" s="83"/>
      <c r="DK526" s="83"/>
      <c r="DL526" s="84"/>
      <c r="DM526" s="14"/>
      <c r="DN526" s="87">
        <f t="shared" si="228"/>
        <v>0.64599999999999991</v>
      </c>
      <c r="DO526" s="87">
        <f>(DFactor*Rounds*Number/2+SUM(BV$3:BV514))/(Rounds*Number/2+COUNT(BV$3:BV514))</f>
        <v>0.29599999999999999</v>
      </c>
      <c r="DP526" s="87">
        <f t="shared" si="229"/>
        <v>0.29599999999999999</v>
      </c>
    </row>
    <row r="527" spans="1:120" x14ac:dyDescent="0.25">
      <c r="A527" s="69">
        <v>525</v>
      </c>
      <c r="B527" s="70" t="str">
        <f>DataEntry!C527</f>
        <v/>
      </c>
      <c r="C527" s="71">
        <f>COUNTIF(D$2:D527,D527)+COUNTIF(G$2:G527,D527)</f>
        <v>438</v>
      </c>
      <c r="D527" s="72" t="str">
        <f t="shared" si="217"/>
        <v/>
      </c>
      <c r="E527" s="70" t="str">
        <f>DataEntry!E527</f>
        <v/>
      </c>
      <c r="F527" s="71">
        <f>COUNTIF(D$2:D527,G527)+COUNTIF(G$2:G527,G527)</f>
        <v>438</v>
      </c>
      <c r="G527" s="72" t="str">
        <f t="shared" si="218"/>
        <v/>
      </c>
      <c r="H527" s="73" t="str">
        <f>DataEntry!G527</f>
        <v/>
      </c>
      <c r="I527" s="73" t="str">
        <f>DataEntry!H527</f>
        <v/>
      </c>
      <c r="J527" s="266">
        <f t="shared" si="230"/>
        <v>1</v>
      </c>
      <c r="K527" s="304">
        <f t="shared" si="219"/>
        <v>0.6529467142514136</v>
      </c>
      <c r="L527" s="224" t="e">
        <f t="shared" si="220"/>
        <v>#N/A</v>
      </c>
      <c r="M527" s="224" t="str">
        <f t="shared" si="221"/>
        <v/>
      </c>
      <c r="N527" s="236" t="str">
        <f t="shared" si="231"/>
        <v/>
      </c>
      <c r="O527" s="22" t="str">
        <f t="shared" si="232"/>
        <v>TG438</v>
      </c>
      <c r="P527" s="308" t="e">
        <f t="shared" si="222"/>
        <v>#N/A</v>
      </c>
      <c r="Q527" s="22" t="str">
        <f t="shared" si="233"/>
        <v>TG438</v>
      </c>
      <c r="R527" s="308" t="e">
        <f t="shared" si="223"/>
        <v>#N/A</v>
      </c>
      <c r="S527" s="74"/>
      <c r="T527" s="75"/>
      <c r="U527" s="76"/>
      <c r="V527" s="74"/>
      <c r="W527" s="75"/>
      <c r="X527" s="76"/>
      <c r="Y527" s="74"/>
      <c r="Z527" s="75"/>
      <c r="AA527" s="76"/>
      <c r="AB527" s="74"/>
      <c r="AC527" s="75"/>
      <c r="AD527" s="76"/>
      <c r="AE527" s="74"/>
      <c r="AF527" s="75"/>
      <c r="AG527" s="76"/>
      <c r="AH527" s="74"/>
      <c r="AI527" s="75"/>
      <c r="AJ527" s="76"/>
      <c r="AK527" s="74"/>
      <c r="AL527" s="75"/>
      <c r="AM527" s="76"/>
      <c r="AN527" s="74"/>
      <c r="AO527" s="75"/>
      <c r="AP527" s="76"/>
      <c r="AQ527" s="77" t="str">
        <f t="shared" si="224"/>
        <v/>
      </c>
      <c r="AR527" s="77" t="str">
        <f t="shared" si="225"/>
        <v/>
      </c>
      <c r="AS527" s="78" t="str">
        <f t="shared" si="234"/>
        <v/>
      </c>
      <c r="AT527" s="77" t="str">
        <f t="shared" si="226"/>
        <v/>
      </c>
      <c r="AU527" s="79"/>
      <c r="AV527" s="139"/>
      <c r="AW527" s="80"/>
      <c r="AX527" s="80"/>
      <c r="AY527" s="80"/>
      <c r="AZ527" s="92"/>
      <c r="BA527" s="93"/>
      <c r="BB527" s="92"/>
      <c r="BC527" s="93"/>
      <c r="BD527" s="92"/>
      <c r="BE527" s="93"/>
      <c r="BF527" s="77"/>
      <c r="BG527" s="77"/>
      <c r="BH527" s="77"/>
      <c r="BI527" s="83">
        <f t="shared" si="235"/>
        <v>1</v>
      </c>
      <c r="BJ527" s="83">
        <f t="shared" si="236"/>
        <v>0</v>
      </c>
      <c r="BK527" s="83">
        <f t="shared" si="237"/>
        <v>0</v>
      </c>
      <c r="BL527" s="84"/>
      <c r="BM527" s="84"/>
      <c r="BN527" s="85"/>
      <c r="BO527" s="84"/>
      <c r="BP527" s="84"/>
      <c r="BQ527" s="84"/>
      <c r="BR527" s="84"/>
      <c r="BS527" s="84"/>
      <c r="BT527" s="84"/>
      <c r="BU527" s="86"/>
      <c r="BV527" s="86"/>
      <c r="BW527" s="86"/>
      <c r="BX527" s="86"/>
      <c r="BY527" s="86"/>
      <c r="BZ527" s="86"/>
      <c r="CA527" s="83"/>
      <c r="CB527" s="83"/>
      <c r="CC527" s="14"/>
      <c r="CD527" s="72"/>
      <c r="CE527" s="87"/>
      <c r="CF527" s="88"/>
      <c r="CG527" s="88"/>
      <c r="CH527" s="87" t="str">
        <f t="shared" si="227"/>
        <v/>
      </c>
      <c r="CI527" s="89"/>
      <c r="CJ527" s="89"/>
      <c r="CK527" s="267"/>
      <c r="CL527" s="90"/>
      <c r="CM527" s="267"/>
      <c r="CN527" s="90"/>
      <c r="CO527" s="267"/>
      <c r="CP527" s="90"/>
      <c r="CQ527" s="267"/>
      <c r="CR527" s="90"/>
      <c r="CS527" s="267"/>
      <c r="CT527" s="90"/>
      <c r="CU527" s="267"/>
      <c r="CV527" s="90"/>
      <c r="CW527" s="267"/>
      <c r="CX527" s="90"/>
      <c r="CY527" s="267"/>
      <c r="CZ527" s="90"/>
      <c r="DA527" s="94" t="str">
        <f>DataEntry!B527</f>
        <v/>
      </c>
      <c r="DB527" s="83"/>
      <c r="DC527" s="83"/>
      <c r="DD527" s="145" t="str">
        <f t="shared" si="238"/>
        <v/>
      </c>
      <c r="DE527" s="145" t="str">
        <f t="shared" si="239"/>
        <v/>
      </c>
      <c r="DF527" s="145" t="str">
        <f t="shared" si="240"/>
        <v/>
      </c>
      <c r="DG527" s="145" t="str">
        <f t="shared" si="241"/>
        <v/>
      </c>
      <c r="DH527" s="145" t="str">
        <f t="shared" si="242"/>
        <v/>
      </c>
      <c r="DI527" s="145" t="str">
        <f t="shared" si="243"/>
        <v/>
      </c>
      <c r="DJ527" s="83"/>
      <c r="DK527" s="83"/>
      <c r="DL527" s="84"/>
      <c r="DM527" s="14"/>
      <c r="DN527" s="87">
        <f t="shared" si="228"/>
        <v>0.64599999999999991</v>
      </c>
      <c r="DO527" s="87">
        <f>(DFactor*Rounds*Number/2+SUM(BV$3:BV515))/(Rounds*Number/2+COUNT(BV$3:BV515))</f>
        <v>0.29599999999999999</v>
      </c>
      <c r="DP527" s="87">
        <f t="shared" si="229"/>
        <v>0.29599999999999999</v>
      </c>
    </row>
    <row r="528" spans="1:120" x14ac:dyDescent="0.25">
      <c r="A528" s="69">
        <v>526</v>
      </c>
      <c r="B528" s="70" t="str">
        <f>DataEntry!C528</f>
        <v/>
      </c>
      <c r="C528" s="71">
        <f>COUNTIF(D$2:D528,D528)+COUNTIF(G$2:G528,D528)</f>
        <v>440</v>
      </c>
      <c r="D528" s="72" t="str">
        <f t="shared" si="217"/>
        <v/>
      </c>
      <c r="E528" s="70" t="str">
        <f>DataEntry!E528</f>
        <v/>
      </c>
      <c r="F528" s="71">
        <f>COUNTIF(D$2:D528,G528)+COUNTIF(G$2:G528,G528)</f>
        <v>440</v>
      </c>
      <c r="G528" s="72" t="str">
        <f t="shared" si="218"/>
        <v/>
      </c>
      <c r="H528" s="73" t="str">
        <f>DataEntry!G528</f>
        <v/>
      </c>
      <c r="I528" s="73" t="str">
        <f>DataEntry!H528</f>
        <v/>
      </c>
      <c r="J528" s="266">
        <f t="shared" si="230"/>
        <v>1</v>
      </c>
      <c r="K528" s="304">
        <f t="shared" si="219"/>
        <v>0.65433812171308747</v>
      </c>
      <c r="L528" s="224" t="e">
        <f t="shared" si="220"/>
        <v>#N/A</v>
      </c>
      <c r="M528" s="224" t="str">
        <f t="shared" si="221"/>
        <v/>
      </c>
      <c r="N528" s="236" t="str">
        <f t="shared" si="231"/>
        <v/>
      </c>
      <c r="O528" s="22" t="str">
        <f t="shared" si="232"/>
        <v>TG440</v>
      </c>
      <c r="P528" s="308" t="e">
        <f t="shared" si="222"/>
        <v>#N/A</v>
      </c>
      <c r="Q528" s="22" t="str">
        <f t="shared" si="233"/>
        <v>TG440</v>
      </c>
      <c r="R528" s="308" t="e">
        <f t="shared" si="223"/>
        <v>#N/A</v>
      </c>
      <c r="S528" s="74"/>
      <c r="T528" s="75"/>
      <c r="U528" s="76"/>
      <c r="V528" s="74"/>
      <c r="W528" s="75"/>
      <c r="X528" s="76"/>
      <c r="Y528" s="74"/>
      <c r="Z528" s="75"/>
      <c r="AA528" s="76"/>
      <c r="AB528" s="74"/>
      <c r="AC528" s="75"/>
      <c r="AD528" s="76"/>
      <c r="AE528" s="74"/>
      <c r="AF528" s="75"/>
      <c r="AG528" s="76"/>
      <c r="AH528" s="74"/>
      <c r="AI528" s="75"/>
      <c r="AJ528" s="76"/>
      <c r="AK528" s="74"/>
      <c r="AL528" s="75"/>
      <c r="AM528" s="76"/>
      <c r="AN528" s="74"/>
      <c r="AO528" s="75"/>
      <c r="AP528" s="76"/>
      <c r="AQ528" s="77" t="str">
        <f t="shared" si="224"/>
        <v/>
      </c>
      <c r="AR528" s="77" t="str">
        <f t="shared" si="225"/>
        <v/>
      </c>
      <c r="AS528" s="78" t="str">
        <f t="shared" si="234"/>
        <v/>
      </c>
      <c r="AT528" s="77" t="str">
        <f t="shared" si="226"/>
        <v/>
      </c>
      <c r="AU528" s="79"/>
      <c r="AV528" s="139"/>
      <c r="AW528" s="80"/>
      <c r="AX528" s="80"/>
      <c r="AY528" s="80"/>
      <c r="AZ528" s="92"/>
      <c r="BA528" s="93"/>
      <c r="BB528" s="92"/>
      <c r="BC528" s="93"/>
      <c r="BD528" s="92"/>
      <c r="BE528" s="93"/>
      <c r="BF528" s="77"/>
      <c r="BG528" s="77"/>
      <c r="BH528" s="77"/>
      <c r="BI528" s="83">
        <f t="shared" si="235"/>
        <v>1</v>
      </c>
      <c r="BJ528" s="83">
        <f t="shared" si="236"/>
        <v>0</v>
      </c>
      <c r="BK528" s="83">
        <f t="shared" si="237"/>
        <v>0</v>
      </c>
      <c r="BL528" s="84"/>
      <c r="BM528" s="84"/>
      <c r="BN528" s="85"/>
      <c r="BO528" s="84"/>
      <c r="BP528" s="84"/>
      <c r="BQ528" s="84"/>
      <c r="BR528" s="84"/>
      <c r="BS528" s="84"/>
      <c r="BT528" s="84"/>
      <c r="BU528" s="86"/>
      <c r="BV528" s="86"/>
      <c r="BW528" s="86"/>
      <c r="BX528" s="86"/>
      <c r="BY528" s="86"/>
      <c r="BZ528" s="86"/>
      <c r="CA528" s="83"/>
      <c r="CB528" s="83"/>
      <c r="CC528" s="14"/>
      <c r="CD528" s="72"/>
      <c r="CE528" s="87"/>
      <c r="CF528" s="88"/>
      <c r="CG528" s="88"/>
      <c r="CH528" s="87" t="str">
        <f t="shared" si="227"/>
        <v/>
      </c>
      <c r="CI528" s="89"/>
      <c r="CJ528" s="89"/>
      <c r="CK528" s="267"/>
      <c r="CL528" s="90"/>
      <c r="CM528" s="267"/>
      <c r="CN528" s="90"/>
      <c r="CO528" s="267"/>
      <c r="CP528" s="90"/>
      <c r="CQ528" s="267"/>
      <c r="CR528" s="90"/>
      <c r="CS528" s="267"/>
      <c r="CT528" s="90"/>
      <c r="CU528" s="267"/>
      <c r="CV528" s="90"/>
      <c r="CW528" s="267"/>
      <c r="CX528" s="90"/>
      <c r="CY528" s="267"/>
      <c r="CZ528" s="90"/>
      <c r="DA528" s="94" t="str">
        <f>DataEntry!B528</f>
        <v/>
      </c>
      <c r="DB528" s="83"/>
      <c r="DC528" s="83"/>
      <c r="DD528" s="145" t="str">
        <f t="shared" si="238"/>
        <v/>
      </c>
      <c r="DE528" s="145" t="str">
        <f t="shared" si="239"/>
        <v/>
      </c>
      <c r="DF528" s="145" t="str">
        <f t="shared" si="240"/>
        <v/>
      </c>
      <c r="DG528" s="145" t="str">
        <f t="shared" si="241"/>
        <v/>
      </c>
      <c r="DH528" s="145" t="str">
        <f t="shared" si="242"/>
        <v/>
      </c>
      <c r="DI528" s="145" t="str">
        <f t="shared" si="243"/>
        <v/>
      </c>
      <c r="DJ528" s="83"/>
      <c r="DK528" s="83"/>
      <c r="DL528" s="84"/>
      <c r="DM528" s="14"/>
      <c r="DN528" s="87">
        <f t="shared" si="228"/>
        <v>0.64599999999999991</v>
      </c>
      <c r="DO528" s="87">
        <f>(DFactor*Rounds*Number/2+SUM(BV$3:BV516))/(Rounds*Number/2+COUNT(BV$3:BV516))</f>
        <v>0.29599999999999999</v>
      </c>
      <c r="DP528" s="87">
        <f t="shared" si="229"/>
        <v>0.29599999999999999</v>
      </c>
    </row>
    <row r="529" spans="1:120" x14ac:dyDescent="0.25">
      <c r="A529" s="69">
        <v>527</v>
      </c>
      <c r="B529" s="70" t="str">
        <f>DataEntry!C529</f>
        <v/>
      </c>
      <c r="C529" s="71">
        <f>COUNTIF(D$2:D529,D529)+COUNTIF(G$2:G529,D529)</f>
        <v>442</v>
      </c>
      <c r="D529" s="72" t="str">
        <f t="shared" si="217"/>
        <v/>
      </c>
      <c r="E529" s="70" t="str">
        <f>DataEntry!E529</f>
        <v/>
      </c>
      <c r="F529" s="71">
        <f>COUNTIF(D$2:D529,G529)+COUNTIF(G$2:G529,G529)</f>
        <v>442</v>
      </c>
      <c r="G529" s="72" t="str">
        <f t="shared" si="218"/>
        <v/>
      </c>
      <c r="H529" s="73" t="str">
        <f>DataEntry!G529</f>
        <v/>
      </c>
      <c r="I529" s="73" t="str">
        <f>DataEntry!H529</f>
        <v/>
      </c>
      <c r="J529" s="266">
        <f t="shared" si="230"/>
        <v>1</v>
      </c>
      <c r="K529" s="304">
        <f t="shared" si="219"/>
        <v>0.28788245845624338</v>
      </c>
      <c r="L529" s="224" t="e">
        <f t="shared" si="220"/>
        <v>#N/A</v>
      </c>
      <c r="M529" s="224" t="str">
        <f t="shared" si="221"/>
        <v/>
      </c>
      <c r="N529" s="236" t="str">
        <f t="shared" si="231"/>
        <v/>
      </c>
      <c r="O529" s="22" t="str">
        <f t="shared" si="232"/>
        <v>TG442</v>
      </c>
      <c r="P529" s="308" t="e">
        <f t="shared" si="222"/>
        <v>#N/A</v>
      </c>
      <c r="Q529" s="22" t="str">
        <f t="shared" si="233"/>
        <v>TG442</v>
      </c>
      <c r="R529" s="308" t="e">
        <f t="shared" si="223"/>
        <v>#N/A</v>
      </c>
      <c r="S529" s="74"/>
      <c r="T529" s="75"/>
      <c r="U529" s="76"/>
      <c r="V529" s="74"/>
      <c r="W529" s="75"/>
      <c r="X529" s="76"/>
      <c r="Y529" s="74"/>
      <c r="Z529" s="75"/>
      <c r="AA529" s="76"/>
      <c r="AB529" s="74"/>
      <c r="AC529" s="75"/>
      <c r="AD529" s="76"/>
      <c r="AE529" s="74"/>
      <c r="AF529" s="75"/>
      <c r="AG529" s="76"/>
      <c r="AH529" s="74"/>
      <c r="AI529" s="75"/>
      <c r="AJ529" s="76"/>
      <c r="AK529" s="74"/>
      <c r="AL529" s="75"/>
      <c r="AM529" s="76"/>
      <c r="AN529" s="74"/>
      <c r="AO529" s="75"/>
      <c r="AP529" s="76"/>
      <c r="AQ529" s="77" t="str">
        <f t="shared" si="224"/>
        <v/>
      </c>
      <c r="AR529" s="77" t="str">
        <f t="shared" si="225"/>
        <v/>
      </c>
      <c r="AS529" s="78" t="str">
        <f t="shared" si="234"/>
        <v/>
      </c>
      <c r="AT529" s="77" t="str">
        <f t="shared" si="226"/>
        <v/>
      </c>
      <c r="AU529" s="79"/>
      <c r="AV529" s="139"/>
      <c r="AW529" s="80"/>
      <c r="AX529" s="80"/>
      <c r="AY529" s="80"/>
      <c r="AZ529" s="92"/>
      <c r="BA529" s="93"/>
      <c r="BB529" s="92"/>
      <c r="BC529" s="93"/>
      <c r="BD529" s="92"/>
      <c r="BE529" s="93"/>
      <c r="BF529" s="77"/>
      <c r="BG529" s="77"/>
      <c r="BH529" s="77"/>
      <c r="BI529" s="83">
        <f t="shared" si="235"/>
        <v>1</v>
      </c>
      <c r="BJ529" s="83">
        <f t="shared" si="236"/>
        <v>0</v>
      </c>
      <c r="BK529" s="83">
        <f t="shared" si="237"/>
        <v>0</v>
      </c>
      <c r="BL529" s="84"/>
      <c r="BM529" s="84"/>
      <c r="BN529" s="85"/>
      <c r="BO529" s="84"/>
      <c r="BP529" s="84"/>
      <c r="BQ529" s="84"/>
      <c r="BR529" s="84"/>
      <c r="BS529" s="84"/>
      <c r="BT529" s="84"/>
      <c r="BU529" s="86"/>
      <c r="BV529" s="86"/>
      <c r="BW529" s="86"/>
      <c r="BX529" s="86"/>
      <c r="BY529" s="86"/>
      <c r="BZ529" s="86"/>
      <c r="CA529" s="83"/>
      <c r="CB529" s="83"/>
      <c r="CC529" s="14"/>
      <c r="CD529" s="72"/>
      <c r="CE529" s="87"/>
      <c r="CF529" s="88"/>
      <c r="CG529" s="88"/>
      <c r="CH529" s="87" t="str">
        <f t="shared" si="227"/>
        <v/>
      </c>
      <c r="CI529" s="89"/>
      <c r="CJ529" s="89"/>
      <c r="CK529" s="267"/>
      <c r="CL529" s="90"/>
      <c r="CM529" s="267"/>
      <c r="CN529" s="90"/>
      <c r="CO529" s="267"/>
      <c r="CP529" s="90"/>
      <c r="CQ529" s="267"/>
      <c r="CR529" s="90"/>
      <c r="CS529" s="267"/>
      <c r="CT529" s="90"/>
      <c r="CU529" s="267"/>
      <c r="CV529" s="90"/>
      <c r="CW529" s="267"/>
      <c r="CX529" s="90"/>
      <c r="CY529" s="267"/>
      <c r="CZ529" s="90"/>
      <c r="DA529" s="94" t="str">
        <f>DataEntry!B529</f>
        <v/>
      </c>
      <c r="DB529" s="83"/>
      <c r="DC529" s="83"/>
      <c r="DD529" s="145" t="str">
        <f t="shared" si="238"/>
        <v/>
      </c>
      <c r="DE529" s="145" t="str">
        <f t="shared" si="239"/>
        <v/>
      </c>
      <c r="DF529" s="145" t="str">
        <f t="shared" si="240"/>
        <v/>
      </c>
      <c r="DG529" s="145" t="str">
        <f t="shared" si="241"/>
        <v/>
      </c>
      <c r="DH529" s="145" t="str">
        <f t="shared" si="242"/>
        <v/>
      </c>
      <c r="DI529" s="145" t="str">
        <f t="shared" si="243"/>
        <v/>
      </c>
      <c r="DJ529" s="83"/>
      <c r="DK529" s="83"/>
      <c r="DL529" s="84"/>
      <c r="DM529" s="14"/>
      <c r="DN529" s="87">
        <f t="shared" si="228"/>
        <v>0.64599999999999991</v>
      </c>
      <c r="DO529" s="87">
        <f>(DFactor*Rounds*Number/2+SUM(BV$3:BV517))/(Rounds*Number/2+COUNT(BV$3:BV517))</f>
        <v>0.29599999999999999</v>
      </c>
      <c r="DP529" s="87">
        <f t="shared" si="229"/>
        <v>0.29599999999999999</v>
      </c>
    </row>
    <row r="530" spans="1:120" x14ac:dyDescent="0.25">
      <c r="A530" s="69">
        <v>528</v>
      </c>
      <c r="B530" s="70" t="str">
        <f>DataEntry!C530</f>
        <v/>
      </c>
      <c r="C530" s="71">
        <f>COUNTIF(D$2:D530,D530)+COUNTIF(G$2:G530,D530)</f>
        <v>444</v>
      </c>
      <c r="D530" s="72" t="str">
        <f t="shared" si="217"/>
        <v/>
      </c>
      <c r="E530" s="70" t="str">
        <f>DataEntry!E530</f>
        <v/>
      </c>
      <c r="F530" s="71">
        <f>COUNTIF(D$2:D530,G530)+COUNTIF(G$2:G530,G530)</f>
        <v>444</v>
      </c>
      <c r="G530" s="72" t="str">
        <f t="shared" si="218"/>
        <v/>
      </c>
      <c r="H530" s="73" t="str">
        <f>DataEntry!G530</f>
        <v/>
      </c>
      <c r="I530" s="73" t="str">
        <f>DataEntry!H530</f>
        <v/>
      </c>
      <c r="J530" s="266">
        <f t="shared" si="230"/>
        <v>1</v>
      </c>
      <c r="K530" s="304">
        <f t="shared" si="219"/>
        <v>0.43959418092360214</v>
      </c>
      <c r="L530" s="224" t="e">
        <f t="shared" si="220"/>
        <v>#N/A</v>
      </c>
      <c r="M530" s="224" t="str">
        <f t="shared" si="221"/>
        <v/>
      </c>
      <c r="N530" s="236" t="str">
        <f t="shared" si="231"/>
        <v/>
      </c>
      <c r="O530" s="22" t="str">
        <f t="shared" si="232"/>
        <v>TG444</v>
      </c>
      <c r="P530" s="308" t="e">
        <f t="shared" si="222"/>
        <v>#N/A</v>
      </c>
      <c r="Q530" s="22" t="str">
        <f t="shared" si="233"/>
        <v>TG444</v>
      </c>
      <c r="R530" s="308" t="e">
        <f t="shared" si="223"/>
        <v>#N/A</v>
      </c>
      <c r="S530" s="74"/>
      <c r="T530" s="75"/>
      <c r="U530" s="76"/>
      <c r="V530" s="74"/>
      <c r="W530" s="75"/>
      <c r="X530" s="76"/>
      <c r="Y530" s="74"/>
      <c r="Z530" s="75"/>
      <c r="AA530" s="76"/>
      <c r="AB530" s="74"/>
      <c r="AC530" s="75"/>
      <c r="AD530" s="76"/>
      <c r="AE530" s="74"/>
      <c r="AF530" s="75"/>
      <c r="AG530" s="76"/>
      <c r="AH530" s="74"/>
      <c r="AI530" s="75"/>
      <c r="AJ530" s="76"/>
      <c r="AK530" s="74"/>
      <c r="AL530" s="75"/>
      <c r="AM530" s="76"/>
      <c r="AN530" s="74"/>
      <c r="AO530" s="75"/>
      <c r="AP530" s="76"/>
      <c r="AQ530" s="77" t="str">
        <f t="shared" si="224"/>
        <v/>
      </c>
      <c r="AR530" s="77" t="str">
        <f t="shared" si="225"/>
        <v/>
      </c>
      <c r="AS530" s="78" t="str">
        <f t="shared" si="234"/>
        <v/>
      </c>
      <c r="AT530" s="77" t="str">
        <f t="shared" si="226"/>
        <v/>
      </c>
      <c r="AU530" s="79"/>
      <c r="AV530" s="139"/>
      <c r="AW530" s="80"/>
      <c r="AX530" s="80"/>
      <c r="AY530" s="80"/>
      <c r="AZ530" s="92"/>
      <c r="BA530" s="93"/>
      <c r="BB530" s="92"/>
      <c r="BC530" s="93"/>
      <c r="BD530" s="92"/>
      <c r="BE530" s="93"/>
      <c r="BF530" s="77"/>
      <c r="BG530" s="77"/>
      <c r="BH530" s="77"/>
      <c r="BI530" s="83">
        <f t="shared" si="235"/>
        <v>1</v>
      </c>
      <c r="BJ530" s="83">
        <f t="shared" si="236"/>
        <v>0</v>
      </c>
      <c r="BK530" s="83">
        <f t="shared" si="237"/>
        <v>0</v>
      </c>
      <c r="BL530" s="84"/>
      <c r="BM530" s="84"/>
      <c r="BN530" s="85"/>
      <c r="BO530" s="84"/>
      <c r="BP530" s="84"/>
      <c r="BQ530" s="84"/>
      <c r="BR530" s="84"/>
      <c r="BS530" s="84"/>
      <c r="BT530" s="84"/>
      <c r="BU530" s="86"/>
      <c r="BV530" s="86"/>
      <c r="BW530" s="86"/>
      <c r="BX530" s="86"/>
      <c r="BY530" s="86"/>
      <c r="BZ530" s="86"/>
      <c r="CA530" s="83"/>
      <c r="CB530" s="83"/>
      <c r="CC530" s="14"/>
      <c r="CD530" s="72"/>
      <c r="CE530" s="87"/>
      <c r="CF530" s="88"/>
      <c r="CG530" s="88"/>
      <c r="CH530" s="87" t="str">
        <f t="shared" si="227"/>
        <v/>
      </c>
      <c r="CI530" s="89"/>
      <c r="CJ530" s="89"/>
      <c r="CK530" s="267"/>
      <c r="CL530" s="90"/>
      <c r="CM530" s="267"/>
      <c r="CN530" s="90"/>
      <c r="CO530" s="267"/>
      <c r="CP530" s="90"/>
      <c r="CQ530" s="267"/>
      <c r="CR530" s="90"/>
      <c r="CS530" s="267"/>
      <c r="CT530" s="90"/>
      <c r="CU530" s="267"/>
      <c r="CV530" s="90"/>
      <c r="CW530" s="267"/>
      <c r="CX530" s="90"/>
      <c r="CY530" s="267"/>
      <c r="CZ530" s="90"/>
      <c r="DA530" s="94" t="str">
        <f>DataEntry!B530</f>
        <v/>
      </c>
      <c r="DB530" s="83"/>
      <c r="DC530" s="83"/>
      <c r="DD530" s="145" t="str">
        <f t="shared" si="238"/>
        <v/>
      </c>
      <c r="DE530" s="145" t="str">
        <f t="shared" si="239"/>
        <v/>
      </c>
      <c r="DF530" s="145" t="str">
        <f t="shared" si="240"/>
        <v/>
      </c>
      <c r="DG530" s="145" t="str">
        <f t="shared" si="241"/>
        <v/>
      </c>
      <c r="DH530" s="145" t="str">
        <f t="shared" si="242"/>
        <v/>
      </c>
      <c r="DI530" s="145" t="str">
        <f t="shared" si="243"/>
        <v/>
      </c>
      <c r="DJ530" s="83"/>
      <c r="DK530" s="83"/>
      <c r="DL530" s="84"/>
      <c r="DM530" s="14"/>
      <c r="DN530" s="87">
        <f t="shared" si="228"/>
        <v>0.64599999999999991</v>
      </c>
      <c r="DO530" s="87">
        <f>(DFactor*Rounds*Number/2+SUM(BV$3:BV518))/(Rounds*Number/2+COUNT(BV$3:BV518))</f>
        <v>0.29599999999999999</v>
      </c>
      <c r="DP530" s="87">
        <f t="shared" si="229"/>
        <v>0.29599999999999999</v>
      </c>
    </row>
    <row r="531" spans="1:120" x14ac:dyDescent="0.25">
      <c r="A531" s="69">
        <v>529</v>
      </c>
      <c r="B531" s="70" t="str">
        <f>DataEntry!C531</f>
        <v/>
      </c>
      <c r="C531" s="71">
        <f>COUNTIF(D$2:D531,D531)+COUNTIF(G$2:G531,D531)</f>
        <v>446</v>
      </c>
      <c r="D531" s="72" t="str">
        <f t="shared" si="217"/>
        <v/>
      </c>
      <c r="E531" s="70" t="str">
        <f>DataEntry!E531</f>
        <v/>
      </c>
      <c r="F531" s="71">
        <f>COUNTIF(D$2:D531,G531)+COUNTIF(G$2:G531,G531)</f>
        <v>446</v>
      </c>
      <c r="G531" s="72" t="str">
        <f t="shared" si="218"/>
        <v/>
      </c>
      <c r="H531" s="73" t="str">
        <f>DataEntry!G531</f>
        <v/>
      </c>
      <c r="I531" s="73" t="str">
        <f>DataEntry!H531</f>
        <v/>
      </c>
      <c r="J531" s="266">
        <f t="shared" si="230"/>
        <v>1</v>
      </c>
      <c r="K531" s="304">
        <f t="shared" si="219"/>
        <v>0.41325198336167124</v>
      </c>
      <c r="L531" s="224" t="e">
        <f t="shared" si="220"/>
        <v>#N/A</v>
      </c>
      <c r="M531" s="224" t="str">
        <f t="shared" si="221"/>
        <v/>
      </c>
      <c r="N531" s="236" t="str">
        <f t="shared" si="231"/>
        <v/>
      </c>
      <c r="O531" s="22" t="str">
        <f t="shared" si="232"/>
        <v>TG446</v>
      </c>
      <c r="P531" s="308" t="e">
        <f t="shared" si="222"/>
        <v>#N/A</v>
      </c>
      <c r="Q531" s="22" t="str">
        <f t="shared" si="233"/>
        <v>TG446</v>
      </c>
      <c r="R531" s="308" t="e">
        <f t="shared" si="223"/>
        <v>#N/A</v>
      </c>
      <c r="S531" s="74"/>
      <c r="T531" s="75"/>
      <c r="U531" s="76"/>
      <c r="V531" s="74"/>
      <c r="W531" s="75"/>
      <c r="X531" s="76"/>
      <c r="Y531" s="74"/>
      <c r="Z531" s="75"/>
      <c r="AA531" s="76"/>
      <c r="AB531" s="74"/>
      <c r="AC531" s="75"/>
      <c r="AD531" s="76"/>
      <c r="AE531" s="74"/>
      <c r="AF531" s="75"/>
      <c r="AG531" s="76"/>
      <c r="AH531" s="74"/>
      <c r="AI531" s="75"/>
      <c r="AJ531" s="76"/>
      <c r="AK531" s="74"/>
      <c r="AL531" s="75"/>
      <c r="AM531" s="76"/>
      <c r="AN531" s="74"/>
      <c r="AO531" s="75"/>
      <c r="AP531" s="76"/>
      <c r="AQ531" s="77" t="str">
        <f t="shared" si="224"/>
        <v/>
      </c>
      <c r="AR531" s="77" t="str">
        <f t="shared" si="225"/>
        <v/>
      </c>
      <c r="AS531" s="78" t="str">
        <f t="shared" si="234"/>
        <v/>
      </c>
      <c r="AT531" s="77" t="str">
        <f t="shared" si="226"/>
        <v/>
      </c>
      <c r="AU531" s="79"/>
      <c r="AV531" s="139"/>
      <c r="AW531" s="80"/>
      <c r="AX531" s="80"/>
      <c r="AY531" s="80"/>
      <c r="AZ531" s="92"/>
      <c r="BA531" s="93"/>
      <c r="BB531" s="92"/>
      <c r="BC531" s="93"/>
      <c r="BD531" s="92"/>
      <c r="BE531" s="93"/>
      <c r="BF531" s="77"/>
      <c r="BG531" s="77"/>
      <c r="BH531" s="77"/>
      <c r="BI531" s="83">
        <f t="shared" si="235"/>
        <v>1</v>
      </c>
      <c r="BJ531" s="83">
        <f t="shared" si="236"/>
        <v>0</v>
      </c>
      <c r="BK531" s="83">
        <f t="shared" si="237"/>
        <v>0</v>
      </c>
      <c r="BL531" s="84"/>
      <c r="BM531" s="84"/>
      <c r="BN531" s="85"/>
      <c r="BO531" s="84"/>
      <c r="BP531" s="84"/>
      <c r="BQ531" s="84"/>
      <c r="BR531" s="84"/>
      <c r="BS531" s="84"/>
      <c r="BT531" s="84"/>
      <c r="BU531" s="86"/>
      <c r="BV531" s="86"/>
      <c r="BW531" s="86"/>
      <c r="BX531" s="86"/>
      <c r="BY531" s="86"/>
      <c r="BZ531" s="86"/>
      <c r="CA531" s="83"/>
      <c r="CB531" s="83"/>
      <c r="CC531" s="14"/>
      <c r="CD531" s="72"/>
      <c r="CE531" s="87"/>
      <c r="CF531" s="88"/>
      <c r="CG531" s="88"/>
      <c r="CH531" s="87" t="str">
        <f t="shared" si="227"/>
        <v/>
      </c>
      <c r="CI531" s="89"/>
      <c r="CJ531" s="89"/>
      <c r="CK531" s="267"/>
      <c r="CL531" s="90"/>
      <c r="CM531" s="267"/>
      <c r="CN531" s="90"/>
      <c r="CO531" s="267"/>
      <c r="CP531" s="90"/>
      <c r="CQ531" s="267"/>
      <c r="CR531" s="90"/>
      <c r="CS531" s="267"/>
      <c r="CT531" s="90"/>
      <c r="CU531" s="267"/>
      <c r="CV531" s="90"/>
      <c r="CW531" s="267"/>
      <c r="CX531" s="90"/>
      <c r="CY531" s="267"/>
      <c r="CZ531" s="90"/>
      <c r="DA531" s="94" t="str">
        <f>DataEntry!B531</f>
        <v/>
      </c>
      <c r="DB531" s="83"/>
      <c r="DC531" s="83"/>
      <c r="DD531" s="145" t="str">
        <f t="shared" si="238"/>
        <v/>
      </c>
      <c r="DE531" s="145" t="str">
        <f t="shared" si="239"/>
        <v/>
      </c>
      <c r="DF531" s="145" t="str">
        <f t="shared" si="240"/>
        <v/>
      </c>
      <c r="DG531" s="145" t="str">
        <f t="shared" si="241"/>
        <v/>
      </c>
      <c r="DH531" s="145" t="str">
        <f t="shared" si="242"/>
        <v/>
      </c>
      <c r="DI531" s="145" t="str">
        <f t="shared" si="243"/>
        <v/>
      </c>
      <c r="DJ531" s="83"/>
      <c r="DK531" s="83"/>
      <c r="DL531" s="84"/>
      <c r="DM531" s="14"/>
      <c r="DN531" s="87">
        <f t="shared" si="228"/>
        <v>0.64599999999999991</v>
      </c>
      <c r="DO531" s="87">
        <f>(DFactor*Rounds*Number/2+SUM(BV$3:BV519))/(Rounds*Number/2+COUNT(BV$3:BV519))</f>
        <v>0.29599999999999999</v>
      </c>
      <c r="DP531" s="87">
        <f t="shared" si="229"/>
        <v>0.29599999999999999</v>
      </c>
    </row>
    <row r="532" spans="1:120" x14ac:dyDescent="0.25">
      <c r="A532" s="69">
        <v>530</v>
      </c>
      <c r="B532" s="70" t="str">
        <f>DataEntry!C532</f>
        <v/>
      </c>
      <c r="C532" s="71">
        <f>COUNTIF(D$2:D532,D532)+COUNTIF(G$2:G532,D532)</f>
        <v>448</v>
      </c>
      <c r="D532" s="72" t="str">
        <f t="shared" si="217"/>
        <v/>
      </c>
      <c r="E532" s="70" t="str">
        <f>DataEntry!E532</f>
        <v/>
      </c>
      <c r="F532" s="71">
        <f>COUNTIF(D$2:D532,G532)+COUNTIF(G$2:G532,G532)</f>
        <v>448</v>
      </c>
      <c r="G532" s="72" t="str">
        <f t="shared" si="218"/>
        <v/>
      </c>
      <c r="H532" s="73" t="str">
        <f>DataEntry!G532</f>
        <v/>
      </c>
      <c r="I532" s="73" t="str">
        <f>DataEntry!H532</f>
        <v/>
      </c>
      <c r="J532" s="266">
        <f t="shared" si="230"/>
        <v>1</v>
      </c>
      <c r="K532" s="304">
        <f t="shared" si="219"/>
        <v>0.56480962693904058</v>
      </c>
      <c r="L532" s="224" t="e">
        <f t="shared" si="220"/>
        <v>#N/A</v>
      </c>
      <c r="M532" s="224" t="str">
        <f t="shared" si="221"/>
        <v/>
      </c>
      <c r="N532" s="236" t="str">
        <f t="shared" si="231"/>
        <v/>
      </c>
      <c r="O532" s="22" t="str">
        <f t="shared" si="232"/>
        <v>TG448</v>
      </c>
      <c r="P532" s="308" t="e">
        <f t="shared" si="222"/>
        <v>#N/A</v>
      </c>
      <c r="Q532" s="22" t="str">
        <f t="shared" si="233"/>
        <v>TG448</v>
      </c>
      <c r="R532" s="308" t="e">
        <f t="shared" si="223"/>
        <v>#N/A</v>
      </c>
      <c r="S532" s="74"/>
      <c r="T532" s="75"/>
      <c r="U532" s="76"/>
      <c r="V532" s="74"/>
      <c r="W532" s="75"/>
      <c r="X532" s="76"/>
      <c r="Y532" s="74"/>
      <c r="Z532" s="75"/>
      <c r="AA532" s="76"/>
      <c r="AB532" s="74"/>
      <c r="AC532" s="75"/>
      <c r="AD532" s="76"/>
      <c r="AE532" s="74"/>
      <c r="AF532" s="75"/>
      <c r="AG532" s="76"/>
      <c r="AH532" s="74"/>
      <c r="AI532" s="75"/>
      <c r="AJ532" s="76"/>
      <c r="AK532" s="74"/>
      <c r="AL532" s="75"/>
      <c r="AM532" s="76"/>
      <c r="AN532" s="74"/>
      <c r="AO532" s="75"/>
      <c r="AP532" s="76"/>
      <c r="AQ532" s="77" t="str">
        <f t="shared" si="224"/>
        <v/>
      </c>
      <c r="AR532" s="77" t="str">
        <f t="shared" si="225"/>
        <v/>
      </c>
      <c r="AS532" s="78" t="str">
        <f t="shared" si="234"/>
        <v/>
      </c>
      <c r="AT532" s="77" t="str">
        <f t="shared" si="226"/>
        <v/>
      </c>
      <c r="AU532" s="79"/>
      <c r="AV532" s="139"/>
      <c r="AW532" s="80"/>
      <c r="AX532" s="80"/>
      <c r="AY532" s="80"/>
      <c r="AZ532" s="92"/>
      <c r="BA532" s="93"/>
      <c r="BB532" s="92"/>
      <c r="BC532" s="93"/>
      <c r="BD532" s="92"/>
      <c r="BE532" s="93"/>
      <c r="BF532" s="77"/>
      <c r="BG532" s="77"/>
      <c r="BH532" s="77"/>
      <c r="BI532" s="83">
        <f t="shared" si="235"/>
        <v>1</v>
      </c>
      <c r="BJ532" s="83">
        <f t="shared" si="236"/>
        <v>0</v>
      </c>
      <c r="BK532" s="83">
        <f t="shared" si="237"/>
        <v>0</v>
      </c>
      <c r="BL532" s="84"/>
      <c r="BM532" s="84"/>
      <c r="BN532" s="85"/>
      <c r="BO532" s="84"/>
      <c r="BP532" s="84"/>
      <c r="BQ532" s="84"/>
      <c r="BR532" s="84"/>
      <c r="BS532" s="84"/>
      <c r="BT532" s="84"/>
      <c r="BU532" s="86"/>
      <c r="BV532" s="86"/>
      <c r="BW532" s="86"/>
      <c r="BX532" s="86"/>
      <c r="BY532" s="86"/>
      <c r="BZ532" s="86"/>
      <c r="CA532" s="83"/>
      <c r="CB532" s="83"/>
      <c r="CC532" s="14"/>
      <c r="CD532" s="72"/>
      <c r="CE532" s="87"/>
      <c r="CF532" s="88"/>
      <c r="CG532" s="88"/>
      <c r="CH532" s="87" t="str">
        <f t="shared" si="227"/>
        <v/>
      </c>
      <c r="CI532" s="89"/>
      <c r="CJ532" s="89"/>
      <c r="CK532" s="267"/>
      <c r="CL532" s="90"/>
      <c r="CM532" s="267"/>
      <c r="CN532" s="90"/>
      <c r="CO532" s="267"/>
      <c r="CP532" s="90"/>
      <c r="CQ532" s="267"/>
      <c r="CR532" s="90"/>
      <c r="CS532" s="267"/>
      <c r="CT532" s="90"/>
      <c r="CU532" s="267"/>
      <c r="CV532" s="90"/>
      <c r="CW532" s="267"/>
      <c r="CX532" s="90"/>
      <c r="CY532" s="267"/>
      <c r="CZ532" s="90"/>
      <c r="DA532" s="94" t="str">
        <f>DataEntry!B532</f>
        <v/>
      </c>
      <c r="DB532" s="83"/>
      <c r="DC532" s="83"/>
      <c r="DD532" s="145" t="str">
        <f t="shared" si="238"/>
        <v/>
      </c>
      <c r="DE532" s="145" t="str">
        <f t="shared" si="239"/>
        <v/>
      </c>
      <c r="DF532" s="145" t="str">
        <f t="shared" si="240"/>
        <v/>
      </c>
      <c r="DG532" s="145" t="str">
        <f t="shared" si="241"/>
        <v/>
      </c>
      <c r="DH532" s="145" t="str">
        <f t="shared" si="242"/>
        <v/>
      </c>
      <c r="DI532" s="145" t="str">
        <f t="shared" si="243"/>
        <v/>
      </c>
      <c r="DJ532" s="83"/>
      <c r="DK532" s="83"/>
      <c r="DL532" s="84"/>
      <c r="DM532" s="14"/>
      <c r="DN532" s="87">
        <f t="shared" si="228"/>
        <v>0.64599999999999991</v>
      </c>
      <c r="DO532" s="87">
        <f>(DFactor*Rounds*Number/2+SUM(BV$3:BV520))/(Rounds*Number/2+COUNT(BV$3:BV520))</f>
        <v>0.29599999999999999</v>
      </c>
      <c r="DP532" s="87">
        <f t="shared" si="229"/>
        <v>0.29599999999999999</v>
      </c>
    </row>
    <row r="533" spans="1:120" x14ac:dyDescent="0.25">
      <c r="A533" s="69">
        <v>531</v>
      </c>
      <c r="B533" s="70" t="str">
        <f>DataEntry!C533</f>
        <v/>
      </c>
      <c r="C533" s="71">
        <f>COUNTIF(D$2:D533,D533)+COUNTIF(G$2:G533,D533)</f>
        <v>450</v>
      </c>
      <c r="D533" s="72" t="str">
        <f t="shared" si="217"/>
        <v/>
      </c>
      <c r="E533" s="70" t="str">
        <f>DataEntry!E533</f>
        <v/>
      </c>
      <c r="F533" s="71">
        <f>COUNTIF(D$2:D533,G533)+COUNTIF(G$2:G533,G533)</f>
        <v>450</v>
      </c>
      <c r="G533" s="72" t="str">
        <f t="shared" si="218"/>
        <v/>
      </c>
      <c r="H533" s="73" t="str">
        <f>DataEntry!G533</f>
        <v/>
      </c>
      <c r="I533" s="73" t="str">
        <f>DataEntry!H533</f>
        <v/>
      </c>
      <c r="J533" s="266">
        <f t="shared" si="230"/>
        <v>1</v>
      </c>
      <c r="K533" s="304">
        <f t="shared" si="219"/>
        <v>0.55046765131926723</v>
      </c>
      <c r="L533" s="224" t="e">
        <f t="shared" si="220"/>
        <v>#N/A</v>
      </c>
      <c r="M533" s="224" t="str">
        <f t="shared" si="221"/>
        <v/>
      </c>
      <c r="N533" s="236" t="str">
        <f t="shared" si="231"/>
        <v/>
      </c>
      <c r="O533" s="22" t="str">
        <f t="shared" si="232"/>
        <v>TG450</v>
      </c>
      <c r="P533" s="308" t="e">
        <f t="shared" si="222"/>
        <v>#N/A</v>
      </c>
      <c r="Q533" s="22" t="str">
        <f t="shared" si="233"/>
        <v>TG450</v>
      </c>
      <c r="R533" s="308" t="e">
        <f t="shared" si="223"/>
        <v>#N/A</v>
      </c>
      <c r="S533" s="74"/>
      <c r="T533" s="75"/>
      <c r="U533" s="76"/>
      <c r="V533" s="74"/>
      <c r="W533" s="75"/>
      <c r="X533" s="76"/>
      <c r="Y533" s="74"/>
      <c r="Z533" s="75"/>
      <c r="AA533" s="76"/>
      <c r="AB533" s="74"/>
      <c r="AC533" s="75"/>
      <c r="AD533" s="76"/>
      <c r="AE533" s="74"/>
      <c r="AF533" s="75"/>
      <c r="AG533" s="76"/>
      <c r="AH533" s="74"/>
      <c r="AI533" s="75"/>
      <c r="AJ533" s="76"/>
      <c r="AK533" s="74"/>
      <c r="AL533" s="75"/>
      <c r="AM533" s="76"/>
      <c r="AN533" s="74"/>
      <c r="AO533" s="75"/>
      <c r="AP533" s="76"/>
      <c r="AQ533" s="77" t="str">
        <f t="shared" si="224"/>
        <v/>
      </c>
      <c r="AR533" s="77" t="str">
        <f t="shared" si="225"/>
        <v/>
      </c>
      <c r="AS533" s="78" t="str">
        <f t="shared" si="234"/>
        <v/>
      </c>
      <c r="AT533" s="77" t="str">
        <f t="shared" si="226"/>
        <v/>
      </c>
      <c r="AU533" s="79"/>
      <c r="AV533" s="139"/>
      <c r="AW533" s="80"/>
      <c r="AX533" s="80"/>
      <c r="AY533" s="80"/>
      <c r="AZ533" s="92"/>
      <c r="BA533" s="93"/>
      <c r="BB533" s="92"/>
      <c r="BC533" s="93"/>
      <c r="BD533" s="92"/>
      <c r="BE533" s="93"/>
      <c r="BF533" s="77"/>
      <c r="BG533" s="77"/>
      <c r="BH533" s="77"/>
      <c r="BI533" s="83">
        <f t="shared" si="235"/>
        <v>1</v>
      </c>
      <c r="BJ533" s="83">
        <f t="shared" si="236"/>
        <v>0</v>
      </c>
      <c r="BK533" s="83">
        <f t="shared" si="237"/>
        <v>0</v>
      </c>
      <c r="BL533" s="84"/>
      <c r="BM533" s="84"/>
      <c r="BN533" s="85"/>
      <c r="BO533" s="84"/>
      <c r="BP533" s="84"/>
      <c r="BQ533" s="84"/>
      <c r="BR533" s="84"/>
      <c r="BS533" s="84"/>
      <c r="BT533" s="84"/>
      <c r="BU533" s="86"/>
      <c r="BV533" s="86"/>
      <c r="BW533" s="86"/>
      <c r="BX533" s="86"/>
      <c r="BY533" s="86"/>
      <c r="BZ533" s="86"/>
      <c r="CA533" s="83"/>
      <c r="CB533" s="83"/>
      <c r="CC533" s="14"/>
      <c r="CD533" s="72"/>
      <c r="CE533" s="87"/>
      <c r="CF533" s="88"/>
      <c r="CG533" s="88"/>
      <c r="CH533" s="87" t="str">
        <f t="shared" si="227"/>
        <v/>
      </c>
      <c r="CI533" s="89"/>
      <c r="CJ533" s="89"/>
      <c r="CK533" s="267"/>
      <c r="CL533" s="90"/>
      <c r="CM533" s="267"/>
      <c r="CN533" s="90"/>
      <c r="CO533" s="267"/>
      <c r="CP533" s="90"/>
      <c r="CQ533" s="267"/>
      <c r="CR533" s="90"/>
      <c r="CS533" s="267"/>
      <c r="CT533" s="90"/>
      <c r="CU533" s="267"/>
      <c r="CV533" s="90"/>
      <c r="CW533" s="267"/>
      <c r="CX533" s="90"/>
      <c r="CY533" s="267"/>
      <c r="CZ533" s="90"/>
      <c r="DA533" s="94" t="str">
        <f>DataEntry!B533</f>
        <v/>
      </c>
      <c r="DB533" s="83"/>
      <c r="DC533" s="83"/>
      <c r="DD533" s="145" t="str">
        <f t="shared" si="238"/>
        <v/>
      </c>
      <c r="DE533" s="145" t="str">
        <f t="shared" si="239"/>
        <v/>
      </c>
      <c r="DF533" s="145" t="str">
        <f t="shared" si="240"/>
        <v/>
      </c>
      <c r="DG533" s="145" t="str">
        <f t="shared" si="241"/>
        <v/>
      </c>
      <c r="DH533" s="145" t="str">
        <f t="shared" si="242"/>
        <v/>
      </c>
      <c r="DI533" s="145" t="str">
        <f t="shared" si="243"/>
        <v/>
      </c>
      <c r="DJ533" s="83"/>
      <c r="DK533" s="83"/>
      <c r="DL533" s="84"/>
      <c r="DM533" s="14"/>
      <c r="DN533" s="87">
        <f t="shared" si="228"/>
        <v>0.64599999999999991</v>
      </c>
      <c r="DO533" s="87">
        <f>(DFactor*Rounds*Number/2+SUM(BV$3:BV521))/(Rounds*Number/2+COUNT(BV$3:BV521))</f>
        <v>0.29599999999999999</v>
      </c>
      <c r="DP533" s="87">
        <f t="shared" si="229"/>
        <v>0.29599999999999999</v>
      </c>
    </row>
    <row r="534" spans="1:120" x14ac:dyDescent="0.25">
      <c r="A534" s="69">
        <v>532</v>
      </c>
      <c r="B534" s="70" t="str">
        <f>DataEntry!C534</f>
        <v/>
      </c>
      <c r="C534" s="71">
        <f>COUNTIF(D$2:D534,D534)+COUNTIF(G$2:G534,D534)</f>
        <v>452</v>
      </c>
      <c r="D534" s="72" t="str">
        <f t="shared" si="217"/>
        <v/>
      </c>
      <c r="E534" s="70" t="str">
        <f>DataEntry!E534</f>
        <v/>
      </c>
      <c r="F534" s="71">
        <f>COUNTIF(D$2:D534,G534)+COUNTIF(G$2:G534,G534)</f>
        <v>452</v>
      </c>
      <c r="G534" s="72" t="str">
        <f t="shared" si="218"/>
        <v/>
      </c>
      <c r="H534" s="73" t="str">
        <f>DataEntry!G534</f>
        <v/>
      </c>
      <c r="I534" s="73" t="str">
        <f>DataEntry!H534</f>
        <v/>
      </c>
      <c r="J534" s="266">
        <f t="shared" si="230"/>
        <v>1</v>
      </c>
      <c r="K534" s="304">
        <f t="shared" si="219"/>
        <v>0.69314885530341441</v>
      </c>
      <c r="L534" s="224" t="e">
        <f t="shared" si="220"/>
        <v>#N/A</v>
      </c>
      <c r="M534" s="224" t="str">
        <f t="shared" si="221"/>
        <v/>
      </c>
      <c r="N534" s="236" t="str">
        <f t="shared" si="231"/>
        <v/>
      </c>
      <c r="O534" s="22" t="str">
        <f t="shared" si="232"/>
        <v>TG452</v>
      </c>
      <c r="P534" s="308" t="e">
        <f t="shared" si="222"/>
        <v>#N/A</v>
      </c>
      <c r="Q534" s="22" t="str">
        <f t="shared" si="233"/>
        <v>TG452</v>
      </c>
      <c r="R534" s="308" t="e">
        <f t="shared" si="223"/>
        <v>#N/A</v>
      </c>
      <c r="S534" s="74"/>
      <c r="T534" s="75"/>
      <c r="U534" s="76"/>
      <c r="V534" s="74"/>
      <c r="W534" s="75"/>
      <c r="X534" s="76"/>
      <c r="Y534" s="74"/>
      <c r="Z534" s="75"/>
      <c r="AA534" s="76"/>
      <c r="AB534" s="74"/>
      <c r="AC534" s="75"/>
      <c r="AD534" s="76"/>
      <c r="AE534" s="74"/>
      <c r="AF534" s="75"/>
      <c r="AG534" s="76"/>
      <c r="AH534" s="74"/>
      <c r="AI534" s="75"/>
      <c r="AJ534" s="76"/>
      <c r="AK534" s="74"/>
      <c r="AL534" s="75"/>
      <c r="AM534" s="76"/>
      <c r="AN534" s="74"/>
      <c r="AO534" s="75"/>
      <c r="AP534" s="76"/>
      <c r="AQ534" s="77" t="str">
        <f t="shared" si="224"/>
        <v/>
      </c>
      <c r="AR534" s="77" t="str">
        <f t="shared" si="225"/>
        <v/>
      </c>
      <c r="AS534" s="78" t="str">
        <f t="shared" si="234"/>
        <v/>
      </c>
      <c r="AT534" s="77" t="str">
        <f t="shared" si="226"/>
        <v/>
      </c>
      <c r="AU534" s="79"/>
      <c r="AV534" s="139"/>
      <c r="AW534" s="80"/>
      <c r="AX534" s="80"/>
      <c r="AY534" s="80"/>
      <c r="AZ534" s="92"/>
      <c r="BA534" s="93"/>
      <c r="BB534" s="92"/>
      <c r="BC534" s="93"/>
      <c r="BD534" s="92"/>
      <c r="BE534" s="93"/>
      <c r="BF534" s="77"/>
      <c r="BG534" s="77"/>
      <c r="BH534" s="77"/>
      <c r="BI534" s="83">
        <f t="shared" si="235"/>
        <v>1</v>
      </c>
      <c r="BJ534" s="83">
        <f t="shared" si="236"/>
        <v>0</v>
      </c>
      <c r="BK534" s="83">
        <f t="shared" si="237"/>
        <v>0</v>
      </c>
      <c r="BL534" s="84"/>
      <c r="BM534" s="84"/>
      <c r="BN534" s="85"/>
      <c r="BO534" s="84"/>
      <c r="BP534" s="84"/>
      <c r="BQ534" s="84"/>
      <c r="BR534" s="84"/>
      <c r="BS534" s="84"/>
      <c r="BT534" s="84"/>
      <c r="BU534" s="86"/>
      <c r="BV534" s="86"/>
      <c r="BW534" s="86"/>
      <c r="BX534" s="86"/>
      <c r="BY534" s="86"/>
      <c r="BZ534" s="86"/>
      <c r="CA534" s="83"/>
      <c r="CB534" s="83"/>
      <c r="CC534" s="14"/>
      <c r="CD534" s="72"/>
      <c r="CE534" s="87"/>
      <c r="CF534" s="88"/>
      <c r="CG534" s="88"/>
      <c r="CH534" s="87" t="str">
        <f t="shared" si="227"/>
        <v/>
      </c>
      <c r="CI534" s="89"/>
      <c r="CJ534" s="89"/>
      <c r="CK534" s="267"/>
      <c r="CL534" s="90"/>
      <c r="CM534" s="267"/>
      <c r="CN534" s="90"/>
      <c r="CO534" s="267"/>
      <c r="CP534" s="90"/>
      <c r="CQ534" s="267"/>
      <c r="CR534" s="90"/>
      <c r="CS534" s="267"/>
      <c r="CT534" s="90"/>
      <c r="CU534" s="267"/>
      <c r="CV534" s="90"/>
      <c r="CW534" s="267"/>
      <c r="CX534" s="90"/>
      <c r="CY534" s="267"/>
      <c r="CZ534" s="90"/>
      <c r="DA534" s="94" t="str">
        <f>DataEntry!B534</f>
        <v/>
      </c>
      <c r="DB534" s="83"/>
      <c r="DC534" s="83"/>
      <c r="DD534" s="145" t="str">
        <f t="shared" si="238"/>
        <v/>
      </c>
      <c r="DE534" s="145" t="str">
        <f t="shared" si="239"/>
        <v/>
      </c>
      <c r="DF534" s="145" t="str">
        <f t="shared" si="240"/>
        <v/>
      </c>
      <c r="DG534" s="145" t="str">
        <f t="shared" si="241"/>
        <v/>
      </c>
      <c r="DH534" s="145" t="str">
        <f t="shared" si="242"/>
        <v/>
      </c>
      <c r="DI534" s="145" t="str">
        <f t="shared" si="243"/>
        <v/>
      </c>
      <c r="DJ534" s="83"/>
      <c r="DK534" s="83"/>
      <c r="DL534" s="84"/>
      <c r="DM534" s="14"/>
      <c r="DN534" s="87">
        <f t="shared" si="228"/>
        <v>0.64599999999999991</v>
      </c>
      <c r="DO534" s="87">
        <f>(DFactor*Rounds*Number/2+SUM(BV$3:BV522))/(Rounds*Number/2+COUNT(BV$3:BV522))</f>
        <v>0.29599999999999999</v>
      </c>
      <c r="DP534" s="87">
        <f t="shared" si="229"/>
        <v>0.29599999999999999</v>
      </c>
    </row>
    <row r="535" spans="1:120" x14ac:dyDescent="0.25">
      <c r="A535" s="69">
        <v>533</v>
      </c>
      <c r="B535" s="70" t="str">
        <f>DataEntry!C535</f>
        <v/>
      </c>
      <c r="C535" s="71">
        <f>COUNTIF(D$2:D535,D535)+COUNTIF(G$2:G535,D535)</f>
        <v>454</v>
      </c>
      <c r="D535" s="72" t="str">
        <f t="shared" si="217"/>
        <v/>
      </c>
      <c r="E535" s="70" t="str">
        <f>DataEntry!E535</f>
        <v/>
      </c>
      <c r="F535" s="71">
        <f>COUNTIF(D$2:D535,G535)+COUNTIF(G$2:G535,G535)</f>
        <v>454</v>
      </c>
      <c r="G535" s="72" t="str">
        <f t="shared" si="218"/>
        <v/>
      </c>
      <c r="H535" s="73" t="str">
        <f>DataEntry!G535</f>
        <v/>
      </c>
      <c r="I535" s="73" t="str">
        <f>DataEntry!H535</f>
        <v/>
      </c>
      <c r="J535" s="266">
        <f t="shared" si="230"/>
        <v>1</v>
      </c>
      <c r="K535" s="304">
        <f t="shared" si="219"/>
        <v>0.85753912946788713</v>
      </c>
      <c r="L535" s="224" t="e">
        <f t="shared" si="220"/>
        <v>#N/A</v>
      </c>
      <c r="M535" s="224" t="str">
        <f t="shared" si="221"/>
        <v/>
      </c>
      <c r="N535" s="236" t="str">
        <f t="shared" si="231"/>
        <v/>
      </c>
      <c r="O535" s="22" t="str">
        <f t="shared" si="232"/>
        <v>TG454</v>
      </c>
      <c r="P535" s="308" t="e">
        <f t="shared" si="222"/>
        <v>#N/A</v>
      </c>
      <c r="Q535" s="22" t="str">
        <f t="shared" si="233"/>
        <v>TG454</v>
      </c>
      <c r="R535" s="308" t="e">
        <f t="shared" si="223"/>
        <v>#N/A</v>
      </c>
      <c r="S535" s="74"/>
      <c r="T535" s="75"/>
      <c r="U535" s="76"/>
      <c r="V535" s="74"/>
      <c r="W535" s="75"/>
      <c r="X535" s="76"/>
      <c r="Y535" s="74"/>
      <c r="Z535" s="75"/>
      <c r="AA535" s="76"/>
      <c r="AB535" s="74"/>
      <c r="AC535" s="75"/>
      <c r="AD535" s="76"/>
      <c r="AE535" s="74"/>
      <c r="AF535" s="75"/>
      <c r="AG535" s="76"/>
      <c r="AH535" s="74"/>
      <c r="AI535" s="75"/>
      <c r="AJ535" s="76"/>
      <c r="AK535" s="74"/>
      <c r="AL535" s="75"/>
      <c r="AM535" s="76"/>
      <c r="AN535" s="74"/>
      <c r="AO535" s="75"/>
      <c r="AP535" s="76"/>
      <c r="AQ535" s="77" t="str">
        <f t="shared" si="224"/>
        <v/>
      </c>
      <c r="AR535" s="77" t="str">
        <f t="shared" si="225"/>
        <v/>
      </c>
      <c r="AS535" s="78" t="str">
        <f t="shared" si="234"/>
        <v/>
      </c>
      <c r="AT535" s="77" t="str">
        <f t="shared" si="226"/>
        <v/>
      </c>
      <c r="AU535" s="79"/>
      <c r="AV535" s="139"/>
      <c r="AW535" s="80"/>
      <c r="AX535" s="80"/>
      <c r="AY535" s="80"/>
      <c r="AZ535" s="92"/>
      <c r="BA535" s="93"/>
      <c r="BB535" s="92"/>
      <c r="BC535" s="93"/>
      <c r="BD535" s="92"/>
      <c r="BE535" s="93"/>
      <c r="BF535" s="77"/>
      <c r="BG535" s="77"/>
      <c r="BH535" s="77"/>
      <c r="BI535" s="83">
        <f t="shared" si="235"/>
        <v>1</v>
      </c>
      <c r="BJ535" s="83">
        <f t="shared" si="236"/>
        <v>0</v>
      </c>
      <c r="BK535" s="83">
        <f t="shared" si="237"/>
        <v>0</v>
      </c>
      <c r="BL535" s="84"/>
      <c r="BM535" s="84"/>
      <c r="BN535" s="85"/>
      <c r="BO535" s="84"/>
      <c r="BP535" s="84"/>
      <c r="BQ535" s="84"/>
      <c r="BR535" s="84"/>
      <c r="BS535" s="84"/>
      <c r="BT535" s="84"/>
      <c r="BU535" s="86"/>
      <c r="BV535" s="86"/>
      <c r="BW535" s="86"/>
      <c r="BX535" s="86"/>
      <c r="BY535" s="86"/>
      <c r="BZ535" s="86"/>
      <c r="CA535" s="83"/>
      <c r="CB535" s="83"/>
      <c r="CC535" s="14"/>
      <c r="CD535" s="72"/>
      <c r="CE535" s="87"/>
      <c r="CF535" s="88"/>
      <c r="CG535" s="88"/>
      <c r="CH535" s="87" t="str">
        <f t="shared" si="227"/>
        <v/>
      </c>
      <c r="CI535" s="89"/>
      <c r="CJ535" s="89"/>
      <c r="CK535" s="267"/>
      <c r="CL535" s="90"/>
      <c r="CM535" s="267"/>
      <c r="CN535" s="90"/>
      <c r="CO535" s="267"/>
      <c r="CP535" s="90"/>
      <c r="CQ535" s="267"/>
      <c r="CR535" s="90"/>
      <c r="CS535" s="267"/>
      <c r="CT535" s="90"/>
      <c r="CU535" s="267"/>
      <c r="CV535" s="90"/>
      <c r="CW535" s="267"/>
      <c r="CX535" s="90"/>
      <c r="CY535" s="267"/>
      <c r="CZ535" s="90"/>
      <c r="DA535" s="94" t="str">
        <f>DataEntry!B535</f>
        <v/>
      </c>
      <c r="DB535" s="83"/>
      <c r="DC535" s="83"/>
      <c r="DD535" s="145" t="str">
        <f t="shared" si="238"/>
        <v/>
      </c>
      <c r="DE535" s="145" t="str">
        <f t="shared" si="239"/>
        <v/>
      </c>
      <c r="DF535" s="145" t="str">
        <f t="shared" si="240"/>
        <v/>
      </c>
      <c r="DG535" s="145" t="str">
        <f t="shared" si="241"/>
        <v/>
      </c>
      <c r="DH535" s="145" t="str">
        <f t="shared" si="242"/>
        <v/>
      </c>
      <c r="DI535" s="145" t="str">
        <f t="shared" si="243"/>
        <v/>
      </c>
      <c r="DJ535" s="83"/>
      <c r="DK535" s="83"/>
      <c r="DL535" s="84"/>
      <c r="DM535" s="14"/>
      <c r="DN535" s="87">
        <f t="shared" si="228"/>
        <v>0.64599999999999991</v>
      </c>
      <c r="DO535" s="87">
        <f>(DFactor*Rounds*Number/2+SUM(BV$3:BV523))/(Rounds*Number/2+COUNT(BV$3:BV523))</f>
        <v>0.29599999999999999</v>
      </c>
      <c r="DP535" s="87">
        <f t="shared" si="229"/>
        <v>0.29599999999999999</v>
      </c>
    </row>
    <row r="536" spans="1:120" x14ac:dyDescent="0.25">
      <c r="A536" s="69">
        <v>534</v>
      </c>
      <c r="B536" s="70" t="str">
        <f>DataEntry!C536</f>
        <v/>
      </c>
      <c r="C536" s="71">
        <f>COUNTIF(D$2:D536,D536)+COUNTIF(G$2:G536,D536)</f>
        <v>456</v>
      </c>
      <c r="D536" s="72" t="str">
        <f t="shared" si="217"/>
        <v/>
      </c>
      <c r="E536" s="70" t="str">
        <f>DataEntry!E536</f>
        <v/>
      </c>
      <c r="F536" s="71">
        <f>COUNTIF(D$2:D536,G536)+COUNTIF(G$2:G536,G536)</f>
        <v>456</v>
      </c>
      <c r="G536" s="72" t="str">
        <f t="shared" si="218"/>
        <v/>
      </c>
      <c r="H536" s="73" t="str">
        <f>DataEntry!G536</f>
        <v/>
      </c>
      <c r="I536" s="73" t="str">
        <f>DataEntry!H536</f>
        <v/>
      </c>
      <c r="J536" s="266">
        <f t="shared" si="230"/>
        <v>1</v>
      </c>
      <c r="K536" s="304">
        <f t="shared" si="219"/>
        <v>0.54777236174439459</v>
      </c>
      <c r="L536" s="224" t="e">
        <f t="shared" si="220"/>
        <v>#N/A</v>
      </c>
      <c r="M536" s="224" t="str">
        <f t="shared" si="221"/>
        <v/>
      </c>
      <c r="N536" s="236" t="str">
        <f t="shared" si="231"/>
        <v/>
      </c>
      <c r="O536" s="22" t="str">
        <f t="shared" si="232"/>
        <v>TG456</v>
      </c>
      <c r="P536" s="308" t="e">
        <f t="shared" si="222"/>
        <v>#N/A</v>
      </c>
      <c r="Q536" s="22" t="str">
        <f t="shared" si="233"/>
        <v>TG456</v>
      </c>
      <c r="R536" s="308" t="e">
        <f t="shared" si="223"/>
        <v>#N/A</v>
      </c>
      <c r="S536" s="74"/>
      <c r="T536" s="75"/>
      <c r="U536" s="76"/>
      <c r="V536" s="74"/>
      <c r="W536" s="75"/>
      <c r="X536" s="76"/>
      <c r="Y536" s="74"/>
      <c r="Z536" s="75"/>
      <c r="AA536" s="76"/>
      <c r="AB536" s="74"/>
      <c r="AC536" s="75"/>
      <c r="AD536" s="76"/>
      <c r="AE536" s="74"/>
      <c r="AF536" s="75"/>
      <c r="AG536" s="76"/>
      <c r="AH536" s="74"/>
      <c r="AI536" s="75"/>
      <c r="AJ536" s="76"/>
      <c r="AK536" s="74"/>
      <c r="AL536" s="75"/>
      <c r="AM536" s="76"/>
      <c r="AN536" s="74"/>
      <c r="AO536" s="75"/>
      <c r="AP536" s="76"/>
      <c r="AQ536" s="77" t="str">
        <f t="shared" si="224"/>
        <v/>
      </c>
      <c r="AR536" s="77" t="str">
        <f t="shared" si="225"/>
        <v/>
      </c>
      <c r="AS536" s="78" t="str">
        <f t="shared" si="234"/>
        <v/>
      </c>
      <c r="AT536" s="77" t="str">
        <f t="shared" si="226"/>
        <v/>
      </c>
      <c r="AU536" s="79"/>
      <c r="AV536" s="139"/>
      <c r="AW536" s="80"/>
      <c r="AX536" s="80"/>
      <c r="AY536" s="80"/>
      <c r="AZ536" s="92"/>
      <c r="BA536" s="93"/>
      <c r="BB536" s="92"/>
      <c r="BC536" s="93"/>
      <c r="BD536" s="92"/>
      <c r="BE536" s="93"/>
      <c r="BF536" s="77"/>
      <c r="BG536" s="77"/>
      <c r="BH536" s="77"/>
      <c r="BI536" s="83">
        <f t="shared" si="235"/>
        <v>1</v>
      </c>
      <c r="BJ536" s="83">
        <f t="shared" si="236"/>
        <v>0</v>
      </c>
      <c r="BK536" s="83">
        <f t="shared" si="237"/>
        <v>0</v>
      </c>
      <c r="BL536" s="84"/>
      <c r="BM536" s="84"/>
      <c r="BN536" s="85"/>
      <c r="BO536" s="84"/>
      <c r="BP536" s="84"/>
      <c r="BQ536" s="84"/>
      <c r="BR536" s="84"/>
      <c r="BS536" s="84"/>
      <c r="BT536" s="84"/>
      <c r="BU536" s="86"/>
      <c r="BV536" s="86"/>
      <c r="BW536" s="86"/>
      <c r="BX536" s="86"/>
      <c r="BY536" s="86"/>
      <c r="BZ536" s="86"/>
      <c r="CA536" s="83"/>
      <c r="CB536" s="83"/>
      <c r="CC536" s="14"/>
      <c r="CD536" s="72"/>
      <c r="CE536" s="87"/>
      <c r="CF536" s="88"/>
      <c r="CG536" s="88"/>
      <c r="CH536" s="87" t="str">
        <f t="shared" si="227"/>
        <v/>
      </c>
      <c r="CI536" s="89"/>
      <c r="CJ536" s="89"/>
      <c r="CK536" s="267"/>
      <c r="CL536" s="90"/>
      <c r="CM536" s="267"/>
      <c r="CN536" s="90"/>
      <c r="CO536" s="267"/>
      <c r="CP536" s="90"/>
      <c r="CQ536" s="267"/>
      <c r="CR536" s="90"/>
      <c r="CS536" s="267"/>
      <c r="CT536" s="90"/>
      <c r="CU536" s="267"/>
      <c r="CV536" s="90"/>
      <c r="CW536" s="267"/>
      <c r="CX536" s="90"/>
      <c r="CY536" s="267"/>
      <c r="CZ536" s="90"/>
      <c r="DA536" s="94" t="str">
        <f>DataEntry!B536</f>
        <v/>
      </c>
      <c r="DB536" s="83"/>
      <c r="DC536" s="83"/>
      <c r="DD536" s="145" t="str">
        <f t="shared" si="238"/>
        <v/>
      </c>
      <c r="DE536" s="145" t="str">
        <f t="shared" si="239"/>
        <v/>
      </c>
      <c r="DF536" s="145" t="str">
        <f t="shared" si="240"/>
        <v/>
      </c>
      <c r="DG536" s="145" t="str">
        <f t="shared" si="241"/>
        <v/>
      </c>
      <c r="DH536" s="145" t="str">
        <f t="shared" si="242"/>
        <v/>
      </c>
      <c r="DI536" s="145" t="str">
        <f t="shared" si="243"/>
        <v/>
      </c>
      <c r="DJ536" s="83"/>
      <c r="DK536" s="83"/>
      <c r="DL536" s="84"/>
      <c r="DM536" s="14"/>
      <c r="DN536" s="87">
        <f t="shared" si="228"/>
        <v>0.64599999999999991</v>
      </c>
      <c r="DO536" s="87">
        <f>(DFactor*Rounds*Number/2+SUM(BV$3:BV524))/(Rounds*Number/2+COUNT(BV$3:BV524))</f>
        <v>0.29599999999999999</v>
      </c>
      <c r="DP536" s="87">
        <f t="shared" si="229"/>
        <v>0.29599999999999999</v>
      </c>
    </row>
    <row r="537" spans="1:120" x14ac:dyDescent="0.25">
      <c r="A537" s="69">
        <v>535</v>
      </c>
      <c r="B537" s="70" t="str">
        <f>DataEntry!C537</f>
        <v/>
      </c>
      <c r="C537" s="71">
        <f>COUNTIF(D$2:D537,D537)+COUNTIF(G$2:G537,D537)</f>
        <v>458</v>
      </c>
      <c r="D537" s="72" t="str">
        <f t="shared" si="217"/>
        <v/>
      </c>
      <c r="E537" s="70" t="str">
        <f>DataEntry!E537</f>
        <v/>
      </c>
      <c r="F537" s="71">
        <f>COUNTIF(D$2:D537,G537)+COUNTIF(G$2:G537,G537)</f>
        <v>458</v>
      </c>
      <c r="G537" s="72" t="str">
        <f t="shared" si="218"/>
        <v/>
      </c>
      <c r="H537" s="73" t="str">
        <f>DataEntry!G537</f>
        <v/>
      </c>
      <c r="I537" s="73" t="str">
        <f>DataEntry!H537</f>
        <v/>
      </c>
      <c r="J537" s="266">
        <f t="shared" si="230"/>
        <v>1</v>
      </c>
      <c r="K537" s="304">
        <f t="shared" si="219"/>
        <v>0.237707587946411</v>
      </c>
      <c r="L537" s="224" t="e">
        <f t="shared" si="220"/>
        <v>#N/A</v>
      </c>
      <c r="M537" s="224" t="str">
        <f t="shared" si="221"/>
        <v/>
      </c>
      <c r="N537" s="236" t="str">
        <f t="shared" si="231"/>
        <v/>
      </c>
      <c r="O537" s="22" t="str">
        <f t="shared" si="232"/>
        <v>TG458</v>
      </c>
      <c r="P537" s="308" t="e">
        <f t="shared" si="222"/>
        <v>#N/A</v>
      </c>
      <c r="Q537" s="22" t="str">
        <f t="shared" si="233"/>
        <v>TG458</v>
      </c>
      <c r="R537" s="308" t="e">
        <f t="shared" si="223"/>
        <v>#N/A</v>
      </c>
      <c r="S537" s="74"/>
      <c r="T537" s="75"/>
      <c r="U537" s="76"/>
      <c r="V537" s="74"/>
      <c r="W537" s="75"/>
      <c r="X537" s="76"/>
      <c r="Y537" s="74"/>
      <c r="Z537" s="75"/>
      <c r="AA537" s="76"/>
      <c r="AB537" s="74"/>
      <c r="AC537" s="75"/>
      <c r="AD537" s="76"/>
      <c r="AE537" s="74"/>
      <c r="AF537" s="75"/>
      <c r="AG537" s="76"/>
      <c r="AH537" s="74"/>
      <c r="AI537" s="75"/>
      <c r="AJ537" s="76"/>
      <c r="AK537" s="74"/>
      <c r="AL537" s="75"/>
      <c r="AM537" s="76"/>
      <c r="AN537" s="74"/>
      <c r="AO537" s="75"/>
      <c r="AP537" s="76"/>
      <c r="AQ537" s="77" t="str">
        <f t="shared" si="224"/>
        <v/>
      </c>
      <c r="AR537" s="77" t="str">
        <f t="shared" si="225"/>
        <v/>
      </c>
      <c r="AS537" s="78" t="str">
        <f t="shared" si="234"/>
        <v/>
      </c>
      <c r="AT537" s="77" t="str">
        <f t="shared" si="226"/>
        <v/>
      </c>
      <c r="AU537" s="79"/>
      <c r="AV537" s="139"/>
      <c r="AW537" s="80"/>
      <c r="AX537" s="80"/>
      <c r="AY537" s="80"/>
      <c r="AZ537" s="92"/>
      <c r="BA537" s="93"/>
      <c r="BB537" s="92"/>
      <c r="BC537" s="93"/>
      <c r="BD537" s="92"/>
      <c r="BE537" s="93"/>
      <c r="BF537" s="77"/>
      <c r="BG537" s="77"/>
      <c r="BH537" s="77"/>
      <c r="BI537" s="83">
        <f t="shared" si="235"/>
        <v>1</v>
      </c>
      <c r="BJ537" s="83">
        <f t="shared" si="236"/>
        <v>0</v>
      </c>
      <c r="BK537" s="83">
        <f t="shared" si="237"/>
        <v>0</v>
      </c>
      <c r="BL537" s="84"/>
      <c r="BM537" s="84"/>
      <c r="BN537" s="85"/>
      <c r="BO537" s="84"/>
      <c r="BP537" s="84"/>
      <c r="BQ537" s="84"/>
      <c r="BR537" s="84"/>
      <c r="BS537" s="84"/>
      <c r="BT537" s="84"/>
      <c r="BU537" s="86"/>
      <c r="BV537" s="86"/>
      <c r="BW537" s="86"/>
      <c r="BX537" s="86"/>
      <c r="BY537" s="86"/>
      <c r="BZ537" s="86"/>
      <c r="CA537" s="83"/>
      <c r="CB537" s="83"/>
      <c r="CC537" s="14"/>
      <c r="CD537" s="72"/>
      <c r="CE537" s="87"/>
      <c r="CF537" s="88"/>
      <c r="CG537" s="88"/>
      <c r="CH537" s="87" t="str">
        <f t="shared" si="227"/>
        <v/>
      </c>
      <c r="CI537" s="89"/>
      <c r="CJ537" s="89"/>
      <c r="CK537" s="267"/>
      <c r="CL537" s="90"/>
      <c r="CM537" s="267"/>
      <c r="CN537" s="90"/>
      <c r="CO537" s="267"/>
      <c r="CP537" s="90"/>
      <c r="CQ537" s="267"/>
      <c r="CR537" s="90"/>
      <c r="CS537" s="267"/>
      <c r="CT537" s="90"/>
      <c r="CU537" s="267"/>
      <c r="CV537" s="90"/>
      <c r="CW537" s="267"/>
      <c r="CX537" s="90"/>
      <c r="CY537" s="267"/>
      <c r="CZ537" s="90"/>
      <c r="DA537" s="94" t="str">
        <f>DataEntry!B537</f>
        <v/>
      </c>
      <c r="DB537" s="83"/>
      <c r="DC537" s="83"/>
      <c r="DD537" s="145" t="str">
        <f t="shared" si="238"/>
        <v/>
      </c>
      <c r="DE537" s="145" t="str">
        <f t="shared" si="239"/>
        <v/>
      </c>
      <c r="DF537" s="145" t="str">
        <f t="shared" si="240"/>
        <v/>
      </c>
      <c r="DG537" s="145" t="str">
        <f t="shared" si="241"/>
        <v/>
      </c>
      <c r="DH537" s="145" t="str">
        <f t="shared" si="242"/>
        <v/>
      </c>
      <c r="DI537" s="145" t="str">
        <f t="shared" si="243"/>
        <v/>
      </c>
      <c r="DJ537" s="83"/>
      <c r="DK537" s="83"/>
      <c r="DL537" s="84"/>
      <c r="DM537" s="14"/>
      <c r="DN537" s="87">
        <f t="shared" si="228"/>
        <v>0.64599999999999991</v>
      </c>
      <c r="DO537" s="87">
        <f>(DFactor*Rounds*Number/2+SUM(BV$3:BV525))/(Rounds*Number/2+COUNT(BV$3:BV525))</f>
        <v>0.29599999999999999</v>
      </c>
      <c r="DP537" s="87">
        <f t="shared" si="229"/>
        <v>0.29599999999999999</v>
      </c>
    </row>
    <row r="538" spans="1:120" x14ac:dyDescent="0.25">
      <c r="A538" s="69">
        <v>536</v>
      </c>
      <c r="B538" s="70" t="str">
        <f>DataEntry!C538</f>
        <v/>
      </c>
      <c r="C538" s="71">
        <f>COUNTIF(D$2:D538,D538)+COUNTIF(G$2:G538,D538)</f>
        <v>460</v>
      </c>
      <c r="D538" s="72" t="str">
        <f t="shared" si="217"/>
        <v/>
      </c>
      <c r="E538" s="70" t="str">
        <f>DataEntry!E538</f>
        <v/>
      </c>
      <c r="F538" s="71">
        <f>COUNTIF(D$2:D538,G538)+COUNTIF(G$2:G538,G538)</f>
        <v>460</v>
      </c>
      <c r="G538" s="72" t="str">
        <f t="shared" si="218"/>
        <v/>
      </c>
      <c r="H538" s="73" t="str">
        <f>DataEntry!G538</f>
        <v/>
      </c>
      <c r="I538" s="73" t="str">
        <f>DataEntry!H538</f>
        <v/>
      </c>
      <c r="J538" s="266">
        <f t="shared" si="230"/>
        <v>1</v>
      </c>
      <c r="K538" s="304">
        <f t="shared" si="219"/>
        <v>0.64019655558750177</v>
      </c>
      <c r="L538" s="224" t="e">
        <f t="shared" si="220"/>
        <v>#N/A</v>
      </c>
      <c r="M538" s="224" t="str">
        <f t="shared" si="221"/>
        <v/>
      </c>
      <c r="N538" s="236" t="str">
        <f t="shared" si="231"/>
        <v/>
      </c>
      <c r="O538" s="22" t="str">
        <f t="shared" si="232"/>
        <v>TG460</v>
      </c>
      <c r="P538" s="308" t="e">
        <f t="shared" si="222"/>
        <v>#N/A</v>
      </c>
      <c r="Q538" s="22" t="str">
        <f t="shared" si="233"/>
        <v>TG460</v>
      </c>
      <c r="R538" s="308" t="e">
        <f t="shared" si="223"/>
        <v>#N/A</v>
      </c>
      <c r="S538" s="74"/>
      <c r="T538" s="75"/>
      <c r="U538" s="76"/>
      <c r="V538" s="74"/>
      <c r="W538" s="75"/>
      <c r="X538" s="76"/>
      <c r="Y538" s="74"/>
      <c r="Z538" s="75"/>
      <c r="AA538" s="76"/>
      <c r="AB538" s="74"/>
      <c r="AC538" s="75"/>
      <c r="AD538" s="76"/>
      <c r="AE538" s="74"/>
      <c r="AF538" s="75"/>
      <c r="AG538" s="76"/>
      <c r="AH538" s="74"/>
      <c r="AI538" s="75"/>
      <c r="AJ538" s="76"/>
      <c r="AK538" s="74"/>
      <c r="AL538" s="75"/>
      <c r="AM538" s="76"/>
      <c r="AN538" s="74"/>
      <c r="AO538" s="75"/>
      <c r="AP538" s="76"/>
      <c r="AQ538" s="77" t="str">
        <f t="shared" si="224"/>
        <v/>
      </c>
      <c r="AR538" s="77" t="str">
        <f t="shared" si="225"/>
        <v/>
      </c>
      <c r="AS538" s="78" t="str">
        <f t="shared" si="234"/>
        <v/>
      </c>
      <c r="AT538" s="77" t="str">
        <f t="shared" si="226"/>
        <v/>
      </c>
      <c r="AU538" s="79"/>
      <c r="AV538" s="139"/>
      <c r="AW538" s="80"/>
      <c r="AX538" s="80"/>
      <c r="AY538" s="80"/>
      <c r="AZ538" s="92"/>
      <c r="BA538" s="93"/>
      <c r="BB538" s="92"/>
      <c r="BC538" s="93"/>
      <c r="BD538" s="92"/>
      <c r="BE538" s="93"/>
      <c r="BF538" s="77"/>
      <c r="BG538" s="77"/>
      <c r="BH538" s="77"/>
      <c r="BI538" s="83">
        <f t="shared" si="235"/>
        <v>1</v>
      </c>
      <c r="BJ538" s="83">
        <f t="shared" si="236"/>
        <v>0</v>
      </c>
      <c r="BK538" s="83">
        <f t="shared" si="237"/>
        <v>0</v>
      </c>
      <c r="BL538" s="84"/>
      <c r="BM538" s="84"/>
      <c r="BN538" s="85"/>
      <c r="BO538" s="84"/>
      <c r="BP538" s="84"/>
      <c r="BQ538" s="84"/>
      <c r="BR538" s="84"/>
      <c r="BS538" s="84"/>
      <c r="BT538" s="84"/>
      <c r="BU538" s="86"/>
      <c r="BV538" s="86"/>
      <c r="BW538" s="86"/>
      <c r="BX538" s="86"/>
      <c r="BY538" s="86"/>
      <c r="BZ538" s="86"/>
      <c r="CA538" s="83"/>
      <c r="CB538" s="83"/>
      <c r="CC538" s="14"/>
      <c r="CD538" s="72"/>
      <c r="CE538" s="87"/>
      <c r="CF538" s="88"/>
      <c r="CG538" s="88"/>
      <c r="CH538" s="87" t="str">
        <f t="shared" si="227"/>
        <v/>
      </c>
      <c r="CI538" s="89"/>
      <c r="CJ538" s="89"/>
      <c r="CK538" s="267"/>
      <c r="CL538" s="90"/>
      <c r="CM538" s="267"/>
      <c r="CN538" s="90"/>
      <c r="CO538" s="267"/>
      <c r="CP538" s="90"/>
      <c r="CQ538" s="267"/>
      <c r="CR538" s="90"/>
      <c r="CS538" s="267"/>
      <c r="CT538" s="90"/>
      <c r="CU538" s="267"/>
      <c r="CV538" s="90"/>
      <c r="CW538" s="267"/>
      <c r="CX538" s="90"/>
      <c r="CY538" s="267"/>
      <c r="CZ538" s="90"/>
      <c r="DA538" s="94" t="str">
        <f>DataEntry!B538</f>
        <v/>
      </c>
      <c r="DB538" s="83"/>
      <c r="DC538" s="83"/>
      <c r="DD538" s="145" t="str">
        <f t="shared" si="238"/>
        <v/>
      </c>
      <c r="DE538" s="145" t="str">
        <f t="shared" si="239"/>
        <v/>
      </c>
      <c r="DF538" s="145" t="str">
        <f t="shared" si="240"/>
        <v/>
      </c>
      <c r="DG538" s="145" t="str">
        <f t="shared" si="241"/>
        <v/>
      </c>
      <c r="DH538" s="145" t="str">
        <f t="shared" si="242"/>
        <v/>
      </c>
      <c r="DI538" s="145" t="str">
        <f t="shared" si="243"/>
        <v/>
      </c>
      <c r="DJ538" s="83"/>
      <c r="DK538" s="83"/>
      <c r="DL538" s="84"/>
      <c r="DM538" s="14"/>
      <c r="DN538" s="87">
        <f t="shared" si="228"/>
        <v>0.64599999999999991</v>
      </c>
      <c r="DO538" s="87">
        <f>(DFactor*Rounds*Number/2+SUM(BV$3:BV526))/(Rounds*Number/2+COUNT(BV$3:BV526))</f>
        <v>0.29599999999999999</v>
      </c>
      <c r="DP538" s="87">
        <f t="shared" si="229"/>
        <v>0.29599999999999999</v>
      </c>
    </row>
    <row r="539" spans="1:120" x14ac:dyDescent="0.25">
      <c r="A539" s="69">
        <v>537</v>
      </c>
      <c r="B539" s="70" t="str">
        <f>DataEntry!C539</f>
        <v/>
      </c>
      <c r="C539" s="71">
        <f>COUNTIF(D$2:D539,D539)+COUNTIF(G$2:G539,D539)</f>
        <v>462</v>
      </c>
      <c r="D539" s="72" t="str">
        <f t="shared" si="217"/>
        <v/>
      </c>
      <c r="E539" s="70" t="str">
        <f>DataEntry!E539</f>
        <v/>
      </c>
      <c r="F539" s="71">
        <f>COUNTIF(D$2:D539,G539)+COUNTIF(G$2:G539,G539)</f>
        <v>462</v>
      </c>
      <c r="G539" s="72" t="str">
        <f t="shared" si="218"/>
        <v/>
      </c>
      <c r="H539" s="73" t="str">
        <f>DataEntry!G539</f>
        <v/>
      </c>
      <c r="I539" s="73" t="str">
        <f>DataEntry!H539</f>
        <v/>
      </c>
      <c r="J539" s="266">
        <f t="shared" si="230"/>
        <v>1</v>
      </c>
      <c r="K539" s="304">
        <f t="shared" si="219"/>
        <v>0.61473060833532367</v>
      </c>
      <c r="L539" s="224" t="e">
        <f t="shared" si="220"/>
        <v>#N/A</v>
      </c>
      <c r="M539" s="224" t="str">
        <f t="shared" si="221"/>
        <v/>
      </c>
      <c r="N539" s="236" t="str">
        <f t="shared" si="231"/>
        <v/>
      </c>
      <c r="O539" s="22" t="str">
        <f t="shared" si="232"/>
        <v>TG462</v>
      </c>
      <c r="P539" s="308" t="e">
        <f t="shared" si="222"/>
        <v>#N/A</v>
      </c>
      <c r="Q539" s="22" t="str">
        <f t="shared" si="233"/>
        <v>TG462</v>
      </c>
      <c r="R539" s="308" t="e">
        <f t="shared" si="223"/>
        <v>#N/A</v>
      </c>
      <c r="S539" s="74"/>
      <c r="T539" s="75"/>
      <c r="U539" s="76"/>
      <c r="V539" s="74"/>
      <c r="W539" s="75"/>
      <c r="X539" s="76"/>
      <c r="Y539" s="74"/>
      <c r="Z539" s="75"/>
      <c r="AA539" s="76"/>
      <c r="AB539" s="74"/>
      <c r="AC539" s="75"/>
      <c r="AD539" s="76"/>
      <c r="AE539" s="74"/>
      <c r="AF539" s="75"/>
      <c r="AG539" s="76"/>
      <c r="AH539" s="74"/>
      <c r="AI539" s="75"/>
      <c r="AJ539" s="76"/>
      <c r="AK539" s="74"/>
      <c r="AL539" s="75"/>
      <c r="AM539" s="76"/>
      <c r="AN539" s="74"/>
      <c r="AO539" s="75"/>
      <c r="AP539" s="76"/>
      <c r="AQ539" s="77" t="str">
        <f t="shared" si="224"/>
        <v/>
      </c>
      <c r="AR539" s="77" t="str">
        <f t="shared" si="225"/>
        <v/>
      </c>
      <c r="AS539" s="78" t="str">
        <f t="shared" si="234"/>
        <v/>
      </c>
      <c r="AT539" s="77" t="str">
        <f t="shared" si="226"/>
        <v/>
      </c>
      <c r="AU539" s="79"/>
      <c r="AV539" s="139"/>
      <c r="AW539" s="80"/>
      <c r="AX539" s="80"/>
      <c r="AY539" s="80"/>
      <c r="AZ539" s="92"/>
      <c r="BA539" s="93"/>
      <c r="BB539" s="92"/>
      <c r="BC539" s="93"/>
      <c r="BD539" s="92"/>
      <c r="BE539" s="93"/>
      <c r="BF539" s="77"/>
      <c r="BG539" s="77"/>
      <c r="BH539" s="77"/>
      <c r="BI539" s="83">
        <f t="shared" si="235"/>
        <v>1</v>
      </c>
      <c r="BJ539" s="83">
        <f t="shared" si="236"/>
        <v>0</v>
      </c>
      <c r="BK539" s="83">
        <f t="shared" si="237"/>
        <v>0</v>
      </c>
      <c r="BL539" s="84"/>
      <c r="BM539" s="84"/>
      <c r="BN539" s="85"/>
      <c r="BO539" s="84"/>
      <c r="BP539" s="84"/>
      <c r="BQ539" s="84"/>
      <c r="BR539" s="84"/>
      <c r="BS539" s="84"/>
      <c r="BT539" s="84"/>
      <c r="BU539" s="86"/>
      <c r="BV539" s="86"/>
      <c r="BW539" s="86"/>
      <c r="BX539" s="86"/>
      <c r="BY539" s="86"/>
      <c r="BZ539" s="86"/>
      <c r="CA539" s="83"/>
      <c r="CB539" s="83"/>
      <c r="CC539" s="14"/>
      <c r="CD539" s="72"/>
      <c r="CE539" s="87"/>
      <c r="CF539" s="88"/>
      <c r="CG539" s="88"/>
      <c r="CH539" s="87" t="str">
        <f t="shared" si="227"/>
        <v/>
      </c>
      <c r="CI539" s="89"/>
      <c r="CJ539" s="89"/>
      <c r="CK539" s="267"/>
      <c r="CL539" s="90"/>
      <c r="CM539" s="267"/>
      <c r="CN539" s="90"/>
      <c r="CO539" s="267"/>
      <c r="CP539" s="90"/>
      <c r="CQ539" s="267"/>
      <c r="CR539" s="90"/>
      <c r="CS539" s="267"/>
      <c r="CT539" s="90"/>
      <c r="CU539" s="267"/>
      <c r="CV539" s="90"/>
      <c r="CW539" s="267"/>
      <c r="CX539" s="90"/>
      <c r="CY539" s="267"/>
      <c r="CZ539" s="90"/>
      <c r="DA539" s="94" t="str">
        <f>DataEntry!B539</f>
        <v/>
      </c>
      <c r="DB539" s="83"/>
      <c r="DC539" s="83"/>
      <c r="DD539" s="145" t="str">
        <f t="shared" si="238"/>
        <v/>
      </c>
      <c r="DE539" s="145" t="str">
        <f t="shared" si="239"/>
        <v/>
      </c>
      <c r="DF539" s="145" t="str">
        <f t="shared" si="240"/>
        <v/>
      </c>
      <c r="DG539" s="145" t="str">
        <f t="shared" si="241"/>
        <v/>
      </c>
      <c r="DH539" s="145" t="str">
        <f t="shared" si="242"/>
        <v/>
      </c>
      <c r="DI539" s="145" t="str">
        <f t="shared" si="243"/>
        <v/>
      </c>
      <c r="DJ539" s="83"/>
      <c r="DK539" s="83"/>
      <c r="DL539" s="84"/>
      <c r="DM539" s="14"/>
      <c r="DN539" s="87">
        <f t="shared" si="228"/>
        <v>0.64599999999999991</v>
      </c>
      <c r="DO539" s="87">
        <f>(DFactor*Rounds*Number/2+SUM(BV$3:BV527))/(Rounds*Number/2+COUNT(BV$3:BV527))</f>
        <v>0.29599999999999999</v>
      </c>
      <c r="DP539" s="87">
        <f t="shared" si="229"/>
        <v>0.29599999999999999</v>
      </c>
    </row>
    <row r="540" spans="1:120" x14ac:dyDescent="0.25">
      <c r="A540" s="69">
        <v>538</v>
      </c>
      <c r="B540" s="70" t="str">
        <f>DataEntry!C540</f>
        <v/>
      </c>
      <c r="C540" s="71">
        <f>COUNTIF(D$2:D540,D540)+COUNTIF(G$2:G540,D540)</f>
        <v>464</v>
      </c>
      <c r="D540" s="72" t="str">
        <f t="shared" si="217"/>
        <v/>
      </c>
      <c r="E540" s="70" t="str">
        <f>DataEntry!E540</f>
        <v/>
      </c>
      <c r="F540" s="71">
        <f>COUNTIF(D$2:D540,G540)+COUNTIF(G$2:G540,G540)</f>
        <v>464</v>
      </c>
      <c r="G540" s="72" t="str">
        <f t="shared" si="218"/>
        <v/>
      </c>
      <c r="H540" s="73" t="str">
        <f>DataEntry!G540</f>
        <v/>
      </c>
      <c r="I540" s="73" t="str">
        <f>DataEntry!H540</f>
        <v/>
      </c>
      <c r="J540" s="266">
        <f t="shared" si="230"/>
        <v>1</v>
      </c>
      <c r="K540" s="304">
        <f t="shared" si="219"/>
        <v>0.61254541329015777</v>
      </c>
      <c r="L540" s="224" t="e">
        <f t="shared" si="220"/>
        <v>#N/A</v>
      </c>
      <c r="M540" s="224" t="str">
        <f t="shared" si="221"/>
        <v/>
      </c>
      <c r="N540" s="236" t="str">
        <f t="shared" si="231"/>
        <v/>
      </c>
      <c r="O540" s="22" t="str">
        <f t="shared" si="232"/>
        <v>TG464</v>
      </c>
      <c r="P540" s="308" t="e">
        <f t="shared" si="222"/>
        <v>#N/A</v>
      </c>
      <c r="Q540" s="22" t="str">
        <f t="shared" si="233"/>
        <v>TG464</v>
      </c>
      <c r="R540" s="308" t="e">
        <f t="shared" si="223"/>
        <v>#N/A</v>
      </c>
      <c r="S540" s="74"/>
      <c r="T540" s="75"/>
      <c r="U540" s="76"/>
      <c r="V540" s="74"/>
      <c r="W540" s="75"/>
      <c r="X540" s="76"/>
      <c r="Y540" s="74"/>
      <c r="Z540" s="75"/>
      <c r="AA540" s="76"/>
      <c r="AB540" s="74"/>
      <c r="AC540" s="75"/>
      <c r="AD540" s="76"/>
      <c r="AE540" s="74"/>
      <c r="AF540" s="75"/>
      <c r="AG540" s="76"/>
      <c r="AH540" s="74"/>
      <c r="AI540" s="75"/>
      <c r="AJ540" s="76"/>
      <c r="AK540" s="74"/>
      <c r="AL540" s="75"/>
      <c r="AM540" s="76"/>
      <c r="AN540" s="74"/>
      <c r="AO540" s="75"/>
      <c r="AP540" s="76"/>
      <c r="AQ540" s="77" t="str">
        <f t="shared" si="224"/>
        <v/>
      </c>
      <c r="AR540" s="77" t="str">
        <f t="shared" si="225"/>
        <v/>
      </c>
      <c r="AS540" s="78" t="str">
        <f t="shared" si="234"/>
        <v/>
      </c>
      <c r="AT540" s="77" t="str">
        <f t="shared" si="226"/>
        <v/>
      </c>
      <c r="AU540" s="79"/>
      <c r="AV540" s="139"/>
      <c r="AW540" s="80"/>
      <c r="AX540" s="80"/>
      <c r="AY540" s="80"/>
      <c r="AZ540" s="92"/>
      <c r="BA540" s="93"/>
      <c r="BB540" s="92"/>
      <c r="BC540" s="93"/>
      <c r="BD540" s="92"/>
      <c r="BE540" s="93"/>
      <c r="BF540" s="77"/>
      <c r="BG540" s="77"/>
      <c r="BH540" s="77"/>
      <c r="BI540" s="83">
        <f t="shared" si="235"/>
        <v>1</v>
      </c>
      <c r="BJ540" s="83">
        <f t="shared" si="236"/>
        <v>0</v>
      </c>
      <c r="BK540" s="83">
        <f t="shared" si="237"/>
        <v>0</v>
      </c>
      <c r="BL540" s="84"/>
      <c r="BM540" s="84"/>
      <c r="BN540" s="85"/>
      <c r="BO540" s="84"/>
      <c r="BP540" s="84"/>
      <c r="BQ540" s="84"/>
      <c r="BR540" s="84"/>
      <c r="BS540" s="84"/>
      <c r="BT540" s="84"/>
      <c r="BU540" s="86"/>
      <c r="BV540" s="86"/>
      <c r="BW540" s="86"/>
      <c r="BX540" s="86"/>
      <c r="BY540" s="86"/>
      <c r="BZ540" s="86"/>
      <c r="CA540" s="83"/>
      <c r="CB540" s="83"/>
      <c r="CC540" s="14"/>
      <c r="CD540" s="72"/>
      <c r="CE540" s="87"/>
      <c r="CF540" s="88"/>
      <c r="CG540" s="88"/>
      <c r="CH540" s="87" t="str">
        <f t="shared" si="227"/>
        <v/>
      </c>
      <c r="CI540" s="89"/>
      <c r="CJ540" s="89"/>
      <c r="CK540" s="267"/>
      <c r="CL540" s="90"/>
      <c r="CM540" s="267"/>
      <c r="CN540" s="90"/>
      <c r="CO540" s="267"/>
      <c r="CP540" s="90"/>
      <c r="CQ540" s="267"/>
      <c r="CR540" s="90"/>
      <c r="CS540" s="267"/>
      <c r="CT540" s="90"/>
      <c r="CU540" s="267"/>
      <c r="CV540" s="90"/>
      <c r="CW540" s="267"/>
      <c r="CX540" s="90"/>
      <c r="CY540" s="267"/>
      <c r="CZ540" s="90"/>
      <c r="DA540" s="94" t="str">
        <f>DataEntry!B540</f>
        <v/>
      </c>
      <c r="DB540" s="83"/>
      <c r="DC540" s="83"/>
      <c r="DD540" s="145" t="str">
        <f t="shared" si="238"/>
        <v/>
      </c>
      <c r="DE540" s="145" t="str">
        <f t="shared" si="239"/>
        <v/>
      </c>
      <c r="DF540" s="145" t="str">
        <f t="shared" si="240"/>
        <v/>
      </c>
      <c r="DG540" s="145" t="str">
        <f t="shared" si="241"/>
        <v/>
      </c>
      <c r="DH540" s="145" t="str">
        <f t="shared" si="242"/>
        <v/>
      </c>
      <c r="DI540" s="145" t="str">
        <f t="shared" si="243"/>
        <v/>
      </c>
      <c r="DJ540" s="83"/>
      <c r="DK540" s="83"/>
      <c r="DL540" s="84"/>
      <c r="DM540" s="14"/>
      <c r="DN540" s="87">
        <f t="shared" si="228"/>
        <v>0.64599999999999991</v>
      </c>
      <c r="DO540" s="87">
        <f>(DFactor*Rounds*Number/2+SUM(BV$3:BV528))/(Rounds*Number/2+COUNT(BV$3:BV528))</f>
        <v>0.29599999999999999</v>
      </c>
      <c r="DP540" s="87">
        <f t="shared" si="229"/>
        <v>0.29599999999999999</v>
      </c>
    </row>
    <row r="541" spans="1:120" x14ac:dyDescent="0.25">
      <c r="A541" s="69">
        <v>539</v>
      </c>
      <c r="B541" s="70" t="str">
        <f>DataEntry!C541</f>
        <v/>
      </c>
      <c r="C541" s="71">
        <f>COUNTIF(D$2:D541,D541)+COUNTIF(G$2:G541,D541)</f>
        <v>466</v>
      </c>
      <c r="D541" s="72" t="str">
        <f t="shared" si="217"/>
        <v/>
      </c>
      <c r="E541" s="70" t="str">
        <f>DataEntry!E541</f>
        <v/>
      </c>
      <c r="F541" s="71">
        <f>COUNTIF(D$2:D541,G541)+COUNTIF(G$2:G541,G541)</f>
        <v>466</v>
      </c>
      <c r="G541" s="72" t="str">
        <f t="shared" si="218"/>
        <v/>
      </c>
      <c r="H541" s="73" t="str">
        <f>DataEntry!G541</f>
        <v/>
      </c>
      <c r="I541" s="73" t="str">
        <f>DataEntry!H541</f>
        <v/>
      </c>
      <c r="J541" s="266">
        <f t="shared" si="230"/>
        <v>1</v>
      </c>
      <c r="K541" s="304">
        <f t="shared" si="219"/>
        <v>0.59538873552735661</v>
      </c>
      <c r="L541" s="224" t="e">
        <f t="shared" si="220"/>
        <v>#N/A</v>
      </c>
      <c r="M541" s="224" t="str">
        <f t="shared" si="221"/>
        <v/>
      </c>
      <c r="N541" s="236" t="str">
        <f t="shared" si="231"/>
        <v/>
      </c>
      <c r="O541" s="22" t="str">
        <f t="shared" si="232"/>
        <v>TG466</v>
      </c>
      <c r="P541" s="308" t="e">
        <f t="shared" si="222"/>
        <v>#N/A</v>
      </c>
      <c r="Q541" s="22" t="str">
        <f t="shared" si="233"/>
        <v>TG466</v>
      </c>
      <c r="R541" s="308" t="e">
        <f t="shared" si="223"/>
        <v>#N/A</v>
      </c>
      <c r="S541" s="74"/>
      <c r="T541" s="75"/>
      <c r="U541" s="76"/>
      <c r="V541" s="74"/>
      <c r="W541" s="75"/>
      <c r="X541" s="76"/>
      <c r="Y541" s="74"/>
      <c r="Z541" s="75"/>
      <c r="AA541" s="76"/>
      <c r="AB541" s="74"/>
      <c r="AC541" s="75"/>
      <c r="AD541" s="76"/>
      <c r="AE541" s="74"/>
      <c r="AF541" s="75"/>
      <c r="AG541" s="76"/>
      <c r="AH541" s="74"/>
      <c r="AI541" s="75"/>
      <c r="AJ541" s="76"/>
      <c r="AK541" s="74"/>
      <c r="AL541" s="75"/>
      <c r="AM541" s="76"/>
      <c r="AN541" s="74"/>
      <c r="AO541" s="75"/>
      <c r="AP541" s="76"/>
      <c r="AQ541" s="77" t="str">
        <f t="shared" si="224"/>
        <v/>
      </c>
      <c r="AR541" s="77" t="str">
        <f t="shared" si="225"/>
        <v/>
      </c>
      <c r="AS541" s="78" t="str">
        <f t="shared" si="234"/>
        <v/>
      </c>
      <c r="AT541" s="77" t="str">
        <f t="shared" si="226"/>
        <v/>
      </c>
      <c r="AU541" s="79"/>
      <c r="AV541" s="139"/>
      <c r="AW541" s="80"/>
      <c r="AX541" s="80"/>
      <c r="AY541" s="80"/>
      <c r="AZ541" s="92"/>
      <c r="BA541" s="93"/>
      <c r="BB541" s="92"/>
      <c r="BC541" s="93"/>
      <c r="BD541" s="92"/>
      <c r="BE541" s="93"/>
      <c r="BF541" s="77"/>
      <c r="BG541" s="77"/>
      <c r="BH541" s="77"/>
      <c r="BI541" s="83">
        <f t="shared" si="235"/>
        <v>1</v>
      </c>
      <c r="BJ541" s="83">
        <f t="shared" si="236"/>
        <v>0</v>
      </c>
      <c r="BK541" s="83">
        <f t="shared" si="237"/>
        <v>0</v>
      </c>
      <c r="BL541" s="84"/>
      <c r="BM541" s="84"/>
      <c r="BN541" s="85"/>
      <c r="BO541" s="84"/>
      <c r="BP541" s="84"/>
      <c r="BQ541" s="84"/>
      <c r="BR541" s="84"/>
      <c r="BS541" s="84"/>
      <c r="BT541" s="84"/>
      <c r="BU541" s="86"/>
      <c r="BV541" s="86"/>
      <c r="BW541" s="86"/>
      <c r="BX541" s="86"/>
      <c r="BY541" s="86"/>
      <c r="BZ541" s="86"/>
      <c r="CA541" s="83"/>
      <c r="CB541" s="83"/>
      <c r="CC541" s="14"/>
      <c r="CD541" s="72"/>
      <c r="CE541" s="87"/>
      <c r="CF541" s="88"/>
      <c r="CG541" s="88"/>
      <c r="CH541" s="87" t="str">
        <f t="shared" si="227"/>
        <v/>
      </c>
      <c r="CI541" s="89"/>
      <c r="CJ541" s="89"/>
      <c r="CK541" s="267"/>
      <c r="CL541" s="90"/>
      <c r="CM541" s="267"/>
      <c r="CN541" s="90"/>
      <c r="CO541" s="267"/>
      <c r="CP541" s="90"/>
      <c r="CQ541" s="267"/>
      <c r="CR541" s="90"/>
      <c r="CS541" s="267"/>
      <c r="CT541" s="90"/>
      <c r="CU541" s="267"/>
      <c r="CV541" s="90"/>
      <c r="CW541" s="267"/>
      <c r="CX541" s="90"/>
      <c r="CY541" s="267"/>
      <c r="CZ541" s="90"/>
      <c r="DA541" s="94" t="str">
        <f>DataEntry!B541</f>
        <v/>
      </c>
      <c r="DB541" s="83"/>
      <c r="DC541" s="83"/>
      <c r="DD541" s="145" t="str">
        <f t="shared" si="238"/>
        <v/>
      </c>
      <c r="DE541" s="145" t="str">
        <f t="shared" si="239"/>
        <v/>
      </c>
      <c r="DF541" s="145" t="str">
        <f t="shared" si="240"/>
        <v/>
      </c>
      <c r="DG541" s="145" t="str">
        <f t="shared" si="241"/>
        <v/>
      </c>
      <c r="DH541" s="145" t="str">
        <f t="shared" si="242"/>
        <v/>
      </c>
      <c r="DI541" s="145" t="str">
        <f t="shared" si="243"/>
        <v/>
      </c>
      <c r="DJ541" s="83"/>
      <c r="DK541" s="83"/>
      <c r="DL541" s="84"/>
      <c r="DM541" s="14"/>
      <c r="DN541" s="87">
        <f t="shared" si="228"/>
        <v>0.64599999999999991</v>
      </c>
      <c r="DO541" s="87">
        <f>(DFactor*Rounds*Number/2+SUM(BV$3:BV529))/(Rounds*Number/2+COUNT(BV$3:BV529))</f>
        <v>0.29599999999999999</v>
      </c>
      <c r="DP541" s="87">
        <f t="shared" si="229"/>
        <v>0.29599999999999999</v>
      </c>
    </row>
    <row r="542" spans="1:120" x14ac:dyDescent="0.25">
      <c r="A542" s="69">
        <v>540</v>
      </c>
      <c r="B542" s="70" t="str">
        <f>DataEntry!C542</f>
        <v/>
      </c>
      <c r="C542" s="71">
        <f>COUNTIF(D$2:D542,D542)+COUNTIF(G$2:G542,D542)</f>
        <v>468</v>
      </c>
      <c r="D542" s="72" t="str">
        <f t="shared" si="217"/>
        <v/>
      </c>
      <c r="E542" s="70" t="str">
        <f>DataEntry!E542</f>
        <v/>
      </c>
      <c r="F542" s="71">
        <f>COUNTIF(D$2:D542,G542)+COUNTIF(G$2:G542,G542)</f>
        <v>468</v>
      </c>
      <c r="G542" s="72" t="str">
        <f t="shared" si="218"/>
        <v/>
      </c>
      <c r="H542" s="73" t="str">
        <f>DataEntry!G542</f>
        <v/>
      </c>
      <c r="I542" s="73" t="str">
        <f>DataEntry!H542</f>
        <v/>
      </c>
      <c r="J542" s="266">
        <f t="shared" si="230"/>
        <v>1</v>
      </c>
      <c r="K542" s="304">
        <f t="shared" si="219"/>
        <v>3.054799117425322E-2</v>
      </c>
      <c r="L542" s="224" t="e">
        <f t="shared" si="220"/>
        <v>#N/A</v>
      </c>
      <c r="M542" s="224" t="str">
        <f t="shared" si="221"/>
        <v/>
      </c>
      <c r="N542" s="236" t="str">
        <f t="shared" si="231"/>
        <v/>
      </c>
      <c r="O542" s="22" t="str">
        <f t="shared" si="232"/>
        <v>TG468</v>
      </c>
      <c r="P542" s="308" t="e">
        <f t="shared" si="222"/>
        <v>#N/A</v>
      </c>
      <c r="Q542" s="22" t="str">
        <f t="shared" si="233"/>
        <v>TG468</v>
      </c>
      <c r="R542" s="308" t="e">
        <f t="shared" si="223"/>
        <v>#N/A</v>
      </c>
      <c r="S542" s="74"/>
      <c r="T542" s="75"/>
      <c r="U542" s="76"/>
      <c r="V542" s="74"/>
      <c r="W542" s="75"/>
      <c r="X542" s="76"/>
      <c r="Y542" s="74"/>
      <c r="Z542" s="75"/>
      <c r="AA542" s="76"/>
      <c r="AB542" s="74"/>
      <c r="AC542" s="75"/>
      <c r="AD542" s="76"/>
      <c r="AE542" s="74"/>
      <c r="AF542" s="75"/>
      <c r="AG542" s="76"/>
      <c r="AH542" s="74"/>
      <c r="AI542" s="75"/>
      <c r="AJ542" s="76"/>
      <c r="AK542" s="74"/>
      <c r="AL542" s="75"/>
      <c r="AM542" s="76"/>
      <c r="AN542" s="74"/>
      <c r="AO542" s="75"/>
      <c r="AP542" s="76"/>
      <c r="AQ542" s="77" t="str">
        <f t="shared" si="224"/>
        <v/>
      </c>
      <c r="AR542" s="77" t="str">
        <f t="shared" si="225"/>
        <v/>
      </c>
      <c r="AS542" s="78" t="str">
        <f t="shared" si="234"/>
        <v/>
      </c>
      <c r="AT542" s="77" t="str">
        <f t="shared" si="226"/>
        <v/>
      </c>
      <c r="AU542" s="79"/>
      <c r="AV542" s="139"/>
      <c r="AW542" s="80"/>
      <c r="AX542" s="80"/>
      <c r="AY542" s="80"/>
      <c r="AZ542" s="92"/>
      <c r="BA542" s="93"/>
      <c r="BB542" s="92"/>
      <c r="BC542" s="93"/>
      <c r="BD542" s="92"/>
      <c r="BE542" s="93"/>
      <c r="BF542" s="77"/>
      <c r="BG542" s="77"/>
      <c r="BH542" s="77"/>
      <c r="BI542" s="83">
        <f t="shared" si="235"/>
        <v>1</v>
      </c>
      <c r="BJ542" s="83">
        <f t="shared" si="236"/>
        <v>0</v>
      </c>
      <c r="BK542" s="83">
        <f t="shared" si="237"/>
        <v>0</v>
      </c>
      <c r="BL542" s="84"/>
      <c r="BM542" s="84"/>
      <c r="BN542" s="85"/>
      <c r="BO542" s="84"/>
      <c r="BP542" s="84"/>
      <c r="BQ542" s="84"/>
      <c r="BR542" s="84"/>
      <c r="BS542" s="84"/>
      <c r="BT542" s="84"/>
      <c r="BU542" s="86"/>
      <c r="BV542" s="86"/>
      <c r="BW542" s="86"/>
      <c r="BX542" s="86"/>
      <c r="BY542" s="86"/>
      <c r="BZ542" s="86"/>
      <c r="CA542" s="83"/>
      <c r="CB542" s="83"/>
      <c r="CC542" s="14"/>
      <c r="CD542" s="72"/>
      <c r="CE542" s="87"/>
      <c r="CF542" s="88"/>
      <c r="CG542" s="88"/>
      <c r="CH542" s="87" t="str">
        <f t="shared" si="227"/>
        <v/>
      </c>
      <c r="CI542" s="89"/>
      <c r="CJ542" s="89"/>
      <c r="CK542" s="267"/>
      <c r="CL542" s="90"/>
      <c r="CM542" s="267"/>
      <c r="CN542" s="90"/>
      <c r="CO542" s="267"/>
      <c r="CP542" s="90"/>
      <c r="CQ542" s="267"/>
      <c r="CR542" s="90"/>
      <c r="CS542" s="267"/>
      <c r="CT542" s="90"/>
      <c r="CU542" s="267"/>
      <c r="CV542" s="90"/>
      <c r="CW542" s="267"/>
      <c r="CX542" s="90"/>
      <c r="CY542" s="267"/>
      <c r="CZ542" s="90"/>
      <c r="DA542" s="94" t="str">
        <f>DataEntry!B542</f>
        <v/>
      </c>
      <c r="DB542" s="83"/>
      <c r="DC542" s="83"/>
      <c r="DD542" s="145" t="str">
        <f t="shared" si="238"/>
        <v/>
      </c>
      <c r="DE542" s="145" t="str">
        <f t="shared" si="239"/>
        <v/>
      </c>
      <c r="DF542" s="145" t="str">
        <f t="shared" si="240"/>
        <v/>
      </c>
      <c r="DG542" s="145" t="str">
        <f t="shared" si="241"/>
        <v/>
      </c>
      <c r="DH542" s="145" t="str">
        <f t="shared" si="242"/>
        <v/>
      </c>
      <c r="DI542" s="145" t="str">
        <f t="shared" si="243"/>
        <v/>
      </c>
      <c r="DJ542" s="83"/>
      <c r="DK542" s="83"/>
      <c r="DL542" s="84"/>
      <c r="DM542" s="14"/>
      <c r="DN542" s="87">
        <f t="shared" si="228"/>
        <v>0.64599999999999991</v>
      </c>
      <c r="DO542" s="87">
        <f>(DFactor*Rounds*Number/2+SUM(BV$3:BV530))/(Rounds*Number/2+COUNT(BV$3:BV530))</f>
        <v>0.29599999999999999</v>
      </c>
      <c r="DP542" s="87">
        <f t="shared" si="229"/>
        <v>0.29599999999999999</v>
      </c>
    </row>
    <row r="543" spans="1:120" x14ac:dyDescent="0.25">
      <c r="A543" s="69">
        <v>541</v>
      </c>
      <c r="B543" s="70" t="str">
        <f>DataEntry!C543</f>
        <v/>
      </c>
      <c r="C543" s="71">
        <f>COUNTIF(D$2:D543,D543)+COUNTIF(G$2:G543,D543)</f>
        <v>470</v>
      </c>
      <c r="D543" s="72" t="str">
        <f t="shared" si="217"/>
        <v/>
      </c>
      <c r="E543" s="70" t="str">
        <f>DataEntry!E543</f>
        <v/>
      </c>
      <c r="F543" s="71">
        <f>COUNTIF(D$2:D543,G543)+COUNTIF(G$2:G543,G543)</f>
        <v>470</v>
      </c>
      <c r="G543" s="72" t="str">
        <f t="shared" si="218"/>
        <v/>
      </c>
      <c r="H543" s="73" t="str">
        <f>DataEntry!G543</f>
        <v/>
      </c>
      <c r="I543" s="73" t="str">
        <f>DataEntry!H543</f>
        <v/>
      </c>
      <c r="J543" s="266">
        <f t="shared" si="230"/>
        <v>1</v>
      </c>
      <c r="K543" s="304">
        <f t="shared" si="219"/>
        <v>0.75425348752300225</v>
      </c>
      <c r="L543" s="224" t="e">
        <f t="shared" si="220"/>
        <v>#N/A</v>
      </c>
      <c r="M543" s="224" t="str">
        <f t="shared" si="221"/>
        <v/>
      </c>
      <c r="N543" s="236" t="str">
        <f t="shared" si="231"/>
        <v/>
      </c>
      <c r="O543" s="22" t="str">
        <f t="shared" si="232"/>
        <v>TG470</v>
      </c>
      <c r="P543" s="308" t="e">
        <f t="shared" si="222"/>
        <v>#N/A</v>
      </c>
      <c r="Q543" s="22" t="str">
        <f t="shared" si="233"/>
        <v>TG470</v>
      </c>
      <c r="R543" s="308" t="e">
        <f t="shared" si="223"/>
        <v>#N/A</v>
      </c>
      <c r="S543" s="74"/>
      <c r="T543" s="75"/>
      <c r="U543" s="76"/>
      <c r="V543" s="74"/>
      <c r="W543" s="75"/>
      <c r="X543" s="76"/>
      <c r="Y543" s="74"/>
      <c r="Z543" s="75"/>
      <c r="AA543" s="76"/>
      <c r="AB543" s="74"/>
      <c r="AC543" s="75"/>
      <c r="AD543" s="76"/>
      <c r="AE543" s="74"/>
      <c r="AF543" s="75"/>
      <c r="AG543" s="76"/>
      <c r="AH543" s="74"/>
      <c r="AI543" s="75"/>
      <c r="AJ543" s="76"/>
      <c r="AK543" s="74"/>
      <c r="AL543" s="75"/>
      <c r="AM543" s="76"/>
      <c r="AN543" s="74"/>
      <c r="AO543" s="75"/>
      <c r="AP543" s="76"/>
      <c r="AQ543" s="77" t="str">
        <f t="shared" si="224"/>
        <v/>
      </c>
      <c r="AR543" s="77" t="str">
        <f t="shared" si="225"/>
        <v/>
      </c>
      <c r="AS543" s="78" t="str">
        <f t="shared" si="234"/>
        <v/>
      </c>
      <c r="AT543" s="77" t="str">
        <f t="shared" si="226"/>
        <v/>
      </c>
      <c r="AU543" s="79"/>
      <c r="AV543" s="139"/>
      <c r="AW543" s="80"/>
      <c r="AX543" s="80"/>
      <c r="AY543" s="80"/>
      <c r="AZ543" s="92"/>
      <c r="BA543" s="93"/>
      <c r="BB543" s="92"/>
      <c r="BC543" s="93"/>
      <c r="BD543" s="92"/>
      <c r="BE543" s="93"/>
      <c r="BF543" s="77"/>
      <c r="BG543" s="77"/>
      <c r="BH543" s="77"/>
      <c r="BI543" s="83">
        <f t="shared" si="235"/>
        <v>1</v>
      </c>
      <c r="BJ543" s="83">
        <f t="shared" si="236"/>
        <v>0</v>
      </c>
      <c r="BK543" s="83">
        <f t="shared" si="237"/>
        <v>0</v>
      </c>
      <c r="BL543" s="84"/>
      <c r="BM543" s="84"/>
      <c r="BN543" s="85"/>
      <c r="BO543" s="84"/>
      <c r="BP543" s="84"/>
      <c r="BQ543" s="84"/>
      <c r="BR543" s="84"/>
      <c r="BS543" s="84"/>
      <c r="BT543" s="84"/>
      <c r="BU543" s="86"/>
      <c r="BV543" s="86"/>
      <c r="BW543" s="86"/>
      <c r="BX543" s="86"/>
      <c r="BY543" s="86"/>
      <c r="BZ543" s="86"/>
      <c r="CA543" s="83"/>
      <c r="CB543" s="83"/>
      <c r="CC543" s="14"/>
      <c r="CD543" s="72"/>
      <c r="CE543" s="87"/>
      <c r="CF543" s="88"/>
      <c r="CG543" s="88"/>
      <c r="CH543" s="87" t="str">
        <f t="shared" si="227"/>
        <v/>
      </c>
      <c r="CI543" s="89"/>
      <c r="CJ543" s="89"/>
      <c r="CK543" s="267"/>
      <c r="CL543" s="90"/>
      <c r="CM543" s="267"/>
      <c r="CN543" s="90"/>
      <c r="CO543" s="267"/>
      <c r="CP543" s="90"/>
      <c r="CQ543" s="267"/>
      <c r="CR543" s="90"/>
      <c r="CS543" s="267"/>
      <c r="CT543" s="90"/>
      <c r="CU543" s="267"/>
      <c r="CV543" s="90"/>
      <c r="CW543" s="267"/>
      <c r="CX543" s="90"/>
      <c r="CY543" s="267"/>
      <c r="CZ543" s="90"/>
      <c r="DA543" s="94" t="str">
        <f>DataEntry!B543</f>
        <v/>
      </c>
      <c r="DB543" s="83"/>
      <c r="DC543" s="83"/>
      <c r="DD543" s="145" t="str">
        <f t="shared" si="238"/>
        <v/>
      </c>
      <c r="DE543" s="145" t="str">
        <f t="shared" si="239"/>
        <v/>
      </c>
      <c r="DF543" s="145" t="str">
        <f t="shared" si="240"/>
        <v/>
      </c>
      <c r="DG543" s="145" t="str">
        <f t="shared" si="241"/>
        <v/>
      </c>
      <c r="DH543" s="145" t="str">
        <f t="shared" si="242"/>
        <v/>
      </c>
      <c r="DI543" s="145" t="str">
        <f t="shared" si="243"/>
        <v/>
      </c>
      <c r="DJ543" s="83"/>
      <c r="DK543" s="83"/>
      <c r="DL543" s="84"/>
      <c r="DM543" s="14"/>
      <c r="DN543" s="87">
        <f t="shared" si="228"/>
        <v>0.64599999999999991</v>
      </c>
      <c r="DO543" s="87">
        <f>(DFactor*Rounds*Number/2+SUM(BV$3:BV531))/(Rounds*Number/2+COUNT(BV$3:BV531))</f>
        <v>0.29599999999999999</v>
      </c>
      <c r="DP543" s="87">
        <f t="shared" si="229"/>
        <v>0.29599999999999999</v>
      </c>
    </row>
    <row r="544" spans="1:120" x14ac:dyDescent="0.25">
      <c r="A544" s="69">
        <v>542</v>
      </c>
      <c r="B544" s="70" t="str">
        <f>DataEntry!C544</f>
        <v/>
      </c>
      <c r="C544" s="71">
        <f>COUNTIF(D$2:D544,D544)+COUNTIF(G$2:G544,D544)</f>
        <v>472</v>
      </c>
      <c r="D544" s="72" t="str">
        <f t="shared" si="217"/>
        <v/>
      </c>
      <c r="E544" s="70" t="str">
        <f>DataEntry!E544</f>
        <v/>
      </c>
      <c r="F544" s="71">
        <f>COUNTIF(D$2:D544,G544)+COUNTIF(G$2:G544,G544)</f>
        <v>472</v>
      </c>
      <c r="G544" s="72" t="str">
        <f t="shared" si="218"/>
        <v/>
      </c>
      <c r="H544" s="73" t="str">
        <f>DataEntry!G544</f>
        <v/>
      </c>
      <c r="I544" s="73" t="str">
        <f>DataEntry!H544</f>
        <v/>
      </c>
      <c r="J544" s="266">
        <f t="shared" si="230"/>
        <v>1</v>
      </c>
      <c r="K544" s="304">
        <f t="shared" si="219"/>
        <v>0.41688051813797333</v>
      </c>
      <c r="L544" s="224" t="e">
        <f t="shared" si="220"/>
        <v>#N/A</v>
      </c>
      <c r="M544" s="224" t="str">
        <f t="shared" si="221"/>
        <v/>
      </c>
      <c r="N544" s="236" t="str">
        <f t="shared" si="231"/>
        <v/>
      </c>
      <c r="O544" s="22" t="str">
        <f t="shared" si="232"/>
        <v>TG472</v>
      </c>
      <c r="P544" s="308" t="e">
        <f t="shared" si="222"/>
        <v>#N/A</v>
      </c>
      <c r="Q544" s="22" t="str">
        <f t="shared" si="233"/>
        <v>TG472</v>
      </c>
      <c r="R544" s="308" t="e">
        <f t="shared" si="223"/>
        <v>#N/A</v>
      </c>
      <c r="S544" s="74"/>
      <c r="T544" s="75"/>
      <c r="U544" s="76"/>
      <c r="V544" s="74"/>
      <c r="W544" s="75"/>
      <c r="X544" s="76"/>
      <c r="Y544" s="74"/>
      <c r="Z544" s="75"/>
      <c r="AA544" s="76"/>
      <c r="AB544" s="74"/>
      <c r="AC544" s="75"/>
      <c r="AD544" s="76"/>
      <c r="AE544" s="74"/>
      <c r="AF544" s="75"/>
      <c r="AG544" s="76"/>
      <c r="AH544" s="74"/>
      <c r="AI544" s="75"/>
      <c r="AJ544" s="76"/>
      <c r="AK544" s="74"/>
      <c r="AL544" s="75"/>
      <c r="AM544" s="76"/>
      <c r="AN544" s="74"/>
      <c r="AO544" s="75"/>
      <c r="AP544" s="76"/>
      <c r="AQ544" s="77" t="str">
        <f t="shared" si="224"/>
        <v/>
      </c>
      <c r="AR544" s="77" t="str">
        <f t="shared" si="225"/>
        <v/>
      </c>
      <c r="AS544" s="78" t="str">
        <f t="shared" si="234"/>
        <v/>
      </c>
      <c r="AT544" s="77" t="str">
        <f t="shared" si="226"/>
        <v/>
      </c>
      <c r="AU544" s="79"/>
      <c r="AV544" s="139"/>
      <c r="AW544" s="80"/>
      <c r="AX544" s="80"/>
      <c r="AY544" s="80"/>
      <c r="AZ544" s="92"/>
      <c r="BA544" s="93"/>
      <c r="BB544" s="92"/>
      <c r="BC544" s="93"/>
      <c r="BD544" s="92"/>
      <c r="BE544" s="93"/>
      <c r="BF544" s="77"/>
      <c r="BG544" s="77"/>
      <c r="BH544" s="77"/>
      <c r="BI544" s="83">
        <f t="shared" si="235"/>
        <v>1</v>
      </c>
      <c r="BJ544" s="83">
        <f t="shared" si="236"/>
        <v>0</v>
      </c>
      <c r="BK544" s="83">
        <f t="shared" si="237"/>
        <v>0</v>
      </c>
      <c r="BL544" s="84"/>
      <c r="BM544" s="84"/>
      <c r="BN544" s="85"/>
      <c r="BO544" s="84"/>
      <c r="BP544" s="84"/>
      <c r="BQ544" s="84"/>
      <c r="BR544" s="84"/>
      <c r="BS544" s="84"/>
      <c r="BT544" s="84"/>
      <c r="BU544" s="86"/>
      <c r="BV544" s="86"/>
      <c r="BW544" s="86"/>
      <c r="BX544" s="86"/>
      <c r="BY544" s="86"/>
      <c r="BZ544" s="86"/>
      <c r="CA544" s="83"/>
      <c r="CB544" s="83"/>
      <c r="CC544" s="14"/>
      <c r="CD544" s="72"/>
      <c r="CE544" s="87"/>
      <c r="CF544" s="88"/>
      <c r="CG544" s="88"/>
      <c r="CH544" s="87" t="str">
        <f t="shared" si="227"/>
        <v/>
      </c>
      <c r="CI544" s="89"/>
      <c r="CJ544" s="89"/>
      <c r="CK544" s="267"/>
      <c r="CL544" s="90"/>
      <c r="CM544" s="267"/>
      <c r="CN544" s="90"/>
      <c r="CO544" s="267"/>
      <c r="CP544" s="90"/>
      <c r="CQ544" s="267"/>
      <c r="CR544" s="90"/>
      <c r="CS544" s="267"/>
      <c r="CT544" s="90"/>
      <c r="CU544" s="267"/>
      <c r="CV544" s="90"/>
      <c r="CW544" s="267"/>
      <c r="CX544" s="90"/>
      <c r="CY544" s="267"/>
      <c r="CZ544" s="90"/>
      <c r="DA544" s="94" t="str">
        <f>DataEntry!B544</f>
        <v/>
      </c>
      <c r="DB544" s="83"/>
      <c r="DC544" s="83"/>
      <c r="DD544" s="145" t="str">
        <f t="shared" si="238"/>
        <v/>
      </c>
      <c r="DE544" s="145" t="str">
        <f t="shared" si="239"/>
        <v/>
      </c>
      <c r="DF544" s="145" t="str">
        <f t="shared" si="240"/>
        <v/>
      </c>
      <c r="DG544" s="145" t="str">
        <f t="shared" si="241"/>
        <v/>
      </c>
      <c r="DH544" s="145" t="str">
        <f t="shared" si="242"/>
        <v/>
      </c>
      <c r="DI544" s="145" t="str">
        <f t="shared" si="243"/>
        <v/>
      </c>
      <c r="DJ544" s="83"/>
      <c r="DK544" s="83"/>
      <c r="DL544" s="84"/>
      <c r="DM544" s="14"/>
      <c r="DN544" s="87">
        <f t="shared" si="228"/>
        <v>0.64599999999999991</v>
      </c>
      <c r="DO544" s="87">
        <f>(DFactor*Rounds*Number/2+SUM(BV$3:BV532))/(Rounds*Number/2+COUNT(BV$3:BV532))</f>
        <v>0.29599999999999999</v>
      </c>
      <c r="DP544" s="87">
        <f t="shared" si="229"/>
        <v>0.29599999999999999</v>
      </c>
    </row>
    <row r="545" spans="1:120" x14ac:dyDescent="0.25">
      <c r="A545" s="69">
        <v>543</v>
      </c>
      <c r="B545" s="70" t="str">
        <f>DataEntry!C545</f>
        <v/>
      </c>
      <c r="C545" s="71">
        <f>COUNTIF(D$2:D545,D545)+COUNTIF(G$2:G545,D545)</f>
        <v>474</v>
      </c>
      <c r="D545" s="72" t="str">
        <f t="shared" si="217"/>
        <v/>
      </c>
      <c r="E545" s="70" t="str">
        <f>DataEntry!E545</f>
        <v/>
      </c>
      <c r="F545" s="71">
        <f>COUNTIF(D$2:D545,G545)+COUNTIF(G$2:G545,G545)</f>
        <v>474</v>
      </c>
      <c r="G545" s="72" t="str">
        <f t="shared" si="218"/>
        <v/>
      </c>
      <c r="H545" s="73" t="str">
        <f>DataEntry!G545</f>
        <v/>
      </c>
      <c r="I545" s="73" t="str">
        <f>DataEntry!H545</f>
        <v/>
      </c>
      <c r="J545" s="266">
        <f t="shared" si="230"/>
        <v>1</v>
      </c>
      <c r="K545" s="304">
        <f t="shared" si="219"/>
        <v>0.94210278568351669</v>
      </c>
      <c r="L545" s="224" t="e">
        <f t="shared" si="220"/>
        <v>#N/A</v>
      </c>
      <c r="M545" s="224" t="str">
        <f t="shared" si="221"/>
        <v/>
      </c>
      <c r="N545" s="236" t="str">
        <f t="shared" si="231"/>
        <v/>
      </c>
      <c r="O545" s="22" t="str">
        <f t="shared" si="232"/>
        <v>TG474</v>
      </c>
      <c r="P545" s="308" t="e">
        <f t="shared" si="222"/>
        <v>#N/A</v>
      </c>
      <c r="Q545" s="22" t="str">
        <f t="shared" si="233"/>
        <v>TG474</v>
      </c>
      <c r="R545" s="308" t="e">
        <f t="shared" si="223"/>
        <v>#N/A</v>
      </c>
      <c r="S545" s="74"/>
      <c r="T545" s="75"/>
      <c r="U545" s="76"/>
      <c r="V545" s="74"/>
      <c r="W545" s="75"/>
      <c r="X545" s="76"/>
      <c r="Y545" s="74"/>
      <c r="Z545" s="75"/>
      <c r="AA545" s="76"/>
      <c r="AB545" s="74"/>
      <c r="AC545" s="75"/>
      <c r="AD545" s="76"/>
      <c r="AE545" s="74"/>
      <c r="AF545" s="75"/>
      <c r="AG545" s="76"/>
      <c r="AH545" s="74"/>
      <c r="AI545" s="75"/>
      <c r="AJ545" s="76"/>
      <c r="AK545" s="74"/>
      <c r="AL545" s="75"/>
      <c r="AM545" s="76"/>
      <c r="AN545" s="74"/>
      <c r="AO545" s="75"/>
      <c r="AP545" s="76"/>
      <c r="AQ545" s="77" t="str">
        <f t="shared" si="224"/>
        <v/>
      </c>
      <c r="AR545" s="77" t="str">
        <f t="shared" si="225"/>
        <v/>
      </c>
      <c r="AS545" s="78" t="str">
        <f t="shared" si="234"/>
        <v/>
      </c>
      <c r="AT545" s="77" t="str">
        <f t="shared" si="226"/>
        <v/>
      </c>
      <c r="AU545" s="79"/>
      <c r="AV545" s="139"/>
      <c r="AW545" s="80"/>
      <c r="AX545" s="80"/>
      <c r="AY545" s="80"/>
      <c r="AZ545" s="92"/>
      <c r="BA545" s="93"/>
      <c r="BB545" s="92"/>
      <c r="BC545" s="93"/>
      <c r="BD545" s="92"/>
      <c r="BE545" s="93"/>
      <c r="BF545" s="77"/>
      <c r="BG545" s="77"/>
      <c r="BH545" s="77"/>
      <c r="BI545" s="83">
        <f t="shared" si="235"/>
        <v>1</v>
      </c>
      <c r="BJ545" s="83">
        <f t="shared" si="236"/>
        <v>0</v>
      </c>
      <c r="BK545" s="83">
        <f t="shared" si="237"/>
        <v>0</v>
      </c>
      <c r="BL545" s="84"/>
      <c r="BM545" s="84"/>
      <c r="BN545" s="85"/>
      <c r="BO545" s="84"/>
      <c r="BP545" s="84"/>
      <c r="BQ545" s="84"/>
      <c r="BR545" s="84"/>
      <c r="BS545" s="84"/>
      <c r="BT545" s="84"/>
      <c r="BU545" s="86"/>
      <c r="BV545" s="86"/>
      <c r="BW545" s="86"/>
      <c r="BX545" s="86"/>
      <c r="BY545" s="86"/>
      <c r="BZ545" s="86"/>
      <c r="CA545" s="83"/>
      <c r="CB545" s="83"/>
      <c r="CC545" s="14"/>
      <c r="CD545" s="72"/>
      <c r="CE545" s="87"/>
      <c r="CF545" s="88"/>
      <c r="CG545" s="88"/>
      <c r="CH545" s="87" t="str">
        <f t="shared" si="227"/>
        <v/>
      </c>
      <c r="CI545" s="89"/>
      <c r="CJ545" s="89"/>
      <c r="CK545" s="267"/>
      <c r="CL545" s="90"/>
      <c r="CM545" s="267"/>
      <c r="CN545" s="90"/>
      <c r="CO545" s="267"/>
      <c r="CP545" s="90"/>
      <c r="CQ545" s="267"/>
      <c r="CR545" s="90"/>
      <c r="CS545" s="267"/>
      <c r="CT545" s="90"/>
      <c r="CU545" s="267"/>
      <c r="CV545" s="90"/>
      <c r="CW545" s="267"/>
      <c r="CX545" s="90"/>
      <c r="CY545" s="267"/>
      <c r="CZ545" s="90"/>
      <c r="DA545" s="94" t="str">
        <f>DataEntry!B545</f>
        <v/>
      </c>
      <c r="DB545" s="83"/>
      <c r="DC545" s="83"/>
      <c r="DD545" s="145" t="str">
        <f t="shared" si="238"/>
        <v/>
      </c>
      <c r="DE545" s="145" t="str">
        <f t="shared" si="239"/>
        <v/>
      </c>
      <c r="DF545" s="145" t="str">
        <f t="shared" si="240"/>
        <v/>
      </c>
      <c r="DG545" s="145" t="str">
        <f t="shared" si="241"/>
        <v/>
      </c>
      <c r="DH545" s="145" t="str">
        <f t="shared" si="242"/>
        <v/>
      </c>
      <c r="DI545" s="145" t="str">
        <f t="shared" si="243"/>
        <v/>
      </c>
      <c r="DJ545" s="83"/>
      <c r="DK545" s="83"/>
      <c r="DL545" s="84"/>
      <c r="DM545" s="14"/>
      <c r="DN545" s="87">
        <f t="shared" si="228"/>
        <v>0.64599999999999991</v>
      </c>
      <c r="DO545" s="87">
        <f>(DFactor*Rounds*Number/2+SUM(BV$3:BV533))/(Rounds*Number/2+COUNT(BV$3:BV533))</f>
        <v>0.29599999999999999</v>
      </c>
      <c r="DP545" s="87">
        <f t="shared" si="229"/>
        <v>0.29599999999999999</v>
      </c>
    </row>
    <row r="546" spans="1:120" x14ac:dyDescent="0.25">
      <c r="A546" s="69">
        <v>544</v>
      </c>
      <c r="B546" s="70" t="str">
        <f>DataEntry!C546</f>
        <v/>
      </c>
      <c r="C546" s="71">
        <f>COUNTIF(D$2:D546,D546)+COUNTIF(G$2:G546,D546)</f>
        <v>476</v>
      </c>
      <c r="D546" s="72" t="str">
        <f t="shared" si="217"/>
        <v/>
      </c>
      <c r="E546" s="70" t="str">
        <f>DataEntry!E546</f>
        <v/>
      </c>
      <c r="F546" s="71">
        <f>COUNTIF(D$2:D546,G546)+COUNTIF(G$2:G546,G546)</f>
        <v>476</v>
      </c>
      <c r="G546" s="72" t="str">
        <f t="shared" si="218"/>
        <v/>
      </c>
      <c r="H546" s="73" t="str">
        <f>DataEntry!G546</f>
        <v/>
      </c>
      <c r="I546" s="73" t="str">
        <f>DataEntry!H546</f>
        <v/>
      </c>
      <c r="J546" s="266">
        <f t="shared" si="230"/>
        <v>1</v>
      </c>
      <c r="K546" s="304">
        <f t="shared" si="219"/>
        <v>0.1138547123924234</v>
      </c>
      <c r="L546" s="224" t="e">
        <f t="shared" si="220"/>
        <v>#N/A</v>
      </c>
      <c r="M546" s="224" t="str">
        <f t="shared" si="221"/>
        <v/>
      </c>
      <c r="N546" s="236" t="str">
        <f t="shared" si="231"/>
        <v/>
      </c>
      <c r="O546" s="22" t="str">
        <f t="shared" si="232"/>
        <v>TG476</v>
      </c>
      <c r="P546" s="308" t="e">
        <f t="shared" si="222"/>
        <v>#N/A</v>
      </c>
      <c r="Q546" s="22" t="str">
        <f t="shared" si="233"/>
        <v>TG476</v>
      </c>
      <c r="R546" s="308" t="e">
        <f t="shared" si="223"/>
        <v>#N/A</v>
      </c>
      <c r="S546" s="74"/>
      <c r="T546" s="75"/>
      <c r="U546" s="76"/>
      <c r="V546" s="74"/>
      <c r="W546" s="75"/>
      <c r="X546" s="76"/>
      <c r="Y546" s="74"/>
      <c r="Z546" s="75"/>
      <c r="AA546" s="76"/>
      <c r="AB546" s="74"/>
      <c r="AC546" s="75"/>
      <c r="AD546" s="76"/>
      <c r="AE546" s="74"/>
      <c r="AF546" s="75"/>
      <c r="AG546" s="76"/>
      <c r="AH546" s="74"/>
      <c r="AI546" s="75"/>
      <c r="AJ546" s="76"/>
      <c r="AK546" s="74"/>
      <c r="AL546" s="75"/>
      <c r="AM546" s="76"/>
      <c r="AN546" s="74"/>
      <c r="AO546" s="75"/>
      <c r="AP546" s="76"/>
      <c r="AQ546" s="77" t="str">
        <f t="shared" si="224"/>
        <v/>
      </c>
      <c r="AR546" s="77" t="str">
        <f t="shared" si="225"/>
        <v/>
      </c>
      <c r="AS546" s="78" t="str">
        <f t="shared" si="234"/>
        <v/>
      </c>
      <c r="AT546" s="77" t="str">
        <f t="shared" si="226"/>
        <v/>
      </c>
      <c r="AU546" s="79"/>
      <c r="AV546" s="139"/>
      <c r="AW546" s="80"/>
      <c r="AX546" s="80"/>
      <c r="AY546" s="80"/>
      <c r="AZ546" s="92"/>
      <c r="BA546" s="93"/>
      <c r="BB546" s="92"/>
      <c r="BC546" s="93"/>
      <c r="BD546" s="92"/>
      <c r="BE546" s="93"/>
      <c r="BF546" s="77"/>
      <c r="BG546" s="77"/>
      <c r="BH546" s="77"/>
      <c r="BI546" s="83">
        <f t="shared" si="235"/>
        <v>1</v>
      </c>
      <c r="BJ546" s="83">
        <f t="shared" si="236"/>
        <v>0</v>
      </c>
      <c r="BK546" s="83">
        <f t="shared" si="237"/>
        <v>0</v>
      </c>
      <c r="BL546" s="84"/>
      <c r="BM546" s="84"/>
      <c r="BN546" s="85"/>
      <c r="BO546" s="84"/>
      <c r="BP546" s="84"/>
      <c r="BQ546" s="84"/>
      <c r="BR546" s="84"/>
      <c r="BS546" s="84"/>
      <c r="BT546" s="84"/>
      <c r="BU546" s="86"/>
      <c r="BV546" s="86"/>
      <c r="BW546" s="86"/>
      <c r="BX546" s="86"/>
      <c r="BY546" s="86"/>
      <c r="BZ546" s="86"/>
      <c r="CA546" s="83"/>
      <c r="CB546" s="83"/>
      <c r="CC546" s="14"/>
      <c r="CD546" s="72"/>
      <c r="CE546" s="87"/>
      <c r="CF546" s="88"/>
      <c r="CG546" s="88"/>
      <c r="CH546" s="87" t="str">
        <f t="shared" si="227"/>
        <v/>
      </c>
      <c r="CI546" s="89"/>
      <c r="CJ546" s="89"/>
      <c r="CK546" s="267"/>
      <c r="CL546" s="90"/>
      <c r="CM546" s="267"/>
      <c r="CN546" s="90"/>
      <c r="CO546" s="267"/>
      <c r="CP546" s="90"/>
      <c r="CQ546" s="267"/>
      <c r="CR546" s="90"/>
      <c r="CS546" s="267"/>
      <c r="CT546" s="90"/>
      <c r="CU546" s="267"/>
      <c r="CV546" s="90"/>
      <c r="CW546" s="267"/>
      <c r="CX546" s="90"/>
      <c r="CY546" s="267"/>
      <c r="CZ546" s="90"/>
      <c r="DA546" s="94" t="str">
        <f>DataEntry!B546</f>
        <v/>
      </c>
      <c r="DB546" s="83"/>
      <c r="DC546" s="83"/>
      <c r="DD546" s="145" t="str">
        <f t="shared" si="238"/>
        <v/>
      </c>
      <c r="DE546" s="145" t="str">
        <f t="shared" si="239"/>
        <v/>
      </c>
      <c r="DF546" s="145" t="str">
        <f t="shared" si="240"/>
        <v/>
      </c>
      <c r="DG546" s="145" t="str">
        <f t="shared" si="241"/>
        <v/>
      </c>
      <c r="DH546" s="145" t="str">
        <f t="shared" si="242"/>
        <v/>
      </c>
      <c r="DI546" s="145" t="str">
        <f t="shared" si="243"/>
        <v/>
      </c>
      <c r="DJ546" s="83"/>
      <c r="DK546" s="83"/>
      <c r="DL546" s="84"/>
      <c r="DM546" s="14"/>
      <c r="DN546" s="87">
        <f t="shared" si="228"/>
        <v>0.64599999999999991</v>
      </c>
      <c r="DO546" s="87">
        <f>(DFactor*Rounds*Number/2+SUM(BV$3:BV534))/(Rounds*Number/2+COUNT(BV$3:BV534))</f>
        <v>0.29599999999999999</v>
      </c>
      <c r="DP546" s="87">
        <f t="shared" si="229"/>
        <v>0.29599999999999999</v>
      </c>
    </row>
    <row r="547" spans="1:120" x14ac:dyDescent="0.25">
      <c r="A547" s="69">
        <v>545</v>
      </c>
      <c r="B547" s="70" t="str">
        <f>DataEntry!C547</f>
        <v/>
      </c>
      <c r="C547" s="71">
        <f>COUNTIF(D$2:D547,D547)+COUNTIF(G$2:G547,D547)</f>
        <v>478</v>
      </c>
      <c r="D547" s="72" t="str">
        <f t="shared" si="217"/>
        <v/>
      </c>
      <c r="E547" s="70" t="str">
        <f>DataEntry!E547</f>
        <v/>
      </c>
      <c r="F547" s="71">
        <f>COUNTIF(D$2:D547,G547)+COUNTIF(G$2:G547,G547)</f>
        <v>478</v>
      </c>
      <c r="G547" s="72" t="str">
        <f t="shared" si="218"/>
        <v/>
      </c>
      <c r="H547" s="73" t="str">
        <f>DataEntry!G547</f>
        <v/>
      </c>
      <c r="I547" s="73" t="str">
        <f>DataEntry!H547</f>
        <v/>
      </c>
      <c r="J547" s="266">
        <f t="shared" si="230"/>
        <v>1</v>
      </c>
      <c r="K547" s="304">
        <f t="shared" si="219"/>
        <v>0.95661993352001451</v>
      </c>
      <c r="L547" s="224" t="e">
        <f t="shared" si="220"/>
        <v>#N/A</v>
      </c>
      <c r="M547" s="224" t="str">
        <f t="shared" si="221"/>
        <v/>
      </c>
      <c r="N547" s="236" t="str">
        <f t="shared" si="231"/>
        <v/>
      </c>
      <c r="O547" s="22" t="str">
        <f t="shared" si="232"/>
        <v>TG478</v>
      </c>
      <c r="P547" s="308" t="e">
        <f t="shared" si="222"/>
        <v>#N/A</v>
      </c>
      <c r="Q547" s="22" t="str">
        <f t="shared" si="233"/>
        <v>TG478</v>
      </c>
      <c r="R547" s="308" t="e">
        <f t="shared" si="223"/>
        <v>#N/A</v>
      </c>
      <c r="S547" s="74"/>
      <c r="T547" s="75"/>
      <c r="U547" s="76"/>
      <c r="V547" s="74"/>
      <c r="W547" s="75"/>
      <c r="X547" s="76"/>
      <c r="Y547" s="74"/>
      <c r="Z547" s="75"/>
      <c r="AA547" s="76"/>
      <c r="AB547" s="74"/>
      <c r="AC547" s="75"/>
      <c r="AD547" s="76"/>
      <c r="AE547" s="74"/>
      <c r="AF547" s="75"/>
      <c r="AG547" s="76"/>
      <c r="AH547" s="74"/>
      <c r="AI547" s="75"/>
      <c r="AJ547" s="76"/>
      <c r="AK547" s="74"/>
      <c r="AL547" s="75"/>
      <c r="AM547" s="76"/>
      <c r="AN547" s="74"/>
      <c r="AO547" s="75"/>
      <c r="AP547" s="76"/>
      <c r="AQ547" s="77" t="str">
        <f t="shared" si="224"/>
        <v/>
      </c>
      <c r="AR547" s="77" t="str">
        <f t="shared" si="225"/>
        <v/>
      </c>
      <c r="AS547" s="78" t="str">
        <f t="shared" si="234"/>
        <v/>
      </c>
      <c r="AT547" s="77" t="str">
        <f t="shared" si="226"/>
        <v/>
      </c>
      <c r="AU547" s="79"/>
      <c r="AV547" s="139"/>
      <c r="AW547" s="80"/>
      <c r="AX547" s="80"/>
      <c r="AY547" s="80"/>
      <c r="AZ547" s="92"/>
      <c r="BA547" s="93"/>
      <c r="BB547" s="92"/>
      <c r="BC547" s="93"/>
      <c r="BD547" s="92"/>
      <c r="BE547" s="93"/>
      <c r="BF547" s="77"/>
      <c r="BG547" s="77"/>
      <c r="BH547" s="77"/>
      <c r="BI547" s="83">
        <f t="shared" si="235"/>
        <v>1</v>
      </c>
      <c r="BJ547" s="83">
        <f t="shared" si="236"/>
        <v>0</v>
      </c>
      <c r="BK547" s="83">
        <f t="shared" si="237"/>
        <v>0</v>
      </c>
      <c r="BL547" s="84"/>
      <c r="BM547" s="84"/>
      <c r="BN547" s="85"/>
      <c r="BO547" s="84"/>
      <c r="BP547" s="84"/>
      <c r="BQ547" s="84"/>
      <c r="BR547" s="84"/>
      <c r="BS547" s="84"/>
      <c r="BT547" s="84"/>
      <c r="BU547" s="86"/>
      <c r="BV547" s="86"/>
      <c r="BW547" s="86"/>
      <c r="BX547" s="86"/>
      <c r="BY547" s="86"/>
      <c r="BZ547" s="86"/>
      <c r="CA547" s="83"/>
      <c r="CB547" s="83"/>
      <c r="CC547" s="14"/>
      <c r="CD547" s="72"/>
      <c r="CE547" s="87"/>
      <c r="CF547" s="88"/>
      <c r="CG547" s="88"/>
      <c r="CH547" s="87" t="str">
        <f t="shared" si="227"/>
        <v/>
      </c>
      <c r="CI547" s="89"/>
      <c r="CJ547" s="89"/>
      <c r="CK547" s="267"/>
      <c r="CL547" s="90"/>
      <c r="CM547" s="267"/>
      <c r="CN547" s="90"/>
      <c r="CO547" s="267"/>
      <c r="CP547" s="90"/>
      <c r="CQ547" s="267"/>
      <c r="CR547" s="90"/>
      <c r="CS547" s="267"/>
      <c r="CT547" s="90"/>
      <c r="CU547" s="267"/>
      <c r="CV547" s="90"/>
      <c r="CW547" s="267"/>
      <c r="CX547" s="90"/>
      <c r="CY547" s="267"/>
      <c r="CZ547" s="90"/>
      <c r="DA547" s="94" t="str">
        <f>DataEntry!B547</f>
        <v/>
      </c>
      <c r="DB547" s="83"/>
      <c r="DC547" s="83"/>
      <c r="DD547" s="145" t="str">
        <f t="shared" si="238"/>
        <v/>
      </c>
      <c r="DE547" s="145" t="str">
        <f t="shared" si="239"/>
        <v/>
      </c>
      <c r="DF547" s="145" t="str">
        <f t="shared" si="240"/>
        <v/>
      </c>
      <c r="DG547" s="145" t="str">
        <f t="shared" si="241"/>
        <v/>
      </c>
      <c r="DH547" s="145" t="str">
        <f t="shared" si="242"/>
        <v/>
      </c>
      <c r="DI547" s="145" t="str">
        <f t="shared" si="243"/>
        <v/>
      </c>
      <c r="DJ547" s="83"/>
      <c r="DK547" s="83"/>
      <c r="DL547" s="84"/>
      <c r="DM547" s="14"/>
      <c r="DN547" s="87">
        <f t="shared" si="228"/>
        <v>0.64599999999999991</v>
      </c>
      <c r="DO547" s="87">
        <f>(DFactor*Rounds*Number/2+SUM(BV$3:BV535))/(Rounds*Number/2+COUNT(BV$3:BV535))</f>
        <v>0.29599999999999999</v>
      </c>
      <c r="DP547" s="87">
        <f t="shared" si="229"/>
        <v>0.29599999999999999</v>
      </c>
    </row>
    <row r="548" spans="1:120" x14ac:dyDescent="0.25">
      <c r="A548" s="69">
        <v>546</v>
      </c>
      <c r="B548" s="70" t="str">
        <f>DataEntry!C548</f>
        <v/>
      </c>
      <c r="C548" s="71">
        <f>COUNTIF(D$2:D548,D548)+COUNTIF(G$2:G548,D548)</f>
        <v>480</v>
      </c>
      <c r="D548" s="72" t="str">
        <f t="shared" si="217"/>
        <v/>
      </c>
      <c r="E548" s="70" t="str">
        <f>DataEntry!E548</f>
        <v/>
      </c>
      <c r="F548" s="71">
        <f>COUNTIF(D$2:D548,G548)+COUNTIF(G$2:G548,G548)</f>
        <v>480</v>
      </c>
      <c r="G548" s="72" t="str">
        <f t="shared" si="218"/>
        <v/>
      </c>
      <c r="H548" s="73" t="str">
        <f>DataEntry!G548</f>
        <v/>
      </c>
      <c r="I548" s="73" t="str">
        <f>DataEntry!H548</f>
        <v/>
      </c>
      <c r="J548" s="266">
        <f t="shared" si="230"/>
        <v>1</v>
      </c>
      <c r="K548" s="304">
        <f t="shared" si="219"/>
        <v>0.87425999256847975</v>
      </c>
      <c r="L548" s="224" t="e">
        <f t="shared" si="220"/>
        <v>#N/A</v>
      </c>
      <c r="M548" s="224" t="str">
        <f t="shared" si="221"/>
        <v/>
      </c>
      <c r="N548" s="236" t="str">
        <f t="shared" si="231"/>
        <v/>
      </c>
      <c r="O548" s="22" t="str">
        <f t="shared" si="232"/>
        <v>TG480</v>
      </c>
      <c r="P548" s="308" t="e">
        <f t="shared" si="222"/>
        <v>#N/A</v>
      </c>
      <c r="Q548" s="22" t="str">
        <f t="shared" si="233"/>
        <v>TG480</v>
      </c>
      <c r="R548" s="308" t="e">
        <f t="shared" si="223"/>
        <v>#N/A</v>
      </c>
      <c r="S548" s="74"/>
      <c r="T548" s="75"/>
      <c r="U548" s="76"/>
      <c r="V548" s="74"/>
      <c r="W548" s="75"/>
      <c r="X548" s="76"/>
      <c r="Y548" s="74"/>
      <c r="Z548" s="75"/>
      <c r="AA548" s="76"/>
      <c r="AB548" s="74"/>
      <c r="AC548" s="75"/>
      <c r="AD548" s="76"/>
      <c r="AE548" s="74"/>
      <c r="AF548" s="75"/>
      <c r="AG548" s="76"/>
      <c r="AH548" s="74"/>
      <c r="AI548" s="75"/>
      <c r="AJ548" s="76"/>
      <c r="AK548" s="74"/>
      <c r="AL548" s="75"/>
      <c r="AM548" s="76"/>
      <c r="AN548" s="74"/>
      <c r="AO548" s="75"/>
      <c r="AP548" s="76"/>
      <c r="AQ548" s="77" t="str">
        <f t="shared" si="224"/>
        <v/>
      </c>
      <c r="AR548" s="77" t="str">
        <f t="shared" si="225"/>
        <v/>
      </c>
      <c r="AS548" s="78" t="str">
        <f t="shared" si="234"/>
        <v/>
      </c>
      <c r="AT548" s="77" t="str">
        <f t="shared" si="226"/>
        <v/>
      </c>
      <c r="AU548" s="79"/>
      <c r="AV548" s="139"/>
      <c r="AW548" s="80"/>
      <c r="AX548" s="80"/>
      <c r="AY548" s="80"/>
      <c r="AZ548" s="92"/>
      <c r="BA548" s="93"/>
      <c r="BB548" s="92"/>
      <c r="BC548" s="93"/>
      <c r="BD548" s="92"/>
      <c r="BE548" s="93"/>
      <c r="BF548" s="77"/>
      <c r="BG548" s="77"/>
      <c r="BH548" s="77"/>
      <c r="BI548" s="83">
        <f t="shared" si="235"/>
        <v>1</v>
      </c>
      <c r="BJ548" s="83">
        <f t="shared" si="236"/>
        <v>0</v>
      </c>
      <c r="BK548" s="83">
        <f t="shared" si="237"/>
        <v>0</v>
      </c>
      <c r="BL548" s="84"/>
      <c r="BM548" s="84"/>
      <c r="BN548" s="85"/>
      <c r="BO548" s="84"/>
      <c r="BP548" s="84"/>
      <c r="BQ548" s="84"/>
      <c r="BR548" s="84"/>
      <c r="BS548" s="84"/>
      <c r="BT548" s="84"/>
      <c r="BU548" s="86"/>
      <c r="BV548" s="86"/>
      <c r="BW548" s="86"/>
      <c r="BX548" s="86"/>
      <c r="BY548" s="86"/>
      <c r="BZ548" s="86"/>
      <c r="CA548" s="83"/>
      <c r="CB548" s="83"/>
      <c r="CC548" s="14"/>
      <c r="CD548" s="72"/>
      <c r="CE548" s="87"/>
      <c r="CF548" s="88"/>
      <c r="CG548" s="88"/>
      <c r="CH548" s="87" t="str">
        <f t="shared" si="227"/>
        <v/>
      </c>
      <c r="CI548" s="89"/>
      <c r="CJ548" s="89"/>
      <c r="CK548" s="267"/>
      <c r="CL548" s="90"/>
      <c r="CM548" s="267"/>
      <c r="CN548" s="90"/>
      <c r="CO548" s="267"/>
      <c r="CP548" s="90"/>
      <c r="CQ548" s="267"/>
      <c r="CR548" s="90"/>
      <c r="CS548" s="267"/>
      <c r="CT548" s="90"/>
      <c r="CU548" s="267"/>
      <c r="CV548" s="90"/>
      <c r="CW548" s="267"/>
      <c r="CX548" s="90"/>
      <c r="CY548" s="267"/>
      <c r="CZ548" s="90"/>
      <c r="DA548" s="94" t="str">
        <f>DataEntry!B548</f>
        <v/>
      </c>
      <c r="DB548" s="83"/>
      <c r="DC548" s="83"/>
      <c r="DD548" s="145" t="str">
        <f t="shared" si="238"/>
        <v/>
      </c>
      <c r="DE548" s="145" t="str">
        <f t="shared" si="239"/>
        <v/>
      </c>
      <c r="DF548" s="145" t="str">
        <f t="shared" si="240"/>
        <v/>
      </c>
      <c r="DG548" s="145" t="str">
        <f t="shared" si="241"/>
        <v/>
      </c>
      <c r="DH548" s="145" t="str">
        <f t="shared" si="242"/>
        <v/>
      </c>
      <c r="DI548" s="145" t="str">
        <f t="shared" si="243"/>
        <v/>
      </c>
      <c r="DJ548" s="83"/>
      <c r="DK548" s="83"/>
      <c r="DL548" s="84"/>
      <c r="DM548" s="14"/>
      <c r="DN548" s="87">
        <f t="shared" si="228"/>
        <v>0.64599999999999991</v>
      </c>
      <c r="DO548" s="87">
        <f>(DFactor*Rounds*Number/2+SUM(BV$3:BV536))/(Rounds*Number/2+COUNT(BV$3:BV536))</f>
        <v>0.29599999999999999</v>
      </c>
      <c r="DP548" s="87">
        <f t="shared" si="229"/>
        <v>0.29599999999999999</v>
      </c>
    </row>
    <row r="549" spans="1:120" x14ac:dyDescent="0.25">
      <c r="A549" s="69">
        <v>547</v>
      </c>
      <c r="B549" s="70" t="str">
        <f>DataEntry!C549</f>
        <v/>
      </c>
      <c r="C549" s="71">
        <f>COUNTIF(D$2:D549,D549)+COUNTIF(G$2:G549,D549)</f>
        <v>482</v>
      </c>
      <c r="D549" s="72" t="str">
        <f t="shared" si="217"/>
        <v/>
      </c>
      <c r="E549" s="70" t="str">
        <f>DataEntry!E549</f>
        <v/>
      </c>
      <c r="F549" s="71">
        <f>COUNTIF(D$2:D549,G549)+COUNTIF(G$2:G549,G549)</f>
        <v>482</v>
      </c>
      <c r="G549" s="72" t="str">
        <f t="shared" si="218"/>
        <v/>
      </c>
      <c r="H549" s="73" t="str">
        <f>DataEntry!G549</f>
        <v/>
      </c>
      <c r="I549" s="73" t="str">
        <f>DataEntry!H549</f>
        <v/>
      </c>
      <c r="J549" s="266">
        <f t="shared" si="230"/>
        <v>1</v>
      </c>
      <c r="K549" s="304">
        <f t="shared" si="219"/>
        <v>0.96945023118462648</v>
      </c>
      <c r="L549" s="224" t="e">
        <f t="shared" si="220"/>
        <v>#N/A</v>
      </c>
      <c r="M549" s="224" t="str">
        <f t="shared" si="221"/>
        <v/>
      </c>
      <c r="N549" s="236" t="str">
        <f t="shared" si="231"/>
        <v/>
      </c>
      <c r="O549" s="22" t="str">
        <f t="shared" si="232"/>
        <v>TG482</v>
      </c>
      <c r="P549" s="308" t="e">
        <f t="shared" si="222"/>
        <v>#N/A</v>
      </c>
      <c r="Q549" s="22" t="str">
        <f t="shared" si="233"/>
        <v>TG482</v>
      </c>
      <c r="R549" s="308" t="e">
        <f t="shared" si="223"/>
        <v>#N/A</v>
      </c>
      <c r="S549" s="74"/>
      <c r="T549" s="75"/>
      <c r="U549" s="76"/>
      <c r="V549" s="74"/>
      <c r="W549" s="75"/>
      <c r="X549" s="76"/>
      <c r="Y549" s="74"/>
      <c r="Z549" s="75"/>
      <c r="AA549" s="76"/>
      <c r="AB549" s="74"/>
      <c r="AC549" s="75"/>
      <c r="AD549" s="76"/>
      <c r="AE549" s="74"/>
      <c r="AF549" s="75"/>
      <c r="AG549" s="76"/>
      <c r="AH549" s="74"/>
      <c r="AI549" s="75"/>
      <c r="AJ549" s="76"/>
      <c r="AK549" s="74"/>
      <c r="AL549" s="75"/>
      <c r="AM549" s="76"/>
      <c r="AN549" s="74"/>
      <c r="AO549" s="75"/>
      <c r="AP549" s="76"/>
      <c r="AQ549" s="77" t="str">
        <f t="shared" si="224"/>
        <v/>
      </c>
      <c r="AR549" s="77" t="str">
        <f t="shared" si="225"/>
        <v/>
      </c>
      <c r="AS549" s="78" t="str">
        <f t="shared" si="234"/>
        <v/>
      </c>
      <c r="AT549" s="77" t="str">
        <f t="shared" si="226"/>
        <v/>
      </c>
      <c r="AU549" s="79"/>
      <c r="AV549" s="139"/>
      <c r="AW549" s="80"/>
      <c r="AX549" s="80"/>
      <c r="AY549" s="80"/>
      <c r="AZ549" s="92"/>
      <c r="BA549" s="93"/>
      <c r="BB549" s="92"/>
      <c r="BC549" s="93"/>
      <c r="BD549" s="92"/>
      <c r="BE549" s="93"/>
      <c r="BF549" s="77"/>
      <c r="BG549" s="77"/>
      <c r="BH549" s="77"/>
      <c r="BI549" s="83">
        <f t="shared" si="235"/>
        <v>1</v>
      </c>
      <c r="BJ549" s="83">
        <f t="shared" si="236"/>
        <v>0</v>
      </c>
      <c r="BK549" s="83">
        <f t="shared" si="237"/>
        <v>0</v>
      </c>
      <c r="BL549" s="84"/>
      <c r="BM549" s="84"/>
      <c r="BN549" s="85"/>
      <c r="BO549" s="84"/>
      <c r="BP549" s="84"/>
      <c r="BQ549" s="84"/>
      <c r="BR549" s="84"/>
      <c r="BS549" s="84"/>
      <c r="BT549" s="84"/>
      <c r="BU549" s="86"/>
      <c r="BV549" s="86"/>
      <c r="BW549" s="86"/>
      <c r="BX549" s="86"/>
      <c r="BY549" s="86"/>
      <c r="BZ549" s="86"/>
      <c r="CA549" s="83"/>
      <c r="CB549" s="83"/>
      <c r="CC549" s="14"/>
      <c r="CD549" s="72"/>
      <c r="CE549" s="87"/>
      <c r="CF549" s="88"/>
      <c r="CG549" s="88"/>
      <c r="CH549" s="87" t="str">
        <f t="shared" si="227"/>
        <v/>
      </c>
      <c r="CI549" s="89"/>
      <c r="CJ549" s="89"/>
      <c r="CK549" s="267"/>
      <c r="CL549" s="90"/>
      <c r="CM549" s="267"/>
      <c r="CN549" s="90"/>
      <c r="CO549" s="267"/>
      <c r="CP549" s="90"/>
      <c r="CQ549" s="267"/>
      <c r="CR549" s="90"/>
      <c r="CS549" s="267"/>
      <c r="CT549" s="90"/>
      <c r="CU549" s="267"/>
      <c r="CV549" s="90"/>
      <c r="CW549" s="267"/>
      <c r="CX549" s="90"/>
      <c r="CY549" s="267"/>
      <c r="CZ549" s="90"/>
      <c r="DA549" s="94" t="str">
        <f>DataEntry!B549</f>
        <v/>
      </c>
      <c r="DB549" s="83"/>
      <c r="DC549" s="83"/>
      <c r="DD549" s="145" t="str">
        <f t="shared" si="238"/>
        <v/>
      </c>
      <c r="DE549" s="145" t="str">
        <f t="shared" si="239"/>
        <v/>
      </c>
      <c r="DF549" s="145" t="str">
        <f t="shared" si="240"/>
        <v/>
      </c>
      <c r="DG549" s="145" t="str">
        <f t="shared" si="241"/>
        <v/>
      </c>
      <c r="DH549" s="145" t="str">
        <f t="shared" si="242"/>
        <v/>
      </c>
      <c r="DI549" s="145" t="str">
        <f t="shared" si="243"/>
        <v/>
      </c>
      <c r="DJ549" s="83"/>
      <c r="DK549" s="83"/>
      <c r="DL549" s="84"/>
      <c r="DM549" s="14"/>
      <c r="DN549" s="87">
        <f t="shared" si="228"/>
        <v>0.64599999999999991</v>
      </c>
      <c r="DO549" s="87">
        <f>(DFactor*Rounds*Number/2+SUM(BV$3:BV537))/(Rounds*Number/2+COUNT(BV$3:BV537))</f>
        <v>0.29599999999999999</v>
      </c>
      <c r="DP549" s="87">
        <f t="shared" si="229"/>
        <v>0.29599999999999999</v>
      </c>
    </row>
    <row r="550" spans="1:120" x14ac:dyDescent="0.25">
      <c r="A550" s="69">
        <v>548</v>
      </c>
      <c r="B550" s="70" t="str">
        <f>DataEntry!C550</f>
        <v/>
      </c>
      <c r="C550" s="71">
        <f>COUNTIF(D$2:D550,D550)+COUNTIF(G$2:G550,D550)</f>
        <v>484</v>
      </c>
      <c r="D550" s="72" t="str">
        <f t="shared" si="217"/>
        <v/>
      </c>
      <c r="E550" s="70" t="str">
        <f>DataEntry!E550</f>
        <v/>
      </c>
      <c r="F550" s="71">
        <f>COUNTIF(D$2:D550,G550)+COUNTIF(G$2:G550,G550)</f>
        <v>484</v>
      </c>
      <c r="G550" s="72" t="str">
        <f t="shared" si="218"/>
        <v/>
      </c>
      <c r="H550" s="73" t="str">
        <f>DataEntry!G550</f>
        <v/>
      </c>
      <c r="I550" s="73" t="str">
        <f>DataEntry!H550</f>
        <v/>
      </c>
      <c r="J550" s="266">
        <f t="shared" si="230"/>
        <v>1</v>
      </c>
      <c r="K550" s="304">
        <f t="shared" si="219"/>
        <v>0.10400756408792056</v>
      </c>
      <c r="L550" s="224" t="e">
        <f t="shared" si="220"/>
        <v>#N/A</v>
      </c>
      <c r="M550" s="224" t="str">
        <f t="shared" si="221"/>
        <v/>
      </c>
      <c r="N550" s="236" t="str">
        <f t="shared" si="231"/>
        <v/>
      </c>
      <c r="O550" s="22" t="str">
        <f t="shared" si="232"/>
        <v>TG484</v>
      </c>
      <c r="P550" s="308" t="e">
        <f t="shared" si="222"/>
        <v>#N/A</v>
      </c>
      <c r="Q550" s="22" t="str">
        <f t="shared" si="233"/>
        <v>TG484</v>
      </c>
      <c r="R550" s="308" t="e">
        <f t="shared" si="223"/>
        <v>#N/A</v>
      </c>
      <c r="S550" s="74"/>
      <c r="T550" s="75"/>
      <c r="U550" s="76"/>
      <c r="V550" s="74"/>
      <c r="W550" s="75"/>
      <c r="X550" s="76"/>
      <c r="Y550" s="74"/>
      <c r="Z550" s="75"/>
      <c r="AA550" s="76"/>
      <c r="AB550" s="74"/>
      <c r="AC550" s="75"/>
      <c r="AD550" s="76"/>
      <c r="AE550" s="74"/>
      <c r="AF550" s="75"/>
      <c r="AG550" s="76"/>
      <c r="AH550" s="74"/>
      <c r="AI550" s="75"/>
      <c r="AJ550" s="76"/>
      <c r="AK550" s="74"/>
      <c r="AL550" s="75"/>
      <c r="AM550" s="76"/>
      <c r="AN550" s="74"/>
      <c r="AO550" s="75"/>
      <c r="AP550" s="76"/>
      <c r="AQ550" s="77" t="str">
        <f t="shared" si="224"/>
        <v/>
      </c>
      <c r="AR550" s="77" t="str">
        <f t="shared" si="225"/>
        <v/>
      </c>
      <c r="AS550" s="78" t="str">
        <f t="shared" si="234"/>
        <v/>
      </c>
      <c r="AT550" s="77" t="str">
        <f t="shared" si="226"/>
        <v/>
      </c>
      <c r="AU550" s="79"/>
      <c r="AV550" s="139"/>
      <c r="AW550" s="80"/>
      <c r="AX550" s="80"/>
      <c r="AY550" s="80"/>
      <c r="AZ550" s="92"/>
      <c r="BA550" s="93"/>
      <c r="BB550" s="92"/>
      <c r="BC550" s="93"/>
      <c r="BD550" s="92"/>
      <c r="BE550" s="93"/>
      <c r="BF550" s="77"/>
      <c r="BG550" s="77"/>
      <c r="BH550" s="77"/>
      <c r="BI550" s="83">
        <f t="shared" si="235"/>
        <v>1</v>
      </c>
      <c r="BJ550" s="83">
        <f t="shared" si="236"/>
        <v>0</v>
      </c>
      <c r="BK550" s="83">
        <f t="shared" si="237"/>
        <v>0</v>
      </c>
      <c r="BL550" s="84"/>
      <c r="BM550" s="84"/>
      <c r="BN550" s="85"/>
      <c r="BO550" s="84"/>
      <c r="BP550" s="84"/>
      <c r="BQ550" s="84"/>
      <c r="BR550" s="84"/>
      <c r="BS550" s="84"/>
      <c r="BT550" s="84"/>
      <c r="BU550" s="86"/>
      <c r="BV550" s="86"/>
      <c r="BW550" s="86"/>
      <c r="BX550" s="86"/>
      <c r="BY550" s="86"/>
      <c r="BZ550" s="86"/>
      <c r="CA550" s="83"/>
      <c r="CB550" s="83"/>
      <c r="CC550" s="14"/>
      <c r="CD550" s="72"/>
      <c r="CE550" s="87"/>
      <c r="CF550" s="88"/>
      <c r="CG550" s="88"/>
      <c r="CH550" s="87" t="str">
        <f t="shared" si="227"/>
        <v/>
      </c>
      <c r="CI550" s="89"/>
      <c r="CJ550" s="89"/>
      <c r="CK550" s="267"/>
      <c r="CL550" s="90"/>
      <c r="CM550" s="267"/>
      <c r="CN550" s="90"/>
      <c r="CO550" s="267"/>
      <c r="CP550" s="90"/>
      <c r="CQ550" s="267"/>
      <c r="CR550" s="90"/>
      <c r="CS550" s="267"/>
      <c r="CT550" s="90"/>
      <c r="CU550" s="267"/>
      <c r="CV550" s="90"/>
      <c r="CW550" s="267"/>
      <c r="CX550" s="90"/>
      <c r="CY550" s="267"/>
      <c r="CZ550" s="90"/>
      <c r="DA550" s="94" t="str">
        <f>DataEntry!B550</f>
        <v/>
      </c>
      <c r="DB550" s="83"/>
      <c r="DC550" s="83"/>
      <c r="DD550" s="145" t="str">
        <f t="shared" si="238"/>
        <v/>
      </c>
      <c r="DE550" s="145" t="str">
        <f t="shared" si="239"/>
        <v/>
      </c>
      <c r="DF550" s="145" t="str">
        <f t="shared" si="240"/>
        <v/>
      </c>
      <c r="DG550" s="145" t="str">
        <f t="shared" si="241"/>
        <v/>
      </c>
      <c r="DH550" s="145" t="str">
        <f t="shared" si="242"/>
        <v/>
      </c>
      <c r="DI550" s="145" t="str">
        <f t="shared" si="243"/>
        <v/>
      </c>
      <c r="DJ550" s="83"/>
      <c r="DK550" s="83"/>
      <c r="DL550" s="84"/>
      <c r="DM550" s="14"/>
      <c r="DN550" s="87">
        <f t="shared" si="228"/>
        <v>0.64599999999999991</v>
      </c>
      <c r="DO550" s="87">
        <f>(DFactor*Rounds*Number/2+SUM(BV$3:BV538))/(Rounds*Number/2+COUNT(BV$3:BV538))</f>
        <v>0.29599999999999999</v>
      </c>
      <c r="DP550" s="87">
        <f t="shared" si="229"/>
        <v>0.29599999999999999</v>
      </c>
    </row>
    <row r="551" spans="1:120" x14ac:dyDescent="0.25">
      <c r="A551" s="69">
        <v>549</v>
      </c>
      <c r="B551" s="70" t="str">
        <f>DataEntry!C551</f>
        <v/>
      </c>
      <c r="C551" s="71">
        <f>COUNTIF(D$2:D551,D551)+COUNTIF(G$2:G551,D551)</f>
        <v>486</v>
      </c>
      <c r="D551" s="72" t="str">
        <f t="shared" si="217"/>
        <v/>
      </c>
      <c r="E551" s="70" t="str">
        <f>DataEntry!E551</f>
        <v/>
      </c>
      <c r="F551" s="71">
        <f>COUNTIF(D$2:D551,G551)+COUNTIF(G$2:G551,G551)</f>
        <v>486</v>
      </c>
      <c r="G551" s="72" t="str">
        <f t="shared" si="218"/>
        <v/>
      </c>
      <c r="H551" s="73" t="str">
        <f>DataEntry!G551</f>
        <v/>
      </c>
      <c r="I551" s="73" t="str">
        <f>DataEntry!H551</f>
        <v/>
      </c>
      <c r="J551" s="266">
        <f t="shared" si="230"/>
        <v>1</v>
      </c>
      <c r="K551" s="304">
        <f t="shared" si="219"/>
        <v>0.74049160762932797</v>
      </c>
      <c r="L551" s="224" t="e">
        <f t="shared" si="220"/>
        <v>#N/A</v>
      </c>
      <c r="M551" s="224" t="str">
        <f t="shared" si="221"/>
        <v/>
      </c>
      <c r="N551" s="236" t="str">
        <f t="shared" si="231"/>
        <v/>
      </c>
      <c r="O551" s="22" t="str">
        <f t="shared" si="232"/>
        <v>TG486</v>
      </c>
      <c r="P551" s="308" t="e">
        <f t="shared" si="222"/>
        <v>#N/A</v>
      </c>
      <c r="Q551" s="22" t="str">
        <f t="shared" si="233"/>
        <v>TG486</v>
      </c>
      <c r="R551" s="308" t="e">
        <f t="shared" si="223"/>
        <v>#N/A</v>
      </c>
      <c r="S551" s="74"/>
      <c r="T551" s="75"/>
      <c r="U551" s="76"/>
      <c r="V551" s="74"/>
      <c r="W551" s="75"/>
      <c r="X551" s="76"/>
      <c r="Y551" s="74"/>
      <c r="Z551" s="75"/>
      <c r="AA551" s="76"/>
      <c r="AB551" s="74"/>
      <c r="AC551" s="75"/>
      <c r="AD551" s="76"/>
      <c r="AE551" s="74"/>
      <c r="AF551" s="75"/>
      <c r="AG551" s="76"/>
      <c r="AH551" s="74"/>
      <c r="AI551" s="75"/>
      <c r="AJ551" s="76"/>
      <c r="AK551" s="74"/>
      <c r="AL551" s="75"/>
      <c r="AM551" s="76"/>
      <c r="AN551" s="74"/>
      <c r="AO551" s="75"/>
      <c r="AP551" s="76"/>
      <c r="AQ551" s="77" t="str">
        <f t="shared" si="224"/>
        <v/>
      </c>
      <c r="AR551" s="77" t="str">
        <f t="shared" si="225"/>
        <v/>
      </c>
      <c r="AS551" s="78" t="str">
        <f t="shared" si="234"/>
        <v/>
      </c>
      <c r="AT551" s="77" t="str">
        <f t="shared" si="226"/>
        <v/>
      </c>
      <c r="AU551" s="79"/>
      <c r="AV551" s="139"/>
      <c r="AW551" s="80"/>
      <c r="AX551" s="80"/>
      <c r="AY551" s="80"/>
      <c r="AZ551" s="92"/>
      <c r="BA551" s="93"/>
      <c r="BB551" s="92"/>
      <c r="BC551" s="93"/>
      <c r="BD551" s="92"/>
      <c r="BE551" s="93"/>
      <c r="BF551" s="77"/>
      <c r="BG551" s="77"/>
      <c r="BH551" s="77"/>
      <c r="BI551" s="83">
        <f t="shared" si="235"/>
        <v>1</v>
      </c>
      <c r="BJ551" s="83">
        <f t="shared" si="236"/>
        <v>0</v>
      </c>
      <c r="BK551" s="83">
        <f t="shared" si="237"/>
        <v>0</v>
      </c>
      <c r="BL551" s="84"/>
      <c r="BM551" s="84"/>
      <c r="BN551" s="85"/>
      <c r="BO551" s="84"/>
      <c r="BP551" s="84"/>
      <c r="BQ551" s="84"/>
      <c r="BR551" s="84"/>
      <c r="BS551" s="84"/>
      <c r="BT551" s="84"/>
      <c r="BU551" s="86"/>
      <c r="BV551" s="86"/>
      <c r="BW551" s="86"/>
      <c r="BX551" s="86"/>
      <c r="BY551" s="86"/>
      <c r="BZ551" s="86"/>
      <c r="CA551" s="83"/>
      <c r="CB551" s="83"/>
      <c r="CC551" s="14"/>
      <c r="CD551" s="72"/>
      <c r="CE551" s="87"/>
      <c r="CF551" s="88"/>
      <c r="CG551" s="88"/>
      <c r="CH551" s="87" t="str">
        <f t="shared" si="227"/>
        <v/>
      </c>
      <c r="CI551" s="89"/>
      <c r="CJ551" s="89"/>
      <c r="CK551" s="267"/>
      <c r="CL551" s="90"/>
      <c r="CM551" s="267"/>
      <c r="CN551" s="90"/>
      <c r="CO551" s="267"/>
      <c r="CP551" s="90"/>
      <c r="CQ551" s="267"/>
      <c r="CR551" s="90"/>
      <c r="CS551" s="267"/>
      <c r="CT551" s="90"/>
      <c r="CU551" s="267"/>
      <c r="CV551" s="90"/>
      <c r="CW551" s="267"/>
      <c r="CX551" s="90"/>
      <c r="CY551" s="267"/>
      <c r="CZ551" s="90"/>
      <c r="DA551" s="94" t="str">
        <f>DataEntry!B551</f>
        <v/>
      </c>
      <c r="DB551" s="83"/>
      <c r="DC551" s="83"/>
      <c r="DD551" s="145" t="str">
        <f t="shared" si="238"/>
        <v/>
      </c>
      <c r="DE551" s="145" t="str">
        <f t="shared" si="239"/>
        <v/>
      </c>
      <c r="DF551" s="145" t="str">
        <f t="shared" si="240"/>
        <v/>
      </c>
      <c r="DG551" s="145" t="str">
        <f t="shared" si="241"/>
        <v/>
      </c>
      <c r="DH551" s="145" t="str">
        <f t="shared" si="242"/>
        <v/>
      </c>
      <c r="DI551" s="145" t="str">
        <f t="shared" si="243"/>
        <v/>
      </c>
      <c r="DJ551" s="83"/>
      <c r="DK551" s="83"/>
      <c r="DL551" s="84"/>
      <c r="DM551" s="14"/>
      <c r="DN551" s="87">
        <f t="shared" si="228"/>
        <v>0.64599999999999991</v>
      </c>
      <c r="DO551" s="87">
        <f>(DFactor*Rounds*Number/2+SUM(BV$3:BV539))/(Rounds*Number/2+COUNT(BV$3:BV539))</f>
        <v>0.29599999999999999</v>
      </c>
      <c r="DP551" s="87">
        <f t="shared" si="229"/>
        <v>0.29599999999999999</v>
      </c>
    </row>
    <row r="552" spans="1:120" x14ac:dyDescent="0.25">
      <c r="A552" s="69">
        <v>550</v>
      </c>
      <c r="B552" s="70" t="str">
        <f>DataEntry!C552</f>
        <v/>
      </c>
      <c r="C552" s="71">
        <f>COUNTIF(D$2:D552,D552)+COUNTIF(G$2:G552,D552)</f>
        <v>488</v>
      </c>
      <c r="D552" s="72" t="str">
        <f t="shared" si="217"/>
        <v/>
      </c>
      <c r="E552" s="70" t="str">
        <f>DataEntry!E552</f>
        <v/>
      </c>
      <c r="F552" s="71">
        <f>COUNTIF(D$2:D552,G552)+COUNTIF(G$2:G552,G552)</f>
        <v>488</v>
      </c>
      <c r="G552" s="72" t="str">
        <f t="shared" si="218"/>
        <v/>
      </c>
      <c r="H552" s="73" t="str">
        <f>DataEntry!G552</f>
        <v/>
      </c>
      <c r="I552" s="73" t="str">
        <f>DataEntry!H552</f>
        <v/>
      </c>
      <c r="J552" s="266">
        <f t="shared" si="230"/>
        <v>1</v>
      </c>
      <c r="K552" s="304">
        <f t="shared" si="219"/>
        <v>4.7556508915264972E-2</v>
      </c>
      <c r="L552" s="224" t="e">
        <f t="shared" si="220"/>
        <v>#N/A</v>
      </c>
      <c r="M552" s="224" t="str">
        <f t="shared" si="221"/>
        <v/>
      </c>
      <c r="N552" s="236" t="str">
        <f t="shared" si="231"/>
        <v/>
      </c>
      <c r="O552" s="22" t="str">
        <f t="shared" si="232"/>
        <v>TG488</v>
      </c>
      <c r="P552" s="308" t="e">
        <f t="shared" si="222"/>
        <v>#N/A</v>
      </c>
      <c r="Q552" s="22" t="str">
        <f t="shared" si="233"/>
        <v>TG488</v>
      </c>
      <c r="R552" s="308" t="e">
        <f t="shared" si="223"/>
        <v>#N/A</v>
      </c>
      <c r="S552" s="74"/>
      <c r="T552" s="75"/>
      <c r="U552" s="76"/>
      <c r="V552" s="74"/>
      <c r="W552" s="75"/>
      <c r="X552" s="76"/>
      <c r="Y552" s="74"/>
      <c r="Z552" s="75"/>
      <c r="AA552" s="76"/>
      <c r="AB552" s="74"/>
      <c r="AC552" s="75"/>
      <c r="AD552" s="76"/>
      <c r="AE552" s="74"/>
      <c r="AF552" s="75"/>
      <c r="AG552" s="76"/>
      <c r="AH552" s="74"/>
      <c r="AI552" s="75"/>
      <c r="AJ552" s="76"/>
      <c r="AK552" s="74"/>
      <c r="AL552" s="75"/>
      <c r="AM552" s="76"/>
      <c r="AN552" s="74"/>
      <c r="AO552" s="75"/>
      <c r="AP552" s="76"/>
      <c r="AQ552" s="77" t="str">
        <f t="shared" si="224"/>
        <v/>
      </c>
      <c r="AR552" s="77" t="str">
        <f t="shared" si="225"/>
        <v/>
      </c>
      <c r="AS552" s="78" t="str">
        <f t="shared" si="234"/>
        <v/>
      </c>
      <c r="AT552" s="77" t="str">
        <f t="shared" si="226"/>
        <v/>
      </c>
      <c r="AU552" s="79"/>
      <c r="AV552" s="139"/>
      <c r="AW552" s="80"/>
      <c r="AX552" s="80"/>
      <c r="AY552" s="80"/>
      <c r="AZ552" s="92"/>
      <c r="BA552" s="93"/>
      <c r="BB552" s="92"/>
      <c r="BC552" s="93"/>
      <c r="BD552" s="92"/>
      <c r="BE552" s="93"/>
      <c r="BF552" s="77"/>
      <c r="BG552" s="77"/>
      <c r="BH552" s="77"/>
      <c r="BI552" s="83">
        <f t="shared" si="235"/>
        <v>1</v>
      </c>
      <c r="BJ552" s="83">
        <f t="shared" si="236"/>
        <v>0</v>
      </c>
      <c r="BK552" s="83">
        <f t="shared" si="237"/>
        <v>0</v>
      </c>
      <c r="BL552" s="84"/>
      <c r="BM552" s="84"/>
      <c r="BN552" s="85"/>
      <c r="BO552" s="84"/>
      <c r="BP552" s="84"/>
      <c r="BQ552" s="84"/>
      <c r="BR552" s="84"/>
      <c r="BS552" s="84"/>
      <c r="BT552" s="84"/>
      <c r="BU552" s="86"/>
      <c r="BV552" s="86"/>
      <c r="BW552" s="86"/>
      <c r="BX552" s="86"/>
      <c r="BY552" s="86"/>
      <c r="BZ552" s="86"/>
      <c r="CA552" s="83"/>
      <c r="CB552" s="83"/>
      <c r="CC552" s="14"/>
      <c r="CD552" s="72"/>
      <c r="CE552" s="87"/>
      <c r="CF552" s="88"/>
      <c r="CG552" s="88"/>
      <c r="CH552" s="87" t="str">
        <f t="shared" si="227"/>
        <v/>
      </c>
      <c r="CI552" s="89"/>
      <c r="CJ552" s="89"/>
      <c r="CK552" s="267"/>
      <c r="CL552" s="90"/>
      <c r="CM552" s="267"/>
      <c r="CN552" s="90"/>
      <c r="CO552" s="267"/>
      <c r="CP552" s="90"/>
      <c r="CQ552" s="267"/>
      <c r="CR552" s="90"/>
      <c r="CS552" s="267"/>
      <c r="CT552" s="90"/>
      <c r="CU552" s="267"/>
      <c r="CV552" s="90"/>
      <c r="CW552" s="267"/>
      <c r="CX552" s="90"/>
      <c r="CY552" s="267"/>
      <c r="CZ552" s="90"/>
      <c r="DA552" s="94" t="str">
        <f>DataEntry!B552</f>
        <v/>
      </c>
      <c r="DB552" s="83"/>
      <c r="DC552" s="83"/>
      <c r="DD552" s="145" t="str">
        <f t="shared" si="238"/>
        <v/>
      </c>
      <c r="DE552" s="145" t="str">
        <f t="shared" si="239"/>
        <v/>
      </c>
      <c r="DF552" s="145" t="str">
        <f t="shared" si="240"/>
        <v/>
      </c>
      <c r="DG552" s="145" t="str">
        <f t="shared" si="241"/>
        <v/>
      </c>
      <c r="DH552" s="145" t="str">
        <f t="shared" si="242"/>
        <v/>
      </c>
      <c r="DI552" s="145" t="str">
        <f t="shared" si="243"/>
        <v/>
      </c>
      <c r="DJ552" s="83"/>
      <c r="DK552" s="83"/>
      <c r="DL552" s="84"/>
      <c r="DM552" s="14"/>
      <c r="DN552" s="87">
        <f t="shared" si="228"/>
        <v>0.64599999999999991</v>
      </c>
      <c r="DO552" s="87">
        <f>(DFactor*Rounds*Number/2+SUM(BV$3:BV540))/(Rounds*Number/2+COUNT(BV$3:BV540))</f>
        <v>0.29599999999999999</v>
      </c>
      <c r="DP552" s="87">
        <f t="shared" si="229"/>
        <v>0.29599999999999999</v>
      </c>
    </row>
    <row r="553" spans="1:120" x14ac:dyDescent="0.25">
      <c r="A553" s="69">
        <v>551</v>
      </c>
      <c r="B553" s="70" t="str">
        <f>DataEntry!C553</f>
        <v/>
      </c>
      <c r="C553" s="71">
        <f>COUNTIF(D$2:D553,D553)+COUNTIF(G$2:G553,D553)</f>
        <v>490</v>
      </c>
      <c r="D553" s="72" t="str">
        <f t="shared" si="217"/>
        <v/>
      </c>
      <c r="E553" s="70" t="str">
        <f>DataEntry!E553</f>
        <v/>
      </c>
      <c r="F553" s="71">
        <f>COUNTIF(D$2:D553,G553)+COUNTIF(G$2:G553,G553)</f>
        <v>490</v>
      </c>
      <c r="G553" s="72" t="str">
        <f t="shared" si="218"/>
        <v/>
      </c>
      <c r="H553" s="73" t="str">
        <f>DataEntry!G553</f>
        <v/>
      </c>
      <c r="I553" s="73" t="str">
        <f>DataEntry!H553</f>
        <v/>
      </c>
      <c r="J553" s="266">
        <f t="shared" si="230"/>
        <v>1</v>
      </c>
      <c r="K553" s="304">
        <f t="shared" si="219"/>
        <v>0.62939558989547062</v>
      </c>
      <c r="L553" s="224" t="e">
        <f t="shared" si="220"/>
        <v>#N/A</v>
      </c>
      <c r="M553" s="224" t="str">
        <f t="shared" si="221"/>
        <v/>
      </c>
      <c r="N553" s="236" t="str">
        <f t="shared" si="231"/>
        <v/>
      </c>
      <c r="O553" s="22" t="str">
        <f t="shared" si="232"/>
        <v>TG490</v>
      </c>
      <c r="P553" s="308" t="e">
        <f t="shared" si="222"/>
        <v>#N/A</v>
      </c>
      <c r="Q553" s="22" t="str">
        <f t="shared" si="233"/>
        <v>TG490</v>
      </c>
      <c r="R553" s="308" t="e">
        <f t="shared" si="223"/>
        <v>#N/A</v>
      </c>
      <c r="S553" s="74"/>
      <c r="T553" s="75"/>
      <c r="U553" s="76"/>
      <c r="V553" s="74"/>
      <c r="W553" s="75"/>
      <c r="X553" s="76"/>
      <c r="Y553" s="74"/>
      <c r="Z553" s="75"/>
      <c r="AA553" s="76"/>
      <c r="AB553" s="74"/>
      <c r="AC553" s="75"/>
      <c r="AD553" s="76"/>
      <c r="AE553" s="74"/>
      <c r="AF553" s="75"/>
      <c r="AG553" s="76"/>
      <c r="AH553" s="74"/>
      <c r="AI553" s="75"/>
      <c r="AJ553" s="76"/>
      <c r="AK553" s="74"/>
      <c r="AL553" s="75"/>
      <c r="AM553" s="76"/>
      <c r="AN553" s="74"/>
      <c r="AO553" s="75"/>
      <c r="AP553" s="76"/>
      <c r="AQ553" s="77" t="str">
        <f t="shared" si="224"/>
        <v/>
      </c>
      <c r="AR553" s="77" t="str">
        <f t="shared" si="225"/>
        <v/>
      </c>
      <c r="AS553" s="78" t="str">
        <f t="shared" si="234"/>
        <v/>
      </c>
      <c r="AT553" s="77" t="str">
        <f t="shared" si="226"/>
        <v/>
      </c>
      <c r="AU553" s="79"/>
      <c r="AV553" s="139"/>
      <c r="AW553" s="80"/>
      <c r="AX553" s="80"/>
      <c r="AY553" s="80"/>
      <c r="AZ553" s="92"/>
      <c r="BA553" s="93"/>
      <c r="BB553" s="92"/>
      <c r="BC553" s="93"/>
      <c r="BD553" s="92"/>
      <c r="BE553" s="93"/>
      <c r="BF553" s="77"/>
      <c r="BG553" s="77"/>
      <c r="BH553" s="77"/>
      <c r="BI553" s="83">
        <f t="shared" si="235"/>
        <v>1</v>
      </c>
      <c r="BJ553" s="83">
        <f t="shared" si="236"/>
        <v>0</v>
      </c>
      <c r="BK553" s="83">
        <f t="shared" si="237"/>
        <v>0</v>
      </c>
      <c r="BL553" s="84"/>
      <c r="BM553" s="84"/>
      <c r="BN553" s="85"/>
      <c r="BO553" s="84"/>
      <c r="BP553" s="84"/>
      <c r="BQ553" s="84"/>
      <c r="BR553" s="84"/>
      <c r="BS553" s="84"/>
      <c r="BT553" s="84"/>
      <c r="BU553" s="86"/>
      <c r="BV553" s="86"/>
      <c r="BW553" s="86"/>
      <c r="BX553" s="86"/>
      <c r="BY553" s="86"/>
      <c r="BZ553" s="86"/>
      <c r="CA553" s="83"/>
      <c r="CB553" s="83"/>
      <c r="CC553" s="14"/>
      <c r="CD553" s="72"/>
      <c r="CE553" s="87"/>
      <c r="CF553" s="88"/>
      <c r="CG553" s="88"/>
      <c r="CH553" s="87" t="str">
        <f t="shared" si="227"/>
        <v/>
      </c>
      <c r="CI553" s="89"/>
      <c r="CJ553" s="89"/>
      <c r="CK553" s="267"/>
      <c r="CL553" s="90"/>
      <c r="CM553" s="267"/>
      <c r="CN553" s="90"/>
      <c r="CO553" s="267"/>
      <c r="CP553" s="90"/>
      <c r="CQ553" s="267"/>
      <c r="CR553" s="90"/>
      <c r="CS553" s="267"/>
      <c r="CT553" s="90"/>
      <c r="CU553" s="267"/>
      <c r="CV553" s="90"/>
      <c r="CW553" s="267"/>
      <c r="CX553" s="90"/>
      <c r="CY553" s="267"/>
      <c r="CZ553" s="90"/>
      <c r="DA553" s="94" t="str">
        <f>DataEntry!B553</f>
        <v/>
      </c>
      <c r="DB553" s="83"/>
      <c r="DC553" s="83"/>
      <c r="DD553" s="145" t="str">
        <f t="shared" si="238"/>
        <v/>
      </c>
      <c r="DE553" s="145" t="str">
        <f t="shared" si="239"/>
        <v/>
      </c>
      <c r="DF553" s="145" t="str">
        <f t="shared" si="240"/>
        <v/>
      </c>
      <c r="DG553" s="145" t="str">
        <f t="shared" si="241"/>
        <v/>
      </c>
      <c r="DH553" s="145" t="str">
        <f t="shared" si="242"/>
        <v/>
      </c>
      <c r="DI553" s="145" t="str">
        <f t="shared" si="243"/>
        <v/>
      </c>
      <c r="DJ553" s="83"/>
      <c r="DK553" s="83"/>
      <c r="DL553" s="84"/>
      <c r="DM553" s="14"/>
      <c r="DN553" s="87">
        <f t="shared" si="228"/>
        <v>0.64599999999999991</v>
      </c>
      <c r="DO553" s="87">
        <f>(DFactor*Rounds*Number/2+SUM(BV$3:BV541))/(Rounds*Number/2+COUNT(BV$3:BV541))</f>
        <v>0.29599999999999999</v>
      </c>
      <c r="DP553" s="87">
        <f t="shared" si="229"/>
        <v>0.29599999999999999</v>
      </c>
    </row>
    <row r="554" spans="1:120" x14ac:dyDescent="0.25">
      <c r="A554" s="69">
        <v>552</v>
      </c>
      <c r="B554" s="70" t="str">
        <f>DataEntry!C554</f>
        <v/>
      </c>
      <c r="C554" s="71">
        <f>COUNTIF(D$2:D554,D554)+COUNTIF(G$2:G554,D554)</f>
        <v>492</v>
      </c>
      <c r="D554" s="72" t="str">
        <f t="shared" si="217"/>
        <v/>
      </c>
      <c r="E554" s="70" t="str">
        <f>DataEntry!E554</f>
        <v/>
      </c>
      <c r="F554" s="71">
        <f>COUNTIF(D$2:D554,G554)+COUNTIF(G$2:G554,G554)</f>
        <v>492</v>
      </c>
      <c r="G554" s="72" t="str">
        <f t="shared" si="218"/>
        <v/>
      </c>
      <c r="H554" s="73" t="str">
        <f>DataEntry!G554</f>
        <v/>
      </c>
      <c r="I554" s="73" t="str">
        <f>DataEntry!H554</f>
        <v/>
      </c>
      <c r="J554" s="266">
        <f t="shared" si="230"/>
        <v>1</v>
      </c>
      <c r="K554" s="304">
        <f t="shared" si="219"/>
        <v>0.81953128956487431</v>
      </c>
      <c r="L554" s="224" t="e">
        <f t="shared" si="220"/>
        <v>#N/A</v>
      </c>
      <c r="M554" s="224" t="str">
        <f t="shared" si="221"/>
        <v/>
      </c>
      <c r="N554" s="236" t="str">
        <f t="shared" si="231"/>
        <v/>
      </c>
      <c r="O554" s="22" t="str">
        <f t="shared" si="232"/>
        <v>TG492</v>
      </c>
      <c r="P554" s="308" t="e">
        <f t="shared" si="222"/>
        <v>#N/A</v>
      </c>
      <c r="Q554" s="22" t="str">
        <f t="shared" si="233"/>
        <v>TG492</v>
      </c>
      <c r="R554" s="308" t="e">
        <f t="shared" si="223"/>
        <v>#N/A</v>
      </c>
      <c r="S554" s="74"/>
      <c r="T554" s="75"/>
      <c r="U554" s="76"/>
      <c r="V554" s="74"/>
      <c r="W554" s="75"/>
      <c r="X554" s="76"/>
      <c r="Y554" s="74"/>
      <c r="Z554" s="75"/>
      <c r="AA554" s="76"/>
      <c r="AB554" s="74"/>
      <c r="AC554" s="75"/>
      <c r="AD554" s="76"/>
      <c r="AE554" s="74"/>
      <c r="AF554" s="75"/>
      <c r="AG554" s="76"/>
      <c r="AH554" s="74"/>
      <c r="AI554" s="75"/>
      <c r="AJ554" s="76"/>
      <c r="AK554" s="74"/>
      <c r="AL554" s="75"/>
      <c r="AM554" s="76"/>
      <c r="AN554" s="74"/>
      <c r="AO554" s="75"/>
      <c r="AP554" s="76"/>
      <c r="AQ554" s="77" t="str">
        <f t="shared" si="224"/>
        <v/>
      </c>
      <c r="AR554" s="77" t="str">
        <f t="shared" si="225"/>
        <v/>
      </c>
      <c r="AS554" s="78" t="str">
        <f t="shared" si="234"/>
        <v/>
      </c>
      <c r="AT554" s="77" t="str">
        <f t="shared" si="226"/>
        <v/>
      </c>
      <c r="AU554" s="79"/>
      <c r="AV554" s="139"/>
      <c r="AW554" s="80"/>
      <c r="AX554" s="80"/>
      <c r="AY554" s="80"/>
      <c r="AZ554" s="95"/>
      <c r="BA554" s="96"/>
      <c r="BB554" s="95"/>
      <c r="BC554" s="96"/>
      <c r="BD554" s="95"/>
      <c r="BE554" s="97"/>
      <c r="BF554" s="77"/>
      <c r="BG554" s="77"/>
      <c r="BH554" s="77"/>
      <c r="BI554" s="83">
        <f t="shared" si="235"/>
        <v>1</v>
      </c>
      <c r="BJ554" s="83">
        <f t="shared" si="236"/>
        <v>0</v>
      </c>
      <c r="BK554" s="83">
        <f t="shared" si="237"/>
        <v>0</v>
      </c>
      <c r="BL554" s="84"/>
      <c r="BM554" s="84"/>
      <c r="BN554" s="85"/>
      <c r="BO554" s="84"/>
      <c r="BP554" s="84"/>
      <c r="BQ554" s="84"/>
      <c r="BR554" s="84"/>
      <c r="BS554" s="84"/>
      <c r="BT554" s="84"/>
      <c r="BU554" s="86"/>
      <c r="BV554" s="86"/>
      <c r="BW554" s="86"/>
      <c r="BX554" s="86"/>
      <c r="BY554" s="86"/>
      <c r="BZ554" s="86"/>
      <c r="CA554" s="83"/>
      <c r="CB554" s="83"/>
      <c r="CC554" s="14"/>
      <c r="CD554" s="72"/>
      <c r="CE554" s="87"/>
      <c r="CF554" s="88"/>
      <c r="CG554" s="88"/>
      <c r="CH554" s="87" t="str">
        <f t="shared" si="227"/>
        <v/>
      </c>
      <c r="CI554" s="89"/>
      <c r="CJ554" s="89"/>
      <c r="CK554" s="267"/>
      <c r="CL554" s="90"/>
      <c r="CM554" s="267"/>
      <c r="CN554" s="90"/>
      <c r="CO554" s="267"/>
      <c r="CP554" s="90"/>
      <c r="CQ554" s="267"/>
      <c r="CR554" s="90"/>
      <c r="CS554" s="267"/>
      <c r="CT554" s="90"/>
      <c r="CU554" s="267"/>
      <c r="CV554" s="90"/>
      <c r="CW554" s="267"/>
      <c r="CX554" s="90"/>
      <c r="CY554" s="267"/>
      <c r="CZ554" s="90"/>
      <c r="DA554" s="94" t="str">
        <f>DataEntry!B554</f>
        <v/>
      </c>
      <c r="DB554" s="83"/>
      <c r="DC554" s="83"/>
      <c r="DD554" s="145" t="str">
        <f t="shared" si="238"/>
        <v/>
      </c>
      <c r="DE554" s="145" t="str">
        <f t="shared" si="239"/>
        <v/>
      </c>
      <c r="DF554" s="145" t="str">
        <f t="shared" si="240"/>
        <v/>
      </c>
      <c r="DG554" s="145" t="str">
        <f t="shared" si="241"/>
        <v/>
      </c>
      <c r="DH554" s="145" t="str">
        <f t="shared" si="242"/>
        <v/>
      </c>
      <c r="DI554" s="145" t="str">
        <f t="shared" si="243"/>
        <v/>
      </c>
      <c r="DJ554" s="83"/>
      <c r="DK554" s="83"/>
      <c r="DL554" s="84"/>
      <c r="DM554" s="14"/>
      <c r="DN554" s="87">
        <f t="shared" si="228"/>
        <v>0.64599999999999991</v>
      </c>
      <c r="DO554" s="87">
        <f>(DFactor*Rounds*Number/2+SUM(BV$3:BV542))/(Rounds*Number/2+COUNT(BV$3:BV542))</f>
        <v>0.29599999999999999</v>
      </c>
      <c r="DP554" s="87">
        <f t="shared" si="229"/>
        <v>0.29599999999999999</v>
      </c>
    </row>
    <row r="555" spans="1:120" x14ac:dyDescent="0.25">
      <c r="H555" s="266">
        <f>SUM(H3:H554)</f>
        <v>501</v>
      </c>
      <c r="I555" s="266">
        <f>SUM(I3:I554)</f>
        <v>406</v>
      </c>
      <c r="R555" s="98" t="s">
        <v>27</v>
      </c>
      <c r="S555" s="74"/>
      <c r="T555" s="75"/>
      <c r="U555" s="76"/>
      <c r="V555" s="74"/>
      <c r="W555" s="75"/>
      <c r="X555" s="76"/>
      <c r="Y555" s="74"/>
      <c r="Z555" s="75"/>
      <c r="AA555" s="76"/>
      <c r="AB555" s="74"/>
      <c r="AC555" s="75"/>
      <c r="AD555" s="76"/>
      <c r="AE555" s="74"/>
      <c r="AF555" s="75"/>
      <c r="AG555" s="76"/>
      <c r="AH555" s="74"/>
      <c r="AI555" s="75"/>
      <c r="AJ555" s="76"/>
      <c r="AK555" s="74"/>
      <c r="AL555" s="75"/>
      <c r="AM555" s="76"/>
      <c r="AN555" s="74"/>
      <c r="AO555" s="75"/>
      <c r="AP555" s="76"/>
      <c r="BI555" s="74">
        <f>SUM(BI3:BI554)</f>
        <v>384</v>
      </c>
      <c r="BJ555" s="75">
        <f>SUM(BJ3:BJ554)</f>
        <v>72</v>
      </c>
      <c r="BK555" s="76">
        <f>SUM(BK3:BK554)</f>
        <v>96</v>
      </c>
      <c r="BL555" s="100"/>
      <c r="BM555" s="100"/>
      <c r="BN555" s="85"/>
      <c r="BO555" s="74"/>
      <c r="BP555" s="75"/>
      <c r="BQ555" s="76"/>
      <c r="BR555" s="74"/>
      <c r="BS555" s="75"/>
      <c r="BT555" s="76"/>
      <c r="CI555" s="25"/>
      <c r="CJ555" s="25"/>
      <c r="CK555" s="101"/>
      <c r="CL555" s="102"/>
      <c r="CM555" s="101"/>
      <c r="CN555" s="102"/>
      <c r="CO555" s="101"/>
      <c r="CP555" s="102"/>
      <c r="CQ555" s="101"/>
      <c r="CR555" s="102"/>
      <c r="CS555" s="101"/>
      <c r="CT555" s="102"/>
      <c r="CU555" s="101"/>
      <c r="CV555" s="102"/>
      <c r="CW555" s="101"/>
      <c r="CX555" s="102"/>
      <c r="CY555" s="101"/>
      <c r="CZ555" s="102"/>
      <c r="DA555" s="103"/>
      <c r="DB555" s="104"/>
      <c r="DC555" s="104"/>
    </row>
    <row r="556" spans="1:120" x14ac:dyDescent="0.25">
      <c r="S556" s="105"/>
      <c r="T556" s="106"/>
      <c r="U556" s="107"/>
      <c r="V556" s="108"/>
      <c r="W556" s="109"/>
      <c r="X556" s="110"/>
      <c r="Y556" s="108"/>
      <c r="Z556" s="109"/>
      <c r="AA556" s="110"/>
      <c r="AB556" s="108"/>
      <c r="AC556" s="109"/>
      <c r="AD556" s="110"/>
      <c r="AE556" s="108"/>
      <c r="AF556" s="109"/>
      <c r="AG556" s="110"/>
      <c r="AH556" s="108"/>
      <c r="AI556" s="109"/>
      <c r="AJ556" s="110"/>
      <c r="AK556" s="108"/>
      <c r="AL556" s="109"/>
      <c r="AM556" s="110"/>
      <c r="AN556" s="108"/>
      <c r="AO556" s="109"/>
      <c r="AP556" s="110"/>
      <c r="BI556" s="111">
        <f>IFERROR(BI555/SUM(BI555:BK555),0)</f>
        <v>0.69565217391304346</v>
      </c>
      <c r="BJ556" s="112">
        <f>IFERROR(BJ555/SUM(BI555:BK555),0)</f>
        <v>0.13043478260869565</v>
      </c>
      <c r="BK556" s="113">
        <f>IFERROR(BK555/SUM(BI555:BK555),0)</f>
        <v>0.17391304347826086</v>
      </c>
      <c r="BL556" s="113"/>
      <c r="BM556" s="113"/>
      <c r="BO556" s="111"/>
      <c r="BP556" s="112"/>
      <c r="BQ556" s="113"/>
      <c r="BR556" s="111"/>
      <c r="BS556" s="112"/>
      <c r="BT556" s="113"/>
      <c r="CI556" s="25"/>
      <c r="CJ556" s="25"/>
      <c r="CK556" s="483"/>
      <c r="CL556" s="484"/>
      <c r="CM556" s="483"/>
      <c r="CN556" s="484"/>
      <c r="CO556" s="483"/>
      <c r="CP556" s="484"/>
      <c r="CQ556" s="483"/>
      <c r="CR556" s="484"/>
      <c r="CS556" s="483"/>
      <c r="CT556" s="484"/>
      <c r="CU556" s="483"/>
      <c r="CV556" s="484"/>
      <c r="CW556" s="483"/>
      <c r="CX556" s="484"/>
      <c r="CY556" s="483"/>
      <c r="CZ556" s="484"/>
      <c r="DA556" s="103"/>
      <c r="DB556" s="104"/>
      <c r="DC556" s="104"/>
    </row>
    <row r="557" spans="1:120" x14ac:dyDescent="0.25">
      <c r="S557" s="114"/>
      <c r="T557" s="262"/>
      <c r="U557" s="261"/>
      <c r="V557" s="114"/>
      <c r="W557" s="262"/>
      <c r="X557" s="261"/>
      <c r="Y557" s="114"/>
      <c r="Z557" s="262"/>
      <c r="AA557" s="261"/>
      <c r="AB557" s="114"/>
      <c r="AC557" s="262"/>
      <c r="AD557" s="261"/>
      <c r="AE557" s="114"/>
      <c r="AF557" s="262"/>
      <c r="AG557" s="261"/>
      <c r="AH557" s="114"/>
      <c r="AI557" s="262"/>
      <c r="AJ557" s="261"/>
      <c r="AK557" s="114"/>
      <c r="AL557" s="262"/>
      <c r="AM557" s="261"/>
      <c r="AN557" s="114"/>
      <c r="AO557" s="262"/>
      <c r="AP557" s="261"/>
      <c r="BI557" s="115" t="s">
        <v>1</v>
      </c>
      <c r="BJ557" s="116" t="s">
        <v>25</v>
      </c>
      <c r="BK557" s="117" t="s">
        <v>0</v>
      </c>
      <c r="BL557" s="117"/>
      <c r="BM557" s="117"/>
      <c r="BO557" s="115"/>
      <c r="BP557" s="116"/>
      <c r="BQ557" s="117"/>
      <c r="BR557" s="115"/>
      <c r="BS557" s="116"/>
      <c r="BT557" s="117"/>
      <c r="CI557" s="25"/>
      <c r="CJ557" s="25"/>
      <c r="CK557" s="118"/>
      <c r="CL557" s="119"/>
      <c r="CM557" s="118"/>
      <c r="CN557" s="119"/>
      <c r="CO557" s="118"/>
      <c r="CP557" s="119"/>
      <c r="CQ557" s="118"/>
      <c r="CR557" s="119"/>
      <c r="CS557" s="118"/>
      <c r="CT557" s="119"/>
      <c r="CU557" s="118"/>
      <c r="CV557" s="119"/>
      <c r="CW557" s="118"/>
      <c r="CX557" s="119"/>
      <c r="CY557" s="118"/>
      <c r="CZ557" s="119"/>
    </row>
    <row r="558" spans="1:120" x14ac:dyDescent="0.25">
      <c r="R558" s="98" t="s">
        <v>28</v>
      </c>
      <c r="S558" s="120"/>
      <c r="T558" s="121"/>
      <c r="U558" s="122"/>
      <c r="V558" s="123"/>
      <c r="W558" s="124"/>
      <c r="X558" s="125"/>
      <c r="Y558" s="123"/>
      <c r="Z558" s="124"/>
      <c r="AA558" s="125"/>
      <c r="AB558" s="123"/>
      <c r="AC558" s="124"/>
      <c r="AD558" s="125"/>
      <c r="AE558" s="123"/>
      <c r="AF558" s="124"/>
      <c r="AG558" s="125"/>
      <c r="AH558" s="123"/>
      <c r="AI558" s="124"/>
      <c r="AJ558" s="125"/>
      <c r="AK558" s="123"/>
      <c r="AL558" s="124"/>
      <c r="AM558" s="125"/>
      <c r="AN558" s="123"/>
      <c r="AO558" s="124"/>
      <c r="AP558" s="125"/>
      <c r="CI558" s="25"/>
      <c r="CJ558" s="25"/>
      <c r="CK558" s="126"/>
      <c r="CL558" s="127"/>
      <c r="CM558" s="101"/>
      <c r="CN558" s="102"/>
      <c r="CO558" s="101"/>
      <c r="CP558" s="102"/>
      <c r="CQ558" s="101"/>
      <c r="CR558" s="102"/>
      <c r="CS558" s="101"/>
      <c r="CT558" s="102"/>
      <c r="CU558" s="101"/>
      <c r="CV558" s="102"/>
      <c r="CW558" s="101"/>
      <c r="CX558" s="102"/>
      <c r="CY558" s="101"/>
      <c r="CZ558" s="102"/>
    </row>
    <row r="559" spans="1:120" x14ac:dyDescent="0.25">
      <c r="S559" s="108"/>
      <c r="T559" s="109"/>
      <c r="U559" s="110"/>
      <c r="V559" s="108"/>
      <c r="W559" s="109"/>
      <c r="X559" s="110"/>
      <c r="Y559" s="108"/>
      <c r="Z559" s="109"/>
      <c r="AA559" s="110"/>
      <c r="AB559" s="108"/>
      <c r="AC559" s="109"/>
      <c r="AD559" s="110"/>
      <c r="AE559" s="108"/>
      <c r="AF559" s="109"/>
      <c r="AG559" s="110"/>
      <c r="AH559" s="108"/>
      <c r="AI559" s="109"/>
      <c r="AJ559" s="110"/>
      <c r="AK559" s="108"/>
      <c r="AL559" s="109"/>
      <c r="AM559" s="110"/>
      <c r="AN559" s="108"/>
      <c r="AO559" s="109"/>
      <c r="AP559" s="110"/>
      <c r="CI559" s="25"/>
      <c r="CJ559" s="25"/>
      <c r="CK559" s="483"/>
      <c r="CL559" s="484"/>
      <c r="CM559" s="483"/>
      <c r="CN559" s="484"/>
      <c r="CO559" s="483"/>
      <c r="CP559" s="484"/>
      <c r="CQ559" s="483"/>
      <c r="CR559" s="484"/>
      <c r="CS559" s="483"/>
      <c r="CT559" s="484"/>
      <c r="CU559" s="483"/>
      <c r="CV559" s="484"/>
      <c r="CW559" s="483"/>
      <c r="CX559" s="484"/>
      <c r="CY559" s="483"/>
      <c r="CZ559" s="484"/>
    </row>
    <row r="560" spans="1:120" x14ac:dyDescent="0.25">
      <c r="S560" s="25"/>
      <c r="T560" s="25"/>
      <c r="U560" s="25"/>
      <c r="AB560" s="263"/>
      <c r="AC560" s="56"/>
      <c r="AD560" s="264"/>
      <c r="AN560" s="263"/>
      <c r="AO560" s="56"/>
      <c r="AP560" s="264"/>
      <c r="CI560" s="25"/>
      <c r="CJ560" s="25"/>
      <c r="CK560" s="128"/>
      <c r="CL560" s="128"/>
      <c r="CM560" s="128"/>
      <c r="CN560" s="128"/>
      <c r="CO560" s="128"/>
      <c r="CP560" s="128"/>
      <c r="CQ560" s="129"/>
      <c r="CR560" s="130"/>
      <c r="CS560" s="128"/>
      <c r="CT560" s="128"/>
      <c r="CU560" s="128"/>
      <c r="CV560" s="128"/>
      <c r="CW560" s="128"/>
      <c r="CX560" s="128"/>
      <c r="CY560" s="129"/>
      <c r="CZ560" s="130"/>
    </row>
    <row r="561" spans="19:104" x14ac:dyDescent="0.25">
      <c r="S561" s="25"/>
      <c r="T561" s="25"/>
      <c r="U561" s="25"/>
      <c r="AB561" s="123"/>
      <c r="AC561" s="124"/>
      <c r="AD561" s="125"/>
      <c r="AN561" s="123"/>
      <c r="AO561" s="124"/>
      <c r="AP561" s="125"/>
      <c r="CI561" s="25"/>
      <c r="CJ561" s="25"/>
      <c r="CK561" s="128"/>
      <c r="CL561" s="128"/>
      <c r="CM561" s="128"/>
      <c r="CN561" s="128"/>
      <c r="CO561" s="128"/>
      <c r="CP561" s="128"/>
      <c r="CQ561" s="101"/>
      <c r="CR561" s="102"/>
      <c r="CS561" s="128"/>
      <c r="CT561" s="128"/>
      <c r="CU561" s="128"/>
      <c r="CV561" s="128"/>
      <c r="CW561" s="128"/>
      <c r="CX561" s="128"/>
      <c r="CY561" s="101"/>
      <c r="CZ561" s="102"/>
    </row>
    <row r="562" spans="19:104" x14ac:dyDescent="0.25">
      <c r="S562" s="25"/>
      <c r="T562" s="25"/>
      <c r="U562" s="25"/>
      <c r="AB562" s="108"/>
      <c r="AC562" s="109"/>
      <c r="AD562" s="110"/>
      <c r="AN562" s="108"/>
      <c r="AO562" s="109"/>
      <c r="AP562" s="110"/>
      <c r="CI562" s="25"/>
      <c r="CJ562" s="25"/>
      <c r="CK562" s="128"/>
      <c r="CL562" s="128"/>
      <c r="CM562" s="128"/>
      <c r="CN562" s="128"/>
      <c r="CO562" s="128"/>
      <c r="CP562" s="128"/>
      <c r="CQ562" s="483"/>
      <c r="CR562" s="484"/>
      <c r="CS562" s="128"/>
      <c r="CT562" s="128"/>
      <c r="CU562" s="128"/>
      <c r="CV562" s="128"/>
      <c r="CW562" s="128"/>
      <c r="CX562" s="128"/>
      <c r="CY562" s="483"/>
      <c r="CZ562" s="484"/>
    </row>
  </sheetData>
  <mergeCells count="34">
    <mergeCell ref="CQ562:CR562"/>
    <mergeCell ref="CY562:CZ562"/>
    <mergeCell ref="CK559:CL559"/>
    <mergeCell ref="CM559:CN559"/>
    <mergeCell ref="CO559:CP559"/>
    <mergeCell ref="CQ559:CR559"/>
    <mergeCell ref="CS559:CT559"/>
    <mergeCell ref="CU559:CV559"/>
    <mergeCell ref="CU556:CV556"/>
    <mergeCell ref="CW556:CX556"/>
    <mergeCell ref="CW559:CX559"/>
    <mergeCell ref="CY559:CZ559"/>
    <mergeCell ref="CY556:CZ556"/>
    <mergeCell ref="CS556:CT556"/>
    <mergeCell ref="CO556:CP556"/>
    <mergeCell ref="CQ556:CR556"/>
    <mergeCell ref="CM556:CN556"/>
    <mergeCell ref="BO1:BQ1"/>
    <mergeCell ref="BR1:BT1"/>
    <mergeCell ref="BU1:BW1"/>
    <mergeCell ref="BX1:BZ1"/>
    <mergeCell ref="CA1:CB1"/>
    <mergeCell ref="CF1:CG1"/>
    <mergeCell ref="CI1:CJ1"/>
    <mergeCell ref="BI1:BK1"/>
    <mergeCell ref="BB2:BC2"/>
    <mergeCell ref="BD2:BE2"/>
    <mergeCell ref="CK556:CL556"/>
    <mergeCell ref="BL1:BM1"/>
    <mergeCell ref="AZ2:BA2"/>
    <mergeCell ref="AR1:AT1"/>
    <mergeCell ref="AW1:AY1"/>
    <mergeCell ref="AZ1:BE1"/>
    <mergeCell ref="BF1:BH1"/>
  </mergeCells>
  <conditionalFormatting sqref="BN3:BN554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4:BN554">
    <cfRule type="expression" dxfId="6" priority="12" stopIfTrue="1">
      <formula>$BL4=0</formula>
    </cfRule>
  </conditionalFormatting>
  <conditionalFormatting sqref="CC3">
    <cfRule type="iconSet" priority="11">
      <iconSet iconSet="3Flags">
        <cfvo type="percent" val="0"/>
        <cfvo type="num" val="-0.5"/>
        <cfvo type="num" val="0" gte="0"/>
      </iconSet>
    </cfRule>
  </conditionalFormatting>
  <conditionalFormatting sqref="CC1">
    <cfRule type="iconSet" priority="10">
      <iconSet iconSet="3Flags">
        <cfvo type="percent" val="0"/>
        <cfvo type="num" val="-0.5"/>
        <cfvo type="num" val="0" gte="0"/>
      </iconSet>
    </cfRule>
  </conditionalFormatting>
  <conditionalFormatting sqref="CC4:CC554">
    <cfRule type="iconSet" priority="9">
      <iconSet iconSet="3Flags">
        <cfvo type="percent" val="0"/>
        <cfvo type="num" val="-0.5"/>
        <cfvo type="num" val="0" gte="0"/>
      </iconSet>
    </cfRule>
  </conditionalFormatting>
  <conditionalFormatting sqref="CF3:CG554">
    <cfRule type="expression" dxfId="5" priority="8">
      <formula>CF3&gt;0</formula>
    </cfRule>
  </conditionalFormatting>
  <conditionalFormatting sqref="H3:I554">
    <cfRule type="cellIs" dxfId="4" priority="7" operator="equal">
      <formula>"P"</formula>
    </cfRule>
  </conditionalFormatting>
  <conditionalFormatting sqref="AV15">
    <cfRule type="iconSet" priority="6">
      <iconSet iconSet="3Flags">
        <cfvo type="percent" val="0"/>
        <cfvo type="num" val="-0.5"/>
        <cfvo type="num" val="0" gte="0"/>
      </iconSet>
    </cfRule>
  </conditionalFormatting>
  <conditionalFormatting sqref="AV3:AV554">
    <cfRule type="iconSet" priority="5">
      <iconSet iconSet="3Flags">
        <cfvo type="percent" val="0"/>
        <cfvo type="num" val="-0.5"/>
        <cfvo type="num" val="0" gte="0"/>
      </iconSet>
    </cfRule>
  </conditionalFormatting>
  <conditionalFormatting sqref="AV1">
    <cfRule type="iconSet" priority="4">
      <iconSet iconSet="3Flags">
        <cfvo type="percent" val="0"/>
        <cfvo type="num" val="-0.5"/>
        <cfvo type="num" val="0" gte="0"/>
      </iconSet>
    </cfRule>
  </conditionalFormatting>
  <conditionalFormatting sqref="DM3">
    <cfRule type="iconSet" priority="3">
      <iconSet iconSet="3Flags">
        <cfvo type="percent" val="0"/>
        <cfvo type="num" val="-0.5"/>
        <cfvo type="num" val="0" gte="0"/>
      </iconSet>
    </cfRule>
  </conditionalFormatting>
  <conditionalFormatting sqref="DM1">
    <cfRule type="iconSet" priority="2">
      <iconSet iconSet="3Flags">
        <cfvo type="percent" val="0"/>
        <cfvo type="num" val="-0.5"/>
        <cfvo type="num" val="0" gte="0"/>
      </iconSet>
    </cfRule>
  </conditionalFormatting>
  <conditionalFormatting sqref="DM4:DM554">
    <cfRule type="iconSet" priority="1">
      <iconSet iconSet="3Flags">
        <cfvo type="percent" val="0"/>
        <cfvo type="num" val="-0.5"/>
        <cfvo type="num" val="0" gte="0"/>
      </iconSet>
    </cfRule>
  </conditionalFormatting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W55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27" sqref="J27"/>
    </sheetView>
  </sheetViews>
  <sheetFormatPr defaultRowHeight="15" x14ac:dyDescent="0.25"/>
  <sheetData>
    <row r="1" spans="1:101" x14ac:dyDescent="0.25">
      <c r="A1" s="278" t="s">
        <v>545</v>
      </c>
    </row>
    <row r="2" spans="1:101" x14ac:dyDescent="0.25">
      <c r="A2" s="279" t="s">
        <v>9</v>
      </c>
      <c r="B2" s="323">
        <v>1</v>
      </c>
      <c r="C2" s="323">
        <v>2</v>
      </c>
      <c r="D2" s="323">
        <v>3</v>
      </c>
      <c r="E2" s="323">
        <v>4</v>
      </c>
      <c r="F2" s="323">
        <v>5</v>
      </c>
      <c r="G2" s="323">
        <v>6</v>
      </c>
      <c r="H2" s="323">
        <v>7</v>
      </c>
      <c r="I2" s="323">
        <v>8</v>
      </c>
      <c r="J2" s="323">
        <v>9</v>
      </c>
      <c r="K2" s="323">
        <v>10</v>
      </c>
      <c r="L2" s="323">
        <v>11</v>
      </c>
      <c r="M2" s="323">
        <v>12</v>
      </c>
      <c r="N2" s="323">
        <v>13</v>
      </c>
      <c r="O2" s="323">
        <v>14</v>
      </c>
      <c r="P2" s="323">
        <v>15</v>
      </c>
      <c r="Q2" s="323">
        <v>16</v>
      </c>
      <c r="R2" s="323">
        <v>17</v>
      </c>
      <c r="S2" s="323">
        <v>18</v>
      </c>
      <c r="T2" s="323">
        <v>19</v>
      </c>
      <c r="U2" s="323">
        <v>20</v>
      </c>
      <c r="V2" s="323">
        <v>21</v>
      </c>
      <c r="W2" s="323">
        <v>22</v>
      </c>
      <c r="X2" s="323">
        <v>23</v>
      </c>
      <c r="Y2" s="323">
        <v>24</v>
      </c>
      <c r="Z2" s="323">
        <v>25</v>
      </c>
      <c r="AA2" s="323">
        <v>26</v>
      </c>
      <c r="AB2" s="323">
        <v>27</v>
      </c>
      <c r="AC2" s="323">
        <v>28</v>
      </c>
      <c r="AD2" s="323">
        <v>29</v>
      </c>
      <c r="AE2" s="323">
        <v>30</v>
      </c>
      <c r="AF2" s="323">
        <v>31</v>
      </c>
      <c r="AG2" s="323">
        <v>32</v>
      </c>
      <c r="AH2" s="323">
        <v>33</v>
      </c>
      <c r="AI2" s="323">
        <v>34</v>
      </c>
      <c r="AJ2" s="323">
        <v>35</v>
      </c>
      <c r="AK2" s="323">
        <v>36</v>
      </c>
      <c r="AL2" s="323">
        <v>37</v>
      </c>
      <c r="AM2" s="323">
        <v>38</v>
      </c>
      <c r="AN2" s="323">
        <v>39</v>
      </c>
      <c r="AO2" s="323">
        <v>40</v>
      </c>
      <c r="AP2" s="323">
        <v>41</v>
      </c>
      <c r="AQ2" s="323">
        <v>42</v>
      </c>
      <c r="AR2" s="323">
        <v>43</v>
      </c>
      <c r="AS2" s="323">
        <v>44</v>
      </c>
      <c r="AT2" s="323">
        <v>45</v>
      </c>
      <c r="AU2" s="323">
        <v>46</v>
      </c>
      <c r="AV2" s="323">
        <v>47</v>
      </c>
      <c r="AW2" s="323">
        <v>48</v>
      </c>
      <c r="AX2" s="323">
        <v>49</v>
      </c>
      <c r="AY2" s="323">
        <v>50</v>
      </c>
      <c r="AZ2" s="323">
        <v>51</v>
      </c>
      <c r="BA2" s="323">
        <v>52</v>
      </c>
      <c r="BB2" s="323">
        <v>53</v>
      </c>
      <c r="BC2" s="323">
        <v>54</v>
      </c>
      <c r="BD2" s="323">
        <v>55</v>
      </c>
      <c r="BE2" s="323">
        <v>56</v>
      </c>
      <c r="BF2" s="323">
        <v>57</v>
      </c>
      <c r="BG2" s="323">
        <v>58</v>
      </c>
      <c r="BH2" s="323">
        <v>59</v>
      </c>
      <c r="BI2" s="323">
        <v>60</v>
      </c>
      <c r="BJ2" s="323">
        <v>61</v>
      </c>
      <c r="BK2" s="323">
        <v>62</v>
      </c>
      <c r="BL2" s="323">
        <v>63</v>
      </c>
      <c r="BM2" s="323">
        <v>64</v>
      </c>
      <c r="BN2" s="323">
        <v>65</v>
      </c>
      <c r="BO2" s="323">
        <v>66</v>
      </c>
      <c r="BP2" s="323">
        <v>67</v>
      </c>
      <c r="BQ2" s="323">
        <v>68</v>
      </c>
      <c r="BR2" s="323">
        <v>69</v>
      </c>
      <c r="BS2" s="323">
        <v>70</v>
      </c>
      <c r="BT2" s="323">
        <v>71</v>
      </c>
      <c r="BU2" s="323">
        <v>72</v>
      </c>
      <c r="BV2" s="323">
        <v>73</v>
      </c>
      <c r="BW2" s="323">
        <v>74</v>
      </c>
      <c r="BX2" s="323">
        <v>75</v>
      </c>
      <c r="BY2" s="323">
        <v>76</v>
      </c>
      <c r="BZ2" s="323">
        <v>77</v>
      </c>
      <c r="CA2" s="323">
        <v>78</v>
      </c>
      <c r="CB2" s="323">
        <v>79</v>
      </c>
      <c r="CC2" s="323">
        <v>80</v>
      </c>
      <c r="CD2" s="323">
        <v>81</v>
      </c>
      <c r="CE2" s="323">
        <v>82</v>
      </c>
      <c r="CF2" s="323">
        <v>83</v>
      </c>
      <c r="CG2" s="323">
        <v>84</v>
      </c>
      <c r="CH2" s="323">
        <v>85</v>
      </c>
      <c r="CI2" s="323">
        <v>86</v>
      </c>
      <c r="CJ2" s="323">
        <v>87</v>
      </c>
      <c r="CK2" s="323">
        <v>88</v>
      </c>
      <c r="CL2" s="323">
        <v>89</v>
      </c>
      <c r="CM2" s="323">
        <v>90</v>
      </c>
      <c r="CN2" s="323">
        <v>91</v>
      </c>
      <c r="CO2" s="323">
        <v>92</v>
      </c>
      <c r="CP2" s="323">
        <v>93</v>
      </c>
      <c r="CQ2" s="323">
        <v>94</v>
      </c>
      <c r="CR2" s="323">
        <v>95</v>
      </c>
      <c r="CS2" s="323">
        <v>96</v>
      </c>
      <c r="CT2" s="323">
        <v>97</v>
      </c>
      <c r="CU2" s="323">
        <v>98</v>
      </c>
      <c r="CV2" s="323">
        <v>99</v>
      </c>
      <c r="CW2" s="323">
        <v>100</v>
      </c>
    </row>
    <row r="3" spans="1:101" x14ac:dyDescent="0.25">
      <c r="A3" s="322">
        <v>1</v>
      </c>
      <c r="B3" s="324">
        <v>0.54337554587303605</v>
      </c>
      <c r="C3" s="325">
        <v>5.3424587646719424E-2</v>
      </c>
      <c r="D3" s="325">
        <v>0.13934757601829362</v>
      </c>
      <c r="E3" s="325">
        <v>0.82515771132034121</v>
      </c>
      <c r="F3" s="325">
        <v>0.47719886786519794</v>
      </c>
      <c r="G3" s="325">
        <v>0.23645968195290834</v>
      </c>
      <c r="H3" s="325">
        <v>0.61948961614228715</v>
      </c>
      <c r="I3" s="325">
        <v>0.72924584148755311</v>
      </c>
      <c r="J3" s="325">
        <v>0.57658407382959442</v>
      </c>
      <c r="K3" s="325">
        <v>0.79931661550007593</v>
      </c>
      <c r="L3" s="325">
        <v>0.87003672559095602</v>
      </c>
      <c r="M3" s="325">
        <v>0.12736952108367561</v>
      </c>
      <c r="N3" s="325">
        <v>0.42195369596711929</v>
      </c>
      <c r="O3" s="325">
        <v>0.1842187654114209</v>
      </c>
      <c r="P3" s="325">
        <v>6.4602968868761046E-2</v>
      </c>
      <c r="Q3" s="325">
        <v>0.50829612357422338</v>
      </c>
      <c r="R3" s="325">
        <v>0.53217349228417121</v>
      </c>
      <c r="S3" s="325">
        <v>0.38480849791389371</v>
      </c>
      <c r="T3" s="325">
        <v>0.84861172285739728</v>
      </c>
      <c r="U3" s="325">
        <v>0.2664287072071847</v>
      </c>
      <c r="V3" s="325">
        <v>0.14973878257753537</v>
      </c>
      <c r="W3" s="325">
        <v>0.52773696066872944</v>
      </c>
      <c r="X3" s="325">
        <v>0.28496286964029016</v>
      </c>
      <c r="Y3" s="325">
        <v>0.54500184262161167</v>
      </c>
      <c r="Z3" s="325">
        <v>0.55255827535094104</v>
      </c>
      <c r="AA3" s="325">
        <v>0.17477445148306914</v>
      </c>
      <c r="AB3" s="325">
        <v>0.23386731385879589</v>
      </c>
      <c r="AC3" s="325">
        <v>0.57886298048226337</v>
      </c>
      <c r="AD3" s="325">
        <v>0.82118347813558801</v>
      </c>
      <c r="AE3" s="325">
        <v>0.36693563820502373</v>
      </c>
      <c r="AF3" s="325">
        <v>4.7774157297360453E-2</v>
      </c>
      <c r="AG3" s="325">
        <v>0.19204695807291561</v>
      </c>
      <c r="AH3" s="325">
        <v>9.7148672927378055E-2</v>
      </c>
      <c r="AI3" s="325">
        <v>0.99003278083461055</v>
      </c>
      <c r="AJ3" s="325">
        <v>0.76039501175820168</v>
      </c>
      <c r="AK3" s="325">
        <v>0.48183256540695663</v>
      </c>
      <c r="AL3" s="325">
        <v>0.47495218972444286</v>
      </c>
      <c r="AM3" s="325">
        <v>0.72672325098120982</v>
      </c>
      <c r="AN3" s="325">
        <v>0.66959519535600087</v>
      </c>
      <c r="AO3" s="325">
        <v>0.24600783519256453</v>
      </c>
      <c r="AP3" s="325">
        <v>0.64142409355988894</v>
      </c>
      <c r="AQ3" s="325">
        <v>0.45025546250043913</v>
      </c>
      <c r="AR3" s="325">
        <v>0.67686497335142715</v>
      </c>
      <c r="AS3" s="325">
        <v>0.66702696470948641</v>
      </c>
      <c r="AT3" s="325">
        <v>4.4035234930120071E-2</v>
      </c>
      <c r="AU3" s="325">
        <v>0.26293950120395948</v>
      </c>
      <c r="AV3" s="325">
        <v>0.81319517967047616</v>
      </c>
      <c r="AW3" s="325">
        <v>0.79425938358860826</v>
      </c>
      <c r="AX3" s="325">
        <v>0.88730064502949513</v>
      </c>
      <c r="AY3" s="325">
        <v>0.58564300192615648</v>
      </c>
      <c r="AZ3" s="325">
        <v>7.3641522012700023E-2</v>
      </c>
      <c r="BA3" s="325">
        <v>0.24142636550377627</v>
      </c>
      <c r="BB3" s="325">
        <v>0.67579372364219337</v>
      </c>
      <c r="BC3" s="325">
        <v>0.92010321322026467</v>
      </c>
      <c r="BD3" s="325">
        <v>0.41174834729022436</v>
      </c>
      <c r="BE3" s="325">
        <v>0.65898288557488738</v>
      </c>
      <c r="BF3" s="325">
        <v>0.41807405159500033</v>
      </c>
      <c r="BG3" s="325">
        <v>7.2401139160307881E-2</v>
      </c>
      <c r="BH3" s="325">
        <v>0.43910889403814668</v>
      </c>
      <c r="BI3" s="325">
        <v>0.17164264996384837</v>
      </c>
      <c r="BJ3" s="325">
        <v>0.98616680427296011</v>
      </c>
      <c r="BK3" s="325">
        <v>0.88879527592246732</v>
      </c>
      <c r="BL3" s="325">
        <v>0.68420176664406274</v>
      </c>
      <c r="BM3" s="325">
        <v>0.68997420676059473</v>
      </c>
      <c r="BN3" s="325">
        <v>0.13653683182810905</v>
      </c>
      <c r="BO3" s="325">
        <v>0.7865958783943503</v>
      </c>
      <c r="BP3" s="325">
        <v>0.46585473970243108</v>
      </c>
      <c r="BQ3" s="325">
        <v>0.41290544875511981</v>
      </c>
      <c r="BR3" s="325">
        <v>1.8687106371981344E-2</v>
      </c>
      <c r="BS3" s="325">
        <v>0.52550729542330155</v>
      </c>
      <c r="BT3" s="325">
        <v>0.70414209789465421</v>
      </c>
      <c r="BU3" s="325">
        <v>0.17401332312935658</v>
      </c>
      <c r="BV3" s="325">
        <v>0.43924305266811547</v>
      </c>
      <c r="BW3" s="325">
        <v>0.14047174695603482</v>
      </c>
      <c r="BX3" s="325">
        <v>0.85480560649013593</v>
      </c>
      <c r="BY3" s="325">
        <v>0.2821243116016694</v>
      </c>
      <c r="BZ3" s="325">
        <v>0.34325913351821846</v>
      </c>
      <c r="CA3" s="325">
        <v>0.80788930056847352</v>
      </c>
      <c r="CB3" s="325">
        <v>0.46535805048219481</v>
      </c>
      <c r="CC3" s="325">
        <v>0.92337125784935736</v>
      </c>
      <c r="CD3" s="325">
        <v>0.4001840762139397</v>
      </c>
      <c r="CE3" s="325">
        <v>0.12920451952666845</v>
      </c>
      <c r="CF3" s="325">
        <v>0.36514108968934478</v>
      </c>
      <c r="CG3" s="325">
        <v>0.86031850847029023</v>
      </c>
      <c r="CH3" s="325">
        <v>0.58544060560093047</v>
      </c>
      <c r="CI3" s="325">
        <v>0.15553026844550999</v>
      </c>
      <c r="CJ3" s="325">
        <v>0.65673698696160265</v>
      </c>
      <c r="CK3" s="325">
        <v>0.38508731525355167</v>
      </c>
      <c r="CL3" s="325">
        <v>0.78855166845009039</v>
      </c>
      <c r="CM3" s="325">
        <v>0.62925861641100145</v>
      </c>
      <c r="CN3" s="325">
        <v>0.1075643747016537</v>
      </c>
      <c r="CO3" s="325">
        <v>0.98659359014917469</v>
      </c>
      <c r="CP3" s="325">
        <v>0.71558834009478844</v>
      </c>
      <c r="CQ3" s="325">
        <v>0.61491249411731808</v>
      </c>
      <c r="CR3" s="325">
        <v>0.53776115857409335</v>
      </c>
      <c r="CS3" s="325">
        <v>0.54064913746951904</v>
      </c>
      <c r="CT3" s="325">
        <v>0.70077126109126109</v>
      </c>
      <c r="CU3" s="325">
        <v>0.40500182172185983</v>
      </c>
      <c r="CV3" s="325">
        <v>4.3930875279261095E-2</v>
      </c>
      <c r="CW3" s="326">
        <v>7.8302771563940166E-2</v>
      </c>
    </row>
    <row r="4" spans="1:101" x14ac:dyDescent="0.25">
      <c r="A4" s="322">
        <v>2</v>
      </c>
      <c r="B4" s="327">
        <v>0.82627492813770331</v>
      </c>
      <c r="C4" s="328">
        <v>7.0397789758391838E-2</v>
      </c>
      <c r="D4" s="328">
        <v>0.3338592691691451</v>
      </c>
      <c r="E4" s="328">
        <v>0.33149929598668004</v>
      </c>
      <c r="F4" s="328">
        <v>0.80192637020962554</v>
      </c>
      <c r="G4" s="328">
        <v>0.45860512665676811</v>
      </c>
      <c r="H4" s="328">
        <v>0.13917534594166447</v>
      </c>
      <c r="I4" s="328">
        <v>4.7510455038302979E-2</v>
      </c>
      <c r="J4" s="328">
        <v>0.69411082691083159</v>
      </c>
      <c r="K4" s="328">
        <v>0.12977395283395232</v>
      </c>
      <c r="L4" s="328">
        <v>2.5046310822318674E-2</v>
      </c>
      <c r="M4" s="328">
        <v>0.14289716849246492</v>
      </c>
      <c r="N4" s="328">
        <v>0.43318067616864209</v>
      </c>
      <c r="O4" s="328">
        <v>0.1413757568937799</v>
      </c>
      <c r="P4" s="328">
        <v>0.70502576804786687</v>
      </c>
      <c r="Q4" s="328">
        <v>0.86019252359725051</v>
      </c>
      <c r="R4" s="328">
        <v>0.24326638796548639</v>
      </c>
      <c r="S4" s="328">
        <v>6.0973570089957185E-2</v>
      </c>
      <c r="T4" s="328">
        <v>0.28907630949745222</v>
      </c>
      <c r="U4" s="328">
        <v>0.25628939829660879</v>
      </c>
      <c r="V4" s="328">
        <v>0.2260522725729408</v>
      </c>
      <c r="W4" s="328">
        <v>0.72808527381305344</v>
      </c>
      <c r="X4" s="328">
        <v>0.10256963849711642</v>
      </c>
      <c r="Y4" s="328">
        <v>0.14089643865327961</v>
      </c>
      <c r="Z4" s="328">
        <v>0.61222237574071348</v>
      </c>
      <c r="AA4" s="328">
        <v>9.623017815153001E-2</v>
      </c>
      <c r="AB4" s="328">
        <v>0.74152282118512347</v>
      </c>
      <c r="AC4" s="328">
        <v>0.10312098696364691</v>
      </c>
      <c r="AD4" s="328">
        <v>0.56896861558200484</v>
      </c>
      <c r="AE4" s="328">
        <v>0.8405256748849399</v>
      </c>
      <c r="AF4" s="328">
        <v>5.7106535945615544E-2</v>
      </c>
      <c r="AG4" s="328">
        <v>0.32086053633169631</v>
      </c>
      <c r="AH4" s="328">
        <v>0.10210403181954764</v>
      </c>
      <c r="AI4" s="328">
        <v>0.16169361872399191</v>
      </c>
      <c r="AJ4" s="328">
        <v>0.92785680777727997</v>
      </c>
      <c r="AK4" s="328">
        <v>0.92580099305871499</v>
      </c>
      <c r="AL4" s="328">
        <v>0.87782341365142891</v>
      </c>
      <c r="AM4" s="328">
        <v>0.51154854861844434</v>
      </c>
      <c r="AN4" s="328">
        <v>7.0907923993519084E-2</v>
      </c>
      <c r="AO4" s="328">
        <v>0.99602026994200887</v>
      </c>
      <c r="AP4" s="328">
        <v>0.81502167115855695</v>
      </c>
      <c r="AQ4" s="328">
        <v>0.75900805075855526</v>
      </c>
      <c r="AR4" s="328">
        <v>9.8405132773784931E-2</v>
      </c>
      <c r="AS4" s="328">
        <v>0.66229691676024594</v>
      </c>
      <c r="AT4" s="328">
        <v>0.94293301888168202</v>
      </c>
      <c r="AU4" s="328">
        <v>0.77099804889455226</v>
      </c>
      <c r="AV4" s="328">
        <v>0.42376789084272803</v>
      </c>
      <c r="AW4" s="328">
        <v>0.34126929840445186</v>
      </c>
      <c r="AX4" s="328">
        <v>0.42551550234657842</v>
      </c>
      <c r="AY4" s="328">
        <v>0.43845826181709135</v>
      </c>
      <c r="AZ4" s="328">
        <v>0.64680200880962868</v>
      </c>
      <c r="BA4" s="328">
        <v>0.16135562101049827</v>
      </c>
      <c r="BB4" s="328">
        <v>0.66263029421598496</v>
      </c>
      <c r="BC4" s="328">
        <v>0.22292581685363011</v>
      </c>
      <c r="BD4" s="328">
        <v>0.19236694610110927</v>
      </c>
      <c r="BE4" s="328">
        <v>0.19143342536271435</v>
      </c>
      <c r="BF4" s="328">
        <v>0.65389135593934267</v>
      </c>
      <c r="BG4" s="328">
        <v>0.39858246065126623</v>
      </c>
      <c r="BH4" s="328">
        <v>0.17834103535896006</v>
      </c>
      <c r="BI4" s="328">
        <v>0.9661013899443367</v>
      </c>
      <c r="BJ4" s="328">
        <v>0.32563269566385955</v>
      </c>
      <c r="BK4" s="328">
        <v>0.19461336482203917</v>
      </c>
      <c r="BL4" s="328">
        <v>0.15240299680649327</v>
      </c>
      <c r="BM4" s="328">
        <v>0.78145548765297956</v>
      </c>
      <c r="BN4" s="328">
        <v>0.67373903764899001</v>
      </c>
      <c r="BO4" s="328">
        <v>7.6522645771718745E-2</v>
      </c>
      <c r="BP4" s="328">
        <v>4.4446384964910379E-2</v>
      </c>
      <c r="BQ4" s="328">
        <v>0.58426696810884704</v>
      </c>
      <c r="BR4" s="328">
        <v>0.96249417680485938</v>
      </c>
      <c r="BS4" s="328">
        <v>0.69743958666925288</v>
      </c>
      <c r="BT4" s="328">
        <v>0.6730334093636392</v>
      </c>
      <c r="BU4" s="328">
        <v>0.34777644267890828</v>
      </c>
      <c r="BV4" s="328">
        <v>0.84792765157476779</v>
      </c>
      <c r="BW4" s="328">
        <v>0.73070541156824853</v>
      </c>
      <c r="BX4" s="328">
        <v>3.9438889840270663E-2</v>
      </c>
      <c r="BY4" s="328">
        <v>0.53201798783194243</v>
      </c>
      <c r="BZ4" s="328">
        <v>0.84679729633800083</v>
      </c>
      <c r="CA4" s="328">
        <v>0.52621227367963019</v>
      </c>
      <c r="CB4" s="328">
        <v>0.32520646816911114</v>
      </c>
      <c r="CC4" s="328">
        <v>0.71400094276703729</v>
      </c>
      <c r="CD4" s="328">
        <v>0.51640250508358254</v>
      </c>
      <c r="CE4" s="328">
        <v>0.84669557910365434</v>
      </c>
      <c r="CF4" s="328">
        <v>0.89591948895537965</v>
      </c>
      <c r="CG4" s="328">
        <v>8.1823795579607506E-3</v>
      </c>
      <c r="CH4" s="328">
        <v>0.71626200857882694</v>
      </c>
      <c r="CI4" s="328">
        <v>5.0135933409076294E-2</v>
      </c>
      <c r="CJ4" s="328">
        <v>0.35757338135512295</v>
      </c>
      <c r="CK4" s="328">
        <v>0.22042303958533438</v>
      </c>
      <c r="CL4" s="328">
        <v>1.9082877159196876E-2</v>
      </c>
      <c r="CM4" s="328">
        <v>0.95329887864824525</v>
      </c>
      <c r="CN4" s="328">
        <v>0.8511883886464684</v>
      </c>
      <c r="CO4" s="328">
        <v>0.3668286240872296</v>
      </c>
      <c r="CP4" s="328">
        <v>1.4920100597499486E-2</v>
      </c>
      <c r="CQ4" s="328">
        <v>0.84773084882996308</v>
      </c>
      <c r="CR4" s="328">
        <v>8.6048134963602863E-2</v>
      </c>
      <c r="CS4" s="328">
        <v>0.89581112687862907</v>
      </c>
      <c r="CT4" s="328">
        <v>0.96892532622522154</v>
      </c>
      <c r="CU4" s="328">
        <v>0.86064947812984638</v>
      </c>
      <c r="CV4" s="328">
        <v>7.3968605608268234E-2</v>
      </c>
      <c r="CW4" s="329">
        <v>0.34948555147608595</v>
      </c>
    </row>
    <row r="5" spans="1:101" x14ac:dyDescent="0.25">
      <c r="A5" s="322">
        <v>3</v>
      </c>
      <c r="B5" s="327">
        <v>0.83131809960520275</v>
      </c>
      <c r="C5" s="328">
        <v>0.36240008597187301</v>
      </c>
      <c r="D5" s="328">
        <v>0.29384601190175541</v>
      </c>
      <c r="E5" s="328">
        <v>0.99401677557616441</v>
      </c>
      <c r="F5" s="328">
        <v>0.41096006605933799</v>
      </c>
      <c r="G5" s="328">
        <v>0.40712435508060296</v>
      </c>
      <c r="H5" s="328">
        <v>6.1550455825309935E-3</v>
      </c>
      <c r="I5" s="328">
        <v>0.9614017903041403</v>
      </c>
      <c r="J5" s="328">
        <v>0.64228360565995857</v>
      </c>
      <c r="K5" s="328">
        <v>0.76329289253999288</v>
      </c>
      <c r="L5" s="328">
        <v>0.93735749454199802</v>
      </c>
      <c r="M5" s="328">
        <v>0.955305211597403</v>
      </c>
      <c r="N5" s="328">
        <v>3.4188237999377868E-2</v>
      </c>
      <c r="O5" s="328">
        <v>0.57200947006080471</v>
      </c>
      <c r="P5" s="328">
        <v>0.97764481305218354</v>
      </c>
      <c r="Q5" s="328">
        <v>0.33831070323711465</v>
      </c>
      <c r="R5" s="328">
        <v>0.65859384019672684</v>
      </c>
      <c r="S5" s="328">
        <v>0.2914149074524075</v>
      </c>
      <c r="T5" s="328">
        <v>0.9461695671785777</v>
      </c>
      <c r="U5" s="328">
        <v>0.74983662129530892</v>
      </c>
      <c r="V5" s="328">
        <v>0.80741264369093124</v>
      </c>
      <c r="W5" s="328">
        <v>0.50320192543119946</v>
      </c>
      <c r="X5" s="328">
        <v>0.22690308735513032</v>
      </c>
      <c r="Y5" s="328">
        <v>0.31147750745697866</v>
      </c>
      <c r="Z5" s="328">
        <v>0.43715569327084669</v>
      </c>
      <c r="AA5" s="328">
        <v>0.62791161000582307</v>
      </c>
      <c r="AB5" s="328">
        <v>0.72289553043686916</v>
      </c>
      <c r="AC5" s="328">
        <v>0.80117403851384772</v>
      </c>
      <c r="AD5" s="328">
        <v>0.41238647821290719</v>
      </c>
      <c r="AE5" s="328">
        <v>0.19010898281816591</v>
      </c>
      <c r="AF5" s="328">
        <v>0.96753745137925407</v>
      </c>
      <c r="AG5" s="328">
        <v>0.2139672585044714</v>
      </c>
      <c r="AH5" s="328">
        <v>0.21415994397310967</v>
      </c>
      <c r="AI5" s="328">
        <v>0.19036226257007982</v>
      </c>
      <c r="AJ5" s="328">
        <v>0.12642991913566615</v>
      </c>
      <c r="AK5" s="328">
        <v>0.75868876586672673</v>
      </c>
      <c r="AL5" s="328">
        <v>8.6453778000539661E-2</v>
      </c>
      <c r="AM5" s="328">
        <v>0.82857108007705893</v>
      </c>
      <c r="AN5" s="328">
        <v>0.85726643509742662</v>
      </c>
      <c r="AO5" s="328">
        <v>0.24282999493500235</v>
      </c>
      <c r="AP5" s="328">
        <v>0.53697288375598218</v>
      </c>
      <c r="AQ5" s="328">
        <v>0.12011735939823076</v>
      </c>
      <c r="AR5" s="328">
        <v>0.1052296473047285</v>
      </c>
      <c r="AS5" s="328">
        <v>0.81535077271976797</v>
      </c>
      <c r="AT5" s="328">
        <v>0.29898765420886564</v>
      </c>
      <c r="AU5" s="328">
        <v>0.72667917669850168</v>
      </c>
      <c r="AV5" s="328">
        <v>0.64686782670287091</v>
      </c>
      <c r="AW5" s="328">
        <v>0.99372886327351839</v>
      </c>
      <c r="AX5" s="328">
        <v>0.54568828143172809</v>
      </c>
      <c r="AY5" s="328">
        <v>0.19614638366177362</v>
      </c>
      <c r="AZ5" s="328">
        <v>0.93449784502738442</v>
      </c>
      <c r="BA5" s="328">
        <v>9.4741899174198174E-2</v>
      </c>
      <c r="BB5" s="328">
        <v>0.88439202112890225</v>
      </c>
      <c r="BC5" s="328">
        <v>0.31068005313220426</v>
      </c>
      <c r="BD5" s="328">
        <v>0.97937586420426426</v>
      </c>
      <c r="BE5" s="328">
        <v>0.70370782714732627</v>
      </c>
      <c r="BF5" s="328">
        <v>0.2901773629566371</v>
      </c>
      <c r="BG5" s="328">
        <v>0.41079761068207699</v>
      </c>
      <c r="BH5" s="328">
        <v>0.71602589403380246</v>
      </c>
      <c r="BI5" s="328">
        <v>0.43236200410551451</v>
      </c>
      <c r="BJ5" s="328">
        <v>0.14943596965930261</v>
      </c>
      <c r="BK5" s="328">
        <v>0.22795351079752635</v>
      </c>
      <c r="BL5" s="328">
        <v>0.18661762526083869</v>
      </c>
      <c r="BM5" s="328">
        <v>0.92267432999146881</v>
      </c>
      <c r="BN5" s="328">
        <v>0.31394224347738753</v>
      </c>
      <c r="BO5" s="328">
        <v>0.30705784227578992</v>
      </c>
      <c r="BP5" s="328">
        <v>0.63365111293413356</v>
      </c>
      <c r="BQ5" s="328">
        <v>0.36550898813280241</v>
      </c>
      <c r="BR5" s="328">
        <v>0.77740854486809252</v>
      </c>
      <c r="BS5" s="328">
        <v>0.51289854025141146</v>
      </c>
      <c r="BT5" s="328">
        <v>2.5745576834075745E-2</v>
      </c>
      <c r="BU5" s="328">
        <v>1.4771931256616577E-2</v>
      </c>
      <c r="BV5" s="328">
        <v>0.8725162396662558</v>
      </c>
      <c r="BW5" s="328">
        <v>0.53977045150013847</v>
      </c>
      <c r="BX5" s="328">
        <v>0.17992513891723916</v>
      </c>
      <c r="BY5" s="328">
        <v>0.71255916712177392</v>
      </c>
      <c r="BZ5" s="328">
        <v>0.3439422650578694</v>
      </c>
      <c r="CA5" s="328">
        <v>0.37314247799610101</v>
      </c>
      <c r="CB5" s="328">
        <v>0.32746103998222686</v>
      </c>
      <c r="CC5" s="328">
        <v>0.12509358533744219</v>
      </c>
      <c r="CD5" s="328">
        <v>0.75636757392980147</v>
      </c>
      <c r="CE5" s="328">
        <v>4.3357899878363249E-2</v>
      </c>
      <c r="CF5" s="328">
        <v>0.95442034737161929</v>
      </c>
      <c r="CG5" s="328">
        <v>0.9425653074567224</v>
      </c>
      <c r="CH5" s="328">
        <v>0.90223704628466628</v>
      </c>
      <c r="CI5" s="328">
        <v>0.61333917964467766</v>
      </c>
      <c r="CJ5" s="328">
        <v>0.58399912662578091</v>
      </c>
      <c r="CK5" s="328">
        <v>0.64910304454122714</v>
      </c>
      <c r="CL5" s="328">
        <v>0.28335600330199284</v>
      </c>
      <c r="CM5" s="328">
        <v>0.34839065259859847</v>
      </c>
      <c r="CN5" s="328">
        <v>8.9340082568879486E-2</v>
      </c>
      <c r="CO5" s="328">
        <v>2.9191484582501204E-2</v>
      </c>
      <c r="CP5" s="328">
        <v>0.96162038276749673</v>
      </c>
      <c r="CQ5" s="328">
        <v>0.54785680446939011</v>
      </c>
      <c r="CR5" s="328">
        <v>0.50595363821791062</v>
      </c>
      <c r="CS5" s="328">
        <v>0.39039889763549684</v>
      </c>
      <c r="CT5" s="328">
        <v>0.28791947782176841</v>
      </c>
      <c r="CU5" s="328">
        <v>0.19621271906857007</v>
      </c>
      <c r="CV5" s="328">
        <v>0.72167498982645162</v>
      </c>
      <c r="CW5" s="329">
        <v>0.48040397660900602</v>
      </c>
    </row>
    <row r="6" spans="1:101" x14ac:dyDescent="0.25">
      <c r="A6" s="322">
        <v>4</v>
      </c>
      <c r="B6" s="327">
        <v>0.90903072020882103</v>
      </c>
      <c r="C6" s="328">
        <v>0.68945403817486373</v>
      </c>
      <c r="D6" s="328">
        <v>0.86848752049945377</v>
      </c>
      <c r="E6" s="328">
        <v>0.7470072741598015</v>
      </c>
      <c r="F6" s="328">
        <v>0.93536273965945083</v>
      </c>
      <c r="G6" s="328">
        <v>0.82785602378272838</v>
      </c>
      <c r="H6" s="328">
        <v>0.13379254357723713</v>
      </c>
      <c r="I6" s="328">
        <v>0.25932241448350357</v>
      </c>
      <c r="J6" s="328">
        <v>0.73389179063124921</v>
      </c>
      <c r="K6" s="328">
        <v>0.4522833268006643</v>
      </c>
      <c r="L6" s="328">
        <v>0.97871660502054825</v>
      </c>
      <c r="M6" s="328">
        <v>0.7372297906304528</v>
      </c>
      <c r="N6" s="328">
        <v>0.52339135164160466</v>
      </c>
      <c r="O6" s="328">
        <v>0.23707154848737577</v>
      </c>
      <c r="P6" s="328">
        <v>3.171386338180282E-2</v>
      </c>
      <c r="Q6" s="328">
        <v>0.90316709981031362</v>
      </c>
      <c r="R6" s="328">
        <v>0.22069763025428957</v>
      </c>
      <c r="S6" s="328">
        <v>0.53129714285935781</v>
      </c>
      <c r="T6" s="328">
        <v>0.32155014206392529</v>
      </c>
      <c r="U6" s="328">
        <v>0.42773909601919069</v>
      </c>
      <c r="V6" s="328">
        <v>0.45214518092996969</v>
      </c>
      <c r="W6" s="328">
        <v>0.33803062223602964</v>
      </c>
      <c r="X6" s="328">
        <v>0.10719054830188157</v>
      </c>
      <c r="Y6" s="328">
        <v>0.97057428037764581</v>
      </c>
      <c r="Z6" s="328">
        <v>0.89881755083522119</v>
      </c>
      <c r="AA6" s="328">
        <v>0.72507867841988816</v>
      </c>
      <c r="AB6" s="328">
        <v>0.68088245080440668</v>
      </c>
      <c r="AC6" s="328">
        <v>0.95197196137515672</v>
      </c>
      <c r="AD6" s="328">
        <v>3.5149575878807182E-2</v>
      </c>
      <c r="AE6" s="328">
        <v>0.42497483469002084</v>
      </c>
      <c r="AF6" s="328">
        <v>0.88174883343189148</v>
      </c>
      <c r="AG6" s="328">
        <v>0.57325507537940834</v>
      </c>
      <c r="AH6" s="328">
        <v>0.55591397577689383</v>
      </c>
      <c r="AI6" s="328">
        <v>0.48768473124185174</v>
      </c>
      <c r="AJ6" s="328">
        <v>0.28411600711403762</v>
      </c>
      <c r="AK6" s="328">
        <v>0.15302421402181743</v>
      </c>
      <c r="AL6" s="328">
        <v>6.9347199270670901E-2</v>
      </c>
      <c r="AM6" s="328">
        <v>6.0877094645024332E-2</v>
      </c>
      <c r="AN6" s="328">
        <v>0.56162672342610653</v>
      </c>
      <c r="AO6" s="328">
        <v>0.88268903558193212</v>
      </c>
      <c r="AP6" s="328">
        <v>4.696280868882674E-2</v>
      </c>
      <c r="AQ6" s="328">
        <v>0.10094152693617309</v>
      </c>
      <c r="AR6" s="328">
        <v>0.85615646899171693</v>
      </c>
      <c r="AS6" s="328">
        <v>0.35526049873379506</v>
      </c>
      <c r="AT6" s="328">
        <v>0.84504337064694846</v>
      </c>
      <c r="AU6" s="328">
        <v>0.28457269477842506</v>
      </c>
      <c r="AV6" s="328">
        <v>0.53916470451740928</v>
      </c>
      <c r="AW6" s="328">
        <v>0.50900895429225534</v>
      </c>
      <c r="AX6" s="328">
        <v>9.6434933107887311E-2</v>
      </c>
      <c r="AY6" s="328">
        <v>0.32381583516188428</v>
      </c>
      <c r="AZ6" s="328">
        <v>0.53319501590141671</v>
      </c>
      <c r="BA6" s="328">
        <v>0.66176725104027989</v>
      </c>
      <c r="BB6" s="328">
        <v>5.687193592080142E-2</v>
      </c>
      <c r="BC6" s="328">
        <v>0.21367646858319223</v>
      </c>
      <c r="BD6" s="328">
        <v>0.82770279724019691</v>
      </c>
      <c r="BE6" s="328">
        <v>0.33748087057923604</v>
      </c>
      <c r="BF6" s="328">
        <v>7.8024745564220233E-2</v>
      </c>
      <c r="BG6" s="328">
        <v>0.71291577080720647</v>
      </c>
      <c r="BH6" s="328">
        <v>0.28099634322416178</v>
      </c>
      <c r="BI6" s="328">
        <v>0.50695989268413055</v>
      </c>
      <c r="BJ6" s="328">
        <v>0.49537702755682389</v>
      </c>
      <c r="BK6" s="328">
        <v>0.75241434349451097</v>
      </c>
      <c r="BL6" s="328">
        <v>0.94830191797379326</v>
      </c>
      <c r="BM6" s="328">
        <v>0.80611697924285686</v>
      </c>
      <c r="BN6" s="328">
        <v>0.18614772522445322</v>
      </c>
      <c r="BO6" s="328">
        <v>0.20184664037373512</v>
      </c>
      <c r="BP6" s="328">
        <v>0.2567613701890743</v>
      </c>
      <c r="BQ6" s="328">
        <v>0.86681390591426233</v>
      </c>
      <c r="BR6" s="328">
        <v>7.0811271016166799E-3</v>
      </c>
      <c r="BS6" s="328">
        <v>0.9072130710694275</v>
      </c>
      <c r="BT6" s="328">
        <v>0.55672316204324446</v>
      </c>
      <c r="BU6" s="328">
        <v>0.48582247537903234</v>
      </c>
      <c r="BV6" s="328">
        <v>0.65135482466686523</v>
      </c>
      <c r="BW6" s="328">
        <v>0.90662710849564476</v>
      </c>
      <c r="BX6" s="328">
        <v>0.28442865734308542</v>
      </c>
      <c r="BY6" s="328">
        <v>0.27592076036865665</v>
      </c>
      <c r="BZ6" s="328">
        <v>0.40552826488313265</v>
      </c>
      <c r="CA6" s="328">
        <v>0.37123819693976134</v>
      </c>
      <c r="CB6" s="328">
        <v>0.11238701675932194</v>
      </c>
      <c r="CC6" s="328">
        <v>0.43860807303552773</v>
      </c>
      <c r="CD6" s="328">
        <v>0.88278918975135934</v>
      </c>
      <c r="CE6" s="328">
        <v>0.10997423062117129</v>
      </c>
      <c r="CF6" s="328">
        <v>0.78080859158978178</v>
      </c>
      <c r="CG6" s="328">
        <v>0.70005523244261747</v>
      </c>
      <c r="CH6" s="328">
        <v>8.848020740539253E-3</v>
      </c>
      <c r="CI6" s="328">
        <v>0.21832639460356784</v>
      </c>
      <c r="CJ6" s="328">
        <v>0.23799127225789918</v>
      </c>
      <c r="CK6" s="328">
        <v>0.55205773388898671</v>
      </c>
      <c r="CL6" s="328">
        <v>0.1017795617264432</v>
      </c>
      <c r="CM6" s="328">
        <v>0.83189292473953214</v>
      </c>
      <c r="CN6" s="328">
        <v>0.29128430256143512</v>
      </c>
      <c r="CO6" s="328">
        <v>0.77624783889950866</v>
      </c>
      <c r="CP6" s="328">
        <v>0.40816260555774564</v>
      </c>
      <c r="CQ6" s="328">
        <v>0.44961081453902985</v>
      </c>
      <c r="CR6" s="328">
        <v>0.72303312915692342</v>
      </c>
      <c r="CS6" s="328">
        <v>0.22507013629019035</v>
      </c>
      <c r="CT6" s="328">
        <v>0.4965057173189602</v>
      </c>
      <c r="CU6" s="328">
        <v>0.46189580490437065</v>
      </c>
      <c r="CV6" s="328">
        <v>8.257472587953707E-2</v>
      </c>
      <c r="CW6" s="329">
        <v>0.19759976690109138</v>
      </c>
    </row>
    <row r="7" spans="1:101" x14ac:dyDescent="0.25">
      <c r="A7" s="322">
        <v>5</v>
      </c>
      <c r="B7" s="327">
        <v>0.80202095555695374</v>
      </c>
      <c r="C7" s="328">
        <v>0.10573506081850015</v>
      </c>
      <c r="D7" s="328">
        <v>0.81142782669788138</v>
      </c>
      <c r="E7" s="328">
        <v>5.62318096579979E-2</v>
      </c>
      <c r="F7" s="328">
        <v>0.45257798590482801</v>
      </c>
      <c r="G7" s="328">
        <v>0.31541315870127051</v>
      </c>
      <c r="H7" s="328">
        <v>0.79597284167435944</v>
      </c>
      <c r="I7" s="328">
        <v>6.7906168127743527E-2</v>
      </c>
      <c r="J7" s="328">
        <v>0.89625923565966104</v>
      </c>
      <c r="K7" s="328">
        <v>2.5680832830462741E-2</v>
      </c>
      <c r="L7" s="328">
        <v>4.2834811585140686E-2</v>
      </c>
      <c r="M7" s="328">
        <v>0.17423864070031225</v>
      </c>
      <c r="N7" s="328">
        <v>0.28357007956970337</v>
      </c>
      <c r="O7" s="328">
        <v>0.96671791662298046</v>
      </c>
      <c r="P7" s="328">
        <v>0.66150804893647486</v>
      </c>
      <c r="Q7" s="328">
        <v>3.4571677348637309E-2</v>
      </c>
      <c r="R7" s="328">
        <v>0.88623485233600463</v>
      </c>
      <c r="S7" s="328">
        <v>0.74359759479037457</v>
      </c>
      <c r="T7" s="328">
        <v>0.22606768894657581</v>
      </c>
      <c r="U7" s="328">
        <v>0.94859700336445574</v>
      </c>
      <c r="V7" s="328">
        <v>0.52008678110731932</v>
      </c>
      <c r="W7" s="328">
        <v>0.4113563016950037</v>
      </c>
      <c r="X7" s="328">
        <v>8.6155402644351398E-2</v>
      </c>
      <c r="Y7" s="328">
        <v>0.73644993215078181</v>
      </c>
      <c r="Z7" s="328">
        <v>0.94664893806666339</v>
      </c>
      <c r="AA7" s="328">
        <v>0.18088952207162823</v>
      </c>
      <c r="AB7" s="328">
        <v>0.63767520366258523</v>
      </c>
      <c r="AC7" s="328">
        <v>0.97149056497154773</v>
      </c>
      <c r="AD7" s="328">
        <v>0.97656198310971298</v>
      </c>
      <c r="AE7" s="328">
        <v>0.14250466281156982</v>
      </c>
      <c r="AF7" s="328">
        <v>0.4764733435940034</v>
      </c>
      <c r="AG7" s="328">
        <v>0.37642341508096533</v>
      </c>
      <c r="AH7" s="328">
        <v>0.66022407493370872</v>
      </c>
      <c r="AI7" s="328">
        <v>0.37761069537170067</v>
      </c>
      <c r="AJ7" s="328">
        <v>0.75767941363366931</v>
      </c>
      <c r="AK7" s="328">
        <v>0.47300923538823803</v>
      </c>
      <c r="AL7" s="328">
        <v>0.80353410655769242</v>
      </c>
      <c r="AM7" s="328">
        <v>0.14528684174300199</v>
      </c>
      <c r="AN7" s="328">
        <v>0.91591625892921846</v>
      </c>
      <c r="AO7" s="328">
        <v>0.95979065460494351</v>
      </c>
      <c r="AP7" s="328">
        <v>0.2757457133080603</v>
      </c>
      <c r="AQ7" s="328">
        <v>0.90592725396536444</v>
      </c>
      <c r="AR7" s="328">
        <v>0.28133707000188246</v>
      </c>
      <c r="AS7" s="328">
        <v>0.70777239753223498</v>
      </c>
      <c r="AT7" s="328">
        <v>0.82909749954715917</v>
      </c>
      <c r="AU7" s="328">
        <v>0.47261068258067862</v>
      </c>
      <c r="AV7" s="328">
        <v>0.21175828075663627</v>
      </c>
      <c r="AW7" s="328">
        <v>0.82030813789898804</v>
      </c>
      <c r="AX7" s="328">
        <v>0.44044031090732827</v>
      </c>
      <c r="AY7" s="328">
        <v>0.62513188986532597</v>
      </c>
      <c r="AZ7" s="328">
        <v>0.24061318053417802</v>
      </c>
      <c r="BA7" s="328">
        <v>0.98597097599004191</v>
      </c>
      <c r="BB7" s="328">
        <v>0.5693830563463802</v>
      </c>
      <c r="BC7" s="328">
        <v>0.84353722678219811</v>
      </c>
      <c r="BD7" s="328">
        <v>0.45487088956743182</v>
      </c>
      <c r="BE7" s="328">
        <v>0.62694888110989311</v>
      </c>
      <c r="BF7" s="328">
        <v>0.95176843754773421</v>
      </c>
      <c r="BG7" s="328">
        <v>0.17318511554848026</v>
      </c>
      <c r="BH7" s="328">
        <v>0.56958485118915303</v>
      </c>
      <c r="BI7" s="328">
        <v>0.12855993985105574</v>
      </c>
      <c r="BJ7" s="328">
        <v>0.7697639352897867</v>
      </c>
      <c r="BK7" s="328">
        <v>0.76366589231572846</v>
      </c>
      <c r="BL7" s="328">
        <v>0.80148965880211187</v>
      </c>
      <c r="BM7" s="328">
        <v>0.31888023488463269</v>
      </c>
      <c r="BN7" s="328">
        <v>0.24391771245656835</v>
      </c>
      <c r="BO7" s="328">
        <v>0.73689636160165239</v>
      </c>
      <c r="BP7" s="328">
        <v>0.10018457601105091</v>
      </c>
      <c r="BQ7" s="328">
        <v>5.0289314822315356E-2</v>
      </c>
      <c r="BR7" s="328">
        <v>0.11625919206288859</v>
      </c>
      <c r="BS7" s="328">
        <v>0.69484423344593971</v>
      </c>
      <c r="BT7" s="328">
        <v>0.78232656351365826</v>
      </c>
      <c r="BU7" s="328">
        <v>0.85665965457742121</v>
      </c>
      <c r="BV7" s="328">
        <v>0.61903880534493716</v>
      </c>
      <c r="BW7" s="328">
        <v>6.5827867699308484E-4</v>
      </c>
      <c r="BX7" s="328">
        <v>0.57327074713990189</v>
      </c>
      <c r="BY7" s="328">
        <v>0.98671440419211187</v>
      </c>
      <c r="BZ7" s="328">
        <v>0.47983146494439932</v>
      </c>
      <c r="CA7" s="328">
        <v>0.77260170316260357</v>
      </c>
      <c r="CB7" s="328">
        <v>0.56140116603651702</v>
      </c>
      <c r="CC7" s="328">
        <v>1.3737466683414468E-3</v>
      </c>
      <c r="CD7" s="328">
        <v>0.43260247604708013</v>
      </c>
      <c r="CE7" s="328">
        <v>0.3785497433033358</v>
      </c>
      <c r="CF7" s="328">
        <v>0.87101239135627417</v>
      </c>
      <c r="CG7" s="328">
        <v>0.25463679973576703</v>
      </c>
      <c r="CH7" s="328">
        <v>0.42348912297868058</v>
      </c>
      <c r="CI7" s="328">
        <v>0.41746800927484351</v>
      </c>
      <c r="CJ7" s="328">
        <v>0.84295401041206297</v>
      </c>
      <c r="CK7" s="328">
        <v>0.24933698869800924</v>
      </c>
      <c r="CL7" s="328">
        <v>0.1032619585942367</v>
      </c>
      <c r="CM7" s="328">
        <v>0.64232900680292015</v>
      </c>
      <c r="CN7" s="328">
        <v>0.76842008578523391</v>
      </c>
      <c r="CO7" s="328">
        <v>0.85241532548656984</v>
      </c>
      <c r="CP7" s="328">
        <v>0.40308712235438926</v>
      </c>
      <c r="CQ7" s="328">
        <v>9.765563964118229E-2</v>
      </c>
      <c r="CR7" s="328">
        <v>0.70596765341676448</v>
      </c>
      <c r="CS7" s="328">
        <v>0.73887925408533572</v>
      </c>
      <c r="CT7" s="328">
        <v>0.70434809728531622</v>
      </c>
      <c r="CU7" s="328">
        <v>7.958411327432735E-2</v>
      </c>
      <c r="CV7" s="328">
        <v>0.52454561527717014</v>
      </c>
      <c r="CW7" s="329">
        <v>0.21649396427638368</v>
      </c>
    </row>
    <row r="8" spans="1:101" x14ac:dyDescent="0.25">
      <c r="A8" s="322">
        <v>6</v>
      </c>
      <c r="B8" s="327">
        <v>0.2564051947902346</v>
      </c>
      <c r="C8" s="328">
        <v>0.31502819232508639</v>
      </c>
      <c r="D8" s="328">
        <v>0.76019400107565804</v>
      </c>
      <c r="E8" s="328">
        <v>0.48965722914065268</v>
      </c>
      <c r="F8" s="328">
        <v>0.61471803131220337</v>
      </c>
      <c r="G8" s="328">
        <v>0.83320429822711262</v>
      </c>
      <c r="H8" s="328">
        <v>0.30549599649076398</v>
      </c>
      <c r="I8" s="328">
        <v>0.19071371559378658</v>
      </c>
      <c r="J8" s="328">
        <v>0.58676397943654979</v>
      </c>
      <c r="K8" s="328">
        <v>0.42970320837448561</v>
      </c>
      <c r="L8" s="328">
        <v>0.24606327701680497</v>
      </c>
      <c r="M8" s="328">
        <v>0.56337876666294417</v>
      </c>
      <c r="N8" s="328">
        <v>0.49319743680899597</v>
      </c>
      <c r="O8" s="328">
        <v>0.90284037575956955</v>
      </c>
      <c r="P8" s="328">
        <v>0.38949337532311468</v>
      </c>
      <c r="Q8" s="328">
        <v>0.72169793719704778</v>
      </c>
      <c r="R8" s="328">
        <v>0.84185430136965</v>
      </c>
      <c r="S8" s="328">
        <v>0.97205293282505068</v>
      </c>
      <c r="T8" s="328">
        <v>0.81700674670189166</v>
      </c>
      <c r="U8" s="328">
        <v>8.0092973247944954E-3</v>
      </c>
      <c r="V8" s="328">
        <v>0.50843870081582665</v>
      </c>
      <c r="W8" s="328">
        <v>0.41624078217556204</v>
      </c>
      <c r="X8" s="328">
        <v>0.47186449714353995</v>
      </c>
      <c r="Y8" s="328">
        <v>9.3292329858172263E-3</v>
      </c>
      <c r="Z8" s="328">
        <v>0.71572657842547205</v>
      </c>
      <c r="AA8" s="328">
        <v>0.7508858957089819</v>
      </c>
      <c r="AB8" s="328">
        <v>0.68478398018974485</v>
      </c>
      <c r="AC8" s="328">
        <v>4.9564646979838312E-2</v>
      </c>
      <c r="AD8" s="328">
        <v>0.93729996982955477</v>
      </c>
      <c r="AE8" s="328">
        <v>0.78950158906441814</v>
      </c>
      <c r="AF8" s="328">
        <v>0.45452752989136219</v>
      </c>
      <c r="AG8" s="328">
        <v>0.89898618637624961</v>
      </c>
      <c r="AH8" s="328">
        <v>0.38458943774741794</v>
      </c>
      <c r="AI8" s="328">
        <v>0.15640331969659815</v>
      </c>
      <c r="AJ8" s="328">
        <v>0.79592182835056247</v>
      </c>
      <c r="AK8" s="328">
        <v>0.17618084772096232</v>
      </c>
      <c r="AL8" s="328">
        <v>0.81302381569810933</v>
      </c>
      <c r="AM8" s="328">
        <v>0.86857576786793267</v>
      </c>
      <c r="AN8" s="328">
        <v>0.25533774634480899</v>
      </c>
      <c r="AO8" s="328">
        <v>0.80074379674330398</v>
      </c>
      <c r="AP8" s="328">
        <v>0.29265283895516903</v>
      </c>
      <c r="AQ8" s="328">
        <v>0.22245561070641884</v>
      </c>
      <c r="AR8" s="328">
        <v>0.83639394018815416</v>
      </c>
      <c r="AS8" s="328">
        <v>2.6234033637528853E-3</v>
      </c>
      <c r="AT8" s="328">
        <v>0.31803493335809119</v>
      </c>
      <c r="AU8" s="328">
        <v>2.7094642938934932E-2</v>
      </c>
      <c r="AV8" s="328">
        <v>0.63600905134629881</v>
      </c>
      <c r="AW8" s="328">
        <v>0.37851563361071516</v>
      </c>
      <c r="AX8" s="328">
        <v>0.79058838224150563</v>
      </c>
      <c r="AY8" s="328">
        <v>0.69303223106207956</v>
      </c>
      <c r="AZ8" s="328">
        <v>0.31930656702113702</v>
      </c>
      <c r="BA8" s="328">
        <v>0.80970580883198262</v>
      </c>
      <c r="BB8" s="328">
        <v>0.4533079689736299</v>
      </c>
      <c r="BC8" s="328">
        <v>1.3732620858633027E-2</v>
      </c>
      <c r="BD8" s="328">
        <v>0.41299625393363559</v>
      </c>
      <c r="BE8" s="328">
        <v>0.56465577545765155</v>
      </c>
      <c r="BF8" s="328">
        <v>0.29324302140402558</v>
      </c>
      <c r="BG8" s="328">
        <v>0.46058889931531244</v>
      </c>
      <c r="BH8" s="328">
        <v>0.70643735192502088</v>
      </c>
      <c r="BI8" s="328">
        <v>0.50513682169437013</v>
      </c>
      <c r="BJ8" s="328">
        <v>1.2052201513948368E-2</v>
      </c>
      <c r="BK8" s="328">
        <v>0.74991673931161795</v>
      </c>
      <c r="BL8" s="328">
        <v>0.94050465583180065</v>
      </c>
      <c r="BM8" s="328">
        <v>0.25603601857718794</v>
      </c>
      <c r="BN8" s="328">
        <v>0.16180619811469388</v>
      </c>
      <c r="BO8" s="328">
        <v>0.89833033217868774</v>
      </c>
      <c r="BP8" s="328">
        <v>1.7828798418689118E-2</v>
      </c>
      <c r="BQ8" s="328">
        <v>0.30329338442490172</v>
      </c>
      <c r="BR8" s="328">
        <v>0.57683035744552491</v>
      </c>
      <c r="BS8" s="328">
        <v>0.56030744756292084</v>
      </c>
      <c r="BT8" s="328">
        <v>0.14777159850095867</v>
      </c>
      <c r="BU8" s="328">
        <v>0.33754427023468647</v>
      </c>
      <c r="BV8" s="328">
        <v>0.88570951550787225</v>
      </c>
      <c r="BW8" s="328">
        <v>0.35158426314573932</v>
      </c>
      <c r="BX8" s="328">
        <v>0.54634129276530663</v>
      </c>
      <c r="BY8" s="328">
        <v>0.55985729010442853</v>
      </c>
      <c r="BZ8" s="328">
        <v>0.2951628344425643</v>
      </c>
      <c r="CA8" s="328">
        <v>0.11138690578337518</v>
      </c>
      <c r="CB8" s="328">
        <v>0.17449279551500751</v>
      </c>
      <c r="CC8" s="328">
        <v>0.95584814287921405</v>
      </c>
      <c r="CD8" s="328">
        <v>0.3492882193500586</v>
      </c>
      <c r="CE8" s="328">
        <v>0.49237136426089645</v>
      </c>
      <c r="CF8" s="328">
        <v>0.87307593781938309</v>
      </c>
      <c r="CG8" s="328">
        <v>0.57063872807703131</v>
      </c>
      <c r="CH8" s="328">
        <v>0.25124805027542418</v>
      </c>
      <c r="CI8" s="328">
        <v>0.49881381034780392</v>
      </c>
      <c r="CJ8" s="328">
        <v>0.52234455683711278</v>
      </c>
      <c r="CK8" s="328">
        <v>0.94515981193869436</v>
      </c>
      <c r="CL8" s="328">
        <v>0.5484727462467589</v>
      </c>
      <c r="CM8" s="328">
        <v>0.91227354496383262</v>
      </c>
      <c r="CN8" s="328">
        <v>0.88957830172711572</v>
      </c>
      <c r="CO8" s="328">
        <v>0.26296592252202888</v>
      </c>
      <c r="CP8" s="328">
        <v>0.78568892958224823</v>
      </c>
      <c r="CQ8" s="328">
        <v>7.9834680357330656E-2</v>
      </c>
      <c r="CR8" s="328">
        <v>3.7791244975214688E-2</v>
      </c>
      <c r="CS8" s="328">
        <v>0.46056838341258133</v>
      </c>
      <c r="CT8" s="328">
        <v>0.20908584846578204</v>
      </c>
      <c r="CU8" s="328">
        <v>0.9297054570551051</v>
      </c>
      <c r="CV8" s="328">
        <v>0.85163065761228118</v>
      </c>
      <c r="CW8" s="329">
        <v>0.10331691290393508</v>
      </c>
    </row>
    <row r="9" spans="1:101" x14ac:dyDescent="0.25">
      <c r="A9" s="322">
        <v>7</v>
      </c>
      <c r="B9" s="327">
        <v>0.13464082619467543</v>
      </c>
      <c r="C9" s="328">
        <v>0.66254227019083256</v>
      </c>
      <c r="D9" s="328">
        <v>0.26332894442932719</v>
      </c>
      <c r="E9" s="328">
        <v>7.7514210927746241E-2</v>
      </c>
      <c r="F9" s="328">
        <v>0.23293692883900396</v>
      </c>
      <c r="G9" s="328">
        <v>0.476869364267132</v>
      </c>
      <c r="H9" s="328">
        <v>0.53114248320808599</v>
      </c>
      <c r="I9" s="328">
        <v>6.3804139664855875E-2</v>
      </c>
      <c r="J9" s="328">
        <v>0.9302526984355457</v>
      </c>
      <c r="K9" s="328">
        <v>0.31396528166964366</v>
      </c>
      <c r="L9" s="328">
        <v>0.80244997958066278</v>
      </c>
      <c r="M9" s="328">
        <v>0.51618057794432559</v>
      </c>
      <c r="N9" s="328">
        <v>0.27043836376809649</v>
      </c>
      <c r="O9" s="328">
        <v>0.78006580448396701</v>
      </c>
      <c r="P9" s="328">
        <v>7.6024388236923812E-3</v>
      </c>
      <c r="Q9" s="328">
        <v>0.81391634211246444</v>
      </c>
      <c r="R9" s="328">
        <v>0.35381907958784575</v>
      </c>
      <c r="S9" s="328">
        <v>0.23197046482621531</v>
      </c>
      <c r="T9" s="328">
        <v>0.88645517149643727</v>
      </c>
      <c r="U9" s="328">
        <v>0.8017871776835368</v>
      </c>
      <c r="V9" s="328">
        <v>0.20547840890991176</v>
      </c>
      <c r="W9" s="328">
        <v>0.65425878270744153</v>
      </c>
      <c r="X9" s="328">
        <v>5.6373027440178136E-2</v>
      </c>
      <c r="Y9" s="328">
        <v>0.89008928872529069</v>
      </c>
      <c r="Z9" s="328">
        <v>0.78215978969069599</v>
      </c>
      <c r="AA9" s="328">
        <v>0.94486344604662698</v>
      </c>
      <c r="AB9" s="328">
        <v>0.50180227808670774</v>
      </c>
      <c r="AC9" s="328">
        <v>0.43818969160212529</v>
      </c>
      <c r="AD9" s="328">
        <v>0.90872820532690035</v>
      </c>
      <c r="AE9" s="328">
        <v>0.32162510997046478</v>
      </c>
      <c r="AF9" s="328">
        <v>0.4667252210506776</v>
      </c>
      <c r="AG9" s="328">
        <v>0.66707799034877624</v>
      </c>
      <c r="AH9" s="328">
        <v>0.51797823847421309</v>
      </c>
      <c r="AI9" s="328">
        <v>0.34353982570913644</v>
      </c>
      <c r="AJ9" s="328">
        <v>0.55857145995962609</v>
      </c>
      <c r="AK9" s="328">
        <v>0.22761460910410114</v>
      </c>
      <c r="AL9" s="328">
        <v>0.22776979274429121</v>
      </c>
      <c r="AM9" s="328">
        <v>8.8266842964011438E-2</v>
      </c>
      <c r="AN9" s="328">
        <v>1.8229344966447014E-2</v>
      </c>
      <c r="AO9" s="328">
        <v>0.99169929793499856</v>
      </c>
      <c r="AP9" s="328">
        <v>1.7507032581262294E-2</v>
      </c>
      <c r="AQ9" s="328">
        <v>0.34467932170819715</v>
      </c>
      <c r="AR9" s="328">
        <v>0.32579306826908727</v>
      </c>
      <c r="AS9" s="328">
        <v>0.46823893361430313</v>
      </c>
      <c r="AT9" s="328">
        <v>0.14779823879608855</v>
      </c>
      <c r="AU9" s="328">
        <v>0.9097397047923097</v>
      </c>
      <c r="AV9" s="328">
        <v>0.99159017827812557</v>
      </c>
      <c r="AW9" s="328">
        <v>0.64823632699697997</v>
      </c>
      <c r="AX9" s="328">
        <v>0.87764940440361716</v>
      </c>
      <c r="AY9" s="328">
        <v>0.72523613917911023</v>
      </c>
      <c r="AZ9" s="328">
        <v>0.6889805299884979</v>
      </c>
      <c r="BA9" s="328">
        <v>0.70972881869306392</v>
      </c>
      <c r="BB9" s="328">
        <v>0.666032651842134</v>
      </c>
      <c r="BC9" s="328">
        <v>3.5522115207390792E-2</v>
      </c>
      <c r="BD9" s="328">
        <v>0.11093836283491276</v>
      </c>
      <c r="BE9" s="328">
        <v>0.80492640463805909</v>
      </c>
      <c r="BF9" s="328">
        <v>0.73444563212120983</v>
      </c>
      <c r="BG9" s="328">
        <v>0.21186870866652807</v>
      </c>
      <c r="BH9" s="328">
        <v>0.96619265394573128</v>
      </c>
      <c r="BI9" s="328">
        <v>0.24736561303959448</v>
      </c>
      <c r="BJ9" s="328">
        <v>0.76974299670245738</v>
      </c>
      <c r="BK9" s="328">
        <v>5.773784700353346E-2</v>
      </c>
      <c r="BL9" s="328">
        <v>0.88476917146393474</v>
      </c>
      <c r="BM9" s="328">
        <v>0.78086537304250414</v>
      </c>
      <c r="BN9" s="328">
        <v>0.6727979998477287</v>
      </c>
      <c r="BO9" s="328">
        <v>0.7140388826430355</v>
      </c>
      <c r="BP9" s="328">
        <v>0.69338595753438548</v>
      </c>
      <c r="BQ9" s="328">
        <v>0.96073610892841099</v>
      </c>
      <c r="BR9" s="328">
        <v>0.33720542838176404</v>
      </c>
      <c r="BS9" s="328">
        <v>0.72784934170874682</v>
      </c>
      <c r="BT9" s="328">
        <v>0.83683946083177974</v>
      </c>
      <c r="BU9" s="328">
        <v>0.11862691090897926</v>
      </c>
      <c r="BV9" s="328">
        <v>0.68635825624269486</v>
      </c>
      <c r="BW9" s="328">
        <v>0.96439001213238029</v>
      </c>
      <c r="BX9" s="328">
        <v>0.92268886812491258</v>
      </c>
      <c r="BY9" s="328">
        <v>0.28038023052379746</v>
      </c>
      <c r="BZ9" s="328">
        <v>0.21175857188862057</v>
      </c>
      <c r="CA9" s="328">
        <v>5.8476958605948148E-2</v>
      </c>
      <c r="CB9" s="328">
        <v>0.58534447198192385</v>
      </c>
      <c r="CC9" s="328">
        <v>0.37338486764971712</v>
      </c>
      <c r="CD9" s="328">
        <v>0.74891217764128903</v>
      </c>
      <c r="CE9" s="328">
        <v>0.10734700620010496</v>
      </c>
      <c r="CF9" s="328">
        <v>0.98877488217552867</v>
      </c>
      <c r="CG9" s="328">
        <v>0.63852488048787293</v>
      </c>
      <c r="CH9" s="328">
        <v>0.50985773225842035</v>
      </c>
      <c r="CI9" s="328">
        <v>2.0292370981152441E-2</v>
      </c>
      <c r="CJ9" s="328">
        <v>0.90146871480211566</v>
      </c>
      <c r="CK9" s="328">
        <v>0.94541303450595437</v>
      </c>
      <c r="CL9" s="328">
        <v>0.55116099077811964</v>
      </c>
      <c r="CM9" s="328">
        <v>0.97078103349972555</v>
      </c>
      <c r="CN9" s="328">
        <v>0.57336793099297934</v>
      </c>
      <c r="CO9" s="328">
        <v>0.79198705948626325</v>
      </c>
      <c r="CP9" s="328">
        <v>0.18963032628770726</v>
      </c>
      <c r="CQ9" s="328">
        <v>0.17570569344056608</v>
      </c>
      <c r="CR9" s="328">
        <v>2.3602479712724111E-2</v>
      </c>
      <c r="CS9" s="328">
        <v>0.48170849244979275</v>
      </c>
      <c r="CT9" s="328">
        <v>0.56332748022987555</v>
      </c>
      <c r="CU9" s="328">
        <v>0.84191271832128423</v>
      </c>
      <c r="CV9" s="328">
        <v>0.28208008304339693</v>
      </c>
      <c r="CW9" s="329">
        <v>0.59763775667546803</v>
      </c>
    </row>
    <row r="10" spans="1:101" x14ac:dyDescent="0.25">
      <c r="A10" s="322">
        <v>8</v>
      </c>
      <c r="B10" s="327">
        <v>0.24085437530065956</v>
      </c>
      <c r="C10" s="328">
        <v>0.69146070906520674</v>
      </c>
      <c r="D10" s="328">
        <v>0.57905685351735525</v>
      </c>
      <c r="E10" s="328">
        <v>1.6067491190967509E-2</v>
      </c>
      <c r="F10" s="328">
        <v>0.26274240236276603</v>
      </c>
      <c r="G10" s="328">
        <v>0.81992765291528968</v>
      </c>
      <c r="H10" s="328">
        <v>0.57718969721811542</v>
      </c>
      <c r="I10" s="328">
        <v>7.4892783866837176E-2</v>
      </c>
      <c r="J10" s="328">
        <v>0.38575194104094068</v>
      </c>
      <c r="K10" s="328">
        <v>0.35695852186545896</v>
      </c>
      <c r="L10" s="328">
        <v>0.84911241214115396</v>
      </c>
      <c r="M10" s="328">
        <v>0.49642349819926634</v>
      </c>
      <c r="N10" s="328">
        <v>0.44003688756324011</v>
      </c>
      <c r="O10" s="328">
        <v>0.99743829193855116</v>
      </c>
      <c r="P10" s="328">
        <v>0.5690439940602392</v>
      </c>
      <c r="Q10" s="328">
        <v>0.33890986312402571</v>
      </c>
      <c r="R10" s="328">
        <v>0.11102843595848366</v>
      </c>
      <c r="S10" s="328">
        <v>0.43103349176480377</v>
      </c>
      <c r="T10" s="328">
        <v>0.12465010443655822</v>
      </c>
      <c r="U10" s="328">
        <v>0.22683963714732869</v>
      </c>
      <c r="V10" s="328">
        <v>0.82194778864126294</v>
      </c>
      <c r="W10" s="328">
        <v>0.65113122565684245</v>
      </c>
      <c r="X10" s="328">
        <v>0.63683514627422988</v>
      </c>
      <c r="Y10" s="328">
        <v>0.22948649120447406</v>
      </c>
      <c r="Z10" s="328">
        <v>0.54114851545433695</v>
      </c>
      <c r="AA10" s="328">
        <v>0.94580430956236961</v>
      </c>
      <c r="AB10" s="328">
        <v>0.27528028887021083</v>
      </c>
      <c r="AC10" s="328">
        <v>0.15783765134122429</v>
      </c>
      <c r="AD10" s="328">
        <v>0.93677949296243579</v>
      </c>
      <c r="AE10" s="328">
        <v>0.62463381920448402</v>
      </c>
      <c r="AF10" s="328">
        <v>0.94972016364665102</v>
      </c>
      <c r="AG10" s="328">
        <v>0.42290755955343329</v>
      </c>
      <c r="AH10" s="328">
        <v>0.8425200277650795</v>
      </c>
      <c r="AI10" s="328">
        <v>0.46205982082949326</v>
      </c>
      <c r="AJ10" s="328">
        <v>0.78738384024864505</v>
      </c>
      <c r="AK10" s="328">
        <v>0.76753684560889668</v>
      </c>
      <c r="AL10" s="328">
        <v>6.1785606416568051E-2</v>
      </c>
      <c r="AM10" s="328">
        <v>0.73939541578349499</v>
      </c>
      <c r="AN10" s="328">
        <v>0.19751896021129234</v>
      </c>
      <c r="AO10" s="328">
        <v>0.65372394483826479</v>
      </c>
      <c r="AP10" s="328">
        <v>0.42319825056600924</v>
      </c>
      <c r="AQ10" s="328">
        <v>0.62936323073541178</v>
      </c>
      <c r="AR10" s="328">
        <v>0.61866264239206625</v>
      </c>
      <c r="AS10" s="328">
        <v>0.13218112249455771</v>
      </c>
      <c r="AT10" s="328">
        <v>8.8340309042482801E-2</v>
      </c>
      <c r="AU10" s="328">
        <v>0.93789861721361412</v>
      </c>
      <c r="AV10" s="328">
        <v>0.39192653545046863</v>
      </c>
      <c r="AW10" s="328">
        <v>0.96102861105562787</v>
      </c>
      <c r="AX10" s="328">
        <v>0.58513803908119133</v>
      </c>
      <c r="AY10" s="328">
        <v>0.95607831493025497</v>
      </c>
      <c r="AZ10" s="328">
        <v>0.54454672634593781</v>
      </c>
      <c r="BA10" s="328">
        <v>4.6905971235043697E-2</v>
      </c>
      <c r="BB10" s="328">
        <v>0.10295398358581975</v>
      </c>
      <c r="BC10" s="328">
        <v>0.12973008453255375</v>
      </c>
      <c r="BD10" s="328">
        <v>0.89111664952120262</v>
      </c>
      <c r="BE10" s="328">
        <v>0.40056362315804805</v>
      </c>
      <c r="BF10" s="328">
        <v>0.40692726820446379</v>
      </c>
      <c r="BG10" s="328">
        <v>0.5831428839500068</v>
      </c>
      <c r="BH10" s="328">
        <v>0.27314430551207458</v>
      </c>
      <c r="BI10" s="328">
        <v>1.267515765882532E-2</v>
      </c>
      <c r="BJ10" s="328">
        <v>0.24849091626034969</v>
      </c>
      <c r="BK10" s="328">
        <v>0.38672248957027056</v>
      </c>
      <c r="BL10" s="328">
        <v>0.87348126955093375</v>
      </c>
      <c r="BM10" s="328">
        <v>0.70206781475981828</v>
      </c>
      <c r="BN10" s="328">
        <v>0.9895972803123565</v>
      </c>
      <c r="BO10" s="328">
        <v>0.68665153754978547</v>
      </c>
      <c r="BP10" s="328">
        <v>8.3291786011024271E-2</v>
      </c>
      <c r="BQ10" s="328">
        <v>3.6007029197141271E-2</v>
      </c>
      <c r="BR10" s="328">
        <v>0.59821319669240314</v>
      </c>
      <c r="BS10" s="328">
        <v>0.61960126950702077</v>
      </c>
      <c r="BT10" s="328">
        <v>0.52392212200082988</v>
      </c>
      <c r="BU10" s="328">
        <v>0.661575256445883</v>
      </c>
      <c r="BV10" s="328">
        <v>0.41452640970998722</v>
      </c>
      <c r="BW10" s="328">
        <v>0.86011918921081953</v>
      </c>
      <c r="BX10" s="328">
        <v>0.3339903374967168</v>
      </c>
      <c r="BY10" s="328">
        <v>0.82109368570122099</v>
      </c>
      <c r="BZ10" s="328">
        <v>0.33718851245943693</v>
      </c>
      <c r="CA10" s="328">
        <v>0.33092021787799908</v>
      </c>
      <c r="CB10" s="328">
        <v>0.35058414617170386</v>
      </c>
      <c r="CC10" s="328">
        <v>0.31027117015542993</v>
      </c>
      <c r="CD10" s="328">
        <v>0.17668192988366815</v>
      </c>
      <c r="CE10" s="328">
        <v>0.85294947182162617</v>
      </c>
      <c r="CF10" s="328">
        <v>0.23994023744474635</v>
      </c>
      <c r="CG10" s="328">
        <v>0.98634206291379334</v>
      </c>
      <c r="CH10" s="328">
        <v>0.55009956378965974</v>
      </c>
      <c r="CI10" s="328">
        <v>0.3428815904514293</v>
      </c>
      <c r="CJ10" s="328">
        <v>0.98143136370404505</v>
      </c>
      <c r="CK10" s="328">
        <v>0.73106339117418995</v>
      </c>
      <c r="CL10" s="328">
        <v>0.76944356673639458</v>
      </c>
      <c r="CM10" s="328">
        <v>9.3659691982362236E-2</v>
      </c>
      <c r="CN10" s="328">
        <v>0.1701058410261842</v>
      </c>
      <c r="CO10" s="328">
        <v>0.70945725074768085</v>
      </c>
      <c r="CP10" s="328">
        <v>0.15226569325198125</v>
      </c>
      <c r="CQ10" s="328">
        <v>0.22058234260639176</v>
      </c>
      <c r="CR10" s="328">
        <v>0.40056428138745659</v>
      </c>
      <c r="CS10" s="328">
        <v>2.5298079150117836E-2</v>
      </c>
      <c r="CT10" s="328">
        <v>0.64380178332340599</v>
      </c>
      <c r="CU10" s="328">
        <v>0.71019861012513363</v>
      </c>
      <c r="CV10" s="328">
        <v>0.52737659096670741</v>
      </c>
      <c r="CW10" s="329">
        <v>0.93628063498508962</v>
      </c>
    </row>
    <row r="11" spans="1:101" x14ac:dyDescent="0.25">
      <c r="A11" s="322">
        <v>9</v>
      </c>
      <c r="B11" s="327">
        <v>0.95035404991583072</v>
      </c>
      <c r="C11" s="328">
        <v>0.60921804779889577</v>
      </c>
      <c r="D11" s="328">
        <v>0.54149272937142179</v>
      </c>
      <c r="E11" s="328">
        <v>0.73912016674746717</v>
      </c>
      <c r="F11" s="328">
        <v>0.98894906986201736</v>
      </c>
      <c r="G11" s="328">
        <v>0.93895912772042234</v>
      </c>
      <c r="H11" s="328">
        <v>0.65105011434698223</v>
      </c>
      <c r="I11" s="328">
        <v>0.13190669007177913</v>
      </c>
      <c r="J11" s="328">
        <v>0.32639203296201025</v>
      </c>
      <c r="K11" s="328">
        <v>0.74034667510390406</v>
      </c>
      <c r="L11" s="328">
        <v>6.0091025212566374E-2</v>
      </c>
      <c r="M11" s="328">
        <v>0.8445343360673867</v>
      </c>
      <c r="N11" s="328">
        <v>0.10417197403410383</v>
      </c>
      <c r="O11" s="328">
        <v>0.58949368797241863</v>
      </c>
      <c r="P11" s="328">
        <v>6.9284247070678928E-2</v>
      </c>
      <c r="Q11" s="328">
        <v>0.42080224426242285</v>
      </c>
      <c r="R11" s="328">
        <v>1.0823947717938598E-2</v>
      </c>
      <c r="S11" s="328">
        <v>0.63972251808778147</v>
      </c>
      <c r="T11" s="328">
        <v>0.87533395309163153</v>
      </c>
      <c r="U11" s="328">
        <v>0.93252085142715124</v>
      </c>
      <c r="V11" s="328">
        <v>0.88889552930335314</v>
      </c>
      <c r="W11" s="328">
        <v>0.38006897606234258</v>
      </c>
      <c r="X11" s="328">
        <v>1.2497332184952192E-2</v>
      </c>
      <c r="Y11" s="328">
        <v>0.75834495222773191</v>
      </c>
      <c r="Z11" s="328">
        <v>0.42227198409198419</v>
      </c>
      <c r="AA11" s="328">
        <v>0.70860525309669709</v>
      </c>
      <c r="AB11" s="328">
        <v>8.0960023295458594E-2</v>
      </c>
      <c r="AC11" s="328">
        <v>0.25769512925271099</v>
      </c>
      <c r="AD11" s="328">
        <v>0.7938283023978423</v>
      </c>
      <c r="AE11" s="328">
        <v>0.97527455814224062</v>
      </c>
      <c r="AF11" s="328">
        <v>0.87777772935278375</v>
      </c>
      <c r="AG11" s="328">
        <v>0.56614765606869888</v>
      </c>
      <c r="AH11" s="328">
        <v>0.15976103509594597</v>
      </c>
      <c r="AI11" s="328">
        <v>0.75678873680693948</v>
      </c>
      <c r="AJ11" s="328">
        <v>0.86495101793004325</v>
      </c>
      <c r="AK11" s="328">
        <v>0.69958112674196027</v>
      </c>
      <c r="AL11" s="328">
        <v>0.3860620243892412</v>
      </c>
      <c r="AM11" s="328">
        <v>0.53947662131227592</v>
      </c>
      <c r="AN11" s="328">
        <v>8.1587867058245722E-2</v>
      </c>
      <c r="AO11" s="328">
        <v>3.858096732035321E-2</v>
      </c>
      <c r="AP11" s="328">
        <v>0.42103191189221012</v>
      </c>
      <c r="AQ11" s="328">
        <v>0.9112327921578498</v>
      </c>
      <c r="AR11" s="328">
        <v>0.1048422446947388</v>
      </c>
      <c r="AS11" s="328">
        <v>0.24240691289504657</v>
      </c>
      <c r="AT11" s="328">
        <v>0.62817522232263201</v>
      </c>
      <c r="AU11" s="328">
        <v>0.42906669323691915</v>
      </c>
      <c r="AV11" s="328">
        <v>2.052893520481569E-2</v>
      </c>
      <c r="AW11" s="328">
        <v>0.12268746586863877</v>
      </c>
      <c r="AX11" s="328">
        <v>0.42236523490384403</v>
      </c>
      <c r="AY11" s="328">
        <v>4.7421725797364367E-2</v>
      </c>
      <c r="AZ11" s="328">
        <v>0.54882287703311405</v>
      </c>
      <c r="BA11" s="328">
        <v>0.21372624293087039</v>
      </c>
      <c r="BB11" s="328">
        <v>0.42039841205965756</v>
      </c>
      <c r="BC11" s="328">
        <v>0.63039701046259533</v>
      </c>
      <c r="BD11" s="328">
        <v>0.27262856468961338</v>
      </c>
      <c r="BE11" s="328">
        <v>0.24412222279340989</v>
      </c>
      <c r="BF11" s="328">
        <v>0.60327841918053804</v>
      </c>
      <c r="BG11" s="328">
        <v>0.73555277242037986</v>
      </c>
      <c r="BH11" s="328">
        <v>0.16422611592825209</v>
      </c>
      <c r="BI11" s="328">
        <v>0.88518808815654659</v>
      </c>
      <c r="BJ11" s="328">
        <v>0.18055202196376463</v>
      </c>
      <c r="BK11" s="328">
        <v>0.10731804828500491</v>
      </c>
      <c r="BL11" s="328">
        <v>0.5478784115487747</v>
      </c>
      <c r="BM11" s="328">
        <v>0.65112082591483844</v>
      </c>
      <c r="BN11" s="328">
        <v>0.95735979476540489</v>
      </c>
      <c r="BO11" s="328">
        <v>0.80243430561106521</v>
      </c>
      <c r="BP11" s="328">
        <v>0.60282625245279586</v>
      </c>
      <c r="BQ11" s="328">
        <v>0.48427591361992306</v>
      </c>
      <c r="BR11" s="328">
        <v>0.41975002740168565</v>
      </c>
      <c r="BS11" s="328">
        <v>0.9498468917188001</v>
      </c>
      <c r="BT11" s="328">
        <v>0.92482708789652723</v>
      </c>
      <c r="BU11" s="328">
        <v>0.12484372976120439</v>
      </c>
      <c r="BV11" s="328">
        <v>0.60556051821870716</v>
      </c>
      <c r="BW11" s="328">
        <v>0.59778074484108679</v>
      </c>
      <c r="BX11" s="328">
        <v>0.94811087658232207</v>
      </c>
      <c r="BY11" s="328">
        <v>0.97382513921265756</v>
      </c>
      <c r="BZ11" s="328">
        <v>8.9441613956886545E-3</v>
      </c>
      <c r="CA11" s="328">
        <v>0.55065163011804596</v>
      </c>
      <c r="CB11" s="328">
        <v>0.55367556309672494</v>
      </c>
      <c r="CC11" s="328">
        <v>0.3945285057950001</v>
      </c>
      <c r="CD11" s="328">
        <v>0.96000115980431744</v>
      </c>
      <c r="CE11" s="328">
        <v>0.96501243827811534</v>
      </c>
      <c r="CF11" s="328">
        <v>0.14874937329119109</v>
      </c>
      <c r="CG11" s="328">
        <v>0.37967552452216946</v>
      </c>
      <c r="CH11" s="328">
        <v>0.10992844548353009</v>
      </c>
      <c r="CI11" s="328">
        <v>0.984973148065593</v>
      </c>
      <c r="CJ11" s="328">
        <v>0.73674248675133303</v>
      </c>
      <c r="CK11" s="328">
        <v>0.27974660559855979</v>
      </c>
      <c r="CL11" s="328">
        <v>0.68213633633857218</v>
      </c>
      <c r="CM11" s="328">
        <v>0.89933448757478196</v>
      </c>
      <c r="CN11" s="328">
        <v>1.686546739638084E-2</v>
      </c>
      <c r="CO11" s="328">
        <v>0.82442405866471935</v>
      </c>
      <c r="CP11" s="328">
        <v>0.67811228279481028</v>
      </c>
      <c r="CQ11" s="328">
        <v>0.87177552216492327</v>
      </c>
      <c r="CR11" s="328">
        <v>0.41511012762096078</v>
      </c>
      <c r="CS11" s="328">
        <v>0.39079673129755865</v>
      </c>
      <c r="CT11" s="328">
        <v>0.14749116254449479</v>
      </c>
      <c r="CU11" s="328">
        <v>0.19830267628092546</v>
      </c>
      <c r="CV11" s="328">
        <v>0.9768314984299149</v>
      </c>
      <c r="CW11" s="329">
        <v>0.18953274493242134</v>
      </c>
    </row>
    <row r="12" spans="1:101" x14ac:dyDescent="0.25">
      <c r="A12" s="322">
        <v>10</v>
      </c>
      <c r="B12" s="327">
        <v>0.9815889373436324</v>
      </c>
      <c r="C12" s="328">
        <v>0.66437496409748853</v>
      </c>
      <c r="D12" s="328">
        <v>0.88658726029007018</v>
      </c>
      <c r="E12" s="328">
        <v>0.31901576170840062</v>
      </c>
      <c r="F12" s="328">
        <v>0.16062276171042611</v>
      </c>
      <c r="G12" s="328">
        <v>0.86366971143876881</v>
      </c>
      <c r="H12" s="328">
        <v>0.69601694940254566</v>
      </c>
      <c r="I12" s="328">
        <v>0.90944398503764323</v>
      </c>
      <c r="J12" s="328">
        <v>0.56458383465431128</v>
      </c>
      <c r="K12" s="328">
        <v>0.23876414583028138</v>
      </c>
      <c r="L12" s="328">
        <v>0.86919547010503262</v>
      </c>
      <c r="M12" s="328">
        <v>0.74305477870353798</v>
      </c>
      <c r="N12" s="328">
        <v>0.82600132180416552</v>
      </c>
      <c r="O12" s="328">
        <v>0.82404909778796864</v>
      </c>
      <c r="P12" s="328">
        <v>0.48674257739869264</v>
      </c>
      <c r="Q12" s="328">
        <v>0.25816533575654521</v>
      </c>
      <c r="R12" s="328">
        <v>0.92706617457536122</v>
      </c>
      <c r="S12" s="328">
        <v>0.52306219811141741</v>
      </c>
      <c r="T12" s="328">
        <v>0.4623346470964087</v>
      </c>
      <c r="U12" s="328">
        <v>0.14702234418566285</v>
      </c>
      <c r="V12" s="328">
        <v>0.54979046765905082</v>
      </c>
      <c r="W12" s="328">
        <v>0.74928956225071985</v>
      </c>
      <c r="X12" s="328">
        <v>4.6654994874085975E-2</v>
      </c>
      <c r="Y12" s="328">
        <v>0.26724652439619589</v>
      </c>
      <c r="Z12" s="328">
        <v>0.84772402507211186</v>
      </c>
      <c r="AA12" s="328">
        <v>0.7539866672433766</v>
      </c>
      <c r="AB12" s="328">
        <v>0.56941379083647226</v>
      </c>
      <c r="AC12" s="328">
        <v>0.58092826469598169</v>
      </c>
      <c r="AD12" s="328">
        <v>0.35157472567128956</v>
      </c>
      <c r="AE12" s="328">
        <v>0.43982038650017596</v>
      </c>
      <c r="AF12" s="328">
        <v>0.9302826326459952</v>
      </c>
      <c r="AG12" s="328">
        <v>0.54139026188882089</v>
      </c>
      <c r="AH12" s="328">
        <v>0.65498373259339271</v>
      </c>
      <c r="AI12" s="328">
        <v>0.35182897576719085</v>
      </c>
      <c r="AJ12" s="328">
        <v>0.31722055751935629</v>
      </c>
      <c r="AK12" s="328">
        <v>0.71237821052748629</v>
      </c>
      <c r="AL12" s="328">
        <v>2.9092942600097871E-2</v>
      </c>
      <c r="AM12" s="328">
        <v>0.70309031711866599</v>
      </c>
      <c r="AN12" s="328">
        <v>0.19322562441784141</v>
      </c>
      <c r="AO12" s="328">
        <v>0.39883550677693069</v>
      </c>
      <c r="AP12" s="328">
        <v>0.84038933915260317</v>
      </c>
      <c r="AQ12" s="328">
        <v>0.54346293719811989</v>
      </c>
      <c r="AR12" s="328">
        <v>9.4535331928600197E-2</v>
      </c>
      <c r="AS12" s="328">
        <v>0.2121151621152837</v>
      </c>
      <c r="AT12" s="328">
        <v>0.56525884799309534</v>
      </c>
      <c r="AU12" s="328">
        <v>0.42327007876407574</v>
      </c>
      <c r="AV12" s="328">
        <v>3.2375922050230432E-2</v>
      </c>
      <c r="AW12" s="328">
        <v>0.47356513440072501</v>
      </c>
      <c r="AX12" s="328">
        <v>0.59150174306606362</v>
      </c>
      <c r="AY12" s="328">
        <v>0.95620984718940716</v>
      </c>
      <c r="AZ12" s="328">
        <v>0.59500041968608919</v>
      </c>
      <c r="BA12" s="328">
        <v>0.43810735199000295</v>
      </c>
      <c r="BB12" s="328">
        <v>0.22043783890827262</v>
      </c>
      <c r="BC12" s="328">
        <v>5.6980904818273004E-2</v>
      </c>
      <c r="BD12" s="328">
        <v>0.51573790485457605</v>
      </c>
      <c r="BE12" s="328">
        <v>0.11510794825283632</v>
      </c>
      <c r="BF12" s="328">
        <v>0.66675815350382495</v>
      </c>
      <c r="BG12" s="328">
        <v>0.29385816205642978</v>
      </c>
      <c r="BH12" s="328">
        <v>0.39084219459928726</v>
      </c>
      <c r="BI12" s="328">
        <v>0.7120087908169408</v>
      </c>
      <c r="BJ12" s="328">
        <v>0.172509353085331</v>
      </c>
      <c r="BK12" s="328">
        <v>0.86530372542073408</v>
      </c>
      <c r="BL12" s="328">
        <v>0.41721632121810703</v>
      </c>
      <c r="BM12" s="328">
        <v>0.13631514654622134</v>
      </c>
      <c r="BN12" s="328">
        <v>3.0095977919217809E-3</v>
      </c>
      <c r="BO12" s="328">
        <v>0.7429989807377142</v>
      </c>
      <c r="BP12" s="328">
        <v>0.58384879791754507</v>
      </c>
      <c r="BQ12" s="328">
        <v>0.88884881091421342</v>
      </c>
      <c r="BR12" s="328">
        <v>0.33088301533186049</v>
      </c>
      <c r="BS12" s="328">
        <v>0.87503286431550897</v>
      </c>
      <c r="BT12" s="328">
        <v>9.8425623065266254E-2</v>
      </c>
      <c r="BU12" s="328">
        <v>0.43337841337430927</v>
      </c>
      <c r="BV12" s="328">
        <v>0.69567199413003511</v>
      </c>
      <c r="BW12" s="328">
        <v>0.26058071885938716</v>
      </c>
      <c r="BX12" s="328">
        <v>0.22540901694696291</v>
      </c>
      <c r="BY12" s="328">
        <v>0.26937324873812685</v>
      </c>
      <c r="BZ12" s="328">
        <v>0.27787085275049783</v>
      </c>
      <c r="CA12" s="328">
        <v>0.5707739044676865</v>
      </c>
      <c r="CB12" s="328">
        <v>0.43496300444213798</v>
      </c>
      <c r="CC12" s="328">
        <v>0.11724278582338687</v>
      </c>
      <c r="CD12" s="328">
        <v>0.88793270446189876</v>
      </c>
      <c r="CE12" s="328">
        <v>0.2341199719190481</v>
      </c>
      <c r="CF12" s="328">
        <v>0.30177112132654926</v>
      </c>
      <c r="CG12" s="328">
        <v>0.17410665463627151</v>
      </c>
      <c r="CH12" s="328">
        <v>0.63638393858698095</v>
      </c>
      <c r="CI12" s="328">
        <v>0.99110450027390495</v>
      </c>
      <c r="CJ12" s="328">
        <v>0.46590011552715138</v>
      </c>
      <c r="CK12" s="328">
        <v>0.16879881968485999</v>
      </c>
      <c r="CL12" s="328">
        <v>0.30841214185938615</v>
      </c>
      <c r="CM12" s="328">
        <v>3.7548540405617281E-2</v>
      </c>
      <c r="CN12" s="328">
        <v>0.74365137000190296</v>
      </c>
      <c r="CO12" s="328">
        <v>0.89762332863429917</v>
      </c>
      <c r="CP12" s="328">
        <v>0.38114527164126888</v>
      </c>
      <c r="CQ12" s="328">
        <v>0.40423465837764461</v>
      </c>
      <c r="CR12" s="328">
        <v>0.20155654130745404</v>
      </c>
      <c r="CS12" s="328">
        <v>0.98263466625810492</v>
      </c>
      <c r="CT12" s="328">
        <v>7.1034104066363568E-2</v>
      </c>
      <c r="CU12" s="328">
        <v>0.62172221787171278</v>
      </c>
      <c r="CV12" s="328">
        <v>0.33038583287800316</v>
      </c>
      <c r="CW12" s="329">
        <v>0.75324397022257195</v>
      </c>
    </row>
    <row r="13" spans="1:101" x14ac:dyDescent="0.25">
      <c r="A13" s="322">
        <v>11</v>
      </c>
      <c r="B13" s="327">
        <v>0.61912805796684101</v>
      </c>
      <c r="C13" s="328">
        <v>0.61678304872862455</v>
      </c>
      <c r="D13" s="328">
        <v>0.40492116106091847</v>
      </c>
      <c r="E13" s="328">
        <v>0.32462833694358562</v>
      </c>
      <c r="F13" s="328">
        <v>0.6381769843267342</v>
      </c>
      <c r="G13" s="328">
        <v>0.95891092596846961</v>
      </c>
      <c r="H13" s="328">
        <v>0.42842712664744931</v>
      </c>
      <c r="I13" s="328">
        <v>0.69785547308817542</v>
      </c>
      <c r="J13" s="328">
        <v>0.25433459052285512</v>
      </c>
      <c r="K13" s="328">
        <v>5.5578072078868779E-2</v>
      </c>
      <c r="L13" s="328">
        <v>0.65430643618457385</v>
      </c>
      <c r="M13" s="328">
        <v>9.4210642014723511E-2</v>
      </c>
      <c r="N13" s="328">
        <v>0.69268388704430106</v>
      </c>
      <c r="O13" s="328">
        <v>0.93133460485862685</v>
      </c>
      <c r="P13" s="328">
        <v>0.40083696747914033</v>
      </c>
      <c r="Q13" s="328">
        <v>9.2425800416519266E-2</v>
      </c>
      <c r="R13" s="328">
        <v>0.21297820255773026</v>
      </c>
      <c r="S13" s="328">
        <v>0.17985264591353545</v>
      </c>
      <c r="T13" s="328">
        <v>0.51470003927994856</v>
      </c>
      <c r="U13" s="328">
        <v>0.58813119742666609</v>
      </c>
      <c r="V13" s="328">
        <v>0.95146474134533587</v>
      </c>
      <c r="W13" s="328">
        <v>7.3826261453971753E-2</v>
      </c>
      <c r="X13" s="328">
        <v>0.27380006529334455</v>
      </c>
      <c r="Y13" s="328">
        <v>0.20949424750856327</v>
      </c>
      <c r="Z13" s="328">
        <v>1.8592219856313541E-2</v>
      </c>
      <c r="AA13" s="328">
        <v>0.76129936941558563</v>
      </c>
      <c r="AB13" s="328">
        <v>0.63509326230661789</v>
      </c>
      <c r="AC13" s="328">
        <v>0.19592072649708747</v>
      </c>
      <c r="AD13" s="328">
        <v>0.74816612388547021</v>
      </c>
      <c r="AE13" s="328">
        <v>0.34898824111588045</v>
      </c>
      <c r="AF13" s="328">
        <v>0.69900118075062245</v>
      </c>
      <c r="AG13" s="328">
        <v>0.66095548772968282</v>
      </c>
      <c r="AH13" s="328">
        <v>0.89654057752856198</v>
      </c>
      <c r="AI13" s="328">
        <v>0.39619492550084279</v>
      </c>
      <c r="AJ13" s="328">
        <v>0.81681508035909478</v>
      </c>
      <c r="AK13" s="328">
        <v>3.5432389032052924E-2</v>
      </c>
      <c r="AL13" s="328">
        <v>8.7448547289022294E-2</v>
      </c>
      <c r="AM13" s="328">
        <v>0.72570127265221984</v>
      </c>
      <c r="AN13" s="328">
        <v>0.86111330601096725</v>
      </c>
      <c r="AO13" s="328">
        <v>0.31595337996971384</v>
      </c>
      <c r="AP13" s="328">
        <v>0.23004285661755652</v>
      </c>
      <c r="AQ13" s="328">
        <v>0.35360054164100507</v>
      </c>
      <c r="AR13" s="328">
        <v>0.7084088884180062</v>
      </c>
      <c r="AS13" s="328">
        <v>0.75313651014228888</v>
      </c>
      <c r="AT13" s="328">
        <v>0.26950866300447895</v>
      </c>
      <c r="AU13" s="328">
        <v>0.52461406005580269</v>
      </c>
      <c r="AV13" s="328">
        <v>0.91215953994695576</v>
      </c>
      <c r="AW13" s="328">
        <v>0.13522058430206041</v>
      </c>
      <c r="AX13" s="328">
        <v>0.37654857612452131</v>
      </c>
      <c r="AY13" s="328">
        <v>0.4575250965897375</v>
      </c>
      <c r="AZ13" s="328">
        <v>2.1438795136392352E-2</v>
      </c>
      <c r="BA13" s="328">
        <v>0.65918671125723338</v>
      </c>
      <c r="BB13" s="328">
        <v>0.32871976011731441</v>
      </c>
      <c r="BC13" s="328">
        <v>0.65209748558792047</v>
      </c>
      <c r="BD13" s="328">
        <v>0.234270471174157</v>
      </c>
      <c r="BE13" s="328">
        <v>0.60162212220640887</v>
      </c>
      <c r="BF13" s="328">
        <v>0.87321938509340336</v>
      </c>
      <c r="BG13" s="328">
        <v>0.21332438676352616</v>
      </c>
      <c r="BH13" s="328">
        <v>6.6597272448576383E-2</v>
      </c>
      <c r="BI13" s="328">
        <v>0.76006483099505151</v>
      </c>
      <c r="BJ13" s="328">
        <v>0.59131693994190204</v>
      </c>
      <c r="BK13" s="328">
        <v>0.92797867999804873</v>
      </c>
      <c r="BL13" s="328">
        <v>0.24249425440955541</v>
      </c>
      <c r="BM13" s="328">
        <v>0.52003157883878259</v>
      </c>
      <c r="BN13" s="328">
        <v>0.27018633224051247</v>
      </c>
      <c r="BO13" s="328">
        <v>0.43735257073044043</v>
      </c>
      <c r="BP13" s="328">
        <v>0.61260070529899746</v>
      </c>
      <c r="BQ13" s="328">
        <v>0.4268313970198685</v>
      </c>
      <c r="BR13" s="328">
        <v>0.90099036485542783</v>
      </c>
      <c r="BS13" s="328">
        <v>0.19400756743894521</v>
      </c>
      <c r="BT13" s="328">
        <v>0.14616621652180495</v>
      </c>
      <c r="BU13" s="328">
        <v>0.92198201929458001</v>
      </c>
      <c r="BV13" s="328">
        <v>0.28070049538933461</v>
      </c>
      <c r="BW13" s="328">
        <v>2.1328193563231235E-2</v>
      </c>
      <c r="BX13" s="328">
        <v>0.43946320269339445</v>
      </c>
      <c r="BY13" s="328">
        <v>0.29537015889677232</v>
      </c>
      <c r="BZ13" s="328">
        <v>0.25252510635989989</v>
      </c>
      <c r="CA13" s="328">
        <v>0.17132420447562646</v>
      </c>
      <c r="CB13" s="328">
        <v>0.57050223404243039</v>
      </c>
      <c r="CC13" s="328">
        <v>0.32868418493644569</v>
      </c>
      <c r="CD13" s="328">
        <v>0.66389030026965412</v>
      </c>
      <c r="CE13" s="328">
        <v>0.99170046779810428</v>
      </c>
      <c r="CF13" s="328">
        <v>5.7405975835341794E-2</v>
      </c>
      <c r="CG13" s="328">
        <v>7.5421034725889236E-2</v>
      </c>
      <c r="CH13" s="328">
        <v>0.2303518594819014</v>
      </c>
      <c r="CI13" s="328">
        <v>0.62559872670194583</v>
      </c>
      <c r="CJ13" s="328">
        <v>0.68994261556690439</v>
      </c>
      <c r="CK13" s="328">
        <v>0.31714107124577318</v>
      </c>
      <c r="CL13" s="328">
        <v>0.50337309857767831</v>
      </c>
      <c r="CM13" s="328">
        <v>0.58908194773101807</v>
      </c>
      <c r="CN13" s="328">
        <v>0.98311586356426428</v>
      </c>
      <c r="CO13" s="328">
        <v>0.51229515672354609</v>
      </c>
      <c r="CP13" s="328">
        <v>0.56051492021241955</v>
      </c>
      <c r="CQ13" s="328">
        <v>0.12475436250307959</v>
      </c>
      <c r="CR13" s="328">
        <v>0.46472155847509988</v>
      </c>
      <c r="CS13" s="328">
        <v>0.96747094456365179</v>
      </c>
      <c r="CT13" s="328">
        <v>0.92587483237029122</v>
      </c>
      <c r="CU13" s="328">
        <v>0.58725501235458655</v>
      </c>
      <c r="CV13" s="328">
        <v>0.4218344459857013</v>
      </c>
      <c r="CW13" s="329">
        <v>0.11118643020132457</v>
      </c>
    </row>
    <row r="14" spans="1:101" x14ac:dyDescent="0.25">
      <c r="A14" s="322">
        <v>12</v>
      </c>
      <c r="B14" s="327">
        <v>0.50055611316282556</v>
      </c>
      <c r="C14" s="328">
        <v>0.6886615607149047</v>
      </c>
      <c r="D14" s="328">
        <v>0.11282087845583644</v>
      </c>
      <c r="E14" s="328">
        <v>0.42171145671394328</v>
      </c>
      <c r="F14" s="328">
        <v>0.34623142927326711</v>
      </c>
      <c r="G14" s="328">
        <v>0.82890241502786566</v>
      </c>
      <c r="H14" s="328">
        <v>0.11749157500942697</v>
      </c>
      <c r="I14" s="328">
        <v>0.17155585459466338</v>
      </c>
      <c r="J14" s="328">
        <v>0.10498502585551783</v>
      </c>
      <c r="K14" s="328">
        <v>0.96355615689083129</v>
      </c>
      <c r="L14" s="328">
        <v>0.30675735175075758</v>
      </c>
      <c r="M14" s="328">
        <v>0.36082589752642402</v>
      </c>
      <c r="N14" s="328">
        <v>0.91263563896076416</v>
      </c>
      <c r="O14" s="328">
        <v>1.4342380749516881E-2</v>
      </c>
      <c r="P14" s="328">
        <v>0.67391133722336427</v>
      </c>
      <c r="Q14" s="328">
        <v>0.43891310920666271</v>
      </c>
      <c r="R14" s="328">
        <v>0.42658391868614487</v>
      </c>
      <c r="S14" s="328">
        <v>2.2073593447680562E-2</v>
      </c>
      <c r="T14" s="328">
        <v>0.19251662136679459</v>
      </c>
      <c r="U14" s="328">
        <v>0.67676563999189887</v>
      </c>
      <c r="V14" s="328">
        <v>0.3871856878033475</v>
      </c>
      <c r="W14" s="328">
        <v>0.21938234889437824</v>
      </c>
      <c r="X14" s="328">
        <v>0.46703917406447837</v>
      </c>
      <c r="Y14" s="328">
        <v>0.15738662273864801</v>
      </c>
      <c r="Z14" s="328">
        <v>0.30946989571674788</v>
      </c>
      <c r="AA14" s="328">
        <v>0.28589872238305558</v>
      </c>
      <c r="AB14" s="328">
        <v>0.1194816409711541</v>
      </c>
      <c r="AC14" s="328">
        <v>0.24666438142802249</v>
      </c>
      <c r="AD14" s="328">
        <v>0.1656374061060315</v>
      </c>
      <c r="AE14" s="328">
        <v>0.34935149258298037</v>
      </c>
      <c r="AF14" s="328">
        <v>0.51296586064016214</v>
      </c>
      <c r="AG14" s="328">
        <v>0.48636469393881243</v>
      </c>
      <c r="AH14" s="328">
        <v>0.98848071258803349</v>
      </c>
      <c r="AI14" s="328">
        <v>0.84150962271945851</v>
      </c>
      <c r="AJ14" s="328">
        <v>0.68320903519602028</v>
      </c>
      <c r="AK14" s="328">
        <v>0.48760914854016857</v>
      </c>
      <c r="AL14" s="328">
        <v>0.1350525515559764</v>
      </c>
      <c r="AM14" s="328">
        <v>0.65903214297941104</v>
      </c>
      <c r="AN14" s="328">
        <v>0.21629218383944671</v>
      </c>
      <c r="AO14" s="328">
        <v>0.10381216413305827</v>
      </c>
      <c r="AP14" s="328">
        <v>0.75908584842894045</v>
      </c>
      <c r="AQ14" s="328">
        <v>0.7292511137529627</v>
      </c>
      <c r="AR14" s="328">
        <v>0.77815835742217399</v>
      </c>
      <c r="AS14" s="328">
        <v>0.61039923557137787</v>
      </c>
      <c r="AT14" s="328">
        <v>0.8475318362103037</v>
      </c>
      <c r="AU14" s="328">
        <v>0.9701997662767019</v>
      </c>
      <c r="AV14" s="328">
        <v>0.55336829834740708</v>
      </c>
      <c r="AW14" s="328">
        <v>0.68829108502520953</v>
      </c>
      <c r="AX14" s="328">
        <v>0.58077675692211272</v>
      </c>
      <c r="AY14" s="328">
        <v>0.30537029551760764</v>
      </c>
      <c r="AZ14" s="328">
        <v>0.62811335859359496</v>
      </c>
      <c r="BA14" s="328">
        <v>0.58404530739713056</v>
      </c>
      <c r="BB14" s="328">
        <v>0.16234614886702636</v>
      </c>
      <c r="BC14" s="328">
        <v>0.24135973430933877</v>
      </c>
      <c r="BD14" s="328">
        <v>0.64742935741803453</v>
      </c>
      <c r="BE14" s="328">
        <v>0.94170520329272911</v>
      </c>
      <c r="BF14" s="328">
        <v>0.92947740394270117</v>
      </c>
      <c r="BG14" s="328">
        <v>0.43662230060155771</v>
      </c>
      <c r="BH14" s="328">
        <v>9.7326425220384039E-2</v>
      </c>
      <c r="BI14" s="328">
        <v>1.6725084079562968E-2</v>
      </c>
      <c r="BJ14" s="328">
        <v>0.82967011187307094</v>
      </c>
      <c r="BK14" s="328">
        <v>0.21686323903011395</v>
      </c>
      <c r="BL14" s="328">
        <v>0.29317343096105697</v>
      </c>
      <c r="BM14" s="328">
        <v>0.68897642918280866</v>
      </c>
      <c r="BN14" s="328">
        <v>2.2019016956035031E-2</v>
      </c>
      <c r="BO14" s="328">
        <v>0.63765018736061063</v>
      </c>
      <c r="BP14" s="328">
        <v>0.25333281370392324</v>
      </c>
      <c r="BQ14" s="328">
        <v>0.93970202840478922</v>
      </c>
      <c r="BR14" s="328">
        <v>0.91507300885384435</v>
      </c>
      <c r="BS14" s="328">
        <v>0.73226562742120826</v>
      </c>
      <c r="BT14" s="328">
        <v>0.16784476921546343</v>
      </c>
      <c r="BU14" s="328">
        <v>0.67877961820782495</v>
      </c>
      <c r="BV14" s="328">
        <v>0.12178487667616267</v>
      </c>
      <c r="BW14" s="328">
        <v>0.4075503995686256</v>
      </c>
      <c r="BX14" s="328">
        <v>0.25647707058322755</v>
      </c>
      <c r="BY14" s="328">
        <v>0.53859521984693171</v>
      </c>
      <c r="BZ14" s="328">
        <v>0.71730013291464889</v>
      </c>
      <c r="CA14" s="328">
        <v>1.2962284100526134E-4</v>
      </c>
      <c r="CB14" s="328">
        <v>0.49849992881402327</v>
      </c>
      <c r="CC14" s="328">
        <v>0.95346788723891862</v>
      </c>
      <c r="CD14" s="328">
        <v>0.89300468505451325</v>
      </c>
      <c r="CE14" s="328">
        <v>0.52683820626458755</v>
      </c>
      <c r="CF14" s="328">
        <v>0.42742406938042254</v>
      </c>
      <c r="CG14" s="328">
        <v>0.59050448078283302</v>
      </c>
      <c r="CH14" s="328">
        <v>0.7940346420987261</v>
      </c>
      <c r="CI14" s="328">
        <v>0.86439715727055511</v>
      </c>
      <c r="CJ14" s="328">
        <v>0.95719205660695827</v>
      </c>
      <c r="CK14" s="328">
        <v>0.85469308267776956</v>
      </c>
      <c r="CL14" s="328">
        <v>0.57202995582989491</v>
      </c>
      <c r="CM14" s="328">
        <v>0.14492341334392234</v>
      </c>
      <c r="CN14" s="328">
        <v>0.74773322505449191</v>
      </c>
      <c r="CO14" s="328">
        <v>0.84743359524711481</v>
      </c>
      <c r="CP14" s="328">
        <v>0.57312564567967605</v>
      </c>
      <c r="CQ14" s="328">
        <v>3.7505807468983576E-2</v>
      </c>
      <c r="CR14" s="328">
        <v>0.37349822506556518</v>
      </c>
      <c r="CS14" s="328">
        <v>0.48608286347200846</v>
      </c>
      <c r="CT14" s="328">
        <v>0.21927681270229038</v>
      </c>
      <c r="CU14" s="328">
        <v>0.48080451338653329</v>
      </c>
      <c r="CV14" s="328">
        <v>0.35479542759803007</v>
      </c>
      <c r="CW14" s="329">
        <v>0.27163654585666119</v>
      </c>
    </row>
    <row r="15" spans="1:101" x14ac:dyDescent="0.25">
      <c r="A15" s="322">
        <v>13</v>
      </c>
      <c r="B15" s="327">
        <v>0.66936987679272963</v>
      </c>
      <c r="C15" s="328">
        <v>0.89557887815388426</v>
      </c>
      <c r="D15" s="328">
        <v>0.1136053233719565</v>
      </c>
      <c r="E15" s="328">
        <v>0.39755023556944491</v>
      </c>
      <c r="F15" s="328">
        <v>0.68889704009385433</v>
      </c>
      <c r="G15" s="328">
        <v>9.7103847325559434E-2</v>
      </c>
      <c r="H15" s="328">
        <v>0.20214761975335627</v>
      </c>
      <c r="I15" s="328">
        <v>0.8134320365039347</v>
      </c>
      <c r="J15" s="328">
        <v>0.18607090188690645</v>
      </c>
      <c r="K15" s="328">
        <v>0.67319635669840716</v>
      </c>
      <c r="L15" s="328">
        <v>0.19436524034016855</v>
      </c>
      <c r="M15" s="328">
        <v>1.3981163668768115E-3</v>
      </c>
      <c r="N15" s="328">
        <v>0.83911732580209164</v>
      </c>
      <c r="O15" s="328">
        <v>0.68850020092746456</v>
      </c>
      <c r="P15" s="328">
        <v>0.35366320195571266</v>
      </c>
      <c r="Q15" s="328">
        <v>0.6397631797171397</v>
      </c>
      <c r="R15" s="328">
        <v>0.2841759380601323</v>
      </c>
      <c r="S15" s="328">
        <v>0.47629081744003177</v>
      </c>
      <c r="T15" s="328">
        <v>0.62446218594014957</v>
      </c>
      <c r="U15" s="328">
        <v>0.14433946922619811</v>
      </c>
      <c r="V15" s="328">
        <v>0.90249093793114366</v>
      </c>
      <c r="W15" s="328">
        <v>0.40670358512710969</v>
      </c>
      <c r="X15" s="328">
        <v>0.48453594297579916</v>
      </c>
      <c r="Y15" s="328">
        <v>0.30271619504153602</v>
      </c>
      <c r="Z15" s="328">
        <v>0.1941270230815535</v>
      </c>
      <c r="AA15" s="328">
        <v>0.84899272261277914</v>
      </c>
      <c r="AB15" s="328">
        <v>0.815957169894582</v>
      </c>
      <c r="AC15" s="328">
        <v>0.8340318115532761</v>
      </c>
      <c r="AD15" s="328">
        <v>0.22384720749270492</v>
      </c>
      <c r="AE15" s="328">
        <v>0.26258309581358263</v>
      </c>
      <c r="AF15" s="328">
        <v>0.63234989434104705</v>
      </c>
      <c r="AG15" s="328">
        <v>9.2082391020502197E-2</v>
      </c>
      <c r="AH15" s="328">
        <v>0.1569321516582276</v>
      </c>
      <c r="AI15" s="328">
        <v>0.74566604923492563</v>
      </c>
      <c r="AJ15" s="328">
        <v>0.18992967605773936</v>
      </c>
      <c r="AK15" s="328">
        <v>4.6417185077223921E-2</v>
      </c>
      <c r="AL15" s="328">
        <v>9.0250483939414039E-2</v>
      </c>
      <c r="AM15" s="328">
        <v>0.83783020292702926</v>
      </c>
      <c r="AN15" s="328">
        <v>0.73617880503546562</v>
      </c>
      <c r="AO15" s="328">
        <v>0.68725197716756625</v>
      </c>
      <c r="AP15" s="328">
        <v>0.68002546041838929</v>
      </c>
      <c r="AQ15" s="328">
        <v>0.836525118972824</v>
      </c>
      <c r="AR15" s="328">
        <v>0.91002927049431825</v>
      </c>
      <c r="AS15" s="328">
        <v>0.61319451248090906</v>
      </c>
      <c r="AT15" s="328">
        <v>0.10665000872144992</v>
      </c>
      <c r="AU15" s="328">
        <v>0.24943666843265833</v>
      </c>
      <c r="AV15" s="328">
        <v>0.64074085187541208</v>
      </c>
      <c r="AW15" s="328">
        <v>0.43581213685533199</v>
      </c>
      <c r="AX15" s="328">
        <v>0.89236413823343885</v>
      </c>
      <c r="AY15" s="328">
        <v>0.69239590405324791</v>
      </c>
      <c r="AZ15" s="328">
        <v>0.38400352122708403</v>
      </c>
      <c r="BA15" s="328">
        <v>0.89364865222654188</v>
      </c>
      <c r="BB15" s="328">
        <v>2.3569576592738173E-2</v>
      </c>
      <c r="BC15" s="328">
        <v>0.96401871998247568</v>
      </c>
      <c r="BD15" s="328">
        <v>0.62184077767091051</v>
      </c>
      <c r="BE15" s="328">
        <v>0.85339193140765435</v>
      </c>
      <c r="BF15" s="328">
        <v>0.27642337263796879</v>
      </c>
      <c r="BG15" s="328">
        <v>0.45232436162603906</v>
      </c>
      <c r="BH15" s="328">
        <v>4.9069466560971442E-2</v>
      </c>
      <c r="BI15" s="328">
        <v>0.74806605151563765</v>
      </c>
      <c r="BJ15" s="328">
        <v>0.63841051683143668</v>
      </c>
      <c r="BK15" s="328">
        <v>0.5804515690214791</v>
      </c>
      <c r="BL15" s="328">
        <v>0.55909530622775705</v>
      </c>
      <c r="BM15" s="328">
        <v>0.92485829920455398</v>
      </c>
      <c r="BN15" s="328">
        <v>0.18312435828436491</v>
      </c>
      <c r="BO15" s="328">
        <v>0.57081715369565256</v>
      </c>
      <c r="BP15" s="328">
        <v>0.75584882828732392</v>
      </c>
      <c r="BQ15" s="328">
        <v>0.40713850080214087</v>
      </c>
      <c r="BR15" s="328">
        <v>0.16400628513156734</v>
      </c>
      <c r="BS15" s="328">
        <v>0.19966073500030035</v>
      </c>
      <c r="BT15" s="328">
        <v>0.7074958444473971</v>
      </c>
      <c r="BU15" s="328">
        <v>9.0687616148934502E-2</v>
      </c>
      <c r="BV15" s="328">
        <v>0.43543033086010241</v>
      </c>
      <c r="BW15" s="328">
        <v>0.63394677680309131</v>
      </c>
      <c r="BX15" s="328">
        <v>0.12912933365677048</v>
      </c>
      <c r="BY15" s="328">
        <v>0.38297159111483414</v>
      </c>
      <c r="BZ15" s="328">
        <v>0.83573840566563273</v>
      </c>
      <c r="CA15" s="328">
        <v>0.35863894784819106</v>
      </c>
      <c r="CB15" s="328">
        <v>0.90608384769464312</v>
      </c>
      <c r="CC15" s="328">
        <v>0.99502318210598872</v>
      </c>
      <c r="CD15" s="328">
        <v>0.62274761653814181</v>
      </c>
      <c r="CE15" s="328">
        <v>0.2792341314273239</v>
      </c>
      <c r="CF15" s="328">
        <v>0.40352114486307067</v>
      </c>
      <c r="CG15" s="328">
        <v>0.29841692591106384</v>
      </c>
      <c r="CH15" s="328">
        <v>0.64631428070478214</v>
      </c>
      <c r="CI15" s="328">
        <v>0.59142191084100482</v>
      </c>
      <c r="CJ15" s="328">
        <v>0.15688398439534845</v>
      </c>
      <c r="CK15" s="328">
        <v>0.82216535415316905</v>
      </c>
      <c r="CL15" s="328">
        <v>0.78154867002965256</v>
      </c>
      <c r="CM15" s="328">
        <v>2.7789591346539133E-2</v>
      </c>
      <c r="CN15" s="328">
        <v>0.63497728704443479</v>
      </c>
      <c r="CO15" s="328">
        <v>0.85167447668381779</v>
      </c>
      <c r="CP15" s="328">
        <v>5.1303021031707141E-2</v>
      </c>
      <c r="CQ15" s="328">
        <v>0.13750903021323646</v>
      </c>
      <c r="CR15" s="328">
        <v>0.30888151111848705</v>
      </c>
      <c r="CS15" s="328">
        <v>0.5625813699683313</v>
      </c>
      <c r="CT15" s="328">
        <v>5.6125902169079644E-2</v>
      </c>
      <c r="CU15" s="328">
        <v>0.16264529692057428</v>
      </c>
      <c r="CV15" s="328">
        <v>0.1986243364299094</v>
      </c>
      <c r="CW15" s="329">
        <v>0.62318916347344544</v>
      </c>
    </row>
    <row r="16" spans="1:101" x14ac:dyDescent="0.25">
      <c r="A16" s="322">
        <v>14</v>
      </c>
      <c r="B16" s="327">
        <v>0.8418008682663618</v>
      </c>
      <c r="C16" s="328">
        <v>0.48834415950142618</v>
      </c>
      <c r="D16" s="328">
        <v>0.64964636868744496</v>
      </c>
      <c r="E16" s="328">
        <v>0.76074359833968153</v>
      </c>
      <c r="F16" s="328">
        <v>0.41676198346948068</v>
      </c>
      <c r="G16" s="328">
        <v>0.44264471682775763</v>
      </c>
      <c r="H16" s="328">
        <v>0.72727089570075165</v>
      </c>
      <c r="I16" s="328">
        <v>0.96426013631637186</v>
      </c>
      <c r="J16" s="328">
        <v>0.95551842815297272</v>
      </c>
      <c r="K16" s="328">
        <v>0.83160286345412349</v>
      </c>
      <c r="L16" s="328">
        <v>0.39857956512282833</v>
      </c>
      <c r="M16" s="328">
        <v>0.54703476399221285</v>
      </c>
      <c r="N16" s="328">
        <v>0.48386978618977694</v>
      </c>
      <c r="O16" s="328">
        <v>0.68650769165123227</v>
      </c>
      <c r="P16" s="328">
        <v>0.6177507186220339</v>
      </c>
      <c r="Q16" s="328">
        <v>0.97635646629868411</v>
      </c>
      <c r="R16" s="328">
        <v>8.8668279640017111E-2</v>
      </c>
      <c r="S16" s="328">
        <v>0.84083741309505911</v>
      </c>
      <c r="T16" s="328">
        <v>0.51491610263677234</v>
      </c>
      <c r="U16" s="328">
        <v>0.42120642640747263</v>
      </c>
      <c r="V16" s="328">
        <v>0.85054717053315798</v>
      </c>
      <c r="W16" s="328">
        <v>0.68579118683237628</v>
      </c>
      <c r="X16" s="328">
        <v>0.99969613602436813</v>
      </c>
      <c r="Y16" s="328">
        <v>0.75462313407096193</v>
      </c>
      <c r="Z16" s="328">
        <v>0.12171341002778013</v>
      </c>
      <c r="AA16" s="328">
        <v>5.1705187034434275E-2</v>
      </c>
      <c r="AB16" s="328">
        <v>0.78625112505391481</v>
      </c>
      <c r="AC16" s="328">
        <v>0.25171269295459386</v>
      </c>
      <c r="AD16" s="328">
        <v>0.78343092639899803</v>
      </c>
      <c r="AE16" s="328">
        <v>0.59003417507732303</v>
      </c>
      <c r="AF16" s="328">
        <v>0.27322434917948257</v>
      </c>
      <c r="AG16" s="328">
        <v>0.67726684789791847</v>
      </c>
      <c r="AH16" s="328">
        <v>7.8106026600119005E-2</v>
      </c>
      <c r="AI16" s="328">
        <v>0.2513173199999772</v>
      </c>
      <c r="AJ16" s="328">
        <v>1.7781167876578685E-2</v>
      </c>
      <c r="AK16" s="328">
        <v>8.0239298684324112E-2</v>
      </c>
      <c r="AL16" s="328">
        <v>0.44864710219530513</v>
      </c>
      <c r="AM16" s="328">
        <v>0.62457652315648549</v>
      </c>
      <c r="AN16" s="328">
        <v>0.66779935377694599</v>
      </c>
      <c r="AO16" s="328">
        <v>0.23355164252610816</v>
      </c>
      <c r="AP16" s="328">
        <v>9.1072596042074849E-2</v>
      </c>
      <c r="AQ16" s="328">
        <v>0.66337521619879714</v>
      </c>
      <c r="AR16" s="328">
        <v>0.51427641318389039</v>
      </c>
      <c r="AS16" s="328">
        <v>0.93197141981651654</v>
      </c>
      <c r="AT16" s="328">
        <v>0.4953051393518928</v>
      </c>
      <c r="AU16" s="328">
        <v>0.98722280005882368</v>
      </c>
      <c r="AV16" s="328">
        <v>0.88225626815178249</v>
      </c>
      <c r="AW16" s="328">
        <v>0.6158155937899723</v>
      </c>
      <c r="AX16" s="328">
        <v>0.29243931508736232</v>
      </c>
      <c r="AY16" s="328">
        <v>0.83931585923880281</v>
      </c>
      <c r="AZ16" s="328">
        <v>0.25380157788802071</v>
      </c>
      <c r="BA16" s="328">
        <v>0.36398086306852129</v>
      </c>
      <c r="BB16" s="328">
        <v>8.8806213780234344E-2</v>
      </c>
      <c r="BC16" s="328">
        <v>0.55654339087200633</v>
      </c>
      <c r="BD16" s="328">
        <v>0.83967643734795594</v>
      </c>
      <c r="BE16" s="328">
        <v>0.95954294901829496</v>
      </c>
      <c r="BF16" s="328">
        <v>0.24793688850084994</v>
      </c>
      <c r="BG16" s="328">
        <v>0.47765855995522255</v>
      </c>
      <c r="BH16" s="328">
        <v>0.12561923799988439</v>
      </c>
      <c r="BI16" s="328">
        <v>0.13447956660647731</v>
      </c>
      <c r="BJ16" s="328">
        <v>0.65702438165140542</v>
      </c>
      <c r="BK16" s="328">
        <v>0.6428597279850703</v>
      </c>
      <c r="BL16" s="328">
        <v>0.25058135251680635</v>
      </c>
      <c r="BM16" s="328">
        <v>0.73068127631005986</v>
      </c>
      <c r="BN16" s="328">
        <v>0.10124919401558241</v>
      </c>
      <c r="BO16" s="328">
        <v>0.61923407280182197</v>
      </c>
      <c r="BP16" s="328">
        <v>0.11592809396505288</v>
      </c>
      <c r="BQ16" s="328">
        <v>0.75664618760255831</v>
      </c>
      <c r="BR16" s="328">
        <v>0.38767122984364732</v>
      </c>
      <c r="BS16" s="328">
        <v>0.53285938761116736</v>
      </c>
      <c r="BT16" s="328">
        <v>0.32432918228965524</v>
      </c>
      <c r="BU16" s="328">
        <v>0.94754885981626558</v>
      </c>
      <c r="BV16" s="328">
        <v>0.91450639218977714</v>
      </c>
      <c r="BW16" s="328">
        <v>0.67741580796884149</v>
      </c>
      <c r="BX16" s="328">
        <v>0.95927690750398753</v>
      </c>
      <c r="BY16" s="328">
        <v>0.76221125427589786</v>
      </c>
      <c r="BZ16" s="328">
        <v>0.27188851590670193</v>
      </c>
      <c r="CA16" s="328">
        <v>0.38600012203998202</v>
      </c>
      <c r="CB16" s="328">
        <v>0.62847801509758572</v>
      </c>
      <c r="CC16" s="328">
        <v>0.9712851148133983</v>
      </c>
      <c r="CD16" s="328">
        <v>0.14043922077426974</v>
      </c>
      <c r="CE16" s="328">
        <v>5.6334481422835481E-2</v>
      </c>
      <c r="CF16" s="328">
        <v>0.49572525081800656</v>
      </c>
      <c r="CG16" s="328">
        <v>2.1890933300453108E-2</v>
      </c>
      <c r="CH16" s="328">
        <v>0.23995222615666556</v>
      </c>
      <c r="CI16" s="328">
        <v>0.43819025437476622</v>
      </c>
      <c r="CJ16" s="328">
        <v>0.3079690954774108</v>
      </c>
      <c r="CK16" s="328">
        <v>5.8430654809689564E-2</v>
      </c>
      <c r="CL16" s="328">
        <v>0.66873347676465666</v>
      </c>
      <c r="CM16" s="328">
        <v>0.1580273351430499</v>
      </c>
      <c r="CN16" s="328">
        <v>0.99369712316826586</v>
      </c>
      <c r="CO16" s="328">
        <v>0.89343388721971806</v>
      </c>
      <c r="CP16" s="328">
        <v>0.53087515419545284</v>
      </c>
      <c r="CQ16" s="328">
        <v>0.38144414425934037</v>
      </c>
      <c r="CR16" s="328">
        <v>7.9322955883443846E-2</v>
      </c>
      <c r="CS16" s="328">
        <v>0.46301835304766303</v>
      </c>
      <c r="CT16" s="328">
        <v>0.48382422145257897</v>
      </c>
      <c r="CU16" s="328">
        <v>0.30053899339749401</v>
      </c>
      <c r="CV16" s="328">
        <v>0.9463652800022393</v>
      </c>
      <c r="CW16" s="329">
        <v>0.39875655274635502</v>
      </c>
    </row>
    <row r="17" spans="1:101" x14ac:dyDescent="0.25">
      <c r="A17" s="322">
        <v>15</v>
      </c>
      <c r="B17" s="327">
        <v>0.5105853201933912</v>
      </c>
      <c r="C17" s="328">
        <v>0.73664728504313737</v>
      </c>
      <c r="D17" s="328">
        <v>0.5855575672954505</v>
      </c>
      <c r="E17" s="328">
        <v>0.86887281739273092</v>
      </c>
      <c r="F17" s="328">
        <v>0.44893466510762559</v>
      </c>
      <c r="G17" s="328">
        <v>0.79738327357030858</v>
      </c>
      <c r="H17" s="328">
        <v>0.49057485447434224</v>
      </c>
      <c r="I17" s="328">
        <v>0.61193718000949548</v>
      </c>
      <c r="J17" s="328">
        <v>7.9139066070270658E-3</v>
      </c>
      <c r="K17" s="328">
        <v>0.54545783651972291</v>
      </c>
      <c r="L17" s="328">
        <v>0.81157804263748656</v>
      </c>
      <c r="M17" s="328">
        <v>8.1933625914055952E-2</v>
      </c>
      <c r="N17" s="328">
        <v>0.26165157913151127</v>
      </c>
      <c r="O17" s="328">
        <v>0.30794140921213753</v>
      </c>
      <c r="P17" s="328">
        <v>0.50838082502639459</v>
      </c>
      <c r="Q17" s="328">
        <v>0.21353807610268216</v>
      </c>
      <c r="R17" s="328">
        <v>0.8639401526581123</v>
      </c>
      <c r="S17" s="328">
        <v>0.90169152574856759</v>
      </c>
      <c r="T17" s="328">
        <v>0.32795736250643692</v>
      </c>
      <c r="U17" s="328">
        <v>0.15407633242578811</v>
      </c>
      <c r="V17" s="328">
        <v>0.57137816801820662</v>
      </c>
      <c r="W17" s="328">
        <v>0.51483374493139356</v>
      </c>
      <c r="X17" s="328">
        <v>0.12187764793754008</v>
      </c>
      <c r="Y17" s="328">
        <v>0.42010726619548766</v>
      </c>
      <c r="Z17" s="328">
        <v>0.82267685560285586</v>
      </c>
      <c r="AA17" s="328">
        <v>8.0776244646013851E-2</v>
      </c>
      <c r="AB17" s="328">
        <v>0.72353544465118613</v>
      </c>
      <c r="AC17" s="328">
        <v>0.98642216305944963</v>
      </c>
      <c r="AD17" s="328">
        <v>0.29034626794854912</v>
      </c>
      <c r="AE17" s="328">
        <v>0.20416609159712795</v>
      </c>
      <c r="AF17" s="328">
        <v>0.3692093834081227</v>
      </c>
      <c r="AG17" s="328">
        <v>0.66974842348072539</v>
      </c>
      <c r="AH17" s="328">
        <v>0.55868155518611173</v>
      </c>
      <c r="AI17" s="328">
        <v>0.11394139612023846</v>
      </c>
      <c r="AJ17" s="328">
        <v>0.88880143059447647</v>
      </c>
      <c r="AK17" s="328">
        <v>0.15635886669256482</v>
      </c>
      <c r="AL17" s="328">
        <v>0.88897967897617858</v>
      </c>
      <c r="AM17" s="328">
        <v>0.88716308309416192</v>
      </c>
      <c r="AN17" s="328">
        <v>0.70303454645817487</v>
      </c>
      <c r="AO17" s="328">
        <v>0.7015338850436148</v>
      </c>
      <c r="AP17" s="328">
        <v>0.74298723108084452</v>
      </c>
      <c r="AQ17" s="328">
        <v>0.69075774161019599</v>
      </c>
      <c r="AR17" s="328">
        <v>0.93986422339283582</v>
      </c>
      <c r="AS17" s="328">
        <v>0.63743041691861091</v>
      </c>
      <c r="AT17" s="328">
        <v>0.36091001981221549</v>
      </c>
      <c r="AU17" s="328">
        <v>0.51920971708989749</v>
      </c>
      <c r="AV17" s="328">
        <v>0.81331335096211022</v>
      </c>
      <c r="AW17" s="328">
        <v>0.60090963368013561</v>
      </c>
      <c r="AX17" s="328">
        <v>0.46786559973834696</v>
      </c>
      <c r="AY17" s="328">
        <v>0.37024829351096811</v>
      </c>
      <c r="AZ17" s="328">
        <v>0.56292382596354118</v>
      </c>
      <c r="BA17" s="328">
        <v>0.31427641107031423</v>
      </c>
      <c r="BB17" s="328">
        <v>0.1796741518832814</v>
      </c>
      <c r="BC17" s="328">
        <v>0.4755057538334253</v>
      </c>
      <c r="BD17" s="328">
        <v>0.47094273861163227</v>
      </c>
      <c r="BE17" s="328">
        <v>0.28089549790978152</v>
      </c>
      <c r="BF17" s="328">
        <v>0.14094376470759706</v>
      </c>
      <c r="BG17" s="328">
        <v>0.14936442142928108</v>
      </c>
      <c r="BH17" s="328">
        <v>0.11266704453407694</v>
      </c>
      <c r="BI17" s="328">
        <v>0.35569595520247188</v>
      </c>
      <c r="BJ17" s="328">
        <v>0.47868746440954357</v>
      </c>
      <c r="BK17" s="328">
        <v>1.4166691816064336E-2</v>
      </c>
      <c r="BL17" s="328">
        <v>0.63421011534305394</v>
      </c>
      <c r="BM17" s="328">
        <v>0.31062492836654876</v>
      </c>
      <c r="BN17" s="328">
        <v>0.74959407387443866</v>
      </c>
      <c r="BO17" s="328">
        <v>0.85508334067663228</v>
      </c>
      <c r="BP17" s="328">
        <v>0.45710782603910971</v>
      </c>
      <c r="BQ17" s="328">
        <v>0.75184435784696912</v>
      </c>
      <c r="BR17" s="328">
        <v>0.55846204384932396</v>
      </c>
      <c r="BS17" s="328">
        <v>0.65341515898837388</v>
      </c>
      <c r="BT17" s="328">
        <v>6.4727332782438252E-2</v>
      </c>
      <c r="BU17" s="328">
        <v>0.97458935325581209</v>
      </c>
      <c r="BV17" s="328">
        <v>0.69667877297297665</v>
      </c>
      <c r="BW17" s="328">
        <v>8.0427734766592929E-2</v>
      </c>
      <c r="BX17" s="328">
        <v>0.6819759955764324</v>
      </c>
      <c r="BY17" s="328">
        <v>0.58309905349112956</v>
      </c>
      <c r="BZ17" s="328">
        <v>0.44446301190058279</v>
      </c>
      <c r="CA17" s="328">
        <v>0.67488215096875503</v>
      </c>
      <c r="CB17" s="328">
        <v>0.4689337893533454</v>
      </c>
      <c r="CC17" s="328">
        <v>0.43398560215679005</v>
      </c>
      <c r="CD17" s="328">
        <v>0.13581709704370848</v>
      </c>
      <c r="CE17" s="328">
        <v>0.82543122467572161</v>
      </c>
      <c r="CF17" s="328">
        <v>0.92113619910929989</v>
      </c>
      <c r="CG17" s="328">
        <v>0.53897320234622992</v>
      </c>
      <c r="CH17" s="328">
        <v>0.35516168480851462</v>
      </c>
      <c r="CI17" s="328">
        <v>0.79388842969168594</v>
      </c>
      <c r="CJ17" s="328">
        <v>0.85079425631459449</v>
      </c>
      <c r="CK17" s="328">
        <v>0.29527391164289196</v>
      </c>
      <c r="CL17" s="328">
        <v>0.64845206400635491</v>
      </c>
      <c r="CM17" s="328">
        <v>0.17883898500302831</v>
      </c>
      <c r="CN17" s="328">
        <v>0.29276356709377893</v>
      </c>
      <c r="CO17" s="328">
        <v>0.26757168153500466</v>
      </c>
      <c r="CP17" s="328">
        <v>0.79023535477793327</v>
      </c>
      <c r="CQ17" s="328">
        <v>0.43789263051607463</v>
      </c>
      <c r="CR17" s="328">
        <v>0.76990245157343762</v>
      </c>
      <c r="CS17" s="328">
        <v>0.42548271504266943</v>
      </c>
      <c r="CT17" s="328">
        <v>0.84467407058115995</v>
      </c>
      <c r="CU17" s="328">
        <v>0.59197424220330763</v>
      </c>
      <c r="CV17" s="328">
        <v>0.17673181495342805</v>
      </c>
      <c r="CW17" s="329">
        <v>0.21304693706080347</v>
      </c>
    </row>
    <row r="18" spans="1:101" x14ac:dyDescent="0.25">
      <c r="A18" s="322">
        <v>16</v>
      </c>
      <c r="B18" s="327">
        <v>0.34887490857283598</v>
      </c>
      <c r="C18" s="328">
        <v>0.69896063279286413</v>
      </c>
      <c r="D18" s="328">
        <v>0.50201533973997758</v>
      </c>
      <c r="E18" s="328">
        <v>0.54490765042965994</v>
      </c>
      <c r="F18" s="328">
        <v>0.7843569682425926</v>
      </c>
      <c r="G18" s="328">
        <v>1.6669500656945502E-2</v>
      </c>
      <c r="H18" s="328">
        <v>0.43292266781057087</v>
      </c>
      <c r="I18" s="328">
        <v>6.4143013524322612E-2</v>
      </c>
      <c r="J18" s="328">
        <v>2.4661620420642905E-3</v>
      </c>
      <c r="K18" s="328">
        <v>0.55036135222301952</v>
      </c>
      <c r="L18" s="328">
        <v>0.58946016576442539</v>
      </c>
      <c r="M18" s="328">
        <v>1.9394971460595656E-3</v>
      </c>
      <c r="N18" s="328">
        <v>0.42662323843125316</v>
      </c>
      <c r="O18" s="328">
        <v>0.60700570978828861</v>
      </c>
      <c r="P18" s="328">
        <v>0.68035262377527617</v>
      </c>
      <c r="Q18" s="328">
        <v>0.16118377007502627</v>
      </c>
      <c r="R18" s="328">
        <v>0.93177561991907454</v>
      </c>
      <c r="S18" s="328">
        <v>0.40109961706010111</v>
      </c>
      <c r="T18" s="328">
        <v>7.6845330924639299E-2</v>
      </c>
      <c r="U18" s="328">
        <v>0.65993091669603499</v>
      </c>
      <c r="V18" s="328">
        <v>0.38005366872163204</v>
      </c>
      <c r="W18" s="328">
        <v>0.91392478367724994</v>
      </c>
      <c r="X18" s="328">
        <v>0.29017343839988019</v>
      </c>
      <c r="Y18" s="328">
        <v>8.5406150269035308E-2</v>
      </c>
      <c r="Z18" s="328">
        <v>9.8818197865594648E-2</v>
      </c>
      <c r="AA18" s="328">
        <v>0.95215795861475705</v>
      </c>
      <c r="AB18" s="328">
        <v>0.71695796002915468</v>
      </c>
      <c r="AC18" s="328">
        <v>0.16378013351589171</v>
      </c>
      <c r="AD18" s="328">
        <v>9.8669928502390647E-2</v>
      </c>
      <c r="AE18" s="328">
        <v>5.7206169679688168E-2</v>
      </c>
      <c r="AF18" s="328">
        <v>8.3286783147219268E-2</v>
      </c>
      <c r="AG18" s="328">
        <v>0.4584588903265836</v>
      </c>
      <c r="AH18" s="328">
        <v>0.16801743127263791</v>
      </c>
      <c r="AI18" s="328">
        <v>0.62931838535762186</v>
      </c>
      <c r="AJ18" s="328">
        <v>1.0394304598015935E-4</v>
      </c>
      <c r="AK18" s="328">
        <v>0.42260545797511462</v>
      </c>
      <c r="AL18" s="328">
        <v>0.88340819589955633</v>
      </c>
      <c r="AM18" s="328">
        <v>2.3075494123325768E-4</v>
      </c>
      <c r="AN18" s="328">
        <v>0.22183511657968946</v>
      </c>
      <c r="AO18" s="328">
        <v>0.76535861405687822</v>
      </c>
      <c r="AP18" s="328">
        <v>0.87505664685542506</v>
      </c>
      <c r="AQ18" s="328">
        <v>0.14834014734526502</v>
      </c>
      <c r="AR18" s="328">
        <v>0.40316739402807844</v>
      </c>
      <c r="AS18" s="328">
        <v>0.47774364149372528</v>
      </c>
      <c r="AT18" s="328">
        <v>0.35317337415955929</v>
      </c>
      <c r="AU18" s="328">
        <v>0.38806223937885065</v>
      </c>
      <c r="AV18" s="328">
        <v>0.89477941988043863</v>
      </c>
      <c r="AW18" s="328">
        <v>0.84109571912978076</v>
      </c>
      <c r="AX18" s="328">
        <v>0.55758069845701064</v>
      </c>
      <c r="AY18" s="328">
        <v>0.16513496627200386</v>
      </c>
      <c r="AZ18" s="328">
        <v>0.79975301082968708</v>
      </c>
      <c r="BA18" s="328">
        <v>8.1956332270954668E-2</v>
      </c>
      <c r="BB18" s="328">
        <v>0.40334419735306004</v>
      </c>
      <c r="BC18" s="328">
        <v>2.3210617267025002E-2</v>
      </c>
      <c r="BD18" s="328">
        <v>0.77735018893386965</v>
      </c>
      <c r="BE18" s="328">
        <v>0.52059635919048608</v>
      </c>
      <c r="BF18" s="328">
        <v>0.3528106829716009</v>
      </c>
      <c r="BG18" s="328">
        <v>0.16256476397095909</v>
      </c>
      <c r="BH18" s="328">
        <v>9.0265176458423024E-2</v>
      </c>
      <c r="BI18" s="328">
        <v>0.4355386813935056</v>
      </c>
      <c r="BJ18" s="328">
        <v>0.58420876473170669</v>
      </c>
      <c r="BK18" s="328">
        <v>0.29761956389181154</v>
      </c>
      <c r="BL18" s="328">
        <v>0.87322034018137629</v>
      </c>
      <c r="BM18" s="328">
        <v>0.94740806447494919</v>
      </c>
      <c r="BN18" s="328">
        <v>0.3203203613786727</v>
      </c>
      <c r="BO18" s="328">
        <v>0.57680799696831464</v>
      </c>
      <c r="BP18" s="328">
        <v>0.31847153779689652</v>
      </c>
      <c r="BQ18" s="328">
        <v>0.87437062572838276</v>
      </c>
      <c r="BR18" s="328">
        <v>0.60769930252293847</v>
      </c>
      <c r="BS18" s="328">
        <v>0.12969746887793132</v>
      </c>
      <c r="BT18" s="328">
        <v>0.43242147076560267</v>
      </c>
      <c r="BU18" s="328">
        <v>0.91855130286670139</v>
      </c>
      <c r="BV18" s="328">
        <v>0.46605679941604539</v>
      </c>
      <c r="BW18" s="328">
        <v>0.84374627403739311</v>
      </c>
      <c r="BX18" s="328">
        <v>0.94933336855632877</v>
      </c>
      <c r="BY18" s="328">
        <v>0.57547921410470715</v>
      </c>
      <c r="BZ18" s="328">
        <v>0.94591191493780546</v>
      </c>
      <c r="CA18" s="328">
        <v>0.54147791950952895</v>
      </c>
      <c r="CB18" s="328">
        <v>0.2627313825278399</v>
      </c>
      <c r="CC18" s="328">
        <v>0.25441609827429534</v>
      </c>
      <c r="CD18" s="328">
        <v>2.2157701572204758E-2</v>
      </c>
      <c r="CE18" s="328">
        <v>0.78804307142041297</v>
      </c>
      <c r="CF18" s="328">
        <v>0.46669905166061332</v>
      </c>
      <c r="CG18" s="328">
        <v>0.35093364144479189</v>
      </c>
      <c r="CH18" s="328">
        <v>0.34577558520775487</v>
      </c>
      <c r="CI18" s="328">
        <v>0.70051435150533603</v>
      </c>
      <c r="CJ18" s="328">
        <v>0.46140138582740375</v>
      </c>
      <c r="CK18" s="328">
        <v>0.95733703923557112</v>
      </c>
      <c r="CL18" s="328">
        <v>0.48748248124634408</v>
      </c>
      <c r="CM18" s="328">
        <v>0.51804116981491877</v>
      </c>
      <c r="CN18" s="328">
        <v>0.62891967021684247</v>
      </c>
      <c r="CO18" s="328">
        <v>0.59544419640901936</v>
      </c>
      <c r="CP18" s="328">
        <v>0.59239379400036452</v>
      </c>
      <c r="CQ18" s="328">
        <v>0.2269989147391005</v>
      </c>
      <c r="CR18" s="328">
        <v>0.25537079959574993</v>
      </c>
      <c r="CS18" s="328">
        <v>1.7970855663035579E-2</v>
      </c>
      <c r="CT18" s="328">
        <v>0.26212889689297558</v>
      </c>
      <c r="CU18" s="328">
        <v>0.99194930962577899</v>
      </c>
      <c r="CV18" s="328">
        <v>7.3314852505464545E-2</v>
      </c>
      <c r="CW18" s="329">
        <v>0.92694663733636329</v>
      </c>
    </row>
    <row r="19" spans="1:101" x14ac:dyDescent="0.25">
      <c r="A19" s="322">
        <v>17</v>
      </c>
      <c r="B19" s="327">
        <v>0.78347992459844384</v>
      </c>
      <c r="C19" s="328">
        <v>0.28514572535948202</v>
      </c>
      <c r="D19" s="328">
        <v>0.79284369313464431</v>
      </c>
      <c r="E19" s="328">
        <v>0.27596764032211141</v>
      </c>
      <c r="F19" s="328">
        <v>0.71001250980952713</v>
      </c>
      <c r="G19" s="328">
        <v>0.3108018723352064</v>
      </c>
      <c r="H19" s="328">
        <v>0.53697892688736415</v>
      </c>
      <c r="I19" s="328">
        <v>0.44665290390546364</v>
      </c>
      <c r="J19" s="328">
        <v>0.96116509717716969</v>
      </c>
      <c r="K19" s="328">
        <v>0.22061635143061675</v>
      </c>
      <c r="L19" s="328">
        <v>0.73122661382975473</v>
      </c>
      <c r="M19" s="328">
        <v>0.13077975241366779</v>
      </c>
      <c r="N19" s="328">
        <v>0.75923096548102542</v>
      </c>
      <c r="O19" s="328">
        <v>0.29746347148368812</v>
      </c>
      <c r="P19" s="328">
        <v>0.38450884795598483</v>
      </c>
      <c r="Q19" s="328">
        <v>0.31431580548111793</v>
      </c>
      <c r="R19" s="328">
        <v>0.96936723464373653</v>
      </c>
      <c r="S19" s="328">
        <v>0.51277536650966571</v>
      </c>
      <c r="T19" s="328">
        <v>0.51556314378718415</v>
      </c>
      <c r="U19" s="328">
        <v>0.90138582981876425</v>
      </c>
      <c r="V19" s="328">
        <v>0.49952598434429518</v>
      </c>
      <c r="W19" s="328">
        <v>0.10554791565205157</v>
      </c>
      <c r="X19" s="328">
        <v>0.87173087370558577</v>
      </c>
      <c r="Y19" s="328">
        <v>0.602536629066732</v>
      </c>
      <c r="Z19" s="328">
        <v>1.6049100151442452E-2</v>
      </c>
      <c r="AA19" s="328">
        <v>0.62062095348232216</v>
      </c>
      <c r="AB19" s="328">
        <v>0.70206636187903482</v>
      </c>
      <c r="AC19" s="328">
        <v>0.98456379691392448</v>
      </c>
      <c r="AD19" s="328">
        <v>0.27776320047059766</v>
      </c>
      <c r="AE19" s="328">
        <v>0.96287514343889669</v>
      </c>
      <c r="AF19" s="328">
        <v>0.2763346891152767</v>
      </c>
      <c r="AG19" s="328">
        <v>0.53445606258476497</v>
      </c>
      <c r="AH19" s="328">
        <v>0.3776802655034075</v>
      </c>
      <c r="AI19" s="328">
        <v>9.7981452597861729E-3</v>
      </c>
      <c r="AJ19" s="328">
        <v>0.5303539442964853</v>
      </c>
      <c r="AK19" s="328">
        <v>0.17976516582972257</v>
      </c>
      <c r="AL19" s="328">
        <v>0.63936494694355006</v>
      </c>
      <c r="AM19" s="328">
        <v>0.49746500036597679</v>
      </c>
      <c r="AN19" s="328">
        <v>0.37170181558562132</v>
      </c>
      <c r="AO19" s="328">
        <v>0.7230588045917874</v>
      </c>
      <c r="AP19" s="328">
        <v>0.65925020748791407</v>
      </c>
      <c r="AQ19" s="328">
        <v>0.64061597509624946</v>
      </c>
      <c r="AR19" s="328">
        <v>0.79668363367263417</v>
      </c>
      <c r="AS19" s="328">
        <v>0.24941410506209705</v>
      </c>
      <c r="AT19" s="328">
        <v>3.9523380034989231E-2</v>
      </c>
      <c r="AU19" s="328">
        <v>0.60979640174032301</v>
      </c>
      <c r="AV19" s="328">
        <v>0.68355044546828836</v>
      </c>
      <c r="AW19" s="328">
        <v>0.94975330997545382</v>
      </c>
      <c r="AX19" s="328">
        <v>0.92910327150495409</v>
      </c>
      <c r="AY19" s="328">
        <v>0.50495162491665901</v>
      </c>
      <c r="AZ19" s="328">
        <v>0.58495682124726245</v>
      </c>
      <c r="BA19" s="328">
        <v>0.12842792356596</v>
      </c>
      <c r="BB19" s="328">
        <v>0.21076556594161566</v>
      </c>
      <c r="BC19" s="328">
        <v>0.30366685406164162</v>
      </c>
      <c r="BD19" s="328">
        <v>0.43084896578871401</v>
      </c>
      <c r="BE19" s="328">
        <v>0.57413494943527632</v>
      </c>
      <c r="BF19" s="328">
        <v>0.56498552905227495</v>
      </c>
      <c r="BG19" s="328">
        <v>0.11018593669979726</v>
      </c>
      <c r="BH19" s="328">
        <v>0.89603609401359119</v>
      </c>
      <c r="BI19" s="328">
        <v>0.80720571642751882</v>
      </c>
      <c r="BJ19" s="328">
        <v>0.18004355138638051</v>
      </c>
      <c r="BK19" s="328">
        <v>0.66725647416134315</v>
      </c>
      <c r="BL19" s="328">
        <v>5.5621230201903238E-2</v>
      </c>
      <c r="BM19" s="328">
        <v>0.75416660053441187</v>
      </c>
      <c r="BN19" s="328">
        <v>0.32434463486304743</v>
      </c>
      <c r="BO19" s="328">
        <v>0.50820447970942251</v>
      </c>
      <c r="BP19" s="328">
        <v>0.12042083275511217</v>
      </c>
      <c r="BQ19" s="328">
        <v>0.96386512308139372</v>
      </c>
      <c r="BR19" s="328">
        <v>0.69433633596243305</v>
      </c>
      <c r="BS19" s="328">
        <v>0.31613341563681274</v>
      </c>
      <c r="BT19" s="328">
        <v>0.10766110810329099</v>
      </c>
      <c r="BU19" s="328">
        <v>0.74705777977612375</v>
      </c>
      <c r="BV19" s="328">
        <v>0.1818054636567874</v>
      </c>
      <c r="BW19" s="328">
        <v>0.27909114736318785</v>
      </c>
      <c r="BX19" s="328">
        <v>0.30334432560529945</v>
      </c>
      <c r="BY19" s="328">
        <v>0.71656659651956289</v>
      </c>
      <c r="BZ19" s="328">
        <v>0.47036149894112178</v>
      </c>
      <c r="CA19" s="328">
        <v>0.57797208845734982</v>
      </c>
      <c r="CB19" s="328">
        <v>0.81615826704475047</v>
      </c>
      <c r="CC19" s="328">
        <v>0.38233440508178607</v>
      </c>
      <c r="CD19" s="328">
        <v>0.24149189630274415</v>
      </c>
      <c r="CE19" s="328">
        <v>0.96649889632330743</v>
      </c>
      <c r="CF19" s="328">
        <v>0.77801149516413126</v>
      </c>
      <c r="CG19" s="328">
        <v>0.50453214164875071</v>
      </c>
      <c r="CH19" s="328">
        <v>0.66523610485886042</v>
      </c>
      <c r="CI19" s="328">
        <v>0.7782042691527471</v>
      </c>
      <c r="CJ19" s="328">
        <v>0.13562622558387449</v>
      </c>
      <c r="CK19" s="328">
        <v>0.89720657019177619</v>
      </c>
      <c r="CL19" s="328">
        <v>0.92401748215357493</v>
      </c>
      <c r="CM19" s="328">
        <v>8.5021007609287658E-2</v>
      </c>
      <c r="CN19" s="328">
        <v>0.83893641032806254</v>
      </c>
      <c r="CO19" s="328">
        <v>0.47637681660274356</v>
      </c>
      <c r="CP19" s="328">
        <v>0.9224741676661905</v>
      </c>
      <c r="CQ19" s="328">
        <v>0.40630155602150353</v>
      </c>
      <c r="CR19" s="328">
        <v>0.83753227770395711</v>
      </c>
      <c r="CS19" s="328">
        <v>0.69071938320986126</v>
      </c>
      <c r="CT19" s="328">
        <v>0.6536283163346539</v>
      </c>
      <c r="CU19" s="328">
        <v>0.3021362905130458</v>
      </c>
      <c r="CV19" s="328">
        <v>0.90579164340835217</v>
      </c>
      <c r="CW19" s="329">
        <v>5.5888495927756354E-2</v>
      </c>
    </row>
    <row r="20" spans="1:101" x14ac:dyDescent="0.25">
      <c r="A20" s="322">
        <v>18</v>
      </c>
      <c r="B20" s="327">
        <v>0.11696857113664638</v>
      </c>
      <c r="C20" s="328">
        <v>0.96921122798220605</v>
      </c>
      <c r="D20" s="328">
        <v>0.576918830059028</v>
      </c>
      <c r="E20" s="328">
        <v>0.88314554727451622</v>
      </c>
      <c r="F20" s="328">
        <v>0.2220549880169056</v>
      </c>
      <c r="G20" s="328">
        <v>0.7742580760303106</v>
      </c>
      <c r="H20" s="328">
        <v>6.2629974019089651E-2</v>
      </c>
      <c r="I20" s="328">
        <v>0.75680489610611179</v>
      </c>
      <c r="J20" s="328">
        <v>0.51399753039808993</v>
      </c>
      <c r="K20" s="328">
        <v>0.57301143325072901</v>
      </c>
      <c r="L20" s="328">
        <v>0.73720615097236575</v>
      </c>
      <c r="M20" s="328">
        <v>0.20353390419502726</v>
      </c>
      <c r="N20" s="328">
        <v>0.6955841680895718</v>
      </c>
      <c r="O20" s="328">
        <v>0.52505799543747411</v>
      </c>
      <c r="P20" s="328">
        <v>0.71127742542124395</v>
      </c>
      <c r="Q20" s="328">
        <v>0.78586740151385071</v>
      </c>
      <c r="R20" s="328">
        <v>0.53130870008228648</v>
      </c>
      <c r="S20" s="328">
        <v>0.94291969229592354</v>
      </c>
      <c r="T20" s="328">
        <v>3.173371965742966E-2</v>
      </c>
      <c r="U20" s="328">
        <v>0.60830427023265554</v>
      </c>
      <c r="V20" s="328">
        <v>0.61079662255399381</v>
      </c>
      <c r="W20" s="328">
        <v>0.33096807642596904</v>
      </c>
      <c r="X20" s="328">
        <v>0.46292379209960166</v>
      </c>
      <c r="Y20" s="328">
        <v>0.65291445453805785</v>
      </c>
      <c r="Z20" s="328">
        <v>0.89603940107408886</v>
      </c>
      <c r="AA20" s="328">
        <v>0.95563853526173936</v>
      </c>
      <c r="AB20" s="328">
        <v>0.3875997304958203</v>
      </c>
      <c r="AC20" s="328">
        <v>0.46991856908040575</v>
      </c>
      <c r="AD20" s="328">
        <v>0.52320454231245783</v>
      </c>
      <c r="AE20" s="328">
        <v>0.31833228253835344</v>
      </c>
      <c r="AF20" s="328">
        <v>0.86624181451452298</v>
      </c>
      <c r="AG20" s="328">
        <v>0.29685853949311625</v>
      </c>
      <c r="AH20" s="328">
        <v>0.88366536413219432</v>
      </c>
      <c r="AI20" s="328">
        <v>0.31005759832929858</v>
      </c>
      <c r="AJ20" s="328">
        <v>0.15456776152001916</v>
      </c>
      <c r="AK20" s="328">
        <v>0.62782143152808167</v>
      </c>
      <c r="AL20" s="328">
        <v>0.37758935569612362</v>
      </c>
      <c r="AM20" s="328">
        <v>0.58542763020813915</v>
      </c>
      <c r="AN20" s="328">
        <v>0.42245754823099091</v>
      </c>
      <c r="AO20" s="328">
        <v>0.89940403275487224</v>
      </c>
      <c r="AP20" s="328">
        <v>0.52144546963519023</v>
      </c>
      <c r="AQ20" s="328">
        <v>0.80940440173665973</v>
      </c>
      <c r="AR20" s="328">
        <v>0.61935906926621609</v>
      </c>
      <c r="AS20" s="328">
        <v>0.40434820647943681</v>
      </c>
      <c r="AT20" s="328">
        <v>0.21177023988205756</v>
      </c>
      <c r="AU20" s="328">
        <v>0.24543658930197143</v>
      </c>
      <c r="AV20" s="328">
        <v>7.8317479031506654E-3</v>
      </c>
      <c r="AW20" s="328">
        <v>0.19267375993440772</v>
      </c>
      <c r="AX20" s="328">
        <v>0.71264477042029339</v>
      </c>
      <c r="AY20" s="328">
        <v>0.98599034803283025</v>
      </c>
      <c r="AZ20" s="328">
        <v>0.13623529314085392</v>
      </c>
      <c r="BA20" s="328">
        <v>0.453852406819101</v>
      </c>
      <c r="BB20" s="328">
        <v>0.92310904192664123</v>
      </c>
      <c r="BC20" s="328">
        <v>0.59360306494516646</v>
      </c>
      <c r="BD20" s="328">
        <v>0.69048959128845588</v>
      </c>
      <c r="BE20" s="328">
        <v>0.80058830606049924</v>
      </c>
      <c r="BF20" s="328">
        <v>1.0306611880560368E-2</v>
      </c>
      <c r="BG20" s="328">
        <v>0.46374789825831186</v>
      </c>
      <c r="BH20" s="328">
        <v>0.85696611520072352</v>
      </c>
      <c r="BI20" s="328">
        <v>0.71140374387377658</v>
      </c>
      <c r="BJ20" s="328">
        <v>0.82125297254929119</v>
      </c>
      <c r="BK20" s="328">
        <v>0.56859161895231924</v>
      </c>
      <c r="BL20" s="328">
        <v>0.39269275246819024</v>
      </c>
      <c r="BM20" s="328">
        <v>0.44005684921331767</v>
      </c>
      <c r="BN20" s="328">
        <v>0.68282745453885241</v>
      </c>
      <c r="BO20" s="328">
        <v>0.2449816123440467</v>
      </c>
      <c r="BP20" s="328">
        <v>0.53632843476231806</v>
      </c>
      <c r="BQ20" s="328">
        <v>0.92531615875356188</v>
      </c>
      <c r="BR20" s="328">
        <v>0.40820140964113794</v>
      </c>
      <c r="BS20" s="328">
        <v>0.71066743248611086</v>
      </c>
      <c r="BT20" s="328">
        <v>0.96714365454784201</v>
      </c>
      <c r="BU20" s="328">
        <v>0.5743233033130013</v>
      </c>
      <c r="BV20" s="328">
        <v>0.46802017910816862</v>
      </c>
      <c r="BW20" s="328">
        <v>0.2015164643390257</v>
      </c>
      <c r="BX20" s="328">
        <v>0.53027670104774138</v>
      </c>
      <c r="BY20" s="328">
        <v>0.53147356080959529</v>
      </c>
      <c r="BZ20" s="328">
        <v>0.63632432404628503</v>
      </c>
      <c r="CA20" s="328">
        <v>0.67677869415169511</v>
      </c>
      <c r="CB20" s="328">
        <v>0.67257326345673452</v>
      </c>
      <c r="CC20" s="328">
        <v>0.69774462524209291</v>
      </c>
      <c r="CD20" s="328">
        <v>2.7198203516648256E-2</v>
      </c>
      <c r="CE20" s="328">
        <v>0.68567770943846096</v>
      </c>
      <c r="CF20" s="328">
        <v>0.52316210610052405</v>
      </c>
      <c r="CG20" s="328">
        <v>0.15282100489724026</v>
      </c>
      <c r="CH20" s="328">
        <v>0.81280731511770021</v>
      </c>
      <c r="CI20" s="328">
        <v>0.45809414479553112</v>
      </c>
      <c r="CJ20" s="328">
        <v>0.3303569836845055</v>
      </c>
      <c r="CK20" s="328">
        <v>0.13699578109752863</v>
      </c>
      <c r="CL20" s="328">
        <v>7.8572642066659704E-2</v>
      </c>
      <c r="CM20" s="328">
        <v>0.83074415182638806</v>
      </c>
      <c r="CN20" s="328">
        <v>0.66919443346040919</v>
      </c>
      <c r="CO20" s="328">
        <v>0.77949602863903511</v>
      </c>
      <c r="CP20" s="328">
        <v>0.12589887948885203</v>
      </c>
      <c r="CQ20" s="328">
        <v>0.53421747646456019</v>
      </c>
      <c r="CR20" s="328">
        <v>0.36355663965238527</v>
      </c>
      <c r="CS20" s="328">
        <v>0.84669898791620746</v>
      </c>
      <c r="CT20" s="328">
        <v>0.33220715360277886</v>
      </c>
      <c r="CU20" s="328">
        <v>0.8709712749771692</v>
      </c>
      <c r="CV20" s="328">
        <v>8.3682612444938798E-2</v>
      </c>
      <c r="CW20" s="329">
        <v>0.42115584083262814</v>
      </c>
    </row>
    <row r="21" spans="1:101" x14ac:dyDescent="0.25">
      <c r="A21" s="322">
        <v>19</v>
      </c>
      <c r="B21" s="327">
        <v>0.87547845067704011</v>
      </c>
      <c r="C21" s="328">
        <v>0.96953546842775484</v>
      </c>
      <c r="D21" s="328">
        <v>7.8822195603232004E-2</v>
      </c>
      <c r="E21" s="328">
        <v>0.52234564809911399</v>
      </c>
      <c r="F21" s="328">
        <v>0.98928827788291063</v>
      </c>
      <c r="G21" s="328">
        <v>0.10630319090975071</v>
      </c>
      <c r="H21" s="328">
        <v>0.60579924135988161</v>
      </c>
      <c r="I21" s="328">
        <v>0.54632389833443318</v>
      </c>
      <c r="J21" s="328">
        <v>8.9069541378103523E-2</v>
      </c>
      <c r="K21" s="328">
        <v>0.88942109331866259</v>
      </c>
      <c r="L21" s="328">
        <v>0.6654867276009695</v>
      </c>
      <c r="M21" s="328">
        <v>8.8158334584689912E-2</v>
      </c>
      <c r="N21" s="328">
        <v>0.27251957839398511</v>
      </c>
      <c r="O21" s="328">
        <v>0.90168775949948099</v>
      </c>
      <c r="P21" s="328">
        <v>0.37019609428465383</v>
      </c>
      <c r="Q21" s="328">
        <v>0.25963047590415655</v>
      </c>
      <c r="R21" s="328">
        <v>0.27895054727790369</v>
      </c>
      <c r="S21" s="328">
        <v>0.19033543041397949</v>
      </c>
      <c r="T21" s="328">
        <v>0.10245125469856564</v>
      </c>
      <c r="U21" s="328">
        <v>0.28803387034595307</v>
      </c>
      <c r="V21" s="328">
        <v>0.58589742781039922</v>
      </c>
      <c r="W21" s="328">
        <v>0.98799147558255296</v>
      </c>
      <c r="X21" s="328">
        <v>0.68948994820055898</v>
      </c>
      <c r="Y21" s="328">
        <v>0.63086149123637547</v>
      </c>
      <c r="Z21" s="328">
        <v>0.51834547650154095</v>
      </c>
      <c r="AA21" s="328">
        <v>0.68777063773702096</v>
      </c>
      <c r="AB21" s="328">
        <v>0.38165453752831047</v>
      </c>
      <c r="AC21" s="328">
        <v>0.4413531686880654</v>
      </c>
      <c r="AD21" s="328">
        <v>0.80305564701365229</v>
      </c>
      <c r="AE21" s="328">
        <v>5.0282934536074464E-3</v>
      </c>
      <c r="AF21" s="328">
        <v>0.25225487452531148</v>
      </c>
      <c r="AG21" s="328">
        <v>0.27665825006674227</v>
      </c>
      <c r="AH21" s="328">
        <v>0.22250296765934774</v>
      </c>
      <c r="AI21" s="328">
        <v>0.34099059049229208</v>
      </c>
      <c r="AJ21" s="328">
        <v>3.9596370170351669E-2</v>
      </c>
      <c r="AK21" s="328">
        <v>0.71596823586739999</v>
      </c>
      <c r="AL21" s="328">
        <v>0.26070188055008003</v>
      </c>
      <c r="AM21" s="328">
        <v>0.54442177557739502</v>
      </c>
      <c r="AN21" s="328">
        <v>0.35631344529769327</v>
      </c>
      <c r="AO21" s="328">
        <v>7.0247598410530632E-2</v>
      </c>
      <c r="AP21" s="328">
        <v>0.26819678622461751</v>
      </c>
      <c r="AQ21" s="328">
        <v>3.3380331253633599E-2</v>
      </c>
      <c r="AR21" s="328">
        <v>0.59500005376538834</v>
      </c>
      <c r="AS21" s="328">
        <v>0.1902970063079592</v>
      </c>
      <c r="AT21" s="328">
        <v>0.91672027464085426</v>
      </c>
      <c r="AU21" s="328">
        <v>0.33154567580774863</v>
      </c>
      <c r="AV21" s="328">
        <v>0.87328381169213642</v>
      </c>
      <c r="AW21" s="328">
        <v>5.6944086279827832E-2</v>
      </c>
      <c r="AX21" s="328">
        <v>0.34482709726369642</v>
      </c>
      <c r="AY21" s="328">
        <v>0.37743382618932042</v>
      </c>
      <c r="AZ21" s="328">
        <v>1.1443598735166205E-2</v>
      </c>
      <c r="BA21" s="328">
        <v>7.8542430915446326E-2</v>
      </c>
      <c r="BB21" s="328">
        <v>0.95744340183612398</v>
      </c>
      <c r="BC21" s="328">
        <v>5.0318304590666552E-2</v>
      </c>
      <c r="BD21" s="328">
        <v>0.65672055167118337</v>
      </c>
      <c r="BE21" s="328">
        <v>0.73947558481915276</v>
      </c>
      <c r="BF21" s="328">
        <v>0.68082264998129283</v>
      </c>
      <c r="BG21" s="328">
        <v>0.37465254795294722</v>
      </c>
      <c r="BH21" s="328">
        <v>0.43933240789933325</v>
      </c>
      <c r="BI21" s="328">
        <v>0.502682468170909</v>
      </c>
      <c r="BJ21" s="328">
        <v>0.85833261145386452</v>
      </c>
      <c r="BK21" s="328">
        <v>0.23451353401237784</v>
      </c>
      <c r="BL21" s="328">
        <v>0.40336110534597402</v>
      </c>
      <c r="BM21" s="328">
        <v>0.2718349397690587</v>
      </c>
      <c r="BN21" s="328">
        <v>0.46630474506601605</v>
      </c>
      <c r="BO21" s="328">
        <v>0.51882504981405675</v>
      </c>
      <c r="BP21" s="328">
        <v>0.9139896226248343</v>
      </c>
      <c r="BQ21" s="328">
        <v>0.83363948467322091</v>
      </c>
      <c r="BR21" s="328">
        <v>0.15797695858138106</v>
      </c>
      <c r="BS21" s="328">
        <v>0.31064919350820741</v>
      </c>
      <c r="BT21" s="328">
        <v>0.99894430003090817</v>
      </c>
      <c r="BU21" s="328">
        <v>0.42057341022809269</v>
      </c>
      <c r="BV21" s="328">
        <v>0.80624799140923664</v>
      </c>
      <c r="BW21" s="328">
        <v>0.34712428306621734</v>
      </c>
      <c r="BX21" s="328">
        <v>0.60339168457034287</v>
      </c>
      <c r="BY21" s="328">
        <v>0.16274644887796708</v>
      </c>
      <c r="BZ21" s="328">
        <v>0.93770875927494135</v>
      </c>
      <c r="CA21" s="328">
        <v>0.43138447588317552</v>
      </c>
      <c r="CB21" s="328">
        <v>0.70512216500088964</v>
      </c>
      <c r="CC21" s="328">
        <v>0.84202216666265284</v>
      </c>
      <c r="CD21" s="328">
        <v>0.32959247409049475</v>
      </c>
      <c r="CE21" s="328">
        <v>0.50913987157425966</v>
      </c>
      <c r="CF21" s="328">
        <v>0.69681549727466363</v>
      </c>
      <c r="CG21" s="328">
        <v>0.95550925673906129</v>
      </c>
      <c r="CH21" s="328">
        <v>0.10691574481657451</v>
      </c>
      <c r="CI21" s="328">
        <v>2.1647392027623891E-2</v>
      </c>
      <c r="CJ21" s="328">
        <v>0.36207838767915024</v>
      </c>
      <c r="CK21" s="328">
        <v>0.27851391371165235</v>
      </c>
      <c r="CL21" s="328">
        <v>0.13741294694363759</v>
      </c>
      <c r="CM21" s="328">
        <v>0.16994862486326778</v>
      </c>
      <c r="CN21" s="328">
        <v>6.5206307696243471E-2</v>
      </c>
      <c r="CO21" s="328">
        <v>0.80042939739333452</v>
      </c>
      <c r="CP21" s="328">
        <v>0.1532791356496519</v>
      </c>
      <c r="CQ21" s="328">
        <v>0.58445470673128419</v>
      </c>
      <c r="CR21" s="328">
        <v>0.47461527281699345</v>
      </c>
      <c r="CS21" s="328">
        <v>0.31832698194310827</v>
      </c>
      <c r="CT21" s="328">
        <v>0.18180262206395703</v>
      </c>
      <c r="CU21" s="328">
        <v>0.2950371816893087</v>
      </c>
      <c r="CV21" s="328">
        <v>0.20562370321360879</v>
      </c>
      <c r="CW21" s="329">
        <v>0.31879776682129446</v>
      </c>
    </row>
    <row r="22" spans="1:101" x14ac:dyDescent="0.25">
      <c r="A22" s="322">
        <v>20</v>
      </c>
      <c r="B22" s="327">
        <v>0.60921044786605716</v>
      </c>
      <c r="C22" s="328">
        <v>0.77190261792292958</v>
      </c>
      <c r="D22" s="328">
        <v>0.67841226834821189</v>
      </c>
      <c r="E22" s="328">
        <v>0.42062689350615745</v>
      </c>
      <c r="F22" s="328">
        <v>0.33666953038486946</v>
      </c>
      <c r="G22" s="328">
        <v>0.67095229942583234</v>
      </c>
      <c r="H22" s="328">
        <v>0.1424615509358671</v>
      </c>
      <c r="I22" s="328">
        <v>0.8055962129780827</v>
      </c>
      <c r="J22" s="328">
        <v>0.10498233646561794</v>
      </c>
      <c r="K22" s="328">
        <v>0.83142210270760764</v>
      </c>
      <c r="L22" s="328">
        <v>0.85104350748219382</v>
      </c>
      <c r="M22" s="328">
        <v>0.45886511347337966</v>
      </c>
      <c r="N22" s="328">
        <v>0.53127540034008636</v>
      </c>
      <c r="O22" s="328">
        <v>0.13222914204639391</v>
      </c>
      <c r="P22" s="328">
        <v>0.23698716580016788</v>
      </c>
      <c r="Q22" s="328">
        <v>7.4411342726876661E-2</v>
      </c>
      <c r="R22" s="328">
        <v>0.57935828989155702</v>
      </c>
      <c r="S22" s="328">
        <v>7.9480481271891001E-2</v>
      </c>
      <c r="T22" s="328">
        <v>0.30522427958176679</v>
      </c>
      <c r="U22" s="328">
        <v>0.86163565652992746</v>
      </c>
      <c r="V22" s="328">
        <v>0.33600505998916841</v>
      </c>
      <c r="W22" s="328">
        <v>0.97407615509269796</v>
      </c>
      <c r="X22" s="328">
        <v>0.35065578910343853</v>
      </c>
      <c r="Y22" s="328">
        <v>0.36028521927154444</v>
      </c>
      <c r="Z22" s="328">
        <v>0.80669000653589151</v>
      </c>
      <c r="AA22" s="328">
        <v>0.69093693778299592</v>
      </c>
      <c r="AB22" s="328">
        <v>0.22796693381401223</v>
      </c>
      <c r="AC22" s="328">
        <v>0.98302084283380164</v>
      </c>
      <c r="AD22" s="328">
        <v>0.54996526769054288</v>
      </c>
      <c r="AE22" s="328">
        <v>0.90034118413076669</v>
      </c>
      <c r="AF22" s="328">
        <v>0.50280577919012348</v>
      </c>
      <c r="AG22" s="328">
        <v>0.45484166888478339</v>
      </c>
      <c r="AH22" s="328">
        <v>0.31075462754082084</v>
      </c>
      <c r="AI22" s="328">
        <v>0.86064166792439867</v>
      </c>
      <c r="AJ22" s="328">
        <v>0.76294379087344799</v>
      </c>
      <c r="AK22" s="328">
        <v>0.6717080496853125</v>
      </c>
      <c r="AL22" s="328">
        <v>0.73668955764769306</v>
      </c>
      <c r="AM22" s="328">
        <v>0.33519976743330027</v>
      </c>
      <c r="AN22" s="328">
        <v>0.11402751344809481</v>
      </c>
      <c r="AO22" s="328">
        <v>0.38213654649070072</v>
      </c>
      <c r="AP22" s="328">
        <v>0.45625382560530992</v>
      </c>
      <c r="AQ22" s="328">
        <v>0.17223633467050004</v>
      </c>
      <c r="AR22" s="328">
        <v>0.20698406671808822</v>
      </c>
      <c r="AS22" s="328">
        <v>0.43763942147680379</v>
      </c>
      <c r="AT22" s="328">
        <v>0.95759146798870454</v>
      </c>
      <c r="AU22" s="328">
        <v>0.80489705661046296</v>
      </c>
      <c r="AV22" s="328">
        <v>0.10882578016255851</v>
      </c>
      <c r="AW22" s="328">
        <v>0.75983398236551203</v>
      </c>
      <c r="AX22" s="328">
        <v>0.98928366543460222</v>
      </c>
      <c r="AY22" s="328">
        <v>0.7605050595019629</v>
      </c>
      <c r="AZ22" s="328">
        <v>0.62488214859297186</v>
      </c>
      <c r="BA22" s="328">
        <v>0.72389957654477777</v>
      </c>
      <c r="BB22" s="328">
        <v>0.63606880858462933</v>
      </c>
      <c r="BC22" s="328">
        <v>0.31750219788496015</v>
      </c>
      <c r="BD22" s="328">
        <v>0.98731759197793911</v>
      </c>
      <c r="BE22" s="328">
        <v>0.89082093853407418</v>
      </c>
      <c r="BF22" s="328">
        <v>0.63292206005599816</v>
      </c>
      <c r="BG22" s="328">
        <v>0.17428241396703403</v>
      </c>
      <c r="BH22" s="328">
        <v>0.71164975511429107</v>
      </c>
      <c r="BI22" s="328">
        <v>0.64364027821364322</v>
      </c>
      <c r="BJ22" s="328">
        <v>0.41430090385174179</v>
      </c>
      <c r="BK22" s="328">
        <v>0.63767851935093844</v>
      </c>
      <c r="BL22" s="328">
        <v>0.63072919293156637</v>
      </c>
      <c r="BM22" s="328">
        <v>0.55913447326420074</v>
      </c>
      <c r="BN22" s="328">
        <v>0.81177257758385224</v>
      </c>
      <c r="BO22" s="328">
        <v>0.14770348631824692</v>
      </c>
      <c r="BP22" s="328">
        <v>0.22516326334769077</v>
      </c>
      <c r="BQ22" s="328">
        <v>3.955747801849796E-2</v>
      </c>
      <c r="BR22" s="328">
        <v>0.93050063589922249</v>
      </c>
      <c r="BS22" s="328">
        <v>0.23087949131384455</v>
      </c>
      <c r="BT22" s="328">
        <v>0.83938915783372847</v>
      </c>
      <c r="BU22" s="328">
        <v>0.20767278219641572</v>
      </c>
      <c r="BV22" s="328">
        <v>0.83468741653335199</v>
      </c>
      <c r="BW22" s="328">
        <v>0.90835543819168674</v>
      </c>
      <c r="BX22" s="328">
        <v>0.94208226955019336</v>
      </c>
      <c r="BY22" s="328">
        <v>0.61370875137357395</v>
      </c>
      <c r="BZ22" s="328">
        <v>0.98043128056365458</v>
      </c>
      <c r="CA22" s="328">
        <v>0.72907138873656407</v>
      </c>
      <c r="CB22" s="328">
        <v>0.78463978246034438</v>
      </c>
      <c r="CC22" s="328">
        <v>0.30056976159298698</v>
      </c>
      <c r="CD22" s="328">
        <v>0.35410109262250877</v>
      </c>
      <c r="CE22" s="328">
        <v>0.21051451020464018</v>
      </c>
      <c r="CF22" s="328">
        <v>0.23328579339341027</v>
      </c>
      <c r="CG22" s="328">
        <v>0.17815012474752234</v>
      </c>
      <c r="CH22" s="328">
        <v>0.12818070052228148</v>
      </c>
      <c r="CI22" s="328">
        <v>3.2367171789628557E-2</v>
      </c>
      <c r="CJ22" s="328">
        <v>0.74812389858482242</v>
      </c>
      <c r="CK22" s="328">
        <v>0.29021515692702771</v>
      </c>
      <c r="CL22" s="328">
        <v>0.1205339705422972</v>
      </c>
      <c r="CM22" s="328">
        <v>0.59520367857256584</v>
      </c>
      <c r="CN22" s="328">
        <v>5.2436524866766199E-2</v>
      </c>
      <c r="CO22" s="328">
        <v>1.2791014773543274E-2</v>
      </c>
      <c r="CP22" s="328">
        <v>0.36870519457878093</v>
      </c>
      <c r="CQ22" s="328">
        <v>0.6168501772443935</v>
      </c>
      <c r="CR22" s="328">
        <v>0.78211163605343348</v>
      </c>
      <c r="CS22" s="328">
        <v>0.42616444320900371</v>
      </c>
      <c r="CT22" s="328">
        <v>0.39240901961577701</v>
      </c>
      <c r="CU22" s="328">
        <v>0.85246177575856508</v>
      </c>
      <c r="CV22" s="328">
        <v>7.0597981732434256E-2</v>
      </c>
      <c r="CW22" s="329">
        <v>0.2223904968357131</v>
      </c>
    </row>
    <row r="23" spans="1:101" x14ac:dyDescent="0.25">
      <c r="A23" s="322">
        <v>21</v>
      </c>
      <c r="B23" s="327">
        <v>9.4798146942198791E-3</v>
      </c>
      <c r="C23" s="328">
        <v>0.77294570201901802</v>
      </c>
      <c r="D23" s="328">
        <v>0.61601323729208524</v>
      </c>
      <c r="E23" s="328">
        <v>7.8342387620501164E-2</v>
      </c>
      <c r="F23" s="328">
        <v>0.4959258802272708</v>
      </c>
      <c r="G23" s="328">
        <v>0.53846543778661271</v>
      </c>
      <c r="H23" s="328">
        <v>0.71453928415570012</v>
      </c>
      <c r="I23" s="328">
        <v>0.94806804785364207</v>
      </c>
      <c r="J23" s="328">
        <v>0.59014566218805009</v>
      </c>
      <c r="K23" s="328">
        <v>0.86198406066803646</v>
      </c>
      <c r="L23" s="328">
        <v>0.51088926299988202</v>
      </c>
      <c r="M23" s="328">
        <v>0.29536730339441863</v>
      </c>
      <c r="N23" s="328">
        <v>0.10195338880666416</v>
      </c>
      <c r="O23" s="328">
        <v>0.10085217884905306</v>
      </c>
      <c r="P23" s="328">
        <v>0.31219995926519939</v>
      </c>
      <c r="Q23" s="328">
        <v>0.24243327106980606</v>
      </c>
      <c r="R23" s="328">
        <v>0.87479827433256507</v>
      </c>
      <c r="S23" s="328">
        <v>0.45387080340034758</v>
      </c>
      <c r="T23" s="328">
        <v>0.59123000156110361</v>
      </c>
      <c r="U23" s="328">
        <v>0.57809652841384107</v>
      </c>
      <c r="V23" s="328">
        <v>0.33127391814180385</v>
      </c>
      <c r="W23" s="328">
        <v>0.32246893802386634</v>
      </c>
      <c r="X23" s="328">
        <v>0.83562130788249078</v>
      </c>
      <c r="Y23" s="328">
        <v>0.6239928430451771</v>
      </c>
      <c r="Z23" s="328">
        <v>0.27285508309316575</v>
      </c>
      <c r="AA23" s="328">
        <v>0.70675623710218471</v>
      </c>
      <c r="AB23" s="328">
        <v>0.30960637262534974</v>
      </c>
      <c r="AC23" s="328">
        <v>0.13817908082376751</v>
      </c>
      <c r="AD23" s="328">
        <v>0.62440742527815951</v>
      </c>
      <c r="AE23" s="328">
        <v>0.12578389497367048</v>
      </c>
      <c r="AF23" s="328">
        <v>0.79193024566994641</v>
      </c>
      <c r="AG23" s="328">
        <v>0.65497246037807955</v>
      </c>
      <c r="AH23" s="328">
        <v>7.1565712069485921E-2</v>
      </c>
      <c r="AI23" s="328">
        <v>0.57899977904709155</v>
      </c>
      <c r="AJ23" s="328">
        <v>0.12300750568875984</v>
      </c>
      <c r="AK23" s="328">
        <v>0.42522282312737247</v>
      </c>
      <c r="AL23" s="328">
        <v>0.96167223788465694</v>
      </c>
      <c r="AM23" s="328">
        <v>2.3016221059674713E-2</v>
      </c>
      <c r="AN23" s="328">
        <v>0.70360637709040419</v>
      </c>
      <c r="AO23" s="328">
        <v>0.22041130917804264</v>
      </c>
      <c r="AP23" s="328">
        <v>0.87635035937198857</v>
      </c>
      <c r="AQ23" s="328">
        <v>0.96955896347537562</v>
      </c>
      <c r="AR23" s="328">
        <v>0.46917881700033259</v>
      </c>
      <c r="AS23" s="328">
        <v>0.37834760256075839</v>
      </c>
      <c r="AT23" s="328">
        <v>0.99021171285732756</v>
      </c>
      <c r="AU23" s="328">
        <v>0.48488319225975318</v>
      </c>
      <c r="AV23" s="328">
        <v>0.60299602657004492</v>
      </c>
      <c r="AW23" s="328">
        <v>0.90531426437765905</v>
      </c>
      <c r="AX23" s="328">
        <v>0.97184120634835569</v>
      </c>
      <c r="AY23" s="328">
        <v>0.52773609378302222</v>
      </c>
      <c r="AZ23" s="328">
        <v>0.14736515976166498</v>
      </c>
      <c r="BA23" s="328">
        <v>0.71461930886323266</v>
      </c>
      <c r="BB23" s="328">
        <v>0.56786411988433549</v>
      </c>
      <c r="BC23" s="328">
        <v>0.21889669948586743</v>
      </c>
      <c r="BD23" s="328">
        <v>0.93287486891914639</v>
      </c>
      <c r="BE23" s="328">
        <v>0.85427199541118615</v>
      </c>
      <c r="BF23" s="328">
        <v>0.31498312775509429</v>
      </c>
      <c r="BG23" s="328">
        <v>0.51753597498755344</v>
      </c>
      <c r="BH23" s="328">
        <v>0.56010089901820859</v>
      </c>
      <c r="BI23" s="328">
        <v>0.16010849195324961</v>
      </c>
      <c r="BJ23" s="328">
        <v>0.47199299214610591</v>
      </c>
      <c r="BK23" s="328">
        <v>0.51722279018724171</v>
      </c>
      <c r="BL23" s="328">
        <v>3.6310671761346391E-2</v>
      </c>
      <c r="BM23" s="328">
        <v>7.5697796664278894E-2</v>
      </c>
      <c r="BN23" s="328">
        <v>0.22909392570270715</v>
      </c>
      <c r="BO23" s="328">
        <v>0.91237789706999739</v>
      </c>
      <c r="BP23" s="328">
        <v>0.37248865635410766</v>
      </c>
      <c r="BQ23" s="328">
        <v>0.34799023508976856</v>
      </c>
      <c r="BR23" s="328">
        <v>0.10807332375902767</v>
      </c>
      <c r="BS23" s="328">
        <v>0.52551512513688436</v>
      </c>
      <c r="BT23" s="328">
        <v>0.66524542760718886</v>
      </c>
      <c r="BU23" s="328">
        <v>0.50987594054409691</v>
      </c>
      <c r="BV23" s="328">
        <v>0.32500609939574243</v>
      </c>
      <c r="BW23" s="328">
        <v>0.95943135273491809</v>
      </c>
      <c r="BX23" s="328">
        <v>0.4685951794078429</v>
      </c>
      <c r="BY23" s="328">
        <v>0.1523813911968821</v>
      </c>
      <c r="BZ23" s="328">
        <v>8.0972691936202379E-2</v>
      </c>
      <c r="CA23" s="328">
        <v>0.64455353471958965</v>
      </c>
      <c r="CB23" s="328">
        <v>0.29309497823115205</v>
      </c>
      <c r="CC23" s="328">
        <v>0.94576942939522612</v>
      </c>
      <c r="CD23" s="328">
        <v>0.28092365446854606</v>
      </c>
      <c r="CE23" s="328">
        <v>0.65711776828201263</v>
      </c>
      <c r="CF23" s="328">
        <v>0.89782921124316895</v>
      </c>
      <c r="CG23" s="328">
        <v>0.22174228370667626</v>
      </c>
      <c r="CH23" s="328">
        <v>0.46119092907579362</v>
      </c>
      <c r="CI23" s="328">
        <v>0.17371521445605609</v>
      </c>
      <c r="CJ23" s="328">
        <v>0.65704950838547238</v>
      </c>
      <c r="CK23" s="328">
        <v>0.47935377309116523</v>
      </c>
      <c r="CL23" s="328">
        <v>0.28574976798794438</v>
      </c>
      <c r="CM23" s="328">
        <v>0.97361419471639699</v>
      </c>
      <c r="CN23" s="328">
        <v>0.53526082434877642</v>
      </c>
      <c r="CO23" s="328">
        <v>0.65620967275465603</v>
      </c>
      <c r="CP23" s="328">
        <v>7.9241473543583574E-2</v>
      </c>
      <c r="CQ23" s="328">
        <v>0.49990000857414363</v>
      </c>
      <c r="CR23" s="328">
        <v>0.48473205967502642</v>
      </c>
      <c r="CS23" s="328">
        <v>4.9083532462343982E-3</v>
      </c>
      <c r="CT23" s="328">
        <v>0.2948181831181369</v>
      </c>
      <c r="CU23" s="328">
        <v>0.27810387285415672</v>
      </c>
      <c r="CV23" s="328">
        <v>0.54814047848373093</v>
      </c>
      <c r="CW23" s="329">
        <v>0.38301261205751991</v>
      </c>
    </row>
    <row r="24" spans="1:101" x14ac:dyDescent="0.25">
      <c r="A24" s="322">
        <v>22</v>
      </c>
      <c r="B24" s="327">
        <v>0.16887482135977105</v>
      </c>
      <c r="C24" s="328">
        <v>0.47789435335203678</v>
      </c>
      <c r="D24" s="328">
        <v>6.8835835977040905E-2</v>
      </c>
      <c r="E24" s="328">
        <v>0.82554552579662621</v>
      </c>
      <c r="F24" s="328">
        <v>0.82860490494104866</v>
      </c>
      <c r="G24" s="328">
        <v>0.605692742647153</v>
      </c>
      <c r="H24" s="328">
        <v>0.95886442308907793</v>
      </c>
      <c r="I24" s="328">
        <v>6.4612829845733799E-4</v>
      </c>
      <c r="J24" s="328">
        <v>0.94519539489061999</v>
      </c>
      <c r="K24" s="328">
        <v>0.53521343209314409</v>
      </c>
      <c r="L24" s="328">
        <v>0.12860819410299573</v>
      </c>
      <c r="M24" s="328">
        <v>0.1565450419902874</v>
      </c>
      <c r="N24" s="328">
        <v>0.86789119781087276</v>
      </c>
      <c r="O24" s="328">
        <v>0.76638258536094717</v>
      </c>
      <c r="P24" s="328">
        <v>0.72160420108026657</v>
      </c>
      <c r="Q24" s="328">
        <v>0.89999200478648334</v>
      </c>
      <c r="R24" s="328">
        <v>6.2232458155975223E-3</v>
      </c>
      <c r="S24" s="328">
        <v>0.31361552118834846</v>
      </c>
      <c r="T24" s="328">
        <v>0.49916633386452958</v>
      </c>
      <c r="U24" s="328">
        <v>0.60022100416318924</v>
      </c>
      <c r="V24" s="328">
        <v>0.34781092241461753</v>
      </c>
      <c r="W24" s="328">
        <v>7.1068815293654719E-2</v>
      </c>
      <c r="X24" s="328">
        <v>7.0137452584750903E-2</v>
      </c>
      <c r="Y24" s="328">
        <v>0.52664417903111449</v>
      </c>
      <c r="Z24" s="328">
        <v>0.3370880759647652</v>
      </c>
      <c r="AA24" s="328">
        <v>0.15059685231966258</v>
      </c>
      <c r="AB24" s="328">
        <v>0.9144915156742206</v>
      </c>
      <c r="AC24" s="328">
        <v>0.34237655149071511</v>
      </c>
      <c r="AD24" s="328">
        <v>2.0431183430960953E-2</v>
      </c>
      <c r="AE24" s="328">
        <v>0.34238024786037102</v>
      </c>
      <c r="AF24" s="328">
        <v>0.37520544340137807</v>
      </c>
      <c r="AG24" s="328">
        <v>0.99087136622840077</v>
      </c>
      <c r="AH24" s="328">
        <v>0.8001556894049433</v>
      </c>
      <c r="AI24" s="328">
        <v>0.96862953998182189</v>
      </c>
      <c r="AJ24" s="328">
        <v>0.95519906839851298</v>
      </c>
      <c r="AK24" s="328">
        <v>0.79691338742871642</v>
      </c>
      <c r="AL24" s="328">
        <v>0.40790125731453664</v>
      </c>
      <c r="AM24" s="328">
        <v>0.81405662535195233</v>
      </c>
      <c r="AN24" s="328">
        <v>0.59376379116632561</v>
      </c>
      <c r="AO24" s="328">
        <v>0.82503113244854953</v>
      </c>
      <c r="AP24" s="328">
        <v>0.37712750868009715</v>
      </c>
      <c r="AQ24" s="328">
        <v>0.5722264676865203</v>
      </c>
      <c r="AR24" s="328">
        <v>0.2831269248407704</v>
      </c>
      <c r="AS24" s="328">
        <v>0.84921519045315952</v>
      </c>
      <c r="AT24" s="328">
        <v>0.17673205202584885</v>
      </c>
      <c r="AU24" s="328">
        <v>0.25544021063287237</v>
      </c>
      <c r="AV24" s="328">
        <v>0.83110287034702068</v>
      </c>
      <c r="AW24" s="328">
        <v>0.6965385967761013</v>
      </c>
      <c r="AX24" s="328">
        <v>0.59783961782134831</v>
      </c>
      <c r="AY24" s="328">
        <v>2.038905638335109E-2</v>
      </c>
      <c r="AZ24" s="328">
        <v>0.21341767635123254</v>
      </c>
      <c r="BA24" s="328">
        <v>0.12818960055434148</v>
      </c>
      <c r="BB24" s="328">
        <v>0.83538554515009289</v>
      </c>
      <c r="BC24" s="328">
        <v>0.33434249292356899</v>
      </c>
      <c r="BD24" s="328">
        <v>0.23743700940263768</v>
      </c>
      <c r="BE24" s="328">
        <v>0.68541143651933023</v>
      </c>
      <c r="BF24" s="328">
        <v>0.94787147761507118</v>
      </c>
      <c r="BG24" s="328">
        <v>0.95964179606399402</v>
      </c>
      <c r="BH24" s="328">
        <v>0.2901388999088601</v>
      </c>
      <c r="BI24" s="328">
        <v>0.45340714348185074</v>
      </c>
      <c r="BJ24" s="328">
        <v>0.90574656861026104</v>
      </c>
      <c r="BK24" s="328">
        <v>6.9399216524232088E-2</v>
      </c>
      <c r="BL24" s="328">
        <v>0.38622914280443776</v>
      </c>
      <c r="BM24" s="328">
        <v>0.13659860367408272</v>
      </c>
      <c r="BN24" s="328">
        <v>0.41868317832819812</v>
      </c>
      <c r="BO24" s="328">
        <v>0.14939240596722048</v>
      </c>
      <c r="BP24" s="328">
        <v>0.5632170380535193</v>
      </c>
      <c r="BQ24" s="328">
        <v>0.4320045663988763</v>
      </c>
      <c r="BR24" s="328">
        <v>0.13221365769820626</v>
      </c>
      <c r="BS24" s="328">
        <v>0.48184769106946668</v>
      </c>
      <c r="BT24" s="328">
        <v>0.6622205771072196</v>
      </c>
      <c r="BU24" s="328">
        <v>7.6226155106493998E-2</v>
      </c>
      <c r="BV24" s="328">
        <v>1.2463074676239971E-2</v>
      </c>
      <c r="BW24" s="328">
        <v>0.82038109054607999</v>
      </c>
      <c r="BX24" s="328">
        <v>0.79696100018189853</v>
      </c>
      <c r="BY24" s="328">
        <v>0.31052671803762344</v>
      </c>
      <c r="BZ24" s="328">
        <v>0.56612920574768921</v>
      </c>
      <c r="CA24" s="328">
        <v>0.74808816636670028</v>
      </c>
      <c r="CB24" s="328">
        <v>0.67101003461109787</v>
      </c>
      <c r="CC24" s="328">
        <v>0.24522967695450171</v>
      </c>
      <c r="CD24" s="328">
        <v>7.2120360258525418E-2</v>
      </c>
      <c r="CE24" s="328">
        <v>0.83563574393907025</v>
      </c>
      <c r="CF24" s="328">
        <v>0.85852030272333124</v>
      </c>
      <c r="CG24" s="328">
        <v>0.78406827850195615</v>
      </c>
      <c r="CH24" s="328">
        <v>0.78983773899166021</v>
      </c>
      <c r="CI24" s="328">
        <v>0.39446431060128995</v>
      </c>
      <c r="CJ24" s="328">
        <v>8.4028099489690256E-2</v>
      </c>
      <c r="CK24" s="328">
        <v>8.6286841881469734E-2</v>
      </c>
      <c r="CL24" s="328">
        <v>0.63785893164773944</v>
      </c>
      <c r="CM24" s="328">
        <v>0.962282012315268</v>
      </c>
      <c r="CN24" s="328">
        <v>0.12233235644647955</v>
      </c>
      <c r="CO24" s="328">
        <v>0.43203964856457588</v>
      </c>
      <c r="CP24" s="328">
        <v>0.28039858851475619</v>
      </c>
      <c r="CQ24" s="328">
        <v>0.92800303625392822</v>
      </c>
      <c r="CR24" s="328">
        <v>0.78708069050200113</v>
      </c>
      <c r="CS24" s="328">
        <v>0.336630639965386</v>
      </c>
      <c r="CT24" s="328">
        <v>0.34764140261516374</v>
      </c>
      <c r="CU24" s="328">
        <v>0.64544976968743861</v>
      </c>
      <c r="CV24" s="328">
        <v>0.52541794868910774</v>
      </c>
      <c r="CW24" s="329">
        <v>0.52045893198762916</v>
      </c>
    </row>
    <row r="25" spans="1:101" x14ac:dyDescent="0.25">
      <c r="A25" s="322">
        <v>23</v>
      </c>
      <c r="B25" s="327">
        <v>0.61118608367318417</v>
      </c>
      <c r="C25" s="328">
        <v>0.21933776238004388</v>
      </c>
      <c r="D25" s="328">
        <v>0.24560887221119643</v>
      </c>
      <c r="E25" s="328">
        <v>3.33859107542267E-2</v>
      </c>
      <c r="F25" s="328">
        <v>0.59346234926556729</v>
      </c>
      <c r="G25" s="328">
        <v>0.36601575701258615</v>
      </c>
      <c r="H25" s="328">
        <v>0.58183382001710537</v>
      </c>
      <c r="I25" s="328">
        <v>0.18802619395935083</v>
      </c>
      <c r="J25" s="328">
        <v>0.24678925026175591</v>
      </c>
      <c r="K25" s="328">
        <v>0.30181787778465008</v>
      </c>
      <c r="L25" s="328">
        <v>0.63090785405751326</v>
      </c>
      <c r="M25" s="328">
        <v>0.31267329979820513</v>
      </c>
      <c r="N25" s="328">
        <v>0.84313355514365274</v>
      </c>
      <c r="O25" s="328">
        <v>0.95240303811505655</v>
      </c>
      <c r="P25" s="328">
        <v>0.66906713688871822</v>
      </c>
      <c r="Q25" s="328">
        <v>0.19280467603828644</v>
      </c>
      <c r="R25" s="328">
        <v>0.72184276425469385</v>
      </c>
      <c r="S25" s="328">
        <v>0.91782146912744533</v>
      </c>
      <c r="T25" s="328">
        <v>0.69538036734555431</v>
      </c>
      <c r="U25" s="328">
        <v>0.90502600110241183</v>
      </c>
      <c r="V25" s="328">
        <v>0.42589379255311299</v>
      </c>
      <c r="W25" s="328">
        <v>0.72982357959913813</v>
      </c>
      <c r="X25" s="328">
        <v>0.62169578847245965</v>
      </c>
      <c r="Y25" s="328">
        <v>0.37256037740264158</v>
      </c>
      <c r="Z25" s="328">
        <v>6.6237096026314335E-2</v>
      </c>
      <c r="AA25" s="328">
        <v>0.47260736602292486</v>
      </c>
      <c r="AB25" s="328">
        <v>0.76055588545750452</v>
      </c>
      <c r="AC25" s="328">
        <v>0.49382387805786809</v>
      </c>
      <c r="AD25" s="328">
        <v>0.41458737571217874</v>
      </c>
      <c r="AE25" s="328">
        <v>0.74082207352100404</v>
      </c>
      <c r="AF25" s="328">
        <v>0.80587330853158257</v>
      </c>
      <c r="AG25" s="328">
        <v>0.23004743414595019</v>
      </c>
      <c r="AH25" s="328">
        <v>0.99009859568127379</v>
      </c>
      <c r="AI25" s="328">
        <v>0.78743074099056565</v>
      </c>
      <c r="AJ25" s="328">
        <v>0.27520983060138615</v>
      </c>
      <c r="AK25" s="328">
        <v>0.50056070325742197</v>
      </c>
      <c r="AL25" s="328">
        <v>2.3333915213094913E-2</v>
      </c>
      <c r="AM25" s="328">
        <v>0.72519048032092659</v>
      </c>
      <c r="AN25" s="328">
        <v>0.30961644936358512</v>
      </c>
      <c r="AO25" s="328">
        <v>0.12815980228880663</v>
      </c>
      <c r="AP25" s="328">
        <v>2.2042756795142893E-2</v>
      </c>
      <c r="AQ25" s="328">
        <v>4.4478137104006166E-2</v>
      </c>
      <c r="AR25" s="328">
        <v>0.87852228243961106</v>
      </c>
      <c r="AS25" s="328">
        <v>0.439637063695413</v>
      </c>
      <c r="AT25" s="328">
        <v>0.57688439303464989</v>
      </c>
      <c r="AU25" s="328">
        <v>0.25598845959503458</v>
      </c>
      <c r="AV25" s="328">
        <v>3.6590177511101274E-2</v>
      </c>
      <c r="AW25" s="328">
        <v>0.26091989136080596</v>
      </c>
      <c r="AX25" s="328">
        <v>0.70663889799437118</v>
      </c>
      <c r="AY25" s="328">
        <v>0.25104778218467505</v>
      </c>
      <c r="AZ25" s="328">
        <v>0.14412155258754011</v>
      </c>
      <c r="BA25" s="328">
        <v>0.66187421335348628</v>
      </c>
      <c r="BB25" s="328">
        <v>0.63052016332610528</v>
      </c>
      <c r="BC25" s="328">
        <v>0.68263541025090468</v>
      </c>
      <c r="BD25" s="328">
        <v>2.3825267526065064E-2</v>
      </c>
      <c r="BE25" s="328">
        <v>0.48009784760413399</v>
      </c>
      <c r="BF25" s="328">
        <v>0.20773387179967795</v>
      </c>
      <c r="BG25" s="328">
        <v>0.85961926562422075</v>
      </c>
      <c r="BH25" s="328">
        <v>0.60863773161729373</v>
      </c>
      <c r="BI25" s="328">
        <v>0.6750751363276577</v>
      </c>
      <c r="BJ25" s="328">
        <v>0.97699889936998585</v>
      </c>
      <c r="BK25" s="328">
        <v>0.10348154401800702</v>
      </c>
      <c r="BL25" s="328">
        <v>0.51413472326162513</v>
      </c>
      <c r="BM25" s="328">
        <v>0.48825075732015266</v>
      </c>
      <c r="BN25" s="328">
        <v>0.66403346847620703</v>
      </c>
      <c r="BO25" s="328">
        <v>0.48264429492707173</v>
      </c>
      <c r="BP25" s="328">
        <v>0.64186091142309998</v>
      </c>
      <c r="BQ25" s="328">
        <v>9.3595421914122179E-2</v>
      </c>
      <c r="BR25" s="328">
        <v>0.94330008926193698</v>
      </c>
      <c r="BS25" s="328">
        <v>0.9035260923856141</v>
      </c>
      <c r="BT25" s="328">
        <v>0.35936412301227394</v>
      </c>
      <c r="BU25" s="328">
        <v>0.46872236708327275</v>
      </c>
      <c r="BV25" s="328">
        <v>0.48443492930388499</v>
      </c>
      <c r="BW25" s="328">
        <v>0.44273676950070007</v>
      </c>
      <c r="BX25" s="328">
        <v>0.13418729719410472</v>
      </c>
      <c r="BY25" s="328">
        <v>3.937773167941927E-2</v>
      </c>
      <c r="BZ25" s="328">
        <v>0.26039266487812718</v>
      </c>
      <c r="CA25" s="328">
        <v>0.58388433870782586</v>
      </c>
      <c r="CB25" s="328">
        <v>0.80993712400889861</v>
      </c>
      <c r="CC25" s="328">
        <v>0.58463029942888034</v>
      </c>
      <c r="CD25" s="328">
        <v>0.39638173843725166</v>
      </c>
      <c r="CE25" s="328">
        <v>0.89169397887017343</v>
      </c>
      <c r="CF25" s="328">
        <v>0.51166056768278212</v>
      </c>
      <c r="CG25" s="328">
        <v>0.11819642829603705</v>
      </c>
      <c r="CH25" s="328">
        <v>0.56706293753918402</v>
      </c>
      <c r="CI25" s="328">
        <v>0.30121957940941546</v>
      </c>
      <c r="CJ25" s="328">
        <v>0.35870273701435496</v>
      </c>
      <c r="CK25" s="328">
        <v>0.70857266167447008</v>
      </c>
      <c r="CL25" s="328">
        <v>0.25623277176971104</v>
      </c>
      <c r="CM25" s="328">
        <v>0.42613332334646969</v>
      </c>
      <c r="CN25" s="328">
        <v>0.54424549893543905</v>
      </c>
      <c r="CO25" s="328">
        <v>0.50407784695265878</v>
      </c>
      <c r="CP25" s="328">
        <v>0.61325121357314849</v>
      </c>
      <c r="CQ25" s="328">
        <v>0.58178272950835552</v>
      </c>
      <c r="CR25" s="328">
        <v>0.98324451779445909</v>
      </c>
      <c r="CS25" s="328">
        <v>0.75957999924703468</v>
      </c>
      <c r="CT25" s="328">
        <v>0.16104537607505787</v>
      </c>
      <c r="CU25" s="328">
        <v>0.95264504260323268</v>
      </c>
      <c r="CV25" s="328">
        <v>0.22705786799144634</v>
      </c>
      <c r="CW25" s="329">
        <v>5.1369688914071343E-2</v>
      </c>
    </row>
    <row r="26" spans="1:101" x14ac:dyDescent="0.25">
      <c r="A26" s="322">
        <v>24</v>
      </c>
      <c r="B26" s="327">
        <v>0.59657590963106233</v>
      </c>
      <c r="C26" s="328">
        <v>0.15537770147931695</v>
      </c>
      <c r="D26" s="328">
        <v>0.58702950672300513</v>
      </c>
      <c r="E26" s="328">
        <v>0.80022743697614307</v>
      </c>
      <c r="F26" s="328">
        <v>0.55603593456279432</v>
      </c>
      <c r="G26" s="328">
        <v>0.67397945751785548</v>
      </c>
      <c r="H26" s="328">
        <v>0.36561113125103528</v>
      </c>
      <c r="I26" s="328">
        <v>2.4910372405425818E-2</v>
      </c>
      <c r="J26" s="328">
        <v>0.78564987947719844</v>
      </c>
      <c r="K26" s="328">
        <v>0.92269107429142483</v>
      </c>
      <c r="L26" s="328">
        <v>0.59351935221982988</v>
      </c>
      <c r="M26" s="328">
        <v>0.30581864663929026</v>
      </c>
      <c r="N26" s="328">
        <v>0.17202227116164281</v>
      </c>
      <c r="O26" s="328">
        <v>0.29097729963660202</v>
      </c>
      <c r="P26" s="328">
        <v>0.98952527091966536</v>
      </c>
      <c r="Q26" s="328">
        <v>0.41800388610217265</v>
      </c>
      <c r="R26" s="328">
        <v>0.83638664124229845</v>
      </c>
      <c r="S26" s="328">
        <v>0.52194223792159833</v>
      </c>
      <c r="T26" s="328">
        <v>0.88372854135533996</v>
      </c>
      <c r="U26" s="328">
        <v>0.1917435883635763</v>
      </c>
      <c r="V26" s="328">
        <v>0.99604583605351027</v>
      </c>
      <c r="W26" s="328">
        <v>1.8887284876867305E-2</v>
      </c>
      <c r="X26" s="328">
        <v>0.71769729068173449</v>
      </c>
      <c r="Y26" s="328">
        <v>0.55947603634057153</v>
      </c>
      <c r="Z26" s="328">
        <v>8.9778510171286907E-2</v>
      </c>
      <c r="AA26" s="328">
        <v>0.14962221190524483</v>
      </c>
      <c r="AB26" s="328">
        <v>3.2778538119206058E-2</v>
      </c>
      <c r="AC26" s="328">
        <v>0.50968469311770104</v>
      </c>
      <c r="AD26" s="328">
        <v>0.12941114475948767</v>
      </c>
      <c r="AE26" s="328">
        <v>0.4709631928493645</v>
      </c>
      <c r="AF26" s="328">
        <v>0.45893767155874876</v>
      </c>
      <c r="AG26" s="328">
        <v>0.20562003593402278</v>
      </c>
      <c r="AH26" s="328">
        <v>5.9853975225563127E-2</v>
      </c>
      <c r="AI26" s="328">
        <v>0.84417219608481009</v>
      </c>
      <c r="AJ26" s="328">
        <v>0.55443425472240015</v>
      </c>
      <c r="AK26" s="328">
        <v>0.66429008563796721</v>
      </c>
      <c r="AL26" s="328">
        <v>0.34513056695082067</v>
      </c>
      <c r="AM26" s="328">
        <v>0.13286974387233563</v>
      </c>
      <c r="AN26" s="328">
        <v>0.52408661258946876</v>
      </c>
      <c r="AO26" s="328">
        <v>0.42607371511062109</v>
      </c>
      <c r="AP26" s="328">
        <v>0.73969369687833719</v>
      </c>
      <c r="AQ26" s="328">
        <v>0.32382128758018092</v>
      </c>
      <c r="AR26" s="328">
        <v>0.64176610182725735</v>
      </c>
      <c r="AS26" s="328">
        <v>0.15766950749902264</v>
      </c>
      <c r="AT26" s="328">
        <v>0.9527006735852479</v>
      </c>
      <c r="AU26" s="328">
        <v>0.52511748652691725</v>
      </c>
      <c r="AV26" s="328">
        <v>0.1982516648984376</v>
      </c>
      <c r="AW26" s="328">
        <v>0.40929384927668</v>
      </c>
      <c r="AX26" s="328">
        <v>0.34833941499201093</v>
      </c>
      <c r="AY26" s="328">
        <v>0.72874327956817631</v>
      </c>
      <c r="AZ26" s="328">
        <v>0.75189498093924012</v>
      </c>
      <c r="BA26" s="328">
        <v>0.6887306990322255</v>
      </c>
      <c r="BB26" s="328">
        <v>0.64365142349810966</v>
      </c>
      <c r="BC26" s="328">
        <v>0.96490354492436037</v>
      </c>
      <c r="BD26" s="328">
        <v>0.39099460511757078</v>
      </c>
      <c r="BE26" s="328">
        <v>0.13654768882155022</v>
      </c>
      <c r="BF26" s="328">
        <v>0.56037704639902319</v>
      </c>
      <c r="BG26" s="328">
        <v>0.88100177174640137</v>
      </c>
      <c r="BH26" s="328">
        <v>0.35546262203760204</v>
      </c>
      <c r="BI26" s="328">
        <v>0.52872183288276275</v>
      </c>
      <c r="BJ26" s="328">
        <v>0.72992687192400663</v>
      </c>
      <c r="BK26" s="328">
        <v>0.76671803902367919</v>
      </c>
      <c r="BL26" s="328">
        <v>7.5071124445663884E-2</v>
      </c>
      <c r="BM26" s="328">
        <v>0.77621775698453366</v>
      </c>
      <c r="BN26" s="328">
        <v>0.69160538029110441</v>
      </c>
      <c r="BO26" s="328">
        <v>0.29735462559425163</v>
      </c>
      <c r="BP26" s="328">
        <v>6.2149326679911354E-2</v>
      </c>
      <c r="BQ26" s="328">
        <v>0.64124326457977254</v>
      </c>
      <c r="BR26" s="328">
        <v>0.58784200114776031</v>
      </c>
      <c r="BS26" s="328">
        <v>0.31987097071647597</v>
      </c>
      <c r="BT26" s="328">
        <v>0.72134717248180213</v>
      </c>
      <c r="BU26" s="328">
        <v>0.70524084120750796</v>
      </c>
      <c r="BV26" s="328">
        <v>0.94548586033692961</v>
      </c>
      <c r="BW26" s="328">
        <v>0.87304206862456812</v>
      </c>
      <c r="BX26" s="328">
        <v>0.5999189286668154</v>
      </c>
      <c r="BY26" s="328">
        <v>0.21994795914446508</v>
      </c>
      <c r="BZ26" s="328">
        <v>0.39912967029746582</v>
      </c>
      <c r="CA26" s="328">
        <v>0.7005533635497152</v>
      </c>
      <c r="CB26" s="328">
        <v>0.10687590459526763</v>
      </c>
      <c r="CC26" s="328">
        <v>0.1445577333171193</v>
      </c>
      <c r="CD26" s="328">
        <v>0.47650679992656553</v>
      </c>
      <c r="CE26" s="328">
        <v>0.42854375904581943</v>
      </c>
      <c r="CF26" s="328">
        <v>0.66803572389045485</v>
      </c>
      <c r="CG26" s="328">
        <v>0.8687362471989144</v>
      </c>
      <c r="CH26" s="328">
        <v>0.57699158295391051</v>
      </c>
      <c r="CI26" s="328">
        <v>5.3250905622772571E-2</v>
      </c>
      <c r="CJ26" s="328">
        <v>0.19283886552227791</v>
      </c>
      <c r="CK26" s="328">
        <v>0.7399836934309596</v>
      </c>
      <c r="CL26" s="328">
        <v>8.0227979957224527E-2</v>
      </c>
      <c r="CM26" s="328">
        <v>0.49564118990720063</v>
      </c>
      <c r="CN26" s="328">
        <v>0.66338196234462909</v>
      </c>
      <c r="CO26" s="328">
        <v>1.6105665605233632E-2</v>
      </c>
      <c r="CP26" s="328">
        <v>0.20815371491689905</v>
      </c>
      <c r="CQ26" s="328">
        <v>0.46207159888752813</v>
      </c>
      <c r="CR26" s="328">
        <v>0.98995498510181879</v>
      </c>
      <c r="CS26" s="328">
        <v>0.82048358570583702</v>
      </c>
      <c r="CT26" s="328">
        <v>0.68340111952336557</v>
      </c>
      <c r="CU26" s="328">
        <v>0.41412387217221447</v>
      </c>
      <c r="CV26" s="328">
        <v>0.83096234985526274</v>
      </c>
      <c r="CW26" s="329">
        <v>0.17566885235887586</v>
      </c>
    </row>
    <row r="27" spans="1:101" x14ac:dyDescent="0.25">
      <c r="A27" s="322">
        <v>25</v>
      </c>
      <c r="B27" s="327">
        <v>0.72217999689552581</v>
      </c>
      <c r="C27" s="328">
        <v>0.49468362576842173</v>
      </c>
      <c r="D27" s="328">
        <v>0.27287479197217701</v>
      </c>
      <c r="E27" s="328">
        <v>0.69488408976491023</v>
      </c>
      <c r="F27" s="328">
        <v>0.94592867492490385</v>
      </c>
      <c r="G27" s="328">
        <v>0.91620745858344965</v>
      </c>
      <c r="H27" s="328">
        <v>0.53736500937806686</v>
      </c>
      <c r="I27" s="328">
        <v>0.53442005694163353</v>
      </c>
      <c r="J27" s="328">
        <v>0.61236064578146654</v>
      </c>
      <c r="K27" s="328">
        <v>0.7105365407074693</v>
      </c>
      <c r="L27" s="328">
        <v>3.7045627298973649E-2</v>
      </c>
      <c r="M27" s="328">
        <v>0.50671411888529971</v>
      </c>
      <c r="N27" s="328">
        <v>0.46523601789625513</v>
      </c>
      <c r="O27" s="328">
        <v>0.29895409609264778</v>
      </c>
      <c r="P27" s="328">
        <v>0.52902277059689262</v>
      </c>
      <c r="Q27" s="328">
        <v>0.69418937696443628</v>
      </c>
      <c r="R27" s="328">
        <v>0.83587041025813136</v>
      </c>
      <c r="S27" s="328">
        <v>0.20630577617319013</v>
      </c>
      <c r="T27" s="328">
        <v>0.4023687981303965</v>
      </c>
      <c r="U27" s="328">
        <v>0.73216153035614817</v>
      </c>
      <c r="V27" s="328">
        <v>0.52017065208827606</v>
      </c>
      <c r="W27" s="328">
        <v>0.40364865472308775</v>
      </c>
      <c r="X27" s="328">
        <v>0.34480727776786768</v>
      </c>
      <c r="Y27" s="328">
        <v>0.59146486117178387</v>
      </c>
      <c r="Z27" s="328">
        <v>0.99744680138278885</v>
      </c>
      <c r="AA27" s="328">
        <v>8.2167377689214227E-2</v>
      </c>
      <c r="AB27" s="328">
        <v>0.66200811322228326</v>
      </c>
      <c r="AC27" s="328">
        <v>0.93774326192382707</v>
      </c>
      <c r="AD27" s="328">
        <v>0.34504548277009661</v>
      </c>
      <c r="AE27" s="328">
        <v>0.96582622641973792</v>
      </c>
      <c r="AF27" s="328">
        <v>0.34195814729533303</v>
      </c>
      <c r="AG27" s="328">
        <v>0.79725154193050329</v>
      </c>
      <c r="AH27" s="328">
        <v>0.36426634640358735</v>
      </c>
      <c r="AI27" s="328">
        <v>0.31652193493653891</v>
      </c>
      <c r="AJ27" s="328">
        <v>0.96212869144703395</v>
      </c>
      <c r="AK27" s="328">
        <v>3.8112919479712737E-2</v>
      </c>
      <c r="AL27" s="328">
        <v>0.51740375595839705</v>
      </c>
      <c r="AM27" s="328">
        <v>0.40166009806215985</v>
      </c>
      <c r="AN27" s="328">
        <v>0.11588274050333358</v>
      </c>
      <c r="AO27" s="328">
        <v>0.74451730547245809</v>
      </c>
      <c r="AP27" s="328">
        <v>2.6228562876506434E-2</v>
      </c>
      <c r="AQ27" s="328">
        <v>0.64974528483733529</v>
      </c>
      <c r="AR27" s="328">
        <v>0.8278496827252404</v>
      </c>
      <c r="AS27" s="328">
        <v>0.62747583970683052</v>
      </c>
      <c r="AT27" s="328">
        <v>0.90369060105302723</v>
      </c>
      <c r="AU27" s="328">
        <v>0.9536596428895423</v>
      </c>
      <c r="AV27" s="328">
        <v>0.77846556935241207</v>
      </c>
      <c r="AW27" s="328">
        <v>0.30581861750453965</v>
      </c>
      <c r="AX27" s="328">
        <v>4.7951078443623452E-2</v>
      </c>
      <c r="AY27" s="328">
        <v>0.18130040039850615</v>
      </c>
      <c r="AZ27" s="328">
        <v>0.40562540671781022</v>
      </c>
      <c r="BA27" s="328">
        <v>0.44275989273352145</v>
      </c>
      <c r="BB27" s="328">
        <v>0.48082799525607922</v>
      </c>
      <c r="BC27" s="328">
        <v>0.85222601080188864</v>
      </c>
      <c r="BD27" s="328">
        <v>0.69808899415410242</v>
      </c>
      <c r="BE27" s="328">
        <v>0.87875054828939891</v>
      </c>
      <c r="BF27" s="328">
        <v>0.39285199030482509</v>
      </c>
      <c r="BG27" s="328">
        <v>7.3028944164259091E-2</v>
      </c>
      <c r="BH27" s="328">
        <v>0.93147955748854239</v>
      </c>
      <c r="BI27" s="328">
        <v>0.69505087394013754</v>
      </c>
      <c r="BJ27" s="328">
        <v>0.96355215190804366</v>
      </c>
      <c r="BK27" s="328">
        <v>0.17792082505430096</v>
      </c>
      <c r="BL27" s="328">
        <v>0.29138116142265691</v>
      </c>
      <c r="BM27" s="328">
        <v>0.62063170953900659</v>
      </c>
      <c r="BN27" s="328">
        <v>0.86017789491090202</v>
      </c>
      <c r="BO27" s="328">
        <v>0.30512747142071905</v>
      </c>
      <c r="BP27" s="328">
        <v>0.33815045729949555</v>
      </c>
      <c r="BQ27" s="328">
        <v>0.70475976080056113</v>
      </c>
      <c r="BR27" s="328">
        <v>0.55985959282551967</v>
      </c>
      <c r="BS27" s="328">
        <v>0.2851356297137837</v>
      </c>
      <c r="BT27" s="328">
        <v>0.63546328767024951</v>
      </c>
      <c r="BU27" s="328">
        <v>0.57825690053015366</v>
      </c>
      <c r="BV27" s="328">
        <v>0.50195021120466787</v>
      </c>
      <c r="BW27" s="328">
        <v>0.90422444074719888</v>
      </c>
      <c r="BX27" s="328">
        <v>0.36096848278316446</v>
      </c>
      <c r="BY27" s="328">
        <v>0.12840067564487101</v>
      </c>
      <c r="BZ27" s="328">
        <v>2.3257849988603141E-2</v>
      </c>
      <c r="CA27" s="328">
        <v>0.59728137154190475</v>
      </c>
      <c r="CB27" s="328">
        <v>0.97739206051141814</v>
      </c>
      <c r="CC27" s="328">
        <v>0.39138098848486447</v>
      </c>
      <c r="CD27" s="328">
        <v>0.78430545151766129</v>
      </c>
      <c r="CE27" s="328">
        <v>8.333995006493744E-2</v>
      </c>
      <c r="CF27" s="328">
        <v>0.7315003849020778</v>
      </c>
      <c r="CG27" s="328">
        <v>0.64351634413824144</v>
      </c>
      <c r="CH27" s="328">
        <v>0.56401937476101516</v>
      </c>
      <c r="CI27" s="328">
        <v>0.79796534848374656</v>
      </c>
      <c r="CJ27" s="328">
        <v>0.27673143747889206</v>
      </c>
      <c r="CK27" s="328">
        <v>0.279876254335087</v>
      </c>
      <c r="CL27" s="328">
        <v>0.77258065629760986</v>
      </c>
      <c r="CM27" s="328">
        <v>0.168153578788794</v>
      </c>
      <c r="CN27" s="328">
        <v>0.43280272891555005</v>
      </c>
      <c r="CO27" s="328">
        <v>0.57178982669226563</v>
      </c>
      <c r="CP27" s="328">
        <v>0.61857570609783341</v>
      </c>
      <c r="CQ27" s="328">
        <v>0.50377989259982714</v>
      </c>
      <c r="CR27" s="328">
        <v>0.38650878126370625</v>
      </c>
      <c r="CS27" s="328">
        <v>0.74491515376913164</v>
      </c>
      <c r="CT27" s="328">
        <v>0.37526138441782031</v>
      </c>
      <c r="CU27" s="328">
        <v>0.59538026990120074</v>
      </c>
      <c r="CV27" s="328">
        <v>0.73827716179792113</v>
      </c>
      <c r="CW27" s="329">
        <v>0.80035807178494611</v>
      </c>
    </row>
    <row r="28" spans="1:101" x14ac:dyDescent="0.25">
      <c r="A28" s="322">
        <v>26</v>
      </c>
      <c r="B28" s="327">
        <v>0.84661062794826858</v>
      </c>
      <c r="C28" s="328">
        <v>0.20692111455818019</v>
      </c>
      <c r="D28" s="328">
        <v>0.48541496384828253</v>
      </c>
      <c r="E28" s="328">
        <v>0.23886646491440633</v>
      </c>
      <c r="F28" s="328">
        <v>0.51696382520875983</v>
      </c>
      <c r="G28" s="328">
        <v>5.6051049428200939E-2</v>
      </c>
      <c r="H28" s="328">
        <v>0.65628363849871008</v>
      </c>
      <c r="I28" s="328">
        <v>0.55909927363106982</v>
      </c>
      <c r="J28" s="328">
        <v>0.96904088919264275</v>
      </c>
      <c r="K28" s="328">
        <v>0.15385326696295309</v>
      </c>
      <c r="L28" s="328">
        <v>0.36212729530512888</v>
      </c>
      <c r="M28" s="328">
        <v>0.10918303351305614</v>
      </c>
      <c r="N28" s="328">
        <v>0.50470835070059206</v>
      </c>
      <c r="O28" s="328">
        <v>0.86600751628038264</v>
      </c>
      <c r="P28" s="328">
        <v>0.30202742035182162</v>
      </c>
      <c r="Q28" s="328">
        <v>0.89526739784571241</v>
      </c>
      <c r="R28" s="328">
        <v>0.59081234934003879</v>
      </c>
      <c r="S28" s="328">
        <v>0.54324888455318288</v>
      </c>
      <c r="T28" s="328">
        <v>0.68475487683588399</v>
      </c>
      <c r="U28" s="328">
        <v>0.18990728377000643</v>
      </c>
      <c r="V28" s="328">
        <v>0.32521485229769032</v>
      </c>
      <c r="W28" s="328">
        <v>2.352237586498962E-2</v>
      </c>
      <c r="X28" s="328">
        <v>0.71082120457277664</v>
      </c>
      <c r="Y28" s="328">
        <v>0.18119798258403153</v>
      </c>
      <c r="Z28" s="328">
        <v>0.24231712224426971</v>
      </c>
      <c r="AA28" s="328">
        <v>0.31349593385026897</v>
      </c>
      <c r="AB28" s="328">
        <v>3.2597163468888191E-2</v>
      </c>
      <c r="AC28" s="328">
        <v>0.24639913505125177</v>
      </c>
      <c r="AD28" s="328">
        <v>0.59376098570645031</v>
      </c>
      <c r="AE28" s="328">
        <v>0.9563194657873062</v>
      </c>
      <c r="AF28" s="328">
        <v>0.61148146698634864</v>
      </c>
      <c r="AG28" s="328">
        <v>0.59209259460865593</v>
      </c>
      <c r="AH28" s="328">
        <v>0.99418941696458951</v>
      </c>
      <c r="AI28" s="328">
        <v>0.16933094721425568</v>
      </c>
      <c r="AJ28" s="328">
        <v>0.11752925105344758</v>
      </c>
      <c r="AK28" s="328">
        <v>0.88711664616598007</v>
      </c>
      <c r="AL28" s="328">
        <v>0.19221590944035949</v>
      </c>
      <c r="AM28" s="328">
        <v>0.5936687787494308</v>
      </c>
      <c r="AN28" s="328">
        <v>0.4966069926471921</v>
      </c>
      <c r="AO28" s="328">
        <v>0.75181108653590467</v>
      </c>
      <c r="AP28" s="328">
        <v>0.38080183224506214</v>
      </c>
      <c r="AQ28" s="328">
        <v>6.1304636951934777E-2</v>
      </c>
      <c r="AR28" s="328">
        <v>0.88677297569383318</v>
      </c>
      <c r="AS28" s="328">
        <v>0.58611899006370605</v>
      </c>
      <c r="AT28" s="328">
        <v>0.53192450951640868</v>
      </c>
      <c r="AU28" s="328">
        <v>0.15067643150458299</v>
      </c>
      <c r="AV28" s="328">
        <v>0.77549467388137661</v>
      </c>
      <c r="AW28" s="328">
        <v>0.88624605554469338</v>
      </c>
      <c r="AX28" s="328">
        <v>0.46392028641503025</v>
      </c>
      <c r="AY28" s="328">
        <v>0.80539530345621735</v>
      </c>
      <c r="AZ28" s="328">
        <v>0.29073575213730329</v>
      </c>
      <c r="BA28" s="328">
        <v>0.45407768858981434</v>
      </c>
      <c r="BB28" s="328">
        <v>0.53221077365763048</v>
      </c>
      <c r="BC28" s="328">
        <v>0.99258018053876662</v>
      </c>
      <c r="BD28" s="328">
        <v>0.34189868211558405</v>
      </c>
      <c r="BE28" s="328">
        <v>0.26392189569201019</v>
      </c>
      <c r="BF28" s="328">
        <v>1.0888462541263522E-2</v>
      </c>
      <c r="BG28" s="328">
        <v>0.85057051781821347</v>
      </c>
      <c r="BH28" s="328">
        <v>0.73079991725156934</v>
      </c>
      <c r="BI28" s="328">
        <v>0.61759852680066274</v>
      </c>
      <c r="BJ28" s="328">
        <v>0.35156385093865072</v>
      </c>
      <c r="BK28" s="328">
        <v>5.6645884793246282E-2</v>
      </c>
      <c r="BL28" s="328">
        <v>9.9005655055296238E-2</v>
      </c>
      <c r="BM28" s="328">
        <v>5.2804178266899982E-2</v>
      </c>
      <c r="BN28" s="328">
        <v>9.1408848933406617E-2</v>
      </c>
      <c r="BO28" s="328">
        <v>0.86848155039254404</v>
      </c>
      <c r="BP28" s="328">
        <v>2.5533116265661349E-2</v>
      </c>
      <c r="BQ28" s="328">
        <v>0.77830070005549112</v>
      </c>
      <c r="BR28" s="328">
        <v>2.3153562071216438E-2</v>
      </c>
      <c r="BS28" s="328">
        <v>1.0857541978449348E-2</v>
      </c>
      <c r="BT28" s="328">
        <v>0.19061140101052043</v>
      </c>
      <c r="BU28" s="328">
        <v>0.15426042475529078</v>
      </c>
      <c r="BV28" s="328">
        <v>0.92269995156984064</v>
      </c>
      <c r="BW28" s="328">
        <v>0.98124975153643579</v>
      </c>
      <c r="BX28" s="328">
        <v>0.23787632480507659</v>
      </c>
      <c r="BY28" s="328">
        <v>0.73872530070715747</v>
      </c>
      <c r="BZ28" s="328">
        <v>0.96649808845258711</v>
      </c>
      <c r="CA28" s="328">
        <v>0.93267246972503348</v>
      </c>
      <c r="CB28" s="328">
        <v>6.3430106459215096E-2</v>
      </c>
      <c r="CC28" s="328">
        <v>0.33696073836845603</v>
      </c>
      <c r="CD28" s="328">
        <v>0.45442336517757465</v>
      </c>
      <c r="CE28" s="328">
        <v>0.31237724638561915</v>
      </c>
      <c r="CF28" s="328">
        <v>0.70248199617689844</v>
      </c>
      <c r="CG28" s="328">
        <v>0.14739062811571579</v>
      </c>
      <c r="CH28" s="328">
        <v>0.31686158335167258</v>
      </c>
      <c r="CI28" s="328">
        <v>0.33477914317752266</v>
      </c>
      <c r="CJ28" s="328">
        <v>0.2208023539353754</v>
      </c>
      <c r="CK28" s="328">
        <v>0.29896110743347126</v>
      </c>
      <c r="CL28" s="328">
        <v>0.72171600542605452</v>
      </c>
      <c r="CM28" s="328">
        <v>0.6833331923511734</v>
      </c>
      <c r="CN28" s="328">
        <v>0.94751245114999794</v>
      </c>
      <c r="CO28" s="328">
        <v>0.9250445043900446</v>
      </c>
      <c r="CP28" s="328">
        <v>0.3518150048349995</v>
      </c>
      <c r="CQ28" s="328">
        <v>0.46132398547679543</v>
      </c>
      <c r="CR28" s="328">
        <v>0.14836499674841641</v>
      </c>
      <c r="CS28" s="328">
        <v>0.60603264652857392</v>
      </c>
      <c r="CT28" s="328">
        <v>0.26818298775973659</v>
      </c>
      <c r="CU28" s="328">
        <v>0.7678935531074258</v>
      </c>
      <c r="CV28" s="328">
        <v>0.46823510525826251</v>
      </c>
      <c r="CW28" s="329">
        <v>0.8820486520138564</v>
      </c>
    </row>
    <row r="29" spans="1:101" x14ac:dyDescent="0.25">
      <c r="A29" s="322">
        <v>27</v>
      </c>
      <c r="B29" s="327">
        <v>0.34275533481914144</v>
      </c>
      <c r="C29" s="328">
        <v>0.89743707433479403</v>
      </c>
      <c r="D29" s="328">
        <v>0.30252420311864903</v>
      </c>
      <c r="E29" s="328">
        <v>3.645464687384381E-2</v>
      </c>
      <c r="F29" s="328">
        <v>0.99715558165738338</v>
      </c>
      <c r="G29" s="328">
        <v>0.61308575827961431</v>
      </c>
      <c r="H29" s="328">
        <v>0.98228947410146805</v>
      </c>
      <c r="I29" s="328">
        <v>0.65140681416514967</v>
      </c>
      <c r="J29" s="328">
        <v>0.32649265647622405</v>
      </c>
      <c r="K29" s="328">
        <v>0.33776803704757619</v>
      </c>
      <c r="L29" s="328">
        <v>1.8360949647605374E-2</v>
      </c>
      <c r="M29" s="328">
        <v>0.74173311647833473</v>
      </c>
      <c r="N29" s="328">
        <v>0.65350041561217553</v>
      </c>
      <c r="O29" s="328">
        <v>0.15383397351419603</v>
      </c>
      <c r="P29" s="328">
        <v>0.55872472226683989</v>
      </c>
      <c r="Q29" s="328">
        <v>0.82820268206401604</v>
      </c>
      <c r="R29" s="328">
        <v>0.33500321181605797</v>
      </c>
      <c r="S29" s="328">
        <v>0.72576865159258797</v>
      </c>
      <c r="T29" s="328">
        <v>0.95297128017293553</v>
      </c>
      <c r="U29" s="328">
        <v>6.0907970313561322E-2</v>
      </c>
      <c r="V29" s="328">
        <v>0.99483421521678972</v>
      </c>
      <c r="W29" s="328">
        <v>0.37337921954580294</v>
      </c>
      <c r="X29" s="328">
        <v>2.9736698724506905E-2</v>
      </c>
      <c r="Y29" s="328">
        <v>0.4771571467761051</v>
      </c>
      <c r="Z29" s="328">
        <v>0.35805435574601696</v>
      </c>
      <c r="AA29" s="328">
        <v>0.51573654059510332</v>
      </c>
      <c r="AB29" s="328">
        <v>0.41618528892517864</v>
      </c>
      <c r="AC29" s="328">
        <v>0.42199845643721501</v>
      </c>
      <c r="AD29" s="328">
        <v>0.79866542507462857</v>
      </c>
      <c r="AE29" s="328">
        <v>0.71476084751208635</v>
      </c>
      <c r="AF29" s="328">
        <v>0.81082716511332809</v>
      </c>
      <c r="AG29" s="328">
        <v>0.58098719550279876</v>
      </c>
      <c r="AH29" s="328">
        <v>0.27140453902923589</v>
      </c>
      <c r="AI29" s="328">
        <v>0.53320629544028897</v>
      </c>
      <c r="AJ29" s="328">
        <v>0.36640500964313749</v>
      </c>
      <c r="AK29" s="328">
        <v>0.9050397869962874</v>
      </c>
      <c r="AL29" s="328">
        <v>0.32021783271870441</v>
      </c>
      <c r="AM29" s="328">
        <v>0.44738689541383092</v>
      </c>
      <c r="AN29" s="328">
        <v>0.78922789061305387</v>
      </c>
      <c r="AO29" s="328">
        <v>9.4480079183132837E-2</v>
      </c>
      <c r="AP29" s="328">
        <v>0.22970127710578314</v>
      </c>
      <c r="AQ29" s="328">
        <v>0.2578332426764689</v>
      </c>
      <c r="AR29" s="328">
        <v>0.9217162913026884</v>
      </c>
      <c r="AS29" s="328">
        <v>0.99563257116870507</v>
      </c>
      <c r="AT29" s="328">
        <v>0.87630859166651298</v>
      </c>
      <c r="AU29" s="328">
        <v>0.91978999070947598</v>
      </c>
      <c r="AV29" s="328">
        <v>0.2578504017491472</v>
      </c>
      <c r="AW29" s="328">
        <v>0.26480584935200469</v>
      </c>
      <c r="AX29" s="328">
        <v>0.38274443667530433</v>
      </c>
      <c r="AY29" s="328">
        <v>0.33357517217398502</v>
      </c>
      <c r="AZ29" s="328">
        <v>0.65671119540741429</v>
      </c>
      <c r="BA29" s="328">
        <v>0.18562305551202929</v>
      </c>
      <c r="BB29" s="328">
        <v>0.62903338650009077</v>
      </c>
      <c r="BC29" s="328">
        <v>0.88552557837476464</v>
      </c>
      <c r="BD29" s="328">
        <v>0.77197494096373065</v>
      </c>
      <c r="BE29" s="328">
        <v>0.74151768198083023</v>
      </c>
      <c r="BF29" s="328">
        <v>0.36830961074578594</v>
      </c>
      <c r="BG29" s="328">
        <v>0.74186197449250546</v>
      </c>
      <c r="BH29" s="328">
        <v>0.52902981042716402</v>
      </c>
      <c r="BI29" s="328">
        <v>0.68364404858720107</v>
      </c>
      <c r="BJ29" s="328">
        <v>0.95020488133911352</v>
      </c>
      <c r="BK29" s="328">
        <v>0.89198378935826561</v>
      </c>
      <c r="BL29" s="328">
        <v>0.99643982784281082</v>
      </c>
      <c r="BM29" s="328">
        <v>0.7569087122686442</v>
      </c>
      <c r="BN29" s="328">
        <v>0.80789118419205641</v>
      </c>
      <c r="BO29" s="328">
        <v>0.77315874521398609</v>
      </c>
      <c r="BP29" s="328">
        <v>0.79073112959134861</v>
      </c>
      <c r="BQ29" s="328">
        <v>0.66030495565477487</v>
      </c>
      <c r="BR29" s="328">
        <v>0.33498468408316673</v>
      </c>
      <c r="BS29" s="328">
        <v>0.41877040390220799</v>
      </c>
      <c r="BT29" s="328">
        <v>0.199693346947728</v>
      </c>
      <c r="BU29" s="328">
        <v>0.5320898149982467</v>
      </c>
      <c r="BV29" s="328">
        <v>0.27473932752380037</v>
      </c>
      <c r="BW29" s="328">
        <v>0.25841589011210964</v>
      </c>
      <c r="BX29" s="328">
        <v>0.4620158693497749</v>
      </c>
      <c r="BY29" s="328">
        <v>0.94661805893694861</v>
      </c>
      <c r="BZ29" s="328">
        <v>0.22901918949642397</v>
      </c>
      <c r="CA29" s="328">
        <v>0.14909626795984732</v>
      </c>
      <c r="CB29" s="328">
        <v>0.87004382764846366</v>
      </c>
      <c r="CC29" s="328">
        <v>0.35070717864227063</v>
      </c>
      <c r="CD29" s="328">
        <v>0.71779697121861519</v>
      </c>
      <c r="CE29" s="328">
        <v>0.20231244283491989</v>
      </c>
      <c r="CF29" s="328">
        <v>0.84148213737983402</v>
      </c>
      <c r="CG29" s="328">
        <v>0.60982157175647989</v>
      </c>
      <c r="CH29" s="328">
        <v>0.61398824668931185</v>
      </c>
      <c r="CI29" s="328">
        <v>0.99184456250641007</v>
      </c>
      <c r="CJ29" s="328">
        <v>0.34160366608386128</v>
      </c>
      <c r="CK29" s="328">
        <v>0.74044232301226742</v>
      </c>
      <c r="CL29" s="328">
        <v>0.19360046497425554</v>
      </c>
      <c r="CM29" s="328">
        <v>0.60607655819470363</v>
      </c>
      <c r="CN29" s="328">
        <v>0.58085961900700944</v>
      </c>
      <c r="CO29" s="328">
        <v>0.60820510559882113</v>
      </c>
      <c r="CP29" s="328">
        <v>0.94368142163041568</v>
      </c>
      <c r="CQ29" s="328">
        <v>0.36590033544810296</v>
      </c>
      <c r="CR29" s="328">
        <v>0.95181802543494864</v>
      </c>
      <c r="CS29" s="328">
        <v>0.50417401067669543</v>
      </c>
      <c r="CT29" s="328">
        <v>0.82298996981032091</v>
      </c>
      <c r="CU29" s="328">
        <v>0.32759406966133131</v>
      </c>
      <c r="CV29" s="328">
        <v>0.53796313734022672</v>
      </c>
      <c r="CW29" s="329">
        <v>0.37504956794756805</v>
      </c>
    </row>
    <row r="30" spans="1:101" x14ac:dyDescent="0.25">
      <c r="A30" s="322">
        <v>28</v>
      </c>
      <c r="B30" s="327">
        <v>0.84794982235286565</v>
      </c>
      <c r="C30" s="328">
        <v>0.72794272157469986</v>
      </c>
      <c r="D30" s="328">
        <v>0.56697532024098862</v>
      </c>
      <c r="E30" s="328">
        <v>8.0340293893032211E-2</v>
      </c>
      <c r="F30" s="328">
        <v>0.20634128166585786</v>
      </c>
      <c r="G30" s="328">
        <v>0.27141245527788582</v>
      </c>
      <c r="H30" s="328">
        <v>0.44687429641589915</v>
      </c>
      <c r="I30" s="328">
        <v>0.83383412597863349</v>
      </c>
      <c r="J30" s="328">
        <v>0.43636133640234753</v>
      </c>
      <c r="K30" s="328">
        <v>0.64451442112021562</v>
      </c>
      <c r="L30" s="328">
        <v>0.53849403991844369</v>
      </c>
      <c r="M30" s="328">
        <v>0.91408434308441944</v>
      </c>
      <c r="N30" s="328">
        <v>0.20236788521016713</v>
      </c>
      <c r="O30" s="328">
        <v>0.22040344187648309</v>
      </c>
      <c r="P30" s="328">
        <v>0.14984635561820725</v>
      </c>
      <c r="Q30" s="328">
        <v>0.99224032833066467</v>
      </c>
      <c r="R30" s="328">
        <v>0.58111441578448475</v>
      </c>
      <c r="S30" s="328">
        <v>0.30288272009803219</v>
      </c>
      <c r="T30" s="328">
        <v>6.2113753535292027E-2</v>
      </c>
      <c r="U30" s="328">
        <v>0.63678639321864861</v>
      </c>
      <c r="V30" s="328">
        <v>0.67749261659803572</v>
      </c>
      <c r="W30" s="328">
        <v>0.34718785271163344</v>
      </c>
      <c r="X30" s="328">
        <v>0.70139698453552501</v>
      </c>
      <c r="Y30" s="328">
        <v>0.73524399602064361</v>
      </c>
      <c r="Z30" s="328">
        <v>0.58099847070343369</v>
      </c>
      <c r="AA30" s="328">
        <v>0.74239056962525174</v>
      </c>
      <c r="AB30" s="328">
        <v>0.58442896252588827</v>
      </c>
      <c r="AC30" s="328">
        <v>0.65004259259979413</v>
      </c>
      <c r="AD30" s="328">
        <v>0.15892672757010118</v>
      </c>
      <c r="AE30" s="328">
        <v>0.79248531920142828</v>
      </c>
      <c r="AF30" s="328">
        <v>2.6400641034047823E-2</v>
      </c>
      <c r="AG30" s="328">
        <v>0.89276980346143042</v>
      </c>
      <c r="AH30" s="328">
        <v>0.23225990664442442</v>
      </c>
      <c r="AI30" s="328">
        <v>0.73260944542563067</v>
      </c>
      <c r="AJ30" s="328">
        <v>0.59754757206532538</v>
      </c>
      <c r="AK30" s="328">
        <v>4.5847957737352729E-3</v>
      </c>
      <c r="AL30" s="328">
        <v>0.51131383049402057</v>
      </c>
      <c r="AM30" s="328">
        <v>0.10939671212031143</v>
      </c>
      <c r="AN30" s="328">
        <v>0.35376292182619484</v>
      </c>
      <c r="AO30" s="328">
        <v>0.31935762735702333</v>
      </c>
      <c r="AP30" s="328">
        <v>0.93404912508205484</v>
      </c>
      <c r="AQ30" s="328">
        <v>0.86490487018523021</v>
      </c>
      <c r="AR30" s="328">
        <v>0.81147205898177655</v>
      </c>
      <c r="AS30" s="328">
        <v>0.64519514608007977</v>
      </c>
      <c r="AT30" s="328">
        <v>0.22939403684340309</v>
      </c>
      <c r="AU30" s="328">
        <v>0.1238899819119772</v>
      </c>
      <c r="AV30" s="328">
        <v>0.97849974905900172</v>
      </c>
      <c r="AW30" s="328">
        <v>0.84570865270934092</v>
      </c>
      <c r="AX30" s="328">
        <v>0.58034024532622008</v>
      </c>
      <c r="AY30" s="328">
        <v>0.30857298671356337</v>
      </c>
      <c r="AZ30" s="328">
        <v>0.59885819381466732</v>
      </c>
      <c r="BA30" s="328">
        <v>0.28982554011684258</v>
      </c>
      <c r="BB30" s="328">
        <v>0.16446530012612781</v>
      </c>
      <c r="BC30" s="328">
        <v>0.11295896571278163</v>
      </c>
      <c r="BD30" s="328">
        <v>6.50819298369536E-2</v>
      </c>
      <c r="BE30" s="328">
        <v>0.28938929553760229</v>
      </c>
      <c r="BF30" s="328">
        <v>0.16097357270451806</v>
      </c>
      <c r="BG30" s="328">
        <v>0.19921697911050718</v>
      </c>
      <c r="BH30" s="328">
        <v>0.2486390345516627</v>
      </c>
      <c r="BI30" s="328">
        <v>0.21332943891931322</v>
      </c>
      <c r="BJ30" s="328">
        <v>0.65015943207100868</v>
      </c>
      <c r="BK30" s="328">
        <v>0.47757315311326387</v>
      </c>
      <c r="BL30" s="328">
        <v>0.87638442472892031</v>
      </c>
      <c r="BM30" s="328">
        <v>0.67932605474456143</v>
      </c>
      <c r="BN30" s="328">
        <v>0.55153888661004458</v>
      </c>
      <c r="BO30" s="328">
        <v>0.43912675920292354</v>
      </c>
      <c r="BP30" s="328">
        <v>0.67592421591593155</v>
      </c>
      <c r="BQ30" s="328">
        <v>0.30181576581783442</v>
      </c>
      <c r="BR30" s="328">
        <v>0.81700227980205087</v>
      </c>
      <c r="BS30" s="328">
        <v>0.70090280882147016</v>
      </c>
      <c r="BT30" s="328">
        <v>0.58500488550829211</v>
      </c>
      <c r="BU30" s="328">
        <v>0.16964942594868759</v>
      </c>
      <c r="BV30" s="328">
        <v>0.5888292100191086</v>
      </c>
      <c r="BW30" s="328">
        <v>0.58718698340520836</v>
      </c>
      <c r="BX30" s="328">
        <v>0.79166524614635159</v>
      </c>
      <c r="BY30" s="328">
        <v>0.91595982002528786</v>
      </c>
      <c r="BZ30" s="328">
        <v>9.9518208831685051E-2</v>
      </c>
      <c r="CA30" s="328">
        <v>0.87341904922488256</v>
      </c>
      <c r="CB30" s="328">
        <v>0.88285853180261409</v>
      </c>
      <c r="CC30" s="328">
        <v>0.30493449753169255</v>
      </c>
      <c r="CD30" s="328">
        <v>0.65993959854897111</v>
      </c>
      <c r="CE30" s="328">
        <v>0.90170977628301285</v>
      </c>
      <c r="CF30" s="328">
        <v>0.53776563541579581</v>
      </c>
      <c r="CG30" s="328">
        <v>0.83559018053317158</v>
      </c>
      <c r="CH30" s="328">
        <v>0.8919550330916497</v>
      </c>
      <c r="CI30" s="328">
        <v>0.80149051486835643</v>
      </c>
      <c r="CJ30" s="328">
        <v>0.9948742081378128</v>
      </c>
      <c r="CK30" s="328">
        <v>0.23696792161340063</v>
      </c>
      <c r="CL30" s="328">
        <v>0.4001608091204174</v>
      </c>
      <c r="CM30" s="328">
        <v>0.18930144859856846</v>
      </c>
      <c r="CN30" s="328">
        <v>0.4732292254343613</v>
      </c>
      <c r="CO30" s="328">
        <v>0.13744851712126671</v>
      </c>
      <c r="CP30" s="328">
        <v>0.39238618161065375</v>
      </c>
      <c r="CQ30" s="328">
        <v>0.3534487957741197</v>
      </c>
      <c r="CR30" s="328">
        <v>4.8583860480189145E-3</v>
      </c>
      <c r="CS30" s="328">
        <v>0.42928861439364607</v>
      </c>
      <c r="CT30" s="328">
        <v>0.32312248753421446</v>
      </c>
      <c r="CU30" s="328">
        <v>0.31477542160741123</v>
      </c>
      <c r="CV30" s="328">
        <v>0.27211059641452762</v>
      </c>
      <c r="CW30" s="329">
        <v>3.4230932944348424E-2</v>
      </c>
    </row>
    <row r="31" spans="1:101" x14ac:dyDescent="0.25">
      <c r="A31" s="322">
        <v>29</v>
      </c>
      <c r="B31" s="327">
        <v>0.73293086385882411</v>
      </c>
      <c r="C31" s="328">
        <v>0.34590323880079143</v>
      </c>
      <c r="D31" s="328">
        <v>0.87468299928322435</v>
      </c>
      <c r="E31" s="328">
        <v>0.31600275152637192</v>
      </c>
      <c r="F31" s="328">
        <v>0.20175289264628682</v>
      </c>
      <c r="G31" s="328">
        <v>0.70236811266010513</v>
      </c>
      <c r="H31" s="328">
        <v>0.26058689132875679</v>
      </c>
      <c r="I31" s="328">
        <v>0.78488566466881782</v>
      </c>
      <c r="J31" s="328">
        <v>0.15196008389677207</v>
      </c>
      <c r="K31" s="328">
        <v>0.52720582954681583</v>
      </c>
      <c r="L31" s="328">
        <v>0.50685666820888198</v>
      </c>
      <c r="M31" s="328">
        <v>0.90094895569753208</v>
      </c>
      <c r="N31" s="328">
        <v>0.23806114153975155</v>
      </c>
      <c r="O31" s="328">
        <v>0.60625746989947604</v>
      </c>
      <c r="P31" s="328">
        <v>0.79812147690008395</v>
      </c>
      <c r="Q31" s="328">
        <v>0.86795231748198409</v>
      </c>
      <c r="R31" s="328">
        <v>0.26562805314167193</v>
      </c>
      <c r="S31" s="328">
        <v>0.1780125375374606</v>
      </c>
      <c r="T31" s="328">
        <v>0.97508122895764959</v>
      </c>
      <c r="U31" s="328">
        <v>0.52545315656774183</v>
      </c>
      <c r="V31" s="328">
        <v>0.95924556343037626</v>
      </c>
      <c r="W31" s="328">
        <v>0.94791561004056901</v>
      </c>
      <c r="X31" s="328">
        <v>6.6070534710400253E-2</v>
      </c>
      <c r="Y31" s="328">
        <v>0.70638295547088958</v>
      </c>
      <c r="Z31" s="328">
        <v>0.24271442172125202</v>
      </c>
      <c r="AA31" s="328">
        <v>0.48504728004321973</v>
      </c>
      <c r="AB31" s="328">
        <v>0.85227747568430501</v>
      </c>
      <c r="AC31" s="328">
        <v>0.8597707254278808</v>
      </c>
      <c r="AD31" s="328">
        <v>0.94646805425628955</v>
      </c>
      <c r="AE31" s="328">
        <v>0.77883774936267081</v>
      </c>
      <c r="AF31" s="328">
        <v>0.12565601640794721</v>
      </c>
      <c r="AG31" s="328">
        <v>0.42084634344676441</v>
      </c>
      <c r="AH31" s="328">
        <v>0.25405502240594036</v>
      </c>
      <c r="AI31" s="328">
        <v>0.89646903846832426</v>
      </c>
      <c r="AJ31" s="328">
        <v>0.77903618238427952</v>
      </c>
      <c r="AK31" s="328">
        <v>0.92856059363401044</v>
      </c>
      <c r="AL31" s="328">
        <v>0.11364612693239184</v>
      </c>
      <c r="AM31" s="328">
        <v>0.61256208588866801</v>
      </c>
      <c r="AN31" s="328">
        <v>0.46266537441911737</v>
      </c>
      <c r="AO31" s="328">
        <v>0.99306727861548993</v>
      </c>
      <c r="AP31" s="328">
        <v>0.50891899787566097</v>
      </c>
      <c r="AQ31" s="328">
        <v>0.19267770669196826</v>
      </c>
      <c r="AR31" s="328">
        <v>0.44368514983833096</v>
      </c>
      <c r="AS31" s="328">
        <v>0.23526891435731923</v>
      </c>
      <c r="AT31" s="328">
        <v>0.26320079501812987</v>
      </c>
      <c r="AU31" s="328">
        <v>0.63675457099882071</v>
      </c>
      <c r="AV31" s="328">
        <v>0.79231689636968228</v>
      </c>
      <c r="AW31" s="328">
        <v>0.1217121375011736</v>
      </c>
      <c r="AX31" s="328">
        <v>0.64761691292794232</v>
      </c>
      <c r="AY31" s="328">
        <v>0.54332817608271</v>
      </c>
      <c r="AZ31" s="328">
        <v>0.2375549910187591</v>
      </c>
      <c r="BA31" s="328">
        <v>0.57277000674055234</v>
      </c>
      <c r="BB31" s="328">
        <v>4.5282805513429558E-2</v>
      </c>
      <c r="BC31" s="328">
        <v>0.86480888156680025</v>
      </c>
      <c r="BD31" s="328">
        <v>0.77867160519169598</v>
      </c>
      <c r="BE31" s="328">
        <v>0.88452037367267344</v>
      </c>
      <c r="BF31" s="328">
        <v>0.8242717292992161</v>
      </c>
      <c r="BG31" s="328">
        <v>0.52892095070502076</v>
      </c>
      <c r="BH31" s="328">
        <v>0.34693328354684061</v>
      </c>
      <c r="BI31" s="328">
        <v>0.20150275401368134</v>
      </c>
      <c r="BJ31" s="328">
        <v>0.95020567786740617</v>
      </c>
      <c r="BK31" s="328">
        <v>0.62825645645489314</v>
      </c>
      <c r="BL31" s="328">
        <v>3.584753023922449E-2</v>
      </c>
      <c r="BM31" s="328">
        <v>0.37280975769542923</v>
      </c>
      <c r="BN31" s="328">
        <v>0.39379244375079203</v>
      </c>
      <c r="BO31" s="328">
        <v>0.54838644323326058</v>
      </c>
      <c r="BP31" s="328">
        <v>0.58564511534256702</v>
      </c>
      <c r="BQ31" s="328">
        <v>0.91940979860812466</v>
      </c>
      <c r="BR31" s="328">
        <v>0.28435195680154646</v>
      </c>
      <c r="BS31" s="328">
        <v>0.18401056184206888</v>
      </c>
      <c r="BT31" s="328">
        <v>0.40319936305816917</v>
      </c>
      <c r="BU31" s="328">
        <v>0.14006635428827252</v>
      </c>
      <c r="BV31" s="328">
        <v>4.9465717379874263E-2</v>
      </c>
      <c r="BW31" s="328">
        <v>0.52083926641013267</v>
      </c>
      <c r="BX31" s="328">
        <v>0.13194402943484396</v>
      </c>
      <c r="BY31" s="328">
        <v>0.72541993629687895</v>
      </c>
      <c r="BZ31" s="328">
        <v>0.92895159372218772</v>
      </c>
      <c r="CA31" s="328">
        <v>0.73404918685941278</v>
      </c>
      <c r="CB31" s="328">
        <v>8.1192139774457495E-2</v>
      </c>
      <c r="CC31" s="328">
        <v>0.38054626170038608</v>
      </c>
      <c r="CD31" s="328">
        <v>0.27248911646819973</v>
      </c>
      <c r="CE31" s="328">
        <v>0.10718696898638269</v>
      </c>
      <c r="CF31" s="328">
        <v>0.10534928341316441</v>
      </c>
      <c r="CG31" s="328">
        <v>2.1899227980239688E-2</v>
      </c>
      <c r="CH31" s="328">
        <v>0.26398477500873807</v>
      </c>
      <c r="CI31" s="328">
        <v>0.49237035917979322</v>
      </c>
      <c r="CJ31" s="328">
        <v>0.1715255830449669</v>
      </c>
      <c r="CK31" s="328">
        <v>0.11520628424178092</v>
      </c>
      <c r="CL31" s="328">
        <v>0.13663351134244373</v>
      </c>
      <c r="CM31" s="328">
        <v>0.79397677467999861</v>
      </c>
      <c r="CN31" s="328">
        <v>0.65031348276443368</v>
      </c>
      <c r="CO31" s="328">
        <v>0.58488356655102347</v>
      </c>
      <c r="CP31" s="328">
        <v>0.63341114746255212</v>
      </c>
      <c r="CQ31" s="328">
        <v>0.55472380775042796</v>
      </c>
      <c r="CR31" s="328">
        <v>0.98324949751411594</v>
      </c>
      <c r="CS31" s="328">
        <v>0.68703412582501011</v>
      </c>
      <c r="CT31" s="328">
        <v>0.97687901172416147</v>
      </c>
      <c r="CU31" s="328">
        <v>0.21894499559954839</v>
      </c>
      <c r="CV31" s="328">
        <v>0.87895412420948316</v>
      </c>
      <c r="CW31" s="329">
        <v>0.33308462468711064</v>
      </c>
    </row>
    <row r="32" spans="1:101" x14ac:dyDescent="0.25">
      <c r="A32" s="322">
        <v>30</v>
      </c>
      <c r="B32" s="327">
        <v>0.65132288416416828</v>
      </c>
      <c r="C32" s="328">
        <v>0.1699540312947212</v>
      </c>
      <c r="D32" s="328">
        <v>2.5516618185686291E-2</v>
      </c>
      <c r="E32" s="328">
        <v>0.30978319289806056</v>
      </c>
      <c r="F32" s="328">
        <v>0.60491429901555005</v>
      </c>
      <c r="G32" s="328">
        <v>0.18670728734262454</v>
      </c>
      <c r="H32" s="328">
        <v>0.19678004908040414</v>
      </c>
      <c r="I32" s="328">
        <v>0.58608575987219136</v>
      </c>
      <c r="J32" s="328">
        <v>0.25392416403688589</v>
      </c>
      <c r="K32" s="328">
        <v>0.31038762957681776</v>
      </c>
      <c r="L32" s="328">
        <v>0.7392856840635682</v>
      </c>
      <c r="M32" s="328">
        <v>0.87697285055308383</v>
      </c>
      <c r="N32" s="328">
        <v>0.2420722017211876</v>
      </c>
      <c r="O32" s="328">
        <v>0.33587938124469741</v>
      </c>
      <c r="P32" s="328">
        <v>0.34300519155085141</v>
      </c>
      <c r="Q32" s="328">
        <v>0.38497402522835</v>
      </c>
      <c r="R32" s="328">
        <v>0.60724472594128098</v>
      </c>
      <c r="S32" s="328">
        <v>0.88257655526915357</v>
      </c>
      <c r="T32" s="328">
        <v>0.98069887427389113</v>
      </c>
      <c r="U32" s="328">
        <v>0.74249021032199813</v>
      </c>
      <c r="V32" s="328">
        <v>0.95370798337737739</v>
      </c>
      <c r="W32" s="328">
        <v>0.64225704783945137</v>
      </c>
      <c r="X32" s="328">
        <v>0.84568419499003356</v>
      </c>
      <c r="Y32" s="328">
        <v>0.13592757358307761</v>
      </c>
      <c r="Z32" s="328">
        <v>0.47842211834730208</v>
      </c>
      <c r="AA32" s="328">
        <v>0.86708796694802537</v>
      </c>
      <c r="AB32" s="328">
        <v>0.32230292243884939</v>
      </c>
      <c r="AC32" s="328">
        <v>0.15214667193824027</v>
      </c>
      <c r="AD32" s="328">
        <v>0.48611149653404961</v>
      </c>
      <c r="AE32" s="328">
        <v>0.35490947019901764</v>
      </c>
      <c r="AF32" s="328">
        <v>0.38688227901544625</v>
      </c>
      <c r="AG32" s="328">
        <v>8.3762322345166673E-2</v>
      </c>
      <c r="AH32" s="328">
        <v>0.15322048576183178</v>
      </c>
      <c r="AI32" s="328">
        <v>2.3642539107793681E-2</v>
      </c>
      <c r="AJ32" s="328">
        <v>0.69556066009181361</v>
      </c>
      <c r="AK32" s="328">
        <v>0.69847958898024198</v>
      </c>
      <c r="AL32" s="328">
        <v>0.88606195704221324</v>
      </c>
      <c r="AM32" s="328">
        <v>0.50489700676722027</v>
      </c>
      <c r="AN32" s="328">
        <v>0.9806637264764424</v>
      </c>
      <c r="AO32" s="328">
        <v>0.21870374074451915</v>
      </c>
      <c r="AP32" s="328">
        <v>8.398059482145892E-2</v>
      </c>
      <c r="AQ32" s="328">
        <v>0.78974234381681119</v>
      </c>
      <c r="AR32" s="328">
        <v>0.52335743021611703</v>
      </c>
      <c r="AS32" s="328">
        <v>0.99401022496675262</v>
      </c>
      <c r="AT32" s="328">
        <v>0.78646654934102811</v>
      </c>
      <c r="AU32" s="328">
        <v>0.21275028963009035</v>
      </c>
      <c r="AV32" s="328">
        <v>0.82621169364995062</v>
      </c>
      <c r="AW32" s="328">
        <v>0.80763310708842107</v>
      </c>
      <c r="AX32" s="328">
        <v>0.46224663094552132</v>
      </c>
      <c r="AY32" s="328">
        <v>0.15463025442090572</v>
      </c>
      <c r="AZ32" s="328">
        <v>0.82880310625546194</v>
      </c>
      <c r="BA32" s="328">
        <v>0.4697504699291537</v>
      </c>
      <c r="BB32" s="328">
        <v>0.7456207800328265</v>
      </c>
      <c r="BC32" s="328">
        <v>0.92371233894583749</v>
      </c>
      <c r="BD32" s="328">
        <v>0.47664869546536326</v>
      </c>
      <c r="BE32" s="328">
        <v>0.61280826351529361</v>
      </c>
      <c r="BF32" s="328">
        <v>0.91531047395634335</v>
      </c>
      <c r="BG32" s="328">
        <v>0.6366648049649799</v>
      </c>
      <c r="BH32" s="328">
        <v>0.2554593670606442</v>
      </c>
      <c r="BI32" s="328">
        <v>9.1046243827875628E-2</v>
      </c>
      <c r="BJ32" s="328">
        <v>0.19616500304135753</v>
      </c>
      <c r="BK32" s="328">
        <v>7.9692717482090281E-2</v>
      </c>
      <c r="BL32" s="328">
        <v>0.6541154407084131</v>
      </c>
      <c r="BM32" s="328">
        <v>0.10333371291548676</v>
      </c>
      <c r="BN32" s="328">
        <v>0.1440635755183366</v>
      </c>
      <c r="BO32" s="328">
        <v>0.84052713174907545</v>
      </c>
      <c r="BP32" s="328">
        <v>0.212774499560485</v>
      </c>
      <c r="BQ32" s="328">
        <v>0.1105358175190414</v>
      </c>
      <c r="BR32" s="328">
        <v>0.84876040387663587</v>
      </c>
      <c r="BS32" s="328">
        <v>0.40647523452305401</v>
      </c>
      <c r="BT32" s="328">
        <v>4.8661250492608499E-2</v>
      </c>
      <c r="BU32" s="328">
        <v>0.16315677026493258</v>
      </c>
      <c r="BV32" s="328">
        <v>9.8789128828085104E-2</v>
      </c>
      <c r="BW32" s="328">
        <v>0.41068664890998452</v>
      </c>
      <c r="BX32" s="328">
        <v>0.85844218888701551</v>
      </c>
      <c r="BY32" s="328">
        <v>0.58325769116693138</v>
      </c>
      <c r="BZ32" s="328">
        <v>0.78746036294292487</v>
      </c>
      <c r="CA32" s="328">
        <v>0.20310669974839324</v>
      </c>
      <c r="CB32" s="328">
        <v>0.1123389718250154</v>
      </c>
      <c r="CC32" s="328">
        <v>0.4680593537074289</v>
      </c>
      <c r="CD32" s="328">
        <v>0.37749620644769544</v>
      </c>
      <c r="CE32" s="328">
        <v>0.47181375179457086</v>
      </c>
      <c r="CF32" s="328">
        <v>0.95631821358793023</v>
      </c>
      <c r="CG32" s="328">
        <v>0.50942385454715056</v>
      </c>
      <c r="CH32" s="328">
        <v>0.56974149064483814</v>
      </c>
      <c r="CI32" s="328">
        <v>0.43253267617952051</v>
      </c>
      <c r="CJ32" s="328">
        <v>9.8747002017399055E-2</v>
      </c>
      <c r="CK32" s="328">
        <v>0.74543883325852889</v>
      </c>
      <c r="CL32" s="328">
        <v>0.22641158987195631</v>
      </c>
      <c r="CM32" s="328">
        <v>0.50732523680308894</v>
      </c>
      <c r="CN32" s="328">
        <v>0.76164183900791649</v>
      </c>
      <c r="CO32" s="328">
        <v>4.0902129967230749E-2</v>
      </c>
      <c r="CP32" s="328">
        <v>0.21655094631711957</v>
      </c>
      <c r="CQ32" s="328">
        <v>0.93358228375509977</v>
      </c>
      <c r="CR32" s="328">
        <v>0.44033518436871333</v>
      </c>
      <c r="CS32" s="328">
        <v>0.59159714848299227</v>
      </c>
      <c r="CT32" s="328">
        <v>0.73572221134970195</v>
      </c>
      <c r="CU32" s="328">
        <v>0.33287549154988127</v>
      </c>
      <c r="CV32" s="328">
        <v>0.73625883872778086</v>
      </c>
      <c r="CW32" s="329">
        <v>0.30395153432917255</v>
      </c>
    </row>
    <row r="33" spans="1:101" x14ac:dyDescent="0.25">
      <c r="A33" s="322">
        <v>31</v>
      </c>
      <c r="B33" s="327">
        <v>6.8684233784276127E-2</v>
      </c>
      <c r="C33" s="328">
        <v>0.21827601221081694</v>
      </c>
      <c r="D33" s="328">
        <v>0.7721273575560188</v>
      </c>
      <c r="E33" s="328">
        <v>0.17162362123461428</v>
      </c>
      <c r="F33" s="328">
        <v>0.35683652785909503</v>
      </c>
      <c r="G33" s="328">
        <v>0.21884517826733241</v>
      </c>
      <c r="H33" s="328">
        <v>0.17818775912897045</v>
      </c>
      <c r="I33" s="328">
        <v>0.60980415960002343</v>
      </c>
      <c r="J33" s="328">
        <v>0.34250157000794301</v>
      </c>
      <c r="K33" s="328">
        <v>0.49255187745347695</v>
      </c>
      <c r="L33" s="328">
        <v>0.10802766378654605</v>
      </c>
      <c r="M33" s="328">
        <v>0.1637144444001315</v>
      </c>
      <c r="N33" s="328">
        <v>0.56156631768043974</v>
      </c>
      <c r="O33" s="328">
        <v>0.62447625571006604</v>
      </c>
      <c r="P33" s="328">
        <v>0.98451578549330554</v>
      </c>
      <c r="Q33" s="328">
        <v>0.48486895552519105</v>
      </c>
      <c r="R33" s="328">
        <v>0.28057749735366166</v>
      </c>
      <c r="S33" s="328">
        <v>0.45503007295529141</v>
      </c>
      <c r="T33" s="328">
        <v>0.23746528974359382</v>
      </c>
      <c r="U33" s="328">
        <v>0.69416155597288021</v>
      </c>
      <c r="V33" s="328">
        <v>0.96793525394210267</v>
      </c>
      <c r="W33" s="328">
        <v>0.63378606320832387</v>
      </c>
      <c r="X33" s="328">
        <v>0.61809072406579935</v>
      </c>
      <c r="Y33" s="328">
        <v>0.7084065835998461</v>
      </c>
      <c r="Z33" s="328">
        <v>0.51416322520706181</v>
      </c>
      <c r="AA33" s="328">
        <v>0.29445952036349787</v>
      </c>
      <c r="AB33" s="328">
        <v>0.92938841420248197</v>
      </c>
      <c r="AC33" s="328">
        <v>0.10688556029943985</v>
      </c>
      <c r="AD33" s="328">
        <v>2.6188464975333225E-2</v>
      </c>
      <c r="AE33" s="328">
        <v>0.63209293937561295</v>
      </c>
      <c r="AF33" s="328">
        <v>0.68886416872500633</v>
      </c>
      <c r="AG33" s="328">
        <v>0.22979198399639067</v>
      </c>
      <c r="AH33" s="328">
        <v>0.45789241952787663</v>
      </c>
      <c r="AI33" s="328">
        <v>0.41050090910052006</v>
      </c>
      <c r="AJ33" s="328">
        <v>0.67533097749687165</v>
      </c>
      <c r="AK33" s="328">
        <v>5.6241689382975579E-2</v>
      </c>
      <c r="AL33" s="328">
        <v>0.63781411851170788</v>
      </c>
      <c r="AM33" s="328">
        <v>0.70006347485607834</v>
      </c>
      <c r="AN33" s="328">
        <v>0.13802389090450173</v>
      </c>
      <c r="AO33" s="328">
        <v>0.14644067836969032</v>
      </c>
      <c r="AP33" s="328">
        <v>0.15310581989357086</v>
      </c>
      <c r="AQ33" s="328">
        <v>0.26072783246025377</v>
      </c>
      <c r="AR33" s="328">
        <v>0.50439783016819395</v>
      </c>
      <c r="AS33" s="328">
        <v>0.21561351806715301</v>
      </c>
      <c r="AT33" s="328">
        <v>0.27283173534711125</v>
      </c>
      <c r="AU33" s="328">
        <v>0.82683215591828096</v>
      </c>
      <c r="AV33" s="328">
        <v>0.72174599375740223</v>
      </c>
      <c r="AW33" s="328">
        <v>0.55600485490497231</v>
      </c>
      <c r="AX33" s="328">
        <v>0.40327656413657653</v>
      </c>
      <c r="AY33" s="328">
        <v>0.79718859467149761</v>
      </c>
      <c r="AZ33" s="328">
        <v>0.94954564431187549</v>
      </c>
      <c r="BA33" s="328">
        <v>0.3277966859732544</v>
      </c>
      <c r="BB33" s="328">
        <v>0.42755274110200792</v>
      </c>
      <c r="BC33" s="328">
        <v>0.16025705340601393</v>
      </c>
      <c r="BD33" s="328">
        <v>0.34905311512425596</v>
      </c>
      <c r="BE33" s="328">
        <v>0.61692443106618189</v>
      </c>
      <c r="BF33" s="328">
        <v>0.64050747425467591</v>
      </c>
      <c r="BG33" s="328">
        <v>0.46510317896284747</v>
      </c>
      <c r="BH33" s="328">
        <v>0.88576096847476382</v>
      </c>
      <c r="BI33" s="328">
        <v>0.21683234320550393</v>
      </c>
      <c r="BJ33" s="328">
        <v>0.53739019035819369</v>
      </c>
      <c r="BK33" s="328">
        <v>0.77659473046346417</v>
      </c>
      <c r="BL33" s="328">
        <v>0.97883279848898397</v>
      </c>
      <c r="BM33" s="328">
        <v>7.5113819233099122E-3</v>
      </c>
      <c r="BN33" s="328">
        <v>0.49457203615765533</v>
      </c>
      <c r="BO33" s="328">
        <v>0.27532615874550359</v>
      </c>
      <c r="BP33" s="328">
        <v>0.29175001663746336</v>
      </c>
      <c r="BQ33" s="328">
        <v>0.37523904359789712</v>
      </c>
      <c r="BR33" s="328">
        <v>0.93874003283150742</v>
      </c>
      <c r="BS33" s="328">
        <v>0.559955401953111</v>
      </c>
      <c r="BT33" s="328">
        <v>0.17234248193143675</v>
      </c>
      <c r="BU33" s="328">
        <v>5.5650776193206131E-2</v>
      </c>
      <c r="BV33" s="328">
        <v>2.0447143406032708E-3</v>
      </c>
      <c r="BW33" s="328">
        <v>0.44458654196681247</v>
      </c>
      <c r="BX33" s="328">
        <v>0.50404017157763037</v>
      </c>
      <c r="BY33" s="328">
        <v>0.99146110330956838</v>
      </c>
      <c r="BZ33" s="328">
        <v>0.15789873306072533</v>
      </c>
      <c r="CA33" s="328">
        <v>0.45370450149302277</v>
      </c>
      <c r="CB33" s="328">
        <v>0.64625216067402658</v>
      </c>
      <c r="CC33" s="328">
        <v>0.47427816551616164</v>
      </c>
      <c r="CD33" s="328">
        <v>0.65700937649869573</v>
      </c>
      <c r="CE33" s="328">
        <v>0.26144271375700656</v>
      </c>
      <c r="CF33" s="328">
        <v>0.57600886306856225</v>
      </c>
      <c r="CG33" s="328">
        <v>0.92128720182519253</v>
      </c>
      <c r="CH33" s="328">
        <v>0.90556322274518863</v>
      </c>
      <c r="CI33" s="328">
        <v>0.79181339797653849</v>
      </c>
      <c r="CJ33" s="328">
        <v>0.66685258109623202</v>
      </c>
      <c r="CK33" s="328">
        <v>0.81470323734861605</v>
      </c>
      <c r="CL33" s="328">
        <v>0.64765714923909012</v>
      </c>
      <c r="CM33" s="328">
        <v>0.80612047697230249</v>
      </c>
      <c r="CN33" s="328">
        <v>0.51788005399325554</v>
      </c>
      <c r="CO33" s="328">
        <v>0.9660925323261047</v>
      </c>
      <c r="CP33" s="328">
        <v>0.31551586615031102</v>
      </c>
      <c r="CQ33" s="328">
        <v>0.52163074054829783</v>
      </c>
      <c r="CR33" s="328">
        <v>0.60710850252642445</v>
      </c>
      <c r="CS33" s="328">
        <v>0.16479100403860691</v>
      </c>
      <c r="CT33" s="328">
        <v>0.50493689157455357</v>
      </c>
      <c r="CU33" s="328">
        <v>0.51763396925310556</v>
      </c>
      <c r="CV33" s="328">
        <v>0.99766308931197312</v>
      </c>
      <c r="CW33" s="329">
        <v>0.83682801505990323</v>
      </c>
    </row>
    <row r="34" spans="1:101" x14ac:dyDescent="0.25">
      <c r="A34" s="322">
        <v>32</v>
      </c>
      <c r="B34" s="327">
        <v>0.11751117259109645</v>
      </c>
      <c r="C34" s="328">
        <v>0.348466886164017</v>
      </c>
      <c r="D34" s="328">
        <v>0.85268287748818961</v>
      </c>
      <c r="E34" s="328">
        <v>0.11060471366842717</v>
      </c>
      <c r="F34" s="328">
        <v>0.19527305378203152</v>
      </c>
      <c r="G34" s="328">
        <v>0.97119305463913386</v>
      </c>
      <c r="H34" s="328">
        <v>0.50234218058177049</v>
      </c>
      <c r="I34" s="328">
        <v>0.39974667782210282</v>
      </c>
      <c r="J34" s="328">
        <v>0.31160343669529644</v>
      </c>
      <c r="K34" s="328">
        <v>0.28094078374441711</v>
      </c>
      <c r="L34" s="328">
        <v>8.780292605955009E-2</v>
      </c>
      <c r="M34" s="328">
        <v>0.88734844292156634</v>
      </c>
      <c r="N34" s="328">
        <v>0.39791425319081464</v>
      </c>
      <c r="O34" s="328">
        <v>0.39103295820116024</v>
      </c>
      <c r="P34" s="328">
        <v>1.3211743835940482E-2</v>
      </c>
      <c r="Q34" s="328">
        <v>0.44187316881565986</v>
      </c>
      <c r="R34" s="328">
        <v>0.72078283256217923</v>
      </c>
      <c r="S34" s="328">
        <v>5.9789872491625706E-2</v>
      </c>
      <c r="T34" s="328">
        <v>0.40686943370147199</v>
      </c>
      <c r="U34" s="328">
        <v>0.47413308760450174</v>
      </c>
      <c r="V34" s="328">
        <v>0.95098587324254513</v>
      </c>
      <c r="W34" s="328">
        <v>0.797199382841701</v>
      </c>
      <c r="X34" s="328">
        <v>8.7006999762879955E-2</v>
      </c>
      <c r="Y34" s="328">
        <v>0.62468141704662639</v>
      </c>
      <c r="Z34" s="328">
        <v>0.91532644206053781</v>
      </c>
      <c r="AA34" s="328">
        <v>0.7171295028775968</v>
      </c>
      <c r="AB34" s="328">
        <v>0.85734166140775248</v>
      </c>
      <c r="AC34" s="328">
        <v>0.60917288483624787</v>
      </c>
      <c r="AD34" s="328">
        <v>0.29072196434148534</v>
      </c>
      <c r="AE34" s="328">
        <v>0.44038203663186559</v>
      </c>
      <c r="AF34" s="328">
        <v>0.29295498400290776</v>
      </c>
      <c r="AG34" s="328">
        <v>0.8066670685896975</v>
      </c>
      <c r="AH34" s="328">
        <v>0.61217252738816175</v>
      </c>
      <c r="AI34" s="328">
        <v>0.31827298452575925</v>
      </c>
      <c r="AJ34" s="328">
        <v>0.84010309394249338</v>
      </c>
      <c r="AK34" s="328">
        <v>0.25585941764104625</v>
      </c>
      <c r="AL34" s="328">
        <v>0.10225120269646304</v>
      </c>
      <c r="AM34" s="328">
        <v>0.71304037280536381</v>
      </c>
      <c r="AN34" s="328">
        <v>0.44320111435562115</v>
      </c>
      <c r="AO34" s="328">
        <v>0.23730806726415588</v>
      </c>
      <c r="AP34" s="328">
        <v>6.9947156997336002E-2</v>
      </c>
      <c r="AQ34" s="328">
        <v>0.33182697785813242</v>
      </c>
      <c r="AR34" s="328">
        <v>0.14263088619185682</v>
      </c>
      <c r="AS34" s="328">
        <v>0.46902497745289384</v>
      </c>
      <c r="AT34" s="328">
        <v>0.48710260487877233</v>
      </c>
      <c r="AU34" s="328">
        <v>0.73092252583623485</v>
      </c>
      <c r="AV34" s="328">
        <v>0.99372219720444654</v>
      </c>
      <c r="AW34" s="328">
        <v>0.26391025398962786</v>
      </c>
      <c r="AX34" s="328">
        <v>4.487644027552129E-2</v>
      </c>
      <c r="AY34" s="328">
        <v>0.12707336449140971</v>
      </c>
      <c r="AZ34" s="328">
        <v>0.50232354801282897</v>
      </c>
      <c r="BA34" s="328">
        <v>0.37328498423008583</v>
      </c>
      <c r="BB34" s="328">
        <v>7.9699408902157876E-2</v>
      </c>
      <c r="BC34" s="328">
        <v>0.63562824719524791</v>
      </c>
      <c r="BD34" s="328">
        <v>0.38353016309760291</v>
      </c>
      <c r="BE34" s="328">
        <v>0.207659311161426</v>
      </c>
      <c r="BF34" s="328">
        <v>0.73825767798934416</v>
      </c>
      <c r="BG34" s="328">
        <v>0.65786990393564704</v>
      </c>
      <c r="BH34" s="328">
        <v>0.60038254947650871</v>
      </c>
      <c r="BI34" s="328">
        <v>0.26794943666455762</v>
      </c>
      <c r="BJ34" s="328">
        <v>0.14710697469610912</v>
      </c>
      <c r="BK34" s="328">
        <v>0.27911150248368344</v>
      </c>
      <c r="BL34" s="328">
        <v>0.99963091978691332</v>
      </c>
      <c r="BM34" s="328">
        <v>0.48018192077451616</v>
      </c>
      <c r="BN34" s="328">
        <v>0.79356071658544036</v>
      </c>
      <c r="BO34" s="328">
        <v>0.17283440004163442</v>
      </c>
      <c r="BP34" s="328">
        <v>0.29774520767572565</v>
      </c>
      <c r="BQ34" s="328">
        <v>0.20971221445812649</v>
      </c>
      <c r="BR34" s="328">
        <v>0.96490305626393358</v>
      </c>
      <c r="BS34" s="328">
        <v>0.69850417956338795</v>
      </c>
      <c r="BT34" s="328">
        <v>0.90178593201769797</v>
      </c>
      <c r="BU34" s="328">
        <v>0.88299947587365502</v>
      </c>
      <c r="BV34" s="328">
        <v>0.16532073389671131</v>
      </c>
      <c r="BW34" s="328">
        <v>0.45836334629059206</v>
      </c>
      <c r="BX34" s="328">
        <v>4.2677482267787781E-3</v>
      </c>
      <c r="BY34" s="328">
        <v>0.78998738877308505</v>
      </c>
      <c r="BZ34" s="328">
        <v>0.12803291679813816</v>
      </c>
      <c r="CA34" s="328">
        <v>0.71880992271510036</v>
      </c>
      <c r="CB34" s="328">
        <v>0.24960616045180917</v>
      </c>
      <c r="CC34" s="328">
        <v>0.31847560343725068</v>
      </c>
      <c r="CD34" s="328">
        <v>0.196872563227112</v>
      </c>
      <c r="CE34" s="328">
        <v>0.12732235602923403</v>
      </c>
      <c r="CF34" s="328">
        <v>0.82570632140065214</v>
      </c>
      <c r="CG34" s="328">
        <v>0.61794421316664305</v>
      </c>
      <c r="CH34" s="328">
        <v>0.74699643957562767</v>
      </c>
      <c r="CI34" s="328">
        <v>0.34064895452314925</v>
      </c>
      <c r="CJ34" s="328">
        <v>0.86113135494638904</v>
      </c>
      <c r="CK34" s="328">
        <v>0.52253773654211622</v>
      </c>
      <c r="CL34" s="328">
        <v>0.95047876047991053</v>
      </c>
      <c r="CM34" s="328">
        <v>0.54004572701886655</v>
      </c>
      <c r="CN34" s="328">
        <v>0.8477130182712278</v>
      </c>
      <c r="CO34" s="328">
        <v>0.86911856147963551</v>
      </c>
      <c r="CP34" s="328">
        <v>0.21076454664329325</v>
      </c>
      <c r="CQ34" s="328">
        <v>3.7125594777170701E-2</v>
      </c>
      <c r="CR34" s="328">
        <v>0.54453510587418297</v>
      </c>
      <c r="CS34" s="328">
        <v>0.91666179742917531</v>
      </c>
      <c r="CT34" s="328">
        <v>0.77859387437214389</v>
      </c>
      <c r="CU34" s="328">
        <v>0.28133954695339658</v>
      </c>
      <c r="CV34" s="328">
        <v>0.23824904346391218</v>
      </c>
      <c r="CW34" s="329">
        <v>0.89812900633050696</v>
      </c>
    </row>
    <row r="35" spans="1:101" x14ac:dyDescent="0.25">
      <c r="A35" s="322">
        <v>33</v>
      </c>
      <c r="B35" s="327">
        <v>0.89939748446964551</v>
      </c>
      <c r="C35" s="328">
        <v>8.1559290576297627E-2</v>
      </c>
      <c r="D35" s="328">
        <v>0.13818419960613326</v>
      </c>
      <c r="E35" s="328">
        <v>0.50376837720472256</v>
      </c>
      <c r="F35" s="328">
        <v>0.12226858510916916</v>
      </c>
      <c r="G35" s="328">
        <v>0.75216979311598653</v>
      </c>
      <c r="H35" s="328">
        <v>0.9936734495044568</v>
      </c>
      <c r="I35" s="328">
        <v>0.94107777548868476</v>
      </c>
      <c r="J35" s="328">
        <v>2.123978233459245E-2</v>
      </c>
      <c r="K35" s="328">
        <v>0.51883337212925973</v>
      </c>
      <c r="L35" s="328">
        <v>0.69487108929689612</v>
      </c>
      <c r="M35" s="328">
        <v>0.6557345345340897</v>
      </c>
      <c r="N35" s="328">
        <v>0.48662259331261737</v>
      </c>
      <c r="O35" s="328">
        <v>0.73569860881042382</v>
      </c>
      <c r="P35" s="328">
        <v>1.5804844386608785E-2</v>
      </c>
      <c r="Q35" s="328">
        <v>0.31610650732504197</v>
      </c>
      <c r="R35" s="328">
        <v>0.81803179999008169</v>
      </c>
      <c r="S35" s="328">
        <v>0.64993040660569168</v>
      </c>
      <c r="T35" s="328">
        <v>0.65504835702104902</v>
      </c>
      <c r="U35" s="328">
        <v>0.53918793818386934</v>
      </c>
      <c r="V35" s="328">
        <v>0.67738276003576026</v>
      </c>
      <c r="W35" s="328">
        <v>8.1203589605726378E-2</v>
      </c>
      <c r="X35" s="328">
        <v>0.86415968663029297</v>
      </c>
      <c r="Y35" s="328">
        <v>0.59172226125067984</v>
      </c>
      <c r="Z35" s="328">
        <v>0.47440831114006365</v>
      </c>
      <c r="AA35" s="328">
        <v>1.5492312170493072E-2</v>
      </c>
      <c r="AB35" s="328">
        <v>0.96857103055630089</v>
      </c>
      <c r="AC35" s="328">
        <v>0.36342530248827742</v>
      </c>
      <c r="AD35" s="328">
        <v>0.49917431588245353</v>
      </c>
      <c r="AE35" s="328">
        <v>0.72488898382157996</v>
      </c>
      <c r="AF35" s="328">
        <v>0.47312514523375082</v>
      </c>
      <c r="AG35" s="328">
        <v>0.38528356352434856</v>
      </c>
      <c r="AH35" s="328">
        <v>0.59888439623813561</v>
      </c>
      <c r="AI35" s="328">
        <v>0.77006079720567122</v>
      </c>
      <c r="AJ35" s="328">
        <v>6.3444674060443518E-2</v>
      </c>
      <c r="AK35" s="328">
        <v>0.76381600425863194</v>
      </c>
      <c r="AL35" s="328">
        <v>0.61816257829002108</v>
      </c>
      <c r="AM35" s="328">
        <v>0.36883532748533465</v>
      </c>
      <c r="AN35" s="328">
        <v>0.71518951133198749</v>
      </c>
      <c r="AO35" s="328">
        <v>0.76225862160913493</v>
      </c>
      <c r="AP35" s="328">
        <v>0.14749489896770029</v>
      </c>
      <c r="AQ35" s="328">
        <v>0.28998794634156955</v>
      </c>
      <c r="AR35" s="328">
        <v>0.53850033849863754</v>
      </c>
      <c r="AS35" s="328">
        <v>0.58100348319142214</v>
      </c>
      <c r="AT35" s="328">
        <v>0.48834505809258477</v>
      </c>
      <c r="AU35" s="328">
        <v>0.55527472603569628</v>
      </c>
      <c r="AV35" s="328">
        <v>4.2843120607247487E-2</v>
      </c>
      <c r="AW35" s="328">
        <v>0.21680528660282672</v>
      </c>
      <c r="AX35" s="328">
        <v>0.23064983522752724</v>
      </c>
      <c r="AY35" s="328">
        <v>0.55440220373510507</v>
      </c>
      <c r="AZ35" s="328">
        <v>0.35623667510720036</v>
      </c>
      <c r="BA35" s="328">
        <v>0.38873869714091214</v>
      </c>
      <c r="BB35" s="328">
        <v>0.51565879959418703</v>
      </c>
      <c r="BC35" s="328">
        <v>0.35841482383279999</v>
      </c>
      <c r="BD35" s="328">
        <v>0.66260593466626494</v>
      </c>
      <c r="BE35" s="328">
        <v>0.50122703589160711</v>
      </c>
      <c r="BF35" s="328">
        <v>0.93310446481191667</v>
      </c>
      <c r="BG35" s="328">
        <v>0.74362435268835902</v>
      </c>
      <c r="BH35" s="328">
        <v>0.43154641744381195</v>
      </c>
      <c r="BI35" s="328">
        <v>8.642475307758879E-2</v>
      </c>
      <c r="BJ35" s="328">
        <v>6.3206900401964861E-2</v>
      </c>
      <c r="BK35" s="328">
        <v>0.59660754925146886</v>
      </c>
      <c r="BL35" s="328">
        <v>0.5747375163120243</v>
      </c>
      <c r="BM35" s="328">
        <v>0.43687899151740606</v>
      </c>
      <c r="BN35" s="328">
        <v>0.41103515333376706</v>
      </c>
      <c r="BO35" s="328">
        <v>0.64475649636831189</v>
      </c>
      <c r="BP35" s="328">
        <v>0.52138454985989502</v>
      </c>
      <c r="BQ35" s="328">
        <v>0.64366226725017595</v>
      </c>
      <c r="BR35" s="328">
        <v>0.87182061629742424</v>
      </c>
      <c r="BS35" s="328">
        <v>0.65928569288157979</v>
      </c>
      <c r="BT35" s="328">
        <v>0.4658250644518791</v>
      </c>
      <c r="BU35" s="328">
        <v>0.43623345637357325</v>
      </c>
      <c r="BV35" s="328">
        <v>7.617150786225757E-2</v>
      </c>
      <c r="BW35" s="328">
        <v>1.6500018283988727E-2</v>
      </c>
      <c r="BX35" s="328">
        <v>0.24919399728641523</v>
      </c>
      <c r="BY35" s="328">
        <v>0.83088771841661235</v>
      </c>
      <c r="BZ35" s="328">
        <v>0.74314559531759783</v>
      </c>
      <c r="CA35" s="328">
        <v>0.59161491827132506</v>
      </c>
      <c r="CB35" s="328">
        <v>0.77336160280236843</v>
      </c>
      <c r="CC35" s="328">
        <v>0.19532987414096059</v>
      </c>
      <c r="CD35" s="328">
        <v>0.45905961010027996</v>
      </c>
      <c r="CE35" s="328">
        <v>0.16499313175637664</v>
      </c>
      <c r="CF35" s="328">
        <v>0.83489148912476718</v>
      </c>
      <c r="CG35" s="328">
        <v>0.82055221816345458</v>
      </c>
      <c r="CH35" s="328">
        <v>0.91370615709025516</v>
      </c>
      <c r="CI35" s="328">
        <v>0.14885139134981351</v>
      </c>
      <c r="CJ35" s="328">
        <v>0.18378921202034815</v>
      </c>
      <c r="CK35" s="328">
        <v>8.4088397552952721E-2</v>
      </c>
      <c r="CL35" s="328">
        <v>0.45951032341858689</v>
      </c>
      <c r="CM35" s="328">
        <v>1.6736985650151581E-2</v>
      </c>
      <c r="CN35" s="328">
        <v>0.67959190607734121</v>
      </c>
      <c r="CO35" s="328">
        <v>0.20734234390643635</v>
      </c>
      <c r="CP35" s="328">
        <v>0.82797297448713891</v>
      </c>
      <c r="CQ35" s="328">
        <v>0.88220365615582086</v>
      </c>
      <c r="CR35" s="328">
        <v>0.66416638749672607</v>
      </c>
      <c r="CS35" s="328">
        <v>0.35838084231970857</v>
      </c>
      <c r="CT35" s="328">
        <v>0.57964758782046122</v>
      </c>
      <c r="CU35" s="328">
        <v>0.75779587061708931</v>
      </c>
      <c r="CV35" s="328">
        <v>0.30793742665485446</v>
      </c>
      <c r="CW35" s="329">
        <v>0.99958607134500177</v>
      </c>
    </row>
    <row r="36" spans="1:101" x14ac:dyDescent="0.25">
      <c r="A36" s="322">
        <v>34</v>
      </c>
      <c r="B36" s="327">
        <v>5.0748255180428359E-2</v>
      </c>
      <c r="C36" s="328">
        <v>1.0035831658540051E-2</v>
      </c>
      <c r="D36" s="328">
        <v>0.33320743434235589</v>
      </c>
      <c r="E36" s="328">
        <v>0.35032162956790369</v>
      </c>
      <c r="F36" s="328">
        <v>9.5212718325552004E-2</v>
      </c>
      <c r="G36" s="328">
        <v>9.5799911855412256E-2</v>
      </c>
      <c r="H36" s="328">
        <v>0.7345892619410237</v>
      </c>
      <c r="I36" s="328">
        <v>0.91991905227974979</v>
      </c>
      <c r="J36" s="328">
        <v>0.37850524085528736</v>
      </c>
      <c r="K36" s="328">
        <v>0.6614283989968941</v>
      </c>
      <c r="L36" s="328">
        <v>0.28879812980336705</v>
      </c>
      <c r="M36" s="328">
        <v>0.38919855549039717</v>
      </c>
      <c r="N36" s="328">
        <v>0.40867999922042908</v>
      </c>
      <c r="O36" s="328">
        <v>0.38797403582451939</v>
      </c>
      <c r="P36" s="328">
        <v>2.5764574814815866E-2</v>
      </c>
      <c r="Q36" s="328">
        <v>0.46459408491784182</v>
      </c>
      <c r="R36" s="328">
        <v>0.24192756412833161</v>
      </c>
      <c r="S36" s="328">
        <v>2.0972985335454553E-3</v>
      </c>
      <c r="T36" s="328">
        <v>0.11877400377924729</v>
      </c>
      <c r="U36" s="328">
        <v>0.1673369881504323</v>
      </c>
      <c r="V36" s="328">
        <v>0.43468706441509508</v>
      </c>
      <c r="W36" s="328">
        <v>0.28696389383959975</v>
      </c>
      <c r="X36" s="328">
        <v>0.72539050385644677</v>
      </c>
      <c r="Y36" s="328">
        <v>0.2592168841998852</v>
      </c>
      <c r="Z36" s="328">
        <v>0.74977217604816637</v>
      </c>
      <c r="AA36" s="328">
        <v>0.33092102152296388</v>
      </c>
      <c r="AB36" s="328">
        <v>0.47280530592312253</v>
      </c>
      <c r="AC36" s="328">
        <v>0.39502049629694591</v>
      </c>
      <c r="AD36" s="328">
        <v>0.7837716863660722</v>
      </c>
      <c r="AE36" s="328">
        <v>0.84944393224119108</v>
      </c>
      <c r="AF36" s="328">
        <v>0.39774540770666267</v>
      </c>
      <c r="AG36" s="328">
        <v>3.9621055555344009E-2</v>
      </c>
      <c r="AH36" s="328">
        <v>0.36979870070248788</v>
      </c>
      <c r="AI36" s="328">
        <v>0.77966983105549481</v>
      </c>
      <c r="AJ36" s="328">
        <v>0.42763487202769612</v>
      </c>
      <c r="AK36" s="328">
        <v>0.1119763499630162</v>
      </c>
      <c r="AL36" s="328">
        <v>0.52739914487603223</v>
      </c>
      <c r="AM36" s="328">
        <v>0.42778113907968685</v>
      </c>
      <c r="AN36" s="328">
        <v>8.6995761732779009E-2</v>
      </c>
      <c r="AO36" s="328">
        <v>0.59103896219625618</v>
      </c>
      <c r="AP36" s="328">
        <v>0.2668115484441147</v>
      </c>
      <c r="AQ36" s="328">
        <v>0.82220014956685117</v>
      </c>
      <c r="AR36" s="328">
        <v>0.64481660408634012</v>
      </c>
      <c r="AS36" s="328">
        <v>0.50896382056983125</v>
      </c>
      <c r="AT36" s="328">
        <v>0.66717079843748839</v>
      </c>
      <c r="AU36" s="328">
        <v>2.1671402047191535E-2</v>
      </c>
      <c r="AV36" s="328">
        <v>0.73792578165049072</v>
      </c>
      <c r="AW36" s="328">
        <v>6.3594357051538708E-2</v>
      </c>
      <c r="AX36" s="328">
        <v>0.53856914410646439</v>
      </c>
      <c r="AY36" s="328">
        <v>0.12632721236300437</v>
      </c>
      <c r="AZ36" s="328">
        <v>0.12792348319699332</v>
      </c>
      <c r="BA36" s="328">
        <v>0.28809459407652316</v>
      </c>
      <c r="BB36" s="328">
        <v>0.10551719314937191</v>
      </c>
      <c r="BC36" s="328">
        <v>0.82893685303410081</v>
      </c>
      <c r="BD36" s="328">
        <v>0.10063015863247182</v>
      </c>
      <c r="BE36" s="328">
        <v>0.40718250341544326</v>
      </c>
      <c r="BF36" s="328">
        <v>2.0092388494763469E-3</v>
      </c>
      <c r="BG36" s="328">
        <v>5.8290851014268341E-2</v>
      </c>
      <c r="BH36" s="328">
        <v>0.4108139286969581</v>
      </c>
      <c r="BI36" s="328">
        <v>0.70075747501257535</v>
      </c>
      <c r="BJ36" s="328">
        <v>0.93498160029043031</v>
      </c>
      <c r="BK36" s="328">
        <v>0.38274902911291497</v>
      </c>
      <c r="BL36" s="328">
        <v>0.13554986472421282</v>
      </c>
      <c r="BM36" s="328">
        <v>0.39934100418864915</v>
      </c>
      <c r="BN36" s="328">
        <v>0.60360566189289599</v>
      </c>
      <c r="BO36" s="328">
        <v>0.78393139137286605</v>
      </c>
      <c r="BP36" s="328">
        <v>1.3322813446471571E-2</v>
      </c>
      <c r="BQ36" s="328">
        <v>0.9728911431901901</v>
      </c>
      <c r="BR36" s="328">
        <v>0.95757436695022635</v>
      </c>
      <c r="BS36" s="328">
        <v>8.2040846807696965E-2</v>
      </c>
      <c r="BT36" s="328">
        <v>0.31725162543702767</v>
      </c>
      <c r="BU36" s="328">
        <v>0.31206580583892252</v>
      </c>
      <c r="BV36" s="328">
        <v>0.4562096440153296</v>
      </c>
      <c r="BW36" s="328">
        <v>0.24092405303465814</v>
      </c>
      <c r="BX36" s="328">
        <v>0.36435936495671517</v>
      </c>
      <c r="BY36" s="328">
        <v>0.63949091842932404</v>
      </c>
      <c r="BZ36" s="328">
        <v>0.42968304756619258</v>
      </c>
      <c r="CA36" s="328">
        <v>0.50780617644183157</v>
      </c>
      <c r="CB36" s="328">
        <v>0.54035748108367643</v>
      </c>
      <c r="CC36" s="328">
        <v>9.1237504047253726E-2</v>
      </c>
      <c r="CD36" s="328">
        <v>0.34425807812056419</v>
      </c>
      <c r="CE36" s="328">
        <v>6.5897923040481032E-4</v>
      </c>
      <c r="CF36" s="328">
        <v>0.24208879730608146</v>
      </c>
      <c r="CG36" s="328">
        <v>0.14814183366362443</v>
      </c>
      <c r="CH36" s="328">
        <v>0.89678091310967267</v>
      </c>
      <c r="CI36" s="328">
        <v>1.0428098699304833E-2</v>
      </c>
      <c r="CJ36" s="328">
        <v>0.1804137516562685</v>
      </c>
      <c r="CK36" s="328">
        <v>0.85227751312082756</v>
      </c>
      <c r="CL36" s="328">
        <v>0.9848326703965129</v>
      </c>
      <c r="CM36" s="328">
        <v>0.33563934011354668</v>
      </c>
      <c r="CN36" s="328">
        <v>0.62970529298939493</v>
      </c>
      <c r="CO36" s="328">
        <v>0.65049230214683007</v>
      </c>
      <c r="CP36" s="328">
        <v>0.68954613252049191</v>
      </c>
      <c r="CQ36" s="328">
        <v>0.90062184799600242</v>
      </c>
      <c r="CR36" s="328">
        <v>0.64961757000757903</v>
      </c>
      <c r="CS36" s="328">
        <v>0.17407544396091712</v>
      </c>
      <c r="CT36" s="328">
        <v>0.73274745786267492</v>
      </c>
      <c r="CU36" s="328">
        <v>0.25416657549190091</v>
      </c>
      <c r="CV36" s="328">
        <v>0.30243783111649947</v>
      </c>
      <c r="CW36" s="329">
        <v>0.57403202856578694</v>
      </c>
    </row>
    <row r="37" spans="1:101" x14ac:dyDescent="0.25">
      <c r="A37" s="322">
        <v>35</v>
      </c>
      <c r="B37" s="327">
        <v>0.91080521723846175</v>
      </c>
      <c r="C37" s="328">
        <v>0.36799014577248901</v>
      </c>
      <c r="D37" s="328">
        <v>0.54252478635139845</v>
      </c>
      <c r="E37" s="328">
        <v>0.65550603018027598</v>
      </c>
      <c r="F37" s="328">
        <v>0.52612791834928974</v>
      </c>
      <c r="G37" s="328">
        <v>3.4040220962195278E-2</v>
      </c>
      <c r="H37" s="328">
        <v>0.94273756795858366</v>
      </c>
      <c r="I37" s="328">
        <v>0.26912615926422845</v>
      </c>
      <c r="J37" s="328">
        <v>0.22061651358234546</v>
      </c>
      <c r="K37" s="328">
        <v>7.7232156568540766E-4</v>
      </c>
      <c r="L37" s="328">
        <v>0.87676049104566633</v>
      </c>
      <c r="M37" s="328">
        <v>0.80656974772110801</v>
      </c>
      <c r="N37" s="328">
        <v>0.62466201088510331</v>
      </c>
      <c r="O37" s="328">
        <v>0.84351720398405705</v>
      </c>
      <c r="P37" s="328">
        <v>0.57585429364485363</v>
      </c>
      <c r="Q37" s="328">
        <v>0.83771355143186366</v>
      </c>
      <c r="R37" s="328">
        <v>0.35922007307772308</v>
      </c>
      <c r="S37" s="328">
        <v>0.51824717695426714</v>
      </c>
      <c r="T37" s="328">
        <v>0.45184362358138941</v>
      </c>
      <c r="U37" s="328">
        <v>0.44126402807521492</v>
      </c>
      <c r="V37" s="328">
        <v>0.46584192027484583</v>
      </c>
      <c r="W37" s="328">
        <v>0.22810046661777417</v>
      </c>
      <c r="X37" s="328">
        <v>0.68912806513057312</v>
      </c>
      <c r="Y37" s="328">
        <v>0.94551071334011683</v>
      </c>
      <c r="Z37" s="328">
        <v>0.34383401353541299</v>
      </c>
      <c r="AA37" s="328">
        <v>0.15867399929819825</v>
      </c>
      <c r="AB37" s="328">
        <v>0.28404889991196614</v>
      </c>
      <c r="AC37" s="328">
        <v>6.703139715314621E-2</v>
      </c>
      <c r="AD37" s="328">
        <v>7.5675479399574641E-2</v>
      </c>
      <c r="AE37" s="328">
        <v>0.32516669706248269</v>
      </c>
      <c r="AF37" s="328">
        <v>4.0981421995507139E-2</v>
      </c>
      <c r="AG37" s="328">
        <v>0.6471847963241073</v>
      </c>
      <c r="AH37" s="328">
        <v>0.82404299638964762</v>
      </c>
      <c r="AI37" s="328">
        <v>0.62456884839509685</v>
      </c>
      <c r="AJ37" s="328">
        <v>0.7071402840779355</v>
      </c>
      <c r="AK37" s="328">
        <v>0.53477421630761768</v>
      </c>
      <c r="AL37" s="328">
        <v>0.78678212363999656</v>
      </c>
      <c r="AM37" s="328">
        <v>0.4857051471651721</v>
      </c>
      <c r="AN37" s="328">
        <v>0.17492154647647506</v>
      </c>
      <c r="AO37" s="328">
        <v>0.75718412503506105</v>
      </c>
      <c r="AP37" s="328">
        <v>0.82901553699823705</v>
      </c>
      <c r="AQ37" s="328">
        <v>3.6472522740356617E-2</v>
      </c>
      <c r="AR37" s="328">
        <v>0.84854976769025026</v>
      </c>
      <c r="AS37" s="328">
        <v>0.31898249243412913</v>
      </c>
      <c r="AT37" s="328">
        <v>0.39539699326216038</v>
      </c>
      <c r="AU37" s="328">
        <v>0.8088773216881151</v>
      </c>
      <c r="AV37" s="328">
        <v>0.10449544476209605</v>
      </c>
      <c r="AW37" s="328">
        <v>0.43406975978765328</v>
      </c>
      <c r="AX37" s="328">
        <v>1.5943972267586481E-2</v>
      </c>
      <c r="AY37" s="328">
        <v>0.43653997798392741</v>
      </c>
      <c r="AZ37" s="328">
        <v>3.1578297807403288E-2</v>
      </c>
      <c r="BA37" s="328">
        <v>9.2404012408239256E-2</v>
      </c>
      <c r="BB37" s="328">
        <v>0.37770424338446951</v>
      </c>
      <c r="BC37" s="328">
        <v>1.3591823622595811E-2</v>
      </c>
      <c r="BD37" s="328">
        <v>0.21705780844178335</v>
      </c>
      <c r="BE37" s="328">
        <v>0.47553151752983602</v>
      </c>
      <c r="BF37" s="328">
        <v>8.6426660322593385E-2</v>
      </c>
      <c r="BG37" s="328">
        <v>0.84378872890987022</v>
      </c>
      <c r="BH37" s="328">
        <v>0.55569822964984206</v>
      </c>
      <c r="BI37" s="328">
        <v>0.93098371955019998</v>
      </c>
      <c r="BJ37" s="328">
        <v>0.85325091363952876</v>
      </c>
      <c r="BK37" s="328">
        <v>0.6000740764803929</v>
      </c>
      <c r="BL37" s="328">
        <v>0.16542079205813032</v>
      </c>
      <c r="BM37" s="328">
        <v>0.32792869039840911</v>
      </c>
      <c r="BN37" s="328">
        <v>0.62729002294643088</v>
      </c>
      <c r="BO37" s="328">
        <v>0.5263664283505276</v>
      </c>
      <c r="BP37" s="328">
        <v>0.37817290090931532</v>
      </c>
      <c r="BQ37" s="328">
        <v>0.94206284811660224</v>
      </c>
      <c r="BR37" s="328">
        <v>0.55262368244392146</v>
      </c>
      <c r="BS37" s="328">
        <v>0.58248156096428838</v>
      </c>
      <c r="BT37" s="328">
        <v>0.16661380561183581</v>
      </c>
      <c r="BU37" s="328">
        <v>0.37194778889640867</v>
      </c>
      <c r="BV37" s="328">
        <v>0.77902733108090527</v>
      </c>
      <c r="BW37" s="328">
        <v>7.7246539828872418E-3</v>
      </c>
      <c r="BX37" s="328">
        <v>0.51653599924184745</v>
      </c>
      <c r="BY37" s="328">
        <v>0.63823237768568708</v>
      </c>
      <c r="BZ37" s="328">
        <v>7.9760439857507137E-2</v>
      </c>
      <c r="CA37" s="328">
        <v>0.24270937758289524</v>
      </c>
      <c r="CB37" s="328">
        <v>0.36439802998020099</v>
      </c>
      <c r="CC37" s="328">
        <v>0.13924081144084899</v>
      </c>
      <c r="CD37" s="328">
        <v>0.90858256365870371</v>
      </c>
      <c r="CE37" s="328">
        <v>0.82742359017058154</v>
      </c>
      <c r="CF37" s="328">
        <v>0.19364682135857625</v>
      </c>
      <c r="CG37" s="328">
        <v>0.30650908510618891</v>
      </c>
      <c r="CH37" s="328">
        <v>0.89321226948341703</v>
      </c>
      <c r="CI37" s="328">
        <v>0.40101832865485321</v>
      </c>
      <c r="CJ37" s="328">
        <v>0.20464491947491203</v>
      </c>
      <c r="CK37" s="328">
        <v>0.37263629291472444</v>
      </c>
      <c r="CL37" s="328">
        <v>0.38488693339722779</v>
      </c>
      <c r="CM37" s="328">
        <v>0.42593983165258509</v>
      </c>
      <c r="CN37" s="328">
        <v>0.34679254010682214</v>
      </c>
      <c r="CO37" s="328">
        <v>0.88019546798958892</v>
      </c>
      <c r="CP37" s="328">
        <v>0.34216035757291774</v>
      </c>
      <c r="CQ37" s="328">
        <v>0.62306327106482073</v>
      </c>
      <c r="CR37" s="328">
        <v>0.76091519589461898</v>
      </c>
      <c r="CS37" s="328">
        <v>0.60899481724163973</v>
      </c>
      <c r="CT37" s="328">
        <v>0.41312675493599205</v>
      </c>
      <c r="CU37" s="328">
        <v>0.44982593321454711</v>
      </c>
      <c r="CV37" s="328">
        <v>0.77740871421839808</v>
      </c>
      <c r="CW37" s="329">
        <v>0.58596697788713925</v>
      </c>
    </row>
    <row r="38" spans="1:101" x14ac:dyDescent="0.25">
      <c r="A38" s="322">
        <v>36</v>
      </c>
      <c r="B38" s="327">
        <v>0.4133207905795846</v>
      </c>
      <c r="C38" s="328">
        <v>0.72699685012482362</v>
      </c>
      <c r="D38" s="328">
        <v>0.37261370667785787</v>
      </c>
      <c r="E38" s="328">
        <v>0.54099595508927556</v>
      </c>
      <c r="F38" s="328">
        <v>0.6264364696795921</v>
      </c>
      <c r="G38" s="328">
        <v>0.55711055147400379</v>
      </c>
      <c r="H38" s="328">
        <v>0.6116243688403844</v>
      </c>
      <c r="I38" s="328">
        <v>0.9296688298055451</v>
      </c>
      <c r="J38" s="328">
        <v>0.81250309207185012</v>
      </c>
      <c r="K38" s="328">
        <v>0.20269196214660079</v>
      </c>
      <c r="L38" s="328">
        <v>0.97900339675753112</v>
      </c>
      <c r="M38" s="328">
        <v>0.79106775155406472</v>
      </c>
      <c r="N38" s="328">
        <v>0.67208773163119262</v>
      </c>
      <c r="O38" s="328">
        <v>0.83489182080786994</v>
      </c>
      <c r="P38" s="328">
        <v>0.95082810645465643</v>
      </c>
      <c r="Q38" s="328">
        <v>0.40243957342634484</v>
      </c>
      <c r="R38" s="328">
        <v>1.4554064255839272E-2</v>
      </c>
      <c r="S38" s="328">
        <v>0.16429245173772533</v>
      </c>
      <c r="T38" s="328">
        <v>0.53146144353042968</v>
      </c>
      <c r="U38" s="328">
        <v>0.87692412568090883</v>
      </c>
      <c r="V38" s="328">
        <v>5.3484621079011418E-2</v>
      </c>
      <c r="W38" s="328">
        <v>0.84660781637077842</v>
      </c>
      <c r="X38" s="328">
        <v>1.4540011050747648E-2</v>
      </c>
      <c r="Y38" s="328">
        <v>0.40504531247313791</v>
      </c>
      <c r="Z38" s="328">
        <v>0.47803992429508191</v>
      </c>
      <c r="AA38" s="328">
        <v>0.28156644360891958</v>
      </c>
      <c r="AB38" s="328">
        <v>0.60184881906914578</v>
      </c>
      <c r="AC38" s="328">
        <v>0.4525418717193308</v>
      </c>
      <c r="AD38" s="328">
        <v>0.21753936143784292</v>
      </c>
      <c r="AE38" s="328">
        <v>9.9884652614479652E-2</v>
      </c>
      <c r="AF38" s="328">
        <v>0.79314877382114624</v>
      </c>
      <c r="AG38" s="328">
        <v>0.73729409314919003</v>
      </c>
      <c r="AH38" s="328">
        <v>0.76542895372093867</v>
      </c>
      <c r="AI38" s="328">
        <v>0.12112567255789974</v>
      </c>
      <c r="AJ38" s="328">
        <v>0.81371406985387207</v>
      </c>
      <c r="AK38" s="328">
        <v>0.93768699529257327</v>
      </c>
      <c r="AL38" s="328">
        <v>2.506413136151231E-2</v>
      </c>
      <c r="AM38" s="328">
        <v>0.3102881040252794</v>
      </c>
      <c r="AN38" s="328">
        <v>0.21987001547302176</v>
      </c>
      <c r="AO38" s="328">
        <v>9.2551244745615158E-2</v>
      </c>
      <c r="AP38" s="328">
        <v>4.4016062519165011E-2</v>
      </c>
      <c r="AQ38" s="328">
        <v>0.56468224569342085</v>
      </c>
      <c r="AR38" s="328">
        <v>0.40639527107742435</v>
      </c>
      <c r="AS38" s="328">
        <v>0.54449750191263102</v>
      </c>
      <c r="AT38" s="328">
        <v>0.96798752661297272</v>
      </c>
      <c r="AU38" s="328">
        <v>0.4936397292306749</v>
      </c>
      <c r="AV38" s="328">
        <v>0.96403252178726051</v>
      </c>
      <c r="AW38" s="328">
        <v>0.97788674413396448</v>
      </c>
      <c r="AX38" s="328">
        <v>0.50706133251030483</v>
      </c>
      <c r="AY38" s="328">
        <v>0.79205542606407175</v>
      </c>
      <c r="AZ38" s="328">
        <v>0.64235500191276995</v>
      </c>
      <c r="BA38" s="328">
        <v>0.68852155717374375</v>
      </c>
      <c r="BB38" s="328">
        <v>0.14163090336903683</v>
      </c>
      <c r="BC38" s="328">
        <v>8.9302971517534857E-2</v>
      </c>
      <c r="BD38" s="328">
        <v>0.8191471302599338</v>
      </c>
      <c r="BE38" s="328">
        <v>0.91124388308155191</v>
      </c>
      <c r="BF38" s="328">
        <v>0.26056718087400554</v>
      </c>
      <c r="BG38" s="328">
        <v>0.34572800390964442</v>
      </c>
      <c r="BH38" s="328">
        <v>0.22510913986690895</v>
      </c>
      <c r="BI38" s="328">
        <v>0.90226754034767231</v>
      </c>
      <c r="BJ38" s="328">
        <v>0.85515733739258426</v>
      </c>
      <c r="BK38" s="328">
        <v>0.59382407830558748</v>
      </c>
      <c r="BL38" s="328">
        <v>0.79786415301707225</v>
      </c>
      <c r="BM38" s="328">
        <v>0.44581471171720333</v>
      </c>
      <c r="BN38" s="328">
        <v>0.50530886181330992</v>
      </c>
      <c r="BO38" s="328">
        <v>0.5461072743661346</v>
      </c>
      <c r="BP38" s="328">
        <v>0.55424886521193795</v>
      </c>
      <c r="BQ38" s="328">
        <v>0.7392816145566754</v>
      </c>
      <c r="BR38" s="328">
        <v>0.33152504903744906</v>
      </c>
      <c r="BS38" s="328">
        <v>0.3872312418451207</v>
      </c>
      <c r="BT38" s="328">
        <v>0.43472650689464953</v>
      </c>
      <c r="BU38" s="328">
        <v>0.72286111278215559</v>
      </c>
      <c r="BV38" s="328">
        <v>0.68169622953081177</v>
      </c>
      <c r="BW38" s="328">
        <v>0.17316462573373426</v>
      </c>
      <c r="BX38" s="328">
        <v>0.62612657115567405</v>
      </c>
      <c r="BY38" s="328">
        <v>0.81326204530031587</v>
      </c>
      <c r="BZ38" s="328">
        <v>0.34416111574516783</v>
      </c>
      <c r="CA38" s="328">
        <v>0.79332732006085926</v>
      </c>
      <c r="CB38" s="328">
        <v>0.78404593747502949</v>
      </c>
      <c r="CC38" s="328">
        <v>0.29921616148985675</v>
      </c>
      <c r="CD38" s="328">
        <v>0.29839443790641962</v>
      </c>
      <c r="CE38" s="328">
        <v>0.28311088130196183</v>
      </c>
      <c r="CF38" s="328">
        <v>0.83136402239869334</v>
      </c>
      <c r="CG38" s="328">
        <v>0.68729582109664911</v>
      </c>
      <c r="CH38" s="328">
        <v>0.6666382345842905</v>
      </c>
      <c r="CI38" s="328">
        <v>0.39539714229762318</v>
      </c>
      <c r="CJ38" s="328">
        <v>0.97460817263819699</v>
      </c>
      <c r="CK38" s="328">
        <v>6.4625571783738955E-2</v>
      </c>
      <c r="CL38" s="328">
        <v>0.56484491612369525</v>
      </c>
      <c r="CM38" s="328">
        <v>0.32123464379941113</v>
      </c>
      <c r="CN38" s="328">
        <v>0.86848822000168058</v>
      </c>
      <c r="CO38" s="328">
        <v>0.99089489024333943</v>
      </c>
      <c r="CP38" s="328">
        <v>0.35859618319766096</v>
      </c>
      <c r="CQ38" s="328">
        <v>0.43972431890067964</v>
      </c>
      <c r="CR38" s="328">
        <v>0.9740833118174228</v>
      </c>
      <c r="CS38" s="328">
        <v>0.69423450362451278</v>
      </c>
      <c r="CT38" s="328">
        <v>0.34697607866298696</v>
      </c>
      <c r="CU38" s="328">
        <v>1.477027050542401E-2</v>
      </c>
      <c r="CV38" s="328">
        <v>0.49178700663961084</v>
      </c>
      <c r="CW38" s="329">
        <v>0.3183356232773269</v>
      </c>
    </row>
    <row r="39" spans="1:101" x14ac:dyDescent="0.25">
      <c r="A39" s="322">
        <v>37</v>
      </c>
      <c r="B39" s="327">
        <v>0.62550483276914748</v>
      </c>
      <c r="C39" s="328">
        <v>0.40553394885409055</v>
      </c>
      <c r="D39" s="328">
        <v>0.51116678896523049</v>
      </c>
      <c r="E39" s="328">
        <v>0.99760718466773213</v>
      </c>
      <c r="F39" s="328">
        <v>0.93976283890910661</v>
      </c>
      <c r="G39" s="328">
        <v>0.72427702896203439</v>
      </c>
      <c r="H39" s="328">
        <v>0.13678944041825103</v>
      </c>
      <c r="I39" s="328">
        <v>0.85860339744001357</v>
      </c>
      <c r="J39" s="328">
        <v>0.66094909701622839</v>
      </c>
      <c r="K39" s="328">
        <v>0.33509150038153623</v>
      </c>
      <c r="L39" s="328">
        <v>0.88713016389059107</v>
      </c>
      <c r="M39" s="328">
        <v>0.81315464581071106</v>
      </c>
      <c r="N39" s="328">
        <v>0.12646808409354637</v>
      </c>
      <c r="O39" s="328">
        <v>0.36751896646546944</v>
      </c>
      <c r="P39" s="328">
        <v>0.27495999869992271</v>
      </c>
      <c r="Q39" s="328">
        <v>0.17940943538722953</v>
      </c>
      <c r="R39" s="328">
        <v>8.1934047001345434E-2</v>
      </c>
      <c r="S39" s="328">
        <v>0.28017771923356638</v>
      </c>
      <c r="T39" s="328">
        <v>0.18147444271617008</v>
      </c>
      <c r="U39" s="328">
        <v>0.17457455264876431</v>
      </c>
      <c r="V39" s="328">
        <v>0.15754266166525976</v>
      </c>
      <c r="W39" s="328">
        <v>0.61224198710395683</v>
      </c>
      <c r="X39" s="328">
        <v>0.77708828731463342</v>
      </c>
      <c r="Y39" s="328">
        <v>0.99253595277718487</v>
      </c>
      <c r="Z39" s="328">
        <v>0.26581277837056527</v>
      </c>
      <c r="AA39" s="328">
        <v>0.21007149729337105</v>
      </c>
      <c r="AB39" s="328">
        <v>0.40108544899678344</v>
      </c>
      <c r="AC39" s="328">
        <v>0.85947749875617996</v>
      </c>
      <c r="AD39" s="328">
        <v>0.4164850391050634</v>
      </c>
      <c r="AE39" s="328">
        <v>0.72393526569073252</v>
      </c>
      <c r="AF39" s="328">
        <v>0.64482656539799965</v>
      </c>
      <c r="AG39" s="328">
        <v>0.39825902534612845</v>
      </c>
      <c r="AH39" s="328">
        <v>0.59291078311398637</v>
      </c>
      <c r="AI39" s="328">
        <v>0.86731523019166357</v>
      </c>
      <c r="AJ39" s="328">
        <v>0.95989808088017448</v>
      </c>
      <c r="AK39" s="328">
        <v>0.85830417297970829</v>
      </c>
      <c r="AL39" s="328">
        <v>4.7255772177740463E-2</v>
      </c>
      <c r="AM39" s="328">
        <v>0.57329825979716631</v>
      </c>
      <c r="AN39" s="328">
        <v>0.10227196627488477</v>
      </c>
      <c r="AO39" s="328">
        <v>0.2174791806589369</v>
      </c>
      <c r="AP39" s="328">
        <v>0.16842843181180367</v>
      </c>
      <c r="AQ39" s="328">
        <v>0.97374400267532923</v>
      </c>
      <c r="AR39" s="328">
        <v>0.81977908720047798</v>
      </c>
      <c r="AS39" s="328">
        <v>0.27663977231579651</v>
      </c>
      <c r="AT39" s="328">
        <v>0.47382585399327226</v>
      </c>
      <c r="AU39" s="328">
        <v>0.27281049113557465</v>
      </c>
      <c r="AV39" s="328">
        <v>0.49430767454050395</v>
      </c>
      <c r="AW39" s="328">
        <v>0.63434294312077899</v>
      </c>
      <c r="AX39" s="328">
        <v>0.30466967861616201</v>
      </c>
      <c r="AY39" s="328">
        <v>0.2245873348113252</v>
      </c>
      <c r="AZ39" s="328">
        <v>0.29903765415101002</v>
      </c>
      <c r="BA39" s="328">
        <v>0.32115356953890561</v>
      </c>
      <c r="BB39" s="328">
        <v>0.36259285066318103</v>
      </c>
      <c r="BC39" s="328">
        <v>0.36176136042895113</v>
      </c>
      <c r="BD39" s="328">
        <v>0.90830465927342385</v>
      </c>
      <c r="BE39" s="328">
        <v>0.95707092776134228</v>
      </c>
      <c r="BF39" s="328">
        <v>0.2279066976422679</v>
      </c>
      <c r="BG39" s="328">
        <v>0.72881585393717363</v>
      </c>
      <c r="BH39" s="328">
        <v>0.83374198900016205</v>
      </c>
      <c r="BI39" s="328">
        <v>0.19232460901322757</v>
      </c>
      <c r="BJ39" s="328">
        <v>0.68390076861635807</v>
      </c>
      <c r="BK39" s="328">
        <v>0.93113514820617382</v>
      </c>
      <c r="BL39" s="328">
        <v>0.18650697482937462</v>
      </c>
      <c r="BM39" s="328">
        <v>1.7848987188264331E-2</v>
      </c>
      <c r="BN39" s="328">
        <v>0.14187321419891163</v>
      </c>
      <c r="BO39" s="328">
        <v>0.73815649720101195</v>
      </c>
      <c r="BP39" s="328">
        <v>0.41671072793859487</v>
      </c>
      <c r="BQ39" s="328">
        <v>0.15774689175574874</v>
      </c>
      <c r="BR39" s="328">
        <v>0.90309083516282396</v>
      </c>
      <c r="BS39" s="328">
        <v>0.64405452667075824</v>
      </c>
      <c r="BT39" s="328">
        <v>0.63168668022729713</v>
      </c>
      <c r="BU39" s="328">
        <v>0.63638173476880056</v>
      </c>
      <c r="BV39" s="328">
        <v>0.14736098344380832</v>
      </c>
      <c r="BW39" s="328">
        <v>0.59363982509244928</v>
      </c>
      <c r="BX39" s="328">
        <v>0.33690007965196811</v>
      </c>
      <c r="BY39" s="328">
        <v>0.54254465430909438</v>
      </c>
      <c r="BZ39" s="328">
        <v>0.46161284282197279</v>
      </c>
      <c r="CA39" s="328">
        <v>0.72052412535782384</v>
      </c>
      <c r="CB39" s="328">
        <v>0.58464731931439307</v>
      </c>
      <c r="CC39" s="328">
        <v>0.3824135466330052</v>
      </c>
      <c r="CD39" s="328">
        <v>9.9865520408584985E-2</v>
      </c>
      <c r="CE39" s="328">
        <v>0.9534487461017247</v>
      </c>
      <c r="CF39" s="328">
        <v>0.30539887088830664</v>
      </c>
      <c r="CG39" s="328">
        <v>2.2736980615415625E-2</v>
      </c>
      <c r="CH39" s="328">
        <v>0.74866953772667078</v>
      </c>
      <c r="CI39" s="328">
        <v>0.48172035663297152</v>
      </c>
      <c r="CJ39" s="328">
        <v>0.5006503357789911</v>
      </c>
      <c r="CK39" s="328">
        <v>0.79669565771859152</v>
      </c>
      <c r="CL39" s="328">
        <v>0.45263743939401557</v>
      </c>
      <c r="CM39" s="328">
        <v>0.24173946664069756</v>
      </c>
      <c r="CN39" s="328">
        <v>0.29338288938154555</v>
      </c>
      <c r="CO39" s="328">
        <v>0.4132529321228251</v>
      </c>
      <c r="CP39" s="328">
        <v>0.58618826388611622</v>
      </c>
      <c r="CQ39" s="328">
        <v>0.12050941841106555</v>
      </c>
      <c r="CR39" s="328">
        <v>0.89982784827423257</v>
      </c>
      <c r="CS39" s="328">
        <v>4.30062614125577E-2</v>
      </c>
      <c r="CT39" s="328">
        <v>0.65538774964009905</v>
      </c>
      <c r="CU39" s="328">
        <v>0.90710043772168736</v>
      </c>
      <c r="CV39" s="328">
        <v>0.19697672161681279</v>
      </c>
      <c r="CW39" s="329">
        <v>0.45093196461822149</v>
      </c>
    </row>
    <row r="40" spans="1:101" x14ac:dyDescent="0.25">
      <c r="A40" s="322">
        <v>38</v>
      </c>
      <c r="B40" s="327">
        <v>0.42292760729270107</v>
      </c>
      <c r="C40" s="328">
        <v>0.44951106565583032</v>
      </c>
      <c r="D40" s="328">
        <v>0.3921187918666873</v>
      </c>
      <c r="E40" s="328">
        <v>0.78279603876625536</v>
      </c>
      <c r="F40" s="328">
        <v>0.80891652304704897</v>
      </c>
      <c r="G40" s="328">
        <v>0.94962370937034724</v>
      </c>
      <c r="H40" s="328">
        <v>0.66432823547819031</v>
      </c>
      <c r="I40" s="328">
        <v>0.21921399131161845</v>
      </c>
      <c r="J40" s="328">
        <v>0.56493513249639671</v>
      </c>
      <c r="K40" s="328">
        <v>5.6522439032955063E-2</v>
      </c>
      <c r="L40" s="328">
        <v>0.44289166660309576</v>
      </c>
      <c r="M40" s="328">
        <v>0.7504692705859064</v>
      </c>
      <c r="N40" s="328">
        <v>0.66484100586681683</v>
      </c>
      <c r="O40" s="328">
        <v>0.79166725957908834</v>
      </c>
      <c r="P40" s="328">
        <v>0.90344397559625556</v>
      </c>
      <c r="Q40" s="328">
        <v>0.46524703248101407</v>
      </c>
      <c r="R40" s="328">
        <v>0.74818822008321861</v>
      </c>
      <c r="S40" s="328">
        <v>0.89263018144504014</v>
      </c>
      <c r="T40" s="328">
        <v>0.40620933343553034</v>
      </c>
      <c r="U40" s="328">
        <v>0.25730432757656452</v>
      </c>
      <c r="V40" s="328">
        <v>0.47481253023468128</v>
      </c>
      <c r="W40" s="328">
        <v>0.49216231746628303</v>
      </c>
      <c r="X40" s="328">
        <v>0.76914200508650143</v>
      </c>
      <c r="Y40" s="328">
        <v>0.16385097786849911</v>
      </c>
      <c r="Z40" s="328">
        <v>0.79714232570693166</v>
      </c>
      <c r="AA40" s="328">
        <v>0.28980940134611721</v>
      </c>
      <c r="AB40" s="328">
        <v>0.37945589436836702</v>
      </c>
      <c r="AC40" s="328">
        <v>0.17389989772436198</v>
      </c>
      <c r="AD40" s="328">
        <v>0.56704547561131124</v>
      </c>
      <c r="AE40" s="328">
        <v>0.1163364194149179</v>
      </c>
      <c r="AF40" s="328">
        <v>0.24930711141391537</v>
      </c>
      <c r="AG40" s="328">
        <v>0.46115421799484402</v>
      </c>
      <c r="AH40" s="328">
        <v>0.61648599799169324</v>
      </c>
      <c r="AI40" s="328">
        <v>0.2869946651359423</v>
      </c>
      <c r="AJ40" s="328">
        <v>0.67311481195369849</v>
      </c>
      <c r="AK40" s="328">
        <v>0.63372726163618776</v>
      </c>
      <c r="AL40" s="328">
        <v>0.78835130871576498</v>
      </c>
      <c r="AM40" s="328">
        <v>0.43464954438964409</v>
      </c>
      <c r="AN40" s="328">
        <v>0.38271672350350094</v>
      </c>
      <c r="AO40" s="328">
        <v>0.21874547077027628</v>
      </c>
      <c r="AP40" s="328">
        <v>0.78026008400496449</v>
      </c>
      <c r="AQ40" s="328">
        <v>0.88879921297730924</v>
      </c>
      <c r="AR40" s="328">
        <v>0.43417994659638737</v>
      </c>
      <c r="AS40" s="328">
        <v>0.8735515164925447</v>
      </c>
      <c r="AT40" s="328">
        <v>0.12118425906432728</v>
      </c>
      <c r="AU40" s="328">
        <v>0.92798686411143105</v>
      </c>
      <c r="AV40" s="328">
        <v>0.8313344867440382</v>
      </c>
      <c r="AW40" s="328">
        <v>0.71412812761462341</v>
      </c>
      <c r="AX40" s="328">
        <v>0.4955924524606099</v>
      </c>
      <c r="AY40" s="328">
        <v>0.86665539187219665</v>
      </c>
      <c r="AZ40" s="328">
        <v>6.6811160407229231E-2</v>
      </c>
      <c r="BA40" s="328">
        <v>0.10219215543266369</v>
      </c>
      <c r="BB40" s="328">
        <v>0.1693853085431245</v>
      </c>
      <c r="BC40" s="328">
        <v>0.11292034674795048</v>
      </c>
      <c r="BD40" s="328">
        <v>1.8290231915586652E-2</v>
      </c>
      <c r="BE40" s="328">
        <v>0.96882075341494556</v>
      </c>
      <c r="BF40" s="328">
        <v>8.1312737230023302E-2</v>
      </c>
      <c r="BG40" s="328">
        <v>0.58937669877663534</v>
      </c>
      <c r="BH40" s="328">
        <v>7.9232144041556651E-2</v>
      </c>
      <c r="BI40" s="328">
        <v>0.92565532354628122</v>
      </c>
      <c r="BJ40" s="328">
        <v>0.31436531382491761</v>
      </c>
      <c r="BK40" s="328">
        <v>0.60960517638409573</v>
      </c>
      <c r="BL40" s="328">
        <v>0.17204697499499844</v>
      </c>
      <c r="BM40" s="328">
        <v>0.96828645727867158</v>
      </c>
      <c r="BN40" s="328">
        <v>0.3308202175301389</v>
      </c>
      <c r="BO40" s="328">
        <v>0.86745435179107266</v>
      </c>
      <c r="BP40" s="328">
        <v>0.89291358369266582</v>
      </c>
      <c r="BQ40" s="328">
        <v>0.59941105714846676</v>
      </c>
      <c r="BR40" s="328">
        <v>0.10676866806824936</v>
      </c>
      <c r="BS40" s="328">
        <v>0.25647850110272374</v>
      </c>
      <c r="BT40" s="328">
        <v>0.7633288433962786</v>
      </c>
      <c r="BU40" s="328">
        <v>1.8782163161880749E-2</v>
      </c>
      <c r="BV40" s="328">
        <v>0.41273959567634355</v>
      </c>
      <c r="BW40" s="328">
        <v>0.1899900810090307</v>
      </c>
      <c r="BX40" s="328">
        <v>0.56416311129417718</v>
      </c>
      <c r="BY40" s="328">
        <v>0.58637613186562576</v>
      </c>
      <c r="BZ40" s="328">
        <v>0.88060037047883388</v>
      </c>
      <c r="CA40" s="328">
        <v>0.34463045650667379</v>
      </c>
      <c r="CB40" s="328">
        <v>9.2991245153255297E-2</v>
      </c>
      <c r="CC40" s="328">
        <v>0.33260356157320725</v>
      </c>
      <c r="CD40" s="328">
        <v>0.90146437943491264</v>
      </c>
      <c r="CE40" s="328">
        <v>0.34247362114727053</v>
      </c>
      <c r="CF40" s="328">
        <v>0.22338139772414589</v>
      </c>
      <c r="CG40" s="328">
        <v>0.31951197757471417</v>
      </c>
      <c r="CH40" s="328">
        <v>0.99642550465297663</v>
      </c>
      <c r="CI40" s="328">
        <v>0.98078386044013488</v>
      </c>
      <c r="CJ40" s="328">
        <v>0.30328051868731265</v>
      </c>
      <c r="CK40" s="328">
        <v>0.65874828992498458</v>
      </c>
      <c r="CL40" s="328">
        <v>0.54939158219214868</v>
      </c>
      <c r="CM40" s="328">
        <v>0.21637481193067565</v>
      </c>
      <c r="CN40" s="328">
        <v>0.47260377285315913</v>
      </c>
      <c r="CO40" s="328">
        <v>0.41642137291909775</v>
      </c>
      <c r="CP40" s="328">
        <v>0.97593805928576338</v>
      </c>
      <c r="CQ40" s="328">
        <v>0.22085719886295063</v>
      </c>
      <c r="CR40" s="328">
        <v>0.81735397382335595</v>
      </c>
      <c r="CS40" s="328">
        <v>0.8528855791023997</v>
      </c>
      <c r="CT40" s="328">
        <v>0.80109578670495996</v>
      </c>
      <c r="CU40" s="328">
        <v>0.82685540915995048</v>
      </c>
      <c r="CV40" s="328">
        <v>0.14052263925349107</v>
      </c>
      <c r="CW40" s="329">
        <v>0.13180066363301357</v>
      </c>
    </row>
    <row r="41" spans="1:101" x14ac:dyDescent="0.25">
      <c r="A41" s="322">
        <v>39</v>
      </c>
      <c r="B41" s="327">
        <v>9.0187869923240349E-2</v>
      </c>
      <c r="C41" s="328">
        <v>0.37140303109788864</v>
      </c>
      <c r="D41" s="328">
        <v>0.43263501164210716</v>
      </c>
      <c r="E41" s="328">
        <v>0.63248062309475639</v>
      </c>
      <c r="F41" s="328">
        <v>0.36266478934770063</v>
      </c>
      <c r="G41" s="328">
        <v>0.93062928828569547</v>
      </c>
      <c r="H41" s="328">
        <v>0.85966120883407582</v>
      </c>
      <c r="I41" s="328">
        <v>0.6186772569821537</v>
      </c>
      <c r="J41" s="328">
        <v>0.73173457650106588</v>
      </c>
      <c r="K41" s="328">
        <v>0.53018469128112411</v>
      </c>
      <c r="L41" s="328">
        <v>9.6021952428650081E-2</v>
      </c>
      <c r="M41" s="328">
        <v>0.64006927851858642</v>
      </c>
      <c r="N41" s="328">
        <v>3.8230237224384567E-2</v>
      </c>
      <c r="O41" s="328">
        <v>0.2971142038319694</v>
      </c>
      <c r="P41" s="328">
        <v>0.41411086827371513</v>
      </c>
      <c r="Q41" s="328">
        <v>0.28100220044917901</v>
      </c>
      <c r="R41" s="328">
        <v>0.63384031322530188</v>
      </c>
      <c r="S41" s="328">
        <v>0.56407699928987176</v>
      </c>
      <c r="T41" s="328">
        <v>0.29227762934777868</v>
      </c>
      <c r="U41" s="328">
        <v>0.99013326297203363</v>
      </c>
      <c r="V41" s="328">
        <v>0.71991134767521459</v>
      </c>
      <c r="W41" s="328">
        <v>0.54387674760952054</v>
      </c>
      <c r="X41" s="328">
        <v>0.82537148391848181</v>
      </c>
      <c r="Y41" s="328">
        <v>0.43459324991247872</v>
      </c>
      <c r="Z41" s="328">
        <v>0.39979221635453754</v>
      </c>
      <c r="AA41" s="328">
        <v>0.37981477051124513</v>
      </c>
      <c r="AB41" s="328">
        <v>0.75223849840190948</v>
      </c>
      <c r="AC41" s="328">
        <v>0.89641823257718944</v>
      </c>
      <c r="AD41" s="328">
        <v>0.7436408359274389</v>
      </c>
      <c r="AE41" s="328">
        <v>0.84594287887832675</v>
      </c>
      <c r="AF41" s="328">
        <v>7.0597177198262528E-2</v>
      </c>
      <c r="AG41" s="328">
        <v>0.18639324429059623</v>
      </c>
      <c r="AH41" s="328">
        <v>0.7806648600230448</v>
      </c>
      <c r="AI41" s="328">
        <v>0.50718550487630232</v>
      </c>
      <c r="AJ41" s="328">
        <v>0.54357458583963658</v>
      </c>
      <c r="AK41" s="328">
        <v>0.11669749217255498</v>
      </c>
      <c r="AL41" s="328">
        <v>0.64437772124544224</v>
      </c>
      <c r="AM41" s="328">
        <v>0.9673672716047923</v>
      </c>
      <c r="AN41" s="328">
        <v>0.65280082184508559</v>
      </c>
      <c r="AO41" s="328">
        <v>0.15750596369862402</v>
      </c>
      <c r="AP41" s="328">
        <v>0.84217270752663653</v>
      </c>
      <c r="AQ41" s="328">
        <v>0.59943996406369493</v>
      </c>
      <c r="AR41" s="328">
        <v>0.40919907320128424</v>
      </c>
      <c r="AS41" s="328">
        <v>0.65739920564725574</v>
      </c>
      <c r="AT41" s="328">
        <v>0.96653947690366793</v>
      </c>
      <c r="AU41" s="328">
        <v>0.75664475788511698</v>
      </c>
      <c r="AV41" s="328">
        <v>0.44025567791888021</v>
      </c>
      <c r="AW41" s="328">
        <v>8.1492068193445455E-2</v>
      </c>
      <c r="AX41" s="328">
        <v>0.47947710381271147</v>
      </c>
      <c r="AY41" s="328">
        <v>0.20523758956672999</v>
      </c>
      <c r="AZ41" s="328">
        <v>0.87271862034804126</v>
      </c>
      <c r="BA41" s="328">
        <v>0.98135104526413097</v>
      </c>
      <c r="BB41" s="328">
        <v>0.84670207569106637</v>
      </c>
      <c r="BC41" s="328">
        <v>0.74689809047855271</v>
      </c>
      <c r="BD41" s="328">
        <v>9.6199664760748593E-2</v>
      </c>
      <c r="BE41" s="328">
        <v>0.9549185051418827</v>
      </c>
      <c r="BF41" s="328">
        <v>0.64536932082799314</v>
      </c>
      <c r="BG41" s="328">
        <v>0.31138461892010216</v>
      </c>
      <c r="BH41" s="328">
        <v>5.5366437391042744E-2</v>
      </c>
      <c r="BI41" s="328">
        <v>9.0585249879354679E-2</v>
      </c>
      <c r="BJ41" s="328">
        <v>0.8144841796648894</v>
      </c>
      <c r="BK41" s="328">
        <v>0.31868353889917067</v>
      </c>
      <c r="BL41" s="328">
        <v>0.69615332523315243</v>
      </c>
      <c r="BM41" s="328">
        <v>0.36808577930552211</v>
      </c>
      <c r="BN41" s="328">
        <v>0.9846247446704508</v>
      </c>
      <c r="BO41" s="328">
        <v>0.18426917135623366</v>
      </c>
      <c r="BP41" s="328">
        <v>0.60039399916322145</v>
      </c>
      <c r="BQ41" s="328">
        <v>0.98397356434183458</v>
      </c>
      <c r="BR41" s="328">
        <v>0.95866678126250093</v>
      </c>
      <c r="BS41" s="328">
        <v>0.46441323473298102</v>
      </c>
      <c r="BT41" s="328">
        <v>0.70864692118233741</v>
      </c>
      <c r="BU41" s="328">
        <v>0.48983204674571557</v>
      </c>
      <c r="BV41" s="328">
        <v>0.41367969992905618</v>
      </c>
      <c r="BW41" s="328">
        <v>0.35713418507019301</v>
      </c>
      <c r="BX41" s="328">
        <v>0.45848685081478746</v>
      </c>
      <c r="BY41" s="328">
        <v>0.98864058120639875</v>
      </c>
      <c r="BZ41" s="328">
        <v>0.12867375800543424</v>
      </c>
      <c r="CA41" s="328">
        <v>0.6432682577475517</v>
      </c>
      <c r="CB41" s="328">
        <v>0.5428515561745606</v>
      </c>
      <c r="CC41" s="328">
        <v>0.18601148285730584</v>
      </c>
      <c r="CD41" s="328">
        <v>0.40241360191043496</v>
      </c>
      <c r="CE41" s="328">
        <v>0.6397775928588918</v>
      </c>
      <c r="CF41" s="328">
        <v>0.43052141784722675</v>
      </c>
      <c r="CG41" s="328">
        <v>0.98150000841369689</v>
      </c>
      <c r="CH41" s="328">
        <v>0.32514380978659796</v>
      </c>
      <c r="CI41" s="328">
        <v>0.90656176066911898</v>
      </c>
      <c r="CJ41" s="328">
        <v>0.71163908237609341</v>
      </c>
      <c r="CK41" s="328">
        <v>0.76784121019098794</v>
      </c>
      <c r="CL41" s="328">
        <v>0.16018905521939564</v>
      </c>
      <c r="CM41" s="328">
        <v>0.21850028456095227</v>
      </c>
      <c r="CN41" s="328">
        <v>0.57260952140594168</v>
      </c>
      <c r="CO41" s="328">
        <v>0.95734973457888195</v>
      </c>
      <c r="CP41" s="328">
        <v>0.96245207761615537</v>
      </c>
      <c r="CQ41" s="328">
        <v>5.6212899212028766E-2</v>
      </c>
      <c r="CR41" s="328">
        <v>3.1245752345714806E-2</v>
      </c>
      <c r="CS41" s="328">
        <v>0.35999670571661735</v>
      </c>
      <c r="CT41" s="328">
        <v>0.33239796755674789</v>
      </c>
      <c r="CU41" s="328">
        <v>0.21385949261213533</v>
      </c>
      <c r="CV41" s="328">
        <v>0.63198943813430652</v>
      </c>
      <c r="CW41" s="329">
        <v>0.51816360766858693</v>
      </c>
    </row>
    <row r="42" spans="1:101" x14ac:dyDescent="0.25">
      <c r="A42" s="322">
        <v>40</v>
      </c>
      <c r="B42" s="327">
        <v>4.2047427928456393E-2</v>
      </c>
      <c r="C42" s="328">
        <v>0.93086914087071104</v>
      </c>
      <c r="D42" s="328">
        <v>0.34535939162358087</v>
      </c>
      <c r="E42" s="328">
        <v>0.57073838854831127</v>
      </c>
      <c r="F42" s="328">
        <v>0.71437850192779417</v>
      </c>
      <c r="G42" s="328">
        <v>0.15088137039115534</v>
      </c>
      <c r="H42" s="328">
        <v>0.56260368588516507</v>
      </c>
      <c r="I42" s="328">
        <v>0.69476283658073079</v>
      </c>
      <c r="J42" s="328">
        <v>0.47618989681912915</v>
      </c>
      <c r="K42" s="328">
        <v>0.1786817201789983</v>
      </c>
      <c r="L42" s="328">
        <v>0.7556731782284507</v>
      </c>
      <c r="M42" s="328">
        <v>0.89091178143921734</v>
      </c>
      <c r="N42" s="328">
        <v>0.63989861235655443</v>
      </c>
      <c r="O42" s="328">
        <v>0.74589688126945131</v>
      </c>
      <c r="P42" s="328">
        <v>0.26898434791162718</v>
      </c>
      <c r="Q42" s="328">
        <v>0.10769179006788931</v>
      </c>
      <c r="R42" s="328">
        <v>0.91037818419577654</v>
      </c>
      <c r="S42" s="328">
        <v>0.46290484152932376</v>
      </c>
      <c r="T42" s="328">
        <v>0.34457431074298039</v>
      </c>
      <c r="U42" s="328">
        <v>0.2173337554363437</v>
      </c>
      <c r="V42" s="328">
        <v>0.70148512790947293</v>
      </c>
      <c r="W42" s="328">
        <v>0.7906754841259751</v>
      </c>
      <c r="X42" s="328">
        <v>0.99666743291148552</v>
      </c>
      <c r="Y42" s="328">
        <v>0.70415131550975052</v>
      </c>
      <c r="Z42" s="328">
        <v>3.2811910639872766E-2</v>
      </c>
      <c r="AA42" s="328">
        <v>0.91542704521691731</v>
      </c>
      <c r="AB42" s="328">
        <v>0.27709867755375495</v>
      </c>
      <c r="AC42" s="328">
        <v>0.43559642459612746</v>
      </c>
      <c r="AD42" s="328">
        <v>0.24463121308076374</v>
      </c>
      <c r="AE42" s="328">
        <v>2.285635100548733E-2</v>
      </c>
      <c r="AF42" s="328">
        <v>0.98176932103007886</v>
      </c>
      <c r="AG42" s="328">
        <v>0.64473102069363919</v>
      </c>
      <c r="AH42" s="328">
        <v>0.55861852168355064</v>
      </c>
      <c r="AI42" s="328">
        <v>0.46847592010159245</v>
      </c>
      <c r="AJ42" s="328">
        <v>0.75390202582189247</v>
      </c>
      <c r="AK42" s="328">
        <v>0.67603348345229275</v>
      </c>
      <c r="AL42" s="328">
        <v>0.82809669546564035</v>
      </c>
      <c r="AM42" s="328">
        <v>0.71147575612731839</v>
      </c>
      <c r="AN42" s="328">
        <v>0.30419664796539791</v>
      </c>
      <c r="AO42" s="328">
        <v>0.40566706829498722</v>
      </c>
      <c r="AP42" s="328">
        <v>0.55035990699373194</v>
      </c>
      <c r="AQ42" s="328">
        <v>0.43849981432723872</v>
      </c>
      <c r="AR42" s="328">
        <v>0.74001183246383051</v>
      </c>
      <c r="AS42" s="328">
        <v>0.5647120120957434</v>
      </c>
      <c r="AT42" s="328">
        <v>0.25668285654227341</v>
      </c>
      <c r="AU42" s="328">
        <v>0.28228736605251492</v>
      </c>
      <c r="AV42" s="328">
        <v>0.17402365559075772</v>
      </c>
      <c r="AW42" s="328">
        <v>0.63095821372202909</v>
      </c>
      <c r="AX42" s="328">
        <v>0.63148901324878626</v>
      </c>
      <c r="AY42" s="328">
        <v>0.33884552227000686</v>
      </c>
      <c r="AZ42" s="328">
        <v>0.22899552307695914</v>
      </c>
      <c r="BA42" s="328">
        <v>0.1335058971768408</v>
      </c>
      <c r="BB42" s="328">
        <v>0.61607517820076585</v>
      </c>
      <c r="BC42" s="328">
        <v>0.15122037548219947</v>
      </c>
      <c r="BD42" s="328">
        <v>0.4143345307964772</v>
      </c>
      <c r="BE42" s="328">
        <v>0.71645518181225043</v>
      </c>
      <c r="BF42" s="328">
        <v>0.85705149784203982</v>
      </c>
      <c r="BG42" s="328">
        <v>0.91694388019874395</v>
      </c>
      <c r="BH42" s="328">
        <v>0.51652560092980249</v>
      </c>
      <c r="BI42" s="328">
        <v>0.70612730653228173</v>
      </c>
      <c r="BJ42" s="328">
        <v>0.92988729235998324</v>
      </c>
      <c r="BK42" s="328">
        <v>0.36263424424807145</v>
      </c>
      <c r="BL42" s="328">
        <v>2.2536377922580009E-2</v>
      </c>
      <c r="BM42" s="328">
        <v>0.26231067526159357</v>
      </c>
      <c r="BN42" s="328">
        <v>0.98676514527672943</v>
      </c>
      <c r="BO42" s="328">
        <v>0.63140060154787458</v>
      </c>
      <c r="BP42" s="328">
        <v>0.14796253452956609</v>
      </c>
      <c r="BQ42" s="328">
        <v>0.2397718334076151</v>
      </c>
      <c r="BR42" s="328">
        <v>0.15341412491715101</v>
      </c>
      <c r="BS42" s="328">
        <v>0.2075496114829074</v>
      </c>
      <c r="BT42" s="328">
        <v>0.27790320635346077</v>
      </c>
      <c r="BU42" s="328">
        <v>0.91113026963824595</v>
      </c>
      <c r="BV42" s="328">
        <v>0.54731382931171879</v>
      </c>
      <c r="BW42" s="328">
        <v>0.37140823945117507</v>
      </c>
      <c r="BX42" s="328">
        <v>0.4277088684031769</v>
      </c>
      <c r="BY42" s="328">
        <v>0.1438974655269436</v>
      </c>
      <c r="BZ42" s="328">
        <v>0.20610634117785853</v>
      </c>
      <c r="CA42" s="328">
        <v>8.2830300812952729E-2</v>
      </c>
      <c r="CB42" s="328">
        <v>0.8024181923729703</v>
      </c>
      <c r="CC42" s="328">
        <v>0.66099900974896575</v>
      </c>
      <c r="CD42" s="328">
        <v>5.3500420488876266E-2</v>
      </c>
      <c r="CE42" s="328">
        <v>0.25864060934627275</v>
      </c>
      <c r="CF42" s="328">
        <v>0.32197879345523495</v>
      </c>
      <c r="CG42" s="328">
        <v>0.7590489287246811</v>
      </c>
      <c r="CH42" s="328">
        <v>0.72656089510431343</v>
      </c>
      <c r="CI42" s="328">
        <v>0.80799954763136927</v>
      </c>
      <c r="CJ42" s="328">
        <v>0.45603315137467537</v>
      </c>
      <c r="CK42" s="328">
        <v>0.55482179541635746</v>
      </c>
      <c r="CL42" s="328">
        <v>0.50921108228327316</v>
      </c>
      <c r="CM42" s="328">
        <v>0.89331654534851701</v>
      </c>
      <c r="CN42" s="328">
        <v>0.7329092538854598</v>
      </c>
      <c r="CO42" s="328">
        <v>0.26889170572525867</v>
      </c>
      <c r="CP42" s="328">
        <v>5.2845117383858664E-2</v>
      </c>
      <c r="CQ42" s="328">
        <v>0.49461168535937272</v>
      </c>
      <c r="CR42" s="328">
        <v>0.90403292833574156</v>
      </c>
      <c r="CS42" s="328">
        <v>0.32893381458888005</v>
      </c>
      <c r="CT42" s="328">
        <v>0.91581196297334966</v>
      </c>
      <c r="CU42" s="328">
        <v>0.84283076141808033</v>
      </c>
      <c r="CV42" s="328">
        <v>8.7905522845226791E-2</v>
      </c>
      <c r="CW42" s="329">
        <v>0.53732293805035702</v>
      </c>
    </row>
    <row r="43" spans="1:101" x14ac:dyDescent="0.25">
      <c r="A43" s="322">
        <v>41</v>
      </c>
      <c r="B43" s="327">
        <v>0.1440373859604982</v>
      </c>
      <c r="C43" s="328">
        <v>7.5087933934965267E-3</v>
      </c>
      <c r="D43" s="328">
        <v>5.5348597193962679E-3</v>
      </c>
      <c r="E43" s="328">
        <v>0.28271420662646474</v>
      </c>
      <c r="F43" s="328">
        <v>0.71669266895915218</v>
      </c>
      <c r="G43" s="328">
        <v>0.75107433472459828</v>
      </c>
      <c r="H43" s="328">
        <v>4.699083965153239E-2</v>
      </c>
      <c r="I43" s="328">
        <v>0.88810155323816886</v>
      </c>
      <c r="J43" s="328">
        <v>0.22407168338385897</v>
      </c>
      <c r="K43" s="328">
        <v>0.77348943440592066</v>
      </c>
      <c r="L43" s="328">
        <v>0.41009391000952</v>
      </c>
      <c r="M43" s="328">
        <v>0.67600209595034699</v>
      </c>
      <c r="N43" s="328">
        <v>0.23088358383951424</v>
      </c>
      <c r="O43" s="328">
        <v>0.93919910110489457</v>
      </c>
      <c r="P43" s="328">
        <v>0.62574874279359349</v>
      </c>
      <c r="Q43" s="328">
        <v>0.51698740059856885</v>
      </c>
      <c r="R43" s="328">
        <v>0.68771458701590493</v>
      </c>
      <c r="S43" s="328">
        <v>0.7919670865400068</v>
      </c>
      <c r="T43" s="328">
        <v>2.2267224369298289E-2</v>
      </c>
      <c r="U43" s="328">
        <v>0.64074571666354529</v>
      </c>
      <c r="V43" s="328">
        <v>0.23438783928165741</v>
      </c>
      <c r="W43" s="328">
        <v>0.3530566246252107</v>
      </c>
      <c r="X43" s="328">
        <v>0.65399801809390778</v>
      </c>
      <c r="Y43" s="328">
        <v>0.48261921598646373</v>
      </c>
      <c r="Z43" s="328">
        <v>0.12158134469005355</v>
      </c>
      <c r="AA43" s="328">
        <v>3.7907886799332324E-2</v>
      </c>
      <c r="AB43" s="328">
        <v>0.1330000754489804</v>
      </c>
      <c r="AC43" s="328">
        <v>0.93704622862615228</v>
      </c>
      <c r="AD43" s="328">
        <v>0.49480425210257994</v>
      </c>
      <c r="AE43" s="328">
        <v>0.18549717699997892</v>
      </c>
      <c r="AF43" s="328">
        <v>0.78168252013001105</v>
      </c>
      <c r="AG43" s="328">
        <v>0.87214454619935</v>
      </c>
      <c r="AH43" s="328">
        <v>0.87346971181475119</v>
      </c>
      <c r="AI43" s="328">
        <v>0.76691899364184857</v>
      </c>
      <c r="AJ43" s="328">
        <v>0.28279487558678662</v>
      </c>
      <c r="AK43" s="328">
        <v>0.51330866494005667</v>
      </c>
      <c r="AL43" s="328">
        <v>0.40581814393092497</v>
      </c>
      <c r="AM43" s="328">
        <v>0.5887887850571305</v>
      </c>
      <c r="AN43" s="328">
        <v>0.22278934700131892</v>
      </c>
      <c r="AO43" s="328">
        <v>0.3264070334376048</v>
      </c>
      <c r="AP43" s="328">
        <v>0.85152949360739694</v>
      </c>
      <c r="AQ43" s="328">
        <v>0.18602541411721485</v>
      </c>
      <c r="AR43" s="328">
        <v>0.58589168211703813</v>
      </c>
      <c r="AS43" s="328">
        <v>0.6006463792698713</v>
      </c>
      <c r="AT43" s="328">
        <v>7.3776621486556504E-2</v>
      </c>
      <c r="AU43" s="328">
        <v>0.7474506401435389</v>
      </c>
      <c r="AV43" s="328">
        <v>0.86535444147279006</v>
      </c>
      <c r="AW43" s="328">
        <v>0.44500147482771024</v>
      </c>
      <c r="AX43" s="328">
        <v>0.10948552212401497</v>
      </c>
      <c r="AY43" s="328">
        <v>0.84397431893143682</v>
      </c>
      <c r="AZ43" s="328">
        <v>0.34254994596078636</v>
      </c>
      <c r="BA43" s="328">
        <v>0.18766057308703843</v>
      </c>
      <c r="BB43" s="328">
        <v>0.12073387774140754</v>
      </c>
      <c r="BC43" s="328">
        <v>2.8669896516531512E-2</v>
      </c>
      <c r="BD43" s="328">
        <v>0.47191183201667553</v>
      </c>
      <c r="BE43" s="328">
        <v>0.24930812263694957</v>
      </c>
      <c r="BF43" s="328">
        <v>0.43489117966444835</v>
      </c>
      <c r="BG43" s="328">
        <v>0.11251137463105843</v>
      </c>
      <c r="BH43" s="328">
        <v>0.46965636778528952</v>
      </c>
      <c r="BI43" s="328">
        <v>1.6529732360457405E-3</v>
      </c>
      <c r="BJ43" s="328">
        <v>0.78888555747935207</v>
      </c>
      <c r="BK43" s="328">
        <v>0.43464724589438664</v>
      </c>
      <c r="BL43" s="328">
        <v>0.11679922644714757</v>
      </c>
      <c r="BM43" s="328">
        <v>0.87619570278222803</v>
      </c>
      <c r="BN43" s="328">
        <v>0.37642057937908291</v>
      </c>
      <c r="BO43" s="328">
        <v>0.34682675426082632</v>
      </c>
      <c r="BP43" s="328">
        <v>0.13448887456225123</v>
      </c>
      <c r="BQ43" s="328">
        <v>0.82936673036332831</v>
      </c>
      <c r="BR43" s="328">
        <v>0.84468831737869454</v>
      </c>
      <c r="BS43" s="328">
        <v>0.51050088774182734</v>
      </c>
      <c r="BT43" s="328">
        <v>0.1530957180978893</v>
      </c>
      <c r="BU43" s="328">
        <v>0.10786917113522776</v>
      </c>
      <c r="BV43" s="328">
        <v>0.40120732918475888</v>
      </c>
      <c r="BW43" s="328">
        <v>0.73185943091766692</v>
      </c>
      <c r="BX43" s="328">
        <v>0.69967069511485658</v>
      </c>
      <c r="BY43" s="328">
        <v>0.83425353101441946</v>
      </c>
      <c r="BZ43" s="328">
        <v>0.88680773038700078</v>
      </c>
      <c r="CA43" s="328">
        <v>0.52259861222188708</v>
      </c>
      <c r="CB43" s="328">
        <v>6.7636410118184109E-2</v>
      </c>
      <c r="CC43" s="328">
        <v>0.41361265896320343</v>
      </c>
      <c r="CD43" s="328">
        <v>0.87173413680253975</v>
      </c>
      <c r="CE43" s="328">
        <v>0.90072254186451062</v>
      </c>
      <c r="CF43" s="328">
        <v>0.61187140875149515</v>
      </c>
      <c r="CG43" s="328">
        <v>0.55852988348774657</v>
      </c>
      <c r="CH43" s="328">
        <v>0.51703964196815155</v>
      </c>
      <c r="CI43" s="328">
        <v>0.66932020806314174</v>
      </c>
      <c r="CJ43" s="328">
        <v>7.7836788957291958E-2</v>
      </c>
      <c r="CK43" s="328">
        <v>0.15937880740810551</v>
      </c>
      <c r="CL43" s="328">
        <v>0.51150850115821744</v>
      </c>
      <c r="CM43" s="328">
        <v>0.58981608956350162</v>
      </c>
      <c r="CN43" s="328">
        <v>1.1293135070934213E-2</v>
      </c>
      <c r="CO43" s="328">
        <v>0.23658878814633999</v>
      </c>
      <c r="CP43" s="328">
        <v>0.97495912387251948</v>
      </c>
      <c r="CQ43" s="328">
        <v>0.96887351442306624</v>
      </c>
      <c r="CR43" s="328">
        <v>2.4441109740135802E-2</v>
      </c>
      <c r="CS43" s="328">
        <v>0.60399335930779974</v>
      </c>
      <c r="CT43" s="328">
        <v>0.73475271142087895</v>
      </c>
      <c r="CU43" s="328">
        <v>0.27084218193954346</v>
      </c>
      <c r="CV43" s="328">
        <v>0.14948053793741245</v>
      </c>
      <c r="CW43" s="329">
        <v>0.67353414382219867</v>
      </c>
    </row>
    <row r="44" spans="1:101" x14ac:dyDescent="0.25">
      <c r="A44" s="322">
        <v>42</v>
      </c>
      <c r="B44" s="327">
        <v>0.50281874116524183</v>
      </c>
      <c r="C44" s="328">
        <v>0.13068835701796955</v>
      </c>
      <c r="D44" s="328">
        <v>0.43824300948999362</v>
      </c>
      <c r="E44" s="328">
        <v>0.30398964487307456</v>
      </c>
      <c r="F44" s="328">
        <v>1.1572241077001166E-2</v>
      </c>
      <c r="G44" s="328">
        <v>0.47314984700942664</v>
      </c>
      <c r="H44" s="328">
        <v>0.96348003738502719</v>
      </c>
      <c r="I44" s="328">
        <v>0.90646158819830625</v>
      </c>
      <c r="J44" s="328">
        <v>0.86888954036416499</v>
      </c>
      <c r="K44" s="328">
        <v>0.39645048898537993</v>
      </c>
      <c r="L44" s="328">
        <v>0.61980137109953759</v>
      </c>
      <c r="M44" s="328">
        <v>0.25863851646680569</v>
      </c>
      <c r="N44" s="328">
        <v>0.20657323274843131</v>
      </c>
      <c r="O44" s="328">
        <v>0.39402229714947956</v>
      </c>
      <c r="P44" s="328">
        <v>0.2534345588422573</v>
      </c>
      <c r="Q44" s="328">
        <v>0.28591029179650684</v>
      </c>
      <c r="R44" s="328">
        <v>0.58745851483717493</v>
      </c>
      <c r="S44" s="328">
        <v>0.43870754988298666</v>
      </c>
      <c r="T44" s="328">
        <v>7.4871869541207836E-2</v>
      </c>
      <c r="U44" s="328">
        <v>0.52017814205611068</v>
      </c>
      <c r="V44" s="328">
        <v>1.0128700097560728E-2</v>
      </c>
      <c r="W44" s="328">
        <v>0.10029681124556822</v>
      </c>
      <c r="X44" s="328">
        <v>0.94184970703532844</v>
      </c>
      <c r="Y44" s="328">
        <v>0.9585974205556349</v>
      </c>
      <c r="Z44" s="328">
        <v>0.43006880036017803</v>
      </c>
      <c r="AA44" s="328">
        <v>0.15876157558616599</v>
      </c>
      <c r="AB44" s="328">
        <v>0.49251215099723922</v>
      </c>
      <c r="AC44" s="328">
        <v>3.7448029647282333E-3</v>
      </c>
      <c r="AD44" s="328">
        <v>0.23997836430167263</v>
      </c>
      <c r="AE44" s="328">
        <v>0.1314859103070154</v>
      </c>
      <c r="AF44" s="328">
        <v>0.13492437146118585</v>
      </c>
      <c r="AG44" s="328">
        <v>0.32017411151641273</v>
      </c>
      <c r="AH44" s="328">
        <v>5.274239440183015E-2</v>
      </c>
      <c r="AI44" s="328">
        <v>0.91550080547101498</v>
      </c>
      <c r="AJ44" s="328">
        <v>0.45130683583211573</v>
      </c>
      <c r="AK44" s="328">
        <v>0.67824259567678702</v>
      </c>
      <c r="AL44" s="328">
        <v>0.18004140778150135</v>
      </c>
      <c r="AM44" s="328">
        <v>0.68027108503215783</v>
      </c>
      <c r="AN44" s="328">
        <v>0.47915549022030479</v>
      </c>
      <c r="AO44" s="328">
        <v>0.45947979366070779</v>
      </c>
      <c r="AP44" s="328">
        <v>0.70698282934706569</v>
      </c>
      <c r="AQ44" s="328">
        <v>0.11186449227263218</v>
      </c>
      <c r="AR44" s="328">
        <v>0.15891053743788985</v>
      </c>
      <c r="AS44" s="328">
        <v>0.12878236905315532</v>
      </c>
      <c r="AT44" s="328">
        <v>0.17205840775649239</v>
      </c>
      <c r="AU44" s="328">
        <v>0.78348194064393351</v>
      </c>
      <c r="AV44" s="328">
        <v>0.35865842666776326</v>
      </c>
      <c r="AW44" s="328">
        <v>0.71463857426465283</v>
      </c>
      <c r="AX44" s="328">
        <v>9.5778466983064803E-2</v>
      </c>
      <c r="AY44" s="328">
        <v>0.41574698124312448</v>
      </c>
      <c r="AZ44" s="328">
        <v>0.13497617304067555</v>
      </c>
      <c r="BA44" s="328">
        <v>0.66967971876326882</v>
      </c>
      <c r="BB44" s="328">
        <v>0.20708700096383637</v>
      </c>
      <c r="BC44" s="328">
        <v>0.63189485674707502</v>
      </c>
      <c r="BD44" s="328">
        <v>0.91904442051720303</v>
      </c>
      <c r="BE44" s="328">
        <v>0.12677724313241256</v>
      </c>
      <c r="BF44" s="328">
        <v>0.49963602018170866</v>
      </c>
      <c r="BG44" s="328">
        <v>0.40766010982438949</v>
      </c>
      <c r="BH44" s="328">
        <v>0.75299157116468463</v>
      </c>
      <c r="BI44" s="328">
        <v>0.70831080947971459</v>
      </c>
      <c r="BJ44" s="328">
        <v>4.8340421904471853E-2</v>
      </c>
      <c r="BK44" s="328">
        <v>0.27925297288848028</v>
      </c>
      <c r="BL44" s="328">
        <v>0.65703657726896503</v>
      </c>
      <c r="BM44" s="328">
        <v>0.69442192869933717</v>
      </c>
      <c r="BN44" s="328">
        <v>0.28674754773634725</v>
      </c>
      <c r="BO44" s="328">
        <v>0.64859390727456701</v>
      </c>
      <c r="BP44" s="328">
        <v>0.93239901598345809</v>
      </c>
      <c r="BQ44" s="328">
        <v>0.29029896058461446</v>
      </c>
      <c r="BR44" s="328">
        <v>3.1944775705292194E-2</v>
      </c>
      <c r="BS44" s="328">
        <v>0.44628746214383064</v>
      </c>
      <c r="BT44" s="328">
        <v>0.22504103588952629</v>
      </c>
      <c r="BU44" s="328">
        <v>0.58726152841136625</v>
      </c>
      <c r="BV44" s="328">
        <v>0.4220042447895036</v>
      </c>
      <c r="BW44" s="328">
        <v>0.65731726344767671</v>
      </c>
      <c r="BX44" s="328">
        <v>0.42170360679449193</v>
      </c>
      <c r="BY44" s="328">
        <v>0.282058560111067</v>
      </c>
      <c r="BZ44" s="328">
        <v>0.6302335759882487</v>
      </c>
      <c r="CA44" s="328">
        <v>0.11673453345804541</v>
      </c>
      <c r="CB44" s="328">
        <v>0.32218277171534071</v>
      </c>
      <c r="CC44" s="328">
        <v>0.36411202226789996</v>
      </c>
      <c r="CD44" s="328">
        <v>0.36830915408608078</v>
      </c>
      <c r="CE44" s="328">
        <v>0.43709609020350393</v>
      </c>
      <c r="CF44" s="328">
        <v>0.90866597385867287</v>
      </c>
      <c r="CG44" s="328">
        <v>7.5389726442350202E-2</v>
      </c>
      <c r="CH44" s="328">
        <v>0.33998844007040407</v>
      </c>
      <c r="CI44" s="328">
        <v>0.63499363126059283</v>
      </c>
      <c r="CJ44" s="328">
        <v>0.97471065826560666</v>
      </c>
      <c r="CK44" s="328">
        <v>0.80817388909379106</v>
      </c>
      <c r="CL44" s="328">
        <v>0.70707153586673788</v>
      </c>
      <c r="CM44" s="328">
        <v>0.4656937030143391</v>
      </c>
      <c r="CN44" s="328">
        <v>0.89841836467090586</v>
      </c>
      <c r="CO44" s="328">
        <v>0.50369285295995025</v>
      </c>
      <c r="CP44" s="328">
        <v>0.44482880776846301</v>
      </c>
      <c r="CQ44" s="328">
        <v>0.5583694244713473</v>
      </c>
      <c r="CR44" s="328">
        <v>0.67649003971076738</v>
      </c>
      <c r="CS44" s="328">
        <v>0.78954957335963494</v>
      </c>
      <c r="CT44" s="328">
        <v>9.7149057000765149E-2</v>
      </c>
      <c r="CU44" s="328">
        <v>0.91130982432003371</v>
      </c>
      <c r="CV44" s="328">
        <v>0.40050771162491738</v>
      </c>
      <c r="CW44" s="329">
        <v>0.62405190128820132</v>
      </c>
    </row>
    <row r="45" spans="1:101" x14ac:dyDescent="0.25">
      <c r="A45" s="322">
        <v>43</v>
      </c>
      <c r="B45" s="327">
        <v>0.59794204649710547</v>
      </c>
      <c r="C45" s="328">
        <v>0.96207205291979547</v>
      </c>
      <c r="D45" s="328">
        <v>0.95463280704798326</v>
      </c>
      <c r="E45" s="328">
        <v>0.23514462675814674</v>
      </c>
      <c r="F45" s="328">
        <v>0.20384582853512967</v>
      </c>
      <c r="G45" s="328">
        <v>0.46888855131185031</v>
      </c>
      <c r="H45" s="328">
        <v>0.18278813852041775</v>
      </c>
      <c r="I45" s="328">
        <v>0.94471233673188881</v>
      </c>
      <c r="J45" s="328">
        <v>3.7849594031732048E-2</v>
      </c>
      <c r="K45" s="328">
        <v>0.33073626080254392</v>
      </c>
      <c r="L45" s="328">
        <v>0.17947028148795741</v>
      </c>
      <c r="M45" s="328">
        <v>0.27576282450316469</v>
      </c>
      <c r="N45" s="328">
        <v>0.31144193140272503</v>
      </c>
      <c r="O45" s="328">
        <v>0.58165921957390676</v>
      </c>
      <c r="P45" s="328">
        <v>0.59178760360146221</v>
      </c>
      <c r="Q45" s="328">
        <v>0.92934858588835545</v>
      </c>
      <c r="R45" s="328">
        <v>0.55196161816436629</v>
      </c>
      <c r="S45" s="328">
        <v>0.94461146892021119</v>
      </c>
      <c r="T45" s="328">
        <v>0.74236756796818204</v>
      </c>
      <c r="U45" s="328">
        <v>1.9031227431482556E-2</v>
      </c>
      <c r="V45" s="328">
        <v>0.63448155552671381</v>
      </c>
      <c r="W45" s="328">
        <v>0.42399644828682881</v>
      </c>
      <c r="X45" s="328">
        <v>0.11085444161582392</v>
      </c>
      <c r="Y45" s="328">
        <v>0.33197576049296273</v>
      </c>
      <c r="Z45" s="328">
        <v>4.0027936622595739E-2</v>
      </c>
      <c r="AA45" s="328">
        <v>0.77696310378535438</v>
      </c>
      <c r="AB45" s="328">
        <v>0.73037107143243674</v>
      </c>
      <c r="AC45" s="328">
        <v>0.11673542611866061</v>
      </c>
      <c r="AD45" s="328">
        <v>0.90729200691978917</v>
      </c>
      <c r="AE45" s="328">
        <v>0.86782600534149545</v>
      </c>
      <c r="AF45" s="328">
        <v>0.85378503388090632</v>
      </c>
      <c r="AG45" s="328">
        <v>0.67215050393344011</v>
      </c>
      <c r="AH45" s="328">
        <v>0.95512398620563577</v>
      </c>
      <c r="AI45" s="328">
        <v>0.39217123406308207</v>
      </c>
      <c r="AJ45" s="328">
        <v>6.2048547393580122E-2</v>
      </c>
      <c r="AK45" s="328">
        <v>6.8060101618669933E-3</v>
      </c>
      <c r="AL45" s="328">
        <v>0.79181674765344745</v>
      </c>
      <c r="AM45" s="328">
        <v>8.6075757144711496E-2</v>
      </c>
      <c r="AN45" s="328">
        <v>0.88173848938671373</v>
      </c>
      <c r="AO45" s="328">
        <v>0.12282539292914763</v>
      </c>
      <c r="AP45" s="328">
        <v>0.65925179486617846</v>
      </c>
      <c r="AQ45" s="328">
        <v>0.89358641184174914</v>
      </c>
      <c r="AR45" s="328">
        <v>0.29480602869484818</v>
      </c>
      <c r="AS45" s="328">
        <v>0.32461084411594721</v>
      </c>
      <c r="AT45" s="328">
        <v>0.34209835394918175</v>
      </c>
      <c r="AU45" s="328">
        <v>0.91474709423853029</v>
      </c>
      <c r="AV45" s="328">
        <v>0.82864810088333574</v>
      </c>
      <c r="AW45" s="328">
        <v>0.25783380578388693</v>
      </c>
      <c r="AX45" s="328">
        <v>0.73100417909907578</v>
      </c>
      <c r="AY45" s="328">
        <v>0.8704192879453414</v>
      </c>
      <c r="AZ45" s="328">
        <v>0.56854713093752984</v>
      </c>
      <c r="BA45" s="328">
        <v>0.11288619760465157</v>
      </c>
      <c r="BB45" s="328">
        <v>0.25446911824709684</v>
      </c>
      <c r="BC45" s="328">
        <v>0.88469032040730156</v>
      </c>
      <c r="BD45" s="328">
        <v>0.14120903074490032</v>
      </c>
      <c r="BE45" s="328">
        <v>0.4521400151717323</v>
      </c>
      <c r="BF45" s="328">
        <v>0.91631613951799795</v>
      </c>
      <c r="BG45" s="328">
        <v>0.26102929960765486</v>
      </c>
      <c r="BH45" s="328">
        <v>1.1960924130196782E-2</v>
      </c>
      <c r="BI45" s="328">
        <v>7.9612832713858106E-2</v>
      </c>
      <c r="BJ45" s="328">
        <v>0.53813410653498073</v>
      </c>
      <c r="BK45" s="328">
        <v>0.32149219481511349</v>
      </c>
      <c r="BL45" s="328">
        <v>0.46538794578675957</v>
      </c>
      <c r="BM45" s="328">
        <v>0.8589504565406143</v>
      </c>
      <c r="BN45" s="328">
        <v>0.8084665663476891</v>
      </c>
      <c r="BO45" s="328">
        <v>1.3472754011844446E-2</v>
      </c>
      <c r="BP45" s="328">
        <v>0.80845379678760754</v>
      </c>
      <c r="BQ45" s="328">
        <v>0.94094732126923475</v>
      </c>
      <c r="BR45" s="328">
        <v>0.95801277775315086</v>
      </c>
      <c r="BS45" s="328">
        <v>0.30305611669439791</v>
      </c>
      <c r="BT45" s="328">
        <v>0.17005637388649064</v>
      </c>
      <c r="BU45" s="328">
        <v>0.64313513657756816</v>
      </c>
      <c r="BV45" s="328">
        <v>0.39935000089577444</v>
      </c>
      <c r="BW45" s="328">
        <v>0.91437658119345055</v>
      </c>
      <c r="BX45" s="328">
        <v>0.61527677224173694</v>
      </c>
      <c r="BY45" s="328">
        <v>0.96453203174491531</v>
      </c>
      <c r="BZ45" s="328">
        <v>0.35468170096268903</v>
      </c>
      <c r="CA45" s="328">
        <v>0.9639963251577619</v>
      </c>
      <c r="CB45" s="328">
        <v>0.52457305542506161</v>
      </c>
      <c r="CC45" s="328">
        <v>0.97165716875480612</v>
      </c>
      <c r="CD45" s="328">
        <v>0.14902770285767719</v>
      </c>
      <c r="CE45" s="328">
        <v>0.35760943346699925</v>
      </c>
      <c r="CF45" s="328">
        <v>0.94636526513618002</v>
      </c>
      <c r="CG45" s="328">
        <v>0.85877608807877159</v>
      </c>
      <c r="CH45" s="328">
        <v>0.83856908683429943</v>
      </c>
      <c r="CI45" s="328">
        <v>0.19177037155970122</v>
      </c>
      <c r="CJ45" s="328">
        <v>0.10078375575894238</v>
      </c>
      <c r="CK45" s="328">
        <v>0.30092820793393127</v>
      </c>
      <c r="CL45" s="328">
        <v>0.2702193433722142</v>
      </c>
      <c r="CM45" s="328">
        <v>0.73437227825364459</v>
      </c>
      <c r="CN45" s="328">
        <v>0.73259831401145536</v>
      </c>
      <c r="CO45" s="328">
        <v>0.82461160326128669</v>
      </c>
      <c r="CP45" s="328">
        <v>0.48434599368921027</v>
      </c>
      <c r="CQ45" s="328">
        <v>0.74555052571679514</v>
      </c>
      <c r="CR45" s="328">
        <v>4.135356288745351E-2</v>
      </c>
      <c r="CS45" s="328">
        <v>0.3817258698703363</v>
      </c>
      <c r="CT45" s="328">
        <v>0.90994127725251972</v>
      </c>
      <c r="CU45" s="328">
        <v>1.4262911762505937E-2</v>
      </c>
      <c r="CV45" s="328">
        <v>0.12131581778226841</v>
      </c>
      <c r="CW45" s="329">
        <v>4.3266865639846941E-2</v>
      </c>
    </row>
    <row r="46" spans="1:101" x14ac:dyDescent="0.25">
      <c r="A46" s="322">
        <v>44</v>
      </c>
      <c r="B46" s="327">
        <v>0.80496320709636304</v>
      </c>
      <c r="C46" s="328">
        <v>0.3379511196586229</v>
      </c>
      <c r="D46" s="328">
        <v>0.43553642911524304</v>
      </c>
      <c r="E46" s="328">
        <v>0.14964984420822192</v>
      </c>
      <c r="F46" s="328">
        <v>0.10853387856664032</v>
      </c>
      <c r="G46" s="328">
        <v>0.97309104972590621</v>
      </c>
      <c r="H46" s="328">
        <v>0.4818640291906493</v>
      </c>
      <c r="I46" s="328">
        <v>0.43103173191214506</v>
      </c>
      <c r="J46" s="328">
        <v>0.39354749663294619</v>
      </c>
      <c r="K46" s="328">
        <v>0.65831744841108208</v>
      </c>
      <c r="L46" s="328">
        <v>0.34684407087083735</v>
      </c>
      <c r="M46" s="328">
        <v>0.19886401196975823</v>
      </c>
      <c r="N46" s="328">
        <v>4.8250618944655876E-2</v>
      </c>
      <c r="O46" s="328">
        <v>8.6379806974289153E-2</v>
      </c>
      <c r="P46" s="328">
        <v>0.28055872931300962</v>
      </c>
      <c r="Q46" s="328">
        <v>0.63445891366784402</v>
      </c>
      <c r="R46" s="328">
        <v>0.49066326179993647</v>
      </c>
      <c r="S46" s="328">
        <v>0.14245393900151004</v>
      </c>
      <c r="T46" s="328">
        <v>0.31908376484124013</v>
      </c>
      <c r="U46" s="328">
        <v>0.19248089327218443</v>
      </c>
      <c r="V46" s="328">
        <v>0.42009917487723802</v>
      </c>
      <c r="W46" s="328">
        <v>0.8605655929122964</v>
      </c>
      <c r="X46" s="328">
        <v>0.5567890490208216</v>
      </c>
      <c r="Y46" s="328">
        <v>0.85240736247053772</v>
      </c>
      <c r="Z46" s="328">
        <v>0.85155703943297612</v>
      </c>
      <c r="AA46" s="328">
        <v>0.46486986759044435</v>
      </c>
      <c r="AB46" s="328">
        <v>0.17302020062795354</v>
      </c>
      <c r="AC46" s="328">
        <v>0.90598819446468148</v>
      </c>
      <c r="AD46" s="328">
        <v>0.70215142218945514</v>
      </c>
      <c r="AE46" s="328">
        <v>0.43621297607432385</v>
      </c>
      <c r="AF46" s="328">
        <v>0.57031486185098945</v>
      </c>
      <c r="AG46" s="328">
        <v>0.83951489115224032</v>
      </c>
      <c r="AH46" s="328">
        <v>0.36428546339330592</v>
      </c>
      <c r="AI46" s="328">
        <v>0.90346760319757924</v>
      </c>
      <c r="AJ46" s="328">
        <v>0.47516242356992233</v>
      </c>
      <c r="AK46" s="328">
        <v>0.91875992902401427</v>
      </c>
      <c r="AL46" s="328">
        <v>0.19004299944064407</v>
      </c>
      <c r="AM46" s="328">
        <v>6.4175349623873501E-2</v>
      </c>
      <c r="AN46" s="328">
        <v>0.81303869535378759</v>
      </c>
      <c r="AO46" s="328">
        <v>0.93056103726470285</v>
      </c>
      <c r="AP46" s="328">
        <v>6.04226443830993E-2</v>
      </c>
      <c r="AQ46" s="328">
        <v>0.77793941525342425</v>
      </c>
      <c r="AR46" s="328">
        <v>0.79547373572863544</v>
      </c>
      <c r="AS46" s="328">
        <v>0.74574659124505471</v>
      </c>
      <c r="AT46" s="328">
        <v>0.91357172499283745</v>
      </c>
      <c r="AU46" s="328">
        <v>3.2405964561379452E-2</v>
      </c>
      <c r="AV46" s="328">
        <v>0.8805942431156879</v>
      </c>
      <c r="AW46" s="328">
        <v>0.9471315848680153</v>
      </c>
      <c r="AX46" s="328">
        <v>0.53027057146055046</v>
      </c>
      <c r="AY46" s="328">
        <v>0.32058522705081804</v>
      </c>
      <c r="AZ46" s="328">
        <v>0.26421159377532799</v>
      </c>
      <c r="BA46" s="328">
        <v>8.7313137091502568E-3</v>
      </c>
      <c r="BB46" s="328">
        <v>0.21978367645912078</v>
      </c>
      <c r="BC46" s="328">
        <v>0.22203162962129075</v>
      </c>
      <c r="BD46" s="328">
        <v>0.80613210698536975</v>
      </c>
      <c r="BE46" s="328">
        <v>0.54682962770393595</v>
      </c>
      <c r="BF46" s="328">
        <v>6.7387718889866166E-2</v>
      </c>
      <c r="BG46" s="328">
        <v>0.15960694629567129</v>
      </c>
      <c r="BH46" s="328">
        <v>0.39743592719417675</v>
      </c>
      <c r="BI46" s="328">
        <v>0.48155879130792645</v>
      </c>
      <c r="BJ46" s="328">
        <v>0.81753084746052629</v>
      </c>
      <c r="BK46" s="328">
        <v>0.87635402086909386</v>
      </c>
      <c r="BL46" s="328">
        <v>0.81688451642308113</v>
      </c>
      <c r="BM46" s="328">
        <v>0.78835637672561454</v>
      </c>
      <c r="BN46" s="328">
        <v>0.32502354795826971</v>
      </c>
      <c r="BO46" s="328">
        <v>0.72451468696769372</v>
      </c>
      <c r="BP46" s="328">
        <v>0.24880466981702853</v>
      </c>
      <c r="BQ46" s="328">
        <v>0.2002306310012818</v>
      </c>
      <c r="BR46" s="328">
        <v>0.80616023621454724</v>
      </c>
      <c r="BS46" s="328">
        <v>0.12421745623674596</v>
      </c>
      <c r="BT46" s="328">
        <v>0.33087021929623273</v>
      </c>
      <c r="BU46" s="328">
        <v>0.63100458119323943</v>
      </c>
      <c r="BV46" s="328">
        <v>0.44460556486182901</v>
      </c>
      <c r="BW46" s="328">
        <v>0.83644290293983392</v>
      </c>
      <c r="BX46" s="328">
        <v>0.73267856177864599</v>
      </c>
      <c r="BY46" s="328">
        <v>0.79874509813580197</v>
      </c>
      <c r="BZ46" s="328">
        <v>0.487101000154879</v>
      </c>
      <c r="CA46" s="328">
        <v>1.7095829069186941E-3</v>
      </c>
      <c r="CB46" s="328">
        <v>0.86151339947305483</v>
      </c>
      <c r="CC46" s="328">
        <v>0.87659021172689133</v>
      </c>
      <c r="CD46" s="328">
        <v>0.56152386210625238</v>
      </c>
      <c r="CE46" s="328">
        <v>0.8415568115870955</v>
      </c>
      <c r="CF46" s="328">
        <v>9.6420184698257749E-2</v>
      </c>
      <c r="CG46" s="328">
        <v>0.43580555040119506</v>
      </c>
      <c r="CH46" s="328">
        <v>0.7836162417061816</v>
      </c>
      <c r="CI46" s="328">
        <v>0.78325781265108807</v>
      </c>
      <c r="CJ46" s="328">
        <v>0.99817506473137918</v>
      </c>
      <c r="CK46" s="328">
        <v>0.23921293031793045</v>
      </c>
      <c r="CL46" s="328">
        <v>0.83139990279528253</v>
      </c>
      <c r="CM46" s="328">
        <v>0.51908267933426377</v>
      </c>
      <c r="CN46" s="328">
        <v>0.21078029508473328</v>
      </c>
      <c r="CO46" s="328">
        <v>0.29351486656371328</v>
      </c>
      <c r="CP46" s="328">
        <v>0.62462258271576943</v>
      </c>
      <c r="CQ46" s="328">
        <v>0.14075536161237778</v>
      </c>
      <c r="CR46" s="328">
        <v>2.0991565344260721E-2</v>
      </c>
      <c r="CS46" s="328">
        <v>6.3868886909896894E-2</v>
      </c>
      <c r="CT46" s="328">
        <v>2.5817750144224938E-2</v>
      </c>
      <c r="CU46" s="328">
        <v>0.61564762792097927</v>
      </c>
      <c r="CV46" s="328">
        <v>0.95724463136411608</v>
      </c>
      <c r="CW46" s="329">
        <v>0.92257247329074943</v>
      </c>
    </row>
    <row r="47" spans="1:101" x14ac:dyDescent="0.25">
      <c r="A47" s="322">
        <v>45</v>
      </c>
      <c r="B47" s="327">
        <v>0.62718791727430023</v>
      </c>
      <c r="C47" s="328">
        <v>0.36611953222923699</v>
      </c>
      <c r="D47" s="328">
        <v>0.23181922301694247</v>
      </c>
      <c r="E47" s="328">
        <v>0.71237075691264184</v>
      </c>
      <c r="F47" s="328">
        <v>0.98541691526856834</v>
      </c>
      <c r="G47" s="328">
        <v>9.4582403926040115E-2</v>
      </c>
      <c r="H47" s="328">
        <v>0.64510522356138278</v>
      </c>
      <c r="I47" s="328">
        <v>0.97367489673594143</v>
      </c>
      <c r="J47" s="328">
        <v>0.2763601748108826</v>
      </c>
      <c r="K47" s="328">
        <v>0.26395981013435565</v>
      </c>
      <c r="L47" s="328">
        <v>0.6757589175501808</v>
      </c>
      <c r="M47" s="328">
        <v>0.1084639720715419</v>
      </c>
      <c r="N47" s="328">
        <v>0.64099255140093403</v>
      </c>
      <c r="O47" s="328">
        <v>0.7507753142326643</v>
      </c>
      <c r="P47" s="328">
        <v>0.54589555758668062</v>
      </c>
      <c r="Q47" s="328">
        <v>3.6961359860236742E-2</v>
      </c>
      <c r="R47" s="328">
        <v>0.72710616246789006</v>
      </c>
      <c r="S47" s="328">
        <v>0.17725548426052518</v>
      </c>
      <c r="T47" s="328">
        <v>0.35864883152653615</v>
      </c>
      <c r="U47" s="328">
        <v>0.36640462972539289</v>
      </c>
      <c r="V47" s="328">
        <v>0.91921147966410999</v>
      </c>
      <c r="W47" s="328">
        <v>7.0276974328805197E-2</v>
      </c>
      <c r="X47" s="328">
        <v>0.85697148930982081</v>
      </c>
      <c r="Y47" s="328">
        <v>0.78697346989191086</v>
      </c>
      <c r="Z47" s="328">
        <v>0.38982169678831458</v>
      </c>
      <c r="AA47" s="328">
        <v>0.92898358980292173</v>
      </c>
      <c r="AB47" s="328">
        <v>0.32215921770965572</v>
      </c>
      <c r="AC47" s="328">
        <v>0.54474306385236915</v>
      </c>
      <c r="AD47" s="328">
        <v>0.20044525412673586</v>
      </c>
      <c r="AE47" s="328">
        <v>0.20628270107888813</v>
      </c>
      <c r="AF47" s="328">
        <v>0.39844501261402954</v>
      </c>
      <c r="AG47" s="328">
        <v>0.30696707189114125</v>
      </c>
      <c r="AH47" s="328">
        <v>0.68716584075830678</v>
      </c>
      <c r="AI47" s="328">
        <v>0.12240247012961358</v>
      </c>
      <c r="AJ47" s="328">
        <v>0.10341213923218895</v>
      </c>
      <c r="AK47" s="328">
        <v>0.22369007782872719</v>
      </c>
      <c r="AL47" s="328">
        <v>0.71493920296659752</v>
      </c>
      <c r="AM47" s="328">
        <v>0.45343035175305246</v>
      </c>
      <c r="AN47" s="328">
        <v>7.702992529563879E-2</v>
      </c>
      <c r="AO47" s="328">
        <v>0.82966624312790671</v>
      </c>
      <c r="AP47" s="328">
        <v>0.93384433918002063</v>
      </c>
      <c r="AQ47" s="328">
        <v>0.81933794710981522</v>
      </c>
      <c r="AR47" s="328">
        <v>0.79197619327128144</v>
      </c>
      <c r="AS47" s="328">
        <v>0.81902437681192897</v>
      </c>
      <c r="AT47" s="328">
        <v>0.73636792404859186</v>
      </c>
      <c r="AU47" s="328">
        <v>0.96490226470996854</v>
      </c>
      <c r="AV47" s="328">
        <v>0.23289725236071246</v>
      </c>
      <c r="AW47" s="328">
        <v>0.33549984534367105</v>
      </c>
      <c r="AX47" s="328">
        <v>0.91528005617146047</v>
      </c>
      <c r="AY47" s="328">
        <v>0.92774862772922639</v>
      </c>
      <c r="AZ47" s="328">
        <v>0.17465484578653356</v>
      </c>
      <c r="BA47" s="328">
        <v>7.4509646288111631E-2</v>
      </c>
      <c r="BB47" s="328">
        <v>0.4165733659439621</v>
      </c>
      <c r="BC47" s="328">
        <v>0.92983885063956695</v>
      </c>
      <c r="BD47" s="328">
        <v>0.94660914819012842</v>
      </c>
      <c r="BE47" s="328">
        <v>0.77957559518849395</v>
      </c>
      <c r="BF47" s="328">
        <v>0.11128480054440182</v>
      </c>
      <c r="BG47" s="328">
        <v>0.45297759542438287</v>
      </c>
      <c r="BH47" s="328">
        <v>0.4783910934965605</v>
      </c>
      <c r="BI47" s="328">
        <v>0.30330639557813499</v>
      </c>
      <c r="BJ47" s="328">
        <v>0.52616590273953445</v>
      </c>
      <c r="BK47" s="328">
        <v>0.71405060558049116</v>
      </c>
      <c r="BL47" s="328">
        <v>0.80670488866569379</v>
      </c>
      <c r="BM47" s="328">
        <v>0.81740354759208866</v>
      </c>
      <c r="BN47" s="328">
        <v>0.45206993780820071</v>
      </c>
      <c r="BO47" s="328">
        <v>0.60321398183036812</v>
      </c>
      <c r="BP47" s="328">
        <v>0.45715725924512007</v>
      </c>
      <c r="BQ47" s="328">
        <v>0.59242164835057043</v>
      </c>
      <c r="BR47" s="328">
        <v>3.010738411805125E-2</v>
      </c>
      <c r="BS47" s="328">
        <v>0.89147470253183281</v>
      </c>
      <c r="BT47" s="328">
        <v>0.22411422773377065</v>
      </c>
      <c r="BU47" s="328">
        <v>0.18126177364298179</v>
      </c>
      <c r="BV47" s="328">
        <v>0.69419869593487427</v>
      </c>
      <c r="BW47" s="328">
        <v>0.43606997667181724</v>
      </c>
      <c r="BX47" s="328">
        <v>0.57066241317279442</v>
      </c>
      <c r="BY47" s="328">
        <v>0.53983470536994238</v>
      </c>
      <c r="BZ47" s="328">
        <v>0.80915040351926404</v>
      </c>
      <c r="CA47" s="328">
        <v>0.81567634441063408</v>
      </c>
      <c r="CB47" s="328">
        <v>1.9294804881760053E-2</v>
      </c>
      <c r="CC47" s="328">
        <v>0.93581340303933414</v>
      </c>
      <c r="CD47" s="328">
        <v>0.17506916687252527</v>
      </c>
      <c r="CE47" s="328">
        <v>0.95834688920127142</v>
      </c>
      <c r="CF47" s="328">
        <v>0.91232775934503607</v>
      </c>
      <c r="CG47" s="328">
        <v>0.98595454424873274</v>
      </c>
      <c r="CH47" s="328">
        <v>3.2863187639414981E-2</v>
      </c>
      <c r="CI47" s="328">
        <v>0.28811040268216104</v>
      </c>
      <c r="CJ47" s="328">
        <v>0.73838596087126707</v>
      </c>
      <c r="CK47" s="328">
        <v>0.3909725661823833</v>
      </c>
      <c r="CL47" s="328">
        <v>0.41271993809236118</v>
      </c>
      <c r="CM47" s="328">
        <v>0.18972293773715609</v>
      </c>
      <c r="CN47" s="328">
        <v>0.16926352614163864</v>
      </c>
      <c r="CO47" s="328">
        <v>0.75809714859017774</v>
      </c>
      <c r="CP47" s="328">
        <v>0.8495088321926616</v>
      </c>
      <c r="CQ47" s="328">
        <v>0.62162893615130299</v>
      </c>
      <c r="CR47" s="328">
        <v>0.83487501045107315</v>
      </c>
      <c r="CS47" s="328">
        <v>2.2499378380134161E-3</v>
      </c>
      <c r="CT47" s="328">
        <v>0.810401507895258</v>
      </c>
      <c r="CU47" s="328">
        <v>5.3591794817064997E-2</v>
      </c>
      <c r="CV47" s="328">
        <v>0.8289179218662861</v>
      </c>
      <c r="CW47" s="329">
        <v>0.62988603406378907</v>
      </c>
    </row>
    <row r="48" spans="1:101" x14ac:dyDescent="0.25">
      <c r="A48" s="322">
        <v>46</v>
      </c>
      <c r="B48" s="327">
        <v>0.24862276395266569</v>
      </c>
      <c r="C48" s="328">
        <v>0.48579227677268855</v>
      </c>
      <c r="D48" s="328">
        <v>0.23744060137152623</v>
      </c>
      <c r="E48" s="328">
        <v>0.37622462029903669</v>
      </c>
      <c r="F48" s="328">
        <v>0.60446582295690288</v>
      </c>
      <c r="G48" s="328">
        <v>0.88473205394609966</v>
      </c>
      <c r="H48" s="328">
        <v>0.92928686431468588</v>
      </c>
      <c r="I48" s="328">
        <v>0.92367794874261477</v>
      </c>
      <c r="J48" s="328">
        <v>0.34086031164939712</v>
      </c>
      <c r="K48" s="328">
        <v>0.58650956942212851</v>
      </c>
      <c r="L48" s="328">
        <v>0.43581496472712922</v>
      </c>
      <c r="M48" s="328">
        <v>0.17788267623111498</v>
      </c>
      <c r="N48" s="328">
        <v>0.39587019307892479</v>
      </c>
      <c r="O48" s="328">
        <v>0.73243859494043573</v>
      </c>
      <c r="P48" s="328">
        <v>0.77019725835572039</v>
      </c>
      <c r="Q48" s="328">
        <v>0.13164558584497676</v>
      </c>
      <c r="R48" s="328">
        <v>0.75230874888783394</v>
      </c>
      <c r="S48" s="328">
        <v>0.90686048450791645</v>
      </c>
      <c r="T48" s="328">
        <v>0.6065372256569006</v>
      </c>
      <c r="U48" s="328">
        <v>0.15008103365133607</v>
      </c>
      <c r="V48" s="328">
        <v>0.93733034854952635</v>
      </c>
      <c r="W48" s="328">
        <v>0.85400556554234996</v>
      </c>
      <c r="X48" s="328">
        <v>0.35197913198843001</v>
      </c>
      <c r="Y48" s="328">
        <v>0.62507609573873868</v>
      </c>
      <c r="Z48" s="328">
        <v>0.42354573124595607</v>
      </c>
      <c r="AA48" s="328">
        <v>0.27005816272880789</v>
      </c>
      <c r="AB48" s="328">
        <v>0.24785139036717774</v>
      </c>
      <c r="AC48" s="328">
        <v>0.51613280922978011</v>
      </c>
      <c r="AD48" s="328">
        <v>0.50977315908683996</v>
      </c>
      <c r="AE48" s="328">
        <v>0.8710661653145344</v>
      </c>
      <c r="AF48" s="328">
        <v>0.30393988379022674</v>
      </c>
      <c r="AG48" s="328">
        <v>0.27266298775613862</v>
      </c>
      <c r="AH48" s="328">
        <v>4.7949645877697122E-2</v>
      </c>
      <c r="AI48" s="328">
        <v>0.66216177709002455</v>
      </c>
      <c r="AJ48" s="328">
        <v>0.76250390987897809</v>
      </c>
      <c r="AK48" s="328">
        <v>0.58405072155834348</v>
      </c>
      <c r="AL48" s="328">
        <v>0.64133260176798945</v>
      </c>
      <c r="AM48" s="328">
        <v>0.33357610809048954</v>
      </c>
      <c r="AN48" s="328">
        <v>0.31677799816776453</v>
      </c>
      <c r="AO48" s="328">
        <v>0.64132879626570638</v>
      </c>
      <c r="AP48" s="328">
        <v>0.77635404022937315</v>
      </c>
      <c r="AQ48" s="328">
        <v>4.134926003087358E-2</v>
      </c>
      <c r="AR48" s="328">
        <v>0.24118177690974552</v>
      </c>
      <c r="AS48" s="328">
        <v>0.9064868417811407</v>
      </c>
      <c r="AT48" s="328">
        <v>0.21303874233845743</v>
      </c>
      <c r="AU48" s="328">
        <v>0.90287517654181659</v>
      </c>
      <c r="AV48" s="328">
        <v>0.96956918274473392</v>
      </c>
      <c r="AW48" s="328">
        <v>0.77707433491978706</v>
      </c>
      <c r="AX48" s="328">
        <v>0.1191481574735036</v>
      </c>
      <c r="AY48" s="328">
        <v>0.52881434140527439</v>
      </c>
      <c r="AZ48" s="328">
        <v>0.72919445472464517</v>
      </c>
      <c r="BA48" s="328">
        <v>0.43652318078149843</v>
      </c>
      <c r="BB48" s="328">
        <v>0.99164423616682118</v>
      </c>
      <c r="BC48" s="328">
        <v>0.84974702032725968</v>
      </c>
      <c r="BD48" s="328">
        <v>0.69147291368870722</v>
      </c>
      <c r="BE48" s="328">
        <v>1.0457075857591036E-2</v>
      </c>
      <c r="BF48" s="328">
        <v>0.41060568802893771</v>
      </c>
      <c r="BG48" s="328">
        <v>0.74115780363450767</v>
      </c>
      <c r="BH48" s="328">
        <v>0.27761215354527446</v>
      </c>
      <c r="BI48" s="328">
        <v>0.84936015679266053</v>
      </c>
      <c r="BJ48" s="328">
        <v>0.5901837563577419</v>
      </c>
      <c r="BK48" s="328">
        <v>0.98331011430038107</v>
      </c>
      <c r="BL48" s="328">
        <v>0.77572203487195623</v>
      </c>
      <c r="BM48" s="328">
        <v>0.43317594598864839</v>
      </c>
      <c r="BN48" s="328">
        <v>0.57459569376310293</v>
      </c>
      <c r="BO48" s="328">
        <v>0.91329652449078047</v>
      </c>
      <c r="BP48" s="328">
        <v>0.18268500849852209</v>
      </c>
      <c r="BQ48" s="328">
        <v>0.64123253519864631</v>
      </c>
      <c r="BR48" s="328">
        <v>5.2198666493076695E-2</v>
      </c>
      <c r="BS48" s="328">
        <v>9.7467034626304461E-2</v>
      </c>
      <c r="BT48" s="328">
        <v>0.65582637150543399</v>
      </c>
      <c r="BU48" s="328">
        <v>0.45223024501859865</v>
      </c>
      <c r="BV48" s="328">
        <v>0.2649776681498901</v>
      </c>
      <c r="BW48" s="328">
        <v>0.49925393526615025</v>
      </c>
      <c r="BX48" s="328">
        <v>0.92913209706263822</v>
      </c>
      <c r="BY48" s="328">
        <v>0.15798615368919933</v>
      </c>
      <c r="BZ48" s="328">
        <v>0.64105709946369238</v>
      </c>
      <c r="CA48" s="328">
        <v>0.88904794875457771</v>
      </c>
      <c r="CB48" s="328">
        <v>0.62698807403664869</v>
      </c>
      <c r="CC48" s="328">
        <v>0.82487953852070373</v>
      </c>
      <c r="CD48" s="328">
        <v>0.81694321159390082</v>
      </c>
      <c r="CE48" s="328">
        <v>0.74597311063136762</v>
      </c>
      <c r="CF48" s="328">
        <v>0.37024037909092389</v>
      </c>
      <c r="CG48" s="328">
        <v>0.47319394153695882</v>
      </c>
      <c r="CH48" s="328">
        <v>0.28160514665003777</v>
      </c>
      <c r="CI48" s="328">
        <v>0.89089102094801476</v>
      </c>
      <c r="CJ48" s="328">
        <v>0.14141374764016224</v>
      </c>
      <c r="CK48" s="328">
        <v>0.38140352066077998</v>
      </c>
      <c r="CL48" s="328">
        <v>0.58340552861236539</v>
      </c>
      <c r="CM48" s="328">
        <v>0.72129294113200348</v>
      </c>
      <c r="CN48" s="328">
        <v>0.79793112987809667</v>
      </c>
      <c r="CO48" s="328">
        <v>0.28130267398299647</v>
      </c>
      <c r="CP48" s="328">
        <v>0.75014090223031271</v>
      </c>
      <c r="CQ48" s="328">
        <v>0.3792384976649732</v>
      </c>
      <c r="CR48" s="328">
        <v>7.1180314757738117E-2</v>
      </c>
      <c r="CS48" s="328">
        <v>0.24969269350896139</v>
      </c>
      <c r="CT48" s="328">
        <v>0.34913622102295605</v>
      </c>
      <c r="CU48" s="328">
        <v>0.93864121056276217</v>
      </c>
      <c r="CV48" s="328">
        <v>0.93555952500883088</v>
      </c>
      <c r="CW48" s="329">
        <v>0.35032473438254752</v>
      </c>
    </row>
    <row r="49" spans="1:101" x14ac:dyDescent="0.25">
      <c r="A49" s="322">
        <v>47</v>
      </c>
      <c r="B49" s="327">
        <v>0.45505145251361245</v>
      </c>
      <c r="C49" s="328">
        <v>0.97752841046301997</v>
      </c>
      <c r="D49" s="328">
        <v>0.32329647324053834</v>
      </c>
      <c r="E49" s="328">
        <v>6.4006187312370955E-2</v>
      </c>
      <c r="F49" s="328">
        <v>0.5946798241607254</v>
      </c>
      <c r="G49" s="328">
        <v>0.56866019686291436</v>
      </c>
      <c r="H49" s="328">
        <v>0.51069537217514016</v>
      </c>
      <c r="I49" s="328">
        <v>1.1875882912625535E-2</v>
      </c>
      <c r="J49" s="328">
        <v>0.5933610047463278</v>
      </c>
      <c r="K49" s="328">
        <v>0.68954853152107032</v>
      </c>
      <c r="L49" s="328">
        <v>0.55949831851002774</v>
      </c>
      <c r="M49" s="328">
        <v>0.76247307612086823</v>
      </c>
      <c r="N49" s="328">
        <v>0.18131163726947452</v>
      </c>
      <c r="O49" s="328">
        <v>0.89203077988904589</v>
      </c>
      <c r="P49" s="328">
        <v>0.56747313626584983</v>
      </c>
      <c r="Q49" s="328">
        <v>0.62857810976334272</v>
      </c>
      <c r="R49" s="328">
        <v>0.13698928891450901</v>
      </c>
      <c r="S49" s="328">
        <v>0.32736164866638173</v>
      </c>
      <c r="T49" s="328">
        <v>2.1118689084776765E-2</v>
      </c>
      <c r="U49" s="328">
        <v>0.22396120110343976</v>
      </c>
      <c r="V49" s="328">
        <v>0.78376226015120665</v>
      </c>
      <c r="W49" s="328">
        <v>0.4455146427702712</v>
      </c>
      <c r="X49" s="328">
        <v>0.68809582380030254</v>
      </c>
      <c r="Y49" s="328">
        <v>0.43822922548241117</v>
      </c>
      <c r="Z49" s="328">
        <v>0.26674833822467381</v>
      </c>
      <c r="AA49" s="328">
        <v>0.10991920775266628</v>
      </c>
      <c r="AB49" s="328">
        <v>0.5150326753077954</v>
      </c>
      <c r="AC49" s="328">
        <v>0.44096032012085384</v>
      </c>
      <c r="AD49" s="328">
        <v>0.95922396058695902</v>
      </c>
      <c r="AE49" s="328">
        <v>0.68587603038385847</v>
      </c>
      <c r="AF49" s="328">
        <v>0.33864497557405771</v>
      </c>
      <c r="AG49" s="328">
        <v>0.19939407141049514</v>
      </c>
      <c r="AH49" s="328">
        <v>0.46011751530195877</v>
      </c>
      <c r="AI49" s="328">
        <v>0.34830466210799571</v>
      </c>
      <c r="AJ49" s="328">
        <v>0.50010810830034202</v>
      </c>
      <c r="AK49" s="328">
        <v>0.92772685123317533</v>
      </c>
      <c r="AL49" s="328">
        <v>3.666982830167953E-2</v>
      </c>
      <c r="AM49" s="328">
        <v>0.26665974206405685</v>
      </c>
      <c r="AN49" s="328">
        <v>0.26561464519289313</v>
      </c>
      <c r="AO49" s="328">
        <v>3.8682818494995885E-2</v>
      </c>
      <c r="AP49" s="328">
        <v>0.41068631827317326</v>
      </c>
      <c r="AQ49" s="328">
        <v>0.17976064702135308</v>
      </c>
      <c r="AR49" s="328">
        <v>0.55517747670837281</v>
      </c>
      <c r="AS49" s="328">
        <v>0.13429868364377651</v>
      </c>
      <c r="AT49" s="328">
        <v>0.17402248482280225</v>
      </c>
      <c r="AU49" s="328">
        <v>1.3518076862446549E-3</v>
      </c>
      <c r="AV49" s="328">
        <v>0.88647232764794115</v>
      </c>
      <c r="AW49" s="328">
        <v>0.21506133273981831</v>
      </c>
      <c r="AX49" s="328">
        <v>0.127847194723131</v>
      </c>
      <c r="AY49" s="328">
        <v>0.85909668128418293</v>
      </c>
      <c r="AZ49" s="328">
        <v>0.29319036606662063</v>
      </c>
      <c r="BA49" s="328">
        <v>2.8403616859518088E-2</v>
      </c>
      <c r="BB49" s="328">
        <v>0.62455911607112413</v>
      </c>
      <c r="BC49" s="328">
        <v>0.35484934773140919</v>
      </c>
      <c r="BD49" s="328">
        <v>0.5774581601258939</v>
      </c>
      <c r="BE49" s="328">
        <v>0.31235284468577795</v>
      </c>
      <c r="BF49" s="328">
        <v>0.80530656322024807</v>
      </c>
      <c r="BG49" s="328">
        <v>0.10183735973023866</v>
      </c>
      <c r="BH49" s="328">
        <v>0.12011516451066884</v>
      </c>
      <c r="BI49" s="328">
        <v>0.40978607860919691</v>
      </c>
      <c r="BJ49" s="328">
        <v>0.39192478109377848</v>
      </c>
      <c r="BK49" s="328">
        <v>0.54649644040546397</v>
      </c>
      <c r="BL49" s="328">
        <v>0.173508684169148</v>
      </c>
      <c r="BM49" s="328">
        <v>0.79271848028860603</v>
      </c>
      <c r="BN49" s="328">
        <v>0.9042386815292982</v>
      </c>
      <c r="BO49" s="328">
        <v>0.35925056015918533</v>
      </c>
      <c r="BP49" s="328">
        <v>0.3588804606165823</v>
      </c>
      <c r="BQ49" s="328">
        <v>0.24342801951755977</v>
      </c>
      <c r="BR49" s="328">
        <v>8.8896557410747867E-2</v>
      </c>
      <c r="BS49" s="328">
        <v>0.54882886151288801</v>
      </c>
      <c r="BT49" s="328">
        <v>7.9371568143707938E-2</v>
      </c>
      <c r="BU49" s="328">
        <v>0.9954217140162982</v>
      </c>
      <c r="BV49" s="328">
        <v>0.72116783923146599</v>
      </c>
      <c r="BW49" s="328">
        <v>0.70618385492639235</v>
      </c>
      <c r="BX49" s="328">
        <v>0.68192426534169415</v>
      </c>
      <c r="BY49" s="328">
        <v>0.52465320394477288</v>
      </c>
      <c r="BZ49" s="328">
        <v>0.49475005473206313</v>
      </c>
      <c r="CA49" s="328">
        <v>0.90128711342911227</v>
      </c>
      <c r="CB49" s="328">
        <v>0.22122505107997714</v>
      </c>
      <c r="CC49" s="328">
        <v>0.90096969481715505</v>
      </c>
      <c r="CD49" s="328">
        <v>0.23624598752242498</v>
      </c>
      <c r="CE49" s="328">
        <v>0.48668922938256642</v>
      </c>
      <c r="CF49" s="328">
        <v>5.8941333977522437E-2</v>
      </c>
      <c r="CG49" s="328">
        <v>0.48908715127426117</v>
      </c>
      <c r="CH49" s="328">
        <v>0.90619091502953375</v>
      </c>
      <c r="CI49" s="328">
        <v>0.82179870919969944</v>
      </c>
      <c r="CJ49" s="328">
        <v>0.28898534820702637</v>
      </c>
      <c r="CK49" s="328">
        <v>0.95163343566893488</v>
      </c>
      <c r="CL49" s="328">
        <v>0.58637563664097403</v>
      </c>
      <c r="CM49" s="328">
        <v>0.16233809518376585</v>
      </c>
      <c r="CN49" s="328">
        <v>0.8316900204971871</v>
      </c>
      <c r="CO49" s="328">
        <v>0.25862326671822888</v>
      </c>
      <c r="CP49" s="328">
        <v>0.98173820521500765</v>
      </c>
      <c r="CQ49" s="328">
        <v>2.3140575329371416E-2</v>
      </c>
      <c r="CR49" s="328">
        <v>5.3564427139177084E-2</v>
      </c>
      <c r="CS49" s="328">
        <v>0.19078587960851401</v>
      </c>
      <c r="CT49" s="328">
        <v>0.93247102295328355</v>
      </c>
      <c r="CU49" s="328">
        <v>7.7156682817013156E-2</v>
      </c>
      <c r="CV49" s="328">
        <v>0.65159393252903808</v>
      </c>
      <c r="CW49" s="329">
        <v>0.68951155952012311</v>
      </c>
    </row>
    <row r="50" spans="1:101" x14ac:dyDescent="0.25">
      <c r="A50" s="322">
        <v>48</v>
      </c>
      <c r="B50" s="327">
        <v>0.92925594774553577</v>
      </c>
      <c r="C50" s="328">
        <v>0.67396349467614236</v>
      </c>
      <c r="D50" s="328">
        <v>1.0888963457652778E-2</v>
      </c>
      <c r="E50" s="328">
        <v>0.96144315428271199</v>
      </c>
      <c r="F50" s="328">
        <v>5.3720670384558744E-2</v>
      </c>
      <c r="G50" s="328">
        <v>0.7886749959989805</v>
      </c>
      <c r="H50" s="328">
        <v>0.29349120554812824</v>
      </c>
      <c r="I50" s="328">
        <v>0.78919136559360559</v>
      </c>
      <c r="J50" s="328">
        <v>0.73109350250571747</v>
      </c>
      <c r="K50" s="328">
        <v>0.34884073556844797</v>
      </c>
      <c r="L50" s="328">
        <v>0.89168386947818234</v>
      </c>
      <c r="M50" s="328">
        <v>0.15608003214262789</v>
      </c>
      <c r="N50" s="328">
        <v>0.23950102762273673</v>
      </c>
      <c r="O50" s="328">
        <v>0.2591391729772301</v>
      </c>
      <c r="P50" s="328">
        <v>0.11310594466639223</v>
      </c>
      <c r="Q50" s="328">
        <v>0.83009314444304527</v>
      </c>
      <c r="R50" s="328">
        <v>0.92146493832861243</v>
      </c>
      <c r="S50" s="328">
        <v>0.91315600589384882</v>
      </c>
      <c r="T50" s="328">
        <v>0.87030273350993426</v>
      </c>
      <c r="U50" s="328">
        <v>0.38856332978773311</v>
      </c>
      <c r="V50" s="328">
        <v>0.63553205786782807</v>
      </c>
      <c r="W50" s="328">
        <v>0.28932804350509866</v>
      </c>
      <c r="X50" s="328">
        <v>0.28831587011466753</v>
      </c>
      <c r="Y50" s="328">
        <v>0.73269859586423736</v>
      </c>
      <c r="Z50" s="328">
        <v>0.75649036017739801</v>
      </c>
      <c r="AA50" s="328">
        <v>0.40521125365313004</v>
      </c>
      <c r="AB50" s="328">
        <v>0.62631876793925212</v>
      </c>
      <c r="AC50" s="328">
        <v>0.73581098672280643</v>
      </c>
      <c r="AD50" s="328">
        <v>0.16867000316998793</v>
      </c>
      <c r="AE50" s="328">
        <v>0.65083189275113096</v>
      </c>
      <c r="AF50" s="328">
        <v>0.85530492435015248</v>
      </c>
      <c r="AG50" s="328">
        <v>0.58902420707051562</v>
      </c>
      <c r="AH50" s="328">
        <v>0.46351996863395883</v>
      </c>
      <c r="AI50" s="328">
        <v>0.63709676422007289</v>
      </c>
      <c r="AJ50" s="328">
        <v>8.2523051689309845E-2</v>
      </c>
      <c r="AK50" s="328">
        <v>0.53446787132752704</v>
      </c>
      <c r="AL50" s="328">
        <v>0.40435995212306519</v>
      </c>
      <c r="AM50" s="328">
        <v>0.32257538344622283</v>
      </c>
      <c r="AN50" s="328">
        <v>0.91997791744354518</v>
      </c>
      <c r="AO50" s="328">
        <v>0.84826903463306191</v>
      </c>
      <c r="AP50" s="328">
        <v>0.47250395952892288</v>
      </c>
      <c r="AQ50" s="328">
        <v>0.62951919593437378</v>
      </c>
      <c r="AR50" s="328">
        <v>0.88295418634333611</v>
      </c>
      <c r="AS50" s="328">
        <v>0.62812683720071183</v>
      </c>
      <c r="AT50" s="328">
        <v>0.3488081798418019</v>
      </c>
      <c r="AU50" s="328">
        <v>0.42069950060305428</v>
      </c>
      <c r="AV50" s="328">
        <v>0.39067967483214261</v>
      </c>
      <c r="AW50" s="328">
        <v>0.36157735640179856</v>
      </c>
      <c r="AX50" s="328">
        <v>0.92887121964640706</v>
      </c>
      <c r="AY50" s="328">
        <v>0.59944716381273544</v>
      </c>
      <c r="AZ50" s="328">
        <v>4.1573886659408199E-2</v>
      </c>
      <c r="BA50" s="328">
        <v>0.10807093615410679</v>
      </c>
      <c r="BB50" s="328">
        <v>0.6533830415901436</v>
      </c>
      <c r="BC50" s="328">
        <v>0.38142797621154068</v>
      </c>
      <c r="BD50" s="328">
        <v>0.52485690763218518</v>
      </c>
      <c r="BE50" s="328">
        <v>0.39739521668317779</v>
      </c>
      <c r="BF50" s="328">
        <v>0.67440466361932438</v>
      </c>
      <c r="BG50" s="328">
        <v>0.94735992432332328</v>
      </c>
      <c r="BH50" s="328">
        <v>0.39371606075588517</v>
      </c>
      <c r="BI50" s="328">
        <v>0.18769073334698927</v>
      </c>
      <c r="BJ50" s="328">
        <v>0.46435140366389005</v>
      </c>
      <c r="BK50" s="328">
        <v>6.0522516235200996E-2</v>
      </c>
      <c r="BL50" s="328">
        <v>0.1927150280039176</v>
      </c>
      <c r="BM50" s="328">
        <v>0.45667390936825458</v>
      </c>
      <c r="BN50" s="328">
        <v>0.84637332680448307</v>
      </c>
      <c r="BO50" s="328">
        <v>0.55606786957304077</v>
      </c>
      <c r="BP50" s="328">
        <v>0.75852463521768287</v>
      </c>
      <c r="BQ50" s="328">
        <v>0.36898355197986055</v>
      </c>
      <c r="BR50" s="328">
        <v>0.21599840171562867</v>
      </c>
      <c r="BS50" s="328">
        <v>0.89259679866259134</v>
      </c>
      <c r="BT50" s="328">
        <v>0.48121298857119488</v>
      </c>
      <c r="BU50" s="328">
        <v>8.1647385443527343E-2</v>
      </c>
      <c r="BV50" s="328">
        <v>0.16888705714762775</v>
      </c>
      <c r="BW50" s="328">
        <v>0.80579173654771541</v>
      </c>
      <c r="BX50" s="328">
        <v>8.7072467502476325E-2</v>
      </c>
      <c r="BY50" s="328">
        <v>0.12345664417613733</v>
      </c>
      <c r="BZ50" s="328">
        <v>0.17323182007171667</v>
      </c>
      <c r="CA50" s="328">
        <v>0.35374860176661294</v>
      </c>
      <c r="CB50" s="328">
        <v>4.4890648520005794E-2</v>
      </c>
      <c r="CC50" s="328">
        <v>0.96745411299904394</v>
      </c>
      <c r="CD50" s="328">
        <v>0.87470319588524581</v>
      </c>
      <c r="CE50" s="328">
        <v>4.5758328781526636E-2</v>
      </c>
      <c r="CF50" s="328">
        <v>0.26254210619540963</v>
      </c>
      <c r="CG50" s="328">
        <v>0.38621648740298831</v>
      </c>
      <c r="CH50" s="328">
        <v>0.7721730250848311</v>
      </c>
      <c r="CI50" s="328">
        <v>0.5009051095181245</v>
      </c>
      <c r="CJ50" s="328">
        <v>0.70763256559223686</v>
      </c>
      <c r="CK50" s="328">
        <v>0.46999910986180904</v>
      </c>
      <c r="CL50" s="328">
        <v>0.48444176443290976</v>
      </c>
      <c r="CM50" s="328">
        <v>0.76724777421439461</v>
      </c>
      <c r="CN50" s="328">
        <v>0.53627737539616982</v>
      </c>
      <c r="CO50" s="328">
        <v>0.87509315865417037</v>
      </c>
      <c r="CP50" s="328">
        <v>0.45546525838707241</v>
      </c>
      <c r="CQ50" s="328">
        <v>0.26338470419457782</v>
      </c>
      <c r="CR50" s="328">
        <v>0.18875929435974603</v>
      </c>
      <c r="CS50" s="328">
        <v>1.877151355286788E-2</v>
      </c>
      <c r="CT50" s="328">
        <v>0.38200523450553292</v>
      </c>
      <c r="CU50" s="328">
        <v>0.97583518057956198</v>
      </c>
      <c r="CV50" s="328">
        <v>0.10848553432379671</v>
      </c>
      <c r="CW50" s="329">
        <v>0.36671745377183562</v>
      </c>
    </row>
    <row r="51" spans="1:101" x14ac:dyDescent="0.25">
      <c r="A51" s="322">
        <v>49</v>
      </c>
      <c r="B51" s="327">
        <v>0.4603976539658694</v>
      </c>
      <c r="C51" s="328">
        <v>0.76206117560229547</v>
      </c>
      <c r="D51" s="328">
        <v>8.7448739286566379E-5</v>
      </c>
      <c r="E51" s="328">
        <v>0.14192402271305848</v>
      </c>
      <c r="F51" s="328">
        <v>0.24101801744863494</v>
      </c>
      <c r="G51" s="328">
        <v>0.37650264193426786</v>
      </c>
      <c r="H51" s="328">
        <v>0.36735645560603492</v>
      </c>
      <c r="I51" s="328">
        <v>0.13502111554412255</v>
      </c>
      <c r="J51" s="328">
        <v>0.3363215478815198</v>
      </c>
      <c r="K51" s="328">
        <v>0.84786164201578429</v>
      </c>
      <c r="L51" s="328">
        <v>0.30064310055934484</v>
      </c>
      <c r="M51" s="328">
        <v>0.87099526944522188</v>
      </c>
      <c r="N51" s="328">
        <v>0.94853672000755562</v>
      </c>
      <c r="O51" s="328">
        <v>3.9810435194167271E-2</v>
      </c>
      <c r="P51" s="328">
        <v>8.0323057056582492E-2</v>
      </c>
      <c r="Q51" s="328">
        <v>0.97491079723652208</v>
      </c>
      <c r="R51" s="328">
        <v>0.82517517263134721</v>
      </c>
      <c r="S51" s="328">
        <v>0.74732231681746164</v>
      </c>
      <c r="T51" s="328">
        <v>0.13727844439896231</v>
      </c>
      <c r="U51" s="328">
        <v>0.36506580285210033</v>
      </c>
      <c r="V51" s="328">
        <v>5.159523091072149E-2</v>
      </c>
      <c r="W51" s="328">
        <v>3.0509619049023051E-2</v>
      </c>
      <c r="X51" s="328">
        <v>0.4412783686699715</v>
      </c>
      <c r="Y51" s="328">
        <v>0.28568273447778214</v>
      </c>
      <c r="Z51" s="328">
        <v>0.26188414993425435</v>
      </c>
      <c r="AA51" s="328">
        <v>0.27051110787180477</v>
      </c>
      <c r="AB51" s="328">
        <v>0.33899651057408953</v>
      </c>
      <c r="AC51" s="328">
        <v>1.831438686839526E-2</v>
      </c>
      <c r="AD51" s="328">
        <v>0.68843973432926786</v>
      </c>
      <c r="AE51" s="328">
        <v>0.45407836345740638</v>
      </c>
      <c r="AF51" s="328">
        <v>0.22045808740991912</v>
      </c>
      <c r="AG51" s="328">
        <v>0.18093265597456476</v>
      </c>
      <c r="AH51" s="328">
        <v>0.84760779890032478</v>
      </c>
      <c r="AI51" s="328">
        <v>0.7253979594262443</v>
      </c>
      <c r="AJ51" s="328">
        <v>0.17400560656864617</v>
      </c>
      <c r="AK51" s="328">
        <v>0.3504402272760565</v>
      </c>
      <c r="AL51" s="328">
        <v>0.23419969804162299</v>
      </c>
      <c r="AM51" s="328">
        <v>0.69486755767518726</v>
      </c>
      <c r="AN51" s="328">
        <v>5.7338769089348318E-2</v>
      </c>
      <c r="AO51" s="328">
        <v>0.42015938440745715</v>
      </c>
      <c r="AP51" s="328">
        <v>0.19771500403044939</v>
      </c>
      <c r="AQ51" s="328">
        <v>0.88274150289861941</v>
      </c>
      <c r="AR51" s="328">
        <v>0.47316228950088579</v>
      </c>
      <c r="AS51" s="328">
        <v>0.45899727335786178</v>
      </c>
      <c r="AT51" s="328">
        <v>0.1881204515492465</v>
      </c>
      <c r="AU51" s="328">
        <v>0.79138868278598595</v>
      </c>
      <c r="AV51" s="328">
        <v>0.4967047692180051</v>
      </c>
      <c r="AW51" s="328">
        <v>0.4483273670488428</v>
      </c>
      <c r="AX51" s="328">
        <v>1.7330786997741932E-2</v>
      </c>
      <c r="AY51" s="328">
        <v>0.29992016964905899</v>
      </c>
      <c r="AZ51" s="328">
        <v>0.56460042360921481</v>
      </c>
      <c r="BA51" s="328">
        <v>0.93628453137084255</v>
      </c>
      <c r="BB51" s="328">
        <v>0.39446649957736923</v>
      </c>
      <c r="BC51" s="328">
        <v>0.21089766830696499</v>
      </c>
      <c r="BD51" s="328">
        <v>0.74439887049707942</v>
      </c>
      <c r="BE51" s="328">
        <v>0.73045924163349385</v>
      </c>
      <c r="BF51" s="328">
        <v>0.30139865792730181</v>
      </c>
      <c r="BG51" s="328">
        <v>0.16102691498025501</v>
      </c>
      <c r="BH51" s="328">
        <v>0.45312703199908388</v>
      </c>
      <c r="BI51" s="328">
        <v>0.89403743673525526</v>
      </c>
      <c r="BJ51" s="328">
        <v>0.21005108035881914</v>
      </c>
      <c r="BK51" s="328">
        <v>0.88928844416939479</v>
      </c>
      <c r="BL51" s="328">
        <v>0.97573885302181296</v>
      </c>
      <c r="BM51" s="328">
        <v>9.478819040087938E-2</v>
      </c>
      <c r="BN51" s="328">
        <v>0.67032174541731848</v>
      </c>
      <c r="BO51" s="328">
        <v>0.44207317370240351</v>
      </c>
      <c r="BP51" s="328">
        <v>0.40067558803577308</v>
      </c>
      <c r="BQ51" s="328">
        <v>0.45632370356130991</v>
      </c>
      <c r="BR51" s="328">
        <v>0.39365400871138778</v>
      </c>
      <c r="BS51" s="328">
        <v>0.91483187352537598</v>
      </c>
      <c r="BT51" s="328">
        <v>0.19783430259781287</v>
      </c>
      <c r="BU51" s="328">
        <v>0.22246778422269942</v>
      </c>
      <c r="BV51" s="328">
        <v>0.88480294000268422</v>
      </c>
      <c r="BW51" s="328">
        <v>0.96980366121252803</v>
      </c>
      <c r="BX51" s="328">
        <v>1.0808070531671099E-2</v>
      </c>
      <c r="BY51" s="328">
        <v>0.84726467614117151</v>
      </c>
      <c r="BZ51" s="328">
        <v>0.29258505299100945</v>
      </c>
      <c r="CA51" s="328">
        <v>0.13275634755717114</v>
      </c>
      <c r="CB51" s="328">
        <v>0.92441106198337253</v>
      </c>
      <c r="CC51" s="328">
        <v>0.18083741078523374</v>
      </c>
      <c r="CD51" s="328">
        <v>0.58522933162218083</v>
      </c>
      <c r="CE51" s="328">
        <v>0.14158724418276147</v>
      </c>
      <c r="CF51" s="328">
        <v>7.6243299020071653E-2</v>
      </c>
      <c r="CG51" s="328">
        <v>0.76012463541041075</v>
      </c>
      <c r="CH51" s="328">
        <v>0.63943183824883065</v>
      </c>
      <c r="CI51" s="328">
        <v>0.95411606360033829</v>
      </c>
      <c r="CJ51" s="328">
        <v>0.68567520646215918</v>
      </c>
      <c r="CK51" s="328">
        <v>0.41695574396005419</v>
      </c>
      <c r="CL51" s="328">
        <v>0.3453097257253992</v>
      </c>
      <c r="CM51" s="328">
        <v>0.51679462715209556</v>
      </c>
      <c r="CN51" s="328">
        <v>0.23424714411834469</v>
      </c>
      <c r="CO51" s="328">
        <v>3.2240457610726025E-3</v>
      </c>
      <c r="CP51" s="328">
        <v>0.81070069265825495</v>
      </c>
      <c r="CQ51" s="328">
        <v>0.69690321447833092</v>
      </c>
      <c r="CR51" s="328">
        <v>2.4383963013594689E-2</v>
      </c>
      <c r="CS51" s="328">
        <v>0.34198040137936037</v>
      </c>
      <c r="CT51" s="328">
        <v>0.55136425073470452</v>
      </c>
      <c r="CU51" s="328">
        <v>0.12248944299093889</v>
      </c>
      <c r="CV51" s="328">
        <v>0.91597608894482141</v>
      </c>
      <c r="CW51" s="329">
        <v>2.0733540320054367E-2</v>
      </c>
    </row>
    <row r="52" spans="1:101" x14ac:dyDescent="0.25">
      <c r="A52" s="322">
        <v>50</v>
      </c>
      <c r="B52" s="327">
        <v>0.15833289630363545</v>
      </c>
      <c r="C52" s="328">
        <v>0.62818855840981414</v>
      </c>
      <c r="D52" s="328">
        <v>0.76447936161679819</v>
      </c>
      <c r="E52" s="328">
        <v>8.4222112558308027E-2</v>
      </c>
      <c r="F52" s="328">
        <v>0.93059649147975931</v>
      </c>
      <c r="G52" s="328">
        <v>0.52644397405941579</v>
      </c>
      <c r="H52" s="328">
        <v>1.1924015578478553E-2</v>
      </c>
      <c r="I52" s="328">
        <v>0.63848203485183164</v>
      </c>
      <c r="J52" s="328">
        <v>0.24670775218234242</v>
      </c>
      <c r="K52" s="328">
        <v>0.41159664908791105</v>
      </c>
      <c r="L52" s="328">
        <v>0.71068141466905832</v>
      </c>
      <c r="M52" s="328">
        <v>0.95254835305725916</v>
      </c>
      <c r="N52" s="328">
        <v>0.84536938688673713</v>
      </c>
      <c r="O52" s="328">
        <v>0.37907479009977507</v>
      </c>
      <c r="P52" s="328">
        <v>0.94197702657919891</v>
      </c>
      <c r="Q52" s="328">
        <v>0.19933823216389968</v>
      </c>
      <c r="R52" s="328">
        <v>0.5677308367657059</v>
      </c>
      <c r="S52" s="328">
        <v>0.13980891619293323</v>
      </c>
      <c r="T52" s="328">
        <v>0.15159641054477335</v>
      </c>
      <c r="U52" s="328">
        <v>0.67624780279492303</v>
      </c>
      <c r="V52" s="328">
        <v>0.28026711881684285</v>
      </c>
      <c r="W52" s="328">
        <v>0.54309677516099564</v>
      </c>
      <c r="X52" s="328">
        <v>0.55097735180797702</v>
      </c>
      <c r="Y52" s="328">
        <v>0.42226669856717725</v>
      </c>
      <c r="Z52" s="328">
        <v>0.64594795879506162</v>
      </c>
      <c r="AA52" s="328">
        <v>0.89408452472586353</v>
      </c>
      <c r="AB52" s="328">
        <v>0.93836040208953797</v>
      </c>
      <c r="AC52" s="328">
        <v>0.2040681339586321</v>
      </c>
      <c r="AD52" s="328">
        <v>0.2135769345842875</v>
      </c>
      <c r="AE52" s="328">
        <v>0.59058455549780864</v>
      </c>
      <c r="AF52" s="328">
        <v>7.9155751570505473E-2</v>
      </c>
      <c r="AG52" s="328">
        <v>0.92468857105447899</v>
      </c>
      <c r="AH52" s="328">
        <v>0.55424144169557743</v>
      </c>
      <c r="AI52" s="328">
        <v>0.18648662020026308</v>
      </c>
      <c r="AJ52" s="328">
        <v>0.928960973292009</v>
      </c>
      <c r="AK52" s="328">
        <v>0.13279204390015931</v>
      </c>
      <c r="AL52" s="328">
        <v>0.14079650014616352</v>
      </c>
      <c r="AM52" s="328">
        <v>0.56529546204331971</v>
      </c>
      <c r="AN52" s="328">
        <v>8.0177131570596138E-2</v>
      </c>
      <c r="AO52" s="328">
        <v>3.5443168281904747E-2</v>
      </c>
      <c r="AP52" s="328">
        <v>0.77198272260157985</v>
      </c>
      <c r="AQ52" s="328">
        <v>0.1603861013527017</v>
      </c>
      <c r="AR52" s="328">
        <v>3.7965809561924857E-2</v>
      </c>
      <c r="AS52" s="328">
        <v>0.60566809203534877</v>
      </c>
      <c r="AT52" s="328">
        <v>0.17377561183716517</v>
      </c>
      <c r="AU52" s="328">
        <v>0.56170990112114172</v>
      </c>
      <c r="AV52" s="328">
        <v>0.5065595006001713</v>
      </c>
      <c r="AW52" s="328">
        <v>2.1541407839868576E-2</v>
      </c>
      <c r="AX52" s="328">
        <v>0.88796860027226732</v>
      </c>
      <c r="AY52" s="328">
        <v>0.74779713845482898</v>
      </c>
      <c r="AZ52" s="328">
        <v>0.25420228477995099</v>
      </c>
      <c r="BA52" s="328">
        <v>0.40545119987527656</v>
      </c>
      <c r="BB52" s="328">
        <v>0.18599979767304653</v>
      </c>
      <c r="BC52" s="328">
        <v>0.3232490155084764</v>
      </c>
      <c r="BD52" s="328">
        <v>0.10874840754844683</v>
      </c>
      <c r="BE52" s="328">
        <v>0.2994058771802246</v>
      </c>
      <c r="BF52" s="328">
        <v>0.14146819405337885</v>
      </c>
      <c r="BG52" s="328">
        <v>5.7848329462191206E-2</v>
      </c>
      <c r="BH52" s="328">
        <v>4.0226890876146726E-2</v>
      </c>
      <c r="BI52" s="328">
        <v>0.98159365558128719</v>
      </c>
      <c r="BJ52" s="328">
        <v>0.24042848090603747</v>
      </c>
      <c r="BK52" s="328">
        <v>0.72324478521979807</v>
      </c>
      <c r="BL52" s="328">
        <v>0.74469450604373577</v>
      </c>
      <c r="BM52" s="328">
        <v>0.18577652229866981</v>
      </c>
      <c r="BN52" s="328">
        <v>0.7765550881708041</v>
      </c>
      <c r="BO52" s="328">
        <v>0.70642961235166357</v>
      </c>
      <c r="BP52" s="328">
        <v>0.5526621297614005</v>
      </c>
      <c r="BQ52" s="328">
        <v>0.3972131321064889</v>
      </c>
      <c r="BR52" s="328">
        <v>0.66526073118905327</v>
      </c>
      <c r="BS52" s="328">
        <v>0.43542708290356158</v>
      </c>
      <c r="BT52" s="328">
        <v>0.31747018315835707</v>
      </c>
      <c r="BU52" s="328">
        <v>0.64676747204153662</v>
      </c>
      <c r="BV52" s="328">
        <v>0.71240233450832346</v>
      </c>
      <c r="BW52" s="328">
        <v>0.14867911512319631</v>
      </c>
      <c r="BX52" s="328">
        <v>0.19789078451927455</v>
      </c>
      <c r="BY52" s="328">
        <v>6.0410446670549067E-2</v>
      </c>
      <c r="BZ52" s="328">
        <v>9.9317468909108086E-2</v>
      </c>
      <c r="CA52" s="328">
        <v>0.37808002311616695</v>
      </c>
      <c r="CB52" s="328">
        <v>0.37721427363954385</v>
      </c>
      <c r="CC52" s="328">
        <v>0.30757473842592753</v>
      </c>
      <c r="CD52" s="328">
        <v>0.59668260975959253</v>
      </c>
      <c r="CE52" s="328">
        <v>0.725911786779875</v>
      </c>
      <c r="CF52" s="328">
        <v>0.1416474550092186</v>
      </c>
      <c r="CG52" s="328">
        <v>0.80395992142307282</v>
      </c>
      <c r="CH52" s="328">
        <v>0.50015394558685244</v>
      </c>
      <c r="CI52" s="328">
        <v>0.6955002635108547</v>
      </c>
      <c r="CJ52" s="328">
        <v>0.94949917411419116</v>
      </c>
      <c r="CK52" s="328">
        <v>0.21605465692123293</v>
      </c>
      <c r="CL52" s="328">
        <v>8.076032114353815E-3</v>
      </c>
      <c r="CM52" s="328">
        <v>0.67351094393185496</v>
      </c>
      <c r="CN52" s="328">
        <v>0.67202165701285232</v>
      </c>
      <c r="CO52" s="328">
        <v>0.67527050465346861</v>
      </c>
      <c r="CP52" s="328">
        <v>0.35605528304398426</v>
      </c>
      <c r="CQ52" s="328">
        <v>0.60861228632266062</v>
      </c>
      <c r="CR52" s="328">
        <v>0.16881705633304822</v>
      </c>
      <c r="CS52" s="328">
        <v>0.7979964032669935</v>
      </c>
      <c r="CT52" s="328">
        <v>0.1166753673555041</v>
      </c>
      <c r="CU52" s="328">
        <v>0.69564337620473382</v>
      </c>
      <c r="CV52" s="328">
        <v>0.48045598930168598</v>
      </c>
      <c r="CW52" s="329">
        <v>0.65953331919796732</v>
      </c>
    </row>
    <row r="53" spans="1:101" x14ac:dyDescent="0.25">
      <c r="A53" s="322">
        <v>51</v>
      </c>
      <c r="B53" s="327">
        <v>0.69226571463937958</v>
      </c>
      <c r="C53" s="328">
        <v>7.9037988708164697E-2</v>
      </c>
      <c r="D53" s="328">
        <v>6.6026862994950086E-2</v>
      </c>
      <c r="E53" s="328">
        <v>0.84725398331391855</v>
      </c>
      <c r="F53" s="328">
        <v>0.80185551108986153</v>
      </c>
      <c r="G53" s="328">
        <v>0.82175245384132367</v>
      </c>
      <c r="H53" s="328">
        <v>0.17868833321188715</v>
      </c>
      <c r="I53" s="328">
        <v>0.71134764154899344</v>
      </c>
      <c r="J53" s="328">
        <v>0.68652374673518901</v>
      </c>
      <c r="K53" s="328">
        <v>0.57971280243747891</v>
      </c>
      <c r="L53" s="328">
        <v>0.80395608669126117</v>
      </c>
      <c r="M53" s="328">
        <v>0.30162292102149935</v>
      </c>
      <c r="N53" s="328">
        <v>0.1413107380767864</v>
      </c>
      <c r="O53" s="328">
        <v>0.63390168582636175</v>
      </c>
      <c r="P53" s="328">
        <v>0.87298696595360181</v>
      </c>
      <c r="Q53" s="328">
        <v>0.31745580916121963</v>
      </c>
      <c r="R53" s="328">
        <v>0.72351610627203389</v>
      </c>
      <c r="S53" s="328">
        <v>0.58031236824842836</v>
      </c>
      <c r="T53" s="328">
        <v>0.96834450590379051</v>
      </c>
      <c r="U53" s="328">
        <v>0.16270339156065705</v>
      </c>
      <c r="V53" s="328">
        <v>0.63485090014884271</v>
      </c>
      <c r="W53" s="328">
        <v>0.79259023902848558</v>
      </c>
      <c r="X53" s="328">
        <v>0.82999239968427752</v>
      </c>
      <c r="Y53" s="328">
        <v>0.18370401192725283</v>
      </c>
      <c r="Z53" s="328">
        <v>0.86035242153853897</v>
      </c>
      <c r="AA53" s="328">
        <v>5.5599544225247932E-2</v>
      </c>
      <c r="AB53" s="328">
        <v>0.77713841517407412</v>
      </c>
      <c r="AC53" s="328">
        <v>0.70969051600098876</v>
      </c>
      <c r="AD53" s="328">
        <v>0.48607825295195539</v>
      </c>
      <c r="AE53" s="328">
        <v>0.39564746541094564</v>
      </c>
      <c r="AF53" s="328">
        <v>0.62827529988135167</v>
      </c>
      <c r="AG53" s="328">
        <v>0.49752114843741069</v>
      </c>
      <c r="AH53" s="328">
        <v>0.32410023759420969</v>
      </c>
      <c r="AI53" s="328">
        <v>0.44801577325303121</v>
      </c>
      <c r="AJ53" s="328">
        <v>0.30115692131341754</v>
      </c>
      <c r="AK53" s="328">
        <v>0.67396764390948949</v>
      </c>
      <c r="AL53" s="328">
        <v>0.30573132581644624</v>
      </c>
      <c r="AM53" s="328">
        <v>0.64356457376680165</v>
      </c>
      <c r="AN53" s="328">
        <v>0.52192546175429322</v>
      </c>
      <c r="AO53" s="328">
        <v>0.35527242693582828</v>
      </c>
      <c r="AP53" s="328">
        <v>0.47352704841100346</v>
      </c>
      <c r="AQ53" s="328">
        <v>8.7497746909313001E-2</v>
      </c>
      <c r="AR53" s="328">
        <v>2.935182869021169E-3</v>
      </c>
      <c r="AS53" s="328">
        <v>0.11416289095929044</v>
      </c>
      <c r="AT53" s="328">
        <v>0.80444249715504634</v>
      </c>
      <c r="AU53" s="328">
        <v>0.37288963169208378</v>
      </c>
      <c r="AV53" s="328">
        <v>0.41254098146506246</v>
      </c>
      <c r="AW53" s="328">
        <v>0.84572869291428932</v>
      </c>
      <c r="AX53" s="328">
        <v>0.66230099096819139</v>
      </c>
      <c r="AY53" s="328">
        <v>0.1156585858552388</v>
      </c>
      <c r="AZ53" s="328">
        <v>0.31245997800254743</v>
      </c>
      <c r="BA53" s="328">
        <v>0.66840596935690355</v>
      </c>
      <c r="BB53" s="328">
        <v>0.21594072874602066</v>
      </c>
      <c r="BC53" s="328">
        <v>5.5229472905935495E-3</v>
      </c>
      <c r="BD53" s="328">
        <v>0.72030650325493273</v>
      </c>
      <c r="BE53" s="328">
        <v>0.24453849987388421</v>
      </c>
      <c r="BF53" s="328">
        <v>0.23239266914145484</v>
      </c>
      <c r="BG53" s="328">
        <v>0.17866472810518363</v>
      </c>
      <c r="BH53" s="328">
        <v>0.73337979541945897</v>
      </c>
      <c r="BI53" s="328">
        <v>0.77506614609739266</v>
      </c>
      <c r="BJ53" s="328">
        <v>0.72879622909588049</v>
      </c>
      <c r="BK53" s="328">
        <v>0.69949852169724913</v>
      </c>
      <c r="BL53" s="328">
        <v>0.77830152375727257</v>
      </c>
      <c r="BM53" s="328">
        <v>0.95063194390780748</v>
      </c>
      <c r="BN53" s="328">
        <v>1.9646561943443608E-2</v>
      </c>
      <c r="BO53" s="328">
        <v>0.98066699176249639</v>
      </c>
      <c r="BP53" s="328">
        <v>0.67621781230437539</v>
      </c>
      <c r="BQ53" s="328">
        <v>0.49383568565806368</v>
      </c>
      <c r="BR53" s="328">
        <v>7.9752008906497807E-2</v>
      </c>
      <c r="BS53" s="328">
        <v>0.45348372315160734</v>
      </c>
      <c r="BT53" s="328">
        <v>0.5527603471550564</v>
      </c>
      <c r="BU53" s="328">
        <v>0.98239721862157015</v>
      </c>
      <c r="BV53" s="328">
        <v>0.39867900558476332</v>
      </c>
      <c r="BW53" s="328">
        <v>0.98304084014163173</v>
      </c>
      <c r="BX53" s="328">
        <v>0.66755431050858793</v>
      </c>
      <c r="BY53" s="328">
        <v>0.23048533594743636</v>
      </c>
      <c r="BZ53" s="328">
        <v>0.4453826175198472</v>
      </c>
      <c r="CA53" s="328">
        <v>0.64439749675061031</v>
      </c>
      <c r="CB53" s="328">
        <v>0.45383810905714483</v>
      </c>
      <c r="CC53" s="328">
        <v>6.3733947222545329E-2</v>
      </c>
      <c r="CD53" s="328">
        <v>0.77348501107052758</v>
      </c>
      <c r="CE53" s="328">
        <v>0.7096487789415109</v>
      </c>
      <c r="CF53" s="328">
        <v>0.77177177852397083</v>
      </c>
      <c r="CG53" s="328">
        <v>0.2564265096140832</v>
      </c>
      <c r="CH53" s="328">
        <v>0.46175306731006605</v>
      </c>
      <c r="CI53" s="328">
        <v>0.42373154660222845</v>
      </c>
      <c r="CJ53" s="328">
        <v>0.49099431282435924</v>
      </c>
      <c r="CK53" s="328">
        <v>0.58556037060170252</v>
      </c>
      <c r="CL53" s="328">
        <v>0.53907466113927427</v>
      </c>
      <c r="CM53" s="328">
        <v>0.58431859356138727</v>
      </c>
      <c r="CN53" s="328">
        <v>9.8535559252191263E-2</v>
      </c>
      <c r="CO53" s="328">
        <v>0.87568806165732305</v>
      </c>
      <c r="CP53" s="328">
        <v>0.65359886235844389</v>
      </c>
      <c r="CQ53" s="328">
        <v>0.26649338301647152</v>
      </c>
      <c r="CR53" s="328">
        <v>0.60338986966329422</v>
      </c>
      <c r="CS53" s="328">
        <v>0.85769893206117143</v>
      </c>
      <c r="CT53" s="328">
        <v>0.76012969900426275</v>
      </c>
      <c r="CU53" s="328">
        <v>0.58621045218068879</v>
      </c>
      <c r="CV53" s="328">
        <v>6.8605382046134089E-2</v>
      </c>
      <c r="CW53" s="329">
        <v>0.60506054391553943</v>
      </c>
    </row>
    <row r="54" spans="1:101" x14ac:dyDescent="0.25">
      <c r="A54" s="322">
        <v>52</v>
      </c>
      <c r="B54" s="327">
        <v>0.65811980159339356</v>
      </c>
      <c r="C54" s="328">
        <v>0.32706928372523958</v>
      </c>
      <c r="D54" s="328">
        <v>0.29832330312961464</v>
      </c>
      <c r="E54" s="328">
        <v>0.54274627799216724</v>
      </c>
      <c r="F54" s="328">
        <v>0.33648683305130422</v>
      </c>
      <c r="G54" s="328">
        <v>0.56338306615589806</v>
      </c>
      <c r="H54" s="328">
        <v>0.96234188229042794</v>
      </c>
      <c r="I54" s="328">
        <v>0.97211700336978435</v>
      </c>
      <c r="J54" s="328">
        <v>0.63303156473247735</v>
      </c>
      <c r="K54" s="328">
        <v>0.11926856010770504</v>
      </c>
      <c r="L54" s="328">
        <v>0.69956792814342084</v>
      </c>
      <c r="M54" s="328">
        <v>2.2035849407053831E-2</v>
      </c>
      <c r="N54" s="328">
        <v>0.25291372801843814</v>
      </c>
      <c r="O54" s="328">
        <v>0.58241211765149004</v>
      </c>
      <c r="P54" s="328">
        <v>0.86217468452657364</v>
      </c>
      <c r="Q54" s="328">
        <v>0.36585957823611737</v>
      </c>
      <c r="R54" s="328">
        <v>0.33284071814320004</v>
      </c>
      <c r="S54" s="328">
        <v>0.25140536990754914</v>
      </c>
      <c r="T54" s="328">
        <v>3.8356272944805703E-2</v>
      </c>
      <c r="U54" s="328">
        <v>0.9033952157892875</v>
      </c>
      <c r="V54" s="328">
        <v>0.59756909866229257</v>
      </c>
      <c r="W54" s="328">
        <v>0.40891507422695161</v>
      </c>
      <c r="X54" s="328">
        <v>0.40052535297277725</v>
      </c>
      <c r="Y54" s="328">
        <v>0.74916259223243387</v>
      </c>
      <c r="Z54" s="328">
        <v>0.5113482220409582</v>
      </c>
      <c r="AA54" s="328">
        <v>0.99580427160842011</v>
      </c>
      <c r="AB54" s="328">
        <v>0.37530168256845098</v>
      </c>
      <c r="AC54" s="328">
        <v>0.91854492876999005</v>
      </c>
      <c r="AD54" s="328">
        <v>0.83846891081331254</v>
      </c>
      <c r="AE54" s="328">
        <v>0.59669513129125207</v>
      </c>
      <c r="AF54" s="328">
        <v>0.42652680734190795</v>
      </c>
      <c r="AG54" s="328">
        <v>0.2196388403776679</v>
      </c>
      <c r="AH54" s="328">
        <v>0.44980154298265096</v>
      </c>
      <c r="AI54" s="328">
        <v>0.2734833736996618</v>
      </c>
      <c r="AJ54" s="328">
        <v>0.6726353026751859</v>
      </c>
      <c r="AK54" s="328">
        <v>0.20084217265721005</v>
      </c>
      <c r="AL54" s="328">
        <v>0.43846059190953923</v>
      </c>
      <c r="AM54" s="328">
        <v>0.20991001742316162</v>
      </c>
      <c r="AN54" s="328">
        <v>0.42875162111529352</v>
      </c>
      <c r="AO54" s="328">
        <v>0.60582346496876593</v>
      </c>
      <c r="AP54" s="328">
        <v>0.10431814435629239</v>
      </c>
      <c r="AQ54" s="328">
        <v>0.94084435984176551</v>
      </c>
      <c r="AR54" s="328">
        <v>0.43428423203655186</v>
      </c>
      <c r="AS54" s="328">
        <v>0.84763729106130903</v>
      </c>
      <c r="AT54" s="328">
        <v>0.65378909649449035</v>
      </c>
      <c r="AU54" s="328">
        <v>6.280412019653614E-2</v>
      </c>
      <c r="AV54" s="328">
        <v>0.36175277495874703</v>
      </c>
      <c r="AW54" s="328">
        <v>0.22063796318675966</v>
      </c>
      <c r="AX54" s="328">
        <v>0.99248625345002872</v>
      </c>
      <c r="AY54" s="328">
        <v>0.10495878017779336</v>
      </c>
      <c r="AZ54" s="328">
        <v>0.73991384826563955</v>
      </c>
      <c r="BA54" s="328">
        <v>0.51828092247160029</v>
      </c>
      <c r="BB54" s="328">
        <v>0.49258287841989867</v>
      </c>
      <c r="BC54" s="328">
        <v>0.28614093848145883</v>
      </c>
      <c r="BD54" s="328">
        <v>0.91166519659304601</v>
      </c>
      <c r="BE54" s="328">
        <v>0.35478329121246777</v>
      </c>
      <c r="BF54" s="328">
        <v>0.9127676491179344</v>
      </c>
      <c r="BG54" s="328">
        <v>7.8124641356198454E-2</v>
      </c>
      <c r="BH54" s="328">
        <v>0.75521799118374044</v>
      </c>
      <c r="BI54" s="328">
        <v>1.0918383355589256E-2</v>
      </c>
      <c r="BJ54" s="328">
        <v>0.97493691146605244</v>
      </c>
      <c r="BK54" s="328">
        <v>0.37119566743198185</v>
      </c>
      <c r="BL54" s="328">
        <v>0.76797937352882428</v>
      </c>
      <c r="BM54" s="328">
        <v>0.29647836931131177</v>
      </c>
      <c r="BN54" s="328">
        <v>0.34224194238441275</v>
      </c>
      <c r="BO54" s="328">
        <v>0.49151046640217455</v>
      </c>
      <c r="BP54" s="328">
        <v>0.22622558623470113</v>
      </c>
      <c r="BQ54" s="328">
        <v>8.2412715832721695E-2</v>
      </c>
      <c r="BR54" s="328">
        <v>0.56414136899442546</v>
      </c>
      <c r="BS54" s="328">
        <v>0.8419762946945859</v>
      </c>
      <c r="BT54" s="328">
        <v>0.87610894366467496</v>
      </c>
      <c r="BU54" s="328">
        <v>0.97771841100508006</v>
      </c>
      <c r="BV54" s="328">
        <v>0.12100624461203946</v>
      </c>
      <c r="BW54" s="328">
        <v>1.7973284309630522E-2</v>
      </c>
      <c r="BX54" s="328">
        <v>0.99743635433781552</v>
      </c>
      <c r="BY54" s="328">
        <v>0.22276993307181936</v>
      </c>
      <c r="BZ54" s="328">
        <v>0.14744145736978354</v>
      </c>
      <c r="CA54" s="328">
        <v>0.5043362117492638</v>
      </c>
      <c r="CB54" s="328">
        <v>0.22268375528096573</v>
      </c>
      <c r="CC54" s="328">
        <v>0.53555599542074828</v>
      </c>
      <c r="CD54" s="328">
        <v>0.71445043373316697</v>
      </c>
      <c r="CE54" s="328">
        <v>0.59901062716994158</v>
      </c>
      <c r="CF54" s="328">
        <v>0.1194837420068886</v>
      </c>
      <c r="CG54" s="328">
        <v>0.67159393371122356</v>
      </c>
      <c r="CH54" s="328">
        <v>0.44377284335370515</v>
      </c>
      <c r="CI54" s="328">
        <v>0.77120494627047487</v>
      </c>
      <c r="CJ54" s="328">
        <v>0.92863916754469211</v>
      </c>
      <c r="CK54" s="328">
        <v>9.6947095637416325E-3</v>
      </c>
      <c r="CL54" s="328">
        <v>0.95726014287940941</v>
      </c>
      <c r="CM54" s="328">
        <v>0.44612142024123136</v>
      </c>
      <c r="CN54" s="328">
        <v>0.62293825541197911</v>
      </c>
      <c r="CO54" s="328">
        <v>0.66571033188791273</v>
      </c>
      <c r="CP54" s="328">
        <v>0.68703083424033395</v>
      </c>
      <c r="CQ54" s="328">
        <v>0.51113887394888669</v>
      </c>
      <c r="CR54" s="328">
        <v>0.10131679828573148</v>
      </c>
      <c r="CS54" s="328">
        <v>0.22972657609445868</v>
      </c>
      <c r="CT54" s="328">
        <v>0.53108446036902546</v>
      </c>
      <c r="CU54" s="328">
        <v>0.7867745396113186</v>
      </c>
      <c r="CV54" s="328">
        <v>0.11505688112511292</v>
      </c>
      <c r="CW54" s="329">
        <v>0.69988312474963532</v>
      </c>
    </row>
    <row r="55" spans="1:101" x14ac:dyDescent="0.25">
      <c r="A55" s="322">
        <v>53</v>
      </c>
      <c r="B55" s="327">
        <v>0.41895176498425002</v>
      </c>
      <c r="C55" s="328">
        <v>0.15453666689828527</v>
      </c>
      <c r="D55" s="328">
        <v>0.50216445422660549</v>
      </c>
      <c r="E55" s="328">
        <v>0.75378083406067486</v>
      </c>
      <c r="F55" s="328">
        <v>0.18769796205254696</v>
      </c>
      <c r="G55" s="328">
        <v>0.77299942892539697</v>
      </c>
      <c r="H55" s="328">
        <v>0.6708155125157047</v>
      </c>
      <c r="I55" s="328">
        <v>0.69958177097920959</v>
      </c>
      <c r="J55" s="328">
        <v>0.37955438101310612</v>
      </c>
      <c r="K55" s="328">
        <v>0.9173801333319771</v>
      </c>
      <c r="L55" s="328">
        <v>0.49412328265984673</v>
      </c>
      <c r="M55" s="328">
        <v>0.74219379896409077</v>
      </c>
      <c r="N55" s="328">
        <v>0.2297709214164092</v>
      </c>
      <c r="O55" s="328">
        <v>0.79192260646590285</v>
      </c>
      <c r="P55" s="328">
        <v>0.71822222576004435</v>
      </c>
      <c r="Q55" s="328">
        <v>0.87387340815106285</v>
      </c>
      <c r="R55" s="328">
        <v>9.5784274280462434E-2</v>
      </c>
      <c r="S55" s="328">
        <v>0.70518542813217144</v>
      </c>
      <c r="T55" s="328">
        <v>0.56783888338154864</v>
      </c>
      <c r="U55" s="328">
        <v>0.23174124532932283</v>
      </c>
      <c r="V55" s="328">
        <v>0.6910252466352258</v>
      </c>
      <c r="W55" s="328">
        <v>0.48174396185347779</v>
      </c>
      <c r="X55" s="328">
        <v>0.15300545976003299</v>
      </c>
      <c r="Y55" s="328">
        <v>0.23645760340151778</v>
      </c>
      <c r="Z55" s="328">
        <v>0.21411776899131407</v>
      </c>
      <c r="AA55" s="328">
        <v>0.69274594410004653</v>
      </c>
      <c r="AB55" s="328">
        <v>9.9344576116977557E-2</v>
      </c>
      <c r="AC55" s="328">
        <v>0.90363817540428348</v>
      </c>
      <c r="AD55" s="328">
        <v>0.63255798742624947</v>
      </c>
      <c r="AE55" s="328">
        <v>0.97501482698273967</v>
      </c>
      <c r="AF55" s="328">
        <v>3.6706463292506264E-2</v>
      </c>
      <c r="AG55" s="328">
        <v>0.44478449936802678</v>
      </c>
      <c r="AH55" s="328">
        <v>6.6415541137300416E-2</v>
      </c>
      <c r="AI55" s="328">
        <v>0.11365268013483609</v>
      </c>
      <c r="AJ55" s="328">
        <v>0.70768650593356597</v>
      </c>
      <c r="AK55" s="328">
        <v>0.64691392421087413</v>
      </c>
      <c r="AL55" s="328">
        <v>0.23544910071358727</v>
      </c>
      <c r="AM55" s="328">
        <v>0.72125320116705205</v>
      </c>
      <c r="AN55" s="328">
        <v>0.10382391739754726</v>
      </c>
      <c r="AO55" s="328">
        <v>0.77831608204752678</v>
      </c>
      <c r="AP55" s="328">
        <v>0.60249150980511823</v>
      </c>
      <c r="AQ55" s="328">
        <v>0.54976362187017802</v>
      </c>
      <c r="AR55" s="328">
        <v>0.43453618971594743</v>
      </c>
      <c r="AS55" s="328">
        <v>0.65308229605226864</v>
      </c>
      <c r="AT55" s="328">
        <v>0.53324620799692846</v>
      </c>
      <c r="AU55" s="328">
        <v>0.54423532579549594</v>
      </c>
      <c r="AV55" s="328">
        <v>0.60986794054515592</v>
      </c>
      <c r="AW55" s="328">
        <v>0.79049691045057902</v>
      </c>
      <c r="AX55" s="328">
        <v>0.16101978137867423</v>
      </c>
      <c r="AY55" s="328">
        <v>0.63181342953887221</v>
      </c>
      <c r="AZ55" s="328">
        <v>0.12960658633521316</v>
      </c>
      <c r="BA55" s="328">
        <v>0.64285816518020811</v>
      </c>
      <c r="BB55" s="328">
        <v>0.42101320168365852</v>
      </c>
      <c r="BC55" s="328">
        <v>0.44256207716883122</v>
      </c>
      <c r="BD55" s="328">
        <v>0.99083180846084096</v>
      </c>
      <c r="BE55" s="328">
        <v>9.8506615068106651E-2</v>
      </c>
      <c r="BF55" s="328">
        <v>0.53513971619711054</v>
      </c>
      <c r="BG55" s="328">
        <v>3.4566335453600772E-3</v>
      </c>
      <c r="BH55" s="328">
        <v>0.69793131469857528</v>
      </c>
      <c r="BI55" s="328">
        <v>0.77836408846311866</v>
      </c>
      <c r="BJ55" s="328">
        <v>0.93733817002340913</v>
      </c>
      <c r="BK55" s="328">
        <v>0.70057474270177433</v>
      </c>
      <c r="BL55" s="328">
        <v>0.67229195869230463</v>
      </c>
      <c r="BM55" s="328">
        <v>0.3366003584915962</v>
      </c>
      <c r="BN55" s="328">
        <v>0.77327036092120083</v>
      </c>
      <c r="BO55" s="328">
        <v>0.71800103553016115</v>
      </c>
      <c r="BP55" s="328">
        <v>0.6577236642196056</v>
      </c>
      <c r="BQ55" s="328">
        <v>4.0120657955251993E-2</v>
      </c>
      <c r="BR55" s="328">
        <v>0.87079597390607599</v>
      </c>
      <c r="BS55" s="328">
        <v>0.70053173332757468</v>
      </c>
      <c r="BT55" s="328">
        <v>0.14662841652888137</v>
      </c>
      <c r="BU55" s="328">
        <v>0.41175779658535316</v>
      </c>
      <c r="BV55" s="328">
        <v>0.34393220690833815</v>
      </c>
      <c r="BW55" s="328">
        <v>0.65800237591294586</v>
      </c>
      <c r="BX55" s="328">
        <v>0.17223652911286536</v>
      </c>
      <c r="BY55" s="328">
        <v>0.61733901780915268</v>
      </c>
      <c r="BZ55" s="328">
        <v>0.40345926414969302</v>
      </c>
      <c r="CA55" s="328">
        <v>0.81425526523480585</v>
      </c>
      <c r="CB55" s="328">
        <v>0.35621641716140684</v>
      </c>
      <c r="CC55" s="328">
        <v>0.50254471180306859</v>
      </c>
      <c r="CD55" s="328">
        <v>0.5019397144662241</v>
      </c>
      <c r="CE55" s="328">
        <v>2.1518046021996362E-2</v>
      </c>
      <c r="CF55" s="328">
        <v>0.25906188707216593</v>
      </c>
      <c r="CG55" s="328">
        <v>0.73188582323361207</v>
      </c>
      <c r="CH55" s="328">
        <v>0.86258665141143709</v>
      </c>
      <c r="CI55" s="328">
        <v>0.53023622833810014</v>
      </c>
      <c r="CJ55" s="328">
        <v>0.72411186131598826</v>
      </c>
      <c r="CK55" s="328">
        <v>0.23532669759380598</v>
      </c>
      <c r="CL55" s="328">
        <v>0.44570251157616014</v>
      </c>
      <c r="CM55" s="328">
        <v>0.15274095377486674</v>
      </c>
      <c r="CN55" s="328">
        <v>0.30385190389625016</v>
      </c>
      <c r="CO55" s="328">
        <v>0.8042152595343437</v>
      </c>
      <c r="CP55" s="328">
        <v>0.70817763182021576</v>
      </c>
      <c r="CQ55" s="328">
        <v>0.4669022129228475</v>
      </c>
      <c r="CR55" s="328">
        <v>0.96160033334478978</v>
      </c>
      <c r="CS55" s="328">
        <v>0.18460336878866368</v>
      </c>
      <c r="CT55" s="328">
        <v>0.60230204103938689</v>
      </c>
      <c r="CU55" s="328">
        <v>0.92935175592449148</v>
      </c>
      <c r="CV55" s="328">
        <v>0.35814343793184999</v>
      </c>
      <c r="CW55" s="329">
        <v>0.65508107184712472</v>
      </c>
    </row>
    <row r="56" spans="1:101" x14ac:dyDescent="0.25">
      <c r="A56" s="322">
        <v>54</v>
      </c>
      <c r="B56" s="327">
        <v>7.999400732882922E-2</v>
      </c>
      <c r="C56" s="328">
        <v>3.4475754212023979E-2</v>
      </c>
      <c r="D56" s="328">
        <v>4.2109623040114563E-2</v>
      </c>
      <c r="E56" s="328">
        <v>0.28471976113011266</v>
      </c>
      <c r="F56" s="328">
        <v>0.72893831996877201</v>
      </c>
      <c r="G56" s="328">
        <v>0.76277522621790794</v>
      </c>
      <c r="H56" s="328">
        <v>7.4903469358757802E-2</v>
      </c>
      <c r="I56" s="328">
        <v>3.1256380212368429E-2</v>
      </c>
      <c r="J56" s="328">
        <v>0.13776138764693968</v>
      </c>
      <c r="K56" s="328">
        <v>0.38152015478061685</v>
      </c>
      <c r="L56" s="328">
        <v>5.1478534020221511E-2</v>
      </c>
      <c r="M56" s="328">
        <v>0.7499627805852036</v>
      </c>
      <c r="N56" s="328">
        <v>0.73433199885281741</v>
      </c>
      <c r="O56" s="328">
        <v>0.89466745939070913</v>
      </c>
      <c r="P56" s="328">
        <v>0.41921471659763765</v>
      </c>
      <c r="Q56" s="328">
        <v>0.29143720543791307</v>
      </c>
      <c r="R56" s="328">
        <v>0.99130848239373215</v>
      </c>
      <c r="S56" s="328">
        <v>0.94380377549676941</v>
      </c>
      <c r="T56" s="328">
        <v>0.86813852786203949</v>
      </c>
      <c r="U56" s="328">
        <v>0.62215705798850185</v>
      </c>
      <c r="V56" s="328">
        <v>0.85518837344891718</v>
      </c>
      <c r="W56" s="328">
        <v>0.64863168251997227</v>
      </c>
      <c r="X56" s="328">
        <v>0.42401904349617792</v>
      </c>
      <c r="Y56" s="328">
        <v>0.61130541228093804</v>
      </c>
      <c r="Z56" s="328">
        <v>0.86694265287598316</v>
      </c>
      <c r="AA56" s="328">
        <v>0.17213810086867198</v>
      </c>
      <c r="AB56" s="328">
        <v>0.78552523782676786</v>
      </c>
      <c r="AC56" s="328">
        <v>0.14957331884441505</v>
      </c>
      <c r="AD56" s="328">
        <v>0.25514115732831955</v>
      </c>
      <c r="AE56" s="328">
        <v>0.43124053198925427</v>
      </c>
      <c r="AF56" s="328">
        <v>0.1231769220803951</v>
      </c>
      <c r="AG56" s="328">
        <v>0.64413703606876926</v>
      </c>
      <c r="AH56" s="328">
        <v>0.7376237606621201</v>
      </c>
      <c r="AI56" s="328">
        <v>5.6588056172385492E-2</v>
      </c>
      <c r="AJ56" s="328">
        <v>0.39371652855722861</v>
      </c>
      <c r="AK56" s="328">
        <v>0.7229283304992542</v>
      </c>
      <c r="AL56" s="328">
        <v>0.82874916841566915</v>
      </c>
      <c r="AM56" s="328">
        <v>0.62870618595752981</v>
      </c>
      <c r="AN56" s="328">
        <v>0.63381309485398596</v>
      </c>
      <c r="AO56" s="328">
        <v>0.28996288778386958</v>
      </c>
      <c r="AP56" s="328">
        <v>0.45542154110323296</v>
      </c>
      <c r="AQ56" s="328">
        <v>0.14940129432185234</v>
      </c>
      <c r="AR56" s="328">
        <v>0.53620831437206262</v>
      </c>
      <c r="AS56" s="328">
        <v>0.17416407788492139</v>
      </c>
      <c r="AT56" s="328">
        <v>0.76007693900677165</v>
      </c>
      <c r="AU56" s="328">
        <v>0.3291435135797034</v>
      </c>
      <c r="AV56" s="328">
        <v>0.56227486706023244</v>
      </c>
      <c r="AW56" s="328">
        <v>5.4886833454825812E-3</v>
      </c>
      <c r="AX56" s="328">
        <v>0.94096266510088711</v>
      </c>
      <c r="AY56" s="328">
        <v>0.33451242239273427</v>
      </c>
      <c r="AZ56" s="328">
        <v>4.7896852706088566E-3</v>
      </c>
      <c r="BA56" s="328">
        <v>0.64541710254175766</v>
      </c>
      <c r="BB56" s="328">
        <v>0.56288206617147529</v>
      </c>
      <c r="BC56" s="328">
        <v>0.48568512039409573</v>
      </c>
      <c r="BD56" s="328">
        <v>0.98535368076611318</v>
      </c>
      <c r="BE56" s="328">
        <v>0.31062938436159548</v>
      </c>
      <c r="BF56" s="328">
        <v>0.6757620380882785</v>
      </c>
      <c r="BG56" s="328">
        <v>0.82701315383397933</v>
      </c>
      <c r="BH56" s="328">
        <v>0.62990390844581268</v>
      </c>
      <c r="BI56" s="328">
        <v>0.99461599075798923</v>
      </c>
      <c r="BJ56" s="328">
        <v>0.94900035737653488</v>
      </c>
      <c r="BK56" s="328">
        <v>0.23138599760985068</v>
      </c>
      <c r="BL56" s="328">
        <v>0.62677100967090471</v>
      </c>
      <c r="BM56" s="328">
        <v>0.49209152213260854</v>
      </c>
      <c r="BN56" s="328">
        <v>0.97780556918230888</v>
      </c>
      <c r="BO56" s="328">
        <v>0.16828204750817854</v>
      </c>
      <c r="BP56" s="328">
        <v>0.81861708496456953</v>
      </c>
      <c r="BQ56" s="328">
        <v>0.65403407994515028</v>
      </c>
      <c r="BR56" s="328">
        <v>0.44749009370715553</v>
      </c>
      <c r="BS56" s="328">
        <v>0.34802996921421769</v>
      </c>
      <c r="BT56" s="328">
        <v>6.2859684501097135E-2</v>
      </c>
      <c r="BU56" s="328">
        <v>0.84321623370456478</v>
      </c>
      <c r="BV56" s="328">
        <v>0.79846604140184252</v>
      </c>
      <c r="BW56" s="328">
        <v>0.69480811485217764</v>
      </c>
      <c r="BX56" s="328">
        <v>0.76956940210903291</v>
      </c>
      <c r="BY56" s="328">
        <v>0.64179347540244835</v>
      </c>
      <c r="BZ56" s="328">
        <v>0.93786373780914722</v>
      </c>
      <c r="CA56" s="328">
        <v>0.4391514680461972</v>
      </c>
      <c r="CB56" s="328">
        <v>2.1807205152510445E-2</v>
      </c>
      <c r="CC56" s="328">
        <v>0.77765029219262716</v>
      </c>
      <c r="CD56" s="328">
        <v>0.31172728317769138</v>
      </c>
      <c r="CE56" s="328">
        <v>0.61989633710658265</v>
      </c>
      <c r="CF56" s="328">
        <v>0.13271962263678638</v>
      </c>
      <c r="CG56" s="328">
        <v>0.19031161470096247</v>
      </c>
      <c r="CH56" s="328">
        <v>0.47345359968085421</v>
      </c>
      <c r="CI56" s="328">
        <v>0.5433033035345769</v>
      </c>
      <c r="CJ56" s="328">
        <v>0.13526992980508989</v>
      </c>
      <c r="CK56" s="328">
        <v>0.33508287204422271</v>
      </c>
      <c r="CL56" s="328">
        <v>0.78754544138148708</v>
      </c>
      <c r="CM56" s="328">
        <v>0.13424840663960125</v>
      </c>
      <c r="CN56" s="328">
        <v>0.59120707887376267</v>
      </c>
      <c r="CO56" s="328">
        <v>0.1885425347200016</v>
      </c>
      <c r="CP56" s="328">
        <v>0.32203232902407253</v>
      </c>
      <c r="CQ56" s="328">
        <v>0.49621671782814802</v>
      </c>
      <c r="CR56" s="328">
        <v>0.79848000076571446</v>
      </c>
      <c r="CS56" s="328">
        <v>6.8686903060433124E-3</v>
      </c>
      <c r="CT56" s="328">
        <v>0.44989138435735709</v>
      </c>
      <c r="CU56" s="328">
        <v>0.87496340962641583</v>
      </c>
      <c r="CV56" s="328">
        <v>0.22608673026404524</v>
      </c>
      <c r="CW56" s="329">
        <v>0.35478711975736199</v>
      </c>
    </row>
    <row r="57" spans="1:101" x14ac:dyDescent="0.25">
      <c r="A57" s="322">
        <v>55</v>
      </c>
      <c r="B57" s="327">
        <v>0.19638434020122841</v>
      </c>
      <c r="C57" s="328">
        <v>7.7301404450856204E-2</v>
      </c>
      <c r="D57" s="328">
        <v>0.10285109122439096</v>
      </c>
      <c r="E57" s="328">
        <v>0.30561350264256881</v>
      </c>
      <c r="F57" s="328">
        <v>2.9474835790237464E-2</v>
      </c>
      <c r="G57" s="328">
        <v>1.7755837095627669E-3</v>
      </c>
      <c r="H57" s="328">
        <v>0.50485319900079961</v>
      </c>
      <c r="I57" s="328">
        <v>0.68326817911592475</v>
      </c>
      <c r="J57" s="328">
        <v>0.75200001540361594</v>
      </c>
      <c r="K57" s="328">
        <v>0.26490944446803355</v>
      </c>
      <c r="L57" s="328">
        <v>0.51864223217209648</v>
      </c>
      <c r="M57" s="328">
        <v>0.85553182435976005</v>
      </c>
      <c r="N57" s="328">
        <v>0.59740852646712383</v>
      </c>
      <c r="O57" s="328">
        <v>0.11176408677655569</v>
      </c>
      <c r="P57" s="328">
        <v>0.68104492134081163</v>
      </c>
      <c r="Q57" s="328">
        <v>0.2701972045633978</v>
      </c>
      <c r="R57" s="328">
        <v>0.80096160464953403</v>
      </c>
      <c r="S57" s="328">
        <v>0.88147551745417019</v>
      </c>
      <c r="T57" s="328">
        <v>0.67056191129755138</v>
      </c>
      <c r="U57" s="328">
        <v>0.54711968340510952</v>
      </c>
      <c r="V57" s="328">
        <v>0.7039054838543819</v>
      </c>
      <c r="W57" s="328">
        <v>0.57084627544903888</v>
      </c>
      <c r="X57" s="328">
        <v>0.16617087533773311</v>
      </c>
      <c r="Y57" s="328">
        <v>0.8535959040509602</v>
      </c>
      <c r="Z57" s="328">
        <v>0.47145624728312141</v>
      </c>
      <c r="AA57" s="328">
        <v>4.7447337099813858E-2</v>
      </c>
      <c r="AB57" s="328">
        <v>0.58586412956984002</v>
      </c>
      <c r="AC57" s="328">
        <v>0.51660421850645522</v>
      </c>
      <c r="AD57" s="328">
        <v>0.61254087959717518</v>
      </c>
      <c r="AE57" s="328">
        <v>0.46754736384029627</v>
      </c>
      <c r="AF57" s="328">
        <v>0.69455108611444594</v>
      </c>
      <c r="AG57" s="328">
        <v>7.7713698200378545E-2</v>
      </c>
      <c r="AH57" s="328">
        <v>0.27049211090879188</v>
      </c>
      <c r="AI57" s="328">
        <v>9.0996186922041922E-2</v>
      </c>
      <c r="AJ57" s="328">
        <v>0.75634483994495705</v>
      </c>
      <c r="AK57" s="328">
        <v>9.061656593712808E-2</v>
      </c>
      <c r="AL57" s="328">
        <v>9.8158002266619526E-3</v>
      </c>
      <c r="AM57" s="328">
        <v>0.84218762699811656</v>
      </c>
      <c r="AN57" s="328">
        <v>0.52053016170562949</v>
      </c>
      <c r="AO57" s="328">
        <v>0.57006471862409325</v>
      </c>
      <c r="AP57" s="328">
        <v>0.82375205152496123</v>
      </c>
      <c r="AQ57" s="328">
        <v>5.6642260106982256E-2</v>
      </c>
      <c r="AR57" s="328">
        <v>0.38254753097354888</v>
      </c>
      <c r="AS57" s="328">
        <v>0.4168380395237552</v>
      </c>
      <c r="AT57" s="328">
        <v>0.33884190583501717</v>
      </c>
      <c r="AU57" s="328">
        <v>0.5340945504655501</v>
      </c>
      <c r="AV57" s="328">
        <v>0.89115435971383139</v>
      </c>
      <c r="AW57" s="328">
        <v>0.60625699414108447</v>
      </c>
      <c r="AX57" s="328">
        <v>0.97282201801317925</v>
      </c>
      <c r="AY57" s="328">
        <v>0.29848322165734542</v>
      </c>
      <c r="AZ57" s="328">
        <v>0.56068785041420122</v>
      </c>
      <c r="BA57" s="328">
        <v>0.43408915856486718</v>
      </c>
      <c r="BB57" s="328">
        <v>0.83435525284827339</v>
      </c>
      <c r="BC57" s="328">
        <v>0.24000329783509078</v>
      </c>
      <c r="BD57" s="328">
        <v>0.90268864478366617</v>
      </c>
      <c r="BE57" s="328">
        <v>0.8985330425575011</v>
      </c>
      <c r="BF57" s="328">
        <v>0.52144007617874344</v>
      </c>
      <c r="BG57" s="328">
        <v>0.34977912772615127</v>
      </c>
      <c r="BH57" s="328">
        <v>0.83642980688772495</v>
      </c>
      <c r="BI57" s="328">
        <v>0.92255409212665196</v>
      </c>
      <c r="BJ57" s="328">
        <v>0.4635782343588799</v>
      </c>
      <c r="BK57" s="328">
        <v>5.7114388218864498E-2</v>
      </c>
      <c r="BL57" s="328">
        <v>2.4332735810916439E-2</v>
      </c>
      <c r="BM57" s="328">
        <v>0.27203332004468561</v>
      </c>
      <c r="BN57" s="328">
        <v>0.80206260308415511</v>
      </c>
      <c r="BO57" s="328">
        <v>0.99752892381806002</v>
      </c>
      <c r="BP57" s="328">
        <v>0.30513660560074118</v>
      </c>
      <c r="BQ57" s="328">
        <v>0.19180011703624267</v>
      </c>
      <c r="BR57" s="328">
        <v>0.54691395059943693</v>
      </c>
      <c r="BS57" s="328">
        <v>0.71334121028283826</v>
      </c>
      <c r="BT57" s="328">
        <v>0.37992566681222195</v>
      </c>
      <c r="BU57" s="328">
        <v>0.12348394240504157</v>
      </c>
      <c r="BV57" s="328">
        <v>0.41049344617664874</v>
      </c>
      <c r="BW57" s="328">
        <v>0.91374339052078302</v>
      </c>
      <c r="BX57" s="328">
        <v>0.50162041681820391</v>
      </c>
      <c r="BY57" s="328">
        <v>0.77814564467106795</v>
      </c>
      <c r="BZ57" s="328">
        <v>0.56753954950440488</v>
      </c>
      <c r="CA57" s="328">
        <v>0.5583178750861979</v>
      </c>
      <c r="CB57" s="328">
        <v>1.4570864340814893E-3</v>
      </c>
      <c r="CC57" s="328">
        <v>0.40381221791376909</v>
      </c>
      <c r="CD57" s="328">
        <v>0.35465239765326384</v>
      </c>
      <c r="CE57" s="328">
        <v>7.8157553436980942E-2</v>
      </c>
      <c r="CF57" s="328">
        <v>5.8228835248073318E-2</v>
      </c>
      <c r="CG57" s="328">
        <v>5.7611995196064747E-2</v>
      </c>
      <c r="CH57" s="328">
        <v>8.7292448922006827E-2</v>
      </c>
      <c r="CI57" s="328">
        <v>0.73875216944668498</v>
      </c>
      <c r="CJ57" s="328">
        <v>0.69233552186383829</v>
      </c>
      <c r="CK57" s="328">
        <v>0.89932683699341709</v>
      </c>
      <c r="CL57" s="328">
        <v>2.7812604628729254E-2</v>
      </c>
      <c r="CM57" s="328">
        <v>0.54472651618125023</v>
      </c>
      <c r="CN57" s="328">
        <v>0.17062445938836479</v>
      </c>
      <c r="CO57" s="328">
        <v>0.72817613996876052</v>
      </c>
      <c r="CP57" s="328">
        <v>0.61317319816765625</v>
      </c>
      <c r="CQ57" s="328">
        <v>0.52595561677962932</v>
      </c>
      <c r="CR57" s="328">
        <v>0.22316177769178847</v>
      </c>
      <c r="CS57" s="328">
        <v>0.10367017553885027</v>
      </c>
      <c r="CT57" s="328">
        <v>0.57477238699019417</v>
      </c>
      <c r="CU57" s="328">
        <v>0.6187776449775364</v>
      </c>
      <c r="CV57" s="328">
        <v>0.77141920644391671</v>
      </c>
      <c r="CW57" s="329">
        <v>0.91108611514183391</v>
      </c>
    </row>
    <row r="58" spans="1:101" x14ac:dyDescent="0.25">
      <c r="A58" s="322">
        <v>56</v>
      </c>
      <c r="B58" s="327">
        <v>0.93719884482704163</v>
      </c>
      <c r="C58" s="328">
        <v>0.16092020531543483</v>
      </c>
      <c r="D58" s="328">
        <v>0.14835968588965276</v>
      </c>
      <c r="E58" s="328">
        <v>2.3704373687355229E-2</v>
      </c>
      <c r="F58" s="328">
        <v>2.3662117665447013E-2</v>
      </c>
      <c r="G58" s="328">
        <v>0.69497055446669354</v>
      </c>
      <c r="H58" s="328">
        <v>0.53946345309039145</v>
      </c>
      <c r="I58" s="328">
        <v>0.34669854718810189</v>
      </c>
      <c r="J58" s="328">
        <v>0.29632992413199855</v>
      </c>
      <c r="K58" s="328">
        <v>0.47804840667186532</v>
      </c>
      <c r="L58" s="328">
        <v>0.47905599555035705</v>
      </c>
      <c r="M58" s="328">
        <v>0.12424264462806356</v>
      </c>
      <c r="N58" s="328">
        <v>0.78408830996792744</v>
      </c>
      <c r="O58" s="328">
        <v>0.76497036547983921</v>
      </c>
      <c r="P58" s="328">
        <v>0.76721286474335493</v>
      </c>
      <c r="Q58" s="328">
        <v>0.1554834733010777</v>
      </c>
      <c r="R58" s="328">
        <v>0.85544716990629954</v>
      </c>
      <c r="S58" s="328">
        <v>0.85710389759235417</v>
      </c>
      <c r="T58" s="328">
        <v>0.41454560995472733</v>
      </c>
      <c r="U58" s="328">
        <v>0.27980842414986529</v>
      </c>
      <c r="V58" s="328">
        <v>0.28230850093853688</v>
      </c>
      <c r="W58" s="328">
        <v>0.6808185456283582</v>
      </c>
      <c r="X58" s="328">
        <v>0.71548827165443396</v>
      </c>
      <c r="Y58" s="328">
        <v>0.15693276787937327</v>
      </c>
      <c r="Z58" s="328">
        <v>0.4328185730807399</v>
      </c>
      <c r="AA58" s="328">
        <v>0.47773697803316395</v>
      </c>
      <c r="AB58" s="328">
        <v>0.24177744954113844</v>
      </c>
      <c r="AC58" s="328">
        <v>0.83387732767660983</v>
      </c>
      <c r="AD58" s="328">
        <v>0.60022547768220869</v>
      </c>
      <c r="AE58" s="328">
        <v>0.52034014912384041</v>
      </c>
      <c r="AF58" s="328">
        <v>0.12057127317513672</v>
      </c>
      <c r="AG58" s="328">
        <v>0.28148701860472514</v>
      </c>
      <c r="AH58" s="328">
        <v>0.1598830933669797</v>
      </c>
      <c r="AI58" s="328">
        <v>0.75752576784371972</v>
      </c>
      <c r="AJ58" s="328">
        <v>0.16567759159876694</v>
      </c>
      <c r="AK58" s="328">
        <v>6.1669046846749787E-2</v>
      </c>
      <c r="AL58" s="328">
        <v>0.71030907359125739</v>
      </c>
      <c r="AM58" s="328">
        <v>0.15450270561629509</v>
      </c>
      <c r="AN58" s="328">
        <v>0.67753860897164597</v>
      </c>
      <c r="AO58" s="328">
        <v>0.86887623728734731</v>
      </c>
      <c r="AP58" s="328">
        <v>0.30612526938872264</v>
      </c>
      <c r="AQ58" s="328">
        <v>0.19370564449404615</v>
      </c>
      <c r="AR58" s="328">
        <v>0.29079698952518029</v>
      </c>
      <c r="AS58" s="328">
        <v>0.10059515184084966</v>
      </c>
      <c r="AT58" s="328">
        <v>0.10621175409699735</v>
      </c>
      <c r="AU58" s="328">
        <v>1.0550906740012245E-3</v>
      </c>
      <c r="AV58" s="328">
        <v>5.3530512808047881E-2</v>
      </c>
      <c r="AW58" s="328">
        <v>0.91126616612994926</v>
      </c>
      <c r="AX58" s="328">
        <v>0.74304563489441056</v>
      </c>
      <c r="AY58" s="328">
        <v>0.98796701502743245</v>
      </c>
      <c r="AZ58" s="328">
        <v>0.81018873154216031</v>
      </c>
      <c r="BA58" s="328">
        <v>0.28828433105990126</v>
      </c>
      <c r="BB58" s="328">
        <v>0.84800274369313655</v>
      </c>
      <c r="BC58" s="328">
        <v>6.3530921516439243E-3</v>
      </c>
      <c r="BD58" s="328">
        <v>3.1286017559729151E-2</v>
      </c>
      <c r="BE58" s="328">
        <v>0.44026714332298411</v>
      </c>
      <c r="BF58" s="328">
        <v>0.46888626361451546</v>
      </c>
      <c r="BG58" s="328">
        <v>0.34928762219339426</v>
      </c>
      <c r="BH58" s="328">
        <v>0.64023818190363113</v>
      </c>
      <c r="BI58" s="328">
        <v>0.66516874637265833</v>
      </c>
      <c r="BJ58" s="328">
        <v>0.91366260034881286</v>
      </c>
      <c r="BK58" s="328">
        <v>0.14431138537489918</v>
      </c>
      <c r="BL58" s="328">
        <v>0.8407600346864248</v>
      </c>
      <c r="BM58" s="328">
        <v>0.7176058017275182</v>
      </c>
      <c r="BN58" s="328">
        <v>0.35306537575000996</v>
      </c>
      <c r="BO58" s="328">
        <v>0.67907679651797359</v>
      </c>
      <c r="BP58" s="328">
        <v>0.47482785231474489</v>
      </c>
      <c r="BQ58" s="328">
        <v>0.18365910517334783</v>
      </c>
      <c r="BR58" s="328">
        <v>0.41932088654728705</v>
      </c>
      <c r="BS58" s="328">
        <v>0.12653874757011763</v>
      </c>
      <c r="BT58" s="328">
        <v>0.26845624740358787</v>
      </c>
      <c r="BU58" s="328">
        <v>0.18220075636894073</v>
      </c>
      <c r="BV58" s="328">
        <v>0.23631082368891931</v>
      </c>
      <c r="BW58" s="328">
        <v>0.38688706942536411</v>
      </c>
      <c r="BX58" s="328">
        <v>0.36322294076573236</v>
      </c>
      <c r="BY58" s="328">
        <v>0.33063283599599114</v>
      </c>
      <c r="BZ58" s="328">
        <v>0.36387141790101207</v>
      </c>
      <c r="CA58" s="328">
        <v>0.58104551834835938</v>
      </c>
      <c r="CB58" s="328">
        <v>0.48766904990583648</v>
      </c>
      <c r="CC58" s="328">
        <v>0.6199509675293069</v>
      </c>
      <c r="CD58" s="328">
        <v>0.27231619480384683</v>
      </c>
      <c r="CE58" s="328">
        <v>0.44263604225944331</v>
      </c>
      <c r="CF58" s="328">
        <v>0.76408224680532499</v>
      </c>
      <c r="CG58" s="328">
        <v>0.82948563114969964</v>
      </c>
      <c r="CH58" s="328">
        <v>0.54309787698653667</v>
      </c>
      <c r="CI58" s="328">
        <v>0.24463660383856123</v>
      </c>
      <c r="CJ58" s="328">
        <v>0.33046815012642394</v>
      </c>
      <c r="CK58" s="328">
        <v>0.35776456755891339</v>
      </c>
      <c r="CL58" s="328">
        <v>0.58494668916706538</v>
      </c>
      <c r="CM58" s="328">
        <v>0.65066399761522775</v>
      </c>
      <c r="CN58" s="328">
        <v>0.14979357564641571</v>
      </c>
      <c r="CO58" s="328">
        <v>0.85430583926304582</v>
      </c>
      <c r="CP58" s="328">
        <v>6.9003795035155413E-2</v>
      </c>
      <c r="CQ58" s="328">
        <v>0.32552214974290461</v>
      </c>
      <c r="CR58" s="328">
        <v>0.67771798691623975</v>
      </c>
      <c r="CS58" s="328">
        <v>0.12338411024110418</v>
      </c>
      <c r="CT58" s="328">
        <v>0.15783145656325992</v>
      </c>
      <c r="CU58" s="328">
        <v>0.21560104221007492</v>
      </c>
      <c r="CV58" s="328">
        <v>0.97122759694984495</v>
      </c>
      <c r="CW58" s="329">
        <v>0.87823012008213297</v>
      </c>
    </row>
    <row r="59" spans="1:101" x14ac:dyDescent="0.25">
      <c r="A59" s="322">
        <v>57</v>
      </c>
      <c r="B59" s="327">
        <v>0.36291385002820542</v>
      </c>
      <c r="C59" s="328">
        <v>0.57165060705127591</v>
      </c>
      <c r="D59" s="328">
        <v>0.60978500025936788</v>
      </c>
      <c r="E59" s="328">
        <v>0.21572094248504659</v>
      </c>
      <c r="F59" s="328">
        <v>0.84550890728218442</v>
      </c>
      <c r="G59" s="328">
        <v>0.99882535352230484</v>
      </c>
      <c r="H59" s="328">
        <v>0.17536809506968609</v>
      </c>
      <c r="I59" s="328">
        <v>0.44720576383022292</v>
      </c>
      <c r="J59" s="328">
        <v>0.28941565372801836</v>
      </c>
      <c r="K59" s="328">
        <v>0.57009876460310616</v>
      </c>
      <c r="L59" s="328">
        <v>0.33575003417103422</v>
      </c>
      <c r="M59" s="328">
        <v>0.27718213241214285</v>
      </c>
      <c r="N59" s="328">
        <v>0.39507531894411763</v>
      </c>
      <c r="O59" s="328">
        <v>0.18855875745100992</v>
      </c>
      <c r="P59" s="328">
        <v>0.17273060610998892</v>
      </c>
      <c r="Q59" s="328">
        <v>7.1369443677282707E-2</v>
      </c>
      <c r="R59" s="328">
        <v>0.79338168109235618</v>
      </c>
      <c r="S59" s="328">
        <v>6.9419280207535294E-2</v>
      </c>
      <c r="T59" s="328">
        <v>0.55460660650538629</v>
      </c>
      <c r="U59" s="328">
        <v>0.88189921743081734</v>
      </c>
      <c r="V59" s="328">
        <v>0.39934812674076259</v>
      </c>
      <c r="W59" s="328">
        <v>0.50923716522019924</v>
      </c>
      <c r="X59" s="328">
        <v>0.47925787918716267</v>
      </c>
      <c r="Y59" s="328">
        <v>0.73288998516325865</v>
      </c>
      <c r="Z59" s="328">
        <v>0.90446545026654523</v>
      </c>
      <c r="AA59" s="328">
        <v>0.84246979574749137</v>
      </c>
      <c r="AB59" s="328">
        <v>0.46837594453023734</v>
      </c>
      <c r="AC59" s="328">
        <v>0.64618585236409065</v>
      </c>
      <c r="AD59" s="328">
        <v>0.56928390861709488</v>
      </c>
      <c r="AE59" s="328">
        <v>0.71947909413518651</v>
      </c>
      <c r="AF59" s="328">
        <v>0.97382009113587009</v>
      </c>
      <c r="AG59" s="328">
        <v>0.18004374485636632</v>
      </c>
      <c r="AH59" s="328">
        <v>0.88026705066093403</v>
      </c>
      <c r="AI59" s="328">
        <v>0.52250668113857923</v>
      </c>
      <c r="AJ59" s="328">
        <v>0.7566775459572801</v>
      </c>
      <c r="AK59" s="328">
        <v>0.28730998129657781</v>
      </c>
      <c r="AL59" s="328">
        <v>0.53741744009208103</v>
      </c>
      <c r="AM59" s="328">
        <v>0.61351522195165242</v>
      </c>
      <c r="AN59" s="328">
        <v>0.73666666995042451</v>
      </c>
      <c r="AO59" s="328">
        <v>0.76109225844762496</v>
      </c>
      <c r="AP59" s="328">
        <v>0.3381189090992387</v>
      </c>
      <c r="AQ59" s="328">
        <v>0.41013825433641493</v>
      </c>
      <c r="AR59" s="328">
        <v>0.41064678613837136</v>
      </c>
      <c r="AS59" s="328">
        <v>0.41926113012882027</v>
      </c>
      <c r="AT59" s="328">
        <v>0.89687042027302533</v>
      </c>
      <c r="AU59" s="328">
        <v>0.17486006939969112</v>
      </c>
      <c r="AV59" s="328">
        <v>0.53045791205275705</v>
      </c>
      <c r="AW59" s="328">
        <v>0.70089951095552738</v>
      </c>
      <c r="AX59" s="328">
        <v>0.42246727252747807</v>
      </c>
      <c r="AY59" s="328">
        <v>0.8459397952010419</v>
      </c>
      <c r="AZ59" s="328">
        <v>0.71988752232517683</v>
      </c>
      <c r="BA59" s="328">
        <v>0.65995788211598416</v>
      </c>
      <c r="BB59" s="328">
        <v>0.40993068042900016</v>
      </c>
      <c r="BC59" s="328">
        <v>5.6970432599110943E-2</v>
      </c>
      <c r="BD59" s="328">
        <v>0.82359841580878235</v>
      </c>
      <c r="BE59" s="328">
        <v>0.10107609457853339</v>
      </c>
      <c r="BF59" s="328">
        <v>0.28118562147802661</v>
      </c>
      <c r="BG59" s="328">
        <v>0.7488573872229054</v>
      </c>
      <c r="BH59" s="328">
        <v>0.47686632031714016</v>
      </c>
      <c r="BI59" s="328">
        <v>0.27243966318299329</v>
      </c>
      <c r="BJ59" s="328">
        <v>0.54753268029161539</v>
      </c>
      <c r="BK59" s="328">
        <v>2.2548798888032628E-2</v>
      </c>
      <c r="BL59" s="328">
        <v>0.19558734052128735</v>
      </c>
      <c r="BM59" s="328">
        <v>0.13950978858039598</v>
      </c>
      <c r="BN59" s="328">
        <v>0.64400901294897195</v>
      </c>
      <c r="BO59" s="328">
        <v>0.96554898543450496</v>
      </c>
      <c r="BP59" s="328">
        <v>0.81831917125612041</v>
      </c>
      <c r="BQ59" s="328">
        <v>0.7634570341250031</v>
      </c>
      <c r="BR59" s="328">
        <v>0.57518197059164367</v>
      </c>
      <c r="BS59" s="328">
        <v>0.96114823982413355</v>
      </c>
      <c r="BT59" s="328">
        <v>0.89193200669557893</v>
      </c>
      <c r="BU59" s="328">
        <v>0.1350162145692515</v>
      </c>
      <c r="BV59" s="328">
        <v>0.18532818486865055</v>
      </c>
      <c r="BW59" s="328">
        <v>0.86851395595379532</v>
      </c>
      <c r="BX59" s="328">
        <v>0.76081455834202272</v>
      </c>
      <c r="BY59" s="328">
        <v>0.99127791212752192</v>
      </c>
      <c r="BZ59" s="328">
        <v>0.32944554492222888</v>
      </c>
      <c r="CA59" s="328">
        <v>2.8056436920421035E-2</v>
      </c>
      <c r="CB59" s="328">
        <v>7.0595599310884438E-2</v>
      </c>
      <c r="CC59" s="328">
        <v>0.48325525733207475</v>
      </c>
      <c r="CD59" s="328">
        <v>0.93830741141771168</v>
      </c>
      <c r="CE59" s="328">
        <v>0.60233105569745171</v>
      </c>
      <c r="CF59" s="328">
        <v>0.79533706959577088</v>
      </c>
      <c r="CG59" s="328">
        <v>0.91662536155646634</v>
      </c>
      <c r="CH59" s="328">
        <v>8.8259157064660698E-2</v>
      </c>
      <c r="CI59" s="328">
        <v>0.50559680514502237</v>
      </c>
      <c r="CJ59" s="328">
        <v>0.74949951909842927</v>
      </c>
      <c r="CK59" s="328">
        <v>0.77828877839757582</v>
      </c>
      <c r="CL59" s="328">
        <v>0.55901365736497066</v>
      </c>
      <c r="CM59" s="328">
        <v>0.137884872410033</v>
      </c>
      <c r="CN59" s="328">
        <v>0.2850654355730573</v>
      </c>
      <c r="CO59" s="328">
        <v>0.89743132903173528</v>
      </c>
      <c r="CP59" s="328">
        <v>0.88426055034969053</v>
      </c>
      <c r="CQ59" s="328">
        <v>5.8105120447681458E-2</v>
      </c>
      <c r="CR59" s="328">
        <v>0.4349242832455793</v>
      </c>
      <c r="CS59" s="328">
        <v>0.58098037825911075</v>
      </c>
      <c r="CT59" s="328">
        <v>0.78164196590167934</v>
      </c>
      <c r="CU59" s="328">
        <v>0.36743802742218867</v>
      </c>
      <c r="CV59" s="328">
        <v>0.10455268220024472</v>
      </c>
      <c r="CW59" s="329">
        <v>0.14979009383269393</v>
      </c>
    </row>
    <row r="60" spans="1:101" x14ac:dyDescent="0.25">
      <c r="A60" s="322">
        <v>58</v>
      </c>
      <c r="B60" s="327">
        <v>0.8865401149971488</v>
      </c>
      <c r="C60" s="328">
        <v>2.9682866883361969E-2</v>
      </c>
      <c r="D60" s="328">
        <v>8.3020793559018813E-3</v>
      </c>
      <c r="E60" s="328">
        <v>0.2449851805848271</v>
      </c>
      <c r="F60" s="328">
        <v>0.75244487132621884</v>
      </c>
      <c r="G60" s="328">
        <v>0.60239886327270753</v>
      </c>
      <c r="H60" s="328">
        <v>0.98498658973151576</v>
      </c>
      <c r="I60" s="328">
        <v>0.23692114135217768</v>
      </c>
      <c r="J60" s="328">
        <v>0.5119212367945194</v>
      </c>
      <c r="K60" s="328">
        <v>0.63263315137857945</v>
      </c>
      <c r="L60" s="328">
        <v>0.64228735763389277</v>
      </c>
      <c r="M60" s="328">
        <v>0.41095120963720255</v>
      </c>
      <c r="N60" s="328">
        <v>0.27893619710103845</v>
      </c>
      <c r="O60" s="328">
        <v>0.62389208135496954</v>
      </c>
      <c r="P60" s="328">
        <v>0.57034641011508835</v>
      </c>
      <c r="Q60" s="328">
        <v>0.81293168644851144</v>
      </c>
      <c r="R60" s="328">
        <v>0.80085972288079077</v>
      </c>
      <c r="S60" s="328">
        <v>0.60426611649241124</v>
      </c>
      <c r="T60" s="328">
        <v>0.95230866501467193</v>
      </c>
      <c r="U60" s="328">
        <v>0.50909290696481424</v>
      </c>
      <c r="V60" s="328">
        <v>0.47923016293758725</v>
      </c>
      <c r="W60" s="328">
        <v>0.82247531240111105</v>
      </c>
      <c r="X60" s="328">
        <v>0.50363630605663667</v>
      </c>
      <c r="Y60" s="328">
        <v>6.7095135184891852E-2</v>
      </c>
      <c r="Z60" s="328">
        <v>0.66232725833897099</v>
      </c>
      <c r="AA60" s="328">
        <v>0.72011435886569153</v>
      </c>
      <c r="AB60" s="328">
        <v>0.67444354803936823</v>
      </c>
      <c r="AC60" s="328">
        <v>0.94791146031848328</v>
      </c>
      <c r="AD60" s="328">
        <v>0.73708026482555078</v>
      </c>
      <c r="AE60" s="328">
        <v>0.79871071408483285</v>
      </c>
      <c r="AF60" s="328">
        <v>0.82928136653506135</v>
      </c>
      <c r="AG60" s="328">
        <v>6.2998367732932659E-2</v>
      </c>
      <c r="AH60" s="328">
        <v>0.35272657410654151</v>
      </c>
      <c r="AI60" s="328">
        <v>0.96898430912194411</v>
      </c>
      <c r="AJ60" s="328">
        <v>0.10303609266427571</v>
      </c>
      <c r="AK60" s="328">
        <v>0.99549928730244641</v>
      </c>
      <c r="AL60" s="328">
        <v>1.6330455778409636E-2</v>
      </c>
      <c r="AM60" s="328">
        <v>0.66121202158084991</v>
      </c>
      <c r="AN60" s="328">
        <v>0.81785364598390631</v>
      </c>
      <c r="AO60" s="328">
        <v>0.61168948152029401</v>
      </c>
      <c r="AP60" s="328">
        <v>0.93684645510328179</v>
      </c>
      <c r="AQ60" s="328">
        <v>0.12879120435180536</v>
      </c>
      <c r="AR60" s="328">
        <v>0.89673581928409551</v>
      </c>
      <c r="AS60" s="328">
        <v>0.21473760190418134</v>
      </c>
      <c r="AT60" s="328">
        <v>0.90863486872445609</v>
      </c>
      <c r="AU60" s="328">
        <v>0.6102615938018694</v>
      </c>
      <c r="AV60" s="328">
        <v>0.23571269259549821</v>
      </c>
      <c r="AW60" s="328">
        <v>0.39604380614174683</v>
      </c>
      <c r="AX60" s="328">
        <v>0.63908003939731262</v>
      </c>
      <c r="AY60" s="328">
        <v>0.66906246755364851</v>
      </c>
      <c r="AZ60" s="328">
        <v>0.19430652862510911</v>
      </c>
      <c r="BA60" s="328">
        <v>0.69690505827979266</v>
      </c>
      <c r="BB60" s="328">
        <v>0.56967927175871713</v>
      </c>
      <c r="BC60" s="328">
        <v>0.1074139295406642</v>
      </c>
      <c r="BD60" s="328">
        <v>0.62341574163095559</v>
      </c>
      <c r="BE60" s="328">
        <v>0.62082596054163464</v>
      </c>
      <c r="BF60" s="328">
        <v>0.32433015593009928</v>
      </c>
      <c r="BG60" s="328">
        <v>8.087633210735401E-2</v>
      </c>
      <c r="BH60" s="328">
        <v>3.7639245628726892E-2</v>
      </c>
      <c r="BI60" s="328">
        <v>0.53715559581362915</v>
      </c>
      <c r="BJ60" s="328">
        <v>0.74687254593248609</v>
      </c>
      <c r="BK60" s="328">
        <v>0.87194417171686212</v>
      </c>
      <c r="BL60" s="328">
        <v>2.9493025953834406E-2</v>
      </c>
      <c r="BM60" s="328">
        <v>0.25460874970746872</v>
      </c>
      <c r="BN60" s="328">
        <v>0.91175282557304849</v>
      </c>
      <c r="BO60" s="328">
        <v>0.45878674684215159</v>
      </c>
      <c r="BP60" s="328">
        <v>0.28039929904223992</v>
      </c>
      <c r="BQ60" s="328">
        <v>0.99986951214588959</v>
      </c>
      <c r="BR60" s="328">
        <v>0.6908934159931639</v>
      </c>
      <c r="BS60" s="328">
        <v>0.79942294309424788</v>
      </c>
      <c r="BT60" s="328">
        <v>0.64720840877840935</v>
      </c>
      <c r="BU60" s="328">
        <v>0.13385444706897154</v>
      </c>
      <c r="BV60" s="328">
        <v>0.52930481613299851</v>
      </c>
      <c r="BW60" s="328">
        <v>0.3971922470376954</v>
      </c>
      <c r="BX60" s="328">
        <v>0.73966427749795027</v>
      </c>
      <c r="BY60" s="328">
        <v>0.34831564172700524</v>
      </c>
      <c r="BZ60" s="328">
        <v>0.91001161972093669</v>
      </c>
      <c r="CA60" s="328">
        <v>0.59868334771572096</v>
      </c>
      <c r="CB60" s="328">
        <v>6.5761084871023723E-2</v>
      </c>
      <c r="CC60" s="328">
        <v>0.43216992661526721</v>
      </c>
      <c r="CD60" s="328">
        <v>0.51335727912541973</v>
      </c>
      <c r="CE60" s="328">
        <v>0.67172060451622273</v>
      </c>
      <c r="CF60" s="328">
        <v>6.2395913328876951E-2</v>
      </c>
      <c r="CG60" s="328">
        <v>1.1491787539624099E-2</v>
      </c>
      <c r="CH60" s="328">
        <v>0.7040591661533373</v>
      </c>
      <c r="CI60" s="328">
        <v>0.10232281872075699</v>
      </c>
      <c r="CJ60" s="328">
        <v>0.95115452897186614</v>
      </c>
      <c r="CK60" s="328">
        <v>0.68105824774884538</v>
      </c>
      <c r="CL60" s="328">
        <v>0.42191610534350144</v>
      </c>
      <c r="CM60" s="328">
        <v>1.6894956970793906E-2</v>
      </c>
      <c r="CN60" s="328">
        <v>0.74134520924473879</v>
      </c>
      <c r="CO60" s="328">
        <v>0.76841247732577611</v>
      </c>
      <c r="CP60" s="328">
        <v>6.5318219793655485E-2</v>
      </c>
      <c r="CQ60" s="328">
        <v>0.40267029171961033</v>
      </c>
      <c r="CR60" s="328">
        <v>5.264315137144604E-2</v>
      </c>
      <c r="CS60" s="328">
        <v>0.41903799924678076</v>
      </c>
      <c r="CT60" s="328">
        <v>0.48371727156079691</v>
      </c>
      <c r="CU60" s="328">
        <v>0.95452509810241581</v>
      </c>
      <c r="CV60" s="328">
        <v>0.82970229073747359</v>
      </c>
      <c r="CW60" s="329">
        <v>0.59116227701598856</v>
      </c>
    </row>
    <row r="61" spans="1:101" x14ac:dyDescent="0.25">
      <c r="A61" s="322">
        <v>59</v>
      </c>
      <c r="B61" s="327">
        <v>0.21436208154318992</v>
      </c>
      <c r="C61" s="328">
        <v>0.91172198510183788</v>
      </c>
      <c r="D61" s="328">
        <v>0.48683130400024011</v>
      </c>
      <c r="E61" s="328">
        <v>0.34990858278187997</v>
      </c>
      <c r="F61" s="328">
        <v>0.47741665748393047</v>
      </c>
      <c r="G61" s="328">
        <v>0.12844584601381581</v>
      </c>
      <c r="H61" s="328">
        <v>0.74214230371687373</v>
      </c>
      <c r="I61" s="328">
        <v>0.53332133331962517</v>
      </c>
      <c r="J61" s="328">
        <v>0.43191022689719727</v>
      </c>
      <c r="K61" s="328">
        <v>0.93895127749358842</v>
      </c>
      <c r="L61" s="328">
        <v>1.8465739096209077E-2</v>
      </c>
      <c r="M61" s="328">
        <v>0.66352593070632704</v>
      </c>
      <c r="N61" s="328">
        <v>0.84123484414156025</v>
      </c>
      <c r="O61" s="328">
        <v>0.95777848483801176</v>
      </c>
      <c r="P61" s="328">
        <v>0.65979938570818852</v>
      </c>
      <c r="Q61" s="328">
        <v>0.75033273536924705</v>
      </c>
      <c r="R61" s="328">
        <v>0.93647625460922601</v>
      </c>
      <c r="S61" s="328">
        <v>0.93212309401600857</v>
      </c>
      <c r="T61" s="328">
        <v>6.4903142626196564E-2</v>
      </c>
      <c r="U61" s="328">
        <v>0.44391723633773617</v>
      </c>
      <c r="V61" s="328">
        <v>0.16497349578957721</v>
      </c>
      <c r="W61" s="328">
        <v>0.55531955456445581</v>
      </c>
      <c r="X61" s="328">
        <v>0.84899929326500057</v>
      </c>
      <c r="Y61" s="328">
        <v>0.55370515430504685</v>
      </c>
      <c r="Z61" s="328">
        <v>0.51231939783861691</v>
      </c>
      <c r="AA61" s="328">
        <v>0.10608802356875291</v>
      </c>
      <c r="AB61" s="328">
        <v>0.30251644777121012</v>
      </c>
      <c r="AC61" s="328">
        <v>6.4511727630033322E-2</v>
      </c>
      <c r="AD61" s="328">
        <v>0.85445715666025368</v>
      </c>
      <c r="AE61" s="328">
        <v>0.52445989454488551</v>
      </c>
      <c r="AF61" s="328">
        <v>0.38576511703734173</v>
      </c>
      <c r="AG61" s="328">
        <v>2.6302815668412194E-2</v>
      </c>
      <c r="AH61" s="328">
        <v>4.4045919039746861E-2</v>
      </c>
      <c r="AI61" s="328">
        <v>0.54748703961755751</v>
      </c>
      <c r="AJ61" s="328">
        <v>0.25402660661099685</v>
      </c>
      <c r="AK61" s="328">
        <v>0.67975885652524881</v>
      </c>
      <c r="AL61" s="328">
        <v>0.52840793025766741</v>
      </c>
      <c r="AM61" s="328">
        <v>5.4723875353115403E-3</v>
      </c>
      <c r="AN61" s="328">
        <v>0.79653999667962339</v>
      </c>
      <c r="AO61" s="328">
        <v>0.94755604825349149</v>
      </c>
      <c r="AP61" s="328">
        <v>4.7616199299272299E-2</v>
      </c>
      <c r="AQ61" s="328">
        <v>0.91022418458780319</v>
      </c>
      <c r="AR61" s="328">
        <v>0.54032181273780999</v>
      </c>
      <c r="AS61" s="328">
        <v>0.7258309102322904</v>
      </c>
      <c r="AT61" s="328">
        <v>0.29498901025275637</v>
      </c>
      <c r="AU61" s="328">
        <v>0.97057833090530821</v>
      </c>
      <c r="AV61" s="328">
        <v>0.83564134147395253</v>
      </c>
      <c r="AW61" s="328">
        <v>0.18660480909820931</v>
      </c>
      <c r="AX61" s="328">
        <v>0.86776899926305706</v>
      </c>
      <c r="AY61" s="328">
        <v>0.84423915974985864</v>
      </c>
      <c r="AZ61" s="328">
        <v>0.4801850634603968</v>
      </c>
      <c r="BA61" s="328">
        <v>0.80078845615122707</v>
      </c>
      <c r="BB61" s="328">
        <v>0.51647875185704639</v>
      </c>
      <c r="BC61" s="328">
        <v>0.68374379446622591</v>
      </c>
      <c r="BD61" s="328">
        <v>0.73158403606774147</v>
      </c>
      <c r="BE61" s="328">
        <v>6.7163132308891704E-2</v>
      </c>
      <c r="BF61" s="328">
        <v>0.15902331301419537</v>
      </c>
      <c r="BG61" s="328">
        <v>0.95696810435530733</v>
      </c>
      <c r="BH61" s="328">
        <v>0.39310432781805194</v>
      </c>
      <c r="BI61" s="328">
        <v>2.2889899472262165E-2</v>
      </c>
      <c r="BJ61" s="328">
        <v>0.97074373149398796</v>
      </c>
      <c r="BK61" s="328">
        <v>5.2116119641393066E-2</v>
      </c>
      <c r="BL61" s="328">
        <v>0.20655881615728711</v>
      </c>
      <c r="BM61" s="328">
        <v>0.28256885198977066</v>
      </c>
      <c r="BN61" s="328">
        <v>6.8024468379348058E-2</v>
      </c>
      <c r="BO61" s="328">
        <v>0.45715742342512056</v>
      </c>
      <c r="BP61" s="328">
        <v>0.45507324390088444</v>
      </c>
      <c r="BQ61" s="328">
        <v>0.69545975266460314</v>
      </c>
      <c r="BR61" s="328">
        <v>0.60336679152814199</v>
      </c>
      <c r="BS61" s="328">
        <v>0.6900666001491178</v>
      </c>
      <c r="BT61" s="328">
        <v>0.94746918961825055</v>
      </c>
      <c r="BU61" s="328">
        <v>0.54199867569568849</v>
      </c>
      <c r="BV61" s="328">
        <v>4.8130790798120771E-2</v>
      </c>
      <c r="BW61" s="328">
        <v>0.64684838972955827</v>
      </c>
      <c r="BX61" s="328">
        <v>0.65019855407654337</v>
      </c>
      <c r="BY61" s="328">
        <v>0.49890219980222916</v>
      </c>
      <c r="BZ61" s="328">
        <v>0.96777798515471414</v>
      </c>
      <c r="CA61" s="328">
        <v>2.7222342073341288E-2</v>
      </c>
      <c r="CB61" s="328">
        <v>0.88852133903543185</v>
      </c>
      <c r="CC61" s="328">
        <v>0.22530657884001437</v>
      </c>
      <c r="CD61" s="328">
        <v>0.31072897225336971</v>
      </c>
      <c r="CE61" s="328">
        <v>0.23369055638424818</v>
      </c>
      <c r="CF61" s="328">
        <v>0.66424113591709455</v>
      </c>
      <c r="CG61" s="328">
        <v>0.35345267508118661</v>
      </c>
      <c r="CH61" s="328">
        <v>0.31897263832986944</v>
      </c>
      <c r="CI61" s="328">
        <v>3.5664604162358948E-2</v>
      </c>
      <c r="CJ61" s="328">
        <v>0.40561591611084147</v>
      </c>
      <c r="CK61" s="328">
        <v>0.69191946524318926</v>
      </c>
      <c r="CL61" s="328">
        <v>0.54685008115741152</v>
      </c>
      <c r="CM61" s="328">
        <v>0.68894282427140041</v>
      </c>
      <c r="CN61" s="328">
        <v>0.51924127456964886</v>
      </c>
      <c r="CO61" s="328">
        <v>0.49188037253077788</v>
      </c>
      <c r="CP61" s="328">
        <v>8.4803010051608396E-2</v>
      </c>
      <c r="CQ61" s="328">
        <v>0.26864131531241586</v>
      </c>
      <c r="CR61" s="328">
        <v>6.4564830169964837E-2</v>
      </c>
      <c r="CS61" s="328">
        <v>0.6030958630976917</v>
      </c>
      <c r="CT61" s="328">
        <v>0.64927393685781798</v>
      </c>
      <c r="CU61" s="328">
        <v>0.18266722602198904</v>
      </c>
      <c r="CV61" s="328">
        <v>0.763640081713719</v>
      </c>
      <c r="CW61" s="329">
        <v>0.23887176732072746</v>
      </c>
    </row>
    <row r="62" spans="1:101" x14ac:dyDescent="0.25">
      <c r="A62" s="322">
        <v>60</v>
      </c>
      <c r="B62" s="327">
        <v>0.4905199744963098</v>
      </c>
      <c r="C62" s="328">
        <v>0.75919370203637637</v>
      </c>
      <c r="D62" s="328">
        <v>0.92501877775462837</v>
      </c>
      <c r="E62" s="328">
        <v>0.69212496692010195</v>
      </c>
      <c r="F62" s="328">
        <v>0.77619094983147652</v>
      </c>
      <c r="G62" s="328">
        <v>3.0083733227787235E-2</v>
      </c>
      <c r="H62" s="328">
        <v>0.31782021854630482</v>
      </c>
      <c r="I62" s="328">
        <v>2.3214001163212927E-2</v>
      </c>
      <c r="J62" s="328">
        <v>0.59309587354158566</v>
      </c>
      <c r="K62" s="328">
        <v>0.11982891735109291</v>
      </c>
      <c r="L62" s="328">
        <v>0.69921053345857853</v>
      </c>
      <c r="M62" s="328">
        <v>0.58916645014502489</v>
      </c>
      <c r="N62" s="328">
        <v>0.81152418298769735</v>
      </c>
      <c r="O62" s="328">
        <v>0.12667663088249914</v>
      </c>
      <c r="P62" s="328">
        <v>4.150954873673296E-2</v>
      </c>
      <c r="Q62" s="328">
        <v>0.74503600835632966</v>
      </c>
      <c r="R62" s="328">
        <v>0.11762722940138381</v>
      </c>
      <c r="S62" s="328">
        <v>0.13053058531700046</v>
      </c>
      <c r="T62" s="328">
        <v>0.74614573728059952</v>
      </c>
      <c r="U62" s="328">
        <v>0.56233857749335514</v>
      </c>
      <c r="V62" s="328">
        <v>9.4164638233308118E-2</v>
      </c>
      <c r="W62" s="328">
        <v>0.37066188423126278</v>
      </c>
      <c r="X62" s="328">
        <v>0.58102312399068534</v>
      </c>
      <c r="Y62" s="328">
        <v>0.39004228989611445</v>
      </c>
      <c r="Z62" s="328">
        <v>0.34089550496713272</v>
      </c>
      <c r="AA62" s="328">
        <v>3.0683961885844546E-2</v>
      </c>
      <c r="AB62" s="328">
        <v>0.17050968913618547</v>
      </c>
      <c r="AC62" s="328">
        <v>0.4612855077634741</v>
      </c>
      <c r="AD62" s="328">
        <v>0.3647743523102347</v>
      </c>
      <c r="AE62" s="328">
        <v>9.6331130431792644E-4</v>
      </c>
      <c r="AF62" s="328">
        <v>0.14385112060532279</v>
      </c>
      <c r="AG62" s="328">
        <v>0.76674532568278608</v>
      </c>
      <c r="AH62" s="328">
        <v>0.62812780440778804</v>
      </c>
      <c r="AI62" s="328">
        <v>0.61429696331086436</v>
      </c>
      <c r="AJ62" s="328">
        <v>0.21537278896896783</v>
      </c>
      <c r="AK62" s="328">
        <v>0.2726280380988042</v>
      </c>
      <c r="AL62" s="328">
        <v>0.71061984763397268</v>
      </c>
      <c r="AM62" s="328">
        <v>0.44396295263582486</v>
      </c>
      <c r="AN62" s="328">
        <v>0.12522755833016452</v>
      </c>
      <c r="AO62" s="328">
        <v>0.88308091579687908</v>
      </c>
      <c r="AP62" s="328">
        <v>0.87063057259228605</v>
      </c>
      <c r="AQ62" s="328">
        <v>0.76144417172164047</v>
      </c>
      <c r="AR62" s="328">
        <v>0.2156953274763489</v>
      </c>
      <c r="AS62" s="328">
        <v>0.32741772845564476</v>
      </c>
      <c r="AT62" s="328">
        <v>0.59689953997236245</v>
      </c>
      <c r="AU62" s="328">
        <v>0.10205823934441738</v>
      </c>
      <c r="AV62" s="328">
        <v>0.15687230455933765</v>
      </c>
      <c r="AW62" s="328">
        <v>0.19163582090639664</v>
      </c>
      <c r="AX62" s="328">
        <v>0.30305347190675835</v>
      </c>
      <c r="AY62" s="328">
        <v>6.9395801432279969E-2</v>
      </c>
      <c r="AZ62" s="328">
        <v>0.63687602346763605</v>
      </c>
      <c r="BA62" s="328">
        <v>0.88247893575106429</v>
      </c>
      <c r="BB62" s="328">
        <v>6.8518300290774548E-2</v>
      </c>
      <c r="BC62" s="328">
        <v>0.96101214801485035</v>
      </c>
      <c r="BD62" s="328">
        <v>0.74548497036249417</v>
      </c>
      <c r="BE62" s="328">
        <v>0.71205150421671881</v>
      </c>
      <c r="BF62" s="328">
        <v>0.45841129125893243</v>
      </c>
      <c r="BG62" s="328">
        <v>0.19662021379038386</v>
      </c>
      <c r="BH62" s="328">
        <v>0.48016455613490994</v>
      </c>
      <c r="BI62" s="328">
        <v>9.6494625915184429E-3</v>
      </c>
      <c r="BJ62" s="328">
        <v>0.20418600920698426</v>
      </c>
      <c r="BK62" s="328">
        <v>0.17977781662271863</v>
      </c>
      <c r="BL62" s="328">
        <v>4.8475438269383275E-2</v>
      </c>
      <c r="BM62" s="328">
        <v>0.78959012407167339</v>
      </c>
      <c r="BN62" s="328">
        <v>4.3233036005980718E-2</v>
      </c>
      <c r="BO62" s="328">
        <v>0.27098231096964831</v>
      </c>
      <c r="BP62" s="328">
        <v>0.72238492572312851</v>
      </c>
      <c r="BQ62" s="328">
        <v>0.35288214708924226</v>
      </c>
      <c r="BR62" s="328">
        <v>0.36630369243628325</v>
      </c>
      <c r="BS62" s="328">
        <v>0.31986718923832225</v>
      </c>
      <c r="BT62" s="328">
        <v>0.13220581662209518</v>
      </c>
      <c r="BU62" s="328">
        <v>0.4182205399976695</v>
      </c>
      <c r="BV62" s="328">
        <v>0.41595138872468501</v>
      </c>
      <c r="BW62" s="328">
        <v>0.87647669242144488</v>
      </c>
      <c r="BX62" s="328">
        <v>0.52720563703950463</v>
      </c>
      <c r="BY62" s="328">
        <v>0.61163534710493273</v>
      </c>
      <c r="BZ62" s="328">
        <v>0.49492574230799025</v>
      </c>
      <c r="CA62" s="328">
        <v>0.78340850103668647</v>
      </c>
      <c r="CB62" s="328">
        <v>5.7278645967204334E-2</v>
      </c>
      <c r="CC62" s="328">
        <v>0.68617638764175348</v>
      </c>
      <c r="CD62" s="328">
        <v>0.91072327181395907</v>
      </c>
      <c r="CE62" s="328">
        <v>0.14393872309644173</v>
      </c>
      <c r="CF62" s="328">
        <v>0.54952608622789634</v>
      </c>
      <c r="CG62" s="328">
        <v>0.6064830111587205</v>
      </c>
      <c r="CH62" s="328">
        <v>0.68005068292363813</v>
      </c>
      <c r="CI62" s="328">
        <v>0.19174572911505372</v>
      </c>
      <c r="CJ62" s="328">
        <v>0.42342809888845068</v>
      </c>
      <c r="CK62" s="328">
        <v>0.61598605029047748</v>
      </c>
      <c r="CL62" s="328">
        <v>0.50860272367938575</v>
      </c>
      <c r="CM62" s="328">
        <v>3.4654047665466425E-2</v>
      </c>
      <c r="CN62" s="328">
        <v>0.81893168603046917</v>
      </c>
      <c r="CO62" s="328">
        <v>0.15379261258792298</v>
      </c>
      <c r="CP62" s="328">
        <v>0.59979042890326362</v>
      </c>
      <c r="CQ62" s="328">
        <v>0.17589931425930372</v>
      </c>
      <c r="CR62" s="328">
        <v>0.87815745206752727</v>
      </c>
      <c r="CS62" s="328">
        <v>0.24274505436417382</v>
      </c>
      <c r="CT62" s="328">
        <v>0.8799682172565424</v>
      </c>
      <c r="CU62" s="328">
        <v>1.9870771118193353E-3</v>
      </c>
      <c r="CV62" s="328">
        <v>0.70279189057037872</v>
      </c>
      <c r="CW62" s="329">
        <v>0.8429363520712414</v>
      </c>
    </row>
    <row r="63" spans="1:101" x14ac:dyDescent="0.25">
      <c r="A63" s="322">
        <v>61</v>
      </c>
      <c r="B63" s="327">
        <v>1.2947981920170548E-2</v>
      </c>
      <c r="C63" s="328">
        <v>1.246756164654661E-2</v>
      </c>
      <c r="D63" s="328">
        <v>3.1790396347693317E-2</v>
      </c>
      <c r="E63" s="328">
        <v>5.8784457883256813E-2</v>
      </c>
      <c r="F63" s="328">
        <v>7.882473780285526E-2</v>
      </c>
      <c r="G63" s="328">
        <v>3.4544428593691112E-2</v>
      </c>
      <c r="H63" s="328">
        <v>0.30289132818320308</v>
      </c>
      <c r="I63" s="328">
        <v>0.49543890694047898</v>
      </c>
      <c r="J63" s="328">
        <v>0.40453022414019602</v>
      </c>
      <c r="K63" s="328">
        <v>0.81381198044121406</v>
      </c>
      <c r="L63" s="328">
        <v>0.68921607546221164</v>
      </c>
      <c r="M63" s="328">
        <v>0.93648200030694917</v>
      </c>
      <c r="N63" s="328">
        <v>0.34740936598776373</v>
      </c>
      <c r="O63" s="328">
        <v>0.60118123273048862</v>
      </c>
      <c r="P63" s="328">
        <v>0.12653287655057177</v>
      </c>
      <c r="Q63" s="328">
        <v>0.58747844364925772</v>
      </c>
      <c r="R63" s="328">
        <v>0.63783854234455273</v>
      </c>
      <c r="S63" s="328">
        <v>2.3024532660892216E-2</v>
      </c>
      <c r="T63" s="328">
        <v>0.86458191627004766</v>
      </c>
      <c r="U63" s="328">
        <v>0.86871304689614881</v>
      </c>
      <c r="V63" s="328">
        <v>0.83871825353741869</v>
      </c>
      <c r="W63" s="328">
        <v>8.2940898094968407E-2</v>
      </c>
      <c r="X63" s="328">
        <v>0.84369811025880059</v>
      </c>
      <c r="Y63" s="328">
        <v>0.30878244528534093</v>
      </c>
      <c r="Z63" s="328">
        <v>0.46983864842388545</v>
      </c>
      <c r="AA63" s="328">
        <v>0.85583107526595925</v>
      </c>
      <c r="AB63" s="328">
        <v>0.46937510889919332</v>
      </c>
      <c r="AC63" s="328">
        <v>0.36965200068627491</v>
      </c>
      <c r="AD63" s="328">
        <v>0.80220526799290504</v>
      </c>
      <c r="AE63" s="328">
        <v>0.94074819820448763</v>
      </c>
      <c r="AF63" s="328">
        <v>0.2198311362590204</v>
      </c>
      <c r="AG63" s="328">
        <v>0.8551755095342275</v>
      </c>
      <c r="AH63" s="328">
        <v>4.1072167351195787E-2</v>
      </c>
      <c r="AI63" s="328">
        <v>0.9372498458437768</v>
      </c>
      <c r="AJ63" s="328">
        <v>0.42726592348783377</v>
      </c>
      <c r="AK63" s="328">
        <v>0.59488721093573194</v>
      </c>
      <c r="AL63" s="328">
        <v>0.60848250170610019</v>
      </c>
      <c r="AM63" s="328">
        <v>0.39435850267283912</v>
      </c>
      <c r="AN63" s="328">
        <v>0.70804825897464241</v>
      </c>
      <c r="AO63" s="328">
        <v>0.81617027778012918</v>
      </c>
      <c r="AP63" s="328">
        <v>0.24496704549448656</v>
      </c>
      <c r="AQ63" s="328">
        <v>0.12384086376677583</v>
      </c>
      <c r="AR63" s="328">
        <v>0.70080715986513775</v>
      </c>
      <c r="AS63" s="328">
        <v>0.74197204364186953</v>
      </c>
      <c r="AT63" s="328">
        <v>0.67208397783441143</v>
      </c>
      <c r="AU63" s="328">
        <v>0.36477252863721787</v>
      </c>
      <c r="AV63" s="328">
        <v>8.9965185061850583E-2</v>
      </c>
      <c r="AW63" s="328">
        <v>0.80793358201679144</v>
      </c>
      <c r="AX63" s="328">
        <v>0.70989839401329013</v>
      </c>
      <c r="AY63" s="328">
        <v>0.53210595061701205</v>
      </c>
      <c r="AZ63" s="328">
        <v>0.63217372855234633</v>
      </c>
      <c r="BA63" s="328">
        <v>0.32263685716146218</v>
      </c>
      <c r="BB63" s="328">
        <v>0.52807001424040156</v>
      </c>
      <c r="BC63" s="328">
        <v>0.23050848422621684</v>
      </c>
      <c r="BD63" s="328">
        <v>1.3043907848675929E-2</v>
      </c>
      <c r="BE63" s="328">
        <v>0.1944584738482753</v>
      </c>
      <c r="BF63" s="328">
        <v>0.73311853917080327</v>
      </c>
      <c r="BG63" s="328">
        <v>0.98437507177564543</v>
      </c>
      <c r="BH63" s="328">
        <v>0.4969960152874302</v>
      </c>
      <c r="BI63" s="328">
        <v>0.49245899198232213</v>
      </c>
      <c r="BJ63" s="328">
        <v>0.61638406084202146</v>
      </c>
      <c r="BK63" s="328">
        <v>5.4950672900828668E-3</v>
      </c>
      <c r="BL63" s="328">
        <v>0.33696908564366446</v>
      </c>
      <c r="BM63" s="328">
        <v>0.30556600587322613</v>
      </c>
      <c r="BN63" s="328">
        <v>0.8850291167329436</v>
      </c>
      <c r="BO63" s="328">
        <v>0.93607609091693345</v>
      </c>
      <c r="BP63" s="328">
        <v>0.26045828786885572</v>
      </c>
      <c r="BQ63" s="328">
        <v>0.9886196829086964</v>
      </c>
      <c r="BR63" s="328">
        <v>0.46308601747029243</v>
      </c>
      <c r="BS63" s="328">
        <v>0.23141361333746957</v>
      </c>
      <c r="BT63" s="328">
        <v>0.61276974262969297</v>
      </c>
      <c r="BU63" s="328">
        <v>0.37019608446852148</v>
      </c>
      <c r="BV63" s="328">
        <v>0.42320252752049203</v>
      </c>
      <c r="BW63" s="328">
        <v>0.24392839195245575</v>
      </c>
      <c r="BX63" s="328">
        <v>0.70333372293579455</v>
      </c>
      <c r="BY63" s="328">
        <v>0.58527208519018314</v>
      </c>
      <c r="BZ63" s="328">
        <v>0.16335050244151184</v>
      </c>
      <c r="CA63" s="328">
        <v>0.69582401809339878</v>
      </c>
      <c r="CB63" s="328">
        <v>0.37717905337058877</v>
      </c>
      <c r="CC63" s="328">
        <v>0.31775981207524606</v>
      </c>
      <c r="CD63" s="328">
        <v>0.59772864524826996</v>
      </c>
      <c r="CE63" s="328">
        <v>0.88382472979637594</v>
      </c>
      <c r="CF63" s="328">
        <v>1.7701900974121054E-2</v>
      </c>
      <c r="CG63" s="328">
        <v>0.49395484608163365</v>
      </c>
      <c r="CH63" s="328">
        <v>0.69632111662508578</v>
      </c>
      <c r="CI63" s="328">
        <v>0.80692501599448252</v>
      </c>
      <c r="CJ63" s="328">
        <v>0.72753017157030442</v>
      </c>
      <c r="CK63" s="328">
        <v>0.11568928503757903</v>
      </c>
      <c r="CL63" s="328">
        <v>0.43834302583759754</v>
      </c>
      <c r="CM63" s="328">
        <v>0.68877542121800195</v>
      </c>
      <c r="CN63" s="328">
        <v>0.65193559559668657</v>
      </c>
      <c r="CO63" s="328">
        <v>0.20012200262653312</v>
      </c>
      <c r="CP63" s="328">
        <v>0.27516256276222428</v>
      </c>
      <c r="CQ63" s="328">
        <v>0.33703619645486715</v>
      </c>
      <c r="CR63" s="328">
        <v>0.8261331460544783</v>
      </c>
      <c r="CS63" s="328">
        <v>0.8740061579354399</v>
      </c>
      <c r="CT63" s="328">
        <v>2.1604576590814162E-2</v>
      </c>
      <c r="CU63" s="328">
        <v>0.60363885142983875</v>
      </c>
      <c r="CV63" s="328">
        <v>0.48887652460437869</v>
      </c>
      <c r="CW63" s="329">
        <v>0.1363232562786636</v>
      </c>
    </row>
    <row r="64" spans="1:101" x14ac:dyDescent="0.25">
      <c r="A64" s="322">
        <v>62</v>
      </c>
      <c r="B64" s="327">
        <v>0.55602007153552524</v>
      </c>
      <c r="C64" s="328">
        <v>0.41499041547620141</v>
      </c>
      <c r="D64" s="328">
        <v>0.85067127175121904</v>
      </c>
      <c r="E64" s="328">
        <v>0.27826925115016032</v>
      </c>
      <c r="F64" s="328">
        <v>3.8402972245581424E-3</v>
      </c>
      <c r="G64" s="328">
        <v>0.9661267821536601</v>
      </c>
      <c r="H64" s="328">
        <v>0.30788741115758267</v>
      </c>
      <c r="I64" s="328">
        <v>0.37863587064145765</v>
      </c>
      <c r="J64" s="328">
        <v>0.87535224323608696</v>
      </c>
      <c r="K64" s="328">
        <v>8.2842952837697048E-2</v>
      </c>
      <c r="L64" s="328">
        <v>0.74953910945865432</v>
      </c>
      <c r="M64" s="328">
        <v>0.56001670376564228</v>
      </c>
      <c r="N64" s="328">
        <v>0.65527743648817083</v>
      </c>
      <c r="O64" s="328">
        <v>0.47994364997022654</v>
      </c>
      <c r="P64" s="328">
        <v>0.64094184613111915</v>
      </c>
      <c r="Q64" s="328">
        <v>0.14732017812398368</v>
      </c>
      <c r="R64" s="328">
        <v>0.94961061107122013</v>
      </c>
      <c r="S64" s="328">
        <v>0.76515151819945038</v>
      </c>
      <c r="T64" s="328">
        <v>0.88724297091854964</v>
      </c>
      <c r="U64" s="328">
        <v>0.77704239954240339</v>
      </c>
      <c r="V64" s="328">
        <v>7.7446328715533586E-2</v>
      </c>
      <c r="W64" s="328">
        <v>0.7048089743854189</v>
      </c>
      <c r="X64" s="328">
        <v>0.87366028344184721</v>
      </c>
      <c r="Y64" s="328">
        <v>0.77446395991113848</v>
      </c>
      <c r="Z64" s="328">
        <v>0.71542017730405427</v>
      </c>
      <c r="AA64" s="328">
        <v>8.8981175020750536E-2</v>
      </c>
      <c r="AB64" s="328">
        <v>4.2028014071969544E-2</v>
      </c>
      <c r="AC64" s="328">
        <v>0.37971941618108063</v>
      </c>
      <c r="AD64" s="328">
        <v>0.77842176732299695</v>
      </c>
      <c r="AE64" s="328">
        <v>0.18078000041746645</v>
      </c>
      <c r="AF64" s="328">
        <v>0.71228236797689548</v>
      </c>
      <c r="AG64" s="328">
        <v>6.1506705313305154E-2</v>
      </c>
      <c r="AH64" s="328">
        <v>0.40753758854847</v>
      </c>
      <c r="AI64" s="328">
        <v>3.2002173485634611E-2</v>
      </c>
      <c r="AJ64" s="328">
        <v>0.72304296498118692</v>
      </c>
      <c r="AK64" s="328">
        <v>0.99446583317075832</v>
      </c>
      <c r="AL64" s="328">
        <v>0.49774528978971855</v>
      </c>
      <c r="AM64" s="328">
        <v>0.36338028366746689</v>
      </c>
      <c r="AN64" s="328">
        <v>0.76477702165366424</v>
      </c>
      <c r="AO64" s="328">
        <v>0.42482853059213532</v>
      </c>
      <c r="AP64" s="328">
        <v>0.7129263013750855</v>
      </c>
      <c r="AQ64" s="328">
        <v>2.0932949778465826E-2</v>
      </c>
      <c r="AR64" s="328">
        <v>0.2300147096749463</v>
      </c>
      <c r="AS64" s="328">
        <v>0.22763595769011769</v>
      </c>
      <c r="AT64" s="328">
        <v>0.45498104701667152</v>
      </c>
      <c r="AU64" s="328">
        <v>0.4616721626852156</v>
      </c>
      <c r="AV64" s="328">
        <v>0.50298285704874157</v>
      </c>
      <c r="AW64" s="328">
        <v>0.45505871308786894</v>
      </c>
      <c r="AX64" s="328">
        <v>0.24797843115255258</v>
      </c>
      <c r="AY64" s="328">
        <v>6.0566662967459273E-2</v>
      </c>
      <c r="AZ64" s="328">
        <v>0.53172191269990421</v>
      </c>
      <c r="BA64" s="328">
        <v>0.73275280019776279</v>
      </c>
      <c r="BB64" s="328">
        <v>7.0948263386310106E-3</v>
      </c>
      <c r="BC64" s="328">
        <v>0.10309630865574704</v>
      </c>
      <c r="BD64" s="328">
        <v>0.65008355886092151</v>
      </c>
      <c r="BE64" s="328">
        <v>0.55947892733520099</v>
      </c>
      <c r="BF64" s="328">
        <v>0.48505348320583686</v>
      </c>
      <c r="BG64" s="328">
        <v>0.68497209249030977</v>
      </c>
      <c r="BH64" s="328">
        <v>0.29164959309079297</v>
      </c>
      <c r="BI64" s="328">
        <v>0.67546902248617169</v>
      </c>
      <c r="BJ64" s="328">
        <v>0.27972980759188837</v>
      </c>
      <c r="BK64" s="328">
        <v>0.40693706898254267</v>
      </c>
      <c r="BL64" s="328">
        <v>0.66420132871771531</v>
      </c>
      <c r="BM64" s="328">
        <v>0.22442220952764558</v>
      </c>
      <c r="BN64" s="328">
        <v>4.7787175962764827E-2</v>
      </c>
      <c r="BO64" s="328">
        <v>9.5789762798794698E-3</v>
      </c>
      <c r="BP64" s="328">
        <v>0.70870737330740674</v>
      </c>
      <c r="BQ64" s="328">
        <v>0.1416834097165105</v>
      </c>
      <c r="BR64" s="328">
        <v>0.94003699676085439</v>
      </c>
      <c r="BS64" s="328">
        <v>6.9058141889041913E-2</v>
      </c>
      <c r="BT64" s="328">
        <v>0.59395987082529977</v>
      </c>
      <c r="BU64" s="328">
        <v>0.63724120745772184</v>
      </c>
      <c r="BV64" s="328">
        <v>0.87389839155877791</v>
      </c>
      <c r="BW64" s="328">
        <v>0.44625336961180939</v>
      </c>
      <c r="BX64" s="328">
        <v>7.7139284924625073E-2</v>
      </c>
      <c r="BY64" s="328">
        <v>0.20263148523926144</v>
      </c>
      <c r="BZ64" s="328">
        <v>0.16972801029567819</v>
      </c>
      <c r="CA64" s="328">
        <v>0.81728104685748448</v>
      </c>
      <c r="CB64" s="328">
        <v>0.70719224201465058</v>
      </c>
      <c r="CC64" s="328">
        <v>0.81978542670558352</v>
      </c>
      <c r="CD64" s="328">
        <v>0.43556469811800813</v>
      </c>
      <c r="CE64" s="328">
        <v>0.32843053115402387</v>
      </c>
      <c r="CF64" s="328">
        <v>0.30047112262536446</v>
      </c>
      <c r="CG64" s="328">
        <v>0.6935386766773437</v>
      </c>
      <c r="CH64" s="328">
        <v>6.2834220809035557E-2</v>
      </c>
      <c r="CI64" s="328">
        <v>3.5544292167279945E-2</v>
      </c>
      <c r="CJ64" s="328">
        <v>6.5010982101847858E-2</v>
      </c>
      <c r="CK64" s="328">
        <v>0.79335878980727426</v>
      </c>
      <c r="CL64" s="328">
        <v>0.42626803904045985</v>
      </c>
      <c r="CM64" s="328">
        <v>0.64267221324739277</v>
      </c>
      <c r="CN64" s="328">
        <v>0.83981217177401768</v>
      </c>
      <c r="CO64" s="328">
        <v>0.91766407812235684</v>
      </c>
      <c r="CP64" s="328">
        <v>0.17168698258419868</v>
      </c>
      <c r="CQ64" s="328">
        <v>0.95060415628821127</v>
      </c>
      <c r="CR64" s="328">
        <v>0.40274059899910997</v>
      </c>
      <c r="CS64" s="328">
        <v>0.43984128631013975</v>
      </c>
      <c r="CT64" s="328">
        <v>0.85891961397907246</v>
      </c>
      <c r="CU64" s="328">
        <v>0.6516455756562225</v>
      </c>
      <c r="CV64" s="328">
        <v>0.90028353952074536</v>
      </c>
      <c r="CW64" s="329">
        <v>0.39962790713456453</v>
      </c>
    </row>
    <row r="65" spans="1:101" x14ac:dyDescent="0.25">
      <c r="A65" s="322">
        <v>63</v>
      </c>
      <c r="B65" s="327">
        <v>0.23529896533473948</v>
      </c>
      <c r="C65" s="328">
        <v>0.80377023566791594</v>
      </c>
      <c r="D65" s="328">
        <v>5.6538694931757227E-2</v>
      </c>
      <c r="E65" s="328">
        <v>0.40213123548203211</v>
      </c>
      <c r="F65" s="328">
        <v>0.29841071555612508</v>
      </c>
      <c r="G65" s="328">
        <v>0.69082327783886144</v>
      </c>
      <c r="H65" s="328">
        <v>0.50064258152076935</v>
      </c>
      <c r="I65" s="328">
        <v>0.54415554892834983</v>
      </c>
      <c r="J65" s="328">
        <v>0.72453405323858555</v>
      </c>
      <c r="K65" s="328">
        <v>0.90501581462191449</v>
      </c>
      <c r="L65" s="328">
        <v>0.488073670726894</v>
      </c>
      <c r="M65" s="328">
        <v>7.6981374390467039E-2</v>
      </c>
      <c r="N65" s="328">
        <v>0.43285140931421129</v>
      </c>
      <c r="O65" s="328">
        <v>0.24859016145407953</v>
      </c>
      <c r="P65" s="328">
        <v>1.8790226200495752E-2</v>
      </c>
      <c r="Q65" s="328">
        <v>0.9616272219348021</v>
      </c>
      <c r="R65" s="328">
        <v>0.44653382777126449</v>
      </c>
      <c r="S65" s="328">
        <v>0.54251860171279453</v>
      </c>
      <c r="T65" s="328">
        <v>0.36417687272435195</v>
      </c>
      <c r="U65" s="328">
        <v>0.15312413310719997</v>
      </c>
      <c r="V65" s="328">
        <v>0.46183236422172058</v>
      </c>
      <c r="W65" s="328">
        <v>0.2825885740110321</v>
      </c>
      <c r="X65" s="328">
        <v>0.82181756496525349</v>
      </c>
      <c r="Y65" s="328">
        <v>6.6264300098150208E-2</v>
      </c>
      <c r="Z65" s="328">
        <v>0.29512366658754097</v>
      </c>
      <c r="AA65" s="328">
        <v>0.76165010719307458</v>
      </c>
      <c r="AB65" s="328">
        <v>0.2807946648324986</v>
      </c>
      <c r="AC65" s="328">
        <v>0.87281333259425509</v>
      </c>
      <c r="AD65" s="328">
        <v>5.7277144709522609E-2</v>
      </c>
      <c r="AE65" s="328">
        <v>0.10231604137912775</v>
      </c>
      <c r="AF65" s="328">
        <v>0.126971257861624</v>
      </c>
      <c r="AG65" s="328">
        <v>0.2896706029062921</v>
      </c>
      <c r="AH65" s="328">
        <v>0.91560491284871048</v>
      </c>
      <c r="AI65" s="328">
        <v>0.5210902723135673</v>
      </c>
      <c r="AJ65" s="328">
        <v>0.62049617897622045</v>
      </c>
      <c r="AK65" s="328">
        <v>7.6537064737136618E-2</v>
      </c>
      <c r="AL65" s="328">
        <v>0.36379085358824614</v>
      </c>
      <c r="AM65" s="328">
        <v>5.270658686111318E-2</v>
      </c>
      <c r="AN65" s="328">
        <v>0.15647390848056464</v>
      </c>
      <c r="AO65" s="328">
        <v>0.78133655308385297</v>
      </c>
      <c r="AP65" s="328">
        <v>0.31574962020116892</v>
      </c>
      <c r="AQ65" s="328">
        <v>0.89890458275167462</v>
      </c>
      <c r="AR65" s="328">
        <v>0.39819721399988417</v>
      </c>
      <c r="AS65" s="328">
        <v>0.15528838542904677</v>
      </c>
      <c r="AT65" s="328">
        <v>0.62815467844325479</v>
      </c>
      <c r="AU65" s="328">
        <v>0.22161635815892478</v>
      </c>
      <c r="AV65" s="328">
        <v>0.8474314907996201</v>
      </c>
      <c r="AW65" s="328">
        <v>0.4080032655860375</v>
      </c>
      <c r="AX65" s="328">
        <v>4.1376957026315608E-2</v>
      </c>
      <c r="AY65" s="328">
        <v>0.21296587569214509</v>
      </c>
      <c r="AZ65" s="328">
        <v>0.96095275312655026</v>
      </c>
      <c r="BA65" s="328">
        <v>0.557631380642305</v>
      </c>
      <c r="BB65" s="328">
        <v>0.73629776587955664</v>
      </c>
      <c r="BC65" s="328">
        <v>0.54335330458111231</v>
      </c>
      <c r="BD65" s="328">
        <v>0.8048113936275898</v>
      </c>
      <c r="BE65" s="328">
        <v>0.76208288994186191</v>
      </c>
      <c r="BF65" s="328">
        <v>0.96403121705544059</v>
      </c>
      <c r="BG65" s="328">
        <v>0.95440994702747428</v>
      </c>
      <c r="BH65" s="328">
        <v>0.95471219722516931</v>
      </c>
      <c r="BI65" s="328">
        <v>0.6273294789172843</v>
      </c>
      <c r="BJ65" s="328">
        <v>0.75389880919205066</v>
      </c>
      <c r="BK65" s="328">
        <v>0.56087498999450491</v>
      </c>
      <c r="BL65" s="328">
        <v>0.11151369418111345</v>
      </c>
      <c r="BM65" s="328">
        <v>0.94502482489712047</v>
      </c>
      <c r="BN65" s="328">
        <v>0.97827992440992628</v>
      </c>
      <c r="BO65" s="328">
        <v>0.142346772573267</v>
      </c>
      <c r="BP65" s="328">
        <v>4.4438834320391862E-2</v>
      </c>
      <c r="BQ65" s="328">
        <v>0.8146815138026966</v>
      </c>
      <c r="BR65" s="328">
        <v>7.8913850764605442E-2</v>
      </c>
      <c r="BS65" s="328">
        <v>0.17211350699877603</v>
      </c>
      <c r="BT65" s="328">
        <v>0.80076936798675846</v>
      </c>
      <c r="BU65" s="328">
        <v>0.15345586653204513</v>
      </c>
      <c r="BV65" s="328">
        <v>0.98340240771795262</v>
      </c>
      <c r="BW65" s="328">
        <v>0.10153987980824652</v>
      </c>
      <c r="BX65" s="328">
        <v>0.24361651040788512</v>
      </c>
      <c r="BY65" s="328">
        <v>0.21645734885739865</v>
      </c>
      <c r="BZ65" s="328">
        <v>0.93461476989295167</v>
      </c>
      <c r="CA65" s="328">
        <v>0.31708373654054101</v>
      </c>
      <c r="CB65" s="328">
        <v>0.65470579728917233</v>
      </c>
      <c r="CC65" s="328">
        <v>8.9024577952313333E-2</v>
      </c>
      <c r="CD65" s="328">
        <v>0.75569503987443398</v>
      </c>
      <c r="CE65" s="328">
        <v>0.3071494717358787</v>
      </c>
      <c r="CF65" s="328">
        <v>0.10851440193494621</v>
      </c>
      <c r="CG65" s="328">
        <v>0.23886564736810034</v>
      </c>
      <c r="CH65" s="328">
        <v>0.39222408258614205</v>
      </c>
      <c r="CI65" s="328">
        <v>0.41637914950473021</v>
      </c>
      <c r="CJ65" s="328">
        <v>0.71231349699031865</v>
      </c>
      <c r="CK65" s="328">
        <v>0.78585296186707509</v>
      </c>
      <c r="CL65" s="328">
        <v>7.7267175172522684E-2</v>
      </c>
      <c r="CM65" s="328">
        <v>3.3604082693279302E-3</v>
      </c>
      <c r="CN65" s="328">
        <v>1.3526653442291092E-2</v>
      </c>
      <c r="CO65" s="328">
        <v>0.88168616243552567</v>
      </c>
      <c r="CP65" s="328">
        <v>0.47529302114075578</v>
      </c>
      <c r="CQ65" s="328">
        <v>0.35082441979079393</v>
      </c>
      <c r="CR65" s="328">
        <v>0.62898664914420133</v>
      </c>
      <c r="CS65" s="328">
        <v>0.15656698775141997</v>
      </c>
      <c r="CT65" s="328">
        <v>0.94703975971807264</v>
      </c>
      <c r="CU65" s="328">
        <v>0.21620637652016894</v>
      </c>
      <c r="CV65" s="328">
        <v>8.4443603324076522E-2</v>
      </c>
      <c r="CW65" s="329">
        <v>0.38668446023226988</v>
      </c>
    </row>
    <row r="66" spans="1:101" x14ac:dyDescent="0.25">
      <c r="A66" s="322">
        <v>64</v>
      </c>
      <c r="B66" s="327">
        <v>0.61373224315765995</v>
      </c>
      <c r="C66" s="328">
        <v>0.31129152939983706</v>
      </c>
      <c r="D66" s="328">
        <v>0.81108684677661191</v>
      </c>
      <c r="E66" s="328">
        <v>5.3744538937159803E-2</v>
      </c>
      <c r="F66" s="328">
        <v>0.56262666003816464</v>
      </c>
      <c r="G66" s="328">
        <v>0.3657836514442645</v>
      </c>
      <c r="H66" s="328">
        <v>0.99931504297323337</v>
      </c>
      <c r="I66" s="328">
        <v>0.784778448131908</v>
      </c>
      <c r="J66" s="328">
        <v>4.1960405310969229E-2</v>
      </c>
      <c r="K66" s="328">
        <v>0.72660168754196253</v>
      </c>
      <c r="L66" s="328">
        <v>0.34883298439928545</v>
      </c>
      <c r="M66" s="328">
        <v>0.84453956074894077</v>
      </c>
      <c r="N66" s="328">
        <v>0.62613187163645034</v>
      </c>
      <c r="O66" s="328">
        <v>4.0562842417597444E-3</v>
      </c>
      <c r="P66" s="328">
        <v>0.92263333145146298</v>
      </c>
      <c r="Q66" s="328">
        <v>0.12414074747886961</v>
      </c>
      <c r="R66" s="328">
        <v>0.61405050340591494</v>
      </c>
      <c r="S66" s="328">
        <v>0.47631860337370058</v>
      </c>
      <c r="T66" s="328">
        <v>0.14389343754622264</v>
      </c>
      <c r="U66" s="328">
        <v>0.12208169962666027</v>
      </c>
      <c r="V66" s="328">
        <v>0.14098324807136731</v>
      </c>
      <c r="W66" s="328">
        <v>0.44864596752469321</v>
      </c>
      <c r="X66" s="328">
        <v>0.86124407082584931</v>
      </c>
      <c r="Y66" s="328">
        <v>0.27537054734940014</v>
      </c>
      <c r="Z66" s="328">
        <v>0.36372891475197378</v>
      </c>
      <c r="AA66" s="328">
        <v>0.44932572467482856</v>
      </c>
      <c r="AB66" s="328">
        <v>0.41609943898283941</v>
      </c>
      <c r="AC66" s="328">
        <v>9.6220078377815987E-2</v>
      </c>
      <c r="AD66" s="328">
        <v>0.22291350447736225</v>
      </c>
      <c r="AE66" s="328">
        <v>0.41291825276069805</v>
      </c>
      <c r="AF66" s="328">
        <v>0.33409395379745899</v>
      </c>
      <c r="AG66" s="328">
        <v>0.98681335270794968</v>
      </c>
      <c r="AH66" s="328">
        <v>0.93355535125849132</v>
      </c>
      <c r="AI66" s="328">
        <v>5.13082730172989E-2</v>
      </c>
      <c r="AJ66" s="328">
        <v>0.99137880772455356</v>
      </c>
      <c r="AK66" s="328">
        <v>0.55051341808266141</v>
      </c>
      <c r="AL66" s="328">
        <v>0.87455207759482634</v>
      </c>
      <c r="AM66" s="328">
        <v>4.6771285271983043E-2</v>
      </c>
      <c r="AN66" s="328">
        <v>0.16000432157270694</v>
      </c>
      <c r="AO66" s="328">
        <v>0.57349564607888226</v>
      </c>
      <c r="AP66" s="328">
        <v>0.10347544602776448</v>
      </c>
      <c r="AQ66" s="328">
        <v>6.7395748749407236E-2</v>
      </c>
      <c r="AR66" s="328">
        <v>0.52149904302084948</v>
      </c>
      <c r="AS66" s="328">
        <v>0.30499628214946384</v>
      </c>
      <c r="AT66" s="328">
        <v>0.42240405285521732</v>
      </c>
      <c r="AU66" s="328">
        <v>0.54406834823237693</v>
      </c>
      <c r="AV66" s="328">
        <v>0.54685294633708303</v>
      </c>
      <c r="AW66" s="328">
        <v>0.87322963215712912</v>
      </c>
      <c r="AX66" s="328">
        <v>0.19635005621829738</v>
      </c>
      <c r="AY66" s="328">
        <v>0.77739142936106664</v>
      </c>
      <c r="AZ66" s="328">
        <v>0.82709616747441661</v>
      </c>
      <c r="BA66" s="328">
        <v>2.4857884861404722E-2</v>
      </c>
      <c r="BB66" s="328">
        <v>0.1230159728082274</v>
      </c>
      <c r="BC66" s="328">
        <v>0.45916403765689395</v>
      </c>
      <c r="BD66" s="328">
        <v>0.35441796640081424</v>
      </c>
      <c r="BE66" s="328">
        <v>0.13221486440066688</v>
      </c>
      <c r="BF66" s="328">
        <v>0.38928974940680483</v>
      </c>
      <c r="BG66" s="328">
        <v>0.70747928824953465</v>
      </c>
      <c r="BH66" s="328">
        <v>1.9221362334290504E-2</v>
      </c>
      <c r="BI66" s="328">
        <v>0.27573791068356535</v>
      </c>
      <c r="BJ66" s="328">
        <v>0.75354028374734594</v>
      </c>
      <c r="BK66" s="328">
        <v>0.99577740194445785</v>
      </c>
      <c r="BL66" s="328">
        <v>0.81794042454716109</v>
      </c>
      <c r="BM66" s="328">
        <v>0.13595801479101421</v>
      </c>
      <c r="BN66" s="328">
        <v>0.75668792744185431</v>
      </c>
      <c r="BO66" s="328">
        <v>7.1492927566296771E-4</v>
      </c>
      <c r="BP66" s="328">
        <v>0.7973687407474932</v>
      </c>
      <c r="BQ66" s="328">
        <v>0.69779409612467802</v>
      </c>
      <c r="BR66" s="328">
        <v>0.32889980847653799</v>
      </c>
      <c r="BS66" s="328">
        <v>0.75253425249221784</v>
      </c>
      <c r="BT66" s="328">
        <v>0.23796805224773898</v>
      </c>
      <c r="BU66" s="328">
        <v>3.497109708681001E-2</v>
      </c>
      <c r="BV66" s="328">
        <v>0.57391531193541345</v>
      </c>
      <c r="BW66" s="328">
        <v>0.3609189518928404</v>
      </c>
      <c r="BX66" s="328">
        <v>0.77800447350498203</v>
      </c>
      <c r="BY66" s="328">
        <v>0.58770083822093122</v>
      </c>
      <c r="BZ66" s="328">
        <v>0.961128553915507</v>
      </c>
      <c r="CA66" s="328">
        <v>0.24963270692342254</v>
      </c>
      <c r="CB66" s="328">
        <v>0.42171216206443374</v>
      </c>
      <c r="CC66" s="328">
        <v>0.68710280625850384</v>
      </c>
      <c r="CD66" s="328">
        <v>0.58370967279666175</v>
      </c>
      <c r="CE66" s="328">
        <v>0.60922072350098277</v>
      </c>
      <c r="CF66" s="328">
        <v>0.35516388819271349</v>
      </c>
      <c r="CG66" s="328">
        <v>0.80559634008902092</v>
      </c>
      <c r="CH66" s="328">
        <v>0.32355938820447694</v>
      </c>
      <c r="CI66" s="328">
        <v>0.55438860586106231</v>
      </c>
      <c r="CJ66" s="328">
        <v>0.15375430492111009</v>
      </c>
      <c r="CK66" s="328">
        <v>0.74554134448839204</v>
      </c>
      <c r="CL66" s="328">
        <v>0.89627486484669983</v>
      </c>
      <c r="CM66" s="328">
        <v>0.90993063959125708</v>
      </c>
      <c r="CN66" s="328">
        <v>0.74579319594582683</v>
      </c>
      <c r="CO66" s="328">
        <v>0.14394634811839957</v>
      </c>
      <c r="CP66" s="328">
        <v>0.676293668354496</v>
      </c>
      <c r="CQ66" s="328">
        <v>0.5097537476520746</v>
      </c>
      <c r="CR66" s="328">
        <v>0.54672061905381053</v>
      </c>
      <c r="CS66" s="328">
        <v>0.63194071921398898</v>
      </c>
      <c r="CT66" s="328">
        <v>0.65390582117230034</v>
      </c>
      <c r="CU66" s="328">
        <v>0.53744151540728957</v>
      </c>
      <c r="CV66" s="328">
        <v>0.9823012366254682</v>
      </c>
      <c r="CW66" s="329">
        <v>3.1782199356780616E-2</v>
      </c>
    </row>
    <row r="67" spans="1:101" x14ac:dyDescent="0.25">
      <c r="A67" s="322">
        <v>65</v>
      </c>
      <c r="B67" s="327">
        <v>0.59021609273863285</v>
      </c>
      <c r="C67" s="328">
        <v>0.87275287183457828</v>
      </c>
      <c r="D67" s="328">
        <v>0.64312888698162318</v>
      </c>
      <c r="E67" s="328">
        <v>0.39678520413542806</v>
      </c>
      <c r="F67" s="328">
        <v>0.29116969598873244</v>
      </c>
      <c r="G67" s="328">
        <v>0.7193811220963946</v>
      </c>
      <c r="H67" s="328">
        <v>0.93921609349394442</v>
      </c>
      <c r="I67" s="328">
        <v>5.1025816828250692E-2</v>
      </c>
      <c r="J67" s="328">
        <v>0.80847773786849508</v>
      </c>
      <c r="K67" s="328">
        <v>0.25065489753919756</v>
      </c>
      <c r="L67" s="328">
        <v>0.20869660248108168</v>
      </c>
      <c r="M67" s="328">
        <v>0.98831116596282076</v>
      </c>
      <c r="N67" s="328">
        <v>0.58405071816449361</v>
      </c>
      <c r="O67" s="328">
        <v>0.85303007464311187</v>
      </c>
      <c r="P67" s="328">
        <v>9.5964786410911884E-2</v>
      </c>
      <c r="Q67" s="328">
        <v>0.57196772768072957</v>
      </c>
      <c r="R67" s="328">
        <v>1.6532840740825172E-2</v>
      </c>
      <c r="S67" s="328">
        <v>0.6046879444299238</v>
      </c>
      <c r="T67" s="328">
        <v>0.71134889714024063</v>
      </c>
      <c r="U67" s="328">
        <v>0.22136864875673323</v>
      </c>
      <c r="V67" s="328">
        <v>0.37049251249090309</v>
      </c>
      <c r="W67" s="328">
        <v>0.56130536589606139</v>
      </c>
      <c r="X67" s="328">
        <v>0.60243640605163784</v>
      </c>
      <c r="Y67" s="328">
        <v>0.97868602551452466</v>
      </c>
      <c r="Z67" s="328">
        <v>0.44371621392868521</v>
      </c>
      <c r="AA67" s="328">
        <v>0.26180422285814253</v>
      </c>
      <c r="AB67" s="328">
        <v>0.21800115861272595</v>
      </c>
      <c r="AC67" s="328">
        <v>0.58618138792200547</v>
      </c>
      <c r="AD67" s="328">
        <v>0.11002003599962706</v>
      </c>
      <c r="AE67" s="328">
        <v>0.21358844286937728</v>
      </c>
      <c r="AF67" s="328">
        <v>0.30897273711502837</v>
      </c>
      <c r="AG67" s="328">
        <v>0.71439982585652029</v>
      </c>
      <c r="AH67" s="328">
        <v>0.24091311971327922</v>
      </c>
      <c r="AI67" s="328">
        <v>0.86213152334505527</v>
      </c>
      <c r="AJ67" s="328">
        <v>0.97322172589164868</v>
      </c>
      <c r="AK67" s="328">
        <v>0.40684795969229492</v>
      </c>
      <c r="AL67" s="328">
        <v>0.50309973996558455</v>
      </c>
      <c r="AM67" s="328">
        <v>0.61164540378362275</v>
      </c>
      <c r="AN67" s="328">
        <v>0.32394886560104963</v>
      </c>
      <c r="AO67" s="328">
        <v>0.78378840026983942</v>
      </c>
      <c r="AP67" s="328">
        <v>0.70926088902982887</v>
      </c>
      <c r="AQ67" s="328">
        <v>0.65990809583169341</v>
      </c>
      <c r="AR67" s="328">
        <v>0.14523935135735133</v>
      </c>
      <c r="AS67" s="328">
        <v>0.46301774633769499</v>
      </c>
      <c r="AT67" s="328">
        <v>0.49479680875880483</v>
      </c>
      <c r="AU67" s="328">
        <v>0.95244434047079274</v>
      </c>
      <c r="AV67" s="328">
        <v>0.51637005310648942</v>
      </c>
      <c r="AW67" s="328">
        <v>0.40425866353717255</v>
      </c>
      <c r="AX67" s="328">
        <v>8.2852547693286205E-3</v>
      </c>
      <c r="AY67" s="328">
        <v>0.42776420884349431</v>
      </c>
      <c r="AZ67" s="328">
        <v>0.40642375740174863</v>
      </c>
      <c r="BA67" s="328">
        <v>0.84774169742589134</v>
      </c>
      <c r="BB67" s="328">
        <v>0.86230638061714182</v>
      </c>
      <c r="BC67" s="328">
        <v>0.15774674269689126</v>
      </c>
      <c r="BD67" s="328">
        <v>0.91863275708525371</v>
      </c>
      <c r="BE67" s="328">
        <v>0.98243156956920075</v>
      </c>
      <c r="BF67" s="328">
        <v>0.54550152605668334</v>
      </c>
      <c r="BG67" s="328">
        <v>0.72003989040414551</v>
      </c>
      <c r="BH67" s="328">
        <v>0.41281511182328678</v>
      </c>
      <c r="BI67" s="328">
        <v>2.4455354901116166E-3</v>
      </c>
      <c r="BJ67" s="328">
        <v>0.78698123376358886</v>
      </c>
      <c r="BK67" s="328">
        <v>0.50097020157220506</v>
      </c>
      <c r="BL67" s="328">
        <v>5.6937922023027276E-2</v>
      </c>
      <c r="BM67" s="328">
        <v>0.61530117948986462</v>
      </c>
      <c r="BN67" s="328">
        <v>0.35486206663831776</v>
      </c>
      <c r="BO67" s="328">
        <v>0.67030064966049441</v>
      </c>
      <c r="BP67" s="328">
        <v>0.75263330181116128</v>
      </c>
      <c r="BQ67" s="328">
        <v>0.73748854001485142</v>
      </c>
      <c r="BR67" s="328">
        <v>0.55871448573723237</v>
      </c>
      <c r="BS67" s="328">
        <v>0.25297015552801039</v>
      </c>
      <c r="BT67" s="328">
        <v>0.24852857827319008</v>
      </c>
      <c r="BU67" s="328">
        <v>0.79589026094249804</v>
      </c>
      <c r="BV67" s="328">
        <v>0.8482998325805311</v>
      </c>
      <c r="BW67" s="328">
        <v>0.28522213936443919</v>
      </c>
      <c r="BX67" s="328">
        <v>0.50618242617819598</v>
      </c>
      <c r="BY67" s="328">
        <v>0.89523494399349257</v>
      </c>
      <c r="BZ67" s="328">
        <v>0.43135833172195825</v>
      </c>
      <c r="CA67" s="328">
        <v>0.91345016923049105</v>
      </c>
      <c r="CB67" s="328">
        <v>0.54083520724644285</v>
      </c>
      <c r="CC67" s="328">
        <v>0.84553659014322946</v>
      </c>
      <c r="CD67" s="328">
        <v>0.85219293788734896</v>
      </c>
      <c r="CE67" s="328">
        <v>0.63318115106109873</v>
      </c>
      <c r="CF67" s="328">
        <v>0.79853130773639469</v>
      </c>
      <c r="CG67" s="328">
        <v>0.15770220967603876</v>
      </c>
      <c r="CH67" s="328">
        <v>7.08290591098093E-2</v>
      </c>
      <c r="CI67" s="328">
        <v>0.12823419196102948</v>
      </c>
      <c r="CJ67" s="328">
        <v>0.61462692433363664</v>
      </c>
      <c r="CK67" s="328">
        <v>0.48140116472039485</v>
      </c>
      <c r="CL67" s="328">
        <v>0.74582918109043961</v>
      </c>
      <c r="CM67" s="328">
        <v>0.61649227957421271</v>
      </c>
      <c r="CN67" s="328">
        <v>0.43531757100752788</v>
      </c>
      <c r="CO67" s="328">
        <v>0.42159873539129578</v>
      </c>
      <c r="CP67" s="328">
        <v>2.7362775413246831E-2</v>
      </c>
      <c r="CQ67" s="328">
        <v>0.52349265143805468</v>
      </c>
      <c r="CR67" s="328">
        <v>0.2784586014451631</v>
      </c>
      <c r="CS67" s="328">
        <v>0.67699351427513665</v>
      </c>
      <c r="CT67" s="328">
        <v>0.51626028020813219</v>
      </c>
      <c r="CU67" s="328">
        <v>7.3331547447176071E-2</v>
      </c>
      <c r="CV67" s="328">
        <v>0.48715714841861568</v>
      </c>
      <c r="CW67" s="329">
        <v>0.98160866976945904</v>
      </c>
    </row>
    <row r="68" spans="1:101" x14ac:dyDescent="0.25">
      <c r="A68" s="322">
        <v>66</v>
      </c>
      <c r="B68" s="327">
        <v>0.10496016365490357</v>
      </c>
      <c r="C68" s="328">
        <v>0.69578373833014773</v>
      </c>
      <c r="D68" s="328">
        <v>0.53744819487329387</v>
      </c>
      <c r="E68" s="328">
        <v>0.63602062955390704</v>
      </c>
      <c r="F68" s="328">
        <v>0.83188903568519157</v>
      </c>
      <c r="G68" s="328">
        <v>0.2159510731669263</v>
      </c>
      <c r="H68" s="328">
        <v>0.70424209078499644</v>
      </c>
      <c r="I68" s="328">
        <v>0.7243882771822221</v>
      </c>
      <c r="J68" s="328">
        <v>0.10822970033635149</v>
      </c>
      <c r="K68" s="328">
        <v>0.32623105362465399</v>
      </c>
      <c r="L68" s="328">
        <v>0.23582510329545103</v>
      </c>
      <c r="M68" s="328">
        <v>0.96219235062672537</v>
      </c>
      <c r="N68" s="328">
        <v>0.32563225938372042</v>
      </c>
      <c r="O68" s="328">
        <v>0.89632580401398876</v>
      </c>
      <c r="P68" s="328">
        <v>0.38947699002991243</v>
      </c>
      <c r="Q68" s="328">
        <v>0.57238477088668316</v>
      </c>
      <c r="R68" s="328">
        <v>0.39559828992025547</v>
      </c>
      <c r="S68" s="328">
        <v>0.13729559185605833</v>
      </c>
      <c r="T68" s="328">
        <v>0.65182413025593844</v>
      </c>
      <c r="U68" s="328">
        <v>0.37741538903928706</v>
      </c>
      <c r="V68" s="328">
        <v>0.72042190395426009</v>
      </c>
      <c r="W68" s="328">
        <v>0.51607351556955794</v>
      </c>
      <c r="X68" s="328">
        <v>0.99444305597760074</v>
      </c>
      <c r="Y68" s="328">
        <v>0.31166926194627109</v>
      </c>
      <c r="Z68" s="328">
        <v>0.15152196381553651</v>
      </c>
      <c r="AA68" s="328">
        <v>0.43321429196277128</v>
      </c>
      <c r="AB68" s="328">
        <v>0.12540461440472317</v>
      </c>
      <c r="AC68" s="328">
        <v>0.50910533759226784</v>
      </c>
      <c r="AD68" s="328">
        <v>0.96922085935120794</v>
      </c>
      <c r="AE68" s="328">
        <v>8.489675911380612E-2</v>
      </c>
      <c r="AF68" s="328">
        <v>0.71811256814351165</v>
      </c>
      <c r="AG68" s="328">
        <v>0.91935701906316858</v>
      </c>
      <c r="AH68" s="328">
        <v>0.5745478204129304</v>
      </c>
      <c r="AI68" s="328">
        <v>9.4328824064902506E-2</v>
      </c>
      <c r="AJ68" s="328">
        <v>0.89844904892017041</v>
      </c>
      <c r="AK68" s="328">
        <v>0.32503649923811562</v>
      </c>
      <c r="AL68" s="328">
        <v>0.64271685388311184</v>
      </c>
      <c r="AM68" s="328">
        <v>0.13488659700743555</v>
      </c>
      <c r="AN68" s="328">
        <v>0.52135421177795926</v>
      </c>
      <c r="AO68" s="328">
        <v>0.36306261885707514</v>
      </c>
      <c r="AP68" s="328">
        <v>0.52017057714132853</v>
      </c>
      <c r="AQ68" s="328">
        <v>0.84579509985159174</v>
      </c>
      <c r="AR68" s="328">
        <v>0.66447708196353084</v>
      </c>
      <c r="AS68" s="328">
        <v>0.73734622096600533</v>
      </c>
      <c r="AT68" s="328">
        <v>0.49741590972796823</v>
      </c>
      <c r="AU68" s="328">
        <v>0.41243479178277553</v>
      </c>
      <c r="AV68" s="328">
        <v>0.3790806127441646</v>
      </c>
      <c r="AW68" s="328">
        <v>0.67503904472803433</v>
      </c>
      <c r="AX68" s="328">
        <v>0.3235096046682826</v>
      </c>
      <c r="AY68" s="328">
        <v>0.94296580401243535</v>
      </c>
      <c r="AZ68" s="328">
        <v>0.99858601925850277</v>
      </c>
      <c r="BA68" s="328">
        <v>0.16329447830040289</v>
      </c>
      <c r="BB68" s="328">
        <v>0.93212715769964771</v>
      </c>
      <c r="BC68" s="328">
        <v>2.7390249320055737E-2</v>
      </c>
      <c r="BD68" s="328">
        <v>0.42835872770815708</v>
      </c>
      <c r="BE68" s="328">
        <v>0.98283430369834468</v>
      </c>
      <c r="BF68" s="328">
        <v>0.99410338624156047</v>
      </c>
      <c r="BG68" s="328">
        <v>0.12929394642675973</v>
      </c>
      <c r="BH68" s="328">
        <v>0.58423492352239714</v>
      </c>
      <c r="BI68" s="328">
        <v>0.19155517224854579</v>
      </c>
      <c r="BJ68" s="328">
        <v>0.16531009113777539</v>
      </c>
      <c r="BK68" s="328">
        <v>0.36978555404015356</v>
      </c>
      <c r="BL68" s="328">
        <v>0.36025593856455007</v>
      </c>
      <c r="BM68" s="328">
        <v>0.70860879270534616</v>
      </c>
      <c r="BN68" s="328">
        <v>0.71343310687513295</v>
      </c>
      <c r="BO68" s="328">
        <v>0.79385226345227444</v>
      </c>
      <c r="BP68" s="328">
        <v>0.64811159525559114</v>
      </c>
      <c r="BQ68" s="328">
        <v>0.42868504229393456</v>
      </c>
      <c r="BR68" s="328">
        <v>0.65543201433806253</v>
      </c>
      <c r="BS68" s="328">
        <v>0.85298671246417279</v>
      </c>
      <c r="BT68" s="328">
        <v>0.81646471033562085</v>
      </c>
      <c r="BU68" s="328">
        <v>2.1966047720621162E-2</v>
      </c>
      <c r="BV68" s="328">
        <v>0.41154509645175619</v>
      </c>
      <c r="BW68" s="328">
        <v>0.51810985999883119</v>
      </c>
      <c r="BX68" s="328">
        <v>0.88674920212893604</v>
      </c>
      <c r="BY68" s="328">
        <v>0.91520639407318982</v>
      </c>
      <c r="BZ68" s="328">
        <v>0.73509780145562553</v>
      </c>
      <c r="CA68" s="328">
        <v>4.4066213686948963E-2</v>
      </c>
      <c r="CB68" s="328">
        <v>6.4478106506006938E-2</v>
      </c>
      <c r="CC68" s="328">
        <v>0.63030406539030803</v>
      </c>
      <c r="CD68" s="328">
        <v>0.20879030317708702</v>
      </c>
      <c r="CE68" s="328">
        <v>0.27766720196424899</v>
      </c>
      <c r="CF68" s="328">
        <v>0.44122561515667913</v>
      </c>
      <c r="CG68" s="328">
        <v>0.71461263168639277</v>
      </c>
      <c r="CH68" s="328">
        <v>0.54915960269957909</v>
      </c>
      <c r="CI68" s="328">
        <v>9.4675936852281817E-2</v>
      </c>
      <c r="CJ68" s="328">
        <v>0.3756579057192484</v>
      </c>
      <c r="CK68" s="328">
        <v>0.82546006864862509</v>
      </c>
      <c r="CL68" s="328">
        <v>0.6971336744638299</v>
      </c>
      <c r="CM68" s="328">
        <v>0.40035368903712421</v>
      </c>
      <c r="CN68" s="328">
        <v>0.98618912976408191</v>
      </c>
      <c r="CO68" s="328">
        <v>0.60654237636015829</v>
      </c>
      <c r="CP68" s="328">
        <v>0.52047560938683102</v>
      </c>
      <c r="CQ68" s="328">
        <v>0.23791143225982481</v>
      </c>
      <c r="CR68" s="328">
        <v>0.39425642005480688</v>
      </c>
      <c r="CS68" s="328">
        <v>0.85687496476022229</v>
      </c>
      <c r="CT68" s="328">
        <v>0.73933459572106841</v>
      </c>
      <c r="CU68" s="328">
        <v>0.39075576489357378</v>
      </c>
      <c r="CV68" s="328">
        <v>0.29043270085739858</v>
      </c>
      <c r="CW68" s="329">
        <v>0.53902878592718051</v>
      </c>
    </row>
    <row r="69" spans="1:101" x14ac:dyDescent="0.25">
      <c r="A69" s="322">
        <v>67</v>
      </c>
      <c r="B69" s="327">
        <v>0.73018437669485636</v>
      </c>
      <c r="C69" s="328">
        <v>0.33258766984119781</v>
      </c>
      <c r="D69" s="328">
        <v>0.20898980501786202</v>
      </c>
      <c r="E69" s="328">
        <v>0.79255208725602522</v>
      </c>
      <c r="F69" s="328">
        <v>0.19327762946312443</v>
      </c>
      <c r="G69" s="328">
        <v>0.22544426501841297</v>
      </c>
      <c r="H69" s="328">
        <v>0.42118377956501218</v>
      </c>
      <c r="I69" s="328">
        <v>1.9212965910063495E-2</v>
      </c>
      <c r="J69" s="328">
        <v>0.36089970340665301</v>
      </c>
      <c r="K69" s="328">
        <v>8.4454264059172779E-2</v>
      </c>
      <c r="L69" s="328">
        <v>0.42534173854300339</v>
      </c>
      <c r="M69" s="328">
        <v>0.88917194010285883</v>
      </c>
      <c r="N69" s="328">
        <v>6.7002343767340378E-2</v>
      </c>
      <c r="O69" s="328">
        <v>0.56208284022125277</v>
      </c>
      <c r="P69" s="328">
        <v>0.84900778609029892</v>
      </c>
      <c r="Q69" s="328">
        <v>0.95904315505250515</v>
      </c>
      <c r="R69" s="328">
        <v>0.8942226830920712</v>
      </c>
      <c r="S69" s="328">
        <v>0.14955438693760481</v>
      </c>
      <c r="T69" s="328">
        <v>8.7533222584929238E-2</v>
      </c>
      <c r="U69" s="328">
        <v>0.70131179903198348</v>
      </c>
      <c r="V69" s="328">
        <v>0.89939781566505861</v>
      </c>
      <c r="W69" s="328">
        <v>0.68329118936737387</v>
      </c>
      <c r="X69" s="328">
        <v>0.79331190138673335</v>
      </c>
      <c r="Y69" s="328">
        <v>0.36101486479067191</v>
      </c>
      <c r="Z69" s="328">
        <v>0.36690396995012198</v>
      </c>
      <c r="AA69" s="328">
        <v>0.95488179940280404</v>
      </c>
      <c r="AB69" s="328">
        <v>0.25636880470326551</v>
      </c>
      <c r="AC69" s="328">
        <v>0.72902966972129923</v>
      </c>
      <c r="AD69" s="328">
        <v>0.86833758019612972</v>
      </c>
      <c r="AE69" s="328">
        <v>0.95907910352809633</v>
      </c>
      <c r="AF69" s="328">
        <v>0.54064082102082778</v>
      </c>
      <c r="AG69" s="328">
        <v>0.61060464598998587</v>
      </c>
      <c r="AH69" s="328">
        <v>0.17899409209257033</v>
      </c>
      <c r="AI69" s="328">
        <v>0.45843715978829991</v>
      </c>
      <c r="AJ69" s="328">
        <v>0.92009842988672563</v>
      </c>
      <c r="AK69" s="328">
        <v>0.39174689583630262</v>
      </c>
      <c r="AL69" s="328">
        <v>0.21255043277353458</v>
      </c>
      <c r="AM69" s="328">
        <v>4.0311939496374016E-2</v>
      </c>
      <c r="AN69" s="328">
        <v>0.20171536640008902</v>
      </c>
      <c r="AO69" s="328">
        <v>0.63860037774052802</v>
      </c>
      <c r="AP69" s="328">
        <v>0.80160788514436643</v>
      </c>
      <c r="AQ69" s="328">
        <v>0.66553241428023502</v>
      </c>
      <c r="AR69" s="328">
        <v>9.2055257954126501E-2</v>
      </c>
      <c r="AS69" s="328">
        <v>0.16633426032754461</v>
      </c>
      <c r="AT69" s="328">
        <v>0.99654434308872908</v>
      </c>
      <c r="AU69" s="328">
        <v>0.82341141818572439</v>
      </c>
      <c r="AV69" s="328">
        <v>4.193131357311275E-2</v>
      </c>
      <c r="AW69" s="328">
        <v>0.31777443186541143</v>
      </c>
      <c r="AX69" s="328">
        <v>0.62934252357237686</v>
      </c>
      <c r="AY69" s="328">
        <v>0.2878621962869774</v>
      </c>
      <c r="AZ69" s="328">
        <v>0.63363123810488853</v>
      </c>
      <c r="BA69" s="328">
        <v>0.19271827477562747</v>
      </c>
      <c r="BB69" s="328">
        <v>0.95547651657673827</v>
      </c>
      <c r="BC69" s="328">
        <v>0.76603999536084122</v>
      </c>
      <c r="BD69" s="328">
        <v>0.60558317908152781</v>
      </c>
      <c r="BE69" s="328">
        <v>0.80356723165063837</v>
      </c>
      <c r="BF69" s="328">
        <v>0.44312935205116899</v>
      </c>
      <c r="BG69" s="328">
        <v>0.26910410380815719</v>
      </c>
      <c r="BH69" s="328">
        <v>0.48913140457084925</v>
      </c>
      <c r="BI69" s="328">
        <v>0.67744381612927285</v>
      </c>
      <c r="BJ69" s="328">
        <v>0.62613486222908188</v>
      </c>
      <c r="BK69" s="328">
        <v>0.39334560516027484</v>
      </c>
      <c r="BL69" s="328">
        <v>0.32405827726585934</v>
      </c>
      <c r="BM69" s="328">
        <v>0.53113962687603067</v>
      </c>
      <c r="BN69" s="328">
        <v>0.99269488007545226</v>
      </c>
      <c r="BO69" s="328">
        <v>0.26544107902081926</v>
      </c>
      <c r="BP69" s="328">
        <v>0.36053477333125938</v>
      </c>
      <c r="BQ69" s="328">
        <v>0.76505930681867973</v>
      </c>
      <c r="BR69" s="328">
        <v>0.14409529732329607</v>
      </c>
      <c r="BS69" s="328">
        <v>2.9180622158416547E-2</v>
      </c>
      <c r="BT69" s="328">
        <v>0.7259374177679927</v>
      </c>
      <c r="BU69" s="328">
        <v>0.43359784581511485</v>
      </c>
      <c r="BV69" s="328">
        <v>0.77749340237675213</v>
      </c>
      <c r="BW69" s="328">
        <v>0.7004534422846056</v>
      </c>
      <c r="BX69" s="328">
        <v>0.80903517489525445</v>
      </c>
      <c r="BY69" s="328">
        <v>0.25565206527510131</v>
      </c>
      <c r="BZ69" s="328">
        <v>0.48111050560586199</v>
      </c>
      <c r="CA69" s="328">
        <v>0.97674637192023139</v>
      </c>
      <c r="CB69" s="328">
        <v>0.22374969117900756</v>
      </c>
      <c r="CC69" s="328">
        <v>0.37815363682061864</v>
      </c>
      <c r="CD69" s="328">
        <v>0.8476983753787537</v>
      </c>
      <c r="CE69" s="328">
        <v>0.81134934506336021</v>
      </c>
      <c r="CF69" s="328">
        <v>0.7375002956416159</v>
      </c>
      <c r="CG69" s="328">
        <v>0.21584806649775756</v>
      </c>
      <c r="CH69" s="328">
        <v>0.16121486327942725</v>
      </c>
      <c r="CI69" s="328">
        <v>6.122460005147623E-2</v>
      </c>
      <c r="CJ69" s="328">
        <v>0.85758186701774441</v>
      </c>
      <c r="CK69" s="328">
        <v>7.8588126942293446E-2</v>
      </c>
      <c r="CL69" s="328">
        <v>0.38824945640367337</v>
      </c>
      <c r="CM69" s="328">
        <v>8.6876826597260148E-2</v>
      </c>
      <c r="CN69" s="328">
        <v>0.75319399431379352</v>
      </c>
      <c r="CO69" s="328">
        <v>9.4679122927469717E-2</v>
      </c>
      <c r="CP69" s="328">
        <v>0.68582550900478623</v>
      </c>
      <c r="CQ69" s="328">
        <v>0.84491827937459374</v>
      </c>
      <c r="CR69" s="328">
        <v>0.66802151292095169</v>
      </c>
      <c r="CS69" s="328">
        <v>0.81704296606285931</v>
      </c>
      <c r="CT69" s="328">
        <v>0.66932690885822499</v>
      </c>
      <c r="CU69" s="328">
        <v>0.94105285385629323</v>
      </c>
      <c r="CV69" s="328">
        <v>0.5199671853213359</v>
      </c>
      <c r="CW69" s="329">
        <v>0.28967364465808765</v>
      </c>
    </row>
    <row r="70" spans="1:101" x14ac:dyDescent="0.25">
      <c r="A70" s="322">
        <v>68</v>
      </c>
      <c r="B70" s="327">
        <v>6.4375034357846417E-3</v>
      </c>
      <c r="C70" s="328">
        <v>0.4108146663193919</v>
      </c>
      <c r="D70" s="328">
        <v>0.78143542534699129</v>
      </c>
      <c r="E70" s="328">
        <v>0.73661241519828824</v>
      </c>
      <c r="F70" s="328">
        <v>0.79580261000413399</v>
      </c>
      <c r="G70" s="328">
        <v>0.68729872651338053</v>
      </c>
      <c r="H70" s="328">
        <v>0.41010021274868169</v>
      </c>
      <c r="I70" s="328">
        <v>0.88285071492154121</v>
      </c>
      <c r="J70" s="328">
        <v>0.65721602610638041</v>
      </c>
      <c r="K70" s="328">
        <v>0.32436402587347324</v>
      </c>
      <c r="L70" s="328">
        <v>0.82254939130765914</v>
      </c>
      <c r="M70" s="328">
        <v>0.78981117805663104</v>
      </c>
      <c r="N70" s="328">
        <v>4.0860340774544923E-2</v>
      </c>
      <c r="O70" s="328">
        <v>0.93774078019886797</v>
      </c>
      <c r="P70" s="328">
        <v>3.2616934187575497E-2</v>
      </c>
      <c r="Q70" s="328">
        <v>0.11338981668333137</v>
      </c>
      <c r="R70" s="328">
        <v>3.3477292352638521E-2</v>
      </c>
      <c r="S70" s="328">
        <v>0.61998774061680462</v>
      </c>
      <c r="T70" s="328">
        <v>0.94980403661822188</v>
      </c>
      <c r="U70" s="328">
        <v>0.29877267730563206</v>
      </c>
      <c r="V70" s="328">
        <v>0.75920536901248425</v>
      </c>
      <c r="W70" s="328">
        <v>0.9697296815083849</v>
      </c>
      <c r="X70" s="328">
        <v>5.5669380984796568E-2</v>
      </c>
      <c r="Y70" s="328">
        <v>0.59176739144512447</v>
      </c>
      <c r="Z70" s="328">
        <v>0.51868938828152356</v>
      </c>
      <c r="AA70" s="328">
        <v>0.26386360257468056</v>
      </c>
      <c r="AB70" s="328">
        <v>0.11004431922549429</v>
      </c>
      <c r="AC70" s="328">
        <v>0.35215537914360429</v>
      </c>
      <c r="AD70" s="328">
        <v>0.69504650973408522</v>
      </c>
      <c r="AE70" s="328">
        <v>0.74316909292584743</v>
      </c>
      <c r="AF70" s="328">
        <v>0.84141210630261742</v>
      </c>
      <c r="AG70" s="328">
        <v>0.21129041033723972</v>
      </c>
      <c r="AH70" s="328">
        <v>0.37422310980474838</v>
      </c>
      <c r="AI70" s="328">
        <v>0.21682201189594075</v>
      </c>
      <c r="AJ70" s="328">
        <v>5.3512587000863032E-2</v>
      </c>
      <c r="AK70" s="328">
        <v>0.37778148717077098</v>
      </c>
      <c r="AL70" s="328">
        <v>0.90595147015504551</v>
      </c>
      <c r="AM70" s="328">
        <v>0.31082511119027267</v>
      </c>
      <c r="AN70" s="328">
        <v>0.20030470797325695</v>
      </c>
      <c r="AO70" s="328">
        <v>0.57119660824237783</v>
      </c>
      <c r="AP70" s="328">
        <v>0.74473391279400492</v>
      </c>
      <c r="AQ70" s="328">
        <v>0.14959692715774953</v>
      </c>
      <c r="AR70" s="328">
        <v>0.7949649836213728</v>
      </c>
      <c r="AS70" s="328">
        <v>0.12400037297350242</v>
      </c>
      <c r="AT70" s="328">
        <v>0.21699048071509064</v>
      </c>
      <c r="AU70" s="328">
        <v>0.96297762377039398</v>
      </c>
      <c r="AV70" s="328">
        <v>2.7012190109435785E-2</v>
      </c>
      <c r="AW70" s="328">
        <v>0.24305972055481995</v>
      </c>
      <c r="AX70" s="328">
        <v>2.1115061883438369E-2</v>
      </c>
      <c r="AY70" s="328">
        <v>0.77070731850976681</v>
      </c>
      <c r="AZ70" s="328">
        <v>0.96661028902678181</v>
      </c>
      <c r="BA70" s="328">
        <v>2.7105248756442046E-2</v>
      </c>
      <c r="BB70" s="328">
        <v>9.2260592234136185E-2</v>
      </c>
      <c r="BC70" s="328">
        <v>0.9453285461695744</v>
      </c>
      <c r="BD70" s="328">
        <v>0.30767723355852294</v>
      </c>
      <c r="BE70" s="328">
        <v>0.52866950282491221</v>
      </c>
      <c r="BF70" s="328">
        <v>0.21856463895978351</v>
      </c>
      <c r="BG70" s="328">
        <v>0.47293699056344174</v>
      </c>
      <c r="BH70" s="328">
        <v>0.53009445571022162</v>
      </c>
      <c r="BI70" s="328">
        <v>0.65911619874389826</v>
      </c>
      <c r="BJ70" s="328">
        <v>0.39119162783782091</v>
      </c>
      <c r="BK70" s="328">
        <v>0.64266996952654676</v>
      </c>
      <c r="BL70" s="328">
        <v>0.38725263053305037</v>
      </c>
      <c r="BM70" s="328">
        <v>0.10467220632762286</v>
      </c>
      <c r="BN70" s="328">
        <v>0.15054427698745876</v>
      </c>
      <c r="BO70" s="328">
        <v>0.92772847001420899</v>
      </c>
      <c r="BP70" s="328">
        <v>0.22506454818647192</v>
      </c>
      <c r="BQ70" s="328">
        <v>0.95971412547759649</v>
      </c>
      <c r="BR70" s="328">
        <v>0.18652258953483791</v>
      </c>
      <c r="BS70" s="328">
        <v>0.13696632619281579</v>
      </c>
      <c r="BT70" s="328">
        <v>0.44907217065605476</v>
      </c>
      <c r="BU70" s="328">
        <v>0.51371822924947086</v>
      </c>
      <c r="BV70" s="328">
        <v>0.69963385184036153</v>
      </c>
      <c r="BW70" s="328">
        <v>0.64897721545146902</v>
      </c>
      <c r="BX70" s="328">
        <v>5.4326691203413269E-2</v>
      </c>
      <c r="BY70" s="328">
        <v>0.44634378708634692</v>
      </c>
      <c r="BZ70" s="328">
        <v>0.18749046732785324</v>
      </c>
      <c r="CA70" s="328">
        <v>0.74062972552128081</v>
      </c>
      <c r="CB70" s="328">
        <v>5.3722379358859484E-2</v>
      </c>
      <c r="CC70" s="328">
        <v>0.82447634023861038</v>
      </c>
      <c r="CD70" s="328">
        <v>0.18704125441787678</v>
      </c>
      <c r="CE70" s="328">
        <v>0.18751048266818149</v>
      </c>
      <c r="CF70" s="328">
        <v>0.7977429774625604</v>
      </c>
      <c r="CG70" s="328">
        <v>7.9812710878389481E-2</v>
      </c>
      <c r="CH70" s="328">
        <v>0.7051489485914253</v>
      </c>
      <c r="CI70" s="328">
        <v>0.37861131556118544</v>
      </c>
      <c r="CJ70" s="328">
        <v>0.85251369335216154</v>
      </c>
      <c r="CK70" s="328">
        <v>0.75409952442938266</v>
      </c>
      <c r="CL70" s="328">
        <v>0.80674196161588174</v>
      </c>
      <c r="CM70" s="328">
        <v>0.20202818879244844</v>
      </c>
      <c r="CN70" s="328">
        <v>0.30346966646288909</v>
      </c>
      <c r="CO70" s="328">
        <v>0.79931901410876738</v>
      </c>
      <c r="CP70" s="328">
        <v>0.77341799645514842</v>
      </c>
      <c r="CQ70" s="328">
        <v>1.4149048946952014E-3</v>
      </c>
      <c r="CR70" s="328">
        <v>0.75293723019753767</v>
      </c>
      <c r="CS70" s="328">
        <v>0.40175234092547285</v>
      </c>
      <c r="CT70" s="328">
        <v>0.31098195058475597</v>
      </c>
      <c r="CU70" s="328">
        <v>0.34761297442084604</v>
      </c>
      <c r="CV70" s="328">
        <v>0.6691831708489584</v>
      </c>
      <c r="CW70" s="329">
        <v>0.32726634172383218</v>
      </c>
    </row>
    <row r="71" spans="1:101" x14ac:dyDescent="0.25">
      <c r="A71" s="322">
        <v>69</v>
      </c>
      <c r="B71" s="327">
        <v>0.67565233572649941</v>
      </c>
      <c r="C71" s="328">
        <v>0.13922989250838125</v>
      </c>
      <c r="D71" s="328">
        <v>0.94405503896277043</v>
      </c>
      <c r="E71" s="328">
        <v>0.10960719759574467</v>
      </c>
      <c r="F71" s="328">
        <v>0.12050224850170577</v>
      </c>
      <c r="G71" s="328">
        <v>0.4787909599640976</v>
      </c>
      <c r="H71" s="328">
        <v>0.17213662348406356</v>
      </c>
      <c r="I71" s="328">
        <v>0.54361541266779079</v>
      </c>
      <c r="J71" s="328">
        <v>0.41750394740269492</v>
      </c>
      <c r="K71" s="328">
        <v>0.46618837914189459</v>
      </c>
      <c r="L71" s="328">
        <v>0.18449136844102187</v>
      </c>
      <c r="M71" s="328">
        <v>0.6359850398579292</v>
      </c>
      <c r="N71" s="328">
        <v>0.81532079846659666</v>
      </c>
      <c r="O71" s="328">
        <v>0.47713600003594259</v>
      </c>
      <c r="P71" s="328">
        <v>8.8691663167856039E-2</v>
      </c>
      <c r="Q71" s="328">
        <v>0.76220674019811518</v>
      </c>
      <c r="R71" s="328">
        <v>0.89203458924847223</v>
      </c>
      <c r="S71" s="328">
        <v>9.8038038463680088E-2</v>
      </c>
      <c r="T71" s="328">
        <v>0.63888647602386972</v>
      </c>
      <c r="U71" s="328">
        <v>0.19832891734036107</v>
      </c>
      <c r="V71" s="328">
        <v>0.19442743371136295</v>
      </c>
      <c r="W71" s="328">
        <v>5.4699422286138777E-2</v>
      </c>
      <c r="X71" s="328">
        <v>0.93650623103047281</v>
      </c>
      <c r="Y71" s="328">
        <v>0.40625119387332465</v>
      </c>
      <c r="Z71" s="328">
        <v>0.44371771070689214</v>
      </c>
      <c r="AA71" s="328">
        <v>9.1660667852531574E-2</v>
      </c>
      <c r="AB71" s="328">
        <v>0.11706477898554546</v>
      </c>
      <c r="AC71" s="328">
        <v>0.35169011596788202</v>
      </c>
      <c r="AD71" s="328">
        <v>0.84256149693335747</v>
      </c>
      <c r="AE71" s="328">
        <v>0.96947678964025652</v>
      </c>
      <c r="AF71" s="328">
        <v>0.30711961728898629</v>
      </c>
      <c r="AG71" s="328">
        <v>0.25393276322335279</v>
      </c>
      <c r="AH71" s="328">
        <v>0.34918779764117214</v>
      </c>
      <c r="AI71" s="328">
        <v>0.11954014355303588</v>
      </c>
      <c r="AJ71" s="328">
        <v>0.50071652508286757</v>
      </c>
      <c r="AK71" s="328">
        <v>0.3873541764317483</v>
      </c>
      <c r="AL71" s="328">
        <v>0.59606065618106951</v>
      </c>
      <c r="AM71" s="328">
        <v>0.44437466797887915</v>
      </c>
      <c r="AN71" s="328">
        <v>0.96625928511984416</v>
      </c>
      <c r="AO71" s="328">
        <v>0.70587581495612417</v>
      </c>
      <c r="AP71" s="328">
        <v>3.7951819190692682E-2</v>
      </c>
      <c r="AQ71" s="328">
        <v>0.26759411235166919</v>
      </c>
      <c r="AR71" s="328">
        <v>0.66933487451362605</v>
      </c>
      <c r="AS71" s="328">
        <v>0.66743396131712562</v>
      </c>
      <c r="AT71" s="328">
        <v>0.56277986756558285</v>
      </c>
      <c r="AU71" s="328">
        <v>0.40787682341721876</v>
      </c>
      <c r="AV71" s="328">
        <v>0.29005875776280909</v>
      </c>
      <c r="AW71" s="328">
        <v>0.30696204457186838</v>
      </c>
      <c r="AX71" s="328">
        <v>0.73112025642799505</v>
      </c>
      <c r="AY71" s="328">
        <v>0.52334564272626327</v>
      </c>
      <c r="AZ71" s="328">
        <v>0.84516503690514355</v>
      </c>
      <c r="BA71" s="328">
        <v>0.60522874977632402</v>
      </c>
      <c r="BB71" s="328">
        <v>0.40379119572438782</v>
      </c>
      <c r="BC71" s="328">
        <v>0.96146039763013214</v>
      </c>
      <c r="BD71" s="328">
        <v>4.0576949226784897E-2</v>
      </c>
      <c r="BE71" s="328">
        <v>0.89152434067244291</v>
      </c>
      <c r="BF71" s="328">
        <v>0.11088930946859765</v>
      </c>
      <c r="BG71" s="328">
        <v>0.60540250926584971</v>
      </c>
      <c r="BH71" s="328">
        <v>0.62936125283182776</v>
      </c>
      <c r="BI71" s="328">
        <v>1.1882692746646439E-2</v>
      </c>
      <c r="BJ71" s="328">
        <v>0.37283141601761383</v>
      </c>
      <c r="BK71" s="328">
        <v>0.36501168213436697</v>
      </c>
      <c r="BL71" s="328">
        <v>0.59305739710568006</v>
      </c>
      <c r="BM71" s="328">
        <v>0.95020232185557374</v>
      </c>
      <c r="BN71" s="328">
        <v>0.84368441420708251</v>
      </c>
      <c r="BO71" s="328">
        <v>0.18260048764682857</v>
      </c>
      <c r="BP71" s="328">
        <v>0.55460598301343822</v>
      </c>
      <c r="BQ71" s="328">
        <v>0.2874133152085343</v>
      </c>
      <c r="BR71" s="328">
        <v>0.15432811139901847</v>
      </c>
      <c r="BS71" s="328">
        <v>0.74229991354128466</v>
      </c>
      <c r="BT71" s="328">
        <v>0.64617957710768414</v>
      </c>
      <c r="BU71" s="328">
        <v>0.97401364502884524</v>
      </c>
      <c r="BV71" s="328">
        <v>4.5876071567217069E-2</v>
      </c>
      <c r="BW71" s="328">
        <v>0.28956558119837172</v>
      </c>
      <c r="BX71" s="328">
        <v>0.19527382502738888</v>
      </c>
      <c r="BY71" s="328">
        <v>5.9217797968127872E-2</v>
      </c>
      <c r="BZ71" s="328">
        <v>0.81844446131433557</v>
      </c>
      <c r="CA71" s="328">
        <v>0.15902987767879218</v>
      </c>
      <c r="CB71" s="328">
        <v>0.16664415531049936</v>
      </c>
      <c r="CC71" s="328">
        <v>0.56355935303030646</v>
      </c>
      <c r="CD71" s="328">
        <v>0.11793392480179521</v>
      </c>
      <c r="CE71" s="328">
        <v>0.59981361780950038</v>
      </c>
      <c r="CF71" s="328">
        <v>0.18948328160232331</v>
      </c>
      <c r="CG71" s="328">
        <v>0.62163168857246554</v>
      </c>
      <c r="CH71" s="328">
        <v>0.85185887569471586</v>
      </c>
      <c r="CI71" s="328">
        <v>0.84940655119923436</v>
      </c>
      <c r="CJ71" s="328">
        <v>8.2730629339601514E-2</v>
      </c>
      <c r="CK71" s="328">
        <v>0.90764222936361505</v>
      </c>
      <c r="CL71" s="328">
        <v>0.96095475156414167</v>
      </c>
      <c r="CM71" s="328">
        <v>0.96248978714820721</v>
      </c>
      <c r="CN71" s="328">
        <v>2.0112596684591644E-3</v>
      </c>
      <c r="CO71" s="328">
        <v>0.56605686008685696</v>
      </c>
      <c r="CP71" s="328">
        <v>0.37093393876022862</v>
      </c>
      <c r="CQ71" s="328">
        <v>0.88485110502992237</v>
      </c>
      <c r="CR71" s="328">
        <v>0.31634516176802085</v>
      </c>
      <c r="CS71" s="328">
        <v>0.51764339205862298</v>
      </c>
      <c r="CT71" s="328">
        <v>0.29918971669597672</v>
      </c>
      <c r="CU71" s="328">
        <v>0.77962817132009965</v>
      </c>
      <c r="CV71" s="328">
        <v>0.48710268143898428</v>
      </c>
      <c r="CW71" s="329">
        <v>2.3218375623899279E-2</v>
      </c>
    </row>
    <row r="72" spans="1:101" x14ac:dyDescent="0.25">
      <c r="A72" s="322">
        <v>70</v>
      </c>
      <c r="B72" s="327">
        <v>0.61946990747913944</v>
      </c>
      <c r="C72" s="328">
        <v>3.2011020057328254E-2</v>
      </c>
      <c r="D72" s="328">
        <v>0.77538481678871585</v>
      </c>
      <c r="E72" s="328">
        <v>0.578007236752617</v>
      </c>
      <c r="F72" s="328">
        <v>1.0657234461021181E-2</v>
      </c>
      <c r="G72" s="328">
        <v>7.0771093976971233E-2</v>
      </c>
      <c r="H72" s="328">
        <v>6.6741735620916121E-2</v>
      </c>
      <c r="I72" s="328">
        <v>0.76594499075838152</v>
      </c>
      <c r="J72" s="328">
        <v>0.60188004906004966</v>
      </c>
      <c r="K72" s="328">
        <v>1.5506215648928512E-2</v>
      </c>
      <c r="L72" s="328">
        <v>0.58005540278612622</v>
      </c>
      <c r="M72" s="328">
        <v>0.97758561818124878</v>
      </c>
      <c r="N72" s="328">
        <v>0.4194884502051619</v>
      </c>
      <c r="O72" s="328">
        <v>0.171932891543217</v>
      </c>
      <c r="P72" s="328">
        <v>0.44797058637503628</v>
      </c>
      <c r="Q72" s="328">
        <v>0.4483339243912372</v>
      </c>
      <c r="R72" s="328">
        <v>0.31257111128541681</v>
      </c>
      <c r="S72" s="328">
        <v>0.5804364764635368</v>
      </c>
      <c r="T72" s="328">
        <v>0.90680056070579296</v>
      </c>
      <c r="U72" s="328">
        <v>0.11806263458388599</v>
      </c>
      <c r="V72" s="328">
        <v>5.8631659074950271E-2</v>
      </c>
      <c r="W72" s="328">
        <v>0.96825140514313013</v>
      </c>
      <c r="X72" s="328">
        <v>0.22743648126503579</v>
      </c>
      <c r="Y72" s="328">
        <v>0.77722705736899744</v>
      </c>
      <c r="Z72" s="328">
        <v>4.0285493044482923E-3</v>
      </c>
      <c r="AA72" s="328">
        <v>0.44107253458347184</v>
      </c>
      <c r="AB72" s="328">
        <v>0.92390600491371533</v>
      </c>
      <c r="AC72" s="328">
        <v>0.65454916444786981</v>
      </c>
      <c r="AD72" s="328">
        <v>0.52659856990048759</v>
      </c>
      <c r="AE72" s="328">
        <v>0.54334088214677934</v>
      </c>
      <c r="AF72" s="328">
        <v>0.18113931795477267</v>
      </c>
      <c r="AG72" s="328">
        <v>0.96342959475905254</v>
      </c>
      <c r="AH72" s="328">
        <v>0.80029874063977058</v>
      </c>
      <c r="AI72" s="328">
        <v>0.8872845758921537</v>
      </c>
      <c r="AJ72" s="328">
        <v>0.39255372575369529</v>
      </c>
      <c r="AK72" s="328">
        <v>0.70438298019928869</v>
      </c>
      <c r="AL72" s="328">
        <v>0.19662653377598827</v>
      </c>
      <c r="AM72" s="328">
        <v>0.23808329737144884</v>
      </c>
      <c r="AN72" s="328">
        <v>0.66398068559240042</v>
      </c>
      <c r="AO72" s="328">
        <v>0.69016742819532739</v>
      </c>
      <c r="AP72" s="328">
        <v>0.60190903915674632</v>
      </c>
      <c r="AQ72" s="328">
        <v>0.52306952684234886</v>
      </c>
      <c r="AR72" s="328">
        <v>0.89065932428866468</v>
      </c>
      <c r="AS72" s="328">
        <v>0.79111478185892481</v>
      </c>
      <c r="AT72" s="328">
        <v>0.50683098769710266</v>
      </c>
      <c r="AU72" s="328">
        <v>0.32067457506465846</v>
      </c>
      <c r="AV72" s="328">
        <v>0.8750623151276482</v>
      </c>
      <c r="AW72" s="328">
        <v>0.92531635824046088</v>
      </c>
      <c r="AX72" s="328">
        <v>0.31053429009757849</v>
      </c>
      <c r="AY72" s="328">
        <v>0.9183671344920068</v>
      </c>
      <c r="AZ72" s="328">
        <v>0.15801259874643869</v>
      </c>
      <c r="BA72" s="328">
        <v>6.6185459761236132E-2</v>
      </c>
      <c r="BB72" s="328">
        <v>0.98593535609742688</v>
      </c>
      <c r="BC72" s="328">
        <v>0.3651254963728372</v>
      </c>
      <c r="BD72" s="328">
        <v>0.14782748209089314</v>
      </c>
      <c r="BE72" s="328">
        <v>0.71276402797557203</v>
      </c>
      <c r="BF72" s="328">
        <v>0.33777627649141717</v>
      </c>
      <c r="BG72" s="328">
        <v>0.29116277347121144</v>
      </c>
      <c r="BH72" s="328">
        <v>0.83794808077101179</v>
      </c>
      <c r="BI72" s="328">
        <v>0.676057199016312</v>
      </c>
      <c r="BJ72" s="328">
        <v>0.14691954005314845</v>
      </c>
      <c r="BK72" s="328">
        <v>0.80991593871164258</v>
      </c>
      <c r="BL72" s="328">
        <v>0.81763763876648898</v>
      </c>
      <c r="BM72" s="328">
        <v>0.62050383157900013</v>
      </c>
      <c r="BN72" s="328">
        <v>0.56959357920903209</v>
      </c>
      <c r="BO72" s="328">
        <v>0.63686877594340308</v>
      </c>
      <c r="BP72" s="328">
        <v>0.66022324683014322</v>
      </c>
      <c r="BQ72" s="328">
        <v>0.45500694166339284</v>
      </c>
      <c r="BR72" s="328">
        <v>0.6127526526579592</v>
      </c>
      <c r="BS72" s="328">
        <v>0.52279520310807936</v>
      </c>
      <c r="BT72" s="328">
        <v>0.54665839938248872</v>
      </c>
      <c r="BU72" s="328">
        <v>0.8143634131334192</v>
      </c>
      <c r="BV72" s="328">
        <v>6.5389255215605457E-2</v>
      </c>
      <c r="BW72" s="328">
        <v>0.16144406230966446</v>
      </c>
      <c r="BX72" s="328">
        <v>0.80938248976285054</v>
      </c>
      <c r="BY72" s="328">
        <v>0.24397757552716026</v>
      </c>
      <c r="BZ72" s="328">
        <v>0.3559105761110728</v>
      </c>
      <c r="CA72" s="328">
        <v>0.40743774467980209</v>
      </c>
      <c r="CB72" s="328">
        <v>0.1257899040416417</v>
      </c>
      <c r="CC72" s="328">
        <v>0.61174675417562918</v>
      </c>
      <c r="CD72" s="328">
        <v>0.26805106407989898</v>
      </c>
      <c r="CE72" s="328">
        <v>0.32519367719169634</v>
      </c>
      <c r="CF72" s="328">
        <v>0.29455178177240615</v>
      </c>
      <c r="CG72" s="328">
        <v>0.81551282135510506</v>
      </c>
      <c r="CH72" s="328">
        <v>8.6109251341521809E-2</v>
      </c>
      <c r="CI72" s="328">
        <v>0.26957838782041144</v>
      </c>
      <c r="CJ72" s="328">
        <v>0.87494997166366018</v>
      </c>
      <c r="CK72" s="328">
        <v>0.57746361325176476</v>
      </c>
      <c r="CL72" s="328">
        <v>0.77464416547727422</v>
      </c>
      <c r="CM72" s="328">
        <v>0.9863982005113483</v>
      </c>
      <c r="CN72" s="328">
        <v>0.1821049827014698</v>
      </c>
      <c r="CO72" s="328">
        <v>3.7718541877222123E-2</v>
      </c>
      <c r="CP72" s="328">
        <v>0.24179862189896006</v>
      </c>
      <c r="CQ72" s="328">
        <v>0.40734952990729312</v>
      </c>
      <c r="CR72" s="328">
        <v>0.20533629963080413</v>
      </c>
      <c r="CS72" s="328">
        <v>0.7713688608822169</v>
      </c>
      <c r="CT72" s="328">
        <v>0.93551887652064902</v>
      </c>
      <c r="CU72" s="328">
        <v>0.6086081825842351</v>
      </c>
      <c r="CV72" s="328">
        <v>0.94259752701803756</v>
      </c>
      <c r="CW72" s="329">
        <v>0.94201616407599364</v>
      </c>
    </row>
    <row r="73" spans="1:101" x14ac:dyDescent="0.25">
      <c r="A73" s="322">
        <v>71</v>
      </c>
      <c r="B73" s="327">
        <v>1.5154543033418122E-2</v>
      </c>
      <c r="C73" s="328">
        <v>0.75833872716372319</v>
      </c>
      <c r="D73" s="328">
        <v>0.78840037824360931</v>
      </c>
      <c r="E73" s="328">
        <v>0.26408859340855528</v>
      </c>
      <c r="F73" s="328">
        <v>0.31622445231830998</v>
      </c>
      <c r="G73" s="328">
        <v>0.23185417057237512</v>
      </c>
      <c r="H73" s="328">
        <v>0.88163344012093692</v>
      </c>
      <c r="I73" s="328">
        <v>0.70512750952169956</v>
      </c>
      <c r="J73" s="328">
        <v>3.1094418025719328E-2</v>
      </c>
      <c r="K73" s="328">
        <v>0.2450844738920317</v>
      </c>
      <c r="L73" s="328">
        <v>0.61916625437957618</v>
      </c>
      <c r="M73" s="328">
        <v>0.6981809219486923</v>
      </c>
      <c r="N73" s="328">
        <v>0.30948889381483013</v>
      </c>
      <c r="O73" s="328">
        <v>0.86421337373806484</v>
      </c>
      <c r="P73" s="328">
        <v>0.75809586664573736</v>
      </c>
      <c r="Q73" s="328">
        <v>0.70115994754469124</v>
      </c>
      <c r="R73" s="328">
        <v>3.8313486875623859E-2</v>
      </c>
      <c r="S73" s="328">
        <v>0.96690858769433596</v>
      </c>
      <c r="T73" s="328">
        <v>0.72019031796464184</v>
      </c>
      <c r="U73" s="328">
        <v>0.63753580944742083</v>
      </c>
      <c r="V73" s="328">
        <v>0.33988942556802781</v>
      </c>
      <c r="W73" s="328">
        <v>0.23123723969491561</v>
      </c>
      <c r="X73" s="328">
        <v>0.19189432614328616</v>
      </c>
      <c r="Y73" s="328">
        <v>0.32963801898353839</v>
      </c>
      <c r="Z73" s="328">
        <v>0.30287921878451352</v>
      </c>
      <c r="AA73" s="328">
        <v>0.79848067083363361</v>
      </c>
      <c r="AB73" s="328">
        <v>0.22402981568809466</v>
      </c>
      <c r="AC73" s="328">
        <v>0.44208247057603778</v>
      </c>
      <c r="AD73" s="328">
        <v>5.9365469408779514E-2</v>
      </c>
      <c r="AE73" s="328">
        <v>1.7966069937084717E-2</v>
      </c>
      <c r="AF73" s="328">
        <v>0.13937827392025692</v>
      </c>
      <c r="AG73" s="328">
        <v>0.35046852837191178</v>
      </c>
      <c r="AH73" s="328">
        <v>0.19449507819380019</v>
      </c>
      <c r="AI73" s="328">
        <v>0.72150352211794289</v>
      </c>
      <c r="AJ73" s="328">
        <v>0.88534314375955336</v>
      </c>
      <c r="AK73" s="328">
        <v>0.71724430250653004</v>
      </c>
      <c r="AL73" s="328">
        <v>0.28033320608159529</v>
      </c>
      <c r="AM73" s="328">
        <v>0.29499841924239578</v>
      </c>
      <c r="AN73" s="328">
        <v>0.5967213392896964</v>
      </c>
      <c r="AO73" s="328">
        <v>0.19562141337885031</v>
      </c>
      <c r="AP73" s="328">
        <v>3.9174019692718609E-2</v>
      </c>
      <c r="AQ73" s="328">
        <v>0.63689947401996383</v>
      </c>
      <c r="AR73" s="328">
        <v>0.34897118543182581</v>
      </c>
      <c r="AS73" s="328">
        <v>0.79670079362719459</v>
      </c>
      <c r="AT73" s="328">
        <v>0.19211064020544422</v>
      </c>
      <c r="AU73" s="328">
        <v>0.12733299690707911</v>
      </c>
      <c r="AV73" s="328">
        <v>0.41541786616091869</v>
      </c>
      <c r="AW73" s="328">
        <v>0.51260502669100472</v>
      </c>
      <c r="AX73" s="328">
        <v>0.88357535818470745</v>
      </c>
      <c r="AY73" s="328">
        <v>0.55302655149416169</v>
      </c>
      <c r="AZ73" s="328">
        <v>0.79422476749161275</v>
      </c>
      <c r="BA73" s="328">
        <v>0.92261680029369719</v>
      </c>
      <c r="BB73" s="328">
        <v>0.65044913194103859</v>
      </c>
      <c r="BC73" s="328">
        <v>0.3507185332892524</v>
      </c>
      <c r="BD73" s="328">
        <v>0.36086666145568103</v>
      </c>
      <c r="BE73" s="328">
        <v>0.99184913217650039</v>
      </c>
      <c r="BF73" s="328">
        <v>0.26785818636240144</v>
      </c>
      <c r="BG73" s="328">
        <v>0.10078558256496351</v>
      </c>
      <c r="BH73" s="328">
        <v>0.78848519672015138</v>
      </c>
      <c r="BI73" s="328">
        <v>1.0779060846871857E-2</v>
      </c>
      <c r="BJ73" s="328">
        <v>0.52530909515245505</v>
      </c>
      <c r="BK73" s="328">
        <v>0.43355764757567727</v>
      </c>
      <c r="BL73" s="328">
        <v>7.1471433557115827E-2</v>
      </c>
      <c r="BM73" s="328">
        <v>0.9774901225979713</v>
      </c>
      <c r="BN73" s="328">
        <v>0.80418156412811914</v>
      </c>
      <c r="BO73" s="328">
        <v>1.0497283459498519E-3</v>
      </c>
      <c r="BP73" s="328">
        <v>0.36478483692805219</v>
      </c>
      <c r="BQ73" s="328">
        <v>0.19172243886791573</v>
      </c>
      <c r="BR73" s="328">
        <v>0.86715998612684264</v>
      </c>
      <c r="BS73" s="328">
        <v>0.14369200241985425</v>
      </c>
      <c r="BT73" s="328">
        <v>0.83172370259418305</v>
      </c>
      <c r="BU73" s="328">
        <v>0.22070534711373568</v>
      </c>
      <c r="BV73" s="328">
        <v>0.22996311000432357</v>
      </c>
      <c r="BW73" s="328">
        <v>6.3050811860365208E-2</v>
      </c>
      <c r="BX73" s="328">
        <v>6.9011046257763997E-2</v>
      </c>
      <c r="BY73" s="328">
        <v>0.50998774622146748</v>
      </c>
      <c r="BZ73" s="328">
        <v>0.41830618737964631</v>
      </c>
      <c r="CA73" s="328">
        <v>0.59726739174857646</v>
      </c>
      <c r="CB73" s="328">
        <v>3.9733819981280227E-3</v>
      </c>
      <c r="CC73" s="328">
        <v>0.79302240857226192</v>
      </c>
      <c r="CD73" s="328">
        <v>0.91782733658154991</v>
      </c>
      <c r="CE73" s="328">
        <v>9.5289139102689546E-2</v>
      </c>
      <c r="CF73" s="328">
        <v>0.61641481284568145</v>
      </c>
      <c r="CG73" s="328">
        <v>0.45314238583319266</v>
      </c>
      <c r="CH73" s="328">
        <v>0.90166833583315786</v>
      </c>
      <c r="CI73" s="328">
        <v>0.24764772220757836</v>
      </c>
      <c r="CJ73" s="328">
        <v>0.45783049482410254</v>
      </c>
      <c r="CK73" s="328">
        <v>0.79038108176544797</v>
      </c>
      <c r="CL73" s="328">
        <v>0.14494718334462053</v>
      </c>
      <c r="CM73" s="328">
        <v>0.45621114611674529</v>
      </c>
      <c r="CN73" s="328">
        <v>0.11325826041206266</v>
      </c>
      <c r="CO73" s="328">
        <v>0.67042475769411691</v>
      </c>
      <c r="CP73" s="328">
        <v>0.93239749523628568</v>
      </c>
      <c r="CQ73" s="328">
        <v>0.25428957995751045</v>
      </c>
      <c r="CR73" s="328">
        <v>0.16832522036800324</v>
      </c>
      <c r="CS73" s="328">
        <v>0.60348869444132913</v>
      </c>
      <c r="CT73" s="328">
        <v>0.24449667847061729</v>
      </c>
      <c r="CU73" s="328">
        <v>0.6441956078888964</v>
      </c>
      <c r="CV73" s="328">
        <v>0.42053265187224342</v>
      </c>
      <c r="CW73" s="329">
        <v>0.96305963611541223</v>
      </c>
    </row>
    <row r="74" spans="1:101" x14ac:dyDescent="0.25">
      <c r="A74" s="322">
        <v>72</v>
      </c>
      <c r="B74" s="327">
        <v>6.6366953814836371E-2</v>
      </c>
      <c r="C74" s="328">
        <v>0.56917856259126953</v>
      </c>
      <c r="D74" s="328">
        <v>9.1671185123100685E-2</v>
      </c>
      <c r="E74" s="328">
        <v>0.34636308045891706</v>
      </c>
      <c r="F74" s="328">
        <v>4.7275703549408021E-2</v>
      </c>
      <c r="G74" s="328">
        <v>0.90624954651954504</v>
      </c>
      <c r="H74" s="328">
        <v>0.73792023604561363</v>
      </c>
      <c r="I74" s="328">
        <v>0.12143700881586028</v>
      </c>
      <c r="J74" s="328">
        <v>5.9271134680954241E-2</v>
      </c>
      <c r="K74" s="328">
        <v>0.3716509321612369</v>
      </c>
      <c r="L74" s="328">
        <v>0.24460009776249336</v>
      </c>
      <c r="M74" s="328">
        <v>0.42193669368835507</v>
      </c>
      <c r="N74" s="328">
        <v>0.25638481555168258</v>
      </c>
      <c r="O74" s="328">
        <v>4.0498544148883209E-2</v>
      </c>
      <c r="P74" s="328">
        <v>0.84684459735698869</v>
      </c>
      <c r="Q74" s="328">
        <v>0.537623524695102</v>
      </c>
      <c r="R74" s="328">
        <v>0.81316873451661054</v>
      </c>
      <c r="S74" s="328">
        <v>0.60590371751406313</v>
      </c>
      <c r="T74" s="328">
        <v>0.98708352730872417</v>
      </c>
      <c r="U74" s="328">
        <v>0.43889359808185935</v>
      </c>
      <c r="V74" s="328">
        <v>0.24229157319470129</v>
      </c>
      <c r="W74" s="328">
        <v>0.76701672773526042</v>
      </c>
      <c r="X74" s="328">
        <v>0.30623925328218782</v>
      </c>
      <c r="Y74" s="328">
        <v>0.31866377356891151</v>
      </c>
      <c r="Z74" s="328">
        <v>0.74553276926631185</v>
      </c>
      <c r="AA74" s="328">
        <v>0.60024045488243005</v>
      </c>
      <c r="AB74" s="328">
        <v>0.6903324462818734</v>
      </c>
      <c r="AC74" s="328">
        <v>0.27723903578645981</v>
      </c>
      <c r="AD74" s="328">
        <v>0.91459149692931252</v>
      </c>
      <c r="AE74" s="328">
        <v>1.0472197954228157E-2</v>
      </c>
      <c r="AF74" s="328">
        <v>0.74831418596988275</v>
      </c>
      <c r="AG74" s="328">
        <v>0.14744320367653341</v>
      </c>
      <c r="AH74" s="328">
        <v>0.80159036231543546</v>
      </c>
      <c r="AI74" s="328">
        <v>0.11419794950934303</v>
      </c>
      <c r="AJ74" s="328">
        <v>0.42339653311177994</v>
      </c>
      <c r="AK74" s="328">
        <v>0.68351527576794524</v>
      </c>
      <c r="AL74" s="328">
        <v>0.721484517051727</v>
      </c>
      <c r="AM74" s="328">
        <v>0.61165942817741326</v>
      </c>
      <c r="AN74" s="328">
        <v>0.79330915698667592</v>
      </c>
      <c r="AO74" s="328">
        <v>0.53394179991990232</v>
      </c>
      <c r="AP74" s="328">
        <v>3.6122086242444285E-2</v>
      </c>
      <c r="AQ74" s="328">
        <v>0.14419528795312697</v>
      </c>
      <c r="AR74" s="328">
        <v>4.3647288083903391E-3</v>
      </c>
      <c r="AS74" s="328">
        <v>0.31278837526857539</v>
      </c>
      <c r="AT74" s="328">
        <v>0.9614295116554441</v>
      </c>
      <c r="AU74" s="328">
        <v>0.55650568078682738</v>
      </c>
      <c r="AV74" s="328">
        <v>0.81967103676483544</v>
      </c>
      <c r="AW74" s="328">
        <v>0.15888667076834295</v>
      </c>
      <c r="AX74" s="328">
        <v>0.49329122399266745</v>
      </c>
      <c r="AY74" s="328">
        <v>0.72405198121023595</v>
      </c>
      <c r="AZ74" s="328">
        <v>4.9763239776806856E-2</v>
      </c>
      <c r="BA74" s="328">
        <v>3.3561109195874295E-3</v>
      </c>
      <c r="BB74" s="328">
        <v>0.10550372548730724</v>
      </c>
      <c r="BC74" s="328">
        <v>0.61540200231662023</v>
      </c>
      <c r="BD74" s="328">
        <v>0.85174914893345832</v>
      </c>
      <c r="BE74" s="328">
        <v>0.31717513203179193</v>
      </c>
      <c r="BF74" s="328">
        <v>2.4218391237271319E-2</v>
      </c>
      <c r="BG74" s="328">
        <v>0.52061048522762476</v>
      </c>
      <c r="BH74" s="328">
        <v>0.62343153889433189</v>
      </c>
      <c r="BI74" s="328">
        <v>0.55530584125818305</v>
      </c>
      <c r="BJ74" s="328">
        <v>0.5170448522660207</v>
      </c>
      <c r="BK74" s="328">
        <v>0.24069128244812976</v>
      </c>
      <c r="BL74" s="328">
        <v>0.92092234746929247</v>
      </c>
      <c r="BM74" s="328">
        <v>0.85492586491622369</v>
      </c>
      <c r="BN74" s="328">
        <v>3.5139164964424374E-2</v>
      </c>
      <c r="BO74" s="328">
        <v>0.19141452148670091</v>
      </c>
      <c r="BP74" s="328">
        <v>5.2680901903784383E-2</v>
      </c>
      <c r="BQ74" s="328">
        <v>0.46292103861680189</v>
      </c>
      <c r="BR74" s="328">
        <v>0.77945942007158386</v>
      </c>
      <c r="BS74" s="328">
        <v>0.28753833395224415</v>
      </c>
      <c r="BT74" s="328">
        <v>0.75620203027852817</v>
      </c>
      <c r="BU74" s="328">
        <v>0.52662227986568144</v>
      </c>
      <c r="BV74" s="328">
        <v>0.1263777589838524</v>
      </c>
      <c r="BW74" s="328">
        <v>0.42175433513972393</v>
      </c>
      <c r="BX74" s="328">
        <v>0.64675548800664839</v>
      </c>
      <c r="BY74" s="328">
        <v>0.7881356020167154</v>
      </c>
      <c r="BZ74" s="328">
        <v>0.24765261351785739</v>
      </c>
      <c r="CA74" s="328">
        <v>0.60113802931756855</v>
      </c>
      <c r="CB74" s="328">
        <v>0.76909160749745897</v>
      </c>
      <c r="CC74" s="328">
        <v>0.67629049947338515</v>
      </c>
      <c r="CD74" s="328">
        <v>0.7520540054890299</v>
      </c>
      <c r="CE74" s="328">
        <v>0.83284393025953385</v>
      </c>
      <c r="CF74" s="328">
        <v>5.5173023503717999E-2</v>
      </c>
      <c r="CG74" s="328">
        <v>0.33820205362203382</v>
      </c>
      <c r="CH74" s="328">
        <v>0.26255778937089325</v>
      </c>
      <c r="CI74" s="328">
        <v>0.91829802192714438</v>
      </c>
      <c r="CJ74" s="328">
        <v>0.24991735771440116</v>
      </c>
      <c r="CK74" s="328">
        <v>0.56891016103720782</v>
      </c>
      <c r="CL74" s="328">
        <v>0.21646479951837616</v>
      </c>
      <c r="CM74" s="328">
        <v>0.40340369084825101</v>
      </c>
      <c r="CN74" s="328">
        <v>0.87090125819890396</v>
      </c>
      <c r="CO74" s="328">
        <v>0.32259010348194428</v>
      </c>
      <c r="CP74" s="328">
        <v>0.91802708441354852</v>
      </c>
      <c r="CQ74" s="328">
        <v>0.93616022699198553</v>
      </c>
      <c r="CR74" s="328">
        <v>0.78196213295708983</v>
      </c>
      <c r="CS74" s="328">
        <v>0.60689547025639046</v>
      </c>
      <c r="CT74" s="328">
        <v>0.66146579015628482</v>
      </c>
      <c r="CU74" s="328">
        <v>0.19620542871918811</v>
      </c>
      <c r="CV74" s="328">
        <v>0.50732218934425433</v>
      </c>
      <c r="CW74" s="329">
        <v>0.86076557287389788</v>
      </c>
    </row>
    <row r="75" spans="1:101" x14ac:dyDescent="0.25">
      <c r="A75" s="322">
        <v>73</v>
      </c>
      <c r="B75" s="327">
        <v>0.82134045589312743</v>
      </c>
      <c r="C75" s="328">
        <v>2.3617585713809008E-2</v>
      </c>
      <c r="D75" s="328">
        <v>0.64871897137056944</v>
      </c>
      <c r="E75" s="328">
        <v>0.32677634743439476</v>
      </c>
      <c r="F75" s="328">
        <v>0.72616268601702805</v>
      </c>
      <c r="G75" s="328">
        <v>0.2746807376521101</v>
      </c>
      <c r="H75" s="328">
        <v>0.757146900050369</v>
      </c>
      <c r="I75" s="328">
        <v>0.10477225783385946</v>
      </c>
      <c r="J75" s="328">
        <v>0.19780289095563619</v>
      </c>
      <c r="K75" s="328">
        <v>0.71600991488165189</v>
      </c>
      <c r="L75" s="328">
        <v>0.21992297618641476</v>
      </c>
      <c r="M75" s="328">
        <v>0.10322958608098576</v>
      </c>
      <c r="N75" s="328">
        <v>0.78422805348847957</v>
      </c>
      <c r="O75" s="328">
        <v>0.59741613109792624</v>
      </c>
      <c r="P75" s="328">
        <v>1.9793839879125308E-2</v>
      </c>
      <c r="Q75" s="328">
        <v>0.58485601003706789</v>
      </c>
      <c r="R75" s="328">
        <v>0.96189769170724526</v>
      </c>
      <c r="S75" s="328">
        <v>0.91095930955850424</v>
      </c>
      <c r="T75" s="328">
        <v>0.86003732104846264</v>
      </c>
      <c r="U75" s="328">
        <v>0.32774511998849443</v>
      </c>
      <c r="V75" s="328">
        <v>7.040576765072637E-2</v>
      </c>
      <c r="W75" s="328">
        <v>0.86958039191811953</v>
      </c>
      <c r="X75" s="328">
        <v>0.39929325384169978</v>
      </c>
      <c r="Y75" s="328">
        <v>0.16318046200785141</v>
      </c>
      <c r="Z75" s="328">
        <v>0.78247893228358212</v>
      </c>
      <c r="AA75" s="328">
        <v>0.64468062918912139</v>
      </c>
      <c r="AB75" s="328">
        <v>0.98953128090617959</v>
      </c>
      <c r="AC75" s="328">
        <v>0.89187210551634966</v>
      </c>
      <c r="AD75" s="328">
        <v>0.46272041950844356</v>
      </c>
      <c r="AE75" s="328">
        <v>0.28226054397187017</v>
      </c>
      <c r="AF75" s="328">
        <v>0.47750858270005114</v>
      </c>
      <c r="AG75" s="328">
        <v>0.75149153724033901</v>
      </c>
      <c r="AH75" s="328">
        <v>0.34827420220284311</v>
      </c>
      <c r="AI75" s="328">
        <v>0.62186417624434087</v>
      </c>
      <c r="AJ75" s="328">
        <v>0.72743557425529826</v>
      </c>
      <c r="AK75" s="328">
        <v>0.10956071568982773</v>
      </c>
      <c r="AL75" s="328">
        <v>0.6411466075068466</v>
      </c>
      <c r="AM75" s="328">
        <v>0.33627179640324512</v>
      </c>
      <c r="AN75" s="328">
        <v>0.53889512682801133</v>
      </c>
      <c r="AO75" s="328">
        <v>0.17866813882212274</v>
      </c>
      <c r="AP75" s="328">
        <v>0.51318913557330248</v>
      </c>
      <c r="AQ75" s="328">
        <v>0.7825155081497297</v>
      </c>
      <c r="AR75" s="328">
        <v>1.7052606281522387E-3</v>
      </c>
      <c r="AS75" s="328">
        <v>0.47090209705127428</v>
      </c>
      <c r="AT75" s="328">
        <v>0.38858695880827754</v>
      </c>
      <c r="AU75" s="328">
        <v>0.84496036610999248</v>
      </c>
      <c r="AV75" s="328">
        <v>0.99973883065407887</v>
      </c>
      <c r="AW75" s="328">
        <v>0.59592823803911243</v>
      </c>
      <c r="AX75" s="328">
        <v>3.1307386874455112E-2</v>
      </c>
      <c r="AY75" s="328">
        <v>0.21631411693283198</v>
      </c>
      <c r="AZ75" s="328">
        <v>0.33367223322991446</v>
      </c>
      <c r="BA75" s="328">
        <v>0.62532001288467609</v>
      </c>
      <c r="BB75" s="328">
        <v>0.9133046061159622</v>
      </c>
      <c r="BC75" s="328">
        <v>0.86357504440411237</v>
      </c>
      <c r="BD75" s="328">
        <v>0.95408408196816441</v>
      </c>
      <c r="BE75" s="328">
        <v>0.85077760328119645</v>
      </c>
      <c r="BF75" s="328">
        <v>0.36037335055837083</v>
      </c>
      <c r="BG75" s="328">
        <v>0.76618959316486901</v>
      </c>
      <c r="BH75" s="328">
        <v>0.1586191360054201</v>
      </c>
      <c r="BI75" s="328">
        <v>0.96008687097847467</v>
      </c>
      <c r="BJ75" s="328">
        <v>0.14064492393929395</v>
      </c>
      <c r="BK75" s="328">
        <v>0.99835398548985221</v>
      </c>
      <c r="BL75" s="328">
        <v>0.6967720379230733</v>
      </c>
      <c r="BM75" s="328">
        <v>0.74157371490612678</v>
      </c>
      <c r="BN75" s="328">
        <v>0.61889733679268732</v>
      </c>
      <c r="BO75" s="328">
        <v>0.92983516511645092</v>
      </c>
      <c r="BP75" s="328">
        <v>5.770545132705962E-2</v>
      </c>
      <c r="BQ75" s="328">
        <v>0.87249438149757941</v>
      </c>
      <c r="BR75" s="328">
        <v>9.1613099490776673E-2</v>
      </c>
      <c r="BS75" s="328">
        <v>0.39367689901562208</v>
      </c>
      <c r="BT75" s="328">
        <v>0.93225551600913947</v>
      </c>
      <c r="BU75" s="328">
        <v>0.14976920026864282</v>
      </c>
      <c r="BV75" s="328">
        <v>0.69260065929873993</v>
      </c>
      <c r="BW75" s="328">
        <v>0.30529514893031173</v>
      </c>
      <c r="BX75" s="328">
        <v>0.97629092361127889</v>
      </c>
      <c r="BY75" s="328">
        <v>0.82279482577020602</v>
      </c>
      <c r="BZ75" s="328">
        <v>0.79802823173307402</v>
      </c>
      <c r="CA75" s="328">
        <v>8.6397522735630616E-3</v>
      </c>
      <c r="CB75" s="328">
        <v>0.64328609028651074</v>
      </c>
      <c r="CC75" s="328">
        <v>6.9824465861292317E-2</v>
      </c>
      <c r="CD75" s="328">
        <v>0.51445919437202736</v>
      </c>
      <c r="CE75" s="328">
        <v>0.40438366388282021</v>
      </c>
      <c r="CF75" s="328">
        <v>0.51799884787355044</v>
      </c>
      <c r="CG75" s="328">
        <v>0.88092643099566392</v>
      </c>
      <c r="CH75" s="328">
        <v>0.8450723690263775</v>
      </c>
      <c r="CI75" s="328">
        <v>9.4920896460879867E-2</v>
      </c>
      <c r="CJ75" s="328">
        <v>0.16542214167140923</v>
      </c>
      <c r="CK75" s="328">
        <v>0.78401183977513611</v>
      </c>
      <c r="CL75" s="328">
        <v>0.4729086091863195</v>
      </c>
      <c r="CM75" s="328">
        <v>5.185930326747723E-2</v>
      </c>
      <c r="CN75" s="328">
        <v>0.69712988638022377</v>
      </c>
      <c r="CO75" s="328">
        <v>0.31323576113559404</v>
      </c>
      <c r="CP75" s="328">
        <v>1.562707465348101E-2</v>
      </c>
      <c r="CQ75" s="328">
        <v>0.41615959194152286</v>
      </c>
      <c r="CR75" s="328">
        <v>0.15011280946841765</v>
      </c>
      <c r="CS75" s="328">
        <v>0.66220492943156595</v>
      </c>
      <c r="CT75" s="328">
        <v>0.48272277032646405</v>
      </c>
      <c r="CU75" s="328">
        <v>0.22587191760047709</v>
      </c>
      <c r="CV75" s="328">
        <v>3.9847041936023508E-2</v>
      </c>
      <c r="CW75" s="329">
        <v>0.94996671492202855</v>
      </c>
    </row>
    <row r="76" spans="1:101" x14ac:dyDescent="0.25">
      <c r="A76" s="322">
        <v>74</v>
      </c>
      <c r="B76" s="327">
        <v>0.85330916849953553</v>
      </c>
      <c r="C76" s="328">
        <v>0.58380340314037849</v>
      </c>
      <c r="D76" s="328">
        <v>2.1846031143987865E-2</v>
      </c>
      <c r="E76" s="328">
        <v>0.40141039706543369</v>
      </c>
      <c r="F76" s="328">
        <v>0.23870116653109008</v>
      </c>
      <c r="G76" s="328">
        <v>0.77086735609243218</v>
      </c>
      <c r="H76" s="328">
        <v>0.37091985862249949</v>
      </c>
      <c r="I76" s="328">
        <v>0.19897683500376062</v>
      </c>
      <c r="J76" s="328">
        <v>0.47215466665017947</v>
      </c>
      <c r="K76" s="328">
        <v>0.4005204161875735</v>
      </c>
      <c r="L76" s="328">
        <v>0.6498853604233954</v>
      </c>
      <c r="M76" s="328">
        <v>0.4305456920155768</v>
      </c>
      <c r="N76" s="328">
        <v>0.52047958863922617</v>
      </c>
      <c r="O76" s="328">
        <v>0.79763365356901428</v>
      </c>
      <c r="P76" s="328">
        <v>0.16542676367381404</v>
      </c>
      <c r="Q76" s="328">
        <v>0.82699278724912872</v>
      </c>
      <c r="R76" s="328">
        <v>3.5291190778201198E-2</v>
      </c>
      <c r="S76" s="328">
        <v>0.23054356644276552</v>
      </c>
      <c r="T76" s="328">
        <v>0.26107711516996002</v>
      </c>
      <c r="U76" s="328">
        <v>0.97837657537129008</v>
      </c>
      <c r="V76" s="328">
        <v>0.68594635171218865</v>
      </c>
      <c r="W76" s="328">
        <v>0.52715254561575353</v>
      </c>
      <c r="X76" s="328">
        <v>5.1496725947737021E-2</v>
      </c>
      <c r="Y76" s="328">
        <v>0.75065107719260915</v>
      </c>
      <c r="Z76" s="328">
        <v>5.3892157000841934E-2</v>
      </c>
      <c r="AA76" s="328">
        <v>0.32074848032204706</v>
      </c>
      <c r="AB76" s="328">
        <v>0.82657985222592245</v>
      </c>
      <c r="AC76" s="328">
        <v>0.512102720967337</v>
      </c>
      <c r="AD76" s="328">
        <v>0.56411590084898666</v>
      </c>
      <c r="AE76" s="328">
        <v>0.27738557629746463</v>
      </c>
      <c r="AF76" s="328">
        <v>0.66572553963750014</v>
      </c>
      <c r="AG76" s="328">
        <v>0.88244083315724708</v>
      </c>
      <c r="AH76" s="328">
        <v>0.87443846754806698</v>
      </c>
      <c r="AI76" s="328">
        <v>0.2140412590749321</v>
      </c>
      <c r="AJ76" s="328">
        <v>0.94691818485932067</v>
      </c>
      <c r="AK76" s="328">
        <v>0.54072915388723963</v>
      </c>
      <c r="AL76" s="328">
        <v>0.43370769551435595</v>
      </c>
      <c r="AM76" s="328">
        <v>0.1681041274649413</v>
      </c>
      <c r="AN76" s="328">
        <v>0.63306026430924867</v>
      </c>
      <c r="AO76" s="328">
        <v>0.78733820450563652</v>
      </c>
      <c r="AP76" s="328">
        <v>0.49291597863697612</v>
      </c>
      <c r="AQ76" s="328">
        <v>0.76551667956159175</v>
      </c>
      <c r="AR76" s="328">
        <v>0.64843709795961368</v>
      </c>
      <c r="AS76" s="328">
        <v>0.44316806331048642</v>
      </c>
      <c r="AT76" s="328">
        <v>0.65906698009107334</v>
      </c>
      <c r="AU76" s="328">
        <v>0.51666733690803457</v>
      </c>
      <c r="AV76" s="328">
        <v>0.58157621194605791</v>
      </c>
      <c r="AW76" s="328">
        <v>0.65899757640554801</v>
      </c>
      <c r="AX76" s="328">
        <v>0.50104863432840752</v>
      </c>
      <c r="AY76" s="328">
        <v>0.81481653565888679</v>
      </c>
      <c r="AZ76" s="328">
        <v>0.65714347565547504</v>
      </c>
      <c r="BA76" s="328">
        <v>0.76286463994609655</v>
      </c>
      <c r="BB76" s="328">
        <v>0.91846998535812951</v>
      </c>
      <c r="BC76" s="328">
        <v>0.71350346183095592</v>
      </c>
      <c r="BD76" s="328">
        <v>0.30068010719975913</v>
      </c>
      <c r="BE76" s="328">
        <v>0.16881149390395089</v>
      </c>
      <c r="BF76" s="328">
        <v>0.18799416972345373</v>
      </c>
      <c r="BG76" s="328">
        <v>0.10318454015189582</v>
      </c>
      <c r="BH76" s="328">
        <v>0.76887927511392773</v>
      </c>
      <c r="BI76" s="328">
        <v>0.2067560212705184</v>
      </c>
      <c r="BJ76" s="328">
        <v>0.52949416802844063</v>
      </c>
      <c r="BK76" s="328">
        <v>0.53706214143909414</v>
      </c>
      <c r="BL76" s="328">
        <v>0.42244471286751706</v>
      </c>
      <c r="BM76" s="328">
        <v>0.16858513401230102</v>
      </c>
      <c r="BN76" s="328">
        <v>0.15159264683494111</v>
      </c>
      <c r="BO76" s="328">
        <v>0.71943997544669092</v>
      </c>
      <c r="BP76" s="328">
        <v>0.67477428048499988</v>
      </c>
      <c r="BQ76" s="328">
        <v>0.91018211571497365</v>
      </c>
      <c r="BR76" s="328">
        <v>9.2669416836780982E-2</v>
      </c>
      <c r="BS76" s="328">
        <v>0.8826020438414357</v>
      </c>
      <c r="BT76" s="328">
        <v>0.37089117662694537</v>
      </c>
      <c r="BU76" s="328">
        <v>0.4047633779456099</v>
      </c>
      <c r="BV76" s="328">
        <v>0.43121467959720139</v>
      </c>
      <c r="BW76" s="328">
        <v>9.4625235806320873E-2</v>
      </c>
      <c r="BX76" s="328">
        <v>0.35911102406586637</v>
      </c>
      <c r="BY76" s="328">
        <v>0.49989299464400005</v>
      </c>
      <c r="BZ76" s="328">
        <v>0.77504936984689898</v>
      </c>
      <c r="CA76" s="328">
        <v>6.1808468125406524E-2</v>
      </c>
      <c r="CB76" s="328">
        <v>0.83318089178260601</v>
      </c>
      <c r="CC76" s="328">
        <v>0.10011345547143558</v>
      </c>
      <c r="CD76" s="328">
        <v>0.8139017772056647</v>
      </c>
      <c r="CE76" s="328">
        <v>0.18720726539741706</v>
      </c>
      <c r="CF76" s="328">
        <v>0.85732449225440099</v>
      </c>
      <c r="CG76" s="328">
        <v>0.15722741932870243</v>
      </c>
      <c r="CH76" s="328">
        <v>0.70690037766483105</v>
      </c>
      <c r="CI76" s="328">
        <v>0.91398569751711189</v>
      </c>
      <c r="CJ76" s="328">
        <v>0.56055285612650874</v>
      </c>
      <c r="CK76" s="328">
        <v>0.63076665621008221</v>
      </c>
      <c r="CL76" s="328">
        <v>0.69043425346462861</v>
      </c>
      <c r="CM76" s="328">
        <v>8.1342681060011301E-2</v>
      </c>
      <c r="CN76" s="328">
        <v>0.15747904281221903</v>
      </c>
      <c r="CO76" s="328">
        <v>0.73673427159700045</v>
      </c>
      <c r="CP76" s="328">
        <v>0.19562544052359154</v>
      </c>
      <c r="CQ76" s="328">
        <v>0.10509182043204124</v>
      </c>
      <c r="CR76" s="328">
        <v>0.11127793106174177</v>
      </c>
      <c r="CS76" s="328">
        <v>0.51449164066196929</v>
      </c>
      <c r="CT76" s="328">
        <v>0.29669498113235093</v>
      </c>
      <c r="CU76" s="328">
        <v>3.1258430966215833E-2</v>
      </c>
      <c r="CV76" s="328">
        <v>0.65761018194245935</v>
      </c>
      <c r="CW76" s="329">
        <v>2.9473543532231083E-2</v>
      </c>
    </row>
    <row r="77" spans="1:101" x14ac:dyDescent="0.25">
      <c r="A77" s="322">
        <v>75</v>
      </c>
      <c r="B77" s="327">
        <v>0.24842702502509884</v>
      </c>
      <c r="C77" s="328">
        <v>0.69777896769822001</v>
      </c>
      <c r="D77" s="328">
        <v>0.36680408919477614</v>
      </c>
      <c r="E77" s="328">
        <v>1.0983529606393816E-2</v>
      </c>
      <c r="F77" s="328">
        <v>0.39654797961430921</v>
      </c>
      <c r="G77" s="328">
        <v>0.24093858308671035</v>
      </c>
      <c r="H77" s="328">
        <v>0.16446881897737553</v>
      </c>
      <c r="I77" s="328">
        <v>0.27567812240425393</v>
      </c>
      <c r="J77" s="328">
        <v>0.1678309500156836</v>
      </c>
      <c r="K77" s="328">
        <v>0.94727402606906042</v>
      </c>
      <c r="L77" s="328">
        <v>0.68585952154974539</v>
      </c>
      <c r="M77" s="328">
        <v>5.8355643149248237E-2</v>
      </c>
      <c r="N77" s="328">
        <v>0.92014184474365024</v>
      </c>
      <c r="O77" s="328">
        <v>0.63975310468985058</v>
      </c>
      <c r="P77" s="328">
        <v>0.76536806025134951</v>
      </c>
      <c r="Q77" s="328">
        <v>0.93747150595134188</v>
      </c>
      <c r="R77" s="328">
        <v>0.57693052351046448</v>
      </c>
      <c r="S77" s="328">
        <v>0.3634716994170466</v>
      </c>
      <c r="T77" s="328">
        <v>0.33465862299159821</v>
      </c>
      <c r="U77" s="328">
        <v>0.98761960317983633</v>
      </c>
      <c r="V77" s="328">
        <v>0.14261961901552223</v>
      </c>
      <c r="W77" s="328">
        <v>7.147569285116262E-2</v>
      </c>
      <c r="X77" s="328">
        <v>0.98142902157249079</v>
      </c>
      <c r="Y77" s="328">
        <v>0.62392582989738443</v>
      </c>
      <c r="Z77" s="328">
        <v>0.76809372277878407</v>
      </c>
      <c r="AA77" s="328">
        <v>0.93013854556148789</v>
      </c>
      <c r="AB77" s="328">
        <v>0.35298559557050946</v>
      </c>
      <c r="AC77" s="328">
        <v>0.93211336943655909</v>
      </c>
      <c r="AD77" s="328">
        <v>0.32600961729703393</v>
      </c>
      <c r="AE77" s="328">
        <v>0.63875395485371378</v>
      </c>
      <c r="AF77" s="328">
        <v>0.17821840397633792</v>
      </c>
      <c r="AG77" s="328">
        <v>0.96684610562725748</v>
      </c>
      <c r="AH77" s="328">
        <v>0.9964969847549201</v>
      </c>
      <c r="AI77" s="328">
        <v>0.63297378717879393</v>
      </c>
      <c r="AJ77" s="328">
        <v>0.32136952298221466</v>
      </c>
      <c r="AK77" s="328">
        <v>0.71424474309148422</v>
      </c>
      <c r="AL77" s="328">
        <v>0.49317453447962922</v>
      </c>
      <c r="AM77" s="328">
        <v>0.86382523323483218</v>
      </c>
      <c r="AN77" s="328">
        <v>7.3694194968200843E-2</v>
      </c>
      <c r="AO77" s="328">
        <v>0.90206670888623908</v>
      </c>
      <c r="AP77" s="328">
        <v>0.46094747553175175</v>
      </c>
      <c r="AQ77" s="328">
        <v>0.99644603590962721</v>
      </c>
      <c r="AR77" s="328">
        <v>0.71537591870607842</v>
      </c>
      <c r="AS77" s="328">
        <v>0.97504557977804329</v>
      </c>
      <c r="AT77" s="328">
        <v>0.9390648761699405</v>
      </c>
      <c r="AU77" s="328">
        <v>0.95367929551312258</v>
      </c>
      <c r="AV77" s="328">
        <v>0.3738973957082139</v>
      </c>
      <c r="AW77" s="328">
        <v>0.2906867515995657</v>
      </c>
      <c r="AX77" s="328">
        <v>0.63647068127378237</v>
      </c>
      <c r="AY77" s="328">
        <v>0.43840068804982213</v>
      </c>
      <c r="AZ77" s="328">
        <v>0.51664850004155394</v>
      </c>
      <c r="BA77" s="328">
        <v>0.78902553646081075</v>
      </c>
      <c r="BB77" s="328">
        <v>3.4659536907208022E-2</v>
      </c>
      <c r="BC77" s="328">
        <v>0.78429985175241224</v>
      </c>
      <c r="BD77" s="328">
        <v>7.2753874732513157E-2</v>
      </c>
      <c r="BE77" s="328">
        <v>0.32652958283895028</v>
      </c>
      <c r="BF77" s="328">
        <v>0.52483517245021272</v>
      </c>
      <c r="BG77" s="328">
        <v>0.11221743379111637</v>
      </c>
      <c r="BH77" s="328">
        <v>0.80733198941440532</v>
      </c>
      <c r="BI77" s="328">
        <v>0.57756050086943955</v>
      </c>
      <c r="BJ77" s="328">
        <v>0.25751178843171374</v>
      </c>
      <c r="BK77" s="328">
        <v>0.30353222346551068</v>
      </c>
      <c r="BL77" s="328">
        <v>0.41349140469474932</v>
      </c>
      <c r="BM77" s="328">
        <v>0.34874063000764544</v>
      </c>
      <c r="BN77" s="328">
        <v>0.61019769301735893</v>
      </c>
      <c r="BO77" s="328">
        <v>0.92127229504977093</v>
      </c>
      <c r="BP77" s="328">
        <v>0.77282101063688757</v>
      </c>
      <c r="BQ77" s="328">
        <v>0.38082006638708688</v>
      </c>
      <c r="BR77" s="328">
        <v>0.37128212605706978</v>
      </c>
      <c r="BS77" s="328">
        <v>0.75014049306712605</v>
      </c>
      <c r="BT77" s="328">
        <v>9.4085387482036431E-2</v>
      </c>
      <c r="BU77" s="328">
        <v>0.27531321070637094</v>
      </c>
      <c r="BV77" s="328">
        <v>0.71290065804817981</v>
      </c>
      <c r="BW77" s="328">
        <v>0.53029455875185683</v>
      </c>
      <c r="BX77" s="328">
        <v>0.81787607924549999</v>
      </c>
      <c r="BY77" s="328">
        <v>0.98792881675399458</v>
      </c>
      <c r="BZ77" s="328">
        <v>0.67919426589352128</v>
      </c>
      <c r="CA77" s="328">
        <v>0.91264380869287987</v>
      </c>
      <c r="CB77" s="328">
        <v>0.58799700839958469</v>
      </c>
      <c r="CC77" s="328">
        <v>0.36515475794811447</v>
      </c>
      <c r="CD77" s="328">
        <v>0.94229240907851253</v>
      </c>
      <c r="CE77" s="328">
        <v>0.33605953289180679</v>
      </c>
      <c r="CF77" s="328">
        <v>0.38020040314488734</v>
      </c>
      <c r="CG77" s="328">
        <v>0.20047803497318029</v>
      </c>
      <c r="CH77" s="328">
        <v>0.82094294952410785</v>
      </c>
      <c r="CI77" s="328">
        <v>0.46351280866798739</v>
      </c>
      <c r="CJ77" s="328">
        <v>0.99348073192068753</v>
      </c>
      <c r="CK77" s="328">
        <v>0.3948377774676628</v>
      </c>
      <c r="CL77" s="328">
        <v>0.46942410854207761</v>
      </c>
      <c r="CM77" s="328">
        <v>0.39913641472082162</v>
      </c>
      <c r="CN77" s="328">
        <v>0.55639753474715814</v>
      </c>
      <c r="CO77" s="328">
        <v>0.27183129732247746</v>
      </c>
      <c r="CP77" s="328">
        <v>4.8071910074209967E-4</v>
      </c>
      <c r="CQ77" s="328">
        <v>9.7248052412988173E-3</v>
      </c>
      <c r="CR77" s="328">
        <v>0.3173278131291819</v>
      </c>
      <c r="CS77" s="328">
        <v>0.47995440213045626</v>
      </c>
      <c r="CT77" s="328">
        <v>0.38633374465410442</v>
      </c>
      <c r="CU77" s="328">
        <v>0.40511342681271434</v>
      </c>
      <c r="CV77" s="328">
        <v>0.36910710917111533</v>
      </c>
      <c r="CW77" s="329">
        <v>0.40290084720330999</v>
      </c>
    </row>
    <row r="78" spans="1:101" x14ac:dyDescent="0.25">
      <c r="A78" s="322">
        <v>76</v>
      </c>
      <c r="B78" s="327">
        <v>7.9206499247407969E-2</v>
      </c>
      <c r="C78" s="328">
        <v>0.91902248456684532</v>
      </c>
      <c r="D78" s="328">
        <v>0.27603902130139346</v>
      </c>
      <c r="E78" s="328">
        <v>0.81153654297379707</v>
      </c>
      <c r="F78" s="328">
        <v>0.17693915698299634</v>
      </c>
      <c r="G78" s="328">
        <v>0.15954723661674208</v>
      </c>
      <c r="H78" s="328">
        <v>3.821607997551979E-2</v>
      </c>
      <c r="I78" s="328">
        <v>0.91487382363821368</v>
      </c>
      <c r="J78" s="328">
        <v>0.91888455077788778</v>
      </c>
      <c r="K78" s="328">
        <v>0.97734800373014474</v>
      </c>
      <c r="L78" s="328">
        <v>0.68037440995204612</v>
      </c>
      <c r="M78" s="328">
        <v>0.26979932267902029</v>
      </c>
      <c r="N78" s="328">
        <v>0.22837932611542211</v>
      </c>
      <c r="O78" s="328">
        <v>0.66866965687853996</v>
      </c>
      <c r="P78" s="328">
        <v>0.53817169430660616</v>
      </c>
      <c r="Q78" s="328">
        <v>0.97472813216751897</v>
      </c>
      <c r="R78" s="328">
        <v>0.52925916084869939</v>
      </c>
      <c r="S78" s="328">
        <v>0.84253162479591492</v>
      </c>
      <c r="T78" s="328">
        <v>0.94891054252479679</v>
      </c>
      <c r="U78" s="328">
        <v>6.2625613679596848E-2</v>
      </c>
      <c r="V78" s="328">
        <v>0.37796501772705415</v>
      </c>
      <c r="W78" s="328">
        <v>0.54950403825837135</v>
      </c>
      <c r="X78" s="328">
        <v>0.29748426041339315</v>
      </c>
      <c r="Y78" s="328">
        <v>0.80266334591045752</v>
      </c>
      <c r="Z78" s="328">
        <v>0.488387913316086</v>
      </c>
      <c r="AA78" s="328">
        <v>0.11862257741566662</v>
      </c>
      <c r="AB78" s="328">
        <v>0.91589210010269806</v>
      </c>
      <c r="AC78" s="328">
        <v>8.3231111861405971E-3</v>
      </c>
      <c r="AD78" s="328">
        <v>0.54775113118487395</v>
      </c>
      <c r="AE78" s="328">
        <v>0.83975557801836698</v>
      </c>
      <c r="AF78" s="328">
        <v>0.14711566146064392</v>
      </c>
      <c r="AG78" s="328">
        <v>0.7733194050849117</v>
      </c>
      <c r="AH78" s="328">
        <v>6.326351915740358E-2</v>
      </c>
      <c r="AI78" s="328">
        <v>0.13160657609273763</v>
      </c>
      <c r="AJ78" s="328">
        <v>0.25715565842269239</v>
      </c>
      <c r="AK78" s="328">
        <v>0.57984240246425078</v>
      </c>
      <c r="AL78" s="328">
        <v>0.6384556914842161</v>
      </c>
      <c r="AM78" s="328">
        <v>0.79690254645395964</v>
      </c>
      <c r="AN78" s="328">
        <v>0.25015646246140477</v>
      </c>
      <c r="AO78" s="328">
        <v>0.90720085704564823</v>
      </c>
      <c r="AP78" s="328">
        <v>0.63190004449135895</v>
      </c>
      <c r="AQ78" s="328">
        <v>0.76706357230290934</v>
      </c>
      <c r="AR78" s="328">
        <v>0.52602692741415069</v>
      </c>
      <c r="AS78" s="328">
        <v>0.2728293831444093</v>
      </c>
      <c r="AT78" s="328">
        <v>0.44921031502821873</v>
      </c>
      <c r="AU78" s="328">
        <v>0.43610606541704144</v>
      </c>
      <c r="AV78" s="328">
        <v>0.84965969298199107</v>
      </c>
      <c r="AW78" s="328">
        <v>0.87092636926505129</v>
      </c>
      <c r="AX78" s="328">
        <v>0.44705714402816277</v>
      </c>
      <c r="AY78" s="328">
        <v>0.38069106926673069</v>
      </c>
      <c r="AZ78" s="328">
        <v>0.70607461793299908</v>
      </c>
      <c r="BA78" s="328">
        <v>2.4431235483133307E-3</v>
      </c>
      <c r="BB78" s="328">
        <v>0.50308861539572902</v>
      </c>
      <c r="BC78" s="328">
        <v>0.21497967032834353</v>
      </c>
      <c r="BD78" s="328">
        <v>3.101086595066338E-2</v>
      </c>
      <c r="BE78" s="328">
        <v>0.91911325419741985</v>
      </c>
      <c r="BF78" s="328">
        <v>0.99584916465942275</v>
      </c>
      <c r="BG78" s="328">
        <v>0.54505677976950984</v>
      </c>
      <c r="BH78" s="328">
        <v>8.0388305348005229E-2</v>
      </c>
      <c r="BI78" s="328">
        <v>0.45463991604330167</v>
      </c>
      <c r="BJ78" s="328">
        <v>0.51568711026608316</v>
      </c>
      <c r="BK78" s="328">
        <v>0.74281396356769003</v>
      </c>
      <c r="BL78" s="328">
        <v>0.20881275969037905</v>
      </c>
      <c r="BM78" s="328">
        <v>0.6054050817525678</v>
      </c>
      <c r="BN78" s="328">
        <v>0.32521024757722428</v>
      </c>
      <c r="BO78" s="328">
        <v>0.27877148076549596</v>
      </c>
      <c r="BP78" s="328">
        <v>1.6261854860635694E-2</v>
      </c>
      <c r="BQ78" s="328">
        <v>0.48389750209325655</v>
      </c>
      <c r="BR78" s="328">
        <v>0.70589039461202785</v>
      </c>
      <c r="BS78" s="328">
        <v>0.74706370459057059</v>
      </c>
      <c r="BT78" s="328">
        <v>0.33791545677226953</v>
      </c>
      <c r="BU78" s="328">
        <v>0.34034242323690567</v>
      </c>
      <c r="BV78" s="328">
        <v>0.15913331106799511</v>
      </c>
      <c r="BW78" s="328">
        <v>0.52153704639384735</v>
      </c>
      <c r="BX78" s="328">
        <v>0.55645726102043747</v>
      </c>
      <c r="BY78" s="328">
        <v>0.90002381252577912</v>
      </c>
      <c r="BZ78" s="328">
        <v>0.73458889400923155</v>
      </c>
      <c r="CA78" s="328">
        <v>0.65511809590303027</v>
      </c>
      <c r="CB78" s="328">
        <v>0.98340709449685848</v>
      </c>
      <c r="CC78" s="328">
        <v>0.42926457616205393</v>
      </c>
      <c r="CD78" s="328">
        <v>0.59717597069522999</v>
      </c>
      <c r="CE78" s="328">
        <v>0.66063351482699062</v>
      </c>
      <c r="CF78" s="328">
        <v>0.74372905330016614</v>
      </c>
      <c r="CG78" s="328">
        <v>0.71801065632420702</v>
      </c>
      <c r="CH78" s="328">
        <v>0.9744592034095394</v>
      </c>
      <c r="CI78" s="328">
        <v>2.0086087746658876E-2</v>
      </c>
      <c r="CJ78" s="328">
        <v>1.9202234147809527E-2</v>
      </c>
      <c r="CK78" s="328">
        <v>0.60704822466662467</v>
      </c>
      <c r="CL78" s="328">
        <v>0.17108630551075077</v>
      </c>
      <c r="CM78" s="328">
        <v>0.66609590166963817</v>
      </c>
      <c r="CN78" s="328">
        <v>0.25417786434788581</v>
      </c>
      <c r="CO78" s="328">
        <v>0.73742451693161781</v>
      </c>
      <c r="CP78" s="328">
        <v>0.78125435811654853</v>
      </c>
      <c r="CQ78" s="328">
        <v>0.83692149483289313</v>
      </c>
      <c r="CR78" s="328">
        <v>0.64405894784917361</v>
      </c>
      <c r="CS78" s="328">
        <v>0.83804473855846706</v>
      </c>
      <c r="CT78" s="328">
        <v>0.51956964306798969</v>
      </c>
      <c r="CU78" s="328">
        <v>0.129640035271124</v>
      </c>
      <c r="CV78" s="328">
        <v>0.5176124842571872</v>
      </c>
      <c r="CW78" s="329">
        <v>0.97476957000012554</v>
      </c>
    </row>
    <row r="79" spans="1:101" x14ac:dyDescent="0.25">
      <c r="A79" s="322">
        <v>77</v>
      </c>
      <c r="B79" s="327">
        <v>0.54484808891603898</v>
      </c>
      <c r="C79" s="328">
        <v>0.6468177795534471</v>
      </c>
      <c r="D79" s="328">
        <v>0.94859992803364834</v>
      </c>
      <c r="E79" s="328">
        <v>0.48314142657260017</v>
      </c>
      <c r="F79" s="328">
        <v>0.61334344188964618</v>
      </c>
      <c r="G79" s="328">
        <v>0.70810324342278363</v>
      </c>
      <c r="H79" s="328">
        <v>0.152298011715569</v>
      </c>
      <c r="I79" s="328">
        <v>0.9141630291741325</v>
      </c>
      <c r="J79" s="328">
        <v>0.85167715764060969</v>
      </c>
      <c r="K79" s="328">
        <v>0.18345744497942551</v>
      </c>
      <c r="L79" s="328">
        <v>9.0573078919305328E-2</v>
      </c>
      <c r="M79" s="328">
        <v>0.38862116049556183</v>
      </c>
      <c r="N79" s="328">
        <v>0.93951322274961591</v>
      </c>
      <c r="O79" s="328">
        <v>3.6858792005395102E-2</v>
      </c>
      <c r="P79" s="328">
        <v>0.74546657329477473</v>
      </c>
      <c r="Q79" s="328">
        <v>8.7126941599012797E-2</v>
      </c>
      <c r="R79" s="328">
        <v>0.47208453476208856</v>
      </c>
      <c r="S79" s="328">
        <v>0.7885149523707744</v>
      </c>
      <c r="T79" s="328">
        <v>2.2728271690463764E-2</v>
      </c>
      <c r="U79" s="328">
        <v>0.79088970241517131</v>
      </c>
      <c r="V79" s="328">
        <v>0.83479643848799268</v>
      </c>
      <c r="W79" s="328">
        <v>0.40959430069516944</v>
      </c>
      <c r="X79" s="328">
        <v>2.4326556650827946E-2</v>
      </c>
      <c r="Y79" s="328">
        <v>0.59206198087234774</v>
      </c>
      <c r="Z79" s="328">
        <v>7.0159419741015583E-2</v>
      </c>
      <c r="AA79" s="328">
        <v>0.71792321925559399</v>
      </c>
      <c r="AB79" s="328">
        <v>0.9144467770045559</v>
      </c>
      <c r="AC79" s="328">
        <v>0.6541345074322984</v>
      </c>
      <c r="AD79" s="328">
        <v>0.30463153643341112</v>
      </c>
      <c r="AE79" s="328">
        <v>0.94838280777629236</v>
      </c>
      <c r="AF79" s="328">
        <v>4.2868957170180799E-2</v>
      </c>
      <c r="AG79" s="328">
        <v>0.61561982321187281</v>
      </c>
      <c r="AH79" s="328">
        <v>0.2464492519514927</v>
      </c>
      <c r="AI79" s="328">
        <v>9.9575992866654861E-2</v>
      </c>
      <c r="AJ79" s="328">
        <v>0.5743794608367927</v>
      </c>
      <c r="AK79" s="328">
        <v>0.30382511885477559</v>
      </c>
      <c r="AL79" s="328">
        <v>0.23460976461656902</v>
      </c>
      <c r="AM79" s="328">
        <v>0.585195890116742</v>
      </c>
      <c r="AN79" s="328">
        <v>0.16360040291005973</v>
      </c>
      <c r="AO79" s="328">
        <v>0.16144065735017232</v>
      </c>
      <c r="AP79" s="328">
        <v>0.60871339568022087</v>
      </c>
      <c r="AQ79" s="328">
        <v>0.93761395122854108</v>
      </c>
      <c r="AR79" s="328">
        <v>0.88960645113138348</v>
      </c>
      <c r="AS79" s="328">
        <v>0.69786449244359972</v>
      </c>
      <c r="AT79" s="328">
        <v>0.28305778036883567</v>
      </c>
      <c r="AU79" s="328">
        <v>0.28476013023532576</v>
      </c>
      <c r="AV79" s="328">
        <v>0.75157780578134714</v>
      </c>
      <c r="AW79" s="328">
        <v>0.25944105407484463</v>
      </c>
      <c r="AX79" s="328">
        <v>0.12124580594782319</v>
      </c>
      <c r="AY79" s="328">
        <v>0.99348224189381673</v>
      </c>
      <c r="AZ79" s="328">
        <v>0.52347877109765495</v>
      </c>
      <c r="BA79" s="328">
        <v>0.73149415669983364</v>
      </c>
      <c r="BB79" s="328">
        <v>0.6796280146849849</v>
      </c>
      <c r="BC79" s="328">
        <v>0.58193848267268189</v>
      </c>
      <c r="BD79" s="328">
        <v>0.731184603520183</v>
      </c>
      <c r="BE79" s="328">
        <v>0.43239203874247556</v>
      </c>
      <c r="BF79" s="328">
        <v>0.98161295387276848</v>
      </c>
      <c r="BG79" s="328">
        <v>0.4734590849432474</v>
      </c>
      <c r="BH79" s="328">
        <v>0.63135411156234533</v>
      </c>
      <c r="BI79" s="328">
        <v>0.85535649073936471</v>
      </c>
      <c r="BJ79" s="328">
        <v>3.9708535016073965E-2</v>
      </c>
      <c r="BK79" s="328">
        <v>0.23511318437210083</v>
      </c>
      <c r="BL79" s="328">
        <v>0.84048358023102487</v>
      </c>
      <c r="BM79" s="328">
        <v>0.61576404828239562</v>
      </c>
      <c r="BN79" s="328">
        <v>0.76605649749589722</v>
      </c>
      <c r="BO79" s="328">
        <v>0.73598035625578895</v>
      </c>
      <c r="BP79" s="328">
        <v>0.87679697766518316</v>
      </c>
      <c r="BQ79" s="328">
        <v>0.82133228301211414</v>
      </c>
      <c r="BR79" s="328">
        <v>9.5304263742068018E-2</v>
      </c>
      <c r="BS79" s="328">
        <v>0.65412016722097177</v>
      </c>
      <c r="BT79" s="328">
        <v>0.86702969929490425</v>
      </c>
      <c r="BU79" s="328">
        <v>0.81596634984741212</v>
      </c>
      <c r="BV79" s="328">
        <v>0.26079919922433703</v>
      </c>
      <c r="BW79" s="328">
        <v>0.53387356050308599</v>
      </c>
      <c r="BX79" s="328">
        <v>0.86610779718716469</v>
      </c>
      <c r="BY79" s="328">
        <v>0.98505601280462152</v>
      </c>
      <c r="BZ79" s="328">
        <v>0.22607874310287546</v>
      </c>
      <c r="CA79" s="328">
        <v>0.64544351112826548</v>
      </c>
      <c r="CB79" s="328">
        <v>0.95455180588192423</v>
      </c>
      <c r="CC79" s="328">
        <v>4.9787552746148656E-2</v>
      </c>
      <c r="CD79" s="328">
        <v>0.91371981412308934</v>
      </c>
      <c r="CE79" s="328">
        <v>0.25597844492463206</v>
      </c>
      <c r="CF79" s="328">
        <v>0.45306533130082305</v>
      </c>
      <c r="CG79" s="328">
        <v>0.76684595100713437</v>
      </c>
      <c r="CH79" s="328">
        <v>0.60080432448869114</v>
      </c>
      <c r="CI79" s="328">
        <v>0.87549345247126564</v>
      </c>
      <c r="CJ79" s="328">
        <v>0.63224904780814484</v>
      </c>
      <c r="CK79" s="328">
        <v>0.5863110165996881</v>
      </c>
      <c r="CL79" s="328">
        <v>0.83216461818262744</v>
      </c>
      <c r="CM79" s="328">
        <v>5.2471418293118077E-2</v>
      </c>
      <c r="CN79" s="328">
        <v>0.76237914190915745</v>
      </c>
      <c r="CO79" s="328">
        <v>0.17845839161469779</v>
      </c>
      <c r="CP79" s="328">
        <v>9.0294890379834847E-2</v>
      </c>
      <c r="CQ79" s="328">
        <v>0.30269044689778979</v>
      </c>
      <c r="CR79" s="328">
        <v>3.4269138411127997E-2</v>
      </c>
      <c r="CS79" s="328">
        <v>0.79981157489079235</v>
      </c>
      <c r="CT79" s="328">
        <v>0.50001142965521606</v>
      </c>
      <c r="CU79" s="328">
        <v>0.27162323410337708</v>
      </c>
      <c r="CV79" s="328">
        <v>0.46576609983981232</v>
      </c>
      <c r="CW79" s="329">
        <v>0.88436880825982422</v>
      </c>
    </row>
    <row r="80" spans="1:101" x14ac:dyDescent="0.25">
      <c r="A80" s="322">
        <v>78</v>
      </c>
      <c r="B80" s="327">
        <v>0.12240719550052503</v>
      </c>
      <c r="C80" s="328">
        <v>0.7303790358236617</v>
      </c>
      <c r="D80" s="328">
        <v>0.7576453869941755</v>
      </c>
      <c r="E80" s="328">
        <v>0.10781864150391618</v>
      </c>
      <c r="F80" s="328">
        <v>0.49840966447086732</v>
      </c>
      <c r="G80" s="328">
        <v>0.9604204812916306</v>
      </c>
      <c r="H80" s="328">
        <v>0.99907410868183266</v>
      </c>
      <c r="I80" s="328">
        <v>0.1376457072545556</v>
      </c>
      <c r="J80" s="328">
        <v>0.62315715773913105</v>
      </c>
      <c r="K80" s="328">
        <v>0.41494371935471719</v>
      </c>
      <c r="L80" s="328">
        <v>0.68022077222831268</v>
      </c>
      <c r="M80" s="328">
        <v>0.81603684080711858</v>
      </c>
      <c r="N80" s="328">
        <v>0.46172914108638974</v>
      </c>
      <c r="O80" s="328">
        <v>0.37253280323806681</v>
      </c>
      <c r="P80" s="328">
        <v>0.35744125612048006</v>
      </c>
      <c r="Q80" s="328">
        <v>0.77802004019530546</v>
      </c>
      <c r="R80" s="328">
        <v>0.75950738279854124</v>
      </c>
      <c r="S80" s="328">
        <v>0.58243416489986122</v>
      </c>
      <c r="T80" s="328">
        <v>0.70403023828349021</v>
      </c>
      <c r="U80" s="328">
        <v>0.69206453519638877</v>
      </c>
      <c r="V80" s="328">
        <v>0.33791604670987629</v>
      </c>
      <c r="W80" s="328">
        <v>0.7976954665189524</v>
      </c>
      <c r="X80" s="328">
        <v>0.50985585600974836</v>
      </c>
      <c r="Y80" s="328">
        <v>0.43023957620940489</v>
      </c>
      <c r="Z80" s="328">
        <v>0.33827554596828624</v>
      </c>
      <c r="AA80" s="328">
        <v>0.93810820443379672</v>
      </c>
      <c r="AB80" s="328">
        <v>0.32013054179619838</v>
      </c>
      <c r="AC80" s="328">
        <v>8.0153817006205941E-2</v>
      </c>
      <c r="AD80" s="328">
        <v>0.21741678508874074</v>
      </c>
      <c r="AE80" s="328">
        <v>0.72506833227902057</v>
      </c>
      <c r="AF80" s="328">
        <v>0.11827976370117899</v>
      </c>
      <c r="AG80" s="328">
        <v>0.58854276980681974</v>
      </c>
      <c r="AH80" s="328">
        <v>0.33429177527465903</v>
      </c>
      <c r="AI80" s="328">
        <v>0.66276050921570739</v>
      </c>
      <c r="AJ80" s="328">
        <v>0.38654389001858247</v>
      </c>
      <c r="AK80" s="328">
        <v>0.2376745505250204</v>
      </c>
      <c r="AL80" s="328">
        <v>0.2283100806104299</v>
      </c>
      <c r="AM80" s="328">
        <v>0.70330590270137705</v>
      </c>
      <c r="AN80" s="328">
        <v>0.21803539762482327</v>
      </c>
      <c r="AO80" s="328">
        <v>0.15544921647728049</v>
      </c>
      <c r="AP80" s="328">
        <v>0.6477509953791647</v>
      </c>
      <c r="AQ80" s="328">
        <v>0.53095307154984983</v>
      </c>
      <c r="AR80" s="328">
        <v>0.89173595790973259</v>
      </c>
      <c r="AS80" s="328">
        <v>0.8195038609104639</v>
      </c>
      <c r="AT80" s="328">
        <v>0.16033995382532851</v>
      </c>
      <c r="AU80" s="328">
        <v>0.14612830471681981</v>
      </c>
      <c r="AV80" s="328">
        <v>0.33971042565635412</v>
      </c>
      <c r="AW80" s="328">
        <v>0.15218457240690864</v>
      </c>
      <c r="AX80" s="328">
        <v>0.17837994217322217</v>
      </c>
      <c r="AY80" s="328">
        <v>0.10808461126258351</v>
      </c>
      <c r="AZ80" s="328">
        <v>0.14641851098783842</v>
      </c>
      <c r="BA80" s="328">
        <v>0.41701510842771583</v>
      </c>
      <c r="BB80" s="328">
        <v>0.79074365411664549</v>
      </c>
      <c r="BC80" s="328">
        <v>0.70031508802935694</v>
      </c>
      <c r="BD80" s="328">
        <v>0.70046734240281805</v>
      </c>
      <c r="BE80" s="328">
        <v>0.45480959279198863</v>
      </c>
      <c r="BF80" s="328">
        <v>0.16611673337549249</v>
      </c>
      <c r="BG80" s="328">
        <v>0.6762327900345948</v>
      </c>
      <c r="BH80" s="328">
        <v>0.32745824177195892</v>
      </c>
      <c r="BI80" s="328">
        <v>0.25502627310880266</v>
      </c>
      <c r="BJ80" s="328">
        <v>0.31144301780021966</v>
      </c>
      <c r="BK80" s="328">
        <v>4.6778476550414005E-2</v>
      </c>
      <c r="BL80" s="328">
        <v>0.44349141316019391</v>
      </c>
      <c r="BM80" s="328">
        <v>0.40985794402059761</v>
      </c>
      <c r="BN80" s="328">
        <v>0.4684334553416647</v>
      </c>
      <c r="BO80" s="328">
        <v>0.2888790384259714</v>
      </c>
      <c r="BP80" s="328">
        <v>0.89289424149223406</v>
      </c>
      <c r="BQ80" s="328">
        <v>0.41406275303922957</v>
      </c>
      <c r="BR80" s="328">
        <v>0.74348587635404995</v>
      </c>
      <c r="BS80" s="328">
        <v>0.65895084454454622</v>
      </c>
      <c r="BT80" s="328">
        <v>0.87429320001380262</v>
      </c>
      <c r="BU80" s="328">
        <v>0.4906522670814859</v>
      </c>
      <c r="BV80" s="328">
        <v>0.27261533221405765</v>
      </c>
      <c r="BW80" s="328">
        <v>0.68185629081492216</v>
      </c>
      <c r="BX80" s="328">
        <v>1.4121603511359826E-2</v>
      </c>
      <c r="BY80" s="328">
        <v>0.14327983965355529</v>
      </c>
      <c r="BZ80" s="328">
        <v>0.93457258337579807</v>
      </c>
      <c r="CA80" s="328">
        <v>0.19054643394545234</v>
      </c>
      <c r="CB80" s="328">
        <v>0.49912025710985031</v>
      </c>
      <c r="CC80" s="328">
        <v>0.29092095500160498</v>
      </c>
      <c r="CD80" s="328">
        <v>1.8189897922897602E-2</v>
      </c>
      <c r="CE80" s="328">
        <v>0.67256997867506629</v>
      </c>
      <c r="CF80" s="328">
        <v>0.19248642940605931</v>
      </c>
      <c r="CG80" s="328">
        <v>0.86539594474935466</v>
      </c>
      <c r="CH80" s="328">
        <v>5.4531986985310255E-2</v>
      </c>
      <c r="CI80" s="328">
        <v>0.52656204494655645</v>
      </c>
      <c r="CJ80" s="328">
        <v>0.36153079016376566</v>
      </c>
      <c r="CK80" s="328">
        <v>1.6920753174389347E-2</v>
      </c>
      <c r="CL80" s="328">
        <v>0.57833507896597869</v>
      </c>
      <c r="CM80" s="328">
        <v>0.20254990106444071</v>
      </c>
      <c r="CN80" s="328">
        <v>0.52987175179023271</v>
      </c>
      <c r="CO80" s="328">
        <v>0.97687072653132012</v>
      </c>
      <c r="CP80" s="328">
        <v>0.95821920578217434</v>
      </c>
      <c r="CQ80" s="328">
        <v>0.21764196075987052</v>
      </c>
      <c r="CR80" s="328">
        <v>0.21923369428038453</v>
      </c>
      <c r="CS80" s="328">
        <v>0.70847709633201328</v>
      </c>
      <c r="CT80" s="328">
        <v>0.59720340226301971</v>
      </c>
      <c r="CU80" s="328">
        <v>0.81462663101484001</v>
      </c>
      <c r="CV80" s="328">
        <v>0.42062655281510519</v>
      </c>
      <c r="CW80" s="329">
        <v>0.54052782885965045</v>
      </c>
    </row>
    <row r="81" spans="1:101" x14ac:dyDescent="0.25">
      <c r="A81" s="322">
        <v>79</v>
      </c>
      <c r="B81" s="327">
        <v>0.44515969494327212</v>
      </c>
      <c r="C81" s="328">
        <v>0.67249838178153531</v>
      </c>
      <c r="D81" s="328">
        <v>0.1756617870481465</v>
      </c>
      <c r="E81" s="328">
        <v>0.87613864867943558</v>
      </c>
      <c r="F81" s="328">
        <v>0.58292925060360368</v>
      </c>
      <c r="G81" s="328">
        <v>0.43003083064190317</v>
      </c>
      <c r="H81" s="328">
        <v>0.9206350532630676</v>
      </c>
      <c r="I81" s="328">
        <v>0.8058733788951038</v>
      </c>
      <c r="J81" s="328">
        <v>0.55887399614600408</v>
      </c>
      <c r="K81" s="328">
        <v>0.88754861225317327</v>
      </c>
      <c r="L81" s="328">
        <v>0.26130180628995969</v>
      </c>
      <c r="M81" s="328">
        <v>0.18373056718208947</v>
      </c>
      <c r="N81" s="328">
        <v>0.40116931310985482</v>
      </c>
      <c r="O81" s="328">
        <v>0.83205111677282151</v>
      </c>
      <c r="P81" s="328">
        <v>0.37442259981946746</v>
      </c>
      <c r="Q81" s="328">
        <v>0.15351108437815131</v>
      </c>
      <c r="R81" s="328">
        <v>0.23144109936315083</v>
      </c>
      <c r="S81" s="328">
        <v>0.36179057272897275</v>
      </c>
      <c r="T81" s="328">
        <v>0.80564033932895196</v>
      </c>
      <c r="U81" s="328">
        <v>0.72694228438047181</v>
      </c>
      <c r="V81" s="328">
        <v>0.83840743038679855</v>
      </c>
      <c r="W81" s="328">
        <v>0.82991139788659551</v>
      </c>
      <c r="X81" s="328">
        <v>0.95480732768528043</v>
      </c>
      <c r="Y81" s="328">
        <v>0.85698029746157833</v>
      </c>
      <c r="Z81" s="328">
        <v>0.97255247159391889</v>
      </c>
      <c r="AA81" s="328">
        <v>0.69223862439171002</v>
      </c>
      <c r="AB81" s="328">
        <v>0.67234253157865576</v>
      </c>
      <c r="AC81" s="328">
        <v>0.15132013312164361</v>
      </c>
      <c r="AD81" s="328">
        <v>0.94746977773707575</v>
      </c>
      <c r="AE81" s="328">
        <v>0.81866237200540537</v>
      </c>
      <c r="AF81" s="328">
        <v>0.82503061338859696</v>
      </c>
      <c r="AG81" s="328">
        <v>0.13864599507917141</v>
      </c>
      <c r="AH81" s="328">
        <v>0.93336351417417873</v>
      </c>
      <c r="AI81" s="328">
        <v>0.82647372884476877</v>
      </c>
      <c r="AJ81" s="328">
        <v>0.64552883962257468</v>
      </c>
      <c r="AK81" s="328">
        <v>0.52066314776343514</v>
      </c>
      <c r="AL81" s="328">
        <v>0.57100515588948486</v>
      </c>
      <c r="AM81" s="328">
        <v>0.45633726322546231</v>
      </c>
      <c r="AN81" s="328">
        <v>0.4801395199098375</v>
      </c>
      <c r="AO81" s="328">
        <v>0.59348435014655476</v>
      </c>
      <c r="AP81" s="328">
        <v>0.39132289788192698</v>
      </c>
      <c r="AQ81" s="328">
        <v>0.1524942426978928</v>
      </c>
      <c r="AR81" s="328">
        <v>0.15311751240778815</v>
      </c>
      <c r="AS81" s="328">
        <v>0.87598978432359864</v>
      </c>
      <c r="AT81" s="328">
        <v>0.6273911463952011</v>
      </c>
      <c r="AU81" s="328">
        <v>0.89386386391832073</v>
      </c>
      <c r="AV81" s="328">
        <v>0.97645819082503227</v>
      </c>
      <c r="AW81" s="328">
        <v>0.91444200031678147</v>
      </c>
      <c r="AX81" s="328">
        <v>6.6393545662281284E-2</v>
      </c>
      <c r="AY81" s="328">
        <v>0.8300228843267643</v>
      </c>
      <c r="AZ81" s="328">
        <v>0.15495399001568178</v>
      </c>
      <c r="BA81" s="328">
        <v>0.13730634923713225</v>
      </c>
      <c r="BB81" s="328">
        <v>0.47496049034016163</v>
      </c>
      <c r="BC81" s="328">
        <v>0.72106327903190404</v>
      </c>
      <c r="BD81" s="328">
        <v>0.18200110281915372</v>
      </c>
      <c r="BE81" s="328">
        <v>3.9161141041532233E-2</v>
      </c>
      <c r="BF81" s="328">
        <v>0.30918505394427376</v>
      </c>
      <c r="BG81" s="328">
        <v>0.11327609757966539</v>
      </c>
      <c r="BH81" s="328">
        <v>0.17558168115153627</v>
      </c>
      <c r="BI81" s="328">
        <v>0.71315179286643304</v>
      </c>
      <c r="BJ81" s="328">
        <v>0.22754531016927548</v>
      </c>
      <c r="BK81" s="328">
        <v>0.88779947804593284</v>
      </c>
      <c r="BL81" s="328">
        <v>0.95128721572497388</v>
      </c>
      <c r="BM81" s="328">
        <v>0.47270379681305386</v>
      </c>
      <c r="BN81" s="328">
        <v>0.40836076732379567</v>
      </c>
      <c r="BO81" s="328">
        <v>2.930569064216737E-2</v>
      </c>
      <c r="BP81" s="328">
        <v>2.3777893091763147E-3</v>
      </c>
      <c r="BQ81" s="328">
        <v>0.32802349114590101</v>
      </c>
      <c r="BR81" s="328">
        <v>0.90331988689864295</v>
      </c>
      <c r="BS81" s="328">
        <v>0.92031295642419875</v>
      </c>
      <c r="BT81" s="328">
        <v>0.13315523414739161</v>
      </c>
      <c r="BU81" s="328">
        <v>0.77207790118441277</v>
      </c>
      <c r="BV81" s="328">
        <v>0.35232219097955597</v>
      </c>
      <c r="BW81" s="328">
        <v>0.17576495910885193</v>
      </c>
      <c r="BX81" s="328">
        <v>0.68501431413588687</v>
      </c>
      <c r="BY81" s="328">
        <v>0.7179400955324482</v>
      </c>
      <c r="BZ81" s="328">
        <v>0.51279627547618034</v>
      </c>
      <c r="CA81" s="328">
        <v>0.65982974768145319</v>
      </c>
      <c r="CB81" s="328">
        <v>0.75138548386890314</v>
      </c>
      <c r="CC81" s="328">
        <v>2.4873477758452722E-2</v>
      </c>
      <c r="CD81" s="328">
        <v>0.88753319239316597</v>
      </c>
      <c r="CE81" s="328">
        <v>0.29683631150858236</v>
      </c>
      <c r="CF81" s="328">
        <v>0.44459918422416944</v>
      </c>
      <c r="CG81" s="328">
        <v>0.32852339672771702</v>
      </c>
      <c r="CH81" s="328">
        <v>0.98311156656006471</v>
      </c>
      <c r="CI81" s="328">
        <v>1.5669822882161455E-2</v>
      </c>
      <c r="CJ81" s="328">
        <v>0.76931736319543575</v>
      </c>
      <c r="CK81" s="328">
        <v>4.2339645739669862E-2</v>
      </c>
      <c r="CL81" s="328">
        <v>0.97181751224764668</v>
      </c>
      <c r="CM81" s="328">
        <v>0.95030992949642279</v>
      </c>
      <c r="CN81" s="328">
        <v>0.67377977041867365</v>
      </c>
      <c r="CO81" s="328">
        <v>0.31373884292502852</v>
      </c>
      <c r="CP81" s="328">
        <v>0.25633234306564479</v>
      </c>
      <c r="CQ81" s="328">
        <v>0.97440249770608744</v>
      </c>
      <c r="CR81" s="328">
        <v>0.71893745998115577</v>
      </c>
      <c r="CS81" s="328">
        <v>0.98316407046702903</v>
      </c>
      <c r="CT81" s="328">
        <v>0.27994094681824633</v>
      </c>
      <c r="CU81" s="328">
        <v>0.84474957593436617</v>
      </c>
      <c r="CV81" s="328">
        <v>0.52139075115047984</v>
      </c>
      <c r="CW81" s="329">
        <v>0.68863548464497626</v>
      </c>
    </row>
    <row r="82" spans="1:101" x14ac:dyDescent="0.25">
      <c r="A82" s="322">
        <v>80</v>
      </c>
      <c r="B82" s="327">
        <v>0.42311022552423561</v>
      </c>
      <c r="C82" s="328">
        <v>0.32795236549347173</v>
      </c>
      <c r="D82" s="328">
        <v>0.21549510868578814</v>
      </c>
      <c r="E82" s="328">
        <v>0.60513977480992853</v>
      </c>
      <c r="F82" s="328">
        <v>0.58723073316335239</v>
      </c>
      <c r="G82" s="328">
        <v>0.49853004891878938</v>
      </c>
      <c r="H82" s="328">
        <v>0.75356493409294334</v>
      </c>
      <c r="I82" s="328">
        <v>0.75236190703096462</v>
      </c>
      <c r="J82" s="328">
        <v>0.74762863080910424</v>
      </c>
      <c r="K82" s="328">
        <v>0.5762948089036759</v>
      </c>
      <c r="L82" s="328">
        <v>0.11601604076718797</v>
      </c>
      <c r="M82" s="328">
        <v>0.92802831094806404</v>
      </c>
      <c r="N82" s="328">
        <v>0.48720581645533478</v>
      </c>
      <c r="O82" s="328">
        <v>0.16417023917769868</v>
      </c>
      <c r="P82" s="328">
        <v>0.49779765764467721</v>
      </c>
      <c r="Q82" s="328">
        <v>0.47927025274412571</v>
      </c>
      <c r="R82" s="328">
        <v>0.72972803757010984</v>
      </c>
      <c r="S82" s="328">
        <v>0.63583794767927682</v>
      </c>
      <c r="T82" s="328">
        <v>0.95680863365514135</v>
      </c>
      <c r="U82" s="328">
        <v>0.91097585710695927</v>
      </c>
      <c r="V82" s="328">
        <v>0.90907893425265951</v>
      </c>
      <c r="W82" s="328">
        <v>0.44243852343305079</v>
      </c>
      <c r="X82" s="328">
        <v>0.34575656675993738</v>
      </c>
      <c r="Y82" s="328">
        <v>0.24951843581293254</v>
      </c>
      <c r="Z82" s="328">
        <v>0.56648097804378672</v>
      </c>
      <c r="AA82" s="328">
        <v>0.50687206685420882</v>
      </c>
      <c r="AB82" s="328">
        <v>0.92974826462575066</v>
      </c>
      <c r="AC82" s="328">
        <v>0.86436483362812333</v>
      </c>
      <c r="AD82" s="328">
        <v>0.77135457698568199</v>
      </c>
      <c r="AE82" s="328">
        <v>0.11808363610005568</v>
      </c>
      <c r="AF82" s="328">
        <v>0.42068298269424553</v>
      </c>
      <c r="AG82" s="328">
        <v>3.9340438783278309E-2</v>
      </c>
      <c r="AH82" s="328">
        <v>0.71255430175666135</v>
      </c>
      <c r="AI82" s="328">
        <v>0.4266561510942779</v>
      </c>
      <c r="AJ82" s="328">
        <v>0.70159293516748633</v>
      </c>
      <c r="AK82" s="328">
        <v>0.42038045622206077</v>
      </c>
      <c r="AL82" s="328">
        <v>0.41176620370310069</v>
      </c>
      <c r="AM82" s="328">
        <v>0.84817802266765185</v>
      </c>
      <c r="AN82" s="328">
        <v>0.34772644319047163</v>
      </c>
      <c r="AO82" s="328">
        <v>0.71627809618465599</v>
      </c>
      <c r="AP82" s="328">
        <v>5.1791961959280819E-2</v>
      </c>
      <c r="AQ82" s="328">
        <v>0.65167790530647718</v>
      </c>
      <c r="AR82" s="328">
        <v>0.40985638048408024</v>
      </c>
      <c r="AS82" s="328">
        <v>0.12510313077797708</v>
      </c>
      <c r="AT82" s="328">
        <v>0.71818723788410321</v>
      </c>
      <c r="AU82" s="328">
        <v>0.56789687949843781</v>
      </c>
      <c r="AV82" s="328">
        <v>0.197828357032237</v>
      </c>
      <c r="AW82" s="328">
        <v>0.51471932912587626</v>
      </c>
      <c r="AX82" s="328">
        <v>0.78221630611125015</v>
      </c>
      <c r="AY82" s="328">
        <v>0.64800213486895064</v>
      </c>
      <c r="AZ82" s="328">
        <v>0.32513061750064232</v>
      </c>
      <c r="BA82" s="328">
        <v>0.16483892486677387</v>
      </c>
      <c r="BB82" s="328">
        <v>3.8555694852366651E-2</v>
      </c>
      <c r="BC82" s="328">
        <v>3.2203992871737697E-2</v>
      </c>
      <c r="BD82" s="328">
        <v>0.637350662092528</v>
      </c>
      <c r="BE82" s="328">
        <v>0.24594008195967132</v>
      </c>
      <c r="BF82" s="328">
        <v>0.12153209046113478</v>
      </c>
      <c r="BG82" s="328">
        <v>0.93159452909231089</v>
      </c>
      <c r="BH82" s="328">
        <v>0.17877359095088785</v>
      </c>
      <c r="BI82" s="328">
        <v>0.88126241362347635</v>
      </c>
      <c r="BJ82" s="328">
        <v>0.69631058060880413</v>
      </c>
      <c r="BK82" s="328">
        <v>0.61944541695690702</v>
      </c>
      <c r="BL82" s="328">
        <v>0.13383312555757265</v>
      </c>
      <c r="BM82" s="328">
        <v>0.662352009271852</v>
      </c>
      <c r="BN82" s="328">
        <v>0.15273340761494847</v>
      </c>
      <c r="BO82" s="328">
        <v>0.52944799124026165</v>
      </c>
      <c r="BP82" s="328">
        <v>0.97643873003262072</v>
      </c>
      <c r="BQ82" s="328">
        <v>0.68637923992926408</v>
      </c>
      <c r="BR82" s="328">
        <v>0.29809105692376403</v>
      </c>
      <c r="BS82" s="328">
        <v>0.85422544738844941</v>
      </c>
      <c r="BT82" s="328">
        <v>0.1737741007311504</v>
      </c>
      <c r="BU82" s="328">
        <v>0.939846717291416</v>
      </c>
      <c r="BV82" s="328">
        <v>0.80757804326215599</v>
      </c>
      <c r="BW82" s="328">
        <v>0.7323320380932179</v>
      </c>
      <c r="BX82" s="328">
        <v>0.75676951648073132</v>
      </c>
      <c r="BY82" s="328">
        <v>0.67270456051850758</v>
      </c>
      <c r="BZ82" s="328">
        <v>0.91231962193803451</v>
      </c>
      <c r="CA82" s="328">
        <v>0.97228194816777735</v>
      </c>
      <c r="CB82" s="328">
        <v>0.43377646353780186</v>
      </c>
      <c r="CC82" s="328">
        <v>0.42677029519857701</v>
      </c>
      <c r="CD82" s="328">
        <v>9.7762463746583705E-2</v>
      </c>
      <c r="CE82" s="328">
        <v>0.32165974533670583</v>
      </c>
      <c r="CF82" s="328">
        <v>0.23213387787182782</v>
      </c>
      <c r="CG82" s="328">
        <v>0.27765157691615805</v>
      </c>
      <c r="CH82" s="328">
        <v>0.45587124855166739</v>
      </c>
      <c r="CI82" s="328">
        <v>3.9178755320136815E-2</v>
      </c>
      <c r="CJ82" s="328">
        <v>0.85244021462842423</v>
      </c>
      <c r="CK82" s="328">
        <v>0.94816279742323228</v>
      </c>
      <c r="CL82" s="328">
        <v>9.6992346041288258E-2</v>
      </c>
      <c r="CM82" s="328">
        <v>9.3766884013787077E-2</v>
      </c>
      <c r="CN82" s="328">
        <v>0.21059197507082583</v>
      </c>
      <c r="CO82" s="328">
        <v>0.67374343212132004</v>
      </c>
      <c r="CP82" s="328">
        <v>0.15812073797618265</v>
      </c>
      <c r="CQ82" s="328">
        <v>0.5387559099939585</v>
      </c>
      <c r="CR82" s="328">
        <v>0.19087674972766067</v>
      </c>
      <c r="CS82" s="328">
        <v>0.55124301038673296</v>
      </c>
      <c r="CT82" s="328">
        <v>3.0566787767972947E-2</v>
      </c>
      <c r="CU82" s="328">
        <v>0.50854426271322151</v>
      </c>
      <c r="CV82" s="328">
        <v>0.74854816979114691</v>
      </c>
      <c r="CW82" s="329">
        <v>0.43363325310625012</v>
      </c>
    </row>
    <row r="83" spans="1:101" x14ac:dyDescent="0.25">
      <c r="A83" s="322">
        <v>81</v>
      </c>
      <c r="B83" s="327">
        <v>0.28243201828657893</v>
      </c>
      <c r="C83" s="328">
        <v>0.65339055447830097</v>
      </c>
      <c r="D83" s="328">
        <v>0.42258562967633218</v>
      </c>
      <c r="E83" s="328">
        <v>0.58341381039644702</v>
      </c>
      <c r="F83" s="328">
        <v>0.53300759314174018</v>
      </c>
      <c r="G83" s="328">
        <v>0.33148492932121609</v>
      </c>
      <c r="H83" s="328">
        <v>0.82564191897702432</v>
      </c>
      <c r="I83" s="328">
        <v>0.39278765493019763</v>
      </c>
      <c r="J83" s="328">
        <v>0.61331337939365071</v>
      </c>
      <c r="K83" s="328">
        <v>0.2028460290131946</v>
      </c>
      <c r="L83" s="328">
        <v>0.80857206096864953</v>
      </c>
      <c r="M83" s="328">
        <v>0.83430117515026136</v>
      </c>
      <c r="N83" s="328">
        <v>0.94957503603170235</v>
      </c>
      <c r="O83" s="328">
        <v>0.8688096114589674</v>
      </c>
      <c r="P83" s="328">
        <v>0.24425534075480648</v>
      </c>
      <c r="Q83" s="328">
        <v>0.12787676940149595</v>
      </c>
      <c r="R83" s="328">
        <v>0.21850856575276723</v>
      </c>
      <c r="S83" s="328">
        <v>0.32996984540972329</v>
      </c>
      <c r="T83" s="328">
        <v>0.91691126830518677</v>
      </c>
      <c r="U83" s="328">
        <v>0.42375551310540605</v>
      </c>
      <c r="V83" s="328">
        <v>0.98529456014740391</v>
      </c>
      <c r="W83" s="328">
        <v>0.46380000397925181</v>
      </c>
      <c r="X83" s="328">
        <v>0.89695932213488572</v>
      </c>
      <c r="Y83" s="328">
        <v>0.25627066338423354</v>
      </c>
      <c r="Z83" s="328">
        <v>0.58228448401686972</v>
      </c>
      <c r="AA83" s="328">
        <v>0.17579674314360094</v>
      </c>
      <c r="AB83" s="328">
        <v>0.23381154055370601</v>
      </c>
      <c r="AC83" s="328">
        <v>0.78231289875705468</v>
      </c>
      <c r="AD83" s="328">
        <v>0.90695914275228029</v>
      </c>
      <c r="AE83" s="328">
        <v>0.16728600639307079</v>
      </c>
      <c r="AF83" s="328">
        <v>0.84247294878188494</v>
      </c>
      <c r="AG83" s="328">
        <v>0.71853721807144311</v>
      </c>
      <c r="AH83" s="328">
        <v>0.26162919016561892</v>
      </c>
      <c r="AI83" s="328">
        <v>0.55207463890081621</v>
      </c>
      <c r="AJ83" s="328">
        <v>0.58364530984553187</v>
      </c>
      <c r="AK83" s="328">
        <v>0.54158903650886181</v>
      </c>
      <c r="AL83" s="328">
        <v>0.77135491067220063</v>
      </c>
      <c r="AM83" s="328">
        <v>0.95306487915530358</v>
      </c>
      <c r="AN83" s="328">
        <v>4.5621473626503928E-2</v>
      </c>
      <c r="AO83" s="328">
        <v>0.51876940351327772</v>
      </c>
      <c r="AP83" s="328">
        <v>2.9445252551322909E-2</v>
      </c>
      <c r="AQ83" s="328">
        <v>0.68728946252137924</v>
      </c>
      <c r="AR83" s="328">
        <v>0.57715380769274049</v>
      </c>
      <c r="AS83" s="328">
        <v>0.71759669487175626</v>
      </c>
      <c r="AT83" s="328">
        <v>0.1732069671286729</v>
      </c>
      <c r="AU83" s="328">
        <v>1.2870382293651339E-2</v>
      </c>
      <c r="AV83" s="328">
        <v>0.83409047359644495</v>
      </c>
      <c r="AW83" s="328">
        <v>0.24834582180470655</v>
      </c>
      <c r="AX83" s="328">
        <v>0.38759973756714583</v>
      </c>
      <c r="AY83" s="328">
        <v>0.1654731546673176</v>
      </c>
      <c r="AZ83" s="328">
        <v>0.49552024018331853</v>
      </c>
      <c r="BA83" s="328">
        <v>0.75905659284863014</v>
      </c>
      <c r="BB83" s="328">
        <v>0.24988524249975663</v>
      </c>
      <c r="BC83" s="328">
        <v>0.5103218237892746</v>
      </c>
      <c r="BD83" s="328">
        <v>0.31443850751996205</v>
      </c>
      <c r="BE83" s="328">
        <v>0.86578428744777458</v>
      </c>
      <c r="BF83" s="328">
        <v>0.57365013504822771</v>
      </c>
      <c r="BG83" s="328">
        <v>0.96434862592461368</v>
      </c>
      <c r="BH83" s="328">
        <v>5.1508173052553063E-2</v>
      </c>
      <c r="BI83" s="328">
        <v>0.33801395010391211</v>
      </c>
      <c r="BJ83" s="328">
        <v>0.39053467828572774</v>
      </c>
      <c r="BK83" s="328">
        <v>0.86712329678478417</v>
      </c>
      <c r="BL83" s="328">
        <v>0.95940700833909531</v>
      </c>
      <c r="BM83" s="328">
        <v>0.21784646108469641</v>
      </c>
      <c r="BN83" s="328">
        <v>0.85996610830715281</v>
      </c>
      <c r="BO83" s="328">
        <v>0.67013921957944023</v>
      </c>
      <c r="BP83" s="328">
        <v>0.91838276362706073</v>
      </c>
      <c r="BQ83" s="328">
        <v>0.44463596236150349</v>
      </c>
      <c r="BR83" s="328">
        <v>0.6746430698602619</v>
      </c>
      <c r="BS83" s="328">
        <v>0.87484627673199733</v>
      </c>
      <c r="BT83" s="328">
        <v>0.84590479100829907</v>
      </c>
      <c r="BU83" s="328">
        <v>0.30927659749059977</v>
      </c>
      <c r="BV83" s="328">
        <v>0.52315959194043904</v>
      </c>
      <c r="BW83" s="328">
        <v>0.62711602365345431</v>
      </c>
      <c r="BX83" s="328">
        <v>0.53706669070004143</v>
      </c>
      <c r="BY83" s="328">
        <v>0.41544830626166296</v>
      </c>
      <c r="BZ83" s="328">
        <v>0.22813202848582792</v>
      </c>
      <c r="CA83" s="328">
        <v>0.28015317732068912</v>
      </c>
      <c r="CB83" s="328">
        <v>0.4404665564125807</v>
      </c>
      <c r="CC83" s="328">
        <v>3.9878935029929785E-2</v>
      </c>
      <c r="CD83" s="328">
        <v>0.36190618993291879</v>
      </c>
      <c r="CE83" s="328">
        <v>0.55888092658740574</v>
      </c>
      <c r="CF83" s="328">
        <v>7.0851316963521427E-2</v>
      </c>
      <c r="CG83" s="328">
        <v>0.97489202417821663</v>
      </c>
      <c r="CH83" s="328">
        <v>0.17781802585597273</v>
      </c>
      <c r="CI83" s="328">
        <v>0.50106150588462706</v>
      </c>
      <c r="CJ83" s="328">
        <v>0.62756897011762613</v>
      </c>
      <c r="CK83" s="328">
        <v>0.66458929149382229</v>
      </c>
      <c r="CL83" s="328">
        <v>0.96701164722638566</v>
      </c>
      <c r="CM83" s="328">
        <v>0.63174563287564589</v>
      </c>
      <c r="CN83" s="328">
        <v>0.23037709719358723</v>
      </c>
      <c r="CO83" s="328">
        <v>8.6758713768287699E-2</v>
      </c>
      <c r="CP83" s="328">
        <v>0.64631166587798905</v>
      </c>
      <c r="CQ83" s="328">
        <v>0.75816070094371657</v>
      </c>
      <c r="CR83" s="328">
        <v>0.60493041629044608</v>
      </c>
      <c r="CS83" s="328">
        <v>0.67434153471161462</v>
      </c>
      <c r="CT83" s="328">
        <v>0.74183531546709314</v>
      </c>
      <c r="CU83" s="328">
        <v>0.71905239192855852</v>
      </c>
      <c r="CV83" s="328">
        <v>0.47042652547303038</v>
      </c>
      <c r="CW83" s="329">
        <v>0.92932147903969664</v>
      </c>
    </row>
    <row r="84" spans="1:101" x14ac:dyDescent="0.25">
      <c r="A84" s="322">
        <v>82</v>
      </c>
      <c r="B84" s="327">
        <v>0.52810139864782313</v>
      </c>
      <c r="C84" s="328">
        <v>0.67055143610937318</v>
      </c>
      <c r="D84" s="328">
        <v>0.77321301003190879</v>
      </c>
      <c r="E84" s="328">
        <v>0.20725879782294232</v>
      </c>
      <c r="F84" s="328">
        <v>0.8573816276024453</v>
      </c>
      <c r="G84" s="328">
        <v>0.26161626091519707</v>
      </c>
      <c r="H84" s="328">
        <v>0.88150287883333078</v>
      </c>
      <c r="I84" s="328">
        <v>0.15534149419624943</v>
      </c>
      <c r="J84" s="328">
        <v>0.88674220532008996</v>
      </c>
      <c r="K84" s="328">
        <v>0.14334979097454781</v>
      </c>
      <c r="L84" s="328">
        <v>0.64554693775237015</v>
      </c>
      <c r="M84" s="328">
        <v>0.68389876004365746</v>
      </c>
      <c r="N84" s="328">
        <v>0.63858674804379323</v>
      </c>
      <c r="O84" s="328">
        <v>0.45970598938839724</v>
      </c>
      <c r="P84" s="328">
        <v>0.79186501481731697</v>
      </c>
      <c r="Q84" s="328">
        <v>0.22154460697251444</v>
      </c>
      <c r="R84" s="328">
        <v>0.95260431891643371</v>
      </c>
      <c r="S84" s="328">
        <v>0.36890546137830027</v>
      </c>
      <c r="T84" s="328">
        <v>0.41044759377685258</v>
      </c>
      <c r="U84" s="328">
        <v>0.75923423108559129</v>
      </c>
      <c r="V84" s="328">
        <v>0.15321721446060987</v>
      </c>
      <c r="W84" s="328">
        <v>0.60319010970893783</v>
      </c>
      <c r="X84" s="328">
        <v>0.64350526277871811</v>
      </c>
      <c r="Y84" s="328">
        <v>1.1166922054593353E-2</v>
      </c>
      <c r="Z84" s="328">
        <v>1.5983044063812457E-2</v>
      </c>
      <c r="AA84" s="328">
        <v>0.3466493420448078</v>
      </c>
      <c r="AB84" s="328">
        <v>8.3936033772676E-2</v>
      </c>
      <c r="AC84" s="328">
        <v>6.7002755618570164E-2</v>
      </c>
      <c r="AD84" s="328">
        <v>0.56455232608730399</v>
      </c>
      <c r="AE84" s="328">
        <v>0.87305165966506859</v>
      </c>
      <c r="AF84" s="328">
        <v>0.1762254349673702</v>
      </c>
      <c r="AG84" s="328">
        <v>0.42676595714289856</v>
      </c>
      <c r="AH84" s="328">
        <v>0.54032244091601789</v>
      </c>
      <c r="AI84" s="328">
        <v>0.12863882034575624</v>
      </c>
      <c r="AJ84" s="328">
        <v>0.31103545576314673</v>
      </c>
      <c r="AK84" s="328">
        <v>0.64223126057293056</v>
      </c>
      <c r="AL84" s="328">
        <v>0.87171667648613971</v>
      </c>
      <c r="AM84" s="328">
        <v>0.3938043592129914</v>
      </c>
      <c r="AN84" s="328">
        <v>0.17187208167843071</v>
      </c>
      <c r="AO84" s="328">
        <v>8.4326260577678003E-2</v>
      </c>
      <c r="AP84" s="328">
        <v>0.76683435310880577</v>
      </c>
      <c r="AQ84" s="328">
        <v>0.78378270477745726</v>
      </c>
      <c r="AR84" s="328">
        <v>0.2824124914254238</v>
      </c>
      <c r="AS84" s="328">
        <v>7.8186033381799636E-3</v>
      </c>
      <c r="AT84" s="328">
        <v>0.3557974254957097</v>
      </c>
      <c r="AU84" s="328">
        <v>0.30079121972201861</v>
      </c>
      <c r="AV84" s="328">
        <v>0.89435570472922121</v>
      </c>
      <c r="AW84" s="328">
        <v>0.60744963455948753</v>
      </c>
      <c r="AX84" s="328">
        <v>0.45215082013230834</v>
      </c>
      <c r="AY84" s="328">
        <v>0.56434083331493401</v>
      </c>
      <c r="AZ84" s="328">
        <v>0.56837033783785351</v>
      </c>
      <c r="BA84" s="328">
        <v>0.135435129446142</v>
      </c>
      <c r="BB84" s="328">
        <v>0.89676144704253513</v>
      </c>
      <c r="BC84" s="328">
        <v>0.60515704334269227</v>
      </c>
      <c r="BD84" s="328">
        <v>0.84359014560602841</v>
      </c>
      <c r="BE84" s="328">
        <v>4.0604296599109801E-2</v>
      </c>
      <c r="BF84" s="328">
        <v>0.80045497186230463</v>
      </c>
      <c r="BG84" s="328">
        <v>0.22490738204489347</v>
      </c>
      <c r="BH84" s="328">
        <v>0.58907985786402794</v>
      </c>
      <c r="BI84" s="328">
        <v>0.65435200922406711</v>
      </c>
      <c r="BJ84" s="328">
        <v>0.84069954221168985</v>
      </c>
      <c r="BK84" s="328">
        <v>3.583263217807664E-3</v>
      </c>
      <c r="BL84" s="328">
        <v>0.17507725214620873</v>
      </c>
      <c r="BM84" s="328">
        <v>0.28766538319303403</v>
      </c>
      <c r="BN84" s="328">
        <v>0.76699484072092883</v>
      </c>
      <c r="BO84" s="328">
        <v>0.90654228757078226</v>
      </c>
      <c r="BP84" s="328">
        <v>0.34112784073782265</v>
      </c>
      <c r="BQ84" s="328">
        <v>0.77420997475317632</v>
      </c>
      <c r="BR84" s="328">
        <v>0.15426987773363976</v>
      </c>
      <c r="BS84" s="328">
        <v>0.65228079869216526</v>
      </c>
      <c r="BT84" s="328">
        <v>0.69919380794431518</v>
      </c>
      <c r="BU84" s="328">
        <v>0.56140847874200128</v>
      </c>
      <c r="BV84" s="328">
        <v>3.6752953270179356E-2</v>
      </c>
      <c r="BW84" s="328">
        <v>0.26622844677025093</v>
      </c>
      <c r="BX84" s="328">
        <v>0.79502664674792456</v>
      </c>
      <c r="BY84" s="328">
        <v>0.6489001599548454</v>
      </c>
      <c r="BZ84" s="328">
        <v>0.1212690852438163</v>
      </c>
      <c r="CA84" s="328">
        <v>0.9504527210617395</v>
      </c>
      <c r="CB84" s="328">
        <v>0.10128398620138035</v>
      </c>
      <c r="CC84" s="328">
        <v>0.80269830333787429</v>
      </c>
      <c r="CD84" s="328">
        <v>0.10349969195751285</v>
      </c>
      <c r="CE84" s="328">
        <v>0.332813972275531</v>
      </c>
      <c r="CF84" s="328">
        <v>0.27213521911975369</v>
      </c>
      <c r="CG84" s="328">
        <v>1.5344447410298834E-2</v>
      </c>
      <c r="CH84" s="328">
        <v>0.18805569124105137</v>
      </c>
      <c r="CI84" s="328">
        <v>0.11202974152630318</v>
      </c>
      <c r="CJ84" s="328">
        <v>0.54173203455898222</v>
      </c>
      <c r="CK84" s="328">
        <v>0.88215832921521198</v>
      </c>
      <c r="CL84" s="328">
        <v>0.66514188481546621</v>
      </c>
      <c r="CM84" s="328">
        <v>0.19681099754502407</v>
      </c>
      <c r="CN84" s="328">
        <v>0.67209289005225381</v>
      </c>
      <c r="CO84" s="328">
        <v>0.5235503358992537</v>
      </c>
      <c r="CP84" s="328">
        <v>0.75632515227562847</v>
      </c>
      <c r="CQ84" s="328">
        <v>0.85562577566545661</v>
      </c>
      <c r="CR84" s="328">
        <v>0.9514721696035997</v>
      </c>
      <c r="CS84" s="328">
        <v>0.51368197500946433</v>
      </c>
      <c r="CT84" s="328">
        <v>0.53434176630923824</v>
      </c>
      <c r="CU84" s="328">
        <v>0.26052323102227515</v>
      </c>
      <c r="CV84" s="328">
        <v>0.81529421736499685</v>
      </c>
      <c r="CW84" s="329">
        <v>0.88888714789096679</v>
      </c>
    </row>
    <row r="85" spans="1:101" x14ac:dyDescent="0.25">
      <c r="A85" s="322">
        <v>83</v>
      </c>
      <c r="B85" s="327">
        <v>0.37198316446151258</v>
      </c>
      <c r="C85" s="328">
        <v>0.49808514165560425</v>
      </c>
      <c r="D85" s="328">
        <v>0.13150493020282727</v>
      </c>
      <c r="E85" s="328">
        <v>0.76634688670475448</v>
      </c>
      <c r="F85" s="328">
        <v>9.4390250075125026E-2</v>
      </c>
      <c r="G85" s="328">
        <v>0.64744137557498238</v>
      </c>
      <c r="H85" s="328">
        <v>0.55833573770098743</v>
      </c>
      <c r="I85" s="328">
        <v>0.7412434521008846</v>
      </c>
      <c r="J85" s="328">
        <v>8.2029676967138698E-2</v>
      </c>
      <c r="K85" s="328">
        <v>0.50068690456331377</v>
      </c>
      <c r="L85" s="328">
        <v>0.27995854840960699</v>
      </c>
      <c r="M85" s="328">
        <v>7.8428955295755998E-2</v>
      </c>
      <c r="N85" s="328">
        <v>9.3515553331458001E-2</v>
      </c>
      <c r="O85" s="328">
        <v>0.82204829006565161</v>
      </c>
      <c r="P85" s="328">
        <v>0.84582964909452851</v>
      </c>
      <c r="Q85" s="328">
        <v>9.4269131692834129E-2</v>
      </c>
      <c r="R85" s="328">
        <v>0.86606963882323917</v>
      </c>
      <c r="S85" s="328">
        <v>0.27663732504949801</v>
      </c>
      <c r="T85" s="328">
        <v>0.26778408607760018</v>
      </c>
      <c r="U85" s="328">
        <v>9.9135375097288758E-2</v>
      </c>
      <c r="V85" s="328">
        <v>0.91854605399252542</v>
      </c>
      <c r="W85" s="328">
        <v>0.42497343384919994</v>
      </c>
      <c r="X85" s="328">
        <v>0.30714125473993859</v>
      </c>
      <c r="Y85" s="328">
        <v>0.8710037131443249</v>
      </c>
      <c r="Z85" s="328">
        <v>0.27833205196178046</v>
      </c>
      <c r="AA85" s="328">
        <v>0.343949271574016</v>
      </c>
      <c r="AB85" s="328">
        <v>0.78382407708530022</v>
      </c>
      <c r="AC85" s="328">
        <v>5.9690727910720831E-2</v>
      </c>
      <c r="AD85" s="328">
        <v>0.9405531546782715</v>
      </c>
      <c r="AE85" s="328">
        <v>0.69181943262113244</v>
      </c>
      <c r="AF85" s="328">
        <v>0.64702776878094426</v>
      </c>
      <c r="AG85" s="328">
        <v>0.54314765560360989</v>
      </c>
      <c r="AH85" s="328">
        <v>9.4563180486231024E-2</v>
      </c>
      <c r="AI85" s="328">
        <v>0.50202083610754311</v>
      </c>
      <c r="AJ85" s="328">
        <v>0.60303348685799318</v>
      </c>
      <c r="AK85" s="328">
        <v>0.30080214204981481</v>
      </c>
      <c r="AL85" s="328">
        <v>0.49946159418227554</v>
      </c>
      <c r="AM85" s="328">
        <v>0.88732587094491322</v>
      </c>
      <c r="AN85" s="328">
        <v>0.42338578436404894</v>
      </c>
      <c r="AO85" s="328">
        <v>0.92273086830028905</v>
      </c>
      <c r="AP85" s="328">
        <v>0.55169584851222986</v>
      </c>
      <c r="AQ85" s="328">
        <v>0.97377970449844842</v>
      </c>
      <c r="AR85" s="328">
        <v>0.67934105733729755</v>
      </c>
      <c r="AS85" s="328">
        <v>0.23187483072791704</v>
      </c>
      <c r="AT85" s="328">
        <v>0.2036201046356465</v>
      </c>
      <c r="AU85" s="328">
        <v>0.26771496430664921</v>
      </c>
      <c r="AV85" s="328">
        <v>0.92121870009489637</v>
      </c>
      <c r="AW85" s="328">
        <v>0.94564979057932064</v>
      </c>
      <c r="AX85" s="328">
        <v>0.54826298930175321</v>
      </c>
      <c r="AY85" s="328">
        <v>0.42816673913847181</v>
      </c>
      <c r="AZ85" s="328">
        <v>0.13170301869110124</v>
      </c>
      <c r="BA85" s="328">
        <v>0.73307802382603615</v>
      </c>
      <c r="BB85" s="328">
        <v>0.77077284811628877</v>
      </c>
      <c r="BC85" s="328">
        <v>0.14479560654996715</v>
      </c>
      <c r="BD85" s="328">
        <v>0.9401488933706621</v>
      </c>
      <c r="BE85" s="328">
        <v>8.8713348243358858E-2</v>
      </c>
      <c r="BF85" s="328">
        <v>0.69519994613913427</v>
      </c>
      <c r="BG85" s="328">
        <v>0.85229884684482649</v>
      </c>
      <c r="BH85" s="328">
        <v>0.64071515153579739</v>
      </c>
      <c r="BI85" s="328">
        <v>0.685249538824376</v>
      </c>
      <c r="BJ85" s="328">
        <v>0.51927463843181298</v>
      </c>
      <c r="BK85" s="328">
        <v>0.35921664209682813</v>
      </c>
      <c r="BL85" s="328">
        <v>0.39955313063590836</v>
      </c>
      <c r="BM85" s="328">
        <v>0.94530378021736738</v>
      </c>
      <c r="BN85" s="328">
        <v>0.77357120066010987</v>
      </c>
      <c r="BO85" s="328">
        <v>0.71495091807079802</v>
      </c>
      <c r="BP85" s="328">
        <v>0.6027175808043348</v>
      </c>
      <c r="BQ85" s="328">
        <v>0.36563382902756114</v>
      </c>
      <c r="BR85" s="328">
        <v>0.61868088936416887</v>
      </c>
      <c r="BS85" s="328">
        <v>0.78089367519628272</v>
      </c>
      <c r="BT85" s="328">
        <v>0.31570578320326792</v>
      </c>
      <c r="BU85" s="328">
        <v>0.85893678710679922</v>
      </c>
      <c r="BV85" s="328">
        <v>4.4076952190377217E-2</v>
      </c>
      <c r="BW85" s="328">
        <v>0.21679324765368624</v>
      </c>
      <c r="BX85" s="328">
        <v>0.65500814490712944</v>
      </c>
      <c r="BY85" s="328">
        <v>0.2708672044457201</v>
      </c>
      <c r="BZ85" s="328">
        <v>0.4266487305428579</v>
      </c>
      <c r="CA85" s="328">
        <v>0.7452631723109846</v>
      </c>
      <c r="CB85" s="328">
        <v>0.47350959123183323</v>
      </c>
      <c r="CC85" s="328">
        <v>0.98792113221495637</v>
      </c>
      <c r="CD85" s="328">
        <v>0.75327155214126806</v>
      </c>
      <c r="CE85" s="328">
        <v>0.21709319749775902</v>
      </c>
      <c r="CF85" s="328">
        <v>0.80806905830747233</v>
      </c>
      <c r="CG85" s="328">
        <v>0.45173695125729196</v>
      </c>
      <c r="CH85" s="328">
        <v>0.54544933835530629</v>
      </c>
      <c r="CI85" s="328">
        <v>4.4095827860721748E-2</v>
      </c>
      <c r="CJ85" s="328">
        <v>0.26703178377233616</v>
      </c>
      <c r="CK85" s="328">
        <v>0.40461260216091666</v>
      </c>
      <c r="CL85" s="328">
        <v>0.40638617238934938</v>
      </c>
      <c r="CM85" s="328">
        <v>0.35041548278180468</v>
      </c>
      <c r="CN85" s="328">
        <v>0.514188574354286</v>
      </c>
      <c r="CO85" s="328">
        <v>0.76872135212082005</v>
      </c>
      <c r="CP85" s="328">
        <v>0.67659231427650224</v>
      </c>
      <c r="CQ85" s="328">
        <v>0.20352147105838858</v>
      </c>
      <c r="CR85" s="328">
        <v>0.17542262967795264</v>
      </c>
      <c r="CS85" s="328">
        <v>0.34415766129438552</v>
      </c>
      <c r="CT85" s="328">
        <v>0.43348222711614603</v>
      </c>
      <c r="CU85" s="328">
        <v>0.14379123790927939</v>
      </c>
      <c r="CV85" s="328">
        <v>0.59266669092320345</v>
      </c>
      <c r="CW85" s="329">
        <v>0.73471195360036479</v>
      </c>
    </row>
    <row r="86" spans="1:101" x14ac:dyDescent="0.25">
      <c r="A86" s="322">
        <v>84</v>
      </c>
      <c r="B86" s="327">
        <v>0.58919372321428654</v>
      </c>
      <c r="C86" s="328">
        <v>0.36976939022139987</v>
      </c>
      <c r="D86" s="328">
        <v>0.4906204426330103</v>
      </c>
      <c r="E86" s="328">
        <v>6.5316191489031006E-2</v>
      </c>
      <c r="F86" s="328">
        <v>0.45120628083217529</v>
      </c>
      <c r="G86" s="328">
        <v>0.50843571255591358</v>
      </c>
      <c r="H86" s="328">
        <v>0.23461740288462529</v>
      </c>
      <c r="I86" s="328">
        <v>0.30369534117256691</v>
      </c>
      <c r="J86" s="328">
        <v>0.40160345527546393</v>
      </c>
      <c r="K86" s="328">
        <v>0.48546241531391754</v>
      </c>
      <c r="L86" s="328">
        <v>0.85323065793874808</v>
      </c>
      <c r="M86" s="328">
        <v>7.4283315739831046E-2</v>
      </c>
      <c r="N86" s="328">
        <v>0.34891516817892976</v>
      </c>
      <c r="O86" s="328">
        <v>0.88684418817567123</v>
      </c>
      <c r="P86" s="328">
        <v>0.64358427636796733</v>
      </c>
      <c r="Q86" s="328">
        <v>0.65451237094885251</v>
      </c>
      <c r="R86" s="328">
        <v>0.64045455973180987</v>
      </c>
      <c r="S86" s="328">
        <v>0.32393366514912847</v>
      </c>
      <c r="T86" s="328">
        <v>0.54290709832873851</v>
      </c>
      <c r="U86" s="328">
        <v>0.31448514386561777</v>
      </c>
      <c r="V86" s="328">
        <v>0.48478252746959805</v>
      </c>
      <c r="W86" s="328">
        <v>0.55917228972328137</v>
      </c>
      <c r="X86" s="328">
        <v>0.67139159884839739</v>
      </c>
      <c r="Y86" s="328">
        <v>0.75893666708461982</v>
      </c>
      <c r="Z86" s="328">
        <v>0.92400049747505708</v>
      </c>
      <c r="AA86" s="328">
        <v>0.50283705980068305</v>
      </c>
      <c r="AB86" s="328">
        <v>0.2943021031264772</v>
      </c>
      <c r="AC86" s="328">
        <v>0.72806271442841886</v>
      </c>
      <c r="AD86" s="328">
        <v>0.20809732840574036</v>
      </c>
      <c r="AE86" s="328">
        <v>0.49009125545825416</v>
      </c>
      <c r="AF86" s="328">
        <v>0.24745100898450456</v>
      </c>
      <c r="AG86" s="328">
        <v>0.2995521452583001</v>
      </c>
      <c r="AH86" s="328">
        <v>0.24006877440128616</v>
      </c>
      <c r="AI86" s="328">
        <v>0.34230056966168876</v>
      </c>
      <c r="AJ86" s="328">
        <v>0.62471483311733356</v>
      </c>
      <c r="AK86" s="328">
        <v>0.66661473002795635</v>
      </c>
      <c r="AL86" s="328">
        <v>5.7755666717259402E-2</v>
      </c>
      <c r="AM86" s="328">
        <v>0.81724860188246695</v>
      </c>
      <c r="AN86" s="328">
        <v>0.28005607961340839</v>
      </c>
      <c r="AO86" s="328">
        <v>0.86703266217112862</v>
      </c>
      <c r="AP86" s="328">
        <v>0.20142222100848972</v>
      </c>
      <c r="AQ86" s="328">
        <v>0.42483884364241131</v>
      </c>
      <c r="AR86" s="328">
        <v>0.17321552375603733</v>
      </c>
      <c r="AS86" s="328">
        <v>0.20126267103442341</v>
      </c>
      <c r="AT86" s="328">
        <v>0.13786087505446343</v>
      </c>
      <c r="AU86" s="328">
        <v>0.49267174330275409</v>
      </c>
      <c r="AV86" s="328">
        <v>0.80758904261714548</v>
      </c>
      <c r="AW86" s="328">
        <v>0.88174620217368949</v>
      </c>
      <c r="AX86" s="328">
        <v>0.96526140183039288</v>
      </c>
      <c r="AY86" s="328">
        <v>0.24655123387130318</v>
      </c>
      <c r="AZ86" s="328">
        <v>0.27923774756720254</v>
      </c>
      <c r="BA86" s="328">
        <v>0.74098564607019335</v>
      </c>
      <c r="BB86" s="328">
        <v>0.75727002605529936</v>
      </c>
      <c r="BC86" s="328">
        <v>7.410726044100624E-2</v>
      </c>
      <c r="BD86" s="328">
        <v>0.38596100073268991</v>
      </c>
      <c r="BE86" s="328">
        <v>1.2939640608714775E-2</v>
      </c>
      <c r="BF86" s="328">
        <v>0.25100153874319098</v>
      </c>
      <c r="BG86" s="328">
        <v>0.83506698745918184</v>
      </c>
      <c r="BH86" s="328">
        <v>0.47150085844284551</v>
      </c>
      <c r="BI86" s="328">
        <v>0.88577906102403681</v>
      </c>
      <c r="BJ86" s="328">
        <v>1.8416863075172429E-3</v>
      </c>
      <c r="BK86" s="328">
        <v>7.828082182039009E-2</v>
      </c>
      <c r="BL86" s="328">
        <v>0.86336586589882147</v>
      </c>
      <c r="BM86" s="328">
        <v>0.6471197137897553</v>
      </c>
      <c r="BN86" s="328">
        <v>0.11818607447008844</v>
      </c>
      <c r="BO86" s="328">
        <v>0.32911672391355157</v>
      </c>
      <c r="BP86" s="328">
        <v>4.1207758582358922E-2</v>
      </c>
      <c r="BQ86" s="328">
        <v>2.38383232516024E-2</v>
      </c>
      <c r="BR86" s="328">
        <v>4.1620286128969397E-3</v>
      </c>
      <c r="BS86" s="328">
        <v>0.3853423520392566</v>
      </c>
      <c r="BT86" s="328">
        <v>0.11054985525101402</v>
      </c>
      <c r="BU86" s="328">
        <v>0.90085498032664302</v>
      </c>
      <c r="BV86" s="328">
        <v>5.6190012902470166E-2</v>
      </c>
      <c r="BW86" s="328">
        <v>0.70854468909430346</v>
      </c>
      <c r="BX86" s="328">
        <v>0.78104212348188007</v>
      </c>
      <c r="BY86" s="328">
        <v>0.15281084633762099</v>
      </c>
      <c r="BZ86" s="328">
        <v>0.62998168453106329</v>
      </c>
      <c r="CA86" s="328">
        <v>0.75535044608788215</v>
      </c>
      <c r="CB86" s="328">
        <v>0.75092765054416954</v>
      </c>
      <c r="CC86" s="328">
        <v>8.3398796589007951E-2</v>
      </c>
      <c r="CD86" s="328">
        <v>0.17300469777090166</v>
      </c>
      <c r="CE86" s="328">
        <v>0.78992260993335917</v>
      </c>
      <c r="CF86" s="328">
        <v>0.35410591815199766</v>
      </c>
      <c r="CG86" s="328">
        <v>0.48573177273264778</v>
      </c>
      <c r="CH86" s="328">
        <v>0.33128061697123945</v>
      </c>
      <c r="CI86" s="328">
        <v>5.6264511032346753E-3</v>
      </c>
      <c r="CJ86" s="328">
        <v>0.68659107797894237</v>
      </c>
      <c r="CK86" s="328">
        <v>0.70868582733077035</v>
      </c>
      <c r="CL86" s="328">
        <v>0.70179985679219148</v>
      </c>
      <c r="CM86" s="328">
        <v>0.23931404701501213</v>
      </c>
      <c r="CN86" s="328">
        <v>0.77485308582667489</v>
      </c>
      <c r="CO86" s="328">
        <v>5.5341351476367429E-2</v>
      </c>
      <c r="CP86" s="328">
        <v>0.38741134563242596</v>
      </c>
      <c r="CQ86" s="328">
        <v>0.67727636106559119</v>
      </c>
      <c r="CR86" s="328">
        <v>0.55193434018523058</v>
      </c>
      <c r="CS86" s="328">
        <v>0.22404991804528862</v>
      </c>
      <c r="CT86" s="328">
        <v>2.4584505324478201E-2</v>
      </c>
      <c r="CU86" s="328">
        <v>0.7920262463309693</v>
      </c>
      <c r="CV86" s="328">
        <v>0.38580560444107181</v>
      </c>
      <c r="CW86" s="329">
        <v>0.48758953931165028</v>
      </c>
    </row>
    <row r="87" spans="1:101" x14ac:dyDescent="0.25">
      <c r="A87" s="322">
        <v>85</v>
      </c>
      <c r="B87" s="327">
        <v>0.88713155488992168</v>
      </c>
      <c r="C87" s="328">
        <v>0.85608565687071914</v>
      </c>
      <c r="D87" s="328">
        <v>0.29658226229955842</v>
      </c>
      <c r="E87" s="328">
        <v>7.2511637798317263E-2</v>
      </c>
      <c r="F87" s="328">
        <v>0.18557895032064664</v>
      </c>
      <c r="G87" s="328">
        <v>0.71568298481405712</v>
      </c>
      <c r="H87" s="328">
        <v>0.94373964455539405</v>
      </c>
      <c r="I87" s="328">
        <v>0.76089983522734395</v>
      </c>
      <c r="J87" s="328">
        <v>0.10777573776297888</v>
      </c>
      <c r="K87" s="328">
        <v>0.20102714001251254</v>
      </c>
      <c r="L87" s="328">
        <v>0.87095805847349528</v>
      </c>
      <c r="M87" s="328">
        <v>0.39905372894197688</v>
      </c>
      <c r="N87" s="328">
        <v>0.59012872984041853</v>
      </c>
      <c r="O87" s="328">
        <v>0.24823100162555178</v>
      </c>
      <c r="P87" s="328">
        <v>0.15202851592213129</v>
      </c>
      <c r="Q87" s="328">
        <v>0.70808954909636812</v>
      </c>
      <c r="R87" s="328">
        <v>0.46638070126824971</v>
      </c>
      <c r="S87" s="328">
        <v>0.61588759857582165</v>
      </c>
      <c r="T87" s="328">
        <v>0.33938633460187084</v>
      </c>
      <c r="U87" s="328">
        <v>0.31769265666036217</v>
      </c>
      <c r="V87" s="328">
        <v>2.6587164689912512E-2</v>
      </c>
      <c r="W87" s="328">
        <v>0.82800868129153748</v>
      </c>
      <c r="X87" s="328">
        <v>0.23436754670498727</v>
      </c>
      <c r="Y87" s="328">
        <v>0.93902153900926177</v>
      </c>
      <c r="Z87" s="328">
        <v>0.36624576897884875</v>
      </c>
      <c r="AA87" s="328">
        <v>0.12394359857990889</v>
      </c>
      <c r="AB87" s="328">
        <v>0.78660303097858453</v>
      </c>
      <c r="AC87" s="328">
        <v>0.57846521464073497</v>
      </c>
      <c r="AD87" s="328">
        <v>0.56629088618956414</v>
      </c>
      <c r="AE87" s="328">
        <v>0.22981855830569708</v>
      </c>
      <c r="AF87" s="328">
        <v>0.17417059992003781</v>
      </c>
      <c r="AG87" s="328">
        <v>0.49648356010584305</v>
      </c>
      <c r="AH87" s="328">
        <v>0.75558054090942584</v>
      </c>
      <c r="AI87" s="328">
        <v>0.54019192704374097</v>
      </c>
      <c r="AJ87" s="328">
        <v>0.77547792445724451</v>
      </c>
      <c r="AK87" s="328">
        <v>0.14968430922018783</v>
      </c>
      <c r="AL87" s="328">
        <v>0.77584453907793871</v>
      </c>
      <c r="AM87" s="328">
        <v>0.50349771978240598</v>
      </c>
      <c r="AN87" s="328">
        <v>0.11275293257562802</v>
      </c>
      <c r="AO87" s="328">
        <v>0.8554614638281608</v>
      </c>
      <c r="AP87" s="328">
        <v>0.30187220253422814</v>
      </c>
      <c r="AQ87" s="328">
        <v>0.93817988791708684</v>
      </c>
      <c r="AR87" s="328">
        <v>0.12131552300388382</v>
      </c>
      <c r="AS87" s="328">
        <v>0.58339330670192346</v>
      </c>
      <c r="AT87" s="328">
        <v>0.23769353423096184</v>
      </c>
      <c r="AU87" s="328">
        <v>0.16214965979481244</v>
      </c>
      <c r="AV87" s="328">
        <v>0.40578179882247456</v>
      </c>
      <c r="AW87" s="328">
        <v>0.7439647889767238</v>
      </c>
      <c r="AX87" s="328">
        <v>0.11688147532467719</v>
      </c>
      <c r="AY87" s="328">
        <v>0.18747954400357636</v>
      </c>
      <c r="AZ87" s="328">
        <v>0.57524861682280637</v>
      </c>
      <c r="BA87" s="328">
        <v>0.73533250737261513</v>
      </c>
      <c r="BB87" s="328">
        <v>0.7462161798189515</v>
      </c>
      <c r="BC87" s="328">
        <v>0.64928691186459009</v>
      </c>
      <c r="BD87" s="328">
        <v>0.58090438533104871</v>
      </c>
      <c r="BE87" s="328">
        <v>0.9862458448009408</v>
      </c>
      <c r="BF87" s="328">
        <v>0.29446038975397304</v>
      </c>
      <c r="BG87" s="328">
        <v>0.57868792322864415</v>
      </c>
      <c r="BH87" s="328">
        <v>5.076319236238902E-2</v>
      </c>
      <c r="BI87" s="328">
        <v>0.73136325282241277</v>
      </c>
      <c r="BJ87" s="328">
        <v>0.91399517961592447</v>
      </c>
      <c r="BK87" s="328">
        <v>0.90974856756087541</v>
      </c>
      <c r="BL87" s="328">
        <v>0.59273261318922277</v>
      </c>
      <c r="BM87" s="328">
        <v>0.11386275848308092</v>
      </c>
      <c r="BN87" s="328">
        <v>0.63124904832769979</v>
      </c>
      <c r="BO87" s="328">
        <v>0.21016216172169155</v>
      </c>
      <c r="BP87" s="328">
        <v>0.19122589965974379</v>
      </c>
      <c r="BQ87" s="328">
        <v>0.73728117324227704</v>
      </c>
      <c r="BR87" s="328">
        <v>0.15833098086792763</v>
      </c>
      <c r="BS87" s="328">
        <v>0.62325808846345199</v>
      </c>
      <c r="BT87" s="328">
        <v>0.35456634705916934</v>
      </c>
      <c r="BU87" s="328">
        <v>5.8416750713459642E-2</v>
      </c>
      <c r="BV87" s="328">
        <v>0.22370368910203986</v>
      </c>
      <c r="BW87" s="328">
        <v>0.35969513195185798</v>
      </c>
      <c r="BX87" s="328">
        <v>0.78566851360976853</v>
      </c>
      <c r="BY87" s="328">
        <v>0.6077722653376032</v>
      </c>
      <c r="BZ87" s="328">
        <v>0.36679903679107451</v>
      </c>
      <c r="CA87" s="328">
        <v>0.21548167568226884</v>
      </c>
      <c r="CB87" s="328">
        <v>0.40792266530533161</v>
      </c>
      <c r="CC87" s="328">
        <v>0.24823582607911754</v>
      </c>
      <c r="CD87" s="328">
        <v>0.99372477731948772</v>
      </c>
      <c r="CE87" s="328">
        <v>0.60476490859095922</v>
      </c>
      <c r="CF87" s="328">
        <v>0.88476660005555008</v>
      </c>
      <c r="CG87" s="328">
        <v>0.2688644256817776</v>
      </c>
      <c r="CH87" s="328">
        <v>0.6382755940927658</v>
      </c>
      <c r="CI87" s="328">
        <v>6.7635344597020364E-2</v>
      </c>
      <c r="CJ87" s="328">
        <v>0.53326215607604333</v>
      </c>
      <c r="CK87" s="328">
        <v>0.40704299542036715</v>
      </c>
      <c r="CL87" s="328">
        <v>3.1506176249556761E-2</v>
      </c>
      <c r="CM87" s="328">
        <v>0.40376011453921645</v>
      </c>
      <c r="CN87" s="328">
        <v>0.53376273898187598</v>
      </c>
      <c r="CO87" s="328">
        <v>0.18188691143013536</v>
      </c>
      <c r="CP87" s="328">
        <v>0.86986228689655221</v>
      </c>
      <c r="CQ87" s="328">
        <v>0.60073385194542195</v>
      </c>
      <c r="CR87" s="328">
        <v>0.86124142168794093</v>
      </c>
      <c r="CS87" s="328">
        <v>0.42576032289733989</v>
      </c>
      <c r="CT87" s="328">
        <v>0.62241976985608694</v>
      </c>
      <c r="CU87" s="328">
        <v>0.51854051414463775</v>
      </c>
      <c r="CV87" s="328">
        <v>0.48923462806348761</v>
      </c>
      <c r="CW87" s="329">
        <v>0.50810503432355203</v>
      </c>
    </row>
    <row r="88" spans="1:101" x14ac:dyDescent="0.25">
      <c r="A88" s="322">
        <v>86</v>
      </c>
      <c r="B88" s="327">
        <v>0.38154852636965453</v>
      </c>
      <c r="C88" s="328">
        <v>0.4483531386511963</v>
      </c>
      <c r="D88" s="328">
        <v>0.77709274632462111</v>
      </c>
      <c r="E88" s="328">
        <v>0.27456384017932089</v>
      </c>
      <c r="F88" s="328">
        <v>0.35301005078953684</v>
      </c>
      <c r="G88" s="328">
        <v>5.9376154607247322E-2</v>
      </c>
      <c r="H88" s="328">
        <v>0.90737691578168667</v>
      </c>
      <c r="I88" s="328">
        <v>4.9329490225901163E-2</v>
      </c>
      <c r="J88" s="328">
        <v>0.96081652504132653</v>
      </c>
      <c r="K88" s="328">
        <v>0.8844224528438378</v>
      </c>
      <c r="L88" s="328">
        <v>0.86416959575981189</v>
      </c>
      <c r="M88" s="328">
        <v>0.28254634910140997</v>
      </c>
      <c r="N88" s="328">
        <v>0.31475610641814455</v>
      </c>
      <c r="O88" s="328">
        <v>6.9093579326387378E-2</v>
      </c>
      <c r="P88" s="328">
        <v>0.49840168310273514</v>
      </c>
      <c r="Q88" s="328">
        <v>2.3591666417791757E-2</v>
      </c>
      <c r="R88" s="328">
        <v>0.21963951361972622</v>
      </c>
      <c r="S88" s="328">
        <v>0.90390934372309317</v>
      </c>
      <c r="T88" s="328">
        <v>2.8984614051366986E-2</v>
      </c>
      <c r="U88" s="328">
        <v>0.88571489306842621</v>
      </c>
      <c r="V88" s="328">
        <v>0.41337126949902903</v>
      </c>
      <c r="W88" s="328">
        <v>0.70582921085829131</v>
      </c>
      <c r="X88" s="328">
        <v>0.95597522312738992</v>
      </c>
      <c r="Y88" s="328">
        <v>0.16943760381376238</v>
      </c>
      <c r="Z88" s="328">
        <v>0.27608616786872298</v>
      </c>
      <c r="AA88" s="328">
        <v>0.68110101245207311</v>
      </c>
      <c r="AB88" s="328">
        <v>0.75796091641496188</v>
      </c>
      <c r="AC88" s="328">
        <v>0.521685879620573</v>
      </c>
      <c r="AD88" s="328">
        <v>0.96667762437496396</v>
      </c>
      <c r="AE88" s="328">
        <v>0.45770133383488254</v>
      </c>
      <c r="AF88" s="328">
        <v>0.38442504678116873</v>
      </c>
      <c r="AG88" s="328">
        <v>1.1719840331608555E-2</v>
      </c>
      <c r="AH88" s="328">
        <v>0.37413587742356857</v>
      </c>
      <c r="AI88" s="328">
        <v>0.74488286187684705</v>
      </c>
      <c r="AJ88" s="328">
        <v>0.28985098796230568</v>
      </c>
      <c r="AK88" s="328">
        <v>0.85389947512656605</v>
      </c>
      <c r="AL88" s="328">
        <v>0.43475559470781988</v>
      </c>
      <c r="AM88" s="328">
        <v>0.30962585295399059</v>
      </c>
      <c r="AN88" s="328">
        <v>0.65095511775011095</v>
      </c>
      <c r="AO88" s="328">
        <v>0.36601865546926771</v>
      </c>
      <c r="AP88" s="328">
        <v>0.28960821499240996</v>
      </c>
      <c r="AQ88" s="328">
        <v>0.65308465100950652</v>
      </c>
      <c r="AR88" s="328">
        <v>0.97682819997471704</v>
      </c>
      <c r="AS88" s="328">
        <v>0.73714172420632562</v>
      </c>
      <c r="AT88" s="328">
        <v>7.7671568090100562E-2</v>
      </c>
      <c r="AU88" s="328">
        <v>0.26672953970627233</v>
      </c>
      <c r="AV88" s="328">
        <v>0.64432828742019432</v>
      </c>
      <c r="AW88" s="328">
        <v>0.75966102845401018</v>
      </c>
      <c r="AX88" s="328">
        <v>0.31382367637996778</v>
      </c>
      <c r="AY88" s="328">
        <v>0.61435056554405509</v>
      </c>
      <c r="AZ88" s="328">
        <v>0.20886086066001663</v>
      </c>
      <c r="BA88" s="328">
        <v>3.3749979942199637E-2</v>
      </c>
      <c r="BB88" s="328">
        <v>0.31374108826630343</v>
      </c>
      <c r="BC88" s="328">
        <v>0.29617144781821447</v>
      </c>
      <c r="BD88" s="328">
        <v>0.39031826881201059</v>
      </c>
      <c r="BE88" s="328">
        <v>0.38963375353056851</v>
      </c>
      <c r="BF88" s="328">
        <v>0.12955258474593156</v>
      </c>
      <c r="BG88" s="328">
        <v>0.8497099589069701</v>
      </c>
      <c r="BH88" s="328">
        <v>0.64575691676622426</v>
      </c>
      <c r="BI88" s="328">
        <v>0.50259772183986051</v>
      </c>
      <c r="BJ88" s="328">
        <v>0.32449253130061395</v>
      </c>
      <c r="BK88" s="328">
        <v>0.27601832016704586</v>
      </c>
      <c r="BL88" s="328">
        <v>0.34567920460900403</v>
      </c>
      <c r="BM88" s="328">
        <v>7.2714676953643753E-2</v>
      </c>
      <c r="BN88" s="328">
        <v>0.11249270379463483</v>
      </c>
      <c r="BO88" s="328">
        <v>1.3167004559301088E-2</v>
      </c>
      <c r="BP88" s="328">
        <v>0.85468221711578107</v>
      </c>
      <c r="BQ88" s="328">
        <v>0.55836094846142581</v>
      </c>
      <c r="BR88" s="328">
        <v>0.63324304479094362</v>
      </c>
      <c r="BS88" s="328">
        <v>0.63386068352220848</v>
      </c>
      <c r="BT88" s="328">
        <v>0.47955848350480235</v>
      </c>
      <c r="BU88" s="328">
        <v>0.60080666464861943</v>
      </c>
      <c r="BV88" s="328">
        <v>0.17705376276383467</v>
      </c>
      <c r="BW88" s="328">
        <v>0.84269556427057624</v>
      </c>
      <c r="BX88" s="328">
        <v>0.70308684797446652</v>
      </c>
      <c r="BY88" s="328">
        <v>1.9047297469573898E-2</v>
      </c>
      <c r="BZ88" s="328">
        <v>1.9468242839437711E-2</v>
      </c>
      <c r="CA88" s="328">
        <v>0.49272098637210515</v>
      </c>
      <c r="CB88" s="328">
        <v>0.19712684322897989</v>
      </c>
      <c r="CC88" s="328">
        <v>0.7652917399642778</v>
      </c>
      <c r="CD88" s="328">
        <v>3.1110697011935695E-2</v>
      </c>
      <c r="CE88" s="328">
        <v>0.43174647494008056</v>
      </c>
      <c r="CF88" s="328">
        <v>0.64740367372302754</v>
      </c>
      <c r="CG88" s="328">
        <v>0.34855166491586487</v>
      </c>
      <c r="CH88" s="328">
        <v>0.84756104621749317</v>
      </c>
      <c r="CI88" s="328">
        <v>0.65865953871035021</v>
      </c>
      <c r="CJ88" s="328">
        <v>0.99768259517281543</v>
      </c>
      <c r="CK88" s="328">
        <v>0.24153610101302947</v>
      </c>
      <c r="CL88" s="328">
        <v>0.70779575543310913</v>
      </c>
      <c r="CM88" s="328">
        <v>0.84573918603237463</v>
      </c>
      <c r="CN88" s="328">
        <v>0.80224893812443376</v>
      </c>
      <c r="CO88" s="328">
        <v>0.26396044120511375</v>
      </c>
      <c r="CP88" s="328">
        <v>0.15551890956930148</v>
      </c>
      <c r="CQ88" s="328">
        <v>0.42526559711654599</v>
      </c>
      <c r="CR88" s="328">
        <v>0.35072070756828388</v>
      </c>
      <c r="CS88" s="328">
        <v>0.79531629355562328</v>
      </c>
      <c r="CT88" s="328">
        <v>0.19018743322674081</v>
      </c>
      <c r="CU88" s="328">
        <v>0.95775089695098092</v>
      </c>
      <c r="CV88" s="328">
        <v>0.53769420262687806</v>
      </c>
      <c r="CW88" s="329">
        <v>0.91588590066467468</v>
      </c>
    </row>
    <row r="89" spans="1:101" x14ac:dyDescent="0.25">
      <c r="A89" s="322">
        <v>87</v>
      </c>
      <c r="B89" s="327">
        <v>0.60946120510907598</v>
      </c>
      <c r="C89" s="328">
        <v>9.6801836722632872E-2</v>
      </c>
      <c r="D89" s="328">
        <v>0.96242614558405304</v>
      </c>
      <c r="E89" s="328">
        <v>2.2302153156150695E-2</v>
      </c>
      <c r="F89" s="328">
        <v>0.73253961069690043</v>
      </c>
      <c r="G89" s="328">
        <v>0.74023076688036937</v>
      </c>
      <c r="H89" s="328">
        <v>0.77455698625909175</v>
      </c>
      <c r="I89" s="328">
        <v>0.75949780930094324</v>
      </c>
      <c r="J89" s="328">
        <v>0.39829040190624898</v>
      </c>
      <c r="K89" s="328">
        <v>0.91284277649272116</v>
      </c>
      <c r="L89" s="328">
        <v>0.48018948131936146</v>
      </c>
      <c r="M89" s="328">
        <v>0.72038244010700625</v>
      </c>
      <c r="N89" s="328">
        <v>5.914422604995373E-2</v>
      </c>
      <c r="O89" s="328">
        <v>0.36354359118860247</v>
      </c>
      <c r="P89" s="328">
        <v>0.93743985020488552</v>
      </c>
      <c r="Q89" s="328">
        <v>0.88616363397001607</v>
      </c>
      <c r="R89" s="328">
        <v>0.3674918328239114</v>
      </c>
      <c r="S89" s="328">
        <v>0.76581125345778056</v>
      </c>
      <c r="T89" s="328">
        <v>0.68575186286955514</v>
      </c>
      <c r="U89" s="328">
        <v>0.20711331571215919</v>
      </c>
      <c r="V89" s="328">
        <v>0.74749574122034579</v>
      </c>
      <c r="W89" s="328">
        <v>0.15952869375244649</v>
      </c>
      <c r="X89" s="328">
        <v>0.60212185867474965</v>
      </c>
      <c r="Y89" s="328">
        <v>0.43413664379553296</v>
      </c>
      <c r="Z89" s="328">
        <v>0.53031383392915399</v>
      </c>
      <c r="AA89" s="328">
        <v>0.95990080463175964</v>
      </c>
      <c r="AB89" s="328">
        <v>0.39668998694761104</v>
      </c>
      <c r="AC89" s="328">
        <v>0.98915297354995446</v>
      </c>
      <c r="AD89" s="328">
        <v>0.90756119687364567</v>
      </c>
      <c r="AE89" s="328">
        <v>0.65331223976314856</v>
      </c>
      <c r="AF89" s="328">
        <v>0.33798055492585122</v>
      </c>
      <c r="AG89" s="328">
        <v>0.86306111678506081</v>
      </c>
      <c r="AH89" s="328">
        <v>0.74401160285202206</v>
      </c>
      <c r="AI89" s="328">
        <v>4.8491932635080559E-2</v>
      </c>
      <c r="AJ89" s="328">
        <v>0.16660143800061267</v>
      </c>
      <c r="AK89" s="328">
        <v>0.9949390169180472</v>
      </c>
      <c r="AL89" s="328">
        <v>0.41324823932206556</v>
      </c>
      <c r="AM89" s="328">
        <v>1.855827621064865E-2</v>
      </c>
      <c r="AN89" s="328">
        <v>0.30438411867632009</v>
      </c>
      <c r="AO89" s="328">
        <v>0.61317275323621168</v>
      </c>
      <c r="AP89" s="328">
        <v>0.19856646794908617</v>
      </c>
      <c r="AQ89" s="328">
        <v>0.43078086492494161</v>
      </c>
      <c r="AR89" s="328">
        <v>0.5324054012904238</v>
      </c>
      <c r="AS89" s="328">
        <v>0.37362508484391466</v>
      </c>
      <c r="AT89" s="328">
        <v>1.1305648731764872E-2</v>
      </c>
      <c r="AU89" s="328">
        <v>0.24476233495338939</v>
      </c>
      <c r="AV89" s="328">
        <v>0.88224052252273033</v>
      </c>
      <c r="AW89" s="328">
        <v>0.732892223397003</v>
      </c>
      <c r="AX89" s="328">
        <v>0.80093702130278932</v>
      </c>
      <c r="AY89" s="328">
        <v>0.31554328797691955</v>
      </c>
      <c r="AZ89" s="328">
        <v>0.58487916949458052</v>
      </c>
      <c r="BA89" s="328">
        <v>0.52384665362705185</v>
      </c>
      <c r="BB89" s="328">
        <v>0.90352875794597765</v>
      </c>
      <c r="BC89" s="328">
        <v>0.72840606545830333</v>
      </c>
      <c r="BD89" s="328">
        <v>0.42018545628191029</v>
      </c>
      <c r="BE89" s="328">
        <v>0.6244590266234662</v>
      </c>
      <c r="BF89" s="328">
        <v>0.91379834567203333</v>
      </c>
      <c r="BG89" s="328">
        <v>5.8774546197945421E-2</v>
      </c>
      <c r="BH89" s="328">
        <v>0.89614206451109357</v>
      </c>
      <c r="BI89" s="328">
        <v>1.8360741629916966E-2</v>
      </c>
      <c r="BJ89" s="328">
        <v>0.54631350329700634</v>
      </c>
      <c r="BK89" s="328">
        <v>0.1509783511590479</v>
      </c>
      <c r="BL89" s="328">
        <v>0.35945266514609853</v>
      </c>
      <c r="BM89" s="328">
        <v>0.23222267103374317</v>
      </c>
      <c r="BN89" s="328">
        <v>0.65196981850201152</v>
      </c>
      <c r="BO89" s="328">
        <v>0.84035344797500322</v>
      </c>
      <c r="BP89" s="328">
        <v>0.40342375927469032</v>
      </c>
      <c r="BQ89" s="328">
        <v>0.92090637102741324</v>
      </c>
      <c r="BR89" s="328">
        <v>0.65038624083221031</v>
      </c>
      <c r="BS89" s="328">
        <v>0.58696418168604847</v>
      </c>
      <c r="BT89" s="328">
        <v>8.61182846671813E-2</v>
      </c>
      <c r="BU89" s="328">
        <v>0.79032633773298611</v>
      </c>
      <c r="BV89" s="328">
        <v>0.2872890855175394</v>
      </c>
      <c r="BW89" s="328">
        <v>0.11573312308339112</v>
      </c>
      <c r="BX89" s="328">
        <v>0.36993492954653995</v>
      </c>
      <c r="BY89" s="328">
        <v>0.82777718422290825</v>
      </c>
      <c r="BZ89" s="328">
        <v>0.37842684682651129</v>
      </c>
      <c r="CA89" s="328">
        <v>0.11471122321323635</v>
      </c>
      <c r="CB89" s="328">
        <v>0.54454600057123792</v>
      </c>
      <c r="CC89" s="328">
        <v>0.72376720861682409</v>
      </c>
      <c r="CD89" s="328">
        <v>0.19359888080364529</v>
      </c>
      <c r="CE89" s="328">
        <v>0.27684456975905913</v>
      </c>
      <c r="CF89" s="328">
        <v>3.8123717021906423E-2</v>
      </c>
      <c r="CG89" s="328">
        <v>0.59153629521440099</v>
      </c>
      <c r="CH89" s="328">
        <v>0.36324354614250809</v>
      </c>
      <c r="CI89" s="328">
        <v>0.67013431063713114</v>
      </c>
      <c r="CJ89" s="328">
        <v>0.72539356839961044</v>
      </c>
      <c r="CK89" s="328">
        <v>0.42990064601381239</v>
      </c>
      <c r="CL89" s="328">
        <v>0.95283423837524861</v>
      </c>
      <c r="CM89" s="328">
        <v>0.94317637692765843</v>
      </c>
      <c r="CN89" s="328">
        <v>0.48718916409170276</v>
      </c>
      <c r="CO89" s="328">
        <v>0.67898150180608141</v>
      </c>
      <c r="CP89" s="328">
        <v>0.55706317758781876</v>
      </c>
      <c r="CQ89" s="328">
        <v>0.51669468898772575</v>
      </c>
      <c r="CR89" s="328">
        <v>0.6825889616609766</v>
      </c>
      <c r="CS89" s="328">
        <v>0.78083483944647214</v>
      </c>
      <c r="CT89" s="328">
        <v>2.0999880925971937E-2</v>
      </c>
      <c r="CU89" s="328">
        <v>0.25435082423440636</v>
      </c>
      <c r="CV89" s="328">
        <v>0.93399080084628694</v>
      </c>
      <c r="CW89" s="329">
        <v>0.16446581493226642</v>
      </c>
    </row>
    <row r="90" spans="1:101" x14ac:dyDescent="0.25">
      <c r="A90" s="322">
        <v>88</v>
      </c>
      <c r="B90" s="327">
        <v>0.79860154703022856</v>
      </c>
      <c r="C90" s="328">
        <v>0.25965768384223642</v>
      </c>
      <c r="D90" s="328">
        <v>0.59016248161823182</v>
      </c>
      <c r="E90" s="328">
        <v>0.10236833012510727</v>
      </c>
      <c r="F90" s="328">
        <v>0.32071743585032353</v>
      </c>
      <c r="G90" s="328">
        <v>0.44465335542845574</v>
      </c>
      <c r="H90" s="328">
        <v>0.7264467895677722</v>
      </c>
      <c r="I90" s="328">
        <v>0.84694017967009394</v>
      </c>
      <c r="J90" s="328">
        <v>0.80524581960087671</v>
      </c>
      <c r="K90" s="328">
        <v>0.55517570510197722</v>
      </c>
      <c r="L90" s="328">
        <v>0.82152925996430071</v>
      </c>
      <c r="M90" s="328">
        <v>1.7555590697258872E-2</v>
      </c>
      <c r="N90" s="328">
        <v>0.85370725611220277</v>
      </c>
      <c r="O90" s="328">
        <v>0.74263351590953608</v>
      </c>
      <c r="P90" s="328">
        <v>0.35735373129757142</v>
      </c>
      <c r="Q90" s="328">
        <v>0.76324553396986516</v>
      </c>
      <c r="R90" s="328">
        <v>0.59965925833693312</v>
      </c>
      <c r="S90" s="328">
        <v>0.93310310918460893</v>
      </c>
      <c r="T90" s="328">
        <v>0.42131517331498625</v>
      </c>
      <c r="U90" s="328">
        <v>0.49123824624534596</v>
      </c>
      <c r="V90" s="328">
        <v>0.4466915495075332</v>
      </c>
      <c r="W90" s="328">
        <v>0.7642972986914176</v>
      </c>
      <c r="X90" s="328">
        <v>0.73400629708715659</v>
      </c>
      <c r="Y90" s="328">
        <v>0.10983392489543387</v>
      </c>
      <c r="Z90" s="328">
        <v>0.82385964378252297</v>
      </c>
      <c r="AA90" s="328">
        <v>0.90605653291614008</v>
      </c>
      <c r="AB90" s="328">
        <v>0.17110873501290591</v>
      </c>
      <c r="AC90" s="328">
        <v>0.65299597657176234</v>
      </c>
      <c r="AD90" s="328">
        <v>0.85774061575980642</v>
      </c>
      <c r="AE90" s="328">
        <v>0.47538418645259206</v>
      </c>
      <c r="AF90" s="328">
        <v>0.3283074686987093</v>
      </c>
      <c r="AG90" s="328">
        <v>2.8393783860804378E-2</v>
      </c>
      <c r="AH90" s="328">
        <v>0.10612059809865748</v>
      </c>
      <c r="AI90" s="328">
        <v>0.86722866065749948</v>
      </c>
      <c r="AJ90" s="328">
        <v>0.96884986913565396</v>
      </c>
      <c r="AK90" s="328">
        <v>9.9552058281519251E-2</v>
      </c>
      <c r="AL90" s="328">
        <v>0.78302229218889874</v>
      </c>
      <c r="AM90" s="328">
        <v>0.23713427738394177</v>
      </c>
      <c r="AN90" s="328">
        <v>0.95113007544173112</v>
      </c>
      <c r="AO90" s="328">
        <v>0.29598126890629572</v>
      </c>
      <c r="AP90" s="328">
        <v>0.70666939456767608</v>
      </c>
      <c r="AQ90" s="328">
        <v>0.46303823192762827</v>
      </c>
      <c r="AR90" s="328">
        <v>0.97928723364762638</v>
      </c>
      <c r="AS90" s="328">
        <v>0.99282057770384657</v>
      </c>
      <c r="AT90" s="328">
        <v>0.38626865330855353</v>
      </c>
      <c r="AU90" s="328">
        <v>0.94606914422889599</v>
      </c>
      <c r="AV90" s="328">
        <v>0.27560976824959837</v>
      </c>
      <c r="AW90" s="328">
        <v>0.13138036383942442</v>
      </c>
      <c r="AX90" s="328">
        <v>0.41264942249496439</v>
      </c>
      <c r="AY90" s="328">
        <v>0.16274918563416207</v>
      </c>
      <c r="AZ90" s="328">
        <v>5.8526999032642024E-2</v>
      </c>
      <c r="BA90" s="328">
        <v>0.13216490740881337</v>
      </c>
      <c r="BB90" s="328">
        <v>0.82634117486695047</v>
      </c>
      <c r="BC90" s="328">
        <v>0.14789900063670647</v>
      </c>
      <c r="BD90" s="328">
        <v>0.26693428934615371</v>
      </c>
      <c r="BE90" s="328">
        <v>0.14837824679851863</v>
      </c>
      <c r="BF90" s="328">
        <v>6.9228422185443783E-2</v>
      </c>
      <c r="BG90" s="328">
        <v>0.47956433249838248</v>
      </c>
      <c r="BH90" s="328">
        <v>0.59047512191573492</v>
      </c>
      <c r="BI90" s="328">
        <v>0.85154071801737974</v>
      </c>
      <c r="BJ90" s="328">
        <v>0.88335145826366035</v>
      </c>
      <c r="BK90" s="328">
        <v>0.56718587394882203</v>
      </c>
      <c r="BL90" s="328">
        <v>0.26596460289168444</v>
      </c>
      <c r="BM90" s="328">
        <v>0.58567520990531285</v>
      </c>
      <c r="BN90" s="328">
        <v>0.53049539895766529</v>
      </c>
      <c r="BO90" s="328">
        <v>2.1956300626775116E-2</v>
      </c>
      <c r="BP90" s="328">
        <v>0.65837918425075692</v>
      </c>
      <c r="BQ90" s="328">
        <v>0.43581517352697574</v>
      </c>
      <c r="BR90" s="328">
        <v>0.76833955461438053</v>
      </c>
      <c r="BS90" s="328">
        <v>4.6946632774529373E-2</v>
      </c>
      <c r="BT90" s="328">
        <v>0.26621698708190022</v>
      </c>
      <c r="BU90" s="328">
        <v>5.0780254619284371E-2</v>
      </c>
      <c r="BV90" s="328">
        <v>0.1104983014515879</v>
      </c>
      <c r="BW90" s="328">
        <v>0.73184789731959232</v>
      </c>
      <c r="BX90" s="328">
        <v>0.85341650425165128</v>
      </c>
      <c r="BY90" s="328">
        <v>0.47889441862351667</v>
      </c>
      <c r="BZ90" s="328">
        <v>0.90874984054835295</v>
      </c>
      <c r="CA90" s="328">
        <v>0.36985083682868236</v>
      </c>
      <c r="CB90" s="328">
        <v>0.43424544113121266</v>
      </c>
      <c r="CC90" s="328">
        <v>0.62120024235471671</v>
      </c>
      <c r="CD90" s="328">
        <v>0.86584485719164872</v>
      </c>
      <c r="CE90" s="328">
        <v>0.64552551749743814</v>
      </c>
      <c r="CF90" s="328">
        <v>0.22473026217491832</v>
      </c>
      <c r="CG90" s="328">
        <v>0.37713103305066076</v>
      </c>
      <c r="CH90" s="328">
        <v>0.76115903897986303</v>
      </c>
      <c r="CI90" s="328">
        <v>0.44763759208910781</v>
      </c>
      <c r="CJ90" s="328">
        <v>0.26366327303533388</v>
      </c>
      <c r="CK90" s="328">
        <v>0.60127225578963861</v>
      </c>
      <c r="CL90" s="328">
        <v>0.82186713653528964</v>
      </c>
      <c r="CM90" s="328">
        <v>0.99422948053071392</v>
      </c>
      <c r="CN90" s="328">
        <v>0.33050176050222135</v>
      </c>
      <c r="CO90" s="328">
        <v>2.5938078394129871E-2</v>
      </c>
      <c r="CP90" s="328">
        <v>0.10408624118309384</v>
      </c>
      <c r="CQ90" s="328">
        <v>0.94711321597503506</v>
      </c>
      <c r="CR90" s="328">
        <v>0.24309028758649642</v>
      </c>
      <c r="CS90" s="328">
        <v>0.87480983189682826</v>
      </c>
      <c r="CT90" s="328">
        <v>0.43409911350437103</v>
      </c>
      <c r="CU90" s="328">
        <v>0.49894941956345118</v>
      </c>
      <c r="CV90" s="328">
        <v>0.84114495781240106</v>
      </c>
      <c r="CW90" s="329">
        <v>0.1818407748559201</v>
      </c>
    </row>
    <row r="91" spans="1:101" x14ac:dyDescent="0.25">
      <c r="A91" s="322">
        <v>89</v>
      </c>
      <c r="B91" s="327">
        <v>0.76369826668080942</v>
      </c>
      <c r="C91" s="328">
        <v>0.20967791165660432</v>
      </c>
      <c r="D91" s="328">
        <v>0.37595298486926376</v>
      </c>
      <c r="E91" s="328">
        <v>0.77106187828864092</v>
      </c>
      <c r="F91" s="328">
        <v>0.36124824169134184</v>
      </c>
      <c r="G91" s="328">
        <v>0.98025781713929794</v>
      </c>
      <c r="H91" s="328">
        <v>0.8751668304346758</v>
      </c>
      <c r="I91" s="328">
        <v>0.55518292349759801</v>
      </c>
      <c r="J91" s="328">
        <v>0.31740010609522651</v>
      </c>
      <c r="K91" s="328">
        <v>1.7973750134227195E-2</v>
      </c>
      <c r="L91" s="328">
        <v>0.46222550455079792</v>
      </c>
      <c r="M91" s="328">
        <v>0.5660346836076311</v>
      </c>
      <c r="N91" s="328">
        <v>0.99698361737370989</v>
      </c>
      <c r="O91" s="328">
        <v>0.88018860991055448</v>
      </c>
      <c r="P91" s="328">
        <v>0.10984499655518398</v>
      </c>
      <c r="Q91" s="328">
        <v>0.10348521399332133</v>
      </c>
      <c r="R91" s="328">
        <v>0.68517391060177868</v>
      </c>
      <c r="S91" s="328">
        <v>0.67720512666137345</v>
      </c>
      <c r="T91" s="328">
        <v>0.23761218041742627</v>
      </c>
      <c r="U91" s="328">
        <v>0.81738991250540249</v>
      </c>
      <c r="V91" s="328">
        <v>0.3901395124664333</v>
      </c>
      <c r="W91" s="328">
        <v>0.52109330819645772</v>
      </c>
      <c r="X91" s="328">
        <v>0.32227880220851279</v>
      </c>
      <c r="Y91" s="328">
        <v>0.77191707606174198</v>
      </c>
      <c r="Z91" s="328">
        <v>0.86692711489192309</v>
      </c>
      <c r="AA91" s="328">
        <v>0.94034876257547273</v>
      </c>
      <c r="AB91" s="328">
        <v>0.7158086799080321</v>
      </c>
      <c r="AC91" s="328">
        <v>0.23525411178318989</v>
      </c>
      <c r="AD91" s="328">
        <v>0.76355892764380506</v>
      </c>
      <c r="AE91" s="328">
        <v>0.86263771865244299</v>
      </c>
      <c r="AF91" s="328">
        <v>0.72208215197733905</v>
      </c>
      <c r="AG91" s="328">
        <v>0.50168586636521906</v>
      </c>
      <c r="AH91" s="328">
        <v>0.88683210419882763</v>
      </c>
      <c r="AI91" s="328">
        <v>0.80199982138715953</v>
      </c>
      <c r="AJ91" s="328">
        <v>0.87954769941504307</v>
      </c>
      <c r="AK91" s="328">
        <v>0.36791024456981525</v>
      </c>
      <c r="AL91" s="328">
        <v>0.51477052817459157</v>
      </c>
      <c r="AM91" s="328">
        <v>2.0627897296934705E-2</v>
      </c>
      <c r="AN91" s="328">
        <v>0.30689083299731301</v>
      </c>
      <c r="AO91" s="328">
        <v>0.33087480330296026</v>
      </c>
      <c r="AP91" s="328">
        <v>0.41437643481768727</v>
      </c>
      <c r="AQ91" s="328">
        <v>0.46626836243528214</v>
      </c>
      <c r="AR91" s="328">
        <v>0.82928336226598987</v>
      </c>
      <c r="AS91" s="328">
        <v>9.5815433879455236E-2</v>
      </c>
      <c r="AT91" s="328">
        <v>9.0441768586912996E-2</v>
      </c>
      <c r="AU91" s="328">
        <v>0.5823413281058194</v>
      </c>
      <c r="AV91" s="328">
        <v>0.38921702983410533</v>
      </c>
      <c r="AW91" s="328">
        <v>0.67924023991254945</v>
      </c>
      <c r="AX91" s="328">
        <v>0.39445360011429753</v>
      </c>
      <c r="AY91" s="328">
        <v>0.65062586648051823</v>
      </c>
      <c r="AZ91" s="328">
        <v>0.79252079613726334</v>
      </c>
      <c r="BA91" s="328">
        <v>0.2064719209146606</v>
      </c>
      <c r="BB91" s="328">
        <v>0.79395118090240935</v>
      </c>
      <c r="BC91" s="328">
        <v>0.22626717304707289</v>
      </c>
      <c r="BD91" s="328">
        <v>0.20029474758825305</v>
      </c>
      <c r="BE91" s="328">
        <v>0.53733582417192149</v>
      </c>
      <c r="BF91" s="328">
        <v>0.29725012369346837</v>
      </c>
      <c r="BG91" s="328">
        <v>0.64304647287220718</v>
      </c>
      <c r="BH91" s="328">
        <v>0.38500290183064489</v>
      </c>
      <c r="BI91" s="328">
        <v>0.9014965903473211</v>
      </c>
      <c r="BJ91" s="328">
        <v>0.4755930797478245</v>
      </c>
      <c r="BK91" s="328">
        <v>0.56662011434128434</v>
      </c>
      <c r="BL91" s="328">
        <v>0.71081840149950182</v>
      </c>
      <c r="BM91" s="328">
        <v>0.11407501470461145</v>
      </c>
      <c r="BN91" s="328">
        <v>7.4457028303059225E-2</v>
      </c>
      <c r="BO91" s="328">
        <v>0.81144678195958453</v>
      </c>
      <c r="BP91" s="328">
        <v>0.30543521576785615</v>
      </c>
      <c r="BQ91" s="328">
        <v>0.14111911002976329</v>
      </c>
      <c r="BR91" s="328">
        <v>0.79164201744128171</v>
      </c>
      <c r="BS91" s="328">
        <v>0.75367463336754525</v>
      </c>
      <c r="BT91" s="328">
        <v>0.10358841890588266</v>
      </c>
      <c r="BU91" s="328">
        <v>0.68710519414726279</v>
      </c>
      <c r="BV91" s="328">
        <v>3.2990855349964043E-2</v>
      </c>
      <c r="BW91" s="328">
        <v>0.97685592120874376</v>
      </c>
      <c r="BX91" s="328">
        <v>0.83655795509481568</v>
      </c>
      <c r="BY91" s="328">
        <v>0.14157104519062269</v>
      </c>
      <c r="BZ91" s="328">
        <v>0.74643074125176279</v>
      </c>
      <c r="CA91" s="328">
        <v>6.0360276879108277E-2</v>
      </c>
      <c r="CB91" s="328">
        <v>0.27930234637309415</v>
      </c>
      <c r="CC91" s="328">
        <v>0.80722943850075635</v>
      </c>
      <c r="CD91" s="328">
        <v>0.72574400740082856</v>
      </c>
      <c r="CE91" s="328">
        <v>0.21003898161439949</v>
      </c>
      <c r="CF91" s="328">
        <v>3.2930279627527703E-2</v>
      </c>
      <c r="CG91" s="328">
        <v>0.96623941047874062</v>
      </c>
      <c r="CH91" s="328">
        <v>7.0391956108939446E-3</v>
      </c>
      <c r="CI91" s="328">
        <v>0.78544602348001491</v>
      </c>
      <c r="CJ91" s="328">
        <v>0.30179249500219352</v>
      </c>
      <c r="CK91" s="328">
        <v>4.2308286526234973E-2</v>
      </c>
      <c r="CL91" s="328">
        <v>0.67548719020900294</v>
      </c>
      <c r="CM91" s="328">
        <v>0.633657735768824</v>
      </c>
      <c r="CN91" s="328">
        <v>0.90021966781978158</v>
      </c>
      <c r="CO91" s="328">
        <v>0.55617743858928392</v>
      </c>
      <c r="CP91" s="328">
        <v>0.10317741178168571</v>
      </c>
      <c r="CQ91" s="328">
        <v>0.51899881847641893</v>
      </c>
      <c r="CR91" s="328">
        <v>0.65255661506580864</v>
      </c>
      <c r="CS91" s="328">
        <v>0.74275511684865325</v>
      </c>
      <c r="CT91" s="328">
        <v>0.30136569141854963</v>
      </c>
      <c r="CU91" s="328">
        <v>0.53473412455761937</v>
      </c>
      <c r="CV91" s="328">
        <v>0.72666266231510712</v>
      </c>
      <c r="CW91" s="329">
        <v>0.72210148674703523</v>
      </c>
    </row>
    <row r="92" spans="1:101" x14ac:dyDescent="0.25">
      <c r="A92" s="322">
        <v>90</v>
      </c>
      <c r="B92" s="327">
        <v>0.81859522563957854</v>
      </c>
      <c r="C92" s="328">
        <v>0.23179527671212985</v>
      </c>
      <c r="D92" s="328">
        <v>0.46344877617796154</v>
      </c>
      <c r="E92" s="328">
        <v>0.42385493555364562</v>
      </c>
      <c r="F92" s="328">
        <v>0.79200252362236068</v>
      </c>
      <c r="G92" s="328">
        <v>0.25639612932649669</v>
      </c>
      <c r="H92" s="328">
        <v>0.62241697801212781</v>
      </c>
      <c r="I92" s="328">
        <v>4.2215555859750786E-2</v>
      </c>
      <c r="J92" s="328">
        <v>3.2708886799142078E-2</v>
      </c>
      <c r="K92" s="328">
        <v>0.87302711820579137</v>
      </c>
      <c r="L92" s="328">
        <v>0.47256375004447282</v>
      </c>
      <c r="M92" s="328">
        <v>0.31551085740854989</v>
      </c>
      <c r="N92" s="328">
        <v>0.74690730764521707</v>
      </c>
      <c r="O92" s="328">
        <v>0.87301920503399377</v>
      </c>
      <c r="P92" s="328">
        <v>0.94753257877411912</v>
      </c>
      <c r="Q92" s="328">
        <v>0.11324286500980763</v>
      </c>
      <c r="R92" s="328">
        <v>0.56778319879024575</v>
      </c>
      <c r="S92" s="328">
        <v>0.65921251242635748</v>
      </c>
      <c r="T92" s="328">
        <v>0.57151558039989947</v>
      </c>
      <c r="U92" s="328">
        <v>0.78625411033248493</v>
      </c>
      <c r="V92" s="328">
        <v>0.69908033772249523</v>
      </c>
      <c r="W92" s="328">
        <v>0.87392719357775039</v>
      </c>
      <c r="X92" s="328">
        <v>0.82530068464507611</v>
      </c>
      <c r="Y92" s="328">
        <v>0.60218726101248299</v>
      </c>
      <c r="Z92" s="328">
        <v>8.481559879049394E-2</v>
      </c>
      <c r="AA92" s="328">
        <v>0.21350831572088502</v>
      </c>
      <c r="AB92" s="328">
        <v>0.98705813470221671</v>
      </c>
      <c r="AC92" s="328">
        <v>0.15837994763952712</v>
      </c>
      <c r="AD92" s="328">
        <v>0.87746785837164532</v>
      </c>
      <c r="AE92" s="328">
        <v>0.55441140481516182</v>
      </c>
      <c r="AF92" s="328">
        <v>0.18862246138595218</v>
      </c>
      <c r="AG92" s="328">
        <v>0.59693053847772859</v>
      </c>
      <c r="AH92" s="328">
        <v>0.92487282827104966</v>
      </c>
      <c r="AI92" s="328">
        <v>0.15999614053040201</v>
      </c>
      <c r="AJ92" s="328">
        <v>0.65689980222745037</v>
      </c>
      <c r="AK92" s="328">
        <v>0.93397811971529965</v>
      </c>
      <c r="AL92" s="328">
        <v>8.5992930850838256E-2</v>
      </c>
      <c r="AM92" s="328">
        <v>0.13586596083623581</v>
      </c>
      <c r="AN92" s="328">
        <v>0.24877996545816305</v>
      </c>
      <c r="AO92" s="328">
        <v>0.16794702471952228</v>
      </c>
      <c r="AP92" s="328">
        <v>0.45409260230174198</v>
      </c>
      <c r="AQ92" s="328">
        <v>0.92278022630861156</v>
      </c>
      <c r="AR92" s="328">
        <v>0.18461370684079181</v>
      </c>
      <c r="AS92" s="328">
        <v>0.3966039236450829</v>
      </c>
      <c r="AT92" s="328">
        <v>0.27800244947374697</v>
      </c>
      <c r="AU92" s="328">
        <v>0.6190972437045712</v>
      </c>
      <c r="AV92" s="328">
        <v>0.73769898440676607</v>
      </c>
      <c r="AW92" s="328">
        <v>6.2036783091635517E-2</v>
      </c>
      <c r="AX92" s="328">
        <v>0.94805248599326153</v>
      </c>
      <c r="AY92" s="328">
        <v>0.51238188584645794</v>
      </c>
      <c r="AZ92" s="328">
        <v>0.47932502609160177</v>
      </c>
      <c r="BA92" s="328">
        <v>9.5504568086357988E-2</v>
      </c>
      <c r="BB92" s="328">
        <v>0.28791512322852952</v>
      </c>
      <c r="BC92" s="328">
        <v>0.70689844021896775</v>
      </c>
      <c r="BD92" s="328">
        <v>0.66517645410760551</v>
      </c>
      <c r="BE92" s="328">
        <v>0.96458749825583578</v>
      </c>
      <c r="BF92" s="328">
        <v>0.70850857700233494</v>
      </c>
      <c r="BG92" s="328">
        <v>0.85155465381319773</v>
      </c>
      <c r="BH92" s="328">
        <v>0.99673991051992505</v>
      </c>
      <c r="BI92" s="328">
        <v>0.73262916232126152</v>
      </c>
      <c r="BJ92" s="328">
        <v>0.64231150615743671</v>
      </c>
      <c r="BK92" s="328">
        <v>0.18447414109646854</v>
      </c>
      <c r="BL92" s="328">
        <v>0.70650622571083543</v>
      </c>
      <c r="BM92" s="328">
        <v>0.22492978768196803</v>
      </c>
      <c r="BN92" s="328">
        <v>0.37061243489584905</v>
      </c>
      <c r="BO92" s="328">
        <v>0.62628004057666686</v>
      </c>
      <c r="BP92" s="328">
        <v>0.16919592987002297</v>
      </c>
      <c r="BQ92" s="328">
        <v>0.25731278836470506</v>
      </c>
      <c r="BR92" s="328">
        <v>0.46286076037310897</v>
      </c>
      <c r="BS92" s="328">
        <v>0.33178910393319772</v>
      </c>
      <c r="BT92" s="328">
        <v>0.48426283812954751</v>
      </c>
      <c r="BU92" s="328">
        <v>0.57311595228490297</v>
      </c>
      <c r="BV92" s="328">
        <v>0.73446638755910176</v>
      </c>
      <c r="BW92" s="328">
        <v>0.75094950808758476</v>
      </c>
      <c r="BX92" s="328">
        <v>0.49010792334648823</v>
      </c>
      <c r="BY92" s="328">
        <v>0.31942090044595339</v>
      </c>
      <c r="BZ92" s="328">
        <v>0.50458176718227676</v>
      </c>
      <c r="CA92" s="328">
        <v>0.9114772273742977</v>
      </c>
      <c r="CB92" s="328">
        <v>0.77295547937298403</v>
      </c>
      <c r="CC92" s="328">
        <v>4.0624057346055453E-2</v>
      </c>
      <c r="CD92" s="328">
        <v>0.77235170258784835</v>
      </c>
      <c r="CE92" s="328">
        <v>7.2477788129226006E-2</v>
      </c>
      <c r="CF92" s="328">
        <v>0.95527397097836797</v>
      </c>
      <c r="CG92" s="328">
        <v>0.38047962250358047</v>
      </c>
      <c r="CH92" s="328">
        <v>4.9810456378827084E-2</v>
      </c>
      <c r="CI92" s="328">
        <v>0.33702620833737162</v>
      </c>
      <c r="CJ92" s="328">
        <v>0.36140685003012418</v>
      </c>
      <c r="CK92" s="328">
        <v>8.5910828378561455E-2</v>
      </c>
      <c r="CL92" s="328">
        <v>0.22242357419314285</v>
      </c>
      <c r="CM92" s="328">
        <v>0.14501133065452199</v>
      </c>
      <c r="CN92" s="328">
        <v>0.26200763526504067</v>
      </c>
      <c r="CO92" s="328">
        <v>0.53739510942251645</v>
      </c>
      <c r="CP92" s="328">
        <v>2.9770044082064295E-2</v>
      </c>
      <c r="CQ92" s="328">
        <v>0.33114291890898784</v>
      </c>
      <c r="CR92" s="328">
        <v>0.84073666713577055</v>
      </c>
      <c r="CS92" s="328">
        <v>0.33082067118454184</v>
      </c>
      <c r="CT92" s="328">
        <v>0.90147360842659729</v>
      </c>
      <c r="CU92" s="328">
        <v>0.37907298315921012</v>
      </c>
      <c r="CV92" s="328">
        <v>0.77010080908712553</v>
      </c>
      <c r="CW92" s="329">
        <v>0.57332683752144242</v>
      </c>
    </row>
    <row r="93" spans="1:101" x14ac:dyDescent="0.25">
      <c r="A93" s="322">
        <v>91</v>
      </c>
      <c r="B93" s="327">
        <v>0.95977443298683962</v>
      </c>
      <c r="C93" s="328">
        <v>0.71618702905793352</v>
      </c>
      <c r="D93" s="328">
        <v>0.19226965200512947</v>
      </c>
      <c r="E93" s="328">
        <v>0.28175093587848554</v>
      </c>
      <c r="F93" s="328">
        <v>0.53241783278697952</v>
      </c>
      <c r="G93" s="328">
        <v>0.4474534226103053</v>
      </c>
      <c r="H93" s="328">
        <v>6.641750981545802E-2</v>
      </c>
      <c r="I93" s="328">
        <v>0.25473734739831411</v>
      </c>
      <c r="J93" s="328">
        <v>0.27243130440392793</v>
      </c>
      <c r="K93" s="328">
        <v>0.82941212416564003</v>
      </c>
      <c r="L93" s="328">
        <v>0.25420727645043817</v>
      </c>
      <c r="M93" s="328">
        <v>0.26123742236389802</v>
      </c>
      <c r="N93" s="328">
        <v>0.4058889284996301</v>
      </c>
      <c r="O93" s="328">
        <v>0.55040907106404946</v>
      </c>
      <c r="P93" s="328">
        <v>0.87908501881596002</v>
      </c>
      <c r="Q93" s="328">
        <v>1.4274487761221089E-2</v>
      </c>
      <c r="R93" s="328">
        <v>0.79312003417178101</v>
      </c>
      <c r="S93" s="328">
        <v>0.40629171874896763</v>
      </c>
      <c r="T93" s="328">
        <v>0.46241786734113433</v>
      </c>
      <c r="U93" s="328">
        <v>0.13260194093707445</v>
      </c>
      <c r="V93" s="328">
        <v>0.13623257041548964</v>
      </c>
      <c r="W93" s="328">
        <v>0.68906916196034107</v>
      </c>
      <c r="X93" s="328">
        <v>0.35154973690833491</v>
      </c>
      <c r="Y93" s="328">
        <v>0.49803533868128369</v>
      </c>
      <c r="Z93" s="328">
        <v>0.43098443221913874</v>
      </c>
      <c r="AA93" s="328">
        <v>0.59389391864929841</v>
      </c>
      <c r="AB93" s="328">
        <v>0.95642501755917397</v>
      </c>
      <c r="AC93" s="328">
        <v>6.4956288376242677E-2</v>
      </c>
      <c r="AD93" s="328">
        <v>0.64836933605410896</v>
      </c>
      <c r="AE93" s="328">
        <v>0.53896805933427472</v>
      </c>
      <c r="AF93" s="328">
        <v>0.71923052696257139</v>
      </c>
      <c r="AG93" s="328">
        <v>0.15745019375422853</v>
      </c>
      <c r="AH93" s="328">
        <v>0.33583512031448848</v>
      </c>
      <c r="AI93" s="328">
        <v>0.296221677200315</v>
      </c>
      <c r="AJ93" s="328">
        <v>0.49761968626309239</v>
      </c>
      <c r="AK93" s="328">
        <v>0.47587925420817712</v>
      </c>
      <c r="AL93" s="328">
        <v>0.4456815255417057</v>
      </c>
      <c r="AM93" s="328">
        <v>0.21816446947090951</v>
      </c>
      <c r="AN93" s="328">
        <v>0.90370188449180233</v>
      </c>
      <c r="AO93" s="328">
        <v>0.12702125785171803</v>
      </c>
      <c r="AP93" s="328">
        <v>0.87931273509071839</v>
      </c>
      <c r="AQ93" s="328">
        <v>0.57660577647915057</v>
      </c>
      <c r="AR93" s="328">
        <v>0.50274268696686275</v>
      </c>
      <c r="AS93" s="328">
        <v>0.80267430020834052</v>
      </c>
      <c r="AT93" s="328">
        <v>0.72228243235404244</v>
      </c>
      <c r="AU93" s="328">
        <v>0.56935528590256035</v>
      </c>
      <c r="AV93" s="328">
        <v>0.65001435744005054</v>
      </c>
      <c r="AW93" s="328">
        <v>0.42469852945119402</v>
      </c>
      <c r="AX93" s="328">
        <v>0.9948395719430545</v>
      </c>
      <c r="AY93" s="328">
        <v>0.6642204278625039</v>
      </c>
      <c r="AZ93" s="328">
        <v>0.22255894558539091</v>
      </c>
      <c r="BA93" s="328">
        <v>0.27690443398836839</v>
      </c>
      <c r="BB93" s="328">
        <v>0.74068818687760363</v>
      </c>
      <c r="BC93" s="328">
        <v>0.7453948793001246</v>
      </c>
      <c r="BD93" s="328">
        <v>0.35689445860101721</v>
      </c>
      <c r="BE93" s="328">
        <v>0.41885975562373479</v>
      </c>
      <c r="BF93" s="328">
        <v>7.5420598101889391E-2</v>
      </c>
      <c r="BG93" s="328">
        <v>0.32129767836730139</v>
      </c>
      <c r="BH93" s="328">
        <v>0.17181428414252586</v>
      </c>
      <c r="BI93" s="328">
        <v>0.14395982718851386</v>
      </c>
      <c r="BJ93" s="328">
        <v>0.23975501965594948</v>
      </c>
      <c r="BK93" s="328">
        <v>0.13387359289457734</v>
      </c>
      <c r="BL93" s="328">
        <v>0.77107275509826589</v>
      </c>
      <c r="BM93" s="328">
        <v>0.17333211572280227</v>
      </c>
      <c r="BN93" s="328">
        <v>0.80290160488314122</v>
      </c>
      <c r="BO93" s="328">
        <v>2.0207479384988236E-2</v>
      </c>
      <c r="BP93" s="328">
        <v>0.90005254811392543</v>
      </c>
      <c r="BQ93" s="328">
        <v>0.6004533090955233</v>
      </c>
      <c r="BR93" s="328">
        <v>9.5734156430284933E-2</v>
      </c>
      <c r="BS93" s="328">
        <v>0.49899760892490996</v>
      </c>
      <c r="BT93" s="328">
        <v>0.27140933616735285</v>
      </c>
      <c r="BU93" s="328">
        <v>0.76814210268553751</v>
      </c>
      <c r="BV93" s="328">
        <v>0.45646027354680996</v>
      </c>
      <c r="BW93" s="328">
        <v>0.42047503032495204</v>
      </c>
      <c r="BX93" s="328">
        <v>0.99691115608232161</v>
      </c>
      <c r="BY93" s="328">
        <v>0.60124064488000162</v>
      </c>
      <c r="BZ93" s="328">
        <v>0.50290467859564192</v>
      </c>
      <c r="CA93" s="328">
        <v>0.90310784642219311</v>
      </c>
      <c r="CB93" s="328">
        <v>0.79600377443227077</v>
      </c>
      <c r="CC93" s="328">
        <v>8.2412294084930338E-2</v>
      </c>
      <c r="CD93" s="328">
        <v>0.10500505577032548</v>
      </c>
      <c r="CE93" s="328">
        <v>0.63754555413784586</v>
      </c>
      <c r="CF93" s="328">
        <v>0.43225433039386568</v>
      </c>
      <c r="CG93" s="328">
        <v>0.27310782212838447</v>
      </c>
      <c r="CH93" s="328">
        <v>3.1742079073804774E-2</v>
      </c>
      <c r="CI93" s="328">
        <v>0.84670008526877938</v>
      </c>
      <c r="CJ93" s="328">
        <v>0.80298156205705085</v>
      </c>
      <c r="CK93" s="328">
        <v>0.96953104782240462</v>
      </c>
      <c r="CL93" s="328">
        <v>0.93101714899506494</v>
      </c>
      <c r="CM93" s="328">
        <v>1.924262593726267E-2</v>
      </c>
      <c r="CN93" s="328">
        <v>0.53238070472380916</v>
      </c>
      <c r="CO93" s="328">
        <v>0.22148648298176643</v>
      </c>
      <c r="CP93" s="328">
        <v>0.88196325274104659</v>
      </c>
      <c r="CQ93" s="328">
        <v>0.22552180883607997</v>
      </c>
      <c r="CR93" s="328">
        <v>0.71329708143573978</v>
      </c>
      <c r="CS93" s="328">
        <v>0.78538534264672322</v>
      </c>
      <c r="CT93" s="328">
        <v>0.6129865463213191</v>
      </c>
      <c r="CU93" s="328">
        <v>0.76422581870990869</v>
      </c>
      <c r="CV93" s="328">
        <v>0.91989754987764272</v>
      </c>
      <c r="CW93" s="329">
        <v>0.73775738568173654</v>
      </c>
    </row>
    <row r="94" spans="1:101" x14ac:dyDescent="0.25">
      <c r="A94" s="322">
        <v>92</v>
      </c>
      <c r="B94" s="327">
        <v>0.45990217124676036</v>
      </c>
      <c r="C94" s="328">
        <v>0.54917831024408681</v>
      </c>
      <c r="D94" s="328">
        <v>0.71859582028956748</v>
      </c>
      <c r="E94" s="328">
        <v>0.44487269542386265</v>
      </c>
      <c r="F94" s="328">
        <v>0.10367644223610117</v>
      </c>
      <c r="G94" s="328">
        <v>0.73963785041834873</v>
      </c>
      <c r="H94" s="328">
        <v>0.62406033269529426</v>
      </c>
      <c r="I94" s="328">
        <v>5.7574404753938602E-2</v>
      </c>
      <c r="J94" s="328">
        <v>5.8297577933368316E-3</v>
      </c>
      <c r="K94" s="328">
        <v>0.78018459768978521</v>
      </c>
      <c r="L94" s="328">
        <v>0.50070745126538174</v>
      </c>
      <c r="M94" s="328">
        <v>0.24072916418990076</v>
      </c>
      <c r="N94" s="328">
        <v>0.49532779986219233</v>
      </c>
      <c r="O94" s="328">
        <v>0.86901409865181733</v>
      </c>
      <c r="P94" s="328">
        <v>0.20067396856526898</v>
      </c>
      <c r="Q94" s="328">
        <v>0.73258887907574977</v>
      </c>
      <c r="R94" s="328">
        <v>0.37966678035053025</v>
      </c>
      <c r="S94" s="328">
        <v>0.5519281266700522</v>
      </c>
      <c r="T94" s="328">
        <v>2.0016279497314216E-2</v>
      </c>
      <c r="U94" s="328">
        <v>0.84766602603956454</v>
      </c>
      <c r="V94" s="328">
        <v>0.15119960809140487</v>
      </c>
      <c r="W94" s="328">
        <v>2.2227630862610148E-3</v>
      </c>
      <c r="X94" s="328">
        <v>0.35933559925289971</v>
      </c>
      <c r="Y94" s="328">
        <v>0.71665289080581829</v>
      </c>
      <c r="Z94" s="328">
        <v>0.15456555142854267</v>
      </c>
      <c r="AA94" s="328">
        <v>0.78140157013600975</v>
      </c>
      <c r="AB94" s="328">
        <v>0.48501599220241642</v>
      </c>
      <c r="AC94" s="328">
        <v>0.56156895834054255</v>
      </c>
      <c r="AD94" s="328">
        <v>0.15735517418658174</v>
      </c>
      <c r="AE94" s="328">
        <v>0.54775821274536129</v>
      </c>
      <c r="AF94" s="328">
        <v>0.27086017877125368</v>
      </c>
      <c r="AG94" s="328">
        <v>8.4955209254437669E-2</v>
      </c>
      <c r="AH94" s="328">
        <v>0.91141979227786329</v>
      </c>
      <c r="AI94" s="328">
        <v>0.36392433736001295</v>
      </c>
      <c r="AJ94" s="328">
        <v>0.11681112725189902</v>
      </c>
      <c r="AK94" s="328">
        <v>0.67063078223675987</v>
      </c>
      <c r="AL94" s="328">
        <v>0.78911195542608237</v>
      </c>
      <c r="AM94" s="328">
        <v>0.73941134898959415</v>
      </c>
      <c r="AN94" s="328">
        <v>0.42276460540033622</v>
      </c>
      <c r="AO94" s="328">
        <v>0.65916997586514459</v>
      </c>
      <c r="AP94" s="328">
        <v>0.78006698052270451</v>
      </c>
      <c r="AQ94" s="328">
        <v>0.41496462363433295</v>
      </c>
      <c r="AR94" s="328">
        <v>0.39400012190641931</v>
      </c>
      <c r="AS94" s="328">
        <v>0.8553361978993117</v>
      </c>
      <c r="AT94" s="328">
        <v>0.63206297039480197</v>
      </c>
      <c r="AU94" s="328">
        <v>0.40250010186778784</v>
      </c>
      <c r="AV94" s="328">
        <v>0.6513526515685748</v>
      </c>
      <c r="AW94" s="328">
        <v>0.51702749824392313</v>
      </c>
      <c r="AX94" s="328">
        <v>0.24988595029936755</v>
      </c>
      <c r="AY94" s="328">
        <v>0.20162315268951225</v>
      </c>
      <c r="AZ94" s="328">
        <v>0.76626237263952568</v>
      </c>
      <c r="BA94" s="328">
        <v>0.77417831568371742</v>
      </c>
      <c r="BB94" s="328">
        <v>0.5741102139868135</v>
      </c>
      <c r="BC94" s="328">
        <v>0.92215576634678964</v>
      </c>
      <c r="BD94" s="328">
        <v>0.74834004860780556</v>
      </c>
      <c r="BE94" s="328">
        <v>0.3498662404464854</v>
      </c>
      <c r="BF94" s="328">
        <v>0.75135633313816275</v>
      </c>
      <c r="BG94" s="328">
        <v>0.9641003607869234</v>
      </c>
      <c r="BH94" s="328">
        <v>0.68019602427393711</v>
      </c>
      <c r="BI94" s="328">
        <v>0.70866316717313493</v>
      </c>
      <c r="BJ94" s="328">
        <v>0.56232893820940966</v>
      </c>
      <c r="BK94" s="328">
        <v>0.47792180631163994</v>
      </c>
      <c r="BL94" s="328">
        <v>0.12127315051972953</v>
      </c>
      <c r="BM94" s="328">
        <v>0.99902326238701145</v>
      </c>
      <c r="BN94" s="328">
        <v>0.6072208299826789</v>
      </c>
      <c r="BO94" s="328">
        <v>0.56776904213872736</v>
      </c>
      <c r="BP94" s="328">
        <v>0.8613852891720255</v>
      </c>
      <c r="BQ94" s="328">
        <v>0.28672993669171754</v>
      </c>
      <c r="BR94" s="328">
        <v>0.90785964064897828</v>
      </c>
      <c r="BS94" s="328">
        <v>0.7147614297943683</v>
      </c>
      <c r="BT94" s="328">
        <v>6.5239988404079963E-2</v>
      </c>
      <c r="BU94" s="328">
        <v>0.81601224565428243</v>
      </c>
      <c r="BV94" s="328">
        <v>0.14240910653501393</v>
      </c>
      <c r="BW94" s="328">
        <v>0.74620414009682867</v>
      </c>
      <c r="BX94" s="328">
        <v>0.78017545467174898</v>
      </c>
      <c r="BY94" s="328">
        <v>0.26711481901549838</v>
      </c>
      <c r="BZ94" s="328">
        <v>0.92880720061032251</v>
      </c>
      <c r="CA94" s="328">
        <v>0.5634538435855192</v>
      </c>
      <c r="CB94" s="328">
        <v>1.384557281883847E-2</v>
      </c>
      <c r="CC94" s="328">
        <v>0.2893972308653785</v>
      </c>
      <c r="CD94" s="328">
        <v>0.80729843218814623</v>
      </c>
      <c r="CE94" s="328">
        <v>0.90646377042962656</v>
      </c>
      <c r="CF94" s="328">
        <v>0.39448227708658234</v>
      </c>
      <c r="CG94" s="328">
        <v>0.77114252566384778</v>
      </c>
      <c r="CH94" s="328">
        <v>0.18260709957893706</v>
      </c>
      <c r="CI94" s="328">
        <v>6.5168180224797645E-2</v>
      </c>
      <c r="CJ94" s="328">
        <v>2.2533028715343129E-2</v>
      </c>
      <c r="CK94" s="328">
        <v>0.70267204216120027</v>
      </c>
      <c r="CL94" s="328">
        <v>0.92328340178998869</v>
      </c>
      <c r="CM94" s="328">
        <v>0.27161991909940042</v>
      </c>
      <c r="CN94" s="328">
        <v>0.8589827029385102</v>
      </c>
      <c r="CO94" s="328">
        <v>0.15506301228937014</v>
      </c>
      <c r="CP94" s="328">
        <v>0.22023330587653867</v>
      </c>
      <c r="CQ94" s="328">
        <v>0.3860121205940823</v>
      </c>
      <c r="CR94" s="328">
        <v>0.22123333349686014</v>
      </c>
      <c r="CS94" s="328">
        <v>0.67098937941224568</v>
      </c>
      <c r="CT94" s="328">
        <v>0.22856693707660636</v>
      </c>
      <c r="CU94" s="328">
        <v>0.27792307367612379</v>
      </c>
      <c r="CV94" s="328">
        <v>0.56394299386226621</v>
      </c>
      <c r="CW94" s="329">
        <v>0.99980638091479013</v>
      </c>
    </row>
    <row r="95" spans="1:101" x14ac:dyDescent="0.25">
      <c r="A95" s="322">
        <v>93</v>
      </c>
      <c r="B95" s="327">
        <v>0.18180613867249296</v>
      </c>
      <c r="C95" s="328">
        <v>0.11174466008696737</v>
      </c>
      <c r="D95" s="328">
        <v>9.1193903043730096E-2</v>
      </c>
      <c r="E95" s="328">
        <v>0.26217754945740168</v>
      </c>
      <c r="F95" s="328">
        <v>0.88176656267398634</v>
      </c>
      <c r="G95" s="328">
        <v>4.4005611392764266E-2</v>
      </c>
      <c r="H95" s="328">
        <v>0.74959224462020035</v>
      </c>
      <c r="I95" s="328">
        <v>0.52517113123944092</v>
      </c>
      <c r="J95" s="328">
        <v>0.56548470445554866</v>
      </c>
      <c r="K95" s="328">
        <v>0.56041133193739778</v>
      </c>
      <c r="L95" s="328">
        <v>0.86727009730914428</v>
      </c>
      <c r="M95" s="328">
        <v>6.0278113901634178E-2</v>
      </c>
      <c r="N95" s="328">
        <v>0.83687188192684303</v>
      </c>
      <c r="O95" s="328">
        <v>0.10689119408055081</v>
      </c>
      <c r="P95" s="328">
        <v>0.73491670705846812</v>
      </c>
      <c r="Q95" s="328">
        <v>1.8747010458739055E-2</v>
      </c>
      <c r="R95" s="328">
        <v>0.1218948074837316</v>
      </c>
      <c r="S95" s="328">
        <v>0.16230017264161667</v>
      </c>
      <c r="T95" s="328">
        <v>0.52109289124870095</v>
      </c>
      <c r="U95" s="328">
        <v>0.68223493663862533</v>
      </c>
      <c r="V95" s="328">
        <v>0.89885695591831372</v>
      </c>
      <c r="W95" s="328">
        <v>0.47345460118694671</v>
      </c>
      <c r="X95" s="328">
        <v>0.25065483580350012</v>
      </c>
      <c r="Y95" s="328">
        <v>0.35294993924967821</v>
      </c>
      <c r="Z95" s="328">
        <v>0.20134159961792175</v>
      </c>
      <c r="AA95" s="328">
        <v>2.9843044955796927E-2</v>
      </c>
      <c r="AB95" s="328">
        <v>0.1410727877474578</v>
      </c>
      <c r="AC95" s="328">
        <v>0.60800632191347881</v>
      </c>
      <c r="AD95" s="328">
        <v>0.71837618296288497</v>
      </c>
      <c r="AE95" s="328">
        <v>0.24557774066127358</v>
      </c>
      <c r="AF95" s="328">
        <v>0.67052415879946192</v>
      </c>
      <c r="AG95" s="328">
        <v>0.79528391919088026</v>
      </c>
      <c r="AH95" s="328">
        <v>3.8976310027792671E-2</v>
      </c>
      <c r="AI95" s="328">
        <v>0.60867611926312915</v>
      </c>
      <c r="AJ95" s="328">
        <v>0.40755861526396941</v>
      </c>
      <c r="AK95" s="328">
        <v>0.2194915133896016</v>
      </c>
      <c r="AL95" s="328">
        <v>9.1524123882998465E-2</v>
      </c>
      <c r="AM95" s="328">
        <v>0.56088722500487731</v>
      </c>
      <c r="AN95" s="328">
        <v>0.45687563531138586</v>
      </c>
      <c r="AO95" s="328">
        <v>0.92420664616929571</v>
      </c>
      <c r="AP95" s="328">
        <v>0.62231163928791799</v>
      </c>
      <c r="AQ95" s="328">
        <v>0.975227535629136</v>
      </c>
      <c r="AR95" s="328">
        <v>0.82674634241737266</v>
      </c>
      <c r="AS95" s="328">
        <v>0.56912576410793592</v>
      </c>
      <c r="AT95" s="328">
        <v>0.8408157194621233</v>
      </c>
      <c r="AU95" s="328">
        <v>0.61676167921218816</v>
      </c>
      <c r="AV95" s="328">
        <v>0.34592901600216397</v>
      </c>
      <c r="AW95" s="328">
        <v>0.88774006166965247</v>
      </c>
      <c r="AX95" s="328">
        <v>0.61335348267087175</v>
      </c>
      <c r="AY95" s="328">
        <v>0.78412195689169506</v>
      </c>
      <c r="AZ95" s="328">
        <v>0.67373090967260207</v>
      </c>
      <c r="BA95" s="328">
        <v>0.15005964253503024</v>
      </c>
      <c r="BB95" s="328">
        <v>0.28631612489256186</v>
      </c>
      <c r="BC95" s="328">
        <v>7.4438373954117454E-2</v>
      </c>
      <c r="BD95" s="328">
        <v>9.3125716300826333E-2</v>
      </c>
      <c r="BE95" s="328">
        <v>0.47743785943352379</v>
      </c>
      <c r="BF95" s="328">
        <v>0.72980791561719571</v>
      </c>
      <c r="BG95" s="328">
        <v>0.94177822546227041</v>
      </c>
      <c r="BH95" s="328">
        <v>0.55560455270069231</v>
      </c>
      <c r="BI95" s="328">
        <v>0.96381739623178486</v>
      </c>
      <c r="BJ95" s="328">
        <v>0.61456408857785316</v>
      </c>
      <c r="BK95" s="328">
        <v>0.54333842039652702</v>
      </c>
      <c r="BL95" s="328">
        <v>0.67557569100317494</v>
      </c>
      <c r="BM95" s="328">
        <v>0.87643899604446318</v>
      </c>
      <c r="BN95" s="328">
        <v>0.27763184997748169</v>
      </c>
      <c r="BO95" s="328">
        <v>0.64315106094274643</v>
      </c>
      <c r="BP95" s="328">
        <v>0.7463274405950564</v>
      </c>
      <c r="BQ95" s="328">
        <v>0.67467941315181768</v>
      </c>
      <c r="BR95" s="328">
        <v>0.78190665315148156</v>
      </c>
      <c r="BS95" s="328">
        <v>0.61680291221521033</v>
      </c>
      <c r="BT95" s="328">
        <v>0.24002924893824318</v>
      </c>
      <c r="BU95" s="328">
        <v>0.99875701507365244</v>
      </c>
      <c r="BV95" s="328">
        <v>0.230253851795996</v>
      </c>
      <c r="BW95" s="328">
        <v>0.36915250162428448</v>
      </c>
      <c r="BX95" s="328">
        <v>0.28512312217135438</v>
      </c>
      <c r="BY95" s="328">
        <v>0.96576482339146019</v>
      </c>
      <c r="BZ95" s="328">
        <v>0.91043613977690541</v>
      </c>
      <c r="CA95" s="328">
        <v>0.73078594503893979</v>
      </c>
      <c r="CB95" s="328">
        <v>0.53360958333937192</v>
      </c>
      <c r="CC95" s="328">
        <v>0.15452396155824832</v>
      </c>
      <c r="CD95" s="328">
        <v>5.57233369404182E-2</v>
      </c>
      <c r="CE95" s="328">
        <v>0.30396818219446509</v>
      </c>
      <c r="CF95" s="328">
        <v>0.18195539016676854</v>
      </c>
      <c r="CG95" s="328">
        <v>6.5350825587682237E-3</v>
      </c>
      <c r="CH95" s="328">
        <v>7.9534143102963917E-2</v>
      </c>
      <c r="CI95" s="328">
        <v>0.47132033413024654</v>
      </c>
      <c r="CJ95" s="328">
        <v>0.48125351027911289</v>
      </c>
      <c r="CK95" s="328">
        <v>0.56800166197133151</v>
      </c>
      <c r="CL95" s="328">
        <v>0.83364904791342553</v>
      </c>
      <c r="CM95" s="328">
        <v>0.57463753398494433</v>
      </c>
      <c r="CN95" s="328">
        <v>3.4304703727581876E-2</v>
      </c>
      <c r="CO95" s="328">
        <v>0.59840654283167583</v>
      </c>
      <c r="CP95" s="328">
        <v>0.84264675622361884</v>
      </c>
      <c r="CQ95" s="328">
        <v>0.96315544489420157</v>
      </c>
      <c r="CR95" s="328">
        <v>0.61230389867386403</v>
      </c>
      <c r="CS95" s="328">
        <v>0.76250703659140684</v>
      </c>
      <c r="CT95" s="328">
        <v>0.26415974454895808</v>
      </c>
      <c r="CU95" s="328">
        <v>0.73966445729741825</v>
      </c>
      <c r="CV95" s="328">
        <v>0.99198595676731327</v>
      </c>
      <c r="CW95" s="329">
        <v>0.58333442077284214</v>
      </c>
    </row>
    <row r="96" spans="1:101" x14ac:dyDescent="0.25">
      <c r="A96" s="322">
        <v>94</v>
      </c>
      <c r="B96" s="327">
        <v>8.1019500154177138E-2</v>
      </c>
      <c r="C96" s="328">
        <v>0.66458861348902332</v>
      </c>
      <c r="D96" s="328">
        <v>0.68018526017290259</v>
      </c>
      <c r="E96" s="328">
        <v>0.28414983378052838</v>
      </c>
      <c r="F96" s="328">
        <v>0.66513545578838151</v>
      </c>
      <c r="G96" s="328">
        <v>0.87809487567654632</v>
      </c>
      <c r="H96" s="328">
        <v>0.6136411014947516</v>
      </c>
      <c r="I96" s="328">
        <v>0.90913889563063055</v>
      </c>
      <c r="J96" s="328">
        <v>8.9103552202358216E-2</v>
      </c>
      <c r="K96" s="328">
        <v>0.95787006592989421</v>
      </c>
      <c r="L96" s="328">
        <v>0.34474456404717024</v>
      </c>
      <c r="M96" s="328">
        <v>0.72317708089922128</v>
      </c>
      <c r="N96" s="328">
        <v>5.7467109477791212E-3</v>
      </c>
      <c r="O96" s="328">
        <v>0.80308124661896496</v>
      </c>
      <c r="P96" s="328">
        <v>0.48256157245480469</v>
      </c>
      <c r="Q96" s="328">
        <v>0.82563675148393423</v>
      </c>
      <c r="R96" s="328">
        <v>0.21371506513118721</v>
      </c>
      <c r="S96" s="328">
        <v>9.7062785793998074E-2</v>
      </c>
      <c r="T96" s="328">
        <v>0.15818747145334111</v>
      </c>
      <c r="U96" s="328">
        <v>0.31742465535446573</v>
      </c>
      <c r="V96" s="328">
        <v>0.86047049001078979</v>
      </c>
      <c r="W96" s="328">
        <v>0.79717091194793444</v>
      </c>
      <c r="X96" s="328">
        <v>0.26690275579024125</v>
      </c>
      <c r="Y96" s="328">
        <v>0.63406353390092396</v>
      </c>
      <c r="Z96" s="328">
        <v>0.46017471034472024</v>
      </c>
      <c r="AA96" s="328">
        <v>0.92044119920809875</v>
      </c>
      <c r="AB96" s="328">
        <v>0.76420494506186998</v>
      </c>
      <c r="AC96" s="328">
        <v>0.46406809705178631</v>
      </c>
      <c r="AD96" s="328">
        <v>0.55363840218127058</v>
      </c>
      <c r="AE96" s="328">
        <v>0.82025826713257866</v>
      </c>
      <c r="AF96" s="328">
        <v>0.43324436030231994</v>
      </c>
      <c r="AG96" s="328">
        <v>0.51391000443180079</v>
      </c>
      <c r="AH96" s="328">
        <v>0.45382730704750296</v>
      </c>
      <c r="AI96" s="328">
        <v>0.35665472071313453</v>
      </c>
      <c r="AJ96" s="328">
        <v>0.41351663407621775</v>
      </c>
      <c r="AK96" s="328">
        <v>0.20178024413254825</v>
      </c>
      <c r="AL96" s="328">
        <v>0.96115308580962866</v>
      </c>
      <c r="AM96" s="328">
        <v>3.7777169340626138E-2</v>
      </c>
      <c r="AN96" s="328">
        <v>0.42545233339745514</v>
      </c>
      <c r="AO96" s="328">
        <v>0.26074977715717917</v>
      </c>
      <c r="AP96" s="328">
        <v>0.56353776462757144</v>
      </c>
      <c r="AQ96" s="328">
        <v>0.34024752379710499</v>
      </c>
      <c r="AR96" s="328">
        <v>0.34070479543576049</v>
      </c>
      <c r="AS96" s="328">
        <v>0.607342376085795</v>
      </c>
      <c r="AT96" s="328">
        <v>0.77249612254054512</v>
      </c>
      <c r="AU96" s="328">
        <v>0.42526871640219377</v>
      </c>
      <c r="AV96" s="328">
        <v>0.82934599409888943</v>
      </c>
      <c r="AW96" s="328">
        <v>0.37735756543023435</v>
      </c>
      <c r="AX96" s="328">
        <v>0.32084356970651218</v>
      </c>
      <c r="AY96" s="328">
        <v>0.57236978412516581</v>
      </c>
      <c r="AZ96" s="328">
        <v>0.3160595729870892</v>
      </c>
      <c r="BA96" s="328">
        <v>0.92623511134988745</v>
      </c>
      <c r="BB96" s="328">
        <v>2.4261089023556837E-2</v>
      </c>
      <c r="BC96" s="328">
        <v>0.10910512220515134</v>
      </c>
      <c r="BD96" s="328">
        <v>0.83496897647675805</v>
      </c>
      <c r="BE96" s="328">
        <v>0.91560950705057964</v>
      </c>
      <c r="BF96" s="328">
        <v>0.70402883900369773</v>
      </c>
      <c r="BG96" s="328">
        <v>0.90506392521922008</v>
      </c>
      <c r="BH96" s="328">
        <v>0.84584024716947681</v>
      </c>
      <c r="BI96" s="328">
        <v>0.94255579023099956</v>
      </c>
      <c r="BJ96" s="328">
        <v>0.29453513076108906</v>
      </c>
      <c r="BK96" s="328">
        <v>0.79153885468327201</v>
      </c>
      <c r="BL96" s="328">
        <v>0.10430701943746801</v>
      </c>
      <c r="BM96" s="328">
        <v>0.49407493651717527</v>
      </c>
      <c r="BN96" s="328">
        <v>0.68805135887300306</v>
      </c>
      <c r="BO96" s="328">
        <v>0.56291483230588746</v>
      </c>
      <c r="BP96" s="328">
        <v>0.63802474528270481</v>
      </c>
      <c r="BQ96" s="328">
        <v>0.31820565946835311</v>
      </c>
      <c r="BR96" s="328">
        <v>0.18560937193598548</v>
      </c>
      <c r="BS96" s="328">
        <v>0.26251186610254762</v>
      </c>
      <c r="BT96" s="328">
        <v>5.1250316932577533E-2</v>
      </c>
      <c r="BU96" s="328">
        <v>0.47062768725532517</v>
      </c>
      <c r="BV96" s="328">
        <v>0.51789448305382724</v>
      </c>
      <c r="BW96" s="328">
        <v>0.28414004919773506</v>
      </c>
      <c r="BX96" s="328">
        <v>0.82476522004163311</v>
      </c>
      <c r="BY96" s="328">
        <v>0.9139010877566589</v>
      </c>
      <c r="BZ96" s="328">
        <v>0.92949196552978885</v>
      </c>
      <c r="CA96" s="328">
        <v>0.35167284227023243</v>
      </c>
      <c r="CB96" s="328">
        <v>3.7110249814320539E-2</v>
      </c>
      <c r="CC96" s="328">
        <v>0.17762129675230653</v>
      </c>
      <c r="CD96" s="328">
        <v>0.63850714681426934</v>
      </c>
      <c r="CE96" s="328">
        <v>0.430150040449226</v>
      </c>
      <c r="CF96" s="328">
        <v>0.88853492951128699</v>
      </c>
      <c r="CG96" s="328">
        <v>0.93122408746321006</v>
      </c>
      <c r="CH96" s="328">
        <v>0.78136976997798446</v>
      </c>
      <c r="CI96" s="328">
        <v>0.70103634485240596</v>
      </c>
      <c r="CJ96" s="328">
        <v>0.17666243100962675</v>
      </c>
      <c r="CK96" s="328">
        <v>0.848840650965623</v>
      </c>
      <c r="CL96" s="328">
        <v>0.7984745020778341</v>
      </c>
      <c r="CM96" s="328">
        <v>0.95497126945255006</v>
      </c>
      <c r="CN96" s="328">
        <v>0.39899169481942476</v>
      </c>
      <c r="CO96" s="328">
        <v>0.54437181058441553</v>
      </c>
      <c r="CP96" s="328">
        <v>0.58089952410709578</v>
      </c>
      <c r="CQ96" s="328">
        <v>0.43714728944951586</v>
      </c>
      <c r="CR96" s="328">
        <v>0.26818863667577486</v>
      </c>
      <c r="CS96" s="328">
        <v>0.13377158127982192</v>
      </c>
      <c r="CT96" s="328">
        <v>0.73529074128300076</v>
      </c>
      <c r="CU96" s="328">
        <v>0.73637396704866132</v>
      </c>
      <c r="CV96" s="328">
        <v>0.68003936411965538</v>
      </c>
      <c r="CW96" s="329">
        <v>0.29665329458393241</v>
      </c>
    </row>
    <row r="97" spans="1:101" x14ac:dyDescent="0.25">
      <c r="A97" s="322">
        <v>95</v>
      </c>
      <c r="B97" s="327">
        <v>0.78426191736248207</v>
      </c>
      <c r="C97" s="328">
        <v>0.80629426879315425</v>
      </c>
      <c r="D97" s="328">
        <v>0.84728060753045309</v>
      </c>
      <c r="E97" s="328">
        <v>0.81817697770844089</v>
      </c>
      <c r="F97" s="328">
        <v>0.33844623620758529</v>
      </c>
      <c r="G97" s="328">
        <v>6.7619749465073653E-2</v>
      </c>
      <c r="H97" s="328">
        <v>0.7239857168603212</v>
      </c>
      <c r="I97" s="328">
        <v>0.58197484899809915</v>
      </c>
      <c r="J97" s="328">
        <v>0.78874509096402723</v>
      </c>
      <c r="K97" s="328">
        <v>0.73654389539394405</v>
      </c>
      <c r="L97" s="328">
        <v>0.64965525331692753</v>
      </c>
      <c r="M97" s="328">
        <v>0.97155958703587597</v>
      </c>
      <c r="N97" s="328">
        <v>3.1969941657301604E-3</v>
      </c>
      <c r="O97" s="328">
        <v>0.92378163918549028</v>
      </c>
      <c r="P97" s="328">
        <v>0.16435207486200909</v>
      </c>
      <c r="Q97" s="328">
        <v>0.11277539481142806</v>
      </c>
      <c r="R97" s="328">
        <v>0.62190317599734102</v>
      </c>
      <c r="S97" s="328">
        <v>0.99289472072270746</v>
      </c>
      <c r="T97" s="328">
        <v>0.62332888537037245</v>
      </c>
      <c r="U97" s="328">
        <v>0.58582400334427964</v>
      </c>
      <c r="V97" s="328">
        <v>0.12607831364475697</v>
      </c>
      <c r="W97" s="328">
        <v>0.76079527158095073</v>
      </c>
      <c r="X97" s="328">
        <v>0.78009607072338749</v>
      </c>
      <c r="Y97" s="328">
        <v>2.7584113151117196E-2</v>
      </c>
      <c r="Z97" s="328">
        <v>0.98230003701078283</v>
      </c>
      <c r="AA97" s="328">
        <v>0.12196592056116096</v>
      </c>
      <c r="AB97" s="328">
        <v>0.77430333198199808</v>
      </c>
      <c r="AC97" s="328">
        <v>7.6985994814315006E-2</v>
      </c>
      <c r="AD97" s="328">
        <v>0.47279369143863925</v>
      </c>
      <c r="AE97" s="328">
        <v>0.24126750568238986</v>
      </c>
      <c r="AF97" s="328">
        <v>0.69752449979561715</v>
      </c>
      <c r="AG97" s="328">
        <v>0.10161677806721858</v>
      </c>
      <c r="AH97" s="328">
        <v>0.56957978565293477</v>
      </c>
      <c r="AI97" s="328">
        <v>8.6091359496802911E-2</v>
      </c>
      <c r="AJ97" s="328">
        <v>0.84061942323487138</v>
      </c>
      <c r="AK97" s="328">
        <v>0.2827367907792826</v>
      </c>
      <c r="AL97" s="328">
        <v>0.98733941502633193</v>
      </c>
      <c r="AM97" s="328">
        <v>0.68811167356820313</v>
      </c>
      <c r="AN97" s="328">
        <v>0.99668064914397902</v>
      </c>
      <c r="AO97" s="328">
        <v>0.34878917351141703</v>
      </c>
      <c r="AP97" s="328">
        <v>0.46853938787775373</v>
      </c>
      <c r="AQ97" s="328">
        <v>0.18502856278304147</v>
      </c>
      <c r="AR97" s="328">
        <v>0.80050268109264344</v>
      </c>
      <c r="AS97" s="328">
        <v>0.82635134284708744</v>
      </c>
      <c r="AT97" s="328">
        <v>0.88745034397849665</v>
      </c>
      <c r="AU97" s="328">
        <v>6.5992431395180517E-2</v>
      </c>
      <c r="AV97" s="328">
        <v>0.39162815020395225</v>
      </c>
      <c r="AW97" s="328">
        <v>0.3305064029942022</v>
      </c>
      <c r="AX97" s="328">
        <v>6.9379662739135206E-2</v>
      </c>
      <c r="AY97" s="328">
        <v>2.0633551836464425E-2</v>
      </c>
      <c r="AZ97" s="328">
        <v>0.77411163247616077</v>
      </c>
      <c r="BA97" s="328">
        <v>0.5874608367877947</v>
      </c>
      <c r="BB97" s="328">
        <v>0.30141114573499261</v>
      </c>
      <c r="BC97" s="328">
        <v>0.62329047898795631</v>
      </c>
      <c r="BD97" s="328">
        <v>0.3296450855416273</v>
      </c>
      <c r="BE97" s="328">
        <v>2.5391911465144412E-2</v>
      </c>
      <c r="BF97" s="328">
        <v>0.26171586043204753</v>
      </c>
      <c r="BG97" s="328">
        <v>0.46062459103209208</v>
      </c>
      <c r="BH97" s="328">
        <v>0.26186268389123057</v>
      </c>
      <c r="BI97" s="328">
        <v>0.81599082980435167</v>
      </c>
      <c r="BJ97" s="328">
        <v>0.58207243634401218</v>
      </c>
      <c r="BK97" s="328">
        <v>0.26351098745259005</v>
      </c>
      <c r="BL97" s="328">
        <v>0.64186765532929191</v>
      </c>
      <c r="BM97" s="328">
        <v>0.61850658429444616</v>
      </c>
      <c r="BN97" s="328">
        <v>0.44865036587165141</v>
      </c>
      <c r="BO97" s="328">
        <v>0.72914469454532238</v>
      </c>
      <c r="BP97" s="328">
        <v>0.49688643834145907</v>
      </c>
      <c r="BQ97" s="328">
        <v>0.10346121596020685</v>
      </c>
      <c r="BR97" s="328">
        <v>0.55332012575660916</v>
      </c>
      <c r="BS97" s="328">
        <v>0.54155886039309298</v>
      </c>
      <c r="BT97" s="328">
        <v>0.13385407447330167</v>
      </c>
      <c r="BU97" s="328">
        <v>0.10663704237693072</v>
      </c>
      <c r="BV97" s="328">
        <v>4.9766375369138416E-2</v>
      </c>
      <c r="BW97" s="328">
        <v>0.59930804493672163</v>
      </c>
      <c r="BX97" s="328">
        <v>0.42759053508532308</v>
      </c>
      <c r="BY97" s="328">
        <v>0.72218082899358294</v>
      </c>
      <c r="BZ97" s="328">
        <v>0.66974409246699285</v>
      </c>
      <c r="CA97" s="328">
        <v>0.78184002559447219</v>
      </c>
      <c r="CB97" s="328">
        <v>0.96388534650550373</v>
      </c>
      <c r="CC97" s="328">
        <v>0.65019037454457607</v>
      </c>
      <c r="CD97" s="328">
        <v>0.15153501449199869</v>
      </c>
      <c r="CE97" s="328">
        <v>0.40323924217347695</v>
      </c>
      <c r="CF97" s="328">
        <v>5.6235411941284674E-2</v>
      </c>
      <c r="CG97" s="328">
        <v>0.65285884231034141</v>
      </c>
      <c r="CH97" s="328">
        <v>0.3934228028099187</v>
      </c>
      <c r="CI97" s="328">
        <v>0.96410555768493666</v>
      </c>
      <c r="CJ97" s="328">
        <v>0.92638079288697073</v>
      </c>
      <c r="CK97" s="328">
        <v>0.88305276376050323</v>
      </c>
      <c r="CL97" s="328">
        <v>0.18273257256082798</v>
      </c>
      <c r="CM97" s="328">
        <v>0.97794322578295034</v>
      </c>
      <c r="CN97" s="328">
        <v>0.33217862612525462</v>
      </c>
      <c r="CO97" s="328">
        <v>0.38335457322340094</v>
      </c>
      <c r="CP97" s="328">
        <v>0.36670072715754465</v>
      </c>
      <c r="CQ97" s="328">
        <v>0.27204387376226791</v>
      </c>
      <c r="CR97" s="328">
        <v>0.68392414290081938</v>
      </c>
      <c r="CS97" s="328">
        <v>0.66069790967195807</v>
      </c>
      <c r="CT97" s="328">
        <v>0.48636144834998563</v>
      </c>
      <c r="CU97" s="328">
        <v>0.19212305364405058</v>
      </c>
      <c r="CV97" s="328">
        <v>0.46550053709439454</v>
      </c>
      <c r="CW97" s="329">
        <v>0.93298863904777729</v>
      </c>
    </row>
    <row r="98" spans="1:101" x14ac:dyDescent="0.25">
      <c r="A98" s="322">
        <v>96</v>
      </c>
      <c r="B98" s="327">
        <v>0.29201102366684761</v>
      </c>
      <c r="C98" s="328">
        <v>0.44811556927750651</v>
      </c>
      <c r="D98" s="328">
        <v>6.7947974725111493E-2</v>
      </c>
      <c r="E98" s="328">
        <v>3.5787906855852647E-2</v>
      </c>
      <c r="F98" s="328">
        <v>0.33252714595996014</v>
      </c>
      <c r="G98" s="328">
        <v>0.49550930204788823</v>
      </c>
      <c r="H98" s="328">
        <v>0.26934271507875263</v>
      </c>
      <c r="I98" s="328">
        <v>0.39526140870537851</v>
      </c>
      <c r="J98" s="328">
        <v>0.4193009002282273</v>
      </c>
      <c r="K98" s="328">
        <v>0.68771320986163165</v>
      </c>
      <c r="L98" s="328">
        <v>0.88148328041260426</v>
      </c>
      <c r="M98" s="328">
        <v>0.62030111249456521</v>
      </c>
      <c r="N98" s="328">
        <v>0.66181118667864003</v>
      </c>
      <c r="O98" s="328">
        <v>0.57292396181763117</v>
      </c>
      <c r="P98" s="328">
        <v>0.35861389097682905</v>
      </c>
      <c r="Q98" s="328">
        <v>7.2794655166408262E-2</v>
      </c>
      <c r="R98" s="328">
        <v>0.4457056514146025</v>
      </c>
      <c r="S98" s="328">
        <v>0.84244908258352802</v>
      </c>
      <c r="T98" s="328">
        <v>7.312690270154043E-2</v>
      </c>
      <c r="U98" s="328">
        <v>0.25170062451360753</v>
      </c>
      <c r="V98" s="328">
        <v>0.15886795269072884</v>
      </c>
      <c r="W98" s="328">
        <v>0.56824578955526395</v>
      </c>
      <c r="X98" s="328">
        <v>0.44290069528213949</v>
      </c>
      <c r="Y98" s="328">
        <v>0.52793787352592325</v>
      </c>
      <c r="Z98" s="328">
        <v>0.50478510605629889</v>
      </c>
      <c r="AA98" s="328">
        <v>0.32810550940634453</v>
      </c>
      <c r="AB98" s="328">
        <v>0.55619294699523225</v>
      </c>
      <c r="AC98" s="328">
        <v>0.73433863005424183</v>
      </c>
      <c r="AD98" s="328">
        <v>1.8674383132877281E-3</v>
      </c>
      <c r="AE98" s="328">
        <v>0.70517843501068</v>
      </c>
      <c r="AF98" s="328">
        <v>0.43304566499388714</v>
      </c>
      <c r="AG98" s="328">
        <v>0.87914235050456568</v>
      </c>
      <c r="AH98" s="328">
        <v>0.99462378137145357</v>
      </c>
      <c r="AI98" s="328">
        <v>4.8728092055586814E-2</v>
      </c>
      <c r="AJ98" s="328">
        <v>0.70431626192571084</v>
      </c>
      <c r="AK98" s="328">
        <v>0.8265615868856917</v>
      </c>
      <c r="AL98" s="328">
        <v>0.93393039033518277</v>
      </c>
      <c r="AM98" s="328">
        <v>0.65502595917356676</v>
      </c>
      <c r="AN98" s="328">
        <v>0.14103378804030653</v>
      </c>
      <c r="AO98" s="328">
        <v>0.53860701695262003</v>
      </c>
      <c r="AP98" s="328">
        <v>0.35244372899972065</v>
      </c>
      <c r="AQ98" s="328">
        <v>0.60979256726395903</v>
      </c>
      <c r="AR98" s="328">
        <v>0.52990562446802381</v>
      </c>
      <c r="AS98" s="328">
        <v>0.74310172936650098</v>
      </c>
      <c r="AT98" s="328">
        <v>0.42668828209686138</v>
      </c>
      <c r="AU98" s="328">
        <v>0.67580234254065963</v>
      </c>
      <c r="AV98" s="328">
        <v>0.63754244810055849</v>
      </c>
      <c r="AW98" s="328">
        <v>0.78483524910058211</v>
      </c>
      <c r="AX98" s="328">
        <v>0.42506822897409191</v>
      </c>
      <c r="AY98" s="328">
        <v>4.7416620533200504E-2</v>
      </c>
      <c r="AZ98" s="328">
        <v>0.1774007089713443</v>
      </c>
      <c r="BA98" s="328">
        <v>0.77314421298615876</v>
      </c>
      <c r="BB98" s="328">
        <v>0.4921052547318947</v>
      </c>
      <c r="BC98" s="328">
        <v>0.77876708589658272</v>
      </c>
      <c r="BD98" s="328">
        <v>0.16953786260456871</v>
      </c>
      <c r="BE98" s="328">
        <v>0.76715992176254044</v>
      </c>
      <c r="BF98" s="328">
        <v>0.32136444104838002</v>
      </c>
      <c r="BG98" s="328">
        <v>0.42016778381452813</v>
      </c>
      <c r="BH98" s="328">
        <v>0.85285592195164561</v>
      </c>
      <c r="BI98" s="328">
        <v>0.64214616447070116</v>
      </c>
      <c r="BJ98" s="328">
        <v>6.4405480201785714E-2</v>
      </c>
      <c r="BK98" s="328">
        <v>0.4316214867742012</v>
      </c>
      <c r="BL98" s="328">
        <v>0.59007414994449636</v>
      </c>
      <c r="BM98" s="328">
        <v>8.4274226689744491E-2</v>
      </c>
      <c r="BN98" s="328">
        <v>0.72295140337904762</v>
      </c>
      <c r="BO98" s="328">
        <v>0.99021631484232819</v>
      </c>
      <c r="BP98" s="328">
        <v>0.10648081759763794</v>
      </c>
      <c r="BQ98" s="328">
        <v>0.78887193777946196</v>
      </c>
      <c r="BR98" s="328">
        <v>0.78931073009249442</v>
      </c>
      <c r="BS98" s="328">
        <v>0.65773593068059255</v>
      </c>
      <c r="BT98" s="328">
        <v>0.78311904666207655</v>
      </c>
      <c r="BU98" s="328">
        <v>0.66327024353514785</v>
      </c>
      <c r="BV98" s="328">
        <v>2.9807760523362425E-2</v>
      </c>
      <c r="BW98" s="328">
        <v>0.69357340292454506</v>
      </c>
      <c r="BX98" s="328">
        <v>0.65417076276759367</v>
      </c>
      <c r="BY98" s="328">
        <v>0.94278756194862234</v>
      </c>
      <c r="BZ98" s="328">
        <v>0.82512953567021263</v>
      </c>
      <c r="CA98" s="328">
        <v>0.8928212607688415</v>
      </c>
      <c r="CB98" s="328">
        <v>0.92695752501142437</v>
      </c>
      <c r="CC98" s="328">
        <v>0.30529872334548025</v>
      </c>
      <c r="CD98" s="328">
        <v>0.70098786160716897</v>
      </c>
      <c r="CE98" s="328">
        <v>0.45989974352395846</v>
      </c>
      <c r="CF98" s="328">
        <v>2.0732373551250127E-2</v>
      </c>
      <c r="CG98" s="328">
        <v>0.12133186558271181</v>
      </c>
      <c r="CH98" s="328">
        <v>0.71991108466853193</v>
      </c>
      <c r="CI98" s="328">
        <v>0.15099451564798483</v>
      </c>
      <c r="CJ98" s="328">
        <v>0.43315182485701542</v>
      </c>
      <c r="CK98" s="328">
        <v>0.22107724770721227</v>
      </c>
      <c r="CL98" s="328">
        <v>6.7935574393902964E-2</v>
      </c>
      <c r="CM98" s="328">
        <v>2.2627797258971682E-2</v>
      </c>
      <c r="CN98" s="328">
        <v>0.88680257603869705</v>
      </c>
      <c r="CO98" s="328">
        <v>0.32027894532526258</v>
      </c>
      <c r="CP98" s="328">
        <v>0.66239981384736746</v>
      </c>
      <c r="CQ98" s="328">
        <v>0.99825181914517258</v>
      </c>
      <c r="CR98" s="328">
        <v>0.96885971330886478</v>
      </c>
      <c r="CS98" s="328">
        <v>0.14972598752753785</v>
      </c>
      <c r="CT98" s="328">
        <v>0.54543956352368661</v>
      </c>
      <c r="CU98" s="328">
        <v>0.36561740291169942</v>
      </c>
      <c r="CV98" s="328">
        <v>0.41235675237494984</v>
      </c>
      <c r="CW98" s="329">
        <v>0.41749517801232505</v>
      </c>
    </row>
    <row r="99" spans="1:101" x14ac:dyDescent="0.25">
      <c r="A99" s="322">
        <v>97</v>
      </c>
      <c r="B99" s="327">
        <v>0.77651465712710976</v>
      </c>
      <c r="C99" s="328">
        <v>0.83817353070584688</v>
      </c>
      <c r="D99" s="328">
        <v>0.34253248216179433</v>
      </c>
      <c r="E99" s="328">
        <v>0.26659882899223852</v>
      </c>
      <c r="F99" s="328">
        <v>0.65751271322273475</v>
      </c>
      <c r="G99" s="328">
        <v>0.21021449457942776</v>
      </c>
      <c r="H99" s="328">
        <v>0.25522146601329432</v>
      </c>
      <c r="I99" s="328">
        <v>0.95312774199520911</v>
      </c>
      <c r="J99" s="328">
        <v>0.6922294845800927</v>
      </c>
      <c r="K99" s="328">
        <v>0.64382715118741141</v>
      </c>
      <c r="L99" s="328">
        <v>0.25078364412247733</v>
      </c>
      <c r="M99" s="328">
        <v>0.69609853209277284</v>
      </c>
      <c r="N99" s="328">
        <v>0.78055165339129662</v>
      </c>
      <c r="O99" s="328">
        <v>0.62703110074159718</v>
      </c>
      <c r="P99" s="328">
        <v>0.68666563760513344</v>
      </c>
      <c r="Q99" s="328">
        <v>0.67551930005793981</v>
      </c>
      <c r="R99" s="328">
        <v>0.84212960253495517</v>
      </c>
      <c r="S99" s="328">
        <v>0.85287377919524321</v>
      </c>
      <c r="T99" s="328">
        <v>5.4646861572460459E-3</v>
      </c>
      <c r="U99" s="328">
        <v>0.36447877396430961</v>
      </c>
      <c r="V99" s="328">
        <v>3.6548309872610041E-2</v>
      </c>
      <c r="W99" s="328">
        <v>0.60746118065750743</v>
      </c>
      <c r="X99" s="328">
        <v>0.23235733751185106</v>
      </c>
      <c r="Y99" s="328">
        <v>0.93699066258470065</v>
      </c>
      <c r="Z99" s="328">
        <v>5.6966408015459713E-2</v>
      </c>
      <c r="AA99" s="328">
        <v>0.31957902896074031</v>
      </c>
      <c r="AB99" s="328">
        <v>0.64792395833367644</v>
      </c>
      <c r="AC99" s="328">
        <v>5.90408287913462E-2</v>
      </c>
      <c r="AD99" s="328">
        <v>0.54566961485604715</v>
      </c>
      <c r="AE99" s="328">
        <v>0.64182920088735185</v>
      </c>
      <c r="AF99" s="328">
        <v>0.66707031818599694</v>
      </c>
      <c r="AG99" s="328">
        <v>0.57191831475658095</v>
      </c>
      <c r="AH99" s="328">
        <v>0.53303834880778123</v>
      </c>
      <c r="AI99" s="328">
        <v>7.9900737311344727E-3</v>
      </c>
      <c r="AJ99" s="328">
        <v>0.61724998639658812</v>
      </c>
      <c r="AK99" s="328">
        <v>0.71697286246502578</v>
      </c>
      <c r="AL99" s="328">
        <v>0.44773701834290591</v>
      </c>
      <c r="AM99" s="328">
        <v>0.46726903058671021</v>
      </c>
      <c r="AN99" s="328">
        <v>0.19181676801174596</v>
      </c>
      <c r="AO99" s="328">
        <v>0.86136585900583551</v>
      </c>
      <c r="AP99" s="328">
        <v>0.47932196808049654</v>
      </c>
      <c r="AQ99" s="328">
        <v>0.35933848555025794</v>
      </c>
      <c r="AR99" s="328">
        <v>0.32128395648664498</v>
      </c>
      <c r="AS99" s="328">
        <v>0.43799009183497972</v>
      </c>
      <c r="AT99" s="328">
        <v>0.37914564678148732</v>
      </c>
      <c r="AU99" s="328">
        <v>0.46463216297787047</v>
      </c>
      <c r="AV99" s="328">
        <v>0.56293757600548178</v>
      </c>
      <c r="AW99" s="328">
        <v>0.72730399338907836</v>
      </c>
      <c r="AX99" s="328">
        <v>2.9153775115748459E-2</v>
      </c>
      <c r="AY99" s="328">
        <v>0.14189743105589869</v>
      </c>
      <c r="AZ99" s="328">
        <v>0.68358692681351041</v>
      </c>
      <c r="BA99" s="328">
        <v>0.896858556232629</v>
      </c>
      <c r="BB99" s="328">
        <v>0.22713717533593059</v>
      </c>
      <c r="BC99" s="328">
        <v>0.89507120708188581</v>
      </c>
      <c r="BD99" s="328">
        <v>0.63237219479368734</v>
      </c>
      <c r="BE99" s="328">
        <v>0.35145481570482318</v>
      </c>
      <c r="BF99" s="328">
        <v>0.44655100157036465</v>
      </c>
      <c r="BG99" s="328">
        <v>0.66548665945750951</v>
      </c>
      <c r="BH99" s="328">
        <v>0.63480716190935382</v>
      </c>
      <c r="BI99" s="328">
        <v>0.49238037001124213</v>
      </c>
      <c r="BJ99" s="328">
        <v>0.12231082231275803</v>
      </c>
      <c r="BK99" s="328">
        <v>0.63293141691290344</v>
      </c>
      <c r="BL99" s="328">
        <v>0.61311444752316779</v>
      </c>
      <c r="BM99" s="328">
        <v>0.37337896923563374</v>
      </c>
      <c r="BN99" s="328">
        <v>1.0925151588156323E-2</v>
      </c>
      <c r="BO99" s="328">
        <v>0.87639314414396896</v>
      </c>
      <c r="BP99" s="328">
        <v>0.33990624648770673</v>
      </c>
      <c r="BQ99" s="328">
        <v>0.31266088996700359</v>
      </c>
      <c r="BR99" s="328">
        <v>0.78402144190446266</v>
      </c>
      <c r="BS99" s="328">
        <v>9.4328320212410333E-2</v>
      </c>
      <c r="BT99" s="328">
        <v>0.86115906536881415</v>
      </c>
      <c r="BU99" s="328">
        <v>0.65993871888309918</v>
      </c>
      <c r="BV99" s="328">
        <v>0.16155985352399593</v>
      </c>
      <c r="BW99" s="328">
        <v>0.84470870201992354</v>
      </c>
      <c r="BX99" s="328">
        <v>0.47570814386834925</v>
      </c>
      <c r="BY99" s="328">
        <v>0.51158561456986273</v>
      </c>
      <c r="BZ99" s="328">
        <v>0.79222127847919777</v>
      </c>
      <c r="CA99" s="328">
        <v>0.67326501813588746</v>
      </c>
      <c r="CB99" s="328">
        <v>0.29679212203813599</v>
      </c>
      <c r="CC99" s="328">
        <v>0.51037359067209565</v>
      </c>
      <c r="CD99" s="328">
        <v>0.89640772317970452</v>
      </c>
      <c r="CE99" s="328">
        <v>0.38908045913440326</v>
      </c>
      <c r="CF99" s="328">
        <v>0.44078643759629732</v>
      </c>
      <c r="CG99" s="328">
        <v>0.28263333097071897</v>
      </c>
      <c r="CH99" s="328">
        <v>0.50872619290790677</v>
      </c>
      <c r="CI99" s="328">
        <v>0.36319557605928932</v>
      </c>
      <c r="CJ99" s="328">
        <v>0.99649917127472265</v>
      </c>
      <c r="CK99" s="328">
        <v>0.46872740222832543</v>
      </c>
      <c r="CL99" s="328">
        <v>0.29486951552100127</v>
      </c>
      <c r="CM99" s="328">
        <v>5.6286473044722563E-2</v>
      </c>
      <c r="CN99" s="328">
        <v>0.7148229961058119</v>
      </c>
      <c r="CO99" s="328">
        <v>0.76164802344861071</v>
      </c>
      <c r="CP99" s="328">
        <v>8.763991882917388E-2</v>
      </c>
      <c r="CQ99" s="328">
        <v>0.27656203574888671</v>
      </c>
      <c r="CR99" s="328">
        <v>0.88360405556427235</v>
      </c>
      <c r="CS99" s="328">
        <v>0.74521335881859097</v>
      </c>
      <c r="CT99" s="328">
        <v>0.12217420793931111</v>
      </c>
      <c r="CU99" s="328">
        <v>0.79687019295783679</v>
      </c>
      <c r="CV99" s="328">
        <v>0.59302672571181025</v>
      </c>
      <c r="CW99" s="329">
        <v>0.47059943590639852</v>
      </c>
    </row>
    <row r="100" spans="1:101" x14ac:dyDescent="0.25">
      <c r="A100" s="322">
        <v>98</v>
      </c>
      <c r="B100" s="327">
        <v>0.92276768883894578</v>
      </c>
      <c r="C100" s="328">
        <v>0.71560431810121106</v>
      </c>
      <c r="D100" s="328">
        <v>0.50186511199647299</v>
      </c>
      <c r="E100" s="328">
        <v>0.74212921146814392</v>
      </c>
      <c r="F100" s="328">
        <v>0.36770992464344787</v>
      </c>
      <c r="G100" s="328">
        <v>0.56424305050050738</v>
      </c>
      <c r="H100" s="328">
        <v>9.9575282049748637E-2</v>
      </c>
      <c r="I100" s="328">
        <v>0.79634012611510663</v>
      </c>
      <c r="J100" s="328">
        <v>0.80587342277114882</v>
      </c>
      <c r="K100" s="328">
        <v>0.93885389726620971</v>
      </c>
      <c r="L100" s="328">
        <v>0.57444725543809572</v>
      </c>
      <c r="M100" s="328">
        <v>0.58418041520212705</v>
      </c>
      <c r="N100" s="328">
        <v>3.9883012779188931E-2</v>
      </c>
      <c r="O100" s="328">
        <v>0.37899923017864712</v>
      </c>
      <c r="P100" s="328">
        <v>0.64139750296991238</v>
      </c>
      <c r="Q100" s="328">
        <v>6.9890624886697061E-2</v>
      </c>
      <c r="R100" s="328">
        <v>0.78413199304911974</v>
      </c>
      <c r="S100" s="328">
        <v>0.16822266936367392</v>
      </c>
      <c r="T100" s="328">
        <v>0.40431636411635274</v>
      </c>
      <c r="U100" s="328">
        <v>0.35680379288552011</v>
      </c>
      <c r="V100" s="328">
        <v>0.12408274020413934</v>
      </c>
      <c r="W100" s="328">
        <v>0.36170857762607311</v>
      </c>
      <c r="X100" s="328">
        <v>0.83226696759933438</v>
      </c>
      <c r="Y100" s="328">
        <v>0.3814182783366098</v>
      </c>
      <c r="Z100" s="328">
        <v>0.6795449095945687</v>
      </c>
      <c r="AA100" s="328">
        <v>0.96847986196776259</v>
      </c>
      <c r="AB100" s="328">
        <v>0.26041790230484363</v>
      </c>
      <c r="AC100" s="328">
        <v>0.7662618153624372</v>
      </c>
      <c r="AD100" s="328">
        <v>0.30814647021527874</v>
      </c>
      <c r="AE100" s="328">
        <v>0.84663386406760033</v>
      </c>
      <c r="AF100" s="328">
        <v>0.60253935925158664</v>
      </c>
      <c r="AG100" s="328">
        <v>0.71045603217453124</v>
      </c>
      <c r="AH100" s="328">
        <v>0.65837579210695241</v>
      </c>
      <c r="AI100" s="328">
        <v>0.83505424543357787</v>
      </c>
      <c r="AJ100" s="328">
        <v>0.2477238914597315</v>
      </c>
      <c r="AK100" s="328">
        <v>0.53385849886557146</v>
      </c>
      <c r="AL100" s="328">
        <v>9.6001422293254146E-2</v>
      </c>
      <c r="AM100" s="328">
        <v>0.38385622774871564</v>
      </c>
      <c r="AN100" s="328">
        <v>0.84679667920338142</v>
      </c>
      <c r="AO100" s="328">
        <v>0.15472593387742783</v>
      </c>
      <c r="AP100" s="328">
        <v>0.98962837442065332</v>
      </c>
      <c r="AQ100" s="328">
        <v>0.42239007944163465</v>
      </c>
      <c r="AR100" s="328">
        <v>1.2214213931416751E-2</v>
      </c>
      <c r="AS100" s="328">
        <v>0.71911328427077281</v>
      </c>
      <c r="AT100" s="328">
        <v>0.4213280501432437</v>
      </c>
      <c r="AU100" s="328">
        <v>0.62745928616178004</v>
      </c>
      <c r="AV100" s="328">
        <v>5.7670395696673982E-2</v>
      </c>
      <c r="AW100" s="328">
        <v>7.8505478162379072E-2</v>
      </c>
      <c r="AX100" s="328">
        <v>0.90804229852259177</v>
      </c>
      <c r="AY100" s="328">
        <v>3.6112657240346735E-2</v>
      </c>
      <c r="AZ100" s="328">
        <v>0.18854748068279559</v>
      </c>
      <c r="BA100" s="328">
        <v>0.20426747214291918</v>
      </c>
      <c r="BB100" s="328">
        <v>0.15674254167453672</v>
      </c>
      <c r="BC100" s="328">
        <v>0.53509925195765162</v>
      </c>
      <c r="BD100" s="328">
        <v>0.25838664481047879</v>
      </c>
      <c r="BE100" s="328">
        <v>0.16903306798135986</v>
      </c>
      <c r="BF100" s="328">
        <v>0.67456067301370082</v>
      </c>
      <c r="BG100" s="328">
        <v>0.31785613723105088</v>
      </c>
      <c r="BH100" s="328">
        <v>0.63133432053512184</v>
      </c>
      <c r="BI100" s="328">
        <v>1.796058822672908E-2</v>
      </c>
      <c r="BJ100" s="328">
        <v>0.80638430825484031</v>
      </c>
      <c r="BK100" s="328">
        <v>0.79585664602191697</v>
      </c>
      <c r="BL100" s="328">
        <v>0.14583911596629129</v>
      </c>
      <c r="BM100" s="328">
        <v>0.11069076000340816</v>
      </c>
      <c r="BN100" s="328">
        <v>0.59868162771476485</v>
      </c>
      <c r="BO100" s="328">
        <v>0.72620657244987408</v>
      </c>
      <c r="BP100" s="328">
        <v>0.2715255955291993</v>
      </c>
      <c r="BQ100" s="328">
        <v>0.92058290238514529</v>
      </c>
      <c r="BR100" s="328">
        <v>0.5569308225258256</v>
      </c>
      <c r="BS100" s="328">
        <v>0.92771446519116929</v>
      </c>
      <c r="BT100" s="328">
        <v>0.78031418133475317</v>
      </c>
      <c r="BU100" s="328">
        <v>0.20220307139277804</v>
      </c>
      <c r="BV100" s="328">
        <v>0.32143412469871357</v>
      </c>
      <c r="BW100" s="328">
        <v>0.67424491420950705</v>
      </c>
      <c r="BX100" s="328">
        <v>0.9662471714192149</v>
      </c>
      <c r="BY100" s="328">
        <v>0.87308265443064137</v>
      </c>
      <c r="BZ100" s="328">
        <v>2.7104719095500052E-2</v>
      </c>
      <c r="CA100" s="328">
        <v>0.30634295299403114</v>
      </c>
      <c r="CB100" s="328">
        <v>0.68441729009411567</v>
      </c>
      <c r="CC100" s="328">
        <v>0.17448184693187141</v>
      </c>
      <c r="CD100" s="328">
        <v>0.74332377306830222</v>
      </c>
      <c r="CE100" s="328">
        <v>0.53340062183250847</v>
      </c>
      <c r="CF100" s="328">
        <v>0.22305242407796588</v>
      </c>
      <c r="CG100" s="328">
        <v>0.35506960192427073</v>
      </c>
      <c r="CH100" s="328">
        <v>0.19775658011350039</v>
      </c>
      <c r="CI100" s="328">
        <v>0.82299823509435055</v>
      </c>
      <c r="CJ100" s="328">
        <v>0.96661571035202809</v>
      </c>
      <c r="CK100" s="328">
        <v>0.38418540028190584</v>
      </c>
      <c r="CL100" s="328">
        <v>0.79833486174684065</v>
      </c>
      <c r="CM100" s="328">
        <v>0.40827913961147466</v>
      </c>
      <c r="CN100" s="328">
        <v>0.99448843450080915</v>
      </c>
      <c r="CO100" s="328">
        <v>0.22472742122649603</v>
      </c>
      <c r="CP100" s="328">
        <v>0.12452342190557886</v>
      </c>
      <c r="CQ100" s="328">
        <v>0.11551307929451848</v>
      </c>
      <c r="CR100" s="328">
        <v>3.7615854234977597E-2</v>
      </c>
      <c r="CS100" s="328">
        <v>0.31547246695864484</v>
      </c>
      <c r="CT100" s="328">
        <v>0.75242785302785453</v>
      </c>
      <c r="CU100" s="328">
        <v>0.50318470497525425</v>
      </c>
      <c r="CV100" s="328">
        <v>0.12610556329588185</v>
      </c>
      <c r="CW100" s="329">
        <v>0.81826705601423044</v>
      </c>
    </row>
    <row r="101" spans="1:101" x14ac:dyDescent="0.25">
      <c r="A101" s="322">
        <v>99</v>
      </c>
      <c r="B101" s="327">
        <v>0.855861718712708</v>
      </c>
      <c r="C101" s="328">
        <v>0.574476477362593</v>
      </c>
      <c r="D101" s="328">
        <v>0.42970382014428399</v>
      </c>
      <c r="E101" s="328">
        <v>0.5266753876596395</v>
      </c>
      <c r="F101" s="328">
        <v>0.69211609638919569</v>
      </c>
      <c r="G101" s="328">
        <v>0.92054859714341486</v>
      </c>
      <c r="H101" s="328">
        <v>0.64247708882575982</v>
      </c>
      <c r="I101" s="328">
        <v>0.79779392465383125</v>
      </c>
      <c r="J101" s="328">
        <v>1.5801781818749028E-2</v>
      </c>
      <c r="K101" s="328">
        <v>0.16662365161977633</v>
      </c>
      <c r="L101" s="328">
        <v>2.5015390972835228E-2</v>
      </c>
      <c r="M101" s="328">
        <v>0.81800767358926496</v>
      </c>
      <c r="N101" s="328">
        <v>0.66872487277393766</v>
      </c>
      <c r="O101" s="328">
        <v>0.22907232134261779</v>
      </c>
      <c r="P101" s="328">
        <v>7.5300839698929423E-2</v>
      </c>
      <c r="Q101" s="328">
        <v>0.20959640531966617</v>
      </c>
      <c r="R101" s="328">
        <v>0.84244648813719203</v>
      </c>
      <c r="S101" s="328">
        <v>9.3301899638387864E-2</v>
      </c>
      <c r="T101" s="328">
        <v>0.78172066352057357</v>
      </c>
      <c r="U101" s="328">
        <v>0.35969674346705771</v>
      </c>
      <c r="V101" s="328">
        <v>0.41064332076150212</v>
      </c>
      <c r="W101" s="328">
        <v>0.82071046420832472</v>
      </c>
      <c r="X101" s="328">
        <v>0.80836308510084365</v>
      </c>
      <c r="Y101" s="328">
        <v>0.34388012704753601</v>
      </c>
      <c r="Z101" s="328">
        <v>0.9934909181429632</v>
      </c>
      <c r="AA101" s="328">
        <v>0.55257119999400439</v>
      </c>
      <c r="AB101" s="328">
        <v>0.4175136093807561</v>
      </c>
      <c r="AC101" s="328">
        <v>0.86886219055764746</v>
      </c>
      <c r="AD101" s="328">
        <v>0.71631497594420779</v>
      </c>
      <c r="AE101" s="328">
        <v>0.98558228662166791</v>
      </c>
      <c r="AF101" s="328">
        <v>1.7990812663499334E-2</v>
      </c>
      <c r="AG101" s="328">
        <v>0.13065163632056387</v>
      </c>
      <c r="AH101" s="328">
        <v>0.22732350947493618</v>
      </c>
      <c r="AI101" s="328">
        <v>0.77153711453893425</v>
      </c>
      <c r="AJ101" s="328">
        <v>0.61309417216010775</v>
      </c>
      <c r="AK101" s="328">
        <v>0.71768377811583761</v>
      </c>
      <c r="AL101" s="328">
        <v>0.76239545501097017</v>
      </c>
      <c r="AM101" s="328">
        <v>0.39587118742986549</v>
      </c>
      <c r="AN101" s="328">
        <v>0.60752623483577706</v>
      </c>
      <c r="AO101" s="328">
        <v>0.27956321657110283</v>
      </c>
      <c r="AP101" s="328">
        <v>0.20104024293660672</v>
      </c>
      <c r="AQ101" s="328">
        <v>0.27874249371737347</v>
      </c>
      <c r="AR101" s="328">
        <v>0.6310951319945588</v>
      </c>
      <c r="AS101" s="328">
        <v>0.68998091859594912</v>
      </c>
      <c r="AT101" s="328">
        <v>0.97185508436985746</v>
      </c>
      <c r="AU101" s="328">
        <v>0.78586317653775351</v>
      </c>
      <c r="AV101" s="328">
        <v>0.96071169521373179</v>
      </c>
      <c r="AW101" s="328">
        <v>0.56924944646859998</v>
      </c>
      <c r="AX101" s="328">
        <v>5.3668205613105258E-2</v>
      </c>
      <c r="AY101" s="328">
        <v>0.53070745123070928</v>
      </c>
      <c r="AZ101" s="328">
        <v>0.30996345459329655</v>
      </c>
      <c r="BA101" s="328">
        <v>0.35794645774754219</v>
      </c>
      <c r="BB101" s="328">
        <v>0.60854715591576447</v>
      </c>
      <c r="BC101" s="328">
        <v>0.26374444946203024</v>
      </c>
      <c r="BD101" s="328">
        <v>0.21050744064184279</v>
      </c>
      <c r="BE101" s="328">
        <v>0.39479059789381599</v>
      </c>
      <c r="BF101" s="328">
        <v>6.9615467555042443E-2</v>
      </c>
      <c r="BG101" s="328">
        <v>0.15060238110857571</v>
      </c>
      <c r="BH101" s="328">
        <v>0.16686745057998897</v>
      </c>
      <c r="BI101" s="328">
        <v>0.28386605456891445</v>
      </c>
      <c r="BJ101" s="328">
        <v>0.55663248974137947</v>
      </c>
      <c r="BK101" s="328">
        <v>0.24346143918183705</v>
      </c>
      <c r="BL101" s="328">
        <v>0.95845801494308835</v>
      </c>
      <c r="BM101" s="328">
        <v>0.74541045036583342</v>
      </c>
      <c r="BN101" s="328">
        <v>0.97024089138358893</v>
      </c>
      <c r="BO101" s="328">
        <v>0.69152926946785742</v>
      </c>
      <c r="BP101" s="328">
        <v>0.97461995987647687</v>
      </c>
      <c r="BQ101" s="328">
        <v>0.82632567864942796</v>
      </c>
      <c r="BR101" s="328">
        <v>0.25966859997709335</v>
      </c>
      <c r="BS101" s="328">
        <v>0.91353977641263695</v>
      </c>
      <c r="BT101" s="328">
        <v>0.93133854644029701</v>
      </c>
      <c r="BU101" s="328">
        <v>0.14964925962236464</v>
      </c>
      <c r="BV101" s="328">
        <v>0.45712791020767884</v>
      </c>
      <c r="BW101" s="328">
        <v>0.18083954051285867</v>
      </c>
      <c r="BX101" s="328">
        <v>0.97558920567817875</v>
      </c>
      <c r="BY101" s="328">
        <v>0.90954517849172678</v>
      </c>
      <c r="BZ101" s="328">
        <v>5.1609651518962352E-3</v>
      </c>
      <c r="CA101" s="328">
        <v>0.5278277260316151</v>
      </c>
      <c r="CB101" s="328">
        <v>8.8406790823494674E-2</v>
      </c>
      <c r="CC101" s="328">
        <v>0.11826703885021139</v>
      </c>
      <c r="CD101" s="328">
        <v>0.82538571199627864</v>
      </c>
      <c r="CE101" s="328">
        <v>0.5899929969294786</v>
      </c>
      <c r="CF101" s="328">
        <v>0.34679993808736498</v>
      </c>
      <c r="CG101" s="328">
        <v>0.60316528375626799</v>
      </c>
      <c r="CH101" s="328">
        <v>0.54330951989351206</v>
      </c>
      <c r="CI101" s="328">
        <v>0.11290301117912049</v>
      </c>
      <c r="CJ101" s="328">
        <v>0.64453988124294614</v>
      </c>
      <c r="CK101" s="328">
        <v>0.3264356935469348</v>
      </c>
      <c r="CL101" s="328">
        <v>0.29464927661617057</v>
      </c>
      <c r="CM101" s="328">
        <v>0.87358843504903061</v>
      </c>
      <c r="CN101" s="328">
        <v>0.55953521681858831</v>
      </c>
      <c r="CO101" s="328">
        <v>0.10846725139567859</v>
      </c>
      <c r="CP101" s="328">
        <v>0.38663060556270601</v>
      </c>
      <c r="CQ101" s="328">
        <v>0.71463129848478069</v>
      </c>
      <c r="CR101" s="328">
        <v>0.57586022371206358</v>
      </c>
      <c r="CS101" s="328">
        <v>0.91790852984990234</v>
      </c>
      <c r="CT101" s="328">
        <v>0.78951166305395426</v>
      </c>
      <c r="CU101" s="328">
        <v>0.66765750613046926</v>
      </c>
      <c r="CV101" s="328">
        <v>0.72185169432160201</v>
      </c>
      <c r="CW101" s="329">
        <v>0.69948319165352846</v>
      </c>
    </row>
    <row r="102" spans="1:101" x14ac:dyDescent="0.25">
      <c r="A102" s="322">
        <v>100</v>
      </c>
      <c r="B102" s="327">
        <v>0.58442749468505628</v>
      </c>
      <c r="C102" s="328">
        <v>0.47681955646459118</v>
      </c>
      <c r="D102" s="328">
        <v>0.4522369924253109</v>
      </c>
      <c r="E102" s="328">
        <v>0.78657803471292276</v>
      </c>
      <c r="F102" s="328">
        <v>5.1655118730469241E-3</v>
      </c>
      <c r="G102" s="328">
        <v>0.99065120493151992</v>
      </c>
      <c r="H102" s="328">
        <v>0.34108232344667133</v>
      </c>
      <c r="I102" s="328">
        <v>0.82623742111820686</v>
      </c>
      <c r="J102" s="328">
        <v>0.28461041164298262</v>
      </c>
      <c r="K102" s="328">
        <v>0.2845971334530355</v>
      </c>
      <c r="L102" s="328">
        <v>0.55671833760729128</v>
      </c>
      <c r="M102" s="328">
        <v>3.1246239639130646E-2</v>
      </c>
      <c r="N102" s="328">
        <v>0.69215394564334787</v>
      </c>
      <c r="O102" s="328">
        <v>0.55063677035361058</v>
      </c>
      <c r="P102" s="328">
        <v>0.24472570613294575</v>
      </c>
      <c r="Q102" s="328">
        <v>1.1278033269797705E-2</v>
      </c>
      <c r="R102" s="328">
        <v>0.9192638430719795</v>
      </c>
      <c r="S102" s="328">
        <v>0.35911720347845177</v>
      </c>
      <c r="T102" s="328">
        <v>0.99862023238975728</v>
      </c>
      <c r="U102" s="328">
        <v>0.5707594688117279</v>
      </c>
      <c r="V102" s="328">
        <v>0.75653129458721846</v>
      </c>
      <c r="W102" s="328">
        <v>0.69808882218971946</v>
      </c>
      <c r="X102" s="328">
        <v>0.61207310061734077</v>
      </c>
      <c r="Y102" s="328">
        <v>7.7205066013226187E-3</v>
      </c>
      <c r="Z102" s="328">
        <v>0.4414480704174164</v>
      </c>
      <c r="AA102" s="328">
        <v>7.6858652700290797E-2</v>
      </c>
      <c r="AB102" s="328">
        <v>0.86186226875336769</v>
      </c>
      <c r="AC102" s="328">
        <v>0.94029909203536621</v>
      </c>
      <c r="AD102" s="328">
        <v>0.42698278294365188</v>
      </c>
      <c r="AE102" s="328">
        <v>0.80325996199314176</v>
      </c>
      <c r="AF102" s="328">
        <v>0.15977533871616334</v>
      </c>
      <c r="AG102" s="328">
        <v>0.91680453626973124</v>
      </c>
      <c r="AH102" s="328">
        <v>0.38688192862911719</v>
      </c>
      <c r="AI102" s="328">
        <v>0.58255769652593248</v>
      </c>
      <c r="AJ102" s="328">
        <v>5.3693227116312414E-2</v>
      </c>
      <c r="AK102" s="328">
        <v>0.99286244905676613</v>
      </c>
      <c r="AL102" s="328">
        <v>0.83290416854347216</v>
      </c>
      <c r="AM102" s="328">
        <v>0.98453157224402155</v>
      </c>
      <c r="AN102" s="328">
        <v>0.99254391963327926</v>
      </c>
      <c r="AO102" s="328">
        <v>0.42073660410442515</v>
      </c>
      <c r="AP102" s="328">
        <v>0.25067289386362601</v>
      </c>
      <c r="AQ102" s="328">
        <v>0.75568987567742507</v>
      </c>
      <c r="AR102" s="328">
        <v>0.63906027869187154</v>
      </c>
      <c r="AS102" s="328">
        <v>0.89502933127175677</v>
      </c>
      <c r="AT102" s="328">
        <v>0.37490421067966873</v>
      </c>
      <c r="AU102" s="328">
        <v>0.81363443586814199</v>
      </c>
      <c r="AV102" s="328">
        <v>0.98780340944116873</v>
      </c>
      <c r="AW102" s="328">
        <v>1.6327104016991001E-2</v>
      </c>
      <c r="AX102" s="328">
        <v>0.98173145145500262</v>
      </c>
      <c r="AY102" s="328">
        <v>0.36472806064997076</v>
      </c>
      <c r="AZ102" s="328">
        <v>0.88975302476759333</v>
      </c>
      <c r="BA102" s="328">
        <v>0.44845639186698083</v>
      </c>
      <c r="BB102" s="328">
        <v>0.7958836286166644</v>
      </c>
      <c r="BC102" s="328">
        <v>0.87036530583365068</v>
      </c>
      <c r="BD102" s="328">
        <v>0.55349466579776285</v>
      </c>
      <c r="BE102" s="328">
        <v>0.35040914882286422</v>
      </c>
      <c r="BF102" s="328">
        <v>0.14872712690928203</v>
      </c>
      <c r="BG102" s="328">
        <v>0.51918668103204269</v>
      </c>
      <c r="BH102" s="328">
        <v>0.74354960564318784</v>
      </c>
      <c r="BI102" s="328">
        <v>0.56650026229687978</v>
      </c>
      <c r="BJ102" s="328">
        <v>0.5317112382197231</v>
      </c>
      <c r="BK102" s="328">
        <v>0.222781218149807</v>
      </c>
      <c r="BL102" s="328">
        <v>0.76006774672954358</v>
      </c>
      <c r="BM102" s="328">
        <v>0.71707943998617196</v>
      </c>
      <c r="BN102" s="328">
        <v>0.57614690348245068</v>
      </c>
      <c r="BO102" s="328">
        <v>0.26615887892853163</v>
      </c>
      <c r="BP102" s="328">
        <v>0.35527437651899962</v>
      </c>
      <c r="BQ102" s="328">
        <v>0.13781738626841733</v>
      </c>
      <c r="BR102" s="328">
        <v>0.69911206479168841</v>
      </c>
      <c r="BS102" s="328">
        <v>0.7496701941455608</v>
      </c>
      <c r="BT102" s="328">
        <v>0.78362367964264212</v>
      </c>
      <c r="BU102" s="328">
        <v>0.13184750075758522</v>
      </c>
      <c r="BV102" s="328">
        <v>0.55543861799609595</v>
      </c>
      <c r="BW102" s="328">
        <v>0.50108057542453599</v>
      </c>
      <c r="BX102" s="328">
        <v>0.20554497018457951</v>
      </c>
      <c r="BY102" s="328">
        <v>0.56448287977567357</v>
      </c>
      <c r="BZ102" s="328">
        <v>0.1089330098282284</v>
      </c>
      <c r="CA102" s="328">
        <v>0.4586272368217803</v>
      </c>
      <c r="CB102" s="328">
        <v>0.60612823122358317</v>
      </c>
      <c r="CC102" s="328">
        <v>0.18205993528228603</v>
      </c>
      <c r="CD102" s="328">
        <v>0.21815186956490429</v>
      </c>
      <c r="CE102" s="328">
        <v>0.66404225688245999</v>
      </c>
      <c r="CF102" s="328">
        <v>0.77412274361050315</v>
      </c>
      <c r="CG102" s="328">
        <v>0.48960470373764253</v>
      </c>
      <c r="CH102" s="328">
        <v>0.66704996382683301</v>
      </c>
      <c r="CI102" s="328">
        <v>0.48106957598372557</v>
      </c>
      <c r="CJ102" s="328">
        <v>0.78081032635381775</v>
      </c>
      <c r="CK102" s="328">
        <v>0.65614985383465818</v>
      </c>
      <c r="CL102" s="328">
        <v>0.90833815666204631</v>
      </c>
      <c r="CM102" s="328">
        <v>0.67696550902207342</v>
      </c>
      <c r="CN102" s="328">
        <v>0.96266462984433998</v>
      </c>
      <c r="CO102" s="328">
        <v>0.55371486503764333</v>
      </c>
      <c r="CP102" s="328">
        <v>0.97882848027760749</v>
      </c>
      <c r="CQ102" s="328">
        <v>5.1606994988062205E-2</v>
      </c>
      <c r="CR102" s="328">
        <v>7.3989361988444635E-2</v>
      </c>
      <c r="CS102" s="328">
        <v>0.12543553921532991</v>
      </c>
      <c r="CT102" s="328">
        <v>0.75016256694756156</v>
      </c>
      <c r="CU102" s="328">
        <v>0.85420229861822961</v>
      </c>
      <c r="CV102" s="328">
        <v>0.35913125100625232</v>
      </c>
      <c r="CW102" s="329">
        <v>0.62227212807922339</v>
      </c>
    </row>
    <row r="103" spans="1:101" x14ac:dyDescent="0.25">
      <c r="A103" s="322">
        <v>101</v>
      </c>
      <c r="B103" s="327">
        <v>0.36212907136424377</v>
      </c>
      <c r="C103" s="328">
        <v>0.3970820793435168</v>
      </c>
      <c r="D103" s="328">
        <v>0.98815598955857364</v>
      </c>
      <c r="E103" s="328">
        <v>8.77237736267098E-2</v>
      </c>
      <c r="F103" s="328">
        <v>0.11900754258477875</v>
      </c>
      <c r="G103" s="328">
        <v>0.26482211206516304</v>
      </c>
      <c r="H103" s="328">
        <v>0.53086330518282665</v>
      </c>
      <c r="I103" s="328">
        <v>0.34958151729749876</v>
      </c>
      <c r="J103" s="328">
        <v>0.69068770114823796</v>
      </c>
      <c r="K103" s="328">
        <v>0.28157835602851389</v>
      </c>
      <c r="L103" s="328">
        <v>0.73255178246923336</v>
      </c>
      <c r="M103" s="328">
        <v>0.33315383622744754</v>
      </c>
      <c r="N103" s="328">
        <v>3.1599593046138352E-2</v>
      </c>
      <c r="O103" s="328">
        <v>0.52392943207044818</v>
      </c>
      <c r="P103" s="328">
        <v>0.79768542182652413</v>
      </c>
      <c r="Q103" s="328">
        <v>0.54478207238091181</v>
      </c>
      <c r="R103" s="328">
        <v>0.89983058802060456</v>
      </c>
      <c r="S103" s="328">
        <v>0.85393223827406062</v>
      </c>
      <c r="T103" s="328">
        <v>0.39227116539218243</v>
      </c>
      <c r="U103" s="328">
        <v>0.62361188990034666</v>
      </c>
      <c r="V103" s="328">
        <v>0.19292840613649509</v>
      </c>
      <c r="W103" s="328">
        <v>9.939092987536835E-2</v>
      </c>
      <c r="X103" s="328">
        <v>0.83585107939341174</v>
      </c>
      <c r="Y103" s="328">
        <v>0.79880820032615496</v>
      </c>
      <c r="Z103" s="328">
        <v>0.60931677783621163</v>
      </c>
      <c r="AA103" s="328">
        <v>0.60206448484623465</v>
      </c>
      <c r="AB103" s="328">
        <v>0.52836210916624582</v>
      </c>
      <c r="AC103" s="328">
        <v>0.3302701509128374</v>
      </c>
      <c r="AD103" s="328">
        <v>0.81649281262646545</v>
      </c>
      <c r="AE103" s="328">
        <v>0.60986360659742633</v>
      </c>
      <c r="AF103" s="328">
        <v>0.87816008400397783</v>
      </c>
      <c r="AG103" s="328">
        <v>0.46233425589090515</v>
      </c>
      <c r="AH103" s="328">
        <v>0.23152104317928779</v>
      </c>
      <c r="AI103" s="328">
        <v>0.93169134404173981</v>
      </c>
      <c r="AJ103" s="328">
        <v>9.2540581234533459E-2</v>
      </c>
      <c r="AK103" s="328">
        <v>5.8770725906663657E-2</v>
      </c>
      <c r="AL103" s="328">
        <v>0.18554445281750986</v>
      </c>
      <c r="AM103" s="328">
        <v>0.30261643042286601</v>
      </c>
      <c r="AN103" s="328">
        <v>0.37817076307328934</v>
      </c>
      <c r="AO103" s="328">
        <v>0.24596288176904846</v>
      </c>
      <c r="AP103" s="328">
        <v>0.22689097776914569</v>
      </c>
      <c r="AQ103" s="328">
        <v>0.86960262091872043</v>
      </c>
      <c r="AR103" s="328">
        <v>0.51255438919882512</v>
      </c>
      <c r="AS103" s="328">
        <v>0.95331547041061526</v>
      </c>
      <c r="AT103" s="328">
        <v>0.64038449180329415</v>
      </c>
      <c r="AU103" s="328">
        <v>3.8678156009406273E-2</v>
      </c>
      <c r="AV103" s="328">
        <v>0.91119766959604442</v>
      </c>
      <c r="AW103" s="328">
        <v>0.42109893682509014</v>
      </c>
      <c r="AX103" s="328">
        <v>1.9547915735209642E-3</v>
      </c>
      <c r="AY103" s="328">
        <v>0.66840656757918993</v>
      </c>
      <c r="AZ103" s="328">
        <v>0.66067417332900136</v>
      </c>
      <c r="BA103" s="328">
        <v>0.88045670173942203</v>
      </c>
      <c r="BB103" s="328">
        <v>0.53891316359849117</v>
      </c>
      <c r="BC103" s="328">
        <v>0.10548530827741986</v>
      </c>
      <c r="BD103" s="328">
        <v>0.13140291887238242</v>
      </c>
      <c r="BE103" s="328">
        <v>0.478487553576457</v>
      </c>
      <c r="BF103" s="328">
        <v>0.2528306441976933</v>
      </c>
      <c r="BG103" s="328">
        <v>0.61328680901208998</v>
      </c>
      <c r="BH103" s="328">
        <v>0.34354473231891358</v>
      </c>
      <c r="BI103" s="328">
        <v>0.52147910487950444</v>
      </c>
      <c r="BJ103" s="328">
        <v>0.19896955268360839</v>
      </c>
      <c r="BK103" s="328">
        <v>0.96467889689570807</v>
      </c>
      <c r="BL103" s="328">
        <v>0.23166687594324387</v>
      </c>
      <c r="BM103" s="328">
        <v>0.58603394359168992</v>
      </c>
      <c r="BN103" s="328">
        <v>0.91193958651549245</v>
      </c>
      <c r="BO103" s="328">
        <v>0.33127022097556602</v>
      </c>
      <c r="BP103" s="328">
        <v>0.73325726332032648</v>
      </c>
      <c r="BQ103" s="328">
        <v>0.71926383735794275</v>
      </c>
      <c r="BR103" s="328">
        <v>0.48899902418494801</v>
      </c>
      <c r="BS103" s="328">
        <v>0.58272524514909385</v>
      </c>
      <c r="BT103" s="328">
        <v>0.75934089886059541</v>
      </c>
      <c r="BU103" s="328">
        <v>0.55703829151973228</v>
      </c>
      <c r="BV103" s="328">
        <v>0.23814383264476291</v>
      </c>
      <c r="BW103" s="328">
        <v>0.2398831641050192</v>
      </c>
      <c r="BX103" s="328">
        <v>0.52435976627677938</v>
      </c>
      <c r="BY103" s="328">
        <v>0.5070248956521255</v>
      </c>
      <c r="BZ103" s="328">
        <v>0.33964418201508995</v>
      </c>
      <c r="CA103" s="328">
        <v>0.91502187557522774</v>
      </c>
      <c r="CB103" s="328">
        <v>0.22222049961768975</v>
      </c>
      <c r="CC103" s="328">
        <v>0.33652494792980292</v>
      </c>
      <c r="CD103" s="328">
        <v>0.26139217490303857</v>
      </c>
      <c r="CE103" s="328">
        <v>0.50734630413061743</v>
      </c>
      <c r="CF103" s="328">
        <v>6.9769572627774501E-2</v>
      </c>
      <c r="CG103" s="328">
        <v>0.17610291309004666</v>
      </c>
      <c r="CH103" s="328">
        <v>0.89852087102432687</v>
      </c>
      <c r="CI103" s="328">
        <v>0.5241956560532679</v>
      </c>
      <c r="CJ103" s="328">
        <v>0.15053617288525256</v>
      </c>
      <c r="CK103" s="328">
        <v>0.8693536742672654</v>
      </c>
      <c r="CL103" s="328">
        <v>0.76625046908872463</v>
      </c>
      <c r="CM103" s="328">
        <v>0.66363566685411279</v>
      </c>
      <c r="CN103" s="328">
        <v>0.35705253914842316</v>
      </c>
      <c r="CO103" s="328">
        <v>0.76872103154694438</v>
      </c>
      <c r="CP103" s="328">
        <v>0.87092775713066417</v>
      </c>
      <c r="CQ103" s="328">
        <v>0.22137317753728158</v>
      </c>
      <c r="CR103" s="328">
        <v>0.96504877203682948</v>
      </c>
      <c r="CS103" s="328">
        <v>0.87708474625775201</v>
      </c>
      <c r="CT103" s="328">
        <v>0.73628734858839007</v>
      </c>
      <c r="CU103" s="328">
        <v>0.75661464972165327</v>
      </c>
      <c r="CV103" s="328">
        <v>0.40674528775423302</v>
      </c>
      <c r="CW103" s="329">
        <v>0.16756390940928445</v>
      </c>
    </row>
    <row r="104" spans="1:101" x14ac:dyDescent="0.25">
      <c r="A104" s="322">
        <v>102</v>
      </c>
      <c r="B104" s="327">
        <v>0.27632484558212056</v>
      </c>
      <c r="C104" s="328">
        <v>0.61632549921237167</v>
      </c>
      <c r="D104" s="328">
        <v>0.5256911621670044</v>
      </c>
      <c r="E104" s="328">
        <v>0.56689995510075164</v>
      </c>
      <c r="F104" s="328">
        <v>0.26950075216554104</v>
      </c>
      <c r="G104" s="328">
        <v>0.16503746341195713</v>
      </c>
      <c r="H104" s="328">
        <v>0.97156002201262592</v>
      </c>
      <c r="I104" s="328">
        <v>0.5958576807043281</v>
      </c>
      <c r="J104" s="328">
        <v>0.32734781182686001</v>
      </c>
      <c r="K104" s="328">
        <v>0.37011483360476705</v>
      </c>
      <c r="L104" s="328">
        <v>0.51978394153184304</v>
      </c>
      <c r="M104" s="328">
        <v>0.6211479866993157</v>
      </c>
      <c r="N104" s="328">
        <v>0.51288308744262867</v>
      </c>
      <c r="O104" s="328">
        <v>0.55006132639714722</v>
      </c>
      <c r="P104" s="328">
        <v>0.74978015723680969</v>
      </c>
      <c r="Q104" s="328">
        <v>0.76784931797752165</v>
      </c>
      <c r="R104" s="328">
        <v>0.12192494357555428</v>
      </c>
      <c r="S104" s="328">
        <v>0.71428859381614895</v>
      </c>
      <c r="T104" s="328">
        <v>0.54530029838047533</v>
      </c>
      <c r="U104" s="328">
        <v>0.45584893774592761</v>
      </c>
      <c r="V104" s="328">
        <v>0.87206790668932421</v>
      </c>
      <c r="W104" s="328">
        <v>0.44917524908336404</v>
      </c>
      <c r="X104" s="328">
        <v>0.71694860393935245</v>
      </c>
      <c r="Y104" s="328">
        <v>0.55351184044984736</v>
      </c>
      <c r="Z104" s="328">
        <v>8.2304785446141615E-2</v>
      </c>
      <c r="AA104" s="328">
        <v>0.16680480821829935</v>
      </c>
      <c r="AB104" s="328">
        <v>0.72319871408502046</v>
      </c>
      <c r="AC104" s="328">
        <v>0.38497005228389031</v>
      </c>
      <c r="AD104" s="328">
        <v>0.21834557350861949</v>
      </c>
      <c r="AE104" s="328">
        <v>0.28090118452162649</v>
      </c>
      <c r="AF104" s="328">
        <v>0.27454903912175954</v>
      </c>
      <c r="AG104" s="328">
        <v>0.40334614510203526</v>
      </c>
      <c r="AH104" s="328">
        <v>0.96216155792168601</v>
      </c>
      <c r="AI104" s="328">
        <v>0.90812478437539834</v>
      </c>
      <c r="AJ104" s="328">
        <v>0.41885051256189154</v>
      </c>
      <c r="AK104" s="328">
        <v>0.51982478715456448</v>
      </c>
      <c r="AL104" s="328">
        <v>0.13331667416340753</v>
      </c>
      <c r="AM104" s="328">
        <v>0.49914720648987054</v>
      </c>
      <c r="AN104" s="328">
        <v>0.51199692220258353</v>
      </c>
      <c r="AO104" s="328">
        <v>0.36867208578432553</v>
      </c>
      <c r="AP104" s="328">
        <v>1.5772280530724991E-2</v>
      </c>
      <c r="AQ104" s="328">
        <v>0.362808338811627</v>
      </c>
      <c r="AR104" s="328">
        <v>0.62392371195161656</v>
      </c>
      <c r="AS104" s="328">
        <v>0.70264280289967318</v>
      </c>
      <c r="AT104" s="328">
        <v>0.4027793979497396</v>
      </c>
      <c r="AU104" s="328">
        <v>0.65959351046291714</v>
      </c>
      <c r="AV104" s="328">
        <v>0.95325812827475254</v>
      </c>
      <c r="AW104" s="328">
        <v>0.36289590212735501</v>
      </c>
      <c r="AX104" s="328">
        <v>0.68554563628530918</v>
      </c>
      <c r="AY104" s="328">
        <v>0.39306270725565584</v>
      </c>
      <c r="AZ104" s="328">
        <v>0.97445991993235381</v>
      </c>
      <c r="BA104" s="328">
        <v>0.51071195955128812</v>
      </c>
      <c r="BB104" s="328">
        <v>0.38546049097701207</v>
      </c>
      <c r="BC104" s="328">
        <v>0.32607060399884302</v>
      </c>
      <c r="BD104" s="328">
        <v>8.0014836469290529E-2</v>
      </c>
      <c r="BE104" s="328">
        <v>0.21066579286182296</v>
      </c>
      <c r="BF104" s="328">
        <v>0.96087275501261171</v>
      </c>
      <c r="BG104" s="328">
        <v>0.68339472993620487</v>
      </c>
      <c r="BH104" s="328">
        <v>0.2100120283788085</v>
      </c>
      <c r="BI104" s="328">
        <v>0.10853013954793411</v>
      </c>
      <c r="BJ104" s="328">
        <v>0.22744091221867535</v>
      </c>
      <c r="BK104" s="328">
        <v>0.95667045066470102</v>
      </c>
      <c r="BL104" s="328">
        <v>0.70885454617790078</v>
      </c>
      <c r="BM104" s="328">
        <v>9.0140588825801338E-2</v>
      </c>
      <c r="BN104" s="328">
        <v>0.27016540128922983</v>
      </c>
      <c r="BO104" s="328">
        <v>0.80455093380700204</v>
      </c>
      <c r="BP104" s="328">
        <v>0.58027765049415958</v>
      </c>
      <c r="BQ104" s="328">
        <v>0.69841785894104125</v>
      </c>
      <c r="BR104" s="328">
        <v>0.51938623500055536</v>
      </c>
      <c r="BS104" s="328">
        <v>0.89855622510616984</v>
      </c>
      <c r="BT104" s="328">
        <v>0.47075845180793152</v>
      </c>
      <c r="BU104" s="328">
        <v>0.5606946958879413</v>
      </c>
      <c r="BV104" s="328">
        <v>0.62550558504388953</v>
      </c>
      <c r="BW104" s="328">
        <v>0.17412495810132178</v>
      </c>
      <c r="BX104" s="328">
        <v>0.55841561281968843</v>
      </c>
      <c r="BY104" s="328">
        <v>0.83779286674477604</v>
      </c>
      <c r="BZ104" s="328">
        <v>2.755212226680559E-2</v>
      </c>
      <c r="CA104" s="328">
        <v>0.78218761002896908</v>
      </c>
      <c r="CB104" s="328">
        <v>3.2401737677680842E-3</v>
      </c>
      <c r="CC104" s="328">
        <v>0.98640697457206894</v>
      </c>
      <c r="CD104" s="328">
        <v>0.14826505615154484</v>
      </c>
      <c r="CE104" s="328">
        <v>0.12201508872233191</v>
      </c>
      <c r="CF104" s="328">
        <v>0.21367130971663872</v>
      </c>
      <c r="CG104" s="328">
        <v>0.32630568648575675</v>
      </c>
      <c r="CH104" s="328">
        <v>0.78977017135607874</v>
      </c>
      <c r="CI104" s="328">
        <v>1.9861946611943182E-3</v>
      </c>
      <c r="CJ104" s="328">
        <v>0.75312840373916168</v>
      </c>
      <c r="CK104" s="328">
        <v>0.45959640115960543</v>
      </c>
      <c r="CL104" s="328">
        <v>0.67940073383354349</v>
      </c>
      <c r="CM104" s="328">
        <v>0.87531601240206935</v>
      </c>
      <c r="CN104" s="328">
        <v>0.17321532490326974</v>
      </c>
      <c r="CO104" s="328">
        <v>0.49623844996978939</v>
      </c>
      <c r="CP104" s="328">
        <v>0.43970501595630829</v>
      </c>
      <c r="CQ104" s="328">
        <v>0.74297721482686785</v>
      </c>
      <c r="CR104" s="328">
        <v>0.80606986980709938</v>
      </c>
      <c r="CS104" s="328">
        <v>0.34614964074822563</v>
      </c>
      <c r="CT104" s="328">
        <v>0.22095682345060208</v>
      </c>
      <c r="CU104" s="328">
        <v>0.72629177354884211</v>
      </c>
      <c r="CV104" s="328">
        <v>0.83538463463924817</v>
      </c>
      <c r="CW104" s="329">
        <v>0.74947534471398569</v>
      </c>
    </row>
    <row r="105" spans="1:101" x14ac:dyDescent="0.25">
      <c r="A105" s="322">
        <v>103</v>
      </c>
      <c r="B105" s="327">
        <v>0.86706205684375948</v>
      </c>
      <c r="C105" s="328">
        <v>5.2566945399509679E-2</v>
      </c>
      <c r="D105" s="328">
        <v>0.41943661979906732</v>
      </c>
      <c r="E105" s="328">
        <v>0.12170011907593992</v>
      </c>
      <c r="F105" s="328">
        <v>0.62692686369289907</v>
      </c>
      <c r="G105" s="328">
        <v>6.4235839467537303E-2</v>
      </c>
      <c r="H105" s="328">
        <v>0.1177181971365755</v>
      </c>
      <c r="I105" s="328">
        <v>0.13626109449379786</v>
      </c>
      <c r="J105" s="328">
        <v>8.9490057872947393E-2</v>
      </c>
      <c r="K105" s="328">
        <v>0.78290082537396</v>
      </c>
      <c r="L105" s="328">
        <v>0.63238349633534874</v>
      </c>
      <c r="M105" s="328">
        <v>0.31299710399879954</v>
      </c>
      <c r="N105" s="328">
        <v>0.25004782358919386</v>
      </c>
      <c r="O105" s="328">
        <v>0.64137640590901412</v>
      </c>
      <c r="P105" s="328">
        <v>8.4953254739694728E-2</v>
      </c>
      <c r="Q105" s="328">
        <v>9.4517586178402002E-3</v>
      </c>
      <c r="R105" s="328">
        <v>0.47440085178941427</v>
      </c>
      <c r="S105" s="328">
        <v>0.10198312110074514</v>
      </c>
      <c r="T105" s="328">
        <v>0.83113459322456951</v>
      </c>
      <c r="U105" s="328">
        <v>0.70258617818443447</v>
      </c>
      <c r="V105" s="328">
        <v>0.8563061710454154</v>
      </c>
      <c r="W105" s="328">
        <v>0.44258411067446524</v>
      </c>
      <c r="X105" s="328">
        <v>0.55321236214674396</v>
      </c>
      <c r="Y105" s="328">
        <v>0.96361958722830132</v>
      </c>
      <c r="Z105" s="328">
        <v>0.79410016828082242</v>
      </c>
      <c r="AA105" s="328">
        <v>0.11565951479995729</v>
      </c>
      <c r="AB105" s="328">
        <v>0.76791555735739481</v>
      </c>
      <c r="AC105" s="328">
        <v>0.65420175600842767</v>
      </c>
      <c r="AD105" s="328">
        <v>0.39176500146426019</v>
      </c>
      <c r="AE105" s="328">
        <v>0.95883507346366881</v>
      </c>
      <c r="AF105" s="328">
        <v>0.82031382549367393</v>
      </c>
      <c r="AG105" s="328">
        <v>0.15225221834023062</v>
      </c>
      <c r="AH105" s="328">
        <v>0.69159074883017024</v>
      </c>
      <c r="AI105" s="328">
        <v>0.51268375026653068</v>
      </c>
      <c r="AJ105" s="328">
        <v>0.53519455506459668</v>
      </c>
      <c r="AK105" s="328">
        <v>0.38490130491203756</v>
      </c>
      <c r="AL105" s="328">
        <v>0.85421337404503994</v>
      </c>
      <c r="AM105" s="328">
        <v>0.99404029709264474</v>
      </c>
      <c r="AN105" s="328">
        <v>0.55412048446724271</v>
      </c>
      <c r="AO105" s="328">
        <v>5.505069383307637E-2</v>
      </c>
      <c r="AP105" s="328">
        <v>0.47852501992077201</v>
      </c>
      <c r="AQ105" s="328">
        <v>0.10592325116450141</v>
      </c>
      <c r="AR105" s="328">
        <v>0.95048834891544298</v>
      </c>
      <c r="AS105" s="328">
        <v>0.89393819105754124</v>
      </c>
      <c r="AT105" s="328">
        <v>0.52979632820371991</v>
      </c>
      <c r="AU105" s="328">
        <v>5.8614933271589287E-2</v>
      </c>
      <c r="AV105" s="328">
        <v>0.70365312777085798</v>
      </c>
      <c r="AW105" s="328">
        <v>0.25299946244471672</v>
      </c>
      <c r="AX105" s="328">
        <v>0.74346471263551717</v>
      </c>
      <c r="AY105" s="328">
        <v>0.50299940147011979</v>
      </c>
      <c r="AZ105" s="328">
        <v>0.97611194612824459</v>
      </c>
      <c r="BA105" s="328">
        <v>0.68800408628792509</v>
      </c>
      <c r="BB105" s="328">
        <v>0.49751291331313285</v>
      </c>
      <c r="BC105" s="328">
        <v>0.55989459615435888</v>
      </c>
      <c r="BD105" s="328">
        <v>0.46995778786320841</v>
      </c>
      <c r="BE105" s="328">
        <v>0.52881923262643338</v>
      </c>
      <c r="BF105" s="328">
        <v>0.15410587575381873</v>
      </c>
      <c r="BG105" s="328">
        <v>6.6004733976013696E-2</v>
      </c>
      <c r="BH105" s="328">
        <v>0.96945754316445254</v>
      </c>
      <c r="BI105" s="328">
        <v>0.7666109445039293</v>
      </c>
      <c r="BJ105" s="328">
        <v>0.97675556070385428</v>
      </c>
      <c r="BK105" s="328">
        <v>0.18416512467029023</v>
      </c>
      <c r="BL105" s="328">
        <v>0.37774779191334695</v>
      </c>
      <c r="BM105" s="328">
        <v>0.43463750328286821</v>
      </c>
      <c r="BN105" s="328">
        <v>0.80608688029693054</v>
      </c>
      <c r="BO105" s="328">
        <v>0.94471674005844353</v>
      </c>
      <c r="BP105" s="328">
        <v>0.47167922438563981</v>
      </c>
      <c r="BQ105" s="328">
        <v>0.16733985084213732</v>
      </c>
      <c r="BR105" s="328">
        <v>0.5506191412580308</v>
      </c>
      <c r="BS105" s="328">
        <v>0.46339097728046319</v>
      </c>
      <c r="BT105" s="328">
        <v>0.77891510487115379</v>
      </c>
      <c r="BU105" s="328">
        <v>0.11912658292069889</v>
      </c>
      <c r="BV105" s="328">
        <v>0.84538728365969851</v>
      </c>
      <c r="BW105" s="328">
        <v>0.19580781320093177</v>
      </c>
      <c r="BX105" s="328">
        <v>0.8608936169890038</v>
      </c>
      <c r="BY105" s="328">
        <v>0.79459614841413995</v>
      </c>
      <c r="BZ105" s="328">
        <v>0.21566234045550492</v>
      </c>
      <c r="CA105" s="328">
        <v>4.7606140470731084E-2</v>
      </c>
      <c r="CB105" s="328">
        <v>0.99310486980806179</v>
      </c>
      <c r="CC105" s="328">
        <v>0.14609337394688016</v>
      </c>
      <c r="CD105" s="328">
        <v>0.91192023343214856</v>
      </c>
      <c r="CE105" s="328">
        <v>0.1787014465953991</v>
      </c>
      <c r="CF105" s="328">
        <v>7.7568423119646734E-2</v>
      </c>
      <c r="CG105" s="328">
        <v>0.81420876046378998</v>
      </c>
      <c r="CH105" s="328">
        <v>0.68342855220847643</v>
      </c>
      <c r="CI105" s="328">
        <v>0.81499154743627411</v>
      </c>
      <c r="CJ105" s="328">
        <v>7.4701064045418875E-2</v>
      </c>
      <c r="CK105" s="328">
        <v>0.84332602588333505</v>
      </c>
      <c r="CL105" s="328">
        <v>0.50737937022631563</v>
      </c>
      <c r="CM105" s="328">
        <v>0.39587851248174832</v>
      </c>
      <c r="CN105" s="328">
        <v>0.58974474003096344</v>
      </c>
      <c r="CO105" s="328">
        <v>0.37031459242811948</v>
      </c>
      <c r="CP105" s="328">
        <v>0.75285201168592319</v>
      </c>
      <c r="CQ105" s="328">
        <v>0.91360231579198548</v>
      </c>
      <c r="CR105" s="328">
        <v>0.51334462172849182</v>
      </c>
      <c r="CS105" s="328">
        <v>0.60563768376437288</v>
      </c>
      <c r="CT105" s="328">
        <v>0.16367275738932463</v>
      </c>
      <c r="CU105" s="328">
        <v>0.57229896036882888</v>
      </c>
      <c r="CV105" s="328">
        <v>0.14691091766307718</v>
      </c>
      <c r="CW105" s="329">
        <v>0.62546181097143982</v>
      </c>
    </row>
    <row r="106" spans="1:101" x14ac:dyDescent="0.25">
      <c r="A106" s="322">
        <v>104</v>
      </c>
      <c r="B106" s="327">
        <v>0.60947430313755335</v>
      </c>
      <c r="C106" s="328">
        <v>0.99580849814731209</v>
      </c>
      <c r="D106" s="328">
        <v>0.40356362143451641</v>
      </c>
      <c r="E106" s="328">
        <v>0.95271688236147867</v>
      </c>
      <c r="F106" s="328">
        <v>0.32033521950690713</v>
      </c>
      <c r="G106" s="328">
        <v>0.83397867467870745</v>
      </c>
      <c r="H106" s="328">
        <v>0.18760998261753858</v>
      </c>
      <c r="I106" s="328">
        <v>0.86751782227866503</v>
      </c>
      <c r="J106" s="328">
        <v>0.59554657895338803</v>
      </c>
      <c r="K106" s="328">
        <v>0.55236088120539728</v>
      </c>
      <c r="L106" s="328">
        <v>0.55104878465193519</v>
      </c>
      <c r="M106" s="328">
        <v>0.26595435652663024</v>
      </c>
      <c r="N106" s="328">
        <v>0.89551346042315916</v>
      </c>
      <c r="O106" s="328">
        <v>0.28535651390332362</v>
      </c>
      <c r="P106" s="328">
        <v>0.98315605457851163</v>
      </c>
      <c r="Q106" s="328">
        <v>0.32839191684556823</v>
      </c>
      <c r="R106" s="328">
        <v>0.81043565863220257</v>
      </c>
      <c r="S106" s="328">
        <v>0.27424665919633728</v>
      </c>
      <c r="T106" s="328">
        <v>0.18964179000087</v>
      </c>
      <c r="U106" s="328">
        <v>0.34949287125149286</v>
      </c>
      <c r="V106" s="328">
        <v>0.15066056446085097</v>
      </c>
      <c r="W106" s="328">
        <v>0.97939870149108366</v>
      </c>
      <c r="X106" s="328">
        <v>7.6052624626576915E-4</v>
      </c>
      <c r="Y106" s="328">
        <v>0.13831449261840167</v>
      </c>
      <c r="Z106" s="328">
        <v>0.41441356769263926</v>
      </c>
      <c r="AA106" s="328">
        <v>0.76242007250273724</v>
      </c>
      <c r="AB106" s="328">
        <v>0.7724544783511762</v>
      </c>
      <c r="AC106" s="328">
        <v>0.52512624569641853</v>
      </c>
      <c r="AD106" s="328">
        <v>0.53562948249562137</v>
      </c>
      <c r="AE106" s="328">
        <v>0.11372166279688423</v>
      </c>
      <c r="AF106" s="328">
        <v>0.76535481196914024</v>
      </c>
      <c r="AG106" s="328">
        <v>0.10751148033407731</v>
      </c>
      <c r="AH106" s="328">
        <v>0.53218825053759744</v>
      </c>
      <c r="AI106" s="328">
        <v>0.33282748219701142</v>
      </c>
      <c r="AJ106" s="328">
        <v>0.42230920407017258</v>
      </c>
      <c r="AK106" s="328">
        <v>0.83006570790138579</v>
      </c>
      <c r="AL106" s="328">
        <v>0.54825922807348793</v>
      </c>
      <c r="AM106" s="328">
        <v>0.62448227895982411</v>
      </c>
      <c r="AN106" s="328">
        <v>0.94987875287970192</v>
      </c>
      <c r="AO106" s="328">
        <v>0.9155162810098858</v>
      </c>
      <c r="AP106" s="328">
        <v>0.18539943159996808</v>
      </c>
      <c r="AQ106" s="328">
        <v>0.87152918149447989</v>
      </c>
      <c r="AR106" s="328">
        <v>0.71076397024052018</v>
      </c>
      <c r="AS106" s="328">
        <v>0.65299471723119584</v>
      </c>
      <c r="AT106" s="328">
        <v>0.58319540388183211</v>
      </c>
      <c r="AU106" s="328">
        <v>0.34535497151511763</v>
      </c>
      <c r="AV106" s="328">
        <v>0.98661169762069201</v>
      </c>
      <c r="AW106" s="328">
        <v>0.75416076892003336</v>
      </c>
      <c r="AX106" s="328">
        <v>0.47680561697112545</v>
      </c>
      <c r="AY106" s="328">
        <v>0.32949631397081647</v>
      </c>
      <c r="AZ106" s="328">
        <v>0.60071454932233781</v>
      </c>
      <c r="BA106" s="328">
        <v>0.27897270232686822</v>
      </c>
      <c r="BB106" s="328">
        <v>0.89244968588842033</v>
      </c>
      <c r="BC106" s="328">
        <v>0.58667096751289005</v>
      </c>
      <c r="BD106" s="328">
        <v>8.7317390343049972E-2</v>
      </c>
      <c r="BE106" s="328">
        <v>0.77566753452754345</v>
      </c>
      <c r="BF106" s="328">
        <v>0.20699971476966295</v>
      </c>
      <c r="BG106" s="328">
        <v>0.33569014761451399</v>
      </c>
      <c r="BH106" s="328">
        <v>0.45552658888723485</v>
      </c>
      <c r="BI106" s="328">
        <v>0.22818406094217458</v>
      </c>
      <c r="BJ106" s="328">
        <v>0.55144489291073917</v>
      </c>
      <c r="BK106" s="328">
        <v>0.12852959732897595</v>
      </c>
      <c r="BL106" s="328">
        <v>0.11695522941467762</v>
      </c>
      <c r="BM106" s="328">
        <v>0.72184056132569108</v>
      </c>
      <c r="BN106" s="328">
        <v>0.13695359262423068</v>
      </c>
      <c r="BO106" s="328">
        <v>0.53080871732335999</v>
      </c>
      <c r="BP106" s="328">
        <v>0.24926352297399434</v>
      </c>
      <c r="BQ106" s="328">
        <v>0.36624585548791444</v>
      </c>
      <c r="BR106" s="328">
        <v>0.97070592173465631</v>
      </c>
      <c r="BS106" s="328">
        <v>0.9648583876060699</v>
      </c>
      <c r="BT106" s="328">
        <v>0.24621846084946442</v>
      </c>
      <c r="BU106" s="328">
        <v>0.560619755185636</v>
      </c>
      <c r="BV106" s="328">
        <v>0.42765648778475729</v>
      </c>
      <c r="BW106" s="328">
        <v>0.52985366823178159</v>
      </c>
      <c r="BX106" s="328">
        <v>9.0294939987945355E-2</v>
      </c>
      <c r="BY106" s="328">
        <v>0.24954830085949009</v>
      </c>
      <c r="BZ106" s="328">
        <v>0.70550443762525483</v>
      </c>
      <c r="CA106" s="328">
        <v>7.6435592265412744E-2</v>
      </c>
      <c r="CB106" s="328">
        <v>0.51329492621837591</v>
      </c>
      <c r="CC106" s="328">
        <v>0.58039753879613443</v>
      </c>
      <c r="CD106" s="328">
        <v>0.32035601271747272</v>
      </c>
      <c r="CE106" s="328">
        <v>0.25583869535764414</v>
      </c>
      <c r="CF106" s="328">
        <v>4.5485501419217478E-2</v>
      </c>
      <c r="CG106" s="328">
        <v>3.8993969623846603E-2</v>
      </c>
      <c r="CH106" s="328">
        <v>0.50995537097783883</v>
      </c>
      <c r="CI106" s="328">
        <v>5.0862349956414699E-2</v>
      </c>
      <c r="CJ106" s="328">
        <v>5.0951639408530758E-2</v>
      </c>
      <c r="CK106" s="328">
        <v>4.6373390633257738E-2</v>
      </c>
      <c r="CL106" s="328">
        <v>0.32356299823736578</v>
      </c>
      <c r="CM106" s="328">
        <v>0.37334316018742886</v>
      </c>
      <c r="CN106" s="328">
        <v>0.10138731830714542</v>
      </c>
      <c r="CO106" s="328">
        <v>0.43530923095455454</v>
      </c>
      <c r="CP106" s="328">
        <v>0.52627755980317215</v>
      </c>
      <c r="CQ106" s="328">
        <v>0.25033532073241993</v>
      </c>
      <c r="CR106" s="328">
        <v>0.31786301465846112</v>
      </c>
      <c r="CS106" s="328">
        <v>0.13188850217996873</v>
      </c>
      <c r="CT106" s="328">
        <v>0.66313612894770557</v>
      </c>
      <c r="CU106" s="328">
        <v>0.38394012139901457</v>
      </c>
      <c r="CV106" s="328">
        <v>0.40892856999154925</v>
      </c>
      <c r="CW106" s="329">
        <v>0.77676949249815253</v>
      </c>
    </row>
    <row r="107" spans="1:101" x14ac:dyDescent="0.25">
      <c r="A107" s="322">
        <v>105</v>
      </c>
      <c r="B107" s="327">
        <v>0.50928339763826203</v>
      </c>
      <c r="C107" s="328">
        <v>0.68966899510206137</v>
      </c>
      <c r="D107" s="328">
        <v>0.93434646374079611</v>
      </c>
      <c r="E107" s="328">
        <v>0.55705296007228267</v>
      </c>
      <c r="F107" s="328">
        <v>0.48191711387498426</v>
      </c>
      <c r="G107" s="328">
        <v>0.23772670920490224</v>
      </c>
      <c r="H107" s="328">
        <v>0.23739560549273087</v>
      </c>
      <c r="I107" s="328">
        <v>0.38941241529714077</v>
      </c>
      <c r="J107" s="328">
        <v>0.76824384807452728</v>
      </c>
      <c r="K107" s="328">
        <v>0.42398572855413619</v>
      </c>
      <c r="L107" s="328">
        <v>5.9896007058074296E-2</v>
      </c>
      <c r="M107" s="328">
        <v>0.732637687640457</v>
      </c>
      <c r="N107" s="328">
        <v>0.92117486543035731</v>
      </c>
      <c r="O107" s="328">
        <v>0.60706344671140378</v>
      </c>
      <c r="P107" s="328">
        <v>0.91453382277701967</v>
      </c>
      <c r="Q107" s="328">
        <v>0.63868502258088977</v>
      </c>
      <c r="R107" s="328">
        <v>7.097580670536896E-2</v>
      </c>
      <c r="S107" s="328">
        <v>0.88935833167434797</v>
      </c>
      <c r="T107" s="328">
        <v>0.45064091389734484</v>
      </c>
      <c r="U107" s="328">
        <v>0.45093227763969179</v>
      </c>
      <c r="V107" s="328">
        <v>0.78218256960328247</v>
      </c>
      <c r="W107" s="328">
        <v>0.48164560326572609</v>
      </c>
      <c r="X107" s="328">
        <v>0.99564302617028244</v>
      </c>
      <c r="Y107" s="328">
        <v>0.73334305872802652</v>
      </c>
      <c r="Z107" s="328">
        <v>0.56906250152404869</v>
      </c>
      <c r="AA107" s="328">
        <v>0.23165868467204676</v>
      </c>
      <c r="AB107" s="328">
        <v>0.26570887157576983</v>
      </c>
      <c r="AC107" s="328">
        <v>0.88816994755560597</v>
      </c>
      <c r="AD107" s="328">
        <v>0.99885508315078364</v>
      </c>
      <c r="AE107" s="328">
        <v>0.3629956508279113</v>
      </c>
      <c r="AF107" s="328">
        <v>0.23925542897427476</v>
      </c>
      <c r="AG107" s="328">
        <v>0.78576830067922754</v>
      </c>
      <c r="AH107" s="328">
        <v>0.71419421167457342</v>
      </c>
      <c r="AI107" s="328">
        <v>8.7222043046264019E-2</v>
      </c>
      <c r="AJ107" s="328">
        <v>0.98263902344661713</v>
      </c>
      <c r="AK107" s="328">
        <v>0.76606378157122812</v>
      </c>
      <c r="AL107" s="328">
        <v>0.46486737449004178</v>
      </c>
      <c r="AM107" s="328">
        <v>0.54998382763687648</v>
      </c>
      <c r="AN107" s="328">
        <v>5.8097337355245138E-2</v>
      </c>
      <c r="AO107" s="328">
        <v>0.28987786432095697</v>
      </c>
      <c r="AP107" s="328">
        <v>0.13894915917052764</v>
      </c>
      <c r="AQ107" s="328">
        <v>0.2579494456344773</v>
      </c>
      <c r="AR107" s="328">
        <v>6.1292986372178726E-2</v>
      </c>
      <c r="AS107" s="328">
        <v>0.34225409255785255</v>
      </c>
      <c r="AT107" s="328">
        <v>0.84044256318618604</v>
      </c>
      <c r="AU107" s="328">
        <v>0.5401398272189577</v>
      </c>
      <c r="AV107" s="328">
        <v>0.62280809052036368</v>
      </c>
      <c r="AW107" s="328">
        <v>0.48365066535197876</v>
      </c>
      <c r="AX107" s="328">
        <v>0.46248892134574615</v>
      </c>
      <c r="AY107" s="328">
        <v>0.36501415718456198</v>
      </c>
      <c r="AZ107" s="328">
        <v>0.82569118839909561</v>
      </c>
      <c r="BA107" s="328">
        <v>0.31811980577059185</v>
      </c>
      <c r="BB107" s="328">
        <v>0.34641669595357705</v>
      </c>
      <c r="BC107" s="328">
        <v>0.54169435284175016</v>
      </c>
      <c r="BD107" s="328">
        <v>0.69592477172874734</v>
      </c>
      <c r="BE107" s="328">
        <v>0.20655306975857801</v>
      </c>
      <c r="BF107" s="328">
        <v>0.16195365380382909</v>
      </c>
      <c r="BG107" s="328">
        <v>0.63790575657240733</v>
      </c>
      <c r="BH107" s="328">
        <v>0.8885348654031815</v>
      </c>
      <c r="BI107" s="328">
        <v>0.24118997097137473</v>
      </c>
      <c r="BJ107" s="328">
        <v>0.53574095330912397</v>
      </c>
      <c r="BK107" s="328">
        <v>0.8799002605288837</v>
      </c>
      <c r="BL107" s="328">
        <v>0.45762925897020834</v>
      </c>
      <c r="BM107" s="328">
        <v>5.9452291188581086E-2</v>
      </c>
      <c r="BN107" s="328">
        <v>0.86222903788367766</v>
      </c>
      <c r="BO107" s="328">
        <v>0.85103921503325486</v>
      </c>
      <c r="BP107" s="328">
        <v>0.66821930017649245</v>
      </c>
      <c r="BQ107" s="328">
        <v>0.80870417243499038</v>
      </c>
      <c r="BR107" s="328">
        <v>0.55289608637060095</v>
      </c>
      <c r="BS107" s="328">
        <v>0.27813212500704809</v>
      </c>
      <c r="BT107" s="328">
        <v>0.20634528251784023</v>
      </c>
      <c r="BU107" s="328">
        <v>0.48009202624093139</v>
      </c>
      <c r="BV107" s="328">
        <v>0.11672641610272305</v>
      </c>
      <c r="BW107" s="328">
        <v>0.15980233230055374</v>
      </c>
      <c r="BX107" s="328">
        <v>0.34087732289494371</v>
      </c>
      <c r="BY107" s="328">
        <v>0.99172743744594882</v>
      </c>
      <c r="BZ107" s="328">
        <v>2.6462899304586784E-3</v>
      </c>
      <c r="CA107" s="328">
        <v>8.6878410173940157E-2</v>
      </c>
      <c r="CB107" s="328">
        <v>0.16073228789284855</v>
      </c>
      <c r="CC107" s="328">
        <v>0.27655858770342423</v>
      </c>
      <c r="CD107" s="328">
        <v>0.45427533344685767</v>
      </c>
      <c r="CE107" s="328">
        <v>0.62725631264151382</v>
      </c>
      <c r="CF107" s="328">
        <v>0.4514301149505302</v>
      </c>
      <c r="CG107" s="328">
        <v>0.11597225390561694</v>
      </c>
      <c r="CH107" s="328">
        <v>0.35240297470970106</v>
      </c>
      <c r="CI107" s="328">
        <v>0.26613664143318605</v>
      </c>
      <c r="CJ107" s="328">
        <v>0.20602216059261469</v>
      </c>
      <c r="CK107" s="328">
        <v>0.58731473973277915</v>
      </c>
      <c r="CL107" s="328">
        <v>0.73075181327190553</v>
      </c>
      <c r="CM107" s="328">
        <v>0.46712971787355828</v>
      </c>
      <c r="CN107" s="328">
        <v>0.73134772063701492</v>
      </c>
      <c r="CO107" s="328">
        <v>0.37258183360781261</v>
      </c>
      <c r="CP107" s="328">
        <v>0.31801800416795523</v>
      </c>
      <c r="CQ107" s="328">
        <v>0.8810785542284878</v>
      </c>
      <c r="CR107" s="328">
        <v>0.47365003525369254</v>
      </c>
      <c r="CS107" s="328">
        <v>0.72958455477863549</v>
      </c>
      <c r="CT107" s="328">
        <v>0.99629378205914798</v>
      </c>
      <c r="CU107" s="328">
        <v>0.4033394518496829</v>
      </c>
      <c r="CV107" s="328">
        <v>0.2972235775234342</v>
      </c>
      <c r="CW107" s="329">
        <v>0.58561893067356618</v>
      </c>
    </row>
    <row r="108" spans="1:101" x14ac:dyDescent="0.25">
      <c r="A108" s="322">
        <v>106</v>
      </c>
      <c r="B108" s="327">
        <v>0.61410699159945015</v>
      </c>
      <c r="C108" s="328">
        <v>0.22367458595118261</v>
      </c>
      <c r="D108" s="328">
        <v>0.10782583371473664</v>
      </c>
      <c r="E108" s="328">
        <v>0.45790991068637688</v>
      </c>
      <c r="F108" s="328">
        <v>0.64195107939916163</v>
      </c>
      <c r="G108" s="328">
        <v>0.72545107125262831</v>
      </c>
      <c r="H108" s="328">
        <v>0.43480449926599629</v>
      </c>
      <c r="I108" s="328">
        <v>0.84419990542369572</v>
      </c>
      <c r="J108" s="328">
        <v>0.64924575445333854</v>
      </c>
      <c r="K108" s="328">
        <v>0.66075208502814409</v>
      </c>
      <c r="L108" s="328">
        <v>0.30104719727212625</v>
      </c>
      <c r="M108" s="328">
        <v>0.46784166023194262</v>
      </c>
      <c r="N108" s="328">
        <v>0.89451325338184873</v>
      </c>
      <c r="O108" s="328">
        <v>0.8646672610918511</v>
      </c>
      <c r="P108" s="328">
        <v>0.53905858358078529</v>
      </c>
      <c r="Q108" s="328">
        <v>0.41484883430570663</v>
      </c>
      <c r="R108" s="328">
        <v>0.51664539460835091</v>
      </c>
      <c r="S108" s="328">
        <v>0.24517203069155524</v>
      </c>
      <c r="T108" s="328">
        <v>0.88416775165912309</v>
      </c>
      <c r="U108" s="328">
        <v>0.92883335497283692</v>
      </c>
      <c r="V108" s="328">
        <v>0.78496784892866778</v>
      </c>
      <c r="W108" s="328">
        <v>0.17459501591844284</v>
      </c>
      <c r="X108" s="328">
        <v>0.40358340035052676</v>
      </c>
      <c r="Y108" s="328">
        <v>0.25308328041317307</v>
      </c>
      <c r="Z108" s="328">
        <v>0.65393079241445928</v>
      </c>
      <c r="AA108" s="328">
        <v>0.78275347996851075</v>
      </c>
      <c r="AB108" s="328">
        <v>0.46279049470679468</v>
      </c>
      <c r="AC108" s="328">
        <v>0.98975520204881029</v>
      </c>
      <c r="AD108" s="328">
        <v>0.63842861357796932</v>
      </c>
      <c r="AE108" s="328">
        <v>0.92528581853652181</v>
      </c>
      <c r="AF108" s="328">
        <v>0.43239606612007475</v>
      </c>
      <c r="AG108" s="328">
        <v>0.16990969932407207</v>
      </c>
      <c r="AH108" s="328">
        <v>0.35585871459938012</v>
      </c>
      <c r="AI108" s="328">
        <v>0.68862225360377849</v>
      </c>
      <c r="AJ108" s="328">
        <v>0.75360782335783161</v>
      </c>
      <c r="AK108" s="328">
        <v>0.25465197168255216</v>
      </c>
      <c r="AL108" s="328">
        <v>0.99367606301688505</v>
      </c>
      <c r="AM108" s="328">
        <v>0.45364638001886193</v>
      </c>
      <c r="AN108" s="328">
        <v>0.46323720811684965</v>
      </c>
      <c r="AO108" s="328">
        <v>0.67201006884626424</v>
      </c>
      <c r="AP108" s="328">
        <v>4.8558868711134018E-2</v>
      </c>
      <c r="AQ108" s="328">
        <v>0.98205963156960063</v>
      </c>
      <c r="AR108" s="328">
        <v>0.92290339337374583</v>
      </c>
      <c r="AS108" s="328">
        <v>0.99468672924241286</v>
      </c>
      <c r="AT108" s="328">
        <v>0.44212489043208159</v>
      </c>
      <c r="AU108" s="328">
        <v>0.76221154797984281</v>
      </c>
      <c r="AV108" s="328">
        <v>0.38906948779828721</v>
      </c>
      <c r="AW108" s="328">
        <v>0.97332122227415852</v>
      </c>
      <c r="AX108" s="328">
        <v>0.79040328689352801</v>
      </c>
      <c r="AY108" s="328">
        <v>0.50648875193783915</v>
      </c>
      <c r="AZ108" s="328">
        <v>0.13561395948029897</v>
      </c>
      <c r="BA108" s="328">
        <v>0.31141067173235459</v>
      </c>
      <c r="BB108" s="328">
        <v>0.15208995303986317</v>
      </c>
      <c r="BC108" s="328">
        <v>0.29813949265936923</v>
      </c>
      <c r="BD108" s="328">
        <v>0.89934639191182342</v>
      </c>
      <c r="BE108" s="328">
        <v>0.53962765269385038</v>
      </c>
      <c r="BF108" s="328">
        <v>0.17429508759834356</v>
      </c>
      <c r="BG108" s="328">
        <v>0.70377016414014681</v>
      </c>
      <c r="BH108" s="328">
        <v>0.92001434467759236</v>
      </c>
      <c r="BI108" s="328">
        <v>0.90378549177298262</v>
      </c>
      <c r="BJ108" s="328">
        <v>0.15934797064886563</v>
      </c>
      <c r="BK108" s="328">
        <v>0.54307909467710758</v>
      </c>
      <c r="BL108" s="328">
        <v>0.57160890192794955</v>
      </c>
      <c r="BM108" s="328">
        <v>0.31025553196433453</v>
      </c>
      <c r="BN108" s="328">
        <v>7.5616312005111208E-2</v>
      </c>
      <c r="BO108" s="328">
        <v>0.89437266936498339</v>
      </c>
      <c r="BP108" s="328">
        <v>0.71762398190262378</v>
      </c>
      <c r="BQ108" s="328">
        <v>0.98165102187472009</v>
      </c>
      <c r="BR108" s="328">
        <v>0.12996413738730483</v>
      </c>
      <c r="BS108" s="328">
        <v>0.78914545059934094</v>
      </c>
      <c r="BT108" s="328">
        <v>0.41191926328953055</v>
      </c>
      <c r="BU108" s="328">
        <v>0.93918280184678604</v>
      </c>
      <c r="BV108" s="328">
        <v>0.85535429700864385</v>
      </c>
      <c r="BW108" s="328">
        <v>0.51301401383026701</v>
      </c>
      <c r="BX108" s="328">
        <v>0.79456476577450275</v>
      </c>
      <c r="BY108" s="328">
        <v>0.543702877908532</v>
      </c>
      <c r="BZ108" s="328">
        <v>0.14891520937347646</v>
      </c>
      <c r="CA108" s="328">
        <v>0.67753501857362419</v>
      </c>
      <c r="CB108" s="328">
        <v>0.35487059459307524</v>
      </c>
      <c r="CC108" s="328">
        <v>0.94889952215152595</v>
      </c>
      <c r="CD108" s="328">
        <v>0.10813868284266537</v>
      </c>
      <c r="CE108" s="328">
        <v>0.85631764058670967</v>
      </c>
      <c r="CF108" s="328">
        <v>0.90585546805875294</v>
      </c>
      <c r="CG108" s="328">
        <v>0.46163503559394714</v>
      </c>
      <c r="CH108" s="328">
        <v>4.5971574270330606E-2</v>
      </c>
      <c r="CI108" s="328">
        <v>0.49063224651564341</v>
      </c>
      <c r="CJ108" s="328">
        <v>0.44453215029096649</v>
      </c>
      <c r="CK108" s="328">
        <v>0.3787760313452273</v>
      </c>
      <c r="CL108" s="328">
        <v>0.83663314292820612</v>
      </c>
      <c r="CM108" s="328">
        <v>0.12837594219653337</v>
      </c>
      <c r="CN108" s="328">
        <v>0.33227910017794771</v>
      </c>
      <c r="CO108" s="328">
        <v>0.69853546367952912</v>
      </c>
      <c r="CP108" s="328">
        <v>0.83620401575847936</v>
      </c>
      <c r="CQ108" s="328">
        <v>0.24225604851156746</v>
      </c>
      <c r="CR108" s="328">
        <v>0.51348096023575929</v>
      </c>
      <c r="CS108" s="328">
        <v>0.47914556229999516</v>
      </c>
      <c r="CT108" s="328">
        <v>0.7348822505763879</v>
      </c>
      <c r="CU108" s="328">
        <v>0.16383806928747169</v>
      </c>
      <c r="CV108" s="328">
        <v>6.4299716287255615E-2</v>
      </c>
      <c r="CW108" s="329">
        <v>0.71716889785688842</v>
      </c>
    </row>
    <row r="109" spans="1:101" x14ac:dyDescent="0.25">
      <c r="A109" s="322">
        <v>107</v>
      </c>
      <c r="B109" s="327">
        <v>0.91254247593478444</v>
      </c>
      <c r="C109" s="328">
        <v>0.25971117858131132</v>
      </c>
      <c r="D109" s="328">
        <v>0.57013138284930154</v>
      </c>
      <c r="E109" s="328">
        <v>0.59414326009872109</v>
      </c>
      <c r="F109" s="328">
        <v>0.70814163263225893</v>
      </c>
      <c r="G109" s="328">
        <v>0.64999920971448111</v>
      </c>
      <c r="H109" s="328">
        <v>0.49414613624786252</v>
      </c>
      <c r="I109" s="328">
        <v>0.92851308417910161</v>
      </c>
      <c r="J109" s="328">
        <v>0.90003479624000682</v>
      </c>
      <c r="K109" s="328">
        <v>0.57053612591775549</v>
      </c>
      <c r="L109" s="328">
        <v>0.70260419641041905</v>
      </c>
      <c r="M109" s="328">
        <v>0.77669583280189247</v>
      </c>
      <c r="N109" s="328">
        <v>1.1718813382407989E-2</v>
      </c>
      <c r="O109" s="328">
        <v>3.7396444916607985E-2</v>
      </c>
      <c r="P109" s="328">
        <v>0.2742630563886872</v>
      </c>
      <c r="Q109" s="328">
        <v>0.8404906431942798</v>
      </c>
      <c r="R109" s="328">
        <v>0.98880280552527111</v>
      </c>
      <c r="S109" s="328">
        <v>0.38182385557907761</v>
      </c>
      <c r="T109" s="328">
        <v>0.62388333294519183</v>
      </c>
      <c r="U109" s="328">
        <v>0.73271509111832622</v>
      </c>
      <c r="V109" s="328">
        <v>0.31774702812649225</v>
      </c>
      <c r="W109" s="328">
        <v>0.1618165868286674</v>
      </c>
      <c r="X109" s="328">
        <v>0.55975138021809734</v>
      </c>
      <c r="Y109" s="328">
        <v>0.76407121675005829</v>
      </c>
      <c r="Z109" s="328">
        <v>0.59391327796211169</v>
      </c>
      <c r="AA109" s="328">
        <v>0.2005735680978562</v>
      </c>
      <c r="AB109" s="328">
        <v>0.6563983488483609</v>
      </c>
      <c r="AC109" s="328">
        <v>0.21604404359650609</v>
      </c>
      <c r="AD109" s="328">
        <v>0.87097068987376502</v>
      </c>
      <c r="AE109" s="328">
        <v>0.79721056331886508</v>
      </c>
      <c r="AF109" s="328">
        <v>0.44422626408093713</v>
      </c>
      <c r="AG109" s="328">
        <v>2.2193128407428375E-2</v>
      </c>
      <c r="AH109" s="328">
        <v>0.44340488828631752</v>
      </c>
      <c r="AI109" s="328">
        <v>0.23509661504548074</v>
      </c>
      <c r="AJ109" s="328">
        <v>0.50167969859876127</v>
      </c>
      <c r="AK109" s="328">
        <v>0.89958623981540997</v>
      </c>
      <c r="AL109" s="328">
        <v>0.74813284965733651</v>
      </c>
      <c r="AM109" s="328">
        <v>7.6786330696521077E-2</v>
      </c>
      <c r="AN109" s="328">
        <v>0.40104744959063909</v>
      </c>
      <c r="AO109" s="328">
        <v>0.88553619897258984</v>
      </c>
      <c r="AP109" s="328">
        <v>0.24693554289289121</v>
      </c>
      <c r="AQ109" s="328">
        <v>0.67573332739755343</v>
      </c>
      <c r="AR109" s="328">
        <v>0.99545896433701042</v>
      </c>
      <c r="AS109" s="328">
        <v>2.6531749399093307E-2</v>
      </c>
      <c r="AT109" s="328">
        <v>0.62849998324432832</v>
      </c>
      <c r="AU109" s="328">
        <v>7.0490961096596028E-2</v>
      </c>
      <c r="AV109" s="328">
        <v>0.541737794730212</v>
      </c>
      <c r="AW109" s="328">
        <v>0.42595268823833754</v>
      </c>
      <c r="AX109" s="328">
        <v>0.43939017010501846</v>
      </c>
      <c r="AY109" s="328">
        <v>6.3765744703334626E-3</v>
      </c>
      <c r="AZ109" s="328">
        <v>0.78117178910982332</v>
      </c>
      <c r="BA109" s="328">
        <v>0.2314393148867393</v>
      </c>
      <c r="BB109" s="328">
        <v>0.87880244952051534</v>
      </c>
      <c r="BC109" s="328">
        <v>0.7211368060311163</v>
      </c>
      <c r="BD109" s="328">
        <v>0.35344580050399266</v>
      </c>
      <c r="BE109" s="328">
        <v>0.5269060384883153</v>
      </c>
      <c r="BF109" s="328">
        <v>0.12094691193987028</v>
      </c>
      <c r="BG109" s="328">
        <v>0.16614832802148705</v>
      </c>
      <c r="BH109" s="328">
        <v>0.42786106605691332</v>
      </c>
      <c r="BI109" s="328">
        <v>0.49297082063776809</v>
      </c>
      <c r="BJ109" s="328">
        <v>0.7266614038696535</v>
      </c>
      <c r="BK109" s="328">
        <v>0.52843710951390488</v>
      </c>
      <c r="BL109" s="328">
        <v>0.24341809147713445</v>
      </c>
      <c r="BM109" s="328">
        <v>0.4422667946335419</v>
      </c>
      <c r="BN109" s="328">
        <v>0.41379119198093584</v>
      </c>
      <c r="BO109" s="328">
        <v>0.57589764689468836</v>
      </c>
      <c r="BP109" s="328">
        <v>1.0091658227116662E-2</v>
      </c>
      <c r="BQ109" s="328">
        <v>0.98581822471411362</v>
      </c>
      <c r="BR109" s="328">
        <v>0.78795234021897453</v>
      </c>
      <c r="BS109" s="328">
        <v>0.67206446231680106</v>
      </c>
      <c r="BT109" s="328">
        <v>0.26626194542902937</v>
      </c>
      <c r="BU109" s="328">
        <v>0.73575329578914195</v>
      </c>
      <c r="BV109" s="328">
        <v>0.63044859073161064</v>
      </c>
      <c r="BW109" s="328">
        <v>7.7713930468919168E-2</v>
      </c>
      <c r="BX109" s="328">
        <v>0.64071100793888913</v>
      </c>
      <c r="BY109" s="328">
        <v>0.15440748958918915</v>
      </c>
      <c r="BZ109" s="328">
        <v>0.56930470555785084</v>
      </c>
      <c r="CA109" s="328">
        <v>0.24519342464867133</v>
      </c>
      <c r="CB109" s="328">
        <v>0.64477258576656737</v>
      </c>
      <c r="CC109" s="328">
        <v>2.0937636065277987E-2</v>
      </c>
      <c r="CD109" s="328">
        <v>0.32060878557969597</v>
      </c>
      <c r="CE109" s="328">
        <v>0.12362379644884403</v>
      </c>
      <c r="CF109" s="328">
        <v>2.086961323055192E-3</v>
      </c>
      <c r="CG109" s="328">
        <v>0.28757670875269348</v>
      </c>
      <c r="CH109" s="328">
        <v>0.84634885154753925</v>
      </c>
      <c r="CI109" s="328">
        <v>0.11605779824614082</v>
      </c>
      <c r="CJ109" s="328">
        <v>0.3944602639795507</v>
      </c>
      <c r="CK109" s="328">
        <v>0.58233346738159408</v>
      </c>
      <c r="CL109" s="328">
        <v>0.13334791875740226</v>
      </c>
      <c r="CM109" s="328">
        <v>0.68205373087663457</v>
      </c>
      <c r="CN109" s="328">
        <v>0.9135062849871014</v>
      </c>
      <c r="CO109" s="328">
        <v>0.84095653064126807</v>
      </c>
      <c r="CP109" s="328">
        <v>0.35587134434527523</v>
      </c>
      <c r="CQ109" s="328">
        <v>0.46591939454967246</v>
      </c>
      <c r="CR109" s="328">
        <v>0.56662979737162633</v>
      </c>
      <c r="CS109" s="328">
        <v>0.66734934536005586</v>
      </c>
      <c r="CT109" s="328">
        <v>0.61065061748741933</v>
      </c>
      <c r="CU109" s="328">
        <v>1.1457425867474669E-2</v>
      </c>
      <c r="CV109" s="328">
        <v>0.24420855956731691</v>
      </c>
      <c r="CW109" s="329">
        <v>0.48836316254270362</v>
      </c>
    </row>
    <row r="110" spans="1:101" x14ac:dyDescent="0.25">
      <c r="A110" s="322">
        <v>108</v>
      </c>
      <c r="B110" s="327">
        <v>0.33862795792863398</v>
      </c>
      <c r="C110" s="328">
        <v>0.38454880341063014</v>
      </c>
      <c r="D110" s="328">
        <v>0.49298604085805486</v>
      </c>
      <c r="E110" s="328">
        <v>0.59939960293778327</v>
      </c>
      <c r="F110" s="328">
        <v>0.50428841501901145</v>
      </c>
      <c r="G110" s="328">
        <v>0.69694934942016684</v>
      </c>
      <c r="H110" s="328">
        <v>0.22997297658408589</v>
      </c>
      <c r="I110" s="328">
        <v>0.41246169390632748</v>
      </c>
      <c r="J110" s="328">
        <v>0.90115349714642301</v>
      </c>
      <c r="K110" s="328">
        <v>0.18437139077277287</v>
      </c>
      <c r="L110" s="328">
        <v>0.74401469162421141</v>
      </c>
      <c r="M110" s="328">
        <v>0.62088062072128425</v>
      </c>
      <c r="N110" s="328">
        <v>0.16350431011321254</v>
      </c>
      <c r="O110" s="328">
        <v>0.86448689188622918</v>
      </c>
      <c r="P110" s="328">
        <v>0.85988164384619759</v>
      </c>
      <c r="Q110" s="328">
        <v>0.66867869639672461</v>
      </c>
      <c r="R110" s="328">
        <v>0.3986899663117669</v>
      </c>
      <c r="S110" s="328">
        <v>0.2074697553561542</v>
      </c>
      <c r="T110" s="328">
        <v>0.24648928480577936</v>
      </c>
      <c r="U110" s="328">
        <v>0.88689163235694091</v>
      </c>
      <c r="V110" s="328">
        <v>0.46457587974664705</v>
      </c>
      <c r="W110" s="328">
        <v>0.11308277979645442</v>
      </c>
      <c r="X110" s="328">
        <v>0.41199901608371636</v>
      </c>
      <c r="Y110" s="328">
        <v>0.73005687850747725</v>
      </c>
      <c r="Z110" s="328">
        <v>0.12284778811951558</v>
      </c>
      <c r="AA110" s="328">
        <v>0.95493310703970913</v>
      </c>
      <c r="AB110" s="328">
        <v>0.38361819675470343</v>
      </c>
      <c r="AC110" s="328">
        <v>0.92307493039781052</v>
      </c>
      <c r="AD110" s="328">
        <v>4.9521654399120152E-2</v>
      </c>
      <c r="AE110" s="328">
        <v>0.41676275326521317</v>
      </c>
      <c r="AF110" s="328">
        <v>0.59537586349025595</v>
      </c>
      <c r="AG110" s="328">
        <v>0.98829804958986101</v>
      </c>
      <c r="AH110" s="328">
        <v>0.78202664346444717</v>
      </c>
      <c r="AI110" s="328">
        <v>0.528105262337353</v>
      </c>
      <c r="AJ110" s="328">
        <v>0.54372427006920976</v>
      </c>
      <c r="AK110" s="328">
        <v>0.66519798539527919</v>
      </c>
      <c r="AL110" s="328">
        <v>3.3271906400340612E-2</v>
      </c>
      <c r="AM110" s="328">
        <v>0.65736144867191548</v>
      </c>
      <c r="AN110" s="328">
        <v>0.46637675624491259</v>
      </c>
      <c r="AO110" s="328">
        <v>3.6540181115705783E-2</v>
      </c>
      <c r="AP110" s="328">
        <v>0.27153103021090863</v>
      </c>
      <c r="AQ110" s="328">
        <v>4.8176044540610974E-2</v>
      </c>
      <c r="AR110" s="328">
        <v>9.5315078835363387E-2</v>
      </c>
      <c r="AS110" s="328">
        <v>0.53075043815545908</v>
      </c>
      <c r="AT110" s="328">
        <v>0.37106413622650014</v>
      </c>
      <c r="AU110" s="328">
        <v>0.46746150891293414</v>
      </c>
      <c r="AV110" s="328">
        <v>0.45235296458311036</v>
      </c>
      <c r="AW110" s="328">
        <v>0.2308868426114099</v>
      </c>
      <c r="AX110" s="328">
        <v>0.33911181857780903</v>
      </c>
      <c r="AY110" s="328">
        <v>0.21542229233079091</v>
      </c>
      <c r="AZ110" s="328">
        <v>0.84789268509268911</v>
      </c>
      <c r="BA110" s="328">
        <v>0.55305012029250022</v>
      </c>
      <c r="BB110" s="328">
        <v>0.10029617882944297</v>
      </c>
      <c r="BC110" s="328">
        <v>0.2767434916268563</v>
      </c>
      <c r="BD110" s="328">
        <v>0.61902132728770476</v>
      </c>
      <c r="BE110" s="328">
        <v>0.92595337519650389</v>
      </c>
      <c r="BF110" s="328">
        <v>0.49715193991050377</v>
      </c>
      <c r="BG110" s="328">
        <v>0.73562963433056172</v>
      </c>
      <c r="BH110" s="328">
        <v>0.18075542264321665</v>
      </c>
      <c r="BI110" s="328">
        <v>2.3891857915552706E-2</v>
      </c>
      <c r="BJ110" s="328">
        <v>0.78873495953614858</v>
      </c>
      <c r="BK110" s="328">
        <v>0.35507230210776153</v>
      </c>
      <c r="BL110" s="328">
        <v>0.98431892808202126</v>
      </c>
      <c r="BM110" s="328">
        <v>0.29747416737623933</v>
      </c>
      <c r="BN110" s="328">
        <v>0.85966220718534836</v>
      </c>
      <c r="BO110" s="328">
        <v>0.65639652260962533</v>
      </c>
      <c r="BP110" s="328">
        <v>0.33881194061441366</v>
      </c>
      <c r="BQ110" s="328">
        <v>0.46507576560948394</v>
      </c>
      <c r="BR110" s="328">
        <v>0.1796788586635758</v>
      </c>
      <c r="BS110" s="328">
        <v>0.27831198732557394</v>
      </c>
      <c r="BT110" s="328">
        <v>0.92995951164731139</v>
      </c>
      <c r="BU110" s="328">
        <v>8.9226919016909712E-2</v>
      </c>
      <c r="BV110" s="328">
        <v>0.10114509561274954</v>
      </c>
      <c r="BW110" s="328">
        <v>0.17833047261696144</v>
      </c>
      <c r="BX110" s="328">
        <v>0.2984430833405991</v>
      </c>
      <c r="BY110" s="328">
        <v>0.50943343028226029</v>
      </c>
      <c r="BZ110" s="328">
        <v>0.81939629376678269</v>
      </c>
      <c r="CA110" s="328">
        <v>0.75353981538790205</v>
      </c>
      <c r="CB110" s="328">
        <v>0.58476125613820384</v>
      </c>
      <c r="CC110" s="328">
        <v>0.12273171509919223</v>
      </c>
      <c r="CD110" s="328">
        <v>0.90075669548259629</v>
      </c>
      <c r="CE110" s="328">
        <v>0.13695183753974405</v>
      </c>
      <c r="CF110" s="328">
        <v>0.25395907429837106</v>
      </c>
      <c r="CG110" s="328">
        <v>0.98491701698887457</v>
      </c>
      <c r="CH110" s="328">
        <v>0.86914803552099507</v>
      </c>
      <c r="CI110" s="328">
        <v>0.18819974606056622</v>
      </c>
      <c r="CJ110" s="328">
        <v>0.20137789391117011</v>
      </c>
      <c r="CK110" s="328">
        <v>0.28552544137645519</v>
      </c>
      <c r="CL110" s="328">
        <v>0.6856061299437739</v>
      </c>
      <c r="CM110" s="328">
        <v>0.72219316016097856</v>
      </c>
      <c r="CN110" s="328">
        <v>0.5311904580430884</v>
      </c>
      <c r="CO110" s="328">
        <v>0.94516194427835054</v>
      </c>
      <c r="CP110" s="328">
        <v>0.70599957981603012</v>
      </c>
      <c r="CQ110" s="328">
        <v>0.71361487602507889</v>
      </c>
      <c r="CR110" s="328">
        <v>0.46692838360984479</v>
      </c>
      <c r="CS110" s="328">
        <v>0.10752865071581841</v>
      </c>
      <c r="CT110" s="328">
        <v>0.56415732058024126</v>
      </c>
      <c r="CU110" s="328">
        <v>0.40023342701049103</v>
      </c>
      <c r="CV110" s="328">
        <v>0.44060945968368959</v>
      </c>
      <c r="CW110" s="329">
        <v>0.64260431195364909</v>
      </c>
    </row>
    <row r="111" spans="1:101" x14ac:dyDescent="0.25">
      <c r="A111" s="322">
        <v>109</v>
      </c>
      <c r="B111" s="327">
        <v>0.5547471124132235</v>
      </c>
      <c r="C111" s="328">
        <v>0.69527464735557576</v>
      </c>
      <c r="D111" s="328">
        <v>0.57146186043573888</v>
      </c>
      <c r="E111" s="328">
        <v>0.59635999407086171</v>
      </c>
      <c r="F111" s="328">
        <v>0.98250497086584332</v>
      </c>
      <c r="G111" s="328">
        <v>0.92416599691012702</v>
      </c>
      <c r="H111" s="328">
        <v>0.928559780828218</v>
      </c>
      <c r="I111" s="328">
        <v>0.57096524342373312</v>
      </c>
      <c r="J111" s="328">
        <v>0.61542977763278106</v>
      </c>
      <c r="K111" s="328">
        <v>0.60151502766688081</v>
      </c>
      <c r="L111" s="328">
        <v>0.39230035110138961</v>
      </c>
      <c r="M111" s="328">
        <v>0.53195373595769446</v>
      </c>
      <c r="N111" s="328">
        <v>0.34821941501737008</v>
      </c>
      <c r="O111" s="328">
        <v>0.26699658121818937</v>
      </c>
      <c r="P111" s="328">
        <v>0.40343333810560367</v>
      </c>
      <c r="Q111" s="328">
        <v>0.64774836289850213</v>
      </c>
      <c r="R111" s="328">
        <v>0.33256506928882867</v>
      </c>
      <c r="S111" s="328">
        <v>0.22045216849549609</v>
      </c>
      <c r="T111" s="328">
        <v>0.12160770090238904</v>
      </c>
      <c r="U111" s="328">
        <v>0.61978034896171552</v>
      </c>
      <c r="V111" s="328">
        <v>0.19913748253398</v>
      </c>
      <c r="W111" s="328">
        <v>0.66581980305491273</v>
      </c>
      <c r="X111" s="328">
        <v>0.56824135408603027</v>
      </c>
      <c r="Y111" s="328">
        <v>0.29227845609170755</v>
      </c>
      <c r="Z111" s="328">
        <v>0.97386992939239136</v>
      </c>
      <c r="AA111" s="328">
        <v>0.57331839314854971</v>
      </c>
      <c r="AB111" s="328">
        <v>0.11278159593087356</v>
      </c>
      <c r="AC111" s="328">
        <v>0.64248770359639562</v>
      </c>
      <c r="AD111" s="328">
        <v>0.85717190758815942</v>
      </c>
      <c r="AE111" s="328">
        <v>0.94282557913886467</v>
      </c>
      <c r="AF111" s="328">
        <v>0.7774547232137583</v>
      </c>
      <c r="AG111" s="328">
        <v>0.14601877220911597</v>
      </c>
      <c r="AH111" s="328">
        <v>0.18767678656324804</v>
      </c>
      <c r="AI111" s="328">
        <v>0.85393561089580161</v>
      </c>
      <c r="AJ111" s="328">
        <v>0.34154984479371286</v>
      </c>
      <c r="AK111" s="328">
        <v>0.49553087817842023</v>
      </c>
      <c r="AL111" s="328">
        <v>0.1957679426882537</v>
      </c>
      <c r="AM111" s="328">
        <v>0.9469706693529707</v>
      </c>
      <c r="AN111" s="328">
        <v>0.81838402609025818</v>
      </c>
      <c r="AO111" s="328">
        <v>0.25327696119856657</v>
      </c>
      <c r="AP111" s="328">
        <v>4.1485283838008868E-2</v>
      </c>
      <c r="AQ111" s="328">
        <v>0.88979549671469838</v>
      </c>
      <c r="AR111" s="328">
        <v>0.24942738900853656</v>
      </c>
      <c r="AS111" s="328">
        <v>0.94020570205308296</v>
      </c>
      <c r="AT111" s="328">
        <v>0.71288578337902475</v>
      </c>
      <c r="AU111" s="328">
        <v>0.98114722832574408</v>
      </c>
      <c r="AV111" s="328">
        <v>0.87299667540371484</v>
      </c>
      <c r="AW111" s="328">
        <v>9.9055659719209155E-2</v>
      </c>
      <c r="AX111" s="328">
        <v>0.33977941023043212</v>
      </c>
      <c r="AY111" s="328">
        <v>0.33788114581316986</v>
      </c>
      <c r="AZ111" s="328">
        <v>0.97363570431123403</v>
      </c>
      <c r="BA111" s="328">
        <v>0.12290327059916439</v>
      </c>
      <c r="BB111" s="328">
        <v>0.3217562656870161</v>
      </c>
      <c r="BC111" s="328">
        <v>0.75874970424844079</v>
      </c>
      <c r="BD111" s="328">
        <v>6.2128632287030028E-2</v>
      </c>
      <c r="BE111" s="328">
        <v>0.98881374695682145</v>
      </c>
      <c r="BF111" s="328">
        <v>0.93711752735961595</v>
      </c>
      <c r="BG111" s="328">
        <v>0.79343018428535061</v>
      </c>
      <c r="BH111" s="328">
        <v>0.38675421577324265</v>
      </c>
      <c r="BI111" s="328">
        <v>0.67557311344864601</v>
      </c>
      <c r="BJ111" s="328">
        <v>0.28128956268978955</v>
      </c>
      <c r="BK111" s="328">
        <v>0.8453764920100495</v>
      </c>
      <c r="BL111" s="328">
        <v>2.8315944757635769E-2</v>
      </c>
      <c r="BM111" s="328">
        <v>3.8781221929522935E-2</v>
      </c>
      <c r="BN111" s="328">
        <v>0.54638125734027865</v>
      </c>
      <c r="BO111" s="328">
        <v>0.21591902709435828</v>
      </c>
      <c r="BP111" s="328">
        <v>4.2745352335705755E-2</v>
      </c>
      <c r="BQ111" s="328">
        <v>0.17497352248254483</v>
      </c>
      <c r="BR111" s="328">
        <v>0.84912369941184918</v>
      </c>
      <c r="BS111" s="328">
        <v>0.7952099996283275</v>
      </c>
      <c r="BT111" s="328">
        <v>0.52044210297948856</v>
      </c>
      <c r="BU111" s="328">
        <v>0.78836836096878571</v>
      </c>
      <c r="BV111" s="328">
        <v>0.92696317341660084</v>
      </c>
      <c r="BW111" s="328">
        <v>0.64456688039368792</v>
      </c>
      <c r="BX111" s="328">
        <v>0.48287921960610358</v>
      </c>
      <c r="BY111" s="328">
        <v>0.28657675701647367</v>
      </c>
      <c r="BZ111" s="328">
        <v>0.88268666605206558</v>
      </c>
      <c r="CA111" s="328">
        <v>0.40966308000114915</v>
      </c>
      <c r="CB111" s="328">
        <v>0.20419521757589987</v>
      </c>
      <c r="CC111" s="328">
        <v>0.31012182772303643</v>
      </c>
      <c r="CD111" s="328">
        <v>0.88914443205724436</v>
      </c>
      <c r="CE111" s="328">
        <v>0.7906057193713254</v>
      </c>
      <c r="CF111" s="328">
        <v>0.83103704710664816</v>
      </c>
      <c r="CG111" s="328">
        <v>0.84758750546856376</v>
      </c>
      <c r="CH111" s="328">
        <v>0.63288279333504138</v>
      </c>
      <c r="CI111" s="328">
        <v>0.41166177336291021</v>
      </c>
      <c r="CJ111" s="328">
        <v>0.99065802596285479</v>
      </c>
      <c r="CK111" s="328">
        <v>0.22242915574767341</v>
      </c>
      <c r="CL111" s="328">
        <v>0.7290943990264096</v>
      </c>
      <c r="CM111" s="328">
        <v>0.61741724094312445</v>
      </c>
      <c r="CN111" s="328">
        <v>0.96926426966299872</v>
      </c>
      <c r="CO111" s="328">
        <v>0.12936992766988631</v>
      </c>
      <c r="CP111" s="328">
        <v>0.18718614086095942</v>
      </c>
      <c r="CQ111" s="328">
        <v>0.63802541406967039</v>
      </c>
      <c r="CR111" s="328">
        <v>0.29025620440607125</v>
      </c>
      <c r="CS111" s="328">
        <v>0.74133918040417779</v>
      </c>
      <c r="CT111" s="328">
        <v>0.40347075787397402</v>
      </c>
      <c r="CU111" s="328">
        <v>0.25275899424764914</v>
      </c>
      <c r="CV111" s="328">
        <v>0.20568324971557161</v>
      </c>
      <c r="CW111" s="329">
        <v>6.363474301692662E-2</v>
      </c>
    </row>
    <row r="112" spans="1:101" x14ac:dyDescent="0.25">
      <c r="A112" s="322">
        <v>110</v>
      </c>
      <c r="B112" s="327">
        <v>0.97161720901329485</v>
      </c>
      <c r="C112" s="328">
        <v>0.99174931195943938</v>
      </c>
      <c r="D112" s="328">
        <v>0.36722787394922474</v>
      </c>
      <c r="E112" s="328">
        <v>4.6488499698690511E-2</v>
      </c>
      <c r="F112" s="328">
        <v>0.53064597459888674</v>
      </c>
      <c r="G112" s="328">
        <v>0.30904137432066214</v>
      </c>
      <c r="H112" s="328">
        <v>0.78750063133785586</v>
      </c>
      <c r="I112" s="328">
        <v>0.35162417597159212</v>
      </c>
      <c r="J112" s="328">
        <v>0.12354952217052517</v>
      </c>
      <c r="K112" s="328">
        <v>0.11344281291515212</v>
      </c>
      <c r="L112" s="328">
        <v>0.53331508840203679</v>
      </c>
      <c r="M112" s="328">
        <v>0.18823393155499857</v>
      </c>
      <c r="N112" s="328">
        <v>0.61546202860420784</v>
      </c>
      <c r="O112" s="328">
        <v>0.16691419111621641</v>
      </c>
      <c r="P112" s="328">
        <v>0.2425965883972605</v>
      </c>
      <c r="Q112" s="328">
        <v>0.75166729482599992</v>
      </c>
      <c r="R112" s="328">
        <v>0.4257802376991604</v>
      </c>
      <c r="S112" s="328">
        <v>0.6535219345283112</v>
      </c>
      <c r="T112" s="328">
        <v>0.39697200086723794</v>
      </c>
      <c r="U112" s="328">
        <v>0.7593220575955999</v>
      </c>
      <c r="V112" s="328">
        <v>0.9467042978605491</v>
      </c>
      <c r="W112" s="328">
        <v>0.92066200364408424</v>
      </c>
      <c r="X112" s="328">
        <v>0.59202064967624324</v>
      </c>
      <c r="Y112" s="328">
        <v>0.16048619241210149</v>
      </c>
      <c r="Z112" s="328">
        <v>4.7619471071485897E-2</v>
      </c>
      <c r="AA112" s="328">
        <v>0.58982081326510194</v>
      </c>
      <c r="AB112" s="328">
        <v>0.40261632139740833</v>
      </c>
      <c r="AC112" s="328">
        <v>0.82238989500543469</v>
      </c>
      <c r="AD112" s="328">
        <v>0.1759315727649835</v>
      </c>
      <c r="AE112" s="328">
        <v>0.92064437535660915</v>
      </c>
      <c r="AF112" s="328">
        <v>7.3598347690549737E-2</v>
      </c>
      <c r="AG112" s="328">
        <v>0.26550719169986703</v>
      </c>
      <c r="AH112" s="328">
        <v>0.95624176795263338</v>
      </c>
      <c r="AI112" s="328">
        <v>0.35584463633122088</v>
      </c>
      <c r="AJ112" s="328">
        <v>0.32990048118926452</v>
      </c>
      <c r="AK112" s="328">
        <v>1.5251193049720113E-2</v>
      </c>
      <c r="AL112" s="328">
        <v>0.71807780159333934</v>
      </c>
      <c r="AM112" s="328">
        <v>0.91734132916934219</v>
      </c>
      <c r="AN112" s="328">
        <v>0.8297471190164567</v>
      </c>
      <c r="AO112" s="328">
        <v>0.28622495370254475</v>
      </c>
      <c r="AP112" s="328">
        <v>0.64873963570558679</v>
      </c>
      <c r="AQ112" s="328">
        <v>0.88251667219100938</v>
      </c>
      <c r="AR112" s="328">
        <v>0.77579975597406903</v>
      </c>
      <c r="AS112" s="328">
        <v>0.42558338561551357</v>
      </c>
      <c r="AT112" s="328">
        <v>6.4551998698814117E-2</v>
      </c>
      <c r="AU112" s="328">
        <v>0.56498743090781134</v>
      </c>
      <c r="AV112" s="328">
        <v>0.43174653276994279</v>
      </c>
      <c r="AW112" s="328">
        <v>0.15779046516702522</v>
      </c>
      <c r="AX112" s="328">
        <v>0.24456816509376522</v>
      </c>
      <c r="AY112" s="328">
        <v>0.76984999668002185</v>
      </c>
      <c r="AZ112" s="328">
        <v>0.21510281468255776</v>
      </c>
      <c r="BA112" s="328">
        <v>0.66082641731745273</v>
      </c>
      <c r="BB112" s="328">
        <v>0.37908727734899772</v>
      </c>
      <c r="BC112" s="328">
        <v>0.59715893671304232</v>
      </c>
      <c r="BD112" s="328">
        <v>0.93495352479855587</v>
      </c>
      <c r="BE112" s="328">
        <v>0.52278395071599038</v>
      </c>
      <c r="BF112" s="328">
        <v>0.79366743076898372</v>
      </c>
      <c r="BG112" s="328">
        <v>0.24548046475522001</v>
      </c>
      <c r="BH112" s="328">
        <v>9.6997723874176156E-2</v>
      </c>
      <c r="BI112" s="328">
        <v>0.7603862815600293</v>
      </c>
      <c r="BJ112" s="328">
        <v>0.39613315150927697</v>
      </c>
      <c r="BK112" s="328">
        <v>2.7540977758031993E-2</v>
      </c>
      <c r="BL112" s="328">
        <v>0.67320345201433351</v>
      </c>
      <c r="BM112" s="328">
        <v>0.40536213548786915</v>
      </c>
      <c r="BN112" s="328">
        <v>0.63228368917390099</v>
      </c>
      <c r="BO112" s="328">
        <v>0.97383743155220515</v>
      </c>
      <c r="BP112" s="328">
        <v>0.67085189656265176</v>
      </c>
      <c r="BQ112" s="328">
        <v>0.67687268900574904</v>
      </c>
      <c r="BR112" s="328">
        <v>0.69156610766237958</v>
      </c>
      <c r="BS112" s="328">
        <v>0.24833532805123415</v>
      </c>
      <c r="BT112" s="328">
        <v>0.81237278051036599</v>
      </c>
      <c r="BU112" s="328">
        <v>0.20652471660476657</v>
      </c>
      <c r="BV112" s="328">
        <v>0.21836095249807563</v>
      </c>
      <c r="BW112" s="328">
        <v>0.60413420687217045</v>
      </c>
      <c r="BX112" s="328">
        <v>0.30567795844352119</v>
      </c>
      <c r="BY112" s="328">
        <v>0.3588107118128212</v>
      </c>
      <c r="BZ112" s="328">
        <v>0.59447306184216142</v>
      </c>
      <c r="CA112" s="328">
        <v>0.39924386697402525</v>
      </c>
      <c r="CB112" s="328">
        <v>2.1407147508224256E-2</v>
      </c>
      <c r="CC112" s="328">
        <v>0.10047859375332857</v>
      </c>
      <c r="CD112" s="328">
        <v>0.93165284614912736</v>
      </c>
      <c r="CE112" s="328">
        <v>0.7168173771975086</v>
      </c>
      <c r="CF112" s="328">
        <v>0.73716262312703962</v>
      </c>
      <c r="CG112" s="328">
        <v>0.20489143810806021</v>
      </c>
      <c r="CH112" s="328">
        <v>0.14861639436394647</v>
      </c>
      <c r="CI112" s="328">
        <v>0.42435958962241038</v>
      </c>
      <c r="CJ112" s="328">
        <v>0.77588985006370326</v>
      </c>
      <c r="CK112" s="328">
        <v>0.16919379694587366</v>
      </c>
      <c r="CL112" s="328">
        <v>0.81177034772679146</v>
      </c>
      <c r="CM112" s="328">
        <v>0.12599682004537893</v>
      </c>
      <c r="CN112" s="328">
        <v>0.73024619931476042</v>
      </c>
      <c r="CO112" s="328">
        <v>0.60290833879587491</v>
      </c>
      <c r="CP112" s="328">
        <v>0.91473878744372072</v>
      </c>
      <c r="CQ112" s="328">
        <v>0.39713263231312013</v>
      </c>
      <c r="CR112" s="328">
        <v>0.90100703445322861</v>
      </c>
      <c r="CS112" s="328">
        <v>0.47958207526563923</v>
      </c>
      <c r="CT112" s="328">
        <v>0.85990636946345678</v>
      </c>
      <c r="CU112" s="328">
        <v>0.71356957631676199</v>
      </c>
      <c r="CV112" s="328">
        <v>0.41994923270734974</v>
      </c>
      <c r="CW112" s="329">
        <v>7.7149527518747707E-2</v>
      </c>
    </row>
    <row r="113" spans="1:101" x14ac:dyDescent="0.25">
      <c r="A113" s="322">
        <v>111</v>
      </c>
      <c r="B113" s="327">
        <v>0.82801199926264424</v>
      </c>
      <c r="C113" s="328">
        <v>0.53713263205997119</v>
      </c>
      <c r="D113" s="328">
        <v>0.23268309518399333</v>
      </c>
      <c r="E113" s="328">
        <v>0.35976604705721726</v>
      </c>
      <c r="F113" s="328">
        <v>0.23045790325608828</v>
      </c>
      <c r="G113" s="328">
        <v>0.15692921102224844</v>
      </c>
      <c r="H113" s="328">
        <v>0.67797045981233062</v>
      </c>
      <c r="I113" s="328">
        <v>0.7820530214249688</v>
      </c>
      <c r="J113" s="328">
        <v>6.0467052013614797E-2</v>
      </c>
      <c r="K113" s="328">
        <v>0.33701089120701955</v>
      </c>
      <c r="L113" s="328">
        <v>0.71181852307990434</v>
      </c>
      <c r="M113" s="328">
        <v>0.68129553577185398</v>
      </c>
      <c r="N113" s="328">
        <v>0.94933512781139306</v>
      </c>
      <c r="O113" s="328">
        <v>0.10110940252205536</v>
      </c>
      <c r="P113" s="328">
        <v>0.99521164769274884</v>
      </c>
      <c r="Q113" s="328">
        <v>0.93559948886317112</v>
      </c>
      <c r="R113" s="328">
        <v>0.6523525917568298</v>
      </c>
      <c r="S113" s="328">
        <v>0.87066122448028094</v>
      </c>
      <c r="T113" s="328">
        <v>5.496554646755536E-2</v>
      </c>
      <c r="U113" s="328">
        <v>0.93142352848494636</v>
      </c>
      <c r="V113" s="328">
        <v>0.36306918325891857</v>
      </c>
      <c r="W113" s="328">
        <v>0.29023296800265364</v>
      </c>
      <c r="X113" s="328">
        <v>0.75326722248048261</v>
      </c>
      <c r="Y113" s="328">
        <v>0.27144442217228892</v>
      </c>
      <c r="Z113" s="328">
        <v>0.52864479226980921</v>
      </c>
      <c r="AA113" s="328">
        <v>0.4154501339983403</v>
      </c>
      <c r="AB113" s="328">
        <v>0.11694862154720287</v>
      </c>
      <c r="AC113" s="328">
        <v>6.9455542585859398E-2</v>
      </c>
      <c r="AD113" s="328">
        <v>3.2099421279659035E-2</v>
      </c>
      <c r="AE113" s="328">
        <v>0.61500198855181165</v>
      </c>
      <c r="AF113" s="328">
        <v>0.29669129745530065</v>
      </c>
      <c r="AG113" s="328">
        <v>0.10594458290347841</v>
      </c>
      <c r="AH113" s="328">
        <v>0.65386048548606279</v>
      </c>
      <c r="AI113" s="328">
        <v>0.44000641464651014</v>
      </c>
      <c r="AJ113" s="328">
        <v>0.36337608342914085</v>
      </c>
      <c r="AK113" s="328">
        <v>0.17568205839525874</v>
      </c>
      <c r="AL113" s="328">
        <v>0.64289492305047347</v>
      </c>
      <c r="AM113" s="328">
        <v>0.51926327357517144</v>
      </c>
      <c r="AN113" s="328">
        <v>0.93847666165430188</v>
      </c>
      <c r="AO113" s="328">
        <v>0.39671316232707365</v>
      </c>
      <c r="AP113" s="328">
        <v>0.76361788422857746</v>
      </c>
      <c r="AQ113" s="328">
        <v>0.63875622983854474</v>
      </c>
      <c r="AR113" s="328">
        <v>0.61065165359118101</v>
      </c>
      <c r="AS113" s="328">
        <v>0.72468763528979108</v>
      </c>
      <c r="AT113" s="328">
        <v>0.21759644372015852</v>
      </c>
      <c r="AU113" s="328">
        <v>0.12815558106829172</v>
      </c>
      <c r="AV113" s="328">
        <v>0.89679930849053591</v>
      </c>
      <c r="AW113" s="328">
        <v>0.2337320392847726</v>
      </c>
      <c r="AX113" s="328">
        <v>0.38234048116395014</v>
      </c>
      <c r="AY113" s="328">
        <v>0.89266887468689848</v>
      </c>
      <c r="AZ113" s="328">
        <v>0.44144666458918635</v>
      </c>
      <c r="BA113" s="328">
        <v>0.8721010911598428</v>
      </c>
      <c r="BB113" s="328">
        <v>0.60881632436338018</v>
      </c>
      <c r="BC113" s="328">
        <v>0.34664502786347207</v>
      </c>
      <c r="BD113" s="328">
        <v>0.20338867165963226</v>
      </c>
      <c r="BE113" s="328">
        <v>0.50128971074784845</v>
      </c>
      <c r="BF113" s="328">
        <v>0.52680236104641787</v>
      </c>
      <c r="BG113" s="328">
        <v>0.97100720377316119</v>
      </c>
      <c r="BH113" s="328">
        <v>0.73100014552856329</v>
      </c>
      <c r="BI113" s="328">
        <v>0.18165344828920227</v>
      </c>
      <c r="BJ113" s="328">
        <v>0.63707949121312613</v>
      </c>
      <c r="BK113" s="328">
        <v>0.46035821173413538</v>
      </c>
      <c r="BL113" s="328">
        <v>0.45700684498987276</v>
      </c>
      <c r="BM113" s="328">
        <v>0.53627960243491568</v>
      </c>
      <c r="BN113" s="328">
        <v>0.77349940392540151</v>
      </c>
      <c r="BO113" s="328">
        <v>0.65697492203105856</v>
      </c>
      <c r="BP113" s="328">
        <v>0.15579388978634601</v>
      </c>
      <c r="BQ113" s="328">
        <v>0.89067663643811201</v>
      </c>
      <c r="BR113" s="328">
        <v>0.57175570456987179</v>
      </c>
      <c r="BS113" s="328">
        <v>0.649290189063229</v>
      </c>
      <c r="BT113" s="328">
        <v>0.72143366174083479</v>
      </c>
      <c r="BU113" s="328">
        <v>0.91613585952063636</v>
      </c>
      <c r="BV113" s="328">
        <v>0.76854563366752093</v>
      </c>
      <c r="BW113" s="328">
        <v>0.53025746425949549</v>
      </c>
      <c r="BX113" s="328">
        <v>0.3380233761651894</v>
      </c>
      <c r="BY113" s="328">
        <v>0.12479861932884839</v>
      </c>
      <c r="BZ113" s="328">
        <v>0.97088989709132889</v>
      </c>
      <c r="CA113" s="328">
        <v>0.94660278438191359</v>
      </c>
      <c r="CB113" s="328">
        <v>0.33601501322456162</v>
      </c>
      <c r="CC113" s="328">
        <v>0.54081084241661292</v>
      </c>
      <c r="CD113" s="328">
        <v>0.33772001527262763</v>
      </c>
      <c r="CE113" s="328">
        <v>0.5590381402986484</v>
      </c>
      <c r="CF113" s="328">
        <v>0.9841642359437941</v>
      </c>
      <c r="CG113" s="328">
        <v>0.98258957153807858</v>
      </c>
      <c r="CH113" s="328">
        <v>0.32621978837922372</v>
      </c>
      <c r="CI113" s="328">
        <v>6.349806583850448E-2</v>
      </c>
      <c r="CJ113" s="328">
        <v>0.47632486946191754</v>
      </c>
      <c r="CK113" s="328">
        <v>0.8313168141224625</v>
      </c>
      <c r="CL113" s="328">
        <v>0.39312426910289866</v>
      </c>
      <c r="CM113" s="328">
        <v>0.43075273842897355</v>
      </c>
      <c r="CN113" s="328">
        <v>0.68168646525498211</v>
      </c>
      <c r="CO113" s="328">
        <v>0.66658214953737382</v>
      </c>
      <c r="CP113" s="328">
        <v>2.387939296881747E-3</v>
      </c>
      <c r="CQ113" s="328">
        <v>0.53048416947282839</v>
      </c>
      <c r="CR113" s="328">
        <v>0.24884161680381656</v>
      </c>
      <c r="CS113" s="328">
        <v>0.52451427982060927</v>
      </c>
      <c r="CT113" s="328">
        <v>0.42919496313098726</v>
      </c>
      <c r="CU113" s="328">
        <v>0.69652931399791473</v>
      </c>
      <c r="CV113" s="328">
        <v>0.67274414011147043</v>
      </c>
      <c r="CW113" s="329">
        <v>0.25580689184357208</v>
      </c>
    </row>
    <row r="114" spans="1:101" x14ac:dyDescent="0.25">
      <c r="A114" s="322">
        <v>112</v>
      </c>
      <c r="B114" s="327">
        <v>0.44846852186326114</v>
      </c>
      <c r="C114" s="328">
        <v>0.57096263088992605</v>
      </c>
      <c r="D114" s="328">
        <v>0.13835779343451216</v>
      </c>
      <c r="E114" s="328">
        <v>0.46070637015524646</v>
      </c>
      <c r="F114" s="328">
        <v>0.9888440101943381</v>
      </c>
      <c r="G114" s="328">
        <v>0.47930349370076897</v>
      </c>
      <c r="H114" s="328">
        <v>0.83067070148167277</v>
      </c>
      <c r="I114" s="328">
        <v>0.47009436898337253</v>
      </c>
      <c r="J114" s="328">
        <v>0.61542329202372037</v>
      </c>
      <c r="K114" s="328">
        <v>0.36096273111538268</v>
      </c>
      <c r="L114" s="328">
        <v>0.38733671549932147</v>
      </c>
      <c r="M114" s="328">
        <v>0.92442983479356577</v>
      </c>
      <c r="N114" s="328">
        <v>0.60443284546324283</v>
      </c>
      <c r="O114" s="328">
        <v>0.99498520706400684</v>
      </c>
      <c r="P114" s="328">
        <v>0.89995846108219713</v>
      </c>
      <c r="Q114" s="328">
        <v>0.47269870374228162</v>
      </c>
      <c r="R114" s="328">
        <v>0.98410149403656888</v>
      </c>
      <c r="S114" s="328">
        <v>0.12480715340812321</v>
      </c>
      <c r="T114" s="328">
        <v>4.8755402178155549E-3</v>
      </c>
      <c r="U114" s="328">
        <v>0.22071644132175638</v>
      </c>
      <c r="V114" s="328">
        <v>0.31618344908415441</v>
      </c>
      <c r="W114" s="328">
        <v>0.91018232116839926</v>
      </c>
      <c r="X114" s="328">
        <v>0.82630382559268778</v>
      </c>
      <c r="Y114" s="328">
        <v>0.71618288462695112</v>
      </c>
      <c r="Z114" s="328">
        <v>9.8284040946026163E-3</v>
      </c>
      <c r="AA114" s="328">
        <v>0.67173252398593153</v>
      </c>
      <c r="AB114" s="328">
        <v>0.36980816624668389</v>
      </c>
      <c r="AC114" s="328">
        <v>0.47953913992688424</v>
      </c>
      <c r="AD114" s="328">
        <v>0.87452689235487169</v>
      </c>
      <c r="AE114" s="328">
        <v>0.49827051955601398</v>
      </c>
      <c r="AF114" s="328">
        <v>0.70521553105787116</v>
      </c>
      <c r="AG114" s="328">
        <v>9.056035313246813E-2</v>
      </c>
      <c r="AH114" s="328">
        <v>0.97493414695434066</v>
      </c>
      <c r="AI114" s="328">
        <v>0.2330367333977339</v>
      </c>
      <c r="AJ114" s="328">
        <v>0.6864310459596441</v>
      </c>
      <c r="AK114" s="328">
        <v>0.67708442679855629</v>
      </c>
      <c r="AL114" s="328">
        <v>0.56365365837364401</v>
      </c>
      <c r="AM114" s="328">
        <v>3.9953939901997693E-2</v>
      </c>
      <c r="AN114" s="328">
        <v>0.75833927993775174</v>
      </c>
      <c r="AO114" s="328">
        <v>0.87462582076299267</v>
      </c>
      <c r="AP114" s="328">
        <v>0.84743348750669067</v>
      </c>
      <c r="AQ114" s="328">
        <v>0.44689392970478953</v>
      </c>
      <c r="AR114" s="328">
        <v>0.72915244436692817</v>
      </c>
      <c r="AS114" s="328">
        <v>0.86384044637887669</v>
      </c>
      <c r="AT114" s="328">
        <v>4.5117434176938254E-2</v>
      </c>
      <c r="AU114" s="328">
        <v>0.3585283425111494</v>
      </c>
      <c r="AV114" s="328">
        <v>0.34012139500276195</v>
      </c>
      <c r="AW114" s="328">
        <v>0.27244224356940272</v>
      </c>
      <c r="AX114" s="328">
        <v>0.19653190400970111</v>
      </c>
      <c r="AY114" s="328">
        <v>0.37607908379519839</v>
      </c>
      <c r="AZ114" s="328">
        <v>0.1978052174445093</v>
      </c>
      <c r="BA114" s="328">
        <v>0.11737758563719591</v>
      </c>
      <c r="BB114" s="328">
        <v>0.24636685023128901</v>
      </c>
      <c r="BC114" s="328">
        <v>0.79431718627200887</v>
      </c>
      <c r="BD114" s="328">
        <v>0.3178231657426922</v>
      </c>
      <c r="BE114" s="328">
        <v>0.24224318005054091</v>
      </c>
      <c r="BF114" s="328">
        <v>3.5708149641184406E-2</v>
      </c>
      <c r="BG114" s="328">
        <v>0.23466032879268917</v>
      </c>
      <c r="BH114" s="328">
        <v>0.16664238651523111</v>
      </c>
      <c r="BI114" s="328">
        <v>0.89242671171373367</v>
      </c>
      <c r="BJ114" s="328">
        <v>0.8532579840688812</v>
      </c>
      <c r="BK114" s="328">
        <v>0.74766566374309651</v>
      </c>
      <c r="BL114" s="328">
        <v>0.5285059578642155</v>
      </c>
      <c r="BM114" s="328">
        <v>0.16751807849782363</v>
      </c>
      <c r="BN114" s="328">
        <v>0.8218879734933866</v>
      </c>
      <c r="BO114" s="328">
        <v>0.7836575257531202</v>
      </c>
      <c r="BP114" s="328">
        <v>0.88884081359251077</v>
      </c>
      <c r="BQ114" s="328">
        <v>0.38077567085340758</v>
      </c>
      <c r="BR114" s="328">
        <v>0.76657943325043187</v>
      </c>
      <c r="BS114" s="328">
        <v>0.41097927587745531</v>
      </c>
      <c r="BT114" s="328">
        <v>0.55902982274435686</v>
      </c>
      <c r="BU114" s="328">
        <v>0.85755965657098621</v>
      </c>
      <c r="BV114" s="328">
        <v>0.58726766809905895</v>
      </c>
      <c r="BW114" s="328">
        <v>0.16640775547250719</v>
      </c>
      <c r="BX114" s="328">
        <v>0.12333126243732284</v>
      </c>
      <c r="BY114" s="328">
        <v>0.88195759765984416</v>
      </c>
      <c r="BZ114" s="328">
        <v>0.41881164634028178</v>
      </c>
      <c r="CA114" s="328">
        <v>0.70368296515362783</v>
      </c>
      <c r="CB114" s="328">
        <v>0.96086271162490622</v>
      </c>
      <c r="CC114" s="328">
        <v>0.12650509118335407</v>
      </c>
      <c r="CD114" s="328">
        <v>0.35734687712061763</v>
      </c>
      <c r="CE114" s="328">
        <v>0.29428767886936447</v>
      </c>
      <c r="CF114" s="328">
        <v>0.16449440918975022</v>
      </c>
      <c r="CG114" s="328">
        <v>0.98862297491371809</v>
      </c>
      <c r="CH114" s="328">
        <v>0.97701301385726591</v>
      </c>
      <c r="CI114" s="328">
        <v>0.30005152168007188</v>
      </c>
      <c r="CJ114" s="328">
        <v>0.18904036194601126</v>
      </c>
      <c r="CK114" s="328">
        <v>0.88193869144809689</v>
      </c>
      <c r="CL114" s="328">
        <v>0.10658553908550417</v>
      </c>
      <c r="CM114" s="328">
        <v>0.35760206064900957</v>
      </c>
      <c r="CN114" s="328">
        <v>0.84640004099926536</v>
      </c>
      <c r="CO114" s="328">
        <v>0.57058550447586409</v>
      </c>
      <c r="CP114" s="328">
        <v>0.92501579509786769</v>
      </c>
      <c r="CQ114" s="328">
        <v>0.49473157758895336</v>
      </c>
      <c r="CR114" s="328">
        <v>0.57858711258515805</v>
      </c>
      <c r="CS114" s="328">
        <v>0.32990773906460769</v>
      </c>
      <c r="CT114" s="328">
        <v>0.23957092205986097</v>
      </c>
      <c r="CU114" s="328">
        <v>0.95880584390590928</v>
      </c>
      <c r="CV114" s="328">
        <v>0.85745593554356336</v>
      </c>
      <c r="CW114" s="329">
        <v>0.44853557317434101</v>
      </c>
    </row>
    <row r="115" spans="1:101" x14ac:dyDescent="0.25">
      <c r="A115" s="322">
        <v>113</v>
      </c>
      <c r="B115" s="327">
        <v>0.67953631866386743</v>
      </c>
      <c r="C115" s="328">
        <v>0.73017016489580078</v>
      </c>
      <c r="D115" s="328">
        <v>0.45671571490743634</v>
      </c>
      <c r="E115" s="328">
        <v>0.510577668750543</v>
      </c>
      <c r="F115" s="328">
        <v>0.87065355056016558</v>
      </c>
      <c r="G115" s="328">
        <v>0.37196833388907824</v>
      </c>
      <c r="H115" s="328">
        <v>0.36386280168624108</v>
      </c>
      <c r="I115" s="328">
        <v>0.31270866545196285</v>
      </c>
      <c r="J115" s="328">
        <v>0.42050356310822234</v>
      </c>
      <c r="K115" s="328">
        <v>0.59316587903652263</v>
      </c>
      <c r="L115" s="328">
        <v>0.34108657467315173</v>
      </c>
      <c r="M115" s="328">
        <v>0.32893178945779034</v>
      </c>
      <c r="N115" s="328">
        <v>0.12855589379563304</v>
      </c>
      <c r="O115" s="328">
        <v>0.3295878777350103</v>
      </c>
      <c r="P115" s="328">
        <v>0.51784386096542256</v>
      </c>
      <c r="Q115" s="328">
        <v>0.83618830477723671</v>
      </c>
      <c r="R115" s="328">
        <v>0.86767921531308834</v>
      </c>
      <c r="S115" s="328">
        <v>0.69352775830835878</v>
      </c>
      <c r="T115" s="328">
        <v>0.87006442807083073</v>
      </c>
      <c r="U115" s="328">
        <v>0.30874878926792482</v>
      </c>
      <c r="V115" s="328">
        <v>0.72128334009898865</v>
      </c>
      <c r="W115" s="328">
        <v>0.69785641795269981</v>
      </c>
      <c r="X115" s="328">
        <v>0.25865190784644909</v>
      </c>
      <c r="Y115" s="328">
        <v>0.69865842351796958</v>
      </c>
      <c r="Z115" s="328">
        <v>0.39291142733169426</v>
      </c>
      <c r="AA115" s="328">
        <v>0.8664059344542574</v>
      </c>
      <c r="AB115" s="328">
        <v>0.73625387127770181</v>
      </c>
      <c r="AC115" s="328">
        <v>0.61583137637567931</v>
      </c>
      <c r="AD115" s="328">
        <v>0.71661611915447709</v>
      </c>
      <c r="AE115" s="328">
        <v>0.8806526279311111</v>
      </c>
      <c r="AF115" s="328">
        <v>0.73318677163890023</v>
      </c>
      <c r="AG115" s="328">
        <v>0.57307609453143638</v>
      </c>
      <c r="AH115" s="328">
        <v>0.37857196797795423</v>
      </c>
      <c r="AI115" s="328">
        <v>0.31909367845504244</v>
      </c>
      <c r="AJ115" s="328">
        <v>0.77791120337228015</v>
      </c>
      <c r="AK115" s="328">
        <v>0.85774201953218565</v>
      </c>
      <c r="AL115" s="328">
        <v>0.30549420900488977</v>
      </c>
      <c r="AM115" s="328">
        <v>0.62321252247156189</v>
      </c>
      <c r="AN115" s="328">
        <v>0.4492099942015142</v>
      </c>
      <c r="AO115" s="328">
        <v>0.53389173404666423</v>
      </c>
      <c r="AP115" s="328">
        <v>0.17868666892117724</v>
      </c>
      <c r="AQ115" s="328">
        <v>6.932880556924359E-2</v>
      </c>
      <c r="AR115" s="328">
        <v>0.93247786475695715</v>
      </c>
      <c r="AS115" s="328">
        <v>0.79194800873839721</v>
      </c>
      <c r="AT115" s="328">
        <v>0.84440815061622221</v>
      </c>
      <c r="AU115" s="328">
        <v>8.3595240909474899E-2</v>
      </c>
      <c r="AV115" s="328">
        <v>2.3764000362904714E-2</v>
      </c>
      <c r="AW115" s="328">
        <v>0.17560129974310001</v>
      </c>
      <c r="AX115" s="328">
        <v>0.27564189199547151</v>
      </c>
      <c r="AY115" s="328">
        <v>3.2915373555364891E-2</v>
      </c>
      <c r="AZ115" s="328">
        <v>0.50480572592019213</v>
      </c>
      <c r="BA115" s="328">
        <v>0.17390724144892622</v>
      </c>
      <c r="BB115" s="328">
        <v>0.38562741270155509</v>
      </c>
      <c r="BC115" s="328">
        <v>0.50266580035461073</v>
      </c>
      <c r="BD115" s="328">
        <v>0.63852913834928637</v>
      </c>
      <c r="BE115" s="328">
        <v>0.94461343941474007</v>
      </c>
      <c r="BF115" s="328">
        <v>0.33601875461438624</v>
      </c>
      <c r="BG115" s="328">
        <v>0.47162480737528689</v>
      </c>
      <c r="BH115" s="328">
        <v>0.61484663714178933</v>
      </c>
      <c r="BI115" s="328">
        <v>0.26488561880771777</v>
      </c>
      <c r="BJ115" s="328">
        <v>0.93425381889764569</v>
      </c>
      <c r="BK115" s="328">
        <v>0.23526593087219094</v>
      </c>
      <c r="BL115" s="328">
        <v>5.5015831788526981E-2</v>
      </c>
      <c r="BM115" s="328">
        <v>0.27968492178453008</v>
      </c>
      <c r="BN115" s="328">
        <v>0.14523457783733629</v>
      </c>
      <c r="BO115" s="328">
        <v>0.6484816837931906</v>
      </c>
      <c r="BP115" s="328">
        <v>0.58940262790301778</v>
      </c>
      <c r="BQ115" s="328">
        <v>0.42399333884656976</v>
      </c>
      <c r="BR115" s="328">
        <v>0.56238642387531312</v>
      </c>
      <c r="BS115" s="328">
        <v>0.60816141938458834</v>
      </c>
      <c r="BT115" s="328">
        <v>0.69951024468005407</v>
      </c>
      <c r="BU115" s="328">
        <v>3.7808944489916563E-2</v>
      </c>
      <c r="BV115" s="328">
        <v>0.31334271846935247</v>
      </c>
      <c r="BW115" s="328">
        <v>7.7770709367977808E-2</v>
      </c>
      <c r="BX115" s="328">
        <v>0.52195922959800267</v>
      </c>
      <c r="BY115" s="328">
        <v>6.8000365240068028E-2</v>
      </c>
      <c r="BZ115" s="328">
        <v>0.9790259396901464</v>
      </c>
      <c r="CA115" s="328">
        <v>0.21846924516460575</v>
      </c>
      <c r="CB115" s="328">
        <v>0.43473980368930198</v>
      </c>
      <c r="CC115" s="328">
        <v>0.28321840893389627</v>
      </c>
      <c r="CD115" s="328">
        <v>0.70717526664398722</v>
      </c>
      <c r="CE115" s="328">
        <v>0.80259767828963735</v>
      </c>
      <c r="CF115" s="328">
        <v>0.13396781721882123</v>
      </c>
      <c r="CG115" s="328">
        <v>0.28416709981165322</v>
      </c>
      <c r="CH115" s="328">
        <v>0.1184959560932608</v>
      </c>
      <c r="CI115" s="328">
        <v>0.54653315334492025</v>
      </c>
      <c r="CJ115" s="328">
        <v>0.53868066825009819</v>
      </c>
      <c r="CK115" s="328">
        <v>0.98652221189679179</v>
      </c>
      <c r="CL115" s="328">
        <v>0.5390307793759197</v>
      </c>
      <c r="CM115" s="328">
        <v>0.67721788637859248</v>
      </c>
      <c r="CN115" s="328">
        <v>7.1773970717988522E-2</v>
      </c>
      <c r="CO115" s="328">
        <v>0.95669783406644449</v>
      </c>
      <c r="CP115" s="328">
        <v>0.57943062107428167</v>
      </c>
      <c r="CQ115" s="328">
        <v>0.67387987500485114</v>
      </c>
      <c r="CR115" s="328">
        <v>0.61225321348527917</v>
      </c>
      <c r="CS115" s="328">
        <v>0.3932549407635042</v>
      </c>
      <c r="CT115" s="328">
        <v>0.71190297122759039</v>
      </c>
      <c r="CU115" s="328">
        <v>0.13011793518073311</v>
      </c>
      <c r="CV115" s="328">
        <v>3.5777191633271865E-2</v>
      </c>
      <c r="CW115" s="329">
        <v>0.22298771710031318</v>
      </c>
    </row>
    <row r="116" spans="1:101" x14ac:dyDescent="0.25">
      <c r="A116" s="322">
        <v>114</v>
      </c>
      <c r="B116" s="327">
        <v>0.99569932803387928</v>
      </c>
      <c r="C116" s="328">
        <v>0.94052381272566432</v>
      </c>
      <c r="D116" s="328">
        <v>0.6471734375482614</v>
      </c>
      <c r="E116" s="328">
        <v>0.95847277714300549</v>
      </c>
      <c r="F116" s="328">
        <v>0.68476144958419938</v>
      </c>
      <c r="G116" s="328">
        <v>0.48364965075076682</v>
      </c>
      <c r="H116" s="328">
        <v>0.98417889876059839</v>
      </c>
      <c r="I116" s="328">
        <v>0.4572788204730589</v>
      </c>
      <c r="J116" s="328">
        <v>0.10920787792144093</v>
      </c>
      <c r="K116" s="328">
        <v>0.28406124924537579</v>
      </c>
      <c r="L116" s="328">
        <v>0.63885521289376546</v>
      </c>
      <c r="M116" s="328">
        <v>0.644522635409575</v>
      </c>
      <c r="N116" s="328">
        <v>0.29641120410672661</v>
      </c>
      <c r="O116" s="328">
        <v>0.61646255979432718</v>
      </c>
      <c r="P116" s="328">
        <v>0.10677697328169722</v>
      </c>
      <c r="Q116" s="328">
        <v>0.28172968836129542</v>
      </c>
      <c r="R116" s="328">
        <v>0.35016027575621722</v>
      </c>
      <c r="S116" s="328">
        <v>0.14112549987017453</v>
      </c>
      <c r="T116" s="328">
        <v>0.99385060315202711</v>
      </c>
      <c r="U116" s="328">
        <v>0.45685135667210464</v>
      </c>
      <c r="V116" s="328">
        <v>0.72937265630139891</v>
      </c>
      <c r="W116" s="328">
        <v>0.92079387736901186</v>
      </c>
      <c r="X116" s="328">
        <v>0.7702767783277702</v>
      </c>
      <c r="Y116" s="328">
        <v>0.10744376089829477</v>
      </c>
      <c r="Z116" s="328">
        <v>0.45349781990252236</v>
      </c>
      <c r="AA116" s="328">
        <v>0.56239258096889877</v>
      </c>
      <c r="AB116" s="328">
        <v>0.14764678919266672</v>
      </c>
      <c r="AC116" s="328">
        <v>0.51868238467882577</v>
      </c>
      <c r="AD116" s="328">
        <v>0.82616533748516119</v>
      </c>
      <c r="AE116" s="328">
        <v>0.36575682002032317</v>
      </c>
      <c r="AF116" s="328">
        <v>0.88879533621801521</v>
      </c>
      <c r="AG116" s="328">
        <v>0.96324221320193804</v>
      </c>
      <c r="AH116" s="328">
        <v>0.71969868823723915</v>
      </c>
      <c r="AI116" s="328">
        <v>0.32330537332090703</v>
      </c>
      <c r="AJ116" s="328">
        <v>0.39619006127205658</v>
      </c>
      <c r="AK116" s="328">
        <v>0.96056054705312555</v>
      </c>
      <c r="AL116" s="328">
        <v>0.82998668676185883</v>
      </c>
      <c r="AM116" s="328">
        <v>0.87570732424631181</v>
      </c>
      <c r="AN116" s="328">
        <v>0.49274577101849548</v>
      </c>
      <c r="AO116" s="328">
        <v>8.2415740758658984E-2</v>
      </c>
      <c r="AP116" s="328">
        <v>0.56790733865987875</v>
      </c>
      <c r="AQ116" s="328">
        <v>0.26944587645266349</v>
      </c>
      <c r="AR116" s="328">
        <v>0.92975185809613858</v>
      </c>
      <c r="AS116" s="328">
        <v>8.4522003709577298E-2</v>
      </c>
      <c r="AT116" s="328">
        <v>0.31519679950554136</v>
      </c>
      <c r="AU116" s="328">
        <v>0.92733152139214736</v>
      </c>
      <c r="AV116" s="328">
        <v>0.25136850324876914</v>
      </c>
      <c r="AW116" s="328">
        <v>0.37563026263754473</v>
      </c>
      <c r="AX116" s="328">
        <v>0.68325465657867479</v>
      </c>
      <c r="AY116" s="328">
        <v>0.47205196325418197</v>
      </c>
      <c r="AZ116" s="328">
        <v>0.21002403491884181</v>
      </c>
      <c r="BA116" s="328">
        <v>0.85207749712375414</v>
      </c>
      <c r="BB116" s="328">
        <v>0.93384563385299746</v>
      </c>
      <c r="BC116" s="328">
        <v>0.80032106563987604</v>
      </c>
      <c r="BD116" s="328">
        <v>0.32316194862114234</v>
      </c>
      <c r="BE116" s="328">
        <v>0.88336707832317996</v>
      </c>
      <c r="BF116" s="328">
        <v>0.38531958254023913</v>
      </c>
      <c r="BG116" s="328">
        <v>0.2343079877914338</v>
      </c>
      <c r="BH116" s="328">
        <v>0.20792364840502042</v>
      </c>
      <c r="BI116" s="328">
        <v>0.39952191821873306</v>
      </c>
      <c r="BJ116" s="328">
        <v>0.92813308028500452</v>
      </c>
      <c r="BK116" s="328">
        <v>0.56452405492172675</v>
      </c>
      <c r="BL116" s="328">
        <v>0.86101282853622707</v>
      </c>
      <c r="BM116" s="328">
        <v>0.2619502976176733</v>
      </c>
      <c r="BN116" s="328">
        <v>9.2163112513521384E-4</v>
      </c>
      <c r="BO116" s="328">
        <v>0.76978720127401901</v>
      </c>
      <c r="BP116" s="328">
        <v>0.69373356627833793</v>
      </c>
      <c r="BQ116" s="328">
        <v>0.31891747472812515</v>
      </c>
      <c r="BR116" s="328">
        <v>0.21568431785229514</v>
      </c>
      <c r="BS116" s="328">
        <v>0.83484673595603365</v>
      </c>
      <c r="BT116" s="328">
        <v>0.61910365089622399</v>
      </c>
      <c r="BU116" s="328">
        <v>0.52386233400304438</v>
      </c>
      <c r="BV116" s="328">
        <v>7.1434131289343838E-2</v>
      </c>
      <c r="BW116" s="328">
        <v>0.97750353950661051</v>
      </c>
      <c r="BX116" s="328">
        <v>0.32537422860604082</v>
      </c>
      <c r="BY116" s="328">
        <v>0.45623656288513814</v>
      </c>
      <c r="BZ116" s="328">
        <v>0.17005232013151161</v>
      </c>
      <c r="CA116" s="328">
        <v>0.912621674445939</v>
      </c>
      <c r="CB116" s="328">
        <v>0.58171761190779758</v>
      </c>
      <c r="CC116" s="328">
        <v>0.33829239458319549</v>
      </c>
      <c r="CD116" s="328">
        <v>3.351378994225751E-2</v>
      </c>
      <c r="CE116" s="328">
        <v>0.21604073425884263</v>
      </c>
      <c r="CF116" s="328">
        <v>0.87829965939864962</v>
      </c>
      <c r="CG116" s="328">
        <v>0.65390883337426908</v>
      </c>
      <c r="CH116" s="328">
        <v>0.78352050215953994</v>
      </c>
      <c r="CI116" s="328">
        <v>0.5005640397099258</v>
      </c>
      <c r="CJ116" s="328">
        <v>0.92472094337520705</v>
      </c>
      <c r="CK116" s="328">
        <v>0.20164130777871514</v>
      </c>
      <c r="CL116" s="328">
        <v>0.84331666455214194</v>
      </c>
      <c r="CM116" s="328">
        <v>0.63536445045311218</v>
      </c>
      <c r="CN116" s="328">
        <v>0.85260043478565906</v>
      </c>
      <c r="CO116" s="328">
        <v>3.3860784127214494E-2</v>
      </c>
      <c r="CP116" s="328">
        <v>0.99500788803409357</v>
      </c>
      <c r="CQ116" s="328">
        <v>0.77832654736614182</v>
      </c>
      <c r="CR116" s="328">
        <v>2.4663519799231981E-2</v>
      </c>
      <c r="CS116" s="328">
        <v>0.53751853303958397</v>
      </c>
      <c r="CT116" s="328">
        <v>0.17253723844986624</v>
      </c>
      <c r="CU116" s="328">
        <v>0.37794951317180736</v>
      </c>
      <c r="CV116" s="328">
        <v>0.85051579679461575</v>
      </c>
      <c r="CW116" s="329">
        <v>0.93386414080282987</v>
      </c>
    </row>
    <row r="117" spans="1:101" x14ac:dyDescent="0.25">
      <c r="A117" s="322">
        <v>115</v>
      </c>
      <c r="B117" s="327">
        <v>0.17830125279291043</v>
      </c>
      <c r="C117" s="328">
        <v>0.16775544852381863</v>
      </c>
      <c r="D117" s="328">
        <v>0.29890614375012614</v>
      </c>
      <c r="E117" s="328">
        <v>0.27892361933745669</v>
      </c>
      <c r="F117" s="328">
        <v>0.37786412176050455</v>
      </c>
      <c r="G117" s="328">
        <v>0.33250199177559558</v>
      </c>
      <c r="H117" s="328">
        <v>0.62590078311437392</v>
      </c>
      <c r="I117" s="328">
        <v>0.18141682757941435</v>
      </c>
      <c r="J117" s="328">
        <v>0.77402824812839111</v>
      </c>
      <c r="K117" s="328">
        <v>3.8277462520519778E-2</v>
      </c>
      <c r="L117" s="328">
        <v>0.8058403317236762</v>
      </c>
      <c r="M117" s="328">
        <v>0.91819373621675027</v>
      </c>
      <c r="N117" s="328">
        <v>2.820720304809754E-2</v>
      </c>
      <c r="O117" s="328">
        <v>3.8489213653901899E-2</v>
      </c>
      <c r="P117" s="328">
        <v>8.5358059934971031E-2</v>
      </c>
      <c r="Q117" s="328">
        <v>0.57849640395146285</v>
      </c>
      <c r="R117" s="328">
        <v>0.33073860905477992</v>
      </c>
      <c r="S117" s="328">
        <v>0.91063021971338909</v>
      </c>
      <c r="T117" s="328">
        <v>0.29607851189508594</v>
      </c>
      <c r="U117" s="328">
        <v>0.71363484601771709</v>
      </c>
      <c r="V117" s="328">
        <v>0.76350140646250475</v>
      </c>
      <c r="W117" s="328">
        <v>0.5124966265914459</v>
      </c>
      <c r="X117" s="328">
        <v>0.73082028672174193</v>
      </c>
      <c r="Y117" s="328">
        <v>0.62957155761688122</v>
      </c>
      <c r="Z117" s="328">
        <v>0.90247373057917479</v>
      </c>
      <c r="AA117" s="328">
        <v>0.11956268589402619</v>
      </c>
      <c r="AB117" s="328">
        <v>0.66412247940827474</v>
      </c>
      <c r="AC117" s="328">
        <v>8.6874756961887734E-2</v>
      </c>
      <c r="AD117" s="328">
        <v>0.50464116233219247</v>
      </c>
      <c r="AE117" s="328">
        <v>0.50226551738843361</v>
      </c>
      <c r="AF117" s="328">
        <v>0.99052897703550435</v>
      </c>
      <c r="AG117" s="328">
        <v>0.60966277064135177</v>
      </c>
      <c r="AH117" s="328">
        <v>0.76874711421364417</v>
      </c>
      <c r="AI117" s="328">
        <v>0.89178083554573329</v>
      </c>
      <c r="AJ117" s="328">
        <v>0.61763465707742982</v>
      </c>
      <c r="AK117" s="328">
        <v>0.20935844232409817</v>
      </c>
      <c r="AL117" s="328">
        <v>0.40069563911956063</v>
      </c>
      <c r="AM117" s="328">
        <v>0.5473176697194666</v>
      </c>
      <c r="AN117" s="328">
        <v>8.8539295647365179E-3</v>
      </c>
      <c r="AO117" s="328">
        <v>0.78445778127626653</v>
      </c>
      <c r="AP117" s="328">
        <v>0.24426695765492301</v>
      </c>
      <c r="AQ117" s="328">
        <v>0.32970469158325177</v>
      </c>
      <c r="AR117" s="328">
        <v>0.83908523465209051</v>
      </c>
      <c r="AS117" s="328">
        <v>0.34158223660407661</v>
      </c>
      <c r="AT117" s="328">
        <v>0.46780339076266664</v>
      </c>
      <c r="AU117" s="328">
        <v>0.73413380434637432</v>
      </c>
      <c r="AV117" s="328">
        <v>0.42578713910133192</v>
      </c>
      <c r="AW117" s="328">
        <v>0.88532827275333936</v>
      </c>
      <c r="AX117" s="328">
        <v>0.50588975480531584</v>
      </c>
      <c r="AY117" s="328">
        <v>0.96996308615199411</v>
      </c>
      <c r="AZ117" s="328">
        <v>0.29905468450384998</v>
      </c>
      <c r="BA117" s="328">
        <v>0.64545608733276705</v>
      </c>
      <c r="BB117" s="328">
        <v>0.64701276492093385</v>
      </c>
      <c r="BC117" s="328">
        <v>0.76663767729767596</v>
      </c>
      <c r="BD117" s="328">
        <v>0.96909366247839368</v>
      </c>
      <c r="BE117" s="328">
        <v>5.727336854964804E-2</v>
      </c>
      <c r="BF117" s="328">
        <v>0.51662302521057968</v>
      </c>
      <c r="BG117" s="328">
        <v>0.32918616199952311</v>
      </c>
      <c r="BH117" s="328">
        <v>0.55366467540573949</v>
      </c>
      <c r="BI117" s="328">
        <v>0.55923273482240865</v>
      </c>
      <c r="BJ117" s="328">
        <v>8.468785712411897E-2</v>
      </c>
      <c r="BK117" s="328">
        <v>0.51556455599618634</v>
      </c>
      <c r="BL117" s="328">
        <v>0.65255725006244658</v>
      </c>
      <c r="BM117" s="328">
        <v>0.45412222622930054</v>
      </c>
      <c r="BN117" s="328">
        <v>0.43633345386096067</v>
      </c>
      <c r="BO117" s="328">
        <v>0.85986493131845343</v>
      </c>
      <c r="BP117" s="328">
        <v>0.4994418235542506</v>
      </c>
      <c r="BQ117" s="328">
        <v>0.51785546042303698</v>
      </c>
      <c r="BR117" s="328">
        <v>0.2984777499176714</v>
      </c>
      <c r="BS117" s="328">
        <v>0.96937179365123805</v>
      </c>
      <c r="BT117" s="328">
        <v>5.2953180393143784E-2</v>
      </c>
      <c r="BU117" s="328">
        <v>0.32918034274489161</v>
      </c>
      <c r="BV117" s="328">
        <v>0.92037883255383601</v>
      </c>
      <c r="BW117" s="328">
        <v>0.15368133277930429</v>
      </c>
      <c r="BX117" s="328">
        <v>0.57710368347825391</v>
      </c>
      <c r="BY117" s="328">
        <v>0.76349041525298444</v>
      </c>
      <c r="BZ117" s="328">
        <v>0.57785905574285934</v>
      </c>
      <c r="CA117" s="328">
        <v>0.86269247050726183</v>
      </c>
      <c r="CB117" s="328">
        <v>0.49794854730423843</v>
      </c>
      <c r="CC117" s="328">
        <v>0.39702938881322547</v>
      </c>
      <c r="CD117" s="328">
        <v>0.43966268574007206</v>
      </c>
      <c r="CE117" s="328">
        <v>0.4427251115069204</v>
      </c>
      <c r="CF117" s="328">
        <v>0.96933444346214692</v>
      </c>
      <c r="CG117" s="328">
        <v>0.14296291215861379</v>
      </c>
      <c r="CH117" s="328">
        <v>0.34897794049668285</v>
      </c>
      <c r="CI117" s="328">
        <v>4.4539538066207918E-2</v>
      </c>
      <c r="CJ117" s="328">
        <v>0.86290877699601531</v>
      </c>
      <c r="CK117" s="328">
        <v>0.22907961075163197</v>
      </c>
      <c r="CL117" s="328">
        <v>0.29853898125115119</v>
      </c>
      <c r="CM117" s="328">
        <v>0.67675435606618994</v>
      </c>
      <c r="CN117" s="328">
        <v>0.61529772029359875</v>
      </c>
      <c r="CO117" s="328">
        <v>0.56338831461215833</v>
      </c>
      <c r="CP117" s="328">
        <v>0.60762803887393102</v>
      </c>
      <c r="CQ117" s="328">
        <v>0.80077077345778847</v>
      </c>
      <c r="CR117" s="328">
        <v>0.18997803583306627</v>
      </c>
      <c r="CS117" s="328">
        <v>0.93891940864668744</v>
      </c>
      <c r="CT117" s="328">
        <v>0.19506551792569304</v>
      </c>
      <c r="CU117" s="328">
        <v>0.69686303641594072</v>
      </c>
      <c r="CV117" s="328">
        <v>0.70576345191035106</v>
      </c>
      <c r="CW117" s="329">
        <v>0.71897108055838466</v>
      </c>
    </row>
    <row r="118" spans="1:101" x14ac:dyDescent="0.25">
      <c r="A118" s="322">
        <v>116</v>
      </c>
      <c r="B118" s="327">
        <v>0.49902910542531043</v>
      </c>
      <c r="C118" s="328">
        <v>0.67852662390047991</v>
      </c>
      <c r="D118" s="328">
        <v>0.50769502060785543</v>
      </c>
      <c r="E118" s="328">
        <v>0.63563063578012002</v>
      </c>
      <c r="F118" s="328">
        <v>0.77572757430750983</v>
      </c>
      <c r="G118" s="328">
        <v>0.15093434079399892</v>
      </c>
      <c r="H118" s="328">
        <v>0.73303619259257413</v>
      </c>
      <c r="I118" s="328">
        <v>0.54098284535700714</v>
      </c>
      <c r="J118" s="328">
        <v>0.18396373743187056</v>
      </c>
      <c r="K118" s="328">
        <v>0.88916173562931977</v>
      </c>
      <c r="L118" s="328">
        <v>0.87862675491668152</v>
      </c>
      <c r="M118" s="328">
        <v>7.3979002963325158E-2</v>
      </c>
      <c r="N118" s="328">
        <v>0.65272614664605522</v>
      </c>
      <c r="O118" s="328">
        <v>0.14227590903011311</v>
      </c>
      <c r="P118" s="328">
        <v>0.41977111427617175</v>
      </c>
      <c r="Q118" s="328">
        <v>0.8612298519981243</v>
      </c>
      <c r="R118" s="328">
        <v>0.1112379274342159</v>
      </c>
      <c r="S118" s="328">
        <v>4.7220495519101569E-2</v>
      </c>
      <c r="T118" s="328">
        <v>0.63966483556141185</v>
      </c>
      <c r="U118" s="328">
        <v>0.91512975781920503</v>
      </c>
      <c r="V118" s="328">
        <v>0.59234117806759112</v>
      </c>
      <c r="W118" s="328">
        <v>0.40262352310356886</v>
      </c>
      <c r="X118" s="328">
        <v>0.59594880764836544</v>
      </c>
      <c r="Y118" s="328">
        <v>0.68689362871738724</v>
      </c>
      <c r="Z118" s="328">
        <v>0.13760469215660098</v>
      </c>
      <c r="AA118" s="328">
        <v>0.15601714745804607</v>
      </c>
      <c r="AB118" s="328">
        <v>0.48745044535979432</v>
      </c>
      <c r="AC118" s="328">
        <v>0.19027531917203921</v>
      </c>
      <c r="AD118" s="328">
        <v>0.77593867528802285</v>
      </c>
      <c r="AE118" s="328">
        <v>0.52977630982558832</v>
      </c>
      <c r="AF118" s="328">
        <v>0.93133587785012306</v>
      </c>
      <c r="AG118" s="328">
        <v>0.30307643782868721</v>
      </c>
      <c r="AH118" s="328">
        <v>0.29995491612912328</v>
      </c>
      <c r="AI118" s="328">
        <v>0.95117233532529388</v>
      </c>
      <c r="AJ118" s="328">
        <v>0.6052961283877516</v>
      </c>
      <c r="AK118" s="328">
        <v>0.91240889562770455</v>
      </c>
      <c r="AL118" s="328">
        <v>0.22324049837830406</v>
      </c>
      <c r="AM118" s="328">
        <v>0.70069882574244646</v>
      </c>
      <c r="AN118" s="328">
        <v>0.19758014273469593</v>
      </c>
      <c r="AO118" s="328">
        <v>8.0027346249685216E-2</v>
      </c>
      <c r="AP118" s="328">
        <v>0.85312615387018131</v>
      </c>
      <c r="AQ118" s="328">
        <v>0.35926125644044249</v>
      </c>
      <c r="AR118" s="328">
        <v>0.78995315204359784</v>
      </c>
      <c r="AS118" s="328">
        <v>0.42165456849922478</v>
      </c>
      <c r="AT118" s="328">
        <v>0.95696435721430362</v>
      </c>
      <c r="AU118" s="328">
        <v>0.47919531583029862</v>
      </c>
      <c r="AV118" s="328">
        <v>0.41518158369452451</v>
      </c>
      <c r="AW118" s="328">
        <v>0.48961037846787736</v>
      </c>
      <c r="AX118" s="328">
        <v>0.34424151188729102</v>
      </c>
      <c r="AY118" s="328">
        <v>0.33127946039707012</v>
      </c>
      <c r="AZ118" s="328">
        <v>5.3987003297711222E-2</v>
      </c>
      <c r="BA118" s="328">
        <v>0.42429015030081452</v>
      </c>
      <c r="BB118" s="328">
        <v>0.56692973466888286</v>
      </c>
      <c r="BC118" s="328">
        <v>0.48137336875642323</v>
      </c>
      <c r="BD118" s="328">
        <v>0.23003786363001866</v>
      </c>
      <c r="BE118" s="328">
        <v>0.59355450515730035</v>
      </c>
      <c r="BF118" s="328">
        <v>0.74992405036627852</v>
      </c>
      <c r="BG118" s="328">
        <v>0.35313288284932831</v>
      </c>
      <c r="BH118" s="328">
        <v>6.2455297201558402E-2</v>
      </c>
      <c r="BI118" s="328">
        <v>0.60261028736441435</v>
      </c>
      <c r="BJ118" s="328">
        <v>0.68291250041523188</v>
      </c>
      <c r="BK118" s="328">
        <v>0.69074580614673575</v>
      </c>
      <c r="BL118" s="328">
        <v>0.33707728448578589</v>
      </c>
      <c r="BM118" s="328">
        <v>0.70870351585607771</v>
      </c>
      <c r="BN118" s="328">
        <v>0.38244512875229253</v>
      </c>
      <c r="BO118" s="328">
        <v>0.21181296874140898</v>
      </c>
      <c r="BP118" s="328">
        <v>0.65493945376573848</v>
      </c>
      <c r="BQ118" s="328">
        <v>0.29591301646467749</v>
      </c>
      <c r="BR118" s="328">
        <v>0.30212536984826888</v>
      </c>
      <c r="BS118" s="328">
        <v>0.96129422614859039</v>
      </c>
      <c r="BT118" s="328">
        <v>0.25924768079512273</v>
      </c>
      <c r="BU118" s="328">
        <v>6.6088068607936812E-2</v>
      </c>
      <c r="BV118" s="328">
        <v>0.77333707903921933</v>
      </c>
      <c r="BW118" s="328">
        <v>0.42762475193588312</v>
      </c>
      <c r="BX118" s="328">
        <v>0.1733208020169501</v>
      </c>
      <c r="BY118" s="328">
        <v>0.6328051095221543</v>
      </c>
      <c r="BZ118" s="328">
        <v>0.57395063815716885</v>
      </c>
      <c r="CA118" s="328">
        <v>0.11521115790512537</v>
      </c>
      <c r="CB118" s="328">
        <v>0.2151347809116273</v>
      </c>
      <c r="CC118" s="328">
        <v>0.15081104009122281</v>
      </c>
      <c r="CD118" s="328">
        <v>0.59982083543246922</v>
      </c>
      <c r="CE118" s="328">
        <v>0.55343416516792598</v>
      </c>
      <c r="CF118" s="328">
        <v>5.5758243609626446E-2</v>
      </c>
      <c r="CG118" s="328">
        <v>0.66948209856012619</v>
      </c>
      <c r="CH118" s="328">
        <v>0.11338004676519375</v>
      </c>
      <c r="CI118" s="328">
        <v>1.9028044908909081E-2</v>
      </c>
      <c r="CJ118" s="328">
        <v>0.13321597634773186</v>
      </c>
      <c r="CK118" s="328">
        <v>0.67144962080917758</v>
      </c>
      <c r="CL118" s="328">
        <v>3.8712994869833928E-2</v>
      </c>
      <c r="CM118" s="328">
        <v>0.93055637846066031</v>
      </c>
      <c r="CN118" s="328">
        <v>0.69740481568926627</v>
      </c>
      <c r="CO118" s="328">
        <v>0.72265808869857384</v>
      </c>
      <c r="CP118" s="328">
        <v>0.17768083306919902</v>
      </c>
      <c r="CQ118" s="328">
        <v>0.54735522778390333</v>
      </c>
      <c r="CR118" s="328">
        <v>0.32664021328577353</v>
      </c>
      <c r="CS118" s="328">
        <v>0.58880465629886269</v>
      </c>
      <c r="CT118" s="328">
        <v>0.39968514207392758</v>
      </c>
      <c r="CU118" s="328">
        <v>0.60405744157889862</v>
      </c>
      <c r="CV118" s="328">
        <v>0.35608172751388367</v>
      </c>
      <c r="CW118" s="329">
        <v>0.35108335557078929</v>
      </c>
    </row>
    <row r="119" spans="1:101" x14ac:dyDescent="0.25">
      <c r="A119" s="322">
        <v>117</v>
      </c>
      <c r="B119" s="327">
        <v>0.24445311457874297</v>
      </c>
      <c r="C119" s="328">
        <v>0.27397789708459408</v>
      </c>
      <c r="D119" s="328">
        <v>0.81605792403671895</v>
      </c>
      <c r="E119" s="328">
        <v>7.2324574154907229E-2</v>
      </c>
      <c r="F119" s="328">
        <v>0.23794960519235753</v>
      </c>
      <c r="G119" s="328">
        <v>7.7750989574433049E-2</v>
      </c>
      <c r="H119" s="328">
        <v>0.67635063283598651</v>
      </c>
      <c r="I119" s="328">
        <v>0.87285839860078829</v>
      </c>
      <c r="J119" s="328">
        <v>0.91745800417874568</v>
      </c>
      <c r="K119" s="328">
        <v>0.37512613889041635</v>
      </c>
      <c r="L119" s="328">
        <v>0.35788086527178109</v>
      </c>
      <c r="M119" s="328">
        <v>0.99845548175246468</v>
      </c>
      <c r="N119" s="328">
        <v>0.73954784622152925</v>
      </c>
      <c r="O119" s="328">
        <v>0.72346954112272321</v>
      </c>
      <c r="P119" s="328">
        <v>0.27074101029031272</v>
      </c>
      <c r="Q119" s="328">
        <v>0.86620291630284285</v>
      </c>
      <c r="R119" s="328">
        <v>8.4423522584786026E-2</v>
      </c>
      <c r="S119" s="328">
        <v>0.72072388258629072</v>
      </c>
      <c r="T119" s="328">
        <v>0.22624331081435756</v>
      </c>
      <c r="U119" s="328">
        <v>0.57382256014868904</v>
      </c>
      <c r="V119" s="328">
        <v>1.5528448745367296E-2</v>
      </c>
      <c r="W119" s="328">
        <v>0.46022398225322902</v>
      </c>
      <c r="X119" s="328">
        <v>0.82491679433767651</v>
      </c>
      <c r="Y119" s="328">
        <v>0.45239521032954544</v>
      </c>
      <c r="Z119" s="328">
        <v>0.61334445592153952</v>
      </c>
      <c r="AA119" s="328">
        <v>0.24996473466662383</v>
      </c>
      <c r="AB119" s="328">
        <v>0.51684601721831402</v>
      </c>
      <c r="AC119" s="328">
        <v>0.80147901970295221</v>
      </c>
      <c r="AD119" s="328">
        <v>6.6800986643793081E-2</v>
      </c>
      <c r="AE119" s="328">
        <v>0.41440425453525087</v>
      </c>
      <c r="AF119" s="328">
        <v>0.39066552175785585</v>
      </c>
      <c r="AG119" s="328">
        <v>0.41222204052621092</v>
      </c>
      <c r="AH119" s="328">
        <v>0.56145106653295351</v>
      </c>
      <c r="AI119" s="328">
        <v>0.18487708161132388</v>
      </c>
      <c r="AJ119" s="328">
        <v>0.19034363311988578</v>
      </c>
      <c r="AK119" s="328">
        <v>0.99873414792537396</v>
      </c>
      <c r="AL119" s="328">
        <v>6.3200190052428162E-2</v>
      </c>
      <c r="AM119" s="328">
        <v>0.35581582107041188</v>
      </c>
      <c r="AN119" s="328">
        <v>0.57701034501271398</v>
      </c>
      <c r="AO119" s="328">
        <v>0.35040670229296378</v>
      </c>
      <c r="AP119" s="328">
        <v>0.43811886428447888</v>
      </c>
      <c r="AQ119" s="328">
        <v>0.26282797187509521</v>
      </c>
      <c r="AR119" s="328">
        <v>0.47775885280303498</v>
      </c>
      <c r="AS119" s="328">
        <v>0.3902337530524882</v>
      </c>
      <c r="AT119" s="328">
        <v>0.18861053006949646</v>
      </c>
      <c r="AU119" s="328">
        <v>0.47485354155480697</v>
      </c>
      <c r="AV119" s="328">
        <v>0.55505996119866463</v>
      </c>
      <c r="AW119" s="328">
        <v>2.5923768038443207E-2</v>
      </c>
      <c r="AX119" s="328">
        <v>0.41409997152037525</v>
      </c>
      <c r="AY119" s="328">
        <v>0.55010836914865635</v>
      </c>
      <c r="AZ119" s="328">
        <v>0.40450214911481752</v>
      </c>
      <c r="BA119" s="328">
        <v>0.592529210896652</v>
      </c>
      <c r="BB119" s="328">
        <v>0.7780162546377718</v>
      </c>
      <c r="BC119" s="328">
        <v>0.2506041530782257</v>
      </c>
      <c r="BD119" s="328">
        <v>0.97150021437105361</v>
      </c>
      <c r="BE119" s="328">
        <v>0.98253094733248059</v>
      </c>
      <c r="BF119" s="328">
        <v>0.22870335057540125</v>
      </c>
      <c r="BG119" s="328">
        <v>0.21272269830395096</v>
      </c>
      <c r="BH119" s="328">
        <v>0.22098077864243426</v>
      </c>
      <c r="BI119" s="328">
        <v>0.25871857084445082</v>
      </c>
      <c r="BJ119" s="328">
        <v>0.58993534645185353</v>
      </c>
      <c r="BK119" s="328">
        <v>0.60911537689361972</v>
      </c>
      <c r="BL119" s="328">
        <v>0.11081907470211316</v>
      </c>
      <c r="BM119" s="328">
        <v>0.15389759196194852</v>
      </c>
      <c r="BN119" s="328">
        <v>0.45514241322195481</v>
      </c>
      <c r="BO119" s="328">
        <v>0.34501295702835311</v>
      </c>
      <c r="BP119" s="328">
        <v>0.98363217997130326</v>
      </c>
      <c r="BQ119" s="328">
        <v>6.2866969704256093E-4</v>
      </c>
      <c r="BR119" s="328">
        <v>0.48260384618011098</v>
      </c>
      <c r="BS119" s="328">
        <v>2.4743456107411355E-2</v>
      </c>
      <c r="BT119" s="328">
        <v>0.56546099860449939</v>
      </c>
      <c r="BU119" s="328">
        <v>0.56951690669119515</v>
      </c>
      <c r="BV119" s="328">
        <v>0.73624519205098338</v>
      </c>
      <c r="BW119" s="328">
        <v>0.10983521718399203</v>
      </c>
      <c r="BX119" s="328">
        <v>0.32489138879768475</v>
      </c>
      <c r="BY119" s="328">
        <v>0.73404760811793768</v>
      </c>
      <c r="BZ119" s="328">
        <v>0.43361923564604599</v>
      </c>
      <c r="CA119" s="328">
        <v>0.42027396752424373</v>
      </c>
      <c r="CB119" s="328">
        <v>0.19194882474568731</v>
      </c>
      <c r="CC119" s="328">
        <v>0.82101940605302026</v>
      </c>
      <c r="CD119" s="328">
        <v>0.23258571116500515</v>
      </c>
      <c r="CE119" s="328">
        <v>0.88608354126577549</v>
      </c>
      <c r="CF119" s="328">
        <v>0.59852750407046917</v>
      </c>
      <c r="CG119" s="328">
        <v>0.94148513629636477</v>
      </c>
      <c r="CH119" s="328">
        <v>0.84754534857279351</v>
      </c>
      <c r="CI119" s="328">
        <v>0.10754494648051005</v>
      </c>
      <c r="CJ119" s="328">
        <v>0.79826625766729675</v>
      </c>
      <c r="CK119" s="328">
        <v>0.20537234134219862</v>
      </c>
      <c r="CL119" s="328">
        <v>0.83525591152939294</v>
      </c>
      <c r="CM119" s="328">
        <v>0.16221360435488741</v>
      </c>
      <c r="CN119" s="328">
        <v>0.78652183636745776</v>
      </c>
      <c r="CO119" s="328">
        <v>0.97562985554721671</v>
      </c>
      <c r="CP119" s="328">
        <v>0.28750320447957156</v>
      </c>
      <c r="CQ119" s="328">
        <v>0.15705018089432499</v>
      </c>
      <c r="CR119" s="328">
        <v>0.44019367228651918</v>
      </c>
      <c r="CS119" s="328">
        <v>0.15053711637568989</v>
      </c>
      <c r="CT119" s="328">
        <v>2.690695085623962E-2</v>
      </c>
      <c r="CU119" s="328">
        <v>0.87648959625583034</v>
      </c>
      <c r="CV119" s="328">
        <v>0.85559464767418847</v>
      </c>
      <c r="CW119" s="329">
        <v>0.3917176666066029</v>
      </c>
    </row>
    <row r="120" spans="1:101" x14ac:dyDescent="0.25">
      <c r="A120" s="322">
        <v>118</v>
      </c>
      <c r="B120" s="327">
        <v>0.64717145769686368</v>
      </c>
      <c r="C120" s="328">
        <v>0.65636659653565088</v>
      </c>
      <c r="D120" s="328">
        <v>4.8382191284356502E-2</v>
      </c>
      <c r="E120" s="328">
        <v>0.21751658002089247</v>
      </c>
      <c r="F120" s="328">
        <v>0.56348558760492384</v>
      </c>
      <c r="G120" s="328">
        <v>0.53345219668454757</v>
      </c>
      <c r="H120" s="328">
        <v>0.45828453199746932</v>
      </c>
      <c r="I120" s="328">
        <v>0.15609873478457637</v>
      </c>
      <c r="J120" s="328">
        <v>0.13241222891551097</v>
      </c>
      <c r="K120" s="328">
        <v>0.87352791343600877</v>
      </c>
      <c r="L120" s="328">
        <v>0.73305088082775027</v>
      </c>
      <c r="M120" s="328">
        <v>0.63062371062851863</v>
      </c>
      <c r="N120" s="328">
        <v>0.17131029960723421</v>
      </c>
      <c r="O120" s="328">
        <v>0.8785188166910205</v>
      </c>
      <c r="P120" s="328">
        <v>0.43612893793619634</v>
      </c>
      <c r="Q120" s="328">
        <v>0.89203826830167898</v>
      </c>
      <c r="R120" s="328">
        <v>0.57291753652857036</v>
      </c>
      <c r="S120" s="328">
        <v>0.82050843513300098</v>
      </c>
      <c r="T120" s="328">
        <v>0.95483961818136631</v>
      </c>
      <c r="U120" s="328">
        <v>0.64447156399122441</v>
      </c>
      <c r="V120" s="328">
        <v>0.69058035524182904</v>
      </c>
      <c r="W120" s="328">
        <v>0.48035778438400989</v>
      </c>
      <c r="X120" s="328">
        <v>0.52286634419570044</v>
      </c>
      <c r="Y120" s="328">
        <v>0.96712867237353217</v>
      </c>
      <c r="Z120" s="328">
        <v>0.91105984999857559</v>
      </c>
      <c r="AA120" s="328">
        <v>0.81768443049557882</v>
      </c>
      <c r="AB120" s="328">
        <v>0.10459565914771307</v>
      </c>
      <c r="AC120" s="328">
        <v>0.40611535336636373</v>
      </c>
      <c r="AD120" s="328">
        <v>0.55331927938731695</v>
      </c>
      <c r="AE120" s="328">
        <v>0.4375874076782269</v>
      </c>
      <c r="AF120" s="328">
        <v>0.56189441638299442</v>
      </c>
      <c r="AG120" s="328">
        <v>0.54827234505252864</v>
      </c>
      <c r="AH120" s="328">
        <v>0.58069432559731471</v>
      </c>
      <c r="AI120" s="328">
        <v>0.16819605822817074</v>
      </c>
      <c r="AJ120" s="328">
        <v>0.91990783313171454</v>
      </c>
      <c r="AK120" s="328">
        <v>0.99235650326429869</v>
      </c>
      <c r="AL120" s="328">
        <v>0.93577957167373249</v>
      </c>
      <c r="AM120" s="328">
        <v>0.76660339357839313</v>
      </c>
      <c r="AN120" s="328">
        <v>0.30357991993545674</v>
      </c>
      <c r="AO120" s="328">
        <v>0.20470028354719982</v>
      </c>
      <c r="AP120" s="328">
        <v>0.93676225734093688</v>
      </c>
      <c r="AQ120" s="328">
        <v>0.60342727215072589</v>
      </c>
      <c r="AR120" s="328">
        <v>0.96594668659230987</v>
      </c>
      <c r="AS120" s="328">
        <v>0.4210871367359772</v>
      </c>
      <c r="AT120" s="328">
        <v>0.53176250791021928</v>
      </c>
      <c r="AU120" s="328">
        <v>0.30361473323006827</v>
      </c>
      <c r="AV120" s="328">
        <v>0.15015139506256237</v>
      </c>
      <c r="AW120" s="328">
        <v>0.38246403477887814</v>
      </c>
      <c r="AX120" s="328">
        <v>0.69040334403879178</v>
      </c>
      <c r="AY120" s="328">
        <v>0.471710407247385</v>
      </c>
      <c r="AZ120" s="328">
        <v>0.17385466062668731</v>
      </c>
      <c r="BA120" s="328">
        <v>0.63758717290847322</v>
      </c>
      <c r="BB120" s="328">
        <v>0.94175880511831034</v>
      </c>
      <c r="BC120" s="328">
        <v>0.48133204996280088</v>
      </c>
      <c r="BD120" s="328">
        <v>0.46180714186613514</v>
      </c>
      <c r="BE120" s="328">
        <v>0.55911348949934969</v>
      </c>
      <c r="BF120" s="328">
        <v>0.22128002960873894</v>
      </c>
      <c r="BG120" s="328">
        <v>0.36361468430051636</v>
      </c>
      <c r="BH120" s="328">
        <v>0.5320828814687999</v>
      </c>
      <c r="BI120" s="328">
        <v>0.9441379534626273</v>
      </c>
      <c r="BJ120" s="328">
        <v>0.46616593243836224</v>
      </c>
      <c r="BK120" s="328">
        <v>0.17022007377490223</v>
      </c>
      <c r="BL120" s="328">
        <v>0.45351376913475505</v>
      </c>
      <c r="BM120" s="328">
        <v>0.13158626967853282</v>
      </c>
      <c r="BN120" s="328">
        <v>3.6601294944239804E-2</v>
      </c>
      <c r="BO120" s="328">
        <v>0.54795042955890949</v>
      </c>
      <c r="BP120" s="328">
        <v>0.28333590121915342</v>
      </c>
      <c r="BQ120" s="328">
        <v>0.57305032800214861</v>
      </c>
      <c r="BR120" s="328">
        <v>0.51749064739474093</v>
      </c>
      <c r="BS120" s="328">
        <v>5.3174210975229563E-2</v>
      </c>
      <c r="BT120" s="328">
        <v>0.92194781445726925</v>
      </c>
      <c r="BU120" s="328">
        <v>0.97638513083289791</v>
      </c>
      <c r="BV120" s="328">
        <v>0.69887008510557269</v>
      </c>
      <c r="BW120" s="328">
        <v>6.9651231844849448E-2</v>
      </c>
      <c r="BX120" s="328">
        <v>0.41078986934252004</v>
      </c>
      <c r="BY120" s="328">
        <v>0.33346442510011798</v>
      </c>
      <c r="BZ120" s="328">
        <v>8.3188653857994455E-2</v>
      </c>
      <c r="CA120" s="328">
        <v>1.9081053384097935E-2</v>
      </c>
      <c r="CB120" s="328">
        <v>0.94631043044282004</v>
      </c>
      <c r="CC120" s="328">
        <v>0.47952756496242532</v>
      </c>
      <c r="CD120" s="328">
        <v>6.8156871398303398E-2</v>
      </c>
      <c r="CE120" s="328">
        <v>0.9097571829669242</v>
      </c>
      <c r="CF120" s="328">
        <v>0.6437143717740279</v>
      </c>
      <c r="CG120" s="328">
        <v>0.85926551398932416</v>
      </c>
      <c r="CH120" s="328">
        <v>0.31862850695146089</v>
      </c>
      <c r="CI120" s="328">
        <v>0.67673443104740216</v>
      </c>
      <c r="CJ120" s="328">
        <v>0.56413838355719381</v>
      </c>
      <c r="CK120" s="328">
        <v>0.32212011634971316</v>
      </c>
      <c r="CL120" s="328">
        <v>7.0418464068060516E-3</v>
      </c>
      <c r="CM120" s="328">
        <v>0.28239540290703058</v>
      </c>
      <c r="CN120" s="328">
        <v>0.84821111242176461</v>
      </c>
      <c r="CO120" s="328">
        <v>0.52113006137229867</v>
      </c>
      <c r="CP120" s="328">
        <v>0.98198726766799993</v>
      </c>
      <c r="CQ120" s="328">
        <v>0.31145117236042097</v>
      </c>
      <c r="CR120" s="328">
        <v>0.90908241426632741</v>
      </c>
      <c r="CS120" s="328">
        <v>0.68131512488490653</v>
      </c>
      <c r="CT120" s="328">
        <v>0.42714791961249166</v>
      </c>
      <c r="CU120" s="328">
        <v>0.65729704325390603</v>
      </c>
      <c r="CV120" s="328">
        <v>0.54093777293691936</v>
      </c>
      <c r="CW120" s="329">
        <v>0.17037496667271301</v>
      </c>
    </row>
    <row r="121" spans="1:101" x14ac:dyDescent="0.25">
      <c r="A121" s="322">
        <v>119</v>
      </c>
      <c r="B121" s="327">
        <v>0.13047746845706065</v>
      </c>
      <c r="C121" s="328">
        <v>0.86869255050733862</v>
      </c>
      <c r="D121" s="328">
        <v>0.68571622156123269</v>
      </c>
      <c r="E121" s="328">
        <v>0.45621366226341342</v>
      </c>
      <c r="F121" s="328">
        <v>0.44912889181909588</v>
      </c>
      <c r="G121" s="328">
        <v>0.58350528560938741</v>
      </c>
      <c r="H121" s="328">
        <v>0.14170897868679733</v>
      </c>
      <c r="I121" s="328">
        <v>0.78027192323688555</v>
      </c>
      <c r="J121" s="328">
        <v>0.15626136053061401</v>
      </c>
      <c r="K121" s="328">
        <v>0.63118825922506705</v>
      </c>
      <c r="L121" s="328">
        <v>0.20394527498329706</v>
      </c>
      <c r="M121" s="328">
        <v>0.24152127821923797</v>
      </c>
      <c r="N121" s="328">
        <v>0.6982792003692504</v>
      </c>
      <c r="O121" s="328">
        <v>0.18881444441662576</v>
      </c>
      <c r="P121" s="328">
        <v>0.16622596085696428</v>
      </c>
      <c r="Q121" s="328">
        <v>0.94882502357707788</v>
      </c>
      <c r="R121" s="328">
        <v>0.29857394321211261</v>
      </c>
      <c r="S121" s="328">
        <v>0.91121040952874943</v>
      </c>
      <c r="T121" s="328">
        <v>1.8740580230500292E-2</v>
      </c>
      <c r="U121" s="328">
        <v>0.26419539648505719</v>
      </c>
      <c r="V121" s="328">
        <v>0.89694316212757585</v>
      </c>
      <c r="W121" s="328">
        <v>6.215527130316989E-2</v>
      </c>
      <c r="X121" s="328">
        <v>0.86033052021207945</v>
      </c>
      <c r="Y121" s="328">
        <v>0.42654764037153264</v>
      </c>
      <c r="Z121" s="328">
        <v>0.20394552723503434</v>
      </c>
      <c r="AA121" s="328">
        <v>9.5394743268658821E-2</v>
      </c>
      <c r="AB121" s="328">
        <v>0.54748875167296407</v>
      </c>
      <c r="AC121" s="328">
        <v>0.37268417066287229</v>
      </c>
      <c r="AD121" s="328">
        <v>0.31521131516544987</v>
      </c>
      <c r="AE121" s="328">
        <v>0.57213536037183133</v>
      </c>
      <c r="AF121" s="328">
        <v>0.98880394813093675</v>
      </c>
      <c r="AG121" s="328">
        <v>0.47869951709605219</v>
      </c>
      <c r="AH121" s="328">
        <v>0.58406995473474232</v>
      </c>
      <c r="AI121" s="328">
        <v>0.86604780194082642</v>
      </c>
      <c r="AJ121" s="328">
        <v>0.13896964519541322</v>
      </c>
      <c r="AK121" s="328">
        <v>0.23395876590365017</v>
      </c>
      <c r="AL121" s="328">
        <v>0.35611519037581196</v>
      </c>
      <c r="AM121" s="328">
        <v>0.31477697342354327</v>
      </c>
      <c r="AN121" s="328">
        <v>0.29577001465491426</v>
      </c>
      <c r="AO121" s="328">
        <v>9.4435855524258816E-2</v>
      </c>
      <c r="AP121" s="328">
        <v>0.14790030911662955</v>
      </c>
      <c r="AQ121" s="328">
        <v>0.42093920952620811</v>
      </c>
      <c r="AR121" s="328">
        <v>0.27060541627529799</v>
      </c>
      <c r="AS121" s="328">
        <v>0.16248196611078591</v>
      </c>
      <c r="AT121" s="328">
        <v>0.94719842661033327</v>
      </c>
      <c r="AU121" s="328">
        <v>0.43630471702284912</v>
      </c>
      <c r="AV121" s="328">
        <v>0.64253630299374453</v>
      </c>
      <c r="AW121" s="328">
        <v>0.37932276288378564</v>
      </c>
      <c r="AX121" s="328">
        <v>0.1399635632247529</v>
      </c>
      <c r="AY121" s="328">
        <v>0.96921819763307937</v>
      </c>
      <c r="AZ121" s="328">
        <v>0.7189796351248916</v>
      </c>
      <c r="BA121" s="328">
        <v>2.0328208121059177E-2</v>
      </c>
      <c r="BB121" s="328">
        <v>0.53834656972581385</v>
      </c>
      <c r="BC121" s="328">
        <v>0.23221391836555672</v>
      </c>
      <c r="BD121" s="328">
        <v>0.88798053840632685</v>
      </c>
      <c r="BE121" s="328">
        <v>0.35343816348103996</v>
      </c>
      <c r="BF121" s="328">
        <v>0.32501121605597838</v>
      </c>
      <c r="BG121" s="328">
        <v>0.53886575141794602</v>
      </c>
      <c r="BH121" s="328">
        <v>0.66397700048364783</v>
      </c>
      <c r="BI121" s="328">
        <v>0.11651943274400356</v>
      </c>
      <c r="BJ121" s="328">
        <v>0.3992108917181012</v>
      </c>
      <c r="BK121" s="328">
        <v>0.70534191789610201</v>
      </c>
      <c r="BL121" s="328">
        <v>9.0855558856480112E-2</v>
      </c>
      <c r="BM121" s="328">
        <v>0.69747302023220392</v>
      </c>
      <c r="BN121" s="328">
        <v>0.34112543017345365</v>
      </c>
      <c r="BO121" s="328">
        <v>0.64625646092711264</v>
      </c>
      <c r="BP121" s="328">
        <v>0.15857800879306461</v>
      </c>
      <c r="BQ121" s="328">
        <v>0.54357113048234873</v>
      </c>
      <c r="BR121" s="328">
        <v>0.43230617166250984</v>
      </c>
      <c r="BS121" s="328">
        <v>0.97904723724124043</v>
      </c>
      <c r="BT121" s="328">
        <v>0.34447618337182084</v>
      </c>
      <c r="BU121" s="328">
        <v>0.55294888279162624</v>
      </c>
      <c r="BV121" s="328">
        <v>0.88532490623981985</v>
      </c>
      <c r="BW121" s="328">
        <v>0.27779176265755545</v>
      </c>
      <c r="BX121" s="328">
        <v>0.84918944496691839</v>
      </c>
      <c r="BY121" s="328">
        <v>0.64363656163881977</v>
      </c>
      <c r="BZ121" s="328">
        <v>0.41028466835863231</v>
      </c>
      <c r="CA121" s="328">
        <v>0.23403652387375851</v>
      </c>
      <c r="CB121" s="328">
        <v>0.2618125791851782</v>
      </c>
      <c r="CC121" s="328">
        <v>0.85164749701786158</v>
      </c>
      <c r="CD121" s="328">
        <v>0.76586386363709091</v>
      </c>
      <c r="CE121" s="328">
        <v>0.73592535668513381</v>
      </c>
      <c r="CF121" s="328">
        <v>0.2653097929355035</v>
      </c>
      <c r="CG121" s="328">
        <v>0.10745783689762067</v>
      </c>
      <c r="CH121" s="328">
        <v>0.83153661838667103</v>
      </c>
      <c r="CI121" s="328">
        <v>0.10774826074568633</v>
      </c>
      <c r="CJ121" s="328">
        <v>0.20701085952150322</v>
      </c>
      <c r="CK121" s="328">
        <v>0.93998636541034775</v>
      </c>
      <c r="CL121" s="328">
        <v>0.9305360181448219</v>
      </c>
      <c r="CM121" s="328">
        <v>0.66682597741187877</v>
      </c>
      <c r="CN121" s="328">
        <v>0.70949568320673784</v>
      </c>
      <c r="CO121" s="328">
        <v>0.99369041599116414</v>
      </c>
      <c r="CP121" s="328">
        <v>0.83630785014383058</v>
      </c>
      <c r="CQ121" s="328">
        <v>0.2018812030534507</v>
      </c>
      <c r="CR121" s="328">
        <v>0.68850996992613389</v>
      </c>
      <c r="CS121" s="328">
        <v>0.77970676265821925</v>
      </c>
      <c r="CT121" s="328">
        <v>0.10702226023311923</v>
      </c>
      <c r="CU121" s="328">
        <v>0.80672864133772215</v>
      </c>
      <c r="CV121" s="328">
        <v>0.28596392186312958</v>
      </c>
      <c r="CW121" s="329">
        <v>0.68991661026572793</v>
      </c>
    </row>
    <row r="122" spans="1:101" x14ac:dyDescent="0.25">
      <c r="A122" s="322">
        <v>120</v>
      </c>
      <c r="B122" s="327">
        <v>0.69234429070973835</v>
      </c>
      <c r="C122" s="328">
        <v>0.84212993724881624</v>
      </c>
      <c r="D122" s="328">
        <v>0.64958126052082243</v>
      </c>
      <c r="E122" s="328">
        <v>0.10689021131568222</v>
      </c>
      <c r="F122" s="328">
        <v>0.76833130555648843</v>
      </c>
      <c r="G122" s="328">
        <v>6.7891539069495188E-2</v>
      </c>
      <c r="H122" s="328">
        <v>0.13188167445298449</v>
      </c>
      <c r="I122" s="328">
        <v>0.35938604143840536</v>
      </c>
      <c r="J122" s="328">
        <v>0.66477942749888097</v>
      </c>
      <c r="K122" s="328">
        <v>0.68097832528451852</v>
      </c>
      <c r="L122" s="328">
        <v>0.33740499777951971</v>
      </c>
      <c r="M122" s="328">
        <v>0.70049771795290972</v>
      </c>
      <c r="N122" s="328">
        <v>0.92481547091744187</v>
      </c>
      <c r="O122" s="328">
        <v>0.68222253289481616</v>
      </c>
      <c r="P122" s="328">
        <v>0.53407816171632749</v>
      </c>
      <c r="Q122" s="328">
        <v>0.40246907446629904</v>
      </c>
      <c r="R122" s="328">
        <v>0.2560321080843071</v>
      </c>
      <c r="S122" s="328">
        <v>0.84803472984593697</v>
      </c>
      <c r="T122" s="328">
        <v>0.67001089499284117</v>
      </c>
      <c r="U122" s="328">
        <v>1.1468244416263929E-2</v>
      </c>
      <c r="V122" s="328">
        <v>0.37872716816494556</v>
      </c>
      <c r="W122" s="328">
        <v>0.31367979147703817</v>
      </c>
      <c r="X122" s="328">
        <v>0.1910906705422466</v>
      </c>
      <c r="Y122" s="328">
        <v>0.76618767703826141</v>
      </c>
      <c r="Z122" s="328">
        <v>3.1372142909860123E-3</v>
      </c>
      <c r="AA122" s="328">
        <v>0.33555355576054779</v>
      </c>
      <c r="AB122" s="328">
        <v>1.5825079012339316E-2</v>
      </c>
      <c r="AC122" s="328">
        <v>0.96491631818725976</v>
      </c>
      <c r="AD122" s="328">
        <v>0.16602541405389304</v>
      </c>
      <c r="AE122" s="328">
        <v>0.80876817312614779</v>
      </c>
      <c r="AF122" s="328">
        <v>0.55589394537288572</v>
      </c>
      <c r="AG122" s="328">
        <v>0.3450048488105204</v>
      </c>
      <c r="AH122" s="328">
        <v>0.64018278230407599</v>
      </c>
      <c r="AI122" s="328">
        <v>0.7913625252379699</v>
      </c>
      <c r="AJ122" s="328">
        <v>0.52602035697224192</v>
      </c>
      <c r="AK122" s="328">
        <v>0.69537143968455473</v>
      </c>
      <c r="AL122" s="328">
        <v>0.99260915279833029</v>
      </c>
      <c r="AM122" s="328">
        <v>0.74537369084384064</v>
      </c>
      <c r="AN122" s="328">
        <v>7.0284042077903841E-2</v>
      </c>
      <c r="AO122" s="328">
        <v>9.5361450632956535E-2</v>
      </c>
      <c r="AP122" s="328">
        <v>0.11427485563178497</v>
      </c>
      <c r="AQ122" s="328">
        <v>0.6974832615477915</v>
      </c>
      <c r="AR122" s="328">
        <v>0.22074818394678175</v>
      </c>
      <c r="AS122" s="328">
        <v>0.84817996360421333</v>
      </c>
      <c r="AT122" s="328">
        <v>0.74254354344604501</v>
      </c>
      <c r="AU122" s="328">
        <v>0.24412780409376911</v>
      </c>
      <c r="AV122" s="328">
        <v>0.13539240163486133</v>
      </c>
      <c r="AW122" s="328">
        <v>0.35982188120094794</v>
      </c>
      <c r="AX122" s="328">
        <v>0.58687180043803644</v>
      </c>
      <c r="AY122" s="328">
        <v>0.94929050433743289</v>
      </c>
      <c r="AZ122" s="328">
        <v>0.25111886773319458</v>
      </c>
      <c r="BA122" s="328">
        <v>0.80174682252687468</v>
      </c>
      <c r="BB122" s="328">
        <v>0.93427366504572706</v>
      </c>
      <c r="BC122" s="328">
        <v>0.25402567354771932</v>
      </c>
      <c r="BD122" s="328">
        <v>0.37024222534051976</v>
      </c>
      <c r="BE122" s="328">
        <v>0.39591290918301336</v>
      </c>
      <c r="BF122" s="328">
        <v>0.64411988676932386</v>
      </c>
      <c r="BG122" s="328">
        <v>0.87220404067546031</v>
      </c>
      <c r="BH122" s="328">
        <v>2.7292046848288454E-3</v>
      </c>
      <c r="BI122" s="328">
        <v>0.11340767353126102</v>
      </c>
      <c r="BJ122" s="328">
        <v>0.50796609450503993</v>
      </c>
      <c r="BK122" s="328">
        <v>0.38418642185538654</v>
      </c>
      <c r="BL122" s="328">
        <v>0.32281973384643159</v>
      </c>
      <c r="BM122" s="328">
        <v>0.17794008481448675</v>
      </c>
      <c r="BN122" s="328">
        <v>0.23248400160619997</v>
      </c>
      <c r="BO122" s="328">
        <v>0.80348859989026544</v>
      </c>
      <c r="BP122" s="328">
        <v>0.61587164223704671</v>
      </c>
      <c r="BQ122" s="328">
        <v>0.5228481340822988</v>
      </c>
      <c r="BR122" s="328">
        <v>0.64676274143976964</v>
      </c>
      <c r="BS122" s="328">
        <v>0.88889822306541877</v>
      </c>
      <c r="BT122" s="328">
        <v>2.9042243910367915E-2</v>
      </c>
      <c r="BU122" s="328">
        <v>0.75917267780778719</v>
      </c>
      <c r="BV122" s="328">
        <v>0.51343665363861346</v>
      </c>
      <c r="BW122" s="328">
        <v>0.48060795087776409</v>
      </c>
      <c r="BX122" s="328">
        <v>0.25053418484180678</v>
      </c>
      <c r="BY122" s="328">
        <v>0.12936964552650387</v>
      </c>
      <c r="BZ122" s="328">
        <v>0.30861503607989826</v>
      </c>
      <c r="CA122" s="328">
        <v>0.16974345801329349</v>
      </c>
      <c r="CB122" s="328">
        <v>0.24790047967507034</v>
      </c>
      <c r="CC122" s="328">
        <v>0.27035684009347261</v>
      </c>
      <c r="CD122" s="328">
        <v>0.22715451065552505</v>
      </c>
      <c r="CE122" s="328">
        <v>0.71041273492921264</v>
      </c>
      <c r="CF122" s="328">
        <v>0.8278312112877515</v>
      </c>
      <c r="CG122" s="328">
        <v>0.92874147125260476</v>
      </c>
      <c r="CH122" s="328">
        <v>0.1807606900649863</v>
      </c>
      <c r="CI122" s="328">
        <v>0.47632680755914603</v>
      </c>
      <c r="CJ122" s="328">
        <v>0.64730508006776777</v>
      </c>
      <c r="CK122" s="328">
        <v>0.56690205374970226</v>
      </c>
      <c r="CL122" s="328">
        <v>0.38110332613953402</v>
      </c>
      <c r="CM122" s="328">
        <v>0.80257039342153424</v>
      </c>
      <c r="CN122" s="328">
        <v>0.78211597100297547</v>
      </c>
      <c r="CO122" s="328">
        <v>0.91495444654812075</v>
      </c>
      <c r="CP122" s="328">
        <v>0.84621903076848537</v>
      </c>
      <c r="CQ122" s="328">
        <v>0.48887938140159126</v>
      </c>
      <c r="CR122" s="328">
        <v>0.27114276500305667</v>
      </c>
      <c r="CS122" s="328">
        <v>0.54256404820335691</v>
      </c>
      <c r="CT122" s="328">
        <v>0.18141992689202802</v>
      </c>
      <c r="CU122" s="328">
        <v>0.63723307627910231</v>
      </c>
      <c r="CV122" s="328">
        <v>0.25284419737499131</v>
      </c>
      <c r="CW122" s="329">
        <v>0.61869525863908548</v>
      </c>
    </row>
    <row r="123" spans="1:101" x14ac:dyDescent="0.25">
      <c r="A123" s="322">
        <v>121</v>
      </c>
      <c r="B123" s="327">
        <v>0.51611083706400773</v>
      </c>
      <c r="C123" s="328">
        <v>0.12895261864007157</v>
      </c>
      <c r="D123" s="328">
        <v>0.17641948981473399</v>
      </c>
      <c r="E123" s="328">
        <v>0.47974242943369783</v>
      </c>
      <c r="F123" s="328">
        <v>0.94818748467974467</v>
      </c>
      <c r="G123" s="328">
        <v>0.77574731451402879</v>
      </c>
      <c r="H123" s="328">
        <v>0.49791453398808388</v>
      </c>
      <c r="I123" s="328">
        <v>0.35457345155465836</v>
      </c>
      <c r="J123" s="328">
        <v>0.86292388517536289</v>
      </c>
      <c r="K123" s="328">
        <v>0.92318866189131965</v>
      </c>
      <c r="L123" s="328">
        <v>0.56892631755913037</v>
      </c>
      <c r="M123" s="328">
        <v>0.24502945869495862</v>
      </c>
      <c r="N123" s="328">
        <v>0.71694633660010343</v>
      </c>
      <c r="O123" s="328">
        <v>1.9850552718490011E-2</v>
      </c>
      <c r="P123" s="328">
        <v>7.3637853101475192E-2</v>
      </c>
      <c r="Q123" s="328">
        <v>0.6170172310504809</v>
      </c>
      <c r="R123" s="328">
        <v>0.94810601251530424</v>
      </c>
      <c r="S123" s="328">
        <v>0.87647085397676983</v>
      </c>
      <c r="T123" s="328">
        <v>4.7323830367962394E-2</v>
      </c>
      <c r="U123" s="328">
        <v>0.32809535915294585</v>
      </c>
      <c r="V123" s="328">
        <v>0.36839142984256429</v>
      </c>
      <c r="W123" s="328">
        <v>0.56977200276951212</v>
      </c>
      <c r="X123" s="328">
        <v>0.30129834093076546</v>
      </c>
      <c r="Y123" s="328">
        <v>0.84549542173935022</v>
      </c>
      <c r="Z123" s="328">
        <v>0.12244575906745059</v>
      </c>
      <c r="AA123" s="328">
        <v>0.12262173043114255</v>
      </c>
      <c r="AB123" s="328">
        <v>0.24186858179310544</v>
      </c>
      <c r="AC123" s="328">
        <v>0.28031467277597355</v>
      </c>
      <c r="AD123" s="328">
        <v>2.7105442577840755E-2</v>
      </c>
      <c r="AE123" s="328">
        <v>0.24763203298138903</v>
      </c>
      <c r="AF123" s="328">
        <v>0.11694028387377409</v>
      </c>
      <c r="AG123" s="328">
        <v>0.41685794721954572</v>
      </c>
      <c r="AH123" s="328">
        <v>0.22852756281404041</v>
      </c>
      <c r="AI123" s="328">
        <v>0.441923687092308</v>
      </c>
      <c r="AJ123" s="328">
        <v>0.38371889529398162</v>
      </c>
      <c r="AK123" s="328">
        <v>0.51749377202905245</v>
      </c>
      <c r="AL123" s="328">
        <v>0.60081556042667206</v>
      </c>
      <c r="AM123" s="328">
        <v>0.74341722528467136</v>
      </c>
      <c r="AN123" s="328">
        <v>0.2252825611995124</v>
      </c>
      <c r="AO123" s="328">
        <v>0.93549907898799933</v>
      </c>
      <c r="AP123" s="328">
        <v>0.86764725263449272</v>
      </c>
      <c r="AQ123" s="328">
        <v>0.23723061469338491</v>
      </c>
      <c r="AR123" s="328">
        <v>0.85145764511040145</v>
      </c>
      <c r="AS123" s="328">
        <v>0.53691544125533319</v>
      </c>
      <c r="AT123" s="328">
        <v>0.55402324298022432</v>
      </c>
      <c r="AU123" s="328">
        <v>0.81051234151744422</v>
      </c>
      <c r="AV123" s="328">
        <v>0.49434715222172998</v>
      </c>
      <c r="AW123" s="328">
        <v>0.39806731115256877</v>
      </c>
      <c r="AX123" s="328">
        <v>0.33815806510486368</v>
      </c>
      <c r="AY123" s="328">
        <v>0.42612602240910613</v>
      </c>
      <c r="AZ123" s="328">
        <v>0.83626413344465389</v>
      </c>
      <c r="BA123" s="328">
        <v>0.52090989647846442</v>
      </c>
      <c r="BB123" s="328">
        <v>0.8893060362673717</v>
      </c>
      <c r="BC123" s="328">
        <v>0.74019548081682651</v>
      </c>
      <c r="BD123" s="328">
        <v>0.89817146402854142</v>
      </c>
      <c r="BE123" s="328">
        <v>0.52158130286661564</v>
      </c>
      <c r="BF123" s="328">
        <v>0.51687656850957886</v>
      </c>
      <c r="BG123" s="328">
        <v>0.85218734372927418</v>
      </c>
      <c r="BH123" s="328">
        <v>0.65826223043633814</v>
      </c>
      <c r="BI123" s="328">
        <v>0.88107542026744579</v>
      </c>
      <c r="BJ123" s="328">
        <v>0.40800169097922989</v>
      </c>
      <c r="BK123" s="328">
        <v>0.79927122986148369</v>
      </c>
      <c r="BL123" s="328">
        <v>0.63107518486276604</v>
      </c>
      <c r="BM123" s="328">
        <v>0.20171786934651692</v>
      </c>
      <c r="BN123" s="328">
        <v>0.62846273337839609</v>
      </c>
      <c r="BO123" s="328">
        <v>0.36226725526016934</v>
      </c>
      <c r="BP123" s="328">
        <v>0.2812114793668874</v>
      </c>
      <c r="BQ123" s="328">
        <v>0.7663659961863738</v>
      </c>
      <c r="BR123" s="328">
        <v>0.5320665960829718</v>
      </c>
      <c r="BS123" s="328">
        <v>0.40201141410250729</v>
      </c>
      <c r="BT123" s="328">
        <v>0.23415816958946545</v>
      </c>
      <c r="BU123" s="328">
        <v>0.67582917049954983</v>
      </c>
      <c r="BV123" s="328">
        <v>0.28946762561800066</v>
      </c>
      <c r="BW123" s="328">
        <v>0.86737202239820221</v>
      </c>
      <c r="BX123" s="328">
        <v>3.8004524349347868E-2</v>
      </c>
      <c r="BY123" s="328">
        <v>0.6464375889573617</v>
      </c>
      <c r="BZ123" s="328">
        <v>0.80667623544728806</v>
      </c>
      <c r="CA123" s="328">
        <v>0.48487084016889082</v>
      </c>
      <c r="CB123" s="328">
        <v>0.54116647900753989</v>
      </c>
      <c r="CC123" s="328">
        <v>0.36391246384263187</v>
      </c>
      <c r="CD123" s="328">
        <v>0.41435752119578684</v>
      </c>
      <c r="CE123" s="328">
        <v>7.731942886844223E-2</v>
      </c>
      <c r="CF123" s="328">
        <v>0.81539537017258601</v>
      </c>
      <c r="CG123" s="328">
        <v>1.2284271943481251E-2</v>
      </c>
      <c r="CH123" s="328">
        <v>0.12906939063115352</v>
      </c>
      <c r="CI123" s="328">
        <v>0.92060015440650833</v>
      </c>
      <c r="CJ123" s="328">
        <v>0.41059982423959296</v>
      </c>
      <c r="CK123" s="328">
        <v>0.98991322707150431</v>
      </c>
      <c r="CL123" s="328">
        <v>0.20319119047747147</v>
      </c>
      <c r="CM123" s="328">
        <v>0.52174502724904026</v>
      </c>
      <c r="CN123" s="328">
        <v>3.6030770111918908E-3</v>
      </c>
      <c r="CO123" s="328">
        <v>0.63702954351025753</v>
      </c>
      <c r="CP123" s="328">
        <v>0.53345414189725204</v>
      </c>
      <c r="CQ123" s="328">
        <v>0.72045012511223261</v>
      </c>
      <c r="CR123" s="328">
        <v>0.14171854381651317</v>
      </c>
      <c r="CS123" s="328">
        <v>0.91287419281587656</v>
      </c>
      <c r="CT123" s="328">
        <v>0.53610826316475002</v>
      </c>
      <c r="CU123" s="328">
        <v>0.88724465652355389</v>
      </c>
      <c r="CV123" s="328">
        <v>0.96528729411759184</v>
      </c>
      <c r="CW123" s="329">
        <v>0.31865397470451384</v>
      </c>
    </row>
    <row r="124" spans="1:101" x14ac:dyDescent="0.25">
      <c r="A124" s="322">
        <v>122</v>
      </c>
      <c r="B124" s="327">
        <v>0.77847808474087365</v>
      </c>
      <c r="C124" s="328">
        <v>0.59424023686436023</v>
      </c>
      <c r="D124" s="328">
        <v>0.96293027050182367</v>
      </c>
      <c r="E124" s="328">
        <v>0.67422432130084053</v>
      </c>
      <c r="F124" s="328">
        <v>5.7535296697680982E-2</v>
      </c>
      <c r="G124" s="328">
        <v>1.7849522279815844E-3</v>
      </c>
      <c r="H124" s="328">
        <v>5.072441357478974E-2</v>
      </c>
      <c r="I124" s="328">
        <v>0.26457093731982306</v>
      </c>
      <c r="J124" s="328">
        <v>9.0911614069146829E-3</v>
      </c>
      <c r="K124" s="328">
        <v>0.78730784697710021</v>
      </c>
      <c r="L124" s="328">
        <v>0.72848593430292352</v>
      </c>
      <c r="M124" s="328">
        <v>0.90018427155637815</v>
      </c>
      <c r="N124" s="328">
        <v>0.31909130985936995</v>
      </c>
      <c r="O124" s="328">
        <v>0.92009104197677605</v>
      </c>
      <c r="P124" s="328">
        <v>9.3383521712001816E-2</v>
      </c>
      <c r="Q124" s="328">
        <v>0.37894668172676949</v>
      </c>
      <c r="R124" s="328">
        <v>0.21261562194186934</v>
      </c>
      <c r="S124" s="328">
        <v>0.8859387775921217</v>
      </c>
      <c r="T124" s="328">
        <v>0.93505333636492716</v>
      </c>
      <c r="U124" s="328">
        <v>0.68599848573862943</v>
      </c>
      <c r="V124" s="328">
        <v>0.88060122439235933</v>
      </c>
      <c r="W124" s="328">
        <v>0.54320639531892922</v>
      </c>
      <c r="X124" s="328">
        <v>0.61479727142515816</v>
      </c>
      <c r="Y124" s="328">
        <v>0.27759926991424155</v>
      </c>
      <c r="Z124" s="328">
        <v>0.88682484604449052</v>
      </c>
      <c r="AA124" s="328">
        <v>0.82989220638661454</v>
      </c>
      <c r="AB124" s="328">
        <v>0.67963614186532562</v>
      </c>
      <c r="AC124" s="328">
        <v>0.31839721420055689</v>
      </c>
      <c r="AD124" s="328">
        <v>0.95028273654165307</v>
      </c>
      <c r="AE124" s="328">
        <v>0.26297226643311156</v>
      </c>
      <c r="AF124" s="328">
        <v>7.9404916452838314E-2</v>
      </c>
      <c r="AG124" s="328">
        <v>0.31896255358023851</v>
      </c>
      <c r="AH124" s="328">
        <v>0.17277228638037512</v>
      </c>
      <c r="AI124" s="328">
        <v>0.98275062299375815</v>
      </c>
      <c r="AJ124" s="328">
        <v>0.6760278234524737</v>
      </c>
      <c r="AK124" s="328">
        <v>0.74405612963176271</v>
      </c>
      <c r="AL124" s="328">
        <v>0.47712121186827017</v>
      </c>
      <c r="AM124" s="328">
        <v>0.54938320067243285</v>
      </c>
      <c r="AN124" s="328">
        <v>0.30372972857209168</v>
      </c>
      <c r="AO124" s="328">
        <v>0.42365339537777591</v>
      </c>
      <c r="AP124" s="328">
        <v>0.67473128220360401</v>
      </c>
      <c r="AQ124" s="328">
        <v>0.98966096497676181</v>
      </c>
      <c r="AR124" s="328">
        <v>0.85482856635885707</v>
      </c>
      <c r="AS124" s="328">
        <v>0.96794159993085671</v>
      </c>
      <c r="AT124" s="328">
        <v>0.67376669170133163</v>
      </c>
      <c r="AU124" s="328">
        <v>0.50176991628400391</v>
      </c>
      <c r="AV124" s="328">
        <v>0.84593053124895157</v>
      </c>
      <c r="AW124" s="328">
        <v>0.76142572312874268</v>
      </c>
      <c r="AX124" s="328">
        <v>0.47151503107589665</v>
      </c>
      <c r="AY124" s="328">
        <v>0.83021080552519422</v>
      </c>
      <c r="AZ124" s="328">
        <v>5.7956502234482343E-2</v>
      </c>
      <c r="BA124" s="328">
        <v>0.48739403716025187</v>
      </c>
      <c r="BB124" s="328">
        <v>0.34405139945009999</v>
      </c>
      <c r="BC124" s="328">
        <v>0.50265108677392067</v>
      </c>
      <c r="BD124" s="328">
        <v>0.23557871518241069</v>
      </c>
      <c r="BE124" s="328">
        <v>0.64108673808854655</v>
      </c>
      <c r="BF124" s="328">
        <v>6.2498025604065255E-3</v>
      </c>
      <c r="BG124" s="328">
        <v>0.62977473122575067</v>
      </c>
      <c r="BH124" s="328">
        <v>0.95979999744962807</v>
      </c>
      <c r="BI124" s="328">
        <v>0.66131374820535971</v>
      </c>
      <c r="BJ124" s="328">
        <v>0.72529587940916707</v>
      </c>
      <c r="BK124" s="328">
        <v>0.76520176453669464</v>
      </c>
      <c r="BL124" s="328">
        <v>0.53092588871211266</v>
      </c>
      <c r="BM124" s="328">
        <v>0.8031198720737418</v>
      </c>
      <c r="BN124" s="328">
        <v>0.53442108657174803</v>
      </c>
      <c r="BO124" s="328">
        <v>0.83173865783629441</v>
      </c>
      <c r="BP124" s="328">
        <v>0.92365504698641487</v>
      </c>
      <c r="BQ124" s="328">
        <v>0.25668935970145323</v>
      </c>
      <c r="BR124" s="328">
        <v>0.19953461713559095</v>
      </c>
      <c r="BS124" s="328">
        <v>0.50640524481450377</v>
      </c>
      <c r="BT124" s="328">
        <v>0.51039163446030678</v>
      </c>
      <c r="BU124" s="328">
        <v>0.96802994633068695</v>
      </c>
      <c r="BV124" s="328">
        <v>0.53259914379477236</v>
      </c>
      <c r="BW124" s="328">
        <v>0.15896639235726706</v>
      </c>
      <c r="BX124" s="328">
        <v>0.2086758298984801</v>
      </c>
      <c r="BY124" s="328">
        <v>0.47770627156006773</v>
      </c>
      <c r="BZ124" s="328">
        <v>0.42277938372194268</v>
      </c>
      <c r="CA124" s="328">
        <v>0.87141399067740122</v>
      </c>
      <c r="CB124" s="328">
        <v>0.18942186617961632</v>
      </c>
      <c r="CC124" s="328">
        <v>0.35005580029670469</v>
      </c>
      <c r="CD124" s="328">
        <v>0.61819769605379982</v>
      </c>
      <c r="CE124" s="328">
        <v>0.40894180857032758</v>
      </c>
      <c r="CF124" s="328">
        <v>1.0634589377877202E-2</v>
      </c>
      <c r="CG124" s="328">
        <v>0.66679830020400011</v>
      </c>
      <c r="CH124" s="328">
        <v>0.63726613389847131</v>
      </c>
      <c r="CI124" s="328">
        <v>0.39124572556707715</v>
      </c>
      <c r="CJ124" s="328">
        <v>0.18498281989918564</v>
      </c>
      <c r="CK124" s="328">
        <v>0.33193954300048611</v>
      </c>
      <c r="CL124" s="328">
        <v>0.87161923931963603</v>
      </c>
      <c r="CM124" s="328">
        <v>9.533677445336064E-3</v>
      </c>
      <c r="CN124" s="328">
        <v>0.40809464040434773</v>
      </c>
      <c r="CO124" s="328">
        <v>0.19025732588946576</v>
      </c>
      <c r="CP124" s="328">
        <v>3.8422558470069923E-2</v>
      </c>
      <c r="CQ124" s="328">
        <v>0.36171767885965989</v>
      </c>
      <c r="CR124" s="328">
        <v>0.50203323339419126</v>
      </c>
      <c r="CS124" s="328">
        <v>0.2572052743283324</v>
      </c>
      <c r="CT124" s="328">
        <v>0.34227004671539163</v>
      </c>
      <c r="CU124" s="328">
        <v>4.3185909153594437E-2</v>
      </c>
      <c r="CV124" s="328">
        <v>3.4691705749547275E-2</v>
      </c>
      <c r="CW124" s="329">
        <v>0.59222024272079632</v>
      </c>
    </row>
    <row r="125" spans="1:101" x14ac:dyDescent="0.25">
      <c r="A125" s="322">
        <v>123</v>
      </c>
      <c r="B125" s="327">
        <v>0.94930475854515906</v>
      </c>
      <c r="C125" s="328">
        <v>0.72431465795916505</v>
      </c>
      <c r="D125" s="328">
        <v>0.45644642197485474</v>
      </c>
      <c r="E125" s="328">
        <v>0.15015996073471838</v>
      </c>
      <c r="F125" s="328">
        <v>0.23938722584108429</v>
      </c>
      <c r="G125" s="328">
        <v>0.14887102529373419</v>
      </c>
      <c r="H125" s="328">
        <v>0.21413975309074296</v>
      </c>
      <c r="I125" s="328">
        <v>0.73702276153996249</v>
      </c>
      <c r="J125" s="328">
        <v>2.2596217903375848E-2</v>
      </c>
      <c r="K125" s="328">
        <v>0.34500683309020452</v>
      </c>
      <c r="L125" s="328">
        <v>0.73786030422212701</v>
      </c>
      <c r="M125" s="328">
        <v>6.0082657613540036E-2</v>
      </c>
      <c r="N125" s="328">
        <v>0.65446333538406187</v>
      </c>
      <c r="O125" s="328">
        <v>0.25377611336278982</v>
      </c>
      <c r="P125" s="328">
        <v>0.8143863608618771</v>
      </c>
      <c r="Q125" s="328">
        <v>0.61214408807083398</v>
      </c>
      <c r="R125" s="328">
        <v>0.90804080921085717</v>
      </c>
      <c r="S125" s="328">
        <v>0.45749661321822499</v>
      </c>
      <c r="T125" s="328">
        <v>0.48068614758650585</v>
      </c>
      <c r="U125" s="328">
        <v>0.84052087296248001</v>
      </c>
      <c r="V125" s="328">
        <v>0.75590702570942092</v>
      </c>
      <c r="W125" s="328">
        <v>4.1021794373711673E-2</v>
      </c>
      <c r="X125" s="328">
        <v>0.34955769137296744</v>
      </c>
      <c r="Y125" s="328">
        <v>0.81985751425301423</v>
      </c>
      <c r="Z125" s="328">
        <v>0.84406559222379252</v>
      </c>
      <c r="AA125" s="328">
        <v>0.87801290435868751</v>
      </c>
      <c r="AB125" s="328">
        <v>0.84294400182714435</v>
      </c>
      <c r="AC125" s="328">
        <v>0.48001059821746761</v>
      </c>
      <c r="AD125" s="328">
        <v>0.84789772093977778</v>
      </c>
      <c r="AE125" s="328">
        <v>0.93212079171226936</v>
      </c>
      <c r="AF125" s="328">
        <v>0.25360911207392212</v>
      </c>
      <c r="AG125" s="328">
        <v>0.8692817358070819</v>
      </c>
      <c r="AH125" s="328">
        <v>0.1350058986423317</v>
      </c>
      <c r="AI125" s="328">
        <v>9.7557251158775227E-2</v>
      </c>
      <c r="AJ125" s="328">
        <v>0.16442471700673655</v>
      </c>
      <c r="AK125" s="328">
        <v>0.20297014871673191</v>
      </c>
      <c r="AL125" s="328">
        <v>0.43350595319515772</v>
      </c>
      <c r="AM125" s="328">
        <v>0.72605649543108908</v>
      </c>
      <c r="AN125" s="328">
        <v>0.15768066252085822</v>
      </c>
      <c r="AO125" s="328">
        <v>0.96389293593304171</v>
      </c>
      <c r="AP125" s="328">
        <v>0.52851413140621517</v>
      </c>
      <c r="AQ125" s="328">
        <v>0.49414882960416939</v>
      </c>
      <c r="AR125" s="328">
        <v>1.9882067057932051E-2</v>
      </c>
      <c r="AS125" s="328">
        <v>4.6799077832734959E-2</v>
      </c>
      <c r="AT125" s="328">
        <v>6.6411893291818735E-2</v>
      </c>
      <c r="AU125" s="328">
        <v>0.33694156972447953</v>
      </c>
      <c r="AV125" s="328">
        <v>0.10789710514892814</v>
      </c>
      <c r="AW125" s="328">
        <v>0.76367045397915412</v>
      </c>
      <c r="AX125" s="328">
        <v>0.69130475178792206</v>
      </c>
      <c r="AY125" s="328">
        <v>0.26620696194951066</v>
      </c>
      <c r="AZ125" s="328">
        <v>0.80563697460630057</v>
      </c>
      <c r="BA125" s="328">
        <v>0.48547623011286611</v>
      </c>
      <c r="BB125" s="328">
        <v>0.14054246389843383</v>
      </c>
      <c r="BC125" s="328">
        <v>0.15074515566647495</v>
      </c>
      <c r="BD125" s="328">
        <v>0.74511351376373147</v>
      </c>
      <c r="BE125" s="328">
        <v>0.9183509188198693</v>
      </c>
      <c r="BF125" s="328">
        <v>0.51338802687887264</v>
      </c>
      <c r="BG125" s="328">
        <v>0.77877856760104613</v>
      </c>
      <c r="BH125" s="328">
        <v>0.76230244655964796</v>
      </c>
      <c r="BI125" s="328">
        <v>0.57559607134388635</v>
      </c>
      <c r="BJ125" s="328">
        <v>0.34871611028295568</v>
      </c>
      <c r="BK125" s="328">
        <v>0.9130182417873014</v>
      </c>
      <c r="BL125" s="328">
        <v>0.65899284673491465</v>
      </c>
      <c r="BM125" s="328">
        <v>0.45977086884435803</v>
      </c>
      <c r="BN125" s="328">
        <v>0.28686540903936386</v>
      </c>
      <c r="BO125" s="328">
        <v>0.56575543725293187</v>
      </c>
      <c r="BP125" s="328">
        <v>0.55018536113427463</v>
      </c>
      <c r="BQ125" s="328">
        <v>0.87125635466300011</v>
      </c>
      <c r="BR125" s="328">
        <v>0.71042213986831015</v>
      </c>
      <c r="BS125" s="328">
        <v>0.90048322114914559</v>
      </c>
      <c r="BT125" s="328">
        <v>0.73569321636377283</v>
      </c>
      <c r="BU125" s="328">
        <v>0.99925418149906609</v>
      </c>
      <c r="BV125" s="328">
        <v>0.81479252044729322</v>
      </c>
      <c r="BW125" s="328">
        <v>0.18463574355967527</v>
      </c>
      <c r="BX125" s="328">
        <v>2.8140703179094118E-2</v>
      </c>
      <c r="BY125" s="328">
        <v>0.76169258617682511</v>
      </c>
      <c r="BZ125" s="328">
        <v>0.6957140894281677</v>
      </c>
      <c r="CA125" s="328">
        <v>0.72569190763372005</v>
      </c>
      <c r="CB125" s="328">
        <v>0.86196177103362914</v>
      </c>
      <c r="CC125" s="328">
        <v>0.76762931913151555</v>
      </c>
      <c r="CD125" s="328">
        <v>0.75715657664179048</v>
      </c>
      <c r="CE125" s="328">
        <v>0.55124400599425849</v>
      </c>
      <c r="CF125" s="328">
        <v>0.87698712554395275</v>
      </c>
      <c r="CG125" s="328">
        <v>0.39706795439913467</v>
      </c>
      <c r="CH125" s="328">
        <v>0.33988045366725195</v>
      </c>
      <c r="CI125" s="328">
        <v>0.37407893034091222</v>
      </c>
      <c r="CJ125" s="328">
        <v>5.5547197181009089E-2</v>
      </c>
      <c r="CK125" s="328">
        <v>0.25526001198019155</v>
      </c>
      <c r="CL125" s="328">
        <v>0.15552346320944332</v>
      </c>
      <c r="CM125" s="328">
        <v>9.1327171155807907E-2</v>
      </c>
      <c r="CN125" s="328">
        <v>0.12457905221994547</v>
      </c>
      <c r="CO125" s="328">
        <v>0.76069802984727941</v>
      </c>
      <c r="CP125" s="328">
        <v>0.25925204380568823</v>
      </c>
      <c r="CQ125" s="328">
        <v>0.91065905056883367</v>
      </c>
      <c r="CR125" s="328">
        <v>0.74834348145714991</v>
      </c>
      <c r="CS125" s="328">
        <v>0.68755110046167056</v>
      </c>
      <c r="CT125" s="328">
        <v>0.93002583731066668</v>
      </c>
      <c r="CU125" s="328">
        <v>5.6574164036389263E-3</v>
      </c>
      <c r="CV125" s="328">
        <v>8.2759045029398237E-2</v>
      </c>
      <c r="CW125" s="329">
        <v>0.88113671049069264</v>
      </c>
    </row>
    <row r="126" spans="1:101" x14ac:dyDescent="0.25">
      <c r="A126" s="322">
        <v>124</v>
      </c>
      <c r="B126" s="327">
        <v>1.1673574353272542E-2</v>
      </c>
      <c r="C126" s="328">
        <v>0.45324936071530431</v>
      </c>
      <c r="D126" s="328">
        <v>0.51744171856271048</v>
      </c>
      <c r="E126" s="328">
        <v>0.82052586211005929</v>
      </c>
      <c r="F126" s="328">
        <v>0.42516574921070482</v>
      </c>
      <c r="G126" s="328">
        <v>0.54646818659333096</v>
      </c>
      <c r="H126" s="328">
        <v>0.46984970792311742</v>
      </c>
      <c r="I126" s="328">
        <v>0.34398493500227656</v>
      </c>
      <c r="J126" s="328">
        <v>0.73027022145224052</v>
      </c>
      <c r="K126" s="328">
        <v>0.31618487208172308</v>
      </c>
      <c r="L126" s="328">
        <v>0.86985381268472395</v>
      </c>
      <c r="M126" s="328">
        <v>0.98225578922182244</v>
      </c>
      <c r="N126" s="328">
        <v>0.95092877989768909</v>
      </c>
      <c r="O126" s="328">
        <v>0.92037048600219862</v>
      </c>
      <c r="P126" s="328">
        <v>0.47003550000830163</v>
      </c>
      <c r="Q126" s="328">
        <v>0.57403389575043828</v>
      </c>
      <c r="R126" s="328">
        <v>0.58276990757969127</v>
      </c>
      <c r="S126" s="328">
        <v>0.58259695283655177</v>
      </c>
      <c r="T126" s="328">
        <v>0.78088626946467188</v>
      </c>
      <c r="U126" s="328">
        <v>0.36507827345886668</v>
      </c>
      <c r="V126" s="328">
        <v>0.70889270716837416</v>
      </c>
      <c r="W126" s="328">
        <v>0.4534904391644039</v>
      </c>
      <c r="X126" s="328">
        <v>0.64658393342115361</v>
      </c>
      <c r="Y126" s="328">
        <v>0.90098119145324751</v>
      </c>
      <c r="Z126" s="328">
        <v>0.89026283970724607</v>
      </c>
      <c r="AA126" s="328">
        <v>0.39719376411221785</v>
      </c>
      <c r="AB126" s="328">
        <v>0.60997064267429035</v>
      </c>
      <c r="AC126" s="328">
        <v>0.67228783382000623</v>
      </c>
      <c r="AD126" s="328">
        <v>0.88819600975214197</v>
      </c>
      <c r="AE126" s="328">
        <v>0.50183065714526798</v>
      </c>
      <c r="AF126" s="328">
        <v>0.19345096589619071</v>
      </c>
      <c r="AG126" s="328">
        <v>6.7254123094300677E-2</v>
      </c>
      <c r="AH126" s="328">
        <v>0.87929553163766738</v>
      </c>
      <c r="AI126" s="328">
        <v>0.71239168375639306</v>
      </c>
      <c r="AJ126" s="328">
        <v>0.29902752765428087</v>
      </c>
      <c r="AK126" s="328">
        <v>0.58717817061406063</v>
      </c>
      <c r="AL126" s="328">
        <v>0.55200163853820605</v>
      </c>
      <c r="AM126" s="328">
        <v>0.75851595004801808</v>
      </c>
      <c r="AN126" s="328">
        <v>0.612009351439043</v>
      </c>
      <c r="AO126" s="328">
        <v>0.7290082570614782</v>
      </c>
      <c r="AP126" s="328">
        <v>0.37426126810150273</v>
      </c>
      <c r="AQ126" s="328">
        <v>0.34222285076229486</v>
      </c>
      <c r="AR126" s="328">
        <v>0.70365330950701499</v>
      </c>
      <c r="AS126" s="328">
        <v>0.72151062929666332</v>
      </c>
      <c r="AT126" s="328">
        <v>0.70389994241757581</v>
      </c>
      <c r="AU126" s="328">
        <v>1.9248425142307291E-2</v>
      </c>
      <c r="AV126" s="328">
        <v>0.15130908406381494</v>
      </c>
      <c r="AW126" s="328">
        <v>0.18803588837949281</v>
      </c>
      <c r="AX126" s="328">
        <v>0.21646926853858917</v>
      </c>
      <c r="AY126" s="328">
        <v>0.21781760710603848</v>
      </c>
      <c r="AZ126" s="328">
        <v>0.73923839586365681</v>
      </c>
      <c r="BA126" s="328">
        <v>0.19122254106829661</v>
      </c>
      <c r="BB126" s="328">
        <v>0.92884149564015339</v>
      </c>
      <c r="BC126" s="328">
        <v>0.91366225451639083</v>
      </c>
      <c r="BD126" s="328">
        <v>0.20401519932275125</v>
      </c>
      <c r="BE126" s="328">
        <v>1.8896959565914084E-2</v>
      </c>
      <c r="BF126" s="328">
        <v>0.21061471136591781</v>
      </c>
      <c r="BG126" s="328">
        <v>0.55008467844966713</v>
      </c>
      <c r="BH126" s="328">
        <v>0.9398576363887079</v>
      </c>
      <c r="BI126" s="328">
        <v>0.84441023485614264</v>
      </c>
      <c r="BJ126" s="328">
        <v>0.27537349206198702</v>
      </c>
      <c r="BK126" s="328">
        <v>0.2671614620049354</v>
      </c>
      <c r="BL126" s="328">
        <v>8.2771393522667047E-2</v>
      </c>
      <c r="BM126" s="328">
        <v>0.74742444754419601</v>
      </c>
      <c r="BN126" s="328">
        <v>7.0035076388560213E-2</v>
      </c>
      <c r="BO126" s="328">
        <v>0.84401157956928419</v>
      </c>
      <c r="BP126" s="328">
        <v>0.91955819672794203</v>
      </c>
      <c r="BQ126" s="328">
        <v>0.60950256334191621</v>
      </c>
      <c r="BR126" s="328">
        <v>8.767688080402003E-2</v>
      </c>
      <c r="BS126" s="328">
        <v>0.87467538490820651</v>
      </c>
      <c r="BT126" s="328">
        <v>0.83872824035076299</v>
      </c>
      <c r="BU126" s="328">
        <v>0.80562220700252585</v>
      </c>
      <c r="BV126" s="328">
        <v>0.24904549448824564</v>
      </c>
      <c r="BW126" s="328">
        <v>0.71763400757069373</v>
      </c>
      <c r="BX126" s="328">
        <v>0.60927847881255381</v>
      </c>
      <c r="BY126" s="328">
        <v>0.79361838811548968</v>
      </c>
      <c r="BZ126" s="328">
        <v>0.4142044917041714</v>
      </c>
      <c r="CA126" s="328">
        <v>0.39915513453087126</v>
      </c>
      <c r="CB126" s="328">
        <v>0.99569183147910145</v>
      </c>
      <c r="CC126" s="328">
        <v>0.80164266629718028</v>
      </c>
      <c r="CD126" s="328">
        <v>0.91025514507949401</v>
      </c>
      <c r="CE126" s="328">
        <v>0.3941391869888391</v>
      </c>
      <c r="CF126" s="328">
        <v>0.90676508883449625</v>
      </c>
      <c r="CG126" s="328">
        <v>7.4228697888014672E-2</v>
      </c>
      <c r="CH126" s="328">
        <v>0.41472446717117539</v>
      </c>
      <c r="CI126" s="328">
        <v>0.56822970630637148</v>
      </c>
      <c r="CJ126" s="328">
        <v>0.66922249642054865</v>
      </c>
      <c r="CK126" s="328">
        <v>0.50692592377910906</v>
      </c>
      <c r="CL126" s="328">
        <v>0.15120933812628223</v>
      </c>
      <c r="CM126" s="328">
        <v>0.67057731526587361</v>
      </c>
      <c r="CN126" s="328">
        <v>0.81116387052691885</v>
      </c>
      <c r="CO126" s="328">
        <v>0.12710572048606661</v>
      </c>
      <c r="CP126" s="328">
        <v>0.81349595100607841</v>
      </c>
      <c r="CQ126" s="328">
        <v>0.61508784612536083</v>
      </c>
      <c r="CR126" s="328">
        <v>0.77413856457525565</v>
      </c>
      <c r="CS126" s="328">
        <v>0.29413460212996512</v>
      </c>
      <c r="CT126" s="328">
        <v>0.5503626856651167</v>
      </c>
      <c r="CU126" s="328">
        <v>0.91541495953777652</v>
      </c>
      <c r="CV126" s="328">
        <v>0.27399935361997496</v>
      </c>
      <c r="CW126" s="329">
        <v>0.96039008150355532</v>
      </c>
    </row>
    <row r="127" spans="1:101" x14ac:dyDescent="0.25">
      <c r="A127" s="322">
        <v>125</v>
      </c>
      <c r="B127" s="327">
        <v>0.72469749661299687</v>
      </c>
      <c r="C127" s="328">
        <v>3.6093978142620387E-2</v>
      </c>
      <c r="D127" s="328">
        <v>0.19553620872577859</v>
      </c>
      <c r="E127" s="328">
        <v>6.7654666342887637E-2</v>
      </c>
      <c r="F127" s="328">
        <v>6.7330094417294539E-2</v>
      </c>
      <c r="G127" s="328">
        <v>0.83919587510289495</v>
      </c>
      <c r="H127" s="328">
        <v>0.66444075727643792</v>
      </c>
      <c r="I127" s="328">
        <v>0.39463100187927957</v>
      </c>
      <c r="J127" s="328">
        <v>0.82428770187000211</v>
      </c>
      <c r="K127" s="328">
        <v>3.6623787352980663E-3</v>
      </c>
      <c r="L127" s="328">
        <v>0.20185649867311728</v>
      </c>
      <c r="M127" s="328">
        <v>0.67572405780987754</v>
      </c>
      <c r="N127" s="328">
        <v>0.35919583078408812</v>
      </c>
      <c r="O127" s="328">
        <v>0.3663995688084507</v>
      </c>
      <c r="P127" s="328">
        <v>0.74635112226696076</v>
      </c>
      <c r="Q127" s="328">
        <v>0.60976786155580176</v>
      </c>
      <c r="R127" s="328">
        <v>0.15980721215425508</v>
      </c>
      <c r="S127" s="328">
        <v>0.18577795058232471</v>
      </c>
      <c r="T127" s="328">
        <v>0.7528361991767254</v>
      </c>
      <c r="U127" s="328">
        <v>5.2367963129103856E-2</v>
      </c>
      <c r="V127" s="328">
        <v>0.30519891276748368</v>
      </c>
      <c r="W127" s="328">
        <v>0.3094549863342797</v>
      </c>
      <c r="X127" s="328">
        <v>0.4112942841825582</v>
      </c>
      <c r="Y127" s="328">
        <v>0.57305216512701396</v>
      </c>
      <c r="Z127" s="328">
        <v>0.70283031540006835</v>
      </c>
      <c r="AA127" s="328">
        <v>0.75913917689955568</v>
      </c>
      <c r="AB127" s="328">
        <v>0.28481590360671305</v>
      </c>
      <c r="AC127" s="328">
        <v>0.15728318208784664</v>
      </c>
      <c r="AD127" s="328">
        <v>0.48198321476981931</v>
      </c>
      <c r="AE127" s="328">
        <v>0.10272362395660828</v>
      </c>
      <c r="AF127" s="328">
        <v>0.92489131120044643</v>
      </c>
      <c r="AG127" s="328">
        <v>0.42613087935084137</v>
      </c>
      <c r="AH127" s="328">
        <v>0.5148359799912432</v>
      </c>
      <c r="AI127" s="328">
        <v>0.93853208705906876</v>
      </c>
      <c r="AJ127" s="328">
        <v>0.76815516380086191</v>
      </c>
      <c r="AK127" s="328">
        <v>0.43758292876483051</v>
      </c>
      <c r="AL127" s="328">
        <v>0.7655653744454185</v>
      </c>
      <c r="AM127" s="328">
        <v>0.51841143360402242</v>
      </c>
      <c r="AN127" s="328">
        <v>0.13114881505919462</v>
      </c>
      <c r="AO127" s="328">
        <v>5.2179327066292913E-2</v>
      </c>
      <c r="AP127" s="328">
        <v>4.5583605171060526E-2</v>
      </c>
      <c r="AQ127" s="328">
        <v>0.15863448643228484</v>
      </c>
      <c r="AR127" s="328">
        <v>0.60587079737945859</v>
      </c>
      <c r="AS127" s="328">
        <v>0.63241208139857519</v>
      </c>
      <c r="AT127" s="328">
        <v>0.32851240238402202</v>
      </c>
      <c r="AU127" s="328">
        <v>0.46577866859301831</v>
      </c>
      <c r="AV127" s="328">
        <v>0.18222320882751708</v>
      </c>
      <c r="AW127" s="328">
        <v>9.9649632432051494E-2</v>
      </c>
      <c r="AX127" s="328">
        <v>0.54276756234650048</v>
      </c>
      <c r="AY127" s="328">
        <v>0.71196814476382597</v>
      </c>
      <c r="AZ127" s="328">
        <v>0.39527856043839482</v>
      </c>
      <c r="BA127" s="328">
        <v>0.4708542867606289</v>
      </c>
      <c r="BB127" s="328">
        <v>0.15090891474525847</v>
      </c>
      <c r="BC127" s="328">
        <v>0.22308297442185898</v>
      </c>
      <c r="BD127" s="328">
        <v>0.81920614877331022</v>
      </c>
      <c r="BE127" s="328">
        <v>0.17689931764594302</v>
      </c>
      <c r="BF127" s="328">
        <v>0.2894714553863631</v>
      </c>
      <c r="BG127" s="328">
        <v>0.83295705550971655</v>
      </c>
      <c r="BH127" s="328">
        <v>0.35456007124819711</v>
      </c>
      <c r="BI127" s="328">
        <v>0.55487852671108095</v>
      </c>
      <c r="BJ127" s="328">
        <v>0.41713858867858811</v>
      </c>
      <c r="BK127" s="328">
        <v>0.72583572252714479</v>
      </c>
      <c r="BL127" s="328">
        <v>0.91354997216230771</v>
      </c>
      <c r="BM127" s="328">
        <v>0.42311718254979125</v>
      </c>
      <c r="BN127" s="328">
        <v>0.44488470455837259</v>
      </c>
      <c r="BO127" s="328">
        <v>0.63714024669423996</v>
      </c>
      <c r="BP127" s="328">
        <v>0.6616970867489087</v>
      </c>
      <c r="BQ127" s="328">
        <v>0.34280767797154721</v>
      </c>
      <c r="BR127" s="328">
        <v>0.66848593045403693</v>
      </c>
      <c r="BS127" s="328">
        <v>0.26168640451665937</v>
      </c>
      <c r="BT127" s="328">
        <v>0.84644535533846921</v>
      </c>
      <c r="BU127" s="328">
        <v>0.26396626388444311</v>
      </c>
      <c r="BV127" s="328">
        <v>0.38282932733692299</v>
      </c>
      <c r="BW127" s="328">
        <v>0.94825450620761464</v>
      </c>
      <c r="BX127" s="328">
        <v>1.7609894277009097E-2</v>
      </c>
      <c r="BY127" s="328">
        <v>0.88832052039000597</v>
      </c>
      <c r="BZ127" s="328">
        <v>0.90111704618810062</v>
      </c>
      <c r="CA127" s="328">
        <v>6.5849692669945004E-2</v>
      </c>
      <c r="CB127" s="328">
        <v>0.83801897877749187</v>
      </c>
      <c r="CC127" s="328">
        <v>0.83673261514023056</v>
      </c>
      <c r="CD127" s="328">
        <v>0.12540841777848044</v>
      </c>
      <c r="CE127" s="328">
        <v>0.15595404145887692</v>
      </c>
      <c r="CF127" s="328">
        <v>0.71540069084399072</v>
      </c>
      <c r="CG127" s="328">
        <v>0.43832664225766171</v>
      </c>
      <c r="CH127" s="328">
        <v>0.45815756847136968</v>
      </c>
      <c r="CI127" s="328">
        <v>0.28064305886533081</v>
      </c>
      <c r="CJ127" s="328">
        <v>0.56933252723972139</v>
      </c>
      <c r="CK127" s="328">
        <v>4.0121547094298382E-2</v>
      </c>
      <c r="CL127" s="328">
        <v>0.16781262160053156</v>
      </c>
      <c r="CM127" s="328">
        <v>0.26207097728783246</v>
      </c>
      <c r="CN127" s="328">
        <v>0.74758462528709213</v>
      </c>
      <c r="CO127" s="328">
        <v>0.65491664812405004</v>
      </c>
      <c r="CP127" s="328">
        <v>4.2952993859454836E-2</v>
      </c>
      <c r="CQ127" s="328">
        <v>0.64953685828658703</v>
      </c>
      <c r="CR127" s="328">
        <v>0.73482433877710829</v>
      </c>
      <c r="CS127" s="328">
        <v>0.84074391466285059</v>
      </c>
      <c r="CT127" s="328">
        <v>0.95939500930735222</v>
      </c>
      <c r="CU127" s="328">
        <v>0.13730308707824079</v>
      </c>
      <c r="CV127" s="328">
        <v>0.28865706784105227</v>
      </c>
      <c r="CW127" s="329">
        <v>3.3135060125179194E-2</v>
      </c>
    </row>
    <row r="128" spans="1:101" x14ac:dyDescent="0.25">
      <c r="A128" s="322">
        <v>126</v>
      </c>
      <c r="B128" s="327">
        <v>0.67812219465483425</v>
      </c>
      <c r="C128" s="328">
        <v>0.81891923288807988</v>
      </c>
      <c r="D128" s="328">
        <v>0.51037880008384562</v>
      </c>
      <c r="E128" s="328">
        <v>0.98419359408498952</v>
      </c>
      <c r="F128" s="328">
        <v>5.9177916186684998E-2</v>
      </c>
      <c r="G128" s="328">
        <v>0.85538049583319786</v>
      </c>
      <c r="H128" s="328">
        <v>0.38218729311326172</v>
      </c>
      <c r="I128" s="328">
        <v>0.23056521333102786</v>
      </c>
      <c r="J128" s="328">
        <v>0.42852636636530939</v>
      </c>
      <c r="K128" s="328">
        <v>0.38611108291096485</v>
      </c>
      <c r="L128" s="328">
        <v>0.33731548046613868</v>
      </c>
      <c r="M128" s="328">
        <v>0.47325279661551201</v>
      </c>
      <c r="N128" s="328">
        <v>0.17612186741815972</v>
      </c>
      <c r="O128" s="328">
        <v>0.45449988094608162</v>
      </c>
      <c r="P128" s="328">
        <v>0.16940459950139286</v>
      </c>
      <c r="Q128" s="328">
        <v>0.36581699392607536</v>
      </c>
      <c r="R128" s="328">
        <v>0.35328174807595647</v>
      </c>
      <c r="S128" s="328">
        <v>0.10879515169375331</v>
      </c>
      <c r="T128" s="328">
        <v>0.49843102617663804</v>
      </c>
      <c r="U128" s="328">
        <v>0.87385854563817666</v>
      </c>
      <c r="V128" s="328">
        <v>0.45552621894238343</v>
      </c>
      <c r="W128" s="328">
        <v>0.50813123169749885</v>
      </c>
      <c r="X128" s="328">
        <v>0.65207667600569241</v>
      </c>
      <c r="Y128" s="328">
        <v>0.62475687074866837</v>
      </c>
      <c r="Z128" s="328">
        <v>0.10276071654321139</v>
      </c>
      <c r="AA128" s="328">
        <v>0.38152164884287076</v>
      </c>
      <c r="AB128" s="328">
        <v>0.6772314733261835</v>
      </c>
      <c r="AC128" s="328">
        <v>0.27514986259394547</v>
      </c>
      <c r="AD128" s="328">
        <v>6.1830146569995748E-2</v>
      </c>
      <c r="AE128" s="328">
        <v>0.13380180925695684</v>
      </c>
      <c r="AF128" s="328">
        <v>2.0042734943486629E-2</v>
      </c>
      <c r="AG128" s="328">
        <v>0.57485451601833382</v>
      </c>
      <c r="AH128" s="328">
        <v>0.86261799220833613</v>
      </c>
      <c r="AI128" s="328">
        <v>0.3984626580252657</v>
      </c>
      <c r="AJ128" s="328">
        <v>0.98164978863413666</v>
      </c>
      <c r="AK128" s="328">
        <v>9.5053295033926677E-2</v>
      </c>
      <c r="AL128" s="328">
        <v>0.66127486431623606</v>
      </c>
      <c r="AM128" s="328">
        <v>0.19975982462030695</v>
      </c>
      <c r="AN128" s="328">
        <v>4.2179344966461585E-2</v>
      </c>
      <c r="AO128" s="328">
        <v>0.45816847846888598</v>
      </c>
      <c r="AP128" s="328">
        <v>0.71707860504150034</v>
      </c>
      <c r="AQ128" s="328">
        <v>0.60364797061978615</v>
      </c>
      <c r="AR128" s="328">
        <v>0.81328549473324419</v>
      </c>
      <c r="AS128" s="328">
        <v>0.17322548385466074</v>
      </c>
      <c r="AT128" s="328">
        <v>0.51930836922730905</v>
      </c>
      <c r="AU128" s="328">
        <v>0.70444606215684491</v>
      </c>
      <c r="AV128" s="328">
        <v>0.12438886008838423</v>
      </c>
      <c r="AW128" s="328">
        <v>0.93814909577726979</v>
      </c>
      <c r="AX128" s="328">
        <v>0.63459517378642172</v>
      </c>
      <c r="AY128" s="328">
        <v>0.17539888266863279</v>
      </c>
      <c r="AZ128" s="328">
        <v>0.91748763866844874</v>
      </c>
      <c r="BA128" s="328">
        <v>0.2482195329134298</v>
      </c>
      <c r="BB128" s="328">
        <v>0.73796115685352603</v>
      </c>
      <c r="BC128" s="328">
        <v>0.29993524677213212</v>
      </c>
      <c r="BD128" s="328">
        <v>0.50685647947635282</v>
      </c>
      <c r="BE128" s="328">
        <v>0.40839394494635339</v>
      </c>
      <c r="BF128" s="328">
        <v>6.7380281074789883E-2</v>
      </c>
      <c r="BG128" s="328">
        <v>0.92873816423653244</v>
      </c>
      <c r="BH128" s="328">
        <v>0.75004747566883356</v>
      </c>
      <c r="BI128" s="328">
        <v>0.37882230201931222</v>
      </c>
      <c r="BJ128" s="328">
        <v>0.97380483858930877</v>
      </c>
      <c r="BK128" s="328">
        <v>0.54113139771892738</v>
      </c>
      <c r="BL128" s="328">
        <v>0.75614925499230923</v>
      </c>
      <c r="BM128" s="328">
        <v>0.30858304190273333</v>
      </c>
      <c r="BN128" s="328">
        <v>5.7476808115982436E-2</v>
      </c>
      <c r="BO128" s="328">
        <v>0.72604689323467753</v>
      </c>
      <c r="BP128" s="328">
        <v>0.73058212079840423</v>
      </c>
      <c r="BQ128" s="328">
        <v>0.76687308094378115</v>
      </c>
      <c r="BR128" s="328">
        <v>0.6784860978223195</v>
      </c>
      <c r="BS128" s="328">
        <v>0.92783984098137484</v>
      </c>
      <c r="BT128" s="328">
        <v>0.70228726141899145</v>
      </c>
      <c r="BU128" s="328">
        <v>3.3397740138919829E-2</v>
      </c>
      <c r="BV128" s="328">
        <v>0.46274840870139333</v>
      </c>
      <c r="BW128" s="328">
        <v>0.88197580434897027</v>
      </c>
      <c r="BX128" s="328">
        <v>0.82281568454740595</v>
      </c>
      <c r="BY128" s="328">
        <v>0.62910476118366621</v>
      </c>
      <c r="BZ128" s="328">
        <v>0.7143597416843086</v>
      </c>
      <c r="CA128" s="328">
        <v>0.98646756582931316</v>
      </c>
      <c r="CB128" s="328">
        <v>1.0755060396742344E-2</v>
      </c>
      <c r="CC128" s="328">
        <v>0.47085274183022752</v>
      </c>
      <c r="CD128" s="328">
        <v>0.84929962845688056</v>
      </c>
      <c r="CE128" s="328">
        <v>0.18422760698707741</v>
      </c>
      <c r="CF128" s="328">
        <v>0.27643012778202714</v>
      </c>
      <c r="CG128" s="328">
        <v>0.99205455280134558</v>
      </c>
      <c r="CH128" s="328">
        <v>0.3176926484139877</v>
      </c>
      <c r="CI128" s="328">
        <v>5.7953494792253313E-2</v>
      </c>
      <c r="CJ128" s="328">
        <v>0.57637489551790555</v>
      </c>
      <c r="CK128" s="328">
        <v>0.87426345802624628</v>
      </c>
      <c r="CL128" s="328">
        <v>0.64983483898300065</v>
      </c>
      <c r="CM128" s="328">
        <v>0.82683824354340651</v>
      </c>
      <c r="CN128" s="328">
        <v>0.52421503758254318</v>
      </c>
      <c r="CO128" s="328">
        <v>3.6871395111633731E-2</v>
      </c>
      <c r="CP128" s="328">
        <v>0.71931516223358916</v>
      </c>
      <c r="CQ128" s="328">
        <v>1.4625404770641559E-2</v>
      </c>
      <c r="CR128" s="328">
        <v>3.2785511378789156E-2</v>
      </c>
      <c r="CS128" s="328">
        <v>0.65312865528585018</v>
      </c>
      <c r="CT128" s="328">
        <v>0.34610989474145204</v>
      </c>
      <c r="CU128" s="328">
        <v>0.51523020153167032</v>
      </c>
      <c r="CV128" s="328">
        <v>0.20481623774225888</v>
      </c>
      <c r="CW128" s="329">
        <v>0.46122330035894765</v>
      </c>
    </row>
    <row r="129" spans="1:101" x14ac:dyDescent="0.25">
      <c r="A129" s="322">
        <v>127</v>
      </c>
      <c r="B129" s="327">
        <v>0.70164720320200402</v>
      </c>
      <c r="C129" s="328">
        <v>0.28097302284158965</v>
      </c>
      <c r="D129" s="328">
        <v>0.99727006764376203</v>
      </c>
      <c r="E129" s="328">
        <v>1.6333947544550309E-2</v>
      </c>
      <c r="F129" s="328">
        <v>2.757970773423768E-2</v>
      </c>
      <c r="G129" s="328">
        <v>4.4604770246339243E-3</v>
      </c>
      <c r="H129" s="328">
        <v>0.18876124545593731</v>
      </c>
      <c r="I129" s="328">
        <v>0.44615863651834542</v>
      </c>
      <c r="J129" s="328">
        <v>0.9508831727245397</v>
      </c>
      <c r="K129" s="328">
        <v>0.20598412542136835</v>
      </c>
      <c r="L129" s="328">
        <v>0.40202698015860538</v>
      </c>
      <c r="M129" s="328">
        <v>0.31979306926362661</v>
      </c>
      <c r="N129" s="328">
        <v>0.80632626777776562</v>
      </c>
      <c r="O129" s="328">
        <v>0.34282279464877785</v>
      </c>
      <c r="P129" s="328">
        <v>0.74975205645503973</v>
      </c>
      <c r="Q129" s="328">
        <v>5.5957774990899045E-2</v>
      </c>
      <c r="R129" s="328">
        <v>0.46655602404784702</v>
      </c>
      <c r="S129" s="328">
        <v>0.13045118456671645</v>
      </c>
      <c r="T129" s="328">
        <v>0.34543416781613989</v>
      </c>
      <c r="U129" s="328">
        <v>0.87547058086722673</v>
      </c>
      <c r="V129" s="328">
        <v>4.7019342078500337E-2</v>
      </c>
      <c r="W129" s="328">
        <v>0.50354090843381361</v>
      </c>
      <c r="X129" s="328">
        <v>0.61087770253704576</v>
      </c>
      <c r="Y129" s="328">
        <v>0.98898804232874893</v>
      </c>
      <c r="Z129" s="328">
        <v>0.39363769072724897</v>
      </c>
      <c r="AA129" s="328">
        <v>0.22812087097159228</v>
      </c>
      <c r="AB129" s="328">
        <v>9.6989373296779036E-2</v>
      </c>
      <c r="AC129" s="328">
        <v>0.85216629349352679</v>
      </c>
      <c r="AD129" s="328">
        <v>0.49575663667626202</v>
      </c>
      <c r="AE129" s="328">
        <v>0.54296658917474527</v>
      </c>
      <c r="AF129" s="328">
        <v>0.44987045852500174</v>
      </c>
      <c r="AG129" s="328">
        <v>0.71498119880547306</v>
      </c>
      <c r="AH129" s="328">
        <v>0.57397154572570175</v>
      </c>
      <c r="AI129" s="328">
        <v>0.36209281817776073</v>
      </c>
      <c r="AJ129" s="328">
        <v>0.38122540198590116</v>
      </c>
      <c r="AK129" s="328">
        <v>0.80293507158939947</v>
      </c>
      <c r="AL129" s="328">
        <v>0.29214860186118785</v>
      </c>
      <c r="AM129" s="328">
        <v>0.8636453017021799</v>
      </c>
      <c r="AN129" s="328">
        <v>0.50836498883136572</v>
      </c>
      <c r="AO129" s="328">
        <v>0.43744048399083568</v>
      </c>
      <c r="AP129" s="328">
        <v>0.29957343835126959</v>
      </c>
      <c r="AQ129" s="328">
        <v>0.95419877498121775</v>
      </c>
      <c r="AR129" s="328">
        <v>0.97757284936663358</v>
      </c>
      <c r="AS129" s="328">
        <v>0.63895006055733727</v>
      </c>
      <c r="AT129" s="328">
        <v>0.81016514779213589</v>
      </c>
      <c r="AU129" s="328">
        <v>0.17955736668134148</v>
      </c>
      <c r="AV129" s="328">
        <v>0.68460490055881085</v>
      </c>
      <c r="AW129" s="328">
        <v>0.4048939171230046</v>
      </c>
      <c r="AX129" s="328">
        <v>0.85561308070645259</v>
      </c>
      <c r="AY129" s="328">
        <v>0.87026948196170828</v>
      </c>
      <c r="AZ129" s="328">
        <v>0.87202269581476877</v>
      </c>
      <c r="BA129" s="328">
        <v>0.45308326898614926</v>
      </c>
      <c r="BB129" s="328">
        <v>0.58580719104617573</v>
      </c>
      <c r="BC129" s="328">
        <v>0.94771962558231149</v>
      </c>
      <c r="BD129" s="328">
        <v>0.5047448239867478</v>
      </c>
      <c r="BE129" s="328">
        <v>0.69364091489737767</v>
      </c>
      <c r="BF129" s="328">
        <v>0.19131746891227364</v>
      </c>
      <c r="BG129" s="328">
        <v>0.8027156830243054</v>
      </c>
      <c r="BH129" s="328">
        <v>2.542317964468932E-2</v>
      </c>
      <c r="BI129" s="328">
        <v>0.51481945668548912</v>
      </c>
      <c r="BJ129" s="328">
        <v>0.44376760171512908</v>
      </c>
      <c r="BK129" s="328">
        <v>6.6594263992576508E-3</v>
      </c>
      <c r="BL129" s="328">
        <v>0.91744310025733156</v>
      </c>
      <c r="BM129" s="328">
        <v>4.6546290892713893E-2</v>
      </c>
      <c r="BN129" s="328">
        <v>0.91436048306877304</v>
      </c>
      <c r="BO129" s="328">
        <v>0.12005368816665341</v>
      </c>
      <c r="BP129" s="328">
        <v>0.46077007941651349</v>
      </c>
      <c r="BQ129" s="328">
        <v>0.88353731926007928</v>
      </c>
      <c r="BR129" s="328">
        <v>0.96924139693305467</v>
      </c>
      <c r="BS129" s="328">
        <v>0.36273411624248042</v>
      </c>
      <c r="BT129" s="328">
        <v>4.4140991972164478E-2</v>
      </c>
      <c r="BU129" s="328">
        <v>0.11122799549482743</v>
      </c>
      <c r="BV129" s="328">
        <v>0.75204172480970222</v>
      </c>
      <c r="BW129" s="328">
        <v>0.40937758206333807</v>
      </c>
      <c r="BX129" s="328">
        <v>0.67717268727274527</v>
      </c>
      <c r="BY129" s="328">
        <v>0.19674303791999037</v>
      </c>
      <c r="BZ129" s="328">
        <v>0.38654666599800702</v>
      </c>
      <c r="CA129" s="328">
        <v>0.51135850138044603</v>
      </c>
      <c r="CB129" s="328">
        <v>0.50077217060898072</v>
      </c>
      <c r="CC129" s="328">
        <v>3.334970912746682E-2</v>
      </c>
      <c r="CD129" s="328">
        <v>0.19377249566041854</v>
      </c>
      <c r="CE129" s="328">
        <v>0.92160311815164464</v>
      </c>
      <c r="CF129" s="328">
        <v>0.11324550631399966</v>
      </c>
      <c r="CG129" s="328">
        <v>0.92852542178199404</v>
      </c>
      <c r="CH129" s="328">
        <v>0.78385417889044451</v>
      </c>
      <c r="CI129" s="328">
        <v>0.19090317254695877</v>
      </c>
      <c r="CJ129" s="328">
        <v>0.25184258446799768</v>
      </c>
      <c r="CK129" s="328">
        <v>0.60057716122638993</v>
      </c>
      <c r="CL129" s="328">
        <v>0.67121306811061565</v>
      </c>
      <c r="CM129" s="328">
        <v>4.4051997525371256E-2</v>
      </c>
      <c r="CN129" s="328">
        <v>0.96578631915186541</v>
      </c>
      <c r="CO129" s="328">
        <v>0.92322808839745907</v>
      </c>
      <c r="CP129" s="328">
        <v>0.80785599663123886</v>
      </c>
      <c r="CQ129" s="328">
        <v>5.6676328086037842E-2</v>
      </c>
      <c r="CR129" s="328">
        <v>0.38997873830372876</v>
      </c>
      <c r="CS129" s="328">
        <v>0.43795300934620052</v>
      </c>
      <c r="CT129" s="328">
        <v>0.48202286601240618</v>
      </c>
      <c r="CU129" s="328">
        <v>0.19166225909429802</v>
      </c>
      <c r="CV129" s="328">
        <v>0.62602784393337685</v>
      </c>
      <c r="CW129" s="329">
        <v>0.98654368990144459</v>
      </c>
    </row>
    <row r="130" spans="1:101" x14ac:dyDescent="0.25">
      <c r="A130" s="322">
        <v>128</v>
      </c>
      <c r="B130" s="327">
        <v>0.63403258786993377</v>
      </c>
      <c r="C130" s="328">
        <v>0.13646857942170421</v>
      </c>
      <c r="D130" s="328">
        <v>0.72263633911703007</v>
      </c>
      <c r="E130" s="328">
        <v>0.1171566156469801</v>
      </c>
      <c r="F130" s="328">
        <v>0.98965305006167892</v>
      </c>
      <c r="G130" s="328">
        <v>0.92380568674989672</v>
      </c>
      <c r="H130" s="328">
        <v>9.3086641431729067E-2</v>
      </c>
      <c r="I130" s="328">
        <v>0.69684201191963013</v>
      </c>
      <c r="J130" s="328">
        <v>0.88250285070390078</v>
      </c>
      <c r="K130" s="328">
        <v>0.83936531693409688</v>
      </c>
      <c r="L130" s="328">
        <v>0.60858254855997074</v>
      </c>
      <c r="M130" s="328">
        <v>0.12188893431511882</v>
      </c>
      <c r="N130" s="328">
        <v>0.68782140228380317</v>
      </c>
      <c r="O130" s="328">
        <v>0.4197484128144513</v>
      </c>
      <c r="P130" s="328">
        <v>2.0651067708640891E-2</v>
      </c>
      <c r="Q130" s="328">
        <v>0.49137113575093383</v>
      </c>
      <c r="R130" s="328">
        <v>0.15340823819075</v>
      </c>
      <c r="S130" s="328">
        <v>0.78083062703942141</v>
      </c>
      <c r="T130" s="328">
        <v>0.20603200333061622</v>
      </c>
      <c r="U130" s="328">
        <v>0.91651612354807588</v>
      </c>
      <c r="V130" s="328">
        <v>0.37984822152565867</v>
      </c>
      <c r="W130" s="328">
        <v>0.99444592167360302</v>
      </c>
      <c r="X130" s="328">
        <v>0.72725463339913121</v>
      </c>
      <c r="Y130" s="328">
        <v>0.11694474315285608</v>
      </c>
      <c r="Z130" s="328">
        <v>0.99243434275240583</v>
      </c>
      <c r="AA130" s="328">
        <v>0.9961319397555648</v>
      </c>
      <c r="AB130" s="328">
        <v>0.27636441175974769</v>
      </c>
      <c r="AC130" s="328">
        <v>0.84714816447097618</v>
      </c>
      <c r="AD130" s="328">
        <v>0.21069821893245466</v>
      </c>
      <c r="AE130" s="328">
        <v>0.27195801425759525</v>
      </c>
      <c r="AF130" s="328">
        <v>0.60567057491707232</v>
      </c>
      <c r="AG130" s="328">
        <v>0.44818285964578042</v>
      </c>
      <c r="AH130" s="328">
        <v>0.88569487807661251</v>
      </c>
      <c r="AI130" s="328">
        <v>0.59786485566384084</v>
      </c>
      <c r="AJ130" s="328">
        <v>0.89098101483318448</v>
      </c>
      <c r="AK130" s="328">
        <v>0.9080863777738124</v>
      </c>
      <c r="AL130" s="328">
        <v>5.2768492772433007E-2</v>
      </c>
      <c r="AM130" s="328">
        <v>0.664456598701749</v>
      </c>
      <c r="AN130" s="328">
        <v>0.70110168836990483</v>
      </c>
      <c r="AO130" s="328">
        <v>0.79815731096364217</v>
      </c>
      <c r="AP130" s="328">
        <v>0.92717071334121415</v>
      </c>
      <c r="AQ130" s="328">
        <v>0.84168645083275151</v>
      </c>
      <c r="AR130" s="328">
        <v>0.85011391193952601</v>
      </c>
      <c r="AS130" s="328">
        <v>0.6689299852735191</v>
      </c>
      <c r="AT130" s="328">
        <v>0.88811069067500181</v>
      </c>
      <c r="AU130" s="328">
        <v>0.62694652871014656</v>
      </c>
      <c r="AV130" s="328">
        <v>0.54545901149052867</v>
      </c>
      <c r="AW130" s="328">
        <v>0.19426392190627162</v>
      </c>
      <c r="AX130" s="328">
        <v>0.84169819605481178</v>
      </c>
      <c r="AY130" s="328">
        <v>0.35010163378493986</v>
      </c>
      <c r="AZ130" s="328">
        <v>0.70753701002660274</v>
      </c>
      <c r="BA130" s="328">
        <v>0.22275538827238517</v>
      </c>
      <c r="BB130" s="328">
        <v>0.42370370529203605</v>
      </c>
      <c r="BC130" s="328">
        <v>0.88271968978426951</v>
      </c>
      <c r="BD130" s="328">
        <v>0.35860324007139877</v>
      </c>
      <c r="BE130" s="328">
        <v>0.98407256059864068</v>
      </c>
      <c r="BF130" s="328">
        <v>0.71364379494993369</v>
      </c>
      <c r="BG130" s="328">
        <v>0.73393841225542644</v>
      </c>
      <c r="BH130" s="328">
        <v>0.92568301293899524</v>
      </c>
      <c r="BI130" s="328">
        <v>0.5026836383803952</v>
      </c>
      <c r="BJ130" s="328">
        <v>0.91701296086193662</v>
      </c>
      <c r="BK130" s="328">
        <v>0.97391917774206238</v>
      </c>
      <c r="BL130" s="328">
        <v>7.7558246639213957E-2</v>
      </c>
      <c r="BM130" s="328">
        <v>0.71732922130814725</v>
      </c>
      <c r="BN130" s="328">
        <v>0.41417666503660833</v>
      </c>
      <c r="BO130" s="328">
        <v>9.5262520308443399E-2</v>
      </c>
      <c r="BP130" s="328">
        <v>0.70314219108249087</v>
      </c>
      <c r="BQ130" s="328">
        <v>0.68158267222238433</v>
      </c>
      <c r="BR130" s="328">
        <v>1.0821903448326786E-2</v>
      </c>
      <c r="BS130" s="328">
        <v>0.55421862115828358</v>
      </c>
      <c r="BT130" s="328">
        <v>0.71638334872469511</v>
      </c>
      <c r="BU130" s="328">
        <v>0.92109196075722188</v>
      </c>
      <c r="BV130" s="328">
        <v>0.95405097149153062</v>
      </c>
      <c r="BW130" s="328">
        <v>0.36813325824054388</v>
      </c>
      <c r="BX130" s="328">
        <v>0.14877029280915988</v>
      </c>
      <c r="BY130" s="328">
        <v>0.28133749723978152</v>
      </c>
      <c r="BZ130" s="328">
        <v>7.7142917433784319E-2</v>
      </c>
      <c r="CA130" s="328">
        <v>0.10529296477464545</v>
      </c>
      <c r="CB130" s="328">
        <v>0.49788291570405452</v>
      </c>
      <c r="CC130" s="328">
        <v>0.85836418932663716</v>
      </c>
      <c r="CD130" s="328">
        <v>0.46708861010174285</v>
      </c>
      <c r="CE130" s="328">
        <v>0.46484779097969131</v>
      </c>
      <c r="CF130" s="328">
        <v>0.55818254400066358</v>
      </c>
      <c r="CG130" s="328">
        <v>0.34722674528481967</v>
      </c>
      <c r="CH130" s="328">
        <v>0.89361447044451836</v>
      </c>
      <c r="CI130" s="328">
        <v>3.5536954090126693E-2</v>
      </c>
      <c r="CJ130" s="328">
        <v>0.79023266365678202</v>
      </c>
      <c r="CK130" s="328">
        <v>0.44273850720627106</v>
      </c>
      <c r="CL130" s="328">
        <v>0.99688368454158738</v>
      </c>
      <c r="CM130" s="328">
        <v>0.84920756200018221</v>
      </c>
      <c r="CN130" s="328">
        <v>0.45462757724924963</v>
      </c>
      <c r="CO130" s="328">
        <v>0.56241634558411024</v>
      </c>
      <c r="CP130" s="328">
        <v>0.48417167587635657</v>
      </c>
      <c r="CQ130" s="328">
        <v>6.8976810253603027E-2</v>
      </c>
      <c r="CR130" s="328">
        <v>0.29941288293248558</v>
      </c>
      <c r="CS130" s="328">
        <v>0.41823055793868691</v>
      </c>
      <c r="CT130" s="328">
        <v>0.30196348258768069</v>
      </c>
      <c r="CU130" s="328">
        <v>0.53617579148555761</v>
      </c>
      <c r="CV130" s="328">
        <v>0.82088095485844126</v>
      </c>
      <c r="CW130" s="329">
        <v>6.6614981835821929E-2</v>
      </c>
    </row>
    <row r="131" spans="1:101" x14ac:dyDescent="0.25">
      <c r="A131" s="322">
        <v>129</v>
      </c>
      <c r="B131" s="327">
        <v>5.4668588779265725E-2</v>
      </c>
      <c r="C131" s="328">
        <v>0.57573457733542921</v>
      </c>
      <c r="D131" s="328">
        <v>0.55483501595087148</v>
      </c>
      <c r="E131" s="328">
        <v>0.22292490656106634</v>
      </c>
      <c r="F131" s="328">
        <v>0.60728799266551503</v>
      </c>
      <c r="G131" s="328">
        <v>0.65646171655785146</v>
      </c>
      <c r="H131" s="328">
        <v>0.83457416272265661</v>
      </c>
      <c r="I131" s="328">
        <v>0.86176783084713726</v>
      </c>
      <c r="J131" s="328">
        <v>0.96384847968675058</v>
      </c>
      <c r="K131" s="328">
        <v>0.16481859930449883</v>
      </c>
      <c r="L131" s="328">
        <v>0.70869993805429998</v>
      </c>
      <c r="M131" s="328">
        <v>0.50484163830396067</v>
      </c>
      <c r="N131" s="328">
        <v>9.2040751515364505E-2</v>
      </c>
      <c r="O131" s="328">
        <v>0.4343438499323895</v>
      </c>
      <c r="P131" s="328">
        <v>0.52266081924667973</v>
      </c>
      <c r="Q131" s="328">
        <v>0.68056663652315308</v>
      </c>
      <c r="R131" s="328">
        <v>0.23978196228697168</v>
      </c>
      <c r="S131" s="328">
        <v>1.2623308370723896E-2</v>
      </c>
      <c r="T131" s="328">
        <v>0.97682031138070213</v>
      </c>
      <c r="U131" s="328">
        <v>0.16289017329370203</v>
      </c>
      <c r="V131" s="328">
        <v>0.53886834994138155</v>
      </c>
      <c r="W131" s="328">
        <v>2.9348486710853994E-2</v>
      </c>
      <c r="X131" s="328">
        <v>0.85063392182272368</v>
      </c>
      <c r="Y131" s="328">
        <v>0.90674123338621992</v>
      </c>
      <c r="Z131" s="328">
        <v>2.2620161654831383E-2</v>
      </c>
      <c r="AA131" s="328">
        <v>0.7022652315891782</v>
      </c>
      <c r="AB131" s="328">
        <v>0.99368750207753664</v>
      </c>
      <c r="AC131" s="328">
        <v>0.18477032661755377</v>
      </c>
      <c r="AD131" s="328">
        <v>0.14583158141858599</v>
      </c>
      <c r="AE131" s="328">
        <v>0.4397489036854545</v>
      </c>
      <c r="AF131" s="328">
        <v>2.4325404718257504E-2</v>
      </c>
      <c r="AG131" s="328">
        <v>0.70005374751284499</v>
      </c>
      <c r="AH131" s="328">
        <v>3.7479811569736565E-2</v>
      </c>
      <c r="AI131" s="328">
        <v>0.29331809041127244</v>
      </c>
      <c r="AJ131" s="328">
        <v>0.60461227503811354</v>
      </c>
      <c r="AK131" s="328">
        <v>0.78679935407278045</v>
      </c>
      <c r="AL131" s="328">
        <v>5.6778142505677254E-2</v>
      </c>
      <c r="AM131" s="328">
        <v>0.50589857624981693</v>
      </c>
      <c r="AN131" s="328">
        <v>0.41375463200563001</v>
      </c>
      <c r="AO131" s="328">
        <v>0.64779215142548896</v>
      </c>
      <c r="AP131" s="328">
        <v>0.40464596669839281</v>
      </c>
      <c r="AQ131" s="328">
        <v>0.45809999740798624</v>
      </c>
      <c r="AR131" s="328">
        <v>0.7230373535442709</v>
      </c>
      <c r="AS131" s="328">
        <v>0.1947683198689294</v>
      </c>
      <c r="AT131" s="328">
        <v>0.32627820650644157</v>
      </c>
      <c r="AU131" s="328">
        <v>0.8316997060693252</v>
      </c>
      <c r="AV131" s="328">
        <v>0.83326599333452478</v>
      </c>
      <c r="AW131" s="328">
        <v>0.93714830242296454</v>
      </c>
      <c r="AX131" s="328">
        <v>0.85739497386114683</v>
      </c>
      <c r="AY131" s="328">
        <v>0.33132507374392151</v>
      </c>
      <c r="AZ131" s="328">
        <v>0.69910207811438596</v>
      </c>
      <c r="BA131" s="328">
        <v>0.50110971548790184</v>
      </c>
      <c r="BB131" s="328">
        <v>0.93093839930577005</v>
      </c>
      <c r="BC131" s="328">
        <v>0.10822026821410935</v>
      </c>
      <c r="BD131" s="328">
        <v>0.62893983145681265</v>
      </c>
      <c r="BE131" s="328">
        <v>0.4721531566723558</v>
      </c>
      <c r="BF131" s="328">
        <v>0.38461522273621274</v>
      </c>
      <c r="BG131" s="328">
        <v>0.3818099148658114</v>
      </c>
      <c r="BH131" s="328">
        <v>0.22165866965339465</v>
      </c>
      <c r="BI131" s="328">
        <v>0.49553670134475514</v>
      </c>
      <c r="BJ131" s="328">
        <v>2.9120422109563115E-3</v>
      </c>
      <c r="BK131" s="328">
        <v>0.58250600187679069</v>
      </c>
      <c r="BL131" s="328">
        <v>0.54429800959295438</v>
      </c>
      <c r="BM131" s="328">
        <v>0.89239355954548039</v>
      </c>
      <c r="BN131" s="328">
        <v>0.15236817853597207</v>
      </c>
      <c r="BO131" s="328">
        <v>0.56364446327230855</v>
      </c>
      <c r="BP131" s="328">
        <v>0.69194742499305839</v>
      </c>
      <c r="BQ131" s="328">
        <v>0.49022673844259312</v>
      </c>
      <c r="BR131" s="328">
        <v>9.7804948616929011E-2</v>
      </c>
      <c r="BS131" s="328">
        <v>0.43728780131466927</v>
      </c>
      <c r="BT131" s="328">
        <v>0.28057537133815202</v>
      </c>
      <c r="BU131" s="328">
        <v>0.61483375426134401</v>
      </c>
      <c r="BV131" s="328">
        <v>0.40512681520238392</v>
      </c>
      <c r="BW131" s="328">
        <v>0.69425038975255204</v>
      </c>
      <c r="BX131" s="328">
        <v>0.42017668514499862</v>
      </c>
      <c r="BY131" s="328">
        <v>0.31655479444269918</v>
      </c>
      <c r="BZ131" s="328">
        <v>0.17852563755561768</v>
      </c>
      <c r="CA131" s="328">
        <v>9.8988824405293219E-2</v>
      </c>
      <c r="CB131" s="328">
        <v>0.89523496100878597</v>
      </c>
      <c r="CC131" s="328">
        <v>0.5233468666521679</v>
      </c>
      <c r="CD131" s="328">
        <v>0.99299807910397475</v>
      </c>
      <c r="CE131" s="328">
        <v>0.88374243908449324</v>
      </c>
      <c r="CF131" s="328">
        <v>0.74192397376137809</v>
      </c>
      <c r="CG131" s="328">
        <v>0.98694258586425931</v>
      </c>
      <c r="CH131" s="328">
        <v>0.81555364881379444</v>
      </c>
      <c r="CI131" s="328">
        <v>0.54513586061234154</v>
      </c>
      <c r="CJ131" s="328">
        <v>0.35536825340316591</v>
      </c>
      <c r="CK131" s="328">
        <v>0.87924545834991807</v>
      </c>
      <c r="CL131" s="328">
        <v>0.95333165706977674</v>
      </c>
      <c r="CM131" s="328">
        <v>0.49144069002049484</v>
      </c>
      <c r="CN131" s="328">
        <v>0.6495562472303098</v>
      </c>
      <c r="CO131" s="328">
        <v>0.82526380946160272</v>
      </c>
      <c r="CP131" s="328">
        <v>0.81290279312528013</v>
      </c>
      <c r="CQ131" s="328">
        <v>0.74858413949171543</v>
      </c>
      <c r="CR131" s="328">
        <v>0.86115675032459116</v>
      </c>
      <c r="CS131" s="328">
        <v>0.84583633205351494</v>
      </c>
      <c r="CT131" s="328">
        <v>0.23579371036501984</v>
      </c>
      <c r="CU131" s="328">
        <v>0.85976210715903267</v>
      </c>
      <c r="CV131" s="328">
        <v>0.11527722419541053</v>
      </c>
      <c r="CW131" s="329">
        <v>3.7095639735117203E-2</v>
      </c>
    </row>
    <row r="132" spans="1:101" x14ac:dyDescent="0.25">
      <c r="A132" s="322">
        <v>130</v>
      </c>
      <c r="B132" s="327">
        <v>0.24116279829681297</v>
      </c>
      <c r="C132" s="328">
        <v>0.36772829335689927</v>
      </c>
      <c r="D132" s="328">
        <v>0.11317007592402728</v>
      </c>
      <c r="E132" s="328">
        <v>0.51252509089800258</v>
      </c>
      <c r="F132" s="328">
        <v>1.5230179205198979E-3</v>
      </c>
      <c r="G132" s="328">
        <v>0.17454609168825641</v>
      </c>
      <c r="H132" s="328">
        <v>5.0663120863833733E-2</v>
      </c>
      <c r="I132" s="328">
        <v>0.66320232130076406</v>
      </c>
      <c r="J132" s="328">
        <v>0.25118987631872436</v>
      </c>
      <c r="K132" s="328">
        <v>0.68465481219361468</v>
      </c>
      <c r="L132" s="328">
        <v>0.86010195046829563</v>
      </c>
      <c r="M132" s="328">
        <v>0.84189023987276723</v>
      </c>
      <c r="N132" s="328">
        <v>0.48743430827130574</v>
      </c>
      <c r="O132" s="328">
        <v>0.44902884037940605</v>
      </c>
      <c r="P132" s="328">
        <v>0.29919235125434152</v>
      </c>
      <c r="Q132" s="328">
        <v>0.92551998962848003</v>
      </c>
      <c r="R132" s="328">
        <v>0.15348570339185241</v>
      </c>
      <c r="S132" s="328">
        <v>0.13496677002672564</v>
      </c>
      <c r="T132" s="328">
        <v>0.93421312128890821</v>
      </c>
      <c r="U132" s="328">
        <v>9.437366531410607E-2</v>
      </c>
      <c r="V132" s="328">
        <v>0.84176311068066489</v>
      </c>
      <c r="W132" s="328">
        <v>0.44270202760836685</v>
      </c>
      <c r="X132" s="328">
        <v>0.16629798002069585</v>
      </c>
      <c r="Y132" s="328">
        <v>1.3049128418517242E-2</v>
      </c>
      <c r="Z132" s="328">
        <v>0.53156349176292306</v>
      </c>
      <c r="AA132" s="328">
        <v>0.83787788918078299</v>
      </c>
      <c r="AB132" s="328">
        <v>0.43862455950445267</v>
      </c>
      <c r="AC132" s="328">
        <v>0.2394830373219401</v>
      </c>
      <c r="AD132" s="328">
        <v>0.92748935797426313</v>
      </c>
      <c r="AE132" s="328">
        <v>0.80927964428720411</v>
      </c>
      <c r="AF132" s="328">
        <v>0.57650707162862913</v>
      </c>
      <c r="AG132" s="328">
        <v>0.30638373951649167</v>
      </c>
      <c r="AH132" s="328">
        <v>0.27745083136825333</v>
      </c>
      <c r="AI132" s="328">
        <v>0.24680586488733525</v>
      </c>
      <c r="AJ132" s="328">
        <v>0.88986683149025136</v>
      </c>
      <c r="AK132" s="328">
        <v>0.4087144098524329</v>
      </c>
      <c r="AL132" s="328">
        <v>0.77206850726491827</v>
      </c>
      <c r="AM132" s="328">
        <v>9.0165036023237555E-2</v>
      </c>
      <c r="AN132" s="328">
        <v>3.7121179976682406E-2</v>
      </c>
      <c r="AO132" s="328">
        <v>6.2971591368108371E-2</v>
      </c>
      <c r="AP132" s="328">
        <v>0.30540950979357362</v>
      </c>
      <c r="AQ132" s="328">
        <v>0.40376277759414414</v>
      </c>
      <c r="AR132" s="328">
        <v>0.88865045434294609</v>
      </c>
      <c r="AS132" s="328">
        <v>0.11353782552348157</v>
      </c>
      <c r="AT132" s="328">
        <v>0.99045810077157359</v>
      </c>
      <c r="AU132" s="328">
        <v>0.61122786555162301</v>
      </c>
      <c r="AV132" s="328">
        <v>0.69431480022677405</v>
      </c>
      <c r="AW132" s="328">
        <v>0.65959665975563109</v>
      </c>
      <c r="AX132" s="328">
        <v>4.3972702453304535E-2</v>
      </c>
      <c r="AY132" s="328">
        <v>0.684215490654279</v>
      </c>
      <c r="AZ132" s="328">
        <v>0.21881906028550002</v>
      </c>
      <c r="BA132" s="328">
        <v>0.10492404571269986</v>
      </c>
      <c r="BB132" s="328">
        <v>0.8144734618383731</v>
      </c>
      <c r="BC132" s="328">
        <v>0.51196292342588556</v>
      </c>
      <c r="BD132" s="328">
        <v>0.44649368528736266</v>
      </c>
      <c r="BE132" s="328">
        <v>0.95383416128620357</v>
      </c>
      <c r="BF132" s="328">
        <v>0.46143177144682257</v>
      </c>
      <c r="BG132" s="328">
        <v>0.49517101686724185</v>
      </c>
      <c r="BH132" s="328">
        <v>0.40221429217791371</v>
      </c>
      <c r="BI132" s="328">
        <v>0.27603783276793603</v>
      </c>
      <c r="BJ132" s="328">
        <v>0.27971369552627601</v>
      </c>
      <c r="BK132" s="328">
        <v>0.22329681650264632</v>
      </c>
      <c r="BL132" s="328">
        <v>0.15313502699956105</v>
      </c>
      <c r="BM132" s="328">
        <v>0.86271080214869045</v>
      </c>
      <c r="BN132" s="328">
        <v>0.60373109096509214</v>
      </c>
      <c r="BO132" s="328">
        <v>2.6886580477656352E-2</v>
      </c>
      <c r="BP132" s="328">
        <v>0.8653848568117779</v>
      </c>
      <c r="BQ132" s="328">
        <v>0.13901530506319038</v>
      </c>
      <c r="BR132" s="328">
        <v>0.71455736567814476</v>
      </c>
      <c r="BS132" s="328">
        <v>0.30526412448507667</v>
      </c>
      <c r="BT132" s="328">
        <v>0.12112378019792125</v>
      </c>
      <c r="BU132" s="328">
        <v>0.75692698166537364</v>
      </c>
      <c r="BV132" s="328">
        <v>0.26640765930507992</v>
      </c>
      <c r="BW132" s="328">
        <v>0.13132107767601409</v>
      </c>
      <c r="BX132" s="328">
        <v>0.4678496927833129</v>
      </c>
      <c r="BY132" s="328">
        <v>0.5565177788878759</v>
      </c>
      <c r="BZ132" s="328">
        <v>2.4271483750869294E-2</v>
      </c>
      <c r="CA132" s="328">
        <v>0.6609413640552031</v>
      </c>
      <c r="CB132" s="328">
        <v>3.7810410052499854E-2</v>
      </c>
      <c r="CC132" s="328">
        <v>0.62395681454187479</v>
      </c>
      <c r="CD132" s="328">
        <v>0.85274079411344861</v>
      </c>
      <c r="CE132" s="328">
        <v>0.8205080987977349</v>
      </c>
      <c r="CF132" s="328">
        <v>0.23207715210802871</v>
      </c>
      <c r="CG132" s="328">
        <v>0.16215553770661906</v>
      </c>
      <c r="CH132" s="328">
        <v>0.62606082821617726</v>
      </c>
      <c r="CI132" s="328">
        <v>0.77461634368531396</v>
      </c>
      <c r="CJ132" s="328">
        <v>0.63500397766638894</v>
      </c>
      <c r="CK132" s="328">
        <v>0.82174246044272348</v>
      </c>
      <c r="CL132" s="328">
        <v>0.47238314902219525</v>
      </c>
      <c r="CM132" s="328">
        <v>0.87827494830302477</v>
      </c>
      <c r="CN132" s="328">
        <v>0.7861996035810308</v>
      </c>
      <c r="CO132" s="328">
        <v>0.4307928933455516</v>
      </c>
      <c r="CP132" s="328">
        <v>0.40752789466411099</v>
      </c>
      <c r="CQ132" s="328">
        <v>0.16376137050861228</v>
      </c>
      <c r="CR132" s="328">
        <v>0.19560068510906836</v>
      </c>
      <c r="CS132" s="328">
        <v>0.51012105686868559</v>
      </c>
      <c r="CT132" s="328">
        <v>0.62248823241981377</v>
      </c>
      <c r="CU132" s="328">
        <v>0.51120384943253327</v>
      </c>
      <c r="CV132" s="328">
        <v>0.73187377959112343</v>
      </c>
      <c r="CW132" s="329">
        <v>0.20274481681934287</v>
      </c>
    </row>
    <row r="133" spans="1:101" x14ac:dyDescent="0.25">
      <c r="A133" s="322">
        <v>131</v>
      </c>
      <c r="B133" s="327">
        <v>0.22187921138287958</v>
      </c>
      <c r="C133" s="328">
        <v>0.12115916222358969</v>
      </c>
      <c r="D133" s="328">
        <v>0.64969001230666046</v>
      </c>
      <c r="E133" s="328">
        <v>6.6060493095569939E-2</v>
      </c>
      <c r="F133" s="328">
        <v>0.91799145459448073</v>
      </c>
      <c r="G133" s="328">
        <v>0.51809059449707373</v>
      </c>
      <c r="H133" s="328">
        <v>0.52064107935607895</v>
      </c>
      <c r="I133" s="328">
        <v>0.82877372730347632</v>
      </c>
      <c r="J133" s="328">
        <v>0.27221392019734258</v>
      </c>
      <c r="K133" s="328">
        <v>0.13068655454961831</v>
      </c>
      <c r="L133" s="328">
        <v>0.73649753464933276</v>
      </c>
      <c r="M133" s="328">
        <v>0.50485016659149462</v>
      </c>
      <c r="N133" s="328">
        <v>0.49869200121777313</v>
      </c>
      <c r="O133" s="328">
        <v>0.5518984748025928</v>
      </c>
      <c r="P133" s="328">
        <v>0.19506141115878561</v>
      </c>
      <c r="Q133" s="328">
        <v>0.77385050646190834</v>
      </c>
      <c r="R133" s="328">
        <v>0.14406195714264869</v>
      </c>
      <c r="S133" s="328">
        <v>0.40007109229896587</v>
      </c>
      <c r="T133" s="328">
        <v>0.34566048146499906</v>
      </c>
      <c r="U133" s="328">
        <v>0.78945981259604481</v>
      </c>
      <c r="V133" s="328">
        <v>0.10228255307274292</v>
      </c>
      <c r="W133" s="328">
        <v>0.29434021387452303</v>
      </c>
      <c r="X133" s="328">
        <v>0.43592772702326199</v>
      </c>
      <c r="Y133" s="328">
        <v>0.91232553999940347</v>
      </c>
      <c r="Z133" s="328">
        <v>5.5529394676701482E-2</v>
      </c>
      <c r="AA133" s="328">
        <v>0.18353114348129873</v>
      </c>
      <c r="AB133" s="328">
        <v>0.71979839200794804</v>
      </c>
      <c r="AC133" s="328">
        <v>6.4844574847450875E-2</v>
      </c>
      <c r="AD133" s="328">
        <v>0.16480730021041912</v>
      </c>
      <c r="AE133" s="328">
        <v>0.80719513302732104</v>
      </c>
      <c r="AF133" s="328">
        <v>0.73098440524653552</v>
      </c>
      <c r="AG133" s="328">
        <v>1.1570990939603121E-2</v>
      </c>
      <c r="AH133" s="328">
        <v>0.62454844716396352</v>
      </c>
      <c r="AI133" s="328">
        <v>0.16708428535423625</v>
      </c>
      <c r="AJ133" s="328">
        <v>0.68348531372424759</v>
      </c>
      <c r="AK133" s="328">
        <v>0.91362911711792183</v>
      </c>
      <c r="AL133" s="328">
        <v>5.9906816630477699E-2</v>
      </c>
      <c r="AM133" s="328">
        <v>0.55570699640913368</v>
      </c>
      <c r="AN133" s="328">
        <v>0.42769071832359029</v>
      </c>
      <c r="AO133" s="328">
        <v>0.26896697738772524</v>
      </c>
      <c r="AP133" s="328">
        <v>0.13386374150220259</v>
      </c>
      <c r="AQ133" s="328">
        <v>0.84936582753307643</v>
      </c>
      <c r="AR133" s="328">
        <v>0.93532472144745249</v>
      </c>
      <c r="AS133" s="328">
        <v>0.62478272215453412</v>
      </c>
      <c r="AT133" s="328">
        <v>0.16621703797791909</v>
      </c>
      <c r="AU133" s="328">
        <v>0.62844928719901216</v>
      </c>
      <c r="AV133" s="328">
        <v>0.71875559898889296</v>
      </c>
      <c r="AW133" s="328">
        <v>0.71254518867520389</v>
      </c>
      <c r="AX133" s="328">
        <v>0.34049566832918465</v>
      </c>
      <c r="AY133" s="328">
        <v>0.55390204656107578</v>
      </c>
      <c r="AZ133" s="328">
        <v>0.74996586079365368</v>
      </c>
      <c r="BA133" s="328">
        <v>0.5587697023458249</v>
      </c>
      <c r="BB133" s="328">
        <v>0.3834937742007396</v>
      </c>
      <c r="BC133" s="328">
        <v>0.80010047009692808</v>
      </c>
      <c r="BD133" s="328">
        <v>0.28745701993736894</v>
      </c>
      <c r="BE133" s="328">
        <v>0.60742067216640283</v>
      </c>
      <c r="BF133" s="328">
        <v>0.60229038852729855</v>
      </c>
      <c r="BG133" s="328">
        <v>0.23963194958792289</v>
      </c>
      <c r="BH133" s="328">
        <v>0.23934319416993866</v>
      </c>
      <c r="BI133" s="328">
        <v>0.38634037193494941</v>
      </c>
      <c r="BJ133" s="328">
        <v>3.2309747477322404E-2</v>
      </c>
      <c r="BK133" s="328">
        <v>0.93813122176231323</v>
      </c>
      <c r="BL133" s="328">
        <v>5.4070124690793309E-2</v>
      </c>
      <c r="BM133" s="328">
        <v>0.79220655828531594</v>
      </c>
      <c r="BN133" s="328">
        <v>0.3161088249976558</v>
      </c>
      <c r="BO133" s="328">
        <v>0.11361507923438596</v>
      </c>
      <c r="BP133" s="328">
        <v>0.45776001812292733</v>
      </c>
      <c r="BQ133" s="328">
        <v>0.71289992116895751</v>
      </c>
      <c r="BR133" s="328">
        <v>8.3792029341439367E-2</v>
      </c>
      <c r="BS133" s="328">
        <v>0.6387294740404228</v>
      </c>
      <c r="BT133" s="328">
        <v>0.25626405441809319</v>
      </c>
      <c r="BU133" s="328">
        <v>0.22478525911785141</v>
      </c>
      <c r="BV133" s="328">
        <v>2.7435007319345672E-2</v>
      </c>
      <c r="BW133" s="328">
        <v>0.72242566617030857</v>
      </c>
      <c r="BX133" s="328">
        <v>0.70902795236099969</v>
      </c>
      <c r="BY133" s="328">
        <v>0.39796601682864807</v>
      </c>
      <c r="BZ133" s="328">
        <v>0.37651331355703754</v>
      </c>
      <c r="CA133" s="328">
        <v>0.87161260737807922</v>
      </c>
      <c r="CB133" s="328">
        <v>0.92291064646427445</v>
      </c>
      <c r="CC133" s="328">
        <v>0.22172324212754368</v>
      </c>
      <c r="CD133" s="328">
        <v>3.4590683917426368E-2</v>
      </c>
      <c r="CE133" s="328">
        <v>0.92475484180492118</v>
      </c>
      <c r="CF133" s="328">
        <v>0.66472771546781662</v>
      </c>
      <c r="CG133" s="328">
        <v>2.139556281689714E-3</v>
      </c>
      <c r="CH133" s="328">
        <v>0.25111105650369048</v>
      </c>
      <c r="CI133" s="328">
        <v>0.8026521431278324</v>
      </c>
      <c r="CJ133" s="328">
        <v>0.18683821778313203</v>
      </c>
      <c r="CK133" s="328">
        <v>0.33548183257797692</v>
      </c>
      <c r="CL133" s="328">
        <v>0.24592297597852819</v>
      </c>
      <c r="CM133" s="328">
        <v>0.18480505337451802</v>
      </c>
      <c r="CN133" s="328">
        <v>0.77343408925294632</v>
      </c>
      <c r="CO133" s="328">
        <v>0.81939136597452311</v>
      </c>
      <c r="CP133" s="328">
        <v>0.54976911847017829</v>
      </c>
      <c r="CQ133" s="328">
        <v>0.65708535484662978</v>
      </c>
      <c r="CR133" s="328">
        <v>0.33842219166700271</v>
      </c>
      <c r="CS133" s="328">
        <v>0.95468446306299293</v>
      </c>
      <c r="CT133" s="328">
        <v>0.74989103639460275</v>
      </c>
      <c r="CU133" s="328">
        <v>0.99571241261140209</v>
      </c>
      <c r="CV133" s="328">
        <v>0.18701239008007686</v>
      </c>
      <c r="CW133" s="329">
        <v>0.14389437490297485</v>
      </c>
    </row>
    <row r="134" spans="1:101" x14ac:dyDescent="0.25">
      <c r="A134" s="322">
        <v>132</v>
      </c>
      <c r="B134" s="327">
        <v>0.22271419425496952</v>
      </c>
      <c r="C134" s="328">
        <v>0.2064808707028869</v>
      </c>
      <c r="D134" s="328">
        <v>0.7997494839493795</v>
      </c>
      <c r="E134" s="328">
        <v>0.87226809257210824</v>
      </c>
      <c r="F134" s="328">
        <v>0.41995529494632766</v>
      </c>
      <c r="G134" s="328">
        <v>0.78888072160971223</v>
      </c>
      <c r="H134" s="328">
        <v>0.59862167582930459</v>
      </c>
      <c r="I134" s="328">
        <v>0.15701047899374032</v>
      </c>
      <c r="J134" s="328">
        <v>0.83434346916942381</v>
      </c>
      <c r="K134" s="328">
        <v>0.30435223440023185</v>
      </c>
      <c r="L134" s="328">
        <v>0.67916241467682514</v>
      </c>
      <c r="M134" s="328">
        <v>0.17242239460705466</v>
      </c>
      <c r="N134" s="328">
        <v>3.4461147902653089E-2</v>
      </c>
      <c r="O134" s="328">
        <v>0.31563029561657818</v>
      </c>
      <c r="P134" s="328">
        <v>0.94161888341682176</v>
      </c>
      <c r="Q134" s="328">
        <v>0.46167291114432452</v>
      </c>
      <c r="R134" s="328">
        <v>0.15555245857010291</v>
      </c>
      <c r="S134" s="328">
        <v>0.67184949069848088</v>
      </c>
      <c r="T134" s="328">
        <v>0.80457414059051291</v>
      </c>
      <c r="U134" s="328">
        <v>0.92469843791117667</v>
      </c>
      <c r="V134" s="328">
        <v>0.79447822120880773</v>
      </c>
      <c r="W134" s="328">
        <v>0.33904197487261634</v>
      </c>
      <c r="X134" s="328">
        <v>0.39092286891760963</v>
      </c>
      <c r="Y134" s="328">
        <v>0.59687574418048017</v>
      </c>
      <c r="Z134" s="328">
        <v>0.63800477829232261</v>
      </c>
      <c r="AA134" s="328">
        <v>0.30637678300201809</v>
      </c>
      <c r="AB134" s="328">
        <v>6.2581160568390359E-2</v>
      </c>
      <c r="AC134" s="328">
        <v>1.1450515610516021E-3</v>
      </c>
      <c r="AD134" s="328">
        <v>0.20873579057440139</v>
      </c>
      <c r="AE134" s="328">
        <v>0.32096054857040213</v>
      </c>
      <c r="AF134" s="328">
        <v>0.88079012353068764</v>
      </c>
      <c r="AG134" s="328">
        <v>0.36773724992247647</v>
      </c>
      <c r="AH134" s="328">
        <v>0.99527483782667603</v>
      </c>
      <c r="AI134" s="328">
        <v>0.65886716352222585</v>
      </c>
      <c r="AJ134" s="328">
        <v>0.32102169635508693</v>
      </c>
      <c r="AK134" s="328">
        <v>0.36308824043021914</v>
      </c>
      <c r="AL134" s="328">
        <v>0.53679801110354131</v>
      </c>
      <c r="AM134" s="328">
        <v>0.40622122030294161</v>
      </c>
      <c r="AN134" s="328">
        <v>0.13672536958058701</v>
      </c>
      <c r="AO134" s="328">
        <v>0.10191157289890129</v>
      </c>
      <c r="AP134" s="328">
        <v>0.1920362455896043</v>
      </c>
      <c r="AQ134" s="328">
        <v>0.45029255267080526</v>
      </c>
      <c r="AR134" s="328">
        <v>0.27614726944413714</v>
      </c>
      <c r="AS134" s="328">
        <v>4.114904868182645E-2</v>
      </c>
      <c r="AT134" s="328">
        <v>0.68076487673678998</v>
      </c>
      <c r="AU134" s="328">
        <v>0.45926200699077446</v>
      </c>
      <c r="AV134" s="328">
        <v>0.89981964922446078</v>
      </c>
      <c r="AW134" s="328">
        <v>0.65735582218960786</v>
      </c>
      <c r="AX134" s="328">
        <v>0.55532088664053969</v>
      </c>
      <c r="AY134" s="328">
        <v>0.77123052306614359</v>
      </c>
      <c r="AZ134" s="328">
        <v>0.63450254257369609</v>
      </c>
      <c r="BA134" s="328">
        <v>0.67848291070875733</v>
      </c>
      <c r="BB134" s="328">
        <v>0.71932226160746637</v>
      </c>
      <c r="BC134" s="328">
        <v>0.97142932135675508</v>
      </c>
      <c r="BD134" s="328">
        <v>0.68365917801149934</v>
      </c>
      <c r="BE134" s="328">
        <v>0.66666855788233104</v>
      </c>
      <c r="BF134" s="328">
        <v>0.82109525948887896</v>
      </c>
      <c r="BG134" s="328">
        <v>0.36592856620838865</v>
      </c>
      <c r="BH134" s="328">
        <v>0.93906272205874686</v>
      </c>
      <c r="BI134" s="328">
        <v>0.40228036868949957</v>
      </c>
      <c r="BJ134" s="328">
        <v>0.88213119800701456</v>
      </c>
      <c r="BK134" s="328">
        <v>0.25761547837664844</v>
      </c>
      <c r="BL134" s="328">
        <v>0.78089866043332967</v>
      </c>
      <c r="BM134" s="328">
        <v>0.94016044344914196</v>
      </c>
      <c r="BN134" s="328">
        <v>0.47927553666901357</v>
      </c>
      <c r="BO134" s="328">
        <v>0.74284108786502068</v>
      </c>
      <c r="BP134" s="328">
        <v>0.92058165136514902</v>
      </c>
      <c r="BQ134" s="328">
        <v>0.1586714518646104</v>
      </c>
      <c r="BR134" s="328">
        <v>0.55472776367176491</v>
      </c>
      <c r="BS134" s="328">
        <v>0.74423747896226633</v>
      </c>
      <c r="BT134" s="328">
        <v>0.98852907136672608</v>
      </c>
      <c r="BU134" s="328">
        <v>0.98754173852542193</v>
      </c>
      <c r="BV134" s="328">
        <v>0.75816453218621938</v>
      </c>
      <c r="BW134" s="328">
        <v>0.67855669239853889</v>
      </c>
      <c r="BX134" s="328">
        <v>0.38823659915977959</v>
      </c>
      <c r="BY134" s="328">
        <v>0.41941717816187318</v>
      </c>
      <c r="BZ134" s="328">
        <v>5.367795613766102E-2</v>
      </c>
      <c r="CA134" s="328">
        <v>0.11357475530724326</v>
      </c>
      <c r="CB134" s="328">
        <v>2.2676296651864547E-3</v>
      </c>
      <c r="CC134" s="328">
        <v>0.7073366862723407</v>
      </c>
      <c r="CD134" s="328">
        <v>0.52612861337230399</v>
      </c>
      <c r="CE134" s="328">
        <v>0.101890294115762</v>
      </c>
      <c r="CF134" s="328">
        <v>0.90556679604002133</v>
      </c>
      <c r="CG134" s="328">
        <v>0.47346968379192012</v>
      </c>
      <c r="CH134" s="328">
        <v>0.12279614062658539</v>
      </c>
      <c r="CI134" s="328">
        <v>5.5505206887517922E-2</v>
      </c>
      <c r="CJ134" s="328">
        <v>6.7130254941443201E-2</v>
      </c>
      <c r="CK134" s="328">
        <v>0.17632583306205452</v>
      </c>
      <c r="CL134" s="328">
        <v>0.52189135867527892</v>
      </c>
      <c r="CM134" s="328">
        <v>0.71264291959039916</v>
      </c>
      <c r="CN134" s="328">
        <v>0.88880002948052139</v>
      </c>
      <c r="CO134" s="328">
        <v>0.73322864820329414</v>
      </c>
      <c r="CP134" s="328">
        <v>0.26046002240304955</v>
      </c>
      <c r="CQ134" s="328">
        <v>0.95956484476199599</v>
      </c>
      <c r="CR134" s="328">
        <v>0.51952906698997237</v>
      </c>
      <c r="CS134" s="328">
        <v>0.99891127058136053</v>
      </c>
      <c r="CT134" s="328">
        <v>0.53520021941563023</v>
      </c>
      <c r="CU134" s="328">
        <v>0.64112687745996499</v>
      </c>
      <c r="CV134" s="328">
        <v>5.6023806217062155E-2</v>
      </c>
      <c r="CW134" s="329">
        <v>0.45044656398416127</v>
      </c>
    </row>
    <row r="135" spans="1:101" x14ac:dyDescent="0.25">
      <c r="A135" s="322">
        <v>133</v>
      </c>
      <c r="B135" s="327">
        <v>0.94092509027580729</v>
      </c>
      <c r="C135" s="328">
        <v>0.65861084050777596</v>
      </c>
      <c r="D135" s="328">
        <v>0.8079093559518884</v>
      </c>
      <c r="E135" s="328">
        <v>0.28942736069944885</v>
      </c>
      <c r="F135" s="328">
        <v>8.2998317055576365E-2</v>
      </c>
      <c r="G135" s="328">
        <v>0.338251128164611</v>
      </c>
      <c r="H135" s="328">
        <v>0.6112473391569484</v>
      </c>
      <c r="I135" s="328">
        <v>0.50953087278095754</v>
      </c>
      <c r="J135" s="328">
        <v>0.71746566335417228</v>
      </c>
      <c r="K135" s="328">
        <v>0.10885307932025001</v>
      </c>
      <c r="L135" s="328">
        <v>0.85126305575397732</v>
      </c>
      <c r="M135" s="328">
        <v>9.7891678471134114E-2</v>
      </c>
      <c r="N135" s="328">
        <v>0.79598236928609711</v>
      </c>
      <c r="O135" s="328">
        <v>0.47612655483634381</v>
      </c>
      <c r="P135" s="328">
        <v>0.47139522634485265</v>
      </c>
      <c r="Q135" s="328">
        <v>0.23267251264118372</v>
      </c>
      <c r="R135" s="328">
        <v>0.42018719394497639</v>
      </c>
      <c r="S135" s="328">
        <v>0.61765125297719692</v>
      </c>
      <c r="T135" s="328">
        <v>2.3964623834625165E-2</v>
      </c>
      <c r="U135" s="328">
        <v>0.7465015157972319</v>
      </c>
      <c r="V135" s="328">
        <v>2.5863147370549067E-2</v>
      </c>
      <c r="W135" s="328">
        <v>0.20673918473714625</v>
      </c>
      <c r="X135" s="328">
        <v>0.59381466544953576</v>
      </c>
      <c r="Y135" s="328">
        <v>0.29819564961139999</v>
      </c>
      <c r="Z135" s="328">
        <v>0.68701320371274965</v>
      </c>
      <c r="AA135" s="328">
        <v>2.1916526992579843E-2</v>
      </c>
      <c r="AB135" s="328">
        <v>0.48768322996350211</v>
      </c>
      <c r="AC135" s="328">
        <v>0.25928339591312621</v>
      </c>
      <c r="AD135" s="328">
        <v>0.47270696276298202</v>
      </c>
      <c r="AE135" s="328">
        <v>0.11266167653793002</v>
      </c>
      <c r="AF135" s="328">
        <v>0.73470118451702859</v>
      </c>
      <c r="AG135" s="328">
        <v>0.62600792607330846</v>
      </c>
      <c r="AH135" s="328">
        <v>0.91161845838894529</v>
      </c>
      <c r="AI135" s="328">
        <v>0.16728605907345617</v>
      </c>
      <c r="AJ135" s="328">
        <v>0.49491916432843297</v>
      </c>
      <c r="AK135" s="328">
        <v>0.18401761920609072</v>
      </c>
      <c r="AL135" s="328">
        <v>0.3539226703025502</v>
      </c>
      <c r="AM135" s="328">
        <v>0.86723632033748554</v>
      </c>
      <c r="AN135" s="328">
        <v>0.16507508204422372</v>
      </c>
      <c r="AO135" s="328">
        <v>0.81951969632341348</v>
      </c>
      <c r="AP135" s="328">
        <v>0.11462321925948205</v>
      </c>
      <c r="AQ135" s="328">
        <v>0.5917375100917468</v>
      </c>
      <c r="AR135" s="328">
        <v>0.37523031305745125</v>
      </c>
      <c r="AS135" s="328">
        <v>0.16681225471612526</v>
      </c>
      <c r="AT135" s="328">
        <v>0.54106049391382727</v>
      </c>
      <c r="AU135" s="328">
        <v>0.61257548189193844</v>
      </c>
      <c r="AV135" s="328">
        <v>0.67893436720168321</v>
      </c>
      <c r="AW135" s="328">
        <v>0.51642563517900841</v>
      </c>
      <c r="AX135" s="328">
        <v>0.94031971449698215</v>
      </c>
      <c r="AY135" s="328">
        <v>0.44969148153977834</v>
      </c>
      <c r="AZ135" s="328">
        <v>0.55518909699155539</v>
      </c>
      <c r="BA135" s="328">
        <v>0.4288484603497571</v>
      </c>
      <c r="BB135" s="328">
        <v>0.99679726501959465</v>
      </c>
      <c r="BC135" s="328">
        <v>6.6842997174481056E-3</v>
      </c>
      <c r="BD135" s="328">
        <v>0.51782933225295813</v>
      </c>
      <c r="BE135" s="328">
        <v>0.85868001417237405</v>
      </c>
      <c r="BF135" s="328">
        <v>0.89786023557178729</v>
      </c>
      <c r="BG135" s="328">
        <v>0.41979787656563516</v>
      </c>
      <c r="BH135" s="328">
        <v>0.78104454080590413</v>
      </c>
      <c r="BI135" s="328">
        <v>6.0575049907093614E-2</v>
      </c>
      <c r="BJ135" s="328">
        <v>9.1456782686956561E-2</v>
      </c>
      <c r="BK135" s="328">
        <v>5.0129641723600349E-2</v>
      </c>
      <c r="BL135" s="328">
        <v>0.86102816425982454</v>
      </c>
      <c r="BM135" s="328">
        <v>0.97772482607718647</v>
      </c>
      <c r="BN135" s="328">
        <v>0.30627500049683953</v>
      </c>
      <c r="BO135" s="328">
        <v>0.78778473129403048</v>
      </c>
      <c r="BP135" s="328">
        <v>9.9489205920497925E-2</v>
      </c>
      <c r="BQ135" s="328">
        <v>0.89789627429988927</v>
      </c>
      <c r="BR135" s="328">
        <v>0.88131187015240275</v>
      </c>
      <c r="BS135" s="328">
        <v>0.34256315846652918</v>
      </c>
      <c r="BT135" s="328">
        <v>0.88024541593171546</v>
      </c>
      <c r="BU135" s="328">
        <v>0.87366626692001459</v>
      </c>
      <c r="BV135" s="328">
        <v>0.20582028679276299</v>
      </c>
      <c r="BW135" s="328">
        <v>0.30070502233763552</v>
      </c>
      <c r="BX135" s="328">
        <v>0.45322477387835125</v>
      </c>
      <c r="BY135" s="328">
        <v>0.60597233084737501</v>
      </c>
      <c r="BZ135" s="328">
        <v>0.96794060809636928</v>
      </c>
      <c r="CA135" s="328">
        <v>0.81722121356198052</v>
      </c>
      <c r="CB135" s="328">
        <v>0.14182230740474111</v>
      </c>
      <c r="CC135" s="328">
        <v>0.33113362192293749</v>
      </c>
      <c r="CD135" s="328">
        <v>0.38197851120752913</v>
      </c>
      <c r="CE135" s="328">
        <v>0.88850060443733292</v>
      </c>
      <c r="CF135" s="328">
        <v>0.92404349723140133</v>
      </c>
      <c r="CG135" s="328">
        <v>0.53271805198365563</v>
      </c>
      <c r="CH135" s="328">
        <v>0.20122546125688068</v>
      </c>
      <c r="CI135" s="328">
        <v>0.45606032565168508</v>
      </c>
      <c r="CJ135" s="328">
        <v>0.72778019245773784</v>
      </c>
      <c r="CK135" s="328">
        <v>0.1802522122301573</v>
      </c>
      <c r="CL135" s="328">
        <v>0.78727652131784409</v>
      </c>
      <c r="CM135" s="328">
        <v>0.82147124712139497</v>
      </c>
      <c r="CN135" s="328">
        <v>0.3888028004910824</v>
      </c>
      <c r="CO135" s="328">
        <v>0.83927178058524632</v>
      </c>
      <c r="CP135" s="328">
        <v>0.97292652208342045</v>
      </c>
      <c r="CQ135" s="328">
        <v>0.70324566555116119</v>
      </c>
      <c r="CR135" s="328">
        <v>0.14342929719643749</v>
      </c>
      <c r="CS135" s="328">
        <v>0.46096332659498973</v>
      </c>
      <c r="CT135" s="328">
        <v>0.21838321178436892</v>
      </c>
      <c r="CU135" s="328">
        <v>0.5678368635004909</v>
      </c>
      <c r="CV135" s="328">
        <v>0.18762526330475793</v>
      </c>
      <c r="CW135" s="329">
        <v>0.60688409442955948</v>
      </c>
    </row>
    <row r="136" spans="1:101" x14ac:dyDescent="0.25">
      <c r="A136" s="322">
        <v>134</v>
      </c>
      <c r="B136" s="327">
        <v>0.4771623931373119</v>
      </c>
      <c r="C136" s="328">
        <v>0.59782384932123755</v>
      </c>
      <c r="D136" s="328">
        <v>0.17821802606177961</v>
      </c>
      <c r="E136" s="328">
        <v>0.51329040408883131</v>
      </c>
      <c r="F136" s="328">
        <v>0.64805951508442772</v>
      </c>
      <c r="G136" s="328">
        <v>0.18921389188755544</v>
      </c>
      <c r="H136" s="328">
        <v>0.39677438785407038</v>
      </c>
      <c r="I136" s="328">
        <v>0.75842485045900276</v>
      </c>
      <c r="J136" s="328">
        <v>0.97093708310963756</v>
      </c>
      <c r="K136" s="328">
        <v>0.42334478242426177</v>
      </c>
      <c r="L136" s="328">
        <v>0.18789032837111508</v>
      </c>
      <c r="M136" s="328">
        <v>0.50775955574525522</v>
      </c>
      <c r="N136" s="328">
        <v>0.9201994087035521</v>
      </c>
      <c r="O136" s="328">
        <v>0.73609296132932656</v>
      </c>
      <c r="P136" s="328">
        <v>0.96197593197794085</v>
      </c>
      <c r="Q136" s="328">
        <v>0.75627631801587825</v>
      </c>
      <c r="R136" s="328">
        <v>0.87574073232295246</v>
      </c>
      <c r="S136" s="328">
        <v>0.50152171658228273</v>
      </c>
      <c r="T136" s="328">
        <v>0.79556019833522651</v>
      </c>
      <c r="U136" s="328">
        <v>0.93091997668656834</v>
      </c>
      <c r="V136" s="328">
        <v>0.2263435639264284</v>
      </c>
      <c r="W136" s="328">
        <v>0.62937716951802081</v>
      </c>
      <c r="X136" s="328">
        <v>0.18161844524302051</v>
      </c>
      <c r="Y136" s="328">
        <v>0.49700780162643854</v>
      </c>
      <c r="Z136" s="328">
        <v>0.57890106982736533</v>
      </c>
      <c r="AA136" s="328">
        <v>0.61584743388235474</v>
      </c>
      <c r="AB136" s="328">
        <v>0.31359659096892534</v>
      </c>
      <c r="AC136" s="328">
        <v>0.99398848301846554</v>
      </c>
      <c r="AD136" s="328">
        <v>0.52511612522812978</v>
      </c>
      <c r="AE136" s="328">
        <v>5.6079959429955473E-2</v>
      </c>
      <c r="AF136" s="328">
        <v>0.29634203144095506</v>
      </c>
      <c r="AG136" s="328">
        <v>0.28652145841856691</v>
      </c>
      <c r="AH136" s="328">
        <v>0.76153538815378963</v>
      </c>
      <c r="AI136" s="328">
        <v>0.91854738703235661</v>
      </c>
      <c r="AJ136" s="328">
        <v>0.18794819443874644</v>
      </c>
      <c r="AK136" s="328">
        <v>0.57332770145525025</v>
      </c>
      <c r="AL136" s="328">
        <v>0.96056468725163846</v>
      </c>
      <c r="AM136" s="328">
        <v>0.77643431853265366</v>
      </c>
      <c r="AN136" s="328">
        <v>0.50930765813488788</v>
      </c>
      <c r="AO136" s="328">
        <v>0.21310952605583378</v>
      </c>
      <c r="AP136" s="328">
        <v>4.2608706012359221E-5</v>
      </c>
      <c r="AQ136" s="328">
        <v>0.39962160793081369</v>
      </c>
      <c r="AR136" s="328">
        <v>0.91875903236028411</v>
      </c>
      <c r="AS136" s="328">
        <v>5.6087401890877686E-2</v>
      </c>
      <c r="AT136" s="328">
        <v>7.8384166518263854E-4</v>
      </c>
      <c r="AU136" s="328">
        <v>0.9993587114206739</v>
      </c>
      <c r="AV136" s="328">
        <v>0.41450871356640651</v>
      </c>
      <c r="AW136" s="328">
        <v>0.33506878773940318</v>
      </c>
      <c r="AX136" s="328">
        <v>0.85494532025151271</v>
      </c>
      <c r="AY136" s="328">
        <v>0.47377573865478628</v>
      </c>
      <c r="AZ136" s="328">
        <v>0.60191172104872637</v>
      </c>
      <c r="BA136" s="328">
        <v>0.50165316364015955</v>
      </c>
      <c r="BB136" s="328">
        <v>0.78256787619065671</v>
      </c>
      <c r="BC136" s="328">
        <v>0.36101944065294234</v>
      </c>
      <c r="BD136" s="328">
        <v>3.6339684858159416E-2</v>
      </c>
      <c r="BE136" s="328">
        <v>0.94581826392324331</v>
      </c>
      <c r="BF136" s="328">
        <v>0.94373380272738694</v>
      </c>
      <c r="BG136" s="328">
        <v>0.7967680678981468</v>
      </c>
      <c r="BH136" s="328">
        <v>0.69780962138974023</v>
      </c>
      <c r="BI136" s="328">
        <v>0.32725219250917892</v>
      </c>
      <c r="BJ136" s="328">
        <v>0.89181287340620319</v>
      </c>
      <c r="BK136" s="328">
        <v>0.56388877198994614</v>
      </c>
      <c r="BL136" s="328">
        <v>0.28159278661392784</v>
      </c>
      <c r="BM136" s="328">
        <v>0.27086884990135296</v>
      </c>
      <c r="BN136" s="328">
        <v>0.37541023667226447</v>
      </c>
      <c r="BO136" s="328">
        <v>0.10674273669751266</v>
      </c>
      <c r="BP136" s="328">
        <v>5.2476121277635457E-2</v>
      </c>
      <c r="BQ136" s="328">
        <v>0.45520758759105839</v>
      </c>
      <c r="BR136" s="328">
        <v>0.55873255929108168</v>
      </c>
      <c r="BS136" s="328">
        <v>0.10331313235263995</v>
      </c>
      <c r="BT136" s="328">
        <v>0.37300239400674151</v>
      </c>
      <c r="BU136" s="328">
        <v>0.32283271014072756</v>
      </c>
      <c r="BV136" s="328">
        <v>4.3986750828928667E-2</v>
      </c>
      <c r="BW136" s="328">
        <v>0.26298743812322134</v>
      </c>
      <c r="BX136" s="328">
        <v>0.99180412456212341</v>
      </c>
      <c r="BY136" s="328">
        <v>0.5240529696258982</v>
      </c>
      <c r="BZ136" s="328">
        <v>0.29865431298188438</v>
      </c>
      <c r="CA136" s="328">
        <v>0.67024027205359005</v>
      </c>
      <c r="CB136" s="328">
        <v>0.72342664632735509</v>
      </c>
      <c r="CC136" s="328">
        <v>0.43329971575695581</v>
      </c>
      <c r="CD136" s="328">
        <v>0.68278758887897562</v>
      </c>
      <c r="CE136" s="328">
        <v>0.90410371806814616</v>
      </c>
      <c r="CF136" s="328">
        <v>0.40296834388940095</v>
      </c>
      <c r="CG136" s="328">
        <v>0.30816160888735755</v>
      </c>
      <c r="CH136" s="328">
        <v>0.11186791614662206</v>
      </c>
      <c r="CI136" s="328">
        <v>0.94884226821077755</v>
      </c>
      <c r="CJ136" s="328">
        <v>7.7220812728515442E-2</v>
      </c>
      <c r="CK136" s="328">
        <v>4.7910925208542565E-2</v>
      </c>
      <c r="CL136" s="328">
        <v>0.25764244525054014</v>
      </c>
      <c r="CM136" s="328">
        <v>0.35520423129258938</v>
      </c>
      <c r="CN136" s="328">
        <v>0.11917847634599887</v>
      </c>
      <c r="CO136" s="328">
        <v>9.4845680618659278E-2</v>
      </c>
      <c r="CP136" s="328">
        <v>0.8235121331730284</v>
      </c>
      <c r="CQ136" s="328">
        <v>0.70701585961696001</v>
      </c>
      <c r="CR136" s="328">
        <v>0.12359382753204784</v>
      </c>
      <c r="CS136" s="328">
        <v>0.88927635901742663</v>
      </c>
      <c r="CT136" s="328">
        <v>0.16570344834619277</v>
      </c>
      <c r="CU136" s="328">
        <v>0.28702172632474365</v>
      </c>
      <c r="CV136" s="328">
        <v>0.57929677902938814</v>
      </c>
      <c r="CW136" s="329">
        <v>0.53865040370234341</v>
      </c>
    </row>
    <row r="137" spans="1:101" x14ac:dyDescent="0.25">
      <c r="A137" s="322">
        <v>135</v>
      </c>
      <c r="B137" s="327">
        <v>0.60268116152422002</v>
      </c>
      <c r="C137" s="328">
        <v>7.2052323735507073E-2</v>
      </c>
      <c r="D137" s="328">
        <v>0.18126419364737956</v>
      </c>
      <c r="E137" s="328">
        <v>0.19344671305872208</v>
      </c>
      <c r="F137" s="328">
        <v>0.17216091172783843</v>
      </c>
      <c r="G137" s="328">
        <v>0.35743234242573974</v>
      </c>
      <c r="H137" s="328">
        <v>0.7282400876144921</v>
      </c>
      <c r="I137" s="328">
        <v>9.9830495432769339E-2</v>
      </c>
      <c r="J137" s="328">
        <v>0.74348264526047125</v>
      </c>
      <c r="K137" s="328">
        <v>0.34932397226544332</v>
      </c>
      <c r="L137" s="328">
        <v>0.20283150783288395</v>
      </c>
      <c r="M137" s="328">
        <v>0.30479731044583591</v>
      </c>
      <c r="N137" s="328">
        <v>0.73046973440949703</v>
      </c>
      <c r="O137" s="328">
        <v>0.47356657016406611</v>
      </c>
      <c r="P137" s="328">
        <v>0.55469411224532994</v>
      </c>
      <c r="Q137" s="328">
        <v>0.73389630028366604</v>
      </c>
      <c r="R137" s="328">
        <v>0.75726191080480798</v>
      </c>
      <c r="S137" s="328">
        <v>0.82104608325600381</v>
      </c>
      <c r="T137" s="328">
        <v>0.26190503361453166</v>
      </c>
      <c r="U137" s="328">
        <v>0.1900290628793746</v>
      </c>
      <c r="V137" s="328">
        <v>0.46536320667574982</v>
      </c>
      <c r="W137" s="328">
        <v>0.9879965866617626</v>
      </c>
      <c r="X137" s="328">
        <v>0.52877696060858459</v>
      </c>
      <c r="Y137" s="328">
        <v>0.35974595643104945</v>
      </c>
      <c r="Z137" s="328">
        <v>0.29375728328042294</v>
      </c>
      <c r="AA137" s="328">
        <v>0.31179866853259308</v>
      </c>
      <c r="AB137" s="328">
        <v>0.39468182033002641</v>
      </c>
      <c r="AC137" s="328">
        <v>0.72000230486037076</v>
      </c>
      <c r="AD137" s="328">
        <v>6.7732398012237294E-2</v>
      </c>
      <c r="AE137" s="328">
        <v>2.5883405620078515E-2</v>
      </c>
      <c r="AF137" s="328">
        <v>0.72470501482540328</v>
      </c>
      <c r="AG137" s="328">
        <v>0.84582647400859567</v>
      </c>
      <c r="AH137" s="328">
        <v>9.9169079387507297E-2</v>
      </c>
      <c r="AI137" s="328">
        <v>0.99465558001593113</v>
      </c>
      <c r="AJ137" s="328">
        <v>0.65188439646083052</v>
      </c>
      <c r="AK137" s="328">
        <v>0.440106533189212</v>
      </c>
      <c r="AL137" s="328">
        <v>0.15665842733573854</v>
      </c>
      <c r="AM137" s="328">
        <v>0.43742306560539457</v>
      </c>
      <c r="AN137" s="328">
        <v>0.4077197676346449</v>
      </c>
      <c r="AO137" s="328">
        <v>0.79262217977486871</v>
      </c>
      <c r="AP137" s="328">
        <v>1.6099533670510091E-2</v>
      </c>
      <c r="AQ137" s="328">
        <v>0.7485745297002242</v>
      </c>
      <c r="AR137" s="328">
        <v>0.55139570160065765</v>
      </c>
      <c r="AS137" s="328">
        <v>4.0599113983087243E-2</v>
      </c>
      <c r="AT137" s="328">
        <v>0.13351979142929515</v>
      </c>
      <c r="AU137" s="328">
        <v>0.84151447516991107</v>
      </c>
      <c r="AV137" s="328">
        <v>0.1511306891548454</v>
      </c>
      <c r="AW137" s="328">
        <v>0.12358112486737838</v>
      </c>
      <c r="AX137" s="328">
        <v>0.58101202252837947</v>
      </c>
      <c r="AY137" s="328">
        <v>0.35048201273727164</v>
      </c>
      <c r="AZ137" s="328">
        <v>0.77981039617629588</v>
      </c>
      <c r="BA137" s="328">
        <v>0.12797492811119149</v>
      </c>
      <c r="BB137" s="328">
        <v>0.72715580642539379</v>
      </c>
      <c r="BC137" s="328">
        <v>0.71493569236129106</v>
      </c>
      <c r="BD137" s="328">
        <v>0.45029240894749956</v>
      </c>
      <c r="BE137" s="328">
        <v>0.12643249829227354</v>
      </c>
      <c r="BF137" s="328">
        <v>0.40544691263276267</v>
      </c>
      <c r="BG137" s="328">
        <v>0.32179559856195739</v>
      </c>
      <c r="BH137" s="328">
        <v>0.22141378627986708</v>
      </c>
      <c r="BI137" s="328">
        <v>0.83325103095452491</v>
      </c>
      <c r="BJ137" s="328">
        <v>0.77528076630944343</v>
      </c>
      <c r="BK137" s="328">
        <v>0.31119837405967399</v>
      </c>
      <c r="BL137" s="328">
        <v>0.42871804037103622</v>
      </c>
      <c r="BM137" s="328">
        <v>0.63883623237913145</v>
      </c>
      <c r="BN137" s="328">
        <v>6.4497744703590154E-2</v>
      </c>
      <c r="BO137" s="328">
        <v>0.41590613424513867</v>
      </c>
      <c r="BP137" s="328">
        <v>0.50838484880497359</v>
      </c>
      <c r="BQ137" s="328">
        <v>0.83748499115979946</v>
      </c>
      <c r="BR137" s="328">
        <v>0.83742661467740942</v>
      </c>
      <c r="BS137" s="328">
        <v>0.55772420484684138</v>
      </c>
      <c r="BT137" s="328">
        <v>1.7188995844892307E-3</v>
      </c>
      <c r="BU137" s="328">
        <v>0.66231369361293724</v>
      </c>
      <c r="BV137" s="328">
        <v>0.4291317530589982</v>
      </c>
      <c r="BW137" s="328">
        <v>9.57695558406364E-2</v>
      </c>
      <c r="BX137" s="328">
        <v>0.64109271122458544</v>
      </c>
      <c r="BY137" s="328">
        <v>0.77910377679023046</v>
      </c>
      <c r="BZ137" s="328">
        <v>0.55338658761014181</v>
      </c>
      <c r="CA137" s="328">
        <v>0.49782873382151127</v>
      </c>
      <c r="CB137" s="328">
        <v>0.38713180434338934</v>
      </c>
      <c r="CC137" s="328">
        <v>0.9557638337306269</v>
      </c>
      <c r="CD137" s="328">
        <v>0.12306218311618355</v>
      </c>
      <c r="CE137" s="328">
        <v>0.57059857783931212</v>
      </c>
      <c r="CF137" s="328">
        <v>0.53290405107609384</v>
      </c>
      <c r="CG137" s="328">
        <v>6.8696236491809337E-2</v>
      </c>
      <c r="CH137" s="328">
        <v>0.70758148261055309</v>
      </c>
      <c r="CI137" s="328">
        <v>0.68212044265665739</v>
      </c>
      <c r="CJ137" s="328">
        <v>0.6309387531392936</v>
      </c>
      <c r="CK137" s="328">
        <v>0.28698773432751667</v>
      </c>
      <c r="CL137" s="328">
        <v>0.40787655227797837</v>
      </c>
      <c r="CM137" s="328">
        <v>0.63160144839263266</v>
      </c>
      <c r="CN137" s="328">
        <v>0.83372442348748255</v>
      </c>
      <c r="CO137" s="328">
        <v>0.85489303152582741</v>
      </c>
      <c r="CP137" s="328">
        <v>0.77055944652286734</v>
      </c>
      <c r="CQ137" s="328">
        <v>0.33704413029317526</v>
      </c>
      <c r="CR137" s="328">
        <v>0.39480131178524758</v>
      </c>
      <c r="CS137" s="328">
        <v>0.51063616233981723</v>
      </c>
      <c r="CT137" s="328">
        <v>0.56374010620935255</v>
      </c>
      <c r="CU137" s="328">
        <v>0.76861485514769612</v>
      </c>
      <c r="CV137" s="328">
        <v>0.63304644822175238</v>
      </c>
      <c r="CW137" s="329">
        <v>0.98597236306726899</v>
      </c>
    </row>
    <row r="138" spans="1:101" x14ac:dyDescent="0.25">
      <c r="A138" s="322">
        <v>136</v>
      </c>
      <c r="B138" s="327">
        <v>0.47491818480624737</v>
      </c>
      <c r="C138" s="328">
        <v>0.42102994653190784</v>
      </c>
      <c r="D138" s="328">
        <v>0.70749709412905748</v>
      </c>
      <c r="E138" s="328">
        <v>0.40829195194059142</v>
      </c>
      <c r="F138" s="328">
        <v>0.37809145127863442</v>
      </c>
      <c r="G138" s="328">
        <v>0.56634990112848893</v>
      </c>
      <c r="H138" s="328">
        <v>0.78587247862340881</v>
      </c>
      <c r="I138" s="328">
        <v>0.50169856308788074</v>
      </c>
      <c r="J138" s="328">
        <v>0.67399303370793806</v>
      </c>
      <c r="K138" s="328">
        <v>8.9634494696630984E-2</v>
      </c>
      <c r="L138" s="328">
        <v>0.67528951896863454</v>
      </c>
      <c r="M138" s="328">
        <v>2.350458976726344E-2</v>
      </c>
      <c r="N138" s="328">
        <v>0.32661953006146227</v>
      </c>
      <c r="O138" s="328">
        <v>0.18696907277361796</v>
      </c>
      <c r="P138" s="328">
        <v>1.7510097630468735E-3</v>
      </c>
      <c r="Q138" s="328">
        <v>0.62607613937451223</v>
      </c>
      <c r="R138" s="328">
        <v>0.9916010830778903</v>
      </c>
      <c r="S138" s="328">
        <v>0.95243319083666922</v>
      </c>
      <c r="T138" s="328">
        <v>0.7221415424993689</v>
      </c>
      <c r="U138" s="328">
        <v>0.59513585650073075</v>
      </c>
      <c r="V138" s="328">
        <v>0.65000123487053796</v>
      </c>
      <c r="W138" s="328">
        <v>0.73623230045662247</v>
      </c>
      <c r="X138" s="328">
        <v>0.79657461122499473</v>
      </c>
      <c r="Y138" s="328">
        <v>5.7348799492408453E-2</v>
      </c>
      <c r="Z138" s="328">
        <v>0.66990186704437171</v>
      </c>
      <c r="AA138" s="328">
        <v>0.60369033563979002</v>
      </c>
      <c r="AB138" s="328">
        <v>4.5606110670337152E-2</v>
      </c>
      <c r="AC138" s="328">
        <v>0.49465238590831362</v>
      </c>
      <c r="AD138" s="328">
        <v>0.98525431695820864</v>
      </c>
      <c r="AE138" s="328">
        <v>0.43355407590143447</v>
      </c>
      <c r="AF138" s="328">
        <v>0.52691751201945536</v>
      </c>
      <c r="AG138" s="328">
        <v>0.53223834494388189</v>
      </c>
      <c r="AH138" s="328">
        <v>0.11135332924836394</v>
      </c>
      <c r="AI138" s="328">
        <v>0.17825814132785478</v>
      </c>
      <c r="AJ138" s="328">
        <v>9.7058636057129277E-2</v>
      </c>
      <c r="AK138" s="328">
        <v>0.50003386546041573</v>
      </c>
      <c r="AL138" s="328">
        <v>0.80432479235648846</v>
      </c>
      <c r="AM138" s="328">
        <v>0.63414575532110717</v>
      </c>
      <c r="AN138" s="328">
        <v>3.2844353693491257E-2</v>
      </c>
      <c r="AO138" s="328">
        <v>0.81539232430134589</v>
      </c>
      <c r="AP138" s="328">
        <v>0.91006608399945677</v>
      </c>
      <c r="AQ138" s="328">
        <v>0.67716314798663846</v>
      </c>
      <c r="AR138" s="328">
        <v>0.59704098106758341</v>
      </c>
      <c r="AS138" s="328">
        <v>0.38908842392428244</v>
      </c>
      <c r="AT138" s="328">
        <v>0.2703317938331864</v>
      </c>
      <c r="AU138" s="328">
        <v>0.70804593576022423</v>
      </c>
      <c r="AV138" s="328">
        <v>0.48698049807513422</v>
      </c>
      <c r="AW138" s="328">
        <v>0.16162191519714231</v>
      </c>
      <c r="AX138" s="328">
        <v>0.2552174507532059</v>
      </c>
      <c r="AY138" s="328">
        <v>0.73349950402041375</v>
      </c>
      <c r="AZ138" s="328">
        <v>0.9248097527907797</v>
      </c>
      <c r="BA138" s="328">
        <v>0.59322880011216439</v>
      </c>
      <c r="BB138" s="328">
        <v>0.36178479691076992</v>
      </c>
      <c r="BC138" s="328">
        <v>9.698402128683048E-2</v>
      </c>
      <c r="BD138" s="328">
        <v>0.50738016004435771</v>
      </c>
      <c r="BE138" s="328">
        <v>0.93180828139962668</v>
      </c>
      <c r="BF138" s="328">
        <v>0.11936478224052682</v>
      </c>
      <c r="BG138" s="328">
        <v>0.3029475201030043</v>
      </c>
      <c r="BH138" s="328">
        <v>0.40563517587667608</v>
      </c>
      <c r="BI138" s="328">
        <v>0.38358702544859646</v>
      </c>
      <c r="BJ138" s="328">
        <v>0.68992671368387448</v>
      </c>
      <c r="BK138" s="328">
        <v>0.33179255193122814</v>
      </c>
      <c r="BL138" s="328">
        <v>0.93542013555976689</v>
      </c>
      <c r="BM138" s="328">
        <v>0.34185871532059675</v>
      </c>
      <c r="BN138" s="328">
        <v>0.97985833548133972</v>
      </c>
      <c r="BO138" s="328">
        <v>0.27971412910780824</v>
      </c>
      <c r="BP138" s="328">
        <v>0.89968315079294392</v>
      </c>
      <c r="BQ138" s="328">
        <v>0.1262353065195887</v>
      </c>
      <c r="BR138" s="328">
        <v>0.39696242759570399</v>
      </c>
      <c r="BS138" s="328">
        <v>0.98574367879071301</v>
      </c>
      <c r="BT138" s="328">
        <v>0.20349888041075848</v>
      </c>
      <c r="BU138" s="328">
        <v>0.59593732803455302</v>
      </c>
      <c r="BV138" s="328">
        <v>0.33297124254945087</v>
      </c>
      <c r="BW138" s="328">
        <v>0.63283568695836401</v>
      </c>
      <c r="BX138" s="328">
        <v>0.2650898210097532</v>
      </c>
      <c r="BY138" s="328">
        <v>0.33948081207455805</v>
      </c>
      <c r="BZ138" s="328">
        <v>0.97934930294774825</v>
      </c>
      <c r="CA138" s="328">
        <v>0.71773434259196645</v>
      </c>
      <c r="CB138" s="328">
        <v>0.29613679606592225</v>
      </c>
      <c r="CC138" s="328">
        <v>0.80945909815112316</v>
      </c>
      <c r="CD138" s="328">
        <v>7.1569034444579183E-2</v>
      </c>
      <c r="CE138" s="328">
        <v>0.76961541824209334</v>
      </c>
      <c r="CF138" s="328">
        <v>0.3814504910916181</v>
      </c>
      <c r="CG138" s="328">
        <v>0.43637865230653339</v>
      </c>
      <c r="CH138" s="328">
        <v>0.13020787042936011</v>
      </c>
      <c r="CI138" s="328">
        <v>0.12765074444268465</v>
      </c>
      <c r="CJ138" s="328">
        <v>0.36508621871681868</v>
      </c>
      <c r="CK138" s="328">
        <v>0.91145847226122578</v>
      </c>
      <c r="CL138" s="328">
        <v>0.87176415303176502</v>
      </c>
      <c r="CM138" s="328">
        <v>5.9343062365559085E-2</v>
      </c>
      <c r="CN138" s="328">
        <v>0.88365347309811293</v>
      </c>
      <c r="CO138" s="328">
        <v>0.10943867681419084</v>
      </c>
      <c r="CP138" s="328">
        <v>0.40975357485264396</v>
      </c>
      <c r="CQ138" s="328">
        <v>0.4296158670283603</v>
      </c>
      <c r="CR138" s="328">
        <v>0.15586759267044581</v>
      </c>
      <c r="CS138" s="328">
        <v>0.45076473983884502</v>
      </c>
      <c r="CT138" s="328">
        <v>6.7022681226064584E-2</v>
      </c>
      <c r="CU138" s="328">
        <v>0.25125233528735991</v>
      </c>
      <c r="CV138" s="328">
        <v>0.31954680942954994</v>
      </c>
      <c r="CW138" s="329">
        <v>0.14798034292165241</v>
      </c>
    </row>
    <row r="139" spans="1:101" x14ac:dyDescent="0.25">
      <c r="A139" s="322">
        <v>137</v>
      </c>
      <c r="B139" s="327">
        <v>0.81542101290469837</v>
      </c>
      <c r="C139" s="328">
        <v>0.45116776001861236</v>
      </c>
      <c r="D139" s="328">
        <v>0.29076124488678889</v>
      </c>
      <c r="E139" s="328">
        <v>0.32492843306836239</v>
      </c>
      <c r="F139" s="328">
        <v>0.6834542516482871</v>
      </c>
      <c r="G139" s="328">
        <v>0.52736932199325182</v>
      </c>
      <c r="H139" s="328">
        <v>0.44413953004672302</v>
      </c>
      <c r="I139" s="328">
        <v>0.59646804722570046</v>
      </c>
      <c r="J139" s="328">
        <v>0.75929878736535439</v>
      </c>
      <c r="K139" s="328">
        <v>0.69902438703276903</v>
      </c>
      <c r="L139" s="328">
        <v>0.75581661857286497</v>
      </c>
      <c r="M139" s="328">
        <v>0.11427406249190852</v>
      </c>
      <c r="N139" s="328">
        <v>0.52790531273031016</v>
      </c>
      <c r="O139" s="328">
        <v>0.83647216062431728</v>
      </c>
      <c r="P139" s="328">
        <v>0.78186155625171994</v>
      </c>
      <c r="Q139" s="328">
        <v>0.41050270936202882</v>
      </c>
      <c r="R139" s="328">
        <v>0.88219526470935627</v>
      </c>
      <c r="S139" s="328">
        <v>0.47803268889797224</v>
      </c>
      <c r="T139" s="328">
        <v>0.12382807476202817</v>
      </c>
      <c r="U139" s="328">
        <v>0.10078383230570442</v>
      </c>
      <c r="V139" s="328">
        <v>0.96994680734788563</v>
      </c>
      <c r="W139" s="328">
        <v>0.32270427309299721</v>
      </c>
      <c r="X139" s="328">
        <v>9.7650381594326152E-2</v>
      </c>
      <c r="Y139" s="328">
        <v>0.75169503825397754</v>
      </c>
      <c r="Z139" s="328">
        <v>0.45504593321394715</v>
      </c>
      <c r="AA139" s="328">
        <v>5.3994290668408773E-2</v>
      </c>
      <c r="AB139" s="328">
        <v>0.22726844487690401</v>
      </c>
      <c r="AC139" s="328">
        <v>0.28808464501077524</v>
      </c>
      <c r="AD139" s="328">
        <v>0.17188196765118868</v>
      </c>
      <c r="AE139" s="328">
        <v>0.62428621728004208</v>
      </c>
      <c r="AF139" s="328">
        <v>0.60778753493157645</v>
      </c>
      <c r="AG139" s="328">
        <v>0.24398834593007646</v>
      </c>
      <c r="AH139" s="328">
        <v>6.1577636128462565E-2</v>
      </c>
      <c r="AI139" s="328">
        <v>0.76320883567973086</v>
      </c>
      <c r="AJ139" s="328">
        <v>0.34892263724985062</v>
      </c>
      <c r="AK139" s="328">
        <v>0.27038244239859566</v>
      </c>
      <c r="AL139" s="328">
        <v>0.83122551170341374</v>
      </c>
      <c r="AM139" s="328">
        <v>0.68886782284141135</v>
      </c>
      <c r="AN139" s="328">
        <v>0.62875951363797267</v>
      </c>
      <c r="AO139" s="328">
        <v>0.77394525730384789</v>
      </c>
      <c r="AP139" s="328">
        <v>0.70340877631317889</v>
      </c>
      <c r="AQ139" s="328">
        <v>0.96675462948236923</v>
      </c>
      <c r="AR139" s="328">
        <v>0.88851189167400979</v>
      </c>
      <c r="AS139" s="328">
        <v>0.28730218650511752</v>
      </c>
      <c r="AT139" s="328">
        <v>0.67694958479878853</v>
      </c>
      <c r="AU139" s="328">
        <v>0.58574859903410226</v>
      </c>
      <c r="AV139" s="328">
        <v>0.72363773243996143</v>
      </c>
      <c r="AW139" s="328">
        <v>1.8481544842209985E-2</v>
      </c>
      <c r="AX139" s="328">
        <v>1.2111444964618912E-2</v>
      </c>
      <c r="AY139" s="328">
        <v>0.71126567485929293</v>
      </c>
      <c r="AZ139" s="328">
        <v>0.46394778897606415</v>
      </c>
      <c r="BA139" s="328">
        <v>0.31886334153086526</v>
      </c>
      <c r="BB139" s="328">
        <v>0.96330182372572448</v>
      </c>
      <c r="BC139" s="328">
        <v>0.89578014107119497</v>
      </c>
      <c r="BD139" s="328">
        <v>0.48690538823406015</v>
      </c>
      <c r="BE139" s="328">
        <v>0.63865486113392489</v>
      </c>
      <c r="BF139" s="328">
        <v>0.28573042300407536</v>
      </c>
      <c r="BG139" s="328">
        <v>0.81216048153901221</v>
      </c>
      <c r="BH139" s="328">
        <v>0.41488865663365804</v>
      </c>
      <c r="BI139" s="328">
        <v>0.40391532676641617</v>
      </c>
      <c r="BJ139" s="328">
        <v>0.52359433729817173</v>
      </c>
      <c r="BK139" s="328">
        <v>0.29321983294020293</v>
      </c>
      <c r="BL139" s="328">
        <v>0.96381717898798858</v>
      </c>
      <c r="BM139" s="328">
        <v>0.10764545235910439</v>
      </c>
      <c r="BN139" s="328">
        <v>0.24473131843397589</v>
      </c>
      <c r="BO139" s="328">
        <v>0.15718379605052579</v>
      </c>
      <c r="BP139" s="328">
        <v>0.6491732802597403</v>
      </c>
      <c r="BQ139" s="328">
        <v>0.16382712426501422</v>
      </c>
      <c r="BR139" s="328">
        <v>0.95177652013219127</v>
      </c>
      <c r="BS139" s="328">
        <v>0.30260907362702305</v>
      </c>
      <c r="BT139" s="328">
        <v>0.20243624030483254</v>
      </c>
      <c r="BU139" s="328">
        <v>0.24524334934924519</v>
      </c>
      <c r="BV139" s="328">
        <v>0.47544390300614126</v>
      </c>
      <c r="BW139" s="328">
        <v>0.88831374494091997</v>
      </c>
      <c r="BX139" s="328">
        <v>0.28525890022770639</v>
      </c>
      <c r="BY139" s="328">
        <v>0.5032148898173654</v>
      </c>
      <c r="BZ139" s="328">
        <v>0.92492308363732878</v>
      </c>
      <c r="CA139" s="328">
        <v>0.64180471739297662</v>
      </c>
      <c r="CB139" s="328">
        <v>0.28209211639469611</v>
      </c>
      <c r="CC139" s="328">
        <v>0.87028722046829476</v>
      </c>
      <c r="CD139" s="328">
        <v>0.2487979638588147</v>
      </c>
      <c r="CE139" s="328">
        <v>8.5608165451469986E-2</v>
      </c>
      <c r="CF139" s="328">
        <v>0.47817243409289567</v>
      </c>
      <c r="CG139" s="328">
        <v>0.14070378622455593</v>
      </c>
      <c r="CH139" s="328">
        <v>0.57876265089575707</v>
      </c>
      <c r="CI139" s="328">
        <v>0.7231813347994942</v>
      </c>
      <c r="CJ139" s="328">
        <v>0.19642416129152185</v>
      </c>
      <c r="CK139" s="328">
        <v>0.59196823818887956</v>
      </c>
      <c r="CL139" s="328">
        <v>0.67748308229364795</v>
      </c>
      <c r="CM139" s="328">
        <v>0.6938335948475185</v>
      </c>
      <c r="CN139" s="328">
        <v>9.4989429195566855E-2</v>
      </c>
      <c r="CO139" s="328">
        <v>7.4569135368394601E-2</v>
      </c>
      <c r="CP139" s="328">
        <v>0.74143102202950062</v>
      </c>
      <c r="CQ139" s="328">
        <v>0.1072594445372923</v>
      </c>
      <c r="CR139" s="328">
        <v>0.37893332149747927</v>
      </c>
      <c r="CS139" s="328">
        <v>0.26737822696957414</v>
      </c>
      <c r="CT139" s="328">
        <v>0.14090940207063962</v>
      </c>
      <c r="CU139" s="328">
        <v>0.54832087763604953</v>
      </c>
      <c r="CV139" s="328">
        <v>0.23218249746941577</v>
      </c>
      <c r="CW139" s="329">
        <v>2.5027661174623406E-2</v>
      </c>
    </row>
    <row r="140" spans="1:101" x14ac:dyDescent="0.25">
      <c r="A140" s="322">
        <v>138</v>
      </c>
      <c r="B140" s="327">
        <v>0.46801311499735121</v>
      </c>
      <c r="C140" s="328">
        <v>0.58018497024079019</v>
      </c>
      <c r="D140" s="328">
        <v>0.98303500202596283</v>
      </c>
      <c r="E140" s="328">
        <v>0.40048801483072261</v>
      </c>
      <c r="F140" s="328">
        <v>0.3910819926814284</v>
      </c>
      <c r="G140" s="328">
        <v>0.69953902820804803</v>
      </c>
      <c r="H140" s="328">
        <v>0.78609884938200292</v>
      </c>
      <c r="I140" s="328">
        <v>0.28880449048422729</v>
      </c>
      <c r="J140" s="328">
        <v>0.49786098701266923</v>
      </c>
      <c r="K140" s="328">
        <v>0.31743204841369455</v>
      </c>
      <c r="L140" s="328">
        <v>0.4923129539273674</v>
      </c>
      <c r="M140" s="328">
        <v>0.54370794899529074</v>
      </c>
      <c r="N140" s="328">
        <v>0.49701903824062538</v>
      </c>
      <c r="O140" s="328">
        <v>0.66668916357822261</v>
      </c>
      <c r="P140" s="328">
        <v>0.12165547967006862</v>
      </c>
      <c r="Q140" s="328">
        <v>0.91292254647522797</v>
      </c>
      <c r="R140" s="328">
        <v>0.39748062493683767</v>
      </c>
      <c r="S140" s="328">
        <v>0.42085333658663382</v>
      </c>
      <c r="T140" s="328">
        <v>0.18819595587462246</v>
      </c>
      <c r="U140" s="328">
        <v>0.60507524956067638</v>
      </c>
      <c r="V140" s="328">
        <v>0.80315192946453751</v>
      </c>
      <c r="W140" s="328">
        <v>0.28667544453214355</v>
      </c>
      <c r="X140" s="328">
        <v>0.24872785197827252</v>
      </c>
      <c r="Y140" s="328">
        <v>0.46563031946560685</v>
      </c>
      <c r="Z140" s="328">
        <v>0.91600653262840326</v>
      </c>
      <c r="AA140" s="328">
        <v>0.83518200489225425</v>
      </c>
      <c r="AB140" s="328">
        <v>0.48565427958530982</v>
      </c>
      <c r="AC140" s="328">
        <v>0.23443987603998995</v>
      </c>
      <c r="AD140" s="328">
        <v>0.27547950701859758</v>
      </c>
      <c r="AE140" s="328">
        <v>0.50055811910780368</v>
      </c>
      <c r="AF140" s="328">
        <v>0.39432487405814154</v>
      </c>
      <c r="AG140" s="328">
        <v>0.62152300088613721</v>
      </c>
      <c r="AH140" s="328">
        <v>0.70426841281814734</v>
      </c>
      <c r="AI140" s="328">
        <v>0.53698785725769227</v>
      </c>
      <c r="AJ140" s="328">
        <v>1.2638318633104717E-2</v>
      </c>
      <c r="AK140" s="328">
        <v>0.8414640201770025</v>
      </c>
      <c r="AL140" s="328">
        <v>0.98186721556662127</v>
      </c>
      <c r="AM140" s="328">
        <v>0.95754773648862912</v>
      </c>
      <c r="AN140" s="328">
        <v>0.24872419056610062</v>
      </c>
      <c r="AO140" s="328">
        <v>0.95026741611404719</v>
      </c>
      <c r="AP140" s="328">
        <v>0.33938644687358921</v>
      </c>
      <c r="AQ140" s="328">
        <v>0.23681182747702234</v>
      </c>
      <c r="AR140" s="328">
        <v>0.37095450620723724</v>
      </c>
      <c r="AS140" s="328">
        <v>0.44109594514057937</v>
      </c>
      <c r="AT140" s="328">
        <v>0.57348690753604714</v>
      </c>
      <c r="AU140" s="328">
        <v>0.10068106486199468</v>
      </c>
      <c r="AV140" s="328">
        <v>0.93922950460507537</v>
      </c>
      <c r="AW140" s="328">
        <v>0.51843605882452382</v>
      </c>
      <c r="AX140" s="328">
        <v>0.9170867024352849</v>
      </c>
      <c r="AY140" s="328">
        <v>0.9938226107311634</v>
      </c>
      <c r="AZ140" s="328">
        <v>0.55197509498467223</v>
      </c>
      <c r="BA140" s="328">
        <v>0.16487726996753294</v>
      </c>
      <c r="BB140" s="328">
        <v>0.29980950309508914</v>
      </c>
      <c r="BC140" s="328">
        <v>0.20891379619018746</v>
      </c>
      <c r="BD140" s="328">
        <v>0.84268055892638793</v>
      </c>
      <c r="BE140" s="328">
        <v>0.69459642868529525</v>
      </c>
      <c r="BF140" s="328">
        <v>1.5655331645539228E-2</v>
      </c>
      <c r="BG140" s="328">
        <v>0.5920516223894432</v>
      </c>
      <c r="BH140" s="328">
        <v>4.3730104720632212E-2</v>
      </c>
      <c r="BI140" s="328">
        <v>1.0537064881090075E-2</v>
      </c>
      <c r="BJ140" s="328">
        <v>0.15297910470748732</v>
      </c>
      <c r="BK140" s="328">
        <v>0.29224105108438736</v>
      </c>
      <c r="BL140" s="328">
        <v>0.26750765351489747</v>
      </c>
      <c r="BM140" s="328">
        <v>0.95897081811784002</v>
      </c>
      <c r="BN140" s="328">
        <v>0.91494466830191801</v>
      </c>
      <c r="BO140" s="328">
        <v>0.18948743656010603</v>
      </c>
      <c r="BP140" s="328">
        <v>0.53241347814125195</v>
      </c>
      <c r="BQ140" s="328">
        <v>0.66171332971542896</v>
      </c>
      <c r="BR140" s="328">
        <v>0.62298801685057636</v>
      </c>
      <c r="BS140" s="328">
        <v>0.48846636258234466</v>
      </c>
      <c r="BT140" s="328">
        <v>0.34005283550161125</v>
      </c>
      <c r="BU140" s="328">
        <v>4.1643379493693899E-2</v>
      </c>
      <c r="BV140" s="328">
        <v>0.88182049739379309</v>
      </c>
      <c r="BW140" s="328">
        <v>0.95145294970108374</v>
      </c>
      <c r="BX140" s="328">
        <v>4.1899127168593786E-2</v>
      </c>
      <c r="BY140" s="328">
        <v>0.55260720227711158</v>
      </c>
      <c r="BZ140" s="328">
        <v>8.5579044247514169E-2</v>
      </c>
      <c r="CA140" s="328">
        <v>0.21016418411664617</v>
      </c>
      <c r="CB140" s="328">
        <v>0.54377343827176183</v>
      </c>
      <c r="CC140" s="328">
        <v>0.47706869068328683</v>
      </c>
      <c r="CD140" s="328">
        <v>0.90267124815090161</v>
      </c>
      <c r="CE140" s="328">
        <v>0.84795333485390945</v>
      </c>
      <c r="CF140" s="328">
        <v>0.29062020236167552</v>
      </c>
      <c r="CG140" s="328">
        <v>0.90878871649747772</v>
      </c>
      <c r="CH140" s="328">
        <v>0.14477016357368555</v>
      </c>
      <c r="CI140" s="328">
        <v>5.1599306361755914E-2</v>
      </c>
      <c r="CJ140" s="328">
        <v>0.92561474706307845</v>
      </c>
      <c r="CK140" s="328">
        <v>6.8316430685211316E-4</v>
      </c>
      <c r="CL140" s="328">
        <v>0.88514074657898845</v>
      </c>
      <c r="CM140" s="328">
        <v>0.76558279868846979</v>
      </c>
      <c r="CN140" s="328">
        <v>9.5866799333784058E-2</v>
      </c>
      <c r="CO140" s="328">
        <v>0.60064976426609462</v>
      </c>
      <c r="CP140" s="328">
        <v>0.71081980170743408</v>
      </c>
      <c r="CQ140" s="328">
        <v>0.46395033991681456</v>
      </c>
      <c r="CR140" s="328">
        <v>0.86177738656472513</v>
      </c>
      <c r="CS140" s="328">
        <v>0.75904567715610782</v>
      </c>
      <c r="CT140" s="328">
        <v>0.56918354299901308</v>
      </c>
      <c r="CU140" s="328">
        <v>0.18996973600714107</v>
      </c>
      <c r="CV140" s="328">
        <v>0.90823726936096083</v>
      </c>
      <c r="CW140" s="329">
        <v>0.66768616623355737</v>
      </c>
    </row>
    <row r="141" spans="1:101" x14ac:dyDescent="0.25">
      <c r="A141" s="322">
        <v>139</v>
      </c>
      <c r="B141" s="327">
        <v>0.13910930515827968</v>
      </c>
      <c r="C141" s="328">
        <v>0.99788726007357464</v>
      </c>
      <c r="D141" s="328">
        <v>0.44679096860495449</v>
      </c>
      <c r="E141" s="328">
        <v>0.27613772576327822</v>
      </c>
      <c r="F141" s="328">
        <v>0.11544682458693778</v>
      </c>
      <c r="G141" s="328">
        <v>0.69607095145919473</v>
      </c>
      <c r="H141" s="328">
        <v>0.11344977151139624</v>
      </c>
      <c r="I141" s="328">
        <v>0.13707193045266841</v>
      </c>
      <c r="J141" s="328">
        <v>0.86873532967650546</v>
      </c>
      <c r="K141" s="328">
        <v>0.33625460245748884</v>
      </c>
      <c r="L141" s="328">
        <v>0.19807022259291873</v>
      </c>
      <c r="M141" s="328">
        <v>0.91457644388632908</v>
      </c>
      <c r="N141" s="328">
        <v>0.25769216344949841</v>
      </c>
      <c r="O141" s="328">
        <v>0.75382661563566966</v>
      </c>
      <c r="P141" s="328">
        <v>0.27633451874616011</v>
      </c>
      <c r="Q141" s="328">
        <v>7.0257641614472455E-2</v>
      </c>
      <c r="R141" s="328">
        <v>0.93905536924716082</v>
      </c>
      <c r="S141" s="328">
        <v>0.85036405217410493</v>
      </c>
      <c r="T141" s="328">
        <v>0.63939561901294173</v>
      </c>
      <c r="U141" s="328">
        <v>0.48690309368865736</v>
      </c>
      <c r="V141" s="328">
        <v>0.81594419033770738</v>
      </c>
      <c r="W141" s="328">
        <v>0.80981000011397875</v>
      </c>
      <c r="X141" s="328">
        <v>0.69757716331051367</v>
      </c>
      <c r="Y141" s="328">
        <v>0.81573073092508275</v>
      </c>
      <c r="Z141" s="328">
        <v>0.74982179554880624</v>
      </c>
      <c r="AA141" s="328">
        <v>0.60767417401342549</v>
      </c>
      <c r="AB141" s="328">
        <v>6.8288314998081745E-3</v>
      </c>
      <c r="AC141" s="328">
        <v>0.20817977946801225</v>
      </c>
      <c r="AD141" s="328">
        <v>0.60207582123609904</v>
      </c>
      <c r="AE141" s="328">
        <v>0.43015504174617636</v>
      </c>
      <c r="AF141" s="328">
        <v>0.25119245991033479</v>
      </c>
      <c r="AG141" s="328">
        <v>0.63585503308427427</v>
      </c>
      <c r="AH141" s="328">
        <v>0.43081736998290499</v>
      </c>
      <c r="AI141" s="328">
        <v>0.96727793433082887</v>
      </c>
      <c r="AJ141" s="328">
        <v>0.27245691366463198</v>
      </c>
      <c r="AK141" s="328">
        <v>0.83346969370825175</v>
      </c>
      <c r="AL141" s="328">
        <v>0.32472735976940537</v>
      </c>
      <c r="AM141" s="328">
        <v>0.13923801016139148</v>
      </c>
      <c r="AN141" s="328">
        <v>0.76512473833939421</v>
      </c>
      <c r="AO141" s="328">
        <v>0.2512787325002499</v>
      </c>
      <c r="AP141" s="328">
        <v>0.54649098728706158</v>
      </c>
      <c r="AQ141" s="328">
        <v>0.24658879019244129</v>
      </c>
      <c r="AR141" s="328">
        <v>2.2155589025090627E-2</v>
      </c>
      <c r="AS141" s="328">
        <v>0.37095325090873832</v>
      </c>
      <c r="AT141" s="328">
        <v>0.26805312420282679</v>
      </c>
      <c r="AU141" s="328">
        <v>0.67251317710937819</v>
      </c>
      <c r="AV141" s="328">
        <v>0.60382736015712779</v>
      </c>
      <c r="AW141" s="328">
        <v>0.43957630130360492</v>
      </c>
      <c r="AX141" s="328">
        <v>0.69583017687394433</v>
      </c>
      <c r="AY141" s="328">
        <v>0.62167116372240039</v>
      </c>
      <c r="AZ141" s="328">
        <v>0.68318770017107155</v>
      </c>
      <c r="BA141" s="328">
        <v>0.62580551361572656</v>
      </c>
      <c r="BB141" s="328">
        <v>0.33046053342052262</v>
      </c>
      <c r="BC141" s="328">
        <v>5.5002756787176921E-3</v>
      </c>
      <c r="BD141" s="328">
        <v>0.92117668204060088</v>
      </c>
      <c r="BE141" s="328">
        <v>7.3924963600937588E-2</v>
      </c>
      <c r="BF141" s="328">
        <v>0.24671478891790866</v>
      </c>
      <c r="BG141" s="328">
        <v>5.4429792020750156E-2</v>
      </c>
      <c r="BH141" s="328">
        <v>0.15935284099249625</v>
      </c>
      <c r="BI141" s="328">
        <v>0.72477473416353977</v>
      </c>
      <c r="BJ141" s="328">
        <v>0.14471349738413375</v>
      </c>
      <c r="BK141" s="328">
        <v>0.78223858377443189</v>
      </c>
      <c r="BL141" s="328">
        <v>0.4293037659987351</v>
      </c>
      <c r="BM141" s="328">
        <v>0.48570548475462783</v>
      </c>
      <c r="BN141" s="328">
        <v>0.95599318365359687</v>
      </c>
      <c r="BO141" s="328">
        <v>0.15607934153570358</v>
      </c>
      <c r="BP141" s="328">
        <v>0.39447215764396093</v>
      </c>
      <c r="BQ141" s="328">
        <v>0.72114194894310657</v>
      </c>
      <c r="BR141" s="328">
        <v>0.16467058307144899</v>
      </c>
      <c r="BS141" s="328">
        <v>0.15805988367178747</v>
      </c>
      <c r="BT141" s="328">
        <v>0.78109387457770052</v>
      </c>
      <c r="BU141" s="328">
        <v>0.49956986106273482</v>
      </c>
      <c r="BV141" s="328">
        <v>0.72296038010369834</v>
      </c>
      <c r="BW141" s="328">
        <v>0.4830925675354405</v>
      </c>
      <c r="BX141" s="328">
        <v>0.7980661797205244</v>
      </c>
      <c r="BY141" s="328">
        <v>0.4487351818050791</v>
      </c>
      <c r="BZ141" s="328">
        <v>0.62066506489336515</v>
      </c>
      <c r="CA141" s="328">
        <v>0.91307367342179391</v>
      </c>
      <c r="CB141" s="328">
        <v>0.89343688063939752</v>
      </c>
      <c r="CC141" s="328">
        <v>0.49054533845444359</v>
      </c>
      <c r="CD141" s="328">
        <v>0.30452705532158686</v>
      </c>
      <c r="CE141" s="328">
        <v>2.8971804677179414E-2</v>
      </c>
      <c r="CF141" s="328">
        <v>0.63468834188780754</v>
      </c>
      <c r="CG141" s="328">
        <v>0.5291202593328912</v>
      </c>
      <c r="CH141" s="328">
        <v>0.27742670759383792</v>
      </c>
      <c r="CI141" s="328">
        <v>0.8236043800596704</v>
      </c>
      <c r="CJ141" s="328">
        <v>0.79710952543322833</v>
      </c>
      <c r="CK141" s="328">
        <v>0.1520563511214057</v>
      </c>
      <c r="CL141" s="328">
        <v>0.51130080003558387</v>
      </c>
      <c r="CM141" s="328">
        <v>0.88941898810966169</v>
      </c>
      <c r="CN141" s="328">
        <v>0.96766981596106572</v>
      </c>
      <c r="CO141" s="328">
        <v>0.95488507281131252</v>
      </c>
      <c r="CP141" s="328">
        <v>0.79374465035830255</v>
      </c>
      <c r="CQ141" s="328">
        <v>0.32147094082529115</v>
      </c>
      <c r="CR141" s="328">
        <v>0.98311379050156855</v>
      </c>
      <c r="CS141" s="328">
        <v>0.9698296450121493</v>
      </c>
      <c r="CT141" s="328">
        <v>0.27220732018691951</v>
      </c>
      <c r="CU141" s="328">
        <v>0.15069920532673975</v>
      </c>
      <c r="CV141" s="328">
        <v>3.5909915598879572E-2</v>
      </c>
      <c r="CW141" s="329">
        <v>0.90290572599923546</v>
      </c>
    </row>
    <row r="142" spans="1:101" x14ac:dyDescent="0.25">
      <c r="A142" s="322">
        <v>140</v>
      </c>
      <c r="B142" s="327">
        <v>0.71371031990230627</v>
      </c>
      <c r="C142" s="328">
        <v>0.7305947571831628</v>
      </c>
      <c r="D142" s="328">
        <v>7.522989681784864E-2</v>
      </c>
      <c r="E142" s="328">
        <v>0.49800198493049663</v>
      </c>
      <c r="F142" s="328">
        <v>0.12810530843136547</v>
      </c>
      <c r="G142" s="328">
        <v>0.79753879161011287</v>
      </c>
      <c r="H142" s="328">
        <v>0.69660780542169998</v>
      </c>
      <c r="I142" s="328">
        <v>0.89985887868715597</v>
      </c>
      <c r="J142" s="328">
        <v>0.75068440213855414</v>
      </c>
      <c r="K142" s="328">
        <v>0.39892127956384854</v>
      </c>
      <c r="L142" s="328">
        <v>0.36163676646689069</v>
      </c>
      <c r="M142" s="328">
        <v>0.47494688076785074</v>
      </c>
      <c r="N142" s="328">
        <v>0.58124874435351925</v>
      </c>
      <c r="O142" s="328">
        <v>0.15756227304248616</v>
      </c>
      <c r="P142" s="328">
        <v>3.5889836521919349E-2</v>
      </c>
      <c r="Q142" s="328">
        <v>0.71109558137830131</v>
      </c>
      <c r="R142" s="328">
        <v>0.78582815907725245</v>
      </c>
      <c r="S142" s="328">
        <v>0.82559029040191589</v>
      </c>
      <c r="T142" s="328">
        <v>7.6585725406924432E-2</v>
      </c>
      <c r="U142" s="328">
        <v>0.85838159372529432</v>
      </c>
      <c r="V142" s="328">
        <v>0.38188299349757138</v>
      </c>
      <c r="W142" s="328">
        <v>1.4150443954460634E-2</v>
      </c>
      <c r="X142" s="328">
        <v>0.91459113253177216</v>
      </c>
      <c r="Y142" s="328">
        <v>0.83267155138336779</v>
      </c>
      <c r="Z142" s="328">
        <v>0.31397694449365599</v>
      </c>
      <c r="AA142" s="328">
        <v>0.48096259794407281</v>
      </c>
      <c r="AB142" s="328">
        <v>0.78795293926386734</v>
      </c>
      <c r="AC142" s="328">
        <v>0.19586541378416134</v>
      </c>
      <c r="AD142" s="328">
        <v>0.46727936058157593</v>
      </c>
      <c r="AE142" s="328">
        <v>0.6222381423615202</v>
      </c>
      <c r="AF142" s="328">
        <v>0.97839898269404757</v>
      </c>
      <c r="AG142" s="328">
        <v>0.63879119850019705</v>
      </c>
      <c r="AH142" s="328">
        <v>0.62653456564772547</v>
      </c>
      <c r="AI142" s="328">
        <v>0.83518210094796785</v>
      </c>
      <c r="AJ142" s="328">
        <v>0.48916398076910017</v>
      </c>
      <c r="AK142" s="328">
        <v>0.41039610253898196</v>
      </c>
      <c r="AL142" s="328">
        <v>0.76620383949543491</v>
      </c>
      <c r="AM142" s="328">
        <v>0.89348625367992995</v>
      </c>
      <c r="AN142" s="328">
        <v>0.28114646430745882</v>
      </c>
      <c r="AO142" s="328">
        <v>0.74459782631702542</v>
      </c>
      <c r="AP142" s="328">
        <v>0.10300753626405879</v>
      </c>
      <c r="AQ142" s="328">
        <v>0.92450487737879339</v>
      </c>
      <c r="AR142" s="328">
        <v>0.11784924265773689</v>
      </c>
      <c r="AS142" s="328">
        <v>0.44620902322627742</v>
      </c>
      <c r="AT142" s="328">
        <v>0.66963376565300425</v>
      </c>
      <c r="AU142" s="328">
        <v>0.83184740870411744</v>
      </c>
      <c r="AV142" s="328">
        <v>0.59061008449047425</v>
      </c>
      <c r="AW142" s="328">
        <v>2.394586099599838E-2</v>
      </c>
      <c r="AX142" s="328">
        <v>0.830006730886657</v>
      </c>
      <c r="AY142" s="328">
        <v>0.65586913752299325</v>
      </c>
      <c r="AZ142" s="328">
        <v>0.18079125044862998</v>
      </c>
      <c r="BA142" s="328">
        <v>0.31955327220388785</v>
      </c>
      <c r="BB142" s="328">
        <v>0.67097404158560803</v>
      </c>
      <c r="BC142" s="328">
        <v>0.50940221408771702</v>
      </c>
      <c r="BD142" s="328">
        <v>0.22756015929408813</v>
      </c>
      <c r="BE142" s="328">
        <v>0.30920890005834378</v>
      </c>
      <c r="BF142" s="328">
        <v>0.43178584807675091</v>
      </c>
      <c r="BG142" s="328">
        <v>4.8499466302729388E-3</v>
      </c>
      <c r="BH142" s="328">
        <v>0.84705317608653985</v>
      </c>
      <c r="BI142" s="328">
        <v>0.43676585468094098</v>
      </c>
      <c r="BJ142" s="328">
        <v>0.81695705226012016</v>
      </c>
      <c r="BK142" s="328">
        <v>0.19257450896461226</v>
      </c>
      <c r="BL142" s="328">
        <v>0.74689330578708546</v>
      </c>
      <c r="BM142" s="328">
        <v>0.5474289119866298</v>
      </c>
      <c r="BN142" s="328">
        <v>0.88635232537674025</v>
      </c>
      <c r="BO142" s="328">
        <v>0.25430713961387674</v>
      </c>
      <c r="BP142" s="328">
        <v>0.80385804720348464</v>
      </c>
      <c r="BQ142" s="328">
        <v>0.83426470598840585</v>
      </c>
      <c r="BR142" s="328">
        <v>4.0371805139290728E-2</v>
      </c>
      <c r="BS142" s="328">
        <v>0.81937096102835394</v>
      </c>
      <c r="BT142" s="328">
        <v>5.4795840592383627E-2</v>
      </c>
      <c r="BU142" s="328">
        <v>0.32004178954780116</v>
      </c>
      <c r="BV142" s="328">
        <v>0.81731441402739535</v>
      </c>
      <c r="BW142" s="328">
        <v>0.80145842333303929</v>
      </c>
      <c r="BX142" s="328">
        <v>5.4399709946588715E-3</v>
      </c>
      <c r="BY142" s="328">
        <v>0.90055080313339975</v>
      </c>
      <c r="BZ142" s="328">
        <v>0.76868339257377283</v>
      </c>
      <c r="CA142" s="328">
        <v>0.11631022599207874</v>
      </c>
      <c r="CB142" s="328">
        <v>0.96871995602174121</v>
      </c>
      <c r="CC142" s="328">
        <v>0.11519210327253937</v>
      </c>
      <c r="CD142" s="328">
        <v>0.52884210125931697</v>
      </c>
      <c r="CE142" s="328">
        <v>0.23472040053691878</v>
      </c>
      <c r="CF142" s="328">
        <v>6.4643543403828385E-2</v>
      </c>
      <c r="CG142" s="328">
        <v>4.2025288916549997E-2</v>
      </c>
      <c r="CH142" s="328">
        <v>0.69765007303451432</v>
      </c>
      <c r="CI142" s="328">
        <v>6.1661358599214289E-2</v>
      </c>
      <c r="CJ142" s="328">
        <v>0.58084836212834379</v>
      </c>
      <c r="CK142" s="328">
        <v>0.47662554853890571</v>
      </c>
      <c r="CL142" s="328">
        <v>0.23228870808053803</v>
      </c>
      <c r="CM142" s="328">
        <v>0.65210676982952687</v>
      </c>
      <c r="CN142" s="328">
        <v>0.50560813117627856</v>
      </c>
      <c r="CO142" s="328">
        <v>0.74968287987249083</v>
      </c>
      <c r="CP142" s="328">
        <v>0.87329079356588935</v>
      </c>
      <c r="CQ142" s="328">
        <v>0.25792019982993208</v>
      </c>
      <c r="CR142" s="328">
        <v>0.61961924958272796</v>
      </c>
      <c r="CS142" s="328">
        <v>0.28197998200144991</v>
      </c>
      <c r="CT142" s="328">
        <v>0.62994521952625337</v>
      </c>
      <c r="CU142" s="328">
        <v>0.22154651618308319</v>
      </c>
      <c r="CV142" s="328">
        <v>0.53335823982495789</v>
      </c>
      <c r="CW142" s="329">
        <v>3.5630965484353183E-2</v>
      </c>
    </row>
    <row r="143" spans="1:101" x14ac:dyDescent="0.25">
      <c r="A143" s="322">
        <v>141</v>
      </c>
      <c r="B143" s="327">
        <v>0.79311841954675266</v>
      </c>
      <c r="C143" s="328">
        <v>0.17533466518216834</v>
      </c>
      <c r="D143" s="328">
        <v>0.39120547410287099</v>
      </c>
      <c r="E143" s="328">
        <v>7.3237014830243474E-2</v>
      </c>
      <c r="F143" s="328">
        <v>0.76162941855085631</v>
      </c>
      <c r="G143" s="328">
        <v>0.3749232642291096</v>
      </c>
      <c r="H143" s="328">
        <v>2.2838610278273386E-2</v>
      </c>
      <c r="I143" s="328">
        <v>0.83759908789300619</v>
      </c>
      <c r="J143" s="328">
        <v>0.64543206855056212</v>
      </c>
      <c r="K143" s="328">
        <v>0.81196761647076343</v>
      </c>
      <c r="L143" s="328">
        <v>0.23999691349960539</v>
      </c>
      <c r="M143" s="328">
        <v>0.19895932304037012</v>
      </c>
      <c r="N143" s="328">
        <v>0.59572593097914339</v>
      </c>
      <c r="O143" s="328">
        <v>0.61579854861677519</v>
      </c>
      <c r="P143" s="328">
        <v>0.22424394601506492</v>
      </c>
      <c r="Q143" s="328">
        <v>0.726155497304803</v>
      </c>
      <c r="R143" s="328">
        <v>3.348260002219039E-2</v>
      </c>
      <c r="S143" s="328">
        <v>0.21746705988761317</v>
      </c>
      <c r="T143" s="328">
        <v>0.33523408347735284</v>
      </c>
      <c r="U143" s="328">
        <v>0.86100239812109258</v>
      </c>
      <c r="V143" s="328">
        <v>0.79791018854367146</v>
      </c>
      <c r="W143" s="328">
        <v>0.67863749750323166</v>
      </c>
      <c r="X143" s="328">
        <v>0.47321035516633092</v>
      </c>
      <c r="Y143" s="328">
        <v>0.34419536295608233</v>
      </c>
      <c r="Z143" s="328">
        <v>0.8627855545209302</v>
      </c>
      <c r="AA143" s="328">
        <v>0.12040090747632437</v>
      </c>
      <c r="AB143" s="328">
        <v>0.24797661334593357</v>
      </c>
      <c r="AC143" s="328">
        <v>8.6616661144927498E-2</v>
      </c>
      <c r="AD143" s="328">
        <v>0.63636572986980333</v>
      </c>
      <c r="AE143" s="328">
        <v>0.27031494045610605</v>
      </c>
      <c r="AF143" s="328">
        <v>0.90598086231593378</v>
      </c>
      <c r="AG143" s="328">
        <v>0.97444617274996581</v>
      </c>
      <c r="AH143" s="328">
        <v>0.81331472758890322</v>
      </c>
      <c r="AI143" s="328">
        <v>0.35843577983676767</v>
      </c>
      <c r="AJ143" s="328">
        <v>0.27644108069294404</v>
      </c>
      <c r="AK143" s="328">
        <v>0.1075795240095303</v>
      </c>
      <c r="AL143" s="328">
        <v>0.58301463344337012</v>
      </c>
      <c r="AM143" s="328">
        <v>0.58051717206251485</v>
      </c>
      <c r="AN143" s="328">
        <v>0.66856732826985787</v>
      </c>
      <c r="AO143" s="328">
        <v>0.2082317148608952</v>
      </c>
      <c r="AP143" s="328">
        <v>0.2343502329315974</v>
      </c>
      <c r="AQ143" s="328">
        <v>0.52251998750029149</v>
      </c>
      <c r="AR143" s="328">
        <v>0.56944318403118932</v>
      </c>
      <c r="AS143" s="328">
        <v>0.29305725611971711</v>
      </c>
      <c r="AT143" s="328">
        <v>0.68438820485525609</v>
      </c>
      <c r="AU143" s="328">
        <v>0.90056855697535809</v>
      </c>
      <c r="AV143" s="328">
        <v>0.5824157671800434</v>
      </c>
      <c r="AW143" s="328">
        <v>0.11082283402312632</v>
      </c>
      <c r="AX143" s="328">
        <v>0.37493714713583626</v>
      </c>
      <c r="AY143" s="328">
        <v>0.15715611730337242</v>
      </c>
      <c r="AZ143" s="328">
        <v>0.71906034609576963</v>
      </c>
      <c r="BA143" s="328">
        <v>0.58934821607307986</v>
      </c>
      <c r="BB143" s="328">
        <v>0.10615833884463832</v>
      </c>
      <c r="BC143" s="328">
        <v>0.56228093019347303</v>
      </c>
      <c r="BD143" s="328">
        <v>0.45856571037296323</v>
      </c>
      <c r="BE143" s="328">
        <v>0.10263836121691838</v>
      </c>
      <c r="BF143" s="328">
        <v>0.756798705678982</v>
      </c>
      <c r="BG143" s="328">
        <v>0.69551109909888353</v>
      </c>
      <c r="BH143" s="328">
        <v>0.34851873094913799</v>
      </c>
      <c r="BI143" s="328">
        <v>0.79832619163251284</v>
      </c>
      <c r="BJ143" s="328">
        <v>0.9054298971351864</v>
      </c>
      <c r="BK143" s="328">
        <v>0.95706467890268443</v>
      </c>
      <c r="BL143" s="328">
        <v>0.83563479348212777</v>
      </c>
      <c r="BM143" s="328">
        <v>0.17339286759973582</v>
      </c>
      <c r="BN143" s="328">
        <v>0.8854204062885298</v>
      </c>
      <c r="BO143" s="328">
        <v>0.71551776399287359</v>
      </c>
      <c r="BP143" s="328">
        <v>0.9725901875475973</v>
      </c>
      <c r="BQ143" s="328">
        <v>0.49983183048882918</v>
      </c>
      <c r="BR143" s="328">
        <v>0.99390773844736824</v>
      </c>
      <c r="BS143" s="328">
        <v>0.4768239683819715</v>
      </c>
      <c r="BT143" s="328">
        <v>0.39323447731227734</v>
      </c>
      <c r="BU143" s="328">
        <v>0.65353855936677374</v>
      </c>
      <c r="BV143" s="328">
        <v>0.74987345767066316</v>
      </c>
      <c r="BW143" s="328">
        <v>0.36560063519727581</v>
      </c>
      <c r="BX143" s="328">
        <v>0.6121563897232063</v>
      </c>
      <c r="BY143" s="328">
        <v>0.18898248929420269</v>
      </c>
      <c r="BZ143" s="328">
        <v>0.15430884033806525</v>
      </c>
      <c r="CA143" s="328">
        <v>0.29996162988955311</v>
      </c>
      <c r="CB143" s="328">
        <v>0.49438235573627165</v>
      </c>
      <c r="CC143" s="328">
        <v>0.27071706234551485</v>
      </c>
      <c r="CD143" s="328">
        <v>0.9999075079327131</v>
      </c>
      <c r="CE143" s="328">
        <v>0.63219314754299494</v>
      </c>
      <c r="CF143" s="328">
        <v>7.9419222416981183E-2</v>
      </c>
      <c r="CG143" s="328">
        <v>0.53846151386452323</v>
      </c>
      <c r="CH143" s="328">
        <v>9.1951417661789492E-2</v>
      </c>
      <c r="CI143" s="328">
        <v>0.60294787859953658</v>
      </c>
      <c r="CJ143" s="328">
        <v>0.88160578291433001</v>
      </c>
      <c r="CK143" s="328">
        <v>0.81674959226546129</v>
      </c>
      <c r="CL143" s="328">
        <v>0.70537964273246789</v>
      </c>
      <c r="CM143" s="328">
        <v>0.45654753612247467</v>
      </c>
      <c r="CN143" s="328">
        <v>0.95355590675323576</v>
      </c>
      <c r="CO143" s="328">
        <v>0.70506816395443672</v>
      </c>
      <c r="CP143" s="328">
        <v>0.54593547899738404</v>
      </c>
      <c r="CQ143" s="328">
        <v>0.51501446298640952</v>
      </c>
      <c r="CR143" s="328">
        <v>0.28344982648185413</v>
      </c>
      <c r="CS143" s="328">
        <v>0.52294071364880867</v>
      </c>
      <c r="CT143" s="328">
        <v>0.24168845136571715</v>
      </c>
      <c r="CU143" s="328">
        <v>0.72944598150514883</v>
      </c>
      <c r="CV143" s="328">
        <v>0.26149830657419981</v>
      </c>
      <c r="CW143" s="329">
        <v>0.2635022955331916</v>
      </c>
    </row>
    <row r="144" spans="1:101" x14ac:dyDescent="0.25">
      <c r="A144" s="322">
        <v>142</v>
      </c>
      <c r="B144" s="327">
        <v>0.8313765352773963</v>
      </c>
      <c r="C144" s="328">
        <v>0.85906457238598866</v>
      </c>
      <c r="D144" s="328">
        <v>0.49022249046282385</v>
      </c>
      <c r="E144" s="328">
        <v>0.17396128699253577</v>
      </c>
      <c r="F144" s="328">
        <v>0.13642054701528838</v>
      </c>
      <c r="G144" s="328">
        <v>0.26437754122732926</v>
      </c>
      <c r="H144" s="328">
        <v>0.48758491741246623</v>
      </c>
      <c r="I144" s="328">
        <v>0.31197448910297365</v>
      </c>
      <c r="J144" s="328">
        <v>0.61335898886033346</v>
      </c>
      <c r="K144" s="328">
        <v>0.21331327176417592</v>
      </c>
      <c r="L144" s="328">
        <v>0.25750943719997776</v>
      </c>
      <c r="M144" s="328">
        <v>0.67716489537091995</v>
      </c>
      <c r="N144" s="328">
        <v>0.93371502374607407</v>
      </c>
      <c r="O144" s="328">
        <v>0.15966332714744347</v>
      </c>
      <c r="P144" s="328">
        <v>0.79372569250635283</v>
      </c>
      <c r="Q144" s="328">
        <v>0.72609609093258975</v>
      </c>
      <c r="R144" s="328">
        <v>0.84268579425564027</v>
      </c>
      <c r="S144" s="328">
        <v>0.63786477310487566</v>
      </c>
      <c r="T144" s="328">
        <v>0.88492790295582435</v>
      </c>
      <c r="U144" s="328">
        <v>0.29530534016048637</v>
      </c>
      <c r="V144" s="328">
        <v>0.15152958343393852</v>
      </c>
      <c r="W144" s="328">
        <v>0.45069721744638258</v>
      </c>
      <c r="X144" s="328">
        <v>6.5882223773897852E-2</v>
      </c>
      <c r="Y144" s="328">
        <v>2.0359494302633507E-2</v>
      </c>
      <c r="Z144" s="328">
        <v>0.36621231609532545</v>
      </c>
      <c r="AA144" s="328">
        <v>0.41327349142034908</v>
      </c>
      <c r="AB144" s="328">
        <v>0.23402863463109203</v>
      </c>
      <c r="AC144" s="328">
        <v>0.15092029778904514</v>
      </c>
      <c r="AD144" s="328">
        <v>9.309607263011288E-2</v>
      </c>
      <c r="AE144" s="328">
        <v>0.68052503622980787</v>
      </c>
      <c r="AF144" s="328">
        <v>0.52532874865322832</v>
      </c>
      <c r="AG144" s="328">
        <v>0.33717509329279705</v>
      </c>
      <c r="AH144" s="328">
        <v>0.1002534508859183</v>
      </c>
      <c r="AI144" s="328">
        <v>0.40648900469832383</v>
      </c>
      <c r="AJ144" s="328">
        <v>0.63954367544104529</v>
      </c>
      <c r="AK144" s="328">
        <v>0.66092904306191436</v>
      </c>
      <c r="AL144" s="328">
        <v>0.2883635825511135</v>
      </c>
      <c r="AM144" s="328">
        <v>8.1883034836711666E-3</v>
      </c>
      <c r="AN144" s="328">
        <v>0.99886307657840145</v>
      </c>
      <c r="AO144" s="328">
        <v>0.20945586226104762</v>
      </c>
      <c r="AP144" s="328">
        <v>0.95455058405199922</v>
      </c>
      <c r="AQ144" s="328">
        <v>0.29987009716567159</v>
      </c>
      <c r="AR144" s="328">
        <v>0.41411764637303539</v>
      </c>
      <c r="AS144" s="328">
        <v>0.63961356654602497</v>
      </c>
      <c r="AT144" s="328">
        <v>4.1381318190096827E-2</v>
      </c>
      <c r="AU144" s="328">
        <v>0.33097521314628775</v>
      </c>
      <c r="AV144" s="328">
        <v>0.50233567784792044</v>
      </c>
      <c r="AW144" s="328">
        <v>0.75524518307940114</v>
      </c>
      <c r="AX144" s="328">
        <v>0.43060806714426403</v>
      </c>
      <c r="AY144" s="328">
        <v>0.87454850225300018</v>
      </c>
      <c r="AZ144" s="328">
        <v>0.92674458406452853</v>
      </c>
      <c r="BA144" s="328">
        <v>0.90568914914723475</v>
      </c>
      <c r="BB144" s="328">
        <v>0.25103624965620064</v>
      </c>
      <c r="BC144" s="328">
        <v>0.94546930558168008</v>
      </c>
      <c r="BD144" s="328">
        <v>0.72604430728966962</v>
      </c>
      <c r="BE144" s="328">
        <v>0.88660846204223165</v>
      </c>
      <c r="BF144" s="328">
        <v>0.67899297228413169</v>
      </c>
      <c r="BG144" s="328">
        <v>0.2459413329942437</v>
      </c>
      <c r="BH144" s="328">
        <v>0.69826565880157787</v>
      </c>
      <c r="BI144" s="328">
        <v>0.41258648925182428</v>
      </c>
      <c r="BJ144" s="328">
        <v>0.5401887284917537</v>
      </c>
      <c r="BK144" s="328">
        <v>0.48137578175882223</v>
      </c>
      <c r="BL144" s="328">
        <v>0.12063856369003489</v>
      </c>
      <c r="BM144" s="328">
        <v>0.99458827868644573</v>
      </c>
      <c r="BN144" s="328">
        <v>0.96622284309326467</v>
      </c>
      <c r="BO144" s="328">
        <v>0.32474667437122484</v>
      </c>
      <c r="BP144" s="328">
        <v>0.64449393745042127</v>
      </c>
      <c r="BQ144" s="328">
        <v>0.77748535547025455</v>
      </c>
      <c r="BR144" s="328">
        <v>0.61809650443814967</v>
      </c>
      <c r="BS144" s="328">
        <v>1.4463298506121269E-2</v>
      </c>
      <c r="BT144" s="328">
        <v>0.62086813658463935</v>
      </c>
      <c r="BU144" s="328">
        <v>0.17181297101941428</v>
      </c>
      <c r="BV144" s="328">
        <v>0.66995901048613238</v>
      </c>
      <c r="BW144" s="328">
        <v>5.6615093750992829E-2</v>
      </c>
      <c r="BX144" s="328">
        <v>0.2008621360396623</v>
      </c>
      <c r="BY144" s="328">
        <v>0.61733632113987191</v>
      </c>
      <c r="BZ144" s="328">
        <v>8.741560271434512E-2</v>
      </c>
      <c r="CA144" s="328">
        <v>3.8295295006829377E-3</v>
      </c>
      <c r="CB144" s="328">
        <v>0.13213816706091919</v>
      </c>
      <c r="CC144" s="328">
        <v>0.57484572118719668</v>
      </c>
      <c r="CD144" s="328">
        <v>0.55001016247008416</v>
      </c>
      <c r="CE144" s="328">
        <v>0.89224684515254093</v>
      </c>
      <c r="CF144" s="328">
        <v>0.54707819484389653</v>
      </c>
      <c r="CG144" s="328">
        <v>0.59366819752345035</v>
      </c>
      <c r="CH144" s="328">
        <v>0.55408933932052395</v>
      </c>
      <c r="CI144" s="328">
        <v>0.60782882953465034</v>
      </c>
      <c r="CJ144" s="328">
        <v>0.88193968239053055</v>
      </c>
      <c r="CK144" s="328">
        <v>0.25428287093548185</v>
      </c>
      <c r="CL144" s="328">
        <v>2.8444462792494463E-2</v>
      </c>
      <c r="CM144" s="328">
        <v>0.18575752242010402</v>
      </c>
      <c r="CN144" s="328">
        <v>0.43688351733984643</v>
      </c>
      <c r="CO144" s="328">
        <v>0.12420277645059152</v>
      </c>
      <c r="CP144" s="328">
        <v>0.44827921575926677</v>
      </c>
      <c r="CQ144" s="328">
        <v>0.41548649097379675</v>
      </c>
      <c r="CR144" s="328">
        <v>0.25701642422326509</v>
      </c>
      <c r="CS144" s="328">
        <v>0.72672384132268508</v>
      </c>
      <c r="CT144" s="328">
        <v>0.38986094392328852</v>
      </c>
      <c r="CU144" s="328">
        <v>0.34708670671037956</v>
      </c>
      <c r="CV144" s="328">
        <v>0.30176289097512576</v>
      </c>
      <c r="CW144" s="329">
        <v>0.20660773267494825</v>
      </c>
    </row>
    <row r="145" spans="1:101" x14ac:dyDescent="0.25">
      <c r="A145" s="322">
        <v>143</v>
      </c>
      <c r="B145" s="327">
        <v>0.27353476452980718</v>
      </c>
      <c r="C145" s="328">
        <v>7.894096537360018E-2</v>
      </c>
      <c r="D145" s="328">
        <v>0.57043713592399703</v>
      </c>
      <c r="E145" s="328">
        <v>0.71233264328452872</v>
      </c>
      <c r="F145" s="328">
        <v>0.12733122025522237</v>
      </c>
      <c r="G145" s="328">
        <v>0.62090195781976121</v>
      </c>
      <c r="H145" s="328">
        <v>0.79119777958656101</v>
      </c>
      <c r="I145" s="328">
        <v>0.15696680541798003</v>
      </c>
      <c r="J145" s="328">
        <v>0.42254266341098501</v>
      </c>
      <c r="K145" s="328">
        <v>0.20495572057894229</v>
      </c>
      <c r="L145" s="328">
        <v>0.5928129327618763</v>
      </c>
      <c r="M145" s="328">
        <v>0.27436993784755348</v>
      </c>
      <c r="N145" s="328">
        <v>0.99759638403129625</v>
      </c>
      <c r="O145" s="328">
        <v>0.43931231942259696</v>
      </c>
      <c r="P145" s="328">
        <v>9.4533778006944402E-2</v>
      </c>
      <c r="Q145" s="328">
        <v>0.73409539092881992</v>
      </c>
      <c r="R145" s="328">
        <v>0.97308236032084139</v>
      </c>
      <c r="S145" s="328">
        <v>0.23190146582502891</v>
      </c>
      <c r="T145" s="328">
        <v>0.78182015905880164</v>
      </c>
      <c r="U145" s="328">
        <v>0.37841620745406512</v>
      </c>
      <c r="V145" s="328">
        <v>0.52086603859372094</v>
      </c>
      <c r="W145" s="328">
        <v>0.23504190180459239</v>
      </c>
      <c r="X145" s="328">
        <v>0.34694446288702352</v>
      </c>
      <c r="Y145" s="328">
        <v>0.41386405382585534</v>
      </c>
      <c r="Z145" s="328">
        <v>0.69711165548184728</v>
      </c>
      <c r="AA145" s="328">
        <v>0.28243007591561886</v>
      </c>
      <c r="AB145" s="328">
        <v>0.13258063436857714</v>
      </c>
      <c r="AC145" s="328">
        <v>0.35215827863591009</v>
      </c>
      <c r="AD145" s="328">
        <v>0.36946765580256269</v>
      </c>
      <c r="AE145" s="328">
        <v>0.73285729803297661</v>
      </c>
      <c r="AF145" s="328">
        <v>0.99678674434299896</v>
      </c>
      <c r="AG145" s="328">
        <v>1.0928642516807585E-3</v>
      </c>
      <c r="AH145" s="328">
        <v>0.68187093432418977</v>
      </c>
      <c r="AI145" s="328">
        <v>0.96257711525377276</v>
      </c>
      <c r="AJ145" s="328">
        <v>0.79707271129203061</v>
      </c>
      <c r="AK145" s="328">
        <v>0.98793175426895985</v>
      </c>
      <c r="AL145" s="328">
        <v>0.66045114809317607</v>
      </c>
      <c r="AM145" s="328">
        <v>0.99349305556809808</v>
      </c>
      <c r="AN145" s="328">
        <v>0.82934768058236941</v>
      </c>
      <c r="AO145" s="328">
        <v>0.80964115847049101</v>
      </c>
      <c r="AP145" s="328">
        <v>0.40305309653757604</v>
      </c>
      <c r="AQ145" s="328">
        <v>0.44951029837187417</v>
      </c>
      <c r="AR145" s="328">
        <v>0.4796046826385123</v>
      </c>
      <c r="AS145" s="328">
        <v>0.32701008032678525</v>
      </c>
      <c r="AT145" s="328">
        <v>0.42195959206459666</v>
      </c>
      <c r="AU145" s="328">
        <v>9.3316362539484388E-2</v>
      </c>
      <c r="AV145" s="328">
        <v>0.81213294746758136</v>
      </c>
      <c r="AW145" s="328">
        <v>0.94051245778205006</v>
      </c>
      <c r="AX145" s="328">
        <v>0.73596427718543644</v>
      </c>
      <c r="AY145" s="328">
        <v>0.10200377877894606</v>
      </c>
      <c r="AZ145" s="328">
        <v>0.47865228602460963</v>
      </c>
      <c r="BA145" s="328">
        <v>0.91111175955761614</v>
      </c>
      <c r="BB145" s="328">
        <v>0.7278072810158529</v>
      </c>
      <c r="BC145" s="328">
        <v>0.20098537801196859</v>
      </c>
      <c r="BD145" s="328">
        <v>0.96415112454971563</v>
      </c>
      <c r="BE145" s="328">
        <v>0.50248220679500832</v>
      </c>
      <c r="BF145" s="328">
        <v>0.310738945010681</v>
      </c>
      <c r="BG145" s="328">
        <v>0.13647168856909708</v>
      </c>
      <c r="BH145" s="328">
        <v>0.45947807376090499</v>
      </c>
      <c r="BI145" s="328">
        <v>0.88211533826005084</v>
      </c>
      <c r="BJ145" s="328">
        <v>7.537111167754551E-2</v>
      </c>
      <c r="BK145" s="328">
        <v>0.53317854360855943</v>
      </c>
      <c r="BL145" s="328">
        <v>0.74433847625581828</v>
      </c>
      <c r="BM145" s="328">
        <v>0.79360525242815605</v>
      </c>
      <c r="BN145" s="328">
        <v>0.88472982981290405</v>
      </c>
      <c r="BO145" s="328">
        <v>0.50199032745884153</v>
      </c>
      <c r="BP145" s="328">
        <v>0.61756244574702279</v>
      </c>
      <c r="BQ145" s="328">
        <v>0.54984447752411736</v>
      </c>
      <c r="BR145" s="328">
        <v>0.36173248998597174</v>
      </c>
      <c r="BS145" s="328">
        <v>0.74777719563641987</v>
      </c>
      <c r="BT145" s="328">
        <v>0.64871725910045419</v>
      </c>
      <c r="BU145" s="328">
        <v>0.66634258026650062</v>
      </c>
      <c r="BV145" s="328">
        <v>1.6769031344073149E-2</v>
      </c>
      <c r="BW145" s="328">
        <v>0.99792716343041343</v>
      </c>
      <c r="BX145" s="328">
        <v>0.6684253699911098</v>
      </c>
      <c r="BY145" s="328">
        <v>0.62798969931273718</v>
      </c>
      <c r="BZ145" s="328">
        <v>0.27690124935909699</v>
      </c>
      <c r="CA145" s="328">
        <v>0.64115352764528444</v>
      </c>
      <c r="CB145" s="328">
        <v>0.94917455611693091</v>
      </c>
      <c r="CC145" s="328">
        <v>0.86963741577411735</v>
      </c>
      <c r="CD145" s="328">
        <v>0.57768557121904895</v>
      </c>
      <c r="CE145" s="328">
        <v>0.72186266468916926</v>
      </c>
      <c r="CF145" s="328">
        <v>0.95996136171516078</v>
      </c>
      <c r="CG145" s="328">
        <v>0.32929314680709609</v>
      </c>
      <c r="CH145" s="328">
        <v>5.9745018064671029E-2</v>
      </c>
      <c r="CI145" s="328">
        <v>0.67275465214573038</v>
      </c>
      <c r="CJ145" s="328">
        <v>0.27763874158545865</v>
      </c>
      <c r="CK145" s="328">
        <v>0.87780158475273939</v>
      </c>
      <c r="CL145" s="328">
        <v>0.25068936310615886</v>
      </c>
      <c r="CM145" s="328">
        <v>0.643264419333756</v>
      </c>
      <c r="CN145" s="328">
        <v>0.55805829087074255</v>
      </c>
      <c r="CO145" s="328">
        <v>0.67005345848519759</v>
      </c>
      <c r="CP145" s="328">
        <v>0.38722006040668955</v>
      </c>
      <c r="CQ145" s="328">
        <v>0.62749249146429542</v>
      </c>
      <c r="CR145" s="328">
        <v>0.93091902601133869</v>
      </c>
      <c r="CS145" s="328">
        <v>0.21775131283138571</v>
      </c>
      <c r="CT145" s="328">
        <v>0.46899145810413856</v>
      </c>
      <c r="CU145" s="328">
        <v>0.14639566272701732</v>
      </c>
      <c r="CV145" s="328">
        <v>0.35237105924211454</v>
      </c>
      <c r="CW145" s="329">
        <v>0.50748618603677631</v>
      </c>
    </row>
    <row r="146" spans="1:101" x14ac:dyDescent="0.25">
      <c r="A146" s="322">
        <v>144</v>
      </c>
      <c r="B146" s="327">
        <v>6.4276704361302173E-2</v>
      </c>
      <c r="C146" s="328">
        <v>3.436779632337128E-2</v>
      </c>
      <c r="D146" s="328">
        <v>0.10318025858561697</v>
      </c>
      <c r="E146" s="328">
        <v>0.82844472129695323</v>
      </c>
      <c r="F146" s="328">
        <v>0.51936753372875621</v>
      </c>
      <c r="G146" s="328">
        <v>0.27001475146178588</v>
      </c>
      <c r="H146" s="328">
        <v>0.76696858825682623</v>
      </c>
      <c r="I146" s="328">
        <v>0.37808210643477835</v>
      </c>
      <c r="J146" s="328">
        <v>9.5974135433250174E-2</v>
      </c>
      <c r="K146" s="328">
        <v>0.21571574191079779</v>
      </c>
      <c r="L146" s="328">
        <v>0.83014488450456025</v>
      </c>
      <c r="M146" s="328">
        <v>0.16577974520150907</v>
      </c>
      <c r="N146" s="328">
        <v>0.99694572370506451</v>
      </c>
      <c r="O146" s="328">
        <v>0.69387300526224882</v>
      </c>
      <c r="P146" s="328">
        <v>0.85855710977255573</v>
      </c>
      <c r="Q146" s="328">
        <v>0.31173558855836059</v>
      </c>
      <c r="R146" s="328">
        <v>0.29544803968419542</v>
      </c>
      <c r="S146" s="328">
        <v>0.78617904886883427</v>
      </c>
      <c r="T146" s="328">
        <v>0.77812443353959004</v>
      </c>
      <c r="U146" s="328">
        <v>0.49248761379005357</v>
      </c>
      <c r="V146" s="328">
        <v>0.65996729524574826</v>
      </c>
      <c r="W146" s="328">
        <v>0.48935580346410745</v>
      </c>
      <c r="X146" s="328">
        <v>0.12628757151523051</v>
      </c>
      <c r="Y146" s="328">
        <v>6.144651638800136E-2</v>
      </c>
      <c r="Z146" s="328">
        <v>0.25309206403268991</v>
      </c>
      <c r="AA146" s="328">
        <v>0.34216721175627729</v>
      </c>
      <c r="AB146" s="328">
        <v>0.86394289096144417</v>
      </c>
      <c r="AC146" s="328">
        <v>0.38124998244453101</v>
      </c>
      <c r="AD146" s="328">
        <v>0.22262567743278505</v>
      </c>
      <c r="AE146" s="328">
        <v>0.55069473355914589</v>
      </c>
      <c r="AF146" s="328">
        <v>0.47412525287314389</v>
      </c>
      <c r="AG146" s="328">
        <v>0.97404830476736537</v>
      </c>
      <c r="AH146" s="328">
        <v>0.38526552125546965</v>
      </c>
      <c r="AI146" s="328">
        <v>0.74381302526994286</v>
      </c>
      <c r="AJ146" s="328">
        <v>0.166220997680945</v>
      </c>
      <c r="AK146" s="328">
        <v>0.13392387717162135</v>
      </c>
      <c r="AL146" s="328">
        <v>0.97322787515934639</v>
      </c>
      <c r="AM146" s="328">
        <v>0.41379642267971084</v>
      </c>
      <c r="AN146" s="328">
        <v>0.50742720148252207</v>
      </c>
      <c r="AO146" s="328">
        <v>0.71128898024425036</v>
      </c>
      <c r="AP146" s="328">
        <v>0.14760932846772157</v>
      </c>
      <c r="AQ146" s="328">
        <v>0.26913941464507052</v>
      </c>
      <c r="AR146" s="328">
        <v>0.64540902900305674</v>
      </c>
      <c r="AS146" s="328">
        <v>0.85746128191133431</v>
      </c>
      <c r="AT146" s="328">
        <v>0.21630443437852342</v>
      </c>
      <c r="AU146" s="328">
        <v>0.88822318348985618</v>
      </c>
      <c r="AV146" s="328">
        <v>0.12994572435095897</v>
      </c>
      <c r="AW146" s="328">
        <v>2.118262216864597E-2</v>
      </c>
      <c r="AX146" s="328">
        <v>0.75491477410543806</v>
      </c>
      <c r="AY146" s="328">
        <v>0.217659420535953</v>
      </c>
      <c r="AZ146" s="328">
        <v>0.95121234687459211</v>
      </c>
      <c r="BA146" s="328">
        <v>0.49709476941552633</v>
      </c>
      <c r="BB146" s="328">
        <v>0.24126005790564697</v>
      </c>
      <c r="BC146" s="328">
        <v>0.86274474405503843</v>
      </c>
      <c r="BD146" s="328">
        <v>0.31697504502193663</v>
      </c>
      <c r="BE146" s="328">
        <v>0.45276238537369928</v>
      </c>
      <c r="BF146" s="328">
        <v>0.61580170637986398</v>
      </c>
      <c r="BG146" s="328">
        <v>0.5090524287649032</v>
      </c>
      <c r="BH146" s="328">
        <v>0.26665116022684665</v>
      </c>
      <c r="BI146" s="328">
        <v>0.64533782278787744</v>
      </c>
      <c r="BJ146" s="328">
        <v>0.6605553835610114</v>
      </c>
      <c r="BK146" s="328">
        <v>0.38628255082751739</v>
      </c>
      <c r="BL146" s="328">
        <v>0.72536274319667915</v>
      </c>
      <c r="BM146" s="328">
        <v>0.17613597230044231</v>
      </c>
      <c r="BN146" s="328">
        <v>0.99147380670505059</v>
      </c>
      <c r="BO146" s="328">
        <v>0.21851259468162976</v>
      </c>
      <c r="BP146" s="328">
        <v>3.3816319078994184E-4</v>
      </c>
      <c r="BQ146" s="328">
        <v>0.20713672173001996</v>
      </c>
      <c r="BR146" s="328">
        <v>0.52165029994721035</v>
      </c>
      <c r="BS146" s="328">
        <v>0.27843333766003298</v>
      </c>
      <c r="BT146" s="328">
        <v>0.18505392433030554</v>
      </c>
      <c r="BU146" s="328">
        <v>0.12011901887438547</v>
      </c>
      <c r="BV146" s="328">
        <v>0.82616057494335249</v>
      </c>
      <c r="BW146" s="328">
        <v>0.74899948786709647</v>
      </c>
      <c r="BX146" s="328">
        <v>0.47364562397482235</v>
      </c>
      <c r="BY146" s="328">
        <v>0.18056642688130164</v>
      </c>
      <c r="BZ146" s="328">
        <v>0.19047477403607438</v>
      </c>
      <c r="CA146" s="328">
        <v>0.39894393688771213</v>
      </c>
      <c r="CB146" s="328">
        <v>0.22316034982078037</v>
      </c>
      <c r="CC146" s="328">
        <v>0.15318678574471312</v>
      </c>
      <c r="CD146" s="328">
        <v>0.1575602543437844</v>
      </c>
      <c r="CE146" s="328">
        <v>0.62486302989413245</v>
      </c>
      <c r="CF146" s="328">
        <v>0.69717480627145356</v>
      </c>
      <c r="CG146" s="328">
        <v>0.87985211857695522</v>
      </c>
      <c r="CH146" s="328">
        <v>0.43006154091701276</v>
      </c>
      <c r="CI146" s="328">
        <v>0.4001403580528895</v>
      </c>
      <c r="CJ146" s="328">
        <v>0.68978164095033812</v>
      </c>
      <c r="CK146" s="328">
        <v>0.53063731715646512</v>
      </c>
      <c r="CL146" s="328">
        <v>0.28767397263969663</v>
      </c>
      <c r="CM146" s="328">
        <v>0.48970692956555473</v>
      </c>
      <c r="CN146" s="328">
        <v>0.59061085215670617</v>
      </c>
      <c r="CO146" s="328">
        <v>0.70372564851935437</v>
      </c>
      <c r="CP146" s="328">
        <v>0.49994977886056358</v>
      </c>
      <c r="CQ146" s="328">
        <v>0.65330725475375506</v>
      </c>
      <c r="CR146" s="328">
        <v>0.76326664483913143</v>
      </c>
      <c r="CS146" s="328">
        <v>0.43232812831602541</v>
      </c>
      <c r="CT146" s="328">
        <v>0.77864190304506309</v>
      </c>
      <c r="CU146" s="328">
        <v>0.9725430474439456</v>
      </c>
      <c r="CV146" s="328">
        <v>0.72727029844948543</v>
      </c>
      <c r="CW146" s="329">
        <v>0.98037674510188877</v>
      </c>
    </row>
    <row r="147" spans="1:101" x14ac:dyDescent="0.25">
      <c r="A147" s="322">
        <v>145</v>
      </c>
      <c r="B147" s="327">
        <v>0.78967926203970595</v>
      </c>
      <c r="C147" s="328">
        <v>0.85971774478458429</v>
      </c>
      <c r="D147" s="328">
        <v>0.89157012300785166</v>
      </c>
      <c r="E147" s="328">
        <v>0.85269964280744159</v>
      </c>
      <c r="F147" s="328">
        <v>0.54036805634809371</v>
      </c>
      <c r="G147" s="328">
        <v>8.5993127737280517E-3</v>
      </c>
      <c r="H147" s="328">
        <v>0.43522547113435639</v>
      </c>
      <c r="I147" s="328">
        <v>0.77646285517834635</v>
      </c>
      <c r="J147" s="328">
        <v>0.57003603152880711</v>
      </c>
      <c r="K147" s="328">
        <v>0.69374306535190522</v>
      </c>
      <c r="L147" s="328">
        <v>1.2761201651696696E-2</v>
      </c>
      <c r="M147" s="328">
        <v>0.98752540423585611</v>
      </c>
      <c r="N147" s="328">
        <v>0.91736122458680458</v>
      </c>
      <c r="O147" s="328">
        <v>0.14624521835159277</v>
      </c>
      <c r="P147" s="328">
        <v>0.83463491869977346</v>
      </c>
      <c r="Q147" s="328">
        <v>0.60874028401349278</v>
      </c>
      <c r="R147" s="328">
        <v>8.7531285035959083E-2</v>
      </c>
      <c r="S147" s="328">
        <v>0.19966069462823244</v>
      </c>
      <c r="T147" s="328">
        <v>0.21371615188347626</v>
      </c>
      <c r="U147" s="328">
        <v>0.74293480067463324</v>
      </c>
      <c r="V147" s="328">
        <v>0.75107435445601856</v>
      </c>
      <c r="W147" s="328">
        <v>0.49020014985695526</v>
      </c>
      <c r="X147" s="328">
        <v>0.11880572547005808</v>
      </c>
      <c r="Y147" s="328">
        <v>0.20608020542461514</v>
      </c>
      <c r="Z147" s="328">
        <v>9.2336299571805114E-2</v>
      </c>
      <c r="AA147" s="328">
        <v>0.34275420714388627</v>
      </c>
      <c r="AB147" s="328">
        <v>0.75749216288924281</v>
      </c>
      <c r="AC147" s="328">
        <v>0.44288027486442161</v>
      </c>
      <c r="AD147" s="328">
        <v>0.37568285558483527</v>
      </c>
      <c r="AE147" s="328">
        <v>0.10851712794898316</v>
      </c>
      <c r="AF147" s="328">
        <v>0.3963697296600488</v>
      </c>
      <c r="AG147" s="328">
        <v>0.47641249092704729</v>
      </c>
      <c r="AH147" s="328">
        <v>5.9348959368803023E-2</v>
      </c>
      <c r="AI147" s="328">
        <v>0.64902529248849028</v>
      </c>
      <c r="AJ147" s="328">
        <v>0.22677700769179432</v>
      </c>
      <c r="AK147" s="328">
        <v>0.45695776611866812</v>
      </c>
      <c r="AL147" s="328">
        <v>0.73991711503300106</v>
      </c>
      <c r="AM147" s="328">
        <v>0.99974848403484895</v>
      </c>
      <c r="AN147" s="328">
        <v>0.20268232351886528</v>
      </c>
      <c r="AO147" s="328">
        <v>0.56746558433357475</v>
      </c>
      <c r="AP147" s="328">
        <v>0.15783583053542216</v>
      </c>
      <c r="AQ147" s="328">
        <v>0.15951548006512883</v>
      </c>
      <c r="AR147" s="328">
        <v>0.80210638526843248</v>
      </c>
      <c r="AS147" s="328">
        <v>0.18517114794945755</v>
      </c>
      <c r="AT147" s="328">
        <v>0.81586295610171522</v>
      </c>
      <c r="AU147" s="328">
        <v>0.90368052296209989</v>
      </c>
      <c r="AV147" s="328">
        <v>0.51664380520340192</v>
      </c>
      <c r="AW147" s="328">
        <v>0.4148643687031468</v>
      </c>
      <c r="AX147" s="328">
        <v>0.5211672105432068</v>
      </c>
      <c r="AY147" s="328">
        <v>0.71293254567983677</v>
      </c>
      <c r="AZ147" s="328">
        <v>0.30491934388754838</v>
      </c>
      <c r="BA147" s="328">
        <v>0.22906119762278543</v>
      </c>
      <c r="BB147" s="328">
        <v>0.87944443778108683</v>
      </c>
      <c r="BC147" s="328">
        <v>0.88583871701942485</v>
      </c>
      <c r="BD147" s="328">
        <v>0.44754868334534215</v>
      </c>
      <c r="BE147" s="328">
        <v>0.73694736758947266</v>
      </c>
      <c r="BF147" s="328">
        <v>0.41858539107888904</v>
      </c>
      <c r="BG147" s="328">
        <v>0.91331369593477607</v>
      </c>
      <c r="BH147" s="328">
        <v>0.44523302884666371</v>
      </c>
      <c r="BI147" s="328">
        <v>0.98302128324555671</v>
      </c>
      <c r="BJ147" s="328">
        <v>1.2119713035665836E-2</v>
      </c>
      <c r="BK147" s="328">
        <v>0.90802806375448641</v>
      </c>
      <c r="BL147" s="328">
        <v>0.80308547925813967</v>
      </c>
      <c r="BM147" s="328">
        <v>0.80202757980504025</v>
      </c>
      <c r="BN147" s="328">
        <v>0.54598452313514767</v>
      </c>
      <c r="BO147" s="328">
        <v>0.4096806080343891</v>
      </c>
      <c r="BP147" s="328">
        <v>0.55734729746335399</v>
      </c>
      <c r="BQ147" s="328">
        <v>0.34360619888699429</v>
      </c>
      <c r="BR147" s="328">
        <v>0.72662770374616592</v>
      </c>
      <c r="BS147" s="328">
        <v>0.26161927890191539</v>
      </c>
      <c r="BT147" s="328">
        <v>0.30881270328657617</v>
      </c>
      <c r="BU147" s="328">
        <v>0.23981065520039024</v>
      </c>
      <c r="BV147" s="328">
        <v>0.62940614321442623</v>
      </c>
      <c r="BW147" s="328">
        <v>0.75374406314533604</v>
      </c>
      <c r="BX147" s="328">
        <v>0.74139390251612491</v>
      </c>
      <c r="BY147" s="328">
        <v>0.6958031670812419</v>
      </c>
      <c r="BZ147" s="328">
        <v>0.36698564731429473</v>
      </c>
      <c r="CA147" s="328">
        <v>0.2937820248623999</v>
      </c>
      <c r="CB147" s="328">
        <v>0.49777140707903578</v>
      </c>
      <c r="CC147" s="328">
        <v>0.66584504144304435</v>
      </c>
      <c r="CD147" s="328">
        <v>0.54371886824427973</v>
      </c>
      <c r="CE147" s="328">
        <v>0.59204538916519711</v>
      </c>
      <c r="CF147" s="328">
        <v>0.96811205632568709</v>
      </c>
      <c r="CG147" s="328">
        <v>0.20006084942145952</v>
      </c>
      <c r="CH147" s="328">
        <v>0.6418305148174448</v>
      </c>
      <c r="CI147" s="328">
        <v>0.71359382943889416</v>
      </c>
      <c r="CJ147" s="328">
        <v>0.58088936580440631</v>
      </c>
      <c r="CK147" s="328">
        <v>0.64453987575501204</v>
      </c>
      <c r="CL147" s="328">
        <v>0.16738773875838597</v>
      </c>
      <c r="CM147" s="328">
        <v>1.9936959648258146E-2</v>
      </c>
      <c r="CN147" s="328">
        <v>0.39581972371041108</v>
      </c>
      <c r="CO147" s="328">
        <v>7.7938219049491497E-3</v>
      </c>
      <c r="CP147" s="328">
        <v>3.8419185299937375E-2</v>
      </c>
      <c r="CQ147" s="328">
        <v>0.7507571395599042</v>
      </c>
      <c r="CR147" s="328">
        <v>0.64407736999074761</v>
      </c>
      <c r="CS147" s="328">
        <v>0.36428564623141124</v>
      </c>
      <c r="CT147" s="328">
        <v>0.64435364210078028</v>
      </c>
      <c r="CU147" s="328">
        <v>0.51447947634041058</v>
      </c>
      <c r="CV147" s="328">
        <v>0.97773813813194321</v>
      </c>
      <c r="CW147" s="329">
        <v>0.6602038722509771</v>
      </c>
    </row>
    <row r="148" spans="1:101" x14ac:dyDescent="0.25">
      <c r="A148" s="322">
        <v>146</v>
      </c>
      <c r="B148" s="327">
        <v>0.33316892187938563</v>
      </c>
      <c r="C148" s="328">
        <v>0.49743495148088979</v>
      </c>
      <c r="D148" s="328">
        <v>0.97211967479833139</v>
      </c>
      <c r="E148" s="328">
        <v>0.97693040831642497</v>
      </c>
      <c r="F148" s="328">
        <v>0.24186480785895381</v>
      </c>
      <c r="G148" s="328">
        <v>0.26097394827728593</v>
      </c>
      <c r="H148" s="328">
        <v>0.15563878092097561</v>
      </c>
      <c r="I148" s="328">
        <v>0.49869064330181745</v>
      </c>
      <c r="J148" s="328">
        <v>0.21022479478069833</v>
      </c>
      <c r="K148" s="328">
        <v>0.65536341804018328</v>
      </c>
      <c r="L148" s="328">
        <v>0.1837927478550605</v>
      </c>
      <c r="M148" s="328">
        <v>0.73676489987221516</v>
      </c>
      <c r="N148" s="328">
        <v>0.86954846381330864</v>
      </c>
      <c r="O148" s="328">
        <v>0.19145111466918774</v>
      </c>
      <c r="P148" s="328">
        <v>0.52429647819962844</v>
      </c>
      <c r="Q148" s="328">
        <v>0.79359878909215364</v>
      </c>
      <c r="R148" s="328">
        <v>0.66087382363439318</v>
      </c>
      <c r="S148" s="328">
        <v>2.1274625699582828E-2</v>
      </c>
      <c r="T148" s="328">
        <v>0.95368663695692391</v>
      </c>
      <c r="U148" s="328">
        <v>0.18611539903205943</v>
      </c>
      <c r="V148" s="328">
        <v>0.67198537082176291</v>
      </c>
      <c r="W148" s="328">
        <v>0.67015939658876622</v>
      </c>
      <c r="X148" s="328">
        <v>0.231983230056795</v>
      </c>
      <c r="Y148" s="328">
        <v>0.52698139322725912</v>
      </c>
      <c r="Z148" s="328">
        <v>0.19554140157866051</v>
      </c>
      <c r="AA148" s="328">
        <v>4.4667851022081706E-2</v>
      </c>
      <c r="AB148" s="328">
        <v>0.82772908737321682</v>
      </c>
      <c r="AC148" s="328">
        <v>0.50836981704429363</v>
      </c>
      <c r="AD148" s="328">
        <v>0.17344320908961475</v>
      </c>
      <c r="AE148" s="328">
        <v>0.87031120095317416</v>
      </c>
      <c r="AF148" s="328">
        <v>6.5854375209448257E-2</v>
      </c>
      <c r="AG148" s="328">
        <v>5.8711015678054146E-2</v>
      </c>
      <c r="AH148" s="328">
        <v>0.37174542900196172</v>
      </c>
      <c r="AI148" s="328">
        <v>0.38542698534947206</v>
      </c>
      <c r="AJ148" s="328">
        <v>0.62351301148297678</v>
      </c>
      <c r="AK148" s="328">
        <v>0.99857688115314569</v>
      </c>
      <c r="AL148" s="328">
        <v>0.11457076215458617</v>
      </c>
      <c r="AM148" s="328">
        <v>0.65168863658469878</v>
      </c>
      <c r="AN148" s="328">
        <v>0.82470446752108306</v>
      </c>
      <c r="AO148" s="328">
        <v>0.81305832257480426</v>
      </c>
      <c r="AP148" s="328">
        <v>7.9562361090955491E-2</v>
      </c>
      <c r="AQ148" s="328">
        <v>0.82576024439772722</v>
      </c>
      <c r="AR148" s="328">
        <v>0.5582819291521226</v>
      </c>
      <c r="AS148" s="328">
        <v>0.55425426334221672</v>
      </c>
      <c r="AT148" s="328">
        <v>0.27661849142584694</v>
      </c>
      <c r="AU148" s="328">
        <v>0.50111869480313098</v>
      </c>
      <c r="AV148" s="328">
        <v>8.6154399557244687E-2</v>
      </c>
      <c r="AW148" s="328">
        <v>0.81787048504805249</v>
      </c>
      <c r="AX148" s="328">
        <v>0.25197859839898928</v>
      </c>
      <c r="AY148" s="328">
        <v>0.58126916735441747</v>
      </c>
      <c r="AZ148" s="328">
        <v>0.71129563689478781</v>
      </c>
      <c r="BA148" s="328">
        <v>0.87973738673202839</v>
      </c>
      <c r="BB148" s="328">
        <v>4.6082844086358321E-2</v>
      </c>
      <c r="BC148" s="328">
        <v>0.37896004315943532</v>
      </c>
      <c r="BD148" s="328">
        <v>0.61982210438728436</v>
      </c>
      <c r="BE148" s="328">
        <v>0.69718383344679768</v>
      </c>
      <c r="BF148" s="328">
        <v>0.51744374419853778</v>
      </c>
      <c r="BG148" s="328">
        <v>0.32372859787832842</v>
      </c>
      <c r="BH148" s="328">
        <v>0.99100670768519117</v>
      </c>
      <c r="BI148" s="328">
        <v>0.62053826933515843</v>
      </c>
      <c r="BJ148" s="328">
        <v>0.23015283534736231</v>
      </c>
      <c r="BK148" s="328">
        <v>0.65176726784914862</v>
      </c>
      <c r="BL148" s="328">
        <v>0.99888195710726158</v>
      </c>
      <c r="BM148" s="328">
        <v>0.38731746785895904</v>
      </c>
      <c r="BN148" s="328">
        <v>0.55831527401802639</v>
      </c>
      <c r="BO148" s="328">
        <v>0.94099800864142424</v>
      </c>
      <c r="BP148" s="328">
        <v>0.4156831567738577</v>
      </c>
      <c r="BQ148" s="328">
        <v>0.3147193638003003</v>
      </c>
      <c r="BR148" s="328">
        <v>0.74254112830788599</v>
      </c>
      <c r="BS148" s="328">
        <v>0.17874121112011476</v>
      </c>
      <c r="BT148" s="328">
        <v>0.76078685064752438</v>
      </c>
      <c r="BU148" s="328">
        <v>0.12275702844549929</v>
      </c>
      <c r="BV148" s="328">
        <v>0.34161545671778315</v>
      </c>
      <c r="BW148" s="328">
        <v>3.6495610042434068E-2</v>
      </c>
      <c r="BX148" s="328">
        <v>0.17358734705095369</v>
      </c>
      <c r="BY148" s="328">
        <v>0.52411941632507641</v>
      </c>
      <c r="BZ148" s="328">
        <v>0.6040041493371322</v>
      </c>
      <c r="CA148" s="328">
        <v>0.72173402478385817</v>
      </c>
      <c r="CB148" s="328">
        <v>0.12587654763938794</v>
      </c>
      <c r="CC148" s="328">
        <v>0.78636481122266044</v>
      </c>
      <c r="CD148" s="328">
        <v>0.36120247988268739</v>
      </c>
      <c r="CE148" s="328">
        <v>0.94629190388881579</v>
      </c>
      <c r="CF148" s="328">
        <v>0.89455583965087238</v>
      </c>
      <c r="CG148" s="328">
        <v>0.2531615726675831</v>
      </c>
      <c r="CH148" s="328">
        <v>6.4379435432326826E-2</v>
      </c>
      <c r="CI148" s="328">
        <v>5.1181268484119302E-2</v>
      </c>
      <c r="CJ148" s="328">
        <v>0.72270787856612273</v>
      </c>
      <c r="CK148" s="328">
        <v>0.99972626588530478</v>
      </c>
      <c r="CL148" s="328">
        <v>0.92178089994523238</v>
      </c>
      <c r="CM148" s="328">
        <v>2.9396319935992565E-2</v>
      </c>
      <c r="CN148" s="328">
        <v>0.52836142810868392</v>
      </c>
      <c r="CO148" s="328">
        <v>0.6328202834542882</v>
      </c>
      <c r="CP148" s="328">
        <v>0.80475790252922863</v>
      </c>
      <c r="CQ148" s="328">
        <v>0.43814886176895396</v>
      </c>
      <c r="CR148" s="328">
        <v>0.95313816922754357</v>
      </c>
      <c r="CS148" s="328">
        <v>9.4949335374866273E-2</v>
      </c>
      <c r="CT148" s="328">
        <v>0.79764382749460783</v>
      </c>
      <c r="CU148" s="328">
        <v>0.74174067345798034</v>
      </c>
      <c r="CV148" s="328">
        <v>0.23882693229558072</v>
      </c>
      <c r="CW148" s="329">
        <v>0.32732383366237139</v>
      </c>
    </row>
    <row r="149" spans="1:101" x14ac:dyDescent="0.25">
      <c r="A149" s="322">
        <v>147</v>
      </c>
      <c r="B149" s="327">
        <v>0.63464369853466662</v>
      </c>
      <c r="C149" s="328">
        <v>0.97184828411286794</v>
      </c>
      <c r="D149" s="328">
        <v>0.40376735350396609</v>
      </c>
      <c r="E149" s="328">
        <v>0.95115074733031468</v>
      </c>
      <c r="F149" s="328">
        <v>0.52251315600096726</v>
      </c>
      <c r="G149" s="328">
        <v>9.2740496765084224E-2</v>
      </c>
      <c r="H149" s="328">
        <v>0.23079757568997494</v>
      </c>
      <c r="I149" s="328">
        <v>2.0450438337717758E-2</v>
      </c>
      <c r="J149" s="328">
        <v>0.51870000118330628</v>
      </c>
      <c r="K149" s="328">
        <v>0.6389693837781536</v>
      </c>
      <c r="L149" s="328">
        <v>0.10975720462527416</v>
      </c>
      <c r="M149" s="328">
        <v>0.60997083034035526</v>
      </c>
      <c r="N149" s="328">
        <v>0.84430884999793254</v>
      </c>
      <c r="O149" s="328">
        <v>2.5608524281940825E-2</v>
      </c>
      <c r="P149" s="328">
        <v>7.611223325058436E-2</v>
      </c>
      <c r="Q149" s="328">
        <v>0.88473581819496605</v>
      </c>
      <c r="R149" s="328">
        <v>3.2005456273694222E-2</v>
      </c>
      <c r="S149" s="328">
        <v>0.60417375440715571</v>
      </c>
      <c r="T149" s="328">
        <v>0.65025645766692808</v>
      </c>
      <c r="U149" s="328">
        <v>0.15638218897596978</v>
      </c>
      <c r="V149" s="328">
        <v>0.73915775020711383</v>
      </c>
      <c r="W149" s="328">
        <v>0.76409835117576241</v>
      </c>
      <c r="X149" s="328">
        <v>0.78651611530823229</v>
      </c>
      <c r="Y149" s="328">
        <v>0.57768911683173041</v>
      </c>
      <c r="Z149" s="328">
        <v>0.18936913557982682</v>
      </c>
      <c r="AA149" s="328">
        <v>0.84990580013757766</v>
      </c>
      <c r="AB149" s="328">
        <v>0.15438511710953229</v>
      </c>
      <c r="AC149" s="328">
        <v>0.78430020730953975</v>
      </c>
      <c r="AD149" s="328">
        <v>0.16777804471549018</v>
      </c>
      <c r="AE149" s="328">
        <v>0.41642416587420028</v>
      </c>
      <c r="AF149" s="328">
        <v>0.23727380608320292</v>
      </c>
      <c r="AG149" s="328">
        <v>0.80962554024547417</v>
      </c>
      <c r="AH149" s="328">
        <v>0.8405438229168265</v>
      </c>
      <c r="AI149" s="328">
        <v>0.6277502619334876</v>
      </c>
      <c r="AJ149" s="328">
        <v>0.21803816178774627</v>
      </c>
      <c r="AK149" s="328">
        <v>0.74125535431165401</v>
      </c>
      <c r="AL149" s="328">
        <v>0.52349347220292142</v>
      </c>
      <c r="AM149" s="328">
        <v>0.79168075691203676</v>
      </c>
      <c r="AN149" s="328">
        <v>0.34312336612623717</v>
      </c>
      <c r="AO149" s="328">
        <v>0.83335173219836745</v>
      </c>
      <c r="AP149" s="328">
        <v>0.20326415668904585</v>
      </c>
      <c r="AQ149" s="328">
        <v>0.10935700283746375</v>
      </c>
      <c r="AR149" s="328">
        <v>0.28455917982484236</v>
      </c>
      <c r="AS149" s="328">
        <v>0.98178031197773485</v>
      </c>
      <c r="AT149" s="328">
        <v>0.49750908834142216</v>
      </c>
      <c r="AU149" s="328">
        <v>0.82925924350666524</v>
      </c>
      <c r="AV149" s="328">
        <v>0.98129020091685804</v>
      </c>
      <c r="AW149" s="328">
        <v>0.28496698787780783</v>
      </c>
      <c r="AX149" s="328">
        <v>0.78718376003213475</v>
      </c>
      <c r="AY149" s="328">
        <v>0.53091756746091079</v>
      </c>
      <c r="AZ149" s="328">
        <v>0.35557333583588613</v>
      </c>
      <c r="BA149" s="328">
        <v>0.52220856177494213</v>
      </c>
      <c r="BB149" s="328">
        <v>0.90966777548400657</v>
      </c>
      <c r="BC149" s="328">
        <v>0.39977673216224563</v>
      </c>
      <c r="BD149" s="328">
        <v>0.18129287195288879</v>
      </c>
      <c r="BE149" s="328">
        <v>0.23631836846804521</v>
      </c>
      <c r="BF149" s="328">
        <v>0.32241579760998662</v>
      </c>
      <c r="BG149" s="328">
        <v>0.45323871314993913</v>
      </c>
      <c r="BH149" s="328">
        <v>0.97556103615865819</v>
      </c>
      <c r="BI149" s="328">
        <v>0.25112681119364222</v>
      </c>
      <c r="BJ149" s="328">
        <v>0.85570924392806358</v>
      </c>
      <c r="BK149" s="328">
        <v>0.20763520829562054</v>
      </c>
      <c r="BL149" s="328">
        <v>0.55426554263347683</v>
      </c>
      <c r="BM149" s="328">
        <v>0.4441409099675262</v>
      </c>
      <c r="BN149" s="328">
        <v>0.29004101834435159</v>
      </c>
      <c r="BO149" s="328">
        <v>0.28471038755989131</v>
      </c>
      <c r="BP149" s="328">
        <v>0.8400099665095464</v>
      </c>
      <c r="BQ149" s="328">
        <v>0.16811746955619089</v>
      </c>
      <c r="BR149" s="328">
        <v>0.60683286311771845</v>
      </c>
      <c r="BS149" s="328">
        <v>0.84230395715576445</v>
      </c>
      <c r="BT149" s="328">
        <v>0.47247067955325583</v>
      </c>
      <c r="BU149" s="328">
        <v>0.34602650311710614</v>
      </c>
      <c r="BV149" s="328">
        <v>0.54631860181299197</v>
      </c>
      <c r="BW149" s="328">
        <v>0.15819608005356778</v>
      </c>
      <c r="BX149" s="328">
        <v>0.42497807687759792</v>
      </c>
      <c r="BY149" s="328">
        <v>7.2750195611476665E-2</v>
      </c>
      <c r="BZ149" s="328">
        <v>0.40077192301931408</v>
      </c>
      <c r="CA149" s="328">
        <v>3.3227251175429906E-2</v>
      </c>
      <c r="CB149" s="328">
        <v>0.57595304988613472</v>
      </c>
      <c r="CC149" s="328">
        <v>0.38495033029443082</v>
      </c>
      <c r="CD149" s="328">
        <v>0.4216009270032619</v>
      </c>
      <c r="CE149" s="328">
        <v>0.49189714281916896</v>
      </c>
      <c r="CF149" s="328">
        <v>0.58276758145003549</v>
      </c>
      <c r="CG149" s="328">
        <v>0.26949603949447276</v>
      </c>
      <c r="CH149" s="328">
        <v>0.85411491083421809</v>
      </c>
      <c r="CI149" s="328">
        <v>0.83385130731863555</v>
      </c>
      <c r="CJ149" s="328">
        <v>0.23413501472646825</v>
      </c>
      <c r="CK149" s="328">
        <v>0.65049918346987567</v>
      </c>
      <c r="CL149" s="328">
        <v>0.75705186068242281</v>
      </c>
      <c r="CM149" s="328">
        <v>0.60899392940433206</v>
      </c>
      <c r="CN149" s="328">
        <v>0.23408369460902012</v>
      </c>
      <c r="CO149" s="328">
        <v>0.43574886217499031</v>
      </c>
      <c r="CP149" s="328">
        <v>0.60283601575565027</v>
      </c>
      <c r="CQ149" s="328">
        <v>0.19223033757639207</v>
      </c>
      <c r="CR149" s="328">
        <v>0.21332713198107189</v>
      </c>
      <c r="CS149" s="328">
        <v>0.77378234885407271</v>
      </c>
      <c r="CT149" s="328">
        <v>0.24914132815481871</v>
      </c>
      <c r="CU149" s="328">
        <v>0.23172075621884414</v>
      </c>
      <c r="CV149" s="328">
        <v>0.61331812908870664</v>
      </c>
      <c r="CW149" s="329">
        <v>0.29078237714888644</v>
      </c>
    </row>
    <row r="150" spans="1:101" x14ac:dyDescent="0.25">
      <c r="A150" s="322">
        <v>148</v>
      </c>
      <c r="B150" s="327">
        <v>0.75829188093496835</v>
      </c>
      <c r="C150" s="328">
        <v>0.24282389737788179</v>
      </c>
      <c r="D150" s="328">
        <v>0.24911849275065734</v>
      </c>
      <c r="E150" s="328">
        <v>2.065206289597743E-2</v>
      </c>
      <c r="F150" s="328">
        <v>8.1707746215785138E-2</v>
      </c>
      <c r="G150" s="328">
        <v>0.84565561822731738</v>
      </c>
      <c r="H150" s="328">
        <v>0.84030931902268158</v>
      </c>
      <c r="I150" s="328">
        <v>1.6571136549492493E-2</v>
      </c>
      <c r="J150" s="328">
        <v>0.73122498617369125</v>
      </c>
      <c r="K150" s="328">
        <v>0.73491843711444371</v>
      </c>
      <c r="L150" s="328">
        <v>0.79894128294636602</v>
      </c>
      <c r="M150" s="328">
        <v>0.74606356985499311</v>
      </c>
      <c r="N150" s="328">
        <v>0.50284659739391113</v>
      </c>
      <c r="O150" s="328">
        <v>0.29240074916192427</v>
      </c>
      <c r="P150" s="328">
        <v>0.50049049375175714</v>
      </c>
      <c r="Q150" s="328">
        <v>0.3788888074956378</v>
      </c>
      <c r="R150" s="328">
        <v>0.41861950776272394</v>
      </c>
      <c r="S150" s="328">
        <v>0.43458712298821656</v>
      </c>
      <c r="T150" s="328">
        <v>0.71214407021934556</v>
      </c>
      <c r="U150" s="328">
        <v>0.15114598603530566</v>
      </c>
      <c r="V150" s="328">
        <v>0.34622783045771843</v>
      </c>
      <c r="W150" s="328">
        <v>0.24318077173330899</v>
      </c>
      <c r="X150" s="328">
        <v>0.82828003090876567</v>
      </c>
      <c r="Y150" s="328">
        <v>0.81475557923917563</v>
      </c>
      <c r="Z150" s="328">
        <v>0.97594945160116886</v>
      </c>
      <c r="AA150" s="328">
        <v>0.51358154814283363</v>
      </c>
      <c r="AB150" s="328">
        <v>0.87152628339409954</v>
      </c>
      <c r="AC150" s="328">
        <v>0.39851062930715719</v>
      </c>
      <c r="AD150" s="328">
        <v>0.69219166166978874</v>
      </c>
      <c r="AE150" s="328">
        <v>0.61027110354792558</v>
      </c>
      <c r="AF150" s="328">
        <v>0.46287891510742529</v>
      </c>
      <c r="AG150" s="328">
        <v>0.97981041989796802</v>
      </c>
      <c r="AH150" s="328">
        <v>0.86177999920250503</v>
      </c>
      <c r="AI150" s="328">
        <v>0.59590336107836839</v>
      </c>
      <c r="AJ150" s="328">
        <v>0.99836044293062631</v>
      </c>
      <c r="AK150" s="328">
        <v>0.73718388983301741</v>
      </c>
      <c r="AL150" s="328">
        <v>0.56932606427350674</v>
      </c>
      <c r="AM150" s="328">
        <v>0.79858012053120975</v>
      </c>
      <c r="AN150" s="328">
        <v>6.7492539121961848E-2</v>
      </c>
      <c r="AO150" s="328">
        <v>0.96957702863809847</v>
      </c>
      <c r="AP150" s="328">
        <v>0.18774857008053658</v>
      </c>
      <c r="AQ150" s="328">
        <v>0.12029496315643184</v>
      </c>
      <c r="AR150" s="328">
        <v>1.3907490763780839E-2</v>
      </c>
      <c r="AS150" s="328">
        <v>0.28088585249332354</v>
      </c>
      <c r="AT150" s="328">
        <v>0.87257255593070782</v>
      </c>
      <c r="AU150" s="328">
        <v>0.90170014796944864</v>
      </c>
      <c r="AV150" s="328">
        <v>0.80617055640907465</v>
      </c>
      <c r="AW150" s="328">
        <v>0.27408156502559411</v>
      </c>
      <c r="AX150" s="328">
        <v>0.77116920893176566</v>
      </c>
      <c r="AY150" s="328">
        <v>0.16207301444260147</v>
      </c>
      <c r="AZ150" s="328">
        <v>0.27041400401525983</v>
      </c>
      <c r="BA150" s="328">
        <v>9.3764220201295601E-2</v>
      </c>
      <c r="BB150" s="328">
        <v>0.83860136649213857</v>
      </c>
      <c r="BC150" s="328">
        <v>0.72845826115088119</v>
      </c>
      <c r="BD150" s="328">
        <v>0.75467951723234927</v>
      </c>
      <c r="BE150" s="328">
        <v>0.17034280030581095</v>
      </c>
      <c r="BF150" s="328">
        <v>0.87912600956066189</v>
      </c>
      <c r="BG150" s="328">
        <v>0.15818317831180817</v>
      </c>
      <c r="BH150" s="328">
        <v>0.18943224548311588</v>
      </c>
      <c r="BI150" s="328">
        <v>0.6110989838570271</v>
      </c>
      <c r="BJ150" s="328">
        <v>0.70122893825390453</v>
      </c>
      <c r="BK150" s="328">
        <v>0.18707697759494479</v>
      </c>
      <c r="BL150" s="328">
        <v>0.88091803372937516</v>
      </c>
      <c r="BM150" s="328">
        <v>0.87838105142537692</v>
      </c>
      <c r="BN150" s="328">
        <v>0.61726228375132663</v>
      </c>
      <c r="BO150" s="328">
        <v>0.34937923764077983</v>
      </c>
      <c r="BP150" s="328">
        <v>0.74194821430741831</v>
      </c>
      <c r="BQ150" s="328">
        <v>0.92168797850368755</v>
      </c>
      <c r="BR150" s="328">
        <v>0.41894910133035257</v>
      </c>
      <c r="BS150" s="328">
        <v>0.28789870510730431</v>
      </c>
      <c r="BT150" s="328">
        <v>0.76133598004504854</v>
      </c>
      <c r="BU150" s="328">
        <v>0.19475242411221405</v>
      </c>
      <c r="BV150" s="328">
        <v>0.45266852856629392</v>
      </c>
      <c r="BW150" s="328">
        <v>0.69279942707291564</v>
      </c>
      <c r="BX150" s="328">
        <v>0.9457981839805143</v>
      </c>
      <c r="BY150" s="328">
        <v>0.69572651079018932</v>
      </c>
      <c r="BZ150" s="328">
        <v>0.87833154663338586</v>
      </c>
      <c r="CA150" s="328">
        <v>0.45312890383662818</v>
      </c>
      <c r="CB150" s="328">
        <v>0.19857967728121739</v>
      </c>
      <c r="CC150" s="328">
        <v>0.67639259253108985</v>
      </c>
      <c r="CD150" s="328">
        <v>0.7417785291804293</v>
      </c>
      <c r="CE150" s="328">
        <v>0.70834622371992939</v>
      </c>
      <c r="CF150" s="328">
        <v>0.73237604220501074</v>
      </c>
      <c r="CG150" s="328">
        <v>0.34577726656672514</v>
      </c>
      <c r="CH150" s="328">
        <v>5.931567913199487E-3</v>
      </c>
      <c r="CI150" s="328">
        <v>0.35239736667617727</v>
      </c>
      <c r="CJ150" s="328">
        <v>0.60511753408208135</v>
      </c>
      <c r="CK150" s="328">
        <v>4.2755746055563648E-2</v>
      </c>
      <c r="CL150" s="328">
        <v>0.85034838414243463</v>
      </c>
      <c r="CM150" s="328">
        <v>0.12828780855737598</v>
      </c>
      <c r="CN150" s="328">
        <v>0.51013073601855585</v>
      </c>
      <c r="CO150" s="328">
        <v>0.88615990826299207</v>
      </c>
      <c r="CP150" s="328">
        <v>0.14060777336878161</v>
      </c>
      <c r="CQ150" s="328">
        <v>0.42621524904812746</v>
      </c>
      <c r="CR150" s="328">
        <v>0.92371899395991264</v>
      </c>
      <c r="CS150" s="328">
        <v>0.94968928963535149</v>
      </c>
      <c r="CT150" s="328">
        <v>0.13731589116956133</v>
      </c>
      <c r="CU150" s="328">
        <v>0.84753325453686856</v>
      </c>
      <c r="CV150" s="328">
        <v>0.46059718349868861</v>
      </c>
      <c r="CW150" s="329">
        <v>0.17907015680459271</v>
      </c>
    </row>
    <row r="151" spans="1:101" x14ac:dyDescent="0.25">
      <c r="A151" s="322">
        <v>149</v>
      </c>
      <c r="B151" s="327">
        <v>0.38780793338938646</v>
      </c>
      <c r="C151" s="328">
        <v>0.6815931267886759</v>
      </c>
      <c r="D151" s="328">
        <v>0.79255899415107933</v>
      </c>
      <c r="E151" s="328">
        <v>0.56342300039288107</v>
      </c>
      <c r="F151" s="328">
        <v>0.99468137356319586</v>
      </c>
      <c r="G151" s="328">
        <v>0.64691599950057932</v>
      </c>
      <c r="H151" s="328">
        <v>0.41502345494523696</v>
      </c>
      <c r="I151" s="328">
        <v>0.2892455663876663</v>
      </c>
      <c r="J151" s="328">
        <v>0.46235164230417891</v>
      </c>
      <c r="K151" s="328">
        <v>1.634515655302593E-3</v>
      </c>
      <c r="L151" s="328">
        <v>0.51155567455259843</v>
      </c>
      <c r="M151" s="328">
        <v>0.42853774415209012</v>
      </c>
      <c r="N151" s="328">
        <v>0.77925144933368351</v>
      </c>
      <c r="O151" s="328">
        <v>0.53020643457334327</v>
      </c>
      <c r="P151" s="328">
        <v>0.97072422438703954</v>
      </c>
      <c r="Q151" s="328">
        <v>0.63061625303465751</v>
      </c>
      <c r="R151" s="328">
        <v>0.81347375725912152</v>
      </c>
      <c r="S151" s="328">
        <v>0.72204005898272183</v>
      </c>
      <c r="T151" s="328">
        <v>0.62372019721540806</v>
      </c>
      <c r="U151" s="328">
        <v>4.5631576850211353E-2</v>
      </c>
      <c r="V151" s="328">
        <v>0.38091577866845672</v>
      </c>
      <c r="W151" s="328">
        <v>0.76434824208892671</v>
      </c>
      <c r="X151" s="328">
        <v>0.75181759045022556</v>
      </c>
      <c r="Y151" s="328">
        <v>0.27688834171661014</v>
      </c>
      <c r="Z151" s="328">
        <v>0.25116356766724546</v>
      </c>
      <c r="AA151" s="328">
        <v>0.72520284600382845</v>
      </c>
      <c r="AB151" s="328">
        <v>0.99532311489139147</v>
      </c>
      <c r="AC151" s="328">
        <v>0.85810043900644417</v>
      </c>
      <c r="AD151" s="328">
        <v>0.69064671378759379</v>
      </c>
      <c r="AE151" s="328">
        <v>0.63519164847518983</v>
      </c>
      <c r="AF151" s="328">
        <v>0.77537801206683588</v>
      </c>
      <c r="AG151" s="328">
        <v>0.20580579474851657</v>
      </c>
      <c r="AH151" s="328">
        <v>0.46545229255983944</v>
      </c>
      <c r="AI151" s="328">
        <v>0.93276357608261584</v>
      </c>
      <c r="AJ151" s="328">
        <v>0.60420422985810429</v>
      </c>
      <c r="AK151" s="328">
        <v>0.66613693155582365</v>
      </c>
      <c r="AL151" s="328">
        <v>0.94618670556907425</v>
      </c>
      <c r="AM151" s="328">
        <v>0.58467738554779713</v>
      </c>
      <c r="AN151" s="328">
        <v>0.16470519086432822</v>
      </c>
      <c r="AO151" s="328">
        <v>0.39037289195859337</v>
      </c>
      <c r="AP151" s="328">
        <v>0.55350049373810517</v>
      </c>
      <c r="AQ151" s="328">
        <v>0.78346911610946224</v>
      </c>
      <c r="AR151" s="328">
        <v>0.48406757357542962</v>
      </c>
      <c r="AS151" s="328">
        <v>2.3517788042807908E-2</v>
      </c>
      <c r="AT151" s="328">
        <v>0.40116556926533908</v>
      </c>
      <c r="AU151" s="328">
        <v>0.50837475067187854</v>
      </c>
      <c r="AV151" s="328">
        <v>0.2448550953187365</v>
      </c>
      <c r="AW151" s="328">
        <v>0.54167938648327807</v>
      </c>
      <c r="AX151" s="328">
        <v>0.11554545328842925</v>
      </c>
      <c r="AY151" s="328">
        <v>7.087522100455157E-2</v>
      </c>
      <c r="AZ151" s="328">
        <v>0.354210005113341</v>
      </c>
      <c r="BA151" s="328">
        <v>0.87118021131225687</v>
      </c>
      <c r="BB151" s="328">
        <v>0.45613096998673797</v>
      </c>
      <c r="BC151" s="328">
        <v>0.67398068887316498</v>
      </c>
      <c r="BD151" s="328">
        <v>0.92148728590335693</v>
      </c>
      <c r="BE151" s="328">
        <v>0.5117441396168787</v>
      </c>
      <c r="BF151" s="328">
        <v>0.48831209477239046</v>
      </c>
      <c r="BG151" s="328">
        <v>0.91557180355534573</v>
      </c>
      <c r="BH151" s="328">
        <v>0.21496219320264487</v>
      </c>
      <c r="BI151" s="328">
        <v>0.52943048393957914</v>
      </c>
      <c r="BJ151" s="328">
        <v>0.85140881250964462</v>
      </c>
      <c r="BK151" s="328">
        <v>0.54547709635475217</v>
      </c>
      <c r="BL151" s="328">
        <v>0.75122129723492836</v>
      </c>
      <c r="BM151" s="328">
        <v>0.47948662075852444</v>
      </c>
      <c r="BN151" s="328">
        <v>0.55521622492520728</v>
      </c>
      <c r="BO151" s="328">
        <v>0.18245358418939461</v>
      </c>
      <c r="BP151" s="328">
        <v>0.24966560200558963</v>
      </c>
      <c r="BQ151" s="328">
        <v>0.67957191403911565</v>
      </c>
      <c r="BR151" s="328">
        <v>0.84880270976095051</v>
      </c>
      <c r="BS151" s="328">
        <v>0.95542877704937634</v>
      </c>
      <c r="BT151" s="328">
        <v>0.71791987730438045</v>
      </c>
      <c r="BU151" s="328">
        <v>0.31096433656473543</v>
      </c>
      <c r="BV151" s="328">
        <v>6.493342714278505E-2</v>
      </c>
      <c r="BW151" s="328">
        <v>0.91169517721169169</v>
      </c>
      <c r="BX151" s="328">
        <v>0.55703810484313454</v>
      </c>
      <c r="BY151" s="328">
        <v>0.14314200134810218</v>
      </c>
      <c r="BZ151" s="328">
        <v>0.85096690037106537</v>
      </c>
      <c r="CA151" s="328">
        <v>0.66209893059484948</v>
      </c>
      <c r="CB151" s="328">
        <v>0.27054339372743086</v>
      </c>
      <c r="CC151" s="328">
        <v>0.24685280358987782</v>
      </c>
      <c r="CD151" s="328">
        <v>0.75225655123696566</v>
      </c>
      <c r="CE151" s="328">
        <v>0.79719059063047282</v>
      </c>
      <c r="CF151" s="328">
        <v>0.57676252428696451</v>
      </c>
      <c r="CG151" s="328">
        <v>0.57240355544378918</v>
      </c>
      <c r="CH151" s="328">
        <v>8.8999053757406799E-2</v>
      </c>
      <c r="CI151" s="328">
        <v>0.63242540438336303</v>
      </c>
      <c r="CJ151" s="328">
        <v>0.36897476145308339</v>
      </c>
      <c r="CK151" s="328">
        <v>0.42247662009115494</v>
      </c>
      <c r="CL151" s="328">
        <v>4.5276001653358655E-2</v>
      </c>
      <c r="CM151" s="328">
        <v>2.424912291912662E-3</v>
      </c>
      <c r="CN151" s="328">
        <v>0.9902386160317822</v>
      </c>
      <c r="CO151" s="328">
        <v>0.60790427211833808</v>
      </c>
      <c r="CP151" s="328">
        <v>0.92918690833666773</v>
      </c>
      <c r="CQ151" s="328">
        <v>0.17318574448957591</v>
      </c>
      <c r="CR151" s="328">
        <v>0.40403041012456975</v>
      </c>
      <c r="CS151" s="328">
        <v>0.88245141625789758</v>
      </c>
      <c r="CT151" s="328">
        <v>0.28810010012541287</v>
      </c>
      <c r="CU151" s="328">
        <v>0.72637203646450121</v>
      </c>
      <c r="CV151" s="328">
        <v>0.56782030196801569</v>
      </c>
      <c r="CW151" s="329">
        <v>0.81518445061196787</v>
      </c>
    </row>
    <row r="152" spans="1:101" x14ac:dyDescent="0.25">
      <c r="A152" s="322">
        <v>150</v>
      </c>
      <c r="B152" s="327">
        <v>0.85769036206821925</v>
      </c>
      <c r="C152" s="328">
        <v>0.17221037262755523</v>
      </c>
      <c r="D152" s="328">
        <v>0.48907825646961367</v>
      </c>
      <c r="E152" s="328">
        <v>1.073365574772378E-2</v>
      </c>
      <c r="F152" s="328">
        <v>8.7156736458286144E-2</v>
      </c>
      <c r="G152" s="328">
        <v>0.922505614504052</v>
      </c>
      <c r="H152" s="328">
        <v>0.12033907913149111</v>
      </c>
      <c r="I152" s="328">
        <v>3.1834766711078544E-2</v>
      </c>
      <c r="J152" s="328">
        <v>6.1847106061802437E-2</v>
      </c>
      <c r="K152" s="328">
        <v>0.25930424441516675</v>
      </c>
      <c r="L152" s="328">
        <v>0.47655803565325283</v>
      </c>
      <c r="M152" s="328">
        <v>0.24582318985157392</v>
      </c>
      <c r="N152" s="328">
        <v>0.64089542716873105</v>
      </c>
      <c r="O152" s="328">
        <v>0.85351967481310886</v>
      </c>
      <c r="P152" s="328">
        <v>0.64198384182040091</v>
      </c>
      <c r="Q152" s="328">
        <v>0.55780528128777296</v>
      </c>
      <c r="R152" s="328">
        <v>0.43202495171531563</v>
      </c>
      <c r="S152" s="328">
        <v>0.38755791818511454</v>
      </c>
      <c r="T152" s="328">
        <v>0.40240023363138516</v>
      </c>
      <c r="U152" s="328">
        <v>0.95645562478853208</v>
      </c>
      <c r="V152" s="328">
        <v>0.51543197979963651</v>
      </c>
      <c r="W152" s="328">
        <v>0.47439816295024179</v>
      </c>
      <c r="X152" s="328">
        <v>0.47087176248253115</v>
      </c>
      <c r="Y152" s="328">
        <v>0.59180480496305043</v>
      </c>
      <c r="Z152" s="328">
        <v>0.46581636187531772</v>
      </c>
      <c r="AA152" s="328">
        <v>0.57771735404021207</v>
      </c>
      <c r="AB152" s="328">
        <v>0.33185319754282006</v>
      </c>
      <c r="AC152" s="328">
        <v>0.83861438097351959</v>
      </c>
      <c r="AD152" s="328">
        <v>0.28034074178798019</v>
      </c>
      <c r="AE152" s="328">
        <v>0.47347855929413907</v>
      </c>
      <c r="AF152" s="328">
        <v>0.90975594109941005</v>
      </c>
      <c r="AG152" s="328">
        <v>0.91840318150339351</v>
      </c>
      <c r="AH152" s="328">
        <v>0.14115464060684157</v>
      </c>
      <c r="AI152" s="328">
        <v>0.87482204313103296</v>
      </c>
      <c r="AJ152" s="328">
        <v>0.17666078771238447</v>
      </c>
      <c r="AK152" s="328">
        <v>0.70395001443350314</v>
      </c>
      <c r="AL152" s="328">
        <v>0.85065664533617413</v>
      </c>
      <c r="AM152" s="328">
        <v>0.22894678255770007</v>
      </c>
      <c r="AN152" s="328">
        <v>7.8636422026061581E-3</v>
      </c>
      <c r="AO152" s="328">
        <v>4.769668505131186E-2</v>
      </c>
      <c r="AP152" s="328">
        <v>0.38950809631892302</v>
      </c>
      <c r="AQ152" s="328">
        <v>0.38050504121137219</v>
      </c>
      <c r="AR152" s="328">
        <v>0.50823027695108092</v>
      </c>
      <c r="AS152" s="328">
        <v>0.16479062919874732</v>
      </c>
      <c r="AT152" s="328">
        <v>0.24894436866284764</v>
      </c>
      <c r="AU152" s="328">
        <v>3.9528726900488476E-2</v>
      </c>
      <c r="AV152" s="328">
        <v>0.88754246332063436</v>
      </c>
      <c r="AW152" s="328">
        <v>1.9318165143951127E-2</v>
      </c>
      <c r="AX152" s="328">
        <v>0.99399217778851168</v>
      </c>
      <c r="AY152" s="328">
        <v>0.13376381266982418</v>
      </c>
      <c r="AZ152" s="328">
        <v>0.42932721558497278</v>
      </c>
      <c r="BA152" s="328">
        <v>0.33560564484325361</v>
      </c>
      <c r="BB152" s="328">
        <v>0.70544690114026931</v>
      </c>
      <c r="BC152" s="328">
        <v>0.54103551758531587</v>
      </c>
      <c r="BD152" s="328">
        <v>0.98917604278259486</v>
      </c>
      <c r="BE152" s="328">
        <v>0.65818118021066518</v>
      </c>
      <c r="BF152" s="328">
        <v>2.8202766241708588E-2</v>
      </c>
      <c r="BG152" s="328">
        <v>0.90302281505158088</v>
      </c>
      <c r="BH152" s="328">
        <v>0.53918071547240665</v>
      </c>
      <c r="BI152" s="328">
        <v>0.54077573484953678</v>
      </c>
      <c r="BJ152" s="328">
        <v>0.75692753264632007</v>
      </c>
      <c r="BK152" s="328">
        <v>0.30421989882647882</v>
      </c>
      <c r="BL152" s="328">
        <v>0.19610339533884646</v>
      </c>
      <c r="BM152" s="328">
        <v>0.15061479218855989</v>
      </c>
      <c r="BN152" s="328">
        <v>5.2484047284122148E-2</v>
      </c>
      <c r="BO152" s="328">
        <v>3.3332411543719687E-2</v>
      </c>
      <c r="BP152" s="328">
        <v>0.11217183638409622</v>
      </c>
      <c r="BQ152" s="328">
        <v>0.85040340558970895</v>
      </c>
      <c r="BR152" s="328">
        <v>0.71150215492796343</v>
      </c>
      <c r="BS152" s="328">
        <v>0.72542885986169647</v>
      </c>
      <c r="BT152" s="328">
        <v>0.98869139171280818</v>
      </c>
      <c r="BU152" s="328">
        <v>0.33870134597492418</v>
      </c>
      <c r="BV152" s="328">
        <v>0.39819253430865675</v>
      </c>
      <c r="BW152" s="328">
        <v>0.48621852043721958</v>
      </c>
      <c r="BX152" s="328">
        <v>0.89519966143462715</v>
      </c>
      <c r="BY152" s="328">
        <v>0.40697558626076025</v>
      </c>
      <c r="BZ152" s="328">
        <v>0.54457535554376868</v>
      </c>
      <c r="CA152" s="328">
        <v>0.38183456045069963</v>
      </c>
      <c r="CB152" s="328">
        <v>0.32934772953060332</v>
      </c>
      <c r="CC152" s="328">
        <v>0.64788560806795648</v>
      </c>
      <c r="CD152" s="328">
        <v>0.72686218179180551</v>
      </c>
      <c r="CE152" s="328">
        <v>0.62450413865278454</v>
      </c>
      <c r="CF152" s="328">
        <v>0.85598675701862703</v>
      </c>
      <c r="CG152" s="328">
        <v>0.27293173313974894</v>
      </c>
      <c r="CH152" s="328">
        <v>0.43683487723933911</v>
      </c>
      <c r="CI152" s="328">
        <v>0.2985238348924355</v>
      </c>
      <c r="CJ152" s="328">
        <v>0.88815561748887006</v>
      </c>
      <c r="CK152" s="328">
        <v>9.1363583281140137E-2</v>
      </c>
      <c r="CL152" s="328">
        <v>0.77338726984603001</v>
      </c>
      <c r="CM152" s="328">
        <v>0.41209583485684553</v>
      </c>
      <c r="CN152" s="328">
        <v>0.79693312215745582</v>
      </c>
      <c r="CO152" s="328">
        <v>0.90686236216685234</v>
      </c>
      <c r="CP152" s="328">
        <v>5.8413196444561333E-2</v>
      </c>
      <c r="CQ152" s="328">
        <v>0.59120658180308761</v>
      </c>
      <c r="CR152" s="328">
        <v>0.82867860159252604</v>
      </c>
      <c r="CS152" s="328">
        <v>0.19826374280882852</v>
      </c>
      <c r="CT152" s="328">
        <v>0.4623091616005095</v>
      </c>
      <c r="CU152" s="328">
        <v>0.25722122303457473</v>
      </c>
      <c r="CV152" s="328">
        <v>0.94523041994888124</v>
      </c>
      <c r="CW152" s="329">
        <v>0.70226147563872154</v>
      </c>
    </row>
    <row r="153" spans="1:101" x14ac:dyDescent="0.25">
      <c r="A153" s="322">
        <v>151</v>
      </c>
      <c r="B153" s="327">
        <v>0.94369373088532704</v>
      </c>
      <c r="C153" s="328">
        <v>6.4691151330305008E-2</v>
      </c>
      <c r="D153" s="328">
        <v>0.62008954241589986</v>
      </c>
      <c r="E153" s="328">
        <v>0.25275021360697369</v>
      </c>
      <c r="F153" s="328">
        <v>0.83884524672489302</v>
      </c>
      <c r="G153" s="328">
        <v>0.7198098525712544</v>
      </c>
      <c r="H153" s="328">
        <v>0.61428245499630196</v>
      </c>
      <c r="I153" s="328">
        <v>9.354695477599595E-2</v>
      </c>
      <c r="J153" s="328">
        <v>2.5137300142962005E-2</v>
      </c>
      <c r="K153" s="328">
        <v>0.98622890703851152</v>
      </c>
      <c r="L153" s="328">
        <v>0.89946377408132827</v>
      </c>
      <c r="M153" s="328">
        <v>0.58203091124849804</v>
      </c>
      <c r="N153" s="328">
        <v>0.45797804148405863</v>
      </c>
      <c r="O153" s="328">
        <v>0.65061271900681561</v>
      </c>
      <c r="P153" s="328">
        <v>0.52422555240519841</v>
      </c>
      <c r="Q153" s="328">
        <v>0.54988537301728724</v>
      </c>
      <c r="R153" s="328">
        <v>0.90773399169689317</v>
      </c>
      <c r="S153" s="328">
        <v>0.91013621833391856</v>
      </c>
      <c r="T153" s="328">
        <v>0.26380859091115871</v>
      </c>
      <c r="U153" s="328">
        <v>0.44552150961613002</v>
      </c>
      <c r="V153" s="328">
        <v>0.52557913060661932</v>
      </c>
      <c r="W153" s="328">
        <v>8.0360597119269572E-2</v>
      </c>
      <c r="X153" s="328">
        <v>0.46612932300076215</v>
      </c>
      <c r="Y153" s="328">
        <v>0.4552473991224657</v>
      </c>
      <c r="Z153" s="328">
        <v>0.99989499758388423</v>
      </c>
      <c r="AA153" s="328">
        <v>0.14179665058414059</v>
      </c>
      <c r="AB153" s="328">
        <v>0.4858431000632959</v>
      </c>
      <c r="AC153" s="328">
        <v>0.92878411088162949</v>
      </c>
      <c r="AD153" s="328">
        <v>8.6523625570686491E-2</v>
      </c>
      <c r="AE153" s="328">
        <v>0.50568175333339216</v>
      </c>
      <c r="AF153" s="328">
        <v>0.66198019788113616</v>
      </c>
      <c r="AG153" s="328">
        <v>2.8156752762975579E-2</v>
      </c>
      <c r="AH153" s="328">
        <v>0.67270136006864356</v>
      </c>
      <c r="AI153" s="328">
        <v>0.18995432771752085</v>
      </c>
      <c r="AJ153" s="328">
        <v>0.19618619940943138</v>
      </c>
      <c r="AK153" s="328">
        <v>0.42657535696341209</v>
      </c>
      <c r="AL153" s="328">
        <v>0.59055396296068441</v>
      </c>
      <c r="AM153" s="328">
        <v>0.22976911921618548</v>
      </c>
      <c r="AN153" s="328">
        <v>0.79743194346967727</v>
      </c>
      <c r="AO153" s="328">
        <v>0.37345978896955101</v>
      </c>
      <c r="AP153" s="328">
        <v>0.36003046045246911</v>
      </c>
      <c r="AQ153" s="328">
        <v>0.14728848013562246</v>
      </c>
      <c r="AR153" s="328">
        <v>0.38002212519201883</v>
      </c>
      <c r="AS153" s="328">
        <v>6.483713194062557E-2</v>
      </c>
      <c r="AT153" s="328">
        <v>0.78020593313730924</v>
      </c>
      <c r="AU153" s="328">
        <v>0.91740082849893945</v>
      </c>
      <c r="AV153" s="328">
        <v>0.90421923873950405</v>
      </c>
      <c r="AW153" s="328">
        <v>4.5069588488306778E-3</v>
      </c>
      <c r="AX153" s="328">
        <v>0.1185248859803365</v>
      </c>
      <c r="AY153" s="328">
        <v>0.32061715173639183</v>
      </c>
      <c r="AZ153" s="328">
        <v>0.53778569405725829</v>
      </c>
      <c r="BA153" s="328">
        <v>0.95049055417578909</v>
      </c>
      <c r="BB153" s="328">
        <v>0.3212771710893354</v>
      </c>
      <c r="BC153" s="328">
        <v>5.137263481335097E-2</v>
      </c>
      <c r="BD153" s="328">
        <v>0.59990817468804369</v>
      </c>
      <c r="BE153" s="328">
        <v>0.27273217567410768</v>
      </c>
      <c r="BF153" s="328">
        <v>0.89473901273217238</v>
      </c>
      <c r="BG153" s="328">
        <v>0.62360611222378726</v>
      </c>
      <c r="BH153" s="328">
        <v>0.74775928099310973</v>
      </c>
      <c r="BI153" s="328">
        <v>0.63064243164726097</v>
      </c>
      <c r="BJ153" s="328">
        <v>0.84233120871247258</v>
      </c>
      <c r="BK153" s="328">
        <v>5.6099589313427956E-2</v>
      </c>
      <c r="BL153" s="328">
        <v>0.89534295048201074</v>
      </c>
      <c r="BM153" s="328">
        <v>0.72905507275041792</v>
      </c>
      <c r="BN153" s="328">
        <v>0.80563347997414647</v>
      </c>
      <c r="BO153" s="328">
        <v>0.85969755205977116</v>
      </c>
      <c r="BP153" s="328">
        <v>0.13674807835470837</v>
      </c>
      <c r="BQ153" s="328">
        <v>0.47486628105245554</v>
      </c>
      <c r="BR153" s="328">
        <v>0.41091520541539617</v>
      </c>
      <c r="BS153" s="328">
        <v>0.21193457183436326</v>
      </c>
      <c r="BT153" s="328">
        <v>0.25107757866491021</v>
      </c>
      <c r="BU153" s="328">
        <v>0.63678988972419259</v>
      </c>
      <c r="BV153" s="328">
        <v>0.52946055806987591</v>
      </c>
      <c r="BW153" s="328">
        <v>0.39786245537333365</v>
      </c>
      <c r="BX153" s="328">
        <v>0.34780588255230827</v>
      </c>
      <c r="BY153" s="328">
        <v>0.97673004496827609</v>
      </c>
      <c r="BZ153" s="328">
        <v>1.688720516505704E-2</v>
      </c>
      <c r="CA153" s="328">
        <v>0.39786613115046165</v>
      </c>
      <c r="CB153" s="328">
        <v>0.29565951951774405</v>
      </c>
      <c r="CC153" s="328">
        <v>2.868712614607638E-2</v>
      </c>
      <c r="CD153" s="328">
        <v>2.1507661647794052E-2</v>
      </c>
      <c r="CE153" s="328">
        <v>0.430039761592238</v>
      </c>
      <c r="CF153" s="328">
        <v>0.16653766439473738</v>
      </c>
      <c r="CG153" s="328">
        <v>0.47651025140887637</v>
      </c>
      <c r="CH153" s="328">
        <v>0.71168753440699506</v>
      </c>
      <c r="CI153" s="328">
        <v>0.41925097246046228</v>
      </c>
      <c r="CJ153" s="328">
        <v>0.44141666107121424</v>
      </c>
      <c r="CK153" s="328">
        <v>0.48395808438584531</v>
      </c>
      <c r="CL153" s="328">
        <v>0.48992789730403019</v>
      </c>
      <c r="CM153" s="328">
        <v>5.2418721776386512E-2</v>
      </c>
      <c r="CN153" s="328">
        <v>0.85357598347812313</v>
      </c>
      <c r="CO153" s="328">
        <v>0.42947870141589473</v>
      </c>
      <c r="CP153" s="328">
        <v>0.83043337210238644</v>
      </c>
      <c r="CQ153" s="328">
        <v>0.76325150048238766</v>
      </c>
      <c r="CR153" s="328">
        <v>0.32067697816439633</v>
      </c>
      <c r="CS153" s="328">
        <v>9.2610405460996414E-2</v>
      </c>
      <c r="CT153" s="328">
        <v>0.7086900069837796</v>
      </c>
      <c r="CU153" s="328">
        <v>0.50308647343963209</v>
      </c>
      <c r="CV153" s="328">
        <v>0.30026370031853045</v>
      </c>
      <c r="CW153" s="329">
        <v>0.62966016427743243</v>
      </c>
    </row>
    <row r="154" spans="1:101" x14ac:dyDescent="0.25">
      <c r="A154" s="322">
        <v>152</v>
      </c>
      <c r="B154" s="327">
        <v>0.27602857971776817</v>
      </c>
      <c r="C154" s="328">
        <v>0.25029051315235318</v>
      </c>
      <c r="D154" s="328">
        <v>0.66629455564064544</v>
      </c>
      <c r="E154" s="328">
        <v>0.89634719392994655</v>
      </c>
      <c r="F154" s="328">
        <v>0.38430962824358095</v>
      </c>
      <c r="G154" s="328">
        <v>0.49829554778428076</v>
      </c>
      <c r="H154" s="328">
        <v>0.6210115554344724</v>
      </c>
      <c r="I154" s="328">
        <v>0.3975377875373729</v>
      </c>
      <c r="J154" s="328">
        <v>0.41953009942174191</v>
      </c>
      <c r="K154" s="328">
        <v>0.39145257166498326</v>
      </c>
      <c r="L154" s="328">
        <v>0.8806222250765563</v>
      </c>
      <c r="M154" s="328">
        <v>0.98543391895932686</v>
      </c>
      <c r="N154" s="328">
        <v>2.6880004690803538E-2</v>
      </c>
      <c r="O154" s="328">
        <v>0.1844650015796736</v>
      </c>
      <c r="P154" s="328">
        <v>0.27431533738173108</v>
      </c>
      <c r="Q154" s="328">
        <v>0.90741043422306422</v>
      </c>
      <c r="R154" s="328">
        <v>0.97311573245303684</v>
      </c>
      <c r="S154" s="328">
        <v>0.86843952657631363</v>
      </c>
      <c r="T154" s="328">
        <v>5.7552056876370772E-2</v>
      </c>
      <c r="U154" s="328">
        <v>0.13655431047972577</v>
      </c>
      <c r="V154" s="328">
        <v>0.60919562511751124</v>
      </c>
      <c r="W154" s="328">
        <v>0.48675925780876117</v>
      </c>
      <c r="X154" s="328">
        <v>0.45075774485788989</v>
      </c>
      <c r="Y154" s="328">
        <v>0.5148786856192471</v>
      </c>
      <c r="Z154" s="328">
        <v>0.30088499263729762</v>
      </c>
      <c r="AA154" s="328">
        <v>0.6012247513757476</v>
      </c>
      <c r="AB154" s="328">
        <v>0.37212457951614653</v>
      </c>
      <c r="AC154" s="328">
        <v>0.31314861106962866</v>
      </c>
      <c r="AD154" s="328">
        <v>0.26385142430264974</v>
      </c>
      <c r="AE154" s="328">
        <v>0.79219516488014374</v>
      </c>
      <c r="AF154" s="328">
        <v>0.50990485094380045</v>
      </c>
      <c r="AG154" s="328">
        <v>0.87926479081421482</v>
      </c>
      <c r="AH154" s="328">
        <v>0.85722591449389896</v>
      </c>
      <c r="AI154" s="328">
        <v>0.70138803009364858</v>
      </c>
      <c r="AJ154" s="328">
        <v>5.4828688165529105E-3</v>
      </c>
      <c r="AK154" s="328">
        <v>0.3010321971015224</v>
      </c>
      <c r="AL154" s="328">
        <v>0.66787968147234711</v>
      </c>
      <c r="AM154" s="328">
        <v>0.7089912098454223</v>
      </c>
      <c r="AN154" s="328">
        <v>5.1929368658300668E-2</v>
      </c>
      <c r="AO154" s="328">
        <v>4.1198701062015175E-3</v>
      </c>
      <c r="AP154" s="328">
        <v>0.30418562741591093</v>
      </c>
      <c r="AQ154" s="328">
        <v>0.94294022143961431</v>
      </c>
      <c r="AR154" s="328">
        <v>0.70407605318531319</v>
      </c>
      <c r="AS154" s="328">
        <v>0.79126952490792579</v>
      </c>
      <c r="AT154" s="328">
        <v>0.35275877481740636</v>
      </c>
      <c r="AU154" s="328">
        <v>3.7148332270791506E-2</v>
      </c>
      <c r="AV154" s="328">
        <v>0.95235499311650784</v>
      </c>
      <c r="AW154" s="328">
        <v>0.56041424102701431</v>
      </c>
      <c r="AX154" s="328">
        <v>0.67926202097024646</v>
      </c>
      <c r="AY154" s="328">
        <v>0.82728280504922225</v>
      </c>
      <c r="AZ154" s="328">
        <v>0.36931230279392757</v>
      </c>
      <c r="BA154" s="328">
        <v>0.56549499243929091</v>
      </c>
      <c r="BB154" s="328">
        <v>0.30617407586640333</v>
      </c>
      <c r="BC154" s="328">
        <v>0.87637354246206289</v>
      </c>
      <c r="BD154" s="328">
        <v>0.37717045958638118</v>
      </c>
      <c r="BE154" s="328">
        <v>0.4371552906682945</v>
      </c>
      <c r="BF154" s="328">
        <v>0.62212108318460957</v>
      </c>
      <c r="BG154" s="328">
        <v>9.7659430940413516E-2</v>
      </c>
      <c r="BH154" s="328">
        <v>0.78226569889912101</v>
      </c>
      <c r="BI154" s="328">
        <v>0.6542857371794053</v>
      </c>
      <c r="BJ154" s="328">
        <v>0.40277235375819576</v>
      </c>
      <c r="BK154" s="328">
        <v>0.8148379359831921</v>
      </c>
      <c r="BL154" s="328">
        <v>0.84329114423000906</v>
      </c>
      <c r="BM154" s="328">
        <v>0.29816192584210111</v>
      </c>
      <c r="BN154" s="328">
        <v>0.72252883387765188</v>
      </c>
      <c r="BO154" s="328">
        <v>0.95996465406190712</v>
      </c>
      <c r="BP154" s="328">
        <v>4.6142111478165049E-2</v>
      </c>
      <c r="BQ154" s="328">
        <v>9.0239126121418822E-2</v>
      </c>
      <c r="BR154" s="328">
        <v>0.56006236732052539</v>
      </c>
      <c r="BS154" s="328">
        <v>0.89266945568019729</v>
      </c>
      <c r="BT154" s="328">
        <v>0.27048088373853774</v>
      </c>
      <c r="BU154" s="328">
        <v>0.17934902330572378</v>
      </c>
      <c r="BV154" s="328">
        <v>0.35751221147786438</v>
      </c>
      <c r="BW154" s="328">
        <v>0.40398655331078626</v>
      </c>
      <c r="BX154" s="328">
        <v>0.41973827323322688</v>
      </c>
      <c r="BY154" s="328">
        <v>3.1127872447242133E-2</v>
      </c>
      <c r="BZ154" s="328">
        <v>0.34487527613647218</v>
      </c>
      <c r="CA154" s="328">
        <v>0.54397997991078384</v>
      </c>
      <c r="CB154" s="328">
        <v>0.77142197132479495</v>
      </c>
      <c r="CC154" s="328">
        <v>0.75458384288056513</v>
      </c>
      <c r="CD154" s="328">
        <v>0.16135232032329139</v>
      </c>
      <c r="CE154" s="328">
        <v>0.76382000983251164</v>
      </c>
      <c r="CF154" s="328">
        <v>8.8873190117328527E-2</v>
      </c>
      <c r="CG154" s="328">
        <v>0.52398290593926378</v>
      </c>
      <c r="CH154" s="328">
        <v>0.89667158939302039</v>
      </c>
      <c r="CI154" s="328">
        <v>0.48054508075176905</v>
      </c>
      <c r="CJ154" s="328">
        <v>0.18368086875174061</v>
      </c>
      <c r="CK154" s="328">
        <v>0.74634956188819102</v>
      </c>
      <c r="CL154" s="328">
        <v>0.44222984414779098</v>
      </c>
      <c r="CM154" s="328">
        <v>0.47732262550146998</v>
      </c>
      <c r="CN154" s="328">
        <v>0.19071661933071216</v>
      </c>
      <c r="CO154" s="328">
        <v>0.44256226965032619</v>
      </c>
      <c r="CP154" s="328">
        <v>0.8326568510864194</v>
      </c>
      <c r="CQ154" s="328">
        <v>0.27755114031075978</v>
      </c>
      <c r="CR154" s="328">
        <v>0.98266586002526668</v>
      </c>
      <c r="CS154" s="328">
        <v>0.67940042845784654</v>
      </c>
      <c r="CT154" s="328">
        <v>0.60222534014716533</v>
      </c>
      <c r="CU154" s="328">
        <v>0.4485765347005588</v>
      </c>
      <c r="CV154" s="328">
        <v>0.26557860958774349</v>
      </c>
      <c r="CW154" s="329">
        <v>0.3029054675019518</v>
      </c>
    </row>
    <row r="155" spans="1:101" x14ac:dyDescent="0.25">
      <c r="A155" s="322">
        <v>153</v>
      </c>
      <c r="B155" s="327">
        <v>0.92552468765042128</v>
      </c>
      <c r="C155" s="328">
        <v>0.24152124475921521</v>
      </c>
      <c r="D155" s="328">
        <v>0.84326751236070185</v>
      </c>
      <c r="E155" s="328">
        <v>0.24181598247530012</v>
      </c>
      <c r="F155" s="328">
        <v>0.38246466689854852</v>
      </c>
      <c r="G155" s="328">
        <v>0.88045470083726229</v>
      </c>
      <c r="H155" s="328">
        <v>0.89539439964345213</v>
      </c>
      <c r="I155" s="328">
        <v>5.5894058788303447E-2</v>
      </c>
      <c r="J155" s="328">
        <v>0.8061918316366139</v>
      </c>
      <c r="K155" s="328">
        <v>4.1208001093765212E-2</v>
      </c>
      <c r="L155" s="328">
        <v>0.23995591394330917</v>
      </c>
      <c r="M155" s="328">
        <v>0.89590857756265163</v>
      </c>
      <c r="N155" s="328">
        <v>0.34053307143695299</v>
      </c>
      <c r="O155" s="328">
        <v>0.63769486305154111</v>
      </c>
      <c r="P155" s="328">
        <v>0.85605560090000932</v>
      </c>
      <c r="Q155" s="328">
        <v>0.70661135168838562</v>
      </c>
      <c r="R155" s="328">
        <v>0.13186001713115569</v>
      </c>
      <c r="S155" s="328">
        <v>0.49841469781638548</v>
      </c>
      <c r="T155" s="328">
        <v>0.71690427991175465</v>
      </c>
      <c r="U155" s="328">
        <v>0.72064043947179268</v>
      </c>
      <c r="V155" s="328">
        <v>0.21605401329204454</v>
      </c>
      <c r="W155" s="328">
        <v>0.40519552066676212</v>
      </c>
      <c r="X155" s="328">
        <v>0.94131998237702619</v>
      </c>
      <c r="Y155" s="328">
        <v>0.25289878588767678</v>
      </c>
      <c r="Z155" s="328">
        <v>0.50579444164549958</v>
      </c>
      <c r="AA155" s="328">
        <v>0.99579607233890233</v>
      </c>
      <c r="AB155" s="328">
        <v>0.81557017895778228</v>
      </c>
      <c r="AC155" s="328">
        <v>0.90586246137217907</v>
      </c>
      <c r="AD155" s="328">
        <v>0.60023450951807256</v>
      </c>
      <c r="AE155" s="328">
        <v>0.20856021042615858</v>
      </c>
      <c r="AF155" s="328">
        <v>0.26809337581095871</v>
      </c>
      <c r="AG155" s="328">
        <v>1.6401254390648212E-2</v>
      </c>
      <c r="AH155" s="328">
        <v>5.1886941225438576E-3</v>
      </c>
      <c r="AI155" s="328">
        <v>0.60815167085356614</v>
      </c>
      <c r="AJ155" s="328">
        <v>0.60780633698612019</v>
      </c>
      <c r="AK155" s="328">
        <v>0.4827609965681432</v>
      </c>
      <c r="AL155" s="328">
        <v>9.916991941954123E-2</v>
      </c>
      <c r="AM155" s="328">
        <v>0.73953331154809465</v>
      </c>
      <c r="AN155" s="328">
        <v>0.42760967887500811</v>
      </c>
      <c r="AO155" s="328">
        <v>0.47444472708141161</v>
      </c>
      <c r="AP155" s="328">
        <v>0.84889280092601616</v>
      </c>
      <c r="AQ155" s="328">
        <v>0.56257039114568208</v>
      </c>
      <c r="AR155" s="328">
        <v>0.88055401874082584</v>
      </c>
      <c r="AS155" s="328">
        <v>0.15006302766569357</v>
      </c>
      <c r="AT155" s="328">
        <v>0.40299470580298058</v>
      </c>
      <c r="AU155" s="328">
        <v>0.10815073305157719</v>
      </c>
      <c r="AV155" s="328">
        <v>0.36106872967479209</v>
      </c>
      <c r="AW155" s="328">
        <v>0.34751036556257153</v>
      </c>
      <c r="AX155" s="328">
        <v>0.68462558145764185</v>
      </c>
      <c r="AY155" s="328">
        <v>0.67985763261724674</v>
      </c>
      <c r="AZ155" s="328">
        <v>0.14038187749089026</v>
      </c>
      <c r="BA155" s="328">
        <v>0.11996996470041954</v>
      </c>
      <c r="BB155" s="328">
        <v>0.72524644124796556</v>
      </c>
      <c r="BC155" s="328">
        <v>0.31199332771042232</v>
      </c>
      <c r="BD155" s="328">
        <v>9.8608467843923631E-3</v>
      </c>
      <c r="BE155" s="328">
        <v>0.46487268564428064</v>
      </c>
      <c r="BF155" s="328">
        <v>5.4508918208634682E-2</v>
      </c>
      <c r="BG155" s="328">
        <v>0.25822653461813827</v>
      </c>
      <c r="BH155" s="328">
        <v>0.39495161308790738</v>
      </c>
      <c r="BI155" s="328">
        <v>0.35045690013059616</v>
      </c>
      <c r="BJ155" s="328">
        <v>0.86121122537130912</v>
      </c>
      <c r="BK155" s="328">
        <v>0.44949763420714683</v>
      </c>
      <c r="BL155" s="328">
        <v>5.9850115907220225E-2</v>
      </c>
      <c r="BM155" s="328">
        <v>0.82773805217134644</v>
      </c>
      <c r="BN155" s="328">
        <v>0.69516360265210397</v>
      </c>
      <c r="BO155" s="328">
        <v>0.61307515449098937</v>
      </c>
      <c r="BP155" s="328">
        <v>0.29974168077100938</v>
      </c>
      <c r="BQ155" s="328">
        <v>0.41980363354013783</v>
      </c>
      <c r="BR155" s="328">
        <v>0.4891986513984305</v>
      </c>
      <c r="BS155" s="328">
        <v>0.21443539549290325</v>
      </c>
      <c r="BT155" s="328">
        <v>0.22798947238310774</v>
      </c>
      <c r="BU155" s="328">
        <v>0.3786637098244201</v>
      </c>
      <c r="BV155" s="328">
        <v>1.2938207355246867E-2</v>
      </c>
      <c r="BW155" s="328">
        <v>0.69352995423931851</v>
      </c>
      <c r="BX155" s="328">
        <v>0.45012584704083958</v>
      </c>
      <c r="BY155" s="328">
        <v>0.131706524862226</v>
      </c>
      <c r="BZ155" s="328">
        <v>0.47496733608279484</v>
      </c>
      <c r="CA155" s="328">
        <v>0.79318345241300414</v>
      </c>
      <c r="CB155" s="328">
        <v>0.19857865373332118</v>
      </c>
      <c r="CC155" s="328">
        <v>0.87419456768547255</v>
      </c>
      <c r="CD155" s="328">
        <v>0.62275211976487999</v>
      </c>
      <c r="CE155" s="328">
        <v>0.51147892035714992</v>
      </c>
      <c r="CF155" s="328">
        <v>0.97014770891465307</v>
      </c>
      <c r="CG155" s="328">
        <v>0.69840390952394071</v>
      </c>
      <c r="CH155" s="328">
        <v>0.46503610172675458</v>
      </c>
      <c r="CI155" s="328">
        <v>0.27482405052905357</v>
      </c>
      <c r="CJ155" s="328">
        <v>0.15769901321758883</v>
      </c>
      <c r="CK155" s="328">
        <v>0.12803296495850525</v>
      </c>
      <c r="CL155" s="328">
        <v>0.28329741327387858</v>
      </c>
      <c r="CM155" s="328">
        <v>0.37456257012543315</v>
      </c>
      <c r="CN155" s="328">
        <v>0.3823463485953531</v>
      </c>
      <c r="CO155" s="328">
        <v>9.6558335653686322E-2</v>
      </c>
      <c r="CP155" s="328">
        <v>0.15883851288735062</v>
      </c>
      <c r="CQ155" s="328">
        <v>0.29008813049845728</v>
      </c>
      <c r="CR155" s="328">
        <v>0.95926940520903092</v>
      </c>
      <c r="CS155" s="328">
        <v>0.30010338159219874</v>
      </c>
      <c r="CT155" s="328">
        <v>2.4329952221601836E-2</v>
      </c>
      <c r="CU155" s="328">
        <v>0.901102098983114</v>
      </c>
      <c r="CV155" s="328">
        <v>0.38787342722826113</v>
      </c>
      <c r="CW155" s="329">
        <v>0.89386140470876718</v>
      </c>
    </row>
    <row r="156" spans="1:101" x14ac:dyDescent="0.25">
      <c r="A156" s="322">
        <v>154</v>
      </c>
      <c r="B156" s="327">
        <v>0.17295031522868243</v>
      </c>
      <c r="C156" s="328">
        <v>0.68253173833542924</v>
      </c>
      <c r="D156" s="328">
        <v>0.69069965473796735</v>
      </c>
      <c r="E156" s="328">
        <v>0.65957293916784732</v>
      </c>
      <c r="F156" s="328">
        <v>0.7730272826035014</v>
      </c>
      <c r="G156" s="328">
        <v>0.27425085882353084</v>
      </c>
      <c r="H156" s="328">
        <v>7.2740280776216082E-2</v>
      </c>
      <c r="I156" s="328">
        <v>0.41964191744533252</v>
      </c>
      <c r="J156" s="328">
        <v>0.48629491465850161</v>
      </c>
      <c r="K156" s="328">
        <v>0.80905018376589766</v>
      </c>
      <c r="L156" s="328">
        <v>0.88655081650701306</v>
      </c>
      <c r="M156" s="328">
        <v>0.52615355377372786</v>
      </c>
      <c r="N156" s="328">
        <v>0.53570856646683351</v>
      </c>
      <c r="O156" s="328">
        <v>0.78530161885512073</v>
      </c>
      <c r="P156" s="328">
        <v>0.15859931274092687</v>
      </c>
      <c r="Q156" s="328">
        <v>0.99738288273537501</v>
      </c>
      <c r="R156" s="328">
        <v>0.42254404176731453</v>
      </c>
      <c r="S156" s="328">
        <v>0.57763286179758122</v>
      </c>
      <c r="T156" s="328">
        <v>0.54421276327607959</v>
      </c>
      <c r="U156" s="328">
        <v>0.60381916992468865</v>
      </c>
      <c r="V156" s="328">
        <v>0.27458198088722874</v>
      </c>
      <c r="W156" s="328">
        <v>0.58485092349252099</v>
      </c>
      <c r="X156" s="328">
        <v>0.17651374239381834</v>
      </c>
      <c r="Y156" s="328">
        <v>0.38568540894389902</v>
      </c>
      <c r="Z156" s="328">
        <v>0.53259487877373868</v>
      </c>
      <c r="AA156" s="328">
        <v>0.61442690426673585</v>
      </c>
      <c r="AB156" s="328">
        <v>0.53855434649332112</v>
      </c>
      <c r="AC156" s="328">
        <v>0.60433277773723759</v>
      </c>
      <c r="AD156" s="328">
        <v>0.3094799963789967</v>
      </c>
      <c r="AE156" s="328">
        <v>0.1955350918423655</v>
      </c>
      <c r="AF156" s="328">
        <v>0.2494818834394521</v>
      </c>
      <c r="AG156" s="328">
        <v>0.33488811287652176</v>
      </c>
      <c r="AH156" s="328">
        <v>0.34470346674264696</v>
      </c>
      <c r="AI156" s="328">
        <v>0.63629136698272148</v>
      </c>
      <c r="AJ156" s="328">
        <v>5.6204636001289998E-2</v>
      </c>
      <c r="AK156" s="328">
        <v>0.95409900251346169</v>
      </c>
      <c r="AL156" s="328">
        <v>3.7327248927677248E-2</v>
      </c>
      <c r="AM156" s="328">
        <v>0.79901357596084654</v>
      </c>
      <c r="AN156" s="328">
        <v>6.5924367651638116E-2</v>
      </c>
      <c r="AO156" s="328">
        <v>0.52450858626782804</v>
      </c>
      <c r="AP156" s="328">
        <v>0.90407719861071456</v>
      </c>
      <c r="AQ156" s="328">
        <v>0.70316041974380705</v>
      </c>
      <c r="AR156" s="328">
        <v>0.67267321890504239</v>
      </c>
      <c r="AS156" s="328">
        <v>6.8802599577308499E-2</v>
      </c>
      <c r="AT156" s="328">
        <v>0.45078350390837918</v>
      </c>
      <c r="AU156" s="328">
        <v>0.53407761930714792</v>
      </c>
      <c r="AV156" s="328">
        <v>0.6432297854889919</v>
      </c>
      <c r="AW156" s="328">
        <v>0.86419070836433942</v>
      </c>
      <c r="AX156" s="328">
        <v>0.59042601698084529</v>
      </c>
      <c r="AY156" s="328">
        <v>0.88978006156343614</v>
      </c>
      <c r="AZ156" s="328">
        <v>6.0190374367770971E-2</v>
      </c>
      <c r="BA156" s="328">
        <v>0.66700878489888882</v>
      </c>
      <c r="BB156" s="328">
        <v>0.86735626381251052</v>
      </c>
      <c r="BC156" s="328">
        <v>0.96753894566020726</v>
      </c>
      <c r="BD156" s="328">
        <v>0.47323610540605809</v>
      </c>
      <c r="BE156" s="328">
        <v>0.3628152090311203</v>
      </c>
      <c r="BF156" s="328">
        <v>0.26757681134094824</v>
      </c>
      <c r="BG156" s="328">
        <v>0.28397345592464429</v>
      </c>
      <c r="BH156" s="328">
        <v>6.3323267116272675E-2</v>
      </c>
      <c r="BI156" s="328">
        <v>0.29426245935557493</v>
      </c>
      <c r="BJ156" s="328">
        <v>0.12030574104427183</v>
      </c>
      <c r="BK156" s="328">
        <v>0.55900626082405469</v>
      </c>
      <c r="BL156" s="328">
        <v>0.75641388813310417</v>
      </c>
      <c r="BM156" s="328">
        <v>0.87291250604504711</v>
      </c>
      <c r="BN156" s="328">
        <v>0.1538197610745704</v>
      </c>
      <c r="BO156" s="328">
        <v>0.3455011208566332</v>
      </c>
      <c r="BP156" s="328">
        <v>0.26055909486378592</v>
      </c>
      <c r="BQ156" s="328">
        <v>0.18544858728174862</v>
      </c>
      <c r="BR156" s="328">
        <v>0.15169007067431695</v>
      </c>
      <c r="BS156" s="328">
        <v>0.50318348987773764</v>
      </c>
      <c r="BT156" s="328">
        <v>0.6582050348677424</v>
      </c>
      <c r="BU156" s="328">
        <v>0.32134421377123634</v>
      </c>
      <c r="BV156" s="328">
        <v>0.57335866375093247</v>
      </c>
      <c r="BW156" s="328">
        <v>0.39695212097733901</v>
      </c>
      <c r="BX156" s="328">
        <v>0.20132365682589537</v>
      </c>
      <c r="BY156" s="328">
        <v>0.7198852129923452</v>
      </c>
      <c r="BZ156" s="328">
        <v>0.28560639128667997</v>
      </c>
      <c r="CA156" s="328">
        <v>0.44440954049830683</v>
      </c>
      <c r="CB156" s="328">
        <v>0.29866850860419758</v>
      </c>
      <c r="CC156" s="328">
        <v>0.21952192584706687</v>
      </c>
      <c r="CD156" s="328">
        <v>0.19805632114174898</v>
      </c>
      <c r="CE156" s="328">
        <v>0.51860773458163645</v>
      </c>
      <c r="CF156" s="328">
        <v>0.50916805703537982</v>
      </c>
      <c r="CG156" s="328">
        <v>0.76275405080811165</v>
      </c>
      <c r="CH156" s="328">
        <v>0.26879059860030541</v>
      </c>
      <c r="CI156" s="328">
        <v>0.13254079927457618</v>
      </c>
      <c r="CJ156" s="328">
        <v>0.46542687599849564</v>
      </c>
      <c r="CK156" s="328">
        <v>3.8460019923871158E-2</v>
      </c>
      <c r="CL156" s="328">
        <v>0.40956427811145169</v>
      </c>
      <c r="CM156" s="328">
        <v>0.17665769612028459</v>
      </c>
      <c r="CN156" s="328">
        <v>0.85887958975200229</v>
      </c>
      <c r="CO156" s="328">
        <v>0.77848726930276957</v>
      </c>
      <c r="CP156" s="328">
        <v>0.36759353584453613</v>
      </c>
      <c r="CQ156" s="328">
        <v>0.71104602811475281</v>
      </c>
      <c r="CR156" s="328">
        <v>0.77141387703891606</v>
      </c>
      <c r="CS156" s="328">
        <v>0.29314462553546083</v>
      </c>
      <c r="CT156" s="328">
        <v>0.62608525519861802</v>
      </c>
      <c r="CU156" s="328">
        <v>9.7651653454231102E-2</v>
      </c>
      <c r="CV156" s="328">
        <v>1.0626168750218934E-2</v>
      </c>
      <c r="CW156" s="329">
        <v>0.7458281475302293</v>
      </c>
    </row>
    <row r="157" spans="1:101" x14ac:dyDescent="0.25">
      <c r="A157" s="322">
        <v>155</v>
      </c>
      <c r="B157" s="327">
        <v>0.76788163145570487</v>
      </c>
      <c r="C157" s="328">
        <v>0.37487604093251292</v>
      </c>
      <c r="D157" s="328">
        <v>0.57122697608893569</v>
      </c>
      <c r="E157" s="328">
        <v>0.54093768622931027</v>
      </c>
      <c r="F157" s="328">
        <v>0.58616606565558715</v>
      </c>
      <c r="G157" s="328">
        <v>0.35296476872973037</v>
      </c>
      <c r="H157" s="328">
        <v>0.25993672403535006</v>
      </c>
      <c r="I157" s="328">
        <v>0.35955657659643414</v>
      </c>
      <c r="J157" s="328">
        <v>0.76553257738113878</v>
      </c>
      <c r="K157" s="328">
        <v>0.20161629328804276</v>
      </c>
      <c r="L157" s="328">
        <v>3.4951993186722818E-2</v>
      </c>
      <c r="M157" s="328">
        <v>0.98868055798764498</v>
      </c>
      <c r="N157" s="328">
        <v>0.49751361984352638</v>
      </c>
      <c r="O157" s="328">
        <v>0.33278785118026399</v>
      </c>
      <c r="P157" s="328">
        <v>6.4089210991848278E-2</v>
      </c>
      <c r="Q157" s="328">
        <v>0.72778839373034288</v>
      </c>
      <c r="R157" s="328">
        <v>0.59598394202244975</v>
      </c>
      <c r="S157" s="328">
        <v>0.36339041897141255</v>
      </c>
      <c r="T157" s="328">
        <v>0.4103859384188282</v>
      </c>
      <c r="U157" s="328">
        <v>4.030979488411468E-2</v>
      </c>
      <c r="V157" s="328">
        <v>0.95979019804747967</v>
      </c>
      <c r="W157" s="328">
        <v>0.97869460245003315</v>
      </c>
      <c r="X157" s="328">
        <v>0.33184237829570051</v>
      </c>
      <c r="Y157" s="328">
        <v>0.48519434652540294</v>
      </c>
      <c r="Z157" s="328">
        <v>0.81729693413716431</v>
      </c>
      <c r="AA157" s="328">
        <v>0.52118868344912173</v>
      </c>
      <c r="AB157" s="328">
        <v>0.50470631721274373</v>
      </c>
      <c r="AC157" s="328">
        <v>0.72864462714347766</v>
      </c>
      <c r="AD157" s="328">
        <v>0.72783921331094104</v>
      </c>
      <c r="AE157" s="328">
        <v>0.9994451873784671</v>
      </c>
      <c r="AF157" s="328">
        <v>0.24721501599665263</v>
      </c>
      <c r="AG157" s="328">
        <v>0.72416213128435403</v>
      </c>
      <c r="AH157" s="328">
        <v>0.49439818542153269</v>
      </c>
      <c r="AI157" s="328">
        <v>0.15975921380862879</v>
      </c>
      <c r="AJ157" s="328">
        <v>0.77975384456671581</v>
      </c>
      <c r="AK157" s="328">
        <v>0.99620324728451504</v>
      </c>
      <c r="AL157" s="328">
        <v>2.449780442482119E-2</v>
      </c>
      <c r="AM157" s="328">
        <v>0.66620117928811862</v>
      </c>
      <c r="AN157" s="328">
        <v>4.3760133308833993E-2</v>
      </c>
      <c r="AO157" s="328">
        <v>0.28285602061835391</v>
      </c>
      <c r="AP157" s="328">
        <v>0.68699060672067458</v>
      </c>
      <c r="AQ157" s="328">
        <v>0.7183701120867525</v>
      </c>
      <c r="AR157" s="328">
        <v>1.6154971448782973E-3</v>
      </c>
      <c r="AS157" s="328">
        <v>0.55439385052610946</v>
      </c>
      <c r="AT157" s="328">
        <v>0.11051474233247838</v>
      </c>
      <c r="AU157" s="328">
        <v>0.10956332641512123</v>
      </c>
      <c r="AV157" s="328">
        <v>0.98423145459783434</v>
      </c>
      <c r="AW157" s="328">
        <v>0.13732914123563145</v>
      </c>
      <c r="AX157" s="328">
        <v>0.13403404437514665</v>
      </c>
      <c r="AY157" s="328">
        <v>0.24079565936929548</v>
      </c>
      <c r="AZ157" s="328">
        <v>0.6078094379842014</v>
      </c>
      <c r="BA157" s="328">
        <v>0.86934936729034362</v>
      </c>
      <c r="BB157" s="328">
        <v>0.64352311657099337</v>
      </c>
      <c r="BC157" s="328">
        <v>0.53514311195408859</v>
      </c>
      <c r="BD157" s="328">
        <v>0.87585799299581168</v>
      </c>
      <c r="BE157" s="328">
        <v>0.78585166512195515</v>
      </c>
      <c r="BF157" s="328">
        <v>0.90141230967633335</v>
      </c>
      <c r="BG157" s="328">
        <v>0.19290111519641062</v>
      </c>
      <c r="BH157" s="328">
        <v>0.64057585653467708</v>
      </c>
      <c r="BI157" s="328">
        <v>0.82021314737883255</v>
      </c>
      <c r="BJ157" s="328">
        <v>0.3080588858253277</v>
      </c>
      <c r="BK157" s="328">
        <v>0.90040866904808503</v>
      </c>
      <c r="BL157" s="328">
        <v>0.82175805896879783</v>
      </c>
      <c r="BM157" s="328">
        <v>0.24609414685043163</v>
      </c>
      <c r="BN157" s="328">
        <v>0.47663862792955047</v>
      </c>
      <c r="BO157" s="328">
        <v>7.0039194051858544E-2</v>
      </c>
      <c r="BP157" s="328">
        <v>0.50268804210718887</v>
      </c>
      <c r="BQ157" s="328">
        <v>0.9416938514626958</v>
      </c>
      <c r="BR157" s="328">
        <v>0.67341506463260181</v>
      </c>
      <c r="BS157" s="328">
        <v>0.69692724921137117</v>
      </c>
      <c r="BT157" s="328">
        <v>0.67449754298287923</v>
      </c>
      <c r="BU157" s="328">
        <v>0.61475930966087877</v>
      </c>
      <c r="BV157" s="328">
        <v>0.24506397653183853</v>
      </c>
      <c r="BW157" s="328">
        <v>0.62491788221794597</v>
      </c>
      <c r="BX157" s="328">
        <v>0.22539036238353383</v>
      </c>
      <c r="BY157" s="328">
        <v>8.6051207931355123E-2</v>
      </c>
      <c r="BZ157" s="328">
        <v>7.335937675007731E-2</v>
      </c>
      <c r="CA157" s="328">
        <v>0.38160136595625782</v>
      </c>
      <c r="CB157" s="328">
        <v>0.13791389818569222</v>
      </c>
      <c r="CC157" s="328">
        <v>0.20112723500363039</v>
      </c>
      <c r="CD157" s="328">
        <v>0.73565608526040727</v>
      </c>
      <c r="CE157" s="328">
        <v>0.55354065476535252</v>
      </c>
      <c r="CF157" s="328">
        <v>4.101838122819057E-2</v>
      </c>
      <c r="CG157" s="328">
        <v>1.876164519626311E-2</v>
      </c>
      <c r="CH157" s="328">
        <v>0.89118593758376985</v>
      </c>
      <c r="CI157" s="328">
        <v>0.37127254654968067</v>
      </c>
      <c r="CJ157" s="328">
        <v>0.88421882950877539</v>
      </c>
      <c r="CK157" s="328">
        <v>5.2548083713957361E-2</v>
      </c>
      <c r="CL157" s="328">
        <v>0.97383618886445467</v>
      </c>
      <c r="CM157" s="328">
        <v>0.99315805463722917</v>
      </c>
      <c r="CN157" s="328">
        <v>0.7075611883391324</v>
      </c>
      <c r="CO157" s="328">
        <v>0.68871357848746717</v>
      </c>
      <c r="CP157" s="328">
        <v>0.2667252193142251</v>
      </c>
      <c r="CQ157" s="328">
        <v>0.77515063853063548</v>
      </c>
      <c r="CR157" s="328">
        <v>0.25150381349293927</v>
      </c>
      <c r="CS157" s="328">
        <v>0.93588657808868736</v>
      </c>
      <c r="CT157" s="328">
        <v>0.81493133300368314</v>
      </c>
      <c r="CU157" s="328">
        <v>0.29474053161575586</v>
      </c>
      <c r="CV157" s="328">
        <v>0.33768719075467768</v>
      </c>
      <c r="CW157" s="329">
        <v>0.49378577146960367</v>
      </c>
    </row>
    <row r="158" spans="1:101" x14ac:dyDescent="0.25">
      <c r="A158" s="322">
        <v>156</v>
      </c>
      <c r="B158" s="327">
        <v>0.99310350787864987</v>
      </c>
      <c r="C158" s="328">
        <v>0.30206212803001797</v>
      </c>
      <c r="D158" s="328">
        <v>0.83982227917106655</v>
      </c>
      <c r="E158" s="328">
        <v>7.2009399545835073E-2</v>
      </c>
      <c r="F158" s="328">
        <v>7.7144949504504012E-2</v>
      </c>
      <c r="G158" s="328">
        <v>0.95509233722161335</v>
      </c>
      <c r="H158" s="328">
        <v>2.8456632689794148E-2</v>
      </c>
      <c r="I158" s="328">
        <v>0.9860550730393296</v>
      </c>
      <c r="J158" s="328">
        <v>0.36143771752380083</v>
      </c>
      <c r="K158" s="328">
        <v>0.40718032234640966</v>
      </c>
      <c r="L158" s="328">
        <v>0.9613517528338027</v>
      </c>
      <c r="M158" s="328">
        <v>0.27434575754786206</v>
      </c>
      <c r="N158" s="328">
        <v>0.72193335977236028</v>
      </c>
      <c r="O158" s="328">
        <v>0.83804685328930351</v>
      </c>
      <c r="P158" s="328">
        <v>0.54121614574781352</v>
      </c>
      <c r="Q158" s="328">
        <v>0.82030238741325801</v>
      </c>
      <c r="R158" s="328">
        <v>0.11509242309426071</v>
      </c>
      <c r="S158" s="328">
        <v>0.71853683441680194</v>
      </c>
      <c r="T158" s="328">
        <v>0.92065945805529625</v>
      </c>
      <c r="U158" s="328">
        <v>0.4564120356626642</v>
      </c>
      <c r="V158" s="328">
        <v>0.78514682580053208</v>
      </c>
      <c r="W158" s="328">
        <v>0.42400423572894752</v>
      </c>
      <c r="X158" s="328">
        <v>3.7250639099631222E-2</v>
      </c>
      <c r="Y158" s="328">
        <v>0.30007686038839321</v>
      </c>
      <c r="Z158" s="328">
        <v>0.94852835276112835</v>
      </c>
      <c r="AA158" s="328">
        <v>0.79933543639336779</v>
      </c>
      <c r="AB158" s="328">
        <v>0.29781844866471374</v>
      </c>
      <c r="AC158" s="328">
        <v>0.75202938887945581</v>
      </c>
      <c r="AD158" s="328">
        <v>0.55272778265759026</v>
      </c>
      <c r="AE158" s="328">
        <v>0.43146109156185197</v>
      </c>
      <c r="AF158" s="328">
        <v>0.67146931650927599</v>
      </c>
      <c r="AG158" s="328">
        <v>5.2360370761385777E-2</v>
      </c>
      <c r="AH158" s="328">
        <v>8.5948064784748368E-2</v>
      </c>
      <c r="AI158" s="328">
        <v>0.99999796509526129</v>
      </c>
      <c r="AJ158" s="328">
        <v>0.75812860264081272</v>
      </c>
      <c r="AK158" s="328">
        <v>0.13605459673382403</v>
      </c>
      <c r="AL158" s="328">
        <v>0.77421746640370004</v>
      </c>
      <c r="AM158" s="328">
        <v>5.4732275008377407E-2</v>
      </c>
      <c r="AN158" s="328">
        <v>0.36992598011186839</v>
      </c>
      <c r="AO158" s="328">
        <v>0.25425101801409578</v>
      </c>
      <c r="AP158" s="328">
        <v>0.59491794940744125</v>
      </c>
      <c r="AQ158" s="328">
        <v>0.17330956557842403</v>
      </c>
      <c r="AR158" s="328">
        <v>6.0013313956241987E-3</v>
      </c>
      <c r="AS158" s="328">
        <v>0.9245887684939933</v>
      </c>
      <c r="AT158" s="328">
        <v>0.62655368442730008</v>
      </c>
      <c r="AU158" s="328">
        <v>0.89247399328094446</v>
      </c>
      <c r="AV158" s="328">
        <v>0.24340459490519573</v>
      </c>
      <c r="AW158" s="328">
        <v>0.31155356064877049</v>
      </c>
      <c r="AX158" s="328">
        <v>0.65525891133962078</v>
      </c>
      <c r="AY158" s="328">
        <v>0.52375502499293791</v>
      </c>
      <c r="AZ158" s="328">
        <v>0.52156081459674652</v>
      </c>
      <c r="BA158" s="328">
        <v>0.20027714474404967</v>
      </c>
      <c r="BB158" s="328">
        <v>0.45782764885406291</v>
      </c>
      <c r="BC158" s="328">
        <v>0.9664134183222266</v>
      </c>
      <c r="BD158" s="328">
        <v>0.3591493112593418</v>
      </c>
      <c r="BE158" s="328">
        <v>0.6795955575910293</v>
      </c>
      <c r="BF158" s="328">
        <v>0.80699895124852472</v>
      </c>
      <c r="BG158" s="328">
        <v>0.44471801636065633</v>
      </c>
      <c r="BH158" s="328">
        <v>0.62292198097264007</v>
      </c>
      <c r="BI158" s="328">
        <v>0.28609683006772291</v>
      </c>
      <c r="BJ158" s="328">
        <v>0.57397478619669862</v>
      </c>
      <c r="BK158" s="328">
        <v>0.53504760733153001</v>
      </c>
      <c r="BL158" s="328">
        <v>0.73074511226361061</v>
      </c>
      <c r="BM158" s="328">
        <v>0.16685620470774154</v>
      </c>
      <c r="BN158" s="328">
        <v>0.58138347095068976</v>
      </c>
      <c r="BO158" s="328">
        <v>0.35128979853233511</v>
      </c>
      <c r="BP158" s="328">
        <v>0.71151775804065598</v>
      </c>
      <c r="BQ158" s="328">
        <v>0.14235164214074203</v>
      </c>
      <c r="BR158" s="328">
        <v>0.16834451687781038</v>
      </c>
      <c r="BS158" s="328">
        <v>0.44364846287445037</v>
      </c>
      <c r="BT158" s="328">
        <v>0.46214018246632715</v>
      </c>
      <c r="BU158" s="328">
        <v>0.92955936848302234</v>
      </c>
      <c r="BV158" s="328">
        <v>0.81813965727257276</v>
      </c>
      <c r="BW158" s="328">
        <v>0.28835048795074236</v>
      </c>
      <c r="BX158" s="328">
        <v>5.1268510062325134E-2</v>
      </c>
      <c r="BY158" s="328">
        <v>0.14691207271427942</v>
      </c>
      <c r="BZ158" s="328">
        <v>0.82410711564187888</v>
      </c>
      <c r="CA158" s="328">
        <v>0.23589497338956189</v>
      </c>
      <c r="CB158" s="328">
        <v>0.50200496170745512</v>
      </c>
      <c r="CC158" s="328">
        <v>0.16347205573248935</v>
      </c>
      <c r="CD158" s="328">
        <v>0.75521475816108463</v>
      </c>
      <c r="CE158" s="328">
        <v>0.34031825170848728</v>
      </c>
      <c r="CF158" s="328">
        <v>0.16884439833502451</v>
      </c>
      <c r="CG158" s="328">
        <v>0.82544213805722588</v>
      </c>
      <c r="CH158" s="328">
        <v>0.89366410486129855</v>
      </c>
      <c r="CI158" s="328">
        <v>0.40362330599681351</v>
      </c>
      <c r="CJ158" s="328">
        <v>0.17170937192670443</v>
      </c>
      <c r="CK158" s="328">
        <v>0.26370482251057226</v>
      </c>
      <c r="CL158" s="328">
        <v>4.3621887932222769E-2</v>
      </c>
      <c r="CM158" s="328">
        <v>4.9856135064101359E-2</v>
      </c>
      <c r="CN158" s="328">
        <v>5.8180756025580926E-2</v>
      </c>
      <c r="CO158" s="328">
        <v>0.12632940707036955</v>
      </c>
      <c r="CP158" s="328">
        <v>0.82468599952629473</v>
      </c>
      <c r="CQ158" s="328">
        <v>0.70599250426653448</v>
      </c>
      <c r="CR158" s="328">
        <v>0.79488745262546123</v>
      </c>
      <c r="CS158" s="328">
        <v>0.44125846700191995</v>
      </c>
      <c r="CT158" s="328">
        <v>4.3437803464088098E-3</v>
      </c>
      <c r="CU158" s="328">
        <v>0.53562325063142691</v>
      </c>
      <c r="CV158" s="328">
        <v>1.3952915221107531E-2</v>
      </c>
      <c r="CW158" s="329">
        <v>0.63124567730210357</v>
      </c>
    </row>
    <row r="159" spans="1:101" x14ac:dyDescent="0.25">
      <c r="A159" s="322">
        <v>157</v>
      </c>
      <c r="B159" s="327">
        <v>0.1300016979169043</v>
      </c>
      <c r="C159" s="328">
        <v>0.93492169159088911</v>
      </c>
      <c r="D159" s="328">
        <v>0.4038874409898483</v>
      </c>
      <c r="E159" s="328">
        <v>0.59076570227451808</v>
      </c>
      <c r="F159" s="328">
        <v>0.3462621242681323</v>
      </c>
      <c r="G159" s="328">
        <v>0.37408070672380966</v>
      </c>
      <c r="H159" s="328">
        <v>0.67337124278991545</v>
      </c>
      <c r="I159" s="328">
        <v>0.45719445462168373</v>
      </c>
      <c r="J159" s="328">
        <v>0.9000966569598674</v>
      </c>
      <c r="K159" s="328">
        <v>0.39713270075143559</v>
      </c>
      <c r="L159" s="328">
        <v>0.43451957309639799</v>
      </c>
      <c r="M159" s="328">
        <v>0.71491853926270377</v>
      </c>
      <c r="N159" s="328">
        <v>0.29938107352254506</v>
      </c>
      <c r="O159" s="328">
        <v>0.36132709876882085</v>
      </c>
      <c r="P159" s="328">
        <v>0.75275762310040495</v>
      </c>
      <c r="Q159" s="328">
        <v>0.39535364439459286</v>
      </c>
      <c r="R159" s="328">
        <v>0.6767782117463943</v>
      </c>
      <c r="S159" s="328">
        <v>0.37363041374324979</v>
      </c>
      <c r="T159" s="328">
        <v>8.1591024838952197E-2</v>
      </c>
      <c r="U159" s="328">
        <v>6.1564886271757935E-2</v>
      </c>
      <c r="V159" s="328">
        <v>0.75818087166818415</v>
      </c>
      <c r="W159" s="328">
        <v>4.830162668486615E-2</v>
      </c>
      <c r="X159" s="328">
        <v>0.36321390269856058</v>
      </c>
      <c r="Y159" s="328">
        <v>0.63997187594272908</v>
      </c>
      <c r="Z159" s="328">
        <v>0.14421209996835671</v>
      </c>
      <c r="AA159" s="328">
        <v>0.20595915471325466</v>
      </c>
      <c r="AB159" s="328">
        <v>0.8777210692132229</v>
      </c>
      <c r="AC159" s="328">
        <v>0.91980528331491751</v>
      </c>
      <c r="AD159" s="328">
        <v>0.17577834596728015</v>
      </c>
      <c r="AE159" s="328">
        <v>0.96078807896041352</v>
      </c>
      <c r="AF159" s="328">
        <v>0.41308633028630504</v>
      </c>
      <c r="AG159" s="328">
        <v>0.82368537772813966</v>
      </c>
      <c r="AH159" s="328">
        <v>0.78962253575662444</v>
      </c>
      <c r="AI159" s="328">
        <v>0.64085749162155814</v>
      </c>
      <c r="AJ159" s="328">
        <v>0.64314248532405927</v>
      </c>
      <c r="AK159" s="328">
        <v>0.67115314681733551</v>
      </c>
      <c r="AL159" s="328">
        <v>0.2660464499554438</v>
      </c>
      <c r="AM159" s="328">
        <v>0.96182208450573281</v>
      </c>
      <c r="AN159" s="328">
        <v>0.38769298925626661</v>
      </c>
      <c r="AO159" s="328">
        <v>0.50316329122480363</v>
      </c>
      <c r="AP159" s="328">
        <v>0.55350927522743798</v>
      </c>
      <c r="AQ159" s="328">
        <v>0.68408632422061411</v>
      </c>
      <c r="AR159" s="328">
        <v>0.17373164584699752</v>
      </c>
      <c r="AS159" s="328">
        <v>8.9083995568768781E-2</v>
      </c>
      <c r="AT159" s="328">
        <v>0.24428321001888542</v>
      </c>
      <c r="AU159" s="328">
        <v>0.73200213725739993</v>
      </c>
      <c r="AV159" s="328">
        <v>0.28134181275772185</v>
      </c>
      <c r="AW159" s="328">
        <v>0.66503850285729804</v>
      </c>
      <c r="AX159" s="328">
        <v>0.46333985762101637</v>
      </c>
      <c r="AY159" s="328">
        <v>0.39770837820775728</v>
      </c>
      <c r="AZ159" s="328">
        <v>0.34937514342214815</v>
      </c>
      <c r="BA159" s="328">
        <v>0.61453529688570052</v>
      </c>
      <c r="BB159" s="328">
        <v>0.23132173400152389</v>
      </c>
      <c r="BC159" s="328">
        <v>0.71701529983426515</v>
      </c>
      <c r="BD159" s="328">
        <v>0.88477435553063466</v>
      </c>
      <c r="BE159" s="328">
        <v>0.6224755768498087</v>
      </c>
      <c r="BF159" s="328">
        <v>0.96928900615593871</v>
      </c>
      <c r="BG159" s="328">
        <v>0.43404148633948481</v>
      </c>
      <c r="BH159" s="328">
        <v>0.47518227844913152</v>
      </c>
      <c r="BI159" s="328">
        <v>0.15343957166659639</v>
      </c>
      <c r="BJ159" s="328">
        <v>0.12704933566983923</v>
      </c>
      <c r="BK159" s="328">
        <v>0.68054029072462496</v>
      </c>
      <c r="BL159" s="328">
        <v>0.10648212243291955</v>
      </c>
      <c r="BM159" s="328">
        <v>0.39455745049590085</v>
      </c>
      <c r="BN159" s="328">
        <v>0.94119654958736554</v>
      </c>
      <c r="BO159" s="328">
        <v>0.17534929282360706</v>
      </c>
      <c r="BP159" s="328">
        <v>0.38549376991810291</v>
      </c>
      <c r="BQ159" s="328">
        <v>0.53097857651923075</v>
      </c>
      <c r="BR159" s="328">
        <v>0.60581709944213369</v>
      </c>
      <c r="BS159" s="328">
        <v>0.14020384833275301</v>
      </c>
      <c r="BT159" s="328">
        <v>0.70687070785417849</v>
      </c>
      <c r="BU159" s="328">
        <v>0.2064296410641675</v>
      </c>
      <c r="BV159" s="328">
        <v>0.20636927584518716</v>
      </c>
      <c r="BW159" s="328">
        <v>0.92140663672396861</v>
      </c>
      <c r="BX159" s="328">
        <v>0.19316788002737884</v>
      </c>
      <c r="BY159" s="328">
        <v>0.68675466751039616</v>
      </c>
      <c r="BZ159" s="328">
        <v>0.48145298530493807</v>
      </c>
      <c r="CA159" s="328">
        <v>0.68171805991475987</v>
      </c>
      <c r="CB159" s="328">
        <v>0.78329510894610799</v>
      </c>
      <c r="CC159" s="328">
        <v>0.81979622463850688</v>
      </c>
      <c r="CD159" s="328">
        <v>5.1550916272155245E-2</v>
      </c>
      <c r="CE159" s="328">
        <v>0.87494766086868969</v>
      </c>
      <c r="CF159" s="328">
        <v>0.99888392492706579</v>
      </c>
      <c r="CG159" s="328">
        <v>0.42954180209381976</v>
      </c>
      <c r="CH159" s="328">
        <v>0.50802348774977846</v>
      </c>
      <c r="CI159" s="328">
        <v>0.44512156544458681</v>
      </c>
      <c r="CJ159" s="328">
        <v>0.97629748575683828</v>
      </c>
      <c r="CK159" s="328">
        <v>0.44635771296663718</v>
      </c>
      <c r="CL159" s="328">
        <v>0.33118367509849578</v>
      </c>
      <c r="CM159" s="328">
        <v>9.0159639790034163E-2</v>
      </c>
      <c r="CN159" s="328">
        <v>0.20754953069269888</v>
      </c>
      <c r="CO159" s="328">
        <v>0.28363335942543566</v>
      </c>
      <c r="CP159" s="328">
        <v>0.62032611568926921</v>
      </c>
      <c r="CQ159" s="328">
        <v>0.22844977605116856</v>
      </c>
      <c r="CR159" s="328">
        <v>0.89558029226610869</v>
      </c>
      <c r="CS159" s="328">
        <v>0.6492264336626774</v>
      </c>
      <c r="CT159" s="328">
        <v>0.90439439165221813</v>
      </c>
      <c r="CU159" s="328">
        <v>2.8137034007986728E-3</v>
      </c>
      <c r="CV159" s="328">
        <v>0.15832131428343477</v>
      </c>
      <c r="CW159" s="329">
        <v>0.70911364157277323</v>
      </c>
    </row>
    <row r="160" spans="1:101" x14ac:dyDescent="0.25">
      <c r="A160" s="322">
        <v>158</v>
      </c>
      <c r="B160" s="327">
        <v>0.8271922196322814</v>
      </c>
      <c r="C160" s="328">
        <v>0.22537824759683911</v>
      </c>
      <c r="D160" s="328">
        <v>0.36677200047041669</v>
      </c>
      <c r="E160" s="328">
        <v>0.66481438802919968</v>
      </c>
      <c r="F160" s="328">
        <v>0.31652706345207626</v>
      </c>
      <c r="G160" s="328">
        <v>0.86851117012649093</v>
      </c>
      <c r="H160" s="328">
        <v>0.713647407893927</v>
      </c>
      <c r="I160" s="328">
        <v>0.93595201636051528</v>
      </c>
      <c r="J160" s="328">
        <v>3.8616214799485959E-2</v>
      </c>
      <c r="K160" s="328">
        <v>0.89876532380912999</v>
      </c>
      <c r="L160" s="328">
        <v>0.34773543474347379</v>
      </c>
      <c r="M160" s="328">
        <v>0.62869844380396156</v>
      </c>
      <c r="N160" s="328">
        <v>0.34412963814672271</v>
      </c>
      <c r="O160" s="328">
        <v>0.20188409813020902</v>
      </c>
      <c r="P160" s="328">
        <v>5.3424630806752527E-2</v>
      </c>
      <c r="Q160" s="328">
        <v>3.5953311393883247E-2</v>
      </c>
      <c r="R160" s="328">
        <v>0.24901070925338509</v>
      </c>
      <c r="S160" s="328">
        <v>0.53300564123161154</v>
      </c>
      <c r="T160" s="328">
        <v>0.62166725300034109</v>
      </c>
      <c r="U160" s="328">
        <v>0.12035500465692017</v>
      </c>
      <c r="V160" s="328">
        <v>0.41319103589958228</v>
      </c>
      <c r="W160" s="328">
        <v>0.81088570412305061</v>
      </c>
      <c r="X160" s="328">
        <v>0.57173721787003107</v>
      </c>
      <c r="Y160" s="328">
        <v>0.71368310665191026</v>
      </c>
      <c r="Z160" s="328">
        <v>0.59348022155487445</v>
      </c>
      <c r="AA160" s="328">
        <v>0.81540503336586934</v>
      </c>
      <c r="AB160" s="328">
        <v>0.95651738629550032</v>
      </c>
      <c r="AC160" s="328">
        <v>0.51524432176564705</v>
      </c>
      <c r="AD160" s="328">
        <v>0.51680206743088242</v>
      </c>
      <c r="AE160" s="328">
        <v>0.31534993087527252</v>
      </c>
      <c r="AF160" s="328">
        <v>0.54544481018487501</v>
      </c>
      <c r="AG160" s="328">
        <v>0.87539585049905067</v>
      </c>
      <c r="AH160" s="328">
        <v>0.93977056874560372</v>
      </c>
      <c r="AI160" s="328">
        <v>0.52322048591057602</v>
      </c>
      <c r="AJ160" s="328">
        <v>0.50793109499670219</v>
      </c>
      <c r="AK160" s="328">
        <v>9.0481605227525908E-3</v>
      </c>
      <c r="AL160" s="328">
        <v>0.51512372608812029</v>
      </c>
      <c r="AM160" s="328">
        <v>0.67926198580554975</v>
      </c>
      <c r="AN160" s="328">
        <v>0.20729330040709115</v>
      </c>
      <c r="AO160" s="328">
        <v>8.7873989281846754E-2</v>
      </c>
      <c r="AP160" s="328">
        <v>0.13108433381934592</v>
      </c>
      <c r="AQ160" s="328">
        <v>0.87920075360225969</v>
      </c>
      <c r="AR160" s="328">
        <v>0.15726424515860882</v>
      </c>
      <c r="AS160" s="328">
        <v>0.96614903775214889</v>
      </c>
      <c r="AT160" s="328">
        <v>0.58435856404334707</v>
      </c>
      <c r="AU160" s="328">
        <v>0.50377371692221051</v>
      </c>
      <c r="AV160" s="328">
        <v>0.68272189527545635</v>
      </c>
      <c r="AW160" s="328">
        <v>0.80338194476763647</v>
      </c>
      <c r="AX160" s="328">
        <v>0.36613059201962894</v>
      </c>
      <c r="AY160" s="328">
        <v>0.67972196098730464</v>
      </c>
      <c r="AZ160" s="328">
        <v>9.7858844550357205E-2</v>
      </c>
      <c r="BA160" s="328">
        <v>0.18882910093670424</v>
      </c>
      <c r="BB160" s="328">
        <v>0.50409024937294444</v>
      </c>
      <c r="BC160" s="328">
        <v>0.43728231715783239</v>
      </c>
      <c r="BD160" s="328">
        <v>0.71983518191922702</v>
      </c>
      <c r="BE160" s="328">
        <v>0.38349199044625459</v>
      </c>
      <c r="BF160" s="328">
        <v>0.86315115027499978</v>
      </c>
      <c r="BG160" s="328">
        <v>0.13527965488096338</v>
      </c>
      <c r="BH160" s="328">
        <v>0.37753595836460985</v>
      </c>
      <c r="BI160" s="328">
        <v>0.35871224125982359</v>
      </c>
      <c r="BJ160" s="328">
        <v>0.87614945953118362</v>
      </c>
      <c r="BK160" s="328">
        <v>0.29941341521282538</v>
      </c>
      <c r="BL160" s="328">
        <v>0.50169947276082483</v>
      </c>
      <c r="BM160" s="328">
        <v>0.22688761743145935</v>
      </c>
      <c r="BN160" s="328">
        <v>0.63790019493632499</v>
      </c>
      <c r="BO160" s="328">
        <v>0.97723184615069969</v>
      </c>
      <c r="BP160" s="328">
        <v>0.90342766451175405</v>
      </c>
      <c r="BQ160" s="328">
        <v>0.4677921084977239</v>
      </c>
      <c r="BR160" s="328">
        <v>0.3123511623444768</v>
      </c>
      <c r="BS160" s="328">
        <v>0.37286805351595032</v>
      </c>
      <c r="BT160" s="328">
        <v>0.976494029327305</v>
      </c>
      <c r="BU160" s="328">
        <v>0.65148564792933095</v>
      </c>
      <c r="BV160" s="328">
        <v>0.95866520058265658</v>
      </c>
      <c r="BW160" s="328">
        <v>0.80034690003610476</v>
      </c>
      <c r="BX160" s="328">
        <v>9.4443874755540058E-2</v>
      </c>
      <c r="BY160" s="328">
        <v>0.25386970951369126</v>
      </c>
      <c r="BZ160" s="328">
        <v>0.76223876319107964</v>
      </c>
      <c r="CA160" s="328">
        <v>5.3363777446341132E-2</v>
      </c>
      <c r="CB160" s="328">
        <v>0.64326132378221779</v>
      </c>
      <c r="CC160" s="328">
        <v>0.56695723502512108</v>
      </c>
      <c r="CD160" s="328">
        <v>0.73028624586174873</v>
      </c>
      <c r="CE160" s="328">
        <v>0.90763751579152241</v>
      </c>
      <c r="CF160" s="328">
        <v>0.83201474863371416</v>
      </c>
      <c r="CG160" s="328">
        <v>9.4684014541344341E-2</v>
      </c>
      <c r="CH160" s="328">
        <v>0.32401584177783271</v>
      </c>
      <c r="CI160" s="328">
        <v>0.9827755066243935</v>
      </c>
      <c r="CJ160" s="328">
        <v>0.76133183738229704</v>
      </c>
      <c r="CK160" s="328">
        <v>0.73935415316629505</v>
      </c>
      <c r="CL160" s="328">
        <v>0.24964376827373957</v>
      </c>
      <c r="CM160" s="328">
        <v>0.52635596440226173</v>
      </c>
      <c r="CN160" s="328">
        <v>0.93186480467490096</v>
      </c>
      <c r="CO160" s="328">
        <v>0.48959141313066246</v>
      </c>
      <c r="CP160" s="328">
        <v>0.42004834668975555</v>
      </c>
      <c r="CQ160" s="328">
        <v>0.23846689927874465</v>
      </c>
      <c r="CR160" s="328">
        <v>0.6429931724468263</v>
      </c>
      <c r="CS160" s="328">
        <v>0.57092993570692419</v>
      </c>
      <c r="CT160" s="328">
        <v>0.18458899180907462</v>
      </c>
      <c r="CU160" s="328">
        <v>0.84872664450936686</v>
      </c>
      <c r="CV160" s="328">
        <v>0.44989488295258795</v>
      </c>
      <c r="CW160" s="329">
        <v>0.1013380835014388</v>
      </c>
    </row>
    <row r="161" spans="1:101" x14ac:dyDescent="0.25">
      <c r="A161" s="322">
        <v>159</v>
      </c>
      <c r="B161" s="327">
        <v>0.86046659708021411</v>
      </c>
      <c r="C161" s="328">
        <v>0.62893058999466622</v>
      </c>
      <c r="D161" s="328">
        <v>0.38770621628068569</v>
      </c>
      <c r="E161" s="328">
        <v>0.91513139630005091</v>
      </c>
      <c r="F161" s="328">
        <v>0.90949528198461627</v>
      </c>
      <c r="G161" s="328">
        <v>0.56603029333973254</v>
      </c>
      <c r="H161" s="328">
        <v>0.73086099985784791</v>
      </c>
      <c r="I161" s="328">
        <v>4.0688998566326351E-2</v>
      </c>
      <c r="J161" s="328">
        <v>0.51526509745381976</v>
      </c>
      <c r="K161" s="328">
        <v>0.27184994118510719</v>
      </c>
      <c r="L161" s="328">
        <v>0.39744123733588044</v>
      </c>
      <c r="M161" s="328">
        <v>0.46591111830182563</v>
      </c>
      <c r="N161" s="328">
        <v>0.59818180549110522</v>
      </c>
      <c r="O161" s="328">
        <v>0.68432273056940751</v>
      </c>
      <c r="P161" s="328">
        <v>0.20251626805434153</v>
      </c>
      <c r="Q161" s="328">
        <v>0.59465149810235918</v>
      </c>
      <c r="R161" s="328">
        <v>0.86821206915199145</v>
      </c>
      <c r="S161" s="328">
        <v>0.18918442943525116</v>
      </c>
      <c r="T161" s="328">
        <v>0.70277248145524407</v>
      </c>
      <c r="U161" s="328">
        <v>0.67184571823292849</v>
      </c>
      <c r="V161" s="328">
        <v>0.39401942944403068</v>
      </c>
      <c r="W161" s="328">
        <v>0.17933758094496799</v>
      </c>
      <c r="X161" s="328">
        <v>6.2225979543796939E-2</v>
      </c>
      <c r="Y161" s="328">
        <v>7.8554038162883977E-2</v>
      </c>
      <c r="Z161" s="328">
        <v>0.52675072635832265</v>
      </c>
      <c r="AA161" s="328">
        <v>0.48509616860246818</v>
      </c>
      <c r="AB161" s="328">
        <v>0.25703553618123642</v>
      </c>
      <c r="AC161" s="328">
        <v>0.27459161482497407</v>
      </c>
      <c r="AD161" s="328">
        <v>0.11395795236237749</v>
      </c>
      <c r="AE161" s="328">
        <v>0.78751797544687063</v>
      </c>
      <c r="AF161" s="328">
        <v>0.32674253477579018</v>
      </c>
      <c r="AG161" s="328">
        <v>0.50427290840389816</v>
      </c>
      <c r="AH161" s="328">
        <v>0.64760189316855654</v>
      </c>
      <c r="AI161" s="328">
        <v>0.48589863168006353</v>
      </c>
      <c r="AJ161" s="328">
        <v>0.58458361115283708</v>
      </c>
      <c r="AK161" s="328">
        <v>0.26452164330831285</v>
      </c>
      <c r="AL161" s="328">
        <v>4.7953859259077358E-2</v>
      </c>
      <c r="AM161" s="328">
        <v>0.25999693752817321</v>
      </c>
      <c r="AN161" s="328">
        <v>0.84605046914449655</v>
      </c>
      <c r="AO161" s="328">
        <v>0.22131260978153122</v>
      </c>
      <c r="AP161" s="328">
        <v>0.89805865139712404</v>
      </c>
      <c r="AQ161" s="328">
        <v>0.37643405964610155</v>
      </c>
      <c r="AR161" s="328">
        <v>0.44685101266394933</v>
      </c>
      <c r="AS161" s="328">
        <v>0.39105429800656299</v>
      </c>
      <c r="AT161" s="328">
        <v>0.53653269370422185</v>
      </c>
      <c r="AU161" s="328">
        <v>0.83845638391404576</v>
      </c>
      <c r="AV161" s="328">
        <v>0.22611060107246406</v>
      </c>
      <c r="AW161" s="328">
        <v>0.85966601740277504</v>
      </c>
      <c r="AX161" s="328">
        <v>0.50382906032701169</v>
      </c>
      <c r="AY161" s="328">
        <v>0.56796163320165083</v>
      </c>
      <c r="AZ161" s="328">
        <v>0.48921753316822247</v>
      </c>
      <c r="BA161" s="328">
        <v>0.86639290022967952</v>
      </c>
      <c r="BB161" s="328">
        <v>0.77472193589815141</v>
      </c>
      <c r="BC161" s="328">
        <v>0.6555455100885581</v>
      </c>
      <c r="BD161" s="328">
        <v>0.35904669273955925</v>
      </c>
      <c r="BE161" s="328">
        <v>6.9500199256187223E-2</v>
      </c>
      <c r="BF161" s="328">
        <v>0.48361054585716357</v>
      </c>
      <c r="BG161" s="328">
        <v>0.94835037936063404</v>
      </c>
      <c r="BH161" s="328">
        <v>0.9110993717664011</v>
      </c>
      <c r="BI161" s="328">
        <v>1.4192827027736499E-2</v>
      </c>
      <c r="BJ161" s="328">
        <v>0.43398561684594483</v>
      </c>
      <c r="BK161" s="328">
        <v>0.76206816554752344</v>
      </c>
      <c r="BL161" s="328">
        <v>0.68282293747453959</v>
      </c>
      <c r="BM161" s="328">
        <v>0.88141548215353094</v>
      </c>
      <c r="BN161" s="328">
        <v>0.8377592973488257</v>
      </c>
      <c r="BO161" s="328">
        <v>0.1367218976665745</v>
      </c>
      <c r="BP161" s="328">
        <v>0.89483682554688548</v>
      </c>
      <c r="BQ161" s="328">
        <v>0.15243587114640889</v>
      </c>
      <c r="BR161" s="328">
        <v>0.73300443220511191</v>
      </c>
      <c r="BS161" s="328">
        <v>0.13470228515459004</v>
      </c>
      <c r="BT161" s="328">
        <v>0.64192666862397729</v>
      </c>
      <c r="BU161" s="328">
        <v>0.18550421258137906</v>
      </c>
      <c r="BV161" s="328">
        <v>0.44550982222625546</v>
      </c>
      <c r="BW161" s="328">
        <v>8.2712522587627735E-2</v>
      </c>
      <c r="BX161" s="328">
        <v>0.61686999144956478</v>
      </c>
      <c r="BY161" s="328">
        <v>3.1438889719631824E-2</v>
      </c>
      <c r="BZ161" s="328">
        <v>0.80280573181610149</v>
      </c>
      <c r="CA161" s="328">
        <v>0.53729157888936485</v>
      </c>
      <c r="CB161" s="328">
        <v>0.30950358851848581</v>
      </c>
      <c r="CC161" s="328">
        <v>0.7352727792316105</v>
      </c>
      <c r="CD161" s="328">
        <v>0.21497144598373374</v>
      </c>
      <c r="CE161" s="328">
        <v>0.99749270009387825</v>
      </c>
      <c r="CF161" s="328">
        <v>0.7424658046580106</v>
      </c>
      <c r="CG161" s="328">
        <v>0.96516167446071188</v>
      </c>
      <c r="CH161" s="328">
        <v>0.70776554354737597</v>
      </c>
      <c r="CI161" s="328">
        <v>0.10331827299099317</v>
      </c>
      <c r="CJ161" s="328">
        <v>0.2104722978814495</v>
      </c>
      <c r="CK161" s="328">
        <v>0.6510831130536423</v>
      </c>
      <c r="CL161" s="328">
        <v>8.8905734928705904E-3</v>
      </c>
      <c r="CM161" s="328">
        <v>0.89739445454693101</v>
      </c>
      <c r="CN161" s="328">
        <v>0.23657434165187485</v>
      </c>
      <c r="CO161" s="328">
        <v>0.68664474054116842</v>
      </c>
      <c r="CP161" s="328">
        <v>0.14514084114261139</v>
      </c>
      <c r="CQ161" s="328">
        <v>0.33648442723052274</v>
      </c>
      <c r="CR161" s="328">
        <v>0.76790053753495324</v>
      </c>
      <c r="CS161" s="328">
        <v>0.73177995625925618</v>
      </c>
      <c r="CT161" s="328">
        <v>0.31408431162282024</v>
      </c>
      <c r="CU161" s="328">
        <v>0.33958377794499839</v>
      </c>
      <c r="CV161" s="328">
        <v>6.9833101183602864E-3</v>
      </c>
      <c r="CW161" s="329">
        <v>0.32026393029044886</v>
      </c>
    </row>
    <row r="162" spans="1:101" x14ac:dyDescent="0.25">
      <c r="A162" s="322">
        <v>160</v>
      </c>
      <c r="B162" s="327">
        <v>0.50617580086580105</v>
      </c>
      <c r="C162" s="328">
        <v>0.71853683172404437</v>
      </c>
      <c r="D162" s="328">
        <v>0.83209654402054345</v>
      </c>
      <c r="E162" s="328">
        <v>8.271807659825825E-3</v>
      </c>
      <c r="F162" s="328">
        <v>0.37856129321349119</v>
      </c>
      <c r="G162" s="328">
        <v>0.50472313775247746</v>
      </c>
      <c r="H162" s="328">
        <v>0.2014393053420207</v>
      </c>
      <c r="I162" s="328">
        <v>0.61435613045064041</v>
      </c>
      <c r="J162" s="328">
        <v>0.31467505476440927</v>
      </c>
      <c r="K162" s="328">
        <v>9.1657313791440487E-2</v>
      </c>
      <c r="L162" s="328">
        <v>0.24660681383658511</v>
      </c>
      <c r="M162" s="328">
        <v>0.65249624651894322</v>
      </c>
      <c r="N162" s="328">
        <v>0.42034650967253651</v>
      </c>
      <c r="O162" s="328">
        <v>0.72972255384618467</v>
      </c>
      <c r="P162" s="328">
        <v>0.43312346105568711</v>
      </c>
      <c r="Q162" s="328">
        <v>0.52870035195628251</v>
      </c>
      <c r="R162" s="328">
        <v>0.81220549282178212</v>
      </c>
      <c r="S162" s="328">
        <v>0.18955959342305739</v>
      </c>
      <c r="T162" s="328">
        <v>0.42596575056839114</v>
      </c>
      <c r="U162" s="328">
        <v>0.35652621298599563</v>
      </c>
      <c r="V162" s="328">
        <v>0.78711698885923287</v>
      </c>
      <c r="W162" s="328">
        <v>0.16564932752329309</v>
      </c>
      <c r="X162" s="328">
        <v>0.49104453377879342</v>
      </c>
      <c r="Y162" s="328">
        <v>0.26459622048442721</v>
      </c>
      <c r="Z162" s="328">
        <v>0.41008546279929736</v>
      </c>
      <c r="AA162" s="328">
        <v>0.35194194687274916</v>
      </c>
      <c r="AB162" s="328">
        <v>0.25878295031743814</v>
      </c>
      <c r="AC162" s="328">
        <v>0.35885135668901658</v>
      </c>
      <c r="AD162" s="328">
        <v>0.96847035724450659</v>
      </c>
      <c r="AE162" s="328">
        <v>0.27965427128118225</v>
      </c>
      <c r="AF162" s="328">
        <v>0.50083053835608449</v>
      </c>
      <c r="AG162" s="328">
        <v>0.35656892852764166</v>
      </c>
      <c r="AH162" s="328">
        <v>0.94058676295810839</v>
      </c>
      <c r="AI162" s="328">
        <v>0.78036612487129098</v>
      </c>
      <c r="AJ162" s="328">
        <v>0.27634987368613961</v>
      </c>
      <c r="AK162" s="328">
        <v>0.16476642911422257</v>
      </c>
      <c r="AL162" s="328">
        <v>0.72056336220888761</v>
      </c>
      <c r="AM162" s="328">
        <v>0.18893810189219717</v>
      </c>
      <c r="AN162" s="328">
        <v>0.31543782637847961</v>
      </c>
      <c r="AO162" s="328">
        <v>8.1597471339417638E-2</v>
      </c>
      <c r="AP162" s="328">
        <v>0.39701351875828328</v>
      </c>
      <c r="AQ162" s="328">
        <v>0.80639356187278466</v>
      </c>
      <c r="AR162" s="328">
        <v>0.93016642914242809</v>
      </c>
      <c r="AS162" s="328">
        <v>0.39024261057027765</v>
      </c>
      <c r="AT162" s="328">
        <v>0.66913913020935856</v>
      </c>
      <c r="AU162" s="328">
        <v>0.59173046533731344</v>
      </c>
      <c r="AV162" s="328">
        <v>0.98405164366136266</v>
      </c>
      <c r="AW162" s="328">
        <v>0.95674755339969675</v>
      </c>
      <c r="AX162" s="328">
        <v>0.67972710225059174</v>
      </c>
      <c r="AY162" s="328">
        <v>0.11224050069948399</v>
      </c>
      <c r="AZ162" s="328">
        <v>0.21109672736012897</v>
      </c>
      <c r="BA162" s="328">
        <v>0.8317830958274588</v>
      </c>
      <c r="BB162" s="328">
        <v>0.93378446391541292</v>
      </c>
      <c r="BC162" s="328">
        <v>0.48851285540526268</v>
      </c>
      <c r="BD162" s="328">
        <v>0.50564854016095051</v>
      </c>
      <c r="BE162" s="328">
        <v>0.1970391115394694</v>
      </c>
      <c r="BF162" s="328">
        <v>0.39937260514398498</v>
      </c>
      <c r="BG162" s="328">
        <v>0.9505859325585253</v>
      </c>
      <c r="BH162" s="328">
        <v>1.0736186553839566E-2</v>
      </c>
      <c r="BI162" s="328">
        <v>0.59023279936665585</v>
      </c>
      <c r="BJ162" s="328">
        <v>0.43621779267723992</v>
      </c>
      <c r="BK162" s="328">
        <v>0.4005901692910625</v>
      </c>
      <c r="BL162" s="328">
        <v>0.61239004875966518</v>
      </c>
      <c r="BM162" s="328">
        <v>0.57867539097321474</v>
      </c>
      <c r="BN162" s="328">
        <v>0.52951441380320685</v>
      </c>
      <c r="BO162" s="328">
        <v>0.96601715003328703</v>
      </c>
      <c r="BP162" s="328">
        <v>0.56096311981037239</v>
      </c>
      <c r="BQ162" s="328">
        <v>0.53387927568142546</v>
      </c>
      <c r="BR162" s="328">
        <v>0.22003148204967538</v>
      </c>
      <c r="BS162" s="328">
        <v>1.7568178493323927E-2</v>
      </c>
      <c r="BT162" s="328">
        <v>0.78051343573602838</v>
      </c>
      <c r="BU162" s="328">
        <v>0.845505499969057</v>
      </c>
      <c r="BV162" s="328">
        <v>6.59908683620678E-2</v>
      </c>
      <c r="BW162" s="328">
        <v>0.72611330473038027</v>
      </c>
      <c r="BX162" s="328">
        <v>0.29364629609253434</v>
      </c>
      <c r="BY162" s="328">
        <v>0.44162585619872496</v>
      </c>
      <c r="BZ162" s="328">
        <v>0.23642994584068777</v>
      </c>
      <c r="CA162" s="328">
        <v>0.26481755469768298</v>
      </c>
      <c r="CB162" s="328">
        <v>0.28658030720044914</v>
      </c>
      <c r="CC162" s="328">
        <v>0.63955261392777762</v>
      </c>
      <c r="CD162" s="328">
        <v>0.83104266396099469</v>
      </c>
      <c r="CE162" s="328">
        <v>0.46868275783167901</v>
      </c>
      <c r="CF162" s="328">
        <v>0.35605201778044693</v>
      </c>
      <c r="CG162" s="328">
        <v>2.508504899259667E-2</v>
      </c>
      <c r="CH162" s="328">
        <v>0.95757032683111998</v>
      </c>
      <c r="CI162" s="328">
        <v>0.17258571890884733</v>
      </c>
      <c r="CJ162" s="328">
        <v>1.07664521153783E-3</v>
      </c>
      <c r="CK162" s="328">
        <v>0.12935183455157073</v>
      </c>
      <c r="CL162" s="328">
        <v>0.40806661503887898</v>
      </c>
      <c r="CM162" s="328">
        <v>0.38142958200070742</v>
      </c>
      <c r="CN162" s="328">
        <v>0.73715894549573147</v>
      </c>
      <c r="CO162" s="328">
        <v>0.15694766912281288</v>
      </c>
      <c r="CP162" s="328">
        <v>0.34201859841288274</v>
      </c>
      <c r="CQ162" s="328">
        <v>0.86213496675317747</v>
      </c>
      <c r="CR162" s="328">
        <v>8.6358312655909986E-2</v>
      </c>
      <c r="CS162" s="328">
        <v>0.83844514822167238</v>
      </c>
      <c r="CT162" s="328">
        <v>0.17635635367623026</v>
      </c>
      <c r="CU162" s="328">
        <v>0.22484781925038533</v>
      </c>
      <c r="CV162" s="328">
        <v>0.77318901938110618</v>
      </c>
      <c r="CW162" s="329">
        <v>0.37592204717666178</v>
      </c>
    </row>
    <row r="163" spans="1:101" x14ac:dyDescent="0.25">
      <c r="A163" s="322">
        <v>161</v>
      </c>
      <c r="B163" s="327">
        <v>0.90598257164069151</v>
      </c>
      <c r="C163" s="328">
        <v>0.67908434288808994</v>
      </c>
      <c r="D163" s="328">
        <v>0.81256236997293385</v>
      </c>
      <c r="E163" s="328">
        <v>0.17925293674455123</v>
      </c>
      <c r="F163" s="328">
        <v>0.99519041671947517</v>
      </c>
      <c r="G163" s="328">
        <v>0.17585824222563495</v>
      </c>
      <c r="H163" s="328">
        <v>0.44434360272449602</v>
      </c>
      <c r="I163" s="328">
        <v>0.38146121547324863</v>
      </c>
      <c r="J163" s="328">
        <v>7.1293882673527875E-2</v>
      </c>
      <c r="K163" s="328">
        <v>0.2317873654582423</v>
      </c>
      <c r="L163" s="328">
        <v>0.24286717820726622</v>
      </c>
      <c r="M163" s="328">
        <v>0.63619214119719159</v>
      </c>
      <c r="N163" s="328">
        <v>9.5269712508929238E-2</v>
      </c>
      <c r="O163" s="328">
        <v>0.36169419038813277</v>
      </c>
      <c r="P163" s="328">
        <v>0.47870199811317349</v>
      </c>
      <c r="Q163" s="328">
        <v>0.17377712901789133</v>
      </c>
      <c r="R163" s="328">
        <v>0.90961660176524317</v>
      </c>
      <c r="S163" s="328">
        <v>0.76935646568701022</v>
      </c>
      <c r="T163" s="328">
        <v>0.19791535916702951</v>
      </c>
      <c r="U163" s="328">
        <v>0.13157876681556457</v>
      </c>
      <c r="V163" s="328">
        <v>0.32568271916201863</v>
      </c>
      <c r="W163" s="328">
        <v>0.58927429991357982</v>
      </c>
      <c r="X163" s="328">
        <v>0.11877495586867526</v>
      </c>
      <c r="Y163" s="328">
        <v>0.22930867058452375</v>
      </c>
      <c r="Z163" s="328">
        <v>0.41808576064287273</v>
      </c>
      <c r="AA163" s="328">
        <v>0.67120693543141119</v>
      </c>
      <c r="AB163" s="328">
        <v>0.90923893968781044</v>
      </c>
      <c r="AC163" s="328">
        <v>0.85050832161256373</v>
      </c>
      <c r="AD163" s="328">
        <v>0.2103303526264817</v>
      </c>
      <c r="AE163" s="328">
        <v>0.76885733016584545</v>
      </c>
      <c r="AF163" s="328">
        <v>0.27763634399309023</v>
      </c>
      <c r="AG163" s="328">
        <v>0.70684248053992271</v>
      </c>
      <c r="AH163" s="328">
        <v>0.35695367546143775</v>
      </c>
      <c r="AI163" s="328">
        <v>0.78790065328924919</v>
      </c>
      <c r="AJ163" s="328">
        <v>0.8341024212105792</v>
      </c>
      <c r="AK163" s="328">
        <v>0.23906667874350251</v>
      </c>
      <c r="AL163" s="328">
        <v>0.50736732362432169</v>
      </c>
      <c r="AM163" s="328">
        <v>0.52948409131978114</v>
      </c>
      <c r="AN163" s="328">
        <v>0.31844260224038212</v>
      </c>
      <c r="AO163" s="328">
        <v>0.22603788212402698</v>
      </c>
      <c r="AP163" s="328">
        <v>0.85045863308493708</v>
      </c>
      <c r="AQ163" s="328">
        <v>0.42453733136651839</v>
      </c>
      <c r="AR163" s="328">
        <v>0.45046648510098275</v>
      </c>
      <c r="AS163" s="328">
        <v>0.62767005398945042</v>
      </c>
      <c r="AT163" s="328">
        <v>0.35130123446447192</v>
      </c>
      <c r="AU163" s="328">
        <v>0.54399416457265914</v>
      </c>
      <c r="AV163" s="328">
        <v>0.7632961332221182</v>
      </c>
      <c r="AW163" s="328">
        <v>0.79556641109682613</v>
      </c>
      <c r="AX163" s="328">
        <v>0.43620961835013938</v>
      </c>
      <c r="AY163" s="328">
        <v>0.70908008988542637</v>
      </c>
      <c r="AZ163" s="328">
        <v>0.24095054384733228</v>
      </c>
      <c r="BA163" s="328">
        <v>0.95902813822377375</v>
      </c>
      <c r="BB163" s="328">
        <v>0.35339747613274985</v>
      </c>
      <c r="BC163" s="328">
        <v>0.71958276380981157</v>
      </c>
      <c r="BD163" s="328">
        <v>0.22817819558203523</v>
      </c>
      <c r="BE163" s="328">
        <v>0.68205564372893956</v>
      </c>
      <c r="BF163" s="328">
        <v>0.71466934442917851</v>
      </c>
      <c r="BG163" s="328">
        <v>0.37339236575061419</v>
      </c>
      <c r="BH163" s="328">
        <v>0.49647420891392269</v>
      </c>
      <c r="BI163" s="328">
        <v>0.17281851575419194</v>
      </c>
      <c r="BJ163" s="328">
        <v>0.73103467997948002</v>
      </c>
      <c r="BK163" s="328">
        <v>0.8297676991200853</v>
      </c>
      <c r="BL163" s="328">
        <v>0.6384962916610526</v>
      </c>
      <c r="BM163" s="328">
        <v>0.88628108869874644</v>
      </c>
      <c r="BN163" s="328">
        <v>0.49360119879229902</v>
      </c>
      <c r="BO163" s="328">
        <v>0.65640311356698566</v>
      </c>
      <c r="BP163" s="328">
        <v>0.2224220703138533</v>
      </c>
      <c r="BQ163" s="328">
        <v>0.89486203969956346</v>
      </c>
      <c r="BR163" s="328">
        <v>0.31422876374457864</v>
      </c>
      <c r="BS163" s="328">
        <v>6.5701059657022443E-2</v>
      </c>
      <c r="BT163" s="328">
        <v>7.3280138943798256E-2</v>
      </c>
      <c r="BU163" s="328">
        <v>0.71228890913153009</v>
      </c>
      <c r="BV163" s="328">
        <v>3.9672512515895875E-2</v>
      </c>
      <c r="BW163" s="328">
        <v>0.8181716661566476</v>
      </c>
      <c r="BX163" s="328">
        <v>0.1892155445297603</v>
      </c>
      <c r="BY163" s="328">
        <v>0.59986193021047818</v>
      </c>
      <c r="BZ163" s="328">
        <v>0.43835828404119059</v>
      </c>
      <c r="CA163" s="328">
        <v>0.38783942112946312</v>
      </c>
      <c r="CB163" s="328">
        <v>0.32462464176006711</v>
      </c>
      <c r="CC163" s="328">
        <v>0.89243512038534956</v>
      </c>
      <c r="CD163" s="328">
        <v>0.29478666250599073</v>
      </c>
      <c r="CE163" s="328">
        <v>0.44080877610360725</v>
      </c>
      <c r="CF163" s="328">
        <v>0.70591921948379088</v>
      </c>
      <c r="CG163" s="328">
        <v>0.84462748354615158</v>
      </c>
      <c r="CH163" s="328">
        <v>0.1721107356010414</v>
      </c>
      <c r="CI163" s="328">
        <v>0.82710741198181759</v>
      </c>
      <c r="CJ163" s="328">
        <v>0.1227160091940509</v>
      </c>
      <c r="CK163" s="328">
        <v>0.1971136180370836</v>
      </c>
      <c r="CL163" s="328">
        <v>0.56647226874885792</v>
      </c>
      <c r="CM163" s="328">
        <v>0.56041402038841159</v>
      </c>
      <c r="CN163" s="328">
        <v>0.92653367586083002</v>
      </c>
      <c r="CO163" s="328">
        <v>0.55767115445948834</v>
      </c>
      <c r="CP163" s="328">
        <v>0.86279733252556845</v>
      </c>
      <c r="CQ163" s="328">
        <v>0.17396955489927923</v>
      </c>
      <c r="CR163" s="328">
        <v>0.51322721871176946</v>
      </c>
      <c r="CS163" s="328">
        <v>5.3389673840001262E-2</v>
      </c>
      <c r="CT163" s="328">
        <v>4.1011195243667586E-3</v>
      </c>
      <c r="CU163" s="328">
        <v>0.19201526512252443</v>
      </c>
      <c r="CV163" s="328">
        <v>0.62355251202104567</v>
      </c>
      <c r="CW163" s="329">
        <v>0.14443305177174759</v>
      </c>
    </row>
    <row r="164" spans="1:101" x14ac:dyDescent="0.25">
      <c r="A164" s="322">
        <v>162</v>
      </c>
      <c r="B164" s="327">
        <v>0.16819970367019721</v>
      </c>
      <c r="C164" s="328">
        <v>0.27071672403580949</v>
      </c>
      <c r="D164" s="328">
        <v>0.69214120651187105</v>
      </c>
      <c r="E164" s="328">
        <v>0.51072520963057277</v>
      </c>
      <c r="F164" s="328">
        <v>0.92849304672040578</v>
      </c>
      <c r="G164" s="328">
        <v>0.34466729778697935</v>
      </c>
      <c r="H164" s="328">
        <v>0.90928210315743163</v>
      </c>
      <c r="I164" s="328">
        <v>0.55089271615661817</v>
      </c>
      <c r="J164" s="328">
        <v>9.7805144259330845E-2</v>
      </c>
      <c r="K164" s="328">
        <v>0.37348220241164132</v>
      </c>
      <c r="L164" s="328">
        <v>0.33570434867442689</v>
      </c>
      <c r="M164" s="328">
        <v>0.83673349763214433</v>
      </c>
      <c r="N164" s="328">
        <v>0.13368852499827621</v>
      </c>
      <c r="O164" s="328">
        <v>0.48895570598990368</v>
      </c>
      <c r="P164" s="328">
        <v>0.48995265981127045</v>
      </c>
      <c r="Q164" s="328">
        <v>0.83447836108938045</v>
      </c>
      <c r="R164" s="328">
        <v>5.0837665587985192E-2</v>
      </c>
      <c r="S164" s="328">
        <v>0.96013302121824307</v>
      </c>
      <c r="T164" s="328">
        <v>0.86169116223004072</v>
      </c>
      <c r="U164" s="328">
        <v>0.38743591422077261</v>
      </c>
      <c r="V164" s="328">
        <v>0.38117716382607902</v>
      </c>
      <c r="W164" s="328">
        <v>3.0161779661696642E-2</v>
      </c>
      <c r="X164" s="328">
        <v>0.23871840123224386</v>
      </c>
      <c r="Y164" s="328">
        <v>0.59980220118636529</v>
      </c>
      <c r="Z164" s="328">
        <v>0.49555355345875207</v>
      </c>
      <c r="AA164" s="328">
        <v>0.24023265845764374</v>
      </c>
      <c r="AB164" s="328">
        <v>0.27727664332611357</v>
      </c>
      <c r="AC164" s="328">
        <v>0.5007563204994061</v>
      </c>
      <c r="AD164" s="328">
        <v>0.4597761470167443</v>
      </c>
      <c r="AE164" s="328">
        <v>0.72103121317130636</v>
      </c>
      <c r="AF164" s="328">
        <v>0.77330979033890412</v>
      </c>
      <c r="AG164" s="328">
        <v>0.67142826327375205</v>
      </c>
      <c r="AH164" s="328">
        <v>0.47907310499400957</v>
      </c>
      <c r="AI164" s="328">
        <v>0.84910354114212705</v>
      </c>
      <c r="AJ164" s="328">
        <v>0.74324292022357241</v>
      </c>
      <c r="AK164" s="328">
        <v>0.78964423193193678</v>
      </c>
      <c r="AL164" s="328">
        <v>0.53330576261873852</v>
      </c>
      <c r="AM164" s="328">
        <v>0.90436918709765379</v>
      </c>
      <c r="AN164" s="328">
        <v>0.19078682935295666</v>
      </c>
      <c r="AO164" s="328">
        <v>0.76107438563272822</v>
      </c>
      <c r="AP164" s="328">
        <v>1.1425116247623102E-2</v>
      </c>
      <c r="AQ164" s="328">
        <v>0.93003668422205465</v>
      </c>
      <c r="AR164" s="328">
        <v>0.85917008622991808</v>
      </c>
      <c r="AS164" s="328">
        <v>0.18796510963563384</v>
      </c>
      <c r="AT164" s="328">
        <v>0.96840896307704405</v>
      </c>
      <c r="AU164" s="328">
        <v>0.42463645280210738</v>
      </c>
      <c r="AV164" s="328">
        <v>0.92348038392685172</v>
      </c>
      <c r="AW164" s="328">
        <v>2.7186631101982162E-2</v>
      </c>
      <c r="AX164" s="328">
        <v>0.75530925210196553</v>
      </c>
      <c r="AY164" s="328">
        <v>0.86258439807080833</v>
      </c>
      <c r="AZ164" s="328">
        <v>0.58830201481300692</v>
      </c>
      <c r="BA164" s="328">
        <v>0.83685099688583042</v>
      </c>
      <c r="BB164" s="328">
        <v>0.17116786432734576</v>
      </c>
      <c r="BC164" s="328">
        <v>0.60296290663203056</v>
      </c>
      <c r="BD164" s="328">
        <v>0.23065343716695264</v>
      </c>
      <c r="BE164" s="328">
        <v>0.5580403053982963</v>
      </c>
      <c r="BF164" s="328">
        <v>0.40982209627458177</v>
      </c>
      <c r="BG164" s="328">
        <v>7.9964696749220465E-2</v>
      </c>
      <c r="BH164" s="328">
        <v>0.7059512902081011</v>
      </c>
      <c r="BI164" s="328">
        <v>2.3311487940560482E-3</v>
      </c>
      <c r="BJ164" s="328">
        <v>0.56318494709166789</v>
      </c>
      <c r="BK164" s="328">
        <v>0.84429576399894213</v>
      </c>
      <c r="BL164" s="328">
        <v>0.57413016323699351</v>
      </c>
      <c r="BM164" s="328">
        <v>0.11254590460353686</v>
      </c>
      <c r="BN164" s="328">
        <v>0.1689499999903652</v>
      </c>
      <c r="BO164" s="328">
        <v>0.77691034161183237</v>
      </c>
      <c r="BP164" s="328">
        <v>0.13940049426320189</v>
      </c>
      <c r="BQ164" s="328">
        <v>0.65238901961160711</v>
      </c>
      <c r="BR164" s="328">
        <v>0.88529200964904153</v>
      </c>
      <c r="BS164" s="328">
        <v>0.83198324889984399</v>
      </c>
      <c r="BT164" s="328">
        <v>0.7707201909444521</v>
      </c>
      <c r="BU164" s="328">
        <v>0.76880911335082658</v>
      </c>
      <c r="BV164" s="328">
        <v>0.55306243158507939</v>
      </c>
      <c r="BW164" s="328">
        <v>0.16195352801982832</v>
      </c>
      <c r="BX164" s="328">
        <v>8.1123129896005786E-3</v>
      </c>
      <c r="BY164" s="328">
        <v>0.67018310712538298</v>
      </c>
      <c r="BZ164" s="328">
        <v>0.73255455862109375</v>
      </c>
      <c r="CA164" s="328">
        <v>0.60815970308847866</v>
      </c>
      <c r="CB164" s="328">
        <v>0.49636456608587243</v>
      </c>
      <c r="CC164" s="328">
        <v>0.18593865339128079</v>
      </c>
      <c r="CD164" s="328">
        <v>0.36579575342867976</v>
      </c>
      <c r="CE164" s="328">
        <v>0.55232586675898476</v>
      </c>
      <c r="CF164" s="328">
        <v>0.13748162491309701</v>
      </c>
      <c r="CG164" s="328">
        <v>0.53522596597541061</v>
      </c>
      <c r="CH164" s="328">
        <v>0.47106872279482581</v>
      </c>
      <c r="CI164" s="328">
        <v>0.68611389371654341</v>
      </c>
      <c r="CJ164" s="328">
        <v>0.46672782994019091</v>
      </c>
      <c r="CK164" s="328">
        <v>0.59680222667433913</v>
      </c>
      <c r="CL164" s="328">
        <v>9.4710154043426975E-2</v>
      </c>
      <c r="CM164" s="328">
        <v>4.3846525258813607E-2</v>
      </c>
      <c r="CN164" s="328">
        <v>0.40282633279282676</v>
      </c>
      <c r="CO164" s="328">
        <v>0.73058150617268991</v>
      </c>
      <c r="CP164" s="328">
        <v>0.8095423692874022</v>
      </c>
      <c r="CQ164" s="328">
        <v>0.57988961691368601</v>
      </c>
      <c r="CR164" s="328">
        <v>6.5168050042981207E-2</v>
      </c>
      <c r="CS164" s="328">
        <v>0.32372777539816977</v>
      </c>
      <c r="CT164" s="328">
        <v>0.61529425829218098</v>
      </c>
      <c r="CU164" s="328">
        <v>0.19642057675081026</v>
      </c>
      <c r="CV164" s="328">
        <v>0.23080968289889991</v>
      </c>
      <c r="CW164" s="329">
        <v>0.73822137800235588</v>
      </c>
    </row>
    <row r="165" spans="1:101" x14ac:dyDescent="0.25">
      <c r="A165" s="322">
        <v>163</v>
      </c>
      <c r="B165" s="327">
        <v>0.1517525203306731</v>
      </c>
      <c r="C165" s="328">
        <v>0.37324354945224636</v>
      </c>
      <c r="D165" s="328">
        <v>0.67811891377033184</v>
      </c>
      <c r="E165" s="328">
        <v>0.35784527528385168</v>
      </c>
      <c r="F165" s="328">
        <v>0.6650795965296572</v>
      </c>
      <c r="G165" s="328">
        <v>0.6847351981678087</v>
      </c>
      <c r="H165" s="328">
        <v>0.22663024961207512</v>
      </c>
      <c r="I165" s="328">
        <v>0.58196825231941363</v>
      </c>
      <c r="J165" s="328">
        <v>6.1176547639187895E-3</v>
      </c>
      <c r="K165" s="328">
        <v>0.37601747069437264</v>
      </c>
      <c r="L165" s="328">
        <v>0.35048206169028107</v>
      </c>
      <c r="M165" s="328">
        <v>0.95923049437265773</v>
      </c>
      <c r="N165" s="328">
        <v>0.30556637970308143</v>
      </c>
      <c r="O165" s="328">
        <v>0.93522044760991996</v>
      </c>
      <c r="P165" s="328">
        <v>0.126058746760499</v>
      </c>
      <c r="Q165" s="328">
        <v>0.30500273105309583</v>
      </c>
      <c r="R165" s="328">
        <v>0.98195570433258139</v>
      </c>
      <c r="S165" s="328">
        <v>0.29994070500187942</v>
      </c>
      <c r="T165" s="328">
        <v>0.52845430935897619</v>
      </c>
      <c r="U165" s="328">
        <v>0.72281388783630041</v>
      </c>
      <c r="V165" s="328">
        <v>0.12796497316584543</v>
      </c>
      <c r="W165" s="328">
        <v>0.97461026454159949</v>
      </c>
      <c r="X165" s="328">
        <v>0.2711572729100622</v>
      </c>
      <c r="Y165" s="328">
        <v>0.27068707338202747</v>
      </c>
      <c r="Z165" s="328">
        <v>2.4747563907937753E-2</v>
      </c>
      <c r="AA165" s="328">
        <v>0.99007976570833467</v>
      </c>
      <c r="AB165" s="328">
        <v>0.91943182216099384</v>
      </c>
      <c r="AC165" s="328">
        <v>0.3336951072606702</v>
      </c>
      <c r="AD165" s="328">
        <v>0.25499588114255367</v>
      </c>
      <c r="AE165" s="328">
        <v>0.94376938783853515</v>
      </c>
      <c r="AF165" s="328">
        <v>0.16377634935781904</v>
      </c>
      <c r="AG165" s="328">
        <v>0.68329519884080003</v>
      </c>
      <c r="AH165" s="328">
        <v>0.9525954608181868</v>
      </c>
      <c r="AI165" s="328">
        <v>0.73622286126976988</v>
      </c>
      <c r="AJ165" s="328">
        <v>0.56663417157153617</v>
      </c>
      <c r="AK165" s="328">
        <v>0.95516196080051863</v>
      </c>
      <c r="AL165" s="328">
        <v>0.51603264390054093</v>
      </c>
      <c r="AM165" s="328">
        <v>0.31102889221964336</v>
      </c>
      <c r="AN165" s="328">
        <v>0.39979575064722939</v>
      </c>
      <c r="AO165" s="328">
        <v>0.21738110770401953</v>
      </c>
      <c r="AP165" s="328">
        <v>0.41788625308045102</v>
      </c>
      <c r="AQ165" s="328">
        <v>0.63707952297823489</v>
      </c>
      <c r="AR165" s="328">
        <v>0.47799965730094218</v>
      </c>
      <c r="AS165" s="328">
        <v>0.22558491000157499</v>
      </c>
      <c r="AT165" s="328">
        <v>0.99932222734366793</v>
      </c>
      <c r="AU165" s="328">
        <v>0.83522057277476147</v>
      </c>
      <c r="AV165" s="328">
        <v>0.93006427662934144</v>
      </c>
      <c r="AW165" s="328">
        <v>9.8331700571052449E-2</v>
      </c>
      <c r="AX165" s="328">
        <v>0.84488125765173194</v>
      </c>
      <c r="AY165" s="328">
        <v>0.58150690907320302</v>
      </c>
      <c r="AZ165" s="328">
        <v>0.10316726644829144</v>
      </c>
      <c r="BA165" s="328">
        <v>6.469448383085874E-2</v>
      </c>
      <c r="BB165" s="328">
        <v>0.44797844315482127</v>
      </c>
      <c r="BC165" s="328">
        <v>0.87714817870740736</v>
      </c>
      <c r="BD165" s="328">
        <v>0.7793722125112108</v>
      </c>
      <c r="BE165" s="328">
        <v>0.47434911205357833</v>
      </c>
      <c r="BF165" s="328">
        <v>0.44149627917916412</v>
      </c>
      <c r="BG165" s="328">
        <v>0.71810751231034331</v>
      </c>
      <c r="BH165" s="328">
        <v>0.78912406368300925</v>
      </c>
      <c r="BI165" s="328">
        <v>0.21491256818878846</v>
      </c>
      <c r="BJ165" s="328">
        <v>0.69376671759080022</v>
      </c>
      <c r="BK165" s="328">
        <v>0.65011876649531519</v>
      </c>
      <c r="BL165" s="328">
        <v>0.6508210698882142</v>
      </c>
      <c r="BM165" s="328">
        <v>0.87643153885726388</v>
      </c>
      <c r="BN165" s="328">
        <v>0.8596245244510996</v>
      </c>
      <c r="BO165" s="328">
        <v>0.30135068216209215</v>
      </c>
      <c r="BP165" s="328">
        <v>0.51620584517824319</v>
      </c>
      <c r="BQ165" s="328">
        <v>0.62901288544370004</v>
      </c>
      <c r="BR165" s="328">
        <v>0.61915625725789258</v>
      </c>
      <c r="BS165" s="328">
        <v>0.23462014372766071</v>
      </c>
      <c r="BT165" s="328">
        <v>0.35961858600458818</v>
      </c>
      <c r="BU165" s="328">
        <v>0.40001596365401415</v>
      </c>
      <c r="BV165" s="328">
        <v>0.49157299888387773</v>
      </c>
      <c r="BW165" s="328">
        <v>0.47580657479309085</v>
      </c>
      <c r="BX165" s="328">
        <v>0.93820507592667179</v>
      </c>
      <c r="BY165" s="328">
        <v>0.91595944174740929</v>
      </c>
      <c r="BZ165" s="328">
        <v>0.49044914118734795</v>
      </c>
      <c r="CA165" s="328">
        <v>0.64122205373319763</v>
      </c>
      <c r="CB165" s="328">
        <v>0.82611849435500329</v>
      </c>
      <c r="CC165" s="328">
        <v>2.7941836137244103E-2</v>
      </c>
      <c r="CD165" s="328">
        <v>0.98612035368936635</v>
      </c>
      <c r="CE165" s="328">
        <v>0.90707013272055548</v>
      </c>
      <c r="CF165" s="328">
        <v>0.30141430225012411</v>
      </c>
      <c r="CG165" s="328">
        <v>0.91969964079947841</v>
      </c>
      <c r="CH165" s="328">
        <v>0.73793926895417461</v>
      </c>
      <c r="CI165" s="328">
        <v>0.24798402790332208</v>
      </c>
      <c r="CJ165" s="328">
        <v>0.37735086289789388</v>
      </c>
      <c r="CK165" s="328">
        <v>0.65084397563284679</v>
      </c>
      <c r="CL165" s="328">
        <v>0.20949447850690461</v>
      </c>
      <c r="CM165" s="328">
        <v>0.35143992650361433</v>
      </c>
      <c r="CN165" s="328">
        <v>0.96673417234591619</v>
      </c>
      <c r="CO165" s="328">
        <v>0.7290925272092732</v>
      </c>
      <c r="CP165" s="328">
        <v>0.34256615737957308</v>
      </c>
      <c r="CQ165" s="328">
        <v>0.46643012351848423</v>
      </c>
      <c r="CR165" s="328">
        <v>0.49442694742401505</v>
      </c>
      <c r="CS165" s="328">
        <v>0.7853337996317924</v>
      </c>
      <c r="CT165" s="328">
        <v>0.62494566121220707</v>
      </c>
      <c r="CU165" s="328">
        <v>0.22728627459782436</v>
      </c>
      <c r="CV165" s="328">
        <v>2.4747855299386501E-2</v>
      </c>
      <c r="CW165" s="329">
        <v>1.3608279921440758E-2</v>
      </c>
    </row>
    <row r="166" spans="1:101" x14ac:dyDescent="0.25">
      <c r="A166" s="322">
        <v>164</v>
      </c>
      <c r="B166" s="327">
        <v>0.31956013538628891</v>
      </c>
      <c r="C166" s="328">
        <v>0.70711364828813861</v>
      </c>
      <c r="D166" s="328">
        <v>0.23189177699940133</v>
      </c>
      <c r="E166" s="328">
        <v>0.11265940032661015</v>
      </c>
      <c r="F166" s="328">
        <v>4.3845796262150571E-2</v>
      </c>
      <c r="G166" s="328">
        <v>0.16323083530925686</v>
      </c>
      <c r="H166" s="328">
        <v>0.40412016297026643</v>
      </c>
      <c r="I166" s="328">
        <v>0.30512531933849107</v>
      </c>
      <c r="J166" s="328">
        <v>1.0307621694711777E-2</v>
      </c>
      <c r="K166" s="328">
        <v>0.64749660521139507</v>
      </c>
      <c r="L166" s="328">
        <v>0.15691807065858598</v>
      </c>
      <c r="M166" s="328">
        <v>2.2539728702492212E-2</v>
      </c>
      <c r="N166" s="328">
        <v>0.1609875760403976</v>
      </c>
      <c r="O166" s="328">
        <v>0.47912477208820836</v>
      </c>
      <c r="P166" s="328">
        <v>0.78323730062909558</v>
      </c>
      <c r="Q166" s="328">
        <v>0.59038596907267071</v>
      </c>
      <c r="R166" s="328">
        <v>0.5216096558662926</v>
      </c>
      <c r="S166" s="328">
        <v>0.13962214849887999</v>
      </c>
      <c r="T166" s="328">
        <v>0.15893063034991695</v>
      </c>
      <c r="U166" s="328">
        <v>0.10654496461526808</v>
      </c>
      <c r="V166" s="328">
        <v>0.59365674753268793</v>
      </c>
      <c r="W166" s="328">
        <v>2.84024227851285E-2</v>
      </c>
      <c r="X166" s="328">
        <v>0.16369658962891087</v>
      </c>
      <c r="Y166" s="328">
        <v>0.52287310517934849</v>
      </c>
      <c r="Z166" s="328">
        <v>0.72340410023024959</v>
      </c>
      <c r="AA166" s="328">
        <v>0.93720766190584048</v>
      </c>
      <c r="AB166" s="328">
        <v>0.40733806514229198</v>
      </c>
      <c r="AC166" s="328">
        <v>0.54414779704829552</v>
      </c>
      <c r="AD166" s="328">
        <v>0.69894273640035731</v>
      </c>
      <c r="AE166" s="328">
        <v>0.46480111458793516</v>
      </c>
      <c r="AF166" s="328">
        <v>0.73297253471950552</v>
      </c>
      <c r="AG166" s="328">
        <v>0.75535295771164712</v>
      </c>
      <c r="AH166" s="328">
        <v>0.32062758859649154</v>
      </c>
      <c r="AI166" s="328">
        <v>0.56189714654031153</v>
      </c>
      <c r="AJ166" s="328">
        <v>0.94880207919293391</v>
      </c>
      <c r="AK166" s="328">
        <v>0.93776336145698469</v>
      </c>
      <c r="AL166" s="328">
        <v>0.53290209091970731</v>
      </c>
      <c r="AM166" s="328">
        <v>0.44638008696592912</v>
      </c>
      <c r="AN166" s="328">
        <v>0.66459374130972826</v>
      </c>
      <c r="AO166" s="328">
        <v>0.6999784947069585</v>
      </c>
      <c r="AP166" s="328">
        <v>6.300234845148367E-2</v>
      </c>
      <c r="AQ166" s="328">
        <v>0.8006668622892823</v>
      </c>
      <c r="AR166" s="328">
        <v>0.10357690744648718</v>
      </c>
      <c r="AS166" s="328">
        <v>0.99733808645268551</v>
      </c>
      <c r="AT166" s="328">
        <v>0.98814553073233302</v>
      </c>
      <c r="AU166" s="328">
        <v>0.33388175639213702</v>
      </c>
      <c r="AV166" s="328">
        <v>0.22787327858734052</v>
      </c>
      <c r="AW166" s="328">
        <v>0.59403705970037501</v>
      </c>
      <c r="AX166" s="328">
        <v>0.58807945159082742</v>
      </c>
      <c r="AY166" s="328">
        <v>0.61043232642418266</v>
      </c>
      <c r="AZ166" s="328">
        <v>0.38078500446336561</v>
      </c>
      <c r="BA166" s="328">
        <v>0.8680863708548201</v>
      </c>
      <c r="BB166" s="328">
        <v>0.76176874731649868</v>
      </c>
      <c r="BC166" s="328">
        <v>0.52368729778472844</v>
      </c>
      <c r="BD166" s="328">
        <v>0.2777155368055908</v>
      </c>
      <c r="BE166" s="328">
        <v>0.76657102482559059</v>
      </c>
      <c r="BF166" s="328">
        <v>0.31029242287821024</v>
      </c>
      <c r="BG166" s="328">
        <v>0.62060100605894064</v>
      </c>
      <c r="BH166" s="328">
        <v>0.33383247752421852</v>
      </c>
      <c r="BI166" s="328">
        <v>0.48452857551300355</v>
      </c>
      <c r="BJ166" s="328">
        <v>0.32984612531359114</v>
      </c>
      <c r="BK166" s="328">
        <v>0.86726581515576684</v>
      </c>
      <c r="BL166" s="328">
        <v>0.7328470692508704</v>
      </c>
      <c r="BM166" s="328">
        <v>8.7404885752698114E-2</v>
      </c>
      <c r="BN166" s="328">
        <v>2.5557964408811085E-2</v>
      </c>
      <c r="BO166" s="328">
        <v>0.32591290275317331</v>
      </c>
      <c r="BP166" s="328">
        <v>0.85355177872413268</v>
      </c>
      <c r="BQ166" s="328">
        <v>6.2658279969862285E-2</v>
      </c>
      <c r="BR166" s="328">
        <v>0.64585881393721079</v>
      </c>
      <c r="BS166" s="328">
        <v>0.30221979715718916</v>
      </c>
      <c r="BT166" s="328">
        <v>0.19062732648054781</v>
      </c>
      <c r="BU166" s="328">
        <v>0.74288196799245299</v>
      </c>
      <c r="BV166" s="328">
        <v>0.50424314539198711</v>
      </c>
      <c r="BW166" s="328">
        <v>4.092348572697535E-2</v>
      </c>
      <c r="BX166" s="328">
        <v>0.98071850514978864</v>
      </c>
      <c r="BY166" s="328">
        <v>5.8586595148590881E-2</v>
      </c>
      <c r="BZ166" s="328">
        <v>9.2308426638310515E-2</v>
      </c>
      <c r="CA166" s="328">
        <v>9.8889311874916785E-3</v>
      </c>
      <c r="CB166" s="328">
        <v>0.44120666498694838</v>
      </c>
      <c r="CC166" s="328">
        <v>0.67677801480723865</v>
      </c>
      <c r="CD166" s="328">
        <v>0.14596942415777758</v>
      </c>
      <c r="CE166" s="328">
        <v>0.95083872639365108</v>
      </c>
      <c r="CF166" s="328">
        <v>0.92161023458065849</v>
      </c>
      <c r="CG166" s="328">
        <v>0.17645601332225791</v>
      </c>
      <c r="CH166" s="328">
        <v>0.20780359558605532</v>
      </c>
      <c r="CI166" s="328">
        <v>7.1185087701671534E-2</v>
      </c>
      <c r="CJ166" s="328">
        <v>0.4866709805501932</v>
      </c>
      <c r="CK166" s="328">
        <v>0.44349776484347192</v>
      </c>
      <c r="CL166" s="328">
        <v>0.65145665853004342</v>
      </c>
      <c r="CM166" s="328">
        <v>0.4947734825163137</v>
      </c>
      <c r="CN166" s="328">
        <v>0.61041310760251832</v>
      </c>
      <c r="CO166" s="328">
        <v>5.2838199185776702E-2</v>
      </c>
      <c r="CP166" s="328">
        <v>0.89349684896888348</v>
      </c>
      <c r="CQ166" s="328">
        <v>7.5439376013192394E-2</v>
      </c>
      <c r="CR166" s="328">
        <v>0.2247171695979846</v>
      </c>
      <c r="CS166" s="328">
        <v>0.39831180661089061</v>
      </c>
      <c r="CT166" s="328">
        <v>0.57491213266192864</v>
      </c>
      <c r="CU166" s="328">
        <v>0.31580803364506593</v>
      </c>
      <c r="CV166" s="328">
        <v>0.98989914962864489</v>
      </c>
      <c r="CW166" s="329">
        <v>0.15178893418366712</v>
      </c>
    </row>
    <row r="167" spans="1:101" x14ac:dyDescent="0.25">
      <c r="A167" s="322">
        <v>165</v>
      </c>
      <c r="B167" s="327">
        <v>0.26384373067349931</v>
      </c>
      <c r="C167" s="328">
        <v>0.39708213810139359</v>
      </c>
      <c r="D167" s="328">
        <v>0.63825904521159238</v>
      </c>
      <c r="E167" s="328">
        <v>0.92872286156066952</v>
      </c>
      <c r="F167" s="328">
        <v>0.95416054594059219</v>
      </c>
      <c r="G167" s="328">
        <v>0.53332710141438788</v>
      </c>
      <c r="H167" s="328">
        <v>0.5063975337728488</v>
      </c>
      <c r="I167" s="328">
        <v>0.85127300560739561</v>
      </c>
      <c r="J167" s="328">
        <v>0.18577620451471866</v>
      </c>
      <c r="K167" s="328">
        <v>0.82414815108551931</v>
      </c>
      <c r="L167" s="328">
        <v>0.15136152262276603</v>
      </c>
      <c r="M167" s="328">
        <v>0.45228445789916449</v>
      </c>
      <c r="N167" s="328">
        <v>0.61960192169628936</v>
      </c>
      <c r="O167" s="328">
        <v>0.58099289546806432</v>
      </c>
      <c r="P167" s="328">
        <v>0.61114463313668943</v>
      </c>
      <c r="Q167" s="328">
        <v>0.51860449764273597</v>
      </c>
      <c r="R167" s="328">
        <v>0.11756108962381728</v>
      </c>
      <c r="S167" s="328">
        <v>0.43056558673605938</v>
      </c>
      <c r="T167" s="328">
        <v>0.19396852092175276</v>
      </c>
      <c r="U167" s="328">
        <v>0.21108267763283362</v>
      </c>
      <c r="V167" s="328">
        <v>0.392043396811248</v>
      </c>
      <c r="W167" s="328">
        <v>0.46538337096594784</v>
      </c>
      <c r="X167" s="328">
        <v>0.7025726467949156</v>
      </c>
      <c r="Y167" s="328">
        <v>0.99719364282441103</v>
      </c>
      <c r="Z167" s="328">
        <v>0.1989594093349849</v>
      </c>
      <c r="AA167" s="328">
        <v>0.24620980337571297</v>
      </c>
      <c r="AB167" s="328">
        <v>7.0226012777440339E-2</v>
      </c>
      <c r="AC167" s="328">
        <v>0.81878246990980763</v>
      </c>
      <c r="AD167" s="328">
        <v>0.4254273156560302</v>
      </c>
      <c r="AE167" s="328">
        <v>0.23629026282494525</v>
      </c>
      <c r="AF167" s="328">
        <v>0.68479486898780095</v>
      </c>
      <c r="AG167" s="328">
        <v>0.53176751617591633</v>
      </c>
      <c r="AH167" s="328">
        <v>0.56275027477193462</v>
      </c>
      <c r="AI167" s="328">
        <v>0.77781963645332342</v>
      </c>
      <c r="AJ167" s="328">
        <v>0.65756023207508996</v>
      </c>
      <c r="AK167" s="328">
        <v>8.9194843728987339E-2</v>
      </c>
      <c r="AL167" s="328">
        <v>0.29817878594532399</v>
      </c>
      <c r="AM167" s="328">
        <v>8.2334759512947553E-2</v>
      </c>
      <c r="AN167" s="328">
        <v>0.57527696045609011</v>
      </c>
      <c r="AO167" s="328">
        <v>0.47622462293809242</v>
      </c>
      <c r="AP167" s="328">
        <v>0.3187146281252744</v>
      </c>
      <c r="AQ167" s="328">
        <v>0.56684271271587083</v>
      </c>
      <c r="AR167" s="328">
        <v>0.49332793079162807</v>
      </c>
      <c r="AS167" s="328">
        <v>0.82585494984895558</v>
      </c>
      <c r="AT167" s="328">
        <v>0.36790895973011306</v>
      </c>
      <c r="AU167" s="328">
        <v>7.4015096886896004E-2</v>
      </c>
      <c r="AV167" s="328">
        <v>0.13804121326901875</v>
      </c>
      <c r="AW167" s="328">
        <v>0.24710490853339451</v>
      </c>
      <c r="AX167" s="328">
        <v>8.3906941519360956E-2</v>
      </c>
      <c r="AY167" s="328">
        <v>0.73813767003378294</v>
      </c>
      <c r="AZ167" s="328">
        <v>0.53703474821013453</v>
      </c>
      <c r="BA167" s="328">
        <v>0.697701978875366</v>
      </c>
      <c r="BB167" s="328">
        <v>0.53748691898496315</v>
      </c>
      <c r="BC167" s="328">
        <v>0.85846989956150854</v>
      </c>
      <c r="BD167" s="328">
        <v>0.66492753952269013</v>
      </c>
      <c r="BE167" s="328">
        <v>0.33528547574918899</v>
      </c>
      <c r="BF167" s="328">
        <v>0.15618203521908214</v>
      </c>
      <c r="BG167" s="328">
        <v>0.82740091279438133</v>
      </c>
      <c r="BH167" s="328">
        <v>9.0702107968562595E-2</v>
      </c>
      <c r="BI167" s="328">
        <v>0.14780804179639184</v>
      </c>
      <c r="BJ167" s="328">
        <v>0.31006710994957687</v>
      </c>
      <c r="BK167" s="328">
        <v>8.0739875209311585E-2</v>
      </c>
      <c r="BL167" s="328">
        <v>0.82501184265408112</v>
      </c>
      <c r="BM167" s="328">
        <v>0.81653297579708539</v>
      </c>
      <c r="BN167" s="328">
        <v>0.81391196584323122</v>
      </c>
      <c r="BO167" s="328">
        <v>0.53360268299199554</v>
      </c>
      <c r="BP167" s="328">
        <v>0.51883372369416669</v>
      </c>
      <c r="BQ167" s="328">
        <v>0.18491751503681719</v>
      </c>
      <c r="BR167" s="328">
        <v>0.35448840482410415</v>
      </c>
      <c r="BS167" s="328">
        <v>4.7805272075343019E-2</v>
      </c>
      <c r="BT167" s="328">
        <v>0.13033852767453635</v>
      </c>
      <c r="BU167" s="328">
        <v>0.58276241040691246</v>
      </c>
      <c r="BV167" s="328">
        <v>0.50787505150188217</v>
      </c>
      <c r="BW167" s="328">
        <v>0.79941880704884127</v>
      </c>
      <c r="BX167" s="328">
        <v>0.43848031440410562</v>
      </c>
      <c r="BY167" s="328">
        <v>0.1455915088546047</v>
      </c>
      <c r="BZ167" s="328">
        <v>0.53053396618395632</v>
      </c>
      <c r="CA167" s="328">
        <v>0.80162117233111463</v>
      </c>
      <c r="CB167" s="328">
        <v>0.3141709514830664</v>
      </c>
      <c r="CC167" s="328">
        <v>0.91551639312145938</v>
      </c>
      <c r="CD167" s="328">
        <v>0.42059276338617213</v>
      </c>
      <c r="CE167" s="328">
        <v>0.24070488798492984</v>
      </c>
      <c r="CF167" s="328">
        <v>0.52756271520891751</v>
      </c>
      <c r="CG167" s="328">
        <v>0.88298906945350364</v>
      </c>
      <c r="CH167" s="328">
        <v>0.63339711872986904</v>
      </c>
      <c r="CI167" s="328">
        <v>0.25228058168705259</v>
      </c>
      <c r="CJ167" s="328">
        <v>7.824876489495125E-2</v>
      </c>
      <c r="CK167" s="328">
        <v>0.96695657531526535</v>
      </c>
      <c r="CL167" s="328">
        <v>0.31909979868335636</v>
      </c>
      <c r="CM167" s="328">
        <v>1.4502379930491971E-2</v>
      </c>
      <c r="CN167" s="328">
        <v>0.71237190428060893</v>
      </c>
      <c r="CO167" s="328">
        <v>8.3217038190054993E-2</v>
      </c>
      <c r="CP167" s="328">
        <v>0.68675210287659394</v>
      </c>
      <c r="CQ167" s="328">
        <v>0.12646205753680384</v>
      </c>
      <c r="CR167" s="328">
        <v>0.14752510924637363</v>
      </c>
      <c r="CS167" s="328">
        <v>0.85942183680000195</v>
      </c>
      <c r="CT167" s="328">
        <v>0.47805406101490355</v>
      </c>
      <c r="CU167" s="328">
        <v>0.3602147667148321</v>
      </c>
      <c r="CV167" s="328">
        <v>0.57652891069177148</v>
      </c>
      <c r="CW167" s="329">
        <v>5.6064747038383267E-2</v>
      </c>
    </row>
    <row r="168" spans="1:101" x14ac:dyDescent="0.25">
      <c r="A168" s="322">
        <v>166</v>
      </c>
      <c r="B168" s="327">
        <v>0.10030316573833442</v>
      </c>
      <c r="C168" s="328">
        <v>0.45055449527681057</v>
      </c>
      <c r="D168" s="328">
        <v>0.56086985411514312</v>
      </c>
      <c r="E168" s="328">
        <v>0.94909552301779732</v>
      </c>
      <c r="F168" s="328">
        <v>0.98318865144096179</v>
      </c>
      <c r="G168" s="328">
        <v>0.55120293660182207</v>
      </c>
      <c r="H168" s="328">
        <v>0.65336046715505192</v>
      </c>
      <c r="I168" s="328">
        <v>0.37899273502784614</v>
      </c>
      <c r="J168" s="328">
        <v>0.82078282748492715</v>
      </c>
      <c r="K168" s="328">
        <v>0.33319645826024402</v>
      </c>
      <c r="L168" s="328">
        <v>0.75008078816550561</v>
      </c>
      <c r="M168" s="328">
        <v>0.29280512795049418</v>
      </c>
      <c r="N168" s="328">
        <v>0.43025619951573724</v>
      </c>
      <c r="O168" s="328">
        <v>0.98282541676607771</v>
      </c>
      <c r="P168" s="328">
        <v>0.72365158442156963</v>
      </c>
      <c r="Q168" s="328">
        <v>0.9989400811016329</v>
      </c>
      <c r="R168" s="328">
        <v>0.77550379754841869</v>
      </c>
      <c r="S168" s="328">
        <v>0.82804277790867098</v>
      </c>
      <c r="T168" s="328">
        <v>0.91301386121403594</v>
      </c>
      <c r="U168" s="328">
        <v>0.97000806684696039</v>
      </c>
      <c r="V168" s="328">
        <v>0.99575991492357518</v>
      </c>
      <c r="W168" s="328">
        <v>0.31477295417330087</v>
      </c>
      <c r="X168" s="328">
        <v>0.19951266855075911</v>
      </c>
      <c r="Y168" s="328">
        <v>0.29062550665303655</v>
      </c>
      <c r="Z168" s="328">
        <v>0.67018626482752408</v>
      </c>
      <c r="AA168" s="328">
        <v>0.94787806102946637</v>
      </c>
      <c r="AB168" s="328">
        <v>0.98979862674480512</v>
      </c>
      <c r="AC168" s="328">
        <v>0.76997273068659755</v>
      </c>
      <c r="AD168" s="328">
        <v>0.94700620314237449</v>
      </c>
      <c r="AE168" s="328">
        <v>0.74159025248160759</v>
      </c>
      <c r="AF168" s="328">
        <v>0.20288280766827538</v>
      </c>
      <c r="AG168" s="328">
        <v>0.21060528487960117</v>
      </c>
      <c r="AH168" s="328">
        <v>0.68010653524833975</v>
      </c>
      <c r="AI168" s="328">
        <v>0.97649612422910748</v>
      </c>
      <c r="AJ168" s="328">
        <v>0.8267686230948359</v>
      </c>
      <c r="AK168" s="328">
        <v>0.4046777615140158</v>
      </c>
      <c r="AL168" s="328">
        <v>0.48007546078052532</v>
      </c>
      <c r="AM168" s="328">
        <v>0.67506240511136117</v>
      </c>
      <c r="AN168" s="328">
        <v>0.32299249133873253</v>
      </c>
      <c r="AO168" s="328">
        <v>0.46658386275653019</v>
      </c>
      <c r="AP168" s="328">
        <v>0.97181462496883952</v>
      </c>
      <c r="AQ168" s="328">
        <v>0.94628035264494414</v>
      </c>
      <c r="AR168" s="328">
        <v>0.1931174678829759</v>
      </c>
      <c r="AS168" s="328">
        <v>0.11881383570134396</v>
      </c>
      <c r="AT168" s="328">
        <v>0.41459483934017727</v>
      </c>
      <c r="AU168" s="328">
        <v>0.15733747773523987</v>
      </c>
      <c r="AV168" s="328">
        <v>0.99139727546360046</v>
      </c>
      <c r="AW168" s="328">
        <v>0.40882469814683642</v>
      </c>
      <c r="AX168" s="328">
        <v>0.43090738115896254</v>
      </c>
      <c r="AY168" s="328">
        <v>7.5938423444020575E-2</v>
      </c>
      <c r="AZ168" s="328">
        <v>1.6432753429227454E-2</v>
      </c>
      <c r="BA168" s="328">
        <v>4.5805169422369119E-2</v>
      </c>
      <c r="BB168" s="328">
        <v>0.7817195437277864</v>
      </c>
      <c r="BC168" s="328">
        <v>0.96168354560631419</v>
      </c>
      <c r="BD168" s="328">
        <v>0.26008122907872266</v>
      </c>
      <c r="BE168" s="328">
        <v>0.59336032494239976</v>
      </c>
      <c r="BF168" s="328">
        <v>0.48199346456681447</v>
      </c>
      <c r="BG168" s="328">
        <v>0.5515886426611829</v>
      </c>
      <c r="BH168" s="328">
        <v>0.78361314605243138</v>
      </c>
      <c r="BI168" s="328">
        <v>0.55624538172009785</v>
      </c>
      <c r="BJ168" s="328">
        <v>0.64427096812487883</v>
      </c>
      <c r="BK168" s="328">
        <v>0.42691034335670253</v>
      </c>
      <c r="BL168" s="328">
        <v>0.24526556490982787</v>
      </c>
      <c r="BM168" s="328">
        <v>0.70244714288881749</v>
      </c>
      <c r="BN168" s="328">
        <v>0.66474169276339357</v>
      </c>
      <c r="BO168" s="328">
        <v>0.51849002128690191</v>
      </c>
      <c r="BP168" s="328">
        <v>0.68212358156415709</v>
      </c>
      <c r="BQ168" s="328">
        <v>0.48638017331900341</v>
      </c>
      <c r="BR168" s="328">
        <v>0.5700948834737154</v>
      </c>
      <c r="BS168" s="328">
        <v>0.36258736599432284</v>
      </c>
      <c r="BT168" s="328">
        <v>0.9476299338916363</v>
      </c>
      <c r="BU168" s="328">
        <v>0.71172756249939262</v>
      </c>
      <c r="BV168" s="328">
        <v>0.69483997656652385</v>
      </c>
      <c r="BW168" s="328">
        <v>0.22538518585392908</v>
      </c>
      <c r="BX168" s="328">
        <v>0.51319507342496795</v>
      </c>
      <c r="BY168" s="328">
        <v>0.32599692358183585</v>
      </c>
      <c r="BZ168" s="328">
        <v>0.19910049654322126</v>
      </c>
      <c r="CA168" s="328">
        <v>3.7481230200099525E-2</v>
      </c>
      <c r="CB168" s="328">
        <v>0.77620425027822937</v>
      </c>
      <c r="CC168" s="328">
        <v>0.53587420005312469</v>
      </c>
      <c r="CD168" s="328">
        <v>7.951464186122692E-3</v>
      </c>
      <c r="CE168" s="328">
        <v>0.38320615254009138</v>
      </c>
      <c r="CF168" s="328">
        <v>0.60548014290269769</v>
      </c>
      <c r="CG168" s="328">
        <v>0.27475478227839067</v>
      </c>
      <c r="CH168" s="328">
        <v>7.0630118742180059E-2</v>
      </c>
      <c r="CI168" s="328">
        <v>0.73928731536009984</v>
      </c>
      <c r="CJ168" s="328">
        <v>0.57768560130551805</v>
      </c>
      <c r="CK168" s="328">
        <v>7.3314835446935733E-2</v>
      </c>
      <c r="CL168" s="328">
        <v>0.26061163227878925</v>
      </c>
      <c r="CM168" s="328">
        <v>0.90350139364513549</v>
      </c>
      <c r="CN168" s="328">
        <v>0.79138591937088165</v>
      </c>
      <c r="CO168" s="328">
        <v>0.35779315923438659</v>
      </c>
      <c r="CP168" s="328">
        <v>0.65734524495553437</v>
      </c>
      <c r="CQ168" s="328">
        <v>0.72505340712094224</v>
      </c>
      <c r="CR168" s="328">
        <v>0.54666453119596903</v>
      </c>
      <c r="CS168" s="328">
        <v>0.18003837862361838</v>
      </c>
      <c r="CT168" s="328">
        <v>0.10990110060911373</v>
      </c>
      <c r="CU168" s="328">
        <v>0.34761260444968634</v>
      </c>
      <c r="CV168" s="328">
        <v>0.50623621461386237</v>
      </c>
      <c r="CW168" s="329">
        <v>0.33509573713993923</v>
      </c>
    </row>
    <row r="169" spans="1:101" x14ac:dyDescent="0.25">
      <c r="A169" s="322">
        <v>167</v>
      </c>
      <c r="B169" s="327">
        <v>0.49100173557517124</v>
      </c>
      <c r="C169" s="328">
        <v>0.49210059805567008</v>
      </c>
      <c r="D169" s="328">
        <v>0.59685253779993364</v>
      </c>
      <c r="E169" s="328">
        <v>0.1837335063345007</v>
      </c>
      <c r="F169" s="328">
        <v>0.969252648993008</v>
      </c>
      <c r="G169" s="328">
        <v>7.7222482985591423E-2</v>
      </c>
      <c r="H169" s="328">
        <v>0.65810186813721483</v>
      </c>
      <c r="I169" s="328">
        <v>0.91557819855913891</v>
      </c>
      <c r="J169" s="328">
        <v>0.85441291194066671</v>
      </c>
      <c r="K169" s="328">
        <v>0.26167428504756463</v>
      </c>
      <c r="L169" s="328">
        <v>0.67378373658283142</v>
      </c>
      <c r="M169" s="328">
        <v>0.64414296675109828</v>
      </c>
      <c r="N169" s="328">
        <v>0.26283338927996391</v>
      </c>
      <c r="O169" s="328">
        <v>0.96015488648822611</v>
      </c>
      <c r="P169" s="328">
        <v>0.50944348682516538</v>
      </c>
      <c r="Q169" s="328">
        <v>0.99109829094197543</v>
      </c>
      <c r="R169" s="328">
        <v>0.89706272971263723</v>
      </c>
      <c r="S169" s="328">
        <v>0.88949572596477666</v>
      </c>
      <c r="T169" s="328">
        <v>0.61325932364283742</v>
      </c>
      <c r="U169" s="328">
        <v>5.3510752635450132E-2</v>
      </c>
      <c r="V169" s="328">
        <v>0.75092489374214555</v>
      </c>
      <c r="W169" s="328">
        <v>0.63955343700137401</v>
      </c>
      <c r="X169" s="328">
        <v>0.6892101537752513</v>
      </c>
      <c r="Y169" s="328">
        <v>0.20149194771670853</v>
      </c>
      <c r="Z169" s="328">
        <v>2.1370753346486637E-2</v>
      </c>
      <c r="AA169" s="328">
        <v>0.25070426812344326</v>
      </c>
      <c r="AB169" s="328">
        <v>8.193030876717966E-2</v>
      </c>
      <c r="AC169" s="328">
        <v>0.502199271458176</v>
      </c>
      <c r="AD169" s="328">
        <v>0.92498678682110036</v>
      </c>
      <c r="AE169" s="328">
        <v>0.28975971316633853</v>
      </c>
      <c r="AF169" s="328">
        <v>0.35327294821528277</v>
      </c>
      <c r="AG169" s="328">
        <v>0.26012043143400643</v>
      </c>
      <c r="AH169" s="328">
        <v>0.90729964910362182</v>
      </c>
      <c r="AI169" s="328">
        <v>1.2375722606403627E-2</v>
      </c>
      <c r="AJ169" s="328">
        <v>0.40088970995566342</v>
      </c>
      <c r="AK169" s="328">
        <v>0.42834494605554108</v>
      </c>
      <c r="AL169" s="328">
        <v>0.7252392464202071</v>
      </c>
      <c r="AM169" s="328">
        <v>0.52559329393454579</v>
      </c>
      <c r="AN169" s="328">
        <v>0.3853700350033431</v>
      </c>
      <c r="AO169" s="328">
        <v>0.42474180987203192</v>
      </c>
      <c r="AP169" s="328">
        <v>0.21192126325522209</v>
      </c>
      <c r="AQ169" s="328">
        <v>0.57312133537446552</v>
      </c>
      <c r="AR169" s="328">
        <v>0.34581012977473002</v>
      </c>
      <c r="AS169" s="328">
        <v>0.17370698789142214</v>
      </c>
      <c r="AT169" s="328">
        <v>4.7044158541610814E-2</v>
      </c>
      <c r="AU169" s="328">
        <v>6.4687736860957301E-2</v>
      </c>
      <c r="AV169" s="328">
        <v>0.2578082727242601</v>
      </c>
      <c r="AW169" s="328">
        <v>0.265074928516702</v>
      </c>
      <c r="AX169" s="328">
        <v>0.3430927090015583</v>
      </c>
      <c r="AY169" s="328">
        <v>0.1480344345074629</v>
      </c>
      <c r="AZ169" s="328">
        <v>0.6684800384852716</v>
      </c>
      <c r="BA169" s="328">
        <v>0.80833671492792925</v>
      </c>
      <c r="BB169" s="328">
        <v>0.60799367989558473</v>
      </c>
      <c r="BC169" s="328">
        <v>0.88162896698304571</v>
      </c>
      <c r="BD169" s="328">
        <v>0.7769257288553808</v>
      </c>
      <c r="BE169" s="328">
        <v>0.45634509730741701</v>
      </c>
      <c r="BF169" s="328">
        <v>0.31823507974017318</v>
      </c>
      <c r="BG169" s="328">
        <v>0.57330585202697204</v>
      </c>
      <c r="BH169" s="328">
        <v>0.27551032392350994</v>
      </c>
      <c r="BI169" s="328">
        <v>0.697744809690791</v>
      </c>
      <c r="BJ169" s="328">
        <v>0.72888120098171516</v>
      </c>
      <c r="BK169" s="328">
        <v>0.43649765174161348</v>
      </c>
      <c r="BL169" s="328">
        <v>0.36346879071063043</v>
      </c>
      <c r="BM169" s="328">
        <v>0.28873237161001963</v>
      </c>
      <c r="BN169" s="328">
        <v>0.63600305104606214</v>
      </c>
      <c r="BO169" s="328">
        <v>4.0600456452378975E-2</v>
      </c>
      <c r="BP169" s="328">
        <v>0.89657532850461719</v>
      </c>
      <c r="BQ169" s="328">
        <v>0.4255125369390429</v>
      </c>
      <c r="BR169" s="328">
        <v>0.77111653555775006</v>
      </c>
      <c r="BS169" s="328">
        <v>0.86573260165961274</v>
      </c>
      <c r="BT169" s="328">
        <v>0.64798509248472236</v>
      </c>
      <c r="BU169" s="328">
        <v>0.64959342751338944</v>
      </c>
      <c r="BV169" s="328">
        <v>0.92692167562152616</v>
      </c>
      <c r="BW169" s="328">
        <v>0.67256793916369118</v>
      </c>
      <c r="BX169" s="328">
        <v>0.23873945428976118</v>
      </c>
      <c r="BY169" s="328">
        <v>0.20861213735541906</v>
      </c>
      <c r="BZ169" s="328">
        <v>0.15775255728832072</v>
      </c>
      <c r="CA169" s="328">
        <v>0.93754884851210929</v>
      </c>
      <c r="CB169" s="328">
        <v>0.82335573285663921</v>
      </c>
      <c r="CC169" s="328">
        <v>4.5851357525720005E-2</v>
      </c>
      <c r="CD169" s="328">
        <v>0.76721674904248527</v>
      </c>
      <c r="CE169" s="328">
        <v>0.46489656960375747</v>
      </c>
      <c r="CF169" s="328">
        <v>0.41102298154937156</v>
      </c>
      <c r="CG169" s="328">
        <v>0.12886492914314918</v>
      </c>
      <c r="CH169" s="328">
        <v>0.10330696240200599</v>
      </c>
      <c r="CI169" s="328">
        <v>0.16530620659081219</v>
      </c>
      <c r="CJ169" s="328">
        <v>0.32594802052019745</v>
      </c>
      <c r="CK169" s="328">
        <v>7.1087466444333058E-2</v>
      </c>
      <c r="CL169" s="328">
        <v>0.23707207729671076</v>
      </c>
      <c r="CM169" s="328">
        <v>0.6646966158130414</v>
      </c>
      <c r="CN169" s="328">
        <v>0.16921287157356479</v>
      </c>
      <c r="CO169" s="328">
        <v>0.9239188765086257</v>
      </c>
      <c r="CP169" s="328">
        <v>0.4139251150046932</v>
      </c>
      <c r="CQ169" s="328">
        <v>0.34753185539712339</v>
      </c>
      <c r="CR169" s="328">
        <v>0.40230610062241468</v>
      </c>
      <c r="CS169" s="328">
        <v>0.43819784599180633</v>
      </c>
      <c r="CT169" s="328">
        <v>0.99388715724091647</v>
      </c>
      <c r="CU169" s="328">
        <v>0.1291702155607084</v>
      </c>
      <c r="CV169" s="328">
        <v>0.98628740933552184</v>
      </c>
      <c r="CW169" s="329">
        <v>0.34584764158165804</v>
      </c>
    </row>
    <row r="170" spans="1:101" x14ac:dyDescent="0.25">
      <c r="A170" s="322">
        <v>168</v>
      </c>
      <c r="B170" s="327">
        <v>0.21152237371722737</v>
      </c>
      <c r="C170" s="328">
        <v>0.63325031725668168</v>
      </c>
      <c r="D170" s="328">
        <v>0.98774910554030004</v>
      </c>
      <c r="E170" s="328">
        <v>0.69036038724186266</v>
      </c>
      <c r="F170" s="328">
        <v>0.38115724406155915</v>
      </c>
      <c r="G170" s="328">
        <v>4.5891102859210164E-3</v>
      </c>
      <c r="H170" s="328">
        <v>0.15811580650421608</v>
      </c>
      <c r="I170" s="328">
        <v>4.6316685898212029E-2</v>
      </c>
      <c r="J170" s="328">
        <v>4.5976601770532977E-2</v>
      </c>
      <c r="K170" s="328">
        <v>0.84163288886022336</v>
      </c>
      <c r="L170" s="328">
        <v>0.4442367837907466</v>
      </c>
      <c r="M170" s="328">
        <v>0.41900142721919398</v>
      </c>
      <c r="N170" s="328">
        <v>0.61801828075247411</v>
      </c>
      <c r="O170" s="328">
        <v>0.81434623872880163</v>
      </c>
      <c r="P170" s="328">
        <v>0.24460023291551591</v>
      </c>
      <c r="Q170" s="328">
        <v>0.74462833421730612</v>
      </c>
      <c r="R170" s="328">
        <v>0.28555821091681644</v>
      </c>
      <c r="S170" s="328">
        <v>0.90758495947903972</v>
      </c>
      <c r="T170" s="328">
        <v>0.33099119364682328</v>
      </c>
      <c r="U170" s="328">
        <v>0.91892601639100491</v>
      </c>
      <c r="V170" s="328">
        <v>6.875055436686317E-3</v>
      </c>
      <c r="W170" s="328">
        <v>0.86472769646025016</v>
      </c>
      <c r="X170" s="328">
        <v>0.65435389562206581</v>
      </c>
      <c r="Y170" s="328">
        <v>0.34585727411560985</v>
      </c>
      <c r="Z170" s="328">
        <v>6.8637681883547685E-2</v>
      </c>
      <c r="AA170" s="328">
        <v>0.61532545114864545</v>
      </c>
      <c r="AB170" s="328">
        <v>0.94327552113143409</v>
      </c>
      <c r="AC170" s="328">
        <v>0.10967673806905398</v>
      </c>
      <c r="AD170" s="328">
        <v>0.5313962728964885</v>
      </c>
      <c r="AE170" s="328">
        <v>0.3001013079483692</v>
      </c>
      <c r="AF170" s="328">
        <v>0.17929762476792455</v>
      </c>
      <c r="AG170" s="328">
        <v>0.66369883049020606</v>
      </c>
      <c r="AH170" s="328">
        <v>0.28797778360059123</v>
      </c>
      <c r="AI170" s="328">
        <v>0.23441913925433533</v>
      </c>
      <c r="AJ170" s="328">
        <v>0.47716021500104788</v>
      </c>
      <c r="AK170" s="328">
        <v>0.13378908616289498</v>
      </c>
      <c r="AL170" s="328">
        <v>0.42110444950681836</v>
      </c>
      <c r="AM170" s="328">
        <v>0.58329450206428479</v>
      </c>
      <c r="AN170" s="328">
        <v>0.12804056879000925</v>
      </c>
      <c r="AO170" s="328">
        <v>0.75328920891415407</v>
      </c>
      <c r="AP170" s="328">
        <v>3.6510022191274416E-2</v>
      </c>
      <c r="AQ170" s="328">
        <v>0.18180958805524572</v>
      </c>
      <c r="AR170" s="328">
        <v>0.96558857060460368</v>
      </c>
      <c r="AS170" s="328">
        <v>0.31713537791296265</v>
      </c>
      <c r="AT170" s="328">
        <v>0.21162595523071825</v>
      </c>
      <c r="AU170" s="328">
        <v>0.1317459720116676</v>
      </c>
      <c r="AV170" s="328">
        <v>0.9787559616092727</v>
      </c>
      <c r="AW170" s="328">
        <v>0.97522567495560075</v>
      </c>
      <c r="AX170" s="328">
        <v>0.54566745726701527</v>
      </c>
      <c r="AY170" s="328">
        <v>0.81482063814910544</v>
      </c>
      <c r="AZ170" s="328">
        <v>0.25274124769648454</v>
      </c>
      <c r="BA170" s="328">
        <v>0.28513664632784153</v>
      </c>
      <c r="BB170" s="328">
        <v>0.33363775185552047</v>
      </c>
      <c r="BC170" s="328">
        <v>4.3583709102117396E-2</v>
      </c>
      <c r="BD170" s="328">
        <v>0.50235292810450916</v>
      </c>
      <c r="BE170" s="328">
        <v>0.56802135960928624</v>
      </c>
      <c r="BF170" s="328">
        <v>6.7196934569556888E-2</v>
      </c>
      <c r="BG170" s="328">
        <v>0.6602628787498761</v>
      </c>
      <c r="BH170" s="328">
        <v>0.29350136192687715</v>
      </c>
      <c r="BI170" s="328">
        <v>0.53988965314384019</v>
      </c>
      <c r="BJ170" s="328">
        <v>0.98034966993533512</v>
      </c>
      <c r="BK170" s="328">
        <v>5.6126971704473227E-2</v>
      </c>
      <c r="BL170" s="328">
        <v>0.50151092633493377</v>
      </c>
      <c r="BM170" s="328">
        <v>0.89725045167694173</v>
      </c>
      <c r="BN170" s="328">
        <v>0.18146543669187398</v>
      </c>
      <c r="BO170" s="328">
        <v>0.66359896973715915</v>
      </c>
      <c r="BP170" s="328">
        <v>0.87351813560707381</v>
      </c>
      <c r="BQ170" s="328">
        <v>0.18985348631984778</v>
      </c>
      <c r="BR170" s="328">
        <v>4.6464784069383924E-2</v>
      </c>
      <c r="BS170" s="328">
        <v>0.56457249055390291</v>
      </c>
      <c r="BT170" s="328">
        <v>0.44313992491340937</v>
      </c>
      <c r="BU170" s="328">
        <v>0.86907420831573834</v>
      </c>
      <c r="BV170" s="328">
        <v>0.82809566438236382</v>
      </c>
      <c r="BW170" s="328">
        <v>0.76645353935590532</v>
      </c>
      <c r="BX170" s="328">
        <v>0.81158977043410729</v>
      </c>
      <c r="BY170" s="328">
        <v>0.50155711024587468</v>
      </c>
      <c r="BZ170" s="328">
        <v>0.78491857670851051</v>
      </c>
      <c r="CA170" s="328">
        <v>0.96252969070832428</v>
      </c>
      <c r="CB170" s="328">
        <v>0.93451199058745704</v>
      </c>
      <c r="CC170" s="328">
        <v>0.68897127308441863</v>
      </c>
      <c r="CD170" s="328">
        <v>0.1895269608865906</v>
      </c>
      <c r="CE170" s="328">
        <v>0.60686932395571613</v>
      </c>
      <c r="CF170" s="328">
        <v>0.49762682449180073</v>
      </c>
      <c r="CG170" s="328">
        <v>0.81816989373474169</v>
      </c>
      <c r="CH170" s="328">
        <v>0.94631308074832798</v>
      </c>
      <c r="CI170" s="328">
        <v>0.18379921462701976</v>
      </c>
      <c r="CJ170" s="328">
        <v>0.43670499067108381</v>
      </c>
      <c r="CK170" s="328">
        <v>0.47006443066909576</v>
      </c>
      <c r="CL170" s="328">
        <v>0.29826387077354388</v>
      </c>
      <c r="CM170" s="328">
        <v>0.16274284744999967</v>
      </c>
      <c r="CN170" s="328">
        <v>0.40025346813219831</v>
      </c>
      <c r="CO170" s="328">
        <v>0.73970058599979338</v>
      </c>
      <c r="CP170" s="328">
        <v>0.13480988763064206</v>
      </c>
      <c r="CQ170" s="328">
        <v>0.32415456691270217</v>
      </c>
      <c r="CR170" s="328">
        <v>0.23003966491922068</v>
      </c>
      <c r="CS170" s="328">
        <v>0.29368702875537922</v>
      </c>
      <c r="CT170" s="328">
        <v>0.74572350676746124</v>
      </c>
      <c r="CU170" s="328">
        <v>0.87126839053624061</v>
      </c>
      <c r="CV170" s="328">
        <v>0.34672384712026272</v>
      </c>
      <c r="CW170" s="329">
        <v>0.61678548798562671</v>
      </c>
    </row>
    <row r="171" spans="1:101" x14ac:dyDescent="0.25">
      <c r="A171" s="322">
        <v>169</v>
      </c>
      <c r="B171" s="327">
        <v>0.75467108889750389</v>
      </c>
      <c r="C171" s="328">
        <v>0.42057094368433656</v>
      </c>
      <c r="D171" s="328">
        <v>0.60360012640959049</v>
      </c>
      <c r="E171" s="328">
        <v>0.76777556437307948</v>
      </c>
      <c r="F171" s="328">
        <v>0.24700800941829293</v>
      </c>
      <c r="G171" s="328">
        <v>2.3393401741386599E-2</v>
      </c>
      <c r="H171" s="328">
        <v>0.35725332853421321</v>
      </c>
      <c r="I171" s="328">
        <v>0.8158691270481615</v>
      </c>
      <c r="J171" s="328">
        <v>0.32400121302845886</v>
      </c>
      <c r="K171" s="328">
        <v>0.75700397652728313</v>
      </c>
      <c r="L171" s="328">
        <v>0.33290105187295627</v>
      </c>
      <c r="M171" s="328">
        <v>0.15240457965554555</v>
      </c>
      <c r="N171" s="328">
        <v>0.26212303485550703</v>
      </c>
      <c r="O171" s="328">
        <v>0.20469742103169342</v>
      </c>
      <c r="P171" s="328">
        <v>0.6337878648601516</v>
      </c>
      <c r="Q171" s="328">
        <v>0.55229418431304911</v>
      </c>
      <c r="R171" s="328">
        <v>0.76748013596352926</v>
      </c>
      <c r="S171" s="328">
        <v>0.33944969558732607</v>
      </c>
      <c r="T171" s="328">
        <v>0.38111504316771949</v>
      </c>
      <c r="U171" s="328">
        <v>0.15342234977150393</v>
      </c>
      <c r="V171" s="328">
        <v>0.84054110410819671</v>
      </c>
      <c r="W171" s="328">
        <v>0.94550727338074236</v>
      </c>
      <c r="X171" s="328">
        <v>5.37452024992362E-2</v>
      </c>
      <c r="Y171" s="328">
        <v>0.90543223500491932</v>
      </c>
      <c r="Z171" s="328">
        <v>0.86756315694416841</v>
      </c>
      <c r="AA171" s="328">
        <v>0.81942702547187274</v>
      </c>
      <c r="AB171" s="328">
        <v>0.61150772346085258</v>
      </c>
      <c r="AC171" s="328">
        <v>0.72379505798449384</v>
      </c>
      <c r="AD171" s="328">
        <v>0.68659065978043521</v>
      </c>
      <c r="AE171" s="328">
        <v>0.9634373023666134</v>
      </c>
      <c r="AF171" s="328">
        <v>0.27192914487554543</v>
      </c>
      <c r="AG171" s="328">
        <v>0.38754992461681503</v>
      </c>
      <c r="AH171" s="328">
        <v>0.11153548824416371</v>
      </c>
      <c r="AI171" s="328">
        <v>5.2631199023050357E-2</v>
      </c>
      <c r="AJ171" s="328">
        <v>0.71886620158944314</v>
      </c>
      <c r="AK171" s="328">
        <v>0.68572135852166638</v>
      </c>
      <c r="AL171" s="328">
        <v>0.70897910264830832</v>
      </c>
      <c r="AM171" s="328">
        <v>0.84994794914798377</v>
      </c>
      <c r="AN171" s="328">
        <v>0.29516003524339851</v>
      </c>
      <c r="AO171" s="328">
        <v>0.72897646681463302</v>
      </c>
      <c r="AP171" s="328">
        <v>0.29157535133513379</v>
      </c>
      <c r="AQ171" s="328">
        <v>0.5402461747247882</v>
      </c>
      <c r="AR171" s="328">
        <v>0.40807680603089236</v>
      </c>
      <c r="AS171" s="328">
        <v>0.85654891916718356</v>
      </c>
      <c r="AT171" s="328">
        <v>0.39552591399497872</v>
      </c>
      <c r="AU171" s="328">
        <v>0.15658595216127935</v>
      </c>
      <c r="AV171" s="328">
        <v>0.85083095009671061</v>
      </c>
      <c r="AW171" s="328">
        <v>0.56379604296815966</v>
      </c>
      <c r="AX171" s="328">
        <v>0.12272270717349354</v>
      </c>
      <c r="AY171" s="328">
        <v>4.3923886400052403E-2</v>
      </c>
      <c r="AZ171" s="328">
        <v>0.22770056752595824</v>
      </c>
      <c r="BA171" s="328">
        <v>0.40838176526254233</v>
      </c>
      <c r="BB171" s="328">
        <v>0.76988610638704458</v>
      </c>
      <c r="BC171" s="328">
        <v>0.96811338800640878</v>
      </c>
      <c r="BD171" s="328">
        <v>0.43142926155539918</v>
      </c>
      <c r="BE171" s="328">
        <v>0.80494011211800176</v>
      </c>
      <c r="BF171" s="328">
        <v>0.1895888989779424</v>
      </c>
      <c r="BG171" s="328">
        <v>0.68193013379017797</v>
      </c>
      <c r="BH171" s="328">
        <v>0.94649362077286492</v>
      </c>
      <c r="BI171" s="328">
        <v>0.71963651887589863</v>
      </c>
      <c r="BJ171" s="328">
        <v>0.69837561234975176</v>
      </c>
      <c r="BK171" s="328">
        <v>0.85008098152547729</v>
      </c>
      <c r="BL171" s="328">
        <v>9.9585358727520168E-2</v>
      </c>
      <c r="BM171" s="328">
        <v>0.62318195016380384</v>
      </c>
      <c r="BN171" s="328">
        <v>0.46132622183402128</v>
      </c>
      <c r="BO171" s="328">
        <v>0.61643464734582842</v>
      </c>
      <c r="BP171" s="328">
        <v>0.42101974975256007</v>
      </c>
      <c r="BQ171" s="328">
        <v>0.6132367343958276</v>
      </c>
      <c r="BR171" s="328">
        <v>0.75006261959193754</v>
      </c>
      <c r="BS171" s="328">
        <v>0.88241257338959667</v>
      </c>
      <c r="BT171" s="328">
        <v>0.88161049652704215</v>
      </c>
      <c r="BU171" s="328">
        <v>0.36082553944894435</v>
      </c>
      <c r="BV171" s="328">
        <v>0.6979091785215088</v>
      </c>
      <c r="BW171" s="328">
        <v>0.92230020464904561</v>
      </c>
      <c r="BX171" s="328">
        <v>0.26509258458791951</v>
      </c>
      <c r="BY171" s="328">
        <v>0.44706111574537188</v>
      </c>
      <c r="BZ171" s="328">
        <v>0.79054290232421209</v>
      </c>
      <c r="CA171" s="328">
        <v>0.65802996071037656</v>
      </c>
      <c r="CB171" s="328">
        <v>0.83264831441559028</v>
      </c>
      <c r="CC171" s="328">
        <v>5.1627921231969909E-2</v>
      </c>
      <c r="CD171" s="328">
        <v>0.70902091788672639</v>
      </c>
      <c r="CE171" s="328">
        <v>0.22859507327312145</v>
      </c>
      <c r="CF171" s="328">
        <v>0.99604640455662796</v>
      </c>
      <c r="CG171" s="328">
        <v>0.87233288302123491</v>
      </c>
      <c r="CH171" s="328">
        <v>0.75828154756587018</v>
      </c>
      <c r="CI171" s="328">
        <v>0.49401585592619579</v>
      </c>
      <c r="CJ171" s="328">
        <v>0.62875401207501813</v>
      </c>
      <c r="CK171" s="328">
        <v>0.47892414585319565</v>
      </c>
      <c r="CL171" s="328">
        <v>0.1623854566719336</v>
      </c>
      <c r="CM171" s="328">
        <v>0.29413772485985135</v>
      </c>
      <c r="CN171" s="328">
        <v>0.72833153648185989</v>
      </c>
      <c r="CO171" s="328">
        <v>0.52640810313974118</v>
      </c>
      <c r="CP171" s="328">
        <v>0.42813957986027273</v>
      </c>
      <c r="CQ171" s="328">
        <v>0.48545616080980469</v>
      </c>
      <c r="CR171" s="328">
        <v>2.0523818169561281E-2</v>
      </c>
      <c r="CS171" s="328">
        <v>0.4521579295941498</v>
      </c>
      <c r="CT171" s="328">
        <v>0.70602249636403336</v>
      </c>
      <c r="CU171" s="328">
        <v>0.82131858070130725</v>
      </c>
      <c r="CV171" s="328">
        <v>0.38768216618697871</v>
      </c>
      <c r="CW171" s="329">
        <v>0.40448019122451839</v>
      </c>
    </row>
    <row r="172" spans="1:101" x14ac:dyDescent="0.25">
      <c r="A172" s="322">
        <v>170</v>
      </c>
      <c r="B172" s="327">
        <v>0.29150960005149429</v>
      </c>
      <c r="C172" s="328">
        <v>0.49965120604834024</v>
      </c>
      <c r="D172" s="328">
        <v>0.79277984827814318</v>
      </c>
      <c r="E172" s="328">
        <v>9.9494237763773086E-2</v>
      </c>
      <c r="F172" s="328">
        <v>0.51883123364156081</v>
      </c>
      <c r="G172" s="328">
        <v>0.82391542229036574</v>
      </c>
      <c r="H172" s="328">
        <v>0.147956933671618</v>
      </c>
      <c r="I172" s="328">
        <v>0.47542289913320968</v>
      </c>
      <c r="J172" s="328">
        <v>0.54629265266083782</v>
      </c>
      <c r="K172" s="328">
        <v>4.4695205799297533E-2</v>
      </c>
      <c r="L172" s="328">
        <v>0.99049897502389417</v>
      </c>
      <c r="M172" s="328">
        <v>0.15578232822541338</v>
      </c>
      <c r="N172" s="328">
        <v>0.76881073570865222</v>
      </c>
      <c r="O172" s="328">
        <v>0.21853428290009624</v>
      </c>
      <c r="P172" s="328">
        <v>0.85215955609866256</v>
      </c>
      <c r="Q172" s="328">
        <v>0.34774833077642953</v>
      </c>
      <c r="R172" s="328">
        <v>0.43781591928466623</v>
      </c>
      <c r="S172" s="328">
        <v>0.35892297386626648</v>
      </c>
      <c r="T172" s="328">
        <v>0.48038476380867706</v>
      </c>
      <c r="U172" s="328">
        <v>0.51621647510618596</v>
      </c>
      <c r="V172" s="328">
        <v>8.1098082175897535E-2</v>
      </c>
      <c r="W172" s="328">
        <v>0.61582241799650461</v>
      </c>
      <c r="X172" s="328">
        <v>0.88155705838269327</v>
      </c>
      <c r="Y172" s="328">
        <v>0.29161901824113334</v>
      </c>
      <c r="Z172" s="328">
        <v>0.74795918003418782</v>
      </c>
      <c r="AA172" s="328">
        <v>0.53439237988961796</v>
      </c>
      <c r="AB172" s="328">
        <v>0.95494667017796875</v>
      </c>
      <c r="AC172" s="328">
        <v>4.4638671240917249E-2</v>
      </c>
      <c r="AD172" s="328">
        <v>0.41284716572649005</v>
      </c>
      <c r="AE172" s="328">
        <v>0.58997373603000192</v>
      </c>
      <c r="AF172" s="328">
        <v>0.3056138745117416</v>
      </c>
      <c r="AG172" s="328">
        <v>0.40850020189351355</v>
      </c>
      <c r="AH172" s="328">
        <v>0.49020288777276577</v>
      </c>
      <c r="AI172" s="328">
        <v>0.81988761468702531</v>
      </c>
      <c r="AJ172" s="328">
        <v>0.67855237884671227</v>
      </c>
      <c r="AK172" s="328">
        <v>0.32594459332751757</v>
      </c>
      <c r="AL172" s="328">
        <v>2.4370359777896589E-2</v>
      </c>
      <c r="AM172" s="328">
        <v>0.99604938475582472</v>
      </c>
      <c r="AN172" s="328">
        <v>8.8097567686890699E-2</v>
      </c>
      <c r="AO172" s="328">
        <v>0.28766484763639433</v>
      </c>
      <c r="AP172" s="328">
        <v>0.27809564522749852</v>
      </c>
      <c r="AQ172" s="328">
        <v>0.48514917820370318</v>
      </c>
      <c r="AR172" s="328">
        <v>0.53363875388725579</v>
      </c>
      <c r="AS172" s="328">
        <v>0.29587471981431701</v>
      </c>
      <c r="AT172" s="328">
        <v>0.60250802427632255</v>
      </c>
      <c r="AU172" s="328">
        <v>0.26512981051538209</v>
      </c>
      <c r="AV172" s="328">
        <v>0.46168630248432674</v>
      </c>
      <c r="AW172" s="328">
        <v>1.1782872481422846E-3</v>
      </c>
      <c r="AX172" s="328">
        <v>0.48349103176979402</v>
      </c>
      <c r="AY172" s="328">
        <v>9.0137598787254802E-2</v>
      </c>
      <c r="AZ172" s="328">
        <v>0.57646329166617694</v>
      </c>
      <c r="BA172" s="328">
        <v>0.88487448504027988</v>
      </c>
      <c r="BB172" s="328">
        <v>0.35046968486118502</v>
      </c>
      <c r="BC172" s="328">
        <v>0.92022729405504311</v>
      </c>
      <c r="BD172" s="328">
        <v>0.34183249123682913</v>
      </c>
      <c r="BE172" s="328">
        <v>0.90606067261682011</v>
      </c>
      <c r="BF172" s="328">
        <v>0.10573677561679506</v>
      </c>
      <c r="BG172" s="328">
        <v>0.45307576801696747</v>
      </c>
      <c r="BH172" s="328">
        <v>0.17640163941263864</v>
      </c>
      <c r="BI172" s="328">
        <v>0.80063195923602848</v>
      </c>
      <c r="BJ172" s="328">
        <v>0.45591824923023161</v>
      </c>
      <c r="BK172" s="328">
        <v>0.70137685749935752</v>
      </c>
      <c r="BL172" s="328">
        <v>0.16009256679121786</v>
      </c>
      <c r="BM172" s="328">
        <v>0.43290805252279174</v>
      </c>
      <c r="BN172" s="328">
        <v>0.66965823651719614</v>
      </c>
      <c r="BO172" s="328">
        <v>0.97250262308109825</v>
      </c>
      <c r="BP172" s="328">
        <v>0.42781952028875758</v>
      </c>
      <c r="BQ172" s="328">
        <v>6.3379508129337792E-2</v>
      </c>
      <c r="BR172" s="328">
        <v>0.25819938861268099</v>
      </c>
      <c r="BS172" s="328">
        <v>0.75486990759881767</v>
      </c>
      <c r="BT172" s="328">
        <v>0.64863928178134334</v>
      </c>
      <c r="BU172" s="328">
        <v>0.80932023386299456</v>
      </c>
      <c r="BV172" s="328">
        <v>0.48470330636286096</v>
      </c>
      <c r="BW172" s="328">
        <v>5.155265693994604E-3</v>
      </c>
      <c r="BX172" s="328">
        <v>0.74943693066819228</v>
      </c>
      <c r="BY172" s="328">
        <v>0.79675653393352253</v>
      </c>
      <c r="BZ172" s="328">
        <v>0.56444234961998596</v>
      </c>
      <c r="CA172" s="328">
        <v>0.96674686718419456</v>
      </c>
      <c r="CB172" s="328">
        <v>0.32652016976978704</v>
      </c>
      <c r="CC172" s="328">
        <v>0.23079588444096011</v>
      </c>
      <c r="CD172" s="328">
        <v>0.15476093755888964</v>
      </c>
      <c r="CE172" s="328">
        <v>0.76486091777928067</v>
      </c>
      <c r="CF172" s="328">
        <v>0.74213716482949188</v>
      </c>
      <c r="CG172" s="328">
        <v>0.39138520537865928</v>
      </c>
      <c r="CH172" s="328">
        <v>0.70528880224132351</v>
      </c>
      <c r="CI172" s="328">
        <v>0.90597880792805885</v>
      </c>
      <c r="CJ172" s="328">
        <v>0.54548325938066222</v>
      </c>
      <c r="CK172" s="328">
        <v>0.38694446447451414</v>
      </c>
      <c r="CL172" s="328">
        <v>0.73726647637236886</v>
      </c>
      <c r="CM172" s="328">
        <v>0.93951292534553765</v>
      </c>
      <c r="CN172" s="328">
        <v>0.67013866747237039</v>
      </c>
      <c r="CO172" s="328">
        <v>0.60108473472831947</v>
      </c>
      <c r="CP172" s="328">
        <v>0.50141096325524481</v>
      </c>
      <c r="CQ172" s="328">
        <v>0.84440800238717539</v>
      </c>
      <c r="CR172" s="328">
        <v>0.68560269677963404</v>
      </c>
      <c r="CS172" s="328">
        <v>0.13344260560267696</v>
      </c>
      <c r="CT172" s="328">
        <v>0.68780062187841784</v>
      </c>
      <c r="CU172" s="328">
        <v>0.76154187056578238</v>
      </c>
      <c r="CV172" s="328">
        <v>0.74491976375741964</v>
      </c>
      <c r="CW172" s="329">
        <v>0.38178295223543035</v>
      </c>
    </row>
    <row r="173" spans="1:101" x14ac:dyDescent="0.25">
      <c r="A173" s="322">
        <v>171</v>
      </c>
      <c r="B173" s="327">
        <v>0.13938042255572758</v>
      </c>
      <c r="C173" s="328">
        <v>0.27443216028560347</v>
      </c>
      <c r="D173" s="328">
        <v>0.83117635366339959</v>
      </c>
      <c r="E173" s="328">
        <v>0.93929262217320719</v>
      </c>
      <c r="F173" s="328">
        <v>0.63826218796503298</v>
      </c>
      <c r="G173" s="328">
        <v>0.77392230964452757</v>
      </c>
      <c r="H173" s="328">
        <v>1.1831172033262449E-2</v>
      </c>
      <c r="I173" s="328">
        <v>0.80878934976469963</v>
      </c>
      <c r="J173" s="328">
        <v>0.55860481850161237</v>
      </c>
      <c r="K173" s="328">
        <v>0.27477641872076486</v>
      </c>
      <c r="L173" s="328">
        <v>0.71360823313346788</v>
      </c>
      <c r="M173" s="328">
        <v>0.91391181321526926</v>
      </c>
      <c r="N173" s="328">
        <v>0.30944526393362448</v>
      </c>
      <c r="O173" s="328">
        <v>0.26860815202034871</v>
      </c>
      <c r="P173" s="328">
        <v>0.68224679134352262</v>
      </c>
      <c r="Q173" s="328">
        <v>0.35138235816685359</v>
      </c>
      <c r="R173" s="328">
        <v>0.99008270274101662</v>
      </c>
      <c r="S173" s="328">
        <v>0.24165811983476559</v>
      </c>
      <c r="T173" s="328">
        <v>0.16911180681337434</v>
      </c>
      <c r="U173" s="328">
        <v>0.80263839969105089</v>
      </c>
      <c r="V173" s="328">
        <v>0.80890752379191344</v>
      </c>
      <c r="W173" s="328">
        <v>0.49114190307844918</v>
      </c>
      <c r="X173" s="328">
        <v>0.37151278439164481</v>
      </c>
      <c r="Y173" s="328">
        <v>0.77173488626709741</v>
      </c>
      <c r="Z173" s="328">
        <v>0.72770014298146113</v>
      </c>
      <c r="AA173" s="328">
        <v>0.6694949934593819</v>
      </c>
      <c r="AB173" s="328">
        <v>0.43500760868613852</v>
      </c>
      <c r="AC173" s="328">
        <v>0.72569284348084384</v>
      </c>
      <c r="AD173" s="328">
        <v>0.69406359314333699</v>
      </c>
      <c r="AE173" s="328">
        <v>0.15419428050129191</v>
      </c>
      <c r="AF173" s="328">
        <v>0.84218513365424408</v>
      </c>
      <c r="AG173" s="328">
        <v>0.10252753455190167</v>
      </c>
      <c r="AH173" s="328">
        <v>0.750451314405578</v>
      </c>
      <c r="AI173" s="328">
        <v>0.28046319917175944</v>
      </c>
      <c r="AJ173" s="328">
        <v>0.348089372722725</v>
      </c>
      <c r="AK173" s="328">
        <v>0.53190133709946874</v>
      </c>
      <c r="AL173" s="328">
        <v>0.18440615850006914</v>
      </c>
      <c r="AM173" s="328">
        <v>0.31258100248127807</v>
      </c>
      <c r="AN173" s="328">
        <v>0.76983002678102697</v>
      </c>
      <c r="AO173" s="328">
        <v>0.9880066048174867</v>
      </c>
      <c r="AP173" s="328">
        <v>0.88028822119299144</v>
      </c>
      <c r="AQ173" s="328">
        <v>0.38964534610167245</v>
      </c>
      <c r="AR173" s="328">
        <v>0.91558973272050981</v>
      </c>
      <c r="AS173" s="328">
        <v>0.97970169720122446</v>
      </c>
      <c r="AT173" s="328">
        <v>8.4877575634259905E-2</v>
      </c>
      <c r="AU173" s="328">
        <v>0.31032023622145388</v>
      </c>
      <c r="AV173" s="328">
        <v>0.58961359004115077</v>
      </c>
      <c r="AW173" s="328">
        <v>2.2916824136970604E-2</v>
      </c>
      <c r="AX173" s="328">
        <v>0.76343865627639973</v>
      </c>
      <c r="AY173" s="328">
        <v>0.94492268817162484</v>
      </c>
      <c r="AZ173" s="328">
        <v>0.45443647323581016</v>
      </c>
      <c r="BA173" s="328">
        <v>0.88882415049141716</v>
      </c>
      <c r="BB173" s="328">
        <v>0.42379736048235928</v>
      </c>
      <c r="BC173" s="328">
        <v>0.64044464360547959</v>
      </c>
      <c r="BD173" s="328">
        <v>0.56463318349187075</v>
      </c>
      <c r="BE173" s="328">
        <v>0.16727965122334432</v>
      </c>
      <c r="BF173" s="328">
        <v>0.14832501942988952</v>
      </c>
      <c r="BG173" s="328">
        <v>0.25830372661158663</v>
      </c>
      <c r="BH173" s="328">
        <v>7.3930292587172985E-2</v>
      </c>
      <c r="BI173" s="328">
        <v>0.90090359057422997</v>
      </c>
      <c r="BJ173" s="328">
        <v>3.0657398766646082E-2</v>
      </c>
      <c r="BK173" s="328">
        <v>0.19459365106583082</v>
      </c>
      <c r="BL173" s="328">
        <v>0.92696455490526697</v>
      </c>
      <c r="BM173" s="328">
        <v>0.27668020702223228</v>
      </c>
      <c r="BN173" s="328">
        <v>0.52101431804508458</v>
      </c>
      <c r="BO173" s="328">
        <v>0.72729816089214738</v>
      </c>
      <c r="BP173" s="328">
        <v>0.21043095820057922</v>
      </c>
      <c r="BQ173" s="328">
        <v>2.425775331870561E-2</v>
      </c>
      <c r="BR173" s="328">
        <v>0.66191825299194118</v>
      </c>
      <c r="BS173" s="328">
        <v>0.38314767927229409</v>
      </c>
      <c r="BT173" s="328">
        <v>0.65130971789313996</v>
      </c>
      <c r="BU173" s="328">
        <v>0.99261954562614729</v>
      </c>
      <c r="BV173" s="328">
        <v>0.26546175750011969</v>
      </c>
      <c r="BW173" s="328">
        <v>4.6696751310181472E-2</v>
      </c>
      <c r="BX173" s="328">
        <v>0.36318155935481666</v>
      </c>
      <c r="BY173" s="328">
        <v>0.69023558188995437</v>
      </c>
      <c r="BZ173" s="328">
        <v>0.69675171089431931</v>
      </c>
      <c r="CA173" s="328">
        <v>0.94444555858498114</v>
      </c>
      <c r="CB173" s="328">
        <v>0.71897514695529186</v>
      </c>
      <c r="CC173" s="328">
        <v>0.45191927327012582</v>
      </c>
      <c r="CD173" s="328">
        <v>0.62940949879746588</v>
      </c>
      <c r="CE173" s="328">
        <v>0.10976947608038135</v>
      </c>
      <c r="CF173" s="328">
        <v>0.58136129613597043</v>
      </c>
      <c r="CG173" s="328">
        <v>0.91437353118980447</v>
      </c>
      <c r="CH173" s="328">
        <v>7.3354711172963549E-2</v>
      </c>
      <c r="CI173" s="328">
        <v>0.88071328254987513</v>
      </c>
      <c r="CJ173" s="328">
        <v>0.46992717891417124</v>
      </c>
      <c r="CK173" s="328">
        <v>0.96643978591589552</v>
      </c>
      <c r="CL173" s="328">
        <v>0.86621169596232761</v>
      </c>
      <c r="CM173" s="328">
        <v>0.13237619600456352</v>
      </c>
      <c r="CN173" s="328">
        <v>0.78228100641707421</v>
      </c>
      <c r="CO173" s="328">
        <v>0.61934072665833728</v>
      </c>
      <c r="CP173" s="328">
        <v>0.49033579839949315</v>
      </c>
      <c r="CQ173" s="328">
        <v>0.19826854510548131</v>
      </c>
      <c r="CR173" s="328">
        <v>0.80574447226901658</v>
      </c>
      <c r="CS173" s="328">
        <v>0.92892331009303386</v>
      </c>
      <c r="CT173" s="328">
        <v>0.75367256546489436</v>
      </c>
      <c r="CU173" s="328">
        <v>0.15856201222225241</v>
      </c>
      <c r="CV173" s="328">
        <v>0.37704073469871013</v>
      </c>
      <c r="CW173" s="329">
        <v>0.19997998717818555</v>
      </c>
    </row>
    <row r="174" spans="1:101" x14ac:dyDescent="0.25">
      <c r="A174" s="322">
        <v>172</v>
      </c>
      <c r="B174" s="327">
        <v>0.64684909559499371</v>
      </c>
      <c r="C174" s="328">
        <v>0.64596958267339666</v>
      </c>
      <c r="D174" s="328">
        <v>0.6548625103358463</v>
      </c>
      <c r="E174" s="328">
        <v>0.49494285018471817</v>
      </c>
      <c r="F174" s="328">
        <v>9.429474080310829E-2</v>
      </c>
      <c r="G174" s="328">
        <v>0.21127517697684084</v>
      </c>
      <c r="H174" s="328">
        <v>0.10632046075065826</v>
      </c>
      <c r="I174" s="328">
        <v>0.20306106265942425</v>
      </c>
      <c r="J174" s="328">
        <v>0.4235613855813849</v>
      </c>
      <c r="K174" s="328">
        <v>0.66164515011000535</v>
      </c>
      <c r="L174" s="328">
        <v>0.80205711860607298</v>
      </c>
      <c r="M174" s="328">
        <v>0.27229342753456631</v>
      </c>
      <c r="N174" s="328">
        <v>4.2611156944499129E-2</v>
      </c>
      <c r="O174" s="328">
        <v>0.56469286473218538</v>
      </c>
      <c r="P174" s="328">
        <v>0.24010007848612336</v>
      </c>
      <c r="Q174" s="328">
        <v>0.7136718435209275</v>
      </c>
      <c r="R174" s="328">
        <v>0.71401540003043085</v>
      </c>
      <c r="S174" s="328">
        <v>0.17021092913705527</v>
      </c>
      <c r="T174" s="328">
        <v>0.71280034563355699</v>
      </c>
      <c r="U174" s="328">
        <v>0.47098981084779812</v>
      </c>
      <c r="V174" s="328">
        <v>0.67587724240520863</v>
      </c>
      <c r="W174" s="328">
        <v>0.16790256935518921</v>
      </c>
      <c r="X174" s="328">
        <v>0.43890276114364024</v>
      </c>
      <c r="Y174" s="328">
        <v>0.66487249624633726</v>
      </c>
      <c r="Z174" s="328">
        <v>0.4863060889501396</v>
      </c>
      <c r="AA174" s="328">
        <v>0.5068168557790993</v>
      </c>
      <c r="AB174" s="328">
        <v>0.5509608151907206</v>
      </c>
      <c r="AC174" s="328">
        <v>0.71417841968763818</v>
      </c>
      <c r="AD174" s="328">
        <v>0.79569378987311734</v>
      </c>
      <c r="AE174" s="328">
        <v>0.37291973493579045</v>
      </c>
      <c r="AF174" s="328">
        <v>0.51351598323574876</v>
      </c>
      <c r="AG174" s="328">
        <v>0.87155679226907257</v>
      </c>
      <c r="AH174" s="328">
        <v>0.6969780513492001</v>
      </c>
      <c r="AI174" s="328">
        <v>0.49522466414972066</v>
      </c>
      <c r="AJ174" s="328">
        <v>0.39032851159504567</v>
      </c>
      <c r="AK174" s="328">
        <v>0.13519861870473382</v>
      </c>
      <c r="AL174" s="328">
        <v>0.68990342823559825</v>
      </c>
      <c r="AM174" s="328">
        <v>0.81834605803469618</v>
      </c>
      <c r="AN174" s="328">
        <v>0.1359302357594987</v>
      </c>
      <c r="AO174" s="328">
        <v>0.81379113963613392</v>
      </c>
      <c r="AP174" s="328">
        <v>0.57829232526260665</v>
      </c>
      <c r="AQ174" s="328">
        <v>0.81597785115844523</v>
      </c>
      <c r="AR174" s="328">
        <v>0.22471825566274917</v>
      </c>
      <c r="AS174" s="328">
        <v>0.23984188877109336</v>
      </c>
      <c r="AT174" s="328">
        <v>0.24076368986951202</v>
      </c>
      <c r="AU174" s="328">
        <v>0.23387289779893705</v>
      </c>
      <c r="AV174" s="328">
        <v>0.29977404581762368</v>
      </c>
      <c r="AW174" s="328">
        <v>0.81817749754077274</v>
      </c>
      <c r="AX174" s="328">
        <v>0.99351204196133147</v>
      </c>
      <c r="AY174" s="328">
        <v>0.3163560318647467</v>
      </c>
      <c r="AZ174" s="328">
        <v>0.72522793683824371</v>
      </c>
      <c r="BA174" s="328">
        <v>0.38768458219143653</v>
      </c>
      <c r="BB174" s="328">
        <v>0.5979928321604655</v>
      </c>
      <c r="BC174" s="328">
        <v>1.5041023681190424E-3</v>
      </c>
      <c r="BD174" s="328">
        <v>0.14208009588222348</v>
      </c>
      <c r="BE174" s="328">
        <v>0.733604230310414</v>
      </c>
      <c r="BF174" s="328">
        <v>0.31493218321678107</v>
      </c>
      <c r="BG174" s="328">
        <v>0.2595263912308805</v>
      </c>
      <c r="BH174" s="328">
        <v>0.32976268216243687</v>
      </c>
      <c r="BI174" s="328">
        <v>0.52773610304039931</v>
      </c>
      <c r="BJ174" s="328">
        <v>0.20539575361058038</v>
      </c>
      <c r="BK174" s="328">
        <v>0.75540599653498064</v>
      </c>
      <c r="BL174" s="328">
        <v>0.56607250135228426</v>
      </c>
      <c r="BM174" s="328">
        <v>0.11850014886474014</v>
      </c>
      <c r="BN174" s="328">
        <v>0.8870791242353171</v>
      </c>
      <c r="BO174" s="328">
        <v>0.31929982836527326</v>
      </c>
      <c r="BP174" s="328">
        <v>0.19476725293850383</v>
      </c>
      <c r="BQ174" s="328">
        <v>0.90741401682048295</v>
      </c>
      <c r="BR174" s="328">
        <v>0.28489411028561284</v>
      </c>
      <c r="BS174" s="328">
        <v>0.96904658855029524</v>
      </c>
      <c r="BT174" s="328">
        <v>0.93053753281045237</v>
      </c>
      <c r="BU174" s="328">
        <v>0.85380832512116989</v>
      </c>
      <c r="BV174" s="328">
        <v>3.8591500303781778E-3</v>
      </c>
      <c r="BW174" s="328">
        <v>0.66075592996625421</v>
      </c>
      <c r="BX174" s="328">
        <v>0.79960659114537891</v>
      </c>
      <c r="BY174" s="328">
        <v>0.76355324654297996</v>
      </c>
      <c r="BZ174" s="328">
        <v>0.9620985490842211</v>
      </c>
      <c r="CA174" s="328">
        <v>0.97087842392461887</v>
      </c>
      <c r="CB174" s="328">
        <v>0.78706457222923731</v>
      </c>
      <c r="CC174" s="328">
        <v>0.37776801203596921</v>
      </c>
      <c r="CD174" s="328">
        <v>0.35973155418013381</v>
      </c>
      <c r="CE174" s="328">
        <v>0.18089219564735526</v>
      </c>
      <c r="CF174" s="328">
        <v>0.57238532791055663</v>
      </c>
      <c r="CG174" s="328">
        <v>0.3910468289659399</v>
      </c>
      <c r="CH174" s="328">
        <v>0.63024076924666095</v>
      </c>
      <c r="CI174" s="328">
        <v>0.11399680769763632</v>
      </c>
      <c r="CJ174" s="328">
        <v>0.17823027755204368</v>
      </c>
      <c r="CK174" s="328">
        <v>0.59442758952026153</v>
      </c>
      <c r="CL174" s="328">
        <v>0.26192759086376682</v>
      </c>
      <c r="CM174" s="328">
        <v>0.5107639978071834</v>
      </c>
      <c r="CN174" s="328">
        <v>7.2729017029170784E-2</v>
      </c>
      <c r="CO174" s="328">
        <v>0.83585632248691599</v>
      </c>
      <c r="CP174" s="328">
        <v>0.55077726455792941</v>
      </c>
      <c r="CQ174" s="328">
        <v>0.12523955653676921</v>
      </c>
      <c r="CR174" s="328">
        <v>0.52664282396477757</v>
      </c>
      <c r="CS174" s="328">
        <v>3.7961867895548451E-2</v>
      </c>
      <c r="CT174" s="328">
        <v>0.36096671773142797</v>
      </c>
      <c r="CU174" s="328">
        <v>2.1969895282510699E-2</v>
      </c>
      <c r="CV174" s="328">
        <v>0.27877956346670363</v>
      </c>
      <c r="CW174" s="329">
        <v>0.19925241050617171</v>
      </c>
    </row>
    <row r="175" spans="1:101" x14ac:dyDescent="0.25">
      <c r="A175" s="322">
        <v>173</v>
      </c>
      <c r="B175" s="327">
        <v>0.96118539464561459</v>
      </c>
      <c r="C175" s="328">
        <v>0.84602506647629205</v>
      </c>
      <c r="D175" s="328">
        <v>0.96840569152663392</v>
      </c>
      <c r="E175" s="328">
        <v>5.9648397564826539E-3</v>
      </c>
      <c r="F175" s="328">
        <v>0.15815616780875974</v>
      </c>
      <c r="G175" s="328">
        <v>0.35896972666941362</v>
      </c>
      <c r="H175" s="328">
        <v>0.57234265688239216</v>
      </c>
      <c r="I175" s="328">
        <v>0.58915343118786567</v>
      </c>
      <c r="J175" s="328">
        <v>0.32956155226906425</v>
      </c>
      <c r="K175" s="328">
        <v>0.99583351159588673</v>
      </c>
      <c r="L175" s="328">
        <v>0.21398899794058757</v>
      </c>
      <c r="M175" s="328">
        <v>0.26889054922927524</v>
      </c>
      <c r="N175" s="328">
        <v>0.98882985814681756</v>
      </c>
      <c r="O175" s="328">
        <v>0.87555982432518875</v>
      </c>
      <c r="P175" s="328">
        <v>0.72163115290361146</v>
      </c>
      <c r="Q175" s="328">
        <v>1.8827833173764574E-3</v>
      </c>
      <c r="R175" s="328">
        <v>0.49131728542079145</v>
      </c>
      <c r="S175" s="328">
        <v>0.76622756075456078</v>
      </c>
      <c r="T175" s="328">
        <v>0.97946075183668868</v>
      </c>
      <c r="U175" s="328">
        <v>0.38966468115635555</v>
      </c>
      <c r="V175" s="328">
        <v>0.39238258413213445</v>
      </c>
      <c r="W175" s="328">
        <v>0.57686710801357566</v>
      </c>
      <c r="X175" s="328">
        <v>0.88117846183175796</v>
      </c>
      <c r="Y175" s="328">
        <v>0.36415714911766917</v>
      </c>
      <c r="Z175" s="328">
        <v>0.15019456177912271</v>
      </c>
      <c r="AA175" s="328">
        <v>0.59780557620853392</v>
      </c>
      <c r="AB175" s="328">
        <v>0.49772098529224107</v>
      </c>
      <c r="AC175" s="328">
        <v>0.38142168654140818</v>
      </c>
      <c r="AD175" s="328">
        <v>0.39340851846627967</v>
      </c>
      <c r="AE175" s="328">
        <v>9.9935253206530961E-2</v>
      </c>
      <c r="AF175" s="328">
        <v>0.47880452699931553</v>
      </c>
      <c r="AG175" s="328">
        <v>0.46220953642694784</v>
      </c>
      <c r="AH175" s="328">
        <v>0.14969216051178469</v>
      </c>
      <c r="AI175" s="328">
        <v>0.53062655858656527</v>
      </c>
      <c r="AJ175" s="328">
        <v>0.23599214545519764</v>
      </c>
      <c r="AK175" s="328">
        <v>0.72499112190244897</v>
      </c>
      <c r="AL175" s="328">
        <v>0.24850048909515765</v>
      </c>
      <c r="AM175" s="328">
        <v>0.24139002251931618</v>
      </c>
      <c r="AN175" s="328">
        <v>0.62643880946636354</v>
      </c>
      <c r="AO175" s="328">
        <v>0.71654457375896308</v>
      </c>
      <c r="AP175" s="328">
        <v>0.21861808626903767</v>
      </c>
      <c r="AQ175" s="328">
        <v>0.96077875751711583</v>
      </c>
      <c r="AR175" s="328">
        <v>0.73957686107856713</v>
      </c>
      <c r="AS175" s="328">
        <v>0.85919625113015474</v>
      </c>
      <c r="AT175" s="328">
        <v>0.51593418051500262</v>
      </c>
      <c r="AU175" s="328">
        <v>0.37126132586831018</v>
      </c>
      <c r="AV175" s="328">
        <v>0.34382188978799366</v>
      </c>
      <c r="AW175" s="328">
        <v>0.49562369516344695</v>
      </c>
      <c r="AX175" s="328">
        <v>0.40249018293853212</v>
      </c>
      <c r="AY175" s="328">
        <v>0.82047779865381298</v>
      </c>
      <c r="AZ175" s="328">
        <v>0.28174391392850939</v>
      </c>
      <c r="BA175" s="328">
        <v>0.11847927315387885</v>
      </c>
      <c r="BB175" s="328">
        <v>0.18723620300617405</v>
      </c>
      <c r="BC175" s="328">
        <v>0.78732012961977738</v>
      </c>
      <c r="BD175" s="328">
        <v>0.81033803011866823</v>
      </c>
      <c r="BE175" s="328">
        <v>4.6390785404892831E-3</v>
      </c>
      <c r="BF175" s="328">
        <v>1.5831120405236376E-3</v>
      </c>
      <c r="BG175" s="328">
        <v>0.77066369017677427</v>
      </c>
      <c r="BH175" s="328">
        <v>0.27866948749041076</v>
      </c>
      <c r="BI175" s="328">
        <v>6.624174592324561E-3</v>
      </c>
      <c r="BJ175" s="328">
        <v>0.68867115910510757</v>
      </c>
      <c r="BK175" s="328">
        <v>0.36654782458921531</v>
      </c>
      <c r="BL175" s="328">
        <v>0.91216663447587187</v>
      </c>
      <c r="BM175" s="328">
        <v>0.34399393004376444</v>
      </c>
      <c r="BN175" s="328">
        <v>0.18125081941161403</v>
      </c>
      <c r="BO175" s="328">
        <v>0.8684885740790067</v>
      </c>
      <c r="BP175" s="328">
        <v>0.92034949509276842</v>
      </c>
      <c r="BQ175" s="328">
        <v>0.32779970324124386</v>
      </c>
      <c r="BR175" s="328">
        <v>0.96438013203906725</v>
      </c>
      <c r="BS175" s="328">
        <v>0.86464740434822285</v>
      </c>
      <c r="BT175" s="328">
        <v>0.25096024343703482</v>
      </c>
      <c r="BU175" s="328">
        <v>0.29623012982550723</v>
      </c>
      <c r="BV175" s="328">
        <v>0.84212380137888587</v>
      </c>
      <c r="BW175" s="328">
        <v>3.4212642113899516E-2</v>
      </c>
      <c r="BX175" s="328">
        <v>0.15090006600163886</v>
      </c>
      <c r="BY175" s="328">
        <v>0.59638110039868475</v>
      </c>
      <c r="BZ175" s="328">
        <v>0.73006967805981504</v>
      </c>
      <c r="CA175" s="328">
        <v>0.24007306155417685</v>
      </c>
      <c r="CB175" s="328">
        <v>0.84976659247125941</v>
      </c>
      <c r="CC175" s="328">
        <v>0.35455905836011636</v>
      </c>
      <c r="CD175" s="328">
        <v>0.4576042402893874</v>
      </c>
      <c r="CE175" s="328">
        <v>0.8617325032379064</v>
      </c>
      <c r="CF175" s="328">
        <v>0.73971111982490245</v>
      </c>
      <c r="CG175" s="328">
        <v>0.51955837934861049</v>
      </c>
      <c r="CH175" s="328">
        <v>0.25368600132397301</v>
      </c>
      <c r="CI175" s="328">
        <v>0.43509537023795009</v>
      </c>
      <c r="CJ175" s="328">
        <v>0.97566008730908615</v>
      </c>
      <c r="CK175" s="328">
        <v>8.9688723944567172E-2</v>
      </c>
      <c r="CL175" s="328">
        <v>0.61368321097387968</v>
      </c>
      <c r="CM175" s="328">
        <v>0.94830075669292246</v>
      </c>
      <c r="CN175" s="328">
        <v>0.14386126863419824</v>
      </c>
      <c r="CO175" s="328">
        <v>0.51227677442496056</v>
      </c>
      <c r="CP175" s="328">
        <v>0.18780447262766775</v>
      </c>
      <c r="CQ175" s="328">
        <v>0.9071658545982082</v>
      </c>
      <c r="CR175" s="328">
        <v>0.91659933465698207</v>
      </c>
      <c r="CS175" s="328">
        <v>5.2118407254152288E-2</v>
      </c>
      <c r="CT175" s="328">
        <v>0.24303878206059792</v>
      </c>
      <c r="CU175" s="328">
        <v>0.50907418008482797</v>
      </c>
      <c r="CV175" s="328">
        <v>0.68849273701295921</v>
      </c>
      <c r="CW175" s="329">
        <v>0.48657990980113386</v>
      </c>
    </row>
    <row r="176" spans="1:101" x14ac:dyDescent="0.25">
      <c r="A176" s="322">
        <v>174</v>
      </c>
      <c r="B176" s="327">
        <v>0.86882899375722134</v>
      </c>
      <c r="C176" s="328">
        <v>0.67094902601673745</v>
      </c>
      <c r="D176" s="328">
        <v>0.66851354179133571</v>
      </c>
      <c r="E176" s="328">
        <v>0.6679231282979281</v>
      </c>
      <c r="F176" s="328">
        <v>0.35032220858452501</v>
      </c>
      <c r="G176" s="328">
        <v>0.97497264814350637</v>
      </c>
      <c r="H176" s="328">
        <v>0.87969655542759995</v>
      </c>
      <c r="I176" s="328">
        <v>0.43765622604604104</v>
      </c>
      <c r="J176" s="328">
        <v>0.79836649274869376</v>
      </c>
      <c r="K176" s="328">
        <v>0.91757247360503502</v>
      </c>
      <c r="L176" s="328">
        <v>0.29351914720783423</v>
      </c>
      <c r="M176" s="328">
        <v>0.72522286862163754</v>
      </c>
      <c r="N176" s="328">
        <v>0.89553822348419332</v>
      </c>
      <c r="O176" s="328">
        <v>0.82809171180644314</v>
      </c>
      <c r="P176" s="328">
        <v>0.78565041374720335</v>
      </c>
      <c r="Q176" s="328">
        <v>0.51881413001827337</v>
      </c>
      <c r="R176" s="328">
        <v>0.12879758132625962</v>
      </c>
      <c r="S176" s="328">
        <v>7.8521882969953438E-2</v>
      </c>
      <c r="T176" s="328">
        <v>3.8934530250259947E-2</v>
      </c>
      <c r="U176" s="328">
        <v>0.4812204893240164</v>
      </c>
      <c r="V176" s="328">
        <v>0.37875901986724969</v>
      </c>
      <c r="W176" s="328">
        <v>0.81178495265358008</v>
      </c>
      <c r="X176" s="328">
        <v>0.84760098044524601</v>
      </c>
      <c r="Y176" s="328">
        <v>0.71667392157782062</v>
      </c>
      <c r="Z176" s="328">
        <v>0.99523154052319485</v>
      </c>
      <c r="AA176" s="328">
        <v>2.8883687938784153E-2</v>
      </c>
      <c r="AB176" s="328">
        <v>0.30894768517225835</v>
      </c>
      <c r="AC176" s="328">
        <v>0.36166471067482298</v>
      </c>
      <c r="AD176" s="328">
        <v>0.60634947548559648</v>
      </c>
      <c r="AE176" s="328">
        <v>0.84679636765326149</v>
      </c>
      <c r="AF176" s="328">
        <v>0.85875639187597907</v>
      </c>
      <c r="AG176" s="328">
        <v>0.83592472178464883</v>
      </c>
      <c r="AH176" s="328">
        <v>0.80813221527920587</v>
      </c>
      <c r="AI176" s="328">
        <v>0.18048852080873568</v>
      </c>
      <c r="AJ176" s="328">
        <v>0.87930313966395346</v>
      </c>
      <c r="AK176" s="328">
        <v>0.74429255649540904</v>
      </c>
      <c r="AL176" s="328">
        <v>0.39044302922565954</v>
      </c>
      <c r="AM176" s="328">
        <v>0.52359888976680358</v>
      </c>
      <c r="AN176" s="328">
        <v>0.52082137901418712</v>
      </c>
      <c r="AO176" s="328">
        <v>0.36544139756822713</v>
      </c>
      <c r="AP176" s="328">
        <v>0.56568565675391635</v>
      </c>
      <c r="AQ176" s="328">
        <v>0.16569289488582517</v>
      </c>
      <c r="AR176" s="328">
        <v>0.81485502039307134</v>
      </c>
      <c r="AS176" s="328">
        <v>0.92689816328079466</v>
      </c>
      <c r="AT176" s="328">
        <v>0.80873889788377329</v>
      </c>
      <c r="AU176" s="328">
        <v>0.1598946670765713</v>
      </c>
      <c r="AV176" s="328">
        <v>0.59062106775287382</v>
      </c>
      <c r="AW176" s="328">
        <v>0.17613766089526828</v>
      </c>
      <c r="AX176" s="328">
        <v>0.62029783421161744</v>
      </c>
      <c r="AY176" s="328">
        <v>0.19216325727758576</v>
      </c>
      <c r="AZ176" s="328">
        <v>0.35182179132059677</v>
      </c>
      <c r="BA176" s="328">
        <v>0.42918440120498236</v>
      </c>
      <c r="BB176" s="328">
        <v>8.0585508676979334E-2</v>
      </c>
      <c r="BC176" s="328">
        <v>5.7174576433700608E-2</v>
      </c>
      <c r="BD176" s="328">
        <v>0.60395436727486151</v>
      </c>
      <c r="BE176" s="328">
        <v>0.11176230852076152</v>
      </c>
      <c r="BF176" s="328">
        <v>0.70137212883314204</v>
      </c>
      <c r="BG176" s="328">
        <v>0.45877346425877064</v>
      </c>
      <c r="BH176" s="328">
        <v>0.43097567646289514</v>
      </c>
      <c r="BI176" s="328">
        <v>0.51227007305852168</v>
      </c>
      <c r="BJ176" s="328">
        <v>0.8998034150013805</v>
      </c>
      <c r="BK176" s="328">
        <v>0.11448467083246827</v>
      </c>
      <c r="BL176" s="328">
        <v>6.2396069199577298E-2</v>
      </c>
      <c r="BM176" s="328">
        <v>0.23101543460815721</v>
      </c>
      <c r="BN176" s="328">
        <v>0.35741251595250279</v>
      </c>
      <c r="BO176" s="328">
        <v>1.8347823179381217E-2</v>
      </c>
      <c r="BP176" s="328">
        <v>0.97438869887510315</v>
      </c>
      <c r="BQ176" s="328">
        <v>0.16828073530551491</v>
      </c>
      <c r="BR176" s="328">
        <v>5.1939574154729051E-3</v>
      </c>
      <c r="BS176" s="328">
        <v>0.21982575726408182</v>
      </c>
      <c r="BT176" s="328">
        <v>0.1661238664407767</v>
      </c>
      <c r="BU176" s="328">
        <v>0.77213263649435615</v>
      </c>
      <c r="BV176" s="328">
        <v>5.191956391239505E-2</v>
      </c>
      <c r="BW176" s="328">
        <v>0.45215882900773496</v>
      </c>
      <c r="BX176" s="328">
        <v>0.89395266851540134</v>
      </c>
      <c r="BY176" s="328">
        <v>0.66851653574711456</v>
      </c>
      <c r="BZ176" s="328">
        <v>0.68849549015348543</v>
      </c>
      <c r="CA176" s="328">
        <v>0.25191459591590037</v>
      </c>
      <c r="CB176" s="328">
        <v>0.34620686637660558</v>
      </c>
      <c r="CC176" s="328">
        <v>0.27539532784103127</v>
      </c>
      <c r="CD176" s="328">
        <v>0.76662681092118223</v>
      </c>
      <c r="CE176" s="328">
        <v>0.18035894795667251</v>
      </c>
      <c r="CF176" s="328">
        <v>0.10011277042308464</v>
      </c>
      <c r="CG176" s="328">
        <v>0.67862018676960756</v>
      </c>
      <c r="CH176" s="328">
        <v>0.48672241288186591</v>
      </c>
      <c r="CI176" s="328">
        <v>0.38046892368885921</v>
      </c>
      <c r="CJ176" s="328">
        <v>0.36094501010412161</v>
      </c>
      <c r="CK176" s="328">
        <v>0.74417941614088612</v>
      </c>
      <c r="CL176" s="328">
        <v>0.32065838926507606</v>
      </c>
      <c r="CM176" s="328">
        <v>0.33256928491226123</v>
      </c>
      <c r="CN176" s="328">
        <v>0.70754482408987052</v>
      </c>
      <c r="CO176" s="328">
        <v>0.86953815990332739</v>
      </c>
      <c r="CP176" s="328">
        <v>0.3089698888742034</v>
      </c>
      <c r="CQ176" s="328">
        <v>3.9263935990872412E-2</v>
      </c>
      <c r="CR176" s="328">
        <v>0.25900484414628</v>
      </c>
      <c r="CS176" s="328">
        <v>0.21511154467031557</v>
      </c>
      <c r="CT176" s="328">
        <v>0.49680042749392372</v>
      </c>
      <c r="CU176" s="328">
        <v>0.40255095279218889</v>
      </c>
      <c r="CV176" s="328">
        <v>0.44997348008227989</v>
      </c>
      <c r="CW176" s="329">
        <v>0.46369234440649443</v>
      </c>
    </row>
    <row r="177" spans="1:101" x14ac:dyDescent="0.25">
      <c r="A177" s="322">
        <v>175</v>
      </c>
      <c r="B177" s="327">
        <v>0.47912802438655278</v>
      </c>
      <c r="C177" s="328">
        <v>0.71776205950715277</v>
      </c>
      <c r="D177" s="328">
        <v>6.0137123830641848E-2</v>
      </c>
      <c r="E177" s="328">
        <v>0.3639346971917865</v>
      </c>
      <c r="F177" s="328">
        <v>0.2433400074130736</v>
      </c>
      <c r="G177" s="328">
        <v>0.86205847445672212</v>
      </c>
      <c r="H177" s="328">
        <v>0.69621656046312363</v>
      </c>
      <c r="I177" s="328">
        <v>0.87041372794408156</v>
      </c>
      <c r="J177" s="328">
        <v>0.23879285008270656</v>
      </c>
      <c r="K177" s="328">
        <v>0.24126153671353645</v>
      </c>
      <c r="L177" s="328">
        <v>0.68885504940275455</v>
      </c>
      <c r="M177" s="328">
        <v>0.29425652752204123</v>
      </c>
      <c r="N177" s="328">
        <v>0.47761495614558847</v>
      </c>
      <c r="O177" s="328">
        <v>9.9464991374549339E-3</v>
      </c>
      <c r="P177" s="328">
        <v>0.82465873834230408</v>
      </c>
      <c r="Q177" s="328">
        <v>0.47729412342460353</v>
      </c>
      <c r="R177" s="328">
        <v>3.7315438586953853E-2</v>
      </c>
      <c r="S177" s="328">
        <v>7.085400135996367E-2</v>
      </c>
      <c r="T177" s="328">
        <v>0.50073782878063611</v>
      </c>
      <c r="U177" s="328">
        <v>0.28387547807371694</v>
      </c>
      <c r="V177" s="328">
        <v>0.80117869675097353</v>
      </c>
      <c r="W177" s="328">
        <v>0.74618998950482318</v>
      </c>
      <c r="X177" s="328">
        <v>0.70526861337116409</v>
      </c>
      <c r="Y177" s="328">
        <v>0.83377934600089887</v>
      </c>
      <c r="Z177" s="328">
        <v>6.7914009530147368E-2</v>
      </c>
      <c r="AA177" s="328">
        <v>0.62712736350345466</v>
      </c>
      <c r="AB177" s="328">
        <v>0.87445220314078598</v>
      </c>
      <c r="AC177" s="328">
        <v>0.63013320934867512</v>
      </c>
      <c r="AD177" s="328">
        <v>0.36342157195620706</v>
      </c>
      <c r="AE177" s="328">
        <v>0.65256634499801525</v>
      </c>
      <c r="AF177" s="328">
        <v>0.38378741829993945</v>
      </c>
      <c r="AG177" s="328">
        <v>0.78716365503238173</v>
      </c>
      <c r="AH177" s="328">
        <v>0.13525856169979744</v>
      </c>
      <c r="AI177" s="328">
        <v>0.88757521191616995</v>
      </c>
      <c r="AJ177" s="328">
        <v>0.54103791532465539</v>
      </c>
      <c r="AK177" s="328">
        <v>0.2642311470293377</v>
      </c>
      <c r="AL177" s="328">
        <v>0.12732408910157922</v>
      </c>
      <c r="AM177" s="328">
        <v>0.20182817308192735</v>
      </c>
      <c r="AN177" s="328">
        <v>0.13325073487951311</v>
      </c>
      <c r="AO177" s="328">
        <v>0.79622482706532804</v>
      </c>
      <c r="AP177" s="328">
        <v>1.4672863574255013E-2</v>
      </c>
      <c r="AQ177" s="328">
        <v>0.48989803592240011</v>
      </c>
      <c r="AR177" s="328">
        <v>0.69368379063429408</v>
      </c>
      <c r="AS177" s="328">
        <v>0.86069880530277665</v>
      </c>
      <c r="AT177" s="328">
        <v>0.16761189625631179</v>
      </c>
      <c r="AU177" s="328">
        <v>9.9995256908294916E-2</v>
      </c>
      <c r="AV177" s="328">
        <v>0.15374395756371406</v>
      </c>
      <c r="AW177" s="328">
        <v>0.72329824735344794</v>
      </c>
      <c r="AX177" s="328">
        <v>0.75818739742390839</v>
      </c>
      <c r="AY177" s="328">
        <v>0.31034005600283909</v>
      </c>
      <c r="AZ177" s="328">
        <v>6.5517839333793404E-2</v>
      </c>
      <c r="BA177" s="328">
        <v>0.23559901409718353</v>
      </c>
      <c r="BB177" s="328">
        <v>0.43234265319611964</v>
      </c>
      <c r="BC177" s="328">
        <v>0.20539575669287302</v>
      </c>
      <c r="BD177" s="328">
        <v>0.49180920802979511</v>
      </c>
      <c r="BE177" s="328">
        <v>0.99834192435401836</v>
      </c>
      <c r="BF177" s="328">
        <v>0.92797217669198506</v>
      </c>
      <c r="BG177" s="328">
        <v>0.44874673519952868</v>
      </c>
      <c r="BH177" s="328">
        <v>0.60050984234638438</v>
      </c>
      <c r="BI177" s="328">
        <v>0.24151756476074837</v>
      </c>
      <c r="BJ177" s="328">
        <v>0.49404937068376076</v>
      </c>
      <c r="BK177" s="328">
        <v>0.58449418539901932</v>
      </c>
      <c r="BL177" s="328">
        <v>0.96840162667836105</v>
      </c>
      <c r="BM177" s="328">
        <v>0.71082410541408425</v>
      </c>
      <c r="BN177" s="328">
        <v>0.78954162849449361</v>
      </c>
      <c r="BO177" s="328">
        <v>0.23955309854381568</v>
      </c>
      <c r="BP177" s="328">
        <v>0.97057217634981896</v>
      </c>
      <c r="BQ177" s="328">
        <v>0.47305936378278157</v>
      </c>
      <c r="BR177" s="328">
        <v>9.3703892719408266E-2</v>
      </c>
      <c r="BS177" s="328">
        <v>1.4725392208725374E-2</v>
      </c>
      <c r="BT177" s="328">
        <v>2.6769067605870056E-2</v>
      </c>
      <c r="BU177" s="328">
        <v>0.35582439440682045</v>
      </c>
      <c r="BV177" s="328">
        <v>5.0381213312627793E-2</v>
      </c>
      <c r="BW177" s="328">
        <v>0.11468829391250601</v>
      </c>
      <c r="BX177" s="328">
        <v>8.5930613002892287E-2</v>
      </c>
      <c r="BY177" s="328">
        <v>0.95992548118149745</v>
      </c>
      <c r="BZ177" s="328">
        <v>0.13361334365427524</v>
      </c>
      <c r="CA177" s="328">
        <v>0.36563298756227081</v>
      </c>
      <c r="CB177" s="328">
        <v>0.22495548637575258</v>
      </c>
      <c r="CC177" s="328">
        <v>0.36348125619351102</v>
      </c>
      <c r="CD177" s="328">
        <v>0.83759347846511023</v>
      </c>
      <c r="CE177" s="328">
        <v>0.44773578141206483</v>
      </c>
      <c r="CF177" s="328">
        <v>0.77227240412406961</v>
      </c>
      <c r="CG177" s="328">
        <v>0.45357500610442525</v>
      </c>
      <c r="CH177" s="328">
        <v>0.62419032565150268</v>
      </c>
      <c r="CI177" s="328">
        <v>0.6113413657411737</v>
      </c>
      <c r="CJ177" s="328">
        <v>0.11740751441287656</v>
      </c>
      <c r="CK177" s="328">
        <v>0.20332075434165109</v>
      </c>
      <c r="CL177" s="328">
        <v>0.29065808814760796</v>
      </c>
      <c r="CM177" s="328">
        <v>0.41350713311489229</v>
      </c>
      <c r="CN177" s="328">
        <v>0.2891118790856666</v>
      </c>
      <c r="CO177" s="328">
        <v>0.71544514671863091</v>
      </c>
      <c r="CP177" s="328">
        <v>0.66188384851866644</v>
      </c>
      <c r="CQ177" s="328">
        <v>0.65419594341109688</v>
      </c>
      <c r="CR177" s="328">
        <v>0.35012181388913022</v>
      </c>
      <c r="CS177" s="328">
        <v>3.1069574965277624E-2</v>
      </c>
      <c r="CT177" s="328">
        <v>9.8327375738138656E-3</v>
      </c>
      <c r="CU177" s="328">
        <v>0.27918959014837297</v>
      </c>
      <c r="CV177" s="328">
        <v>0.66066825916696281</v>
      </c>
      <c r="CW177" s="329">
        <v>0.98833415242531375</v>
      </c>
    </row>
    <row r="178" spans="1:101" x14ac:dyDescent="0.25">
      <c r="A178" s="322">
        <v>176</v>
      </c>
      <c r="B178" s="327">
        <v>0.22729519315557134</v>
      </c>
      <c r="C178" s="328">
        <v>0.91128189819884153</v>
      </c>
      <c r="D178" s="328">
        <v>6.6303519049044413E-2</v>
      </c>
      <c r="E178" s="328">
        <v>0.59099970115595313</v>
      </c>
      <c r="F178" s="328">
        <v>0.79381302537161513</v>
      </c>
      <c r="G178" s="328">
        <v>0.29222815619385223</v>
      </c>
      <c r="H178" s="328">
        <v>0.93941357972958084</v>
      </c>
      <c r="I178" s="328">
        <v>0.89649400562255277</v>
      </c>
      <c r="J178" s="328">
        <v>9.8149501529142924E-2</v>
      </c>
      <c r="K178" s="328">
        <v>0.80504689418758613</v>
      </c>
      <c r="L178" s="328">
        <v>0.45792869700053096</v>
      </c>
      <c r="M178" s="328">
        <v>0.47362942258126139</v>
      </c>
      <c r="N178" s="328">
        <v>0.95754377620495124</v>
      </c>
      <c r="O178" s="328">
        <v>0.15481359928429583</v>
      </c>
      <c r="P178" s="328">
        <v>0.36799694163286656</v>
      </c>
      <c r="Q178" s="328">
        <v>0.159935443260661</v>
      </c>
      <c r="R178" s="328">
        <v>0.39850272026465494</v>
      </c>
      <c r="S178" s="328">
        <v>0.22295420217075268</v>
      </c>
      <c r="T178" s="328">
        <v>0.87295717189323607</v>
      </c>
      <c r="U178" s="328">
        <v>0.29781023614514135</v>
      </c>
      <c r="V178" s="328">
        <v>0.44917714409921672</v>
      </c>
      <c r="W178" s="328">
        <v>0.29952171408222394</v>
      </c>
      <c r="X178" s="328">
        <v>0.24608175483658457</v>
      </c>
      <c r="Y178" s="328">
        <v>0.13720505599682076</v>
      </c>
      <c r="Z178" s="328">
        <v>4.1424034853982938E-2</v>
      </c>
      <c r="AA178" s="328">
        <v>0.35960951121738916</v>
      </c>
      <c r="AB178" s="328">
        <v>0.10014470520428032</v>
      </c>
      <c r="AC178" s="328">
        <v>0.45290963872385714</v>
      </c>
      <c r="AD178" s="328">
        <v>0.84462551898225335</v>
      </c>
      <c r="AE178" s="328">
        <v>0.93523051311668315</v>
      </c>
      <c r="AF178" s="328">
        <v>0.79664406359628792</v>
      </c>
      <c r="AG178" s="328">
        <v>0.26713622663047865</v>
      </c>
      <c r="AH178" s="328">
        <v>0.33049884186674583</v>
      </c>
      <c r="AI178" s="328">
        <v>0.18643239939266643</v>
      </c>
      <c r="AJ178" s="328">
        <v>0.15909204652314646</v>
      </c>
      <c r="AK178" s="328">
        <v>0.26383818706119921</v>
      </c>
      <c r="AL178" s="328">
        <v>4.1607683268312101E-3</v>
      </c>
      <c r="AM178" s="328">
        <v>0.41599044622774084</v>
      </c>
      <c r="AN178" s="328">
        <v>0.34009790811568053</v>
      </c>
      <c r="AO178" s="328">
        <v>0.22105509093016451</v>
      </c>
      <c r="AP178" s="328">
        <v>0.80688716422268136</v>
      </c>
      <c r="AQ178" s="328">
        <v>0.9131338409649008</v>
      </c>
      <c r="AR178" s="328">
        <v>0.18154534772151631</v>
      </c>
      <c r="AS178" s="328">
        <v>0.87498961477086667</v>
      </c>
      <c r="AT178" s="328">
        <v>0.89598776382195222</v>
      </c>
      <c r="AU178" s="328">
        <v>0.21371490375608637</v>
      </c>
      <c r="AV178" s="328">
        <v>1.379686769043964E-2</v>
      </c>
      <c r="AW178" s="328">
        <v>0.50585837600900785</v>
      </c>
      <c r="AX178" s="328">
        <v>0.70614472121580718</v>
      </c>
      <c r="AY178" s="328">
        <v>0.13921958058406148</v>
      </c>
      <c r="AZ178" s="328">
        <v>0.18858832415418547</v>
      </c>
      <c r="BA178" s="328">
        <v>2.0969018150513108E-2</v>
      </c>
      <c r="BB178" s="328">
        <v>0.14164460910700249</v>
      </c>
      <c r="BC178" s="328">
        <v>0.71667452667106435</v>
      </c>
      <c r="BD178" s="328">
        <v>2.1540234167674477E-2</v>
      </c>
      <c r="BE178" s="328">
        <v>0.88619058469140999</v>
      </c>
      <c r="BF178" s="328">
        <v>0.97305895347145732</v>
      </c>
      <c r="BG178" s="328">
        <v>0.45493830932302193</v>
      </c>
      <c r="BH178" s="328">
        <v>0.97554344281624794</v>
      </c>
      <c r="BI178" s="328">
        <v>0.87081781945570147</v>
      </c>
      <c r="BJ178" s="328">
        <v>0.15099569953205005</v>
      </c>
      <c r="BK178" s="328">
        <v>0.49064741544281532</v>
      </c>
      <c r="BL178" s="328">
        <v>0.93948139272463305</v>
      </c>
      <c r="BM178" s="328">
        <v>0.28648092328173291</v>
      </c>
      <c r="BN178" s="328">
        <v>0.2258906917480803</v>
      </c>
      <c r="BO178" s="328">
        <v>0.76473207597408632</v>
      </c>
      <c r="BP178" s="328">
        <v>0.20524715499564206</v>
      </c>
      <c r="BQ178" s="328">
        <v>0.20454627894275013</v>
      </c>
      <c r="BR178" s="328">
        <v>0.60339877802136788</v>
      </c>
      <c r="BS178" s="328">
        <v>0.32997781204271259</v>
      </c>
      <c r="BT178" s="328">
        <v>0.1777916839491267</v>
      </c>
      <c r="BU178" s="328">
        <v>0.90277511822971102</v>
      </c>
      <c r="BV178" s="328">
        <v>0.19295702234162349</v>
      </c>
      <c r="BW178" s="328">
        <v>0.45685555740028505</v>
      </c>
      <c r="BX178" s="328">
        <v>8.1301075529189859E-2</v>
      </c>
      <c r="BY178" s="328">
        <v>2.7598539515410803E-2</v>
      </c>
      <c r="BZ178" s="328">
        <v>0.52390720018838599</v>
      </c>
      <c r="CA178" s="328">
        <v>0.41266884803918646</v>
      </c>
      <c r="CB178" s="328">
        <v>0.75390540234535308</v>
      </c>
      <c r="CC178" s="328">
        <v>0.70445109486065904</v>
      </c>
      <c r="CD178" s="328">
        <v>0.88144166420103653</v>
      </c>
      <c r="CE178" s="328">
        <v>0.37861994514077391</v>
      </c>
      <c r="CF178" s="328">
        <v>0.21961742359431735</v>
      </c>
      <c r="CG178" s="328">
        <v>0.40954370097037041</v>
      </c>
      <c r="CH178" s="328">
        <v>0.15560519874600964</v>
      </c>
      <c r="CI178" s="328">
        <v>0.19443802868803983</v>
      </c>
      <c r="CJ178" s="328">
        <v>0.56392849501687525</v>
      </c>
      <c r="CK178" s="328">
        <v>4.0214582614088501E-2</v>
      </c>
      <c r="CL178" s="328">
        <v>0.62940819661047787</v>
      </c>
      <c r="CM178" s="328">
        <v>0.51883304750952286</v>
      </c>
      <c r="CN178" s="328">
        <v>4.9917886133926892E-2</v>
      </c>
      <c r="CO178" s="328">
        <v>0.80214648007165046</v>
      </c>
      <c r="CP178" s="328">
        <v>0.9433494840795007</v>
      </c>
      <c r="CQ178" s="328">
        <v>0.68431523513811165</v>
      </c>
      <c r="CR178" s="328">
        <v>1.8682738184166325E-2</v>
      </c>
      <c r="CS178" s="328">
        <v>0.58880458431271432</v>
      </c>
      <c r="CT178" s="328">
        <v>2.7303509960155736E-2</v>
      </c>
      <c r="CU178" s="328">
        <v>0.69285545954323613</v>
      </c>
      <c r="CV178" s="328">
        <v>0.92780234215361679</v>
      </c>
      <c r="CW178" s="329">
        <v>2.7314455991586328E-2</v>
      </c>
    </row>
    <row r="179" spans="1:101" x14ac:dyDescent="0.25">
      <c r="A179" s="322">
        <v>177</v>
      </c>
      <c r="B179" s="327">
        <v>0.16330901137680165</v>
      </c>
      <c r="C179" s="328">
        <v>0.88288911521304847</v>
      </c>
      <c r="D179" s="328">
        <v>0.25509837449994244</v>
      </c>
      <c r="E179" s="328">
        <v>9.973619348984486E-2</v>
      </c>
      <c r="F179" s="328">
        <v>0.13101900903742969</v>
      </c>
      <c r="G179" s="328">
        <v>0.59767284629559025</v>
      </c>
      <c r="H179" s="328">
        <v>0.765491409156005</v>
      </c>
      <c r="I179" s="328">
        <v>0.72129571874164977</v>
      </c>
      <c r="J179" s="328">
        <v>9.6840294548254935E-3</v>
      </c>
      <c r="K179" s="328">
        <v>0.36706928179903997</v>
      </c>
      <c r="L179" s="328">
        <v>0.42133831399947197</v>
      </c>
      <c r="M179" s="328">
        <v>0.88972721881400574</v>
      </c>
      <c r="N179" s="328">
        <v>0.9928089624262082</v>
      </c>
      <c r="O179" s="328">
        <v>0.9950221824173946</v>
      </c>
      <c r="P179" s="328">
        <v>0.55715452436086932</v>
      </c>
      <c r="Q179" s="328">
        <v>0.38931284578554171</v>
      </c>
      <c r="R179" s="328">
        <v>0.56046847163947344</v>
      </c>
      <c r="S179" s="328">
        <v>0.45754032226382257</v>
      </c>
      <c r="T179" s="328">
        <v>0.29134035237362754</v>
      </c>
      <c r="U179" s="328">
        <v>0.95739176176381147</v>
      </c>
      <c r="V179" s="328">
        <v>0.24684293322872364</v>
      </c>
      <c r="W179" s="328">
        <v>0.45306314858657171</v>
      </c>
      <c r="X179" s="328">
        <v>0.67860813528064101</v>
      </c>
      <c r="Y179" s="328">
        <v>0.21676592189802579</v>
      </c>
      <c r="Z179" s="328">
        <v>0.483650121285085</v>
      </c>
      <c r="AA179" s="328">
        <v>0.77912778935926585</v>
      </c>
      <c r="AB179" s="328">
        <v>0.16633124351707407</v>
      </c>
      <c r="AC179" s="328">
        <v>0.72163909538026649</v>
      </c>
      <c r="AD179" s="328">
        <v>0.31347832727225655</v>
      </c>
      <c r="AE179" s="328">
        <v>0.29236647530983895</v>
      </c>
      <c r="AF179" s="328">
        <v>0.6091112149839315</v>
      </c>
      <c r="AG179" s="328">
        <v>0.74672955815188091</v>
      </c>
      <c r="AH179" s="328">
        <v>0.49899402471003285</v>
      </c>
      <c r="AI179" s="328">
        <v>0.42956387037167953</v>
      </c>
      <c r="AJ179" s="328">
        <v>0.29753910592609345</v>
      </c>
      <c r="AK179" s="328">
        <v>0.36849480408479907</v>
      </c>
      <c r="AL179" s="328">
        <v>0.8705628986272318</v>
      </c>
      <c r="AM179" s="328">
        <v>0.33206995695567443</v>
      </c>
      <c r="AN179" s="328">
        <v>0.49979713350964983</v>
      </c>
      <c r="AO179" s="328">
        <v>0.6549844539155627</v>
      </c>
      <c r="AP179" s="328">
        <v>0.57730780878316956</v>
      </c>
      <c r="AQ179" s="328">
        <v>0.25772751582777875</v>
      </c>
      <c r="AR179" s="328">
        <v>0.53549266686421171</v>
      </c>
      <c r="AS179" s="328">
        <v>0.44374405978103937</v>
      </c>
      <c r="AT179" s="328">
        <v>0.65815246880532907</v>
      </c>
      <c r="AU179" s="328">
        <v>0.91059473199227803</v>
      </c>
      <c r="AV179" s="328">
        <v>0.67026627814947837</v>
      </c>
      <c r="AW179" s="328">
        <v>5.1033338032639541E-2</v>
      </c>
      <c r="AX179" s="328">
        <v>0.87536952731430517</v>
      </c>
      <c r="AY179" s="328">
        <v>0.89583022003155133</v>
      </c>
      <c r="AZ179" s="328">
        <v>0.64934326574416001</v>
      </c>
      <c r="BA179" s="328">
        <v>0.62290082824425785</v>
      </c>
      <c r="BB179" s="328">
        <v>0.436402984983145</v>
      </c>
      <c r="BC179" s="328">
        <v>0.70147546175316933</v>
      </c>
      <c r="BD179" s="328">
        <v>0.41835989929942929</v>
      </c>
      <c r="BE179" s="328">
        <v>0.19454834147538236</v>
      </c>
      <c r="BF179" s="328">
        <v>0.10114085887412383</v>
      </c>
      <c r="BG179" s="328">
        <v>0.52424140240152273</v>
      </c>
      <c r="BH179" s="328">
        <v>0.18301476626881463</v>
      </c>
      <c r="BI179" s="328">
        <v>0.18887799678789619</v>
      </c>
      <c r="BJ179" s="328">
        <v>0.27207368924277731</v>
      </c>
      <c r="BK179" s="328">
        <v>0.93360279845675898</v>
      </c>
      <c r="BL179" s="328">
        <v>0.29945033438821156</v>
      </c>
      <c r="BM179" s="328">
        <v>0.41497323884080162</v>
      </c>
      <c r="BN179" s="328">
        <v>0.8100972325290785</v>
      </c>
      <c r="BO179" s="328">
        <v>0.1684153005827147</v>
      </c>
      <c r="BP179" s="328">
        <v>0.31095737171014459</v>
      </c>
      <c r="BQ179" s="328">
        <v>0.56531860320134641</v>
      </c>
      <c r="BR179" s="328">
        <v>0.17872410375710457</v>
      </c>
      <c r="BS179" s="328">
        <v>0.98732955462425664</v>
      </c>
      <c r="BT179" s="328">
        <v>0.68866316181084386</v>
      </c>
      <c r="BU179" s="328">
        <v>0.63020168230111206</v>
      </c>
      <c r="BV179" s="328">
        <v>8.0951426298718987E-2</v>
      </c>
      <c r="BW179" s="328">
        <v>0.14750770549448067</v>
      </c>
      <c r="BX179" s="328">
        <v>0.36884578953045466</v>
      </c>
      <c r="BY179" s="328">
        <v>0.85445579548701889</v>
      </c>
      <c r="BZ179" s="328">
        <v>0.28094767559085021</v>
      </c>
      <c r="CA179" s="328">
        <v>0.94314022476732551</v>
      </c>
      <c r="CB179" s="328">
        <v>0.70553282144972518</v>
      </c>
      <c r="CC179" s="328">
        <v>0.7136470191137021</v>
      </c>
      <c r="CD179" s="328">
        <v>0.20230116766925121</v>
      </c>
      <c r="CE179" s="328">
        <v>0.18400871423256504</v>
      </c>
      <c r="CF179" s="328">
        <v>0.36169402946466889</v>
      </c>
      <c r="CG179" s="328">
        <v>0.69985517179046797</v>
      </c>
      <c r="CH179" s="328">
        <v>0.76802885822840938</v>
      </c>
      <c r="CI179" s="328">
        <v>0.23126052896245852</v>
      </c>
      <c r="CJ179" s="328">
        <v>0.87174338400722795</v>
      </c>
      <c r="CK179" s="328">
        <v>0.57105470827254678</v>
      </c>
      <c r="CL179" s="328">
        <v>4.9095302398254104E-2</v>
      </c>
      <c r="CM179" s="328">
        <v>8.0799020147053202E-2</v>
      </c>
      <c r="CN179" s="328">
        <v>0.64507961879991171</v>
      </c>
      <c r="CO179" s="328">
        <v>0.95618517771330769</v>
      </c>
      <c r="CP179" s="328">
        <v>0.32672547727980072</v>
      </c>
      <c r="CQ179" s="328">
        <v>0.71779223941763726</v>
      </c>
      <c r="CR179" s="328">
        <v>0.44798376471743495</v>
      </c>
      <c r="CS179" s="328">
        <v>0.6485966905148064</v>
      </c>
      <c r="CT179" s="328">
        <v>0.59285019437014452</v>
      </c>
      <c r="CU179" s="328">
        <v>0.17774536842896271</v>
      </c>
      <c r="CV179" s="328">
        <v>0.39092973152651433</v>
      </c>
      <c r="CW179" s="329">
        <v>0.98956264440929109</v>
      </c>
    </row>
    <row r="180" spans="1:101" x14ac:dyDescent="0.25">
      <c r="A180" s="322">
        <v>178</v>
      </c>
      <c r="B180" s="327">
        <v>0.54953891883871187</v>
      </c>
      <c r="C180" s="328">
        <v>0.74471969560499396</v>
      </c>
      <c r="D180" s="328">
        <v>0.51171838310689655</v>
      </c>
      <c r="E180" s="328">
        <v>0.70891455764771694</v>
      </c>
      <c r="F180" s="328">
        <v>0.55365036506822118</v>
      </c>
      <c r="G180" s="328">
        <v>0.1679373943000142</v>
      </c>
      <c r="H180" s="328">
        <v>0.37971644819929584</v>
      </c>
      <c r="I180" s="328">
        <v>0.14083552002720801</v>
      </c>
      <c r="J180" s="328">
        <v>4.3633464471806604E-2</v>
      </c>
      <c r="K180" s="328">
        <v>0.4844534722806153</v>
      </c>
      <c r="L180" s="328">
        <v>0.7707389971977181</v>
      </c>
      <c r="M180" s="328">
        <v>0.36985309504230823</v>
      </c>
      <c r="N180" s="328">
        <v>0.10487370373155347</v>
      </c>
      <c r="O180" s="328">
        <v>0.39192330631398442</v>
      </c>
      <c r="P180" s="328">
        <v>0.68646288772085562</v>
      </c>
      <c r="Q180" s="328">
        <v>0.88574763681892077</v>
      </c>
      <c r="R180" s="328">
        <v>0.27282265933139804</v>
      </c>
      <c r="S180" s="328">
        <v>0.43265379685513583</v>
      </c>
      <c r="T180" s="328">
        <v>0.74034949251744209</v>
      </c>
      <c r="U180" s="328">
        <v>0.65562449636265363</v>
      </c>
      <c r="V180" s="328">
        <v>0.59471699827873459</v>
      </c>
      <c r="W180" s="328">
        <v>0.6809766331807392</v>
      </c>
      <c r="X180" s="328">
        <v>8.7288407207190666E-2</v>
      </c>
      <c r="Y180" s="328">
        <v>0.47440114573234293</v>
      </c>
      <c r="Z180" s="328">
        <v>0.69393586354282721</v>
      </c>
      <c r="AA180" s="328">
        <v>5.0676144428492442E-2</v>
      </c>
      <c r="AB180" s="328">
        <v>9.0564152973304779E-2</v>
      </c>
      <c r="AC180" s="328">
        <v>5.9269824984365727E-2</v>
      </c>
      <c r="AD180" s="328">
        <v>0.7221880799761784</v>
      </c>
      <c r="AE180" s="328">
        <v>0.14669290731889006</v>
      </c>
      <c r="AF180" s="328">
        <v>0.46446856243923818</v>
      </c>
      <c r="AG180" s="328">
        <v>8.8903755410399299E-2</v>
      </c>
      <c r="AH180" s="328">
        <v>0.54176519672283119</v>
      </c>
      <c r="AI180" s="328">
        <v>0.50202117373494048</v>
      </c>
      <c r="AJ180" s="328">
        <v>0.39380861402441814</v>
      </c>
      <c r="AK180" s="328">
        <v>0.71369146266982075</v>
      </c>
      <c r="AL180" s="328">
        <v>0.84182028991635827</v>
      </c>
      <c r="AM180" s="328">
        <v>0.41565908923544992</v>
      </c>
      <c r="AN180" s="328">
        <v>0.36118155004809616</v>
      </c>
      <c r="AO180" s="328">
        <v>0.29251561193267506</v>
      </c>
      <c r="AP180" s="328">
        <v>0.61919984169180098</v>
      </c>
      <c r="AQ180" s="328">
        <v>0.25223272259650287</v>
      </c>
      <c r="AR180" s="328">
        <v>0.79905486106238044</v>
      </c>
      <c r="AS180" s="328">
        <v>0.93203179535597247</v>
      </c>
      <c r="AT180" s="328">
        <v>0.42580478350517037</v>
      </c>
      <c r="AU180" s="328">
        <v>7.6444183066741722E-2</v>
      </c>
      <c r="AV180" s="328">
        <v>0.73633006374817045</v>
      </c>
      <c r="AW180" s="328">
        <v>0.62304160463194513</v>
      </c>
      <c r="AX180" s="328">
        <v>0.15889157946262955</v>
      </c>
      <c r="AY180" s="328">
        <v>0.16987470700510987</v>
      </c>
      <c r="AZ180" s="328">
        <v>0.29710610327061016</v>
      </c>
      <c r="BA180" s="328">
        <v>0.48718527445464588</v>
      </c>
      <c r="BB180" s="328">
        <v>0.53935616114294493</v>
      </c>
      <c r="BC180" s="328">
        <v>0.46875735128965346</v>
      </c>
      <c r="BD180" s="328">
        <v>0.63526279712409295</v>
      </c>
      <c r="BE180" s="328">
        <v>0.24543619310254972</v>
      </c>
      <c r="BF180" s="328">
        <v>0.98892038873415977</v>
      </c>
      <c r="BG180" s="328">
        <v>0.96660438274713645</v>
      </c>
      <c r="BH180" s="328">
        <v>0.4446751038300838</v>
      </c>
      <c r="BI180" s="328">
        <v>0.92052418084093368</v>
      </c>
      <c r="BJ180" s="328">
        <v>4.2894347816307965E-2</v>
      </c>
      <c r="BK180" s="328">
        <v>0.21712728170953755</v>
      </c>
      <c r="BL180" s="328">
        <v>0.51190185310666281</v>
      </c>
      <c r="BM180" s="328">
        <v>0.32761098860672089</v>
      </c>
      <c r="BN180" s="328">
        <v>0.25908297402003999</v>
      </c>
      <c r="BO180" s="328">
        <v>0.89117652118078028</v>
      </c>
      <c r="BP180" s="328">
        <v>0.44522975610770565</v>
      </c>
      <c r="BQ180" s="328">
        <v>0.45633282534799346</v>
      </c>
      <c r="BR180" s="328">
        <v>0.45908939213772304</v>
      </c>
      <c r="BS180" s="328">
        <v>0.22189321341661294</v>
      </c>
      <c r="BT180" s="328">
        <v>0.37629280679580912</v>
      </c>
      <c r="BU180" s="328">
        <v>0.62385385336190602</v>
      </c>
      <c r="BV180" s="328">
        <v>0.45531452160570751</v>
      </c>
      <c r="BW180" s="328">
        <v>0.8922719096022611</v>
      </c>
      <c r="BX180" s="328">
        <v>0.61920566225092633</v>
      </c>
      <c r="BY180" s="328">
        <v>0.5134569303160168</v>
      </c>
      <c r="BZ180" s="328">
        <v>0.6930958094731432</v>
      </c>
      <c r="CA180" s="328">
        <v>0.74361933046684658</v>
      </c>
      <c r="CB180" s="328">
        <v>0.61101592098227453</v>
      </c>
      <c r="CC180" s="328">
        <v>0.55572643056462212</v>
      </c>
      <c r="CD180" s="328">
        <v>0.9854901673426284</v>
      </c>
      <c r="CE180" s="328">
        <v>0.62184295045143223</v>
      </c>
      <c r="CF180" s="328">
        <v>0.94979248297945063</v>
      </c>
      <c r="CG180" s="328">
        <v>0.28864929268630579</v>
      </c>
      <c r="CH180" s="328">
        <v>3.4021921797567245E-2</v>
      </c>
      <c r="CI180" s="328">
        <v>0.92224073773738535</v>
      </c>
      <c r="CJ180" s="328">
        <v>0.29252908914464015</v>
      </c>
      <c r="CK180" s="328">
        <v>0.37464513534649235</v>
      </c>
      <c r="CL180" s="328">
        <v>0.38176049392473566</v>
      </c>
      <c r="CM180" s="328">
        <v>0.7076517211139759</v>
      </c>
      <c r="CN180" s="328">
        <v>0.19480252996261616</v>
      </c>
      <c r="CO180" s="328">
        <v>0.32779734124103754</v>
      </c>
      <c r="CP180" s="328">
        <v>0.25972017561652105</v>
      </c>
      <c r="CQ180" s="328">
        <v>0.17713938031662102</v>
      </c>
      <c r="CR180" s="328">
        <v>0.36746315646358774</v>
      </c>
      <c r="CS180" s="328">
        <v>0.65585761076030824</v>
      </c>
      <c r="CT180" s="328">
        <v>0.26616770062086825</v>
      </c>
      <c r="CU180" s="328">
        <v>0.68249351428876048</v>
      </c>
      <c r="CV180" s="328">
        <v>0.79385577909195804</v>
      </c>
      <c r="CW180" s="329">
        <v>0.23698877721157241</v>
      </c>
    </row>
    <row r="181" spans="1:101" x14ac:dyDescent="0.25">
      <c r="A181" s="322">
        <v>179</v>
      </c>
      <c r="B181" s="327">
        <v>0.20199345602118646</v>
      </c>
      <c r="C181" s="328">
        <v>0.28283721797507178</v>
      </c>
      <c r="D181" s="328">
        <v>0.72277517908613742</v>
      </c>
      <c r="E181" s="328">
        <v>0.52816202918667754</v>
      </c>
      <c r="F181" s="328">
        <v>0.67894657349696108</v>
      </c>
      <c r="G181" s="328">
        <v>0.40546453894533929</v>
      </c>
      <c r="H181" s="328">
        <v>0.43522943591674856</v>
      </c>
      <c r="I181" s="328">
        <v>0.56021190872638238</v>
      </c>
      <c r="J181" s="328">
        <v>0.37299307630092926</v>
      </c>
      <c r="K181" s="328">
        <v>0.46983606553896173</v>
      </c>
      <c r="L181" s="328">
        <v>0.38761247537998678</v>
      </c>
      <c r="M181" s="328">
        <v>0.53911247210068103</v>
      </c>
      <c r="N181" s="328">
        <v>6.3587697033325341E-2</v>
      </c>
      <c r="O181" s="328">
        <v>0.20317710910688813</v>
      </c>
      <c r="P181" s="328">
        <v>0.21327575627137674</v>
      </c>
      <c r="Q181" s="328">
        <v>0.80426744727327493</v>
      </c>
      <c r="R181" s="328">
        <v>0.50772561626964552</v>
      </c>
      <c r="S181" s="328">
        <v>0.64100520037109376</v>
      </c>
      <c r="T181" s="328">
        <v>0.94862442283174886</v>
      </c>
      <c r="U181" s="328">
        <v>0.33697441328117961</v>
      </c>
      <c r="V181" s="328">
        <v>0.73108595602447091</v>
      </c>
      <c r="W181" s="328">
        <v>0.82754952881330457</v>
      </c>
      <c r="X181" s="328">
        <v>0.63641601621395161</v>
      </c>
      <c r="Y181" s="328">
        <v>0.5055736273957594</v>
      </c>
      <c r="Z181" s="328">
        <v>0.6427415298389163</v>
      </c>
      <c r="AA181" s="328">
        <v>0.12051525380015171</v>
      </c>
      <c r="AB181" s="328">
        <v>0.22985544709720696</v>
      </c>
      <c r="AC181" s="328">
        <v>0.32937172330311348</v>
      </c>
      <c r="AD181" s="328">
        <v>0.95506284221066839</v>
      </c>
      <c r="AE181" s="328">
        <v>0.40699047374404085</v>
      </c>
      <c r="AF181" s="328">
        <v>0.77884674268066423</v>
      </c>
      <c r="AG181" s="328">
        <v>0.90107504353126</v>
      </c>
      <c r="AH181" s="328">
        <v>0.60155542298483056</v>
      </c>
      <c r="AI181" s="328">
        <v>0.59115761023459612</v>
      </c>
      <c r="AJ181" s="328">
        <v>0.42305029006480765</v>
      </c>
      <c r="AK181" s="328">
        <v>0.64486910742740378</v>
      </c>
      <c r="AL181" s="328">
        <v>0.20139881982480135</v>
      </c>
      <c r="AM181" s="328">
        <v>0.51322024436866176</v>
      </c>
      <c r="AN181" s="328">
        <v>0.84065357483248793</v>
      </c>
      <c r="AO181" s="328">
        <v>0.76577772414851442</v>
      </c>
      <c r="AP181" s="328">
        <v>0.64710119506403085</v>
      </c>
      <c r="AQ181" s="328">
        <v>0.86010726233585477</v>
      </c>
      <c r="AR181" s="328">
        <v>0.65991073238546849</v>
      </c>
      <c r="AS181" s="328">
        <v>0.17961601651585424</v>
      </c>
      <c r="AT181" s="328">
        <v>0.94145372043574937</v>
      </c>
      <c r="AU181" s="328">
        <v>0.79821624288506854</v>
      </c>
      <c r="AV181" s="328">
        <v>0.58328680054257909</v>
      </c>
      <c r="AW181" s="328">
        <v>0.27704969049702055</v>
      </c>
      <c r="AX181" s="328">
        <v>0.37841088419354652</v>
      </c>
      <c r="AY181" s="328">
        <v>5.7142712098288584E-2</v>
      </c>
      <c r="AZ181" s="328">
        <v>0.89714857834630668</v>
      </c>
      <c r="BA181" s="328">
        <v>0.36891688152793911</v>
      </c>
      <c r="BB181" s="328">
        <v>0.91949525451174163</v>
      </c>
      <c r="BC181" s="328">
        <v>0.24310026027681797</v>
      </c>
      <c r="BD181" s="328">
        <v>1.0097089143529914E-2</v>
      </c>
      <c r="BE181" s="328">
        <v>0.28740121078096603</v>
      </c>
      <c r="BF181" s="328">
        <v>0.1397399094046885</v>
      </c>
      <c r="BG181" s="328">
        <v>0.13945204561424274</v>
      </c>
      <c r="BH181" s="328">
        <v>0.65852057857283963</v>
      </c>
      <c r="BI181" s="328">
        <v>0.1302042626856732</v>
      </c>
      <c r="BJ181" s="328">
        <v>0.10489651491849461</v>
      </c>
      <c r="BK181" s="328">
        <v>0.25161182151724226</v>
      </c>
      <c r="BL181" s="328">
        <v>0.73887406830037961</v>
      </c>
      <c r="BM181" s="328">
        <v>3.8393162093435684E-2</v>
      </c>
      <c r="BN181" s="328">
        <v>0.80705107804852183</v>
      </c>
      <c r="BO181" s="328">
        <v>0.57022414452378367</v>
      </c>
      <c r="BP181" s="328">
        <v>0.87674093940769637</v>
      </c>
      <c r="BQ181" s="328">
        <v>0.23462226560620358</v>
      </c>
      <c r="BR181" s="328">
        <v>2.3929035945013277E-2</v>
      </c>
      <c r="BS181" s="328">
        <v>0.24830768465422537</v>
      </c>
      <c r="BT181" s="328">
        <v>5.43354356720398E-2</v>
      </c>
      <c r="BU181" s="328">
        <v>0.38298193205158437</v>
      </c>
      <c r="BV181" s="328">
        <v>0.37750913300949396</v>
      </c>
      <c r="BW181" s="328">
        <v>0.10958556334542369</v>
      </c>
      <c r="BX181" s="328">
        <v>0.64651752652027472</v>
      </c>
      <c r="BY181" s="328">
        <v>0.475098489127183</v>
      </c>
      <c r="BZ181" s="328">
        <v>0.12821906294345986</v>
      </c>
      <c r="CA181" s="328">
        <v>0.57698324939588908</v>
      </c>
      <c r="CB181" s="328">
        <v>0.6534573939971835</v>
      </c>
      <c r="CC181" s="328">
        <v>0.398565732590066</v>
      </c>
      <c r="CD181" s="328">
        <v>0.98783803430517758</v>
      </c>
      <c r="CE181" s="328">
        <v>2.5684936511849443E-3</v>
      </c>
      <c r="CF181" s="328">
        <v>0.13656750555892749</v>
      </c>
      <c r="CG181" s="328">
        <v>0.55411162345796616</v>
      </c>
      <c r="CH181" s="328">
        <v>0.80242310859237254</v>
      </c>
      <c r="CI181" s="328">
        <v>0.58293744916796908</v>
      </c>
      <c r="CJ181" s="328">
        <v>0.58041567001348748</v>
      </c>
      <c r="CK181" s="328">
        <v>0.81220862792964255</v>
      </c>
      <c r="CL181" s="328">
        <v>0.69897124362792162</v>
      </c>
      <c r="CM181" s="328">
        <v>0.39763577012064566</v>
      </c>
      <c r="CN181" s="328">
        <v>0.3447351961251921</v>
      </c>
      <c r="CO181" s="328">
        <v>0.11290536483818059</v>
      </c>
      <c r="CP181" s="328">
        <v>0.33285076091157761</v>
      </c>
      <c r="CQ181" s="328">
        <v>0.97037057920089631</v>
      </c>
      <c r="CR181" s="328">
        <v>0.70909753045385226</v>
      </c>
      <c r="CS181" s="328">
        <v>0.65773027620923807</v>
      </c>
      <c r="CT181" s="328">
        <v>2.6756911194660393E-2</v>
      </c>
      <c r="CU181" s="328">
        <v>0.12543227178358851</v>
      </c>
      <c r="CV181" s="328">
        <v>0.88418274868941493</v>
      </c>
      <c r="CW181" s="329">
        <v>0.33228724958046763</v>
      </c>
    </row>
    <row r="182" spans="1:101" x14ac:dyDescent="0.25">
      <c r="A182" s="322">
        <v>180</v>
      </c>
      <c r="B182" s="327">
        <v>0.60070935970333594</v>
      </c>
      <c r="C182" s="328">
        <v>0.60351473654328491</v>
      </c>
      <c r="D182" s="328">
        <v>0.43643362911714556</v>
      </c>
      <c r="E182" s="328">
        <v>0.41269388231828774</v>
      </c>
      <c r="F182" s="328">
        <v>7.7380778347175827E-2</v>
      </c>
      <c r="G182" s="328">
        <v>0.9730957256311612</v>
      </c>
      <c r="H182" s="328">
        <v>0.4675857373484873</v>
      </c>
      <c r="I182" s="328">
        <v>0.6036528590316983</v>
      </c>
      <c r="J182" s="328">
        <v>0.61155481348883356</v>
      </c>
      <c r="K182" s="328">
        <v>0.70302384588320499</v>
      </c>
      <c r="L182" s="328">
        <v>0.3024939580887438</v>
      </c>
      <c r="M182" s="328">
        <v>0.98567116332708005</v>
      </c>
      <c r="N182" s="328">
        <v>0.3793735407377119</v>
      </c>
      <c r="O182" s="328">
        <v>0.94510063412299639</v>
      </c>
      <c r="P182" s="328">
        <v>9.663446912725604E-2</v>
      </c>
      <c r="Q182" s="328">
        <v>0.47010915104590101</v>
      </c>
      <c r="R182" s="328">
        <v>0.29190232839153207</v>
      </c>
      <c r="S182" s="328">
        <v>0.56964647325520934</v>
      </c>
      <c r="T182" s="328">
        <v>0.24438707611483612</v>
      </c>
      <c r="U182" s="328">
        <v>0.21939625477954117</v>
      </c>
      <c r="V182" s="328">
        <v>0.30363923271595428</v>
      </c>
      <c r="W182" s="328">
        <v>0.17377024103164951</v>
      </c>
      <c r="X182" s="328">
        <v>0.42654700075950025</v>
      </c>
      <c r="Y182" s="328">
        <v>8.1059027964310637E-2</v>
      </c>
      <c r="Z182" s="328">
        <v>0.55931601919249863</v>
      </c>
      <c r="AA182" s="328">
        <v>7.9646025750186533E-2</v>
      </c>
      <c r="AB182" s="328">
        <v>0.32048589253432858</v>
      </c>
      <c r="AC182" s="328">
        <v>0.70850504115213431</v>
      </c>
      <c r="AD182" s="328">
        <v>0.85581160819417978</v>
      </c>
      <c r="AE182" s="328">
        <v>0.13465128976846419</v>
      </c>
      <c r="AF182" s="328">
        <v>0.40811918412615977</v>
      </c>
      <c r="AG182" s="328">
        <v>0.3291152103470687</v>
      </c>
      <c r="AH182" s="328">
        <v>0.2128010960043305</v>
      </c>
      <c r="AI182" s="328">
        <v>3.2991343687283958E-2</v>
      </c>
      <c r="AJ182" s="328">
        <v>1.9222632340544221E-2</v>
      </c>
      <c r="AK182" s="328">
        <v>9.3399982625850697E-2</v>
      </c>
      <c r="AL182" s="328">
        <v>0.70420750966339529</v>
      </c>
      <c r="AM182" s="328">
        <v>0.94861333823278127</v>
      </c>
      <c r="AN182" s="328">
        <v>0.81279050578290435</v>
      </c>
      <c r="AO182" s="328">
        <v>0.61789955193615698</v>
      </c>
      <c r="AP182" s="328">
        <v>0.19027078164917022</v>
      </c>
      <c r="AQ182" s="328">
        <v>0.7816924309256319</v>
      </c>
      <c r="AR182" s="328">
        <v>0.85893923411882023</v>
      </c>
      <c r="AS182" s="328">
        <v>0.42756686659092491</v>
      </c>
      <c r="AT182" s="328">
        <v>0.59036352607802711</v>
      </c>
      <c r="AU182" s="328">
        <v>0.58757456429774457</v>
      </c>
      <c r="AV182" s="328">
        <v>0.88063047213251799</v>
      </c>
      <c r="AW182" s="328">
        <v>0.9217275871468591</v>
      </c>
      <c r="AX182" s="328">
        <v>0.11209126712724538</v>
      </c>
      <c r="AY182" s="328">
        <v>0.41627081595577109</v>
      </c>
      <c r="AZ182" s="328">
        <v>0.26740956603557775</v>
      </c>
      <c r="BA182" s="328">
        <v>0.23467026884776665</v>
      </c>
      <c r="BB182" s="328">
        <v>0.73448283713890739</v>
      </c>
      <c r="BC182" s="328">
        <v>0.86010316863307468</v>
      </c>
      <c r="BD182" s="328">
        <v>0.83054853691487684</v>
      </c>
      <c r="BE182" s="328">
        <v>0.45916368351185377</v>
      </c>
      <c r="BF182" s="328">
        <v>0.18406156499279103</v>
      </c>
      <c r="BG182" s="328">
        <v>0.25982114021547487</v>
      </c>
      <c r="BH182" s="328">
        <v>0.60306138447438706</v>
      </c>
      <c r="BI182" s="328">
        <v>0.92594220003551531</v>
      </c>
      <c r="BJ182" s="328">
        <v>0.1777675122564375</v>
      </c>
      <c r="BK182" s="328">
        <v>0.55136096292045988</v>
      </c>
      <c r="BL182" s="328">
        <v>0.1146391735343153</v>
      </c>
      <c r="BM182" s="328">
        <v>0.32773824271795426</v>
      </c>
      <c r="BN182" s="328">
        <v>0.98657571075480721</v>
      </c>
      <c r="BO182" s="328">
        <v>1.3639122210600263E-2</v>
      </c>
      <c r="BP182" s="328">
        <v>9.5522318245744309E-2</v>
      </c>
      <c r="BQ182" s="328">
        <v>0.24362600995282602</v>
      </c>
      <c r="BR182" s="328">
        <v>0.17737075395334578</v>
      </c>
      <c r="BS182" s="328">
        <v>0.13479405758549756</v>
      </c>
      <c r="BT182" s="328">
        <v>0.53087232546050989</v>
      </c>
      <c r="BU182" s="328">
        <v>0.67315878473651836</v>
      </c>
      <c r="BV182" s="328">
        <v>0.16757202256995551</v>
      </c>
      <c r="BW182" s="328">
        <v>0.58437527005494738</v>
      </c>
      <c r="BX182" s="328">
        <v>0.91176424344723084</v>
      </c>
      <c r="BY182" s="328">
        <v>0.37352623234410931</v>
      </c>
      <c r="BZ182" s="328">
        <v>0.98456171179124041</v>
      </c>
      <c r="CA182" s="328">
        <v>0.28372730750587238</v>
      </c>
      <c r="CB182" s="328">
        <v>0.71000692419396216</v>
      </c>
      <c r="CC182" s="328">
        <v>0.80115253656678398</v>
      </c>
      <c r="CD182" s="328">
        <v>0.98483357012817141</v>
      </c>
      <c r="CE182" s="328">
        <v>0.82493596755974874</v>
      </c>
      <c r="CF182" s="328">
        <v>0.58194295219405801</v>
      </c>
      <c r="CG182" s="328">
        <v>0.94800037685854499</v>
      </c>
      <c r="CH182" s="328">
        <v>0.80564178147267462</v>
      </c>
      <c r="CI182" s="328">
        <v>0.70080365019621138</v>
      </c>
      <c r="CJ182" s="328">
        <v>3.0068375411914872E-2</v>
      </c>
      <c r="CK182" s="328">
        <v>0.34258800425477975</v>
      </c>
      <c r="CL182" s="328">
        <v>0.58593338540088546</v>
      </c>
      <c r="CM182" s="328">
        <v>0.99042074639475608</v>
      </c>
      <c r="CN182" s="328">
        <v>0.89849992839362836</v>
      </c>
      <c r="CO182" s="328">
        <v>0.95200696937577867</v>
      </c>
      <c r="CP182" s="328">
        <v>0.80310179168734752</v>
      </c>
      <c r="CQ182" s="328">
        <v>0.99528657437237222</v>
      </c>
      <c r="CR182" s="328">
        <v>8.8082987519215727E-2</v>
      </c>
      <c r="CS182" s="328">
        <v>0.21155031922776768</v>
      </c>
      <c r="CT182" s="328">
        <v>0.32366796037099554</v>
      </c>
      <c r="CU182" s="328">
        <v>0.84221235537668893</v>
      </c>
      <c r="CV182" s="328">
        <v>0.43556661832181498</v>
      </c>
      <c r="CW182" s="329">
        <v>3.440353432051424E-2</v>
      </c>
    </row>
    <row r="183" spans="1:101" x14ac:dyDescent="0.25">
      <c r="A183" s="322">
        <v>181</v>
      </c>
      <c r="B183" s="327">
        <v>0.61370163365494701</v>
      </c>
      <c r="C183" s="328">
        <v>0.76630235617082865</v>
      </c>
      <c r="D183" s="328">
        <v>0.82578381529083167</v>
      </c>
      <c r="E183" s="328">
        <v>0.28201244888339239</v>
      </c>
      <c r="F183" s="328">
        <v>0.23681725337603265</v>
      </c>
      <c r="G183" s="328">
        <v>0.6853962052514504</v>
      </c>
      <c r="H183" s="328">
        <v>3.7738203468796527E-2</v>
      </c>
      <c r="I183" s="328">
        <v>0.37373549289016816</v>
      </c>
      <c r="J183" s="328">
        <v>0.45212886004451569</v>
      </c>
      <c r="K183" s="328">
        <v>0.53330724384798689</v>
      </c>
      <c r="L183" s="328">
        <v>0.12372236269560322</v>
      </c>
      <c r="M183" s="328">
        <v>0.58194937458656804</v>
      </c>
      <c r="N183" s="328">
        <v>0.57392853022531565</v>
      </c>
      <c r="O183" s="328">
        <v>0.30378264480143291</v>
      </c>
      <c r="P183" s="328">
        <v>0.65496798788554056</v>
      </c>
      <c r="Q183" s="328">
        <v>0.95509365254181677</v>
      </c>
      <c r="R183" s="328">
        <v>0.66399828126744964</v>
      </c>
      <c r="S183" s="328">
        <v>2.6117307449169402E-4</v>
      </c>
      <c r="T183" s="328">
        <v>0.48669055149296181</v>
      </c>
      <c r="U183" s="328">
        <v>0.79962632468369965</v>
      </c>
      <c r="V183" s="328">
        <v>0.56951611509381639</v>
      </c>
      <c r="W183" s="328">
        <v>7.7056436690129182E-2</v>
      </c>
      <c r="X183" s="328">
        <v>0.23180664852393651</v>
      </c>
      <c r="Y183" s="328">
        <v>0.46602749722164205</v>
      </c>
      <c r="Z183" s="328">
        <v>3.617908751762311E-2</v>
      </c>
      <c r="AA183" s="328">
        <v>0.96920190043292642</v>
      </c>
      <c r="AB183" s="328">
        <v>0.77187989435992033</v>
      </c>
      <c r="AC183" s="328">
        <v>0.6007787321055762</v>
      </c>
      <c r="AD183" s="328">
        <v>0.84744110588847477</v>
      </c>
      <c r="AE183" s="328">
        <v>0.10035703071751456</v>
      </c>
      <c r="AF183" s="328">
        <v>0.6885730927021747</v>
      </c>
      <c r="AG183" s="328">
        <v>0.65412687258964564</v>
      </c>
      <c r="AH183" s="328">
        <v>0.95351200456347329</v>
      </c>
      <c r="AI183" s="328">
        <v>0.94824272924226438</v>
      </c>
      <c r="AJ183" s="328">
        <v>0.24525206816211553</v>
      </c>
      <c r="AK183" s="328">
        <v>0.83894069685424233</v>
      </c>
      <c r="AL183" s="328">
        <v>0.17474554053910918</v>
      </c>
      <c r="AM183" s="328">
        <v>0.6857443967519139</v>
      </c>
      <c r="AN183" s="328">
        <v>0.93196391887866836</v>
      </c>
      <c r="AO183" s="328">
        <v>0.77225581626311812</v>
      </c>
      <c r="AP183" s="328">
        <v>0.10523691244900135</v>
      </c>
      <c r="AQ183" s="328">
        <v>0.63830914138685202</v>
      </c>
      <c r="AR183" s="328">
        <v>0.58698722309930162</v>
      </c>
      <c r="AS183" s="328">
        <v>0.50137391801655795</v>
      </c>
      <c r="AT183" s="328">
        <v>0.98208221510555038</v>
      </c>
      <c r="AU183" s="328">
        <v>0.77474627703901167</v>
      </c>
      <c r="AV183" s="328">
        <v>0.13475057185452632</v>
      </c>
      <c r="AW183" s="328">
        <v>0.88203218892121726</v>
      </c>
      <c r="AX183" s="328">
        <v>0.23741938508465488</v>
      </c>
      <c r="AY183" s="328">
        <v>0.15952142691280535</v>
      </c>
      <c r="AZ183" s="328">
        <v>0.2672707053065555</v>
      </c>
      <c r="BA183" s="328">
        <v>0.94728658871295135</v>
      </c>
      <c r="BB183" s="328">
        <v>0.32331305720596659</v>
      </c>
      <c r="BC183" s="328">
        <v>0.33761742486334612</v>
      </c>
      <c r="BD183" s="328">
        <v>0.11284196798739332</v>
      </c>
      <c r="BE183" s="328">
        <v>0.4957936028454597</v>
      </c>
      <c r="BF183" s="328">
        <v>0.99663235885465484</v>
      </c>
      <c r="BG183" s="328">
        <v>7.0508173517077388E-2</v>
      </c>
      <c r="BH183" s="328">
        <v>0.81370845728747732</v>
      </c>
      <c r="BI183" s="328">
        <v>9.3244640278293822E-2</v>
      </c>
      <c r="BJ183" s="328">
        <v>0.42404559546130671</v>
      </c>
      <c r="BK183" s="328">
        <v>0.89327269295273548</v>
      </c>
      <c r="BL183" s="328">
        <v>0.87285053264332202</v>
      </c>
      <c r="BM183" s="328">
        <v>0.52011761137572243</v>
      </c>
      <c r="BN183" s="328">
        <v>0.42178652669622974</v>
      </c>
      <c r="BO183" s="328">
        <v>0.17686296372177024</v>
      </c>
      <c r="BP183" s="328">
        <v>0.31423457159021795</v>
      </c>
      <c r="BQ183" s="328">
        <v>0.33445847356441916</v>
      </c>
      <c r="BR183" s="328">
        <v>0.57060807007451442</v>
      </c>
      <c r="BS183" s="328">
        <v>0.85436319352989654</v>
      </c>
      <c r="BT183" s="328">
        <v>0.67806353446388368</v>
      </c>
      <c r="BU183" s="328">
        <v>0.3449562192570359</v>
      </c>
      <c r="BV183" s="328">
        <v>0.58191646999597957</v>
      </c>
      <c r="BW183" s="328">
        <v>0.1256158065868167</v>
      </c>
      <c r="BX183" s="328">
        <v>0.95687321538253567</v>
      </c>
      <c r="BY183" s="328">
        <v>0.17533252318229686</v>
      </c>
      <c r="BZ183" s="328">
        <v>0.93617481445774242</v>
      </c>
      <c r="CA183" s="328">
        <v>0.25479697816103908</v>
      </c>
      <c r="CB183" s="328">
        <v>0.79098617156109685</v>
      </c>
      <c r="CC183" s="328">
        <v>0.60217012288472826</v>
      </c>
      <c r="CD183" s="328">
        <v>0.95726886417342527</v>
      </c>
      <c r="CE183" s="328">
        <v>0.15647348400121164</v>
      </c>
      <c r="CF183" s="328">
        <v>0.2405507796044084</v>
      </c>
      <c r="CG183" s="328">
        <v>0.5658373505152916</v>
      </c>
      <c r="CH183" s="328">
        <v>0.37136250030748119</v>
      </c>
      <c r="CI183" s="328">
        <v>0.92951973910620045</v>
      </c>
      <c r="CJ183" s="328">
        <v>0.8552748132132777</v>
      </c>
      <c r="CK183" s="328">
        <v>0.38804436287867361</v>
      </c>
      <c r="CL183" s="328">
        <v>0.20601243712880479</v>
      </c>
      <c r="CM183" s="328">
        <v>0.53631895788277006</v>
      </c>
      <c r="CN183" s="328">
        <v>4.1972759566787143E-2</v>
      </c>
      <c r="CO183" s="328">
        <v>0.26503031320009152</v>
      </c>
      <c r="CP183" s="328">
        <v>0.406623522155936</v>
      </c>
      <c r="CQ183" s="328">
        <v>0.83026080607466302</v>
      </c>
      <c r="CR183" s="328">
        <v>0.454004898065965</v>
      </c>
      <c r="CS183" s="328">
        <v>0.69010632872487698</v>
      </c>
      <c r="CT183" s="328">
        <v>0.14932480766054557</v>
      </c>
      <c r="CU183" s="328">
        <v>0.88003623074628878</v>
      </c>
      <c r="CV183" s="328">
        <v>0.96497110999110847</v>
      </c>
      <c r="CW183" s="329">
        <v>0.55209092610112709</v>
      </c>
    </row>
    <row r="184" spans="1:101" x14ac:dyDescent="0.25">
      <c r="A184" s="322">
        <v>182</v>
      </c>
      <c r="B184" s="327">
        <v>0.46009927837092057</v>
      </c>
      <c r="C184" s="328">
        <v>0.12829118951249563</v>
      </c>
      <c r="D184" s="328">
        <v>0.93886655899875948</v>
      </c>
      <c r="E184" s="328">
        <v>0.96753686508991343</v>
      </c>
      <c r="F184" s="328">
        <v>0.9128751165515423</v>
      </c>
      <c r="G184" s="328">
        <v>0.93470491214472506</v>
      </c>
      <c r="H184" s="328">
        <v>0.86445226148141274</v>
      </c>
      <c r="I184" s="328">
        <v>0.14839699861503419</v>
      </c>
      <c r="J184" s="328">
        <v>0.99247892129960036</v>
      </c>
      <c r="K184" s="328">
        <v>0.40628117468353331</v>
      </c>
      <c r="L184" s="328">
        <v>0.59249759010509662</v>
      </c>
      <c r="M184" s="328">
        <v>2.6480554613521612E-2</v>
      </c>
      <c r="N184" s="328">
        <v>0.68982282122525951</v>
      </c>
      <c r="O184" s="328">
        <v>0.98089264206127691</v>
      </c>
      <c r="P184" s="328">
        <v>0.10432254876536629</v>
      </c>
      <c r="Q184" s="328">
        <v>0.9357299261731058</v>
      </c>
      <c r="R184" s="328">
        <v>0.5384942653821434</v>
      </c>
      <c r="S184" s="328">
        <v>0.8382247513837473</v>
      </c>
      <c r="T184" s="328">
        <v>0.61015432092327426</v>
      </c>
      <c r="U184" s="328">
        <v>0.70642582483817051</v>
      </c>
      <c r="V184" s="328">
        <v>0.19142462279657968</v>
      </c>
      <c r="W184" s="328">
        <v>0.2082334373504735</v>
      </c>
      <c r="X184" s="328">
        <v>5.8330317946166943E-2</v>
      </c>
      <c r="Y184" s="328">
        <v>7.7331463040130055E-2</v>
      </c>
      <c r="Z184" s="328">
        <v>0.87506580445346005</v>
      </c>
      <c r="AA184" s="328">
        <v>0.2960311292201685</v>
      </c>
      <c r="AB184" s="328">
        <v>0.6753604997729461</v>
      </c>
      <c r="AC184" s="328">
        <v>9.3928873286698966E-2</v>
      </c>
      <c r="AD184" s="328">
        <v>0.22970017416203303</v>
      </c>
      <c r="AE184" s="328">
        <v>6.4173934560013191E-2</v>
      </c>
      <c r="AF184" s="328">
        <v>9.1360037836191399E-2</v>
      </c>
      <c r="AG184" s="328">
        <v>9.6570676824139667E-2</v>
      </c>
      <c r="AH184" s="328">
        <v>0.97813673692176062</v>
      </c>
      <c r="AI184" s="328">
        <v>1.4900211704091948E-2</v>
      </c>
      <c r="AJ184" s="328">
        <v>0.39513725556312829</v>
      </c>
      <c r="AK184" s="328">
        <v>0.96171782148015894</v>
      </c>
      <c r="AL184" s="328">
        <v>0.82655331601720783</v>
      </c>
      <c r="AM184" s="328">
        <v>0.46477690546709105</v>
      </c>
      <c r="AN184" s="328">
        <v>0.58412566008822409</v>
      </c>
      <c r="AO184" s="328">
        <v>0.30514942887428997</v>
      </c>
      <c r="AP184" s="328">
        <v>8.3372129136177087E-2</v>
      </c>
      <c r="AQ184" s="328">
        <v>0.29676959887539445</v>
      </c>
      <c r="AR184" s="328">
        <v>0.32157249677399058</v>
      </c>
      <c r="AS184" s="328">
        <v>3.1790569002249303E-2</v>
      </c>
      <c r="AT184" s="328">
        <v>0.22871853172180057</v>
      </c>
      <c r="AU184" s="328">
        <v>0.57774753687682368</v>
      </c>
      <c r="AV184" s="328">
        <v>0.92607627864343645</v>
      </c>
      <c r="AW184" s="328">
        <v>7.5135502404109156E-2</v>
      </c>
      <c r="AX184" s="328">
        <v>0.96203865380880371</v>
      </c>
      <c r="AY184" s="328">
        <v>0.65166632973349436</v>
      </c>
      <c r="AZ184" s="328">
        <v>0.35027156565940243</v>
      </c>
      <c r="BA184" s="328">
        <v>0.70633252692778203</v>
      </c>
      <c r="BB184" s="328">
        <v>0.71019908557965161</v>
      </c>
      <c r="BC184" s="328">
        <v>0.47314759518451965</v>
      </c>
      <c r="BD184" s="328">
        <v>0.13060257222069804</v>
      </c>
      <c r="BE184" s="328">
        <v>2.8499982384860623E-2</v>
      </c>
      <c r="BF184" s="328">
        <v>0.81723170338377704</v>
      </c>
      <c r="BG184" s="328">
        <v>0.86212226086696742</v>
      </c>
      <c r="BH184" s="328">
        <v>0.2762135578088758</v>
      </c>
      <c r="BI184" s="328">
        <v>0.82845036725301213</v>
      </c>
      <c r="BJ184" s="328">
        <v>4.1375458911654839E-2</v>
      </c>
      <c r="BK184" s="328">
        <v>0.78946593018012967</v>
      </c>
      <c r="BL184" s="328">
        <v>0.58441121078450387</v>
      </c>
      <c r="BM184" s="328">
        <v>0.16977235211652775</v>
      </c>
      <c r="BN184" s="328">
        <v>0.42145888986846813</v>
      </c>
      <c r="BO184" s="328">
        <v>0.97843135168970763</v>
      </c>
      <c r="BP184" s="328">
        <v>0.1780819328110681</v>
      </c>
      <c r="BQ184" s="328">
        <v>0.90538025530615096</v>
      </c>
      <c r="BR184" s="328">
        <v>0.11807496935153328</v>
      </c>
      <c r="BS184" s="328">
        <v>0.79593243648099432</v>
      </c>
      <c r="BT184" s="328">
        <v>0.17185092139640101</v>
      </c>
      <c r="BU184" s="328">
        <v>3.7287299907348137E-2</v>
      </c>
      <c r="BV184" s="328">
        <v>0.32031191940572334</v>
      </c>
      <c r="BW184" s="328">
        <v>0.12424114301703693</v>
      </c>
      <c r="BX184" s="328">
        <v>0.54158863029451498</v>
      </c>
      <c r="BY184" s="328">
        <v>0.2537619250990284</v>
      </c>
      <c r="BZ184" s="328">
        <v>0.15383943702494829</v>
      </c>
      <c r="CA184" s="328">
        <v>0.20190531321137328</v>
      </c>
      <c r="CB184" s="328">
        <v>0.811976088802427</v>
      </c>
      <c r="CC184" s="328">
        <v>0.27010170791705512</v>
      </c>
      <c r="CD184" s="328">
        <v>0.90762357517934689</v>
      </c>
      <c r="CE184" s="328">
        <v>0.82642755508863264</v>
      </c>
      <c r="CF184" s="328">
        <v>0.72357601548723793</v>
      </c>
      <c r="CG184" s="328">
        <v>0.65613332063642482</v>
      </c>
      <c r="CH184" s="328">
        <v>0.77410053823607416</v>
      </c>
      <c r="CI184" s="328">
        <v>0.37809142613817848</v>
      </c>
      <c r="CJ184" s="328">
        <v>0.76094522838405099</v>
      </c>
      <c r="CK184" s="328">
        <v>0.99399357711390923</v>
      </c>
      <c r="CL184" s="328">
        <v>0.70611063122464124</v>
      </c>
      <c r="CM184" s="328">
        <v>0.7140276460549897</v>
      </c>
      <c r="CN184" s="328">
        <v>0.30593513569708919</v>
      </c>
      <c r="CO184" s="328">
        <v>0.97973815998445168</v>
      </c>
      <c r="CP184" s="328">
        <v>0.95579073279658666</v>
      </c>
      <c r="CQ184" s="328">
        <v>0.48098915390104935</v>
      </c>
      <c r="CR184" s="328">
        <v>0.53980851555680598</v>
      </c>
      <c r="CS184" s="328">
        <v>9.5016043630614888E-2</v>
      </c>
      <c r="CT184" s="328">
        <v>0.51913235993961937</v>
      </c>
      <c r="CU184" s="328">
        <v>0.7986463843216578</v>
      </c>
      <c r="CV184" s="328">
        <v>0.57718876977173661</v>
      </c>
      <c r="CW184" s="329">
        <v>0.3509005825310334</v>
      </c>
    </row>
    <row r="185" spans="1:101" x14ac:dyDescent="0.25">
      <c r="A185" s="322">
        <v>183</v>
      </c>
      <c r="B185" s="327">
        <v>0.38474999989520886</v>
      </c>
      <c r="C185" s="328">
        <v>0.1787898912098651</v>
      </c>
      <c r="D185" s="328">
        <v>0.54414168057110057</v>
      </c>
      <c r="E185" s="328">
        <v>0.28569870196363745</v>
      </c>
      <c r="F185" s="328">
        <v>0.67684878832154993</v>
      </c>
      <c r="G185" s="328">
        <v>0.34282368912783934</v>
      </c>
      <c r="H185" s="328">
        <v>0.42699625363453819</v>
      </c>
      <c r="I185" s="328">
        <v>3.2594595019765471E-2</v>
      </c>
      <c r="J185" s="328">
        <v>0.2668653947498838</v>
      </c>
      <c r="K185" s="328">
        <v>0.72053705053346451</v>
      </c>
      <c r="L185" s="328">
        <v>4.897968151262333E-2</v>
      </c>
      <c r="M185" s="328">
        <v>0.58406702132492549</v>
      </c>
      <c r="N185" s="328">
        <v>0.31106531009562044</v>
      </c>
      <c r="O185" s="328">
        <v>0.81150005659341873</v>
      </c>
      <c r="P185" s="328">
        <v>2.7494316474158786E-2</v>
      </c>
      <c r="Q185" s="328">
        <v>0.46260669974239854</v>
      </c>
      <c r="R185" s="328">
        <v>0.8423418440947934</v>
      </c>
      <c r="S185" s="328">
        <v>0.32829751313593203</v>
      </c>
      <c r="T185" s="328">
        <v>0.9942205269549842</v>
      </c>
      <c r="U185" s="328">
        <v>0.22977735994971216</v>
      </c>
      <c r="V185" s="328">
        <v>0.52281459669123564</v>
      </c>
      <c r="W185" s="328">
        <v>0.26480706276314692</v>
      </c>
      <c r="X185" s="328">
        <v>7.999178558039155E-2</v>
      </c>
      <c r="Y185" s="328">
        <v>4.9813666942916335E-2</v>
      </c>
      <c r="Z185" s="328">
        <v>0.76110380355234053</v>
      </c>
      <c r="AA185" s="328">
        <v>0.12821014392877661</v>
      </c>
      <c r="AB185" s="328">
        <v>0.21888982270297497</v>
      </c>
      <c r="AC185" s="328">
        <v>0.96147881749705633</v>
      </c>
      <c r="AD185" s="328">
        <v>0.70110936239800248</v>
      </c>
      <c r="AE185" s="328">
        <v>0.63521840935078511</v>
      </c>
      <c r="AF185" s="328">
        <v>0.18026688256747025</v>
      </c>
      <c r="AG185" s="328">
        <v>0.87124556228723282</v>
      </c>
      <c r="AH185" s="328">
        <v>0.65099966421635025</v>
      </c>
      <c r="AI185" s="328">
        <v>0.85848569225599314</v>
      </c>
      <c r="AJ185" s="328">
        <v>0.99080895253255941</v>
      </c>
      <c r="AK185" s="328">
        <v>0.29040098338249187</v>
      </c>
      <c r="AL185" s="328">
        <v>0.98306710291314747</v>
      </c>
      <c r="AM185" s="328">
        <v>0.10193528793568607</v>
      </c>
      <c r="AN185" s="328">
        <v>7.2448221681475466E-2</v>
      </c>
      <c r="AO185" s="328">
        <v>0.58043255468769472</v>
      </c>
      <c r="AP185" s="328">
        <v>0.95399735494213012</v>
      </c>
      <c r="AQ185" s="328">
        <v>0.59684760725238495</v>
      </c>
      <c r="AR185" s="328">
        <v>0.23418243663736327</v>
      </c>
      <c r="AS185" s="328">
        <v>0.25332987292187115</v>
      </c>
      <c r="AT185" s="328">
        <v>0.40426859767565926</v>
      </c>
      <c r="AU185" s="328">
        <v>0.93924554115812597</v>
      </c>
      <c r="AV185" s="328">
        <v>0.41478901210112462</v>
      </c>
      <c r="AW185" s="328">
        <v>0.82024376876661576</v>
      </c>
      <c r="AX185" s="328">
        <v>0.60173298025917532</v>
      </c>
      <c r="AY185" s="328">
        <v>0.46785118485001664</v>
      </c>
      <c r="AZ185" s="328">
        <v>0.3330607174779241</v>
      </c>
      <c r="BA185" s="328">
        <v>0.25890392126744044</v>
      </c>
      <c r="BB185" s="328">
        <v>0.46880301156726234</v>
      </c>
      <c r="BC185" s="328">
        <v>5.9965014118794624E-2</v>
      </c>
      <c r="BD185" s="328">
        <v>0.73829893431294957</v>
      </c>
      <c r="BE185" s="328">
        <v>0.91570962403814171</v>
      </c>
      <c r="BF185" s="328">
        <v>0.32229620970336281</v>
      </c>
      <c r="BG185" s="328">
        <v>0.95765578695674813</v>
      </c>
      <c r="BH185" s="328">
        <v>0.70206494020270416</v>
      </c>
      <c r="BI185" s="328">
        <v>0.95143292233853227</v>
      </c>
      <c r="BJ185" s="328">
        <v>0.82276116015469358</v>
      </c>
      <c r="BK185" s="328">
        <v>0.22831096232444659</v>
      </c>
      <c r="BL185" s="328">
        <v>0.70204860313446527</v>
      </c>
      <c r="BM185" s="328">
        <v>0.35860656212564734</v>
      </c>
      <c r="BN185" s="328">
        <v>0.11334296378784137</v>
      </c>
      <c r="BO185" s="328">
        <v>0.12103423696287496</v>
      </c>
      <c r="BP185" s="328">
        <v>0.21134051225304962</v>
      </c>
      <c r="BQ185" s="328">
        <v>0.57898904289279063</v>
      </c>
      <c r="BR185" s="328">
        <v>0.80987588234290486</v>
      </c>
      <c r="BS185" s="328">
        <v>0.86485996051465897</v>
      </c>
      <c r="BT185" s="328">
        <v>0.18806748007642815</v>
      </c>
      <c r="BU185" s="328">
        <v>0.30066334448700083</v>
      </c>
      <c r="BV185" s="328">
        <v>0.92075878025706914</v>
      </c>
      <c r="BW185" s="328">
        <v>0.11068165752689918</v>
      </c>
      <c r="BX185" s="328">
        <v>0.96294429669959269</v>
      </c>
      <c r="BY185" s="328">
        <v>0.11316923440205606</v>
      </c>
      <c r="BZ185" s="328">
        <v>0.5825833480132756</v>
      </c>
      <c r="CA185" s="328">
        <v>0.92596053924116006</v>
      </c>
      <c r="CB185" s="328">
        <v>0.55641000408486185</v>
      </c>
      <c r="CC185" s="328">
        <v>0.92063605938593129</v>
      </c>
      <c r="CD185" s="328">
        <v>0.5786972667765391</v>
      </c>
      <c r="CE185" s="328">
        <v>0.71951849564109538</v>
      </c>
      <c r="CF185" s="328">
        <v>0.33381035722000019</v>
      </c>
      <c r="CG185" s="328">
        <v>0.61006962885112359</v>
      </c>
      <c r="CH185" s="328">
        <v>0.79845940597319065</v>
      </c>
      <c r="CI185" s="328">
        <v>0.72236634602598482</v>
      </c>
      <c r="CJ185" s="328">
        <v>0.20904175189923824</v>
      </c>
      <c r="CK185" s="328">
        <v>0.71468973163693317</v>
      </c>
      <c r="CL185" s="328">
        <v>0.78470622480532004</v>
      </c>
      <c r="CM185" s="328">
        <v>0.33940288738563495</v>
      </c>
      <c r="CN185" s="328">
        <v>0.87336828142670719</v>
      </c>
      <c r="CO185" s="328">
        <v>0.74213316873385082</v>
      </c>
      <c r="CP185" s="328">
        <v>4.2747117367957443E-2</v>
      </c>
      <c r="CQ185" s="328">
        <v>0.75975980548631816</v>
      </c>
      <c r="CR185" s="328">
        <v>7.4669881052843223E-2</v>
      </c>
      <c r="CS185" s="328">
        <v>0.30306049378900091</v>
      </c>
      <c r="CT185" s="328">
        <v>1.0663535060287721E-2</v>
      </c>
      <c r="CU185" s="328">
        <v>0.87061186921303468</v>
      </c>
      <c r="CV185" s="328">
        <v>0.88174918519619983</v>
      </c>
      <c r="CW185" s="329">
        <v>0.66959282824517397</v>
      </c>
    </row>
    <row r="186" spans="1:101" x14ac:dyDescent="0.25">
      <c r="A186" s="322">
        <v>184</v>
      </c>
      <c r="B186" s="327">
        <v>7.4627206380124989E-2</v>
      </c>
      <c r="C186" s="328">
        <v>0.79495800104325687</v>
      </c>
      <c r="D186" s="328">
        <v>0.11876749601155723</v>
      </c>
      <c r="E186" s="328">
        <v>0.92008698607126171</v>
      </c>
      <c r="F186" s="328">
        <v>0.84987060460794073</v>
      </c>
      <c r="G186" s="328">
        <v>0.7503428119335358</v>
      </c>
      <c r="H186" s="328">
        <v>0.80511974744598103</v>
      </c>
      <c r="I186" s="328">
        <v>0.39632087332275834</v>
      </c>
      <c r="J186" s="328">
        <v>0.77176538039213871</v>
      </c>
      <c r="K186" s="328">
        <v>8.1757745273317806E-2</v>
      </c>
      <c r="L186" s="328">
        <v>0.44647995671095053</v>
      </c>
      <c r="M186" s="328">
        <v>0.99696420662291807</v>
      </c>
      <c r="N186" s="328">
        <v>0.79018131763026744</v>
      </c>
      <c r="O186" s="328">
        <v>0.26422212149073698</v>
      </c>
      <c r="P186" s="328">
        <v>0.9647642351382606</v>
      </c>
      <c r="Q186" s="328">
        <v>0.49390259541153525</v>
      </c>
      <c r="R186" s="328">
        <v>0.67999832672497917</v>
      </c>
      <c r="S186" s="328">
        <v>0.37420313652402548</v>
      </c>
      <c r="T186" s="328">
        <v>0.71403377068492557</v>
      </c>
      <c r="U186" s="328">
        <v>7.867383602656064E-2</v>
      </c>
      <c r="V186" s="328">
        <v>0.24719577660288206</v>
      </c>
      <c r="W186" s="328">
        <v>0.72221776554863748</v>
      </c>
      <c r="X186" s="328">
        <v>0.60126612958146186</v>
      </c>
      <c r="Y186" s="328">
        <v>0.4484534652501555</v>
      </c>
      <c r="Z186" s="328">
        <v>0.24382830127215049</v>
      </c>
      <c r="AA186" s="328">
        <v>0.80542643364132971</v>
      </c>
      <c r="AB186" s="328">
        <v>0.63885818563633623</v>
      </c>
      <c r="AC186" s="328">
        <v>0.89237826670194997</v>
      </c>
      <c r="AD186" s="328">
        <v>0.78663452320175908</v>
      </c>
      <c r="AE186" s="328">
        <v>0.19560368579715104</v>
      </c>
      <c r="AF186" s="328">
        <v>0.75028797368869427</v>
      </c>
      <c r="AG186" s="328">
        <v>0.21709451743454844</v>
      </c>
      <c r="AH186" s="328">
        <v>0.27397023696302192</v>
      </c>
      <c r="AI186" s="328">
        <v>0.30327441024545632</v>
      </c>
      <c r="AJ186" s="328">
        <v>0.41444143763703911</v>
      </c>
      <c r="AK186" s="328">
        <v>0.96214816251524149</v>
      </c>
      <c r="AL186" s="328">
        <v>0.5687129373190698</v>
      </c>
      <c r="AM186" s="328">
        <v>0.54164980731869505</v>
      </c>
      <c r="AN186" s="328">
        <v>0.61378054659008119</v>
      </c>
      <c r="AO186" s="328">
        <v>0.47718473654611504</v>
      </c>
      <c r="AP186" s="328">
        <v>7.0711176453088775E-3</v>
      </c>
      <c r="AQ186" s="328">
        <v>0.39327793447575221</v>
      </c>
      <c r="AR186" s="328">
        <v>0.95696232792612346</v>
      </c>
      <c r="AS186" s="328">
        <v>0.70467563301619229</v>
      </c>
      <c r="AT186" s="328">
        <v>0.13400322505474227</v>
      </c>
      <c r="AU186" s="328">
        <v>0.5359003891174694</v>
      </c>
      <c r="AV186" s="328">
        <v>0.6543614064854073</v>
      </c>
      <c r="AW186" s="328">
        <v>6.6463556141522551E-2</v>
      </c>
      <c r="AX186" s="328">
        <v>0.47131885227558756</v>
      </c>
      <c r="AY186" s="328">
        <v>0.77794800180821988</v>
      </c>
      <c r="AZ186" s="328">
        <v>0.53227915025526173</v>
      </c>
      <c r="BA186" s="328">
        <v>0.94110338972635832</v>
      </c>
      <c r="BB186" s="328">
        <v>0.87585175256304937</v>
      </c>
      <c r="BC186" s="328">
        <v>4.8349482699486579E-2</v>
      </c>
      <c r="BD186" s="328">
        <v>2.9309430717231244E-2</v>
      </c>
      <c r="BE186" s="328">
        <v>0.8370363374648575</v>
      </c>
      <c r="BF186" s="328">
        <v>0.19524407573593461</v>
      </c>
      <c r="BG186" s="328">
        <v>0.77753390585576954</v>
      </c>
      <c r="BH186" s="328">
        <v>0.92657963375829411</v>
      </c>
      <c r="BI186" s="328">
        <v>0.58593013109711389</v>
      </c>
      <c r="BJ186" s="328">
        <v>1.308480800506473E-2</v>
      </c>
      <c r="BK186" s="328">
        <v>0.15533878802397383</v>
      </c>
      <c r="BL186" s="328">
        <v>0.48667921957478821</v>
      </c>
      <c r="BM186" s="328">
        <v>7.6729121335973982E-2</v>
      </c>
      <c r="BN186" s="328">
        <v>0.55612343338174419</v>
      </c>
      <c r="BO186" s="328">
        <v>0.17478885102246888</v>
      </c>
      <c r="BP186" s="328">
        <v>0.79494951003671765</v>
      </c>
      <c r="BQ186" s="328">
        <v>0.28639205676938717</v>
      </c>
      <c r="BR186" s="328">
        <v>0.15901470638743387</v>
      </c>
      <c r="BS186" s="328">
        <v>0.18416537067448857</v>
      </c>
      <c r="BT186" s="328">
        <v>0.45352029901385849</v>
      </c>
      <c r="BU186" s="328">
        <v>0.53632020676702608</v>
      </c>
      <c r="BV186" s="328">
        <v>0.15478357177665458</v>
      </c>
      <c r="BW186" s="328">
        <v>8.5114010598457135E-2</v>
      </c>
      <c r="BX186" s="328">
        <v>0.32915520561765876</v>
      </c>
      <c r="BY186" s="328">
        <v>0.16880168254069128</v>
      </c>
      <c r="BZ186" s="328">
        <v>0.15643038970142076</v>
      </c>
      <c r="CA186" s="328">
        <v>1.314466803525427E-2</v>
      </c>
      <c r="CB186" s="328">
        <v>0.41977429836283431</v>
      </c>
      <c r="CC186" s="328">
        <v>0.35856544820990899</v>
      </c>
      <c r="CD186" s="328">
        <v>0.27139129540731055</v>
      </c>
      <c r="CE186" s="328">
        <v>0.62441651300049039</v>
      </c>
      <c r="CF186" s="328">
        <v>0.48885065491796298</v>
      </c>
      <c r="CG186" s="328">
        <v>0.16350076914215439</v>
      </c>
      <c r="CH186" s="328">
        <v>0.84285524566337866</v>
      </c>
      <c r="CI186" s="328">
        <v>0.39649873107691125</v>
      </c>
      <c r="CJ186" s="328">
        <v>0.10594453231866563</v>
      </c>
      <c r="CK186" s="328">
        <v>0.63673985220785134</v>
      </c>
      <c r="CL186" s="328">
        <v>0.79248203119789795</v>
      </c>
      <c r="CM186" s="328">
        <v>0.80035735912477257</v>
      </c>
      <c r="CN186" s="328">
        <v>0.26294852141758884</v>
      </c>
      <c r="CO186" s="328">
        <v>0.27210202593028665</v>
      </c>
      <c r="CP186" s="328">
        <v>2.0839370555685743E-2</v>
      </c>
      <c r="CQ186" s="328">
        <v>0.158663661461109</v>
      </c>
      <c r="CR186" s="328">
        <v>0.74966801418064488</v>
      </c>
      <c r="CS186" s="328">
        <v>0.29920700664468214</v>
      </c>
      <c r="CT186" s="328">
        <v>0.82722200287512537</v>
      </c>
      <c r="CU186" s="328">
        <v>0.54400664729715675</v>
      </c>
      <c r="CV186" s="328">
        <v>0.49585556385520135</v>
      </c>
      <c r="CW186" s="329">
        <v>0.34397740143859523</v>
      </c>
    </row>
    <row r="187" spans="1:101" x14ac:dyDescent="0.25">
      <c r="A187" s="322">
        <v>185</v>
      </c>
      <c r="B187" s="327">
        <v>0.39613266315025752</v>
      </c>
      <c r="C187" s="328">
        <v>0.54397178164338733</v>
      </c>
      <c r="D187" s="328">
        <v>0.40762451316621306</v>
      </c>
      <c r="E187" s="328">
        <v>0.65809826121468529</v>
      </c>
      <c r="F187" s="328">
        <v>0.77292893297146392</v>
      </c>
      <c r="G187" s="328">
        <v>0.86776329828292398</v>
      </c>
      <c r="H187" s="328">
        <v>6.1345001645898733E-2</v>
      </c>
      <c r="I187" s="328">
        <v>3.5789849597996692E-2</v>
      </c>
      <c r="J187" s="328">
        <v>0.88840728487278442</v>
      </c>
      <c r="K187" s="328">
        <v>0.8842420206911763</v>
      </c>
      <c r="L187" s="328">
        <v>0.37056329003489541</v>
      </c>
      <c r="M187" s="328">
        <v>0.53322227054362603</v>
      </c>
      <c r="N187" s="328">
        <v>0.6651255886397236</v>
      </c>
      <c r="O187" s="328">
        <v>0.7053279434594828</v>
      </c>
      <c r="P187" s="328">
        <v>3.7701230547098064E-3</v>
      </c>
      <c r="Q187" s="328">
        <v>0.35120875161010012</v>
      </c>
      <c r="R187" s="328">
        <v>0.76771281316509654</v>
      </c>
      <c r="S187" s="328">
        <v>0.25592340589521712</v>
      </c>
      <c r="T187" s="328">
        <v>0.1168810209142972</v>
      </c>
      <c r="U187" s="328">
        <v>0.48159933532563226</v>
      </c>
      <c r="V187" s="328">
        <v>0.85029610569048364</v>
      </c>
      <c r="W187" s="328">
        <v>0.31464527867373793</v>
      </c>
      <c r="X187" s="328">
        <v>0.78710166661227543</v>
      </c>
      <c r="Y187" s="328">
        <v>0.81827947412441304</v>
      </c>
      <c r="Z187" s="328">
        <v>0.84221310756344825</v>
      </c>
      <c r="AA187" s="328">
        <v>0.27035295628016875</v>
      </c>
      <c r="AB187" s="328">
        <v>0.40101847317455963</v>
      </c>
      <c r="AC187" s="328">
        <v>0.98869238399516224</v>
      </c>
      <c r="AD187" s="328">
        <v>0.68697821854232899</v>
      </c>
      <c r="AE187" s="328">
        <v>0.20759417335413755</v>
      </c>
      <c r="AF187" s="328">
        <v>0.6321719929747891</v>
      </c>
      <c r="AG187" s="328">
        <v>0.54811539422862587</v>
      </c>
      <c r="AH187" s="328">
        <v>0.54241610370922277</v>
      </c>
      <c r="AI187" s="328">
        <v>0.98578606181360939</v>
      </c>
      <c r="AJ187" s="328">
        <v>0.46089316056053553</v>
      </c>
      <c r="AK187" s="328">
        <v>0.17901738821301461</v>
      </c>
      <c r="AL187" s="328">
        <v>0.89932294578901262</v>
      </c>
      <c r="AM187" s="328">
        <v>0.86818330018412571</v>
      </c>
      <c r="AN187" s="328">
        <v>0.64692508931169446</v>
      </c>
      <c r="AO187" s="328">
        <v>0.14482228949773912</v>
      </c>
      <c r="AP187" s="328">
        <v>0.90153998664977775</v>
      </c>
      <c r="AQ187" s="328">
        <v>0.3414648851293709</v>
      </c>
      <c r="AR187" s="328">
        <v>0.9778252384421755</v>
      </c>
      <c r="AS187" s="328">
        <v>0.48360981683411897</v>
      </c>
      <c r="AT187" s="328">
        <v>0.81206418877377651</v>
      </c>
      <c r="AU187" s="328">
        <v>0.35343919355864073</v>
      </c>
      <c r="AV187" s="328">
        <v>0.49551618727293034</v>
      </c>
      <c r="AW187" s="328">
        <v>0.47180848322124369</v>
      </c>
      <c r="AX187" s="328">
        <v>0.83826417418816401</v>
      </c>
      <c r="AY187" s="328">
        <v>0.57554101775532485</v>
      </c>
      <c r="AZ187" s="328">
        <v>0.45758220178469422</v>
      </c>
      <c r="BA187" s="328">
        <v>0.90157220374697911</v>
      </c>
      <c r="BB187" s="328">
        <v>6.2715510932155327E-2</v>
      </c>
      <c r="BC187" s="328">
        <v>0.17090260008268565</v>
      </c>
      <c r="BD187" s="328">
        <v>0.10353165461544922</v>
      </c>
      <c r="BE187" s="328">
        <v>5.2349508598434458E-2</v>
      </c>
      <c r="BF187" s="328">
        <v>0.53913612751258633</v>
      </c>
      <c r="BG187" s="328">
        <v>0.99756204004267368</v>
      </c>
      <c r="BH187" s="328">
        <v>0.70966271130643532</v>
      </c>
      <c r="BI187" s="328">
        <v>0.46240429613159351</v>
      </c>
      <c r="BJ187" s="328">
        <v>0.59426594317049841</v>
      </c>
      <c r="BK187" s="328">
        <v>0.13668569181314982</v>
      </c>
      <c r="BL187" s="328">
        <v>0.63859187036899723</v>
      </c>
      <c r="BM187" s="328">
        <v>9.4915888034669216E-2</v>
      </c>
      <c r="BN187" s="328">
        <v>0.45590708708834971</v>
      </c>
      <c r="BO187" s="328">
        <v>0.22365073147877079</v>
      </c>
      <c r="BP187" s="328">
        <v>0.4110873346306807</v>
      </c>
      <c r="BQ187" s="328">
        <v>0.72505349482899684</v>
      </c>
      <c r="BR187" s="328">
        <v>0.39913162381328071</v>
      </c>
      <c r="BS187" s="328">
        <v>0.4391863277430974</v>
      </c>
      <c r="BT187" s="328">
        <v>3.4960398925554914E-2</v>
      </c>
      <c r="BU187" s="328">
        <v>0.82464142854793598</v>
      </c>
      <c r="BV187" s="328">
        <v>0.98225580946343549</v>
      </c>
      <c r="BW187" s="328">
        <v>0.4894429424671547</v>
      </c>
      <c r="BX187" s="328">
        <v>9.5318704652438413E-2</v>
      </c>
      <c r="BY187" s="328">
        <v>0.59293588509821693</v>
      </c>
      <c r="BZ187" s="328">
        <v>0.40043781127805023</v>
      </c>
      <c r="CA187" s="328">
        <v>7.5980483573681923E-2</v>
      </c>
      <c r="CB187" s="328">
        <v>0.54428718873992477</v>
      </c>
      <c r="CC187" s="328">
        <v>7.8546594779822954E-2</v>
      </c>
      <c r="CD187" s="328">
        <v>0.79669340818594669</v>
      </c>
      <c r="CE187" s="328">
        <v>0.26720707631962681</v>
      </c>
      <c r="CF187" s="328">
        <v>0.31515328729939895</v>
      </c>
      <c r="CG187" s="328">
        <v>8.4478838292581182E-2</v>
      </c>
      <c r="CH187" s="328">
        <v>0.8446760977651524</v>
      </c>
      <c r="CI187" s="328">
        <v>0.33794270155332073</v>
      </c>
      <c r="CJ187" s="328">
        <v>0.88469688940292901</v>
      </c>
      <c r="CK187" s="328">
        <v>0.94916785468648524</v>
      </c>
      <c r="CL187" s="328">
        <v>0.49138152751133024</v>
      </c>
      <c r="CM187" s="328">
        <v>0.75098951155581473</v>
      </c>
      <c r="CN187" s="328">
        <v>0.15156087234715443</v>
      </c>
      <c r="CO187" s="328">
        <v>0.2837122218226551</v>
      </c>
      <c r="CP187" s="328">
        <v>0.39375476770397988</v>
      </c>
      <c r="CQ187" s="328">
        <v>0.36493576313412146</v>
      </c>
      <c r="CR187" s="328">
        <v>0.43686829760917067</v>
      </c>
      <c r="CS187" s="328">
        <v>0.32011399112916727</v>
      </c>
      <c r="CT187" s="328">
        <v>0.77000468324086224</v>
      </c>
      <c r="CU187" s="328">
        <v>0.30514751475558799</v>
      </c>
      <c r="CV187" s="328">
        <v>4.665379553949478E-2</v>
      </c>
      <c r="CW187" s="329">
        <v>0.66368767465644307</v>
      </c>
    </row>
    <row r="188" spans="1:101" x14ac:dyDescent="0.25">
      <c r="A188" s="322">
        <v>186</v>
      </c>
      <c r="B188" s="327">
        <v>0.46264749964108276</v>
      </c>
      <c r="C188" s="328">
        <v>0.80422581632916623</v>
      </c>
      <c r="D188" s="328">
        <v>0.10719865632803938</v>
      </c>
      <c r="E188" s="328">
        <v>0.45934744969141517</v>
      </c>
      <c r="F188" s="328">
        <v>0.81550779921891081</v>
      </c>
      <c r="G188" s="328">
        <v>0.16848451155851807</v>
      </c>
      <c r="H188" s="328">
        <v>0.49847190253110751</v>
      </c>
      <c r="I188" s="328">
        <v>0.90090739147819754</v>
      </c>
      <c r="J188" s="328">
        <v>0.50954847733457065</v>
      </c>
      <c r="K188" s="328">
        <v>0.60920341681624124</v>
      </c>
      <c r="L188" s="328">
        <v>0.95545850657964815</v>
      </c>
      <c r="M188" s="328">
        <v>0.2371784220375508</v>
      </c>
      <c r="N188" s="328">
        <v>0.94352188489904432</v>
      </c>
      <c r="O188" s="328">
        <v>1.8179115532482859E-2</v>
      </c>
      <c r="P188" s="328">
        <v>0.67618265973826763</v>
      </c>
      <c r="Q188" s="328">
        <v>0.85097151839270313</v>
      </c>
      <c r="R188" s="328">
        <v>0.91024192749970934</v>
      </c>
      <c r="S188" s="328">
        <v>0.37098505364867984</v>
      </c>
      <c r="T188" s="328">
        <v>0.27957062321593917</v>
      </c>
      <c r="U188" s="328">
        <v>0.28525554855398516</v>
      </c>
      <c r="V188" s="328">
        <v>0.3176872210145536</v>
      </c>
      <c r="W188" s="328">
        <v>0.15334849377846771</v>
      </c>
      <c r="X188" s="328">
        <v>0.37999118113647823</v>
      </c>
      <c r="Y188" s="328">
        <v>0.64718663364881057</v>
      </c>
      <c r="Z188" s="328">
        <v>0.54600682927118549</v>
      </c>
      <c r="AA188" s="328">
        <v>0.78301984179505313</v>
      </c>
      <c r="AB188" s="328">
        <v>0.31317022759340141</v>
      </c>
      <c r="AC188" s="328">
        <v>0.41639746592627347</v>
      </c>
      <c r="AD188" s="328">
        <v>0.59297807700404181</v>
      </c>
      <c r="AE188" s="328">
        <v>0.92272824473707105</v>
      </c>
      <c r="AF188" s="328">
        <v>1.816564949717514E-2</v>
      </c>
      <c r="AG188" s="328">
        <v>0.48861881156535092</v>
      </c>
      <c r="AH188" s="328">
        <v>0.93845127396893524</v>
      </c>
      <c r="AI188" s="328">
        <v>4.7823042474624877E-2</v>
      </c>
      <c r="AJ188" s="328">
        <v>0.76234536228286576</v>
      </c>
      <c r="AK188" s="328">
        <v>0.41977583296063781</v>
      </c>
      <c r="AL188" s="328">
        <v>0.89463239248205562</v>
      </c>
      <c r="AM188" s="328">
        <v>0.84048370229536218</v>
      </c>
      <c r="AN188" s="328">
        <v>0.28658278918145808</v>
      </c>
      <c r="AO188" s="328">
        <v>0.10225416574768209</v>
      </c>
      <c r="AP188" s="328">
        <v>0.76683041489268522</v>
      </c>
      <c r="AQ188" s="328">
        <v>0.80188076837567213</v>
      </c>
      <c r="AR188" s="328">
        <v>0.14095531196788791</v>
      </c>
      <c r="AS188" s="328">
        <v>0.79711486830753242</v>
      </c>
      <c r="AT188" s="328">
        <v>0.57709132944854424</v>
      </c>
      <c r="AU188" s="328">
        <v>2.9303312412798377E-3</v>
      </c>
      <c r="AV188" s="328">
        <v>8.1375143202860656E-2</v>
      </c>
      <c r="AW188" s="328">
        <v>0.98396655475905526</v>
      </c>
      <c r="AX188" s="328">
        <v>0.40892338188720867</v>
      </c>
      <c r="AY188" s="328">
        <v>0.25238470079417041</v>
      </c>
      <c r="AZ188" s="328">
        <v>0.37942880793141431</v>
      </c>
      <c r="BA188" s="328">
        <v>0.56227326110692055</v>
      </c>
      <c r="BB188" s="328">
        <v>0.48939950632133633</v>
      </c>
      <c r="BC188" s="328">
        <v>0.23498146814124699</v>
      </c>
      <c r="BD188" s="328">
        <v>0.5675886624656421</v>
      </c>
      <c r="BE188" s="328">
        <v>0.55216971200226528</v>
      </c>
      <c r="BF188" s="328">
        <v>0.60584869777801975</v>
      </c>
      <c r="BG188" s="328">
        <v>0.10644983400687824</v>
      </c>
      <c r="BH188" s="328">
        <v>0.79626164549850076</v>
      </c>
      <c r="BI188" s="328">
        <v>0.28767458465490781</v>
      </c>
      <c r="BJ188" s="328">
        <v>0.58906563260577061</v>
      </c>
      <c r="BK188" s="328">
        <v>0.67153121230669677</v>
      </c>
      <c r="BL188" s="328">
        <v>0.80346197756480309</v>
      </c>
      <c r="BM188" s="328">
        <v>0.97393437366052282</v>
      </c>
      <c r="BN188" s="328">
        <v>0.45572252351202058</v>
      </c>
      <c r="BO188" s="328">
        <v>0.12350604117428876</v>
      </c>
      <c r="BP188" s="328">
        <v>8.1442995958845188E-2</v>
      </c>
      <c r="BQ188" s="328">
        <v>0.51133492018884374</v>
      </c>
      <c r="BR188" s="328">
        <v>0.99667006895498322</v>
      </c>
      <c r="BS188" s="328">
        <v>0.5369869698964731</v>
      </c>
      <c r="BT188" s="328">
        <v>0.40248713449354501</v>
      </c>
      <c r="BU188" s="328">
        <v>0.18128336244985244</v>
      </c>
      <c r="BV188" s="328">
        <v>0.42544681572305976</v>
      </c>
      <c r="BW188" s="328">
        <v>0.13707930476139207</v>
      </c>
      <c r="BX188" s="328">
        <v>0.59424765931298662</v>
      </c>
      <c r="BY188" s="328">
        <v>0.63845900593521199</v>
      </c>
      <c r="BZ188" s="328">
        <v>0.64890252640102819</v>
      </c>
      <c r="CA188" s="328">
        <v>0.54009949662631485</v>
      </c>
      <c r="CB188" s="328">
        <v>0.68904685752604511</v>
      </c>
      <c r="CC188" s="328">
        <v>2.2802146665676037E-2</v>
      </c>
      <c r="CD188" s="328">
        <v>7.0051774096571151E-2</v>
      </c>
      <c r="CE188" s="328">
        <v>0.67249236480177377</v>
      </c>
      <c r="CF188" s="328">
        <v>5.4428277337816855E-2</v>
      </c>
      <c r="CG188" s="328">
        <v>0.20500247500947055</v>
      </c>
      <c r="CH188" s="328">
        <v>0.65843810034585726</v>
      </c>
      <c r="CI188" s="328">
        <v>0.53631771929283367</v>
      </c>
      <c r="CJ188" s="328">
        <v>0.48667667028612982</v>
      </c>
      <c r="CK188" s="328">
        <v>0.45904104129132772</v>
      </c>
      <c r="CL188" s="328">
        <v>0.31164566149887674</v>
      </c>
      <c r="CM188" s="328">
        <v>0.52765839645614943</v>
      </c>
      <c r="CN188" s="328">
        <v>0.54543598427299811</v>
      </c>
      <c r="CO188" s="328">
        <v>0.24449768151572115</v>
      </c>
      <c r="CP188" s="328">
        <v>0.60297543918265184</v>
      </c>
      <c r="CQ188" s="328">
        <v>0.10180781861734545</v>
      </c>
      <c r="CR188" s="328">
        <v>9.5642715987900084E-2</v>
      </c>
      <c r="CS188" s="328">
        <v>0.78432294220323207</v>
      </c>
      <c r="CT188" s="328">
        <v>0.25563647687253033</v>
      </c>
      <c r="CU188" s="328">
        <v>0.13106460522941266</v>
      </c>
      <c r="CV188" s="328">
        <v>0.79935019394427886</v>
      </c>
      <c r="CW188" s="329">
        <v>0.86940242291497905</v>
      </c>
    </row>
    <row r="189" spans="1:101" x14ac:dyDescent="0.25">
      <c r="A189" s="322">
        <v>187</v>
      </c>
      <c r="B189" s="327">
        <v>0.83365644868733235</v>
      </c>
      <c r="C189" s="328">
        <v>0.82977262512246175</v>
      </c>
      <c r="D189" s="328">
        <v>0.32875391078614147</v>
      </c>
      <c r="E189" s="328">
        <v>0.99731644789002294</v>
      </c>
      <c r="F189" s="328">
        <v>0.64965729985202092</v>
      </c>
      <c r="G189" s="328">
        <v>6.9304186269818047E-2</v>
      </c>
      <c r="H189" s="328">
        <v>0.15723430931427229</v>
      </c>
      <c r="I189" s="328">
        <v>0.49962116026233194</v>
      </c>
      <c r="J189" s="328">
        <v>0.9825074907155642</v>
      </c>
      <c r="K189" s="328">
        <v>0.64486629530726547</v>
      </c>
      <c r="L189" s="328">
        <v>0.99107026746185878</v>
      </c>
      <c r="M189" s="328">
        <v>0.41327915306840879</v>
      </c>
      <c r="N189" s="328">
        <v>0.61175633159378884</v>
      </c>
      <c r="O189" s="328">
        <v>0.83876930287154661</v>
      </c>
      <c r="P189" s="328">
        <v>0.16793007652214276</v>
      </c>
      <c r="Q189" s="328">
        <v>0.98576854706981565</v>
      </c>
      <c r="R189" s="328">
        <v>0.10473183946681619</v>
      </c>
      <c r="S189" s="328">
        <v>0.73177779507740692</v>
      </c>
      <c r="T189" s="328">
        <v>0.28422821813550847</v>
      </c>
      <c r="U189" s="328">
        <v>0.60881270249359343</v>
      </c>
      <c r="V189" s="328">
        <v>0.62824272981445795</v>
      </c>
      <c r="W189" s="328">
        <v>0.84220311998742226</v>
      </c>
      <c r="X189" s="328">
        <v>0.56064172073000229</v>
      </c>
      <c r="Y189" s="328">
        <v>0.45900554176787622</v>
      </c>
      <c r="Z189" s="328">
        <v>0.99481461338623145</v>
      </c>
      <c r="AA189" s="328">
        <v>0.15543480121069919</v>
      </c>
      <c r="AB189" s="328">
        <v>0.35524280663749153</v>
      </c>
      <c r="AC189" s="328">
        <v>0.1011282192769416</v>
      </c>
      <c r="AD189" s="328">
        <v>0.70073698263308115</v>
      </c>
      <c r="AE189" s="328">
        <v>0.85939256398554864</v>
      </c>
      <c r="AF189" s="328">
        <v>0.7035795328402692</v>
      </c>
      <c r="AG189" s="328">
        <v>9.3962307106396636E-2</v>
      </c>
      <c r="AH189" s="328">
        <v>0.60601659592968926</v>
      </c>
      <c r="AI189" s="328">
        <v>0.9633951194686734</v>
      </c>
      <c r="AJ189" s="328">
        <v>0.24144752363544963</v>
      </c>
      <c r="AK189" s="328">
        <v>0.25957960400592839</v>
      </c>
      <c r="AL189" s="328">
        <v>4.9551836610159938E-3</v>
      </c>
      <c r="AM189" s="328">
        <v>0.77040337639727863</v>
      </c>
      <c r="AN189" s="328">
        <v>0.96040755777718889</v>
      </c>
      <c r="AO189" s="328">
        <v>4.3368737956023473E-2</v>
      </c>
      <c r="AP189" s="328">
        <v>0.17560491763299435</v>
      </c>
      <c r="AQ189" s="328">
        <v>0.70336416744932961</v>
      </c>
      <c r="AR189" s="328">
        <v>8.9042393769706685E-2</v>
      </c>
      <c r="AS189" s="328">
        <v>0.66295018254404958</v>
      </c>
      <c r="AT189" s="328">
        <v>0.96958228786362466</v>
      </c>
      <c r="AU189" s="328">
        <v>0.31568886912641236</v>
      </c>
      <c r="AV189" s="328">
        <v>0.55868882816199839</v>
      </c>
      <c r="AW189" s="328">
        <v>0.63421723661509244</v>
      </c>
      <c r="AX189" s="328">
        <v>0.91412863743005168</v>
      </c>
      <c r="AY189" s="328">
        <v>0.80055001523639224</v>
      </c>
      <c r="AZ189" s="328">
        <v>0.88734429484187061</v>
      </c>
      <c r="BA189" s="328">
        <v>6.4589324231182133E-2</v>
      </c>
      <c r="BB189" s="328">
        <v>0.51709136846941717</v>
      </c>
      <c r="BC189" s="328">
        <v>8.7770719675852149E-2</v>
      </c>
      <c r="BD189" s="328">
        <v>0.76513581282386078</v>
      </c>
      <c r="BE189" s="328">
        <v>0.33403611464055616</v>
      </c>
      <c r="BF189" s="328">
        <v>0.45945895758627175</v>
      </c>
      <c r="BG189" s="328">
        <v>0.50863680451417626</v>
      </c>
      <c r="BH189" s="328">
        <v>0.90372496437465522</v>
      </c>
      <c r="BI189" s="328">
        <v>0.5517061350230632</v>
      </c>
      <c r="BJ189" s="328">
        <v>0.10643761023952747</v>
      </c>
      <c r="BK189" s="328">
        <v>0.62670048912185727</v>
      </c>
      <c r="BL189" s="328">
        <v>0.50239931551938799</v>
      </c>
      <c r="BM189" s="328">
        <v>0.71241133344117724</v>
      </c>
      <c r="BN189" s="328">
        <v>0.68432501553246117</v>
      </c>
      <c r="BO189" s="328">
        <v>0.92629745264405638</v>
      </c>
      <c r="BP189" s="328">
        <v>0.55335353831330547</v>
      </c>
      <c r="BQ189" s="328">
        <v>0.24752036755643081</v>
      </c>
      <c r="BR189" s="328">
        <v>6.4248886026639696E-2</v>
      </c>
      <c r="BS189" s="328">
        <v>0.93387912705076448</v>
      </c>
      <c r="BT189" s="328">
        <v>0.28057756279672663</v>
      </c>
      <c r="BU189" s="328">
        <v>6.8379792993751964E-2</v>
      </c>
      <c r="BV189" s="328">
        <v>0.67838427245367527</v>
      </c>
      <c r="BW189" s="328">
        <v>0.3951357250859302</v>
      </c>
      <c r="BX189" s="328">
        <v>0.58418075181678786</v>
      </c>
      <c r="BY189" s="328">
        <v>0.99849376144829805</v>
      </c>
      <c r="BZ189" s="328">
        <v>8.077659738842069E-2</v>
      </c>
      <c r="CA189" s="328">
        <v>0.35384971904712903</v>
      </c>
      <c r="CB189" s="328">
        <v>0.51992753752894316</v>
      </c>
      <c r="CC189" s="328">
        <v>0.43918542520499648</v>
      </c>
      <c r="CD189" s="328">
        <v>0.28155522201925143</v>
      </c>
      <c r="CE189" s="328">
        <v>0.28873197779078197</v>
      </c>
      <c r="CF189" s="328">
        <v>0.90528367800357867</v>
      </c>
      <c r="CG189" s="328">
        <v>0.21663500601599717</v>
      </c>
      <c r="CH189" s="328">
        <v>0.8733300278333076</v>
      </c>
      <c r="CI189" s="328">
        <v>0.29160369904601247</v>
      </c>
      <c r="CJ189" s="328">
        <v>0.70034100651140285</v>
      </c>
      <c r="CK189" s="328">
        <v>0.63627177046923244</v>
      </c>
      <c r="CL189" s="328">
        <v>0.60946634920578902</v>
      </c>
      <c r="CM189" s="328">
        <v>0.4380940904159436</v>
      </c>
      <c r="CN189" s="328">
        <v>0.80354443009005982</v>
      </c>
      <c r="CO189" s="328">
        <v>0.76024763639609905</v>
      </c>
      <c r="CP189" s="328">
        <v>0.43393049851428445</v>
      </c>
      <c r="CQ189" s="328">
        <v>0.51067867330675054</v>
      </c>
      <c r="CR189" s="328">
        <v>6.5248635202676653E-2</v>
      </c>
      <c r="CS189" s="328">
        <v>8.7187208526329663E-2</v>
      </c>
      <c r="CT189" s="328">
        <v>3.3697179512905073E-2</v>
      </c>
      <c r="CU189" s="328">
        <v>0.93813158070068248</v>
      </c>
      <c r="CV189" s="328">
        <v>0.36224964051805042</v>
      </c>
      <c r="CW189" s="329">
        <v>0.74542746931080828</v>
      </c>
    </row>
    <row r="190" spans="1:101" x14ac:dyDescent="0.25">
      <c r="A190" s="322">
        <v>188</v>
      </c>
      <c r="B190" s="327">
        <v>0.48384011878494348</v>
      </c>
      <c r="C190" s="328">
        <v>0.43003761981026778</v>
      </c>
      <c r="D190" s="328">
        <v>0.3722588667912512</v>
      </c>
      <c r="E190" s="328">
        <v>4.7277187650200947E-3</v>
      </c>
      <c r="F190" s="328">
        <v>0.97246805341862785</v>
      </c>
      <c r="G190" s="328">
        <v>0.66013714319448002</v>
      </c>
      <c r="H190" s="328">
        <v>0.29073301112643968</v>
      </c>
      <c r="I190" s="328">
        <v>2.0984067447687771E-2</v>
      </c>
      <c r="J190" s="328">
        <v>0.87889476462532379</v>
      </c>
      <c r="K190" s="328">
        <v>0.10763144904870536</v>
      </c>
      <c r="L190" s="328">
        <v>0.46992878420424589</v>
      </c>
      <c r="M190" s="328">
        <v>8.0539710894865779E-2</v>
      </c>
      <c r="N190" s="328">
        <v>5.2949009514705381E-2</v>
      </c>
      <c r="O190" s="328">
        <v>0.18266290924823636</v>
      </c>
      <c r="P190" s="328">
        <v>0.6886786006340242</v>
      </c>
      <c r="Q190" s="328">
        <v>0.93403762073954688</v>
      </c>
      <c r="R190" s="328">
        <v>0.40213638737228141</v>
      </c>
      <c r="S190" s="328">
        <v>0.45710096736601802</v>
      </c>
      <c r="T190" s="328">
        <v>0.59245097669261559</v>
      </c>
      <c r="U190" s="328">
        <v>0.60449805804885681</v>
      </c>
      <c r="V190" s="328">
        <v>0.38165900472799597</v>
      </c>
      <c r="W190" s="328">
        <v>0.77923833506944185</v>
      </c>
      <c r="X190" s="328">
        <v>0.54798230428382744</v>
      </c>
      <c r="Y190" s="328">
        <v>0.95083184059608539</v>
      </c>
      <c r="Z190" s="328">
        <v>0.99611746249401278</v>
      </c>
      <c r="AA190" s="328">
        <v>0.55586427751897727</v>
      </c>
      <c r="AB190" s="328">
        <v>0.56125728528304775</v>
      </c>
      <c r="AC190" s="328">
        <v>6.3165511549081899E-2</v>
      </c>
      <c r="AD190" s="328">
        <v>0.29671145206785443</v>
      </c>
      <c r="AE190" s="328">
        <v>0.90984610681296019</v>
      </c>
      <c r="AF190" s="328">
        <v>0.25343414920054319</v>
      </c>
      <c r="AG190" s="328">
        <v>2.5150829069929159E-2</v>
      </c>
      <c r="AH190" s="328">
        <v>0.10611710152986165</v>
      </c>
      <c r="AI190" s="328">
        <v>0.85839635326682373</v>
      </c>
      <c r="AJ190" s="328">
        <v>0.24218861359973554</v>
      </c>
      <c r="AK190" s="328">
        <v>0.77160008828484283</v>
      </c>
      <c r="AL190" s="328">
        <v>0.7617437888174392</v>
      </c>
      <c r="AM190" s="328">
        <v>0.22094770958466303</v>
      </c>
      <c r="AN190" s="328">
        <v>0.21889491638032732</v>
      </c>
      <c r="AO190" s="328">
        <v>0.12923511225226569</v>
      </c>
      <c r="AP190" s="328">
        <v>0.58844615130472899</v>
      </c>
      <c r="AQ190" s="328">
        <v>0.71174839947004997</v>
      </c>
      <c r="AR190" s="328">
        <v>2.8588158299083233E-2</v>
      </c>
      <c r="AS190" s="328">
        <v>0.97305681310024195</v>
      </c>
      <c r="AT190" s="328">
        <v>0.11168888737110794</v>
      </c>
      <c r="AU190" s="328">
        <v>0.66803438829597628</v>
      </c>
      <c r="AV190" s="328">
        <v>0.98746293570288324</v>
      </c>
      <c r="AW190" s="328">
        <v>0.68378409527312201</v>
      </c>
      <c r="AX190" s="328">
        <v>0.1782938332349544</v>
      </c>
      <c r="AY190" s="328">
        <v>0.97045045837696087</v>
      </c>
      <c r="AZ190" s="328">
        <v>0.79729447487077598</v>
      </c>
      <c r="BA190" s="328">
        <v>0.155501130852568</v>
      </c>
      <c r="BB190" s="328">
        <v>0.88760304081335595</v>
      </c>
      <c r="BC190" s="328">
        <v>0.50449331957453136</v>
      </c>
      <c r="BD190" s="328">
        <v>0.3753092336758741</v>
      </c>
      <c r="BE190" s="328">
        <v>0.69691449171519504</v>
      </c>
      <c r="BF190" s="328">
        <v>0.69844492584650908</v>
      </c>
      <c r="BG190" s="328">
        <v>0.45171413472652233</v>
      </c>
      <c r="BH190" s="328">
        <v>0.71295786873154743</v>
      </c>
      <c r="BI190" s="328">
        <v>0.9755066057963826</v>
      </c>
      <c r="BJ190" s="328">
        <v>0.79061832750402861</v>
      </c>
      <c r="BK190" s="328">
        <v>0.33852897333865117</v>
      </c>
      <c r="BL190" s="328">
        <v>0.22054321416191147</v>
      </c>
      <c r="BM190" s="328">
        <v>0.36979841525084933</v>
      </c>
      <c r="BN190" s="328">
        <v>0.56476455773182077</v>
      </c>
      <c r="BO190" s="328">
        <v>0.23101455201365639</v>
      </c>
      <c r="BP190" s="328">
        <v>0.96437266591205884</v>
      </c>
      <c r="BQ190" s="328">
        <v>0.76203753707731714</v>
      </c>
      <c r="BR190" s="328">
        <v>0.56494715729557354</v>
      </c>
      <c r="BS190" s="328">
        <v>0.12624957143674731</v>
      </c>
      <c r="BT190" s="328">
        <v>0.73696174384909519</v>
      </c>
      <c r="BU190" s="328">
        <v>0.75303752457190054</v>
      </c>
      <c r="BV190" s="328">
        <v>0.58921791048378691</v>
      </c>
      <c r="BW190" s="328">
        <v>0.82771311258726143</v>
      </c>
      <c r="BX190" s="328">
        <v>0.34524681166380766</v>
      </c>
      <c r="BY190" s="328">
        <v>3.4607152618395531E-2</v>
      </c>
      <c r="BZ190" s="328">
        <v>0.51141287911503674</v>
      </c>
      <c r="CA190" s="328">
        <v>0.70061545703776873</v>
      </c>
      <c r="CB190" s="328">
        <v>0.83688082143869114</v>
      </c>
      <c r="CC190" s="328">
        <v>0.90363591908770702</v>
      </c>
      <c r="CD190" s="328">
        <v>0.23034740431157785</v>
      </c>
      <c r="CE190" s="328">
        <v>0.44620800967900376</v>
      </c>
      <c r="CF190" s="328">
        <v>0.18546698930364425</v>
      </c>
      <c r="CG190" s="328">
        <v>0.62436127855367385</v>
      </c>
      <c r="CH190" s="328">
        <v>0.79574425152656092</v>
      </c>
      <c r="CI190" s="328">
        <v>7.443265624895079E-2</v>
      </c>
      <c r="CJ190" s="328">
        <v>0.22748103475103942</v>
      </c>
      <c r="CK190" s="328">
        <v>0.14156823091052928</v>
      </c>
      <c r="CL190" s="328">
        <v>0.27431713748724418</v>
      </c>
      <c r="CM190" s="328">
        <v>0.17584317487149748</v>
      </c>
      <c r="CN190" s="328">
        <v>0.5421092295018024</v>
      </c>
      <c r="CO190" s="328">
        <v>6.8421054683062366E-2</v>
      </c>
      <c r="CP190" s="328">
        <v>0.10659509553349844</v>
      </c>
      <c r="CQ190" s="328">
        <v>0.32763402592431401</v>
      </c>
      <c r="CR190" s="328">
        <v>0.54168487644752283</v>
      </c>
      <c r="CS190" s="328">
        <v>0.5897899401459048</v>
      </c>
      <c r="CT190" s="328">
        <v>0.97321931949657303</v>
      </c>
      <c r="CU190" s="328">
        <v>0.34080072365954583</v>
      </c>
      <c r="CV190" s="328">
        <v>0.86332615100691856</v>
      </c>
      <c r="CW190" s="329">
        <v>0.94866057727268438</v>
      </c>
    </row>
    <row r="191" spans="1:101" x14ac:dyDescent="0.25">
      <c r="A191" s="322">
        <v>189</v>
      </c>
      <c r="B191" s="327">
        <v>0.51049300415974885</v>
      </c>
      <c r="C191" s="328">
        <v>0.82841937290900036</v>
      </c>
      <c r="D191" s="328">
        <v>0.8748388905873743</v>
      </c>
      <c r="E191" s="328">
        <v>0.42972661983558957</v>
      </c>
      <c r="F191" s="328">
        <v>6.8570883791455595E-2</v>
      </c>
      <c r="G191" s="328">
        <v>0.95082587486524472</v>
      </c>
      <c r="H191" s="328">
        <v>0.12298784104466609</v>
      </c>
      <c r="I191" s="328">
        <v>5.6406234693461066E-2</v>
      </c>
      <c r="J191" s="328">
        <v>0.14354539102833019</v>
      </c>
      <c r="K191" s="328">
        <v>0.66975300082056899</v>
      </c>
      <c r="L191" s="328">
        <v>0.6209281620856244</v>
      </c>
      <c r="M191" s="328">
        <v>0.94563354178304238</v>
      </c>
      <c r="N191" s="328">
        <v>0.70792015207167158</v>
      </c>
      <c r="O191" s="328">
        <v>0.80327547638310071</v>
      </c>
      <c r="P191" s="328">
        <v>0.98716379728829828</v>
      </c>
      <c r="Q191" s="328">
        <v>0.62715681259082801</v>
      </c>
      <c r="R191" s="328">
        <v>0.67977729665097186</v>
      </c>
      <c r="S191" s="328">
        <v>0.55404224787542278</v>
      </c>
      <c r="T191" s="328">
        <v>0.52477027009786958</v>
      </c>
      <c r="U191" s="328">
        <v>0.6499958727269286</v>
      </c>
      <c r="V191" s="328">
        <v>0.71727671105330604</v>
      </c>
      <c r="W191" s="328">
        <v>0.95843052515247096</v>
      </c>
      <c r="X191" s="328">
        <v>0.79418878375487889</v>
      </c>
      <c r="Y191" s="328">
        <v>0.91013277845092233</v>
      </c>
      <c r="Z191" s="328">
        <v>2.0215144395303142E-2</v>
      </c>
      <c r="AA191" s="328">
        <v>0.99754649305860621</v>
      </c>
      <c r="AB191" s="328">
        <v>0.7365616476906629</v>
      </c>
      <c r="AC191" s="328">
        <v>0.71773460741045469</v>
      </c>
      <c r="AD191" s="328">
        <v>0.19056640667970992</v>
      </c>
      <c r="AE191" s="328">
        <v>0.85599360551067005</v>
      </c>
      <c r="AF191" s="328">
        <v>4.7927364389530602E-3</v>
      </c>
      <c r="AG191" s="328">
        <v>0.36694998709962956</v>
      </c>
      <c r="AH191" s="328">
        <v>0.63639800676452296</v>
      </c>
      <c r="AI191" s="328">
        <v>7.1022155967950695E-2</v>
      </c>
      <c r="AJ191" s="328">
        <v>0.23804770825913391</v>
      </c>
      <c r="AK191" s="328">
        <v>0.77598787319943696</v>
      </c>
      <c r="AL191" s="328">
        <v>0.31280820468522896</v>
      </c>
      <c r="AM191" s="328">
        <v>0.3458611364934745</v>
      </c>
      <c r="AN191" s="328">
        <v>0.36398477050546418</v>
      </c>
      <c r="AO191" s="328">
        <v>0.70546472882723754</v>
      </c>
      <c r="AP191" s="328">
        <v>0.16410030991655855</v>
      </c>
      <c r="AQ191" s="328">
        <v>0.68584098814320171</v>
      </c>
      <c r="AR191" s="328">
        <v>0.68924424751732039</v>
      </c>
      <c r="AS191" s="328">
        <v>0.83390383183195316</v>
      </c>
      <c r="AT191" s="328">
        <v>0.22522586757740015</v>
      </c>
      <c r="AU191" s="328">
        <v>4.9754638359037706E-2</v>
      </c>
      <c r="AV191" s="328">
        <v>0.35894426700475646</v>
      </c>
      <c r="AW191" s="328">
        <v>0.82593645583898834</v>
      </c>
      <c r="AX191" s="328">
        <v>0.70808633385288378</v>
      </c>
      <c r="AY191" s="328">
        <v>0.46907683739221717</v>
      </c>
      <c r="AZ191" s="328">
        <v>0.94112195874077686</v>
      </c>
      <c r="BA191" s="328">
        <v>0.88935647670663998</v>
      </c>
      <c r="BB191" s="328">
        <v>0.97431619700767946</v>
      </c>
      <c r="BC191" s="328">
        <v>0.14169794019025517</v>
      </c>
      <c r="BD191" s="328">
        <v>0.515115935942553</v>
      </c>
      <c r="BE191" s="328">
        <v>0.25848695715140035</v>
      </c>
      <c r="BF191" s="328">
        <v>0.37084680271337955</v>
      </c>
      <c r="BG191" s="328">
        <v>0.78077040822670174</v>
      </c>
      <c r="BH191" s="328">
        <v>5.6853757834076646E-2</v>
      </c>
      <c r="BI191" s="328">
        <v>4.9168654456288152E-2</v>
      </c>
      <c r="BJ191" s="328">
        <v>0.97714307503795905</v>
      </c>
      <c r="BK191" s="328">
        <v>0.20973401513753442</v>
      </c>
      <c r="BL191" s="328">
        <v>0.70427339744884598</v>
      </c>
      <c r="BM191" s="328">
        <v>9.5026888939395704E-3</v>
      </c>
      <c r="BN191" s="328">
        <v>0.13649386053552881</v>
      </c>
      <c r="BO191" s="328">
        <v>0.64421251614756336</v>
      </c>
      <c r="BP191" s="328">
        <v>2.2119035143974175E-2</v>
      </c>
      <c r="BQ191" s="328">
        <v>0.52950338176566514</v>
      </c>
      <c r="BR191" s="328">
        <v>2.7843316687931718E-2</v>
      </c>
      <c r="BS191" s="328">
        <v>0.81039228962431564</v>
      </c>
      <c r="BT191" s="328">
        <v>0.34843364708317504</v>
      </c>
      <c r="BU191" s="328">
        <v>0.51102862279757866</v>
      </c>
      <c r="BV191" s="328">
        <v>0.18763854220030129</v>
      </c>
      <c r="BW191" s="328">
        <v>0.22116536912517093</v>
      </c>
      <c r="BX191" s="328">
        <v>0.49673831241147592</v>
      </c>
      <c r="BY191" s="328">
        <v>0.69271646322657165</v>
      </c>
      <c r="BZ191" s="328">
        <v>0.60814158780723826</v>
      </c>
      <c r="CA191" s="328">
        <v>0.37291238139288851</v>
      </c>
      <c r="CB191" s="328">
        <v>0.43210255010283682</v>
      </c>
      <c r="CC191" s="328">
        <v>0.4432705701817945</v>
      </c>
      <c r="CD191" s="328">
        <v>0.50475489439923749</v>
      </c>
      <c r="CE191" s="328">
        <v>0.78745766788360338</v>
      </c>
      <c r="CF191" s="328">
        <v>0.13995400800410174</v>
      </c>
      <c r="CG191" s="328">
        <v>1.9044414900800888E-2</v>
      </c>
      <c r="CH191" s="328">
        <v>9.3648666439375639E-2</v>
      </c>
      <c r="CI191" s="328">
        <v>0.39942630697976256</v>
      </c>
      <c r="CJ191" s="328">
        <v>0.40892025487634687</v>
      </c>
      <c r="CK191" s="328">
        <v>0.12406215828820866</v>
      </c>
      <c r="CL191" s="328">
        <v>0.82095617782776653</v>
      </c>
      <c r="CM191" s="328">
        <v>0.2225754388419583</v>
      </c>
      <c r="CN191" s="328">
        <v>0.79072758751545535</v>
      </c>
      <c r="CO191" s="328">
        <v>0.54244084554976446</v>
      </c>
      <c r="CP191" s="328">
        <v>0.54878181283977412</v>
      </c>
      <c r="CQ191" s="328">
        <v>0.89441786809159929</v>
      </c>
      <c r="CR191" s="328">
        <v>0.58405248507705121</v>
      </c>
      <c r="CS191" s="328">
        <v>0.2112231200016863</v>
      </c>
      <c r="CT191" s="328">
        <v>0.13294681041419398</v>
      </c>
      <c r="CU191" s="328">
        <v>0.98762050215830666</v>
      </c>
      <c r="CV191" s="328">
        <v>0.98885770453099942</v>
      </c>
      <c r="CW191" s="329">
        <v>6.9528013113476561E-2</v>
      </c>
    </row>
    <row r="192" spans="1:101" x14ac:dyDescent="0.25">
      <c r="A192" s="322">
        <v>190</v>
      </c>
      <c r="B192" s="327">
        <v>0.27910129475509327</v>
      </c>
      <c r="C192" s="328">
        <v>0.15904505529021762</v>
      </c>
      <c r="D192" s="328">
        <v>0.13281294696479606</v>
      </c>
      <c r="E192" s="328">
        <v>0.12315274880357285</v>
      </c>
      <c r="F192" s="328">
        <v>0.9280686376687548</v>
      </c>
      <c r="G192" s="328">
        <v>0.39894396560532375</v>
      </c>
      <c r="H192" s="328">
        <v>0.74767210489727276</v>
      </c>
      <c r="I192" s="328">
        <v>0.36206884890070734</v>
      </c>
      <c r="J192" s="328">
        <v>0.17793549970829492</v>
      </c>
      <c r="K192" s="328">
        <v>0.98114142346536148</v>
      </c>
      <c r="L192" s="328">
        <v>0.58325890281641901</v>
      </c>
      <c r="M192" s="328">
        <v>0.35456003254493162</v>
      </c>
      <c r="N192" s="328">
        <v>0.26058059251114862</v>
      </c>
      <c r="O192" s="328">
        <v>0.34304270133018644</v>
      </c>
      <c r="P192" s="328">
        <v>0.9212514848216502</v>
      </c>
      <c r="Q192" s="328">
        <v>0.88836841493414287</v>
      </c>
      <c r="R192" s="328">
        <v>0.31025533111029358</v>
      </c>
      <c r="S192" s="328">
        <v>0.68883404864464626</v>
      </c>
      <c r="T192" s="328">
        <v>0.77891235150201421</v>
      </c>
      <c r="U192" s="328">
        <v>0.32838256446194269</v>
      </c>
      <c r="V192" s="328">
        <v>0.94481819970339709</v>
      </c>
      <c r="W192" s="328">
        <v>0.50068031961300918</v>
      </c>
      <c r="X192" s="328">
        <v>0.77331940382264186</v>
      </c>
      <c r="Y192" s="328">
        <v>0.86976214712587563</v>
      </c>
      <c r="Z192" s="328">
        <v>0.23787328383786588</v>
      </c>
      <c r="AA192" s="328">
        <v>0.89559291547222752</v>
      </c>
      <c r="AB192" s="328">
        <v>0.48085018608474961</v>
      </c>
      <c r="AC192" s="328">
        <v>0.63413692137424094</v>
      </c>
      <c r="AD192" s="328">
        <v>0.76124841214074745</v>
      </c>
      <c r="AE192" s="328">
        <v>0.84846972882265348</v>
      </c>
      <c r="AF192" s="328">
        <v>0.24622074416030681</v>
      </c>
      <c r="AG192" s="328">
        <v>0.30672702853200828</v>
      </c>
      <c r="AH192" s="328">
        <v>5.6954360529516634E-2</v>
      </c>
      <c r="AI192" s="328">
        <v>0.91632166662161496</v>
      </c>
      <c r="AJ192" s="328">
        <v>0.77436222200074312</v>
      </c>
      <c r="AK192" s="328">
        <v>0.82551732982753268</v>
      </c>
      <c r="AL192" s="328">
        <v>0.92382562204723073</v>
      </c>
      <c r="AM192" s="328">
        <v>0.96073078981923299</v>
      </c>
      <c r="AN192" s="328">
        <v>0.91939546216682455</v>
      </c>
      <c r="AO192" s="328">
        <v>0.24413734955652577</v>
      </c>
      <c r="AP192" s="328">
        <v>0.35678684607238775</v>
      </c>
      <c r="AQ192" s="328">
        <v>0.99942004761202696</v>
      </c>
      <c r="AR192" s="328">
        <v>0.30910277166741906</v>
      </c>
      <c r="AS192" s="328">
        <v>0.86134514972048071</v>
      </c>
      <c r="AT192" s="328">
        <v>0.8741070230716339</v>
      </c>
      <c r="AU192" s="328">
        <v>0.52279328574540407</v>
      </c>
      <c r="AV192" s="328">
        <v>0.41981152976373171</v>
      </c>
      <c r="AW192" s="328">
        <v>0.59804722360949825</v>
      </c>
      <c r="AX192" s="328">
        <v>0.14638293741463038</v>
      </c>
      <c r="AY192" s="328">
        <v>4.6000735606627874E-2</v>
      </c>
      <c r="AZ192" s="328">
        <v>0.93068736488150083</v>
      </c>
      <c r="BA192" s="328">
        <v>0.30672178464084099</v>
      </c>
      <c r="BB192" s="328">
        <v>0.68569676307778149</v>
      </c>
      <c r="BC192" s="328">
        <v>0.89958223827702488</v>
      </c>
      <c r="BD192" s="328">
        <v>0.34409641611742714</v>
      </c>
      <c r="BE192" s="328">
        <v>0.8160046443751745</v>
      </c>
      <c r="BF192" s="328">
        <v>0.60389946600931665</v>
      </c>
      <c r="BG192" s="328">
        <v>4.9134947604341228E-3</v>
      </c>
      <c r="BH192" s="328">
        <v>0.64281822084196172</v>
      </c>
      <c r="BI192" s="328">
        <v>0.29371215737912343</v>
      </c>
      <c r="BJ192" s="328">
        <v>0.74669141821517204</v>
      </c>
      <c r="BK192" s="328">
        <v>0.88900993867294376</v>
      </c>
      <c r="BL192" s="328">
        <v>0.62399470527533962</v>
      </c>
      <c r="BM192" s="328">
        <v>0.93973088290611351</v>
      </c>
      <c r="BN192" s="328">
        <v>0.30552615147165163</v>
      </c>
      <c r="BO192" s="328">
        <v>0.25614364996460903</v>
      </c>
      <c r="BP192" s="328">
        <v>0.60570089736700816</v>
      </c>
      <c r="BQ192" s="328">
        <v>0.59949495524364504</v>
      </c>
      <c r="BR192" s="328">
        <v>0.8097522844397167</v>
      </c>
      <c r="BS192" s="328">
        <v>0.12412471957511162</v>
      </c>
      <c r="BT192" s="328">
        <v>0.92018922097480971</v>
      </c>
      <c r="BU192" s="328">
        <v>0.89144428843393575</v>
      </c>
      <c r="BV192" s="328">
        <v>0.23514449294926609</v>
      </c>
      <c r="BW192" s="328">
        <v>0.1486398858507787</v>
      </c>
      <c r="BX192" s="328">
        <v>0.27620815403781274</v>
      </c>
      <c r="BY192" s="328">
        <v>0.10815516510792067</v>
      </c>
      <c r="BZ192" s="328">
        <v>0.86392733200241301</v>
      </c>
      <c r="CA192" s="328">
        <v>0.32047600462755366</v>
      </c>
      <c r="CB192" s="328">
        <v>0.59986862136383312</v>
      </c>
      <c r="CC192" s="328">
        <v>0.22563136340292744</v>
      </c>
      <c r="CD192" s="328">
        <v>0.96466147952417747</v>
      </c>
      <c r="CE192" s="328">
        <v>0.53133057249407045</v>
      </c>
      <c r="CF192" s="328">
        <v>0.49134048509468831</v>
      </c>
      <c r="CG192" s="328">
        <v>0.82553324081575408</v>
      </c>
      <c r="CH192" s="328">
        <v>0.24739460433645699</v>
      </c>
      <c r="CI192" s="328">
        <v>0.21173545119700155</v>
      </c>
      <c r="CJ192" s="328">
        <v>0.38672202507605302</v>
      </c>
      <c r="CK192" s="328">
        <v>0.66459196233282825</v>
      </c>
      <c r="CL192" s="328">
        <v>9.346380745747096E-2</v>
      </c>
      <c r="CM192" s="328">
        <v>0.11186045419885771</v>
      </c>
      <c r="CN192" s="328">
        <v>0.43770668773120569</v>
      </c>
      <c r="CO192" s="328">
        <v>0.93447537021452209</v>
      </c>
      <c r="CP192" s="328">
        <v>0.42710983237185229</v>
      </c>
      <c r="CQ192" s="328">
        <v>0.53386459662037855</v>
      </c>
      <c r="CR192" s="328">
        <v>0.20395694340153581</v>
      </c>
      <c r="CS192" s="328">
        <v>0.57026643307250247</v>
      </c>
      <c r="CT192" s="328">
        <v>0.49765596638353493</v>
      </c>
      <c r="CU192" s="328">
        <v>0.77889860038945358</v>
      </c>
      <c r="CV192" s="328">
        <v>0.16504234130606577</v>
      </c>
      <c r="CW192" s="329">
        <v>0.48518132834445904</v>
      </c>
    </row>
    <row r="193" spans="1:101" x14ac:dyDescent="0.25">
      <c r="A193" s="322">
        <v>191</v>
      </c>
      <c r="B193" s="327">
        <v>0.96649813729065226</v>
      </c>
      <c r="C193" s="328">
        <v>0.40857409610872586</v>
      </c>
      <c r="D193" s="328">
        <v>0.74357479802805782</v>
      </c>
      <c r="E193" s="328">
        <v>1.3900554514669317E-2</v>
      </c>
      <c r="F193" s="328">
        <v>3.061593054837175E-2</v>
      </c>
      <c r="G193" s="328">
        <v>0.52214409790917249</v>
      </c>
      <c r="H193" s="328">
        <v>0.85429325129565026</v>
      </c>
      <c r="I193" s="328">
        <v>0.71069920955407317</v>
      </c>
      <c r="J193" s="328">
        <v>0.11037771978082223</v>
      </c>
      <c r="K193" s="328">
        <v>0.68852411633452704</v>
      </c>
      <c r="L193" s="328">
        <v>0.32441606211556451</v>
      </c>
      <c r="M193" s="328">
        <v>0.30927520627393368</v>
      </c>
      <c r="N193" s="328">
        <v>0.87890820687017457</v>
      </c>
      <c r="O193" s="328">
        <v>0.52883594263265921</v>
      </c>
      <c r="P193" s="328">
        <v>0.10721211447049761</v>
      </c>
      <c r="Q193" s="328">
        <v>0.81103005053781629</v>
      </c>
      <c r="R193" s="328">
        <v>0.47422082140527522</v>
      </c>
      <c r="S193" s="328">
        <v>0.14644685916601841</v>
      </c>
      <c r="T193" s="328">
        <v>0.81879935601102827</v>
      </c>
      <c r="U193" s="328">
        <v>0.28170115294029419</v>
      </c>
      <c r="V193" s="328">
        <v>0.27522008572510348</v>
      </c>
      <c r="W193" s="328">
        <v>0.97296829416861996</v>
      </c>
      <c r="X193" s="328">
        <v>0.66634928165438034</v>
      </c>
      <c r="Y193" s="328">
        <v>0.18688446070232878</v>
      </c>
      <c r="Z193" s="328">
        <v>0.72095506053970659</v>
      </c>
      <c r="AA193" s="328">
        <v>8.0930983113854049E-2</v>
      </c>
      <c r="AB193" s="328">
        <v>0.28532581562746562</v>
      </c>
      <c r="AC193" s="328">
        <v>0.90152727417650791</v>
      </c>
      <c r="AD193" s="328">
        <v>0.83502222214214705</v>
      </c>
      <c r="AE193" s="328">
        <v>0.70883492307477791</v>
      </c>
      <c r="AF193" s="328">
        <v>0.16231035020407081</v>
      </c>
      <c r="AG193" s="328">
        <v>0.5273806898440665</v>
      </c>
      <c r="AH193" s="328">
        <v>0.17957165877452486</v>
      </c>
      <c r="AI193" s="328">
        <v>0.48726901156126701</v>
      </c>
      <c r="AJ193" s="328">
        <v>8.5157866622756373E-2</v>
      </c>
      <c r="AK193" s="328">
        <v>0.78817689341425101</v>
      </c>
      <c r="AL193" s="328">
        <v>0.48288083289521389</v>
      </c>
      <c r="AM193" s="328">
        <v>0.28131539452339016</v>
      </c>
      <c r="AN193" s="328">
        <v>0.99954996432175558</v>
      </c>
      <c r="AO193" s="328">
        <v>0.39278746459333913</v>
      </c>
      <c r="AP193" s="328">
        <v>0.26177147302113024</v>
      </c>
      <c r="AQ193" s="328">
        <v>0.97334245290288912</v>
      </c>
      <c r="AR193" s="328">
        <v>0.39933109855832427</v>
      </c>
      <c r="AS193" s="328">
        <v>0.54919876139672041</v>
      </c>
      <c r="AT193" s="328">
        <v>5.2978923120988952E-2</v>
      </c>
      <c r="AU193" s="328">
        <v>0.69039726374972954</v>
      </c>
      <c r="AV193" s="328">
        <v>0.1546415947028168</v>
      </c>
      <c r="AW193" s="328">
        <v>0.6969921108757211</v>
      </c>
      <c r="AX193" s="328">
        <v>0.75754752751740373</v>
      </c>
      <c r="AY193" s="328">
        <v>0.53819433304854769</v>
      </c>
      <c r="AZ193" s="328">
        <v>0.80834824850917553</v>
      </c>
      <c r="BA193" s="328">
        <v>0.96846716551023615</v>
      </c>
      <c r="BB193" s="328">
        <v>0.80495548339277967</v>
      </c>
      <c r="BC193" s="328">
        <v>0.43025394138845779</v>
      </c>
      <c r="BD193" s="328">
        <v>0.31946377287879901</v>
      </c>
      <c r="BE193" s="328">
        <v>0.34929018621346586</v>
      </c>
      <c r="BF193" s="328">
        <v>0.73973954224781746</v>
      </c>
      <c r="BG193" s="328">
        <v>0.33881701782310203</v>
      </c>
      <c r="BH193" s="328">
        <v>0.22635656086257283</v>
      </c>
      <c r="BI193" s="328">
        <v>6.3562771892362591E-2</v>
      </c>
      <c r="BJ193" s="328">
        <v>0.55028494952257145</v>
      </c>
      <c r="BK193" s="328">
        <v>0.37318108641368664</v>
      </c>
      <c r="BL193" s="328">
        <v>0.59960469574523856</v>
      </c>
      <c r="BM193" s="328">
        <v>0.59230545505226129</v>
      </c>
      <c r="BN193" s="328">
        <v>0.76261300497030327</v>
      </c>
      <c r="BO193" s="328">
        <v>4.1661751298338601E-4</v>
      </c>
      <c r="BP193" s="328">
        <v>2.5458500926530903E-2</v>
      </c>
      <c r="BQ193" s="328">
        <v>0.65310814850163124</v>
      </c>
      <c r="BR193" s="328">
        <v>0.57931403478081633</v>
      </c>
      <c r="BS193" s="328">
        <v>0.78210222470419488</v>
      </c>
      <c r="BT193" s="328">
        <v>7.3690192428198076E-2</v>
      </c>
      <c r="BU193" s="328">
        <v>0.87644347959706259</v>
      </c>
      <c r="BV193" s="328">
        <v>0.81618511485592049</v>
      </c>
      <c r="BW193" s="328">
        <v>0.60230384831680706</v>
      </c>
      <c r="BX193" s="328">
        <v>0.87797743298397535</v>
      </c>
      <c r="BY193" s="328">
        <v>0.15233117916795802</v>
      </c>
      <c r="BZ193" s="328">
        <v>0.75842510233877469</v>
      </c>
      <c r="CA193" s="328">
        <v>0.15699034053525551</v>
      </c>
      <c r="CB193" s="328">
        <v>0.86739273063896594</v>
      </c>
      <c r="CC193" s="328">
        <v>0.59786883502143562</v>
      </c>
      <c r="CD193" s="328">
        <v>0.77454937321286987</v>
      </c>
      <c r="CE193" s="328">
        <v>0.62712902327203057</v>
      </c>
      <c r="CF193" s="328">
        <v>0.83704733497194805</v>
      </c>
      <c r="CG193" s="328">
        <v>0.52801319753680209</v>
      </c>
      <c r="CH193" s="328">
        <v>0.55615680842427739</v>
      </c>
      <c r="CI193" s="328">
        <v>0.6393912189711406</v>
      </c>
      <c r="CJ193" s="328">
        <v>0.17303668193913158</v>
      </c>
      <c r="CK193" s="328">
        <v>0.3158072327498147</v>
      </c>
      <c r="CL193" s="328">
        <v>0.61669571057072936</v>
      </c>
      <c r="CM193" s="328">
        <v>0.21652672419456209</v>
      </c>
      <c r="CN193" s="328">
        <v>0.7197478936387316</v>
      </c>
      <c r="CO193" s="328">
        <v>1.7086696413748825E-2</v>
      </c>
      <c r="CP193" s="328">
        <v>0.40890788445049875</v>
      </c>
      <c r="CQ193" s="328">
        <v>0.43749426056182017</v>
      </c>
      <c r="CR193" s="328">
        <v>0.43029206239573448</v>
      </c>
      <c r="CS193" s="328">
        <v>0.60446826665559272</v>
      </c>
      <c r="CT193" s="328">
        <v>0.35529135833941083</v>
      </c>
      <c r="CU193" s="328">
        <v>0.11399025924050088</v>
      </c>
      <c r="CV193" s="328">
        <v>0.78737580358492387</v>
      </c>
      <c r="CW193" s="329">
        <v>0.18228767780965338</v>
      </c>
    </row>
    <row r="194" spans="1:101" x14ac:dyDescent="0.25">
      <c r="A194" s="322">
        <v>192</v>
      </c>
      <c r="B194" s="327">
        <v>0.207444745213204</v>
      </c>
      <c r="C194" s="328">
        <v>0.6159658745565475</v>
      </c>
      <c r="D194" s="328">
        <v>0.97902445528752358</v>
      </c>
      <c r="E194" s="328">
        <v>0.74491100358428852</v>
      </c>
      <c r="F194" s="328">
        <v>8.1365885377894465E-2</v>
      </c>
      <c r="G194" s="328">
        <v>0.24784390266650025</v>
      </c>
      <c r="H194" s="328">
        <v>0.73798049253456721</v>
      </c>
      <c r="I194" s="328">
        <v>0.63228021891094688</v>
      </c>
      <c r="J194" s="328">
        <v>0.64619833011154526</v>
      </c>
      <c r="K194" s="328">
        <v>0.8598953948741197</v>
      </c>
      <c r="L194" s="328">
        <v>0.80730321294815188</v>
      </c>
      <c r="M194" s="328">
        <v>0.75461024625072493</v>
      </c>
      <c r="N194" s="328">
        <v>0.72801637642700801</v>
      </c>
      <c r="O194" s="328">
        <v>0.56038882588342198</v>
      </c>
      <c r="P194" s="328">
        <v>0.97046024874662007</v>
      </c>
      <c r="Q194" s="328">
        <v>8.7625011417045595E-2</v>
      </c>
      <c r="R194" s="328">
        <v>0.8576456387232354</v>
      </c>
      <c r="S194" s="328">
        <v>2.7236949429167545E-2</v>
      </c>
      <c r="T194" s="328">
        <v>5.0574025020777347E-2</v>
      </c>
      <c r="U194" s="328">
        <v>0.72410936370892509</v>
      </c>
      <c r="V194" s="328">
        <v>3.2604613596770138E-2</v>
      </c>
      <c r="W194" s="328">
        <v>0.52675970082113888</v>
      </c>
      <c r="X194" s="328">
        <v>0.74202700997340543</v>
      </c>
      <c r="Y194" s="328">
        <v>0.83759142764001759</v>
      </c>
      <c r="Z194" s="328">
        <v>0.15842176694831522</v>
      </c>
      <c r="AA194" s="328">
        <v>0.31283137482688828</v>
      </c>
      <c r="AB194" s="328">
        <v>0.66370828009705995</v>
      </c>
      <c r="AC194" s="328">
        <v>0.1105403416731976</v>
      </c>
      <c r="AD194" s="328">
        <v>0.55399074465575726</v>
      </c>
      <c r="AE194" s="328">
        <v>5.2167054506279786E-2</v>
      </c>
      <c r="AF194" s="328">
        <v>3.6831042816981796E-2</v>
      </c>
      <c r="AG194" s="328">
        <v>0.15343734492859262</v>
      </c>
      <c r="AH194" s="328">
        <v>0.12893630115651256</v>
      </c>
      <c r="AI194" s="328">
        <v>2.390111007497131E-2</v>
      </c>
      <c r="AJ194" s="328">
        <v>0.79615371696888482</v>
      </c>
      <c r="AK194" s="328">
        <v>0.35651286375911462</v>
      </c>
      <c r="AL194" s="328">
        <v>0.48403298135001549</v>
      </c>
      <c r="AM194" s="328">
        <v>0.26779380152952048</v>
      </c>
      <c r="AN194" s="328">
        <v>0.1597840565289399</v>
      </c>
      <c r="AO194" s="328">
        <v>0.45371877404174032</v>
      </c>
      <c r="AP194" s="328">
        <v>0.83329055600645052</v>
      </c>
      <c r="AQ194" s="328">
        <v>0.29318078197566066</v>
      </c>
      <c r="AR194" s="328">
        <v>0.62478647805312182</v>
      </c>
      <c r="AS194" s="328">
        <v>0.23692385512494063</v>
      </c>
      <c r="AT194" s="328">
        <v>0.94159861399473677</v>
      </c>
      <c r="AU194" s="328">
        <v>1.0558289112745811E-2</v>
      </c>
      <c r="AV194" s="328">
        <v>0.98806950227680757</v>
      </c>
      <c r="AW194" s="328">
        <v>0.31726515103439734</v>
      </c>
      <c r="AX194" s="328">
        <v>0.82344190322595789</v>
      </c>
      <c r="AY194" s="328">
        <v>0.13188226441340856</v>
      </c>
      <c r="AZ194" s="328">
        <v>0.95229444499760696</v>
      </c>
      <c r="BA194" s="328">
        <v>4.4871996373891276E-2</v>
      </c>
      <c r="BB194" s="328">
        <v>0.28109645387381477</v>
      </c>
      <c r="BC194" s="328">
        <v>0.82603532276472436</v>
      </c>
      <c r="BD194" s="328">
        <v>0.81567067598081033</v>
      </c>
      <c r="BE194" s="328">
        <v>9.3697166203747795E-2</v>
      </c>
      <c r="BF194" s="328">
        <v>0.488146786295375</v>
      </c>
      <c r="BG194" s="328">
        <v>0.75437072995376386</v>
      </c>
      <c r="BH194" s="328">
        <v>0.12539181844208169</v>
      </c>
      <c r="BI194" s="328">
        <v>0.17803332062484434</v>
      </c>
      <c r="BJ194" s="328">
        <v>0.53081033418727297</v>
      </c>
      <c r="BK194" s="328">
        <v>0.37557910745804257</v>
      </c>
      <c r="BL194" s="328">
        <v>4.1439694349410638E-2</v>
      </c>
      <c r="BM194" s="328">
        <v>0.34959965094160594</v>
      </c>
      <c r="BN194" s="328">
        <v>0.63592273707233771</v>
      </c>
      <c r="BO194" s="328">
        <v>0.47862159952033689</v>
      </c>
      <c r="BP194" s="328">
        <v>0.87206450000551694</v>
      </c>
      <c r="BQ194" s="328">
        <v>0.51250887789020627</v>
      </c>
      <c r="BR194" s="328">
        <v>0.17046239007973196</v>
      </c>
      <c r="BS194" s="328">
        <v>0.38283257369233414</v>
      </c>
      <c r="BT194" s="328">
        <v>0.99579017122932711</v>
      </c>
      <c r="BU194" s="328">
        <v>0.30404925229799606</v>
      </c>
      <c r="BV194" s="328">
        <v>0.61459693575808849</v>
      </c>
      <c r="BW194" s="328">
        <v>0.48528517947737093</v>
      </c>
      <c r="BX194" s="328">
        <v>0.50925784376653827</v>
      </c>
      <c r="BY194" s="328">
        <v>0.60406810249015308</v>
      </c>
      <c r="BZ194" s="328">
        <v>0.64750850982546648</v>
      </c>
      <c r="CA194" s="328">
        <v>0.30084484390637933</v>
      </c>
      <c r="CB194" s="328">
        <v>0.47332406382703329</v>
      </c>
      <c r="CC194" s="328">
        <v>0.12170611391149411</v>
      </c>
      <c r="CD194" s="328">
        <v>0.88550756135005781</v>
      </c>
      <c r="CE194" s="328">
        <v>0.15011006305393426</v>
      </c>
      <c r="CF194" s="328">
        <v>0.98132594544875218</v>
      </c>
      <c r="CG194" s="328">
        <v>0.44908691486468943</v>
      </c>
      <c r="CH194" s="328">
        <v>8.9880881102235577E-3</v>
      </c>
      <c r="CI194" s="328">
        <v>0.17594454011504634</v>
      </c>
      <c r="CJ194" s="328">
        <v>0.26616867065271244</v>
      </c>
      <c r="CK194" s="328">
        <v>0.24421423421123478</v>
      </c>
      <c r="CL194" s="328">
        <v>0.76983005446209574</v>
      </c>
      <c r="CM194" s="328">
        <v>2.1364366323783912E-2</v>
      </c>
      <c r="CN194" s="328">
        <v>0.53309302557323868</v>
      </c>
      <c r="CO194" s="328">
        <v>0.56153501365988578</v>
      </c>
      <c r="CP194" s="328">
        <v>2.1826234001243394E-2</v>
      </c>
      <c r="CQ194" s="328">
        <v>0.82725235935956665</v>
      </c>
      <c r="CR194" s="328">
        <v>0.4754168348842791</v>
      </c>
      <c r="CS194" s="328">
        <v>0.40387015508514246</v>
      </c>
      <c r="CT194" s="328">
        <v>0.43375381500664822</v>
      </c>
      <c r="CU194" s="328">
        <v>0.94760691631517524</v>
      </c>
      <c r="CV194" s="328">
        <v>0.44954197612058788</v>
      </c>
      <c r="CW194" s="329">
        <v>0.49203957310400082</v>
      </c>
    </row>
    <row r="195" spans="1:101" x14ac:dyDescent="0.25">
      <c r="A195" s="322">
        <v>193</v>
      </c>
      <c r="B195" s="327">
        <v>0.96492819849445066</v>
      </c>
      <c r="C195" s="328">
        <v>0.9736395630291268</v>
      </c>
      <c r="D195" s="328">
        <v>0.13953793959899041</v>
      </c>
      <c r="E195" s="328">
        <v>0.29107622763095353</v>
      </c>
      <c r="F195" s="328">
        <v>0.72257269109048616</v>
      </c>
      <c r="G195" s="328">
        <v>0.64120687929903397</v>
      </c>
      <c r="H195" s="328">
        <v>0.32065560447990826</v>
      </c>
      <c r="I195" s="328">
        <v>8.6112885658371496E-2</v>
      </c>
      <c r="J195" s="328">
        <v>0.35896043646275211</v>
      </c>
      <c r="K195" s="328">
        <v>0.63648566320894506</v>
      </c>
      <c r="L195" s="328">
        <v>0.62577922098657268</v>
      </c>
      <c r="M195" s="328">
        <v>0.54656854007735611</v>
      </c>
      <c r="N195" s="328">
        <v>0.85012355120936522</v>
      </c>
      <c r="O195" s="328">
        <v>0.1968577360182362</v>
      </c>
      <c r="P195" s="328">
        <v>0.44505228280139408</v>
      </c>
      <c r="Q195" s="328">
        <v>6.6808074881049784E-2</v>
      </c>
      <c r="R195" s="328">
        <v>0.52211346188419405</v>
      </c>
      <c r="S195" s="328">
        <v>2.9906384583934909E-2</v>
      </c>
      <c r="T195" s="328">
        <v>0.24534998266783337</v>
      </c>
      <c r="U195" s="328">
        <v>0.61150310972752142</v>
      </c>
      <c r="V195" s="328">
        <v>0.75385512834975454</v>
      </c>
      <c r="W195" s="328">
        <v>0.83628125187365487</v>
      </c>
      <c r="X195" s="328">
        <v>0.38758052861020698</v>
      </c>
      <c r="Y195" s="328">
        <v>0.7304224160858972</v>
      </c>
      <c r="Z195" s="328">
        <v>0.14799844838031961</v>
      </c>
      <c r="AA195" s="328">
        <v>0.12846840480098543</v>
      </c>
      <c r="AB195" s="328">
        <v>0.43407912018460437</v>
      </c>
      <c r="AC195" s="328">
        <v>0.7737349584904738</v>
      </c>
      <c r="AD195" s="328">
        <v>0.26745041533590297</v>
      </c>
      <c r="AE195" s="328">
        <v>0.51651600418336852</v>
      </c>
      <c r="AF195" s="328">
        <v>0.76041922803874762</v>
      </c>
      <c r="AG195" s="328">
        <v>0.64890822284185656</v>
      </c>
      <c r="AH195" s="328">
        <v>0.11542149188326345</v>
      </c>
      <c r="AI195" s="328">
        <v>0.91926328501093479</v>
      </c>
      <c r="AJ195" s="328">
        <v>0.56254427887367964</v>
      </c>
      <c r="AK195" s="328">
        <v>0.99175164127899262</v>
      </c>
      <c r="AL195" s="328">
        <v>0.48787644256257812</v>
      </c>
      <c r="AM195" s="328">
        <v>0.19199819974949683</v>
      </c>
      <c r="AN195" s="328">
        <v>0.12927785769334221</v>
      </c>
      <c r="AO195" s="328">
        <v>0.76609669560837013</v>
      </c>
      <c r="AP195" s="328">
        <v>0.12248502869712441</v>
      </c>
      <c r="AQ195" s="328">
        <v>0.69947430540265909</v>
      </c>
      <c r="AR195" s="328">
        <v>0.82595259493257256</v>
      </c>
      <c r="AS195" s="328">
        <v>0.62998347875490435</v>
      </c>
      <c r="AT195" s="328">
        <v>0.95449361121230636</v>
      </c>
      <c r="AU195" s="328">
        <v>0.10239380084639649</v>
      </c>
      <c r="AV195" s="328">
        <v>3.3242725696108977E-2</v>
      </c>
      <c r="AW195" s="328">
        <v>0.55007878040986924</v>
      </c>
      <c r="AX195" s="328">
        <v>0.26325478331038887</v>
      </c>
      <c r="AY195" s="328">
        <v>0.87742405203958129</v>
      </c>
      <c r="AZ195" s="328">
        <v>0.31757753165036107</v>
      </c>
      <c r="BA195" s="328">
        <v>0.34538424873088847</v>
      </c>
      <c r="BB195" s="328">
        <v>0.79840133730628593</v>
      </c>
      <c r="BC195" s="328">
        <v>0.44513856431450716</v>
      </c>
      <c r="BD195" s="328">
        <v>0.29882064080153925</v>
      </c>
      <c r="BE195" s="328">
        <v>0.99144477624669314</v>
      </c>
      <c r="BF195" s="328">
        <v>0.55920981174005857</v>
      </c>
      <c r="BG195" s="328">
        <v>0.8589285430905278</v>
      </c>
      <c r="BH195" s="328">
        <v>0.81109758308102164</v>
      </c>
      <c r="BI195" s="328">
        <v>0.96441524183927085</v>
      </c>
      <c r="BJ195" s="328">
        <v>0.57117716003573271</v>
      </c>
      <c r="BK195" s="328">
        <v>0.64423754683298617</v>
      </c>
      <c r="BL195" s="328">
        <v>0.50415444273427124</v>
      </c>
      <c r="BM195" s="328">
        <v>0.14313993789297585</v>
      </c>
      <c r="BN195" s="328">
        <v>0.26962168817645016</v>
      </c>
      <c r="BO195" s="328">
        <v>0.33893588281049825</v>
      </c>
      <c r="BP195" s="328">
        <v>4.1171368963664356E-2</v>
      </c>
      <c r="BQ195" s="328">
        <v>2.6922334230565337E-2</v>
      </c>
      <c r="BR195" s="328">
        <v>0.9858185194771858</v>
      </c>
      <c r="BS195" s="328">
        <v>0.15127448641407915</v>
      </c>
      <c r="BT195" s="328">
        <v>0.12210009990160708</v>
      </c>
      <c r="BU195" s="328">
        <v>0.11256562634825196</v>
      </c>
      <c r="BV195" s="328">
        <v>0.19875967450672793</v>
      </c>
      <c r="BW195" s="328">
        <v>0.84423409528856941</v>
      </c>
      <c r="BX195" s="328">
        <v>0.60031503465210667</v>
      </c>
      <c r="BY195" s="328">
        <v>8.3326575893329924E-3</v>
      </c>
      <c r="BZ195" s="328">
        <v>0.8767937609126264</v>
      </c>
      <c r="CA195" s="328">
        <v>1.830883564356256E-2</v>
      </c>
      <c r="CB195" s="328">
        <v>0.54748051490181382</v>
      </c>
      <c r="CC195" s="328">
        <v>0.120611423780002</v>
      </c>
      <c r="CD195" s="328">
        <v>0.63062015023842211</v>
      </c>
      <c r="CE195" s="328">
        <v>0.66394690342537843</v>
      </c>
      <c r="CF195" s="328">
        <v>0.78923775242312577</v>
      </c>
      <c r="CG195" s="328">
        <v>0.38517700800233912</v>
      </c>
      <c r="CH195" s="328">
        <v>0.93643868555332266</v>
      </c>
      <c r="CI195" s="328">
        <v>0.57524805088442843</v>
      </c>
      <c r="CJ195" s="328">
        <v>0.5829537206917863</v>
      </c>
      <c r="CK195" s="328">
        <v>6.8801214257976362E-2</v>
      </c>
      <c r="CL195" s="328">
        <v>0.9452415020428262</v>
      </c>
      <c r="CM195" s="328">
        <v>0.28066704820339794</v>
      </c>
      <c r="CN195" s="328">
        <v>0.45422179190999401</v>
      </c>
      <c r="CO195" s="328">
        <v>0.44737046782397538</v>
      </c>
      <c r="CP195" s="328">
        <v>0.21828097922914314</v>
      </c>
      <c r="CQ195" s="328">
        <v>0.60849406652184346</v>
      </c>
      <c r="CR195" s="328">
        <v>0.62052317790210609</v>
      </c>
      <c r="CS195" s="328">
        <v>0.15896633315191466</v>
      </c>
      <c r="CT195" s="328">
        <v>0.11935966281970245</v>
      </c>
      <c r="CU195" s="328">
        <v>0.54931314855460833</v>
      </c>
      <c r="CV195" s="328">
        <v>0.5834852195257163</v>
      </c>
      <c r="CW195" s="329">
        <v>0.70846113792124665</v>
      </c>
    </row>
    <row r="196" spans="1:101" x14ac:dyDescent="0.25">
      <c r="A196" s="322">
        <v>194</v>
      </c>
      <c r="B196" s="327">
        <v>0.31768146648327344</v>
      </c>
      <c r="C196" s="328">
        <v>0.64351327225931154</v>
      </c>
      <c r="D196" s="328">
        <v>0.65086988856605976</v>
      </c>
      <c r="E196" s="328">
        <v>0.53097112952773884</v>
      </c>
      <c r="F196" s="328">
        <v>0.59718447408003184</v>
      </c>
      <c r="G196" s="328">
        <v>4.6981946587902002E-2</v>
      </c>
      <c r="H196" s="328">
        <v>0.50081627095734316</v>
      </c>
      <c r="I196" s="328">
        <v>0.45390392352468911</v>
      </c>
      <c r="J196" s="328">
        <v>8.5594129462164048E-2</v>
      </c>
      <c r="K196" s="328">
        <v>0.26606617708808944</v>
      </c>
      <c r="L196" s="328">
        <v>0.78461680908280784</v>
      </c>
      <c r="M196" s="328">
        <v>0.50263652643318046</v>
      </c>
      <c r="N196" s="328">
        <v>2.4497281429424866E-2</v>
      </c>
      <c r="O196" s="328">
        <v>0.38146907027413768</v>
      </c>
      <c r="P196" s="328">
        <v>0.19561106800148598</v>
      </c>
      <c r="Q196" s="328">
        <v>0.16070201271886986</v>
      </c>
      <c r="R196" s="328">
        <v>0.46938303690432193</v>
      </c>
      <c r="S196" s="328">
        <v>0.44644897918373783</v>
      </c>
      <c r="T196" s="328">
        <v>0.77376095575702064</v>
      </c>
      <c r="U196" s="328">
        <v>0.28060786688497341</v>
      </c>
      <c r="V196" s="328">
        <v>0.92092209913819745</v>
      </c>
      <c r="W196" s="328">
        <v>0.67289852362183211</v>
      </c>
      <c r="X196" s="328">
        <v>0.99874835578260779</v>
      </c>
      <c r="Y196" s="328">
        <v>0.10258664033772713</v>
      </c>
      <c r="Z196" s="328">
        <v>0.79961035137609837</v>
      </c>
      <c r="AA196" s="328">
        <v>0.12171099775888994</v>
      </c>
      <c r="AB196" s="328">
        <v>2.2937820740632553E-2</v>
      </c>
      <c r="AC196" s="328">
        <v>0.8835813509200281</v>
      </c>
      <c r="AD196" s="328">
        <v>0.81944571014016288</v>
      </c>
      <c r="AE196" s="328">
        <v>0.21961592526068152</v>
      </c>
      <c r="AF196" s="328">
        <v>4.2335728989868926E-2</v>
      </c>
      <c r="AG196" s="328">
        <v>0.59482831571086803</v>
      </c>
      <c r="AH196" s="328">
        <v>0.21024219806279554</v>
      </c>
      <c r="AI196" s="328">
        <v>0.10885828019468757</v>
      </c>
      <c r="AJ196" s="328">
        <v>0.42599491811704748</v>
      </c>
      <c r="AK196" s="328">
        <v>0.72619918448305221</v>
      </c>
      <c r="AL196" s="328">
        <v>0.41294427999145267</v>
      </c>
      <c r="AM196" s="328">
        <v>0.78216914223196321</v>
      </c>
      <c r="AN196" s="328">
        <v>0.43084008250968253</v>
      </c>
      <c r="AO196" s="328">
        <v>0.23053236406610034</v>
      </c>
      <c r="AP196" s="328">
        <v>0.11774828973385354</v>
      </c>
      <c r="AQ196" s="328">
        <v>0.90743686313519256</v>
      </c>
      <c r="AR196" s="328">
        <v>0.24111027796992701</v>
      </c>
      <c r="AS196" s="328">
        <v>0.78834193604021952</v>
      </c>
      <c r="AT196" s="328">
        <v>0.74217108963697043</v>
      </c>
      <c r="AU196" s="328">
        <v>0.25151982858892996</v>
      </c>
      <c r="AV196" s="328">
        <v>0.8438598241170121</v>
      </c>
      <c r="AW196" s="328">
        <v>0.12972375368168376</v>
      </c>
      <c r="AX196" s="328">
        <v>0.54892564095698093</v>
      </c>
      <c r="AY196" s="328">
        <v>0.31798115376764668</v>
      </c>
      <c r="AZ196" s="328">
        <v>0.14254918865004007</v>
      </c>
      <c r="BA196" s="328">
        <v>0.1879228769792789</v>
      </c>
      <c r="BB196" s="328">
        <v>0.49097325425820371</v>
      </c>
      <c r="BC196" s="328">
        <v>0.54062451492631292</v>
      </c>
      <c r="BD196" s="328">
        <v>0.13185824120781309</v>
      </c>
      <c r="BE196" s="328">
        <v>0.14187634627570223</v>
      </c>
      <c r="BF196" s="328">
        <v>0.28868584156031085</v>
      </c>
      <c r="BG196" s="328">
        <v>0.96733739138374752</v>
      </c>
      <c r="BH196" s="328">
        <v>0.51640384397070771</v>
      </c>
      <c r="BI196" s="328">
        <v>0.42259462342609133</v>
      </c>
      <c r="BJ196" s="328">
        <v>0.47852777199384411</v>
      </c>
      <c r="BK196" s="328">
        <v>0.16206313498917968</v>
      </c>
      <c r="BL196" s="328">
        <v>0.1380291003940024</v>
      </c>
      <c r="BM196" s="328">
        <v>0.42934061099994758</v>
      </c>
      <c r="BN196" s="328">
        <v>0.50070209793499676</v>
      </c>
      <c r="BO196" s="328">
        <v>0.27458657275694698</v>
      </c>
      <c r="BP196" s="328">
        <v>0.36047515027967969</v>
      </c>
      <c r="BQ196" s="328">
        <v>0.78580243655311666</v>
      </c>
      <c r="BR196" s="328">
        <v>0.80003881926050946</v>
      </c>
      <c r="BS196" s="328">
        <v>0.69590858255291277</v>
      </c>
      <c r="BT196" s="328">
        <v>0.97907854093618063</v>
      </c>
      <c r="BU196" s="328">
        <v>0.49974978540610171</v>
      </c>
      <c r="BV196" s="328">
        <v>0.86075218059864356</v>
      </c>
      <c r="BW196" s="328">
        <v>0.52624998213899943</v>
      </c>
      <c r="BX196" s="328">
        <v>0.4881772154074584</v>
      </c>
      <c r="BY196" s="328">
        <v>0.53329597300120568</v>
      </c>
      <c r="BZ196" s="328">
        <v>0.15198439123595531</v>
      </c>
      <c r="CA196" s="328">
        <v>0.21806558323854919</v>
      </c>
      <c r="CB196" s="328">
        <v>0.25563628040458775</v>
      </c>
      <c r="CC196" s="328">
        <v>0.23010923156684715</v>
      </c>
      <c r="CD196" s="328">
        <v>0.24272533745799407</v>
      </c>
      <c r="CE196" s="328">
        <v>0.99505284537637939</v>
      </c>
      <c r="CF196" s="328">
        <v>0.91471390070319369</v>
      </c>
      <c r="CG196" s="328">
        <v>0.45098564967360422</v>
      </c>
      <c r="CH196" s="328">
        <v>0.13861971396964368</v>
      </c>
      <c r="CI196" s="328">
        <v>0.61743030888821981</v>
      </c>
      <c r="CJ196" s="328">
        <v>0.93130237105860836</v>
      </c>
      <c r="CK196" s="328">
        <v>7.1373034352792075E-2</v>
      </c>
      <c r="CL196" s="328">
        <v>9.078714475563654E-2</v>
      </c>
      <c r="CM196" s="328">
        <v>0.17925624595775957</v>
      </c>
      <c r="CN196" s="328">
        <v>0.32009231204024591</v>
      </c>
      <c r="CO196" s="328">
        <v>0.64624541210042041</v>
      </c>
      <c r="CP196" s="328">
        <v>0.62521557192826194</v>
      </c>
      <c r="CQ196" s="328">
        <v>0.4477855967200961</v>
      </c>
      <c r="CR196" s="328">
        <v>0.44341691653851001</v>
      </c>
      <c r="CS196" s="328">
        <v>0.80737559555402627</v>
      </c>
      <c r="CT196" s="328">
        <v>0.68778806387990432</v>
      </c>
      <c r="CU196" s="328">
        <v>0.59685092999119682</v>
      </c>
      <c r="CV196" s="328">
        <v>0.31782019374115134</v>
      </c>
      <c r="CW196" s="329">
        <v>0.32272196292181743</v>
      </c>
    </row>
    <row r="197" spans="1:101" x14ac:dyDescent="0.25">
      <c r="A197" s="322">
        <v>195</v>
      </c>
      <c r="B197" s="327">
        <v>0.2207158030049543</v>
      </c>
      <c r="C197" s="328">
        <v>0.24588587890599367</v>
      </c>
      <c r="D197" s="328">
        <v>0.94734844066592361</v>
      </c>
      <c r="E197" s="328">
        <v>0.62254379715853858</v>
      </c>
      <c r="F197" s="328">
        <v>0.9470574632473332</v>
      </c>
      <c r="G197" s="328">
        <v>5.2780123681622548E-2</v>
      </c>
      <c r="H197" s="328">
        <v>0.45750220013780307</v>
      </c>
      <c r="I197" s="328">
        <v>0.28199156152613813</v>
      </c>
      <c r="J197" s="328">
        <v>0.47459126826413556</v>
      </c>
      <c r="K197" s="328">
        <v>0.72374343625852866</v>
      </c>
      <c r="L197" s="328">
        <v>0.10017091882883822</v>
      </c>
      <c r="M197" s="328">
        <v>0.93990403571876802</v>
      </c>
      <c r="N197" s="328">
        <v>0.93207435576466047</v>
      </c>
      <c r="O197" s="328">
        <v>0.58157328522683027</v>
      </c>
      <c r="P197" s="328">
        <v>0.56525257764305104</v>
      </c>
      <c r="Q197" s="328">
        <v>0.34619339359877799</v>
      </c>
      <c r="R197" s="328">
        <v>0.54653592672168494</v>
      </c>
      <c r="S197" s="328">
        <v>0.12217411361805697</v>
      </c>
      <c r="T197" s="328">
        <v>1.5936595319026026E-3</v>
      </c>
      <c r="U197" s="328">
        <v>0.61746840525367208</v>
      </c>
      <c r="V197" s="328">
        <v>0.85443215620274504</v>
      </c>
      <c r="W197" s="328">
        <v>0.44255331290196787</v>
      </c>
      <c r="X197" s="328">
        <v>0.87870003043363543</v>
      </c>
      <c r="Y197" s="328">
        <v>0.71167387164514584</v>
      </c>
      <c r="Z197" s="328">
        <v>0.53549784738691786</v>
      </c>
      <c r="AA197" s="328">
        <v>3.1640348775145988E-2</v>
      </c>
      <c r="AB197" s="328">
        <v>0.4197568172327264</v>
      </c>
      <c r="AC197" s="328">
        <v>0.74350988298372656</v>
      </c>
      <c r="AD197" s="328">
        <v>0.64289708394272282</v>
      </c>
      <c r="AE197" s="328">
        <v>0.23905844336280246</v>
      </c>
      <c r="AF197" s="328">
        <v>0.48422940899420119</v>
      </c>
      <c r="AG197" s="328">
        <v>0.34239675775817791</v>
      </c>
      <c r="AH197" s="328">
        <v>0.68470791857210411</v>
      </c>
      <c r="AI197" s="328">
        <v>0.49430363488302498</v>
      </c>
      <c r="AJ197" s="328">
        <v>0.79266504327323384</v>
      </c>
      <c r="AK197" s="328">
        <v>0.85392896753282521</v>
      </c>
      <c r="AL197" s="328">
        <v>0.21728789765956225</v>
      </c>
      <c r="AM197" s="328">
        <v>0.19686101448550719</v>
      </c>
      <c r="AN197" s="328">
        <v>0.70501417701534308</v>
      </c>
      <c r="AO197" s="328">
        <v>0.55014401697340087</v>
      </c>
      <c r="AP197" s="328">
        <v>0.23393324107509827</v>
      </c>
      <c r="AQ197" s="328">
        <v>0.80609312586196613</v>
      </c>
      <c r="AR197" s="328">
        <v>0.35756539476197347</v>
      </c>
      <c r="AS197" s="328">
        <v>0.1383429607294957</v>
      </c>
      <c r="AT197" s="328">
        <v>0.70385606435988191</v>
      </c>
      <c r="AU197" s="328">
        <v>0.26559614428909128</v>
      </c>
      <c r="AV197" s="328">
        <v>0.41248633077578334</v>
      </c>
      <c r="AW197" s="328">
        <v>1.487624192784498E-2</v>
      </c>
      <c r="AX197" s="328">
        <v>0.6503802751353156</v>
      </c>
      <c r="AY197" s="328">
        <v>0.84770006061350345</v>
      </c>
      <c r="AZ197" s="328">
        <v>0.40774173660833046</v>
      </c>
      <c r="BA197" s="328">
        <v>0.91481731731249072</v>
      </c>
      <c r="BB197" s="328">
        <v>0.68629135596614521</v>
      </c>
      <c r="BC197" s="328">
        <v>2.3000928099526696E-2</v>
      </c>
      <c r="BD197" s="328">
        <v>0.59272290053790488</v>
      </c>
      <c r="BE197" s="328">
        <v>0.53049815693643709</v>
      </c>
      <c r="BF197" s="328">
        <v>0.1473061528085271</v>
      </c>
      <c r="BG197" s="328">
        <v>0.61035115226099279</v>
      </c>
      <c r="BH197" s="328">
        <v>0.86811839184771511</v>
      </c>
      <c r="BI197" s="328">
        <v>0.89505761947735518</v>
      </c>
      <c r="BJ197" s="328">
        <v>0.81380810222655264</v>
      </c>
      <c r="BK197" s="328">
        <v>0.61631297123802198</v>
      </c>
      <c r="BL197" s="328">
        <v>0.38156807578287122</v>
      </c>
      <c r="BM197" s="328">
        <v>6.1684151026960565E-2</v>
      </c>
      <c r="BN197" s="328">
        <v>0.41612550321055952</v>
      </c>
      <c r="BO197" s="328">
        <v>0.55745586498666855</v>
      </c>
      <c r="BP197" s="328">
        <v>0.56511453148604507</v>
      </c>
      <c r="BQ197" s="328">
        <v>0.11342622076538866</v>
      </c>
      <c r="BR197" s="328">
        <v>0.38951738767417576</v>
      </c>
      <c r="BS197" s="328">
        <v>0.48653468785049325</v>
      </c>
      <c r="BT197" s="328">
        <v>0.575365569215605</v>
      </c>
      <c r="BU197" s="328">
        <v>0.35852739399992739</v>
      </c>
      <c r="BV197" s="328">
        <v>0.72817512211521374</v>
      </c>
      <c r="BW197" s="328">
        <v>0.55349144412435547</v>
      </c>
      <c r="BX197" s="328">
        <v>0.80958068645171588</v>
      </c>
      <c r="BY197" s="328">
        <v>0.96688806301661501</v>
      </c>
      <c r="BZ197" s="328">
        <v>0.13342802839118417</v>
      </c>
      <c r="CA197" s="328">
        <v>0.20899259293979178</v>
      </c>
      <c r="CB197" s="328">
        <v>0.5542892835475719</v>
      </c>
      <c r="CC197" s="328">
        <v>0.69687024449949764</v>
      </c>
      <c r="CD197" s="328">
        <v>0.93166434957633193</v>
      </c>
      <c r="CE197" s="328">
        <v>0.30409879886214619</v>
      </c>
      <c r="CF197" s="328">
        <v>0.29520655402818252</v>
      </c>
      <c r="CG197" s="328">
        <v>0.75244311717756962</v>
      </c>
      <c r="CH197" s="328">
        <v>0.94800072024623017</v>
      </c>
      <c r="CI197" s="328">
        <v>0.27691099608147329</v>
      </c>
      <c r="CJ197" s="328">
        <v>0.48129429988300054</v>
      </c>
      <c r="CK197" s="328">
        <v>0.99980182250044791</v>
      </c>
      <c r="CL197" s="328">
        <v>0.5397175429541623</v>
      </c>
      <c r="CM197" s="328">
        <v>0.48431389020817694</v>
      </c>
      <c r="CN197" s="328">
        <v>0.877276214144044</v>
      </c>
      <c r="CO197" s="328">
        <v>8.9086517556014044E-2</v>
      </c>
      <c r="CP197" s="328">
        <v>0.17544914020570168</v>
      </c>
      <c r="CQ197" s="328">
        <v>0.87709540624263482</v>
      </c>
      <c r="CR197" s="328">
        <v>0.49737277922493339</v>
      </c>
      <c r="CS197" s="328">
        <v>0.39846746740814876</v>
      </c>
      <c r="CT197" s="328">
        <v>0.12325805524917666</v>
      </c>
      <c r="CU197" s="328">
        <v>0.7617544454978733</v>
      </c>
      <c r="CV197" s="328">
        <v>0.14747024946005372</v>
      </c>
      <c r="CW197" s="329">
        <v>4.5572475605105467E-2</v>
      </c>
    </row>
    <row r="198" spans="1:101" x14ac:dyDescent="0.25">
      <c r="A198" s="322">
        <v>196</v>
      </c>
      <c r="B198" s="327">
        <v>0.47781817808962512</v>
      </c>
      <c r="C198" s="328">
        <v>0.13857074816499004</v>
      </c>
      <c r="D198" s="328">
        <v>0.32919502187185445</v>
      </c>
      <c r="E198" s="328">
        <v>0.86920209301998441</v>
      </c>
      <c r="F198" s="328">
        <v>0.37347406466965971</v>
      </c>
      <c r="G198" s="328">
        <v>0.77238954977466534</v>
      </c>
      <c r="H198" s="328">
        <v>0.74029986871271269</v>
      </c>
      <c r="I198" s="328">
        <v>0.27636061164403625</v>
      </c>
      <c r="J198" s="328">
        <v>0.67739347818322226</v>
      </c>
      <c r="K198" s="328">
        <v>0.76416523634329625</v>
      </c>
      <c r="L198" s="328">
        <v>0.71417875997005198</v>
      </c>
      <c r="M198" s="328">
        <v>0.4748325671683904</v>
      </c>
      <c r="N198" s="328">
        <v>0.12997188575747032</v>
      </c>
      <c r="O198" s="328">
        <v>0.37906256638239988</v>
      </c>
      <c r="P198" s="328">
        <v>0.61703236699227593</v>
      </c>
      <c r="Q198" s="328">
        <v>0.70905760427862807</v>
      </c>
      <c r="R198" s="328">
        <v>0.90460740958339247</v>
      </c>
      <c r="S198" s="328">
        <v>0.96152994181014773</v>
      </c>
      <c r="T198" s="328">
        <v>2.6855624212013929E-2</v>
      </c>
      <c r="U198" s="328">
        <v>0.94869594519994682</v>
      </c>
      <c r="V198" s="328">
        <v>0.71480074880334676</v>
      </c>
      <c r="W198" s="328">
        <v>0.14732675450060273</v>
      </c>
      <c r="X198" s="328">
        <v>0.87157534665386205</v>
      </c>
      <c r="Y198" s="328">
        <v>0.40400855779905953</v>
      </c>
      <c r="Z198" s="328">
        <v>0.7854753179351226</v>
      </c>
      <c r="AA198" s="328">
        <v>0.99734515923496248</v>
      </c>
      <c r="AB198" s="328">
        <v>0.37631588902694801</v>
      </c>
      <c r="AC198" s="328">
        <v>0.12886350606001762</v>
      </c>
      <c r="AD198" s="328">
        <v>0.26390152833443059</v>
      </c>
      <c r="AE198" s="328">
        <v>0.23721904614584144</v>
      </c>
      <c r="AF198" s="328">
        <v>0.41103149062791644</v>
      </c>
      <c r="AG198" s="328">
        <v>0.76703918987755992</v>
      </c>
      <c r="AH198" s="328">
        <v>0.39063483960933643</v>
      </c>
      <c r="AI198" s="328">
        <v>1.8247824468815566E-2</v>
      </c>
      <c r="AJ198" s="328">
        <v>0.8134265719170708</v>
      </c>
      <c r="AK198" s="328">
        <v>0.98393313374671498</v>
      </c>
      <c r="AL198" s="328">
        <v>0.99211772725861636</v>
      </c>
      <c r="AM198" s="328">
        <v>0.36926527796984443</v>
      </c>
      <c r="AN198" s="328">
        <v>0.35264172928708959</v>
      </c>
      <c r="AO198" s="328">
        <v>0.62801412125516198</v>
      </c>
      <c r="AP198" s="328">
        <v>0.741229753266053</v>
      </c>
      <c r="AQ198" s="328">
        <v>0.64640945183773302</v>
      </c>
      <c r="AR198" s="328">
        <v>0.38405947457999634</v>
      </c>
      <c r="AS198" s="328">
        <v>0.9002294593955007</v>
      </c>
      <c r="AT198" s="328">
        <v>0.76240228357577333</v>
      </c>
      <c r="AU198" s="328">
        <v>0.63019160119468509</v>
      </c>
      <c r="AV198" s="328">
        <v>0.20194053443596349</v>
      </c>
      <c r="AW198" s="328">
        <v>0.30324007906737638</v>
      </c>
      <c r="AX198" s="328">
        <v>0.80858454569832716</v>
      </c>
      <c r="AY198" s="328">
        <v>1.3386799614567124E-2</v>
      </c>
      <c r="AZ198" s="328">
        <v>0.88252589891132716</v>
      </c>
      <c r="BA198" s="328">
        <v>0.32042565019659652</v>
      </c>
      <c r="BB198" s="328">
        <v>0.55936751159294307</v>
      </c>
      <c r="BC198" s="328">
        <v>0.72748737086798609</v>
      </c>
      <c r="BD198" s="328">
        <v>0.23412749340910399</v>
      </c>
      <c r="BE198" s="328">
        <v>0.32780459314193067</v>
      </c>
      <c r="BF198" s="328">
        <v>0.24223795053168784</v>
      </c>
      <c r="BG198" s="328">
        <v>0.10083951850923967</v>
      </c>
      <c r="BH198" s="328">
        <v>0.54750274737161986</v>
      </c>
      <c r="BI198" s="328">
        <v>0.7174688595145513</v>
      </c>
      <c r="BJ198" s="328">
        <v>0.94932454404735189</v>
      </c>
      <c r="BK198" s="328">
        <v>0.31453467270333935</v>
      </c>
      <c r="BL198" s="328">
        <v>0.19263665071641878</v>
      </c>
      <c r="BM198" s="328">
        <v>0.13413625244770788</v>
      </c>
      <c r="BN198" s="328">
        <v>0.9787385997938054</v>
      </c>
      <c r="BO198" s="328">
        <v>0.30569296926832212</v>
      </c>
      <c r="BP198" s="328">
        <v>0.27145952770321102</v>
      </c>
      <c r="BQ198" s="328">
        <v>0.46151452611859178</v>
      </c>
      <c r="BR198" s="328">
        <v>0.11025881258783454</v>
      </c>
      <c r="BS198" s="328">
        <v>0.40500449739937161</v>
      </c>
      <c r="BT198" s="328">
        <v>0.58886594132915104</v>
      </c>
      <c r="BU198" s="328">
        <v>0.80877567775911618</v>
      </c>
      <c r="BV198" s="328">
        <v>0.38777810099792909</v>
      </c>
      <c r="BW198" s="328">
        <v>0.68109586894814544</v>
      </c>
      <c r="BX198" s="328">
        <v>0.75467227606478815</v>
      </c>
      <c r="BY198" s="328">
        <v>0.46462273607892546</v>
      </c>
      <c r="BZ198" s="328">
        <v>0.97457195789890272</v>
      </c>
      <c r="CA198" s="328">
        <v>0.81259125786577546</v>
      </c>
      <c r="CB198" s="328">
        <v>0.13673485002796326</v>
      </c>
      <c r="CC198" s="328">
        <v>0.66524247670399461</v>
      </c>
      <c r="CD198" s="328">
        <v>0.40738859422506923</v>
      </c>
      <c r="CE198" s="328">
        <v>0.56941251838834361</v>
      </c>
      <c r="CF198" s="328">
        <v>0.10096406437801253</v>
      </c>
      <c r="CG198" s="328">
        <v>0.39099988598053503</v>
      </c>
      <c r="CH198" s="328">
        <v>0.14973792290638777</v>
      </c>
      <c r="CI198" s="328">
        <v>0.88764088026563059</v>
      </c>
      <c r="CJ198" s="328">
        <v>0.10800004178320854</v>
      </c>
      <c r="CK198" s="328">
        <v>0.84532513756187733</v>
      </c>
      <c r="CL198" s="328">
        <v>0.25550680994386865</v>
      </c>
      <c r="CM198" s="328">
        <v>0.20168298430732801</v>
      </c>
      <c r="CN198" s="328">
        <v>0.99416928688103789</v>
      </c>
      <c r="CO198" s="328">
        <v>0.61777811607192867</v>
      </c>
      <c r="CP198" s="328">
        <v>0.1892022277428258</v>
      </c>
      <c r="CQ198" s="328">
        <v>0.37257591230265064</v>
      </c>
      <c r="CR198" s="328">
        <v>0.76117268128421789</v>
      </c>
      <c r="CS198" s="328">
        <v>2.6486322519940764E-2</v>
      </c>
      <c r="CT198" s="328">
        <v>0.87611136193890671</v>
      </c>
      <c r="CU198" s="328">
        <v>8.4068408978539289E-2</v>
      </c>
      <c r="CV198" s="328">
        <v>0.25472708636628161</v>
      </c>
      <c r="CW198" s="329">
        <v>0.62805716176786275</v>
      </c>
    </row>
    <row r="199" spans="1:101" x14ac:dyDescent="0.25">
      <c r="A199" s="322">
        <v>197</v>
      </c>
      <c r="B199" s="327">
        <v>0.91125449545109416</v>
      </c>
      <c r="C199" s="328">
        <v>0.40304582425071378</v>
      </c>
      <c r="D199" s="328">
        <v>0.52621557988943857</v>
      </c>
      <c r="E199" s="328">
        <v>0.17479292081384412</v>
      </c>
      <c r="F199" s="328">
        <v>0.4510876527858958</v>
      </c>
      <c r="G199" s="328">
        <v>0.34124977911484677</v>
      </c>
      <c r="H199" s="328">
        <v>0.75641948085598898</v>
      </c>
      <c r="I199" s="328">
        <v>0.22718858959428267</v>
      </c>
      <c r="J199" s="328">
        <v>0.63231189442159197</v>
      </c>
      <c r="K199" s="328">
        <v>0.34423446303131122</v>
      </c>
      <c r="L199" s="328">
        <v>0.75083279110419743</v>
      </c>
      <c r="M199" s="328">
        <v>0.35507828926274598</v>
      </c>
      <c r="N199" s="328">
        <v>0.54782329346632364</v>
      </c>
      <c r="O199" s="328">
        <v>0.93385150670838524</v>
      </c>
      <c r="P199" s="328">
        <v>0.26038517286422369</v>
      </c>
      <c r="Q199" s="328">
        <v>0.47343487194804101</v>
      </c>
      <c r="R199" s="328">
        <v>0.89106416871597638</v>
      </c>
      <c r="S199" s="328">
        <v>0.28560722638315283</v>
      </c>
      <c r="T199" s="328">
        <v>0.23881961462378465</v>
      </c>
      <c r="U199" s="328">
        <v>0.18898986949312935</v>
      </c>
      <c r="V199" s="328">
        <v>4.0245218035322772E-2</v>
      </c>
      <c r="W199" s="328">
        <v>0.54310562490914749</v>
      </c>
      <c r="X199" s="328">
        <v>6.9394348742293666E-2</v>
      </c>
      <c r="Y199" s="328">
        <v>0.12178762724806358</v>
      </c>
      <c r="Z199" s="328">
        <v>0.58797526086442664</v>
      </c>
      <c r="AA199" s="328">
        <v>5.8117135029500666E-2</v>
      </c>
      <c r="AB199" s="328">
        <v>0.57508286225657401</v>
      </c>
      <c r="AC199" s="328">
        <v>9.5396503362176643E-2</v>
      </c>
      <c r="AD199" s="328">
        <v>0.32686962795401131</v>
      </c>
      <c r="AE199" s="328">
        <v>0.54882256362143522</v>
      </c>
      <c r="AF199" s="328">
        <v>0.86703525309007912</v>
      </c>
      <c r="AG199" s="328">
        <v>0.41635517662075316</v>
      </c>
      <c r="AH199" s="328">
        <v>0.37826487630236327</v>
      </c>
      <c r="AI199" s="328">
        <v>0.71102961461766845</v>
      </c>
      <c r="AJ199" s="328">
        <v>0.72648256257692179</v>
      </c>
      <c r="AK199" s="328">
        <v>0.94593366023762027</v>
      </c>
      <c r="AL199" s="328">
        <v>0.39835786775644744</v>
      </c>
      <c r="AM199" s="328">
        <v>0.99412599927709033</v>
      </c>
      <c r="AN199" s="328">
        <v>0.71127126078605407</v>
      </c>
      <c r="AO199" s="328">
        <v>0.45505771806299222</v>
      </c>
      <c r="AP199" s="328">
        <v>0.54442318534223255</v>
      </c>
      <c r="AQ199" s="328">
        <v>0.63458311753131391</v>
      </c>
      <c r="AR199" s="328">
        <v>0.10385261479526631</v>
      </c>
      <c r="AS199" s="328">
        <v>0.24978261649482847</v>
      </c>
      <c r="AT199" s="328">
        <v>0.35092942870118637</v>
      </c>
      <c r="AU199" s="328">
        <v>0.36793143102335879</v>
      </c>
      <c r="AV199" s="328">
        <v>0.61670963010618851</v>
      </c>
      <c r="AW199" s="328">
        <v>0.13876501708142097</v>
      </c>
      <c r="AX199" s="328">
        <v>0.64790498011555364</v>
      </c>
      <c r="AY199" s="328">
        <v>0.13398582636834089</v>
      </c>
      <c r="AZ199" s="328">
        <v>0.93952855372526578</v>
      </c>
      <c r="BA199" s="328">
        <v>0.46731852388990802</v>
      </c>
      <c r="BB199" s="328">
        <v>0.36063320376002062</v>
      </c>
      <c r="BC199" s="328">
        <v>0.75039976093864169</v>
      </c>
      <c r="BD199" s="328">
        <v>0.55002769870843005</v>
      </c>
      <c r="BE199" s="328">
        <v>0.85778529897634415</v>
      </c>
      <c r="BF199" s="328">
        <v>0.44030586301042707</v>
      </c>
      <c r="BG199" s="328">
        <v>7.1242298533129578E-2</v>
      </c>
      <c r="BH199" s="328">
        <v>5.7767346623554428E-2</v>
      </c>
      <c r="BI199" s="328">
        <v>0.47319862414030833</v>
      </c>
      <c r="BJ199" s="328">
        <v>0.92595467702022627</v>
      </c>
      <c r="BK199" s="328">
        <v>0.94332631338023321</v>
      </c>
      <c r="BL199" s="328">
        <v>0.59678015426502795</v>
      </c>
      <c r="BM199" s="328">
        <v>0.89163606081873681</v>
      </c>
      <c r="BN199" s="328">
        <v>0.27902414767782302</v>
      </c>
      <c r="BO199" s="328">
        <v>0.45686470098882226</v>
      </c>
      <c r="BP199" s="328">
        <v>0.37961028684729303</v>
      </c>
      <c r="BQ199" s="328">
        <v>0.29340696190430737</v>
      </c>
      <c r="BR199" s="328">
        <v>0.74995738701941983</v>
      </c>
      <c r="BS199" s="328">
        <v>0.31800081783688849</v>
      </c>
      <c r="BT199" s="328">
        <v>0.72321006308442692</v>
      </c>
      <c r="BU199" s="328">
        <v>0.53773458907717431</v>
      </c>
      <c r="BV199" s="328">
        <v>0.56363153889061968</v>
      </c>
      <c r="BW199" s="328">
        <v>0.49308985016957618</v>
      </c>
      <c r="BX199" s="328">
        <v>0.19750456723529242</v>
      </c>
      <c r="BY199" s="328">
        <v>0.80270240526571479</v>
      </c>
      <c r="BZ199" s="328">
        <v>0.59529960943770321</v>
      </c>
      <c r="CA199" s="328">
        <v>0.18398273818519151</v>
      </c>
      <c r="CB199" s="328">
        <v>0.17732727546089633</v>
      </c>
      <c r="CC199" s="328">
        <v>0.37529920802117389</v>
      </c>
      <c r="CD199" s="328">
        <v>0.74127405166884897</v>
      </c>
      <c r="CE199" s="328">
        <v>0.75248980783207209</v>
      </c>
      <c r="CF199" s="328">
        <v>0.19467305952312763</v>
      </c>
      <c r="CG199" s="328">
        <v>0.34829467685017956</v>
      </c>
      <c r="CH199" s="328">
        <v>0.91430425973263363</v>
      </c>
      <c r="CI199" s="328">
        <v>0.99955153291129162</v>
      </c>
      <c r="CJ199" s="328">
        <v>0.82107423208769914</v>
      </c>
      <c r="CK199" s="328">
        <v>0.41872056816044179</v>
      </c>
      <c r="CL199" s="328">
        <v>0.57280660485112866</v>
      </c>
      <c r="CM199" s="328">
        <v>0.3478249172731136</v>
      </c>
      <c r="CN199" s="328">
        <v>0.29905758151931505</v>
      </c>
      <c r="CO199" s="328">
        <v>0.79052332069253328</v>
      </c>
      <c r="CP199" s="328">
        <v>0.46600215526283195</v>
      </c>
      <c r="CQ199" s="328">
        <v>0.21475121597864355</v>
      </c>
      <c r="CR199" s="328">
        <v>0.680576099745418</v>
      </c>
      <c r="CS199" s="328">
        <v>0.2402228062975873</v>
      </c>
      <c r="CT199" s="328">
        <v>0.99033383728675717</v>
      </c>
      <c r="CU199" s="328">
        <v>0.24195522640399636</v>
      </c>
      <c r="CV199" s="328">
        <v>0.33823393912208655</v>
      </c>
      <c r="CW199" s="329">
        <v>0.75097355691672263</v>
      </c>
    </row>
    <row r="200" spans="1:101" x14ac:dyDescent="0.25">
      <c r="A200" s="322">
        <v>198</v>
      </c>
      <c r="B200" s="327">
        <v>8.8120559664043974E-2</v>
      </c>
      <c r="C200" s="328">
        <v>0.81863235405037504</v>
      </c>
      <c r="D200" s="328">
        <v>0.73192046742872097</v>
      </c>
      <c r="E200" s="328">
        <v>0.74239635190686659</v>
      </c>
      <c r="F200" s="328">
        <v>0.48390880132980163</v>
      </c>
      <c r="G200" s="328">
        <v>3.2814955357856945E-2</v>
      </c>
      <c r="H200" s="328">
        <v>0.66028472049553733</v>
      </c>
      <c r="I200" s="328">
        <v>0.61358277382832149</v>
      </c>
      <c r="J200" s="328">
        <v>0.60536000988764416</v>
      </c>
      <c r="K200" s="328">
        <v>0.17006993026793626</v>
      </c>
      <c r="L200" s="328">
        <v>0.97744460098610508</v>
      </c>
      <c r="M200" s="328">
        <v>0.72375038520783641</v>
      </c>
      <c r="N200" s="328">
        <v>0.35258943078218352</v>
      </c>
      <c r="O200" s="328">
        <v>0.61307648128337</v>
      </c>
      <c r="P200" s="328">
        <v>0.42427920425845866</v>
      </c>
      <c r="Q200" s="328">
        <v>0.67503353522040843</v>
      </c>
      <c r="R200" s="328">
        <v>0.18266930069372034</v>
      </c>
      <c r="S200" s="328">
        <v>0.37699219416939567</v>
      </c>
      <c r="T200" s="328">
        <v>0.31232080076555069</v>
      </c>
      <c r="U200" s="328">
        <v>0.55763293595449248</v>
      </c>
      <c r="V200" s="328">
        <v>0.35381726231770472</v>
      </c>
      <c r="W200" s="328">
        <v>0.49915373575541966</v>
      </c>
      <c r="X200" s="328">
        <v>0.60814707983237715</v>
      </c>
      <c r="Y200" s="328">
        <v>0.78373564805090634</v>
      </c>
      <c r="Z200" s="328">
        <v>0.10264608460854041</v>
      </c>
      <c r="AA200" s="328">
        <v>0.24114203057247097</v>
      </c>
      <c r="AB200" s="328">
        <v>0.85580934842914225</v>
      </c>
      <c r="AC200" s="328">
        <v>0.1701217140101754</v>
      </c>
      <c r="AD200" s="328">
        <v>0.16766000901500466</v>
      </c>
      <c r="AE200" s="328">
        <v>1.8290535152376997E-2</v>
      </c>
      <c r="AF200" s="328">
        <v>0.86704328474918668</v>
      </c>
      <c r="AG200" s="328">
        <v>0.63373888368528219</v>
      </c>
      <c r="AH200" s="328">
        <v>0.40629889627044946</v>
      </c>
      <c r="AI200" s="328">
        <v>0.47435207175665539</v>
      </c>
      <c r="AJ200" s="328">
        <v>0.71831474061792377</v>
      </c>
      <c r="AK200" s="328">
        <v>0.1311353559833528</v>
      </c>
      <c r="AL200" s="328">
        <v>7.5972221617570668E-3</v>
      </c>
      <c r="AM200" s="328">
        <v>0.10024578986289701</v>
      </c>
      <c r="AN200" s="328">
        <v>0.83441910169860289</v>
      </c>
      <c r="AO200" s="328">
        <v>0.90043180937259493</v>
      </c>
      <c r="AP200" s="328">
        <v>0.96316299982214382</v>
      </c>
      <c r="AQ200" s="328">
        <v>0.83601104352593403</v>
      </c>
      <c r="AR200" s="328">
        <v>0.31005961587615705</v>
      </c>
      <c r="AS200" s="328">
        <v>0.98294730366128125</v>
      </c>
      <c r="AT200" s="328">
        <v>0.63196245463681233</v>
      </c>
      <c r="AU200" s="328">
        <v>0.89776956128723295</v>
      </c>
      <c r="AV200" s="328">
        <v>0.77322343665701698</v>
      </c>
      <c r="AW200" s="328">
        <v>4.007216565796945E-2</v>
      </c>
      <c r="AX200" s="328">
        <v>0.44987528494110407</v>
      </c>
      <c r="AY200" s="328">
        <v>0.9759171012318113</v>
      </c>
      <c r="AZ200" s="328">
        <v>0.15465513919741358</v>
      </c>
      <c r="BA200" s="328">
        <v>0.62833480937439656</v>
      </c>
      <c r="BB200" s="328">
        <v>0.71675962828812323</v>
      </c>
      <c r="BC200" s="328">
        <v>0.15741101678271452</v>
      </c>
      <c r="BD200" s="328">
        <v>0.68411475192680093</v>
      </c>
      <c r="BE200" s="328">
        <v>0.52697550544676841</v>
      </c>
      <c r="BF200" s="328">
        <v>0.5415792388701548</v>
      </c>
      <c r="BG200" s="328">
        <v>0.19165194525811735</v>
      </c>
      <c r="BH200" s="328">
        <v>0.6876952266591605</v>
      </c>
      <c r="BI200" s="328">
        <v>0.10958836631269442</v>
      </c>
      <c r="BJ200" s="328">
        <v>0.42382879640129678</v>
      </c>
      <c r="BK200" s="328">
        <v>0.10812366031734211</v>
      </c>
      <c r="BL200" s="328">
        <v>0.63933624395261557</v>
      </c>
      <c r="BM200" s="328">
        <v>3.5927827981221405E-2</v>
      </c>
      <c r="BN200" s="328">
        <v>0.34811000966439853</v>
      </c>
      <c r="BO200" s="328">
        <v>0.77659909382271763</v>
      </c>
      <c r="BP200" s="328">
        <v>0.5175840240253633</v>
      </c>
      <c r="BQ200" s="328">
        <v>0.94929451517609675</v>
      </c>
      <c r="BR200" s="328">
        <v>7.8687951519682997E-2</v>
      </c>
      <c r="BS200" s="328">
        <v>0.71227686682367963</v>
      </c>
      <c r="BT200" s="328">
        <v>5.8970186642834044E-2</v>
      </c>
      <c r="BU200" s="328">
        <v>0.38281206720705008</v>
      </c>
      <c r="BV200" s="328">
        <v>0.8132958520320992</v>
      </c>
      <c r="BW200" s="328">
        <v>0.32593364142908432</v>
      </c>
      <c r="BX200" s="328">
        <v>0.57376439117008715</v>
      </c>
      <c r="BY200" s="328">
        <v>0.98124909417789774</v>
      </c>
      <c r="BZ200" s="328">
        <v>0.66305263723743302</v>
      </c>
      <c r="CA200" s="328">
        <v>7.9356355410745039E-2</v>
      </c>
      <c r="CB200" s="328">
        <v>0.70579396360010804</v>
      </c>
      <c r="CC200" s="328">
        <v>0.89173604513487792</v>
      </c>
      <c r="CD200" s="328">
        <v>0.4415305738917672</v>
      </c>
      <c r="CE200" s="328">
        <v>0.28049866526648337</v>
      </c>
      <c r="CF200" s="328">
        <v>8.7186896955351756E-2</v>
      </c>
      <c r="CG200" s="328">
        <v>0.1063870749962661</v>
      </c>
      <c r="CH200" s="328">
        <v>0.53524208762292957</v>
      </c>
      <c r="CI200" s="328">
        <v>0.48114466334854367</v>
      </c>
      <c r="CJ200" s="328">
        <v>2.0263325641250773E-2</v>
      </c>
      <c r="CK200" s="328">
        <v>0.23560417208047113</v>
      </c>
      <c r="CL200" s="328">
        <v>8.9229153227963209E-3</v>
      </c>
      <c r="CM200" s="328">
        <v>0.31481380547864646</v>
      </c>
      <c r="CN200" s="328">
        <v>0.40251319221167936</v>
      </c>
      <c r="CO200" s="328">
        <v>0.3593752349784447</v>
      </c>
      <c r="CP200" s="328">
        <v>0.4474048083361637</v>
      </c>
      <c r="CQ200" s="328">
        <v>0.95680736745879091</v>
      </c>
      <c r="CR200" s="328">
        <v>0.44299556939714879</v>
      </c>
      <c r="CS200" s="328">
        <v>0.57634034553607272</v>
      </c>
      <c r="CT200" s="328">
        <v>0.24746423853451938</v>
      </c>
      <c r="CU200" s="328">
        <v>0.61429569590158839</v>
      </c>
      <c r="CV200" s="328">
        <v>7.367071284176685E-2</v>
      </c>
      <c r="CW200" s="329">
        <v>0.78388355759749029</v>
      </c>
    </row>
    <row r="201" spans="1:101" x14ac:dyDescent="0.25">
      <c r="A201" s="322">
        <v>199</v>
      </c>
      <c r="B201" s="327">
        <v>0.67458362640981395</v>
      </c>
      <c r="C201" s="328">
        <v>0.86005212035270162</v>
      </c>
      <c r="D201" s="328">
        <v>0.9718266014101129</v>
      </c>
      <c r="E201" s="328">
        <v>0.22519763825029204</v>
      </c>
      <c r="F201" s="328">
        <v>0.35982840234876146</v>
      </c>
      <c r="G201" s="328">
        <v>0.7564347312740074</v>
      </c>
      <c r="H201" s="328">
        <v>0.24247919825267084</v>
      </c>
      <c r="I201" s="328">
        <v>0.73404173072522583</v>
      </c>
      <c r="J201" s="328">
        <v>0.24030175538721132</v>
      </c>
      <c r="K201" s="328">
        <v>1.9587088898762595E-2</v>
      </c>
      <c r="L201" s="328">
        <v>3.9036213384416207E-2</v>
      </c>
      <c r="M201" s="328">
        <v>0.47761147248861402</v>
      </c>
      <c r="N201" s="328">
        <v>0.26329156635006701</v>
      </c>
      <c r="O201" s="328">
        <v>0.18700626243118279</v>
      </c>
      <c r="P201" s="328">
        <v>0.63476253767516155</v>
      </c>
      <c r="Q201" s="328">
        <v>0.243739837526185</v>
      </c>
      <c r="R201" s="328">
        <v>0.54746915581951971</v>
      </c>
      <c r="S201" s="328">
        <v>4.2802012013027912E-2</v>
      </c>
      <c r="T201" s="328">
        <v>0.69931658046512712</v>
      </c>
      <c r="U201" s="328">
        <v>0.10393979985185431</v>
      </c>
      <c r="V201" s="328">
        <v>0.46153968684321356</v>
      </c>
      <c r="W201" s="328">
        <v>0.86468116727028699</v>
      </c>
      <c r="X201" s="328">
        <v>0.32207331302159758</v>
      </c>
      <c r="Y201" s="328">
        <v>0.8220633454556201</v>
      </c>
      <c r="Z201" s="328">
        <v>0.44649794108629681</v>
      </c>
      <c r="AA201" s="328">
        <v>1.5248645970520558E-2</v>
      </c>
      <c r="AB201" s="328">
        <v>0.58324446227729698</v>
      </c>
      <c r="AC201" s="328">
        <v>0.19002381935366253</v>
      </c>
      <c r="AD201" s="328">
        <v>7.4480520728354982E-2</v>
      </c>
      <c r="AE201" s="328">
        <v>0.36873522289853078</v>
      </c>
      <c r="AF201" s="328">
        <v>0.47787498529627404</v>
      </c>
      <c r="AG201" s="328">
        <v>0.67208554975456369</v>
      </c>
      <c r="AH201" s="328">
        <v>0.89073467805881301</v>
      </c>
      <c r="AI201" s="328">
        <v>0.23096158789039389</v>
      </c>
      <c r="AJ201" s="328">
        <v>0.48161193890076093</v>
      </c>
      <c r="AK201" s="328">
        <v>0.70930825551024701</v>
      </c>
      <c r="AL201" s="328">
        <v>0.62436922799675987</v>
      </c>
      <c r="AM201" s="328">
        <v>0.17849415444938188</v>
      </c>
      <c r="AN201" s="328">
        <v>0.21273906961129718</v>
      </c>
      <c r="AO201" s="328">
        <v>0.47063687558321732</v>
      </c>
      <c r="AP201" s="328">
        <v>0.77480284373325325</v>
      </c>
      <c r="AQ201" s="328">
        <v>0.63119993986779921</v>
      </c>
      <c r="AR201" s="328">
        <v>0.49467295642287823</v>
      </c>
      <c r="AS201" s="328">
        <v>0.2154467181330999</v>
      </c>
      <c r="AT201" s="328">
        <v>0.36232253742023257</v>
      </c>
      <c r="AU201" s="328">
        <v>0.44703526678538275</v>
      </c>
      <c r="AV201" s="328">
        <v>0.80348449622460527</v>
      </c>
      <c r="AW201" s="328">
        <v>0.23435395542671156</v>
      </c>
      <c r="AX201" s="328">
        <v>0.61983059251540484</v>
      </c>
      <c r="AY201" s="328">
        <v>0.41059798615832133</v>
      </c>
      <c r="AZ201" s="328">
        <v>0.84183273853274354</v>
      </c>
      <c r="BA201" s="328">
        <v>0.69984934069230675</v>
      </c>
      <c r="BB201" s="328">
        <v>0.45068213030547488</v>
      </c>
      <c r="BC201" s="328">
        <v>0.250903995661937</v>
      </c>
      <c r="BD201" s="328">
        <v>0.81195304196608342</v>
      </c>
      <c r="BE201" s="328">
        <v>0.46754456709873882</v>
      </c>
      <c r="BF201" s="328">
        <v>0.13080773672579515</v>
      </c>
      <c r="BG201" s="328">
        <v>0.9575349100331163</v>
      </c>
      <c r="BH201" s="328">
        <v>1.5363803420142208E-2</v>
      </c>
      <c r="BI201" s="328">
        <v>0.95162184530822636</v>
      </c>
      <c r="BJ201" s="328">
        <v>0.72819151384955916</v>
      </c>
      <c r="BK201" s="328">
        <v>0.78488996468538286</v>
      </c>
      <c r="BL201" s="328">
        <v>0.66392450667755898</v>
      </c>
      <c r="BM201" s="328">
        <v>0.31039893406265673</v>
      </c>
      <c r="BN201" s="328">
        <v>8.2781205315267448E-2</v>
      </c>
      <c r="BO201" s="328">
        <v>0.73744943561219989</v>
      </c>
      <c r="BP201" s="328">
        <v>0.63055222734851335</v>
      </c>
      <c r="BQ201" s="328">
        <v>0.21568786601925893</v>
      </c>
      <c r="BR201" s="328">
        <v>0.92418226039173357</v>
      </c>
      <c r="BS201" s="328">
        <v>0.84904512880609007</v>
      </c>
      <c r="BT201" s="328">
        <v>0.55072305526588061</v>
      </c>
      <c r="BU201" s="328">
        <v>0.38838602005550005</v>
      </c>
      <c r="BV201" s="328">
        <v>0.17126911598302774</v>
      </c>
      <c r="BW201" s="328">
        <v>0.3518762433878122</v>
      </c>
      <c r="BX201" s="328">
        <v>0.6189398375207289</v>
      </c>
      <c r="BY201" s="328">
        <v>0.12881212484422644</v>
      </c>
      <c r="BZ201" s="328">
        <v>0.14613371691588783</v>
      </c>
      <c r="CA201" s="328">
        <v>0.21036491514159561</v>
      </c>
      <c r="CB201" s="328">
        <v>0.59278839720491039</v>
      </c>
      <c r="CC201" s="328">
        <v>0.69887931558044869</v>
      </c>
      <c r="CD201" s="328">
        <v>4.1471681896167123E-2</v>
      </c>
      <c r="CE201" s="328">
        <v>0.75536408638613395</v>
      </c>
      <c r="CF201" s="328">
        <v>0.19125254460226859</v>
      </c>
      <c r="CG201" s="328">
        <v>0.31399653133258543</v>
      </c>
      <c r="CH201" s="328">
        <v>0.77967633334918607</v>
      </c>
      <c r="CI201" s="328">
        <v>0.97487623817802405</v>
      </c>
      <c r="CJ201" s="328">
        <v>0.49996187378743007</v>
      </c>
      <c r="CK201" s="328">
        <v>0.85209004889985174</v>
      </c>
      <c r="CL201" s="328">
        <v>0.68014858883557494</v>
      </c>
      <c r="CM201" s="328">
        <v>0.33868956496059566</v>
      </c>
      <c r="CN201" s="328">
        <v>0.26871106918746257</v>
      </c>
      <c r="CO201" s="328">
        <v>0.23520840119274222</v>
      </c>
      <c r="CP201" s="328">
        <v>0.91683942062891277</v>
      </c>
      <c r="CQ201" s="328">
        <v>0.87738897787920545</v>
      </c>
      <c r="CR201" s="328">
        <v>0.48475262320308521</v>
      </c>
      <c r="CS201" s="328">
        <v>0.61405739833294959</v>
      </c>
      <c r="CT201" s="328">
        <v>0.81583143928201007</v>
      </c>
      <c r="CU201" s="328">
        <v>5.2314351301818274E-2</v>
      </c>
      <c r="CV201" s="328">
        <v>0.36675588201039178</v>
      </c>
      <c r="CW201" s="329">
        <v>0.47511904013327189</v>
      </c>
    </row>
    <row r="202" spans="1:101" x14ac:dyDescent="0.25">
      <c r="A202" s="322">
        <v>200</v>
      </c>
      <c r="B202" s="327">
        <v>0.10835262624792596</v>
      </c>
      <c r="C202" s="328">
        <v>0.40764824645620767</v>
      </c>
      <c r="D202" s="328">
        <v>2.7354678768176655E-2</v>
      </c>
      <c r="E202" s="328">
        <v>0.93567415618248551</v>
      </c>
      <c r="F202" s="328">
        <v>0.88778203650672727</v>
      </c>
      <c r="G202" s="328">
        <v>0.11045129827938638</v>
      </c>
      <c r="H202" s="328">
        <v>0.64837122324151508</v>
      </c>
      <c r="I202" s="328">
        <v>0.44725184505447757</v>
      </c>
      <c r="J202" s="328">
        <v>0.72135243988246955</v>
      </c>
      <c r="K202" s="328">
        <v>7.9247509295016449E-2</v>
      </c>
      <c r="L202" s="328">
        <v>0.59290681982144111</v>
      </c>
      <c r="M202" s="328">
        <v>0.93732669515735001</v>
      </c>
      <c r="N202" s="328">
        <v>0.71397221650086795</v>
      </c>
      <c r="O202" s="328">
        <v>0.71575384632555772</v>
      </c>
      <c r="P202" s="328">
        <v>0.26925392472981979</v>
      </c>
      <c r="Q202" s="328">
        <v>0.48608883026841387</v>
      </c>
      <c r="R202" s="328">
        <v>0.23362647880101184</v>
      </c>
      <c r="S202" s="328">
        <v>0.13504567014150837</v>
      </c>
      <c r="T202" s="328">
        <v>0.54439077489418342</v>
      </c>
      <c r="U202" s="328">
        <v>0.56118858145554995</v>
      </c>
      <c r="V202" s="328">
        <v>0.8079335348077159</v>
      </c>
      <c r="W202" s="328">
        <v>0.73618128552644269</v>
      </c>
      <c r="X202" s="328">
        <v>0.6623106037071238</v>
      </c>
      <c r="Y202" s="328">
        <v>0.97472674329787612</v>
      </c>
      <c r="Z202" s="328">
        <v>0.20209826128435893</v>
      </c>
      <c r="AA202" s="328">
        <v>0.72895021116946457</v>
      </c>
      <c r="AB202" s="328">
        <v>0.38314215648995953</v>
      </c>
      <c r="AC202" s="328">
        <v>0.91801965227340254</v>
      </c>
      <c r="AD202" s="328">
        <v>0.58208448907358901</v>
      </c>
      <c r="AE202" s="328">
        <v>0.42957152949806243</v>
      </c>
      <c r="AF202" s="328">
        <v>0.22314151624501721</v>
      </c>
      <c r="AG202" s="328">
        <v>0.56369366717920166</v>
      </c>
      <c r="AH202" s="328">
        <v>0.48057598455180806</v>
      </c>
      <c r="AI202" s="328">
        <v>0.64454558197726985</v>
      </c>
      <c r="AJ202" s="328">
        <v>0.63419405150195796</v>
      </c>
      <c r="AK202" s="328">
        <v>0.95385979263593246</v>
      </c>
      <c r="AL202" s="328">
        <v>0.57239472243290623</v>
      </c>
      <c r="AM202" s="328">
        <v>0.82373647710105335</v>
      </c>
      <c r="AN202" s="328">
        <v>0.37264407609325301</v>
      </c>
      <c r="AO202" s="328">
        <v>1.35752246850398E-2</v>
      </c>
      <c r="AP202" s="328">
        <v>0.24387992166784533</v>
      </c>
      <c r="AQ202" s="328">
        <v>0.87267891732962255</v>
      </c>
      <c r="AR202" s="328">
        <v>0.61507403671329386</v>
      </c>
      <c r="AS202" s="328">
        <v>0.91435882616506259</v>
      </c>
      <c r="AT202" s="328">
        <v>0.72784690138368946</v>
      </c>
      <c r="AU202" s="328">
        <v>0.70881297183123682</v>
      </c>
      <c r="AV202" s="328">
        <v>5.7824499612198377E-2</v>
      </c>
      <c r="AW202" s="328">
        <v>0.2419323450320392</v>
      </c>
      <c r="AX202" s="328">
        <v>9.0361339736320767E-2</v>
      </c>
      <c r="AY202" s="328">
        <v>0.57837699149079036</v>
      </c>
      <c r="AZ202" s="328">
        <v>0.99204095678221016</v>
      </c>
      <c r="BA202" s="328">
        <v>0.59250956021179868</v>
      </c>
      <c r="BB202" s="328">
        <v>0.891685896681504</v>
      </c>
      <c r="BC202" s="328">
        <v>0.47809659658478787</v>
      </c>
      <c r="BD202" s="328">
        <v>0.59377704303954371</v>
      </c>
      <c r="BE202" s="328">
        <v>0.50209646329878854</v>
      </c>
      <c r="BF202" s="328">
        <v>0.91343625721874133</v>
      </c>
      <c r="BG202" s="328">
        <v>0.95536060623321095</v>
      </c>
      <c r="BH202" s="328">
        <v>0.60919770132543971</v>
      </c>
      <c r="BI202" s="328">
        <v>0.46772963391753741</v>
      </c>
      <c r="BJ202" s="328">
        <v>0.38841861827921398</v>
      </c>
      <c r="BK202" s="328">
        <v>0.63724184042641419</v>
      </c>
      <c r="BL202" s="328">
        <v>1.6143425579524973E-2</v>
      </c>
      <c r="BM202" s="328">
        <v>0.51263753946524826</v>
      </c>
      <c r="BN202" s="328">
        <v>0.79680974169190444</v>
      </c>
      <c r="BO202" s="328">
        <v>0.25907294291678085</v>
      </c>
      <c r="BP202" s="328">
        <v>0.6154551609612442</v>
      </c>
      <c r="BQ202" s="328">
        <v>0.86311880604046354</v>
      </c>
      <c r="BR202" s="328">
        <v>0.64985628661053374</v>
      </c>
      <c r="BS202" s="328">
        <v>0.58901676100146805</v>
      </c>
      <c r="BT202" s="328">
        <v>0.17179071129293177</v>
      </c>
      <c r="BU202" s="328">
        <v>0.8697419626006051</v>
      </c>
      <c r="BV202" s="328">
        <v>8.8771890230593176E-2</v>
      </c>
      <c r="BW202" s="328">
        <v>0.43475070603146371</v>
      </c>
      <c r="BX202" s="328">
        <v>0.10854695184130669</v>
      </c>
      <c r="BY202" s="328">
        <v>0.6959300353289839</v>
      </c>
      <c r="BZ202" s="328">
        <v>0.98986734620527472</v>
      </c>
      <c r="CA202" s="328">
        <v>0.59712694628429497</v>
      </c>
      <c r="CB202" s="328">
        <v>0.19025373407243462</v>
      </c>
      <c r="CC202" s="328">
        <v>2.1656116242066759E-2</v>
      </c>
      <c r="CD202" s="328">
        <v>0.3049299290583134</v>
      </c>
      <c r="CE202" s="328">
        <v>0.77027985165039059</v>
      </c>
      <c r="CF202" s="328">
        <v>0.93185343300155066</v>
      </c>
      <c r="CG202" s="328">
        <v>0.97096138917720243</v>
      </c>
      <c r="CH202" s="328">
        <v>0.88818208514320429</v>
      </c>
      <c r="CI202" s="328">
        <v>0.55575494781363166</v>
      </c>
      <c r="CJ202" s="328">
        <v>0.74914130278678659</v>
      </c>
      <c r="CK202" s="328">
        <v>0.95725768230248254</v>
      </c>
      <c r="CL202" s="328">
        <v>0.70467230325271579</v>
      </c>
      <c r="CM202" s="328">
        <v>0.43703009876913157</v>
      </c>
      <c r="CN202" s="328">
        <v>0.14854378570347393</v>
      </c>
      <c r="CO202" s="328">
        <v>0.81359393263745616</v>
      </c>
      <c r="CP202" s="328">
        <v>0.55541207202709586</v>
      </c>
      <c r="CQ202" s="328">
        <v>0.62030072733822039</v>
      </c>
      <c r="CR202" s="328">
        <v>1.9495598302574635E-2</v>
      </c>
      <c r="CS202" s="328">
        <v>0.39637733028298516</v>
      </c>
      <c r="CT202" s="328">
        <v>0.89364107752791799</v>
      </c>
      <c r="CU202" s="328">
        <v>0.27345188200760173</v>
      </c>
      <c r="CV202" s="328">
        <v>0.91693112035640389</v>
      </c>
      <c r="CW202" s="329">
        <v>0.45771728222427943</v>
      </c>
    </row>
    <row r="203" spans="1:101" x14ac:dyDescent="0.25">
      <c r="A203" s="322">
        <v>201</v>
      </c>
      <c r="B203" s="327">
        <v>0.83965934344238069</v>
      </c>
      <c r="C203" s="328">
        <v>0.32085791904954197</v>
      </c>
      <c r="D203" s="328">
        <v>0.54453721974596991</v>
      </c>
      <c r="E203" s="328">
        <v>0.99054468880046609</v>
      </c>
      <c r="F203" s="328">
        <v>0.88487764682481895</v>
      </c>
      <c r="G203" s="328">
        <v>0.44097164691746049</v>
      </c>
      <c r="H203" s="328">
        <v>9.858964352885291E-2</v>
      </c>
      <c r="I203" s="328">
        <v>0.75306939130120254</v>
      </c>
      <c r="J203" s="328">
        <v>0.64558837197020669</v>
      </c>
      <c r="K203" s="328">
        <v>0.4021960910805511</v>
      </c>
      <c r="L203" s="328">
        <v>0.90187773642308433</v>
      </c>
      <c r="M203" s="328">
        <v>0.40661640158991585</v>
      </c>
      <c r="N203" s="328">
        <v>0.86781336072616533</v>
      </c>
      <c r="O203" s="328">
        <v>0.74530988860021541</v>
      </c>
      <c r="P203" s="328">
        <v>0.72278755582636278</v>
      </c>
      <c r="Q203" s="328">
        <v>0.37338093274245487</v>
      </c>
      <c r="R203" s="328">
        <v>2.700060320579345E-3</v>
      </c>
      <c r="S203" s="328">
        <v>0.92956920022150702</v>
      </c>
      <c r="T203" s="328">
        <v>0.50604832044909287</v>
      </c>
      <c r="U203" s="328">
        <v>0.37768511651097381</v>
      </c>
      <c r="V203" s="328">
        <v>0.55052399468881719</v>
      </c>
      <c r="W203" s="328">
        <v>0.95047201473552079</v>
      </c>
      <c r="X203" s="328">
        <v>0.3700611757821477</v>
      </c>
      <c r="Y203" s="328">
        <v>3.6755113149379071E-2</v>
      </c>
      <c r="Z203" s="328">
        <v>0.46778938911489676</v>
      </c>
      <c r="AA203" s="328">
        <v>0.92003545672328091</v>
      </c>
      <c r="AB203" s="328">
        <v>0.64975354672934293</v>
      </c>
      <c r="AC203" s="328">
        <v>0.10384250700277597</v>
      </c>
      <c r="AD203" s="328">
        <v>0.71763683416523971</v>
      </c>
      <c r="AE203" s="328">
        <v>0.75155141904201805</v>
      </c>
      <c r="AF203" s="328">
        <v>0.648860788522577</v>
      </c>
      <c r="AG203" s="328">
        <v>0.96442489562206202</v>
      </c>
      <c r="AH203" s="328">
        <v>0.59686953993688152</v>
      </c>
      <c r="AI203" s="328">
        <v>0.72865936682040466</v>
      </c>
      <c r="AJ203" s="328">
        <v>0.97309944331597764</v>
      </c>
      <c r="AK203" s="328">
        <v>0.4216459818372611</v>
      </c>
      <c r="AL203" s="328">
        <v>0.93657261345556209</v>
      </c>
      <c r="AM203" s="328">
        <v>0.29807843004977741</v>
      </c>
      <c r="AN203" s="328">
        <v>9.5012816430659175E-2</v>
      </c>
      <c r="AO203" s="328">
        <v>0.91995764097003119</v>
      </c>
      <c r="AP203" s="328">
        <v>0.34312507998518793</v>
      </c>
      <c r="AQ203" s="328">
        <v>0.57707024032986554</v>
      </c>
      <c r="AR203" s="328">
        <v>0.23336235827703011</v>
      </c>
      <c r="AS203" s="328">
        <v>0.92240374898074062</v>
      </c>
      <c r="AT203" s="328">
        <v>0.6242521953311857</v>
      </c>
      <c r="AU203" s="328">
        <v>0.37880665963507365</v>
      </c>
      <c r="AV203" s="328">
        <v>0.31562126891926567</v>
      </c>
      <c r="AW203" s="328">
        <v>0.99131564508726555</v>
      </c>
      <c r="AX203" s="328">
        <v>0.83123678538985191</v>
      </c>
      <c r="AY203" s="328">
        <v>0.57556705494047233</v>
      </c>
      <c r="AZ203" s="328">
        <v>0.12179776486071558</v>
      </c>
      <c r="BA203" s="328">
        <v>0.33892673202714696</v>
      </c>
      <c r="BB203" s="328">
        <v>0.54061859514359822</v>
      </c>
      <c r="BC203" s="328">
        <v>5.6795356133561681E-2</v>
      </c>
      <c r="BD203" s="328">
        <v>0.8959840904798908</v>
      </c>
      <c r="BE203" s="328">
        <v>0.7941262958514046</v>
      </c>
      <c r="BF203" s="328">
        <v>0.46948173089699563</v>
      </c>
      <c r="BG203" s="328">
        <v>2.7445860441390746E-2</v>
      </c>
      <c r="BH203" s="328">
        <v>6.975341240616606E-2</v>
      </c>
      <c r="BI203" s="328">
        <v>0.70492878046854335</v>
      </c>
      <c r="BJ203" s="328">
        <v>0.283542657722192</v>
      </c>
      <c r="BK203" s="328">
        <v>0.87520596452310473</v>
      </c>
      <c r="BL203" s="328">
        <v>0.82189963888715933</v>
      </c>
      <c r="BM203" s="328">
        <v>0.54223718864127379</v>
      </c>
      <c r="BN203" s="328">
        <v>0.69305284324494831</v>
      </c>
      <c r="BO203" s="328">
        <v>0.54993002971231264</v>
      </c>
      <c r="BP203" s="328">
        <v>0.15562751210814807</v>
      </c>
      <c r="BQ203" s="328">
        <v>0.84552511195619773</v>
      </c>
      <c r="BR203" s="328">
        <v>0.43334756165123767</v>
      </c>
      <c r="BS203" s="328">
        <v>0.256630424309086</v>
      </c>
      <c r="BT203" s="328">
        <v>0.13858822542725169</v>
      </c>
      <c r="BU203" s="328">
        <v>0.68154023183781387</v>
      </c>
      <c r="BV203" s="328">
        <v>0.9663098032364501</v>
      </c>
      <c r="BW203" s="328">
        <v>0.77300188904790801</v>
      </c>
      <c r="BX203" s="328">
        <v>0.74187710814349472</v>
      </c>
      <c r="BY203" s="328">
        <v>0.45150157593171159</v>
      </c>
      <c r="BZ203" s="328">
        <v>0.67585344924135216</v>
      </c>
      <c r="CA203" s="328">
        <v>9.0510144251275904E-2</v>
      </c>
      <c r="CB203" s="328">
        <v>0.94450987030891831</v>
      </c>
      <c r="CC203" s="328">
        <v>7.1756018561740298E-2</v>
      </c>
      <c r="CD203" s="328">
        <v>0.13802301521115212</v>
      </c>
      <c r="CE203" s="328">
        <v>0.54877555112706355</v>
      </c>
      <c r="CF203" s="328">
        <v>8.0754052669762544E-3</v>
      </c>
      <c r="CG203" s="328">
        <v>0.69428150061614424</v>
      </c>
      <c r="CH203" s="328">
        <v>0.72850868860103812</v>
      </c>
      <c r="CI203" s="328">
        <v>0.25276682994472233</v>
      </c>
      <c r="CJ203" s="328">
        <v>0.52375828273877456</v>
      </c>
      <c r="CK203" s="328">
        <v>0.38175572338539165</v>
      </c>
      <c r="CL203" s="328">
        <v>0.29283632855529507</v>
      </c>
      <c r="CM203" s="328">
        <v>0.94756706871466623</v>
      </c>
      <c r="CN203" s="328">
        <v>0.7935363576817096</v>
      </c>
      <c r="CO203" s="328">
        <v>0.45775037109903138</v>
      </c>
      <c r="CP203" s="328">
        <v>0.55053942539635359</v>
      </c>
      <c r="CQ203" s="328">
        <v>0.86002422813087942</v>
      </c>
      <c r="CR203" s="328">
        <v>0.10893535686444045</v>
      </c>
      <c r="CS203" s="328">
        <v>0.9030701076669827</v>
      </c>
      <c r="CT203" s="328">
        <v>7.7277526267802266E-2</v>
      </c>
      <c r="CU203" s="328">
        <v>0.97401993719873969</v>
      </c>
      <c r="CV203" s="328">
        <v>0.62845305208345903</v>
      </c>
      <c r="CW203" s="329">
        <v>9.0214632466247835E-3</v>
      </c>
    </row>
    <row r="204" spans="1:101" x14ac:dyDescent="0.25">
      <c r="A204" s="322">
        <v>202</v>
      </c>
      <c r="B204" s="327">
        <v>6.5318196599018163E-2</v>
      </c>
      <c r="C204" s="328">
        <v>0.62658613511737937</v>
      </c>
      <c r="D204" s="328">
        <v>0.54315860825399587</v>
      </c>
      <c r="E204" s="328">
        <v>0.20134321665858468</v>
      </c>
      <c r="F204" s="328">
        <v>0.23519272786890455</v>
      </c>
      <c r="G204" s="328">
        <v>0.90419007637465221</v>
      </c>
      <c r="H204" s="328">
        <v>0.22050222985499435</v>
      </c>
      <c r="I204" s="328">
        <v>0.96821783003059836</v>
      </c>
      <c r="J204" s="328">
        <v>0.74424310520891535</v>
      </c>
      <c r="K204" s="328">
        <v>4.5374368261135167E-2</v>
      </c>
      <c r="L204" s="328">
        <v>0.42231781986841632</v>
      </c>
      <c r="M204" s="328">
        <v>0.99800546672860957</v>
      </c>
      <c r="N204" s="328">
        <v>0.18620635535325292</v>
      </c>
      <c r="O204" s="328">
        <v>0.51163554540472589</v>
      </c>
      <c r="P204" s="328">
        <v>0.11738026831001847</v>
      </c>
      <c r="Q204" s="328">
        <v>0.82790473308694601</v>
      </c>
      <c r="R204" s="328">
        <v>0.87792481923415711</v>
      </c>
      <c r="S204" s="328">
        <v>0.55513310276053307</v>
      </c>
      <c r="T204" s="328">
        <v>0.70714811928614996</v>
      </c>
      <c r="U204" s="328">
        <v>0.63143758235479752</v>
      </c>
      <c r="V204" s="328">
        <v>0.81413110278674061</v>
      </c>
      <c r="W204" s="328">
        <v>0.11951311341692561</v>
      </c>
      <c r="X204" s="328">
        <v>0.12739304473862134</v>
      </c>
      <c r="Y204" s="328">
        <v>0.46855775025249979</v>
      </c>
      <c r="Z204" s="328">
        <v>0.25205532300278133</v>
      </c>
      <c r="AA204" s="328">
        <v>0.96688547413088299</v>
      </c>
      <c r="AB204" s="328">
        <v>0.13259225111978967</v>
      </c>
      <c r="AC204" s="328">
        <v>0.92323561148455369</v>
      </c>
      <c r="AD204" s="328">
        <v>0.1399563902220935</v>
      </c>
      <c r="AE204" s="328">
        <v>0.31260013329499126</v>
      </c>
      <c r="AF204" s="328">
        <v>0.77765766248797696</v>
      </c>
      <c r="AG204" s="328">
        <v>0.92147535256381219</v>
      </c>
      <c r="AH204" s="328">
        <v>0.91877662903606172</v>
      </c>
      <c r="AI204" s="328">
        <v>0.48842588450459479</v>
      </c>
      <c r="AJ204" s="328">
        <v>0.94075554237659009</v>
      </c>
      <c r="AK204" s="328">
        <v>0.90067014616197394</v>
      </c>
      <c r="AL204" s="328">
        <v>0.16996485263721706</v>
      </c>
      <c r="AM204" s="328">
        <v>0.72245622992041381</v>
      </c>
      <c r="AN204" s="328">
        <v>0.38523793022122299</v>
      </c>
      <c r="AO204" s="328">
        <v>4.1950504984501036E-2</v>
      </c>
      <c r="AP204" s="328">
        <v>7.268509174428317E-2</v>
      </c>
      <c r="AQ204" s="328">
        <v>0.66905263967549899</v>
      </c>
      <c r="AR204" s="328">
        <v>0.98428873413942197</v>
      </c>
      <c r="AS204" s="328">
        <v>0.47293799185771013</v>
      </c>
      <c r="AT204" s="328">
        <v>0.13202477309810323</v>
      </c>
      <c r="AU204" s="328">
        <v>0.53492744216681931</v>
      </c>
      <c r="AV204" s="328">
        <v>0.91878735252082411</v>
      </c>
      <c r="AW204" s="328">
        <v>0.97274259957308762</v>
      </c>
      <c r="AX204" s="328">
        <v>0.45443135479565733</v>
      </c>
      <c r="AY204" s="328">
        <v>0.97814961254188937</v>
      </c>
      <c r="AZ204" s="328">
        <v>0.73052946998758417</v>
      </c>
      <c r="BA204" s="328">
        <v>0.68161759640762298</v>
      </c>
      <c r="BB204" s="328">
        <v>0.87058684021541577</v>
      </c>
      <c r="BC204" s="328">
        <v>0.17556978810099744</v>
      </c>
      <c r="BD204" s="328">
        <v>5.7163150171251065E-2</v>
      </c>
      <c r="BE204" s="328">
        <v>6.1927916306162345E-2</v>
      </c>
      <c r="BF204" s="328">
        <v>0.82191158961295341</v>
      </c>
      <c r="BG204" s="328">
        <v>1.1697815619671204E-3</v>
      </c>
      <c r="BH204" s="328">
        <v>0.13058214323625639</v>
      </c>
      <c r="BI204" s="328">
        <v>0.21935581477145671</v>
      </c>
      <c r="BJ204" s="328">
        <v>0.44821203403485899</v>
      </c>
      <c r="BK204" s="328">
        <v>0.16878762756228305</v>
      </c>
      <c r="BL204" s="328">
        <v>0.68322169585753256</v>
      </c>
      <c r="BM204" s="328">
        <v>0.22502986443089856</v>
      </c>
      <c r="BN204" s="328">
        <v>0.78735732700479266</v>
      </c>
      <c r="BO204" s="328">
        <v>0.79412727478832124</v>
      </c>
      <c r="BP204" s="328">
        <v>0.40914281449115486</v>
      </c>
      <c r="BQ204" s="328">
        <v>0.35961439872633072</v>
      </c>
      <c r="BR204" s="328">
        <v>0.39801354715523773</v>
      </c>
      <c r="BS204" s="328">
        <v>0.13841164166467168</v>
      </c>
      <c r="BT204" s="328">
        <v>0.35695529519878733</v>
      </c>
      <c r="BU204" s="328">
        <v>0.66624763501902162</v>
      </c>
      <c r="BV204" s="328">
        <v>0.66008059855571188</v>
      </c>
      <c r="BW204" s="328">
        <v>0.41900202895521432</v>
      </c>
      <c r="BX204" s="328">
        <v>0.84542940176010117</v>
      </c>
      <c r="BY204" s="328">
        <v>0.5283258434344873</v>
      </c>
      <c r="BZ204" s="328">
        <v>0.62704391724595121</v>
      </c>
      <c r="CA204" s="328">
        <v>0.72259482675851228</v>
      </c>
      <c r="CB204" s="328">
        <v>0.77549435659476362</v>
      </c>
      <c r="CC204" s="328">
        <v>0.56929261398919184</v>
      </c>
      <c r="CD204" s="328">
        <v>0.84487834623174995</v>
      </c>
      <c r="CE204" s="328">
        <v>0.52947981072213435</v>
      </c>
      <c r="CF204" s="328">
        <v>0.43837190320523067</v>
      </c>
      <c r="CG204" s="328">
        <v>0.45696756594303456</v>
      </c>
      <c r="CH204" s="328">
        <v>0.90742610595254947</v>
      </c>
      <c r="CI204" s="328">
        <v>0.52669289789115403</v>
      </c>
      <c r="CJ204" s="328">
        <v>0.25859269485362368</v>
      </c>
      <c r="CK204" s="328">
        <v>5.178391096498558E-2</v>
      </c>
      <c r="CL204" s="328">
        <v>0.70718807473065892</v>
      </c>
      <c r="CM204" s="328">
        <v>0.64061753544204247</v>
      </c>
      <c r="CN204" s="328">
        <v>0.69432150411910776</v>
      </c>
      <c r="CO204" s="328">
        <v>0.4788095738002065</v>
      </c>
      <c r="CP204" s="328">
        <v>0.32283011783806481</v>
      </c>
      <c r="CQ204" s="328">
        <v>0.84640042724316578</v>
      </c>
      <c r="CR204" s="328">
        <v>0.75786097968312927</v>
      </c>
      <c r="CS204" s="328">
        <v>0.67979252304978921</v>
      </c>
      <c r="CT204" s="328">
        <v>0.63912443680041897</v>
      </c>
      <c r="CU204" s="328">
        <v>0.27571515662684409</v>
      </c>
      <c r="CV204" s="328">
        <v>0.96391139376193191</v>
      </c>
      <c r="CW204" s="329">
        <v>0.13491587221585277</v>
      </c>
    </row>
    <row r="205" spans="1:101" x14ac:dyDescent="0.25">
      <c r="A205" s="322">
        <v>203</v>
      </c>
      <c r="B205" s="327">
        <v>0.44200678268351101</v>
      </c>
      <c r="C205" s="328">
        <v>0.99909596703669123</v>
      </c>
      <c r="D205" s="328">
        <v>2.8218242033442031E-2</v>
      </c>
      <c r="E205" s="328">
        <v>0.31806370085825808</v>
      </c>
      <c r="F205" s="328">
        <v>9.7746005165413763E-2</v>
      </c>
      <c r="G205" s="328">
        <v>0.18643828213329017</v>
      </c>
      <c r="H205" s="328">
        <v>0.46743573070184485</v>
      </c>
      <c r="I205" s="328">
        <v>0.48848733290093271</v>
      </c>
      <c r="J205" s="328">
        <v>0.75649311585884527</v>
      </c>
      <c r="K205" s="328">
        <v>0.34798862216868809</v>
      </c>
      <c r="L205" s="328">
        <v>0.53943836777560827</v>
      </c>
      <c r="M205" s="328">
        <v>0.76854149501489655</v>
      </c>
      <c r="N205" s="328">
        <v>0.65566860826805939</v>
      </c>
      <c r="O205" s="328">
        <v>0.75210550402586307</v>
      </c>
      <c r="P205" s="328">
        <v>0.53188096059517243</v>
      </c>
      <c r="Q205" s="328">
        <v>0.10452122646864126</v>
      </c>
      <c r="R205" s="328">
        <v>1.9337335910114106E-2</v>
      </c>
      <c r="S205" s="328">
        <v>0.87749710966286742</v>
      </c>
      <c r="T205" s="328">
        <v>0.82525697089874228</v>
      </c>
      <c r="U205" s="328">
        <v>0.428377361709954</v>
      </c>
      <c r="V205" s="328">
        <v>0.71743215247489811</v>
      </c>
      <c r="W205" s="328">
        <v>0.53242894042342126</v>
      </c>
      <c r="X205" s="328">
        <v>0.40157953347617714</v>
      </c>
      <c r="Y205" s="328">
        <v>0.51725784859682644</v>
      </c>
      <c r="Z205" s="328">
        <v>0.44955341421647543</v>
      </c>
      <c r="AA205" s="328">
        <v>3.9043182357440198E-2</v>
      </c>
      <c r="AB205" s="328">
        <v>0.28805475079392462</v>
      </c>
      <c r="AC205" s="328">
        <v>0.48947389002240382</v>
      </c>
      <c r="AD205" s="328">
        <v>0.26818487359800081</v>
      </c>
      <c r="AE205" s="328">
        <v>0.78118016320943484</v>
      </c>
      <c r="AF205" s="328">
        <v>0.23898738559231547</v>
      </c>
      <c r="AG205" s="328">
        <v>0.63265337658775245</v>
      </c>
      <c r="AH205" s="328">
        <v>7.940896473763015E-2</v>
      </c>
      <c r="AI205" s="328">
        <v>0.22425115666609075</v>
      </c>
      <c r="AJ205" s="328">
        <v>0.46950228990559251</v>
      </c>
      <c r="AK205" s="328">
        <v>0.1929123169919853</v>
      </c>
      <c r="AL205" s="328">
        <v>0.3511632938606144</v>
      </c>
      <c r="AM205" s="328">
        <v>9.3181058703342146E-3</v>
      </c>
      <c r="AN205" s="328">
        <v>0.30256752950263621</v>
      </c>
      <c r="AO205" s="328">
        <v>0.78326710136043798</v>
      </c>
      <c r="AP205" s="328">
        <v>0.41688842577144092</v>
      </c>
      <c r="AQ205" s="328">
        <v>0.6006236455605114</v>
      </c>
      <c r="AR205" s="328">
        <v>0.48297983855427074</v>
      </c>
      <c r="AS205" s="328">
        <v>0.67206485521452031</v>
      </c>
      <c r="AT205" s="328">
        <v>0.89564929078573496</v>
      </c>
      <c r="AU205" s="328">
        <v>0.28240199375184538</v>
      </c>
      <c r="AV205" s="328">
        <v>4.62398127542194E-2</v>
      </c>
      <c r="AW205" s="328">
        <v>0.54158877621196333</v>
      </c>
      <c r="AX205" s="328">
        <v>0.32716960949576723</v>
      </c>
      <c r="AY205" s="328">
        <v>0.14703477628405359</v>
      </c>
      <c r="AZ205" s="328">
        <v>0.47374635485627969</v>
      </c>
      <c r="BA205" s="328">
        <v>0.20644111902438755</v>
      </c>
      <c r="BB205" s="328">
        <v>0.65232458945230021</v>
      </c>
      <c r="BC205" s="328">
        <v>0.34327520122369792</v>
      </c>
      <c r="BD205" s="328">
        <v>0.79561733824496805</v>
      </c>
      <c r="BE205" s="328">
        <v>0.99627082674478085</v>
      </c>
      <c r="BF205" s="328">
        <v>0.60591467577013103</v>
      </c>
      <c r="BG205" s="328">
        <v>6.5994596934244587E-3</v>
      </c>
      <c r="BH205" s="328">
        <v>0.80963567415234383</v>
      </c>
      <c r="BI205" s="328">
        <v>0.17153000045219313</v>
      </c>
      <c r="BJ205" s="328">
        <v>7.4847324604872867E-2</v>
      </c>
      <c r="BK205" s="328">
        <v>0.8011150990625131</v>
      </c>
      <c r="BL205" s="328">
        <v>0.90668111654093697</v>
      </c>
      <c r="BM205" s="328">
        <v>0.40972825979884542</v>
      </c>
      <c r="BN205" s="328">
        <v>0.76933382754841428</v>
      </c>
      <c r="BO205" s="328">
        <v>0.33871148872958301</v>
      </c>
      <c r="BP205" s="328">
        <v>0.79776596454847404</v>
      </c>
      <c r="BQ205" s="328">
        <v>0.67258504079996961</v>
      </c>
      <c r="BR205" s="328">
        <v>0.5740627512414691</v>
      </c>
      <c r="BS205" s="328">
        <v>0.68488807840196331</v>
      </c>
      <c r="BT205" s="328">
        <v>0.98707178478249857</v>
      </c>
      <c r="BU205" s="328">
        <v>0.63729116331098812</v>
      </c>
      <c r="BV205" s="328">
        <v>0.20298164253618856</v>
      </c>
      <c r="BW205" s="328">
        <v>0.3871334813851659</v>
      </c>
      <c r="BX205" s="328">
        <v>0.80250790454070042</v>
      </c>
      <c r="BY205" s="328">
        <v>0.66013120696845995</v>
      </c>
      <c r="BZ205" s="328">
        <v>1.5585746658291599E-2</v>
      </c>
      <c r="CA205" s="328">
        <v>6.6729047309795231E-2</v>
      </c>
      <c r="CB205" s="328">
        <v>0.3802148970119188</v>
      </c>
      <c r="CC205" s="328">
        <v>0.59377226823169615</v>
      </c>
      <c r="CD205" s="328">
        <v>0.77907616451850004</v>
      </c>
      <c r="CE205" s="328">
        <v>0.8814923998872477</v>
      </c>
      <c r="CF205" s="328">
        <v>0.97525184543549104</v>
      </c>
      <c r="CG205" s="328">
        <v>0.13513269107918635</v>
      </c>
      <c r="CH205" s="328">
        <v>0.89110492460637958</v>
      </c>
      <c r="CI205" s="328">
        <v>8.8184397465740361E-2</v>
      </c>
      <c r="CJ205" s="328">
        <v>0.76150123444986151</v>
      </c>
      <c r="CK205" s="328">
        <v>0.1770482306398673</v>
      </c>
      <c r="CL205" s="328">
        <v>0.74744340925356934</v>
      </c>
      <c r="CM205" s="328">
        <v>0.89604570506679249</v>
      </c>
      <c r="CN205" s="328">
        <v>0.95120150849957774</v>
      </c>
      <c r="CO205" s="328">
        <v>0.5712774468691928</v>
      </c>
      <c r="CP205" s="328">
        <v>9.6365986008928317E-3</v>
      </c>
      <c r="CQ205" s="328">
        <v>0.74072502832559195</v>
      </c>
      <c r="CR205" s="328">
        <v>0.87280151010809259</v>
      </c>
      <c r="CS205" s="328">
        <v>0.86789475974110974</v>
      </c>
      <c r="CT205" s="328">
        <v>0.61053671687289213</v>
      </c>
      <c r="CU205" s="328">
        <v>0.25787302831388637</v>
      </c>
      <c r="CV205" s="328">
        <v>0.25915869348774323</v>
      </c>
      <c r="CW205" s="329">
        <v>0.92468916022577163</v>
      </c>
    </row>
    <row r="206" spans="1:101" x14ac:dyDescent="0.25">
      <c r="A206" s="322">
        <v>204</v>
      </c>
      <c r="B206" s="327">
        <v>0.37201114405456215</v>
      </c>
      <c r="C206" s="328">
        <v>8.6140022974631414E-2</v>
      </c>
      <c r="D206" s="328">
        <v>0.7294456137921268</v>
      </c>
      <c r="E206" s="328">
        <v>0.80085830047730178</v>
      </c>
      <c r="F206" s="328">
        <v>0.93294636504233641</v>
      </c>
      <c r="G206" s="328">
        <v>9.7774470298986227E-2</v>
      </c>
      <c r="H206" s="328">
        <v>0.11164627779899661</v>
      </c>
      <c r="I206" s="328">
        <v>0.36708740796693551</v>
      </c>
      <c r="J206" s="328">
        <v>0.55837827357371594</v>
      </c>
      <c r="K206" s="328">
        <v>0.82222717975124593</v>
      </c>
      <c r="L206" s="328">
        <v>0.53191790698803221</v>
      </c>
      <c r="M206" s="328">
        <v>0.32598311924645929</v>
      </c>
      <c r="N206" s="328">
        <v>0.16355265049323564</v>
      </c>
      <c r="O206" s="328">
        <v>0.47723122156514641</v>
      </c>
      <c r="P206" s="328">
        <v>0.67098770107495209</v>
      </c>
      <c r="Q206" s="328">
        <v>6.6756506583768083E-2</v>
      </c>
      <c r="R206" s="328">
        <v>0.70724685782610575</v>
      </c>
      <c r="S206" s="328">
        <v>0.29978350283349808</v>
      </c>
      <c r="T206" s="328">
        <v>0.32232474562782532</v>
      </c>
      <c r="U206" s="328">
        <v>0.26625791456124226</v>
      </c>
      <c r="V206" s="328">
        <v>0.9307187360382716</v>
      </c>
      <c r="W206" s="328">
        <v>2.3983438741058904E-2</v>
      </c>
      <c r="X206" s="328">
        <v>1.6303071023066273E-2</v>
      </c>
      <c r="Y206" s="328">
        <v>0.99810423573909346</v>
      </c>
      <c r="Z206" s="328">
        <v>0.18901818339671328</v>
      </c>
      <c r="AA206" s="328">
        <v>0.76728520082941021</v>
      </c>
      <c r="AB206" s="328">
        <v>0.2460171082336895</v>
      </c>
      <c r="AC206" s="328">
        <v>0.59467862709628649</v>
      </c>
      <c r="AD206" s="328">
        <v>0.92818946347367448</v>
      </c>
      <c r="AE206" s="328">
        <v>0.12231960500505501</v>
      </c>
      <c r="AF206" s="328">
        <v>0.51701081758721124</v>
      </c>
      <c r="AG206" s="328">
        <v>0.38056384342780647</v>
      </c>
      <c r="AH206" s="328">
        <v>1.1662287346567268E-2</v>
      </c>
      <c r="AI206" s="328">
        <v>0.37006278802736858</v>
      </c>
      <c r="AJ206" s="328">
        <v>0.83818619796642135</v>
      </c>
      <c r="AK206" s="328">
        <v>0.14605704191828917</v>
      </c>
      <c r="AL206" s="328">
        <v>0.63693916954301333</v>
      </c>
      <c r="AM206" s="328">
        <v>0.99161862859767869</v>
      </c>
      <c r="AN206" s="328">
        <v>0.99701013616294532</v>
      </c>
      <c r="AO206" s="328">
        <v>0.5890970661240269</v>
      </c>
      <c r="AP206" s="328">
        <v>0.84211989955506361</v>
      </c>
      <c r="AQ206" s="328">
        <v>0.88203747450768866</v>
      </c>
      <c r="AR206" s="328">
        <v>0.2823647261420823</v>
      </c>
      <c r="AS206" s="328">
        <v>0.92011092810313322</v>
      </c>
      <c r="AT206" s="328">
        <v>0.42563416825747336</v>
      </c>
      <c r="AU206" s="328">
        <v>0.40808895815508972</v>
      </c>
      <c r="AV206" s="328">
        <v>0.14001076871081963</v>
      </c>
      <c r="AW206" s="328">
        <v>0.11666324784793769</v>
      </c>
      <c r="AX206" s="328">
        <v>0.31674294752043508</v>
      </c>
      <c r="AY206" s="328">
        <v>0.19011731958702782</v>
      </c>
      <c r="AZ206" s="328">
        <v>0.83044590554172704</v>
      </c>
      <c r="BA206" s="328">
        <v>0.15135920351083243</v>
      </c>
      <c r="BB206" s="328">
        <v>0.76257768398711523</v>
      </c>
      <c r="BC206" s="328">
        <v>1.1037883284854111E-2</v>
      </c>
      <c r="BD206" s="328">
        <v>0.65034845051871071</v>
      </c>
      <c r="BE206" s="328">
        <v>0.59470985612905469</v>
      </c>
      <c r="BF206" s="328">
        <v>0.74874131188937731</v>
      </c>
      <c r="BG206" s="328">
        <v>0.35112533070165064</v>
      </c>
      <c r="BH206" s="328">
        <v>0.59227982422387715</v>
      </c>
      <c r="BI206" s="328">
        <v>3.1680449449700276E-3</v>
      </c>
      <c r="BJ206" s="328">
        <v>0.14514169054455817</v>
      </c>
      <c r="BK206" s="328">
        <v>0.17186394833955654</v>
      </c>
      <c r="BL206" s="328">
        <v>0.10789446539012637</v>
      </c>
      <c r="BM206" s="328">
        <v>0.93186519892858755</v>
      </c>
      <c r="BN206" s="328">
        <v>0.50514820701045426</v>
      </c>
      <c r="BO206" s="328">
        <v>0.86558997836210327</v>
      </c>
      <c r="BP206" s="328">
        <v>0.93801656474762218</v>
      </c>
      <c r="BQ206" s="328">
        <v>0.36250496274183508</v>
      </c>
      <c r="BR206" s="328">
        <v>0.76305768552637154</v>
      </c>
      <c r="BS206" s="328">
        <v>0.58791831273399997</v>
      </c>
      <c r="BT206" s="328">
        <v>0.15592705952089325</v>
      </c>
      <c r="BU206" s="328">
        <v>0.71760125738684799</v>
      </c>
      <c r="BV206" s="328">
        <v>0.21348072477916258</v>
      </c>
      <c r="BW206" s="328">
        <v>0.99287131677277074</v>
      </c>
      <c r="BX206" s="328">
        <v>0.48016641952753769</v>
      </c>
      <c r="BY206" s="328">
        <v>0.40724725216115143</v>
      </c>
      <c r="BZ206" s="328">
        <v>0.84526044646290188</v>
      </c>
      <c r="CA206" s="328">
        <v>0.40395858126473971</v>
      </c>
      <c r="CB206" s="328">
        <v>0.35862016223599635</v>
      </c>
      <c r="CC206" s="328">
        <v>0.29432446691529668</v>
      </c>
      <c r="CD206" s="328">
        <v>0.20366346546386271</v>
      </c>
      <c r="CE206" s="328">
        <v>0.54177165091910062</v>
      </c>
      <c r="CF206" s="328">
        <v>0.9138673784327811</v>
      </c>
      <c r="CG206" s="328">
        <v>0.25868207672313237</v>
      </c>
      <c r="CH206" s="328">
        <v>0.42752733500747375</v>
      </c>
      <c r="CI206" s="328">
        <v>0.85707667344217153</v>
      </c>
      <c r="CJ206" s="328">
        <v>0.80233490130377327</v>
      </c>
      <c r="CK206" s="328">
        <v>0.82040165770522933</v>
      </c>
      <c r="CL206" s="328">
        <v>0.87554600350165313</v>
      </c>
      <c r="CM206" s="328">
        <v>0.85833459052757743</v>
      </c>
      <c r="CN206" s="328">
        <v>0.54479629519124906</v>
      </c>
      <c r="CO206" s="328">
        <v>0.34467898127972507</v>
      </c>
      <c r="CP206" s="328">
        <v>0.43460253914732871</v>
      </c>
      <c r="CQ206" s="328">
        <v>0.3522481359255405</v>
      </c>
      <c r="CR206" s="328">
        <v>0.66635074122848437</v>
      </c>
      <c r="CS206" s="328">
        <v>0.70797937483323103</v>
      </c>
      <c r="CT206" s="328">
        <v>0.54853926295083788</v>
      </c>
      <c r="CU206" s="328">
        <v>0.90419717740007766</v>
      </c>
      <c r="CV206" s="328">
        <v>0.75274804777347359</v>
      </c>
      <c r="CW206" s="329">
        <v>0.38461213287498719</v>
      </c>
    </row>
    <row r="207" spans="1:101" x14ac:dyDescent="0.25">
      <c r="A207" s="322">
        <v>205</v>
      </c>
      <c r="B207" s="327">
        <v>0.90912883889936946</v>
      </c>
      <c r="C207" s="328">
        <v>0.21330431151121942</v>
      </c>
      <c r="D207" s="328">
        <v>0.94775432446203478</v>
      </c>
      <c r="E207" s="328">
        <v>0.43050541678500309</v>
      </c>
      <c r="F207" s="328">
        <v>0.50560132319455775</v>
      </c>
      <c r="G207" s="328">
        <v>9.6870069288311988E-2</v>
      </c>
      <c r="H207" s="328">
        <v>0.53901732539034519</v>
      </c>
      <c r="I207" s="328">
        <v>0.48787299393418593</v>
      </c>
      <c r="J207" s="328">
        <v>0.64252779057461118</v>
      </c>
      <c r="K207" s="328">
        <v>0.97462802053333486</v>
      </c>
      <c r="L207" s="328">
        <v>3.2464741520088047E-2</v>
      </c>
      <c r="M207" s="328">
        <v>0.30437236263165568</v>
      </c>
      <c r="N207" s="328">
        <v>0.30332914094961372</v>
      </c>
      <c r="O207" s="328">
        <v>0.52775556227389409</v>
      </c>
      <c r="P207" s="328">
        <v>0.36825730301121151</v>
      </c>
      <c r="Q207" s="328">
        <v>0.68496877044602678</v>
      </c>
      <c r="R207" s="328">
        <v>0.52667291856027632</v>
      </c>
      <c r="S207" s="328">
        <v>0.3794718784270612</v>
      </c>
      <c r="T207" s="328">
        <v>0.15249452647197348</v>
      </c>
      <c r="U207" s="328">
        <v>0.74765321374207705</v>
      </c>
      <c r="V207" s="328">
        <v>0.13626903558667358</v>
      </c>
      <c r="W207" s="328">
        <v>0.36352927816629554</v>
      </c>
      <c r="X207" s="328">
        <v>0.64452071908950681</v>
      </c>
      <c r="Y207" s="328">
        <v>0.31221240065643308</v>
      </c>
      <c r="Z207" s="328">
        <v>0.90054157996441386</v>
      </c>
      <c r="AA207" s="328">
        <v>0.25341337523072482</v>
      </c>
      <c r="AB207" s="328">
        <v>0.85766722703942944</v>
      </c>
      <c r="AC207" s="328">
        <v>0.22893703507715579</v>
      </c>
      <c r="AD207" s="328">
        <v>0.62533805274759713</v>
      </c>
      <c r="AE207" s="328">
        <v>0.36252949777109666</v>
      </c>
      <c r="AF207" s="328">
        <v>0.14332230631660003</v>
      </c>
      <c r="AG207" s="328">
        <v>0.29343907502503885</v>
      </c>
      <c r="AH207" s="328">
        <v>0.25152418879265537</v>
      </c>
      <c r="AI207" s="328">
        <v>0.88868662196723314</v>
      </c>
      <c r="AJ207" s="328">
        <v>0.96728974397990752</v>
      </c>
      <c r="AK207" s="328">
        <v>0.38375715236515795</v>
      </c>
      <c r="AL207" s="328">
        <v>0.34191330906765138</v>
      </c>
      <c r="AM207" s="328">
        <v>0.52621361127629296</v>
      </c>
      <c r="AN207" s="328">
        <v>0.15098612560854541</v>
      </c>
      <c r="AO207" s="328">
        <v>0.10886836162799818</v>
      </c>
      <c r="AP207" s="328">
        <v>0.127277355013514</v>
      </c>
      <c r="AQ207" s="328">
        <v>5.8751589787842118E-3</v>
      </c>
      <c r="AR207" s="328">
        <v>8.8302393384575684E-2</v>
      </c>
      <c r="AS207" s="328">
        <v>0.21698420711867161</v>
      </c>
      <c r="AT207" s="328">
        <v>0.54377029322854042</v>
      </c>
      <c r="AU207" s="328">
        <v>0.21832618358820843</v>
      </c>
      <c r="AV207" s="328">
        <v>0.23351376051066364</v>
      </c>
      <c r="AW207" s="328">
        <v>0.4462686249645369</v>
      </c>
      <c r="AX207" s="328">
        <v>7.8748174656933179E-2</v>
      </c>
      <c r="AY207" s="328">
        <v>0.11798178648947211</v>
      </c>
      <c r="AZ207" s="328">
        <v>0.66527220060352144</v>
      </c>
      <c r="BA207" s="328">
        <v>0.97096383841784384</v>
      </c>
      <c r="BB207" s="328">
        <v>0.51974297944724634</v>
      </c>
      <c r="BC207" s="328">
        <v>0.59467241841288754</v>
      </c>
      <c r="BD207" s="328">
        <v>0.22517090142968987</v>
      </c>
      <c r="BE207" s="328">
        <v>0.43327383662872521</v>
      </c>
      <c r="BF207" s="328">
        <v>0.65003996801930475</v>
      </c>
      <c r="BG207" s="328">
        <v>0.4223149264031365</v>
      </c>
      <c r="BH207" s="328">
        <v>0.84997313648503825</v>
      </c>
      <c r="BI207" s="328">
        <v>0.4420798630655105</v>
      </c>
      <c r="BJ207" s="328">
        <v>0.93181283856944863</v>
      </c>
      <c r="BK207" s="328">
        <v>2.0879697024787092E-3</v>
      </c>
      <c r="BL207" s="328">
        <v>0.31250953369454937</v>
      </c>
      <c r="BM207" s="328">
        <v>0.81126142233738374</v>
      </c>
      <c r="BN207" s="328">
        <v>0.28747119883013639</v>
      </c>
      <c r="BO207" s="328">
        <v>0.50854205798686181</v>
      </c>
      <c r="BP207" s="328">
        <v>0.36728167663373701</v>
      </c>
      <c r="BQ207" s="328">
        <v>0.46889862614139588</v>
      </c>
      <c r="BR207" s="328">
        <v>9.3317046484888699E-2</v>
      </c>
      <c r="BS207" s="328">
        <v>0.26061720409606881</v>
      </c>
      <c r="BT207" s="328">
        <v>0.39949949772931292</v>
      </c>
      <c r="BU207" s="328">
        <v>0.94765462228450392</v>
      </c>
      <c r="BV207" s="328">
        <v>0.83312949144965098</v>
      </c>
      <c r="BW207" s="328">
        <v>0.32476166528192563</v>
      </c>
      <c r="BX207" s="328">
        <v>0.50993816938552494</v>
      </c>
      <c r="BY207" s="328">
        <v>0.27557844264082898</v>
      </c>
      <c r="BZ207" s="328">
        <v>0.29120686945360985</v>
      </c>
      <c r="CA207" s="328">
        <v>0.45001367301286743</v>
      </c>
      <c r="CB207" s="328">
        <v>2.8260817668307681E-2</v>
      </c>
      <c r="CC207" s="328">
        <v>0.14638617462611969</v>
      </c>
      <c r="CD207" s="328">
        <v>0.83107697917482537</v>
      </c>
      <c r="CE207" s="328">
        <v>0.93040175401008574</v>
      </c>
      <c r="CF207" s="328">
        <v>0.2968745765338261</v>
      </c>
      <c r="CG207" s="328">
        <v>0.67115648733213096</v>
      </c>
      <c r="CH207" s="328">
        <v>0.85817538806604965</v>
      </c>
      <c r="CI207" s="328">
        <v>0.27252171655168955</v>
      </c>
      <c r="CJ207" s="328">
        <v>0.98912751099203455</v>
      </c>
      <c r="CK207" s="328">
        <v>0.50718628205822291</v>
      </c>
      <c r="CL207" s="328">
        <v>9.7962507242064234E-3</v>
      </c>
      <c r="CM207" s="328">
        <v>0.14033818026525324</v>
      </c>
      <c r="CN207" s="328">
        <v>0.35942665380890571</v>
      </c>
      <c r="CO207" s="328">
        <v>0.58729231173426211</v>
      </c>
      <c r="CP207" s="328">
        <v>0.30492083189412145</v>
      </c>
      <c r="CQ207" s="328">
        <v>0.90209073699616327</v>
      </c>
      <c r="CR207" s="328">
        <v>0.27086739880401445</v>
      </c>
      <c r="CS207" s="328">
        <v>0.36360421031633661</v>
      </c>
      <c r="CT207" s="328">
        <v>8.7638626447150703E-3</v>
      </c>
      <c r="CU207" s="328">
        <v>0.40028872656728165</v>
      </c>
      <c r="CV207" s="328">
        <v>0.84136546753014585</v>
      </c>
      <c r="CW207" s="329">
        <v>0.49831309097304377</v>
      </c>
    </row>
    <row r="208" spans="1:101" x14ac:dyDescent="0.25">
      <c r="A208" s="322">
        <v>206</v>
      </c>
      <c r="B208" s="327">
        <v>0.64985210154068351</v>
      </c>
      <c r="C208" s="328">
        <v>0.51254661895572085</v>
      </c>
      <c r="D208" s="328">
        <v>0.36674699621023965</v>
      </c>
      <c r="E208" s="328">
        <v>9.3326448776887894E-2</v>
      </c>
      <c r="F208" s="328">
        <v>0.90399384660853599</v>
      </c>
      <c r="G208" s="328">
        <v>0.27870398630940674</v>
      </c>
      <c r="H208" s="328">
        <v>0.77339931351523328</v>
      </c>
      <c r="I208" s="328">
        <v>0.48903138149926906</v>
      </c>
      <c r="J208" s="328">
        <v>3.8722993462465105E-2</v>
      </c>
      <c r="K208" s="328">
        <v>6.1504747618828404E-2</v>
      </c>
      <c r="L208" s="328">
        <v>0.53239839062770122</v>
      </c>
      <c r="M208" s="328">
        <v>0.86115587863384979</v>
      </c>
      <c r="N208" s="328">
        <v>0.22241026719819779</v>
      </c>
      <c r="O208" s="328">
        <v>0.5389205545925011</v>
      </c>
      <c r="P208" s="328">
        <v>0.46768610494128215</v>
      </c>
      <c r="Q208" s="328">
        <v>1.847250507557785E-2</v>
      </c>
      <c r="R208" s="328">
        <v>2.359890196991099E-2</v>
      </c>
      <c r="S208" s="328">
        <v>0.42587083812878124</v>
      </c>
      <c r="T208" s="328">
        <v>0.43458091887869665</v>
      </c>
      <c r="U208" s="328">
        <v>0.45584459547441369</v>
      </c>
      <c r="V208" s="328">
        <v>8.6207745032681693E-2</v>
      </c>
      <c r="W208" s="328">
        <v>5.651260952057946E-2</v>
      </c>
      <c r="X208" s="328">
        <v>0.61801327141607154</v>
      </c>
      <c r="Y208" s="328">
        <v>0.75133543343602183</v>
      </c>
      <c r="Z208" s="328">
        <v>4.8004555298211571E-2</v>
      </c>
      <c r="AA208" s="328">
        <v>0.35027618570297303</v>
      </c>
      <c r="AB208" s="328">
        <v>3.5020054859103311E-2</v>
      </c>
      <c r="AC208" s="328">
        <v>0.886128262511366</v>
      </c>
      <c r="AD208" s="328">
        <v>0.18113181120962363</v>
      </c>
      <c r="AE208" s="328">
        <v>0.15253647259413672</v>
      </c>
      <c r="AF208" s="328">
        <v>0.78172860692922819</v>
      </c>
      <c r="AG208" s="328">
        <v>0.90728381008658232</v>
      </c>
      <c r="AH208" s="328">
        <v>0.36250616626160959</v>
      </c>
      <c r="AI208" s="328">
        <v>0.23704682732307525</v>
      </c>
      <c r="AJ208" s="328">
        <v>0.71109114751961133</v>
      </c>
      <c r="AK208" s="328">
        <v>0.96738189392681395</v>
      </c>
      <c r="AL208" s="328">
        <v>0.12471987257909412</v>
      </c>
      <c r="AM208" s="328">
        <v>0.55746915106580186</v>
      </c>
      <c r="AN208" s="328">
        <v>0.28313457917856244</v>
      </c>
      <c r="AO208" s="328">
        <v>0.24906260153210802</v>
      </c>
      <c r="AP208" s="328">
        <v>2.1645526230439138E-2</v>
      </c>
      <c r="AQ208" s="328">
        <v>0.53355256635874415</v>
      </c>
      <c r="AR208" s="328">
        <v>0.49133909375077245</v>
      </c>
      <c r="AS208" s="328">
        <v>0.11349680561768505</v>
      </c>
      <c r="AT208" s="328">
        <v>0.14156046820837531</v>
      </c>
      <c r="AU208" s="328">
        <v>0.55847610489344213</v>
      </c>
      <c r="AV208" s="328">
        <v>0.90756255537842723</v>
      </c>
      <c r="AW208" s="328">
        <v>0.45055181064911065</v>
      </c>
      <c r="AX208" s="328">
        <v>0.85409275648527783</v>
      </c>
      <c r="AY208" s="328">
        <v>0.24864811939953935</v>
      </c>
      <c r="AZ208" s="328">
        <v>0.41872401807720117</v>
      </c>
      <c r="BA208" s="328">
        <v>0.48082222288185328</v>
      </c>
      <c r="BB208" s="328">
        <v>0.37118098565470259</v>
      </c>
      <c r="BC208" s="328">
        <v>0.35623879313287787</v>
      </c>
      <c r="BD208" s="328">
        <v>0.80051084699786812</v>
      </c>
      <c r="BE208" s="328">
        <v>0.28060546899461669</v>
      </c>
      <c r="BF208" s="328">
        <v>0.50386707045377332</v>
      </c>
      <c r="BG208" s="328">
        <v>0.41546150183178998</v>
      </c>
      <c r="BH208" s="328">
        <v>0.25661199208948715</v>
      </c>
      <c r="BI208" s="328">
        <v>0.8613380433945903</v>
      </c>
      <c r="BJ208" s="328">
        <v>0.75833505359271491</v>
      </c>
      <c r="BK208" s="328">
        <v>0.63876230437180892</v>
      </c>
      <c r="BL208" s="328">
        <v>0.93496631439731281</v>
      </c>
      <c r="BM208" s="328">
        <v>0.4176962943476763</v>
      </c>
      <c r="BN208" s="328">
        <v>0.16024033071436516</v>
      </c>
      <c r="BO208" s="328">
        <v>0.4167689387516671</v>
      </c>
      <c r="BP208" s="328">
        <v>0.78053297214981443</v>
      </c>
      <c r="BQ208" s="328">
        <v>0.85735958288871128</v>
      </c>
      <c r="BR208" s="328">
        <v>2.618447401733448E-3</v>
      </c>
      <c r="BS208" s="328">
        <v>0.29578576676764889</v>
      </c>
      <c r="BT208" s="328">
        <v>0.49133045246325691</v>
      </c>
      <c r="BU208" s="328">
        <v>0.33670855023473578</v>
      </c>
      <c r="BV208" s="328">
        <v>0.23908788492589594</v>
      </c>
      <c r="BW208" s="328">
        <v>0.47641898245407233</v>
      </c>
      <c r="BX208" s="328">
        <v>0.52661242867902458</v>
      </c>
      <c r="BY208" s="328">
        <v>0.81793944305818389</v>
      </c>
      <c r="BZ208" s="328">
        <v>0.93400918768510177</v>
      </c>
      <c r="CA208" s="328">
        <v>0.2421380567451703</v>
      </c>
      <c r="CB208" s="328">
        <v>0.32653432849336483</v>
      </c>
      <c r="CC208" s="328">
        <v>0.80198151011643359</v>
      </c>
      <c r="CD208" s="328">
        <v>5.6518100880531108E-2</v>
      </c>
      <c r="CE208" s="328">
        <v>0.34919897937635191</v>
      </c>
      <c r="CF208" s="328">
        <v>0.27468395339607987</v>
      </c>
      <c r="CG208" s="328">
        <v>0.65405668623573954</v>
      </c>
      <c r="CH208" s="328">
        <v>0.4472145311966722</v>
      </c>
      <c r="CI208" s="328">
        <v>0.77511167329593089</v>
      </c>
      <c r="CJ208" s="328">
        <v>0.65447795269805242</v>
      </c>
      <c r="CK208" s="328">
        <v>0.98108612074272505</v>
      </c>
      <c r="CL208" s="328">
        <v>0.53956696643011348</v>
      </c>
      <c r="CM208" s="328">
        <v>0.27639362640675902</v>
      </c>
      <c r="CN208" s="328">
        <v>0.32452176748883854</v>
      </c>
      <c r="CO208" s="328">
        <v>7.8744052712006685E-2</v>
      </c>
      <c r="CP208" s="328">
        <v>0.39371533077123555</v>
      </c>
      <c r="CQ208" s="328">
        <v>0.10805688996945229</v>
      </c>
      <c r="CR208" s="328">
        <v>0.89257884685930944</v>
      </c>
      <c r="CS208" s="328">
        <v>3.8967772241058185E-2</v>
      </c>
      <c r="CT208" s="328">
        <v>0.95978062566241928</v>
      </c>
      <c r="CU208" s="328">
        <v>0.61211195196993295</v>
      </c>
      <c r="CV208" s="328">
        <v>0.65665804855828025</v>
      </c>
      <c r="CW208" s="329">
        <v>0.71879134094654606</v>
      </c>
    </row>
    <row r="209" spans="1:101" x14ac:dyDescent="0.25">
      <c r="A209" s="322">
        <v>207</v>
      </c>
      <c r="B209" s="327">
        <v>0.60318666102167207</v>
      </c>
      <c r="C209" s="328">
        <v>0.74939773341342875</v>
      </c>
      <c r="D209" s="328">
        <v>0.77693125713957034</v>
      </c>
      <c r="E209" s="328">
        <v>0.82481361051414881</v>
      </c>
      <c r="F209" s="328">
        <v>0.15885864110160153</v>
      </c>
      <c r="G209" s="328">
        <v>0.84824331054787128</v>
      </c>
      <c r="H209" s="328">
        <v>0.45904015216225069</v>
      </c>
      <c r="I209" s="328">
        <v>0.92402887497530939</v>
      </c>
      <c r="J209" s="328">
        <v>0.45857380530697034</v>
      </c>
      <c r="K209" s="328">
        <v>0.75320285359947192</v>
      </c>
      <c r="L209" s="328">
        <v>0.89031085089962869</v>
      </c>
      <c r="M209" s="328">
        <v>0.10745131303853594</v>
      </c>
      <c r="N209" s="328">
        <v>0.92347219312691076</v>
      </c>
      <c r="O209" s="328">
        <v>0.38118502711148228</v>
      </c>
      <c r="P209" s="328">
        <v>0.28764614098277042</v>
      </c>
      <c r="Q209" s="328">
        <v>8.4855768998609804E-2</v>
      </c>
      <c r="R209" s="328">
        <v>0.5835538260419677</v>
      </c>
      <c r="S209" s="328">
        <v>0.47008021312756121</v>
      </c>
      <c r="T209" s="328">
        <v>0.54926339069848407</v>
      </c>
      <c r="U209" s="328">
        <v>0.50491363805977141</v>
      </c>
      <c r="V209" s="328">
        <v>0.16196034997412756</v>
      </c>
      <c r="W209" s="328">
        <v>0.36457701421458477</v>
      </c>
      <c r="X209" s="328">
        <v>0.50908128825551491</v>
      </c>
      <c r="Y209" s="328">
        <v>7.9666580730091141E-3</v>
      </c>
      <c r="Z209" s="328">
        <v>0.10633115965412476</v>
      </c>
      <c r="AA209" s="328">
        <v>3.0284032437059238E-2</v>
      </c>
      <c r="AB209" s="328">
        <v>0.21338759981426192</v>
      </c>
      <c r="AC209" s="328">
        <v>0.58363227612894852</v>
      </c>
      <c r="AD209" s="328">
        <v>0.78297862065885582</v>
      </c>
      <c r="AE209" s="328">
        <v>0.36923347411280916</v>
      </c>
      <c r="AF209" s="328">
        <v>5.3160879386265236E-2</v>
      </c>
      <c r="AG209" s="328">
        <v>0.67820699980149191</v>
      </c>
      <c r="AH209" s="328">
        <v>0.50788443372211334</v>
      </c>
      <c r="AI209" s="328">
        <v>0.98095933372762456</v>
      </c>
      <c r="AJ209" s="328">
        <v>0.77708851740385132</v>
      </c>
      <c r="AK209" s="328">
        <v>0.4476026374761517</v>
      </c>
      <c r="AL209" s="328">
        <v>0.30879696513046451</v>
      </c>
      <c r="AM209" s="328">
        <v>0.63400624063167399</v>
      </c>
      <c r="AN209" s="328">
        <v>0.95262971499490945</v>
      </c>
      <c r="AO209" s="328">
        <v>0.23083858549227987</v>
      </c>
      <c r="AP209" s="328">
        <v>0.71271490125885339</v>
      </c>
      <c r="AQ209" s="328">
        <v>0.7631765178873684</v>
      </c>
      <c r="AR209" s="328">
        <v>0.97607370819065786</v>
      </c>
      <c r="AS209" s="328">
        <v>0.83692793869972415</v>
      </c>
      <c r="AT209" s="328">
        <v>8.9706789381617469E-2</v>
      </c>
      <c r="AU209" s="328">
        <v>0.83607511787281208</v>
      </c>
      <c r="AV209" s="328">
        <v>0.39165542743889636</v>
      </c>
      <c r="AW209" s="328">
        <v>0.87872676284500839</v>
      </c>
      <c r="AX209" s="328">
        <v>0.32535800436994844</v>
      </c>
      <c r="AY209" s="328">
        <v>4.5542585973080918E-2</v>
      </c>
      <c r="AZ209" s="328">
        <v>7.6063599791246661E-2</v>
      </c>
      <c r="BA209" s="328">
        <v>0.58806230654445324</v>
      </c>
      <c r="BB209" s="328">
        <v>0.75406252163058696</v>
      </c>
      <c r="BC209" s="328">
        <v>0.63451151191330357</v>
      </c>
      <c r="BD209" s="328">
        <v>0.23143096869941093</v>
      </c>
      <c r="BE209" s="328">
        <v>0.14407945594852611</v>
      </c>
      <c r="BF209" s="328">
        <v>0.78323322539159879</v>
      </c>
      <c r="BG209" s="328">
        <v>0.98668921751207073</v>
      </c>
      <c r="BH209" s="328">
        <v>1.6242732630392887E-2</v>
      </c>
      <c r="BI209" s="328">
        <v>0.65743266865180461</v>
      </c>
      <c r="BJ209" s="328">
        <v>0.51704207427792959</v>
      </c>
      <c r="BK209" s="328">
        <v>0.2446561476507314</v>
      </c>
      <c r="BL209" s="328">
        <v>0.94811336000609359</v>
      </c>
      <c r="BM209" s="328">
        <v>0.46809178868837575</v>
      </c>
      <c r="BN209" s="328">
        <v>0.17940731226339235</v>
      </c>
      <c r="BO209" s="328">
        <v>0.72381800186941914</v>
      </c>
      <c r="BP209" s="328">
        <v>0.12556940201784972</v>
      </c>
      <c r="BQ209" s="328">
        <v>0.30637717245990292</v>
      </c>
      <c r="BR209" s="328">
        <v>0.97434722471113488</v>
      </c>
      <c r="BS209" s="328">
        <v>0.45884711512100829</v>
      </c>
      <c r="BT209" s="328">
        <v>0.26331282802580258</v>
      </c>
      <c r="BU209" s="328">
        <v>0.1916936071197135</v>
      </c>
      <c r="BV209" s="328">
        <v>0.99085520275171479</v>
      </c>
      <c r="BW209" s="328">
        <v>0.24051519960661616</v>
      </c>
      <c r="BX209" s="328">
        <v>0.65261057956216861</v>
      </c>
      <c r="BY209" s="328">
        <v>0.3965318630196295</v>
      </c>
      <c r="BZ209" s="328">
        <v>0.78060532993615128</v>
      </c>
      <c r="CA209" s="328">
        <v>0.49340577457129786</v>
      </c>
      <c r="CB209" s="328">
        <v>0.86319231855454781</v>
      </c>
      <c r="CC209" s="328">
        <v>0.15557497569244738</v>
      </c>
      <c r="CD209" s="328">
        <v>0.6097746850055723</v>
      </c>
      <c r="CE209" s="328">
        <v>0.65261104148858773</v>
      </c>
      <c r="CF209" s="328">
        <v>0.99259308487374298</v>
      </c>
      <c r="CG209" s="328">
        <v>0.54421373419313124</v>
      </c>
      <c r="CH209" s="328">
        <v>8.6856812312152698E-4</v>
      </c>
      <c r="CI209" s="328">
        <v>0.88869734818187807</v>
      </c>
      <c r="CJ209" s="328">
        <v>0.95632805511543451</v>
      </c>
      <c r="CK209" s="328">
        <v>0.29684732257101842</v>
      </c>
      <c r="CL209" s="328">
        <v>0.5147693832864817</v>
      </c>
      <c r="CM209" s="328">
        <v>0.32146102609176208</v>
      </c>
      <c r="CN209" s="328">
        <v>0.94513692603100008</v>
      </c>
      <c r="CO209" s="328">
        <v>0.12059335009533045</v>
      </c>
      <c r="CP209" s="328">
        <v>0.4307876787577245</v>
      </c>
      <c r="CQ209" s="328">
        <v>0.98104254512740674</v>
      </c>
      <c r="CR209" s="328">
        <v>0.59656169721286334</v>
      </c>
      <c r="CS209" s="328">
        <v>0.85558280457692093</v>
      </c>
      <c r="CT209" s="328">
        <v>0.50554016078463437</v>
      </c>
      <c r="CU209" s="328">
        <v>0.5143117384538618</v>
      </c>
      <c r="CV209" s="328">
        <v>0.48727269013304775</v>
      </c>
      <c r="CW209" s="329">
        <v>0.22282689395153721</v>
      </c>
    </row>
    <row r="210" spans="1:101" x14ac:dyDescent="0.25">
      <c r="A210" s="322">
        <v>208</v>
      </c>
      <c r="B210" s="327">
        <v>0.7666904489643287</v>
      </c>
      <c r="C210" s="328">
        <v>0.84620261545787301</v>
      </c>
      <c r="D210" s="328">
        <v>0.89071620868540435</v>
      </c>
      <c r="E210" s="328">
        <v>0.10109764115534858</v>
      </c>
      <c r="F210" s="328">
        <v>0.86181211569902416</v>
      </c>
      <c r="G210" s="328">
        <v>0.50624983247904698</v>
      </c>
      <c r="H210" s="328">
        <v>0.18511540202142474</v>
      </c>
      <c r="I210" s="328">
        <v>0.64048809426218245</v>
      </c>
      <c r="J210" s="328">
        <v>0.59000842399497433</v>
      </c>
      <c r="K210" s="328">
        <v>0.90074392160779548</v>
      </c>
      <c r="L210" s="328">
        <v>0.88798660781817595</v>
      </c>
      <c r="M210" s="328">
        <v>0.29096252682869839</v>
      </c>
      <c r="N210" s="328">
        <v>0.91514902333201387</v>
      </c>
      <c r="O210" s="328">
        <v>0.14924366331016636</v>
      </c>
      <c r="P210" s="328">
        <v>0.99992343740083656</v>
      </c>
      <c r="Q210" s="328">
        <v>0.99053636969625725</v>
      </c>
      <c r="R210" s="328">
        <v>0.18943180079719779</v>
      </c>
      <c r="S210" s="328">
        <v>0.47986759544723956</v>
      </c>
      <c r="T210" s="328">
        <v>0.26755678587629994</v>
      </c>
      <c r="U210" s="328">
        <v>0.19517818026590916</v>
      </c>
      <c r="V210" s="328">
        <v>0.93299910153948895</v>
      </c>
      <c r="W210" s="328">
        <v>0.23988484137549726</v>
      </c>
      <c r="X210" s="328">
        <v>0.15124308353721871</v>
      </c>
      <c r="Y210" s="328">
        <v>0.88871958737663892</v>
      </c>
      <c r="Z210" s="328">
        <v>0.43263984019170953</v>
      </c>
      <c r="AA210" s="328">
        <v>0.64076597169017813</v>
      </c>
      <c r="AB210" s="328">
        <v>0.55095501548937076</v>
      </c>
      <c r="AC210" s="328">
        <v>0.99237771547110931</v>
      </c>
      <c r="AD210" s="328">
        <v>0.96751674804788168</v>
      </c>
      <c r="AE210" s="328">
        <v>0.87258326376948858</v>
      </c>
      <c r="AF210" s="328">
        <v>0.66440068844593636</v>
      </c>
      <c r="AG210" s="328">
        <v>0.22799731951887292</v>
      </c>
      <c r="AH210" s="328">
        <v>0.25213755917250524</v>
      </c>
      <c r="AI210" s="328">
        <v>0.12192395530161537</v>
      </c>
      <c r="AJ210" s="328">
        <v>0.62506305277787888</v>
      </c>
      <c r="AK210" s="328">
        <v>0.29658358733725976</v>
      </c>
      <c r="AL210" s="328">
        <v>0.31338088158753674</v>
      </c>
      <c r="AM210" s="328">
        <v>0.70690198214478239</v>
      </c>
      <c r="AN210" s="328">
        <v>0.59237163532579773</v>
      </c>
      <c r="AO210" s="328">
        <v>9.247046674273296E-2</v>
      </c>
      <c r="AP210" s="328">
        <v>0.2243325458702945</v>
      </c>
      <c r="AQ210" s="328">
        <v>0.22599478845403809</v>
      </c>
      <c r="AR210" s="328">
        <v>0.94693281715776934</v>
      </c>
      <c r="AS210" s="328">
        <v>0.66590026816048287</v>
      </c>
      <c r="AT210" s="328">
        <v>0.68306268059805753</v>
      </c>
      <c r="AU210" s="328">
        <v>0.24956561823709311</v>
      </c>
      <c r="AV210" s="328">
        <v>0.92379099405636311</v>
      </c>
      <c r="AW210" s="328">
        <v>0.53364768073869961</v>
      </c>
      <c r="AX210" s="328">
        <v>0.30493468594172546</v>
      </c>
      <c r="AY210" s="328">
        <v>7.6032710763357825E-2</v>
      </c>
      <c r="AZ210" s="328">
        <v>0.84263821141127293</v>
      </c>
      <c r="BA210" s="328">
        <v>0.63560792551094369</v>
      </c>
      <c r="BB210" s="328">
        <v>0.5062512400889656</v>
      </c>
      <c r="BC210" s="328">
        <v>0.71886236156788241</v>
      </c>
      <c r="BD210" s="328">
        <v>0.87663639479117439</v>
      </c>
      <c r="BE210" s="328">
        <v>0.11968043231531977</v>
      </c>
      <c r="BF210" s="328">
        <v>2.5501347608933855E-3</v>
      </c>
      <c r="BG210" s="328">
        <v>0.14165018842189392</v>
      </c>
      <c r="BH210" s="328">
        <v>2.5015516458348763E-2</v>
      </c>
      <c r="BI210" s="328">
        <v>0.33853278948251964</v>
      </c>
      <c r="BJ210" s="328">
        <v>9.5722000159844889E-2</v>
      </c>
      <c r="BK210" s="328">
        <v>0.82709936737736234</v>
      </c>
      <c r="BL210" s="328">
        <v>0.92799049149144475</v>
      </c>
      <c r="BM210" s="328">
        <v>0.68974569754878368</v>
      </c>
      <c r="BN210" s="328">
        <v>0.7921707134703162</v>
      </c>
      <c r="BO210" s="328">
        <v>0.41003172046342629</v>
      </c>
      <c r="BP210" s="328">
        <v>0.9851168235339689</v>
      </c>
      <c r="BQ210" s="328">
        <v>0.87919200761443239</v>
      </c>
      <c r="BR210" s="328">
        <v>0.30619033977769039</v>
      </c>
      <c r="BS210" s="328">
        <v>0.70548495503732012</v>
      </c>
      <c r="BT210" s="328">
        <v>0.60430514552207804</v>
      </c>
      <c r="BU210" s="328">
        <v>0.86798416362271236</v>
      </c>
      <c r="BV210" s="328">
        <v>5.7433469174859697E-2</v>
      </c>
      <c r="BW210" s="328">
        <v>9.4145458176826402E-3</v>
      </c>
      <c r="BX210" s="328">
        <v>0.57865876433512176</v>
      </c>
      <c r="BY210" s="328">
        <v>0.83108402534975401</v>
      </c>
      <c r="BZ210" s="328">
        <v>6.6804623912691596E-2</v>
      </c>
      <c r="CA210" s="328">
        <v>1.9809892210980617E-2</v>
      </c>
      <c r="CB210" s="328">
        <v>0.97069608394420648</v>
      </c>
      <c r="CC210" s="328">
        <v>0.29674518837104236</v>
      </c>
      <c r="CD210" s="328">
        <v>3.399032438945726E-2</v>
      </c>
      <c r="CE210" s="328">
        <v>0.33929928192037129</v>
      </c>
      <c r="CF210" s="328">
        <v>0.85598231296668126</v>
      </c>
      <c r="CG210" s="328">
        <v>0.18606944207034393</v>
      </c>
      <c r="CH210" s="328">
        <v>0.57854336028470343</v>
      </c>
      <c r="CI210" s="328">
        <v>0.60752052574640203</v>
      </c>
      <c r="CJ210" s="328">
        <v>0.61823491578937895</v>
      </c>
      <c r="CK210" s="328">
        <v>0.75319641645702262</v>
      </c>
      <c r="CL210" s="328">
        <v>0.5419886584657112</v>
      </c>
      <c r="CM210" s="328">
        <v>0.69633309394202647</v>
      </c>
      <c r="CN210" s="328">
        <v>0.72066267981177412</v>
      </c>
      <c r="CO210" s="328">
        <v>4.6823244709124801E-2</v>
      </c>
      <c r="CP210" s="328">
        <v>0.2910886790994418</v>
      </c>
      <c r="CQ210" s="328">
        <v>0.24531826837255943</v>
      </c>
      <c r="CR210" s="328">
        <v>0.7168790048987228</v>
      </c>
      <c r="CS210" s="328">
        <v>0.27010912659123498</v>
      </c>
      <c r="CT210" s="328">
        <v>0.68194994002167864</v>
      </c>
      <c r="CU210" s="328">
        <v>3.409083401577595E-2</v>
      </c>
      <c r="CV210" s="328">
        <v>0.61911227124463508</v>
      </c>
      <c r="CW210" s="329">
        <v>0.69516243332988759</v>
      </c>
    </row>
    <row r="211" spans="1:101" x14ac:dyDescent="0.25">
      <c r="A211" s="322">
        <v>209</v>
      </c>
      <c r="B211" s="327">
        <v>0.30871347634038848</v>
      </c>
      <c r="C211" s="328">
        <v>0.89590187289639478</v>
      </c>
      <c r="D211" s="328">
        <v>0.28004611147932978</v>
      </c>
      <c r="E211" s="328">
        <v>0.81724863224439037</v>
      </c>
      <c r="F211" s="328">
        <v>0.67329181168869234</v>
      </c>
      <c r="G211" s="328">
        <v>0.17717140129798636</v>
      </c>
      <c r="H211" s="328">
        <v>0.61562048918273593</v>
      </c>
      <c r="I211" s="328">
        <v>0.53837421153396248</v>
      </c>
      <c r="J211" s="328">
        <v>0.18789018109578937</v>
      </c>
      <c r="K211" s="328">
        <v>0.35699327226874522</v>
      </c>
      <c r="L211" s="328">
        <v>0.22755215785297711</v>
      </c>
      <c r="M211" s="328">
        <v>0.25336970015767091</v>
      </c>
      <c r="N211" s="328">
        <v>0.54542332508286329</v>
      </c>
      <c r="O211" s="328">
        <v>0.35966532917225758</v>
      </c>
      <c r="P211" s="328">
        <v>0.34714718384005594</v>
      </c>
      <c r="Q211" s="328">
        <v>0.99254710484633613</v>
      </c>
      <c r="R211" s="328">
        <v>0.74266214009925968</v>
      </c>
      <c r="S211" s="328">
        <v>5.5889623227700636E-2</v>
      </c>
      <c r="T211" s="328">
        <v>7.9813153496582245E-2</v>
      </c>
      <c r="U211" s="328">
        <v>0.22323500776848371</v>
      </c>
      <c r="V211" s="328">
        <v>0.76093513631632437</v>
      </c>
      <c r="W211" s="328">
        <v>0.92945881467886737</v>
      </c>
      <c r="X211" s="328">
        <v>0.52500123166694412</v>
      </c>
      <c r="Y211" s="328">
        <v>0.89933382069962864</v>
      </c>
      <c r="Z211" s="328">
        <v>0.45442973536223441</v>
      </c>
      <c r="AA211" s="328">
        <v>0.51429912118420473</v>
      </c>
      <c r="AB211" s="328">
        <v>0.96856311260447026</v>
      </c>
      <c r="AC211" s="328">
        <v>0.96011757258023711</v>
      </c>
      <c r="AD211" s="328">
        <v>0.97723276971035755</v>
      </c>
      <c r="AE211" s="328">
        <v>0.8700160769366978</v>
      </c>
      <c r="AF211" s="328">
        <v>2.8298013873711447E-2</v>
      </c>
      <c r="AG211" s="328">
        <v>0.23509396861735254</v>
      </c>
      <c r="AH211" s="328">
        <v>0.67343036597783623</v>
      </c>
      <c r="AI211" s="328">
        <v>0.26420472390661054</v>
      </c>
      <c r="AJ211" s="328">
        <v>0.79145507252576053</v>
      </c>
      <c r="AK211" s="328">
        <v>0.75231387795253557</v>
      </c>
      <c r="AL211" s="328">
        <v>0.98267369222944101</v>
      </c>
      <c r="AM211" s="328">
        <v>0.44055148541906441</v>
      </c>
      <c r="AN211" s="328">
        <v>0.6330132717388679</v>
      </c>
      <c r="AO211" s="328">
        <v>0.78467218048305121</v>
      </c>
      <c r="AP211" s="328">
        <v>3.3765681058786967E-2</v>
      </c>
      <c r="AQ211" s="328">
        <v>3.9507460641781122E-3</v>
      </c>
      <c r="AR211" s="328">
        <v>0.21676569403368262</v>
      </c>
      <c r="AS211" s="328">
        <v>0.50494652051542288</v>
      </c>
      <c r="AT211" s="328">
        <v>0.79114238149353988</v>
      </c>
      <c r="AU211" s="328">
        <v>0.74237056496231979</v>
      </c>
      <c r="AV211" s="328">
        <v>0.60395133740053075</v>
      </c>
      <c r="AW211" s="328">
        <v>0.13661038929362701</v>
      </c>
      <c r="AX211" s="328">
        <v>0.56136980981385154</v>
      </c>
      <c r="AY211" s="328">
        <v>0.32075898375288059</v>
      </c>
      <c r="AZ211" s="328">
        <v>0.79806652082895702</v>
      </c>
      <c r="BA211" s="328">
        <v>0.27935730473779508</v>
      </c>
      <c r="BB211" s="328">
        <v>0.89861843430131394</v>
      </c>
      <c r="BC211" s="328">
        <v>0.32987648317270768</v>
      </c>
      <c r="BD211" s="328">
        <v>0.52761418697720885</v>
      </c>
      <c r="BE211" s="328">
        <v>2.0792122841859495E-2</v>
      </c>
      <c r="BF211" s="328">
        <v>0.34714703501034472</v>
      </c>
      <c r="BG211" s="328">
        <v>0.77351073961108074</v>
      </c>
      <c r="BH211" s="328">
        <v>0.85703674241877659</v>
      </c>
      <c r="BI211" s="328">
        <v>5.5279250541819369E-2</v>
      </c>
      <c r="BJ211" s="328">
        <v>0.4830885168835346</v>
      </c>
      <c r="BK211" s="328">
        <v>0.37647087779645183</v>
      </c>
      <c r="BL211" s="328">
        <v>0.52324858293379828</v>
      </c>
      <c r="BM211" s="328">
        <v>0.3513169393612563</v>
      </c>
      <c r="BN211" s="328">
        <v>0.35409711854172876</v>
      </c>
      <c r="BO211" s="328">
        <v>0.42267016626929443</v>
      </c>
      <c r="BP211" s="328">
        <v>1.6964778089884724E-2</v>
      </c>
      <c r="BQ211" s="328">
        <v>0.61397044191431416</v>
      </c>
      <c r="BR211" s="328">
        <v>0.81732711979841266</v>
      </c>
      <c r="BS211" s="328">
        <v>0.14485384433560711</v>
      </c>
      <c r="BT211" s="328">
        <v>0.7946564868959991</v>
      </c>
      <c r="BU211" s="328">
        <v>0.51601625515826766</v>
      </c>
      <c r="BV211" s="328">
        <v>0.26255974712121466</v>
      </c>
      <c r="BW211" s="328">
        <v>0.97584558032301616</v>
      </c>
      <c r="BX211" s="328">
        <v>0.47092643743262408</v>
      </c>
      <c r="BY211" s="328">
        <v>0.45183703926599073</v>
      </c>
      <c r="BZ211" s="328">
        <v>0.96997032219703017</v>
      </c>
      <c r="CA211" s="328">
        <v>0.82219268628521913</v>
      </c>
      <c r="CB211" s="328">
        <v>0.82183644041111492</v>
      </c>
      <c r="CC211" s="328">
        <v>0.31567172721985082</v>
      </c>
      <c r="CD211" s="328">
        <v>9.4662320618009055E-2</v>
      </c>
      <c r="CE211" s="328">
        <v>0.10642503317769547</v>
      </c>
      <c r="CF211" s="328">
        <v>9.6465621046402994E-2</v>
      </c>
      <c r="CG211" s="328">
        <v>0.76946236025537562</v>
      </c>
      <c r="CH211" s="328">
        <v>0.32872316217579334</v>
      </c>
      <c r="CI211" s="328">
        <v>0.50043895061702259</v>
      </c>
      <c r="CJ211" s="328">
        <v>0.59264397391592127</v>
      </c>
      <c r="CK211" s="328">
        <v>0.30206897966474155</v>
      </c>
      <c r="CL211" s="328">
        <v>0.15077481586746933</v>
      </c>
      <c r="CM211" s="328">
        <v>0.78168176363934716</v>
      </c>
      <c r="CN211" s="328">
        <v>0.49071954235694148</v>
      </c>
      <c r="CO211" s="328">
        <v>0.35454548604978697</v>
      </c>
      <c r="CP211" s="328">
        <v>0.27333547442989148</v>
      </c>
      <c r="CQ211" s="328">
        <v>0.84890599109909104</v>
      </c>
      <c r="CR211" s="328">
        <v>0.53136805317025382</v>
      </c>
      <c r="CS211" s="328">
        <v>0.47542704542422687</v>
      </c>
      <c r="CT211" s="328">
        <v>0.71276901382454483</v>
      </c>
      <c r="CU211" s="328">
        <v>0.74604628245009952</v>
      </c>
      <c r="CV211" s="328">
        <v>0.98947661609641369</v>
      </c>
      <c r="CW211" s="329">
        <v>0.29167835042833579</v>
      </c>
    </row>
    <row r="212" spans="1:101" x14ac:dyDescent="0.25">
      <c r="A212" s="322">
        <v>210</v>
      </c>
      <c r="B212" s="327">
        <v>0.6347428839980469</v>
      </c>
      <c r="C212" s="328">
        <v>2.1865363904343127E-3</v>
      </c>
      <c r="D212" s="328">
        <v>0.61433317669558751</v>
      </c>
      <c r="E212" s="328">
        <v>0.20529654026979505</v>
      </c>
      <c r="F212" s="328">
        <v>0.62466668703774109</v>
      </c>
      <c r="G212" s="328">
        <v>0.81221065713315266</v>
      </c>
      <c r="H212" s="328">
        <v>0.87211015382846924</v>
      </c>
      <c r="I212" s="328">
        <v>0.9839410994137765</v>
      </c>
      <c r="J212" s="328">
        <v>0.93187851704335145</v>
      </c>
      <c r="K212" s="328">
        <v>0.28378470084018392</v>
      </c>
      <c r="L212" s="328">
        <v>3.5009719502511416E-2</v>
      </c>
      <c r="M212" s="328">
        <v>0.27428044112554861</v>
      </c>
      <c r="N212" s="328">
        <v>0.84627392483224018</v>
      </c>
      <c r="O212" s="328">
        <v>9.4610407324880796E-2</v>
      </c>
      <c r="P212" s="328">
        <v>0.51388563850212066</v>
      </c>
      <c r="Q212" s="328">
        <v>0.52794891699913205</v>
      </c>
      <c r="R212" s="328">
        <v>0.86962832301364368</v>
      </c>
      <c r="S212" s="328">
        <v>0.85541484290934866</v>
      </c>
      <c r="T212" s="328">
        <v>0.35920817166938068</v>
      </c>
      <c r="U212" s="328">
        <v>0.69700327583449706</v>
      </c>
      <c r="V212" s="328">
        <v>0.88797400026775675</v>
      </c>
      <c r="W212" s="328">
        <v>0.74956204754324429</v>
      </c>
      <c r="X212" s="328">
        <v>0.72447644548229295</v>
      </c>
      <c r="Y212" s="328">
        <v>0.84806883724449111</v>
      </c>
      <c r="Z212" s="328">
        <v>0.19337197654759786</v>
      </c>
      <c r="AA212" s="328">
        <v>0.37235957762002947</v>
      </c>
      <c r="AB212" s="328">
        <v>0.33563677798408253</v>
      </c>
      <c r="AC212" s="328">
        <v>0.58479886576743745</v>
      </c>
      <c r="AD212" s="328">
        <v>5.6060716570165425E-2</v>
      </c>
      <c r="AE212" s="328">
        <v>0.10460046110065147</v>
      </c>
      <c r="AF212" s="328">
        <v>0.53394319854228023</v>
      </c>
      <c r="AG212" s="328">
        <v>8.2766306527495281E-2</v>
      </c>
      <c r="AH212" s="328">
        <v>0.40487663860116019</v>
      </c>
      <c r="AI212" s="328">
        <v>0.89366858782826242</v>
      </c>
      <c r="AJ212" s="328">
        <v>0.51201239033483326</v>
      </c>
      <c r="AK212" s="328">
        <v>0.58985636036185074</v>
      </c>
      <c r="AL212" s="328">
        <v>0.33268687406131914</v>
      </c>
      <c r="AM212" s="328">
        <v>0.65039024995353589</v>
      </c>
      <c r="AN212" s="328">
        <v>0.59953993472093181</v>
      </c>
      <c r="AO212" s="328">
        <v>9.6817569457803287E-2</v>
      </c>
      <c r="AP212" s="328">
        <v>0.94458130968417464</v>
      </c>
      <c r="AQ212" s="328">
        <v>0.14312483232221229</v>
      </c>
      <c r="AR212" s="328">
        <v>0.27690605682912106</v>
      </c>
      <c r="AS212" s="328">
        <v>0.88518093310181833</v>
      </c>
      <c r="AT212" s="328">
        <v>0.38429760663415724</v>
      </c>
      <c r="AU212" s="328">
        <v>0.26903954918549955</v>
      </c>
      <c r="AV212" s="328">
        <v>0.38119261809018257</v>
      </c>
      <c r="AW212" s="328">
        <v>0.65557191838803153</v>
      </c>
      <c r="AX212" s="328">
        <v>0.75558282133900256</v>
      </c>
      <c r="AY212" s="328">
        <v>0.2599745944292533</v>
      </c>
      <c r="AZ212" s="328">
        <v>7.7641395273268188E-2</v>
      </c>
      <c r="BA212" s="328">
        <v>0.68349200762036055</v>
      </c>
      <c r="BB212" s="328">
        <v>0.302343038575831</v>
      </c>
      <c r="BC212" s="328">
        <v>0.9962748565810724</v>
      </c>
      <c r="BD212" s="328">
        <v>0.19519202268253388</v>
      </c>
      <c r="BE212" s="328">
        <v>0.42965637400247481</v>
      </c>
      <c r="BF212" s="328">
        <v>0.86036594781481757</v>
      </c>
      <c r="BG212" s="328">
        <v>0.9611006380386149</v>
      </c>
      <c r="BH212" s="328">
        <v>0.52643373763451806</v>
      </c>
      <c r="BI212" s="328">
        <v>0.32046495466621794</v>
      </c>
      <c r="BJ212" s="328">
        <v>0.10003046898446821</v>
      </c>
      <c r="BK212" s="328">
        <v>5.5951019939055158E-2</v>
      </c>
      <c r="BL212" s="328">
        <v>0.29395586663839257</v>
      </c>
      <c r="BM212" s="328">
        <v>0.94862414723691968</v>
      </c>
      <c r="BN212" s="328">
        <v>0.25447758809701027</v>
      </c>
      <c r="BO212" s="328">
        <v>0.47898368334032992</v>
      </c>
      <c r="BP212" s="328">
        <v>0.86248804836260806</v>
      </c>
      <c r="BQ212" s="328">
        <v>0.75876131860435803</v>
      </c>
      <c r="BR212" s="328">
        <v>0.28619386012665737</v>
      </c>
      <c r="BS212" s="328">
        <v>0.3530879862171234</v>
      </c>
      <c r="BT212" s="328">
        <v>0.94204813461842374</v>
      </c>
      <c r="BU212" s="328">
        <v>0.28385329492507161</v>
      </c>
      <c r="BV212" s="328">
        <v>0.7424056358437563</v>
      </c>
      <c r="BW212" s="328">
        <v>0.39953806675403025</v>
      </c>
      <c r="BX212" s="328">
        <v>0.33695221043042878</v>
      </c>
      <c r="BY212" s="328">
        <v>0.31348985277926911</v>
      </c>
      <c r="BZ212" s="328">
        <v>0.69539560729900973</v>
      </c>
      <c r="CA212" s="328">
        <v>0.77350018676339216</v>
      </c>
      <c r="CB212" s="328">
        <v>0.99176091970220459</v>
      </c>
      <c r="CC212" s="328">
        <v>5.6733041394803507E-2</v>
      </c>
      <c r="CD212" s="328">
        <v>0.94442493556954976</v>
      </c>
      <c r="CE212" s="328">
        <v>0.27138269318413544</v>
      </c>
      <c r="CF212" s="328">
        <v>0.77315119339389859</v>
      </c>
      <c r="CG212" s="328">
        <v>0.77733288194490968</v>
      </c>
      <c r="CH212" s="328">
        <v>0.62022862405837387</v>
      </c>
      <c r="CI212" s="328">
        <v>0.70304422458977833</v>
      </c>
      <c r="CJ212" s="328">
        <v>0.22281266739325822</v>
      </c>
      <c r="CK212" s="328">
        <v>0.49110368987028874</v>
      </c>
      <c r="CL212" s="328">
        <v>0.44642874502833241</v>
      </c>
      <c r="CM212" s="328">
        <v>0.70207149678322356</v>
      </c>
      <c r="CN212" s="328">
        <v>6.4288933141938287E-2</v>
      </c>
      <c r="CO212" s="328">
        <v>0.85302281963066418</v>
      </c>
      <c r="CP212" s="328">
        <v>0.82115145699492054</v>
      </c>
      <c r="CQ212" s="328">
        <v>0.7566229982370718</v>
      </c>
      <c r="CR212" s="328">
        <v>0.7356459800424977</v>
      </c>
      <c r="CS212" s="328">
        <v>0.13398634274118182</v>
      </c>
      <c r="CT212" s="328">
        <v>0.56305876514979314</v>
      </c>
      <c r="CU212" s="328">
        <v>0.72789776482868529</v>
      </c>
      <c r="CV212" s="328">
        <v>0.2468834831673048</v>
      </c>
      <c r="CW212" s="329">
        <v>0.9688505554738891</v>
      </c>
    </row>
    <row r="213" spans="1:101" x14ac:dyDescent="0.25">
      <c r="A213" s="322">
        <v>211</v>
      </c>
      <c r="B213" s="327">
        <v>0.52125883757605607</v>
      </c>
      <c r="C213" s="328">
        <v>0.11957907381921018</v>
      </c>
      <c r="D213" s="328">
        <v>0.87610382344958637</v>
      </c>
      <c r="E213" s="328">
        <v>0.46224571296275219</v>
      </c>
      <c r="F213" s="328">
        <v>0.4630352273433811</v>
      </c>
      <c r="G213" s="328">
        <v>0.9569685755019306</v>
      </c>
      <c r="H213" s="328">
        <v>0.9221495483134996</v>
      </c>
      <c r="I213" s="328">
        <v>0.94920695831787261</v>
      </c>
      <c r="J213" s="328">
        <v>0.40798263309465366</v>
      </c>
      <c r="K213" s="328">
        <v>0.10684377070813067</v>
      </c>
      <c r="L213" s="328">
        <v>0.40036056206917436</v>
      </c>
      <c r="M213" s="328">
        <v>0.14285242990613733</v>
      </c>
      <c r="N213" s="328">
        <v>0.23671807969769643</v>
      </c>
      <c r="O213" s="328">
        <v>1.7357437533025433E-2</v>
      </c>
      <c r="P213" s="328">
        <v>0.58915406987994334</v>
      </c>
      <c r="Q213" s="328">
        <v>0.48999433628850236</v>
      </c>
      <c r="R213" s="328">
        <v>0.18265315639432878</v>
      </c>
      <c r="S213" s="328">
        <v>0.23600589482991996</v>
      </c>
      <c r="T213" s="328">
        <v>6.7381644625433168E-2</v>
      </c>
      <c r="U213" s="328">
        <v>0.137015927574061</v>
      </c>
      <c r="V213" s="328">
        <v>3.4094850822497413E-2</v>
      </c>
      <c r="W213" s="328">
        <v>0.26635729974737821</v>
      </c>
      <c r="X213" s="328">
        <v>0.30744634415362704</v>
      </c>
      <c r="Y213" s="328">
        <v>0.61201965665083335</v>
      </c>
      <c r="Z213" s="328">
        <v>0.62675313353994366</v>
      </c>
      <c r="AA213" s="328">
        <v>0.33249888395752958</v>
      </c>
      <c r="AB213" s="328">
        <v>0.97996730383673825</v>
      </c>
      <c r="AC213" s="328">
        <v>0.54484365465666418</v>
      </c>
      <c r="AD213" s="328">
        <v>0.91858365628638516</v>
      </c>
      <c r="AE213" s="328">
        <v>8.8406228723115987E-2</v>
      </c>
      <c r="AF213" s="328">
        <v>8.6799611728762827E-3</v>
      </c>
      <c r="AG213" s="328">
        <v>4.426078498487751E-2</v>
      </c>
      <c r="AH213" s="328">
        <v>0.97106541126320089</v>
      </c>
      <c r="AI213" s="328">
        <v>0.73218965572678574</v>
      </c>
      <c r="AJ213" s="328">
        <v>0.74294450133314083</v>
      </c>
      <c r="AK213" s="328">
        <v>0.30791346495307859</v>
      </c>
      <c r="AL213" s="328">
        <v>0.39872049569749368</v>
      </c>
      <c r="AM213" s="328">
        <v>0.99574098836282876</v>
      </c>
      <c r="AN213" s="328">
        <v>0.90302542446683032</v>
      </c>
      <c r="AO213" s="328">
        <v>0.60186522384599028</v>
      </c>
      <c r="AP213" s="328">
        <v>0.28562327172587398</v>
      </c>
      <c r="AQ213" s="328">
        <v>0.72301863235601616</v>
      </c>
      <c r="AR213" s="328">
        <v>0.96669137797790761</v>
      </c>
      <c r="AS213" s="328">
        <v>0.51520241779105058</v>
      </c>
      <c r="AT213" s="328">
        <v>0.94478901424823292</v>
      </c>
      <c r="AU213" s="328">
        <v>0.23927718835980816</v>
      </c>
      <c r="AV213" s="328">
        <v>2.2634147600815169E-3</v>
      </c>
      <c r="AW213" s="328">
        <v>0.26738116418557589</v>
      </c>
      <c r="AX213" s="328">
        <v>0.30766364605931518</v>
      </c>
      <c r="AY213" s="328">
        <v>0.98795584199374109</v>
      </c>
      <c r="AZ213" s="328">
        <v>0.1694159785573639</v>
      </c>
      <c r="BA213" s="328">
        <v>5.7591076546612108E-2</v>
      </c>
      <c r="BB213" s="328">
        <v>0.52424774993268097</v>
      </c>
      <c r="BC213" s="328">
        <v>0.4819751678536619</v>
      </c>
      <c r="BD213" s="328">
        <v>0.8741965338344857</v>
      </c>
      <c r="BE213" s="328">
        <v>7.0485416550299718E-2</v>
      </c>
      <c r="BF213" s="328">
        <v>0.43622195604456904</v>
      </c>
      <c r="BG213" s="328">
        <v>0.79883436059063317</v>
      </c>
      <c r="BH213" s="328">
        <v>0.81978817354404421</v>
      </c>
      <c r="BI213" s="328">
        <v>0.34935549573412583</v>
      </c>
      <c r="BJ213" s="328">
        <v>0.75744040459989148</v>
      </c>
      <c r="BK213" s="328">
        <v>0.93518296854925209</v>
      </c>
      <c r="BL213" s="328">
        <v>0.62822669330421355</v>
      </c>
      <c r="BM213" s="328">
        <v>0.67421078903397103</v>
      </c>
      <c r="BN213" s="328">
        <v>8.8937180680551009E-2</v>
      </c>
      <c r="BO213" s="328">
        <v>0.37930361351316089</v>
      </c>
      <c r="BP213" s="328">
        <v>0.76889551284811208</v>
      </c>
      <c r="BQ213" s="328">
        <v>0.61335097253037518</v>
      </c>
      <c r="BR213" s="328">
        <v>0.19429047290294599</v>
      </c>
      <c r="BS213" s="328">
        <v>0.69503440230315783</v>
      </c>
      <c r="BT213" s="328">
        <v>0.41432725680580962</v>
      </c>
      <c r="BU213" s="328">
        <v>0.558926988213158</v>
      </c>
      <c r="BV213" s="328">
        <v>0.736055015109638</v>
      </c>
      <c r="BW213" s="328">
        <v>0.38150231344061414</v>
      </c>
      <c r="BX213" s="328">
        <v>0.5651088669401485</v>
      </c>
      <c r="BY213" s="328">
        <v>0.94222523299245253</v>
      </c>
      <c r="BZ213" s="328">
        <v>0.15720226828010486</v>
      </c>
      <c r="CA213" s="328">
        <v>0.88346244306620325</v>
      </c>
      <c r="CB213" s="328">
        <v>0.97670453074461827</v>
      </c>
      <c r="CC213" s="328">
        <v>0.29924692736861136</v>
      </c>
      <c r="CD213" s="328">
        <v>0.92351217396125662</v>
      </c>
      <c r="CE213" s="328">
        <v>0.11002660460116687</v>
      </c>
      <c r="CF213" s="328">
        <v>0.76869517035491164</v>
      </c>
      <c r="CG213" s="328">
        <v>0.88280550642038413</v>
      </c>
      <c r="CH213" s="328">
        <v>0.53422519948496561</v>
      </c>
      <c r="CI213" s="328">
        <v>0.8525007362241519</v>
      </c>
      <c r="CJ213" s="328">
        <v>0.65734925707380909</v>
      </c>
      <c r="CK213" s="328">
        <v>0.52372504594564639</v>
      </c>
      <c r="CL213" s="328">
        <v>5.6560039208243928E-2</v>
      </c>
      <c r="CM213" s="328">
        <v>0.35740992714405739</v>
      </c>
      <c r="CN213" s="328">
        <v>0.75451423462930145</v>
      </c>
      <c r="CO213" s="328">
        <v>0.73167327465159193</v>
      </c>
      <c r="CP213" s="328">
        <v>0.55551915799171381</v>
      </c>
      <c r="CQ213" s="328">
        <v>0.39760075239346548</v>
      </c>
      <c r="CR213" s="328">
        <v>4.3114325777560136E-2</v>
      </c>
      <c r="CS213" s="328">
        <v>0.40991679454432806</v>
      </c>
      <c r="CT213" s="328">
        <v>0.56962447100216917</v>
      </c>
      <c r="CU213" s="328">
        <v>0.16951481246231825</v>
      </c>
      <c r="CV213" s="328">
        <v>0.8236190236527432</v>
      </c>
      <c r="CW213" s="329">
        <v>0.95713353742031071</v>
      </c>
    </row>
    <row r="214" spans="1:101" x14ac:dyDescent="0.25">
      <c r="A214" s="322">
        <v>212</v>
      </c>
      <c r="B214" s="327">
        <v>0.30411980390016602</v>
      </c>
      <c r="C214" s="328">
        <v>0.58297477737300873</v>
      </c>
      <c r="D214" s="328">
        <v>0.22163368154817409</v>
      </c>
      <c r="E214" s="328">
        <v>0.28304373645289971</v>
      </c>
      <c r="F214" s="328">
        <v>0.56538943508575579</v>
      </c>
      <c r="G214" s="328">
        <v>0.86364868114876625</v>
      </c>
      <c r="H214" s="328">
        <v>0.77387513778101358</v>
      </c>
      <c r="I214" s="328">
        <v>0.47531222894239011</v>
      </c>
      <c r="J214" s="328">
        <v>0.9091371313218497</v>
      </c>
      <c r="K214" s="328">
        <v>0.77145963241307314</v>
      </c>
      <c r="L214" s="328">
        <v>0.54483999131086547</v>
      </c>
      <c r="M214" s="328">
        <v>0.91830254572862846</v>
      </c>
      <c r="N214" s="328">
        <v>0.46356811106126194</v>
      </c>
      <c r="O214" s="328">
        <v>0.84748238000520804</v>
      </c>
      <c r="P214" s="328">
        <v>8.6620828351720025E-2</v>
      </c>
      <c r="Q214" s="328">
        <v>0.60380813277241785</v>
      </c>
      <c r="R214" s="328">
        <v>0.62832687464611237</v>
      </c>
      <c r="S214" s="328">
        <v>0.74761407966721016</v>
      </c>
      <c r="T214" s="328">
        <v>0.65729467936666008</v>
      </c>
      <c r="U214" s="328">
        <v>0.30302136986184025</v>
      </c>
      <c r="V214" s="328">
        <v>0.85034558956248074</v>
      </c>
      <c r="W214" s="328">
        <v>0.10384769695797313</v>
      </c>
      <c r="X214" s="328">
        <v>0.7741564843664499</v>
      </c>
      <c r="Y214" s="328">
        <v>0.14507887082522597</v>
      </c>
      <c r="Z214" s="328">
        <v>0.60561016233474696</v>
      </c>
      <c r="AA214" s="328">
        <v>0.24634598108016559</v>
      </c>
      <c r="AB214" s="328">
        <v>0.37501061477562403</v>
      </c>
      <c r="AC214" s="328">
        <v>0.14825172556700039</v>
      </c>
      <c r="AD214" s="328">
        <v>0.73893532254959293</v>
      </c>
      <c r="AE214" s="328">
        <v>9.4141800981917712E-2</v>
      </c>
      <c r="AF214" s="328">
        <v>6.7632184144701846E-2</v>
      </c>
      <c r="AG214" s="328">
        <v>0.7883676543062359</v>
      </c>
      <c r="AH214" s="328">
        <v>0.79283178091171069</v>
      </c>
      <c r="AI214" s="328">
        <v>9.0004164194747993E-2</v>
      </c>
      <c r="AJ214" s="328">
        <v>0.89306204203703388</v>
      </c>
      <c r="AK214" s="328">
        <v>0.87810422041733993</v>
      </c>
      <c r="AL214" s="328">
        <v>0.29043759699180782</v>
      </c>
      <c r="AM214" s="328">
        <v>0.39324105018109634</v>
      </c>
      <c r="AN214" s="328">
        <v>0.35914069194459364</v>
      </c>
      <c r="AO214" s="328">
        <v>8.6680735496107442E-2</v>
      </c>
      <c r="AP214" s="328">
        <v>0.85720868773323544</v>
      </c>
      <c r="AQ214" s="328">
        <v>0.15807003484599935</v>
      </c>
      <c r="AR214" s="328">
        <v>0.75444296715271175</v>
      </c>
      <c r="AS214" s="328">
        <v>0.53698608887578314</v>
      </c>
      <c r="AT214" s="328">
        <v>0.84407029599940175</v>
      </c>
      <c r="AU214" s="328">
        <v>0.57835354397751182</v>
      </c>
      <c r="AV214" s="328">
        <v>0.431557005006316</v>
      </c>
      <c r="AW214" s="328">
        <v>0.98067957737523592</v>
      </c>
      <c r="AX214" s="328">
        <v>0.99185403378595383</v>
      </c>
      <c r="AY214" s="328">
        <v>0.40593635491281699</v>
      </c>
      <c r="AZ214" s="328">
        <v>0.30779170537379419</v>
      </c>
      <c r="BA214" s="328">
        <v>3.033902530591881E-3</v>
      </c>
      <c r="BB214" s="328">
        <v>0.54181139718790572</v>
      </c>
      <c r="BC214" s="328">
        <v>0.40803419555125098</v>
      </c>
      <c r="BD214" s="328">
        <v>0.20354756599845203</v>
      </c>
      <c r="BE214" s="328">
        <v>0.4981750303268484</v>
      </c>
      <c r="BF214" s="328">
        <v>8.1837380358606993E-4</v>
      </c>
      <c r="BG214" s="328">
        <v>0.59135952747634368</v>
      </c>
      <c r="BH214" s="328">
        <v>0.56967975248451275</v>
      </c>
      <c r="BI214" s="328">
        <v>0.20122791294339581</v>
      </c>
      <c r="BJ214" s="328">
        <v>0.55828259597064278</v>
      </c>
      <c r="BK214" s="328">
        <v>0.98073332929378454</v>
      </c>
      <c r="BL214" s="328">
        <v>0.42335330093261692</v>
      </c>
      <c r="BM214" s="328">
        <v>0.986199445855382</v>
      </c>
      <c r="BN214" s="328">
        <v>0.59128644309256551</v>
      </c>
      <c r="BO214" s="328">
        <v>0.79236198254034051</v>
      </c>
      <c r="BP214" s="328">
        <v>0.33988556145210858</v>
      </c>
      <c r="BQ214" s="328">
        <v>0.84445779543335586</v>
      </c>
      <c r="BR214" s="328">
        <v>0.14794505090627807</v>
      </c>
      <c r="BS214" s="328">
        <v>0.51843416700783163</v>
      </c>
      <c r="BT214" s="328">
        <v>0.42296096377292525</v>
      </c>
      <c r="BU214" s="328">
        <v>0.36627847082254417</v>
      </c>
      <c r="BV214" s="328">
        <v>0.58010178830858594</v>
      </c>
      <c r="BW214" s="328">
        <v>0.22747907720892968</v>
      </c>
      <c r="BX214" s="328">
        <v>0.35404171818577046</v>
      </c>
      <c r="BY214" s="328">
        <v>0.87697283781636592</v>
      </c>
      <c r="BZ214" s="328">
        <v>0.47163040938741774</v>
      </c>
      <c r="CA214" s="328">
        <v>3.7669511031713121E-2</v>
      </c>
      <c r="CB214" s="328">
        <v>0.22643876198779367</v>
      </c>
      <c r="CC214" s="328">
        <v>0.65689289454238686</v>
      </c>
      <c r="CD214" s="328">
        <v>9.3598458149496189E-2</v>
      </c>
      <c r="CE214" s="328">
        <v>0.93653082580581248</v>
      </c>
      <c r="CF214" s="328">
        <v>0.76301224678742141</v>
      </c>
      <c r="CG214" s="328">
        <v>7.3153127932782613E-2</v>
      </c>
      <c r="CH214" s="328">
        <v>7.1170778671479695E-2</v>
      </c>
      <c r="CI214" s="328">
        <v>0.30915824103799405</v>
      </c>
      <c r="CJ214" s="328">
        <v>0.67402536475894737</v>
      </c>
      <c r="CK214" s="328">
        <v>0.67141339775696585</v>
      </c>
      <c r="CL214" s="328">
        <v>0.79411090488056235</v>
      </c>
      <c r="CM214" s="328">
        <v>0.51424313343582639</v>
      </c>
      <c r="CN214" s="328">
        <v>9.6244876786935052E-3</v>
      </c>
      <c r="CO214" s="328">
        <v>0.40749523518007935</v>
      </c>
      <c r="CP214" s="328">
        <v>0.23792217857709197</v>
      </c>
      <c r="CQ214" s="328">
        <v>0.91192571376937637</v>
      </c>
      <c r="CR214" s="328">
        <v>0.84512050470057898</v>
      </c>
      <c r="CS214" s="328">
        <v>0.71429475303785805</v>
      </c>
      <c r="CT214" s="328">
        <v>0.13144683215537989</v>
      </c>
      <c r="CU214" s="328">
        <v>0.25437292343192208</v>
      </c>
      <c r="CV214" s="328">
        <v>0.59482570666460388</v>
      </c>
      <c r="CW214" s="329">
        <v>0.71801542531234941</v>
      </c>
    </row>
    <row r="215" spans="1:101" x14ac:dyDescent="0.25">
      <c r="A215" s="322">
        <v>213</v>
      </c>
      <c r="B215" s="327">
        <v>0.3997520862830628</v>
      </c>
      <c r="C215" s="328">
        <v>5.4368952395251968E-2</v>
      </c>
      <c r="D215" s="328">
        <v>9.795433451198754E-2</v>
      </c>
      <c r="E215" s="328">
        <v>0.18706601841783232</v>
      </c>
      <c r="F215" s="328">
        <v>0.51487124557876984</v>
      </c>
      <c r="G215" s="328">
        <v>5.1889812646399136E-2</v>
      </c>
      <c r="H215" s="328">
        <v>0.11410254805304487</v>
      </c>
      <c r="I215" s="328">
        <v>0.56874419250368913</v>
      </c>
      <c r="J215" s="328">
        <v>0.84916515733710929</v>
      </c>
      <c r="K215" s="328">
        <v>0.27914592800849092</v>
      </c>
      <c r="L215" s="328">
        <v>9.5096760985976303E-2</v>
      </c>
      <c r="M215" s="328">
        <v>0.19852553904870263</v>
      </c>
      <c r="N215" s="328">
        <v>0.6578364525318503</v>
      </c>
      <c r="O215" s="328">
        <v>0.78097887085979822</v>
      </c>
      <c r="P215" s="328">
        <v>0.35354361457467487</v>
      </c>
      <c r="Q215" s="328">
        <v>0.93514013803775087</v>
      </c>
      <c r="R215" s="328">
        <v>0.53879665731249515</v>
      </c>
      <c r="S215" s="328">
        <v>0.27354807846283635</v>
      </c>
      <c r="T215" s="328">
        <v>0.19934875783754968</v>
      </c>
      <c r="U215" s="328">
        <v>0.19563591524778357</v>
      </c>
      <c r="V215" s="328">
        <v>0.13149574275290488</v>
      </c>
      <c r="W215" s="328">
        <v>0.14646474622107686</v>
      </c>
      <c r="X215" s="328">
        <v>0.70493333276192782</v>
      </c>
      <c r="Y215" s="328">
        <v>0.3624568198995668</v>
      </c>
      <c r="Z215" s="328">
        <v>0.98043271903929075</v>
      </c>
      <c r="AA215" s="328">
        <v>0.26556908411534774</v>
      </c>
      <c r="AB215" s="328">
        <v>0.47290601794352316</v>
      </c>
      <c r="AC215" s="328">
        <v>4.6461751527719919E-2</v>
      </c>
      <c r="AD215" s="328">
        <v>0.83032240581684302</v>
      </c>
      <c r="AE215" s="328">
        <v>0.90272532301454467</v>
      </c>
      <c r="AF215" s="328">
        <v>0.72510796669097299</v>
      </c>
      <c r="AG215" s="328">
        <v>0.26158756416494988</v>
      </c>
      <c r="AH215" s="328">
        <v>0.32857131480446244</v>
      </c>
      <c r="AI215" s="328">
        <v>0.73988312386643007</v>
      </c>
      <c r="AJ215" s="328">
        <v>0.11233392028616151</v>
      </c>
      <c r="AK215" s="328">
        <v>0.14956810706199786</v>
      </c>
      <c r="AL215" s="328">
        <v>0.87651163668374599</v>
      </c>
      <c r="AM215" s="328">
        <v>4.259553432269314E-2</v>
      </c>
      <c r="AN215" s="328">
        <v>0.13636692596861444</v>
      </c>
      <c r="AO215" s="328">
        <v>0.63001627574610097</v>
      </c>
      <c r="AP215" s="328">
        <v>8.763932955281728E-2</v>
      </c>
      <c r="AQ215" s="328">
        <v>0.95021486524660137</v>
      </c>
      <c r="AR215" s="328">
        <v>0.78394905483540978</v>
      </c>
      <c r="AS215" s="328">
        <v>0.22195538238706636</v>
      </c>
      <c r="AT215" s="328">
        <v>0.84859261645145523</v>
      </c>
      <c r="AU215" s="328">
        <v>0.91897997827745859</v>
      </c>
      <c r="AV215" s="328">
        <v>6.463024343074153E-2</v>
      </c>
      <c r="AW215" s="328">
        <v>0.91301756389991873</v>
      </c>
      <c r="AX215" s="328">
        <v>0.74949296340230465</v>
      </c>
      <c r="AY215" s="328">
        <v>0.7488460191941968</v>
      </c>
      <c r="AZ215" s="328">
        <v>2.9486738599588058E-2</v>
      </c>
      <c r="BA215" s="328">
        <v>1.9234490722054964E-2</v>
      </c>
      <c r="BB215" s="328">
        <v>0.50996178490624366</v>
      </c>
      <c r="BC215" s="328">
        <v>0.46978078030863291</v>
      </c>
      <c r="BD215" s="328">
        <v>0.93579864338633811</v>
      </c>
      <c r="BE215" s="328">
        <v>0.18553551030103055</v>
      </c>
      <c r="BF215" s="328">
        <v>0.17307378106825322</v>
      </c>
      <c r="BG215" s="328">
        <v>2.1848771041905746E-2</v>
      </c>
      <c r="BH215" s="328">
        <v>0.97903160955290591</v>
      </c>
      <c r="BI215" s="328">
        <v>0.29513573848407582</v>
      </c>
      <c r="BJ215" s="328">
        <v>0.3834756253804521</v>
      </c>
      <c r="BK215" s="328">
        <v>0.71347633556977752</v>
      </c>
      <c r="BL215" s="328">
        <v>0.23995339794987847</v>
      </c>
      <c r="BM215" s="328">
        <v>0.48791482700219202</v>
      </c>
      <c r="BN215" s="328">
        <v>0.36997306023969845</v>
      </c>
      <c r="BO215" s="328">
        <v>0.99702350759835845</v>
      </c>
      <c r="BP215" s="328">
        <v>0.34624449489053166</v>
      </c>
      <c r="BQ215" s="328">
        <v>0.79389554105861615</v>
      </c>
      <c r="BR215" s="328">
        <v>0.30239428794331946</v>
      </c>
      <c r="BS215" s="328">
        <v>0.48723901816921522</v>
      </c>
      <c r="BT215" s="328">
        <v>0.99676265420173427</v>
      </c>
      <c r="BU215" s="328">
        <v>0.50309908147886895</v>
      </c>
      <c r="BV215" s="328">
        <v>0.75331719704490707</v>
      </c>
      <c r="BW215" s="328">
        <v>0.78623450469408596</v>
      </c>
      <c r="BX215" s="328">
        <v>0.89006470924592018</v>
      </c>
      <c r="BY215" s="328">
        <v>0.65860182137916912</v>
      </c>
      <c r="BZ215" s="328">
        <v>0.63349059878745462</v>
      </c>
      <c r="CA215" s="328">
        <v>0.84487026285247757</v>
      </c>
      <c r="CB215" s="328">
        <v>0.43389925609588431</v>
      </c>
      <c r="CC215" s="328">
        <v>0.72069852828712233</v>
      </c>
      <c r="CD215" s="328">
        <v>0.54899086122963858</v>
      </c>
      <c r="CE215" s="328">
        <v>0.23803697736352314</v>
      </c>
      <c r="CF215" s="328">
        <v>0.35118900518770069</v>
      </c>
      <c r="CG215" s="328">
        <v>0.52602653527997134</v>
      </c>
      <c r="CH215" s="328">
        <v>0.15572071088658768</v>
      </c>
      <c r="CI215" s="328">
        <v>0.22817544518615795</v>
      </c>
      <c r="CJ215" s="328">
        <v>0.72761705898493378</v>
      </c>
      <c r="CK215" s="328">
        <v>0.14235401278633208</v>
      </c>
      <c r="CL215" s="328">
        <v>0.66132726856620128</v>
      </c>
      <c r="CM215" s="328">
        <v>0.11881764468441891</v>
      </c>
      <c r="CN215" s="328">
        <v>0.94384172266651545</v>
      </c>
      <c r="CO215" s="328">
        <v>0.372635972913125</v>
      </c>
      <c r="CP215" s="328">
        <v>0.45240456895001024</v>
      </c>
      <c r="CQ215" s="328">
        <v>0.45677711597179282</v>
      </c>
      <c r="CR215" s="328">
        <v>0.98491635583808135</v>
      </c>
      <c r="CS215" s="328">
        <v>0.8852042500548718</v>
      </c>
      <c r="CT215" s="328">
        <v>0.49252247983433772</v>
      </c>
      <c r="CU215" s="328">
        <v>0.77558994856190555</v>
      </c>
      <c r="CV215" s="328">
        <v>0.36177005790475403</v>
      </c>
      <c r="CW215" s="329">
        <v>0.87791558840807227</v>
      </c>
    </row>
    <row r="216" spans="1:101" x14ac:dyDescent="0.25">
      <c r="A216" s="322">
        <v>214</v>
      </c>
      <c r="B216" s="327">
        <v>0.94445171318969301</v>
      </c>
      <c r="C216" s="328">
        <v>0.50029391908733523</v>
      </c>
      <c r="D216" s="328">
        <v>0.91928512857610678</v>
      </c>
      <c r="E216" s="328">
        <v>0.46577622658833562</v>
      </c>
      <c r="F216" s="328">
        <v>0.91466599301314333</v>
      </c>
      <c r="G216" s="328">
        <v>0.16518840769656662</v>
      </c>
      <c r="H216" s="328">
        <v>0.61850113323998279</v>
      </c>
      <c r="I216" s="328">
        <v>0.3890245869246578</v>
      </c>
      <c r="J216" s="328">
        <v>0.17610444391734514</v>
      </c>
      <c r="K216" s="328">
        <v>0.6965337846473052</v>
      </c>
      <c r="L216" s="328">
        <v>0.81423125784794892</v>
      </c>
      <c r="M216" s="328">
        <v>0.65488740885745989</v>
      </c>
      <c r="N216" s="328">
        <v>5.6642777377255982E-3</v>
      </c>
      <c r="O216" s="328">
        <v>7.1724042522243181E-2</v>
      </c>
      <c r="P216" s="328">
        <v>0.96578200486841603</v>
      </c>
      <c r="Q216" s="328">
        <v>0.70597519255760166</v>
      </c>
      <c r="R216" s="328">
        <v>0.61814022845958738</v>
      </c>
      <c r="S216" s="328">
        <v>0.22733020675726134</v>
      </c>
      <c r="T216" s="328">
        <v>0.44917752285789536</v>
      </c>
      <c r="U216" s="328">
        <v>0.37248812465248804</v>
      </c>
      <c r="V216" s="328">
        <v>0.54727107527035779</v>
      </c>
      <c r="W216" s="328">
        <v>0.60096486990863451</v>
      </c>
      <c r="X216" s="328">
        <v>0.22686259239040485</v>
      </c>
      <c r="Y216" s="328">
        <v>0.80549519172013806</v>
      </c>
      <c r="Z216" s="328">
        <v>0.1556602087948884</v>
      </c>
      <c r="AA216" s="328">
        <v>0.50365200637985241</v>
      </c>
      <c r="AB216" s="328">
        <v>0.58956542340113227</v>
      </c>
      <c r="AC216" s="328">
        <v>0.81591136100428407</v>
      </c>
      <c r="AD216" s="328">
        <v>0.2182294919989447</v>
      </c>
      <c r="AE216" s="328">
        <v>4.9342392796486445E-2</v>
      </c>
      <c r="AF216" s="328">
        <v>0.87052798358567718</v>
      </c>
      <c r="AG216" s="328">
        <v>0.70586484662026572</v>
      </c>
      <c r="AH216" s="328">
        <v>0.42572360104788665</v>
      </c>
      <c r="AI216" s="328">
        <v>9.0251852884105865E-2</v>
      </c>
      <c r="AJ216" s="328">
        <v>0.57718928594255736</v>
      </c>
      <c r="AK216" s="328">
        <v>0.10705948975405821</v>
      </c>
      <c r="AL216" s="328">
        <v>0.3358070984383259</v>
      </c>
      <c r="AM216" s="328">
        <v>0.98735392588050241</v>
      </c>
      <c r="AN216" s="328">
        <v>0.86381633671398106</v>
      </c>
      <c r="AO216" s="328">
        <v>8.6220240593616992E-2</v>
      </c>
      <c r="AP216" s="328">
        <v>9.4462066093752073E-2</v>
      </c>
      <c r="AQ216" s="328">
        <v>0.29260917967816646</v>
      </c>
      <c r="AR216" s="328">
        <v>0.73671017279960771</v>
      </c>
      <c r="AS216" s="328">
        <v>8.7381589875909604E-2</v>
      </c>
      <c r="AT216" s="328">
        <v>0.33501091192386134</v>
      </c>
      <c r="AU216" s="328">
        <v>0.29543326660783098</v>
      </c>
      <c r="AV216" s="328">
        <v>7.694984559461826E-2</v>
      </c>
      <c r="AW216" s="328">
        <v>0.58998446012258299</v>
      </c>
      <c r="AX216" s="328">
        <v>0.40975049595197555</v>
      </c>
      <c r="AY216" s="328">
        <v>0.65023150184183298</v>
      </c>
      <c r="AZ216" s="328">
        <v>0.19772065808361017</v>
      </c>
      <c r="BA216" s="328">
        <v>0.43669525508587004</v>
      </c>
      <c r="BB216" s="328">
        <v>0.83623070512724329</v>
      </c>
      <c r="BC216" s="328">
        <v>0.36183407730131023</v>
      </c>
      <c r="BD216" s="328">
        <v>0.78220676496364172</v>
      </c>
      <c r="BE216" s="328">
        <v>0.55323046504347362</v>
      </c>
      <c r="BF216" s="328">
        <v>0.87017337076436574</v>
      </c>
      <c r="BG216" s="328">
        <v>0.43783420714717725</v>
      </c>
      <c r="BH216" s="328">
        <v>3.7515316693525591E-2</v>
      </c>
      <c r="BI216" s="328">
        <v>0.55843414122591595</v>
      </c>
      <c r="BJ216" s="328">
        <v>9.6655668836258091E-2</v>
      </c>
      <c r="BK216" s="328">
        <v>3.2237942033793487E-2</v>
      </c>
      <c r="BL216" s="328">
        <v>0.23225815651370318</v>
      </c>
      <c r="BM216" s="328">
        <v>0.69016168808419676</v>
      </c>
      <c r="BN216" s="328">
        <v>1.7911759483650425E-2</v>
      </c>
      <c r="BO216" s="328">
        <v>0.64327016167656748</v>
      </c>
      <c r="BP216" s="328">
        <v>0.19044651731750584</v>
      </c>
      <c r="BQ216" s="328">
        <v>0.62409628323371003</v>
      </c>
      <c r="BR216" s="328">
        <v>0.96198364397594038</v>
      </c>
      <c r="BS216" s="328">
        <v>0.64374772441727757</v>
      </c>
      <c r="BT216" s="328">
        <v>0.66919597137101072</v>
      </c>
      <c r="BU216" s="328">
        <v>0.54557981309333226</v>
      </c>
      <c r="BV216" s="328">
        <v>0.12423321499826656</v>
      </c>
      <c r="BW216" s="328">
        <v>0.87487070873982931</v>
      </c>
      <c r="BX216" s="328">
        <v>0.22676996093170754</v>
      </c>
      <c r="BY216" s="328">
        <v>0.97695222038553098</v>
      </c>
      <c r="BZ216" s="328">
        <v>0.43418680833027601</v>
      </c>
      <c r="CA216" s="328">
        <v>0.71220984173206414</v>
      </c>
      <c r="CB216" s="328">
        <v>0.20044629216249898</v>
      </c>
      <c r="CC216" s="328">
        <v>0.33299066473467298</v>
      </c>
      <c r="CD216" s="328">
        <v>9.6576555412627663E-2</v>
      </c>
      <c r="CE216" s="328">
        <v>0.71981235865605697</v>
      </c>
      <c r="CF216" s="328">
        <v>0.33961162984944337</v>
      </c>
      <c r="CG216" s="328">
        <v>6.3722442548167724E-2</v>
      </c>
      <c r="CH216" s="328">
        <v>0.90935828241262584</v>
      </c>
      <c r="CI216" s="328">
        <v>0.49396086884493529</v>
      </c>
      <c r="CJ216" s="328">
        <v>0.47128238514711995</v>
      </c>
      <c r="CK216" s="328">
        <v>0.90983482855105668</v>
      </c>
      <c r="CL216" s="328">
        <v>0.60753302486641148</v>
      </c>
      <c r="CM216" s="328">
        <v>0.61829394213140798</v>
      </c>
      <c r="CN216" s="328">
        <v>0.69106804410931577</v>
      </c>
      <c r="CO216" s="328">
        <v>0.25016054950711752</v>
      </c>
      <c r="CP216" s="328">
        <v>0.3641530902893555</v>
      </c>
      <c r="CQ216" s="328">
        <v>0.16903091954083393</v>
      </c>
      <c r="CR216" s="328">
        <v>4.8172408057383542E-2</v>
      </c>
      <c r="CS216" s="328">
        <v>0.49143653465235104</v>
      </c>
      <c r="CT216" s="328">
        <v>0.569913314459215</v>
      </c>
      <c r="CU216" s="328">
        <v>0.5394397221750511</v>
      </c>
      <c r="CV216" s="328">
        <v>0.3501135674381457</v>
      </c>
      <c r="CW216" s="329">
        <v>0.77866780645726741</v>
      </c>
    </row>
    <row r="217" spans="1:101" x14ac:dyDescent="0.25">
      <c r="A217" s="322">
        <v>215</v>
      </c>
      <c r="B217" s="327">
        <v>0.1069905593096987</v>
      </c>
      <c r="C217" s="328">
        <v>0.10747649298286355</v>
      </c>
      <c r="D217" s="328">
        <v>0.42067497557277811</v>
      </c>
      <c r="E217" s="328">
        <v>0.12517327325293559</v>
      </c>
      <c r="F217" s="328">
        <v>7.3072675360633887E-2</v>
      </c>
      <c r="G217" s="328">
        <v>0.47014585702165146</v>
      </c>
      <c r="H217" s="328">
        <v>0.54444098283919651</v>
      </c>
      <c r="I217" s="328">
        <v>0.6463118321365473</v>
      </c>
      <c r="J217" s="328">
        <v>0.89625005325449902</v>
      </c>
      <c r="K217" s="328">
        <v>0.44559812977513502</v>
      </c>
      <c r="L217" s="328">
        <v>0.50187102491058511</v>
      </c>
      <c r="M217" s="328">
        <v>0.67648102630293838</v>
      </c>
      <c r="N217" s="328">
        <v>0.99762814618608608</v>
      </c>
      <c r="O217" s="328">
        <v>0.28605524789027559</v>
      </c>
      <c r="P217" s="328">
        <v>0.32028042236971199</v>
      </c>
      <c r="Q217" s="328">
        <v>0.30162147781810633</v>
      </c>
      <c r="R217" s="328">
        <v>0.65646112997030226</v>
      </c>
      <c r="S217" s="328">
        <v>0.61769254672204532</v>
      </c>
      <c r="T217" s="328">
        <v>0.69514050334265587</v>
      </c>
      <c r="U217" s="328">
        <v>0.20074435756860987</v>
      </c>
      <c r="V217" s="328">
        <v>0.3812651726554499</v>
      </c>
      <c r="W217" s="328">
        <v>0.68916252982094672</v>
      </c>
      <c r="X217" s="328">
        <v>0.70584764008089085</v>
      </c>
      <c r="Y217" s="328">
        <v>0.14190836950229002</v>
      </c>
      <c r="Z217" s="328">
        <v>0.62488552011493659</v>
      </c>
      <c r="AA217" s="328">
        <v>0.29574485505599668</v>
      </c>
      <c r="AB217" s="328">
        <v>0.26016092783880307</v>
      </c>
      <c r="AC217" s="328">
        <v>8.4145650095646118E-3</v>
      </c>
      <c r="AD217" s="328">
        <v>0.21262590111243052</v>
      </c>
      <c r="AE217" s="328">
        <v>0.58572674541732983</v>
      </c>
      <c r="AF217" s="328">
        <v>0.58301072727274184</v>
      </c>
      <c r="AG217" s="328">
        <v>0.11352354454545743</v>
      </c>
      <c r="AH217" s="328">
        <v>0.31072719408934213</v>
      </c>
      <c r="AI217" s="328">
        <v>0.10459819838500239</v>
      </c>
      <c r="AJ217" s="328">
        <v>0.35139971352976396</v>
      </c>
      <c r="AK217" s="328">
        <v>0.17986624006912777</v>
      </c>
      <c r="AL217" s="328">
        <v>1.9375223432551714E-2</v>
      </c>
      <c r="AM217" s="328">
        <v>2.8723115256563014E-2</v>
      </c>
      <c r="AN217" s="328">
        <v>0.80441734476577609</v>
      </c>
      <c r="AO217" s="328">
        <v>0.76529658452515492</v>
      </c>
      <c r="AP217" s="328">
        <v>0.67339008050191218</v>
      </c>
      <c r="AQ217" s="328">
        <v>0.418302688698307</v>
      </c>
      <c r="AR217" s="328">
        <v>0.26400815733333038</v>
      </c>
      <c r="AS217" s="328">
        <v>0.60742842821162224</v>
      </c>
      <c r="AT217" s="328">
        <v>0.24020635099260801</v>
      </c>
      <c r="AU217" s="328">
        <v>0.80160660313951837</v>
      </c>
      <c r="AV217" s="328">
        <v>0.57021161301998102</v>
      </c>
      <c r="AW217" s="328">
        <v>0.31296280050541725</v>
      </c>
      <c r="AX217" s="328">
        <v>0.677665335854301</v>
      </c>
      <c r="AY217" s="328">
        <v>0.33433251991078894</v>
      </c>
      <c r="AZ217" s="328">
        <v>0.76185486588771223</v>
      </c>
      <c r="BA217" s="328">
        <v>0.32811233623141423</v>
      </c>
      <c r="BB217" s="328">
        <v>0.97046935756620734</v>
      </c>
      <c r="BC217" s="328">
        <v>1.3949298948324085E-2</v>
      </c>
      <c r="BD217" s="328">
        <v>0.616495469858926</v>
      </c>
      <c r="BE217" s="328">
        <v>0.93049798435379749</v>
      </c>
      <c r="BF217" s="328">
        <v>0.83324539706505529</v>
      </c>
      <c r="BG217" s="328">
        <v>0.1221875638408525</v>
      </c>
      <c r="BH217" s="328">
        <v>0.13298249159826714</v>
      </c>
      <c r="BI217" s="328">
        <v>0.30318696222572239</v>
      </c>
      <c r="BJ217" s="328">
        <v>0.11171293203609278</v>
      </c>
      <c r="BK217" s="328">
        <v>0.8308412970418797</v>
      </c>
      <c r="BL217" s="328">
        <v>0.81802963204714585</v>
      </c>
      <c r="BM217" s="328">
        <v>0.87047222171649352</v>
      </c>
      <c r="BN217" s="328">
        <v>0.26292544730789125</v>
      </c>
      <c r="BO217" s="328">
        <v>0.1221206567895603</v>
      </c>
      <c r="BP217" s="328">
        <v>0.85267216891614894</v>
      </c>
      <c r="BQ217" s="328">
        <v>4.4568074074603947E-2</v>
      </c>
      <c r="BR217" s="328">
        <v>0.49377661230950931</v>
      </c>
      <c r="BS217" s="328">
        <v>0.97294628007721595</v>
      </c>
      <c r="BT217" s="328">
        <v>0.29840211078161971</v>
      </c>
      <c r="BU217" s="328">
        <v>0.37645240058214435</v>
      </c>
      <c r="BV217" s="328">
        <v>0.36234919810847899</v>
      </c>
      <c r="BW217" s="328">
        <v>0.33511075584828265</v>
      </c>
      <c r="BX217" s="328">
        <v>0.87212000516488608</v>
      </c>
      <c r="BY217" s="328">
        <v>0.14352062904129914</v>
      </c>
      <c r="BZ217" s="328">
        <v>0.89152046503413818</v>
      </c>
      <c r="CA217" s="328">
        <v>0.18445797045213852</v>
      </c>
      <c r="CB217" s="328">
        <v>0.5685959116095054</v>
      </c>
      <c r="CC217" s="328">
        <v>0.68524317334502216</v>
      </c>
      <c r="CD217" s="328">
        <v>7.3566057129716533E-2</v>
      </c>
      <c r="CE217" s="328">
        <v>0.5250496142914356</v>
      </c>
      <c r="CF217" s="328">
        <v>0.85486061339211461</v>
      </c>
      <c r="CG217" s="328">
        <v>4.7911781579120127E-2</v>
      </c>
      <c r="CH217" s="328">
        <v>0.32435981280457682</v>
      </c>
      <c r="CI217" s="328">
        <v>0.95579083105357654</v>
      </c>
      <c r="CJ217" s="328">
        <v>0.99671427164357751</v>
      </c>
      <c r="CK217" s="328">
        <v>0.93790916758399345</v>
      </c>
      <c r="CL217" s="328">
        <v>0.72150299029627463</v>
      </c>
      <c r="CM217" s="328">
        <v>0.53568960309421598</v>
      </c>
      <c r="CN217" s="328">
        <v>0.28674640743834479</v>
      </c>
      <c r="CO217" s="328">
        <v>1.1067149502922646E-2</v>
      </c>
      <c r="CP217" s="328">
        <v>0.98685245133375599</v>
      </c>
      <c r="CQ217" s="328">
        <v>0.93370036664068801</v>
      </c>
      <c r="CR217" s="328">
        <v>0.57835167223634487</v>
      </c>
      <c r="CS217" s="328">
        <v>0.88641369239011447</v>
      </c>
      <c r="CT217" s="328">
        <v>7.6456959527924084E-2</v>
      </c>
      <c r="CU217" s="328">
        <v>0.4989785660980437</v>
      </c>
      <c r="CV217" s="328">
        <v>0.64249787962927751</v>
      </c>
      <c r="CW217" s="329">
        <v>0.32490171648535071</v>
      </c>
    </row>
    <row r="218" spans="1:101" x14ac:dyDescent="0.25">
      <c r="A218" s="322">
        <v>216</v>
      </c>
      <c r="B218" s="327">
        <v>3.9811164977288094E-2</v>
      </c>
      <c r="C218" s="328">
        <v>0.39813669244207905</v>
      </c>
      <c r="D218" s="328">
        <v>0.3947347902140621</v>
      </c>
      <c r="E218" s="328">
        <v>0.48881280288872908</v>
      </c>
      <c r="F218" s="328">
        <v>0.75561876965559871</v>
      </c>
      <c r="G218" s="328">
        <v>0.17850266145927307</v>
      </c>
      <c r="H218" s="328">
        <v>0.19508939600141018</v>
      </c>
      <c r="I218" s="328">
        <v>6.8950740070683469E-2</v>
      </c>
      <c r="J218" s="328">
        <v>0.6317138461009324</v>
      </c>
      <c r="K218" s="328">
        <v>0.62467639343497883</v>
      </c>
      <c r="L218" s="328">
        <v>0.98986556938801584</v>
      </c>
      <c r="M218" s="328">
        <v>0.51292062151957563</v>
      </c>
      <c r="N218" s="328">
        <v>0.43313943547686273</v>
      </c>
      <c r="O218" s="328">
        <v>0.49765202993019875</v>
      </c>
      <c r="P218" s="328">
        <v>0.77356500599154288</v>
      </c>
      <c r="Q218" s="328">
        <v>0.1052765084585221</v>
      </c>
      <c r="R218" s="328">
        <v>0.88927766344878578</v>
      </c>
      <c r="S218" s="328">
        <v>0.38237795852697976</v>
      </c>
      <c r="T218" s="328">
        <v>0.45882008574074096</v>
      </c>
      <c r="U218" s="328">
        <v>0.19560670139994785</v>
      </c>
      <c r="V218" s="328">
        <v>3.0247844328342488E-2</v>
      </c>
      <c r="W218" s="328">
        <v>0.92677042052028824</v>
      </c>
      <c r="X218" s="328">
        <v>0.97404869331354615</v>
      </c>
      <c r="Y218" s="328">
        <v>1.2487860884038859E-2</v>
      </c>
      <c r="Z218" s="328">
        <v>0.5099012946022381</v>
      </c>
      <c r="AA218" s="328">
        <v>0.1245549112051707</v>
      </c>
      <c r="AB218" s="328">
        <v>0.54390829826424514</v>
      </c>
      <c r="AC218" s="328">
        <v>0.66034270320099364</v>
      </c>
      <c r="AD218" s="328">
        <v>0.72817359277637017</v>
      </c>
      <c r="AE218" s="328">
        <v>0.79012489772011385</v>
      </c>
      <c r="AF218" s="328">
        <v>0.41763406937918113</v>
      </c>
      <c r="AG218" s="328">
        <v>0.29198176568424294</v>
      </c>
      <c r="AH218" s="328">
        <v>0.85840160989774628</v>
      </c>
      <c r="AI218" s="328">
        <v>0.5060136144848999</v>
      </c>
      <c r="AJ218" s="328">
        <v>0.76518361239078736</v>
      </c>
      <c r="AK218" s="328">
        <v>1.6262720129257779E-2</v>
      </c>
      <c r="AL218" s="328">
        <v>0.71501928336956055</v>
      </c>
      <c r="AM218" s="328">
        <v>0.22454472673462167</v>
      </c>
      <c r="AN218" s="328">
        <v>0.7566151179176992</v>
      </c>
      <c r="AO218" s="328">
        <v>0.19779143594310966</v>
      </c>
      <c r="AP218" s="328">
        <v>0.19231709821973375</v>
      </c>
      <c r="AQ218" s="328">
        <v>0.30034850269769353</v>
      </c>
      <c r="AR218" s="328">
        <v>0.60633254601384134</v>
      </c>
      <c r="AS218" s="328">
        <v>0.79306567762717695</v>
      </c>
      <c r="AT218" s="328">
        <v>7.7162478133727674E-3</v>
      </c>
      <c r="AU218" s="328">
        <v>0.52009506819920537</v>
      </c>
      <c r="AV218" s="328">
        <v>0.10798699532967859</v>
      </c>
      <c r="AW218" s="328">
        <v>0.81682609757056746</v>
      </c>
      <c r="AX218" s="328">
        <v>0.70364554957227909</v>
      </c>
      <c r="AY218" s="328">
        <v>0.35057497630277412</v>
      </c>
      <c r="AZ218" s="328">
        <v>0.23939985232904126</v>
      </c>
      <c r="BA218" s="328">
        <v>0.92354522838515529</v>
      </c>
      <c r="BB218" s="328">
        <v>0.8974867151988315</v>
      </c>
      <c r="BC218" s="328">
        <v>0.38636092231756991</v>
      </c>
      <c r="BD218" s="328">
        <v>0.21321048724110381</v>
      </c>
      <c r="BE218" s="328">
        <v>0.38614999611035206</v>
      </c>
      <c r="BF218" s="328">
        <v>0.46725458080755944</v>
      </c>
      <c r="BG218" s="328">
        <v>2.0859930919868042E-2</v>
      </c>
      <c r="BH218" s="328">
        <v>0.18484272023432613</v>
      </c>
      <c r="BI218" s="328">
        <v>0.29096704955516328</v>
      </c>
      <c r="BJ218" s="328">
        <v>0.6300676943722936</v>
      </c>
      <c r="BK218" s="328">
        <v>0.53300871932171034</v>
      </c>
      <c r="BL218" s="328">
        <v>0.39936595918157924</v>
      </c>
      <c r="BM218" s="328">
        <v>0.93243037910142457</v>
      </c>
      <c r="BN218" s="328">
        <v>0.84153752471578347</v>
      </c>
      <c r="BO218" s="328">
        <v>0.18706357328696033</v>
      </c>
      <c r="BP218" s="328">
        <v>0.54782794499353749</v>
      </c>
      <c r="BQ218" s="328">
        <v>0.43730493141991311</v>
      </c>
      <c r="BR218" s="328">
        <v>0.46082409178688799</v>
      </c>
      <c r="BS218" s="328">
        <v>0.86889503115749456</v>
      </c>
      <c r="BT218" s="328">
        <v>0.1047471064455856</v>
      </c>
      <c r="BU218" s="328">
        <v>0.90214885214019791</v>
      </c>
      <c r="BV218" s="328">
        <v>0.89681894979614807</v>
      </c>
      <c r="BW218" s="328">
        <v>0.67494709574993816</v>
      </c>
      <c r="BX218" s="328">
        <v>0.82527978273403946</v>
      </c>
      <c r="BY218" s="328">
        <v>0.44103297010051001</v>
      </c>
      <c r="BZ218" s="328">
        <v>0.57160087801932846</v>
      </c>
      <c r="CA218" s="328">
        <v>0.30691386892751638</v>
      </c>
      <c r="CB218" s="328">
        <v>0.42128502077892094</v>
      </c>
      <c r="CC218" s="328">
        <v>0.18866321699217559</v>
      </c>
      <c r="CD218" s="328">
        <v>0.11141442249141154</v>
      </c>
      <c r="CE218" s="328">
        <v>0.77991103582457644</v>
      </c>
      <c r="CF218" s="328">
        <v>0.47270234179986148</v>
      </c>
      <c r="CG218" s="328">
        <v>0.88035082150685984</v>
      </c>
      <c r="CH218" s="328">
        <v>0.33296224153005438</v>
      </c>
      <c r="CI218" s="328">
        <v>4.8150095274579696E-2</v>
      </c>
      <c r="CJ218" s="328">
        <v>0.19501305200267871</v>
      </c>
      <c r="CK218" s="328">
        <v>0.9696617989500691</v>
      </c>
      <c r="CL218" s="328">
        <v>0.89797481476465757</v>
      </c>
      <c r="CM218" s="328">
        <v>0.63386274032773882</v>
      </c>
      <c r="CN218" s="328">
        <v>0.6544454579759813</v>
      </c>
      <c r="CO218" s="328">
        <v>0.87644307899787233</v>
      </c>
      <c r="CP218" s="328">
        <v>0.92245502396366086</v>
      </c>
      <c r="CQ218" s="328">
        <v>0.27828335743442256</v>
      </c>
      <c r="CR218" s="328">
        <v>0.46847492692142234</v>
      </c>
      <c r="CS218" s="328">
        <v>0.45407436022994485</v>
      </c>
      <c r="CT218" s="328">
        <v>0.82297413988629575</v>
      </c>
      <c r="CU218" s="328">
        <v>0.70053117495225514</v>
      </c>
      <c r="CV218" s="328">
        <v>0.32373930740124868</v>
      </c>
      <c r="CW218" s="329">
        <v>0.76596356578553459</v>
      </c>
    </row>
    <row r="219" spans="1:101" x14ac:dyDescent="0.25">
      <c r="A219" s="322">
        <v>217</v>
      </c>
      <c r="B219" s="327">
        <v>0.23424104748203156</v>
      </c>
      <c r="C219" s="328">
        <v>8.9808115453922532E-2</v>
      </c>
      <c r="D219" s="328">
        <v>9.9435857140056871E-2</v>
      </c>
      <c r="E219" s="328">
        <v>0.50797197354995238</v>
      </c>
      <c r="F219" s="328">
        <v>0.28837064947542057</v>
      </c>
      <c r="G219" s="328">
        <v>0.85980381421254526</v>
      </c>
      <c r="H219" s="328">
        <v>0.12370990760410572</v>
      </c>
      <c r="I219" s="328">
        <v>0.33908687035523855</v>
      </c>
      <c r="J219" s="328">
        <v>0.58450474281038822</v>
      </c>
      <c r="K219" s="328">
        <v>0.50068768420770882</v>
      </c>
      <c r="L219" s="328">
        <v>0.19415217006867036</v>
      </c>
      <c r="M219" s="328">
        <v>0.95755645851499183</v>
      </c>
      <c r="N219" s="328">
        <v>0.8664260884452597</v>
      </c>
      <c r="O219" s="328">
        <v>0.2982589245710463</v>
      </c>
      <c r="P219" s="328">
        <v>4.6228725733098663E-2</v>
      </c>
      <c r="Q219" s="328">
        <v>2.53427965713795E-2</v>
      </c>
      <c r="R219" s="328">
        <v>0.30136368950821968</v>
      </c>
      <c r="S219" s="328">
        <v>0.87873958628331206</v>
      </c>
      <c r="T219" s="328">
        <v>0.59275798364472498</v>
      </c>
      <c r="U219" s="328">
        <v>0.27681100950433413</v>
      </c>
      <c r="V219" s="328">
        <v>0.76208653103304069</v>
      </c>
      <c r="W219" s="328">
        <v>0.28064329360122287</v>
      </c>
      <c r="X219" s="328">
        <v>0.89471602622613422</v>
      </c>
      <c r="Y219" s="328">
        <v>0.52875230141648322</v>
      </c>
      <c r="Z219" s="328">
        <v>0.47967113882429047</v>
      </c>
      <c r="AA219" s="328">
        <v>0.83124833172923318</v>
      </c>
      <c r="AB219" s="328">
        <v>0.44045945257430041</v>
      </c>
      <c r="AC219" s="328">
        <v>0.77235283877080829</v>
      </c>
      <c r="AD219" s="328">
        <v>0.87614150536702073</v>
      </c>
      <c r="AE219" s="328">
        <v>3.6935001143389989E-2</v>
      </c>
      <c r="AF219" s="328">
        <v>0.1955353059614382</v>
      </c>
      <c r="AG219" s="328">
        <v>0.64037391291716794</v>
      </c>
      <c r="AH219" s="328">
        <v>0.43458930438456811</v>
      </c>
      <c r="AI219" s="328">
        <v>0.81314956553897</v>
      </c>
      <c r="AJ219" s="328">
        <v>0.97086720284867312</v>
      </c>
      <c r="AK219" s="328">
        <v>0.88492303781851356</v>
      </c>
      <c r="AL219" s="328">
        <v>0.59671762439620601</v>
      </c>
      <c r="AM219" s="328">
        <v>0.50854116329672316</v>
      </c>
      <c r="AN219" s="328">
        <v>0.11526946021906426</v>
      </c>
      <c r="AO219" s="328">
        <v>0.97690568300206326</v>
      </c>
      <c r="AP219" s="328">
        <v>0.61947068211084488</v>
      </c>
      <c r="AQ219" s="328">
        <v>0.27382970900582126</v>
      </c>
      <c r="AR219" s="328">
        <v>0.43524375589852959</v>
      </c>
      <c r="AS219" s="328">
        <v>0.82318635169632803</v>
      </c>
      <c r="AT219" s="328">
        <v>0.27090719868552604</v>
      </c>
      <c r="AU219" s="328">
        <v>0.82654051095741643</v>
      </c>
      <c r="AV219" s="328">
        <v>0.1365742612101366</v>
      </c>
      <c r="AW219" s="328">
        <v>0.53694023017708403</v>
      </c>
      <c r="AX219" s="328">
        <v>0.8725961219162448</v>
      </c>
      <c r="AY219" s="328">
        <v>0.5562440203377983</v>
      </c>
      <c r="AZ219" s="328">
        <v>1.1548087495659054E-2</v>
      </c>
      <c r="BA219" s="328">
        <v>0.50008388637265688</v>
      </c>
      <c r="BB219" s="328">
        <v>0.56935994842421533</v>
      </c>
      <c r="BC219" s="328">
        <v>3.8696768314264052E-2</v>
      </c>
      <c r="BD219" s="328">
        <v>0.35237090171643803</v>
      </c>
      <c r="BE219" s="328">
        <v>0.2102093782116996</v>
      </c>
      <c r="BF219" s="328">
        <v>0.32124107354698417</v>
      </c>
      <c r="BG219" s="328">
        <v>0.79815845343245639</v>
      </c>
      <c r="BH219" s="328">
        <v>0.23218594721368824</v>
      </c>
      <c r="BI219" s="328">
        <v>0.20074517663760028</v>
      </c>
      <c r="BJ219" s="328">
        <v>0.88830389619943784</v>
      </c>
      <c r="BK219" s="328">
        <v>0.62793078667829016</v>
      </c>
      <c r="BL219" s="328">
        <v>0.850129781776787</v>
      </c>
      <c r="BM219" s="328">
        <v>0.83272892110905483</v>
      </c>
      <c r="BN219" s="328">
        <v>0.34351723267445866</v>
      </c>
      <c r="BO219" s="328">
        <v>0.67998392758559967</v>
      </c>
      <c r="BP219" s="328">
        <v>0.91812513892520808</v>
      </c>
      <c r="BQ219" s="328">
        <v>0.21809095144729018</v>
      </c>
      <c r="BR219" s="328">
        <v>0.87418748148156133</v>
      </c>
      <c r="BS219" s="328">
        <v>4.9738341109279993E-2</v>
      </c>
      <c r="BT219" s="328">
        <v>0.88436124961869211</v>
      </c>
      <c r="BU219" s="328">
        <v>0.67847338200036944</v>
      </c>
      <c r="BV219" s="328">
        <v>0.97844315786876646</v>
      </c>
      <c r="BW219" s="328">
        <v>0.66049266050057964</v>
      </c>
      <c r="BX219" s="328">
        <v>0.31529860336724336</v>
      </c>
      <c r="BY219" s="328">
        <v>0.42112056621194771</v>
      </c>
      <c r="BZ219" s="328">
        <v>0.3984958366606659</v>
      </c>
      <c r="CA219" s="328">
        <v>0.2890931199991027</v>
      </c>
      <c r="CB219" s="328">
        <v>0.96437524102811834</v>
      </c>
      <c r="CC219" s="328">
        <v>0.45657132187096838</v>
      </c>
      <c r="CD219" s="328">
        <v>9.0579743899253273E-2</v>
      </c>
      <c r="CE219" s="328">
        <v>0.24145733990607532</v>
      </c>
      <c r="CF219" s="328">
        <v>0.7494188241887807</v>
      </c>
      <c r="CG219" s="328">
        <v>0.84555974727698979</v>
      </c>
      <c r="CH219" s="328">
        <v>0.90733355439032604</v>
      </c>
      <c r="CI219" s="328">
        <v>0.3857894778149733</v>
      </c>
      <c r="CJ219" s="328">
        <v>3.3273269575576414E-2</v>
      </c>
      <c r="CK219" s="328">
        <v>0.34577456630605008</v>
      </c>
      <c r="CL219" s="328">
        <v>0.42222179075251987</v>
      </c>
      <c r="CM219" s="328">
        <v>0.48004383529798522</v>
      </c>
      <c r="CN219" s="328">
        <v>0.39701499141574481</v>
      </c>
      <c r="CO219" s="328">
        <v>5.6437970939646087E-2</v>
      </c>
      <c r="CP219" s="328">
        <v>0.35968221189775051</v>
      </c>
      <c r="CQ219" s="328">
        <v>0.82390361944127521</v>
      </c>
      <c r="CR219" s="328">
        <v>9.0897380425663643E-2</v>
      </c>
      <c r="CS219" s="328">
        <v>0.85064543645169888</v>
      </c>
      <c r="CT219" s="328">
        <v>1.4572877860937972E-2</v>
      </c>
      <c r="CU219" s="328">
        <v>0.54012466886696897</v>
      </c>
      <c r="CV219" s="328">
        <v>0.40231217600741331</v>
      </c>
      <c r="CW219" s="329">
        <v>0.5226626059753805</v>
      </c>
    </row>
    <row r="220" spans="1:101" x14ac:dyDescent="0.25">
      <c r="A220" s="322">
        <v>218</v>
      </c>
      <c r="B220" s="327">
        <v>0.6657176565442644</v>
      </c>
      <c r="C220" s="328">
        <v>0.36970224238998672</v>
      </c>
      <c r="D220" s="328">
        <v>0.16896349352330819</v>
      </c>
      <c r="E220" s="328">
        <v>2.4408211068203123E-2</v>
      </c>
      <c r="F220" s="328">
        <v>0.95522940820948499</v>
      </c>
      <c r="G220" s="328">
        <v>0.96380245879121418</v>
      </c>
      <c r="H220" s="328">
        <v>0.63795517870103513</v>
      </c>
      <c r="I220" s="328">
        <v>0.99149829943451029</v>
      </c>
      <c r="J220" s="328">
        <v>0.2085040881198692</v>
      </c>
      <c r="K220" s="328">
        <v>0.6633926240595196</v>
      </c>
      <c r="L220" s="328">
        <v>3.98595611100383E-3</v>
      </c>
      <c r="M220" s="328">
        <v>0.6034927061001234</v>
      </c>
      <c r="N220" s="328">
        <v>0.75906382816201301</v>
      </c>
      <c r="O220" s="328">
        <v>0.62465214272680281</v>
      </c>
      <c r="P220" s="328">
        <v>0.35135535011281682</v>
      </c>
      <c r="Q220" s="328">
        <v>7.6243303864171885E-2</v>
      </c>
      <c r="R220" s="328">
        <v>0.16186017393141672</v>
      </c>
      <c r="S220" s="328">
        <v>0.82023230679176329</v>
      </c>
      <c r="T220" s="328">
        <v>0.85837383798521749</v>
      </c>
      <c r="U220" s="328">
        <v>0.48751786108228568</v>
      </c>
      <c r="V220" s="328">
        <v>0.74523244121554022</v>
      </c>
      <c r="W220" s="328">
        <v>0.14361579811251124</v>
      </c>
      <c r="X220" s="328">
        <v>0.30957992503486675</v>
      </c>
      <c r="Y220" s="328">
        <v>0.63517460646055168</v>
      </c>
      <c r="Z220" s="328">
        <v>6.3221623271044303E-2</v>
      </c>
      <c r="AA220" s="328">
        <v>2.1644644670849589E-2</v>
      </c>
      <c r="AB220" s="328">
        <v>0.17681602646297279</v>
      </c>
      <c r="AC220" s="328">
        <v>0.59668558904861024</v>
      </c>
      <c r="AD220" s="328">
        <v>0.79807551752805939</v>
      </c>
      <c r="AE220" s="328">
        <v>0.87615296756642991</v>
      </c>
      <c r="AF220" s="328">
        <v>0.4389502874415987</v>
      </c>
      <c r="AG220" s="328">
        <v>5.6631920687390869E-2</v>
      </c>
      <c r="AH220" s="328">
        <v>0.69429503121717029</v>
      </c>
      <c r="AI220" s="328">
        <v>0.75861676866721184</v>
      </c>
      <c r="AJ220" s="328">
        <v>0.45404040305641868</v>
      </c>
      <c r="AK220" s="328">
        <v>0.29419027248048923</v>
      </c>
      <c r="AL220" s="328">
        <v>0.82332124013399222</v>
      </c>
      <c r="AM220" s="328">
        <v>0.53137487782778248</v>
      </c>
      <c r="AN220" s="328">
        <v>0.36224403451127873</v>
      </c>
      <c r="AO220" s="328">
        <v>3.1219679813431656E-2</v>
      </c>
      <c r="AP220" s="328">
        <v>0.24944421168037789</v>
      </c>
      <c r="AQ220" s="328">
        <v>0.11010254019347099</v>
      </c>
      <c r="AR220" s="328">
        <v>0.61814970785871637</v>
      </c>
      <c r="AS220" s="328">
        <v>0.33815724116882606</v>
      </c>
      <c r="AT220" s="328">
        <v>0.18908934864728444</v>
      </c>
      <c r="AU220" s="328">
        <v>0.13756320202979033</v>
      </c>
      <c r="AV220" s="328">
        <v>0.73833273207505634</v>
      </c>
      <c r="AW220" s="328">
        <v>0.73244772274395076</v>
      </c>
      <c r="AX220" s="328">
        <v>0.25360593500830131</v>
      </c>
      <c r="AY220" s="328">
        <v>0.99291558892702181</v>
      </c>
      <c r="AZ220" s="328">
        <v>0.11133354328852185</v>
      </c>
      <c r="BA220" s="328">
        <v>0.33106767742031007</v>
      </c>
      <c r="BB220" s="328">
        <v>2.1324112143933149E-2</v>
      </c>
      <c r="BC220" s="328">
        <v>0.37883232204579542</v>
      </c>
      <c r="BD220" s="328">
        <v>0.36053535354016919</v>
      </c>
      <c r="BE220" s="328">
        <v>0.31534460453670476</v>
      </c>
      <c r="BF220" s="328">
        <v>0.77165075551230178</v>
      </c>
      <c r="BG220" s="328">
        <v>0.31861540983891068</v>
      </c>
      <c r="BH220" s="328">
        <v>0.22469070423730297</v>
      </c>
      <c r="BI220" s="328">
        <v>0.12950262667708401</v>
      </c>
      <c r="BJ220" s="328">
        <v>0.19192207292251773</v>
      </c>
      <c r="BK220" s="328">
        <v>0.30903790558679756</v>
      </c>
      <c r="BL220" s="328">
        <v>0.66723562000153813</v>
      </c>
      <c r="BM220" s="328">
        <v>0.9489381367130485</v>
      </c>
      <c r="BN220" s="328">
        <v>0.84574005774330185</v>
      </c>
      <c r="BO220" s="328">
        <v>0.88553274712169028</v>
      </c>
      <c r="BP220" s="328">
        <v>5.3518818233884602E-2</v>
      </c>
      <c r="BQ220" s="328">
        <v>0.63057381343843155</v>
      </c>
      <c r="BR220" s="328">
        <v>0.22674185965064453</v>
      </c>
      <c r="BS220" s="328">
        <v>0.99142997927697696</v>
      </c>
      <c r="BT220" s="328">
        <v>0.81733290232119171</v>
      </c>
      <c r="BU220" s="328">
        <v>0.93937398191519694</v>
      </c>
      <c r="BV220" s="328">
        <v>0.92919532944939776</v>
      </c>
      <c r="BW220" s="328">
        <v>0.58465556221940984</v>
      </c>
      <c r="BX220" s="328">
        <v>0.12648218983894299</v>
      </c>
      <c r="BY220" s="328">
        <v>0.8256110680361608</v>
      </c>
      <c r="BZ220" s="328">
        <v>0.19306694207562369</v>
      </c>
      <c r="CA220" s="328">
        <v>9.4934776481059746E-2</v>
      </c>
      <c r="CB220" s="328">
        <v>0.98904333393771093</v>
      </c>
      <c r="CC220" s="328">
        <v>0.11248639414855033</v>
      </c>
      <c r="CD220" s="328">
        <v>0.76630746808653893</v>
      </c>
      <c r="CE220" s="328">
        <v>0.43600732573025547</v>
      </c>
      <c r="CF220" s="328">
        <v>3.8350294940384444E-2</v>
      </c>
      <c r="CG220" s="328">
        <v>7.1035990594194631E-2</v>
      </c>
      <c r="CH220" s="328">
        <v>0.51543476660127929</v>
      </c>
      <c r="CI220" s="328">
        <v>0.43550127643669345</v>
      </c>
      <c r="CJ220" s="328">
        <v>0.43456293071522367</v>
      </c>
      <c r="CK220" s="328">
        <v>0.54932404459602147</v>
      </c>
      <c r="CL220" s="328">
        <v>0.42321489264253298</v>
      </c>
      <c r="CM220" s="328">
        <v>0.45712850008969674</v>
      </c>
      <c r="CN220" s="328">
        <v>0.7868080161613964</v>
      </c>
      <c r="CO220" s="328">
        <v>0.15304757223999399</v>
      </c>
      <c r="CP220" s="328">
        <v>0.93693785539144514</v>
      </c>
      <c r="CQ220" s="328">
        <v>0.70858861424055219</v>
      </c>
      <c r="CR220" s="328">
        <v>0.45181054557196543</v>
      </c>
      <c r="CS220" s="328">
        <v>0.62793654119113063</v>
      </c>
      <c r="CT220" s="328">
        <v>0.67277010824389283</v>
      </c>
      <c r="CU220" s="328">
        <v>0.26638831982347466</v>
      </c>
      <c r="CV220" s="328">
        <v>0.33754519717784248</v>
      </c>
      <c r="CW220" s="329">
        <v>0.52391301162249637</v>
      </c>
    </row>
    <row r="221" spans="1:101" x14ac:dyDescent="0.25">
      <c r="A221" s="322">
        <v>219</v>
      </c>
      <c r="B221" s="327">
        <v>0.28232102084821831</v>
      </c>
      <c r="C221" s="328">
        <v>0.3522438270505166</v>
      </c>
      <c r="D221" s="328">
        <v>0.39437390877586176</v>
      </c>
      <c r="E221" s="328">
        <v>0.34810046894595459</v>
      </c>
      <c r="F221" s="328">
        <v>0.5910305322407492</v>
      </c>
      <c r="G221" s="328">
        <v>0.93388457688124782</v>
      </c>
      <c r="H221" s="328">
        <v>0.26712463100096895</v>
      </c>
      <c r="I221" s="328">
        <v>0.65590884120392179</v>
      </c>
      <c r="J221" s="328">
        <v>0.68280074180717931</v>
      </c>
      <c r="K221" s="328">
        <v>0.7728460958870409</v>
      </c>
      <c r="L221" s="328">
        <v>0.47630901963764183</v>
      </c>
      <c r="M221" s="328">
        <v>0.61950294084940016</v>
      </c>
      <c r="N221" s="328">
        <v>0.94142276505241584</v>
      </c>
      <c r="O221" s="328">
        <v>0.89674363072298791</v>
      </c>
      <c r="P221" s="328">
        <v>0.40752608980516047</v>
      </c>
      <c r="Q221" s="328">
        <v>0.61113192895248503</v>
      </c>
      <c r="R221" s="328">
        <v>0.85733995897205362</v>
      </c>
      <c r="S221" s="328">
        <v>0.86565618112823572</v>
      </c>
      <c r="T221" s="328">
        <v>0.20865060341191644</v>
      </c>
      <c r="U221" s="328">
        <v>0.94859851604627199</v>
      </c>
      <c r="V221" s="328">
        <v>0.90294777288838102</v>
      </c>
      <c r="W221" s="328">
        <v>0.18204914829986674</v>
      </c>
      <c r="X221" s="328">
        <v>0.35748599333875486</v>
      </c>
      <c r="Y221" s="328">
        <v>0.85060449162737872</v>
      </c>
      <c r="Z221" s="328">
        <v>0.70930830262096478</v>
      </c>
      <c r="AA221" s="328">
        <v>0.5574811318334234</v>
      </c>
      <c r="AB221" s="328">
        <v>7.1017517703458211E-2</v>
      </c>
      <c r="AC221" s="328">
        <v>0.98813093124813278</v>
      </c>
      <c r="AD221" s="328">
        <v>0.69963383563179549</v>
      </c>
      <c r="AE221" s="328">
        <v>0.52363196903048448</v>
      </c>
      <c r="AF221" s="328">
        <v>0.70036917944350408</v>
      </c>
      <c r="AG221" s="328">
        <v>0.25423535159621924</v>
      </c>
      <c r="AH221" s="328">
        <v>0.48210916085754985</v>
      </c>
      <c r="AI221" s="328">
        <v>0.89273600124110697</v>
      </c>
      <c r="AJ221" s="328">
        <v>0.61744344415630192</v>
      </c>
      <c r="AK221" s="328">
        <v>0.20247749924687208</v>
      </c>
      <c r="AL221" s="328">
        <v>0.90428608470853322</v>
      </c>
      <c r="AM221" s="328">
        <v>0.38260863046333782</v>
      </c>
      <c r="AN221" s="328">
        <v>4.9811666990930092E-2</v>
      </c>
      <c r="AO221" s="328">
        <v>0.81951602312810179</v>
      </c>
      <c r="AP221" s="328">
        <v>0.72398856328594752</v>
      </c>
      <c r="AQ221" s="328">
        <v>0.48347681554688027</v>
      </c>
      <c r="AR221" s="328">
        <v>0.78598895203044972</v>
      </c>
      <c r="AS221" s="328">
        <v>0.97365426604124505</v>
      </c>
      <c r="AT221" s="328">
        <v>0.18691070405913424</v>
      </c>
      <c r="AU221" s="328">
        <v>0.71591018013098129</v>
      </c>
      <c r="AV221" s="328">
        <v>0.2178302170497215</v>
      </c>
      <c r="AW221" s="328">
        <v>0.60061726027160312</v>
      </c>
      <c r="AX221" s="328">
        <v>0.18649099012836445</v>
      </c>
      <c r="AY221" s="328">
        <v>0.93599583231319539</v>
      </c>
      <c r="AZ221" s="328">
        <v>0.12653324432443203</v>
      </c>
      <c r="BA221" s="328">
        <v>0.76865650650888195</v>
      </c>
      <c r="BB221" s="328">
        <v>0.90013455219027616</v>
      </c>
      <c r="BC221" s="328">
        <v>0.75455089831712852</v>
      </c>
      <c r="BD221" s="328">
        <v>0.63765951289915646</v>
      </c>
      <c r="BE221" s="328">
        <v>0.11067955937250562</v>
      </c>
      <c r="BF221" s="328">
        <v>0.2347060527277236</v>
      </c>
      <c r="BG221" s="328">
        <v>0.96635698373581858</v>
      </c>
      <c r="BH221" s="328">
        <v>0.84935120572224942</v>
      </c>
      <c r="BI221" s="328">
        <v>0.75796645435577537</v>
      </c>
      <c r="BJ221" s="328">
        <v>0.87149925414442087</v>
      </c>
      <c r="BK221" s="328">
        <v>0.85034003202810082</v>
      </c>
      <c r="BL221" s="328">
        <v>0.79186011782311061</v>
      </c>
      <c r="BM221" s="328">
        <v>0.79502186040603395</v>
      </c>
      <c r="BN221" s="328">
        <v>7.1139069314116288E-2</v>
      </c>
      <c r="BO221" s="328">
        <v>0.7193439591551789</v>
      </c>
      <c r="BP221" s="328">
        <v>0.98651215801653613</v>
      </c>
      <c r="BQ221" s="328">
        <v>8.8520721775459776E-2</v>
      </c>
      <c r="BR221" s="328">
        <v>0.3631967144838959</v>
      </c>
      <c r="BS221" s="328">
        <v>0.42462005709215322</v>
      </c>
      <c r="BT221" s="328">
        <v>0.15510256369292463</v>
      </c>
      <c r="BU221" s="328">
        <v>0.49432764733050139</v>
      </c>
      <c r="BV221" s="328">
        <v>0.46736707269886724</v>
      </c>
      <c r="BW221" s="328">
        <v>0.65874404212005011</v>
      </c>
      <c r="BX221" s="328">
        <v>0.59267003128267182</v>
      </c>
      <c r="BY221" s="328">
        <v>0.15011093976012102</v>
      </c>
      <c r="BZ221" s="328">
        <v>0.63126817677965819</v>
      </c>
      <c r="CA221" s="328">
        <v>0.23894400600962751</v>
      </c>
      <c r="CB221" s="328">
        <v>0.9328778354395022</v>
      </c>
      <c r="CC221" s="328">
        <v>0.24705247230323124</v>
      </c>
      <c r="CD221" s="328">
        <v>0.30671020995628728</v>
      </c>
      <c r="CE221" s="328">
        <v>0.3167982799901452</v>
      </c>
      <c r="CF221" s="328">
        <v>0.56436845568710425</v>
      </c>
      <c r="CG221" s="328">
        <v>0.50629989500556238</v>
      </c>
      <c r="CH221" s="328">
        <v>0.90003465362712487</v>
      </c>
      <c r="CI221" s="328">
        <v>1.0093492941645854E-2</v>
      </c>
      <c r="CJ221" s="328">
        <v>0.40786060900510179</v>
      </c>
      <c r="CK221" s="328">
        <v>0.27050080308070612</v>
      </c>
      <c r="CL221" s="328">
        <v>0.66818117814741917</v>
      </c>
      <c r="CM221" s="328">
        <v>0.80086068716318204</v>
      </c>
      <c r="CN221" s="328">
        <v>0.94292453496571671</v>
      </c>
      <c r="CO221" s="328">
        <v>0.9510276917370879</v>
      </c>
      <c r="CP221" s="328">
        <v>0.95997613176223862</v>
      </c>
      <c r="CQ221" s="328">
        <v>0.13503559615755512</v>
      </c>
      <c r="CR221" s="328">
        <v>0.85028093943055705</v>
      </c>
      <c r="CS221" s="328">
        <v>2.273261547107186E-2</v>
      </c>
      <c r="CT221" s="328">
        <v>0.97659777042565921</v>
      </c>
      <c r="CU221" s="328">
        <v>0.84917201720609059</v>
      </c>
      <c r="CV221" s="328">
        <v>0.62251164820265337</v>
      </c>
      <c r="CW221" s="329">
        <v>0.82144890424384265</v>
      </c>
    </row>
    <row r="222" spans="1:101" x14ac:dyDescent="0.25">
      <c r="A222" s="322">
        <v>220</v>
      </c>
      <c r="B222" s="327">
        <v>0.54298689601845229</v>
      </c>
      <c r="C222" s="328">
        <v>0.8507138004200665</v>
      </c>
      <c r="D222" s="328">
        <v>0.2301708486701961</v>
      </c>
      <c r="E222" s="328">
        <v>0.70719213139639359</v>
      </c>
      <c r="F222" s="328">
        <v>1.9563860997601878E-2</v>
      </c>
      <c r="G222" s="328">
        <v>0.34368125439308139</v>
      </c>
      <c r="H222" s="328">
        <v>0.40287179833742215</v>
      </c>
      <c r="I222" s="328">
        <v>0.81559113456969801</v>
      </c>
      <c r="J222" s="328">
        <v>0.40385989442809755</v>
      </c>
      <c r="K222" s="328">
        <v>0.64555759186387385</v>
      </c>
      <c r="L222" s="328">
        <v>2.8746199301109332E-2</v>
      </c>
      <c r="M222" s="328">
        <v>0.90531903847262574</v>
      </c>
      <c r="N222" s="328">
        <v>0.63718631984039575</v>
      </c>
      <c r="O222" s="328">
        <v>2.6461986520442515E-2</v>
      </c>
      <c r="P222" s="328">
        <v>0.66109437494981127</v>
      </c>
      <c r="Q222" s="328">
        <v>3.5323857263545477E-2</v>
      </c>
      <c r="R222" s="328">
        <v>0.81560700875276471</v>
      </c>
      <c r="S222" s="328">
        <v>0.18793633252620801</v>
      </c>
      <c r="T222" s="328">
        <v>0.9603391067230207</v>
      </c>
      <c r="U222" s="328">
        <v>0.21240319985177525</v>
      </c>
      <c r="V222" s="328">
        <v>0.2994067988512541</v>
      </c>
      <c r="W222" s="328">
        <v>0.24332145681376982</v>
      </c>
      <c r="X222" s="328">
        <v>0.76483163170295065</v>
      </c>
      <c r="Y222" s="328">
        <v>4.6840453470991195E-2</v>
      </c>
      <c r="Z222" s="328">
        <v>0.15174054708370477</v>
      </c>
      <c r="AA222" s="328">
        <v>0.99267010196646055</v>
      </c>
      <c r="AB222" s="328">
        <v>0.37985751382651856</v>
      </c>
      <c r="AC222" s="328">
        <v>0.20819297667275904</v>
      </c>
      <c r="AD222" s="328">
        <v>0.21356790050840679</v>
      </c>
      <c r="AE222" s="328">
        <v>0.68793807505779458</v>
      </c>
      <c r="AF222" s="328">
        <v>0.95981501441219352</v>
      </c>
      <c r="AG222" s="328">
        <v>0.70113339226531668</v>
      </c>
      <c r="AH222" s="328">
        <v>0.59638525404078901</v>
      </c>
      <c r="AI222" s="328">
        <v>7.3655433153684946E-2</v>
      </c>
      <c r="AJ222" s="328">
        <v>0.25715660015118136</v>
      </c>
      <c r="AK222" s="328">
        <v>0.13844607501515771</v>
      </c>
      <c r="AL222" s="328">
        <v>0.91905904498087065</v>
      </c>
      <c r="AM222" s="328">
        <v>0.26996767292333668</v>
      </c>
      <c r="AN222" s="328">
        <v>0.40398144717331719</v>
      </c>
      <c r="AO222" s="328">
        <v>0.84360387826946193</v>
      </c>
      <c r="AP222" s="328">
        <v>0.18845351203099447</v>
      </c>
      <c r="AQ222" s="328">
        <v>0.8879378927661068</v>
      </c>
      <c r="AR222" s="328">
        <v>7.6389810749790676E-3</v>
      </c>
      <c r="AS222" s="328">
        <v>0.56412782472646095</v>
      </c>
      <c r="AT222" s="328">
        <v>0.38697807545156504</v>
      </c>
      <c r="AU222" s="328">
        <v>0.33044466963944297</v>
      </c>
      <c r="AV222" s="328">
        <v>0.81282163952422271</v>
      </c>
      <c r="AW222" s="328">
        <v>0.36098248590461091</v>
      </c>
      <c r="AX222" s="328">
        <v>0.66383637665429873</v>
      </c>
      <c r="AY222" s="328">
        <v>0.59246181125547315</v>
      </c>
      <c r="AZ222" s="328">
        <v>0.1254642669159578</v>
      </c>
      <c r="BA222" s="328">
        <v>0.74773720061515991</v>
      </c>
      <c r="BB222" s="328">
        <v>0.1548824199887493</v>
      </c>
      <c r="BC222" s="328">
        <v>0.71430027060999568</v>
      </c>
      <c r="BD222" s="328">
        <v>0.14799472317283247</v>
      </c>
      <c r="BE222" s="328">
        <v>0.89694414486675034</v>
      </c>
      <c r="BF222" s="328">
        <v>0.45374586743430889</v>
      </c>
      <c r="BG222" s="328">
        <v>0.36698947715161623</v>
      </c>
      <c r="BH222" s="328">
        <v>0.20614748709854291</v>
      </c>
      <c r="BI222" s="328">
        <v>0.75557059093869938</v>
      </c>
      <c r="BJ222" s="328">
        <v>0.71641526361709196</v>
      </c>
      <c r="BK222" s="328">
        <v>0.44151760290760667</v>
      </c>
      <c r="BL222" s="328">
        <v>0.45056133062495207</v>
      </c>
      <c r="BM222" s="328">
        <v>0.41793025805526174</v>
      </c>
      <c r="BN222" s="328">
        <v>0.3891288477323056</v>
      </c>
      <c r="BO222" s="328">
        <v>0.77411173499638086</v>
      </c>
      <c r="BP222" s="328">
        <v>0.17006638041115707</v>
      </c>
      <c r="BQ222" s="328">
        <v>0.25907803855379985</v>
      </c>
      <c r="BR222" s="328">
        <v>0.10996103540889579</v>
      </c>
      <c r="BS222" s="328">
        <v>0.20010395381640578</v>
      </c>
      <c r="BT222" s="328">
        <v>0.18699766569418852</v>
      </c>
      <c r="BU222" s="328">
        <v>0.97460123460830084</v>
      </c>
      <c r="BV222" s="328">
        <v>0.86992815250745803</v>
      </c>
      <c r="BW222" s="328">
        <v>3.8601497121442563E-2</v>
      </c>
      <c r="BX222" s="328">
        <v>0.629675067491275</v>
      </c>
      <c r="BY222" s="328">
        <v>0.19323193643805414</v>
      </c>
      <c r="BZ222" s="328">
        <v>8.9231084674790795E-2</v>
      </c>
      <c r="CA222" s="328">
        <v>0.2092775796088111</v>
      </c>
      <c r="CB222" s="328">
        <v>0.92514880816627221</v>
      </c>
      <c r="CC222" s="328">
        <v>0.15687932012747829</v>
      </c>
      <c r="CD222" s="328">
        <v>0.52986314753001018</v>
      </c>
      <c r="CE222" s="328">
        <v>0.5383025217642029</v>
      </c>
      <c r="CF222" s="328">
        <v>0.18470594185821287</v>
      </c>
      <c r="CG222" s="328">
        <v>0.68922201841668507</v>
      </c>
      <c r="CH222" s="328">
        <v>0.27472521076558842</v>
      </c>
      <c r="CI222" s="328">
        <v>0.83306645369590027</v>
      </c>
      <c r="CJ222" s="328">
        <v>0.27956081673838917</v>
      </c>
      <c r="CK222" s="328">
        <v>0.18350386905221061</v>
      </c>
      <c r="CL222" s="328">
        <v>0.63303359910693136</v>
      </c>
      <c r="CM222" s="328">
        <v>0.18240008340386105</v>
      </c>
      <c r="CN222" s="328">
        <v>0.26438060064148461</v>
      </c>
      <c r="CO222" s="328">
        <v>0.55607651620949916</v>
      </c>
      <c r="CP222" s="328">
        <v>0.94287634702731826</v>
      </c>
      <c r="CQ222" s="328">
        <v>0.70326805982701668</v>
      </c>
      <c r="CR222" s="328">
        <v>0.93454310739266422</v>
      </c>
      <c r="CS222" s="328">
        <v>5.2831391059209087E-2</v>
      </c>
      <c r="CT222" s="328">
        <v>0.46415499457612697</v>
      </c>
      <c r="CU222" s="328">
        <v>0.89594225275432748</v>
      </c>
      <c r="CV222" s="328">
        <v>0.95067984381767756</v>
      </c>
      <c r="CW222" s="329">
        <v>0.90061399789643604</v>
      </c>
    </row>
    <row r="223" spans="1:101" x14ac:dyDescent="0.25">
      <c r="A223" s="322">
        <v>221</v>
      </c>
      <c r="B223" s="327">
        <v>0.3189677318954347</v>
      </c>
      <c r="C223" s="328">
        <v>0.59030556819861801</v>
      </c>
      <c r="D223" s="328">
        <v>0.72110277514974608</v>
      </c>
      <c r="E223" s="328">
        <v>0.88254298990057434</v>
      </c>
      <c r="F223" s="328">
        <v>0.90265341238605679</v>
      </c>
      <c r="G223" s="328">
        <v>0.67645345225302389</v>
      </c>
      <c r="H223" s="328">
        <v>0.15940019044511922</v>
      </c>
      <c r="I223" s="328">
        <v>7.6947111862336159E-2</v>
      </c>
      <c r="J223" s="328">
        <v>0.26523479263244987</v>
      </c>
      <c r="K223" s="328">
        <v>0.82746752263266643</v>
      </c>
      <c r="L223" s="328">
        <v>0.53429359984955793</v>
      </c>
      <c r="M223" s="328">
        <v>0.13105177532233547</v>
      </c>
      <c r="N223" s="328">
        <v>0.49437192288952159</v>
      </c>
      <c r="O223" s="328">
        <v>0.16330154780818251</v>
      </c>
      <c r="P223" s="328">
        <v>0.31705274872291977</v>
      </c>
      <c r="Q223" s="328">
        <v>4.4125367272521032E-2</v>
      </c>
      <c r="R223" s="328">
        <v>0.58472673411698217</v>
      </c>
      <c r="S223" s="328">
        <v>0.47708086348611145</v>
      </c>
      <c r="T223" s="328">
        <v>0.6797390529039451</v>
      </c>
      <c r="U223" s="328">
        <v>0.58380711189460843</v>
      </c>
      <c r="V223" s="328">
        <v>0.24659711132655726</v>
      </c>
      <c r="W223" s="328">
        <v>0.9158059550270512</v>
      </c>
      <c r="X223" s="328">
        <v>0.62217181041106873</v>
      </c>
      <c r="Y223" s="328">
        <v>0.16210808031375801</v>
      </c>
      <c r="Z223" s="328">
        <v>0.29478256019179483</v>
      </c>
      <c r="AA223" s="328">
        <v>0.14914568724451449</v>
      </c>
      <c r="AB223" s="328">
        <v>0.31545284923148564</v>
      </c>
      <c r="AC223" s="328">
        <v>0.52177419033506167</v>
      </c>
      <c r="AD223" s="328">
        <v>0.73391918630436437</v>
      </c>
      <c r="AE223" s="328">
        <v>0.37157017117702207</v>
      </c>
      <c r="AF223" s="328">
        <v>0.23618263920938354</v>
      </c>
      <c r="AG223" s="328">
        <v>0.68179174992201386</v>
      </c>
      <c r="AH223" s="328">
        <v>0.38408611154288064</v>
      </c>
      <c r="AI223" s="328">
        <v>0.44276360188512354</v>
      </c>
      <c r="AJ223" s="328">
        <v>0.87459587019885543</v>
      </c>
      <c r="AK223" s="328">
        <v>0.13965220862858163</v>
      </c>
      <c r="AL223" s="328">
        <v>0.56842361836776689</v>
      </c>
      <c r="AM223" s="328">
        <v>0.86811558587647575</v>
      </c>
      <c r="AN223" s="328">
        <v>0.38010358788835674</v>
      </c>
      <c r="AO223" s="328">
        <v>0.36336626193813393</v>
      </c>
      <c r="AP223" s="328">
        <v>0.69930601314266583</v>
      </c>
      <c r="AQ223" s="328">
        <v>3.8383478372767676E-2</v>
      </c>
      <c r="AR223" s="328">
        <v>0.93613431945765568</v>
      </c>
      <c r="AS223" s="328">
        <v>0.42523903552746178</v>
      </c>
      <c r="AT223" s="328">
        <v>0.6343196198497898</v>
      </c>
      <c r="AU223" s="328">
        <v>0.63229280683323186</v>
      </c>
      <c r="AV223" s="328">
        <v>0.76213254068518754</v>
      </c>
      <c r="AW223" s="328">
        <v>0.52610827579240138</v>
      </c>
      <c r="AX223" s="328">
        <v>0.64208005015366254</v>
      </c>
      <c r="AY223" s="328">
        <v>0.52551402961518257</v>
      </c>
      <c r="AZ223" s="328">
        <v>0.53933343633942599</v>
      </c>
      <c r="BA223" s="328">
        <v>0.10193245821892472</v>
      </c>
      <c r="BB223" s="328">
        <v>0.19168827479928496</v>
      </c>
      <c r="BC223" s="328">
        <v>0.74418147095763998</v>
      </c>
      <c r="BD223" s="328">
        <v>0.43772012618327061</v>
      </c>
      <c r="BE223" s="328">
        <v>0.98321384612492224</v>
      </c>
      <c r="BF223" s="328">
        <v>0.17690009175405219</v>
      </c>
      <c r="BG223" s="328">
        <v>0.38740082923764563</v>
      </c>
      <c r="BH223" s="328">
        <v>1.5439196084092943E-2</v>
      </c>
      <c r="BI223" s="328">
        <v>0.13942885196669597</v>
      </c>
      <c r="BJ223" s="328">
        <v>0.70500552521549764</v>
      </c>
      <c r="BK223" s="328">
        <v>0.18430665585507655</v>
      </c>
      <c r="BL223" s="328">
        <v>0.83594363888621981</v>
      </c>
      <c r="BM223" s="328">
        <v>0.83990498491307797</v>
      </c>
      <c r="BN223" s="328">
        <v>0.75721511365398531</v>
      </c>
      <c r="BO223" s="328">
        <v>0.13144936068136115</v>
      </c>
      <c r="BP223" s="328">
        <v>0.937960349025726</v>
      </c>
      <c r="BQ223" s="328">
        <v>0.26856931432036646</v>
      </c>
      <c r="BR223" s="328">
        <v>0.50794053692979979</v>
      </c>
      <c r="BS223" s="328">
        <v>0.89102198672609956</v>
      </c>
      <c r="BT223" s="328">
        <v>0.83170610458409477</v>
      </c>
      <c r="BU223" s="328">
        <v>0.23274339112770637</v>
      </c>
      <c r="BV223" s="328">
        <v>0.19503927683363909</v>
      </c>
      <c r="BW223" s="328">
        <v>0.96986177743073831</v>
      </c>
      <c r="BX223" s="328">
        <v>0.13192180330327674</v>
      </c>
      <c r="BY223" s="328">
        <v>0.55641524763265515</v>
      </c>
      <c r="BZ223" s="328">
        <v>0.69219449293940127</v>
      </c>
      <c r="CA223" s="328">
        <v>0.77612456647059269</v>
      </c>
      <c r="CB223" s="328">
        <v>0.23836353916692321</v>
      </c>
      <c r="CC223" s="328">
        <v>0.60779181338882093</v>
      </c>
      <c r="CD223" s="328">
        <v>5.7043570991465842E-2</v>
      </c>
      <c r="CE223" s="328">
        <v>0.10275160916302983</v>
      </c>
      <c r="CF223" s="328">
        <v>0.40049851342847553</v>
      </c>
      <c r="CG223" s="328">
        <v>0.91753947160277383</v>
      </c>
      <c r="CH223" s="328">
        <v>0.34800619511294784</v>
      </c>
      <c r="CI223" s="328">
        <v>0.51701882931426302</v>
      </c>
      <c r="CJ223" s="328">
        <v>0.35240604193690217</v>
      </c>
      <c r="CK223" s="328">
        <v>0.66403756221215149</v>
      </c>
      <c r="CL223" s="328">
        <v>0.9106355021651682</v>
      </c>
      <c r="CM223" s="328">
        <v>0.28681681673094062</v>
      </c>
      <c r="CN223" s="328">
        <v>0.28104151833691926</v>
      </c>
      <c r="CO223" s="328">
        <v>0.10357423350560246</v>
      </c>
      <c r="CP223" s="328">
        <v>0.62624340009421964</v>
      </c>
      <c r="CQ223" s="328">
        <v>0.29695833292832052</v>
      </c>
      <c r="CR223" s="328">
        <v>0.98965089831834074</v>
      </c>
      <c r="CS223" s="328">
        <v>7.0902033305485723E-2</v>
      </c>
      <c r="CT223" s="328">
        <v>0.12332985550736453</v>
      </c>
      <c r="CU223" s="328">
        <v>0.96295245464331036</v>
      </c>
      <c r="CV223" s="328">
        <v>6.6608052789121963E-2</v>
      </c>
      <c r="CW223" s="329">
        <v>0.22865972375023702</v>
      </c>
    </row>
    <row r="224" spans="1:101" x14ac:dyDescent="0.25">
      <c r="A224" s="322">
        <v>222</v>
      </c>
      <c r="B224" s="327">
        <v>0.99311794589230917</v>
      </c>
      <c r="C224" s="328">
        <v>0.22146787841105464</v>
      </c>
      <c r="D224" s="328">
        <v>0.63476890935207209</v>
      </c>
      <c r="E224" s="328">
        <v>0.33935072951765921</v>
      </c>
      <c r="F224" s="328">
        <v>0.61669253483386477</v>
      </c>
      <c r="G224" s="328">
        <v>0.61981358109404106</v>
      </c>
      <c r="H224" s="328">
        <v>0.3241901192497374</v>
      </c>
      <c r="I224" s="328">
        <v>0.85981846774125326</v>
      </c>
      <c r="J224" s="328">
        <v>0.6622484377715514</v>
      </c>
      <c r="K224" s="328">
        <v>0.83941677817848781</v>
      </c>
      <c r="L224" s="328">
        <v>0.39598892943238262</v>
      </c>
      <c r="M224" s="328">
        <v>0.6212613021761082</v>
      </c>
      <c r="N224" s="328">
        <v>0.47533920335595181</v>
      </c>
      <c r="O224" s="328">
        <v>0.66480103004396218</v>
      </c>
      <c r="P224" s="328">
        <v>0.80778492952638903</v>
      </c>
      <c r="Q224" s="328">
        <v>0.49999529815082733</v>
      </c>
      <c r="R224" s="328">
        <v>0.45238770796100702</v>
      </c>
      <c r="S224" s="328">
        <v>0.35916761256639806</v>
      </c>
      <c r="T224" s="328">
        <v>2.2882009906119771E-2</v>
      </c>
      <c r="U224" s="328">
        <v>0.31121002726449043</v>
      </c>
      <c r="V224" s="328">
        <v>0.90579106160388445</v>
      </c>
      <c r="W224" s="328">
        <v>6.2622984364117951E-3</v>
      </c>
      <c r="X224" s="328">
        <v>4.9876210946978361E-2</v>
      </c>
      <c r="Y224" s="328">
        <v>0.86125332195750293</v>
      </c>
      <c r="Z224" s="328">
        <v>0.63663317403362529</v>
      </c>
      <c r="AA224" s="328">
        <v>0.93182721060351126</v>
      </c>
      <c r="AB224" s="328">
        <v>0.8923108641951325</v>
      </c>
      <c r="AC224" s="328">
        <v>0.40694227639451874</v>
      </c>
      <c r="AD224" s="328">
        <v>0.80519966885405259</v>
      </c>
      <c r="AE224" s="328">
        <v>0.46736588440770288</v>
      </c>
      <c r="AF224" s="328">
        <v>0.29079570317865988</v>
      </c>
      <c r="AG224" s="328">
        <v>0.59305700017486185</v>
      </c>
      <c r="AH224" s="328">
        <v>0.1253268583381062</v>
      </c>
      <c r="AI224" s="328">
        <v>0.69929727456045931</v>
      </c>
      <c r="AJ224" s="328">
        <v>0.45395350760443787</v>
      </c>
      <c r="AK224" s="328">
        <v>0.67575133456271175</v>
      </c>
      <c r="AL224" s="328">
        <v>0.50019812747210879</v>
      </c>
      <c r="AM224" s="328">
        <v>0.69268395565586882</v>
      </c>
      <c r="AN224" s="328">
        <v>0.91036781972956904</v>
      </c>
      <c r="AO224" s="328">
        <v>0.32691659397217965</v>
      </c>
      <c r="AP224" s="328">
        <v>9.2989488492718486E-2</v>
      </c>
      <c r="AQ224" s="328">
        <v>0.82620681050381961</v>
      </c>
      <c r="AR224" s="328">
        <v>0.23259548007251452</v>
      </c>
      <c r="AS224" s="328">
        <v>0.84243245277081802</v>
      </c>
      <c r="AT224" s="328">
        <v>0.4726152893794251</v>
      </c>
      <c r="AU224" s="328">
        <v>0.11138942426924903</v>
      </c>
      <c r="AV224" s="328">
        <v>0.56995654053991629</v>
      </c>
      <c r="AW224" s="328">
        <v>0.65887661005593401</v>
      </c>
      <c r="AX224" s="328">
        <v>0.34853450929059826</v>
      </c>
      <c r="AY224" s="328">
        <v>0.37030730639322051</v>
      </c>
      <c r="AZ224" s="328">
        <v>0.18730532598272243</v>
      </c>
      <c r="BA224" s="328">
        <v>0.737458697708683</v>
      </c>
      <c r="BB224" s="328">
        <v>0.62528447480175675</v>
      </c>
      <c r="BC224" s="328">
        <v>0.95181175253709593</v>
      </c>
      <c r="BD224" s="328">
        <v>0.99350442366792202</v>
      </c>
      <c r="BE224" s="328">
        <v>0.60717602905847978</v>
      </c>
      <c r="BF224" s="328">
        <v>0.92936450749444255</v>
      </c>
      <c r="BG224" s="328">
        <v>0.18745841664057483</v>
      </c>
      <c r="BH224" s="328">
        <v>0.98015868946617446</v>
      </c>
      <c r="BI224" s="328">
        <v>0.2749734477831498</v>
      </c>
      <c r="BJ224" s="328">
        <v>0.98448710394286376</v>
      </c>
      <c r="BK224" s="328">
        <v>0.18537437380429189</v>
      </c>
      <c r="BL224" s="328">
        <v>0.21449018240075923</v>
      </c>
      <c r="BM224" s="328">
        <v>0.1894725677225797</v>
      </c>
      <c r="BN224" s="328">
        <v>0.48456121418123388</v>
      </c>
      <c r="BO224" s="328">
        <v>0.90606028236930225</v>
      </c>
      <c r="BP224" s="328">
        <v>0.82706405701766794</v>
      </c>
      <c r="BQ224" s="328">
        <v>0.8689376166595455</v>
      </c>
      <c r="BR224" s="328">
        <v>0.3401752530389297</v>
      </c>
      <c r="BS224" s="328">
        <v>0.12519673500138495</v>
      </c>
      <c r="BT224" s="328">
        <v>0.88609483262480015</v>
      </c>
      <c r="BU224" s="328">
        <v>0.21351617221384878</v>
      </c>
      <c r="BV224" s="328">
        <v>0.29720407424853623</v>
      </c>
      <c r="BW224" s="328">
        <v>0.73602402266335987</v>
      </c>
      <c r="BX224" s="328">
        <v>0.20911992200033414</v>
      </c>
      <c r="BY224" s="328">
        <v>0.5783012762618871</v>
      </c>
      <c r="BZ224" s="328">
        <v>0.1568461043860836</v>
      </c>
      <c r="CA224" s="328">
        <v>0.18550197309429972</v>
      </c>
      <c r="CB224" s="328">
        <v>0.56955631309432286</v>
      </c>
      <c r="CC224" s="328">
        <v>0.68872591538466033</v>
      </c>
      <c r="CD224" s="328">
        <v>0.41176678607022499</v>
      </c>
      <c r="CE224" s="328">
        <v>0.5366569030258268</v>
      </c>
      <c r="CF224" s="328">
        <v>0.64729643901675171</v>
      </c>
      <c r="CG224" s="328">
        <v>0.6000302691614392</v>
      </c>
      <c r="CH224" s="328">
        <v>0.31348973704940453</v>
      </c>
      <c r="CI224" s="328">
        <v>0.59910240854993591</v>
      </c>
      <c r="CJ224" s="328">
        <v>0.96564465863373594</v>
      </c>
      <c r="CK224" s="328">
        <v>0.81320469582986732</v>
      </c>
      <c r="CL224" s="328">
        <v>0.14679446055045986</v>
      </c>
      <c r="CM224" s="328">
        <v>0.89953888379984148</v>
      </c>
      <c r="CN224" s="328">
        <v>0.72588392596952844</v>
      </c>
      <c r="CO224" s="328">
        <v>0.18174344398698672</v>
      </c>
      <c r="CP224" s="328">
        <v>0.48625407642885765</v>
      </c>
      <c r="CQ224" s="328">
        <v>0.60147468428186923</v>
      </c>
      <c r="CR224" s="328">
        <v>0.19969012478361159</v>
      </c>
      <c r="CS224" s="328">
        <v>6.8607328931171274E-2</v>
      </c>
      <c r="CT224" s="328">
        <v>0.9309341350881184</v>
      </c>
      <c r="CU224" s="328">
        <v>0.81867260261538455</v>
      </c>
      <c r="CV224" s="328">
        <v>0.92638152500068571</v>
      </c>
      <c r="CW224" s="329">
        <v>0.85966384819764485</v>
      </c>
    </row>
    <row r="225" spans="1:101" x14ac:dyDescent="0.25">
      <c r="A225" s="322">
        <v>223</v>
      </c>
      <c r="B225" s="327">
        <v>0.35880813967417424</v>
      </c>
      <c r="C225" s="328">
        <v>0.7501029024841861</v>
      </c>
      <c r="D225" s="328">
        <v>0.36038308591252655</v>
      </c>
      <c r="E225" s="328">
        <v>0.40161786420595025</v>
      </c>
      <c r="F225" s="328">
        <v>7.0609055708680479E-2</v>
      </c>
      <c r="G225" s="328">
        <v>0.78716363088922447</v>
      </c>
      <c r="H225" s="328">
        <v>0.71278291179703235</v>
      </c>
      <c r="I225" s="328">
        <v>0.68005250418823415</v>
      </c>
      <c r="J225" s="328">
        <v>0.68081529808348829</v>
      </c>
      <c r="K225" s="328">
        <v>7.6336044244478929E-2</v>
      </c>
      <c r="L225" s="328">
        <v>0.16584543629179738</v>
      </c>
      <c r="M225" s="328">
        <v>0.66877816238336663</v>
      </c>
      <c r="N225" s="328">
        <v>0.46341401672733751</v>
      </c>
      <c r="O225" s="328">
        <v>0.21593064404505746</v>
      </c>
      <c r="P225" s="328">
        <v>0.31785345770390916</v>
      </c>
      <c r="Q225" s="328">
        <v>5.0654515242972042E-2</v>
      </c>
      <c r="R225" s="328">
        <v>0.16364070382778562</v>
      </c>
      <c r="S225" s="328">
        <v>0.97253776749493337</v>
      </c>
      <c r="T225" s="328">
        <v>0.25973875611034636</v>
      </c>
      <c r="U225" s="328">
        <v>0.82077363610690868</v>
      </c>
      <c r="V225" s="328">
        <v>0.39923141712199062</v>
      </c>
      <c r="W225" s="328">
        <v>6.4593898979456554E-2</v>
      </c>
      <c r="X225" s="328">
        <v>0.63607228940473881</v>
      </c>
      <c r="Y225" s="328">
        <v>0.89720237252808044</v>
      </c>
      <c r="Z225" s="328">
        <v>0.67929487923119591</v>
      </c>
      <c r="AA225" s="328">
        <v>0.40872118698134319</v>
      </c>
      <c r="AB225" s="328">
        <v>0.80001902747757292</v>
      </c>
      <c r="AC225" s="328">
        <v>0.20854539416891282</v>
      </c>
      <c r="AD225" s="328">
        <v>0.92859989957082445</v>
      </c>
      <c r="AE225" s="328">
        <v>0.31706015873337812</v>
      </c>
      <c r="AF225" s="328">
        <v>0.53940592075769001</v>
      </c>
      <c r="AG225" s="328">
        <v>0.32549956408353786</v>
      </c>
      <c r="AH225" s="328">
        <v>0.68061006223523357</v>
      </c>
      <c r="AI225" s="328">
        <v>0.6673578207239077</v>
      </c>
      <c r="AJ225" s="328">
        <v>0.50119478418217067</v>
      </c>
      <c r="AK225" s="328">
        <v>0.62298743807436363</v>
      </c>
      <c r="AL225" s="328">
        <v>0.35225152991277553</v>
      </c>
      <c r="AM225" s="328">
        <v>0.66611050651558035</v>
      </c>
      <c r="AN225" s="328">
        <v>0.94812407360011886</v>
      </c>
      <c r="AO225" s="328">
        <v>0.23451080226789145</v>
      </c>
      <c r="AP225" s="328">
        <v>0.616295748853813</v>
      </c>
      <c r="AQ225" s="328">
        <v>0.44079419324227143</v>
      </c>
      <c r="AR225" s="328">
        <v>0.9040000125914105</v>
      </c>
      <c r="AS225" s="328">
        <v>0.9105886989198817</v>
      </c>
      <c r="AT225" s="328">
        <v>0.92009670446502589</v>
      </c>
      <c r="AU225" s="328">
        <v>0.96830790832518687</v>
      </c>
      <c r="AV225" s="328">
        <v>0.34679049006602813</v>
      </c>
      <c r="AW225" s="328">
        <v>0.42390911078287541</v>
      </c>
      <c r="AX225" s="328">
        <v>0.41896879452648528</v>
      </c>
      <c r="AY225" s="328">
        <v>0.74788485692052209</v>
      </c>
      <c r="AZ225" s="328">
        <v>0.79026420596931501</v>
      </c>
      <c r="BA225" s="328">
        <v>0.60039800762359619</v>
      </c>
      <c r="BB225" s="328">
        <v>0.69968755288018603</v>
      </c>
      <c r="BC225" s="328">
        <v>0.64203008591842381</v>
      </c>
      <c r="BD225" s="328">
        <v>0.51594314765189697</v>
      </c>
      <c r="BE225" s="328">
        <v>0.75198923340601076</v>
      </c>
      <c r="BF225" s="328">
        <v>0.29145566260484235</v>
      </c>
      <c r="BG225" s="328">
        <v>0.69706266978988651</v>
      </c>
      <c r="BH225" s="328">
        <v>0.2810568993144078</v>
      </c>
      <c r="BI225" s="328">
        <v>0.91492508083137603</v>
      </c>
      <c r="BJ225" s="328">
        <v>0.44766012752933904</v>
      </c>
      <c r="BK225" s="328">
        <v>0.71310150513319659</v>
      </c>
      <c r="BL225" s="328">
        <v>0.8247608975051206</v>
      </c>
      <c r="BM225" s="328">
        <v>0.92067269535574559</v>
      </c>
      <c r="BN225" s="328">
        <v>0.61502535263803626</v>
      </c>
      <c r="BO225" s="328">
        <v>0.17440106147343748</v>
      </c>
      <c r="BP225" s="328">
        <v>0.9859777290598597</v>
      </c>
      <c r="BQ225" s="328">
        <v>0.70223427938566307</v>
      </c>
      <c r="BR225" s="328">
        <v>0.50208591394616375</v>
      </c>
      <c r="BS225" s="328">
        <v>0.85657322877156528</v>
      </c>
      <c r="BT225" s="328">
        <v>0.78937825044442733</v>
      </c>
      <c r="BU225" s="328">
        <v>0.51588578013743458</v>
      </c>
      <c r="BV225" s="328">
        <v>0.75922445963727592</v>
      </c>
      <c r="BW225" s="328">
        <v>0.14015065178545649</v>
      </c>
      <c r="BX225" s="328">
        <v>0.40214241314184473</v>
      </c>
      <c r="BY225" s="328">
        <v>0.73335427396275765</v>
      </c>
      <c r="BZ225" s="328">
        <v>0.45086206729589895</v>
      </c>
      <c r="CA225" s="328">
        <v>0.11895306598539279</v>
      </c>
      <c r="CB225" s="328">
        <v>0.79029532085611365</v>
      </c>
      <c r="CC225" s="328">
        <v>0.19053244127282132</v>
      </c>
      <c r="CD225" s="328">
        <v>9.8043952560558312E-2</v>
      </c>
      <c r="CE225" s="328">
        <v>0.47106020691690897</v>
      </c>
      <c r="CF225" s="328">
        <v>0.88484721470120697</v>
      </c>
      <c r="CG225" s="328">
        <v>3.1257669087647599E-2</v>
      </c>
      <c r="CH225" s="328">
        <v>7.8818517419886547E-2</v>
      </c>
      <c r="CI225" s="328">
        <v>0.66669925238990513</v>
      </c>
      <c r="CJ225" s="328">
        <v>0.60833859251927169</v>
      </c>
      <c r="CK225" s="328">
        <v>5.2632977633324529E-3</v>
      </c>
      <c r="CL225" s="328">
        <v>0.36968674223423381</v>
      </c>
      <c r="CM225" s="328">
        <v>0.744486947972538</v>
      </c>
      <c r="CN225" s="328">
        <v>0.15867563457445666</v>
      </c>
      <c r="CO225" s="328">
        <v>5.233580873484911E-4</v>
      </c>
      <c r="CP225" s="328">
        <v>0.28099506325028933</v>
      </c>
      <c r="CQ225" s="328">
        <v>0.96919521783249163</v>
      </c>
      <c r="CR225" s="328">
        <v>0.11003373694984386</v>
      </c>
      <c r="CS225" s="328">
        <v>0.32100984859732407</v>
      </c>
      <c r="CT225" s="328">
        <v>0.78734612902271817</v>
      </c>
      <c r="CU225" s="328">
        <v>0.64340786386156523</v>
      </c>
      <c r="CV225" s="328">
        <v>0.50767500749469452</v>
      </c>
      <c r="CW225" s="329">
        <v>0.95390354478649386</v>
      </c>
    </row>
    <row r="226" spans="1:101" x14ac:dyDescent="0.25">
      <c r="A226" s="322">
        <v>224</v>
      </c>
      <c r="B226" s="327">
        <v>0.1645630390495727</v>
      </c>
      <c r="C226" s="328">
        <v>0.5142371533703971</v>
      </c>
      <c r="D226" s="328">
        <v>0.75614471217269497</v>
      </c>
      <c r="E226" s="328">
        <v>0.37774443657805801</v>
      </c>
      <c r="F226" s="328">
        <v>0.33441907730905918</v>
      </c>
      <c r="G226" s="328">
        <v>0.36325430499410327</v>
      </c>
      <c r="H226" s="328">
        <v>0.90448453339893042</v>
      </c>
      <c r="I226" s="328">
        <v>0.55392034378848831</v>
      </c>
      <c r="J226" s="328">
        <v>0.12750721690823053</v>
      </c>
      <c r="K226" s="328">
        <v>0.32179919984929239</v>
      </c>
      <c r="L226" s="328">
        <v>0.49114944441894082</v>
      </c>
      <c r="M226" s="328">
        <v>0.4637771628684253</v>
      </c>
      <c r="N226" s="328">
        <v>0.84632347212908599</v>
      </c>
      <c r="O226" s="328">
        <v>0.92044848178902505</v>
      </c>
      <c r="P226" s="328">
        <v>0.40272367547368093</v>
      </c>
      <c r="Q226" s="328">
        <v>0.46013337640416929</v>
      </c>
      <c r="R226" s="328">
        <v>0.10143783136846984</v>
      </c>
      <c r="S226" s="328">
        <v>3.1537105134511023E-2</v>
      </c>
      <c r="T226" s="328">
        <v>0.7829514854048869</v>
      </c>
      <c r="U226" s="328">
        <v>9.249684615346343E-2</v>
      </c>
      <c r="V226" s="328">
        <v>3.4767202319505586E-3</v>
      </c>
      <c r="W226" s="328">
        <v>0.51174817604171441</v>
      </c>
      <c r="X226" s="328">
        <v>0.95797656204065462</v>
      </c>
      <c r="Y226" s="328">
        <v>0.25630316701820188</v>
      </c>
      <c r="Z226" s="328">
        <v>0.14643047349259897</v>
      </c>
      <c r="AA226" s="328">
        <v>0.10091982724662341</v>
      </c>
      <c r="AB226" s="328">
        <v>0.34019295128009563</v>
      </c>
      <c r="AC226" s="328">
        <v>0.52214533361584969</v>
      </c>
      <c r="AD226" s="328">
        <v>0.82957006334358518</v>
      </c>
      <c r="AE226" s="328">
        <v>0.25783360786437726</v>
      </c>
      <c r="AF226" s="328">
        <v>0.86158742131272437</v>
      </c>
      <c r="AG226" s="328">
        <v>0.3620370977778693</v>
      </c>
      <c r="AH226" s="328">
        <v>0.29562710639594503</v>
      </c>
      <c r="AI226" s="328">
        <v>0.94509759039561048</v>
      </c>
      <c r="AJ226" s="328">
        <v>4.5892699768379508E-2</v>
      </c>
      <c r="AK226" s="328">
        <v>0.88791978121534432</v>
      </c>
      <c r="AL226" s="328">
        <v>0.93949941857961217</v>
      </c>
      <c r="AM226" s="328">
        <v>0.94311446572294155</v>
      </c>
      <c r="AN226" s="328">
        <v>0.34886151513598262</v>
      </c>
      <c r="AO226" s="328">
        <v>0.36463556814731746</v>
      </c>
      <c r="AP226" s="328">
        <v>0.69949816416613642</v>
      </c>
      <c r="AQ226" s="328">
        <v>0.1403123574526397</v>
      </c>
      <c r="AR226" s="328">
        <v>0.61784397970397587</v>
      </c>
      <c r="AS226" s="328">
        <v>2.0341113224136009E-3</v>
      </c>
      <c r="AT226" s="328">
        <v>0.73120449599809811</v>
      </c>
      <c r="AU226" s="328">
        <v>0.29913872681433151</v>
      </c>
      <c r="AV226" s="328">
        <v>0.30249114895243601</v>
      </c>
      <c r="AW226" s="328">
        <v>0.30291156868149649</v>
      </c>
      <c r="AX226" s="328">
        <v>0.92028938389703208</v>
      </c>
      <c r="AY226" s="328">
        <v>0.40116649963700191</v>
      </c>
      <c r="AZ226" s="328">
        <v>0.65706459875612344</v>
      </c>
      <c r="BA226" s="328">
        <v>0.13933048950177152</v>
      </c>
      <c r="BB226" s="328">
        <v>0.19529039472320608</v>
      </c>
      <c r="BC226" s="328">
        <v>0.23639332286058856</v>
      </c>
      <c r="BD226" s="328">
        <v>0.96264493974025145</v>
      </c>
      <c r="BE226" s="328">
        <v>0.28437999549020998</v>
      </c>
      <c r="BF226" s="328">
        <v>0.89502759567565171</v>
      </c>
      <c r="BG226" s="328">
        <v>0.5057011946728569</v>
      </c>
      <c r="BH226" s="328">
        <v>0.14275358122897597</v>
      </c>
      <c r="BI226" s="328">
        <v>0.10865570754332232</v>
      </c>
      <c r="BJ226" s="328">
        <v>0.60386222837069226</v>
      </c>
      <c r="BK226" s="328">
        <v>0.56881912098377008</v>
      </c>
      <c r="BL226" s="328">
        <v>0.98519189862265977</v>
      </c>
      <c r="BM226" s="328">
        <v>0.71777981268164859</v>
      </c>
      <c r="BN226" s="328">
        <v>0.2137294480168106</v>
      </c>
      <c r="BO226" s="328">
        <v>0.81288282145482338</v>
      </c>
      <c r="BP226" s="328">
        <v>4.7777140006578955E-2</v>
      </c>
      <c r="BQ226" s="328">
        <v>0.22382620987340207</v>
      </c>
      <c r="BR226" s="328">
        <v>0.13382510085981125</v>
      </c>
      <c r="BS226" s="328">
        <v>5.2630003624111854E-2</v>
      </c>
      <c r="BT226" s="328">
        <v>0.67366484367099377</v>
      </c>
      <c r="BU226" s="328">
        <v>0.44246468395522065</v>
      </c>
      <c r="BV226" s="328">
        <v>1.500545297445921E-2</v>
      </c>
      <c r="BW226" s="328">
        <v>0.69482859764588079</v>
      </c>
      <c r="BX226" s="328">
        <v>0.71550081249276176</v>
      </c>
      <c r="BY226" s="328">
        <v>0.9513484002388628</v>
      </c>
      <c r="BZ226" s="328">
        <v>0.22370775243789609</v>
      </c>
      <c r="CA226" s="328">
        <v>0.38381049904855136</v>
      </c>
      <c r="CB226" s="328">
        <v>0.10324022046319126</v>
      </c>
      <c r="CC226" s="328">
        <v>0.96258350390346337</v>
      </c>
      <c r="CD226" s="328">
        <v>9.7380567932045636E-2</v>
      </c>
      <c r="CE226" s="328">
        <v>0.38027337095424518</v>
      </c>
      <c r="CF226" s="328">
        <v>9.6829489232795218E-2</v>
      </c>
      <c r="CG226" s="328">
        <v>0.60015537069671598</v>
      </c>
      <c r="CH226" s="328">
        <v>0.42011613936583325</v>
      </c>
      <c r="CI226" s="328">
        <v>0.18749006190569162</v>
      </c>
      <c r="CJ226" s="328">
        <v>0.39338139638269243</v>
      </c>
      <c r="CK226" s="328">
        <v>9.4093321989934253E-3</v>
      </c>
      <c r="CL226" s="328">
        <v>0.91140990830299051</v>
      </c>
      <c r="CM226" s="328">
        <v>0.20245257778659109</v>
      </c>
      <c r="CN226" s="328">
        <v>0.3070101179216258</v>
      </c>
      <c r="CO226" s="328">
        <v>0.79721602846557271</v>
      </c>
      <c r="CP226" s="328">
        <v>0.16252271557877807</v>
      </c>
      <c r="CQ226" s="328">
        <v>0.98621718447207707</v>
      </c>
      <c r="CR226" s="328">
        <v>0.75588158207887446</v>
      </c>
      <c r="CS226" s="328">
        <v>0.64851942833687093</v>
      </c>
      <c r="CT226" s="328">
        <v>0.70240119925608679</v>
      </c>
      <c r="CU226" s="328">
        <v>0.34660453585668227</v>
      </c>
      <c r="CV226" s="328">
        <v>0.18618538888279224</v>
      </c>
      <c r="CW226" s="329">
        <v>0.33349826100367452</v>
      </c>
    </row>
    <row r="227" spans="1:101" x14ac:dyDescent="0.25">
      <c r="A227" s="322">
        <v>225</v>
      </c>
      <c r="B227" s="327">
        <v>0.93768936355839694</v>
      </c>
      <c r="C227" s="328">
        <v>0.93768766671973869</v>
      </c>
      <c r="D227" s="328">
        <v>0.30635521880830763</v>
      </c>
      <c r="E227" s="328">
        <v>0.5580080671870169</v>
      </c>
      <c r="F227" s="328">
        <v>0.96945823055639502</v>
      </c>
      <c r="G227" s="328">
        <v>0.69695019544607462</v>
      </c>
      <c r="H227" s="328">
        <v>0.26678634386824007</v>
      </c>
      <c r="I227" s="328">
        <v>0.54817121845101613</v>
      </c>
      <c r="J227" s="328">
        <v>0.53764054434739439</v>
      </c>
      <c r="K227" s="328">
        <v>0.96212699450719885</v>
      </c>
      <c r="L227" s="328">
        <v>0.64738625311580167</v>
      </c>
      <c r="M227" s="328">
        <v>0.73947859703014407</v>
      </c>
      <c r="N227" s="328">
        <v>0.9146452249450685</v>
      </c>
      <c r="O227" s="328">
        <v>0.47708216317546892</v>
      </c>
      <c r="P227" s="328">
        <v>0.27971473048515882</v>
      </c>
      <c r="Q227" s="328">
        <v>7.2170216856366709E-2</v>
      </c>
      <c r="R227" s="328">
        <v>0.28763445960721978</v>
      </c>
      <c r="S227" s="328">
        <v>0.18029735033833116</v>
      </c>
      <c r="T227" s="328">
        <v>0.43329913211184001</v>
      </c>
      <c r="U227" s="328">
        <v>0.83624260825091312</v>
      </c>
      <c r="V227" s="328">
        <v>3.4233000757884824E-2</v>
      </c>
      <c r="W227" s="328">
        <v>0.41765972635302706</v>
      </c>
      <c r="X227" s="328">
        <v>0.48483587729826549</v>
      </c>
      <c r="Y227" s="328">
        <v>0.48196706181352145</v>
      </c>
      <c r="Z227" s="328">
        <v>0.935900790899864</v>
      </c>
      <c r="AA227" s="328">
        <v>0.16973753264060498</v>
      </c>
      <c r="AB227" s="328">
        <v>0.10640894855515826</v>
      </c>
      <c r="AC227" s="328">
        <v>0.40006575276055933</v>
      </c>
      <c r="AD227" s="328">
        <v>0.40927684336077053</v>
      </c>
      <c r="AE227" s="328">
        <v>0.81216102045601968</v>
      </c>
      <c r="AF227" s="328">
        <v>1.5349273689083898E-2</v>
      </c>
      <c r="AG227" s="328">
        <v>6.533522389391222E-2</v>
      </c>
      <c r="AH227" s="328">
        <v>0.38715696634480556</v>
      </c>
      <c r="AI227" s="328">
        <v>0.22025897048773402</v>
      </c>
      <c r="AJ227" s="328">
        <v>0.16438829184312009</v>
      </c>
      <c r="AK227" s="328">
        <v>8.7167570225759494E-2</v>
      </c>
      <c r="AL227" s="328">
        <v>0.34442500582184832</v>
      </c>
      <c r="AM227" s="328">
        <v>0.22878504840002822</v>
      </c>
      <c r="AN227" s="328">
        <v>0.67072280020017772</v>
      </c>
      <c r="AO227" s="328">
        <v>0.2866399489379019</v>
      </c>
      <c r="AP227" s="328">
        <v>0.19505159740299938</v>
      </c>
      <c r="AQ227" s="328">
        <v>0.55677627306426625</v>
      </c>
      <c r="AR227" s="328">
        <v>0.41571946336284826</v>
      </c>
      <c r="AS227" s="328">
        <v>0.31241040159736833</v>
      </c>
      <c r="AT227" s="328">
        <v>0.61658159245236188</v>
      </c>
      <c r="AU227" s="328">
        <v>0.48765909906395083</v>
      </c>
      <c r="AV227" s="328">
        <v>0.1286150403902937</v>
      </c>
      <c r="AW227" s="328">
        <v>0.1886839178330022</v>
      </c>
      <c r="AX227" s="328">
        <v>0.47725746355619325</v>
      </c>
      <c r="AY227" s="328">
        <v>0.44632752050647628</v>
      </c>
      <c r="AZ227" s="328">
        <v>0.52612428401936828</v>
      </c>
      <c r="BA227" s="328">
        <v>9.48618746502361E-2</v>
      </c>
      <c r="BB227" s="328">
        <v>0.89030573021058323</v>
      </c>
      <c r="BC227" s="328">
        <v>0.62251444977472126</v>
      </c>
      <c r="BD227" s="328">
        <v>0.77969234667627041</v>
      </c>
      <c r="BE227" s="328">
        <v>0.33623610837980822</v>
      </c>
      <c r="BF227" s="328">
        <v>0.10912930389354258</v>
      </c>
      <c r="BG227" s="328">
        <v>0.69225812343493032</v>
      </c>
      <c r="BH227" s="328">
        <v>0.66103434149381313</v>
      </c>
      <c r="BI227" s="328">
        <v>0.25732008010284191</v>
      </c>
      <c r="BJ227" s="328">
        <v>0.38638660054325147</v>
      </c>
      <c r="BK227" s="328">
        <v>0.3209619987554686</v>
      </c>
      <c r="BL227" s="328">
        <v>0.34440328263499786</v>
      </c>
      <c r="BM227" s="328">
        <v>0.52219661961236508</v>
      </c>
      <c r="BN227" s="328">
        <v>0.62005124326297256</v>
      </c>
      <c r="BO227" s="328">
        <v>0.43359351955048653</v>
      </c>
      <c r="BP227" s="328">
        <v>0.51623637663877853</v>
      </c>
      <c r="BQ227" s="328">
        <v>0.5489367771833038</v>
      </c>
      <c r="BR227" s="328">
        <v>0.89793064648899001</v>
      </c>
      <c r="BS227" s="328">
        <v>0.26593725995446515</v>
      </c>
      <c r="BT227" s="328">
        <v>0.98055228815646456</v>
      </c>
      <c r="BU227" s="328">
        <v>0.79174183025897293</v>
      </c>
      <c r="BV227" s="328">
        <v>0.45818307101170319</v>
      </c>
      <c r="BW227" s="328">
        <v>0.10344227701548192</v>
      </c>
      <c r="BX227" s="328">
        <v>0.68684775398310816</v>
      </c>
      <c r="BY227" s="328">
        <v>0.87843850021034608</v>
      </c>
      <c r="BZ227" s="328">
        <v>0.67372448572530264</v>
      </c>
      <c r="CA227" s="328">
        <v>0.9945290700080216</v>
      </c>
      <c r="CB227" s="328">
        <v>0.56902566079623185</v>
      </c>
      <c r="CC227" s="328">
        <v>0.91339972462443342</v>
      </c>
      <c r="CD227" s="328">
        <v>0.40255823879506014</v>
      </c>
      <c r="CE227" s="328">
        <v>0.37485850880004357</v>
      </c>
      <c r="CF227" s="328">
        <v>0.17656397797044182</v>
      </c>
      <c r="CG227" s="328">
        <v>0.32313570520558077</v>
      </c>
      <c r="CH227" s="328">
        <v>0.22620833202772728</v>
      </c>
      <c r="CI227" s="328">
        <v>0.59260860369336776</v>
      </c>
      <c r="CJ227" s="328">
        <v>0.80117333294206539</v>
      </c>
      <c r="CK227" s="328">
        <v>0.95393381830193213</v>
      </c>
      <c r="CL227" s="328">
        <v>0.84931942456730991</v>
      </c>
      <c r="CM227" s="328">
        <v>0.22591298536115278</v>
      </c>
      <c r="CN227" s="328">
        <v>0.84468679101215804</v>
      </c>
      <c r="CO227" s="328">
        <v>0.68210110208430685</v>
      </c>
      <c r="CP227" s="328">
        <v>0.38086778308083247</v>
      </c>
      <c r="CQ227" s="328">
        <v>9.430892126886814E-2</v>
      </c>
      <c r="CR227" s="328">
        <v>0.59949780062040148</v>
      </c>
      <c r="CS227" s="328">
        <v>0.27291030288960361</v>
      </c>
      <c r="CT227" s="328">
        <v>2.5848244322794978E-2</v>
      </c>
      <c r="CU227" s="328">
        <v>0.3874240073489581</v>
      </c>
      <c r="CV227" s="328">
        <v>0.76294914561850913</v>
      </c>
      <c r="CW227" s="329">
        <v>0.78044441274455489</v>
      </c>
    </row>
    <row r="228" spans="1:101" x14ac:dyDescent="0.25">
      <c r="A228" s="322">
        <v>226</v>
      </c>
      <c r="B228" s="327">
        <v>0.46848006685387933</v>
      </c>
      <c r="C228" s="328">
        <v>0.99714359093747662</v>
      </c>
      <c r="D228" s="328">
        <v>7.6549421019250774E-2</v>
      </c>
      <c r="E228" s="328">
        <v>0.7876147463798655</v>
      </c>
      <c r="F228" s="328">
        <v>9.5436680505053051E-2</v>
      </c>
      <c r="G228" s="328">
        <v>0.33385775280640062</v>
      </c>
      <c r="H228" s="328">
        <v>0.42761677061990366</v>
      </c>
      <c r="I228" s="328">
        <v>0.82631716643788744</v>
      </c>
      <c r="J228" s="328">
        <v>0.66688078476403789</v>
      </c>
      <c r="K228" s="328">
        <v>0.98388995467746465</v>
      </c>
      <c r="L228" s="328">
        <v>0.55565547177720775</v>
      </c>
      <c r="M228" s="328">
        <v>0.61524031575422233</v>
      </c>
      <c r="N228" s="328">
        <v>0.35908122980511248</v>
      </c>
      <c r="O228" s="328">
        <v>0.93642420416344052</v>
      </c>
      <c r="P228" s="328">
        <v>0.2382262395250585</v>
      </c>
      <c r="Q228" s="328">
        <v>0.62835328248573608</v>
      </c>
      <c r="R228" s="328">
        <v>0.31490366977241635</v>
      </c>
      <c r="S228" s="328">
        <v>0.59252554477651587</v>
      </c>
      <c r="T228" s="328">
        <v>0.33068909752685904</v>
      </c>
      <c r="U228" s="328">
        <v>0.71929493351679241</v>
      </c>
      <c r="V228" s="328">
        <v>0.88085218012160471</v>
      </c>
      <c r="W228" s="328">
        <v>0.45148320870133585</v>
      </c>
      <c r="X228" s="328">
        <v>0.62331970564281947</v>
      </c>
      <c r="Y228" s="328">
        <v>0.44316577489721087</v>
      </c>
      <c r="Z228" s="328">
        <v>0.51060775317202634</v>
      </c>
      <c r="AA228" s="328">
        <v>0.30686565636184771</v>
      </c>
      <c r="AB228" s="328">
        <v>0.19639498028666669</v>
      </c>
      <c r="AC228" s="328">
        <v>0.78242570848661863</v>
      </c>
      <c r="AD228" s="328">
        <v>0.62755301722088586</v>
      </c>
      <c r="AE228" s="328">
        <v>0.15531963213250499</v>
      </c>
      <c r="AF228" s="328">
        <v>0.74000845014674166</v>
      </c>
      <c r="AG228" s="328">
        <v>0.15933761375940136</v>
      </c>
      <c r="AH228" s="328">
        <v>7.0898741820350608E-2</v>
      </c>
      <c r="AI228" s="328">
        <v>0.33542165323008089</v>
      </c>
      <c r="AJ228" s="328">
        <v>0.19568449337164306</v>
      </c>
      <c r="AK228" s="328">
        <v>0.72542401560052117</v>
      </c>
      <c r="AL228" s="328">
        <v>0.23946431835886606</v>
      </c>
      <c r="AM228" s="328">
        <v>0.7444498338951675</v>
      </c>
      <c r="AN228" s="328">
        <v>0.26718124242496977</v>
      </c>
      <c r="AO228" s="328">
        <v>0.76493665669855382</v>
      </c>
      <c r="AP228" s="328">
        <v>0.11662290439349698</v>
      </c>
      <c r="AQ228" s="328">
        <v>0.67793297987606937</v>
      </c>
      <c r="AR228" s="328">
        <v>0.99859424913834016</v>
      </c>
      <c r="AS228" s="328">
        <v>0.65730824688940981</v>
      </c>
      <c r="AT228" s="328">
        <v>0.42639467575767065</v>
      </c>
      <c r="AU228" s="328">
        <v>0.93719051263693887</v>
      </c>
      <c r="AV228" s="328">
        <v>0.44100554554800286</v>
      </c>
      <c r="AW228" s="328">
        <v>0.90818041042584952</v>
      </c>
      <c r="AX228" s="328">
        <v>9.835228134034768E-2</v>
      </c>
      <c r="AY228" s="328">
        <v>3.0760494335728916E-2</v>
      </c>
      <c r="AZ228" s="328">
        <v>9.4703087095576066E-2</v>
      </c>
      <c r="BA228" s="328">
        <v>0.12304281305019615</v>
      </c>
      <c r="BB228" s="328">
        <v>0.13167496547803914</v>
      </c>
      <c r="BC228" s="328">
        <v>0.65810193267927186</v>
      </c>
      <c r="BD228" s="328">
        <v>0.65987014532107247</v>
      </c>
      <c r="BE228" s="328">
        <v>0.2597323342371558</v>
      </c>
      <c r="BF228" s="328">
        <v>0.79117601391091963</v>
      </c>
      <c r="BG228" s="328">
        <v>0.2144281266984589</v>
      </c>
      <c r="BH228" s="328">
        <v>0.85122111066193717</v>
      </c>
      <c r="BI228" s="328">
        <v>0.17595657376704921</v>
      </c>
      <c r="BJ228" s="328">
        <v>0.88727818565662986</v>
      </c>
      <c r="BK228" s="328">
        <v>0.50382322241349975</v>
      </c>
      <c r="BL228" s="328">
        <v>0.92753950858333689</v>
      </c>
      <c r="BM228" s="328">
        <v>3.7225283078869964E-3</v>
      </c>
      <c r="BN228" s="328">
        <v>0.11488647025799281</v>
      </c>
      <c r="BO228" s="328">
        <v>0.30839807067804181</v>
      </c>
      <c r="BP228" s="328">
        <v>0.12740706079090902</v>
      </c>
      <c r="BQ228" s="328">
        <v>0.32758789159775792</v>
      </c>
      <c r="BR228" s="328">
        <v>0.3882344548516265</v>
      </c>
      <c r="BS228" s="328">
        <v>0.52903509120787806</v>
      </c>
      <c r="BT228" s="328">
        <v>0.95126557912089194</v>
      </c>
      <c r="BU228" s="328">
        <v>0.41542312504430967</v>
      </c>
      <c r="BV228" s="328">
        <v>0.31345995022290296</v>
      </c>
      <c r="BW228" s="328">
        <v>0.25933418230635574</v>
      </c>
      <c r="BX228" s="328">
        <v>0.54631490626664547</v>
      </c>
      <c r="BY228" s="328">
        <v>0.60552232220545665</v>
      </c>
      <c r="BZ228" s="328">
        <v>7.2670998483642002E-2</v>
      </c>
      <c r="CA228" s="328">
        <v>0.17843968638034635</v>
      </c>
      <c r="CB228" s="328">
        <v>0.55867174438949796</v>
      </c>
      <c r="CC228" s="328">
        <v>0.53343070327833142</v>
      </c>
      <c r="CD228" s="328">
        <v>0.67743806575598065</v>
      </c>
      <c r="CE228" s="328">
        <v>0.80899949353113243</v>
      </c>
      <c r="CF228" s="328">
        <v>2.1106958848778667E-2</v>
      </c>
      <c r="CG228" s="328">
        <v>0.67110369417167726</v>
      </c>
      <c r="CH228" s="328">
        <v>9.0351018710033593E-2</v>
      </c>
      <c r="CI228" s="328">
        <v>0.57386586314051491</v>
      </c>
      <c r="CJ228" s="328">
        <v>0.35684307640046709</v>
      </c>
      <c r="CK228" s="328">
        <v>5.291696137796098E-2</v>
      </c>
      <c r="CL228" s="328">
        <v>0.4899676724500992</v>
      </c>
      <c r="CM228" s="328">
        <v>0.97208014106507301</v>
      </c>
      <c r="CN228" s="328">
        <v>0.77399777499137201</v>
      </c>
      <c r="CO228" s="328">
        <v>8.8762729328681012E-2</v>
      </c>
      <c r="CP228" s="328">
        <v>0.53158733218819143</v>
      </c>
      <c r="CQ228" s="328">
        <v>0.15549112505909823</v>
      </c>
      <c r="CR228" s="328">
        <v>0.46713391071899135</v>
      </c>
      <c r="CS228" s="328">
        <v>0.72930058420297428</v>
      </c>
      <c r="CT228" s="328">
        <v>4.5489875330732676E-2</v>
      </c>
      <c r="CU228" s="328">
        <v>0.33236115411921152</v>
      </c>
      <c r="CV228" s="328">
        <v>7.4940130157441942E-2</v>
      </c>
      <c r="CW228" s="329">
        <v>0.26140201777850636</v>
      </c>
    </row>
    <row r="229" spans="1:101" x14ac:dyDescent="0.25">
      <c r="A229" s="322">
        <v>227</v>
      </c>
      <c r="B229" s="327">
        <v>0.40152490021411813</v>
      </c>
      <c r="C229" s="328">
        <v>0.52709045548985145</v>
      </c>
      <c r="D229" s="328">
        <v>0.91024603036912843</v>
      </c>
      <c r="E229" s="328">
        <v>5.6472838340019926E-2</v>
      </c>
      <c r="F229" s="328">
        <v>0.94914343999412343</v>
      </c>
      <c r="G229" s="328">
        <v>0.22659102128042452</v>
      </c>
      <c r="H229" s="328">
        <v>7.8870146154492282E-2</v>
      </c>
      <c r="I229" s="328">
        <v>0.963088796462376</v>
      </c>
      <c r="J229" s="328">
        <v>0.34419675199919553</v>
      </c>
      <c r="K229" s="328">
        <v>3.0186117080986508E-2</v>
      </c>
      <c r="L229" s="328">
        <v>0.93368068948348704</v>
      </c>
      <c r="M229" s="328">
        <v>0.79178000729725517</v>
      </c>
      <c r="N229" s="328">
        <v>0.75428271438102446</v>
      </c>
      <c r="O229" s="328">
        <v>0.83646467314586559</v>
      </c>
      <c r="P229" s="328">
        <v>0.29948878497259468</v>
      </c>
      <c r="Q229" s="328">
        <v>0.16992073065564606</v>
      </c>
      <c r="R229" s="328">
        <v>0.39809500492267524</v>
      </c>
      <c r="S229" s="328">
        <v>0.79120646371636116</v>
      </c>
      <c r="T229" s="328">
        <v>0.29137443032971433</v>
      </c>
      <c r="U229" s="328">
        <v>0.43986673124401099</v>
      </c>
      <c r="V229" s="328">
        <v>0.13773158343546776</v>
      </c>
      <c r="W229" s="328">
        <v>0.53068178284021816</v>
      </c>
      <c r="X229" s="328">
        <v>0.84216014425200214</v>
      </c>
      <c r="Y229" s="328">
        <v>0.13360832263002753</v>
      </c>
      <c r="Z229" s="328">
        <v>0.17404963847224142</v>
      </c>
      <c r="AA229" s="328">
        <v>0.91993989350913452</v>
      </c>
      <c r="AB229" s="328">
        <v>0.53891969356630787</v>
      </c>
      <c r="AC229" s="328">
        <v>0.44586820849892206</v>
      </c>
      <c r="AD229" s="328">
        <v>0.31585778666454023</v>
      </c>
      <c r="AE229" s="328">
        <v>0.69277838056899532</v>
      </c>
      <c r="AF229" s="328">
        <v>0.46881083802528867</v>
      </c>
      <c r="AG229" s="328">
        <v>0.48380083054171141</v>
      </c>
      <c r="AH229" s="328">
        <v>0.91124695899121255</v>
      </c>
      <c r="AI229" s="328">
        <v>0.52417360066569652</v>
      </c>
      <c r="AJ229" s="328">
        <v>0.50139847014102856</v>
      </c>
      <c r="AK229" s="328">
        <v>0.19094156718419963</v>
      </c>
      <c r="AL229" s="328">
        <v>0.24309510228890674</v>
      </c>
      <c r="AM229" s="328">
        <v>9.9681252059633518E-2</v>
      </c>
      <c r="AN229" s="328">
        <v>0.8508946250512579</v>
      </c>
      <c r="AO229" s="328">
        <v>0.18409153522989641</v>
      </c>
      <c r="AP229" s="328">
        <v>0.57675459892849812</v>
      </c>
      <c r="AQ229" s="328">
        <v>0.45505145863796348</v>
      </c>
      <c r="AR229" s="328">
        <v>0.54149433770450184</v>
      </c>
      <c r="AS229" s="328">
        <v>0.31170795825004038</v>
      </c>
      <c r="AT229" s="328">
        <v>7.5384557731230872E-2</v>
      </c>
      <c r="AU229" s="328">
        <v>6.2296676241778925E-2</v>
      </c>
      <c r="AV229" s="328">
        <v>0.25623524009277121</v>
      </c>
      <c r="AW229" s="328">
        <v>6.0460343154423057E-2</v>
      </c>
      <c r="AX229" s="328">
        <v>0.98209568765157407</v>
      </c>
      <c r="AY229" s="328">
        <v>0.79518348323358001</v>
      </c>
      <c r="AZ229" s="328">
        <v>0.34391732511441786</v>
      </c>
      <c r="BA229" s="328">
        <v>0.87180518000951346</v>
      </c>
      <c r="BB229" s="328">
        <v>0.21278647984982779</v>
      </c>
      <c r="BC229" s="328">
        <v>0.40647244752838496</v>
      </c>
      <c r="BD229" s="328">
        <v>0.39178513515921698</v>
      </c>
      <c r="BE229" s="328">
        <v>0.93303877072213215</v>
      </c>
      <c r="BF229" s="328">
        <v>0.1386550404719884</v>
      </c>
      <c r="BG229" s="328">
        <v>0.14133016976064194</v>
      </c>
      <c r="BH229" s="328">
        <v>0.51978836667931461</v>
      </c>
      <c r="BI229" s="328">
        <v>0.17413007228190192</v>
      </c>
      <c r="BJ229" s="328">
        <v>1.2106928467773947E-2</v>
      </c>
      <c r="BK229" s="328">
        <v>0.22894044531676983</v>
      </c>
      <c r="BL229" s="328">
        <v>0.97322293704640672</v>
      </c>
      <c r="BM229" s="328">
        <v>3.9369174176286048E-2</v>
      </c>
      <c r="BN229" s="328">
        <v>9.0895845548891074E-2</v>
      </c>
      <c r="BO229" s="328">
        <v>0.11268195587641561</v>
      </c>
      <c r="BP229" s="328">
        <v>5.2682994504245073E-3</v>
      </c>
      <c r="BQ229" s="328">
        <v>0.49715140441234107</v>
      </c>
      <c r="BR229" s="328">
        <v>0.84636279135240677</v>
      </c>
      <c r="BS229" s="328">
        <v>4.1258904106991068E-2</v>
      </c>
      <c r="BT229" s="328">
        <v>0.61175296034727089</v>
      </c>
      <c r="BU229" s="328">
        <v>0.47563966576460026</v>
      </c>
      <c r="BV229" s="328">
        <v>0.9765590940040032</v>
      </c>
      <c r="BW229" s="328">
        <v>0.26937107740509969</v>
      </c>
      <c r="BX229" s="328">
        <v>0.29554576203088789</v>
      </c>
      <c r="BY229" s="328">
        <v>0.47045395110431532</v>
      </c>
      <c r="BZ229" s="328">
        <v>0.95787775183697077</v>
      </c>
      <c r="CA229" s="328">
        <v>0.42555887650922841</v>
      </c>
      <c r="CB229" s="328">
        <v>0.88284097530643546</v>
      </c>
      <c r="CC229" s="328">
        <v>0.15864614233240282</v>
      </c>
      <c r="CD229" s="328">
        <v>0.27735306165908691</v>
      </c>
      <c r="CE229" s="328">
        <v>0.12262330686429923</v>
      </c>
      <c r="CF229" s="328">
        <v>0.94828493546554915</v>
      </c>
      <c r="CG229" s="328">
        <v>4.6664457597868525E-2</v>
      </c>
      <c r="CH229" s="328">
        <v>0.85303401058046324</v>
      </c>
      <c r="CI229" s="328">
        <v>0.357366522865183</v>
      </c>
      <c r="CJ229" s="328">
        <v>0.6048806656204726</v>
      </c>
      <c r="CK229" s="328">
        <v>0.28781412796895411</v>
      </c>
      <c r="CL229" s="328">
        <v>0.5302461865906658</v>
      </c>
      <c r="CM229" s="328">
        <v>0.70959406770461353</v>
      </c>
      <c r="CN229" s="328">
        <v>0.60499794236333959</v>
      </c>
      <c r="CO229" s="328">
        <v>0.90885724537452917</v>
      </c>
      <c r="CP229" s="328">
        <v>0.11514286616847258</v>
      </c>
      <c r="CQ229" s="328">
        <v>0.33394715384582341</v>
      </c>
      <c r="CR229" s="328">
        <v>0.38754006509884076</v>
      </c>
      <c r="CS229" s="328">
        <v>0.80389381570271023</v>
      </c>
      <c r="CT229" s="328">
        <v>0.34805494077236165</v>
      </c>
      <c r="CU229" s="328">
        <v>0.64609645779881664</v>
      </c>
      <c r="CV229" s="328">
        <v>0.326762675743975</v>
      </c>
      <c r="CW229" s="329">
        <v>0.68720766234345376</v>
      </c>
    </row>
    <row r="230" spans="1:101" x14ac:dyDescent="0.25">
      <c r="A230" s="322">
        <v>228</v>
      </c>
      <c r="B230" s="327">
        <v>0.57545532112555442</v>
      </c>
      <c r="C230" s="328">
        <v>0.850932379335676</v>
      </c>
      <c r="D230" s="328">
        <v>0.36739545132151097</v>
      </c>
      <c r="E230" s="328">
        <v>0.59112192004207365</v>
      </c>
      <c r="F230" s="328">
        <v>0.8170613477391464</v>
      </c>
      <c r="G230" s="328">
        <v>4.5096981530299729E-2</v>
      </c>
      <c r="H230" s="328">
        <v>0.4399564378990326</v>
      </c>
      <c r="I230" s="328">
        <v>0.67386581987563909</v>
      </c>
      <c r="J230" s="328">
        <v>0.96022099315380105</v>
      </c>
      <c r="K230" s="328">
        <v>0.95009725119498345</v>
      </c>
      <c r="L230" s="328">
        <v>0.60190089474465758</v>
      </c>
      <c r="M230" s="328">
        <v>6.8102250884095605E-2</v>
      </c>
      <c r="N230" s="328">
        <v>0.69066597087385118</v>
      </c>
      <c r="O230" s="328">
        <v>0.53698682447639889</v>
      </c>
      <c r="P230" s="328">
        <v>0.4378958509971127</v>
      </c>
      <c r="Q230" s="328">
        <v>0.43343334419306334</v>
      </c>
      <c r="R230" s="328">
        <v>0.3069178110837012</v>
      </c>
      <c r="S230" s="328">
        <v>0.5399817489908747</v>
      </c>
      <c r="T230" s="328">
        <v>0.38021923551079984</v>
      </c>
      <c r="U230" s="328">
        <v>0.28978672900756486</v>
      </c>
      <c r="V230" s="328">
        <v>0.64203528902657858</v>
      </c>
      <c r="W230" s="328">
        <v>0.38462239371986939</v>
      </c>
      <c r="X230" s="328">
        <v>0.27618033409896747</v>
      </c>
      <c r="Y230" s="328">
        <v>0.6277579094556236</v>
      </c>
      <c r="Z230" s="328">
        <v>0.57712396356337492</v>
      </c>
      <c r="AA230" s="328">
        <v>0.2894443393727828</v>
      </c>
      <c r="AB230" s="328">
        <v>0.78596547716799492</v>
      </c>
      <c r="AC230" s="328">
        <v>0.91053032093818698</v>
      </c>
      <c r="AD230" s="328">
        <v>0.26191675303503215</v>
      </c>
      <c r="AE230" s="328">
        <v>0.83787521307826007</v>
      </c>
      <c r="AF230" s="328">
        <v>0.30249511160389542</v>
      </c>
      <c r="AG230" s="328">
        <v>0.73104901915081477</v>
      </c>
      <c r="AH230" s="328">
        <v>0.87680469007803019</v>
      </c>
      <c r="AI230" s="328">
        <v>0.33971717799044421</v>
      </c>
      <c r="AJ230" s="328">
        <v>6.8422615638227491E-2</v>
      </c>
      <c r="AK230" s="328">
        <v>0.20336447267019175</v>
      </c>
      <c r="AL230" s="328">
        <v>0.15817622253529762</v>
      </c>
      <c r="AM230" s="328">
        <v>0.8115877970899783</v>
      </c>
      <c r="AN230" s="328">
        <v>0.75430120320955574</v>
      </c>
      <c r="AO230" s="328">
        <v>0.70985143501565506</v>
      </c>
      <c r="AP230" s="328">
        <v>0.7706249225354822</v>
      </c>
      <c r="AQ230" s="328">
        <v>0.11508651705777417</v>
      </c>
      <c r="AR230" s="328">
        <v>0.20700914308031759</v>
      </c>
      <c r="AS230" s="328">
        <v>0.8271181177890099</v>
      </c>
      <c r="AT230" s="328">
        <v>0.76295497794738509</v>
      </c>
      <c r="AU230" s="328">
        <v>0.8368719224705965</v>
      </c>
      <c r="AV230" s="328">
        <v>0.85051130972846289</v>
      </c>
      <c r="AW230" s="328">
        <v>0.70086766296943592</v>
      </c>
      <c r="AX230" s="328">
        <v>0.40031627052548191</v>
      </c>
      <c r="AY230" s="328">
        <v>0.65439727717627694</v>
      </c>
      <c r="AZ230" s="328">
        <v>0.75428616205502319</v>
      </c>
      <c r="BA230" s="328">
        <v>0.29530685541705148</v>
      </c>
      <c r="BB230" s="328">
        <v>0.2838675167184781</v>
      </c>
      <c r="BC230" s="328">
        <v>0.80136916155014104</v>
      </c>
      <c r="BD230" s="328">
        <v>0.79116051008352595</v>
      </c>
      <c r="BE230" s="328">
        <v>0.90626436075426531</v>
      </c>
      <c r="BF230" s="328">
        <v>0.85369996915818946</v>
      </c>
      <c r="BG230" s="328">
        <v>6.5903461530192331E-4</v>
      </c>
      <c r="BH230" s="328">
        <v>4.1666898060610968E-2</v>
      </c>
      <c r="BI230" s="328">
        <v>0.34828239687049067</v>
      </c>
      <c r="BJ230" s="328">
        <v>0.56411672527494461</v>
      </c>
      <c r="BK230" s="328">
        <v>0.76519419319505411</v>
      </c>
      <c r="BL230" s="328">
        <v>0.34581878396979548</v>
      </c>
      <c r="BM230" s="328">
        <v>0.38239857209228489</v>
      </c>
      <c r="BN230" s="328">
        <v>0.63739023939686046</v>
      </c>
      <c r="BO230" s="328">
        <v>0.95231551895421962</v>
      </c>
      <c r="BP230" s="328">
        <v>8.2319230964460255E-2</v>
      </c>
      <c r="BQ230" s="328">
        <v>0.85636410551920839</v>
      </c>
      <c r="BR230" s="328">
        <v>0.89698278199424419</v>
      </c>
      <c r="BS230" s="328">
        <v>0.90944258449735749</v>
      </c>
      <c r="BT230" s="328">
        <v>0.77274373224113146</v>
      </c>
      <c r="BU230" s="328">
        <v>0.919499209148394</v>
      </c>
      <c r="BV230" s="328">
        <v>0.77893009936388502</v>
      </c>
      <c r="BW230" s="328">
        <v>0.87210307744788462</v>
      </c>
      <c r="BX230" s="328">
        <v>0.41256245374159572</v>
      </c>
      <c r="BY230" s="328">
        <v>0.46722861455851472</v>
      </c>
      <c r="BZ230" s="328">
        <v>0.96878422573717282</v>
      </c>
      <c r="CA230" s="328">
        <v>0.73631468053225646</v>
      </c>
      <c r="CB230" s="328">
        <v>0.77439312103896807</v>
      </c>
      <c r="CC230" s="328">
        <v>0.38660948132598438</v>
      </c>
      <c r="CD230" s="328">
        <v>0.14071722592205682</v>
      </c>
      <c r="CE230" s="328">
        <v>0.73135098043711166</v>
      </c>
      <c r="CF230" s="328">
        <v>0.39750429237353035</v>
      </c>
      <c r="CG230" s="328">
        <v>0.14333777588049479</v>
      </c>
      <c r="CH230" s="328">
        <v>0.28683035652119049</v>
      </c>
      <c r="CI230" s="328">
        <v>0.23134622914963332</v>
      </c>
      <c r="CJ230" s="328">
        <v>0.6380660276167458</v>
      </c>
      <c r="CK230" s="328">
        <v>0.65274981032405699</v>
      </c>
      <c r="CL230" s="328">
        <v>0.54924731245061942</v>
      </c>
      <c r="CM230" s="328">
        <v>0.1541291239689353</v>
      </c>
      <c r="CN230" s="328">
        <v>0.87860738899694835</v>
      </c>
      <c r="CO230" s="328">
        <v>0.50084187292853688</v>
      </c>
      <c r="CP230" s="328">
        <v>0.38823468314857745</v>
      </c>
      <c r="CQ230" s="328">
        <v>0.21604266133597716</v>
      </c>
      <c r="CR230" s="328">
        <v>0.66698279215867196</v>
      </c>
      <c r="CS230" s="328">
        <v>0.77415436703856022</v>
      </c>
      <c r="CT230" s="328">
        <v>0.41521592972400345</v>
      </c>
      <c r="CU230" s="328">
        <v>0.34135189339379757</v>
      </c>
      <c r="CV230" s="328">
        <v>0.49608955957065426</v>
      </c>
      <c r="CW230" s="329">
        <v>0.75206888093175839</v>
      </c>
    </row>
    <row r="231" spans="1:101" x14ac:dyDescent="0.25">
      <c r="A231" s="322">
        <v>229</v>
      </c>
      <c r="B231" s="327">
        <v>0.42022721289067455</v>
      </c>
      <c r="C231" s="328">
        <v>0.3961171901460423</v>
      </c>
      <c r="D231" s="328">
        <v>0.63138967768608545</v>
      </c>
      <c r="E231" s="328">
        <v>0.13276807236367172</v>
      </c>
      <c r="F231" s="328">
        <v>0.73646913282621806</v>
      </c>
      <c r="G231" s="328">
        <v>0.7595310342569459</v>
      </c>
      <c r="H231" s="328">
        <v>0.6041043421367045</v>
      </c>
      <c r="I231" s="328">
        <v>0.91272665689263688</v>
      </c>
      <c r="J231" s="328">
        <v>0.26701171761972375</v>
      </c>
      <c r="K231" s="328">
        <v>0.79493259801668437</v>
      </c>
      <c r="L231" s="328">
        <v>0.66606758262342947</v>
      </c>
      <c r="M231" s="328">
        <v>2.7152242328896792E-2</v>
      </c>
      <c r="N231" s="328">
        <v>0.94612633929520817</v>
      </c>
      <c r="O231" s="328">
        <v>0.3306788190847163</v>
      </c>
      <c r="P231" s="328">
        <v>0.61419681500288181</v>
      </c>
      <c r="Q231" s="328">
        <v>0.17668340899513701</v>
      </c>
      <c r="R231" s="328">
        <v>0.51200669398032028</v>
      </c>
      <c r="S231" s="328">
        <v>0.90139916587895996</v>
      </c>
      <c r="T231" s="328">
        <v>0.14216450482496534</v>
      </c>
      <c r="U231" s="328">
        <v>0.1727072274659458</v>
      </c>
      <c r="V231" s="328">
        <v>0.70462344506083263</v>
      </c>
      <c r="W231" s="328">
        <v>0.56497616236280113</v>
      </c>
      <c r="X231" s="328">
        <v>0.3525824881443349</v>
      </c>
      <c r="Y231" s="328">
        <v>0.60424885511686188</v>
      </c>
      <c r="Z231" s="328">
        <v>0.7710613440095111</v>
      </c>
      <c r="AA231" s="328">
        <v>0.76543905620604313</v>
      </c>
      <c r="AB231" s="328">
        <v>0.76481317095878509</v>
      </c>
      <c r="AC231" s="328">
        <v>0.29753073231734284</v>
      </c>
      <c r="AD231" s="328">
        <v>1.8762336193210771E-2</v>
      </c>
      <c r="AE231" s="328">
        <v>7.1042732914935236E-2</v>
      </c>
      <c r="AF231" s="328">
        <v>0.63952633388450408</v>
      </c>
      <c r="AG231" s="328">
        <v>0.13298469613237796</v>
      </c>
      <c r="AH231" s="328">
        <v>0.91954668719722488</v>
      </c>
      <c r="AI231" s="328">
        <v>0.83830837210069831</v>
      </c>
      <c r="AJ231" s="328">
        <v>0.83002650403066003</v>
      </c>
      <c r="AK231" s="328">
        <v>0.38095223328151073</v>
      </c>
      <c r="AL231" s="328">
        <v>0.33433382499830699</v>
      </c>
      <c r="AM231" s="328">
        <v>0.60945896749503081</v>
      </c>
      <c r="AN231" s="328">
        <v>2.0300947432684957E-2</v>
      </c>
      <c r="AO231" s="328">
        <v>0.59481695117680489</v>
      </c>
      <c r="AP231" s="328">
        <v>0.88447098558887149</v>
      </c>
      <c r="AQ231" s="328">
        <v>7.4576533422847646E-2</v>
      </c>
      <c r="AR231" s="328">
        <v>0.85327562525894596</v>
      </c>
      <c r="AS231" s="328">
        <v>0.33643349175042925</v>
      </c>
      <c r="AT231" s="328">
        <v>0.33652044291521843</v>
      </c>
      <c r="AU231" s="328">
        <v>4.7316293358985462E-2</v>
      </c>
      <c r="AV231" s="328">
        <v>0.41407123652246192</v>
      </c>
      <c r="AW231" s="328">
        <v>0.58098208283585961</v>
      </c>
      <c r="AX231" s="328">
        <v>0.88191943540150231</v>
      </c>
      <c r="AY231" s="328">
        <v>0.79525947913370221</v>
      </c>
      <c r="AZ231" s="328">
        <v>0.16667538155132</v>
      </c>
      <c r="BA231" s="328">
        <v>0.46819776859018791</v>
      </c>
      <c r="BB231" s="328">
        <v>0.27860369420877396</v>
      </c>
      <c r="BC231" s="328">
        <v>0.71509548022341285</v>
      </c>
      <c r="BD231" s="328">
        <v>0.6360423199715719</v>
      </c>
      <c r="BE231" s="328">
        <v>1.9514156508651626E-2</v>
      </c>
      <c r="BF231" s="328">
        <v>6.4089525470170106E-2</v>
      </c>
      <c r="BG231" s="328">
        <v>0.86483590346944816</v>
      </c>
      <c r="BH231" s="328">
        <v>0.72903268773128627</v>
      </c>
      <c r="BI231" s="328">
        <v>0.90702623006897909</v>
      </c>
      <c r="BJ231" s="328">
        <v>6.1075947315204937E-2</v>
      </c>
      <c r="BK231" s="328">
        <v>0.24181232059680102</v>
      </c>
      <c r="BL231" s="328">
        <v>0.83525474521888921</v>
      </c>
      <c r="BM231" s="328">
        <v>0.83883899014955521</v>
      </c>
      <c r="BN231" s="328">
        <v>0.67462313297272214</v>
      </c>
      <c r="BO231" s="328">
        <v>0.67459426629440422</v>
      </c>
      <c r="BP231" s="328">
        <v>0.43372073699558422</v>
      </c>
      <c r="BQ231" s="328">
        <v>0.67121004430351228</v>
      </c>
      <c r="BR231" s="328">
        <v>0.85786732982292113</v>
      </c>
      <c r="BS231" s="328">
        <v>0.32866593948955725</v>
      </c>
      <c r="BT231" s="328">
        <v>0.30632439835715175</v>
      </c>
      <c r="BU231" s="328">
        <v>0.11039220902092861</v>
      </c>
      <c r="BV231" s="328">
        <v>0.86427337142594896</v>
      </c>
      <c r="BW231" s="328">
        <v>5.5156602388795939E-2</v>
      </c>
      <c r="BX231" s="328">
        <v>0.6143698197129388</v>
      </c>
      <c r="BY231" s="328">
        <v>0.77737316221547914</v>
      </c>
      <c r="BZ231" s="328">
        <v>0.75857026490577817</v>
      </c>
      <c r="CA231" s="328">
        <v>0.16798591335656887</v>
      </c>
      <c r="CB231" s="328">
        <v>0.19746790702387185</v>
      </c>
      <c r="CC231" s="328">
        <v>0.11103715180500706</v>
      </c>
      <c r="CD231" s="328">
        <v>0.48948982901442495</v>
      </c>
      <c r="CE231" s="328">
        <v>0.43835370306307708</v>
      </c>
      <c r="CF231" s="328">
        <v>0.6533617046542084</v>
      </c>
      <c r="CG231" s="328">
        <v>0.99894267116440583</v>
      </c>
      <c r="CH231" s="328">
        <v>0.84408524238487637</v>
      </c>
      <c r="CI231" s="328">
        <v>5.3492450957695059E-2</v>
      </c>
      <c r="CJ231" s="328">
        <v>9.58362690905874E-2</v>
      </c>
      <c r="CK231" s="328">
        <v>0.21402268487680609</v>
      </c>
      <c r="CL231" s="328">
        <v>0.48753645305858995</v>
      </c>
      <c r="CM231" s="328">
        <v>0.33783905621069743</v>
      </c>
      <c r="CN231" s="328">
        <v>0.72544537616326821</v>
      </c>
      <c r="CO231" s="328">
        <v>6.6786698236637854E-2</v>
      </c>
      <c r="CP231" s="328">
        <v>0.53855571181522888</v>
      </c>
      <c r="CQ231" s="328">
        <v>0.72608905736056872</v>
      </c>
      <c r="CR231" s="328">
        <v>0.9990296536375336</v>
      </c>
      <c r="CS231" s="328">
        <v>0.97410985748934031</v>
      </c>
      <c r="CT231" s="328">
        <v>0.99095915296487469</v>
      </c>
      <c r="CU231" s="328">
        <v>0.56588362877731946</v>
      </c>
      <c r="CV231" s="328">
        <v>0.36560077668818924</v>
      </c>
      <c r="CW231" s="329">
        <v>5.8230007801562067E-2</v>
      </c>
    </row>
    <row r="232" spans="1:101" x14ac:dyDescent="0.25">
      <c r="A232" s="322">
        <v>230</v>
      </c>
      <c r="B232" s="327">
        <v>0.37389762687636274</v>
      </c>
      <c r="C232" s="328">
        <v>0.55403562029783782</v>
      </c>
      <c r="D232" s="328">
        <v>0.59029008296272867</v>
      </c>
      <c r="E232" s="328">
        <v>0.85105100121868649</v>
      </c>
      <c r="F232" s="328">
        <v>0.18360884758172702</v>
      </c>
      <c r="G232" s="328">
        <v>8.3000857341317236E-2</v>
      </c>
      <c r="H232" s="328">
        <v>0.75873915324812113</v>
      </c>
      <c r="I232" s="328">
        <v>0.28491246256483116</v>
      </c>
      <c r="J232" s="328">
        <v>5.4415989724877711E-2</v>
      </c>
      <c r="K232" s="328">
        <v>0.79340425121313407</v>
      </c>
      <c r="L232" s="328">
        <v>0.64808490980485445</v>
      </c>
      <c r="M232" s="328">
        <v>0.26768753260704781</v>
      </c>
      <c r="N232" s="328">
        <v>8.9477437372204705E-2</v>
      </c>
      <c r="O232" s="328">
        <v>0.95366647922554693</v>
      </c>
      <c r="P232" s="328">
        <v>0.28718602613492283</v>
      </c>
      <c r="Q232" s="328">
        <v>0.27101902035603942</v>
      </c>
      <c r="R232" s="328">
        <v>0.30964805656741667</v>
      </c>
      <c r="S232" s="328">
        <v>0.5429554395459617</v>
      </c>
      <c r="T232" s="328">
        <v>0.87253502382727466</v>
      </c>
      <c r="U232" s="328">
        <v>0.28743747148259735</v>
      </c>
      <c r="V232" s="328">
        <v>0.74048490294555802</v>
      </c>
      <c r="W232" s="328">
        <v>0.51799260188322815</v>
      </c>
      <c r="X232" s="328">
        <v>0.38771390612030032</v>
      </c>
      <c r="Y232" s="328">
        <v>0.23418205788841684</v>
      </c>
      <c r="Z232" s="328">
        <v>9.1037147386254347E-2</v>
      </c>
      <c r="AA232" s="328">
        <v>0.48711258520880918</v>
      </c>
      <c r="AB232" s="328">
        <v>0.11845143911969269</v>
      </c>
      <c r="AC232" s="328">
        <v>0.37917605049584457</v>
      </c>
      <c r="AD232" s="328">
        <v>0.24058743054367238</v>
      </c>
      <c r="AE232" s="328">
        <v>0.39898809308620731</v>
      </c>
      <c r="AF232" s="328">
        <v>0.42410206422603736</v>
      </c>
      <c r="AG232" s="328">
        <v>0.81149804301286399</v>
      </c>
      <c r="AH232" s="328">
        <v>0.49900886328623528</v>
      </c>
      <c r="AI232" s="328">
        <v>0.32848123857665423</v>
      </c>
      <c r="AJ232" s="328">
        <v>0.29722235329405056</v>
      </c>
      <c r="AK232" s="328">
        <v>0.73018117705393593</v>
      </c>
      <c r="AL232" s="328">
        <v>0.67089070333095524</v>
      </c>
      <c r="AM232" s="328">
        <v>0.78741450872823959</v>
      </c>
      <c r="AN232" s="328">
        <v>0.25905272063075513</v>
      </c>
      <c r="AO232" s="328">
        <v>0.67251147841038605</v>
      </c>
      <c r="AP232" s="328">
        <v>5.0654965710199562E-2</v>
      </c>
      <c r="AQ232" s="328">
        <v>0.35619727550928926</v>
      </c>
      <c r="AR232" s="328">
        <v>0.99780281908081458</v>
      </c>
      <c r="AS232" s="328">
        <v>0.18301712066265985</v>
      </c>
      <c r="AT232" s="328">
        <v>0.92314451323008262</v>
      </c>
      <c r="AU232" s="328">
        <v>0.77154002319699622</v>
      </c>
      <c r="AV232" s="328">
        <v>0.34517100989710503</v>
      </c>
      <c r="AW232" s="328">
        <v>0.55493407837843645</v>
      </c>
      <c r="AX232" s="328">
        <v>4.9898931004901614E-2</v>
      </c>
      <c r="AY232" s="328">
        <v>0.39010664260733474</v>
      </c>
      <c r="AZ232" s="328">
        <v>0.14627694942023295</v>
      </c>
      <c r="BA232" s="328">
        <v>0.3506755476723491</v>
      </c>
      <c r="BB232" s="328">
        <v>0.44840786982232039</v>
      </c>
      <c r="BC232" s="328">
        <v>0.13083630898979592</v>
      </c>
      <c r="BD232" s="328">
        <v>0.39405677582654031</v>
      </c>
      <c r="BE232" s="328">
        <v>0.91435081752714797</v>
      </c>
      <c r="BF232" s="328">
        <v>0.83777599477135833</v>
      </c>
      <c r="BG232" s="328">
        <v>9.7166648679729128E-2</v>
      </c>
      <c r="BH232" s="328">
        <v>0.84115096224980768</v>
      </c>
      <c r="BI232" s="328">
        <v>0.99040859916085999</v>
      </c>
      <c r="BJ232" s="328">
        <v>0.96468073398271303</v>
      </c>
      <c r="BK232" s="328">
        <v>0.61817281368979771</v>
      </c>
      <c r="BL232" s="328">
        <v>0.98100684688891837</v>
      </c>
      <c r="BM232" s="328">
        <v>3.6981170496638072E-2</v>
      </c>
      <c r="BN232" s="328">
        <v>0.16347897076931717</v>
      </c>
      <c r="BO232" s="328">
        <v>0.48546300613213145</v>
      </c>
      <c r="BP232" s="328">
        <v>0.17237617308497133</v>
      </c>
      <c r="BQ232" s="328">
        <v>0.32741015922754801</v>
      </c>
      <c r="BR232" s="328">
        <v>0.19011617305733974</v>
      </c>
      <c r="BS232" s="328">
        <v>0.83158420331722738</v>
      </c>
      <c r="BT232" s="328">
        <v>0.49867844289358043</v>
      </c>
      <c r="BU232" s="328">
        <v>0.30641629642795021</v>
      </c>
      <c r="BV232" s="328">
        <v>0.67458854364503296</v>
      </c>
      <c r="BW232" s="328">
        <v>0.17701766726099155</v>
      </c>
      <c r="BX232" s="328">
        <v>0.79448539374912786</v>
      </c>
      <c r="BY232" s="328">
        <v>0.35285395096864391</v>
      </c>
      <c r="BZ232" s="328">
        <v>0.44227027815631903</v>
      </c>
      <c r="CA232" s="328">
        <v>0.92506468666820818</v>
      </c>
      <c r="CB232" s="328">
        <v>0.31343992414550392</v>
      </c>
      <c r="CC232" s="328">
        <v>0.4321970779880866</v>
      </c>
      <c r="CD232" s="328">
        <v>0.5044290437923511</v>
      </c>
      <c r="CE232" s="328">
        <v>0.45838064683196533</v>
      </c>
      <c r="CF232" s="328">
        <v>0.95412010546478387</v>
      </c>
      <c r="CG232" s="328">
        <v>0.40210291826258349</v>
      </c>
      <c r="CH232" s="328">
        <v>0.65713729865276149</v>
      </c>
      <c r="CI232" s="328">
        <v>0.1063773493637421</v>
      </c>
      <c r="CJ232" s="328">
        <v>0.39886809657354716</v>
      </c>
      <c r="CK232" s="328">
        <v>1.5139395776234466E-2</v>
      </c>
      <c r="CL232" s="328">
        <v>0.91882206892998797</v>
      </c>
      <c r="CM232" s="328">
        <v>5.6967660118893315E-2</v>
      </c>
      <c r="CN232" s="328">
        <v>0.97450733209973817</v>
      </c>
      <c r="CO232" s="328">
        <v>0.87749590289286505</v>
      </c>
      <c r="CP232" s="328">
        <v>0.185114921113952</v>
      </c>
      <c r="CQ232" s="328">
        <v>0.30545598987705436</v>
      </c>
      <c r="CR232" s="328">
        <v>0.2081190753183666</v>
      </c>
      <c r="CS232" s="328">
        <v>0.46345113623899881</v>
      </c>
      <c r="CT232" s="328">
        <v>0.88640028986793151</v>
      </c>
      <c r="CU232" s="328">
        <v>0.73487600617778348</v>
      </c>
      <c r="CV232" s="328">
        <v>0.39180316186878406</v>
      </c>
      <c r="CW232" s="329">
        <v>0.47698175172981605</v>
      </c>
    </row>
    <row r="233" spans="1:101" x14ac:dyDescent="0.25">
      <c r="A233" s="322">
        <v>231</v>
      </c>
      <c r="B233" s="327">
        <v>0.42715986508262693</v>
      </c>
      <c r="C233" s="328">
        <v>0.92439287547407556</v>
      </c>
      <c r="D233" s="328">
        <v>0.72706377010515588</v>
      </c>
      <c r="E233" s="328">
        <v>0.53401855718773428</v>
      </c>
      <c r="F233" s="328">
        <v>0.45175597259241984</v>
      </c>
      <c r="G233" s="328">
        <v>0.68497055390233541</v>
      </c>
      <c r="H233" s="328">
        <v>5.0760776687299058E-2</v>
      </c>
      <c r="I233" s="328">
        <v>0.82583352799405341</v>
      </c>
      <c r="J233" s="328">
        <v>0.8078422106061629</v>
      </c>
      <c r="K233" s="328">
        <v>0.12313511472809058</v>
      </c>
      <c r="L233" s="328">
        <v>0.63271798686448166</v>
      </c>
      <c r="M233" s="328">
        <v>6.4270555271453311E-2</v>
      </c>
      <c r="N233" s="328">
        <v>6.1243907201531833E-2</v>
      </c>
      <c r="O233" s="328">
        <v>1.3629006107715114E-2</v>
      </c>
      <c r="P233" s="328">
        <v>0.41127838508104753</v>
      </c>
      <c r="Q233" s="328">
        <v>0.76824015829132897</v>
      </c>
      <c r="R233" s="328">
        <v>0.331055775697223</v>
      </c>
      <c r="S233" s="328">
        <v>0.6331517808798568</v>
      </c>
      <c r="T233" s="328">
        <v>0.5902414060416854</v>
      </c>
      <c r="U233" s="328">
        <v>0.45101339976452004</v>
      </c>
      <c r="V233" s="328">
        <v>0.19297067423061143</v>
      </c>
      <c r="W233" s="328">
        <v>6.7917651945550439E-2</v>
      </c>
      <c r="X233" s="328">
        <v>0.47203499591461728</v>
      </c>
      <c r="Y233" s="328">
        <v>0.19712553132565436</v>
      </c>
      <c r="Z233" s="328">
        <v>0.18445212370834918</v>
      </c>
      <c r="AA233" s="328">
        <v>0.52494757716255513</v>
      </c>
      <c r="AB233" s="328">
        <v>0.13892719290457678</v>
      </c>
      <c r="AC233" s="328">
        <v>0.9192407573110164</v>
      </c>
      <c r="AD233" s="328">
        <v>0.56827708942473998</v>
      </c>
      <c r="AE233" s="328">
        <v>5.8196672909573088E-2</v>
      </c>
      <c r="AF233" s="328">
        <v>0.53313900555577054</v>
      </c>
      <c r="AG233" s="328">
        <v>0.62067423394781995</v>
      </c>
      <c r="AH233" s="328">
        <v>0.65578834153845467</v>
      </c>
      <c r="AI233" s="328">
        <v>0.50646799102626616</v>
      </c>
      <c r="AJ233" s="328">
        <v>0.65007494087028306</v>
      </c>
      <c r="AK233" s="328">
        <v>0.14226302902043142</v>
      </c>
      <c r="AL233" s="328">
        <v>0.96212252578155777</v>
      </c>
      <c r="AM233" s="328">
        <v>0.93839626350897465</v>
      </c>
      <c r="AN233" s="328">
        <v>0.50273669844985291</v>
      </c>
      <c r="AO233" s="328">
        <v>0.70897497396401299</v>
      </c>
      <c r="AP233" s="328">
        <v>0.82686864433462315</v>
      </c>
      <c r="AQ233" s="328">
        <v>2.7476392502508773E-2</v>
      </c>
      <c r="AR233" s="328">
        <v>0.85707867929543635</v>
      </c>
      <c r="AS233" s="328">
        <v>0.52366388752661219</v>
      </c>
      <c r="AT233" s="328">
        <v>0.44334295657331424</v>
      </c>
      <c r="AU233" s="328">
        <v>0.20016439711744294</v>
      </c>
      <c r="AV233" s="328">
        <v>0.76360410657008604</v>
      </c>
      <c r="AW233" s="328">
        <v>0.35938292241030223</v>
      </c>
      <c r="AX233" s="328">
        <v>0.12162423527321398</v>
      </c>
      <c r="AY233" s="328">
        <v>0.56368237383714681</v>
      </c>
      <c r="AZ233" s="328">
        <v>0.79392065010204504</v>
      </c>
      <c r="BA233" s="328">
        <v>0.81152037884702288</v>
      </c>
      <c r="BB233" s="328">
        <v>0.61504225437175997</v>
      </c>
      <c r="BC233" s="328">
        <v>8.2400902935592324E-2</v>
      </c>
      <c r="BD233" s="328">
        <v>0.93950125721796995</v>
      </c>
      <c r="BE233" s="328">
        <v>0.96723794711034694</v>
      </c>
      <c r="BF233" s="328">
        <v>0.67220832632608363</v>
      </c>
      <c r="BG233" s="328">
        <v>0.98798653476924625</v>
      </c>
      <c r="BH233" s="328">
        <v>0.52212788852887404</v>
      </c>
      <c r="BI233" s="328">
        <v>0.72713544126184027</v>
      </c>
      <c r="BJ233" s="328">
        <v>0.76779535824915723</v>
      </c>
      <c r="BK233" s="328">
        <v>0.77218717484562838</v>
      </c>
      <c r="BL233" s="328">
        <v>0.12415874179462438</v>
      </c>
      <c r="BM233" s="328">
        <v>0.3658786905534912</v>
      </c>
      <c r="BN233" s="328">
        <v>0.92485995826331369</v>
      </c>
      <c r="BO233" s="328">
        <v>5.8832153524788211E-3</v>
      </c>
      <c r="BP233" s="328">
        <v>0.45406472965802736</v>
      </c>
      <c r="BQ233" s="328">
        <v>0.11377718760102518</v>
      </c>
      <c r="BR233" s="328">
        <v>0.27772729083812231</v>
      </c>
      <c r="BS233" s="328">
        <v>0.89680029597806055</v>
      </c>
      <c r="BT233" s="328">
        <v>0.73968425964694795</v>
      </c>
      <c r="BU233" s="328">
        <v>0.9960389991037486</v>
      </c>
      <c r="BV233" s="328">
        <v>0.8588341729146487</v>
      </c>
      <c r="BW233" s="328">
        <v>0.75374619363129458</v>
      </c>
      <c r="BX233" s="328">
        <v>0.94703624374421391</v>
      </c>
      <c r="BY233" s="328">
        <v>0.16393263461837648</v>
      </c>
      <c r="BZ233" s="328">
        <v>0.52450578648224022</v>
      </c>
      <c r="CA233" s="328">
        <v>0.69351568987404555</v>
      </c>
      <c r="CB233" s="328">
        <v>0.14860722457278541</v>
      </c>
      <c r="CC233" s="328">
        <v>0.62870790079352745</v>
      </c>
      <c r="CD233" s="328">
        <v>6.8305249780562294E-2</v>
      </c>
      <c r="CE233" s="328">
        <v>0.97256741879211628</v>
      </c>
      <c r="CF233" s="328">
        <v>0.28831563903117186</v>
      </c>
      <c r="CG233" s="328">
        <v>0.66934919595528353</v>
      </c>
      <c r="CH233" s="328">
        <v>7.6464429935741762E-2</v>
      </c>
      <c r="CI233" s="328">
        <v>0.65978196396186561</v>
      </c>
      <c r="CJ233" s="328">
        <v>0.18679715172037614</v>
      </c>
      <c r="CK233" s="328">
        <v>0.70133086231235486</v>
      </c>
      <c r="CL233" s="328">
        <v>0.30781653850133761</v>
      </c>
      <c r="CM233" s="328">
        <v>0.30413481295015732</v>
      </c>
      <c r="CN233" s="328">
        <v>0.78357539003473975</v>
      </c>
      <c r="CO233" s="328">
        <v>0.56927190124526605</v>
      </c>
      <c r="CP233" s="328">
        <v>0.79363437799775238</v>
      </c>
      <c r="CQ233" s="328">
        <v>0.60843897001928759</v>
      </c>
      <c r="CR233" s="328">
        <v>0.86244102877012541</v>
      </c>
      <c r="CS233" s="328">
        <v>0.96984526504643598</v>
      </c>
      <c r="CT233" s="328">
        <v>0.57829562957693703</v>
      </c>
      <c r="CU233" s="328">
        <v>0.90443540652890686</v>
      </c>
      <c r="CV233" s="328">
        <v>0.89653583008282034</v>
      </c>
      <c r="CW233" s="329">
        <v>0.88915723623097076</v>
      </c>
    </row>
    <row r="234" spans="1:101" x14ac:dyDescent="0.25">
      <c r="A234" s="322">
        <v>232</v>
      </c>
      <c r="B234" s="327">
        <v>0.9214393774627494</v>
      </c>
      <c r="C234" s="328">
        <v>6.0205251205744048E-2</v>
      </c>
      <c r="D234" s="328">
        <v>0.81948624049191565</v>
      </c>
      <c r="E234" s="328">
        <v>0.51488192310611325</v>
      </c>
      <c r="F234" s="328">
        <v>0.36439577516865751</v>
      </c>
      <c r="G234" s="328">
        <v>0.29912832320943128</v>
      </c>
      <c r="H234" s="328">
        <v>0.57617186040287205</v>
      </c>
      <c r="I234" s="328">
        <v>0.30340274804584055</v>
      </c>
      <c r="J234" s="328">
        <v>0.885093288770749</v>
      </c>
      <c r="K234" s="328">
        <v>0.44043289771182081</v>
      </c>
      <c r="L234" s="328">
        <v>0.76080826043211669</v>
      </c>
      <c r="M234" s="328">
        <v>0.79623949864249899</v>
      </c>
      <c r="N234" s="328">
        <v>0.51632566854322959</v>
      </c>
      <c r="O234" s="328">
        <v>0.57445096051581768</v>
      </c>
      <c r="P234" s="328">
        <v>0.80653949442821204</v>
      </c>
      <c r="Q234" s="328">
        <v>0.54361032657074659</v>
      </c>
      <c r="R234" s="328">
        <v>0.91007192737422971</v>
      </c>
      <c r="S234" s="328">
        <v>0.36815491037169412</v>
      </c>
      <c r="T234" s="328">
        <v>0.988605360319184</v>
      </c>
      <c r="U234" s="328">
        <v>0.62935971103489852</v>
      </c>
      <c r="V234" s="328">
        <v>0.70601525052209357</v>
      </c>
      <c r="W234" s="328">
        <v>0.86012070270281349</v>
      </c>
      <c r="X234" s="328">
        <v>0.1090587433082284</v>
      </c>
      <c r="Y234" s="328">
        <v>0.45070589165636155</v>
      </c>
      <c r="Z234" s="328">
        <v>4.9430588600772207E-2</v>
      </c>
      <c r="AA234" s="328">
        <v>6.5881206403921588E-2</v>
      </c>
      <c r="AB234" s="328">
        <v>0.42979504580394567</v>
      </c>
      <c r="AC234" s="328">
        <v>0.87306057349514177</v>
      </c>
      <c r="AD234" s="328">
        <v>0.28338577570149259</v>
      </c>
      <c r="AE234" s="328">
        <v>0.19367326820789188</v>
      </c>
      <c r="AF234" s="328">
        <v>0.87097307135420654</v>
      </c>
      <c r="AG234" s="328">
        <v>0.24743027298891196</v>
      </c>
      <c r="AH234" s="328">
        <v>7.8394034762794718E-2</v>
      </c>
      <c r="AI234" s="328">
        <v>0.61050053320029907</v>
      </c>
      <c r="AJ234" s="328">
        <v>0.83905987625201428</v>
      </c>
      <c r="AK234" s="328">
        <v>0.17366937684175277</v>
      </c>
      <c r="AL234" s="328">
        <v>0.63132125604629241</v>
      </c>
      <c r="AM234" s="328">
        <v>0.71999338079627684</v>
      </c>
      <c r="AN234" s="328">
        <v>0.83701117730691488</v>
      </c>
      <c r="AO234" s="328">
        <v>0.6460516262071847</v>
      </c>
      <c r="AP234" s="328">
        <v>0.16740550578349733</v>
      </c>
      <c r="AQ234" s="328">
        <v>0.66289634219694449</v>
      </c>
      <c r="AR234" s="328">
        <v>0.13200773590890336</v>
      </c>
      <c r="AS234" s="328">
        <v>0.88427789250874378</v>
      </c>
      <c r="AT234" s="328">
        <v>0.91776374165260588</v>
      </c>
      <c r="AU234" s="328">
        <v>0.52379377837296293</v>
      </c>
      <c r="AV234" s="328">
        <v>0.36423946367078219</v>
      </c>
      <c r="AW234" s="328">
        <v>0.39848021899048569</v>
      </c>
      <c r="AX234" s="328">
        <v>0.87973285842823756</v>
      </c>
      <c r="AY234" s="328">
        <v>0.21606676244145984</v>
      </c>
      <c r="AZ234" s="328">
        <v>0.94589485110527738</v>
      </c>
      <c r="BA234" s="328">
        <v>0.32705298232420521</v>
      </c>
      <c r="BB234" s="328">
        <v>5.7472394984498187E-2</v>
      </c>
      <c r="BC234" s="328">
        <v>0.42547700390960586</v>
      </c>
      <c r="BD234" s="328">
        <v>0.54811578079011714</v>
      </c>
      <c r="BE234" s="328">
        <v>0.1097818666539494</v>
      </c>
      <c r="BF234" s="328">
        <v>0.17403032568888843</v>
      </c>
      <c r="BG234" s="328">
        <v>0.96525596775767131</v>
      </c>
      <c r="BH234" s="328">
        <v>0.1831992877380102</v>
      </c>
      <c r="BI234" s="328">
        <v>0.61878542515343327</v>
      </c>
      <c r="BJ234" s="328">
        <v>0.92171444594428564</v>
      </c>
      <c r="BK234" s="328">
        <v>4.4840073525042712E-2</v>
      </c>
      <c r="BL234" s="328">
        <v>1.9063816520192844E-3</v>
      </c>
      <c r="BM234" s="328">
        <v>0.18370944353503749</v>
      </c>
      <c r="BN234" s="328">
        <v>0.7204126212812243</v>
      </c>
      <c r="BO234" s="328">
        <v>0.62580296792230805</v>
      </c>
      <c r="BP234" s="328">
        <v>0.59078504803565046</v>
      </c>
      <c r="BQ234" s="328">
        <v>0.62937420669604238</v>
      </c>
      <c r="BR234" s="328">
        <v>0.74077215475720193</v>
      </c>
      <c r="BS234" s="328">
        <v>0.21608517211671785</v>
      </c>
      <c r="BT234" s="328">
        <v>9.4300217078848725E-3</v>
      </c>
      <c r="BU234" s="328">
        <v>0.82799251486544123</v>
      </c>
      <c r="BV234" s="328">
        <v>0.86693701308195092</v>
      </c>
      <c r="BW234" s="328">
        <v>0.38722358066006457</v>
      </c>
      <c r="BX234" s="328">
        <v>0.96503286388550791</v>
      </c>
      <c r="BY234" s="328">
        <v>0.37389043124968335</v>
      </c>
      <c r="BZ234" s="328">
        <v>0.79266472658511233</v>
      </c>
      <c r="CA234" s="328">
        <v>0.7675511291115884</v>
      </c>
      <c r="CB234" s="328">
        <v>0.16150796293031799</v>
      </c>
      <c r="CC234" s="328">
        <v>0.63139191018492258</v>
      </c>
      <c r="CD234" s="328">
        <v>0.20437141000021519</v>
      </c>
      <c r="CE234" s="328">
        <v>0.15246247703182636</v>
      </c>
      <c r="CF234" s="328">
        <v>0.88659356394029221</v>
      </c>
      <c r="CG234" s="328">
        <v>0.77644275635904014</v>
      </c>
      <c r="CH234" s="328">
        <v>0.12068241606481234</v>
      </c>
      <c r="CI234" s="328">
        <v>0.65343038837266754</v>
      </c>
      <c r="CJ234" s="328">
        <v>0.30689559387163823</v>
      </c>
      <c r="CK234" s="328">
        <v>0.67831822775280459</v>
      </c>
      <c r="CL234" s="328">
        <v>7.4682246719452561E-2</v>
      </c>
      <c r="CM234" s="328">
        <v>0.35695191584844488</v>
      </c>
      <c r="CN234" s="328">
        <v>0.6904827251631378</v>
      </c>
      <c r="CO234" s="328">
        <v>0.8198711253914186</v>
      </c>
      <c r="CP234" s="328">
        <v>0.19451300040121966</v>
      </c>
      <c r="CQ234" s="328">
        <v>0.41203066051599979</v>
      </c>
      <c r="CR234" s="328">
        <v>0.26475308665422403</v>
      </c>
      <c r="CS234" s="328">
        <v>0.51845654063681446</v>
      </c>
      <c r="CT234" s="328">
        <v>0.7234469560374488</v>
      </c>
      <c r="CU234" s="328">
        <v>0.30441414803672062</v>
      </c>
      <c r="CV234" s="328">
        <v>0.82513878760823722</v>
      </c>
      <c r="CW234" s="329">
        <v>0.80242650194102572</v>
      </c>
    </row>
    <row r="235" spans="1:101" x14ac:dyDescent="0.25">
      <c r="A235" s="322">
        <v>233</v>
      </c>
      <c r="B235" s="327">
        <v>0.21029958890674405</v>
      </c>
      <c r="C235" s="328">
        <v>6.2737410849966091E-2</v>
      </c>
      <c r="D235" s="328">
        <v>0.27113327360082007</v>
      </c>
      <c r="E235" s="328">
        <v>0.644474408724377</v>
      </c>
      <c r="F235" s="328">
        <v>0.40625580188129895</v>
      </c>
      <c r="G235" s="328">
        <v>6.6963670307477408E-2</v>
      </c>
      <c r="H235" s="328">
        <v>0.70233659589903952</v>
      </c>
      <c r="I235" s="328">
        <v>0.9916393321778223</v>
      </c>
      <c r="J235" s="328">
        <v>0.38859728805083571</v>
      </c>
      <c r="K235" s="328">
        <v>0.53815125410826603</v>
      </c>
      <c r="L235" s="328">
        <v>0.19793395540998571</v>
      </c>
      <c r="M235" s="328">
        <v>0.41632337975509603</v>
      </c>
      <c r="N235" s="328">
        <v>0.38416384259240477</v>
      </c>
      <c r="O235" s="328">
        <v>0.7768893755243651</v>
      </c>
      <c r="P235" s="328">
        <v>9.1971257930729244E-2</v>
      </c>
      <c r="Q235" s="328">
        <v>9.7471225180159493E-2</v>
      </c>
      <c r="R235" s="328">
        <v>0.62233907564408431</v>
      </c>
      <c r="S235" s="328">
        <v>0.11934874432861875</v>
      </c>
      <c r="T235" s="328">
        <v>3.2373559413163555E-2</v>
      </c>
      <c r="U235" s="328">
        <v>0.28489097025791477</v>
      </c>
      <c r="V235" s="328">
        <v>0.90257867534163339</v>
      </c>
      <c r="W235" s="328">
        <v>0.85545903843295523</v>
      </c>
      <c r="X235" s="328">
        <v>0.84899667189093853</v>
      </c>
      <c r="Y235" s="328">
        <v>0.11740191705084868</v>
      </c>
      <c r="Z235" s="328">
        <v>0.83937844039082399</v>
      </c>
      <c r="AA235" s="328">
        <v>0.47192050394368401</v>
      </c>
      <c r="AB235" s="328">
        <v>0.34437095118889616</v>
      </c>
      <c r="AC235" s="328">
        <v>0.2643747261318703</v>
      </c>
      <c r="AD235" s="328">
        <v>0.10256916441249908</v>
      </c>
      <c r="AE235" s="328">
        <v>0.97343054127639683</v>
      </c>
      <c r="AF235" s="328">
        <v>0.88821477338954402</v>
      </c>
      <c r="AG235" s="328">
        <v>0.64512719707022192</v>
      </c>
      <c r="AH235" s="328">
        <v>0.50589925144837289</v>
      </c>
      <c r="AI235" s="328">
        <v>0.67190710186531266</v>
      </c>
      <c r="AJ235" s="328">
        <v>7.0184396116581116E-2</v>
      </c>
      <c r="AK235" s="328">
        <v>0.41543320333958356</v>
      </c>
      <c r="AL235" s="328">
        <v>2.7108329256809505E-2</v>
      </c>
      <c r="AM235" s="328">
        <v>0.10294676284699911</v>
      </c>
      <c r="AN235" s="328">
        <v>0.70102693487132495</v>
      </c>
      <c r="AO235" s="328">
        <v>3.4067294462893916E-2</v>
      </c>
      <c r="AP235" s="328">
        <v>0.73274885823260583</v>
      </c>
      <c r="AQ235" s="328">
        <v>0.9033927049893391</v>
      </c>
      <c r="AR235" s="328">
        <v>0.72565370537052565</v>
      </c>
      <c r="AS235" s="328">
        <v>5.5355794136108027E-2</v>
      </c>
      <c r="AT235" s="328">
        <v>0.25613648463694272</v>
      </c>
      <c r="AU235" s="328">
        <v>0.69277483125528994</v>
      </c>
      <c r="AV235" s="328">
        <v>0.26966132541352605</v>
      </c>
      <c r="AW235" s="328">
        <v>0.66155347685289922</v>
      </c>
      <c r="AX235" s="328">
        <v>0.96949149743110996</v>
      </c>
      <c r="AY235" s="328">
        <v>0.70964056361923089</v>
      </c>
      <c r="AZ235" s="328">
        <v>0.27750201005811448</v>
      </c>
      <c r="BA235" s="328">
        <v>0.16492776835254297</v>
      </c>
      <c r="BB235" s="328">
        <v>7.6982823516364984E-2</v>
      </c>
      <c r="BC235" s="328">
        <v>8.9195165682905753E-2</v>
      </c>
      <c r="BD235" s="328">
        <v>0.22548900081255718</v>
      </c>
      <c r="BE235" s="328">
        <v>0.31706726678852015</v>
      </c>
      <c r="BF235" s="328">
        <v>0.59032863052752949</v>
      </c>
      <c r="BG235" s="328">
        <v>0.62656633869409917</v>
      </c>
      <c r="BH235" s="328">
        <v>0.30592027672418931</v>
      </c>
      <c r="BI235" s="328">
        <v>0.19853324294512564</v>
      </c>
      <c r="BJ235" s="328">
        <v>0.16595895553482265</v>
      </c>
      <c r="BK235" s="328">
        <v>0.18939705860842349</v>
      </c>
      <c r="BL235" s="328">
        <v>0.46741032909585645</v>
      </c>
      <c r="BM235" s="328">
        <v>0.47367282417295153</v>
      </c>
      <c r="BN235" s="328">
        <v>0.41476108499012287</v>
      </c>
      <c r="BO235" s="328">
        <v>2.2908167009139557E-2</v>
      </c>
      <c r="BP235" s="328">
        <v>2.0272926598836616E-2</v>
      </c>
      <c r="BQ235" s="328">
        <v>0.30575445278939695</v>
      </c>
      <c r="BR235" s="328">
        <v>0.7906537230703865</v>
      </c>
      <c r="BS235" s="328">
        <v>0.36501645064769339</v>
      </c>
      <c r="BT235" s="328">
        <v>0.91690387231917958</v>
      </c>
      <c r="BU235" s="328">
        <v>0.9709779987428413</v>
      </c>
      <c r="BV235" s="328">
        <v>0.55800131440701306</v>
      </c>
      <c r="BW235" s="328">
        <v>0.129437130664801</v>
      </c>
      <c r="BX235" s="328">
        <v>0.28875959615806401</v>
      </c>
      <c r="BY235" s="328">
        <v>0.27085194972361415</v>
      </c>
      <c r="BZ235" s="328">
        <v>0.48062264231260032</v>
      </c>
      <c r="CA235" s="328">
        <v>0.86454820671457555</v>
      </c>
      <c r="CB235" s="328">
        <v>0.86456332240678369</v>
      </c>
      <c r="CC235" s="328">
        <v>0.60993052136714088</v>
      </c>
      <c r="CD235" s="328">
        <v>0.41914101208036159</v>
      </c>
      <c r="CE235" s="328">
        <v>0.39146814824061504</v>
      </c>
      <c r="CF235" s="328">
        <v>0.72234776056855221</v>
      </c>
      <c r="CG235" s="328">
        <v>0.65658335662106815</v>
      </c>
      <c r="CH235" s="328">
        <v>0.74076180715561701</v>
      </c>
      <c r="CI235" s="328">
        <v>0.1401738258698586</v>
      </c>
      <c r="CJ235" s="328">
        <v>0.18636661223400997</v>
      </c>
      <c r="CK235" s="328">
        <v>0.22234351000034636</v>
      </c>
      <c r="CL235" s="328">
        <v>0.36960706319369052</v>
      </c>
      <c r="CM235" s="328">
        <v>0.42946652514307804</v>
      </c>
      <c r="CN235" s="328">
        <v>0.46865057074442618</v>
      </c>
      <c r="CO235" s="328">
        <v>0.52677476833168146</v>
      </c>
      <c r="CP235" s="328">
        <v>0.61896845593851979</v>
      </c>
      <c r="CQ235" s="328">
        <v>0.32186271625428553</v>
      </c>
      <c r="CR235" s="328">
        <v>0.39220169313666986</v>
      </c>
      <c r="CS235" s="328">
        <v>0.15999481025729945</v>
      </c>
      <c r="CT235" s="328">
        <v>5.1423041214689214E-2</v>
      </c>
      <c r="CU235" s="328">
        <v>0.65545105911133472</v>
      </c>
      <c r="CV235" s="328">
        <v>0.30742206861900101</v>
      </c>
      <c r="CW235" s="329">
        <v>0.85576329822796238</v>
      </c>
    </row>
    <row r="236" spans="1:101" x14ac:dyDescent="0.25">
      <c r="A236" s="322">
        <v>234</v>
      </c>
      <c r="B236" s="327">
        <v>0.9039907399077205</v>
      </c>
      <c r="C236" s="328">
        <v>0.76525611489365164</v>
      </c>
      <c r="D236" s="328">
        <v>0.98454049362764784</v>
      </c>
      <c r="E236" s="328">
        <v>0.14526579350826996</v>
      </c>
      <c r="F236" s="328">
        <v>0.30716415094152971</v>
      </c>
      <c r="G236" s="328">
        <v>8.0543945354869972E-2</v>
      </c>
      <c r="H236" s="328">
        <v>0.55417563246677837</v>
      </c>
      <c r="I236" s="328">
        <v>0.49977200207630079</v>
      </c>
      <c r="J236" s="328">
        <v>0.93050322297313581</v>
      </c>
      <c r="K236" s="328">
        <v>0.93568349457471145</v>
      </c>
      <c r="L236" s="328">
        <v>0.10601856560226119</v>
      </c>
      <c r="M236" s="328">
        <v>0.90194106590918954</v>
      </c>
      <c r="N236" s="328">
        <v>0.17170539908045024</v>
      </c>
      <c r="O236" s="328">
        <v>0.8326839950785454</v>
      </c>
      <c r="P236" s="328">
        <v>0.43272987087014503</v>
      </c>
      <c r="Q236" s="328">
        <v>0.71096010874308679</v>
      </c>
      <c r="R236" s="328">
        <v>0.10986825369568143</v>
      </c>
      <c r="S236" s="328">
        <v>0.85475211758426872</v>
      </c>
      <c r="T236" s="328">
        <v>0.12559567283728423</v>
      </c>
      <c r="U236" s="328">
        <v>0.13051298284714008</v>
      </c>
      <c r="V236" s="328">
        <v>7.0473817875412736E-2</v>
      </c>
      <c r="W236" s="328">
        <v>0.76956936503508766</v>
      </c>
      <c r="X236" s="328">
        <v>0.66866513888050982</v>
      </c>
      <c r="Y236" s="328">
        <v>0.62609657685147102</v>
      </c>
      <c r="Z236" s="328">
        <v>0.90413333949580021</v>
      </c>
      <c r="AA236" s="328">
        <v>0.42365193259726075</v>
      </c>
      <c r="AB236" s="328">
        <v>0.94609825006899673</v>
      </c>
      <c r="AC236" s="328">
        <v>8.4785761829798467E-2</v>
      </c>
      <c r="AD236" s="328">
        <v>0.66832086835117699</v>
      </c>
      <c r="AE236" s="328">
        <v>0.70151646018620828</v>
      </c>
      <c r="AF236" s="328">
        <v>0.68531035468279744</v>
      </c>
      <c r="AG236" s="328">
        <v>0.94070437769223147</v>
      </c>
      <c r="AH236" s="328">
        <v>0.81625823755235638</v>
      </c>
      <c r="AI236" s="328">
        <v>0.4910571775437873</v>
      </c>
      <c r="AJ236" s="328">
        <v>0.44274246576134502</v>
      </c>
      <c r="AK236" s="328">
        <v>0.27926314526688345</v>
      </c>
      <c r="AL236" s="328">
        <v>0.22352972504549262</v>
      </c>
      <c r="AM236" s="328">
        <v>0.51154887640040747</v>
      </c>
      <c r="AN236" s="328">
        <v>0.10324402077156636</v>
      </c>
      <c r="AO236" s="328">
        <v>0.7654719992034229</v>
      </c>
      <c r="AP236" s="328">
        <v>0.99188502359727626</v>
      </c>
      <c r="AQ236" s="328">
        <v>0.35718744981841377</v>
      </c>
      <c r="AR236" s="328">
        <v>0.58929586586685145</v>
      </c>
      <c r="AS236" s="328">
        <v>0.50389580062692341</v>
      </c>
      <c r="AT236" s="328">
        <v>0.2108826614497552</v>
      </c>
      <c r="AU236" s="328">
        <v>0.59653469851439445</v>
      </c>
      <c r="AV236" s="328">
        <v>0.94591773354465758</v>
      </c>
      <c r="AW236" s="328">
        <v>0.65384721600893436</v>
      </c>
      <c r="AX236" s="328">
        <v>0.51230413935142338</v>
      </c>
      <c r="AY236" s="328">
        <v>3.8398391353786865E-2</v>
      </c>
      <c r="AZ236" s="328">
        <v>0.80445564347403309</v>
      </c>
      <c r="BA236" s="328">
        <v>0.94927334947353703</v>
      </c>
      <c r="BB236" s="328">
        <v>0.7365999232527557</v>
      </c>
      <c r="BC236" s="328">
        <v>0.51411382740116451</v>
      </c>
      <c r="BD236" s="328">
        <v>0.26460139393814908</v>
      </c>
      <c r="BE236" s="328">
        <v>0.67407646768145746</v>
      </c>
      <c r="BF236" s="328">
        <v>0.61173556055476408</v>
      </c>
      <c r="BG236" s="328">
        <v>0.1884609796513006</v>
      </c>
      <c r="BH236" s="328">
        <v>0.8324026041210546</v>
      </c>
      <c r="BI236" s="328">
        <v>0.93431949596223185</v>
      </c>
      <c r="BJ236" s="328">
        <v>0.25820966872911377</v>
      </c>
      <c r="BK236" s="328">
        <v>0.20673069232446473</v>
      </c>
      <c r="BL236" s="328">
        <v>0.18003768308109991</v>
      </c>
      <c r="BM236" s="328">
        <v>0.83870894670735974</v>
      </c>
      <c r="BN236" s="328">
        <v>0.28993555109387525</v>
      </c>
      <c r="BO236" s="328">
        <v>0.87006495129510619</v>
      </c>
      <c r="BP236" s="328">
        <v>0.32779736573979257</v>
      </c>
      <c r="BQ236" s="328">
        <v>0.32287360796176329</v>
      </c>
      <c r="BR236" s="328">
        <v>0.28978162610122493</v>
      </c>
      <c r="BS236" s="328">
        <v>0.59820281995061553</v>
      </c>
      <c r="BT236" s="328">
        <v>0.73378273684532691</v>
      </c>
      <c r="BU236" s="328">
        <v>0.55785606788938225</v>
      </c>
      <c r="BV236" s="328">
        <v>0.64016787486865034</v>
      </c>
      <c r="BW236" s="328">
        <v>0.49381685655058583</v>
      </c>
      <c r="BX236" s="328">
        <v>0.74447018192488512</v>
      </c>
      <c r="BY236" s="328">
        <v>0.94599126981410908</v>
      </c>
      <c r="BZ236" s="328">
        <v>0.20101770872113356</v>
      </c>
      <c r="CA236" s="328">
        <v>0.44951865075101605</v>
      </c>
      <c r="CB236" s="328">
        <v>0.89425206579473393</v>
      </c>
      <c r="CC236" s="328">
        <v>0.21369427876838465</v>
      </c>
      <c r="CD236" s="328">
        <v>0.32226727979689729</v>
      </c>
      <c r="CE236" s="328">
        <v>0.75651777479931681</v>
      </c>
      <c r="CF236" s="328">
        <v>0.33480049970358583</v>
      </c>
      <c r="CG236" s="328">
        <v>0.21095673272437332</v>
      </c>
      <c r="CH236" s="328">
        <v>0.96252910786629386</v>
      </c>
      <c r="CI236" s="328">
        <v>0.78280087381689345</v>
      </c>
      <c r="CJ236" s="328">
        <v>0.64331234403756454</v>
      </c>
      <c r="CK236" s="328">
        <v>0.92406006333822166</v>
      </c>
      <c r="CL236" s="328">
        <v>0.10985846900199103</v>
      </c>
      <c r="CM236" s="328">
        <v>2.599537667665075E-3</v>
      </c>
      <c r="CN236" s="328">
        <v>0.40166037262572019</v>
      </c>
      <c r="CO236" s="328">
        <v>0.93329445959921675</v>
      </c>
      <c r="CP236" s="328">
        <v>9.4915976949899949E-2</v>
      </c>
      <c r="CQ236" s="328">
        <v>0.16028465953308335</v>
      </c>
      <c r="CR236" s="328">
        <v>0.2984328099346385</v>
      </c>
      <c r="CS236" s="328">
        <v>0.19654442779608772</v>
      </c>
      <c r="CT236" s="328">
        <v>0.45868572683933273</v>
      </c>
      <c r="CU236" s="328">
        <v>0.78786569486377633</v>
      </c>
      <c r="CV236" s="328">
        <v>0.74478559386474474</v>
      </c>
      <c r="CW236" s="329">
        <v>0.56109093597163895</v>
      </c>
    </row>
    <row r="237" spans="1:101" x14ac:dyDescent="0.25">
      <c r="A237" s="322">
        <v>235</v>
      </c>
      <c r="B237" s="327">
        <v>1.0622838796257028E-3</v>
      </c>
      <c r="C237" s="328">
        <v>0.90770245500995195</v>
      </c>
      <c r="D237" s="328">
        <v>0.52760291229078593</v>
      </c>
      <c r="E237" s="328">
        <v>0.4631735095520586</v>
      </c>
      <c r="F237" s="328">
        <v>0.78439199557859141</v>
      </c>
      <c r="G237" s="328">
        <v>0.73105119450774847</v>
      </c>
      <c r="H237" s="328">
        <v>0.83096201603333442</v>
      </c>
      <c r="I237" s="328">
        <v>0.30116052793000869</v>
      </c>
      <c r="J237" s="328">
        <v>0.79554626413737584</v>
      </c>
      <c r="K237" s="328">
        <v>0.5292790823918867</v>
      </c>
      <c r="L237" s="328">
        <v>0.13488087037738961</v>
      </c>
      <c r="M237" s="328">
        <v>0.2302349182413943</v>
      </c>
      <c r="N237" s="328">
        <v>0.51563280252174515</v>
      </c>
      <c r="O237" s="328">
        <v>0.5199691421458339</v>
      </c>
      <c r="P237" s="328">
        <v>0.98958986786088987</v>
      </c>
      <c r="Q237" s="328">
        <v>0.1810680065200696</v>
      </c>
      <c r="R237" s="328">
        <v>1.6208248235190403E-2</v>
      </c>
      <c r="S237" s="328">
        <v>0.74097254184319938</v>
      </c>
      <c r="T237" s="328">
        <v>0.68315388958229017</v>
      </c>
      <c r="U237" s="328">
        <v>0.7638205360474748</v>
      </c>
      <c r="V237" s="328">
        <v>0.31316438222349063</v>
      </c>
      <c r="W237" s="328">
        <v>0.92186379764451076</v>
      </c>
      <c r="X237" s="328">
        <v>0.54959836859401889</v>
      </c>
      <c r="Y237" s="328">
        <v>0.24971174384513617</v>
      </c>
      <c r="Z237" s="328">
        <v>0.68225954771927011</v>
      </c>
      <c r="AA237" s="328">
        <v>0.63055580361198249</v>
      </c>
      <c r="AB237" s="328">
        <v>0.43402472422583771</v>
      </c>
      <c r="AC237" s="328">
        <v>0.8336220094216833</v>
      </c>
      <c r="AD237" s="328">
        <v>0.3694644523349977</v>
      </c>
      <c r="AE237" s="328">
        <v>0.22695649567326015</v>
      </c>
      <c r="AF237" s="328">
        <v>0.95197356220198603</v>
      </c>
      <c r="AG237" s="328">
        <v>0.52466480931630732</v>
      </c>
      <c r="AH237" s="328">
        <v>0.84036120784618618</v>
      </c>
      <c r="AI237" s="328">
        <v>0.16189315477479926</v>
      </c>
      <c r="AJ237" s="328">
        <v>0.82065736992041161</v>
      </c>
      <c r="AK237" s="328">
        <v>0.94072824465979576</v>
      </c>
      <c r="AL237" s="328">
        <v>0.73615153473147976</v>
      </c>
      <c r="AM237" s="328">
        <v>0.33744317057940698</v>
      </c>
      <c r="AN237" s="328">
        <v>0.91994087099515376</v>
      </c>
      <c r="AO237" s="328">
        <v>0.35292585516976338</v>
      </c>
      <c r="AP237" s="328">
        <v>0.12057574559953332</v>
      </c>
      <c r="AQ237" s="328">
        <v>0.87391915178474289</v>
      </c>
      <c r="AR237" s="328">
        <v>0.16562816675952785</v>
      </c>
      <c r="AS237" s="328">
        <v>0.96353069297419958</v>
      </c>
      <c r="AT237" s="328">
        <v>0.44687479421469178</v>
      </c>
      <c r="AU237" s="328">
        <v>0.20001352889003243</v>
      </c>
      <c r="AV237" s="328">
        <v>0.85589621117344361</v>
      </c>
      <c r="AW237" s="328">
        <v>0.11750297307891078</v>
      </c>
      <c r="AX237" s="328">
        <v>0.13724484744128684</v>
      </c>
      <c r="AY237" s="328">
        <v>0.1058310047524964</v>
      </c>
      <c r="AZ237" s="328">
        <v>0.95689639636795309</v>
      </c>
      <c r="BA237" s="328">
        <v>0.62879556500632727</v>
      </c>
      <c r="BB237" s="328">
        <v>0.92989984023441608</v>
      </c>
      <c r="BC237" s="328">
        <v>6.9167405815715455E-3</v>
      </c>
      <c r="BD237" s="328">
        <v>0.49713393724655219</v>
      </c>
      <c r="BE237" s="328">
        <v>0.54982964645060051</v>
      </c>
      <c r="BF237" s="328">
        <v>0.15705626034838804</v>
      </c>
      <c r="BG237" s="328">
        <v>0.32598106436350971</v>
      </c>
      <c r="BH237" s="328">
        <v>0.78321289539982186</v>
      </c>
      <c r="BI237" s="328">
        <v>0.33398584423243882</v>
      </c>
      <c r="BJ237" s="328">
        <v>6.3176626480947462E-2</v>
      </c>
      <c r="BK237" s="328">
        <v>0.58848453958487212</v>
      </c>
      <c r="BL237" s="328">
        <v>0.37079213720189164</v>
      </c>
      <c r="BM237" s="328">
        <v>0.9479581953583418</v>
      </c>
      <c r="BN237" s="328">
        <v>0.64151086869934471</v>
      </c>
      <c r="BO237" s="328">
        <v>0.7472091616717782</v>
      </c>
      <c r="BP237" s="328">
        <v>0.46985748927142712</v>
      </c>
      <c r="BQ237" s="328">
        <v>0.25527232530729083</v>
      </c>
      <c r="BR237" s="328">
        <v>0.96828931085244108</v>
      </c>
      <c r="BS237" s="328">
        <v>0.10792785522613269</v>
      </c>
      <c r="BT237" s="328">
        <v>0.27769502433500115</v>
      </c>
      <c r="BU237" s="328">
        <v>0.44937407659820883</v>
      </c>
      <c r="BV237" s="328">
        <v>0.92378483610677709</v>
      </c>
      <c r="BW237" s="328">
        <v>0.70468111389579491</v>
      </c>
      <c r="BX237" s="328">
        <v>0.76616222382824617</v>
      </c>
      <c r="BY237" s="328">
        <v>0.62809026745779706</v>
      </c>
      <c r="BZ237" s="328">
        <v>0.56487665341414872</v>
      </c>
      <c r="CA237" s="328">
        <v>0.84217689277505148</v>
      </c>
      <c r="CB237" s="328">
        <v>0.39567419871938903</v>
      </c>
      <c r="CC237" s="328">
        <v>1.7414779307673323E-2</v>
      </c>
      <c r="CD237" s="328">
        <v>9.7181091260296171E-2</v>
      </c>
      <c r="CE237" s="328">
        <v>4.4238661744510743E-2</v>
      </c>
      <c r="CF237" s="328">
        <v>0.5138742498212201</v>
      </c>
      <c r="CG237" s="328">
        <v>0.59124980402190896</v>
      </c>
      <c r="CH237" s="328">
        <v>0.86990543869397974</v>
      </c>
      <c r="CI237" s="328">
        <v>0.46237700361823642</v>
      </c>
      <c r="CJ237" s="328">
        <v>0.90540332120333833</v>
      </c>
      <c r="CK237" s="328">
        <v>0.53604089031330426</v>
      </c>
      <c r="CL237" s="328">
        <v>0.20807592165439326</v>
      </c>
      <c r="CM237" s="328">
        <v>0.55260594744080138</v>
      </c>
      <c r="CN237" s="328">
        <v>0.2355044290264714</v>
      </c>
      <c r="CO237" s="328">
        <v>0.39593304797374906</v>
      </c>
      <c r="CP237" s="328">
        <v>0.49941951013361807</v>
      </c>
      <c r="CQ237" s="328">
        <v>0.5739183053347281</v>
      </c>
      <c r="CR237" s="328">
        <v>0.75401152743832878</v>
      </c>
      <c r="CS237" s="328">
        <v>0.86410917107011986</v>
      </c>
      <c r="CT237" s="328">
        <v>0.69230768050399805</v>
      </c>
      <c r="CU237" s="328">
        <v>0.99134067049999319</v>
      </c>
      <c r="CV237" s="328">
        <v>0.4624640227040786</v>
      </c>
      <c r="CW237" s="329">
        <v>0.70150449675027526</v>
      </c>
    </row>
    <row r="238" spans="1:101" x14ac:dyDescent="0.25">
      <c r="A238" s="322">
        <v>236</v>
      </c>
      <c r="B238" s="327">
        <v>0.443866476956851</v>
      </c>
      <c r="C238" s="328">
        <v>0.30176847506482063</v>
      </c>
      <c r="D238" s="328">
        <v>0.17660151922185285</v>
      </c>
      <c r="E238" s="328">
        <v>0.22187136756849335</v>
      </c>
      <c r="F238" s="328">
        <v>9.8631825093820957E-2</v>
      </c>
      <c r="G238" s="328">
        <v>0.65230201939237542</v>
      </c>
      <c r="H238" s="328">
        <v>0.68691386268962518</v>
      </c>
      <c r="I238" s="328">
        <v>0.55537367484373323</v>
      </c>
      <c r="J238" s="328">
        <v>0.4792907683218175</v>
      </c>
      <c r="K238" s="328">
        <v>0.49286277879645723</v>
      </c>
      <c r="L238" s="328">
        <v>0.79177311651258009</v>
      </c>
      <c r="M238" s="328">
        <v>0.87820633933846604</v>
      </c>
      <c r="N238" s="328">
        <v>0.73760152775296994</v>
      </c>
      <c r="O238" s="328">
        <v>0.32811924889113286</v>
      </c>
      <c r="P238" s="328">
        <v>0.93288934969783255</v>
      </c>
      <c r="Q238" s="328">
        <v>0.43531997141631984</v>
      </c>
      <c r="R238" s="328">
        <v>2.8845054480050258E-2</v>
      </c>
      <c r="S238" s="328">
        <v>0.89924975718304179</v>
      </c>
      <c r="T238" s="328">
        <v>0.46744990903454742</v>
      </c>
      <c r="U238" s="328">
        <v>0.23702130291508272</v>
      </c>
      <c r="V238" s="328">
        <v>0.90116300245798087</v>
      </c>
      <c r="W238" s="328">
        <v>0.51203000167205315</v>
      </c>
      <c r="X238" s="328">
        <v>0.30526865850444596</v>
      </c>
      <c r="Y238" s="328">
        <v>0.66276415771864383</v>
      </c>
      <c r="Z238" s="328">
        <v>0.9856266287568376</v>
      </c>
      <c r="AA238" s="328">
        <v>0.13418752229313036</v>
      </c>
      <c r="AB238" s="328">
        <v>0.5100221379192289</v>
      </c>
      <c r="AC238" s="328">
        <v>0.66981553479512002</v>
      </c>
      <c r="AD238" s="328">
        <v>0.37717559640294418</v>
      </c>
      <c r="AE238" s="328">
        <v>0.81640732023183582</v>
      </c>
      <c r="AF238" s="328">
        <v>5.2913840545627089E-2</v>
      </c>
      <c r="AG238" s="328">
        <v>0.2956186568246757</v>
      </c>
      <c r="AH238" s="328">
        <v>0.32893707953141682</v>
      </c>
      <c r="AI238" s="328">
        <v>0.51928729679719243</v>
      </c>
      <c r="AJ238" s="328">
        <v>0.50715882955868663</v>
      </c>
      <c r="AK238" s="328">
        <v>0.72628160088124649</v>
      </c>
      <c r="AL238" s="328">
        <v>0.65060414528763033</v>
      </c>
      <c r="AM238" s="328">
        <v>0.44400784033362051</v>
      </c>
      <c r="AN238" s="328">
        <v>0.75984557489930049</v>
      </c>
      <c r="AO238" s="328">
        <v>4.7095311825181341E-2</v>
      </c>
      <c r="AP238" s="328">
        <v>0.61733401794984477</v>
      </c>
      <c r="AQ238" s="328">
        <v>9.80384606771596E-2</v>
      </c>
      <c r="AR238" s="328">
        <v>0.2399463230075094</v>
      </c>
      <c r="AS238" s="328">
        <v>0.71039016397487464</v>
      </c>
      <c r="AT238" s="328">
        <v>6.8584572050419679E-2</v>
      </c>
      <c r="AU238" s="328">
        <v>0.51536480185399203</v>
      </c>
      <c r="AV238" s="328">
        <v>0.72852065220057449</v>
      </c>
      <c r="AW238" s="328">
        <v>0.10344130309083543</v>
      </c>
      <c r="AX238" s="328">
        <v>5.666266589124147E-2</v>
      </c>
      <c r="AY238" s="328">
        <v>0.2538723724209202</v>
      </c>
      <c r="AZ238" s="328">
        <v>0.86054848256419936</v>
      </c>
      <c r="BA238" s="328">
        <v>0.26182425090317452</v>
      </c>
      <c r="BB238" s="328">
        <v>0.7274495379868402</v>
      </c>
      <c r="BC238" s="328">
        <v>0.24934222120738436</v>
      </c>
      <c r="BD238" s="328">
        <v>0.57719269778165527</v>
      </c>
      <c r="BE238" s="328">
        <v>0.50042852988643283</v>
      </c>
      <c r="BF238" s="328">
        <v>0.66688322762574792</v>
      </c>
      <c r="BG238" s="328">
        <v>5.5919071644932927E-2</v>
      </c>
      <c r="BH238" s="328">
        <v>0.39706334819229516</v>
      </c>
      <c r="BI238" s="328">
        <v>0.41212756787071836</v>
      </c>
      <c r="BJ238" s="328">
        <v>0.52057249737246547</v>
      </c>
      <c r="BK238" s="328">
        <v>0.2064587371079174</v>
      </c>
      <c r="BL238" s="328">
        <v>0.71378319542493607</v>
      </c>
      <c r="BM238" s="328">
        <v>0.58966650670966558</v>
      </c>
      <c r="BN238" s="328">
        <v>0.27247544385101463</v>
      </c>
      <c r="BO238" s="328">
        <v>0.68838820900288322</v>
      </c>
      <c r="BP238" s="328">
        <v>0.95443343612984521</v>
      </c>
      <c r="BQ238" s="328">
        <v>0.76889153967268742</v>
      </c>
      <c r="BR238" s="328">
        <v>0.28872057799973394</v>
      </c>
      <c r="BS238" s="328">
        <v>0.61153458358158974</v>
      </c>
      <c r="BT238" s="328">
        <v>0.63643256474812349</v>
      </c>
      <c r="BU238" s="328">
        <v>0.70139241817810771</v>
      </c>
      <c r="BV238" s="328">
        <v>0.79849920021309906</v>
      </c>
      <c r="BW238" s="328">
        <v>0.6590050865299637</v>
      </c>
      <c r="BX238" s="328">
        <v>0.70772270364488232</v>
      </c>
      <c r="BY238" s="328">
        <v>0.21956808159610741</v>
      </c>
      <c r="BZ238" s="328">
        <v>0.23659840669113574</v>
      </c>
      <c r="CA238" s="328">
        <v>6.8280934249393299E-2</v>
      </c>
      <c r="CB238" s="328">
        <v>0.88217021347651947</v>
      </c>
      <c r="CC238" s="328">
        <v>0.43767464022486635</v>
      </c>
      <c r="CD238" s="328">
        <v>0.96971282005982928</v>
      </c>
      <c r="CE238" s="328">
        <v>0.47455678789485845</v>
      </c>
      <c r="CF238" s="328">
        <v>0.97913704944399127</v>
      </c>
      <c r="CG238" s="328">
        <v>0.76071332737374764</v>
      </c>
      <c r="CH238" s="328">
        <v>0.83166397853081708</v>
      </c>
      <c r="CI238" s="328">
        <v>0.4910026832713088</v>
      </c>
      <c r="CJ238" s="328">
        <v>0.70897656364131589</v>
      </c>
      <c r="CK238" s="328">
        <v>0.52786723237344013</v>
      </c>
      <c r="CL238" s="328">
        <v>0.2632318252021093</v>
      </c>
      <c r="CM238" s="328">
        <v>0.14365485087726348</v>
      </c>
      <c r="CN238" s="328">
        <v>0.42161083349793782</v>
      </c>
      <c r="CO238" s="328">
        <v>0.63715265233122276</v>
      </c>
      <c r="CP238" s="328">
        <v>0.87627300502013084</v>
      </c>
      <c r="CQ238" s="328">
        <v>0.51869633130621917</v>
      </c>
      <c r="CR238" s="328">
        <v>0.58472574402451549</v>
      </c>
      <c r="CS238" s="328">
        <v>0.9592594730548607</v>
      </c>
      <c r="CT238" s="328">
        <v>7.9609493229508832E-3</v>
      </c>
      <c r="CU238" s="328">
        <v>0.8379700583134142</v>
      </c>
      <c r="CV238" s="328">
        <v>0.1488295995090767</v>
      </c>
      <c r="CW238" s="329">
        <v>7.519817143307761E-2</v>
      </c>
    </row>
    <row r="239" spans="1:101" x14ac:dyDescent="0.25">
      <c r="A239" s="322">
        <v>237</v>
      </c>
      <c r="B239" s="327">
        <v>0.45373912916537584</v>
      </c>
      <c r="C239" s="328">
        <v>0.4587143477575939</v>
      </c>
      <c r="D239" s="328">
        <v>0.86531800755938004</v>
      </c>
      <c r="E239" s="328">
        <v>4.2140344274390618E-2</v>
      </c>
      <c r="F239" s="328">
        <v>0.3223041038168466</v>
      </c>
      <c r="G239" s="328">
        <v>0.36512745920921219</v>
      </c>
      <c r="H239" s="328">
        <v>0.81637676705373075</v>
      </c>
      <c r="I239" s="328">
        <v>0.16433529326299579</v>
      </c>
      <c r="J239" s="328">
        <v>9.8048581207941687E-2</v>
      </c>
      <c r="K239" s="328">
        <v>0.49732510143940889</v>
      </c>
      <c r="L239" s="328">
        <v>0.30911676422200518</v>
      </c>
      <c r="M239" s="328">
        <v>0.76217740846062565</v>
      </c>
      <c r="N239" s="328">
        <v>0.97701381282096911</v>
      </c>
      <c r="O239" s="328">
        <v>0.4373900606129677</v>
      </c>
      <c r="P239" s="328">
        <v>0.40096231313124009</v>
      </c>
      <c r="Q239" s="328">
        <v>1.9587679398874513E-2</v>
      </c>
      <c r="R239" s="328">
        <v>0.70466239272623832</v>
      </c>
      <c r="S239" s="328">
        <v>2.3903960280242664E-2</v>
      </c>
      <c r="T239" s="328">
        <v>0.7448968698739824</v>
      </c>
      <c r="U239" s="328">
        <v>0.14816212670155782</v>
      </c>
      <c r="V239" s="328">
        <v>0.63322922766399348</v>
      </c>
      <c r="W239" s="328">
        <v>0.95801687269234148</v>
      </c>
      <c r="X239" s="328">
        <v>0.64225850121306216</v>
      </c>
      <c r="Y239" s="328">
        <v>0.44064372999114743</v>
      </c>
      <c r="Z239" s="328">
        <v>0.48365610289170924</v>
      </c>
      <c r="AA239" s="328">
        <v>0.47637317778852228</v>
      </c>
      <c r="AB239" s="328">
        <v>9.3592574256351035E-2</v>
      </c>
      <c r="AC239" s="328">
        <v>4.3630627324823479E-2</v>
      </c>
      <c r="AD239" s="328">
        <v>0.62441791641933286</v>
      </c>
      <c r="AE239" s="328">
        <v>0.51246114038602197</v>
      </c>
      <c r="AF239" s="328">
        <v>0.64210094086494607</v>
      </c>
      <c r="AG239" s="328">
        <v>0.95397522883636388</v>
      </c>
      <c r="AH239" s="328">
        <v>0.28467931352570108</v>
      </c>
      <c r="AI239" s="328">
        <v>0.81424899422505925</v>
      </c>
      <c r="AJ239" s="328">
        <v>0.14136121117233014</v>
      </c>
      <c r="AK239" s="328">
        <v>0.54236865567857073</v>
      </c>
      <c r="AL239" s="328">
        <v>0.86981206204591222</v>
      </c>
      <c r="AM239" s="328">
        <v>0.13148081401282874</v>
      </c>
      <c r="AN239" s="328">
        <v>0.19622684476179586</v>
      </c>
      <c r="AO239" s="328">
        <v>0.11072332732293599</v>
      </c>
      <c r="AP239" s="328">
        <v>0.85733538496506867</v>
      </c>
      <c r="AQ239" s="328">
        <v>0.44823541979218096</v>
      </c>
      <c r="AR239" s="328">
        <v>0.35120675435665039</v>
      </c>
      <c r="AS239" s="328">
        <v>0.3114993734611069</v>
      </c>
      <c r="AT239" s="328">
        <v>4.9218270993820035E-2</v>
      </c>
      <c r="AU239" s="328">
        <v>0.71440013213775866</v>
      </c>
      <c r="AV239" s="328">
        <v>0.7733516683456152</v>
      </c>
      <c r="AW239" s="328">
        <v>0.4418384141508982</v>
      </c>
      <c r="AX239" s="328">
        <v>0.92331306706181526</v>
      </c>
      <c r="AY239" s="328">
        <v>0.12965104637670732</v>
      </c>
      <c r="AZ239" s="328">
        <v>0.14589751322947198</v>
      </c>
      <c r="BA239" s="328">
        <v>0.33459459442472372</v>
      </c>
      <c r="BB239" s="328">
        <v>0.4994579221687161</v>
      </c>
      <c r="BC239" s="328">
        <v>0.15078531828422936</v>
      </c>
      <c r="BD239" s="328">
        <v>6.4414127541455812E-2</v>
      </c>
      <c r="BE239" s="328">
        <v>5.7273074323177298E-2</v>
      </c>
      <c r="BF239" s="328">
        <v>0.9979393420058682</v>
      </c>
      <c r="BG239" s="328">
        <v>0.12334359685759289</v>
      </c>
      <c r="BH239" s="328">
        <v>8.6545504008912033E-2</v>
      </c>
      <c r="BI239" s="328">
        <v>0.87596984303833469</v>
      </c>
      <c r="BJ239" s="328">
        <v>0.35325870999638398</v>
      </c>
      <c r="BK239" s="328">
        <v>0.28363077400586079</v>
      </c>
      <c r="BL239" s="328">
        <v>0.96519271111906857</v>
      </c>
      <c r="BM239" s="328">
        <v>0.52952162516580192</v>
      </c>
      <c r="BN239" s="328">
        <v>2.8677942352980601E-2</v>
      </c>
      <c r="BO239" s="328">
        <v>0.11793576188997168</v>
      </c>
      <c r="BP239" s="328">
        <v>5.1924779198631477E-2</v>
      </c>
      <c r="BQ239" s="328">
        <v>0.61530784118682003</v>
      </c>
      <c r="BR239" s="328">
        <v>0.9431711163683687</v>
      </c>
      <c r="BS239" s="328">
        <v>0.97942018724379842</v>
      </c>
      <c r="BT239" s="328">
        <v>0.33876687044227793</v>
      </c>
      <c r="BU239" s="328">
        <v>0.7358114139326335</v>
      </c>
      <c r="BV239" s="328">
        <v>0.10239144160940672</v>
      </c>
      <c r="BW239" s="328">
        <v>0.7296738652691539</v>
      </c>
      <c r="BX239" s="328">
        <v>0.31428233350438006</v>
      </c>
      <c r="BY239" s="328">
        <v>0.54312724548747093</v>
      </c>
      <c r="BZ239" s="328">
        <v>0.27214798867227152</v>
      </c>
      <c r="CA239" s="328">
        <v>0.66083276384900502</v>
      </c>
      <c r="CB239" s="328">
        <v>0.44766207474898589</v>
      </c>
      <c r="CC239" s="328">
        <v>0.56631253215702082</v>
      </c>
      <c r="CD239" s="328">
        <v>0.73620223808807506</v>
      </c>
      <c r="CE239" s="328">
        <v>0.75783934488747406</v>
      </c>
      <c r="CF239" s="328">
        <v>0.20811767420348648</v>
      </c>
      <c r="CG239" s="328">
        <v>0.70256256992220134</v>
      </c>
      <c r="CH239" s="328">
        <v>8.2640913532705751E-2</v>
      </c>
      <c r="CI239" s="328">
        <v>0.3029603629952744</v>
      </c>
      <c r="CJ239" s="328">
        <v>0.66028850560511021</v>
      </c>
      <c r="CK239" s="328">
        <v>0.21085126366045426</v>
      </c>
      <c r="CL239" s="328">
        <v>0.53709723527918518</v>
      </c>
      <c r="CM239" s="328">
        <v>0.62143361013396725</v>
      </c>
      <c r="CN239" s="328">
        <v>8.7064178254321334E-3</v>
      </c>
      <c r="CO239" s="328">
        <v>0.92181532809986066</v>
      </c>
      <c r="CP239" s="328">
        <v>0.60265599877512988</v>
      </c>
      <c r="CQ239" s="328">
        <v>0.41276740943062329</v>
      </c>
      <c r="CR239" s="328">
        <v>3.1216186405778501E-2</v>
      </c>
      <c r="CS239" s="328">
        <v>0.31834772481243423</v>
      </c>
      <c r="CT239" s="328">
        <v>0.51046998949900768</v>
      </c>
      <c r="CU239" s="328">
        <v>0.21969477930944037</v>
      </c>
      <c r="CV239" s="328">
        <v>0.74570114449122649</v>
      </c>
      <c r="CW239" s="329">
        <v>0.69448857208212011</v>
      </c>
    </row>
    <row r="240" spans="1:101" x14ac:dyDescent="0.25">
      <c r="A240" s="322">
        <v>238</v>
      </c>
      <c r="B240" s="327">
        <v>0.56612572220838886</v>
      </c>
      <c r="C240" s="328">
        <v>6.2711943672145942E-2</v>
      </c>
      <c r="D240" s="328">
        <v>0.39802922178248679</v>
      </c>
      <c r="E240" s="328">
        <v>0.99344687232900863</v>
      </c>
      <c r="F240" s="328">
        <v>0.43787580006792748</v>
      </c>
      <c r="G240" s="328">
        <v>0.36333105710643032</v>
      </c>
      <c r="H240" s="328">
        <v>0.21509460252671797</v>
      </c>
      <c r="I240" s="328">
        <v>0.94243790914089587</v>
      </c>
      <c r="J240" s="328">
        <v>0.56825086423227766</v>
      </c>
      <c r="K240" s="328">
        <v>0.89736397777619481</v>
      </c>
      <c r="L240" s="328">
        <v>0.2928252965932725</v>
      </c>
      <c r="M240" s="328">
        <v>0.54813702049998358</v>
      </c>
      <c r="N240" s="328">
        <v>0.37582951981237556</v>
      </c>
      <c r="O240" s="328">
        <v>0.28917652328523591</v>
      </c>
      <c r="P240" s="328">
        <v>0.21031094959911023</v>
      </c>
      <c r="Q240" s="328">
        <v>0.61715643454567193</v>
      </c>
      <c r="R240" s="328">
        <v>0.7785883206206603</v>
      </c>
      <c r="S240" s="328">
        <v>0.614506055945375</v>
      </c>
      <c r="T240" s="328">
        <v>0.21718446952714832</v>
      </c>
      <c r="U240" s="328">
        <v>0.39750411976685296</v>
      </c>
      <c r="V240" s="328">
        <v>0.75718648621071538</v>
      </c>
      <c r="W240" s="328">
        <v>0.5839775919756951</v>
      </c>
      <c r="X240" s="328">
        <v>0.62231386518247511</v>
      </c>
      <c r="Y240" s="328">
        <v>0.72908901885000188</v>
      </c>
      <c r="Z240" s="328">
        <v>0.15340263900619799</v>
      </c>
      <c r="AA240" s="328">
        <v>0.71062828755418539</v>
      </c>
      <c r="AB240" s="328">
        <v>0.19036879746829349</v>
      </c>
      <c r="AC240" s="328">
        <v>3.5018143754415476E-2</v>
      </c>
      <c r="AD240" s="328">
        <v>7.2861450620367751E-2</v>
      </c>
      <c r="AE240" s="328">
        <v>0.20916036290498341</v>
      </c>
      <c r="AF240" s="328">
        <v>9.3185738531729179E-2</v>
      </c>
      <c r="AG240" s="328">
        <v>0.39423236241916992</v>
      </c>
      <c r="AH240" s="328">
        <v>0.33423708473187497</v>
      </c>
      <c r="AI240" s="328">
        <v>0.37244593175915508</v>
      </c>
      <c r="AJ240" s="328">
        <v>0.65484408078950818</v>
      </c>
      <c r="AK240" s="328">
        <v>0.30965239739537509</v>
      </c>
      <c r="AL240" s="328">
        <v>0.56671304933076616</v>
      </c>
      <c r="AM240" s="328">
        <v>0.45083453722288169</v>
      </c>
      <c r="AN240" s="328">
        <v>0.47982553942314965</v>
      </c>
      <c r="AO240" s="328">
        <v>0.17758043612091345</v>
      </c>
      <c r="AP240" s="328">
        <v>0.95622355271454573</v>
      </c>
      <c r="AQ240" s="328">
        <v>0.15594777768586088</v>
      </c>
      <c r="AR240" s="328">
        <v>0.27135788783744585</v>
      </c>
      <c r="AS240" s="328">
        <v>0.23552766622465349</v>
      </c>
      <c r="AT240" s="328">
        <v>0.41456930989405461</v>
      </c>
      <c r="AU240" s="328">
        <v>0.1354309131841902</v>
      </c>
      <c r="AV240" s="328">
        <v>0.90710853550318848</v>
      </c>
      <c r="AW240" s="328">
        <v>0.5289697782256928</v>
      </c>
      <c r="AX240" s="328">
        <v>0.46235198602836514</v>
      </c>
      <c r="AY240" s="328">
        <v>0.16024955957207254</v>
      </c>
      <c r="AZ240" s="328">
        <v>0.39543887508568432</v>
      </c>
      <c r="BA240" s="328">
        <v>0.88985159696089866</v>
      </c>
      <c r="BB240" s="328">
        <v>0.22091857174454921</v>
      </c>
      <c r="BC240" s="328">
        <v>0.77527519248948185</v>
      </c>
      <c r="BD240" s="328">
        <v>0.20608236230600707</v>
      </c>
      <c r="BE240" s="328">
        <v>0.21009507967530028</v>
      </c>
      <c r="BF240" s="328">
        <v>7.5217791846898585E-2</v>
      </c>
      <c r="BG240" s="328">
        <v>8.9682030896367948E-2</v>
      </c>
      <c r="BH240" s="328">
        <v>0.3610637720495955</v>
      </c>
      <c r="BI240" s="328">
        <v>0.63473068808617494</v>
      </c>
      <c r="BJ240" s="328">
        <v>0.38297214292916237</v>
      </c>
      <c r="BK240" s="328">
        <v>0.62149833636372076</v>
      </c>
      <c r="BL240" s="328">
        <v>0.72917432643721192</v>
      </c>
      <c r="BM240" s="328">
        <v>0.90181403643699554</v>
      </c>
      <c r="BN240" s="328">
        <v>0.18908013797839462</v>
      </c>
      <c r="BO240" s="328">
        <v>0.47634244730793185</v>
      </c>
      <c r="BP240" s="328">
        <v>8.9975513339251911E-2</v>
      </c>
      <c r="BQ240" s="328">
        <v>0.67626928289224342</v>
      </c>
      <c r="BR240" s="328">
        <v>0.61390503814083353</v>
      </c>
      <c r="BS240" s="328">
        <v>6.3436975488686764E-2</v>
      </c>
      <c r="BT240" s="328">
        <v>0.32409108965164446</v>
      </c>
      <c r="BU240" s="328">
        <v>0.20416408539391107</v>
      </c>
      <c r="BV240" s="328">
        <v>0.3624455179746624</v>
      </c>
      <c r="BW240" s="328">
        <v>0.81461484032973441</v>
      </c>
      <c r="BX240" s="328">
        <v>0.69938227546672893</v>
      </c>
      <c r="BY240" s="328">
        <v>0.41482928272514297</v>
      </c>
      <c r="BZ240" s="328">
        <v>0.43772243456285165</v>
      </c>
      <c r="CA240" s="328">
        <v>9.8728833423088247E-2</v>
      </c>
      <c r="CB240" s="328">
        <v>0.24607192814963508</v>
      </c>
      <c r="CC240" s="328">
        <v>0.68648740622673299</v>
      </c>
      <c r="CD240" s="328">
        <v>0.57841528458010139</v>
      </c>
      <c r="CE240" s="328">
        <v>0.38257603938728213</v>
      </c>
      <c r="CF240" s="328">
        <v>0.75057494714693918</v>
      </c>
      <c r="CG240" s="328">
        <v>0.74522801555334262</v>
      </c>
      <c r="CH240" s="328">
        <v>0.97084066752419229</v>
      </c>
      <c r="CI240" s="328">
        <v>0.4103219365780082</v>
      </c>
      <c r="CJ240" s="328">
        <v>0.34376689689711881</v>
      </c>
      <c r="CK240" s="328">
        <v>0.71492291166478261</v>
      </c>
      <c r="CL240" s="328">
        <v>1.6361418243866721E-2</v>
      </c>
      <c r="CM240" s="328">
        <v>0.32588005041055212</v>
      </c>
      <c r="CN240" s="328">
        <v>0.36112533060414154</v>
      </c>
      <c r="CO240" s="328">
        <v>0.81309783446047579</v>
      </c>
      <c r="CP240" s="328">
        <v>7.2823523421030156E-2</v>
      </c>
      <c r="CQ240" s="328">
        <v>0.30234300294138361</v>
      </c>
      <c r="CR240" s="328">
        <v>3.0606965358063398E-2</v>
      </c>
      <c r="CS240" s="328">
        <v>0.44926454744531163</v>
      </c>
      <c r="CT240" s="328">
        <v>0.42399989214474099</v>
      </c>
      <c r="CU240" s="328">
        <v>0.25689438034968859</v>
      </c>
      <c r="CV240" s="328">
        <v>0.98107459326070667</v>
      </c>
      <c r="CW240" s="329">
        <v>0.43559181732929186</v>
      </c>
    </row>
    <row r="241" spans="1:101" x14ac:dyDescent="0.25">
      <c r="A241" s="322">
        <v>239</v>
      </c>
      <c r="B241" s="327">
        <v>0.63045714182184676</v>
      </c>
      <c r="C241" s="328">
        <v>0.62523005626642902</v>
      </c>
      <c r="D241" s="328">
        <v>0.46163787636878073</v>
      </c>
      <c r="E241" s="328">
        <v>0.27508899973061762</v>
      </c>
      <c r="F241" s="328">
        <v>0.66917143944895674</v>
      </c>
      <c r="G241" s="328">
        <v>0.73129841547816632</v>
      </c>
      <c r="H241" s="328">
        <v>0.5683245373016157</v>
      </c>
      <c r="I241" s="328">
        <v>0.95952287002755021</v>
      </c>
      <c r="J241" s="328">
        <v>0.74987976245327981</v>
      </c>
      <c r="K241" s="328">
        <v>0.18544612559090989</v>
      </c>
      <c r="L241" s="328">
        <v>0.84900535008140521</v>
      </c>
      <c r="M241" s="328">
        <v>0.83057802537450964</v>
      </c>
      <c r="N241" s="328">
        <v>0.16242676686698543</v>
      </c>
      <c r="O241" s="328">
        <v>0.66431832718334372</v>
      </c>
      <c r="P241" s="328">
        <v>0.62824728057648604</v>
      </c>
      <c r="Q241" s="328">
        <v>0.92098335768951034</v>
      </c>
      <c r="R241" s="328">
        <v>0.53679497448640356</v>
      </c>
      <c r="S241" s="328">
        <v>0.68540150723613125</v>
      </c>
      <c r="T241" s="328">
        <v>0.77061805025354535</v>
      </c>
      <c r="U241" s="328">
        <v>0.90303022525737253</v>
      </c>
      <c r="V241" s="328">
        <v>0.77820225736544679</v>
      </c>
      <c r="W241" s="328">
        <v>0.12742544530479716</v>
      </c>
      <c r="X241" s="328">
        <v>0.44533345655007084</v>
      </c>
      <c r="Y241" s="328">
        <v>0.36865578593442838</v>
      </c>
      <c r="Z241" s="328">
        <v>0.3880619868445736</v>
      </c>
      <c r="AA241" s="328">
        <v>0.93511940997855447</v>
      </c>
      <c r="AB241" s="328">
        <v>0.65547276912653385</v>
      </c>
      <c r="AC241" s="328">
        <v>0.19097344342604927</v>
      </c>
      <c r="AD241" s="328">
        <v>0.65673365480161716</v>
      </c>
      <c r="AE241" s="328">
        <v>0.84780271406779506</v>
      </c>
      <c r="AF241" s="328">
        <v>0.36984713523355239</v>
      </c>
      <c r="AG241" s="328">
        <v>0.3235470189082077</v>
      </c>
      <c r="AH241" s="328">
        <v>0.12323511452284164</v>
      </c>
      <c r="AI241" s="328">
        <v>0.40083270501253931</v>
      </c>
      <c r="AJ241" s="328">
        <v>0.7923262161691087</v>
      </c>
      <c r="AK241" s="328">
        <v>0.26468154976764358</v>
      </c>
      <c r="AL241" s="328">
        <v>0.49329719550320883</v>
      </c>
      <c r="AM241" s="328">
        <v>0.11690369815636448</v>
      </c>
      <c r="AN241" s="328">
        <v>0.99043231706079915</v>
      </c>
      <c r="AO241" s="328">
        <v>0.46960986190874721</v>
      </c>
      <c r="AP241" s="328">
        <v>1.8923600804279683E-2</v>
      </c>
      <c r="AQ241" s="328">
        <v>0.60184731453398932</v>
      </c>
      <c r="AR241" s="328">
        <v>0.91260893688234734</v>
      </c>
      <c r="AS241" s="328">
        <v>0.18409514419932993</v>
      </c>
      <c r="AT241" s="328">
        <v>0.78302462101536507</v>
      </c>
      <c r="AU241" s="328">
        <v>0.44686351559279713</v>
      </c>
      <c r="AV241" s="328">
        <v>0.60223937490086943</v>
      </c>
      <c r="AW241" s="328">
        <v>0.47593720106061888</v>
      </c>
      <c r="AX241" s="328">
        <v>0.84857745129945128</v>
      </c>
      <c r="AY241" s="328">
        <v>0.40932560087814918</v>
      </c>
      <c r="AZ241" s="328">
        <v>0.95003475712608942</v>
      </c>
      <c r="BA241" s="328">
        <v>0.61311300713088479</v>
      </c>
      <c r="BB241" s="328">
        <v>0.69639846987956355</v>
      </c>
      <c r="BC241" s="328">
        <v>0.47644212343134562</v>
      </c>
      <c r="BD241" s="328">
        <v>0.8292630114169004</v>
      </c>
      <c r="BE241" s="328">
        <v>0.59330804002312565</v>
      </c>
      <c r="BF241" s="328">
        <v>0.57023842994534868</v>
      </c>
      <c r="BG241" s="328">
        <v>0.1484033762009167</v>
      </c>
      <c r="BH241" s="328">
        <v>0.34001720332072582</v>
      </c>
      <c r="BI241" s="328">
        <v>0.42906186942264957</v>
      </c>
      <c r="BJ241" s="328">
        <v>0.54622477428407112</v>
      </c>
      <c r="BK241" s="328">
        <v>0.1042518290704173</v>
      </c>
      <c r="BL241" s="328">
        <v>0.17591934439914603</v>
      </c>
      <c r="BM241" s="328">
        <v>0.18361016507386552</v>
      </c>
      <c r="BN241" s="328">
        <v>0.44770814541241144</v>
      </c>
      <c r="BO241" s="328">
        <v>0.14404370041890235</v>
      </c>
      <c r="BP241" s="328">
        <v>0.68010680413344593</v>
      </c>
      <c r="BQ241" s="328">
        <v>0.12385502372149748</v>
      </c>
      <c r="BR241" s="328">
        <v>0.49563761400063933</v>
      </c>
      <c r="BS241" s="328">
        <v>0.10206938878134686</v>
      </c>
      <c r="BT241" s="328">
        <v>0.7880288078686517</v>
      </c>
      <c r="BU241" s="328">
        <v>0.1041454758009035</v>
      </c>
      <c r="BV241" s="328">
        <v>0.44208989632833795</v>
      </c>
      <c r="BW241" s="328">
        <v>5.6208516159879984E-2</v>
      </c>
      <c r="BX241" s="328">
        <v>0.45136064784146068</v>
      </c>
      <c r="BY241" s="328">
        <v>0.47984899789357294</v>
      </c>
      <c r="BZ241" s="328">
        <v>2.4894682264831047E-2</v>
      </c>
      <c r="CA241" s="328">
        <v>0.64753729727194553</v>
      </c>
      <c r="CB241" s="328">
        <v>0.90149709956203883</v>
      </c>
      <c r="CC241" s="328">
        <v>0.12780242830341582</v>
      </c>
      <c r="CD241" s="328">
        <v>0.73453707358194031</v>
      </c>
      <c r="CE241" s="328">
        <v>0.16189429196328908</v>
      </c>
      <c r="CF241" s="328">
        <v>0.99533973871294279</v>
      </c>
      <c r="CG241" s="328">
        <v>0.66374716700233627</v>
      </c>
      <c r="CH241" s="328">
        <v>0.95461991147369307</v>
      </c>
      <c r="CI241" s="328">
        <v>0.23459908661179729</v>
      </c>
      <c r="CJ241" s="328">
        <v>0.33972917464108332</v>
      </c>
      <c r="CK241" s="328">
        <v>6.9002541792346328E-2</v>
      </c>
      <c r="CL241" s="328">
        <v>0.87928821482095576</v>
      </c>
      <c r="CM241" s="328">
        <v>0.88566386104949402</v>
      </c>
      <c r="CN241" s="328">
        <v>0.15025819015028086</v>
      </c>
      <c r="CO241" s="328">
        <v>0.2130922437031133</v>
      </c>
      <c r="CP241" s="328">
        <v>0.46104379417987928</v>
      </c>
      <c r="CQ241" s="328">
        <v>0.48144585680948482</v>
      </c>
      <c r="CR241" s="328">
        <v>0.17379044897482832</v>
      </c>
      <c r="CS241" s="328">
        <v>0.52332587833666544</v>
      </c>
      <c r="CT241" s="328">
        <v>0.73135244869312377</v>
      </c>
      <c r="CU241" s="328">
        <v>0.21092008942561957</v>
      </c>
      <c r="CV241" s="328">
        <v>0.18569058348986367</v>
      </c>
      <c r="CW241" s="329">
        <v>0.47704183875424189</v>
      </c>
    </row>
    <row r="242" spans="1:101" x14ac:dyDescent="0.25">
      <c r="A242" s="322">
        <v>240</v>
      </c>
      <c r="B242" s="327">
        <v>0.19643070238670712</v>
      </c>
      <c r="C242" s="328">
        <v>0.73737516707122697</v>
      </c>
      <c r="D242" s="328">
        <v>0.43609634547960674</v>
      </c>
      <c r="E242" s="328">
        <v>0.74094179861635467</v>
      </c>
      <c r="F242" s="328">
        <v>2.6900829973012019E-2</v>
      </c>
      <c r="G242" s="328">
        <v>0.8129050562557103</v>
      </c>
      <c r="H242" s="328">
        <v>0.67515046731981121</v>
      </c>
      <c r="I242" s="328">
        <v>0.3323277125849069</v>
      </c>
      <c r="J242" s="328">
        <v>0.19717158663971657</v>
      </c>
      <c r="K242" s="328">
        <v>0.43301440693911086</v>
      </c>
      <c r="L242" s="328">
        <v>0.40470642985013594</v>
      </c>
      <c r="M242" s="328">
        <v>0.11410055762266147</v>
      </c>
      <c r="N242" s="328">
        <v>0.32013771020199933</v>
      </c>
      <c r="O242" s="328">
        <v>0.18548657879028951</v>
      </c>
      <c r="P242" s="328">
        <v>0.84499932343138107</v>
      </c>
      <c r="Q242" s="328">
        <v>0.45618293274066346</v>
      </c>
      <c r="R242" s="328">
        <v>0.36848479080443042</v>
      </c>
      <c r="S242" s="328">
        <v>0.51606666494753362</v>
      </c>
      <c r="T242" s="328">
        <v>0.45384118722884037</v>
      </c>
      <c r="U242" s="328">
        <v>0.18173780885829149</v>
      </c>
      <c r="V242" s="328">
        <v>0.63987938884915341</v>
      </c>
      <c r="W242" s="328">
        <v>0.53200626031104514</v>
      </c>
      <c r="X242" s="328">
        <v>0.36084280392080648</v>
      </c>
      <c r="Y242" s="328">
        <v>0.42197559750251834</v>
      </c>
      <c r="Z242" s="328">
        <v>2.2649881635436131E-2</v>
      </c>
      <c r="AA242" s="328">
        <v>0.6762534781261258</v>
      </c>
      <c r="AB242" s="328">
        <v>0.83049219104440031</v>
      </c>
      <c r="AC242" s="328">
        <v>0.7197295968675379</v>
      </c>
      <c r="AD242" s="328">
        <v>0.95988750755593255</v>
      </c>
      <c r="AE242" s="328">
        <v>0.17399442044739932</v>
      </c>
      <c r="AF242" s="328">
        <v>0.81389988230028898</v>
      </c>
      <c r="AG242" s="328">
        <v>0.1262112568660152</v>
      </c>
      <c r="AH242" s="328">
        <v>0.16723180431286155</v>
      </c>
      <c r="AI242" s="328">
        <v>0.68427053683674544</v>
      </c>
      <c r="AJ242" s="328">
        <v>0.77976346255015017</v>
      </c>
      <c r="AK242" s="328">
        <v>0.4698635019336479</v>
      </c>
      <c r="AL242" s="328">
        <v>0.87817299442393582</v>
      </c>
      <c r="AM242" s="328">
        <v>0.13919245031402472</v>
      </c>
      <c r="AN242" s="328">
        <v>0.24820645072592296</v>
      </c>
      <c r="AO242" s="328">
        <v>0.41642589714469125</v>
      </c>
      <c r="AP242" s="328">
        <v>0.26735193507020982</v>
      </c>
      <c r="AQ242" s="328">
        <v>0.58454183796759684</v>
      </c>
      <c r="AR242" s="328">
        <v>0.68858073353736948</v>
      </c>
      <c r="AS242" s="328">
        <v>0.82339721335168137</v>
      </c>
      <c r="AT242" s="328">
        <v>0.22897905408660635</v>
      </c>
      <c r="AU242" s="328">
        <v>0.26211363921345954</v>
      </c>
      <c r="AV242" s="328">
        <v>0.68486940244318451</v>
      </c>
      <c r="AW242" s="328">
        <v>0.45455544556523986</v>
      </c>
      <c r="AX242" s="328">
        <v>0.19112783585351334</v>
      </c>
      <c r="AY242" s="328">
        <v>0.98627785900544396</v>
      </c>
      <c r="AZ242" s="328">
        <v>0.83663750543898052</v>
      </c>
      <c r="BA242" s="328">
        <v>0.26221346340435403</v>
      </c>
      <c r="BB242" s="328">
        <v>0.79753883902455502</v>
      </c>
      <c r="BC242" s="328">
        <v>0.31180126504219619</v>
      </c>
      <c r="BD242" s="328">
        <v>0.29255037134840767</v>
      </c>
      <c r="BE242" s="328">
        <v>0.98619691574927959</v>
      </c>
      <c r="BF242" s="328">
        <v>0.30169322810528421</v>
      </c>
      <c r="BG242" s="328">
        <v>2.2434074154955574E-3</v>
      </c>
      <c r="BH242" s="328">
        <v>0.93132814925792129</v>
      </c>
      <c r="BI242" s="328">
        <v>0.78352830335045986</v>
      </c>
      <c r="BJ242" s="328">
        <v>0.11880801216311365</v>
      </c>
      <c r="BK242" s="328">
        <v>0.79088923995336047</v>
      </c>
      <c r="BL242" s="328">
        <v>0.55353573075533125</v>
      </c>
      <c r="BM242" s="328">
        <v>0.33127034493914476</v>
      </c>
      <c r="BN242" s="328">
        <v>1.483033778454157E-2</v>
      </c>
      <c r="BO242" s="328">
        <v>0.15215971267901818</v>
      </c>
      <c r="BP242" s="328">
        <v>0.91791182268192273</v>
      </c>
      <c r="BQ242" s="328">
        <v>0.91965715624558664</v>
      </c>
      <c r="BR242" s="328">
        <v>0.71579474739997995</v>
      </c>
      <c r="BS242" s="328">
        <v>0.89130851240334863</v>
      </c>
      <c r="BT242" s="328">
        <v>0.72595570741500737</v>
      </c>
      <c r="BU242" s="328">
        <v>0.61930060465574632</v>
      </c>
      <c r="BV242" s="328">
        <v>0.63830722877444179</v>
      </c>
      <c r="BW242" s="328">
        <v>0.78076553850713371</v>
      </c>
      <c r="BX242" s="328">
        <v>4.4085486035791099E-2</v>
      </c>
      <c r="BY242" s="328">
        <v>0.43699200685057282</v>
      </c>
      <c r="BZ242" s="328">
        <v>0.69334283838303823</v>
      </c>
      <c r="CA242" s="328">
        <v>7.3799566344844081E-2</v>
      </c>
      <c r="CB242" s="328">
        <v>0.97234969041211627</v>
      </c>
      <c r="CC242" s="328">
        <v>0.32542608931916206</v>
      </c>
      <c r="CD242" s="328">
        <v>0.46472306388402629</v>
      </c>
      <c r="CE242" s="328">
        <v>0.24827411123876097</v>
      </c>
      <c r="CF242" s="328">
        <v>0.60874515337012336</v>
      </c>
      <c r="CG242" s="328">
        <v>0.37344682071633351</v>
      </c>
      <c r="CH242" s="328">
        <v>0.85754484396126873</v>
      </c>
      <c r="CI242" s="328">
        <v>0.90581714315179784</v>
      </c>
      <c r="CJ242" s="328">
        <v>5.1693259018998905E-3</v>
      </c>
      <c r="CK242" s="328">
        <v>0.66161559988562413</v>
      </c>
      <c r="CL242" s="328">
        <v>0.47092600369567039</v>
      </c>
      <c r="CM242" s="328">
        <v>0.58882569965630371</v>
      </c>
      <c r="CN242" s="328">
        <v>0.63970647999136077</v>
      </c>
      <c r="CO242" s="328">
        <v>0.54241497013444473</v>
      </c>
      <c r="CP242" s="328">
        <v>0.86431285852472639</v>
      </c>
      <c r="CQ242" s="328">
        <v>3.1747585431109115E-2</v>
      </c>
      <c r="CR242" s="328">
        <v>0.49451509151279627</v>
      </c>
      <c r="CS242" s="328">
        <v>0.28780243382065707</v>
      </c>
      <c r="CT242" s="328">
        <v>0.26241403588593082</v>
      </c>
      <c r="CU242" s="328">
        <v>0.91750272481315154</v>
      </c>
      <c r="CV242" s="328">
        <v>5.4015666532703399E-2</v>
      </c>
      <c r="CW242" s="329">
        <v>0.89719534766046305</v>
      </c>
    </row>
    <row r="243" spans="1:101" x14ac:dyDescent="0.25">
      <c r="A243" s="322">
        <v>241</v>
      </c>
      <c r="B243" s="327">
        <v>0.73885209089283088</v>
      </c>
      <c r="C243" s="328">
        <v>0.60645860333692703</v>
      </c>
      <c r="D243" s="328">
        <v>0.40389695605958842</v>
      </c>
      <c r="E243" s="328">
        <v>0.25790985310756409</v>
      </c>
      <c r="F243" s="328">
        <v>0.58236209732845357</v>
      </c>
      <c r="G243" s="328">
        <v>0.43546340297918373</v>
      </c>
      <c r="H243" s="328">
        <v>0.45332852526120471</v>
      </c>
      <c r="I243" s="328">
        <v>0.90137132639099171</v>
      </c>
      <c r="J243" s="328">
        <v>0.48221078090957015</v>
      </c>
      <c r="K243" s="328">
        <v>0.29897439595652031</v>
      </c>
      <c r="L243" s="328">
        <v>0.22293990410285769</v>
      </c>
      <c r="M243" s="328">
        <v>0.51302661394330951</v>
      </c>
      <c r="N243" s="328">
        <v>0.57482023520288816</v>
      </c>
      <c r="O243" s="328">
        <v>0.54423636728661595</v>
      </c>
      <c r="P243" s="328">
        <v>0.48017496891025635</v>
      </c>
      <c r="Q243" s="328">
        <v>0.45873394913524734</v>
      </c>
      <c r="R243" s="328">
        <v>0.67977495604403027</v>
      </c>
      <c r="S243" s="328">
        <v>0.70351464982749046</v>
      </c>
      <c r="T243" s="328">
        <v>0.72610719386070066</v>
      </c>
      <c r="U243" s="328">
        <v>0.37145907825543834</v>
      </c>
      <c r="V243" s="328">
        <v>0.5892613297754159</v>
      </c>
      <c r="W243" s="328">
        <v>1.7196158854406729E-2</v>
      </c>
      <c r="X243" s="328">
        <v>0.53270595586782088</v>
      </c>
      <c r="Y243" s="328">
        <v>0.24056980793402438</v>
      </c>
      <c r="Z243" s="328">
        <v>0.67676856888564108</v>
      </c>
      <c r="AA243" s="328">
        <v>0.13148228688309627</v>
      </c>
      <c r="AB243" s="328">
        <v>0.20182114831024056</v>
      </c>
      <c r="AC243" s="328">
        <v>0.99074482339646175</v>
      </c>
      <c r="AD243" s="328">
        <v>0.32424699271838975</v>
      </c>
      <c r="AE243" s="328">
        <v>0.57627472111218658</v>
      </c>
      <c r="AF243" s="328">
        <v>0.62727215150847382</v>
      </c>
      <c r="AG243" s="328">
        <v>0.83542910726330266</v>
      </c>
      <c r="AH243" s="328">
        <v>0.50293269247662398</v>
      </c>
      <c r="AI243" s="328">
        <v>0.17979349066379324</v>
      </c>
      <c r="AJ243" s="328">
        <v>0.87643358118458381</v>
      </c>
      <c r="AK243" s="328">
        <v>0.84221351455226601</v>
      </c>
      <c r="AL243" s="328">
        <v>0.22943832279094956</v>
      </c>
      <c r="AM243" s="328">
        <v>3.1139365358434645E-2</v>
      </c>
      <c r="AN243" s="328">
        <v>0.85229343147225478</v>
      </c>
      <c r="AO243" s="328">
        <v>0.18476942782019279</v>
      </c>
      <c r="AP243" s="328">
        <v>0.62808409562686318</v>
      </c>
      <c r="AQ243" s="328">
        <v>0.74546741013718876</v>
      </c>
      <c r="AR243" s="328">
        <v>0.4574766559263328</v>
      </c>
      <c r="AS243" s="328">
        <v>0.47196363912615258</v>
      </c>
      <c r="AT243" s="328">
        <v>0.10807623919306497</v>
      </c>
      <c r="AU243" s="328">
        <v>9.9095645370819163E-2</v>
      </c>
      <c r="AV243" s="328">
        <v>0.18097146009294018</v>
      </c>
      <c r="AW243" s="328">
        <v>0.8802814743381433</v>
      </c>
      <c r="AX243" s="328">
        <v>0.81944889890871941</v>
      </c>
      <c r="AY243" s="328">
        <v>0.37384515752109593</v>
      </c>
      <c r="AZ243" s="328">
        <v>2.672981643835648E-2</v>
      </c>
      <c r="BA243" s="328">
        <v>0.46898219242277861</v>
      </c>
      <c r="BB243" s="328">
        <v>0.26030066648802852</v>
      </c>
      <c r="BC243" s="328">
        <v>0.85649580493059663</v>
      </c>
      <c r="BD243" s="328">
        <v>0.66979553110407952</v>
      </c>
      <c r="BE243" s="328">
        <v>0.3863941347978761</v>
      </c>
      <c r="BF243" s="328">
        <v>0.39228859014745243</v>
      </c>
      <c r="BG243" s="328">
        <v>0.39286828166777177</v>
      </c>
      <c r="BH243" s="328">
        <v>0.37014967634380369</v>
      </c>
      <c r="BI243" s="328">
        <v>0.39559908941577793</v>
      </c>
      <c r="BJ243" s="328">
        <v>0.86031712073004307</v>
      </c>
      <c r="BK243" s="328">
        <v>0.35307484192759753</v>
      </c>
      <c r="BL243" s="328">
        <v>0.7166825453464325</v>
      </c>
      <c r="BM243" s="328">
        <v>0.8419517857551071</v>
      </c>
      <c r="BN243" s="328">
        <v>0.74358394630302538</v>
      </c>
      <c r="BO243" s="328">
        <v>0.56366155318435052</v>
      </c>
      <c r="BP243" s="328">
        <v>0.51558678814910852</v>
      </c>
      <c r="BQ243" s="328">
        <v>0.58200770301390592</v>
      </c>
      <c r="BR243" s="328">
        <v>0.21729440278982182</v>
      </c>
      <c r="BS243" s="328">
        <v>0.91482473134316611</v>
      </c>
      <c r="BT243" s="328">
        <v>0.41300149268106168</v>
      </c>
      <c r="BU243" s="328">
        <v>0.6376688486732851</v>
      </c>
      <c r="BV243" s="328">
        <v>0.36676037619351809</v>
      </c>
      <c r="BW243" s="328">
        <v>0.29709562029681891</v>
      </c>
      <c r="BX243" s="328">
        <v>0.53911569321381259</v>
      </c>
      <c r="BY243" s="328">
        <v>0.4444026747699148</v>
      </c>
      <c r="BZ243" s="328">
        <v>0.99246341701650787</v>
      </c>
      <c r="CA243" s="328">
        <v>0.43649713531546741</v>
      </c>
      <c r="CB243" s="328">
        <v>0.27377689459689414</v>
      </c>
      <c r="CC243" s="328">
        <v>0.41558863057027828</v>
      </c>
      <c r="CD243" s="328">
        <v>0.81334769730891443</v>
      </c>
      <c r="CE243" s="328">
        <v>5.4288906524769587E-2</v>
      </c>
      <c r="CF243" s="328">
        <v>0.83699987616290472</v>
      </c>
      <c r="CG243" s="328">
        <v>0.27223470897199586</v>
      </c>
      <c r="CH243" s="328">
        <v>0.46625403622623485</v>
      </c>
      <c r="CI243" s="328">
        <v>0.83304484332990136</v>
      </c>
      <c r="CJ243" s="328">
        <v>0.49538064810307691</v>
      </c>
      <c r="CK243" s="328">
        <v>0.65167366992412212</v>
      </c>
      <c r="CL243" s="328">
        <v>0.63493373443506584</v>
      </c>
      <c r="CM243" s="328">
        <v>6.7574266844546038E-2</v>
      </c>
      <c r="CN243" s="328">
        <v>1.200374709887253E-2</v>
      </c>
      <c r="CO243" s="328">
        <v>1.7985955247568519E-2</v>
      </c>
      <c r="CP243" s="328">
        <v>7.829774975304904E-2</v>
      </c>
      <c r="CQ243" s="328">
        <v>0.23216226250226235</v>
      </c>
      <c r="CR243" s="328">
        <v>0.22799663561605765</v>
      </c>
      <c r="CS243" s="328">
        <v>0.91558562159229062</v>
      </c>
      <c r="CT243" s="328">
        <v>0.42275081879454812</v>
      </c>
      <c r="CU243" s="328">
        <v>1.7327546132346328E-2</v>
      </c>
      <c r="CV243" s="328">
        <v>0.39001381966147175</v>
      </c>
      <c r="CW243" s="329">
        <v>0.81502110270054029</v>
      </c>
    </row>
    <row r="244" spans="1:101" x14ac:dyDescent="0.25">
      <c r="A244" s="322">
        <v>242</v>
      </c>
      <c r="B244" s="327">
        <v>0.90493449621291999</v>
      </c>
      <c r="C244" s="328">
        <v>0.79821644686486781</v>
      </c>
      <c r="D244" s="328">
        <v>0.34130529580778202</v>
      </c>
      <c r="E244" s="328">
        <v>0.75717689699958979</v>
      </c>
      <c r="F244" s="328">
        <v>0.56261919177280828</v>
      </c>
      <c r="G244" s="328">
        <v>0.12135027363417983</v>
      </c>
      <c r="H244" s="328">
        <v>0.66760701152728674</v>
      </c>
      <c r="I244" s="328">
        <v>0.54164078797458437</v>
      </c>
      <c r="J244" s="328">
        <v>0.73859026979215692</v>
      </c>
      <c r="K244" s="328">
        <v>0.84556002611618464</v>
      </c>
      <c r="L244" s="328">
        <v>0.72583705353361694</v>
      </c>
      <c r="M244" s="328">
        <v>0.74304712706160725</v>
      </c>
      <c r="N244" s="328">
        <v>0.18832997725268807</v>
      </c>
      <c r="O244" s="328">
        <v>0.23111170164943218</v>
      </c>
      <c r="P244" s="328">
        <v>8.7368124714598316E-2</v>
      </c>
      <c r="Q244" s="328">
        <v>7.256553786240616E-2</v>
      </c>
      <c r="R244" s="328">
        <v>0.64629112836616898</v>
      </c>
      <c r="S244" s="328">
        <v>1.8226711304759169E-2</v>
      </c>
      <c r="T244" s="328">
        <v>0.11849362577599143</v>
      </c>
      <c r="U244" s="328">
        <v>0.24674673914507128</v>
      </c>
      <c r="V244" s="328">
        <v>0.4296213095434902</v>
      </c>
      <c r="W244" s="328">
        <v>0.12613532362981283</v>
      </c>
      <c r="X244" s="328">
        <v>0.62312324013389464</v>
      </c>
      <c r="Y244" s="328">
        <v>0.52060618579533635</v>
      </c>
      <c r="Z244" s="328">
        <v>0.91197262874478868</v>
      </c>
      <c r="AA244" s="328">
        <v>0.73491149772462938</v>
      </c>
      <c r="AB244" s="328">
        <v>0.8333765556626469</v>
      </c>
      <c r="AC244" s="328">
        <v>0.23809358714449402</v>
      </c>
      <c r="AD244" s="328">
        <v>0.59592202371523895</v>
      </c>
      <c r="AE244" s="328">
        <v>0.38507142894970703</v>
      </c>
      <c r="AF244" s="328">
        <v>0.13187448944666902</v>
      </c>
      <c r="AG244" s="328">
        <v>0.97869612004784989</v>
      </c>
      <c r="AH244" s="328">
        <v>0.12839961169551239</v>
      </c>
      <c r="AI244" s="328">
        <v>0.58445874430568168</v>
      </c>
      <c r="AJ244" s="328">
        <v>0.72398005762094186</v>
      </c>
      <c r="AK244" s="328">
        <v>3.8304453759720136E-2</v>
      </c>
      <c r="AL244" s="328">
        <v>0.61397998348449923</v>
      </c>
      <c r="AM244" s="328">
        <v>0.8559885876663218</v>
      </c>
      <c r="AN244" s="328">
        <v>0.79072407150956825</v>
      </c>
      <c r="AO244" s="328">
        <v>6.8192429204788851E-2</v>
      </c>
      <c r="AP244" s="328">
        <v>0.94513590907608647</v>
      </c>
      <c r="AQ244" s="328">
        <v>0.73223105270040811</v>
      </c>
      <c r="AR244" s="328">
        <v>0.27423762043772459</v>
      </c>
      <c r="AS244" s="328">
        <v>0.56615622318547754</v>
      </c>
      <c r="AT244" s="328">
        <v>1.6180938417786006E-2</v>
      </c>
      <c r="AU244" s="328">
        <v>0.37587034444550804</v>
      </c>
      <c r="AV244" s="328">
        <v>0.30603366685912903</v>
      </c>
      <c r="AW244" s="328">
        <v>0.75962982345153018</v>
      </c>
      <c r="AX244" s="328">
        <v>0.86562235887853989</v>
      </c>
      <c r="AY244" s="328">
        <v>0.71964042615173818</v>
      </c>
      <c r="AZ244" s="328">
        <v>0.36147400586488487</v>
      </c>
      <c r="BA244" s="328">
        <v>0.5577660231781254</v>
      </c>
      <c r="BB244" s="328">
        <v>0.28678283867729548</v>
      </c>
      <c r="BC244" s="328">
        <v>2.6919970265294246E-2</v>
      </c>
      <c r="BD244" s="328">
        <v>0.74560169140391297</v>
      </c>
      <c r="BE244" s="328">
        <v>9.152353246164413E-2</v>
      </c>
      <c r="BF244" s="328">
        <v>0.48617240986319299</v>
      </c>
      <c r="BG244" s="328">
        <v>0.97437081664906988</v>
      </c>
      <c r="BH244" s="328">
        <v>0.6121935357995445</v>
      </c>
      <c r="BI244" s="328">
        <v>0.18172490336314273</v>
      </c>
      <c r="BJ244" s="328">
        <v>0.60873282281513141</v>
      </c>
      <c r="BK244" s="328">
        <v>0.81192165543640371</v>
      </c>
      <c r="BL244" s="328">
        <v>8.233476578187382E-2</v>
      </c>
      <c r="BM244" s="328">
        <v>0.15235384756898185</v>
      </c>
      <c r="BN244" s="328">
        <v>0.31397357531658288</v>
      </c>
      <c r="BO244" s="328">
        <v>0.59322857849152855</v>
      </c>
      <c r="BP244" s="328">
        <v>0.83312154321450516</v>
      </c>
      <c r="BQ244" s="328">
        <v>0.53379828881338276</v>
      </c>
      <c r="BR244" s="328">
        <v>0.80486763926533467</v>
      </c>
      <c r="BS244" s="328">
        <v>0.57561069199856529</v>
      </c>
      <c r="BT244" s="328">
        <v>0.54454341813104734</v>
      </c>
      <c r="BU244" s="328">
        <v>0.6095361570185418</v>
      </c>
      <c r="BV244" s="328">
        <v>0.72975184632723966</v>
      </c>
      <c r="BW244" s="328">
        <v>5.7063022445134948E-2</v>
      </c>
      <c r="BX244" s="328">
        <v>0.9018105203367508</v>
      </c>
      <c r="BY244" s="328">
        <v>0.68780480417952106</v>
      </c>
      <c r="BZ244" s="328">
        <v>0.66027647356245556</v>
      </c>
      <c r="CA244" s="328">
        <v>0.42099830513647962</v>
      </c>
      <c r="CB244" s="328">
        <v>0.99665086911828937</v>
      </c>
      <c r="CC244" s="328">
        <v>0.42189650308441262</v>
      </c>
      <c r="CD244" s="328">
        <v>0.94779889708906784</v>
      </c>
      <c r="CE244" s="328">
        <v>0.32557654888949195</v>
      </c>
      <c r="CF244" s="328">
        <v>0.23030139110049586</v>
      </c>
      <c r="CG244" s="328">
        <v>0.17308014349990519</v>
      </c>
      <c r="CH244" s="328">
        <v>0.8035593187119261</v>
      </c>
      <c r="CI244" s="328">
        <v>6.8737305559579021E-2</v>
      </c>
      <c r="CJ244" s="328">
        <v>0.61104162845813104</v>
      </c>
      <c r="CK244" s="328">
        <v>0.78818389021545054</v>
      </c>
      <c r="CL244" s="328">
        <v>0.96936721585900032</v>
      </c>
      <c r="CM244" s="328">
        <v>0.23712980726221988</v>
      </c>
      <c r="CN244" s="328">
        <v>0.25411592849280762</v>
      </c>
      <c r="CO244" s="328">
        <v>0.39780932134521718</v>
      </c>
      <c r="CP244" s="328">
        <v>0.15886774670043646</v>
      </c>
      <c r="CQ244" s="328">
        <v>0.79775550229118286</v>
      </c>
      <c r="CR244" s="328">
        <v>0.50691793383465367</v>
      </c>
      <c r="CS244" s="328">
        <v>0.84101513152825658</v>
      </c>
      <c r="CT244" s="328">
        <v>0.53117115539360427</v>
      </c>
      <c r="CU244" s="328">
        <v>0.27214910747193533</v>
      </c>
      <c r="CV244" s="328">
        <v>0.13944535016829107</v>
      </c>
      <c r="CW244" s="329">
        <v>0.89221492367553346</v>
      </c>
    </row>
    <row r="245" spans="1:101" x14ac:dyDescent="0.25">
      <c r="A245" s="322">
        <v>243</v>
      </c>
      <c r="B245" s="327">
        <v>0.76346579248937929</v>
      </c>
      <c r="C245" s="328">
        <v>0.49406019759082653</v>
      </c>
      <c r="D245" s="328">
        <v>0.15191347692316626</v>
      </c>
      <c r="E245" s="328">
        <v>0.47627492611347844</v>
      </c>
      <c r="F245" s="328">
        <v>0.2662618473855245</v>
      </c>
      <c r="G245" s="328">
        <v>0.55026031988205748</v>
      </c>
      <c r="H245" s="328">
        <v>0.6419268185340572</v>
      </c>
      <c r="I245" s="328">
        <v>0.78168600227209351</v>
      </c>
      <c r="J245" s="328">
        <v>0.92630633648575156</v>
      </c>
      <c r="K245" s="328">
        <v>0.79694124986179138</v>
      </c>
      <c r="L245" s="328">
        <v>0.57029517580490552</v>
      </c>
      <c r="M245" s="328">
        <v>0.34609418544029502</v>
      </c>
      <c r="N245" s="328">
        <v>0.80483858276721865</v>
      </c>
      <c r="O245" s="328">
        <v>0.89705047483407441</v>
      </c>
      <c r="P245" s="328">
        <v>0.38029557293228056</v>
      </c>
      <c r="Q245" s="328">
        <v>1.5637751368224428E-2</v>
      </c>
      <c r="R245" s="328">
        <v>0.61891003351957918</v>
      </c>
      <c r="S245" s="328">
        <v>0.34797823147545248</v>
      </c>
      <c r="T245" s="328">
        <v>0.68040206408682202</v>
      </c>
      <c r="U245" s="328">
        <v>0.84790704101100633</v>
      </c>
      <c r="V245" s="328">
        <v>0.48151511545695991</v>
      </c>
      <c r="W245" s="328">
        <v>0.90883716210385579</v>
      </c>
      <c r="X245" s="328">
        <v>0.44376382333747655</v>
      </c>
      <c r="Y245" s="328">
        <v>0.96326827086707389</v>
      </c>
      <c r="Z245" s="328">
        <v>0.4364611506029592</v>
      </c>
      <c r="AA245" s="328">
        <v>0.82751742824463204</v>
      </c>
      <c r="AB245" s="328">
        <v>0.77508511822965609</v>
      </c>
      <c r="AC245" s="328">
        <v>0.40241597299007648</v>
      </c>
      <c r="AD245" s="328">
        <v>0.73783665323008396</v>
      </c>
      <c r="AE245" s="328">
        <v>0.19656539478834478</v>
      </c>
      <c r="AF245" s="328">
        <v>0.46346533196179762</v>
      </c>
      <c r="AG245" s="328">
        <v>0.92919733273107274</v>
      </c>
      <c r="AH245" s="328">
        <v>0.15852396331533036</v>
      </c>
      <c r="AI245" s="328">
        <v>0.25860984526697273</v>
      </c>
      <c r="AJ245" s="328">
        <v>0.40206226981005111</v>
      </c>
      <c r="AK245" s="328">
        <v>0.48597121069460814</v>
      </c>
      <c r="AL245" s="328">
        <v>0.84973024323148305</v>
      </c>
      <c r="AM245" s="328">
        <v>0.15175358904473679</v>
      </c>
      <c r="AN245" s="328">
        <v>9.5745173571692987E-2</v>
      </c>
      <c r="AO245" s="328">
        <v>0.93459627212074659</v>
      </c>
      <c r="AP245" s="328">
        <v>0.66829794063738612</v>
      </c>
      <c r="AQ245" s="328">
        <v>0.69718605619287755</v>
      </c>
      <c r="AR245" s="328">
        <v>0.42690251664161538</v>
      </c>
      <c r="AS245" s="328">
        <v>0.1075215247030501</v>
      </c>
      <c r="AT245" s="328">
        <v>0.33814429825398329</v>
      </c>
      <c r="AU245" s="328">
        <v>0.56216499056357883</v>
      </c>
      <c r="AV245" s="328">
        <v>0.5727028228409774</v>
      </c>
      <c r="AW245" s="328">
        <v>0.83684457176506477</v>
      </c>
      <c r="AX245" s="328">
        <v>0.86909784351900488</v>
      </c>
      <c r="AY245" s="328">
        <v>0.25567649299403805</v>
      </c>
      <c r="AZ245" s="328">
        <v>0.96978645157116095</v>
      </c>
      <c r="BA245" s="328">
        <v>9.4698323284581054E-2</v>
      </c>
      <c r="BB245" s="328">
        <v>0.63209222589281144</v>
      </c>
      <c r="BC245" s="328">
        <v>0.55200981752699096</v>
      </c>
      <c r="BD245" s="328">
        <v>0.40206974361840708</v>
      </c>
      <c r="BE245" s="328">
        <v>0.41361147617901062</v>
      </c>
      <c r="BF245" s="328">
        <v>0.82517118762520525</v>
      </c>
      <c r="BG245" s="328">
        <v>0.45775957231153019</v>
      </c>
      <c r="BH245" s="328">
        <v>0.95858511208369368</v>
      </c>
      <c r="BI245" s="328">
        <v>0.42650743631393784</v>
      </c>
      <c r="BJ245" s="328">
        <v>0.29907807559412891</v>
      </c>
      <c r="BK245" s="328">
        <v>0.27953412368692554</v>
      </c>
      <c r="BL245" s="328">
        <v>0.26192878241900353</v>
      </c>
      <c r="BM245" s="328">
        <v>0.4579726644397244</v>
      </c>
      <c r="BN245" s="328">
        <v>7.0419547200296861E-2</v>
      </c>
      <c r="BO245" s="328">
        <v>0.44738217708005568</v>
      </c>
      <c r="BP245" s="328">
        <v>5.9335337117604858E-2</v>
      </c>
      <c r="BQ245" s="328">
        <v>0.30637227882672158</v>
      </c>
      <c r="BR245" s="328">
        <v>0.72202716114739496</v>
      </c>
      <c r="BS245" s="328">
        <v>0.18269817786887366</v>
      </c>
      <c r="BT245" s="328">
        <v>0.55232151935106977</v>
      </c>
      <c r="BU245" s="328">
        <v>0.78306159557758637</v>
      </c>
      <c r="BV245" s="328">
        <v>0.12069927731725816</v>
      </c>
      <c r="BW245" s="328">
        <v>0.19208611687121913</v>
      </c>
      <c r="BX245" s="328">
        <v>0.19097039701794927</v>
      </c>
      <c r="BY245" s="328">
        <v>0.33222018292313327</v>
      </c>
      <c r="BZ245" s="328">
        <v>0.45023754486168155</v>
      </c>
      <c r="CA245" s="328">
        <v>0.45654829403475361</v>
      </c>
      <c r="CB245" s="328">
        <v>0.33345503448584091</v>
      </c>
      <c r="CC245" s="328">
        <v>0.12427824246042718</v>
      </c>
      <c r="CD245" s="328">
        <v>0.43928158567459263</v>
      </c>
      <c r="CE245" s="328">
        <v>0.88690331673307643</v>
      </c>
      <c r="CF245" s="328">
        <v>0.43850909411977579</v>
      </c>
      <c r="CG245" s="328">
        <v>0.75608547973920626</v>
      </c>
      <c r="CH245" s="328">
        <v>0.79717663234139113</v>
      </c>
      <c r="CI245" s="328">
        <v>0.82915862796803497</v>
      </c>
      <c r="CJ245" s="328">
        <v>0.10051655068139187</v>
      </c>
      <c r="CK245" s="328">
        <v>0.91363086640917923</v>
      </c>
      <c r="CL245" s="328">
        <v>0.46512298353677339</v>
      </c>
      <c r="CM245" s="328">
        <v>0.69002829380071118</v>
      </c>
      <c r="CN245" s="328">
        <v>0.70540864609464382</v>
      </c>
      <c r="CO245" s="328">
        <v>0.14837598219943571</v>
      </c>
      <c r="CP245" s="328">
        <v>0.71207246278441816</v>
      </c>
      <c r="CQ245" s="328">
        <v>0.39893604869176369</v>
      </c>
      <c r="CR245" s="328">
        <v>0.22949098515071409</v>
      </c>
      <c r="CS245" s="328">
        <v>0.18861729461454724</v>
      </c>
      <c r="CT245" s="328">
        <v>0.24439513962673853</v>
      </c>
      <c r="CU245" s="328">
        <v>0.74369959784647399</v>
      </c>
      <c r="CV245" s="328">
        <v>0.99843436014163522</v>
      </c>
      <c r="CW245" s="329">
        <v>0.4890281124387672</v>
      </c>
    </row>
    <row r="246" spans="1:101" x14ac:dyDescent="0.25">
      <c r="A246" s="322">
        <v>244</v>
      </c>
      <c r="B246" s="327">
        <v>0.47429104701976499</v>
      </c>
      <c r="C246" s="328">
        <v>0.24608910470109446</v>
      </c>
      <c r="D246" s="328">
        <v>0.6908286786797877</v>
      </c>
      <c r="E246" s="328">
        <v>0.38105728220507107</v>
      </c>
      <c r="F246" s="328">
        <v>0.92520811353069354</v>
      </c>
      <c r="G246" s="328">
        <v>0.57303326692542811</v>
      </c>
      <c r="H246" s="328">
        <v>0.22446023707854423</v>
      </c>
      <c r="I246" s="328">
        <v>0.93539551173936819</v>
      </c>
      <c r="J246" s="328">
        <v>9.2487272216303928E-3</v>
      </c>
      <c r="K246" s="328">
        <v>0.17369194301121205</v>
      </c>
      <c r="L246" s="328">
        <v>0.71358593543182192</v>
      </c>
      <c r="M246" s="328">
        <v>0.80925625973133464</v>
      </c>
      <c r="N246" s="328">
        <v>0.5245153961369946</v>
      </c>
      <c r="O246" s="328">
        <v>0.3923870097437705</v>
      </c>
      <c r="P246" s="328">
        <v>0.66606928916424391</v>
      </c>
      <c r="Q246" s="328">
        <v>0.29040733043101419</v>
      </c>
      <c r="R246" s="328">
        <v>0.97650596449142757</v>
      </c>
      <c r="S246" s="328">
        <v>0.18507045967100177</v>
      </c>
      <c r="T246" s="328">
        <v>0.92355812098532564</v>
      </c>
      <c r="U246" s="328">
        <v>0.56677682600688595</v>
      </c>
      <c r="V246" s="328">
        <v>0.45908344978632387</v>
      </c>
      <c r="W246" s="328">
        <v>0.99127381263695602</v>
      </c>
      <c r="X246" s="328">
        <v>0.35214382710863035</v>
      </c>
      <c r="Y246" s="328">
        <v>0.23017393129812191</v>
      </c>
      <c r="Z246" s="328">
        <v>0.86710713203062739</v>
      </c>
      <c r="AA246" s="328">
        <v>3.7093435138581654E-2</v>
      </c>
      <c r="AB246" s="328">
        <v>0.640914117479781</v>
      </c>
      <c r="AC246" s="328">
        <v>0.19939430669138591</v>
      </c>
      <c r="AD246" s="328">
        <v>0.62080614487676211</v>
      </c>
      <c r="AE246" s="328">
        <v>0.97976785689123469</v>
      </c>
      <c r="AF246" s="328">
        <v>0.16828359338834975</v>
      </c>
      <c r="AG246" s="328">
        <v>0.93634072219328313</v>
      </c>
      <c r="AH246" s="328">
        <v>9.973209343524303E-2</v>
      </c>
      <c r="AI246" s="328">
        <v>0.24407287932777089</v>
      </c>
      <c r="AJ246" s="328">
        <v>0.51904183432788287</v>
      </c>
      <c r="AK246" s="328">
        <v>0.50930022835780187</v>
      </c>
      <c r="AL246" s="328">
        <v>0.1471270871000252</v>
      </c>
      <c r="AM246" s="328">
        <v>0.3377199159572486</v>
      </c>
      <c r="AN246" s="328">
        <v>0.59654610032329791</v>
      </c>
      <c r="AO246" s="328">
        <v>0.60275888552367096</v>
      </c>
      <c r="AP246" s="328">
        <v>0.57307017159463247</v>
      </c>
      <c r="AQ246" s="328">
        <v>0.97776784153599228</v>
      </c>
      <c r="AR246" s="328">
        <v>0.29825542039238973</v>
      </c>
      <c r="AS246" s="328">
        <v>0.97053624076018785</v>
      </c>
      <c r="AT246" s="328">
        <v>0.49118532414146188</v>
      </c>
      <c r="AU246" s="328">
        <v>0.47508732875784787</v>
      </c>
      <c r="AV246" s="328">
        <v>0.70947788985140114</v>
      </c>
      <c r="AW246" s="328">
        <v>0.96870473234744892</v>
      </c>
      <c r="AX246" s="328">
        <v>0.22931844339439866</v>
      </c>
      <c r="AY246" s="328">
        <v>0.71935667265232173</v>
      </c>
      <c r="AZ246" s="328">
        <v>0.1224522265530128</v>
      </c>
      <c r="BA246" s="328">
        <v>0.83357216670603451</v>
      </c>
      <c r="BB246" s="328">
        <v>0.88165310030511357</v>
      </c>
      <c r="BC246" s="328">
        <v>0.26237933885911868</v>
      </c>
      <c r="BD246" s="328">
        <v>0.85733966320371024</v>
      </c>
      <c r="BE246" s="328">
        <v>0.10806768919932663</v>
      </c>
      <c r="BF246" s="328">
        <v>0.73194794408575015</v>
      </c>
      <c r="BG246" s="328">
        <v>0.82900885969285909</v>
      </c>
      <c r="BH246" s="328">
        <v>0.33763961299350864</v>
      </c>
      <c r="BI246" s="328">
        <v>0.86094293796849053</v>
      </c>
      <c r="BJ246" s="328">
        <v>0.93582197637214382</v>
      </c>
      <c r="BK246" s="328">
        <v>0.84550086508601852</v>
      </c>
      <c r="BL246" s="328">
        <v>0.22816400171654716</v>
      </c>
      <c r="BM246" s="328">
        <v>0.71488076607395379</v>
      </c>
      <c r="BN246" s="328">
        <v>0.15610839359732798</v>
      </c>
      <c r="BO246" s="328">
        <v>0.85006361573097688</v>
      </c>
      <c r="BP246" s="328">
        <v>0.50738292089809156</v>
      </c>
      <c r="BQ246" s="328">
        <v>0.45363689835877441</v>
      </c>
      <c r="BR246" s="328">
        <v>0.17844456479776127</v>
      </c>
      <c r="BS246" s="328">
        <v>0.73060434648186856</v>
      </c>
      <c r="BT246" s="328">
        <v>0.83987243109847776</v>
      </c>
      <c r="BU246" s="328">
        <v>0.30892148171494505</v>
      </c>
      <c r="BV246" s="328">
        <v>0.98255880962685627</v>
      </c>
      <c r="BW246" s="328">
        <v>5.2291391534894593E-2</v>
      </c>
      <c r="BX246" s="328">
        <v>0.20088183663180348</v>
      </c>
      <c r="BY246" s="328">
        <v>0.37529032769859683</v>
      </c>
      <c r="BZ246" s="328">
        <v>0.59939807597686201</v>
      </c>
      <c r="CA246" s="328">
        <v>0.81143039337344725</v>
      </c>
      <c r="CB246" s="328">
        <v>0.24757249584281116</v>
      </c>
      <c r="CC246" s="328">
        <v>0.55636170291427778</v>
      </c>
      <c r="CD246" s="328">
        <v>0.85680683212387221</v>
      </c>
      <c r="CE246" s="328">
        <v>0.75073812883161306</v>
      </c>
      <c r="CF246" s="328">
        <v>0.50041325185435714</v>
      </c>
      <c r="CG246" s="328">
        <v>0.9235717902062337</v>
      </c>
      <c r="CH246" s="328">
        <v>0.36035852357763187</v>
      </c>
      <c r="CI246" s="328">
        <v>0.56483912604220743</v>
      </c>
      <c r="CJ246" s="328">
        <v>0.9473947747524516</v>
      </c>
      <c r="CK246" s="328">
        <v>0.24731042178204898</v>
      </c>
      <c r="CL246" s="328">
        <v>6.9628770061560985E-2</v>
      </c>
      <c r="CM246" s="328">
        <v>8.5976227438490094E-2</v>
      </c>
      <c r="CN246" s="328">
        <v>0.92506258622550774</v>
      </c>
      <c r="CO246" s="328">
        <v>0.71705189083345999</v>
      </c>
      <c r="CP246" s="328">
        <v>0.33313403649753948</v>
      </c>
      <c r="CQ246" s="328">
        <v>0.37884408395478619</v>
      </c>
      <c r="CR246" s="328">
        <v>0.38532076763578749</v>
      </c>
      <c r="CS246" s="328">
        <v>0.15226676361713309</v>
      </c>
      <c r="CT246" s="328">
        <v>0.8980602265075639</v>
      </c>
      <c r="CU246" s="328">
        <v>0.75137508303798661</v>
      </c>
      <c r="CV246" s="328">
        <v>0.53429568314603082</v>
      </c>
      <c r="CW246" s="329">
        <v>0.8323544497418629</v>
      </c>
    </row>
    <row r="247" spans="1:101" x14ac:dyDescent="0.25">
      <c r="A247" s="322">
        <v>245</v>
      </c>
      <c r="B247" s="327">
        <v>0.50669255468935148</v>
      </c>
      <c r="C247" s="328">
        <v>0.18065699787079392</v>
      </c>
      <c r="D247" s="328">
        <v>0.13568958538803444</v>
      </c>
      <c r="E247" s="328">
        <v>0.17724724238003486</v>
      </c>
      <c r="F247" s="328">
        <v>0.2364840922221767</v>
      </c>
      <c r="G247" s="328">
        <v>0.2937461525314049</v>
      </c>
      <c r="H247" s="328">
        <v>5.9360769003449221E-3</v>
      </c>
      <c r="I247" s="328">
        <v>0.35594665531728786</v>
      </c>
      <c r="J247" s="328">
        <v>0.90412522603721257</v>
      </c>
      <c r="K247" s="328">
        <v>0.26274359420543991</v>
      </c>
      <c r="L247" s="328">
        <v>9.7651792451511898E-2</v>
      </c>
      <c r="M247" s="328">
        <v>0.63942117741410609</v>
      </c>
      <c r="N247" s="328">
        <v>0.98060152760250419</v>
      </c>
      <c r="O247" s="328">
        <v>0.78273015398566348</v>
      </c>
      <c r="P247" s="328">
        <v>7.5468607055660719E-2</v>
      </c>
      <c r="Q247" s="328">
        <v>0.9673892930384167</v>
      </c>
      <c r="R247" s="328">
        <v>0.30398734848970843</v>
      </c>
      <c r="S247" s="328">
        <v>4.4050734215225873E-2</v>
      </c>
      <c r="T247" s="328">
        <v>0.31716324643546212</v>
      </c>
      <c r="U247" s="328">
        <v>0.77183683790192781</v>
      </c>
      <c r="V247" s="328">
        <v>0.20133776181290131</v>
      </c>
      <c r="W247" s="328">
        <v>0.70940382762990684</v>
      </c>
      <c r="X247" s="328">
        <v>0.89740508825426901</v>
      </c>
      <c r="Y247" s="328">
        <v>0.86815637944017165</v>
      </c>
      <c r="Z247" s="328">
        <v>0.23122143456769439</v>
      </c>
      <c r="AA247" s="328">
        <v>3.4251201542569554E-2</v>
      </c>
      <c r="AB247" s="328">
        <v>0.71029903397709759</v>
      </c>
      <c r="AC247" s="328">
        <v>0.39395377468918369</v>
      </c>
      <c r="AD247" s="328">
        <v>0.67952834995555667</v>
      </c>
      <c r="AE247" s="328">
        <v>0.73670484515451307</v>
      </c>
      <c r="AF247" s="328">
        <v>0.56555874084336022</v>
      </c>
      <c r="AG247" s="328">
        <v>0.54430947026563548</v>
      </c>
      <c r="AH247" s="328">
        <v>0.6243526523739078</v>
      </c>
      <c r="AI247" s="328">
        <v>0.60175008465862678</v>
      </c>
      <c r="AJ247" s="328">
        <v>0.71716503951981636</v>
      </c>
      <c r="AK247" s="328">
        <v>0.89798426160080602</v>
      </c>
      <c r="AL247" s="328">
        <v>0.94775267592530654</v>
      </c>
      <c r="AM247" s="328">
        <v>0.44587942150185533</v>
      </c>
      <c r="AN247" s="328">
        <v>0.1980904322572643</v>
      </c>
      <c r="AO247" s="328">
        <v>0.13211684323728701</v>
      </c>
      <c r="AP247" s="328">
        <v>0.97074619778056981</v>
      </c>
      <c r="AQ247" s="328">
        <v>0.86756596577560097</v>
      </c>
      <c r="AR247" s="328">
        <v>0.20388768051752493</v>
      </c>
      <c r="AS247" s="328">
        <v>0.7331840275400574</v>
      </c>
      <c r="AT247" s="328">
        <v>0.30562423573915609</v>
      </c>
      <c r="AU247" s="328">
        <v>0.35273808461882528</v>
      </c>
      <c r="AV247" s="328">
        <v>0.89267697537934954</v>
      </c>
      <c r="AW247" s="328">
        <v>0.52182376370213057</v>
      </c>
      <c r="AX247" s="328">
        <v>0.97767552021268234</v>
      </c>
      <c r="AY247" s="328">
        <v>0.61402104687832737</v>
      </c>
      <c r="AZ247" s="328">
        <v>6.1007383193834031E-2</v>
      </c>
      <c r="BA247" s="328">
        <v>0.66408705250714295</v>
      </c>
      <c r="BB247" s="328">
        <v>0.56523806703134905</v>
      </c>
      <c r="BC247" s="328">
        <v>0.38445352031536473</v>
      </c>
      <c r="BD247" s="328">
        <v>0.95242645725051123</v>
      </c>
      <c r="BE247" s="328">
        <v>4.9377921547072656E-2</v>
      </c>
      <c r="BF247" s="328">
        <v>0.72218245803415493</v>
      </c>
      <c r="BG247" s="328">
        <v>0.7162373467572889</v>
      </c>
      <c r="BH247" s="328">
        <v>0.6479533063790317</v>
      </c>
      <c r="BI247" s="328">
        <v>0.25272425519902919</v>
      </c>
      <c r="BJ247" s="328">
        <v>0.39832569418489161</v>
      </c>
      <c r="BK247" s="328">
        <v>0.83433646299562136</v>
      </c>
      <c r="BL247" s="328">
        <v>0.53109557929731732</v>
      </c>
      <c r="BM247" s="328">
        <v>0.32657687237915689</v>
      </c>
      <c r="BN247" s="328">
        <v>0.23906713317193429</v>
      </c>
      <c r="BO247" s="328">
        <v>0.28305014935952855</v>
      </c>
      <c r="BP247" s="328">
        <v>0.90426421976512739</v>
      </c>
      <c r="BQ247" s="328">
        <v>0.28470596265386749</v>
      </c>
      <c r="BR247" s="328">
        <v>0.46929883883598134</v>
      </c>
      <c r="BS247" s="328">
        <v>0.69645000235579335</v>
      </c>
      <c r="BT247" s="328">
        <v>0.14985858718990208</v>
      </c>
      <c r="BU247" s="328">
        <v>0.76125528235422801</v>
      </c>
      <c r="BV247" s="328">
        <v>0.62381867338072183</v>
      </c>
      <c r="BW247" s="328">
        <v>0.46930717714823267</v>
      </c>
      <c r="BX247" s="328">
        <v>0.58209997887209153</v>
      </c>
      <c r="BY247" s="328">
        <v>0.45513756903558145</v>
      </c>
      <c r="BZ247" s="328">
        <v>0.51234428680040822</v>
      </c>
      <c r="CA247" s="328">
        <v>0.28507068435316096</v>
      </c>
      <c r="CB247" s="328">
        <v>0.12500031346013429</v>
      </c>
      <c r="CC247" s="328">
        <v>0.57512101232477386</v>
      </c>
      <c r="CD247" s="328">
        <v>0.46702671872803858</v>
      </c>
      <c r="CE247" s="328">
        <v>3.471858375209802E-2</v>
      </c>
      <c r="CF247" s="328">
        <v>0.44964164949534702</v>
      </c>
      <c r="CG247" s="328">
        <v>5.9560845476999358E-2</v>
      </c>
      <c r="CH247" s="328">
        <v>0.22014477222015216</v>
      </c>
      <c r="CI247" s="328">
        <v>0.58761409586863556</v>
      </c>
      <c r="CJ247" s="328">
        <v>0.89362428784615311</v>
      </c>
      <c r="CK247" s="328">
        <v>0.84512203953319842</v>
      </c>
      <c r="CL247" s="328">
        <v>0.19973444925106865</v>
      </c>
      <c r="CM247" s="328">
        <v>0.73139851741220641</v>
      </c>
      <c r="CN247" s="328">
        <v>0.4879622261678529</v>
      </c>
      <c r="CO247" s="328">
        <v>0.94564727805560467</v>
      </c>
      <c r="CP247" s="328">
        <v>0.73801426261467462</v>
      </c>
      <c r="CQ247" s="328">
        <v>0.27763696873921817</v>
      </c>
      <c r="CR247" s="328">
        <v>0.47551091530059719</v>
      </c>
      <c r="CS247" s="328">
        <v>0.57593131564156419</v>
      </c>
      <c r="CT247" s="328">
        <v>0.43181752228764392</v>
      </c>
      <c r="CU247" s="328">
        <v>0.99606571185716586</v>
      </c>
      <c r="CV247" s="328">
        <v>0.70183351958338402</v>
      </c>
      <c r="CW247" s="329">
        <v>0.2215526154165488</v>
      </c>
    </row>
    <row r="248" spans="1:101" x14ac:dyDescent="0.25">
      <c r="A248" s="322">
        <v>246</v>
      </c>
      <c r="B248" s="327">
        <v>0.7027005306604448</v>
      </c>
      <c r="C248" s="328">
        <v>0.63432159702990032</v>
      </c>
      <c r="D248" s="328">
        <v>0.4938860921471484</v>
      </c>
      <c r="E248" s="328">
        <v>0.4141595790326642</v>
      </c>
      <c r="F248" s="328">
        <v>3.3847566327890988E-2</v>
      </c>
      <c r="G248" s="328">
        <v>0.56883807455434443</v>
      </c>
      <c r="H248" s="328">
        <v>0.8429525281292416</v>
      </c>
      <c r="I248" s="328">
        <v>0.62197502176656894</v>
      </c>
      <c r="J248" s="328">
        <v>0.14104560576371394</v>
      </c>
      <c r="K248" s="328">
        <v>0.13835510335705692</v>
      </c>
      <c r="L248" s="328">
        <v>0.54516307813488396</v>
      </c>
      <c r="M248" s="328">
        <v>0.39600112637062779</v>
      </c>
      <c r="N248" s="328">
        <v>0.11715884712820124</v>
      </c>
      <c r="O248" s="328">
        <v>0.83241735139301998</v>
      </c>
      <c r="P248" s="328">
        <v>0.31564741604465874</v>
      </c>
      <c r="Q248" s="328">
        <v>0.72646644562775808</v>
      </c>
      <c r="R248" s="328">
        <v>0.25170391077956311</v>
      </c>
      <c r="S248" s="328">
        <v>0.3521553448661674</v>
      </c>
      <c r="T248" s="328">
        <v>0.99230725283169585</v>
      </c>
      <c r="U248" s="328">
        <v>0.8674234746369347</v>
      </c>
      <c r="V248" s="328">
        <v>0.5027015567162918</v>
      </c>
      <c r="W248" s="328">
        <v>0.94500152097471268</v>
      </c>
      <c r="X248" s="328">
        <v>0.5551517539430586</v>
      </c>
      <c r="Y248" s="328">
        <v>0.27629554432390702</v>
      </c>
      <c r="Z248" s="328">
        <v>0.64578799819715016</v>
      </c>
      <c r="AA248" s="328">
        <v>0.8334848364615759</v>
      </c>
      <c r="AB248" s="328">
        <v>0.54003542499107926</v>
      </c>
      <c r="AC248" s="328">
        <v>0.38307648517731607</v>
      </c>
      <c r="AD248" s="328">
        <v>0.6701742973266116</v>
      </c>
      <c r="AE248" s="328">
        <v>0.26907070649705833</v>
      </c>
      <c r="AF248" s="328">
        <v>6.348283712176106E-2</v>
      </c>
      <c r="AG248" s="328">
        <v>0.34136255577003727</v>
      </c>
      <c r="AH248" s="328">
        <v>0.93214129133301604</v>
      </c>
      <c r="AI248" s="328">
        <v>0.18595153253645158</v>
      </c>
      <c r="AJ248" s="328">
        <v>0.21020236119248104</v>
      </c>
      <c r="AK248" s="328">
        <v>0.99568001274833473</v>
      </c>
      <c r="AL248" s="328">
        <v>0.50423786092407497</v>
      </c>
      <c r="AM248" s="328">
        <v>0.37902013527232281</v>
      </c>
      <c r="AN248" s="328">
        <v>0.60877855516376478</v>
      </c>
      <c r="AO248" s="328">
        <v>0.56193654008348615</v>
      </c>
      <c r="AP248" s="328">
        <v>0.24306476406910082</v>
      </c>
      <c r="AQ248" s="328">
        <v>0.8100036085255955</v>
      </c>
      <c r="AR248" s="328">
        <v>0.44123617871054477</v>
      </c>
      <c r="AS248" s="328">
        <v>0.56528791623793362</v>
      </c>
      <c r="AT248" s="328">
        <v>0.61907077747255745</v>
      </c>
      <c r="AU248" s="328">
        <v>0.44460888350811878</v>
      </c>
      <c r="AV248" s="328">
        <v>0.69345729619750163</v>
      </c>
      <c r="AW248" s="328">
        <v>0.11314492168261969</v>
      </c>
      <c r="AX248" s="328">
        <v>1.7067513786738431E-2</v>
      </c>
      <c r="AY248" s="328">
        <v>0.84733554170743997</v>
      </c>
      <c r="AZ248" s="328">
        <v>2.6418028243049285E-2</v>
      </c>
      <c r="BA248" s="328">
        <v>0.72350011736105846</v>
      </c>
      <c r="BB248" s="328">
        <v>0.24627111810832236</v>
      </c>
      <c r="BC248" s="328">
        <v>0.14688678316628057</v>
      </c>
      <c r="BD248" s="328">
        <v>0.54752312032299644</v>
      </c>
      <c r="BE248" s="328">
        <v>0.17872374119504286</v>
      </c>
      <c r="BF248" s="328">
        <v>0.82864658339870978</v>
      </c>
      <c r="BG248" s="328">
        <v>0.40343773986684384</v>
      </c>
      <c r="BH248" s="328">
        <v>0.42352576329865954</v>
      </c>
      <c r="BI248" s="328">
        <v>0.87862924183829549</v>
      </c>
      <c r="BJ248" s="328">
        <v>0.60081384853456665</v>
      </c>
      <c r="BK248" s="328">
        <v>0.56675755880842527</v>
      </c>
      <c r="BL248" s="328">
        <v>0.1868942255299384</v>
      </c>
      <c r="BM248" s="328">
        <v>0.96679657443593836</v>
      </c>
      <c r="BN248" s="328">
        <v>0.40819092199734075</v>
      </c>
      <c r="BO248" s="328">
        <v>0.37008569512862866</v>
      </c>
      <c r="BP248" s="328">
        <v>0.7671668652799748</v>
      </c>
      <c r="BQ248" s="328">
        <v>3.2494372527765769E-2</v>
      </c>
      <c r="BR248" s="328">
        <v>0.85688001697643146</v>
      </c>
      <c r="BS248" s="328">
        <v>0.39998169809185868</v>
      </c>
      <c r="BT248" s="328">
        <v>0.13122959028196579</v>
      </c>
      <c r="BU248" s="328">
        <v>0.47993661729470283</v>
      </c>
      <c r="BV248" s="328">
        <v>5.3645324544411288E-2</v>
      </c>
      <c r="BW248" s="328">
        <v>0.90205837767301755</v>
      </c>
      <c r="BX248" s="328">
        <v>0.77791097114620467</v>
      </c>
      <c r="BY248" s="328">
        <v>0.73614709254856248</v>
      </c>
      <c r="BZ248" s="328">
        <v>0.82930590467988807</v>
      </c>
      <c r="CA248" s="328">
        <v>0.56954680077487296</v>
      </c>
      <c r="CB248" s="328">
        <v>0.16373638217130204</v>
      </c>
      <c r="CC248" s="328">
        <v>0.64952389972874514</v>
      </c>
      <c r="CD248" s="328">
        <v>1.3534409795785685E-2</v>
      </c>
      <c r="CE248" s="328">
        <v>0.73691391217487112</v>
      </c>
      <c r="CF248" s="328">
        <v>0.6410183717272413</v>
      </c>
      <c r="CG248" s="328">
        <v>0.21478582183850126</v>
      </c>
      <c r="CH248" s="328">
        <v>0.30061136171492286</v>
      </c>
      <c r="CI248" s="328">
        <v>0.9228908151637143</v>
      </c>
      <c r="CJ248" s="328">
        <v>0.81324496510179145</v>
      </c>
      <c r="CK248" s="328">
        <v>0.12369393488441638</v>
      </c>
      <c r="CL248" s="328">
        <v>0.72812372931295766</v>
      </c>
      <c r="CM248" s="328">
        <v>0.80918042689816616</v>
      </c>
      <c r="CN248" s="328">
        <v>0.24925528876126002</v>
      </c>
      <c r="CO248" s="328">
        <v>0.34347692770378568</v>
      </c>
      <c r="CP248" s="328">
        <v>0.1607521255754305</v>
      </c>
      <c r="CQ248" s="328">
        <v>0.80189530876178683</v>
      </c>
      <c r="CR248" s="328">
        <v>0.35651962243847501</v>
      </c>
      <c r="CS248" s="328">
        <v>0.94881821409510536</v>
      </c>
      <c r="CT248" s="328">
        <v>0.80685889841936875</v>
      </c>
      <c r="CU248" s="328">
        <v>0.31243646534095926</v>
      </c>
      <c r="CV248" s="328">
        <v>0.97725741758525597</v>
      </c>
      <c r="CW248" s="329">
        <v>0.98344971927436919</v>
      </c>
    </row>
    <row r="249" spans="1:101" x14ac:dyDescent="0.25">
      <c r="A249" s="322">
        <v>247</v>
      </c>
      <c r="B249" s="327">
        <v>0.11320598904332657</v>
      </c>
      <c r="C249" s="328">
        <v>0.35346184993855756</v>
      </c>
      <c r="D249" s="328">
        <v>0.69009248452123462</v>
      </c>
      <c r="E249" s="328">
        <v>0.65770821711600824</v>
      </c>
      <c r="F249" s="328">
        <v>0.98877008373459274</v>
      </c>
      <c r="G249" s="328">
        <v>0.2483506196056855</v>
      </c>
      <c r="H249" s="328">
        <v>0.21171635771671893</v>
      </c>
      <c r="I249" s="328">
        <v>9.7464523005079684E-3</v>
      </c>
      <c r="J249" s="328">
        <v>0.15471581631710163</v>
      </c>
      <c r="K249" s="328">
        <v>0.60636301532588455</v>
      </c>
      <c r="L249" s="328">
        <v>0.70181106363863321</v>
      </c>
      <c r="M249" s="328">
        <v>0.34428913000283945</v>
      </c>
      <c r="N249" s="328">
        <v>0.19996430932006426</v>
      </c>
      <c r="O249" s="328">
        <v>0.9454132229041603</v>
      </c>
      <c r="P249" s="328">
        <v>0.37513306911467525</v>
      </c>
      <c r="Q249" s="328">
        <v>0.54629503791434253</v>
      </c>
      <c r="R249" s="328">
        <v>0.53371901064931304</v>
      </c>
      <c r="S249" s="328">
        <v>7.3960434167088973E-2</v>
      </c>
      <c r="T249" s="328">
        <v>0.36821267464164453</v>
      </c>
      <c r="U249" s="328">
        <v>0.73104581574357308</v>
      </c>
      <c r="V249" s="328">
        <v>0.15851227533194256</v>
      </c>
      <c r="W249" s="328">
        <v>0.43423313165214639</v>
      </c>
      <c r="X249" s="328">
        <v>0.90329384385666533</v>
      </c>
      <c r="Y249" s="328">
        <v>0.41879626802588632</v>
      </c>
      <c r="Z249" s="328">
        <v>0.92166593241733019</v>
      </c>
      <c r="AA249" s="328">
        <v>0.8031240912080142</v>
      </c>
      <c r="AB249" s="328">
        <v>0.73519366587503598</v>
      </c>
      <c r="AC249" s="328">
        <v>0.55380060590719737</v>
      </c>
      <c r="AD249" s="328">
        <v>0.91867893698891567</v>
      </c>
      <c r="AE249" s="328">
        <v>0.8402118215244796</v>
      </c>
      <c r="AF249" s="328">
        <v>0.92783724760289887</v>
      </c>
      <c r="AG249" s="328">
        <v>0.17793268983202548</v>
      </c>
      <c r="AH249" s="328">
        <v>0.56807503593522046</v>
      </c>
      <c r="AI249" s="328">
        <v>0.45003357916539244</v>
      </c>
      <c r="AJ249" s="328">
        <v>0.18576644669596676</v>
      </c>
      <c r="AK249" s="328">
        <v>0.66951706885602746</v>
      </c>
      <c r="AL249" s="328">
        <v>0.66599513266917354</v>
      </c>
      <c r="AM249" s="328">
        <v>0.66369931346771782</v>
      </c>
      <c r="AN249" s="328">
        <v>0.8032337320821048</v>
      </c>
      <c r="AO249" s="328">
        <v>2.3343867183872824E-2</v>
      </c>
      <c r="AP249" s="328">
        <v>0.93615301183237287</v>
      </c>
      <c r="AQ249" s="328">
        <v>0.96037346919407263</v>
      </c>
      <c r="AR249" s="328">
        <v>3.2870850190651169E-2</v>
      </c>
      <c r="AS249" s="328">
        <v>4.9741243295111204E-2</v>
      </c>
      <c r="AT249" s="328">
        <v>0.93788242534944244</v>
      </c>
      <c r="AU249" s="328">
        <v>0.7181946114693849</v>
      </c>
      <c r="AV249" s="328">
        <v>0.40552259701544369</v>
      </c>
      <c r="AW249" s="328">
        <v>0.62807999084040511</v>
      </c>
      <c r="AX249" s="328">
        <v>0.42441923873587339</v>
      </c>
      <c r="AY249" s="328">
        <v>0.99523129804583377</v>
      </c>
      <c r="AZ249" s="328">
        <v>0.54112680907487842</v>
      </c>
      <c r="BA249" s="328">
        <v>0.11989845738894278</v>
      </c>
      <c r="BB249" s="328">
        <v>0.80388598320220517</v>
      </c>
      <c r="BC249" s="328">
        <v>0.43381459384056087</v>
      </c>
      <c r="BD249" s="328">
        <v>0.48313484892495495</v>
      </c>
      <c r="BE249" s="328">
        <v>0.13315231624920276</v>
      </c>
      <c r="BF249" s="328">
        <v>0.58150455676125512</v>
      </c>
      <c r="BG249" s="328">
        <v>0.23524729806458122</v>
      </c>
      <c r="BH249" s="328">
        <v>0.85784134951612345</v>
      </c>
      <c r="BI249" s="328">
        <v>0.79142307581796301</v>
      </c>
      <c r="BJ249" s="328">
        <v>0.84657372474845283</v>
      </c>
      <c r="BK249" s="328">
        <v>0.78545601956761613</v>
      </c>
      <c r="BL249" s="328">
        <v>0.72203828902629597</v>
      </c>
      <c r="BM249" s="328">
        <v>0.32586886539128068</v>
      </c>
      <c r="BN249" s="328">
        <v>0.6621847873234552</v>
      </c>
      <c r="BO249" s="328">
        <v>0.29718863922833982</v>
      </c>
      <c r="BP249" s="328">
        <v>0.40867058349990848</v>
      </c>
      <c r="BQ249" s="328">
        <v>0.56814951301086358</v>
      </c>
      <c r="BR249" s="328">
        <v>7.2702417438130773E-2</v>
      </c>
      <c r="BS249" s="328">
        <v>3.6891598841330531E-2</v>
      </c>
      <c r="BT249" s="328">
        <v>0.93377351398456421</v>
      </c>
      <c r="BU249" s="328">
        <v>0.25193409783987808</v>
      </c>
      <c r="BV249" s="328">
        <v>0.48861122994941608</v>
      </c>
      <c r="BW249" s="328">
        <v>0.23926384237737719</v>
      </c>
      <c r="BX249" s="328">
        <v>0.88891125418498529</v>
      </c>
      <c r="BY249" s="328">
        <v>7.3491743875802484E-2</v>
      </c>
      <c r="BZ249" s="328">
        <v>0.63592566349562429</v>
      </c>
      <c r="CA249" s="328">
        <v>2.9743202906514554E-2</v>
      </c>
      <c r="CB249" s="328">
        <v>0.22163430433538434</v>
      </c>
      <c r="CC249" s="328">
        <v>0.57461599868092095</v>
      </c>
      <c r="CD249" s="328">
        <v>0.18253569607216669</v>
      </c>
      <c r="CE249" s="328">
        <v>0.15595913484371859</v>
      </c>
      <c r="CF249" s="328">
        <v>0.86576025964071368</v>
      </c>
      <c r="CG249" s="328">
        <v>0.22325083929900114</v>
      </c>
      <c r="CH249" s="328">
        <v>0.97843544058818122</v>
      </c>
      <c r="CI249" s="328">
        <v>0.23418406603297015</v>
      </c>
      <c r="CJ249" s="328">
        <v>0.56810785390863505</v>
      </c>
      <c r="CK249" s="328">
        <v>0.96044546840236933</v>
      </c>
      <c r="CL249" s="328">
        <v>0.97565429219500999</v>
      </c>
      <c r="CM249" s="328">
        <v>0.43990023044030568</v>
      </c>
      <c r="CN249" s="328">
        <v>0.43223215849364038</v>
      </c>
      <c r="CO249" s="328">
        <v>0.55066220429915647</v>
      </c>
      <c r="CP249" s="328">
        <v>0.75851491660156345</v>
      </c>
      <c r="CQ249" s="328">
        <v>0.94964373807218938</v>
      </c>
      <c r="CR249" s="328">
        <v>0.9095190880128996</v>
      </c>
      <c r="CS249" s="328">
        <v>8.9849591607310764E-2</v>
      </c>
      <c r="CT249" s="328">
        <v>0.26732743634409273</v>
      </c>
      <c r="CU249" s="328">
        <v>8.2588606544764076E-2</v>
      </c>
      <c r="CV249" s="328">
        <v>0.91098719263542094</v>
      </c>
      <c r="CW249" s="329">
        <v>0.80235295410105922</v>
      </c>
    </row>
    <row r="250" spans="1:101" x14ac:dyDescent="0.25">
      <c r="A250" s="322">
        <v>248</v>
      </c>
      <c r="B250" s="327">
        <v>0.73665623148955928</v>
      </c>
      <c r="C250" s="328">
        <v>6.8578368137484524E-2</v>
      </c>
      <c r="D250" s="328">
        <v>0.1890561685899792</v>
      </c>
      <c r="E250" s="328">
        <v>0.43759182436364474</v>
      </c>
      <c r="F250" s="328">
        <v>1.5910531091863689E-2</v>
      </c>
      <c r="G250" s="328">
        <v>0.99291846219463231</v>
      </c>
      <c r="H250" s="328">
        <v>0.87930311781775772</v>
      </c>
      <c r="I250" s="328">
        <v>0.52163884829236484</v>
      </c>
      <c r="J250" s="328">
        <v>0.50271823735433951</v>
      </c>
      <c r="K250" s="328">
        <v>0.4937506876527662</v>
      </c>
      <c r="L250" s="328">
        <v>0.67000201672646931</v>
      </c>
      <c r="M250" s="328">
        <v>0.6986652194215921</v>
      </c>
      <c r="N250" s="328">
        <v>0.22968760643338015</v>
      </c>
      <c r="O250" s="328">
        <v>0.26666590545434588</v>
      </c>
      <c r="P250" s="328">
        <v>0.88557827254332688</v>
      </c>
      <c r="Q250" s="328">
        <v>0.67291165323471747</v>
      </c>
      <c r="R250" s="328">
        <v>0.75151089435885488</v>
      </c>
      <c r="S250" s="328">
        <v>0.72595017632515724</v>
      </c>
      <c r="T250" s="328">
        <v>0.27848721674886345</v>
      </c>
      <c r="U250" s="328">
        <v>0.94710037182594875</v>
      </c>
      <c r="V250" s="328">
        <v>6.2180615064820532E-2</v>
      </c>
      <c r="W250" s="328">
        <v>0.11718126365956572</v>
      </c>
      <c r="X250" s="328">
        <v>0.10439054145012516</v>
      </c>
      <c r="Y250" s="328">
        <v>0.60241162538301563</v>
      </c>
      <c r="Z250" s="328">
        <v>0.51087906511130421</v>
      </c>
      <c r="AA250" s="328">
        <v>0.55065881487166646</v>
      </c>
      <c r="AB250" s="328">
        <v>0.45208047164974019</v>
      </c>
      <c r="AC250" s="328">
        <v>0.29984542181090035</v>
      </c>
      <c r="AD250" s="328">
        <v>0.94718298638088871</v>
      </c>
      <c r="AE250" s="328">
        <v>0.81369554673707611</v>
      </c>
      <c r="AF250" s="328">
        <v>0.70473211648323542</v>
      </c>
      <c r="AG250" s="328">
        <v>0.14919191068867077</v>
      </c>
      <c r="AH250" s="328">
        <v>2.2895216427953002E-2</v>
      </c>
      <c r="AI250" s="328">
        <v>0.48560151136561291</v>
      </c>
      <c r="AJ250" s="328">
        <v>0.62203191222270182</v>
      </c>
      <c r="AK250" s="328">
        <v>0.85170586326426378</v>
      </c>
      <c r="AL250" s="328">
        <v>0.62493561778753226</v>
      </c>
      <c r="AM250" s="328">
        <v>0.73920416172696157</v>
      </c>
      <c r="AN250" s="328">
        <v>2.0087382485034944E-2</v>
      </c>
      <c r="AO250" s="328">
        <v>0.75354535326788508</v>
      </c>
      <c r="AP250" s="328">
        <v>0.92600181391775482</v>
      </c>
      <c r="AQ250" s="328">
        <v>0.72349949088170273</v>
      </c>
      <c r="AR250" s="328">
        <v>7.3444687533444908E-2</v>
      </c>
      <c r="AS250" s="328">
        <v>0.61051504638449661</v>
      </c>
      <c r="AT250" s="328">
        <v>0.89688075611554474</v>
      </c>
      <c r="AU250" s="328">
        <v>0.77643515653484951</v>
      </c>
      <c r="AV250" s="328">
        <v>6.1636228846617236E-2</v>
      </c>
      <c r="AW250" s="328">
        <v>0.56455712509595624</v>
      </c>
      <c r="AX250" s="328">
        <v>0.57257940360469473</v>
      </c>
      <c r="AY250" s="328">
        <v>0.22615664300119853</v>
      </c>
      <c r="AZ250" s="328">
        <v>0.48924606826094319</v>
      </c>
      <c r="BA250" s="328">
        <v>0.3720986277642242</v>
      </c>
      <c r="BB250" s="328">
        <v>0.47375741715457043</v>
      </c>
      <c r="BC250" s="328">
        <v>0.63320758822641232</v>
      </c>
      <c r="BD250" s="328">
        <v>0.34953418892458288</v>
      </c>
      <c r="BE250" s="328">
        <v>0.63449227816260478</v>
      </c>
      <c r="BF250" s="328">
        <v>0.95508800851519204</v>
      </c>
      <c r="BG250" s="328">
        <v>0.94522823684600699</v>
      </c>
      <c r="BH250" s="328">
        <v>0.76761498086904245</v>
      </c>
      <c r="BI250" s="328">
        <v>0.31870103755286827</v>
      </c>
      <c r="BJ250" s="328">
        <v>0.65678917769678957</v>
      </c>
      <c r="BK250" s="328">
        <v>0.41967577556535995</v>
      </c>
      <c r="BL250" s="328">
        <v>0.42747047657466242</v>
      </c>
      <c r="BM250" s="328">
        <v>0.78411824300969135</v>
      </c>
      <c r="BN250" s="328">
        <v>0.87165473535021221</v>
      </c>
      <c r="BO250" s="328">
        <v>0.71595832418526961</v>
      </c>
      <c r="BP250" s="328">
        <v>0.44916963654263942</v>
      </c>
      <c r="BQ250" s="328">
        <v>0.44315359450739789</v>
      </c>
      <c r="BR250" s="328">
        <v>0.64851495159330685</v>
      </c>
      <c r="BS250" s="328">
        <v>0.52922154067050986</v>
      </c>
      <c r="BT250" s="328">
        <v>0.58767556997361514</v>
      </c>
      <c r="BU250" s="328">
        <v>0.97263377566600617</v>
      </c>
      <c r="BV250" s="328">
        <v>8.3932433701501274E-2</v>
      </c>
      <c r="BW250" s="328">
        <v>7.0066888034398644E-2</v>
      </c>
      <c r="BX250" s="328">
        <v>0.25834041320913159</v>
      </c>
      <c r="BY250" s="328">
        <v>0.5357912814077137</v>
      </c>
      <c r="BZ250" s="328">
        <v>0.56817582679239109</v>
      </c>
      <c r="CA250" s="328">
        <v>0.62868658825088652</v>
      </c>
      <c r="CB250" s="328">
        <v>0.5382085781028243</v>
      </c>
      <c r="CC250" s="328">
        <v>0.11289937513409143</v>
      </c>
      <c r="CD250" s="328">
        <v>0.88423149409444668</v>
      </c>
      <c r="CE250" s="328">
        <v>0.82341316970570322</v>
      </c>
      <c r="CF250" s="328">
        <v>0.92384586622757259</v>
      </c>
      <c r="CG250" s="328">
        <v>0.6614966046531412</v>
      </c>
      <c r="CH250" s="328">
        <v>0.50745072977267336</v>
      </c>
      <c r="CI250" s="328">
        <v>0.65684829854183424</v>
      </c>
      <c r="CJ250" s="328">
        <v>0.80989260960318177</v>
      </c>
      <c r="CK250" s="328">
        <v>0.99536070525733544</v>
      </c>
      <c r="CL250" s="328">
        <v>0.17334609618071317</v>
      </c>
      <c r="CM250" s="328">
        <v>0.92267243174983093</v>
      </c>
      <c r="CN250" s="328">
        <v>0.80733853862505711</v>
      </c>
      <c r="CO250" s="328">
        <v>0.76284568036689171</v>
      </c>
      <c r="CP250" s="328">
        <v>0.46870027021666205</v>
      </c>
      <c r="CQ250" s="328">
        <v>0.59705667297061016</v>
      </c>
      <c r="CR250" s="328">
        <v>0.19221864800522681</v>
      </c>
      <c r="CS250" s="328">
        <v>0.24210330852743001</v>
      </c>
      <c r="CT250" s="328">
        <v>0.31812230111040618</v>
      </c>
      <c r="CU250" s="328">
        <v>5.0173953911672342E-2</v>
      </c>
      <c r="CV250" s="328">
        <v>8.1866886778298564E-2</v>
      </c>
      <c r="CW250" s="329">
        <v>0.51469485838618767</v>
      </c>
    </row>
    <row r="251" spans="1:101" x14ac:dyDescent="0.25">
      <c r="A251" s="322">
        <v>249</v>
      </c>
      <c r="B251" s="327">
        <v>0.70415369803205019</v>
      </c>
      <c r="C251" s="328">
        <v>0.24387503456865911</v>
      </c>
      <c r="D251" s="328">
        <v>0.34599824403943291</v>
      </c>
      <c r="E251" s="328">
        <v>0.71509516585158206</v>
      </c>
      <c r="F251" s="328">
        <v>0.52688266582236754</v>
      </c>
      <c r="G251" s="328">
        <v>0.77291858734796515</v>
      </c>
      <c r="H251" s="328">
        <v>0.5031122829263257</v>
      </c>
      <c r="I251" s="328">
        <v>0.26757458804503886</v>
      </c>
      <c r="J251" s="328">
        <v>0.17296057764172157</v>
      </c>
      <c r="K251" s="328">
        <v>0.94556839564704043</v>
      </c>
      <c r="L251" s="328">
        <v>0.51792739043620362</v>
      </c>
      <c r="M251" s="328">
        <v>0.93251896976304338</v>
      </c>
      <c r="N251" s="328">
        <v>0.91896307750472728</v>
      </c>
      <c r="O251" s="328">
        <v>0.35550357227030549</v>
      </c>
      <c r="P251" s="328">
        <v>0.77263854484366501</v>
      </c>
      <c r="Q251" s="328">
        <v>0.32427720810475957</v>
      </c>
      <c r="R251" s="328">
        <v>0.57983452547072156</v>
      </c>
      <c r="S251" s="328">
        <v>0.73933427961495291</v>
      </c>
      <c r="T251" s="328">
        <v>0.73101048310937977</v>
      </c>
      <c r="U251" s="328">
        <v>0.90055716749527548</v>
      </c>
      <c r="V251" s="328">
        <v>0.28487936279104198</v>
      </c>
      <c r="W251" s="328">
        <v>0.68430341571669384</v>
      </c>
      <c r="X251" s="328">
        <v>8.7709074726198155E-2</v>
      </c>
      <c r="Y251" s="328">
        <v>0.9104019700806818</v>
      </c>
      <c r="Z251" s="328">
        <v>6.4971179090986375E-2</v>
      </c>
      <c r="AA251" s="328">
        <v>0.66563236131376158</v>
      </c>
      <c r="AB251" s="328">
        <v>0.73396642641363385</v>
      </c>
      <c r="AC251" s="328">
        <v>0.55192976721952358</v>
      </c>
      <c r="AD251" s="328">
        <v>0.16536516343390328</v>
      </c>
      <c r="AE251" s="328">
        <v>0.8819522651114875</v>
      </c>
      <c r="AF251" s="328">
        <v>0.59819439706296307</v>
      </c>
      <c r="AG251" s="328">
        <v>0.76254989547234642</v>
      </c>
      <c r="AH251" s="328">
        <v>0.24237589734184084</v>
      </c>
      <c r="AI251" s="328">
        <v>0.52450744092129331</v>
      </c>
      <c r="AJ251" s="328">
        <v>0.57290028379625912</v>
      </c>
      <c r="AK251" s="328">
        <v>0.63764595193747775</v>
      </c>
      <c r="AL251" s="328">
        <v>0.48819806243283836</v>
      </c>
      <c r="AM251" s="328">
        <v>2.7058593988165569E-2</v>
      </c>
      <c r="AN251" s="328">
        <v>0.82418442075489384</v>
      </c>
      <c r="AO251" s="328">
        <v>8.6690596530723862E-2</v>
      </c>
      <c r="AP251" s="328">
        <v>0.45590129567871696</v>
      </c>
      <c r="AQ251" s="328">
        <v>1.86105908222709E-2</v>
      </c>
      <c r="AR251" s="328">
        <v>2.2953068070784344E-2</v>
      </c>
      <c r="AS251" s="328">
        <v>0.80955279803313407</v>
      </c>
      <c r="AT251" s="328">
        <v>1.7098093442879936E-2</v>
      </c>
      <c r="AU251" s="328">
        <v>0.10125732308793367</v>
      </c>
      <c r="AV251" s="328">
        <v>0.97545826555003678</v>
      </c>
      <c r="AW251" s="328">
        <v>0.2286878856365675</v>
      </c>
      <c r="AX251" s="328">
        <v>0.85385180214369605</v>
      </c>
      <c r="AY251" s="328">
        <v>0.1224822790104616</v>
      </c>
      <c r="AZ251" s="328">
        <v>7.7317859553664769E-2</v>
      </c>
      <c r="BA251" s="328">
        <v>0.69573648591235671</v>
      </c>
      <c r="BB251" s="328">
        <v>0.94125971681419696</v>
      </c>
      <c r="BC251" s="328">
        <v>0.21868837652585071</v>
      </c>
      <c r="BD251" s="328">
        <v>0.14222004256217868</v>
      </c>
      <c r="BE251" s="328">
        <v>0.4066467902221671</v>
      </c>
      <c r="BF251" s="328">
        <v>0.51238564209159176</v>
      </c>
      <c r="BG251" s="328">
        <v>6.7304152090090108E-2</v>
      </c>
      <c r="BH251" s="328">
        <v>0.17962922871127684</v>
      </c>
      <c r="BI251" s="328">
        <v>0.28385110438458505</v>
      </c>
      <c r="BJ251" s="328">
        <v>0.8327342732911891</v>
      </c>
      <c r="BK251" s="328">
        <v>0.50571311216341552</v>
      </c>
      <c r="BL251" s="328">
        <v>0.59991439695808335</v>
      </c>
      <c r="BM251" s="328">
        <v>9.5619599485591955E-2</v>
      </c>
      <c r="BN251" s="328">
        <v>0.15835896977100372</v>
      </c>
      <c r="BO251" s="328">
        <v>0.1902090677920989</v>
      </c>
      <c r="BP251" s="328">
        <v>0.98169993863499272</v>
      </c>
      <c r="BQ251" s="328">
        <v>0.59801232776370661</v>
      </c>
      <c r="BR251" s="328">
        <v>0.9618330669973314</v>
      </c>
      <c r="BS251" s="328">
        <v>0.51357688663466039</v>
      </c>
      <c r="BT251" s="328">
        <v>0.5759891602487357</v>
      </c>
      <c r="BU251" s="328">
        <v>0.17147295029666321</v>
      </c>
      <c r="BV251" s="328">
        <v>0.42565214331333423</v>
      </c>
      <c r="BW251" s="328">
        <v>2.3421820404536886E-2</v>
      </c>
      <c r="BX251" s="328">
        <v>0.32416375064819292</v>
      </c>
      <c r="BY251" s="328">
        <v>0.95618600367057849</v>
      </c>
      <c r="BZ251" s="328">
        <v>0.51073654175620131</v>
      </c>
      <c r="CA251" s="328">
        <v>5.0773019356067817E-2</v>
      </c>
      <c r="CB251" s="328">
        <v>9.3838210431333557E-2</v>
      </c>
      <c r="CC251" s="328">
        <v>0.49582903481412366</v>
      </c>
      <c r="CD251" s="328">
        <v>5.4606150684735066E-2</v>
      </c>
      <c r="CE251" s="328">
        <v>0.44716083843444432</v>
      </c>
      <c r="CF251" s="328">
        <v>0.23377858037733956</v>
      </c>
      <c r="CG251" s="328">
        <v>0.80464400688999671</v>
      </c>
      <c r="CH251" s="328">
        <v>0.14481580718946252</v>
      </c>
      <c r="CI251" s="328">
        <v>0.9875101939081552</v>
      </c>
      <c r="CJ251" s="328">
        <v>0.22588276476367941</v>
      </c>
      <c r="CK251" s="328">
        <v>0.4709809790922701</v>
      </c>
      <c r="CL251" s="328">
        <v>0.3176906221095237</v>
      </c>
      <c r="CM251" s="328">
        <v>0.44164305155867756</v>
      </c>
      <c r="CN251" s="328">
        <v>0.68111320725861013</v>
      </c>
      <c r="CO251" s="328">
        <v>0.43763849190868442</v>
      </c>
      <c r="CP251" s="328">
        <v>0.40469716407814693</v>
      </c>
      <c r="CQ251" s="328">
        <v>0.42000849949140573</v>
      </c>
      <c r="CR251" s="328">
        <v>0.45232092442958671</v>
      </c>
      <c r="CS251" s="328">
        <v>0.41037873196568508</v>
      </c>
      <c r="CT251" s="328">
        <v>0.40413791136063049</v>
      </c>
      <c r="CU251" s="328">
        <v>0.17812575466236513</v>
      </c>
      <c r="CV251" s="328">
        <v>0.30050570019537481</v>
      </c>
      <c r="CW251" s="329">
        <v>0.74647048962701845</v>
      </c>
    </row>
    <row r="252" spans="1:101" x14ac:dyDescent="0.25">
      <c r="A252" s="322">
        <v>250</v>
      </c>
      <c r="B252" s="327">
        <v>0.98087641542055115</v>
      </c>
      <c r="C252" s="328">
        <v>0.49792924752180245</v>
      </c>
      <c r="D252" s="328">
        <v>0.16867058499269882</v>
      </c>
      <c r="E252" s="328">
        <v>0.40666604475940904</v>
      </c>
      <c r="F252" s="328">
        <v>0.33745797453996973</v>
      </c>
      <c r="G252" s="328">
        <v>5.9296434915697915E-2</v>
      </c>
      <c r="H252" s="328">
        <v>0.17711141463431623</v>
      </c>
      <c r="I252" s="328">
        <v>0.27154574824371913</v>
      </c>
      <c r="J252" s="328">
        <v>3.0868151510555109E-2</v>
      </c>
      <c r="K252" s="328">
        <v>0.40507318367827327</v>
      </c>
      <c r="L252" s="328">
        <v>0.36796504594163815</v>
      </c>
      <c r="M252" s="328">
        <v>0.93202277439883385</v>
      </c>
      <c r="N252" s="328">
        <v>0.87063899417428825</v>
      </c>
      <c r="O252" s="328">
        <v>0.71640036615897595</v>
      </c>
      <c r="P252" s="328">
        <v>0.71879752686054865</v>
      </c>
      <c r="Q252" s="328">
        <v>4.5014680316046274E-2</v>
      </c>
      <c r="R252" s="328">
        <v>0.92203408366646045</v>
      </c>
      <c r="S252" s="328">
        <v>0.33044953501475716</v>
      </c>
      <c r="T252" s="328">
        <v>0.89841680417752823</v>
      </c>
      <c r="U252" s="328">
        <v>0.72769492879957043</v>
      </c>
      <c r="V252" s="328">
        <v>0.76574755271657424</v>
      </c>
      <c r="W252" s="328">
        <v>0.33455166163615679</v>
      </c>
      <c r="X252" s="328">
        <v>3.7595851240561196E-2</v>
      </c>
      <c r="Y252" s="328">
        <v>0.94822414651515796</v>
      </c>
      <c r="Z252" s="328">
        <v>0.35351871379855648</v>
      </c>
      <c r="AA252" s="328">
        <v>0.79889857892679372</v>
      </c>
      <c r="AB252" s="328">
        <v>0.18595246358823037</v>
      </c>
      <c r="AC252" s="328">
        <v>0.29602224580041181</v>
      </c>
      <c r="AD252" s="328">
        <v>2.2764338034776843E-2</v>
      </c>
      <c r="AE252" s="328">
        <v>0.54166649047956783</v>
      </c>
      <c r="AF252" s="328">
        <v>0.33012908141536101</v>
      </c>
      <c r="AG252" s="328">
        <v>0.36829499683481703</v>
      </c>
      <c r="AH252" s="328">
        <v>0.39026285815974937</v>
      </c>
      <c r="AI252" s="328">
        <v>0.79397680133356574</v>
      </c>
      <c r="AJ252" s="328">
        <v>0.86934019450175803</v>
      </c>
      <c r="AK252" s="328">
        <v>0.33431050532479079</v>
      </c>
      <c r="AL252" s="328">
        <v>0.17995838993777724</v>
      </c>
      <c r="AM252" s="328">
        <v>6.4756378590647534E-2</v>
      </c>
      <c r="AN252" s="328">
        <v>0.39987855942020012</v>
      </c>
      <c r="AO252" s="328">
        <v>0.56311844369465502</v>
      </c>
      <c r="AP252" s="328">
        <v>0.28306010135196136</v>
      </c>
      <c r="AQ252" s="328">
        <v>0.70895465689050718</v>
      </c>
      <c r="AR252" s="328">
        <v>3.4984740973763806E-2</v>
      </c>
      <c r="AS252" s="328">
        <v>0.86361715450364196</v>
      </c>
      <c r="AT252" s="328">
        <v>0.57300297125122945</v>
      </c>
      <c r="AU252" s="328">
        <v>2.5100512013364717E-2</v>
      </c>
      <c r="AV252" s="328">
        <v>0.13641951379636108</v>
      </c>
      <c r="AW252" s="328">
        <v>0.83897079634538252</v>
      </c>
      <c r="AX252" s="328">
        <v>0.47803589738911767</v>
      </c>
      <c r="AY252" s="328">
        <v>0.7953563599749025</v>
      </c>
      <c r="AZ252" s="328">
        <v>0.46817184065604689</v>
      </c>
      <c r="BA252" s="328">
        <v>0.35498576513062563</v>
      </c>
      <c r="BB252" s="328">
        <v>0.81815098992009583</v>
      </c>
      <c r="BC252" s="328">
        <v>0.85992927982189471</v>
      </c>
      <c r="BD252" s="328">
        <v>0.39252809730212146</v>
      </c>
      <c r="BE252" s="328">
        <v>4.5287875359885099E-3</v>
      </c>
      <c r="BF252" s="328">
        <v>0.16222905104685936</v>
      </c>
      <c r="BG252" s="328">
        <v>0.48083993383201307</v>
      </c>
      <c r="BH252" s="328">
        <v>0.10817981951545708</v>
      </c>
      <c r="BI252" s="328">
        <v>1.3929798182354292E-2</v>
      </c>
      <c r="BJ252" s="328">
        <v>0.40314451529205808</v>
      </c>
      <c r="BK252" s="328">
        <v>0.99689321005958398</v>
      </c>
      <c r="BL252" s="328">
        <v>9.8747946962483013E-3</v>
      </c>
      <c r="BM252" s="328">
        <v>0.96596152862131923</v>
      </c>
      <c r="BN252" s="328">
        <v>0.75596287166453635</v>
      </c>
      <c r="BO252" s="328">
        <v>0.79088037487208407</v>
      </c>
      <c r="BP252" s="328">
        <v>0.76045737897028443</v>
      </c>
      <c r="BQ252" s="328">
        <v>0.83847035895640598</v>
      </c>
      <c r="BR252" s="328">
        <v>0.16072668522581157</v>
      </c>
      <c r="BS252" s="328">
        <v>0.13614917451243258</v>
      </c>
      <c r="BT252" s="328">
        <v>0.43856052194609307</v>
      </c>
      <c r="BU252" s="328">
        <v>0.76092756374443482</v>
      </c>
      <c r="BV252" s="328">
        <v>0.58349370213709584</v>
      </c>
      <c r="BW252" s="328">
        <v>0.34734154672418871</v>
      </c>
      <c r="BX252" s="328">
        <v>0.26793920135232185</v>
      </c>
      <c r="BY252" s="328">
        <v>0.56704111452358053</v>
      </c>
      <c r="BZ252" s="328">
        <v>0.82418893838973784</v>
      </c>
      <c r="CA252" s="328">
        <v>0.56252400673069092</v>
      </c>
      <c r="CB252" s="328">
        <v>0.65247299972856077</v>
      </c>
      <c r="CC252" s="328">
        <v>0.41697019446048911</v>
      </c>
      <c r="CD252" s="328">
        <v>0.47271336413208198</v>
      </c>
      <c r="CE252" s="328">
        <v>7.1748518604769496E-2</v>
      </c>
      <c r="CF252" s="328">
        <v>0.72435428196313856</v>
      </c>
      <c r="CG252" s="328">
        <v>0.30834105712378923</v>
      </c>
      <c r="CH252" s="328">
        <v>0.47814611104504601</v>
      </c>
      <c r="CI252" s="328">
        <v>0.70172722384958686</v>
      </c>
      <c r="CJ252" s="328">
        <v>0.55925392816069364</v>
      </c>
      <c r="CK252" s="328">
        <v>0.77743255996356586</v>
      </c>
      <c r="CL252" s="328">
        <v>0.10646637708466944</v>
      </c>
      <c r="CM252" s="328">
        <v>5.7190932622400936E-2</v>
      </c>
      <c r="CN252" s="328">
        <v>0.37454777344986923</v>
      </c>
      <c r="CO252" s="328">
        <v>0.47169220770269793</v>
      </c>
      <c r="CP252" s="328">
        <v>0.80856077042939667</v>
      </c>
      <c r="CQ252" s="328">
        <v>7.7208343804326951E-2</v>
      </c>
      <c r="CR252" s="328">
        <v>0.75902333920647447</v>
      </c>
      <c r="CS252" s="328">
        <v>0.82537410368629338</v>
      </c>
      <c r="CT252" s="328">
        <v>0.36134857582204472</v>
      </c>
      <c r="CU252" s="328">
        <v>0.94087388947098027</v>
      </c>
      <c r="CV252" s="328">
        <v>0.51085990364629752</v>
      </c>
      <c r="CW252" s="329">
        <v>0.17887448098890335</v>
      </c>
    </row>
    <row r="253" spans="1:101" x14ac:dyDescent="0.25">
      <c r="A253" s="322">
        <v>251</v>
      </c>
      <c r="B253" s="327">
        <v>1.2262367305391875E-2</v>
      </c>
      <c r="C253" s="328">
        <v>0.57594430685984843</v>
      </c>
      <c r="D253" s="328">
        <v>0.55677390516533709</v>
      </c>
      <c r="E253" s="328">
        <v>0.77916870176651831</v>
      </c>
      <c r="F253" s="328">
        <v>2.4560416635478699E-2</v>
      </c>
      <c r="G253" s="328">
        <v>0.5271107701114417</v>
      </c>
      <c r="H253" s="328">
        <v>0.52838479289263063</v>
      </c>
      <c r="I253" s="328">
        <v>2.6615469748882958E-2</v>
      </c>
      <c r="J253" s="328">
        <v>0.49582201283831684</v>
      </c>
      <c r="K253" s="328">
        <v>0.67741550753855151</v>
      </c>
      <c r="L253" s="328">
        <v>0.7476020418287268</v>
      </c>
      <c r="M253" s="328">
        <v>0.54039558488776951</v>
      </c>
      <c r="N253" s="328">
        <v>0.84034463889645039</v>
      </c>
      <c r="O253" s="328">
        <v>0.54253641017054344</v>
      </c>
      <c r="P253" s="328">
        <v>0.49139370068099542</v>
      </c>
      <c r="Q253" s="328">
        <v>0.15725344767464655</v>
      </c>
      <c r="R253" s="328">
        <v>0.58832134237877654</v>
      </c>
      <c r="S253" s="328">
        <v>0.64557631527302339</v>
      </c>
      <c r="T253" s="328">
        <v>0.57996597078193735</v>
      </c>
      <c r="U253" s="328">
        <v>0.43771177655815219</v>
      </c>
      <c r="V253" s="328">
        <v>0.77021041143799218</v>
      </c>
      <c r="W253" s="328">
        <v>0.87667000579471166</v>
      </c>
      <c r="X253" s="328">
        <v>0.73215646116992983</v>
      </c>
      <c r="Y253" s="328">
        <v>0.64639941017683933</v>
      </c>
      <c r="Z253" s="328">
        <v>0.75496511040832948</v>
      </c>
      <c r="AA253" s="328">
        <v>0.67706102098550702</v>
      </c>
      <c r="AB253" s="328">
        <v>0.65985658329908681</v>
      </c>
      <c r="AC253" s="328">
        <v>0.6202535966247249</v>
      </c>
      <c r="AD253" s="328">
        <v>8.5671462345483507E-2</v>
      </c>
      <c r="AE253" s="328">
        <v>0.93685401142983959</v>
      </c>
      <c r="AF253" s="328">
        <v>0.84422412572665761</v>
      </c>
      <c r="AG253" s="328">
        <v>0.72771798547386357</v>
      </c>
      <c r="AH253" s="328">
        <v>0.56099754073279229</v>
      </c>
      <c r="AI253" s="328">
        <v>0.69522983624531065</v>
      </c>
      <c r="AJ253" s="328">
        <v>0.12027666649802171</v>
      </c>
      <c r="AK253" s="328">
        <v>0.17753429509282093</v>
      </c>
      <c r="AL253" s="328">
        <v>0.19947538686647537</v>
      </c>
      <c r="AM253" s="328">
        <v>0.51199076838469981</v>
      </c>
      <c r="AN253" s="328">
        <v>0.5876862883514411</v>
      </c>
      <c r="AO253" s="328">
        <v>0.16512580336396865</v>
      </c>
      <c r="AP253" s="328">
        <v>0.2475529231483935</v>
      </c>
      <c r="AQ253" s="328">
        <v>0.40627838534036975</v>
      </c>
      <c r="AR253" s="328">
        <v>0.66696997223581644</v>
      </c>
      <c r="AS253" s="328">
        <v>0.71828954773316878</v>
      </c>
      <c r="AT253" s="328">
        <v>0.44228514641828309</v>
      </c>
      <c r="AU253" s="328">
        <v>3.8938635356164042E-2</v>
      </c>
      <c r="AV253" s="328">
        <v>0.71031545764970705</v>
      </c>
      <c r="AW253" s="328">
        <v>0.25172741173063606</v>
      </c>
      <c r="AX253" s="328">
        <v>0.21722086297228493</v>
      </c>
      <c r="AY253" s="328">
        <v>0.83962560183367874</v>
      </c>
      <c r="AZ253" s="328">
        <v>6.8820209010355349E-2</v>
      </c>
      <c r="BA253" s="328">
        <v>0.30750532141610432</v>
      </c>
      <c r="BB253" s="328">
        <v>0.60404806702762937</v>
      </c>
      <c r="BC253" s="328">
        <v>0.35957814235576957</v>
      </c>
      <c r="BD253" s="328">
        <v>0.1036692671808439</v>
      </c>
      <c r="BE253" s="328">
        <v>0.24744269317049827</v>
      </c>
      <c r="BF253" s="328">
        <v>0.34950280122553323</v>
      </c>
      <c r="BG253" s="328">
        <v>0.67428323901194909</v>
      </c>
      <c r="BH253" s="328">
        <v>0.40027258424955114</v>
      </c>
      <c r="BI253" s="328">
        <v>0.88376943295219568</v>
      </c>
      <c r="BJ253" s="328">
        <v>0.92920105284553589</v>
      </c>
      <c r="BK253" s="328">
        <v>0.55777697690936012</v>
      </c>
      <c r="BL253" s="328">
        <v>0.31384631565810217</v>
      </c>
      <c r="BM253" s="328">
        <v>0.62282609175745529</v>
      </c>
      <c r="BN253" s="328">
        <v>5.1483081260043306E-2</v>
      </c>
      <c r="BO253" s="328">
        <v>0.97773239153752733</v>
      </c>
      <c r="BP253" s="328">
        <v>0.57668351577495258</v>
      </c>
      <c r="BQ253" s="328">
        <v>0.94340903407265619</v>
      </c>
      <c r="BR253" s="328">
        <v>0.3909803346878169</v>
      </c>
      <c r="BS253" s="328">
        <v>0.39009574692804372</v>
      </c>
      <c r="BT253" s="328">
        <v>0.82647655619277538</v>
      </c>
      <c r="BU253" s="328">
        <v>0.32672263276269509</v>
      </c>
      <c r="BV253" s="328">
        <v>0.68339698535431026</v>
      </c>
      <c r="BW253" s="328">
        <v>8.2188036218103555E-2</v>
      </c>
      <c r="BX253" s="328">
        <v>0.31588100899905225</v>
      </c>
      <c r="BY253" s="328">
        <v>0.82442755294807668</v>
      </c>
      <c r="BZ253" s="328">
        <v>0.63132873387738631</v>
      </c>
      <c r="CA253" s="328">
        <v>0.24800976563861088</v>
      </c>
      <c r="CB253" s="328">
        <v>0.75925347812355981</v>
      </c>
      <c r="CC253" s="328">
        <v>5.8957557062976562E-2</v>
      </c>
      <c r="CD253" s="328">
        <v>0.42750249802343809</v>
      </c>
      <c r="CE253" s="328">
        <v>0.49465907621040328</v>
      </c>
      <c r="CF253" s="328">
        <v>0.80665221689490263</v>
      </c>
      <c r="CG253" s="328">
        <v>0.95495542310308945</v>
      </c>
      <c r="CH253" s="328">
        <v>0.54213485355553837</v>
      </c>
      <c r="CI253" s="328">
        <v>0.48711960891385714</v>
      </c>
      <c r="CJ253" s="328">
        <v>0.311097017903329</v>
      </c>
      <c r="CK253" s="328">
        <v>0.79030340457917947</v>
      </c>
      <c r="CL253" s="328">
        <v>0.90651990231910506</v>
      </c>
      <c r="CM253" s="328">
        <v>0.26487495046957221</v>
      </c>
      <c r="CN253" s="328">
        <v>0.58814883084450997</v>
      </c>
      <c r="CO253" s="328">
        <v>0.20581938505214326</v>
      </c>
      <c r="CP253" s="328">
        <v>0.25028155154692211</v>
      </c>
      <c r="CQ253" s="328">
        <v>0.32126795840481481</v>
      </c>
      <c r="CR253" s="328">
        <v>0.97255027577524444</v>
      </c>
      <c r="CS253" s="328">
        <v>0.94181730243125994</v>
      </c>
      <c r="CT253" s="328">
        <v>0.99167129189022774</v>
      </c>
      <c r="CU253" s="328">
        <v>0.55864588449992869</v>
      </c>
      <c r="CV253" s="328">
        <v>0.70734408870039278</v>
      </c>
      <c r="CW253" s="329">
        <v>0.22309453010297986</v>
      </c>
    </row>
    <row r="254" spans="1:101" x14ac:dyDescent="0.25">
      <c r="A254" s="322">
        <v>252</v>
      </c>
      <c r="B254" s="327">
        <v>0.70326737308007825</v>
      </c>
      <c r="C254" s="328">
        <v>3.3360432872342027E-2</v>
      </c>
      <c r="D254" s="328">
        <v>0.17319446167159303</v>
      </c>
      <c r="E254" s="328">
        <v>0.73959948345021531</v>
      </c>
      <c r="F254" s="328">
        <v>0.87362042662021144</v>
      </c>
      <c r="G254" s="328">
        <v>0.1832952236003309</v>
      </c>
      <c r="H254" s="328">
        <v>0.86656606497860711</v>
      </c>
      <c r="I254" s="328">
        <v>0.30360614014782339</v>
      </c>
      <c r="J254" s="328">
        <v>0.5609108918351986</v>
      </c>
      <c r="K254" s="328">
        <v>0.20823026880821893</v>
      </c>
      <c r="L254" s="328">
        <v>3.8324515675753013E-2</v>
      </c>
      <c r="M254" s="328">
        <v>0.32933350714780829</v>
      </c>
      <c r="N254" s="328">
        <v>0.3403202988726306</v>
      </c>
      <c r="O254" s="328">
        <v>0.27804083942060931</v>
      </c>
      <c r="P254" s="328">
        <v>0.35390602313153963</v>
      </c>
      <c r="Q254" s="328">
        <v>0.68306660422845611</v>
      </c>
      <c r="R254" s="328">
        <v>0.7169574502033238</v>
      </c>
      <c r="S254" s="328">
        <v>0.49927087199925957</v>
      </c>
      <c r="T254" s="328">
        <v>0.83969664392001708</v>
      </c>
      <c r="U254" s="328">
        <v>0.20377170145594103</v>
      </c>
      <c r="V254" s="328">
        <v>0.21747286179733871</v>
      </c>
      <c r="W254" s="328">
        <v>5.6497412721152607E-2</v>
      </c>
      <c r="X254" s="328">
        <v>0.41793037455799298</v>
      </c>
      <c r="Y254" s="328">
        <v>0.53418139860480451</v>
      </c>
      <c r="Z254" s="328">
        <v>0.47608934251794843</v>
      </c>
      <c r="AA254" s="328">
        <v>0.49382187403829403</v>
      </c>
      <c r="AB254" s="328">
        <v>0.61639227698898669</v>
      </c>
      <c r="AC254" s="328">
        <v>5.9780794800450288E-2</v>
      </c>
      <c r="AD254" s="328">
        <v>7.8177520360296349E-2</v>
      </c>
      <c r="AE254" s="328">
        <v>0.84598392606546646</v>
      </c>
      <c r="AF254" s="328">
        <v>0.98324346356911718</v>
      </c>
      <c r="AG254" s="328">
        <v>0.49826994159189475</v>
      </c>
      <c r="AH254" s="328">
        <v>0.69773799481204613</v>
      </c>
      <c r="AI254" s="328">
        <v>0.71923866841214612</v>
      </c>
      <c r="AJ254" s="328">
        <v>0.68366100206298341</v>
      </c>
      <c r="AK254" s="328">
        <v>0.34731373600216897</v>
      </c>
      <c r="AL254" s="328">
        <v>0.1143521711230262</v>
      </c>
      <c r="AM254" s="328">
        <v>5.626879297470655E-2</v>
      </c>
      <c r="AN254" s="328">
        <v>0.14079374459257643</v>
      </c>
      <c r="AO254" s="328">
        <v>0.94852224522779638</v>
      </c>
      <c r="AP254" s="328">
        <v>0.69816871315017437</v>
      </c>
      <c r="AQ254" s="328">
        <v>7.9723697744602973E-2</v>
      </c>
      <c r="AR254" s="328">
        <v>0.35052776214463854</v>
      </c>
      <c r="AS254" s="328">
        <v>0.93021841989394916</v>
      </c>
      <c r="AT254" s="328">
        <v>0.12716837528609748</v>
      </c>
      <c r="AU254" s="328">
        <v>0.86725162409806145</v>
      </c>
      <c r="AV254" s="328">
        <v>0.60579840020992592</v>
      </c>
      <c r="AW254" s="328">
        <v>0.27251093425433748</v>
      </c>
      <c r="AX254" s="328">
        <v>0.63150374416845345</v>
      </c>
      <c r="AY254" s="328">
        <v>0.35734140695797167</v>
      </c>
      <c r="AZ254" s="328">
        <v>0.60872612274890425</v>
      </c>
      <c r="BA254" s="328">
        <v>9.544107413865266E-2</v>
      </c>
      <c r="BB254" s="328">
        <v>0.85725295751532027</v>
      </c>
      <c r="BC254" s="328">
        <v>0.96108413957797323</v>
      </c>
      <c r="BD254" s="328">
        <v>0.85390753858343782</v>
      </c>
      <c r="BE254" s="328">
        <v>0.6849391376058751</v>
      </c>
      <c r="BF254" s="328">
        <v>0.313235384505687</v>
      </c>
      <c r="BG254" s="328">
        <v>0.66832849188826282</v>
      </c>
      <c r="BH254" s="328">
        <v>0.94196519962336778</v>
      </c>
      <c r="BI254" s="328">
        <v>0.82367730401522277</v>
      </c>
      <c r="BJ254" s="328">
        <v>0.93770194682092645</v>
      </c>
      <c r="BK254" s="328">
        <v>0.43124616278419858</v>
      </c>
      <c r="BL254" s="328">
        <v>0.61919404448023752</v>
      </c>
      <c r="BM254" s="328">
        <v>4.7250739377005857E-2</v>
      </c>
      <c r="BN254" s="328">
        <v>0.22692621042451311</v>
      </c>
      <c r="BO254" s="328">
        <v>0.10624073881773999</v>
      </c>
      <c r="BP254" s="328">
        <v>4.3684179695528957E-3</v>
      </c>
      <c r="BQ254" s="328">
        <v>0.20129407098316765</v>
      </c>
      <c r="BR254" s="328">
        <v>0.94015638632695619</v>
      </c>
      <c r="BS254" s="328">
        <v>0.99634465159240482</v>
      </c>
      <c r="BT254" s="328">
        <v>0.34799733609275618</v>
      </c>
      <c r="BU254" s="328">
        <v>0.6210028164771213</v>
      </c>
      <c r="BV254" s="328">
        <v>8.1130567261257447E-2</v>
      </c>
      <c r="BW254" s="328">
        <v>0.58680348776776015</v>
      </c>
      <c r="BX254" s="328">
        <v>0.65334421281552224</v>
      </c>
      <c r="BY254" s="328">
        <v>0.41318808144848074</v>
      </c>
      <c r="BZ254" s="328">
        <v>0.11710022352154414</v>
      </c>
      <c r="CA254" s="328">
        <v>2.78493888626139E-2</v>
      </c>
      <c r="CB254" s="328">
        <v>4.8248331121255816E-2</v>
      </c>
      <c r="CC254" s="328">
        <v>0.14753869267533393</v>
      </c>
      <c r="CD254" s="328">
        <v>0.91107776277206831</v>
      </c>
      <c r="CE254" s="328">
        <v>0.84710516041769601</v>
      </c>
      <c r="CF254" s="328">
        <v>0.2559603970543709</v>
      </c>
      <c r="CG254" s="328">
        <v>0.94544455365831759</v>
      </c>
      <c r="CH254" s="328">
        <v>0.54473995489316729</v>
      </c>
      <c r="CI254" s="328">
        <v>0.1784976297097165</v>
      </c>
      <c r="CJ254" s="328">
        <v>0.58141064193990832</v>
      </c>
      <c r="CK254" s="328">
        <v>0.95726170070785499</v>
      </c>
      <c r="CL254" s="328">
        <v>0.36720330602055018</v>
      </c>
      <c r="CM254" s="328">
        <v>0.26970304785018695</v>
      </c>
      <c r="CN254" s="328">
        <v>0.12693758217667206</v>
      </c>
      <c r="CO254" s="328">
        <v>0.31421857020215183</v>
      </c>
      <c r="CP254" s="328">
        <v>0.4676065368594049</v>
      </c>
      <c r="CQ254" s="328">
        <v>0.23817199481093176</v>
      </c>
      <c r="CR254" s="328">
        <v>0.81899084694517832</v>
      </c>
      <c r="CS254" s="328">
        <v>0.87206317739186368</v>
      </c>
      <c r="CT254" s="328">
        <v>3.3154716443184462E-2</v>
      </c>
      <c r="CU254" s="328">
        <v>0.2537294074510732</v>
      </c>
      <c r="CV254" s="328">
        <v>0.92835173473412347</v>
      </c>
      <c r="CW254" s="329">
        <v>0.86466111229099507</v>
      </c>
    </row>
    <row r="255" spans="1:101" x14ac:dyDescent="0.25">
      <c r="A255" s="322">
        <v>253</v>
      </c>
      <c r="B255" s="327">
        <v>0.82719430477955425</v>
      </c>
      <c r="C255" s="328">
        <v>0.11371611118704306</v>
      </c>
      <c r="D255" s="328">
        <v>0.2393118972758721</v>
      </c>
      <c r="E255" s="328">
        <v>0.28107971730490888</v>
      </c>
      <c r="F255" s="328">
        <v>0.54947281068867504</v>
      </c>
      <c r="G255" s="328">
        <v>0.7829148507483854</v>
      </c>
      <c r="H255" s="328">
        <v>0.4119621843892558</v>
      </c>
      <c r="I255" s="328">
        <v>3.9681746177469002E-2</v>
      </c>
      <c r="J255" s="328">
        <v>0.45286213521583973</v>
      </c>
      <c r="K255" s="328">
        <v>0.28764360270882161</v>
      </c>
      <c r="L255" s="328">
        <v>0.9705618257918287</v>
      </c>
      <c r="M255" s="328">
        <v>0.98908755004030446</v>
      </c>
      <c r="N255" s="328">
        <v>3.4997053866249406E-2</v>
      </c>
      <c r="O255" s="328">
        <v>0.31543659402284874</v>
      </c>
      <c r="P255" s="328">
        <v>0.96776623617537227</v>
      </c>
      <c r="Q255" s="328">
        <v>0.61096451391313433</v>
      </c>
      <c r="R255" s="328">
        <v>0.14579780772537099</v>
      </c>
      <c r="S255" s="328">
        <v>0.85301183730607577</v>
      </c>
      <c r="T255" s="328">
        <v>0.95255751587683646</v>
      </c>
      <c r="U255" s="328">
        <v>9.9153715163240008E-2</v>
      </c>
      <c r="V255" s="328">
        <v>0.74700575167886196</v>
      </c>
      <c r="W255" s="328">
        <v>0.9785535748788865</v>
      </c>
      <c r="X255" s="328">
        <v>0.70834398434227341</v>
      </c>
      <c r="Y255" s="328">
        <v>0.26010859469346648</v>
      </c>
      <c r="Z255" s="328">
        <v>0.58625037808464597</v>
      </c>
      <c r="AA255" s="328">
        <v>0.57771138962108282</v>
      </c>
      <c r="AB255" s="328">
        <v>0.33227197878936221</v>
      </c>
      <c r="AC255" s="328">
        <v>0.33328286859990475</v>
      </c>
      <c r="AD255" s="328">
        <v>0.45287713802576213</v>
      </c>
      <c r="AE255" s="328">
        <v>0.13766240437287269</v>
      </c>
      <c r="AF255" s="328">
        <v>0.73669302654378144</v>
      </c>
      <c r="AG255" s="328">
        <v>0.91468150981355478</v>
      </c>
      <c r="AH255" s="328">
        <v>0.46140930226995563</v>
      </c>
      <c r="AI255" s="328">
        <v>0.58729905311054331</v>
      </c>
      <c r="AJ255" s="328">
        <v>0.67213736489870035</v>
      </c>
      <c r="AK255" s="328">
        <v>0.32744571298804281</v>
      </c>
      <c r="AL255" s="328">
        <v>0.11494919573224749</v>
      </c>
      <c r="AM255" s="328">
        <v>0.8923577118658228</v>
      </c>
      <c r="AN255" s="328">
        <v>4.4243149800168524E-2</v>
      </c>
      <c r="AO255" s="328">
        <v>0.96580747964834668</v>
      </c>
      <c r="AP255" s="328">
        <v>0.5762011885731626</v>
      </c>
      <c r="AQ255" s="328">
        <v>0.51442719793028147</v>
      </c>
      <c r="AR255" s="328">
        <v>0.18770378651016895</v>
      </c>
      <c r="AS255" s="328">
        <v>0.99682864011008254</v>
      </c>
      <c r="AT255" s="328">
        <v>0.94706051457077844</v>
      </c>
      <c r="AU255" s="328">
        <v>0.36304854252414831</v>
      </c>
      <c r="AV255" s="328">
        <v>0.95858942645261447</v>
      </c>
      <c r="AW255" s="328">
        <v>0.85874707167311048</v>
      </c>
      <c r="AX255" s="328">
        <v>0.84437840089611527</v>
      </c>
      <c r="AY255" s="328">
        <v>0.8904589259142035</v>
      </c>
      <c r="AZ255" s="328">
        <v>0.72436338693007873</v>
      </c>
      <c r="BA255" s="328">
        <v>0.73585059260429375</v>
      </c>
      <c r="BB255" s="328">
        <v>0.36809911252811123</v>
      </c>
      <c r="BC255" s="328">
        <v>0.80545965232787919</v>
      </c>
      <c r="BD255" s="328">
        <v>0.68782263066399807</v>
      </c>
      <c r="BE255" s="328">
        <v>0.44870002924242969</v>
      </c>
      <c r="BF255" s="328">
        <v>0.60634696804724975</v>
      </c>
      <c r="BG255" s="328">
        <v>0.61761758243573195</v>
      </c>
      <c r="BH255" s="328">
        <v>0.63770660004926327</v>
      </c>
      <c r="BI255" s="328">
        <v>0.91929972187917652</v>
      </c>
      <c r="BJ255" s="328">
        <v>0.63019957882548994</v>
      </c>
      <c r="BK255" s="328">
        <v>0.45383709376194226</v>
      </c>
      <c r="BL255" s="328">
        <v>0.97972934736050932</v>
      </c>
      <c r="BM255" s="328">
        <v>0.2390828684145454</v>
      </c>
      <c r="BN255" s="328">
        <v>0.36917762175189583</v>
      </c>
      <c r="BO255" s="328">
        <v>0.24867564743820481</v>
      </c>
      <c r="BP255" s="328">
        <v>0.79912670835811284</v>
      </c>
      <c r="BQ255" s="328">
        <v>0.49125142872497207</v>
      </c>
      <c r="BR255" s="328">
        <v>3.018730467027364E-2</v>
      </c>
      <c r="BS255" s="328">
        <v>0.93134869304536583</v>
      </c>
      <c r="BT255" s="328">
        <v>6.5840303085318297E-2</v>
      </c>
      <c r="BU255" s="328">
        <v>0.91575682542317272</v>
      </c>
      <c r="BV255" s="328">
        <v>0.76387118230486095</v>
      </c>
      <c r="BW255" s="328">
        <v>0.43640941126533339</v>
      </c>
      <c r="BX255" s="328">
        <v>0.23749091429337366</v>
      </c>
      <c r="BY255" s="328">
        <v>0.51289318418552554</v>
      </c>
      <c r="BZ255" s="328">
        <v>0.89568243500576106</v>
      </c>
      <c r="CA255" s="328">
        <v>8.308066721744467E-2</v>
      </c>
      <c r="CB255" s="328">
        <v>0.18308597004526406</v>
      </c>
      <c r="CC255" s="328">
        <v>0.1042658589897032</v>
      </c>
      <c r="CD255" s="328">
        <v>0.40357419537676087</v>
      </c>
      <c r="CE255" s="328">
        <v>0.48646814857060949</v>
      </c>
      <c r="CF255" s="328">
        <v>0.38325090039967602</v>
      </c>
      <c r="CG255" s="328">
        <v>0.42389988763958009</v>
      </c>
      <c r="CH255" s="328">
        <v>0.57883705555611109</v>
      </c>
      <c r="CI255" s="328">
        <v>0.30695396199887703</v>
      </c>
      <c r="CJ255" s="328">
        <v>0.61470586682128481</v>
      </c>
      <c r="CK255" s="328">
        <v>0.53932860378196334</v>
      </c>
      <c r="CL255" s="328">
        <v>0.54621377230202928</v>
      </c>
      <c r="CM255" s="328">
        <v>3.1562815139405842E-2</v>
      </c>
      <c r="CN255" s="328">
        <v>0.3212161003023617</v>
      </c>
      <c r="CO255" s="328">
        <v>0.17603533547126204</v>
      </c>
      <c r="CP255" s="328">
        <v>0.17790731080457967</v>
      </c>
      <c r="CQ255" s="328">
        <v>0.98355916088109741</v>
      </c>
      <c r="CR255" s="328">
        <v>0.81920498996394997</v>
      </c>
      <c r="CS255" s="328">
        <v>0.57258871113261822</v>
      </c>
      <c r="CT255" s="328">
        <v>0.50706003136817213</v>
      </c>
      <c r="CU255" s="328">
        <v>0.19080261887039462</v>
      </c>
      <c r="CV255" s="328">
        <v>0.74415223124360352</v>
      </c>
      <c r="CW255" s="329">
        <v>2.3307713435086086E-2</v>
      </c>
    </row>
    <row r="256" spans="1:101" x14ac:dyDescent="0.25">
      <c r="A256" s="322">
        <v>254</v>
      </c>
      <c r="B256" s="327">
        <v>0.62194111097937821</v>
      </c>
      <c r="C256" s="328">
        <v>0.48018698468204768</v>
      </c>
      <c r="D256" s="328">
        <v>0.51994116773710264</v>
      </c>
      <c r="E256" s="328">
        <v>0.94460867569930596</v>
      </c>
      <c r="F256" s="328">
        <v>0.84753752997444654</v>
      </c>
      <c r="G256" s="328">
        <v>0.40345930580704392</v>
      </c>
      <c r="H256" s="328">
        <v>0.63980901609130303</v>
      </c>
      <c r="I256" s="328">
        <v>0.35168227733354129</v>
      </c>
      <c r="J256" s="328">
        <v>0.34244629799572524</v>
      </c>
      <c r="K256" s="328">
        <v>0.89648758366529568</v>
      </c>
      <c r="L256" s="328">
        <v>0.76878257344276291</v>
      </c>
      <c r="M256" s="328">
        <v>0.63765372948012788</v>
      </c>
      <c r="N256" s="328">
        <v>0.757475061457072</v>
      </c>
      <c r="O256" s="328">
        <v>0.86242372673701273</v>
      </c>
      <c r="P256" s="328">
        <v>0.32685267886148783</v>
      </c>
      <c r="Q256" s="328">
        <v>0.81775249507654602</v>
      </c>
      <c r="R256" s="328">
        <v>0.4667131457939897</v>
      </c>
      <c r="S256" s="328">
        <v>0.2507255792965033</v>
      </c>
      <c r="T256" s="328">
        <v>0.51890563373750997</v>
      </c>
      <c r="U256" s="328">
        <v>8.9647737880202749E-2</v>
      </c>
      <c r="V256" s="328">
        <v>0.57129728779702837</v>
      </c>
      <c r="W256" s="328">
        <v>0.43037514316475467</v>
      </c>
      <c r="X256" s="328">
        <v>0.88483510206133253</v>
      </c>
      <c r="Y256" s="328">
        <v>0.14344551117995241</v>
      </c>
      <c r="Z256" s="328">
        <v>0.51934356662185843</v>
      </c>
      <c r="AA256" s="328">
        <v>7.6478041170243038E-2</v>
      </c>
      <c r="AB256" s="328">
        <v>0.21292760467973437</v>
      </c>
      <c r="AC256" s="328">
        <v>0.21443541893804929</v>
      </c>
      <c r="AD256" s="328">
        <v>0.2226189835839778</v>
      </c>
      <c r="AE256" s="328">
        <v>0.6900977592839368</v>
      </c>
      <c r="AF256" s="328">
        <v>0.43072499097768358</v>
      </c>
      <c r="AG256" s="328">
        <v>0.17777300094987636</v>
      </c>
      <c r="AH256" s="328">
        <v>0.94748893337406859</v>
      </c>
      <c r="AI256" s="328">
        <v>0.91554244694210585</v>
      </c>
      <c r="AJ256" s="328">
        <v>0.50009010767668816</v>
      </c>
      <c r="AK256" s="328">
        <v>0.1805949868301735</v>
      </c>
      <c r="AL256" s="328">
        <v>0.63995482998293873</v>
      </c>
      <c r="AM256" s="328">
        <v>0.85440270292519749</v>
      </c>
      <c r="AN256" s="328">
        <v>0.73407758811917057</v>
      </c>
      <c r="AO256" s="328">
        <v>0.17343744449143195</v>
      </c>
      <c r="AP256" s="328">
        <v>0.68252849084035838</v>
      </c>
      <c r="AQ256" s="328">
        <v>0.96159607293984473</v>
      </c>
      <c r="AR256" s="328">
        <v>7.8618358570889724E-2</v>
      </c>
      <c r="AS256" s="328">
        <v>0.12194902213618897</v>
      </c>
      <c r="AT256" s="328">
        <v>0.14951542425072706</v>
      </c>
      <c r="AU256" s="328">
        <v>0.29574103177640598</v>
      </c>
      <c r="AV256" s="328">
        <v>0.35579410605737483</v>
      </c>
      <c r="AW256" s="328">
        <v>7.4917878707791097E-2</v>
      </c>
      <c r="AX256" s="328">
        <v>0.58693715076270259</v>
      </c>
      <c r="AY256" s="328">
        <v>7.5441891498426283E-2</v>
      </c>
      <c r="AZ256" s="328">
        <v>0.50143797520062305</v>
      </c>
      <c r="BA256" s="328">
        <v>5.4100126669611726E-2</v>
      </c>
      <c r="BB256" s="328">
        <v>0.74438375151233327</v>
      </c>
      <c r="BC256" s="328">
        <v>0.11842338351452431</v>
      </c>
      <c r="BD256" s="328">
        <v>0.1403252303134872</v>
      </c>
      <c r="BE256" s="328">
        <v>0.60790192239290786</v>
      </c>
      <c r="BF256" s="328">
        <v>0.98164244930791256</v>
      </c>
      <c r="BG256" s="328">
        <v>0.58352325132768712</v>
      </c>
      <c r="BH256" s="328">
        <v>0.74528374490131988</v>
      </c>
      <c r="BI256" s="328">
        <v>0.15377696935976592</v>
      </c>
      <c r="BJ256" s="328">
        <v>0.60879763819538213</v>
      </c>
      <c r="BK256" s="328">
        <v>0.3708772313235702</v>
      </c>
      <c r="BL256" s="328">
        <v>0.59192403193995213</v>
      </c>
      <c r="BM256" s="328">
        <v>0.97260771711496519</v>
      </c>
      <c r="BN256" s="328">
        <v>0.89038777189619278</v>
      </c>
      <c r="BO256" s="328">
        <v>0.47780819817100717</v>
      </c>
      <c r="BP256" s="328">
        <v>0.30221564047491078</v>
      </c>
      <c r="BQ256" s="328">
        <v>0.1526101771271533</v>
      </c>
      <c r="BR256" s="328">
        <v>2.6268203763932352E-2</v>
      </c>
      <c r="BS256" s="328">
        <v>0.62234911544170757</v>
      </c>
      <c r="BT256" s="328">
        <v>0.65116896800396185</v>
      </c>
      <c r="BU256" s="328">
        <v>0.39441955436527376</v>
      </c>
      <c r="BV256" s="328">
        <v>0.3906446512123003</v>
      </c>
      <c r="BW256" s="328">
        <v>3.876218524767161E-3</v>
      </c>
      <c r="BX256" s="328">
        <v>0.14267461119352376</v>
      </c>
      <c r="BY256" s="328">
        <v>0.46992368933378259</v>
      </c>
      <c r="BZ256" s="328">
        <v>0.93571683313806897</v>
      </c>
      <c r="CA256" s="328">
        <v>0.52159991762025304</v>
      </c>
      <c r="CB256" s="328">
        <v>0.53976276207905638</v>
      </c>
      <c r="CC256" s="328">
        <v>0.8449728633003426</v>
      </c>
      <c r="CD256" s="328">
        <v>0.66052831403103651</v>
      </c>
      <c r="CE256" s="328">
        <v>0.20549438065974357</v>
      </c>
      <c r="CF256" s="328">
        <v>0.44291217617220457</v>
      </c>
      <c r="CG256" s="328">
        <v>0.72200186866675442</v>
      </c>
      <c r="CH256" s="328">
        <v>0.70947645655420399</v>
      </c>
      <c r="CI256" s="328">
        <v>5.4167759390595371E-2</v>
      </c>
      <c r="CJ256" s="328">
        <v>0.38329779658366547</v>
      </c>
      <c r="CK256" s="328">
        <v>0.98096723374978012</v>
      </c>
      <c r="CL256" s="328">
        <v>0.85378182319157681</v>
      </c>
      <c r="CM256" s="328">
        <v>0.33892041792066929</v>
      </c>
      <c r="CN256" s="328">
        <v>6.9740130620641771E-2</v>
      </c>
      <c r="CO256" s="328">
        <v>0.15094354153009526</v>
      </c>
      <c r="CP256" s="328">
        <v>0.90104818953052779</v>
      </c>
      <c r="CQ256" s="328">
        <v>0.39730113417293844</v>
      </c>
      <c r="CR256" s="328">
        <v>0.62935518913591482</v>
      </c>
      <c r="CS256" s="328">
        <v>1.186421978253005E-2</v>
      </c>
      <c r="CT256" s="328">
        <v>0.53683228782947001</v>
      </c>
      <c r="CU256" s="328">
        <v>0.79031861412984927</v>
      </c>
      <c r="CV256" s="328">
        <v>0.78634224410421116</v>
      </c>
      <c r="CW256" s="329">
        <v>0.49396182861358429</v>
      </c>
    </row>
    <row r="257" spans="1:101" x14ac:dyDescent="0.25">
      <c r="A257" s="322">
        <v>255</v>
      </c>
      <c r="B257" s="327">
        <v>0.10245026775661437</v>
      </c>
      <c r="C257" s="328">
        <v>0.7911346307827033</v>
      </c>
      <c r="D257" s="328">
        <v>0.72589682769053909</v>
      </c>
      <c r="E257" s="328">
        <v>0.67693160526688123</v>
      </c>
      <c r="F257" s="328">
        <v>0.48807462906078691</v>
      </c>
      <c r="G257" s="328">
        <v>0.23593359188017438</v>
      </c>
      <c r="H257" s="328">
        <v>0.1977195590735068</v>
      </c>
      <c r="I257" s="328">
        <v>0.13301945153578298</v>
      </c>
      <c r="J257" s="328">
        <v>0.42567553638762679</v>
      </c>
      <c r="K257" s="328">
        <v>0.79202978932383572</v>
      </c>
      <c r="L257" s="328">
        <v>0.25124182905182102</v>
      </c>
      <c r="M257" s="328">
        <v>0.78982079770633362</v>
      </c>
      <c r="N257" s="328">
        <v>0.52176074060335687</v>
      </c>
      <c r="O257" s="328">
        <v>9.5305996599649223E-2</v>
      </c>
      <c r="P257" s="328">
        <v>2.2966239923892573E-2</v>
      </c>
      <c r="Q257" s="328">
        <v>0.57896916883962835</v>
      </c>
      <c r="R257" s="328">
        <v>0.75517346479974901</v>
      </c>
      <c r="S257" s="328">
        <v>0.83499103085288651</v>
      </c>
      <c r="T257" s="328">
        <v>0.96307407303629144</v>
      </c>
      <c r="U257" s="328">
        <v>0.43748051131781107</v>
      </c>
      <c r="V257" s="328">
        <v>0.35342478458719739</v>
      </c>
      <c r="W257" s="328">
        <v>0.99401187019383497</v>
      </c>
      <c r="X257" s="328">
        <v>0.73897537288475812</v>
      </c>
      <c r="Y257" s="328">
        <v>0.72241434194133802</v>
      </c>
      <c r="Z257" s="328">
        <v>0.93376932926033707</v>
      </c>
      <c r="AA257" s="328">
        <v>1.1785864567920967E-2</v>
      </c>
      <c r="AB257" s="328">
        <v>2.4777290482312253E-2</v>
      </c>
      <c r="AC257" s="328">
        <v>0.40923179911221386</v>
      </c>
      <c r="AD257" s="328">
        <v>0.89367173182881565</v>
      </c>
      <c r="AE257" s="328">
        <v>0.17913820779327505</v>
      </c>
      <c r="AF257" s="328">
        <v>0.93719280410937955</v>
      </c>
      <c r="AG257" s="328">
        <v>0.92650400689210066</v>
      </c>
      <c r="AH257" s="328">
        <v>0.84629490072095503</v>
      </c>
      <c r="AI257" s="328">
        <v>0.4047872792697973</v>
      </c>
      <c r="AJ257" s="328">
        <v>0.19575794347630571</v>
      </c>
      <c r="AK257" s="328">
        <v>0.13891598721734866</v>
      </c>
      <c r="AL257" s="328">
        <v>0.82119584442315952</v>
      </c>
      <c r="AM257" s="328">
        <v>0.16723541817575072</v>
      </c>
      <c r="AN257" s="328">
        <v>1.1861421962604091E-2</v>
      </c>
      <c r="AO257" s="328">
        <v>0.47036369752156748</v>
      </c>
      <c r="AP257" s="328">
        <v>0.5927429781983502</v>
      </c>
      <c r="AQ257" s="328">
        <v>0.75269014825224723</v>
      </c>
      <c r="AR257" s="328">
        <v>0.35114544676618076</v>
      </c>
      <c r="AS257" s="328">
        <v>0.44789239883244569</v>
      </c>
      <c r="AT257" s="328">
        <v>0.26918558749939003</v>
      </c>
      <c r="AU257" s="328">
        <v>0.77557721046097705</v>
      </c>
      <c r="AV257" s="328">
        <v>1.1697596164591095E-2</v>
      </c>
      <c r="AW257" s="328">
        <v>0.88127814916103886</v>
      </c>
      <c r="AX257" s="328">
        <v>0.7383345444782039</v>
      </c>
      <c r="AY257" s="328">
        <v>0.36250710261957142</v>
      </c>
      <c r="AZ257" s="328">
        <v>0.63176506079612871</v>
      </c>
      <c r="BA257" s="328">
        <v>0.12242067571581972</v>
      </c>
      <c r="BB257" s="328">
        <v>0.7295619508230704</v>
      </c>
      <c r="BC257" s="328">
        <v>0.1585963002603723</v>
      </c>
      <c r="BD257" s="328">
        <v>0.17066596056377059</v>
      </c>
      <c r="BE257" s="328">
        <v>0.30581478112192384</v>
      </c>
      <c r="BF257" s="328">
        <v>0.7246747718689599</v>
      </c>
      <c r="BG257" s="328">
        <v>0.52090463685984911</v>
      </c>
      <c r="BH257" s="328">
        <v>0.93757275012667218</v>
      </c>
      <c r="BI257" s="328">
        <v>0.84257454097539974</v>
      </c>
      <c r="BJ257" s="328">
        <v>0.25911809157305443</v>
      </c>
      <c r="BK257" s="328">
        <v>0.44400387009680031</v>
      </c>
      <c r="BL257" s="328">
        <v>0.83971442730491663</v>
      </c>
      <c r="BM257" s="328">
        <v>8.4971687756008718E-2</v>
      </c>
      <c r="BN257" s="328">
        <v>0.87149242516148417</v>
      </c>
      <c r="BO257" s="328">
        <v>0.20412401603433827</v>
      </c>
      <c r="BP257" s="328">
        <v>0.65529844531647763</v>
      </c>
      <c r="BQ257" s="328">
        <v>6.3876543511598438E-2</v>
      </c>
      <c r="BR257" s="328">
        <v>0.11972479191877139</v>
      </c>
      <c r="BS257" s="328">
        <v>0.48512106320592574</v>
      </c>
      <c r="BT257" s="328">
        <v>4.1617759462402093E-2</v>
      </c>
      <c r="BU257" s="328">
        <v>2.9219213739807959E-2</v>
      </c>
      <c r="BV257" s="328">
        <v>0.54407448637079447</v>
      </c>
      <c r="BW257" s="328">
        <v>0.20912120790480793</v>
      </c>
      <c r="BX257" s="328">
        <v>0.13249697783871928</v>
      </c>
      <c r="BY257" s="328">
        <v>0.74605208722928351</v>
      </c>
      <c r="BZ257" s="328">
        <v>0.54835215382747915</v>
      </c>
      <c r="CA257" s="328">
        <v>0.65731687066165367</v>
      </c>
      <c r="CB257" s="328">
        <v>2.7959080064059449E-2</v>
      </c>
      <c r="CC257" s="328">
        <v>0.714596692378483</v>
      </c>
      <c r="CD257" s="328">
        <v>0.97299377214834126</v>
      </c>
      <c r="CE257" s="328">
        <v>0.95499457712143543</v>
      </c>
      <c r="CF257" s="328">
        <v>0.17862458296426453</v>
      </c>
      <c r="CG257" s="328">
        <v>0.45583736139422548</v>
      </c>
      <c r="CH257" s="328">
        <v>0.66914739794209899</v>
      </c>
      <c r="CI257" s="328">
        <v>0.86494182284217658</v>
      </c>
      <c r="CJ257" s="328">
        <v>0.41713615140593441</v>
      </c>
      <c r="CK257" s="328">
        <v>0.97379405962699672</v>
      </c>
      <c r="CL257" s="328">
        <v>0.90710294430995519</v>
      </c>
      <c r="CM257" s="328">
        <v>0.25353878616480174</v>
      </c>
      <c r="CN257" s="328">
        <v>5.5186466030365366E-2</v>
      </c>
      <c r="CO257" s="328">
        <v>0.10653753121081966</v>
      </c>
      <c r="CP257" s="328">
        <v>0.31653344392864668</v>
      </c>
      <c r="CQ257" s="328">
        <v>0.84699340867807305</v>
      </c>
      <c r="CR257" s="328">
        <v>0.62493935273397749</v>
      </c>
      <c r="CS257" s="328">
        <v>0.5887248687692197</v>
      </c>
      <c r="CT257" s="328">
        <v>0.52502250860278021</v>
      </c>
      <c r="CU257" s="328">
        <v>0.20730067023959808</v>
      </c>
      <c r="CV257" s="328">
        <v>1.9500699605510263E-3</v>
      </c>
      <c r="CW257" s="329">
        <v>0.59298156959753912</v>
      </c>
    </row>
    <row r="258" spans="1:101" x14ac:dyDescent="0.25">
      <c r="A258" s="322">
        <v>256</v>
      </c>
      <c r="B258" s="327">
        <v>0.36440409929968931</v>
      </c>
      <c r="C258" s="328">
        <v>0.76277650870365044</v>
      </c>
      <c r="D258" s="328">
        <v>0.34864276143246808</v>
      </c>
      <c r="E258" s="328">
        <v>0.22882063949580012</v>
      </c>
      <c r="F258" s="328">
        <v>0.72859449071631799</v>
      </c>
      <c r="G258" s="328">
        <v>0.7830249109930103</v>
      </c>
      <c r="H258" s="328">
        <v>0.92743382385998996</v>
      </c>
      <c r="I258" s="328">
        <v>0.32722666059153838</v>
      </c>
      <c r="J258" s="328">
        <v>9.7823800173238995E-2</v>
      </c>
      <c r="K258" s="328">
        <v>0.96589066772030652</v>
      </c>
      <c r="L258" s="328">
        <v>0.15353522974804434</v>
      </c>
      <c r="M258" s="328">
        <v>0.89653361603898407</v>
      </c>
      <c r="N258" s="328">
        <v>6.9891739437819567E-2</v>
      </c>
      <c r="O258" s="328">
        <v>0.11432239827559632</v>
      </c>
      <c r="P258" s="328">
        <v>0.93154213921259377</v>
      </c>
      <c r="Q258" s="328">
        <v>0.86079991243969722</v>
      </c>
      <c r="R258" s="328">
        <v>9.7607188443908477E-2</v>
      </c>
      <c r="S258" s="328">
        <v>0.91805714218515178</v>
      </c>
      <c r="T258" s="328">
        <v>0.38241825851329203</v>
      </c>
      <c r="U258" s="328">
        <v>0.94350166841613525</v>
      </c>
      <c r="V258" s="328">
        <v>9.1911152042118971E-2</v>
      </c>
      <c r="W258" s="328">
        <v>0.2864038549919643</v>
      </c>
      <c r="X258" s="328">
        <v>1.1436421068652614E-2</v>
      </c>
      <c r="Y258" s="328">
        <v>5.6516608153638348E-2</v>
      </c>
      <c r="Z258" s="328">
        <v>2.6127243285491097E-2</v>
      </c>
      <c r="AA258" s="328">
        <v>0.85185202438270302</v>
      </c>
      <c r="AB258" s="328">
        <v>0.32484510575555969</v>
      </c>
      <c r="AC258" s="328">
        <v>0.81194979440280468</v>
      </c>
      <c r="AD258" s="328">
        <v>0.61652728646461652</v>
      </c>
      <c r="AE258" s="328">
        <v>0.89124837652282718</v>
      </c>
      <c r="AF258" s="328">
        <v>0.45046260432194529</v>
      </c>
      <c r="AG258" s="328">
        <v>0.58789309097819786</v>
      </c>
      <c r="AH258" s="328">
        <v>0.70698578517635124</v>
      </c>
      <c r="AI258" s="328">
        <v>0.66660355245454639</v>
      </c>
      <c r="AJ258" s="328">
        <v>0.74702703891054512</v>
      </c>
      <c r="AK258" s="328">
        <v>0.20517711198997901</v>
      </c>
      <c r="AL258" s="328">
        <v>0.79090728121357579</v>
      </c>
      <c r="AM258" s="328">
        <v>0.57302290021881763</v>
      </c>
      <c r="AN258" s="328">
        <v>0.15641008026961423</v>
      </c>
      <c r="AO258" s="328">
        <v>0.95632472388517176</v>
      </c>
      <c r="AP258" s="328">
        <v>0.78608191007004447</v>
      </c>
      <c r="AQ258" s="328">
        <v>0.52841674403170491</v>
      </c>
      <c r="AR258" s="328">
        <v>0.15797997320912138</v>
      </c>
      <c r="AS258" s="328">
        <v>0.76204510100487433</v>
      </c>
      <c r="AT258" s="328">
        <v>0.90424324525975308</v>
      </c>
      <c r="AU258" s="328">
        <v>0.68323185471933812</v>
      </c>
      <c r="AV258" s="328">
        <v>0.51525865226002043</v>
      </c>
      <c r="AW258" s="328">
        <v>0.44522648058696301</v>
      </c>
      <c r="AX258" s="328">
        <v>0.20241779046196928</v>
      </c>
      <c r="AY258" s="328">
        <v>0.96710679938685562</v>
      </c>
      <c r="AZ258" s="328">
        <v>7.7053908761035572E-3</v>
      </c>
      <c r="BA258" s="328">
        <v>0.60861727387831621</v>
      </c>
      <c r="BB258" s="328">
        <v>8.8210174520947149E-2</v>
      </c>
      <c r="BC258" s="328">
        <v>0.85902658807056831</v>
      </c>
      <c r="BD258" s="328">
        <v>0.58372061861128</v>
      </c>
      <c r="BE258" s="328">
        <v>0.81397276519114414</v>
      </c>
      <c r="BF258" s="328">
        <v>0.9226882960159204</v>
      </c>
      <c r="BG258" s="328">
        <v>0.94817656381567783</v>
      </c>
      <c r="BH258" s="328">
        <v>0.53967415154265019</v>
      </c>
      <c r="BI258" s="328">
        <v>0.94166239534806007</v>
      </c>
      <c r="BJ258" s="328">
        <v>0.83471831392043416</v>
      </c>
      <c r="BK258" s="328">
        <v>7.2740271300855142E-2</v>
      </c>
      <c r="BL258" s="328">
        <v>0.35142147998523754</v>
      </c>
      <c r="BM258" s="328">
        <v>0.67542572809241719</v>
      </c>
      <c r="BN258" s="328">
        <v>6.7943185003120909E-3</v>
      </c>
      <c r="BO258" s="328">
        <v>0.80291256847806114</v>
      </c>
      <c r="BP258" s="328">
        <v>0.34826923111402763</v>
      </c>
      <c r="BQ258" s="328">
        <v>0.62030140308087045</v>
      </c>
      <c r="BR258" s="328">
        <v>8.8297441714173752E-2</v>
      </c>
      <c r="BS258" s="328">
        <v>0.25382967714527815</v>
      </c>
      <c r="BT258" s="328">
        <v>0.12788698927534181</v>
      </c>
      <c r="BU258" s="328">
        <v>0.88439769108951971</v>
      </c>
      <c r="BV258" s="328">
        <v>0.68048447546245594</v>
      </c>
      <c r="BW258" s="328">
        <v>0.79901655931028426</v>
      </c>
      <c r="BX258" s="328">
        <v>7.616285696382108E-2</v>
      </c>
      <c r="BY258" s="328">
        <v>0.6888631165118495</v>
      </c>
      <c r="BZ258" s="328">
        <v>0.72874846128521042</v>
      </c>
      <c r="CA258" s="328">
        <v>0.19722335436534166</v>
      </c>
      <c r="CB258" s="328">
        <v>0.3714017723590759</v>
      </c>
      <c r="CC258" s="328">
        <v>0.56493068785720624</v>
      </c>
      <c r="CD258" s="328">
        <v>0.54359661681535432</v>
      </c>
      <c r="CE258" s="328">
        <v>0.7722938717837271</v>
      </c>
      <c r="CF258" s="328">
        <v>0.32351848702129837</v>
      </c>
      <c r="CG258" s="328">
        <v>0.77833180254973744</v>
      </c>
      <c r="CH258" s="328">
        <v>0.81288248654005635</v>
      </c>
      <c r="CI258" s="328">
        <v>0.63068486059235629</v>
      </c>
      <c r="CJ258" s="328">
        <v>0.5661450983259142</v>
      </c>
      <c r="CK258" s="328">
        <v>0.74462899894366119</v>
      </c>
      <c r="CL258" s="328">
        <v>1.8287619969529878E-2</v>
      </c>
      <c r="CM258" s="328">
        <v>0.77280640198461015</v>
      </c>
      <c r="CN258" s="328">
        <v>0.54335274948297929</v>
      </c>
      <c r="CO258" s="328">
        <v>8.1600029253539041E-3</v>
      </c>
      <c r="CP258" s="328">
        <v>0.44203660579116177</v>
      </c>
      <c r="CQ258" s="328">
        <v>0.46195736704136525</v>
      </c>
      <c r="CR258" s="328">
        <v>0.87734915295202853</v>
      </c>
      <c r="CS258" s="328">
        <v>0.38978833416771619</v>
      </c>
      <c r="CT258" s="328">
        <v>0.28267884813957361</v>
      </c>
      <c r="CU258" s="328">
        <v>0.70337700342476772</v>
      </c>
      <c r="CV258" s="328">
        <v>0.14411572735402967</v>
      </c>
      <c r="CW258" s="329">
        <v>0.37681463609529153</v>
      </c>
    </row>
    <row r="259" spans="1:101" x14ac:dyDescent="0.25">
      <c r="A259" s="322">
        <v>257</v>
      </c>
      <c r="B259" s="327">
        <v>0.51488326546136332</v>
      </c>
      <c r="C259" s="328">
        <v>3.5889989933225896E-2</v>
      </c>
      <c r="D259" s="328">
        <v>0.63386314282743528</v>
      </c>
      <c r="E259" s="328">
        <v>0.8757527823374387</v>
      </c>
      <c r="F259" s="328">
        <v>0.40572557595869441</v>
      </c>
      <c r="G259" s="328">
        <v>0.88594214672608063</v>
      </c>
      <c r="H259" s="328">
        <v>0.42719503891644783</v>
      </c>
      <c r="I259" s="328">
        <v>0.47205892406954786</v>
      </c>
      <c r="J259" s="328">
        <v>0.39067800154681454</v>
      </c>
      <c r="K259" s="328">
        <v>0.71702095533940335</v>
      </c>
      <c r="L259" s="328">
        <v>0.99014045683615626</v>
      </c>
      <c r="M259" s="328">
        <v>0.47475621925273437</v>
      </c>
      <c r="N259" s="328">
        <v>2.9415366604611748E-2</v>
      </c>
      <c r="O259" s="328">
        <v>0.60542263749544145</v>
      </c>
      <c r="P259" s="328">
        <v>0.89122703937714443</v>
      </c>
      <c r="Q259" s="328">
        <v>0.86343720918449929</v>
      </c>
      <c r="R259" s="328">
        <v>0.86051629069321955</v>
      </c>
      <c r="S259" s="328">
        <v>0.873392011956307</v>
      </c>
      <c r="T259" s="328">
        <v>0.76051458654570236</v>
      </c>
      <c r="U259" s="328">
        <v>0.50385757270338405</v>
      </c>
      <c r="V259" s="328">
        <v>0.88905972540320821</v>
      </c>
      <c r="W259" s="328">
        <v>0.40540264374314727</v>
      </c>
      <c r="X259" s="328">
        <v>1.5954684027033483E-2</v>
      </c>
      <c r="Y259" s="328">
        <v>0.7986803435014791</v>
      </c>
      <c r="Z259" s="328">
        <v>0.90624170997797471</v>
      </c>
      <c r="AA259" s="328">
        <v>0.67823444469765093</v>
      </c>
      <c r="AB259" s="328">
        <v>0.92899335345501788</v>
      </c>
      <c r="AC259" s="328">
        <v>4.8642417193732079E-2</v>
      </c>
      <c r="AD259" s="328">
        <v>0.26695133126434367</v>
      </c>
      <c r="AE259" s="328">
        <v>0.13535820425275435</v>
      </c>
      <c r="AF259" s="328">
        <v>0.47121382462417882</v>
      </c>
      <c r="AG259" s="328">
        <v>0.85531915837877048</v>
      </c>
      <c r="AH259" s="328">
        <v>0.87151853111344124</v>
      </c>
      <c r="AI259" s="328">
        <v>0.27663869988064071</v>
      </c>
      <c r="AJ259" s="328">
        <v>0.50711519282447526</v>
      </c>
      <c r="AK259" s="328">
        <v>6.0917579564160107E-2</v>
      </c>
      <c r="AL259" s="328">
        <v>0.29994738568014601</v>
      </c>
      <c r="AM259" s="328">
        <v>0.74538086177209006</v>
      </c>
      <c r="AN259" s="328">
        <v>0.71838970644198885</v>
      </c>
      <c r="AO259" s="328">
        <v>0.3551976042265812</v>
      </c>
      <c r="AP259" s="328">
        <v>0.61046809039593519</v>
      </c>
      <c r="AQ259" s="328">
        <v>0.65352129984616059</v>
      </c>
      <c r="AR259" s="328">
        <v>0.18556267517046021</v>
      </c>
      <c r="AS259" s="328">
        <v>0.62123162446617752</v>
      </c>
      <c r="AT259" s="328">
        <v>0.92041962372048203</v>
      </c>
      <c r="AU259" s="328">
        <v>0.2220433801793873</v>
      </c>
      <c r="AV259" s="328">
        <v>0.3680084903536347</v>
      </c>
      <c r="AW259" s="328">
        <v>0.80213986301179396</v>
      </c>
      <c r="AX259" s="328">
        <v>0.53810095044106676</v>
      </c>
      <c r="AY259" s="328">
        <v>0.67890704657547518</v>
      </c>
      <c r="AZ259" s="328">
        <v>0.63788440563407356</v>
      </c>
      <c r="BA259" s="328">
        <v>0.26903679235914435</v>
      </c>
      <c r="BB259" s="328">
        <v>0.88594898757990803</v>
      </c>
      <c r="BC259" s="328">
        <v>0.14918199107324726</v>
      </c>
      <c r="BD259" s="328">
        <v>0.36108940243721777</v>
      </c>
      <c r="BE259" s="328">
        <v>8.0847303972770845E-2</v>
      </c>
      <c r="BF259" s="328">
        <v>0.27128915053595759</v>
      </c>
      <c r="BG259" s="328">
        <v>0.7275766676810127</v>
      </c>
      <c r="BH259" s="328">
        <v>8.2630728984063984E-2</v>
      </c>
      <c r="BI259" s="328">
        <v>0.2132360377579483</v>
      </c>
      <c r="BJ259" s="328">
        <v>0.72620353912576086</v>
      </c>
      <c r="BK259" s="328">
        <v>0.92666427883481006</v>
      </c>
      <c r="BL259" s="328">
        <v>5.1993514046983158E-2</v>
      </c>
      <c r="BM259" s="328">
        <v>0.15417385117910554</v>
      </c>
      <c r="BN259" s="328">
        <v>0.3062383704456304</v>
      </c>
      <c r="BO259" s="328">
        <v>0.27058655507761586</v>
      </c>
      <c r="BP259" s="328">
        <v>0.18361580032207181</v>
      </c>
      <c r="BQ259" s="328">
        <v>0.28790064904999046</v>
      </c>
      <c r="BR259" s="328">
        <v>0.40612406872889029</v>
      </c>
      <c r="BS259" s="328">
        <v>3.5086405269977305E-3</v>
      </c>
      <c r="BT259" s="328">
        <v>0.12881739093719613</v>
      </c>
      <c r="BU259" s="328">
        <v>0.95472729104518805</v>
      </c>
      <c r="BV259" s="328">
        <v>0.91000806088784425</v>
      </c>
      <c r="BW259" s="328">
        <v>0.80604265244699747</v>
      </c>
      <c r="BX259" s="328">
        <v>0.93158881437528507</v>
      </c>
      <c r="BY259" s="328">
        <v>3.9279308728712437E-4</v>
      </c>
      <c r="BZ259" s="328">
        <v>0.37546335453459356</v>
      </c>
      <c r="CA259" s="328">
        <v>0.54358984123166088</v>
      </c>
      <c r="CB259" s="328">
        <v>0.58524147438474605</v>
      </c>
      <c r="CC259" s="328">
        <v>0.80312113331419788</v>
      </c>
      <c r="CD259" s="328">
        <v>0.68649416099286475</v>
      </c>
      <c r="CE259" s="328">
        <v>0.45365134634869486</v>
      </c>
      <c r="CF259" s="328">
        <v>0.56649803963438194</v>
      </c>
      <c r="CG259" s="328">
        <v>0.35198020139248976</v>
      </c>
      <c r="CH259" s="328">
        <v>6.9611533511425794E-2</v>
      </c>
      <c r="CI259" s="328">
        <v>0.90017930847050587</v>
      </c>
      <c r="CJ259" s="328">
        <v>0.84145422231374356</v>
      </c>
      <c r="CK259" s="328">
        <v>0.47706053293124473</v>
      </c>
      <c r="CL259" s="328">
        <v>0.1873934157735393</v>
      </c>
      <c r="CM259" s="328">
        <v>0.45328278625786655</v>
      </c>
      <c r="CN259" s="328">
        <v>0.56371554541288615</v>
      </c>
      <c r="CO259" s="328">
        <v>0.42579114648842342</v>
      </c>
      <c r="CP259" s="328">
        <v>0.9691839072820343</v>
      </c>
      <c r="CQ259" s="328">
        <v>0.51524045883770775</v>
      </c>
      <c r="CR259" s="328">
        <v>0.32773736379918006</v>
      </c>
      <c r="CS259" s="328">
        <v>0.95058227897109071</v>
      </c>
      <c r="CT259" s="328">
        <v>0.92693857538986912</v>
      </c>
      <c r="CU259" s="328">
        <v>0.19133720280296185</v>
      </c>
      <c r="CV259" s="328">
        <v>4.7190479328057311E-2</v>
      </c>
      <c r="CW259" s="329">
        <v>0.87217198754564951</v>
      </c>
    </row>
    <row r="260" spans="1:101" x14ac:dyDescent="0.25">
      <c r="A260" s="322">
        <v>258</v>
      </c>
      <c r="B260" s="327">
        <v>0.44102633074963737</v>
      </c>
      <c r="C260" s="328">
        <v>7.0637184030875488E-2</v>
      </c>
      <c r="D260" s="328">
        <v>0.18466998719105954</v>
      </c>
      <c r="E260" s="328">
        <v>0.29784084108704967</v>
      </c>
      <c r="F260" s="328">
        <v>0.76921590337723522</v>
      </c>
      <c r="G260" s="328">
        <v>0.44340668456824961</v>
      </c>
      <c r="H260" s="328">
        <v>0.70778797768317636</v>
      </c>
      <c r="I260" s="328">
        <v>0.94026757678508144</v>
      </c>
      <c r="J260" s="328">
        <v>0.19213059907570962</v>
      </c>
      <c r="K260" s="328">
        <v>0.75635897886568104</v>
      </c>
      <c r="L260" s="328">
        <v>0.83182849313026752</v>
      </c>
      <c r="M260" s="328">
        <v>0.41979995457917951</v>
      </c>
      <c r="N260" s="328">
        <v>0.9197364968520354</v>
      </c>
      <c r="O260" s="328">
        <v>0.93821107957489813</v>
      </c>
      <c r="P260" s="328">
        <v>0.22176683191568092</v>
      </c>
      <c r="Q260" s="328">
        <v>0.45779859577725279</v>
      </c>
      <c r="R260" s="328">
        <v>0.41167720313947331</v>
      </c>
      <c r="S260" s="328">
        <v>0.2924935383957401</v>
      </c>
      <c r="T260" s="328">
        <v>0.90290611703277812</v>
      </c>
      <c r="U260" s="328">
        <v>0.90797413674358474</v>
      </c>
      <c r="V260" s="328">
        <v>0.12569292634579132</v>
      </c>
      <c r="W260" s="328">
        <v>0.90963321938045105</v>
      </c>
      <c r="X260" s="328">
        <v>3.8781131428637039E-2</v>
      </c>
      <c r="Y260" s="328">
        <v>0.48187881009281397</v>
      </c>
      <c r="Z260" s="328">
        <v>0.45245831246294799</v>
      </c>
      <c r="AA260" s="328">
        <v>0.43336105458215624</v>
      </c>
      <c r="AB260" s="328">
        <v>0.93838326718212861</v>
      </c>
      <c r="AC260" s="328">
        <v>0.54074701211441267</v>
      </c>
      <c r="AD260" s="328">
        <v>6.5714950093083146E-3</v>
      </c>
      <c r="AE260" s="328">
        <v>0.80898930677117065</v>
      </c>
      <c r="AF260" s="328">
        <v>0.3032965958981686</v>
      </c>
      <c r="AG260" s="328">
        <v>0.59204938970857723</v>
      </c>
      <c r="AH260" s="328">
        <v>0.94240396114358482</v>
      </c>
      <c r="AI260" s="328">
        <v>0.16359311070653337</v>
      </c>
      <c r="AJ260" s="328">
        <v>0.85479880895070015</v>
      </c>
      <c r="AK260" s="328">
        <v>0.41506071075870321</v>
      </c>
      <c r="AL260" s="328">
        <v>0.83006689355792229</v>
      </c>
      <c r="AM260" s="328">
        <v>9.5591362194250351E-2</v>
      </c>
      <c r="AN260" s="328">
        <v>0.17761421617246009</v>
      </c>
      <c r="AO260" s="328">
        <v>0.1823502879600607</v>
      </c>
      <c r="AP260" s="328">
        <v>0.89710217875651921</v>
      </c>
      <c r="AQ260" s="328">
        <v>4.966964926545625E-2</v>
      </c>
      <c r="AR260" s="328">
        <v>0.43709547591083031</v>
      </c>
      <c r="AS260" s="328">
        <v>0.49951039090006488</v>
      </c>
      <c r="AT260" s="328">
        <v>0.39479590884453675</v>
      </c>
      <c r="AU260" s="328">
        <v>0.47068946980382975</v>
      </c>
      <c r="AV260" s="328">
        <v>0.87326185249106203</v>
      </c>
      <c r="AW260" s="328">
        <v>0.12839399328080292</v>
      </c>
      <c r="AX260" s="328">
        <v>0.77976978859044088</v>
      </c>
      <c r="AY260" s="328">
        <v>0.1488341941215916</v>
      </c>
      <c r="AZ260" s="328">
        <v>0.39966239729450415</v>
      </c>
      <c r="BA260" s="328">
        <v>0.91942807254907266</v>
      </c>
      <c r="BB260" s="328">
        <v>0.97825116381850474</v>
      </c>
      <c r="BC260" s="328">
        <v>0.18391991565214294</v>
      </c>
      <c r="BD260" s="328">
        <v>0.96206887237352934</v>
      </c>
      <c r="BE260" s="328">
        <v>0.74127879556822029</v>
      </c>
      <c r="BF260" s="328">
        <v>0.33021121162582157</v>
      </c>
      <c r="BG260" s="328">
        <v>0.8720886670734842</v>
      </c>
      <c r="BH260" s="328">
        <v>0.50926876528341669</v>
      </c>
      <c r="BI260" s="328">
        <v>0.50549901338803815</v>
      </c>
      <c r="BJ260" s="328">
        <v>0.87629812298024867</v>
      </c>
      <c r="BK260" s="328">
        <v>0.63237685532117016</v>
      </c>
      <c r="BL260" s="328">
        <v>0.64956860135091965</v>
      </c>
      <c r="BM260" s="328">
        <v>0.96092911480455201</v>
      </c>
      <c r="BN260" s="328">
        <v>0.14787884267113771</v>
      </c>
      <c r="BO260" s="328">
        <v>6.8860709554135369E-2</v>
      </c>
      <c r="BP260" s="328">
        <v>0.47547596573509843</v>
      </c>
      <c r="BQ260" s="328">
        <v>0.2494442811080857</v>
      </c>
      <c r="BR260" s="328">
        <v>0.9326625248499969</v>
      </c>
      <c r="BS260" s="328">
        <v>0.74436432563845423</v>
      </c>
      <c r="BT260" s="328">
        <v>6.3987018253263805E-2</v>
      </c>
      <c r="BU260" s="328">
        <v>0.1068312271772669</v>
      </c>
      <c r="BV260" s="328">
        <v>0.80265103744320054</v>
      </c>
      <c r="BW260" s="328">
        <v>0.92549107112097051</v>
      </c>
      <c r="BX260" s="328">
        <v>0.58848465818380813</v>
      </c>
      <c r="BY260" s="328">
        <v>0.14411005001238997</v>
      </c>
      <c r="BZ260" s="328">
        <v>0.91070997895917571</v>
      </c>
      <c r="CA260" s="328">
        <v>0.2783208282454428</v>
      </c>
      <c r="CB260" s="328">
        <v>0.74384799901372745</v>
      </c>
      <c r="CC260" s="328">
        <v>0.41124259145810038</v>
      </c>
      <c r="CD260" s="328">
        <v>5.1844456850473009E-2</v>
      </c>
      <c r="CE260" s="328">
        <v>7.3173832035972275E-2</v>
      </c>
      <c r="CF260" s="328">
        <v>0.16276160206182944</v>
      </c>
      <c r="CG260" s="328">
        <v>0.86274712814474719</v>
      </c>
      <c r="CH260" s="328">
        <v>5.9507449681965419E-2</v>
      </c>
      <c r="CI260" s="328">
        <v>0.53607904334755796</v>
      </c>
      <c r="CJ260" s="328">
        <v>0.19292106002216158</v>
      </c>
      <c r="CK260" s="328">
        <v>0.90903290557089722</v>
      </c>
      <c r="CL260" s="328">
        <v>8.0486706058241708E-2</v>
      </c>
      <c r="CM260" s="328">
        <v>0.3967883775704073</v>
      </c>
      <c r="CN260" s="328">
        <v>0.56320528402662706</v>
      </c>
      <c r="CO260" s="328">
        <v>0.84045035985942285</v>
      </c>
      <c r="CP260" s="328">
        <v>0.13323265152020469</v>
      </c>
      <c r="CQ260" s="328">
        <v>0.382698642514405</v>
      </c>
      <c r="CR260" s="328">
        <v>0.79619448205922838</v>
      </c>
      <c r="CS260" s="328">
        <v>0.98252799741945207</v>
      </c>
      <c r="CT260" s="328">
        <v>0.59060684725126134</v>
      </c>
      <c r="CU260" s="328">
        <v>0.50094024391886549</v>
      </c>
      <c r="CV260" s="328">
        <v>0.29818195936714864</v>
      </c>
      <c r="CW260" s="329">
        <v>0.83255064660556011</v>
      </c>
    </row>
    <row r="261" spans="1:101" x14ac:dyDescent="0.25">
      <c r="A261" s="322">
        <v>259</v>
      </c>
      <c r="B261" s="327">
        <v>0.78308675642571046</v>
      </c>
      <c r="C261" s="328">
        <v>0.85628364274960678</v>
      </c>
      <c r="D261" s="328">
        <v>0.29015020733134556</v>
      </c>
      <c r="E261" s="328">
        <v>0.99887306238434226</v>
      </c>
      <c r="F261" s="328">
        <v>0.88412355591265968</v>
      </c>
      <c r="G261" s="328">
        <v>0.28697593993042636</v>
      </c>
      <c r="H261" s="328">
        <v>0.89681818822203097</v>
      </c>
      <c r="I261" s="328">
        <v>0.15872429732561288</v>
      </c>
      <c r="J261" s="328">
        <v>0.69763867615550446</v>
      </c>
      <c r="K261" s="328">
        <v>0.59570624671880457</v>
      </c>
      <c r="L261" s="328">
        <v>0.61299003065702995</v>
      </c>
      <c r="M261" s="328">
        <v>0.40717931852453249</v>
      </c>
      <c r="N261" s="328">
        <v>0.84782747504518507</v>
      </c>
      <c r="O261" s="328">
        <v>0.36116918812316712</v>
      </c>
      <c r="P261" s="328">
        <v>0.26395408441082435</v>
      </c>
      <c r="Q261" s="328">
        <v>0.11191219479930137</v>
      </c>
      <c r="R261" s="328">
        <v>0.41479394336564113</v>
      </c>
      <c r="S261" s="328">
        <v>0.27778207269542521</v>
      </c>
      <c r="T261" s="328">
        <v>7.0559897753770251E-2</v>
      </c>
      <c r="U261" s="328">
        <v>4.5756396013342027E-2</v>
      </c>
      <c r="V261" s="328">
        <v>0.92195927815685486</v>
      </c>
      <c r="W261" s="328">
        <v>0.27711123506559243</v>
      </c>
      <c r="X261" s="328">
        <v>0.30315190537232795</v>
      </c>
      <c r="Y261" s="328">
        <v>0.33403632762896551</v>
      </c>
      <c r="Z261" s="328">
        <v>0.54640144399966895</v>
      </c>
      <c r="AA261" s="328">
        <v>0.48923550985577435</v>
      </c>
      <c r="AB261" s="328">
        <v>0.75107914249980223</v>
      </c>
      <c r="AC261" s="328">
        <v>0.26811763634444064</v>
      </c>
      <c r="AD261" s="328">
        <v>0.88039008265322272</v>
      </c>
      <c r="AE261" s="328">
        <v>0.58226261784856903</v>
      </c>
      <c r="AF261" s="328">
        <v>0.92725573996435351</v>
      </c>
      <c r="AG261" s="328">
        <v>0.94294249129769181</v>
      </c>
      <c r="AH261" s="328">
        <v>0.9722250175921261</v>
      </c>
      <c r="AI261" s="328">
        <v>0.27156049844594232</v>
      </c>
      <c r="AJ261" s="328">
        <v>0.97300195769652209</v>
      </c>
      <c r="AK261" s="328">
        <v>2.2155097380506028E-2</v>
      </c>
      <c r="AL261" s="328">
        <v>0.47265065155374941</v>
      </c>
      <c r="AM261" s="328">
        <v>0.29221714629558559</v>
      </c>
      <c r="AN261" s="328">
        <v>0.51960142068496573</v>
      </c>
      <c r="AO261" s="328">
        <v>7.5917055515736465E-2</v>
      </c>
      <c r="AP261" s="328">
        <v>0.79068717816603939</v>
      </c>
      <c r="AQ261" s="328">
        <v>0.21213395336555685</v>
      </c>
      <c r="AR261" s="328">
        <v>0.21742875680553131</v>
      </c>
      <c r="AS261" s="328">
        <v>0.92409529796971057</v>
      </c>
      <c r="AT261" s="328">
        <v>0.70889353567846136</v>
      </c>
      <c r="AU261" s="328">
        <v>0.54841829762435323</v>
      </c>
      <c r="AV261" s="328">
        <v>4.9000049203097085E-2</v>
      </c>
      <c r="AW261" s="328">
        <v>0.69005533835082833</v>
      </c>
      <c r="AX261" s="328">
        <v>0.52477323318729141</v>
      </c>
      <c r="AY261" s="328">
        <v>0.82590342299630604</v>
      </c>
      <c r="AZ261" s="328">
        <v>0.18509202708552674</v>
      </c>
      <c r="BA261" s="328">
        <v>0.57081563542868885</v>
      </c>
      <c r="BB261" s="328">
        <v>0.34669599780735938</v>
      </c>
      <c r="BC261" s="328">
        <v>0.32904312211156217</v>
      </c>
      <c r="BD261" s="328">
        <v>0.24299360421426996</v>
      </c>
      <c r="BE261" s="328">
        <v>0.1112056511316224</v>
      </c>
      <c r="BF261" s="328">
        <v>8.220401451755377E-2</v>
      </c>
      <c r="BG261" s="328">
        <v>0.16142607286793886</v>
      </c>
      <c r="BH261" s="328">
        <v>0.68342577184833075</v>
      </c>
      <c r="BI261" s="328">
        <v>0.91409834448609684</v>
      </c>
      <c r="BJ261" s="328">
        <v>0.48862164830448984</v>
      </c>
      <c r="BK261" s="328">
        <v>0.74290552966480661</v>
      </c>
      <c r="BL261" s="328">
        <v>0.58350467872571476</v>
      </c>
      <c r="BM261" s="328">
        <v>0.58272983238421183</v>
      </c>
      <c r="BN261" s="328">
        <v>9.6305438527544363E-2</v>
      </c>
      <c r="BO261" s="328">
        <v>8.3209376047062911E-2</v>
      </c>
      <c r="BP261" s="328">
        <v>0.61052646678571953</v>
      </c>
      <c r="BQ261" s="328">
        <v>0.69872276169853631</v>
      </c>
      <c r="BR261" s="328">
        <v>0.28494415365329306</v>
      </c>
      <c r="BS261" s="328">
        <v>0.82260015673742437</v>
      </c>
      <c r="BT261" s="328">
        <v>8.6609025122701411E-3</v>
      </c>
      <c r="BU261" s="328">
        <v>0.91921996667306871</v>
      </c>
      <c r="BV261" s="328">
        <v>0.83501972273347569</v>
      </c>
      <c r="BW261" s="328">
        <v>0.57677262079502167</v>
      </c>
      <c r="BX261" s="328">
        <v>0.4263989599431679</v>
      </c>
      <c r="BY261" s="328">
        <v>0.86141678693160006</v>
      </c>
      <c r="BZ261" s="328">
        <v>0.4110593462523644</v>
      </c>
      <c r="CA261" s="328">
        <v>0.44892280392068784</v>
      </c>
      <c r="CB261" s="328">
        <v>0.88091428321135279</v>
      </c>
      <c r="CC261" s="328">
        <v>0.41349857045860294</v>
      </c>
      <c r="CD261" s="328">
        <v>9.3539015921098922E-2</v>
      </c>
      <c r="CE261" s="328">
        <v>0.22872496774103568</v>
      </c>
      <c r="CF261" s="328">
        <v>0.21820107257524324</v>
      </c>
      <c r="CG261" s="328">
        <v>0.95239809405879328</v>
      </c>
      <c r="CH261" s="328">
        <v>0.88620836621794741</v>
      </c>
      <c r="CI261" s="328">
        <v>0.35083943009718066</v>
      </c>
      <c r="CJ261" s="328">
        <v>8.5303985279475691E-2</v>
      </c>
      <c r="CK261" s="328">
        <v>0.91254880943226713</v>
      </c>
      <c r="CL261" s="328">
        <v>0.39232386488858761</v>
      </c>
      <c r="CM261" s="328">
        <v>3.7740157956701381E-2</v>
      </c>
      <c r="CN261" s="328">
        <v>6.4584213923204459E-3</v>
      </c>
      <c r="CO261" s="328">
        <v>0.92507866859630705</v>
      </c>
      <c r="CP261" s="328">
        <v>8.5063885604501621E-2</v>
      </c>
      <c r="CQ261" s="328">
        <v>0.83920862802562568</v>
      </c>
      <c r="CR261" s="328">
        <v>0.64575939620297618</v>
      </c>
      <c r="CS261" s="328">
        <v>0.4065820365917463</v>
      </c>
      <c r="CT261" s="328">
        <v>0.63516799006827274</v>
      </c>
      <c r="CU261" s="328">
        <v>9.514772488218437E-2</v>
      </c>
      <c r="CV261" s="328">
        <v>0.85346758169662906</v>
      </c>
      <c r="CW261" s="329">
        <v>0.51622976895374473</v>
      </c>
    </row>
    <row r="262" spans="1:101" x14ac:dyDescent="0.25">
      <c r="A262" s="322">
        <v>260</v>
      </c>
      <c r="B262" s="327">
        <v>0.23675398137778036</v>
      </c>
      <c r="C262" s="328">
        <v>7.0611239269851467E-2</v>
      </c>
      <c r="D262" s="328">
        <v>0.68365585301865206</v>
      </c>
      <c r="E262" s="328">
        <v>5.0373632027202797E-2</v>
      </c>
      <c r="F262" s="328">
        <v>0.44451085528340073</v>
      </c>
      <c r="G262" s="328">
        <v>0.23460398554478079</v>
      </c>
      <c r="H262" s="328">
        <v>0.43005611134443011</v>
      </c>
      <c r="I262" s="328">
        <v>9.2165043475049835E-2</v>
      </c>
      <c r="J262" s="328">
        <v>0.91665844712637301</v>
      </c>
      <c r="K262" s="328">
        <v>0.34962780415874839</v>
      </c>
      <c r="L262" s="328">
        <v>9.4963072893833989E-2</v>
      </c>
      <c r="M262" s="328">
        <v>0.39885768011281475</v>
      </c>
      <c r="N262" s="328">
        <v>0.60359056324483551</v>
      </c>
      <c r="O262" s="328">
        <v>7.3566328310362472E-2</v>
      </c>
      <c r="P262" s="328">
        <v>3.2036558350739597E-2</v>
      </c>
      <c r="Q262" s="328">
        <v>0.94088863733796302</v>
      </c>
      <c r="R262" s="328">
        <v>0.19379697565457477</v>
      </c>
      <c r="S262" s="328">
        <v>0.87792752499694271</v>
      </c>
      <c r="T262" s="328">
        <v>0.70950256918196519</v>
      </c>
      <c r="U262" s="328">
        <v>0.58685668338818053</v>
      </c>
      <c r="V262" s="328">
        <v>0.84018142150708019</v>
      </c>
      <c r="W262" s="328">
        <v>0.35579575002705432</v>
      </c>
      <c r="X262" s="328">
        <v>0.94840704018388067</v>
      </c>
      <c r="Y262" s="328">
        <v>0.22064673258497658</v>
      </c>
      <c r="Z262" s="328">
        <v>0.36010003472235219</v>
      </c>
      <c r="AA262" s="328">
        <v>0.98518853215250979</v>
      </c>
      <c r="AB262" s="328">
        <v>0.61768757312940714</v>
      </c>
      <c r="AC262" s="328">
        <v>0.28113242593825327</v>
      </c>
      <c r="AD262" s="328">
        <v>0.92844391681695293</v>
      </c>
      <c r="AE262" s="328">
        <v>0.7165317735624841</v>
      </c>
      <c r="AF262" s="328">
        <v>0.28515967465590641</v>
      </c>
      <c r="AG262" s="328">
        <v>0.28302750766567986</v>
      </c>
      <c r="AH262" s="328">
        <v>0.65735160655025826</v>
      </c>
      <c r="AI262" s="328">
        <v>0.54853448599549814</v>
      </c>
      <c r="AJ262" s="328">
        <v>0.70148068379416006</v>
      </c>
      <c r="AK262" s="328">
        <v>0.80236178890181331</v>
      </c>
      <c r="AL262" s="328">
        <v>0.22242744117332158</v>
      </c>
      <c r="AM262" s="328">
        <v>0.57620224855124436</v>
      </c>
      <c r="AN262" s="328">
        <v>0.90654218631786332</v>
      </c>
      <c r="AO262" s="328">
        <v>0.95948059700349431</v>
      </c>
      <c r="AP262" s="328">
        <v>0.98344904934481914</v>
      </c>
      <c r="AQ262" s="328">
        <v>0.23688924019974689</v>
      </c>
      <c r="AR262" s="328">
        <v>0.99992100480159163</v>
      </c>
      <c r="AS262" s="328">
        <v>0.25634722851489511</v>
      </c>
      <c r="AT262" s="328">
        <v>0.93034886842213038</v>
      </c>
      <c r="AU262" s="328">
        <v>0.4830128392807207</v>
      </c>
      <c r="AV262" s="328">
        <v>0.96466335601820075</v>
      </c>
      <c r="AW262" s="328">
        <v>0.69650576769812922</v>
      </c>
      <c r="AX262" s="328">
        <v>0.7692474329488217</v>
      </c>
      <c r="AY262" s="328">
        <v>0.92625847326842381</v>
      </c>
      <c r="AZ262" s="328">
        <v>0.56184439840672784</v>
      </c>
      <c r="BA262" s="328">
        <v>0.86449345798519794</v>
      </c>
      <c r="BB262" s="328">
        <v>0.79572095248563723</v>
      </c>
      <c r="BC262" s="328">
        <v>0.20813531439728816</v>
      </c>
      <c r="BD262" s="328">
        <v>0.61662466152327156</v>
      </c>
      <c r="BE262" s="328">
        <v>0.4037161944594283</v>
      </c>
      <c r="BF262" s="328">
        <v>0.56974692160541096</v>
      </c>
      <c r="BG262" s="328">
        <v>0.99911853979779508</v>
      </c>
      <c r="BH262" s="328">
        <v>0.35665869925693805</v>
      </c>
      <c r="BI262" s="328">
        <v>0.39763724975116599</v>
      </c>
      <c r="BJ262" s="328">
        <v>0.18291101523719133</v>
      </c>
      <c r="BK262" s="328">
        <v>0.50889283139978136</v>
      </c>
      <c r="BL262" s="328">
        <v>0.24014148265964952</v>
      </c>
      <c r="BM262" s="328">
        <v>0.89521186606376801</v>
      </c>
      <c r="BN262" s="328">
        <v>6.7365006176106634E-2</v>
      </c>
      <c r="BO262" s="328">
        <v>0.17755797917305394</v>
      </c>
      <c r="BP262" s="328">
        <v>0.688178613289115</v>
      </c>
      <c r="BQ262" s="328">
        <v>0.13145382745360568</v>
      </c>
      <c r="BR262" s="328">
        <v>0.53489346758493639</v>
      </c>
      <c r="BS262" s="328">
        <v>0.94687679056967533</v>
      </c>
      <c r="BT262" s="328">
        <v>0.69915770691722812</v>
      </c>
      <c r="BU262" s="328">
        <v>0.67114590530064611</v>
      </c>
      <c r="BV262" s="328">
        <v>8.9423246800075518E-3</v>
      </c>
      <c r="BW262" s="328">
        <v>0.48820887497490251</v>
      </c>
      <c r="BX262" s="328">
        <v>0.4911773195266167</v>
      </c>
      <c r="BY262" s="328">
        <v>0.41950932607338509</v>
      </c>
      <c r="BZ262" s="328">
        <v>0.68939087446860303</v>
      </c>
      <c r="CA262" s="328">
        <v>0.61628380683967809</v>
      </c>
      <c r="CB262" s="328">
        <v>9.2965134678578476E-2</v>
      </c>
      <c r="CC262" s="328">
        <v>0.64878167554065147</v>
      </c>
      <c r="CD262" s="328">
        <v>0.25521652227996583</v>
      </c>
      <c r="CE262" s="328">
        <v>0.73183711027020593</v>
      </c>
      <c r="CF262" s="328">
        <v>0.14700129885594793</v>
      </c>
      <c r="CG262" s="328">
        <v>0.44916333476234094</v>
      </c>
      <c r="CH262" s="328">
        <v>0.36325907387215839</v>
      </c>
      <c r="CI262" s="328">
        <v>0.80751343563847033</v>
      </c>
      <c r="CJ262" s="328">
        <v>0.75406932803298909</v>
      </c>
      <c r="CK262" s="328">
        <v>0.35105427770723963</v>
      </c>
      <c r="CL262" s="328">
        <v>0.58824045641889278</v>
      </c>
      <c r="CM262" s="328">
        <v>0.47591560954780299</v>
      </c>
      <c r="CN262" s="328">
        <v>0.28251550420772831</v>
      </c>
      <c r="CO262" s="328">
        <v>0.68322973878838811</v>
      </c>
      <c r="CP262" s="328">
        <v>0.74675319428072751</v>
      </c>
      <c r="CQ262" s="328">
        <v>0.56363405478138784</v>
      </c>
      <c r="CR262" s="328">
        <v>0.251791827972633</v>
      </c>
      <c r="CS262" s="328">
        <v>0.29604154522016257</v>
      </c>
      <c r="CT262" s="328">
        <v>0.33701711571063342</v>
      </c>
      <c r="CU262" s="328">
        <v>0.45029413584218148</v>
      </c>
      <c r="CV262" s="328">
        <v>0.39109657634830253</v>
      </c>
      <c r="CW262" s="329">
        <v>0.57623544095923163</v>
      </c>
    </row>
    <row r="263" spans="1:101" x14ac:dyDescent="0.25">
      <c r="A263" s="322">
        <v>261</v>
      </c>
      <c r="B263" s="327">
        <v>0.38459355061558576</v>
      </c>
      <c r="C263" s="328">
        <v>0.36571208556109713</v>
      </c>
      <c r="D263" s="328">
        <v>0.80750855992333048</v>
      </c>
      <c r="E263" s="328">
        <v>0.21897225774395501</v>
      </c>
      <c r="F263" s="328">
        <v>0.70301338543619618</v>
      </c>
      <c r="G263" s="328">
        <v>0.82176772172641854</v>
      </c>
      <c r="H263" s="328">
        <v>0.49177478287077392</v>
      </c>
      <c r="I263" s="328">
        <v>0.67992970015206478</v>
      </c>
      <c r="J263" s="328">
        <v>0.76132142096616917</v>
      </c>
      <c r="K263" s="328">
        <v>0.33945283808554461</v>
      </c>
      <c r="L263" s="328">
        <v>0.33180199208191397</v>
      </c>
      <c r="M263" s="328">
        <v>0.71867737592327896</v>
      </c>
      <c r="N263" s="328">
        <v>0.74234899957521194</v>
      </c>
      <c r="O263" s="328">
        <v>0.60980024277546829</v>
      </c>
      <c r="P263" s="328">
        <v>0.17816342883343772</v>
      </c>
      <c r="Q263" s="328">
        <v>0.52249447605129795</v>
      </c>
      <c r="R263" s="328">
        <v>0.41891915306643224</v>
      </c>
      <c r="S263" s="328">
        <v>0.53901829393489642</v>
      </c>
      <c r="T263" s="328">
        <v>0.53341882655715822</v>
      </c>
      <c r="U263" s="328">
        <v>0.40877524862777559</v>
      </c>
      <c r="V263" s="328">
        <v>0.73561305741025151</v>
      </c>
      <c r="W263" s="328">
        <v>7.9733113185556981E-2</v>
      </c>
      <c r="X263" s="328">
        <v>0.48923772016390199</v>
      </c>
      <c r="Y263" s="328">
        <v>3.2137229581433502E-2</v>
      </c>
      <c r="Z263" s="328">
        <v>9.5013890198988982E-2</v>
      </c>
      <c r="AA263" s="328">
        <v>1.3918059616031542E-2</v>
      </c>
      <c r="AB263" s="328">
        <v>0.99584785765112738</v>
      </c>
      <c r="AC263" s="328">
        <v>0.29850637872400831</v>
      </c>
      <c r="AD263" s="328">
        <v>0.68365976413222462</v>
      </c>
      <c r="AE263" s="328">
        <v>0.73694043142653332</v>
      </c>
      <c r="AF263" s="328">
        <v>0.45099543243310336</v>
      </c>
      <c r="AG263" s="328">
        <v>0.44083051862054656</v>
      </c>
      <c r="AH263" s="328">
        <v>0.55958477016435437</v>
      </c>
      <c r="AI263" s="328">
        <v>3.4510760838307064E-2</v>
      </c>
      <c r="AJ263" s="328">
        <v>0.93578911013538946</v>
      </c>
      <c r="AK263" s="328">
        <v>0.9037372957237555</v>
      </c>
      <c r="AL263" s="328">
        <v>0.39429185651279797</v>
      </c>
      <c r="AM263" s="328">
        <v>0.76786116622991951</v>
      </c>
      <c r="AN263" s="328">
        <v>0.22986993144093626</v>
      </c>
      <c r="AO263" s="328">
        <v>0.5184690528531366</v>
      </c>
      <c r="AP263" s="328">
        <v>0.87923434780869081</v>
      </c>
      <c r="AQ263" s="328">
        <v>0.63584428564652118</v>
      </c>
      <c r="AR263" s="328">
        <v>0.3721767815258894</v>
      </c>
      <c r="AS263" s="328">
        <v>0.91666603238931099</v>
      </c>
      <c r="AT263" s="328">
        <v>0.65975465897096885</v>
      </c>
      <c r="AU263" s="328">
        <v>0.71661107229937038</v>
      </c>
      <c r="AV263" s="328">
        <v>0.49037384212342094</v>
      </c>
      <c r="AW263" s="328">
        <v>0.51325426375522198</v>
      </c>
      <c r="AX263" s="328">
        <v>0.9546997078546493</v>
      </c>
      <c r="AY263" s="328">
        <v>4.3369759794280149E-2</v>
      </c>
      <c r="AZ263" s="328">
        <v>0.23494626164427879</v>
      </c>
      <c r="BA263" s="328">
        <v>0.70917531835160319</v>
      </c>
      <c r="BB263" s="328">
        <v>0.38610815865631221</v>
      </c>
      <c r="BC263" s="328">
        <v>0.8995740928483269</v>
      </c>
      <c r="BD263" s="328">
        <v>0.30428228982634664</v>
      </c>
      <c r="BE263" s="328">
        <v>0.88257593666187883</v>
      </c>
      <c r="BF263" s="328">
        <v>0.1564888235474875</v>
      </c>
      <c r="BG263" s="328">
        <v>0.68231555218299</v>
      </c>
      <c r="BH263" s="328">
        <v>0.5581276506386077</v>
      </c>
      <c r="BI263" s="328">
        <v>7.639078066495042E-2</v>
      </c>
      <c r="BJ263" s="328">
        <v>0.23464632887659054</v>
      </c>
      <c r="BK263" s="328">
        <v>0.34428102803598093</v>
      </c>
      <c r="BL263" s="328">
        <v>7.0868024236725446E-3</v>
      </c>
      <c r="BM263" s="328">
        <v>0.81189487791150006</v>
      </c>
      <c r="BN263" s="328">
        <v>0.60479365799420925</v>
      </c>
      <c r="BO263" s="328">
        <v>0.96241005596617457</v>
      </c>
      <c r="BP263" s="328">
        <v>0.41618268200113739</v>
      </c>
      <c r="BQ263" s="328">
        <v>0.49341034671650208</v>
      </c>
      <c r="BR263" s="328">
        <v>0.10709178468425051</v>
      </c>
      <c r="BS263" s="328">
        <v>0.93651434817501977</v>
      </c>
      <c r="BT263" s="328">
        <v>0.37207981921340672</v>
      </c>
      <c r="BU263" s="328">
        <v>0.13428256983296039</v>
      </c>
      <c r="BV263" s="328">
        <v>0.14483414025645747</v>
      </c>
      <c r="BW263" s="328">
        <v>0.81577857005925591</v>
      </c>
      <c r="BX263" s="328">
        <v>0.13297052105175133</v>
      </c>
      <c r="BY263" s="328">
        <v>0.47693122660248033</v>
      </c>
      <c r="BZ263" s="328">
        <v>0.16760673669535997</v>
      </c>
      <c r="CA263" s="328">
        <v>0.67760981865947123</v>
      </c>
      <c r="CB263" s="328">
        <v>0.92596609681999809</v>
      </c>
      <c r="CC263" s="328">
        <v>0.75205644914179359</v>
      </c>
      <c r="CD263" s="328">
        <v>0.58384371950710467</v>
      </c>
      <c r="CE263" s="328">
        <v>0.85695288412516901</v>
      </c>
      <c r="CF263" s="328">
        <v>0.99084721794636632</v>
      </c>
      <c r="CG263" s="328">
        <v>0.5541152677761163</v>
      </c>
      <c r="CH263" s="328">
        <v>3.1446041293880178E-2</v>
      </c>
      <c r="CI263" s="328">
        <v>0.55429397876116981</v>
      </c>
      <c r="CJ263" s="328">
        <v>0.24587167074360483</v>
      </c>
      <c r="CK263" s="328">
        <v>0.97296961276118488</v>
      </c>
      <c r="CL263" s="328">
        <v>0.6769011387737951</v>
      </c>
      <c r="CM263" s="328">
        <v>0.39192288220070481</v>
      </c>
      <c r="CN263" s="328">
        <v>0.45870569198472677</v>
      </c>
      <c r="CO263" s="328">
        <v>0.78150557982891922</v>
      </c>
      <c r="CP263" s="328">
        <v>0.55401747967807125</v>
      </c>
      <c r="CQ263" s="328">
        <v>0.5828879914397147</v>
      </c>
      <c r="CR263" s="328">
        <v>0.68226404570626009</v>
      </c>
      <c r="CS263" s="328">
        <v>0.81621357575046716</v>
      </c>
      <c r="CT263" s="328">
        <v>0.92208126647786459</v>
      </c>
      <c r="CU263" s="328">
        <v>0.52698818597182395</v>
      </c>
      <c r="CV263" s="328">
        <v>0.1401774867697112</v>
      </c>
      <c r="CW263" s="329">
        <v>0.4717721820541394</v>
      </c>
    </row>
    <row r="264" spans="1:101" x14ac:dyDescent="0.25">
      <c r="A264" s="322">
        <v>262</v>
      </c>
      <c r="B264" s="327">
        <v>0.93512636362159207</v>
      </c>
      <c r="C264" s="328">
        <v>0.90702797068669216</v>
      </c>
      <c r="D264" s="328">
        <v>0.51301393670008277</v>
      </c>
      <c r="E264" s="328">
        <v>0.74787308379982242</v>
      </c>
      <c r="F264" s="328">
        <v>0.32435539158777349</v>
      </c>
      <c r="G264" s="328">
        <v>0.16833832879387778</v>
      </c>
      <c r="H264" s="328">
        <v>1.1817975275654646E-2</v>
      </c>
      <c r="I264" s="328">
        <v>0.71517814552781456</v>
      </c>
      <c r="J264" s="328">
        <v>0.13879293811775106</v>
      </c>
      <c r="K264" s="328">
        <v>0.10501212717824782</v>
      </c>
      <c r="L264" s="328">
        <v>0.43896263472698038</v>
      </c>
      <c r="M264" s="328">
        <v>3.4838820115404623E-2</v>
      </c>
      <c r="N264" s="328">
        <v>0.16472655387341817</v>
      </c>
      <c r="O264" s="328">
        <v>5.479739883534851E-2</v>
      </c>
      <c r="P264" s="328">
        <v>0.18036082392128172</v>
      </c>
      <c r="Q264" s="328">
        <v>0.49449813614272209</v>
      </c>
      <c r="R264" s="328">
        <v>0.33458333746282864</v>
      </c>
      <c r="S264" s="328">
        <v>0.85525903765793565</v>
      </c>
      <c r="T264" s="328">
        <v>2.4415771447967138E-2</v>
      </c>
      <c r="U264" s="328">
        <v>0.63304438390368656</v>
      </c>
      <c r="V264" s="328">
        <v>0.8187031388922883</v>
      </c>
      <c r="W264" s="328">
        <v>0.95556189062544816</v>
      </c>
      <c r="X264" s="328">
        <v>0.15959597401516046</v>
      </c>
      <c r="Y264" s="328">
        <v>0.96196760956339133</v>
      </c>
      <c r="Z264" s="328">
        <v>0.11521816743936242</v>
      </c>
      <c r="AA264" s="328">
        <v>0.58126443488861002</v>
      </c>
      <c r="AB264" s="328">
        <v>3.2036494160018414E-2</v>
      </c>
      <c r="AC264" s="328">
        <v>2.1487581345724927E-4</v>
      </c>
      <c r="AD264" s="328">
        <v>0.50730802092743432</v>
      </c>
      <c r="AE264" s="328">
        <v>2.0304551316426833E-2</v>
      </c>
      <c r="AF264" s="328">
        <v>0.71051191978625106</v>
      </c>
      <c r="AG264" s="328">
        <v>5.6571657442002099E-2</v>
      </c>
      <c r="AH264" s="328">
        <v>0.86419900844568343</v>
      </c>
      <c r="AI264" s="328">
        <v>0.16121186145998134</v>
      </c>
      <c r="AJ264" s="328">
        <v>0.2289740581390145</v>
      </c>
      <c r="AK264" s="328">
        <v>0.67968741947935496</v>
      </c>
      <c r="AL264" s="328">
        <v>0.64224610073836441</v>
      </c>
      <c r="AM264" s="328">
        <v>7.1120880960652499E-2</v>
      </c>
      <c r="AN264" s="328">
        <v>2.5559777976269515E-3</v>
      </c>
      <c r="AO264" s="328">
        <v>0.15076790524057948</v>
      </c>
      <c r="AP264" s="328">
        <v>0.56233249446954892</v>
      </c>
      <c r="AQ264" s="328">
        <v>0.60063839654657603</v>
      </c>
      <c r="AR264" s="328">
        <v>0.19691809147020489</v>
      </c>
      <c r="AS264" s="328">
        <v>1.7851287773424929E-2</v>
      </c>
      <c r="AT264" s="328">
        <v>0.38945149001927293</v>
      </c>
      <c r="AU264" s="328">
        <v>0.88287032504703156</v>
      </c>
      <c r="AV264" s="328">
        <v>0.1770803501836733</v>
      </c>
      <c r="AW264" s="328">
        <v>0.67858267837117214</v>
      </c>
      <c r="AX264" s="328">
        <v>0.98229452772548798</v>
      </c>
      <c r="AY264" s="328">
        <v>0.50884700708421371</v>
      </c>
      <c r="AZ264" s="328">
        <v>0.69908926867780075</v>
      </c>
      <c r="BA264" s="328">
        <v>8.2445292945399373E-2</v>
      </c>
      <c r="BB264" s="328">
        <v>0.3038389652044442</v>
      </c>
      <c r="BC264" s="328">
        <v>0.15871830698006395</v>
      </c>
      <c r="BD264" s="328">
        <v>0.93350533834500804</v>
      </c>
      <c r="BE264" s="328">
        <v>0.16039310025206444</v>
      </c>
      <c r="BF264" s="328">
        <v>0.42612031172413833</v>
      </c>
      <c r="BG264" s="328">
        <v>0.22127766596685738</v>
      </c>
      <c r="BH264" s="328">
        <v>0.24782946836266362</v>
      </c>
      <c r="BI264" s="328">
        <v>0.63828623733299961</v>
      </c>
      <c r="BJ264" s="328">
        <v>0.9633004987206224</v>
      </c>
      <c r="BK264" s="328">
        <v>0.16083144690953954</v>
      </c>
      <c r="BL264" s="328">
        <v>7.7204750203324846E-2</v>
      </c>
      <c r="BM264" s="328">
        <v>0.35493760078631342</v>
      </c>
      <c r="BN264" s="328">
        <v>0.49234373951607835</v>
      </c>
      <c r="BO264" s="328">
        <v>0.47423824948747173</v>
      </c>
      <c r="BP264" s="328">
        <v>0.27192991481159101</v>
      </c>
      <c r="BQ264" s="328">
        <v>0.64104064749455025</v>
      </c>
      <c r="BR264" s="328">
        <v>0.32747166453996046</v>
      </c>
      <c r="BS264" s="328">
        <v>0.57308307425613281</v>
      </c>
      <c r="BT264" s="328">
        <v>0.2702298675267345</v>
      </c>
      <c r="BU264" s="328">
        <v>0.71850838494310709</v>
      </c>
      <c r="BV264" s="328">
        <v>0.8925619965185656</v>
      </c>
      <c r="BW264" s="328">
        <v>0.5752089607121873</v>
      </c>
      <c r="BX264" s="328">
        <v>0.4899230014653444</v>
      </c>
      <c r="BY264" s="328">
        <v>0.73323075058574316</v>
      </c>
      <c r="BZ264" s="328">
        <v>0.95673338564355115</v>
      </c>
      <c r="CA264" s="328">
        <v>8.2598655182414937E-2</v>
      </c>
      <c r="CB264" s="328">
        <v>0.90177173179645997</v>
      </c>
      <c r="CC264" s="328">
        <v>0.34814809514832246</v>
      </c>
      <c r="CD264" s="328">
        <v>0.2201149041589423</v>
      </c>
      <c r="CE264" s="328">
        <v>0.96503491110084616</v>
      </c>
      <c r="CF264" s="328">
        <v>0.11441168656244116</v>
      </c>
      <c r="CG264" s="328">
        <v>9.0424853137031747E-2</v>
      </c>
      <c r="CH264" s="328">
        <v>0.2025747826815687</v>
      </c>
      <c r="CI264" s="328">
        <v>0.46899851909733159</v>
      </c>
      <c r="CJ264" s="328">
        <v>0.65573929273394804</v>
      </c>
      <c r="CK264" s="328">
        <v>0.320607567077275</v>
      </c>
      <c r="CL264" s="328">
        <v>1.7006246728499264E-2</v>
      </c>
      <c r="CM264" s="328">
        <v>0.56880590272891052</v>
      </c>
      <c r="CN264" s="328">
        <v>0.13642202743827969</v>
      </c>
      <c r="CO264" s="328">
        <v>0.29162446682302434</v>
      </c>
      <c r="CP264" s="328">
        <v>0.94374650346414146</v>
      </c>
      <c r="CQ264" s="328">
        <v>8.2029726356747545E-2</v>
      </c>
      <c r="CR264" s="328">
        <v>0.31693929611925231</v>
      </c>
      <c r="CS264" s="328">
        <v>0.16699422195349012</v>
      </c>
      <c r="CT264" s="328">
        <v>0.3003669506967015</v>
      </c>
      <c r="CU264" s="328">
        <v>0.17728625157806466</v>
      </c>
      <c r="CV264" s="328">
        <v>0.43703478341150581</v>
      </c>
      <c r="CW264" s="329">
        <v>9.4455656096442908E-2</v>
      </c>
    </row>
    <row r="265" spans="1:101" x14ac:dyDescent="0.25">
      <c r="A265" s="322">
        <v>263</v>
      </c>
      <c r="B265" s="327">
        <v>0.48684027178035194</v>
      </c>
      <c r="C265" s="328">
        <v>0.87968124499481526</v>
      </c>
      <c r="D265" s="328">
        <v>0.80834639155707633</v>
      </c>
      <c r="E265" s="328">
        <v>0.25132856790589919</v>
      </c>
      <c r="F265" s="328">
        <v>0.68258705499222661</v>
      </c>
      <c r="G265" s="328">
        <v>0.20803473401740158</v>
      </c>
      <c r="H265" s="328">
        <v>0.67794582784823199</v>
      </c>
      <c r="I265" s="328">
        <v>0.1102412313040515</v>
      </c>
      <c r="J265" s="328">
        <v>0.33926183621186645</v>
      </c>
      <c r="K265" s="328">
        <v>0.82698161945332438</v>
      </c>
      <c r="L265" s="328">
        <v>0.72317663495917839</v>
      </c>
      <c r="M265" s="328">
        <v>0.72411041960397293</v>
      </c>
      <c r="N265" s="328">
        <v>3.5120542887314699E-2</v>
      </c>
      <c r="O265" s="328">
        <v>0.34937361385089094</v>
      </c>
      <c r="P265" s="328">
        <v>0.96981423874674189</v>
      </c>
      <c r="Q265" s="328">
        <v>0.90566298242810128</v>
      </c>
      <c r="R265" s="328">
        <v>0.95571919649179948</v>
      </c>
      <c r="S265" s="328">
        <v>0.47717849646620358</v>
      </c>
      <c r="T265" s="328">
        <v>0.85408548605419732</v>
      </c>
      <c r="U265" s="328">
        <v>0.18490283585091039</v>
      </c>
      <c r="V265" s="328">
        <v>0.92294819110104087</v>
      </c>
      <c r="W265" s="328">
        <v>0.26718457770388948</v>
      </c>
      <c r="X265" s="328">
        <v>0.27030163095578885</v>
      </c>
      <c r="Y265" s="328">
        <v>0.23649004258087469</v>
      </c>
      <c r="Z265" s="328">
        <v>0.62628083995976791</v>
      </c>
      <c r="AA265" s="328">
        <v>0.33317732890568186</v>
      </c>
      <c r="AB265" s="328">
        <v>3.1526557691044843E-2</v>
      </c>
      <c r="AC265" s="328">
        <v>4.6703753784786528E-2</v>
      </c>
      <c r="AD265" s="328">
        <v>0.7890889979892286</v>
      </c>
      <c r="AE265" s="328">
        <v>0.15059759853782073</v>
      </c>
      <c r="AF265" s="328">
        <v>0.20315412538669175</v>
      </c>
      <c r="AG265" s="328">
        <v>0.38893125369560466</v>
      </c>
      <c r="AH265" s="328">
        <v>0.28241539219810807</v>
      </c>
      <c r="AI265" s="328">
        <v>0.88705094147096375</v>
      </c>
      <c r="AJ265" s="328">
        <v>0.58947319974991652</v>
      </c>
      <c r="AK265" s="328">
        <v>0.32736577527952715</v>
      </c>
      <c r="AL265" s="328">
        <v>0.54777758329152881</v>
      </c>
      <c r="AM265" s="328">
        <v>0.6478147673979664</v>
      </c>
      <c r="AN265" s="328">
        <v>0.34909985082646244</v>
      </c>
      <c r="AO265" s="328">
        <v>7.8281417831028932E-2</v>
      </c>
      <c r="AP265" s="328">
        <v>0.4339242687318885</v>
      </c>
      <c r="AQ265" s="328">
        <v>0.38779045164879467</v>
      </c>
      <c r="AR265" s="328">
        <v>0.63694347551485841</v>
      </c>
      <c r="AS265" s="328">
        <v>0.97600581964672362</v>
      </c>
      <c r="AT265" s="328">
        <v>0.62180733599525695</v>
      </c>
      <c r="AU265" s="328">
        <v>0.7124391211931751</v>
      </c>
      <c r="AV265" s="328">
        <v>0.94153615452025097</v>
      </c>
      <c r="AW265" s="328">
        <v>5.4139994842579586E-2</v>
      </c>
      <c r="AX265" s="328">
        <v>0.62099798442020049</v>
      </c>
      <c r="AY265" s="328">
        <v>0.93767921527063391</v>
      </c>
      <c r="AZ265" s="328">
        <v>0.891718184689684</v>
      </c>
      <c r="BA265" s="328">
        <v>0.61295852388667837</v>
      </c>
      <c r="BB265" s="328">
        <v>7.3961225665732044E-2</v>
      </c>
      <c r="BC265" s="328">
        <v>0.95980784702410071</v>
      </c>
      <c r="BD265" s="328">
        <v>0.15607014277931874</v>
      </c>
      <c r="BE265" s="328">
        <v>0.36780086754070607</v>
      </c>
      <c r="BF265" s="328">
        <v>9.3411309798669739E-2</v>
      </c>
      <c r="BG265" s="328">
        <v>0.40228621666877862</v>
      </c>
      <c r="BH265" s="328">
        <v>0.41457215141950376</v>
      </c>
      <c r="BI265" s="328">
        <v>0.59110907944526225</v>
      </c>
      <c r="BJ265" s="328">
        <v>0.90025299009566639</v>
      </c>
      <c r="BK265" s="328">
        <v>0.64066023826796514</v>
      </c>
      <c r="BL265" s="328">
        <v>0.30800213076367733</v>
      </c>
      <c r="BM265" s="328">
        <v>0.66397763417372624</v>
      </c>
      <c r="BN265" s="328">
        <v>0.26348711402689795</v>
      </c>
      <c r="BO265" s="328">
        <v>0.73806372567390355</v>
      </c>
      <c r="BP265" s="328">
        <v>0.53883697266425568</v>
      </c>
      <c r="BQ265" s="328">
        <v>5.9382731972967839E-2</v>
      </c>
      <c r="BR265" s="328">
        <v>0.41025757647898065</v>
      </c>
      <c r="BS265" s="328">
        <v>0.16945869671451064</v>
      </c>
      <c r="BT265" s="328">
        <v>0.59855697869605518</v>
      </c>
      <c r="BU265" s="328">
        <v>0.12405880484662224</v>
      </c>
      <c r="BV265" s="328">
        <v>4.661286930975872E-2</v>
      </c>
      <c r="BW265" s="328">
        <v>0.52297053279642336</v>
      </c>
      <c r="BX265" s="328">
        <v>8.771702064001019E-2</v>
      </c>
      <c r="BY265" s="328">
        <v>0.23744058501670651</v>
      </c>
      <c r="BZ265" s="328">
        <v>0.71772601795062507</v>
      </c>
      <c r="CA265" s="328">
        <v>0.99466431873661554</v>
      </c>
      <c r="CB265" s="328">
        <v>0.61286041516230227</v>
      </c>
      <c r="CC265" s="328">
        <v>0.34917221913642837</v>
      </c>
      <c r="CD265" s="328">
        <v>0.34727498362903564</v>
      </c>
      <c r="CE265" s="328">
        <v>0.1972377141185071</v>
      </c>
      <c r="CF265" s="328">
        <v>0.16300470548906731</v>
      </c>
      <c r="CG265" s="328">
        <v>0.23575081577707424</v>
      </c>
      <c r="CH265" s="328">
        <v>0.47217856506532563</v>
      </c>
      <c r="CI265" s="328">
        <v>0.79941678997909449</v>
      </c>
      <c r="CJ265" s="328">
        <v>0.23841784114139664</v>
      </c>
      <c r="CK265" s="328">
        <v>0.40114045277942112</v>
      </c>
      <c r="CL265" s="328">
        <v>0.13814368177979386</v>
      </c>
      <c r="CM265" s="328">
        <v>0.26033361479076866</v>
      </c>
      <c r="CN265" s="328">
        <v>0.74512756102918143</v>
      </c>
      <c r="CO265" s="328">
        <v>0.54771278740952223</v>
      </c>
      <c r="CP265" s="328">
        <v>0.30721714976034153</v>
      </c>
      <c r="CQ265" s="328">
        <v>0.76554986818174608</v>
      </c>
      <c r="CR265" s="328">
        <v>0.58949052817235437</v>
      </c>
      <c r="CS265" s="328">
        <v>3.4262700593071571E-2</v>
      </c>
      <c r="CT265" s="328">
        <v>0.66073048800130429</v>
      </c>
      <c r="CU265" s="328">
        <v>0.9492278952301163</v>
      </c>
      <c r="CV265" s="328">
        <v>0.60896343107071838</v>
      </c>
      <c r="CW265" s="329">
        <v>0.21292393185520986</v>
      </c>
    </row>
    <row r="266" spans="1:101" x14ac:dyDescent="0.25">
      <c r="A266" s="322">
        <v>264</v>
      </c>
      <c r="B266" s="327">
        <v>0.34786430075538188</v>
      </c>
      <c r="C266" s="328">
        <v>0.61086977234432616</v>
      </c>
      <c r="D266" s="328">
        <v>0.15969632405262635</v>
      </c>
      <c r="E266" s="328">
        <v>0.65528566672695643</v>
      </c>
      <c r="F266" s="328">
        <v>0.82959491306578448</v>
      </c>
      <c r="G266" s="328">
        <v>0.90476079909135132</v>
      </c>
      <c r="H266" s="328">
        <v>0.95445643762025356</v>
      </c>
      <c r="I266" s="328">
        <v>0.190079915689779</v>
      </c>
      <c r="J266" s="328">
        <v>0.73917547544618434</v>
      </c>
      <c r="K266" s="328">
        <v>4.2188120091189774E-2</v>
      </c>
      <c r="L266" s="328">
        <v>0.8133596197891777</v>
      </c>
      <c r="M266" s="328">
        <v>0.10914569058268242</v>
      </c>
      <c r="N266" s="328">
        <v>0.13990931976326948</v>
      </c>
      <c r="O266" s="328">
        <v>6.1889861344476493E-2</v>
      </c>
      <c r="P266" s="328">
        <v>0.22613158444920156</v>
      </c>
      <c r="Q266" s="328">
        <v>0.62125783110482269</v>
      </c>
      <c r="R266" s="328">
        <v>0.32536253975143459</v>
      </c>
      <c r="S266" s="328">
        <v>7.6438751655289572E-2</v>
      </c>
      <c r="T266" s="328">
        <v>0.13265747801312244</v>
      </c>
      <c r="U266" s="328">
        <v>0.67989197763238018</v>
      </c>
      <c r="V266" s="328">
        <v>0.42550946357659081</v>
      </c>
      <c r="W266" s="328">
        <v>0.58888933815256506</v>
      </c>
      <c r="X266" s="328">
        <v>0.86909646627720605</v>
      </c>
      <c r="Y266" s="328">
        <v>0.34139810106359025</v>
      </c>
      <c r="Z266" s="328">
        <v>0.92766761526069308</v>
      </c>
      <c r="AA266" s="328">
        <v>0.64951158423747524</v>
      </c>
      <c r="AB266" s="328">
        <v>0.23625889317889293</v>
      </c>
      <c r="AC266" s="328">
        <v>0.38126032500020135</v>
      </c>
      <c r="AD266" s="328">
        <v>0.58254404193946319</v>
      </c>
      <c r="AE266" s="328">
        <v>3.5496117465290578E-2</v>
      </c>
      <c r="AF266" s="328">
        <v>0.28735108653658004</v>
      </c>
      <c r="AG266" s="328">
        <v>0.1396892267840002</v>
      </c>
      <c r="AH266" s="328">
        <v>0.1191611110575117</v>
      </c>
      <c r="AI266" s="328">
        <v>0.34165838558152872</v>
      </c>
      <c r="AJ266" s="328">
        <v>0.31978044294529973</v>
      </c>
      <c r="AK266" s="328">
        <v>0.72381780200356705</v>
      </c>
      <c r="AL266" s="328">
        <v>0.84221469217104517</v>
      </c>
      <c r="AM266" s="328">
        <v>0.95563853677387511</v>
      </c>
      <c r="AN266" s="328">
        <v>0.51490513646449099</v>
      </c>
      <c r="AO266" s="328">
        <v>0.9802862299075088</v>
      </c>
      <c r="AP266" s="328">
        <v>0.8396633076989648</v>
      </c>
      <c r="AQ266" s="328">
        <v>0.47343314001050496</v>
      </c>
      <c r="AR266" s="328">
        <v>0.53473807956059227</v>
      </c>
      <c r="AS266" s="328">
        <v>0.37800207594879964</v>
      </c>
      <c r="AT266" s="328">
        <v>0.64322263920737099</v>
      </c>
      <c r="AU266" s="328">
        <v>3.7133419161244685E-2</v>
      </c>
      <c r="AV266" s="328">
        <v>0.39559028011712982</v>
      </c>
      <c r="AW266" s="328">
        <v>0.52547862251395916</v>
      </c>
      <c r="AX266" s="328">
        <v>0.94550009506065646</v>
      </c>
      <c r="AY266" s="328">
        <v>0.7716984495003989</v>
      </c>
      <c r="AZ266" s="328">
        <v>2.8701407213987062E-2</v>
      </c>
      <c r="BA266" s="328">
        <v>0.53406389210806826</v>
      </c>
      <c r="BB266" s="328">
        <v>0.29808514581295675</v>
      </c>
      <c r="BC266" s="328">
        <v>0.46993532481628209</v>
      </c>
      <c r="BD266" s="328">
        <v>0.63764634296524947</v>
      </c>
      <c r="BE266" s="328">
        <v>0.79094540451096407</v>
      </c>
      <c r="BF266" s="328">
        <v>0.8595711444879357</v>
      </c>
      <c r="BG266" s="328">
        <v>0.78335549039873253</v>
      </c>
      <c r="BH266" s="328">
        <v>0.5131274427333361</v>
      </c>
      <c r="BI266" s="328">
        <v>0.47187589415347109</v>
      </c>
      <c r="BJ266" s="328">
        <v>0.46620121778712709</v>
      </c>
      <c r="BK266" s="328">
        <v>0.63241964158065045</v>
      </c>
      <c r="BL266" s="328">
        <v>8.2741344110419668E-2</v>
      </c>
      <c r="BM266" s="328">
        <v>0.52459316566274405</v>
      </c>
      <c r="BN266" s="328">
        <v>0.24935003994474148</v>
      </c>
      <c r="BO266" s="328">
        <v>0.70129395698158437</v>
      </c>
      <c r="BP266" s="328">
        <v>0.44571206591287726</v>
      </c>
      <c r="BQ266" s="328">
        <v>0.88312593754050139</v>
      </c>
      <c r="BR266" s="328">
        <v>0.77023896826178095</v>
      </c>
      <c r="BS266" s="328">
        <v>0.86562758351553448</v>
      </c>
      <c r="BT266" s="328">
        <v>0.75693465717962494</v>
      </c>
      <c r="BU266" s="328">
        <v>0.47395315918901848</v>
      </c>
      <c r="BV266" s="328">
        <v>0.55907163983966779</v>
      </c>
      <c r="BW266" s="328">
        <v>0.31638624513552593</v>
      </c>
      <c r="BX266" s="328">
        <v>0.89293892002240449</v>
      </c>
      <c r="BY266" s="328">
        <v>0.31092870866337563</v>
      </c>
      <c r="BZ266" s="328">
        <v>0.79519919660056826</v>
      </c>
      <c r="CA266" s="328">
        <v>0.59658926645972432</v>
      </c>
      <c r="CB266" s="328">
        <v>0.4827057485419477</v>
      </c>
      <c r="CC266" s="328">
        <v>0.13741166861676946</v>
      </c>
      <c r="CD266" s="328">
        <v>0.19729606532124855</v>
      </c>
      <c r="CE266" s="328">
        <v>8.8749973943022198E-2</v>
      </c>
      <c r="CF266" s="328">
        <v>8.742528775967906E-2</v>
      </c>
      <c r="CG266" s="328">
        <v>0.45171396611840242</v>
      </c>
      <c r="CH266" s="328">
        <v>7.4366898833231332E-3</v>
      </c>
      <c r="CI266" s="328">
        <v>9.9900637712446727E-3</v>
      </c>
      <c r="CJ266" s="328">
        <v>0.51550271448251817</v>
      </c>
      <c r="CK266" s="328">
        <v>5.1391558940406812E-2</v>
      </c>
      <c r="CL266" s="328">
        <v>0.6497728577647166</v>
      </c>
      <c r="CM266" s="328">
        <v>0.89879088044738342</v>
      </c>
      <c r="CN266" s="328">
        <v>0.23874211460768269</v>
      </c>
      <c r="CO266" s="328">
        <v>8.101882004270422E-3</v>
      </c>
      <c r="CP266" s="328">
        <v>0.99567041050403393</v>
      </c>
      <c r="CQ266" s="328">
        <v>0.7467682923905905</v>
      </c>
      <c r="CR266" s="328">
        <v>0.16487407319369152</v>
      </c>
      <c r="CS266" s="328">
        <v>0.53658927505545528</v>
      </c>
      <c r="CT266" s="328">
        <v>0.6958332629126367</v>
      </c>
      <c r="CU266" s="328">
        <v>0.55085786326026565</v>
      </c>
      <c r="CV266" s="328">
        <v>0.8489720469264288</v>
      </c>
      <c r="CW266" s="329">
        <v>0.35314548779357668</v>
      </c>
    </row>
    <row r="267" spans="1:101" x14ac:dyDescent="0.25">
      <c r="A267" s="322">
        <v>265</v>
      </c>
      <c r="B267" s="327">
        <v>0.68863106624040737</v>
      </c>
      <c r="C267" s="328">
        <v>0.92335582884439749</v>
      </c>
      <c r="D267" s="328">
        <v>0.30657113370894074</v>
      </c>
      <c r="E267" s="328">
        <v>0.97711722635712128</v>
      </c>
      <c r="F267" s="328">
        <v>0.84856307944093112</v>
      </c>
      <c r="G267" s="328">
        <v>0.33974419708777681</v>
      </c>
      <c r="H267" s="328">
        <v>5.3644647695636927E-2</v>
      </c>
      <c r="I267" s="328">
        <v>0.83297976903377369</v>
      </c>
      <c r="J267" s="328">
        <v>0.80894893796151757</v>
      </c>
      <c r="K267" s="328">
        <v>0.22387284400777241</v>
      </c>
      <c r="L267" s="328">
        <v>0.95482147885899504</v>
      </c>
      <c r="M267" s="328">
        <v>0.40996187989539568</v>
      </c>
      <c r="N267" s="328">
        <v>0.31729347214025072</v>
      </c>
      <c r="O267" s="328">
        <v>0.69082238038990429</v>
      </c>
      <c r="P267" s="328">
        <v>0.24851539344858864</v>
      </c>
      <c r="Q267" s="328">
        <v>0.45862348016007504</v>
      </c>
      <c r="R267" s="328">
        <v>0.80628331072722936</v>
      </c>
      <c r="S267" s="328">
        <v>0.7061858657922695</v>
      </c>
      <c r="T267" s="328">
        <v>0.12256142005642534</v>
      </c>
      <c r="U267" s="328">
        <v>2.2070458668624449E-2</v>
      </c>
      <c r="V267" s="328">
        <v>0.83688583713065068</v>
      </c>
      <c r="W267" s="328">
        <v>0.42793076058255664</v>
      </c>
      <c r="X267" s="328">
        <v>4.8267426720618012E-2</v>
      </c>
      <c r="Y267" s="328">
        <v>4.6498570675050921E-2</v>
      </c>
      <c r="Z267" s="328">
        <v>0.78630533178225304</v>
      </c>
      <c r="AA267" s="328">
        <v>0.9776739418547753</v>
      </c>
      <c r="AB267" s="328">
        <v>0.79621885151540717</v>
      </c>
      <c r="AC267" s="328">
        <v>0.59702566355480968</v>
      </c>
      <c r="AD267" s="328">
        <v>0.39303346108574821</v>
      </c>
      <c r="AE267" s="328">
        <v>0.63970873756471347</v>
      </c>
      <c r="AF267" s="328">
        <v>0.35710405524933186</v>
      </c>
      <c r="AG267" s="328">
        <v>0.76158722248470045</v>
      </c>
      <c r="AH267" s="328">
        <v>0.5529190285256993</v>
      </c>
      <c r="AI267" s="328">
        <v>0.1111971267507148</v>
      </c>
      <c r="AJ267" s="328">
        <v>0.12193633962625228</v>
      </c>
      <c r="AK267" s="328">
        <v>0.41521671845006169</v>
      </c>
      <c r="AL267" s="328">
        <v>0.45316229613165504</v>
      </c>
      <c r="AM267" s="328">
        <v>7.8536241927929851E-2</v>
      </c>
      <c r="AN267" s="328">
        <v>0.27595675584608959</v>
      </c>
      <c r="AO267" s="328">
        <v>0.37369540491034159</v>
      </c>
      <c r="AP267" s="328">
        <v>0.74914488515607491</v>
      </c>
      <c r="AQ267" s="328">
        <v>0.53810968962010275</v>
      </c>
      <c r="AR267" s="328">
        <v>0.33715024981126174</v>
      </c>
      <c r="AS267" s="328">
        <v>0.68653521180432531</v>
      </c>
      <c r="AT267" s="328">
        <v>6.511153597589403E-2</v>
      </c>
      <c r="AU267" s="328">
        <v>0.79442187807816822</v>
      </c>
      <c r="AV267" s="328">
        <v>0.36423218872281016</v>
      </c>
      <c r="AW267" s="328">
        <v>0.64129911310514487</v>
      </c>
      <c r="AX267" s="328">
        <v>0.16203209091768045</v>
      </c>
      <c r="AY267" s="328">
        <v>0.89484396740424277</v>
      </c>
      <c r="AZ267" s="328">
        <v>0.82909067464037411</v>
      </c>
      <c r="BA267" s="328">
        <v>0.66512057625344045</v>
      </c>
      <c r="BB267" s="328">
        <v>0.39262837694809782</v>
      </c>
      <c r="BC267" s="328">
        <v>1.2768559592862161E-2</v>
      </c>
      <c r="BD267" s="328">
        <v>0.22682665108881062</v>
      </c>
      <c r="BE267" s="328">
        <v>0.62729121233977447</v>
      </c>
      <c r="BF267" s="328">
        <v>0.4806420988715514</v>
      </c>
      <c r="BG267" s="328">
        <v>0.31331563220953651</v>
      </c>
      <c r="BH267" s="328">
        <v>0.95659201662142057</v>
      </c>
      <c r="BI267" s="328">
        <v>0.8310654322397677</v>
      </c>
      <c r="BJ267" s="328">
        <v>0.29237945869324267</v>
      </c>
      <c r="BK267" s="328">
        <v>0.52416303610809112</v>
      </c>
      <c r="BL267" s="328">
        <v>0.33274663325819365</v>
      </c>
      <c r="BM267" s="328">
        <v>0.99884569648897892</v>
      </c>
      <c r="BN267" s="328">
        <v>0.49110303249943699</v>
      </c>
      <c r="BO267" s="328">
        <v>0.97026744902911011</v>
      </c>
      <c r="BP267" s="328">
        <v>0.13362730919908827</v>
      </c>
      <c r="BQ267" s="328">
        <v>3.3714819712313826E-2</v>
      </c>
      <c r="BR267" s="328">
        <v>0.33527285888218383</v>
      </c>
      <c r="BS267" s="328">
        <v>0.15054372499742219</v>
      </c>
      <c r="BT267" s="328">
        <v>0.318548421032121</v>
      </c>
      <c r="BU267" s="328">
        <v>0.67825836591604283</v>
      </c>
      <c r="BV267" s="328">
        <v>0.72869248387704144</v>
      </c>
      <c r="BW267" s="328">
        <v>0.12712309995190196</v>
      </c>
      <c r="BX267" s="328">
        <v>0.58553149303915752</v>
      </c>
      <c r="BY267" s="328">
        <v>0.15303922802903358</v>
      </c>
      <c r="BZ267" s="328">
        <v>0.89654428730555047</v>
      </c>
      <c r="CA267" s="328">
        <v>0.86357180994508642</v>
      </c>
      <c r="CB267" s="328">
        <v>0.92809801892877197</v>
      </c>
      <c r="CC267" s="328">
        <v>0.19918818108914582</v>
      </c>
      <c r="CD267" s="328">
        <v>0.13495694468757247</v>
      </c>
      <c r="CE267" s="328">
        <v>0.99076734076346007</v>
      </c>
      <c r="CF267" s="328">
        <v>0.71208983288684191</v>
      </c>
      <c r="CG267" s="328">
        <v>0.31894050257184325</v>
      </c>
      <c r="CH267" s="328">
        <v>0.53541038991614531</v>
      </c>
      <c r="CI267" s="328">
        <v>0.68128144401465485</v>
      </c>
      <c r="CJ267" s="328">
        <v>0.96118363553078101</v>
      </c>
      <c r="CK267" s="328">
        <v>1.5880685434913167E-2</v>
      </c>
      <c r="CL267" s="328">
        <v>0.13984439942258398</v>
      </c>
      <c r="CM267" s="328">
        <v>0.24168928673061618</v>
      </c>
      <c r="CN267" s="328">
        <v>0.12516347651527315</v>
      </c>
      <c r="CO267" s="328">
        <v>0.14811330468348105</v>
      </c>
      <c r="CP267" s="328">
        <v>0.50365925779842424</v>
      </c>
      <c r="CQ267" s="328">
        <v>0.62484569035472903</v>
      </c>
      <c r="CR267" s="328">
        <v>0.38155495884773849</v>
      </c>
      <c r="CS267" s="328">
        <v>0.18685242908256283</v>
      </c>
      <c r="CT267" s="328">
        <v>0.30763456739710793</v>
      </c>
      <c r="CU267" s="328">
        <v>0.59473268432906634</v>
      </c>
      <c r="CV267" s="328">
        <v>0.18784986035935081</v>
      </c>
      <c r="CW267" s="329">
        <v>0.25902264747886439</v>
      </c>
    </row>
    <row r="268" spans="1:101" x14ac:dyDescent="0.25">
      <c r="A268" s="322">
        <v>266</v>
      </c>
      <c r="B268" s="327">
        <v>0.33849655665056333</v>
      </c>
      <c r="C268" s="328">
        <v>0.54044970973181572</v>
      </c>
      <c r="D268" s="328">
        <v>0.52007683126267334</v>
      </c>
      <c r="E268" s="328">
        <v>0.10237742642086189</v>
      </c>
      <c r="F268" s="328">
        <v>0.49098202632372345</v>
      </c>
      <c r="G268" s="328">
        <v>0.48155981275734328</v>
      </c>
      <c r="H268" s="328">
        <v>0.51544551050551157</v>
      </c>
      <c r="I268" s="328">
        <v>6.3145345369766126E-2</v>
      </c>
      <c r="J268" s="328">
        <v>0.64372075853833621</v>
      </c>
      <c r="K268" s="328">
        <v>0.70042489556458509</v>
      </c>
      <c r="L268" s="328">
        <v>0.72186831076168989</v>
      </c>
      <c r="M268" s="328">
        <v>0.70671984030406954</v>
      </c>
      <c r="N268" s="328">
        <v>0.33807573899527532</v>
      </c>
      <c r="O268" s="328">
        <v>0.92494555328870298</v>
      </c>
      <c r="P268" s="328">
        <v>0.2069868106944428</v>
      </c>
      <c r="Q268" s="328">
        <v>0.26427149367751479</v>
      </c>
      <c r="R268" s="328">
        <v>1.3087558792899134E-2</v>
      </c>
      <c r="S268" s="328">
        <v>0.20211407362953593</v>
      </c>
      <c r="T268" s="328">
        <v>0.82453656917617657</v>
      </c>
      <c r="U268" s="328">
        <v>0.30190859522868152</v>
      </c>
      <c r="V268" s="328">
        <v>0.51616077379868619</v>
      </c>
      <c r="W268" s="328">
        <v>0.16196166550721092</v>
      </c>
      <c r="X268" s="328">
        <v>0.15369756135378232</v>
      </c>
      <c r="Y268" s="328">
        <v>0.75082139841535511</v>
      </c>
      <c r="Z268" s="328">
        <v>0.80165368349247434</v>
      </c>
      <c r="AA268" s="328">
        <v>9.7493410372440081E-3</v>
      </c>
      <c r="AB268" s="328">
        <v>0.7012409807525517</v>
      </c>
      <c r="AC268" s="328">
        <v>0.82426823859558418</v>
      </c>
      <c r="AD268" s="328">
        <v>0.67454594761820985</v>
      </c>
      <c r="AE268" s="328">
        <v>0.72787372746273626</v>
      </c>
      <c r="AF268" s="328">
        <v>0.67911194776335559</v>
      </c>
      <c r="AG268" s="328">
        <v>0.1366916240317968</v>
      </c>
      <c r="AH268" s="328">
        <v>0.73542993060916917</v>
      </c>
      <c r="AI268" s="328">
        <v>0.798593152515779</v>
      </c>
      <c r="AJ268" s="328">
        <v>0.98959687442717215</v>
      </c>
      <c r="AK268" s="328">
        <v>0.73600890398399432</v>
      </c>
      <c r="AL268" s="328">
        <v>0.91512233051993697</v>
      </c>
      <c r="AM268" s="328">
        <v>0.23504608666987115</v>
      </c>
      <c r="AN268" s="328">
        <v>0.65413135996049232</v>
      </c>
      <c r="AO268" s="328">
        <v>0.28368057931076684</v>
      </c>
      <c r="AP268" s="328">
        <v>0.83580227126743534</v>
      </c>
      <c r="AQ268" s="328">
        <v>0.40381935857726603</v>
      </c>
      <c r="AR268" s="328">
        <v>6.5680566550536668E-3</v>
      </c>
      <c r="AS268" s="328">
        <v>0.48514526153038329</v>
      </c>
      <c r="AT268" s="328">
        <v>0.80649064160362371</v>
      </c>
      <c r="AU268" s="328">
        <v>0.35956661606571871</v>
      </c>
      <c r="AV268" s="328">
        <v>3.6217906250223919E-2</v>
      </c>
      <c r="AW268" s="328">
        <v>0.78389226231162823</v>
      </c>
      <c r="AX268" s="328">
        <v>1.5748877038287423E-2</v>
      </c>
      <c r="AY268" s="328">
        <v>0.83695691924741933</v>
      </c>
      <c r="AZ268" s="328">
        <v>0.90872556005556415</v>
      </c>
      <c r="BA268" s="328">
        <v>0.73715277879692764</v>
      </c>
      <c r="BB268" s="328">
        <v>0.19357791630757726</v>
      </c>
      <c r="BC268" s="328">
        <v>0.32598770629731533</v>
      </c>
      <c r="BD268" s="328">
        <v>0.80988504226618852</v>
      </c>
      <c r="BE268" s="328">
        <v>2.4861499842681489E-2</v>
      </c>
      <c r="BF268" s="328">
        <v>0.40034942144149488</v>
      </c>
      <c r="BG268" s="328">
        <v>0.12027725859981775</v>
      </c>
      <c r="BH268" s="328">
        <v>0.13569920325343654</v>
      </c>
      <c r="BI268" s="328">
        <v>0.58398502562561561</v>
      </c>
      <c r="BJ268" s="328">
        <v>0.21746430304718634</v>
      </c>
      <c r="BK268" s="328">
        <v>0.2638628682557087</v>
      </c>
      <c r="BL268" s="328">
        <v>0.95148761707047047</v>
      </c>
      <c r="BM268" s="328">
        <v>0.12816319811267918</v>
      </c>
      <c r="BN268" s="328">
        <v>0.1592090349029327</v>
      </c>
      <c r="BO268" s="328">
        <v>0.24349988335365236</v>
      </c>
      <c r="BP268" s="328">
        <v>0.24353381241013872</v>
      </c>
      <c r="BQ268" s="328">
        <v>0.27650456939168944</v>
      </c>
      <c r="BR268" s="328">
        <v>0.35445536320388715</v>
      </c>
      <c r="BS268" s="328">
        <v>0.97156969265345805</v>
      </c>
      <c r="BT268" s="328">
        <v>0.54399495853783075</v>
      </c>
      <c r="BU268" s="328">
        <v>0.11652216682547234</v>
      </c>
      <c r="BV268" s="328">
        <v>0.22800442285331179</v>
      </c>
      <c r="BW268" s="328">
        <v>0.34311268387742366</v>
      </c>
      <c r="BX268" s="328">
        <v>0.56362799363293892</v>
      </c>
      <c r="BY268" s="328">
        <v>0.89420089593461416</v>
      </c>
      <c r="BZ268" s="328">
        <v>0.50532172261083286</v>
      </c>
      <c r="CA268" s="328">
        <v>0.68584932155723788</v>
      </c>
      <c r="CB268" s="328">
        <v>0.44063349709216854</v>
      </c>
      <c r="CC268" s="328">
        <v>0.81392010529839776</v>
      </c>
      <c r="CD268" s="328">
        <v>0.56070108264857765</v>
      </c>
      <c r="CE268" s="328">
        <v>0.12682081746070395</v>
      </c>
      <c r="CF268" s="328">
        <v>0.26067838061316628</v>
      </c>
      <c r="CG268" s="328">
        <v>0.74603918803919056</v>
      </c>
      <c r="CH268" s="328">
        <v>0.64611726806558156</v>
      </c>
      <c r="CI268" s="328">
        <v>0.4799651962327649</v>
      </c>
      <c r="CJ268" s="328">
        <v>0.26957265395671914</v>
      </c>
      <c r="CK268" s="328">
        <v>0.62243672415103757</v>
      </c>
      <c r="CL268" s="328">
        <v>0.58177305084931241</v>
      </c>
      <c r="CM268" s="328">
        <v>0.7207605989079604</v>
      </c>
      <c r="CN268" s="328">
        <v>0.74509517178889006</v>
      </c>
      <c r="CO268" s="328">
        <v>0.1625214295587778</v>
      </c>
      <c r="CP268" s="328">
        <v>0.36663293450935086</v>
      </c>
      <c r="CQ268" s="328">
        <v>0.32451377303052475</v>
      </c>
      <c r="CR268" s="328">
        <v>0.66851631671112877</v>
      </c>
      <c r="CS268" s="328">
        <v>0.35417059712791055</v>
      </c>
      <c r="CT268" s="328">
        <v>2.2533897986574125E-2</v>
      </c>
      <c r="CU268" s="328">
        <v>0.52463070111566257</v>
      </c>
      <c r="CV268" s="328">
        <v>0.19672027790935065</v>
      </c>
      <c r="CW268" s="329">
        <v>2.4285009636777488E-3</v>
      </c>
    </row>
    <row r="269" spans="1:101" x14ac:dyDescent="0.25">
      <c r="A269" s="322">
        <v>267</v>
      </c>
      <c r="B269" s="327">
        <v>0.31122597750905268</v>
      </c>
      <c r="C269" s="328">
        <v>0.15786201846962244</v>
      </c>
      <c r="D269" s="328">
        <v>8.6022186483336149E-2</v>
      </c>
      <c r="E269" s="328">
        <v>0.57251723730488613</v>
      </c>
      <c r="F269" s="328">
        <v>0.24577088467639996</v>
      </c>
      <c r="G269" s="328">
        <v>0.51365865085564932</v>
      </c>
      <c r="H269" s="328">
        <v>0.89250766036332152</v>
      </c>
      <c r="I269" s="328">
        <v>0.80099358988030578</v>
      </c>
      <c r="J269" s="328">
        <v>0.5766020800704128</v>
      </c>
      <c r="K269" s="328">
        <v>0.18193304365399365</v>
      </c>
      <c r="L269" s="328">
        <v>8.8712631467248615E-2</v>
      </c>
      <c r="M269" s="328">
        <v>0.2374671720694117</v>
      </c>
      <c r="N269" s="328">
        <v>0.91906202603648701</v>
      </c>
      <c r="O269" s="328">
        <v>0.88135951928121647</v>
      </c>
      <c r="P269" s="328">
        <v>0.5041482410559448</v>
      </c>
      <c r="Q269" s="328">
        <v>0.13773640659681252</v>
      </c>
      <c r="R269" s="328">
        <v>0.14027033651505416</v>
      </c>
      <c r="S269" s="328">
        <v>0.3680737154915612</v>
      </c>
      <c r="T269" s="328">
        <v>6.1685965952975153E-2</v>
      </c>
      <c r="U269" s="328">
        <v>0.88865851659357054</v>
      </c>
      <c r="V269" s="328">
        <v>0.56680571066277485</v>
      </c>
      <c r="W269" s="328">
        <v>0.85005513452474801</v>
      </c>
      <c r="X269" s="328">
        <v>0.99964749497310912</v>
      </c>
      <c r="Y269" s="328">
        <v>0.22538439346795447</v>
      </c>
      <c r="Z269" s="328">
        <v>0.36179403120403864</v>
      </c>
      <c r="AA269" s="328">
        <v>0.46837984885635553</v>
      </c>
      <c r="AB269" s="328">
        <v>0.21672031118933521</v>
      </c>
      <c r="AC269" s="328">
        <v>0.72820585699935592</v>
      </c>
      <c r="AD269" s="328">
        <v>0.53412527585871983</v>
      </c>
      <c r="AE269" s="328">
        <v>0.25674677873580753</v>
      </c>
      <c r="AF269" s="328">
        <v>0.39528820893176508</v>
      </c>
      <c r="AG269" s="328">
        <v>0.63987855645385583</v>
      </c>
      <c r="AH269" s="328">
        <v>0.87283280628625559</v>
      </c>
      <c r="AI269" s="328">
        <v>0.99510052919095604</v>
      </c>
      <c r="AJ269" s="328">
        <v>0.41481906870356422</v>
      </c>
      <c r="AK269" s="328">
        <v>0.56294231666043437</v>
      </c>
      <c r="AL269" s="328">
        <v>0.88024792567845189</v>
      </c>
      <c r="AM269" s="328">
        <v>0.67692332635545327</v>
      </c>
      <c r="AN269" s="328">
        <v>0.90534705099899448</v>
      </c>
      <c r="AO269" s="328">
        <v>0.38263756818681127</v>
      </c>
      <c r="AP269" s="328">
        <v>0.46260411740051577</v>
      </c>
      <c r="AQ269" s="328">
        <v>0.70486990093551305</v>
      </c>
      <c r="AR269" s="328">
        <v>0.11237928158038701</v>
      </c>
      <c r="AS269" s="328">
        <v>0.36849526952443057</v>
      </c>
      <c r="AT269" s="328">
        <v>0.6752413085587925</v>
      </c>
      <c r="AU269" s="328">
        <v>0.34160616683988043</v>
      </c>
      <c r="AV269" s="328">
        <v>0.47190712803198398</v>
      </c>
      <c r="AW269" s="328">
        <v>0.60705742348592739</v>
      </c>
      <c r="AX269" s="328">
        <v>0.17571513940027916</v>
      </c>
      <c r="AY269" s="328">
        <v>0.10764695601246999</v>
      </c>
      <c r="AZ269" s="328">
        <v>0.13322365745372755</v>
      </c>
      <c r="BA269" s="328">
        <v>0.81900436247680908</v>
      </c>
      <c r="BB269" s="328">
        <v>0.47751112848749422</v>
      </c>
      <c r="BC269" s="328">
        <v>0.93944213291822809</v>
      </c>
      <c r="BD269" s="328">
        <v>0.46502443854771691</v>
      </c>
      <c r="BE269" s="328">
        <v>0.9965356114480235</v>
      </c>
      <c r="BF269" s="328">
        <v>0.79487310325282134</v>
      </c>
      <c r="BG269" s="328">
        <v>0.16418851318225514</v>
      </c>
      <c r="BH269" s="328">
        <v>8.6189028729367623E-2</v>
      </c>
      <c r="BI269" s="328">
        <v>0.43282113781929965</v>
      </c>
      <c r="BJ269" s="328">
        <v>6.0114481504236039E-2</v>
      </c>
      <c r="BK269" s="328">
        <v>0.17481688391411421</v>
      </c>
      <c r="BL269" s="328">
        <v>0.23771744674414008</v>
      </c>
      <c r="BM269" s="328">
        <v>0.97784815354651733</v>
      </c>
      <c r="BN269" s="328">
        <v>0.76178187458651414</v>
      </c>
      <c r="BO269" s="328">
        <v>4.1395335942833178E-2</v>
      </c>
      <c r="BP269" s="328">
        <v>3.7668229841031575E-2</v>
      </c>
      <c r="BQ269" s="328">
        <v>0.90617116903958683</v>
      </c>
      <c r="BR269" s="328">
        <v>0.63608703256557186</v>
      </c>
      <c r="BS269" s="328">
        <v>0.41032488896304486</v>
      </c>
      <c r="BT269" s="328">
        <v>0.37683635380336655</v>
      </c>
      <c r="BU269" s="328">
        <v>0.86078174287202947</v>
      </c>
      <c r="BV269" s="328">
        <v>0.9498178776960251</v>
      </c>
      <c r="BW269" s="328">
        <v>0.63020988144062695</v>
      </c>
      <c r="BX269" s="328">
        <v>0.44004926532144939</v>
      </c>
      <c r="BY269" s="328">
        <v>0.20206288463679822</v>
      </c>
      <c r="BZ269" s="328">
        <v>0.94305655186019921</v>
      </c>
      <c r="CA269" s="328">
        <v>9.9561094596413824E-2</v>
      </c>
      <c r="CB269" s="328">
        <v>0.26538304251682332</v>
      </c>
      <c r="CC269" s="328">
        <v>8.9523522582410919E-3</v>
      </c>
      <c r="CD269" s="328">
        <v>0.81242397556676083</v>
      </c>
      <c r="CE269" s="328">
        <v>0.547507021011443</v>
      </c>
      <c r="CF269" s="328">
        <v>0.95498617261436003</v>
      </c>
      <c r="CG269" s="328">
        <v>0.57130669633067144</v>
      </c>
      <c r="CH269" s="328">
        <v>1.5164558148752505E-3</v>
      </c>
      <c r="CI269" s="328">
        <v>0.16438170789462969</v>
      </c>
      <c r="CJ269" s="328">
        <v>0.38452465602408292</v>
      </c>
      <c r="CK269" s="328">
        <v>0.56450003294884166</v>
      </c>
      <c r="CL269" s="328">
        <v>0.91613308219266543</v>
      </c>
      <c r="CM269" s="328">
        <v>0.26040135000484321</v>
      </c>
      <c r="CN269" s="328">
        <v>0.27015570845372716</v>
      </c>
      <c r="CO269" s="328">
        <v>0.13934426906066832</v>
      </c>
      <c r="CP269" s="328">
        <v>0.3624208714722581</v>
      </c>
      <c r="CQ269" s="328">
        <v>0.19596153037639885</v>
      </c>
      <c r="CR269" s="328">
        <v>0.41893382953248803</v>
      </c>
      <c r="CS269" s="328">
        <v>0.10091906851724008</v>
      </c>
      <c r="CT269" s="328">
        <v>0.71510502461629155</v>
      </c>
      <c r="CU269" s="328">
        <v>0.40977546830267575</v>
      </c>
      <c r="CV269" s="328">
        <v>0.27003243910556685</v>
      </c>
      <c r="CW269" s="329">
        <v>0.46723101895692243</v>
      </c>
    </row>
    <row r="270" spans="1:101" x14ac:dyDescent="0.25">
      <c r="A270" s="322">
        <v>268</v>
      </c>
      <c r="B270" s="327">
        <v>0.16327466174879746</v>
      </c>
      <c r="C270" s="328">
        <v>0.83094553027838813</v>
      </c>
      <c r="D270" s="328">
        <v>0.24444810240676151</v>
      </c>
      <c r="E270" s="328">
        <v>6.6172552981509369E-2</v>
      </c>
      <c r="F270" s="328">
        <v>6.8666035635712497E-2</v>
      </c>
      <c r="G270" s="328">
        <v>0.15282436143325118</v>
      </c>
      <c r="H270" s="328">
        <v>0.23502808525751551</v>
      </c>
      <c r="I270" s="328">
        <v>0.98905778190053883</v>
      </c>
      <c r="J270" s="328">
        <v>0.2384085115771617</v>
      </c>
      <c r="K270" s="328">
        <v>0.57251664448620865</v>
      </c>
      <c r="L270" s="328">
        <v>2.3365794138920037E-2</v>
      </c>
      <c r="M270" s="328">
        <v>0.87611127588584425</v>
      </c>
      <c r="N270" s="328">
        <v>0.40694269756637524</v>
      </c>
      <c r="O270" s="328">
        <v>0.31179466610510587</v>
      </c>
      <c r="P270" s="328">
        <v>0.1913622904358494</v>
      </c>
      <c r="Q270" s="328">
        <v>4.5791484072077449E-2</v>
      </c>
      <c r="R270" s="328">
        <v>0.92502719429303171</v>
      </c>
      <c r="S270" s="328">
        <v>0.99997351714761296</v>
      </c>
      <c r="T270" s="328">
        <v>0.47957140123081654</v>
      </c>
      <c r="U270" s="328">
        <v>0.19110719228498307</v>
      </c>
      <c r="V270" s="328">
        <v>0.31345069161901318</v>
      </c>
      <c r="W270" s="328">
        <v>8.9893681255562408E-2</v>
      </c>
      <c r="X270" s="328">
        <v>0.7259998016788769</v>
      </c>
      <c r="Y270" s="328">
        <v>0.47974196106385714</v>
      </c>
      <c r="Z270" s="328">
        <v>0.32825020524451287</v>
      </c>
      <c r="AA270" s="328">
        <v>0.73824295554806962</v>
      </c>
      <c r="AB270" s="328">
        <v>9.4256998256476265E-2</v>
      </c>
      <c r="AC270" s="328">
        <v>0.12182779219628181</v>
      </c>
      <c r="AD270" s="328">
        <v>0.87846229958086219</v>
      </c>
      <c r="AE270" s="328">
        <v>0.16987169944345482</v>
      </c>
      <c r="AF270" s="328">
        <v>0.64318203643424243</v>
      </c>
      <c r="AG270" s="328">
        <v>0.2614101767446444</v>
      </c>
      <c r="AH270" s="328">
        <v>0.31877279034920769</v>
      </c>
      <c r="AI270" s="328">
        <v>0.95077370565826969</v>
      </c>
      <c r="AJ270" s="328">
        <v>0.12906027690211719</v>
      </c>
      <c r="AK270" s="328">
        <v>0.7304748550789828</v>
      </c>
      <c r="AL270" s="328">
        <v>0.8651373386852379</v>
      </c>
      <c r="AM270" s="328">
        <v>0.16730272391516987</v>
      </c>
      <c r="AN270" s="328">
        <v>0.75228512485130339</v>
      </c>
      <c r="AO270" s="328">
        <v>0.41008851564124194</v>
      </c>
      <c r="AP270" s="328">
        <v>0.13181437515272432</v>
      </c>
      <c r="AQ270" s="328">
        <v>0.93484545980264144</v>
      </c>
      <c r="AR270" s="328">
        <v>0.37195942910102442</v>
      </c>
      <c r="AS270" s="328">
        <v>0.9295837610919131</v>
      </c>
      <c r="AT270" s="328">
        <v>0.15878013337739816</v>
      </c>
      <c r="AU270" s="328">
        <v>0.42573646330133119</v>
      </c>
      <c r="AV270" s="328">
        <v>0.86546066331507454</v>
      </c>
      <c r="AW270" s="328">
        <v>0.76505533559506311</v>
      </c>
      <c r="AX270" s="328">
        <v>0.2515451614742199</v>
      </c>
      <c r="AY270" s="328">
        <v>4.6278145187528041E-2</v>
      </c>
      <c r="AZ270" s="328">
        <v>0.52377406885429312</v>
      </c>
      <c r="BA270" s="328">
        <v>0.1288071430483948</v>
      </c>
      <c r="BB270" s="328">
        <v>0.48552297043299153</v>
      </c>
      <c r="BC270" s="328">
        <v>4.1274785007484383E-2</v>
      </c>
      <c r="BD270" s="328">
        <v>0.75653850758090524</v>
      </c>
      <c r="BE270" s="328">
        <v>0.67281574104638242</v>
      </c>
      <c r="BF270" s="328">
        <v>8.5093862773298667E-2</v>
      </c>
      <c r="BG270" s="328">
        <v>6.248741688812931E-2</v>
      </c>
      <c r="BH270" s="328">
        <v>0.25391773813200502</v>
      </c>
      <c r="BI270" s="328">
        <v>1.6080501908364297E-3</v>
      </c>
      <c r="BJ270" s="328">
        <v>0.47009206512203949</v>
      </c>
      <c r="BK270" s="328">
        <v>0.51204448509080835</v>
      </c>
      <c r="BL270" s="328">
        <v>0.20524851100219976</v>
      </c>
      <c r="BM270" s="328">
        <v>0.4700458796736699</v>
      </c>
      <c r="BN270" s="328">
        <v>0.59120799717687866</v>
      </c>
      <c r="BO270" s="328">
        <v>0.51834626920342886</v>
      </c>
      <c r="BP270" s="328">
        <v>0.87157780219402081</v>
      </c>
      <c r="BQ270" s="328">
        <v>0.56673222127512535</v>
      </c>
      <c r="BR270" s="328">
        <v>0.2621116353712305</v>
      </c>
      <c r="BS270" s="328">
        <v>0.40459168858018568</v>
      </c>
      <c r="BT270" s="328">
        <v>1.7240643442879566E-2</v>
      </c>
      <c r="BU270" s="328">
        <v>0.8105026722364912</v>
      </c>
      <c r="BV270" s="328">
        <v>0.94643455854579361</v>
      </c>
      <c r="BW270" s="328">
        <v>5.1834587040788804E-3</v>
      </c>
      <c r="BX270" s="328">
        <v>0.19223680855763092</v>
      </c>
      <c r="BY270" s="328">
        <v>0.25647349218910875</v>
      </c>
      <c r="BZ270" s="328">
        <v>0.69589288994618603</v>
      </c>
      <c r="CA270" s="328">
        <v>4.1984024314531965E-2</v>
      </c>
      <c r="CB270" s="328">
        <v>5.5873268526335451E-2</v>
      </c>
      <c r="CC270" s="328">
        <v>0.62926471014547136</v>
      </c>
      <c r="CD270" s="328">
        <v>0.57038766649199957</v>
      </c>
      <c r="CE270" s="328">
        <v>0.3690216448179271</v>
      </c>
      <c r="CF270" s="328">
        <v>0.12729958075358905</v>
      </c>
      <c r="CG270" s="328">
        <v>0.53216498738937967</v>
      </c>
      <c r="CH270" s="328">
        <v>0.96309531795941883</v>
      </c>
      <c r="CI270" s="328">
        <v>0.17374636348996209</v>
      </c>
      <c r="CJ270" s="328">
        <v>0.78429398261530126</v>
      </c>
      <c r="CK270" s="328">
        <v>0.49267821256367084</v>
      </c>
      <c r="CL270" s="328">
        <v>0.93137161890367715</v>
      </c>
      <c r="CM270" s="328">
        <v>0.69614400245255403</v>
      </c>
      <c r="CN270" s="328">
        <v>0.77406523468169763</v>
      </c>
      <c r="CO270" s="328">
        <v>0.37190380167240744</v>
      </c>
      <c r="CP270" s="328">
        <v>0.62851387000675651</v>
      </c>
      <c r="CQ270" s="328">
        <v>0.12592035243644428</v>
      </c>
      <c r="CR270" s="328">
        <v>0.86122602845418239</v>
      </c>
      <c r="CS270" s="328">
        <v>0.48205665223775362</v>
      </c>
      <c r="CT270" s="328">
        <v>0.49535252555787834</v>
      </c>
      <c r="CU270" s="328">
        <v>0.50060813885143673</v>
      </c>
      <c r="CV270" s="328">
        <v>0.1931536967219234</v>
      </c>
      <c r="CW270" s="329">
        <v>0.69975851370652742</v>
      </c>
    </row>
    <row r="271" spans="1:101" x14ac:dyDescent="0.25">
      <c r="A271" s="322">
        <v>269</v>
      </c>
      <c r="B271" s="327">
        <v>0.75179607377859314</v>
      </c>
      <c r="C271" s="328">
        <v>0.55542798752656086</v>
      </c>
      <c r="D271" s="328">
        <v>0.47421101115212938</v>
      </c>
      <c r="E271" s="328">
        <v>0.59757817739532104</v>
      </c>
      <c r="F271" s="328">
        <v>0.63478954096136264</v>
      </c>
      <c r="G271" s="328">
        <v>0.12719584938861939</v>
      </c>
      <c r="H271" s="328">
        <v>7.1055484875086838E-2</v>
      </c>
      <c r="I271" s="328">
        <v>0.10463696704520054</v>
      </c>
      <c r="J271" s="328">
        <v>0.57335001506546401</v>
      </c>
      <c r="K271" s="328">
        <v>0.46763990961631308</v>
      </c>
      <c r="L271" s="328">
        <v>0.58554608597225233</v>
      </c>
      <c r="M271" s="328">
        <v>0.59642369159716591</v>
      </c>
      <c r="N271" s="328">
        <v>0.61719914801035825</v>
      </c>
      <c r="O271" s="328">
        <v>0.55631161870124846</v>
      </c>
      <c r="P271" s="328">
        <v>0.68094109950137893</v>
      </c>
      <c r="Q271" s="328">
        <v>0.25228327571796783</v>
      </c>
      <c r="R271" s="328">
        <v>0.85253679607111188</v>
      </c>
      <c r="S271" s="328">
        <v>0.90184578212409328</v>
      </c>
      <c r="T271" s="328">
        <v>1.0089773235740118E-2</v>
      </c>
      <c r="U271" s="328">
        <v>0.36972976862138029</v>
      </c>
      <c r="V271" s="328">
        <v>0.7612360285764046</v>
      </c>
      <c r="W271" s="328">
        <v>0.71665998466569913</v>
      </c>
      <c r="X271" s="328">
        <v>0.49132986267132805</v>
      </c>
      <c r="Y271" s="328">
        <v>0.26927178047543698</v>
      </c>
      <c r="Z271" s="328">
        <v>0.70083581178516496</v>
      </c>
      <c r="AA271" s="328">
        <v>0.39307708074414904</v>
      </c>
      <c r="AB271" s="328">
        <v>0.25158283798163339</v>
      </c>
      <c r="AC271" s="328">
        <v>0.91599991042505291</v>
      </c>
      <c r="AD271" s="328">
        <v>0.58407469957171276</v>
      </c>
      <c r="AE271" s="328">
        <v>0.43959692565637298</v>
      </c>
      <c r="AF271" s="328">
        <v>0.13664454174622609</v>
      </c>
      <c r="AG271" s="328">
        <v>0.56515044654953339</v>
      </c>
      <c r="AH271" s="328">
        <v>0.26474713754451962</v>
      </c>
      <c r="AI271" s="328">
        <v>0.72323630779674541</v>
      </c>
      <c r="AJ271" s="328">
        <v>0.9089734619604013</v>
      </c>
      <c r="AK271" s="328">
        <v>0.99206008754239638</v>
      </c>
      <c r="AL271" s="328">
        <v>0.32417856008485568</v>
      </c>
      <c r="AM271" s="328">
        <v>0.13903106376129282</v>
      </c>
      <c r="AN271" s="328">
        <v>0.79228906936725174</v>
      </c>
      <c r="AO271" s="328">
        <v>0.13883099594688919</v>
      </c>
      <c r="AP271" s="328">
        <v>0.9254303565033315</v>
      </c>
      <c r="AQ271" s="328">
        <v>0.37760020679879269</v>
      </c>
      <c r="AR271" s="328">
        <v>0.87227624756657995</v>
      </c>
      <c r="AS271" s="328">
        <v>0.14619981218002565</v>
      </c>
      <c r="AT271" s="328">
        <v>0.91314491029826672</v>
      </c>
      <c r="AU271" s="328">
        <v>4.7236442402085466E-2</v>
      </c>
      <c r="AV271" s="328">
        <v>0.61906613608813665</v>
      </c>
      <c r="AW271" s="328">
        <v>0.1023843039256862</v>
      </c>
      <c r="AX271" s="328">
        <v>0.90438848104338154</v>
      </c>
      <c r="AY271" s="328">
        <v>0.53353050237815536</v>
      </c>
      <c r="AZ271" s="328">
        <v>0.34428041105704121</v>
      </c>
      <c r="BA271" s="328">
        <v>7.1326498074857581E-2</v>
      </c>
      <c r="BB271" s="328">
        <v>0.76211990533134299</v>
      </c>
      <c r="BC271" s="328">
        <v>0.73806637884397341</v>
      </c>
      <c r="BD271" s="328">
        <v>0.41365240964185634</v>
      </c>
      <c r="BE271" s="328">
        <v>0.37019249276647725</v>
      </c>
      <c r="BF271" s="328">
        <v>0.18421501368872328</v>
      </c>
      <c r="BG271" s="328">
        <v>0.64539590572824457</v>
      </c>
      <c r="BH271" s="328">
        <v>0.12107156173913669</v>
      </c>
      <c r="BI271" s="328">
        <v>0.8585348103338406</v>
      </c>
      <c r="BJ271" s="328">
        <v>0.33018744396702271</v>
      </c>
      <c r="BK271" s="328">
        <v>0.79422721981104205</v>
      </c>
      <c r="BL271" s="328">
        <v>0.15033354826047507</v>
      </c>
      <c r="BM271" s="328">
        <v>5.3785366078055175E-2</v>
      </c>
      <c r="BN271" s="328">
        <v>0.8147796191680523</v>
      </c>
      <c r="BO271" s="328">
        <v>0.72060558711898737</v>
      </c>
      <c r="BP271" s="328">
        <v>7.8865418150351196E-2</v>
      </c>
      <c r="BQ271" s="328">
        <v>0.58085835283085663</v>
      </c>
      <c r="BR271" s="328">
        <v>0.57493749291601182</v>
      </c>
      <c r="BS271" s="328">
        <v>0.10307892983951117</v>
      </c>
      <c r="BT271" s="328">
        <v>5.2494151556238045E-2</v>
      </c>
      <c r="BU271" s="328">
        <v>0.44327828971502403</v>
      </c>
      <c r="BV271" s="328">
        <v>0.81623437989314995</v>
      </c>
      <c r="BW271" s="328">
        <v>0.23121434433911858</v>
      </c>
      <c r="BX271" s="328">
        <v>0.64660331079720756</v>
      </c>
      <c r="BY271" s="328">
        <v>0.37370253307890877</v>
      </c>
      <c r="BZ271" s="328">
        <v>0.35255314555708339</v>
      </c>
      <c r="CA271" s="328">
        <v>0.48654687276435937</v>
      </c>
      <c r="CB271" s="328">
        <v>0.43371606279430464</v>
      </c>
      <c r="CC271" s="328">
        <v>0.95802581446609469</v>
      </c>
      <c r="CD271" s="328">
        <v>0.36188928642014684</v>
      </c>
      <c r="CE271" s="328">
        <v>0.9255784001057803</v>
      </c>
      <c r="CF271" s="328">
        <v>0.34949574152854712</v>
      </c>
      <c r="CG271" s="328">
        <v>0.54347337903945392</v>
      </c>
      <c r="CH271" s="328">
        <v>0.67902231873593877</v>
      </c>
      <c r="CI271" s="328">
        <v>0.8048839716327385</v>
      </c>
      <c r="CJ271" s="328">
        <v>0.70776813847169784</v>
      </c>
      <c r="CK271" s="328">
        <v>0.45260501360160887</v>
      </c>
      <c r="CL271" s="328">
        <v>0.82623279725999854</v>
      </c>
      <c r="CM271" s="328">
        <v>0.13932302242948613</v>
      </c>
      <c r="CN271" s="328">
        <v>0.44223555437478446</v>
      </c>
      <c r="CO271" s="328">
        <v>0.8902208331502921</v>
      </c>
      <c r="CP271" s="328">
        <v>0.28284522747570495</v>
      </c>
      <c r="CQ271" s="328">
        <v>0.27992714988060996</v>
      </c>
      <c r="CR271" s="328">
        <v>0.56114515957279942</v>
      </c>
      <c r="CS271" s="328">
        <v>0.43692031925381691</v>
      </c>
      <c r="CT271" s="328">
        <v>0.27580244013338651</v>
      </c>
      <c r="CU271" s="328">
        <v>0.50003201305800804</v>
      </c>
      <c r="CV271" s="328">
        <v>0.33694890918752662</v>
      </c>
      <c r="CW271" s="329">
        <v>0.27473324931160459</v>
      </c>
    </row>
    <row r="272" spans="1:101" x14ac:dyDescent="0.25">
      <c r="A272" s="322">
        <v>270</v>
      </c>
      <c r="B272" s="327">
        <v>0.813752733287882</v>
      </c>
      <c r="C272" s="328">
        <v>0.16905127882589888</v>
      </c>
      <c r="D272" s="328">
        <v>0.67464713605575088</v>
      </c>
      <c r="E272" s="328">
        <v>2.5080908088504827E-2</v>
      </c>
      <c r="F272" s="328">
        <v>0.31330472964909184</v>
      </c>
      <c r="G272" s="328">
        <v>0.52656554067772299</v>
      </c>
      <c r="H272" s="328">
        <v>0.51757611172372808</v>
      </c>
      <c r="I272" s="328">
        <v>0.624967917557262</v>
      </c>
      <c r="J272" s="328">
        <v>0.50979180386947132</v>
      </c>
      <c r="K272" s="328">
        <v>0.25631052450286607</v>
      </c>
      <c r="L272" s="328">
        <v>0.32548564157354942</v>
      </c>
      <c r="M272" s="328">
        <v>9.0391299329822594E-2</v>
      </c>
      <c r="N272" s="328">
        <v>0.90721430576907847</v>
      </c>
      <c r="O272" s="328">
        <v>0.27381791895756713</v>
      </c>
      <c r="P272" s="328">
        <v>5.4205901067311046E-2</v>
      </c>
      <c r="Q272" s="328">
        <v>0.63507168733208008</v>
      </c>
      <c r="R272" s="328">
        <v>0.35841721052569575</v>
      </c>
      <c r="S272" s="328">
        <v>0.26751860032865604</v>
      </c>
      <c r="T272" s="328">
        <v>0.4329921833491106</v>
      </c>
      <c r="U272" s="328">
        <v>0.78089278379029103</v>
      </c>
      <c r="V272" s="328">
        <v>0.45335402136447822</v>
      </c>
      <c r="W272" s="328">
        <v>0.64971644973621423</v>
      </c>
      <c r="X272" s="328">
        <v>0.12338774417938136</v>
      </c>
      <c r="Y272" s="328">
        <v>0.59058748923424687</v>
      </c>
      <c r="Z272" s="328">
        <v>0.1583603211760618</v>
      </c>
      <c r="AA272" s="328">
        <v>0.54699188817380273</v>
      </c>
      <c r="AB272" s="328">
        <v>0.44578603625231228</v>
      </c>
      <c r="AC272" s="328">
        <v>0.90249170240075971</v>
      </c>
      <c r="AD272" s="328">
        <v>0.36588332484922237</v>
      </c>
      <c r="AE272" s="328">
        <v>0.36601442533063566</v>
      </c>
      <c r="AF272" s="328">
        <v>0.57331164713104332</v>
      </c>
      <c r="AG272" s="328">
        <v>3.0642665005447878E-2</v>
      </c>
      <c r="AH272" s="328">
        <v>0.9906267138853817</v>
      </c>
      <c r="AI272" s="328">
        <v>0.81198520634696081</v>
      </c>
      <c r="AJ272" s="328">
        <v>0.49419529358870973</v>
      </c>
      <c r="AK272" s="328">
        <v>0.86599705401210736</v>
      </c>
      <c r="AL272" s="328">
        <v>0.24494610769046599</v>
      </c>
      <c r="AM272" s="328">
        <v>0.27057244906083455</v>
      </c>
      <c r="AN272" s="328">
        <v>0.75501244188333594</v>
      </c>
      <c r="AO272" s="328">
        <v>0.6012808819602049</v>
      </c>
      <c r="AP272" s="328">
        <v>8.3692957255760092E-2</v>
      </c>
      <c r="AQ272" s="328">
        <v>0.98707918475276468</v>
      </c>
      <c r="AR272" s="328">
        <v>0.32906782037618254</v>
      </c>
      <c r="AS272" s="328">
        <v>0.2043370698768685</v>
      </c>
      <c r="AT272" s="328">
        <v>0.68919068674800332</v>
      </c>
      <c r="AU272" s="328">
        <v>0.47701009675853467</v>
      </c>
      <c r="AV272" s="328">
        <v>8.5198794592208138E-2</v>
      </c>
      <c r="AW272" s="328">
        <v>0.65757179300269009</v>
      </c>
      <c r="AX272" s="328">
        <v>0.42060084261382435</v>
      </c>
      <c r="AY272" s="328">
        <v>0.87291231053314355</v>
      </c>
      <c r="AZ272" s="328">
        <v>0.96734186120968069</v>
      </c>
      <c r="BA272" s="328">
        <v>0.20695956414604222</v>
      </c>
      <c r="BB272" s="328">
        <v>9.8831457835866665E-2</v>
      </c>
      <c r="BC272" s="328">
        <v>0.48093056798428702</v>
      </c>
      <c r="BD272" s="328">
        <v>0.67345959833073588</v>
      </c>
      <c r="BE272" s="328">
        <v>0.83470098802255421</v>
      </c>
      <c r="BF272" s="328">
        <v>0.1384665156809699</v>
      </c>
      <c r="BG272" s="328">
        <v>8.5188496096787247E-2</v>
      </c>
      <c r="BH272" s="328">
        <v>0.15737022281606894</v>
      </c>
      <c r="BI272" s="328">
        <v>0.89424043078420201</v>
      </c>
      <c r="BJ272" s="328">
        <v>0.6489983657084486</v>
      </c>
      <c r="BK272" s="328">
        <v>0.89912467304553179</v>
      </c>
      <c r="BL272" s="328">
        <v>0.21995850413210993</v>
      </c>
      <c r="BM272" s="328">
        <v>0.70289342015990819</v>
      </c>
      <c r="BN272" s="328">
        <v>0.28090764406935809</v>
      </c>
      <c r="BO272" s="328">
        <v>0.79068609433287129</v>
      </c>
      <c r="BP272" s="328">
        <v>0.48943606095183978</v>
      </c>
      <c r="BQ272" s="328">
        <v>0.35057446865542996</v>
      </c>
      <c r="BR272" s="328">
        <v>0.98311112878907281</v>
      </c>
      <c r="BS272" s="328">
        <v>0.70352849520358074</v>
      </c>
      <c r="BT272" s="328">
        <v>0.79655818741392226</v>
      </c>
      <c r="BU272" s="328">
        <v>0.31518438281139405</v>
      </c>
      <c r="BV272" s="328">
        <v>0.29236988741764414</v>
      </c>
      <c r="BW272" s="328">
        <v>0.82552749320186791</v>
      </c>
      <c r="BX272" s="328">
        <v>1.4421889647989516E-2</v>
      </c>
      <c r="BY272" s="328">
        <v>0.18406733160702649</v>
      </c>
      <c r="BZ272" s="328">
        <v>0.78372141182066724</v>
      </c>
      <c r="CA272" s="328">
        <v>0.90596463509083325</v>
      </c>
      <c r="CB272" s="328">
        <v>0.4838065141166068</v>
      </c>
      <c r="CC272" s="328">
        <v>0.13646612905546407</v>
      </c>
      <c r="CD272" s="328">
        <v>0.37376543898871262</v>
      </c>
      <c r="CE272" s="328">
        <v>4.5944676456866063E-3</v>
      </c>
      <c r="CF272" s="328">
        <v>0.14805530786788701</v>
      </c>
      <c r="CG272" s="328">
        <v>0.43508275671582752</v>
      </c>
      <c r="CH272" s="328">
        <v>0.99607185485811645</v>
      </c>
      <c r="CI272" s="328">
        <v>0.94449815543803251</v>
      </c>
      <c r="CJ272" s="328">
        <v>0.96702609401190553</v>
      </c>
      <c r="CK272" s="328">
        <v>0.33161366164397688</v>
      </c>
      <c r="CL272" s="328">
        <v>0.58035712441969456</v>
      </c>
      <c r="CM272" s="328">
        <v>0.35820366965262807</v>
      </c>
      <c r="CN272" s="328">
        <v>0.71038034566689889</v>
      </c>
      <c r="CO272" s="328">
        <v>0.47922677083169063</v>
      </c>
      <c r="CP272" s="328">
        <v>0.63951452879895498</v>
      </c>
      <c r="CQ272" s="328">
        <v>0.38707360531112278</v>
      </c>
      <c r="CR272" s="328">
        <v>0.47907056560264394</v>
      </c>
      <c r="CS272" s="328">
        <v>0.54244863755021022</v>
      </c>
      <c r="CT272" s="328">
        <v>0.93856058738597969</v>
      </c>
      <c r="CU272" s="328">
        <v>0.69027426163540762</v>
      </c>
      <c r="CV272" s="328">
        <v>0.91198626299162155</v>
      </c>
      <c r="CW272" s="329">
        <v>0.88020085848888652</v>
      </c>
    </row>
    <row r="273" spans="1:101" x14ac:dyDescent="0.25">
      <c r="A273" s="322">
        <v>271</v>
      </c>
      <c r="B273" s="327">
        <v>0.39881952483071892</v>
      </c>
      <c r="C273" s="328">
        <v>0.24361849800206548</v>
      </c>
      <c r="D273" s="328">
        <v>0.55334789357213965</v>
      </c>
      <c r="E273" s="328">
        <v>0.57835478741687751</v>
      </c>
      <c r="F273" s="328">
        <v>0.87448230471407751</v>
      </c>
      <c r="G273" s="328">
        <v>0.24819446988604499</v>
      </c>
      <c r="H273" s="328">
        <v>0.79229284823273183</v>
      </c>
      <c r="I273" s="328">
        <v>0.23541011760273611</v>
      </c>
      <c r="J273" s="328">
        <v>0.56923562265093519</v>
      </c>
      <c r="K273" s="328">
        <v>0.59775750979780029</v>
      </c>
      <c r="L273" s="328">
        <v>0.28333543889906831</v>
      </c>
      <c r="M273" s="328">
        <v>1.633106928547301E-2</v>
      </c>
      <c r="N273" s="328">
        <v>0.73099883930653808</v>
      </c>
      <c r="O273" s="328">
        <v>0.35188919937674878</v>
      </c>
      <c r="P273" s="328">
        <v>0.31391580891580317</v>
      </c>
      <c r="Q273" s="328">
        <v>0.37778348356756219</v>
      </c>
      <c r="R273" s="328">
        <v>0.63344958902477844</v>
      </c>
      <c r="S273" s="328">
        <v>0.82015274112048187</v>
      </c>
      <c r="T273" s="328">
        <v>0.46421347116596934</v>
      </c>
      <c r="U273" s="328">
        <v>0.63516752327256487</v>
      </c>
      <c r="V273" s="328">
        <v>0.73676937865019299</v>
      </c>
      <c r="W273" s="328">
        <v>0.33369553359496784</v>
      </c>
      <c r="X273" s="328">
        <v>0.5355238513547893</v>
      </c>
      <c r="Y273" s="328">
        <v>1.5458462337532453E-2</v>
      </c>
      <c r="Z273" s="328">
        <v>0.46030335995298</v>
      </c>
      <c r="AA273" s="328">
        <v>0.68825644998039959</v>
      </c>
      <c r="AB273" s="328">
        <v>0.31747813823964677</v>
      </c>
      <c r="AC273" s="328">
        <v>0.30238775288069442</v>
      </c>
      <c r="AD273" s="328">
        <v>0.36660186291183905</v>
      </c>
      <c r="AE273" s="328">
        <v>0.87701205383108882</v>
      </c>
      <c r="AF273" s="328">
        <v>0.83638695133295782</v>
      </c>
      <c r="AG273" s="328">
        <v>0.12240690760294104</v>
      </c>
      <c r="AH273" s="328">
        <v>0.31321180311869501</v>
      </c>
      <c r="AI273" s="328">
        <v>0.50097751683031611</v>
      </c>
      <c r="AJ273" s="328">
        <v>0.1106224861670051</v>
      </c>
      <c r="AK273" s="328">
        <v>0.8368625394336362</v>
      </c>
      <c r="AL273" s="328">
        <v>0.27476018462183482</v>
      </c>
      <c r="AM273" s="328">
        <v>0.236234199260827</v>
      </c>
      <c r="AN273" s="328">
        <v>0.51775075231157808</v>
      </c>
      <c r="AO273" s="328">
        <v>0.48234337911406255</v>
      </c>
      <c r="AP273" s="328">
        <v>0.2289417740869224</v>
      </c>
      <c r="AQ273" s="328">
        <v>0.42745297644353397</v>
      </c>
      <c r="AR273" s="328">
        <v>0.70409790556487661</v>
      </c>
      <c r="AS273" s="328">
        <v>0.96339325279551358</v>
      </c>
      <c r="AT273" s="328">
        <v>0.56954321023894749</v>
      </c>
      <c r="AU273" s="328">
        <v>0.25937468658577778</v>
      </c>
      <c r="AV273" s="328">
        <v>3.7084681269670128E-3</v>
      </c>
      <c r="AW273" s="328">
        <v>0.97506883365030284</v>
      </c>
      <c r="AX273" s="328">
        <v>0.81354347018911799</v>
      </c>
      <c r="AY273" s="328">
        <v>0.13691085633554589</v>
      </c>
      <c r="AZ273" s="328">
        <v>0.10409871979372731</v>
      </c>
      <c r="BA273" s="328">
        <v>0.97787678898231345</v>
      </c>
      <c r="BB273" s="328">
        <v>0.86032308609807151</v>
      </c>
      <c r="BC273" s="328">
        <v>0.504238170437457</v>
      </c>
      <c r="BD273" s="328">
        <v>0.47269186051471301</v>
      </c>
      <c r="BE273" s="328">
        <v>0.45392292485112673</v>
      </c>
      <c r="BF273" s="328">
        <v>0.3279125790081665</v>
      </c>
      <c r="BG273" s="328">
        <v>0.70189819727015368</v>
      </c>
      <c r="BH273" s="328">
        <v>0.72994892778471421</v>
      </c>
      <c r="BI273" s="328">
        <v>0.26152363383562394</v>
      </c>
      <c r="BJ273" s="328">
        <v>0.13929610315677365</v>
      </c>
      <c r="BK273" s="328">
        <v>0.22613962655384956</v>
      </c>
      <c r="BL273" s="328">
        <v>0.78246911670805019</v>
      </c>
      <c r="BM273" s="328">
        <v>0.5729646531604573</v>
      </c>
      <c r="BN273" s="328">
        <v>5.9594746948496757E-2</v>
      </c>
      <c r="BO273" s="328">
        <v>0.50837110853813772</v>
      </c>
      <c r="BP273" s="328">
        <v>0.30245298045222224</v>
      </c>
      <c r="BQ273" s="328">
        <v>0.54409809522711328</v>
      </c>
      <c r="BR273" s="328">
        <v>0.81331956540549211</v>
      </c>
      <c r="BS273" s="328">
        <v>0.88381824977461809</v>
      </c>
      <c r="BT273" s="328">
        <v>1.9296640116786001E-2</v>
      </c>
      <c r="BU273" s="328">
        <v>0.37934972021310021</v>
      </c>
      <c r="BV273" s="328">
        <v>0.72243405535973548</v>
      </c>
      <c r="BW273" s="328">
        <v>8.8381718094751038E-2</v>
      </c>
      <c r="BX273" s="328">
        <v>0.16565337460574514</v>
      </c>
      <c r="BY273" s="328">
        <v>0.83683986325326321</v>
      </c>
      <c r="BZ273" s="328">
        <v>0.54181099479938943</v>
      </c>
      <c r="CA273" s="328">
        <v>0.57577800644795829</v>
      </c>
      <c r="CB273" s="328">
        <v>0.75936718065032527</v>
      </c>
      <c r="CC273" s="328">
        <v>5.0945409982304568E-2</v>
      </c>
      <c r="CD273" s="328">
        <v>1.1396230902992244E-2</v>
      </c>
      <c r="CE273" s="328">
        <v>7.5380910617009356E-2</v>
      </c>
      <c r="CF273" s="328">
        <v>0.45712169036651451</v>
      </c>
      <c r="CG273" s="328">
        <v>0.83373763295435399</v>
      </c>
      <c r="CH273" s="328">
        <v>0.43670494035757523</v>
      </c>
      <c r="CI273" s="328">
        <v>0.89429629880226957</v>
      </c>
      <c r="CJ273" s="328">
        <v>0.26049266490334588</v>
      </c>
      <c r="CK273" s="328">
        <v>0.5276338976210091</v>
      </c>
      <c r="CL273" s="328">
        <v>0.49738082677442752</v>
      </c>
      <c r="CM273" s="328">
        <v>0.44202322558882434</v>
      </c>
      <c r="CN273" s="328">
        <v>0.9075943371421531</v>
      </c>
      <c r="CO273" s="328">
        <v>8.2793316070098877E-2</v>
      </c>
      <c r="CP273" s="328">
        <v>0.80964143896257923</v>
      </c>
      <c r="CQ273" s="328">
        <v>0.5209203540693601</v>
      </c>
      <c r="CR273" s="328">
        <v>0.86222381054110286</v>
      </c>
      <c r="CS273" s="328">
        <v>0.3022409573053908</v>
      </c>
      <c r="CT273" s="328">
        <v>0.78157039879040102</v>
      </c>
      <c r="CU273" s="328">
        <v>0.90900222552066268</v>
      </c>
      <c r="CV273" s="328">
        <v>0.8971848098801809</v>
      </c>
      <c r="CW273" s="329">
        <v>0.8821919017887101</v>
      </c>
    </row>
    <row r="274" spans="1:101" x14ac:dyDescent="0.25">
      <c r="A274" s="322">
        <v>272</v>
      </c>
      <c r="B274" s="327">
        <v>0.12623267201608535</v>
      </c>
      <c r="C274" s="328">
        <v>3.2428282296947941E-2</v>
      </c>
      <c r="D274" s="328">
        <v>0.90483629101851748</v>
      </c>
      <c r="E274" s="328">
        <v>7.372356728055518E-2</v>
      </c>
      <c r="F274" s="328">
        <v>0.20433480345635413</v>
      </c>
      <c r="G274" s="328">
        <v>0.47231114724281165</v>
      </c>
      <c r="H274" s="328">
        <v>0.85562066344424004</v>
      </c>
      <c r="I274" s="328">
        <v>0.52711660581748276</v>
      </c>
      <c r="J274" s="328">
        <v>0.26039535719031992</v>
      </c>
      <c r="K274" s="328">
        <v>0.94494736725102646</v>
      </c>
      <c r="L274" s="328">
        <v>0.40172050065434828</v>
      </c>
      <c r="M274" s="328">
        <v>0.43589752561379758</v>
      </c>
      <c r="N274" s="328">
        <v>0.59318458903739746</v>
      </c>
      <c r="O274" s="328">
        <v>0.89815337529663752</v>
      </c>
      <c r="P274" s="328">
        <v>0.54172626637195642</v>
      </c>
      <c r="Q274" s="328">
        <v>0.33516957649894419</v>
      </c>
      <c r="R274" s="328">
        <v>0.16290755335669083</v>
      </c>
      <c r="S274" s="328">
        <v>0.48246256333404203</v>
      </c>
      <c r="T274" s="328">
        <v>0.32708964258493367</v>
      </c>
      <c r="U274" s="328">
        <v>0.97044621821841304</v>
      </c>
      <c r="V274" s="328">
        <v>0.45358002848254886</v>
      </c>
      <c r="W274" s="328">
        <v>0.27539451028189399</v>
      </c>
      <c r="X274" s="328">
        <v>0.18199283318300719</v>
      </c>
      <c r="Y274" s="328">
        <v>0.97811689127812063</v>
      </c>
      <c r="Z274" s="328">
        <v>0.32994646895688917</v>
      </c>
      <c r="AA274" s="328">
        <v>7.1472696591781792E-2</v>
      </c>
      <c r="AB274" s="328">
        <v>0.42609308031178683</v>
      </c>
      <c r="AC274" s="328">
        <v>0.80799669499888505</v>
      </c>
      <c r="AD274" s="328">
        <v>0.38721985160432038</v>
      </c>
      <c r="AE274" s="328">
        <v>0.38918559558881949</v>
      </c>
      <c r="AF274" s="328">
        <v>0.65865162976221558</v>
      </c>
      <c r="AG274" s="328">
        <v>0.90122897154707382</v>
      </c>
      <c r="AH274" s="328">
        <v>0.97109004592888359</v>
      </c>
      <c r="AI274" s="328">
        <v>0.20088309799577431</v>
      </c>
      <c r="AJ274" s="328">
        <v>0.59278080320675608</v>
      </c>
      <c r="AK274" s="328">
        <v>0.6552183406037857</v>
      </c>
      <c r="AL274" s="328">
        <v>0.62369320066170109</v>
      </c>
      <c r="AM274" s="328">
        <v>0.8413641356223609</v>
      </c>
      <c r="AN274" s="328">
        <v>7.5091658421429841E-2</v>
      </c>
      <c r="AO274" s="328">
        <v>0.84279735607075601</v>
      </c>
      <c r="AP274" s="328">
        <v>0.67576298910456245</v>
      </c>
      <c r="AQ274" s="328">
        <v>0.23518314508573379</v>
      </c>
      <c r="AR274" s="328">
        <v>0.60008557931085127</v>
      </c>
      <c r="AS274" s="328">
        <v>0.55253181876503543</v>
      </c>
      <c r="AT274" s="328">
        <v>0.25952479273871254</v>
      </c>
      <c r="AU274" s="328">
        <v>0.78529490077704978</v>
      </c>
      <c r="AV274" s="328">
        <v>0.52250043754693376</v>
      </c>
      <c r="AW274" s="328">
        <v>0.70568314439076363</v>
      </c>
      <c r="AX274" s="328">
        <v>0.1529467457920668</v>
      </c>
      <c r="AY274" s="328">
        <v>0.70921344942641884</v>
      </c>
      <c r="AZ274" s="328">
        <v>0.38625494496347845</v>
      </c>
      <c r="BA274" s="328">
        <v>0.54739765039861288</v>
      </c>
      <c r="BB274" s="328">
        <v>0.80432957984867448</v>
      </c>
      <c r="BC274" s="328">
        <v>0.97410807948460065</v>
      </c>
      <c r="BD274" s="328">
        <v>0.17052958948924157</v>
      </c>
      <c r="BE274" s="328">
        <v>0.57692010627049872</v>
      </c>
      <c r="BF274" s="328">
        <v>0.66392459176882501</v>
      </c>
      <c r="BG274" s="328">
        <v>5.5548932134730222E-2</v>
      </c>
      <c r="BH274" s="328">
        <v>0.23045128330581832</v>
      </c>
      <c r="BI274" s="328">
        <v>0.51990322343339201</v>
      </c>
      <c r="BJ274" s="328">
        <v>0.5640303054937057</v>
      </c>
      <c r="BK274" s="328">
        <v>0.28014726196967832</v>
      </c>
      <c r="BL274" s="328">
        <v>0.77397087594956648</v>
      </c>
      <c r="BM274" s="328">
        <v>0.84180425072095688</v>
      </c>
      <c r="BN274" s="328">
        <v>0.56005273741030437</v>
      </c>
      <c r="BO274" s="328">
        <v>0.21618444180794594</v>
      </c>
      <c r="BP274" s="328">
        <v>0.99844881639507665</v>
      </c>
      <c r="BQ274" s="328">
        <v>0.80297891929621823</v>
      </c>
      <c r="BR274" s="328">
        <v>0.25638079650090173</v>
      </c>
      <c r="BS274" s="328">
        <v>0.27386064138963562</v>
      </c>
      <c r="BT274" s="328">
        <v>0.96925250192219714</v>
      </c>
      <c r="BU274" s="328">
        <v>0.3921528013544513</v>
      </c>
      <c r="BV274" s="328">
        <v>0.47080057943796771</v>
      </c>
      <c r="BW274" s="328">
        <v>0.21226649928360519</v>
      </c>
      <c r="BX274" s="328">
        <v>0.58566014569403668</v>
      </c>
      <c r="BY274" s="328">
        <v>0.8484990677628288</v>
      </c>
      <c r="BZ274" s="328">
        <v>0.70452143916485888</v>
      </c>
      <c r="CA274" s="328">
        <v>0.75021656941160053</v>
      </c>
      <c r="CB274" s="328">
        <v>0.51981492690814846</v>
      </c>
      <c r="CC274" s="328">
        <v>0.43124027047644287</v>
      </c>
      <c r="CD274" s="328">
        <v>0.26585856946805375</v>
      </c>
      <c r="CE274" s="328">
        <v>0.98666945477150403</v>
      </c>
      <c r="CF274" s="328">
        <v>0.92536227541195903</v>
      </c>
      <c r="CG274" s="328">
        <v>0.48685148044016913</v>
      </c>
      <c r="CH274" s="328">
        <v>0.41207690956150356</v>
      </c>
      <c r="CI274" s="328">
        <v>0.11578676682054834</v>
      </c>
      <c r="CJ274" s="328">
        <v>0.14982914491748334</v>
      </c>
      <c r="CK274" s="328">
        <v>0.6723659514768956</v>
      </c>
      <c r="CL274" s="328">
        <v>5.5824377416330506E-2</v>
      </c>
      <c r="CM274" s="328">
        <v>0.89135493969216473</v>
      </c>
      <c r="CN274" s="328">
        <v>0.80689215513251611</v>
      </c>
      <c r="CO274" s="328">
        <v>0.82190787874183191</v>
      </c>
      <c r="CP274" s="328">
        <v>0.67577255428202943</v>
      </c>
      <c r="CQ274" s="328">
        <v>0.84593371278071383</v>
      </c>
      <c r="CR274" s="328">
        <v>0.51414188204124955</v>
      </c>
      <c r="CS274" s="328">
        <v>0.96376806855218788</v>
      </c>
      <c r="CT274" s="328">
        <v>0.57162048822697886</v>
      </c>
      <c r="CU274" s="328">
        <v>0.82465562876601295</v>
      </c>
      <c r="CV274" s="328">
        <v>0.16561091062875821</v>
      </c>
      <c r="CW274" s="329">
        <v>0.54094267397238571</v>
      </c>
    </row>
    <row r="275" spans="1:101" x14ac:dyDescent="0.25">
      <c r="A275" s="322">
        <v>273</v>
      </c>
      <c r="B275" s="327">
        <v>5.4229930177212449E-2</v>
      </c>
      <c r="C275" s="328">
        <v>0.27193344879979309</v>
      </c>
      <c r="D275" s="328">
        <v>0.32017109456029313</v>
      </c>
      <c r="E275" s="328">
        <v>0.64815622985295773</v>
      </c>
      <c r="F275" s="328">
        <v>0.21866884055941371</v>
      </c>
      <c r="G275" s="328">
        <v>0.84913193901407724</v>
      </c>
      <c r="H275" s="328">
        <v>0.82851609623710587</v>
      </c>
      <c r="I275" s="328">
        <v>0.27862795128248163</v>
      </c>
      <c r="J275" s="328">
        <v>0.14333193529955168</v>
      </c>
      <c r="K275" s="328">
        <v>0.52224627609953611</v>
      </c>
      <c r="L275" s="328">
        <v>0.5514478738354196</v>
      </c>
      <c r="M275" s="328">
        <v>0.33623956251792997</v>
      </c>
      <c r="N275" s="328">
        <v>0.74062791136451467</v>
      </c>
      <c r="O275" s="328">
        <v>0.66168685429101615</v>
      </c>
      <c r="P275" s="328">
        <v>6.1437080188193605E-2</v>
      </c>
      <c r="Q275" s="328">
        <v>0.23328208877240453</v>
      </c>
      <c r="R275" s="328">
        <v>0.3158661882776328</v>
      </c>
      <c r="S275" s="328">
        <v>5.144965987187522E-2</v>
      </c>
      <c r="T275" s="328">
        <v>0.61203009419600019</v>
      </c>
      <c r="U275" s="328">
        <v>0.55255560260832315</v>
      </c>
      <c r="V275" s="328">
        <v>0.73666535693750146</v>
      </c>
      <c r="W275" s="328">
        <v>6.2234166207066677E-2</v>
      </c>
      <c r="X275" s="328">
        <v>0.27621204168001423</v>
      </c>
      <c r="Y275" s="328">
        <v>0.25637525973372099</v>
      </c>
      <c r="Z275" s="328">
        <v>0.57518285165521199</v>
      </c>
      <c r="AA275" s="328">
        <v>0.47511641850654507</v>
      </c>
      <c r="AB275" s="328">
        <v>2.8083385950989026E-2</v>
      </c>
      <c r="AC275" s="328">
        <v>0.56860978296681619</v>
      </c>
      <c r="AD275" s="328">
        <v>0.46709370489116164</v>
      </c>
      <c r="AE275" s="328">
        <v>0.55465960071444531</v>
      </c>
      <c r="AF275" s="328">
        <v>6.9592883143653417E-2</v>
      </c>
      <c r="AG275" s="328">
        <v>0.7782696059038976</v>
      </c>
      <c r="AH275" s="328">
        <v>0.30150497594364722</v>
      </c>
      <c r="AI275" s="328">
        <v>0.7061028682324495</v>
      </c>
      <c r="AJ275" s="328">
        <v>0.85918657934763076</v>
      </c>
      <c r="AK275" s="328">
        <v>0.78450514331136123</v>
      </c>
      <c r="AL275" s="328">
        <v>0.30346621862243439</v>
      </c>
      <c r="AM275" s="328">
        <v>0.83384898587372747</v>
      </c>
      <c r="AN275" s="328">
        <v>0.49102707481894647</v>
      </c>
      <c r="AO275" s="328">
        <v>0.46557113273056139</v>
      </c>
      <c r="AP275" s="328">
        <v>6.9246401340318009E-2</v>
      </c>
      <c r="AQ275" s="328">
        <v>0.90030320823682697</v>
      </c>
      <c r="AR275" s="328">
        <v>0.23292210745224207</v>
      </c>
      <c r="AS275" s="328">
        <v>0.10860669262230971</v>
      </c>
      <c r="AT275" s="328">
        <v>0.37556094927505956</v>
      </c>
      <c r="AU275" s="328">
        <v>0.2439680728043534</v>
      </c>
      <c r="AV275" s="328">
        <v>0.85505646621710252</v>
      </c>
      <c r="AW275" s="328">
        <v>0.6457057707893421</v>
      </c>
      <c r="AX275" s="328">
        <v>0.3600346200659974</v>
      </c>
      <c r="AY275" s="328">
        <v>0.56474683862980335</v>
      </c>
      <c r="AZ275" s="328">
        <v>0.65961582341793701</v>
      </c>
      <c r="BA275" s="328">
        <v>0.88258405604191914</v>
      </c>
      <c r="BB275" s="328">
        <v>0.72623900012905573</v>
      </c>
      <c r="BC275" s="328">
        <v>0.19480525556941597</v>
      </c>
      <c r="BD275" s="328">
        <v>0.13046195940929795</v>
      </c>
      <c r="BE275" s="328">
        <v>0.99772783906697438</v>
      </c>
      <c r="BF275" s="328">
        <v>0.76174173990990912</v>
      </c>
      <c r="BG275" s="328">
        <v>0.6539152458267643</v>
      </c>
      <c r="BH275" s="328">
        <v>0.4465371258184101</v>
      </c>
      <c r="BI275" s="328">
        <v>0.83317925528151338</v>
      </c>
      <c r="BJ275" s="328">
        <v>0.93042642993920843</v>
      </c>
      <c r="BK275" s="328">
        <v>0.5604914022334353</v>
      </c>
      <c r="BL275" s="328">
        <v>0.56452318050231853</v>
      </c>
      <c r="BM275" s="328">
        <v>0.64833110360810897</v>
      </c>
      <c r="BN275" s="328">
        <v>0.60583213559456461</v>
      </c>
      <c r="BO275" s="328">
        <v>0.91649892713855707</v>
      </c>
      <c r="BP275" s="328">
        <v>0.22571731873099377</v>
      </c>
      <c r="BQ275" s="328">
        <v>0.67896146578674932</v>
      </c>
      <c r="BR275" s="328">
        <v>0.34070100466871356</v>
      </c>
      <c r="BS275" s="328">
        <v>0.79514302438647899</v>
      </c>
      <c r="BT275" s="328">
        <v>0.48464864336204183</v>
      </c>
      <c r="BU275" s="328">
        <v>6.4503087280661342E-2</v>
      </c>
      <c r="BV275" s="328">
        <v>0.8898488779920648</v>
      </c>
      <c r="BW275" s="328">
        <v>0.84626932020564993</v>
      </c>
      <c r="BX275" s="328">
        <v>3.1425838056580613E-2</v>
      </c>
      <c r="BY275" s="328">
        <v>0.92011231353335088</v>
      </c>
      <c r="BZ275" s="328">
        <v>0.39750704336845999</v>
      </c>
      <c r="CA275" s="328">
        <v>0.52011818643629315</v>
      </c>
      <c r="CB275" s="328">
        <v>0.83495408788313941</v>
      </c>
      <c r="CC275" s="328">
        <v>0.58091513790834259</v>
      </c>
      <c r="CD275" s="328">
        <v>0.78569234977605351</v>
      </c>
      <c r="CE275" s="328">
        <v>0.70553926713083404</v>
      </c>
      <c r="CF275" s="328">
        <v>0.17479990580884897</v>
      </c>
      <c r="CG275" s="328">
        <v>0.3895169117819659</v>
      </c>
      <c r="CH275" s="328">
        <v>0.58445421092650607</v>
      </c>
      <c r="CI275" s="328">
        <v>0.85479493299972376</v>
      </c>
      <c r="CJ275" s="328">
        <v>0.7771209868394009</v>
      </c>
      <c r="CK275" s="328">
        <v>0.50778953613856626</v>
      </c>
      <c r="CL275" s="328">
        <v>0.2596671213074937</v>
      </c>
      <c r="CM275" s="328">
        <v>0.63591654328180969</v>
      </c>
      <c r="CN275" s="328">
        <v>0.33386584806589692</v>
      </c>
      <c r="CO275" s="328">
        <v>0.42892897087791804</v>
      </c>
      <c r="CP275" s="328">
        <v>0.75757471370083218</v>
      </c>
      <c r="CQ275" s="328">
        <v>7.7446789601136601E-3</v>
      </c>
      <c r="CR275" s="328">
        <v>0.29308150311862247</v>
      </c>
      <c r="CS275" s="328">
        <v>0.52144009530518454</v>
      </c>
      <c r="CT275" s="328">
        <v>0.14912582632955562</v>
      </c>
      <c r="CU275" s="328">
        <v>0.31418047539891258</v>
      </c>
      <c r="CV275" s="328">
        <v>0.13479378564230093</v>
      </c>
      <c r="CW275" s="329">
        <v>0.49550069444491829</v>
      </c>
    </row>
    <row r="276" spans="1:101" x14ac:dyDescent="0.25">
      <c r="A276" s="322">
        <v>274</v>
      </c>
      <c r="B276" s="327">
        <v>0.30242363758511193</v>
      </c>
      <c r="C276" s="328">
        <v>0.51315352770678624</v>
      </c>
      <c r="D276" s="328">
        <v>0.158547751898936</v>
      </c>
      <c r="E276" s="328">
        <v>0.59114054966833329</v>
      </c>
      <c r="F276" s="328">
        <v>0.32835716880945576</v>
      </c>
      <c r="G276" s="328">
        <v>0.96511346696138234</v>
      </c>
      <c r="H276" s="328">
        <v>0.59482846192920924</v>
      </c>
      <c r="I276" s="328">
        <v>0.56969956821836853</v>
      </c>
      <c r="J276" s="328">
        <v>0.16716851180177894</v>
      </c>
      <c r="K276" s="328">
        <v>2.5612335713936396E-2</v>
      </c>
      <c r="L276" s="328">
        <v>0.18797525368810253</v>
      </c>
      <c r="M276" s="328">
        <v>0.47071107428293235</v>
      </c>
      <c r="N276" s="328">
        <v>0.83599974016270795</v>
      </c>
      <c r="O276" s="328">
        <v>0.45985992670054898</v>
      </c>
      <c r="P276" s="328">
        <v>0.77817879810015533</v>
      </c>
      <c r="Q276" s="328">
        <v>3.6795956416446174E-2</v>
      </c>
      <c r="R276" s="328">
        <v>0.24286124932883113</v>
      </c>
      <c r="S276" s="328">
        <v>0.44603106177465168</v>
      </c>
      <c r="T276" s="328">
        <v>0.24673850791044227</v>
      </c>
      <c r="U276" s="328">
        <v>0.58111089491509826</v>
      </c>
      <c r="V276" s="328">
        <v>0.56466264025028945</v>
      </c>
      <c r="W276" s="328">
        <v>0.66125793505912078</v>
      </c>
      <c r="X276" s="328">
        <v>0.48564967553566074</v>
      </c>
      <c r="Y276" s="328">
        <v>6.8453015553978425E-2</v>
      </c>
      <c r="Z276" s="328">
        <v>0.710463008409004</v>
      </c>
      <c r="AA276" s="328">
        <v>0.52159496888139056</v>
      </c>
      <c r="AB276" s="328">
        <v>0.82114857924102935</v>
      </c>
      <c r="AC276" s="328">
        <v>0.91743401579603123</v>
      </c>
      <c r="AD276" s="328">
        <v>0.92476010062283098</v>
      </c>
      <c r="AE276" s="328">
        <v>0.93314173146532653</v>
      </c>
      <c r="AF276" s="328">
        <v>0.92818050237028515</v>
      </c>
      <c r="AG276" s="328">
        <v>0.51166484103038723</v>
      </c>
      <c r="AH276" s="328">
        <v>0.23099133756014023</v>
      </c>
      <c r="AI276" s="328">
        <v>4.7492420435313321E-3</v>
      </c>
      <c r="AJ276" s="328">
        <v>0.52072513217800509</v>
      </c>
      <c r="AK276" s="328">
        <v>0.14112318249630462</v>
      </c>
      <c r="AL276" s="328">
        <v>0.44767607747348492</v>
      </c>
      <c r="AM276" s="328">
        <v>4.0728941278064257E-2</v>
      </c>
      <c r="AN276" s="328">
        <v>0.20751495383233642</v>
      </c>
      <c r="AO276" s="328">
        <v>0.46114533783006539</v>
      </c>
      <c r="AP276" s="328">
        <v>9.0917796057508049E-2</v>
      </c>
      <c r="AQ276" s="328">
        <v>0.25120975152876213</v>
      </c>
      <c r="AR276" s="328">
        <v>0.18691832806746778</v>
      </c>
      <c r="AS276" s="328">
        <v>0.42542619549840022</v>
      </c>
      <c r="AT276" s="328">
        <v>0.36361259163935422</v>
      </c>
      <c r="AU276" s="328">
        <v>0.38616689537439064</v>
      </c>
      <c r="AV276" s="328">
        <v>0.69611315723397027</v>
      </c>
      <c r="AW276" s="328">
        <v>0.48236402195788441</v>
      </c>
      <c r="AX276" s="328">
        <v>0.71674840406567863</v>
      </c>
      <c r="AY276" s="328">
        <v>0.22023808345710028</v>
      </c>
      <c r="AZ276" s="328">
        <v>0.35611359752421778</v>
      </c>
      <c r="BA276" s="328">
        <v>0.59561636478296842</v>
      </c>
      <c r="BB276" s="328">
        <v>0.68925510214472041</v>
      </c>
      <c r="BC276" s="328">
        <v>0.25739067797548643</v>
      </c>
      <c r="BD276" s="328">
        <v>0.13903907841809815</v>
      </c>
      <c r="BE276" s="328">
        <v>0.69336049746014994</v>
      </c>
      <c r="BF276" s="328">
        <v>0.44761165489783727</v>
      </c>
      <c r="BG276" s="328">
        <v>0.32822372151309143</v>
      </c>
      <c r="BH276" s="328">
        <v>0.86098171462729978</v>
      </c>
      <c r="BI276" s="328">
        <v>0.57528400974102123</v>
      </c>
      <c r="BJ276" s="328">
        <v>0.88774667503314442</v>
      </c>
      <c r="BK276" s="328">
        <v>0.7767627925487357</v>
      </c>
      <c r="BL276" s="328">
        <v>0.76180106056066355</v>
      </c>
      <c r="BM276" s="328">
        <v>0.4146034898502009</v>
      </c>
      <c r="BN276" s="328">
        <v>0.91161099118554767</v>
      </c>
      <c r="BO276" s="328">
        <v>0.67805817331618012</v>
      </c>
      <c r="BP276" s="328">
        <v>0.33427722932481752</v>
      </c>
      <c r="BQ276" s="328">
        <v>0.65229843144684541</v>
      </c>
      <c r="BR276" s="328">
        <v>0.64757339573829942</v>
      </c>
      <c r="BS276" s="328">
        <v>0.86285749157883984</v>
      </c>
      <c r="BT276" s="328">
        <v>0.22769656984317876</v>
      </c>
      <c r="BU276" s="328">
        <v>0.10445726354721607</v>
      </c>
      <c r="BV276" s="328">
        <v>0.81842561357322197</v>
      </c>
      <c r="BW276" s="328">
        <v>0.97148107540155793</v>
      </c>
      <c r="BX276" s="328">
        <v>0.4943965527821883</v>
      </c>
      <c r="BY276" s="328">
        <v>0.70438949251694449</v>
      </c>
      <c r="BZ276" s="328">
        <v>0.87215702352725066</v>
      </c>
      <c r="CA276" s="328">
        <v>0.50704646760086813</v>
      </c>
      <c r="CB276" s="328">
        <v>0.72474068482481657</v>
      </c>
      <c r="CC276" s="328">
        <v>0.66725473009824188</v>
      </c>
      <c r="CD276" s="328">
        <v>0.2147999240601941</v>
      </c>
      <c r="CE276" s="328">
        <v>0.66751079016493264</v>
      </c>
      <c r="CF276" s="328">
        <v>0.91564357684951592</v>
      </c>
      <c r="CG276" s="328">
        <v>0.24712294813832036</v>
      </c>
      <c r="CH276" s="328">
        <v>0.76893265239938913</v>
      </c>
      <c r="CI276" s="328">
        <v>0.30304726733404497</v>
      </c>
      <c r="CJ276" s="328">
        <v>0.5727237480433216</v>
      </c>
      <c r="CK276" s="328">
        <v>0.80622564370960292</v>
      </c>
      <c r="CL276" s="328">
        <v>0.17404664648824042</v>
      </c>
      <c r="CM276" s="328">
        <v>0.59628000350272781</v>
      </c>
      <c r="CN276" s="328">
        <v>0.77654583166542968</v>
      </c>
      <c r="CO276" s="328">
        <v>0.37621136986996673</v>
      </c>
      <c r="CP276" s="328">
        <v>0.82947723847093302</v>
      </c>
      <c r="CQ276" s="328">
        <v>0.96033939562881754</v>
      </c>
      <c r="CR276" s="328">
        <v>0.82885974559010744</v>
      </c>
      <c r="CS276" s="328">
        <v>7.8295247997539619E-4</v>
      </c>
      <c r="CT276" s="328">
        <v>2.3918695228617892E-2</v>
      </c>
      <c r="CU276" s="328">
        <v>0.92041536230088683</v>
      </c>
      <c r="CV276" s="328">
        <v>8.658893184368921E-2</v>
      </c>
      <c r="CW276" s="329">
        <v>7.8833050727948883E-2</v>
      </c>
    </row>
    <row r="277" spans="1:101" x14ac:dyDescent="0.25">
      <c r="A277" s="322">
        <v>275</v>
      </c>
      <c r="B277" s="327">
        <v>0.1151735253603432</v>
      </c>
      <c r="C277" s="328">
        <v>0.14062252434837164</v>
      </c>
      <c r="D277" s="328">
        <v>0.40166467567117992</v>
      </c>
      <c r="E277" s="328">
        <v>0.9881983144543196</v>
      </c>
      <c r="F277" s="328">
        <v>0.42348789451629187</v>
      </c>
      <c r="G277" s="328">
        <v>0.85694218132355271</v>
      </c>
      <c r="H277" s="328">
        <v>0.64537260876897662</v>
      </c>
      <c r="I277" s="328">
        <v>1.8775558810012694E-2</v>
      </c>
      <c r="J277" s="328">
        <v>0.52771191671242779</v>
      </c>
      <c r="K277" s="328">
        <v>0.84934789082442208</v>
      </c>
      <c r="L277" s="328">
        <v>0.432769756157529</v>
      </c>
      <c r="M277" s="328">
        <v>0.62266599765038544</v>
      </c>
      <c r="N277" s="328">
        <v>0.42419473123680795</v>
      </c>
      <c r="O277" s="328">
        <v>0.47272073669546888</v>
      </c>
      <c r="P277" s="328">
        <v>0.80396223511240539</v>
      </c>
      <c r="Q277" s="328">
        <v>0.8268105209542127</v>
      </c>
      <c r="R277" s="328">
        <v>0.63720202714788243</v>
      </c>
      <c r="S277" s="328">
        <v>7.2714187026142518E-2</v>
      </c>
      <c r="T277" s="328">
        <v>0.62292138022950105</v>
      </c>
      <c r="U277" s="328">
        <v>0.10478390784965375</v>
      </c>
      <c r="V277" s="328">
        <v>0.58171018104059602</v>
      </c>
      <c r="W277" s="328">
        <v>0.75118932237133507</v>
      </c>
      <c r="X277" s="328">
        <v>1.2237297573482575E-2</v>
      </c>
      <c r="Y277" s="328">
        <v>0.52559427962084726</v>
      </c>
      <c r="Z277" s="328">
        <v>8.3307169103213674E-2</v>
      </c>
      <c r="AA277" s="328">
        <v>0.84231842108754496</v>
      </c>
      <c r="AB277" s="328">
        <v>0.70019257770113819</v>
      </c>
      <c r="AC277" s="328">
        <v>0.48994860760132131</v>
      </c>
      <c r="AD277" s="328">
        <v>0.48475008692937038</v>
      </c>
      <c r="AE277" s="328">
        <v>0.32885985439669407</v>
      </c>
      <c r="AF277" s="328">
        <v>0.64477197993755131</v>
      </c>
      <c r="AG277" s="328">
        <v>0.26777280638533174</v>
      </c>
      <c r="AH277" s="328">
        <v>0.85296680415523185</v>
      </c>
      <c r="AI277" s="328">
        <v>1.8516269152520914E-2</v>
      </c>
      <c r="AJ277" s="328">
        <v>0.44511397093204952</v>
      </c>
      <c r="AK277" s="328">
        <v>0.27129535823702988</v>
      </c>
      <c r="AL277" s="328">
        <v>0.37921406936400626</v>
      </c>
      <c r="AM277" s="328">
        <v>9.6215131183464031E-2</v>
      </c>
      <c r="AN277" s="328">
        <v>0.75150962407024124</v>
      </c>
      <c r="AO277" s="328">
        <v>0.57231673605632682</v>
      </c>
      <c r="AP277" s="328">
        <v>0.25456580460882616</v>
      </c>
      <c r="AQ277" s="328">
        <v>0.35612873196964334</v>
      </c>
      <c r="AR277" s="328">
        <v>0.34285657019866589</v>
      </c>
      <c r="AS277" s="328">
        <v>0.53812059909257393</v>
      </c>
      <c r="AT277" s="328">
        <v>0.35119758746470842</v>
      </c>
      <c r="AU277" s="328">
        <v>0.93778620356352604</v>
      </c>
      <c r="AV277" s="328">
        <v>0.91359662234731642</v>
      </c>
      <c r="AW277" s="328">
        <v>0.87428846459332044</v>
      </c>
      <c r="AX277" s="328">
        <v>0.61801032597247429</v>
      </c>
      <c r="AY277" s="328">
        <v>0.99427380409235244</v>
      </c>
      <c r="AZ277" s="328">
        <v>0.36818533880099413</v>
      </c>
      <c r="BA277" s="328">
        <v>0.5089034541198183</v>
      </c>
      <c r="BB277" s="328">
        <v>0.68390208391098595</v>
      </c>
      <c r="BC277" s="328">
        <v>0.13861897714710691</v>
      </c>
      <c r="BD277" s="328">
        <v>0.20067385808378657</v>
      </c>
      <c r="BE277" s="328">
        <v>0.87522176986839462</v>
      </c>
      <c r="BF277" s="328">
        <v>6.9064062315235875E-2</v>
      </c>
      <c r="BG277" s="328">
        <v>6.9467831343741127E-2</v>
      </c>
      <c r="BH277" s="328">
        <v>0.2419110741616084</v>
      </c>
      <c r="BI277" s="328">
        <v>0.19414391838728218</v>
      </c>
      <c r="BJ277" s="328">
        <v>0.22970278996097271</v>
      </c>
      <c r="BK277" s="328">
        <v>0.3044981755675753</v>
      </c>
      <c r="BL277" s="328">
        <v>0.41563634348629108</v>
      </c>
      <c r="BM277" s="328">
        <v>3.3340699579891719E-2</v>
      </c>
      <c r="BN277" s="328">
        <v>0.95106347532987368</v>
      </c>
      <c r="BO277" s="328">
        <v>2.0835604494375382E-2</v>
      </c>
      <c r="BP277" s="328">
        <v>0.98403488676970152</v>
      </c>
      <c r="BQ277" s="328">
        <v>0.95001520156600328</v>
      </c>
      <c r="BR277" s="328">
        <v>0.98182996245165199</v>
      </c>
      <c r="BS277" s="328">
        <v>0.13140284705406913</v>
      </c>
      <c r="BT277" s="328">
        <v>0.72736577761710053</v>
      </c>
      <c r="BU277" s="328">
        <v>0.83559437013891302</v>
      </c>
      <c r="BV277" s="328">
        <v>0.18323438477599741</v>
      </c>
      <c r="BW277" s="328">
        <v>0.95575099556076837</v>
      </c>
      <c r="BX277" s="328">
        <v>0.89998141939887688</v>
      </c>
      <c r="BY277" s="328">
        <v>0.73749954959960817</v>
      </c>
      <c r="BZ277" s="328">
        <v>7.090165690779493E-2</v>
      </c>
      <c r="CA277" s="328">
        <v>0.18723483177257005</v>
      </c>
      <c r="CB277" s="328">
        <v>0.61317386061639834</v>
      </c>
      <c r="CC277" s="328">
        <v>0.28089493383327113</v>
      </c>
      <c r="CD277" s="328">
        <v>0.27018666587046747</v>
      </c>
      <c r="CE277" s="328">
        <v>0.6654308886048419</v>
      </c>
      <c r="CF277" s="328">
        <v>1.7120425554048246E-2</v>
      </c>
      <c r="CG277" s="328">
        <v>0.64978798797392945</v>
      </c>
      <c r="CH277" s="328">
        <v>0.22632832405078696</v>
      </c>
      <c r="CI277" s="328">
        <v>0.615897630245823</v>
      </c>
      <c r="CJ277" s="328">
        <v>0.66329061700423253</v>
      </c>
      <c r="CK277" s="328">
        <v>0.51417975693005147</v>
      </c>
      <c r="CL277" s="328">
        <v>0.77353101097366039</v>
      </c>
      <c r="CM277" s="328">
        <v>1.5330795824029408E-2</v>
      </c>
      <c r="CN277" s="328">
        <v>0.91726314098724826</v>
      </c>
      <c r="CO277" s="328">
        <v>0.37633301411986952</v>
      </c>
      <c r="CP277" s="328">
        <v>0.93823978943561959</v>
      </c>
      <c r="CQ277" s="328">
        <v>3.2925555118010763E-3</v>
      </c>
      <c r="CR277" s="328">
        <v>0.73193684252246993</v>
      </c>
      <c r="CS277" s="328">
        <v>0.73549347972714618</v>
      </c>
      <c r="CT277" s="328">
        <v>0.13381773395474506</v>
      </c>
      <c r="CU277" s="328">
        <v>0.48913832901566678</v>
      </c>
      <c r="CV277" s="328">
        <v>0.82610076185039549</v>
      </c>
      <c r="CW277" s="329">
        <v>4.3969241690763994E-2</v>
      </c>
    </row>
    <row r="278" spans="1:101" x14ac:dyDescent="0.25">
      <c r="A278" s="322">
        <v>276</v>
      </c>
      <c r="B278" s="327">
        <v>0.90633591377021205</v>
      </c>
      <c r="C278" s="328">
        <v>0.83778017449601183</v>
      </c>
      <c r="D278" s="328">
        <v>0.58177877364326669</v>
      </c>
      <c r="E278" s="328">
        <v>9.2066052812090682E-2</v>
      </c>
      <c r="F278" s="328">
        <v>0.24863819800978515</v>
      </c>
      <c r="G278" s="328">
        <v>0.14040333961922435</v>
      </c>
      <c r="H278" s="328">
        <v>0.89222392862369237</v>
      </c>
      <c r="I278" s="328">
        <v>0.23186017550168403</v>
      </c>
      <c r="J278" s="328">
        <v>0.74282578428016777</v>
      </c>
      <c r="K278" s="328">
        <v>0.48241034459757182</v>
      </c>
      <c r="L278" s="328">
        <v>0.57122288026233647</v>
      </c>
      <c r="M278" s="328">
        <v>0.24639809635977117</v>
      </c>
      <c r="N278" s="328">
        <v>0.92246852156142456</v>
      </c>
      <c r="O278" s="328">
        <v>0.5428856165814766</v>
      </c>
      <c r="P278" s="328">
        <v>0.66069359682236506</v>
      </c>
      <c r="Q278" s="328">
        <v>0.99145640858648232</v>
      </c>
      <c r="R278" s="328">
        <v>0.29802334825659393</v>
      </c>
      <c r="S278" s="328">
        <v>0.97088366897129141</v>
      </c>
      <c r="T278" s="328">
        <v>0.43823214198273508</v>
      </c>
      <c r="U278" s="328">
        <v>5.2036329025672901E-2</v>
      </c>
      <c r="V278" s="328">
        <v>0.62696639447333791</v>
      </c>
      <c r="W278" s="328">
        <v>0.59481044039623066</v>
      </c>
      <c r="X278" s="328">
        <v>0.47987137366406074</v>
      </c>
      <c r="Y278" s="328">
        <v>0.85202557984362137</v>
      </c>
      <c r="Z278" s="328">
        <v>0.33135683804601257</v>
      </c>
      <c r="AA278" s="328">
        <v>0.91498835944575863</v>
      </c>
      <c r="AB278" s="328">
        <v>0.29222766808148837</v>
      </c>
      <c r="AC278" s="328">
        <v>0.75117097393972454</v>
      </c>
      <c r="AD278" s="328">
        <v>2.3726647615355922E-2</v>
      </c>
      <c r="AE278" s="328">
        <v>0.47925831993136647</v>
      </c>
      <c r="AF278" s="328">
        <v>0.24239945076715408</v>
      </c>
      <c r="AG278" s="328">
        <v>0.22745190907792545</v>
      </c>
      <c r="AH278" s="328">
        <v>0.10953073767150379</v>
      </c>
      <c r="AI278" s="328">
        <v>0.38116596478857812</v>
      </c>
      <c r="AJ278" s="328">
        <v>0.52966185285379019</v>
      </c>
      <c r="AK278" s="328">
        <v>0.56941792464830776</v>
      </c>
      <c r="AL278" s="328">
        <v>0.57716115547565905</v>
      </c>
      <c r="AM278" s="328">
        <v>0.14962521772278237</v>
      </c>
      <c r="AN278" s="328">
        <v>0.91491333527909102</v>
      </c>
      <c r="AO278" s="328">
        <v>0.54206941275675313</v>
      </c>
      <c r="AP278" s="328">
        <v>0.22703762004189132</v>
      </c>
      <c r="AQ278" s="328">
        <v>0.73904037700671399</v>
      </c>
      <c r="AR278" s="328">
        <v>0.22518568134942196</v>
      </c>
      <c r="AS278" s="328">
        <v>0.86337965477047707</v>
      </c>
      <c r="AT278" s="328">
        <v>0.64025005444950112</v>
      </c>
      <c r="AU278" s="328">
        <v>0.55277079997627432</v>
      </c>
      <c r="AV278" s="328">
        <v>3.9624324590083582E-2</v>
      </c>
      <c r="AW278" s="328">
        <v>0.29540420428670977</v>
      </c>
      <c r="AX278" s="328">
        <v>0.66712051212910151</v>
      </c>
      <c r="AY278" s="328">
        <v>0.94484952418618007</v>
      </c>
      <c r="AZ278" s="328">
        <v>0.27270006223929855</v>
      </c>
      <c r="BA278" s="328">
        <v>0.39394788560063398</v>
      </c>
      <c r="BB278" s="328">
        <v>0.91317343775095727</v>
      </c>
      <c r="BC278" s="328">
        <v>0.85757072920875688</v>
      </c>
      <c r="BD278" s="328">
        <v>0.50852634689632659</v>
      </c>
      <c r="BE278" s="328">
        <v>0.15867127854585328</v>
      </c>
      <c r="BF278" s="328">
        <v>0.17403612404903912</v>
      </c>
      <c r="BG278" s="328">
        <v>0.80231286598915785</v>
      </c>
      <c r="BH278" s="328">
        <v>0.12632478177682049</v>
      </c>
      <c r="BI278" s="328">
        <v>0.48118110004630044</v>
      </c>
      <c r="BJ278" s="328">
        <v>0.29236543060119247</v>
      </c>
      <c r="BK278" s="328">
        <v>0.95321638927846353</v>
      </c>
      <c r="BL278" s="328">
        <v>0.75906285852134925</v>
      </c>
      <c r="BM278" s="328">
        <v>0.70362051643834</v>
      </c>
      <c r="BN278" s="328">
        <v>0.10950088478464348</v>
      </c>
      <c r="BO278" s="328">
        <v>0.91078784503498356</v>
      </c>
      <c r="BP278" s="328">
        <v>0.76663801112001728</v>
      </c>
      <c r="BQ278" s="328">
        <v>0.4955994434502875</v>
      </c>
      <c r="BR278" s="328">
        <v>0.74717030708595544</v>
      </c>
      <c r="BS278" s="328">
        <v>0.49466073582024972</v>
      </c>
      <c r="BT278" s="328">
        <v>0.22475125635432125</v>
      </c>
      <c r="BU278" s="328">
        <v>0.99022573700995187</v>
      </c>
      <c r="BV278" s="328">
        <v>0.75504509340953962</v>
      </c>
      <c r="BW278" s="328">
        <v>0.12108598116959968</v>
      </c>
      <c r="BX278" s="328">
        <v>0.10732306187942875</v>
      </c>
      <c r="BY278" s="328">
        <v>5.9686935726347645E-2</v>
      </c>
      <c r="BZ278" s="328">
        <v>0.98268784155438915</v>
      </c>
      <c r="CA278" s="328">
        <v>0.96029124370002794</v>
      </c>
      <c r="CB278" s="328">
        <v>0.93093177322843723</v>
      </c>
      <c r="CC278" s="328">
        <v>0.83985193059267105</v>
      </c>
      <c r="CD278" s="328">
        <v>0.62375785508543213</v>
      </c>
      <c r="CE278" s="328">
        <v>0.79059267351098872</v>
      </c>
      <c r="CF278" s="328">
        <v>0.5430984681872344</v>
      </c>
      <c r="CG278" s="328">
        <v>0.16563461450578298</v>
      </c>
      <c r="CH278" s="328">
        <v>6.1381903027293738E-2</v>
      </c>
      <c r="CI278" s="328">
        <v>0.67946506388661021</v>
      </c>
      <c r="CJ278" s="328">
        <v>0.51126034193652092</v>
      </c>
      <c r="CK278" s="328">
        <v>0.33607425664103263</v>
      </c>
      <c r="CL278" s="328">
        <v>0.70776804729702469</v>
      </c>
      <c r="CM278" s="328">
        <v>0.78481579092013565</v>
      </c>
      <c r="CN278" s="328">
        <v>0.74439078201069009</v>
      </c>
      <c r="CO278" s="328">
        <v>0.20989303762061184</v>
      </c>
      <c r="CP278" s="328">
        <v>0.3521828315702018</v>
      </c>
      <c r="CQ278" s="328">
        <v>0.99919105412320697</v>
      </c>
      <c r="CR278" s="328">
        <v>0.14183476547521501</v>
      </c>
      <c r="CS278" s="328">
        <v>0.57071865021656532</v>
      </c>
      <c r="CT278" s="328">
        <v>0.34110696868475232</v>
      </c>
      <c r="CU278" s="328">
        <v>0.6878492563985068</v>
      </c>
      <c r="CV278" s="328">
        <v>6.1296933072312321E-2</v>
      </c>
      <c r="CW278" s="329">
        <v>0.81649898742031479</v>
      </c>
    </row>
    <row r="279" spans="1:101" x14ac:dyDescent="0.25">
      <c r="A279" s="322">
        <v>277</v>
      </c>
      <c r="B279" s="327">
        <v>0.73544249609329371</v>
      </c>
      <c r="C279" s="328">
        <v>0.74928826816700567</v>
      </c>
      <c r="D279" s="328">
        <v>0.72545382744153719</v>
      </c>
      <c r="E279" s="328">
        <v>0.25185611753529891</v>
      </c>
      <c r="F279" s="328">
        <v>0.80831401223140897</v>
      </c>
      <c r="G279" s="328">
        <v>0.33402931938378999</v>
      </c>
      <c r="H279" s="328">
        <v>0.97734699906588074</v>
      </c>
      <c r="I279" s="328">
        <v>0.30978096918199594</v>
      </c>
      <c r="J279" s="328">
        <v>0.20661838221468276</v>
      </c>
      <c r="K279" s="328">
        <v>0.85450361309205913</v>
      </c>
      <c r="L279" s="328">
        <v>0.57542781145564281</v>
      </c>
      <c r="M279" s="328">
        <v>0.9368773803802406</v>
      </c>
      <c r="N279" s="328">
        <v>0.92973215889087335</v>
      </c>
      <c r="O279" s="328">
        <v>0.98369483068440644</v>
      </c>
      <c r="P279" s="328">
        <v>0.97463115438598713</v>
      </c>
      <c r="Q279" s="328">
        <v>5.8926485792772265E-2</v>
      </c>
      <c r="R279" s="328">
        <v>0.35800084637404961</v>
      </c>
      <c r="S279" s="328">
        <v>0.58919670600648133</v>
      </c>
      <c r="T279" s="328">
        <v>0.46803702054265273</v>
      </c>
      <c r="U279" s="328">
        <v>0.89483146715942685</v>
      </c>
      <c r="V279" s="328">
        <v>0.27002116445157043</v>
      </c>
      <c r="W279" s="328">
        <v>0.86387549600097113</v>
      </c>
      <c r="X279" s="328">
        <v>0.82980514400167404</v>
      </c>
      <c r="Y279" s="328">
        <v>0.78636212095178237</v>
      </c>
      <c r="Z279" s="328">
        <v>0.49636250143456651</v>
      </c>
      <c r="AA279" s="328">
        <v>1.8744822932583505E-2</v>
      </c>
      <c r="AB279" s="328">
        <v>0.72493231460383178</v>
      </c>
      <c r="AC279" s="328">
        <v>0.21073788460562515</v>
      </c>
      <c r="AD279" s="328">
        <v>0.43909095295343459</v>
      </c>
      <c r="AE279" s="328">
        <v>0.61377879596825657</v>
      </c>
      <c r="AF279" s="328">
        <v>0.45156779582542939</v>
      </c>
      <c r="AG279" s="328">
        <v>0.39746787334969191</v>
      </c>
      <c r="AH279" s="328">
        <v>0.57912325474917381</v>
      </c>
      <c r="AI279" s="328">
        <v>0.60230927815961777</v>
      </c>
      <c r="AJ279" s="328">
        <v>0.22027069323248494</v>
      </c>
      <c r="AK279" s="328">
        <v>0.2345931811036932</v>
      </c>
      <c r="AL279" s="328">
        <v>0.70229835184956091</v>
      </c>
      <c r="AM279" s="328">
        <v>0.7848468814567231</v>
      </c>
      <c r="AN279" s="328">
        <v>0.99783372586633323</v>
      </c>
      <c r="AO279" s="328">
        <v>0.75999762870732224</v>
      </c>
      <c r="AP279" s="328">
        <v>0.12685493753866872</v>
      </c>
      <c r="AQ279" s="328">
        <v>0.23570433974515792</v>
      </c>
      <c r="AR279" s="328">
        <v>0.56836431934228315</v>
      </c>
      <c r="AS279" s="328">
        <v>0.21371519778353054</v>
      </c>
      <c r="AT279" s="328">
        <v>0.31406673197806878</v>
      </c>
      <c r="AU279" s="328">
        <v>0.32369028310788872</v>
      </c>
      <c r="AV279" s="328">
        <v>0.25759431936993771</v>
      </c>
      <c r="AW279" s="328">
        <v>0.24010516543943816</v>
      </c>
      <c r="AX279" s="328">
        <v>0.97678360794169339</v>
      </c>
      <c r="AY279" s="328">
        <v>0.42371351692423809</v>
      </c>
      <c r="AZ279" s="328">
        <v>0.94172505677345186</v>
      </c>
      <c r="BA279" s="328">
        <v>5.7803315921355569E-2</v>
      </c>
      <c r="BB279" s="328">
        <v>0.21065356919981815</v>
      </c>
      <c r="BC279" s="328">
        <v>0.67799095988631652</v>
      </c>
      <c r="BD279" s="328">
        <v>0.39177606440944412</v>
      </c>
      <c r="BE279" s="328">
        <v>0.80986687222981679</v>
      </c>
      <c r="BF279" s="328">
        <v>0.62402176796883824</v>
      </c>
      <c r="BG279" s="328">
        <v>0.86808742391806071</v>
      </c>
      <c r="BH279" s="328">
        <v>0.63683875854534744</v>
      </c>
      <c r="BI279" s="328">
        <v>0.14644131222649204</v>
      </c>
      <c r="BJ279" s="328">
        <v>0.33679459069458972</v>
      </c>
      <c r="BK279" s="328">
        <v>0.24646054511273885</v>
      </c>
      <c r="BL279" s="328">
        <v>0.17346892205345665</v>
      </c>
      <c r="BM279" s="328">
        <v>0.62294259567135546</v>
      </c>
      <c r="BN279" s="328">
        <v>0.22370457070551009</v>
      </c>
      <c r="BO279" s="328">
        <v>0.82800901837737362</v>
      </c>
      <c r="BP279" s="328">
        <v>0.33849746155248295</v>
      </c>
      <c r="BQ279" s="328">
        <v>0.69952313496676344</v>
      </c>
      <c r="BR279" s="328">
        <v>0.68322428746661745</v>
      </c>
      <c r="BS279" s="328">
        <v>0.64459429649241473</v>
      </c>
      <c r="BT279" s="328">
        <v>0.29304810741673215</v>
      </c>
      <c r="BU279" s="328">
        <v>0.57253231721930575</v>
      </c>
      <c r="BV279" s="328">
        <v>0.15196835450456581</v>
      </c>
      <c r="BW279" s="328">
        <v>0.84516793789584765</v>
      </c>
      <c r="BX279" s="328">
        <v>0.68966374837438771</v>
      </c>
      <c r="BY279" s="328">
        <v>0.31412070360320232</v>
      </c>
      <c r="BZ279" s="328">
        <v>0.4934868553451861</v>
      </c>
      <c r="CA279" s="328">
        <v>0.32457127194131141</v>
      </c>
      <c r="CB279" s="328">
        <v>0.29153161628599644</v>
      </c>
      <c r="CC279" s="328">
        <v>1.5228871194549853E-2</v>
      </c>
      <c r="CD279" s="328">
        <v>0.75127033073964311</v>
      </c>
      <c r="CE279" s="328">
        <v>6.5835782756726413E-2</v>
      </c>
      <c r="CF279" s="328">
        <v>0.46433605776499132</v>
      </c>
      <c r="CG279" s="328">
        <v>0.17410647493333098</v>
      </c>
      <c r="CH279" s="328">
        <v>0.62644799513012761</v>
      </c>
      <c r="CI279" s="328">
        <v>7.2476945180501406E-2</v>
      </c>
      <c r="CJ279" s="328">
        <v>0.43999638141822817</v>
      </c>
      <c r="CK279" s="328">
        <v>0.72022056480640018</v>
      </c>
      <c r="CL279" s="328">
        <v>0.48748191741768565</v>
      </c>
      <c r="CM279" s="328">
        <v>0.53811497076490822</v>
      </c>
      <c r="CN279" s="328">
        <v>0.89935590359020301</v>
      </c>
      <c r="CO279" s="328">
        <v>0.31718035975092551</v>
      </c>
      <c r="CP279" s="328">
        <v>6.110731538290004E-3</v>
      </c>
      <c r="CQ279" s="328">
        <v>0.80478210512138171</v>
      </c>
      <c r="CR279" s="328">
        <v>1.0712133423742554E-2</v>
      </c>
      <c r="CS279" s="328">
        <v>0.55025039744449278</v>
      </c>
      <c r="CT279" s="328">
        <v>0.36496719566454239</v>
      </c>
      <c r="CU279" s="328">
        <v>0.3739928157577963</v>
      </c>
      <c r="CV279" s="328">
        <v>0.27392458814526255</v>
      </c>
      <c r="CW279" s="329">
        <v>3.4088316870811042E-2</v>
      </c>
    </row>
    <row r="280" spans="1:101" x14ac:dyDescent="0.25">
      <c r="A280" s="322">
        <v>278</v>
      </c>
      <c r="B280" s="327">
        <v>0.68062648374505863</v>
      </c>
      <c r="C280" s="328">
        <v>0.49556208248007083</v>
      </c>
      <c r="D280" s="328">
        <v>0.40732406093908158</v>
      </c>
      <c r="E280" s="328">
        <v>0.11219718327105443</v>
      </c>
      <c r="F280" s="328">
        <v>0.32848346798474082</v>
      </c>
      <c r="G280" s="328">
        <v>0.13508932938698903</v>
      </c>
      <c r="H280" s="328">
        <v>0.36939812309816134</v>
      </c>
      <c r="I280" s="328">
        <v>6.0413098804423804E-2</v>
      </c>
      <c r="J280" s="328">
        <v>0.73248719852787803</v>
      </c>
      <c r="K280" s="328">
        <v>0.63848532140849068</v>
      </c>
      <c r="L280" s="328">
        <v>0.36693399578611618</v>
      </c>
      <c r="M280" s="328">
        <v>0.45777033342466567</v>
      </c>
      <c r="N280" s="328">
        <v>1.5045273637308565E-2</v>
      </c>
      <c r="O280" s="328">
        <v>0.90399090137118798</v>
      </c>
      <c r="P280" s="328">
        <v>0.76906106519066442</v>
      </c>
      <c r="Q280" s="328">
        <v>0.97832954657153426</v>
      </c>
      <c r="R280" s="328">
        <v>0.52448981575865838</v>
      </c>
      <c r="S280" s="328">
        <v>0.30513659896686907</v>
      </c>
      <c r="T280" s="328">
        <v>0.34917328855600704</v>
      </c>
      <c r="U280" s="328">
        <v>0.97475032969827602</v>
      </c>
      <c r="V280" s="328">
        <v>0.49406952160766116</v>
      </c>
      <c r="W280" s="328">
        <v>7.9451078237218198E-2</v>
      </c>
      <c r="X280" s="328">
        <v>0.96217293176001117</v>
      </c>
      <c r="Y280" s="328">
        <v>0.53559341265680893</v>
      </c>
      <c r="Z280" s="328">
        <v>0.41507225517783941</v>
      </c>
      <c r="AA280" s="328">
        <v>0.54835593435295649</v>
      </c>
      <c r="AB280" s="328">
        <v>0.14373928361869481</v>
      </c>
      <c r="AC280" s="328">
        <v>0.52582409926108742</v>
      </c>
      <c r="AD280" s="328">
        <v>0.71359637907839968</v>
      </c>
      <c r="AE280" s="328">
        <v>0.970077462231004</v>
      </c>
      <c r="AF280" s="328">
        <v>0.11006794510381934</v>
      </c>
      <c r="AG280" s="328">
        <v>0.76551711364638741</v>
      </c>
      <c r="AH280" s="328">
        <v>0.26334110909160291</v>
      </c>
      <c r="AI280" s="328">
        <v>0.94491756910605162</v>
      </c>
      <c r="AJ280" s="328">
        <v>0.69159996901594134</v>
      </c>
      <c r="AK280" s="328">
        <v>0.80182408188441823</v>
      </c>
      <c r="AL280" s="328">
        <v>0.19553661519067056</v>
      </c>
      <c r="AM280" s="328">
        <v>0.80468284657982903</v>
      </c>
      <c r="AN280" s="328">
        <v>0.89817225748746221</v>
      </c>
      <c r="AO280" s="328">
        <v>0.25431109591500789</v>
      </c>
      <c r="AP280" s="328">
        <v>0.36420559427512256</v>
      </c>
      <c r="AQ280" s="328">
        <v>0.35855995750231173</v>
      </c>
      <c r="AR280" s="328">
        <v>0.63053293747706873</v>
      </c>
      <c r="AS280" s="328">
        <v>0.87639132493596428</v>
      </c>
      <c r="AT280" s="328">
        <v>0.13554816740450804</v>
      </c>
      <c r="AU280" s="328">
        <v>0.85564520292570712</v>
      </c>
      <c r="AV280" s="328">
        <v>0.56425818927444027</v>
      </c>
      <c r="AW280" s="328">
        <v>0.50119452124058639</v>
      </c>
      <c r="AX280" s="328">
        <v>0.29264701918134595</v>
      </c>
      <c r="AY280" s="328">
        <v>0.47931188528644819</v>
      </c>
      <c r="AZ280" s="328">
        <v>8.1134246421218137E-2</v>
      </c>
      <c r="BA280" s="328">
        <v>0.9416218370536964</v>
      </c>
      <c r="BB280" s="328">
        <v>0.48904318042269823</v>
      </c>
      <c r="BC280" s="328">
        <v>0.14587436794582365</v>
      </c>
      <c r="BD280" s="328">
        <v>0.88076126320697523</v>
      </c>
      <c r="BE280" s="328">
        <v>0.3628114249463561</v>
      </c>
      <c r="BF280" s="328">
        <v>0.18120792051741885</v>
      </c>
      <c r="BG280" s="328">
        <v>0.65959059964549782</v>
      </c>
      <c r="BH280" s="328">
        <v>0.23316243095201594</v>
      </c>
      <c r="BI280" s="328">
        <v>0.95696807424994912</v>
      </c>
      <c r="BJ280" s="328">
        <v>2.4307515587525419E-2</v>
      </c>
      <c r="BK280" s="328">
        <v>0.81744412084007534</v>
      </c>
      <c r="BL280" s="328">
        <v>0.12245584022638134</v>
      </c>
      <c r="BM280" s="328">
        <v>0.91731822445089617</v>
      </c>
      <c r="BN280" s="328">
        <v>0.19596930408653668</v>
      </c>
      <c r="BO280" s="328">
        <v>0.42670641996152381</v>
      </c>
      <c r="BP280" s="328">
        <v>5.0034450193123803E-2</v>
      </c>
      <c r="BQ280" s="328">
        <v>0.79675905553964377</v>
      </c>
      <c r="BR280" s="328">
        <v>0.779904972684069</v>
      </c>
      <c r="BS280" s="328">
        <v>0.61857570535921447</v>
      </c>
      <c r="BT280" s="328">
        <v>0.76304765027803523</v>
      </c>
      <c r="BU280" s="328">
        <v>0.87415618759534564</v>
      </c>
      <c r="BV280" s="328">
        <v>0.11310519482099068</v>
      </c>
      <c r="BW280" s="328">
        <v>0.1303062034125162</v>
      </c>
      <c r="BX280" s="328">
        <v>0.19992759644337443</v>
      </c>
      <c r="BY280" s="328">
        <v>0.50022861668874086</v>
      </c>
      <c r="BZ280" s="328">
        <v>0.4697908089607763</v>
      </c>
      <c r="CA280" s="328">
        <v>0.89230719519513091</v>
      </c>
      <c r="CB280" s="328">
        <v>0.17292194848476061</v>
      </c>
      <c r="CC280" s="328">
        <v>0.98241353265189901</v>
      </c>
      <c r="CD280" s="328">
        <v>6.6104683653854579E-2</v>
      </c>
      <c r="CE280" s="328">
        <v>0.65272381626401987</v>
      </c>
      <c r="CF280" s="328">
        <v>0.92813932045170056</v>
      </c>
      <c r="CG280" s="328">
        <v>0.29097760350291235</v>
      </c>
      <c r="CH280" s="328">
        <v>0.19566717803551459</v>
      </c>
      <c r="CI280" s="328">
        <v>0.78610664994351875</v>
      </c>
      <c r="CJ280" s="328">
        <v>0.76942356831152914</v>
      </c>
      <c r="CK280" s="328">
        <v>0.45812218593790988</v>
      </c>
      <c r="CL280" s="328">
        <v>0.5098016553297533</v>
      </c>
      <c r="CM280" s="328">
        <v>0.12073473090722686</v>
      </c>
      <c r="CN280" s="328">
        <v>0.618173058491581</v>
      </c>
      <c r="CO280" s="328">
        <v>8.5035589620728658E-2</v>
      </c>
      <c r="CP280" s="328">
        <v>0.71327156369695954</v>
      </c>
      <c r="CQ280" s="328">
        <v>0.87221646488503968</v>
      </c>
      <c r="CR280" s="328">
        <v>0.4798971015769633</v>
      </c>
      <c r="CS280" s="328">
        <v>0.7229211683116481</v>
      </c>
      <c r="CT280" s="328">
        <v>0.91709651379691093</v>
      </c>
      <c r="CU280" s="328">
        <v>4.5314579199514426E-2</v>
      </c>
      <c r="CV280" s="328">
        <v>0.58216908806764156</v>
      </c>
      <c r="CW280" s="329">
        <v>0.48996891712134993</v>
      </c>
    </row>
    <row r="281" spans="1:101" x14ac:dyDescent="0.25">
      <c r="A281" s="322">
        <v>279</v>
      </c>
      <c r="B281" s="327">
        <v>0.91379985921440188</v>
      </c>
      <c r="C281" s="328">
        <v>0.75505806529657615</v>
      </c>
      <c r="D281" s="328">
        <v>0.27667119722754308</v>
      </c>
      <c r="E281" s="328">
        <v>0.30826472906762525</v>
      </c>
      <c r="F281" s="328">
        <v>0.21905318243280214</v>
      </c>
      <c r="G281" s="328">
        <v>0.45918107471285685</v>
      </c>
      <c r="H281" s="328">
        <v>0.35504896940140829</v>
      </c>
      <c r="I281" s="328">
        <v>0.14347703999923112</v>
      </c>
      <c r="J281" s="328">
        <v>0.64093379225457259</v>
      </c>
      <c r="K281" s="328">
        <v>0.83718555154926833</v>
      </c>
      <c r="L281" s="328">
        <v>0.31414274566353484</v>
      </c>
      <c r="M281" s="328">
        <v>0.41843564964991242</v>
      </c>
      <c r="N281" s="328">
        <v>0.68425791968096483</v>
      </c>
      <c r="O281" s="328">
        <v>0.76154095201264105</v>
      </c>
      <c r="P281" s="328">
        <v>0.13001223035201903</v>
      </c>
      <c r="Q281" s="328">
        <v>0.94759112275031931</v>
      </c>
      <c r="R281" s="328">
        <v>7.6462090881403322E-2</v>
      </c>
      <c r="S281" s="328">
        <v>0.49762488833986618</v>
      </c>
      <c r="T281" s="328">
        <v>0.84993017282711003</v>
      </c>
      <c r="U281" s="328">
        <v>0.3952995186240289</v>
      </c>
      <c r="V281" s="328">
        <v>4.4813351679164448E-2</v>
      </c>
      <c r="W281" s="328">
        <v>0.9600916608586636</v>
      </c>
      <c r="X281" s="328">
        <v>9.2018534429553434E-2</v>
      </c>
      <c r="Y281" s="328">
        <v>0.3809181354004787</v>
      </c>
      <c r="Z281" s="328">
        <v>0.45109087395101888</v>
      </c>
      <c r="AA281" s="328">
        <v>0.39574688682885939</v>
      </c>
      <c r="AB281" s="328">
        <v>0.64803367788752575</v>
      </c>
      <c r="AC281" s="328">
        <v>0.56253656266626995</v>
      </c>
      <c r="AD281" s="328">
        <v>0.65604926652766959</v>
      </c>
      <c r="AE281" s="328">
        <v>0.2589867419827776</v>
      </c>
      <c r="AF281" s="328">
        <v>0.58934790179955776</v>
      </c>
      <c r="AG281" s="328">
        <v>0.20357214752351638</v>
      </c>
      <c r="AH281" s="328">
        <v>0.34527068059968036</v>
      </c>
      <c r="AI281" s="328">
        <v>0.115419277528372</v>
      </c>
      <c r="AJ281" s="328">
        <v>0.77341644055660286</v>
      </c>
      <c r="AK281" s="328">
        <v>0.16536135083585024</v>
      </c>
      <c r="AL281" s="328">
        <v>0.18716630802535339</v>
      </c>
      <c r="AM281" s="328">
        <v>4.1575619834926858E-2</v>
      </c>
      <c r="AN281" s="328">
        <v>0.98408552801600546</v>
      </c>
      <c r="AO281" s="328">
        <v>0.51445019828616179</v>
      </c>
      <c r="AP281" s="328">
        <v>0.54264043173281706</v>
      </c>
      <c r="AQ281" s="328">
        <v>0.12077111220889436</v>
      </c>
      <c r="AR281" s="328">
        <v>0.33125610581736531</v>
      </c>
      <c r="AS281" s="328">
        <v>0.84734367044335457</v>
      </c>
      <c r="AT281" s="328">
        <v>0.41671468173524051</v>
      </c>
      <c r="AU281" s="328">
        <v>0.53582455819322927</v>
      </c>
      <c r="AV281" s="328">
        <v>0.73671640654783488</v>
      </c>
      <c r="AW281" s="328">
        <v>0.27120635119827785</v>
      </c>
      <c r="AX281" s="328">
        <v>0.40585909001184639</v>
      </c>
      <c r="AY281" s="328">
        <v>0.81957936877006676</v>
      </c>
      <c r="AZ281" s="328">
        <v>0.15505129896380021</v>
      </c>
      <c r="BA281" s="328">
        <v>0.37278626452897545</v>
      </c>
      <c r="BB281" s="328">
        <v>0.77103720546891008</v>
      </c>
      <c r="BC281" s="328">
        <v>0.45830173089546156</v>
      </c>
      <c r="BD281" s="328">
        <v>0.65971365357386791</v>
      </c>
      <c r="BE281" s="328">
        <v>0.32597149004371673</v>
      </c>
      <c r="BF281" s="328">
        <v>5.4966244973018163E-3</v>
      </c>
      <c r="BG281" s="328">
        <v>0.23517267120985896</v>
      </c>
      <c r="BH281" s="328">
        <v>0.28231257359802719</v>
      </c>
      <c r="BI281" s="328">
        <v>0.44188708986331893</v>
      </c>
      <c r="BJ281" s="328">
        <v>0.99184911366399753</v>
      </c>
      <c r="BK281" s="328">
        <v>0.65782422448410571</v>
      </c>
      <c r="BL281" s="328">
        <v>0.64650450823348482</v>
      </c>
      <c r="BM281" s="328">
        <v>0.10949900070507734</v>
      </c>
      <c r="BN281" s="328">
        <v>0.12481492810351846</v>
      </c>
      <c r="BO281" s="328">
        <v>0.61537584614567198</v>
      </c>
      <c r="BP281" s="328">
        <v>0.69711330164360708</v>
      </c>
      <c r="BQ281" s="328">
        <v>0.34528798200632949</v>
      </c>
      <c r="BR281" s="328">
        <v>0.11325672116704921</v>
      </c>
      <c r="BS281" s="328">
        <v>0.98478033277939114</v>
      </c>
      <c r="BT281" s="328">
        <v>9.4013737215091098E-2</v>
      </c>
      <c r="BU281" s="328">
        <v>0.10052876142332656</v>
      </c>
      <c r="BV281" s="328">
        <v>0.33022587203727527</v>
      </c>
      <c r="BW281" s="328">
        <v>0.36139885694847562</v>
      </c>
      <c r="BX281" s="328">
        <v>0.2198847421478618</v>
      </c>
      <c r="BY281" s="328">
        <v>0.3148308097006085</v>
      </c>
      <c r="BZ281" s="328">
        <v>0.38612314443943618</v>
      </c>
      <c r="CA281" s="328">
        <v>0.37066650331426709</v>
      </c>
      <c r="CB281" s="328">
        <v>0.18598501637673959</v>
      </c>
      <c r="CC281" s="328">
        <v>0.69424368879456821</v>
      </c>
      <c r="CD281" s="328">
        <v>0.35984126055445298</v>
      </c>
      <c r="CE281" s="328">
        <v>0.9930892297865237</v>
      </c>
      <c r="CF281" s="328">
        <v>0.96286944125275742</v>
      </c>
      <c r="CG281" s="328">
        <v>0.7502076836442908</v>
      </c>
      <c r="CH281" s="328">
        <v>0.13609818817173291</v>
      </c>
      <c r="CI281" s="328">
        <v>0.36993172013295794</v>
      </c>
      <c r="CJ281" s="328">
        <v>0.91559959086898002</v>
      </c>
      <c r="CK281" s="328">
        <v>0.34277748622043314</v>
      </c>
      <c r="CL281" s="328">
        <v>0.8778115512304554</v>
      </c>
      <c r="CM281" s="328">
        <v>0.87813654676489894</v>
      </c>
      <c r="CN281" s="328">
        <v>0.94013756972037332</v>
      </c>
      <c r="CO281" s="328">
        <v>0.83603188947604345</v>
      </c>
      <c r="CP281" s="328">
        <v>0.84861723411506484</v>
      </c>
      <c r="CQ281" s="328">
        <v>0.44302163554806739</v>
      </c>
      <c r="CR281" s="328">
        <v>0.87579651655405222</v>
      </c>
      <c r="CS281" s="328">
        <v>9.2449439316408366E-2</v>
      </c>
      <c r="CT281" s="328">
        <v>0.57803247888079268</v>
      </c>
      <c r="CU281" s="328">
        <v>0.49885105630605597</v>
      </c>
      <c r="CV281" s="328">
        <v>0.75606841043043715</v>
      </c>
      <c r="CW281" s="329">
        <v>0.90428332721495686</v>
      </c>
    </row>
    <row r="282" spans="1:101" x14ac:dyDescent="0.25">
      <c r="A282" s="322">
        <v>280</v>
      </c>
      <c r="B282" s="327">
        <v>0.7664896585712726</v>
      </c>
      <c r="C282" s="328">
        <v>0.79965581876501268</v>
      </c>
      <c r="D282" s="328">
        <v>0.27270244931105703</v>
      </c>
      <c r="E282" s="328">
        <v>0.6264236760441646</v>
      </c>
      <c r="F282" s="328">
        <v>8.6966703426762937E-3</v>
      </c>
      <c r="G282" s="328">
        <v>0.37943132729027962</v>
      </c>
      <c r="H282" s="328">
        <v>5.0962544927181774E-2</v>
      </c>
      <c r="I282" s="328">
        <v>0.32715139494485612</v>
      </c>
      <c r="J282" s="328">
        <v>0.55452331265126009</v>
      </c>
      <c r="K282" s="328">
        <v>0.70710026459858</v>
      </c>
      <c r="L282" s="328">
        <v>0.55009790997251451</v>
      </c>
      <c r="M282" s="328">
        <v>0.67341646175520342</v>
      </c>
      <c r="N282" s="328">
        <v>0.74550806121977264</v>
      </c>
      <c r="O282" s="328">
        <v>0.68220885525882213</v>
      </c>
      <c r="P282" s="328">
        <v>0.43884005595728648</v>
      </c>
      <c r="Q282" s="328">
        <v>0.59992142138460314</v>
      </c>
      <c r="R282" s="328">
        <v>0.22931609879060844</v>
      </c>
      <c r="S282" s="328">
        <v>0.8933325390200586</v>
      </c>
      <c r="T282" s="328">
        <v>0.28092869285181221</v>
      </c>
      <c r="U282" s="328">
        <v>0.80584774106515766</v>
      </c>
      <c r="V282" s="328">
        <v>0.57660242079433477</v>
      </c>
      <c r="W282" s="328">
        <v>0.24817433780765752</v>
      </c>
      <c r="X282" s="328">
        <v>0.16948590879847192</v>
      </c>
      <c r="Y282" s="328">
        <v>0.35918892156305393</v>
      </c>
      <c r="Z282" s="328">
        <v>0.8115867102437111</v>
      </c>
      <c r="AA282" s="328">
        <v>0.97789143524145539</v>
      </c>
      <c r="AB282" s="328">
        <v>0.23781630889432437</v>
      </c>
      <c r="AC282" s="328">
        <v>0.19945379235860905</v>
      </c>
      <c r="AD282" s="328">
        <v>0.2434365532407865</v>
      </c>
      <c r="AE282" s="328">
        <v>0.55332616945418089</v>
      </c>
      <c r="AF282" s="328">
        <v>0.68153928496856331</v>
      </c>
      <c r="AG282" s="328">
        <v>6.2413866928443973E-2</v>
      </c>
      <c r="AH282" s="328">
        <v>0.38697866317812424</v>
      </c>
      <c r="AI282" s="328">
        <v>0.64143911217509331</v>
      </c>
      <c r="AJ282" s="328">
        <v>0.10588861146217554</v>
      </c>
      <c r="AK282" s="328">
        <v>0.41168412620018646</v>
      </c>
      <c r="AL282" s="328">
        <v>0.54670522405247612</v>
      </c>
      <c r="AM282" s="328">
        <v>0.89419144254584926</v>
      </c>
      <c r="AN282" s="328">
        <v>0.82937103515711552</v>
      </c>
      <c r="AO282" s="328">
        <v>0.6266948736112905</v>
      </c>
      <c r="AP282" s="328">
        <v>0.76422106651268029</v>
      </c>
      <c r="AQ282" s="328">
        <v>0.27294914108523471</v>
      </c>
      <c r="AR282" s="328">
        <v>0.83402853026092938</v>
      </c>
      <c r="AS282" s="328">
        <v>0.79621511463674843</v>
      </c>
      <c r="AT282" s="328">
        <v>0.73868748673813345</v>
      </c>
      <c r="AU282" s="328">
        <v>0.36225549515712729</v>
      </c>
      <c r="AV282" s="328">
        <v>7.6744464648687227E-2</v>
      </c>
      <c r="AW282" s="328">
        <v>0.61759814934843593</v>
      </c>
      <c r="AX282" s="328">
        <v>0.40735662426713959</v>
      </c>
      <c r="AY282" s="328">
        <v>0.15940644442758067</v>
      </c>
      <c r="AZ282" s="328">
        <v>0.18767683970162707</v>
      </c>
      <c r="BA282" s="328">
        <v>0.25661702774888973</v>
      </c>
      <c r="BB282" s="328">
        <v>4.234039316672078E-2</v>
      </c>
      <c r="BC282" s="328">
        <v>0.32773937583714141</v>
      </c>
      <c r="BD282" s="328">
        <v>0.87869309717031729</v>
      </c>
      <c r="BE282" s="328">
        <v>0.19296479328684324</v>
      </c>
      <c r="BF282" s="328">
        <v>9.3430993699818998E-2</v>
      </c>
      <c r="BG282" s="328">
        <v>0.13564071556480961</v>
      </c>
      <c r="BH282" s="328">
        <v>6.3984665068891111E-2</v>
      </c>
      <c r="BI282" s="328">
        <v>0.6311833727415106</v>
      </c>
      <c r="BJ282" s="328">
        <v>0.18297907000741098</v>
      </c>
      <c r="BK282" s="328">
        <v>0.7613143322911915</v>
      </c>
      <c r="BL282" s="328">
        <v>0.89276427043862761</v>
      </c>
      <c r="BM282" s="328">
        <v>5.0656960363109738E-2</v>
      </c>
      <c r="BN282" s="328">
        <v>0.12801706601662399</v>
      </c>
      <c r="BO282" s="328">
        <v>0.67580695469737506</v>
      </c>
      <c r="BP282" s="328">
        <v>0.18318379244146055</v>
      </c>
      <c r="BQ282" s="328">
        <v>0.9090122688864164</v>
      </c>
      <c r="BR282" s="328">
        <v>0.60988322086229463</v>
      </c>
      <c r="BS282" s="328">
        <v>0.80390356228465709</v>
      </c>
      <c r="BT282" s="328">
        <v>0.82977827718895281</v>
      </c>
      <c r="BU282" s="328">
        <v>0.2540253352884394</v>
      </c>
      <c r="BV282" s="328">
        <v>0.74182173883938951</v>
      </c>
      <c r="BW282" s="328">
        <v>0.29389434645624046</v>
      </c>
      <c r="BX282" s="328">
        <v>4.8173728092297807E-2</v>
      </c>
      <c r="BY282" s="328">
        <v>0.95167533633006385</v>
      </c>
      <c r="BZ282" s="328">
        <v>8.1763262554509275E-2</v>
      </c>
      <c r="CA282" s="328">
        <v>0.6315959662700088</v>
      </c>
      <c r="CB282" s="328">
        <v>7.7998720924469467E-2</v>
      </c>
      <c r="CC282" s="328">
        <v>0.29091745835285865</v>
      </c>
      <c r="CD282" s="328">
        <v>0.66911673466144705</v>
      </c>
      <c r="CE282" s="328">
        <v>0.32675946200786843</v>
      </c>
      <c r="CF282" s="328">
        <v>0.20139391668444251</v>
      </c>
      <c r="CG282" s="328">
        <v>9.5596216221101926E-2</v>
      </c>
      <c r="CH282" s="328">
        <v>0.25923516601254892</v>
      </c>
      <c r="CI282" s="328">
        <v>3.9504574573500761E-2</v>
      </c>
      <c r="CJ282" s="328">
        <v>0.78780903694607862</v>
      </c>
      <c r="CK282" s="328">
        <v>8.6521851281132989E-2</v>
      </c>
      <c r="CL282" s="328">
        <v>0.4881436072542531</v>
      </c>
      <c r="CM282" s="328">
        <v>0.69966639262630803</v>
      </c>
      <c r="CN282" s="328">
        <v>0.5686833481972835</v>
      </c>
      <c r="CO282" s="328">
        <v>0.78182817865555387</v>
      </c>
      <c r="CP282" s="328">
        <v>0.69796483313203606</v>
      </c>
      <c r="CQ282" s="328">
        <v>0.5706404975838737</v>
      </c>
      <c r="CR282" s="328">
        <v>0.95379186254439752</v>
      </c>
      <c r="CS282" s="328">
        <v>0.64406187003272763</v>
      </c>
      <c r="CT282" s="328">
        <v>0.7119802947706404</v>
      </c>
      <c r="CU282" s="328">
        <v>0.48914342672079258</v>
      </c>
      <c r="CV282" s="328">
        <v>0.64274436174830285</v>
      </c>
      <c r="CW282" s="329">
        <v>0.55690409557262566</v>
      </c>
    </row>
    <row r="283" spans="1:101" x14ac:dyDescent="0.25">
      <c r="A283" s="322">
        <v>281</v>
      </c>
      <c r="B283" s="327">
        <v>0.46391194379063538</v>
      </c>
      <c r="C283" s="328">
        <v>0.45964164389161422</v>
      </c>
      <c r="D283" s="328">
        <v>0.95228870048329295</v>
      </c>
      <c r="E283" s="328">
        <v>0.94586484032434837</v>
      </c>
      <c r="F283" s="328">
        <v>0.50275604407992169</v>
      </c>
      <c r="G283" s="328">
        <v>0.6577989051340829</v>
      </c>
      <c r="H283" s="328">
        <v>0.50838740517466663</v>
      </c>
      <c r="I283" s="328">
        <v>0.84621526937370639</v>
      </c>
      <c r="J283" s="328">
        <v>0.37242592362763016</v>
      </c>
      <c r="K283" s="328">
        <v>0.5303275068972626</v>
      </c>
      <c r="L283" s="328">
        <v>0.53918973756968214</v>
      </c>
      <c r="M283" s="328">
        <v>0.4936344593641584</v>
      </c>
      <c r="N283" s="328">
        <v>0.41276554464225157</v>
      </c>
      <c r="O283" s="328">
        <v>0.14932054837412245</v>
      </c>
      <c r="P283" s="328">
        <v>0.57520938301242652</v>
      </c>
      <c r="Q283" s="328">
        <v>0.2693342189096708</v>
      </c>
      <c r="R283" s="328">
        <v>0.39928652638151352</v>
      </c>
      <c r="S283" s="328">
        <v>0.63595754762909973</v>
      </c>
      <c r="T283" s="328">
        <v>0.8200054073748051</v>
      </c>
      <c r="U283" s="328">
        <v>0.79031482220449156</v>
      </c>
      <c r="V283" s="328">
        <v>0.61130578306421235</v>
      </c>
      <c r="W283" s="328">
        <v>0.64942595610232701</v>
      </c>
      <c r="X283" s="328">
        <v>0.7148255739552658</v>
      </c>
      <c r="Y283" s="328">
        <v>4.7618307995808573E-2</v>
      </c>
      <c r="Z283" s="328">
        <v>0.64808038052592121</v>
      </c>
      <c r="AA283" s="328">
        <v>0.95273413175900945</v>
      </c>
      <c r="AB283" s="328">
        <v>0.59639234666301344</v>
      </c>
      <c r="AC283" s="328">
        <v>0.72310877048966393</v>
      </c>
      <c r="AD283" s="328">
        <v>0.83813844429278817</v>
      </c>
      <c r="AE283" s="328">
        <v>8.2769126675721783E-2</v>
      </c>
      <c r="AF283" s="328">
        <v>9.2240961715043035E-2</v>
      </c>
      <c r="AG283" s="328">
        <v>0.98251344932404017</v>
      </c>
      <c r="AH283" s="328">
        <v>0.64983245984387228</v>
      </c>
      <c r="AI283" s="328">
        <v>0.24694737504210296</v>
      </c>
      <c r="AJ283" s="328">
        <v>0.46173483061090748</v>
      </c>
      <c r="AK283" s="328">
        <v>0.33004444008917289</v>
      </c>
      <c r="AL283" s="328">
        <v>0.76102441735511484</v>
      </c>
      <c r="AM283" s="328">
        <v>0.31331799987003617</v>
      </c>
      <c r="AN283" s="328">
        <v>0.75116300193437091</v>
      </c>
      <c r="AO283" s="328">
        <v>0.1127048491857221</v>
      </c>
      <c r="AP283" s="328">
        <v>0.14876675069450851</v>
      </c>
      <c r="AQ283" s="328">
        <v>0.43128328356064216</v>
      </c>
      <c r="AR283" s="328">
        <v>0.66730341938086135</v>
      </c>
      <c r="AS283" s="328">
        <v>0.93729763262283172</v>
      </c>
      <c r="AT283" s="328">
        <v>0.60542941687721763</v>
      </c>
      <c r="AU283" s="328">
        <v>7.5924931491468506E-2</v>
      </c>
      <c r="AV283" s="328">
        <v>0.48893051190528647</v>
      </c>
      <c r="AW283" s="328">
        <v>0.59228872715973591</v>
      </c>
      <c r="AX283" s="328">
        <v>5.3924945761079757E-2</v>
      </c>
      <c r="AY283" s="328">
        <v>0.83076169749570217</v>
      </c>
      <c r="AZ283" s="328">
        <v>0.19845989678410536</v>
      </c>
      <c r="BA283" s="328">
        <v>0.63050370879197004</v>
      </c>
      <c r="BB283" s="328">
        <v>0.67429844473069567</v>
      </c>
      <c r="BC283" s="328">
        <v>0.99589706258596422</v>
      </c>
      <c r="BD283" s="328">
        <v>0.40447415065127879</v>
      </c>
      <c r="BE283" s="328">
        <v>0.747442804272759</v>
      </c>
      <c r="BF283" s="328">
        <v>0.26378917318978901</v>
      </c>
      <c r="BG283" s="328">
        <v>0.18562858852332376</v>
      </c>
      <c r="BH283" s="328">
        <v>3.4656446508387617E-2</v>
      </c>
      <c r="BI283" s="328">
        <v>0.11962502860188629</v>
      </c>
      <c r="BJ283" s="328">
        <v>0.70574350414719067</v>
      </c>
      <c r="BK283" s="328">
        <v>0.99329580834660458</v>
      </c>
      <c r="BL283" s="328">
        <v>0.57068672903349427</v>
      </c>
      <c r="BM283" s="328">
        <v>0.2717280164730802</v>
      </c>
      <c r="BN283" s="328">
        <v>0.7950767668033496</v>
      </c>
      <c r="BO283" s="328">
        <v>0.84569026492526445</v>
      </c>
      <c r="BP283" s="328">
        <v>0.8519433241150578</v>
      </c>
      <c r="BQ283" s="328">
        <v>0.6016058591935165</v>
      </c>
      <c r="BR283" s="328">
        <v>0.91921660531313432</v>
      </c>
      <c r="BS283" s="328">
        <v>0.74699900174070599</v>
      </c>
      <c r="BT283" s="328">
        <v>0.56280196593445453</v>
      </c>
      <c r="BU283" s="328">
        <v>0.33720339473105732</v>
      </c>
      <c r="BV283" s="328">
        <v>0.22524887122985371</v>
      </c>
      <c r="BW283" s="328">
        <v>0.68293296165668504</v>
      </c>
      <c r="BX283" s="328">
        <v>0.76041415068404139</v>
      </c>
      <c r="BY283" s="328">
        <v>0.17096355484135284</v>
      </c>
      <c r="BZ283" s="328">
        <v>0.27694741789526267</v>
      </c>
      <c r="CA283" s="328">
        <v>0.76613931370961086</v>
      </c>
      <c r="CB283" s="328">
        <v>0.37861686755745083</v>
      </c>
      <c r="CC283" s="328">
        <v>0.30282913217294793</v>
      </c>
      <c r="CD283" s="328">
        <v>0.53282627286210271</v>
      </c>
      <c r="CE283" s="328">
        <v>0.45778808234262902</v>
      </c>
      <c r="CF283" s="328">
        <v>0.17517630714015175</v>
      </c>
      <c r="CG283" s="328">
        <v>0.78879541070025061</v>
      </c>
      <c r="CH283" s="328">
        <v>0.30157271294602217</v>
      </c>
      <c r="CI283" s="328">
        <v>0.52018372050143502</v>
      </c>
      <c r="CJ283" s="328">
        <v>0.49228097858006681</v>
      </c>
      <c r="CK283" s="328">
        <v>6.0974626087020756E-2</v>
      </c>
      <c r="CL283" s="328">
        <v>0.11400504445900816</v>
      </c>
      <c r="CM283" s="328">
        <v>0.41866270271294681</v>
      </c>
      <c r="CN283" s="328">
        <v>0.46531902172767525</v>
      </c>
      <c r="CO283" s="328">
        <v>0.73711865801556042</v>
      </c>
      <c r="CP283" s="328">
        <v>0.2874757593106454</v>
      </c>
      <c r="CQ283" s="328">
        <v>0.22824409111269706</v>
      </c>
      <c r="CR283" s="328">
        <v>0.50244673952798458</v>
      </c>
      <c r="CS283" s="328">
        <v>0.19721805091167832</v>
      </c>
      <c r="CT283" s="328">
        <v>0.52491452003143824</v>
      </c>
      <c r="CU283" s="328">
        <v>0.75064510186052691</v>
      </c>
      <c r="CV283" s="328">
        <v>0.66511907900458089</v>
      </c>
      <c r="CW283" s="329">
        <v>0.36263783760312585</v>
      </c>
    </row>
    <row r="284" spans="1:101" x14ac:dyDescent="0.25">
      <c r="A284" s="322">
        <v>282</v>
      </c>
      <c r="B284" s="327">
        <v>0.92310994776454014</v>
      </c>
      <c r="C284" s="328">
        <v>6.6666182413396058E-2</v>
      </c>
      <c r="D284" s="328">
        <v>0.23451234294656986</v>
      </c>
      <c r="E284" s="328">
        <v>7.7105714604573272E-2</v>
      </c>
      <c r="F284" s="328">
        <v>0.8452232181283037</v>
      </c>
      <c r="G284" s="328">
        <v>2.8110767794797376E-2</v>
      </c>
      <c r="H284" s="328">
        <v>0.43765375191545552</v>
      </c>
      <c r="I284" s="328">
        <v>0.55828196014545162</v>
      </c>
      <c r="J284" s="328">
        <v>0.25994100776647699</v>
      </c>
      <c r="K284" s="328">
        <v>0.72584214882324649</v>
      </c>
      <c r="L284" s="328">
        <v>0.21923272108528336</v>
      </c>
      <c r="M284" s="328">
        <v>0.67398743240127956</v>
      </c>
      <c r="N284" s="328">
        <v>0.51333982963308156</v>
      </c>
      <c r="O284" s="328">
        <v>0.51087161213886745</v>
      </c>
      <c r="P284" s="328">
        <v>0.4468800952086065</v>
      </c>
      <c r="Q284" s="328">
        <v>0.41680964925559016</v>
      </c>
      <c r="R284" s="328">
        <v>1.353568626083157E-2</v>
      </c>
      <c r="S284" s="328">
        <v>4.4083889555435185E-2</v>
      </c>
      <c r="T284" s="328">
        <v>0.94578554642105073</v>
      </c>
      <c r="U284" s="328">
        <v>9.9234604789329328E-2</v>
      </c>
      <c r="V284" s="328">
        <v>0.18116795057301083</v>
      </c>
      <c r="W284" s="328">
        <v>0.33110723991055302</v>
      </c>
      <c r="X284" s="328">
        <v>0.12583532696917921</v>
      </c>
      <c r="Y284" s="328">
        <v>0.50129265066752415</v>
      </c>
      <c r="Z284" s="328">
        <v>0.58560150022888435</v>
      </c>
      <c r="AA284" s="328">
        <v>0.96910198260459435</v>
      </c>
      <c r="AB284" s="328">
        <v>0.51169377069529443</v>
      </c>
      <c r="AC284" s="328">
        <v>5.253953233890063E-2</v>
      </c>
      <c r="AD284" s="328">
        <v>0.19775405824652426</v>
      </c>
      <c r="AE284" s="328">
        <v>0.43121317694514261</v>
      </c>
      <c r="AF284" s="328">
        <v>0.44470502474501039</v>
      </c>
      <c r="AG284" s="328">
        <v>0.331944191660412</v>
      </c>
      <c r="AH284" s="328">
        <v>0.70273090607149968</v>
      </c>
      <c r="AI284" s="328">
        <v>0.70949786575797535</v>
      </c>
      <c r="AJ284" s="328">
        <v>0.19901073107299183</v>
      </c>
      <c r="AK284" s="328">
        <v>0.83291206864859735</v>
      </c>
      <c r="AL284" s="328">
        <v>0.77404704558352844</v>
      </c>
      <c r="AM284" s="328">
        <v>0.97617102590431015</v>
      </c>
      <c r="AN284" s="328">
        <v>0.85936998124327513</v>
      </c>
      <c r="AO284" s="328">
        <v>0.14254550486945128</v>
      </c>
      <c r="AP284" s="328">
        <v>0.33365346254944339</v>
      </c>
      <c r="AQ284" s="328">
        <v>0.83641233546905913</v>
      </c>
      <c r="AR284" s="328">
        <v>0.99232093253711762</v>
      </c>
      <c r="AS284" s="328">
        <v>0.40060404814975592</v>
      </c>
      <c r="AT284" s="328">
        <v>0.68554200051312186</v>
      </c>
      <c r="AU284" s="328">
        <v>0.11743611160871836</v>
      </c>
      <c r="AV284" s="328">
        <v>0.33518821055638615</v>
      </c>
      <c r="AW284" s="328">
        <v>0.5137260161845747</v>
      </c>
      <c r="AX284" s="328">
        <v>0.93790393950323558</v>
      </c>
      <c r="AY284" s="328">
        <v>0.69189075949942569</v>
      </c>
      <c r="AZ284" s="328">
        <v>0.35910981859947477</v>
      </c>
      <c r="BA284" s="328">
        <v>0.70185394837827353</v>
      </c>
      <c r="BB284" s="328">
        <v>0.25183828985902679</v>
      </c>
      <c r="BC284" s="328">
        <v>6.8144325196686228E-2</v>
      </c>
      <c r="BD284" s="328">
        <v>0.10328537885300837</v>
      </c>
      <c r="BE284" s="328">
        <v>0.92234022690998807</v>
      </c>
      <c r="BF284" s="328">
        <v>0.42245808007760832</v>
      </c>
      <c r="BG284" s="328">
        <v>0.52657921571501043</v>
      </c>
      <c r="BH284" s="328">
        <v>0.75421476463312909</v>
      </c>
      <c r="BI284" s="328">
        <v>0.70953554883340875</v>
      </c>
      <c r="BJ284" s="328">
        <v>0.82052775282354595</v>
      </c>
      <c r="BK284" s="328">
        <v>0.39255393084084123</v>
      </c>
      <c r="BL284" s="328">
        <v>0.96056226452651927</v>
      </c>
      <c r="BM284" s="328">
        <v>0.26098290821936199</v>
      </c>
      <c r="BN284" s="328">
        <v>0.16870161420699525</v>
      </c>
      <c r="BO284" s="328">
        <v>0.1791006469199754</v>
      </c>
      <c r="BP284" s="328">
        <v>7.4554070791610805E-2</v>
      </c>
      <c r="BQ284" s="328">
        <v>6.3566777270007702E-2</v>
      </c>
      <c r="BR284" s="328">
        <v>0.71518024216658294</v>
      </c>
      <c r="BS284" s="328">
        <v>0.57154357661222033</v>
      </c>
      <c r="BT284" s="328">
        <v>0.84729163234294735</v>
      </c>
      <c r="BU284" s="328">
        <v>0.39396628427517055</v>
      </c>
      <c r="BV284" s="328">
        <v>0.283656079101267</v>
      </c>
      <c r="BW284" s="328">
        <v>0.33883813826395581</v>
      </c>
      <c r="BX284" s="328">
        <v>0.5457716595525941</v>
      </c>
      <c r="BY284" s="328">
        <v>0.61070832348686999</v>
      </c>
      <c r="BZ284" s="328">
        <v>0.94327793855688946</v>
      </c>
      <c r="CA284" s="328">
        <v>0.81705405439933987</v>
      </c>
      <c r="CB284" s="328">
        <v>0.90226674620048186</v>
      </c>
      <c r="CC284" s="328">
        <v>0.99830576996673681</v>
      </c>
      <c r="CD284" s="328">
        <v>0.26213739631209965</v>
      </c>
      <c r="CE284" s="328">
        <v>0.71230397861699335</v>
      </c>
      <c r="CF284" s="328">
        <v>0.97672092748162509</v>
      </c>
      <c r="CG284" s="328">
        <v>0.26135181920827222</v>
      </c>
      <c r="CH284" s="328">
        <v>0.40436055974836016</v>
      </c>
      <c r="CI284" s="328">
        <v>0.28136556889676356</v>
      </c>
      <c r="CJ284" s="328">
        <v>0.54882710793134581</v>
      </c>
      <c r="CK284" s="328">
        <v>0.11978124264520651</v>
      </c>
      <c r="CL284" s="328">
        <v>0.28489127455489349</v>
      </c>
      <c r="CM284" s="328">
        <v>9.768633598732368E-2</v>
      </c>
      <c r="CN284" s="328">
        <v>8.2167019953945264E-2</v>
      </c>
      <c r="CO284" s="328">
        <v>0.96403688838150936</v>
      </c>
      <c r="CP284" s="328">
        <v>0.6214834714025923</v>
      </c>
      <c r="CQ284" s="328">
        <v>0.32436175295899883</v>
      </c>
      <c r="CR284" s="328">
        <v>0.48400622388465386</v>
      </c>
      <c r="CS284" s="328">
        <v>0.27800235589755595</v>
      </c>
      <c r="CT284" s="328">
        <v>0.97203595803060061</v>
      </c>
      <c r="CU284" s="328">
        <v>0.95278437412045847</v>
      </c>
      <c r="CV284" s="328">
        <v>0.72118257426676768</v>
      </c>
      <c r="CW284" s="329">
        <v>0.34599320342329154</v>
      </c>
    </row>
    <row r="285" spans="1:101" x14ac:dyDescent="0.25">
      <c r="A285" s="322">
        <v>283</v>
      </c>
      <c r="B285" s="327">
        <v>0.15834657090306958</v>
      </c>
      <c r="C285" s="328">
        <v>0.60923584179977741</v>
      </c>
      <c r="D285" s="328">
        <v>0.51174836022916192</v>
      </c>
      <c r="E285" s="328">
        <v>0.22753821394241491</v>
      </c>
      <c r="F285" s="328">
        <v>0.98966702281996177</v>
      </c>
      <c r="G285" s="328">
        <v>0.11022269104981031</v>
      </c>
      <c r="H285" s="328">
        <v>0.5372417486244494</v>
      </c>
      <c r="I285" s="328">
        <v>0.65685426652994661</v>
      </c>
      <c r="J285" s="328">
        <v>0.11139671830975306</v>
      </c>
      <c r="K285" s="328">
        <v>0.70901640204660721</v>
      </c>
      <c r="L285" s="328">
        <v>0.12120878509705735</v>
      </c>
      <c r="M285" s="328">
        <v>0.55689098844571205</v>
      </c>
      <c r="N285" s="328">
        <v>5.7365179129130084E-2</v>
      </c>
      <c r="O285" s="328">
        <v>0.11084654483359069</v>
      </c>
      <c r="P285" s="328">
        <v>0.36139850278457875</v>
      </c>
      <c r="Q285" s="328">
        <v>0.14813064149317956</v>
      </c>
      <c r="R285" s="328">
        <v>0.84532360189082834</v>
      </c>
      <c r="S285" s="328">
        <v>0.18699182112946877</v>
      </c>
      <c r="T285" s="328">
        <v>0.90294824335930413</v>
      </c>
      <c r="U285" s="328">
        <v>0.35491497582538223</v>
      </c>
      <c r="V285" s="328">
        <v>0.74545276986117415</v>
      </c>
      <c r="W285" s="328">
        <v>0.14712237515469728</v>
      </c>
      <c r="X285" s="328">
        <v>0.33763836031088079</v>
      </c>
      <c r="Y285" s="328">
        <v>0.97368290794613954</v>
      </c>
      <c r="Z285" s="328">
        <v>0.466246023356363</v>
      </c>
      <c r="AA285" s="328">
        <v>0.99690866223542685</v>
      </c>
      <c r="AB285" s="328">
        <v>0.23124801089107061</v>
      </c>
      <c r="AC285" s="328">
        <v>0.29900519222713884</v>
      </c>
      <c r="AD285" s="328">
        <v>0.730486483996307</v>
      </c>
      <c r="AE285" s="328">
        <v>9.5811300923447362E-2</v>
      </c>
      <c r="AF285" s="328">
        <v>1.329391239834754E-2</v>
      </c>
      <c r="AG285" s="328">
        <v>0.6041320349396051</v>
      </c>
      <c r="AH285" s="328">
        <v>0.18007650884200554</v>
      </c>
      <c r="AI285" s="328">
        <v>0.17611725912052667</v>
      </c>
      <c r="AJ285" s="328">
        <v>0.88109940058444591</v>
      </c>
      <c r="AK285" s="328">
        <v>0.27568370876989245</v>
      </c>
      <c r="AL285" s="328">
        <v>0.5390742370337247</v>
      </c>
      <c r="AM285" s="328">
        <v>0.17828510329815828</v>
      </c>
      <c r="AN285" s="328">
        <v>0.49418376974179101</v>
      </c>
      <c r="AO285" s="328">
        <v>7.4758512392875787E-2</v>
      </c>
      <c r="AP285" s="328">
        <v>0.27750925560994055</v>
      </c>
      <c r="AQ285" s="328">
        <v>0.15934616436203086</v>
      </c>
      <c r="AR285" s="328">
        <v>0.69123908706151238</v>
      </c>
      <c r="AS285" s="328">
        <v>0.53568003036295497</v>
      </c>
      <c r="AT285" s="328">
        <v>0.71938563589646431</v>
      </c>
      <c r="AU285" s="328">
        <v>0.36199769047726926</v>
      </c>
      <c r="AV285" s="328">
        <v>0.65324489139235453</v>
      </c>
      <c r="AW285" s="328">
        <v>0.56270311291692399</v>
      </c>
      <c r="AX285" s="328">
        <v>0.76504393085469391</v>
      </c>
      <c r="AY285" s="328">
        <v>0.68693922316526135</v>
      </c>
      <c r="AZ285" s="328">
        <v>0.68061592274426452</v>
      </c>
      <c r="BA285" s="328">
        <v>0.82366600246332666</v>
      </c>
      <c r="BB285" s="328">
        <v>2.9363602377381337E-2</v>
      </c>
      <c r="BC285" s="328">
        <v>0.46517843411940252</v>
      </c>
      <c r="BD285" s="328">
        <v>0.62388433734739746</v>
      </c>
      <c r="BE285" s="328">
        <v>7.9520327999916596E-2</v>
      </c>
      <c r="BF285" s="328">
        <v>0.92595108258084524</v>
      </c>
      <c r="BG285" s="328">
        <v>0.94967239701158057</v>
      </c>
      <c r="BH285" s="328">
        <v>0.33646580111953828</v>
      </c>
      <c r="BI285" s="328">
        <v>0.27079147837233641</v>
      </c>
      <c r="BJ285" s="328">
        <v>0.94967443201769286</v>
      </c>
      <c r="BK285" s="328">
        <v>0.51569442938323728</v>
      </c>
      <c r="BL285" s="328">
        <v>0.69879177212752208</v>
      </c>
      <c r="BM285" s="328">
        <v>0.48377144619762102</v>
      </c>
      <c r="BN285" s="328">
        <v>0.88830064883992943</v>
      </c>
      <c r="BO285" s="328">
        <v>9.85913299528971E-2</v>
      </c>
      <c r="BP285" s="328">
        <v>0.99128736650828664</v>
      </c>
      <c r="BQ285" s="328">
        <v>0.9913324979371072</v>
      </c>
      <c r="BR285" s="328">
        <v>0.10655138420230159</v>
      </c>
      <c r="BS285" s="328">
        <v>0.96764245239864088</v>
      </c>
      <c r="BT285" s="328">
        <v>0.83061438313391101</v>
      </c>
      <c r="BU285" s="328">
        <v>0.57950325450711793</v>
      </c>
      <c r="BV285" s="328">
        <v>0.16827921408736035</v>
      </c>
      <c r="BW285" s="328">
        <v>0.68214573849735083</v>
      </c>
      <c r="BX285" s="328">
        <v>0.63706967838815043</v>
      </c>
      <c r="BY285" s="328">
        <v>0.64908078082883991</v>
      </c>
      <c r="BZ285" s="328">
        <v>0.68448731230232518</v>
      </c>
      <c r="CA285" s="328">
        <v>0.78509644786771293</v>
      </c>
      <c r="CB285" s="328">
        <v>0.52791263681204637</v>
      </c>
      <c r="CC285" s="328">
        <v>0.45054193896157657</v>
      </c>
      <c r="CD285" s="328">
        <v>0.9910317716027448</v>
      </c>
      <c r="CE285" s="328">
        <v>0.116575999874998</v>
      </c>
      <c r="CF285" s="328">
        <v>0.31074253397028517</v>
      </c>
      <c r="CG285" s="328">
        <v>0.28035354872620299</v>
      </c>
      <c r="CH285" s="328">
        <v>0.36542971752424203</v>
      </c>
      <c r="CI285" s="328">
        <v>0.37387245870722108</v>
      </c>
      <c r="CJ285" s="328">
        <v>2.7965313871595399E-2</v>
      </c>
      <c r="CK285" s="328">
        <v>0.31864222442843859</v>
      </c>
      <c r="CL285" s="328">
        <v>0.77083534506086893</v>
      </c>
      <c r="CM285" s="328">
        <v>0.52365484550454511</v>
      </c>
      <c r="CN285" s="328">
        <v>0.28434682690852853</v>
      </c>
      <c r="CO285" s="328">
        <v>0.93777228272467572</v>
      </c>
      <c r="CP285" s="328">
        <v>0.53994618830897689</v>
      </c>
      <c r="CQ285" s="328">
        <v>0.61501329196679766</v>
      </c>
      <c r="CR285" s="328">
        <v>0.20965061228819959</v>
      </c>
      <c r="CS285" s="328">
        <v>0.10435799431174786</v>
      </c>
      <c r="CT285" s="328">
        <v>0.61196971918948861</v>
      </c>
      <c r="CU285" s="328">
        <v>0.36334386363615856</v>
      </c>
      <c r="CV285" s="328">
        <v>0.19281584786956252</v>
      </c>
      <c r="CW285" s="329">
        <v>0.98789313819356139</v>
      </c>
    </row>
    <row r="286" spans="1:101" x14ac:dyDescent="0.25">
      <c r="A286" s="322">
        <v>284</v>
      </c>
      <c r="B286" s="327">
        <v>0.4585718730290731</v>
      </c>
      <c r="C286" s="328">
        <v>0.39064863657818361</v>
      </c>
      <c r="D286" s="328">
        <v>0.32208647816106262</v>
      </c>
      <c r="E286" s="328">
        <v>7.9839391659631609E-2</v>
      </c>
      <c r="F286" s="328">
        <v>0.82566184445669988</v>
      </c>
      <c r="G286" s="328">
        <v>0.68231756509077357</v>
      </c>
      <c r="H286" s="328">
        <v>0.54295464484030997</v>
      </c>
      <c r="I286" s="328">
        <v>0.72534392487032662</v>
      </c>
      <c r="J286" s="328">
        <v>0.59511120700768072</v>
      </c>
      <c r="K286" s="328">
        <v>0.89134162608430234</v>
      </c>
      <c r="L286" s="328">
        <v>0.17959374507664272</v>
      </c>
      <c r="M286" s="328">
        <v>0.33845281639779956</v>
      </c>
      <c r="N286" s="328">
        <v>0.1221741069929525</v>
      </c>
      <c r="O286" s="328">
        <v>0.91735524262473156</v>
      </c>
      <c r="P286" s="328">
        <v>0.14606556264867576</v>
      </c>
      <c r="Q286" s="328">
        <v>0.44840384647762033</v>
      </c>
      <c r="R286" s="328">
        <v>0.16322018614361866</v>
      </c>
      <c r="S286" s="328">
        <v>7.6284837234996239E-2</v>
      </c>
      <c r="T286" s="328">
        <v>0.45595840143143729</v>
      </c>
      <c r="U286" s="328">
        <v>9.0878831785900616E-2</v>
      </c>
      <c r="V286" s="328">
        <v>0.16146245826831862</v>
      </c>
      <c r="W286" s="328">
        <v>0.90162820604693406</v>
      </c>
      <c r="X286" s="328">
        <v>0.12116350784944285</v>
      </c>
      <c r="Y286" s="328">
        <v>0.19111964614279575</v>
      </c>
      <c r="Z286" s="328">
        <v>0.68378583519166192</v>
      </c>
      <c r="AA286" s="328">
        <v>0.4268608920779986</v>
      </c>
      <c r="AB286" s="328">
        <v>0.93296018127223701</v>
      </c>
      <c r="AC286" s="328">
        <v>0.61862423602304339</v>
      </c>
      <c r="AD286" s="328">
        <v>0.77350181993860101</v>
      </c>
      <c r="AE286" s="328">
        <v>2.4254240951587569E-2</v>
      </c>
      <c r="AF286" s="328">
        <v>0.29894135948753053</v>
      </c>
      <c r="AG286" s="328">
        <v>0.1973737855736426</v>
      </c>
      <c r="AH286" s="328">
        <v>0.78029755882111718</v>
      </c>
      <c r="AI286" s="328">
        <v>0.6822057730845803</v>
      </c>
      <c r="AJ286" s="328">
        <v>0.11446697414893059</v>
      </c>
      <c r="AK286" s="328">
        <v>8.2686041009265132E-2</v>
      </c>
      <c r="AL286" s="328">
        <v>4.2377970665215425E-2</v>
      </c>
      <c r="AM286" s="328">
        <v>0.37666931727079067</v>
      </c>
      <c r="AN286" s="328">
        <v>0.22389902579150678</v>
      </c>
      <c r="AO286" s="328">
        <v>0.68576071644861436</v>
      </c>
      <c r="AP286" s="328">
        <v>0.63030318332535318</v>
      </c>
      <c r="AQ286" s="328">
        <v>0.78984023034645912</v>
      </c>
      <c r="AR286" s="328">
        <v>0.62776794981041584</v>
      </c>
      <c r="AS286" s="328">
        <v>0.96987380797878386</v>
      </c>
      <c r="AT286" s="328">
        <v>0.26107375109640274</v>
      </c>
      <c r="AU286" s="328">
        <v>0.34948089126731929</v>
      </c>
      <c r="AV286" s="328">
        <v>0.4339152036124454</v>
      </c>
      <c r="AW286" s="328">
        <v>2.0724090175729959E-2</v>
      </c>
      <c r="AX286" s="328">
        <v>0.71449348483128627</v>
      </c>
      <c r="AY286" s="328">
        <v>0.88472592978850262</v>
      </c>
      <c r="AZ286" s="328">
        <v>0.94870058756580722</v>
      </c>
      <c r="BA286" s="328">
        <v>0.71646945034101561</v>
      </c>
      <c r="BB286" s="328">
        <v>0.81728261366794541</v>
      </c>
      <c r="BC286" s="328">
        <v>2.817080552918183E-2</v>
      </c>
      <c r="BD286" s="328">
        <v>0.31462538581221144</v>
      </c>
      <c r="BE286" s="328">
        <v>5.278342931578206E-2</v>
      </c>
      <c r="BF286" s="328">
        <v>0.24889146487939917</v>
      </c>
      <c r="BG286" s="328">
        <v>0.68124683507474737</v>
      </c>
      <c r="BH286" s="328">
        <v>0.60979050370987586</v>
      </c>
      <c r="BI286" s="328">
        <v>8.5747577084168469E-2</v>
      </c>
      <c r="BJ286" s="328">
        <v>0.4590218128354302</v>
      </c>
      <c r="BK286" s="328">
        <v>4.5883449109588748E-2</v>
      </c>
      <c r="BL286" s="328">
        <v>6.9089797121262286E-3</v>
      </c>
      <c r="BM286" s="328">
        <v>0.74771413811258136</v>
      </c>
      <c r="BN286" s="328">
        <v>0.23147437633641843</v>
      </c>
      <c r="BO286" s="328">
        <v>0.48878761798881332</v>
      </c>
      <c r="BP286" s="328">
        <v>0.92021523293761986</v>
      </c>
      <c r="BQ286" s="328">
        <v>0.9846339682339762</v>
      </c>
      <c r="BR286" s="328">
        <v>1.3827819600661151E-2</v>
      </c>
      <c r="BS286" s="328">
        <v>0.94429502379919761</v>
      </c>
      <c r="BT286" s="328">
        <v>0.63680054177110845</v>
      </c>
      <c r="BU286" s="328">
        <v>0.14516403190546789</v>
      </c>
      <c r="BV286" s="328">
        <v>0.97218755635306486</v>
      </c>
      <c r="BW286" s="328">
        <v>0.62613025486566354</v>
      </c>
      <c r="BX286" s="328">
        <v>0.56992424036917244</v>
      </c>
      <c r="BY286" s="328">
        <v>0.95822910339276302</v>
      </c>
      <c r="BZ286" s="328">
        <v>0.94478695563606885</v>
      </c>
      <c r="CA286" s="328">
        <v>0.35347108504603031</v>
      </c>
      <c r="CB286" s="328">
        <v>0.18062865598918743</v>
      </c>
      <c r="CC286" s="328">
        <v>8.8217551614754086E-2</v>
      </c>
      <c r="CD286" s="328">
        <v>0.6920597911305828</v>
      </c>
      <c r="CE286" s="328">
        <v>0.40413233212680089</v>
      </c>
      <c r="CF286" s="328">
        <v>0.18912640803190328</v>
      </c>
      <c r="CG286" s="328">
        <v>0.45641430214433498</v>
      </c>
      <c r="CH286" s="328">
        <v>0.81929366596224473</v>
      </c>
      <c r="CI286" s="328">
        <v>0.47333464259627833</v>
      </c>
      <c r="CJ286" s="328">
        <v>0.35050969211597249</v>
      </c>
      <c r="CK286" s="328">
        <v>0.40997523068685604</v>
      </c>
      <c r="CL286" s="328">
        <v>0.52637525585792133</v>
      </c>
      <c r="CM286" s="328">
        <v>0.18329150115707749</v>
      </c>
      <c r="CN286" s="328">
        <v>0.15905981282981774</v>
      </c>
      <c r="CO286" s="328">
        <v>0.90361292155434603</v>
      </c>
      <c r="CP286" s="328">
        <v>0.67517394104273709</v>
      </c>
      <c r="CQ286" s="328">
        <v>5.5654703808371231E-2</v>
      </c>
      <c r="CR286" s="328">
        <v>0.28600825382003148</v>
      </c>
      <c r="CS286" s="328">
        <v>0.4049695077519353</v>
      </c>
      <c r="CT286" s="328">
        <v>0.90633954143436624</v>
      </c>
      <c r="CU286" s="328">
        <v>0.65364467564371509</v>
      </c>
      <c r="CV286" s="328">
        <v>0.17783064694943107</v>
      </c>
      <c r="CW286" s="329">
        <v>0.1425356642461999</v>
      </c>
    </row>
    <row r="287" spans="1:101" x14ac:dyDescent="0.25">
      <c r="A287" s="322">
        <v>285</v>
      </c>
      <c r="B287" s="327">
        <v>0.81054972151131932</v>
      </c>
      <c r="C287" s="328">
        <v>8.5142082959646537E-2</v>
      </c>
      <c r="D287" s="328">
        <v>0.96071945308868889</v>
      </c>
      <c r="E287" s="328">
        <v>0.95606632704812444</v>
      </c>
      <c r="F287" s="328">
        <v>0.58696206800732642</v>
      </c>
      <c r="G287" s="328">
        <v>0.60840900806840548</v>
      </c>
      <c r="H287" s="328">
        <v>0.25100500482446186</v>
      </c>
      <c r="I287" s="328">
        <v>0.82890172013562768</v>
      </c>
      <c r="J287" s="328">
        <v>0.30884304846488453</v>
      </c>
      <c r="K287" s="328">
        <v>0.96774018266986772</v>
      </c>
      <c r="L287" s="328">
        <v>8.9635788302269592E-2</v>
      </c>
      <c r="M287" s="328">
        <v>0.24868543260031384</v>
      </c>
      <c r="N287" s="328">
        <v>0.68604766864508027</v>
      </c>
      <c r="O287" s="328">
        <v>0.39511925053292374</v>
      </c>
      <c r="P287" s="328">
        <v>0.57034441275806724</v>
      </c>
      <c r="Q287" s="328">
        <v>0.91051775873816609</v>
      </c>
      <c r="R287" s="328">
        <v>0.41922241226393808</v>
      </c>
      <c r="S287" s="328">
        <v>9.0620319096831103E-2</v>
      </c>
      <c r="T287" s="328">
        <v>0.7209040061536458</v>
      </c>
      <c r="U287" s="328">
        <v>0.94901634846597305</v>
      </c>
      <c r="V287" s="328">
        <v>0.62188504024303359</v>
      </c>
      <c r="W287" s="328">
        <v>0.57622453604014123</v>
      </c>
      <c r="X287" s="328">
        <v>0.82065654795235421</v>
      </c>
      <c r="Y287" s="328">
        <v>0.37027902901652165</v>
      </c>
      <c r="Z287" s="328">
        <v>0.6014169723870797</v>
      </c>
      <c r="AA287" s="328">
        <v>0.50399117271315852</v>
      </c>
      <c r="AB287" s="328">
        <v>0.35640897179922959</v>
      </c>
      <c r="AC287" s="328">
        <v>8.2551424019888797E-2</v>
      </c>
      <c r="AD287" s="328">
        <v>0.46795873449987635</v>
      </c>
      <c r="AE287" s="328">
        <v>0.50495763000919691</v>
      </c>
      <c r="AF287" s="328">
        <v>0.31485646380753529</v>
      </c>
      <c r="AG287" s="328">
        <v>0.62706034722466475</v>
      </c>
      <c r="AH287" s="328">
        <v>0.31283589950879787</v>
      </c>
      <c r="AI287" s="328">
        <v>0.8783015335708555</v>
      </c>
      <c r="AJ287" s="328">
        <v>9.678870296042863E-2</v>
      </c>
      <c r="AK287" s="328">
        <v>0.53812377756375085</v>
      </c>
      <c r="AL287" s="328">
        <v>0.42938768856233001</v>
      </c>
      <c r="AM287" s="328">
        <v>0.37623696136649531</v>
      </c>
      <c r="AN287" s="328">
        <v>0.1235130659358239</v>
      </c>
      <c r="AO287" s="328">
        <v>0.4658435557829248</v>
      </c>
      <c r="AP287" s="328">
        <v>0.62851334077153886</v>
      </c>
      <c r="AQ287" s="328">
        <v>0.60083205103471782</v>
      </c>
      <c r="AR287" s="328">
        <v>0.86943648917292116</v>
      </c>
      <c r="AS287" s="328">
        <v>0.4695736490004585</v>
      </c>
      <c r="AT287" s="328">
        <v>0.91512047887826409</v>
      </c>
      <c r="AU287" s="328">
        <v>0.41449690235097103</v>
      </c>
      <c r="AV287" s="328">
        <v>0.48926573215568703</v>
      </c>
      <c r="AW287" s="328">
        <v>0.30153852937464265</v>
      </c>
      <c r="AX287" s="328">
        <v>0.16565275945566427</v>
      </c>
      <c r="AY287" s="328">
        <v>5.3957334944513713E-2</v>
      </c>
      <c r="AZ287" s="328">
        <v>0.78749133019799089</v>
      </c>
      <c r="BA287" s="328">
        <v>0.33873390978782147</v>
      </c>
      <c r="BB287" s="328">
        <v>0.40459439143813558</v>
      </c>
      <c r="BC287" s="328">
        <v>0.24005256518506801</v>
      </c>
      <c r="BD287" s="328">
        <v>0.27774620887251533</v>
      </c>
      <c r="BE287" s="328">
        <v>4.107276747036348E-2</v>
      </c>
      <c r="BF287" s="328">
        <v>0.94295376719951141</v>
      </c>
      <c r="BG287" s="328">
        <v>0.6639952532490323</v>
      </c>
      <c r="BH287" s="328">
        <v>0.70611824706467718</v>
      </c>
      <c r="BI287" s="328">
        <v>6.0731341364366642E-2</v>
      </c>
      <c r="BJ287" s="328">
        <v>0.42104731944136731</v>
      </c>
      <c r="BK287" s="328">
        <v>0.68845511253904501</v>
      </c>
      <c r="BL287" s="328">
        <v>0.35462495381907111</v>
      </c>
      <c r="BM287" s="328">
        <v>0.90978977474012468</v>
      </c>
      <c r="BN287" s="328">
        <v>5.9159560931715927E-2</v>
      </c>
      <c r="BO287" s="328">
        <v>0.19469672585868736</v>
      </c>
      <c r="BP287" s="328">
        <v>0.25902229809785204</v>
      </c>
      <c r="BQ287" s="328">
        <v>0.98691987599930453</v>
      </c>
      <c r="BR287" s="328">
        <v>0.40577598447631802</v>
      </c>
      <c r="BS287" s="328">
        <v>0.13740012278661329</v>
      </c>
      <c r="BT287" s="328">
        <v>0.2417427327384567</v>
      </c>
      <c r="BU287" s="328">
        <v>0.37275229219620698</v>
      </c>
      <c r="BV287" s="328">
        <v>0.42628920656428404</v>
      </c>
      <c r="BW287" s="328">
        <v>0.54836432262269064</v>
      </c>
      <c r="BX287" s="328">
        <v>3.1988886349934909E-2</v>
      </c>
      <c r="BY287" s="328">
        <v>0.45992434189413167</v>
      </c>
      <c r="BZ287" s="328">
        <v>0.43570895786241803</v>
      </c>
      <c r="CA287" s="328">
        <v>0.91523039773980042</v>
      </c>
      <c r="CB287" s="328">
        <v>0.93073868367848189</v>
      </c>
      <c r="CC287" s="328">
        <v>0.51158738201198428</v>
      </c>
      <c r="CD287" s="328">
        <v>0.78776354952005612</v>
      </c>
      <c r="CE287" s="328">
        <v>0.57363715312281505</v>
      </c>
      <c r="CF287" s="328">
        <v>0.56840870297333979</v>
      </c>
      <c r="CG287" s="328">
        <v>0.17635090973540457</v>
      </c>
      <c r="CH287" s="328">
        <v>0.38740155247088737</v>
      </c>
      <c r="CI287" s="328">
        <v>0.78570332223582939</v>
      </c>
      <c r="CJ287" s="328">
        <v>0.69084598776734829</v>
      </c>
      <c r="CK287" s="328">
        <v>0.56626190311200819</v>
      </c>
      <c r="CL287" s="328">
        <v>0.93572721679296667</v>
      </c>
      <c r="CM287" s="328">
        <v>0.88873335575649248</v>
      </c>
      <c r="CN287" s="328">
        <v>0.32934589902260769</v>
      </c>
      <c r="CO287" s="328">
        <v>0.57795708072800589</v>
      </c>
      <c r="CP287" s="328">
        <v>0.16756182871934233</v>
      </c>
      <c r="CQ287" s="328">
        <v>0.66904141055586175</v>
      </c>
      <c r="CR287" s="328">
        <v>0.15831124616957037</v>
      </c>
      <c r="CS287" s="328">
        <v>0.91243827186135062</v>
      </c>
      <c r="CT287" s="328">
        <v>5.5193608255290627E-2</v>
      </c>
      <c r="CU287" s="328">
        <v>0.26050157113364625</v>
      </c>
      <c r="CV287" s="328">
        <v>0.41543612831540866</v>
      </c>
      <c r="CW287" s="329">
        <v>0.87496422018170716</v>
      </c>
    </row>
    <row r="288" spans="1:101" x14ac:dyDescent="0.25">
      <c r="A288" s="322">
        <v>286</v>
      </c>
      <c r="B288" s="327">
        <v>0.96589661002069227</v>
      </c>
      <c r="C288" s="328">
        <v>0.29045773662163343</v>
      </c>
      <c r="D288" s="328">
        <v>0.10132260876404575</v>
      </c>
      <c r="E288" s="328">
        <v>0.50379320623462109</v>
      </c>
      <c r="F288" s="328">
        <v>0.57050496514791016</v>
      </c>
      <c r="G288" s="328">
        <v>0.83071796058152203</v>
      </c>
      <c r="H288" s="328">
        <v>0.99837134202046229</v>
      </c>
      <c r="I288" s="328">
        <v>0.88460662452849226</v>
      </c>
      <c r="J288" s="328">
        <v>0.70758871841901461</v>
      </c>
      <c r="K288" s="328">
        <v>0.48938228055019461</v>
      </c>
      <c r="L288" s="328">
        <v>0.25819055229487509</v>
      </c>
      <c r="M288" s="328">
        <v>0.33010865879591167</v>
      </c>
      <c r="N288" s="328">
        <v>0.74115919498184457</v>
      </c>
      <c r="O288" s="328">
        <v>0.21268250154932744</v>
      </c>
      <c r="P288" s="328">
        <v>0.8396360396169209</v>
      </c>
      <c r="Q288" s="328">
        <v>0.14903143572381539</v>
      </c>
      <c r="R288" s="328">
        <v>0.60979066788803671</v>
      </c>
      <c r="S288" s="328">
        <v>0.92024023414421863</v>
      </c>
      <c r="T288" s="328">
        <v>0.77296930279292941</v>
      </c>
      <c r="U288" s="328">
        <v>0.72299835397130163</v>
      </c>
      <c r="V288" s="328">
        <v>0.16688354344795919</v>
      </c>
      <c r="W288" s="328">
        <v>0.81350808228676907</v>
      </c>
      <c r="X288" s="328">
        <v>0.21795009894200312</v>
      </c>
      <c r="Y288" s="328">
        <v>0.20696365484507329</v>
      </c>
      <c r="Z288" s="328">
        <v>0.6646139013885568</v>
      </c>
      <c r="AA288" s="328">
        <v>0.40699473604281433</v>
      </c>
      <c r="AB288" s="328">
        <v>0.10509931940863382</v>
      </c>
      <c r="AC288" s="328">
        <v>0.61869130092169122</v>
      </c>
      <c r="AD288" s="328">
        <v>0.92709234660186302</v>
      </c>
      <c r="AE288" s="328">
        <v>7.1878177022680401E-2</v>
      </c>
      <c r="AF288" s="328">
        <v>5.6552182613170965E-2</v>
      </c>
      <c r="AG288" s="328">
        <v>0.19899232152770008</v>
      </c>
      <c r="AH288" s="328">
        <v>0.15132885533372331</v>
      </c>
      <c r="AI288" s="328">
        <v>0.17016121302050569</v>
      </c>
      <c r="AJ288" s="328">
        <v>0.61896945426677252</v>
      </c>
      <c r="AK288" s="328">
        <v>0.59879659464139934</v>
      </c>
      <c r="AL288" s="328">
        <v>0.52076485199962352</v>
      </c>
      <c r="AM288" s="328">
        <v>0.10724458105512436</v>
      </c>
      <c r="AN288" s="328">
        <v>0.37324328746974778</v>
      </c>
      <c r="AO288" s="328">
        <v>0.73304965111393106</v>
      </c>
      <c r="AP288" s="328">
        <v>0.11233232188281583</v>
      </c>
      <c r="AQ288" s="328">
        <v>0.65415801500569826</v>
      </c>
      <c r="AR288" s="328">
        <v>0.94408205721336391</v>
      </c>
      <c r="AS288" s="328">
        <v>0.90147287619786276</v>
      </c>
      <c r="AT288" s="328">
        <v>0.84761545696530427</v>
      </c>
      <c r="AU288" s="328">
        <v>0.83133283612278186</v>
      </c>
      <c r="AV288" s="328">
        <v>0.7168490441157247</v>
      </c>
      <c r="AW288" s="328">
        <v>8.4551860029327131E-3</v>
      </c>
      <c r="AX288" s="328">
        <v>0.2303632903135524</v>
      </c>
      <c r="AY288" s="328">
        <v>0.45699870494954475</v>
      </c>
      <c r="AZ288" s="328">
        <v>9.5092143931307049E-2</v>
      </c>
      <c r="BA288" s="328">
        <v>0.66837890427223923</v>
      </c>
      <c r="BB288" s="328">
        <v>0.4136923261817782</v>
      </c>
      <c r="BC288" s="328">
        <v>0.79259055640128451</v>
      </c>
      <c r="BD288" s="328">
        <v>0.47712116763535506</v>
      </c>
      <c r="BE288" s="328">
        <v>0.23178458578659722</v>
      </c>
      <c r="BF288" s="328">
        <v>0.38956130161963842</v>
      </c>
      <c r="BG288" s="328">
        <v>0.28767098306768846</v>
      </c>
      <c r="BH288" s="328">
        <v>0.46385413831728517</v>
      </c>
      <c r="BI288" s="328">
        <v>0.16986602856027289</v>
      </c>
      <c r="BJ288" s="328">
        <v>4.8835495737786339E-2</v>
      </c>
      <c r="BK288" s="328">
        <v>0.5800371709111849</v>
      </c>
      <c r="BL288" s="328">
        <v>0.41630152135005272</v>
      </c>
      <c r="BM288" s="328">
        <v>0.2552658834304613</v>
      </c>
      <c r="BN288" s="328">
        <v>0.34544661583121439</v>
      </c>
      <c r="BO288" s="328">
        <v>0.9119778757113961</v>
      </c>
      <c r="BP288" s="328">
        <v>0.34111858236211567</v>
      </c>
      <c r="BQ288" s="328">
        <v>6.8555981844133251E-2</v>
      </c>
      <c r="BR288" s="328">
        <v>0.16295904342180112</v>
      </c>
      <c r="BS288" s="328">
        <v>0.54240863769765468</v>
      </c>
      <c r="BT288" s="328">
        <v>0.84445334651151427</v>
      </c>
      <c r="BU288" s="328">
        <v>0.31231443263844394</v>
      </c>
      <c r="BV288" s="328">
        <v>0.58632864483064218</v>
      </c>
      <c r="BW288" s="328">
        <v>0.67107037840549655</v>
      </c>
      <c r="BX288" s="328">
        <v>0.58233796422544604</v>
      </c>
      <c r="BY288" s="328">
        <v>0.46158121510292105</v>
      </c>
      <c r="BZ288" s="328">
        <v>0.46478831160121725</v>
      </c>
      <c r="CA288" s="328">
        <v>0.22849201198037439</v>
      </c>
      <c r="CB288" s="328">
        <v>0.35848023146170771</v>
      </c>
      <c r="CC288" s="328">
        <v>0.86203638703575769</v>
      </c>
      <c r="CD288" s="328">
        <v>0.82095749031034981</v>
      </c>
      <c r="CE288" s="328">
        <v>0.13141954377652354</v>
      </c>
      <c r="CF288" s="328">
        <v>0.22767090891850539</v>
      </c>
      <c r="CG288" s="328">
        <v>0.64575688565023492</v>
      </c>
      <c r="CH288" s="328">
        <v>0.23854405170627579</v>
      </c>
      <c r="CI288" s="328">
        <v>0.71338215093633384</v>
      </c>
      <c r="CJ288" s="328">
        <v>0.90481542060427245</v>
      </c>
      <c r="CK288" s="328">
        <v>0.47332206213853234</v>
      </c>
      <c r="CL288" s="328">
        <v>0.246576539807835</v>
      </c>
      <c r="CM288" s="328">
        <v>0.53707802929427162</v>
      </c>
      <c r="CN288" s="328">
        <v>0.8378576206441517</v>
      </c>
      <c r="CO288" s="328">
        <v>0.7997573203667061</v>
      </c>
      <c r="CP288" s="328">
        <v>0.44851809738939652</v>
      </c>
      <c r="CQ288" s="328">
        <v>0.14276769497137409</v>
      </c>
      <c r="CR288" s="328">
        <v>0.10164460922347329</v>
      </c>
      <c r="CS288" s="328">
        <v>0.39442318775818519</v>
      </c>
      <c r="CT288" s="328">
        <v>0.57714630909208209</v>
      </c>
      <c r="CU288" s="328">
        <v>4.0659589021628584E-2</v>
      </c>
      <c r="CV288" s="328">
        <v>5.0684642180912398E-2</v>
      </c>
      <c r="CW288" s="329">
        <v>0.93746262326635277</v>
      </c>
    </row>
    <row r="289" spans="1:101" x14ac:dyDescent="0.25">
      <c r="A289" s="322">
        <v>287</v>
      </c>
      <c r="B289" s="327">
        <v>0.39468319217201508</v>
      </c>
      <c r="C289" s="328">
        <v>0.39384811930593955</v>
      </c>
      <c r="D289" s="328">
        <v>0.68699824414528132</v>
      </c>
      <c r="E289" s="328">
        <v>0.46304127611107959</v>
      </c>
      <c r="F289" s="328">
        <v>0.67083005789620564</v>
      </c>
      <c r="G289" s="328">
        <v>0.77499440273842612</v>
      </c>
      <c r="H289" s="328">
        <v>0.49864994845037414</v>
      </c>
      <c r="I289" s="328">
        <v>3.2488349688395424E-2</v>
      </c>
      <c r="J289" s="328">
        <v>6.2191859453309739E-2</v>
      </c>
      <c r="K289" s="328">
        <v>0.25987214266372582</v>
      </c>
      <c r="L289" s="328">
        <v>8.112379950564752E-2</v>
      </c>
      <c r="M289" s="328">
        <v>0.91992067931926158</v>
      </c>
      <c r="N289" s="328">
        <v>0.64773154552338985</v>
      </c>
      <c r="O289" s="328">
        <v>0.38083602641342917</v>
      </c>
      <c r="P289" s="328">
        <v>0.54669738118806999</v>
      </c>
      <c r="Q289" s="328">
        <v>0.50355993392106857</v>
      </c>
      <c r="R289" s="328">
        <v>0.6384909182515266</v>
      </c>
      <c r="S289" s="328">
        <v>0.46301284631811579</v>
      </c>
      <c r="T289" s="328">
        <v>0.78030688653470381</v>
      </c>
      <c r="U289" s="328">
        <v>0.2789053857563486</v>
      </c>
      <c r="V289" s="328">
        <v>0.94361526074770907</v>
      </c>
      <c r="W289" s="328">
        <v>0.92482517564869537</v>
      </c>
      <c r="X289" s="328">
        <v>0.45922463238527689</v>
      </c>
      <c r="Y289" s="328">
        <v>0.2246312524623022</v>
      </c>
      <c r="Z289" s="328">
        <v>0.46403224345495375</v>
      </c>
      <c r="AA289" s="328">
        <v>0.19967529978033594</v>
      </c>
      <c r="AB289" s="328">
        <v>0.83102481094616643</v>
      </c>
      <c r="AC289" s="328">
        <v>0.92837407283936191</v>
      </c>
      <c r="AD289" s="328">
        <v>0.26323612251412509</v>
      </c>
      <c r="AE289" s="328">
        <v>0.49320841212710498</v>
      </c>
      <c r="AF289" s="328">
        <v>0.60242644774504983</v>
      </c>
      <c r="AG289" s="328">
        <v>0.84594428050788228</v>
      </c>
      <c r="AH289" s="328">
        <v>0.29803277999305777</v>
      </c>
      <c r="AI289" s="328">
        <v>0.83306682529109133</v>
      </c>
      <c r="AJ289" s="328">
        <v>0.13737450308091947</v>
      </c>
      <c r="AK289" s="328">
        <v>0.68050555097033794</v>
      </c>
      <c r="AL289" s="328">
        <v>0.26330619510947528</v>
      </c>
      <c r="AM289" s="328">
        <v>0.22705758425653588</v>
      </c>
      <c r="AN289" s="328">
        <v>0.2921481090928657</v>
      </c>
      <c r="AO289" s="328">
        <v>0.28588034645402494</v>
      </c>
      <c r="AP289" s="328">
        <v>0.4054201557604693</v>
      </c>
      <c r="AQ289" s="328">
        <v>0.8820527355542378</v>
      </c>
      <c r="AR289" s="328">
        <v>0.71802486416306621</v>
      </c>
      <c r="AS289" s="328">
        <v>0.16067200375419555</v>
      </c>
      <c r="AT289" s="328">
        <v>0.74273551740794397</v>
      </c>
      <c r="AU289" s="328">
        <v>0.68551156200663299</v>
      </c>
      <c r="AV289" s="328">
        <v>0.40248138111342779</v>
      </c>
      <c r="AW289" s="328">
        <v>0.84016257239052328</v>
      </c>
      <c r="AX289" s="328">
        <v>0.39466829375657486</v>
      </c>
      <c r="AY289" s="328">
        <v>0.30929482885854798</v>
      </c>
      <c r="AZ289" s="328">
        <v>5.3633930799503737E-2</v>
      </c>
      <c r="BA289" s="328">
        <v>0.67827257619739756</v>
      </c>
      <c r="BB289" s="328">
        <v>0.11072064435907514</v>
      </c>
      <c r="BC289" s="328">
        <v>0.14137187774577442</v>
      </c>
      <c r="BD289" s="328">
        <v>9.6032184011109578E-2</v>
      </c>
      <c r="BE289" s="328">
        <v>2.9685955417896093E-2</v>
      </c>
      <c r="BF289" s="328">
        <v>0.57289530283867762</v>
      </c>
      <c r="BG289" s="328">
        <v>8.947980799020705E-3</v>
      </c>
      <c r="BH289" s="328">
        <v>0.47656355861721988</v>
      </c>
      <c r="BI289" s="328">
        <v>0.77233180983891581</v>
      </c>
      <c r="BJ289" s="328">
        <v>0.10984136459004379</v>
      </c>
      <c r="BK289" s="328">
        <v>0.44119334090389017</v>
      </c>
      <c r="BL289" s="328">
        <v>0.4830959809399884</v>
      </c>
      <c r="BM289" s="328">
        <v>0.8572770072756426</v>
      </c>
      <c r="BN289" s="328">
        <v>0.50216138630576701</v>
      </c>
      <c r="BO289" s="328">
        <v>0.22518473550892715</v>
      </c>
      <c r="BP289" s="328">
        <v>6.262475880324736E-2</v>
      </c>
      <c r="BQ289" s="328">
        <v>0.69356642732391838</v>
      </c>
      <c r="BR289" s="328">
        <v>0.48350319749006609</v>
      </c>
      <c r="BS289" s="328">
        <v>0.94895996490476175</v>
      </c>
      <c r="BT289" s="328">
        <v>0.92700900996897428</v>
      </c>
      <c r="BU289" s="328">
        <v>0.67932079719543026</v>
      </c>
      <c r="BV289" s="328">
        <v>0.53038946342664506</v>
      </c>
      <c r="BW289" s="328">
        <v>0.33324995992335005</v>
      </c>
      <c r="BX289" s="328">
        <v>0.67439853126278404</v>
      </c>
      <c r="BY289" s="328">
        <v>0.86756650401163271</v>
      </c>
      <c r="BZ289" s="328">
        <v>0.50950773243679315</v>
      </c>
      <c r="CA289" s="328">
        <v>8.7594375946421943E-2</v>
      </c>
      <c r="CB289" s="328">
        <v>0.21014680870743518</v>
      </c>
      <c r="CC289" s="328">
        <v>0.46287135392440515</v>
      </c>
      <c r="CD289" s="328">
        <v>0.12922543185349777</v>
      </c>
      <c r="CE289" s="328">
        <v>0.87255900498951866</v>
      </c>
      <c r="CF289" s="328">
        <v>0.74696727860477985</v>
      </c>
      <c r="CG289" s="328">
        <v>0.57142910651975276</v>
      </c>
      <c r="CH289" s="328">
        <v>0.57487670544191971</v>
      </c>
      <c r="CI289" s="328">
        <v>0.52905271805320675</v>
      </c>
      <c r="CJ289" s="328">
        <v>0.45866716268794594</v>
      </c>
      <c r="CK289" s="328">
        <v>0.58803356387104633</v>
      </c>
      <c r="CL289" s="328">
        <v>0.37252988833837208</v>
      </c>
      <c r="CM289" s="328">
        <v>0.6906400743897374</v>
      </c>
      <c r="CN289" s="328">
        <v>0.25883638342558868</v>
      </c>
      <c r="CO289" s="328">
        <v>0.43914323860614246</v>
      </c>
      <c r="CP289" s="328">
        <v>0.8838679713137223</v>
      </c>
      <c r="CQ289" s="328">
        <v>0.92875676864526202</v>
      </c>
      <c r="CR289" s="328">
        <v>0.78677350566754534</v>
      </c>
      <c r="CS289" s="328">
        <v>0.84215562816952971</v>
      </c>
      <c r="CT289" s="328">
        <v>0.67241327023897424</v>
      </c>
      <c r="CU289" s="328">
        <v>0.48265242986942702</v>
      </c>
      <c r="CV289" s="328">
        <v>0.67805545568950354</v>
      </c>
      <c r="CW289" s="329">
        <v>0.45837280780045897</v>
      </c>
    </row>
    <row r="290" spans="1:101" x14ac:dyDescent="0.25">
      <c r="A290" s="322">
        <v>288</v>
      </c>
      <c r="B290" s="327">
        <v>0.13444733003342613</v>
      </c>
      <c r="C290" s="328">
        <v>0.53096821864180566</v>
      </c>
      <c r="D290" s="328">
        <v>0.24642302014456074</v>
      </c>
      <c r="E290" s="328">
        <v>0.89353172602217112</v>
      </c>
      <c r="F290" s="328">
        <v>0.85704138508537664</v>
      </c>
      <c r="G290" s="328">
        <v>0.73499923547868207</v>
      </c>
      <c r="H290" s="328">
        <v>0.53344069285868123</v>
      </c>
      <c r="I290" s="328">
        <v>0.89545278024669028</v>
      </c>
      <c r="J290" s="328">
        <v>0.32539902116730701</v>
      </c>
      <c r="K290" s="328">
        <v>0.58372748699956234</v>
      </c>
      <c r="L290" s="328">
        <v>0.96715676956429175</v>
      </c>
      <c r="M290" s="328">
        <v>0.75150861595720109</v>
      </c>
      <c r="N290" s="328">
        <v>0.37493699717048479</v>
      </c>
      <c r="O290" s="328">
        <v>0.16828581976587653</v>
      </c>
      <c r="P290" s="328">
        <v>0.19467708591640953</v>
      </c>
      <c r="Q290" s="328">
        <v>0.82027929961532475</v>
      </c>
      <c r="R290" s="328">
        <v>0.43937957755014079</v>
      </c>
      <c r="S290" s="328">
        <v>0.67470831504836681</v>
      </c>
      <c r="T290" s="328">
        <v>0.37159791416149623</v>
      </c>
      <c r="U290" s="328">
        <v>0.79186375424607514</v>
      </c>
      <c r="V290" s="328">
        <v>0.87672384653219737</v>
      </c>
      <c r="W290" s="328">
        <v>0.10891264118941013</v>
      </c>
      <c r="X290" s="328">
        <v>0.45455986914582169</v>
      </c>
      <c r="Y290" s="328">
        <v>0.8966695953807835</v>
      </c>
      <c r="Z290" s="328">
        <v>0.8682930481567388</v>
      </c>
      <c r="AA290" s="328">
        <v>0.75111732906885886</v>
      </c>
      <c r="AB290" s="328">
        <v>0.42676449741791012</v>
      </c>
      <c r="AC290" s="328">
        <v>0.73784856270502464</v>
      </c>
      <c r="AD290" s="328">
        <v>0.3802817568524004</v>
      </c>
      <c r="AE290" s="328">
        <v>0.38155604385298814</v>
      </c>
      <c r="AF290" s="328">
        <v>0.35532634337219537</v>
      </c>
      <c r="AG290" s="328">
        <v>0.70330318346840315</v>
      </c>
      <c r="AH290" s="328">
        <v>0.82170400478005701</v>
      </c>
      <c r="AI290" s="328">
        <v>0.35777162607593138</v>
      </c>
      <c r="AJ290" s="328">
        <v>0.8773874749658761</v>
      </c>
      <c r="AK290" s="328">
        <v>0.69748180138362859</v>
      </c>
      <c r="AL290" s="328">
        <v>0.6475036134476273</v>
      </c>
      <c r="AM290" s="328">
        <v>0.15601253360296674</v>
      </c>
      <c r="AN290" s="328">
        <v>0.9936731941514001</v>
      </c>
      <c r="AO290" s="328">
        <v>0.43997054296255733</v>
      </c>
      <c r="AP290" s="328">
        <v>9.6851224953537596E-2</v>
      </c>
      <c r="AQ290" s="328">
        <v>6.5764245416985112E-2</v>
      </c>
      <c r="AR290" s="328">
        <v>0.1824424859900371</v>
      </c>
      <c r="AS290" s="328">
        <v>0.30931742339344503</v>
      </c>
      <c r="AT290" s="328">
        <v>0.42923052982183352</v>
      </c>
      <c r="AU290" s="328">
        <v>0.83122005714407865</v>
      </c>
      <c r="AV290" s="328">
        <v>0.34698730824785939</v>
      </c>
      <c r="AW290" s="328">
        <v>0.96330461698003322</v>
      </c>
      <c r="AX290" s="328">
        <v>0.41204319741273521</v>
      </c>
      <c r="AY290" s="328">
        <v>0.71837920889810136</v>
      </c>
      <c r="AZ290" s="328">
        <v>0.76036793304099293</v>
      </c>
      <c r="BA290" s="328">
        <v>0.42528834726165421</v>
      </c>
      <c r="BB290" s="328">
        <v>0.46724796404409052</v>
      </c>
      <c r="BC290" s="328">
        <v>0.20286598387051935</v>
      </c>
      <c r="BD290" s="328">
        <v>0.55416922654375478</v>
      </c>
      <c r="BE290" s="328">
        <v>0.97649458911620624</v>
      </c>
      <c r="BF290" s="328">
        <v>0.42190501225438126</v>
      </c>
      <c r="BG290" s="328">
        <v>0.65190307445179951</v>
      </c>
      <c r="BH290" s="328">
        <v>0.5823248147663036</v>
      </c>
      <c r="BI290" s="328">
        <v>8.5947645440160869E-2</v>
      </c>
      <c r="BJ290" s="328">
        <v>9.9599347392749005E-2</v>
      </c>
      <c r="BK290" s="328">
        <v>0.98796116880726892</v>
      </c>
      <c r="BL290" s="328">
        <v>0.91584221585277192</v>
      </c>
      <c r="BM290" s="328">
        <v>0.98987428715453718</v>
      </c>
      <c r="BN290" s="328">
        <v>0.37591777426149786</v>
      </c>
      <c r="BO290" s="328">
        <v>6.4755946742795167E-2</v>
      </c>
      <c r="BP290" s="328">
        <v>0.73378537329275462</v>
      </c>
      <c r="BQ290" s="328">
        <v>0.75055949852856951</v>
      </c>
      <c r="BR290" s="328">
        <v>0.91936112770700618</v>
      </c>
      <c r="BS290" s="328">
        <v>4.2669185186596792E-2</v>
      </c>
      <c r="BT290" s="328">
        <v>0.37511742451610797</v>
      </c>
      <c r="BU290" s="328">
        <v>0.21730800047267707</v>
      </c>
      <c r="BV290" s="328">
        <v>0.57569672610622846</v>
      </c>
      <c r="BW290" s="328">
        <v>0.29555230286715162</v>
      </c>
      <c r="BX290" s="328">
        <v>3.0460433772424134E-2</v>
      </c>
      <c r="BY290" s="328">
        <v>0.78682135272686882</v>
      </c>
      <c r="BZ290" s="328">
        <v>0.99416961529786985</v>
      </c>
      <c r="CA290" s="328">
        <v>0.33513967445444415</v>
      </c>
      <c r="CB290" s="328">
        <v>0.73674706726320704</v>
      </c>
      <c r="CC290" s="328">
        <v>0.76858690617176073</v>
      </c>
      <c r="CD290" s="328">
        <v>0.55221117203982217</v>
      </c>
      <c r="CE290" s="328">
        <v>0.93908746209011351</v>
      </c>
      <c r="CF290" s="328">
        <v>0.29268393911553581</v>
      </c>
      <c r="CG290" s="328">
        <v>0.74334540734254895</v>
      </c>
      <c r="CH290" s="328">
        <v>0.25451442295252691</v>
      </c>
      <c r="CI290" s="328">
        <v>0.60392088852610359</v>
      </c>
      <c r="CJ290" s="328">
        <v>0.51730145419516216</v>
      </c>
      <c r="CK290" s="328">
        <v>0.72054610028816501</v>
      </c>
      <c r="CL290" s="328">
        <v>0.75340172510794456</v>
      </c>
      <c r="CM290" s="328">
        <v>0.86991396447418112</v>
      </c>
      <c r="CN290" s="328">
        <v>0.32070207260471317</v>
      </c>
      <c r="CO290" s="328">
        <v>0.18491655297447718</v>
      </c>
      <c r="CP290" s="328">
        <v>0.88973509938074824</v>
      </c>
      <c r="CQ290" s="328">
        <v>0.18493874127382082</v>
      </c>
      <c r="CR290" s="328">
        <v>0.74680797203283444</v>
      </c>
      <c r="CS290" s="328">
        <v>0.8199715434444137</v>
      </c>
      <c r="CT290" s="328">
        <v>0.87607967488926342</v>
      </c>
      <c r="CU290" s="328">
        <v>0.99742201046503465</v>
      </c>
      <c r="CV290" s="328">
        <v>0.96733265628882492</v>
      </c>
      <c r="CW290" s="329">
        <v>0.56024537725941048</v>
      </c>
    </row>
    <row r="291" spans="1:101" x14ac:dyDescent="0.25">
      <c r="A291" s="322">
        <v>289</v>
      </c>
      <c r="B291" s="327">
        <v>0.46956830731413413</v>
      </c>
      <c r="C291" s="328">
        <v>0.80197358026087251</v>
      </c>
      <c r="D291" s="328">
        <v>0.6316725893167483</v>
      </c>
      <c r="E291" s="328">
        <v>0.4878279718840226</v>
      </c>
      <c r="F291" s="328">
        <v>0.14300904431536399</v>
      </c>
      <c r="G291" s="328">
        <v>0.65704666756010988</v>
      </c>
      <c r="H291" s="328">
        <v>0.45078299356389717</v>
      </c>
      <c r="I291" s="328">
        <v>0.17403983513002075</v>
      </c>
      <c r="J291" s="328">
        <v>0.14843230256662387</v>
      </c>
      <c r="K291" s="328">
        <v>0.36148620271230048</v>
      </c>
      <c r="L291" s="328">
        <v>0.3549270029447964</v>
      </c>
      <c r="M291" s="328">
        <v>0.57546969144666082</v>
      </c>
      <c r="N291" s="328">
        <v>9.7889959126816528E-2</v>
      </c>
      <c r="O291" s="328">
        <v>0.69359529889483729</v>
      </c>
      <c r="P291" s="328">
        <v>0.55018711412312582</v>
      </c>
      <c r="Q291" s="328">
        <v>0.47659816573944092</v>
      </c>
      <c r="R291" s="328">
        <v>0.39282787335489999</v>
      </c>
      <c r="S291" s="328">
        <v>5.0937848535909325E-2</v>
      </c>
      <c r="T291" s="328">
        <v>0.70906367282742533</v>
      </c>
      <c r="U291" s="328">
        <v>0.67743141779482396</v>
      </c>
      <c r="V291" s="328">
        <v>0.5263878739189467</v>
      </c>
      <c r="W291" s="328">
        <v>0.15389358200293746</v>
      </c>
      <c r="X291" s="328">
        <v>0.33601496603548853</v>
      </c>
      <c r="Y291" s="328">
        <v>1.7482286251023993E-2</v>
      </c>
      <c r="Z291" s="328">
        <v>0.73192602089724978</v>
      </c>
      <c r="AA291" s="328">
        <v>0.64764326843086018</v>
      </c>
      <c r="AB291" s="328">
        <v>0.43852082625490252</v>
      </c>
      <c r="AC291" s="328">
        <v>3.5288174666105121E-2</v>
      </c>
      <c r="AD291" s="328">
        <v>4.0113270423729475E-3</v>
      </c>
      <c r="AE291" s="328">
        <v>0.25444619460475248</v>
      </c>
      <c r="AF291" s="328">
        <v>0.26825729180566249</v>
      </c>
      <c r="AG291" s="328">
        <v>0.64937198800871609</v>
      </c>
      <c r="AH291" s="328">
        <v>0.7718184693750676</v>
      </c>
      <c r="AI291" s="328">
        <v>0.9592025037555878</v>
      </c>
      <c r="AJ291" s="328">
        <v>3.3578623420815745E-4</v>
      </c>
      <c r="AK291" s="328">
        <v>0.71910232321326961</v>
      </c>
      <c r="AL291" s="328">
        <v>0.51951676653009748</v>
      </c>
      <c r="AM291" s="328">
        <v>0.48573800311566817</v>
      </c>
      <c r="AN291" s="328">
        <v>2.8680916232974418E-2</v>
      </c>
      <c r="AO291" s="328">
        <v>0.2662416474526963</v>
      </c>
      <c r="AP291" s="328">
        <v>0.90254130683838962</v>
      </c>
      <c r="AQ291" s="328">
        <v>0.98954121689528951</v>
      </c>
      <c r="AR291" s="328">
        <v>0.22771904991637282</v>
      </c>
      <c r="AS291" s="328">
        <v>0.28308213404927618</v>
      </c>
      <c r="AT291" s="328">
        <v>0.44849285899232183</v>
      </c>
      <c r="AU291" s="328">
        <v>1.1963553231350232E-2</v>
      </c>
      <c r="AV291" s="328">
        <v>0.42658278229509605</v>
      </c>
      <c r="AW291" s="328">
        <v>0.57175976316479904</v>
      </c>
      <c r="AX291" s="328">
        <v>0.79299760412145481</v>
      </c>
      <c r="AY291" s="328">
        <v>0.60741525207727154</v>
      </c>
      <c r="AZ291" s="328">
        <v>0.40235548278499778</v>
      </c>
      <c r="BA291" s="328">
        <v>0.84190888886502879</v>
      </c>
      <c r="BB291" s="328">
        <v>0.99276075914091688</v>
      </c>
      <c r="BC291" s="328">
        <v>0.40896810481922508</v>
      </c>
      <c r="BD291" s="328">
        <v>0.61829513141605918</v>
      </c>
      <c r="BE291" s="328">
        <v>0.23427108252182727</v>
      </c>
      <c r="BF291" s="328">
        <v>2.775270551523068E-2</v>
      </c>
      <c r="BG291" s="328">
        <v>6.977724670008012E-2</v>
      </c>
      <c r="BH291" s="328">
        <v>0.8501171127989986</v>
      </c>
      <c r="BI291" s="328">
        <v>0.61579683591203982</v>
      </c>
      <c r="BJ291" s="328">
        <v>5.6260931929111635E-2</v>
      </c>
      <c r="BK291" s="328">
        <v>0.35889267075544984</v>
      </c>
      <c r="BL291" s="328">
        <v>0.24951855950574675</v>
      </c>
      <c r="BM291" s="328">
        <v>0.84352508804856985</v>
      </c>
      <c r="BN291" s="328">
        <v>0.17134455701150864</v>
      </c>
      <c r="BO291" s="328">
        <v>0.720320910207078</v>
      </c>
      <c r="BP291" s="328">
        <v>0.9377355927505745</v>
      </c>
      <c r="BQ291" s="328">
        <v>0.70969687053049268</v>
      </c>
      <c r="BR291" s="328">
        <v>0.29856483431432057</v>
      </c>
      <c r="BS291" s="328">
        <v>0.60547254716183474</v>
      </c>
      <c r="BT291" s="328">
        <v>0.49892085452806634</v>
      </c>
      <c r="BU291" s="328">
        <v>0.94777450771236116</v>
      </c>
      <c r="BV291" s="328">
        <v>0.21094675827452214</v>
      </c>
      <c r="BW291" s="328">
        <v>0.58148917460604554</v>
      </c>
      <c r="BX291" s="328">
        <v>0.6199135146874637</v>
      </c>
      <c r="BY291" s="328">
        <v>0.20893778820085451</v>
      </c>
      <c r="BZ291" s="328">
        <v>0.74921748577463543</v>
      </c>
      <c r="CA291" s="328">
        <v>2.7782617028567769E-2</v>
      </c>
      <c r="CB291" s="328">
        <v>0.85788300529174055</v>
      </c>
      <c r="CC291" s="328">
        <v>0.21421459700882317</v>
      </c>
      <c r="CD291" s="328">
        <v>0.51582699001098931</v>
      </c>
      <c r="CE291" s="328">
        <v>0.8729315929394228</v>
      </c>
      <c r="CF291" s="328">
        <v>0.75356807343569443</v>
      </c>
      <c r="CG291" s="328">
        <v>0.37358453462788521</v>
      </c>
      <c r="CH291" s="328">
        <v>0.53977421084257493</v>
      </c>
      <c r="CI291" s="328">
        <v>0.58088516637139631</v>
      </c>
      <c r="CJ291" s="328">
        <v>0.28881604803212291</v>
      </c>
      <c r="CK291" s="328">
        <v>0.10886148860763889</v>
      </c>
      <c r="CL291" s="328">
        <v>0.86840062866069712</v>
      </c>
      <c r="CM291" s="328">
        <v>0.36454704300812857</v>
      </c>
      <c r="CN291" s="328">
        <v>4.9278050617473923E-4</v>
      </c>
      <c r="CO291" s="328">
        <v>0.7882788286056579</v>
      </c>
      <c r="CP291" s="328">
        <v>0.3180713296227653</v>
      </c>
      <c r="CQ291" s="328">
        <v>0.64177109514726904</v>
      </c>
      <c r="CR291" s="328">
        <v>0.49004874488822403</v>
      </c>
      <c r="CS291" s="328">
        <v>0.77797645982523744</v>
      </c>
      <c r="CT291" s="328">
        <v>0.46310419345333464</v>
      </c>
      <c r="CU291" s="328">
        <v>0.61222219617106433</v>
      </c>
      <c r="CV291" s="328">
        <v>0.87274074663237688</v>
      </c>
      <c r="CW291" s="329">
        <v>0.7798617062651676</v>
      </c>
    </row>
    <row r="292" spans="1:101" x14ac:dyDescent="0.25">
      <c r="A292" s="322">
        <v>290</v>
      </c>
      <c r="B292" s="327">
        <v>0.61618529089379148</v>
      </c>
      <c r="C292" s="328">
        <v>7.0889375581477232E-2</v>
      </c>
      <c r="D292" s="328">
        <v>0.23258433181645177</v>
      </c>
      <c r="E292" s="328">
        <v>0.90400671047083647</v>
      </c>
      <c r="F292" s="328">
        <v>9.3177873628708774E-2</v>
      </c>
      <c r="G292" s="328">
        <v>0.71688751100789427</v>
      </c>
      <c r="H292" s="328">
        <v>0.48183624064671449</v>
      </c>
      <c r="I292" s="328">
        <v>0.26871257245109037</v>
      </c>
      <c r="J292" s="328">
        <v>0.14237264369868718</v>
      </c>
      <c r="K292" s="328">
        <v>0.42209581603140789</v>
      </c>
      <c r="L292" s="328">
        <v>0.3777957775987506</v>
      </c>
      <c r="M292" s="328">
        <v>0.72851461763208136</v>
      </c>
      <c r="N292" s="328">
        <v>0.8131188961039042</v>
      </c>
      <c r="O292" s="328">
        <v>0.65206044811714148</v>
      </c>
      <c r="P292" s="328">
        <v>0.38946424633685783</v>
      </c>
      <c r="Q292" s="328">
        <v>0.62138756909721149</v>
      </c>
      <c r="R292" s="328">
        <v>0.73979919144794337</v>
      </c>
      <c r="S292" s="328">
        <v>0.33738750435106191</v>
      </c>
      <c r="T292" s="328">
        <v>0.33022420703326372</v>
      </c>
      <c r="U292" s="328">
        <v>0.88428892257515201</v>
      </c>
      <c r="V292" s="328">
        <v>0.73232822653272778</v>
      </c>
      <c r="W292" s="328">
        <v>0.85670987766952944</v>
      </c>
      <c r="X292" s="328">
        <v>0.95796420979788688</v>
      </c>
      <c r="Y292" s="328">
        <v>0.99656004782698759</v>
      </c>
      <c r="Z292" s="328">
        <v>0.45719959938404653</v>
      </c>
      <c r="AA292" s="328">
        <v>0.63891537642233365</v>
      </c>
      <c r="AB292" s="328">
        <v>0.27360869820513045</v>
      </c>
      <c r="AC292" s="328">
        <v>2.349978124869434E-2</v>
      </c>
      <c r="AD292" s="328">
        <v>0.9566018246414707</v>
      </c>
      <c r="AE292" s="328">
        <v>7.2323196573495396E-2</v>
      </c>
      <c r="AF292" s="328">
        <v>0.37047181858742162</v>
      </c>
      <c r="AG292" s="328">
        <v>0.71934294848211167</v>
      </c>
      <c r="AH292" s="328">
        <v>0.20988339206571016</v>
      </c>
      <c r="AI292" s="328">
        <v>0.11113465255206734</v>
      </c>
      <c r="AJ292" s="328">
        <v>0.12278598736491708</v>
      </c>
      <c r="AK292" s="328">
        <v>1.2949125724945887E-3</v>
      </c>
      <c r="AL292" s="328">
        <v>0.69257987462125392</v>
      </c>
      <c r="AM292" s="328">
        <v>0.89133443427856296</v>
      </c>
      <c r="AN292" s="328">
        <v>6.5710732597819232E-2</v>
      </c>
      <c r="AO292" s="328">
        <v>0.55914745907801411</v>
      </c>
      <c r="AP292" s="328">
        <v>0.29700627789030687</v>
      </c>
      <c r="AQ292" s="328">
        <v>0.31723135650956924</v>
      </c>
      <c r="AR292" s="328">
        <v>0.41982404037884402</v>
      </c>
      <c r="AS292" s="328">
        <v>0.67017271233199249</v>
      </c>
      <c r="AT292" s="328">
        <v>0.39362524219504036</v>
      </c>
      <c r="AU292" s="328">
        <v>0.48363847596331766</v>
      </c>
      <c r="AV292" s="328">
        <v>0.95102695634105494</v>
      </c>
      <c r="AW292" s="328">
        <v>0.46235042521931025</v>
      </c>
      <c r="AX292" s="328">
        <v>0.20499032590005761</v>
      </c>
      <c r="AY292" s="328">
        <v>0.84999155520562275</v>
      </c>
      <c r="AZ292" s="328">
        <v>0.66455105512487966</v>
      </c>
      <c r="BA292" s="328">
        <v>0.76030451007891209</v>
      </c>
      <c r="BB292" s="328">
        <v>0.94804440402181012</v>
      </c>
      <c r="BC292" s="328">
        <v>0.80140198589023237</v>
      </c>
      <c r="BD292" s="328">
        <v>0.67586135667280711</v>
      </c>
      <c r="BE292" s="328">
        <v>0.81870732914141353</v>
      </c>
      <c r="BF292" s="328">
        <v>0.88428638620441546</v>
      </c>
      <c r="BG292" s="328">
        <v>0.44771993807772525</v>
      </c>
      <c r="BH292" s="328">
        <v>0.17071798798605586</v>
      </c>
      <c r="BI292" s="328">
        <v>0.65254615796640536</v>
      </c>
      <c r="BJ292" s="328">
        <v>0.88893362244307017</v>
      </c>
      <c r="BK292" s="328">
        <v>0.15292305845559984</v>
      </c>
      <c r="BL292" s="328">
        <v>0.16932578706187229</v>
      </c>
      <c r="BM292" s="328">
        <v>0.70726867857585152</v>
      </c>
      <c r="BN292" s="328">
        <v>0.74585388150709808</v>
      </c>
      <c r="BO292" s="328">
        <v>0.42884060956505077</v>
      </c>
      <c r="BP292" s="328">
        <v>0.62723300268177895</v>
      </c>
      <c r="BQ292" s="328">
        <v>0.2016121009938967</v>
      </c>
      <c r="BR292" s="328">
        <v>0.53567058650980215</v>
      </c>
      <c r="BS292" s="328">
        <v>0.31989095412651025</v>
      </c>
      <c r="BT292" s="328">
        <v>0.50583569210842771</v>
      </c>
      <c r="BU292" s="328">
        <v>0.54763522513274321</v>
      </c>
      <c r="BV292" s="328">
        <v>2.7551240349828143E-2</v>
      </c>
      <c r="BW292" s="328">
        <v>0.36968510926606246</v>
      </c>
      <c r="BX292" s="328">
        <v>0.46381757277174107</v>
      </c>
      <c r="BY292" s="328">
        <v>0.8154106254280471</v>
      </c>
      <c r="BZ292" s="328">
        <v>0.69370958460835563</v>
      </c>
      <c r="CA292" s="328">
        <v>0.70140015863013083</v>
      </c>
      <c r="CB292" s="328">
        <v>0.88781726037043551</v>
      </c>
      <c r="CC292" s="328">
        <v>0.71187146639939147</v>
      </c>
      <c r="CD292" s="328">
        <v>0.73063750014928419</v>
      </c>
      <c r="CE292" s="328">
        <v>0.47828397848954318</v>
      </c>
      <c r="CF292" s="328">
        <v>0.41145231142048289</v>
      </c>
      <c r="CG292" s="328">
        <v>0.55509600215695754</v>
      </c>
      <c r="CH292" s="328">
        <v>0.78531616892620226</v>
      </c>
      <c r="CI292" s="328">
        <v>0.38356527339810587</v>
      </c>
      <c r="CJ292" s="328">
        <v>3.8822282768173011E-2</v>
      </c>
      <c r="CK292" s="328">
        <v>0.68615590344047073</v>
      </c>
      <c r="CL292" s="328">
        <v>0.44219189599469688</v>
      </c>
      <c r="CM292" s="328">
        <v>0.69561395622149558</v>
      </c>
      <c r="CN292" s="328">
        <v>0.97876176075467547</v>
      </c>
      <c r="CO292" s="328">
        <v>0.15134728815810328</v>
      </c>
      <c r="CP292" s="328">
        <v>0.81260960686187955</v>
      </c>
      <c r="CQ292" s="328">
        <v>0.78562283890315143</v>
      </c>
      <c r="CR292" s="328">
        <v>0.20565958473627255</v>
      </c>
      <c r="CS292" s="328">
        <v>0.90204347041118371</v>
      </c>
      <c r="CT292" s="328">
        <v>0.9253873856274617</v>
      </c>
      <c r="CU292" s="328">
        <v>0.8846092875902356</v>
      </c>
      <c r="CV292" s="328">
        <v>0.26616790091239517</v>
      </c>
      <c r="CW292" s="329">
        <v>0.75146349283062297</v>
      </c>
    </row>
    <row r="293" spans="1:101" x14ac:dyDescent="0.25">
      <c r="A293" s="322">
        <v>291</v>
      </c>
      <c r="B293" s="327">
        <v>0.29689513054159056</v>
      </c>
      <c r="C293" s="328">
        <v>1.782852350991071E-3</v>
      </c>
      <c r="D293" s="328">
        <v>0.1192566877065806</v>
      </c>
      <c r="E293" s="328">
        <v>0.24431030169798973</v>
      </c>
      <c r="F293" s="328">
        <v>0.55850006530261398</v>
      </c>
      <c r="G293" s="328">
        <v>0.26183885808446306</v>
      </c>
      <c r="H293" s="328">
        <v>0.73478308845411311</v>
      </c>
      <c r="I293" s="328">
        <v>0.47268734904732845</v>
      </c>
      <c r="J293" s="328">
        <v>0.5905464562983147</v>
      </c>
      <c r="K293" s="328">
        <v>0.66955531105536381</v>
      </c>
      <c r="L293" s="328">
        <v>0.86316983779718615</v>
      </c>
      <c r="M293" s="328">
        <v>6.1485744103310758E-2</v>
      </c>
      <c r="N293" s="328">
        <v>0.95577843821657904</v>
      </c>
      <c r="O293" s="328">
        <v>0.67542054423726494</v>
      </c>
      <c r="P293" s="328">
        <v>0.68990392638136333</v>
      </c>
      <c r="Q293" s="328">
        <v>0.20809096316818665</v>
      </c>
      <c r="R293" s="328">
        <v>0.97175238133375319</v>
      </c>
      <c r="S293" s="328">
        <v>0.6055281160705519</v>
      </c>
      <c r="T293" s="328">
        <v>0.35774962821691436</v>
      </c>
      <c r="U293" s="328">
        <v>0.35295698457447777</v>
      </c>
      <c r="V293" s="328">
        <v>0.59665565226458517</v>
      </c>
      <c r="W293" s="328">
        <v>0.62777949459374671</v>
      </c>
      <c r="X293" s="328">
        <v>0.28862384444909428</v>
      </c>
      <c r="Y293" s="328">
        <v>0.60993186060785387</v>
      </c>
      <c r="Z293" s="328">
        <v>0.60386556594225671</v>
      </c>
      <c r="AA293" s="328">
        <v>0.82562029902454803</v>
      </c>
      <c r="AB293" s="328">
        <v>0.6449573826719508</v>
      </c>
      <c r="AC293" s="328">
        <v>9.1357661365655929E-2</v>
      </c>
      <c r="AD293" s="328">
        <v>0.1893808093206637</v>
      </c>
      <c r="AE293" s="328">
        <v>0.87987003145501941</v>
      </c>
      <c r="AF293" s="328">
        <v>0.30868795077195443</v>
      </c>
      <c r="AG293" s="328">
        <v>0.69517666709271553</v>
      </c>
      <c r="AH293" s="328">
        <v>0.22851897574643987</v>
      </c>
      <c r="AI293" s="328">
        <v>2.5361591528613614E-2</v>
      </c>
      <c r="AJ293" s="328">
        <v>0.56191275199586688</v>
      </c>
      <c r="AK293" s="328">
        <v>2.7902576641863241E-2</v>
      </c>
      <c r="AL293" s="328">
        <v>0.41675227111517033</v>
      </c>
      <c r="AM293" s="328">
        <v>0.54460508346954262</v>
      </c>
      <c r="AN293" s="328">
        <v>0.67694523819000185</v>
      </c>
      <c r="AO293" s="328">
        <v>0.99425941766291359</v>
      </c>
      <c r="AP293" s="328">
        <v>0.42208967788489016</v>
      </c>
      <c r="AQ293" s="328">
        <v>0.63770871653158712</v>
      </c>
      <c r="AR293" s="328">
        <v>0.6589713686376768</v>
      </c>
      <c r="AS293" s="328">
        <v>0.87543177937434735</v>
      </c>
      <c r="AT293" s="328">
        <v>0.43595835893021118</v>
      </c>
      <c r="AU293" s="328">
        <v>7.398828802136137E-2</v>
      </c>
      <c r="AV293" s="328">
        <v>0.72870681723539787</v>
      </c>
      <c r="AW293" s="328">
        <v>0.49736482173438201</v>
      </c>
      <c r="AX293" s="328">
        <v>0.39126805945096965</v>
      </c>
      <c r="AY293" s="328">
        <v>0.83770462802632384</v>
      </c>
      <c r="AZ293" s="328">
        <v>0.557101965574196</v>
      </c>
      <c r="BA293" s="328">
        <v>0.66426099597138943</v>
      </c>
      <c r="BB293" s="328">
        <v>0.88088906531421851</v>
      </c>
      <c r="BC293" s="328">
        <v>0.9364295720663407</v>
      </c>
      <c r="BD293" s="328">
        <v>0.58173092806420468</v>
      </c>
      <c r="BE293" s="328">
        <v>0.86542241951247068</v>
      </c>
      <c r="BF293" s="328">
        <v>0.37582099908612276</v>
      </c>
      <c r="BG293" s="328">
        <v>0.36905883539521511</v>
      </c>
      <c r="BH293" s="328">
        <v>0.53965489254092014</v>
      </c>
      <c r="BI293" s="328">
        <v>0.59147178233451392</v>
      </c>
      <c r="BJ293" s="328">
        <v>0.37360378258882898</v>
      </c>
      <c r="BK293" s="328">
        <v>0.53230669901233174</v>
      </c>
      <c r="BL293" s="328">
        <v>0.30333554820710695</v>
      </c>
      <c r="BM293" s="328">
        <v>0.48697100555689499</v>
      </c>
      <c r="BN293" s="328">
        <v>0.92704380291336386</v>
      </c>
      <c r="BO293" s="328">
        <v>0.22300614705616351</v>
      </c>
      <c r="BP293" s="328">
        <v>0.49507816083520328</v>
      </c>
      <c r="BQ293" s="328">
        <v>0.57642708989622693</v>
      </c>
      <c r="BR293" s="328">
        <v>0.95209065099199552</v>
      </c>
      <c r="BS293" s="328">
        <v>0.15468295455654157</v>
      </c>
      <c r="BT293" s="328">
        <v>0.52354795855441605</v>
      </c>
      <c r="BU293" s="328">
        <v>0.99905180205876065</v>
      </c>
      <c r="BV293" s="328">
        <v>0.15911157710841373</v>
      </c>
      <c r="BW293" s="328">
        <v>0.31988775757454224</v>
      </c>
      <c r="BX293" s="328">
        <v>0.74992056908496529</v>
      </c>
      <c r="BY293" s="328">
        <v>0.85902885120030259</v>
      </c>
      <c r="BZ293" s="328">
        <v>0.99568178092732773</v>
      </c>
      <c r="CA293" s="328">
        <v>0.81907423067746565</v>
      </c>
      <c r="CB293" s="328">
        <v>0.61962610307142185</v>
      </c>
      <c r="CC293" s="328">
        <v>0.31444570715529352</v>
      </c>
      <c r="CD293" s="328">
        <v>0.65733622306039852</v>
      </c>
      <c r="CE293" s="328">
        <v>0.68093353962783554</v>
      </c>
      <c r="CF293" s="328">
        <v>0.72911698413667647</v>
      </c>
      <c r="CG293" s="328">
        <v>8.7498515653614994E-2</v>
      </c>
      <c r="CH293" s="328">
        <v>0.54495350929865483</v>
      </c>
      <c r="CI293" s="328">
        <v>8.6181078667762812E-2</v>
      </c>
      <c r="CJ293" s="328">
        <v>0.43914851888126538</v>
      </c>
      <c r="CK293" s="328">
        <v>0.29982734431440439</v>
      </c>
      <c r="CL293" s="328">
        <v>0.40754393630568603</v>
      </c>
      <c r="CM293" s="328">
        <v>0.46719188313990045</v>
      </c>
      <c r="CN293" s="328">
        <v>9.6513186488216718E-2</v>
      </c>
      <c r="CO293" s="328">
        <v>0.19629473398659769</v>
      </c>
      <c r="CP293" s="328">
        <v>1.1429662892596504E-2</v>
      </c>
      <c r="CQ293" s="328">
        <v>0.11071600832378881</v>
      </c>
      <c r="CR293" s="328">
        <v>0.26306363792365861</v>
      </c>
      <c r="CS293" s="328">
        <v>0.82145424175417592</v>
      </c>
      <c r="CT293" s="328">
        <v>0.80321127631433176</v>
      </c>
      <c r="CU293" s="328">
        <v>0.17485349040157594</v>
      </c>
      <c r="CV293" s="328">
        <v>0.27339099871100991</v>
      </c>
      <c r="CW293" s="329">
        <v>0.51989693547066484</v>
      </c>
    </row>
    <row r="294" spans="1:101" x14ac:dyDescent="0.25">
      <c r="A294" s="322">
        <v>292</v>
      </c>
      <c r="B294" s="327">
        <v>0.31528202748513934</v>
      </c>
      <c r="C294" s="328">
        <v>0.13067629244545298</v>
      </c>
      <c r="D294" s="328">
        <v>0.13512710362092939</v>
      </c>
      <c r="E294" s="328">
        <v>0.67723085321957721</v>
      </c>
      <c r="F294" s="328">
        <v>0.99226873761196632</v>
      </c>
      <c r="G294" s="328">
        <v>0.31000440354575187</v>
      </c>
      <c r="H294" s="328">
        <v>0.30595116515648169</v>
      </c>
      <c r="I294" s="328">
        <v>0.77204291154612603</v>
      </c>
      <c r="J294" s="328">
        <v>0.31539719374942199</v>
      </c>
      <c r="K294" s="328">
        <v>0.63257016938288224</v>
      </c>
      <c r="L294" s="328">
        <v>0.56786815091287934</v>
      </c>
      <c r="M294" s="328">
        <v>0.14292176064013273</v>
      </c>
      <c r="N294" s="328">
        <v>0.24073470422418097</v>
      </c>
      <c r="O294" s="328">
        <v>0.90315236831496315</v>
      </c>
      <c r="P294" s="328">
        <v>0.26946839608138284</v>
      </c>
      <c r="Q294" s="328">
        <v>0.49158090057764703</v>
      </c>
      <c r="R294" s="328">
        <v>2.2035442823923779E-2</v>
      </c>
      <c r="S294" s="328">
        <v>0.47614811364258092</v>
      </c>
      <c r="T294" s="328">
        <v>0.84120967970787874</v>
      </c>
      <c r="U294" s="328">
        <v>0.58424773870390379</v>
      </c>
      <c r="V294" s="328">
        <v>0.52235757800046234</v>
      </c>
      <c r="W294" s="328">
        <v>0.84659247498740875</v>
      </c>
      <c r="X294" s="328">
        <v>0.65523135279890621</v>
      </c>
      <c r="Y294" s="328">
        <v>0.53359679602241528</v>
      </c>
      <c r="Z294" s="328">
        <v>0.5178305297637209</v>
      </c>
      <c r="AA294" s="328">
        <v>0.72765995177196796</v>
      </c>
      <c r="AB294" s="328">
        <v>0.12610771434882384</v>
      </c>
      <c r="AC294" s="328">
        <v>0.73089822247063396</v>
      </c>
      <c r="AD294" s="328">
        <v>0.78635059559375353</v>
      </c>
      <c r="AE294" s="328">
        <v>0.97286925397097801</v>
      </c>
      <c r="AF294" s="328">
        <v>2.9327101453710647E-2</v>
      </c>
      <c r="AG294" s="328">
        <v>0.17240840660062329</v>
      </c>
      <c r="AH294" s="328">
        <v>0.46903554683903925</v>
      </c>
      <c r="AI294" s="328">
        <v>0.64197850694001879</v>
      </c>
      <c r="AJ294" s="328">
        <v>0.78591193945197024</v>
      </c>
      <c r="AK294" s="328">
        <v>0.53179331374502081</v>
      </c>
      <c r="AL294" s="328">
        <v>0.51112539235355148</v>
      </c>
      <c r="AM294" s="328">
        <v>0.91347088547319455</v>
      </c>
      <c r="AN294" s="328">
        <v>0.90829125655697673</v>
      </c>
      <c r="AO294" s="328">
        <v>0.93327829694336906</v>
      </c>
      <c r="AP294" s="328">
        <v>0.9171666690071163</v>
      </c>
      <c r="AQ294" s="328">
        <v>0.70889386873425408</v>
      </c>
      <c r="AR294" s="328">
        <v>0.81778667637398783</v>
      </c>
      <c r="AS294" s="328">
        <v>0.55788969974987324</v>
      </c>
      <c r="AT294" s="328">
        <v>1.9908566880745049E-2</v>
      </c>
      <c r="AU294" s="328">
        <v>8.5003388785615641E-2</v>
      </c>
      <c r="AV294" s="328">
        <v>0.27004088115537095</v>
      </c>
      <c r="AW294" s="328">
        <v>3.027309963003022E-2</v>
      </c>
      <c r="AX294" s="328">
        <v>0.52349464629821396</v>
      </c>
      <c r="AY294" s="328">
        <v>0.86406264605768834</v>
      </c>
      <c r="AZ294" s="328">
        <v>0.61306686803466892</v>
      </c>
      <c r="BA294" s="328">
        <v>0.21759908735852762</v>
      </c>
      <c r="BB294" s="328">
        <v>0.78619133709981281</v>
      </c>
      <c r="BC294" s="328">
        <v>0.19595699312502668</v>
      </c>
      <c r="BD294" s="328">
        <v>0.98898938801941161</v>
      </c>
      <c r="BE294" s="328">
        <v>8.6837886466062386E-3</v>
      </c>
      <c r="BF294" s="328">
        <v>1.6115390039113109E-2</v>
      </c>
      <c r="BG294" s="328">
        <v>0.88672763553207279</v>
      </c>
      <c r="BH294" s="328">
        <v>0.82507614346052538</v>
      </c>
      <c r="BI294" s="328">
        <v>0.95196558839444267</v>
      </c>
      <c r="BJ294" s="328">
        <v>0.68039780052633625</v>
      </c>
      <c r="BK294" s="328">
        <v>0.73495203280791732</v>
      </c>
      <c r="BL294" s="328">
        <v>9.526455937580991E-2</v>
      </c>
      <c r="BM294" s="328">
        <v>0.311446810234004</v>
      </c>
      <c r="BN294" s="328">
        <v>0.27433102003448173</v>
      </c>
      <c r="BO294" s="328">
        <v>0.45641095553051869</v>
      </c>
      <c r="BP294" s="328">
        <v>0.48019677940960026</v>
      </c>
      <c r="BQ294" s="328">
        <v>0.81444455255925452</v>
      </c>
      <c r="BR294" s="328">
        <v>0.36034868107606433</v>
      </c>
      <c r="BS294" s="328">
        <v>0.21196119443715578</v>
      </c>
      <c r="BT294" s="328">
        <v>0.76283258406921028</v>
      </c>
      <c r="BU294" s="328">
        <v>0.74758984552524055</v>
      </c>
      <c r="BV294" s="328">
        <v>0.54724225401837145</v>
      </c>
      <c r="BW294" s="328">
        <v>0.79402215023386624</v>
      </c>
      <c r="BX294" s="328">
        <v>0.58875944111260647</v>
      </c>
      <c r="BY294" s="328">
        <v>0.32673028032311979</v>
      </c>
      <c r="BZ294" s="328">
        <v>0.53180929041769609</v>
      </c>
      <c r="CA294" s="328">
        <v>0.60359988266781084</v>
      </c>
      <c r="CB294" s="328">
        <v>0.70713309344691577</v>
      </c>
      <c r="CC294" s="328">
        <v>0.21766069244834152</v>
      </c>
      <c r="CD294" s="328">
        <v>0.51891408112582038</v>
      </c>
      <c r="CE294" s="328">
        <v>0.91481984132846605</v>
      </c>
      <c r="CF294" s="328">
        <v>2.3321916309225976E-2</v>
      </c>
      <c r="CG294" s="328">
        <v>0.71212191494346966</v>
      </c>
      <c r="CH294" s="328">
        <v>0.29220447625735457</v>
      </c>
      <c r="CI294" s="328">
        <v>0.89973643124305713</v>
      </c>
      <c r="CJ294" s="328">
        <v>1.5048254323932753E-2</v>
      </c>
      <c r="CK294" s="328">
        <v>0.4310759605886525</v>
      </c>
      <c r="CL294" s="328">
        <v>0.42067434072803245</v>
      </c>
      <c r="CM294" s="328">
        <v>0.75270781027420286</v>
      </c>
      <c r="CN294" s="328">
        <v>0.36014457337302197</v>
      </c>
      <c r="CO294" s="328">
        <v>0.2650960718858193</v>
      </c>
      <c r="CP294" s="328">
        <v>0.40643091752768257</v>
      </c>
      <c r="CQ294" s="328">
        <v>0.50163352102134295</v>
      </c>
      <c r="CR294" s="328">
        <v>0.81957640826737066</v>
      </c>
      <c r="CS294" s="328">
        <v>0.89381045318842212</v>
      </c>
      <c r="CT294" s="328">
        <v>0.99969462512835339</v>
      </c>
      <c r="CU294" s="328">
        <v>0.58604990156158232</v>
      </c>
      <c r="CV294" s="328">
        <v>0.14288464375851895</v>
      </c>
      <c r="CW294" s="329">
        <v>0.97558391621383911</v>
      </c>
    </row>
    <row r="295" spans="1:101" x14ac:dyDescent="0.25">
      <c r="A295" s="322">
        <v>293</v>
      </c>
      <c r="B295" s="327">
        <v>3.5313297056264403E-2</v>
      </c>
      <c r="C295" s="328">
        <v>0.66624020374023751</v>
      </c>
      <c r="D295" s="328">
        <v>5.3646193028566769E-2</v>
      </c>
      <c r="E295" s="328">
        <v>0.1908045452700784</v>
      </c>
      <c r="F295" s="328">
        <v>0.60616499929383161</v>
      </c>
      <c r="G295" s="328">
        <v>0.66344199108065371</v>
      </c>
      <c r="H295" s="328">
        <v>0.39895830220840645</v>
      </c>
      <c r="I295" s="328">
        <v>0.27207958500626495</v>
      </c>
      <c r="J295" s="328">
        <v>0.74660428882300156</v>
      </c>
      <c r="K295" s="328">
        <v>0.92195264558797829</v>
      </c>
      <c r="L295" s="328">
        <v>2.6861097806982759E-2</v>
      </c>
      <c r="M295" s="328">
        <v>0.46482080067167364</v>
      </c>
      <c r="N295" s="328">
        <v>0.62269105230783883</v>
      </c>
      <c r="O295" s="328">
        <v>0.64084310750559759</v>
      </c>
      <c r="P295" s="328">
        <v>0.41360854507697642</v>
      </c>
      <c r="Q295" s="328">
        <v>0.31003409402728366</v>
      </c>
      <c r="R295" s="328">
        <v>0.65162501453163912</v>
      </c>
      <c r="S295" s="328">
        <v>0.63151680105895536</v>
      </c>
      <c r="T295" s="328">
        <v>0.87748618001507617</v>
      </c>
      <c r="U295" s="328">
        <v>2.215053030044789E-2</v>
      </c>
      <c r="V295" s="328">
        <v>0.37204290109642901</v>
      </c>
      <c r="W295" s="328">
        <v>0.49880989035363088</v>
      </c>
      <c r="X295" s="328">
        <v>0.69642685026889062</v>
      </c>
      <c r="Y295" s="328">
        <v>0.8183876085295072</v>
      </c>
      <c r="Z295" s="328">
        <v>0.93765320059607227</v>
      </c>
      <c r="AA295" s="328">
        <v>0.90719786897541566</v>
      </c>
      <c r="AB295" s="328">
        <v>7.8827280541924338E-3</v>
      </c>
      <c r="AC295" s="328">
        <v>0.50200083549848795</v>
      </c>
      <c r="AD295" s="328">
        <v>0.93443520425289872</v>
      </c>
      <c r="AE295" s="328">
        <v>0.17912390662068001</v>
      </c>
      <c r="AF295" s="328">
        <v>5.5894585858267121E-3</v>
      </c>
      <c r="AG295" s="328">
        <v>2.3470405427976182E-2</v>
      </c>
      <c r="AH295" s="328">
        <v>0.53550893445832415</v>
      </c>
      <c r="AI295" s="328">
        <v>0.59729897992154357</v>
      </c>
      <c r="AJ295" s="328">
        <v>0.87261720278278343</v>
      </c>
      <c r="AK295" s="328">
        <v>0.21162798416185957</v>
      </c>
      <c r="AL295" s="328">
        <v>0.89400768624655758</v>
      </c>
      <c r="AM295" s="328">
        <v>0.43287238723261812</v>
      </c>
      <c r="AN295" s="328">
        <v>0.43903237648212468</v>
      </c>
      <c r="AO295" s="328">
        <v>7.4770441243660279E-2</v>
      </c>
      <c r="AP295" s="328">
        <v>0.39514349753054923</v>
      </c>
      <c r="AQ295" s="328">
        <v>0.27779605873056035</v>
      </c>
      <c r="AR295" s="328">
        <v>0.84263067877137732</v>
      </c>
      <c r="AS295" s="328">
        <v>0.99450067611589321</v>
      </c>
      <c r="AT295" s="328">
        <v>0.66769787390660706</v>
      </c>
      <c r="AU295" s="328">
        <v>0.95414960969085194</v>
      </c>
      <c r="AV295" s="328">
        <v>0.49593704916909664</v>
      </c>
      <c r="AW295" s="328">
        <v>0.68611228994610007</v>
      </c>
      <c r="AX295" s="328">
        <v>0.8761171745983749</v>
      </c>
      <c r="AY295" s="328">
        <v>0.67429335985020433</v>
      </c>
      <c r="AZ295" s="328">
        <v>8.231699455283481E-2</v>
      </c>
      <c r="BA295" s="328">
        <v>6.3994850463718667E-2</v>
      </c>
      <c r="BB295" s="328">
        <v>0.46319083107241177</v>
      </c>
      <c r="BC295" s="328">
        <v>4.7583871219371687E-2</v>
      </c>
      <c r="BD295" s="328">
        <v>0.96026831634955778</v>
      </c>
      <c r="BE295" s="328">
        <v>0.88956128536607038</v>
      </c>
      <c r="BF295" s="328">
        <v>0.78435965461258217</v>
      </c>
      <c r="BG295" s="328">
        <v>0.82562586100217228</v>
      </c>
      <c r="BH295" s="328">
        <v>0.97938853092774569</v>
      </c>
      <c r="BI295" s="328">
        <v>0.22960527270880116</v>
      </c>
      <c r="BJ295" s="328">
        <v>0.64804399307790339</v>
      </c>
      <c r="BK295" s="328">
        <v>0.84037683328473989</v>
      </c>
      <c r="BL295" s="328">
        <v>0.94399564622707288</v>
      </c>
      <c r="BM295" s="328">
        <v>0.47013062062206878</v>
      </c>
      <c r="BN295" s="328">
        <v>0.35415483073390108</v>
      </c>
      <c r="BO295" s="328">
        <v>8.3580797906610549E-2</v>
      </c>
      <c r="BP295" s="328">
        <v>5.2026087873081162E-2</v>
      </c>
      <c r="BQ295" s="328">
        <v>0.33128146396309166</v>
      </c>
      <c r="BR295" s="328">
        <v>0.96163090434659848</v>
      </c>
      <c r="BS295" s="328">
        <v>0.96119152611010539</v>
      </c>
      <c r="BT295" s="328">
        <v>0.58511339721201794</v>
      </c>
      <c r="BU295" s="328">
        <v>7.8756599695568141E-2</v>
      </c>
      <c r="BV295" s="328">
        <v>0.84076473601898383</v>
      </c>
      <c r="BW295" s="328">
        <v>0.31359066138174185</v>
      </c>
      <c r="BX295" s="328">
        <v>0.44248446868102409</v>
      </c>
      <c r="BY295" s="328">
        <v>0.83749032353312725</v>
      </c>
      <c r="BZ295" s="328">
        <v>6.79889930292088E-2</v>
      </c>
      <c r="CA295" s="328">
        <v>0.34264712230797034</v>
      </c>
      <c r="CB295" s="328">
        <v>0.73795318296494283</v>
      </c>
      <c r="CC295" s="328">
        <v>0.19129441349020482</v>
      </c>
      <c r="CD295" s="328">
        <v>0.23234581851417779</v>
      </c>
      <c r="CE295" s="328">
        <v>0.7398194918284815</v>
      </c>
      <c r="CF295" s="328">
        <v>0.55462256886168682</v>
      </c>
      <c r="CG295" s="328">
        <v>0.10267914591264216</v>
      </c>
      <c r="CH295" s="328">
        <v>6.409940765823352E-2</v>
      </c>
      <c r="CI295" s="328">
        <v>0.96701768612569294</v>
      </c>
      <c r="CJ295" s="328">
        <v>0.1411268574894029</v>
      </c>
      <c r="CK295" s="328">
        <v>0.33624524805901723</v>
      </c>
      <c r="CL295" s="328">
        <v>0.38695737178100442</v>
      </c>
      <c r="CM295" s="328">
        <v>0.42675702430499141</v>
      </c>
      <c r="CN295" s="328">
        <v>0.30122862155091323</v>
      </c>
      <c r="CO295" s="328">
        <v>0.96209568779794585</v>
      </c>
      <c r="CP295" s="328">
        <v>0.27673624150309206</v>
      </c>
      <c r="CQ295" s="328">
        <v>0.48932143780944237</v>
      </c>
      <c r="CR295" s="328">
        <v>0.51371021628735392</v>
      </c>
      <c r="CS295" s="328">
        <v>0.11701721642857099</v>
      </c>
      <c r="CT295" s="328">
        <v>0.96242965720353801</v>
      </c>
      <c r="CU295" s="328">
        <v>0.302129069311035</v>
      </c>
      <c r="CV295" s="328">
        <v>0.63521389824914576</v>
      </c>
      <c r="CW295" s="329">
        <v>0.8391174183871648</v>
      </c>
    </row>
    <row r="296" spans="1:101" x14ac:dyDescent="0.25">
      <c r="A296" s="322">
        <v>294</v>
      </c>
      <c r="B296" s="327">
        <v>0.61859769918769114</v>
      </c>
      <c r="C296" s="328">
        <v>0.37940133835976653</v>
      </c>
      <c r="D296" s="328">
        <v>0.4947994456475604</v>
      </c>
      <c r="E296" s="328">
        <v>0.42324695177555771</v>
      </c>
      <c r="F296" s="328">
        <v>0.39223801086463084</v>
      </c>
      <c r="G296" s="328">
        <v>0.24086263298610522</v>
      </c>
      <c r="H296" s="328">
        <v>0.91424843355955032</v>
      </c>
      <c r="I296" s="328">
        <v>0.23471664720886976</v>
      </c>
      <c r="J296" s="328">
        <v>0.19162828177232516</v>
      </c>
      <c r="K296" s="328">
        <v>0.58823540611918368</v>
      </c>
      <c r="L296" s="328">
        <v>0.10692683240356882</v>
      </c>
      <c r="M296" s="328">
        <v>0.53330896263545324</v>
      </c>
      <c r="N296" s="328">
        <v>0.36584637074791315</v>
      </c>
      <c r="O296" s="328">
        <v>0.97419884380924082</v>
      </c>
      <c r="P296" s="328">
        <v>0.37778873290978887</v>
      </c>
      <c r="Q296" s="328">
        <v>0.62299246144084286</v>
      </c>
      <c r="R296" s="328">
        <v>0.2494363067383365</v>
      </c>
      <c r="S296" s="328">
        <v>0.4837405030362385</v>
      </c>
      <c r="T296" s="328">
        <v>0.35541486744869144</v>
      </c>
      <c r="U296" s="328">
        <v>0.30389727805843503</v>
      </c>
      <c r="V296" s="328">
        <v>0.49519070007671395</v>
      </c>
      <c r="W296" s="328">
        <v>0.21231931769236279</v>
      </c>
      <c r="X296" s="328">
        <v>0.27636309687376315</v>
      </c>
      <c r="Y296" s="328">
        <v>0.84069301716337819</v>
      </c>
      <c r="Z296" s="328">
        <v>0.62477277875584303</v>
      </c>
      <c r="AA296" s="328">
        <v>0.52900473413323423</v>
      </c>
      <c r="AB296" s="328">
        <v>0.61904432368322837</v>
      </c>
      <c r="AC296" s="328">
        <v>0.23474007785364592</v>
      </c>
      <c r="AD296" s="328">
        <v>0.46182378956088632</v>
      </c>
      <c r="AE296" s="328">
        <v>0.3711003668072288</v>
      </c>
      <c r="AF296" s="328">
        <v>0.15879526326978954</v>
      </c>
      <c r="AG296" s="328">
        <v>5.0226823271328769E-3</v>
      </c>
      <c r="AH296" s="328">
        <v>1.3269531881269891E-2</v>
      </c>
      <c r="AI296" s="328">
        <v>0.10356874496946977</v>
      </c>
      <c r="AJ296" s="328">
        <v>0.26984019897712863</v>
      </c>
      <c r="AK296" s="328">
        <v>0.74485747679199688</v>
      </c>
      <c r="AL296" s="328">
        <v>0.27759452711197596</v>
      </c>
      <c r="AM296" s="328">
        <v>0.55379001098741698</v>
      </c>
      <c r="AN296" s="328">
        <v>4.6429471580125892E-2</v>
      </c>
      <c r="AO296" s="328">
        <v>0.59146705419751733</v>
      </c>
      <c r="AP296" s="328">
        <v>0.42916220004372208</v>
      </c>
      <c r="AQ296" s="328">
        <v>0.33356497455595702</v>
      </c>
      <c r="AR296" s="328">
        <v>0.13759863283352392</v>
      </c>
      <c r="AS296" s="328">
        <v>0.66485909062542969</v>
      </c>
      <c r="AT296" s="328">
        <v>0.74878274949849821</v>
      </c>
      <c r="AU296" s="328">
        <v>0.15107584881827574</v>
      </c>
      <c r="AV296" s="328">
        <v>0.39299469435211254</v>
      </c>
      <c r="AW296" s="328">
        <v>0.93653832251342317</v>
      </c>
      <c r="AX296" s="328">
        <v>0.13762108675354767</v>
      </c>
      <c r="AY296" s="328">
        <v>3.1480665399631791E-2</v>
      </c>
      <c r="AZ296" s="328">
        <v>8.225986983440059E-2</v>
      </c>
      <c r="BA296" s="328">
        <v>0.78712777654514832</v>
      </c>
      <c r="BB296" s="328">
        <v>0.47949145304942764</v>
      </c>
      <c r="BC296" s="328">
        <v>2.5175833024130512E-2</v>
      </c>
      <c r="BD296" s="328">
        <v>0.11564618010338812</v>
      </c>
      <c r="BE296" s="328">
        <v>0.76404066568034157</v>
      </c>
      <c r="BF296" s="328">
        <v>4.8976880159168346E-3</v>
      </c>
      <c r="BG296" s="328">
        <v>0.39071154798245367</v>
      </c>
      <c r="BH296" s="328">
        <v>0.83702289565251342</v>
      </c>
      <c r="BI296" s="328">
        <v>0.40684633459233321</v>
      </c>
      <c r="BJ296" s="328">
        <v>0.90165447742911642</v>
      </c>
      <c r="BK296" s="328">
        <v>0.54518872072386104</v>
      </c>
      <c r="BL296" s="328">
        <v>0.3294015156266108</v>
      </c>
      <c r="BM296" s="328">
        <v>0.22497708303829711</v>
      </c>
      <c r="BN296" s="328">
        <v>0.17339742868097607</v>
      </c>
      <c r="BO296" s="328">
        <v>0.9042978387699796</v>
      </c>
      <c r="BP296" s="328">
        <v>0.32974546132506521</v>
      </c>
      <c r="BQ296" s="328">
        <v>0.87130847958690172</v>
      </c>
      <c r="BR296" s="328">
        <v>0.11419407772787982</v>
      </c>
      <c r="BS296" s="328">
        <v>0.90367139000083352</v>
      </c>
      <c r="BT296" s="328">
        <v>0.53360032978898819</v>
      </c>
      <c r="BU296" s="328">
        <v>0.5408092547771215</v>
      </c>
      <c r="BV296" s="328">
        <v>0.95561035018240048</v>
      </c>
      <c r="BW296" s="328">
        <v>0.49034678743236282</v>
      </c>
      <c r="BX296" s="328">
        <v>0.98003363634529439</v>
      </c>
      <c r="BY296" s="328">
        <v>5.4509270410630251E-2</v>
      </c>
      <c r="BZ296" s="328">
        <v>0.12896668613006312</v>
      </c>
      <c r="CA296" s="328">
        <v>5.155179590185277E-2</v>
      </c>
      <c r="CB296" s="328">
        <v>0.9809011485925645</v>
      </c>
      <c r="CC296" s="328">
        <v>0.66807121802584124</v>
      </c>
      <c r="CD296" s="328">
        <v>0.28302197852626287</v>
      </c>
      <c r="CE296" s="328">
        <v>0.61520007334255467</v>
      </c>
      <c r="CF296" s="328">
        <v>0.98746519424648582</v>
      </c>
      <c r="CG296" s="328">
        <v>3.3650125592713742E-2</v>
      </c>
      <c r="CH296" s="328">
        <v>9.2526909100190347E-2</v>
      </c>
      <c r="CI296" s="328">
        <v>0.65316327066451163</v>
      </c>
      <c r="CJ296" s="328">
        <v>9.3963392049101202E-2</v>
      </c>
      <c r="CK296" s="328">
        <v>0.67074270179071149</v>
      </c>
      <c r="CL296" s="328">
        <v>0.63418672927268904</v>
      </c>
      <c r="CM296" s="328">
        <v>0.6962276123722777</v>
      </c>
      <c r="CN296" s="328">
        <v>0.28098966919208568</v>
      </c>
      <c r="CO296" s="328">
        <v>6.4422492033857637E-3</v>
      </c>
      <c r="CP296" s="328">
        <v>0.13914170084366084</v>
      </c>
      <c r="CQ296" s="328">
        <v>0.68982939172861091</v>
      </c>
      <c r="CR296" s="328">
        <v>0.89063625390071821</v>
      </c>
      <c r="CS296" s="328">
        <v>0.69148213521363955</v>
      </c>
      <c r="CT296" s="328">
        <v>0.15016359811690716</v>
      </c>
      <c r="CU296" s="328">
        <v>0.15040891272421675</v>
      </c>
      <c r="CV296" s="328">
        <v>4.018805009436921E-2</v>
      </c>
      <c r="CW296" s="329">
        <v>0.94170000296112599</v>
      </c>
    </row>
    <row r="297" spans="1:101" x14ac:dyDescent="0.25">
      <c r="A297" s="322">
        <v>295</v>
      </c>
      <c r="B297" s="327">
        <v>0.16731912154012929</v>
      </c>
      <c r="C297" s="328">
        <v>0.34335520938390207</v>
      </c>
      <c r="D297" s="328">
        <v>0.92407447176813928</v>
      </c>
      <c r="E297" s="328">
        <v>0.83833865435598076</v>
      </c>
      <c r="F297" s="328">
        <v>0.29959471074082233</v>
      </c>
      <c r="G297" s="328">
        <v>0.10356331415699382</v>
      </c>
      <c r="H297" s="328">
        <v>0.72867277176970213</v>
      </c>
      <c r="I297" s="328">
        <v>0.23650547323699134</v>
      </c>
      <c r="J297" s="328">
        <v>0.32428765569104234</v>
      </c>
      <c r="K297" s="328">
        <v>0.30401252376894972</v>
      </c>
      <c r="L297" s="328">
        <v>0.27969930423644485</v>
      </c>
      <c r="M297" s="328">
        <v>0.75781289098912907</v>
      </c>
      <c r="N297" s="328">
        <v>0.82134672183585566</v>
      </c>
      <c r="O297" s="328">
        <v>0.27511802126954388</v>
      </c>
      <c r="P297" s="328">
        <v>0.6009868483639389</v>
      </c>
      <c r="Q297" s="328">
        <v>0.37791252210324533</v>
      </c>
      <c r="R297" s="328">
        <v>0.28559322992271263</v>
      </c>
      <c r="S297" s="328">
        <v>5.3703582104489778E-2</v>
      </c>
      <c r="T297" s="328">
        <v>0.16866367169811092</v>
      </c>
      <c r="U297" s="328">
        <v>0.27548967770490229</v>
      </c>
      <c r="V297" s="328">
        <v>0.83773672812304323</v>
      </c>
      <c r="W297" s="328">
        <v>0.9358270656798604</v>
      </c>
      <c r="X297" s="328">
        <v>0.49760889052011059</v>
      </c>
      <c r="Y297" s="328">
        <v>0.15710216019354784</v>
      </c>
      <c r="Z297" s="328">
        <v>0.55891785634214131</v>
      </c>
      <c r="AA297" s="328">
        <v>0.18997692877991845</v>
      </c>
      <c r="AB297" s="328">
        <v>0.75042010564499773</v>
      </c>
      <c r="AC297" s="328">
        <v>0.24423563706542262</v>
      </c>
      <c r="AD297" s="328">
        <v>0.80492779311742257</v>
      </c>
      <c r="AE297" s="328">
        <v>0.67465778784578756</v>
      </c>
      <c r="AF297" s="328">
        <v>0.26811824720993038</v>
      </c>
      <c r="AG297" s="328">
        <v>0.56462311313669833</v>
      </c>
      <c r="AH297" s="328">
        <v>0.6749167186431706</v>
      </c>
      <c r="AI297" s="328">
        <v>1.988718069729245E-2</v>
      </c>
      <c r="AJ297" s="328">
        <v>0.70199279128241088</v>
      </c>
      <c r="AK297" s="328">
        <v>0.56758006766413938</v>
      </c>
      <c r="AL297" s="328">
        <v>0.97168703259260525</v>
      </c>
      <c r="AM297" s="328">
        <v>0.66305355973501867</v>
      </c>
      <c r="AN297" s="328">
        <v>0.64445002910368476</v>
      </c>
      <c r="AO297" s="328">
        <v>0.68582329404466291</v>
      </c>
      <c r="AP297" s="328">
        <v>0.49821349409168025</v>
      </c>
      <c r="AQ297" s="328">
        <v>4.6733158934649355E-2</v>
      </c>
      <c r="AR297" s="328">
        <v>0.73680659481696331</v>
      </c>
      <c r="AS297" s="328">
        <v>0.52827943173895631</v>
      </c>
      <c r="AT297" s="328">
        <v>1.1232968829402168E-2</v>
      </c>
      <c r="AU297" s="328">
        <v>0.67853091102947261</v>
      </c>
      <c r="AV297" s="328">
        <v>0.7786183215623359</v>
      </c>
      <c r="AW297" s="328">
        <v>0.33710963370824665</v>
      </c>
      <c r="AX297" s="328">
        <v>0.71006262569571899</v>
      </c>
      <c r="AY297" s="328">
        <v>0.27838656559610131</v>
      </c>
      <c r="AZ297" s="328">
        <v>0.30927616712642969</v>
      </c>
      <c r="BA297" s="328">
        <v>0.2215008470856672</v>
      </c>
      <c r="BB297" s="328">
        <v>0.57037024371456724</v>
      </c>
      <c r="BC297" s="328">
        <v>0.27658327589928988</v>
      </c>
      <c r="BD297" s="328">
        <v>0.26144291275729881</v>
      </c>
      <c r="BE297" s="328">
        <v>0.25529675360045001</v>
      </c>
      <c r="BF297" s="328">
        <v>0.27134604781986305</v>
      </c>
      <c r="BG297" s="328">
        <v>0.17656267989477126</v>
      </c>
      <c r="BH297" s="328">
        <v>4.734645909279056E-2</v>
      </c>
      <c r="BI297" s="328">
        <v>0.16213827870273279</v>
      </c>
      <c r="BJ297" s="328">
        <v>0.96416947648566076</v>
      </c>
      <c r="BK297" s="328">
        <v>0.75613755979400921</v>
      </c>
      <c r="BL297" s="328">
        <v>0.17472534345339596</v>
      </c>
      <c r="BM297" s="328">
        <v>0.6750382781738713</v>
      </c>
      <c r="BN297" s="328">
        <v>7.466997681667209E-2</v>
      </c>
      <c r="BO297" s="328">
        <v>0.41241594887122535</v>
      </c>
      <c r="BP297" s="328">
        <v>0.1810535080429867</v>
      </c>
      <c r="BQ297" s="328">
        <v>0.11344521482581271</v>
      </c>
      <c r="BR297" s="328">
        <v>2.8448009892766635E-2</v>
      </c>
      <c r="BS297" s="328">
        <v>0.7185886419558063</v>
      </c>
      <c r="BT297" s="328">
        <v>0.10486474942465129</v>
      </c>
      <c r="BU297" s="328">
        <v>0.78694233915009648</v>
      </c>
      <c r="BV297" s="328">
        <v>0.67008910762428053</v>
      </c>
      <c r="BW297" s="328">
        <v>0.42103488847320847</v>
      </c>
      <c r="BX297" s="328">
        <v>0.49491449721455005</v>
      </c>
      <c r="BY297" s="328">
        <v>0.99157294439753496</v>
      </c>
      <c r="BZ297" s="328">
        <v>0.20632288756609563</v>
      </c>
      <c r="CA297" s="328">
        <v>0.90825683967923343</v>
      </c>
      <c r="CB297" s="328">
        <v>0.17836178278164549</v>
      </c>
      <c r="CC297" s="328">
        <v>8.686261354549174E-2</v>
      </c>
      <c r="CD297" s="328">
        <v>0.17411962678583226</v>
      </c>
      <c r="CE297" s="328">
        <v>0.69075781496559152</v>
      </c>
      <c r="CF297" s="328">
        <v>0.42294423088348054</v>
      </c>
      <c r="CG297" s="328">
        <v>0.94659466957953797</v>
      </c>
      <c r="CH297" s="328">
        <v>0.57034369436099586</v>
      </c>
      <c r="CI297" s="328">
        <v>0.5369778251931967</v>
      </c>
      <c r="CJ297" s="328">
        <v>0.73188006844637865</v>
      </c>
      <c r="CK297" s="328">
        <v>9.733991990233104E-2</v>
      </c>
      <c r="CL297" s="328">
        <v>0.46607742412762576</v>
      </c>
      <c r="CM297" s="328">
        <v>0.30012452523934119</v>
      </c>
      <c r="CN297" s="328">
        <v>0.17977546539432243</v>
      </c>
      <c r="CO297" s="328">
        <v>0.13813031093373862</v>
      </c>
      <c r="CP297" s="328">
        <v>6.5104677105758846E-2</v>
      </c>
      <c r="CQ297" s="328">
        <v>0.91632982674739161</v>
      </c>
      <c r="CR297" s="328">
        <v>8.6536462868057384E-2</v>
      </c>
      <c r="CS297" s="328">
        <v>0.29916953310012095</v>
      </c>
      <c r="CT297" s="328">
        <v>0.74721742356983167</v>
      </c>
      <c r="CU297" s="328">
        <v>0.70993010195682782</v>
      </c>
      <c r="CV297" s="328">
        <v>0.38951935497749757</v>
      </c>
      <c r="CW297" s="329">
        <v>0.79489673995254195</v>
      </c>
    </row>
    <row r="298" spans="1:101" x14ac:dyDescent="0.25">
      <c r="A298" s="322">
        <v>296</v>
      </c>
      <c r="B298" s="327">
        <v>0.83990917200826942</v>
      </c>
      <c r="C298" s="328">
        <v>0.48932909624091647</v>
      </c>
      <c r="D298" s="328">
        <v>1.4295506749881559E-2</v>
      </c>
      <c r="E298" s="328">
        <v>0.71982584242775816</v>
      </c>
      <c r="F298" s="328">
        <v>0.50870588931852811</v>
      </c>
      <c r="G298" s="328">
        <v>0.12454765336961593</v>
      </c>
      <c r="H298" s="328">
        <v>0.99225694226138939</v>
      </c>
      <c r="I298" s="328">
        <v>0.74100227581855815</v>
      </c>
      <c r="J298" s="328">
        <v>0.35844174797223438</v>
      </c>
      <c r="K298" s="328">
        <v>0.16901157512292642</v>
      </c>
      <c r="L298" s="328">
        <v>0.51353926944108119</v>
      </c>
      <c r="M298" s="328">
        <v>0.74659802872919201</v>
      </c>
      <c r="N298" s="328">
        <v>0.28435467925327296</v>
      </c>
      <c r="O298" s="328">
        <v>2.929749975770779E-2</v>
      </c>
      <c r="P298" s="328">
        <v>0.13622474699130471</v>
      </c>
      <c r="Q298" s="328">
        <v>0.44584398910621759</v>
      </c>
      <c r="R298" s="328">
        <v>5.4995180451745007E-2</v>
      </c>
      <c r="S298" s="328">
        <v>0.70651017366271596</v>
      </c>
      <c r="T298" s="328">
        <v>0.11267596238659316</v>
      </c>
      <c r="U298" s="328">
        <v>0.21906132039854054</v>
      </c>
      <c r="V298" s="328">
        <v>0.96144427115760966</v>
      </c>
      <c r="W298" s="328">
        <v>0.53517143172703663</v>
      </c>
      <c r="X298" s="328">
        <v>0.41878217163329179</v>
      </c>
      <c r="Y298" s="328">
        <v>0.65985786152266979</v>
      </c>
      <c r="Z298" s="328">
        <v>0.21858788117120653</v>
      </c>
      <c r="AA298" s="328">
        <v>0.87024672363553268</v>
      </c>
      <c r="AB298" s="328">
        <v>0.41365965715852182</v>
      </c>
      <c r="AC298" s="328">
        <v>0.7352634983345232</v>
      </c>
      <c r="AD298" s="328">
        <v>0.27214712554752118</v>
      </c>
      <c r="AE298" s="328">
        <v>0.75175900638224924</v>
      </c>
      <c r="AF298" s="328">
        <v>5.4574302990864965E-2</v>
      </c>
      <c r="AG298" s="328">
        <v>0.28259879412447408</v>
      </c>
      <c r="AH298" s="328">
        <v>0.31721265838063584</v>
      </c>
      <c r="AI298" s="328">
        <v>6.0739046188981627E-2</v>
      </c>
      <c r="AJ298" s="328">
        <v>0.9411400806835204</v>
      </c>
      <c r="AK298" s="328">
        <v>0.55150282695696617</v>
      </c>
      <c r="AL298" s="328">
        <v>0.24229666770373637</v>
      </c>
      <c r="AM298" s="328">
        <v>0.48065571494572357</v>
      </c>
      <c r="AN298" s="328">
        <v>0.9016506981062884</v>
      </c>
      <c r="AO298" s="328">
        <v>0.6478942686725182</v>
      </c>
      <c r="AP298" s="328">
        <v>0.4135336077938212</v>
      </c>
      <c r="AQ298" s="328">
        <v>0.9404783890972126</v>
      </c>
      <c r="AR298" s="328">
        <v>0.58378325617002069</v>
      </c>
      <c r="AS298" s="328">
        <v>0.60121620094126182</v>
      </c>
      <c r="AT298" s="328">
        <v>5.3499308279992608E-2</v>
      </c>
      <c r="AU298" s="328">
        <v>0.26814327920489189</v>
      </c>
      <c r="AV298" s="328">
        <v>0.91998427783246228</v>
      </c>
      <c r="AW298" s="328">
        <v>0.56960176001606611</v>
      </c>
      <c r="AX298" s="328">
        <v>0.26915227879943115</v>
      </c>
      <c r="AY298" s="328">
        <v>4.8988208441676395E-2</v>
      </c>
      <c r="AZ298" s="328">
        <v>7.8439709896859E-2</v>
      </c>
      <c r="BA298" s="328">
        <v>0.47637401182723704</v>
      </c>
      <c r="BB298" s="328">
        <v>0.72419602591151144</v>
      </c>
      <c r="BC298" s="328">
        <v>0.9448929892082929</v>
      </c>
      <c r="BD298" s="328">
        <v>6.8807473544276299E-2</v>
      </c>
      <c r="BE298" s="328">
        <v>0.22763142806285863</v>
      </c>
      <c r="BF298" s="328">
        <v>0.74320419137672467</v>
      </c>
      <c r="BG298" s="328">
        <v>0.56897873415619715</v>
      </c>
      <c r="BH298" s="328">
        <v>0.95288237593559177</v>
      </c>
      <c r="BI298" s="328">
        <v>0.73869984857050763</v>
      </c>
      <c r="BJ298" s="328">
        <v>0.44380649222098523</v>
      </c>
      <c r="BK298" s="328">
        <v>0.72729414421006622</v>
      </c>
      <c r="BL298" s="328">
        <v>0.82767059387712827</v>
      </c>
      <c r="BM298" s="328">
        <v>0.47685822734013072</v>
      </c>
      <c r="BN298" s="328">
        <v>0.21714643374546583</v>
      </c>
      <c r="BO298" s="328">
        <v>0.75665213919918739</v>
      </c>
      <c r="BP298" s="328">
        <v>0.94156585668329207</v>
      </c>
      <c r="BQ298" s="328">
        <v>0.52444149561820885</v>
      </c>
      <c r="BR298" s="328">
        <v>0.84922513659425136</v>
      </c>
      <c r="BS298" s="328">
        <v>0.7481142027592842</v>
      </c>
      <c r="BT298" s="328">
        <v>0.45846310619693664</v>
      </c>
      <c r="BU298" s="328">
        <v>0.43958273050563013</v>
      </c>
      <c r="BV298" s="328">
        <v>0.84528552353572461</v>
      </c>
      <c r="BW298" s="328">
        <v>0.45670121370069006</v>
      </c>
      <c r="BX298" s="328">
        <v>0.43834412844448689</v>
      </c>
      <c r="BY298" s="328">
        <v>6.8232339283078147E-2</v>
      </c>
      <c r="BZ298" s="328">
        <v>0.18886780281575</v>
      </c>
      <c r="CA298" s="328">
        <v>0.39214469349297421</v>
      </c>
      <c r="CB298" s="328">
        <v>0.35321488568231407</v>
      </c>
      <c r="CC298" s="328">
        <v>0.35600140895766064</v>
      </c>
      <c r="CD298" s="328">
        <v>0.61699145152130175</v>
      </c>
      <c r="CE298" s="328">
        <v>0.3355795625813851</v>
      </c>
      <c r="CF298" s="328">
        <v>0.35457378640481352</v>
      </c>
      <c r="CG298" s="328">
        <v>0.44062301870940068</v>
      </c>
      <c r="CH298" s="328">
        <v>0.17147773567149294</v>
      </c>
      <c r="CI298" s="328">
        <v>0.30912594793273396</v>
      </c>
      <c r="CJ298" s="328">
        <v>0.11713474166395632</v>
      </c>
      <c r="CK298" s="328">
        <v>0.74795126021806535</v>
      </c>
      <c r="CL298" s="328">
        <v>0.52316366475964937</v>
      </c>
      <c r="CM298" s="328">
        <v>0.27262185310855003</v>
      </c>
      <c r="CN298" s="328">
        <v>0.53782614335847967</v>
      </c>
      <c r="CO298" s="328">
        <v>0.89124346383218378</v>
      </c>
      <c r="CP298" s="328">
        <v>0.45326306171845832</v>
      </c>
      <c r="CQ298" s="328">
        <v>0.2554980327759937</v>
      </c>
      <c r="CR298" s="328">
        <v>0.9209132604715824</v>
      </c>
      <c r="CS298" s="328">
        <v>0.66401991318608644</v>
      </c>
      <c r="CT298" s="328">
        <v>0.54283568215690736</v>
      </c>
      <c r="CU298" s="328">
        <v>0.39317645994935368</v>
      </c>
      <c r="CV298" s="328">
        <v>0.5928720109808916</v>
      </c>
      <c r="CW298" s="329">
        <v>0.72696752970072631</v>
      </c>
    </row>
    <row r="299" spans="1:101" x14ac:dyDescent="0.25">
      <c r="A299" s="322">
        <v>297</v>
      </c>
      <c r="B299" s="327">
        <v>0.26398085915762248</v>
      </c>
      <c r="C299" s="328">
        <v>0.58532389579922306</v>
      </c>
      <c r="D299" s="328">
        <v>0.24159122210380279</v>
      </c>
      <c r="E299" s="328">
        <v>0.30657540809964434</v>
      </c>
      <c r="F299" s="328">
        <v>0.23245234812753068</v>
      </c>
      <c r="G299" s="328">
        <v>1.1974920081347928E-2</v>
      </c>
      <c r="H299" s="328">
        <v>0.83506937103604484</v>
      </c>
      <c r="I299" s="328">
        <v>0.74891511339030137</v>
      </c>
      <c r="J299" s="328">
        <v>0.68597875970963518</v>
      </c>
      <c r="K299" s="328">
        <v>0.36936126800494096</v>
      </c>
      <c r="L299" s="328">
        <v>0.68989187231637317</v>
      </c>
      <c r="M299" s="328">
        <v>0.90199918135302615</v>
      </c>
      <c r="N299" s="328">
        <v>0.68719255311153016</v>
      </c>
      <c r="O299" s="328">
        <v>1.35283136204285E-2</v>
      </c>
      <c r="P299" s="328">
        <v>0.49301311543787074</v>
      </c>
      <c r="Q299" s="328">
        <v>0.76312254064056972</v>
      </c>
      <c r="R299" s="328">
        <v>0.4399113639912815</v>
      </c>
      <c r="S299" s="328">
        <v>0.63983922543887228</v>
      </c>
      <c r="T299" s="328">
        <v>0.58435176058205007</v>
      </c>
      <c r="U299" s="328">
        <v>8.7236633882402437E-2</v>
      </c>
      <c r="V299" s="328">
        <v>0.72937147824049697</v>
      </c>
      <c r="W299" s="328">
        <v>0.48463353201605752</v>
      </c>
      <c r="X299" s="328">
        <v>0.23989679832856425</v>
      </c>
      <c r="Y299" s="328">
        <v>0.30911124473375118</v>
      </c>
      <c r="Z299" s="328">
        <v>0.12653890543190571</v>
      </c>
      <c r="AA299" s="328">
        <v>0.88042285857370706</v>
      </c>
      <c r="AB299" s="328">
        <v>0.40300837459046979</v>
      </c>
      <c r="AC299" s="328">
        <v>0.94462067695329233</v>
      </c>
      <c r="AD299" s="328">
        <v>0.68125072201928472</v>
      </c>
      <c r="AE299" s="328">
        <v>6.7471406239402842E-2</v>
      </c>
      <c r="AF299" s="328">
        <v>0.11371323541817357</v>
      </c>
      <c r="AG299" s="328">
        <v>0.13310118087348233</v>
      </c>
      <c r="AH299" s="328">
        <v>0.15999420312831947</v>
      </c>
      <c r="AI299" s="328">
        <v>0.66992280263525061</v>
      </c>
      <c r="AJ299" s="328">
        <v>0.97198225190059517</v>
      </c>
      <c r="AK299" s="328">
        <v>0.73219882213560616</v>
      </c>
      <c r="AL299" s="328">
        <v>0.68707608019002597</v>
      </c>
      <c r="AM299" s="328">
        <v>9.7309943385442743E-2</v>
      </c>
      <c r="AN299" s="328">
        <v>0.11428808696987258</v>
      </c>
      <c r="AO299" s="328">
        <v>0.65861792959714105</v>
      </c>
      <c r="AP299" s="328">
        <v>0.19508033309955453</v>
      </c>
      <c r="AQ299" s="328">
        <v>0.75858568581816144</v>
      </c>
      <c r="AR299" s="328">
        <v>0.12274486147354402</v>
      </c>
      <c r="AS299" s="328">
        <v>0.26760416165156986</v>
      </c>
      <c r="AT299" s="328">
        <v>0.35618050389104949</v>
      </c>
      <c r="AU299" s="328">
        <v>7.5494881206465303E-2</v>
      </c>
      <c r="AV299" s="328">
        <v>0.23722774686581083</v>
      </c>
      <c r="AW299" s="328">
        <v>0.66422659943196827</v>
      </c>
      <c r="AX299" s="328">
        <v>0.29102147853008598</v>
      </c>
      <c r="AY299" s="328">
        <v>0.50795932606603511</v>
      </c>
      <c r="AZ299" s="328">
        <v>0.11372816953246723</v>
      </c>
      <c r="BA299" s="328">
        <v>0.45502539489863025</v>
      </c>
      <c r="BB299" s="328">
        <v>0.51859573422849103</v>
      </c>
      <c r="BC299" s="328">
        <v>0.13167214044510533</v>
      </c>
      <c r="BD299" s="328">
        <v>0.62935530956648145</v>
      </c>
      <c r="BE299" s="328">
        <v>0.95050174073202687</v>
      </c>
      <c r="BF299" s="328">
        <v>0.13812996070452588</v>
      </c>
      <c r="BG299" s="328">
        <v>0.51825323615155661</v>
      </c>
      <c r="BH299" s="328">
        <v>0.62665237171582389</v>
      </c>
      <c r="BI299" s="328">
        <v>0.7585911030803032</v>
      </c>
      <c r="BJ299" s="328">
        <v>8.2670693619233404E-2</v>
      </c>
      <c r="BK299" s="328">
        <v>0.47956560502359635</v>
      </c>
      <c r="BL299" s="328">
        <v>0.79772802416545563</v>
      </c>
      <c r="BM299" s="328">
        <v>0.46097647352333793</v>
      </c>
      <c r="BN299" s="328">
        <v>4.6364333393629886E-2</v>
      </c>
      <c r="BO299" s="328">
        <v>0.97387267625191543</v>
      </c>
      <c r="BP299" s="328">
        <v>0.5174492449355601</v>
      </c>
      <c r="BQ299" s="328">
        <v>0.64216364085417976</v>
      </c>
      <c r="BR299" s="328">
        <v>0.3307788357456376</v>
      </c>
      <c r="BS299" s="328">
        <v>0.96580203027680112</v>
      </c>
      <c r="BT299" s="328">
        <v>0.45962764384293031</v>
      </c>
      <c r="BU299" s="328">
        <v>0.67893328227969185</v>
      </c>
      <c r="BV299" s="328">
        <v>0.62414473887707755</v>
      </c>
      <c r="BW299" s="328">
        <v>0.47108151575942481</v>
      </c>
      <c r="BX299" s="328">
        <v>0.52289098977347503</v>
      </c>
      <c r="BY299" s="328">
        <v>0.45605561449209997</v>
      </c>
      <c r="BZ299" s="328">
        <v>0.53418548710478686</v>
      </c>
      <c r="CA299" s="328">
        <v>0.59560241648370527</v>
      </c>
      <c r="CB299" s="328">
        <v>3.8196274141272468E-2</v>
      </c>
      <c r="CC299" s="328">
        <v>0.78834128110855417</v>
      </c>
      <c r="CD299" s="328">
        <v>0.57803903525859524</v>
      </c>
      <c r="CE299" s="328">
        <v>0.27951954306941618</v>
      </c>
      <c r="CF299" s="328">
        <v>0.61560417036307058</v>
      </c>
      <c r="CG299" s="328">
        <v>0.51590971286810294</v>
      </c>
      <c r="CH299" s="328">
        <v>0.26001316987210304</v>
      </c>
      <c r="CI299" s="328">
        <v>0.13828381159548497</v>
      </c>
      <c r="CJ299" s="328">
        <v>0.35382490582836845</v>
      </c>
      <c r="CK299" s="328">
        <v>0.64739146003383308</v>
      </c>
      <c r="CL299" s="328">
        <v>0.10023004207386865</v>
      </c>
      <c r="CM299" s="328">
        <v>0.78171720350150875</v>
      </c>
      <c r="CN299" s="328">
        <v>3.3063438121801347E-2</v>
      </c>
      <c r="CO299" s="328">
        <v>0.65191538099890067</v>
      </c>
      <c r="CP299" s="328">
        <v>0.83216346263569863</v>
      </c>
      <c r="CQ299" s="328">
        <v>0.12418240971901007</v>
      </c>
      <c r="CR299" s="328">
        <v>0.64357504055558312</v>
      </c>
      <c r="CS299" s="328">
        <v>0.75062526511943961</v>
      </c>
      <c r="CT299" s="328">
        <v>0.17550948690349899</v>
      </c>
      <c r="CU299" s="328">
        <v>8.7686583415768515E-2</v>
      </c>
      <c r="CV299" s="328">
        <v>0.95580365938194767</v>
      </c>
      <c r="CW299" s="329">
        <v>0.60090375047027145</v>
      </c>
    </row>
    <row r="300" spans="1:101" x14ac:dyDescent="0.25">
      <c r="A300" s="322">
        <v>298</v>
      </c>
      <c r="B300" s="327">
        <v>0.49158898316304001</v>
      </c>
      <c r="C300" s="328">
        <v>0.8613041626599558</v>
      </c>
      <c r="D300" s="328">
        <v>0.72328571411191045</v>
      </c>
      <c r="E300" s="328">
        <v>0.49117825574884577</v>
      </c>
      <c r="F300" s="328">
        <v>6.8520829315669829E-2</v>
      </c>
      <c r="G300" s="328">
        <v>0.6001571168062898</v>
      </c>
      <c r="H300" s="328">
        <v>0.30568080752834614</v>
      </c>
      <c r="I300" s="328">
        <v>0.6675489498377063</v>
      </c>
      <c r="J300" s="328">
        <v>0.93588821236590491</v>
      </c>
      <c r="K300" s="328">
        <v>0.82748990491354601</v>
      </c>
      <c r="L300" s="328">
        <v>0.40371588142535186</v>
      </c>
      <c r="M300" s="328">
        <v>0.85327701161607372</v>
      </c>
      <c r="N300" s="328">
        <v>0.68901664880725644</v>
      </c>
      <c r="O300" s="328">
        <v>0.64446655663005181</v>
      </c>
      <c r="P300" s="328">
        <v>0.48114376109330093</v>
      </c>
      <c r="Q300" s="328">
        <v>0.57532209830555558</v>
      </c>
      <c r="R300" s="328">
        <v>0.38537068766180727</v>
      </c>
      <c r="S300" s="328">
        <v>0.57676254991309417</v>
      </c>
      <c r="T300" s="328">
        <v>0.86554845999340846</v>
      </c>
      <c r="U300" s="328">
        <v>0.93739688411709887</v>
      </c>
      <c r="V300" s="328">
        <v>0.3697181398778091</v>
      </c>
      <c r="W300" s="328">
        <v>0.78985519710483243</v>
      </c>
      <c r="X300" s="328">
        <v>6.7622889306788281E-2</v>
      </c>
      <c r="Y300" s="328">
        <v>0.30193806120799066</v>
      </c>
      <c r="Z300" s="328">
        <v>0.82338057740077564</v>
      </c>
      <c r="AA300" s="328">
        <v>0.69944109748345262</v>
      </c>
      <c r="AB300" s="328">
        <v>0.28093295012806152</v>
      </c>
      <c r="AC300" s="328">
        <v>0.64099964115812824</v>
      </c>
      <c r="AD300" s="328">
        <v>0.31861339569462999</v>
      </c>
      <c r="AE300" s="328">
        <v>0.51050032323802252</v>
      </c>
      <c r="AF300" s="328">
        <v>0.5603877803868984</v>
      </c>
      <c r="AG300" s="328">
        <v>1.1137305596017777E-2</v>
      </c>
      <c r="AH300" s="328">
        <v>6.3020109963618509E-2</v>
      </c>
      <c r="AI300" s="328">
        <v>1.1228022015839834E-2</v>
      </c>
      <c r="AJ300" s="328">
        <v>0.65059332508035173</v>
      </c>
      <c r="AK300" s="328">
        <v>0.10683446798032303</v>
      </c>
      <c r="AL300" s="328">
        <v>0.61308644359976494</v>
      </c>
      <c r="AM300" s="328">
        <v>0.84543836873440803</v>
      </c>
      <c r="AN300" s="328">
        <v>0.18786619522318482</v>
      </c>
      <c r="AO300" s="328">
        <v>0.336499712920312</v>
      </c>
      <c r="AP300" s="328">
        <v>0.30111676825041656</v>
      </c>
      <c r="AQ300" s="328">
        <v>0.4027628881029397</v>
      </c>
      <c r="AR300" s="328">
        <v>0.15275103138785906</v>
      </c>
      <c r="AS300" s="328">
        <v>0.67452750916103987</v>
      </c>
      <c r="AT300" s="328">
        <v>0.39249725939989677</v>
      </c>
      <c r="AU300" s="328">
        <v>0.73799369491086653</v>
      </c>
      <c r="AV300" s="328">
        <v>0.2680742443503723</v>
      </c>
      <c r="AW300" s="328">
        <v>0.89045578445873041</v>
      </c>
      <c r="AX300" s="328">
        <v>0.21371648125733422</v>
      </c>
      <c r="AY300" s="328">
        <v>0.9482244899845631</v>
      </c>
      <c r="AZ300" s="328">
        <v>0.60376199419188303</v>
      </c>
      <c r="BA300" s="328">
        <v>0.84039063416111848</v>
      </c>
      <c r="BB300" s="328">
        <v>0.19765319821604899</v>
      </c>
      <c r="BC300" s="328">
        <v>0.22036782988813552</v>
      </c>
      <c r="BD300" s="328">
        <v>0.76106771054011446</v>
      </c>
      <c r="BE300" s="328">
        <v>0.89480034797444863</v>
      </c>
      <c r="BF300" s="328">
        <v>8.6777207651214106E-2</v>
      </c>
      <c r="BG300" s="328">
        <v>0.56000535162615961</v>
      </c>
      <c r="BH300" s="328">
        <v>0.26469454048900953</v>
      </c>
      <c r="BI300" s="328">
        <v>2.3128335326070726E-2</v>
      </c>
      <c r="BJ300" s="328">
        <v>0.81029774526856779</v>
      </c>
      <c r="BK300" s="328">
        <v>2.5710665154705659E-2</v>
      </c>
      <c r="BL300" s="328">
        <v>0.79140842412535961</v>
      </c>
      <c r="BM300" s="328">
        <v>0.94748006070168689</v>
      </c>
      <c r="BN300" s="328">
        <v>0.74517195706206207</v>
      </c>
      <c r="BO300" s="328">
        <v>1.0483693212051115E-3</v>
      </c>
      <c r="BP300" s="328">
        <v>0.8566044843900531</v>
      </c>
      <c r="BQ300" s="328">
        <v>0.88581406681681862</v>
      </c>
      <c r="BR300" s="328">
        <v>0.42000898360244188</v>
      </c>
      <c r="BS300" s="328">
        <v>0.55190871520292295</v>
      </c>
      <c r="BT300" s="328">
        <v>0.23248287465343642</v>
      </c>
      <c r="BU300" s="328">
        <v>0.10071134828359085</v>
      </c>
      <c r="BV300" s="328">
        <v>0.36525875797422125</v>
      </c>
      <c r="BW300" s="328">
        <v>0.85979161532615223</v>
      </c>
      <c r="BX300" s="328">
        <v>2.2446287307377411E-2</v>
      </c>
      <c r="BY300" s="328">
        <v>0.41410535538951665</v>
      </c>
      <c r="BZ300" s="328">
        <v>0.73917109907803979</v>
      </c>
      <c r="CA300" s="328">
        <v>0.57160852156189268</v>
      </c>
      <c r="CB300" s="328">
        <v>0.26397175302124554</v>
      </c>
      <c r="CC300" s="328">
        <v>0.28323006602753176</v>
      </c>
      <c r="CD300" s="328">
        <v>0.25206806234141954</v>
      </c>
      <c r="CE300" s="328">
        <v>0.32209719056066466</v>
      </c>
      <c r="CF300" s="328">
        <v>0.11549652176265113</v>
      </c>
      <c r="CG300" s="328">
        <v>0.56917756590093393</v>
      </c>
      <c r="CH300" s="328">
        <v>0.83978830168738439</v>
      </c>
      <c r="CI300" s="328">
        <v>0.61018790718976135</v>
      </c>
      <c r="CJ300" s="328">
        <v>0.31871454000844879</v>
      </c>
      <c r="CK300" s="328">
        <v>0.97457054829245426</v>
      </c>
      <c r="CL300" s="328">
        <v>0.2244358462121725</v>
      </c>
      <c r="CM300" s="328">
        <v>0.13086891445055304</v>
      </c>
      <c r="CN300" s="328">
        <v>6.4441493353956991E-2</v>
      </c>
      <c r="CO300" s="328">
        <v>0.48789440187444555</v>
      </c>
      <c r="CP300" s="328">
        <v>0.15035294689846901</v>
      </c>
      <c r="CQ300" s="328">
        <v>0.71181225257654823</v>
      </c>
      <c r="CR300" s="328">
        <v>0.54576279646817771</v>
      </c>
      <c r="CS300" s="328">
        <v>0.97377008545958166</v>
      </c>
      <c r="CT300" s="328">
        <v>0.8526448049187012</v>
      </c>
      <c r="CU300" s="328">
        <v>0.62683400863256278</v>
      </c>
      <c r="CV300" s="328">
        <v>0.78944397837172087</v>
      </c>
      <c r="CW300" s="329">
        <v>0.61150871017020525</v>
      </c>
    </row>
    <row r="301" spans="1:101" x14ac:dyDescent="0.25">
      <c r="A301" s="322">
        <v>299</v>
      </c>
      <c r="B301" s="327">
        <v>0.53153335759821307</v>
      </c>
      <c r="C301" s="328">
        <v>0.41801550418944688</v>
      </c>
      <c r="D301" s="328">
        <v>0.40118045995570384</v>
      </c>
      <c r="E301" s="328">
        <v>0.89219583373079914</v>
      </c>
      <c r="F301" s="328">
        <v>0.19829449776184016</v>
      </c>
      <c r="G301" s="328">
        <v>0.51794481645544854</v>
      </c>
      <c r="H301" s="328">
        <v>0.96165235857482045</v>
      </c>
      <c r="I301" s="328">
        <v>0.63630781610399567</v>
      </c>
      <c r="J301" s="328">
        <v>0.62316344546330482</v>
      </c>
      <c r="K301" s="328">
        <v>0.7111780028338146</v>
      </c>
      <c r="L301" s="328">
        <v>0.60816149050201873</v>
      </c>
      <c r="M301" s="328">
        <v>0.80767116587198995</v>
      </c>
      <c r="N301" s="328">
        <v>0.86035080870033775</v>
      </c>
      <c r="O301" s="328">
        <v>0.34118611417215305</v>
      </c>
      <c r="P301" s="328">
        <v>0.45530458828363773</v>
      </c>
      <c r="Q301" s="328">
        <v>0.32405017851412321</v>
      </c>
      <c r="R301" s="328">
        <v>0.47667617733169387</v>
      </c>
      <c r="S301" s="328">
        <v>0.15248550576397069</v>
      </c>
      <c r="T301" s="328">
        <v>0.98958978161060163</v>
      </c>
      <c r="U301" s="328">
        <v>0.63365035348271936</v>
      </c>
      <c r="V301" s="328">
        <v>0.56989804875827321</v>
      </c>
      <c r="W301" s="328">
        <v>0.31416438288898796</v>
      </c>
      <c r="X301" s="328">
        <v>0.45033212344716245</v>
      </c>
      <c r="Y301" s="328">
        <v>0.79430460830108673</v>
      </c>
      <c r="Z301" s="328">
        <v>0.25998621510177777</v>
      </c>
      <c r="AA301" s="328">
        <v>0.4321435306509791</v>
      </c>
      <c r="AB301" s="328">
        <v>0.65131587303707938</v>
      </c>
      <c r="AC301" s="328">
        <v>0.62824897125600598</v>
      </c>
      <c r="AD301" s="328">
        <v>6.9974322758689533E-2</v>
      </c>
      <c r="AE301" s="328">
        <v>6.7425801062673152E-2</v>
      </c>
      <c r="AF301" s="328">
        <v>6.0528738383139213E-2</v>
      </c>
      <c r="AG301" s="328">
        <v>0.92034242142463651</v>
      </c>
      <c r="AH301" s="328">
        <v>0.23065110831746782</v>
      </c>
      <c r="AI301" s="328">
        <v>0.94185489701371883</v>
      </c>
      <c r="AJ301" s="328">
        <v>0.50510697514143765</v>
      </c>
      <c r="AK301" s="328">
        <v>0.7695740982009962</v>
      </c>
      <c r="AL301" s="328">
        <v>0.78392396393878805</v>
      </c>
      <c r="AM301" s="328">
        <v>0.45021083050537314</v>
      </c>
      <c r="AN301" s="328">
        <v>6.5566151137496753E-2</v>
      </c>
      <c r="AO301" s="328">
        <v>0.64033047485837025</v>
      </c>
      <c r="AP301" s="328">
        <v>0.61559389969919831</v>
      </c>
      <c r="AQ301" s="328">
        <v>0.30377100972123294</v>
      </c>
      <c r="AR301" s="328">
        <v>1.9569302156106083E-2</v>
      </c>
      <c r="AS301" s="328">
        <v>0.61009677622636804</v>
      </c>
      <c r="AT301" s="328">
        <v>0.71022257825807733</v>
      </c>
      <c r="AU301" s="328">
        <v>0.6186738005985104</v>
      </c>
      <c r="AV301" s="328">
        <v>0.95728391033484961</v>
      </c>
      <c r="AW301" s="328">
        <v>0.78755787375220554</v>
      </c>
      <c r="AX301" s="328">
        <v>0.23533672612230849</v>
      </c>
      <c r="AY301" s="328">
        <v>0.33381911587111057</v>
      </c>
      <c r="AZ301" s="328">
        <v>2.4488668201434249E-2</v>
      </c>
      <c r="BA301" s="328">
        <v>0.70398354242859895</v>
      </c>
      <c r="BB301" s="328">
        <v>0.18639790221718755</v>
      </c>
      <c r="BC301" s="328">
        <v>2.3224982292381124E-2</v>
      </c>
      <c r="BD301" s="328">
        <v>0.11415804191072132</v>
      </c>
      <c r="BE301" s="328">
        <v>0.29711060274501921</v>
      </c>
      <c r="BF301" s="328">
        <v>0.67098963931979316</v>
      </c>
      <c r="BG301" s="328">
        <v>0.84802486314135384</v>
      </c>
      <c r="BH301" s="328">
        <v>0.21392779435798936</v>
      </c>
      <c r="BI301" s="328">
        <v>0.74928400922491933</v>
      </c>
      <c r="BJ301" s="328">
        <v>0.14302669521157263</v>
      </c>
      <c r="BK301" s="328">
        <v>0.67047821739601332</v>
      </c>
      <c r="BL301" s="328">
        <v>0.71811390935665576</v>
      </c>
      <c r="BM301" s="328">
        <v>0.25742425237044797</v>
      </c>
      <c r="BN301" s="328">
        <v>0.36319791858588868</v>
      </c>
      <c r="BO301" s="328">
        <v>0.8301010181065509</v>
      </c>
      <c r="BP301" s="328">
        <v>0.32073649403610194</v>
      </c>
      <c r="BQ301" s="328">
        <v>0.85496904861937972</v>
      </c>
      <c r="BR301" s="328">
        <v>0.6643998727720124</v>
      </c>
      <c r="BS301" s="328">
        <v>0.19422253493461672</v>
      </c>
      <c r="BT301" s="328">
        <v>0.37436182672049512</v>
      </c>
      <c r="BU301" s="328">
        <v>0.77498228698635918</v>
      </c>
      <c r="BV301" s="328">
        <v>0.26794642598702456</v>
      </c>
      <c r="BW301" s="328">
        <v>0.93947470798507382</v>
      </c>
      <c r="BX301" s="328">
        <v>0.82648577774978982</v>
      </c>
      <c r="BY301" s="328">
        <v>0.65621566071479309</v>
      </c>
      <c r="BZ301" s="328">
        <v>0.39813656955723498</v>
      </c>
      <c r="CA301" s="328">
        <v>0.72874207708561989</v>
      </c>
      <c r="CB301" s="328">
        <v>0.90118429528999666</v>
      </c>
      <c r="CC301" s="328">
        <v>0.15684968536355282</v>
      </c>
      <c r="CD301" s="328">
        <v>0.51209206944229657</v>
      </c>
      <c r="CE301" s="328">
        <v>0.2730573765306723</v>
      </c>
      <c r="CF301" s="328">
        <v>0.2059450069151092</v>
      </c>
      <c r="CG301" s="328">
        <v>0.27338333769945566</v>
      </c>
      <c r="CH301" s="328">
        <v>0.77465493247130102</v>
      </c>
      <c r="CI301" s="328">
        <v>0.92977488276927645</v>
      </c>
      <c r="CJ301" s="328">
        <v>0.72460297233363957</v>
      </c>
      <c r="CK301" s="328">
        <v>0.27068040710496311</v>
      </c>
      <c r="CL301" s="328">
        <v>0.99118340810100669</v>
      </c>
      <c r="CM301" s="328">
        <v>0.59590554306744026</v>
      </c>
      <c r="CN301" s="328">
        <v>0.70264113728880351</v>
      </c>
      <c r="CO301" s="328">
        <v>0.56521293243072646</v>
      </c>
      <c r="CP301" s="328">
        <v>0.25473555694860917</v>
      </c>
      <c r="CQ301" s="328">
        <v>0.8641143042538344</v>
      </c>
      <c r="CR301" s="328">
        <v>0.83968661325206284</v>
      </c>
      <c r="CS301" s="328">
        <v>0.72662447854937362</v>
      </c>
      <c r="CT301" s="328">
        <v>0.94516691396568464</v>
      </c>
      <c r="CU301" s="328">
        <v>8.4766485510002099E-2</v>
      </c>
      <c r="CV301" s="328">
        <v>0.96227881766339074</v>
      </c>
      <c r="CW301" s="329">
        <v>0.87134082085756526</v>
      </c>
    </row>
    <row r="302" spans="1:101" x14ac:dyDescent="0.25">
      <c r="A302" s="322">
        <v>300</v>
      </c>
      <c r="B302" s="327">
        <v>0.33530806936755075</v>
      </c>
      <c r="C302" s="328">
        <v>0.43274145210600157</v>
      </c>
      <c r="D302" s="328">
        <v>0.55869381057645118</v>
      </c>
      <c r="E302" s="328">
        <v>0.18325002451834127</v>
      </c>
      <c r="F302" s="328">
        <v>0.84575116859187038</v>
      </c>
      <c r="G302" s="328">
        <v>0.80064372090842828</v>
      </c>
      <c r="H302" s="328">
        <v>9.1256769628553336E-2</v>
      </c>
      <c r="I302" s="328">
        <v>0.43237158947751375</v>
      </c>
      <c r="J302" s="328">
        <v>0.48036384190189807</v>
      </c>
      <c r="K302" s="328">
        <v>0.86575134402478682</v>
      </c>
      <c r="L302" s="328">
        <v>0.14397340435790618</v>
      </c>
      <c r="M302" s="328">
        <v>0.15706530263015406</v>
      </c>
      <c r="N302" s="328">
        <v>0.56562433578940219</v>
      </c>
      <c r="O302" s="328">
        <v>0.93271344705052983</v>
      </c>
      <c r="P302" s="328">
        <v>7.2761045396539714E-2</v>
      </c>
      <c r="Q302" s="328">
        <v>0.68107736249234341</v>
      </c>
      <c r="R302" s="328">
        <v>0.37766451429837211</v>
      </c>
      <c r="S302" s="328">
        <v>0.50989019371417665</v>
      </c>
      <c r="T302" s="328">
        <v>0.96506709834595861</v>
      </c>
      <c r="U302" s="328">
        <v>9.2293657409026952E-2</v>
      </c>
      <c r="V302" s="328">
        <v>0.3264147188091675</v>
      </c>
      <c r="W302" s="328">
        <v>0.14281944705050265</v>
      </c>
      <c r="X302" s="328">
        <v>0.60876043116186596</v>
      </c>
      <c r="Y302" s="328">
        <v>0.24465879929574386</v>
      </c>
      <c r="Z302" s="328">
        <v>6.8906572312844361E-2</v>
      </c>
      <c r="AA302" s="328">
        <v>0.58679018441453223</v>
      </c>
      <c r="AB302" s="328">
        <v>0.10720202201459927</v>
      </c>
      <c r="AC302" s="328">
        <v>0.87570341961370257</v>
      </c>
      <c r="AD302" s="328">
        <v>0.51477463892371333</v>
      </c>
      <c r="AE302" s="328">
        <v>0.96973775965338271</v>
      </c>
      <c r="AF302" s="328">
        <v>0.25554602844114971</v>
      </c>
      <c r="AG302" s="328">
        <v>0.40050422336402658</v>
      </c>
      <c r="AH302" s="328">
        <v>0.70034115224984372</v>
      </c>
      <c r="AI302" s="328">
        <v>0.17629545287292481</v>
      </c>
      <c r="AJ302" s="328">
        <v>4.9438962620160787E-2</v>
      </c>
      <c r="AK302" s="328">
        <v>0.96715066105244873</v>
      </c>
      <c r="AL302" s="328">
        <v>0.14299216500410705</v>
      </c>
      <c r="AM302" s="328">
        <v>0.87101187440632533</v>
      </c>
      <c r="AN302" s="328">
        <v>0.78395388106853581</v>
      </c>
      <c r="AO302" s="328">
        <v>0.72304622706103228</v>
      </c>
      <c r="AP302" s="328">
        <v>0.61464013486377134</v>
      </c>
      <c r="AQ302" s="328">
        <v>1.572774196415061E-2</v>
      </c>
      <c r="AR302" s="328">
        <v>0.77028480330821236</v>
      </c>
      <c r="AS302" s="328">
        <v>5.7604086176365144E-2</v>
      </c>
      <c r="AT302" s="328">
        <v>0.58761676569137955</v>
      </c>
      <c r="AU302" s="328">
        <v>0.46782585188613535</v>
      </c>
      <c r="AV302" s="328">
        <v>0.25248462659766369</v>
      </c>
      <c r="AW302" s="328">
        <v>0.23018622513064657</v>
      </c>
      <c r="AX302" s="328">
        <v>0.2435812903412975</v>
      </c>
      <c r="AY302" s="328">
        <v>0.43446429459436331</v>
      </c>
      <c r="AZ302" s="328">
        <v>0.15683594953442714</v>
      </c>
      <c r="BA302" s="328">
        <v>0.24548554164229852</v>
      </c>
      <c r="BB302" s="328">
        <v>0.41280459841607886</v>
      </c>
      <c r="BC302" s="328">
        <v>0.27813761549141791</v>
      </c>
      <c r="BD302" s="328">
        <v>0.67270926924153773</v>
      </c>
      <c r="BE302" s="328">
        <v>4.6160725100679256E-2</v>
      </c>
      <c r="BF302" s="328">
        <v>0.39033925891182175</v>
      </c>
      <c r="BG302" s="328">
        <v>0.67121453248758467</v>
      </c>
      <c r="BH302" s="328">
        <v>0.25024478537978734</v>
      </c>
      <c r="BI302" s="328">
        <v>0.41938474140582671</v>
      </c>
      <c r="BJ302" s="328">
        <v>5.1658429546614926E-3</v>
      </c>
      <c r="BK302" s="328">
        <v>9.5451761218612319E-2</v>
      </c>
      <c r="BL302" s="328">
        <v>0.53942783495582347</v>
      </c>
      <c r="BM302" s="328">
        <v>0.81562083928729034</v>
      </c>
      <c r="BN302" s="328">
        <v>0.45790826154110498</v>
      </c>
      <c r="BO302" s="328">
        <v>0.45215745757503889</v>
      </c>
      <c r="BP302" s="328">
        <v>0.9913349683946755</v>
      </c>
      <c r="BQ302" s="328">
        <v>0.91104673906427425</v>
      </c>
      <c r="BR302" s="328">
        <v>0.47496316908762193</v>
      </c>
      <c r="BS302" s="328">
        <v>9.3016183491662296E-2</v>
      </c>
      <c r="BT302" s="328">
        <v>0.60227803266480451</v>
      </c>
      <c r="BU302" s="328">
        <v>0.71898488633600466</v>
      </c>
      <c r="BV302" s="328">
        <v>0.80731194502208226</v>
      </c>
      <c r="BW302" s="328">
        <v>0.38829472480994442</v>
      </c>
      <c r="BX302" s="328">
        <v>0.33727052346745579</v>
      </c>
      <c r="BY302" s="328">
        <v>0.3273198048624506</v>
      </c>
      <c r="BZ302" s="328">
        <v>0.79688464046201535</v>
      </c>
      <c r="CA302" s="328">
        <v>0.19167811793220713</v>
      </c>
      <c r="CB302" s="328">
        <v>0.78556461585016191</v>
      </c>
      <c r="CC302" s="328">
        <v>0.11934672226308152</v>
      </c>
      <c r="CD302" s="328">
        <v>6.6950381972938899E-2</v>
      </c>
      <c r="CE302" s="328">
        <v>0.13601394680571399</v>
      </c>
      <c r="CF302" s="328">
        <v>0.84337241292153431</v>
      </c>
      <c r="CG302" s="328">
        <v>0.30908324296741174</v>
      </c>
      <c r="CH302" s="328">
        <v>0.6530208180897743</v>
      </c>
      <c r="CI302" s="328">
        <v>0.29726728968191907</v>
      </c>
      <c r="CJ302" s="328">
        <v>0.48459161786871396</v>
      </c>
      <c r="CK302" s="328">
        <v>0.8982206166082094</v>
      </c>
      <c r="CL302" s="328">
        <v>0.37463724463729875</v>
      </c>
      <c r="CM302" s="328">
        <v>0.4693623201244117</v>
      </c>
      <c r="CN302" s="328">
        <v>1.6501251742891299E-2</v>
      </c>
      <c r="CO302" s="328">
        <v>0.32701805484958157</v>
      </c>
      <c r="CP302" s="328">
        <v>0.55370323995094939</v>
      </c>
      <c r="CQ302" s="328">
        <v>4.1392826170068231E-2</v>
      </c>
      <c r="CR302" s="328">
        <v>0.9653487320030476</v>
      </c>
      <c r="CS302" s="328">
        <v>0.15582007506143802</v>
      </c>
      <c r="CT302" s="328">
        <v>0.12718375828228812</v>
      </c>
      <c r="CU302" s="328">
        <v>0.43261357167734671</v>
      </c>
      <c r="CV302" s="328">
        <v>0.42815241274261684</v>
      </c>
      <c r="CW302" s="329">
        <v>2.6900568511495582E-2</v>
      </c>
    </row>
    <row r="303" spans="1:101" x14ac:dyDescent="0.25">
      <c r="A303" s="322">
        <v>301</v>
      </c>
      <c r="B303" s="327">
        <v>0.80774334729839836</v>
      </c>
      <c r="C303" s="328">
        <v>0.21171157044456601</v>
      </c>
      <c r="D303" s="328">
        <v>0.70353112412770202</v>
      </c>
      <c r="E303" s="328">
        <v>0.33632997044120594</v>
      </c>
      <c r="F303" s="328">
        <v>0.80303174169813318</v>
      </c>
      <c r="G303" s="328">
        <v>0.81789908868803018</v>
      </c>
      <c r="H303" s="328">
        <v>6.2206576375304579E-2</v>
      </c>
      <c r="I303" s="328">
        <v>0.89486130865443503</v>
      </c>
      <c r="J303" s="328">
        <v>0.27059304767161674</v>
      </c>
      <c r="K303" s="328">
        <v>0.6304891011022784</v>
      </c>
      <c r="L303" s="328">
        <v>0.86074151667498011</v>
      </c>
      <c r="M303" s="328">
        <v>0.66102674813902063</v>
      </c>
      <c r="N303" s="328">
        <v>0.33673813128737962</v>
      </c>
      <c r="O303" s="328">
        <v>0.18627150460465725</v>
      </c>
      <c r="P303" s="328">
        <v>0.95007485069171604</v>
      </c>
      <c r="Q303" s="328">
        <v>6.5625711919530261E-3</v>
      </c>
      <c r="R303" s="328">
        <v>0.92708772287750407</v>
      </c>
      <c r="S303" s="328">
        <v>0.4835224467965773</v>
      </c>
      <c r="T303" s="328">
        <v>0.68432360045208895</v>
      </c>
      <c r="U303" s="328">
        <v>0.79858933178406222</v>
      </c>
      <c r="V303" s="328">
        <v>0.65701487147418458</v>
      </c>
      <c r="W303" s="328">
        <v>0.40334466087179144</v>
      </c>
      <c r="X303" s="328">
        <v>0.9205218161889448</v>
      </c>
      <c r="Y303" s="328">
        <v>0.23520187184962005</v>
      </c>
      <c r="Z303" s="328">
        <v>0.1515151642736372</v>
      </c>
      <c r="AA303" s="328">
        <v>0.65551368881281968</v>
      </c>
      <c r="AB303" s="328">
        <v>7.0668698228474547E-2</v>
      </c>
      <c r="AC303" s="328">
        <v>0.94171764537439895</v>
      </c>
      <c r="AD303" s="328">
        <v>0.94067192424736312</v>
      </c>
      <c r="AE303" s="328">
        <v>0.19844023179492387</v>
      </c>
      <c r="AF303" s="328">
        <v>0.55332932741404139</v>
      </c>
      <c r="AG303" s="328">
        <v>0.30268569150970848</v>
      </c>
      <c r="AH303" s="328">
        <v>0.81752645501665011</v>
      </c>
      <c r="AI303" s="328">
        <v>0.48786243213183811</v>
      </c>
      <c r="AJ303" s="328">
        <v>0.50018606077179872</v>
      </c>
      <c r="AK303" s="328">
        <v>4.9431388920241126E-2</v>
      </c>
      <c r="AL303" s="328">
        <v>6.7037840092694978E-2</v>
      </c>
      <c r="AM303" s="328">
        <v>0.4939015975833736</v>
      </c>
      <c r="AN303" s="328">
        <v>0.49728256534660709</v>
      </c>
      <c r="AO303" s="328">
        <v>0.50602710124626604</v>
      </c>
      <c r="AP303" s="328">
        <v>4.5313641191328635E-2</v>
      </c>
      <c r="AQ303" s="328">
        <v>1.9788671365313037E-2</v>
      </c>
      <c r="AR303" s="328">
        <v>0.99567672623241776</v>
      </c>
      <c r="AS303" s="328">
        <v>0.59453652186038775</v>
      </c>
      <c r="AT303" s="328">
        <v>0.47493771489666226</v>
      </c>
      <c r="AU303" s="328">
        <v>0.13228030051851469</v>
      </c>
      <c r="AV303" s="328">
        <v>0.31314379569275896</v>
      </c>
      <c r="AW303" s="328">
        <v>0.61440117524375371</v>
      </c>
      <c r="AX303" s="328">
        <v>0.63383500096623235</v>
      </c>
      <c r="AY303" s="328">
        <v>0.21979579419886774</v>
      </c>
      <c r="AZ303" s="328">
        <v>0.67191239956753268</v>
      </c>
      <c r="BA303" s="328">
        <v>4.6888259349414874E-2</v>
      </c>
      <c r="BB303" s="328">
        <v>0.91580965166697093</v>
      </c>
      <c r="BC303" s="328">
        <v>0.24323686908375319</v>
      </c>
      <c r="BD303" s="328">
        <v>0.60704797312800807</v>
      </c>
      <c r="BE303" s="328">
        <v>0.92412339933958876</v>
      </c>
      <c r="BF303" s="328">
        <v>0.87853265150718607</v>
      </c>
      <c r="BG303" s="328">
        <v>0.62514901814087231</v>
      </c>
      <c r="BH303" s="328">
        <v>0.80164723589866149</v>
      </c>
      <c r="BI303" s="328">
        <v>0.34898681351405458</v>
      </c>
      <c r="BJ303" s="328">
        <v>0.41949641991222264</v>
      </c>
      <c r="BK303" s="328">
        <v>0.1065441764282502</v>
      </c>
      <c r="BL303" s="328">
        <v>0.3545507126542633</v>
      </c>
      <c r="BM303" s="328">
        <v>0.66701363917539691</v>
      </c>
      <c r="BN303" s="328">
        <v>0.68065308395229396</v>
      </c>
      <c r="BO303" s="328">
        <v>0.77159520848885066</v>
      </c>
      <c r="BP303" s="328">
        <v>0.57214189339909338</v>
      </c>
      <c r="BQ303" s="328">
        <v>0.55264050965076672</v>
      </c>
      <c r="BR303" s="328">
        <v>0.56794063618863388</v>
      </c>
      <c r="BS303" s="328">
        <v>0.15818631441796516</v>
      </c>
      <c r="BT303" s="328">
        <v>0.50521971951675648</v>
      </c>
      <c r="BU303" s="328">
        <v>0.46857089547998276</v>
      </c>
      <c r="BV303" s="328">
        <v>5.7387422533939914E-2</v>
      </c>
      <c r="BW303" s="328">
        <v>0.75594998458533458</v>
      </c>
      <c r="BX303" s="328">
        <v>0.71682640852584756</v>
      </c>
      <c r="BY303" s="328">
        <v>0.542994446477578</v>
      </c>
      <c r="BZ303" s="328">
        <v>0.10203710773424213</v>
      </c>
      <c r="CA303" s="328">
        <v>0.99765900434059418</v>
      </c>
      <c r="CB303" s="328">
        <v>0.87239489115977897</v>
      </c>
      <c r="CC303" s="328">
        <v>0.56424980958074045</v>
      </c>
      <c r="CD303" s="328">
        <v>0.53910826034094139</v>
      </c>
      <c r="CE303" s="328">
        <v>0.75188688173301887</v>
      </c>
      <c r="CF303" s="328">
        <v>0.73818838579662893</v>
      </c>
      <c r="CG303" s="328">
        <v>0.9186927965239251</v>
      </c>
      <c r="CH303" s="328">
        <v>0.4565608358613531</v>
      </c>
      <c r="CI303" s="328">
        <v>0.29580175566271971</v>
      </c>
      <c r="CJ303" s="328">
        <v>0.18336237865387606</v>
      </c>
      <c r="CK303" s="328">
        <v>0.37617792883887269</v>
      </c>
      <c r="CL303" s="328">
        <v>0.49704012991175595</v>
      </c>
      <c r="CM303" s="328">
        <v>0.62387162425110132</v>
      </c>
      <c r="CN303" s="328">
        <v>0.95508212015150551</v>
      </c>
      <c r="CO303" s="328">
        <v>0.6230876655648343</v>
      </c>
      <c r="CP303" s="328">
        <v>0.86206024224793021</v>
      </c>
      <c r="CQ303" s="328">
        <v>0.63215631821323237</v>
      </c>
      <c r="CR303" s="328">
        <v>0.91014332802440201</v>
      </c>
      <c r="CS303" s="328">
        <v>0.95909977399922042</v>
      </c>
      <c r="CT303" s="328">
        <v>0.54229363375874606</v>
      </c>
      <c r="CU303" s="328">
        <v>0.6808219245460374</v>
      </c>
      <c r="CV303" s="328">
        <v>9.3421578214908596E-2</v>
      </c>
      <c r="CW303" s="329">
        <v>0.7134293634956832</v>
      </c>
    </row>
    <row r="304" spans="1:101" x14ac:dyDescent="0.25">
      <c r="A304" s="322">
        <v>302</v>
      </c>
      <c r="B304" s="327">
        <v>9.7807081108528315E-2</v>
      </c>
      <c r="C304" s="328">
        <v>0.31690843512283462</v>
      </c>
      <c r="D304" s="328">
        <v>0.88420746475673351</v>
      </c>
      <c r="E304" s="328">
        <v>0.12278315930964734</v>
      </c>
      <c r="F304" s="328">
        <v>8.5832468979765153E-2</v>
      </c>
      <c r="G304" s="328">
        <v>0.24568008318403933</v>
      </c>
      <c r="H304" s="328">
        <v>0.76495698176161953</v>
      </c>
      <c r="I304" s="328">
        <v>0.89317599681714555</v>
      </c>
      <c r="J304" s="328">
        <v>0.76041054472805936</v>
      </c>
      <c r="K304" s="328">
        <v>0.75019583273910384</v>
      </c>
      <c r="L304" s="328">
        <v>0.47679747721592847</v>
      </c>
      <c r="M304" s="328">
        <v>0.53488566120460934</v>
      </c>
      <c r="N304" s="328">
        <v>0.60344109641051458</v>
      </c>
      <c r="O304" s="328">
        <v>0.42644260420163294</v>
      </c>
      <c r="P304" s="328">
        <v>0.89042737044203957</v>
      </c>
      <c r="Q304" s="328">
        <v>1.6596581151801182E-2</v>
      </c>
      <c r="R304" s="328">
        <v>0.97144186091860085</v>
      </c>
      <c r="S304" s="328">
        <v>0.53098961923018662</v>
      </c>
      <c r="T304" s="328">
        <v>3.7573622648545246E-2</v>
      </c>
      <c r="U304" s="328">
        <v>0.15263110284662318</v>
      </c>
      <c r="V304" s="328">
        <v>0.46281568394967731</v>
      </c>
      <c r="W304" s="328">
        <v>0.76757428385850623</v>
      </c>
      <c r="X304" s="328">
        <v>0.89406944225850582</v>
      </c>
      <c r="Y304" s="328">
        <v>0.7128038629882214</v>
      </c>
      <c r="Z304" s="328">
        <v>0.80209194652498539</v>
      </c>
      <c r="AA304" s="328">
        <v>0.50819109607885493</v>
      </c>
      <c r="AB304" s="328">
        <v>7.6143421371879683E-2</v>
      </c>
      <c r="AC304" s="328">
        <v>0.54338457761446746</v>
      </c>
      <c r="AD304" s="328">
        <v>0.56489633737685541</v>
      </c>
      <c r="AE304" s="328">
        <v>0.511369502759629</v>
      </c>
      <c r="AF304" s="328">
        <v>0.70077628563908534</v>
      </c>
      <c r="AG304" s="328">
        <v>0.45773444076553571</v>
      </c>
      <c r="AH304" s="328">
        <v>0.24103805427422209</v>
      </c>
      <c r="AI304" s="328">
        <v>0.44899068329826086</v>
      </c>
      <c r="AJ304" s="328">
        <v>0.53232279886856682</v>
      </c>
      <c r="AK304" s="328">
        <v>0.28696551353863775</v>
      </c>
      <c r="AL304" s="328">
        <v>0.57519490157798736</v>
      </c>
      <c r="AM304" s="328">
        <v>0.73906379863445348</v>
      </c>
      <c r="AN304" s="328">
        <v>0.46376706512397359</v>
      </c>
      <c r="AO304" s="328">
        <v>0.92595137220537693</v>
      </c>
      <c r="AP304" s="328">
        <v>0.62030299415208345</v>
      </c>
      <c r="AQ304" s="328">
        <v>0.14529075739608377</v>
      </c>
      <c r="AR304" s="328">
        <v>0.64970235674299093</v>
      </c>
      <c r="AS304" s="328">
        <v>0.84081846822117368</v>
      </c>
      <c r="AT304" s="328">
        <v>7.5815521377229134E-2</v>
      </c>
      <c r="AU304" s="328">
        <v>0.64795726643121121</v>
      </c>
      <c r="AV304" s="328">
        <v>0.63766035839572499</v>
      </c>
      <c r="AW304" s="328">
        <v>0.34087978159037924</v>
      </c>
      <c r="AX304" s="328">
        <v>0.62826825496214056</v>
      </c>
      <c r="AY304" s="328">
        <v>0.31074173780684955</v>
      </c>
      <c r="AZ304" s="328">
        <v>0.4012144533291333</v>
      </c>
      <c r="BA304" s="328">
        <v>0.99565387364196689</v>
      </c>
      <c r="BB304" s="328">
        <v>0.13656659066072496</v>
      </c>
      <c r="BC304" s="328">
        <v>0.64192551806227383</v>
      </c>
      <c r="BD304" s="328">
        <v>0.53204958702297667</v>
      </c>
      <c r="BE304" s="328">
        <v>0.35849985708733545</v>
      </c>
      <c r="BF304" s="328">
        <v>0.17251331818177995</v>
      </c>
      <c r="BG304" s="328">
        <v>0.42590533791242358</v>
      </c>
      <c r="BH304" s="328">
        <v>0.45156639472683979</v>
      </c>
      <c r="BI304" s="328">
        <v>0.86021168107009016</v>
      </c>
      <c r="BJ304" s="328">
        <v>0.18850081312824596</v>
      </c>
      <c r="BK304" s="328">
        <v>0.10392173988235864</v>
      </c>
      <c r="BL304" s="328">
        <v>0.36689989736324247</v>
      </c>
      <c r="BM304" s="328">
        <v>0.72612564550321612</v>
      </c>
      <c r="BN304" s="328">
        <v>0.69045250160885741</v>
      </c>
      <c r="BO304" s="328">
        <v>0.85591159852292864</v>
      </c>
      <c r="BP304" s="328">
        <v>0.97442367046954814</v>
      </c>
      <c r="BQ304" s="328">
        <v>0.80718243932521361</v>
      </c>
      <c r="BR304" s="328">
        <v>0.37302391110149991</v>
      </c>
      <c r="BS304" s="328">
        <v>0.77435150982284418</v>
      </c>
      <c r="BT304" s="328">
        <v>0.43687062977465829</v>
      </c>
      <c r="BU304" s="328">
        <v>0.25167622948127621</v>
      </c>
      <c r="BV304" s="328">
        <v>0.20411695936417829</v>
      </c>
      <c r="BW304" s="328">
        <v>0.63308820636919028</v>
      </c>
      <c r="BX304" s="328">
        <v>0.30469133273869708</v>
      </c>
      <c r="BY304" s="328">
        <v>0.77564837201010173</v>
      </c>
      <c r="BZ304" s="328">
        <v>0.30188224570843492</v>
      </c>
      <c r="CA304" s="328">
        <v>0.61192468912000919</v>
      </c>
      <c r="CB304" s="328">
        <v>0.29251573638433737</v>
      </c>
      <c r="CC304" s="328">
        <v>0.4468198962336003</v>
      </c>
      <c r="CD304" s="328">
        <v>0.73696587367826139</v>
      </c>
      <c r="CE304" s="328">
        <v>0.7165905317702046</v>
      </c>
      <c r="CF304" s="328">
        <v>0.29909668145346924</v>
      </c>
      <c r="CG304" s="328">
        <v>0.73396686516324561</v>
      </c>
      <c r="CH304" s="328">
        <v>0.64738015563234441</v>
      </c>
      <c r="CI304" s="328">
        <v>0.74755497241375513</v>
      </c>
      <c r="CJ304" s="328">
        <v>0.44992729201179427</v>
      </c>
      <c r="CK304" s="328">
        <v>0.73831535322239428</v>
      </c>
      <c r="CL304" s="328">
        <v>0.73935860613544024</v>
      </c>
      <c r="CM304" s="328">
        <v>0.11396189575644655</v>
      </c>
      <c r="CN304" s="328">
        <v>0.58191418692050578</v>
      </c>
      <c r="CO304" s="328">
        <v>0.78167908243196349</v>
      </c>
      <c r="CP304" s="328">
        <v>0.1012502556520174</v>
      </c>
      <c r="CQ304" s="328">
        <v>9.5573644593060614E-2</v>
      </c>
      <c r="CR304" s="328">
        <v>0.23304487847609856</v>
      </c>
      <c r="CS304" s="328">
        <v>0.71920896032468673</v>
      </c>
      <c r="CT304" s="328">
        <v>8.2433600000661578E-2</v>
      </c>
      <c r="CU304" s="328">
        <v>0.30697015078197909</v>
      </c>
      <c r="CV304" s="328">
        <v>0.86791532668522953</v>
      </c>
      <c r="CW304" s="329">
        <v>0.32217205814933259</v>
      </c>
    </row>
    <row r="305" spans="1:101" x14ac:dyDescent="0.25">
      <c r="A305" s="322">
        <v>303</v>
      </c>
      <c r="B305" s="327">
        <v>0.53281330443624952</v>
      </c>
      <c r="C305" s="328">
        <v>5.6916221474363038E-2</v>
      </c>
      <c r="D305" s="328">
        <v>0.20768629469546118</v>
      </c>
      <c r="E305" s="328">
        <v>0.5765004219073917</v>
      </c>
      <c r="F305" s="328">
        <v>0.13221478391921182</v>
      </c>
      <c r="G305" s="328">
        <v>0.17278120858244006</v>
      </c>
      <c r="H305" s="328">
        <v>0.50656446653966758</v>
      </c>
      <c r="I305" s="328">
        <v>0.35650372716924861</v>
      </c>
      <c r="J305" s="328">
        <v>0.92674626655206804</v>
      </c>
      <c r="K305" s="328">
        <v>0.6121000829583163</v>
      </c>
      <c r="L305" s="328">
        <v>0.4831859381114445</v>
      </c>
      <c r="M305" s="328">
        <v>0.42513097602697592</v>
      </c>
      <c r="N305" s="328">
        <v>0.21325520063976899</v>
      </c>
      <c r="O305" s="328">
        <v>0.27375931217184535</v>
      </c>
      <c r="P305" s="328">
        <v>9.5058211243291169E-2</v>
      </c>
      <c r="Q305" s="328">
        <v>0.8906045684489845</v>
      </c>
      <c r="R305" s="328">
        <v>0.17283946546901952</v>
      </c>
      <c r="S305" s="328">
        <v>0.59451543612534796</v>
      </c>
      <c r="T305" s="328">
        <v>0.65505408425718947</v>
      </c>
      <c r="U305" s="328">
        <v>0.34424726348358448</v>
      </c>
      <c r="V305" s="328">
        <v>0.51313756988945425</v>
      </c>
      <c r="W305" s="328">
        <v>0.65513604969752848</v>
      </c>
      <c r="X305" s="328">
        <v>0.54533598360229596</v>
      </c>
      <c r="Y305" s="328">
        <v>0.73032312350163853</v>
      </c>
      <c r="Z305" s="328">
        <v>0.87654577910089659</v>
      </c>
      <c r="AA305" s="328">
        <v>0.23236290647251412</v>
      </c>
      <c r="AB305" s="328">
        <v>0.26785463949931199</v>
      </c>
      <c r="AC305" s="328">
        <v>7.239578557261872E-2</v>
      </c>
      <c r="AD305" s="328">
        <v>0.89488104004384739</v>
      </c>
      <c r="AE305" s="328">
        <v>0.30850385985312023</v>
      </c>
      <c r="AF305" s="328">
        <v>0.98889145538824375</v>
      </c>
      <c r="AG305" s="328">
        <v>0.24643898187779012</v>
      </c>
      <c r="AH305" s="328">
        <v>0.37158409390968838</v>
      </c>
      <c r="AI305" s="328">
        <v>0.7900714663905648</v>
      </c>
      <c r="AJ305" s="328">
        <v>0.28154633804937479</v>
      </c>
      <c r="AK305" s="328">
        <v>6.8585648774340147E-2</v>
      </c>
      <c r="AL305" s="328">
        <v>0.52330917557790357</v>
      </c>
      <c r="AM305" s="328">
        <v>0.32112426373317593</v>
      </c>
      <c r="AN305" s="328">
        <v>1.1380621509692768E-2</v>
      </c>
      <c r="AO305" s="328">
        <v>0.65008298399385311</v>
      </c>
      <c r="AP305" s="328">
        <v>0.30498069413911555</v>
      </c>
      <c r="AQ305" s="328">
        <v>0.8249463748454513</v>
      </c>
      <c r="AR305" s="328">
        <v>0.97601827353061132</v>
      </c>
      <c r="AS305" s="328">
        <v>0.50577386494618448</v>
      </c>
      <c r="AT305" s="328">
        <v>0.60480911568039808</v>
      </c>
      <c r="AU305" s="328">
        <v>0.88914015529294144</v>
      </c>
      <c r="AV305" s="328">
        <v>0.32008448633335629</v>
      </c>
      <c r="AW305" s="328">
        <v>0.30692529386059064</v>
      </c>
      <c r="AX305" s="328">
        <v>0.71310631794848001</v>
      </c>
      <c r="AY305" s="328">
        <v>0.20538049546332937</v>
      </c>
      <c r="AZ305" s="328">
        <v>0.71761909765807652</v>
      </c>
      <c r="BA305" s="328">
        <v>9.6883952362593284E-2</v>
      </c>
      <c r="BB305" s="328">
        <v>0.1263360992861573</v>
      </c>
      <c r="BC305" s="328">
        <v>0.97326338728270323</v>
      </c>
      <c r="BD305" s="328">
        <v>0.19228948224623732</v>
      </c>
      <c r="BE305" s="328">
        <v>0.76650742904424551</v>
      </c>
      <c r="BF305" s="328">
        <v>0.44392882313630189</v>
      </c>
      <c r="BG305" s="328">
        <v>0.11164216334039612</v>
      </c>
      <c r="BH305" s="328">
        <v>0.65795643535516168</v>
      </c>
      <c r="BI305" s="328">
        <v>0.67571456937004726</v>
      </c>
      <c r="BJ305" s="328">
        <v>0.67011674348896499</v>
      </c>
      <c r="BK305" s="328">
        <v>1.3491569122533242E-2</v>
      </c>
      <c r="BL305" s="328">
        <v>0.91827934906884412</v>
      </c>
      <c r="BM305" s="328">
        <v>0.52191554739543933</v>
      </c>
      <c r="BN305" s="328">
        <v>0.9687383891361252</v>
      </c>
      <c r="BO305" s="328">
        <v>0.60658201477975404</v>
      </c>
      <c r="BP305" s="328">
        <v>0.7124242901395974</v>
      </c>
      <c r="BQ305" s="328">
        <v>0.12199528969697848</v>
      </c>
      <c r="BR305" s="328">
        <v>0.20111722836787482</v>
      </c>
      <c r="BS305" s="328">
        <v>0.67326510254428573</v>
      </c>
      <c r="BT305" s="328">
        <v>1.7661380940561244E-2</v>
      </c>
      <c r="BU305" s="328">
        <v>0.21716794198089673</v>
      </c>
      <c r="BV305" s="328">
        <v>0.98655221430299589</v>
      </c>
      <c r="BW305" s="328">
        <v>0.50029397313542812</v>
      </c>
      <c r="BX305" s="328">
        <v>0.84443479078723271</v>
      </c>
      <c r="BY305" s="328">
        <v>0.37297460401769045</v>
      </c>
      <c r="BZ305" s="328">
        <v>0.61933134712647697</v>
      </c>
      <c r="CA305" s="328">
        <v>0.55454356023185936</v>
      </c>
      <c r="CB305" s="328">
        <v>2.1966953710662374E-2</v>
      </c>
      <c r="CC305" s="328">
        <v>0.45677371036354852</v>
      </c>
      <c r="CD305" s="328">
        <v>0.8836901660106844</v>
      </c>
      <c r="CE305" s="328">
        <v>0.12895171786788007</v>
      </c>
      <c r="CF305" s="328">
        <v>0.70775209805104655</v>
      </c>
      <c r="CG305" s="328">
        <v>0.39467480628924667</v>
      </c>
      <c r="CH305" s="328">
        <v>0.93958866026916632</v>
      </c>
      <c r="CI305" s="328">
        <v>0.91220612594762707</v>
      </c>
      <c r="CJ305" s="328">
        <v>0.88941054629911531</v>
      </c>
      <c r="CK305" s="328">
        <v>9.4835038022341722E-2</v>
      </c>
      <c r="CL305" s="328">
        <v>0.59957337242855235</v>
      </c>
      <c r="CM305" s="328">
        <v>0.51507329282289849</v>
      </c>
      <c r="CN305" s="328">
        <v>0.42969091023488382</v>
      </c>
      <c r="CO305" s="328">
        <v>0.59424347479364314</v>
      </c>
      <c r="CP305" s="328">
        <v>0.96608965221606335</v>
      </c>
      <c r="CQ305" s="328">
        <v>0.56466867216846417</v>
      </c>
      <c r="CR305" s="328">
        <v>0.34869409923930395</v>
      </c>
      <c r="CS305" s="328">
        <v>5.0530005749195972E-2</v>
      </c>
      <c r="CT305" s="328">
        <v>0.31449462862385169</v>
      </c>
      <c r="CU305" s="328">
        <v>0.49063811847466976</v>
      </c>
      <c r="CV305" s="328">
        <v>0.86481558000545333</v>
      </c>
      <c r="CW305" s="329">
        <v>3.2193503152444514E-2</v>
      </c>
    </row>
    <row r="306" spans="1:101" x14ac:dyDescent="0.25">
      <c r="A306" s="322">
        <v>304</v>
      </c>
      <c r="B306" s="327">
        <v>0.9251283041826257</v>
      </c>
      <c r="C306" s="328">
        <v>0.8941969893094579</v>
      </c>
      <c r="D306" s="328">
        <v>0.27364893771212762</v>
      </c>
      <c r="E306" s="328">
        <v>0.4768348695913005</v>
      </c>
      <c r="F306" s="328">
        <v>0.18109942568100657</v>
      </c>
      <c r="G306" s="328">
        <v>0.53520807899588907</v>
      </c>
      <c r="H306" s="328">
        <v>0.49580407154617179</v>
      </c>
      <c r="I306" s="328">
        <v>0.54543659784316478</v>
      </c>
      <c r="J306" s="328">
        <v>0.5559317792500762</v>
      </c>
      <c r="K306" s="328">
        <v>0.98178817148546926</v>
      </c>
      <c r="L306" s="328">
        <v>0.56902219085857064</v>
      </c>
      <c r="M306" s="328">
        <v>0.54668995432383882</v>
      </c>
      <c r="N306" s="328">
        <v>5.7490251970151007E-2</v>
      </c>
      <c r="O306" s="328">
        <v>0.41723244122966552</v>
      </c>
      <c r="P306" s="328">
        <v>9.6614001857012521E-2</v>
      </c>
      <c r="Q306" s="328">
        <v>0.92394063478891608</v>
      </c>
      <c r="R306" s="328">
        <v>0.36562545235060262</v>
      </c>
      <c r="S306" s="328">
        <v>0.54721218369284763</v>
      </c>
      <c r="T306" s="328">
        <v>0.49135647329799559</v>
      </c>
      <c r="U306" s="328">
        <v>0.10085382466084747</v>
      </c>
      <c r="V306" s="328">
        <v>0.60905349364396466</v>
      </c>
      <c r="W306" s="328">
        <v>2.4872269444037975E-2</v>
      </c>
      <c r="X306" s="328">
        <v>0.48263270430447958</v>
      </c>
      <c r="Y306" s="328">
        <v>0.26985922769059578</v>
      </c>
      <c r="Z306" s="328">
        <v>0.57799151171374796</v>
      </c>
      <c r="AA306" s="328">
        <v>0.15968902013954667</v>
      </c>
      <c r="AB306" s="328">
        <v>5.6716030191585887E-2</v>
      </c>
      <c r="AC306" s="328">
        <v>0.57526672278403002</v>
      </c>
      <c r="AD306" s="328">
        <v>0.69238860075954367</v>
      </c>
      <c r="AE306" s="328">
        <v>3.5386356489307547E-2</v>
      </c>
      <c r="AF306" s="328">
        <v>9.6515523617554111E-2</v>
      </c>
      <c r="AG306" s="328">
        <v>0.95619108255071517</v>
      </c>
      <c r="AH306" s="328">
        <v>0.44071368451550619</v>
      </c>
      <c r="AI306" s="328">
        <v>0.52247342807675778</v>
      </c>
      <c r="AJ306" s="328">
        <v>0.13153877115958235</v>
      </c>
      <c r="AK306" s="328">
        <v>0.58458846863075009</v>
      </c>
      <c r="AL306" s="328">
        <v>0.62269136295333194</v>
      </c>
      <c r="AM306" s="328">
        <v>0.28049601863357854</v>
      </c>
      <c r="AN306" s="328">
        <v>0.62661156950791153</v>
      </c>
      <c r="AO306" s="328">
        <v>0.81271958912699316</v>
      </c>
      <c r="AP306" s="328">
        <v>0.17301747879136187</v>
      </c>
      <c r="AQ306" s="328">
        <v>0.81582727997081683</v>
      </c>
      <c r="AR306" s="328">
        <v>0.34036932202307657</v>
      </c>
      <c r="AS306" s="328">
        <v>0.50713947415272109</v>
      </c>
      <c r="AT306" s="328">
        <v>0.69944044690529683</v>
      </c>
      <c r="AU306" s="328">
        <v>0.89408944262243661</v>
      </c>
      <c r="AV306" s="328">
        <v>0.66958560043404347</v>
      </c>
      <c r="AW306" s="328">
        <v>0.99320481984907283</v>
      </c>
      <c r="AX306" s="328">
        <v>0.40003050142418739</v>
      </c>
      <c r="AY306" s="328">
        <v>0.20307818573439929</v>
      </c>
      <c r="AZ306" s="328">
        <v>0.55542350845237998</v>
      </c>
      <c r="BA306" s="328">
        <v>0.87491158923262891</v>
      </c>
      <c r="BB306" s="328">
        <v>0.4134195528439899</v>
      </c>
      <c r="BC306" s="328">
        <v>0.95642589658138455</v>
      </c>
      <c r="BD306" s="328">
        <v>3.1445085262061134E-2</v>
      </c>
      <c r="BE306" s="328">
        <v>0.47952873987233069</v>
      </c>
      <c r="BF306" s="328">
        <v>0.20305210771568349</v>
      </c>
      <c r="BG306" s="328">
        <v>0.86231647927622768</v>
      </c>
      <c r="BH306" s="328">
        <v>0.7266241239710427</v>
      </c>
      <c r="BI306" s="328">
        <v>0.95475984649174261</v>
      </c>
      <c r="BJ306" s="328">
        <v>0.99896400134770991</v>
      </c>
      <c r="BK306" s="328">
        <v>0.30425790412381293</v>
      </c>
      <c r="BL306" s="328">
        <v>0.6930120215419957</v>
      </c>
      <c r="BM306" s="328">
        <v>0.19066902658849227</v>
      </c>
      <c r="BN306" s="328">
        <v>0.22147419619993092</v>
      </c>
      <c r="BO306" s="328">
        <v>0.23202473378154487</v>
      </c>
      <c r="BP306" s="328">
        <v>0.51684505736140252</v>
      </c>
      <c r="BQ306" s="328">
        <v>0.67542542503510283</v>
      </c>
      <c r="BR306" s="328">
        <v>6.5335081629534386E-2</v>
      </c>
      <c r="BS306" s="328">
        <v>0.99235889049384252</v>
      </c>
      <c r="BT306" s="328">
        <v>0.54236464435269527</v>
      </c>
      <c r="BU306" s="328">
        <v>0.68772926370696563</v>
      </c>
      <c r="BV306" s="328">
        <v>0.54961485798916088</v>
      </c>
      <c r="BW306" s="328">
        <v>0.47834358136208976</v>
      </c>
      <c r="BX306" s="328">
        <v>0.24692757479826222</v>
      </c>
      <c r="BY306" s="328">
        <v>0.96851003336549479</v>
      </c>
      <c r="BZ306" s="328">
        <v>0.55143002471849822</v>
      </c>
      <c r="CA306" s="328">
        <v>0.46767572424754977</v>
      </c>
      <c r="CB306" s="328">
        <v>0.93698999090007917</v>
      </c>
      <c r="CC306" s="328">
        <v>0.55159492499869067</v>
      </c>
      <c r="CD306" s="328">
        <v>2.2830298349116873E-2</v>
      </c>
      <c r="CE306" s="328">
        <v>0.1341418389238509</v>
      </c>
      <c r="CF306" s="328">
        <v>5.2078377861165759E-2</v>
      </c>
      <c r="CG306" s="328">
        <v>0.95039391168802734</v>
      </c>
      <c r="CH306" s="328">
        <v>0.61312039584835509</v>
      </c>
      <c r="CI306" s="328">
        <v>6.845506671544932E-3</v>
      </c>
      <c r="CJ306" s="328">
        <v>0.46130115435124619</v>
      </c>
      <c r="CK306" s="328">
        <v>0.37763274594151142</v>
      </c>
      <c r="CL306" s="328">
        <v>0.73690537654889576</v>
      </c>
      <c r="CM306" s="328">
        <v>0.28722261007897387</v>
      </c>
      <c r="CN306" s="328">
        <v>0.1236596638148062</v>
      </c>
      <c r="CO306" s="328">
        <v>0.88433849922722718</v>
      </c>
      <c r="CP306" s="328">
        <v>0.92661300416529913</v>
      </c>
      <c r="CQ306" s="328">
        <v>0.18292411828659971</v>
      </c>
      <c r="CR306" s="328">
        <v>0.88213878197957341</v>
      </c>
      <c r="CS306" s="328">
        <v>0.12797988900707047</v>
      </c>
      <c r="CT306" s="328">
        <v>0.50614988256305349</v>
      </c>
      <c r="CU306" s="328">
        <v>0.97788080080706985</v>
      </c>
      <c r="CV306" s="328">
        <v>7.5302368883651383E-2</v>
      </c>
      <c r="CW306" s="329">
        <v>0.67259154321381143</v>
      </c>
    </row>
    <row r="307" spans="1:101" x14ac:dyDescent="0.25">
      <c r="A307" s="322">
        <v>305</v>
      </c>
      <c r="B307" s="327">
        <v>0.20303411843651742</v>
      </c>
      <c r="C307" s="328">
        <v>0.54196831371371124</v>
      </c>
      <c r="D307" s="328">
        <v>0.25942706267723747</v>
      </c>
      <c r="E307" s="328">
        <v>0.37306522098326056</v>
      </c>
      <c r="F307" s="328">
        <v>6.9262220285965626E-2</v>
      </c>
      <c r="G307" s="328">
        <v>3.2263308974336713E-2</v>
      </c>
      <c r="H307" s="328">
        <v>0.23793059680567996</v>
      </c>
      <c r="I307" s="328">
        <v>0.93957088396892363</v>
      </c>
      <c r="J307" s="328">
        <v>0.95083526631395454</v>
      </c>
      <c r="K307" s="328">
        <v>0.20256760600990575</v>
      </c>
      <c r="L307" s="328">
        <v>9.8587219302183726E-2</v>
      </c>
      <c r="M307" s="328">
        <v>0.39937560874605471</v>
      </c>
      <c r="N307" s="328">
        <v>0.75934773801845523</v>
      </c>
      <c r="O307" s="328">
        <v>0.57836831089541985</v>
      </c>
      <c r="P307" s="328">
        <v>0.86970367912853597</v>
      </c>
      <c r="Q307" s="328">
        <v>5.1155258902095824E-2</v>
      </c>
      <c r="R307" s="328">
        <v>0.28655639965568813</v>
      </c>
      <c r="S307" s="328">
        <v>8.6237799657954639E-2</v>
      </c>
      <c r="T307" s="328">
        <v>0.42567505049595922</v>
      </c>
      <c r="U307" s="328">
        <v>9.7629567428493047E-2</v>
      </c>
      <c r="V307" s="328">
        <v>0.70264093166460206</v>
      </c>
      <c r="W307" s="328">
        <v>0.72087355237064088</v>
      </c>
      <c r="X307" s="328">
        <v>0.54054230833788619</v>
      </c>
      <c r="Y307" s="328">
        <v>0.74270609706913415</v>
      </c>
      <c r="Z307" s="328">
        <v>0.20031350612516174</v>
      </c>
      <c r="AA307" s="328">
        <v>0.53684272949807488</v>
      </c>
      <c r="AB307" s="328">
        <v>0.56989927739853852</v>
      </c>
      <c r="AC307" s="328">
        <v>0.54425340941190825</v>
      </c>
      <c r="AD307" s="328">
        <v>0.69265539338466087</v>
      </c>
      <c r="AE307" s="328">
        <v>0.27313884809693567</v>
      </c>
      <c r="AF307" s="328">
        <v>0.99964818219597373</v>
      </c>
      <c r="AG307" s="328">
        <v>0.59583988098741347</v>
      </c>
      <c r="AH307" s="328">
        <v>0.60811626895640236</v>
      </c>
      <c r="AI307" s="328">
        <v>6.2786857241849292E-2</v>
      </c>
      <c r="AJ307" s="328">
        <v>0.52558494366491959</v>
      </c>
      <c r="AK307" s="328">
        <v>0.31966507813805189</v>
      </c>
      <c r="AL307" s="328">
        <v>0.50471129420615601</v>
      </c>
      <c r="AM307" s="328">
        <v>0.6338405372507907</v>
      </c>
      <c r="AN307" s="328">
        <v>0.18864794976838972</v>
      </c>
      <c r="AO307" s="328">
        <v>0.49529654219134356</v>
      </c>
      <c r="AP307" s="328">
        <v>0.74545389708895726</v>
      </c>
      <c r="AQ307" s="328">
        <v>0.99331408724297976</v>
      </c>
      <c r="AR307" s="328">
        <v>0.51939191619581271</v>
      </c>
      <c r="AS307" s="328">
        <v>0.23227850720835841</v>
      </c>
      <c r="AT307" s="328">
        <v>0.70527414997926829</v>
      </c>
      <c r="AU307" s="328">
        <v>0.79668398242141869</v>
      </c>
      <c r="AV307" s="328">
        <v>0.76033609627373533</v>
      </c>
      <c r="AW307" s="328">
        <v>0.13420550992941349</v>
      </c>
      <c r="AX307" s="328">
        <v>0.81663101673804617</v>
      </c>
      <c r="AY307" s="328">
        <v>0.50087207605252981</v>
      </c>
      <c r="AZ307" s="328">
        <v>0.10553396268950554</v>
      </c>
      <c r="BA307" s="328">
        <v>1.8743163495954507E-2</v>
      </c>
      <c r="BB307" s="328">
        <v>0.81244813719126308</v>
      </c>
      <c r="BC307" s="328">
        <v>0.21010391467896872</v>
      </c>
      <c r="BD307" s="328">
        <v>0.12428464161412744</v>
      </c>
      <c r="BE307" s="328">
        <v>0.56432620475517226</v>
      </c>
      <c r="BF307" s="328">
        <v>0.17200694586723619</v>
      </c>
      <c r="BG307" s="328">
        <v>0.5187027839159275</v>
      </c>
      <c r="BH307" s="328">
        <v>6.8394658939444408E-2</v>
      </c>
      <c r="BI307" s="328">
        <v>0.28513907953636153</v>
      </c>
      <c r="BJ307" s="328">
        <v>0.97165312938213089</v>
      </c>
      <c r="BK307" s="328">
        <v>0.16638113596327408</v>
      </c>
      <c r="BL307" s="328">
        <v>0.97275064902070696</v>
      </c>
      <c r="BM307" s="328">
        <v>0.40138533337699234</v>
      </c>
      <c r="BN307" s="328">
        <v>4.9640412360263397E-2</v>
      </c>
      <c r="BO307" s="328">
        <v>0.32043401961392437</v>
      </c>
      <c r="BP307" s="328">
        <v>8.0089389737015626E-2</v>
      </c>
      <c r="BQ307" s="328">
        <v>0.44769414773051253</v>
      </c>
      <c r="BR307" s="328">
        <v>0.75806651437137429</v>
      </c>
      <c r="BS307" s="328">
        <v>0.98251121540903519</v>
      </c>
      <c r="BT307" s="328">
        <v>0.89669991087303647</v>
      </c>
      <c r="BU307" s="328">
        <v>0.89026531843964296</v>
      </c>
      <c r="BV307" s="328">
        <v>0.29251368862846494</v>
      </c>
      <c r="BW307" s="328">
        <v>0.58281791858234566</v>
      </c>
      <c r="BX307" s="328">
        <v>0.44619469987404337</v>
      </c>
      <c r="BY307" s="328">
        <v>0.8527497518726499</v>
      </c>
      <c r="BZ307" s="328">
        <v>0.44501369908821609</v>
      </c>
      <c r="CA307" s="328">
        <v>4.5798765502311767E-3</v>
      </c>
      <c r="CB307" s="328">
        <v>0.70114943897515003</v>
      </c>
      <c r="CC307" s="328">
        <v>3.9690924755046098E-2</v>
      </c>
      <c r="CD307" s="328">
        <v>0.19705838353678473</v>
      </c>
      <c r="CE307" s="328">
        <v>0.42409872934898907</v>
      </c>
      <c r="CF307" s="328">
        <v>0.86008546398531194</v>
      </c>
      <c r="CG307" s="328">
        <v>0.54742203162622349</v>
      </c>
      <c r="CH307" s="328">
        <v>0.28791493620055153</v>
      </c>
      <c r="CI307" s="328">
        <v>1.5038843784224376E-2</v>
      </c>
      <c r="CJ307" s="328">
        <v>0.71277860528545856</v>
      </c>
      <c r="CK307" s="328">
        <v>0.74233613483224237</v>
      </c>
      <c r="CL307" s="328">
        <v>0.29223936421936392</v>
      </c>
      <c r="CM307" s="328">
        <v>0.96481897066896605</v>
      </c>
      <c r="CN307" s="328">
        <v>0.73031860473686239</v>
      </c>
      <c r="CO307" s="328">
        <v>0.75671486467529903</v>
      </c>
      <c r="CP307" s="328">
        <v>0.11758668535591288</v>
      </c>
      <c r="CQ307" s="328">
        <v>0.16206301003950152</v>
      </c>
      <c r="CR307" s="328">
        <v>0.66749339252753082</v>
      </c>
      <c r="CS307" s="328">
        <v>1.3338467761909278E-2</v>
      </c>
      <c r="CT307" s="328">
        <v>0.71873762963887344</v>
      </c>
      <c r="CU307" s="328">
        <v>0.75965409721974364</v>
      </c>
      <c r="CV307" s="328">
        <v>0.89989533986591597</v>
      </c>
      <c r="CW307" s="329">
        <v>6.1727344611241186E-2</v>
      </c>
    </row>
    <row r="308" spans="1:101" x14ac:dyDescent="0.25">
      <c r="A308" s="322">
        <v>306</v>
      </c>
      <c r="B308" s="327">
        <v>0.42694602358047562</v>
      </c>
      <c r="C308" s="328">
        <v>3.1376545334328654E-2</v>
      </c>
      <c r="D308" s="328">
        <v>0.75543878720199853</v>
      </c>
      <c r="E308" s="328">
        <v>0.87899100241106609</v>
      </c>
      <c r="F308" s="328">
        <v>0.89667473014347276</v>
      </c>
      <c r="G308" s="328">
        <v>0.9981537970059593</v>
      </c>
      <c r="H308" s="328">
        <v>0.33827644016431346</v>
      </c>
      <c r="I308" s="328">
        <v>0.46616003570740094</v>
      </c>
      <c r="J308" s="328">
        <v>0.57554548171822151</v>
      </c>
      <c r="K308" s="328">
        <v>0.9108137811136523</v>
      </c>
      <c r="L308" s="328">
        <v>0.24151123406740282</v>
      </c>
      <c r="M308" s="328">
        <v>0.2306664074131457</v>
      </c>
      <c r="N308" s="328">
        <v>0.72950477684307335</v>
      </c>
      <c r="O308" s="328">
        <v>0.25417802231392628</v>
      </c>
      <c r="P308" s="328">
        <v>9.4307676391188089E-2</v>
      </c>
      <c r="Q308" s="328">
        <v>0.68429653588492667</v>
      </c>
      <c r="R308" s="328">
        <v>0.14518755419149487</v>
      </c>
      <c r="S308" s="328">
        <v>0.57473490119391402</v>
      </c>
      <c r="T308" s="328">
        <v>0.9366952414699492</v>
      </c>
      <c r="U308" s="328">
        <v>0.36588788126642235</v>
      </c>
      <c r="V308" s="328">
        <v>0.40620242953046515</v>
      </c>
      <c r="W308" s="328">
        <v>0.89066573549206951</v>
      </c>
      <c r="X308" s="328">
        <v>9.9836827494843128E-2</v>
      </c>
      <c r="Y308" s="328">
        <v>0.82959848158817961</v>
      </c>
      <c r="Z308" s="328">
        <v>0.25102077950216195</v>
      </c>
      <c r="AA308" s="328">
        <v>0.65136261686400498</v>
      </c>
      <c r="AB308" s="328">
        <v>0.46411877248496003</v>
      </c>
      <c r="AC308" s="328">
        <v>0.32567080904779333</v>
      </c>
      <c r="AD308" s="328">
        <v>0.56293558396551546</v>
      </c>
      <c r="AE308" s="328">
        <v>0.85434959606287109</v>
      </c>
      <c r="AF308" s="328">
        <v>7.2334382983996193E-3</v>
      </c>
      <c r="AG308" s="328">
        <v>0.40513911127405167</v>
      </c>
      <c r="AH308" s="328">
        <v>0.81056152801482018</v>
      </c>
      <c r="AI308" s="328">
        <v>0.66587804361681413</v>
      </c>
      <c r="AJ308" s="328">
        <v>4.9872494666824752E-2</v>
      </c>
      <c r="AK308" s="328">
        <v>0.65884590672477028</v>
      </c>
      <c r="AL308" s="328">
        <v>0.80660867914253664</v>
      </c>
      <c r="AM308" s="328">
        <v>0.51923216946608486</v>
      </c>
      <c r="AN308" s="328">
        <v>0.39205656061122429</v>
      </c>
      <c r="AO308" s="328">
        <v>0.26067154003033366</v>
      </c>
      <c r="AP308" s="328">
        <v>0.80411671526312301</v>
      </c>
      <c r="AQ308" s="328">
        <v>0.62423356230187599</v>
      </c>
      <c r="AR308" s="328">
        <v>0.40333518949327907</v>
      </c>
      <c r="AS308" s="328">
        <v>0.2255835901985721</v>
      </c>
      <c r="AT308" s="328">
        <v>0.60868304706663423</v>
      </c>
      <c r="AU308" s="328">
        <v>6.5693912654332554E-2</v>
      </c>
      <c r="AV308" s="328">
        <v>0.70295738527159557</v>
      </c>
      <c r="AW308" s="328">
        <v>0.93329372415558187</v>
      </c>
      <c r="AX308" s="328">
        <v>0.44708849062217926</v>
      </c>
      <c r="AY308" s="328">
        <v>5.8155040734635843E-2</v>
      </c>
      <c r="AZ308" s="328">
        <v>0.25780208747086419</v>
      </c>
      <c r="BA308" s="328">
        <v>0.1808110988981646</v>
      </c>
      <c r="BB308" s="328">
        <v>0.6516608933736503</v>
      </c>
      <c r="BC308" s="328">
        <v>0.35204151340655909</v>
      </c>
      <c r="BD308" s="328">
        <v>0.6404159403266414</v>
      </c>
      <c r="BE308" s="328">
        <v>0.41222988585316944</v>
      </c>
      <c r="BF308" s="328">
        <v>0.50914128789030055</v>
      </c>
      <c r="BG308" s="328">
        <v>0.56223617896658773</v>
      </c>
      <c r="BH308" s="328">
        <v>0.28583765723808874</v>
      </c>
      <c r="BI308" s="328">
        <v>0.64695582440666932</v>
      </c>
      <c r="BJ308" s="328">
        <v>0.3908313732178037</v>
      </c>
      <c r="BK308" s="328">
        <v>0.4925680408854094</v>
      </c>
      <c r="BL308" s="328">
        <v>0.12239168614070595</v>
      </c>
      <c r="BM308" s="328">
        <v>0.98762161319587261</v>
      </c>
      <c r="BN308" s="328">
        <v>0.55103203801247935</v>
      </c>
      <c r="BO308" s="328">
        <v>5.2227526512830913E-2</v>
      </c>
      <c r="BP308" s="328">
        <v>0.11436715857743907</v>
      </c>
      <c r="BQ308" s="328">
        <v>2.844711274876488E-2</v>
      </c>
      <c r="BR308" s="328">
        <v>0.8520823971279079</v>
      </c>
      <c r="BS308" s="328">
        <v>0.10737433447411426</v>
      </c>
      <c r="BT308" s="328">
        <v>0.60243347186668128</v>
      </c>
      <c r="BU308" s="328">
        <v>0.23597527063208279</v>
      </c>
      <c r="BV308" s="328">
        <v>0.94614945637295378</v>
      </c>
      <c r="BW308" s="328">
        <v>0.30471245679539205</v>
      </c>
      <c r="BX308" s="328">
        <v>0.36237703058045678</v>
      </c>
      <c r="BY308" s="328">
        <v>0.80793887878008341</v>
      </c>
      <c r="BZ308" s="328">
        <v>0.61311510475994613</v>
      </c>
      <c r="CA308" s="328">
        <v>0.28405353860861826</v>
      </c>
      <c r="CB308" s="328">
        <v>0.47609708909806758</v>
      </c>
      <c r="CC308" s="328">
        <v>0.10550254036446827</v>
      </c>
      <c r="CD308" s="328">
        <v>0.25127114419483765</v>
      </c>
      <c r="CE308" s="328">
        <v>0.56221038912932464</v>
      </c>
      <c r="CF308" s="328">
        <v>0.82614067337775765</v>
      </c>
      <c r="CG308" s="328">
        <v>0.92783465481652061</v>
      </c>
      <c r="CH308" s="328">
        <v>0.12751018220693666</v>
      </c>
      <c r="CI308" s="328">
        <v>2.2565364697512358E-2</v>
      </c>
      <c r="CJ308" s="328">
        <v>0.65606492650662518</v>
      </c>
      <c r="CK308" s="328">
        <v>0.62088127954187855</v>
      </c>
      <c r="CL308" s="328">
        <v>0.40543298165592234</v>
      </c>
      <c r="CM308" s="328">
        <v>0.4420196070286786</v>
      </c>
      <c r="CN308" s="328">
        <v>0.40032149123294669</v>
      </c>
      <c r="CO308" s="328">
        <v>0.15187572753857648</v>
      </c>
      <c r="CP308" s="328">
        <v>0.56673911668742516</v>
      </c>
      <c r="CQ308" s="328">
        <v>0.28897984505499452</v>
      </c>
      <c r="CR308" s="328">
        <v>0.43465949396695769</v>
      </c>
      <c r="CS308" s="328">
        <v>8.154171295375523E-2</v>
      </c>
      <c r="CT308" s="328">
        <v>0.19416745943864999</v>
      </c>
      <c r="CU308" s="328">
        <v>0.22056105010424343</v>
      </c>
      <c r="CV308" s="328">
        <v>0.13080798982757358</v>
      </c>
      <c r="CW308" s="329">
        <v>0.86113973989677994</v>
      </c>
    </row>
    <row r="309" spans="1:101" x14ac:dyDescent="0.25">
      <c r="A309" s="322">
        <v>307</v>
      </c>
      <c r="B309" s="327">
        <v>0.91566308185290701</v>
      </c>
      <c r="C309" s="328">
        <v>0.84063330660885671</v>
      </c>
      <c r="D309" s="328">
        <v>5.6183544051267464E-2</v>
      </c>
      <c r="E309" s="328">
        <v>0.46200063189641605</v>
      </c>
      <c r="F309" s="328">
        <v>0.21622119599879852</v>
      </c>
      <c r="G309" s="328">
        <v>0.9368984611146316</v>
      </c>
      <c r="H309" s="328">
        <v>0.37143281222148605</v>
      </c>
      <c r="I309" s="328">
        <v>2.243440448823808E-2</v>
      </c>
      <c r="J309" s="328">
        <v>0.85289869857958056</v>
      </c>
      <c r="K309" s="328">
        <v>0.81523378385390588</v>
      </c>
      <c r="L309" s="328">
        <v>0.68461563775527901</v>
      </c>
      <c r="M309" s="328">
        <v>9.5002273708864049E-3</v>
      </c>
      <c r="N309" s="328">
        <v>0.20838941700289415</v>
      </c>
      <c r="O309" s="328">
        <v>0.67094839582869126</v>
      </c>
      <c r="P309" s="328">
        <v>0.29677944350022134</v>
      </c>
      <c r="Q309" s="328">
        <v>0.89093186645016353</v>
      </c>
      <c r="R309" s="328">
        <v>0.53728199137151478</v>
      </c>
      <c r="S309" s="328">
        <v>1.1603960922710543E-2</v>
      </c>
      <c r="T309" s="328">
        <v>0.49947754297727975</v>
      </c>
      <c r="U309" s="328">
        <v>6.264353149643842E-2</v>
      </c>
      <c r="V309" s="328">
        <v>0.7669058975304337</v>
      </c>
      <c r="W309" s="328">
        <v>0.81164055904595678</v>
      </c>
      <c r="X309" s="328">
        <v>0.74572552566756234</v>
      </c>
      <c r="Y309" s="328">
        <v>0.66472128854382784</v>
      </c>
      <c r="Z309" s="328">
        <v>0.71271541543318673</v>
      </c>
      <c r="AA309" s="328">
        <v>0.54328391429920497</v>
      </c>
      <c r="AB309" s="328">
        <v>0.76018300475528999</v>
      </c>
      <c r="AC309" s="328">
        <v>0.16996366547976249</v>
      </c>
      <c r="AD309" s="328">
        <v>0.58939324255634418</v>
      </c>
      <c r="AE309" s="328">
        <v>0.26367599201804381</v>
      </c>
      <c r="AF309" s="328">
        <v>6.2667426438387963E-2</v>
      </c>
      <c r="AG309" s="328">
        <v>6.7340694220875408E-2</v>
      </c>
      <c r="AH309" s="328">
        <v>0.14683785112392389</v>
      </c>
      <c r="AI309" s="328">
        <v>0.18280046649795967</v>
      </c>
      <c r="AJ309" s="328">
        <v>0.18857291407736554</v>
      </c>
      <c r="AK309" s="328">
        <v>5.8974474599599702E-2</v>
      </c>
      <c r="AL309" s="328">
        <v>0.19247971131685837</v>
      </c>
      <c r="AM309" s="328">
        <v>0.70707912201838075</v>
      </c>
      <c r="AN309" s="328">
        <v>0.85744822448792224</v>
      </c>
      <c r="AO309" s="328">
        <v>0.15752923061518009</v>
      </c>
      <c r="AP309" s="328">
        <v>0.49721782348677857</v>
      </c>
      <c r="AQ309" s="328">
        <v>0.30107658744582722</v>
      </c>
      <c r="AR309" s="328">
        <v>0.73553583824546198</v>
      </c>
      <c r="AS309" s="328">
        <v>0.38147382009675579</v>
      </c>
      <c r="AT309" s="328">
        <v>0.55102573559419543</v>
      </c>
      <c r="AU309" s="328">
        <v>0.37787162556444387</v>
      </c>
      <c r="AV309" s="328">
        <v>0.22505036248210963</v>
      </c>
      <c r="AW309" s="328">
        <v>0.84960614704192672</v>
      </c>
      <c r="AX309" s="328">
        <v>0.5939755500877677</v>
      </c>
      <c r="AY309" s="328">
        <v>0.60147460599703972</v>
      </c>
      <c r="AZ309" s="328">
        <v>0.27219325114010506</v>
      </c>
      <c r="BA309" s="328">
        <v>0.51574896882220411</v>
      </c>
      <c r="BB309" s="328">
        <v>0.53433951124870216</v>
      </c>
      <c r="BC309" s="328">
        <v>9.7154765329841242E-2</v>
      </c>
      <c r="BD309" s="328">
        <v>0.31169481969717605</v>
      </c>
      <c r="BE309" s="328">
        <v>0.79928615427775895</v>
      </c>
      <c r="BF309" s="328">
        <v>2.7277598765573785E-3</v>
      </c>
      <c r="BG309" s="328">
        <v>0.74435705681035635</v>
      </c>
      <c r="BH309" s="328">
        <v>0.66761561204796038</v>
      </c>
      <c r="BI309" s="328">
        <v>0.56151497696770836</v>
      </c>
      <c r="BJ309" s="328">
        <v>0.31809065980959694</v>
      </c>
      <c r="BK309" s="328">
        <v>0.67076873798807579</v>
      </c>
      <c r="BL309" s="328">
        <v>0.84430906740448908</v>
      </c>
      <c r="BM309" s="328">
        <v>0.60133340379630162</v>
      </c>
      <c r="BN309" s="328">
        <v>5.72862985808964E-3</v>
      </c>
      <c r="BO309" s="328">
        <v>0.56124602703978721</v>
      </c>
      <c r="BP309" s="328">
        <v>0.61588021312386854</v>
      </c>
      <c r="BQ309" s="328">
        <v>0.74884024352662393</v>
      </c>
      <c r="BR309" s="328">
        <v>0.53757778685491431</v>
      </c>
      <c r="BS309" s="328">
        <v>4.5147346616053241E-2</v>
      </c>
      <c r="BT309" s="328">
        <v>0.21742509825064427</v>
      </c>
      <c r="BU309" s="328">
        <v>0.53569483618819236</v>
      </c>
      <c r="BV309" s="328">
        <v>0.14893739241151827</v>
      </c>
      <c r="BW309" s="328">
        <v>0.82963844444216428</v>
      </c>
      <c r="BX309" s="328">
        <v>0.33394570343631136</v>
      </c>
      <c r="BY309" s="328">
        <v>0.48181272713300727</v>
      </c>
      <c r="BZ309" s="328">
        <v>0.20382122745411313</v>
      </c>
      <c r="CA309" s="328">
        <v>1.1523876137546907E-3</v>
      </c>
      <c r="CB309" s="328">
        <v>0.20354014644257412</v>
      </c>
      <c r="CC309" s="328">
        <v>0.3399321309004173</v>
      </c>
      <c r="CD309" s="328">
        <v>0.53410084026117133</v>
      </c>
      <c r="CE309" s="328">
        <v>0.17451909019543077</v>
      </c>
      <c r="CF309" s="328">
        <v>0.9223014352221921</v>
      </c>
      <c r="CG309" s="328">
        <v>0.84011609191209424</v>
      </c>
      <c r="CH309" s="328">
        <v>0.64474436990129846</v>
      </c>
      <c r="CI309" s="328">
        <v>0.10959712670300448</v>
      </c>
      <c r="CJ309" s="328">
        <v>0.5731102725544277</v>
      </c>
      <c r="CK309" s="328">
        <v>0.34393642917061218</v>
      </c>
      <c r="CL309" s="328">
        <v>0.61988761705673578</v>
      </c>
      <c r="CM309" s="328">
        <v>0.30663452189763252</v>
      </c>
      <c r="CN309" s="328">
        <v>8.1119132694178697E-2</v>
      </c>
      <c r="CO309" s="328">
        <v>0.34082741833006769</v>
      </c>
      <c r="CP309" s="328">
        <v>0.63393837002749365</v>
      </c>
      <c r="CQ309" s="328">
        <v>0.47333907022076183</v>
      </c>
      <c r="CR309" s="328">
        <v>0.73722491216706176</v>
      </c>
      <c r="CS309" s="328">
        <v>0.47920971060246131</v>
      </c>
      <c r="CT309" s="328">
        <v>0.24941675642018968</v>
      </c>
      <c r="CU309" s="328">
        <v>0.37994522227492222</v>
      </c>
      <c r="CV309" s="328">
        <v>0.91455179999485647</v>
      </c>
      <c r="CW309" s="329">
        <v>0.55185312224998118</v>
      </c>
    </row>
    <row r="310" spans="1:101" x14ac:dyDescent="0.25">
      <c r="A310" s="322">
        <v>308</v>
      </c>
      <c r="B310" s="327">
        <v>0.91284465329800035</v>
      </c>
      <c r="C310" s="328">
        <v>0.86258791698478632</v>
      </c>
      <c r="D310" s="328">
        <v>0.41327702105662167</v>
      </c>
      <c r="E310" s="328">
        <v>0.62815300711409883</v>
      </c>
      <c r="F310" s="328">
        <v>4.8440058111500761E-3</v>
      </c>
      <c r="G310" s="328">
        <v>9.7456698873735981E-2</v>
      </c>
      <c r="H310" s="328">
        <v>0.19779013703849557</v>
      </c>
      <c r="I310" s="328">
        <v>2.9013995004034676E-2</v>
      </c>
      <c r="J310" s="328">
        <v>0.28145073854008107</v>
      </c>
      <c r="K310" s="328">
        <v>7.0770603308572433E-2</v>
      </c>
      <c r="L310" s="328">
        <v>0.78845802397779718</v>
      </c>
      <c r="M310" s="328">
        <v>0.77273121082186558</v>
      </c>
      <c r="N310" s="328">
        <v>0.415831840642225</v>
      </c>
      <c r="O310" s="328">
        <v>0.6866188828010793</v>
      </c>
      <c r="P310" s="328">
        <v>7.5547179200953885E-2</v>
      </c>
      <c r="Q310" s="328">
        <v>0.6384076144175419</v>
      </c>
      <c r="R310" s="328">
        <v>0.14260071150758713</v>
      </c>
      <c r="S310" s="328">
        <v>7.9809742594143973E-2</v>
      </c>
      <c r="T310" s="328">
        <v>5.7872893554022475E-2</v>
      </c>
      <c r="U310" s="328">
        <v>0.56169972443934757</v>
      </c>
      <c r="V310" s="328">
        <v>0.30267170642378449</v>
      </c>
      <c r="W310" s="328">
        <v>0.15022582897272785</v>
      </c>
      <c r="X310" s="328">
        <v>0.13111932376393121</v>
      </c>
      <c r="Y310" s="328">
        <v>0.1192685585230624</v>
      </c>
      <c r="Z310" s="328">
        <v>0.47460411435067762</v>
      </c>
      <c r="AA310" s="328">
        <v>0.14871278294401602</v>
      </c>
      <c r="AB310" s="328">
        <v>0.93853769265170683</v>
      </c>
      <c r="AC310" s="328">
        <v>0.57668171212901154</v>
      </c>
      <c r="AD310" s="328">
        <v>0.52013717923903413</v>
      </c>
      <c r="AE310" s="328">
        <v>0.63422728810345674</v>
      </c>
      <c r="AF310" s="328">
        <v>0.82777089214637467</v>
      </c>
      <c r="AG310" s="328">
        <v>0.12712376101848966</v>
      </c>
      <c r="AH310" s="328">
        <v>0.89231021628143425</v>
      </c>
      <c r="AI310" s="328">
        <v>0.63642065735155073</v>
      </c>
      <c r="AJ310" s="328">
        <v>0.83957210457083509</v>
      </c>
      <c r="AK310" s="328">
        <v>0.89635593702923799</v>
      </c>
      <c r="AL310" s="328">
        <v>0.8058811407865103</v>
      </c>
      <c r="AM310" s="328">
        <v>0.19451992139597807</v>
      </c>
      <c r="AN310" s="328">
        <v>0.63965187196399942</v>
      </c>
      <c r="AO310" s="328">
        <v>0.74348791976093742</v>
      </c>
      <c r="AP310" s="328">
        <v>0.35616711138151769</v>
      </c>
      <c r="AQ310" s="328">
        <v>0.78744974969708093</v>
      </c>
      <c r="AR310" s="328">
        <v>0.48267426331421426</v>
      </c>
      <c r="AS310" s="328">
        <v>0.57811417423855582</v>
      </c>
      <c r="AT310" s="328">
        <v>0.57842130825261329</v>
      </c>
      <c r="AU310" s="328">
        <v>0.80299885424169659</v>
      </c>
      <c r="AV310" s="328">
        <v>0.41051862097999781</v>
      </c>
      <c r="AW310" s="328">
        <v>0.99212557748436958</v>
      </c>
      <c r="AX310" s="328">
        <v>7.3337746892327083E-2</v>
      </c>
      <c r="AY310" s="328">
        <v>0.78779337398511218</v>
      </c>
      <c r="AZ310" s="328">
        <v>0.43831109347361186</v>
      </c>
      <c r="BA310" s="328">
        <v>0.13036316726923491</v>
      </c>
      <c r="BB310" s="328">
        <v>0.90160744119930425</v>
      </c>
      <c r="BC310" s="328">
        <v>0.72613743504644912</v>
      </c>
      <c r="BD310" s="328">
        <v>0.55286273600801561</v>
      </c>
      <c r="BE310" s="328">
        <v>0.47270265195371231</v>
      </c>
      <c r="BF310" s="328">
        <v>4.0929775075886354E-2</v>
      </c>
      <c r="BG310" s="328">
        <v>0.84694466657500556</v>
      </c>
      <c r="BH310" s="328">
        <v>0.77408737546353468</v>
      </c>
      <c r="BI310" s="328">
        <v>0.41627893073515576</v>
      </c>
      <c r="BJ310" s="328">
        <v>0.31467256828143686</v>
      </c>
      <c r="BK310" s="328">
        <v>8.6667594619719956E-2</v>
      </c>
      <c r="BL310" s="328">
        <v>0.68136806714180764</v>
      </c>
      <c r="BM310" s="328">
        <v>2.7450972121279449E-2</v>
      </c>
      <c r="BN310" s="328">
        <v>0.7074554039862555</v>
      </c>
      <c r="BO310" s="328">
        <v>0.58770292433528271</v>
      </c>
      <c r="BP310" s="328">
        <v>0.94098023734824388</v>
      </c>
      <c r="BQ310" s="328">
        <v>0.98526325647488822</v>
      </c>
      <c r="BR310" s="328">
        <v>0.77520894653416139</v>
      </c>
      <c r="BS310" s="328">
        <v>0.59355738914367207</v>
      </c>
      <c r="BT310" s="328">
        <v>0.3774263568905285</v>
      </c>
      <c r="BU310" s="328">
        <v>0.37509933429793851</v>
      </c>
      <c r="BV310" s="328">
        <v>0.88293642522237015</v>
      </c>
      <c r="BW310" s="328">
        <v>0.52994332567044222</v>
      </c>
      <c r="BX310" s="328">
        <v>0.97713541970299822</v>
      </c>
      <c r="BY310" s="328">
        <v>0.94232008926463351</v>
      </c>
      <c r="BZ310" s="328">
        <v>0.18494427622229193</v>
      </c>
      <c r="CA310" s="328">
        <v>8.0394461254330807E-2</v>
      </c>
      <c r="CB310" s="328">
        <v>0.53397443964592894</v>
      </c>
      <c r="CC310" s="328">
        <v>0.18934540780855347</v>
      </c>
      <c r="CD310" s="328">
        <v>0.82474756699574425</v>
      </c>
      <c r="CE310" s="328">
        <v>0.60534293008144413</v>
      </c>
      <c r="CF310" s="328">
        <v>0.45191044697475302</v>
      </c>
      <c r="CG310" s="328">
        <v>9.8042917249143713E-3</v>
      </c>
      <c r="CH310" s="328">
        <v>0.12258652633914302</v>
      </c>
      <c r="CI310" s="328">
        <v>0.49449392975588324</v>
      </c>
      <c r="CJ310" s="328">
        <v>0.89335758823280043</v>
      </c>
      <c r="CK310" s="328">
        <v>0.57186419571647917</v>
      </c>
      <c r="CL310" s="328">
        <v>8.1565223042690427E-2</v>
      </c>
      <c r="CM310" s="328">
        <v>0.59245516651726549</v>
      </c>
      <c r="CN310" s="328">
        <v>0.19081018380096548</v>
      </c>
      <c r="CO310" s="328">
        <v>0.86904076935504637</v>
      </c>
      <c r="CP310" s="328">
        <v>0.31971711626254984</v>
      </c>
      <c r="CQ310" s="328">
        <v>0.82500991992118089</v>
      </c>
      <c r="CR310" s="328">
        <v>0.51384345786704166</v>
      </c>
      <c r="CS310" s="328">
        <v>6.7080891661257525E-3</v>
      </c>
      <c r="CT310" s="328">
        <v>0.98549975460052686</v>
      </c>
      <c r="CU310" s="328">
        <v>2.5603927467247267E-2</v>
      </c>
      <c r="CV310" s="328">
        <v>0.32191807910373438</v>
      </c>
      <c r="CW310" s="329">
        <v>0.58803188303955833</v>
      </c>
    </row>
    <row r="311" spans="1:101" x14ac:dyDescent="0.25">
      <c r="A311" s="322">
        <v>309</v>
      </c>
      <c r="B311" s="327">
        <v>0.28949845209846869</v>
      </c>
      <c r="C311" s="328">
        <v>0.13958722836322335</v>
      </c>
      <c r="D311" s="328">
        <v>0.32398544434713505</v>
      </c>
      <c r="E311" s="328">
        <v>0.35986702621444988</v>
      </c>
      <c r="F311" s="328">
        <v>0.86309118451057687</v>
      </c>
      <c r="G311" s="328">
        <v>0.76168045994740119</v>
      </c>
      <c r="H311" s="328">
        <v>0.43760333673866758</v>
      </c>
      <c r="I311" s="328">
        <v>0.24517015063671899</v>
      </c>
      <c r="J311" s="328">
        <v>0.48385082379285671</v>
      </c>
      <c r="K311" s="328">
        <v>0.37246477402038192</v>
      </c>
      <c r="L311" s="328">
        <v>0.60100925324207566</v>
      </c>
      <c r="M311" s="328">
        <v>2.8249081319250413E-2</v>
      </c>
      <c r="N311" s="328">
        <v>0.49476076886370723</v>
      </c>
      <c r="O311" s="328">
        <v>0.53572803754389753</v>
      </c>
      <c r="P311" s="328">
        <v>0.27277482413318177</v>
      </c>
      <c r="Q311" s="328">
        <v>0.83872909891845393</v>
      </c>
      <c r="R311" s="328">
        <v>6.4301816285147417E-2</v>
      </c>
      <c r="S311" s="328">
        <v>0.41957428657076057</v>
      </c>
      <c r="T311" s="328">
        <v>0.76923085913198808</v>
      </c>
      <c r="U311" s="328">
        <v>1.6946841231410659E-2</v>
      </c>
      <c r="V311" s="328">
        <v>0.94646499636493076</v>
      </c>
      <c r="W311" s="328">
        <v>0.41562630980195303</v>
      </c>
      <c r="X311" s="328">
        <v>0.66250372948446157</v>
      </c>
      <c r="Y311" s="328">
        <v>0.58312338304822031</v>
      </c>
      <c r="Z311" s="328">
        <v>0.10927785637273324</v>
      </c>
      <c r="AA311" s="328">
        <v>0.60139563502871374</v>
      </c>
      <c r="AB311" s="328">
        <v>0.69119364171174458</v>
      </c>
      <c r="AC311" s="328">
        <v>0.13465295193374249</v>
      </c>
      <c r="AD311" s="328">
        <v>1.2298430906311886E-2</v>
      </c>
      <c r="AE311" s="328">
        <v>2.4173377669403084E-2</v>
      </c>
      <c r="AF311" s="328">
        <v>0.73598173384313181</v>
      </c>
      <c r="AG311" s="328">
        <v>0.36276652711927859</v>
      </c>
      <c r="AH311" s="328">
        <v>0.22072087644611926</v>
      </c>
      <c r="AI311" s="328">
        <v>0.99379392142432921</v>
      </c>
      <c r="AJ311" s="328">
        <v>0.3443038047892415</v>
      </c>
      <c r="AK311" s="328">
        <v>0.29796892859360269</v>
      </c>
      <c r="AL311" s="328">
        <v>0.94805109165927792</v>
      </c>
      <c r="AM311" s="328">
        <v>0.1958483168482088</v>
      </c>
      <c r="AN311" s="328">
        <v>0.57325144035818565</v>
      </c>
      <c r="AO311" s="328">
        <v>0.23702114988655554</v>
      </c>
      <c r="AP311" s="328">
        <v>0.1911409351797928</v>
      </c>
      <c r="AQ311" s="328">
        <v>2.8098631856418477E-2</v>
      </c>
      <c r="AR311" s="328">
        <v>6.1708919360764503E-2</v>
      </c>
      <c r="AS311" s="328">
        <v>0.16904506778909179</v>
      </c>
      <c r="AT311" s="328">
        <v>0.26453391765355172</v>
      </c>
      <c r="AU311" s="328">
        <v>0.76564198621366364</v>
      </c>
      <c r="AV311" s="328">
        <v>0.75468209613638071</v>
      </c>
      <c r="AW311" s="328">
        <v>0.53214841911156308</v>
      </c>
      <c r="AX311" s="328">
        <v>0.99932863004987471</v>
      </c>
      <c r="AY311" s="328">
        <v>0.65571617819323014</v>
      </c>
      <c r="AZ311" s="328">
        <v>0.14067542772808217</v>
      </c>
      <c r="BA311" s="328">
        <v>0.63435119542362051</v>
      </c>
      <c r="BB311" s="328">
        <v>0.17244285037104401</v>
      </c>
      <c r="BC311" s="328">
        <v>7.6529676367453447E-2</v>
      </c>
      <c r="BD311" s="328">
        <v>0.52549743621578671</v>
      </c>
      <c r="BE311" s="328">
        <v>0.79860444916215845</v>
      </c>
      <c r="BF311" s="328">
        <v>0.8923879224616087</v>
      </c>
      <c r="BG311" s="328">
        <v>0.79921688732350504</v>
      </c>
      <c r="BH311" s="328">
        <v>0.81455260897603576</v>
      </c>
      <c r="BI311" s="328">
        <v>0.4743867296559614</v>
      </c>
      <c r="BJ311" s="328">
        <v>0.67768833071850865</v>
      </c>
      <c r="BK311" s="328">
        <v>0.53932457284077251</v>
      </c>
      <c r="BL311" s="328">
        <v>0.62228030806329659</v>
      </c>
      <c r="BM311" s="328">
        <v>0.35666218713754549</v>
      </c>
      <c r="BN311" s="328">
        <v>0.12989293862440032</v>
      </c>
      <c r="BO311" s="328">
        <v>0.19965467801345449</v>
      </c>
      <c r="BP311" s="328">
        <v>0.8429772841415033</v>
      </c>
      <c r="BQ311" s="328">
        <v>0.52720966405371961</v>
      </c>
      <c r="BR311" s="328">
        <v>6.5281290361287603E-2</v>
      </c>
      <c r="BS311" s="328">
        <v>0.64204579264071304</v>
      </c>
      <c r="BT311" s="328">
        <v>0.44551674976284006</v>
      </c>
      <c r="BU311" s="328">
        <v>0.51447610641248942</v>
      </c>
      <c r="BV311" s="328">
        <v>0.35696878945571076</v>
      </c>
      <c r="BW311" s="328">
        <v>1.4533649382186598E-2</v>
      </c>
      <c r="BX311" s="328">
        <v>0.42618843977511101</v>
      </c>
      <c r="BY311" s="328">
        <v>0.34247808066170693</v>
      </c>
      <c r="BZ311" s="328">
        <v>0.30363941321753352</v>
      </c>
      <c r="CA311" s="328">
        <v>0.46052156211966278</v>
      </c>
      <c r="CB311" s="328">
        <v>0.34831229101506533</v>
      </c>
      <c r="CC311" s="328">
        <v>0.63374851222848916</v>
      </c>
      <c r="CD311" s="328">
        <v>0.32687633314012299</v>
      </c>
      <c r="CE311" s="328">
        <v>0.59855679175525456</v>
      </c>
      <c r="CF311" s="328">
        <v>0.55529954171793205</v>
      </c>
      <c r="CG311" s="328">
        <v>0.54145403775905487</v>
      </c>
      <c r="CH311" s="328">
        <v>0.72195447022512838</v>
      </c>
      <c r="CI311" s="328">
        <v>6.5483098164690112E-2</v>
      </c>
      <c r="CJ311" s="328">
        <v>0.29926292294223344</v>
      </c>
      <c r="CK311" s="328">
        <v>0.99679191126212907</v>
      </c>
      <c r="CL311" s="328">
        <v>0.44323934596778347</v>
      </c>
      <c r="CM311" s="328">
        <v>5.6031306892318611E-2</v>
      </c>
      <c r="CN311" s="328">
        <v>3.7902557483148414E-2</v>
      </c>
      <c r="CO311" s="328">
        <v>0.21611775493801932</v>
      </c>
      <c r="CP311" s="328">
        <v>0.85851385601071972</v>
      </c>
      <c r="CQ311" s="328">
        <v>0.73547177092515614</v>
      </c>
      <c r="CR311" s="328">
        <v>6.9494098137421023E-2</v>
      </c>
      <c r="CS311" s="328">
        <v>4.7576814301389492E-2</v>
      </c>
      <c r="CT311" s="328">
        <v>0.37608270899058027</v>
      </c>
      <c r="CU311" s="328">
        <v>3.0803093683700489E-2</v>
      </c>
      <c r="CV311" s="328">
        <v>0.92415800868987841</v>
      </c>
      <c r="CW311" s="329">
        <v>0.77579531507500832</v>
      </c>
    </row>
    <row r="312" spans="1:101" x14ac:dyDescent="0.25">
      <c r="A312" s="322">
        <v>310</v>
      </c>
      <c r="B312" s="327">
        <v>0.76195299074089862</v>
      </c>
      <c r="C312" s="328">
        <v>0.61319435208086404</v>
      </c>
      <c r="D312" s="328">
        <v>0.70308099421588133</v>
      </c>
      <c r="E312" s="328">
        <v>0.16936807727240621</v>
      </c>
      <c r="F312" s="328">
        <v>0.67624794094180829</v>
      </c>
      <c r="G312" s="328">
        <v>0.7164002948215229</v>
      </c>
      <c r="H312" s="328">
        <v>0.28952388054860378</v>
      </c>
      <c r="I312" s="328">
        <v>0.76933809498292249</v>
      </c>
      <c r="J312" s="328">
        <v>0.6226687442046126</v>
      </c>
      <c r="K312" s="328">
        <v>0.96444530662799299</v>
      </c>
      <c r="L312" s="328">
        <v>0.93718885423305753</v>
      </c>
      <c r="M312" s="328">
        <v>0.399015271797313</v>
      </c>
      <c r="N312" s="328">
        <v>0.43549708236518114</v>
      </c>
      <c r="O312" s="328">
        <v>0.41596987561302612</v>
      </c>
      <c r="P312" s="328">
        <v>0.39105000342396057</v>
      </c>
      <c r="Q312" s="328">
        <v>0.24453291800479104</v>
      </c>
      <c r="R312" s="328">
        <v>0.52833465377377653</v>
      </c>
      <c r="S312" s="328">
        <v>0.97157199074620793</v>
      </c>
      <c r="T312" s="328">
        <v>0.99834939329389805</v>
      </c>
      <c r="U312" s="328">
        <v>0.93022445407524579</v>
      </c>
      <c r="V312" s="328">
        <v>0.8189805907570058</v>
      </c>
      <c r="W312" s="328">
        <v>0.1863620766029781</v>
      </c>
      <c r="X312" s="328">
        <v>0.39632251110050642</v>
      </c>
      <c r="Y312" s="328">
        <v>0.17030763086324208</v>
      </c>
      <c r="Z312" s="328">
        <v>0.82288600300458992</v>
      </c>
      <c r="AA312" s="328">
        <v>0.42774593411849082</v>
      </c>
      <c r="AB312" s="328">
        <v>0.27875648264382313</v>
      </c>
      <c r="AC312" s="328">
        <v>0.80621629337330436</v>
      </c>
      <c r="AD312" s="328">
        <v>0.28072384158523178</v>
      </c>
      <c r="AE312" s="328">
        <v>0.67350543237775273</v>
      </c>
      <c r="AF312" s="328">
        <v>0.62639837049014568</v>
      </c>
      <c r="AG312" s="328">
        <v>0.87934914183609969</v>
      </c>
      <c r="AH312" s="328">
        <v>0.65775436735447546</v>
      </c>
      <c r="AI312" s="328">
        <v>0.13222899894403461</v>
      </c>
      <c r="AJ312" s="328">
        <v>0.97236086335456928</v>
      </c>
      <c r="AK312" s="328">
        <v>0.25441148887471265</v>
      </c>
      <c r="AL312" s="328">
        <v>0.61220649422872175</v>
      </c>
      <c r="AM312" s="328">
        <v>0.17350160703253348</v>
      </c>
      <c r="AN312" s="328">
        <v>4.2930183792080356E-2</v>
      </c>
      <c r="AO312" s="328">
        <v>0.6107765272969532</v>
      </c>
      <c r="AP312" s="328">
        <v>0.20742980347690221</v>
      </c>
      <c r="AQ312" s="328">
        <v>4.1882946074393912E-2</v>
      </c>
      <c r="AR312" s="328">
        <v>0.97188864588824075</v>
      </c>
      <c r="AS312" s="328">
        <v>0.12092367448528951</v>
      </c>
      <c r="AT312" s="328">
        <v>7.3453053356492326E-2</v>
      </c>
      <c r="AU312" s="328">
        <v>0.21080636979061884</v>
      </c>
      <c r="AV312" s="328">
        <v>0.23871269329455735</v>
      </c>
      <c r="AW312" s="328">
        <v>7.8601229318767452E-2</v>
      </c>
      <c r="AX312" s="328">
        <v>0.94700823994203098</v>
      </c>
      <c r="AY312" s="328">
        <v>0.55370869524788024</v>
      </c>
      <c r="AZ312" s="328">
        <v>0.73891687405029582</v>
      </c>
      <c r="BA312" s="328">
        <v>0.31887974301253497</v>
      </c>
      <c r="BB312" s="328">
        <v>0.75239383193925868</v>
      </c>
      <c r="BC312" s="328">
        <v>0.40920616264180865</v>
      </c>
      <c r="BD312" s="328">
        <v>8.2959653611118789E-2</v>
      </c>
      <c r="BE312" s="328">
        <v>0.20237031658373117</v>
      </c>
      <c r="BF312" s="328">
        <v>0.51081039790362537</v>
      </c>
      <c r="BG312" s="328">
        <v>0.67549085498993211</v>
      </c>
      <c r="BH312" s="328">
        <v>0.37101932232037305</v>
      </c>
      <c r="BI312" s="328">
        <v>0.44434468628738344</v>
      </c>
      <c r="BJ312" s="328">
        <v>0.96691280031186655</v>
      </c>
      <c r="BK312" s="328">
        <v>0.88500808835906319</v>
      </c>
      <c r="BL312" s="328">
        <v>0.90704816810915756</v>
      </c>
      <c r="BM312" s="328">
        <v>0.47180235098556</v>
      </c>
      <c r="BN312" s="328">
        <v>0.36976864524999442</v>
      </c>
      <c r="BO312" s="328">
        <v>0.77733834159242243</v>
      </c>
      <c r="BP312" s="328">
        <v>0.34918328252155928</v>
      </c>
      <c r="BQ312" s="328">
        <v>0.77167086390614692</v>
      </c>
      <c r="BR312" s="328">
        <v>0.64927336431708671</v>
      </c>
      <c r="BS312" s="328">
        <v>0.27022426655632348</v>
      </c>
      <c r="BT312" s="328">
        <v>0.12935351671683826</v>
      </c>
      <c r="BU312" s="328">
        <v>0.34319701057685847</v>
      </c>
      <c r="BV312" s="328">
        <v>0.24429333399305087</v>
      </c>
      <c r="BW312" s="328">
        <v>6.3649985909338014E-2</v>
      </c>
      <c r="BX312" s="328">
        <v>0.58720437496493738</v>
      </c>
      <c r="BY312" s="328">
        <v>0.76937680259224894</v>
      </c>
      <c r="BZ312" s="328">
        <v>0.59156585888085567</v>
      </c>
      <c r="CA312" s="328">
        <v>0.21402946109585508</v>
      </c>
      <c r="CB312" s="328">
        <v>0.5207351254523882</v>
      </c>
      <c r="CC312" s="328">
        <v>8.4089169042322665E-2</v>
      </c>
      <c r="CD312" s="328">
        <v>0.27828342976494103</v>
      </c>
      <c r="CE312" s="328">
        <v>0.76153492812404355</v>
      </c>
      <c r="CF312" s="328">
        <v>0.2078443710679041</v>
      </c>
      <c r="CG312" s="328">
        <v>0.14500365454100317</v>
      </c>
      <c r="CH312" s="328">
        <v>0.81329879226439594</v>
      </c>
      <c r="CI312" s="328">
        <v>0.67369413756629659</v>
      </c>
      <c r="CJ312" s="328">
        <v>9.0081752003661641E-2</v>
      </c>
      <c r="CK312" s="328">
        <v>0.31358112228611867</v>
      </c>
      <c r="CL312" s="328">
        <v>0.35703784143335238</v>
      </c>
      <c r="CM312" s="328">
        <v>0.81760804225620376</v>
      </c>
      <c r="CN312" s="328">
        <v>0.61016822102624424</v>
      </c>
      <c r="CO312" s="328">
        <v>0.2259126088306096</v>
      </c>
      <c r="CP312" s="328">
        <v>0.89473805558285946</v>
      </c>
      <c r="CQ312" s="328">
        <v>0.16638037893441382</v>
      </c>
      <c r="CR312" s="328">
        <v>0.54695612595618925</v>
      </c>
      <c r="CS312" s="328">
        <v>0.12044538788252313</v>
      </c>
      <c r="CT312" s="328">
        <v>0.7050651532464759</v>
      </c>
      <c r="CU312" s="328">
        <v>0.77511327969513211</v>
      </c>
      <c r="CV312" s="328">
        <v>0.26018527055060314</v>
      </c>
      <c r="CW312" s="329">
        <v>0.39814231398430122</v>
      </c>
    </row>
    <row r="313" spans="1:101" x14ac:dyDescent="0.25">
      <c r="A313" s="322">
        <v>311</v>
      </c>
      <c r="B313" s="327">
        <v>0.18955729526136911</v>
      </c>
      <c r="C313" s="328">
        <v>0.58022435974583342</v>
      </c>
      <c r="D313" s="328">
        <v>0.434888800601688</v>
      </c>
      <c r="E313" s="328">
        <v>0.1081297403159156</v>
      </c>
      <c r="F313" s="328">
        <v>0.38265735996094463</v>
      </c>
      <c r="G313" s="328">
        <v>0.36935519885922341</v>
      </c>
      <c r="H313" s="328">
        <v>0.49136049543796578</v>
      </c>
      <c r="I313" s="328">
        <v>0.8958684001102919</v>
      </c>
      <c r="J313" s="328">
        <v>0.64711709779494542</v>
      </c>
      <c r="K313" s="328">
        <v>0.83925200508385367</v>
      </c>
      <c r="L313" s="328">
        <v>0.43032369022916583</v>
      </c>
      <c r="M313" s="328">
        <v>0.31007767916472573</v>
      </c>
      <c r="N313" s="328">
        <v>8.3004868552499111E-2</v>
      </c>
      <c r="O313" s="328">
        <v>0.36974818295174305</v>
      </c>
      <c r="P313" s="328">
        <v>0.73522461372812487</v>
      </c>
      <c r="Q313" s="328">
        <v>0.25241142504676306</v>
      </c>
      <c r="R313" s="328">
        <v>0.47418548982823339</v>
      </c>
      <c r="S313" s="328">
        <v>2.2311460578587017E-2</v>
      </c>
      <c r="T313" s="328">
        <v>0.83980764794596841</v>
      </c>
      <c r="U313" s="328">
        <v>0.88968105272205578</v>
      </c>
      <c r="V313" s="328">
        <v>0.2008257330978882</v>
      </c>
      <c r="W313" s="328">
        <v>8.767566155850659E-2</v>
      </c>
      <c r="X313" s="328">
        <v>0.49021932018476821</v>
      </c>
      <c r="Y313" s="328">
        <v>0.7303595204674691</v>
      </c>
      <c r="Z313" s="328">
        <v>0.58517061245062063</v>
      </c>
      <c r="AA313" s="328">
        <v>0.13006426135767502</v>
      </c>
      <c r="AB313" s="328">
        <v>0.94313300777534259</v>
      </c>
      <c r="AC313" s="328">
        <v>0.81852287239901966</v>
      </c>
      <c r="AD313" s="328">
        <v>0.69901414763474889</v>
      </c>
      <c r="AE313" s="328">
        <v>5.3037660552401888E-3</v>
      </c>
      <c r="AF313" s="328">
        <v>0.67126260557774398</v>
      </c>
      <c r="AG313" s="328">
        <v>0.27583862698842587</v>
      </c>
      <c r="AH313" s="328">
        <v>8.7453877141350667E-2</v>
      </c>
      <c r="AI313" s="328">
        <v>0.66581260670460463</v>
      </c>
      <c r="AJ313" s="328">
        <v>7.3633778604397904E-2</v>
      </c>
      <c r="AK313" s="328">
        <v>0.1782600284411755</v>
      </c>
      <c r="AL313" s="328">
        <v>7.5975856189636204E-4</v>
      </c>
      <c r="AM313" s="328">
        <v>0.71689345996130882</v>
      </c>
      <c r="AN313" s="328">
        <v>0.21814394930317249</v>
      </c>
      <c r="AO313" s="328">
        <v>0.63021689997985431</v>
      </c>
      <c r="AP313" s="328">
        <v>0.59954855613837799</v>
      </c>
      <c r="AQ313" s="328">
        <v>0.58628174192963645</v>
      </c>
      <c r="AR313" s="328">
        <v>0.6034046210632058</v>
      </c>
      <c r="AS313" s="328">
        <v>7.335169827953969E-2</v>
      </c>
      <c r="AT313" s="328">
        <v>0.87691446798402706</v>
      </c>
      <c r="AU313" s="328">
        <v>0.47512598919083349</v>
      </c>
      <c r="AV313" s="328">
        <v>0.14319541072890907</v>
      </c>
      <c r="AW313" s="328">
        <v>0.55903049142173256</v>
      </c>
      <c r="AX313" s="328">
        <v>0.99515752582404993</v>
      </c>
      <c r="AY313" s="328">
        <v>0.7986528376892319</v>
      </c>
      <c r="AZ313" s="328">
        <v>0.49104646675758179</v>
      </c>
      <c r="BA313" s="328">
        <v>0.96138358826889947</v>
      </c>
      <c r="BB313" s="328">
        <v>0.40184654747462201</v>
      </c>
      <c r="BC313" s="328">
        <v>0.76439476534268036</v>
      </c>
      <c r="BD313" s="328">
        <v>0.78683875572383055</v>
      </c>
      <c r="BE313" s="328">
        <v>0.14478843905882788</v>
      </c>
      <c r="BF313" s="328">
        <v>0.28785056827777566</v>
      </c>
      <c r="BG313" s="328">
        <v>0.57070821960858886</v>
      </c>
      <c r="BH313" s="328">
        <v>0.4936228740199109</v>
      </c>
      <c r="BI313" s="328">
        <v>0.21456540446825656</v>
      </c>
      <c r="BJ313" s="328">
        <v>0.10800238958817765</v>
      </c>
      <c r="BK313" s="328">
        <v>0.52337340907151653</v>
      </c>
      <c r="BL313" s="328">
        <v>0.9003061655007869</v>
      </c>
      <c r="BM313" s="328">
        <v>0.46253186965651327</v>
      </c>
      <c r="BN313" s="328">
        <v>5.0284753460764442E-2</v>
      </c>
      <c r="BO313" s="328">
        <v>0.52343779758629116</v>
      </c>
      <c r="BP313" s="328">
        <v>0.21197831559002989</v>
      </c>
      <c r="BQ313" s="328">
        <v>0.74849931398130032</v>
      </c>
      <c r="BR313" s="328">
        <v>0.68100639101034588</v>
      </c>
      <c r="BS313" s="328">
        <v>0.94326890724050161</v>
      </c>
      <c r="BT313" s="328">
        <v>0.35711642933053955</v>
      </c>
      <c r="BU313" s="328">
        <v>0.49051679890628019</v>
      </c>
      <c r="BV313" s="328">
        <v>0.8896480722529434</v>
      </c>
      <c r="BW313" s="328">
        <v>0.34742927612857089</v>
      </c>
      <c r="BX313" s="328">
        <v>0.83095526862917879</v>
      </c>
      <c r="BY313" s="328">
        <v>0.97597505314762856</v>
      </c>
      <c r="BZ313" s="328">
        <v>0.78280604120613795</v>
      </c>
      <c r="CA313" s="328">
        <v>0.27645239394671162</v>
      </c>
      <c r="CB313" s="328">
        <v>0.20688104813423269</v>
      </c>
      <c r="CC313" s="328">
        <v>0.12294279216306947</v>
      </c>
      <c r="CD313" s="328">
        <v>0.8877479265007937</v>
      </c>
      <c r="CE313" s="328">
        <v>0.6311641848981977</v>
      </c>
      <c r="CF313" s="328">
        <v>0.7388867278510205</v>
      </c>
      <c r="CG313" s="328">
        <v>0.33415970392614947</v>
      </c>
      <c r="CH313" s="328">
        <v>0.34713487854649916</v>
      </c>
      <c r="CI313" s="328">
        <v>0.1147399586783</v>
      </c>
      <c r="CJ313" s="328">
        <v>7.874804957953252E-2</v>
      </c>
      <c r="CK313" s="328">
        <v>0.90010988480637644</v>
      </c>
      <c r="CL313" s="328">
        <v>0.2355688836042833</v>
      </c>
      <c r="CM313" s="328">
        <v>0.82641075209573622</v>
      </c>
      <c r="CN313" s="328">
        <v>0.2569347810459206</v>
      </c>
      <c r="CO313" s="328">
        <v>0.82095736504080552</v>
      </c>
      <c r="CP313" s="328">
        <v>0.10474213277177791</v>
      </c>
      <c r="CQ313" s="328">
        <v>0.37879760270936647</v>
      </c>
      <c r="CR313" s="328">
        <v>0.13758200021635059</v>
      </c>
      <c r="CS313" s="328">
        <v>0.8812215828116936</v>
      </c>
      <c r="CT313" s="328">
        <v>0.94184625194843852</v>
      </c>
      <c r="CU313" s="328">
        <v>0.42619126526118056</v>
      </c>
      <c r="CV313" s="328">
        <v>0.83798053592163613</v>
      </c>
      <c r="CW313" s="329">
        <v>0.46639832089025868</v>
      </c>
    </row>
    <row r="314" spans="1:101" x14ac:dyDescent="0.25">
      <c r="A314" s="322">
        <v>312</v>
      </c>
      <c r="B314" s="327">
        <v>0.84151963952888709</v>
      </c>
      <c r="C314" s="328">
        <v>0.31085596665765181</v>
      </c>
      <c r="D314" s="328">
        <v>0.13238721738332426</v>
      </c>
      <c r="E314" s="328">
        <v>0.79714993151992308</v>
      </c>
      <c r="F314" s="328">
        <v>0.84094981964679461</v>
      </c>
      <c r="G314" s="328">
        <v>0.79487769790154972</v>
      </c>
      <c r="H314" s="328">
        <v>0.33240240957724621</v>
      </c>
      <c r="I314" s="328">
        <v>0.4219483543357534</v>
      </c>
      <c r="J314" s="328">
        <v>0.25984659259062548</v>
      </c>
      <c r="K314" s="328">
        <v>0.3485655994567507</v>
      </c>
      <c r="L314" s="328">
        <v>0.15874840753209529</v>
      </c>
      <c r="M314" s="328">
        <v>0.60750210916650005</v>
      </c>
      <c r="N314" s="328">
        <v>0.48502963653714581</v>
      </c>
      <c r="O314" s="328">
        <v>0.16426603758334335</v>
      </c>
      <c r="P314" s="328">
        <v>0.98833202320732916</v>
      </c>
      <c r="Q314" s="328">
        <v>0.2263271989718989</v>
      </c>
      <c r="R314" s="328">
        <v>0.99387272070685828</v>
      </c>
      <c r="S314" s="328">
        <v>0.19669689811036095</v>
      </c>
      <c r="T314" s="328">
        <v>0.38101667753391943</v>
      </c>
      <c r="U314" s="328">
        <v>0.5246033859699506</v>
      </c>
      <c r="V314" s="328">
        <v>0.8539091651182833</v>
      </c>
      <c r="W314" s="328">
        <v>0.20609921144663823</v>
      </c>
      <c r="X314" s="328">
        <v>0.49778267021928269</v>
      </c>
      <c r="Y314" s="328">
        <v>0.61905549243021296</v>
      </c>
      <c r="Z314" s="328">
        <v>0.46246597186021909</v>
      </c>
      <c r="AA314" s="328">
        <v>4.2582260027512753E-2</v>
      </c>
      <c r="AB314" s="328">
        <v>6.3470298485157173E-2</v>
      </c>
      <c r="AC314" s="328">
        <v>0.63738889172900426</v>
      </c>
      <c r="AD314" s="328">
        <v>0.91801169840734875</v>
      </c>
      <c r="AE314" s="328">
        <v>0.752750721726132</v>
      </c>
      <c r="AF314" s="328">
        <v>5.8905427972923086E-2</v>
      </c>
      <c r="AG314" s="328">
        <v>0.59550638403191236</v>
      </c>
      <c r="AH314" s="328">
        <v>0.82227640962827131</v>
      </c>
      <c r="AI314" s="328">
        <v>0.57739616481964173</v>
      </c>
      <c r="AJ314" s="328">
        <v>0.37107222153592634</v>
      </c>
      <c r="AK314" s="328">
        <v>0.85734130959690358</v>
      </c>
      <c r="AL314" s="328">
        <v>0.72303404224081813</v>
      </c>
      <c r="AM314" s="328">
        <v>0.62467447257935982</v>
      </c>
      <c r="AN314" s="328">
        <v>0.71435097613934673</v>
      </c>
      <c r="AO314" s="328">
        <v>0.75804409350504542</v>
      </c>
      <c r="AP314" s="328">
        <v>0.94296922556978657</v>
      </c>
      <c r="AQ314" s="328">
        <v>0.4794587019997798</v>
      </c>
      <c r="AR314" s="328">
        <v>0.96524101429945652</v>
      </c>
      <c r="AS314" s="328">
        <v>0.43626862959339707</v>
      </c>
      <c r="AT314" s="328">
        <v>7.1858199555838276E-2</v>
      </c>
      <c r="AU314" s="328">
        <v>0.19506908364323694</v>
      </c>
      <c r="AV314" s="328">
        <v>0.61215417051324028</v>
      </c>
      <c r="AW314" s="328">
        <v>0.54499594129261375</v>
      </c>
      <c r="AX314" s="328">
        <v>9.3052632177739625E-2</v>
      </c>
      <c r="AY314" s="328">
        <v>0.5723970679406416</v>
      </c>
      <c r="AZ314" s="328">
        <v>0.84894453313199514</v>
      </c>
      <c r="BA314" s="328">
        <v>0.57499164615019094</v>
      </c>
      <c r="BB314" s="328">
        <v>0.264042973846915</v>
      </c>
      <c r="BC314" s="328">
        <v>0.14432324666196306</v>
      </c>
      <c r="BD314" s="328">
        <v>0.3439958650908439</v>
      </c>
      <c r="BE314" s="328">
        <v>0.4159234363622959</v>
      </c>
      <c r="BF314" s="328">
        <v>0.33609972554731371</v>
      </c>
      <c r="BG314" s="328">
        <v>0.30801431152110403</v>
      </c>
      <c r="BH314" s="328">
        <v>0.35661140875574837</v>
      </c>
      <c r="BI314" s="328">
        <v>0.65533779179382101</v>
      </c>
      <c r="BJ314" s="328">
        <v>0.40137928720018423</v>
      </c>
      <c r="BK314" s="328">
        <v>0.87658420398665893</v>
      </c>
      <c r="BL314" s="328">
        <v>0.85423698714974883</v>
      </c>
      <c r="BM314" s="328">
        <v>0.8253313792009207</v>
      </c>
      <c r="BN314" s="328">
        <v>0.8997890553439083</v>
      </c>
      <c r="BO314" s="328">
        <v>0.34544816174284065</v>
      </c>
      <c r="BP314" s="328">
        <v>0.1829790281589565</v>
      </c>
      <c r="BQ314" s="328">
        <v>0.61029396065281105</v>
      </c>
      <c r="BR314" s="328">
        <v>0.1515673819532366</v>
      </c>
      <c r="BS314" s="328">
        <v>0.6398000872119427</v>
      </c>
      <c r="BT314" s="328">
        <v>0.13033950557767326</v>
      </c>
      <c r="BU314" s="328">
        <v>0.21928550255802626</v>
      </c>
      <c r="BV314" s="328">
        <v>0.33681125059711592</v>
      </c>
      <c r="BW314" s="328">
        <v>0.65250984524040878</v>
      </c>
      <c r="BX314" s="328">
        <v>0.7983752276759617</v>
      </c>
      <c r="BY314" s="328">
        <v>0.83064957264211126</v>
      </c>
      <c r="BZ314" s="328">
        <v>0.20236736879460038</v>
      </c>
      <c r="CA314" s="328">
        <v>0.73026804093167996</v>
      </c>
      <c r="CB314" s="328">
        <v>0.8368552566145917</v>
      </c>
      <c r="CC314" s="328">
        <v>0.68046632146138131</v>
      </c>
      <c r="CD314" s="328">
        <v>0.1085887776461143</v>
      </c>
      <c r="CE314" s="328">
        <v>2.5834521383605313E-2</v>
      </c>
      <c r="CF314" s="328">
        <v>0.39956179601027575</v>
      </c>
      <c r="CG314" s="328">
        <v>0.60084780823531592</v>
      </c>
      <c r="CH314" s="328">
        <v>0.76624849993172028</v>
      </c>
      <c r="CI314" s="328">
        <v>0.92857818999244479</v>
      </c>
      <c r="CJ314" s="328">
        <v>0.42144148016189176</v>
      </c>
      <c r="CK314" s="328">
        <v>0.75178737542690333</v>
      </c>
      <c r="CL314" s="328">
        <v>0.60711290637247917</v>
      </c>
      <c r="CM314" s="328">
        <v>0.66655607790480587</v>
      </c>
      <c r="CN314" s="328">
        <v>0.71642185933387337</v>
      </c>
      <c r="CO314" s="328">
        <v>0.5993569698669603</v>
      </c>
      <c r="CP314" s="328">
        <v>0.70119245915934947</v>
      </c>
      <c r="CQ314" s="328">
        <v>0.92470245897481052</v>
      </c>
      <c r="CR314" s="328">
        <v>0.7678245349258479</v>
      </c>
      <c r="CS314" s="328">
        <v>5.2349370344260571E-2</v>
      </c>
      <c r="CT314" s="328">
        <v>4.5971805143832256E-2</v>
      </c>
      <c r="CU314" s="328">
        <v>0.16141984306191892</v>
      </c>
      <c r="CV314" s="328">
        <v>0.46956161222519377</v>
      </c>
      <c r="CW314" s="329">
        <v>0.78925794884641753</v>
      </c>
    </row>
    <row r="315" spans="1:101" x14ac:dyDescent="0.25">
      <c r="A315" s="322">
        <v>313</v>
      </c>
      <c r="B315" s="327">
        <v>0.46088365644777429</v>
      </c>
      <c r="C315" s="328">
        <v>0.84269108655112679</v>
      </c>
      <c r="D315" s="328">
        <v>0.92149698537071356</v>
      </c>
      <c r="E315" s="328">
        <v>5.1241735561395885E-3</v>
      </c>
      <c r="F315" s="328">
        <v>0.43404050959860463</v>
      </c>
      <c r="G315" s="328">
        <v>0.98215100720653581</v>
      </c>
      <c r="H315" s="328">
        <v>5.7639912038577101E-2</v>
      </c>
      <c r="I315" s="328">
        <v>0.52586905459264099</v>
      </c>
      <c r="J315" s="328">
        <v>0.26773081590850278</v>
      </c>
      <c r="K315" s="328">
        <v>0.55452295979932331</v>
      </c>
      <c r="L315" s="328">
        <v>0.79012576601624041</v>
      </c>
      <c r="M315" s="328">
        <v>0.66278393307604055</v>
      </c>
      <c r="N315" s="328">
        <v>0.30898737605473525</v>
      </c>
      <c r="O315" s="328">
        <v>0.43620948215211097</v>
      </c>
      <c r="P315" s="328">
        <v>0.21944439963298379</v>
      </c>
      <c r="Q315" s="328">
        <v>5.7917146595463542E-2</v>
      </c>
      <c r="R315" s="328">
        <v>0.4990766112807794</v>
      </c>
      <c r="S315" s="328">
        <v>0.57727646786110842</v>
      </c>
      <c r="T315" s="328">
        <v>0.52572484494037308</v>
      </c>
      <c r="U315" s="328">
        <v>0.68939785184256053</v>
      </c>
      <c r="V315" s="328">
        <v>0.38147711065082568</v>
      </c>
      <c r="W315" s="328">
        <v>0.63191809255111941</v>
      </c>
      <c r="X315" s="328">
        <v>0.72986458074958538</v>
      </c>
      <c r="Y315" s="328">
        <v>7.7840041964892137E-2</v>
      </c>
      <c r="Z315" s="328">
        <v>0.93622831814334018</v>
      </c>
      <c r="AA315" s="328">
        <v>0.80287211671007253</v>
      </c>
      <c r="AB315" s="328">
        <v>0.83900068335574685</v>
      </c>
      <c r="AC315" s="328">
        <v>0.56256214980114816</v>
      </c>
      <c r="AD315" s="328">
        <v>2.2993470228110269E-2</v>
      </c>
      <c r="AE315" s="328">
        <v>6.7699873218593609E-2</v>
      </c>
      <c r="AF315" s="328">
        <v>0.51940082643880991</v>
      </c>
      <c r="AG315" s="328">
        <v>0.52965879955255701</v>
      </c>
      <c r="AH315" s="328">
        <v>0.39414133773579163</v>
      </c>
      <c r="AI315" s="328">
        <v>0.18134610073549284</v>
      </c>
      <c r="AJ315" s="328">
        <v>0.28142552541832</v>
      </c>
      <c r="AK315" s="328">
        <v>9.8522057352530723E-2</v>
      </c>
      <c r="AL315" s="328">
        <v>0.46177397230404438</v>
      </c>
      <c r="AM315" s="328">
        <v>0.77478575430627417</v>
      </c>
      <c r="AN315" s="328">
        <v>0.39534581525187384</v>
      </c>
      <c r="AO315" s="328">
        <v>0.72415400270344232</v>
      </c>
      <c r="AP315" s="328">
        <v>0.50395022395605427</v>
      </c>
      <c r="AQ315" s="328">
        <v>0.34417968141613908</v>
      </c>
      <c r="AR315" s="328">
        <v>0.96501359500021877</v>
      </c>
      <c r="AS315" s="328">
        <v>0.35834276339886029</v>
      </c>
      <c r="AT315" s="328">
        <v>0.44126583689388044</v>
      </c>
      <c r="AU315" s="328">
        <v>0.86736739663986873</v>
      </c>
      <c r="AV315" s="328">
        <v>0.87239579358675723</v>
      </c>
      <c r="AW315" s="328">
        <v>0.89188919804243305</v>
      </c>
      <c r="AX315" s="328">
        <v>0.60196901287832838</v>
      </c>
      <c r="AY315" s="328">
        <v>0.34339094671603165</v>
      </c>
      <c r="AZ315" s="328">
        <v>8.3080560618860488E-2</v>
      </c>
      <c r="BA315" s="328">
        <v>5.1078695290650344E-2</v>
      </c>
      <c r="BB315" s="328">
        <v>0.51742971006071148</v>
      </c>
      <c r="BC315" s="328">
        <v>0.84705163542315831</v>
      </c>
      <c r="BD315" s="328">
        <v>0.77506332477725182</v>
      </c>
      <c r="BE315" s="328">
        <v>0.7328705139964673</v>
      </c>
      <c r="BF315" s="328">
        <v>0.6097033400697196</v>
      </c>
      <c r="BG315" s="328">
        <v>0.5703688926868109</v>
      </c>
      <c r="BH315" s="328">
        <v>7.9120702808842092E-2</v>
      </c>
      <c r="BI315" s="328">
        <v>0.76565298386994685</v>
      </c>
      <c r="BJ315" s="328">
        <v>0.61323815893953704</v>
      </c>
      <c r="BK315" s="328">
        <v>0.76301558277146353</v>
      </c>
      <c r="BL315" s="328">
        <v>0.52983492009775102</v>
      </c>
      <c r="BM315" s="328">
        <v>0.1979853373862559</v>
      </c>
      <c r="BN315" s="328">
        <v>0.18077021715140162</v>
      </c>
      <c r="BO315" s="328">
        <v>0.88306505933510415</v>
      </c>
      <c r="BP315" s="328">
        <v>0.73130299035825796</v>
      </c>
      <c r="BQ315" s="328">
        <v>0.23857272825665277</v>
      </c>
      <c r="BR315" s="328">
        <v>0.15535789386324894</v>
      </c>
      <c r="BS315" s="328">
        <v>0.21206166696508943</v>
      </c>
      <c r="BT315" s="328">
        <v>0.88314647055040751</v>
      </c>
      <c r="BU315" s="328">
        <v>0.86859480067863348</v>
      </c>
      <c r="BV315" s="328">
        <v>0.2871394975426993</v>
      </c>
      <c r="BW315" s="328">
        <v>0.17951760589631194</v>
      </c>
      <c r="BX315" s="328">
        <v>0.43458781263704194</v>
      </c>
      <c r="BY315" s="328">
        <v>0.25556197316023055</v>
      </c>
      <c r="BZ315" s="328">
        <v>4.2920144258059567E-2</v>
      </c>
      <c r="CA315" s="328">
        <v>0.59293925515876778</v>
      </c>
      <c r="CB315" s="328">
        <v>8.5932444280834019E-2</v>
      </c>
      <c r="CC315" s="328">
        <v>0.84960148901417609</v>
      </c>
      <c r="CD315" s="328">
        <v>0.50616157259269023</v>
      </c>
      <c r="CE315" s="328">
        <v>0.32929577767571638</v>
      </c>
      <c r="CF315" s="328">
        <v>0.85348910366191255</v>
      </c>
      <c r="CG315" s="328">
        <v>0.29451897846516895</v>
      </c>
      <c r="CH315" s="328">
        <v>0.34081083449943161</v>
      </c>
      <c r="CI315" s="328">
        <v>9.9873866645390219E-2</v>
      </c>
      <c r="CJ315" s="328">
        <v>0.46332200487978437</v>
      </c>
      <c r="CK315" s="328">
        <v>0.63313246217573171</v>
      </c>
      <c r="CL315" s="328">
        <v>0.77051436995622424</v>
      </c>
      <c r="CM315" s="328">
        <v>0.18158096976443305</v>
      </c>
      <c r="CN315" s="328">
        <v>0.53181360785415532</v>
      </c>
      <c r="CO315" s="328">
        <v>0.69728526231552768</v>
      </c>
      <c r="CP315" s="328">
        <v>0.51706822364727945</v>
      </c>
      <c r="CQ315" s="328">
        <v>0.41283180715186374</v>
      </c>
      <c r="CR315" s="328">
        <v>0.22151255781982471</v>
      </c>
      <c r="CS315" s="328">
        <v>0.54685535799657004</v>
      </c>
      <c r="CT315" s="328">
        <v>0.54417205261405677</v>
      </c>
      <c r="CU315" s="328">
        <v>0.8113566847526219</v>
      </c>
      <c r="CV315" s="328">
        <v>6.9934173397596666E-2</v>
      </c>
      <c r="CW315" s="329">
        <v>0.95174394212461366</v>
      </c>
    </row>
    <row r="316" spans="1:101" x14ac:dyDescent="0.25">
      <c r="A316" s="322">
        <v>314</v>
      </c>
      <c r="B316" s="327">
        <v>0.8613077277066632</v>
      </c>
      <c r="C316" s="328">
        <v>0.43522974955337368</v>
      </c>
      <c r="D316" s="328">
        <v>0.719869759841818</v>
      </c>
      <c r="E316" s="328">
        <v>0.28829851910860693</v>
      </c>
      <c r="F316" s="328">
        <v>2.6692064960930573E-2</v>
      </c>
      <c r="G316" s="328">
        <v>0.95079740699113824</v>
      </c>
      <c r="H316" s="328">
        <v>0.58124478037510752</v>
      </c>
      <c r="I316" s="328">
        <v>0.24468919748646201</v>
      </c>
      <c r="J316" s="328">
        <v>0.78298492818007936</v>
      </c>
      <c r="K316" s="328">
        <v>0.5142137965839666</v>
      </c>
      <c r="L316" s="328">
        <v>2.6216387437537847E-2</v>
      </c>
      <c r="M316" s="328">
        <v>0.76683963119806453</v>
      </c>
      <c r="N316" s="328">
        <v>0.60566500845283655</v>
      </c>
      <c r="O316" s="328">
        <v>0.11699066521466861</v>
      </c>
      <c r="P316" s="328">
        <v>0.75409068660639189</v>
      </c>
      <c r="Q316" s="328">
        <v>0.1023419255534741</v>
      </c>
      <c r="R316" s="328">
        <v>0.53553513512050133</v>
      </c>
      <c r="S316" s="328">
        <v>0.50926820665373151</v>
      </c>
      <c r="T316" s="328">
        <v>6.8476500958105646E-3</v>
      </c>
      <c r="U316" s="328">
        <v>0.46817813094264338</v>
      </c>
      <c r="V316" s="328">
        <v>0.44281384948139602</v>
      </c>
      <c r="W316" s="328">
        <v>0.38927110626624062</v>
      </c>
      <c r="X316" s="328">
        <v>0.1073009377074472</v>
      </c>
      <c r="Y316" s="328">
        <v>0.61742007820441547</v>
      </c>
      <c r="Z316" s="328">
        <v>0.97299865028615007</v>
      </c>
      <c r="AA316" s="328">
        <v>0.81621661341469975</v>
      </c>
      <c r="AB316" s="328">
        <v>0.22984467599457248</v>
      </c>
      <c r="AC316" s="328">
        <v>0.92169100517900127</v>
      </c>
      <c r="AD316" s="328">
        <v>0.81962581595823636</v>
      </c>
      <c r="AE316" s="328">
        <v>0.98985021583127009</v>
      </c>
      <c r="AF316" s="328">
        <v>0.20213738113446489</v>
      </c>
      <c r="AG316" s="328">
        <v>0.75925087028938787</v>
      </c>
      <c r="AH316" s="328">
        <v>0.71759548433192766</v>
      </c>
      <c r="AI316" s="328">
        <v>0.84282038152377492</v>
      </c>
      <c r="AJ316" s="328">
        <v>0.28823063694729978</v>
      </c>
      <c r="AK316" s="328">
        <v>6.7250742421201437E-2</v>
      </c>
      <c r="AL316" s="328">
        <v>0.66620921747973871</v>
      </c>
      <c r="AM316" s="328">
        <v>0.68777424112455066</v>
      </c>
      <c r="AN316" s="328">
        <v>0.32814850249530547</v>
      </c>
      <c r="AO316" s="328">
        <v>0.12836329612864561</v>
      </c>
      <c r="AP316" s="328">
        <v>0.83268246058965545</v>
      </c>
      <c r="AQ316" s="328">
        <v>0.53408346755247127</v>
      </c>
      <c r="AR316" s="328">
        <v>0.87623898316085302</v>
      </c>
      <c r="AS316" s="328">
        <v>0.78930926938811208</v>
      </c>
      <c r="AT316" s="328">
        <v>0.21781010691363623</v>
      </c>
      <c r="AU316" s="328">
        <v>0.92648605225923708</v>
      </c>
      <c r="AV316" s="328">
        <v>0.44642294698645202</v>
      </c>
      <c r="AW316" s="328">
        <v>0.97819883891476556</v>
      </c>
      <c r="AX316" s="328">
        <v>0.56085057693110874</v>
      </c>
      <c r="AY316" s="328">
        <v>8.381585713471229E-2</v>
      </c>
      <c r="AZ316" s="328">
        <v>0.66133035802973783</v>
      </c>
      <c r="BA316" s="328">
        <v>0.65456082714128216</v>
      </c>
      <c r="BB316" s="328">
        <v>0.62590567605753122</v>
      </c>
      <c r="BC316" s="328">
        <v>0.89721211525220212</v>
      </c>
      <c r="BD316" s="328">
        <v>0.78497218913320754</v>
      </c>
      <c r="BE316" s="328">
        <v>0.61283852558963603</v>
      </c>
      <c r="BF316" s="328">
        <v>0.73667776502387228</v>
      </c>
      <c r="BG316" s="328">
        <v>1.6377818305444158E-2</v>
      </c>
      <c r="BH316" s="328">
        <v>0.84151869242441113</v>
      </c>
      <c r="BI316" s="328">
        <v>0.19450552395188137</v>
      </c>
      <c r="BJ316" s="328">
        <v>0.46211927750490656</v>
      </c>
      <c r="BK316" s="328">
        <v>0.30777071840134629</v>
      </c>
      <c r="BL316" s="328">
        <v>0.13771555879614361</v>
      </c>
      <c r="BM316" s="328">
        <v>0.4978837765210109</v>
      </c>
      <c r="BN316" s="328">
        <v>0.94356778259166663</v>
      </c>
      <c r="BO316" s="328">
        <v>7.3843903859796001E-3</v>
      </c>
      <c r="BP316" s="328">
        <v>0.95234580032661853</v>
      </c>
      <c r="BQ316" s="328">
        <v>0.91309261822076571</v>
      </c>
      <c r="BR316" s="328">
        <v>0.47340038140060647</v>
      </c>
      <c r="BS316" s="328">
        <v>0.10416256147158087</v>
      </c>
      <c r="BT316" s="328">
        <v>0.3476862612964231</v>
      </c>
      <c r="BU316" s="328">
        <v>0.47308281504564254</v>
      </c>
      <c r="BV316" s="328">
        <v>0.52076818975085293</v>
      </c>
      <c r="BW316" s="328">
        <v>0.9608855188902572</v>
      </c>
      <c r="BX316" s="328">
        <v>0.44042505137655841</v>
      </c>
      <c r="BY316" s="328">
        <v>0.50553597382772963</v>
      </c>
      <c r="BZ316" s="328">
        <v>0.53677716458976121</v>
      </c>
      <c r="CA316" s="328">
        <v>0.51240903300052421</v>
      </c>
      <c r="CB316" s="328">
        <v>5.297321133355215E-2</v>
      </c>
      <c r="CC316" s="328">
        <v>0.15592389935002604</v>
      </c>
      <c r="CD316" s="328">
        <v>0.21515844746217017</v>
      </c>
      <c r="CE316" s="328">
        <v>0.92412957010797037</v>
      </c>
      <c r="CF316" s="328">
        <v>0.68277844637489271</v>
      </c>
      <c r="CG316" s="328">
        <v>0.36421140023187082</v>
      </c>
      <c r="CH316" s="328">
        <v>0.14716241425816357</v>
      </c>
      <c r="CI316" s="328">
        <v>0.15838424373826521</v>
      </c>
      <c r="CJ316" s="328">
        <v>0.81500105596348327</v>
      </c>
      <c r="CK316" s="328">
        <v>0.97897926578092109</v>
      </c>
      <c r="CL316" s="328">
        <v>0.21542794111598607</v>
      </c>
      <c r="CM316" s="328">
        <v>0.13804673846850068</v>
      </c>
      <c r="CN316" s="328">
        <v>0.67875802745455061</v>
      </c>
      <c r="CO316" s="328">
        <v>0.97844918754163612</v>
      </c>
      <c r="CP316" s="328">
        <v>0.90129877093194244</v>
      </c>
      <c r="CQ316" s="328">
        <v>0.2365978403966853</v>
      </c>
      <c r="CR316" s="328">
        <v>0.48626975612288703</v>
      </c>
      <c r="CS316" s="328">
        <v>0.993247231126686</v>
      </c>
      <c r="CT316" s="328">
        <v>0.73999305889190881</v>
      </c>
      <c r="CU316" s="328">
        <v>0.58643523044545298</v>
      </c>
      <c r="CV316" s="328">
        <v>0.89043235350216365</v>
      </c>
      <c r="CW316" s="329">
        <v>0.54278827782095518</v>
      </c>
    </row>
    <row r="317" spans="1:101" x14ac:dyDescent="0.25">
      <c r="A317" s="322">
        <v>315</v>
      </c>
      <c r="B317" s="327">
        <v>0.13084819007195336</v>
      </c>
      <c r="C317" s="328">
        <v>0.76118245054358002</v>
      </c>
      <c r="D317" s="328">
        <v>0.99973807021753758</v>
      </c>
      <c r="E317" s="328">
        <v>0.75177322579778516</v>
      </c>
      <c r="F317" s="328">
        <v>0.99093371734177804</v>
      </c>
      <c r="G317" s="328">
        <v>0.1757870358938316</v>
      </c>
      <c r="H317" s="328">
        <v>0.75748316887173983</v>
      </c>
      <c r="I317" s="328">
        <v>0.98265952352585195</v>
      </c>
      <c r="J317" s="328">
        <v>0.21549932444117115</v>
      </c>
      <c r="K317" s="328">
        <v>3.8204560640870078E-2</v>
      </c>
      <c r="L317" s="328">
        <v>0.27061267013775048</v>
      </c>
      <c r="M317" s="328">
        <v>0.63782516901048947</v>
      </c>
      <c r="N317" s="328">
        <v>0.76535978625510936</v>
      </c>
      <c r="O317" s="328">
        <v>0.70273282850520857</v>
      </c>
      <c r="P317" s="328">
        <v>0.8364205744355524</v>
      </c>
      <c r="Q317" s="328">
        <v>0.74839515339917395</v>
      </c>
      <c r="R317" s="328">
        <v>6.5496971713939978E-2</v>
      </c>
      <c r="S317" s="328">
        <v>0.76193585532870589</v>
      </c>
      <c r="T317" s="328">
        <v>6.6712874856929005E-2</v>
      </c>
      <c r="U317" s="328">
        <v>0.14161036422289008</v>
      </c>
      <c r="V317" s="328">
        <v>0.73673192906591001</v>
      </c>
      <c r="W317" s="328">
        <v>0.24939785093847355</v>
      </c>
      <c r="X317" s="328">
        <v>0.12581752810143332</v>
      </c>
      <c r="Y317" s="328">
        <v>0.9963161001837042</v>
      </c>
      <c r="Z317" s="328">
        <v>0.17700651762018671</v>
      </c>
      <c r="AA317" s="328">
        <v>0.1709901785002641</v>
      </c>
      <c r="AB317" s="328">
        <v>0.21148191944202943</v>
      </c>
      <c r="AC317" s="328">
        <v>0.38315261231270981</v>
      </c>
      <c r="AD317" s="328">
        <v>0.76886669897905624</v>
      </c>
      <c r="AE317" s="328">
        <v>0.71093648143444454</v>
      </c>
      <c r="AF317" s="328">
        <v>0.3053761152668093</v>
      </c>
      <c r="AG317" s="328">
        <v>0.86377286052483004</v>
      </c>
      <c r="AH317" s="328">
        <v>0.38970985505490319</v>
      </c>
      <c r="AI317" s="328">
        <v>0.6270617286482727</v>
      </c>
      <c r="AJ317" s="328">
        <v>0.49632957328032834</v>
      </c>
      <c r="AK317" s="328">
        <v>0.97763610431860748</v>
      </c>
      <c r="AL317" s="328">
        <v>0.46736707638697639</v>
      </c>
      <c r="AM317" s="328">
        <v>0.31340645852733973</v>
      </c>
      <c r="AN317" s="328">
        <v>0.14224503169414149</v>
      </c>
      <c r="AO317" s="328">
        <v>0.26850417998524989</v>
      </c>
      <c r="AP317" s="328">
        <v>0.60915437267704586</v>
      </c>
      <c r="AQ317" s="328">
        <v>0.49452798459297598</v>
      </c>
      <c r="AR317" s="328">
        <v>0.55621655915017065</v>
      </c>
      <c r="AS317" s="328">
        <v>0.69693943989481344</v>
      </c>
      <c r="AT317" s="328">
        <v>0.39372994061523148</v>
      </c>
      <c r="AU317" s="328">
        <v>0.76116872444710904</v>
      </c>
      <c r="AV317" s="328">
        <v>0.73573782417862765</v>
      </c>
      <c r="AW317" s="328">
        <v>0.70881302324915696</v>
      </c>
      <c r="AX317" s="328">
        <v>0.67007008255331435</v>
      </c>
      <c r="AY317" s="328">
        <v>0.95287148899122687</v>
      </c>
      <c r="AZ317" s="328">
        <v>0.46530723251711148</v>
      </c>
      <c r="BA317" s="328">
        <v>0.34727775752252499</v>
      </c>
      <c r="BB317" s="328">
        <v>0.86965956175624992</v>
      </c>
      <c r="BC317" s="328">
        <v>0.96090219117928144</v>
      </c>
      <c r="BD317" s="328">
        <v>0.98242416702334556</v>
      </c>
      <c r="BE317" s="328">
        <v>0.90828918870084774</v>
      </c>
      <c r="BF317" s="328">
        <v>0.13020072458844467</v>
      </c>
      <c r="BG317" s="328">
        <v>8.3121197791188983E-2</v>
      </c>
      <c r="BH317" s="328">
        <v>0.68155964436848038</v>
      </c>
      <c r="BI317" s="328">
        <v>0.31968924725267911</v>
      </c>
      <c r="BJ317" s="328">
        <v>0.22722315908712876</v>
      </c>
      <c r="BK317" s="328">
        <v>0.65303834247453096</v>
      </c>
      <c r="BL317" s="328">
        <v>0.95214129968889338</v>
      </c>
      <c r="BM317" s="328">
        <v>0.66712955825883302</v>
      </c>
      <c r="BN317" s="328">
        <v>0.8406506641759719</v>
      </c>
      <c r="BO317" s="328">
        <v>0.29282243510284989</v>
      </c>
      <c r="BP317" s="328">
        <v>0.12094453553832984</v>
      </c>
      <c r="BQ317" s="328">
        <v>0.66055922177578874</v>
      </c>
      <c r="BR317" s="328">
        <v>0.51352543278187524</v>
      </c>
      <c r="BS317" s="328">
        <v>0.79240733958456211</v>
      </c>
      <c r="BT317" s="328">
        <v>0.37760875195281063</v>
      </c>
      <c r="BU317" s="328">
        <v>0.96816367265988346</v>
      </c>
      <c r="BV317" s="328">
        <v>0.22028785046207711</v>
      </c>
      <c r="BW317" s="328">
        <v>0.93549209004115053</v>
      </c>
      <c r="BX317" s="328">
        <v>0.18431865907926248</v>
      </c>
      <c r="BY317" s="328">
        <v>0.12933813296206975</v>
      </c>
      <c r="BZ317" s="328">
        <v>0.66902391366275205</v>
      </c>
      <c r="CA317" s="328">
        <v>1.5804848671392646E-2</v>
      </c>
      <c r="CB317" s="328">
        <v>0.96006335284089772</v>
      </c>
      <c r="CC317" s="328">
        <v>0.53191190778419006</v>
      </c>
      <c r="CD317" s="328">
        <v>3.3464315620475027E-2</v>
      </c>
      <c r="CE317" s="328">
        <v>0.49698072046854369</v>
      </c>
      <c r="CF317" s="328">
        <v>0.60292470644446361</v>
      </c>
      <c r="CG317" s="328">
        <v>0.61781685527992081</v>
      </c>
      <c r="CH317" s="328">
        <v>0.94829612403295194</v>
      </c>
      <c r="CI317" s="328">
        <v>0.46420845952681633</v>
      </c>
      <c r="CJ317" s="328">
        <v>0.83072640015288912</v>
      </c>
      <c r="CK317" s="328">
        <v>0.1281299498213504</v>
      </c>
      <c r="CL317" s="328">
        <v>0.68038869663730273</v>
      </c>
      <c r="CM317" s="328">
        <v>0.34602425810184512</v>
      </c>
      <c r="CN317" s="328">
        <v>6.525222889497817E-2</v>
      </c>
      <c r="CO317" s="328">
        <v>9.9796438051589442E-2</v>
      </c>
      <c r="CP317" s="328">
        <v>1.3579376836511559E-2</v>
      </c>
      <c r="CQ317" s="328">
        <v>0.71137805139379862</v>
      </c>
      <c r="CR317" s="328">
        <v>0.98733012220112903</v>
      </c>
      <c r="CS317" s="328">
        <v>0.17696214677913158</v>
      </c>
      <c r="CT317" s="328">
        <v>0.55484336819385582</v>
      </c>
      <c r="CU317" s="328">
        <v>0.82955454918823968</v>
      </c>
      <c r="CV317" s="328">
        <v>0.15423532633109116</v>
      </c>
      <c r="CW317" s="329">
        <v>0.55663663782151107</v>
      </c>
    </row>
    <row r="318" spans="1:101" x14ac:dyDescent="0.25">
      <c r="A318" s="322">
        <v>316</v>
      </c>
      <c r="B318" s="327">
        <v>0.4947366379481879</v>
      </c>
      <c r="C318" s="328">
        <v>0.90328174603487832</v>
      </c>
      <c r="D318" s="328">
        <v>0.96789529341996294</v>
      </c>
      <c r="E318" s="328">
        <v>0.17330998340931303</v>
      </c>
      <c r="F318" s="328">
        <v>0.17986547375652906</v>
      </c>
      <c r="G318" s="328">
        <v>0.80152426286802925</v>
      </c>
      <c r="H318" s="328">
        <v>0.59378626235540244</v>
      </c>
      <c r="I318" s="328">
        <v>6.731536043612163E-2</v>
      </c>
      <c r="J318" s="328">
        <v>0.12945246356710838</v>
      </c>
      <c r="K318" s="328">
        <v>0.57294870167264644</v>
      </c>
      <c r="L318" s="328">
        <v>0.21143258094774886</v>
      </c>
      <c r="M318" s="328">
        <v>0.47743362869666583</v>
      </c>
      <c r="N318" s="328">
        <v>0.73439701951594794</v>
      </c>
      <c r="O318" s="328">
        <v>0.22080138192413301</v>
      </c>
      <c r="P318" s="328">
        <v>0.29549113456085552</v>
      </c>
      <c r="Q318" s="328">
        <v>0.21354393968506336</v>
      </c>
      <c r="R318" s="328">
        <v>6.8432310028157639E-2</v>
      </c>
      <c r="S318" s="328">
        <v>8.3391412488749594E-2</v>
      </c>
      <c r="T318" s="328">
        <v>0.70565165511067018</v>
      </c>
      <c r="U318" s="328">
        <v>0.39717569318226476</v>
      </c>
      <c r="V318" s="328">
        <v>0.67028363497944188</v>
      </c>
      <c r="W318" s="328">
        <v>0.58575467078772814</v>
      </c>
      <c r="X318" s="328">
        <v>0.90122030153019095</v>
      </c>
      <c r="Y318" s="328">
        <v>0.73800780497788798</v>
      </c>
      <c r="Z318" s="328">
        <v>0.974871203253872</v>
      </c>
      <c r="AA318" s="328">
        <v>7.4251432050864707E-3</v>
      </c>
      <c r="AB318" s="328">
        <v>0.30631852366050194</v>
      </c>
      <c r="AC318" s="328">
        <v>0.96520545599300722</v>
      </c>
      <c r="AD318" s="328">
        <v>0.5339546235113346</v>
      </c>
      <c r="AE318" s="328">
        <v>0.24985013029605785</v>
      </c>
      <c r="AF318" s="328">
        <v>0.843865120778299</v>
      </c>
      <c r="AG318" s="328">
        <v>0.20348819705630561</v>
      </c>
      <c r="AH318" s="328">
        <v>0.57677108325735404</v>
      </c>
      <c r="AI318" s="328">
        <v>0.90207526643616553</v>
      </c>
      <c r="AJ318" s="328">
        <v>0.76280766244536657</v>
      </c>
      <c r="AK318" s="328">
        <v>2.8659219028033256E-2</v>
      </c>
      <c r="AL318" s="328">
        <v>0.36082570503375333</v>
      </c>
      <c r="AM318" s="328">
        <v>0.96570138847258402</v>
      </c>
      <c r="AN318" s="328">
        <v>0.6464125786908772</v>
      </c>
      <c r="AO318" s="328">
        <v>0.3967919917203151</v>
      </c>
      <c r="AP318" s="328">
        <v>0.66102404559139316</v>
      </c>
      <c r="AQ318" s="328">
        <v>0.54471515159623607</v>
      </c>
      <c r="AR318" s="328">
        <v>0.98177695376385565</v>
      </c>
      <c r="AS318" s="328">
        <v>0.55995600254752542</v>
      </c>
      <c r="AT318" s="328">
        <v>0.54569239517023704</v>
      </c>
      <c r="AU318" s="328">
        <v>0.11963667373194986</v>
      </c>
      <c r="AV318" s="328">
        <v>0.96896564658075945</v>
      </c>
      <c r="AW318" s="328">
        <v>0.77883134210198079</v>
      </c>
      <c r="AX318" s="328">
        <v>0.46072086050933603</v>
      </c>
      <c r="AY318" s="328">
        <v>0.15004165337590369</v>
      </c>
      <c r="AZ318" s="328">
        <v>6.0239406555639086E-2</v>
      </c>
      <c r="BA318" s="328">
        <v>0.82241685578449708</v>
      </c>
      <c r="BB318" s="328">
        <v>2.4323503372606581E-2</v>
      </c>
      <c r="BC318" s="328">
        <v>6.270053433785705E-2</v>
      </c>
      <c r="BD318" s="328">
        <v>0.77741679786351359</v>
      </c>
      <c r="BE318" s="328">
        <v>0.94284037498423423</v>
      </c>
      <c r="BF318" s="328">
        <v>0.99149828294682951</v>
      </c>
      <c r="BG318" s="328">
        <v>0.68779450974935785</v>
      </c>
      <c r="BH318" s="328">
        <v>0.50905473871108864</v>
      </c>
      <c r="BI318" s="328">
        <v>0.79667943009677256</v>
      </c>
      <c r="BJ318" s="328">
        <v>4.7187199729090246E-2</v>
      </c>
      <c r="BK318" s="328">
        <v>0.6728705920601632</v>
      </c>
      <c r="BL318" s="328">
        <v>0.43003388556121069</v>
      </c>
      <c r="BM318" s="328">
        <v>0.89909154166185701</v>
      </c>
      <c r="BN318" s="328">
        <v>0.4706840624873152</v>
      </c>
      <c r="BO318" s="328">
        <v>0.40319169510059893</v>
      </c>
      <c r="BP318" s="328">
        <v>0.26913036039762517</v>
      </c>
      <c r="BQ318" s="328">
        <v>0.56395056717685765</v>
      </c>
      <c r="BR318" s="328">
        <v>0.21733346535308673</v>
      </c>
      <c r="BS318" s="328">
        <v>0.81249855185218411</v>
      </c>
      <c r="BT318" s="328">
        <v>0.87666435637835383</v>
      </c>
      <c r="BU318" s="328">
        <v>0.87034189270718976</v>
      </c>
      <c r="BV318" s="328">
        <v>0.2146697210591082</v>
      </c>
      <c r="BW318" s="328">
        <v>0.99766717980418385</v>
      </c>
      <c r="BX318" s="328">
        <v>0.22918409215947211</v>
      </c>
      <c r="BY318" s="328">
        <v>0.83689535633509871</v>
      </c>
      <c r="BZ318" s="328">
        <v>0.53821562208618801</v>
      </c>
      <c r="CA318" s="328">
        <v>0.51005114708152188</v>
      </c>
      <c r="CB318" s="328">
        <v>0.57593493868018264</v>
      </c>
      <c r="CC318" s="328">
        <v>0.55634598257777501</v>
      </c>
      <c r="CD318" s="328">
        <v>0.95536366695312314</v>
      </c>
      <c r="CE318" s="328">
        <v>0.83296942705829724</v>
      </c>
      <c r="CF318" s="328">
        <v>8.5589429559774333E-2</v>
      </c>
      <c r="CG318" s="328">
        <v>0.36815124645745634</v>
      </c>
      <c r="CH318" s="328">
        <v>0.54856722875207176</v>
      </c>
      <c r="CI318" s="328">
        <v>0.55454270501320324</v>
      </c>
      <c r="CJ318" s="328">
        <v>0.28570119777687264</v>
      </c>
      <c r="CK318" s="328">
        <v>0.63993804433231993</v>
      </c>
      <c r="CL318" s="328">
        <v>0.13275591262058395</v>
      </c>
      <c r="CM318" s="328">
        <v>0.90009146879638191</v>
      </c>
      <c r="CN318" s="328">
        <v>0.3665671440309346</v>
      </c>
      <c r="CO318" s="328">
        <v>0.63711493732821411</v>
      </c>
      <c r="CP318" s="328">
        <v>0.75382110726174045</v>
      </c>
      <c r="CQ318" s="328">
        <v>0.53537424113855892</v>
      </c>
      <c r="CR318" s="328">
        <v>0.91425282503556082</v>
      </c>
      <c r="CS318" s="328">
        <v>5.0508300490895053E-2</v>
      </c>
      <c r="CT318" s="328">
        <v>0.23242063404024016</v>
      </c>
      <c r="CU318" s="328">
        <v>3.9657836943023383E-3</v>
      </c>
      <c r="CV318" s="328">
        <v>0.10888391350804594</v>
      </c>
      <c r="CW318" s="329">
        <v>0.77516690823297463</v>
      </c>
    </row>
    <row r="319" spans="1:101" x14ac:dyDescent="0.25">
      <c r="A319" s="322">
        <v>317</v>
      </c>
      <c r="B319" s="327">
        <v>0.42908670809117466</v>
      </c>
      <c r="C319" s="328">
        <v>3.1933513615308939E-2</v>
      </c>
      <c r="D319" s="328">
        <v>0.7127786355856558</v>
      </c>
      <c r="E319" s="328">
        <v>0.3552912261953729</v>
      </c>
      <c r="F319" s="328">
        <v>9.5234720780223103E-2</v>
      </c>
      <c r="G319" s="328">
        <v>0.6385970083721757</v>
      </c>
      <c r="H319" s="328">
        <v>0.1793903183823442</v>
      </c>
      <c r="I319" s="328">
        <v>3.7250263692763852E-2</v>
      </c>
      <c r="J319" s="328">
        <v>0.2561476734736412</v>
      </c>
      <c r="K319" s="328">
        <v>9.1326785033089664E-2</v>
      </c>
      <c r="L319" s="328">
        <v>0.45186075246174928</v>
      </c>
      <c r="M319" s="328">
        <v>0.13785906991927543</v>
      </c>
      <c r="N319" s="328">
        <v>0.63519408956065471</v>
      </c>
      <c r="O319" s="328">
        <v>0.97658417984051815</v>
      </c>
      <c r="P319" s="328">
        <v>0.2639200436038811</v>
      </c>
      <c r="Q319" s="328">
        <v>0.18832213674083409</v>
      </c>
      <c r="R319" s="328">
        <v>7.5732473656675348E-2</v>
      </c>
      <c r="S319" s="328">
        <v>0.62715718089145445</v>
      </c>
      <c r="T319" s="328">
        <v>0.23436332180386077</v>
      </c>
      <c r="U319" s="328">
        <v>0.36823260474588615</v>
      </c>
      <c r="V319" s="328">
        <v>0.58991486701907991</v>
      </c>
      <c r="W319" s="328">
        <v>5.1237524543587654E-2</v>
      </c>
      <c r="X319" s="328">
        <v>0.37871094673729577</v>
      </c>
      <c r="Y319" s="328">
        <v>0.94651241228157357</v>
      </c>
      <c r="Z319" s="328">
        <v>0.40459333570896128</v>
      </c>
      <c r="AA319" s="328">
        <v>0.32892693659333894</v>
      </c>
      <c r="AB319" s="328">
        <v>0.35782726006518772</v>
      </c>
      <c r="AC319" s="328">
        <v>0.68404374022092185</v>
      </c>
      <c r="AD319" s="328">
        <v>0.97891666947550982</v>
      </c>
      <c r="AE319" s="328">
        <v>0.60096341737829473</v>
      </c>
      <c r="AF319" s="328">
        <v>0.14575874249599252</v>
      </c>
      <c r="AG319" s="328">
        <v>0.50186784578866028</v>
      </c>
      <c r="AH319" s="328">
        <v>0.36526413352280063</v>
      </c>
      <c r="AI319" s="328">
        <v>0.93510156606844852</v>
      </c>
      <c r="AJ319" s="328">
        <v>0.28692618369295797</v>
      </c>
      <c r="AK319" s="328">
        <v>0.26444362635760221</v>
      </c>
      <c r="AL319" s="328">
        <v>0.14359096800573035</v>
      </c>
      <c r="AM319" s="328">
        <v>0.87239696696447822</v>
      </c>
      <c r="AN319" s="328">
        <v>0.68032862927858262</v>
      </c>
      <c r="AO319" s="328">
        <v>0.14427559251081501</v>
      </c>
      <c r="AP319" s="328">
        <v>0.74790032887225899</v>
      </c>
      <c r="AQ319" s="328">
        <v>0.59868526924620769</v>
      </c>
      <c r="AR319" s="328">
        <v>0.3018635008988042</v>
      </c>
      <c r="AS319" s="328">
        <v>0.1070939021156232</v>
      </c>
      <c r="AT319" s="328">
        <v>0.31791113203756272</v>
      </c>
      <c r="AU319" s="328">
        <v>0.6190259389228201</v>
      </c>
      <c r="AV319" s="328">
        <v>0.57038748294135555</v>
      </c>
      <c r="AW319" s="328">
        <v>4.1234339087031557E-2</v>
      </c>
      <c r="AX319" s="328">
        <v>0.52352807432546822</v>
      </c>
      <c r="AY319" s="328">
        <v>0.41482757731934572</v>
      </c>
      <c r="AZ319" s="328">
        <v>0.36691720278871376</v>
      </c>
      <c r="BA319" s="328">
        <v>0.11032559097428574</v>
      </c>
      <c r="BB319" s="328">
        <v>0.17442319159351527</v>
      </c>
      <c r="BC319" s="328">
        <v>0.12798435262539476</v>
      </c>
      <c r="BD319" s="328">
        <v>0.51142668328827678</v>
      </c>
      <c r="BE319" s="328">
        <v>0.7601120533892225</v>
      </c>
      <c r="BF319" s="328">
        <v>0.9013485111655628</v>
      </c>
      <c r="BG319" s="328">
        <v>0.24229086697507474</v>
      </c>
      <c r="BH319" s="328">
        <v>0.24667333194940078</v>
      </c>
      <c r="BI319" s="328">
        <v>7.0641969231152402E-2</v>
      </c>
      <c r="BJ319" s="328">
        <v>0.36766806703029364</v>
      </c>
      <c r="BK319" s="328">
        <v>0.55995449812504106</v>
      </c>
      <c r="BL319" s="328">
        <v>0.87320459582528676</v>
      </c>
      <c r="BM319" s="328">
        <v>0.57384236022571056</v>
      </c>
      <c r="BN319" s="328">
        <v>0.86222532498880966</v>
      </c>
      <c r="BO319" s="328">
        <v>0.80751500242426943</v>
      </c>
      <c r="BP319" s="328">
        <v>0.29118244357931733</v>
      </c>
      <c r="BQ319" s="328">
        <v>0.90631709188579035</v>
      </c>
      <c r="BR319" s="328">
        <v>0.88049528870494442</v>
      </c>
      <c r="BS319" s="328">
        <v>0.70678863837216976</v>
      </c>
      <c r="BT319" s="328">
        <v>0.37776700089804627</v>
      </c>
      <c r="BU319" s="328">
        <v>0.29975351833499353</v>
      </c>
      <c r="BV319" s="328">
        <v>0.1925312632428442</v>
      </c>
      <c r="BW319" s="328">
        <v>0.71301954970964943</v>
      </c>
      <c r="BX319" s="328">
        <v>0.55843784656247486</v>
      </c>
      <c r="BY319" s="328">
        <v>0.5458657057449221</v>
      </c>
      <c r="BZ319" s="328">
        <v>0.95612261727383441</v>
      </c>
      <c r="CA319" s="328">
        <v>0.20061878731909477</v>
      </c>
      <c r="CB319" s="328">
        <v>0.68450177840968829</v>
      </c>
      <c r="CC319" s="328">
        <v>0.66457589422276797</v>
      </c>
      <c r="CD319" s="328">
        <v>1.2031266204275859E-2</v>
      </c>
      <c r="CE319" s="328">
        <v>0.45520969379699094</v>
      </c>
      <c r="CF319" s="328">
        <v>0.64199957409323027</v>
      </c>
      <c r="CG319" s="328">
        <v>0.59594483880525662</v>
      </c>
      <c r="CH319" s="328">
        <v>0.31984236030715429</v>
      </c>
      <c r="CI319" s="328">
        <v>0.59162165824409141</v>
      </c>
      <c r="CJ319" s="328">
        <v>0.87969480548020962</v>
      </c>
      <c r="CK319" s="328">
        <v>0.47987833203114327</v>
      </c>
      <c r="CL319" s="328">
        <v>0.56790406973816387</v>
      </c>
      <c r="CM319" s="328">
        <v>0.56297258769858338</v>
      </c>
      <c r="CN319" s="328">
        <v>0.22065304932266105</v>
      </c>
      <c r="CO319" s="328">
        <v>0.9514917652702648</v>
      </c>
      <c r="CP319" s="328">
        <v>0.77741292692719921</v>
      </c>
      <c r="CQ319" s="328">
        <v>0.67004041019433935</v>
      </c>
      <c r="CR319" s="328">
        <v>0.92242660906113105</v>
      </c>
      <c r="CS319" s="328">
        <v>0.53640388630788038</v>
      </c>
      <c r="CT319" s="328">
        <v>0.28129229526537891</v>
      </c>
      <c r="CU319" s="328">
        <v>0.59523278002003455</v>
      </c>
      <c r="CV319" s="328">
        <v>0.56771239300063492</v>
      </c>
      <c r="CW319" s="329">
        <v>0.96991534169633642</v>
      </c>
    </row>
    <row r="320" spans="1:101" x14ac:dyDescent="0.25">
      <c r="A320" s="322">
        <v>318</v>
      </c>
      <c r="B320" s="327">
        <v>0.83211769979860062</v>
      </c>
      <c r="C320" s="328">
        <v>0.55460269066509049</v>
      </c>
      <c r="D320" s="328">
        <v>0.35609538705682486</v>
      </c>
      <c r="E320" s="328">
        <v>0.73470483239562689</v>
      </c>
      <c r="F320" s="328">
        <v>5.8944691375244274E-2</v>
      </c>
      <c r="G320" s="328">
        <v>0.48827206386372435</v>
      </c>
      <c r="H320" s="328">
        <v>0.67532308077691794</v>
      </c>
      <c r="I320" s="328">
        <v>0.49264799769244316</v>
      </c>
      <c r="J320" s="328">
        <v>0.25258226210391532</v>
      </c>
      <c r="K320" s="328">
        <v>0.69311174652407104</v>
      </c>
      <c r="L320" s="328">
        <v>9.7965699847090804E-2</v>
      </c>
      <c r="M320" s="328">
        <v>0.82804156844031374</v>
      </c>
      <c r="N320" s="328">
        <v>0.35786797097583234</v>
      </c>
      <c r="O320" s="328">
        <v>0.83164999982171128</v>
      </c>
      <c r="P320" s="328">
        <v>0.7234141837097039</v>
      </c>
      <c r="Q320" s="328">
        <v>0.57526342783063744</v>
      </c>
      <c r="R320" s="328">
        <v>0.19920344293744408</v>
      </c>
      <c r="S320" s="328">
        <v>0.61927677006817738</v>
      </c>
      <c r="T320" s="328">
        <v>0.18095972409227046</v>
      </c>
      <c r="U320" s="328">
        <v>0.66386174212537696</v>
      </c>
      <c r="V320" s="328">
        <v>0.62213457824477469</v>
      </c>
      <c r="W320" s="328">
        <v>0.26181472951514007</v>
      </c>
      <c r="X320" s="328">
        <v>0.63984492399782078</v>
      </c>
      <c r="Y320" s="328">
        <v>0.15916208168653245</v>
      </c>
      <c r="Z320" s="328">
        <v>0.34295392409065428</v>
      </c>
      <c r="AA320" s="328">
        <v>0.18565105574728591</v>
      </c>
      <c r="AB320" s="328">
        <v>0.58305426406626548</v>
      </c>
      <c r="AC320" s="328">
        <v>0.50072678866587772</v>
      </c>
      <c r="AD320" s="328">
        <v>0.59369150681304905</v>
      </c>
      <c r="AE320" s="328">
        <v>0.44827922143063947</v>
      </c>
      <c r="AF320" s="328">
        <v>0.36783144128194412</v>
      </c>
      <c r="AG320" s="328">
        <v>0.27391687384995733</v>
      </c>
      <c r="AH320" s="328">
        <v>0.66216974363795522</v>
      </c>
      <c r="AI320" s="328">
        <v>0.16433386598440869</v>
      </c>
      <c r="AJ320" s="328">
        <v>4.1863166821343611E-2</v>
      </c>
      <c r="AK320" s="328">
        <v>0.36955866996784481</v>
      </c>
      <c r="AL320" s="328">
        <v>0.57180037066470657</v>
      </c>
      <c r="AM320" s="328">
        <v>0.76157854314618256</v>
      </c>
      <c r="AN320" s="328">
        <v>0.11479823554698321</v>
      </c>
      <c r="AO320" s="328">
        <v>0.8225788669593288</v>
      </c>
      <c r="AP320" s="328">
        <v>0.23726494273991494</v>
      </c>
      <c r="AQ320" s="328">
        <v>0.37698553645480803</v>
      </c>
      <c r="AR320" s="328">
        <v>0.30172640364348369</v>
      </c>
      <c r="AS320" s="328">
        <v>0.72581111337331383</v>
      </c>
      <c r="AT320" s="328">
        <v>0.26477236388916969</v>
      </c>
      <c r="AU320" s="328">
        <v>0.1502647210640351</v>
      </c>
      <c r="AV320" s="328">
        <v>0.26028568915517303</v>
      </c>
      <c r="AW320" s="328">
        <v>0.84277232801120761</v>
      </c>
      <c r="AX320" s="328">
        <v>0.70012840245308117</v>
      </c>
      <c r="AY320" s="328">
        <v>0.62787118490363536</v>
      </c>
      <c r="AZ320" s="328">
        <v>0.40578253383519947</v>
      </c>
      <c r="BA320" s="328">
        <v>0.76712785427202212</v>
      </c>
      <c r="BB320" s="328">
        <v>0.12544661611157792</v>
      </c>
      <c r="BC320" s="328">
        <v>0.76360810701396065</v>
      </c>
      <c r="BD320" s="328">
        <v>0.85840155406245811</v>
      </c>
      <c r="BE320" s="328">
        <v>0.73867917825246332</v>
      </c>
      <c r="BF320" s="328">
        <v>0.16545737318169973</v>
      </c>
      <c r="BG320" s="328">
        <v>0.38854532170888723</v>
      </c>
      <c r="BH320" s="328">
        <v>0.27251481373322761</v>
      </c>
      <c r="BI320" s="328">
        <v>0.59959433509248816</v>
      </c>
      <c r="BJ320" s="328">
        <v>0.57334027871923787</v>
      </c>
      <c r="BK320" s="328">
        <v>0.73575313474458359</v>
      </c>
      <c r="BL320" s="328">
        <v>0.79107593834384193</v>
      </c>
      <c r="BM320" s="328">
        <v>0.40780930258840375</v>
      </c>
      <c r="BN320" s="328">
        <v>0.85371867114756395</v>
      </c>
      <c r="BO320" s="328">
        <v>0.99377830819846835</v>
      </c>
      <c r="BP320" s="328">
        <v>0.52384268018880142</v>
      </c>
      <c r="BQ320" s="328">
        <v>0.86584891131162678</v>
      </c>
      <c r="BR320" s="328">
        <v>0.57424891560255276</v>
      </c>
      <c r="BS320" s="328">
        <v>0.59578058799448019</v>
      </c>
      <c r="BT320" s="328">
        <v>0.31743846447052171</v>
      </c>
      <c r="BU320" s="328">
        <v>0.63260176231154919</v>
      </c>
      <c r="BV320" s="328">
        <v>0.72965605774007591</v>
      </c>
      <c r="BW320" s="328">
        <v>0.39652631536366023</v>
      </c>
      <c r="BX320" s="328">
        <v>0.18572512628960247</v>
      </c>
      <c r="BY320" s="328">
        <v>0.28865066932627248</v>
      </c>
      <c r="BZ320" s="328">
        <v>2.1930578581712101E-2</v>
      </c>
      <c r="CA320" s="328">
        <v>5.8347563380276135E-2</v>
      </c>
      <c r="CB320" s="328">
        <v>0.88550724708321149</v>
      </c>
      <c r="CC320" s="328">
        <v>0.53488743024538721</v>
      </c>
      <c r="CD320" s="328">
        <v>0.7961659600775024</v>
      </c>
      <c r="CE320" s="328">
        <v>0.29208995676909932</v>
      </c>
      <c r="CF320" s="328">
        <v>0.41900659524120387</v>
      </c>
      <c r="CG320" s="328">
        <v>0.85131636475707939</v>
      </c>
      <c r="CH320" s="328">
        <v>0.60139862314416437</v>
      </c>
      <c r="CI320" s="328">
        <v>0.18734491629503003</v>
      </c>
      <c r="CJ320" s="328">
        <v>0.1653590727061689</v>
      </c>
      <c r="CK320" s="328">
        <v>0.91464160576085085</v>
      </c>
      <c r="CL320" s="328">
        <v>9.0743713455472275E-2</v>
      </c>
      <c r="CM320" s="328">
        <v>0.43655525601368739</v>
      </c>
      <c r="CN320" s="328">
        <v>0.39627407099372736</v>
      </c>
      <c r="CO320" s="328">
        <v>0.48282134394890885</v>
      </c>
      <c r="CP320" s="328">
        <v>0.19074177727924191</v>
      </c>
      <c r="CQ320" s="328">
        <v>0.31119703317099079</v>
      </c>
      <c r="CR320" s="328">
        <v>0.57374221063229935</v>
      </c>
      <c r="CS320" s="328">
        <v>0.16460610564736999</v>
      </c>
      <c r="CT320" s="328">
        <v>0.74935835444389554</v>
      </c>
      <c r="CU320" s="328">
        <v>0.27902789104628423</v>
      </c>
      <c r="CV320" s="328">
        <v>0.91114947458946993</v>
      </c>
      <c r="CW320" s="329">
        <v>0.80881542413448915</v>
      </c>
    </row>
    <row r="321" spans="1:101" x14ac:dyDescent="0.25">
      <c r="A321" s="322">
        <v>319</v>
      </c>
      <c r="B321" s="327">
        <v>0.84369695114846821</v>
      </c>
      <c r="C321" s="328">
        <v>0.13250847491413786</v>
      </c>
      <c r="D321" s="328">
        <v>0.15873577374066627</v>
      </c>
      <c r="E321" s="328">
        <v>3.3565450412905928E-2</v>
      </c>
      <c r="F321" s="328">
        <v>0.56998852030465041</v>
      </c>
      <c r="G321" s="328">
        <v>1.7048886120640816E-3</v>
      </c>
      <c r="H321" s="328">
        <v>0.22499652795641745</v>
      </c>
      <c r="I321" s="328">
        <v>0.5397831086013547</v>
      </c>
      <c r="J321" s="328">
        <v>0.53558112121518775</v>
      </c>
      <c r="K321" s="328">
        <v>7.0123356400839221E-2</v>
      </c>
      <c r="L321" s="328">
        <v>0.83070928507214337</v>
      </c>
      <c r="M321" s="328">
        <v>0.94413124860174591</v>
      </c>
      <c r="N321" s="328">
        <v>0.5111431968355058</v>
      </c>
      <c r="O321" s="328">
        <v>0.49693894920658499</v>
      </c>
      <c r="P321" s="328">
        <v>0.66183997000552441</v>
      </c>
      <c r="Q321" s="328">
        <v>0.51827264249139393</v>
      </c>
      <c r="R321" s="328">
        <v>0.21631802765886055</v>
      </c>
      <c r="S321" s="328">
        <v>0.771537497909214</v>
      </c>
      <c r="T321" s="328">
        <v>0.2425203877344746</v>
      </c>
      <c r="U321" s="328">
        <v>0.79225522128220827</v>
      </c>
      <c r="V321" s="328">
        <v>0.85000625714005196</v>
      </c>
      <c r="W321" s="328">
        <v>0.84867593210492842</v>
      </c>
      <c r="X321" s="328">
        <v>7.9999220830729412E-2</v>
      </c>
      <c r="Y321" s="328">
        <v>0.34372472626461059</v>
      </c>
      <c r="Z321" s="328">
        <v>0.71332372256840504</v>
      </c>
      <c r="AA321" s="328">
        <v>0.60858036069081312</v>
      </c>
      <c r="AB321" s="328">
        <v>0.82141989681160066</v>
      </c>
      <c r="AC321" s="328">
        <v>0.13058056579247901</v>
      </c>
      <c r="AD321" s="328">
        <v>0.31920954767115539</v>
      </c>
      <c r="AE321" s="328">
        <v>0.46250298690545266</v>
      </c>
      <c r="AF321" s="328">
        <v>0.19241488306395693</v>
      </c>
      <c r="AG321" s="328">
        <v>0.68530138305851374</v>
      </c>
      <c r="AH321" s="328">
        <v>0.1563834065369738</v>
      </c>
      <c r="AI321" s="328">
        <v>0.41994841070313016</v>
      </c>
      <c r="AJ321" s="328">
        <v>0.73683661754431995</v>
      </c>
      <c r="AK321" s="328">
        <v>0.78689482773885211</v>
      </c>
      <c r="AL321" s="328">
        <v>0.88515046915582585</v>
      </c>
      <c r="AM321" s="328">
        <v>9.279139594049024E-2</v>
      </c>
      <c r="AN321" s="328">
        <v>0.41004276373352244</v>
      </c>
      <c r="AO321" s="328">
        <v>7.5105111635314081E-2</v>
      </c>
      <c r="AP321" s="328">
        <v>0.69807292104439789</v>
      </c>
      <c r="AQ321" s="328">
        <v>6.8407510829171514E-4</v>
      </c>
      <c r="AR321" s="328">
        <v>0.40496889610874343</v>
      </c>
      <c r="AS321" s="328">
        <v>0.81812825181733406</v>
      </c>
      <c r="AT321" s="328">
        <v>0.56112519293774366</v>
      </c>
      <c r="AU321" s="328">
        <v>0.90832893733316444</v>
      </c>
      <c r="AV321" s="328">
        <v>0.9695976767067247</v>
      </c>
      <c r="AW321" s="328">
        <v>0.72892371716251958</v>
      </c>
      <c r="AX321" s="328">
        <v>0.14959945237146988</v>
      </c>
      <c r="AY321" s="328">
        <v>0.77637670604465758</v>
      </c>
      <c r="AZ321" s="328">
        <v>0.25022523854628553</v>
      </c>
      <c r="BA321" s="328">
        <v>0.44805514732615115</v>
      </c>
      <c r="BB321" s="328">
        <v>8.6625679246206788E-2</v>
      </c>
      <c r="BC321" s="328">
        <v>0.7361355239439682</v>
      </c>
      <c r="BD321" s="328">
        <v>0.37853286572106182</v>
      </c>
      <c r="BE321" s="328">
        <v>0.5747086542520059</v>
      </c>
      <c r="BF321" s="328">
        <v>2.1039326757112065E-2</v>
      </c>
      <c r="BG321" s="328">
        <v>0.40800003253354777</v>
      </c>
      <c r="BH321" s="328">
        <v>0.89214621014925743</v>
      </c>
      <c r="BI321" s="328">
        <v>0.93401439982504186</v>
      </c>
      <c r="BJ321" s="328">
        <v>0.63850880596914639</v>
      </c>
      <c r="BK321" s="328">
        <v>0.39364729618181538</v>
      </c>
      <c r="BL321" s="328">
        <v>0.65884095357499817</v>
      </c>
      <c r="BM321" s="328">
        <v>0.37421486873260279</v>
      </c>
      <c r="BN321" s="328">
        <v>0.35642138671509649</v>
      </c>
      <c r="BO321" s="328">
        <v>0.78478919033806016</v>
      </c>
      <c r="BP321" s="328">
        <v>0.98706746283877056</v>
      </c>
      <c r="BQ321" s="328">
        <v>0.61479672234225102</v>
      </c>
      <c r="BR321" s="328">
        <v>0.9121934083718406</v>
      </c>
      <c r="BS321" s="328">
        <v>0.355599974159305</v>
      </c>
      <c r="BT321" s="328">
        <v>0.34246182236239342</v>
      </c>
      <c r="BU321" s="328">
        <v>0.44697529320062546</v>
      </c>
      <c r="BV321" s="328">
        <v>8.0961687971481844E-2</v>
      </c>
      <c r="BW321" s="328">
        <v>0.66236773151394424</v>
      </c>
      <c r="BX321" s="328">
        <v>0.34369764778947776</v>
      </c>
      <c r="BY321" s="328">
        <v>0.70985428435964115</v>
      </c>
      <c r="BZ321" s="328">
        <v>0.94026906804994859</v>
      </c>
      <c r="CA321" s="328">
        <v>0.94776582165168732</v>
      </c>
      <c r="CB321" s="328">
        <v>0.25817299192457366</v>
      </c>
      <c r="CC321" s="328">
        <v>0.19037809156514318</v>
      </c>
      <c r="CD321" s="328">
        <v>5.0491765121903676E-2</v>
      </c>
      <c r="CE321" s="328">
        <v>0.11191613387994526</v>
      </c>
      <c r="CF321" s="328">
        <v>0.42544781369361129</v>
      </c>
      <c r="CG321" s="328">
        <v>0.45369330474999359</v>
      </c>
      <c r="CH321" s="328">
        <v>0.52112893921201819</v>
      </c>
      <c r="CI321" s="328">
        <v>6.6739517265991921E-2</v>
      </c>
      <c r="CJ321" s="328">
        <v>0.21528810729287873</v>
      </c>
      <c r="CK321" s="328">
        <v>4.6979354680463992E-2</v>
      </c>
      <c r="CL321" s="328">
        <v>0.33803188191808631</v>
      </c>
      <c r="CM321" s="328">
        <v>0.53084397490641688</v>
      </c>
      <c r="CN321" s="328">
        <v>0.56878003355061502</v>
      </c>
      <c r="CO321" s="328">
        <v>7.4642534360157997E-2</v>
      </c>
      <c r="CP321" s="328">
        <v>0.2731750875922172</v>
      </c>
      <c r="CQ321" s="328">
        <v>0.85108835777500857</v>
      </c>
      <c r="CR321" s="328">
        <v>0.24307914829221033</v>
      </c>
      <c r="CS321" s="328">
        <v>0.54027908081744513</v>
      </c>
      <c r="CT321" s="328">
        <v>0.36512985087217098</v>
      </c>
      <c r="CU321" s="328">
        <v>0.59341823046113706</v>
      </c>
      <c r="CV321" s="328">
        <v>0.73497709794422317</v>
      </c>
      <c r="CW321" s="329">
        <v>0.32999290097956391</v>
      </c>
    </row>
    <row r="322" spans="1:101" x14ac:dyDescent="0.25">
      <c r="A322" s="322">
        <v>320</v>
      </c>
      <c r="B322" s="327">
        <v>0.30822271637337395</v>
      </c>
      <c r="C322" s="328">
        <v>0.47473457995239632</v>
      </c>
      <c r="D322" s="328">
        <v>0.10712230155860514</v>
      </c>
      <c r="E322" s="328">
        <v>0.12308171310132376</v>
      </c>
      <c r="F322" s="328">
        <v>6.0587825708526388E-2</v>
      </c>
      <c r="G322" s="328">
        <v>0.95597815666773656</v>
      </c>
      <c r="H322" s="328">
        <v>0.6768465141815394</v>
      </c>
      <c r="I322" s="328">
        <v>4.0954785358398915E-2</v>
      </c>
      <c r="J322" s="328">
        <v>0.75501917914412298</v>
      </c>
      <c r="K322" s="328">
        <v>0.96806120565279685</v>
      </c>
      <c r="L322" s="328">
        <v>0.50795178634610849</v>
      </c>
      <c r="M322" s="328">
        <v>1.6525070316925294E-2</v>
      </c>
      <c r="N322" s="328">
        <v>0.91437624617555024</v>
      </c>
      <c r="O322" s="328">
        <v>0.95319187807268957</v>
      </c>
      <c r="P322" s="328">
        <v>0.67636194819978268</v>
      </c>
      <c r="Q322" s="328">
        <v>0.59741295590508781</v>
      </c>
      <c r="R322" s="328">
        <v>0.61035397670697566</v>
      </c>
      <c r="S322" s="328">
        <v>0.64157815706390164</v>
      </c>
      <c r="T322" s="328">
        <v>0.70461101188114106</v>
      </c>
      <c r="U322" s="328">
        <v>0.71677874664103536</v>
      </c>
      <c r="V322" s="328">
        <v>0.38391811793112218</v>
      </c>
      <c r="W322" s="328">
        <v>0.36680925692391542</v>
      </c>
      <c r="X322" s="328">
        <v>0.31824447778437204</v>
      </c>
      <c r="Y322" s="328">
        <v>0.69848630383573385</v>
      </c>
      <c r="Z322" s="328">
        <v>8.140405433635145E-3</v>
      </c>
      <c r="AA322" s="328">
        <v>0.31425779425451261</v>
      </c>
      <c r="AB322" s="328">
        <v>0.46593441916170386</v>
      </c>
      <c r="AC322" s="328">
        <v>0.26084476893785724</v>
      </c>
      <c r="AD322" s="328">
        <v>0.92112367104805881</v>
      </c>
      <c r="AE322" s="328">
        <v>0.97982456972557674</v>
      </c>
      <c r="AF322" s="328">
        <v>0.46238256989009319</v>
      </c>
      <c r="AG322" s="328">
        <v>0.38237191794388181</v>
      </c>
      <c r="AH322" s="328">
        <v>0.99939727670661505</v>
      </c>
      <c r="AI322" s="328">
        <v>0.4947613217295288</v>
      </c>
      <c r="AJ322" s="328">
        <v>0.88160374470929193</v>
      </c>
      <c r="AK322" s="328">
        <v>0.29815370327861235</v>
      </c>
      <c r="AL322" s="328">
        <v>0.60495150448816482</v>
      </c>
      <c r="AM322" s="328">
        <v>0.40646254361478906</v>
      </c>
      <c r="AN322" s="328">
        <v>0.46426964982917429</v>
      </c>
      <c r="AO322" s="328">
        <v>8.8422108490404661E-2</v>
      </c>
      <c r="AP322" s="328">
        <v>0.22487316221251108</v>
      </c>
      <c r="AQ322" s="328">
        <v>0.39555799095126787</v>
      </c>
      <c r="AR322" s="328">
        <v>0.79388958362145168</v>
      </c>
      <c r="AS322" s="328">
        <v>0.88770353721777084</v>
      </c>
      <c r="AT322" s="328">
        <v>0.81209101730646038</v>
      </c>
      <c r="AU322" s="328">
        <v>0.30141960695219971</v>
      </c>
      <c r="AV322" s="328">
        <v>7.0400955227201578E-2</v>
      </c>
      <c r="AW322" s="328">
        <v>0.8800459775735705</v>
      </c>
      <c r="AX322" s="328">
        <v>0.42761000105497016</v>
      </c>
      <c r="AY322" s="328">
        <v>0.27144865319854627</v>
      </c>
      <c r="AZ322" s="328">
        <v>0.64976684357983583</v>
      </c>
      <c r="BA322" s="328">
        <v>0.54744722094443365</v>
      </c>
      <c r="BB322" s="328">
        <v>0.33170271266725315</v>
      </c>
      <c r="BC322" s="328">
        <v>0.41626946484384675</v>
      </c>
      <c r="BD322" s="328">
        <v>0.6753400404670844</v>
      </c>
      <c r="BE322" s="328">
        <v>0.98425658542012329</v>
      </c>
      <c r="BF322" s="328">
        <v>0.99194756733991607</v>
      </c>
      <c r="BG322" s="328">
        <v>0.8989972164487432</v>
      </c>
      <c r="BH322" s="328">
        <v>5.6944500022360955E-2</v>
      </c>
      <c r="BI322" s="328">
        <v>0.54615267431554759</v>
      </c>
      <c r="BJ322" s="328">
        <v>0.73999737439890367</v>
      </c>
      <c r="BK322" s="328">
        <v>0.95959639342759129</v>
      </c>
      <c r="BL322" s="328">
        <v>0.61895337978661003</v>
      </c>
      <c r="BM322" s="328">
        <v>7.7271154970858236E-2</v>
      </c>
      <c r="BN322" s="328">
        <v>2.0395438591371828E-3</v>
      </c>
      <c r="BO322" s="328">
        <v>0.62771975222872811</v>
      </c>
      <c r="BP322" s="328">
        <v>0.30098127296113453</v>
      </c>
      <c r="BQ322" s="328">
        <v>0.38787365530121676</v>
      </c>
      <c r="BR322" s="328">
        <v>6.083493447629218E-2</v>
      </c>
      <c r="BS322" s="328">
        <v>0.21389325884318655</v>
      </c>
      <c r="BT322" s="328">
        <v>0.70065976399430885</v>
      </c>
      <c r="BU322" s="328">
        <v>9.172711130166511E-2</v>
      </c>
      <c r="BV322" s="328">
        <v>0.49316409195401922</v>
      </c>
      <c r="BW322" s="328">
        <v>0.4245928773645915</v>
      </c>
      <c r="BX322" s="328">
        <v>0.21184142078652357</v>
      </c>
      <c r="BY322" s="328">
        <v>0.61999080228600301</v>
      </c>
      <c r="BZ322" s="328">
        <v>0.17141539006359285</v>
      </c>
      <c r="CA322" s="328">
        <v>0.86480124611225051</v>
      </c>
      <c r="CB322" s="328">
        <v>0.38602567938639476</v>
      </c>
      <c r="CC322" s="328">
        <v>0.77614191646308361</v>
      </c>
      <c r="CD322" s="328">
        <v>0.23480193387671378</v>
      </c>
      <c r="CE322" s="328">
        <v>0.91875197899666561</v>
      </c>
      <c r="CF322" s="328">
        <v>0.39516543793379122</v>
      </c>
      <c r="CG322" s="328">
        <v>9.1557746037760568E-2</v>
      </c>
      <c r="CH322" s="328">
        <v>0.34609339339438794</v>
      </c>
      <c r="CI322" s="328">
        <v>0.90266979853568952</v>
      </c>
      <c r="CJ322" s="328">
        <v>0.50169595648321264</v>
      </c>
      <c r="CK322" s="328">
        <v>0.27224389405539995</v>
      </c>
      <c r="CL322" s="328">
        <v>0.60542490968763651</v>
      </c>
      <c r="CM322" s="328">
        <v>0.48476177246711316</v>
      </c>
      <c r="CN322" s="328">
        <v>4.3793273199590921E-2</v>
      </c>
      <c r="CO322" s="328">
        <v>2.2453913103210876E-3</v>
      </c>
      <c r="CP322" s="328">
        <v>0.56109463994369002</v>
      </c>
      <c r="CQ322" s="328">
        <v>7.4215333449378029E-2</v>
      </c>
      <c r="CR322" s="328">
        <v>0.28070507682174917</v>
      </c>
      <c r="CS322" s="328">
        <v>0.36587285460000141</v>
      </c>
      <c r="CT322" s="328">
        <v>0.77603832563643582</v>
      </c>
      <c r="CU322" s="328">
        <v>0.21261998206552502</v>
      </c>
      <c r="CV322" s="328">
        <v>0.75399388565123648</v>
      </c>
      <c r="CW322" s="329">
        <v>2.4775723566826002E-2</v>
      </c>
    </row>
    <row r="323" spans="1:101" x14ac:dyDescent="0.25">
      <c r="A323" s="322">
        <v>321</v>
      </c>
      <c r="B323" s="327">
        <v>0.52930737112782422</v>
      </c>
      <c r="C323" s="328">
        <v>0.47597693307350109</v>
      </c>
      <c r="D323" s="328">
        <v>0.41217793976034045</v>
      </c>
      <c r="E323" s="328">
        <v>0.11284816257786989</v>
      </c>
      <c r="F323" s="328">
        <v>0.3680042080401098</v>
      </c>
      <c r="G323" s="328">
        <v>0.62728899239141311</v>
      </c>
      <c r="H323" s="328">
        <v>0.18932664055781223</v>
      </c>
      <c r="I323" s="328">
        <v>0.17816572749796267</v>
      </c>
      <c r="J323" s="328">
        <v>0.75500962443367747</v>
      </c>
      <c r="K323" s="328">
        <v>0.66541574189814989</v>
      </c>
      <c r="L323" s="328">
        <v>0.67312406719815243</v>
      </c>
      <c r="M323" s="328">
        <v>0.81642026290913794</v>
      </c>
      <c r="N323" s="328">
        <v>0.67863788508647627</v>
      </c>
      <c r="O323" s="328">
        <v>0.30307507418663371</v>
      </c>
      <c r="P323" s="328">
        <v>0.29829216409876347</v>
      </c>
      <c r="Q323" s="328">
        <v>0.71671208629501626</v>
      </c>
      <c r="R323" s="328">
        <v>0.27511780723614265</v>
      </c>
      <c r="S323" s="328">
        <v>0.63025516098664713</v>
      </c>
      <c r="T323" s="328">
        <v>0.5406507131939795</v>
      </c>
      <c r="U323" s="328">
        <v>0.81054037626695608</v>
      </c>
      <c r="V323" s="328">
        <v>0.9252426766020827</v>
      </c>
      <c r="W323" s="328">
        <v>0.66300484174384589</v>
      </c>
      <c r="X323" s="328">
        <v>0.49757702268466653</v>
      </c>
      <c r="Y323" s="328">
        <v>0.72778881921952276</v>
      </c>
      <c r="Z323" s="328">
        <v>0.81583308516004216</v>
      </c>
      <c r="AA323" s="328">
        <v>0.34155946123779257</v>
      </c>
      <c r="AB323" s="328">
        <v>0.64783298586654547</v>
      </c>
      <c r="AC323" s="328">
        <v>0.89953042806807293</v>
      </c>
      <c r="AD323" s="328">
        <v>0.33372264444508826</v>
      </c>
      <c r="AE323" s="328">
        <v>0.82266184334776549</v>
      </c>
      <c r="AF323" s="328">
        <v>3.1137851466355393E-2</v>
      </c>
      <c r="AG323" s="328">
        <v>0.46079921207032903</v>
      </c>
      <c r="AH323" s="328">
        <v>0.44530980239903428</v>
      </c>
      <c r="AI323" s="328">
        <v>0.82294977578374917</v>
      </c>
      <c r="AJ323" s="328">
        <v>0.72841413472938421</v>
      </c>
      <c r="AK323" s="328">
        <v>0.61829957557975046</v>
      </c>
      <c r="AL323" s="328">
        <v>0.99062858875776727</v>
      </c>
      <c r="AM323" s="328">
        <v>0.27749093468751629</v>
      </c>
      <c r="AN323" s="328">
        <v>0.85597728050364541</v>
      </c>
      <c r="AO323" s="328">
        <v>0.13018095348448822</v>
      </c>
      <c r="AP323" s="328">
        <v>0.89667254722214107</v>
      </c>
      <c r="AQ323" s="328">
        <v>0.88891271975472108</v>
      </c>
      <c r="AR323" s="328">
        <v>0.45399880145376947</v>
      </c>
      <c r="AS323" s="328">
        <v>0.89665972720234244</v>
      </c>
      <c r="AT323" s="328">
        <v>0.22452799247230848</v>
      </c>
      <c r="AU323" s="328">
        <v>0.21429853568711454</v>
      </c>
      <c r="AV323" s="328">
        <v>1.6001692472853435E-2</v>
      </c>
      <c r="AW323" s="328">
        <v>0.27146282675683686</v>
      </c>
      <c r="AX323" s="328">
        <v>0.26066940681120743</v>
      </c>
      <c r="AY323" s="328">
        <v>0.27743556792434343</v>
      </c>
      <c r="AZ323" s="328">
        <v>0.33517099204713841</v>
      </c>
      <c r="BA323" s="328">
        <v>0.59072814216327574</v>
      </c>
      <c r="BB323" s="328">
        <v>0.58248792746790867</v>
      </c>
      <c r="BC323" s="328">
        <v>0.20186299051462298</v>
      </c>
      <c r="BD323" s="328">
        <v>0.21136723067841157</v>
      </c>
      <c r="BE323" s="328">
        <v>0.40490610197872412</v>
      </c>
      <c r="BF323" s="328">
        <v>0.53648859536213789</v>
      </c>
      <c r="BG323" s="328">
        <v>0.9763976755766397</v>
      </c>
      <c r="BH323" s="328">
        <v>0.46806542043800059</v>
      </c>
      <c r="BI323" s="328">
        <v>0.58573435775658433</v>
      </c>
      <c r="BJ323" s="328">
        <v>0.2408262890835271</v>
      </c>
      <c r="BK323" s="328">
        <v>1.5009089953759158E-2</v>
      </c>
      <c r="BL323" s="328">
        <v>4.569283175098704E-2</v>
      </c>
      <c r="BM323" s="328">
        <v>0.98878663326794602</v>
      </c>
      <c r="BN323" s="328">
        <v>1.7515861701574487E-2</v>
      </c>
      <c r="BO323" s="328">
        <v>0.71495562032590976</v>
      </c>
      <c r="BP323" s="328">
        <v>1.3826941276652072E-2</v>
      </c>
      <c r="BQ323" s="328">
        <v>0.30839130137357262</v>
      </c>
      <c r="BR323" s="328">
        <v>0.23571545808393424</v>
      </c>
      <c r="BS323" s="328">
        <v>0.12687023413050813</v>
      </c>
      <c r="BT323" s="328">
        <v>0.154519071729464</v>
      </c>
      <c r="BU323" s="328">
        <v>0.5080616046477211</v>
      </c>
      <c r="BV323" s="328">
        <v>9.4035999911786128E-2</v>
      </c>
      <c r="BW323" s="328">
        <v>0.10460151247863836</v>
      </c>
      <c r="BX323" s="328">
        <v>0.17391635151695706</v>
      </c>
      <c r="BY323" s="328">
        <v>0.89873773154566194</v>
      </c>
      <c r="BZ323" s="328">
        <v>0.62885093768637224</v>
      </c>
      <c r="CA323" s="328">
        <v>3.5106014903403926E-2</v>
      </c>
      <c r="CB323" s="328">
        <v>0.31245865584061239</v>
      </c>
      <c r="CC323" s="328">
        <v>0.19298773787208745</v>
      </c>
      <c r="CD323" s="328">
        <v>1.6797750754566465E-2</v>
      </c>
      <c r="CE323" s="328">
        <v>0.12272933097559413</v>
      </c>
      <c r="CF323" s="328">
        <v>0.5928413538942614</v>
      </c>
      <c r="CG323" s="328">
        <v>0.55521158514736801</v>
      </c>
      <c r="CH323" s="328">
        <v>0.6280690717359525</v>
      </c>
      <c r="CI323" s="328">
        <v>0.52050131485340856</v>
      </c>
      <c r="CJ323" s="328">
        <v>0.14151231682609167</v>
      </c>
      <c r="CK323" s="328">
        <v>0.79233710551395475</v>
      </c>
      <c r="CL323" s="328">
        <v>0.38833271503605271</v>
      </c>
      <c r="CM323" s="328">
        <v>0.99724776086837807</v>
      </c>
      <c r="CN323" s="328">
        <v>0.99691136271160463</v>
      </c>
      <c r="CO323" s="328">
        <v>0.22537805464890415</v>
      </c>
      <c r="CP323" s="328">
        <v>0.78716905294956985</v>
      </c>
      <c r="CQ323" s="328">
        <v>0.19388614243301117</v>
      </c>
      <c r="CR323" s="328">
        <v>0.92272330818075887</v>
      </c>
      <c r="CS323" s="328">
        <v>0.56867157184595096</v>
      </c>
      <c r="CT323" s="328">
        <v>7.6591303024537538E-2</v>
      </c>
      <c r="CU323" s="328">
        <v>0.40429934517867849</v>
      </c>
      <c r="CV323" s="328">
        <v>0.71389043798490981</v>
      </c>
      <c r="CW323" s="329">
        <v>0.27199561000761419</v>
      </c>
    </row>
    <row r="324" spans="1:101" x14ac:dyDescent="0.25">
      <c r="A324" s="322">
        <v>322</v>
      </c>
      <c r="B324" s="327">
        <v>0.61037870579800124</v>
      </c>
      <c r="C324" s="328">
        <v>4.6668499145066988E-2</v>
      </c>
      <c r="D324" s="328">
        <v>0.60467797017391245</v>
      </c>
      <c r="E324" s="328">
        <v>0.62059800017375588</v>
      </c>
      <c r="F324" s="328">
        <v>0.31614670030080561</v>
      </c>
      <c r="G324" s="328">
        <v>0.64632041002509988</v>
      </c>
      <c r="H324" s="328">
        <v>0.98227096384544876</v>
      </c>
      <c r="I324" s="328">
        <v>0.20475227251539629</v>
      </c>
      <c r="J324" s="328">
        <v>0.25218997271208909</v>
      </c>
      <c r="K324" s="328">
        <v>0.74867396457606383</v>
      </c>
      <c r="L324" s="328">
        <v>3.9463777882789763E-2</v>
      </c>
      <c r="M324" s="328">
        <v>0.17375502964030876</v>
      </c>
      <c r="N324" s="328">
        <v>0.53913591397414073</v>
      </c>
      <c r="O324" s="328">
        <v>0.6755382876733842</v>
      </c>
      <c r="P324" s="328">
        <v>0.77171735807614716</v>
      </c>
      <c r="Q324" s="328">
        <v>9.5358520345292241E-2</v>
      </c>
      <c r="R324" s="328">
        <v>0.5298284682461647</v>
      </c>
      <c r="S324" s="328">
        <v>0.22901334718659005</v>
      </c>
      <c r="T324" s="328">
        <v>4.4308807120742699E-2</v>
      </c>
      <c r="U324" s="328">
        <v>0.62619651374589935</v>
      </c>
      <c r="V324" s="328">
        <v>0.95314010618107758</v>
      </c>
      <c r="W324" s="328">
        <v>0.33481758353270408</v>
      </c>
      <c r="X324" s="328">
        <v>0.49622029339245</v>
      </c>
      <c r="Y324" s="328">
        <v>0.84892344453345903</v>
      </c>
      <c r="Z324" s="328">
        <v>0.94716432063205236</v>
      </c>
      <c r="AA324" s="328">
        <v>0.73197864013121094</v>
      </c>
      <c r="AB324" s="328">
        <v>2.898776374152412E-2</v>
      </c>
      <c r="AC324" s="328">
        <v>0.79620960464668333</v>
      </c>
      <c r="AD324" s="328">
        <v>7.5869211557677785E-2</v>
      </c>
      <c r="AE324" s="328">
        <v>0.52353680303619221</v>
      </c>
      <c r="AF324" s="328">
        <v>0.43585387076711157</v>
      </c>
      <c r="AG324" s="328">
        <v>0.7737477872211862</v>
      </c>
      <c r="AH324" s="328">
        <v>0.58689653904046701</v>
      </c>
      <c r="AI324" s="328">
        <v>0.87800370236352077</v>
      </c>
      <c r="AJ324" s="328">
        <v>5.4480654820856067E-2</v>
      </c>
      <c r="AK324" s="328">
        <v>0.19799445929367199</v>
      </c>
      <c r="AL324" s="328">
        <v>0.55311972871038595</v>
      </c>
      <c r="AM324" s="328">
        <v>3.5098901263555859E-2</v>
      </c>
      <c r="AN324" s="328">
        <v>0.53556320279577907</v>
      </c>
      <c r="AO324" s="328">
        <v>0.90742275941847028</v>
      </c>
      <c r="AP324" s="328">
        <v>0.92765741211491393</v>
      </c>
      <c r="AQ324" s="328">
        <v>5.2371268608884414E-2</v>
      </c>
      <c r="AR324" s="328">
        <v>0.14344561602411954</v>
      </c>
      <c r="AS324" s="328">
        <v>0.43022136795420307</v>
      </c>
      <c r="AT324" s="328">
        <v>0.94345552983109826</v>
      </c>
      <c r="AU324" s="328">
        <v>0.61878286746718136</v>
      </c>
      <c r="AV324" s="328">
        <v>0.10517173519020062</v>
      </c>
      <c r="AW324" s="328">
        <v>0.92050034856247831</v>
      </c>
      <c r="AX324" s="328">
        <v>0.12174631410166992</v>
      </c>
      <c r="AY324" s="328">
        <v>0.67325942794473193</v>
      </c>
      <c r="AZ324" s="328">
        <v>0.93081930472643393</v>
      </c>
      <c r="BA324" s="328">
        <v>0.68412449985302537</v>
      </c>
      <c r="BB324" s="328">
        <v>0.87732828161381238</v>
      </c>
      <c r="BC324" s="328">
        <v>0.77754989096230731</v>
      </c>
      <c r="BD324" s="328">
        <v>0.49692630516770908</v>
      </c>
      <c r="BE324" s="328">
        <v>0.34224188793854804</v>
      </c>
      <c r="BF324" s="328">
        <v>0.18295837340437648</v>
      </c>
      <c r="BG324" s="328">
        <v>0.43659379875908666</v>
      </c>
      <c r="BH324" s="328">
        <v>0.48705292081730156</v>
      </c>
      <c r="BI324" s="328">
        <v>0.92206877140068966</v>
      </c>
      <c r="BJ324" s="328">
        <v>0.53122025462656386</v>
      </c>
      <c r="BK324" s="328">
        <v>0.19126013256341889</v>
      </c>
      <c r="BL324" s="328">
        <v>0.40217242951978882</v>
      </c>
      <c r="BM324" s="328">
        <v>0.25625003652760903</v>
      </c>
      <c r="BN324" s="328">
        <v>0.73377190304820772</v>
      </c>
      <c r="BO324" s="328">
        <v>0.57883694003445818</v>
      </c>
      <c r="BP324" s="328">
        <v>0.32864450251004751</v>
      </c>
      <c r="BQ324" s="328">
        <v>0.34487454214310187</v>
      </c>
      <c r="BR324" s="328">
        <v>0.75126934211729779</v>
      </c>
      <c r="BS324" s="328">
        <v>0.65251688776868644</v>
      </c>
      <c r="BT324" s="328">
        <v>0.18762233631714986</v>
      </c>
      <c r="BU324" s="328">
        <v>0.56575149108941392</v>
      </c>
      <c r="BV324" s="328">
        <v>0.88561299937149163</v>
      </c>
      <c r="BW324" s="328">
        <v>0.1207003017611159</v>
      </c>
      <c r="BX324" s="328">
        <v>0.19210900352851201</v>
      </c>
      <c r="BY324" s="328">
        <v>0.96538754334945187</v>
      </c>
      <c r="BZ324" s="328">
        <v>0.81335400103246513</v>
      </c>
      <c r="CA324" s="328">
        <v>0.99476643401939846</v>
      </c>
      <c r="CB324" s="328">
        <v>0.29288900349303781</v>
      </c>
      <c r="CC324" s="328">
        <v>0.36054753986114552</v>
      </c>
      <c r="CD324" s="328">
        <v>0.49232121135898232</v>
      </c>
      <c r="CE324" s="328">
        <v>0.128500560593376</v>
      </c>
      <c r="CF324" s="328">
        <v>4.8291002247013992E-2</v>
      </c>
      <c r="CG324" s="328">
        <v>0.67621746096596347</v>
      </c>
      <c r="CH324" s="328">
        <v>0.78077955627492823</v>
      </c>
      <c r="CI324" s="328">
        <v>0.11850573519533203</v>
      </c>
      <c r="CJ324" s="328">
        <v>0.8438479743555769</v>
      </c>
      <c r="CK324" s="328">
        <v>0.47794005232395786</v>
      </c>
      <c r="CL324" s="328">
        <v>3.2575889967496607E-3</v>
      </c>
      <c r="CM324" s="328">
        <v>0.44795075791324201</v>
      </c>
      <c r="CN324" s="328">
        <v>0.54375850870300302</v>
      </c>
      <c r="CO324" s="328">
        <v>0.40447583702771173</v>
      </c>
      <c r="CP324" s="328">
        <v>0.55458201264250295</v>
      </c>
      <c r="CQ324" s="328">
        <v>4.5947996042928985E-2</v>
      </c>
      <c r="CR324" s="328">
        <v>0.52475845908945029</v>
      </c>
      <c r="CS324" s="328">
        <v>0.23700155476382001</v>
      </c>
      <c r="CT324" s="328">
        <v>0.5553756431707999</v>
      </c>
      <c r="CU324" s="328">
        <v>0.37380560245111139</v>
      </c>
      <c r="CV324" s="328">
        <v>0.58438170309566573</v>
      </c>
      <c r="CW324" s="329">
        <v>0.68724289420587237</v>
      </c>
    </row>
    <row r="325" spans="1:101" x14ac:dyDescent="0.25">
      <c r="A325" s="322">
        <v>323</v>
      </c>
      <c r="B325" s="327">
        <v>0.49033779826187662</v>
      </c>
      <c r="C325" s="328">
        <v>0.18031222792460433</v>
      </c>
      <c r="D325" s="328">
        <v>8.8781132911996963E-2</v>
      </c>
      <c r="E325" s="328">
        <v>0.74999942792740981</v>
      </c>
      <c r="F325" s="328">
        <v>0.4925859773480008</v>
      </c>
      <c r="G325" s="328">
        <v>0.54133587500420344</v>
      </c>
      <c r="H325" s="328">
        <v>0.20155376099611377</v>
      </c>
      <c r="I325" s="328">
        <v>3.5604380229249166E-2</v>
      </c>
      <c r="J325" s="328">
        <v>0.56243547420988516</v>
      </c>
      <c r="K325" s="328">
        <v>0.29120695397931695</v>
      </c>
      <c r="L325" s="328">
        <v>0.90115516663069961</v>
      </c>
      <c r="M325" s="328">
        <v>0.93329548949085184</v>
      </c>
      <c r="N325" s="328">
        <v>0.87587810779969599</v>
      </c>
      <c r="O325" s="328">
        <v>0.42761352206054859</v>
      </c>
      <c r="P325" s="328">
        <v>0.44151581314790844</v>
      </c>
      <c r="Q325" s="328">
        <v>0.35827671237736425</v>
      </c>
      <c r="R325" s="328">
        <v>0.95368319238042187</v>
      </c>
      <c r="S325" s="328">
        <v>0.33997626744329579</v>
      </c>
      <c r="T325" s="328">
        <v>0.97019073964108693</v>
      </c>
      <c r="U325" s="328">
        <v>0.81492861848686449</v>
      </c>
      <c r="V325" s="328">
        <v>0.61515594769234561</v>
      </c>
      <c r="W325" s="328">
        <v>0.36593896896814226</v>
      </c>
      <c r="X325" s="328">
        <v>0.92671144748726353</v>
      </c>
      <c r="Y325" s="328">
        <v>4.6535406528230183E-2</v>
      </c>
      <c r="Z325" s="328">
        <v>0.8916272668098324</v>
      </c>
      <c r="AA325" s="328">
        <v>0.97916700647605559</v>
      </c>
      <c r="AB325" s="328">
        <v>0.38042973759457244</v>
      </c>
      <c r="AC325" s="328">
        <v>0.14599756069029279</v>
      </c>
      <c r="AD325" s="328">
        <v>0.28460806209565392</v>
      </c>
      <c r="AE325" s="328">
        <v>0.46275451840142789</v>
      </c>
      <c r="AF325" s="328">
        <v>0.52697474407986178</v>
      </c>
      <c r="AG325" s="328">
        <v>0.8937890101298791</v>
      </c>
      <c r="AH325" s="328">
        <v>0.53967542274764413</v>
      </c>
      <c r="AI325" s="328">
        <v>0.49967667383536707</v>
      </c>
      <c r="AJ325" s="328">
        <v>0.43398803178868373</v>
      </c>
      <c r="AK325" s="328">
        <v>0.23191205627560496</v>
      </c>
      <c r="AL325" s="328">
        <v>0.15653182474317173</v>
      </c>
      <c r="AM325" s="328">
        <v>0.56786466031729632</v>
      </c>
      <c r="AN325" s="328">
        <v>0.4979000479260593</v>
      </c>
      <c r="AO325" s="328">
        <v>0.50161959307027892</v>
      </c>
      <c r="AP325" s="328">
        <v>0.65363200653868359</v>
      </c>
      <c r="AQ325" s="328">
        <v>0.22093697984602212</v>
      </c>
      <c r="AR325" s="328">
        <v>0.11853198786385821</v>
      </c>
      <c r="AS325" s="328">
        <v>9.7424776359090082E-2</v>
      </c>
      <c r="AT325" s="328">
        <v>0.45344888504947001</v>
      </c>
      <c r="AU325" s="328">
        <v>0.25949696053126914</v>
      </c>
      <c r="AV325" s="328">
        <v>0.39761100643998137</v>
      </c>
      <c r="AW325" s="328">
        <v>0.7452517018754854</v>
      </c>
      <c r="AX325" s="328">
        <v>0.60505712696073766</v>
      </c>
      <c r="AY325" s="328">
        <v>0.2228853803221158</v>
      </c>
      <c r="AZ325" s="328">
        <v>0.87240088203289123</v>
      </c>
      <c r="BA325" s="328">
        <v>0.96330286491617034</v>
      </c>
      <c r="BB325" s="328">
        <v>0.62351103605026825</v>
      </c>
      <c r="BC325" s="328">
        <v>0.45371133981492484</v>
      </c>
      <c r="BD325" s="328">
        <v>0.98259958940896364</v>
      </c>
      <c r="BE325" s="328">
        <v>0.32152187021921641</v>
      </c>
      <c r="BF325" s="328">
        <v>0.78511813740336867</v>
      </c>
      <c r="BG325" s="328">
        <v>0.577929747822159</v>
      </c>
      <c r="BH325" s="328">
        <v>0.38023892987437691</v>
      </c>
      <c r="BI325" s="328">
        <v>0.93397805790322774</v>
      </c>
      <c r="BJ325" s="328">
        <v>9.6190007730889704E-2</v>
      </c>
      <c r="BK325" s="328">
        <v>0.98707804602117166</v>
      </c>
      <c r="BL325" s="328">
        <v>0.35960154702187652</v>
      </c>
      <c r="BM325" s="328">
        <v>0.80538018121331345</v>
      </c>
      <c r="BN325" s="328">
        <v>2.555937598375202E-2</v>
      </c>
      <c r="BO325" s="328">
        <v>9.6697904228649989E-2</v>
      </c>
      <c r="BP325" s="328">
        <v>0.72828100406749341</v>
      </c>
      <c r="BQ325" s="328">
        <v>9.7552436254796149E-2</v>
      </c>
      <c r="BR325" s="328">
        <v>0.90069708312742502</v>
      </c>
      <c r="BS325" s="328">
        <v>0.10216556808793609</v>
      </c>
      <c r="BT325" s="328">
        <v>0.3646050985125866</v>
      </c>
      <c r="BU325" s="328">
        <v>0.8996190409392737</v>
      </c>
      <c r="BV325" s="328">
        <v>0.13826856293735434</v>
      </c>
      <c r="BW325" s="328">
        <v>0.10948681444077568</v>
      </c>
      <c r="BX325" s="328">
        <v>8.939040025197631E-2</v>
      </c>
      <c r="BY325" s="328">
        <v>0.30344742421530424</v>
      </c>
      <c r="BZ325" s="328">
        <v>5.4302943542554161E-2</v>
      </c>
      <c r="CA325" s="328">
        <v>0.97059871075958348</v>
      </c>
      <c r="CB325" s="328">
        <v>0.25805998900447946</v>
      </c>
      <c r="CC325" s="328">
        <v>0.52883422412812031</v>
      </c>
      <c r="CD325" s="328">
        <v>0.53612634025847239</v>
      </c>
      <c r="CE325" s="328">
        <v>0.87405961703684931</v>
      </c>
      <c r="CF325" s="328">
        <v>0.28788653025696398</v>
      </c>
      <c r="CG325" s="328">
        <v>0.75259091924386734</v>
      </c>
      <c r="CH325" s="328">
        <v>0.18917629885430864</v>
      </c>
      <c r="CI325" s="328">
        <v>0.76197537172149143</v>
      </c>
      <c r="CJ325" s="328">
        <v>0.67159659428665797</v>
      </c>
      <c r="CK325" s="328">
        <v>7.0860782091775265E-2</v>
      </c>
      <c r="CL325" s="328">
        <v>0.42047967513848783</v>
      </c>
      <c r="CM325" s="328">
        <v>0.777418126265081</v>
      </c>
      <c r="CN325" s="328">
        <v>0.76424159526858926</v>
      </c>
      <c r="CO325" s="328">
        <v>0.65546122932657092</v>
      </c>
      <c r="CP325" s="328">
        <v>0.77122211581994637</v>
      </c>
      <c r="CQ325" s="328">
        <v>0.58767507597296409</v>
      </c>
      <c r="CR325" s="328">
        <v>0.9900221291560265</v>
      </c>
      <c r="CS325" s="328">
        <v>0.49670885342095783</v>
      </c>
      <c r="CT325" s="328">
        <v>0.62696732263578814</v>
      </c>
      <c r="CU325" s="328">
        <v>0.26804721833660228</v>
      </c>
      <c r="CV325" s="328">
        <v>8.4642204078138938E-2</v>
      </c>
      <c r="CW325" s="329">
        <v>0.31613002925511768</v>
      </c>
    </row>
    <row r="326" spans="1:101" x14ac:dyDescent="0.25">
      <c r="A326" s="322">
        <v>324</v>
      </c>
      <c r="B326" s="327">
        <v>0.47454379410483938</v>
      </c>
      <c r="C326" s="328">
        <v>0.76400059588653058</v>
      </c>
      <c r="D326" s="328">
        <v>5.5960363366400312E-2</v>
      </c>
      <c r="E326" s="328">
        <v>0.20495354242885666</v>
      </c>
      <c r="F326" s="328">
        <v>0.35928313274360679</v>
      </c>
      <c r="G326" s="328">
        <v>0.9453872983505891</v>
      </c>
      <c r="H326" s="328">
        <v>0.26702357823233802</v>
      </c>
      <c r="I326" s="328">
        <v>4.4761095531709927E-2</v>
      </c>
      <c r="J326" s="328">
        <v>0.93166938594650683</v>
      </c>
      <c r="K326" s="328">
        <v>0.78401721459193485</v>
      </c>
      <c r="L326" s="328">
        <v>0.74481562892368136</v>
      </c>
      <c r="M326" s="328">
        <v>0.35727704779278624</v>
      </c>
      <c r="N326" s="328">
        <v>7.2516041447893809E-2</v>
      </c>
      <c r="O326" s="328">
        <v>4.0604057848963038E-3</v>
      </c>
      <c r="P326" s="328">
        <v>0.74841275907708327</v>
      </c>
      <c r="Q326" s="328">
        <v>0.89375369773898017</v>
      </c>
      <c r="R326" s="328">
        <v>0.45116938296667297</v>
      </c>
      <c r="S326" s="328">
        <v>0.36965219711591768</v>
      </c>
      <c r="T326" s="328">
        <v>0.44020550780482148</v>
      </c>
      <c r="U326" s="328">
        <v>8.8317970307548288E-2</v>
      </c>
      <c r="V326" s="328">
        <v>0.78227384698404911</v>
      </c>
      <c r="W326" s="328">
        <v>0.77866346785613527</v>
      </c>
      <c r="X326" s="328">
        <v>0.31035606251164083</v>
      </c>
      <c r="Y326" s="328">
        <v>0.13817108994201899</v>
      </c>
      <c r="Z326" s="328">
        <v>0.60440702601538288</v>
      </c>
      <c r="AA326" s="328">
        <v>0.59378934621778079</v>
      </c>
      <c r="AB326" s="328">
        <v>0.41249075784720635</v>
      </c>
      <c r="AC326" s="328">
        <v>0.74866340914389795</v>
      </c>
      <c r="AD326" s="328">
        <v>4.1222488803697388E-2</v>
      </c>
      <c r="AE326" s="328">
        <v>9.8509068368143993E-2</v>
      </c>
      <c r="AF326" s="328">
        <v>0.70127976041398754</v>
      </c>
      <c r="AG326" s="328">
        <v>0.46470978018551268</v>
      </c>
      <c r="AH326" s="328">
        <v>0.49233236456687579</v>
      </c>
      <c r="AI326" s="328">
        <v>0.25141260999361847</v>
      </c>
      <c r="AJ326" s="328">
        <v>0.43875857743268121</v>
      </c>
      <c r="AK326" s="328">
        <v>0.4706098451033558</v>
      </c>
      <c r="AL326" s="328">
        <v>0.97375969175722954</v>
      </c>
      <c r="AM326" s="328">
        <v>0.66518483326603661</v>
      </c>
      <c r="AN326" s="328">
        <v>0.17255935607417339</v>
      </c>
      <c r="AO326" s="328">
        <v>0.16363902171240863</v>
      </c>
      <c r="AP326" s="328">
        <v>0.17235062577136162</v>
      </c>
      <c r="AQ326" s="328">
        <v>6.9324665995358359E-3</v>
      </c>
      <c r="AR326" s="328">
        <v>0.23770215179410337</v>
      </c>
      <c r="AS326" s="328">
        <v>0.30453882044066205</v>
      </c>
      <c r="AT326" s="328">
        <v>0.51495719075676738</v>
      </c>
      <c r="AU326" s="328">
        <v>0.67317713686339786</v>
      </c>
      <c r="AV326" s="328">
        <v>0.14446094290468281</v>
      </c>
      <c r="AW326" s="328">
        <v>0.24895063209447077</v>
      </c>
      <c r="AX326" s="328">
        <v>0.21936965049123036</v>
      </c>
      <c r="AY326" s="328">
        <v>0.23032485086862398</v>
      </c>
      <c r="AZ326" s="328">
        <v>0.86124133905085731</v>
      </c>
      <c r="BA326" s="328">
        <v>0.88399785019245591</v>
      </c>
      <c r="BB326" s="328">
        <v>0.45741484557974488</v>
      </c>
      <c r="BC326" s="328">
        <v>0.70241591112546153</v>
      </c>
      <c r="BD326" s="328">
        <v>0.50444558604948231</v>
      </c>
      <c r="BE326" s="328">
        <v>0.31805585228205202</v>
      </c>
      <c r="BF326" s="328">
        <v>1.1544292675674583E-2</v>
      </c>
      <c r="BG326" s="328">
        <v>0.73447337000264645</v>
      </c>
      <c r="BH326" s="328">
        <v>0.49335752033995384</v>
      </c>
      <c r="BI326" s="328">
        <v>0.55921425866194707</v>
      </c>
      <c r="BJ326" s="328">
        <v>7.7423166255189635E-2</v>
      </c>
      <c r="BK326" s="328">
        <v>0.44794492095741711</v>
      </c>
      <c r="BL326" s="328">
        <v>3.2691518799468966E-2</v>
      </c>
      <c r="BM326" s="328">
        <v>0.33670080460778529</v>
      </c>
      <c r="BN326" s="328">
        <v>0.21132782941661787</v>
      </c>
      <c r="BO326" s="328">
        <v>0.14852793713624757</v>
      </c>
      <c r="BP326" s="328">
        <v>0.81483294069589984</v>
      </c>
      <c r="BQ326" s="328">
        <v>0.93856010280611368</v>
      </c>
      <c r="BR326" s="328">
        <v>0.41900054893278682</v>
      </c>
      <c r="BS326" s="328">
        <v>0.61609472483264671</v>
      </c>
      <c r="BT326" s="328">
        <v>0.9650844287819309</v>
      </c>
      <c r="BU326" s="328">
        <v>0.14378455156988323</v>
      </c>
      <c r="BV326" s="328">
        <v>0.46215335773644806</v>
      </c>
      <c r="BW326" s="328">
        <v>9.1551364430422222E-2</v>
      </c>
      <c r="BX326" s="328">
        <v>0.95665015798714492</v>
      </c>
      <c r="BY326" s="328">
        <v>0.13339073031840076</v>
      </c>
      <c r="BZ326" s="328">
        <v>0.98922720440718903</v>
      </c>
      <c r="CA326" s="328">
        <v>0.67098796520156023</v>
      </c>
      <c r="CB326" s="328">
        <v>0.91831059186096553</v>
      </c>
      <c r="CC326" s="328">
        <v>0.98866509781363066</v>
      </c>
      <c r="CD326" s="328">
        <v>0.38091278003630658</v>
      </c>
      <c r="CE326" s="328">
        <v>0.220758569538136</v>
      </c>
      <c r="CF326" s="328">
        <v>0.54163063892879837</v>
      </c>
      <c r="CG326" s="328">
        <v>7.7732300462930448E-2</v>
      </c>
      <c r="CH326" s="328">
        <v>0.14465004668416115</v>
      </c>
      <c r="CI326" s="328">
        <v>0.73474755567400063</v>
      </c>
      <c r="CJ326" s="328">
        <v>0.97703746683672765</v>
      </c>
      <c r="CK326" s="328">
        <v>0.95950855610521035</v>
      </c>
      <c r="CL326" s="328">
        <v>0.72640691099547094</v>
      </c>
      <c r="CM326" s="328">
        <v>0.23594275239344853</v>
      </c>
      <c r="CN326" s="328">
        <v>0.82461414593732663</v>
      </c>
      <c r="CO326" s="328">
        <v>0.33195551816556379</v>
      </c>
      <c r="CP326" s="328">
        <v>0.45315099512758761</v>
      </c>
      <c r="CQ326" s="328">
        <v>0.57077153499260991</v>
      </c>
      <c r="CR326" s="328">
        <v>0.87845715107734001</v>
      </c>
      <c r="CS326" s="328">
        <v>0.2113579765840008</v>
      </c>
      <c r="CT326" s="328">
        <v>0.66560118154909809</v>
      </c>
      <c r="CU326" s="328">
        <v>0.18445389538007184</v>
      </c>
      <c r="CV326" s="328">
        <v>0.59676737036750449</v>
      </c>
      <c r="CW326" s="329">
        <v>0.41777548448235025</v>
      </c>
    </row>
    <row r="327" spans="1:101" x14ac:dyDescent="0.25">
      <c r="A327" s="322">
        <v>325</v>
      </c>
      <c r="B327" s="327">
        <v>0.12325948065347014</v>
      </c>
      <c r="C327" s="328">
        <v>0.68707558273030522</v>
      </c>
      <c r="D327" s="328">
        <v>9.6402213695959027E-2</v>
      </c>
      <c r="E327" s="328">
        <v>0.52398395075274617</v>
      </c>
      <c r="F327" s="328">
        <v>0.14201422892017224</v>
      </c>
      <c r="G327" s="328">
        <v>0.17696743359042433</v>
      </c>
      <c r="H327" s="328">
        <v>0.21064432678490164</v>
      </c>
      <c r="I327" s="328">
        <v>0.46847050066950646</v>
      </c>
      <c r="J327" s="328">
        <v>0.17297193216937679</v>
      </c>
      <c r="K327" s="328">
        <v>0.85990578731286327</v>
      </c>
      <c r="L327" s="328">
        <v>0.48742462749440674</v>
      </c>
      <c r="M327" s="328">
        <v>0.30083455445506341</v>
      </c>
      <c r="N327" s="328">
        <v>0.69087129691568361</v>
      </c>
      <c r="O327" s="328">
        <v>0.12293296782947039</v>
      </c>
      <c r="P327" s="328">
        <v>5.6215861140172407E-2</v>
      </c>
      <c r="Q327" s="328">
        <v>0.38441794842038401</v>
      </c>
      <c r="R327" s="328">
        <v>0.14685597311011378</v>
      </c>
      <c r="S327" s="328">
        <v>0.39794537221863013</v>
      </c>
      <c r="T327" s="328">
        <v>0.16875551329473204</v>
      </c>
      <c r="U327" s="328">
        <v>5.856073201266665E-2</v>
      </c>
      <c r="V327" s="328">
        <v>0.31054744261062073</v>
      </c>
      <c r="W327" s="328">
        <v>0.59275758127270994</v>
      </c>
      <c r="X327" s="328">
        <v>8.5332048638554703E-2</v>
      </c>
      <c r="Y327" s="328">
        <v>0.74313232812818875</v>
      </c>
      <c r="Z327" s="328">
        <v>0.95905201514592697</v>
      </c>
      <c r="AA327" s="328">
        <v>0.53050844958694654</v>
      </c>
      <c r="AB327" s="328">
        <v>0.83794292886346633</v>
      </c>
      <c r="AC327" s="328">
        <v>0.70180576898071845</v>
      </c>
      <c r="AD327" s="328">
        <v>0.9735208095345238</v>
      </c>
      <c r="AE327" s="328">
        <v>0.7607914889446461</v>
      </c>
      <c r="AF327" s="328">
        <v>0.77910366991526203</v>
      </c>
      <c r="AG327" s="328">
        <v>0.29967909362742629</v>
      </c>
      <c r="AH327" s="328">
        <v>0.53542039554345866</v>
      </c>
      <c r="AI327" s="328">
        <v>0.21036932576635703</v>
      </c>
      <c r="AJ327" s="328">
        <v>0.3356564092228469</v>
      </c>
      <c r="AK327" s="328">
        <v>0.73544582645463485</v>
      </c>
      <c r="AL327" s="328">
        <v>0.76396976743414236</v>
      </c>
      <c r="AM327" s="328">
        <v>0.19034579397396456</v>
      </c>
      <c r="AN327" s="328">
        <v>0.39362379643857714</v>
      </c>
      <c r="AO327" s="328">
        <v>0.83965506123569766</v>
      </c>
      <c r="AP327" s="328">
        <v>0.65919659009591691</v>
      </c>
      <c r="AQ327" s="328">
        <v>0.58585243778887719</v>
      </c>
      <c r="AR327" s="328">
        <v>0.67493629188726789</v>
      </c>
      <c r="AS327" s="328">
        <v>0.76413666631258903</v>
      </c>
      <c r="AT327" s="328">
        <v>0.15596178661731219</v>
      </c>
      <c r="AU327" s="328">
        <v>0.69727667554496686</v>
      </c>
      <c r="AV327" s="328">
        <v>0.96035401523707997</v>
      </c>
      <c r="AW327" s="328">
        <v>5.116084299763024E-2</v>
      </c>
      <c r="AX327" s="328">
        <v>0.4498386313292364</v>
      </c>
      <c r="AY327" s="328">
        <v>0.40944632537453907</v>
      </c>
      <c r="AZ327" s="328">
        <v>0.17098445137659191</v>
      </c>
      <c r="BA327" s="328">
        <v>0.42570600994072016</v>
      </c>
      <c r="BB327" s="328">
        <v>0.33767732603496681</v>
      </c>
      <c r="BC327" s="328">
        <v>0.67038285275396792</v>
      </c>
      <c r="BD327" s="328">
        <v>0.99893362796841756</v>
      </c>
      <c r="BE327" s="328">
        <v>0.93496967773038664</v>
      </c>
      <c r="BF327" s="328">
        <v>0.64002172451334127</v>
      </c>
      <c r="BG327" s="328">
        <v>0.84823903140521706</v>
      </c>
      <c r="BH327" s="328">
        <v>0.26827735591248203</v>
      </c>
      <c r="BI327" s="328">
        <v>0.78231922531860532</v>
      </c>
      <c r="BJ327" s="328">
        <v>0.82598834212990391</v>
      </c>
      <c r="BK327" s="328">
        <v>0.94087135971559843</v>
      </c>
      <c r="BL327" s="328">
        <v>3.3942614477215916E-2</v>
      </c>
      <c r="BM327" s="328">
        <v>0.35590870005148156</v>
      </c>
      <c r="BN327" s="328">
        <v>4.1160420149894072E-2</v>
      </c>
      <c r="BO327" s="328">
        <v>0.98646721843063467</v>
      </c>
      <c r="BP327" s="328">
        <v>0.44507644689821357</v>
      </c>
      <c r="BQ327" s="328">
        <v>0.38933736258503893</v>
      </c>
      <c r="BR327" s="328">
        <v>0.51772777591914654</v>
      </c>
      <c r="BS327" s="328">
        <v>0.86792103417969479</v>
      </c>
      <c r="BT327" s="328">
        <v>5.3098396990750141E-2</v>
      </c>
      <c r="BU327" s="328">
        <v>7.9526265775627714E-2</v>
      </c>
      <c r="BV327" s="328">
        <v>0.25585570129706436</v>
      </c>
      <c r="BW327" s="328">
        <v>0.94301794095309166</v>
      </c>
      <c r="BX327" s="328">
        <v>0.96348990010893543</v>
      </c>
      <c r="BY327" s="328">
        <v>0.89577260024200278</v>
      </c>
      <c r="BZ327" s="328">
        <v>0.12232613744481702</v>
      </c>
      <c r="CA327" s="328">
        <v>3.5957872479995601E-2</v>
      </c>
      <c r="CB327" s="328">
        <v>0.9835645256700003</v>
      </c>
      <c r="CC327" s="328">
        <v>0.97452209895912656</v>
      </c>
      <c r="CD327" s="328">
        <v>0.68179420163102411</v>
      </c>
      <c r="CE327" s="328">
        <v>0.23135573517476282</v>
      </c>
      <c r="CF327" s="328">
        <v>0.98529766635643523</v>
      </c>
      <c r="CG327" s="328">
        <v>0.64954272642399613</v>
      </c>
      <c r="CH327" s="328">
        <v>0.28797363305965007</v>
      </c>
      <c r="CI327" s="328">
        <v>0.9897468439905639</v>
      </c>
      <c r="CJ327" s="328">
        <v>0.65031071825379638</v>
      </c>
      <c r="CK327" s="328">
        <v>0.47405031763683603</v>
      </c>
      <c r="CL327" s="328">
        <v>0.8358629746188635</v>
      </c>
      <c r="CM327" s="328">
        <v>0.92940543421501975</v>
      </c>
      <c r="CN327" s="328">
        <v>0.729277558008258</v>
      </c>
      <c r="CO327" s="328">
        <v>0.7683349910339734</v>
      </c>
      <c r="CP327" s="328">
        <v>0.56395495267719586</v>
      </c>
      <c r="CQ327" s="328">
        <v>9.5570204220553734E-2</v>
      </c>
      <c r="CR327" s="328">
        <v>0.95147827619416625</v>
      </c>
      <c r="CS327" s="328">
        <v>0.14722664694996368</v>
      </c>
      <c r="CT327" s="328">
        <v>0.48691639192689706</v>
      </c>
      <c r="CU327" s="328">
        <v>0.63724134779569841</v>
      </c>
      <c r="CV327" s="328">
        <v>0.73238913074845335</v>
      </c>
      <c r="CW327" s="329">
        <v>0.1439570504663723</v>
      </c>
    </row>
    <row r="328" spans="1:101" x14ac:dyDescent="0.25">
      <c r="A328" s="322">
        <v>326</v>
      </c>
      <c r="B328" s="327">
        <v>0.94023049738166353</v>
      </c>
      <c r="C328" s="328">
        <v>0.3879487200966707</v>
      </c>
      <c r="D328" s="328">
        <v>0.38459782926789021</v>
      </c>
      <c r="E328" s="328">
        <v>0.53627116938536834</v>
      </c>
      <c r="F328" s="328">
        <v>0.18014294303970324</v>
      </c>
      <c r="G328" s="328">
        <v>0.15717077125217527</v>
      </c>
      <c r="H328" s="328">
        <v>0.20007652433578738</v>
      </c>
      <c r="I328" s="328">
        <v>0.91311909710066885</v>
      </c>
      <c r="J328" s="328">
        <v>0.44931252230544438</v>
      </c>
      <c r="K328" s="328">
        <v>0.72928580080204464</v>
      </c>
      <c r="L328" s="328">
        <v>0.16416521942502094</v>
      </c>
      <c r="M328" s="328">
        <v>0.31349603918465263</v>
      </c>
      <c r="N328" s="328">
        <v>3.2102933363160169E-2</v>
      </c>
      <c r="O328" s="328">
        <v>0.36647062618977011</v>
      </c>
      <c r="P328" s="328">
        <v>0.5537963996655979</v>
      </c>
      <c r="Q328" s="328">
        <v>0.13054541101451145</v>
      </c>
      <c r="R328" s="328">
        <v>0.78058467052739111</v>
      </c>
      <c r="S328" s="328">
        <v>0.94489874403249008</v>
      </c>
      <c r="T328" s="328">
        <v>0.3360270052719887</v>
      </c>
      <c r="U328" s="328">
        <v>0.7375699232158488</v>
      </c>
      <c r="V328" s="328">
        <v>0.14124770320585878</v>
      </c>
      <c r="W328" s="328">
        <v>0.88244234779170405</v>
      </c>
      <c r="X328" s="328">
        <v>0.29095576380441823</v>
      </c>
      <c r="Y328" s="328">
        <v>0.44957581957317605</v>
      </c>
      <c r="Z328" s="328">
        <v>0.77296488597745139</v>
      </c>
      <c r="AA328" s="328">
        <v>0.64913824104526463</v>
      </c>
      <c r="AB328" s="328">
        <v>0.90258938187211668</v>
      </c>
      <c r="AC328" s="328">
        <v>0.37195025593905839</v>
      </c>
      <c r="AD328" s="328">
        <v>0.47478109742984831</v>
      </c>
      <c r="AE328" s="328">
        <v>0.91131267621139589</v>
      </c>
      <c r="AF328" s="328">
        <v>0.30034803549801481</v>
      </c>
      <c r="AG328" s="328">
        <v>0.49756135253929745</v>
      </c>
      <c r="AH328" s="328">
        <v>0.82470239048612193</v>
      </c>
      <c r="AI328" s="328">
        <v>5.4375622813410462E-2</v>
      </c>
      <c r="AJ328" s="328">
        <v>0.51191619418474632</v>
      </c>
      <c r="AK328" s="328">
        <v>0.94873631233911659</v>
      </c>
      <c r="AL328" s="328">
        <v>0.17663236555745865</v>
      </c>
      <c r="AM328" s="328">
        <v>8.5175454919051541E-2</v>
      </c>
      <c r="AN328" s="328">
        <v>0.42904487751502263</v>
      </c>
      <c r="AO328" s="328">
        <v>0.1645036328551015</v>
      </c>
      <c r="AP328" s="328">
        <v>0.11934228924406542</v>
      </c>
      <c r="AQ328" s="328">
        <v>0.48692291895078821</v>
      </c>
      <c r="AR328" s="328">
        <v>0.88996528539424902</v>
      </c>
      <c r="AS328" s="328">
        <v>0.49496078393653509</v>
      </c>
      <c r="AT328" s="328">
        <v>0.3281358765394855</v>
      </c>
      <c r="AU328" s="328">
        <v>0.42463810343732322</v>
      </c>
      <c r="AV328" s="328">
        <v>0.72570612243144605</v>
      </c>
      <c r="AW328" s="328">
        <v>0.39886890290782695</v>
      </c>
      <c r="AX328" s="328">
        <v>6.4657878014238168E-2</v>
      </c>
      <c r="AY328" s="328">
        <v>0.727241495624662</v>
      </c>
      <c r="AZ328" s="328">
        <v>0.83487594022291134</v>
      </c>
      <c r="BA328" s="328">
        <v>0.67616356872717298</v>
      </c>
      <c r="BB328" s="328">
        <v>0.93751294001125118</v>
      </c>
      <c r="BC328" s="328">
        <v>0.58051962877498942</v>
      </c>
      <c r="BD328" s="328">
        <v>0.35848962003193474</v>
      </c>
      <c r="BE328" s="328">
        <v>0.7682371647845061</v>
      </c>
      <c r="BF328" s="328">
        <v>0.21642745402144126</v>
      </c>
      <c r="BG328" s="328">
        <v>0.40135111672118029</v>
      </c>
      <c r="BH328" s="328">
        <v>0.45563982706694106</v>
      </c>
      <c r="BI328" s="328">
        <v>0.38507541635183795</v>
      </c>
      <c r="BJ328" s="328">
        <v>0.79117191844067847</v>
      </c>
      <c r="BK328" s="328">
        <v>0.91966908536476755</v>
      </c>
      <c r="BL328" s="328">
        <v>0.42379240046099653</v>
      </c>
      <c r="BM328" s="328">
        <v>0.90262711583852351</v>
      </c>
      <c r="BN328" s="328">
        <v>0.64394793485155066</v>
      </c>
      <c r="BO328" s="328">
        <v>0.25165605760295584</v>
      </c>
      <c r="BP328" s="328">
        <v>0.99926775931843093</v>
      </c>
      <c r="BQ328" s="328">
        <v>0.4916130450806071</v>
      </c>
      <c r="BR328" s="328">
        <v>0.75465162056603852</v>
      </c>
      <c r="BS328" s="328">
        <v>0.82266513757514925</v>
      </c>
      <c r="BT328" s="328">
        <v>0.52749771032635895</v>
      </c>
      <c r="BU328" s="328">
        <v>0.84375274384389609</v>
      </c>
      <c r="BV328" s="328">
        <v>0.51578403801941186</v>
      </c>
      <c r="BW328" s="328">
        <v>0.21299877442942616</v>
      </c>
      <c r="BX328" s="328">
        <v>0.34614646433153951</v>
      </c>
      <c r="BY328" s="328">
        <v>0.17157879680439692</v>
      </c>
      <c r="BZ328" s="328">
        <v>0.4168421673854199</v>
      </c>
      <c r="CA328" s="328">
        <v>0.25289490006762083</v>
      </c>
      <c r="CB328" s="328">
        <v>0.75037619218953999</v>
      </c>
      <c r="CC328" s="328">
        <v>0.2288195103009949</v>
      </c>
      <c r="CD328" s="328">
        <v>0.83292111860841844</v>
      </c>
      <c r="CE328" s="328">
        <v>0.17061108639119915</v>
      </c>
      <c r="CF328" s="328">
        <v>0.17884197705993277</v>
      </c>
      <c r="CG328" s="328">
        <v>0.79921910841092658</v>
      </c>
      <c r="CH328" s="328">
        <v>0.43576816409296582</v>
      </c>
      <c r="CI328" s="328">
        <v>0.94855126694439718</v>
      </c>
      <c r="CJ328" s="328">
        <v>0.35481518173799187</v>
      </c>
      <c r="CK328" s="328">
        <v>0.86896292950478937</v>
      </c>
      <c r="CL328" s="328">
        <v>0.78936299793722964</v>
      </c>
      <c r="CM328" s="328">
        <v>0.73081748499200616</v>
      </c>
      <c r="CN328" s="328">
        <v>0.59067741628306258</v>
      </c>
      <c r="CO328" s="328">
        <v>0.67840097810030264</v>
      </c>
      <c r="CP328" s="328">
        <v>0.22595479489521786</v>
      </c>
      <c r="CQ328" s="328">
        <v>0.96755497505228005</v>
      </c>
      <c r="CR328" s="328">
        <v>0.99840835246305959</v>
      </c>
      <c r="CS328" s="328">
        <v>0.7837451162437461</v>
      </c>
      <c r="CT328" s="328">
        <v>0.53824807783561379</v>
      </c>
      <c r="CU328" s="328">
        <v>0.56464318300421579</v>
      </c>
      <c r="CV328" s="328">
        <v>0.46635594334888353</v>
      </c>
      <c r="CW328" s="329">
        <v>9.215063381274291E-2</v>
      </c>
    </row>
    <row r="329" spans="1:101" x14ac:dyDescent="0.25">
      <c r="A329" s="322">
        <v>327</v>
      </c>
      <c r="B329" s="327">
        <v>0.41446995471185488</v>
      </c>
      <c r="C329" s="328">
        <v>0.52135319845251438</v>
      </c>
      <c r="D329" s="328">
        <v>3.6981589723392272E-2</v>
      </c>
      <c r="E329" s="328">
        <v>0.65244825075776536</v>
      </c>
      <c r="F329" s="328">
        <v>0.47941129588101283</v>
      </c>
      <c r="G329" s="328">
        <v>0.46387637703592488</v>
      </c>
      <c r="H329" s="328">
        <v>0.20917659443462822</v>
      </c>
      <c r="I329" s="328">
        <v>0.52500100130526839</v>
      </c>
      <c r="J329" s="328">
        <v>0.83531079245588469</v>
      </c>
      <c r="K329" s="328">
        <v>0.55715678409644243</v>
      </c>
      <c r="L329" s="328">
        <v>0.39507279016173147</v>
      </c>
      <c r="M329" s="328">
        <v>6.014583038510235E-2</v>
      </c>
      <c r="N329" s="328">
        <v>0.41777924112170073</v>
      </c>
      <c r="O329" s="328">
        <v>0.35105949990149865</v>
      </c>
      <c r="P329" s="328">
        <v>0.69410700254838775</v>
      </c>
      <c r="Q329" s="328">
        <v>0.61628823117113418</v>
      </c>
      <c r="R329" s="328">
        <v>0.37162149942562728</v>
      </c>
      <c r="S329" s="328">
        <v>0.54316412643211476</v>
      </c>
      <c r="T329" s="328">
        <v>0.80666978241245535</v>
      </c>
      <c r="U329" s="328">
        <v>0.71997926054269645</v>
      </c>
      <c r="V329" s="328">
        <v>0.9690233726881905</v>
      </c>
      <c r="W329" s="328">
        <v>0.97578309339151348</v>
      </c>
      <c r="X329" s="328">
        <v>0.98414098041109455</v>
      </c>
      <c r="Y329" s="328">
        <v>0.21934301988797955</v>
      </c>
      <c r="Z329" s="328">
        <v>0.25944538620194746</v>
      </c>
      <c r="AA329" s="328">
        <v>0.76335927311788176</v>
      </c>
      <c r="AB329" s="328">
        <v>0.29084728552677808</v>
      </c>
      <c r="AC329" s="328">
        <v>0.99057312352034277</v>
      </c>
      <c r="AD329" s="328">
        <v>5.716342479860792E-2</v>
      </c>
      <c r="AE329" s="328">
        <v>0.11936219283552152</v>
      </c>
      <c r="AF329" s="328">
        <v>0.55235246736185406</v>
      </c>
      <c r="AG329" s="328">
        <v>0.13038727096612557</v>
      </c>
      <c r="AH329" s="328">
        <v>0.58590818889793095</v>
      </c>
      <c r="AI329" s="328">
        <v>0.91107289968725702</v>
      </c>
      <c r="AJ329" s="328">
        <v>0.28527069802340965</v>
      </c>
      <c r="AK329" s="328">
        <v>0.846271247607429</v>
      </c>
      <c r="AL329" s="328">
        <v>0.49871484079094697</v>
      </c>
      <c r="AM329" s="328">
        <v>3.8608338860835367E-2</v>
      </c>
      <c r="AN329" s="328">
        <v>0.87415396441598325</v>
      </c>
      <c r="AO329" s="328">
        <v>2.2855844124734848E-2</v>
      </c>
      <c r="AP329" s="328">
        <v>0.76696374873342954</v>
      </c>
      <c r="AQ329" s="328">
        <v>0.90199883959626703</v>
      </c>
      <c r="AR329" s="328">
        <v>0.28214042419999075</v>
      </c>
      <c r="AS329" s="328">
        <v>0.55816329565003131</v>
      </c>
      <c r="AT329" s="328">
        <v>0.94316485352270885</v>
      </c>
      <c r="AU329" s="328">
        <v>0.54213598550129505</v>
      </c>
      <c r="AV329" s="328">
        <v>0.72220458256843068</v>
      </c>
      <c r="AW329" s="328">
        <v>0.44445151905974623</v>
      </c>
      <c r="AX329" s="328">
        <v>0.4500220445666383</v>
      </c>
      <c r="AY329" s="328">
        <v>0.49574970512956806</v>
      </c>
      <c r="AZ329" s="328">
        <v>0.99519670546190486</v>
      </c>
      <c r="BA329" s="328">
        <v>0.55882886666877685</v>
      </c>
      <c r="BB329" s="328">
        <v>0.99419746630899475</v>
      </c>
      <c r="BC329" s="328">
        <v>0.25199692410195595</v>
      </c>
      <c r="BD329" s="328">
        <v>0.70787791264646049</v>
      </c>
      <c r="BE329" s="328">
        <v>0.21103024893360178</v>
      </c>
      <c r="BF329" s="328">
        <v>6.8452383920656779E-2</v>
      </c>
      <c r="BG329" s="328">
        <v>0.77223015377064974</v>
      </c>
      <c r="BH329" s="328">
        <v>0.89254755916866135</v>
      </c>
      <c r="BI329" s="328">
        <v>0.71655851716710028</v>
      </c>
      <c r="BJ329" s="328">
        <v>0.68892296951886678</v>
      </c>
      <c r="BK329" s="328">
        <v>0.16363027234604677</v>
      </c>
      <c r="BL329" s="328">
        <v>0.23220232478854119</v>
      </c>
      <c r="BM329" s="328">
        <v>0.57413939358638899</v>
      </c>
      <c r="BN329" s="328">
        <v>0.78454704691929766</v>
      </c>
      <c r="BO329" s="328">
        <v>0.16140641424522428</v>
      </c>
      <c r="BP329" s="328">
        <v>0.43042187688103795</v>
      </c>
      <c r="BQ329" s="328">
        <v>0.54308881304609447</v>
      </c>
      <c r="BR329" s="328">
        <v>0.85256276985474422</v>
      </c>
      <c r="BS329" s="328">
        <v>0.63017069917433322</v>
      </c>
      <c r="BT329" s="328">
        <v>0.94397911468639251</v>
      </c>
      <c r="BU329" s="328">
        <v>0.55058181872344569</v>
      </c>
      <c r="BV329" s="328">
        <v>0.18049944639398774</v>
      </c>
      <c r="BW329" s="328">
        <v>4.398479610340833E-2</v>
      </c>
      <c r="BX329" s="328">
        <v>0.59825105390893629</v>
      </c>
      <c r="BY329" s="328">
        <v>0.71342428447881212</v>
      </c>
      <c r="BZ329" s="328">
        <v>0.92580342579838604</v>
      </c>
      <c r="CA329" s="328">
        <v>0.28217379714952884</v>
      </c>
      <c r="CB329" s="328">
        <v>0.46037445379396846</v>
      </c>
      <c r="CC329" s="328">
        <v>0.7321374161894818</v>
      </c>
      <c r="CD329" s="328">
        <v>4.5960191024358998E-2</v>
      </c>
      <c r="CE329" s="328">
        <v>0.59886138693390789</v>
      </c>
      <c r="CF329" s="328">
        <v>0.37867591673499312</v>
      </c>
      <c r="CG329" s="328">
        <v>0.50812550354191721</v>
      </c>
      <c r="CH329" s="328">
        <v>0.27732617872445786</v>
      </c>
      <c r="CI329" s="328">
        <v>0.83276895629992542</v>
      </c>
      <c r="CJ329" s="328">
        <v>0.95057827925645988</v>
      </c>
      <c r="CK329" s="328">
        <v>0.36671641147856726</v>
      </c>
      <c r="CL329" s="328">
        <v>9.0506969838392459E-2</v>
      </c>
      <c r="CM329" s="328">
        <v>0.81173684986064387</v>
      </c>
      <c r="CN329" s="328">
        <v>0.33799112040308454</v>
      </c>
      <c r="CO329" s="328">
        <v>0.74204297951013443</v>
      </c>
      <c r="CP329" s="328">
        <v>0.2296456736465009</v>
      </c>
      <c r="CQ329" s="328">
        <v>0.86595095207316874</v>
      </c>
      <c r="CR329" s="328">
        <v>0.55048163174081477</v>
      </c>
      <c r="CS329" s="328">
        <v>0.94678145933279301</v>
      </c>
      <c r="CT329" s="328">
        <v>0.87371134942838191</v>
      </c>
      <c r="CU329" s="328">
        <v>0.17945405759209532</v>
      </c>
      <c r="CV329" s="328">
        <v>0.78385772542037913</v>
      </c>
      <c r="CW329" s="329">
        <v>0.50577884078185065</v>
      </c>
    </row>
    <row r="330" spans="1:101" x14ac:dyDescent="0.25">
      <c r="A330" s="322">
        <v>328</v>
      </c>
      <c r="B330" s="327">
        <v>0.11702459771134377</v>
      </c>
      <c r="C330" s="328">
        <v>6.6216665682127918E-2</v>
      </c>
      <c r="D330" s="328">
        <v>0.25720643879031502</v>
      </c>
      <c r="E330" s="328">
        <v>0.50340181461150113</v>
      </c>
      <c r="F330" s="328">
        <v>0.11248448528950705</v>
      </c>
      <c r="G330" s="328">
        <v>0.61162390234275499</v>
      </c>
      <c r="H330" s="328">
        <v>0.42734815450902119</v>
      </c>
      <c r="I330" s="328">
        <v>0.54289031294727685</v>
      </c>
      <c r="J330" s="328">
        <v>0.89025479847828692</v>
      </c>
      <c r="K330" s="328">
        <v>0.42155414429379956</v>
      </c>
      <c r="L330" s="328">
        <v>0.80604991273555759</v>
      </c>
      <c r="M330" s="328">
        <v>0.32861900735806326</v>
      </c>
      <c r="N330" s="328">
        <v>0.29147352569897489</v>
      </c>
      <c r="O330" s="328">
        <v>0.84876922324764936</v>
      </c>
      <c r="P330" s="328">
        <v>0.39785440499835101</v>
      </c>
      <c r="Q330" s="328">
        <v>0.95655678601424765</v>
      </c>
      <c r="R330" s="328">
        <v>0.39530924637021414</v>
      </c>
      <c r="S330" s="328">
        <v>0.4391245428635755</v>
      </c>
      <c r="T330" s="328">
        <v>0.67513216426573242</v>
      </c>
      <c r="U330" s="328">
        <v>0.92154977409923866</v>
      </c>
      <c r="V330" s="328">
        <v>0.8403641783325897</v>
      </c>
      <c r="W330" s="328">
        <v>0.80202872702697481</v>
      </c>
      <c r="X330" s="328">
        <v>0.96891536183975302</v>
      </c>
      <c r="Y330" s="328">
        <v>0.93944767503731352</v>
      </c>
      <c r="Z330" s="328">
        <v>0.17759707565554761</v>
      </c>
      <c r="AA330" s="328">
        <v>0.11262783040660196</v>
      </c>
      <c r="AB330" s="328">
        <v>0.23737963255367944</v>
      </c>
      <c r="AC330" s="328">
        <v>0.33583429811005416</v>
      </c>
      <c r="AD330" s="328">
        <v>0.77749402599138873</v>
      </c>
      <c r="AE330" s="328">
        <v>0.76525111631159937</v>
      </c>
      <c r="AF330" s="328">
        <v>0.45725836360108474</v>
      </c>
      <c r="AG330" s="328">
        <v>0.79832727923235058</v>
      </c>
      <c r="AH330" s="328">
        <v>0.34092163783791385</v>
      </c>
      <c r="AI330" s="328">
        <v>0.39156178825588706</v>
      </c>
      <c r="AJ330" s="328">
        <v>0.69232918136423827</v>
      </c>
      <c r="AK330" s="328">
        <v>0.6239211491137997</v>
      </c>
      <c r="AL330" s="328">
        <v>0.13825462729094706</v>
      </c>
      <c r="AM330" s="328">
        <v>0.18098925326408044</v>
      </c>
      <c r="AN330" s="328">
        <v>0.61292917059249996</v>
      </c>
      <c r="AO330" s="328">
        <v>6.1999017368957077E-2</v>
      </c>
      <c r="AP330" s="328">
        <v>0.58466300277587746</v>
      </c>
      <c r="AQ330" s="328">
        <v>0.74321239904824044</v>
      </c>
      <c r="AR330" s="328">
        <v>0.18559594922125466</v>
      </c>
      <c r="AS330" s="328">
        <v>0.19043826384841367</v>
      </c>
      <c r="AT330" s="328">
        <v>0.62081577316221903</v>
      </c>
      <c r="AU330" s="328">
        <v>7.3469994059449206E-2</v>
      </c>
      <c r="AV330" s="328">
        <v>0.34221729770842679</v>
      </c>
      <c r="AW330" s="328">
        <v>0.82676247711581241</v>
      </c>
      <c r="AX330" s="328">
        <v>0.71898153067458659</v>
      </c>
      <c r="AY330" s="328">
        <v>0.42065792498826848</v>
      </c>
      <c r="AZ330" s="328">
        <v>0.98825268187033299</v>
      </c>
      <c r="BA330" s="328">
        <v>0.44070385032749382</v>
      </c>
      <c r="BB330" s="328">
        <v>0.50193254944575916</v>
      </c>
      <c r="BC330" s="328">
        <v>0.38551540729460854</v>
      </c>
      <c r="BD330" s="328">
        <v>5.9383641469364257E-2</v>
      </c>
      <c r="BE330" s="328">
        <v>9.9577612519503589E-3</v>
      </c>
      <c r="BF330" s="328">
        <v>0.43945449736993147</v>
      </c>
      <c r="BG330" s="328">
        <v>5.0321841649979326E-2</v>
      </c>
      <c r="BH330" s="328">
        <v>0.79304000796263274</v>
      </c>
      <c r="BI330" s="328">
        <v>0.7536770240113333</v>
      </c>
      <c r="BJ330" s="328">
        <v>0.44939163901838963</v>
      </c>
      <c r="BK330" s="328">
        <v>0.97083791524371255</v>
      </c>
      <c r="BL330" s="328">
        <v>0.4087448768082016</v>
      </c>
      <c r="BM330" s="328">
        <v>0.32756212503309978</v>
      </c>
      <c r="BN330" s="328">
        <v>0.41468501029778793</v>
      </c>
      <c r="BO330" s="328">
        <v>0.30019786608700727</v>
      </c>
      <c r="BP330" s="328">
        <v>0.28935975957788695</v>
      </c>
      <c r="BQ330" s="328">
        <v>0.864420683220672</v>
      </c>
      <c r="BR330" s="328">
        <v>0.76204934303641014</v>
      </c>
      <c r="BS330" s="328">
        <v>0.23428389396797389</v>
      </c>
      <c r="BT330" s="328">
        <v>0.24865750868080294</v>
      </c>
      <c r="BU330" s="328">
        <v>0.72825052309733085</v>
      </c>
      <c r="BV330" s="328">
        <v>0.38592677673174158</v>
      </c>
      <c r="BW330" s="328">
        <v>0.99575108250736055</v>
      </c>
      <c r="BX330" s="328">
        <v>0.11038512646637599</v>
      </c>
      <c r="BY330" s="328">
        <v>0.26974908080402149</v>
      </c>
      <c r="BZ330" s="328">
        <v>0.41322965809767376</v>
      </c>
      <c r="CA330" s="328">
        <v>0.59829443587114284</v>
      </c>
      <c r="CB330" s="328">
        <v>0.54421914567181395</v>
      </c>
      <c r="CC330" s="328">
        <v>0.42636609243363921</v>
      </c>
      <c r="CD330" s="328">
        <v>0.650287183144866</v>
      </c>
      <c r="CE330" s="328">
        <v>0.22513878334720827</v>
      </c>
      <c r="CF330" s="328">
        <v>0.19078459250277291</v>
      </c>
      <c r="CG330" s="328">
        <v>0.2963318529858423</v>
      </c>
      <c r="CH330" s="328">
        <v>0.87645739081190932</v>
      </c>
      <c r="CI330" s="328">
        <v>0.20797309035325928</v>
      </c>
      <c r="CJ330" s="328">
        <v>0.80506296182254511</v>
      </c>
      <c r="CK330" s="328">
        <v>0.5084824955974403</v>
      </c>
      <c r="CL330" s="328">
        <v>8.4538944999361654E-2</v>
      </c>
      <c r="CM330" s="328">
        <v>0.15886183738813742</v>
      </c>
      <c r="CN330" s="328">
        <v>0.26661071992792151</v>
      </c>
      <c r="CO330" s="328">
        <v>1.2759428499924397E-3</v>
      </c>
      <c r="CP330" s="328">
        <v>0.58470550869183313</v>
      </c>
      <c r="CQ330" s="328">
        <v>0.70883133232511231</v>
      </c>
      <c r="CR330" s="328">
        <v>0.11057238373465594</v>
      </c>
      <c r="CS330" s="328">
        <v>0.21622895443221912</v>
      </c>
      <c r="CT330" s="328">
        <v>0.3736955851107604</v>
      </c>
      <c r="CU330" s="328">
        <v>0.66571493840344043</v>
      </c>
      <c r="CV330" s="328">
        <v>0.64237311635013095</v>
      </c>
      <c r="CW330" s="329">
        <v>0.9801235195766751</v>
      </c>
    </row>
    <row r="331" spans="1:101" x14ac:dyDescent="0.25">
      <c r="A331" s="322">
        <v>329</v>
      </c>
      <c r="B331" s="327">
        <v>0.4713909653346473</v>
      </c>
      <c r="C331" s="328">
        <v>0.90067640069588273</v>
      </c>
      <c r="D331" s="328">
        <v>0.22297410600358436</v>
      </c>
      <c r="E331" s="328">
        <v>0.15651932853233319</v>
      </c>
      <c r="F331" s="328">
        <v>0.39749196440206824</v>
      </c>
      <c r="G331" s="328">
        <v>1.3155158975277637E-2</v>
      </c>
      <c r="H331" s="328">
        <v>0.13474548532307074</v>
      </c>
      <c r="I331" s="328">
        <v>0.6546641087987064</v>
      </c>
      <c r="J331" s="328">
        <v>0.4149003458260867</v>
      </c>
      <c r="K331" s="328">
        <v>0.18835951773705939</v>
      </c>
      <c r="L331" s="328">
        <v>0.20310217088324767</v>
      </c>
      <c r="M331" s="328">
        <v>0.40958469676696585</v>
      </c>
      <c r="N331" s="328">
        <v>0.13064088133320273</v>
      </c>
      <c r="O331" s="328">
        <v>0.68833425792082847</v>
      </c>
      <c r="P331" s="328">
        <v>0.99858293307198487</v>
      </c>
      <c r="Q331" s="328">
        <v>0.66142754251537639</v>
      </c>
      <c r="R331" s="328">
        <v>0.5953183318095725</v>
      </c>
      <c r="S331" s="328">
        <v>9.5481018833575293E-2</v>
      </c>
      <c r="T331" s="328">
        <v>0.39229921771742582</v>
      </c>
      <c r="U331" s="328">
        <v>8.7723848011713734E-2</v>
      </c>
      <c r="V331" s="328">
        <v>0.52818672028991975</v>
      </c>
      <c r="W331" s="328">
        <v>0.37980430173469237</v>
      </c>
      <c r="X331" s="328">
        <v>0.39528773729333633</v>
      </c>
      <c r="Y331" s="328">
        <v>0.18044776732015855</v>
      </c>
      <c r="Z331" s="328">
        <v>0.82399459439465095</v>
      </c>
      <c r="AA331" s="328">
        <v>0.80617921954460936</v>
      </c>
      <c r="AB331" s="328">
        <v>0.54084830862446598</v>
      </c>
      <c r="AC331" s="328">
        <v>0.80676939820070381</v>
      </c>
      <c r="AD331" s="328">
        <v>0.55475812553854098</v>
      </c>
      <c r="AE331" s="328">
        <v>0.41522279467584511</v>
      </c>
      <c r="AF331" s="328">
        <v>0.83935698873838871</v>
      </c>
      <c r="AG331" s="328">
        <v>0.27539739182792733</v>
      </c>
      <c r="AH331" s="328">
        <v>0.74434190189042315</v>
      </c>
      <c r="AI331" s="328">
        <v>0.30156327993013776</v>
      </c>
      <c r="AJ331" s="328">
        <v>0.21663128515767194</v>
      </c>
      <c r="AK331" s="328">
        <v>0.41877505719305397</v>
      </c>
      <c r="AL331" s="328">
        <v>0.69605387615825087</v>
      </c>
      <c r="AM331" s="328">
        <v>0.92818605662089815</v>
      </c>
      <c r="AN331" s="328">
        <v>0.67194873791155318</v>
      </c>
      <c r="AO331" s="328">
        <v>0.4930731466502325</v>
      </c>
      <c r="AP331" s="328">
        <v>0.5401778711999432</v>
      </c>
      <c r="AQ331" s="328">
        <v>0.38049539149544609</v>
      </c>
      <c r="AR331" s="328">
        <v>0.50770307706293449</v>
      </c>
      <c r="AS331" s="328">
        <v>0.75496741618586416</v>
      </c>
      <c r="AT331" s="328">
        <v>5.7482155274009017E-3</v>
      </c>
      <c r="AU331" s="328">
        <v>0.10826594171786774</v>
      </c>
      <c r="AV331" s="328">
        <v>0.28563185560162307</v>
      </c>
      <c r="AW331" s="328">
        <v>0.33457308403580122</v>
      </c>
      <c r="AX331" s="328">
        <v>0.15219792869171744</v>
      </c>
      <c r="AY331" s="328">
        <v>4.956866381567071E-2</v>
      </c>
      <c r="AZ331" s="328">
        <v>0.23644675562738393</v>
      </c>
      <c r="BA331" s="328">
        <v>0.93292554950590922</v>
      </c>
      <c r="BB331" s="328">
        <v>5.3636656008693606E-2</v>
      </c>
      <c r="BC331" s="328">
        <v>0.14455915707827494</v>
      </c>
      <c r="BD331" s="328">
        <v>0.82571045356937545</v>
      </c>
      <c r="BE331" s="328">
        <v>0.20992539727151538</v>
      </c>
      <c r="BF331" s="328">
        <v>0.52228295619654386</v>
      </c>
      <c r="BG331" s="328">
        <v>0.28764335987583589</v>
      </c>
      <c r="BH331" s="328">
        <v>0.65287536749592423</v>
      </c>
      <c r="BI331" s="328">
        <v>0.38614145477540962</v>
      </c>
      <c r="BJ331" s="328">
        <v>0.86960844693421047</v>
      </c>
      <c r="BK331" s="328">
        <v>0.83764142155522237</v>
      </c>
      <c r="BL331" s="328">
        <v>0.87469002095534187</v>
      </c>
      <c r="BM331" s="328">
        <v>2.0244824146302243E-2</v>
      </c>
      <c r="BN331" s="328">
        <v>0.88504022622806411</v>
      </c>
      <c r="BO331" s="328">
        <v>0.61984349296296148</v>
      </c>
      <c r="BP331" s="328">
        <v>0.79057534167889365</v>
      </c>
      <c r="BQ331" s="328">
        <v>0.25902385181386123</v>
      </c>
      <c r="BR331" s="328">
        <v>0.99441435782034038</v>
      </c>
      <c r="BS331" s="328">
        <v>0.26284039338630727</v>
      </c>
      <c r="BT331" s="328">
        <v>0.11626182331234336</v>
      </c>
      <c r="BU331" s="328">
        <v>0.535684125993936</v>
      </c>
      <c r="BV331" s="328">
        <v>0.9441151441702953</v>
      </c>
      <c r="BW331" s="328">
        <v>0.62439428325136759</v>
      </c>
      <c r="BX331" s="328">
        <v>0.59095652007590527</v>
      </c>
      <c r="BY331" s="328">
        <v>0.51673333590341208</v>
      </c>
      <c r="BZ331" s="328">
        <v>0.1724363452709754</v>
      </c>
      <c r="CA331" s="328">
        <v>0.87851394293722196</v>
      </c>
      <c r="CB331" s="328">
        <v>0.68099451941133848</v>
      </c>
      <c r="CC331" s="328">
        <v>0.44034386934762448</v>
      </c>
      <c r="CD331" s="328">
        <v>0.84078131623298491</v>
      </c>
      <c r="CE331" s="328">
        <v>0.37884926025762611</v>
      </c>
      <c r="CF331" s="328">
        <v>0.21606317700817712</v>
      </c>
      <c r="CG331" s="328">
        <v>0.89709233119126219</v>
      </c>
      <c r="CH331" s="328">
        <v>0.21732015209985023</v>
      </c>
      <c r="CI331" s="328">
        <v>0.15134937761663547</v>
      </c>
      <c r="CJ331" s="328">
        <v>0.71432461866319574</v>
      </c>
      <c r="CK331" s="328">
        <v>0.12576891975301896</v>
      </c>
      <c r="CL331" s="328">
        <v>0.11305954559205045</v>
      </c>
      <c r="CM331" s="328">
        <v>0.9410035862307875</v>
      </c>
      <c r="CN331" s="328">
        <v>0.77146003477128255</v>
      </c>
      <c r="CO331" s="328">
        <v>0.32390985775962067</v>
      </c>
      <c r="CP331" s="328">
        <v>0.96600009640166817</v>
      </c>
      <c r="CQ331" s="328">
        <v>0.43612642726395512</v>
      </c>
      <c r="CR331" s="328">
        <v>0.32934701243467357</v>
      </c>
      <c r="CS331" s="328">
        <v>0.92859542426845065</v>
      </c>
      <c r="CT331" s="328">
        <v>6.3967278025867991E-2</v>
      </c>
      <c r="CU331" s="328">
        <v>0.25637671067731382</v>
      </c>
      <c r="CV331" s="328">
        <v>0.12289694741144097</v>
      </c>
      <c r="CW331" s="329">
        <v>0.21924560464216203</v>
      </c>
    </row>
    <row r="332" spans="1:101" x14ac:dyDescent="0.25">
      <c r="A332" s="322">
        <v>330</v>
      </c>
      <c r="B332" s="327">
        <v>0.65874890595965674</v>
      </c>
      <c r="C332" s="328">
        <v>0.67199352968509141</v>
      </c>
      <c r="D332" s="328">
        <v>0.46309115822359903</v>
      </c>
      <c r="E332" s="328">
        <v>0.20522904338485937</v>
      </c>
      <c r="F332" s="328">
        <v>0.28706994006515907</v>
      </c>
      <c r="G332" s="328">
        <v>0.25080416572622277</v>
      </c>
      <c r="H332" s="328">
        <v>0.22579082991945976</v>
      </c>
      <c r="I332" s="328">
        <v>8.0079953366953838E-2</v>
      </c>
      <c r="J332" s="328">
        <v>0.51015606647532596</v>
      </c>
      <c r="K332" s="328">
        <v>0.67872420658537269</v>
      </c>
      <c r="L332" s="328">
        <v>0.35124170303249791</v>
      </c>
      <c r="M332" s="328">
        <v>0.9999541698299208</v>
      </c>
      <c r="N332" s="328">
        <v>0.16470623109785087</v>
      </c>
      <c r="O332" s="328">
        <v>0.13434026471802518</v>
      </c>
      <c r="P332" s="328">
        <v>0.97342570740276946</v>
      </c>
      <c r="Q332" s="328">
        <v>0.43484039923365536</v>
      </c>
      <c r="R332" s="328">
        <v>0.47392131058050224</v>
      </c>
      <c r="S332" s="328">
        <v>0.28968010420793089</v>
      </c>
      <c r="T332" s="328">
        <v>1.3310556822822228E-2</v>
      </c>
      <c r="U332" s="328">
        <v>0.20784663209444343</v>
      </c>
      <c r="V332" s="328">
        <v>0.2891697915573066</v>
      </c>
      <c r="W332" s="328">
        <v>0.63491840473160366</v>
      </c>
      <c r="X332" s="328">
        <v>0.19380102599136539</v>
      </c>
      <c r="Y332" s="328">
        <v>0.87837961147154564</v>
      </c>
      <c r="Z332" s="328">
        <v>0.17275854472750596</v>
      </c>
      <c r="AA332" s="328">
        <v>0.75131704519055575</v>
      </c>
      <c r="AB332" s="328">
        <v>0.43088684323588322</v>
      </c>
      <c r="AC332" s="328">
        <v>0.10319759504860149</v>
      </c>
      <c r="AD332" s="328">
        <v>4.9487955383141546E-2</v>
      </c>
      <c r="AE332" s="328">
        <v>4.7324088012064003E-2</v>
      </c>
      <c r="AF332" s="328">
        <v>0.79168955082107573</v>
      </c>
      <c r="AG332" s="328">
        <v>0.71816858117216498</v>
      </c>
      <c r="AH332" s="328">
        <v>0.59040328993281932</v>
      </c>
      <c r="AI332" s="328">
        <v>0.74073725683270197</v>
      </c>
      <c r="AJ332" s="328">
        <v>0.8921599575925736</v>
      </c>
      <c r="AK332" s="328">
        <v>0.34500646439723059</v>
      </c>
      <c r="AL332" s="328">
        <v>0.80439108799234038</v>
      </c>
      <c r="AM332" s="328">
        <v>0.61944190964809187</v>
      </c>
      <c r="AN332" s="328">
        <v>0.55906385916101531</v>
      </c>
      <c r="AO332" s="328">
        <v>0.82747880526689777</v>
      </c>
      <c r="AP332" s="328">
        <v>0.52722881797827337</v>
      </c>
      <c r="AQ332" s="328">
        <v>5.7320873046744047E-2</v>
      </c>
      <c r="AR332" s="328">
        <v>0.72499472352557981</v>
      </c>
      <c r="AS332" s="328">
        <v>0.42584106147930023</v>
      </c>
      <c r="AT332" s="328">
        <v>0.99652634158853415</v>
      </c>
      <c r="AU332" s="328">
        <v>0.67497615238641373</v>
      </c>
      <c r="AV332" s="328">
        <v>0.17523360058713688</v>
      </c>
      <c r="AW332" s="328">
        <v>1.4875382623441347E-2</v>
      </c>
      <c r="AX332" s="328">
        <v>3.9210695436566745E-3</v>
      </c>
      <c r="AY332" s="328">
        <v>0.95402849003463874</v>
      </c>
      <c r="AZ332" s="328">
        <v>0.55202864481350122</v>
      </c>
      <c r="BA332" s="328">
        <v>0.98965508379224509</v>
      </c>
      <c r="BB332" s="328">
        <v>0.58734716249029995</v>
      </c>
      <c r="BC332" s="328">
        <v>0.4836462064967133</v>
      </c>
      <c r="BD332" s="328">
        <v>0.51078085524247285</v>
      </c>
      <c r="BE332" s="328">
        <v>0.23940527747658802</v>
      </c>
      <c r="BF332" s="328">
        <v>0.76257136842481277</v>
      </c>
      <c r="BG332" s="328">
        <v>1.4569897739239224E-2</v>
      </c>
      <c r="BH332" s="328">
        <v>0.14219667020698701</v>
      </c>
      <c r="BI332" s="328">
        <v>0.71409203699660617</v>
      </c>
      <c r="BJ332" s="328">
        <v>0.71969419105204158</v>
      </c>
      <c r="BK332" s="328">
        <v>0.10635106638701064</v>
      </c>
      <c r="BL332" s="328">
        <v>0.17688246560059984</v>
      </c>
      <c r="BM332" s="328">
        <v>5.5574080313256724E-2</v>
      </c>
      <c r="BN332" s="328">
        <v>0.33829392640202727</v>
      </c>
      <c r="BO332" s="328">
        <v>0.22735436168350942</v>
      </c>
      <c r="BP332" s="328">
        <v>0.74362212032365771</v>
      </c>
      <c r="BQ332" s="328">
        <v>0.85622154398287709</v>
      </c>
      <c r="BR332" s="328">
        <v>0.32819167059940391</v>
      </c>
      <c r="BS332" s="328">
        <v>0.9065850854552846</v>
      </c>
      <c r="BT332" s="328">
        <v>0.62227770315449304</v>
      </c>
      <c r="BU332" s="328">
        <v>0.34765522026807893</v>
      </c>
      <c r="BV332" s="328">
        <v>4.564801618175629E-3</v>
      </c>
      <c r="BW332" s="328">
        <v>0.79642489090836754</v>
      </c>
      <c r="BX332" s="328">
        <v>0.52102365141954321</v>
      </c>
      <c r="BY332" s="328">
        <v>0.88705490257792174</v>
      </c>
      <c r="BZ332" s="328">
        <v>0.54771300376776821</v>
      </c>
      <c r="CA332" s="328">
        <v>0.67770775974146957</v>
      </c>
      <c r="CB332" s="328">
        <v>0.30408288765718483</v>
      </c>
      <c r="CC332" s="328">
        <v>0.99395236743453452</v>
      </c>
      <c r="CD332" s="328">
        <v>0.43909518549297211</v>
      </c>
      <c r="CE332" s="328">
        <v>0.30149518201618708</v>
      </c>
      <c r="CF332" s="328">
        <v>0.64840437910245385</v>
      </c>
      <c r="CG332" s="328">
        <v>0.24868867356182012</v>
      </c>
      <c r="CH332" s="328">
        <v>0.69420997410806873</v>
      </c>
      <c r="CI332" s="328">
        <v>0.35291964359824091</v>
      </c>
      <c r="CJ332" s="328">
        <v>0.80655990183732951</v>
      </c>
      <c r="CK332" s="328">
        <v>0.86241967903031913</v>
      </c>
      <c r="CL332" s="328">
        <v>0.753258454733859</v>
      </c>
      <c r="CM332" s="328">
        <v>0.7662191402468832</v>
      </c>
      <c r="CN332" s="328">
        <v>0.15046351904441035</v>
      </c>
      <c r="CO332" s="328">
        <v>0.42282033358988524</v>
      </c>
      <c r="CP332" s="328">
        <v>0.74496857972044372</v>
      </c>
      <c r="CQ332" s="328">
        <v>0.36039934785772054</v>
      </c>
      <c r="CR332" s="328">
        <v>0.74579570613792789</v>
      </c>
      <c r="CS332" s="328">
        <v>0.52025369127017029</v>
      </c>
      <c r="CT332" s="328">
        <v>0.28133678311285881</v>
      </c>
      <c r="CU332" s="328">
        <v>0.18519066443024124</v>
      </c>
      <c r="CV332" s="328">
        <v>0.49051480848859796</v>
      </c>
      <c r="CW332" s="329">
        <v>0.49619627577182102</v>
      </c>
    </row>
    <row r="333" spans="1:101" x14ac:dyDescent="0.25">
      <c r="A333" s="322">
        <v>331</v>
      </c>
      <c r="B333" s="327">
        <v>0.90381052538871454</v>
      </c>
      <c r="C333" s="328">
        <v>0.34473436462754581</v>
      </c>
      <c r="D333" s="328">
        <v>0.98297088325022508</v>
      </c>
      <c r="E333" s="328">
        <v>0.75274449618046102</v>
      </c>
      <c r="F333" s="328">
        <v>0.13160256097667711</v>
      </c>
      <c r="G333" s="328">
        <v>0.8668428547049789</v>
      </c>
      <c r="H333" s="328">
        <v>2.886932219574101E-2</v>
      </c>
      <c r="I333" s="328">
        <v>0.75345463959296066</v>
      </c>
      <c r="J333" s="328">
        <v>0.51886075353871286</v>
      </c>
      <c r="K333" s="328">
        <v>0.89518172944940511</v>
      </c>
      <c r="L333" s="328">
        <v>0.56275419041459829</v>
      </c>
      <c r="M333" s="328">
        <v>0.77260399615044228</v>
      </c>
      <c r="N333" s="328">
        <v>3.9538167224873799E-2</v>
      </c>
      <c r="O333" s="328">
        <v>0.7880198602633337</v>
      </c>
      <c r="P333" s="328">
        <v>0.95093320490704603</v>
      </c>
      <c r="Q333" s="328">
        <v>0.58710676108415694</v>
      </c>
      <c r="R333" s="328">
        <v>0.8926728755235438</v>
      </c>
      <c r="S333" s="328">
        <v>0.38997035144048731</v>
      </c>
      <c r="T333" s="328">
        <v>0.21073787293140556</v>
      </c>
      <c r="U333" s="328">
        <v>0.75787092489169905</v>
      </c>
      <c r="V333" s="328">
        <v>0.53095760776076517</v>
      </c>
      <c r="W333" s="328">
        <v>0.95756155397046094</v>
      </c>
      <c r="X333" s="328">
        <v>0.42490164059089675</v>
      </c>
      <c r="Y333" s="328">
        <v>0.14685755728049621</v>
      </c>
      <c r="Z333" s="328">
        <v>8.8192544348737911E-2</v>
      </c>
      <c r="AA333" s="328">
        <v>0.57138709741880422</v>
      </c>
      <c r="AB333" s="328">
        <v>0.68599602609558996</v>
      </c>
      <c r="AC333" s="328">
        <v>0.33250475526089129</v>
      </c>
      <c r="AD333" s="328">
        <v>0.20254451001641183</v>
      </c>
      <c r="AE333" s="328">
        <v>0.67930116488743586</v>
      </c>
      <c r="AF333" s="328">
        <v>7.4231810902065654E-3</v>
      </c>
      <c r="AG333" s="328">
        <v>0.21563942512469825</v>
      </c>
      <c r="AH333" s="328">
        <v>0.83644829600948389</v>
      </c>
      <c r="AI333" s="328">
        <v>0.94006387733953556</v>
      </c>
      <c r="AJ333" s="328">
        <v>0.96965264907947102</v>
      </c>
      <c r="AK333" s="328">
        <v>0.23451684379373594</v>
      </c>
      <c r="AL333" s="328">
        <v>0.38434897935052637</v>
      </c>
      <c r="AM333" s="328">
        <v>0.67366859999295281</v>
      </c>
      <c r="AN333" s="328">
        <v>0.15099684473852415</v>
      </c>
      <c r="AO333" s="328">
        <v>0.60026079785894426</v>
      </c>
      <c r="AP333" s="328">
        <v>4.8957753608238619E-2</v>
      </c>
      <c r="AQ333" s="328">
        <v>0.78192731807343585</v>
      </c>
      <c r="AR333" s="328">
        <v>0.91417672260761496</v>
      </c>
      <c r="AS333" s="328">
        <v>6.8781570031535733E-2</v>
      </c>
      <c r="AT333" s="328">
        <v>0.44945725887568688</v>
      </c>
      <c r="AU333" s="328">
        <v>0.37168056207047417</v>
      </c>
      <c r="AV333" s="328">
        <v>0.78420573737561505</v>
      </c>
      <c r="AW333" s="328">
        <v>0.42812252979035081</v>
      </c>
      <c r="AX333" s="328">
        <v>0.98991546035595412</v>
      </c>
      <c r="AY333" s="328">
        <v>0.18020719093439208</v>
      </c>
      <c r="AZ333" s="328">
        <v>0.75680795434591452</v>
      </c>
      <c r="BA333" s="328">
        <v>0.43446067038670422</v>
      </c>
      <c r="BB333" s="328">
        <v>0.11335965676807369</v>
      </c>
      <c r="BC333" s="328">
        <v>0.78651816502665639</v>
      </c>
      <c r="BD333" s="328">
        <v>0.69382283387872778</v>
      </c>
      <c r="BE333" s="328">
        <v>0.18472031351374962</v>
      </c>
      <c r="BF333" s="328">
        <v>0.18163556306429429</v>
      </c>
      <c r="BG333" s="328">
        <v>0.24293722772593984</v>
      </c>
      <c r="BH333" s="328">
        <v>0.97721889934472639</v>
      </c>
      <c r="BI333" s="328">
        <v>0.39237326177164622</v>
      </c>
      <c r="BJ333" s="328">
        <v>0.62228685519339377</v>
      </c>
      <c r="BK333" s="328">
        <v>0.36757984032237623</v>
      </c>
      <c r="BL333" s="328">
        <v>0.1648958929967872</v>
      </c>
      <c r="BM333" s="328">
        <v>0.71990417680050989</v>
      </c>
      <c r="BN333" s="328">
        <v>0.73107029507338805</v>
      </c>
      <c r="BO333" s="328">
        <v>0.47998561365259373</v>
      </c>
      <c r="BP333" s="328">
        <v>0.5895884142731127</v>
      </c>
      <c r="BQ333" s="328">
        <v>0.85532263969101674</v>
      </c>
      <c r="BR333" s="328">
        <v>0.28480183158460015</v>
      </c>
      <c r="BS333" s="328">
        <v>0.97364685152465458</v>
      </c>
      <c r="BT333" s="328">
        <v>0.33984006596715988</v>
      </c>
      <c r="BU333" s="328">
        <v>0.38520319194630415</v>
      </c>
      <c r="BV333" s="328">
        <v>0.15479744371699322</v>
      </c>
      <c r="BW333" s="328">
        <v>0.11648818156400287</v>
      </c>
      <c r="BX333" s="328">
        <v>0.28590830579604098</v>
      </c>
      <c r="BY333" s="328">
        <v>1.2024483813453557E-2</v>
      </c>
      <c r="BZ333" s="328">
        <v>0.54527317564488098</v>
      </c>
      <c r="CA333" s="328">
        <v>0.40500115571365747</v>
      </c>
      <c r="CB333" s="328">
        <v>0.77500973981202592</v>
      </c>
      <c r="CC333" s="328">
        <v>0.68477444280855959</v>
      </c>
      <c r="CD333" s="328">
        <v>0.24995618036645872</v>
      </c>
      <c r="CE333" s="328">
        <v>0.43621117035548312</v>
      </c>
      <c r="CF333" s="328">
        <v>0.39806575145463174</v>
      </c>
      <c r="CG333" s="328">
        <v>0.47128613583736834</v>
      </c>
      <c r="CH333" s="328">
        <v>0.60461546689495216</v>
      </c>
      <c r="CI333" s="328">
        <v>0.13359876607649945</v>
      </c>
      <c r="CJ333" s="328">
        <v>0.15860874044208995</v>
      </c>
      <c r="CK333" s="328">
        <v>0.31099347312496484</v>
      </c>
      <c r="CL333" s="328">
        <v>0.44754145400142153</v>
      </c>
      <c r="CM333" s="328">
        <v>0.23732332813842749</v>
      </c>
      <c r="CN333" s="328">
        <v>0.18722542270630349</v>
      </c>
      <c r="CO333" s="328">
        <v>0.1410638797414725</v>
      </c>
      <c r="CP333" s="328">
        <v>0.7816621524929861</v>
      </c>
      <c r="CQ333" s="328">
        <v>0.96021376106591738</v>
      </c>
      <c r="CR333" s="328">
        <v>0.11233449702411846</v>
      </c>
      <c r="CS333" s="328">
        <v>0.25543996607922637</v>
      </c>
      <c r="CT333" s="328">
        <v>0.46553774361797928</v>
      </c>
      <c r="CU333" s="328">
        <v>0.43571774615537162</v>
      </c>
      <c r="CV333" s="328">
        <v>0.70683662123544533</v>
      </c>
      <c r="CW333" s="329">
        <v>0.88736617246988647</v>
      </c>
    </row>
    <row r="334" spans="1:101" x14ac:dyDescent="0.25">
      <c r="A334" s="322">
        <v>332</v>
      </c>
      <c r="B334" s="327">
        <v>0.16734527850024339</v>
      </c>
      <c r="C334" s="328">
        <v>0.79760545341668632</v>
      </c>
      <c r="D334" s="328">
        <v>0.46569504384781113</v>
      </c>
      <c r="E334" s="328">
        <v>0.89869261831983427</v>
      </c>
      <c r="F334" s="328">
        <v>0.34246475280198085</v>
      </c>
      <c r="G334" s="328">
        <v>8.7946333683754041E-2</v>
      </c>
      <c r="H334" s="328">
        <v>0.88704703529250284</v>
      </c>
      <c r="I334" s="328">
        <v>0.6467321640383723</v>
      </c>
      <c r="J334" s="328">
        <v>0.36724145034464173</v>
      </c>
      <c r="K334" s="328">
        <v>0.79931933101011188</v>
      </c>
      <c r="L334" s="328">
        <v>0.23345966706088728</v>
      </c>
      <c r="M334" s="328">
        <v>0.62875826425308379</v>
      </c>
      <c r="N334" s="328">
        <v>0.92471571759951043</v>
      </c>
      <c r="O334" s="328">
        <v>0.32926097450655623</v>
      </c>
      <c r="P334" s="328">
        <v>0.90775304004616819</v>
      </c>
      <c r="Q334" s="328">
        <v>3.6969516175507255E-2</v>
      </c>
      <c r="R334" s="328">
        <v>2.1522195913844966E-2</v>
      </c>
      <c r="S334" s="328">
        <v>0.40914398859807477</v>
      </c>
      <c r="T334" s="328">
        <v>0.85878175520834077</v>
      </c>
      <c r="U334" s="328">
        <v>1.7505347008525129E-2</v>
      </c>
      <c r="V334" s="328">
        <v>0.14854229491852911</v>
      </c>
      <c r="W334" s="328">
        <v>0.73148566911015767</v>
      </c>
      <c r="X334" s="328">
        <v>0.74091986951548994</v>
      </c>
      <c r="Y334" s="328">
        <v>0.95339437928515292</v>
      </c>
      <c r="Z334" s="328">
        <v>0.28578138512840562</v>
      </c>
      <c r="AA334" s="328">
        <v>0.9368933716785417</v>
      </c>
      <c r="AB334" s="328">
        <v>0.69726579566176228</v>
      </c>
      <c r="AC334" s="328">
        <v>0.93674469923105397</v>
      </c>
      <c r="AD334" s="328">
        <v>0.52205199359203625</v>
      </c>
      <c r="AE334" s="328">
        <v>0.73384326801233524</v>
      </c>
      <c r="AF334" s="328">
        <v>0.54747435107589837</v>
      </c>
      <c r="AG334" s="328">
        <v>0.39988361105429182</v>
      </c>
      <c r="AH334" s="328">
        <v>0.51310353391868024</v>
      </c>
      <c r="AI334" s="328">
        <v>0.99745405038485524</v>
      </c>
      <c r="AJ334" s="328">
        <v>2.2369989318753447E-2</v>
      </c>
      <c r="AK334" s="328">
        <v>0.62720294599736448</v>
      </c>
      <c r="AL334" s="328">
        <v>0.67702470425974681</v>
      </c>
      <c r="AM334" s="328">
        <v>0.81396042782526323</v>
      </c>
      <c r="AN334" s="328">
        <v>0.42396809769609778</v>
      </c>
      <c r="AO334" s="328">
        <v>0.63727088122558673</v>
      </c>
      <c r="AP334" s="328">
        <v>0.3683202472889322</v>
      </c>
      <c r="AQ334" s="328">
        <v>0.72898620938418102</v>
      </c>
      <c r="AR334" s="328">
        <v>0.19458538745329346</v>
      </c>
      <c r="AS334" s="328">
        <v>0.1747182376944485</v>
      </c>
      <c r="AT334" s="328">
        <v>0.85842650745274729</v>
      </c>
      <c r="AU334" s="328">
        <v>0.90486450361493453</v>
      </c>
      <c r="AV334" s="328">
        <v>0.9887168690783863</v>
      </c>
      <c r="AW334" s="328">
        <v>0.20209398291795466</v>
      </c>
      <c r="AX334" s="328">
        <v>0.48006621383811066</v>
      </c>
      <c r="AY334" s="328">
        <v>0.90710475407528413</v>
      </c>
      <c r="AZ334" s="328">
        <v>0.56986183960348513</v>
      </c>
      <c r="BA334" s="328">
        <v>0.74548984515642736</v>
      </c>
      <c r="BB334" s="328">
        <v>0.74522959510548237</v>
      </c>
      <c r="BC334" s="328">
        <v>0.6640459721385803</v>
      </c>
      <c r="BD334" s="328">
        <v>0.28804603637951853</v>
      </c>
      <c r="BE334" s="328">
        <v>0.35775816754617229</v>
      </c>
      <c r="BF334" s="328">
        <v>0.27864816156652727</v>
      </c>
      <c r="BG334" s="328">
        <v>0.80863683077873461</v>
      </c>
      <c r="BH334" s="328">
        <v>0.11320680538239269</v>
      </c>
      <c r="BI334" s="328">
        <v>0.85010199312259616</v>
      </c>
      <c r="BJ334" s="328">
        <v>0.17805128699661243</v>
      </c>
      <c r="BK334" s="328">
        <v>0.57936807752608366</v>
      </c>
      <c r="BL334" s="328">
        <v>0.29419042722696886</v>
      </c>
      <c r="BM334" s="328">
        <v>0.60442474640547506</v>
      </c>
      <c r="BN334" s="328">
        <v>0.6905979271990681</v>
      </c>
      <c r="BO334" s="328">
        <v>0.30713454923465244</v>
      </c>
      <c r="BP334" s="328">
        <v>0.60605659163102854</v>
      </c>
      <c r="BQ334" s="328">
        <v>0.15485896713655656</v>
      </c>
      <c r="BR334" s="328">
        <v>0.40290724339084449</v>
      </c>
      <c r="BS334" s="328">
        <v>0.7322114992770965</v>
      </c>
      <c r="BT334" s="328">
        <v>0.24307128191126015</v>
      </c>
      <c r="BU334" s="328">
        <v>0.26131996416136172</v>
      </c>
      <c r="BV334" s="328">
        <v>0.34628741701473142</v>
      </c>
      <c r="BW334" s="328">
        <v>0.52058054935260567</v>
      </c>
      <c r="BX334" s="328">
        <v>0.93748219404509037</v>
      </c>
      <c r="BY334" s="328">
        <v>0.62186604573767812</v>
      </c>
      <c r="BZ334" s="328">
        <v>0.3809332842236941</v>
      </c>
      <c r="CA334" s="328">
        <v>0.45498894148995839</v>
      </c>
      <c r="CB334" s="328">
        <v>9.6081422986493692E-4</v>
      </c>
      <c r="CC334" s="328">
        <v>0.23094374851026123</v>
      </c>
      <c r="CD334" s="328">
        <v>0.2835096730825255</v>
      </c>
      <c r="CE334" s="328">
        <v>0.57065444124234066</v>
      </c>
      <c r="CF334" s="328">
        <v>2.010310145955696E-2</v>
      </c>
      <c r="CG334" s="328">
        <v>0.45970447185269281</v>
      </c>
      <c r="CH334" s="328">
        <v>0.14500390191679369</v>
      </c>
      <c r="CI334" s="328">
        <v>0.67521552416886799</v>
      </c>
      <c r="CJ334" s="328">
        <v>0.89879064665077646</v>
      </c>
      <c r="CK334" s="328">
        <v>0.53988994691218495</v>
      </c>
      <c r="CL334" s="328">
        <v>3.7709065843465339E-3</v>
      </c>
      <c r="CM334" s="328">
        <v>0.82327999098712845</v>
      </c>
      <c r="CN334" s="328">
        <v>0.26744819970659295</v>
      </c>
      <c r="CO334" s="328">
        <v>0.24502284385311679</v>
      </c>
      <c r="CP334" s="328">
        <v>0.93285219001745379</v>
      </c>
      <c r="CQ334" s="328">
        <v>0.69993043543068456</v>
      </c>
      <c r="CR334" s="328">
        <v>0.75088327492094709</v>
      </c>
      <c r="CS334" s="328">
        <v>0.74096873387089346</v>
      </c>
      <c r="CT334" s="328">
        <v>0.32885155401048571</v>
      </c>
      <c r="CU334" s="328">
        <v>0.25659801318775455</v>
      </c>
      <c r="CV334" s="328">
        <v>8.2638025092574008E-2</v>
      </c>
      <c r="CW334" s="329">
        <v>0.58598553402600206</v>
      </c>
    </row>
    <row r="335" spans="1:101" x14ac:dyDescent="0.25">
      <c r="A335" s="322">
        <v>333</v>
      </c>
      <c r="B335" s="327">
        <v>2.2633989861828852E-3</v>
      </c>
      <c r="C335" s="328">
        <v>0.56914149673457004</v>
      </c>
      <c r="D335" s="328">
        <v>0.11778138120126647</v>
      </c>
      <c r="E335" s="328">
        <v>0.28041466109325874</v>
      </c>
      <c r="F335" s="328">
        <v>0.41200141529548517</v>
      </c>
      <c r="G335" s="328">
        <v>0.63343940667277554</v>
      </c>
      <c r="H335" s="328">
        <v>0.7588594422892776</v>
      </c>
      <c r="I335" s="328">
        <v>0.74309693530790977</v>
      </c>
      <c r="J335" s="328">
        <v>0.55582838064365436</v>
      </c>
      <c r="K335" s="328">
        <v>0.44126456658840318</v>
      </c>
      <c r="L335" s="328">
        <v>0.68132913123729333</v>
      </c>
      <c r="M335" s="328">
        <v>0.91343575586484005</v>
      </c>
      <c r="N335" s="328">
        <v>0.29233355795493132</v>
      </c>
      <c r="O335" s="328">
        <v>0.33888710916583187</v>
      </c>
      <c r="P335" s="328">
        <v>0.44972564614711175</v>
      </c>
      <c r="Q335" s="328">
        <v>0.76494495912351645</v>
      </c>
      <c r="R335" s="328">
        <v>0.43152380023774994</v>
      </c>
      <c r="S335" s="328">
        <v>0.18295681450327894</v>
      </c>
      <c r="T335" s="328">
        <v>0.7664961668146264</v>
      </c>
      <c r="U335" s="328">
        <v>0.69305406743781273</v>
      </c>
      <c r="V335" s="328">
        <v>0.38614323417234475</v>
      </c>
      <c r="W335" s="328">
        <v>0.81381164403035022</v>
      </c>
      <c r="X335" s="328">
        <v>0.98878095473311078</v>
      </c>
      <c r="Y335" s="328">
        <v>0.75706584458658632</v>
      </c>
      <c r="Z335" s="328">
        <v>0.99248013626464937</v>
      </c>
      <c r="AA335" s="328">
        <v>0.30472122329965767</v>
      </c>
      <c r="AB335" s="328">
        <v>0.60931059524241338</v>
      </c>
      <c r="AC335" s="328">
        <v>0.7268012155461514</v>
      </c>
      <c r="AD335" s="328">
        <v>0.70141973244106492</v>
      </c>
      <c r="AE335" s="328">
        <v>3.8991953587992345E-3</v>
      </c>
      <c r="AF335" s="328">
        <v>0.54446027656749418</v>
      </c>
      <c r="AG335" s="328">
        <v>0.56219758012774834</v>
      </c>
      <c r="AH335" s="328">
        <v>0.46619104105130482</v>
      </c>
      <c r="AI335" s="328">
        <v>0.59500850365160396</v>
      </c>
      <c r="AJ335" s="328">
        <v>0.26534215859527488</v>
      </c>
      <c r="AK335" s="328">
        <v>0.52343237090018158</v>
      </c>
      <c r="AL335" s="328">
        <v>0.32606837793158938</v>
      </c>
      <c r="AM335" s="328">
        <v>0.54912824739033006</v>
      </c>
      <c r="AN335" s="328">
        <v>0.18137197585930398</v>
      </c>
      <c r="AO335" s="328">
        <v>0.47752672533215534</v>
      </c>
      <c r="AP335" s="328">
        <v>0.83216214899242158</v>
      </c>
      <c r="AQ335" s="328">
        <v>0.19920891162546228</v>
      </c>
      <c r="AR335" s="328">
        <v>0.93099384912865046</v>
      </c>
      <c r="AS335" s="328">
        <v>0.76523355418675543</v>
      </c>
      <c r="AT335" s="328">
        <v>0.45120144526814165</v>
      </c>
      <c r="AU335" s="328">
        <v>0.83593781804648715</v>
      </c>
      <c r="AV335" s="328">
        <v>0.31454499356842058</v>
      </c>
      <c r="AW335" s="328">
        <v>0.79963875202527301</v>
      </c>
      <c r="AX335" s="328">
        <v>0.738037946971839</v>
      </c>
      <c r="AY335" s="328">
        <v>0.48052293177696637</v>
      </c>
      <c r="AZ335" s="328">
        <v>0.26355597087791871</v>
      </c>
      <c r="BA335" s="328">
        <v>0.70859319095345907</v>
      </c>
      <c r="BB335" s="328">
        <v>0.30156877017450268</v>
      </c>
      <c r="BC335" s="328">
        <v>0.36527454664181258</v>
      </c>
      <c r="BD335" s="328">
        <v>9.4981124901387881E-2</v>
      </c>
      <c r="BE335" s="328">
        <v>0.73311330816404841</v>
      </c>
      <c r="BF335" s="328">
        <v>0.48873913068518426</v>
      </c>
      <c r="BG335" s="328">
        <v>0.80756772809707078</v>
      </c>
      <c r="BH335" s="328">
        <v>0.40164915632248732</v>
      </c>
      <c r="BI335" s="328">
        <v>0.65440378421316492</v>
      </c>
      <c r="BJ335" s="328">
        <v>0.55280106988302236</v>
      </c>
      <c r="BK335" s="328">
        <v>0.7430520188162888</v>
      </c>
      <c r="BL335" s="328">
        <v>0.43815002323679497</v>
      </c>
      <c r="BM335" s="328">
        <v>0.28323410125294757</v>
      </c>
      <c r="BN335" s="328">
        <v>0.50600012858430832</v>
      </c>
      <c r="BO335" s="328">
        <v>0.49075376185724906</v>
      </c>
      <c r="BP335" s="328">
        <v>0.48098992104520022</v>
      </c>
      <c r="BQ335" s="328">
        <v>0.35880497059715299</v>
      </c>
      <c r="BR335" s="328">
        <v>0.16268359773130414</v>
      </c>
      <c r="BS335" s="328">
        <v>0.6768189310253101</v>
      </c>
      <c r="BT335" s="328">
        <v>0.82535807203677614</v>
      </c>
      <c r="BU335" s="328">
        <v>0.90335530168441336</v>
      </c>
      <c r="BV335" s="328">
        <v>0.15267351155096787</v>
      </c>
      <c r="BW335" s="328">
        <v>0.86294916312585279</v>
      </c>
      <c r="BX335" s="328">
        <v>0.49522533712115169</v>
      </c>
      <c r="BY335" s="328">
        <v>0.36885853091440035</v>
      </c>
      <c r="BZ335" s="328">
        <v>0.71026879809545784</v>
      </c>
      <c r="CA335" s="328">
        <v>0.80563377503751976</v>
      </c>
      <c r="CB335" s="328">
        <v>0.86854631930237014</v>
      </c>
      <c r="CC335" s="328">
        <v>0.30783687150972971</v>
      </c>
      <c r="CD335" s="328">
        <v>0.22804196638081953</v>
      </c>
      <c r="CE335" s="328">
        <v>0.60648871560657502</v>
      </c>
      <c r="CF335" s="328">
        <v>0.92728323265357115</v>
      </c>
      <c r="CG335" s="328">
        <v>0.58006186473310395</v>
      </c>
      <c r="CH335" s="328">
        <v>0.6554872177797002</v>
      </c>
      <c r="CI335" s="328">
        <v>7.1669322633156174E-2</v>
      </c>
      <c r="CJ335" s="328">
        <v>0.98628956741827545</v>
      </c>
      <c r="CK335" s="328">
        <v>0.45664522913303385</v>
      </c>
      <c r="CL335" s="328">
        <v>0.46192024991495728</v>
      </c>
      <c r="CM335" s="328">
        <v>1.9422886419077523E-2</v>
      </c>
      <c r="CN335" s="328">
        <v>0.11185439603816039</v>
      </c>
      <c r="CO335" s="328">
        <v>0.68162078415724148</v>
      </c>
      <c r="CP335" s="328">
        <v>0.63390242979139533</v>
      </c>
      <c r="CQ335" s="328">
        <v>0.88542501080653491</v>
      </c>
      <c r="CR335" s="328">
        <v>0.21158386690749698</v>
      </c>
      <c r="CS335" s="328">
        <v>0.35018275958641487</v>
      </c>
      <c r="CT335" s="328">
        <v>0.46966568305117029</v>
      </c>
      <c r="CU335" s="328">
        <v>0.82690671424015849</v>
      </c>
      <c r="CV335" s="328">
        <v>0.12766041514573478</v>
      </c>
      <c r="CW335" s="329">
        <v>0.72479318464729348</v>
      </c>
    </row>
    <row r="336" spans="1:101" x14ac:dyDescent="0.25">
      <c r="A336" s="322">
        <v>334</v>
      </c>
      <c r="B336" s="327">
        <v>0.69769798804044836</v>
      </c>
      <c r="C336" s="328">
        <v>0.30540661020436621</v>
      </c>
      <c r="D336" s="328">
        <v>0.99287992655054391</v>
      </c>
      <c r="E336" s="328">
        <v>0.7863990620744441</v>
      </c>
      <c r="F336" s="328">
        <v>0.45626215737399889</v>
      </c>
      <c r="G336" s="328">
        <v>8.9527560917484594E-2</v>
      </c>
      <c r="H336" s="328">
        <v>0.67376408343628968</v>
      </c>
      <c r="I336" s="328">
        <v>0.31704575968437476</v>
      </c>
      <c r="J336" s="328">
        <v>0.14927140374579828</v>
      </c>
      <c r="K336" s="328">
        <v>0.43455684947004869</v>
      </c>
      <c r="L336" s="328">
        <v>0.62044643949567613</v>
      </c>
      <c r="M336" s="328">
        <v>0.81320527827400135</v>
      </c>
      <c r="N336" s="328">
        <v>0.64223110598799504</v>
      </c>
      <c r="O336" s="328">
        <v>0.51572974808602701</v>
      </c>
      <c r="P336" s="328">
        <v>0.81050158616576184</v>
      </c>
      <c r="Q336" s="328">
        <v>1.9833844012102197E-2</v>
      </c>
      <c r="R336" s="328">
        <v>0.89664024445078283</v>
      </c>
      <c r="S336" s="328">
        <v>0.50453571639552597</v>
      </c>
      <c r="T336" s="328">
        <v>0.67473093727866651</v>
      </c>
      <c r="U336" s="328">
        <v>0.8978445666156265</v>
      </c>
      <c r="V336" s="328">
        <v>0.20089981766763731</v>
      </c>
      <c r="W336" s="328">
        <v>0.81395940497921515</v>
      </c>
      <c r="X336" s="328">
        <v>0.79143981702699984</v>
      </c>
      <c r="Y336" s="328">
        <v>0.89497315534057997</v>
      </c>
      <c r="Z336" s="328">
        <v>0.6359139301022001</v>
      </c>
      <c r="AA336" s="328">
        <v>0.97316355295491852</v>
      </c>
      <c r="AB336" s="328">
        <v>0.17324033554922025</v>
      </c>
      <c r="AC336" s="328">
        <v>0.88453559623569422</v>
      </c>
      <c r="AD336" s="328">
        <v>6.9161868778397029E-2</v>
      </c>
      <c r="AE336" s="328">
        <v>0.59257291061097783</v>
      </c>
      <c r="AF336" s="328">
        <v>0.60129156421364649</v>
      </c>
      <c r="AG336" s="328">
        <v>0.58963983272399201</v>
      </c>
      <c r="AH336" s="328">
        <v>0.75353569465640646</v>
      </c>
      <c r="AI336" s="328">
        <v>0.8221835561265467</v>
      </c>
      <c r="AJ336" s="328">
        <v>0.26704087165939772</v>
      </c>
      <c r="AK336" s="328">
        <v>0.18517754876850745</v>
      </c>
      <c r="AL336" s="328">
        <v>0.79250097017381993</v>
      </c>
      <c r="AM336" s="328">
        <v>0.8279197392273554</v>
      </c>
      <c r="AN336" s="328">
        <v>0.95783004290813967</v>
      </c>
      <c r="AO336" s="328">
        <v>0.88719996143878266</v>
      </c>
      <c r="AP336" s="328">
        <v>9.3621924740946882E-2</v>
      </c>
      <c r="AQ336" s="328">
        <v>9.6848208159891591E-2</v>
      </c>
      <c r="AR336" s="328">
        <v>0.84091787078413738</v>
      </c>
      <c r="AS336" s="328">
        <v>8.5104567048343238E-2</v>
      </c>
      <c r="AT336" s="328">
        <v>0.65425196908778105</v>
      </c>
      <c r="AU336" s="328">
        <v>0.98892214018876556</v>
      </c>
      <c r="AV336" s="328">
        <v>0.24098301660488675</v>
      </c>
      <c r="AW336" s="328">
        <v>6.943864423510826E-2</v>
      </c>
      <c r="AX336" s="328">
        <v>9.753388316202205E-3</v>
      </c>
      <c r="AY336" s="328">
        <v>0.26503602622281131</v>
      </c>
      <c r="AZ336" s="328">
        <v>0.5276037762978012</v>
      </c>
      <c r="BA336" s="328">
        <v>0.2157771489137803</v>
      </c>
      <c r="BB336" s="328">
        <v>0.31453422832263778</v>
      </c>
      <c r="BC336" s="328">
        <v>0.7360665169515388</v>
      </c>
      <c r="BD336" s="328">
        <v>0.28477444480929764</v>
      </c>
      <c r="BE336" s="328">
        <v>0.51026267482766574</v>
      </c>
      <c r="BF336" s="328">
        <v>0.40682471416607546</v>
      </c>
      <c r="BG336" s="328">
        <v>0.12942189340350385</v>
      </c>
      <c r="BH336" s="328">
        <v>0.28349893178678442</v>
      </c>
      <c r="BI336" s="328">
        <v>0.25546994694202674</v>
      </c>
      <c r="BJ336" s="328">
        <v>0.43462529378414816</v>
      </c>
      <c r="BK336" s="328">
        <v>0.77479863303870733</v>
      </c>
      <c r="BL336" s="328">
        <v>0.9060566415925253</v>
      </c>
      <c r="BM336" s="328">
        <v>0.40361998312686254</v>
      </c>
      <c r="BN336" s="328">
        <v>3.0070008225187461E-2</v>
      </c>
      <c r="BO336" s="328">
        <v>0.70561500843204961</v>
      </c>
      <c r="BP336" s="328">
        <v>0.17036150423793295</v>
      </c>
      <c r="BQ336" s="328">
        <v>0.4241691582015692</v>
      </c>
      <c r="BR336" s="328">
        <v>0.23021570316168871</v>
      </c>
      <c r="BS336" s="328">
        <v>0.37643752415074139</v>
      </c>
      <c r="BT336" s="328">
        <v>0.58611136657486163</v>
      </c>
      <c r="BU336" s="328">
        <v>0.13953319247381213</v>
      </c>
      <c r="BV336" s="328">
        <v>0.47919573538047322</v>
      </c>
      <c r="BW336" s="328">
        <v>0.66282474427545646</v>
      </c>
      <c r="BX336" s="328">
        <v>0.4582442130980624</v>
      </c>
      <c r="BY336" s="328">
        <v>0.47600883088754031</v>
      </c>
      <c r="BZ336" s="328">
        <v>0.17544708164274714</v>
      </c>
      <c r="CA336" s="328">
        <v>6.7901381076585832E-2</v>
      </c>
      <c r="CB336" s="328">
        <v>0.70368617010789913</v>
      </c>
      <c r="CC336" s="328">
        <v>0.65710814427683761</v>
      </c>
      <c r="CD336" s="328">
        <v>0.5188431247624834</v>
      </c>
      <c r="CE336" s="328">
        <v>0.61719380266244572</v>
      </c>
      <c r="CF336" s="328">
        <v>0.8008887733526473</v>
      </c>
      <c r="CG336" s="328">
        <v>0.99212245336328841</v>
      </c>
      <c r="CH336" s="328">
        <v>0.51151631920117868</v>
      </c>
      <c r="CI336" s="328">
        <v>0.69261409904904081</v>
      </c>
      <c r="CJ336" s="328">
        <v>0.76710650996456442</v>
      </c>
      <c r="CK336" s="328">
        <v>0.42226360400057938</v>
      </c>
      <c r="CL336" s="328">
        <v>0.49010363814756452</v>
      </c>
      <c r="CM336" s="328">
        <v>0.35298952587357024</v>
      </c>
      <c r="CN336" s="328">
        <v>0.76288004964426692</v>
      </c>
      <c r="CO336" s="328">
        <v>0.3558496629662784</v>
      </c>
      <c r="CP336" s="328">
        <v>0.52486629824802744</v>
      </c>
      <c r="CQ336" s="328">
        <v>0.14544779513839989</v>
      </c>
      <c r="CR336" s="328">
        <v>0.98055254766827749</v>
      </c>
      <c r="CS336" s="328">
        <v>0.84095791011638799</v>
      </c>
      <c r="CT336" s="328">
        <v>0.67735510748137173</v>
      </c>
      <c r="CU336" s="328">
        <v>0.69885762737647328</v>
      </c>
      <c r="CV336" s="328">
        <v>0.15802012055993542</v>
      </c>
      <c r="CW336" s="329">
        <v>0.63141194198527084</v>
      </c>
    </row>
    <row r="337" spans="1:101" x14ac:dyDescent="0.25">
      <c r="A337" s="322">
        <v>335</v>
      </c>
      <c r="B337" s="327">
        <v>0.30631042578094725</v>
      </c>
      <c r="C337" s="328">
        <v>0.4269257395484678</v>
      </c>
      <c r="D337" s="328">
        <v>6.5464482915594147E-2</v>
      </c>
      <c r="E337" s="328">
        <v>0.41246064849406516</v>
      </c>
      <c r="F337" s="328">
        <v>4.5038509085630452E-2</v>
      </c>
      <c r="G337" s="328">
        <v>0.26834259872267818</v>
      </c>
      <c r="H337" s="328">
        <v>0.8389481261353684</v>
      </c>
      <c r="I337" s="328">
        <v>0.32321583433523404</v>
      </c>
      <c r="J337" s="328">
        <v>9.7088890434887665E-2</v>
      </c>
      <c r="K337" s="328">
        <v>0.18153716710535406</v>
      </c>
      <c r="L337" s="328">
        <v>8.1341783678221091E-2</v>
      </c>
      <c r="M337" s="328">
        <v>0.3261269581747086</v>
      </c>
      <c r="N337" s="328">
        <v>0.67763562763609042</v>
      </c>
      <c r="O337" s="328">
        <v>0.88515404415587629</v>
      </c>
      <c r="P337" s="328">
        <v>0.52034395613943563</v>
      </c>
      <c r="Q337" s="328">
        <v>0.62933990544987517</v>
      </c>
      <c r="R337" s="328">
        <v>0.55576438525472049</v>
      </c>
      <c r="S337" s="328">
        <v>0.33552552067385299</v>
      </c>
      <c r="T337" s="328">
        <v>1.7441839833637118E-2</v>
      </c>
      <c r="U337" s="328">
        <v>0.7133079541065479</v>
      </c>
      <c r="V337" s="328">
        <v>0.38163152364634612</v>
      </c>
      <c r="W337" s="328">
        <v>0.80200784970859385</v>
      </c>
      <c r="X337" s="328">
        <v>0.36204877044206807</v>
      </c>
      <c r="Y337" s="328">
        <v>0.43128598430687792</v>
      </c>
      <c r="Z337" s="328">
        <v>0.45786164870027024</v>
      </c>
      <c r="AA337" s="328">
        <v>0.62835021328337004</v>
      </c>
      <c r="AB337" s="328">
        <v>0.31467420558593151</v>
      </c>
      <c r="AC337" s="328">
        <v>0.62579616279679584</v>
      </c>
      <c r="AD337" s="328">
        <v>0.88150844981789533</v>
      </c>
      <c r="AE337" s="328">
        <v>0.57772422009990088</v>
      </c>
      <c r="AF337" s="328">
        <v>8.1393075033311391E-2</v>
      </c>
      <c r="AG337" s="328">
        <v>0.54753218695552963</v>
      </c>
      <c r="AH337" s="328">
        <v>0.13990297861929246</v>
      </c>
      <c r="AI337" s="328">
        <v>0.73291368344818775</v>
      </c>
      <c r="AJ337" s="328">
        <v>0.80099396719945126</v>
      </c>
      <c r="AK337" s="328">
        <v>0.92219859643280278</v>
      </c>
      <c r="AL337" s="328">
        <v>0.40081832662390582</v>
      </c>
      <c r="AM337" s="328">
        <v>0.829592552848748</v>
      </c>
      <c r="AN337" s="328">
        <v>0.97398711131921178</v>
      </c>
      <c r="AO337" s="328">
        <v>0.81730410211357452</v>
      </c>
      <c r="AP337" s="328">
        <v>0.59938223456171702</v>
      </c>
      <c r="AQ337" s="328">
        <v>0.45291189048238056</v>
      </c>
      <c r="AR337" s="328">
        <v>0.86253637264277749</v>
      </c>
      <c r="AS337" s="328">
        <v>0.58710680293263184</v>
      </c>
      <c r="AT337" s="328">
        <v>0.13649297420264439</v>
      </c>
      <c r="AU337" s="328">
        <v>0.43485205954033468</v>
      </c>
      <c r="AV337" s="328">
        <v>0.21920186821204091</v>
      </c>
      <c r="AW337" s="328">
        <v>0.19965862361736253</v>
      </c>
      <c r="AX337" s="328">
        <v>0.16505350162587629</v>
      </c>
      <c r="AY337" s="328">
        <v>0.23499412790919649</v>
      </c>
      <c r="AZ337" s="328">
        <v>0.38533640287341497</v>
      </c>
      <c r="BA337" s="328">
        <v>0.37969526922619679</v>
      </c>
      <c r="BB337" s="328">
        <v>0.1735438009822694</v>
      </c>
      <c r="BC337" s="328">
        <v>4.5960328293440433E-2</v>
      </c>
      <c r="BD337" s="328">
        <v>0.85919225841551894</v>
      </c>
      <c r="BE337" s="328">
        <v>0.35227853942106968</v>
      </c>
      <c r="BF337" s="328">
        <v>0.83864959729158972</v>
      </c>
      <c r="BG337" s="328">
        <v>0.46133421815342079</v>
      </c>
      <c r="BH337" s="328">
        <v>7.7873894543053712E-2</v>
      </c>
      <c r="BI337" s="328">
        <v>0.85530733937427694</v>
      </c>
      <c r="BJ337" s="328">
        <v>0.90862043998169106</v>
      </c>
      <c r="BK337" s="328">
        <v>0.89601680402503092</v>
      </c>
      <c r="BL337" s="328">
        <v>0.1655034352040714</v>
      </c>
      <c r="BM337" s="328">
        <v>3.3313735654996179E-2</v>
      </c>
      <c r="BN337" s="328">
        <v>0.61951610670325419</v>
      </c>
      <c r="BO337" s="328">
        <v>0.55408225111785558</v>
      </c>
      <c r="BP337" s="328">
        <v>0.37460962075171578</v>
      </c>
      <c r="BQ337" s="328">
        <v>7.3881127145921432E-2</v>
      </c>
      <c r="BR337" s="328">
        <v>0.15903099179275149</v>
      </c>
      <c r="BS337" s="328">
        <v>0.69679862294127615</v>
      </c>
      <c r="BT337" s="328">
        <v>0.81913388863401959</v>
      </c>
      <c r="BU337" s="328">
        <v>0.69829597245251485</v>
      </c>
      <c r="BV337" s="328">
        <v>0.77824157669467731</v>
      </c>
      <c r="BW337" s="328">
        <v>0.47641801562209918</v>
      </c>
      <c r="BX337" s="328">
        <v>0.9717118246818448</v>
      </c>
      <c r="BY337" s="328">
        <v>0.94949169770188058</v>
      </c>
      <c r="BZ337" s="328">
        <v>0.38817212484893826</v>
      </c>
      <c r="CA337" s="328">
        <v>5.9285786957490982E-2</v>
      </c>
      <c r="CB337" s="328">
        <v>0.95104535717083971</v>
      </c>
      <c r="CC337" s="328">
        <v>0.71596183483306053</v>
      </c>
      <c r="CD337" s="328">
        <v>0.22203063584677807</v>
      </c>
      <c r="CE337" s="328">
        <v>0.4390572872614249</v>
      </c>
      <c r="CF337" s="328">
        <v>0.57260203065003346</v>
      </c>
      <c r="CG337" s="328">
        <v>0.13243919551270089</v>
      </c>
      <c r="CH337" s="328">
        <v>0.73815151145048064</v>
      </c>
      <c r="CI337" s="328">
        <v>0.40911029804342292</v>
      </c>
      <c r="CJ337" s="328">
        <v>0.56304720758868276</v>
      </c>
      <c r="CK337" s="328">
        <v>0.10781945759759193</v>
      </c>
      <c r="CL337" s="328">
        <v>0.28206530276397412</v>
      </c>
      <c r="CM337" s="328">
        <v>9.1370073673441743E-2</v>
      </c>
      <c r="CN337" s="328">
        <v>0.87990836759479696</v>
      </c>
      <c r="CO337" s="328">
        <v>0.88574937390841413</v>
      </c>
      <c r="CP337" s="328">
        <v>0.28513731559037692</v>
      </c>
      <c r="CQ337" s="328">
        <v>0.21036657379888135</v>
      </c>
      <c r="CR337" s="328">
        <v>0.38039983117708243</v>
      </c>
      <c r="CS337" s="328">
        <v>0.47544840359565388</v>
      </c>
      <c r="CT337" s="328">
        <v>0.90601619145419043</v>
      </c>
      <c r="CU337" s="328">
        <v>0.27169205728705981</v>
      </c>
      <c r="CV337" s="328">
        <v>0.20053705221521057</v>
      </c>
      <c r="CW337" s="329">
        <v>0.26223156560960525</v>
      </c>
    </row>
    <row r="338" spans="1:101" x14ac:dyDescent="0.25">
      <c r="A338" s="322">
        <v>336</v>
      </c>
      <c r="B338" s="327">
        <v>0.88872025258777065</v>
      </c>
      <c r="C338" s="328">
        <v>0.53749234628357501</v>
      </c>
      <c r="D338" s="328">
        <v>0.41221861842091312</v>
      </c>
      <c r="E338" s="328">
        <v>0.21488078866912286</v>
      </c>
      <c r="F338" s="328">
        <v>0.28322611547778553</v>
      </c>
      <c r="G338" s="328">
        <v>0.17235873469438645</v>
      </c>
      <c r="H338" s="328">
        <v>0.46343443214283631</v>
      </c>
      <c r="I338" s="328">
        <v>0.4282735568850029</v>
      </c>
      <c r="J338" s="328">
        <v>0.68376434174025924</v>
      </c>
      <c r="K338" s="328">
        <v>0.39452081542922723</v>
      </c>
      <c r="L338" s="328">
        <v>0.18533288224819877</v>
      </c>
      <c r="M338" s="328">
        <v>0.97228629717773263</v>
      </c>
      <c r="N338" s="328">
        <v>0.21463991224619416</v>
      </c>
      <c r="O338" s="328">
        <v>0.79339903642351328</v>
      </c>
      <c r="P338" s="328">
        <v>0.70641822961735823</v>
      </c>
      <c r="Q338" s="328">
        <v>0.29657667053834569</v>
      </c>
      <c r="R338" s="328">
        <v>0.18756920241545072</v>
      </c>
      <c r="S338" s="328">
        <v>0.85893355361532464</v>
      </c>
      <c r="T338" s="328">
        <v>0.25174361250536004</v>
      </c>
      <c r="U338" s="328">
        <v>0.67376347957285532</v>
      </c>
      <c r="V338" s="328">
        <v>0.71714530331443349</v>
      </c>
      <c r="W338" s="328">
        <v>0.88782152878465848</v>
      </c>
      <c r="X338" s="328">
        <v>0.18578630477135238</v>
      </c>
      <c r="Y338" s="328">
        <v>0.77209835609727251</v>
      </c>
      <c r="Z338" s="328">
        <v>0.76681297446964702</v>
      </c>
      <c r="AA338" s="328">
        <v>0.59475978944535046</v>
      </c>
      <c r="AB338" s="328">
        <v>0.46082744882352267</v>
      </c>
      <c r="AC338" s="328">
        <v>0.56234758303904808</v>
      </c>
      <c r="AD338" s="328">
        <v>0.27869157900004415</v>
      </c>
      <c r="AE338" s="328">
        <v>0.35459172738865652</v>
      </c>
      <c r="AF338" s="328">
        <v>0.98774969319691941</v>
      </c>
      <c r="AG338" s="328">
        <v>0.831868404046336</v>
      </c>
      <c r="AH338" s="328">
        <v>0.52192698087322187</v>
      </c>
      <c r="AI338" s="328">
        <v>0.55801067288202377</v>
      </c>
      <c r="AJ338" s="328">
        <v>0.57842256853543095</v>
      </c>
      <c r="AK338" s="328">
        <v>0.90513213492539979</v>
      </c>
      <c r="AL338" s="328">
        <v>0.8550189924400533</v>
      </c>
      <c r="AM338" s="328">
        <v>0.49039864351355988</v>
      </c>
      <c r="AN338" s="328">
        <v>0.3156184477552344</v>
      </c>
      <c r="AO338" s="328">
        <v>0.46970983263426014</v>
      </c>
      <c r="AP338" s="328">
        <v>0.75193726067751765</v>
      </c>
      <c r="AQ338" s="328">
        <v>0.45276494991194749</v>
      </c>
      <c r="AR338" s="328">
        <v>0.57133947281512865</v>
      </c>
      <c r="AS338" s="328">
        <v>0.28817400220099199</v>
      </c>
      <c r="AT338" s="328">
        <v>0.38413585060377398</v>
      </c>
      <c r="AU338" s="328">
        <v>0.56878452872438601</v>
      </c>
      <c r="AV338" s="328">
        <v>0.68806155943847447</v>
      </c>
      <c r="AW338" s="328">
        <v>0.48245341606079251</v>
      </c>
      <c r="AX338" s="328">
        <v>0.82088033941090011</v>
      </c>
      <c r="AY338" s="328">
        <v>0.79385147191872441</v>
      </c>
      <c r="AZ338" s="328">
        <v>0.14654738756973984</v>
      </c>
      <c r="BA338" s="328">
        <v>0.83111174154389378</v>
      </c>
      <c r="BB338" s="328">
        <v>0.61949006817737295</v>
      </c>
      <c r="BC338" s="328">
        <v>0.8314314001276728</v>
      </c>
      <c r="BD338" s="328">
        <v>6.1766649013419439E-2</v>
      </c>
      <c r="BE338" s="328">
        <v>0.74941853485955146</v>
      </c>
      <c r="BF338" s="328">
        <v>0.26386508221617078</v>
      </c>
      <c r="BG338" s="328">
        <v>3.0239167141360213E-2</v>
      </c>
      <c r="BH338" s="328">
        <v>0.71311730197358103</v>
      </c>
      <c r="BI338" s="328">
        <v>0.4048760217885703</v>
      </c>
      <c r="BJ338" s="328">
        <v>0.29896634667825683</v>
      </c>
      <c r="BK338" s="328">
        <v>0.82704652866836259</v>
      </c>
      <c r="BL338" s="328">
        <v>0.94228113456352158</v>
      </c>
      <c r="BM338" s="328">
        <v>0.54074674167408188</v>
      </c>
      <c r="BN338" s="328">
        <v>0.66456740171175044</v>
      </c>
      <c r="BO338" s="328">
        <v>0.73142166558786492</v>
      </c>
      <c r="BP338" s="328">
        <v>0.25278672031117022</v>
      </c>
      <c r="BQ338" s="328">
        <v>0.57173452208115982</v>
      </c>
      <c r="BR338" s="328">
        <v>0.66004040802007879</v>
      </c>
      <c r="BS338" s="328">
        <v>0.19930212857909346</v>
      </c>
      <c r="BT338" s="328">
        <v>0.25893529195200315</v>
      </c>
      <c r="BU338" s="328">
        <v>0.12777624707870938</v>
      </c>
      <c r="BV338" s="328">
        <v>0.36252254365417169</v>
      </c>
      <c r="BW338" s="328">
        <v>0.3009746626017038</v>
      </c>
      <c r="BX338" s="328">
        <v>0.50766366317758482</v>
      </c>
      <c r="BY338" s="328">
        <v>0.97505733872481426</v>
      </c>
      <c r="BZ338" s="328">
        <v>0.99809740129200364</v>
      </c>
      <c r="CA338" s="328">
        <v>0.65273838671303808</v>
      </c>
      <c r="CB338" s="328">
        <v>7.8287725669629715E-2</v>
      </c>
      <c r="CC338" s="328">
        <v>0.68911872997832724</v>
      </c>
      <c r="CD338" s="328">
        <v>0.78524891255583618</v>
      </c>
      <c r="CE338" s="328">
        <v>4.3314016673000388E-2</v>
      </c>
      <c r="CF338" s="328">
        <v>7.9831359626457932E-2</v>
      </c>
      <c r="CG338" s="328">
        <v>0.820757284880685</v>
      </c>
      <c r="CH338" s="328">
        <v>2.1892508656803589E-2</v>
      </c>
      <c r="CI338" s="328">
        <v>9.4229737845084038E-2</v>
      </c>
      <c r="CJ338" s="328">
        <v>0.3019376817948487</v>
      </c>
      <c r="CK338" s="328">
        <v>0.37221276503697798</v>
      </c>
      <c r="CL338" s="328">
        <v>0.33574623060741637</v>
      </c>
      <c r="CM338" s="328">
        <v>0.22201227644992194</v>
      </c>
      <c r="CN338" s="328">
        <v>0.95296132866244609</v>
      </c>
      <c r="CO338" s="328">
        <v>3.3660546153040372E-3</v>
      </c>
      <c r="CP338" s="328">
        <v>0.43713303292108652</v>
      </c>
      <c r="CQ338" s="328">
        <v>0.13057835638280935</v>
      </c>
      <c r="CR338" s="328">
        <v>0.42032194550563684</v>
      </c>
      <c r="CS338" s="328">
        <v>0.73040749189193743</v>
      </c>
      <c r="CT338" s="328">
        <v>0.45283705090082016</v>
      </c>
      <c r="CU338" s="328">
        <v>0.75451753278153166</v>
      </c>
      <c r="CV338" s="328">
        <v>0.80231349445032052</v>
      </c>
      <c r="CW338" s="329">
        <v>0.98788370751791987</v>
      </c>
    </row>
    <row r="339" spans="1:101" x14ac:dyDescent="0.25">
      <c r="A339" s="322">
        <v>337</v>
      </c>
      <c r="B339" s="327">
        <v>0.62246101880738802</v>
      </c>
      <c r="C339" s="328">
        <v>0.2769530468906507</v>
      </c>
      <c r="D339" s="328">
        <v>0.26504350827194401</v>
      </c>
      <c r="E339" s="328">
        <v>0.20091959781369417</v>
      </c>
      <c r="F339" s="328">
        <v>0.53563981653223891</v>
      </c>
      <c r="G339" s="328">
        <v>0.91346818012579889</v>
      </c>
      <c r="H339" s="328">
        <v>0.87366119782783658</v>
      </c>
      <c r="I339" s="328">
        <v>0.36789174291272264</v>
      </c>
      <c r="J339" s="328">
        <v>0.17310802816764781</v>
      </c>
      <c r="K339" s="328">
        <v>0.85037349268262385</v>
      </c>
      <c r="L339" s="328">
        <v>0.179817224046529</v>
      </c>
      <c r="M339" s="328">
        <v>0.87709667059265928</v>
      </c>
      <c r="N339" s="328">
        <v>0.84049837078551626</v>
      </c>
      <c r="O339" s="328">
        <v>0.98658287101882536</v>
      </c>
      <c r="P339" s="328">
        <v>0.35403140810014677</v>
      </c>
      <c r="Q339" s="328">
        <v>0.2042303966725405</v>
      </c>
      <c r="R339" s="328">
        <v>0.57922444641340487</v>
      </c>
      <c r="S339" s="328">
        <v>0.24070866416556513</v>
      </c>
      <c r="T339" s="328">
        <v>0.79285899911568603</v>
      </c>
      <c r="U339" s="328">
        <v>0.55433408125799066</v>
      </c>
      <c r="V339" s="328">
        <v>0.33277939508729171</v>
      </c>
      <c r="W339" s="328">
        <v>0.26273743497092195</v>
      </c>
      <c r="X339" s="328">
        <v>0.31218369299628446</v>
      </c>
      <c r="Y339" s="328">
        <v>0.84068787470337369</v>
      </c>
      <c r="Z339" s="328">
        <v>0.80398466297213766</v>
      </c>
      <c r="AA339" s="328">
        <v>0.10417221993776682</v>
      </c>
      <c r="AB339" s="328">
        <v>0.44531747811035638</v>
      </c>
      <c r="AC339" s="328">
        <v>0.71296562871557456</v>
      </c>
      <c r="AD339" s="328">
        <v>0.89521381173011338</v>
      </c>
      <c r="AE339" s="328">
        <v>0.30909495188939751</v>
      </c>
      <c r="AF339" s="328">
        <v>7.0139956825240546E-2</v>
      </c>
      <c r="AG339" s="328">
        <v>0.16416095043426671</v>
      </c>
      <c r="AH339" s="328">
        <v>6.3034017095374928E-2</v>
      </c>
      <c r="AI339" s="328">
        <v>0.63127834535385952</v>
      </c>
      <c r="AJ339" s="328">
        <v>0.80813520347651591</v>
      </c>
      <c r="AK339" s="328">
        <v>0.40422174645654363</v>
      </c>
      <c r="AL339" s="328">
        <v>0.60222577429108171</v>
      </c>
      <c r="AM339" s="328">
        <v>0.84769075363085467</v>
      </c>
      <c r="AN339" s="328">
        <v>0.7956291504332802</v>
      </c>
      <c r="AO339" s="328">
        <v>6.9803197566576713E-2</v>
      </c>
      <c r="AP339" s="328">
        <v>0.49495925893166959</v>
      </c>
      <c r="AQ339" s="328">
        <v>0.28315387697114325</v>
      </c>
      <c r="AR339" s="328">
        <v>0.72794114245573294</v>
      </c>
      <c r="AS339" s="328">
        <v>0.41411012603870656</v>
      </c>
      <c r="AT339" s="328">
        <v>0.87801273998553286</v>
      </c>
      <c r="AU339" s="328">
        <v>0.22115240795556712</v>
      </c>
      <c r="AV339" s="328">
        <v>0.65828631362588208</v>
      </c>
      <c r="AW339" s="328">
        <v>0.60346349032846192</v>
      </c>
      <c r="AX339" s="328">
        <v>0.53281933228339029</v>
      </c>
      <c r="AY339" s="328">
        <v>7.2659396785930142E-2</v>
      </c>
      <c r="AZ339" s="328">
        <v>0.17117725404235884</v>
      </c>
      <c r="BA339" s="328">
        <v>0.19441693824950068</v>
      </c>
      <c r="BB339" s="328">
        <v>3.4622272863958692E-2</v>
      </c>
      <c r="BC339" s="328">
        <v>0.77748022673977935</v>
      </c>
      <c r="BD339" s="328">
        <v>3.6680862809450598E-2</v>
      </c>
      <c r="BE339" s="328">
        <v>0.88647576467239908</v>
      </c>
      <c r="BF339" s="328">
        <v>0.6163323277340309</v>
      </c>
      <c r="BG339" s="328">
        <v>0.81105792180420844</v>
      </c>
      <c r="BH339" s="328">
        <v>0.16017750923398655</v>
      </c>
      <c r="BI339" s="328">
        <v>0.25784151081237905</v>
      </c>
      <c r="BJ339" s="328">
        <v>0.77612640210101902</v>
      </c>
      <c r="BK339" s="328">
        <v>0.72925313190022956</v>
      </c>
      <c r="BL339" s="328">
        <v>0.6443780748238741</v>
      </c>
      <c r="BM339" s="328">
        <v>0.88317020751343978</v>
      </c>
      <c r="BN339" s="328">
        <v>0.57260031493703334</v>
      </c>
      <c r="BO339" s="328">
        <v>0.33309333953972331</v>
      </c>
      <c r="BP339" s="328">
        <v>0.43194598316002164</v>
      </c>
      <c r="BQ339" s="328">
        <v>0.27350167706698647</v>
      </c>
      <c r="BR339" s="328">
        <v>0.2766714646559727</v>
      </c>
      <c r="BS339" s="328">
        <v>0.86815783478676956</v>
      </c>
      <c r="BT339" s="328">
        <v>0.62288171592428121</v>
      </c>
      <c r="BU339" s="328">
        <v>0.68406443149313789</v>
      </c>
      <c r="BV339" s="328">
        <v>0.26468264468627201</v>
      </c>
      <c r="BW339" s="328">
        <v>0.97844467390489509</v>
      </c>
      <c r="BX339" s="328">
        <v>0.36954932758858461</v>
      </c>
      <c r="BY339" s="328">
        <v>0.63990689058942452</v>
      </c>
      <c r="BZ339" s="328">
        <v>0.4161217454298356</v>
      </c>
      <c r="CA339" s="328">
        <v>0.30677256486341165</v>
      </c>
      <c r="CB339" s="328">
        <v>0.58886652790317151</v>
      </c>
      <c r="CC339" s="328">
        <v>0.68041861763966249</v>
      </c>
      <c r="CD339" s="328">
        <v>0.20705510054691967</v>
      </c>
      <c r="CE339" s="328">
        <v>0.6342537146162659</v>
      </c>
      <c r="CF339" s="328">
        <v>0.52298659648931478</v>
      </c>
      <c r="CG339" s="328">
        <v>0.98207825317530006</v>
      </c>
      <c r="CH339" s="328">
        <v>0.61870902656198012</v>
      </c>
      <c r="CI339" s="328">
        <v>0.91058413113018855</v>
      </c>
      <c r="CJ339" s="328">
        <v>0.58010045251368414</v>
      </c>
      <c r="CK339" s="328">
        <v>2.4829153490076195E-2</v>
      </c>
      <c r="CL339" s="328">
        <v>0.16733632329047854</v>
      </c>
      <c r="CM339" s="328">
        <v>4.7518827417455611E-2</v>
      </c>
      <c r="CN339" s="328">
        <v>0.84172190982598449</v>
      </c>
      <c r="CO339" s="328">
        <v>0.91564743013604311</v>
      </c>
      <c r="CP339" s="328">
        <v>0.38376883365653036</v>
      </c>
      <c r="CQ339" s="328">
        <v>0.39961808395782672</v>
      </c>
      <c r="CR339" s="328">
        <v>0.63888343992427177</v>
      </c>
      <c r="CS339" s="328">
        <v>0.7516955674489032</v>
      </c>
      <c r="CT339" s="328">
        <v>0.91900868867792851</v>
      </c>
      <c r="CU339" s="328">
        <v>0.58112398583299818</v>
      </c>
      <c r="CV339" s="328">
        <v>0.56238323268966761</v>
      </c>
      <c r="CW339" s="329">
        <v>0.32057584253457994</v>
      </c>
    </row>
    <row r="340" spans="1:101" x14ac:dyDescent="0.25">
      <c r="A340" s="322">
        <v>338</v>
      </c>
      <c r="B340" s="327">
        <v>0.83614643980384828</v>
      </c>
      <c r="C340" s="328">
        <v>3.1911429953758841E-2</v>
      </c>
      <c r="D340" s="328">
        <v>0.52018097857355938</v>
      </c>
      <c r="E340" s="328">
        <v>0.79773352004464115</v>
      </c>
      <c r="F340" s="328">
        <v>0.6836837036088701</v>
      </c>
      <c r="G340" s="328">
        <v>0.28157331103140226</v>
      </c>
      <c r="H340" s="328">
        <v>0.18934693345495779</v>
      </c>
      <c r="I340" s="328">
        <v>0.51567469492256124</v>
      </c>
      <c r="J340" s="328">
        <v>0.15497539843389663</v>
      </c>
      <c r="K340" s="328">
        <v>0.14372266678368639</v>
      </c>
      <c r="L340" s="328">
        <v>0.70500782076865898</v>
      </c>
      <c r="M340" s="328">
        <v>0.53000578169352064</v>
      </c>
      <c r="N340" s="328">
        <v>0.33534390675894477</v>
      </c>
      <c r="O340" s="328">
        <v>0.95325263099919422</v>
      </c>
      <c r="P340" s="328">
        <v>0.65453052405071621</v>
      </c>
      <c r="Q340" s="328">
        <v>3.3139525246340895E-2</v>
      </c>
      <c r="R340" s="328">
        <v>0.87713527318897677</v>
      </c>
      <c r="S340" s="328">
        <v>0.51388886344897244</v>
      </c>
      <c r="T340" s="328">
        <v>0.46736465496163526</v>
      </c>
      <c r="U340" s="328">
        <v>0.94269992104645528</v>
      </c>
      <c r="V340" s="328">
        <v>0.35781472067275244</v>
      </c>
      <c r="W340" s="328">
        <v>4.9725400329937663E-2</v>
      </c>
      <c r="X340" s="328">
        <v>0.84391611206984862</v>
      </c>
      <c r="Y340" s="328">
        <v>0.66241503194684093</v>
      </c>
      <c r="Z340" s="328">
        <v>0.1341487907064014</v>
      </c>
      <c r="AA340" s="328">
        <v>6.2543280658966083E-2</v>
      </c>
      <c r="AB340" s="328">
        <v>0.69086211688273469</v>
      </c>
      <c r="AC340" s="328">
        <v>0.39154393723861047</v>
      </c>
      <c r="AD340" s="328">
        <v>0.54460373305101983</v>
      </c>
      <c r="AE340" s="328">
        <v>0.85392251787004647</v>
      </c>
      <c r="AF340" s="328">
        <v>0.21784231061737458</v>
      </c>
      <c r="AG340" s="328">
        <v>0.31327661751579794</v>
      </c>
      <c r="AH340" s="328">
        <v>0.29010276564680582</v>
      </c>
      <c r="AI340" s="328">
        <v>0.45695480645925191</v>
      </c>
      <c r="AJ340" s="328">
        <v>0.60247134765880683</v>
      </c>
      <c r="AK340" s="328">
        <v>0.77445995840726845</v>
      </c>
      <c r="AL340" s="328">
        <v>6.9751722165782404E-2</v>
      </c>
      <c r="AM340" s="328">
        <v>0.255112435180612</v>
      </c>
      <c r="AN340" s="328">
        <v>0.89677541987259213</v>
      </c>
      <c r="AO340" s="328">
        <v>0.99972491243240946</v>
      </c>
      <c r="AP340" s="328">
        <v>0.21023037190910898</v>
      </c>
      <c r="AQ340" s="328">
        <v>0.31341309731320321</v>
      </c>
      <c r="AR340" s="328">
        <v>3.1543975483482978E-2</v>
      </c>
      <c r="AS340" s="328">
        <v>0.77553973934859943</v>
      </c>
      <c r="AT340" s="328">
        <v>0.15285185996397832</v>
      </c>
      <c r="AU340" s="328">
        <v>0.64242318372430529</v>
      </c>
      <c r="AV340" s="328">
        <v>0.47439033311617629</v>
      </c>
      <c r="AW340" s="328">
        <v>0.81885505375477585</v>
      </c>
      <c r="AX340" s="328">
        <v>0.399439276365948</v>
      </c>
      <c r="AY340" s="328">
        <v>0.2789795357520628</v>
      </c>
      <c r="AZ340" s="328">
        <v>4.6879670512569138E-2</v>
      </c>
      <c r="BA340" s="328">
        <v>0.99116637128816643</v>
      </c>
      <c r="BB340" s="328">
        <v>0.57188661084274184</v>
      </c>
      <c r="BC340" s="328">
        <v>0.30708442161035676</v>
      </c>
      <c r="BD340" s="328">
        <v>0.66901242720931098</v>
      </c>
      <c r="BE340" s="328">
        <v>0.68545665688361002</v>
      </c>
      <c r="BF340" s="328">
        <v>0.33495052934294978</v>
      </c>
      <c r="BG340" s="328">
        <v>0.50490746299554812</v>
      </c>
      <c r="BH340" s="328">
        <v>0.17177119367788896</v>
      </c>
      <c r="BI340" s="328">
        <v>0.65188539737440321</v>
      </c>
      <c r="BJ340" s="328">
        <v>0.63262055237297465</v>
      </c>
      <c r="BK340" s="328">
        <v>0.66640989126505268</v>
      </c>
      <c r="BL340" s="328">
        <v>0.54923983686624278</v>
      </c>
      <c r="BM340" s="328">
        <v>0.98875122354099654</v>
      </c>
      <c r="BN340" s="328">
        <v>0.85662208622141067</v>
      </c>
      <c r="BO340" s="328">
        <v>0.38172360331560307</v>
      </c>
      <c r="BP340" s="328">
        <v>0.69406505306529387</v>
      </c>
      <c r="BQ340" s="328">
        <v>0.43614889059588813</v>
      </c>
      <c r="BR340" s="328">
        <v>0.56613504858127528</v>
      </c>
      <c r="BS340" s="328">
        <v>0.35272851135783601</v>
      </c>
      <c r="BT340" s="328">
        <v>0.12452910060573097</v>
      </c>
      <c r="BU340" s="328">
        <v>0.47921138272896346</v>
      </c>
      <c r="BV340" s="328">
        <v>1.6355504544331545E-2</v>
      </c>
      <c r="BW340" s="328">
        <v>0.32749756748084913</v>
      </c>
      <c r="BX340" s="328">
        <v>6.84141267432814E-2</v>
      </c>
      <c r="BY340" s="328">
        <v>0.77332326482245684</v>
      </c>
      <c r="BZ340" s="328">
        <v>5.2885002947808069E-2</v>
      </c>
      <c r="CA340" s="328">
        <v>0.37930158488124555</v>
      </c>
      <c r="CB340" s="328">
        <v>0.81553763039713534</v>
      </c>
      <c r="CC340" s="328">
        <v>0.81464567543633515</v>
      </c>
      <c r="CD340" s="328">
        <v>0.38844537292178849</v>
      </c>
      <c r="CE340" s="328">
        <v>0.39731542905903128</v>
      </c>
      <c r="CF340" s="328">
        <v>0.37804680559505233</v>
      </c>
      <c r="CG340" s="328">
        <v>0.8988690528023513</v>
      </c>
      <c r="CH340" s="328">
        <v>0.8979680549396134</v>
      </c>
      <c r="CI340" s="328">
        <v>0.16129023194942915</v>
      </c>
      <c r="CJ340" s="328">
        <v>0.28714546879568958</v>
      </c>
      <c r="CK340" s="328">
        <v>0.91806873626074004</v>
      </c>
      <c r="CL340" s="328">
        <v>0.9583875664491639</v>
      </c>
      <c r="CM340" s="328">
        <v>0.80492864877397929</v>
      </c>
      <c r="CN340" s="328">
        <v>7.0839773728531341E-2</v>
      </c>
      <c r="CO340" s="328">
        <v>0.28222729034466476</v>
      </c>
      <c r="CP340" s="328">
        <v>0.82098908148254268</v>
      </c>
      <c r="CQ340" s="328">
        <v>0.10779318730446752</v>
      </c>
      <c r="CR340" s="328">
        <v>0.69198207338912665</v>
      </c>
      <c r="CS340" s="328">
        <v>0.19260800557850732</v>
      </c>
      <c r="CT340" s="328">
        <v>0.602493948813005</v>
      </c>
      <c r="CU340" s="328">
        <v>0.48605178829045359</v>
      </c>
      <c r="CV340" s="328">
        <v>0.69322609237747468</v>
      </c>
      <c r="CW340" s="329">
        <v>0.90929665797626136</v>
      </c>
    </row>
    <row r="341" spans="1:101" x14ac:dyDescent="0.25">
      <c r="A341" s="322">
        <v>339</v>
      </c>
      <c r="B341" s="327">
        <v>0.26347512758807667</v>
      </c>
      <c r="C341" s="328">
        <v>0.13991915998411586</v>
      </c>
      <c r="D341" s="328">
        <v>0.20417257608122807</v>
      </c>
      <c r="E341" s="328">
        <v>0.6560813695517842</v>
      </c>
      <c r="F341" s="328">
        <v>0.58840918124705599</v>
      </c>
      <c r="G341" s="328">
        <v>0.76754395892627425</v>
      </c>
      <c r="H341" s="328">
        <v>0.85826598016573752</v>
      </c>
      <c r="I341" s="328">
        <v>0.37129576536624276</v>
      </c>
      <c r="J341" s="328">
        <v>0.51582725201464474</v>
      </c>
      <c r="K341" s="328">
        <v>0.50107331115933462</v>
      </c>
      <c r="L341" s="328">
        <v>0.57186457680606573</v>
      </c>
      <c r="M341" s="328">
        <v>0.42805998817691493</v>
      </c>
      <c r="N341" s="328">
        <v>0.84119907712641506</v>
      </c>
      <c r="O341" s="328">
        <v>0.73929469798685421</v>
      </c>
      <c r="P341" s="328">
        <v>0.99232247007331686</v>
      </c>
      <c r="Q341" s="328">
        <v>0.41631155150506061</v>
      </c>
      <c r="R341" s="328">
        <v>0.47069644607875905</v>
      </c>
      <c r="S341" s="328">
        <v>0.97277170976448168</v>
      </c>
      <c r="T341" s="328">
        <v>0.80187589466518516</v>
      </c>
      <c r="U341" s="328">
        <v>0.81468168661796003</v>
      </c>
      <c r="V341" s="328">
        <v>0.86100482998101491</v>
      </c>
      <c r="W341" s="328">
        <v>0.36784394096706574</v>
      </c>
      <c r="X341" s="328">
        <v>0.10616889048519962</v>
      </c>
      <c r="Y341" s="328">
        <v>0.39966738779138744</v>
      </c>
      <c r="Z341" s="328">
        <v>0.64935572703499411</v>
      </c>
      <c r="AA341" s="328">
        <v>0.41022607977592429</v>
      </c>
      <c r="AB341" s="328">
        <v>0.5103828938715762</v>
      </c>
      <c r="AC341" s="328">
        <v>1.5771379364479365E-2</v>
      </c>
      <c r="AD341" s="328">
        <v>0.87120390718123364</v>
      </c>
      <c r="AE341" s="328">
        <v>0.76067772826188307</v>
      </c>
      <c r="AF341" s="328">
        <v>8.9736285580432451E-2</v>
      </c>
      <c r="AG341" s="328">
        <v>0.79865109728874151</v>
      </c>
      <c r="AH341" s="328">
        <v>0.10690776946290548</v>
      </c>
      <c r="AI341" s="328">
        <v>6.3946829821520668E-2</v>
      </c>
      <c r="AJ341" s="328">
        <v>0.99451376752694842</v>
      </c>
      <c r="AK341" s="328">
        <v>0.66900717876044102</v>
      </c>
      <c r="AL341" s="328">
        <v>0.7385211558094289</v>
      </c>
      <c r="AM341" s="328">
        <v>0.31399828792498852</v>
      </c>
      <c r="AN341" s="328">
        <v>0.21062879136339507</v>
      </c>
      <c r="AO341" s="328">
        <v>0.51805759599780288</v>
      </c>
      <c r="AP341" s="328">
        <v>0.12854117086479633</v>
      </c>
      <c r="AQ341" s="328">
        <v>0.26841704336276084</v>
      </c>
      <c r="AR341" s="328">
        <v>0.44674702688010992</v>
      </c>
      <c r="AS341" s="328">
        <v>0.93139235551350996</v>
      </c>
      <c r="AT341" s="328">
        <v>0.5295468229388165</v>
      </c>
      <c r="AU341" s="328">
        <v>6.8949056143194909E-3</v>
      </c>
      <c r="AV341" s="328">
        <v>0.94589614876398098</v>
      </c>
      <c r="AW341" s="328">
        <v>6.7458615376133402E-2</v>
      </c>
      <c r="AX341" s="328">
        <v>0.76406941429419284</v>
      </c>
      <c r="AY341" s="328">
        <v>0.34845628597415157</v>
      </c>
      <c r="AZ341" s="328">
        <v>0.23745176529681444</v>
      </c>
      <c r="BA341" s="328">
        <v>0.36516229689549484</v>
      </c>
      <c r="BB341" s="328">
        <v>0.79049189873750247</v>
      </c>
      <c r="BC341" s="328">
        <v>0.39320539017186995</v>
      </c>
      <c r="BD341" s="328">
        <v>0.48112512422763376</v>
      </c>
      <c r="BE341" s="328">
        <v>0.72814806714344105</v>
      </c>
      <c r="BF341" s="328">
        <v>0.42823850693488663</v>
      </c>
      <c r="BG341" s="328">
        <v>0.71116643406988711</v>
      </c>
      <c r="BH341" s="328">
        <v>0.52786648305834749</v>
      </c>
      <c r="BI341" s="328">
        <v>0.91150480678258528</v>
      </c>
      <c r="BJ341" s="328">
        <v>0.75344828318744028</v>
      </c>
      <c r="BK341" s="328">
        <v>0.97231290253059299</v>
      </c>
      <c r="BL341" s="328">
        <v>0.32586939353808964</v>
      </c>
      <c r="BM341" s="328">
        <v>0.49999945586896599</v>
      </c>
      <c r="BN341" s="328">
        <v>0.26086802951676713</v>
      </c>
      <c r="BO341" s="328">
        <v>0.7544674476697415</v>
      </c>
      <c r="BP341" s="328">
        <v>0.90968531138613118</v>
      </c>
      <c r="BQ341" s="328">
        <v>7.7896026191838219E-2</v>
      </c>
      <c r="BR341" s="328">
        <v>0.3581496559958357</v>
      </c>
      <c r="BS341" s="328">
        <v>0.62511239787702788</v>
      </c>
      <c r="BT341" s="328">
        <v>0.10098032846347271</v>
      </c>
      <c r="BU341" s="328">
        <v>0.91228608769237063</v>
      </c>
      <c r="BV341" s="328">
        <v>0.64236007449913224</v>
      </c>
      <c r="BW341" s="328">
        <v>0.32175756058239102</v>
      </c>
      <c r="BX341" s="328">
        <v>0.36488714716877291</v>
      </c>
      <c r="BY341" s="328">
        <v>0.99549950232476103</v>
      </c>
      <c r="BZ341" s="328">
        <v>0.31463164160078616</v>
      </c>
      <c r="CA341" s="328">
        <v>5.9849708582739858E-2</v>
      </c>
      <c r="CB341" s="328">
        <v>0.85287765651043945</v>
      </c>
      <c r="CC341" s="328">
        <v>0.8516380846476288</v>
      </c>
      <c r="CD341" s="328">
        <v>8.1448118598686392E-2</v>
      </c>
      <c r="CE341" s="328">
        <v>4.4497173506054866E-2</v>
      </c>
      <c r="CF341" s="328">
        <v>0.78267191043764317</v>
      </c>
      <c r="CG341" s="328">
        <v>0.5940855126519955</v>
      </c>
      <c r="CH341" s="328">
        <v>0.16846028408474556</v>
      </c>
      <c r="CI341" s="328">
        <v>0.72225572513834635</v>
      </c>
      <c r="CJ341" s="328">
        <v>0.74195959589078342</v>
      </c>
      <c r="CK341" s="328">
        <v>0.48397390762895309</v>
      </c>
      <c r="CL341" s="328">
        <v>2.9647663430469651E-2</v>
      </c>
      <c r="CM341" s="328">
        <v>0.65483813175996475</v>
      </c>
      <c r="CN341" s="328">
        <v>0.64384203082582836</v>
      </c>
      <c r="CO341" s="328">
        <v>0.84398179253788652</v>
      </c>
      <c r="CP341" s="328">
        <v>0.44299757441795862</v>
      </c>
      <c r="CQ341" s="328">
        <v>0.98651896278040763</v>
      </c>
      <c r="CR341" s="328">
        <v>0.22330658105585943</v>
      </c>
      <c r="CS341" s="328">
        <v>0.87399608322010813</v>
      </c>
      <c r="CT341" s="328">
        <v>7.05012337152775E-2</v>
      </c>
      <c r="CU341" s="328">
        <v>0.54591797341241133</v>
      </c>
      <c r="CV341" s="328">
        <v>0.17654202280225029</v>
      </c>
      <c r="CW341" s="329">
        <v>0.31178923278707593</v>
      </c>
    </row>
    <row r="342" spans="1:101" x14ac:dyDescent="0.25">
      <c r="A342" s="322">
        <v>340</v>
      </c>
      <c r="B342" s="327">
        <v>0.25643258579345041</v>
      </c>
      <c r="C342" s="328">
        <v>0.74015346830416662</v>
      </c>
      <c r="D342" s="328">
        <v>0.78277763830423575</v>
      </c>
      <c r="E342" s="328">
        <v>0.94576498473155057</v>
      </c>
      <c r="F342" s="328">
        <v>0.92591372063814958</v>
      </c>
      <c r="G342" s="328">
        <v>0.6640285890561044</v>
      </c>
      <c r="H342" s="328">
        <v>0.5162268580974041</v>
      </c>
      <c r="I342" s="328">
        <v>0.81591136926503283</v>
      </c>
      <c r="J342" s="328">
        <v>0.77491112274924334</v>
      </c>
      <c r="K342" s="328">
        <v>0.67924630585228707</v>
      </c>
      <c r="L342" s="328">
        <v>0.53900735218188078</v>
      </c>
      <c r="M342" s="328">
        <v>0.39573950120461898</v>
      </c>
      <c r="N342" s="328">
        <v>0.24884813079049817</v>
      </c>
      <c r="O342" s="328">
        <v>0.38374423785232836</v>
      </c>
      <c r="P342" s="328">
        <v>0.47116551792616557</v>
      </c>
      <c r="Q342" s="328">
        <v>0.86320551831970249</v>
      </c>
      <c r="R342" s="328">
        <v>0.86610952121722673</v>
      </c>
      <c r="S342" s="328">
        <v>8.176240836136639E-2</v>
      </c>
      <c r="T342" s="328">
        <v>0.43266062740454636</v>
      </c>
      <c r="U342" s="328">
        <v>0.81136611596645114</v>
      </c>
      <c r="V342" s="328">
        <v>0.43439679827671362</v>
      </c>
      <c r="W342" s="328">
        <v>0.34034368598428433</v>
      </c>
      <c r="X342" s="328">
        <v>0.91492002617947699</v>
      </c>
      <c r="Y342" s="328">
        <v>0.74102033607414874</v>
      </c>
      <c r="Z342" s="328">
        <v>0.91697054209047857</v>
      </c>
      <c r="AA342" s="328">
        <v>0.4877050667761953</v>
      </c>
      <c r="AB342" s="328">
        <v>0.36390547022889574</v>
      </c>
      <c r="AC342" s="328">
        <v>0.13474687447491274</v>
      </c>
      <c r="AD342" s="328">
        <v>0.95300181993182509</v>
      </c>
      <c r="AE342" s="328">
        <v>0.74921165521576238</v>
      </c>
      <c r="AF342" s="328">
        <v>0.70123785104781677</v>
      </c>
      <c r="AG342" s="328">
        <v>0.67439952913552403</v>
      </c>
      <c r="AH342" s="328">
        <v>0.16590936112894106</v>
      </c>
      <c r="AI342" s="328">
        <v>0.72319949985111043</v>
      </c>
      <c r="AJ342" s="328">
        <v>0.96581712856702939</v>
      </c>
      <c r="AK342" s="328">
        <v>0.74782193128315044</v>
      </c>
      <c r="AL342" s="328">
        <v>0.42328298429307676</v>
      </c>
      <c r="AM342" s="328">
        <v>0.53925042241738597</v>
      </c>
      <c r="AN342" s="328">
        <v>0.8706813054927216</v>
      </c>
      <c r="AO342" s="328">
        <v>0.37845688493024721</v>
      </c>
      <c r="AP342" s="328">
        <v>0.68004320092186532</v>
      </c>
      <c r="AQ342" s="328">
        <v>0.53541748238336551</v>
      </c>
      <c r="AR342" s="328">
        <v>9.8424088101651375E-2</v>
      </c>
      <c r="AS342" s="328">
        <v>0.11744453000914024</v>
      </c>
      <c r="AT342" s="328">
        <v>0.7408772949048279</v>
      </c>
      <c r="AU342" s="328">
        <v>9.4221999444263904E-2</v>
      </c>
      <c r="AV342" s="328">
        <v>0.75446240411228804</v>
      </c>
      <c r="AW342" s="328">
        <v>0.15908048228891958</v>
      </c>
      <c r="AX342" s="328">
        <v>0.69646521158403663</v>
      </c>
      <c r="AY342" s="328">
        <v>0.67930204061982513</v>
      </c>
      <c r="AZ342" s="328">
        <v>0.60513027544565157</v>
      </c>
      <c r="BA342" s="328">
        <v>0.26668686793892871</v>
      </c>
      <c r="BB342" s="328">
        <v>0.69587786538057372</v>
      </c>
      <c r="BC342" s="328">
        <v>0.54035575948000347</v>
      </c>
      <c r="BD342" s="328">
        <v>0.92244876036142998</v>
      </c>
      <c r="BE342" s="328">
        <v>0.44617538404149215</v>
      </c>
      <c r="BF342" s="328">
        <v>0.42151598643430876</v>
      </c>
      <c r="BG342" s="328">
        <v>0.50066101627567861</v>
      </c>
      <c r="BH342" s="328">
        <v>0.34452771521675296</v>
      </c>
      <c r="BI342" s="328">
        <v>0.35204193483262447</v>
      </c>
      <c r="BJ342" s="328">
        <v>3.5373523133129581E-2</v>
      </c>
      <c r="BK342" s="328">
        <v>0.22553936149858433</v>
      </c>
      <c r="BL342" s="328">
        <v>0.22603087091932594</v>
      </c>
      <c r="BM342" s="328">
        <v>0.5955259050392947</v>
      </c>
      <c r="BN342" s="328">
        <v>0.77717394844763432</v>
      </c>
      <c r="BO342" s="328">
        <v>0.23160736659567793</v>
      </c>
      <c r="BP342" s="328">
        <v>2.9533532835199772E-2</v>
      </c>
      <c r="BQ342" s="328">
        <v>0.31385282945609205</v>
      </c>
      <c r="BR342" s="328">
        <v>0.70240144820454775</v>
      </c>
      <c r="BS342" s="328">
        <v>0.15258592731826326</v>
      </c>
      <c r="BT342" s="328">
        <v>0.41219453002918599</v>
      </c>
      <c r="BU342" s="328">
        <v>0.55633293160064756</v>
      </c>
      <c r="BV342" s="328">
        <v>0.1625976451805029</v>
      </c>
      <c r="BW342" s="328">
        <v>3.1626259943686286E-2</v>
      </c>
      <c r="BX342" s="328">
        <v>4.4354999927721295E-2</v>
      </c>
      <c r="BY342" s="328">
        <v>0.79008049469869879</v>
      </c>
      <c r="BZ342" s="328">
        <v>0.3563433396349458</v>
      </c>
      <c r="CA342" s="328">
        <v>0.89696317730664354</v>
      </c>
      <c r="CB342" s="328">
        <v>0.24943304719439663</v>
      </c>
      <c r="CC342" s="328">
        <v>0.69982277386646885</v>
      </c>
      <c r="CD342" s="328">
        <v>0.39850674055980906</v>
      </c>
      <c r="CE342" s="328">
        <v>0.24036362810003098</v>
      </c>
      <c r="CF342" s="328">
        <v>0.93588830854847993</v>
      </c>
      <c r="CG342" s="328">
        <v>0.29709164372213515</v>
      </c>
      <c r="CH342" s="328">
        <v>0.10678808045637123</v>
      </c>
      <c r="CI342" s="328">
        <v>0.46356939253218332</v>
      </c>
      <c r="CJ342" s="328">
        <v>0.20734325629471329</v>
      </c>
      <c r="CK342" s="328">
        <v>0.59201064713707563</v>
      </c>
      <c r="CL342" s="328">
        <v>0.75574758326694136</v>
      </c>
      <c r="CM342" s="328">
        <v>0.92905020564657015</v>
      </c>
      <c r="CN342" s="328">
        <v>0.87486531860508898</v>
      </c>
      <c r="CO342" s="328">
        <v>0.5048932238448316</v>
      </c>
      <c r="CP342" s="328">
        <v>0.54786315293071408</v>
      </c>
      <c r="CQ342" s="328">
        <v>0.93256215329062342</v>
      </c>
      <c r="CR342" s="328">
        <v>0.57784805892875912</v>
      </c>
      <c r="CS342" s="328">
        <v>9.2202206226802197E-2</v>
      </c>
      <c r="CT342" s="328">
        <v>0.48299210022510586</v>
      </c>
      <c r="CU342" s="328">
        <v>0.85910957615891848</v>
      </c>
      <c r="CV342" s="328">
        <v>0.47429216794258</v>
      </c>
      <c r="CW342" s="329">
        <v>0.73447977752542748</v>
      </c>
    </row>
    <row r="343" spans="1:101" x14ac:dyDescent="0.25">
      <c r="A343" s="322">
        <v>341</v>
      </c>
      <c r="B343" s="327">
        <v>0.71588276382835669</v>
      </c>
      <c r="C343" s="328">
        <v>0.8516041556427747</v>
      </c>
      <c r="D343" s="328">
        <v>0.58011047868110954</v>
      </c>
      <c r="E343" s="328">
        <v>0.87994986233995243</v>
      </c>
      <c r="F343" s="328">
        <v>0.96648850145950149</v>
      </c>
      <c r="G343" s="328">
        <v>0.93584306121697947</v>
      </c>
      <c r="H343" s="328">
        <v>0.8628951084307328</v>
      </c>
      <c r="I343" s="328">
        <v>0.80146529204953953</v>
      </c>
      <c r="J343" s="328">
        <v>0.15827225475878182</v>
      </c>
      <c r="K343" s="328">
        <v>0.19779514447972524</v>
      </c>
      <c r="L343" s="328">
        <v>0.26572880619897887</v>
      </c>
      <c r="M343" s="328">
        <v>0.29482395445407317</v>
      </c>
      <c r="N343" s="328">
        <v>0.34267251297289136</v>
      </c>
      <c r="O343" s="328">
        <v>0.73958956064084669</v>
      </c>
      <c r="P343" s="328">
        <v>5.6694264955559071E-2</v>
      </c>
      <c r="Q343" s="328">
        <v>3.2759744370647326E-2</v>
      </c>
      <c r="R343" s="328">
        <v>4.5893522059148317E-2</v>
      </c>
      <c r="S343" s="328">
        <v>0.70343280072273751</v>
      </c>
      <c r="T343" s="328">
        <v>8.6607566006629E-3</v>
      </c>
      <c r="U343" s="328">
        <v>0.36866259644125154</v>
      </c>
      <c r="V343" s="328">
        <v>0.83679782436517525</v>
      </c>
      <c r="W343" s="328">
        <v>3.8587039504037968E-2</v>
      </c>
      <c r="X343" s="328">
        <v>0.14110245662047927</v>
      </c>
      <c r="Y343" s="328">
        <v>0.4106190381339605</v>
      </c>
      <c r="Z343" s="328">
        <v>0.72136623415403456</v>
      </c>
      <c r="AA343" s="328">
        <v>0.18050905646921311</v>
      </c>
      <c r="AB343" s="328">
        <v>0.51958983249178292</v>
      </c>
      <c r="AC343" s="328">
        <v>0.97222642418658034</v>
      </c>
      <c r="AD343" s="328">
        <v>0.78135447258218971</v>
      </c>
      <c r="AE343" s="328">
        <v>0.38555826586884079</v>
      </c>
      <c r="AF343" s="328">
        <v>0.27080583440486228</v>
      </c>
      <c r="AG343" s="328">
        <v>0.55564334330502962</v>
      </c>
      <c r="AH343" s="328">
        <v>0.8697948921282308</v>
      </c>
      <c r="AI343" s="328">
        <v>0.37825473990572545</v>
      </c>
      <c r="AJ343" s="328">
        <v>3.2597911757964448E-2</v>
      </c>
      <c r="AK343" s="328">
        <v>4.3372800508107545E-2</v>
      </c>
      <c r="AL343" s="328">
        <v>0.45667980585673251</v>
      </c>
      <c r="AM343" s="328">
        <v>0.62378344875028979</v>
      </c>
      <c r="AN343" s="328">
        <v>9.3774852534757702E-2</v>
      </c>
      <c r="AO343" s="328">
        <v>0.96332118262680577</v>
      </c>
      <c r="AP343" s="328">
        <v>4.7375179390525712E-2</v>
      </c>
      <c r="AQ343" s="328">
        <v>0.51457067658051181</v>
      </c>
      <c r="AR343" s="328">
        <v>0.99609524083519307</v>
      </c>
      <c r="AS343" s="328">
        <v>0.19229214135620865</v>
      </c>
      <c r="AT343" s="328">
        <v>0.56889457994978132</v>
      </c>
      <c r="AU343" s="328">
        <v>1.9473120047686088E-2</v>
      </c>
      <c r="AV343" s="328">
        <v>0.56733143505157413</v>
      </c>
      <c r="AW343" s="328">
        <v>0.42930226788008241</v>
      </c>
      <c r="AX343" s="328">
        <v>0.44527641904974002</v>
      </c>
      <c r="AY343" s="328">
        <v>0.62955375444071926</v>
      </c>
      <c r="AZ343" s="328">
        <v>0.32569622751762006</v>
      </c>
      <c r="BA343" s="328">
        <v>0.93722901852618046</v>
      </c>
      <c r="BB343" s="328">
        <v>0.16075499442997776</v>
      </c>
      <c r="BC343" s="328">
        <v>1.6442488527920851E-2</v>
      </c>
      <c r="BD343" s="328">
        <v>0.26810189514005778</v>
      </c>
      <c r="BE343" s="328">
        <v>0.68552349570447668</v>
      </c>
      <c r="BF343" s="328">
        <v>0.67910185896916375</v>
      </c>
      <c r="BG343" s="328">
        <v>0.20180142108161547</v>
      </c>
      <c r="BH343" s="328">
        <v>0.82978960180757388</v>
      </c>
      <c r="BI343" s="328">
        <v>0.98965018530066562</v>
      </c>
      <c r="BJ343" s="328">
        <v>0.73971822182273694</v>
      </c>
      <c r="BK343" s="328">
        <v>0.63090265444968896</v>
      </c>
      <c r="BL343" s="328">
        <v>0.77934180582410306</v>
      </c>
      <c r="BM343" s="328">
        <v>0.23155967039386116</v>
      </c>
      <c r="BN343" s="328">
        <v>2.4677509691592547E-2</v>
      </c>
      <c r="BO343" s="328">
        <v>0.15720802707824966</v>
      </c>
      <c r="BP343" s="328">
        <v>0.11091244874168571</v>
      </c>
      <c r="BQ343" s="328">
        <v>5.0413217997156146E-3</v>
      </c>
      <c r="BR343" s="328">
        <v>0.65410656555605429</v>
      </c>
      <c r="BS343" s="328">
        <v>0.30002302720547447</v>
      </c>
      <c r="BT343" s="328">
        <v>0.39603846038124946</v>
      </c>
      <c r="BU343" s="328">
        <v>0.76046687466744212</v>
      </c>
      <c r="BV343" s="328">
        <v>0.33018888475557073</v>
      </c>
      <c r="BW343" s="328">
        <v>0.73772656016557336</v>
      </c>
      <c r="BX343" s="328">
        <v>0.1963884237300213</v>
      </c>
      <c r="BY343" s="328">
        <v>0.5262431805921195</v>
      </c>
      <c r="BZ343" s="328">
        <v>0.17614750015915703</v>
      </c>
      <c r="CA343" s="328">
        <v>0.41229635668146813</v>
      </c>
      <c r="CB343" s="328">
        <v>0.85971344987472875</v>
      </c>
      <c r="CC343" s="328">
        <v>0.31713188480215182</v>
      </c>
      <c r="CD343" s="328">
        <v>0.5858439749347133</v>
      </c>
      <c r="CE343" s="328">
        <v>0.64520640083646708</v>
      </c>
      <c r="CF343" s="328">
        <v>0.95158397858277821</v>
      </c>
      <c r="CG343" s="328">
        <v>0.52459103776459259</v>
      </c>
      <c r="CH343" s="328">
        <v>0.76678764023944535</v>
      </c>
      <c r="CI343" s="328">
        <v>0.30778848496256206</v>
      </c>
      <c r="CJ343" s="328">
        <v>0.62265582957587373</v>
      </c>
      <c r="CK343" s="328">
        <v>0.76204101028085969</v>
      </c>
      <c r="CL343" s="328">
        <v>0.9421867164300981</v>
      </c>
      <c r="CM343" s="328">
        <v>8.152213682601861E-2</v>
      </c>
      <c r="CN343" s="328">
        <v>0.55595379434347802</v>
      </c>
      <c r="CO343" s="328">
        <v>0.50946842432083272</v>
      </c>
      <c r="CP343" s="328">
        <v>0.18748792678107584</v>
      </c>
      <c r="CQ343" s="328">
        <v>0.80391868698535784</v>
      </c>
      <c r="CR343" s="328">
        <v>0.95958999151405244</v>
      </c>
      <c r="CS343" s="328">
        <v>0.69891067820788266</v>
      </c>
      <c r="CT343" s="328">
        <v>0.4110823438114366</v>
      </c>
      <c r="CU343" s="328">
        <v>0.7871057916673696</v>
      </c>
      <c r="CV343" s="328">
        <v>0.4941417084489006</v>
      </c>
      <c r="CW343" s="329">
        <v>0.81175588576257507</v>
      </c>
    </row>
    <row r="344" spans="1:101" x14ac:dyDescent="0.25">
      <c r="A344" s="322">
        <v>342</v>
      </c>
      <c r="B344" s="327">
        <v>0.41881938572601829</v>
      </c>
      <c r="C344" s="328">
        <v>0.59804836675815132</v>
      </c>
      <c r="D344" s="328">
        <v>0.61871630343729633</v>
      </c>
      <c r="E344" s="328">
        <v>0.3069199450565705</v>
      </c>
      <c r="F344" s="328">
        <v>0.28097149181733561</v>
      </c>
      <c r="G344" s="328">
        <v>0.74599274136229621</v>
      </c>
      <c r="H344" s="328">
        <v>0.19776719687015376</v>
      </c>
      <c r="I344" s="328">
        <v>0.29406051676044687</v>
      </c>
      <c r="J344" s="328">
        <v>0.81218143089352424</v>
      </c>
      <c r="K344" s="328">
        <v>0.49509509821425723</v>
      </c>
      <c r="L344" s="328">
        <v>0.52628759888846965</v>
      </c>
      <c r="M344" s="328">
        <v>0.3066929186524856</v>
      </c>
      <c r="N344" s="328">
        <v>0.77685893588543653</v>
      </c>
      <c r="O344" s="328">
        <v>0.5468927944698061</v>
      </c>
      <c r="P344" s="328">
        <v>0.85532462291013012</v>
      </c>
      <c r="Q344" s="328">
        <v>0.16932376636117752</v>
      </c>
      <c r="R344" s="328">
        <v>0.57521438990358842</v>
      </c>
      <c r="S344" s="328">
        <v>0.15081406104866169</v>
      </c>
      <c r="T344" s="328">
        <v>0.80644136354993368</v>
      </c>
      <c r="U344" s="328">
        <v>0.10709353000342947</v>
      </c>
      <c r="V344" s="328">
        <v>0.98142298973416331</v>
      </c>
      <c r="W344" s="328">
        <v>0.99161922618200204</v>
      </c>
      <c r="X344" s="328">
        <v>7.0982149471692679E-2</v>
      </c>
      <c r="Y344" s="328">
        <v>0.78691283436489279</v>
      </c>
      <c r="Z344" s="328">
        <v>0.37844735712787347</v>
      </c>
      <c r="AA344" s="328">
        <v>0.26592041859143833</v>
      </c>
      <c r="AB344" s="328">
        <v>0.62863260304099988</v>
      </c>
      <c r="AC344" s="328">
        <v>0.30120774886519541</v>
      </c>
      <c r="AD344" s="328">
        <v>0.68550780150015012</v>
      </c>
      <c r="AE344" s="328">
        <v>0.21742582495699714</v>
      </c>
      <c r="AF344" s="328">
        <v>0.80973024636868285</v>
      </c>
      <c r="AG344" s="328">
        <v>0.26168124832295891</v>
      </c>
      <c r="AH344" s="328">
        <v>0.65932665088869524</v>
      </c>
      <c r="AI344" s="328">
        <v>0.24302289065769722</v>
      </c>
      <c r="AJ344" s="328">
        <v>0.89969892792345707</v>
      </c>
      <c r="AK344" s="328">
        <v>0.70809586882567355</v>
      </c>
      <c r="AL344" s="328">
        <v>2.3260228299660568E-2</v>
      </c>
      <c r="AM344" s="328">
        <v>0.78095722593465799</v>
      </c>
      <c r="AN344" s="328">
        <v>0.67253672849050128</v>
      </c>
      <c r="AO344" s="328">
        <v>0.1063466222451448</v>
      </c>
      <c r="AP344" s="328">
        <v>1.4276642906671633E-2</v>
      </c>
      <c r="AQ344" s="328">
        <v>0.26731943055054619</v>
      </c>
      <c r="AR344" s="328">
        <v>0.32231142500344312</v>
      </c>
      <c r="AS344" s="328">
        <v>3.2803290057093371E-2</v>
      </c>
      <c r="AT344" s="328">
        <v>0.82426602559171513</v>
      </c>
      <c r="AU344" s="328">
        <v>0.60452441069044482</v>
      </c>
      <c r="AV344" s="328">
        <v>0.77816580797341595</v>
      </c>
      <c r="AW344" s="328">
        <v>0.96004130975988211</v>
      </c>
      <c r="AX344" s="328">
        <v>0.55001748841268228</v>
      </c>
      <c r="AY344" s="328">
        <v>0.79386488530175914</v>
      </c>
      <c r="AZ344" s="328">
        <v>0.57123395552297307</v>
      </c>
      <c r="BA344" s="328">
        <v>0.56666222569253932</v>
      </c>
      <c r="BB344" s="328">
        <v>9.9434340366801877E-3</v>
      </c>
      <c r="BC344" s="328">
        <v>0.70516962193361188</v>
      </c>
      <c r="BD344" s="328">
        <v>0.56503710217404302</v>
      </c>
      <c r="BE344" s="328">
        <v>0.5147952121338486</v>
      </c>
      <c r="BF344" s="328">
        <v>4.8009671597304182E-2</v>
      </c>
      <c r="BG344" s="328">
        <v>0.88144798595128204</v>
      </c>
      <c r="BH344" s="328">
        <v>0.63470218029893832</v>
      </c>
      <c r="BI344" s="328">
        <v>0.90948214441217168</v>
      </c>
      <c r="BJ344" s="328">
        <v>0.35743341124142036</v>
      </c>
      <c r="BK344" s="328">
        <v>0.34533111577759357</v>
      </c>
      <c r="BL344" s="328">
        <v>0.40978466001509339</v>
      </c>
      <c r="BM344" s="328">
        <v>0.74163875662409762</v>
      </c>
      <c r="BN344" s="328">
        <v>0.12066718642112972</v>
      </c>
      <c r="BO344" s="328">
        <v>0.65731378932754314</v>
      </c>
      <c r="BP344" s="328">
        <v>0.11074045169709557</v>
      </c>
      <c r="BQ344" s="328">
        <v>0.11912414740117949</v>
      </c>
      <c r="BR344" s="328">
        <v>0.36260713346150064</v>
      </c>
      <c r="BS344" s="328">
        <v>0.19237181643046775</v>
      </c>
      <c r="BT344" s="328">
        <v>0.87925572983165079</v>
      </c>
      <c r="BU344" s="328">
        <v>0.55693270849039456</v>
      </c>
      <c r="BV344" s="328">
        <v>0.33718946297228447</v>
      </c>
      <c r="BW344" s="328">
        <v>0.54683347824458917</v>
      </c>
      <c r="BX344" s="328">
        <v>0.63753001350616878</v>
      </c>
      <c r="BY344" s="328">
        <v>0.33444336818721188</v>
      </c>
      <c r="BZ344" s="328">
        <v>0.86570038308017705</v>
      </c>
      <c r="CA344" s="328">
        <v>0.46710764903662749</v>
      </c>
      <c r="CB344" s="328">
        <v>0.14527611378516525</v>
      </c>
      <c r="CC344" s="328">
        <v>7.5704667737866771E-2</v>
      </c>
      <c r="CD344" s="328">
        <v>0.7926477731621091</v>
      </c>
      <c r="CE344" s="328">
        <v>6.8705111781319772E-3</v>
      </c>
      <c r="CF344" s="328">
        <v>0.99843393881770215</v>
      </c>
      <c r="CG344" s="328">
        <v>0.15393810847590195</v>
      </c>
      <c r="CH344" s="328">
        <v>0.15551113966220331</v>
      </c>
      <c r="CI344" s="328">
        <v>0.35016974787561361</v>
      </c>
      <c r="CJ344" s="328">
        <v>0.91407220304877135</v>
      </c>
      <c r="CK344" s="328">
        <v>0.64722172923473886</v>
      </c>
      <c r="CL344" s="328">
        <v>0.58860433194969453</v>
      </c>
      <c r="CM344" s="328">
        <v>0.41583945264806266</v>
      </c>
      <c r="CN344" s="328">
        <v>0.82112693863169239</v>
      </c>
      <c r="CO344" s="328">
        <v>3.5615376658683084E-2</v>
      </c>
      <c r="CP344" s="328">
        <v>0.11026400862242891</v>
      </c>
      <c r="CQ344" s="328">
        <v>0.56274810081220439</v>
      </c>
      <c r="CR344" s="328">
        <v>0.73870605828312219</v>
      </c>
      <c r="CS344" s="328">
        <v>0.8079151459973426</v>
      </c>
      <c r="CT344" s="328">
        <v>0.66969679171062424</v>
      </c>
      <c r="CU344" s="328">
        <v>0.954312891755563</v>
      </c>
      <c r="CV344" s="328">
        <v>0.15549423474705515</v>
      </c>
      <c r="CW344" s="329">
        <v>0.7369482506490459</v>
      </c>
    </row>
    <row r="345" spans="1:101" x14ac:dyDescent="0.25">
      <c r="A345" s="322">
        <v>343</v>
      </c>
      <c r="B345" s="327">
        <v>0.8297564381950524</v>
      </c>
      <c r="C345" s="328">
        <v>0.10810010543345694</v>
      </c>
      <c r="D345" s="328">
        <v>0.81655973591355568</v>
      </c>
      <c r="E345" s="328">
        <v>0.7364032986726603</v>
      </c>
      <c r="F345" s="328">
        <v>0.36428056536548503</v>
      </c>
      <c r="G345" s="328">
        <v>0.65509235641396302</v>
      </c>
      <c r="H345" s="328">
        <v>0.28133129646062605</v>
      </c>
      <c r="I345" s="328">
        <v>0.75371671220008274</v>
      </c>
      <c r="J345" s="328">
        <v>0.12405468731219838</v>
      </c>
      <c r="K345" s="328">
        <v>0.16839474579051217</v>
      </c>
      <c r="L345" s="328">
        <v>0.84438991747117975</v>
      </c>
      <c r="M345" s="328">
        <v>0.5938018438897501</v>
      </c>
      <c r="N345" s="328">
        <v>0.18179179076700791</v>
      </c>
      <c r="O345" s="328">
        <v>0.80303934900497076</v>
      </c>
      <c r="P345" s="328">
        <v>0.11761165117493211</v>
      </c>
      <c r="Q345" s="328">
        <v>0.48630815845493358</v>
      </c>
      <c r="R345" s="328">
        <v>0.18451810573122973</v>
      </c>
      <c r="S345" s="328">
        <v>0.26079167679253623</v>
      </c>
      <c r="T345" s="328">
        <v>0.55327063959751843</v>
      </c>
      <c r="U345" s="328">
        <v>0.14809159314890552</v>
      </c>
      <c r="V345" s="328">
        <v>0.62223813816172258</v>
      </c>
      <c r="W345" s="328">
        <v>0.93860059732121304</v>
      </c>
      <c r="X345" s="328">
        <v>0.58944130942852913</v>
      </c>
      <c r="Y345" s="328">
        <v>0.66781157864765661</v>
      </c>
      <c r="Z345" s="328">
        <v>0.5723268366179326</v>
      </c>
      <c r="AA345" s="328">
        <v>9.9841727322475649E-2</v>
      </c>
      <c r="AB345" s="328">
        <v>0.75652384666564743</v>
      </c>
      <c r="AC345" s="328">
        <v>9.5605509584593129E-2</v>
      </c>
      <c r="AD345" s="328">
        <v>0.28453115904659487</v>
      </c>
      <c r="AE345" s="328">
        <v>0.45917743987627002</v>
      </c>
      <c r="AF345" s="328">
        <v>0.44075013090808923</v>
      </c>
      <c r="AG345" s="328">
        <v>0.13676192266235976</v>
      </c>
      <c r="AH345" s="328">
        <v>0.54735937984037797</v>
      </c>
      <c r="AI345" s="328">
        <v>0.30438479843277477</v>
      </c>
      <c r="AJ345" s="328">
        <v>0.236629361675047</v>
      </c>
      <c r="AK345" s="328">
        <v>0.91984281387273903</v>
      </c>
      <c r="AL345" s="328">
        <v>0.87970870840878157</v>
      </c>
      <c r="AM345" s="328">
        <v>0.78954106012926406</v>
      </c>
      <c r="AN345" s="328">
        <v>0.52549301952968541</v>
      </c>
      <c r="AO345" s="328">
        <v>0.91972058890288988</v>
      </c>
      <c r="AP345" s="328">
        <v>0.19319520815481628</v>
      </c>
      <c r="AQ345" s="328">
        <v>0.26903235575294282</v>
      </c>
      <c r="AR345" s="328">
        <v>0.92270937558995048</v>
      </c>
      <c r="AS345" s="328">
        <v>0.60121374227326752</v>
      </c>
      <c r="AT345" s="328">
        <v>7.424324343367239E-2</v>
      </c>
      <c r="AU345" s="328">
        <v>0.19457917323240803</v>
      </c>
      <c r="AV345" s="328">
        <v>0.8092679969173302</v>
      </c>
      <c r="AW345" s="328">
        <v>0.56429717415104896</v>
      </c>
      <c r="AX345" s="328">
        <v>0.3596696256966494</v>
      </c>
      <c r="AY345" s="328">
        <v>0.97848358071532715</v>
      </c>
      <c r="AZ345" s="328">
        <v>0.76294299138695654</v>
      </c>
      <c r="BA345" s="328">
        <v>0.24577970101865443</v>
      </c>
      <c r="BB345" s="328">
        <v>0.5383043341850613</v>
      </c>
      <c r="BC345" s="328">
        <v>9.7259823154964842E-2</v>
      </c>
      <c r="BD345" s="328">
        <v>0.57225646469443103</v>
      </c>
      <c r="BE345" s="328">
        <v>0.97362719113385876</v>
      </c>
      <c r="BF345" s="328">
        <v>0.26766909441229281</v>
      </c>
      <c r="BG345" s="328">
        <v>0.46527651389321356</v>
      </c>
      <c r="BH345" s="328">
        <v>0.6231956394744067</v>
      </c>
      <c r="BI345" s="328">
        <v>0.33355243813094226</v>
      </c>
      <c r="BJ345" s="328">
        <v>0.82471928474591305</v>
      </c>
      <c r="BK345" s="328">
        <v>0.68104988087028229</v>
      </c>
      <c r="BL345" s="328">
        <v>0.15349208259027769</v>
      </c>
      <c r="BM345" s="328">
        <v>0.83493333477214704</v>
      </c>
      <c r="BN345" s="328">
        <v>0.29939617194528734</v>
      </c>
      <c r="BO345" s="328">
        <v>5.3089365894061213E-2</v>
      </c>
      <c r="BP345" s="328">
        <v>7.2301442287992179E-2</v>
      </c>
      <c r="BQ345" s="328">
        <v>0.6089036553462539</v>
      </c>
      <c r="BR345" s="328">
        <v>0.24216228620942282</v>
      </c>
      <c r="BS345" s="328">
        <v>0.37924878667802675</v>
      </c>
      <c r="BT345" s="328">
        <v>0.25663113372610713</v>
      </c>
      <c r="BU345" s="328">
        <v>0.87843996282097292</v>
      </c>
      <c r="BV345" s="328">
        <v>0.77719687306552765</v>
      </c>
      <c r="BW345" s="328">
        <v>0.50224618005800026</v>
      </c>
      <c r="BX345" s="328">
        <v>0.97474011574113861</v>
      </c>
      <c r="BY345" s="328">
        <v>0.48314424834134906</v>
      </c>
      <c r="BZ345" s="328">
        <v>0.34371003806614286</v>
      </c>
      <c r="CA345" s="328">
        <v>0.49843624602850323</v>
      </c>
      <c r="CB345" s="328">
        <v>0.45333777023639432</v>
      </c>
      <c r="CC345" s="328">
        <v>0.73819455995825245</v>
      </c>
      <c r="CD345" s="328">
        <v>0.30079936895216797</v>
      </c>
      <c r="CE345" s="328">
        <v>0.22913607437488626</v>
      </c>
      <c r="CF345" s="328">
        <v>0.33324744360508363</v>
      </c>
      <c r="CG345" s="328">
        <v>0.5711728547291921</v>
      </c>
      <c r="CH345" s="328">
        <v>0.4441055599629129</v>
      </c>
      <c r="CI345" s="328">
        <v>9.5525834930169751E-2</v>
      </c>
      <c r="CJ345" s="328">
        <v>0.45392441705248032</v>
      </c>
      <c r="CK345" s="328">
        <v>0.53545278582144396</v>
      </c>
      <c r="CL345" s="328">
        <v>0.62887900820527509</v>
      </c>
      <c r="CM345" s="328">
        <v>0.9309048653064087</v>
      </c>
      <c r="CN345" s="328">
        <v>0.75463176696892931</v>
      </c>
      <c r="CO345" s="328">
        <v>0.6482284290252025</v>
      </c>
      <c r="CP345" s="328">
        <v>0.6381108360118386</v>
      </c>
      <c r="CQ345" s="328">
        <v>0.67889505299634223</v>
      </c>
      <c r="CR345" s="328">
        <v>0.47401555581302812</v>
      </c>
      <c r="CS345" s="328">
        <v>0.9091462756957549</v>
      </c>
      <c r="CT345" s="328">
        <v>9.3752021837658184E-2</v>
      </c>
      <c r="CU345" s="328">
        <v>0.48825224473403228</v>
      </c>
      <c r="CV345" s="328">
        <v>0.69753276714559842</v>
      </c>
      <c r="CW345" s="329">
        <v>0.15673866051856855</v>
      </c>
    </row>
    <row r="346" spans="1:101" x14ac:dyDescent="0.25">
      <c r="A346" s="322">
        <v>344</v>
      </c>
      <c r="B346" s="327">
        <v>0.76950484226373672</v>
      </c>
      <c r="C346" s="328">
        <v>0.86861604617605259</v>
      </c>
      <c r="D346" s="328">
        <v>0.51829434314895195</v>
      </c>
      <c r="E346" s="328">
        <v>0.66326054890259112</v>
      </c>
      <c r="F346" s="328">
        <v>0.65241190090286061</v>
      </c>
      <c r="G346" s="328">
        <v>0.72237431729488133</v>
      </c>
      <c r="H346" s="328">
        <v>0.56338568995516169</v>
      </c>
      <c r="I346" s="328">
        <v>4.0839288479038061E-2</v>
      </c>
      <c r="J346" s="328">
        <v>0.33283253014638015</v>
      </c>
      <c r="K346" s="328">
        <v>0.9021701354540852</v>
      </c>
      <c r="L346" s="328">
        <v>0.6284716736117284</v>
      </c>
      <c r="M346" s="328">
        <v>0.83592096222118517</v>
      </c>
      <c r="N346" s="328">
        <v>0.89267515310179579</v>
      </c>
      <c r="O346" s="328">
        <v>0.60490533819987125</v>
      </c>
      <c r="P346" s="328">
        <v>0.94451597026577705</v>
      </c>
      <c r="Q346" s="328">
        <v>0.41732094019901145</v>
      </c>
      <c r="R346" s="328">
        <v>0.73162040263785078</v>
      </c>
      <c r="S346" s="328">
        <v>1.4610854612646662E-2</v>
      </c>
      <c r="T346" s="328">
        <v>0.68654268612852398</v>
      </c>
      <c r="U346" s="328">
        <v>0.22831378768725941</v>
      </c>
      <c r="V346" s="328">
        <v>0.52923689812084618</v>
      </c>
      <c r="W346" s="328">
        <v>0.70922536254316437</v>
      </c>
      <c r="X346" s="328">
        <v>0.61908837123094251</v>
      </c>
      <c r="Y346" s="328">
        <v>0.9881772976766614</v>
      </c>
      <c r="Z346" s="328">
        <v>3.9085578034367074E-2</v>
      </c>
      <c r="AA346" s="328">
        <v>0.81916515879380469</v>
      </c>
      <c r="AB346" s="328">
        <v>0.64909381353016848</v>
      </c>
      <c r="AC346" s="328">
        <v>0.51366541496193174</v>
      </c>
      <c r="AD346" s="328">
        <v>0.69782851189395889</v>
      </c>
      <c r="AE346" s="328">
        <v>7.8268294463171406E-2</v>
      </c>
      <c r="AF346" s="328">
        <v>0.20294403120453008</v>
      </c>
      <c r="AG346" s="328">
        <v>0.34347784379237778</v>
      </c>
      <c r="AH346" s="328">
        <v>0.99210918698724626</v>
      </c>
      <c r="AI346" s="328">
        <v>0.10507078969565109</v>
      </c>
      <c r="AJ346" s="328">
        <v>0.81569910369212284</v>
      </c>
      <c r="AK346" s="328">
        <v>0.16186424466691673</v>
      </c>
      <c r="AL346" s="328">
        <v>0.16063878522447528</v>
      </c>
      <c r="AM346" s="328">
        <v>0.39955258369966762</v>
      </c>
      <c r="AN346" s="328">
        <v>0.58633062888377552</v>
      </c>
      <c r="AO346" s="328">
        <v>0.78114312514045103</v>
      </c>
      <c r="AP346" s="328">
        <v>0.2724072136650042</v>
      </c>
      <c r="AQ346" s="328">
        <v>0.77318077351544479</v>
      </c>
      <c r="AR346" s="328">
        <v>0.32987915226908804</v>
      </c>
      <c r="AS346" s="328">
        <v>0.69702824969160915</v>
      </c>
      <c r="AT346" s="328">
        <v>0.22685530929187436</v>
      </c>
      <c r="AU346" s="328">
        <v>0.25117067815693228</v>
      </c>
      <c r="AV346" s="328">
        <v>0.56554508864729081</v>
      </c>
      <c r="AW346" s="328">
        <v>6.8633760356218154E-2</v>
      </c>
      <c r="AX346" s="328">
        <v>0.82053210288377176</v>
      </c>
      <c r="AY346" s="328">
        <v>0.29926863749389865</v>
      </c>
      <c r="AZ346" s="328">
        <v>1.7333157234320495E-3</v>
      </c>
      <c r="BA346" s="328">
        <v>0.70936928446986913</v>
      </c>
      <c r="BB346" s="328">
        <v>0.38197392038091671</v>
      </c>
      <c r="BC346" s="328">
        <v>0.820193428174671</v>
      </c>
      <c r="BD346" s="328">
        <v>0.34164177590569356</v>
      </c>
      <c r="BE346" s="328">
        <v>0.46323988663352567</v>
      </c>
      <c r="BF346" s="328">
        <v>0.42610991324152803</v>
      </c>
      <c r="BG346" s="328">
        <v>0.47040426505691446</v>
      </c>
      <c r="BH346" s="328">
        <v>0.50077108934281434</v>
      </c>
      <c r="BI346" s="328">
        <v>0.88891935454970206</v>
      </c>
      <c r="BJ346" s="328">
        <v>0.57847779391028564</v>
      </c>
      <c r="BK346" s="328">
        <v>0.45331852192959654</v>
      </c>
      <c r="BL346" s="328">
        <v>0.3101252070485554</v>
      </c>
      <c r="BM346" s="328">
        <v>1.6129210952684048E-2</v>
      </c>
      <c r="BN346" s="328">
        <v>8.0948000388127994E-2</v>
      </c>
      <c r="BO346" s="328">
        <v>0.55701443305675391</v>
      </c>
      <c r="BP346" s="328">
        <v>0.58644245253748561</v>
      </c>
      <c r="BQ346" s="328">
        <v>0.42933409408781031</v>
      </c>
      <c r="BR346" s="328">
        <v>0.65254835388451493</v>
      </c>
      <c r="BS346" s="328">
        <v>0.21276800679168151</v>
      </c>
      <c r="BT346" s="328">
        <v>0.31694355821490583</v>
      </c>
      <c r="BU346" s="328">
        <v>0.80919137897263704</v>
      </c>
      <c r="BV346" s="328">
        <v>0.33337502560422649</v>
      </c>
      <c r="BW346" s="328">
        <v>0.34126452401007112</v>
      </c>
      <c r="BX346" s="328">
        <v>0.35494035344014208</v>
      </c>
      <c r="BY346" s="328">
        <v>0.83214779072281209</v>
      </c>
      <c r="BZ346" s="328">
        <v>0.75858609321680692</v>
      </c>
      <c r="CA346" s="328">
        <v>0.25348457082990317</v>
      </c>
      <c r="CB346" s="328">
        <v>0.43837021141992683</v>
      </c>
      <c r="CC346" s="328">
        <v>0.20233112669820885</v>
      </c>
      <c r="CD346" s="328">
        <v>0.10215539302469345</v>
      </c>
      <c r="CE346" s="328">
        <v>0.78829355646784327</v>
      </c>
      <c r="CF346" s="328">
        <v>0.39242698247346475</v>
      </c>
      <c r="CG346" s="328">
        <v>0.59176916196146068</v>
      </c>
      <c r="CH346" s="328">
        <v>0.48693438964096369</v>
      </c>
      <c r="CI346" s="328">
        <v>0.12224187001971432</v>
      </c>
      <c r="CJ346" s="328">
        <v>0.3781991123898194</v>
      </c>
      <c r="CK346" s="328">
        <v>0.69487247009871833</v>
      </c>
      <c r="CL346" s="328">
        <v>1.4285821626312867E-2</v>
      </c>
      <c r="CM346" s="328">
        <v>0.14211938429535875</v>
      </c>
      <c r="CN346" s="328">
        <v>5.9073453913561558E-2</v>
      </c>
      <c r="CO346" s="328">
        <v>0.71573780369045892</v>
      </c>
      <c r="CP346" s="328">
        <v>0.64068487876235225</v>
      </c>
      <c r="CQ346" s="328">
        <v>0.16760788112579883</v>
      </c>
      <c r="CR346" s="328">
        <v>0.68109186308186787</v>
      </c>
      <c r="CS346" s="328">
        <v>0.79414278742814703</v>
      </c>
      <c r="CT346" s="328">
        <v>0.55511828539566732</v>
      </c>
      <c r="CU346" s="328">
        <v>0.77870719731946059</v>
      </c>
      <c r="CV346" s="328">
        <v>0.14255659381510455</v>
      </c>
      <c r="CW346" s="329">
        <v>0.66167097612739867</v>
      </c>
    </row>
    <row r="347" spans="1:101" x14ac:dyDescent="0.25">
      <c r="A347" s="322">
        <v>345</v>
      </c>
      <c r="B347" s="327">
        <v>4.6301994095495846E-2</v>
      </c>
      <c r="C347" s="328">
        <v>0.97404048158605794</v>
      </c>
      <c r="D347" s="328">
        <v>4.1956296051687936E-2</v>
      </c>
      <c r="E347" s="328">
        <v>0.53045251675214455</v>
      </c>
      <c r="F347" s="328">
        <v>0.52360575557962385</v>
      </c>
      <c r="G347" s="328">
        <v>0.8355793305479402</v>
      </c>
      <c r="H347" s="328">
        <v>0.19236794504684429</v>
      </c>
      <c r="I347" s="328">
        <v>0.47952095378870041</v>
      </c>
      <c r="J347" s="328">
        <v>0.65574918110189717</v>
      </c>
      <c r="K347" s="328">
        <v>0.26680188347972678</v>
      </c>
      <c r="L347" s="328">
        <v>0.11775178772088957</v>
      </c>
      <c r="M347" s="328">
        <v>0.91182905819064164</v>
      </c>
      <c r="N347" s="328">
        <v>0.27225152176919987</v>
      </c>
      <c r="O347" s="328">
        <v>0.92774459661153408</v>
      </c>
      <c r="P347" s="328">
        <v>0.89794490709211949</v>
      </c>
      <c r="Q347" s="328">
        <v>0.78064399855901523</v>
      </c>
      <c r="R347" s="328">
        <v>0.50581919668916298</v>
      </c>
      <c r="S347" s="328">
        <v>8.4809460704131645E-2</v>
      </c>
      <c r="T347" s="328">
        <v>0.38071978450118404</v>
      </c>
      <c r="U347" s="328">
        <v>0.81537086247534374</v>
      </c>
      <c r="V347" s="328">
        <v>0.82377327196118211</v>
      </c>
      <c r="W347" s="328">
        <v>2.1364886384096282E-2</v>
      </c>
      <c r="X347" s="328">
        <v>0.974271725663022</v>
      </c>
      <c r="Y347" s="328">
        <v>0.41498763396869731</v>
      </c>
      <c r="Z347" s="328">
        <v>0.20517923117147085</v>
      </c>
      <c r="AA347" s="328">
        <v>0.78098952192204685</v>
      </c>
      <c r="AB347" s="328">
        <v>0.13577928311818255</v>
      </c>
      <c r="AC347" s="328">
        <v>4.3604242417169203E-2</v>
      </c>
      <c r="AD347" s="328">
        <v>0.71472978032380841</v>
      </c>
      <c r="AE347" s="328">
        <v>0.11720039259316462</v>
      </c>
      <c r="AF347" s="328">
        <v>5.3770365978045298E-2</v>
      </c>
      <c r="AG347" s="328">
        <v>0.13490977452170494</v>
      </c>
      <c r="AH347" s="328">
        <v>0.80091936232929628</v>
      </c>
      <c r="AI347" s="328">
        <v>5.9974886279451578E-2</v>
      </c>
      <c r="AJ347" s="328">
        <v>0.38206672049794399</v>
      </c>
      <c r="AK347" s="328">
        <v>0.31811547401165985</v>
      </c>
      <c r="AL347" s="328">
        <v>0.45985937151858591</v>
      </c>
      <c r="AM347" s="328">
        <v>0.88389812090124775</v>
      </c>
      <c r="AN347" s="328">
        <v>0.71096025063389723</v>
      </c>
      <c r="AO347" s="328">
        <v>0.25246825941573725</v>
      </c>
      <c r="AP347" s="328">
        <v>0.72786058512078466</v>
      </c>
      <c r="AQ347" s="328">
        <v>0.21159096728401217</v>
      </c>
      <c r="AR347" s="328">
        <v>0.13434359089340409</v>
      </c>
      <c r="AS347" s="328">
        <v>0.81745074092216452</v>
      </c>
      <c r="AT347" s="328">
        <v>0.2822454407602013</v>
      </c>
      <c r="AU347" s="328">
        <v>0.28764905405945296</v>
      </c>
      <c r="AV347" s="328">
        <v>0.41278593588926693</v>
      </c>
      <c r="AW347" s="328">
        <v>0.79245975875429764</v>
      </c>
      <c r="AX347" s="328">
        <v>0.58280702176949983</v>
      </c>
      <c r="AY347" s="328">
        <v>0.64798015178595136</v>
      </c>
      <c r="AZ347" s="328">
        <v>0.79127529502141414</v>
      </c>
      <c r="BA347" s="328">
        <v>0.27959499827797973</v>
      </c>
      <c r="BB347" s="328">
        <v>7.8240437110693506E-2</v>
      </c>
      <c r="BC347" s="328">
        <v>0.50262162696254697</v>
      </c>
      <c r="BD347" s="328">
        <v>0.27352110044383338</v>
      </c>
      <c r="BE347" s="328">
        <v>0.22673879282325338</v>
      </c>
      <c r="BF347" s="328">
        <v>0.72253401211344315</v>
      </c>
      <c r="BG347" s="328">
        <v>0.97986110885342947</v>
      </c>
      <c r="BH347" s="328">
        <v>0.73608351455866572</v>
      </c>
      <c r="BI347" s="328">
        <v>0.7877234780317286</v>
      </c>
      <c r="BJ347" s="328">
        <v>0.64643146120244976</v>
      </c>
      <c r="BK347" s="328">
        <v>0.27624715395211918</v>
      </c>
      <c r="BL347" s="328">
        <v>0.64475233895409634</v>
      </c>
      <c r="BM347" s="328">
        <v>0.39028221878723812</v>
      </c>
      <c r="BN347" s="328">
        <v>0.85524476842649233</v>
      </c>
      <c r="BO347" s="328">
        <v>0.17556570381172021</v>
      </c>
      <c r="BP347" s="328">
        <v>0.41905831200876809</v>
      </c>
      <c r="BQ347" s="328">
        <v>0.1216508324487835</v>
      </c>
      <c r="BR347" s="328">
        <v>0.33830293318667692</v>
      </c>
      <c r="BS347" s="328">
        <v>0.25703628051704297</v>
      </c>
      <c r="BT347" s="328">
        <v>0.72264897396088124</v>
      </c>
      <c r="BU347" s="328">
        <v>0.31827633896622043</v>
      </c>
      <c r="BV347" s="328">
        <v>0.34342239198435021</v>
      </c>
      <c r="BW347" s="328">
        <v>0.17360252343278226</v>
      </c>
      <c r="BX347" s="328">
        <v>0.683138232417285</v>
      </c>
      <c r="BY347" s="328">
        <v>0.78369935279853919</v>
      </c>
      <c r="BZ347" s="328">
        <v>6.6679171957147787E-2</v>
      </c>
      <c r="CA347" s="328">
        <v>0.55090310191927383</v>
      </c>
      <c r="CB347" s="328">
        <v>0.62095196691322752</v>
      </c>
      <c r="CC347" s="328">
        <v>0.79246036266430497</v>
      </c>
      <c r="CD347" s="328">
        <v>0.22359601562107034</v>
      </c>
      <c r="CE347" s="328">
        <v>0.89680814471820125</v>
      </c>
      <c r="CF347" s="328">
        <v>9.8517143405985053E-3</v>
      </c>
      <c r="CG347" s="328">
        <v>0.34194550899821685</v>
      </c>
      <c r="CH347" s="328">
        <v>0.81289336476124241</v>
      </c>
      <c r="CI347" s="328">
        <v>0.63720078838512784</v>
      </c>
      <c r="CJ347" s="328">
        <v>0.90693235925227689</v>
      </c>
      <c r="CK347" s="328">
        <v>0.9382103068702774</v>
      </c>
      <c r="CL347" s="328">
        <v>0.29277758179280422</v>
      </c>
      <c r="CM347" s="328">
        <v>0.20376877626713163</v>
      </c>
      <c r="CN347" s="328">
        <v>0.86558479397857102</v>
      </c>
      <c r="CO347" s="328">
        <v>0.90506194628717407</v>
      </c>
      <c r="CP347" s="328">
        <v>0.6468814364513793</v>
      </c>
      <c r="CQ347" s="328">
        <v>0.39848721299903594</v>
      </c>
      <c r="CR347" s="328">
        <v>0.64954077385006537</v>
      </c>
      <c r="CS347" s="328">
        <v>0.91009698347682111</v>
      </c>
      <c r="CT347" s="328">
        <v>6.2528987976649741E-2</v>
      </c>
      <c r="CU347" s="328">
        <v>0.82915250250850758</v>
      </c>
      <c r="CV347" s="328">
        <v>0.52550158331482599</v>
      </c>
      <c r="CW347" s="329">
        <v>0.69992533530131151</v>
      </c>
    </row>
    <row r="348" spans="1:101" x14ac:dyDescent="0.25">
      <c r="A348" s="322">
        <v>346</v>
      </c>
      <c r="B348" s="327">
        <v>0.19865693251701377</v>
      </c>
      <c r="C348" s="328">
        <v>3.3654126514923277E-2</v>
      </c>
      <c r="D348" s="328">
        <v>0.12997810041907121</v>
      </c>
      <c r="E348" s="328">
        <v>0.47564414127208932</v>
      </c>
      <c r="F348" s="328">
        <v>0.97145437466747353</v>
      </c>
      <c r="G348" s="328">
        <v>0.68711379586954902</v>
      </c>
      <c r="H348" s="328">
        <v>0.33700706824210558</v>
      </c>
      <c r="I348" s="328">
        <v>0.31170918517644886</v>
      </c>
      <c r="J348" s="328">
        <v>0.30465216576392939</v>
      </c>
      <c r="K348" s="328">
        <v>0.18505620528454725</v>
      </c>
      <c r="L348" s="328">
        <v>0.805789162394702</v>
      </c>
      <c r="M348" s="328">
        <v>0.15843486980769494</v>
      </c>
      <c r="N348" s="328">
        <v>0.78363492241129018</v>
      </c>
      <c r="O348" s="328">
        <v>0.17174496210566126</v>
      </c>
      <c r="P348" s="328">
        <v>0.81632787489853298</v>
      </c>
      <c r="Q348" s="328">
        <v>0.46931677331949118</v>
      </c>
      <c r="R348" s="328">
        <v>0.51405308310445741</v>
      </c>
      <c r="S348" s="328">
        <v>0.86842727864812175</v>
      </c>
      <c r="T348" s="328">
        <v>0.75038072823168633</v>
      </c>
      <c r="U348" s="328">
        <v>0.97173826902569349</v>
      </c>
      <c r="V348" s="328">
        <v>0.86087259984262321</v>
      </c>
      <c r="W348" s="328">
        <v>0.35157315684018231</v>
      </c>
      <c r="X348" s="328">
        <v>0.24363649893371653</v>
      </c>
      <c r="Y348" s="328">
        <v>0.91094356933450227</v>
      </c>
      <c r="Z348" s="328">
        <v>0.99802459423532075</v>
      </c>
      <c r="AA348" s="328">
        <v>0.13491851569215241</v>
      </c>
      <c r="AB348" s="328">
        <v>0.89554779843213073</v>
      </c>
      <c r="AC348" s="328">
        <v>0.19212033961895481</v>
      </c>
      <c r="AD348" s="328">
        <v>7.6271406214303283E-2</v>
      </c>
      <c r="AE348" s="328">
        <v>0.690010177247385</v>
      </c>
      <c r="AF348" s="328">
        <v>0.35319914505237371</v>
      </c>
      <c r="AG348" s="328">
        <v>0.51121104739012457</v>
      </c>
      <c r="AH348" s="328">
        <v>0.39629654413406334</v>
      </c>
      <c r="AI348" s="328">
        <v>0.82430411375038837</v>
      </c>
      <c r="AJ348" s="328">
        <v>0.94817595502593965</v>
      </c>
      <c r="AK348" s="328">
        <v>0.28717187295041602</v>
      </c>
      <c r="AL348" s="328">
        <v>0.96697369395239297</v>
      </c>
      <c r="AM348" s="328">
        <v>0.5639456382451824</v>
      </c>
      <c r="AN348" s="328">
        <v>0.96959122444223578</v>
      </c>
      <c r="AO348" s="328">
        <v>0.1172410068612102</v>
      </c>
      <c r="AP348" s="328">
        <v>5.9500178447130736E-2</v>
      </c>
      <c r="AQ348" s="328">
        <v>2.1541564883212239E-2</v>
      </c>
      <c r="AR348" s="328">
        <v>4.7946698289685674E-2</v>
      </c>
      <c r="AS348" s="328">
        <v>0.53588750419291831</v>
      </c>
      <c r="AT348" s="328">
        <v>0.57296235117215932</v>
      </c>
      <c r="AU348" s="328">
        <v>0.91404167044201223</v>
      </c>
      <c r="AV348" s="328">
        <v>0.67122775930995005</v>
      </c>
      <c r="AW348" s="328">
        <v>7.231265810013987E-2</v>
      </c>
      <c r="AX348" s="328">
        <v>0.70579657867518897</v>
      </c>
      <c r="AY348" s="328">
        <v>0.30240917103128861</v>
      </c>
      <c r="AZ348" s="328">
        <v>0.4838891856795331</v>
      </c>
      <c r="BA348" s="328">
        <v>0.2079854232290641</v>
      </c>
      <c r="BB348" s="328">
        <v>0.86895419843203947</v>
      </c>
      <c r="BC348" s="328">
        <v>0.63852003692242931</v>
      </c>
      <c r="BD348" s="328">
        <v>0.44542954659487144</v>
      </c>
      <c r="BE348" s="328">
        <v>0.49688253689805606</v>
      </c>
      <c r="BF348" s="328">
        <v>0.48796233521342902</v>
      </c>
      <c r="BG348" s="328">
        <v>0.60308324988437878</v>
      </c>
      <c r="BH348" s="328">
        <v>0.27267594121468375</v>
      </c>
      <c r="BI348" s="328">
        <v>0.18569339317578315</v>
      </c>
      <c r="BJ348" s="328">
        <v>0.91033732918103683</v>
      </c>
      <c r="BK348" s="328">
        <v>0.13291859606875356</v>
      </c>
      <c r="BL348" s="328">
        <v>0.19686331633704324</v>
      </c>
      <c r="BM348" s="328">
        <v>0.13768563793629163</v>
      </c>
      <c r="BN348" s="328">
        <v>0.2808848669886852</v>
      </c>
      <c r="BO348" s="328">
        <v>0.18962406232266371</v>
      </c>
      <c r="BP348" s="328">
        <v>0.61796495372691318</v>
      </c>
      <c r="BQ348" s="328">
        <v>7.2934247740501945E-2</v>
      </c>
      <c r="BR348" s="328">
        <v>0.14131565535805035</v>
      </c>
      <c r="BS348" s="328">
        <v>6.5580139511602908E-3</v>
      </c>
      <c r="BT348" s="328">
        <v>0.50056037300507117</v>
      </c>
      <c r="BU348" s="328">
        <v>0.44757746933933351</v>
      </c>
      <c r="BV348" s="328">
        <v>0.90739915342385125</v>
      </c>
      <c r="BW348" s="328">
        <v>0.88331606480833802</v>
      </c>
      <c r="BX348" s="328">
        <v>0.24453405397711769</v>
      </c>
      <c r="BY348" s="328">
        <v>0.20105095959424002</v>
      </c>
      <c r="BZ348" s="328">
        <v>0.83013232101255041</v>
      </c>
      <c r="CA348" s="328">
        <v>0.21176350446788383</v>
      </c>
      <c r="CB348" s="328">
        <v>0.98014091240699175</v>
      </c>
      <c r="CC348" s="328">
        <v>0.90660522077443417</v>
      </c>
      <c r="CD348" s="328">
        <v>0.18778880287226984</v>
      </c>
      <c r="CE348" s="328">
        <v>0.62333332874035374</v>
      </c>
      <c r="CF348" s="328">
        <v>0.77018289508063931</v>
      </c>
      <c r="CG348" s="328">
        <v>0.54942663656548252</v>
      </c>
      <c r="CH348" s="328">
        <v>0.45244366679837911</v>
      </c>
      <c r="CI348" s="328">
        <v>0.88575205036736304</v>
      </c>
      <c r="CJ348" s="328">
        <v>5.0297032335459457E-2</v>
      </c>
      <c r="CK348" s="328">
        <v>0.4727960659170396</v>
      </c>
      <c r="CL348" s="328">
        <v>0.82498807063620827</v>
      </c>
      <c r="CM348" s="328">
        <v>0.13400693180425982</v>
      </c>
      <c r="CN348" s="328">
        <v>0.90831794365012808</v>
      </c>
      <c r="CO348" s="328">
        <v>0.16399335946865801</v>
      </c>
      <c r="CP348" s="328">
        <v>0.13130980717513641</v>
      </c>
      <c r="CQ348" s="328">
        <v>0.59168855663712372</v>
      </c>
      <c r="CR348" s="328">
        <v>0.67198352542219464</v>
      </c>
      <c r="CS348" s="328">
        <v>0.16092348518302657</v>
      </c>
      <c r="CT348" s="328">
        <v>9.3425170514136013E-2</v>
      </c>
      <c r="CU348" s="328">
        <v>0.78293687968201287</v>
      </c>
      <c r="CV348" s="328">
        <v>0.39494624024818137</v>
      </c>
      <c r="CW348" s="329">
        <v>2.1206367084197986E-2</v>
      </c>
    </row>
    <row r="349" spans="1:101" x14ac:dyDescent="0.25">
      <c r="A349" s="322">
        <v>347</v>
      </c>
      <c r="B349" s="327">
        <v>0.66796422709737779</v>
      </c>
      <c r="C349" s="328">
        <v>1.7479754561326999E-2</v>
      </c>
      <c r="D349" s="328">
        <v>0.54390764484693932</v>
      </c>
      <c r="E349" s="328">
        <v>0.41078468185753358</v>
      </c>
      <c r="F349" s="328">
        <v>0.89298739161992913</v>
      </c>
      <c r="G349" s="328">
        <v>0.4090990835088506</v>
      </c>
      <c r="H349" s="328">
        <v>0.62430893299496937</v>
      </c>
      <c r="I349" s="328">
        <v>0.75274925403662407</v>
      </c>
      <c r="J349" s="328">
        <v>0.38788163247818819</v>
      </c>
      <c r="K349" s="328">
        <v>0.19738364110399731</v>
      </c>
      <c r="L349" s="328">
        <v>0.65708806227789207</v>
      </c>
      <c r="M349" s="328">
        <v>0.85589133134926287</v>
      </c>
      <c r="N349" s="328">
        <v>0.58887789971642857</v>
      </c>
      <c r="O349" s="328">
        <v>0.32747865690168809</v>
      </c>
      <c r="P349" s="328">
        <v>0.86926488005739899</v>
      </c>
      <c r="Q349" s="328">
        <v>0.28202876175719238</v>
      </c>
      <c r="R349" s="328">
        <v>0.15612596702654358</v>
      </c>
      <c r="S349" s="328">
        <v>0.61624255287197283</v>
      </c>
      <c r="T349" s="328">
        <v>0.96769179206460976</v>
      </c>
      <c r="U349" s="328">
        <v>0.33346457613404579</v>
      </c>
      <c r="V349" s="328">
        <v>0.32735230824498718</v>
      </c>
      <c r="W349" s="328">
        <v>0.38666206402670045</v>
      </c>
      <c r="X349" s="328">
        <v>9.8688768163888163E-2</v>
      </c>
      <c r="Y349" s="328">
        <v>0.72551119676212927</v>
      </c>
      <c r="Z349" s="328">
        <v>0.82944912978258079</v>
      </c>
      <c r="AA349" s="328">
        <v>8.2060706457903532E-2</v>
      </c>
      <c r="AB349" s="328">
        <v>0.25819948318149422</v>
      </c>
      <c r="AC349" s="328">
        <v>0.39036283526866811</v>
      </c>
      <c r="AD349" s="328">
        <v>0.47341618577434375</v>
      </c>
      <c r="AE349" s="328">
        <v>0.28061177677802651</v>
      </c>
      <c r="AF349" s="328">
        <v>0.72719612794844224</v>
      </c>
      <c r="AG349" s="328">
        <v>0.91779313973722143</v>
      </c>
      <c r="AH349" s="328">
        <v>0.67286979747033104</v>
      </c>
      <c r="AI349" s="328">
        <v>0.76146768814546562</v>
      </c>
      <c r="AJ349" s="328">
        <v>0.75369466376209115</v>
      </c>
      <c r="AK349" s="328">
        <v>0.38432920367531942</v>
      </c>
      <c r="AL349" s="328">
        <v>0.28997307746174705</v>
      </c>
      <c r="AM349" s="328">
        <v>3.6391109541636046E-2</v>
      </c>
      <c r="AN349" s="328">
        <v>0.56896925482199645</v>
      </c>
      <c r="AO349" s="328">
        <v>0.2923650082974607</v>
      </c>
      <c r="AP349" s="328">
        <v>5.2290411501472178E-3</v>
      </c>
      <c r="AQ349" s="328">
        <v>0.38839969869993007</v>
      </c>
      <c r="AR349" s="328">
        <v>0.89040970869577585</v>
      </c>
      <c r="AS349" s="328">
        <v>5.9767895317442754E-2</v>
      </c>
      <c r="AT349" s="328">
        <v>0.99115846631633531</v>
      </c>
      <c r="AU349" s="328">
        <v>0.39699592116040128</v>
      </c>
      <c r="AV349" s="328">
        <v>0.50283433330829674</v>
      </c>
      <c r="AW349" s="328">
        <v>0.49880043778044714</v>
      </c>
      <c r="AX349" s="328">
        <v>8.1520434895439031E-2</v>
      </c>
      <c r="AY349" s="328">
        <v>0.33490152741753509</v>
      </c>
      <c r="AZ349" s="328">
        <v>9.2278902803286655E-3</v>
      </c>
      <c r="BA349" s="328">
        <v>0.21198385451053814</v>
      </c>
      <c r="BB349" s="328">
        <v>0.82579270157693507</v>
      </c>
      <c r="BC349" s="328">
        <v>0.69271617481031811</v>
      </c>
      <c r="BD349" s="328">
        <v>0.4204891650448106</v>
      </c>
      <c r="BE349" s="328">
        <v>9.7909915671124281E-2</v>
      </c>
      <c r="BF349" s="328">
        <v>0.3785361564052574</v>
      </c>
      <c r="BG349" s="328">
        <v>0.82891490602530826</v>
      </c>
      <c r="BH349" s="328">
        <v>0.15515909201611877</v>
      </c>
      <c r="BI349" s="328">
        <v>1.9306846939842082E-2</v>
      </c>
      <c r="BJ349" s="328">
        <v>0.72899819350581385</v>
      </c>
      <c r="BK349" s="328">
        <v>0.72147839795776214</v>
      </c>
      <c r="BL349" s="328">
        <v>0.81940186222703115</v>
      </c>
      <c r="BM349" s="328">
        <v>0.6237547722062573</v>
      </c>
      <c r="BN349" s="328">
        <v>0.79423128207368343</v>
      </c>
      <c r="BO349" s="328">
        <v>8.7822026267846631E-2</v>
      </c>
      <c r="BP349" s="328">
        <v>0.9341007936361212</v>
      </c>
      <c r="BQ349" s="328">
        <v>0.94275829579433434</v>
      </c>
      <c r="BR349" s="328">
        <v>2.7418116667557335E-2</v>
      </c>
      <c r="BS349" s="328">
        <v>0.53324788893714015</v>
      </c>
      <c r="BT349" s="328">
        <v>0.95417634659413664</v>
      </c>
      <c r="BU349" s="328">
        <v>0.73255861318556104</v>
      </c>
      <c r="BV349" s="328">
        <v>0.79333650412299517</v>
      </c>
      <c r="BW349" s="328">
        <v>0.23924814793420879</v>
      </c>
      <c r="BX349" s="328">
        <v>0.9171284070017609</v>
      </c>
      <c r="BY349" s="328">
        <v>0.18933540867623133</v>
      </c>
      <c r="BZ349" s="328">
        <v>0.9575592960044137</v>
      </c>
      <c r="CA349" s="328">
        <v>0.11706929118742915</v>
      </c>
      <c r="CB349" s="328">
        <v>4.9734201995417227E-2</v>
      </c>
      <c r="CC349" s="328">
        <v>0.61615399744150068</v>
      </c>
      <c r="CD349" s="328">
        <v>0.90586742618444571</v>
      </c>
      <c r="CE349" s="328">
        <v>0.57827955952657595</v>
      </c>
      <c r="CF349" s="328">
        <v>0.98671993961098736</v>
      </c>
      <c r="CG349" s="328">
        <v>0.22372356919099268</v>
      </c>
      <c r="CH349" s="328">
        <v>0.5833449015797072</v>
      </c>
      <c r="CI349" s="328">
        <v>0.30836773845363696</v>
      </c>
      <c r="CJ349" s="328">
        <v>0.96377109731951749</v>
      </c>
      <c r="CK349" s="328">
        <v>5.482668168061533E-2</v>
      </c>
      <c r="CL349" s="328">
        <v>0.93570758899522688</v>
      </c>
      <c r="CM349" s="328">
        <v>0.13741334828791651</v>
      </c>
      <c r="CN349" s="328">
        <v>0.24240535146769826</v>
      </c>
      <c r="CO349" s="328">
        <v>0.53784703846112691</v>
      </c>
      <c r="CP349" s="328">
        <v>0.96750234060184592</v>
      </c>
      <c r="CQ349" s="328">
        <v>0.86564390095148536</v>
      </c>
      <c r="CR349" s="328">
        <v>0.35569132869570108</v>
      </c>
      <c r="CS349" s="328">
        <v>0.40487267201818811</v>
      </c>
      <c r="CT349" s="328">
        <v>0.59870665328773853</v>
      </c>
      <c r="CU349" s="328">
        <v>0.77184795299429254</v>
      </c>
      <c r="CV349" s="328">
        <v>0.76188170131953581</v>
      </c>
      <c r="CW349" s="329">
        <v>0.75036917940961256</v>
      </c>
    </row>
    <row r="350" spans="1:101" x14ac:dyDescent="0.25">
      <c r="A350" s="322">
        <v>348</v>
      </c>
      <c r="B350" s="327">
        <v>0.59967768855563452</v>
      </c>
      <c r="C350" s="328">
        <v>0.74616955355949788</v>
      </c>
      <c r="D350" s="328">
        <v>0.93024445673745504</v>
      </c>
      <c r="E350" s="328">
        <v>1.6361413044871709E-2</v>
      </c>
      <c r="F350" s="328">
        <v>0.40658013522252112</v>
      </c>
      <c r="G350" s="328">
        <v>0.68929159618167835</v>
      </c>
      <c r="H350" s="328">
        <v>0.27048428320604678</v>
      </c>
      <c r="I350" s="328">
        <v>0.46457485719197456</v>
      </c>
      <c r="J350" s="328">
        <v>5.600436781303153E-2</v>
      </c>
      <c r="K350" s="328">
        <v>9.8816155167540387E-2</v>
      </c>
      <c r="L350" s="328">
        <v>0.98434609731846323</v>
      </c>
      <c r="M350" s="328">
        <v>0.61847151790743427</v>
      </c>
      <c r="N350" s="328">
        <v>0.59906327225627454</v>
      </c>
      <c r="O350" s="328">
        <v>0.5601620492485333</v>
      </c>
      <c r="P350" s="328">
        <v>0.41576278129736988</v>
      </c>
      <c r="Q350" s="328">
        <v>0.35421114453139979</v>
      </c>
      <c r="R350" s="328">
        <v>0.21570008626577009</v>
      </c>
      <c r="S350" s="328">
        <v>0.18497643039930556</v>
      </c>
      <c r="T350" s="328">
        <v>0.75293100315899775</v>
      </c>
      <c r="U350" s="328">
        <v>0.52009118334571536</v>
      </c>
      <c r="V350" s="328">
        <v>8.8169449691075652E-2</v>
      </c>
      <c r="W350" s="328">
        <v>0.46011269693129009</v>
      </c>
      <c r="X350" s="328">
        <v>0.55339677923873154</v>
      </c>
      <c r="Y350" s="328">
        <v>0.53832174395847932</v>
      </c>
      <c r="Z350" s="328">
        <v>0.27917091307758324</v>
      </c>
      <c r="AA350" s="328">
        <v>0.40978528457171226</v>
      </c>
      <c r="AB350" s="328">
        <v>0.71152674726288367</v>
      </c>
      <c r="AC350" s="328">
        <v>0.86122256164613575</v>
      </c>
      <c r="AD350" s="328">
        <v>0.48455952032791494</v>
      </c>
      <c r="AE350" s="328">
        <v>0.231979054165242</v>
      </c>
      <c r="AF350" s="328">
        <v>0.58051521184246924</v>
      </c>
      <c r="AG350" s="328">
        <v>0.53836055136812799</v>
      </c>
      <c r="AH350" s="328">
        <v>6.9409556404620432E-3</v>
      </c>
      <c r="AI350" s="328">
        <v>1.2556733598824588E-2</v>
      </c>
      <c r="AJ350" s="328">
        <v>0.95526418444951222</v>
      </c>
      <c r="AK350" s="328">
        <v>0.29286373577133062</v>
      </c>
      <c r="AL350" s="328">
        <v>0.67032081878731731</v>
      </c>
      <c r="AM350" s="328">
        <v>3.9247652022806001E-2</v>
      </c>
      <c r="AN350" s="328">
        <v>0.78944378520842995</v>
      </c>
      <c r="AO350" s="328">
        <v>0.6708256404339179</v>
      </c>
      <c r="AP350" s="328">
        <v>0.12699673588565563</v>
      </c>
      <c r="AQ350" s="328">
        <v>0.3752214524269295</v>
      </c>
      <c r="AR350" s="328">
        <v>0.72376564166798252</v>
      </c>
      <c r="AS350" s="328">
        <v>0.60542207786951119</v>
      </c>
      <c r="AT350" s="328">
        <v>0.82046886734275937</v>
      </c>
      <c r="AU350" s="328">
        <v>0.35024896994874677</v>
      </c>
      <c r="AV350" s="328">
        <v>0.94415090257745016</v>
      </c>
      <c r="AW350" s="328">
        <v>0.15578088383269906</v>
      </c>
      <c r="AX350" s="328">
        <v>0.2863362993687808</v>
      </c>
      <c r="AY350" s="328">
        <v>0.81578005794265107</v>
      </c>
      <c r="AZ350" s="328">
        <v>0.82004859878937286</v>
      </c>
      <c r="BA350" s="328">
        <v>3.8827468724828451E-2</v>
      </c>
      <c r="BB350" s="328">
        <v>0.27656103101902563</v>
      </c>
      <c r="BC350" s="328">
        <v>0.65982085067957463</v>
      </c>
      <c r="BD350" s="328">
        <v>0.95615067410037602</v>
      </c>
      <c r="BE350" s="328">
        <v>0.71447952745854337</v>
      </c>
      <c r="BF350" s="328">
        <v>0.75427241088044816</v>
      </c>
      <c r="BG350" s="328">
        <v>7.9958180767806475E-2</v>
      </c>
      <c r="BH350" s="328">
        <v>0.25234575977407303</v>
      </c>
      <c r="BI350" s="328">
        <v>0.98199923946076795</v>
      </c>
      <c r="BJ350" s="328">
        <v>0.56159988162027741</v>
      </c>
      <c r="BK350" s="328">
        <v>0.63854970770898944</v>
      </c>
      <c r="BL350" s="328">
        <v>0.69524457346007384</v>
      </c>
      <c r="BM350" s="328">
        <v>0.54739995795023244</v>
      </c>
      <c r="BN350" s="328">
        <v>0.49882723276528407</v>
      </c>
      <c r="BO350" s="328">
        <v>0.18593783638023176</v>
      </c>
      <c r="BP350" s="328">
        <v>0.57456721370953234</v>
      </c>
      <c r="BQ350" s="328">
        <v>0.50633478441792446</v>
      </c>
      <c r="BR350" s="328">
        <v>0.25330608534923194</v>
      </c>
      <c r="BS350" s="328">
        <v>0.6960134413460457</v>
      </c>
      <c r="BT350" s="328">
        <v>0.67526143941638805</v>
      </c>
      <c r="BU350" s="328">
        <v>0.30679943537836429</v>
      </c>
      <c r="BV350" s="328">
        <v>9.9316214452003004E-2</v>
      </c>
      <c r="BW350" s="328">
        <v>0.88992476741354776</v>
      </c>
      <c r="BX350" s="328">
        <v>0.22848443233069116</v>
      </c>
      <c r="BY350" s="328">
        <v>0.11451896585808807</v>
      </c>
      <c r="BZ350" s="328">
        <v>0.35488698312411859</v>
      </c>
      <c r="CA350" s="328">
        <v>0.43422976555910076</v>
      </c>
      <c r="CB350" s="328">
        <v>0.71381194086937083</v>
      </c>
      <c r="CC350" s="328">
        <v>0.97244015609678169</v>
      </c>
      <c r="CD350" s="328">
        <v>8.6918324026333593E-2</v>
      </c>
      <c r="CE350" s="328">
        <v>0.7895181593905809</v>
      </c>
      <c r="CF350" s="328">
        <v>0.76987577277930086</v>
      </c>
      <c r="CG350" s="328">
        <v>0.90347270906412369</v>
      </c>
      <c r="CH350" s="328">
        <v>0.17199456378183609</v>
      </c>
      <c r="CI350" s="328">
        <v>0.50679271937266535</v>
      </c>
      <c r="CJ350" s="328">
        <v>4.081496340047952E-2</v>
      </c>
      <c r="CK350" s="328">
        <v>0.40143394912994901</v>
      </c>
      <c r="CL350" s="328">
        <v>0.7735208463626968</v>
      </c>
      <c r="CM350" s="328">
        <v>0.38264532098181991</v>
      </c>
      <c r="CN350" s="328">
        <v>0.11936113505244172</v>
      </c>
      <c r="CO350" s="328">
        <v>0.41236722448603036</v>
      </c>
      <c r="CP350" s="328">
        <v>0.86911338343689426</v>
      </c>
      <c r="CQ350" s="328">
        <v>0.91162856703040696</v>
      </c>
      <c r="CR350" s="328">
        <v>0.51222014320167908</v>
      </c>
      <c r="CS350" s="328">
        <v>0.82877417171849221</v>
      </c>
      <c r="CT350" s="328">
        <v>0.52442875975751413</v>
      </c>
      <c r="CU350" s="328">
        <v>0.74382229224085727</v>
      </c>
      <c r="CV350" s="328">
        <v>0.91203096149728591</v>
      </c>
      <c r="CW350" s="329">
        <v>0.57630701850325394</v>
      </c>
    </row>
    <row r="351" spans="1:101" x14ac:dyDescent="0.25">
      <c r="A351" s="322">
        <v>349</v>
      </c>
      <c r="B351" s="327">
        <v>1.5658225990691221E-3</v>
      </c>
      <c r="C351" s="328">
        <v>0.80893293286379109</v>
      </c>
      <c r="D351" s="328">
        <v>0.63743388390051248</v>
      </c>
      <c r="E351" s="328">
        <v>9.3234875254774252E-2</v>
      </c>
      <c r="F351" s="328">
        <v>0.50636768619086414</v>
      </c>
      <c r="G351" s="328">
        <v>1.7159317527865703E-2</v>
      </c>
      <c r="H351" s="328">
        <v>0.19001619466649222</v>
      </c>
      <c r="I351" s="328">
        <v>0.23439626843550609</v>
      </c>
      <c r="J351" s="328">
        <v>0.56691017440628189</v>
      </c>
      <c r="K351" s="328">
        <v>0.2741415887946701</v>
      </c>
      <c r="L351" s="328">
        <v>0.17263395874760934</v>
      </c>
      <c r="M351" s="328">
        <v>0.75966032257895222</v>
      </c>
      <c r="N351" s="328">
        <v>0.8124443729485249</v>
      </c>
      <c r="O351" s="328">
        <v>6.0379711444249473E-2</v>
      </c>
      <c r="P351" s="328">
        <v>0.6723973786647568</v>
      </c>
      <c r="Q351" s="328">
        <v>0.72600490699081011</v>
      </c>
      <c r="R351" s="328">
        <v>0.18790053312912303</v>
      </c>
      <c r="S351" s="328">
        <v>0.34207456904948508</v>
      </c>
      <c r="T351" s="328">
        <v>0.56277474516976911</v>
      </c>
      <c r="U351" s="328">
        <v>0.65604601100775106</v>
      </c>
      <c r="V351" s="328">
        <v>7.5190300560844747E-2</v>
      </c>
      <c r="W351" s="328">
        <v>0.43201657928475523</v>
      </c>
      <c r="X351" s="328">
        <v>0.27874252767076779</v>
      </c>
      <c r="Y351" s="328">
        <v>0.83269710401307773</v>
      </c>
      <c r="Z351" s="328">
        <v>0.36774481289455441</v>
      </c>
      <c r="AA351" s="328">
        <v>0.44263476849798278</v>
      </c>
      <c r="AB351" s="328">
        <v>0.60668551610183696</v>
      </c>
      <c r="AC351" s="328">
        <v>0.94466419239847599</v>
      </c>
      <c r="AD351" s="328">
        <v>0.74168932304335944</v>
      </c>
      <c r="AE351" s="328">
        <v>6.9782766642708438E-2</v>
      </c>
      <c r="AF351" s="328">
        <v>0.92085593800635945</v>
      </c>
      <c r="AG351" s="328">
        <v>0.6195228052604036</v>
      </c>
      <c r="AH351" s="328">
        <v>6.837062367129576E-2</v>
      </c>
      <c r="AI351" s="328">
        <v>0.65653641059661449</v>
      </c>
      <c r="AJ351" s="328">
        <v>0.61240296270015659</v>
      </c>
      <c r="AK351" s="328">
        <v>0.81385003352946272</v>
      </c>
      <c r="AL351" s="328">
        <v>0.99691665217592362</v>
      </c>
      <c r="AM351" s="328">
        <v>0.30244870302983773</v>
      </c>
      <c r="AN351" s="328">
        <v>0.7126849172654719</v>
      </c>
      <c r="AO351" s="328">
        <v>0.40417735085805995</v>
      </c>
      <c r="AP351" s="328">
        <v>0.56331988576641767</v>
      </c>
      <c r="AQ351" s="328">
        <v>0.44367755218773786</v>
      </c>
      <c r="AR351" s="328">
        <v>0.31200693793104683</v>
      </c>
      <c r="AS351" s="328">
        <v>0.41658461022889259</v>
      </c>
      <c r="AT351" s="328">
        <v>0.96795234100622096</v>
      </c>
      <c r="AU351" s="328">
        <v>0.84348928616451535</v>
      </c>
      <c r="AV351" s="328">
        <v>0.99565481061300698</v>
      </c>
      <c r="AW351" s="328">
        <v>0.63384102284612398</v>
      </c>
      <c r="AX351" s="328">
        <v>0.34473118958154902</v>
      </c>
      <c r="AY351" s="328">
        <v>0.42353191228104947</v>
      </c>
      <c r="AZ351" s="328">
        <v>0.4735641057086708</v>
      </c>
      <c r="BA351" s="328">
        <v>0.15099808466617959</v>
      </c>
      <c r="BB351" s="328">
        <v>0.57678781600812012</v>
      </c>
      <c r="BC351" s="328">
        <v>0.11751900855897279</v>
      </c>
      <c r="BD351" s="328">
        <v>0.84095492484627243</v>
      </c>
      <c r="BE351" s="328">
        <v>0.51133277815792422</v>
      </c>
      <c r="BF351" s="328">
        <v>0.60404356482670707</v>
      </c>
      <c r="BG351" s="328">
        <v>0.13736983327889885</v>
      </c>
      <c r="BH351" s="328">
        <v>0.52396719361505717</v>
      </c>
      <c r="BI351" s="328">
        <v>0.58454739557521407</v>
      </c>
      <c r="BJ351" s="328">
        <v>0.6082236290641676</v>
      </c>
      <c r="BK351" s="328">
        <v>2.0184798289307082E-2</v>
      </c>
      <c r="BL351" s="328">
        <v>0.52141687313546559</v>
      </c>
      <c r="BM351" s="328">
        <v>0.90685576426979342</v>
      </c>
      <c r="BN351" s="328">
        <v>0.56327364760553822</v>
      </c>
      <c r="BO351" s="328">
        <v>3.9662683354650063E-2</v>
      </c>
      <c r="BP351" s="328">
        <v>4.8325539394246775E-2</v>
      </c>
      <c r="BQ351" s="328">
        <v>0.58150061378599638</v>
      </c>
      <c r="BR351" s="328">
        <v>0.83688495838176835</v>
      </c>
      <c r="BS351" s="328">
        <v>0.70036180537362047</v>
      </c>
      <c r="BT351" s="328">
        <v>0.29589520812075332</v>
      </c>
      <c r="BU351" s="328">
        <v>0.29118679759383692</v>
      </c>
      <c r="BV351" s="328">
        <v>0.41107776600823609</v>
      </c>
      <c r="BW351" s="328">
        <v>0.41197439784249923</v>
      </c>
      <c r="BX351" s="328">
        <v>0.27617734081348111</v>
      </c>
      <c r="BY351" s="328">
        <v>0.72339802584155533</v>
      </c>
      <c r="BZ351" s="328">
        <v>0.3833093404869885</v>
      </c>
      <c r="CA351" s="328">
        <v>0.72678466445579293</v>
      </c>
      <c r="CB351" s="328">
        <v>0.39579652572291368</v>
      </c>
      <c r="CC351" s="328">
        <v>0.49338847642255068</v>
      </c>
      <c r="CD351" s="328">
        <v>0.47886321932325959</v>
      </c>
      <c r="CE351" s="328">
        <v>0.16169166537979685</v>
      </c>
      <c r="CF351" s="328">
        <v>0.25371141656285245</v>
      </c>
      <c r="CG351" s="328">
        <v>0.26823377818221328</v>
      </c>
      <c r="CH351" s="328">
        <v>8.7207669945476241E-2</v>
      </c>
      <c r="CI351" s="328">
        <v>0.60580516078948832</v>
      </c>
      <c r="CJ351" s="328">
        <v>0.76469633590468922</v>
      </c>
      <c r="CK351" s="328">
        <v>0.37112965849269486</v>
      </c>
      <c r="CL351" s="328">
        <v>0.94703584888009029</v>
      </c>
      <c r="CM351" s="328">
        <v>0.93257573083582246</v>
      </c>
      <c r="CN351" s="328">
        <v>0.92551844766816882</v>
      </c>
      <c r="CO351" s="328">
        <v>0.83569386137142931</v>
      </c>
      <c r="CP351" s="328">
        <v>0.12990518622526892</v>
      </c>
      <c r="CQ351" s="328">
        <v>0.23532573426008296</v>
      </c>
      <c r="CR351" s="328">
        <v>0.24711789595503153</v>
      </c>
      <c r="CS351" s="328">
        <v>0.70575442759041285</v>
      </c>
      <c r="CT351" s="328">
        <v>0.848396953627085</v>
      </c>
      <c r="CU351" s="328">
        <v>0.57118367262076686</v>
      </c>
      <c r="CV351" s="328">
        <v>0.41079559338178306</v>
      </c>
      <c r="CW351" s="329">
        <v>0.19188483562230729</v>
      </c>
    </row>
    <row r="352" spans="1:101" x14ac:dyDescent="0.25">
      <c r="A352" s="322">
        <v>350</v>
      </c>
      <c r="B352" s="327">
        <v>0.13242482123696608</v>
      </c>
      <c r="C352" s="328">
        <v>0.81672000666598343</v>
      </c>
      <c r="D352" s="328">
        <v>0.56524001143601765</v>
      </c>
      <c r="E352" s="328">
        <v>7.0519702532654271E-2</v>
      </c>
      <c r="F352" s="328">
        <v>0.21736299638449097</v>
      </c>
      <c r="G352" s="328">
        <v>0.73318721730891467</v>
      </c>
      <c r="H352" s="328">
        <v>0.13816916180169692</v>
      </c>
      <c r="I352" s="328">
        <v>0.70139796829850276</v>
      </c>
      <c r="J352" s="328">
        <v>0.19402662714473196</v>
      </c>
      <c r="K352" s="328">
        <v>0.8591582610436217</v>
      </c>
      <c r="L352" s="328">
        <v>5.2625687193695647E-2</v>
      </c>
      <c r="M352" s="328">
        <v>0.72473224076225073</v>
      </c>
      <c r="N352" s="328">
        <v>0.55702847174325409</v>
      </c>
      <c r="O352" s="328">
        <v>0.77480928171506447</v>
      </c>
      <c r="P352" s="328">
        <v>0.63532827741472087</v>
      </c>
      <c r="Q352" s="328">
        <v>0.99252340180642395</v>
      </c>
      <c r="R352" s="328">
        <v>0.21368943575104993</v>
      </c>
      <c r="S352" s="328">
        <v>0.53524471541255392</v>
      </c>
      <c r="T352" s="328">
        <v>0.55354702950200974</v>
      </c>
      <c r="U352" s="328">
        <v>0.43057559813572577</v>
      </c>
      <c r="V352" s="328">
        <v>0.84281698477008238</v>
      </c>
      <c r="W352" s="328">
        <v>0.5636374122976644</v>
      </c>
      <c r="X352" s="328">
        <v>0.63196817177516795</v>
      </c>
      <c r="Y352" s="328">
        <v>0.99883099362685734</v>
      </c>
      <c r="Z352" s="328">
        <v>8.2827015836533846E-2</v>
      </c>
      <c r="AA352" s="328">
        <v>0.11608362981327858</v>
      </c>
      <c r="AB352" s="328">
        <v>0.24191554708068352</v>
      </c>
      <c r="AC352" s="328">
        <v>0.96352434702482004</v>
      </c>
      <c r="AD352" s="328">
        <v>2.4734828938468567E-3</v>
      </c>
      <c r="AE352" s="328">
        <v>0.42608208406192194</v>
      </c>
      <c r="AF352" s="328">
        <v>0.80973812275778023</v>
      </c>
      <c r="AG352" s="328">
        <v>0.28628075303307488</v>
      </c>
      <c r="AH352" s="328">
        <v>0.40251355181991855</v>
      </c>
      <c r="AI352" s="328">
        <v>0.95328633471553248</v>
      </c>
      <c r="AJ352" s="328">
        <v>0.22888079150985607</v>
      </c>
      <c r="AK352" s="328">
        <v>0.59341302592249079</v>
      </c>
      <c r="AL352" s="328">
        <v>0.73282503646008457</v>
      </c>
      <c r="AM352" s="328">
        <v>0.94559755563736259</v>
      </c>
      <c r="AN352" s="328">
        <v>0.43147595990660204</v>
      </c>
      <c r="AO352" s="328">
        <v>0.97653241406986968</v>
      </c>
      <c r="AP352" s="328">
        <v>0.30553541719738253</v>
      </c>
      <c r="AQ352" s="328">
        <v>0.8052097732549357</v>
      </c>
      <c r="AR352" s="328">
        <v>1.286613711629947E-2</v>
      </c>
      <c r="AS352" s="328">
        <v>0.39082930099409863</v>
      </c>
      <c r="AT352" s="328">
        <v>0.99533140380131968</v>
      </c>
      <c r="AU352" s="328">
        <v>0.11225894784001289</v>
      </c>
      <c r="AV352" s="328">
        <v>0.80603510986334737</v>
      </c>
      <c r="AW352" s="328">
        <v>0.37304535849270914</v>
      </c>
      <c r="AX352" s="328">
        <v>0.77901134709185715</v>
      </c>
      <c r="AY352" s="328">
        <v>1.0892306980189392E-2</v>
      </c>
      <c r="AZ352" s="328">
        <v>0.86722173886222498</v>
      </c>
      <c r="BA352" s="328">
        <v>0.12980337282611165</v>
      </c>
      <c r="BB352" s="328">
        <v>0.83416173959991791</v>
      </c>
      <c r="BC352" s="328">
        <v>3.5487070910966034E-2</v>
      </c>
      <c r="BD352" s="328">
        <v>0.5225219508141119</v>
      </c>
      <c r="BE352" s="328">
        <v>0.18965485062353626</v>
      </c>
      <c r="BF352" s="328">
        <v>0.66020401583352162</v>
      </c>
      <c r="BG352" s="328">
        <v>7.7688623629184939E-2</v>
      </c>
      <c r="BH352" s="328">
        <v>0.38906206546923028</v>
      </c>
      <c r="BI352" s="328">
        <v>0.74949497910122176</v>
      </c>
      <c r="BJ352" s="328">
        <v>0.41692085340734142</v>
      </c>
      <c r="BK352" s="328">
        <v>0.7087376303760291</v>
      </c>
      <c r="BL352" s="328">
        <v>0.71146916737233346</v>
      </c>
      <c r="BM352" s="328">
        <v>0.26981991937265626</v>
      </c>
      <c r="BN352" s="328">
        <v>0.73945719750168881</v>
      </c>
      <c r="BO352" s="328">
        <v>0.50491893315195391</v>
      </c>
      <c r="BP352" s="328">
        <v>0.30207940420774948</v>
      </c>
      <c r="BQ352" s="328">
        <v>0.20501018339355337</v>
      </c>
      <c r="BR352" s="328">
        <v>0.29141686239002951</v>
      </c>
      <c r="BS352" s="328">
        <v>0.55409404454132183</v>
      </c>
      <c r="BT352" s="328">
        <v>0.50541259320978504</v>
      </c>
      <c r="BU352" s="328">
        <v>0.79766492240421982</v>
      </c>
      <c r="BV352" s="328">
        <v>0.54546040763523784</v>
      </c>
      <c r="BW352" s="328">
        <v>0.66431768956344772</v>
      </c>
      <c r="BX352" s="328">
        <v>0.95954214752175471</v>
      </c>
      <c r="BY352" s="328">
        <v>0.56152048668756738</v>
      </c>
      <c r="BZ352" s="328">
        <v>0.77975384843149609</v>
      </c>
      <c r="CA352" s="328">
        <v>4.674973985213704E-2</v>
      </c>
      <c r="CB352" s="328">
        <v>0.1245453445770599</v>
      </c>
      <c r="CC352" s="328">
        <v>0.84148255333341093</v>
      </c>
      <c r="CD352" s="328">
        <v>0.90413566006695234</v>
      </c>
      <c r="CE352" s="328">
        <v>0.3376152700725461</v>
      </c>
      <c r="CF352" s="328">
        <v>0.71617625814055685</v>
      </c>
      <c r="CG352" s="328">
        <v>0.29992813343096669</v>
      </c>
      <c r="CH352" s="328">
        <v>0.79485138777691078</v>
      </c>
      <c r="CI352" s="328">
        <v>0.96893066081699564</v>
      </c>
      <c r="CJ352" s="328">
        <v>0.55730228467237009</v>
      </c>
      <c r="CK352" s="328">
        <v>0.81067981164923109</v>
      </c>
      <c r="CL352" s="328">
        <v>5.3964863737432367E-3</v>
      </c>
      <c r="CM352" s="328">
        <v>0.20490658442705301</v>
      </c>
      <c r="CN352" s="328">
        <v>0.31634948186690171</v>
      </c>
      <c r="CO352" s="328">
        <v>3.0894391910576857E-2</v>
      </c>
      <c r="CP352" s="328">
        <v>0.12349034389761471</v>
      </c>
      <c r="CQ352" s="328">
        <v>0.52962323994297833</v>
      </c>
      <c r="CR352" s="328">
        <v>2.5834323672517145E-2</v>
      </c>
      <c r="CS352" s="328">
        <v>0.11661610806684219</v>
      </c>
      <c r="CT352" s="328">
        <v>3.8390873844262652E-2</v>
      </c>
      <c r="CU352" s="328">
        <v>0.89093991698800656</v>
      </c>
      <c r="CV352" s="328">
        <v>0.50127076630705436</v>
      </c>
      <c r="CW352" s="329">
        <v>0.57716097500358288</v>
      </c>
    </row>
    <row r="353" spans="1:101" x14ac:dyDescent="0.25">
      <c r="A353" s="322">
        <v>351</v>
      </c>
      <c r="B353" s="327">
        <v>0.59607876259631265</v>
      </c>
      <c r="C353" s="328">
        <v>0.83219511507730681</v>
      </c>
      <c r="D353" s="328">
        <v>0.11773526723657746</v>
      </c>
      <c r="E353" s="328">
        <v>0.51319207334745887</v>
      </c>
      <c r="F353" s="328">
        <v>0.36374178429511872</v>
      </c>
      <c r="G353" s="328">
        <v>0.65142079650362938</v>
      </c>
      <c r="H353" s="328">
        <v>0.96762248356795322</v>
      </c>
      <c r="I353" s="328">
        <v>0.33284732447853305</v>
      </c>
      <c r="J353" s="328">
        <v>5.4672009641807406E-3</v>
      </c>
      <c r="K353" s="328">
        <v>0.15474420360571717</v>
      </c>
      <c r="L353" s="328">
        <v>0.36013727973388465</v>
      </c>
      <c r="M353" s="328">
        <v>0.49989909413846356</v>
      </c>
      <c r="N353" s="328">
        <v>0.74978577420144821</v>
      </c>
      <c r="O353" s="328">
        <v>0.49319847759254576</v>
      </c>
      <c r="P353" s="328">
        <v>0.34040709226457277</v>
      </c>
      <c r="Q353" s="328">
        <v>0.38645175030203749</v>
      </c>
      <c r="R353" s="328">
        <v>0.62402246357710922</v>
      </c>
      <c r="S353" s="328">
        <v>0.14376134958595799</v>
      </c>
      <c r="T353" s="328">
        <v>0.3205384337681525</v>
      </c>
      <c r="U353" s="328">
        <v>0.64086306294650375</v>
      </c>
      <c r="V353" s="328">
        <v>0.48321826330497886</v>
      </c>
      <c r="W353" s="328">
        <v>7.8062178227683354E-2</v>
      </c>
      <c r="X353" s="328">
        <v>0.57953012185679631</v>
      </c>
      <c r="Y353" s="328">
        <v>5.5854618957845048E-2</v>
      </c>
      <c r="Z353" s="328">
        <v>0.88217750887330748</v>
      </c>
      <c r="AA353" s="328">
        <v>0.78081401618941548</v>
      </c>
      <c r="AB353" s="328">
        <v>0.68476493122396431</v>
      </c>
      <c r="AC353" s="328">
        <v>0.76592482676830631</v>
      </c>
      <c r="AD353" s="328">
        <v>0.10224108204226212</v>
      </c>
      <c r="AE353" s="328">
        <v>0.77671315349431236</v>
      </c>
      <c r="AF353" s="328">
        <v>0.80296542752549449</v>
      </c>
      <c r="AG353" s="328">
        <v>0.44777385160846062</v>
      </c>
      <c r="AH353" s="328">
        <v>0.84645062581527331</v>
      </c>
      <c r="AI353" s="328">
        <v>0.32881883295718151</v>
      </c>
      <c r="AJ353" s="328">
        <v>0.75615440608289153</v>
      </c>
      <c r="AK353" s="328">
        <v>0.76941300017409331</v>
      </c>
      <c r="AL353" s="328">
        <v>0.15747650253832823</v>
      </c>
      <c r="AM353" s="328">
        <v>0.61082024081565711</v>
      </c>
      <c r="AN353" s="328">
        <v>0.29540247986661949</v>
      </c>
      <c r="AO353" s="328">
        <v>0.64396437816793872</v>
      </c>
      <c r="AP353" s="328">
        <v>0.75252956876050003</v>
      </c>
      <c r="AQ353" s="328">
        <v>0.12789611874421825</v>
      </c>
      <c r="AR353" s="328">
        <v>0.56559862662749438</v>
      </c>
      <c r="AS353" s="328">
        <v>0.21855076520693251</v>
      </c>
      <c r="AT353" s="328">
        <v>0.39868756321765275</v>
      </c>
      <c r="AU353" s="328">
        <v>0.80861464027385765</v>
      </c>
      <c r="AV353" s="328">
        <v>0.22616925386487452</v>
      </c>
      <c r="AW353" s="328">
        <v>0.22024553711157013</v>
      </c>
      <c r="AX353" s="328">
        <v>0.76954255466110499</v>
      </c>
      <c r="AY353" s="328">
        <v>0.11917457160830391</v>
      </c>
      <c r="AZ353" s="328">
        <v>0.33251511839896342</v>
      </c>
      <c r="BA353" s="328">
        <v>0.98372957338435385</v>
      </c>
      <c r="BB353" s="328">
        <v>0.1080267836901303</v>
      </c>
      <c r="BC353" s="328">
        <v>0.6880752322660928</v>
      </c>
      <c r="BD353" s="328">
        <v>0.12167329009238248</v>
      </c>
      <c r="BE353" s="328">
        <v>0.57000630541576935</v>
      </c>
      <c r="BF353" s="328">
        <v>0.34277120457568611</v>
      </c>
      <c r="BG353" s="328">
        <v>0.59701629078500096</v>
      </c>
      <c r="BH353" s="328">
        <v>0.56328549340059375</v>
      </c>
      <c r="BI353" s="328">
        <v>0.54280524458605584</v>
      </c>
      <c r="BJ353" s="328">
        <v>0.69477687126884291</v>
      </c>
      <c r="BK353" s="328">
        <v>0.13350933202135495</v>
      </c>
      <c r="BL353" s="328">
        <v>0.32853730264514347</v>
      </c>
      <c r="BM353" s="328">
        <v>0.14337200703894215</v>
      </c>
      <c r="BN353" s="328">
        <v>0.72641444250035736</v>
      </c>
      <c r="BO353" s="328">
        <v>0.43392648956217372</v>
      </c>
      <c r="BP353" s="328">
        <v>0.68695619619231874</v>
      </c>
      <c r="BQ353" s="328">
        <v>3.025358105349607E-2</v>
      </c>
      <c r="BR353" s="328">
        <v>0.33632700125690995</v>
      </c>
      <c r="BS353" s="328">
        <v>0.74973570442467885</v>
      </c>
      <c r="BT353" s="328">
        <v>0.12809410262277066</v>
      </c>
      <c r="BU353" s="328">
        <v>8.7383643368589503E-2</v>
      </c>
      <c r="BV353" s="328">
        <v>0.84843419531035758</v>
      </c>
      <c r="BW353" s="328">
        <v>0.87683394956165372</v>
      </c>
      <c r="BX353" s="328">
        <v>0.84505514418808403</v>
      </c>
      <c r="BY353" s="328">
        <v>0.57317522928638542</v>
      </c>
      <c r="BZ353" s="328">
        <v>0.13703385968353832</v>
      </c>
      <c r="CA353" s="328">
        <v>0.20579426837580606</v>
      </c>
      <c r="CB353" s="328">
        <v>0.45453334542730772</v>
      </c>
      <c r="CC353" s="328">
        <v>0.28718223255881803</v>
      </c>
      <c r="CD353" s="328">
        <v>1.8753450087730883E-2</v>
      </c>
      <c r="CE353" s="328">
        <v>0.83641699895480581</v>
      </c>
      <c r="CF353" s="328">
        <v>0.82281343133468443</v>
      </c>
      <c r="CG353" s="328">
        <v>2.5620807249373989E-2</v>
      </c>
      <c r="CH353" s="328">
        <v>0.47195876846643414</v>
      </c>
      <c r="CI353" s="328">
        <v>0.94085802924346962</v>
      </c>
      <c r="CJ353" s="328">
        <v>5.1953489180008638E-2</v>
      </c>
      <c r="CK353" s="328">
        <v>0.64438724560620031</v>
      </c>
      <c r="CL353" s="328">
        <v>0.35737271154716876</v>
      </c>
      <c r="CM353" s="328">
        <v>0.31132571604442383</v>
      </c>
      <c r="CN353" s="328">
        <v>0.97319981738282912</v>
      </c>
      <c r="CO353" s="328">
        <v>0.8127990164871095</v>
      </c>
      <c r="CP353" s="328">
        <v>9.7130444214373668E-2</v>
      </c>
      <c r="CQ353" s="328">
        <v>0.94012881944373583</v>
      </c>
      <c r="CR353" s="328">
        <v>0.69446586403474519</v>
      </c>
      <c r="CS353" s="328">
        <v>4.835534387802376E-2</v>
      </c>
      <c r="CT353" s="328">
        <v>0.75677032864899285</v>
      </c>
      <c r="CU353" s="328">
        <v>0.47387918094671821</v>
      </c>
      <c r="CV353" s="328">
        <v>0.71394802014280878</v>
      </c>
      <c r="CW353" s="329">
        <v>0.76545632577905831</v>
      </c>
    </row>
    <row r="354" spans="1:101" x14ac:dyDescent="0.25">
      <c r="A354" s="322">
        <v>352</v>
      </c>
      <c r="B354" s="327">
        <v>0.87665351246989087</v>
      </c>
      <c r="C354" s="328">
        <v>3.1040528043390081E-2</v>
      </c>
      <c r="D354" s="328">
        <v>0.61298137367967254</v>
      </c>
      <c r="E354" s="328">
        <v>0.91445407475544016</v>
      </c>
      <c r="F354" s="328">
        <v>1.5768912669162916E-3</v>
      </c>
      <c r="G354" s="328">
        <v>0.11003040301447831</v>
      </c>
      <c r="H354" s="328">
        <v>0.28663357556965408</v>
      </c>
      <c r="I354" s="328">
        <v>0.45569048415787083</v>
      </c>
      <c r="J354" s="328">
        <v>0.14386002364584294</v>
      </c>
      <c r="K354" s="328">
        <v>0.92822555251386807</v>
      </c>
      <c r="L354" s="328">
        <v>0.41451274311262454</v>
      </c>
      <c r="M354" s="328">
        <v>0.33284042157466409</v>
      </c>
      <c r="N354" s="328">
        <v>0.86445390879509976</v>
      </c>
      <c r="O354" s="328">
        <v>0.86533923444167726</v>
      </c>
      <c r="P354" s="328">
        <v>0.99687372942139163</v>
      </c>
      <c r="Q354" s="328">
        <v>0.11983485577039144</v>
      </c>
      <c r="R354" s="328">
        <v>0.23888798263152999</v>
      </c>
      <c r="S354" s="328">
        <v>0.80524798252120977</v>
      </c>
      <c r="T354" s="328">
        <v>0.57140551484623026</v>
      </c>
      <c r="U354" s="328">
        <v>0.50450148974300291</v>
      </c>
      <c r="V354" s="328">
        <v>0.82296040136789284</v>
      </c>
      <c r="W354" s="328">
        <v>0.93562716665700241</v>
      </c>
      <c r="X354" s="328">
        <v>0.11535303280863918</v>
      </c>
      <c r="Y354" s="328">
        <v>0.25518130504894465</v>
      </c>
      <c r="Z354" s="328">
        <v>0.39891597246240096</v>
      </c>
      <c r="AA354" s="328">
        <v>0.17104060365622331</v>
      </c>
      <c r="AB354" s="328">
        <v>0.673394007834756</v>
      </c>
      <c r="AC354" s="328">
        <v>0.28091172381904794</v>
      </c>
      <c r="AD354" s="328">
        <v>0.85170821934381724</v>
      </c>
      <c r="AE354" s="328">
        <v>0.60807874683113838</v>
      </c>
      <c r="AF354" s="328">
        <v>0.50680044909734256</v>
      </c>
      <c r="AG354" s="328">
        <v>0.19124322186439957</v>
      </c>
      <c r="AH354" s="328">
        <v>0.42342572048991833</v>
      </c>
      <c r="AI354" s="328">
        <v>0.27419863364817498</v>
      </c>
      <c r="AJ354" s="328">
        <v>9.4145909951625306E-2</v>
      </c>
      <c r="AK354" s="328">
        <v>4.5710402493275293E-2</v>
      </c>
      <c r="AL354" s="328">
        <v>0.8856589795492722</v>
      </c>
      <c r="AM354" s="328">
        <v>0.98705806373085991</v>
      </c>
      <c r="AN354" s="328">
        <v>0.54481048675432242</v>
      </c>
      <c r="AO354" s="328">
        <v>0.89633575765549911</v>
      </c>
      <c r="AP354" s="328">
        <v>0.15113963013576637</v>
      </c>
      <c r="AQ354" s="328">
        <v>0.49359031879531745</v>
      </c>
      <c r="AR354" s="328">
        <v>0.64782824716460485</v>
      </c>
      <c r="AS354" s="328">
        <v>0.51695482654145408</v>
      </c>
      <c r="AT354" s="328">
        <v>0.68474760607582241</v>
      </c>
      <c r="AU354" s="328">
        <v>0.59987272876237263</v>
      </c>
      <c r="AV354" s="328">
        <v>0.99892128006418046</v>
      </c>
      <c r="AW354" s="328">
        <v>0.90178576096051177</v>
      </c>
      <c r="AX354" s="328">
        <v>1.7896138904773373E-2</v>
      </c>
      <c r="AY354" s="328">
        <v>0.17207405938305254</v>
      </c>
      <c r="AZ354" s="328">
        <v>0.5589404232041093</v>
      </c>
      <c r="BA354" s="328">
        <v>0.53523837806488639</v>
      </c>
      <c r="BB354" s="328">
        <v>0.16206191438533235</v>
      </c>
      <c r="BC354" s="328">
        <v>0.82701519562938342</v>
      </c>
      <c r="BD354" s="328">
        <v>0.47029048019531072</v>
      </c>
      <c r="BE354" s="328">
        <v>0.59703507958243263</v>
      </c>
      <c r="BF354" s="328">
        <v>0.35584686530094833</v>
      </c>
      <c r="BG354" s="328">
        <v>0.46692930998938387</v>
      </c>
      <c r="BH354" s="328">
        <v>0.31400218615177811</v>
      </c>
      <c r="BI354" s="328">
        <v>0.40416202399261048</v>
      </c>
      <c r="BJ354" s="328">
        <v>0.50848552928764024</v>
      </c>
      <c r="BK354" s="328">
        <v>0.13000582729312793</v>
      </c>
      <c r="BL354" s="328">
        <v>2.7842622919775906E-2</v>
      </c>
      <c r="BM354" s="328">
        <v>0.95187512734141344</v>
      </c>
      <c r="BN354" s="328">
        <v>0.76365107111170571</v>
      </c>
      <c r="BO354" s="328">
        <v>0.29811952720724122</v>
      </c>
      <c r="BP354" s="328">
        <v>0.83352742434963289</v>
      </c>
      <c r="BQ354" s="328">
        <v>0.30221056465926655</v>
      </c>
      <c r="BR354" s="328">
        <v>0.51174263310803281</v>
      </c>
      <c r="BS354" s="328">
        <v>0.68682513322953853</v>
      </c>
      <c r="BT354" s="328">
        <v>0.25350116033777059</v>
      </c>
      <c r="BU354" s="328">
        <v>0.23363426309919966</v>
      </c>
      <c r="BV354" s="328">
        <v>0.60490435001640641</v>
      </c>
      <c r="BW354" s="328">
        <v>0.25116156757101726</v>
      </c>
      <c r="BX354" s="328">
        <v>0.10530410457692252</v>
      </c>
      <c r="BY354" s="328">
        <v>0.71081714444395083</v>
      </c>
      <c r="BZ354" s="328">
        <v>0.84954875491999626</v>
      </c>
      <c r="CA354" s="328">
        <v>0.6791920148974584</v>
      </c>
      <c r="CB354" s="328">
        <v>0.82800434935347589</v>
      </c>
      <c r="CC354" s="328">
        <v>5.1557440577640001E-2</v>
      </c>
      <c r="CD354" s="328">
        <v>0.46630808349478059</v>
      </c>
      <c r="CE354" s="328">
        <v>0.75090766017040655</v>
      </c>
      <c r="CF354" s="328">
        <v>0.70599104198065143</v>
      </c>
      <c r="CG354" s="328">
        <v>0.88558675436797141</v>
      </c>
      <c r="CH354" s="328">
        <v>0.87290057631409557</v>
      </c>
      <c r="CI354" s="328">
        <v>0.34742316379580318</v>
      </c>
      <c r="CJ354" s="328">
        <v>9.4233408341058089E-2</v>
      </c>
      <c r="CK354" s="328">
        <v>0.15097376318093181</v>
      </c>
      <c r="CL354" s="328">
        <v>0.89126980535519706</v>
      </c>
      <c r="CM354" s="328">
        <v>0.39175715191243254</v>
      </c>
      <c r="CN354" s="328">
        <v>3.8020013797428476E-3</v>
      </c>
      <c r="CO354" s="328">
        <v>0.20158387007832101</v>
      </c>
      <c r="CP354" s="328">
        <v>0.59414157221201669</v>
      </c>
      <c r="CQ354" s="328">
        <v>0.60563303997654794</v>
      </c>
      <c r="CR354" s="328">
        <v>0.17729178043116622</v>
      </c>
      <c r="CS354" s="328">
        <v>0.27129410904399442</v>
      </c>
      <c r="CT354" s="328">
        <v>0.34385481669639129</v>
      </c>
      <c r="CU354" s="328">
        <v>0.29076135132086817</v>
      </c>
      <c r="CV354" s="328">
        <v>0.15241057431592697</v>
      </c>
      <c r="CW354" s="329">
        <v>0.22202311970493849</v>
      </c>
    </row>
    <row r="355" spans="1:101" x14ac:dyDescent="0.25">
      <c r="A355" s="322">
        <v>353</v>
      </c>
      <c r="B355" s="327">
        <v>6.8928998578886791E-2</v>
      </c>
      <c r="C355" s="328">
        <v>0.68596816995305043</v>
      </c>
      <c r="D355" s="328">
        <v>0.22828078297539811</v>
      </c>
      <c r="E355" s="328">
        <v>0.1470211594893911</v>
      </c>
      <c r="F355" s="328">
        <v>0.63204694875444023</v>
      </c>
      <c r="G355" s="328">
        <v>0.37353859045363746</v>
      </c>
      <c r="H355" s="328">
        <v>0.83325164700195553</v>
      </c>
      <c r="I355" s="328">
        <v>0.85181338916850624</v>
      </c>
      <c r="J355" s="328">
        <v>0.98226175488695766</v>
      </c>
      <c r="K355" s="328">
        <v>0.35344202075060349</v>
      </c>
      <c r="L355" s="328">
        <v>0.87865648610456715</v>
      </c>
      <c r="M355" s="328">
        <v>0.2498251359733914</v>
      </c>
      <c r="N355" s="328">
        <v>0.36929406160835754</v>
      </c>
      <c r="O355" s="328">
        <v>2.9898552112102905E-2</v>
      </c>
      <c r="P355" s="328">
        <v>7.8128344530202121E-2</v>
      </c>
      <c r="Q355" s="328">
        <v>0.14409416547741927</v>
      </c>
      <c r="R355" s="328">
        <v>0.6608939488919825</v>
      </c>
      <c r="S355" s="328">
        <v>0.40545998126939775</v>
      </c>
      <c r="T355" s="328">
        <v>0.36704320955375747</v>
      </c>
      <c r="U355" s="328">
        <v>0.49870269840774828</v>
      </c>
      <c r="V355" s="328">
        <v>0.77993253630121151</v>
      </c>
      <c r="W355" s="328">
        <v>0.18086201404741065</v>
      </c>
      <c r="X355" s="328">
        <v>8.9828195072996664E-2</v>
      </c>
      <c r="Y355" s="328">
        <v>0.14247025693804982</v>
      </c>
      <c r="Z355" s="328">
        <v>0.44199353580550427</v>
      </c>
      <c r="AA355" s="328">
        <v>0.23747234709566989</v>
      </c>
      <c r="AB355" s="328">
        <v>0.20809135284347136</v>
      </c>
      <c r="AC355" s="328">
        <v>0.78260487101704967</v>
      </c>
      <c r="AD355" s="328">
        <v>0.28800345493930735</v>
      </c>
      <c r="AE355" s="328">
        <v>1.9200755288042437E-2</v>
      </c>
      <c r="AF355" s="328">
        <v>0.33527423151448055</v>
      </c>
      <c r="AG355" s="328">
        <v>0.75483329680309286</v>
      </c>
      <c r="AH355" s="328">
        <v>0.91514799201204844</v>
      </c>
      <c r="AI355" s="328">
        <v>0.85721858086874159</v>
      </c>
      <c r="AJ355" s="328">
        <v>0.89392258916229617</v>
      </c>
      <c r="AK355" s="328">
        <v>0.77551686147469745</v>
      </c>
      <c r="AL355" s="328">
        <v>0.25508754818729296</v>
      </c>
      <c r="AM355" s="328">
        <v>0.64395427372485892</v>
      </c>
      <c r="AN355" s="328">
        <v>0.55603054960877696</v>
      </c>
      <c r="AO355" s="328">
        <v>0.57152355699339008</v>
      </c>
      <c r="AP355" s="328">
        <v>0.55231366226761502</v>
      </c>
      <c r="AQ355" s="328">
        <v>0.22207153285931813</v>
      </c>
      <c r="AR355" s="328">
        <v>0.12719235257295969</v>
      </c>
      <c r="AS355" s="328">
        <v>0.1920518893234644</v>
      </c>
      <c r="AT355" s="328">
        <v>4.7097273956773655E-2</v>
      </c>
      <c r="AU355" s="328">
        <v>9.5831336648745769E-2</v>
      </c>
      <c r="AV355" s="328">
        <v>0.69832545831037551</v>
      </c>
      <c r="AW355" s="328">
        <v>0.49679448624098788</v>
      </c>
      <c r="AX355" s="328">
        <v>0.71584014200010238</v>
      </c>
      <c r="AY355" s="328">
        <v>2.1746296647991326E-2</v>
      </c>
      <c r="AZ355" s="328">
        <v>5.2096401427089489E-2</v>
      </c>
      <c r="BA355" s="328">
        <v>0.51726286451722392</v>
      </c>
      <c r="BB355" s="328">
        <v>0.93722267451304386</v>
      </c>
      <c r="BC355" s="328">
        <v>0.68126048577665088</v>
      </c>
      <c r="BD355" s="328">
        <v>0.55516108261383312</v>
      </c>
      <c r="BE355" s="328">
        <v>0.20980036496048626</v>
      </c>
      <c r="BF355" s="328">
        <v>0.55585432258218148</v>
      </c>
      <c r="BG355" s="328">
        <v>0.15284980382197211</v>
      </c>
      <c r="BH355" s="328">
        <v>0.57349800510537308</v>
      </c>
      <c r="BI355" s="328">
        <v>0.68374564090478973</v>
      </c>
      <c r="BJ355" s="328">
        <v>0.89102804193448026</v>
      </c>
      <c r="BK355" s="328">
        <v>0.19170474661043935</v>
      </c>
      <c r="BL355" s="328">
        <v>0.35396984734315384</v>
      </c>
      <c r="BM355" s="328">
        <v>4.5250822064678786E-2</v>
      </c>
      <c r="BN355" s="328">
        <v>0.85261315334749987</v>
      </c>
      <c r="BO355" s="328">
        <v>0.88534972485388286</v>
      </c>
      <c r="BP355" s="328">
        <v>0.83616049716653484</v>
      </c>
      <c r="BQ355" s="328">
        <v>0.37749417606543667</v>
      </c>
      <c r="BR355" s="328">
        <v>0.83418210190392283</v>
      </c>
      <c r="BS355" s="328">
        <v>7.7653733401976455E-2</v>
      </c>
      <c r="BT355" s="328">
        <v>0.92714957990631808</v>
      </c>
      <c r="BU355" s="328">
        <v>0.71253948422450453</v>
      </c>
      <c r="BV355" s="328">
        <v>0.57253855606481352</v>
      </c>
      <c r="BW355" s="328">
        <v>0.89967906321963653</v>
      </c>
      <c r="BX355" s="328">
        <v>0.7646253342061109</v>
      </c>
      <c r="BY355" s="328">
        <v>0.48992387313060615</v>
      </c>
      <c r="BZ355" s="328">
        <v>0.79201490961354515</v>
      </c>
      <c r="CA355" s="328">
        <v>0.14052486515720464</v>
      </c>
      <c r="CB355" s="328">
        <v>0.55328669877157854</v>
      </c>
      <c r="CC355" s="328">
        <v>0.95210316401198369</v>
      </c>
      <c r="CD355" s="328">
        <v>0.67082957049606273</v>
      </c>
      <c r="CE355" s="328">
        <v>0.13375097410807335</v>
      </c>
      <c r="CF355" s="328">
        <v>0.28846188404220996</v>
      </c>
      <c r="CG355" s="328">
        <v>3.2670981552880285E-2</v>
      </c>
      <c r="CH355" s="328">
        <v>0.13101539268170392</v>
      </c>
      <c r="CI355" s="328">
        <v>0.42433442764702445</v>
      </c>
      <c r="CJ355" s="328">
        <v>0.6991904619304139</v>
      </c>
      <c r="CK355" s="328">
        <v>0.8590473323634924</v>
      </c>
      <c r="CL355" s="328">
        <v>0.28482522010364253</v>
      </c>
      <c r="CM355" s="328">
        <v>0.82898096553240563</v>
      </c>
      <c r="CN355" s="328">
        <v>0.39964558174351783</v>
      </c>
      <c r="CO355" s="328">
        <v>0.48265446710929849</v>
      </c>
      <c r="CP355" s="328">
        <v>0.25067845446051784</v>
      </c>
      <c r="CQ355" s="328">
        <v>0.89529616802262013</v>
      </c>
      <c r="CR355" s="328">
        <v>0.69572263840974902</v>
      </c>
      <c r="CS355" s="328">
        <v>0.72117001091224009</v>
      </c>
      <c r="CT355" s="328">
        <v>0.88302388458841019</v>
      </c>
      <c r="CU355" s="328">
        <v>0.57584893774753976</v>
      </c>
      <c r="CV355" s="328">
        <v>5.0441366502815832E-2</v>
      </c>
      <c r="CW355" s="329">
        <v>0.5308251173840528</v>
      </c>
    </row>
    <row r="356" spans="1:101" x14ac:dyDescent="0.25">
      <c r="A356" s="322">
        <v>354</v>
      </c>
      <c r="B356" s="327">
        <v>0.13192676101906731</v>
      </c>
      <c r="C356" s="328">
        <v>0.9093697729044099</v>
      </c>
      <c r="D356" s="328">
        <v>7.1573834827066918E-2</v>
      </c>
      <c r="E356" s="328">
        <v>0.65144321946904915</v>
      </c>
      <c r="F356" s="328">
        <v>0.94563238966840224</v>
      </c>
      <c r="G356" s="328">
        <v>0.28185309020057292</v>
      </c>
      <c r="H356" s="328">
        <v>0.70319582820459026</v>
      </c>
      <c r="I356" s="328">
        <v>0.86244916984097597</v>
      </c>
      <c r="J356" s="328">
        <v>0.50900615771699975</v>
      </c>
      <c r="K356" s="328">
        <v>0.28053807044857626</v>
      </c>
      <c r="L356" s="328">
        <v>0.57188543685803217</v>
      </c>
      <c r="M356" s="328">
        <v>0.90294855130121654</v>
      </c>
      <c r="N356" s="328">
        <v>0.16413448671939523</v>
      </c>
      <c r="O356" s="328">
        <v>0.77601434593760077</v>
      </c>
      <c r="P356" s="328">
        <v>0.29328211155197592</v>
      </c>
      <c r="Q356" s="328">
        <v>0.58968950934532227</v>
      </c>
      <c r="R356" s="328">
        <v>0.2874615866812551</v>
      </c>
      <c r="S356" s="328">
        <v>0.75505317853392695</v>
      </c>
      <c r="T356" s="328">
        <v>0.1770777945011166</v>
      </c>
      <c r="U356" s="328">
        <v>0.19833191120170324</v>
      </c>
      <c r="V356" s="328">
        <v>0.52939845434145183</v>
      </c>
      <c r="W356" s="328">
        <v>5.9439425499470566E-2</v>
      </c>
      <c r="X356" s="328">
        <v>0.20564474658266296</v>
      </c>
      <c r="Y356" s="328">
        <v>0.33285801449692265</v>
      </c>
      <c r="Z356" s="328">
        <v>0.21495204604683704</v>
      </c>
      <c r="AA356" s="328">
        <v>0.1398606096620636</v>
      </c>
      <c r="AB356" s="328">
        <v>0.61819818229421797</v>
      </c>
      <c r="AC356" s="328">
        <v>0.31985687769876403</v>
      </c>
      <c r="AD356" s="328">
        <v>0.392718851124366</v>
      </c>
      <c r="AE356" s="328">
        <v>0.71826260782439189</v>
      </c>
      <c r="AF356" s="328">
        <v>0.48647677987687743</v>
      </c>
      <c r="AG356" s="328">
        <v>0.61109192775267474</v>
      </c>
      <c r="AH356" s="328">
        <v>0.21835320534492819</v>
      </c>
      <c r="AI356" s="328">
        <v>0.29938269281876839</v>
      </c>
      <c r="AJ356" s="328">
        <v>0.41308372617259193</v>
      </c>
      <c r="AK356" s="328">
        <v>0.36773017715248657</v>
      </c>
      <c r="AL356" s="328">
        <v>0.52279207944702932</v>
      </c>
      <c r="AM356" s="328">
        <v>0.58576986697318567</v>
      </c>
      <c r="AN356" s="328">
        <v>0.45908010431267088</v>
      </c>
      <c r="AO356" s="328">
        <v>7.0204899158439638E-2</v>
      </c>
      <c r="AP356" s="328">
        <v>0.81804237433280447</v>
      </c>
      <c r="AQ356" s="328">
        <v>0.25003970035659417</v>
      </c>
      <c r="AR356" s="328">
        <v>0.29365037869620192</v>
      </c>
      <c r="AS356" s="328">
        <v>0.54061262437626212</v>
      </c>
      <c r="AT356" s="328">
        <v>0.77184204324569028</v>
      </c>
      <c r="AU356" s="328">
        <v>0.93525625347909269</v>
      </c>
      <c r="AV356" s="328">
        <v>0.56056607773497014</v>
      </c>
      <c r="AW356" s="328">
        <v>0.23684078157613175</v>
      </c>
      <c r="AX356" s="328">
        <v>0.95357329250505884</v>
      </c>
      <c r="AY356" s="328">
        <v>0.83720973934525222</v>
      </c>
      <c r="AZ356" s="328">
        <v>0.98835283757117054</v>
      </c>
      <c r="BA356" s="328">
        <v>9.6957143275107072E-3</v>
      </c>
      <c r="BB356" s="328">
        <v>0.94645788327880331</v>
      </c>
      <c r="BC356" s="328">
        <v>0.57240867348864022</v>
      </c>
      <c r="BD356" s="328">
        <v>0.14233259432204037</v>
      </c>
      <c r="BE356" s="328">
        <v>0.46031550592928694</v>
      </c>
      <c r="BF356" s="328">
        <v>4.4729199017281562E-2</v>
      </c>
      <c r="BG356" s="328">
        <v>0.63393201373323915</v>
      </c>
      <c r="BH356" s="328">
        <v>0.14595463921384333</v>
      </c>
      <c r="BI356" s="328">
        <v>0.69109352202740948</v>
      </c>
      <c r="BJ356" s="328">
        <v>0.22554100781316699</v>
      </c>
      <c r="BK356" s="328">
        <v>0.17009974632154234</v>
      </c>
      <c r="BL356" s="328">
        <v>0.80014405478961859</v>
      </c>
      <c r="BM356" s="328">
        <v>0.94630492482823847</v>
      </c>
      <c r="BN356" s="328">
        <v>4.3213758381956957E-2</v>
      </c>
      <c r="BO356" s="328">
        <v>0.84620705430187915</v>
      </c>
      <c r="BP356" s="328">
        <v>0.49268372091957247</v>
      </c>
      <c r="BQ356" s="328">
        <v>0.72615782308816446</v>
      </c>
      <c r="BR356" s="328">
        <v>0.82628099824314383</v>
      </c>
      <c r="BS356" s="328">
        <v>0.79150855227945338</v>
      </c>
      <c r="BT356" s="328">
        <v>0.79499314998607318</v>
      </c>
      <c r="BU356" s="328">
        <v>0.85603591451019057</v>
      </c>
      <c r="BV356" s="328">
        <v>0.74074669402037596</v>
      </c>
      <c r="BW356" s="328">
        <v>0.19805382493448631</v>
      </c>
      <c r="BX356" s="328">
        <v>9.0969303424146553E-2</v>
      </c>
      <c r="BY356" s="328">
        <v>0.40430531269393755</v>
      </c>
      <c r="BZ356" s="328">
        <v>9.035898024087885E-2</v>
      </c>
      <c r="CA356" s="328">
        <v>0.49369695700470584</v>
      </c>
      <c r="CB356" s="328">
        <v>0.22012549706157802</v>
      </c>
      <c r="CC356" s="328">
        <v>2.3305171737912467E-2</v>
      </c>
      <c r="CD356" s="328">
        <v>0.60487741254618843</v>
      </c>
      <c r="CE356" s="328">
        <v>5.0325516513916924E-2</v>
      </c>
      <c r="CF356" s="328">
        <v>0.51572457245058279</v>
      </c>
      <c r="CG356" s="328">
        <v>0.46806493471425625</v>
      </c>
      <c r="CH356" s="328">
        <v>0.57837657029316181</v>
      </c>
      <c r="CI356" s="328">
        <v>3.3230033710398565E-2</v>
      </c>
      <c r="CJ356" s="328">
        <v>0.50595906822787562</v>
      </c>
      <c r="CK356" s="328">
        <v>0.51383448046615232</v>
      </c>
      <c r="CL356" s="328">
        <v>0.18434531051873648</v>
      </c>
      <c r="CM356" s="328">
        <v>0.31455130843234258</v>
      </c>
      <c r="CN356" s="328">
        <v>0.91501519173995405</v>
      </c>
      <c r="CO356" s="328">
        <v>0.66280953866549464</v>
      </c>
      <c r="CP356" s="328">
        <v>0.40047733229957405</v>
      </c>
      <c r="CQ356" s="328">
        <v>0.31897859741914747</v>
      </c>
      <c r="CR356" s="328">
        <v>0.46551252063167947</v>
      </c>
      <c r="CS356" s="328">
        <v>0.12155734946833974</v>
      </c>
      <c r="CT356" s="328">
        <v>9.5998482455945222E-2</v>
      </c>
      <c r="CU356" s="328">
        <v>0.50201755530929759</v>
      </c>
      <c r="CV356" s="328">
        <v>0.88384289197475474</v>
      </c>
      <c r="CW356" s="329">
        <v>0.89447755881865576</v>
      </c>
    </row>
    <row r="357" spans="1:101" x14ac:dyDescent="0.25">
      <c r="A357" s="322">
        <v>355</v>
      </c>
      <c r="B357" s="327">
        <v>0.43532870226674358</v>
      </c>
      <c r="C357" s="328">
        <v>0.11569157731177149</v>
      </c>
      <c r="D357" s="328">
        <v>0.32984805836248654</v>
      </c>
      <c r="E357" s="328">
        <v>6.4187886837202335E-2</v>
      </c>
      <c r="F357" s="328">
        <v>0.91446221456778787</v>
      </c>
      <c r="G357" s="328">
        <v>0.27589781121471768</v>
      </c>
      <c r="H357" s="328">
        <v>0.62048757731958881</v>
      </c>
      <c r="I357" s="328">
        <v>0.31497180764423494</v>
      </c>
      <c r="J357" s="328">
        <v>0.10217167507552194</v>
      </c>
      <c r="K357" s="328">
        <v>8.7432513826230629E-2</v>
      </c>
      <c r="L357" s="328">
        <v>0.90069309171272516</v>
      </c>
      <c r="M357" s="328">
        <v>0.57473018890516236</v>
      </c>
      <c r="N357" s="328">
        <v>0.26081609808210438</v>
      </c>
      <c r="O357" s="328">
        <v>0.23514232588064532</v>
      </c>
      <c r="P357" s="328">
        <v>0.48772933418789299</v>
      </c>
      <c r="Q357" s="328">
        <v>0.59426470854234403</v>
      </c>
      <c r="R357" s="328">
        <v>0.20472871019114081</v>
      </c>
      <c r="S357" s="328">
        <v>0.30939323671908725</v>
      </c>
      <c r="T357" s="328">
        <v>0.59929895241883546</v>
      </c>
      <c r="U357" s="328">
        <v>0.80426529073634345</v>
      </c>
      <c r="V357" s="328">
        <v>0.12271821573862329</v>
      </c>
      <c r="W357" s="328">
        <v>0.57964862390956906</v>
      </c>
      <c r="X357" s="328">
        <v>0.81264215500011483</v>
      </c>
      <c r="Y357" s="328">
        <v>0.83105406470567722</v>
      </c>
      <c r="Z357" s="328">
        <v>0.34647256676568183</v>
      </c>
      <c r="AA357" s="328">
        <v>6.7040501587249279E-2</v>
      </c>
      <c r="AB357" s="328">
        <v>0.37811134890647513</v>
      </c>
      <c r="AC357" s="328">
        <v>0.52298120076481802</v>
      </c>
      <c r="AD357" s="328">
        <v>0.97516666661129059</v>
      </c>
      <c r="AE357" s="328">
        <v>0.78833537856709257</v>
      </c>
      <c r="AF357" s="328">
        <v>0.85275462512995892</v>
      </c>
      <c r="AG357" s="328">
        <v>0.886817750959211</v>
      </c>
      <c r="AH357" s="328">
        <v>0.87617115812397106</v>
      </c>
      <c r="AI357" s="328">
        <v>0.26007036533961791</v>
      </c>
      <c r="AJ357" s="328">
        <v>0.96513024744226072</v>
      </c>
      <c r="AK357" s="328">
        <v>0.1893817076380655</v>
      </c>
      <c r="AL357" s="328">
        <v>0.40226039187130347</v>
      </c>
      <c r="AM357" s="328">
        <v>0.26253003534716735</v>
      </c>
      <c r="AN357" s="328">
        <v>0.37928248735284997</v>
      </c>
      <c r="AO357" s="328">
        <v>0.53971507149599063</v>
      </c>
      <c r="AP357" s="328">
        <v>0.69465712423988446</v>
      </c>
      <c r="AQ357" s="328">
        <v>0.82530898637995365</v>
      </c>
      <c r="AR357" s="328">
        <v>0.45452462293421636</v>
      </c>
      <c r="AS357" s="328">
        <v>0.61817155355760267</v>
      </c>
      <c r="AT357" s="328">
        <v>0.96870268408018245</v>
      </c>
      <c r="AU357" s="328">
        <v>0.15840844561270284</v>
      </c>
      <c r="AV357" s="328">
        <v>0.99788211247477876</v>
      </c>
      <c r="AW357" s="328">
        <v>8.1123317075144641E-2</v>
      </c>
      <c r="AX357" s="328">
        <v>0.79921373532210072</v>
      </c>
      <c r="AY357" s="328">
        <v>0.90943997833446599</v>
      </c>
      <c r="AZ357" s="328">
        <v>0.29868053926911919</v>
      </c>
      <c r="BA357" s="328">
        <v>0.33534079579932463</v>
      </c>
      <c r="BB357" s="328">
        <v>6.4027102863396745E-2</v>
      </c>
      <c r="BC357" s="328">
        <v>0.27510430450103662</v>
      </c>
      <c r="BD357" s="328">
        <v>0.22526945104712848</v>
      </c>
      <c r="BE357" s="328">
        <v>8.8702518682151066E-2</v>
      </c>
      <c r="BF357" s="328">
        <v>0.28075381154832901</v>
      </c>
      <c r="BG357" s="328">
        <v>0.5949743228105886</v>
      </c>
      <c r="BH357" s="328">
        <v>0.71330482220528757</v>
      </c>
      <c r="BI357" s="328">
        <v>0.82643324418698416</v>
      </c>
      <c r="BJ357" s="328">
        <v>0.474491538957583</v>
      </c>
      <c r="BK357" s="328">
        <v>0.12934389474946784</v>
      </c>
      <c r="BL357" s="328">
        <v>0.34557584386636586</v>
      </c>
      <c r="BM357" s="328">
        <v>0.66293729700342574</v>
      </c>
      <c r="BN357" s="328">
        <v>0.61978402813801825</v>
      </c>
      <c r="BO357" s="328">
        <v>0.95539608551469346</v>
      </c>
      <c r="BP357" s="328">
        <v>0.73110308210757813</v>
      </c>
      <c r="BQ357" s="328">
        <v>0.88506584661930554</v>
      </c>
      <c r="BR357" s="328">
        <v>6.0378915774155217E-3</v>
      </c>
      <c r="BS357" s="328">
        <v>0.93332075986673435</v>
      </c>
      <c r="BT357" s="328">
        <v>0.45886722824206183</v>
      </c>
      <c r="BU357" s="328">
        <v>0.56661405616615301</v>
      </c>
      <c r="BV357" s="328">
        <v>0.7693994452936439</v>
      </c>
      <c r="BW357" s="328">
        <v>0.25721167205932716</v>
      </c>
      <c r="BX357" s="328">
        <v>0.39896480173082627</v>
      </c>
      <c r="BY357" s="328">
        <v>0.46765537866131801</v>
      </c>
      <c r="BZ357" s="328">
        <v>0.13174025165270198</v>
      </c>
      <c r="CA357" s="328">
        <v>0.61489026770734134</v>
      </c>
      <c r="CB357" s="328">
        <v>0.23043038731253196</v>
      </c>
      <c r="CC357" s="328">
        <v>0.672838678402079</v>
      </c>
      <c r="CD357" s="328">
        <v>0.81647346141935451</v>
      </c>
      <c r="CE357" s="328">
        <v>0.29548084593010993</v>
      </c>
      <c r="CF357" s="328">
        <v>0.48128924476524659</v>
      </c>
      <c r="CG357" s="328">
        <v>0.72430859615595611</v>
      </c>
      <c r="CH357" s="328">
        <v>0.18169348193224177</v>
      </c>
      <c r="CI357" s="328">
        <v>0.49911872968540671</v>
      </c>
      <c r="CJ357" s="328">
        <v>0.16014117227441638</v>
      </c>
      <c r="CK357" s="328">
        <v>7.9774486516322796E-2</v>
      </c>
      <c r="CL357" s="328">
        <v>0.9434137376105789</v>
      </c>
      <c r="CM357" s="328">
        <v>1.9715382533747494E-2</v>
      </c>
      <c r="CN357" s="328">
        <v>0.37123719542294431</v>
      </c>
      <c r="CO357" s="328">
        <v>0.51836652623349533</v>
      </c>
      <c r="CP357" s="328">
        <v>0.93107336969757015</v>
      </c>
      <c r="CQ357" s="328">
        <v>0.59293085449573901</v>
      </c>
      <c r="CR357" s="328">
        <v>0.96387463574588716</v>
      </c>
      <c r="CS357" s="328">
        <v>0.16190778131538952</v>
      </c>
      <c r="CT357" s="328">
        <v>0.52730770691963524</v>
      </c>
      <c r="CU357" s="328">
        <v>0.61083123007322992</v>
      </c>
      <c r="CV357" s="328">
        <v>0.78707016767879434</v>
      </c>
      <c r="CW357" s="329">
        <v>3.4333154289628354E-2</v>
      </c>
    </row>
    <row r="358" spans="1:101" x14ac:dyDescent="0.25">
      <c r="A358" s="322">
        <v>356</v>
      </c>
      <c r="B358" s="327">
        <v>0.23467594224056043</v>
      </c>
      <c r="C358" s="328">
        <v>0.64560010357184794</v>
      </c>
      <c r="D358" s="328">
        <v>0.80313410035435262</v>
      </c>
      <c r="E358" s="328">
        <v>0.69690848172948971</v>
      </c>
      <c r="F358" s="328">
        <v>6.8976412947627352E-2</v>
      </c>
      <c r="G358" s="328">
        <v>0.52354842549511904</v>
      </c>
      <c r="H358" s="328">
        <v>0.65338587360962208</v>
      </c>
      <c r="I358" s="328">
        <v>0.82899590759801578</v>
      </c>
      <c r="J358" s="328">
        <v>0.2537910933086196</v>
      </c>
      <c r="K358" s="328">
        <v>0.24784256429609197</v>
      </c>
      <c r="L358" s="328">
        <v>0.66550836130354885</v>
      </c>
      <c r="M358" s="328">
        <v>0.18121355735409161</v>
      </c>
      <c r="N358" s="328">
        <v>0.66046540371923101</v>
      </c>
      <c r="O358" s="328">
        <v>0.80828947084964042</v>
      </c>
      <c r="P358" s="328">
        <v>0.43087837572937771</v>
      </c>
      <c r="Q358" s="328">
        <v>0.14887867393050502</v>
      </c>
      <c r="R358" s="328">
        <v>0.72306361912523709</v>
      </c>
      <c r="S358" s="328">
        <v>0.31650862198679852</v>
      </c>
      <c r="T358" s="328">
        <v>0.89763232047393093</v>
      </c>
      <c r="U358" s="328">
        <v>0.31716249549492481</v>
      </c>
      <c r="V358" s="328">
        <v>0.33421012628901536</v>
      </c>
      <c r="W358" s="328">
        <v>0.6892479505324538</v>
      </c>
      <c r="X358" s="328">
        <v>0.21878883613947342</v>
      </c>
      <c r="Y358" s="328">
        <v>0.67925008455617952</v>
      </c>
      <c r="Z358" s="328">
        <v>0.32567833254767553</v>
      </c>
      <c r="AA358" s="328">
        <v>0.43563257548511913</v>
      </c>
      <c r="AB358" s="328">
        <v>0.52689072566878892</v>
      </c>
      <c r="AC358" s="328">
        <v>0.51757088615008584</v>
      </c>
      <c r="AD358" s="328">
        <v>0.60767699012163057</v>
      </c>
      <c r="AE358" s="328">
        <v>4.0926446119316395E-2</v>
      </c>
      <c r="AF358" s="328">
        <v>0.97052059345786645</v>
      </c>
      <c r="AG358" s="328">
        <v>0.88161706305891818</v>
      </c>
      <c r="AH358" s="328">
        <v>0.74821692268267648</v>
      </c>
      <c r="AI358" s="328">
        <v>0.60513559230876535</v>
      </c>
      <c r="AJ358" s="328">
        <v>0.60449480224359298</v>
      </c>
      <c r="AK358" s="328">
        <v>0.77685785997698398</v>
      </c>
      <c r="AL358" s="328">
        <v>0.32649808284671611</v>
      </c>
      <c r="AM358" s="328">
        <v>0.5335088401866912</v>
      </c>
      <c r="AN358" s="328">
        <v>0.76781670794647017</v>
      </c>
      <c r="AO358" s="328">
        <v>0.86761028864461442</v>
      </c>
      <c r="AP358" s="328">
        <v>0.20495698002599472</v>
      </c>
      <c r="AQ358" s="328">
        <v>0.11832027032935954</v>
      </c>
      <c r="AR358" s="328">
        <v>0.39002107227873362</v>
      </c>
      <c r="AS358" s="328">
        <v>0.32103595396134255</v>
      </c>
      <c r="AT358" s="328">
        <v>8.1768095194710622E-2</v>
      </c>
      <c r="AU358" s="328">
        <v>0.95901232090266086</v>
      </c>
      <c r="AV358" s="328">
        <v>0.71622307443241273</v>
      </c>
      <c r="AW358" s="328">
        <v>0.58215412052198579</v>
      </c>
      <c r="AX358" s="328">
        <v>0.39646810180475822</v>
      </c>
      <c r="AY358" s="328">
        <v>0.55725987074337047</v>
      </c>
      <c r="AZ358" s="328">
        <v>0.52056187932067521</v>
      </c>
      <c r="BA358" s="328">
        <v>1.9943005631016364E-2</v>
      </c>
      <c r="BB358" s="328">
        <v>0.48691302200631092</v>
      </c>
      <c r="BC358" s="328">
        <v>0.77458592691066674</v>
      </c>
      <c r="BD358" s="328">
        <v>0.78649456434883191</v>
      </c>
      <c r="BE358" s="328">
        <v>0.59019587347216174</v>
      </c>
      <c r="BF358" s="328">
        <v>0.90390645810231174</v>
      </c>
      <c r="BG358" s="328">
        <v>0.39549549603360745</v>
      </c>
      <c r="BH358" s="328">
        <v>0.84524206615422348</v>
      </c>
      <c r="BI358" s="328">
        <v>0.4069142956014753</v>
      </c>
      <c r="BJ358" s="328">
        <v>0.20871338229235814</v>
      </c>
      <c r="BK358" s="328">
        <v>0.35962806221399024</v>
      </c>
      <c r="BL358" s="328">
        <v>0.27266911847615272</v>
      </c>
      <c r="BM358" s="328">
        <v>0.50702053368452793</v>
      </c>
      <c r="BN358" s="328">
        <v>0.97133781620823489</v>
      </c>
      <c r="BO358" s="328">
        <v>0.3103089484912207</v>
      </c>
      <c r="BP358" s="328">
        <v>0.84935048620804299</v>
      </c>
      <c r="BQ358" s="328">
        <v>0.33535276741195696</v>
      </c>
      <c r="BR358" s="328">
        <v>0.13660538994878668</v>
      </c>
      <c r="BS358" s="328">
        <v>6.5932492798657094E-2</v>
      </c>
      <c r="BT358" s="328">
        <v>0.92715437890626928</v>
      </c>
      <c r="BU358" s="328">
        <v>0.35721896075865822</v>
      </c>
      <c r="BV358" s="328">
        <v>0.61070151525198924</v>
      </c>
      <c r="BW358" s="328">
        <v>0.78254642777007577</v>
      </c>
      <c r="BX358" s="328">
        <v>0.55220018951498595</v>
      </c>
      <c r="BY358" s="328">
        <v>0.85751691924858253</v>
      </c>
      <c r="BZ358" s="328">
        <v>0.44022578586998495</v>
      </c>
      <c r="CA358" s="328">
        <v>0.96577927073575109</v>
      </c>
      <c r="CB358" s="328">
        <v>0.13819279989131172</v>
      </c>
      <c r="CC358" s="328">
        <v>0.94960485345385415</v>
      </c>
      <c r="CD358" s="328">
        <v>7.4904822368415225E-2</v>
      </c>
      <c r="CE358" s="328">
        <v>0.75589176176095774</v>
      </c>
      <c r="CF358" s="328">
        <v>0.62322585705941247</v>
      </c>
      <c r="CG358" s="328">
        <v>0.22454516251336454</v>
      </c>
      <c r="CH358" s="328">
        <v>0.93463310699563573</v>
      </c>
      <c r="CI358" s="328">
        <v>0.85392588547925463</v>
      </c>
      <c r="CJ358" s="328">
        <v>0.50761604633462021</v>
      </c>
      <c r="CK358" s="328">
        <v>0.72540417075647312</v>
      </c>
      <c r="CL358" s="328">
        <v>0.81084819335624325</v>
      </c>
      <c r="CM358" s="328">
        <v>0.1822762965701008</v>
      </c>
      <c r="CN358" s="328">
        <v>0.65778993056923696</v>
      </c>
      <c r="CO358" s="328">
        <v>0.86666846805304432</v>
      </c>
      <c r="CP358" s="328">
        <v>0.24316485300990909</v>
      </c>
      <c r="CQ358" s="328">
        <v>0.25624221076641973</v>
      </c>
      <c r="CR358" s="328">
        <v>0.93539883426572401</v>
      </c>
      <c r="CS358" s="328">
        <v>9.6714854367038861E-2</v>
      </c>
      <c r="CT358" s="328">
        <v>2.2853682096863892E-2</v>
      </c>
      <c r="CU358" s="328">
        <v>0.38388205099072259</v>
      </c>
      <c r="CV358" s="328">
        <v>0.24107374089310074</v>
      </c>
      <c r="CW358" s="329">
        <v>3.0373202285559842E-2</v>
      </c>
    </row>
    <row r="359" spans="1:101" x14ac:dyDescent="0.25">
      <c r="A359" s="322">
        <v>357</v>
      </c>
      <c r="B359" s="327">
        <v>0.82880621878096061</v>
      </c>
      <c r="C359" s="328">
        <v>0.76949063561816455</v>
      </c>
      <c r="D359" s="328">
        <v>0.74705441318706356</v>
      </c>
      <c r="E359" s="328">
        <v>0.36715273490997991</v>
      </c>
      <c r="F359" s="328">
        <v>0.48099954733979278</v>
      </c>
      <c r="G359" s="328">
        <v>0.88265844031513296</v>
      </c>
      <c r="H359" s="328">
        <v>0.74962528969301201</v>
      </c>
      <c r="I359" s="328">
        <v>0.50177555009404351</v>
      </c>
      <c r="J359" s="328">
        <v>0.85620988309907453</v>
      </c>
      <c r="K359" s="328">
        <v>0.78764445821654139</v>
      </c>
      <c r="L359" s="328">
        <v>0.57395311594481946</v>
      </c>
      <c r="M359" s="328">
        <v>0.99642470727540822</v>
      </c>
      <c r="N359" s="328">
        <v>0.41099690586979087</v>
      </c>
      <c r="O359" s="328">
        <v>0.88198982105281054</v>
      </c>
      <c r="P359" s="328">
        <v>0.29258460133280462</v>
      </c>
      <c r="Q359" s="328">
        <v>0.49551372926408632</v>
      </c>
      <c r="R359" s="328">
        <v>0.95335258389876021</v>
      </c>
      <c r="S359" s="328">
        <v>0.84691116599952365</v>
      </c>
      <c r="T359" s="328">
        <v>0.42406008363470726</v>
      </c>
      <c r="U359" s="328">
        <v>0.69155197916661826</v>
      </c>
      <c r="V359" s="328">
        <v>0.58536230638074649</v>
      </c>
      <c r="W359" s="328">
        <v>0.2361744675818831</v>
      </c>
      <c r="X359" s="328">
        <v>0.84049031571802013</v>
      </c>
      <c r="Y359" s="328">
        <v>0.57877872367158223</v>
      </c>
      <c r="Z359" s="328">
        <v>0.60823712948884912</v>
      </c>
      <c r="AA359" s="328">
        <v>0.26956216577991965</v>
      </c>
      <c r="AB359" s="328">
        <v>0.48730635118267518</v>
      </c>
      <c r="AC359" s="328">
        <v>0.44767427900513113</v>
      </c>
      <c r="AD359" s="328">
        <v>0.81500803505674302</v>
      </c>
      <c r="AE359" s="328">
        <v>5.9666016168688829E-2</v>
      </c>
      <c r="AF359" s="328">
        <v>0.99885925115600238</v>
      </c>
      <c r="AG359" s="328">
        <v>0.40403550869851479</v>
      </c>
      <c r="AH359" s="328">
        <v>0.97826231208703551</v>
      </c>
      <c r="AI359" s="328">
        <v>7.7361434492759784E-2</v>
      </c>
      <c r="AJ359" s="328">
        <v>0.68236427236051433</v>
      </c>
      <c r="AK359" s="328">
        <v>0.90696944681004776</v>
      </c>
      <c r="AL359" s="328">
        <v>0.44468380851974842</v>
      </c>
      <c r="AM359" s="328">
        <v>0.60594895058888931</v>
      </c>
      <c r="AN359" s="328">
        <v>0.59129773223465931</v>
      </c>
      <c r="AO359" s="328">
        <v>0.30182857121554774</v>
      </c>
      <c r="AP359" s="328">
        <v>0.42939737234676389</v>
      </c>
      <c r="AQ359" s="328">
        <v>0.57462966288228134</v>
      </c>
      <c r="AR359" s="328">
        <v>0.16586148135550349</v>
      </c>
      <c r="AS359" s="328">
        <v>0.71289405964804087</v>
      </c>
      <c r="AT359" s="328">
        <v>0.33727437790476067</v>
      </c>
      <c r="AU359" s="328">
        <v>3.8116994050323427E-3</v>
      </c>
      <c r="AV359" s="328">
        <v>0.52550244334727236</v>
      </c>
      <c r="AW359" s="328">
        <v>0.6098763795400064</v>
      </c>
      <c r="AX359" s="328">
        <v>0.54677702908189829</v>
      </c>
      <c r="AY359" s="328">
        <v>0.248187162260326</v>
      </c>
      <c r="AZ359" s="328">
        <v>0.19397385618407093</v>
      </c>
      <c r="BA359" s="328">
        <v>0.52678855971123806</v>
      </c>
      <c r="BB359" s="328">
        <v>0.89009289674932734</v>
      </c>
      <c r="BC359" s="328">
        <v>0.69300843282251368</v>
      </c>
      <c r="BD359" s="328">
        <v>0.71045189285565802</v>
      </c>
      <c r="BE359" s="328">
        <v>0.65318655356388189</v>
      </c>
      <c r="BF359" s="328">
        <v>0.22843969184797608</v>
      </c>
      <c r="BG359" s="328">
        <v>2.9006555659416122E-2</v>
      </c>
      <c r="BH359" s="328">
        <v>0.6241855447218887</v>
      </c>
      <c r="BI359" s="328">
        <v>0.1358069008179843</v>
      </c>
      <c r="BJ359" s="328">
        <v>0.26516250563247734</v>
      </c>
      <c r="BK359" s="328">
        <v>0.21494593552401664</v>
      </c>
      <c r="BL359" s="328">
        <v>0.70439290182029524</v>
      </c>
      <c r="BM359" s="328">
        <v>0.58391093598415988</v>
      </c>
      <c r="BN359" s="328">
        <v>0.44976494409881451</v>
      </c>
      <c r="BO359" s="328">
        <v>0.96207692122597166</v>
      </c>
      <c r="BP359" s="328">
        <v>6.3473264493478787E-2</v>
      </c>
      <c r="BQ359" s="328">
        <v>0.79015134851173485</v>
      </c>
      <c r="BR359" s="328">
        <v>0.33083448851434305</v>
      </c>
      <c r="BS359" s="328">
        <v>0.82134518500143461</v>
      </c>
      <c r="BT359" s="328">
        <v>0.95229556564814644</v>
      </c>
      <c r="BU359" s="328">
        <v>0.49152460786333396</v>
      </c>
      <c r="BV359" s="328">
        <v>0.35872824041532447</v>
      </c>
      <c r="BW359" s="328">
        <v>0.5575434190161328</v>
      </c>
      <c r="BX359" s="328">
        <v>0.29729511536962328</v>
      </c>
      <c r="BY359" s="328">
        <v>0.60136111108721302</v>
      </c>
      <c r="BZ359" s="328">
        <v>0.10070589536889774</v>
      </c>
      <c r="CA359" s="328">
        <v>0.26584252982238965</v>
      </c>
      <c r="CB359" s="328">
        <v>0.55702646847995663</v>
      </c>
      <c r="CC359" s="328">
        <v>0.19750254297119962</v>
      </c>
      <c r="CD359" s="328">
        <v>0.62949967549449615</v>
      </c>
      <c r="CE359" s="328">
        <v>0.78705627907087905</v>
      </c>
      <c r="CF359" s="328">
        <v>0.25740789473861003</v>
      </c>
      <c r="CG359" s="328">
        <v>0.86012506465104721</v>
      </c>
      <c r="CH359" s="328">
        <v>6.1316893395648719E-2</v>
      </c>
      <c r="CI359" s="328">
        <v>8.0136415165248831E-2</v>
      </c>
      <c r="CJ359" s="328">
        <v>0.57736608504783993</v>
      </c>
      <c r="CK359" s="328">
        <v>0.84900403042349359</v>
      </c>
      <c r="CL359" s="328">
        <v>0.23695619786932642</v>
      </c>
      <c r="CM359" s="328">
        <v>0.29032289890332774</v>
      </c>
      <c r="CN359" s="328">
        <v>0.20517717255037304</v>
      </c>
      <c r="CO359" s="328">
        <v>0.68171457716601802</v>
      </c>
      <c r="CP359" s="328">
        <v>0.66372915174191682</v>
      </c>
      <c r="CQ359" s="328">
        <v>0.12023716548529784</v>
      </c>
      <c r="CR359" s="328">
        <v>0.14739977125901493</v>
      </c>
      <c r="CS359" s="328">
        <v>0.15968253075587691</v>
      </c>
      <c r="CT359" s="328">
        <v>0.26275376683229368</v>
      </c>
      <c r="CU359" s="328">
        <v>0.49915661982838255</v>
      </c>
      <c r="CV359" s="328">
        <v>0.95258331255444073</v>
      </c>
      <c r="CW359" s="329">
        <v>6.5602383596403691E-2</v>
      </c>
    </row>
    <row r="360" spans="1:101" x14ac:dyDescent="0.25">
      <c r="A360" s="322">
        <v>358</v>
      </c>
      <c r="B360" s="327">
        <v>0.39168337334026138</v>
      </c>
      <c r="C360" s="328">
        <v>9.5308558551391087E-2</v>
      </c>
      <c r="D360" s="328">
        <v>1.9589483862818113E-2</v>
      </c>
      <c r="E360" s="328">
        <v>0.22058342790418028</v>
      </c>
      <c r="F360" s="328">
        <v>0.2678750395649363</v>
      </c>
      <c r="G360" s="328">
        <v>0.71264752522314456</v>
      </c>
      <c r="H360" s="328">
        <v>0.78815685234471289</v>
      </c>
      <c r="I360" s="328">
        <v>0.23707004283871314</v>
      </c>
      <c r="J360" s="328">
        <v>0.26131961755078503</v>
      </c>
      <c r="K360" s="328">
        <v>0.93862569814456687</v>
      </c>
      <c r="L360" s="328">
        <v>0.45457166190434606</v>
      </c>
      <c r="M360" s="328">
        <v>0.26763308108171402</v>
      </c>
      <c r="N360" s="328">
        <v>0.57549997390331953</v>
      </c>
      <c r="O360" s="328">
        <v>0.73566670392389666</v>
      </c>
      <c r="P360" s="328">
        <v>0.62058039999003345</v>
      </c>
      <c r="Q360" s="328">
        <v>0.43308079403707733</v>
      </c>
      <c r="R360" s="328">
        <v>0.75214425422222875</v>
      </c>
      <c r="S360" s="328">
        <v>0.85558141023414547</v>
      </c>
      <c r="T360" s="328">
        <v>0.19242104409252025</v>
      </c>
      <c r="U360" s="328">
        <v>0.99596472928765434</v>
      </c>
      <c r="V360" s="328">
        <v>0.36596160655151433</v>
      </c>
      <c r="W360" s="328">
        <v>0.62740307583814392</v>
      </c>
      <c r="X360" s="328">
        <v>0.49353455430359894</v>
      </c>
      <c r="Y360" s="328">
        <v>0.36247394918258102</v>
      </c>
      <c r="Z360" s="328">
        <v>0.10483525456081466</v>
      </c>
      <c r="AA360" s="328">
        <v>0.54918083319404953</v>
      </c>
      <c r="AB360" s="328">
        <v>8.3632150046865306E-2</v>
      </c>
      <c r="AC360" s="328">
        <v>0.29327702280736201</v>
      </c>
      <c r="AD360" s="328">
        <v>0.12813571248398592</v>
      </c>
      <c r="AE360" s="328">
        <v>0.23930124307748102</v>
      </c>
      <c r="AF360" s="328">
        <v>0.59122754394513688</v>
      </c>
      <c r="AG360" s="328">
        <v>0.32787221404466038</v>
      </c>
      <c r="AH360" s="328">
        <v>0.19856772934840627</v>
      </c>
      <c r="AI360" s="328">
        <v>0.88880241909302726</v>
      </c>
      <c r="AJ360" s="328">
        <v>0.86568445104686642</v>
      </c>
      <c r="AK360" s="328">
        <v>0.23397239274371007</v>
      </c>
      <c r="AL360" s="328">
        <v>0.22623805652397078</v>
      </c>
      <c r="AM360" s="328">
        <v>0.76099336084305502</v>
      </c>
      <c r="AN360" s="328">
        <v>0.36784647653515989</v>
      </c>
      <c r="AO360" s="328">
        <v>0.45076355420039538</v>
      </c>
      <c r="AP360" s="328">
        <v>0.52417354853642939</v>
      </c>
      <c r="AQ360" s="328">
        <v>0.14963499768160915</v>
      </c>
      <c r="AR360" s="328">
        <v>0.39308523343882595</v>
      </c>
      <c r="AS360" s="328">
        <v>0.1968545534787296</v>
      </c>
      <c r="AT360" s="328">
        <v>0.82250953997350185</v>
      </c>
      <c r="AU360" s="328">
        <v>0.33269780656339853</v>
      </c>
      <c r="AV360" s="328">
        <v>9.843667424635516E-2</v>
      </c>
      <c r="AW360" s="328">
        <v>0.17863049640348638</v>
      </c>
      <c r="AX360" s="328">
        <v>0.6129832968600688</v>
      </c>
      <c r="AY360" s="328">
        <v>0.46136103577433341</v>
      </c>
      <c r="AZ360" s="328">
        <v>3.9892254898267865E-2</v>
      </c>
      <c r="BA360" s="328">
        <v>0.86529414046046615</v>
      </c>
      <c r="BB360" s="328">
        <v>0.12558215078157264</v>
      </c>
      <c r="BC360" s="328">
        <v>8.1728308916659609E-2</v>
      </c>
      <c r="BD360" s="328">
        <v>0.32965339683149075</v>
      </c>
      <c r="BE360" s="328">
        <v>0.77836113418312891</v>
      </c>
      <c r="BF360" s="328">
        <v>8.6130205379993718E-2</v>
      </c>
      <c r="BG360" s="328">
        <v>0.18313398947703607</v>
      </c>
      <c r="BH360" s="328">
        <v>0.83160981790966471</v>
      </c>
      <c r="BI360" s="328">
        <v>0.78662541782139872</v>
      </c>
      <c r="BJ360" s="328">
        <v>0.93677496291249673</v>
      </c>
      <c r="BK360" s="328">
        <v>0.92997919799288842</v>
      </c>
      <c r="BL360" s="328">
        <v>9.7096872906987652E-2</v>
      </c>
      <c r="BM360" s="328">
        <v>0.44852028442946867</v>
      </c>
      <c r="BN360" s="328">
        <v>0.67200182845868128</v>
      </c>
      <c r="BO360" s="328">
        <v>0.84771208883505977</v>
      </c>
      <c r="BP360" s="328">
        <v>0.28238047853012471</v>
      </c>
      <c r="BQ360" s="328">
        <v>0.50236363050872423</v>
      </c>
      <c r="BR360" s="328">
        <v>0.8801792233281267</v>
      </c>
      <c r="BS360" s="328">
        <v>0.72966705410349264</v>
      </c>
      <c r="BT360" s="328">
        <v>0.5346846073734437</v>
      </c>
      <c r="BU360" s="328">
        <v>0.18543399671921756</v>
      </c>
      <c r="BV360" s="328">
        <v>0.38024858498269154</v>
      </c>
      <c r="BW360" s="328">
        <v>0.72737245328003919</v>
      </c>
      <c r="BX360" s="328">
        <v>0.77079785767650577</v>
      </c>
      <c r="BY360" s="328">
        <v>0.25753725778691838</v>
      </c>
      <c r="BZ360" s="328">
        <v>0.2275644677215185</v>
      </c>
      <c r="CA360" s="328">
        <v>0.12648656649640699</v>
      </c>
      <c r="CB360" s="328">
        <v>0.88178210194636897</v>
      </c>
      <c r="CC360" s="328">
        <v>5.0670888496665789E-2</v>
      </c>
      <c r="CD360" s="328">
        <v>0.63327747228045372</v>
      </c>
      <c r="CE360" s="328">
        <v>0.48828018695878672</v>
      </c>
      <c r="CF360" s="328">
        <v>8.4420441027031501E-2</v>
      </c>
      <c r="CG360" s="328">
        <v>0.98662511645670681</v>
      </c>
      <c r="CH360" s="328">
        <v>2.4460103250685705E-2</v>
      </c>
      <c r="CI360" s="328">
        <v>0.19747658675465107</v>
      </c>
      <c r="CJ360" s="328">
        <v>9.0742435120427789E-2</v>
      </c>
      <c r="CK360" s="328">
        <v>0.51644615491678891</v>
      </c>
      <c r="CL360" s="328">
        <v>0.27655870350342315</v>
      </c>
      <c r="CM360" s="328">
        <v>0.40449738453722217</v>
      </c>
      <c r="CN360" s="328">
        <v>0.56904463258776383</v>
      </c>
      <c r="CO360" s="328">
        <v>0.40941667197452336</v>
      </c>
      <c r="CP360" s="328">
        <v>0.91186852370887728</v>
      </c>
      <c r="CQ360" s="328">
        <v>0.84789910002006619</v>
      </c>
      <c r="CR360" s="328">
        <v>0.53728930497506178</v>
      </c>
      <c r="CS360" s="328">
        <v>0.70357309728338358</v>
      </c>
      <c r="CT360" s="328">
        <v>0.7024279388973822</v>
      </c>
      <c r="CU360" s="328">
        <v>0.26536203493802013</v>
      </c>
      <c r="CV360" s="328">
        <v>8.2958502535014356E-2</v>
      </c>
      <c r="CW360" s="329">
        <v>0.80003537149202253</v>
      </c>
    </row>
    <row r="361" spans="1:101" x14ac:dyDescent="0.25">
      <c r="A361" s="322">
        <v>359</v>
      </c>
      <c r="B361" s="327">
        <v>0.28300856414958742</v>
      </c>
      <c r="C361" s="328">
        <v>0.86922725732848161</v>
      </c>
      <c r="D361" s="328">
        <v>0.25234220968724386</v>
      </c>
      <c r="E361" s="328">
        <v>0.8388577960208119</v>
      </c>
      <c r="F361" s="328">
        <v>0.88830489430523052</v>
      </c>
      <c r="G361" s="328">
        <v>0.48742607502914015</v>
      </c>
      <c r="H361" s="328">
        <v>0.54468433175974784</v>
      </c>
      <c r="I361" s="328">
        <v>0.10840245972085061</v>
      </c>
      <c r="J361" s="328">
        <v>0.91015512679162236</v>
      </c>
      <c r="K361" s="328">
        <v>0.30488187677668455</v>
      </c>
      <c r="L361" s="328">
        <v>0.64963191410242915</v>
      </c>
      <c r="M361" s="328">
        <v>0.51325972765921457</v>
      </c>
      <c r="N361" s="328">
        <v>0.45519592145692034</v>
      </c>
      <c r="O361" s="328">
        <v>0.30318232781483379</v>
      </c>
      <c r="P361" s="328">
        <v>0.43432056008774178</v>
      </c>
      <c r="Q361" s="328">
        <v>0.21437310522538855</v>
      </c>
      <c r="R361" s="328">
        <v>0.65292794782650354</v>
      </c>
      <c r="S361" s="328">
        <v>0.90795680761089415</v>
      </c>
      <c r="T361" s="328">
        <v>0.13567304844998596</v>
      </c>
      <c r="U361" s="328">
        <v>3.5638287726598161E-3</v>
      </c>
      <c r="V361" s="328">
        <v>0.24426500309429766</v>
      </c>
      <c r="W361" s="328">
        <v>9.222751625075265E-2</v>
      </c>
      <c r="X361" s="328">
        <v>0.15909650579599655</v>
      </c>
      <c r="Y361" s="328">
        <v>0.29439877775448009</v>
      </c>
      <c r="Z361" s="328">
        <v>0.82769594306496086</v>
      </c>
      <c r="AA361" s="328">
        <v>0.94446628018120116</v>
      </c>
      <c r="AB361" s="328">
        <v>0.81014551628992759</v>
      </c>
      <c r="AC361" s="328">
        <v>0.11520075944092989</v>
      </c>
      <c r="AD361" s="328">
        <v>0.95799331096513463</v>
      </c>
      <c r="AE361" s="328">
        <v>0.55099339386309887</v>
      </c>
      <c r="AF361" s="328">
        <v>0.229888216593783</v>
      </c>
      <c r="AG361" s="328">
        <v>0.85840948579823029</v>
      </c>
      <c r="AH361" s="328">
        <v>0.96673893306429814</v>
      </c>
      <c r="AI361" s="328">
        <v>0.75222757968920906</v>
      </c>
      <c r="AJ361" s="328">
        <v>0.38572538491114372</v>
      </c>
      <c r="AK361" s="328">
        <v>0.99342243001285357</v>
      </c>
      <c r="AL361" s="328">
        <v>0.78151793668043368</v>
      </c>
      <c r="AM361" s="328">
        <v>0.39562425977707183</v>
      </c>
      <c r="AN361" s="328">
        <v>0.6940409546215367</v>
      </c>
      <c r="AO361" s="328">
        <v>0.68124248597187576</v>
      </c>
      <c r="AP361" s="328">
        <v>0.94284095114982325</v>
      </c>
      <c r="AQ361" s="328">
        <v>0.9861061560808686</v>
      </c>
      <c r="AR361" s="328">
        <v>0.35239794540293423</v>
      </c>
      <c r="AS361" s="328">
        <v>0.64853043253462261</v>
      </c>
      <c r="AT361" s="328">
        <v>0.26634645146027403</v>
      </c>
      <c r="AU361" s="328">
        <v>0.5787903546388995</v>
      </c>
      <c r="AV361" s="328">
        <v>0.13959745998898265</v>
      </c>
      <c r="AW361" s="328">
        <v>0.23571161162101628</v>
      </c>
      <c r="AX361" s="328">
        <v>0.85407048873620095</v>
      </c>
      <c r="AY361" s="328">
        <v>0.48814132128881749</v>
      </c>
      <c r="AZ361" s="328">
        <v>0.47953537670316715</v>
      </c>
      <c r="BA361" s="328">
        <v>0.39600963671243261</v>
      </c>
      <c r="BB361" s="328">
        <v>1.8563004875841393E-2</v>
      </c>
      <c r="BC361" s="328">
        <v>5.3927970146605553E-4</v>
      </c>
      <c r="BD361" s="328">
        <v>0.23657860067841008</v>
      </c>
      <c r="BE361" s="328">
        <v>0.9986077714428081</v>
      </c>
      <c r="BF361" s="328">
        <v>0.72723176266868172</v>
      </c>
      <c r="BG361" s="328">
        <v>0.13452521156724861</v>
      </c>
      <c r="BH361" s="328">
        <v>0.29368840362586601</v>
      </c>
      <c r="BI361" s="328">
        <v>0.75567152306794139</v>
      </c>
      <c r="BJ361" s="328">
        <v>0.62829594612327178</v>
      </c>
      <c r="BK361" s="328">
        <v>0.90656648341855761</v>
      </c>
      <c r="BL361" s="328">
        <v>0.52430662187812249</v>
      </c>
      <c r="BM361" s="328">
        <v>0.16284053710186441</v>
      </c>
      <c r="BN361" s="328">
        <v>0.55211744232137194</v>
      </c>
      <c r="BO361" s="328">
        <v>0.36844298869389647</v>
      </c>
      <c r="BP361" s="328">
        <v>0.97773039148011098</v>
      </c>
      <c r="BQ361" s="328">
        <v>0.98595997859049422</v>
      </c>
      <c r="BR361" s="328">
        <v>0.68398766245932507</v>
      </c>
      <c r="BS361" s="328">
        <v>0.34639453477443261</v>
      </c>
      <c r="BT361" s="328">
        <v>0.59199834341029778</v>
      </c>
      <c r="BU361" s="328">
        <v>0.83718667758142651</v>
      </c>
      <c r="BV361" s="328">
        <v>0.9874660733756313</v>
      </c>
      <c r="BW361" s="328">
        <v>0.67477572910042349</v>
      </c>
      <c r="BX361" s="328">
        <v>3.5976809648872177E-2</v>
      </c>
      <c r="BY361" s="328">
        <v>0.54063549413539058</v>
      </c>
      <c r="BZ361" s="328">
        <v>0.51119871288328644</v>
      </c>
      <c r="CA361" s="328">
        <v>0.91975950073453694</v>
      </c>
      <c r="CB361" s="328">
        <v>0.80048199492972372</v>
      </c>
      <c r="CC361" s="328">
        <v>0.44529612519869932</v>
      </c>
      <c r="CD361" s="328">
        <v>0.72198223671178496</v>
      </c>
      <c r="CE361" s="328">
        <v>0.46461452790041635</v>
      </c>
      <c r="CF361" s="328">
        <v>0.3920888299247034</v>
      </c>
      <c r="CG361" s="328">
        <v>4.5396530841538052E-2</v>
      </c>
      <c r="CH361" s="328">
        <v>0.44388497048856101</v>
      </c>
      <c r="CI361" s="328">
        <v>0.80207432033479931</v>
      </c>
      <c r="CJ361" s="328">
        <v>0.66523773278076392</v>
      </c>
      <c r="CK361" s="328">
        <v>0.75513770344979303</v>
      </c>
      <c r="CL361" s="328">
        <v>0.39373535915775837</v>
      </c>
      <c r="CM361" s="328">
        <v>0.78485614749831223</v>
      </c>
      <c r="CN361" s="328">
        <v>0.65599008712336193</v>
      </c>
      <c r="CO361" s="328">
        <v>0.20664181538890336</v>
      </c>
      <c r="CP361" s="328">
        <v>0.89135556645628</v>
      </c>
      <c r="CQ361" s="328">
        <v>0.30739813829042384</v>
      </c>
      <c r="CR361" s="328">
        <v>5.2844041253248264E-3</v>
      </c>
      <c r="CS361" s="328">
        <v>0.55878462561573095</v>
      </c>
      <c r="CT361" s="328">
        <v>0.15261414897541137</v>
      </c>
      <c r="CU361" s="328">
        <v>0.83256227129234706</v>
      </c>
      <c r="CV361" s="328">
        <v>0.80484880004985038</v>
      </c>
      <c r="CW361" s="329">
        <v>0.92126719586606298</v>
      </c>
    </row>
    <row r="362" spans="1:101" x14ac:dyDescent="0.25">
      <c r="A362" s="322">
        <v>360</v>
      </c>
      <c r="B362" s="327">
        <v>0.89130965822193087</v>
      </c>
      <c r="C362" s="328">
        <v>9.4823302465874448E-2</v>
      </c>
      <c r="D362" s="328">
        <v>0.6208809482868245</v>
      </c>
      <c r="E362" s="328">
        <v>7.9677481742604472E-2</v>
      </c>
      <c r="F362" s="328">
        <v>0.40928239428341118</v>
      </c>
      <c r="G362" s="328">
        <v>0.72913239957323284</v>
      </c>
      <c r="H362" s="328">
        <v>0.58362052567883627</v>
      </c>
      <c r="I362" s="328">
        <v>0.78053096538975986</v>
      </c>
      <c r="J362" s="328">
        <v>0.27780972326283893</v>
      </c>
      <c r="K362" s="328">
        <v>0.99385786869343962</v>
      </c>
      <c r="L362" s="328">
        <v>0.47381781559804503</v>
      </c>
      <c r="M362" s="328">
        <v>0.61805119852193524</v>
      </c>
      <c r="N362" s="328">
        <v>0.21036545640526016</v>
      </c>
      <c r="O362" s="328">
        <v>0.94729189222959875</v>
      </c>
      <c r="P362" s="328">
        <v>0.76704818258927454</v>
      </c>
      <c r="Q362" s="328">
        <v>0.33668713648497572</v>
      </c>
      <c r="R362" s="328">
        <v>8.8511981299759679E-2</v>
      </c>
      <c r="S362" s="328">
        <v>0.6119547134763712</v>
      </c>
      <c r="T362" s="328">
        <v>0.23745141833693317</v>
      </c>
      <c r="U362" s="328">
        <v>7.8607503332485784E-2</v>
      </c>
      <c r="V362" s="328">
        <v>0.23089563279675329</v>
      </c>
      <c r="W362" s="328">
        <v>0.61132577651162623</v>
      </c>
      <c r="X362" s="328">
        <v>0.39298080163443405</v>
      </c>
      <c r="Y362" s="328">
        <v>0.30934987064982078</v>
      </c>
      <c r="Z362" s="328">
        <v>0.50082364774080013</v>
      </c>
      <c r="AA362" s="328">
        <v>0.32645850106971741</v>
      </c>
      <c r="AB362" s="328">
        <v>0.14170816857834279</v>
      </c>
      <c r="AC362" s="328">
        <v>0.8070538476148883</v>
      </c>
      <c r="AD362" s="328">
        <v>0.70778471125731013</v>
      </c>
      <c r="AE362" s="328">
        <v>0.12073300393667141</v>
      </c>
      <c r="AF362" s="328">
        <v>0.85723675631058605</v>
      </c>
      <c r="AG362" s="328">
        <v>0.87785386089976769</v>
      </c>
      <c r="AH362" s="328">
        <v>0.92312163516435319</v>
      </c>
      <c r="AI362" s="328">
        <v>4.4191036134114237E-2</v>
      </c>
      <c r="AJ362" s="328">
        <v>0.9469938220349241</v>
      </c>
      <c r="AK362" s="328">
        <v>4.4071484839931507E-2</v>
      </c>
      <c r="AL362" s="328">
        <v>0.7045343891749285</v>
      </c>
      <c r="AM362" s="328">
        <v>1.9254176474986728E-2</v>
      </c>
      <c r="AN362" s="328">
        <v>0.43957289905692609</v>
      </c>
      <c r="AO362" s="328">
        <v>0.75103385188027616</v>
      </c>
      <c r="AP362" s="328">
        <v>0.81086924093072033</v>
      </c>
      <c r="AQ362" s="328">
        <v>0.81525977120210413</v>
      </c>
      <c r="AR362" s="328">
        <v>0.59110131796356113</v>
      </c>
      <c r="AS362" s="328">
        <v>0.61270169088784088</v>
      </c>
      <c r="AT362" s="328">
        <v>3.2371659742896242E-2</v>
      </c>
      <c r="AU362" s="328">
        <v>0.90389928141925413</v>
      </c>
      <c r="AV362" s="328">
        <v>0.95896023412201359</v>
      </c>
      <c r="AW362" s="328">
        <v>0.62391004026042918</v>
      </c>
      <c r="AX362" s="328">
        <v>0.85450857016587833</v>
      </c>
      <c r="AY362" s="328">
        <v>0.96639301625074081</v>
      </c>
      <c r="AZ362" s="328">
        <v>0.82892817013192599</v>
      </c>
      <c r="BA362" s="328">
        <v>0.88412976996149473</v>
      </c>
      <c r="BB362" s="328">
        <v>9.4240262414866827E-2</v>
      </c>
      <c r="BC362" s="328">
        <v>0.58801961513894563</v>
      </c>
      <c r="BD362" s="328">
        <v>0.48393516230070799</v>
      </c>
      <c r="BE362" s="328">
        <v>0.9072976759295337</v>
      </c>
      <c r="BF362" s="328">
        <v>0.5766653435413831</v>
      </c>
      <c r="BG362" s="328">
        <v>0.7259079349036468</v>
      </c>
      <c r="BH362" s="328">
        <v>0.20101228705172769</v>
      </c>
      <c r="BI362" s="328">
        <v>0.27622858087298496</v>
      </c>
      <c r="BJ362" s="328">
        <v>0.67045339726709052</v>
      </c>
      <c r="BK362" s="328">
        <v>0.70610559274636886</v>
      </c>
      <c r="BL362" s="328">
        <v>0.57182020249089938</v>
      </c>
      <c r="BM362" s="328">
        <v>0.46607055044632251</v>
      </c>
      <c r="BN362" s="328">
        <v>0.7008831236105264</v>
      </c>
      <c r="BO362" s="328">
        <v>0.45951434751003317</v>
      </c>
      <c r="BP362" s="328">
        <v>0.97570272046907602</v>
      </c>
      <c r="BQ362" s="328">
        <v>0.42199557661089382</v>
      </c>
      <c r="BR362" s="328">
        <v>0.36780178790476725</v>
      </c>
      <c r="BS362" s="328">
        <v>0.67626147006007153</v>
      </c>
      <c r="BT362" s="328">
        <v>0.72337567729666841</v>
      </c>
      <c r="BU362" s="328">
        <v>0.90855067719359561</v>
      </c>
      <c r="BV362" s="328">
        <v>0.60728622888340866</v>
      </c>
      <c r="BW362" s="328">
        <v>0.1440116036265997</v>
      </c>
      <c r="BX362" s="328">
        <v>0.59627194034910969</v>
      </c>
      <c r="BY362" s="328">
        <v>0.15959605625122553</v>
      </c>
      <c r="BZ362" s="328">
        <v>0.36107442224484654</v>
      </c>
      <c r="CA362" s="328">
        <v>0.34216789976091566</v>
      </c>
      <c r="CB362" s="328">
        <v>0.23034652340153805</v>
      </c>
      <c r="CC362" s="328">
        <v>3.7361391129378418E-2</v>
      </c>
      <c r="CD362" s="328">
        <v>0.23039341416156267</v>
      </c>
      <c r="CE362" s="328">
        <v>4.9747001565439319E-2</v>
      </c>
      <c r="CF362" s="328">
        <v>0.10233875257180092</v>
      </c>
      <c r="CG362" s="328">
        <v>0.86911964237406791</v>
      </c>
      <c r="CH362" s="328">
        <v>0.18620772489600235</v>
      </c>
      <c r="CI362" s="328">
        <v>0.1231094231702361</v>
      </c>
      <c r="CJ362" s="328">
        <v>0.66608798622315657</v>
      </c>
      <c r="CK362" s="328">
        <v>0.56076300853518335</v>
      </c>
      <c r="CL362" s="328">
        <v>0.68181642208110427</v>
      </c>
      <c r="CM362" s="328">
        <v>8.929351780218564E-2</v>
      </c>
      <c r="CN362" s="328">
        <v>8.5383088043778699E-2</v>
      </c>
      <c r="CO362" s="328">
        <v>0.2318639589252629</v>
      </c>
      <c r="CP362" s="328">
        <v>0.65345302700984242</v>
      </c>
      <c r="CQ362" s="328">
        <v>0.14542179888977813</v>
      </c>
      <c r="CR362" s="328">
        <v>0.61499681811673446</v>
      </c>
      <c r="CS362" s="328">
        <v>0.70261127857297123</v>
      </c>
      <c r="CT362" s="328">
        <v>0.14770083871416961</v>
      </c>
      <c r="CU362" s="328">
        <v>0.60207157640356801</v>
      </c>
      <c r="CV362" s="328">
        <v>9.611876963795396E-2</v>
      </c>
      <c r="CW362" s="329">
        <v>0.8049707623497131</v>
      </c>
    </row>
    <row r="363" spans="1:101" x14ac:dyDescent="0.25">
      <c r="A363" s="322">
        <v>361</v>
      </c>
      <c r="B363" s="327">
        <v>0.18280237064458227</v>
      </c>
      <c r="C363" s="328">
        <v>0.8732641675737185</v>
      </c>
      <c r="D363" s="328">
        <v>0.49487156808522714</v>
      </c>
      <c r="E363" s="328">
        <v>0.51555319088427165</v>
      </c>
      <c r="F363" s="328">
        <v>0.27001450802854787</v>
      </c>
      <c r="G363" s="328">
        <v>0.11489198073417839</v>
      </c>
      <c r="H363" s="328">
        <v>0.86622268420407611</v>
      </c>
      <c r="I363" s="328">
        <v>0.68392462270654875</v>
      </c>
      <c r="J363" s="328">
        <v>2.2675054089226876E-2</v>
      </c>
      <c r="K363" s="328">
        <v>0.58177297685397722</v>
      </c>
      <c r="L363" s="328">
        <v>0.51626902128601371</v>
      </c>
      <c r="M363" s="328">
        <v>0.58523650334569455</v>
      </c>
      <c r="N363" s="328">
        <v>0.58885310739751962</v>
      </c>
      <c r="O363" s="328">
        <v>0.78179717052020514</v>
      </c>
      <c r="P363" s="328">
        <v>5.1878891357125312E-2</v>
      </c>
      <c r="Q363" s="328">
        <v>0.71976288463650406</v>
      </c>
      <c r="R363" s="328">
        <v>0.86388837988892964</v>
      </c>
      <c r="S363" s="328">
        <v>0.32585762802131679</v>
      </c>
      <c r="T363" s="328">
        <v>0.88607039598313886</v>
      </c>
      <c r="U363" s="328">
        <v>1.5440050177818243E-2</v>
      </c>
      <c r="V363" s="328">
        <v>0.93706105662956674</v>
      </c>
      <c r="W363" s="328">
        <v>0.74594348537795341</v>
      </c>
      <c r="X363" s="328">
        <v>0.30292343881910822</v>
      </c>
      <c r="Y363" s="328">
        <v>0.6757916219809772</v>
      </c>
      <c r="Z363" s="328">
        <v>0.61596967392660762</v>
      </c>
      <c r="AA363" s="328">
        <v>0.72498367162527177</v>
      </c>
      <c r="AB363" s="328">
        <v>0.25060004269125713</v>
      </c>
      <c r="AC363" s="328">
        <v>8.686517612672251E-2</v>
      </c>
      <c r="AD363" s="328">
        <v>6.8072444542435662E-2</v>
      </c>
      <c r="AE363" s="328">
        <v>0.57241438492132524</v>
      </c>
      <c r="AF363" s="328">
        <v>0.4610800756742659</v>
      </c>
      <c r="AG363" s="328">
        <v>0.29096572830225931</v>
      </c>
      <c r="AH363" s="328">
        <v>0.60345069417481678</v>
      </c>
      <c r="AI363" s="328">
        <v>0.33053869992547202</v>
      </c>
      <c r="AJ363" s="328">
        <v>0.91073974749316466</v>
      </c>
      <c r="AK363" s="328">
        <v>0.75799564948883269</v>
      </c>
      <c r="AL363" s="328">
        <v>0.89295579710723771</v>
      </c>
      <c r="AM363" s="328">
        <v>0.29277630632623186</v>
      </c>
      <c r="AN363" s="328">
        <v>0.40811121175370269</v>
      </c>
      <c r="AO363" s="328">
        <v>0.74370749763755484</v>
      </c>
      <c r="AP363" s="328">
        <v>0.70766464347376701</v>
      </c>
      <c r="AQ363" s="328">
        <v>0.26895278660750055</v>
      </c>
      <c r="AR363" s="328">
        <v>0.43713319914121906</v>
      </c>
      <c r="AS363" s="328">
        <v>0.62847797195632382</v>
      </c>
      <c r="AT363" s="328">
        <v>0.40488379868924484</v>
      </c>
      <c r="AU363" s="328">
        <v>0.29072364459690503</v>
      </c>
      <c r="AV363" s="328">
        <v>0.21518551849136447</v>
      </c>
      <c r="AW363" s="328">
        <v>0.60164312638524375</v>
      </c>
      <c r="AX363" s="328">
        <v>0.40216650489330363</v>
      </c>
      <c r="AY363" s="328">
        <v>0.22772003220436443</v>
      </c>
      <c r="AZ363" s="328">
        <v>0.68375100797388155</v>
      </c>
      <c r="BA363" s="328">
        <v>0.93776819632745889</v>
      </c>
      <c r="BB363" s="328">
        <v>0.90785235988667079</v>
      </c>
      <c r="BC363" s="328">
        <v>6.9127540762332629E-2</v>
      </c>
      <c r="BD363" s="328">
        <v>0.11831605229206454</v>
      </c>
      <c r="BE363" s="328">
        <v>1.3558046852117478E-2</v>
      </c>
      <c r="BF363" s="328">
        <v>0.32833022489391084</v>
      </c>
      <c r="BG363" s="328">
        <v>0.690372167879576</v>
      </c>
      <c r="BH363" s="328">
        <v>0.69741582583020723</v>
      </c>
      <c r="BI363" s="328">
        <v>0.49075357395215136</v>
      </c>
      <c r="BJ363" s="328">
        <v>0.81710620705225612</v>
      </c>
      <c r="BK363" s="328">
        <v>0.44058317231735789</v>
      </c>
      <c r="BL363" s="328">
        <v>0.79727577546975348</v>
      </c>
      <c r="BM363" s="328">
        <v>0.44785450960761342</v>
      </c>
      <c r="BN363" s="328">
        <v>0.62155275263404342</v>
      </c>
      <c r="BO363" s="328">
        <v>0.69301414708125897</v>
      </c>
      <c r="BP363" s="328">
        <v>0.80891670181915476</v>
      </c>
      <c r="BQ363" s="328">
        <v>9.7325818804119946E-2</v>
      </c>
      <c r="BR363" s="328">
        <v>0.29977448019898301</v>
      </c>
      <c r="BS363" s="328">
        <v>0.74752769166432653</v>
      </c>
      <c r="BT363" s="328">
        <v>0.73112686621720524</v>
      </c>
      <c r="BU363" s="328">
        <v>0.91853224845818415</v>
      </c>
      <c r="BV363" s="328">
        <v>7.9548186921815756E-2</v>
      </c>
      <c r="BW363" s="328">
        <v>0.64971058361976008</v>
      </c>
      <c r="BX363" s="328">
        <v>0.42608780689634962</v>
      </c>
      <c r="BY363" s="328">
        <v>0.11066720822588971</v>
      </c>
      <c r="BZ363" s="328">
        <v>0.43964877286390891</v>
      </c>
      <c r="CA363" s="328">
        <v>0.68571091144970131</v>
      </c>
      <c r="CB363" s="328">
        <v>0.88723032077496811</v>
      </c>
      <c r="CC363" s="328">
        <v>0.73211786972646697</v>
      </c>
      <c r="CD363" s="328">
        <v>0.69013263035386707</v>
      </c>
      <c r="CE363" s="328">
        <v>0.59209817604448434</v>
      </c>
      <c r="CF363" s="328">
        <v>0.42417061408967083</v>
      </c>
      <c r="CG363" s="328">
        <v>0.41145806810598917</v>
      </c>
      <c r="CH363" s="328">
        <v>6.9136187292983209E-2</v>
      </c>
      <c r="CI363" s="328">
        <v>0.49779588765340521</v>
      </c>
      <c r="CJ363" s="328">
        <v>0.80455378909038533</v>
      </c>
      <c r="CK363" s="328">
        <v>9.8678482522316813E-2</v>
      </c>
      <c r="CL363" s="328">
        <v>4.0441203446449414E-2</v>
      </c>
      <c r="CM363" s="328">
        <v>0.95032371967296836</v>
      </c>
      <c r="CN363" s="328">
        <v>0.22900464941624676</v>
      </c>
      <c r="CO363" s="328">
        <v>0.33349677337398353</v>
      </c>
      <c r="CP363" s="328">
        <v>0.25476605052751777</v>
      </c>
      <c r="CQ363" s="328">
        <v>5.5788113546213935E-2</v>
      </c>
      <c r="CR363" s="328">
        <v>0.78693751171604553</v>
      </c>
      <c r="CS363" s="328">
        <v>0.32535196040204051</v>
      </c>
      <c r="CT363" s="328">
        <v>0.91357599758136598</v>
      </c>
      <c r="CU363" s="328">
        <v>0.27309443337737904</v>
      </c>
      <c r="CV363" s="328">
        <v>0.59943156926020058</v>
      </c>
      <c r="CW363" s="329">
        <v>0.69016165519516925</v>
      </c>
    </row>
    <row r="364" spans="1:101" x14ac:dyDescent="0.25">
      <c r="A364" s="322">
        <v>362</v>
      </c>
      <c r="B364" s="327">
        <v>0.40823663924013864</v>
      </c>
      <c r="C364" s="328">
        <v>0.74580423943472507</v>
      </c>
      <c r="D364" s="328">
        <v>0.60391778170708599</v>
      </c>
      <c r="E364" s="328">
        <v>0.26875072784996323</v>
      </c>
      <c r="F364" s="328">
        <v>0.11998416961222613</v>
      </c>
      <c r="G364" s="328">
        <v>0.83283878130980682</v>
      </c>
      <c r="H364" s="328">
        <v>0.52754446220918116</v>
      </c>
      <c r="I364" s="328">
        <v>0.39348264433379487</v>
      </c>
      <c r="J364" s="328">
        <v>0.15022233615353042</v>
      </c>
      <c r="K364" s="328">
        <v>8.0318496750369839E-2</v>
      </c>
      <c r="L364" s="328">
        <v>0.87814700840389026</v>
      </c>
      <c r="M364" s="328">
        <v>0.35263696006166279</v>
      </c>
      <c r="N364" s="328">
        <v>8.848897941689593E-2</v>
      </c>
      <c r="O364" s="328">
        <v>7.2080623022293899E-2</v>
      </c>
      <c r="P364" s="328">
        <v>0.92632120652984895</v>
      </c>
      <c r="Q364" s="328">
        <v>0.15187290696079447</v>
      </c>
      <c r="R364" s="328">
        <v>0.34572345564603335</v>
      </c>
      <c r="S364" s="328">
        <v>0.76531553360959848</v>
      </c>
      <c r="T364" s="328">
        <v>0.89281931341570875</v>
      </c>
      <c r="U364" s="328">
        <v>0.32361919358054969</v>
      </c>
      <c r="V364" s="328">
        <v>0.96219696888724826</v>
      </c>
      <c r="W364" s="328">
        <v>0.78540150657670882</v>
      </c>
      <c r="X364" s="328">
        <v>0.46461367665223285</v>
      </c>
      <c r="Y364" s="328">
        <v>0.1952576218913773</v>
      </c>
      <c r="Z364" s="328">
        <v>0.44849912125285929</v>
      </c>
      <c r="AA364" s="328">
        <v>0.35377281353751222</v>
      </c>
      <c r="AB364" s="328">
        <v>0.40694730930279643</v>
      </c>
      <c r="AC364" s="328">
        <v>0.32180017829927476</v>
      </c>
      <c r="AD364" s="328">
        <v>0.30185243739560796</v>
      </c>
      <c r="AE364" s="328">
        <v>0.62595591175243026</v>
      </c>
      <c r="AF364" s="328">
        <v>0.85996242282992963</v>
      </c>
      <c r="AG364" s="328">
        <v>0.47925491745203352</v>
      </c>
      <c r="AH364" s="328">
        <v>0.91959102671237414</v>
      </c>
      <c r="AI364" s="328">
        <v>0.5294558693904321</v>
      </c>
      <c r="AJ364" s="328">
        <v>0.83107184690817348</v>
      </c>
      <c r="AK364" s="328">
        <v>0.70950070723937397</v>
      </c>
      <c r="AL364" s="328">
        <v>8.9425418503167098E-2</v>
      </c>
      <c r="AM364" s="328">
        <v>0.64695855294961135</v>
      </c>
      <c r="AN364" s="328">
        <v>0.66734796067611413</v>
      </c>
      <c r="AO364" s="328">
        <v>0.21285708191348363</v>
      </c>
      <c r="AP364" s="328">
        <v>0.99854557631346474</v>
      </c>
      <c r="AQ364" s="328">
        <v>4.4598966595137846E-2</v>
      </c>
      <c r="AR364" s="328">
        <v>3.6447689593630095E-2</v>
      </c>
      <c r="AS364" s="328">
        <v>0.20395355619534783</v>
      </c>
      <c r="AT364" s="328">
        <v>0.86566197275019352</v>
      </c>
      <c r="AU364" s="328">
        <v>0.69740306549245545</v>
      </c>
      <c r="AV364" s="328">
        <v>0.15721908800942863</v>
      </c>
      <c r="AW364" s="328">
        <v>0.99089094080039364</v>
      </c>
      <c r="AX364" s="328">
        <v>0.45544590507437666</v>
      </c>
      <c r="AY364" s="328">
        <v>0.77452362377635087</v>
      </c>
      <c r="AZ364" s="328">
        <v>0.76535373691765152</v>
      </c>
      <c r="BA364" s="328">
        <v>0.94656928914077554</v>
      </c>
      <c r="BB364" s="328">
        <v>0.80787392298275407</v>
      </c>
      <c r="BC364" s="328">
        <v>0.87276523136075146</v>
      </c>
      <c r="BD364" s="328">
        <v>0.77176967243571948</v>
      </c>
      <c r="BE364" s="328">
        <v>0.24200924219012965</v>
      </c>
      <c r="BF364" s="328">
        <v>0.24514005854190835</v>
      </c>
      <c r="BG364" s="328">
        <v>0.59287276042039494</v>
      </c>
      <c r="BH364" s="328">
        <v>0.63162387069789272</v>
      </c>
      <c r="BI364" s="328">
        <v>1.0510098589149308E-2</v>
      </c>
      <c r="BJ364" s="328">
        <v>0.43952031474692443</v>
      </c>
      <c r="BK364" s="328">
        <v>0.71295754357734809</v>
      </c>
      <c r="BL364" s="328">
        <v>0.33080007884895668</v>
      </c>
      <c r="BM364" s="328">
        <v>0.30682563083013914</v>
      </c>
      <c r="BN364" s="328">
        <v>0.80913916238110528</v>
      </c>
      <c r="BO364" s="328">
        <v>0.70870584075302201</v>
      </c>
      <c r="BP364" s="328">
        <v>0.76752670252432287</v>
      </c>
      <c r="BQ364" s="328">
        <v>0.74171467055868234</v>
      </c>
      <c r="BR364" s="328">
        <v>0.97434566232883846</v>
      </c>
      <c r="BS364" s="328">
        <v>6.0616133304596476E-2</v>
      </c>
      <c r="BT364" s="328">
        <v>0.42955974866354474</v>
      </c>
      <c r="BU364" s="328">
        <v>0.37045238227822086</v>
      </c>
      <c r="BV364" s="328">
        <v>0.90947892755798443</v>
      </c>
      <c r="BW364" s="328">
        <v>0.10774737264068257</v>
      </c>
      <c r="BX364" s="328">
        <v>0.23481484999263391</v>
      </c>
      <c r="BY364" s="328">
        <v>0.33110137253401639</v>
      </c>
      <c r="BZ364" s="328">
        <v>9.322249799056781E-2</v>
      </c>
      <c r="CA364" s="328">
        <v>4.1867982892216382E-2</v>
      </c>
      <c r="CB364" s="328">
        <v>0.3645822186505876</v>
      </c>
      <c r="CC364" s="328">
        <v>1.7730850859623892E-2</v>
      </c>
      <c r="CD364" s="328">
        <v>0.72836371493550267</v>
      </c>
      <c r="CE364" s="328">
        <v>0.12021389799019744</v>
      </c>
      <c r="CF364" s="328">
        <v>0.54411022190292613</v>
      </c>
      <c r="CG364" s="328">
        <v>0.17266171852065293</v>
      </c>
      <c r="CH364" s="328">
        <v>0.86641242395935958</v>
      </c>
      <c r="CI364" s="328">
        <v>7.5019784090191166E-4</v>
      </c>
      <c r="CJ364" s="328">
        <v>0.89956681537847616</v>
      </c>
      <c r="CK364" s="328">
        <v>3.3549123898195088E-2</v>
      </c>
      <c r="CL364" s="328">
        <v>0.28321665291263898</v>
      </c>
      <c r="CM364" s="328">
        <v>1.8474369094138687E-2</v>
      </c>
      <c r="CN364" s="328">
        <v>0.3501840382399064</v>
      </c>
      <c r="CO364" s="328">
        <v>3.6325293528249647E-2</v>
      </c>
      <c r="CP364" s="328">
        <v>3.9567720353142377E-2</v>
      </c>
      <c r="CQ364" s="328">
        <v>0.83266085198744122</v>
      </c>
      <c r="CR364" s="328">
        <v>0.19074024112436572</v>
      </c>
      <c r="CS364" s="328">
        <v>6.2125510845838505E-3</v>
      </c>
      <c r="CT364" s="328">
        <v>0.65772827671038936</v>
      </c>
      <c r="CU364" s="328">
        <v>0.20844932013837414</v>
      </c>
      <c r="CV364" s="328">
        <v>0.46340440432940921</v>
      </c>
      <c r="CW364" s="329">
        <v>0.92447072390180285</v>
      </c>
    </row>
    <row r="365" spans="1:101" x14ac:dyDescent="0.25">
      <c r="A365" s="322">
        <v>363</v>
      </c>
      <c r="B365" s="327">
        <v>0.59765194681983269</v>
      </c>
      <c r="C365" s="328">
        <v>0.45920307371249658</v>
      </c>
      <c r="D365" s="328">
        <v>0.33827730232204445</v>
      </c>
      <c r="E365" s="328">
        <v>0.85401167135446299</v>
      </c>
      <c r="F365" s="328">
        <v>0.51558739225837824</v>
      </c>
      <c r="G365" s="328">
        <v>0.18912627296448425</v>
      </c>
      <c r="H365" s="328">
        <v>0.2615956942266362</v>
      </c>
      <c r="I365" s="328">
        <v>0.79284591333630883</v>
      </c>
      <c r="J365" s="328">
        <v>0.82663861509023673</v>
      </c>
      <c r="K365" s="328">
        <v>0.96519177800444966</v>
      </c>
      <c r="L365" s="328">
        <v>0.55150973327242347</v>
      </c>
      <c r="M365" s="328">
        <v>0.32472265710994996</v>
      </c>
      <c r="N365" s="328">
        <v>0.42393779916910468</v>
      </c>
      <c r="O365" s="328">
        <v>0.67858775367863644</v>
      </c>
      <c r="P365" s="328">
        <v>0.7388435418151309</v>
      </c>
      <c r="Q365" s="328">
        <v>0.15948046543396921</v>
      </c>
      <c r="R365" s="328">
        <v>0.469063982865495</v>
      </c>
      <c r="S365" s="328">
        <v>0.64998201721126048</v>
      </c>
      <c r="T365" s="328">
        <v>6.4130969251286807E-2</v>
      </c>
      <c r="U365" s="328">
        <v>0.47503113671987496</v>
      </c>
      <c r="V365" s="328">
        <v>0.17810004072300956</v>
      </c>
      <c r="W365" s="328">
        <v>0.5997005918155196</v>
      </c>
      <c r="X365" s="328">
        <v>4.6077139453127636E-2</v>
      </c>
      <c r="Y365" s="328">
        <v>0.12243140117927176</v>
      </c>
      <c r="Z365" s="328">
        <v>0.35957943085040345</v>
      </c>
      <c r="AA365" s="328">
        <v>0.55846006618061339</v>
      </c>
      <c r="AB365" s="328">
        <v>7.8673576953878666E-2</v>
      </c>
      <c r="AC365" s="328">
        <v>0.3322983491879159</v>
      </c>
      <c r="AD365" s="328">
        <v>0.31876216777724231</v>
      </c>
      <c r="AE365" s="328">
        <v>0.87209189188450065</v>
      </c>
      <c r="AF365" s="328">
        <v>0.41826739859255468</v>
      </c>
      <c r="AG365" s="328">
        <v>0.60503539756154456</v>
      </c>
      <c r="AH365" s="328">
        <v>0.62422160996520071</v>
      </c>
      <c r="AI365" s="328">
        <v>0.64789504364056327</v>
      </c>
      <c r="AJ365" s="328">
        <v>0.26287671784119926</v>
      </c>
      <c r="AK365" s="328">
        <v>0.97022481525826088</v>
      </c>
      <c r="AL365" s="328">
        <v>0.58115052029550629</v>
      </c>
      <c r="AM365" s="328">
        <v>0.36804950373444711</v>
      </c>
      <c r="AN365" s="328">
        <v>9.2120567869935499E-2</v>
      </c>
      <c r="AO365" s="328">
        <v>0.71523866422797422</v>
      </c>
      <c r="AP365" s="328">
        <v>0.90377342973207142</v>
      </c>
      <c r="AQ365" s="328">
        <v>0.26594439306576456</v>
      </c>
      <c r="AR365" s="328">
        <v>0.8434377998757947</v>
      </c>
      <c r="AS365" s="328">
        <v>0.6521560977901153</v>
      </c>
      <c r="AT365" s="328">
        <v>0.63107160502314752</v>
      </c>
      <c r="AU365" s="328">
        <v>0.81363194657881044</v>
      </c>
      <c r="AV365" s="328">
        <v>0.37264778517263664</v>
      </c>
      <c r="AW365" s="328">
        <v>0.93520854207307225</v>
      </c>
      <c r="AX365" s="328">
        <v>0.13488945685341935</v>
      </c>
      <c r="AY365" s="328">
        <v>0.55322168903551305</v>
      </c>
      <c r="AZ365" s="328">
        <v>0.30559480121954463</v>
      </c>
      <c r="BA365" s="328">
        <v>0.57647956542231338</v>
      </c>
      <c r="BB365" s="328">
        <v>0.50671114191413302</v>
      </c>
      <c r="BC365" s="328">
        <v>0.55489930214073979</v>
      </c>
      <c r="BD365" s="328">
        <v>0.62373309415743394</v>
      </c>
      <c r="BE365" s="328">
        <v>0.58239099142995343</v>
      </c>
      <c r="BF365" s="328">
        <v>0.98921562446504918</v>
      </c>
      <c r="BG365" s="328">
        <v>0.33294704242222029</v>
      </c>
      <c r="BH365" s="328">
        <v>0.45689328291002562</v>
      </c>
      <c r="BI365" s="328">
        <v>9.7861039368689617E-3</v>
      </c>
      <c r="BJ365" s="328">
        <v>0.47021652665705216</v>
      </c>
      <c r="BK365" s="328">
        <v>0.46669534412716551</v>
      </c>
      <c r="BL365" s="328">
        <v>0.70309973095721956</v>
      </c>
      <c r="BM365" s="328">
        <v>0.62778284116654781</v>
      </c>
      <c r="BN365" s="328">
        <v>0.818737158324085</v>
      </c>
      <c r="BO365" s="328">
        <v>0.46152388532363076</v>
      </c>
      <c r="BP365" s="328">
        <v>0.41576997850088793</v>
      </c>
      <c r="BQ365" s="328">
        <v>0.83797993884045407</v>
      </c>
      <c r="BR365" s="328">
        <v>0.57621712551552218</v>
      </c>
      <c r="BS365" s="328">
        <v>0.27188971270095452</v>
      </c>
      <c r="BT365" s="328">
        <v>0.78889704337692845</v>
      </c>
      <c r="BU365" s="328">
        <v>0.46455809804886061</v>
      </c>
      <c r="BV365" s="328">
        <v>0.42666555251474136</v>
      </c>
      <c r="BW365" s="328">
        <v>0.1706609786519504</v>
      </c>
      <c r="BX365" s="328">
        <v>0.9052389033360122</v>
      </c>
      <c r="BY365" s="328">
        <v>0.89021145547210656</v>
      </c>
      <c r="BZ365" s="328">
        <v>0.71399726802438201</v>
      </c>
      <c r="CA365" s="328">
        <v>0.52227938641384863</v>
      </c>
      <c r="CB365" s="328">
        <v>0.18829964666725907</v>
      </c>
      <c r="CC365" s="328">
        <v>0.32660249256089036</v>
      </c>
      <c r="CD365" s="328">
        <v>0.58433465219859437</v>
      </c>
      <c r="CE365" s="328">
        <v>0.69763315290429651</v>
      </c>
      <c r="CF365" s="328">
        <v>0.22279823278465116</v>
      </c>
      <c r="CG365" s="328">
        <v>0.37843320920787704</v>
      </c>
      <c r="CH365" s="328">
        <v>0.38117451647909695</v>
      </c>
      <c r="CI365" s="328">
        <v>0.70707389787511277</v>
      </c>
      <c r="CJ365" s="328">
        <v>0.28817935760656077</v>
      </c>
      <c r="CK365" s="328">
        <v>0.98288847518012634</v>
      </c>
      <c r="CL365" s="328">
        <v>0.20347603616283227</v>
      </c>
      <c r="CM365" s="328">
        <v>0.42743746139470695</v>
      </c>
      <c r="CN365" s="328">
        <v>0.19150237653705382</v>
      </c>
      <c r="CO365" s="328">
        <v>0.53309440937202446</v>
      </c>
      <c r="CP365" s="328">
        <v>0.44166504113342242</v>
      </c>
      <c r="CQ365" s="328">
        <v>0.27067965333919108</v>
      </c>
      <c r="CR365" s="328">
        <v>0.97446888221401462</v>
      </c>
      <c r="CS365" s="328">
        <v>0.4246351427787749</v>
      </c>
      <c r="CT365" s="328">
        <v>0.43806414868659704</v>
      </c>
      <c r="CU365" s="328">
        <v>0.94476592251813862</v>
      </c>
      <c r="CV365" s="328">
        <v>0.3679476740642198</v>
      </c>
      <c r="CW365" s="329">
        <v>0.43642834564674726</v>
      </c>
    </row>
    <row r="366" spans="1:101" x14ac:dyDescent="0.25">
      <c r="A366" s="322">
        <v>364</v>
      </c>
      <c r="B366" s="327">
        <v>0.16381537941962598</v>
      </c>
      <c r="C366" s="328">
        <v>0.31686146787636482</v>
      </c>
      <c r="D366" s="328">
        <v>0.51044682568600308</v>
      </c>
      <c r="E366" s="328">
        <v>2.9096435195375747E-2</v>
      </c>
      <c r="F366" s="328">
        <v>0.43689381943215988</v>
      </c>
      <c r="G366" s="328">
        <v>0.64144387369390277</v>
      </c>
      <c r="H366" s="328">
        <v>0.12997093530068859</v>
      </c>
      <c r="I366" s="328">
        <v>0.39940456324083495</v>
      </c>
      <c r="J366" s="328">
        <v>0.30684915988676664</v>
      </c>
      <c r="K366" s="328">
        <v>0.19597934413713158</v>
      </c>
      <c r="L366" s="328">
        <v>0.88400805123137705</v>
      </c>
      <c r="M366" s="328">
        <v>0.70164824930366732</v>
      </c>
      <c r="N366" s="328">
        <v>0.56796672421290939</v>
      </c>
      <c r="O366" s="328">
        <v>0.27326331733966924</v>
      </c>
      <c r="P366" s="328">
        <v>0.54857703871426033</v>
      </c>
      <c r="Q366" s="328">
        <v>0.37898882164480874</v>
      </c>
      <c r="R366" s="328">
        <v>0.79890098106148177</v>
      </c>
      <c r="S366" s="328">
        <v>0.59878308580209794</v>
      </c>
      <c r="T366" s="328">
        <v>0.41799448384592419</v>
      </c>
      <c r="U366" s="328">
        <v>0.77105410274470554</v>
      </c>
      <c r="V366" s="328">
        <v>0.96367538953101928</v>
      </c>
      <c r="W366" s="328">
        <v>0.34184730634939609</v>
      </c>
      <c r="X366" s="328">
        <v>0.23251939288357892</v>
      </c>
      <c r="Y366" s="328">
        <v>0.62752199884272253</v>
      </c>
      <c r="Z366" s="328">
        <v>0.55704980281410443</v>
      </c>
      <c r="AA366" s="328">
        <v>0.58752544383195016</v>
      </c>
      <c r="AB366" s="328">
        <v>0.45945686068391778</v>
      </c>
      <c r="AC366" s="328">
        <v>0.19448005268774105</v>
      </c>
      <c r="AD366" s="328">
        <v>0.12458188228166645</v>
      </c>
      <c r="AE366" s="328">
        <v>0.23272663516797909</v>
      </c>
      <c r="AF366" s="328">
        <v>0.86544771066490433</v>
      </c>
      <c r="AG366" s="328">
        <v>0.42109104009927467</v>
      </c>
      <c r="AH366" s="328">
        <v>0.95897431209519723</v>
      </c>
      <c r="AI366" s="328">
        <v>0.81295135447914468</v>
      </c>
      <c r="AJ366" s="328">
        <v>0.31671394073353065</v>
      </c>
      <c r="AK366" s="328">
        <v>0.18718352246511638</v>
      </c>
      <c r="AL366" s="328">
        <v>0.50498490696367515</v>
      </c>
      <c r="AM366" s="328">
        <v>0.45560911488514844</v>
      </c>
      <c r="AN366" s="328">
        <v>0.69284628948101612</v>
      </c>
      <c r="AO366" s="328">
        <v>0.17127808432439218</v>
      </c>
      <c r="AP366" s="328">
        <v>0.66781009722680507</v>
      </c>
      <c r="AQ366" s="328">
        <v>0.82940401309575296</v>
      </c>
      <c r="AR366" s="328">
        <v>0.44703622853538549</v>
      </c>
      <c r="AS366" s="328">
        <v>0.56379227139601884</v>
      </c>
      <c r="AT366" s="328">
        <v>0.91508979554188064</v>
      </c>
      <c r="AU366" s="328">
        <v>0.98252373584547703</v>
      </c>
      <c r="AV366" s="328">
        <v>0.96111534611513627</v>
      </c>
      <c r="AW366" s="328">
        <v>0.24540150588872045</v>
      </c>
      <c r="AX366" s="328">
        <v>0.94127468836008532</v>
      </c>
      <c r="AY366" s="328">
        <v>0.39302419176083103</v>
      </c>
      <c r="AZ366" s="328">
        <v>0.54893367024573281</v>
      </c>
      <c r="BA366" s="328">
        <v>0.27332446454538584</v>
      </c>
      <c r="BB366" s="328">
        <v>0.59347672782506766</v>
      </c>
      <c r="BC366" s="328">
        <v>0.40453060419252118</v>
      </c>
      <c r="BD366" s="328">
        <v>0.54828806202539315</v>
      </c>
      <c r="BE366" s="328">
        <v>0.33845849560420493</v>
      </c>
      <c r="BF366" s="328">
        <v>0.6098290301135445</v>
      </c>
      <c r="BG366" s="328">
        <v>0.21201346450243275</v>
      </c>
      <c r="BH366" s="328">
        <v>0.43204725217162387</v>
      </c>
      <c r="BI366" s="328">
        <v>0.63991879139926233</v>
      </c>
      <c r="BJ366" s="328">
        <v>0.88471928657756971</v>
      </c>
      <c r="BK366" s="328">
        <v>0.58458009785928411</v>
      </c>
      <c r="BL366" s="328">
        <v>0.50576633090850298</v>
      </c>
      <c r="BM366" s="328">
        <v>0.12901945244022084</v>
      </c>
      <c r="BN366" s="328">
        <v>0.17410327333218967</v>
      </c>
      <c r="BO366" s="328">
        <v>0.63085965885394502</v>
      </c>
      <c r="BP366" s="328">
        <v>0.66112064220590838</v>
      </c>
      <c r="BQ366" s="328">
        <v>0.65810067107007342</v>
      </c>
      <c r="BR366" s="328">
        <v>0.21588170946419627</v>
      </c>
      <c r="BS366" s="328">
        <v>0.2164312043913581</v>
      </c>
      <c r="BT366" s="328">
        <v>0.78108846525235265</v>
      </c>
      <c r="BU366" s="328">
        <v>0.9558796097068134</v>
      </c>
      <c r="BV366" s="328">
        <v>0.87186827883826545</v>
      </c>
      <c r="BW366" s="328">
        <v>0.36690269693880606</v>
      </c>
      <c r="BX366" s="328">
        <v>0.90282742695609475</v>
      </c>
      <c r="BY366" s="328">
        <v>0.40077976116055503</v>
      </c>
      <c r="BZ366" s="328">
        <v>0.23082659479112078</v>
      </c>
      <c r="CA366" s="328">
        <v>0.24256159832994406</v>
      </c>
      <c r="CB366" s="328">
        <v>0.39473999926769054</v>
      </c>
      <c r="CC366" s="328">
        <v>0.6890297212840546</v>
      </c>
      <c r="CD366" s="328">
        <v>0.3226361102867159</v>
      </c>
      <c r="CE366" s="328">
        <v>0.97501181173976925</v>
      </c>
      <c r="CF366" s="328">
        <v>0.80613854074886682</v>
      </c>
      <c r="CG366" s="328">
        <v>0.55518304981059163</v>
      </c>
      <c r="CH366" s="328">
        <v>0.33115587985175754</v>
      </c>
      <c r="CI366" s="328">
        <v>0.51194028594152829</v>
      </c>
      <c r="CJ366" s="328">
        <v>0.75105351152291089</v>
      </c>
      <c r="CK366" s="328">
        <v>0.24770835514613232</v>
      </c>
      <c r="CL366" s="328">
        <v>0.79405095362454681</v>
      </c>
      <c r="CM366" s="328">
        <v>0.98180209009987185</v>
      </c>
      <c r="CN366" s="328">
        <v>0.33096885675355403</v>
      </c>
      <c r="CO366" s="328">
        <v>0.47546806865557101</v>
      </c>
      <c r="CP366" s="328">
        <v>0.97932962584926653</v>
      </c>
      <c r="CQ366" s="328">
        <v>0.45288154450984308</v>
      </c>
      <c r="CR366" s="328">
        <v>0.15298035377170405</v>
      </c>
      <c r="CS366" s="328">
        <v>0.32168256782368276</v>
      </c>
      <c r="CT366" s="328">
        <v>2.3109796439289454E-2</v>
      </c>
      <c r="CU366" s="328">
        <v>0.88115571272984372</v>
      </c>
      <c r="CV366" s="328">
        <v>0.77392380320254706</v>
      </c>
      <c r="CW366" s="329">
        <v>0.85066278228422676</v>
      </c>
    </row>
    <row r="367" spans="1:101" x14ac:dyDescent="0.25">
      <c r="A367" s="322">
        <v>365</v>
      </c>
      <c r="B367" s="327">
        <v>9.5049915172073618E-2</v>
      </c>
      <c r="C367" s="328">
        <v>5.8059153464794733E-2</v>
      </c>
      <c r="D367" s="328">
        <v>0.36990359181089438</v>
      </c>
      <c r="E367" s="328">
        <v>0.1257109438138313</v>
      </c>
      <c r="F367" s="328">
        <v>0.26839726992610413</v>
      </c>
      <c r="G367" s="328">
        <v>7.7331143853917261E-2</v>
      </c>
      <c r="H367" s="328">
        <v>0.801902057912113</v>
      </c>
      <c r="I367" s="328">
        <v>0.30507037071144794</v>
      </c>
      <c r="J367" s="328">
        <v>0.65157180926077629</v>
      </c>
      <c r="K367" s="328">
        <v>5.113889125889326E-2</v>
      </c>
      <c r="L367" s="328">
        <v>0.53554526310817052</v>
      </c>
      <c r="M367" s="328">
        <v>0.88554677731355103</v>
      </c>
      <c r="N367" s="328">
        <v>0.59494750710904487</v>
      </c>
      <c r="O367" s="328">
        <v>9.8096734492608473E-2</v>
      </c>
      <c r="P367" s="328">
        <v>0.61099170204397013</v>
      </c>
      <c r="Q367" s="328">
        <v>0.97321370923817407</v>
      </c>
      <c r="R367" s="328">
        <v>1.8010749346962562E-2</v>
      </c>
      <c r="S367" s="328">
        <v>0.75606116922944766</v>
      </c>
      <c r="T367" s="328">
        <v>0.12846299820399354</v>
      </c>
      <c r="U367" s="328">
        <v>0.98482647143170632</v>
      </c>
      <c r="V367" s="328">
        <v>9.2254681574392094E-2</v>
      </c>
      <c r="W367" s="328">
        <v>0.76228688981264403</v>
      </c>
      <c r="X367" s="328">
        <v>9.9304211149291E-2</v>
      </c>
      <c r="Y367" s="328">
        <v>0.16504479455055776</v>
      </c>
      <c r="Z367" s="328">
        <v>0.73123271943118318</v>
      </c>
      <c r="AA367" s="328">
        <v>0.6767313692542587</v>
      </c>
      <c r="AB367" s="328">
        <v>0.18845659113104629</v>
      </c>
      <c r="AC367" s="328">
        <v>0.65627279108760161</v>
      </c>
      <c r="AD367" s="328">
        <v>0.85245986431399823</v>
      </c>
      <c r="AE367" s="328">
        <v>0.78772389222564243</v>
      </c>
      <c r="AF367" s="328">
        <v>0.22226781015452923</v>
      </c>
      <c r="AG367" s="328">
        <v>0.94397471246063813</v>
      </c>
      <c r="AH367" s="328">
        <v>0.17042044909425291</v>
      </c>
      <c r="AI367" s="328">
        <v>0.98053511703518681</v>
      </c>
      <c r="AJ367" s="328">
        <v>0.18997595490475061</v>
      </c>
      <c r="AK367" s="328">
        <v>0.81348835276680909</v>
      </c>
      <c r="AL367" s="328">
        <v>0.88840229660547765</v>
      </c>
      <c r="AM367" s="328">
        <v>0.55825058966723073</v>
      </c>
      <c r="AN367" s="328">
        <v>0.11679556014699721</v>
      </c>
      <c r="AO367" s="328">
        <v>0.57388606463950165</v>
      </c>
      <c r="AP367" s="328">
        <v>0.57348862446509674</v>
      </c>
      <c r="AQ367" s="328">
        <v>0.97851441356032254</v>
      </c>
      <c r="AR367" s="328">
        <v>0.25293180348704603</v>
      </c>
      <c r="AS367" s="328">
        <v>0.63478249849315316</v>
      </c>
      <c r="AT367" s="328">
        <v>0.59028865255445373</v>
      </c>
      <c r="AU367" s="328">
        <v>0.41359171616473822</v>
      </c>
      <c r="AV367" s="328">
        <v>0.36282668173746924</v>
      </c>
      <c r="AW367" s="328">
        <v>0.9781269024870678</v>
      </c>
      <c r="AX367" s="328">
        <v>0.63231931094536908</v>
      </c>
      <c r="AY367" s="328">
        <v>0.94812072639832801</v>
      </c>
      <c r="AZ367" s="328">
        <v>0.70779744300500713</v>
      </c>
      <c r="BA367" s="328">
        <v>0.24779906473133817</v>
      </c>
      <c r="BB367" s="328">
        <v>1.9705738936000472E-2</v>
      </c>
      <c r="BC367" s="328">
        <v>0.23360820803388682</v>
      </c>
      <c r="BD367" s="328">
        <v>0.21197657409191351</v>
      </c>
      <c r="BE367" s="328">
        <v>0.62824628846450636</v>
      </c>
      <c r="BF367" s="328">
        <v>0.84250782122230294</v>
      </c>
      <c r="BG367" s="328">
        <v>8.3731365585822504E-2</v>
      </c>
      <c r="BH367" s="328">
        <v>0.42209507914478994</v>
      </c>
      <c r="BI367" s="328">
        <v>0.42504612709544154</v>
      </c>
      <c r="BJ367" s="328">
        <v>0.81972453709441062</v>
      </c>
      <c r="BK367" s="328">
        <v>0.86782741193226798</v>
      </c>
      <c r="BL367" s="328">
        <v>0.14013796438365755</v>
      </c>
      <c r="BM367" s="328">
        <v>0.86469900357990648</v>
      </c>
      <c r="BN367" s="328">
        <v>5.7823865091135573E-3</v>
      </c>
      <c r="BO367" s="328">
        <v>0.51356023408298856</v>
      </c>
      <c r="BP367" s="328">
        <v>0.88990470325048276</v>
      </c>
      <c r="BQ367" s="328">
        <v>0.74606069857952328</v>
      </c>
      <c r="BR367" s="328">
        <v>0.49236196965408152</v>
      </c>
      <c r="BS367" s="328">
        <v>0.9983681210364832</v>
      </c>
      <c r="BT367" s="328">
        <v>0.71011289046656145</v>
      </c>
      <c r="BU367" s="328">
        <v>0.56038691740570545</v>
      </c>
      <c r="BV367" s="328">
        <v>0.89980050289276114</v>
      </c>
      <c r="BW367" s="328">
        <v>9.7953089582405672E-2</v>
      </c>
      <c r="BX367" s="328">
        <v>0.49382600247548192</v>
      </c>
      <c r="BY367" s="328">
        <v>0.59996112153372572</v>
      </c>
      <c r="BZ367" s="328">
        <v>0.33979361495087224</v>
      </c>
      <c r="CA367" s="328">
        <v>0.77352099727170343</v>
      </c>
      <c r="CB367" s="328">
        <v>5.5627381091654549E-2</v>
      </c>
      <c r="CC367" s="328">
        <v>0.57306222848010457</v>
      </c>
      <c r="CD367" s="328">
        <v>0.18376316135864923</v>
      </c>
      <c r="CE367" s="328">
        <v>0.82961344728265041</v>
      </c>
      <c r="CF367" s="328">
        <v>0.30579657152732431</v>
      </c>
      <c r="CG367" s="328">
        <v>0.32842892646166266</v>
      </c>
      <c r="CH367" s="328">
        <v>0.30692413405301799</v>
      </c>
      <c r="CI367" s="328">
        <v>0.1533816087794948</v>
      </c>
      <c r="CJ367" s="328">
        <v>0.82492063815829964</v>
      </c>
      <c r="CK367" s="328">
        <v>0.48855465015162558</v>
      </c>
      <c r="CL367" s="328">
        <v>0.68559526226588141</v>
      </c>
      <c r="CM367" s="328">
        <v>0.587445476288595</v>
      </c>
      <c r="CN367" s="328">
        <v>0.18513706140865427</v>
      </c>
      <c r="CO367" s="328">
        <v>0.91883006928274269</v>
      </c>
      <c r="CP367" s="328">
        <v>0.84764041227072529</v>
      </c>
      <c r="CQ367" s="328">
        <v>0.39205238729189329</v>
      </c>
      <c r="CR367" s="328">
        <v>0.3282374050318595</v>
      </c>
      <c r="CS367" s="328">
        <v>0.56163586526404541</v>
      </c>
      <c r="CT367" s="328">
        <v>0.56521137886445838</v>
      </c>
      <c r="CU367" s="328">
        <v>0.86224753514458286</v>
      </c>
      <c r="CV367" s="328">
        <v>0.52532255593726807</v>
      </c>
      <c r="CW367" s="329">
        <v>0.94349001458779291</v>
      </c>
    </row>
    <row r="368" spans="1:101" x14ac:dyDescent="0.25">
      <c r="A368" s="322">
        <v>366</v>
      </c>
      <c r="B368" s="327">
        <v>3.3385344144242435E-2</v>
      </c>
      <c r="C368" s="328">
        <v>0.57666989332155882</v>
      </c>
      <c r="D368" s="328">
        <v>0.74095468829014521</v>
      </c>
      <c r="E368" s="328">
        <v>0.18298733891196051</v>
      </c>
      <c r="F368" s="328">
        <v>0.20884119339662366</v>
      </c>
      <c r="G368" s="328">
        <v>0.9216023103770663</v>
      </c>
      <c r="H368" s="328">
        <v>0.64590044674226021</v>
      </c>
      <c r="I368" s="328">
        <v>0.59802851188245132</v>
      </c>
      <c r="J368" s="328">
        <v>0.38980610515314673</v>
      </c>
      <c r="K368" s="328">
        <v>0.59805803422094694</v>
      </c>
      <c r="L368" s="328">
        <v>0.81994375980774326</v>
      </c>
      <c r="M368" s="328">
        <v>0.88891291547819584</v>
      </c>
      <c r="N368" s="328">
        <v>0.23084323840887677</v>
      </c>
      <c r="O368" s="328">
        <v>0.9769339736364262</v>
      </c>
      <c r="P368" s="328">
        <v>0.44160311644506423</v>
      </c>
      <c r="Q368" s="328">
        <v>0.5336059728994087</v>
      </c>
      <c r="R368" s="328">
        <v>0.87803361272054037</v>
      </c>
      <c r="S368" s="328">
        <v>7.3099420153235339E-2</v>
      </c>
      <c r="T368" s="328">
        <v>0.18298584251657779</v>
      </c>
      <c r="U368" s="328">
        <v>0.48555268654020356</v>
      </c>
      <c r="V368" s="328">
        <v>0.52434331822202473</v>
      </c>
      <c r="W368" s="328">
        <v>0.18125911090852331</v>
      </c>
      <c r="X368" s="328">
        <v>0.30699932790918805</v>
      </c>
      <c r="Y368" s="328">
        <v>0.36188952945595854</v>
      </c>
      <c r="Z368" s="328">
        <v>0.47625064695626929</v>
      </c>
      <c r="AA368" s="328">
        <v>0.32754101537860691</v>
      </c>
      <c r="AB368" s="328">
        <v>0.46169201667788595</v>
      </c>
      <c r="AC368" s="328">
        <v>0.44364589732424831</v>
      </c>
      <c r="AD368" s="328">
        <v>0.28559265239376685</v>
      </c>
      <c r="AE368" s="328">
        <v>0.95704181595738991</v>
      </c>
      <c r="AF368" s="328">
        <v>0.61800876644863822</v>
      </c>
      <c r="AG368" s="328">
        <v>0.82903752700501099</v>
      </c>
      <c r="AH368" s="328">
        <v>0.6386107064290707</v>
      </c>
      <c r="AI368" s="328">
        <v>0.3319141548063087</v>
      </c>
      <c r="AJ368" s="328">
        <v>0.33762273072881133</v>
      </c>
      <c r="AK368" s="328">
        <v>0.3975076056529776</v>
      </c>
      <c r="AL368" s="328">
        <v>0.32979975311091714</v>
      </c>
      <c r="AM368" s="328">
        <v>0.77871887875010515</v>
      </c>
      <c r="AN368" s="328">
        <v>0.71194679320967813</v>
      </c>
      <c r="AO368" s="328">
        <v>0.79849721188935385</v>
      </c>
      <c r="AP368" s="328">
        <v>0.85288044847904754</v>
      </c>
      <c r="AQ368" s="328">
        <v>0.31034237584024371</v>
      </c>
      <c r="AR368" s="328">
        <v>0.97012723722060024</v>
      </c>
      <c r="AS368" s="328">
        <v>0.38172847135857446</v>
      </c>
      <c r="AT368" s="328">
        <v>0.28625498862898624</v>
      </c>
      <c r="AU368" s="328">
        <v>0.55512869500700934</v>
      </c>
      <c r="AV368" s="328">
        <v>0.71033880597446175</v>
      </c>
      <c r="AW368" s="328">
        <v>0.76291172154168851</v>
      </c>
      <c r="AX368" s="328">
        <v>0.33238306262289985</v>
      </c>
      <c r="AY368" s="328">
        <v>0.29431130995561072</v>
      </c>
      <c r="AZ368" s="328">
        <v>1.5702194715131235E-2</v>
      </c>
      <c r="BA368" s="328">
        <v>0.95331326619415258</v>
      </c>
      <c r="BB368" s="328">
        <v>0.30617896960917257</v>
      </c>
      <c r="BC368" s="328">
        <v>0.77912467450593992</v>
      </c>
      <c r="BD368" s="328">
        <v>0.16639378222076573</v>
      </c>
      <c r="BE368" s="328">
        <v>9.3995204489053297E-2</v>
      </c>
      <c r="BF368" s="328">
        <v>0.40348485168622061</v>
      </c>
      <c r="BG368" s="328">
        <v>0.14613565444029541</v>
      </c>
      <c r="BH368" s="328">
        <v>0.12897319276423636</v>
      </c>
      <c r="BI368" s="328">
        <v>0.54691830679595577</v>
      </c>
      <c r="BJ368" s="328">
        <v>0.18854243785130054</v>
      </c>
      <c r="BK368" s="328">
        <v>0.97780162868750176</v>
      </c>
      <c r="BL368" s="328">
        <v>0.92553486033261922</v>
      </c>
      <c r="BM368" s="328">
        <v>0.24294134932810341</v>
      </c>
      <c r="BN368" s="328">
        <v>0.44854757055914463</v>
      </c>
      <c r="BO368" s="328">
        <v>0.62221816461560397</v>
      </c>
      <c r="BP368" s="328">
        <v>0.73320600799120017</v>
      </c>
      <c r="BQ368" s="328">
        <v>0.28560013815509144</v>
      </c>
      <c r="BR368" s="328">
        <v>0.44335499249127519</v>
      </c>
      <c r="BS368" s="328">
        <v>0.54948408552154437</v>
      </c>
      <c r="BT368" s="328">
        <v>0.63625659765495191</v>
      </c>
      <c r="BU368" s="328">
        <v>0.79853161187765931</v>
      </c>
      <c r="BV368" s="328">
        <v>0.18890015229546719</v>
      </c>
      <c r="BW368" s="328">
        <v>0.39832945260096153</v>
      </c>
      <c r="BX368" s="328">
        <v>7.4031861514807229E-2</v>
      </c>
      <c r="BY368" s="328">
        <v>0.8578444833828105</v>
      </c>
      <c r="BZ368" s="328">
        <v>2.6564131772780719E-2</v>
      </c>
      <c r="CA368" s="328">
        <v>0.83597119878889803</v>
      </c>
      <c r="CB368" s="328">
        <v>0.2778700342563003</v>
      </c>
      <c r="CC368" s="328">
        <v>0.95944818750681726</v>
      </c>
      <c r="CD368" s="328">
        <v>0.24727614238751539</v>
      </c>
      <c r="CE368" s="328">
        <v>0.3763845487808275</v>
      </c>
      <c r="CF368" s="328">
        <v>0.55131050748080668</v>
      </c>
      <c r="CG368" s="328">
        <v>0.75194907990754967</v>
      </c>
      <c r="CH368" s="328">
        <v>0.118149882029563</v>
      </c>
      <c r="CI368" s="328">
        <v>0.942701614564871</v>
      </c>
      <c r="CJ368" s="328">
        <v>0.55173478924163</v>
      </c>
      <c r="CK368" s="328">
        <v>6.9624086688333309E-2</v>
      </c>
      <c r="CL368" s="328">
        <v>0.40392941198482468</v>
      </c>
      <c r="CM368" s="328">
        <v>0.21781159232234382</v>
      </c>
      <c r="CN368" s="328">
        <v>0.58320890911272572</v>
      </c>
      <c r="CO368" s="328">
        <v>0.69393927898457441</v>
      </c>
      <c r="CP368" s="328">
        <v>0.9142697994150657</v>
      </c>
      <c r="CQ368" s="328">
        <v>0.98162697460841764</v>
      </c>
      <c r="CR368" s="328">
        <v>0.84929412031826867</v>
      </c>
      <c r="CS368" s="328">
        <v>0.89459860123789547</v>
      </c>
      <c r="CT368" s="328">
        <v>0.70877905272489161</v>
      </c>
      <c r="CU368" s="328">
        <v>0.19869623647251533</v>
      </c>
      <c r="CV368" s="328">
        <v>0.39140522778767473</v>
      </c>
      <c r="CW368" s="329">
        <v>0.91433284299763162</v>
      </c>
    </row>
    <row r="369" spans="1:101" x14ac:dyDescent="0.25">
      <c r="A369" s="322">
        <v>367</v>
      </c>
      <c r="B369" s="327">
        <v>0.14622594513422049</v>
      </c>
      <c r="C369" s="328">
        <v>3.5973568798556288E-2</v>
      </c>
      <c r="D369" s="328">
        <v>0.3768417026113593</v>
      </c>
      <c r="E369" s="328">
        <v>0.79252771225126928</v>
      </c>
      <c r="F369" s="328">
        <v>0.88787905139200562</v>
      </c>
      <c r="G369" s="328">
        <v>0.96725336010101159</v>
      </c>
      <c r="H369" s="328">
        <v>0.99837053112165641</v>
      </c>
      <c r="I369" s="328">
        <v>0.9135739083602834</v>
      </c>
      <c r="J369" s="328">
        <v>0.53409510266999005</v>
      </c>
      <c r="K369" s="328">
        <v>0.25332485524650794</v>
      </c>
      <c r="L369" s="328">
        <v>0.72584095586691433</v>
      </c>
      <c r="M369" s="328">
        <v>0.7062551476404515</v>
      </c>
      <c r="N369" s="328">
        <v>4.6378334147907374E-2</v>
      </c>
      <c r="O369" s="328">
        <v>0.52522725694898242</v>
      </c>
      <c r="P369" s="328">
        <v>0.72948384310147318</v>
      </c>
      <c r="Q369" s="328">
        <v>0.14057201242933282</v>
      </c>
      <c r="R369" s="328">
        <v>0.37171267190810831</v>
      </c>
      <c r="S369" s="328">
        <v>0.12339939366794805</v>
      </c>
      <c r="T369" s="328">
        <v>4.9911847121436814E-2</v>
      </c>
      <c r="U369" s="328">
        <v>1.5289106363108651E-2</v>
      </c>
      <c r="V369" s="328">
        <v>0.69203570359825073</v>
      </c>
      <c r="W369" s="328">
        <v>0.20814140005551707</v>
      </c>
      <c r="X369" s="328">
        <v>0.12436150901924314</v>
      </c>
      <c r="Y369" s="328">
        <v>0.86352595608263272</v>
      </c>
      <c r="Z369" s="328">
        <v>0.1547847672737257</v>
      </c>
      <c r="AA369" s="328">
        <v>0.34925918176842519</v>
      </c>
      <c r="AB369" s="328">
        <v>0.10422263472717663</v>
      </c>
      <c r="AC369" s="328">
        <v>0.30583939967531482</v>
      </c>
      <c r="AD369" s="328">
        <v>3.8697253888591021E-2</v>
      </c>
      <c r="AE369" s="328">
        <v>0.45545955911008273</v>
      </c>
      <c r="AF369" s="328">
        <v>0.56215989118834053</v>
      </c>
      <c r="AG369" s="328">
        <v>0.67387478839636183</v>
      </c>
      <c r="AH369" s="328">
        <v>0.35626926865656028</v>
      </c>
      <c r="AI369" s="328">
        <v>0.25928795719530795</v>
      </c>
      <c r="AJ369" s="328">
        <v>0.39909415795082914</v>
      </c>
      <c r="AK369" s="328">
        <v>0.26569630567899716</v>
      </c>
      <c r="AL369" s="328">
        <v>0.92398342427683744</v>
      </c>
      <c r="AM369" s="328">
        <v>0.21461129198150108</v>
      </c>
      <c r="AN369" s="328">
        <v>0.8911684620792053</v>
      </c>
      <c r="AO369" s="328">
        <v>0.20144233086983565</v>
      </c>
      <c r="AP369" s="328">
        <v>0.4768371410512886</v>
      </c>
      <c r="AQ369" s="328">
        <v>0.46106311771892194</v>
      </c>
      <c r="AR369" s="328">
        <v>0.73732714432946711</v>
      </c>
      <c r="AS369" s="328">
        <v>0.28556920619285076</v>
      </c>
      <c r="AT369" s="328">
        <v>0.18386055772591847</v>
      </c>
      <c r="AU369" s="328">
        <v>0.90675204479327776</v>
      </c>
      <c r="AV369" s="328">
        <v>0.10078136150307881</v>
      </c>
      <c r="AW369" s="328">
        <v>0.480790402447965</v>
      </c>
      <c r="AX369" s="328">
        <v>0.76217242628003801</v>
      </c>
      <c r="AY369" s="328">
        <v>0.75818196082864286</v>
      </c>
      <c r="AZ369" s="328">
        <v>0.94221720379560914</v>
      </c>
      <c r="BA369" s="328">
        <v>0.37372138588401893</v>
      </c>
      <c r="BB369" s="328">
        <v>0.76199208909425065</v>
      </c>
      <c r="BC369" s="328">
        <v>0.88265551085803051</v>
      </c>
      <c r="BD369" s="328">
        <v>0.48773349808030453</v>
      </c>
      <c r="BE369" s="328">
        <v>0.29496468873345627</v>
      </c>
      <c r="BF369" s="328">
        <v>0.11196813229363123</v>
      </c>
      <c r="BG369" s="328">
        <v>7.7009539952575423E-2</v>
      </c>
      <c r="BH369" s="328">
        <v>0.24631920687100273</v>
      </c>
      <c r="BI369" s="328">
        <v>9.6408867302947066E-2</v>
      </c>
      <c r="BJ369" s="328">
        <v>0.25806436502753538</v>
      </c>
      <c r="BK369" s="328">
        <v>0.2527571974576821</v>
      </c>
      <c r="BL369" s="328">
        <v>3.3885818338196039E-2</v>
      </c>
      <c r="BM369" s="328">
        <v>0.48896612330996803</v>
      </c>
      <c r="BN369" s="328">
        <v>0.82774071854748255</v>
      </c>
      <c r="BO369" s="328">
        <v>0.1325430343735654</v>
      </c>
      <c r="BP369" s="328">
        <v>0.32290911549792889</v>
      </c>
      <c r="BQ369" s="328">
        <v>0.27467304005411308</v>
      </c>
      <c r="BR369" s="328">
        <v>0.89638547668564961</v>
      </c>
      <c r="BS369" s="328">
        <v>0.97521555279832928</v>
      </c>
      <c r="BT369" s="328">
        <v>0.78972763965897208</v>
      </c>
      <c r="BU369" s="328">
        <v>0.70686505022679125</v>
      </c>
      <c r="BV369" s="328">
        <v>0.70227663525486528</v>
      </c>
      <c r="BW369" s="328">
        <v>0.57024618775250424</v>
      </c>
      <c r="BX369" s="328">
        <v>8.3003475541181038E-2</v>
      </c>
      <c r="BY369" s="328">
        <v>0.54400869429800247</v>
      </c>
      <c r="BZ369" s="328">
        <v>0.14822543256858456</v>
      </c>
      <c r="CA369" s="328">
        <v>0.4585350845234144</v>
      </c>
      <c r="CB369" s="328">
        <v>0.24955539102803304</v>
      </c>
      <c r="CC369" s="328">
        <v>0.55975096061323226</v>
      </c>
      <c r="CD369" s="328">
        <v>0.91281231906946836</v>
      </c>
      <c r="CE369" s="328">
        <v>0.23172797763175867</v>
      </c>
      <c r="CF369" s="328">
        <v>0.74217258764442318</v>
      </c>
      <c r="CG369" s="328">
        <v>0.60564349914029703</v>
      </c>
      <c r="CH369" s="328">
        <v>0.21601397146067125</v>
      </c>
      <c r="CI369" s="328">
        <v>0.83811717170735056</v>
      </c>
      <c r="CJ369" s="328">
        <v>6.9806487942950968E-2</v>
      </c>
      <c r="CK369" s="328">
        <v>0.85420554525581061</v>
      </c>
      <c r="CL369" s="328">
        <v>0.37907066550309554</v>
      </c>
      <c r="CM369" s="328">
        <v>0.93225971669876562</v>
      </c>
      <c r="CN369" s="328">
        <v>0.37536295068178305</v>
      </c>
      <c r="CO369" s="328">
        <v>0.80939647328801123</v>
      </c>
      <c r="CP369" s="328">
        <v>0.79162769706600988</v>
      </c>
      <c r="CQ369" s="328">
        <v>0.78331588256262918</v>
      </c>
      <c r="CR369" s="328">
        <v>0.39572291633531087</v>
      </c>
      <c r="CS369" s="328">
        <v>0.32906386528257148</v>
      </c>
      <c r="CT369" s="328">
        <v>0.85327646364220699</v>
      </c>
      <c r="CU369" s="328">
        <v>0.39043862796203843</v>
      </c>
      <c r="CV369" s="328">
        <v>0.40100322629084761</v>
      </c>
      <c r="CW369" s="329">
        <v>0.4453184667509742</v>
      </c>
    </row>
    <row r="370" spans="1:101" x14ac:dyDescent="0.25">
      <c r="A370" s="322">
        <v>368</v>
      </c>
      <c r="B370" s="327">
        <v>9.4806789753848486E-2</v>
      </c>
      <c r="C370" s="328">
        <v>0.72960972437565341</v>
      </c>
      <c r="D370" s="328">
        <v>0.94042469064567324</v>
      </c>
      <c r="E370" s="328">
        <v>0.22665649557426715</v>
      </c>
      <c r="F370" s="328">
        <v>0.54066606163044195</v>
      </c>
      <c r="G370" s="328">
        <v>0.33194635092900127</v>
      </c>
      <c r="H370" s="328">
        <v>0.439967332288558</v>
      </c>
      <c r="I370" s="328">
        <v>0.98822041961073026</v>
      </c>
      <c r="J370" s="328">
        <v>0.37530276179055244</v>
      </c>
      <c r="K370" s="328">
        <v>0.15101642993462261</v>
      </c>
      <c r="L370" s="328">
        <v>0.17499468316505151</v>
      </c>
      <c r="M370" s="328">
        <v>0.27945274730446412</v>
      </c>
      <c r="N370" s="328">
        <v>0.74858357393426211</v>
      </c>
      <c r="O370" s="328">
        <v>0.95703410719261051</v>
      </c>
      <c r="P370" s="328">
        <v>0.48093030031921735</v>
      </c>
      <c r="Q370" s="328">
        <v>0.99191063613599373</v>
      </c>
      <c r="R370" s="328">
        <v>0.9329747445913279</v>
      </c>
      <c r="S370" s="328">
        <v>0.49174849841276735</v>
      </c>
      <c r="T370" s="328">
        <v>0.81845388522491813</v>
      </c>
      <c r="U370" s="328">
        <v>0.6955174376242681</v>
      </c>
      <c r="V370" s="328">
        <v>0.43734725507930072</v>
      </c>
      <c r="W370" s="328">
        <v>0.28125835103012164</v>
      </c>
      <c r="X370" s="328">
        <v>0.21392781848325182</v>
      </c>
      <c r="Y370" s="328">
        <v>0.81902947351894628</v>
      </c>
      <c r="Z370" s="328">
        <v>0.30415692173121212</v>
      </c>
      <c r="AA370" s="328">
        <v>0.20779180422573962</v>
      </c>
      <c r="AB370" s="328">
        <v>0.81159790424458222</v>
      </c>
      <c r="AC370" s="328">
        <v>0.23468746011497021</v>
      </c>
      <c r="AD370" s="328">
        <v>8.734926157633649E-2</v>
      </c>
      <c r="AE370" s="328">
        <v>0.35739893246309329</v>
      </c>
      <c r="AF370" s="328">
        <v>0.55586404894133512</v>
      </c>
      <c r="AG370" s="328">
        <v>0.54437128914703292</v>
      </c>
      <c r="AH370" s="328">
        <v>0.72245163843498084</v>
      </c>
      <c r="AI370" s="328">
        <v>0.60311780050396901</v>
      </c>
      <c r="AJ370" s="328">
        <v>0.87733938079257001</v>
      </c>
      <c r="AK370" s="328">
        <v>0.53573196504898357</v>
      </c>
      <c r="AL370" s="328">
        <v>0.49520192631442139</v>
      </c>
      <c r="AM370" s="328">
        <v>0.52482211549081592</v>
      </c>
      <c r="AN370" s="328">
        <v>0.46958184512014078</v>
      </c>
      <c r="AO370" s="328">
        <v>0.3623597089667856</v>
      </c>
      <c r="AP370" s="328">
        <v>0.88820172489579008</v>
      </c>
      <c r="AQ370" s="328">
        <v>0.4964769915113012</v>
      </c>
      <c r="AR370" s="328">
        <v>0.80405977248229821</v>
      </c>
      <c r="AS370" s="328">
        <v>0.55586362998939709</v>
      </c>
      <c r="AT370" s="328">
        <v>0.77813566660813382</v>
      </c>
      <c r="AU370" s="328">
        <v>0.57167965449258507</v>
      </c>
      <c r="AV370" s="328">
        <v>0.83176147345017437</v>
      </c>
      <c r="AW370" s="328">
        <v>0.88552609551302242</v>
      </c>
      <c r="AX370" s="328">
        <v>0.28651209690052504</v>
      </c>
      <c r="AY370" s="328">
        <v>0.55470549540496528</v>
      </c>
      <c r="AZ370" s="328">
        <v>0.28595156794369636</v>
      </c>
      <c r="BA370" s="328">
        <v>0.39877630674374442</v>
      </c>
      <c r="BB370" s="328">
        <v>0.56316990126437227</v>
      </c>
      <c r="BC370" s="328">
        <v>0.21188485596270734</v>
      </c>
      <c r="BD370" s="328">
        <v>0.35088194972648523</v>
      </c>
      <c r="BE370" s="328">
        <v>0.84136027625718879</v>
      </c>
      <c r="BF370" s="328">
        <v>0.81281396226727431</v>
      </c>
      <c r="BG370" s="328">
        <v>0.76653066058876718</v>
      </c>
      <c r="BH370" s="328">
        <v>0.60694295675600429</v>
      </c>
      <c r="BI370" s="328">
        <v>0.83274785963161158</v>
      </c>
      <c r="BJ370" s="328">
        <v>0.43201214620207384</v>
      </c>
      <c r="BK370" s="328">
        <v>3.0626628568694692E-2</v>
      </c>
      <c r="BL370" s="328">
        <v>0.16414603588407406</v>
      </c>
      <c r="BM370" s="328">
        <v>0.72951046499630245</v>
      </c>
      <c r="BN370" s="328">
        <v>0.90902099235072775</v>
      </c>
      <c r="BO370" s="328">
        <v>0.29233383196234275</v>
      </c>
      <c r="BP370" s="328">
        <v>0.78231346411394487</v>
      </c>
      <c r="BQ370" s="328">
        <v>0.62021291549343349</v>
      </c>
      <c r="BR370" s="328">
        <v>0.18258952636864478</v>
      </c>
      <c r="BS370" s="328">
        <v>0.27847349296320045</v>
      </c>
      <c r="BT370" s="328">
        <v>0.27220580572170583</v>
      </c>
      <c r="BU370" s="328">
        <v>0.88127443435358366</v>
      </c>
      <c r="BV370" s="328">
        <v>0.19762757160596411</v>
      </c>
      <c r="BW370" s="328">
        <v>0.32890755576252073</v>
      </c>
      <c r="BX370" s="328">
        <v>0.76616134065028807</v>
      </c>
      <c r="BY370" s="328">
        <v>0.30429984870831484</v>
      </c>
      <c r="BZ370" s="328">
        <v>0.93515999696810148</v>
      </c>
      <c r="CA370" s="328">
        <v>0.4599522012751418</v>
      </c>
      <c r="CB370" s="328">
        <v>0.12934881387371</v>
      </c>
      <c r="CC370" s="328">
        <v>0.68733535897148546</v>
      </c>
      <c r="CD370" s="328">
        <v>0.12684036590005299</v>
      </c>
      <c r="CE370" s="328">
        <v>6.9799378514892929E-2</v>
      </c>
      <c r="CF370" s="328">
        <v>0.3775417150367133</v>
      </c>
      <c r="CG370" s="328">
        <v>9.4074412258189355E-2</v>
      </c>
      <c r="CH370" s="328">
        <v>0.52135300668558715</v>
      </c>
      <c r="CI370" s="328">
        <v>0.55454958985493263</v>
      </c>
      <c r="CJ370" s="328">
        <v>0.65985720782362356</v>
      </c>
      <c r="CK370" s="328">
        <v>0.40865831740760483</v>
      </c>
      <c r="CL370" s="328">
        <v>0.2117745643063087</v>
      </c>
      <c r="CM370" s="328">
        <v>0.43919098394844003</v>
      </c>
      <c r="CN370" s="328">
        <v>0.84590041933146165</v>
      </c>
      <c r="CO370" s="328">
        <v>0.45923428667497435</v>
      </c>
      <c r="CP370" s="328">
        <v>0.79534136552492551</v>
      </c>
      <c r="CQ370" s="328">
        <v>0.68598553006230567</v>
      </c>
      <c r="CR370" s="328">
        <v>0.16578399085194473</v>
      </c>
      <c r="CS370" s="328">
        <v>0.78154023034438991</v>
      </c>
      <c r="CT370" s="328">
        <v>0.65015056442298746</v>
      </c>
      <c r="CU370" s="328">
        <v>0.23529038669242919</v>
      </c>
      <c r="CV370" s="328">
        <v>0.31628042251514366</v>
      </c>
      <c r="CW370" s="329">
        <v>0.1482881446525337</v>
      </c>
    </row>
    <row r="371" spans="1:101" x14ac:dyDescent="0.25">
      <c r="A371" s="322">
        <v>369</v>
      </c>
      <c r="B371" s="327">
        <v>0.18349231888347184</v>
      </c>
      <c r="C371" s="328">
        <v>0.53696079784148765</v>
      </c>
      <c r="D371" s="328">
        <v>9.3090151283223399E-2</v>
      </c>
      <c r="E371" s="328">
        <v>0.59060829826877459</v>
      </c>
      <c r="F371" s="328">
        <v>0.62005894666449901</v>
      </c>
      <c r="G371" s="328">
        <v>0.97073330586867557</v>
      </c>
      <c r="H371" s="328">
        <v>0.42010979401324988</v>
      </c>
      <c r="I371" s="328">
        <v>0.15488738197114227</v>
      </c>
      <c r="J371" s="328">
        <v>0.14894853722523127</v>
      </c>
      <c r="K371" s="328">
        <v>0.77543089275714916</v>
      </c>
      <c r="L371" s="328">
        <v>0.42188622523150343</v>
      </c>
      <c r="M371" s="328">
        <v>0.49470247299506198</v>
      </c>
      <c r="N371" s="328">
        <v>0.15497791968041774</v>
      </c>
      <c r="O371" s="328">
        <v>0.1878729432754831</v>
      </c>
      <c r="P371" s="328">
        <v>0.52707370170441514</v>
      </c>
      <c r="Q371" s="328">
        <v>9.5440677659060391E-2</v>
      </c>
      <c r="R371" s="328">
        <v>0.82284662740767711</v>
      </c>
      <c r="S371" s="328">
        <v>0.65302886516098102</v>
      </c>
      <c r="T371" s="328">
        <v>0.69524912303616215</v>
      </c>
      <c r="U371" s="328">
        <v>0.45064802855419295</v>
      </c>
      <c r="V371" s="328">
        <v>0.21289591983804823</v>
      </c>
      <c r="W371" s="328">
        <v>0.55427526131070159</v>
      </c>
      <c r="X371" s="328">
        <v>0.49178645931216725</v>
      </c>
      <c r="Y371" s="328">
        <v>5.7178347339913893E-2</v>
      </c>
      <c r="Z371" s="328">
        <v>0.77761569252669993</v>
      </c>
      <c r="AA371" s="328">
        <v>0.4059595210700595</v>
      </c>
      <c r="AB371" s="328">
        <v>3.1851074831688919E-2</v>
      </c>
      <c r="AC371" s="328">
        <v>0.84703396156051358</v>
      </c>
      <c r="AD371" s="328">
        <v>0.45682714977506245</v>
      </c>
      <c r="AE371" s="328">
        <v>0.6454390348505834</v>
      </c>
      <c r="AF371" s="328">
        <v>0.49316866916389834</v>
      </c>
      <c r="AG371" s="328">
        <v>0.73246402340710937</v>
      </c>
      <c r="AH371" s="328">
        <v>0.13084911902911944</v>
      </c>
      <c r="AI371" s="328">
        <v>0.4080216240400798</v>
      </c>
      <c r="AJ371" s="328">
        <v>0.29449199038042195</v>
      </c>
      <c r="AK371" s="328">
        <v>0.91416689315590483</v>
      </c>
      <c r="AL371" s="328">
        <v>0.44482090364528126</v>
      </c>
      <c r="AM371" s="328">
        <v>0.79463431082359315</v>
      </c>
      <c r="AN371" s="328">
        <v>0.65940464581396352</v>
      </c>
      <c r="AO371" s="328">
        <v>0.52911373669863071</v>
      </c>
      <c r="AP371" s="328">
        <v>0.63576948078093221</v>
      </c>
      <c r="AQ371" s="328">
        <v>0.10406970374361624</v>
      </c>
      <c r="AR371" s="328">
        <v>0.90934638554160196</v>
      </c>
      <c r="AS371" s="328">
        <v>0.39608442246982811</v>
      </c>
      <c r="AT371" s="328">
        <v>0.29175154339464626</v>
      </c>
      <c r="AU371" s="328">
        <v>0.27083417390694997</v>
      </c>
      <c r="AV371" s="328">
        <v>0.692901668207764</v>
      </c>
      <c r="AW371" s="328">
        <v>0.2033476627712032</v>
      </c>
      <c r="AX371" s="328">
        <v>0.79793203166502114</v>
      </c>
      <c r="AY371" s="328">
        <v>0.44251467685345869</v>
      </c>
      <c r="AZ371" s="328">
        <v>0.35598965277284722</v>
      </c>
      <c r="BA371" s="328">
        <v>0.76664124085524077</v>
      </c>
      <c r="BB371" s="328">
        <v>0.19662414007816942</v>
      </c>
      <c r="BC371" s="328">
        <v>0.87753698532650515</v>
      </c>
      <c r="BD371" s="328">
        <v>0.43361831578171195</v>
      </c>
      <c r="BE371" s="328">
        <v>0.33045509383524951</v>
      </c>
      <c r="BF371" s="328">
        <v>0.42123943805757236</v>
      </c>
      <c r="BG371" s="328">
        <v>0.29319383280592071</v>
      </c>
      <c r="BH371" s="328">
        <v>0.71497940233067103</v>
      </c>
      <c r="BI371" s="328">
        <v>0.79222598712431647</v>
      </c>
      <c r="BJ371" s="328">
        <v>0.64336185936307277</v>
      </c>
      <c r="BK371" s="328">
        <v>0.50903258038684651</v>
      </c>
      <c r="BL371" s="328">
        <v>0.83260720498145879</v>
      </c>
      <c r="BM371" s="328">
        <v>0.36054727643149365</v>
      </c>
      <c r="BN371" s="328">
        <v>0.43421044040604495</v>
      </c>
      <c r="BO371" s="328">
        <v>0.15711396039428394</v>
      </c>
      <c r="BP371" s="328">
        <v>0.4738737132483668</v>
      </c>
      <c r="BQ371" s="328">
        <v>0.9655446171560842</v>
      </c>
      <c r="BR371" s="328">
        <v>0.7524694986918159</v>
      </c>
      <c r="BS371" s="328">
        <v>0.54764212879374075</v>
      </c>
      <c r="BT371" s="328">
        <v>0.79316351633747018</v>
      </c>
      <c r="BU371" s="328">
        <v>0.10386440997777502</v>
      </c>
      <c r="BV371" s="328">
        <v>4.0442784839215706E-2</v>
      </c>
      <c r="BW371" s="328">
        <v>0.84618828882608743</v>
      </c>
      <c r="BX371" s="328">
        <v>0.14237199055399374</v>
      </c>
      <c r="BY371" s="328">
        <v>0.73228576494066355</v>
      </c>
      <c r="BZ371" s="328">
        <v>0.41514382606350431</v>
      </c>
      <c r="CA371" s="328">
        <v>0.97887825946550322</v>
      </c>
      <c r="CB371" s="328">
        <v>0.389954425044307</v>
      </c>
      <c r="CC371" s="328">
        <v>0.75280606888221113</v>
      </c>
      <c r="CD371" s="328">
        <v>2.0327862521858364E-3</v>
      </c>
      <c r="CE371" s="328">
        <v>0.44720032190761416</v>
      </c>
      <c r="CF371" s="328">
        <v>0.21686282224056219</v>
      </c>
      <c r="CG371" s="328">
        <v>0.51850718131023932</v>
      </c>
      <c r="CH371" s="328">
        <v>0.51583862787040502</v>
      </c>
      <c r="CI371" s="328">
        <v>9.022952907179782E-2</v>
      </c>
      <c r="CJ371" s="328">
        <v>0.11961937061967998</v>
      </c>
      <c r="CK371" s="328">
        <v>0.83491754517144456</v>
      </c>
      <c r="CL371" s="328">
        <v>0.55085947241050537</v>
      </c>
      <c r="CM371" s="328">
        <v>0.31627128553913164</v>
      </c>
      <c r="CN371" s="328">
        <v>0.80594494116493043</v>
      </c>
      <c r="CO371" s="328">
        <v>0.22062860941361717</v>
      </c>
      <c r="CP371" s="328">
        <v>0.17842728243444061</v>
      </c>
      <c r="CQ371" s="328">
        <v>3.6384823383633247E-2</v>
      </c>
      <c r="CR371" s="328">
        <v>0.5536053680223354</v>
      </c>
      <c r="CS371" s="328">
        <v>0.5389630638898506</v>
      </c>
      <c r="CT371" s="328">
        <v>0.70156833128809737</v>
      </c>
      <c r="CU371" s="328">
        <v>0.35550370487000205</v>
      </c>
      <c r="CV371" s="328">
        <v>0.29158040989229406</v>
      </c>
      <c r="CW371" s="329">
        <v>0.1284925102028931</v>
      </c>
    </row>
    <row r="372" spans="1:101" x14ac:dyDescent="0.25">
      <c r="A372" s="322">
        <v>370</v>
      </c>
      <c r="B372" s="327">
        <v>0.3750963045962239</v>
      </c>
      <c r="C372" s="328">
        <v>0.29969337891183656</v>
      </c>
      <c r="D372" s="328">
        <v>0.22728175607993695</v>
      </c>
      <c r="E372" s="328">
        <v>0.95353142436254235</v>
      </c>
      <c r="F372" s="328">
        <v>0.8513056307032556</v>
      </c>
      <c r="G372" s="328">
        <v>0.89304102613935488</v>
      </c>
      <c r="H372" s="328">
        <v>0.63300732739457022</v>
      </c>
      <c r="I372" s="328">
        <v>0.75164035054263367</v>
      </c>
      <c r="J372" s="328">
        <v>0.92718353688627486</v>
      </c>
      <c r="K372" s="328">
        <v>0.84373901582753952</v>
      </c>
      <c r="L372" s="328">
        <v>1.1775208856140029E-2</v>
      </c>
      <c r="M372" s="328">
        <v>0.91161509529470619</v>
      </c>
      <c r="N372" s="328">
        <v>1.5544335080243998E-2</v>
      </c>
      <c r="O372" s="328">
        <v>0.44464633160381362</v>
      </c>
      <c r="P372" s="328">
        <v>0.96929676277654342</v>
      </c>
      <c r="Q372" s="328">
        <v>8.2813637962197761E-2</v>
      </c>
      <c r="R372" s="328">
        <v>0.47199865612100034</v>
      </c>
      <c r="S372" s="328">
        <v>0.75704249630599296</v>
      </c>
      <c r="T372" s="328">
        <v>0.47261227726048305</v>
      </c>
      <c r="U372" s="328">
        <v>9.3773277401536959E-2</v>
      </c>
      <c r="V372" s="328">
        <v>2.6938712821934274E-2</v>
      </c>
      <c r="W372" s="328">
        <v>0.696564755483432</v>
      </c>
      <c r="X372" s="328">
        <v>0.28883365313987852</v>
      </c>
      <c r="Y372" s="328">
        <v>0.25532665355195316</v>
      </c>
      <c r="Z372" s="328">
        <v>9.2895894097925868E-2</v>
      </c>
      <c r="AA372" s="328">
        <v>0.49644668514013546</v>
      </c>
      <c r="AB372" s="328">
        <v>0.7612631003177297</v>
      </c>
      <c r="AC372" s="328">
        <v>0.77703326054563959</v>
      </c>
      <c r="AD372" s="328">
        <v>0.15418868053321866</v>
      </c>
      <c r="AE372" s="328">
        <v>0.73127321952219959</v>
      </c>
      <c r="AF372" s="328">
        <v>0.56142077486331221</v>
      </c>
      <c r="AG372" s="328">
        <v>3.9226932874642628E-2</v>
      </c>
      <c r="AH372" s="328">
        <v>0.61471283154866097</v>
      </c>
      <c r="AI372" s="328">
        <v>0.64329688517624017</v>
      </c>
      <c r="AJ372" s="328">
        <v>5.3614227117274815E-2</v>
      </c>
      <c r="AK372" s="328">
        <v>0.54064264081486169</v>
      </c>
      <c r="AL372" s="328">
        <v>0.48955073147746475</v>
      </c>
      <c r="AM372" s="328">
        <v>0.50370705551988193</v>
      </c>
      <c r="AN372" s="328">
        <v>0.89642817573120626</v>
      </c>
      <c r="AO372" s="328">
        <v>0.78864281435662775</v>
      </c>
      <c r="AP372" s="328">
        <v>0.19959081950564528</v>
      </c>
      <c r="AQ372" s="328">
        <v>0.1554016299477976</v>
      </c>
      <c r="AR372" s="328">
        <v>0.28471843172124367</v>
      </c>
      <c r="AS372" s="328">
        <v>0.54532000150046489</v>
      </c>
      <c r="AT372" s="328">
        <v>0.31481644890581029</v>
      </c>
      <c r="AU372" s="328">
        <v>0.97698930528876637</v>
      </c>
      <c r="AV372" s="328">
        <v>0.83456849149952661</v>
      </c>
      <c r="AW372" s="328">
        <v>0.81628637900529855</v>
      </c>
      <c r="AX372" s="328">
        <v>0.74477916372608921</v>
      </c>
      <c r="AY372" s="328">
        <v>0.8795780064901555</v>
      </c>
      <c r="AZ372" s="328">
        <v>0.73695193658159663</v>
      </c>
      <c r="BA372" s="328">
        <v>0.50542817079261537</v>
      </c>
      <c r="BB372" s="328">
        <v>0.4610548469989979</v>
      </c>
      <c r="BC372" s="328">
        <v>0.19913913816482509</v>
      </c>
      <c r="BD372" s="328">
        <v>0.88942596471174351</v>
      </c>
      <c r="BE372" s="328">
        <v>0.25490586756184053</v>
      </c>
      <c r="BF372" s="328">
        <v>0.96112609511680192</v>
      </c>
      <c r="BG372" s="328">
        <v>0.45830595632062021</v>
      </c>
      <c r="BH372" s="328">
        <v>0.29939647417859394</v>
      </c>
      <c r="BI372" s="328">
        <v>0.35234148336283533</v>
      </c>
      <c r="BJ372" s="328">
        <v>0.31014157357748129</v>
      </c>
      <c r="BK372" s="328">
        <v>0.39151360679270097</v>
      </c>
      <c r="BL372" s="328">
        <v>0.93990144730039304</v>
      </c>
      <c r="BM372" s="328">
        <v>0.50760384281294169</v>
      </c>
      <c r="BN372" s="328">
        <v>0.81308837367398579</v>
      </c>
      <c r="BO372" s="328">
        <v>0.2128175718812042</v>
      </c>
      <c r="BP372" s="328">
        <v>0.7037237499676563</v>
      </c>
      <c r="BQ372" s="328">
        <v>0.35686982842115889</v>
      </c>
      <c r="BR372" s="328">
        <v>0.24717040863282413</v>
      </c>
      <c r="BS372" s="328">
        <v>0.94204090894652914</v>
      </c>
      <c r="BT372" s="328">
        <v>0.63013665925126894</v>
      </c>
      <c r="BU372" s="328">
        <v>0.91377031261748853</v>
      </c>
      <c r="BV372" s="328">
        <v>0.16184547494996249</v>
      </c>
      <c r="BW372" s="328">
        <v>0.84202270956337721</v>
      </c>
      <c r="BX372" s="328">
        <v>0.81553864184793579</v>
      </c>
      <c r="BY372" s="328">
        <v>4.788564706916576E-2</v>
      </c>
      <c r="BZ372" s="328">
        <v>0.51853438184904022</v>
      </c>
      <c r="CA372" s="328">
        <v>0.93039055370213664</v>
      </c>
      <c r="CB372" s="328">
        <v>3.8797202867569602E-2</v>
      </c>
      <c r="CC372" s="328">
        <v>0.21863910024258204</v>
      </c>
      <c r="CD372" s="328">
        <v>0.50044096732512333</v>
      </c>
      <c r="CE372" s="328">
        <v>0.83545016880748513</v>
      </c>
      <c r="CF372" s="328">
        <v>0.51179044735190726</v>
      </c>
      <c r="CG372" s="328">
        <v>0.19829122112468323</v>
      </c>
      <c r="CH372" s="328">
        <v>0.13659223947816823</v>
      </c>
      <c r="CI372" s="328">
        <v>0.8050016997894387</v>
      </c>
      <c r="CJ372" s="328">
        <v>0.84312168274216326</v>
      </c>
      <c r="CK372" s="328">
        <v>0.93953583423687914</v>
      </c>
      <c r="CL372" s="328">
        <v>0.86824774205787847</v>
      </c>
      <c r="CM372" s="328">
        <v>0.40681110422151079</v>
      </c>
      <c r="CN372" s="328">
        <v>0.9266895234980943</v>
      </c>
      <c r="CO372" s="328">
        <v>1.5641923060504936E-2</v>
      </c>
      <c r="CP372" s="328">
        <v>3.4050139506449639E-2</v>
      </c>
      <c r="CQ372" s="328">
        <v>9.3883032162063174E-3</v>
      </c>
      <c r="CR372" s="328">
        <v>0.64902774843709832</v>
      </c>
      <c r="CS372" s="328">
        <v>0.25315280268636919</v>
      </c>
      <c r="CT372" s="328">
        <v>0.24947078824662139</v>
      </c>
      <c r="CU372" s="328">
        <v>0.11025139446232224</v>
      </c>
      <c r="CV372" s="328">
        <v>0.23622590204540206</v>
      </c>
      <c r="CW372" s="329">
        <v>0.30389477089692907</v>
      </c>
    </row>
    <row r="373" spans="1:101" x14ac:dyDescent="0.25">
      <c r="A373" s="322">
        <v>371</v>
      </c>
      <c r="B373" s="327">
        <v>0.81225868462711759</v>
      </c>
      <c r="C373" s="328">
        <v>0.12117626259834346</v>
      </c>
      <c r="D373" s="328">
        <v>0.49285844183844452</v>
      </c>
      <c r="E373" s="328">
        <v>0.52909845984662418</v>
      </c>
      <c r="F373" s="328">
        <v>0.28560536907705192</v>
      </c>
      <c r="G373" s="328">
        <v>0.66356921562166793</v>
      </c>
      <c r="H373" s="328">
        <v>0.62736348498899197</v>
      </c>
      <c r="I373" s="328">
        <v>0.49803606912835363</v>
      </c>
      <c r="J373" s="328">
        <v>0.92257895324063011</v>
      </c>
      <c r="K373" s="328">
        <v>0.38491940926882684</v>
      </c>
      <c r="L373" s="328">
        <v>0.95728909871805756</v>
      </c>
      <c r="M373" s="328">
        <v>9.2913703952455684E-2</v>
      </c>
      <c r="N373" s="328">
        <v>0.13160190407212102</v>
      </c>
      <c r="O373" s="328">
        <v>0.59620364283957183</v>
      </c>
      <c r="P373" s="328">
        <v>0.96408858835959688</v>
      </c>
      <c r="Q373" s="328">
        <v>0.13449370330647348</v>
      </c>
      <c r="R373" s="328">
        <v>0.21915604088449747</v>
      </c>
      <c r="S373" s="328">
        <v>0.62113218361218969</v>
      </c>
      <c r="T373" s="328">
        <v>0.7291071513085754</v>
      </c>
      <c r="U373" s="328">
        <v>0.74738697845382429</v>
      </c>
      <c r="V373" s="328">
        <v>6.0742209162774508E-2</v>
      </c>
      <c r="W373" s="328">
        <v>0.22556869018099324</v>
      </c>
      <c r="X373" s="328">
        <v>0.91763433500432812</v>
      </c>
      <c r="Y373" s="328">
        <v>0.71626848195157433</v>
      </c>
      <c r="Z373" s="328">
        <v>0.34799846529422851</v>
      </c>
      <c r="AA373" s="328">
        <v>0.39309993305041191</v>
      </c>
      <c r="AB373" s="328">
        <v>0.45839833302854593</v>
      </c>
      <c r="AC373" s="328">
        <v>0.12421401008649546</v>
      </c>
      <c r="AD373" s="328">
        <v>0.70360322087201599</v>
      </c>
      <c r="AE373" s="328">
        <v>0.59747873506889015</v>
      </c>
      <c r="AF373" s="328">
        <v>0.93328144028272586</v>
      </c>
      <c r="AG373" s="328">
        <v>0.89398380356310181</v>
      </c>
      <c r="AH373" s="328">
        <v>0.27241814723380697</v>
      </c>
      <c r="AI373" s="328">
        <v>0.47592039378119555</v>
      </c>
      <c r="AJ373" s="328">
        <v>0.55353620203592779</v>
      </c>
      <c r="AK373" s="328">
        <v>0.67161595318948386</v>
      </c>
      <c r="AL373" s="328">
        <v>0.59361488170288546</v>
      </c>
      <c r="AM373" s="328">
        <v>0.10107510259726649</v>
      </c>
      <c r="AN373" s="328">
        <v>0.43185116743829521</v>
      </c>
      <c r="AO373" s="328">
        <v>0.44949153580456613</v>
      </c>
      <c r="AP373" s="328">
        <v>4.736275738711071E-2</v>
      </c>
      <c r="AQ373" s="328">
        <v>0.85337136596844232</v>
      </c>
      <c r="AR373" s="328">
        <v>0.18550267500354911</v>
      </c>
      <c r="AS373" s="328">
        <v>0.70924025019831705</v>
      </c>
      <c r="AT373" s="328">
        <v>0.91203564441240115</v>
      </c>
      <c r="AU373" s="328">
        <v>0.34394363203992473</v>
      </c>
      <c r="AV373" s="328">
        <v>0.86848790631640282</v>
      </c>
      <c r="AW373" s="328">
        <v>0.30231269074394174</v>
      </c>
      <c r="AX373" s="328">
        <v>0.8581448147888302</v>
      </c>
      <c r="AY373" s="328">
        <v>0.64813769261738763</v>
      </c>
      <c r="AZ373" s="328">
        <v>0.90355306715226225</v>
      </c>
      <c r="BA373" s="328">
        <v>0.2279713078405432</v>
      </c>
      <c r="BB373" s="328">
        <v>0.7616252802531096</v>
      </c>
      <c r="BC373" s="328">
        <v>0.96144324097040745</v>
      </c>
      <c r="BD373" s="328">
        <v>0.738570514861004</v>
      </c>
      <c r="BE373" s="328">
        <v>0.33553552694109845</v>
      </c>
      <c r="BF373" s="328">
        <v>9.8682208325177045E-2</v>
      </c>
      <c r="BG373" s="328">
        <v>0.55876739689032906</v>
      </c>
      <c r="BH373" s="328">
        <v>0.88371144059129847</v>
      </c>
      <c r="BI373" s="328">
        <v>0.96929349573615231</v>
      </c>
      <c r="BJ373" s="328">
        <v>0.87056763052769703</v>
      </c>
      <c r="BK373" s="328">
        <v>0.61756267858854064</v>
      </c>
      <c r="BL373" s="328">
        <v>0.16309314141309805</v>
      </c>
      <c r="BM373" s="328">
        <v>0.84802649889952519</v>
      </c>
      <c r="BN373" s="328">
        <v>7.9158016497961503E-2</v>
      </c>
      <c r="BO373" s="328">
        <v>0.65374750583640306</v>
      </c>
      <c r="BP373" s="328">
        <v>0.55780193439142689</v>
      </c>
      <c r="BQ373" s="328">
        <v>0.65197109565850497</v>
      </c>
      <c r="BR373" s="328">
        <v>0.1987924647699697</v>
      </c>
      <c r="BS373" s="328">
        <v>0.84757940954767452</v>
      </c>
      <c r="BT373" s="328">
        <v>0.48053895825400006</v>
      </c>
      <c r="BU373" s="328">
        <v>0.32544467708382552</v>
      </c>
      <c r="BV373" s="328">
        <v>0.83086060401846806</v>
      </c>
      <c r="BW373" s="328">
        <v>7.3019183534755783E-2</v>
      </c>
      <c r="BX373" s="328">
        <v>0.41168304130650668</v>
      </c>
      <c r="BY373" s="328">
        <v>0.74870388580440306</v>
      </c>
      <c r="BZ373" s="328">
        <v>0.75350689197223031</v>
      </c>
      <c r="CA373" s="328">
        <v>0.28497342994220554</v>
      </c>
      <c r="CB373" s="328">
        <v>0.20570794495113542</v>
      </c>
      <c r="CC373" s="328">
        <v>0.21631081841908983</v>
      </c>
      <c r="CD373" s="328">
        <v>0.38598326208118117</v>
      </c>
      <c r="CE373" s="328">
        <v>0.10905096535443537</v>
      </c>
      <c r="CF373" s="328">
        <v>0.1799935854732857</v>
      </c>
      <c r="CG373" s="328">
        <v>0.51394299911894414</v>
      </c>
      <c r="CH373" s="328">
        <v>3.0678137873869638E-2</v>
      </c>
      <c r="CI373" s="328">
        <v>0.19315406768753984</v>
      </c>
      <c r="CJ373" s="328">
        <v>0.28124001946229171</v>
      </c>
      <c r="CK373" s="328">
        <v>6.4322891243801417E-2</v>
      </c>
      <c r="CL373" s="328">
        <v>0.95791741947882403</v>
      </c>
      <c r="CM373" s="328">
        <v>0.98419343887844235</v>
      </c>
      <c r="CN373" s="328">
        <v>0.73367962949762511</v>
      </c>
      <c r="CO373" s="328">
        <v>0.76737095057857818</v>
      </c>
      <c r="CP373" s="328">
        <v>0.87861686212257828</v>
      </c>
      <c r="CQ373" s="328">
        <v>5.7020412438017365E-2</v>
      </c>
      <c r="CR373" s="328">
        <v>0.87018583771755886</v>
      </c>
      <c r="CS373" s="328">
        <v>0.34592456679715333</v>
      </c>
      <c r="CT373" s="328">
        <v>7.596225313658822E-2</v>
      </c>
      <c r="CU373" s="328">
        <v>0.55049945870948425</v>
      </c>
      <c r="CV373" s="328">
        <v>0.3028221128522075</v>
      </c>
      <c r="CW373" s="329">
        <v>0.93581355891947293</v>
      </c>
    </row>
    <row r="374" spans="1:101" x14ac:dyDescent="0.25">
      <c r="A374" s="322">
        <v>372</v>
      </c>
      <c r="B374" s="327">
        <v>8.6988322212423252E-2</v>
      </c>
      <c r="C374" s="328">
        <v>0.69278457856763964</v>
      </c>
      <c r="D374" s="328">
        <v>0.5940589952694233</v>
      </c>
      <c r="E374" s="328">
        <v>0.66442355901077588</v>
      </c>
      <c r="F374" s="328">
        <v>0.80028041244163473</v>
      </c>
      <c r="G374" s="328">
        <v>0.37070127827192145</v>
      </c>
      <c r="H374" s="328">
        <v>0.47029305599172266</v>
      </c>
      <c r="I374" s="328">
        <v>0.6866344226190737</v>
      </c>
      <c r="J374" s="328">
        <v>0.79448014147942736</v>
      </c>
      <c r="K374" s="328">
        <v>0.4449170095306334</v>
      </c>
      <c r="L374" s="328">
        <v>0.6579702738550508</v>
      </c>
      <c r="M374" s="328">
        <v>0.43778595140368304</v>
      </c>
      <c r="N374" s="328">
        <v>0.42901699462191112</v>
      </c>
      <c r="O374" s="328">
        <v>0.66911413642299422</v>
      </c>
      <c r="P374" s="328">
        <v>0.57054688474889947</v>
      </c>
      <c r="Q374" s="328">
        <v>0.54388835564177018</v>
      </c>
      <c r="R374" s="328">
        <v>0.84219625674391185</v>
      </c>
      <c r="S374" s="328">
        <v>0.45086553721594869</v>
      </c>
      <c r="T374" s="328">
        <v>0.80595234507213931</v>
      </c>
      <c r="U374" s="328">
        <v>0.66584344023536879</v>
      </c>
      <c r="V374" s="328">
        <v>0.97918989234797316</v>
      </c>
      <c r="W374" s="328">
        <v>0.29694268271233693</v>
      </c>
      <c r="X374" s="328">
        <v>0.12282063923808528</v>
      </c>
      <c r="Y374" s="328">
        <v>0.67066855059503805</v>
      </c>
      <c r="Z374" s="328">
        <v>0.45960519931497057</v>
      </c>
      <c r="AA374" s="328">
        <v>0.65785950750806199</v>
      </c>
      <c r="AB374" s="328">
        <v>0.46479504626998747</v>
      </c>
      <c r="AC374" s="328">
        <v>0.11907789482297293</v>
      </c>
      <c r="AD374" s="328">
        <v>0.80302665024912656</v>
      </c>
      <c r="AE374" s="328">
        <v>0.79931537208622605</v>
      </c>
      <c r="AF374" s="328">
        <v>0.27356336106298906</v>
      </c>
      <c r="AG374" s="328">
        <v>0.77254756737583641</v>
      </c>
      <c r="AH374" s="328">
        <v>0.42206481472432689</v>
      </c>
      <c r="AI374" s="328">
        <v>0.5704753650181793</v>
      </c>
      <c r="AJ374" s="328">
        <v>0.45921317988979116</v>
      </c>
      <c r="AK374" s="328">
        <v>0.77359599833467652</v>
      </c>
      <c r="AL374" s="328">
        <v>0.39886934497949444</v>
      </c>
      <c r="AM374" s="328">
        <v>0.75175175092863089</v>
      </c>
      <c r="AN374" s="328">
        <v>0.37902926512361423</v>
      </c>
      <c r="AO374" s="328">
        <v>0.11249041806105819</v>
      </c>
      <c r="AP374" s="328">
        <v>0.97351122330596596</v>
      </c>
      <c r="AQ374" s="328">
        <v>0.88261727235952669</v>
      </c>
      <c r="AR374" s="328">
        <v>0.55202156177548467</v>
      </c>
      <c r="AS374" s="328">
        <v>0.44113061854252145</v>
      </c>
      <c r="AT374" s="328">
        <v>0.98643410355351069</v>
      </c>
      <c r="AU374" s="328">
        <v>0.28236480292808164</v>
      </c>
      <c r="AV374" s="328">
        <v>8.4600999462840498E-3</v>
      </c>
      <c r="AW374" s="328">
        <v>0.2952450012862462</v>
      </c>
      <c r="AX374" s="328">
        <v>0.68754520650466056</v>
      </c>
      <c r="AY374" s="328">
        <v>0.56765041480871758</v>
      </c>
      <c r="AZ374" s="328">
        <v>0.74854858886316133</v>
      </c>
      <c r="BA374" s="328">
        <v>0.3394901673205446</v>
      </c>
      <c r="BB374" s="328">
        <v>0.91209281901767536</v>
      </c>
      <c r="BC374" s="328">
        <v>5.2269093656016175E-2</v>
      </c>
      <c r="BD374" s="328">
        <v>8.3939276452502876E-2</v>
      </c>
      <c r="BE374" s="328">
        <v>0.23264529745250173</v>
      </c>
      <c r="BF374" s="328">
        <v>0.20024057159907072</v>
      </c>
      <c r="BG374" s="328">
        <v>0.9559642545309075</v>
      </c>
      <c r="BH374" s="328">
        <v>0.70965084685766766</v>
      </c>
      <c r="BI374" s="328">
        <v>0.95095439009397165</v>
      </c>
      <c r="BJ374" s="328">
        <v>0.95319517068535942</v>
      </c>
      <c r="BK374" s="328">
        <v>0.36950050361044617</v>
      </c>
      <c r="BL374" s="328">
        <v>0.32700512807674809</v>
      </c>
      <c r="BM374" s="328">
        <v>0.70914977547971603</v>
      </c>
      <c r="BN374" s="328">
        <v>0.13071367932835365</v>
      </c>
      <c r="BO374" s="328">
        <v>0.15972864877603232</v>
      </c>
      <c r="BP374" s="328">
        <v>0.15240685776025664</v>
      </c>
      <c r="BQ374" s="328">
        <v>0.18347314721280927</v>
      </c>
      <c r="BR374" s="328">
        <v>0.66530030458826683</v>
      </c>
      <c r="BS374" s="328">
        <v>0.68695496682452806</v>
      </c>
      <c r="BT374" s="328">
        <v>0.2247699280912141</v>
      </c>
      <c r="BU374" s="328">
        <v>0.57910411187699218</v>
      </c>
      <c r="BV374" s="328">
        <v>0.1692729618538138</v>
      </c>
      <c r="BW374" s="328">
        <v>0.22980188960271519</v>
      </c>
      <c r="BX374" s="328">
        <v>0.10614046640473673</v>
      </c>
      <c r="BY374" s="328">
        <v>0.75240162695942225</v>
      </c>
      <c r="BZ374" s="328">
        <v>0.15196815664486074</v>
      </c>
      <c r="CA374" s="328">
        <v>0.4513572131498238</v>
      </c>
      <c r="CB374" s="328">
        <v>0.24305792568104212</v>
      </c>
      <c r="CC374" s="328">
        <v>0.10178624442286566</v>
      </c>
      <c r="CD374" s="328">
        <v>0.29125186529736791</v>
      </c>
      <c r="CE374" s="328">
        <v>0.41642689181879611</v>
      </c>
      <c r="CF374" s="328">
        <v>0.13316661999362767</v>
      </c>
      <c r="CG374" s="328">
        <v>0.81348766579101484</v>
      </c>
      <c r="CH374" s="328">
        <v>0.48718698823005835</v>
      </c>
      <c r="CI374" s="328">
        <v>0.81969124766189605</v>
      </c>
      <c r="CJ374" s="328">
        <v>0.52642303502564536</v>
      </c>
      <c r="CK374" s="328">
        <v>0.66349031203376896</v>
      </c>
      <c r="CL374" s="328">
        <v>0.59606751721812934</v>
      </c>
      <c r="CM374" s="328">
        <v>0.29716485722736952</v>
      </c>
      <c r="CN374" s="328">
        <v>0.82977865681061003</v>
      </c>
      <c r="CO374" s="328">
        <v>0.48188380479068105</v>
      </c>
      <c r="CP374" s="328">
        <v>0.59005841697183237</v>
      </c>
      <c r="CQ374" s="328">
        <v>0.25453379619779248</v>
      </c>
      <c r="CR374" s="328">
        <v>0.78323244182304608</v>
      </c>
      <c r="CS374" s="328">
        <v>0.86794477759119282</v>
      </c>
      <c r="CT374" s="328">
        <v>0.75789311324914355</v>
      </c>
      <c r="CU374" s="328">
        <v>0.73860687118189383</v>
      </c>
      <c r="CV374" s="328">
        <v>0.24435422244759875</v>
      </c>
      <c r="CW374" s="329">
        <v>0.17342681371067226</v>
      </c>
    </row>
    <row r="375" spans="1:101" x14ac:dyDescent="0.25">
      <c r="A375" s="322">
        <v>373</v>
      </c>
      <c r="B375" s="327">
        <v>0.13933404356390078</v>
      </c>
      <c r="C375" s="328">
        <v>0.99327479458364909</v>
      </c>
      <c r="D375" s="328">
        <v>6.7889577669429269E-2</v>
      </c>
      <c r="E375" s="328">
        <v>0.38734209548969534</v>
      </c>
      <c r="F375" s="328">
        <v>0.77028774263131106</v>
      </c>
      <c r="G375" s="328">
        <v>0.70905813209459301</v>
      </c>
      <c r="H375" s="328">
        <v>0.20438308252771797</v>
      </c>
      <c r="I375" s="328">
        <v>0.91742768486346682</v>
      </c>
      <c r="J375" s="328">
        <v>0.24237635426263271</v>
      </c>
      <c r="K375" s="328">
        <v>0.49241760559262815</v>
      </c>
      <c r="L375" s="328">
        <v>7.9273379985669301E-2</v>
      </c>
      <c r="M375" s="328">
        <v>0.91309057244971759</v>
      </c>
      <c r="N375" s="328">
        <v>0.90607212456897024</v>
      </c>
      <c r="O375" s="328">
        <v>8.4253023963134055E-2</v>
      </c>
      <c r="P375" s="328">
        <v>0.30836231646435319</v>
      </c>
      <c r="Q375" s="328">
        <v>0.72990451794886368</v>
      </c>
      <c r="R375" s="328">
        <v>0.60817592416383004</v>
      </c>
      <c r="S375" s="328">
        <v>0.71694170827812709</v>
      </c>
      <c r="T375" s="328">
        <v>0.28764575886972565</v>
      </c>
      <c r="U375" s="328">
        <v>0.53188015809025746</v>
      </c>
      <c r="V375" s="328">
        <v>0.4134766447752547</v>
      </c>
      <c r="W375" s="328">
        <v>0.3960911512003058</v>
      </c>
      <c r="X375" s="328">
        <v>0.75102640917918428</v>
      </c>
      <c r="Y375" s="328">
        <v>0.49865263306037799</v>
      </c>
      <c r="Z375" s="328">
        <v>0.78127126443952211</v>
      </c>
      <c r="AA375" s="328">
        <v>0.15191919644665042</v>
      </c>
      <c r="AB375" s="328">
        <v>8.5034814226645272E-2</v>
      </c>
      <c r="AC375" s="328">
        <v>0.65501916663870885</v>
      </c>
      <c r="AD375" s="328">
        <v>0.64995840256648485</v>
      </c>
      <c r="AE375" s="328">
        <v>0.79663547317926753</v>
      </c>
      <c r="AF375" s="328">
        <v>5.3243968294412802E-2</v>
      </c>
      <c r="AG375" s="328">
        <v>0.10765097702789572</v>
      </c>
      <c r="AH375" s="328">
        <v>0.70569485418991018</v>
      </c>
      <c r="AI375" s="328">
        <v>0.26894704031597882</v>
      </c>
      <c r="AJ375" s="328">
        <v>0.17642164932135773</v>
      </c>
      <c r="AK375" s="328">
        <v>0.14997467191497371</v>
      </c>
      <c r="AL375" s="328">
        <v>0.64053884249814064</v>
      </c>
      <c r="AM375" s="328">
        <v>0.72037304906348343</v>
      </c>
      <c r="AN375" s="328">
        <v>0.80325378324763297</v>
      </c>
      <c r="AO375" s="328">
        <v>0.6936073861154517</v>
      </c>
      <c r="AP375" s="328">
        <v>0.26105397284092424</v>
      </c>
      <c r="AQ375" s="328">
        <v>0.3046847058549893</v>
      </c>
      <c r="AR375" s="328">
        <v>0.3764570025006917</v>
      </c>
      <c r="AS375" s="328">
        <v>0.8686460724835654</v>
      </c>
      <c r="AT375" s="328">
        <v>0.49793946804409162</v>
      </c>
      <c r="AU375" s="328">
        <v>0.83369820383378035</v>
      </c>
      <c r="AV375" s="328">
        <v>0.10222566542599409</v>
      </c>
      <c r="AW375" s="328">
        <v>0.54615606910202108</v>
      </c>
      <c r="AX375" s="328">
        <v>0.88233059207289655</v>
      </c>
      <c r="AY375" s="328">
        <v>0.49674991058912088</v>
      </c>
      <c r="AZ375" s="328">
        <v>0.69653234989564705</v>
      </c>
      <c r="BA375" s="328">
        <v>0.20632770240813869</v>
      </c>
      <c r="BB375" s="328">
        <v>0.99307049980791473</v>
      </c>
      <c r="BC375" s="328">
        <v>0.48688074539360038</v>
      </c>
      <c r="BD375" s="328">
        <v>0.27762655796992619</v>
      </c>
      <c r="BE375" s="328">
        <v>0.65790086135539472</v>
      </c>
      <c r="BF375" s="328">
        <v>0.12668409861072938</v>
      </c>
      <c r="BG375" s="328">
        <v>0.19603525392821819</v>
      </c>
      <c r="BH375" s="328">
        <v>0.45435555126162352</v>
      </c>
      <c r="BI375" s="328">
        <v>0.64858575338560653</v>
      </c>
      <c r="BJ375" s="328">
        <v>0.91588586724056054</v>
      </c>
      <c r="BK375" s="328">
        <v>0.3409530085956618</v>
      </c>
      <c r="BL375" s="328">
        <v>0.64052293423139273</v>
      </c>
      <c r="BM375" s="328">
        <v>0.6546091088369459</v>
      </c>
      <c r="BN375" s="328">
        <v>0.43334951503264207</v>
      </c>
      <c r="BO375" s="328">
        <v>0.23443753610902562</v>
      </c>
      <c r="BP375" s="328">
        <v>0.90406235480196062</v>
      </c>
      <c r="BQ375" s="328">
        <v>0.915995681169264</v>
      </c>
      <c r="BR375" s="328">
        <v>0.35656198194764421</v>
      </c>
      <c r="BS375" s="328">
        <v>2.3164039603563502E-2</v>
      </c>
      <c r="BT375" s="328">
        <v>0.24446185038268986</v>
      </c>
      <c r="BU375" s="328">
        <v>0.97643833717163009</v>
      </c>
      <c r="BV375" s="328">
        <v>0.62658127224807592</v>
      </c>
      <c r="BW375" s="328">
        <v>0.94610432094941999</v>
      </c>
      <c r="BX375" s="328">
        <v>0.57025075138251458</v>
      </c>
      <c r="BY375" s="328">
        <v>0.6008213968480387</v>
      </c>
      <c r="BZ375" s="328">
        <v>8.1402572407257567E-2</v>
      </c>
      <c r="CA375" s="328">
        <v>0.72009298030176172</v>
      </c>
      <c r="CB375" s="328">
        <v>0.4876192459180464</v>
      </c>
      <c r="CC375" s="328">
        <v>0.20276677356393358</v>
      </c>
      <c r="CD375" s="328">
        <v>0.36498818392190024</v>
      </c>
      <c r="CE375" s="328">
        <v>0.66715934996130422</v>
      </c>
      <c r="CF375" s="328">
        <v>0.27926376692641641</v>
      </c>
      <c r="CG375" s="328">
        <v>0.11143255231477855</v>
      </c>
      <c r="CH375" s="328">
        <v>0.54134714586960708</v>
      </c>
      <c r="CI375" s="328">
        <v>1.7261083091019591E-2</v>
      </c>
      <c r="CJ375" s="328">
        <v>0.30937582523005802</v>
      </c>
      <c r="CK375" s="328">
        <v>0.20423669157824698</v>
      </c>
      <c r="CL375" s="328">
        <v>1.4726287301879637E-2</v>
      </c>
      <c r="CM375" s="328">
        <v>0.10128699297959942</v>
      </c>
      <c r="CN375" s="328">
        <v>0.99741803996607925</v>
      </c>
      <c r="CO375" s="328">
        <v>5.6937107888153093E-2</v>
      </c>
      <c r="CP375" s="328">
        <v>0.61240920132918308</v>
      </c>
      <c r="CQ375" s="328">
        <v>0.29212475533103288</v>
      </c>
      <c r="CR375" s="328">
        <v>0.2636385197547666</v>
      </c>
      <c r="CS375" s="328">
        <v>0.79565014793673416</v>
      </c>
      <c r="CT375" s="328">
        <v>0.74185391435378212</v>
      </c>
      <c r="CU375" s="328">
        <v>0.95577236930432274</v>
      </c>
      <c r="CV375" s="328">
        <v>0.40889312639723663</v>
      </c>
      <c r="CW375" s="329">
        <v>0.88540351101140224</v>
      </c>
    </row>
    <row r="376" spans="1:101" x14ac:dyDescent="0.25">
      <c r="A376" s="322">
        <v>374</v>
      </c>
      <c r="B376" s="327">
        <v>4.3039904591605449E-2</v>
      </c>
      <c r="C376" s="328">
        <v>0.13887327435327723</v>
      </c>
      <c r="D376" s="328">
        <v>0.19928663641712774</v>
      </c>
      <c r="E376" s="328">
        <v>0.50063228874355215</v>
      </c>
      <c r="F376" s="328">
        <v>0.33375381326137887</v>
      </c>
      <c r="G376" s="328">
        <v>0.84356699659283585</v>
      </c>
      <c r="H376" s="328">
        <v>0.56717631282465586</v>
      </c>
      <c r="I376" s="328">
        <v>0.23805984057715435</v>
      </c>
      <c r="J376" s="328">
        <v>0.12943727140562267</v>
      </c>
      <c r="K376" s="328">
        <v>4.7300409560804946E-2</v>
      </c>
      <c r="L376" s="328">
        <v>0.90176732119989911</v>
      </c>
      <c r="M376" s="328">
        <v>0.93569295253910401</v>
      </c>
      <c r="N376" s="328">
        <v>0.95977246519823489</v>
      </c>
      <c r="O376" s="328">
        <v>0.39604312111743045</v>
      </c>
      <c r="P376" s="328">
        <v>0.22481664939833124</v>
      </c>
      <c r="Q376" s="328">
        <v>0.35108460555000853</v>
      </c>
      <c r="R376" s="328">
        <v>0.18464622995002689</v>
      </c>
      <c r="S376" s="328">
        <v>0.76213750436341421</v>
      </c>
      <c r="T376" s="328">
        <v>0.32942176616014573</v>
      </c>
      <c r="U376" s="328">
        <v>0.65720027307949902</v>
      </c>
      <c r="V376" s="328">
        <v>4.4387664762863821E-2</v>
      </c>
      <c r="W376" s="328">
        <v>0.92483850395218692</v>
      </c>
      <c r="X376" s="328">
        <v>0.70716390026295262</v>
      </c>
      <c r="Y376" s="328">
        <v>0.48183866801459163</v>
      </c>
      <c r="Z376" s="328">
        <v>0.28704379635491417</v>
      </c>
      <c r="AA376" s="328">
        <v>0.67501357399025252</v>
      </c>
      <c r="AB376" s="328">
        <v>3.5394723780885595E-2</v>
      </c>
      <c r="AC376" s="328">
        <v>0.96286220944410195</v>
      </c>
      <c r="AD376" s="328">
        <v>0.67092572033840625</v>
      </c>
      <c r="AE376" s="328">
        <v>0.87389425193269421</v>
      </c>
      <c r="AF376" s="328">
        <v>0.43479256019074519</v>
      </c>
      <c r="AG376" s="328">
        <v>0.85838825862017076</v>
      </c>
      <c r="AH376" s="328">
        <v>8.9928454366459798E-2</v>
      </c>
      <c r="AI376" s="328">
        <v>0.71177223977750437</v>
      </c>
      <c r="AJ376" s="328">
        <v>0.49561336585545757</v>
      </c>
      <c r="AK376" s="328">
        <v>0.53423582645574386</v>
      </c>
      <c r="AL376" s="328">
        <v>0.48555996907762289</v>
      </c>
      <c r="AM376" s="328">
        <v>0.35557810703434267</v>
      </c>
      <c r="AN376" s="328">
        <v>0.1991210959749119</v>
      </c>
      <c r="AO376" s="328">
        <v>0.95348207092772963</v>
      </c>
      <c r="AP376" s="328">
        <v>0.38846431877712684</v>
      </c>
      <c r="AQ376" s="328">
        <v>0.63650584916090236</v>
      </c>
      <c r="AR376" s="328">
        <v>0.76840049817326195</v>
      </c>
      <c r="AS376" s="328">
        <v>0.62314723695117391</v>
      </c>
      <c r="AT376" s="328">
        <v>0.13551714983324126</v>
      </c>
      <c r="AU376" s="328">
        <v>0.76228594773226099</v>
      </c>
      <c r="AV376" s="328">
        <v>0.11841410138280128</v>
      </c>
      <c r="AW376" s="328">
        <v>0.84982643358655041</v>
      </c>
      <c r="AX376" s="328">
        <v>7.3880667786291987E-2</v>
      </c>
      <c r="AY376" s="328">
        <v>1.6085340513596336E-3</v>
      </c>
      <c r="AZ376" s="328">
        <v>0.4206642056504788</v>
      </c>
      <c r="BA376" s="328">
        <v>0.6682191455010591</v>
      </c>
      <c r="BB376" s="328">
        <v>0.77392418901637039</v>
      </c>
      <c r="BC376" s="328">
        <v>0.63213765587045145</v>
      </c>
      <c r="BD376" s="328">
        <v>0.6149296347783153</v>
      </c>
      <c r="BE376" s="328">
        <v>9.276877101563219E-2</v>
      </c>
      <c r="BF376" s="328">
        <v>0.83709988569148264</v>
      </c>
      <c r="BG376" s="328">
        <v>0.88930439096641667</v>
      </c>
      <c r="BH376" s="328">
        <v>0.39599441853548911</v>
      </c>
      <c r="BI376" s="328">
        <v>0.85081633328833028</v>
      </c>
      <c r="BJ376" s="328">
        <v>0.98972129753724625</v>
      </c>
      <c r="BK376" s="328">
        <v>0.13918145781652491</v>
      </c>
      <c r="BL376" s="328">
        <v>0.15455069075024142</v>
      </c>
      <c r="BM376" s="328">
        <v>0.71861678141690088</v>
      </c>
      <c r="BN376" s="328">
        <v>0.59802972486447947</v>
      </c>
      <c r="BO376" s="328">
        <v>5.2867674716846835E-2</v>
      </c>
      <c r="BP376" s="328">
        <v>0.9140903551068531</v>
      </c>
      <c r="BQ376" s="328">
        <v>0.34599244536151241</v>
      </c>
      <c r="BR376" s="328">
        <v>0.34489017064152394</v>
      </c>
      <c r="BS376" s="328">
        <v>0.95052948947116267</v>
      </c>
      <c r="BT376" s="328">
        <v>2.496871510354115E-2</v>
      </c>
      <c r="BU376" s="328">
        <v>0.29430269069197856</v>
      </c>
      <c r="BV376" s="328">
        <v>0.82977628959852678</v>
      </c>
      <c r="BW376" s="328">
        <v>0.69089999894221599</v>
      </c>
      <c r="BX376" s="328">
        <v>0.69361705651003547</v>
      </c>
      <c r="BY376" s="328">
        <v>0.62670534621172269</v>
      </c>
      <c r="BZ376" s="328">
        <v>0.53650625283161846</v>
      </c>
      <c r="CA376" s="328">
        <v>0.7907693100589841</v>
      </c>
      <c r="CB376" s="328">
        <v>8.8866328250589266E-2</v>
      </c>
      <c r="CC376" s="328">
        <v>0.15951307745779086</v>
      </c>
      <c r="CD376" s="328">
        <v>0.96571953783016995</v>
      </c>
      <c r="CE376" s="328">
        <v>0.16395551467382408</v>
      </c>
      <c r="CF376" s="328">
        <v>0.34830571675321575</v>
      </c>
      <c r="CG376" s="328">
        <v>0.10600411646217367</v>
      </c>
      <c r="CH376" s="328">
        <v>0.59832753136252403</v>
      </c>
      <c r="CI376" s="328">
        <v>0.59272837539688616</v>
      </c>
      <c r="CJ376" s="328">
        <v>0.21737740553788942</v>
      </c>
      <c r="CK376" s="328">
        <v>0.3000599013263221</v>
      </c>
      <c r="CL376" s="328">
        <v>8.5516751219572029E-3</v>
      </c>
      <c r="CM376" s="328">
        <v>0.15821828276739947</v>
      </c>
      <c r="CN376" s="328">
        <v>5.3232775135412025E-2</v>
      </c>
      <c r="CO376" s="328">
        <v>0.92282645703425281</v>
      </c>
      <c r="CP376" s="328">
        <v>0.29463856546474765</v>
      </c>
      <c r="CQ376" s="328">
        <v>0.66270777338889175</v>
      </c>
      <c r="CR376" s="328">
        <v>0.70279540428476217</v>
      </c>
      <c r="CS376" s="328">
        <v>0.73702326031019694</v>
      </c>
      <c r="CT376" s="328">
        <v>8.0662774973392803E-2</v>
      </c>
      <c r="CU376" s="328">
        <v>0.51654040315921379</v>
      </c>
      <c r="CV376" s="328">
        <v>0.87088509250095703</v>
      </c>
      <c r="CW376" s="329">
        <v>0.64064032320777686</v>
      </c>
    </row>
    <row r="377" spans="1:101" x14ac:dyDescent="0.25">
      <c r="A377" s="322">
        <v>375</v>
      </c>
      <c r="B377" s="327">
        <v>0.30271738177751706</v>
      </c>
      <c r="C377" s="328">
        <v>0.75434541054661519</v>
      </c>
      <c r="D377" s="328">
        <v>0.29772591615507249</v>
      </c>
      <c r="E377" s="328">
        <v>0.28680114705464232</v>
      </c>
      <c r="F377" s="328">
        <v>0.90370146978687349</v>
      </c>
      <c r="G377" s="328">
        <v>0.64948252825988817</v>
      </c>
      <c r="H377" s="328">
        <v>0.97053445783292647</v>
      </c>
      <c r="I377" s="328">
        <v>0.62630841931071979</v>
      </c>
      <c r="J377" s="328">
        <v>0.59590384493002446</v>
      </c>
      <c r="K377" s="328">
        <v>2.8197230998975309E-2</v>
      </c>
      <c r="L377" s="328">
        <v>0.65222933850672504</v>
      </c>
      <c r="M377" s="328">
        <v>0.1456724884286924</v>
      </c>
      <c r="N377" s="328">
        <v>0.3205082332768443</v>
      </c>
      <c r="O377" s="328">
        <v>0.56112840891424209</v>
      </c>
      <c r="P377" s="328">
        <v>0.35873343762997778</v>
      </c>
      <c r="Q377" s="328">
        <v>6.9772972373512765E-2</v>
      </c>
      <c r="R377" s="328">
        <v>0.79190709967034612</v>
      </c>
      <c r="S377" s="328">
        <v>0.41401241374114406</v>
      </c>
      <c r="T377" s="328">
        <v>0.72481284185946948</v>
      </c>
      <c r="U377" s="328">
        <v>0.29821607023979979</v>
      </c>
      <c r="V377" s="328">
        <v>0.80248753257743388</v>
      </c>
      <c r="W377" s="328">
        <v>0.33316897689553571</v>
      </c>
      <c r="X377" s="328">
        <v>0.56136588089004302</v>
      </c>
      <c r="Y377" s="328">
        <v>0.58883336802240382</v>
      </c>
      <c r="Z377" s="328">
        <v>0.40551474868226678</v>
      </c>
      <c r="AA377" s="328">
        <v>1.4446081742184536E-2</v>
      </c>
      <c r="AB377" s="328">
        <v>0.37156891261958247</v>
      </c>
      <c r="AC377" s="328">
        <v>0.41843324186783271</v>
      </c>
      <c r="AD377" s="328">
        <v>0.34129655683022531</v>
      </c>
      <c r="AE377" s="328">
        <v>0.14541312106191517</v>
      </c>
      <c r="AF377" s="328">
        <v>0.599491396544926</v>
      </c>
      <c r="AG377" s="328">
        <v>0.62782797796455281</v>
      </c>
      <c r="AH377" s="328">
        <v>0.58567345156826178</v>
      </c>
      <c r="AI377" s="328">
        <v>0.56382209708095421</v>
      </c>
      <c r="AJ377" s="328">
        <v>0.15487301495407735</v>
      </c>
      <c r="AK377" s="328">
        <v>0.98264137622266157</v>
      </c>
      <c r="AL377" s="328">
        <v>0.969631770488939</v>
      </c>
      <c r="AM377" s="328">
        <v>0.88502322348728768</v>
      </c>
      <c r="AN377" s="328">
        <v>0.10018261279624019</v>
      </c>
      <c r="AO377" s="328">
        <v>0.13024964509775594</v>
      </c>
      <c r="AP377" s="328">
        <v>0.67180864639922611</v>
      </c>
      <c r="AQ377" s="328">
        <v>0.39866188570334149</v>
      </c>
      <c r="AR377" s="328">
        <v>0.39904138557403557</v>
      </c>
      <c r="AS377" s="328">
        <v>0.90686410462624512</v>
      </c>
      <c r="AT377" s="328">
        <v>0.64087802003201144</v>
      </c>
      <c r="AU377" s="328">
        <v>0.60518504764226155</v>
      </c>
      <c r="AV377" s="328">
        <v>0.5642213901711941</v>
      </c>
      <c r="AW377" s="328">
        <v>0.11904799519364051</v>
      </c>
      <c r="AX377" s="328">
        <v>0.79509217131919607</v>
      </c>
      <c r="AY377" s="328">
        <v>0.83325342585337836</v>
      </c>
      <c r="AZ377" s="328">
        <v>0.2521123781228809</v>
      </c>
      <c r="BA377" s="328">
        <v>0.48514664300395394</v>
      </c>
      <c r="BB377" s="328">
        <v>0.61924727426523796</v>
      </c>
      <c r="BC377" s="328">
        <v>0.28965026065358135</v>
      </c>
      <c r="BD377" s="328">
        <v>0.54111295330242282</v>
      </c>
      <c r="BE377" s="328">
        <v>0.29713260719504331</v>
      </c>
      <c r="BF377" s="328">
        <v>0.99111822777672831</v>
      </c>
      <c r="BG377" s="328">
        <v>0.75094694520123362</v>
      </c>
      <c r="BH377" s="328">
        <v>0.17427585405360979</v>
      </c>
      <c r="BI377" s="328">
        <v>0.76963120603465462</v>
      </c>
      <c r="BJ377" s="328">
        <v>0.39177355865686003</v>
      </c>
      <c r="BK377" s="328">
        <v>0.18194668599230734</v>
      </c>
      <c r="BL377" s="328">
        <v>0.84648948994137996</v>
      </c>
      <c r="BM377" s="328">
        <v>0.84948429140753756</v>
      </c>
      <c r="BN377" s="328">
        <v>0.73471917892441296</v>
      </c>
      <c r="BO377" s="328">
        <v>0.3350476868751866</v>
      </c>
      <c r="BP377" s="328">
        <v>2.1926871309729812E-2</v>
      </c>
      <c r="BQ377" s="328">
        <v>0.66538319910353039</v>
      </c>
      <c r="BR377" s="328">
        <v>0.10758256848589953</v>
      </c>
      <c r="BS377" s="328">
        <v>0.29134628212003655</v>
      </c>
      <c r="BT377" s="328">
        <v>5.1620363199207375E-3</v>
      </c>
      <c r="BU377" s="328">
        <v>0.31693945414026659</v>
      </c>
      <c r="BV377" s="328">
        <v>0.13172773226668433</v>
      </c>
      <c r="BW377" s="328">
        <v>0.46656344483248713</v>
      </c>
      <c r="BX377" s="328">
        <v>0.46252682864157824</v>
      </c>
      <c r="BY377" s="328">
        <v>0.37892053715903895</v>
      </c>
      <c r="BZ377" s="328">
        <v>0.47558757993473488</v>
      </c>
      <c r="CA377" s="328">
        <v>5.8457463946134602E-2</v>
      </c>
      <c r="CB377" s="328">
        <v>0.1399422027129269</v>
      </c>
      <c r="CC377" s="328">
        <v>0.35148541995720106</v>
      </c>
      <c r="CD377" s="328">
        <v>0.6657350950100398</v>
      </c>
      <c r="CE377" s="328">
        <v>0.2541471100816306</v>
      </c>
      <c r="CF377" s="328">
        <v>0.63542180411214488</v>
      </c>
      <c r="CG377" s="328">
        <v>0.40565401432723114</v>
      </c>
      <c r="CH377" s="328">
        <v>0.88583017096709149</v>
      </c>
      <c r="CI377" s="328">
        <v>0.94191222715297496</v>
      </c>
      <c r="CJ377" s="328">
        <v>0.26749134798286356</v>
      </c>
      <c r="CK377" s="328">
        <v>0.25478270578321283</v>
      </c>
      <c r="CL377" s="328">
        <v>0.48780931816635853</v>
      </c>
      <c r="CM377" s="328">
        <v>0.36915891839932513</v>
      </c>
      <c r="CN377" s="328">
        <v>0.88229312616743005</v>
      </c>
      <c r="CO377" s="328">
        <v>0.5925733382151428</v>
      </c>
      <c r="CP377" s="328">
        <v>0.74333103145909507</v>
      </c>
      <c r="CQ377" s="328">
        <v>0.89025505431765084</v>
      </c>
      <c r="CR377" s="328">
        <v>0.11189215557780852</v>
      </c>
      <c r="CS377" s="328">
        <v>0.14720861644044625</v>
      </c>
      <c r="CT377" s="328">
        <v>0.78188310034368191</v>
      </c>
      <c r="CU377" s="328">
        <v>0.48082175743818834</v>
      </c>
      <c r="CV377" s="328">
        <v>0.44628067721976739</v>
      </c>
      <c r="CW377" s="329">
        <v>0.17825315944149889</v>
      </c>
    </row>
    <row r="378" spans="1:101" x14ac:dyDescent="0.25">
      <c r="A378" s="322">
        <v>376</v>
      </c>
      <c r="B378" s="327">
        <v>0.59478703368245478</v>
      </c>
      <c r="C378" s="328">
        <v>0.8845504269196951</v>
      </c>
      <c r="D378" s="328">
        <v>0.51878438181620723</v>
      </c>
      <c r="E378" s="328">
        <v>0.5589325774344307</v>
      </c>
      <c r="F378" s="328">
        <v>0.96528162943437179</v>
      </c>
      <c r="G378" s="328">
        <v>9.4723171039711396E-2</v>
      </c>
      <c r="H378" s="328">
        <v>0.85747502365417461</v>
      </c>
      <c r="I378" s="328">
        <v>0.9803754137652323</v>
      </c>
      <c r="J378" s="328">
        <v>0.12784852029187133</v>
      </c>
      <c r="K378" s="328">
        <v>0.1496153879201767</v>
      </c>
      <c r="L378" s="328">
        <v>0.5106289261113135</v>
      </c>
      <c r="M378" s="328">
        <v>3.3830300584052786E-2</v>
      </c>
      <c r="N378" s="328">
        <v>0.57712712302841673</v>
      </c>
      <c r="O378" s="328">
        <v>0.94738554471097225</v>
      </c>
      <c r="P378" s="328">
        <v>2.9864463124597229E-2</v>
      </c>
      <c r="Q378" s="328">
        <v>0.75420579088178852</v>
      </c>
      <c r="R378" s="328">
        <v>0.26487961779503788</v>
      </c>
      <c r="S378" s="328">
        <v>0.64651360410603775</v>
      </c>
      <c r="T378" s="328">
        <v>0.197658316898639</v>
      </c>
      <c r="U378" s="328">
        <v>0.37402399445680068</v>
      </c>
      <c r="V378" s="328">
        <v>0.93689528917616971</v>
      </c>
      <c r="W378" s="328">
        <v>0.96682991831452303</v>
      </c>
      <c r="X378" s="328">
        <v>0.3477471903093825</v>
      </c>
      <c r="Y378" s="328">
        <v>0.76479004460867883</v>
      </c>
      <c r="Z378" s="328">
        <v>0.11828593662370102</v>
      </c>
      <c r="AA378" s="328">
        <v>0.20030803657326501</v>
      </c>
      <c r="AB378" s="328">
        <v>0.59065157953172909</v>
      </c>
      <c r="AC378" s="328">
        <v>0.23225658934483318</v>
      </c>
      <c r="AD378" s="328">
        <v>0.86313366993509111</v>
      </c>
      <c r="AE378" s="328">
        <v>0.93023964125717584</v>
      </c>
      <c r="AF378" s="328">
        <v>0.4198298284137385</v>
      </c>
      <c r="AG378" s="328">
        <v>0.56046352167465763</v>
      </c>
      <c r="AH378" s="328">
        <v>0.30949934933646972</v>
      </c>
      <c r="AI378" s="328">
        <v>0.69534603308499765</v>
      </c>
      <c r="AJ378" s="328">
        <v>0.39351090777946873</v>
      </c>
      <c r="AK378" s="328">
        <v>0.2967126162078868</v>
      </c>
      <c r="AL378" s="328">
        <v>0.27156635345509361</v>
      </c>
      <c r="AM378" s="328">
        <v>0.30068303409246511</v>
      </c>
      <c r="AN378" s="328">
        <v>0.63294836696696777</v>
      </c>
      <c r="AO378" s="328">
        <v>0.14064260640653004</v>
      </c>
      <c r="AP378" s="328">
        <v>0.77875244053730408</v>
      </c>
      <c r="AQ378" s="328">
        <v>0.71963668849718565</v>
      </c>
      <c r="AR378" s="328">
        <v>0.34602531589402208</v>
      </c>
      <c r="AS378" s="328">
        <v>0.25444298243653041</v>
      </c>
      <c r="AT378" s="328">
        <v>0.52791807548393477</v>
      </c>
      <c r="AU378" s="328">
        <v>0.26707710083371916</v>
      </c>
      <c r="AV378" s="328">
        <v>0.36272527758440209</v>
      </c>
      <c r="AW378" s="328">
        <v>0.67865747525255005</v>
      </c>
      <c r="AX378" s="328">
        <v>0.17783926685669593</v>
      </c>
      <c r="AY378" s="328">
        <v>0.10268465928338832</v>
      </c>
      <c r="AZ378" s="328">
        <v>0.12580664831564281</v>
      </c>
      <c r="BA378" s="328">
        <v>0.61510479257274953</v>
      </c>
      <c r="BB378" s="328">
        <v>0.47939381759024036</v>
      </c>
      <c r="BC378" s="328">
        <v>0.60563249544486952</v>
      </c>
      <c r="BD378" s="328">
        <v>0.20560679623268285</v>
      </c>
      <c r="BE378" s="328">
        <v>0.42868635041340664</v>
      </c>
      <c r="BF378" s="328">
        <v>0.65837563313434488</v>
      </c>
      <c r="BG378" s="328">
        <v>0.61755340620771926</v>
      </c>
      <c r="BH378" s="328">
        <v>0.88419840623817159</v>
      </c>
      <c r="BI378" s="328">
        <v>0.78760868347201907</v>
      </c>
      <c r="BJ378" s="328">
        <v>0.17872297427584449</v>
      </c>
      <c r="BK378" s="328">
        <v>0.33607546408531253</v>
      </c>
      <c r="BL378" s="328">
        <v>0.55865163023649433</v>
      </c>
      <c r="BM378" s="328">
        <v>0.29220363150448225</v>
      </c>
      <c r="BN378" s="328">
        <v>0.75484892779484891</v>
      </c>
      <c r="BO378" s="328">
        <v>0.57168390063272589</v>
      </c>
      <c r="BP378" s="328">
        <v>0.82540843357406413</v>
      </c>
      <c r="BQ378" s="328">
        <v>0.82169295342749571</v>
      </c>
      <c r="BR378" s="328">
        <v>0.9577839923145508</v>
      </c>
      <c r="BS378" s="328">
        <v>0.30408010940069996</v>
      </c>
      <c r="BT378" s="328">
        <v>0.43912752754437889</v>
      </c>
      <c r="BU378" s="328">
        <v>0.13461105699488485</v>
      </c>
      <c r="BV378" s="328">
        <v>1.7791783870928057E-2</v>
      </c>
      <c r="BW378" s="328">
        <v>0.69394500887682309</v>
      </c>
      <c r="BX378" s="328">
        <v>0.7679067124997534</v>
      </c>
      <c r="BY378" s="328">
        <v>0.20594018537546877</v>
      </c>
      <c r="BZ378" s="328">
        <v>0.69426860436668392</v>
      </c>
      <c r="CA378" s="328">
        <v>0.47981413584275989</v>
      </c>
      <c r="CB378" s="328">
        <v>0.67760092247720483</v>
      </c>
      <c r="CC378" s="328">
        <v>0.23196306680693191</v>
      </c>
      <c r="CD378" s="328">
        <v>0.2494780590531045</v>
      </c>
      <c r="CE378" s="328">
        <v>0.32664985015216819</v>
      </c>
      <c r="CF378" s="328">
        <v>0.48366506232527962</v>
      </c>
      <c r="CG378" s="328">
        <v>0.45127651895449739</v>
      </c>
      <c r="CH378" s="328">
        <v>0.32412234865632517</v>
      </c>
      <c r="CI378" s="328">
        <v>0.58918428598157391</v>
      </c>
      <c r="CJ378" s="328">
        <v>0.33340957456160947</v>
      </c>
      <c r="CK378" s="328">
        <v>0.49970953240017213</v>
      </c>
      <c r="CL378" s="328">
        <v>0.1496924846213008</v>
      </c>
      <c r="CM378" s="328">
        <v>0.35630230443590083</v>
      </c>
      <c r="CN378" s="328">
        <v>0.7850471601146376</v>
      </c>
      <c r="CO378" s="328">
        <v>8.7892808147030266E-2</v>
      </c>
      <c r="CP378" s="328">
        <v>0.21689952117710942</v>
      </c>
      <c r="CQ378" s="328">
        <v>0.11703091003162136</v>
      </c>
      <c r="CR378" s="328">
        <v>5.510476008519305E-2</v>
      </c>
      <c r="CS378" s="328">
        <v>0.95071113746177582</v>
      </c>
      <c r="CT378" s="328">
        <v>0.53340981570922175</v>
      </c>
      <c r="CU378" s="328">
        <v>0.95973415651768246</v>
      </c>
      <c r="CV378" s="328">
        <v>0.47232849520155273</v>
      </c>
      <c r="CW378" s="329">
        <v>0.74061678823137833</v>
      </c>
    </row>
    <row r="379" spans="1:101" x14ac:dyDescent="0.25">
      <c r="A379" s="322">
        <v>377</v>
      </c>
      <c r="B379" s="327">
        <v>0.23552453458809008</v>
      </c>
      <c r="C379" s="328">
        <v>0.85696705628687297</v>
      </c>
      <c r="D379" s="328">
        <v>0.55836249810993932</v>
      </c>
      <c r="E379" s="328">
        <v>0.71520721247273489</v>
      </c>
      <c r="F379" s="328">
        <v>0.28012891586850941</v>
      </c>
      <c r="G379" s="328">
        <v>0.63134636216848072</v>
      </c>
      <c r="H379" s="328">
        <v>0.97330240548804969</v>
      </c>
      <c r="I379" s="328">
        <v>0.47811144314332488</v>
      </c>
      <c r="J379" s="328">
        <v>0.83664956009659708</v>
      </c>
      <c r="K379" s="328">
        <v>0.43271941714206985</v>
      </c>
      <c r="L379" s="328">
        <v>0.77669093838821412</v>
      </c>
      <c r="M379" s="328">
        <v>0.92667800540969503</v>
      </c>
      <c r="N379" s="328">
        <v>0.1154422182529331</v>
      </c>
      <c r="O379" s="328">
        <v>0.11618571214735596</v>
      </c>
      <c r="P379" s="328">
        <v>0.31982833722679338</v>
      </c>
      <c r="Q379" s="328">
        <v>0.61676182037824123</v>
      </c>
      <c r="R379" s="328">
        <v>0.48848717479113901</v>
      </c>
      <c r="S379" s="328">
        <v>0.85740023055470349</v>
      </c>
      <c r="T379" s="328">
        <v>0.44826427874936159</v>
      </c>
      <c r="U379" s="328">
        <v>0.41298354367276779</v>
      </c>
      <c r="V379" s="328">
        <v>0.95218683673861282</v>
      </c>
      <c r="W379" s="328">
        <v>0.97501355981720472</v>
      </c>
      <c r="X379" s="328">
        <v>0.46648796537326986</v>
      </c>
      <c r="Y379" s="328">
        <v>0.2034474325572786</v>
      </c>
      <c r="Z379" s="328">
        <v>0.8282685095467297</v>
      </c>
      <c r="AA379" s="328">
        <v>0.4886768817311109</v>
      </c>
      <c r="AB379" s="328">
        <v>0.24584267052224273</v>
      </c>
      <c r="AC379" s="328">
        <v>0.27105396128926174</v>
      </c>
      <c r="AD379" s="328">
        <v>0.15951771231185941</v>
      </c>
      <c r="AE379" s="328">
        <v>0.23527989164638652</v>
      </c>
      <c r="AF379" s="328">
        <v>0.64897581407742333</v>
      </c>
      <c r="AG379" s="328">
        <v>0.39297633981507207</v>
      </c>
      <c r="AH379" s="328">
        <v>0.78950521476228985</v>
      </c>
      <c r="AI379" s="328">
        <v>0.98730715737140962</v>
      </c>
      <c r="AJ379" s="328">
        <v>0.2823526364902389</v>
      </c>
      <c r="AK379" s="328">
        <v>0.70288798291727583</v>
      </c>
      <c r="AL379" s="328">
        <v>8.9486800216509899E-2</v>
      </c>
      <c r="AM379" s="328">
        <v>0.85600060092355301</v>
      </c>
      <c r="AN379" s="328">
        <v>0.89249280679060794</v>
      </c>
      <c r="AO379" s="328">
        <v>0.8079350598684516</v>
      </c>
      <c r="AP379" s="328">
        <v>0.58578632590136648</v>
      </c>
      <c r="AQ379" s="328">
        <v>0.17217390300537994</v>
      </c>
      <c r="AR379" s="328">
        <v>0.76120672397310152</v>
      </c>
      <c r="AS379" s="328">
        <v>0.24772590321579679</v>
      </c>
      <c r="AT379" s="328">
        <v>0.96984076714477974</v>
      </c>
      <c r="AU379" s="328">
        <v>0.34101899243322809</v>
      </c>
      <c r="AV379" s="328">
        <v>0.4757329367913532</v>
      </c>
      <c r="AW379" s="328">
        <v>0.91751723957674391</v>
      </c>
      <c r="AX379" s="328">
        <v>0.65300096954138942</v>
      </c>
      <c r="AY379" s="328">
        <v>0.55754663054314157</v>
      </c>
      <c r="AZ379" s="328">
        <v>0.93862881397671227</v>
      </c>
      <c r="BA379" s="328">
        <v>0.41250577137607936</v>
      </c>
      <c r="BB379" s="328">
        <v>3.6282322519220589E-2</v>
      </c>
      <c r="BC379" s="328">
        <v>0.86481956999983023</v>
      </c>
      <c r="BD379" s="328">
        <v>5.3278057371505705E-2</v>
      </c>
      <c r="BE379" s="328">
        <v>7.5996844684297127E-2</v>
      </c>
      <c r="BF379" s="328">
        <v>0.47426136096506455</v>
      </c>
      <c r="BG379" s="328">
        <v>0.19128848733236126</v>
      </c>
      <c r="BH379" s="328">
        <v>0.75014763787162897</v>
      </c>
      <c r="BI379" s="328">
        <v>0.9806459051594143</v>
      </c>
      <c r="BJ379" s="328">
        <v>0.48480066628886131</v>
      </c>
      <c r="BK379" s="328">
        <v>0.32725059858690475</v>
      </c>
      <c r="BL379" s="328">
        <v>0.16550471859367999</v>
      </c>
      <c r="BM379" s="328">
        <v>0.73248691753501127</v>
      </c>
      <c r="BN379" s="328">
        <v>0.97665527458571111</v>
      </c>
      <c r="BO379" s="328">
        <v>0.24419976876178562</v>
      </c>
      <c r="BP379" s="328">
        <v>0.50050859481595045</v>
      </c>
      <c r="BQ379" s="328">
        <v>0.83517284456918994</v>
      </c>
      <c r="BR379" s="328">
        <v>0.62077682087755237</v>
      </c>
      <c r="BS379" s="328">
        <v>0.70592961378975638</v>
      </c>
      <c r="BT379" s="328">
        <v>0.32707319970322857</v>
      </c>
      <c r="BU379" s="328">
        <v>0.43401303735327179</v>
      </c>
      <c r="BV379" s="328">
        <v>0.32446241230446859</v>
      </c>
      <c r="BW379" s="328">
        <v>0.74984158952508384</v>
      </c>
      <c r="BX379" s="328">
        <v>0.68332743291302833</v>
      </c>
      <c r="BY379" s="328">
        <v>0.32443518259928572</v>
      </c>
      <c r="BZ379" s="328">
        <v>0.95883948253420903</v>
      </c>
      <c r="CA379" s="328">
        <v>0.76067583059810384</v>
      </c>
      <c r="CB379" s="328">
        <v>8.7364005087771979E-2</v>
      </c>
      <c r="CC379" s="328">
        <v>0.91417935777926052</v>
      </c>
      <c r="CD379" s="328">
        <v>0.98542823544177205</v>
      </c>
      <c r="CE379" s="328">
        <v>0.72998420664576313</v>
      </c>
      <c r="CF379" s="328">
        <v>0.99499149406836751</v>
      </c>
      <c r="CG379" s="328">
        <v>3.7957045974675196E-2</v>
      </c>
      <c r="CH379" s="328">
        <v>0.54790959594019872</v>
      </c>
      <c r="CI379" s="328">
        <v>0.81107669825057838</v>
      </c>
      <c r="CJ379" s="328">
        <v>5.8692540132571303E-2</v>
      </c>
      <c r="CK379" s="328">
        <v>0.20641485744413934</v>
      </c>
      <c r="CL379" s="328">
        <v>0.97901025228093208</v>
      </c>
      <c r="CM379" s="328">
        <v>0.58809870088658478</v>
      </c>
      <c r="CN379" s="328">
        <v>0.92298244972721299</v>
      </c>
      <c r="CO379" s="328">
        <v>0.22833041780230001</v>
      </c>
      <c r="CP379" s="328">
        <v>0.6754353611890167</v>
      </c>
      <c r="CQ379" s="328">
        <v>7.9229207074010155E-2</v>
      </c>
      <c r="CR379" s="328">
        <v>1.0937464613460124E-2</v>
      </c>
      <c r="CS379" s="328">
        <v>0.23106540336340231</v>
      </c>
      <c r="CT379" s="328">
        <v>0.8190762268243228</v>
      </c>
      <c r="CU379" s="328">
        <v>0.78377342747456646</v>
      </c>
      <c r="CV379" s="328">
        <v>7.2878246920459411E-2</v>
      </c>
      <c r="CW379" s="329">
        <v>3.0458450212404564E-2</v>
      </c>
    </row>
    <row r="380" spans="1:101" x14ac:dyDescent="0.25">
      <c r="A380" s="322">
        <v>378</v>
      </c>
      <c r="B380" s="327">
        <v>2.5670677994289903E-2</v>
      </c>
      <c r="C380" s="328">
        <v>6.7424584406492016E-2</v>
      </c>
      <c r="D380" s="328">
        <v>0.62498744108092019</v>
      </c>
      <c r="E380" s="328">
        <v>0.17883625504740541</v>
      </c>
      <c r="F380" s="328">
        <v>0.50037995111773537</v>
      </c>
      <c r="G380" s="328">
        <v>0.51413527261621339</v>
      </c>
      <c r="H380" s="328">
        <v>0.46342285139247202</v>
      </c>
      <c r="I380" s="328">
        <v>0.59531955245272816</v>
      </c>
      <c r="J380" s="328">
        <v>0.97839245902835503</v>
      </c>
      <c r="K380" s="328">
        <v>0.95489351568862135</v>
      </c>
      <c r="L380" s="328">
        <v>0.94082704097570069</v>
      </c>
      <c r="M380" s="328">
        <v>0.8760634793300035</v>
      </c>
      <c r="N380" s="328">
        <v>0.21505538438680238</v>
      </c>
      <c r="O380" s="328">
        <v>0.96697949726840648</v>
      </c>
      <c r="P380" s="328">
        <v>0.18911816329057984</v>
      </c>
      <c r="Q380" s="328">
        <v>0.27167362345536339</v>
      </c>
      <c r="R380" s="328">
        <v>0.22036184239522361</v>
      </c>
      <c r="S380" s="328">
        <v>0.93459529979560596</v>
      </c>
      <c r="T380" s="328">
        <v>0.12211334034748345</v>
      </c>
      <c r="U380" s="328">
        <v>0.88870602471582894</v>
      </c>
      <c r="V380" s="328">
        <v>0.34786403235612795</v>
      </c>
      <c r="W380" s="328">
        <v>5.6364253394789898E-2</v>
      </c>
      <c r="X380" s="328">
        <v>0.65497576595657225</v>
      </c>
      <c r="Y380" s="328">
        <v>0.86154573713194926</v>
      </c>
      <c r="Z380" s="328">
        <v>0.37026841219631113</v>
      </c>
      <c r="AA380" s="328">
        <v>0.42451447902874495</v>
      </c>
      <c r="AB380" s="328">
        <v>0.90168891394325179</v>
      </c>
      <c r="AC380" s="328">
        <v>0.78404920687380342</v>
      </c>
      <c r="AD380" s="328">
        <v>0.99145279427907829</v>
      </c>
      <c r="AE380" s="328">
        <v>0.19550650174909667</v>
      </c>
      <c r="AF380" s="328">
        <v>0.83379127008995901</v>
      </c>
      <c r="AG380" s="328">
        <v>0.17340805495512823</v>
      </c>
      <c r="AH380" s="328">
        <v>1.3441596557366653E-2</v>
      </c>
      <c r="AI380" s="328">
        <v>0.6252031994962266</v>
      </c>
      <c r="AJ380" s="328">
        <v>9.802875690483992E-3</v>
      </c>
      <c r="AK380" s="328">
        <v>0.53686375454703006</v>
      </c>
      <c r="AL380" s="328">
        <v>7.0507982850834594E-2</v>
      </c>
      <c r="AM380" s="328">
        <v>0.69353939483619187</v>
      </c>
      <c r="AN380" s="328">
        <v>0.78497467900650175</v>
      </c>
      <c r="AO380" s="328">
        <v>0.132206617328952</v>
      </c>
      <c r="AP380" s="328">
        <v>0.90355359899496634</v>
      </c>
      <c r="AQ380" s="328">
        <v>0.85946242416444019</v>
      </c>
      <c r="AR380" s="328">
        <v>0.10760504300317608</v>
      </c>
      <c r="AS380" s="328">
        <v>4.0260563116061299E-3</v>
      </c>
      <c r="AT380" s="328">
        <v>0.62986952372712235</v>
      </c>
      <c r="AU380" s="328">
        <v>0.74691829481364036</v>
      </c>
      <c r="AV380" s="328">
        <v>0.17586420928444202</v>
      </c>
      <c r="AW380" s="328">
        <v>0.35518950436821184</v>
      </c>
      <c r="AX380" s="328">
        <v>0.61098691996844789</v>
      </c>
      <c r="AY380" s="328">
        <v>0.12837006581120214</v>
      </c>
      <c r="AZ380" s="328">
        <v>0.47522607531352001</v>
      </c>
      <c r="BA380" s="328">
        <v>0.91335216837233557</v>
      </c>
      <c r="BB380" s="328">
        <v>0.92400006344389674</v>
      </c>
      <c r="BC380" s="328">
        <v>0.78320247956075573</v>
      </c>
      <c r="BD380" s="328">
        <v>0.12844365221496568</v>
      </c>
      <c r="BE380" s="328">
        <v>0.79311631755657963</v>
      </c>
      <c r="BF380" s="328">
        <v>0.38363285327624563</v>
      </c>
      <c r="BG380" s="328">
        <v>0.99748640973002622</v>
      </c>
      <c r="BH380" s="328">
        <v>0.46165415175375912</v>
      </c>
      <c r="BI380" s="328">
        <v>0.45159437178682893</v>
      </c>
      <c r="BJ380" s="328">
        <v>0.74073273051537925</v>
      </c>
      <c r="BK380" s="328">
        <v>0.29115880438895392</v>
      </c>
      <c r="BL380" s="328">
        <v>0.54455930642563732</v>
      </c>
      <c r="BM380" s="328">
        <v>0.15703912662568076</v>
      </c>
      <c r="BN380" s="328">
        <v>0.37843997450319922</v>
      </c>
      <c r="BO380" s="328">
        <v>0.27964718357094576</v>
      </c>
      <c r="BP380" s="328">
        <v>0.76155072959157555</v>
      </c>
      <c r="BQ380" s="328">
        <v>0.37988267882269078</v>
      </c>
      <c r="BR380" s="328">
        <v>4.9412551847840547E-3</v>
      </c>
      <c r="BS380" s="328">
        <v>0.41478575766620218</v>
      </c>
      <c r="BT380" s="328">
        <v>0.57316952040231417</v>
      </c>
      <c r="BU380" s="328">
        <v>0.64852701375015975</v>
      </c>
      <c r="BV380" s="328">
        <v>0.59065371699153979</v>
      </c>
      <c r="BW380" s="328">
        <v>0.38919946173533848</v>
      </c>
      <c r="BX380" s="328">
        <v>0.7678967960706693</v>
      </c>
      <c r="BY380" s="328">
        <v>0.53020196859083457</v>
      </c>
      <c r="BZ380" s="328">
        <v>6.686912587635252E-2</v>
      </c>
      <c r="CA380" s="328">
        <v>0.87762355010126036</v>
      </c>
      <c r="CB380" s="328">
        <v>0.62989890277794025</v>
      </c>
      <c r="CC380" s="328">
        <v>0.33573147903894296</v>
      </c>
      <c r="CD380" s="328">
        <v>0.28614741233208751</v>
      </c>
      <c r="CE380" s="328">
        <v>0.70608895587923026</v>
      </c>
      <c r="CF380" s="328">
        <v>0.22561791094137562</v>
      </c>
      <c r="CG380" s="328">
        <v>0.30106385497713983</v>
      </c>
      <c r="CH380" s="328">
        <v>0.45531082137370049</v>
      </c>
      <c r="CI380" s="328">
        <v>0.82797764659675854</v>
      </c>
      <c r="CJ380" s="328">
        <v>0.89022648341907296</v>
      </c>
      <c r="CK380" s="328">
        <v>0.54586209704604483</v>
      </c>
      <c r="CL380" s="328">
        <v>0.19932262620723229</v>
      </c>
      <c r="CM380" s="328">
        <v>0.7929055388985049</v>
      </c>
      <c r="CN380" s="328">
        <v>0.64609345346524827</v>
      </c>
      <c r="CO380" s="328">
        <v>0.57627624387233745</v>
      </c>
      <c r="CP380" s="328">
        <v>0.45339265922756677</v>
      </c>
      <c r="CQ380" s="328">
        <v>0.43287660673130546</v>
      </c>
      <c r="CR380" s="328">
        <v>0.23195261245525689</v>
      </c>
      <c r="CS380" s="328">
        <v>0.67384025511443024</v>
      </c>
      <c r="CT380" s="328">
        <v>0.51467314231949857</v>
      </c>
      <c r="CU380" s="328">
        <v>0.34304603801743005</v>
      </c>
      <c r="CV380" s="328">
        <v>0.50409480115721639</v>
      </c>
      <c r="CW380" s="329">
        <v>0.81497620600268306</v>
      </c>
    </row>
    <row r="381" spans="1:101" x14ac:dyDescent="0.25">
      <c r="A381" s="322">
        <v>379</v>
      </c>
      <c r="B381" s="327">
        <v>3.100544769724678E-2</v>
      </c>
      <c r="C381" s="328">
        <v>0.51341963902067045</v>
      </c>
      <c r="D381" s="328">
        <v>0.88746299817364793</v>
      </c>
      <c r="E381" s="328">
        <v>0.4671674618210071</v>
      </c>
      <c r="F381" s="328">
        <v>0.84889717458712188</v>
      </c>
      <c r="G381" s="328">
        <v>0.89408786713644184</v>
      </c>
      <c r="H381" s="328">
        <v>3.1484510700700685E-2</v>
      </c>
      <c r="I381" s="328">
        <v>0.49369544392486908</v>
      </c>
      <c r="J381" s="328">
        <v>0.94913062159242756</v>
      </c>
      <c r="K381" s="328">
        <v>0.59502257470115527</v>
      </c>
      <c r="L381" s="328">
        <v>0.90695910772052013</v>
      </c>
      <c r="M381" s="328">
        <v>0.19108423164834587</v>
      </c>
      <c r="N381" s="328">
        <v>0.19370785283178726</v>
      </c>
      <c r="O381" s="328">
        <v>0.36886274896254001</v>
      </c>
      <c r="P381" s="328">
        <v>0.54094226848586957</v>
      </c>
      <c r="Q381" s="328">
        <v>0.51046988949880889</v>
      </c>
      <c r="R381" s="328">
        <v>0.45145726885030779</v>
      </c>
      <c r="S381" s="328">
        <v>0.49116939819273053</v>
      </c>
      <c r="T381" s="328">
        <v>0.176735751538736</v>
      </c>
      <c r="U381" s="328">
        <v>0.48491520257246679</v>
      </c>
      <c r="V381" s="328">
        <v>0.22632301026631052</v>
      </c>
      <c r="W381" s="328">
        <v>2.8781320758150652E-2</v>
      </c>
      <c r="X381" s="328">
        <v>0.89667208922634156</v>
      </c>
      <c r="Y381" s="328">
        <v>0.75884687620678504</v>
      </c>
      <c r="Z381" s="328">
        <v>0.76830702292898145</v>
      </c>
      <c r="AA381" s="328">
        <v>0.27559580769118353</v>
      </c>
      <c r="AB381" s="328">
        <v>0.34112864157617029</v>
      </c>
      <c r="AC381" s="328">
        <v>0.60535198389838962</v>
      </c>
      <c r="AD381" s="328">
        <v>0.74995038801324454</v>
      </c>
      <c r="AE381" s="328">
        <v>0.1051591411812165</v>
      </c>
      <c r="AF381" s="328">
        <v>0.42700474469634631</v>
      </c>
      <c r="AG381" s="328">
        <v>0.9007365332059083</v>
      </c>
      <c r="AH381" s="328">
        <v>0.24932169970945184</v>
      </c>
      <c r="AI381" s="328">
        <v>0.28151348407042232</v>
      </c>
      <c r="AJ381" s="328">
        <v>0.82906291961759671</v>
      </c>
      <c r="AK381" s="328">
        <v>0.84671804225833913</v>
      </c>
      <c r="AL381" s="328">
        <v>0.55225154658442177</v>
      </c>
      <c r="AM381" s="328">
        <v>3.7777775513323064E-2</v>
      </c>
      <c r="AN381" s="328">
        <v>0.21677064167192972</v>
      </c>
      <c r="AO381" s="328">
        <v>0.6194886057452873</v>
      </c>
      <c r="AP381" s="328">
        <v>0.12257647470650435</v>
      </c>
      <c r="AQ381" s="328">
        <v>0.17304672315942327</v>
      </c>
      <c r="AR381" s="328">
        <v>0.12304788894442753</v>
      </c>
      <c r="AS381" s="328">
        <v>0.25139057288757893</v>
      </c>
      <c r="AT381" s="328">
        <v>0.92532867569213217</v>
      </c>
      <c r="AU381" s="328">
        <v>0.5879028183966839</v>
      </c>
      <c r="AV381" s="328">
        <v>0.11678220953724061</v>
      </c>
      <c r="AW381" s="328">
        <v>0.18201819915376305</v>
      </c>
      <c r="AX381" s="328">
        <v>0.86105979667442956</v>
      </c>
      <c r="AY381" s="328">
        <v>0.69956343325216741</v>
      </c>
      <c r="AZ381" s="328">
        <v>0.9469418453217715</v>
      </c>
      <c r="BA381" s="328">
        <v>0.34904701856448117</v>
      </c>
      <c r="BB381" s="328">
        <v>0.12014031855368934</v>
      </c>
      <c r="BC381" s="328">
        <v>0.44090884214515147</v>
      </c>
      <c r="BD381" s="328">
        <v>0.16583849973170928</v>
      </c>
      <c r="BE381" s="328">
        <v>0.81422079633019884</v>
      </c>
      <c r="BF381" s="328">
        <v>0.43644900538869558</v>
      </c>
      <c r="BG381" s="328">
        <v>0.51291568912246532</v>
      </c>
      <c r="BH381" s="328">
        <v>0.9538823728165986</v>
      </c>
      <c r="BI381" s="328">
        <v>0.81948120774426325</v>
      </c>
      <c r="BJ381" s="328">
        <v>0.30205525878150841</v>
      </c>
      <c r="BK381" s="328">
        <v>0.68340708687438312</v>
      </c>
      <c r="BL381" s="328">
        <v>0.27697479869240915</v>
      </c>
      <c r="BM381" s="328">
        <v>0.86161284396163507</v>
      </c>
      <c r="BN381" s="328">
        <v>0.91577324366651247</v>
      </c>
      <c r="BO381" s="328">
        <v>0.11750431134917072</v>
      </c>
      <c r="BP381" s="328">
        <v>0.7857938951088308</v>
      </c>
      <c r="BQ381" s="328">
        <v>0.29362347565036551</v>
      </c>
      <c r="BR381" s="328">
        <v>0.99983830360677839</v>
      </c>
      <c r="BS381" s="328">
        <v>0.11431861334788973</v>
      </c>
      <c r="BT381" s="328">
        <v>0.51934885974176392</v>
      </c>
      <c r="BU381" s="328">
        <v>0.24775354682623907</v>
      </c>
      <c r="BV381" s="328">
        <v>0.85859843564766081</v>
      </c>
      <c r="BW381" s="328">
        <v>0.65833927502138678</v>
      </c>
      <c r="BX381" s="328">
        <v>0.11393285389214114</v>
      </c>
      <c r="BY381" s="328">
        <v>4.7440123957636082E-2</v>
      </c>
      <c r="BZ381" s="328">
        <v>0.76509263691043317</v>
      </c>
      <c r="CA381" s="328">
        <v>0.97812379758825063</v>
      </c>
      <c r="CB381" s="328">
        <v>0.7529771131814087</v>
      </c>
      <c r="CC381" s="328">
        <v>0.28359814547920159</v>
      </c>
      <c r="CD381" s="328">
        <v>0.82924271565994712</v>
      </c>
      <c r="CE381" s="328">
        <v>0.20535284314098523</v>
      </c>
      <c r="CF381" s="328">
        <v>0.54828133592197603</v>
      </c>
      <c r="CG381" s="328">
        <v>0.99445179476305778</v>
      </c>
      <c r="CH381" s="328">
        <v>0.83161763505445663</v>
      </c>
      <c r="CI381" s="328">
        <v>0.18581675238700868</v>
      </c>
      <c r="CJ381" s="328">
        <v>0.37298116814004789</v>
      </c>
      <c r="CK381" s="328">
        <v>0.89065598996564077</v>
      </c>
      <c r="CL381" s="328">
        <v>8.8452506234800055E-2</v>
      </c>
      <c r="CM381" s="328">
        <v>0.15620088889110395</v>
      </c>
      <c r="CN381" s="328">
        <v>0.659874763937494</v>
      </c>
      <c r="CO381" s="328">
        <v>4.4839408887797916E-3</v>
      </c>
      <c r="CP381" s="328">
        <v>0.3389149107003453</v>
      </c>
      <c r="CQ381" s="328">
        <v>0.44274294454256058</v>
      </c>
      <c r="CR381" s="328">
        <v>0.66445257061062724</v>
      </c>
      <c r="CS381" s="328">
        <v>0.60681413691587882</v>
      </c>
      <c r="CT381" s="328">
        <v>0.89105411970234738</v>
      </c>
      <c r="CU381" s="328">
        <v>0.1672671831893906</v>
      </c>
      <c r="CV381" s="328">
        <v>0.19332344512605104</v>
      </c>
      <c r="CW381" s="329">
        <v>0.68887029860950477</v>
      </c>
    </row>
    <row r="382" spans="1:101" x14ac:dyDescent="0.25">
      <c r="A382" s="322">
        <v>380</v>
      </c>
      <c r="B382" s="327">
        <v>0.33058603297411615</v>
      </c>
      <c r="C382" s="328">
        <v>0.79897668750563611</v>
      </c>
      <c r="D382" s="328">
        <v>0.30728512840395084</v>
      </c>
      <c r="E382" s="328">
        <v>0.85124191008539385</v>
      </c>
      <c r="F382" s="328">
        <v>5.4740086293483259E-3</v>
      </c>
      <c r="G382" s="328">
        <v>0.5948886342415074</v>
      </c>
      <c r="H382" s="328">
        <v>0.15983723804918704</v>
      </c>
      <c r="I382" s="328">
        <v>0.27533081682589522</v>
      </c>
      <c r="J382" s="328">
        <v>0.82285708262990309</v>
      </c>
      <c r="K382" s="328">
        <v>6.2514713751208539E-2</v>
      </c>
      <c r="L382" s="328">
        <v>0.73205611074075905</v>
      </c>
      <c r="M382" s="328">
        <v>0.71814126313321225</v>
      </c>
      <c r="N382" s="328">
        <v>0.60391522990682889</v>
      </c>
      <c r="O382" s="328">
        <v>0.45891167449303083</v>
      </c>
      <c r="P382" s="328">
        <v>0.19919562018204129</v>
      </c>
      <c r="Q382" s="328">
        <v>0.53967004423510279</v>
      </c>
      <c r="R382" s="328">
        <v>0.16417298527054686</v>
      </c>
      <c r="S382" s="328">
        <v>0.76726124847565402</v>
      </c>
      <c r="T382" s="328">
        <v>6.0534381404404591E-2</v>
      </c>
      <c r="U382" s="328">
        <v>0.10977203591060469</v>
      </c>
      <c r="V382" s="328">
        <v>0.63941728022691624</v>
      </c>
      <c r="W382" s="328">
        <v>0.73377360075180231</v>
      </c>
      <c r="X382" s="328">
        <v>4.8485214472835381E-3</v>
      </c>
      <c r="Y382" s="328">
        <v>0.56784829664803027</v>
      </c>
      <c r="Z382" s="328">
        <v>0.33805712723170522</v>
      </c>
      <c r="AA382" s="328">
        <v>0.10574316473941892</v>
      </c>
      <c r="AB382" s="328">
        <v>0.74989643060974487</v>
      </c>
      <c r="AC382" s="328">
        <v>0.56047220135790199</v>
      </c>
      <c r="AD382" s="328">
        <v>0.51702982092118699</v>
      </c>
      <c r="AE382" s="328">
        <v>0.9702956508749685</v>
      </c>
      <c r="AF382" s="328">
        <v>0.89835684558720352</v>
      </c>
      <c r="AG382" s="328">
        <v>0.63207135191917896</v>
      </c>
      <c r="AH382" s="328">
        <v>0.14225986949052327</v>
      </c>
      <c r="AI382" s="328">
        <v>0.23467238192197026</v>
      </c>
      <c r="AJ382" s="328">
        <v>0.44340929495614834</v>
      </c>
      <c r="AK382" s="328">
        <v>0.33769617937811258</v>
      </c>
      <c r="AL382" s="328">
        <v>0.64097806353424303</v>
      </c>
      <c r="AM382" s="328">
        <v>0.53748643370376215</v>
      </c>
      <c r="AN382" s="328">
        <v>0.73792795282432899</v>
      </c>
      <c r="AO382" s="328">
        <v>0.1840705148024866</v>
      </c>
      <c r="AP382" s="328">
        <v>0.20584676841124194</v>
      </c>
      <c r="AQ382" s="328">
        <v>0.87632166010203694</v>
      </c>
      <c r="AR382" s="328">
        <v>0.90415297591588084</v>
      </c>
      <c r="AS382" s="328">
        <v>0.73123295986814085</v>
      </c>
      <c r="AT382" s="328">
        <v>0.34851236079845749</v>
      </c>
      <c r="AU382" s="328">
        <v>0.40968598881815943</v>
      </c>
      <c r="AV382" s="328">
        <v>0.77877272727212077</v>
      </c>
      <c r="AW382" s="328">
        <v>0.8843371265810942</v>
      </c>
      <c r="AX382" s="328">
        <v>0.2505693266852651</v>
      </c>
      <c r="AY382" s="328">
        <v>0.86546895460604301</v>
      </c>
      <c r="AZ382" s="328">
        <v>0.80930411676530234</v>
      </c>
      <c r="BA382" s="328">
        <v>0.99847897998758062</v>
      </c>
      <c r="BB382" s="328">
        <v>0.29076256982998783</v>
      </c>
      <c r="BC382" s="328">
        <v>0.13766054165536334</v>
      </c>
      <c r="BD382" s="328">
        <v>0.94521436887891719</v>
      </c>
      <c r="BE382" s="328">
        <v>0.57175278252024597</v>
      </c>
      <c r="BF382" s="328">
        <v>0.38108805613508245</v>
      </c>
      <c r="BG382" s="328">
        <v>0.96527986119626652</v>
      </c>
      <c r="BH382" s="328">
        <v>0.90307711170570237</v>
      </c>
      <c r="BI382" s="328">
        <v>0.36301383260022835</v>
      </c>
      <c r="BJ382" s="328">
        <v>0.64178462721417073</v>
      </c>
      <c r="BK382" s="328">
        <v>0.926987089780414</v>
      </c>
      <c r="BL382" s="328">
        <v>0.84924657882666343</v>
      </c>
      <c r="BM382" s="328">
        <v>0.17467448059667756</v>
      </c>
      <c r="BN382" s="328">
        <v>0.44475658656908834</v>
      </c>
      <c r="BO382" s="328">
        <v>0.87861571604972255</v>
      </c>
      <c r="BP382" s="328">
        <v>0.52630394740305508</v>
      </c>
      <c r="BQ382" s="328">
        <v>0.11395042803780697</v>
      </c>
      <c r="BR382" s="328">
        <v>0.89787292846189559</v>
      </c>
      <c r="BS382" s="328">
        <v>0.73552334740394421</v>
      </c>
      <c r="BT382" s="328">
        <v>0.66318784214321558</v>
      </c>
      <c r="BU382" s="328">
        <v>0.80651509103597352</v>
      </c>
      <c r="BV382" s="328">
        <v>0.1740461843738883</v>
      </c>
      <c r="BW382" s="328">
        <v>0.17984227473106817</v>
      </c>
      <c r="BX382" s="328">
        <v>0.12613699283762614</v>
      </c>
      <c r="BY382" s="328">
        <v>0.7643669499853889</v>
      </c>
      <c r="BZ382" s="328">
        <v>0.57498209148680957</v>
      </c>
      <c r="CA382" s="328">
        <v>6.1253967156297051E-2</v>
      </c>
      <c r="CB382" s="328">
        <v>0.12450452902108999</v>
      </c>
      <c r="CC382" s="328">
        <v>0.3264933948148423</v>
      </c>
      <c r="CD382" s="328">
        <v>0.83088332121304465</v>
      </c>
      <c r="CE382" s="328">
        <v>0.92049573296514442</v>
      </c>
      <c r="CF382" s="328">
        <v>0.60072874792284359</v>
      </c>
      <c r="CG382" s="328">
        <v>2.5990305197685304E-2</v>
      </c>
      <c r="CH382" s="328">
        <v>3.1078597656671647E-2</v>
      </c>
      <c r="CI382" s="328">
        <v>7.2071341185759863E-2</v>
      </c>
      <c r="CJ382" s="328">
        <v>0.37256202286299622</v>
      </c>
      <c r="CK382" s="328">
        <v>0.8239787410810866</v>
      </c>
      <c r="CL382" s="328">
        <v>0.37997479856894412</v>
      </c>
      <c r="CM382" s="328">
        <v>0.43658202168899773</v>
      </c>
      <c r="CN382" s="328">
        <v>4.38720082762587E-2</v>
      </c>
      <c r="CO382" s="328">
        <v>0.36827891749814778</v>
      </c>
      <c r="CP382" s="328">
        <v>0.92001527079328693</v>
      </c>
      <c r="CQ382" s="328">
        <v>0.79970115952369869</v>
      </c>
      <c r="CR382" s="328">
        <v>0.58670892985125533</v>
      </c>
      <c r="CS382" s="328">
        <v>0.84764636771389235</v>
      </c>
      <c r="CT382" s="328">
        <v>9.846972450983138E-2</v>
      </c>
      <c r="CU382" s="328">
        <v>0.72300807445132365</v>
      </c>
      <c r="CV382" s="328">
        <v>0.40606356593029691</v>
      </c>
      <c r="CW382" s="329">
        <v>0.16550385906160248</v>
      </c>
    </row>
    <row r="383" spans="1:101" x14ac:dyDescent="0.25">
      <c r="A383" s="322">
        <v>381</v>
      </c>
      <c r="B383" s="327">
        <v>6.2363926631092248E-2</v>
      </c>
      <c r="C383" s="328">
        <v>2.305120817152595E-2</v>
      </c>
      <c r="D383" s="328">
        <v>0.40079380439798928</v>
      </c>
      <c r="E383" s="328">
        <v>0.93486718776862254</v>
      </c>
      <c r="F383" s="328">
        <v>4.5868756969863256E-2</v>
      </c>
      <c r="G383" s="328">
        <v>0.94317593815450818</v>
      </c>
      <c r="H383" s="328">
        <v>6.7648737676952564E-2</v>
      </c>
      <c r="I383" s="328">
        <v>0.66033241280204558</v>
      </c>
      <c r="J383" s="328">
        <v>0.18745086405635392</v>
      </c>
      <c r="K383" s="328">
        <v>0.6427941682146372</v>
      </c>
      <c r="L383" s="328">
        <v>0.27094032092324905</v>
      </c>
      <c r="M383" s="328">
        <v>0.12088561650959395</v>
      </c>
      <c r="N383" s="328">
        <v>0.3677121210938763</v>
      </c>
      <c r="O383" s="328">
        <v>0.58172957678745996</v>
      </c>
      <c r="P383" s="328">
        <v>0.59409750905604319</v>
      </c>
      <c r="Q383" s="328">
        <v>0.37188294486745299</v>
      </c>
      <c r="R383" s="328">
        <v>0.65522923431797153</v>
      </c>
      <c r="S383" s="328">
        <v>0.24752409013803689</v>
      </c>
      <c r="T383" s="328">
        <v>0.7780527955108314</v>
      </c>
      <c r="U383" s="328">
        <v>0.55889455605111049</v>
      </c>
      <c r="V383" s="328">
        <v>0.77082764341271415</v>
      </c>
      <c r="W383" s="328">
        <v>7.7331290247725448E-2</v>
      </c>
      <c r="X383" s="328">
        <v>0.94591152425695779</v>
      </c>
      <c r="Y383" s="328">
        <v>0.5316551126755158</v>
      </c>
      <c r="Z383" s="328">
        <v>0.44516110461130776</v>
      </c>
      <c r="AA383" s="328">
        <v>0.62757525199102715</v>
      </c>
      <c r="AB383" s="328">
        <v>0.50672466188289977</v>
      </c>
      <c r="AC383" s="328">
        <v>0.34080851873877371</v>
      </c>
      <c r="AD383" s="328">
        <v>0.27757922687674252</v>
      </c>
      <c r="AE383" s="328">
        <v>0.88305172496574658</v>
      </c>
      <c r="AF383" s="328">
        <v>5.7966487401355238E-3</v>
      </c>
      <c r="AG383" s="328">
        <v>0.43337987666868028</v>
      </c>
      <c r="AH383" s="328">
        <v>0.21349020243009864</v>
      </c>
      <c r="AI383" s="328">
        <v>0.36792231221821781</v>
      </c>
      <c r="AJ383" s="328">
        <v>0.21528097099495658</v>
      </c>
      <c r="AK383" s="328">
        <v>0.91266835531876334</v>
      </c>
      <c r="AL383" s="328">
        <v>0.96309678517034247</v>
      </c>
      <c r="AM383" s="328">
        <v>0.97949157284885668</v>
      </c>
      <c r="AN383" s="328">
        <v>0.70683773748594003</v>
      </c>
      <c r="AO383" s="328">
        <v>1.2794314770527615E-2</v>
      </c>
      <c r="AP383" s="328">
        <v>0.11709341424463915</v>
      </c>
      <c r="AQ383" s="328">
        <v>0.40051949691776301</v>
      </c>
      <c r="AR383" s="328">
        <v>0.80099269335898882</v>
      </c>
      <c r="AS383" s="328">
        <v>0.45516628696065897</v>
      </c>
      <c r="AT383" s="328">
        <v>4.9101976469505537E-2</v>
      </c>
      <c r="AU383" s="328">
        <v>0.34040714069113864</v>
      </c>
      <c r="AV383" s="328">
        <v>0.69555249672222885</v>
      </c>
      <c r="AW383" s="328">
        <v>0.5053558618205749</v>
      </c>
      <c r="AX383" s="328">
        <v>0.20893563814481464</v>
      </c>
      <c r="AY383" s="328">
        <v>0.57574124548176719</v>
      </c>
      <c r="AZ383" s="328">
        <v>0.33053532965881249</v>
      </c>
      <c r="BA383" s="328">
        <v>0.12592661068800837</v>
      </c>
      <c r="BB383" s="328">
        <v>0.32838895275195412</v>
      </c>
      <c r="BC383" s="328">
        <v>0.89959505043031651</v>
      </c>
      <c r="BD383" s="328">
        <v>0.43622414145356547</v>
      </c>
      <c r="BE383" s="328">
        <v>0.67288678203472063</v>
      </c>
      <c r="BF383" s="328">
        <v>0.25640990056040103</v>
      </c>
      <c r="BG383" s="328">
        <v>0.11148179034968098</v>
      </c>
      <c r="BH383" s="328">
        <v>0.88283677086775891</v>
      </c>
      <c r="BI383" s="328">
        <v>0.35463093249655442</v>
      </c>
      <c r="BJ383" s="328">
        <v>0.80115979253256864</v>
      </c>
      <c r="BK383" s="328">
        <v>0.64449549809714091</v>
      </c>
      <c r="BL383" s="328">
        <v>0.82227520736107884</v>
      </c>
      <c r="BM383" s="328">
        <v>0.7100538076938403</v>
      </c>
      <c r="BN383" s="328">
        <v>0.25641229178330027</v>
      </c>
      <c r="BO383" s="328">
        <v>0.25542793092979754</v>
      </c>
      <c r="BP383" s="328">
        <v>0.76412663413876036</v>
      </c>
      <c r="BQ383" s="328">
        <v>0.23463902670864023</v>
      </c>
      <c r="BR383" s="328">
        <v>0.16110470575210556</v>
      </c>
      <c r="BS383" s="328">
        <v>4.0393870620714978E-2</v>
      </c>
      <c r="BT383" s="328">
        <v>0.33367373602595674</v>
      </c>
      <c r="BU383" s="328">
        <v>0.20418964237564907</v>
      </c>
      <c r="BV383" s="328">
        <v>2.7074562844290773E-2</v>
      </c>
      <c r="BW383" s="328">
        <v>0.72294852563292955</v>
      </c>
      <c r="BX383" s="328">
        <v>0.65527169193497636</v>
      </c>
      <c r="BY383" s="328">
        <v>5.4056172072489694E-2</v>
      </c>
      <c r="BZ383" s="328">
        <v>6.743415587353363E-2</v>
      </c>
      <c r="CA383" s="328">
        <v>0.9363429556300169</v>
      </c>
      <c r="CB383" s="328">
        <v>0.29724297610145078</v>
      </c>
      <c r="CC383" s="328">
        <v>0.86948224853205325</v>
      </c>
      <c r="CD383" s="328">
        <v>0.61214469170888841</v>
      </c>
      <c r="CE383" s="328">
        <v>0.50450131462671166</v>
      </c>
      <c r="CF383" s="328">
        <v>0.67294041663720017</v>
      </c>
      <c r="CG383" s="328">
        <v>0.93134114587314354</v>
      </c>
      <c r="CH383" s="328">
        <v>0.96117037690114859</v>
      </c>
      <c r="CI383" s="328">
        <v>0.96035043489860272</v>
      </c>
      <c r="CJ383" s="328">
        <v>0.26517381330793777</v>
      </c>
      <c r="CK383" s="328">
        <v>0.44567983880927886</v>
      </c>
      <c r="CL383" s="328">
        <v>0.52765042276486374</v>
      </c>
      <c r="CM383" s="328">
        <v>0.12415212670745368</v>
      </c>
      <c r="CN383" s="328">
        <v>0.1102238916404561</v>
      </c>
      <c r="CO383" s="328">
        <v>0.28583975864236555</v>
      </c>
      <c r="CP383" s="328">
        <v>0.43845307112443876</v>
      </c>
      <c r="CQ383" s="328">
        <v>0.89968607578461723</v>
      </c>
      <c r="CR383" s="328">
        <v>4.4791160198543789E-2</v>
      </c>
      <c r="CS383" s="328">
        <v>0.10566562934987123</v>
      </c>
      <c r="CT383" s="328">
        <v>7.3150436806130648E-2</v>
      </c>
      <c r="CU383" s="328">
        <v>0.81691747533547976</v>
      </c>
      <c r="CV383" s="328">
        <v>0.50109980051212277</v>
      </c>
      <c r="CW383" s="329">
        <v>0.22609060224588617</v>
      </c>
    </row>
    <row r="384" spans="1:101" x14ac:dyDescent="0.25">
      <c r="A384" s="322">
        <v>382</v>
      </c>
      <c r="B384" s="327">
        <v>0.93385329908540493</v>
      </c>
      <c r="C384" s="328">
        <v>0.93655695932665939</v>
      </c>
      <c r="D384" s="328">
        <v>0.35792601553909442</v>
      </c>
      <c r="E384" s="328">
        <v>0.38636462537230631</v>
      </c>
      <c r="F384" s="328">
        <v>0.71380135105597153</v>
      </c>
      <c r="G384" s="328">
        <v>0.5394171398821026</v>
      </c>
      <c r="H384" s="328">
        <v>0.90748574921248193</v>
      </c>
      <c r="I384" s="328">
        <v>0.48507748495498682</v>
      </c>
      <c r="J384" s="328">
        <v>0.58581301536387587</v>
      </c>
      <c r="K384" s="328">
        <v>0.57355525608473723</v>
      </c>
      <c r="L384" s="328">
        <v>0.58227330332659499</v>
      </c>
      <c r="M384" s="328">
        <v>0.11762877548417361</v>
      </c>
      <c r="N384" s="328">
        <v>0.31472378248004973</v>
      </c>
      <c r="O384" s="328">
        <v>0.16185075890440803</v>
      </c>
      <c r="P384" s="328">
        <v>0.59484127811281606</v>
      </c>
      <c r="Q384" s="328">
        <v>0.99904819041890858</v>
      </c>
      <c r="R384" s="328">
        <v>0.4417835894570592</v>
      </c>
      <c r="S384" s="328">
        <v>0.37312455879216166</v>
      </c>
      <c r="T384" s="328">
        <v>4.1265906686242637E-2</v>
      </c>
      <c r="U384" s="328">
        <v>7.0907965019097574E-2</v>
      </c>
      <c r="V384" s="328">
        <v>0.49542456509345723</v>
      </c>
      <c r="W384" s="328">
        <v>0.82676735577771776</v>
      </c>
      <c r="X384" s="328">
        <v>0.8311049324725257</v>
      </c>
      <c r="Y384" s="328">
        <v>0.19711435870790961</v>
      </c>
      <c r="Z384" s="328">
        <v>0.97909678233199449</v>
      </c>
      <c r="AA384" s="328">
        <v>0.51507857155916392</v>
      </c>
      <c r="AB384" s="328">
        <v>0.63292023541292863</v>
      </c>
      <c r="AC384" s="328">
        <v>0.22454774681029011</v>
      </c>
      <c r="AD384" s="328">
        <v>0.31212934128498704</v>
      </c>
      <c r="AE384" s="328">
        <v>0.77761447780391668</v>
      </c>
      <c r="AF384" s="328">
        <v>8.8750774474539718E-2</v>
      </c>
      <c r="AG384" s="328">
        <v>0.11949115705328017</v>
      </c>
      <c r="AH384" s="328">
        <v>0.11425833903795835</v>
      </c>
      <c r="AI384" s="328">
        <v>0.21379577273185224</v>
      </c>
      <c r="AJ384" s="328">
        <v>0.16913252966067649</v>
      </c>
      <c r="AK384" s="328">
        <v>0.79407492646414046</v>
      </c>
      <c r="AL384" s="328">
        <v>0.55529439699878136</v>
      </c>
      <c r="AM384" s="328">
        <v>0.22064425846193814</v>
      </c>
      <c r="AN384" s="328">
        <v>0.94503452434526136</v>
      </c>
      <c r="AO384" s="328">
        <v>0.11564729346315872</v>
      </c>
      <c r="AP384" s="328">
        <v>0.1053745539083657</v>
      </c>
      <c r="AQ384" s="328">
        <v>0.92943738394640341</v>
      </c>
      <c r="AR384" s="328">
        <v>0.77603069478235831</v>
      </c>
      <c r="AS384" s="328">
        <v>0.37299308532905884</v>
      </c>
      <c r="AT384" s="328">
        <v>0.90864877878555195</v>
      </c>
      <c r="AU384" s="328">
        <v>0.94464341930410289</v>
      </c>
      <c r="AV384" s="328">
        <v>0.58184609795813991</v>
      </c>
      <c r="AW384" s="328">
        <v>0.75752918455045926</v>
      </c>
      <c r="AX384" s="328">
        <v>9.3070357624364775E-2</v>
      </c>
      <c r="AY384" s="328">
        <v>0.42645262130905337</v>
      </c>
      <c r="AZ384" s="328">
        <v>0.62044889503386269</v>
      </c>
      <c r="BA384" s="328">
        <v>0.74550474618016693</v>
      </c>
      <c r="BB384" s="328">
        <v>0.71730118247248753</v>
      </c>
      <c r="BC384" s="328">
        <v>0.99773050878059011</v>
      </c>
      <c r="BD384" s="328">
        <v>4.0250874802790548E-2</v>
      </c>
      <c r="BE384" s="328">
        <v>0.70966703732883318</v>
      </c>
      <c r="BF384" s="328">
        <v>0.85842181067549861</v>
      </c>
      <c r="BG384" s="328">
        <v>0.37407004403698974</v>
      </c>
      <c r="BH384" s="328">
        <v>5.3118532943400965E-2</v>
      </c>
      <c r="BI384" s="328">
        <v>8.3476891249431695E-2</v>
      </c>
      <c r="BJ384" s="328">
        <v>0.95456103683859994</v>
      </c>
      <c r="BK384" s="328">
        <v>0.40885980034565339</v>
      </c>
      <c r="BL384" s="328">
        <v>8.871700345538347E-2</v>
      </c>
      <c r="BM384" s="328">
        <v>0.15130470823208597</v>
      </c>
      <c r="BN384" s="328">
        <v>0.19928579479546737</v>
      </c>
      <c r="BO384" s="328">
        <v>0.91868783698172329</v>
      </c>
      <c r="BP384" s="328">
        <v>0.69490089170386771</v>
      </c>
      <c r="BQ384" s="328">
        <v>0.53185170663158221</v>
      </c>
      <c r="BR384" s="328">
        <v>0.97033315399078468</v>
      </c>
      <c r="BS384" s="328">
        <v>0.86801157795541584</v>
      </c>
      <c r="BT384" s="328">
        <v>0.75499208096624848</v>
      </c>
      <c r="BU384" s="328">
        <v>0.82173797299303608</v>
      </c>
      <c r="BV384" s="328">
        <v>0.14481168242321174</v>
      </c>
      <c r="BW384" s="328">
        <v>0.15434461548470368</v>
      </c>
      <c r="BX384" s="328">
        <v>0.74378701397905012</v>
      </c>
      <c r="BY384" s="328">
        <v>0.10358771294117286</v>
      </c>
      <c r="BZ384" s="328">
        <v>0.2322201179363792</v>
      </c>
      <c r="CA384" s="328">
        <v>0.22414698571077052</v>
      </c>
      <c r="CB384" s="328">
        <v>5.5508935219460875E-2</v>
      </c>
      <c r="CC384" s="328">
        <v>0.3700789061496057</v>
      </c>
      <c r="CD384" s="328">
        <v>0.46721655864008538</v>
      </c>
      <c r="CE384" s="328">
        <v>0.47826621731809604</v>
      </c>
      <c r="CF384" s="328">
        <v>0.61078811895333285</v>
      </c>
      <c r="CG384" s="328">
        <v>0.92947261588501284</v>
      </c>
      <c r="CH384" s="328">
        <v>0.70860819653178675</v>
      </c>
      <c r="CI384" s="328">
        <v>0.304991294023232</v>
      </c>
      <c r="CJ384" s="328">
        <v>0.91163307525569071</v>
      </c>
      <c r="CK384" s="328">
        <v>0.83320193781893237</v>
      </c>
      <c r="CL384" s="328">
        <v>0.36062583290601458</v>
      </c>
      <c r="CM384" s="328">
        <v>0.59344174303968433</v>
      </c>
      <c r="CN384" s="328">
        <v>9.1999808404928274E-2</v>
      </c>
      <c r="CO384" s="328">
        <v>0.65937406450480762</v>
      </c>
      <c r="CP384" s="328">
        <v>0.18486141021624936</v>
      </c>
      <c r="CQ384" s="328">
        <v>0.66559914437722334</v>
      </c>
      <c r="CR384" s="328">
        <v>0.29679519241392605</v>
      </c>
      <c r="CS384" s="328">
        <v>0.96227941912881398</v>
      </c>
      <c r="CT384" s="328">
        <v>0.10635850828568394</v>
      </c>
      <c r="CU384" s="328">
        <v>0.59052909986171809</v>
      </c>
      <c r="CV384" s="328">
        <v>0.48701213295179802</v>
      </c>
      <c r="CW384" s="329">
        <v>0.81827061585443328</v>
      </c>
    </row>
    <row r="385" spans="1:101" x14ac:dyDescent="0.25">
      <c r="A385" s="322">
        <v>383</v>
      </c>
      <c r="B385" s="327">
        <v>0.14580155530119487</v>
      </c>
      <c r="C385" s="328">
        <v>0.76667019410944093</v>
      </c>
      <c r="D385" s="328">
        <v>0.60343246860536959</v>
      </c>
      <c r="E385" s="328">
        <v>0.58098869795507824</v>
      </c>
      <c r="F385" s="328">
        <v>0.65588503480086935</v>
      </c>
      <c r="G385" s="328">
        <v>0.5767755459437085</v>
      </c>
      <c r="H385" s="328">
        <v>0.15970274916494542</v>
      </c>
      <c r="I385" s="328">
        <v>0.5798068925142259</v>
      </c>
      <c r="J385" s="328">
        <v>0.44354883583551707</v>
      </c>
      <c r="K385" s="328">
        <v>0.41652652589520711</v>
      </c>
      <c r="L385" s="328">
        <v>0.72293644266913137</v>
      </c>
      <c r="M385" s="328">
        <v>0.69574354371710623</v>
      </c>
      <c r="N385" s="328">
        <v>0.35929051981039128</v>
      </c>
      <c r="O385" s="328">
        <v>0.44802994838284471</v>
      </c>
      <c r="P385" s="328">
        <v>0.2095544560980116</v>
      </c>
      <c r="Q385" s="328">
        <v>0.26186747828800483</v>
      </c>
      <c r="R385" s="328">
        <v>1.417105556973941E-2</v>
      </c>
      <c r="S385" s="328">
        <v>2.4149299259601742E-2</v>
      </c>
      <c r="T385" s="328">
        <v>5.8011745145865046E-2</v>
      </c>
      <c r="U385" s="328">
        <v>0.82643899261484721</v>
      </c>
      <c r="V385" s="328">
        <v>0.31584753346990979</v>
      </c>
      <c r="W385" s="328">
        <v>3.4910945462240939E-2</v>
      </c>
      <c r="X385" s="328">
        <v>0.27449421928965823</v>
      </c>
      <c r="Y385" s="328">
        <v>0.70471894921319334</v>
      </c>
      <c r="Z385" s="328">
        <v>0.74756786504321071</v>
      </c>
      <c r="AA385" s="328">
        <v>0.91264732588746433</v>
      </c>
      <c r="AB385" s="328">
        <v>0.49676775436358378</v>
      </c>
      <c r="AC385" s="328">
        <v>8.9015002054849468E-2</v>
      </c>
      <c r="AD385" s="328">
        <v>0.72688261306768265</v>
      </c>
      <c r="AE385" s="328">
        <v>0.93396540694299812</v>
      </c>
      <c r="AF385" s="328">
        <v>0.41354232770134836</v>
      </c>
      <c r="AG385" s="328">
        <v>0.19958967973175223</v>
      </c>
      <c r="AH385" s="328">
        <v>0.93396075610133522</v>
      </c>
      <c r="AI385" s="328">
        <v>0.48443678926117428</v>
      </c>
      <c r="AJ385" s="328">
        <v>0.35284496665068499</v>
      </c>
      <c r="AK385" s="328">
        <v>0.9988624351549884</v>
      </c>
      <c r="AL385" s="328">
        <v>0.35742582966315317</v>
      </c>
      <c r="AM385" s="328">
        <v>0.95499329980906911</v>
      </c>
      <c r="AN385" s="328">
        <v>7.305998407839831E-2</v>
      </c>
      <c r="AO385" s="328">
        <v>0.3147968152628986</v>
      </c>
      <c r="AP385" s="328">
        <v>0.44523679849737841</v>
      </c>
      <c r="AQ385" s="328">
        <v>0.5372357784048305</v>
      </c>
      <c r="AR385" s="328">
        <v>0.43034390541655565</v>
      </c>
      <c r="AS385" s="328">
        <v>0.52923470426703023</v>
      </c>
      <c r="AT385" s="328">
        <v>0.79512245293840556</v>
      </c>
      <c r="AU385" s="328">
        <v>0.53336428547644488</v>
      </c>
      <c r="AV385" s="328">
        <v>0.24664915154252842</v>
      </c>
      <c r="AW385" s="328">
        <v>0.20675336042958214</v>
      </c>
      <c r="AX385" s="328">
        <v>0.53277006927510873</v>
      </c>
      <c r="AY385" s="328">
        <v>0.98608128888283719</v>
      </c>
      <c r="AZ385" s="328">
        <v>0.14538268761592965</v>
      </c>
      <c r="BA385" s="328">
        <v>0.99390356927743562</v>
      </c>
      <c r="BB385" s="328">
        <v>0.63959444307522872</v>
      </c>
      <c r="BC385" s="328">
        <v>0.67840279073874221</v>
      </c>
      <c r="BD385" s="328">
        <v>1.3357427603443384E-2</v>
      </c>
      <c r="BE385" s="328">
        <v>0.8632588815235076</v>
      </c>
      <c r="BF385" s="328">
        <v>0.83584907774392025</v>
      </c>
      <c r="BG385" s="328">
        <v>0.74194527503576446</v>
      </c>
      <c r="BH385" s="328">
        <v>0.17469637518017489</v>
      </c>
      <c r="BI385" s="328">
        <v>0.45488534858504259</v>
      </c>
      <c r="BJ385" s="328">
        <v>0.27247794318116969</v>
      </c>
      <c r="BK385" s="328">
        <v>0.8332914461175891</v>
      </c>
      <c r="BL385" s="328">
        <v>0.59321924389827108</v>
      </c>
      <c r="BM385" s="328">
        <v>0.18333220002882578</v>
      </c>
      <c r="BN385" s="328">
        <v>0.61190146619534169</v>
      </c>
      <c r="BO385" s="328">
        <v>0.27755389997238877</v>
      </c>
      <c r="BP385" s="328">
        <v>0.46549081273503745</v>
      </c>
      <c r="BQ385" s="328">
        <v>0.56834651355962951</v>
      </c>
      <c r="BR385" s="328">
        <v>0.91640200031009389</v>
      </c>
      <c r="BS385" s="328">
        <v>0.87567903042425788</v>
      </c>
      <c r="BT385" s="328">
        <v>4.0823635059688002E-2</v>
      </c>
      <c r="BU385" s="328">
        <v>0.92132793418187653</v>
      </c>
      <c r="BV385" s="328">
        <v>0.94977180387049165</v>
      </c>
      <c r="BW385" s="328">
        <v>4.8203136540241331E-2</v>
      </c>
      <c r="BX385" s="328">
        <v>0.89036060729154998</v>
      </c>
      <c r="BY385" s="328">
        <v>0.7403447741160063</v>
      </c>
      <c r="BZ385" s="328">
        <v>0.71599579990358397</v>
      </c>
      <c r="CA385" s="328">
        <v>0.95470234246271435</v>
      </c>
      <c r="CB385" s="328">
        <v>0.46626597529235014</v>
      </c>
      <c r="CC385" s="328">
        <v>0.82005434556777601</v>
      </c>
      <c r="CD385" s="328">
        <v>0.92752400800304713</v>
      </c>
      <c r="CE385" s="328">
        <v>0.40207862918754889</v>
      </c>
      <c r="CF385" s="328">
        <v>0.88763814467833679</v>
      </c>
      <c r="CG385" s="328">
        <v>0.65615183895590068</v>
      </c>
      <c r="CH385" s="328">
        <v>0.81526052537840443</v>
      </c>
      <c r="CI385" s="328">
        <v>3.0182208705642921E-2</v>
      </c>
      <c r="CJ385" s="328">
        <v>0.94730159372819767</v>
      </c>
      <c r="CK385" s="328">
        <v>0.42753866762123316</v>
      </c>
      <c r="CL385" s="328">
        <v>0.98532390221963961</v>
      </c>
      <c r="CM385" s="328">
        <v>0.86769375585092678</v>
      </c>
      <c r="CN385" s="328">
        <v>0.53396123723952615</v>
      </c>
      <c r="CO385" s="328">
        <v>0.47284405782580219</v>
      </c>
      <c r="CP385" s="328">
        <v>0.82411634134386813</v>
      </c>
      <c r="CQ385" s="328">
        <v>0.54325852609530934</v>
      </c>
      <c r="CR385" s="328">
        <v>0.37587337851020308</v>
      </c>
      <c r="CS385" s="328">
        <v>7.2131988152595028E-2</v>
      </c>
      <c r="CT385" s="328">
        <v>0.45159705821463625</v>
      </c>
      <c r="CU385" s="328">
        <v>0.7026645268388334</v>
      </c>
      <c r="CV385" s="328">
        <v>0.7742076657660677</v>
      </c>
      <c r="CW385" s="329">
        <v>0.67954725877499045</v>
      </c>
    </row>
    <row r="386" spans="1:101" x14ac:dyDescent="0.25">
      <c r="A386" s="322">
        <v>384</v>
      </c>
      <c r="B386" s="327">
        <v>0.83730202935384934</v>
      </c>
      <c r="C386" s="328">
        <v>0.22033179900450284</v>
      </c>
      <c r="D386" s="328">
        <v>0.76754667705768531</v>
      </c>
      <c r="E386" s="328">
        <v>0.97373674946285416</v>
      </c>
      <c r="F386" s="328">
        <v>0.4449593517003585</v>
      </c>
      <c r="G386" s="328">
        <v>0.71487255383660586</v>
      </c>
      <c r="H386" s="328">
        <v>0.5396509731272392</v>
      </c>
      <c r="I386" s="328">
        <v>0.70164201558484263</v>
      </c>
      <c r="J386" s="328">
        <v>0.19802977463606375</v>
      </c>
      <c r="K386" s="328">
        <v>0.72667619908425607</v>
      </c>
      <c r="L386" s="328">
        <v>0.95899024752420248</v>
      </c>
      <c r="M386" s="328">
        <v>7.8282281199102854E-2</v>
      </c>
      <c r="N386" s="328">
        <v>0.15877657467841555</v>
      </c>
      <c r="O386" s="328">
        <v>0.83074237575174181</v>
      </c>
      <c r="P386" s="328">
        <v>0.4183297108823707</v>
      </c>
      <c r="Q386" s="328">
        <v>0.31032242475523031</v>
      </c>
      <c r="R386" s="328">
        <v>0.27635205136934604</v>
      </c>
      <c r="S386" s="328">
        <v>0.88760869147828725</v>
      </c>
      <c r="T386" s="328">
        <v>0.54710935927458793</v>
      </c>
      <c r="U386" s="328">
        <v>0.97443818733233667</v>
      </c>
      <c r="V386" s="328">
        <v>0.59716224542551388</v>
      </c>
      <c r="W386" s="328">
        <v>0.43295210624943303</v>
      </c>
      <c r="X386" s="328">
        <v>0.36889762975202256</v>
      </c>
      <c r="Y386" s="328">
        <v>0.15510753475483519</v>
      </c>
      <c r="Z386" s="328">
        <v>0.87376284922333891</v>
      </c>
      <c r="AA386" s="328">
        <v>0.74762212673613804</v>
      </c>
      <c r="AB386" s="328">
        <v>0.28343258043091635</v>
      </c>
      <c r="AC386" s="328">
        <v>0.42592811546169451</v>
      </c>
      <c r="AD386" s="328">
        <v>0.68845962873805266</v>
      </c>
      <c r="AE386" s="328">
        <v>0.19232517300100849</v>
      </c>
      <c r="AF386" s="328">
        <v>0.31978485288930858</v>
      </c>
      <c r="AG386" s="328">
        <v>6.2191659038341562E-2</v>
      </c>
      <c r="AH386" s="328">
        <v>0.78134428710836623</v>
      </c>
      <c r="AI386" s="328">
        <v>3.1996844804623503E-2</v>
      </c>
      <c r="AJ386" s="328">
        <v>0.49198735874812805</v>
      </c>
      <c r="AK386" s="328">
        <v>0.47870975135947269</v>
      </c>
      <c r="AL386" s="328">
        <v>0.62374617323778292</v>
      </c>
      <c r="AM386" s="328">
        <v>0.17469148335110529</v>
      </c>
      <c r="AN386" s="328">
        <v>0.10033770114996576</v>
      </c>
      <c r="AO386" s="328">
        <v>0.38124832360993022</v>
      </c>
      <c r="AP386" s="328">
        <v>0.10692148089058051</v>
      </c>
      <c r="AQ386" s="328">
        <v>0.54565697048424333</v>
      </c>
      <c r="AR386" s="328">
        <v>0.65915586203449816</v>
      </c>
      <c r="AS386" s="328">
        <v>0.74456085781250536</v>
      </c>
      <c r="AT386" s="328">
        <v>0.4952401115153906</v>
      </c>
      <c r="AU386" s="328">
        <v>3.2555609583815759E-2</v>
      </c>
      <c r="AV386" s="328">
        <v>0.89850336820654531</v>
      </c>
      <c r="AW386" s="328">
        <v>0.66869741789367487</v>
      </c>
      <c r="AX386" s="328">
        <v>0.64238750689164625</v>
      </c>
      <c r="AY386" s="328">
        <v>0.42528851652143485</v>
      </c>
      <c r="AZ386" s="328">
        <v>0.16212858035612432</v>
      </c>
      <c r="BA386" s="328">
        <v>4.1201217634629916E-3</v>
      </c>
      <c r="BB386" s="328">
        <v>0.89286019137425665</v>
      </c>
      <c r="BC386" s="328">
        <v>0.92256137113331782</v>
      </c>
      <c r="BD386" s="328">
        <v>0.84469420495155312</v>
      </c>
      <c r="BE386" s="328">
        <v>0.2025436654117776</v>
      </c>
      <c r="BF386" s="328">
        <v>0.87871189588614129</v>
      </c>
      <c r="BG386" s="328">
        <v>3.0421009828616619E-2</v>
      </c>
      <c r="BH386" s="328">
        <v>0.32260343924926005</v>
      </c>
      <c r="BI386" s="328">
        <v>0.28639352298318421</v>
      </c>
      <c r="BJ386" s="328">
        <v>0.7456813794303665</v>
      </c>
      <c r="BK386" s="328">
        <v>0.52775037035661443</v>
      </c>
      <c r="BL386" s="328">
        <v>0.85696221799853856</v>
      </c>
      <c r="BM386" s="328">
        <v>9.6223991648474616E-2</v>
      </c>
      <c r="BN386" s="328">
        <v>0.78082499588446375</v>
      </c>
      <c r="BO386" s="328">
        <v>9.9609672041437003E-2</v>
      </c>
      <c r="BP386" s="328">
        <v>0.59471479914529102</v>
      </c>
      <c r="BQ386" s="328">
        <v>0.97890497812795729</v>
      </c>
      <c r="BR386" s="328">
        <v>0.51223792210146035</v>
      </c>
      <c r="BS386" s="328">
        <v>1.4234696614997766E-2</v>
      </c>
      <c r="BT386" s="328">
        <v>0.4127525086826882</v>
      </c>
      <c r="BU386" s="328">
        <v>0.56391642825856625</v>
      </c>
      <c r="BV386" s="328">
        <v>0.38298880306537098</v>
      </c>
      <c r="BW386" s="328">
        <v>0.26521212318265075</v>
      </c>
      <c r="BX386" s="328">
        <v>0.14363773312645822</v>
      </c>
      <c r="BY386" s="328">
        <v>0.44490030330219388</v>
      </c>
      <c r="BZ386" s="328">
        <v>0.7111888620838176</v>
      </c>
      <c r="CA386" s="328">
        <v>0.56476298468520802</v>
      </c>
      <c r="CB386" s="328">
        <v>0.92654875265732084</v>
      </c>
      <c r="CC386" s="328">
        <v>0.73222488734342051</v>
      </c>
      <c r="CD386" s="328">
        <v>0.20748232152822532</v>
      </c>
      <c r="CE386" s="328">
        <v>0.17913305918960654</v>
      </c>
      <c r="CF386" s="328">
        <v>0.55208269524247022</v>
      </c>
      <c r="CG386" s="328">
        <v>9.8927346839460917E-2</v>
      </c>
      <c r="CH386" s="328">
        <v>0.67513149981281462</v>
      </c>
      <c r="CI386" s="328">
        <v>1.8700923106789169E-2</v>
      </c>
      <c r="CJ386" s="328">
        <v>1.2719935477977451E-2</v>
      </c>
      <c r="CK386" s="328">
        <v>0.39570131703557632</v>
      </c>
      <c r="CL386" s="328">
        <v>0.50615972781066709</v>
      </c>
      <c r="CM386" s="328">
        <v>0.73805974475879021</v>
      </c>
      <c r="CN386" s="328">
        <v>0.17501926249351385</v>
      </c>
      <c r="CO386" s="328">
        <v>0.80957673943100872</v>
      </c>
      <c r="CP386" s="328">
        <v>0.46296150308471962</v>
      </c>
      <c r="CQ386" s="328">
        <v>0.92810107050537693</v>
      </c>
      <c r="CR386" s="328">
        <v>6.4969294235780239E-2</v>
      </c>
      <c r="CS386" s="328">
        <v>0.59140586939572959</v>
      </c>
      <c r="CT386" s="328">
        <v>0.25270178450033498</v>
      </c>
      <c r="CU386" s="328">
        <v>0.91177659633357289</v>
      </c>
      <c r="CV386" s="328">
        <v>0.23913965201638465</v>
      </c>
      <c r="CW386" s="329">
        <v>0.17813702033591294</v>
      </c>
    </row>
    <row r="387" spans="1:101" x14ac:dyDescent="0.25">
      <c r="A387" s="322">
        <v>385</v>
      </c>
      <c r="B387" s="327">
        <v>0.95393991619149165</v>
      </c>
      <c r="C387" s="328">
        <v>0.25254799325871335</v>
      </c>
      <c r="D387" s="328">
        <v>0.54174253041631304</v>
      </c>
      <c r="E387" s="328">
        <v>0.64813984184496576</v>
      </c>
      <c r="F387" s="328">
        <v>0.51377966155977295</v>
      </c>
      <c r="G387" s="328">
        <v>0.63615615193373709</v>
      </c>
      <c r="H387" s="328">
        <v>0.25191323636742702</v>
      </c>
      <c r="I387" s="328">
        <v>0.71284003066195445</v>
      </c>
      <c r="J387" s="328">
        <v>0.12634187796496477</v>
      </c>
      <c r="K387" s="328">
        <v>0.57185588872769655</v>
      </c>
      <c r="L387" s="328">
        <v>0.68074752078871992</v>
      </c>
      <c r="M387" s="328">
        <v>0.75566859133166564</v>
      </c>
      <c r="N387" s="328">
        <v>0.81646852304919748</v>
      </c>
      <c r="O387" s="328">
        <v>0.77574492045277421</v>
      </c>
      <c r="P387" s="328">
        <v>0.42029779703110304</v>
      </c>
      <c r="Q387" s="328">
        <v>0.7153521837646295</v>
      </c>
      <c r="R387" s="328">
        <v>0.67243470234381686</v>
      </c>
      <c r="S387" s="328">
        <v>0.89507583529510093</v>
      </c>
      <c r="T387" s="328">
        <v>0.25052958316668739</v>
      </c>
      <c r="U387" s="328">
        <v>0.13997805598855795</v>
      </c>
      <c r="V387" s="328">
        <v>0.5077085185972714</v>
      </c>
      <c r="W387" s="328">
        <v>0.20296341685082719</v>
      </c>
      <c r="X387" s="328">
        <v>0.9690935384019248</v>
      </c>
      <c r="Y387" s="328">
        <v>0.68754417903647713</v>
      </c>
      <c r="Z387" s="328">
        <v>0.35970890298317704</v>
      </c>
      <c r="AA387" s="328">
        <v>0.73486129299635516</v>
      </c>
      <c r="AB387" s="328">
        <v>0.60976792046980099</v>
      </c>
      <c r="AC387" s="328">
        <v>1.9003949749167859E-3</v>
      </c>
      <c r="AD387" s="328">
        <v>0.50239396122367852</v>
      </c>
      <c r="AE387" s="328">
        <v>0.24352557305755718</v>
      </c>
      <c r="AF387" s="328">
        <v>5.4982318115581741E-2</v>
      </c>
      <c r="AG387" s="328">
        <v>0.22754097107830162</v>
      </c>
      <c r="AH387" s="328">
        <v>9.9024488837840874E-2</v>
      </c>
      <c r="AI387" s="328">
        <v>0.10172934642753706</v>
      </c>
      <c r="AJ387" s="328">
        <v>0.46273738368039874</v>
      </c>
      <c r="AK387" s="328">
        <v>0.1969109529675892</v>
      </c>
      <c r="AL387" s="328">
        <v>0.61483791259115006</v>
      </c>
      <c r="AM387" s="328">
        <v>0.79266630698637108</v>
      </c>
      <c r="AN387" s="328">
        <v>5.9643581471667595E-2</v>
      </c>
      <c r="AO387" s="328">
        <v>1.9268211163501192E-2</v>
      </c>
      <c r="AP387" s="328">
        <v>0.69151191718972704</v>
      </c>
      <c r="AQ387" s="328">
        <v>0.22372298420502812</v>
      </c>
      <c r="AR387" s="328">
        <v>0.26179464240786943</v>
      </c>
      <c r="AS387" s="328">
        <v>0.92962333664205499</v>
      </c>
      <c r="AT387" s="328">
        <v>0.99225078634117758</v>
      </c>
      <c r="AU387" s="328">
        <v>0.38260222044428605</v>
      </c>
      <c r="AV387" s="328">
        <v>0.20879808801133848</v>
      </c>
      <c r="AW387" s="328">
        <v>5.3428646077546382E-2</v>
      </c>
      <c r="AX387" s="328">
        <v>0.80912896011856095</v>
      </c>
      <c r="AY387" s="328">
        <v>0.49144576509202897</v>
      </c>
      <c r="AZ387" s="328">
        <v>0.10270184254993264</v>
      </c>
      <c r="BA387" s="328">
        <v>0.44569742391441203</v>
      </c>
      <c r="BB387" s="328">
        <v>0.36696363453193404</v>
      </c>
      <c r="BC387" s="328">
        <v>9.6509846962852253E-2</v>
      </c>
      <c r="BD387" s="328">
        <v>0.79971057625955311</v>
      </c>
      <c r="BE387" s="328">
        <v>0.79032639313386266</v>
      </c>
      <c r="BF387" s="328">
        <v>4.8036899461624927E-2</v>
      </c>
      <c r="BG387" s="328">
        <v>0.31495178043704541</v>
      </c>
      <c r="BH387" s="328">
        <v>6.4399853125069129E-2</v>
      </c>
      <c r="BI387" s="328">
        <v>0.18008645375700638</v>
      </c>
      <c r="BJ387" s="328">
        <v>0.97844784243053073</v>
      </c>
      <c r="BK387" s="328">
        <v>0.86345991962520174</v>
      </c>
      <c r="BL387" s="328">
        <v>0.69660948058266303</v>
      </c>
      <c r="BM387" s="328">
        <v>2.373071238441149E-2</v>
      </c>
      <c r="BN387" s="328">
        <v>0.59091463782014064</v>
      </c>
      <c r="BO387" s="328">
        <v>0.23426819974599322</v>
      </c>
      <c r="BP387" s="328">
        <v>0.24632168150385336</v>
      </c>
      <c r="BQ387" s="328">
        <v>0.7314720609146681</v>
      </c>
      <c r="BR387" s="328">
        <v>0.54726716349799531</v>
      </c>
      <c r="BS387" s="328">
        <v>0.57055269696821154</v>
      </c>
      <c r="BT387" s="328">
        <v>9.4132059565823045E-2</v>
      </c>
      <c r="BU387" s="328">
        <v>0.17595554711509109</v>
      </c>
      <c r="BV387" s="328">
        <v>0.55146092713056505</v>
      </c>
      <c r="BW387" s="328">
        <v>0.42389149416490035</v>
      </c>
      <c r="BX387" s="328">
        <v>0.35339903016599794</v>
      </c>
      <c r="BY387" s="328">
        <v>6.5791275625696422E-2</v>
      </c>
      <c r="BZ387" s="328">
        <v>5.4994740883212323E-2</v>
      </c>
      <c r="CA387" s="328">
        <v>0.1150260265252856</v>
      </c>
      <c r="CB387" s="328">
        <v>0.106160711548551</v>
      </c>
      <c r="CC387" s="328">
        <v>0.81917441385573819</v>
      </c>
      <c r="CD387" s="328">
        <v>0.68622658821846483</v>
      </c>
      <c r="CE387" s="328">
        <v>0.37898960451190167</v>
      </c>
      <c r="CF387" s="328">
        <v>0.63056300995863368</v>
      </c>
      <c r="CG387" s="328">
        <v>0.89857113364610042</v>
      </c>
      <c r="CH387" s="328">
        <v>0.51933199001032371</v>
      </c>
      <c r="CI387" s="328">
        <v>4.0119259600492896E-2</v>
      </c>
      <c r="CJ387" s="328">
        <v>0.84295217308503556</v>
      </c>
      <c r="CK387" s="328">
        <v>0.33618639112474691</v>
      </c>
      <c r="CL387" s="328">
        <v>0.24610476185186791</v>
      </c>
      <c r="CM387" s="328">
        <v>0.87668793325987249</v>
      </c>
      <c r="CN387" s="328">
        <v>0.11961578370548587</v>
      </c>
      <c r="CO387" s="328">
        <v>0.73318539606102595</v>
      </c>
      <c r="CP387" s="328">
        <v>0.50413731711142962</v>
      </c>
      <c r="CQ387" s="328">
        <v>0.44350143699527322</v>
      </c>
      <c r="CR387" s="328">
        <v>0.61519310412335582</v>
      </c>
      <c r="CS387" s="328">
        <v>0.64964820798280276</v>
      </c>
      <c r="CT387" s="328">
        <v>0.60144693516145331</v>
      </c>
      <c r="CU387" s="328">
        <v>0.63617604922943105</v>
      </c>
      <c r="CV387" s="328">
        <v>0.36304260252543497</v>
      </c>
      <c r="CW387" s="329">
        <v>0.26554188486165486</v>
      </c>
    </row>
    <row r="388" spans="1:101" x14ac:dyDescent="0.25">
      <c r="A388" s="322">
        <v>386</v>
      </c>
      <c r="B388" s="327">
        <v>0.24726592331070574</v>
      </c>
      <c r="C388" s="328">
        <v>0.56784221007572633</v>
      </c>
      <c r="D388" s="328">
        <v>0.30544226980912126</v>
      </c>
      <c r="E388" s="328">
        <v>0.32315416102783789</v>
      </c>
      <c r="F388" s="328">
        <v>0.58622092762508871</v>
      </c>
      <c r="G388" s="328">
        <v>0.31949052371558073</v>
      </c>
      <c r="H388" s="328">
        <v>0.34951619750305696</v>
      </c>
      <c r="I388" s="328">
        <v>0.51319501356803277</v>
      </c>
      <c r="J388" s="328">
        <v>0.49448618970664615</v>
      </c>
      <c r="K388" s="328">
        <v>0.60950821422530876</v>
      </c>
      <c r="L388" s="328">
        <v>0.19688460149932574</v>
      </c>
      <c r="M388" s="328">
        <v>0.18101798673513581</v>
      </c>
      <c r="N388" s="328">
        <v>0.92236349758243996</v>
      </c>
      <c r="O388" s="328">
        <v>5.1485054347152115E-2</v>
      </c>
      <c r="P388" s="328">
        <v>0.2658494639611233</v>
      </c>
      <c r="Q388" s="328">
        <v>1.0871918304235617E-2</v>
      </c>
      <c r="R388" s="328">
        <v>0.35308323703551547</v>
      </c>
      <c r="S388" s="328">
        <v>0.57481826952468773</v>
      </c>
      <c r="T388" s="328">
        <v>0.58251015165262654</v>
      </c>
      <c r="U388" s="328">
        <v>0.60719374637104773</v>
      </c>
      <c r="V388" s="328">
        <v>0.13152917347744841</v>
      </c>
      <c r="W388" s="328">
        <v>0.12288141464114677</v>
      </c>
      <c r="X388" s="328">
        <v>0.90461915479656252</v>
      </c>
      <c r="Y388" s="328">
        <v>0.38650949931376055</v>
      </c>
      <c r="Z388" s="328">
        <v>0.68442596681702406</v>
      </c>
      <c r="AA388" s="328">
        <v>0.28290981863202047</v>
      </c>
      <c r="AB388" s="328">
        <v>0.26993080729092966</v>
      </c>
      <c r="AC388" s="328">
        <v>0.90645586133155209</v>
      </c>
      <c r="AD388" s="328">
        <v>0.54170961161126185</v>
      </c>
      <c r="AE388" s="328">
        <v>5.2510532854276537E-2</v>
      </c>
      <c r="AF388" s="328">
        <v>0.61599475344547372</v>
      </c>
      <c r="AG388" s="328">
        <v>0.95237290787640028</v>
      </c>
      <c r="AH388" s="328">
        <v>0.88314735166870451</v>
      </c>
      <c r="AI388" s="328">
        <v>0.67238338518068863</v>
      </c>
      <c r="AJ388" s="328">
        <v>0.18932335532369127</v>
      </c>
      <c r="AK388" s="328">
        <v>2.7464735613945912E-2</v>
      </c>
      <c r="AL388" s="328">
        <v>0.48825185308844565</v>
      </c>
      <c r="AM388" s="328">
        <v>0.93394706846717246</v>
      </c>
      <c r="AN388" s="328">
        <v>0.99007111273323023</v>
      </c>
      <c r="AO388" s="328">
        <v>0.24092400844220307</v>
      </c>
      <c r="AP388" s="328">
        <v>4.7469687460673704E-2</v>
      </c>
      <c r="AQ388" s="328">
        <v>0.81057413978542314</v>
      </c>
      <c r="AR388" s="328">
        <v>0.38738522864009828</v>
      </c>
      <c r="AS388" s="328">
        <v>0.66145170434360256</v>
      </c>
      <c r="AT388" s="328">
        <v>0.57999666550974105</v>
      </c>
      <c r="AU388" s="328">
        <v>0.43502187660859537</v>
      </c>
      <c r="AV388" s="328">
        <v>0.20766707545753782</v>
      </c>
      <c r="AW388" s="328">
        <v>2.7224794255606533E-2</v>
      </c>
      <c r="AX388" s="328">
        <v>0.77869576442186439</v>
      </c>
      <c r="AY388" s="328">
        <v>0.19335700273336265</v>
      </c>
      <c r="AZ388" s="328">
        <v>0.55735900556849671</v>
      </c>
      <c r="BA388" s="328">
        <v>0.12680982269205243</v>
      </c>
      <c r="BB388" s="328">
        <v>0.49464265074660574</v>
      </c>
      <c r="BC388" s="328">
        <v>0.57027042169997721</v>
      </c>
      <c r="BD388" s="328">
        <v>0.43086914516599517</v>
      </c>
      <c r="BE388" s="328">
        <v>0.90699386594288822</v>
      </c>
      <c r="BF388" s="328">
        <v>0.70273818431679391</v>
      </c>
      <c r="BG388" s="328">
        <v>0.92790093408837482</v>
      </c>
      <c r="BH388" s="328">
        <v>0.76269094439900886</v>
      </c>
      <c r="BI388" s="328">
        <v>0.59957853423781948</v>
      </c>
      <c r="BJ388" s="328">
        <v>0.30681791057427477</v>
      </c>
      <c r="BK388" s="328">
        <v>0.12037729844441625</v>
      </c>
      <c r="BL388" s="328">
        <v>0.3050876483449585</v>
      </c>
      <c r="BM388" s="328">
        <v>0.50079823134965462</v>
      </c>
      <c r="BN388" s="328">
        <v>0.31561785412369248</v>
      </c>
      <c r="BO388" s="328">
        <v>0.96827690105449804</v>
      </c>
      <c r="BP388" s="328">
        <v>0.18813418937529214</v>
      </c>
      <c r="BQ388" s="328">
        <v>0.3211700125873227</v>
      </c>
      <c r="BR388" s="328">
        <v>0.42229672124622564</v>
      </c>
      <c r="BS388" s="328">
        <v>0.50845319328532401</v>
      </c>
      <c r="BT388" s="328">
        <v>0.11419420966868987</v>
      </c>
      <c r="BU388" s="328">
        <v>0.84306381419399079</v>
      </c>
      <c r="BV388" s="328">
        <v>5.6812240431323602E-2</v>
      </c>
      <c r="BW388" s="328">
        <v>0.16792463033255878</v>
      </c>
      <c r="BX388" s="328">
        <v>0.79259038084810651</v>
      </c>
      <c r="BY388" s="328">
        <v>0.40415008772272221</v>
      </c>
      <c r="BZ388" s="328">
        <v>0.94382577688156477</v>
      </c>
      <c r="CA388" s="328">
        <v>0.51500416587689113</v>
      </c>
      <c r="CB388" s="328">
        <v>0.70793530852155406</v>
      </c>
      <c r="CC388" s="328">
        <v>0.37140963229571611</v>
      </c>
      <c r="CD388" s="328">
        <v>0.51113721358534225</v>
      </c>
      <c r="CE388" s="328">
        <v>0.87813108894799852</v>
      </c>
      <c r="CF388" s="328">
        <v>0.1233292496637306</v>
      </c>
      <c r="CG388" s="328">
        <v>0.22931994219295238</v>
      </c>
      <c r="CH388" s="328">
        <v>0.41637905664539332</v>
      </c>
      <c r="CI388" s="328">
        <v>0.24512120609315713</v>
      </c>
      <c r="CJ388" s="328">
        <v>0.83421662084088077</v>
      </c>
      <c r="CK388" s="328">
        <v>0.71400554342055322</v>
      </c>
      <c r="CL388" s="328">
        <v>0.39123236778375503</v>
      </c>
      <c r="CM388" s="328">
        <v>0.5010147405112253</v>
      </c>
      <c r="CN388" s="328">
        <v>0.59733469425249996</v>
      </c>
      <c r="CO388" s="328">
        <v>0.88273393215054718</v>
      </c>
      <c r="CP388" s="328">
        <v>0.62165503087624252</v>
      </c>
      <c r="CQ388" s="328">
        <v>0.95890972949724596</v>
      </c>
      <c r="CR388" s="328">
        <v>0.29608129712908671</v>
      </c>
      <c r="CS388" s="328">
        <v>0.82745048817121347</v>
      </c>
      <c r="CT388" s="328">
        <v>0.40624005131660823</v>
      </c>
      <c r="CU388" s="328">
        <v>0.15081801543780227</v>
      </c>
      <c r="CV388" s="328">
        <v>0.5665041950243026</v>
      </c>
      <c r="CW388" s="329">
        <v>0.7207765410887621</v>
      </c>
    </row>
    <row r="389" spans="1:101" x14ac:dyDescent="0.25">
      <c r="A389" s="322">
        <v>387</v>
      </c>
      <c r="B389" s="327">
        <v>0.8945371952999972</v>
      </c>
      <c r="C389" s="328">
        <v>0.47341117251731424</v>
      </c>
      <c r="D389" s="328">
        <v>0.16712725475459234</v>
      </c>
      <c r="E389" s="328">
        <v>0.525381353212512</v>
      </c>
      <c r="F389" s="328">
        <v>0.54843475604771008</v>
      </c>
      <c r="G389" s="328">
        <v>4.0181903926764351E-2</v>
      </c>
      <c r="H389" s="328">
        <v>0.742056408560134</v>
      </c>
      <c r="I389" s="328">
        <v>0.14453978635630715</v>
      </c>
      <c r="J389" s="328">
        <v>0.30905137066951394</v>
      </c>
      <c r="K389" s="328">
        <v>0.67834705205404688</v>
      </c>
      <c r="L389" s="328">
        <v>0.39892367591409084</v>
      </c>
      <c r="M389" s="328">
        <v>0.72266631714615448</v>
      </c>
      <c r="N389" s="328">
        <v>6.8795804377760561E-2</v>
      </c>
      <c r="O389" s="328">
        <v>1.8199094458282161E-2</v>
      </c>
      <c r="P389" s="328">
        <v>0.33260818287258775</v>
      </c>
      <c r="Q389" s="328">
        <v>0.44815245218639821</v>
      </c>
      <c r="R389" s="328">
        <v>0.88667097055226396</v>
      </c>
      <c r="S389" s="328">
        <v>0.14679474985708518</v>
      </c>
      <c r="T389" s="328">
        <v>0.77984152524108286</v>
      </c>
      <c r="U389" s="328">
        <v>0.70953453281594103</v>
      </c>
      <c r="V389" s="328">
        <v>0.94848617116995548</v>
      </c>
      <c r="W389" s="328">
        <v>0.207176337438707</v>
      </c>
      <c r="X389" s="328">
        <v>0.9159815463371177</v>
      </c>
      <c r="Y389" s="328">
        <v>0.19519554813025719</v>
      </c>
      <c r="Z389" s="328">
        <v>0.89796822619018846</v>
      </c>
      <c r="AA389" s="328">
        <v>0.50025020399678244</v>
      </c>
      <c r="AB389" s="328">
        <v>0.46620993709055547</v>
      </c>
      <c r="AC389" s="328">
        <v>0.14920911196018105</v>
      </c>
      <c r="AD389" s="328">
        <v>0.75507023441784438</v>
      </c>
      <c r="AE389" s="328">
        <v>0.38138694519388316</v>
      </c>
      <c r="AF389" s="328">
        <v>0.91945349140226762</v>
      </c>
      <c r="AG389" s="328">
        <v>0.65833114389534542</v>
      </c>
      <c r="AH389" s="328">
        <v>0.90575656223930956</v>
      </c>
      <c r="AI389" s="328">
        <v>0.65103454134499383</v>
      </c>
      <c r="AJ389" s="328">
        <v>0.47193427322959991</v>
      </c>
      <c r="AK389" s="328">
        <v>0.42661099420820503</v>
      </c>
      <c r="AL389" s="328">
        <v>0.14515277620902989</v>
      </c>
      <c r="AM389" s="328">
        <v>0.33015630494829651</v>
      </c>
      <c r="AN389" s="328">
        <v>0.33271044797148641</v>
      </c>
      <c r="AO389" s="328">
        <v>0.89362904880107941</v>
      </c>
      <c r="AP389" s="328">
        <v>0.6975149416080757</v>
      </c>
      <c r="AQ389" s="328">
        <v>0.61864177179666857</v>
      </c>
      <c r="AR389" s="328">
        <v>0.87539322456098834</v>
      </c>
      <c r="AS389" s="328">
        <v>0.89048996198330244</v>
      </c>
      <c r="AT389" s="328">
        <v>0.85672921248864697</v>
      </c>
      <c r="AU389" s="328">
        <v>0.93343466895019667</v>
      </c>
      <c r="AV389" s="328">
        <v>0.3361476621174555</v>
      </c>
      <c r="AW389" s="328">
        <v>0.92338332947271073</v>
      </c>
      <c r="AX389" s="328">
        <v>0.10676914053750419</v>
      </c>
      <c r="AY389" s="328">
        <v>0.26626131475850112</v>
      </c>
      <c r="AZ389" s="328">
        <v>0.67300841200938866</v>
      </c>
      <c r="BA389" s="328">
        <v>0.23303865219230513</v>
      </c>
      <c r="BB389" s="328">
        <v>0.53701657738039188</v>
      </c>
      <c r="BC389" s="328">
        <v>0.9626539423499747</v>
      </c>
      <c r="BD389" s="328">
        <v>0.13473785107270997</v>
      </c>
      <c r="BE389" s="328">
        <v>0.72906170322098873</v>
      </c>
      <c r="BF389" s="328">
        <v>0.36065833631290278</v>
      </c>
      <c r="BG389" s="328">
        <v>0.34398941153809481</v>
      </c>
      <c r="BH389" s="328">
        <v>0.93438646181401275</v>
      </c>
      <c r="BI389" s="328">
        <v>0.58377848966713675</v>
      </c>
      <c r="BJ389" s="328">
        <v>0.55249973980970246</v>
      </c>
      <c r="BK389" s="328">
        <v>0.80986526399649628</v>
      </c>
      <c r="BL389" s="328">
        <v>0.94978396349973093</v>
      </c>
      <c r="BM389" s="328">
        <v>0.74433474741319539</v>
      </c>
      <c r="BN389" s="328">
        <v>0.84431567398487228</v>
      </c>
      <c r="BO389" s="328">
        <v>0.38428526749740133</v>
      </c>
      <c r="BP389" s="328">
        <v>0.43340237383463087</v>
      </c>
      <c r="BQ389" s="328">
        <v>0.76287445192544134</v>
      </c>
      <c r="BR389" s="328">
        <v>7.8339409970864526E-2</v>
      </c>
      <c r="BS389" s="328">
        <v>0.67414465516391608</v>
      </c>
      <c r="BT389" s="328">
        <v>0.38541086673083136</v>
      </c>
      <c r="BU389" s="328">
        <v>0.37888129329510978</v>
      </c>
      <c r="BV389" s="328">
        <v>0.20715111256596641</v>
      </c>
      <c r="BW389" s="328">
        <v>0.9047291898267944</v>
      </c>
      <c r="BX389" s="328">
        <v>0.7756319641096816</v>
      </c>
      <c r="BY389" s="328">
        <v>9.7739075533899822E-2</v>
      </c>
      <c r="BZ389" s="328">
        <v>0.92022146000992078</v>
      </c>
      <c r="CA389" s="328">
        <v>0.67035643474215001</v>
      </c>
      <c r="CB389" s="328">
        <v>0.47649643754623305</v>
      </c>
      <c r="CC389" s="328">
        <v>0.59838863801461084</v>
      </c>
      <c r="CD389" s="328">
        <v>0.40374731316218337</v>
      </c>
      <c r="CE389" s="328">
        <v>0.61821714376190062</v>
      </c>
      <c r="CF389" s="328">
        <v>0.23982794482633363</v>
      </c>
      <c r="CG389" s="328">
        <v>0.34867494039475755</v>
      </c>
      <c r="CH389" s="328">
        <v>0.52622299879753953</v>
      </c>
      <c r="CI389" s="328">
        <v>0.29679343867145458</v>
      </c>
      <c r="CJ389" s="328">
        <v>0.91779294166785075</v>
      </c>
      <c r="CK389" s="328">
        <v>0.77545991302388151</v>
      </c>
      <c r="CL389" s="328">
        <v>0.141954525876959</v>
      </c>
      <c r="CM389" s="328">
        <v>0.92051367291535535</v>
      </c>
      <c r="CN389" s="328">
        <v>0.67522118741831361</v>
      </c>
      <c r="CO389" s="328">
        <v>0.86433864201062294</v>
      </c>
      <c r="CP389" s="328">
        <v>0.6338054552702268</v>
      </c>
      <c r="CQ389" s="328">
        <v>0.59915171079156782</v>
      </c>
      <c r="CR389" s="328">
        <v>0.65041072689677293</v>
      </c>
      <c r="CS389" s="328">
        <v>0.82959169649955866</v>
      </c>
      <c r="CT389" s="328">
        <v>0.83276874113559884</v>
      </c>
      <c r="CU389" s="328">
        <v>0.76904731588615083</v>
      </c>
      <c r="CV389" s="328">
        <v>0.17856517969404884</v>
      </c>
      <c r="CW389" s="329">
        <v>0.96222232923577389</v>
      </c>
    </row>
    <row r="390" spans="1:101" x14ac:dyDescent="0.25">
      <c r="A390" s="322">
        <v>388</v>
      </c>
      <c r="B390" s="327">
        <v>0.66518320353862226</v>
      </c>
      <c r="C390" s="328">
        <v>0.42161190272145888</v>
      </c>
      <c r="D390" s="328">
        <v>0.85525532148577654</v>
      </c>
      <c r="E390" s="328">
        <v>0.33835055368285105</v>
      </c>
      <c r="F390" s="328">
        <v>0.7264384220382254</v>
      </c>
      <c r="G390" s="328">
        <v>0.54096199121294419</v>
      </c>
      <c r="H390" s="328">
        <v>0.38133581006423878</v>
      </c>
      <c r="I390" s="328">
        <v>0.64042133211891272</v>
      </c>
      <c r="J390" s="328">
        <v>0.55763887799857725</v>
      </c>
      <c r="K390" s="328">
        <v>0.84368642275631966</v>
      </c>
      <c r="L390" s="328">
        <v>0.75611741292058099</v>
      </c>
      <c r="M390" s="328">
        <v>0.43817215096738771</v>
      </c>
      <c r="N390" s="328">
        <v>3.9994859791208315E-2</v>
      </c>
      <c r="O390" s="328">
        <v>0.4691470182015407</v>
      </c>
      <c r="P390" s="328">
        <v>0.2837985225193469</v>
      </c>
      <c r="Q390" s="328">
        <v>0.58921130650997267</v>
      </c>
      <c r="R390" s="328">
        <v>0.2327086257623332</v>
      </c>
      <c r="S390" s="328">
        <v>0.26471981570156844</v>
      </c>
      <c r="T390" s="328">
        <v>0.15117598158736545</v>
      </c>
      <c r="U390" s="328">
        <v>0.40154667148668821</v>
      </c>
      <c r="V390" s="328">
        <v>0.88068667433586167</v>
      </c>
      <c r="W390" s="328">
        <v>0.45160778777237054</v>
      </c>
      <c r="X390" s="328">
        <v>0.56701060584493845</v>
      </c>
      <c r="Y390" s="328">
        <v>0.95744033900389725</v>
      </c>
      <c r="Z390" s="328">
        <v>0.38544605913659669</v>
      </c>
      <c r="AA390" s="328">
        <v>0.85750691891552333</v>
      </c>
      <c r="AB390" s="328">
        <v>0.15417777573121638</v>
      </c>
      <c r="AC390" s="328">
        <v>0.74400471499331911</v>
      </c>
      <c r="AD390" s="328">
        <v>0.1239571189577211</v>
      </c>
      <c r="AE390" s="328">
        <v>5.0245108590681653E-2</v>
      </c>
      <c r="AF390" s="328">
        <v>0.58642109483629401</v>
      </c>
      <c r="AG390" s="328">
        <v>0.34761923604562628</v>
      </c>
      <c r="AH390" s="328">
        <v>0.47523743888978753</v>
      </c>
      <c r="AI390" s="328">
        <v>0.72848842632098165</v>
      </c>
      <c r="AJ390" s="328">
        <v>0.12713251019223515</v>
      </c>
      <c r="AK390" s="328">
        <v>0.20996340604953678</v>
      </c>
      <c r="AL390" s="328">
        <v>8.3770302129160257E-2</v>
      </c>
      <c r="AM390" s="328">
        <v>0.41362556917688664</v>
      </c>
      <c r="AN390" s="328">
        <v>0.79081616062325777</v>
      </c>
      <c r="AO390" s="328">
        <v>0.29819699545973011</v>
      </c>
      <c r="AP390" s="328">
        <v>0.20299462307974014</v>
      </c>
      <c r="AQ390" s="328">
        <v>0.79783367613774292</v>
      </c>
      <c r="AR390" s="328">
        <v>0.46935793891151545</v>
      </c>
      <c r="AS390" s="328">
        <v>0.84459612222254732</v>
      </c>
      <c r="AT390" s="328">
        <v>0.88385490824700552</v>
      </c>
      <c r="AU390" s="328">
        <v>0.31239997485889681</v>
      </c>
      <c r="AV390" s="328">
        <v>0.26213892624219737</v>
      </c>
      <c r="AW390" s="328">
        <v>0.87422604741802101</v>
      </c>
      <c r="AX390" s="328">
        <v>0.9715358731720376</v>
      </c>
      <c r="AY390" s="328">
        <v>0.19008105307743417</v>
      </c>
      <c r="AZ390" s="328">
        <v>0.8733986484422811</v>
      </c>
      <c r="BA390" s="328">
        <v>0.18734916258997281</v>
      </c>
      <c r="BB390" s="328">
        <v>0.74099257617196757</v>
      </c>
      <c r="BC390" s="328">
        <v>0.70385095440821854</v>
      </c>
      <c r="BD390" s="328">
        <v>0.553264806129808</v>
      </c>
      <c r="BE390" s="328">
        <v>0.10444301423942104</v>
      </c>
      <c r="BF390" s="328">
        <v>0.34462576269629586</v>
      </c>
      <c r="BG390" s="328">
        <v>0.33668811682802691</v>
      </c>
      <c r="BH390" s="328">
        <v>0.51515332223983634</v>
      </c>
      <c r="BI390" s="328">
        <v>0.31250483443243948</v>
      </c>
      <c r="BJ390" s="328">
        <v>0.36024330538722049</v>
      </c>
      <c r="BK390" s="328">
        <v>0.86350891001980679</v>
      </c>
      <c r="BL390" s="328">
        <v>0.34187849669948811</v>
      </c>
      <c r="BM390" s="328">
        <v>0.76631948557834839</v>
      </c>
      <c r="BN390" s="328">
        <v>0.25594739569046387</v>
      </c>
      <c r="BO390" s="328">
        <v>0.88857726246003654</v>
      </c>
      <c r="BP390" s="328">
        <v>0.49818015190721798</v>
      </c>
      <c r="BQ390" s="328">
        <v>7.4964092538556848E-2</v>
      </c>
      <c r="BR390" s="328">
        <v>0.73957443125339783</v>
      </c>
      <c r="BS390" s="328">
        <v>0.63830470024027797</v>
      </c>
      <c r="BT390" s="328">
        <v>0.66361049997340338</v>
      </c>
      <c r="BU390" s="328">
        <v>0.65525035421632438</v>
      </c>
      <c r="BV390" s="328">
        <v>0.14240233115828715</v>
      </c>
      <c r="BW390" s="328">
        <v>0.72707928204815686</v>
      </c>
      <c r="BX390" s="328">
        <v>0.39749745769347822</v>
      </c>
      <c r="BY390" s="328">
        <v>0.66191121643314421</v>
      </c>
      <c r="BZ390" s="328">
        <v>0.73158392058240285</v>
      </c>
      <c r="CA390" s="328">
        <v>0.29790352033090928</v>
      </c>
      <c r="CB390" s="328">
        <v>8.3896284479744843E-2</v>
      </c>
      <c r="CC390" s="328">
        <v>0.5810711106701012</v>
      </c>
      <c r="CD390" s="328">
        <v>0.89523140143407498</v>
      </c>
      <c r="CE390" s="328">
        <v>0.17328952357543614</v>
      </c>
      <c r="CF390" s="328">
        <v>0.22064982770818364</v>
      </c>
      <c r="CG390" s="328">
        <v>0.27348773473550025</v>
      </c>
      <c r="CH390" s="328">
        <v>0.6212297205764048</v>
      </c>
      <c r="CI390" s="328">
        <v>0.48552696303995457</v>
      </c>
      <c r="CJ390" s="328">
        <v>0.73993598495321811</v>
      </c>
      <c r="CK390" s="328">
        <v>0.68299227773140547</v>
      </c>
      <c r="CL390" s="328">
        <v>0.73295641276796641</v>
      </c>
      <c r="CM390" s="328">
        <v>0.90258229430209735</v>
      </c>
      <c r="CN390" s="328">
        <v>0.97767088495774779</v>
      </c>
      <c r="CO390" s="328">
        <v>8.8490339993412714E-2</v>
      </c>
      <c r="CP390" s="328">
        <v>0.99235287962364715</v>
      </c>
      <c r="CQ390" s="328">
        <v>4.8603918129950685E-2</v>
      </c>
      <c r="CR390" s="328">
        <v>0.51878764565631297</v>
      </c>
      <c r="CS390" s="328">
        <v>0.14494516009507064</v>
      </c>
      <c r="CT390" s="328">
        <v>0.70861992332587231</v>
      </c>
      <c r="CU390" s="328">
        <v>0.82898920740143489</v>
      </c>
      <c r="CV390" s="328">
        <v>0.17358057020157891</v>
      </c>
      <c r="CW390" s="329">
        <v>0.93395588603378421</v>
      </c>
    </row>
    <row r="391" spans="1:101" x14ac:dyDescent="0.25">
      <c r="A391" s="322">
        <v>389</v>
      </c>
      <c r="B391" s="327">
        <v>0.7111303129505111</v>
      </c>
      <c r="C391" s="328">
        <v>0.49874895749339121</v>
      </c>
      <c r="D391" s="328">
        <v>0.49535142387598086</v>
      </c>
      <c r="E391" s="328">
        <v>0.88815248884920717</v>
      </c>
      <c r="F391" s="328">
        <v>0.8802074807897784</v>
      </c>
      <c r="G391" s="328">
        <v>0.28229173816875708</v>
      </c>
      <c r="H391" s="328">
        <v>0.93160627786741301</v>
      </c>
      <c r="I391" s="328">
        <v>7.3122669349068303E-3</v>
      </c>
      <c r="J391" s="328">
        <v>0.21385953281888792</v>
      </c>
      <c r="K391" s="328">
        <v>0.72686344213385845</v>
      </c>
      <c r="L391" s="328">
        <v>0.56832306456387816</v>
      </c>
      <c r="M391" s="328">
        <v>5.7090219675093756E-2</v>
      </c>
      <c r="N391" s="328">
        <v>0.78542701150228633</v>
      </c>
      <c r="O391" s="328">
        <v>0.88030436887728758</v>
      </c>
      <c r="P391" s="328">
        <v>0.38836317113494978</v>
      </c>
      <c r="Q391" s="328">
        <v>0.50220540085923382</v>
      </c>
      <c r="R391" s="328">
        <v>0.39891367754640639</v>
      </c>
      <c r="S391" s="328">
        <v>0.17448206304807634</v>
      </c>
      <c r="T391" s="328">
        <v>0.27754380627828645</v>
      </c>
      <c r="U391" s="328">
        <v>0.25062801449414263</v>
      </c>
      <c r="V391" s="328">
        <v>0.49535343140298704</v>
      </c>
      <c r="W391" s="328">
        <v>0.96343147189049727</v>
      </c>
      <c r="X391" s="328">
        <v>0.79394361750972831</v>
      </c>
      <c r="Y391" s="328">
        <v>0.61683513750837449</v>
      </c>
      <c r="Z391" s="328">
        <v>0.58614433131754318</v>
      </c>
      <c r="AA391" s="328">
        <v>0.29417833709046448</v>
      </c>
      <c r="AB391" s="328">
        <v>0.31400527020529179</v>
      </c>
      <c r="AC391" s="328">
        <v>0.39778817273580191</v>
      </c>
      <c r="AD391" s="328">
        <v>0.66190333501509269</v>
      </c>
      <c r="AE391" s="328">
        <v>0.45945777633841889</v>
      </c>
      <c r="AF391" s="328">
        <v>0.81739021387133448</v>
      </c>
      <c r="AG391" s="328">
        <v>0.60565668610397516</v>
      </c>
      <c r="AH391" s="328">
        <v>0.70569922577517019</v>
      </c>
      <c r="AI391" s="328">
        <v>0.27757226403098012</v>
      </c>
      <c r="AJ391" s="328">
        <v>0.9549152432580581</v>
      </c>
      <c r="AK391" s="328">
        <v>0.27714436769029671</v>
      </c>
      <c r="AL391" s="328">
        <v>0.82208705296141549</v>
      </c>
      <c r="AM391" s="328">
        <v>0.40224925665742384</v>
      </c>
      <c r="AN391" s="328">
        <v>0.83154578104078869</v>
      </c>
      <c r="AO391" s="328">
        <v>0.24163917028819171</v>
      </c>
      <c r="AP391" s="328">
        <v>0.49488947548840967</v>
      </c>
      <c r="AQ391" s="328">
        <v>0.34946136186655696</v>
      </c>
      <c r="AR391" s="328">
        <v>0.80268102039517508</v>
      </c>
      <c r="AS391" s="328">
        <v>0.2756795194477013</v>
      </c>
      <c r="AT391" s="328">
        <v>5.0271927881920364E-2</v>
      </c>
      <c r="AU391" s="328">
        <v>0.22839535980377157</v>
      </c>
      <c r="AV391" s="328">
        <v>0.57554519478394717</v>
      </c>
      <c r="AW391" s="328">
        <v>0.92834200059295124</v>
      </c>
      <c r="AX391" s="328">
        <v>0.51367997868732296</v>
      </c>
      <c r="AY391" s="328">
        <v>0.443022878891564</v>
      </c>
      <c r="AZ391" s="328">
        <v>4.0072210187743984E-2</v>
      </c>
      <c r="BA391" s="328">
        <v>0.75040173738166271</v>
      </c>
      <c r="BB391" s="328">
        <v>0.66820728892775372</v>
      </c>
      <c r="BC391" s="328">
        <v>0.17477354016798063</v>
      </c>
      <c r="BD391" s="328">
        <v>0.86324362432674362</v>
      </c>
      <c r="BE391" s="328">
        <v>0.37733095363478419</v>
      </c>
      <c r="BF391" s="328">
        <v>0.98334527515047743</v>
      </c>
      <c r="BG391" s="328">
        <v>0.49172717666008658</v>
      </c>
      <c r="BH391" s="328">
        <v>0.32922531189991755</v>
      </c>
      <c r="BI391" s="328">
        <v>9.3737955441549836E-2</v>
      </c>
      <c r="BJ391" s="328">
        <v>0.38017267698753043</v>
      </c>
      <c r="BK391" s="328">
        <v>0.19741328697108695</v>
      </c>
      <c r="BL391" s="328">
        <v>0.23515808351993472</v>
      </c>
      <c r="BM391" s="328">
        <v>0.51816384608373545</v>
      </c>
      <c r="BN391" s="328">
        <v>0.73961684179027753</v>
      </c>
      <c r="BO391" s="328">
        <v>1.5419551159522316E-2</v>
      </c>
      <c r="BP391" s="328">
        <v>0.38360169719628479</v>
      </c>
      <c r="BQ391" s="328">
        <v>6.8081923860403792E-2</v>
      </c>
      <c r="BR391" s="328">
        <v>0.40814406301352513</v>
      </c>
      <c r="BS391" s="328">
        <v>0.77306530955266517</v>
      </c>
      <c r="BT391" s="328">
        <v>0.57615341573547441</v>
      </c>
      <c r="BU391" s="328">
        <v>4.4232103874119133E-2</v>
      </c>
      <c r="BV391" s="328">
        <v>0.96764287751771172</v>
      </c>
      <c r="BW391" s="328">
        <v>0.79369416120990888</v>
      </c>
      <c r="BX391" s="328">
        <v>0.36809169623011018</v>
      </c>
      <c r="BY391" s="328">
        <v>0.32914087808623282</v>
      </c>
      <c r="BZ391" s="328">
        <v>0.76547971296880579</v>
      </c>
      <c r="CA391" s="328">
        <v>0.43600669691554828</v>
      </c>
      <c r="CB391" s="328">
        <v>0.83199006606769554</v>
      </c>
      <c r="CC391" s="328">
        <v>0.51181849675749813</v>
      </c>
      <c r="CD391" s="328">
        <v>0.28861236504235244</v>
      </c>
      <c r="CE391" s="328">
        <v>0.13648969251092868</v>
      </c>
      <c r="CF391" s="328">
        <v>0.17567988343563279</v>
      </c>
      <c r="CG391" s="328">
        <v>0.95957311463142148</v>
      </c>
      <c r="CH391" s="328">
        <v>0.97050249639844477</v>
      </c>
      <c r="CI391" s="328">
        <v>0.98984931391305331</v>
      </c>
      <c r="CJ391" s="328">
        <v>0.72508856028638635</v>
      </c>
      <c r="CK391" s="328">
        <v>0.71997347822575342</v>
      </c>
      <c r="CL391" s="328">
        <v>0.17105554195691974</v>
      </c>
      <c r="CM391" s="328">
        <v>0.24385483192893442</v>
      </c>
      <c r="CN391" s="328">
        <v>0.26009282116300536</v>
      </c>
      <c r="CO391" s="328">
        <v>0.15018380980880086</v>
      </c>
      <c r="CP391" s="328">
        <v>5.3469549698311747E-2</v>
      </c>
      <c r="CQ391" s="328">
        <v>0.947910391792534</v>
      </c>
      <c r="CR391" s="328">
        <v>0.59768803862498876</v>
      </c>
      <c r="CS391" s="328">
        <v>0.57301391315374772</v>
      </c>
      <c r="CT391" s="328">
        <v>0.13443979462505151</v>
      </c>
      <c r="CU391" s="328">
        <v>0.81770690126055534</v>
      </c>
      <c r="CV391" s="328">
        <v>0.78760071080208505</v>
      </c>
      <c r="CW391" s="329">
        <v>0.92422003178126477</v>
      </c>
    </row>
    <row r="392" spans="1:101" x14ac:dyDescent="0.25">
      <c r="A392" s="322">
        <v>390</v>
      </c>
      <c r="B392" s="327">
        <v>1.2554601917740937E-2</v>
      </c>
      <c r="C392" s="328">
        <v>0.32339157282733222</v>
      </c>
      <c r="D392" s="328">
        <v>0.58138004646190655</v>
      </c>
      <c r="E392" s="328">
        <v>0.61163596202382031</v>
      </c>
      <c r="F392" s="328">
        <v>0.98855459907486098</v>
      </c>
      <c r="G392" s="328">
        <v>5.0063708017273001E-2</v>
      </c>
      <c r="H392" s="328">
        <v>0.55570954822459173</v>
      </c>
      <c r="I392" s="328">
        <v>0.31815204046420131</v>
      </c>
      <c r="J392" s="328">
        <v>0.83318602081573379</v>
      </c>
      <c r="K392" s="328">
        <v>0.40514087766167695</v>
      </c>
      <c r="L392" s="328">
        <v>4.3249753539049474E-2</v>
      </c>
      <c r="M392" s="328">
        <v>5.8909423619894596E-2</v>
      </c>
      <c r="N392" s="328">
        <v>0.30325419025460576</v>
      </c>
      <c r="O392" s="328">
        <v>0.5303609631263857</v>
      </c>
      <c r="P392" s="328">
        <v>0.28315995266355931</v>
      </c>
      <c r="Q392" s="328">
        <v>2.7565908861628685E-3</v>
      </c>
      <c r="R392" s="328">
        <v>0.91389619953815626</v>
      </c>
      <c r="S392" s="328">
        <v>0.81468907344094088</v>
      </c>
      <c r="T392" s="328">
        <v>0.13777426698904005</v>
      </c>
      <c r="U392" s="328">
        <v>6.1729647826516576E-2</v>
      </c>
      <c r="V392" s="328">
        <v>0.15732188617605569</v>
      </c>
      <c r="W392" s="328">
        <v>0.84181205793641567</v>
      </c>
      <c r="X392" s="328">
        <v>0.14596062983061486</v>
      </c>
      <c r="Y392" s="328">
        <v>0.95233354509192125</v>
      </c>
      <c r="Z392" s="328">
        <v>0.41729639882086755</v>
      </c>
      <c r="AA392" s="328">
        <v>0.45774532147356073</v>
      </c>
      <c r="AB392" s="328">
        <v>0.8246679901373366</v>
      </c>
      <c r="AC392" s="328">
        <v>9.7913260311476513E-2</v>
      </c>
      <c r="AD392" s="328">
        <v>0.63907360527051615</v>
      </c>
      <c r="AE392" s="328">
        <v>0.16623118027521677</v>
      </c>
      <c r="AF392" s="328">
        <v>0.34249508112201443</v>
      </c>
      <c r="AG392" s="328">
        <v>0.99422654737555582</v>
      </c>
      <c r="AH392" s="328">
        <v>0.41475373806626603</v>
      </c>
      <c r="AI392" s="328">
        <v>0.89846367533278149</v>
      </c>
      <c r="AJ392" s="328">
        <v>0.54797419107570811</v>
      </c>
      <c r="AK392" s="328">
        <v>0.47577287337171281</v>
      </c>
      <c r="AL392" s="328">
        <v>0.54504477766529291</v>
      </c>
      <c r="AM392" s="328">
        <v>0.87775851429833995</v>
      </c>
      <c r="AN392" s="328">
        <v>0.74002818078345411</v>
      </c>
      <c r="AO392" s="328">
        <v>0.98317002728505787</v>
      </c>
      <c r="AP392" s="328">
        <v>0.60568515019930391</v>
      </c>
      <c r="AQ392" s="328">
        <v>0.84095279741239359</v>
      </c>
      <c r="AR392" s="328">
        <v>0.67346626813239507</v>
      </c>
      <c r="AS392" s="328">
        <v>8.4351316688787037E-2</v>
      </c>
      <c r="AT392" s="328">
        <v>0.23467040350152413</v>
      </c>
      <c r="AU392" s="328">
        <v>0.28763007079858505</v>
      </c>
      <c r="AV392" s="328">
        <v>0.49818279442097357</v>
      </c>
      <c r="AW392" s="328">
        <v>0.16700015477071783</v>
      </c>
      <c r="AX392" s="328">
        <v>0.12356625619784367</v>
      </c>
      <c r="AY392" s="328">
        <v>0.42598965907640807</v>
      </c>
      <c r="AZ392" s="328">
        <v>0.4703794809310704</v>
      </c>
      <c r="BA392" s="328">
        <v>0.72344574474523071</v>
      </c>
      <c r="BB392" s="328">
        <v>4.4004835708304491E-2</v>
      </c>
      <c r="BC392" s="328">
        <v>0.90327216439155755</v>
      </c>
      <c r="BD392" s="328">
        <v>0.30898870251521249</v>
      </c>
      <c r="BE392" s="328">
        <v>0.48796286713674153</v>
      </c>
      <c r="BF392" s="328">
        <v>0.35487986692875184</v>
      </c>
      <c r="BG392" s="328">
        <v>0.82261366014397108</v>
      </c>
      <c r="BH392" s="328">
        <v>0.22643590151835169</v>
      </c>
      <c r="BI392" s="328">
        <v>0.42154013531995504</v>
      </c>
      <c r="BJ392" s="328">
        <v>0.56299425188905827</v>
      </c>
      <c r="BK392" s="328">
        <v>0.17878394245867812</v>
      </c>
      <c r="BL392" s="328">
        <v>0.50070145381162168</v>
      </c>
      <c r="BM392" s="328">
        <v>0.15195596895528451</v>
      </c>
      <c r="BN392" s="328">
        <v>0.92110971397400654</v>
      </c>
      <c r="BO392" s="328">
        <v>0.62583401167423092</v>
      </c>
      <c r="BP392" s="328">
        <v>0.27928838470224848</v>
      </c>
      <c r="BQ392" s="328">
        <v>0.41465592937469009</v>
      </c>
      <c r="BR392" s="328">
        <v>0.65986056989779995</v>
      </c>
      <c r="BS392" s="328">
        <v>0.95346209299624274</v>
      </c>
      <c r="BT392" s="328">
        <v>0.75216628130394625</v>
      </c>
      <c r="BU392" s="328">
        <v>0.84650049374532976</v>
      </c>
      <c r="BV392" s="328">
        <v>0.328620699080727</v>
      </c>
      <c r="BW392" s="328">
        <v>0.19387420669780653</v>
      </c>
      <c r="BX392" s="328">
        <v>0.63834953849670084</v>
      </c>
      <c r="BY392" s="328">
        <v>0.12303862440200142</v>
      </c>
      <c r="BZ392" s="328">
        <v>0.67043088279249496</v>
      </c>
      <c r="CA392" s="328">
        <v>0.1136381694465225</v>
      </c>
      <c r="CB392" s="328">
        <v>2.6990448860148675E-2</v>
      </c>
      <c r="CC392" s="328">
        <v>0.38956840723290087</v>
      </c>
      <c r="CD392" s="328">
        <v>0.65358043421607537</v>
      </c>
      <c r="CE392" s="328">
        <v>0.76414299598196944</v>
      </c>
      <c r="CF392" s="328">
        <v>0.20967490911680908</v>
      </c>
      <c r="CG392" s="328">
        <v>0.16517589294956125</v>
      </c>
      <c r="CH392" s="328">
        <v>0.36223078246462226</v>
      </c>
      <c r="CI392" s="328">
        <v>0.53821128401280016</v>
      </c>
      <c r="CJ392" s="328">
        <v>0.60982320438118132</v>
      </c>
      <c r="CK392" s="328">
        <v>0.66347721383328118</v>
      </c>
      <c r="CL392" s="328">
        <v>0.41022733996005512</v>
      </c>
      <c r="CM392" s="328">
        <v>0.53016249481959887</v>
      </c>
      <c r="CN392" s="328">
        <v>0.34849352034161041</v>
      </c>
      <c r="CO392" s="328">
        <v>0.27070917295513763</v>
      </c>
      <c r="CP392" s="328">
        <v>0.4419499593453402</v>
      </c>
      <c r="CQ392" s="328">
        <v>0.3874656305742139</v>
      </c>
      <c r="CR392" s="328">
        <v>6.7084212374024954E-2</v>
      </c>
      <c r="CS392" s="328">
        <v>0.48583699427984151</v>
      </c>
      <c r="CT392" s="328">
        <v>0.93114415257033345</v>
      </c>
      <c r="CU392" s="328">
        <v>0.12846466327832018</v>
      </c>
      <c r="CV392" s="328">
        <v>0.70846450454163268</v>
      </c>
      <c r="CW392" s="329">
        <v>1.3688337300779452E-2</v>
      </c>
    </row>
    <row r="393" spans="1:101" x14ac:dyDescent="0.25">
      <c r="A393" s="322">
        <v>391</v>
      </c>
      <c r="B393" s="327">
        <v>6.7322843659672893E-2</v>
      </c>
      <c r="C393" s="328">
        <v>7.8624512984999173E-2</v>
      </c>
      <c r="D393" s="328">
        <v>0.70496033388205293</v>
      </c>
      <c r="E393" s="328">
        <v>0.32467398407931158</v>
      </c>
      <c r="F393" s="328">
        <v>0.77969974561109634</v>
      </c>
      <c r="G393" s="328">
        <v>0.36074283203621071</v>
      </c>
      <c r="H393" s="328">
        <v>0.79192138813105073</v>
      </c>
      <c r="I393" s="328">
        <v>0.21038176007404119</v>
      </c>
      <c r="J393" s="328">
        <v>0.70754145730090201</v>
      </c>
      <c r="K393" s="328">
        <v>0.97418800479893997</v>
      </c>
      <c r="L393" s="328">
        <v>0.66170463485353803</v>
      </c>
      <c r="M393" s="328">
        <v>0.32997552612180581</v>
      </c>
      <c r="N393" s="328">
        <v>0.43906990459946105</v>
      </c>
      <c r="O393" s="328">
        <v>4.2624094675383084E-2</v>
      </c>
      <c r="P393" s="328">
        <v>0.26989154620648148</v>
      </c>
      <c r="Q393" s="328">
        <v>0.39760296361645331</v>
      </c>
      <c r="R393" s="328">
        <v>0.17713781035357279</v>
      </c>
      <c r="S393" s="328">
        <v>0.61442823231582899</v>
      </c>
      <c r="T393" s="328">
        <v>0.242636347086858</v>
      </c>
      <c r="U393" s="328">
        <v>0.89274346135717253</v>
      </c>
      <c r="V393" s="328">
        <v>0.44118447872070754</v>
      </c>
      <c r="W393" s="328">
        <v>0.42190311173137385</v>
      </c>
      <c r="X393" s="328">
        <v>5.0286396680051304E-2</v>
      </c>
      <c r="Y393" s="328">
        <v>0.32174662775873752</v>
      </c>
      <c r="Z393" s="328">
        <v>0.49807448281161104</v>
      </c>
      <c r="AA393" s="328">
        <v>0.26854576999581425</v>
      </c>
      <c r="AB393" s="328">
        <v>0.358337730257551</v>
      </c>
      <c r="AC393" s="328">
        <v>0.79748697037054939</v>
      </c>
      <c r="AD393" s="328">
        <v>0.57191117854493045</v>
      </c>
      <c r="AE393" s="328">
        <v>0.30699808412434937</v>
      </c>
      <c r="AF393" s="328">
        <v>0.70805574445891417</v>
      </c>
      <c r="AG393" s="328">
        <v>0.76704891007620635</v>
      </c>
      <c r="AH393" s="328">
        <v>0.18548248482416652</v>
      </c>
      <c r="AI393" s="328">
        <v>0.4640668966764061</v>
      </c>
      <c r="AJ393" s="328">
        <v>0.51594565720625063</v>
      </c>
      <c r="AK393" s="328">
        <v>0.57498986740351476</v>
      </c>
      <c r="AL393" s="328">
        <v>0.1712414735069907</v>
      </c>
      <c r="AM393" s="328">
        <v>0.67492323004012533</v>
      </c>
      <c r="AN393" s="328">
        <v>6.946253325882612E-2</v>
      </c>
      <c r="AO393" s="328">
        <v>0.33656403999210149</v>
      </c>
      <c r="AP393" s="328">
        <v>0.63109417127516343</v>
      </c>
      <c r="AQ393" s="328">
        <v>0.58307075784879192</v>
      </c>
      <c r="AR393" s="328">
        <v>0.99470367977926255</v>
      </c>
      <c r="AS393" s="328">
        <v>0.20023796199557342</v>
      </c>
      <c r="AT393" s="328">
        <v>0.65220762411297462</v>
      </c>
      <c r="AU393" s="328">
        <v>0.3263878840462473</v>
      </c>
      <c r="AV393" s="328">
        <v>0.64256825986544319</v>
      </c>
      <c r="AW393" s="328">
        <v>0.81764374831505582</v>
      </c>
      <c r="AX393" s="328">
        <v>1.4087816201108438E-2</v>
      </c>
      <c r="AY393" s="328">
        <v>0.27849001635387438</v>
      </c>
      <c r="AZ393" s="328">
        <v>0.53312161208387887</v>
      </c>
      <c r="BA393" s="328">
        <v>9.958963179167668E-2</v>
      </c>
      <c r="BB393" s="328">
        <v>0.50613008184401753</v>
      </c>
      <c r="BC393" s="328">
        <v>0.50646614801356038</v>
      </c>
      <c r="BD393" s="328">
        <v>0.26950443236617905</v>
      </c>
      <c r="BE393" s="328">
        <v>5.1231916389075316E-2</v>
      </c>
      <c r="BF393" s="328">
        <v>0.67142979296131888</v>
      </c>
      <c r="BG393" s="328">
        <v>0.88575525082303397</v>
      </c>
      <c r="BH393" s="328">
        <v>0.43053877182953237</v>
      </c>
      <c r="BI393" s="328">
        <v>0.70565870138539255</v>
      </c>
      <c r="BJ393" s="328">
        <v>0.53130252159187918</v>
      </c>
      <c r="BK393" s="328">
        <v>0.13028576609749365</v>
      </c>
      <c r="BL393" s="328">
        <v>0.25059074075584054</v>
      </c>
      <c r="BM393" s="328">
        <v>6.2569001557237991E-2</v>
      </c>
      <c r="BN393" s="328">
        <v>0.14923167405121696</v>
      </c>
      <c r="BO393" s="328">
        <v>0.92393978643469499</v>
      </c>
      <c r="BP393" s="328">
        <v>0.58674698109059875</v>
      </c>
      <c r="BQ393" s="328">
        <v>0.48871800540110666</v>
      </c>
      <c r="BR393" s="328">
        <v>9.7937802380331895E-2</v>
      </c>
      <c r="BS393" s="328">
        <v>0.92649835971512395</v>
      </c>
      <c r="BT393" s="328">
        <v>0.5377304285972766</v>
      </c>
      <c r="BU393" s="328">
        <v>0.74843824511398083</v>
      </c>
      <c r="BV393" s="328">
        <v>0.4327864521429039</v>
      </c>
      <c r="BW393" s="328">
        <v>0.27851786446247839</v>
      </c>
      <c r="BX393" s="328">
        <v>3.0384826458743852E-2</v>
      </c>
      <c r="BY393" s="328">
        <v>0.46919153242993961</v>
      </c>
      <c r="BZ393" s="328">
        <v>0.79669072300996113</v>
      </c>
      <c r="CA393" s="328">
        <v>0.69709914141709683</v>
      </c>
      <c r="CB393" s="328">
        <v>0.14345808180155384</v>
      </c>
      <c r="CC393" s="328">
        <v>0.45910536367396837</v>
      </c>
      <c r="CD393" s="328">
        <v>0.86288826522072548</v>
      </c>
      <c r="CE393" s="328">
        <v>0.62726279784969696</v>
      </c>
      <c r="CF393" s="328">
        <v>0.17245884475349538</v>
      </c>
      <c r="CG393" s="328">
        <v>0.43633224395605108</v>
      </c>
      <c r="CH393" s="328">
        <v>0.4583802423408736</v>
      </c>
      <c r="CI393" s="328">
        <v>0.15836512509717982</v>
      </c>
      <c r="CJ393" s="328">
        <v>0.70616025733859544</v>
      </c>
      <c r="CK393" s="328">
        <v>0.45602876202902465</v>
      </c>
      <c r="CL393" s="328">
        <v>0.62106972021301066</v>
      </c>
      <c r="CM393" s="328">
        <v>0.75949432677694517</v>
      </c>
      <c r="CN393" s="328">
        <v>0.25792121977937543</v>
      </c>
      <c r="CO393" s="328">
        <v>0.26258247835123871</v>
      </c>
      <c r="CP393" s="328">
        <v>6.8415518785961638E-2</v>
      </c>
      <c r="CQ393" s="328">
        <v>0.19033606447008911</v>
      </c>
      <c r="CR393" s="328">
        <v>0.3565967294406116</v>
      </c>
      <c r="CS393" s="328">
        <v>0.93073741466527049</v>
      </c>
      <c r="CT393" s="328">
        <v>0.62664909586445905</v>
      </c>
      <c r="CU393" s="328">
        <v>0.29950573434892935</v>
      </c>
      <c r="CV393" s="328">
        <v>0.71086819172566806</v>
      </c>
      <c r="CW393" s="329">
        <v>0.43963993164602</v>
      </c>
    </row>
    <row r="394" spans="1:101" x14ac:dyDescent="0.25">
      <c r="A394" s="322">
        <v>392</v>
      </c>
      <c r="B394" s="327">
        <v>0.28504070506552459</v>
      </c>
      <c r="C394" s="328">
        <v>0.41892395448357433</v>
      </c>
      <c r="D394" s="328">
        <v>0.63125334570308045</v>
      </c>
      <c r="E394" s="328">
        <v>0.84713673596996952</v>
      </c>
      <c r="F394" s="328">
        <v>0.13759954737229574</v>
      </c>
      <c r="G394" s="328">
        <v>0.84134561571424715</v>
      </c>
      <c r="H394" s="328">
        <v>0.11749275633931244</v>
      </c>
      <c r="I394" s="328">
        <v>2.1829868214927828E-2</v>
      </c>
      <c r="J394" s="328">
        <v>0.20168975556156599</v>
      </c>
      <c r="K394" s="328">
        <v>8.1063514983091167E-2</v>
      </c>
      <c r="L394" s="328">
        <v>0.2365930662903466</v>
      </c>
      <c r="M394" s="328">
        <v>0.82626053374521202</v>
      </c>
      <c r="N394" s="328">
        <v>2.3744458379388877E-3</v>
      </c>
      <c r="O394" s="328">
        <v>0.36264784400225292</v>
      </c>
      <c r="P394" s="328">
        <v>0.37863909692443398</v>
      </c>
      <c r="Q394" s="328">
        <v>0.83825559040750974</v>
      </c>
      <c r="R394" s="328">
        <v>2.6912131719643462E-2</v>
      </c>
      <c r="S394" s="328">
        <v>0.59638891827236651</v>
      </c>
      <c r="T394" s="328">
        <v>0.99609739996517366</v>
      </c>
      <c r="U394" s="328">
        <v>0.89500846694361957</v>
      </c>
      <c r="V394" s="328">
        <v>0.45940943337640761</v>
      </c>
      <c r="W394" s="328">
        <v>0.86035966184008061</v>
      </c>
      <c r="X394" s="328">
        <v>0.5032679684370529</v>
      </c>
      <c r="Y394" s="328">
        <v>0.3593109109941981</v>
      </c>
      <c r="Z394" s="328">
        <v>0.49993937014180378</v>
      </c>
      <c r="AA394" s="328">
        <v>2.9689294949231559E-2</v>
      </c>
      <c r="AB394" s="328">
        <v>0.86851686254118299</v>
      </c>
      <c r="AC394" s="328">
        <v>0.74911067091280881</v>
      </c>
      <c r="AD394" s="328">
        <v>0.59231708838438202</v>
      </c>
      <c r="AE394" s="328">
        <v>0.47494375371608055</v>
      </c>
      <c r="AF394" s="328">
        <v>0.30488587397557709</v>
      </c>
      <c r="AG394" s="328">
        <v>0.64196871890826168</v>
      </c>
      <c r="AH394" s="328">
        <v>0.16279694330865069</v>
      </c>
      <c r="AI394" s="328">
        <v>0.28717363599724344</v>
      </c>
      <c r="AJ394" s="328">
        <v>0.63796634817750597</v>
      </c>
      <c r="AK394" s="328">
        <v>0.25963740235831545</v>
      </c>
      <c r="AL394" s="328">
        <v>0.18554170704166606</v>
      </c>
      <c r="AM394" s="328">
        <v>0.78484037116966499</v>
      </c>
      <c r="AN394" s="328">
        <v>1.7012528941029892E-2</v>
      </c>
      <c r="AO394" s="328">
        <v>0.81370717643125889</v>
      </c>
      <c r="AP394" s="328">
        <v>0.70774765076865798</v>
      </c>
      <c r="AQ394" s="328">
        <v>0.79183227977668569</v>
      </c>
      <c r="AR394" s="328">
        <v>0.42350031770958285</v>
      </c>
      <c r="AS394" s="328">
        <v>0.46326388389176576</v>
      </c>
      <c r="AT394" s="328">
        <v>0.24444239729886785</v>
      </c>
      <c r="AU394" s="328">
        <v>0.7879307710725556</v>
      </c>
      <c r="AV394" s="328">
        <v>0.69681337619400208</v>
      </c>
      <c r="AW394" s="328">
        <v>0.44323017431167244</v>
      </c>
      <c r="AX394" s="328">
        <v>0.25146692519792779</v>
      </c>
      <c r="AY394" s="328">
        <v>0.72203941023742857</v>
      </c>
      <c r="AZ394" s="328">
        <v>0.16453058667368303</v>
      </c>
      <c r="BA394" s="328">
        <v>0.54851812244945664</v>
      </c>
      <c r="BB394" s="328">
        <v>0.82880640323163335</v>
      </c>
      <c r="BC394" s="328">
        <v>0.21165237611452969</v>
      </c>
      <c r="BD394" s="328">
        <v>0.80777656526334485</v>
      </c>
      <c r="BE394" s="328">
        <v>0.72101782360759525</v>
      </c>
      <c r="BF394" s="328">
        <v>0.40241707067022769</v>
      </c>
      <c r="BG394" s="328">
        <v>0.94467944108524238</v>
      </c>
      <c r="BH394" s="328">
        <v>0.47236567488638692</v>
      </c>
      <c r="BI394" s="328">
        <v>0.64552992173589629</v>
      </c>
      <c r="BJ394" s="328">
        <v>0.62630881681151362</v>
      </c>
      <c r="BK394" s="328">
        <v>0.95021692058149498</v>
      </c>
      <c r="BL394" s="328">
        <v>0.69179881328035142</v>
      </c>
      <c r="BM394" s="328">
        <v>0.81431151029131343</v>
      </c>
      <c r="BN394" s="328">
        <v>0.10198955643176255</v>
      </c>
      <c r="BO394" s="328">
        <v>8.1468185484729894E-2</v>
      </c>
      <c r="BP394" s="328">
        <v>0.85518884301788223</v>
      </c>
      <c r="BQ394" s="328">
        <v>0.74323767840289445</v>
      </c>
      <c r="BR394" s="328">
        <v>0.23816930757948085</v>
      </c>
      <c r="BS394" s="328">
        <v>0.95072791153684344</v>
      </c>
      <c r="BT394" s="328">
        <v>2.8920801617327463E-2</v>
      </c>
      <c r="BU394" s="328">
        <v>0.39441022989900887</v>
      </c>
      <c r="BV394" s="328">
        <v>0.50898265459816772</v>
      </c>
      <c r="BW394" s="328">
        <v>0.76797343592805722</v>
      </c>
      <c r="BX394" s="328">
        <v>0.24718220391419177</v>
      </c>
      <c r="BY394" s="328">
        <v>0.43316250340280193</v>
      </c>
      <c r="BZ394" s="328">
        <v>0.60379307981899144</v>
      </c>
      <c r="CA394" s="328">
        <v>5.6068302867160913E-2</v>
      </c>
      <c r="CB394" s="328">
        <v>0.8738156446796026</v>
      </c>
      <c r="CC394" s="328">
        <v>0.56051816743931426</v>
      </c>
      <c r="CD394" s="328">
        <v>0.62881779451586661</v>
      </c>
      <c r="CE394" s="328">
        <v>0.59840543621725883</v>
      </c>
      <c r="CF394" s="328">
        <v>0.1391627839827656</v>
      </c>
      <c r="CG394" s="328">
        <v>0.80013808547144105</v>
      </c>
      <c r="CH394" s="328">
        <v>0.82547217258820771</v>
      </c>
      <c r="CI394" s="328">
        <v>0.61573736150535519</v>
      </c>
      <c r="CJ394" s="328">
        <v>0.44254541960513283</v>
      </c>
      <c r="CK394" s="328">
        <v>0.65586913875100805</v>
      </c>
      <c r="CL394" s="328">
        <v>0.35726120866030731</v>
      </c>
      <c r="CM394" s="328">
        <v>0.32187446592416102</v>
      </c>
      <c r="CN394" s="328">
        <v>0.84635316250826342</v>
      </c>
      <c r="CO394" s="328">
        <v>0.22681359099888088</v>
      </c>
      <c r="CP394" s="328">
        <v>0.25900830531166719</v>
      </c>
      <c r="CQ394" s="328">
        <v>0.67628993233015766</v>
      </c>
      <c r="CR394" s="328">
        <v>0.19121981770392171</v>
      </c>
      <c r="CS394" s="328">
        <v>0.2417631723258733</v>
      </c>
      <c r="CT394" s="328">
        <v>0.44737990777378034</v>
      </c>
      <c r="CU394" s="328">
        <v>0.96049406224194733</v>
      </c>
      <c r="CV394" s="328">
        <v>0.46467354917590065</v>
      </c>
      <c r="CW394" s="329">
        <v>0.67961266386945507</v>
      </c>
    </row>
    <row r="395" spans="1:101" x14ac:dyDescent="0.25">
      <c r="A395" s="322">
        <v>393</v>
      </c>
      <c r="B395" s="327">
        <v>0.78527776904155933</v>
      </c>
      <c r="C395" s="328">
        <v>6.6872287229438276E-2</v>
      </c>
      <c r="D395" s="328">
        <v>0.26380809240662373</v>
      </c>
      <c r="E395" s="328">
        <v>0.28140708394303804</v>
      </c>
      <c r="F395" s="328">
        <v>0.94526797210174607</v>
      </c>
      <c r="G395" s="328">
        <v>0.61680041782690198</v>
      </c>
      <c r="H395" s="328">
        <v>0.42665744912326198</v>
      </c>
      <c r="I395" s="328">
        <v>0.16737344530085885</v>
      </c>
      <c r="J395" s="328">
        <v>0.87739290141644322</v>
      </c>
      <c r="K395" s="328">
        <v>0.78864247080588812</v>
      </c>
      <c r="L395" s="328">
        <v>7.6543422307925546E-2</v>
      </c>
      <c r="M395" s="328">
        <v>0.97358648952659288</v>
      </c>
      <c r="N395" s="328">
        <v>0.94073232068279866</v>
      </c>
      <c r="O395" s="328">
        <v>0.10597981125097444</v>
      </c>
      <c r="P395" s="328">
        <v>0.22009841116204942</v>
      </c>
      <c r="Q395" s="328">
        <v>0.95250498949057505</v>
      </c>
      <c r="R395" s="328">
        <v>0.95997690316711326</v>
      </c>
      <c r="S395" s="328">
        <v>0.33620781467446292</v>
      </c>
      <c r="T395" s="328">
        <v>0.5791373482875688</v>
      </c>
      <c r="U395" s="328">
        <v>0.68150004464880176</v>
      </c>
      <c r="V395" s="328">
        <v>0.3931711782770031</v>
      </c>
      <c r="W395" s="328">
        <v>0.87611642625192077</v>
      </c>
      <c r="X395" s="328">
        <v>0.90516321109263775</v>
      </c>
      <c r="Y395" s="328">
        <v>0.81611847601041188</v>
      </c>
      <c r="Z395" s="328">
        <v>0.97816412533399721</v>
      </c>
      <c r="AA395" s="328">
        <v>0.88861946865722796</v>
      </c>
      <c r="AB395" s="328">
        <v>0.16886348707044174</v>
      </c>
      <c r="AC395" s="328">
        <v>0.14841774833090682</v>
      </c>
      <c r="AD395" s="328">
        <v>0.90648367497845417</v>
      </c>
      <c r="AE395" s="328">
        <v>0.29813647997154646</v>
      </c>
      <c r="AF395" s="328">
        <v>0.45469718258720349</v>
      </c>
      <c r="AG395" s="328">
        <v>4.149785345261936E-2</v>
      </c>
      <c r="AH395" s="328">
        <v>0.38336935367143399</v>
      </c>
      <c r="AI395" s="328">
        <v>0.19205553124680907</v>
      </c>
      <c r="AJ395" s="328">
        <v>0.54216147526032898</v>
      </c>
      <c r="AK395" s="328">
        <v>0.4494317478458314</v>
      </c>
      <c r="AL395" s="328">
        <v>0.26573048906244012</v>
      </c>
      <c r="AM395" s="328">
        <v>0.47650732496720405</v>
      </c>
      <c r="AN395" s="328">
        <v>0.26534091282954919</v>
      </c>
      <c r="AO395" s="328">
        <v>4.6748176496471672E-2</v>
      </c>
      <c r="AP395" s="328">
        <v>7.5458809746029587E-3</v>
      </c>
      <c r="AQ395" s="328">
        <v>0.30340157792356592</v>
      </c>
      <c r="AR395" s="328">
        <v>9.5753329410976917E-3</v>
      </c>
      <c r="AS395" s="328">
        <v>0.23337772364498566</v>
      </c>
      <c r="AT395" s="328">
        <v>0.1375723743584949</v>
      </c>
      <c r="AU395" s="328">
        <v>0.42727718404847881</v>
      </c>
      <c r="AV395" s="328">
        <v>0.44922158422836755</v>
      </c>
      <c r="AW395" s="328">
        <v>0.98577952309196171</v>
      </c>
      <c r="AX395" s="328">
        <v>0.27950995594390271</v>
      </c>
      <c r="AY395" s="328">
        <v>0.83257281026692986</v>
      </c>
      <c r="AZ395" s="328">
        <v>0.85419454098496361</v>
      </c>
      <c r="BA395" s="328">
        <v>0.36271695913246216</v>
      </c>
      <c r="BB395" s="328">
        <v>0.20031853455606363</v>
      </c>
      <c r="BC395" s="328">
        <v>0.14872198134504711</v>
      </c>
      <c r="BD395" s="328">
        <v>0.3479798311252118</v>
      </c>
      <c r="BE395" s="328">
        <v>0.18877454720353737</v>
      </c>
      <c r="BF395" s="328">
        <v>0.77034260875676352</v>
      </c>
      <c r="BG395" s="328">
        <v>3.1133750268775628E-2</v>
      </c>
      <c r="BH395" s="328">
        <v>0.4825141597004392</v>
      </c>
      <c r="BI395" s="328">
        <v>0.81317129591059789</v>
      </c>
      <c r="BJ395" s="328">
        <v>0.77113934366730152</v>
      </c>
      <c r="BK395" s="328">
        <v>0.55803839633345809</v>
      </c>
      <c r="BL395" s="328">
        <v>0.85178624719447971</v>
      </c>
      <c r="BM395" s="328">
        <v>8.3761789108745432E-2</v>
      </c>
      <c r="BN395" s="328">
        <v>0.60089472464000515</v>
      </c>
      <c r="BO395" s="328">
        <v>0.65077082830226241</v>
      </c>
      <c r="BP395" s="328">
        <v>7.1125952041162011E-2</v>
      </c>
      <c r="BQ395" s="328">
        <v>0.24046535038401107</v>
      </c>
      <c r="BR395" s="328">
        <v>0.32878514893611932</v>
      </c>
      <c r="BS395" s="328">
        <v>0.86874322632526124</v>
      </c>
      <c r="BT395" s="328">
        <v>0.89468302996459603</v>
      </c>
      <c r="BU395" s="328">
        <v>7.034057815985939E-2</v>
      </c>
      <c r="BV395" s="328">
        <v>5.7114007856039706E-2</v>
      </c>
      <c r="BW395" s="328">
        <v>9.4762882925192748E-2</v>
      </c>
      <c r="BX395" s="328">
        <v>0.5949502851611701</v>
      </c>
      <c r="BY395" s="328">
        <v>0.60621749481634191</v>
      </c>
      <c r="BZ395" s="328">
        <v>0.35335790626417651</v>
      </c>
      <c r="CA395" s="328">
        <v>0.58387225669150844</v>
      </c>
      <c r="CB395" s="328">
        <v>0.29346831253037009</v>
      </c>
      <c r="CC395" s="328">
        <v>0.22664659834922762</v>
      </c>
      <c r="CD395" s="328">
        <v>0.8713438442098056</v>
      </c>
      <c r="CE395" s="328">
        <v>0.39900983409682822</v>
      </c>
      <c r="CF395" s="328">
        <v>0.20464381746560534</v>
      </c>
      <c r="CG395" s="328">
        <v>0.88311981541387818</v>
      </c>
      <c r="CH395" s="328">
        <v>0.5869061423351456</v>
      </c>
      <c r="CI395" s="328">
        <v>0.34261171379072808</v>
      </c>
      <c r="CJ395" s="328">
        <v>0.20411186645977297</v>
      </c>
      <c r="CK395" s="328">
        <v>0.79331143437044771</v>
      </c>
      <c r="CL395" s="328">
        <v>0.24560539769078904</v>
      </c>
      <c r="CM395" s="328">
        <v>0.93789800407794344</v>
      </c>
      <c r="CN395" s="328">
        <v>0.19788067768572581</v>
      </c>
      <c r="CO395" s="328">
        <v>0.76669262525453985</v>
      </c>
      <c r="CP395" s="328">
        <v>0.56844796953650767</v>
      </c>
      <c r="CQ395" s="328">
        <v>0.25606276728783084</v>
      </c>
      <c r="CR395" s="328">
        <v>7.8850390381534297E-2</v>
      </c>
      <c r="CS395" s="328">
        <v>0.25796435420124375</v>
      </c>
      <c r="CT395" s="328">
        <v>0.17283862750397483</v>
      </c>
      <c r="CU395" s="328">
        <v>0.50834928722364303</v>
      </c>
      <c r="CV395" s="328">
        <v>0.3166726107061093</v>
      </c>
      <c r="CW395" s="329">
        <v>0.81220061552803258</v>
      </c>
    </row>
    <row r="396" spans="1:101" x14ac:dyDescent="0.25">
      <c r="A396" s="322">
        <v>394</v>
      </c>
      <c r="B396" s="327">
        <v>0.2058724895910844</v>
      </c>
      <c r="C396" s="328">
        <v>0.2412950650533896</v>
      </c>
      <c r="D396" s="328">
        <v>0.37399191362309647</v>
      </c>
      <c r="E396" s="328">
        <v>0.54143041440841455</v>
      </c>
      <c r="F396" s="328">
        <v>0.68455945085379888</v>
      </c>
      <c r="G396" s="328">
        <v>0.74500928139410139</v>
      </c>
      <c r="H396" s="328">
        <v>0.98517484955848755</v>
      </c>
      <c r="I396" s="328">
        <v>0.69634686857741634</v>
      </c>
      <c r="J396" s="328">
        <v>0.31597229328594789</v>
      </c>
      <c r="K396" s="328">
        <v>0.42736927586670892</v>
      </c>
      <c r="L396" s="328">
        <v>0.61175930996113692</v>
      </c>
      <c r="M396" s="328">
        <v>0.26625994661166885</v>
      </c>
      <c r="N396" s="328">
        <v>0.15588129230209358</v>
      </c>
      <c r="O396" s="328">
        <v>0.93132377065284899</v>
      </c>
      <c r="P396" s="328">
        <v>0.96145824841177507</v>
      </c>
      <c r="Q396" s="328">
        <v>0.51040803493623432</v>
      </c>
      <c r="R396" s="328">
        <v>0.91727223006959724</v>
      </c>
      <c r="S396" s="328">
        <v>0.80639760622011369</v>
      </c>
      <c r="T396" s="328">
        <v>0.64016588530584162</v>
      </c>
      <c r="U396" s="328">
        <v>0.47941400186812722</v>
      </c>
      <c r="V396" s="328">
        <v>0.11464675566557436</v>
      </c>
      <c r="W396" s="328">
        <v>0.38453516004561461</v>
      </c>
      <c r="X396" s="328">
        <v>0.79441899524568549</v>
      </c>
      <c r="Y396" s="328">
        <v>0.18057401483623536</v>
      </c>
      <c r="Z396" s="328">
        <v>9.3690198594398311E-2</v>
      </c>
      <c r="AA396" s="328">
        <v>7.5939271868531888E-2</v>
      </c>
      <c r="AB396" s="328">
        <v>1.133064642305559E-2</v>
      </c>
      <c r="AC396" s="328">
        <v>0.62517561259273879</v>
      </c>
      <c r="AD396" s="328">
        <v>0.89094135215571857</v>
      </c>
      <c r="AE396" s="328">
        <v>0.26728293580274665</v>
      </c>
      <c r="AF396" s="328">
        <v>0.64262815418443431</v>
      </c>
      <c r="AG396" s="328">
        <v>0.63622479730259296</v>
      </c>
      <c r="AH396" s="328">
        <v>0.20386614043825269</v>
      </c>
      <c r="AI396" s="328">
        <v>0.3336362696595927</v>
      </c>
      <c r="AJ396" s="328">
        <v>0.50690591111029271</v>
      </c>
      <c r="AK396" s="328">
        <v>0.65711881985274045</v>
      </c>
      <c r="AL396" s="328">
        <v>0.76654390227421754</v>
      </c>
      <c r="AM396" s="328">
        <v>0.78828420405763611</v>
      </c>
      <c r="AN396" s="328">
        <v>1.9141733698737617E-2</v>
      </c>
      <c r="AO396" s="328">
        <v>0.5437573247374925</v>
      </c>
      <c r="AP396" s="328">
        <v>0.40976600362693727</v>
      </c>
      <c r="AQ396" s="328">
        <v>0.73489279597366619</v>
      </c>
      <c r="AR396" s="328">
        <v>0.68040240851961542</v>
      </c>
      <c r="AS396" s="328">
        <v>0.43289694771058684</v>
      </c>
      <c r="AT396" s="328">
        <v>0.6625464263371561</v>
      </c>
      <c r="AU396" s="328">
        <v>0.96396878308699296</v>
      </c>
      <c r="AV396" s="328">
        <v>0.83661933062103966</v>
      </c>
      <c r="AW396" s="328">
        <v>0.3648574503893125</v>
      </c>
      <c r="AX396" s="328">
        <v>0.84153121415641552</v>
      </c>
      <c r="AY396" s="328">
        <v>0.89807108309246542</v>
      </c>
      <c r="AZ396" s="328">
        <v>3.5582901638425035E-2</v>
      </c>
      <c r="BA396" s="328">
        <v>6.6134411495487377E-2</v>
      </c>
      <c r="BB396" s="328">
        <v>0.55607527980355997</v>
      </c>
      <c r="BC396" s="328">
        <v>0.78472637437074333</v>
      </c>
      <c r="BD396" s="328">
        <v>0.89674335005031836</v>
      </c>
      <c r="BE396" s="328">
        <v>0.92271427982148602</v>
      </c>
      <c r="BF396" s="328">
        <v>1.2849275840227214E-2</v>
      </c>
      <c r="BG396" s="328">
        <v>0.22589570924273539</v>
      </c>
      <c r="BH396" s="328">
        <v>0.58079388534330612</v>
      </c>
      <c r="BI396" s="328">
        <v>0.74116954628717036</v>
      </c>
      <c r="BJ396" s="328">
        <v>8.6363559592600891E-2</v>
      </c>
      <c r="BK396" s="328">
        <v>0.11558319925704641</v>
      </c>
      <c r="BL396" s="328">
        <v>0.1859522510367293</v>
      </c>
      <c r="BM396" s="328">
        <v>0.91305967308533775</v>
      </c>
      <c r="BN396" s="328">
        <v>0.66980334175595702</v>
      </c>
      <c r="BO396" s="328">
        <v>0.74207768253909556</v>
      </c>
      <c r="BP396" s="328">
        <v>0.45078411095275639</v>
      </c>
      <c r="BQ396" s="328">
        <v>0.67642461214923122</v>
      </c>
      <c r="BR396" s="328">
        <v>0.59693393751589863</v>
      </c>
      <c r="BS396" s="328">
        <v>0.93749373002253744</v>
      </c>
      <c r="BT396" s="328">
        <v>0.24303489878174789</v>
      </c>
      <c r="BU396" s="328">
        <v>0.15456365456941445</v>
      </c>
      <c r="BV396" s="328">
        <v>0.8787569168342142</v>
      </c>
      <c r="BW396" s="328">
        <v>0.16001750089307265</v>
      </c>
      <c r="BX396" s="328">
        <v>0.23603071577239659</v>
      </c>
      <c r="BY396" s="328">
        <v>0.48687707400162239</v>
      </c>
      <c r="BZ396" s="328">
        <v>0.17276637333301714</v>
      </c>
      <c r="CA396" s="328">
        <v>6.4684188947663479E-2</v>
      </c>
      <c r="CB396" s="328">
        <v>0.51531607415903324</v>
      </c>
      <c r="CC396" s="328">
        <v>0.86347977743841131</v>
      </c>
      <c r="CD396" s="328">
        <v>0.71954392672530232</v>
      </c>
      <c r="CE396" s="328">
        <v>0.63191757594991738</v>
      </c>
      <c r="CF396" s="328">
        <v>0.82932208281703623</v>
      </c>
      <c r="CG396" s="328">
        <v>0.53249611071403713</v>
      </c>
      <c r="CH396" s="328">
        <v>0.44653905655574322</v>
      </c>
      <c r="CI396" s="328">
        <v>5.343410453720332E-2</v>
      </c>
      <c r="CJ396" s="328">
        <v>0.96002520590500762</v>
      </c>
      <c r="CK396" s="328">
        <v>0.28565885764175913</v>
      </c>
      <c r="CL396" s="328">
        <v>0.1520616051262369</v>
      </c>
      <c r="CM396" s="328">
        <v>0.71017354327315818</v>
      </c>
      <c r="CN396" s="328">
        <v>0.68193337885399163</v>
      </c>
      <c r="CO396" s="328">
        <v>0.12397210297924244</v>
      </c>
      <c r="CP396" s="328">
        <v>0.31290377032005856</v>
      </c>
      <c r="CQ396" s="328">
        <v>0.32134244990394545</v>
      </c>
      <c r="CR396" s="328">
        <v>0.53811518633352051</v>
      </c>
      <c r="CS396" s="328">
        <v>0.49150816543940756</v>
      </c>
      <c r="CT396" s="328">
        <v>4.2825961176776506E-2</v>
      </c>
      <c r="CU396" s="328">
        <v>0.43047014809498618</v>
      </c>
      <c r="CV396" s="328">
        <v>0.83578158408648595</v>
      </c>
      <c r="CW396" s="329">
        <v>0.81114762231078941</v>
      </c>
    </row>
    <row r="397" spans="1:101" x14ac:dyDescent="0.25">
      <c r="A397" s="322">
        <v>395</v>
      </c>
      <c r="B397" s="327">
        <v>0.87556371876727246</v>
      </c>
      <c r="C397" s="328">
        <v>0.95244476805714595</v>
      </c>
      <c r="D397" s="328">
        <v>0.45221154997907664</v>
      </c>
      <c r="E397" s="328">
        <v>0.24578881086081994</v>
      </c>
      <c r="F397" s="328">
        <v>0.80510094037747537</v>
      </c>
      <c r="G397" s="328">
        <v>0.25608638814672879</v>
      </c>
      <c r="H397" s="328">
        <v>0.66607338391232673</v>
      </c>
      <c r="I397" s="328">
        <v>0.6837540981607193</v>
      </c>
      <c r="J397" s="328">
        <v>0.88520830179710641</v>
      </c>
      <c r="K397" s="328">
        <v>0.90847106709257286</v>
      </c>
      <c r="L397" s="328">
        <v>0.44867243481674102</v>
      </c>
      <c r="M397" s="328">
        <v>0.72322699903404075</v>
      </c>
      <c r="N397" s="328">
        <v>0.63419628518173821</v>
      </c>
      <c r="O397" s="328">
        <v>0.8801720534221904</v>
      </c>
      <c r="P397" s="328">
        <v>0.71207569567196649</v>
      </c>
      <c r="Q397" s="328">
        <v>9.8436439495261929E-2</v>
      </c>
      <c r="R397" s="328">
        <v>0.34615760373334403</v>
      </c>
      <c r="S397" s="328">
        <v>0.63473425239431869</v>
      </c>
      <c r="T397" s="328">
        <v>0.31560150492474914</v>
      </c>
      <c r="U397" s="328">
        <v>2.1623400287538175E-2</v>
      </c>
      <c r="V397" s="328">
        <v>0.16040882073223539</v>
      </c>
      <c r="W397" s="328">
        <v>0.42666549471855131</v>
      </c>
      <c r="X397" s="328">
        <v>0.51812153607973466</v>
      </c>
      <c r="Y397" s="328">
        <v>7.0103878599611313E-2</v>
      </c>
      <c r="Z397" s="328">
        <v>0.46831525095057103</v>
      </c>
      <c r="AA397" s="328">
        <v>4.9770798933207239E-2</v>
      </c>
      <c r="AB397" s="328">
        <v>0.47224767064226714</v>
      </c>
      <c r="AC397" s="328">
        <v>0.18181429295046581</v>
      </c>
      <c r="AD397" s="328">
        <v>0.68887782032466993</v>
      </c>
      <c r="AE397" s="328">
        <v>0.37885215278385154</v>
      </c>
      <c r="AF397" s="328">
        <v>0.84957873598472866</v>
      </c>
      <c r="AG397" s="328">
        <v>0.7851150723301572</v>
      </c>
      <c r="AH397" s="328">
        <v>0.10794165555846225</v>
      </c>
      <c r="AI397" s="328">
        <v>0.48790490239275197</v>
      </c>
      <c r="AJ397" s="328">
        <v>0.73425683104971418</v>
      </c>
      <c r="AK397" s="328">
        <v>0.53535783286267336</v>
      </c>
      <c r="AL397" s="328">
        <v>0.87006998928343293</v>
      </c>
      <c r="AM397" s="328">
        <v>0.68427195632649074</v>
      </c>
      <c r="AN397" s="328">
        <v>0.2078127999846453</v>
      </c>
      <c r="AO397" s="328">
        <v>0.5227159897822613</v>
      </c>
      <c r="AP397" s="328">
        <v>0.19950402964594804</v>
      </c>
      <c r="AQ397" s="328">
        <v>0.22747571217995799</v>
      </c>
      <c r="AR397" s="328">
        <v>0.6970855276229273</v>
      </c>
      <c r="AS397" s="328">
        <v>0.77526430204595109</v>
      </c>
      <c r="AT397" s="328">
        <v>0.42686336550406101</v>
      </c>
      <c r="AU397" s="328">
        <v>0.32426606349719034</v>
      </c>
      <c r="AV397" s="328">
        <v>6.3507674519315938E-2</v>
      </c>
      <c r="AW397" s="328">
        <v>0.58135829803528072</v>
      </c>
      <c r="AX397" s="328">
        <v>0.20556153583200043</v>
      </c>
      <c r="AY397" s="328">
        <v>0.85921326472069026</v>
      </c>
      <c r="AZ397" s="328">
        <v>0.64448256893198419</v>
      </c>
      <c r="BA397" s="328">
        <v>3.085529699242695E-2</v>
      </c>
      <c r="BB397" s="328">
        <v>0.83811659630012003</v>
      </c>
      <c r="BC397" s="328">
        <v>0.79072129800183877</v>
      </c>
      <c r="BD397" s="328">
        <v>0.38529172856239868</v>
      </c>
      <c r="BE397" s="328">
        <v>0.77419413843471929</v>
      </c>
      <c r="BF397" s="328">
        <v>4.4963873891378903E-2</v>
      </c>
      <c r="BG397" s="328">
        <v>0.21295139073085489</v>
      </c>
      <c r="BH397" s="328">
        <v>0.30793155309135334</v>
      </c>
      <c r="BI397" s="328">
        <v>0.75162822706419963</v>
      </c>
      <c r="BJ397" s="328">
        <v>0.7113678406581414</v>
      </c>
      <c r="BK397" s="328">
        <v>3.2557678347401531E-2</v>
      </c>
      <c r="BL397" s="328">
        <v>7.9380898908055109E-2</v>
      </c>
      <c r="BM397" s="328">
        <v>0.9753312952134241</v>
      </c>
      <c r="BN397" s="328">
        <v>0.20204419523166539</v>
      </c>
      <c r="BO397" s="328">
        <v>0.83302700122931705</v>
      </c>
      <c r="BP397" s="328">
        <v>0.24935251742452635</v>
      </c>
      <c r="BQ397" s="328">
        <v>0.98631946514329183</v>
      </c>
      <c r="BR397" s="328">
        <v>0.12789882815183584</v>
      </c>
      <c r="BS397" s="328">
        <v>0.60174865258981658</v>
      </c>
      <c r="BT397" s="328">
        <v>0.4242415417161316</v>
      </c>
      <c r="BU397" s="328">
        <v>0.55108185156466516</v>
      </c>
      <c r="BV397" s="328">
        <v>0.64741365799264683</v>
      </c>
      <c r="BW397" s="328">
        <v>0.60477678972788307</v>
      </c>
      <c r="BX397" s="328">
        <v>0.97588312521048337</v>
      </c>
      <c r="BY397" s="328">
        <v>0.99882932966989735</v>
      </c>
      <c r="BZ397" s="328">
        <v>0.5419776701946355</v>
      </c>
      <c r="CA397" s="328">
        <v>0.64171346743853475</v>
      </c>
      <c r="CB397" s="328">
        <v>0.48004561665349366</v>
      </c>
      <c r="CC397" s="328">
        <v>0.23429725349010067</v>
      </c>
      <c r="CD397" s="328">
        <v>0.26442635813876114</v>
      </c>
      <c r="CE397" s="328">
        <v>0.86721654127969683</v>
      </c>
      <c r="CF397" s="328">
        <v>0.82660341066030885</v>
      </c>
      <c r="CG397" s="328">
        <v>0.62669805696113201</v>
      </c>
      <c r="CH397" s="328">
        <v>0.44289674558934822</v>
      </c>
      <c r="CI397" s="328">
        <v>0.15745787322373239</v>
      </c>
      <c r="CJ397" s="328">
        <v>9.3965252213820571E-2</v>
      </c>
      <c r="CK397" s="328">
        <v>0.76489536670263525</v>
      </c>
      <c r="CL397" s="328">
        <v>0.81719051095973994</v>
      </c>
      <c r="CM397" s="328">
        <v>0.48132736768966478</v>
      </c>
      <c r="CN397" s="328">
        <v>0.35805479427169407</v>
      </c>
      <c r="CO397" s="328">
        <v>9.9090811036214976E-2</v>
      </c>
      <c r="CP397" s="328">
        <v>0.45167155988207108</v>
      </c>
      <c r="CQ397" s="328">
        <v>5.3660843922987311E-2</v>
      </c>
      <c r="CR397" s="328">
        <v>7.0188014278596E-2</v>
      </c>
      <c r="CS397" s="328">
        <v>0.2893484647127309</v>
      </c>
      <c r="CT397" s="328">
        <v>0.25755038046989531</v>
      </c>
      <c r="CU397" s="328">
        <v>0.67993274918183477</v>
      </c>
      <c r="CV397" s="328">
        <v>6.7883875012470618E-2</v>
      </c>
      <c r="CW397" s="329">
        <v>0.93408869904679737</v>
      </c>
    </row>
    <row r="398" spans="1:101" x14ac:dyDescent="0.25">
      <c r="A398" s="322">
        <v>396</v>
      </c>
      <c r="B398" s="327">
        <v>0.78050724080580425</v>
      </c>
      <c r="C398" s="328">
        <v>0.16076944098474577</v>
      </c>
      <c r="D398" s="328">
        <v>0.15568443844371149</v>
      </c>
      <c r="E398" s="328">
        <v>0.52288395995218728</v>
      </c>
      <c r="F398" s="328">
        <v>0.12518712854550129</v>
      </c>
      <c r="G398" s="328">
        <v>0.60569617097842166</v>
      </c>
      <c r="H398" s="328">
        <v>0.19425972735594677</v>
      </c>
      <c r="I398" s="328">
        <v>0.23267803021445754</v>
      </c>
      <c r="J398" s="328">
        <v>0.4092381940578087</v>
      </c>
      <c r="K398" s="328">
        <v>0.53398707133524437</v>
      </c>
      <c r="L398" s="328">
        <v>9.4902592151983711E-2</v>
      </c>
      <c r="M398" s="328">
        <v>0.93551847189169135</v>
      </c>
      <c r="N398" s="328">
        <v>0.66137642592250279</v>
      </c>
      <c r="O398" s="328">
        <v>0.45449163885997912</v>
      </c>
      <c r="P398" s="328">
        <v>0.14290504710393659</v>
      </c>
      <c r="Q398" s="328">
        <v>0.18391630392630809</v>
      </c>
      <c r="R398" s="328">
        <v>0.20249483362214638</v>
      </c>
      <c r="S398" s="328">
        <v>0.312397089929628</v>
      </c>
      <c r="T398" s="328">
        <v>0.13249252680770263</v>
      </c>
      <c r="U398" s="328">
        <v>0.59806204083307457</v>
      </c>
      <c r="V398" s="328">
        <v>8.2029981511301031E-2</v>
      </c>
      <c r="W398" s="328">
        <v>0.90524341186945634</v>
      </c>
      <c r="X398" s="328">
        <v>0.59173715433899332</v>
      </c>
      <c r="Y398" s="328">
        <v>0.86005990641132701</v>
      </c>
      <c r="Z398" s="328">
        <v>0.40378370891393645</v>
      </c>
      <c r="AA398" s="328">
        <v>0.5365656324900181</v>
      </c>
      <c r="AB398" s="328">
        <v>0.54151496340936323</v>
      </c>
      <c r="AC398" s="328">
        <v>0.28575272961924192</v>
      </c>
      <c r="AD398" s="328">
        <v>0.60561183590688028</v>
      </c>
      <c r="AE398" s="328">
        <v>0.66755496815026838</v>
      </c>
      <c r="AF398" s="328">
        <v>0.6548536346877083</v>
      </c>
      <c r="AG398" s="328">
        <v>0.96099152287728185</v>
      </c>
      <c r="AH398" s="328">
        <v>0.97180968958397074</v>
      </c>
      <c r="AI398" s="328">
        <v>6.8230986387920689E-2</v>
      </c>
      <c r="AJ398" s="328">
        <v>0.27733963486572399</v>
      </c>
      <c r="AK398" s="328">
        <v>0.11054074616546661</v>
      </c>
      <c r="AL398" s="328">
        <v>0.34445372460152957</v>
      </c>
      <c r="AM398" s="328">
        <v>0.45619389214254102</v>
      </c>
      <c r="AN398" s="328">
        <v>0.38299170510704017</v>
      </c>
      <c r="AO398" s="328">
        <v>0.6355112562783507</v>
      </c>
      <c r="AP398" s="328">
        <v>0.41021598385178071</v>
      </c>
      <c r="AQ398" s="328">
        <v>0.13425676335277537</v>
      </c>
      <c r="AR398" s="328">
        <v>0.77974666540608606</v>
      </c>
      <c r="AS398" s="328">
        <v>8.9697246066130498E-2</v>
      </c>
      <c r="AT398" s="328">
        <v>0.80516928460433945</v>
      </c>
      <c r="AU398" s="328">
        <v>0.59509918949723595</v>
      </c>
      <c r="AV398" s="328">
        <v>0.53185760937047744</v>
      </c>
      <c r="AW398" s="328">
        <v>0.91972692905033515</v>
      </c>
      <c r="AX398" s="328">
        <v>0.37253464417026638</v>
      </c>
      <c r="AY398" s="328">
        <v>0.1397396186167299</v>
      </c>
      <c r="AZ398" s="328">
        <v>0.91635455575058966</v>
      </c>
      <c r="BA398" s="328">
        <v>3.3228184444818787E-2</v>
      </c>
      <c r="BB398" s="328">
        <v>0.93178668523200803</v>
      </c>
      <c r="BC398" s="328">
        <v>0.60369238788175128</v>
      </c>
      <c r="BD398" s="328">
        <v>0.74973930380871501</v>
      </c>
      <c r="BE398" s="328">
        <v>0.72896265722429376</v>
      </c>
      <c r="BF398" s="328">
        <v>0.95556955916188002</v>
      </c>
      <c r="BG398" s="328">
        <v>0.21092778625066488</v>
      </c>
      <c r="BH398" s="328">
        <v>0.57702120131155743</v>
      </c>
      <c r="BI398" s="328">
        <v>0.76391751958006981</v>
      </c>
      <c r="BJ398" s="328">
        <v>0.56830225303446813</v>
      </c>
      <c r="BK398" s="328">
        <v>0.50169213626246134</v>
      </c>
      <c r="BL398" s="328">
        <v>0.21204213725076126</v>
      </c>
      <c r="BM398" s="328">
        <v>0.15709117854850785</v>
      </c>
      <c r="BN398" s="328">
        <v>0.29721021560230376</v>
      </c>
      <c r="BO398" s="328">
        <v>0.37490710368708502</v>
      </c>
      <c r="BP398" s="328">
        <v>0.33336044376611729</v>
      </c>
      <c r="BQ398" s="328">
        <v>0.48835498141387035</v>
      </c>
      <c r="BR398" s="328">
        <v>6.6179534085297087E-2</v>
      </c>
      <c r="BS398" s="328">
        <v>0.75716837719820163</v>
      </c>
      <c r="BT398" s="328">
        <v>0.5719231537410927</v>
      </c>
      <c r="BU398" s="328">
        <v>0.78587822213890179</v>
      </c>
      <c r="BV398" s="328">
        <v>6.9864314177995546E-2</v>
      </c>
      <c r="BW398" s="328">
        <v>0.96282450890241922</v>
      </c>
      <c r="BX398" s="328">
        <v>0.48927594061357027</v>
      </c>
      <c r="BY398" s="328">
        <v>3.4358796307424777E-2</v>
      </c>
      <c r="BZ398" s="328">
        <v>0.62285016635337986</v>
      </c>
      <c r="CA398" s="328">
        <v>0.98668165664719898</v>
      </c>
      <c r="CB398" s="328">
        <v>0.92939268698822008</v>
      </c>
      <c r="CC398" s="328">
        <v>0.83614877930931453</v>
      </c>
      <c r="CD398" s="328">
        <v>0.18221733754569769</v>
      </c>
      <c r="CE398" s="328">
        <v>4.3024903754034227E-2</v>
      </c>
      <c r="CF398" s="328">
        <v>0.65208747214120621</v>
      </c>
      <c r="CG398" s="328">
        <v>1.3807515114336866E-2</v>
      </c>
      <c r="CH398" s="328">
        <v>0.83788826688933882</v>
      </c>
      <c r="CI398" s="328">
        <v>0.16861559575253438</v>
      </c>
      <c r="CJ398" s="328">
        <v>0.75074174667988025</v>
      </c>
      <c r="CK398" s="328">
        <v>4.9817033412851153E-2</v>
      </c>
      <c r="CL398" s="328">
        <v>0.64431186432986021</v>
      </c>
      <c r="CM398" s="328">
        <v>0.52085460723384291</v>
      </c>
      <c r="CN398" s="328">
        <v>7.0763404961549092E-2</v>
      </c>
      <c r="CO398" s="328">
        <v>0.73859615758930453</v>
      </c>
      <c r="CP398" s="328">
        <v>0.63038864866880573</v>
      </c>
      <c r="CQ398" s="328">
        <v>0.73675335780151485</v>
      </c>
      <c r="CR398" s="328">
        <v>0.74372970385264647</v>
      </c>
      <c r="CS398" s="328">
        <v>0.15370369698433617</v>
      </c>
      <c r="CT398" s="328">
        <v>0.60372861445269965</v>
      </c>
      <c r="CU398" s="328">
        <v>0.47208122314534706</v>
      </c>
      <c r="CV398" s="328">
        <v>9.9042930512616145E-3</v>
      </c>
      <c r="CW398" s="329">
        <v>0.49336933720078591</v>
      </c>
    </row>
    <row r="399" spans="1:101" x14ac:dyDescent="0.25">
      <c r="A399" s="322">
        <v>397</v>
      </c>
      <c r="B399" s="327">
        <v>0.26786654081297279</v>
      </c>
      <c r="C399" s="328">
        <v>0.28081907390917404</v>
      </c>
      <c r="D399" s="328">
        <v>0.27031080865045221</v>
      </c>
      <c r="E399" s="328">
        <v>0.56324799601887054</v>
      </c>
      <c r="F399" s="328">
        <v>0.84743679390496762</v>
      </c>
      <c r="G399" s="328">
        <v>0.22930420742025603</v>
      </c>
      <c r="H399" s="328">
        <v>0.57235951861338141</v>
      </c>
      <c r="I399" s="328">
        <v>0.29470174406652827</v>
      </c>
      <c r="J399" s="328">
        <v>0.60835917127221117</v>
      </c>
      <c r="K399" s="328">
        <v>0.30729853357364179</v>
      </c>
      <c r="L399" s="328">
        <v>0.38442919022765687</v>
      </c>
      <c r="M399" s="328">
        <v>0.1054352354895336</v>
      </c>
      <c r="N399" s="328">
        <v>0.43189774862543495</v>
      </c>
      <c r="O399" s="328">
        <v>0.96516274770842525</v>
      </c>
      <c r="P399" s="328">
        <v>0.89265897397003968</v>
      </c>
      <c r="Q399" s="328">
        <v>0.58673433049658263</v>
      </c>
      <c r="R399" s="328">
        <v>0.3162792966043968</v>
      </c>
      <c r="S399" s="328">
        <v>0.53044419221188011</v>
      </c>
      <c r="T399" s="328">
        <v>0.25348623804955484</v>
      </c>
      <c r="U399" s="328">
        <v>0.57323889455347521</v>
      </c>
      <c r="V399" s="328">
        <v>3.9585968633554458E-2</v>
      </c>
      <c r="W399" s="328">
        <v>0.75906901194334742</v>
      </c>
      <c r="X399" s="328">
        <v>0.41926661409118271</v>
      </c>
      <c r="Y399" s="328">
        <v>5.3610043511420624E-2</v>
      </c>
      <c r="Z399" s="328">
        <v>2.7691725567495773E-2</v>
      </c>
      <c r="AA399" s="328">
        <v>0.14453246910371442</v>
      </c>
      <c r="AB399" s="328">
        <v>4.5432675921660781E-2</v>
      </c>
      <c r="AC399" s="328">
        <v>0.85324536552409613</v>
      </c>
      <c r="AD399" s="328">
        <v>0.45269592190754793</v>
      </c>
      <c r="AE399" s="328">
        <v>0.76388350534378113</v>
      </c>
      <c r="AF399" s="328">
        <v>0.81697945269799699</v>
      </c>
      <c r="AG399" s="328">
        <v>0.92649646746902747</v>
      </c>
      <c r="AH399" s="328">
        <v>0.55011287433565403</v>
      </c>
      <c r="AI399" s="328">
        <v>0.43042508294379633</v>
      </c>
      <c r="AJ399" s="328">
        <v>0.45680002559465671</v>
      </c>
      <c r="AK399" s="328">
        <v>0.37859742381286221</v>
      </c>
      <c r="AL399" s="328">
        <v>0.74217928614367001</v>
      </c>
      <c r="AM399" s="328">
        <v>0.50159267963819509</v>
      </c>
      <c r="AN399" s="328">
        <v>0.57490072871793552</v>
      </c>
      <c r="AO399" s="328">
        <v>0.84371566879428528</v>
      </c>
      <c r="AP399" s="328">
        <v>0.20239305058311174</v>
      </c>
      <c r="AQ399" s="328">
        <v>0.36086273274384717</v>
      </c>
      <c r="AR399" s="328">
        <v>0.18330713275079891</v>
      </c>
      <c r="AS399" s="328">
        <v>0.5063769860985301</v>
      </c>
      <c r="AT399" s="328">
        <v>0.17898542783736193</v>
      </c>
      <c r="AU399" s="328">
        <v>0.37477517039860064</v>
      </c>
      <c r="AV399" s="328">
        <v>0.68451378275314045</v>
      </c>
      <c r="AW399" s="328">
        <v>0.24211385988970457</v>
      </c>
      <c r="AX399" s="328">
        <v>0.83376445855721504</v>
      </c>
      <c r="AY399" s="328">
        <v>0.95889925977215107</v>
      </c>
      <c r="AZ399" s="328">
        <v>0.31365774321475293</v>
      </c>
      <c r="BA399" s="328">
        <v>0.18165691584763399</v>
      </c>
      <c r="BB399" s="328">
        <v>0.22115031969860866</v>
      </c>
      <c r="BC399" s="328">
        <v>0.45408569540234733</v>
      </c>
      <c r="BD399" s="328">
        <v>0.58615962651862397</v>
      </c>
      <c r="BE399" s="328">
        <v>0.27720747059861894</v>
      </c>
      <c r="BF399" s="328">
        <v>0.39404776802605901</v>
      </c>
      <c r="BG399" s="328">
        <v>0.23290109514460156</v>
      </c>
      <c r="BH399" s="328">
        <v>5.3196594247293172E-2</v>
      </c>
      <c r="BI399" s="328">
        <v>0.41299274637762862</v>
      </c>
      <c r="BJ399" s="328">
        <v>0.41495724835368231</v>
      </c>
      <c r="BK399" s="328">
        <v>0.99275152025339697</v>
      </c>
      <c r="BL399" s="328">
        <v>0.82147715516748132</v>
      </c>
      <c r="BM399" s="328">
        <v>0.59252173033989242</v>
      </c>
      <c r="BN399" s="328">
        <v>0.29137277885156743</v>
      </c>
      <c r="BO399" s="328">
        <v>0.99264900763051078</v>
      </c>
      <c r="BP399" s="328">
        <v>0.6831638706188814</v>
      </c>
      <c r="BQ399" s="328">
        <v>0.72752601130911643</v>
      </c>
      <c r="BR399" s="328">
        <v>0.22341550033795077</v>
      </c>
      <c r="BS399" s="328">
        <v>0.69937504925893634</v>
      </c>
      <c r="BT399" s="328">
        <v>0.11213385305598944</v>
      </c>
      <c r="BU399" s="328">
        <v>0.82974574853691352</v>
      </c>
      <c r="BV399" s="328">
        <v>0.57104561037286605</v>
      </c>
      <c r="BW399" s="328">
        <v>0.9173771658714307</v>
      </c>
      <c r="BX399" s="328">
        <v>0.2840745673431444</v>
      </c>
      <c r="BY399" s="328">
        <v>0.47410571684058223</v>
      </c>
      <c r="BZ399" s="328">
        <v>0.30953838077012108</v>
      </c>
      <c r="CA399" s="328">
        <v>2.9275060310804513E-2</v>
      </c>
      <c r="CB399" s="328">
        <v>0.96416873709270612</v>
      </c>
      <c r="CC399" s="328">
        <v>0.96849975604261718</v>
      </c>
      <c r="CD399" s="328">
        <v>0.11375493412182713</v>
      </c>
      <c r="CE399" s="328">
        <v>0.17928538792309201</v>
      </c>
      <c r="CF399" s="328">
        <v>0.53826969408257019</v>
      </c>
      <c r="CG399" s="328">
        <v>0.54619797153792282</v>
      </c>
      <c r="CH399" s="328">
        <v>0.46585548202478488</v>
      </c>
      <c r="CI399" s="328">
        <v>0.15284060389488197</v>
      </c>
      <c r="CJ399" s="328">
        <v>0.40283592963156512</v>
      </c>
      <c r="CK399" s="328">
        <v>0.90580089366530459</v>
      </c>
      <c r="CL399" s="328">
        <v>0.80858153389767184</v>
      </c>
      <c r="CM399" s="328">
        <v>9.0633657605906359E-2</v>
      </c>
      <c r="CN399" s="328">
        <v>0.84635595145352882</v>
      </c>
      <c r="CO399" s="328">
        <v>0.6382514734750584</v>
      </c>
      <c r="CP399" s="328">
        <v>0.68520179612105836</v>
      </c>
      <c r="CQ399" s="328">
        <v>0.44909965030594012</v>
      </c>
      <c r="CR399" s="328">
        <v>0.65411878499218123</v>
      </c>
      <c r="CS399" s="328">
        <v>0.23648153276921713</v>
      </c>
      <c r="CT399" s="328">
        <v>0.9818795296565126</v>
      </c>
      <c r="CU399" s="328">
        <v>0.41778090704385384</v>
      </c>
      <c r="CV399" s="328">
        <v>0.23164842327993007</v>
      </c>
      <c r="CW399" s="329">
        <v>0.84974721475289905</v>
      </c>
    </row>
    <row r="400" spans="1:101" x14ac:dyDescent="0.25">
      <c r="A400" s="322">
        <v>398</v>
      </c>
      <c r="B400" s="327">
        <v>0.21295733273732953</v>
      </c>
      <c r="C400" s="328">
        <v>0.61712024539426036</v>
      </c>
      <c r="D400" s="328">
        <v>0.39860834403540935</v>
      </c>
      <c r="E400" s="328">
        <v>0.15228065200681318</v>
      </c>
      <c r="F400" s="328">
        <v>0.47337083025812099</v>
      </c>
      <c r="G400" s="328">
        <v>0.13666732536551596</v>
      </c>
      <c r="H400" s="328">
        <v>0.12882115434590258</v>
      </c>
      <c r="I400" s="328">
        <v>0.51680370367592765</v>
      </c>
      <c r="J400" s="328">
        <v>0.275630568073292</v>
      </c>
      <c r="K400" s="328">
        <v>0.43357942083954804</v>
      </c>
      <c r="L400" s="328">
        <v>0.42197666726546945</v>
      </c>
      <c r="M400" s="328">
        <v>0.78605593538165675</v>
      </c>
      <c r="N400" s="328">
        <v>0.36220537051779189</v>
      </c>
      <c r="O400" s="328">
        <v>0.49332904717579518</v>
      </c>
      <c r="P400" s="328">
        <v>0.16522731653072942</v>
      </c>
      <c r="Q400" s="328">
        <v>0.82999499232745433</v>
      </c>
      <c r="R400" s="328">
        <v>0.64276625304168156</v>
      </c>
      <c r="S400" s="328">
        <v>0.15223088670686469</v>
      </c>
      <c r="T400" s="328">
        <v>0.87793318115183361</v>
      </c>
      <c r="U400" s="328">
        <v>0.93932597712540833</v>
      </c>
      <c r="V400" s="328">
        <v>0.60786447559277912</v>
      </c>
      <c r="W400" s="328">
        <v>0.23055833181273688</v>
      </c>
      <c r="X400" s="328">
        <v>0.34250418213212264</v>
      </c>
      <c r="Y400" s="328">
        <v>0.43692741546862646</v>
      </c>
      <c r="Z400" s="328">
        <v>3.2063856800185642E-2</v>
      </c>
      <c r="AA400" s="328">
        <v>0.43417721830615008</v>
      </c>
      <c r="AB400" s="328">
        <v>0.43595195782722396</v>
      </c>
      <c r="AC400" s="328">
        <v>0.60393991429067029</v>
      </c>
      <c r="AD400" s="328">
        <v>1.8012700769824086E-2</v>
      </c>
      <c r="AE400" s="328">
        <v>0.50375145549789324</v>
      </c>
      <c r="AF400" s="328">
        <v>0.68171632254029557</v>
      </c>
      <c r="AG400" s="328">
        <v>0.57071164488080783</v>
      </c>
      <c r="AH400" s="328">
        <v>0.75018173259700016</v>
      </c>
      <c r="AI400" s="328">
        <v>0.18070401681553516</v>
      </c>
      <c r="AJ400" s="328">
        <v>0.62975314078631328</v>
      </c>
      <c r="AK400" s="328">
        <v>0.5708406684661318</v>
      </c>
      <c r="AL400" s="328">
        <v>7.0486117383036895E-2</v>
      </c>
      <c r="AM400" s="328">
        <v>0.65548700661891957</v>
      </c>
      <c r="AN400" s="328">
        <v>0.88011368491785547</v>
      </c>
      <c r="AO400" s="328">
        <v>0.18688879534411384</v>
      </c>
      <c r="AP400" s="328">
        <v>0.31116787035279225</v>
      </c>
      <c r="AQ400" s="328">
        <v>0.79655291219138125</v>
      </c>
      <c r="AR400" s="328">
        <v>0.4615601397808522</v>
      </c>
      <c r="AS400" s="328">
        <v>0.57636994889960835</v>
      </c>
      <c r="AT400" s="328">
        <v>0.76112287238765242</v>
      </c>
      <c r="AU400" s="328">
        <v>0.28302063789702281</v>
      </c>
      <c r="AV400" s="328">
        <v>0.21745410231550566</v>
      </c>
      <c r="AW400" s="328">
        <v>0.56340246476464673</v>
      </c>
      <c r="AX400" s="328">
        <v>0.87923173122298071</v>
      </c>
      <c r="AY400" s="328">
        <v>0.23078664133551907</v>
      </c>
      <c r="AZ400" s="328">
        <v>0.48167661771104786</v>
      </c>
      <c r="BA400" s="328">
        <v>0.13077583590740915</v>
      </c>
      <c r="BB400" s="328">
        <v>0.78698318116973409</v>
      </c>
      <c r="BC400" s="328">
        <v>5.9439263762858019E-2</v>
      </c>
      <c r="BD400" s="328">
        <v>0.99903158861098884</v>
      </c>
      <c r="BE400" s="328">
        <v>0.16296522224561993</v>
      </c>
      <c r="BF400" s="328">
        <v>0.90689569841620532</v>
      </c>
      <c r="BG400" s="328">
        <v>0.17280695189576978</v>
      </c>
      <c r="BH400" s="328">
        <v>0.96665165129590003</v>
      </c>
      <c r="BI400" s="328">
        <v>0.77041502305424103</v>
      </c>
      <c r="BJ400" s="328">
        <v>8.9445625841685361E-2</v>
      </c>
      <c r="BK400" s="328">
        <v>0.29314657285170842</v>
      </c>
      <c r="BL400" s="328">
        <v>0.13372925697572069</v>
      </c>
      <c r="BM400" s="328">
        <v>0.91412296360485201</v>
      </c>
      <c r="BN400" s="328">
        <v>0.7274336592135815</v>
      </c>
      <c r="BO400" s="328">
        <v>0.94428941501241281</v>
      </c>
      <c r="BP400" s="328">
        <v>0.46454466996850408</v>
      </c>
      <c r="BQ400" s="328">
        <v>0.31619655669891866</v>
      </c>
      <c r="BR400" s="328">
        <v>0.69065662936528183</v>
      </c>
      <c r="BS400" s="328">
        <v>0.90255847115218879</v>
      </c>
      <c r="BT400" s="328">
        <v>0.61168098389413039</v>
      </c>
      <c r="BU400" s="328">
        <v>0.5817228686010516</v>
      </c>
      <c r="BV400" s="328">
        <v>0.51635983713293365</v>
      </c>
      <c r="BW400" s="328">
        <v>0.64729971368288752</v>
      </c>
      <c r="BX400" s="328">
        <v>7.6507203755341813E-2</v>
      </c>
      <c r="BY400" s="328">
        <v>7.3305342957470154E-2</v>
      </c>
      <c r="BZ400" s="328">
        <v>0.59958006804249697</v>
      </c>
      <c r="CA400" s="328">
        <v>0.79166076374366856</v>
      </c>
      <c r="CB400" s="328">
        <v>0.89535743139086676</v>
      </c>
      <c r="CC400" s="328">
        <v>0.36143762103474852</v>
      </c>
      <c r="CD400" s="328">
        <v>0.59110793531908401</v>
      </c>
      <c r="CE400" s="328">
        <v>0.78426282675385961</v>
      </c>
      <c r="CF400" s="328">
        <v>0.9523671668287701</v>
      </c>
      <c r="CG400" s="328">
        <v>0.24636043738409086</v>
      </c>
      <c r="CH400" s="328">
        <v>0.85870847016178176</v>
      </c>
      <c r="CI400" s="328">
        <v>0.40574027931625634</v>
      </c>
      <c r="CJ400" s="328">
        <v>0.70363611145120775</v>
      </c>
      <c r="CK400" s="328">
        <v>0.20349340886891909</v>
      </c>
      <c r="CL400" s="328">
        <v>0.39470710858849412</v>
      </c>
      <c r="CM400" s="328">
        <v>0.42019734227855388</v>
      </c>
      <c r="CN400" s="328">
        <v>0.38688859176508039</v>
      </c>
      <c r="CO400" s="328">
        <v>7.7238527845852945E-2</v>
      </c>
      <c r="CP400" s="328">
        <v>0.50822832662697937</v>
      </c>
      <c r="CQ400" s="328">
        <v>8.8003425954815917E-2</v>
      </c>
      <c r="CR400" s="328">
        <v>0.52328758599124026</v>
      </c>
      <c r="CS400" s="328">
        <v>0.80908592518083822</v>
      </c>
      <c r="CT400" s="328">
        <v>0.33644593397086942</v>
      </c>
      <c r="CU400" s="328">
        <v>0.54368971343439298</v>
      </c>
      <c r="CV400" s="328">
        <v>0.6886069482263677</v>
      </c>
      <c r="CW400" s="329">
        <v>0.50772921160410411</v>
      </c>
    </row>
    <row r="401" spans="1:101" x14ac:dyDescent="0.25">
      <c r="A401" s="322">
        <v>399</v>
      </c>
      <c r="B401" s="327">
        <v>0.39848029932159479</v>
      </c>
      <c r="C401" s="328">
        <v>0.8808790673528013</v>
      </c>
      <c r="D401" s="328">
        <v>0.44126891590438433</v>
      </c>
      <c r="E401" s="328">
        <v>0.19849373037386475</v>
      </c>
      <c r="F401" s="328">
        <v>0.78955159835575928</v>
      </c>
      <c r="G401" s="328">
        <v>0.20446220657037473</v>
      </c>
      <c r="H401" s="328">
        <v>0.95741200894244116</v>
      </c>
      <c r="I401" s="328">
        <v>0.80674926882741005</v>
      </c>
      <c r="J401" s="328">
        <v>2.2304618035913215E-2</v>
      </c>
      <c r="K401" s="328">
        <v>0.89187684718689209</v>
      </c>
      <c r="L401" s="328">
        <v>0.8096863760419355</v>
      </c>
      <c r="M401" s="328">
        <v>0.48178237776466482</v>
      </c>
      <c r="N401" s="328">
        <v>0.21050237138636163</v>
      </c>
      <c r="O401" s="328">
        <v>0.2347218542519407</v>
      </c>
      <c r="P401" s="328">
        <v>0.44580824020004073</v>
      </c>
      <c r="Q401" s="328">
        <v>8.7965095069832522E-2</v>
      </c>
      <c r="R401" s="328">
        <v>0.29935383694802287</v>
      </c>
      <c r="S401" s="328">
        <v>0.56704684509352621</v>
      </c>
      <c r="T401" s="328">
        <v>0.92458192622231583</v>
      </c>
      <c r="U401" s="328">
        <v>0.35011477596013041</v>
      </c>
      <c r="V401" s="328">
        <v>5.0935881226219282E-2</v>
      </c>
      <c r="W401" s="328">
        <v>0.40921473254083374</v>
      </c>
      <c r="X401" s="328">
        <v>0.79012575375616767</v>
      </c>
      <c r="Y401" s="328">
        <v>0.54311726672524507</v>
      </c>
      <c r="Z401" s="328">
        <v>0.20836824412027255</v>
      </c>
      <c r="AA401" s="328">
        <v>0.65276096919923088</v>
      </c>
      <c r="AB401" s="328">
        <v>0.12522844307437353</v>
      </c>
      <c r="AC401" s="328">
        <v>0.70711404062989813</v>
      </c>
      <c r="AD401" s="328">
        <v>0.62571596121608142</v>
      </c>
      <c r="AE401" s="328">
        <v>0.17665390578016105</v>
      </c>
      <c r="AF401" s="328">
        <v>0.35481100682881817</v>
      </c>
      <c r="AG401" s="328">
        <v>0.19769159225986543</v>
      </c>
      <c r="AH401" s="328">
        <v>0.44009130166423738</v>
      </c>
      <c r="AI401" s="328">
        <v>0.3061624868510453</v>
      </c>
      <c r="AJ401" s="328">
        <v>0.14119912792244538</v>
      </c>
      <c r="AK401" s="328">
        <v>0.34233247756350549</v>
      </c>
      <c r="AL401" s="328">
        <v>0.21669111141068864</v>
      </c>
      <c r="AM401" s="328">
        <v>6.0355829530410965E-2</v>
      </c>
      <c r="AN401" s="328">
        <v>0.46550374321094146</v>
      </c>
      <c r="AO401" s="328">
        <v>0.15255141600958422</v>
      </c>
      <c r="AP401" s="328">
        <v>0.88991678943251307</v>
      </c>
      <c r="AQ401" s="328">
        <v>0.14946207867335204</v>
      </c>
      <c r="AR401" s="328">
        <v>0.37438482574923593</v>
      </c>
      <c r="AS401" s="328">
        <v>0.3538885054237273</v>
      </c>
      <c r="AT401" s="328">
        <v>0.93438711254427931</v>
      </c>
      <c r="AU401" s="328">
        <v>0.38241568611243881</v>
      </c>
      <c r="AV401" s="328">
        <v>0.71401271682313738</v>
      </c>
      <c r="AW401" s="328">
        <v>0.38797637483511771</v>
      </c>
      <c r="AX401" s="328">
        <v>0.95528043167287846</v>
      </c>
      <c r="AY401" s="328">
        <v>0.77219257113029549</v>
      </c>
      <c r="AZ401" s="328">
        <v>0.96768640818528651</v>
      </c>
      <c r="BA401" s="328">
        <v>0.24357191013264101</v>
      </c>
      <c r="BB401" s="328">
        <v>0.98073425499176858</v>
      </c>
      <c r="BC401" s="328">
        <v>0.82582410658279692</v>
      </c>
      <c r="BD401" s="328">
        <v>0.60825617342608496</v>
      </c>
      <c r="BE401" s="328">
        <v>0.47988929661699786</v>
      </c>
      <c r="BF401" s="328">
        <v>0.80274188349626519</v>
      </c>
      <c r="BG401" s="328">
        <v>0.58653288285138405</v>
      </c>
      <c r="BH401" s="328">
        <v>0.57749739575539505</v>
      </c>
      <c r="BI401" s="328">
        <v>0.35002522835358985</v>
      </c>
      <c r="BJ401" s="328">
        <v>0.28516574919512694</v>
      </c>
      <c r="BK401" s="328">
        <v>0.60480602452702525</v>
      </c>
      <c r="BL401" s="328">
        <v>0.85331431894783649</v>
      </c>
      <c r="BM401" s="328">
        <v>0.84023733332300066</v>
      </c>
      <c r="BN401" s="328">
        <v>0.46932357964578086</v>
      </c>
      <c r="BO401" s="328">
        <v>0.13947830446592313</v>
      </c>
      <c r="BP401" s="328">
        <v>2.6453551291195865E-2</v>
      </c>
      <c r="BQ401" s="328">
        <v>0.17342597288615202</v>
      </c>
      <c r="BR401" s="328">
        <v>0.80462405283928584</v>
      </c>
      <c r="BS401" s="328">
        <v>0.54213404781642693</v>
      </c>
      <c r="BT401" s="328">
        <v>0.18853860902141317</v>
      </c>
      <c r="BU401" s="328">
        <v>0.24653642040197865</v>
      </c>
      <c r="BV401" s="328">
        <v>0.84749567797014813</v>
      </c>
      <c r="BW401" s="328">
        <v>0.1164179148583675</v>
      </c>
      <c r="BX401" s="328">
        <v>0.70176644656640419</v>
      </c>
      <c r="BY401" s="328">
        <v>0.59553611986826849</v>
      </c>
      <c r="BZ401" s="328">
        <v>2.8689454194865682E-2</v>
      </c>
      <c r="CA401" s="328">
        <v>0.44651593654839972</v>
      </c>
      <c r="CB401" s="328">
        <v>0.98509669110524456</v>
      </c>
      <c r="CC401" s="328">
        <v>0.5454235636742073</v>
      </c>
      <c r="CD401" s="328">
        <v>0.96525199878341006</v>
      </c>
      <c r="CE401" s="328">
        <v>0.18814338930214003</v>
      </c>
      <c r="CF401" s="328">
        <v>0.29329415645687407</v>
      </c>
      <c r="CG401" s="328">
        <v>0.750176409958492</v>
      </c>
      <c r="CH401" s="328">
        <v>0.3230988719919039</v>
      </c>
      <c r="CI401" s="328">
        <v>0.44295950365214409</v>
      </c>
      <c r="CJ401" s="328">
        <v>0.13743007720941791</v>
      </c>
      <c r="CK401" s="328">
        <v>0.58811244333620838</v>
      </c>
      <c r="CL401" s="328">
        <v>0.15397932973974204</v>
      </c>
      <c r="CM401" s="328">
        <v>0.60418833519279946</v>
      </c>
      <c r="CN401" s="328">
        <v>0.4790205827052918</v>
      </c>
      <c r="CO401" s="328">
        <v>0.21229824805699415</v>
      </c>
      <c r="CP401" s="328">
        <v>0.8349164141256491</v>
      </c>
      <c r="CQ401" s="328">
        <v>0.29068190105479319</v>
      </c>
      <c r="CR401" s="328">
        <v>0.23564096576924376</v>
      </c>
      <c r="CS401" s="328">
        <v>0.52190894685855405</v>
      </c>
      <c r="CT401" s="328">
        <v>0.13611591068497497</v>
      </c>
      <c r="CU401" s="328">
        <v>5.6661459601878628E-2</v>
      </c>
      <c r="CV401" s="328">
        <v>9.330940153760503E-2</v>
      </c>
      <c r="CW401" s="329">
        <v>0.69373898956254054</v>
      </c>
    </row>
    <row r="402" spans="1:101" x14ac:dyDescent="0.25">
      <c r="A402" s="322">
        <v>400</v>
      </c>
      <c r="B402" s="327">
        <v>0.15900075058631291</v>
      </c>
      <c r="C402" s="328">
        <v>0.32336788889408563</v>
      </c>
      <c r="D402" s="328">
        <v>0.38069762761946291</v>
      </c>
      <c r="E402" s="328">
        <v>0.21870614620366124</v>
      </c>
      <c r="F402" s="328">
        <v>3.6177473886541023E-2</v>
      </c>
      <c r="G402" s="328">
        <v>0.27686450386900407</v>
      </c>
      <c r="H402" s="328">
        <v>0.37303465123659429</v>
      </c>
      <c r="I402" s="328">
        <v>0.93340443979472565</v>
      </c>
      <c r="J402" s="328">
        <v>0.93554572218067289</v>
      </c>
      <c r="K402" s="328">
        <v>0.75186586830547419</v>
      </c>
      <c r="L402" s="328">
        <v>3.8586726030642282E-2</v>
      </c>
      <c r="M402" s="328">
        <v>0.14459538321509235</v>
      </c>
      <c r="N402" s="328">
        <v>0.51954604760067724</v>
      </c>
      <c r="O402" s="328">
        <v>0.67273623695497076</v>
      </c>
      <c r="P402" s="328">
        <v>0.64184945258667003</v>
      </c>
      <c r="Q402" s="328">
        <v>0.24457815204075484</v>
      </c>
      <c r="R402" s="328">
        <v>4.7068291558951536E-2</v>
      </c>
      <c r="S402" s="328">
        <v>0.59972086433148064</v>
      </c>
      <c r="T402" s="328">
        <v>0.99785400897244281</v>
      </c>
      <c r="U402" s="328">
        <v>0.68926077265556529</v>
      </c>
      <c r="V402" s="328">
        <v>0.60546359113086901</v>
      </c>
      <c r="W402" s="328">
        <v>0.67798515961750017</v>
      </c>
      <c r="X402" s="328">
        <v>0.80527982933059228</v>
      </c>
      <c r="Y402" s="328">
        <v>0.2744789562657925</v>
      </c>
      <c r="Z402" s="328">
        <v>0.37746115580217232</v>
      </c>
      <c r="AA402" s="328">
        <v>0.29149728636091798</v>
      </c>
      <c r="AB402" s="328">
        <v>0.87060614611948939</v>
      </c>
      <c r="AC402" s="328">
        <v>0.81444775779157852</v>
      </c>
      <c r="AD402" s="328">
        <v>0.76270412904921514</v>
      </c>
      <c r="AE402" s="328">
        <v>0.13768472033228107</v>
      </c>
      <c r="AF402" s="328">
        <v>0.29502821847987004</v>
      </c>
      <c r="AG402" s="328">
        <v>0.35546181995092052</v>
      </c>
      <c r="AH402" s="328">
        <v>0.52154200406088069</v>
      </c>
      <c r="AI402" s="328">
        <v>0.64577903157440009</v>
      </c>
      <c r="AJ402" s="328">
        <v>0.14620530844694812</v>
      </c>
      <c r="AK402" s="328">
        <v>0.71172053862761442</v>
      </c>
      <c r="AL402" s="328">
        <v>7.5248554965745562E-2</v>
      </c>
      <c r="AM402" s="328">
        <v>0.54253944432680434</v>
      </c>
      <c r="AN402" s="328">
        <v>0.47643055106359289</v>
      </c>
      <c r="AO402" s="328">
        <v>0.16394649765384095</v>
      </c>
      <c r="AP402" s="328">
        <v>0.91642283224358678</v>
      </c>
      <c r="AQ402" s="328">
        <v>0.70106056897451818</v>
      </c>
      <c r="AR402" s="328">
        <v>0.30806258636289119</v>
      </c>
      <c r="AS402" s="328">
        <v>0.32097947995183773</v>
      </c>
      <c r="AT402" s="328">
        <v>2.1934271221844659E-2</v>
      </c>
      <c r="AU402" s="328">
        <v>0.8980313120273884</v>
      </c>
      <c r="AV402" s="328">
        <v>0.21002820577230707</v>
      </c>
      <c r="AW402" s="328">
        <v>0.44435101964042989</v>
      </c>
      <c r="AX402" s="328">
        <v>0.29206928842508129</v>
      </c>
      <c r="AY402" s="328">
        <v>0.56289441218281855</v>
      </c>
      <c r="AZ402" s="328">
        <v>0.51323345272781684</v>
      </c>
      <c r="BA402" s="328">
        <v>0.49971109128051272</v>
      </c>
      <c r="BB402" s="328">
        <v>0.41991951934999028</v>
      </c>
      <c r="BC402" s="328">
        <v>0.7463144651824003</v>
      </c>
      <c r="BD402" s="328">
        <v>0.31101124862031959</v>
      </c>
      <c r="BE402" s="328">
        <v>0.87908462844104207</v>
      </c>
      <c r="BF402" s="328">
        <v>0.16277557162202116</v>
      </c>
      <c r="BG402" s="328">
        <v>0.27967007282402179</v>
      </c>
      <c r="BH402" s="328">
        <v>0.42552221737674856</v>
      </c>
      <c r="BI402" s="328">
        <v>0.41244198680936339</v>
      </c>
      <c r="BJ402" s="328">
        <v>0.26757072818071093</v>
      </c>
      <c r="BK402" s="328">
        <v>0.34790616165458466</v>
      </c>
      <c r="BL402" s="328">
        <v>0.55956303723250311</v>
      </c>
      <c r="BM402" s="328">
        <v>0.59801683064776334</v>
      </c>
      <c r="BN402" s="328">
        <v>0.70298454630762319</v>
      </c>
      <c r="BO402" s="328">
        <v>0.29727459466451411</v>
      </c>
      <c r="BP402" s="328">
        <v>0.49990432516490291</v>
      </c>
      <c r="BQ402" s="328">
        <v>0.31474806124715293</v>
      </c>
      <c r="BR402" s="328">
        <v>0.22985521445249368</v>
      </c>
      <c r="BS402" s="328">
        <v>0.65851459205338969</v>
      </c>
      <c r="BT402" s="328">
        <v>0.17367550386961672</v>
      </c>
      <c r="BU402" s="328">
        <v>0.47492791436281689</v>
      </c>
      <c r="BV402" s="328">
        <v>0.16942000063100959</v>
      </c>
      <c r="BW402" s="328">
        <v>0.90613891370696553</v>
      </c>
      <c r="BX402" s="328">
        <v>0.26205225623254602</v>
      </c>
      <c r="BY402" s="328">
        <v>0.97759745141563137</v>
      </c>
      <c r="BZ402" s="328">
        <v>0.6493085457964014</v>
      </c>
      <c r="CA402" s="328">
        <v>0.12419194188247396</v>
      </c>
      <c r="CB402" s="328">
        <v>0.20064762640842204</v>
      </c>
      <c r="CC402" s="328">
        <v>0.76690627227909069</v>
      </c>
      <c r="CD402" s="328">
        <v>0.3020890688971305</v>
      </c>
      <c r="CE402" s="328">
        <v>6.1279720928022918E-2</v>
      </c>
      <c r="CF402" s="328">
        <v>0.57991186871971712</v>
      </c>
      <c r="CG402" s="328">
        <v>0.72161533231285535</v>
      </c>
      <c r="CH402" s="328">
        <v>0.97821257075255286</v>
      </c>
      <c r="CI402" s="328">
        <v>0.9799611451978123</v>
      </c>
      <c r="CJ402" s="328">
        <v>0.98323147800666733</v>
      </c>
      <c r="CK402" s="328">
        <v>0.18431356925658271</v>
      </c>
      <c r="CL402" s="328">
        <v>0.27700651486806405</v>
      </c>
      <c r="CM402" s="328">
        <v>0.54729859712288076</v>
      </c>
      <c r="CN402" s="328">
        <v>0.77467785999129934</v>
      </c>
      <c r="CO402" s="328">
        <v>0.55256946788913108</v>
      </c>
      <c r="CP402" s="328">
        <v>0.53847420557544545</v>
      </c>
      <c r="CQ402" s="328">
        <v>0.71486130506728696</v>
      </c>
      <c r="CR402" s="328">
        <v>0.94103863753194883</v>
      </c>
      <c r="CS402" s="328">
        <v>0.69030064690208803</v>
      </c>
      <c r="CT402" s="328">
        <v>0.85380018269242353</v>
      </c>
      <c r="CU402" s="328">
        <v>0.60489596114565214</v>
      </c>
      <c r="CV402" s="328">
        <v>0.23443562805161378</v>
      </c>
      <c r="CW402" s="329">
        <v>0.8021995237460553</v>
      </c>
    </row>
    <row r="403" spans="1:101" x14ac:dyDescent="0.25">
      <c r="A403" s="322">
        <v>401</v>
      </c>
      <c r="B403" s="327">
        <v>0.59451848592817558</v>
      </c>
      <c r="C403" s="328">
        <v>0.47600732728095174</v>
      </c>
      <c r="D403" s="328">
        <v>0.85530433672058948</v>
      </c>
      <c r="E403" s="328">
        <v>0.45323746645542506</v>
      </c>
      <c r="F403" s="328">
        <v>0.41838743839574155</v>
      </c>
      <c r="G403" s="328">
        <v>0.16617900680275621</v>
      </c>
      <c r="H403" s="328">
        <v>0.36279368670311474</v>
      </c>
      <c r="I403" s="328">
        <v>0.18930261771809764</v>
      </c>
      <c r="J403" s="328">
        <v>7.6963851320417165E-2</v>
      </c>
      <c r="K403" s="328">
        <v>0.88774018149930245</v>
      </c>
      <c r="L403" s="328">
        <v>0.6267086877068353</v>
      </c>
      <c r="M403" s="328">
        <v>0.99532732317403716</v>
      </c>
      <c r="N403" s="328">
        <v>0.63073650657294422</v>
      </c>
      <c r="O403" s="328">
        <v>0.82549315886753893</v>
      </c>
      <c r="P403" s="328">
        <v>0.96457052893167905</v>
      </c>
      <c r="Q403" s="328">
        <v>0.84429572369556838</v>
      </c>
      <c r="R403" s="328">
        <v>0.69148700154178599</v>
      </c>
      <c r="S403" s="328">
        <v>0.90727984743687817</v>
      </c>
      <c r="T403" s="328">
        <v>0.6308383646603648</v>
      </c>
      <c r="U403" s="328">
        <v>0.32031360422531474</v>
      </c>
      <c r="V403" s="328">
        <v>9.3889433593182581E-2</v>
      </c>
      <c r="W403" s="328">
        <v>0.42370289486294799</v>
      </c>
      <c r="X403" s="328">
        <v>0.18492968691294731</v>
      </c>
      <c r="Y403" s="328">
        <v>0.78985620051022343</v>
      </c>
      <c r="Z403" s="328">
        <v>0.49592416083021229</v>
      </c>
      <c r="AA403" s="328">
        <v>0.5656987713412911</v>
      </c>
      <c r="AB403" s="328">
        <v>0.98455358670344051</v>
      </c>
      <c r="AC403" s="328">
        <v>0.25913224318449224</v>
      </c>
      <c r="AD403" s="328">
        <v>7.0220840018778485E-2</v>
      </c>
      <c r="AE403" s="328">
        <v>0.22885002782111585</v>
      </c>
      <c r="AF403" s="328">
        <v>0.37223405387237518</v>
      </c>
      <c r="AG403" s="328">
        <v>0.97851025068260333</v>
      </c>
      <c r="AH403" s="328">
        <v>0.26551362950399993</v>
      </c>
      <c r="AI403" s="328">
        <v>0.22804860688825013</v>
      </c>
      <c r="AJ403" s="328">
        <v>0.56294995040828866</v>
      </c>
      <c r="AK403" s="328">
        <v>0.5639630816659662</v>
      </c>
      <c r="AL403" s="328">
        <v>0.81616640354819325</v>
      </c>
      <c r="AM403" s="328">
        <v>0.86038533952702423</v>
      </c>
      <c r="AN403" s="328">
        <v>6.7219826899838298E-2</v>
      </c>
      <c r="AO403" s="328">
        <v>0.56647114941204668</v>
      </c>
      <c r="AP403" s="328">
        <v>0.73929642995133005</v>
      </c>
      <c r="AQ403" s="328">
        <v>0.10351958969030495</v>
      </c>
      <c r="AR403" s="328">
        <v>0.99363183903415919</v>
      </c>
      <c r="AS403" s="328">
        <v>0.36877086053751684</v>
      </c>
      <c r="AT403" s="328">
        <v>0.57399506593772398</v>
      </c>
      <c r="AU403" s="328">
        <v>3.449588817439242E-2</v>
      </c>
      <c r="AV403" s="328">
        <v>4.5288355870182428E-2</v>
      </c>
      <c r="AW403" s="328">
        <v>9.7486209841807447E-2</v>
      </c>
      <c r="AX403" s="328">
        <v>0.93518654778002563</v>
      </c>
      <c r="AY403" s="328">
        <v>8.6704930931613688E-4</v>
      </c>
      <c r="AZ403" s="328">
        <v>0.74637001188282714</v>
      </c>
      <c r="BA403" s="328">
        <v>0.57762142279663675</v>
      </c>
      <c r="BB403" s="328">
        <v>0.28414939973438802</v>
      </c>
      <c r="BC403" s="328">
        <v>0.33414691905994282</v>
      </c>
      <c r="BD403" s="328">
        <v>0.25348666131911002</v>
      </c>
      <c r="BE403" s="328">
        <v>0.95715771861850563</v>
      </c>
      <c r="BF403" s="328">
        <v>0.23295230248208387</v>
      </c>
      <c r="BG403" s="328">
        <v>0.33411398315349072</v>
      </c>
      <c r="BH403" s="328">
        <v>0.30973804193484256</v>
      </c>
      <c r="BI403" s="328">
        <v>0.89555629319240659</v>
      </c>
      <c r="BJ403" s="328">
        <v>0.65911249377998438</v>
      </c>
      <c r="BK403" s="328">
        <v>0.13131003236250116</v>
      </c>
      <c r="BL403" s="328">
        <v>0.62371598605339162</v>
      </c>
      <c r="BM403" s="328">
        <v>0.28054201901927289</v>
      </c>
      <c r="BN403" s="328">
        <v>0.55269267192205174</v>
      </c>
      <c r="BO403" s="328">
        <v>0.82024954059600952</v>
      </c>
      <c r="BP403" s="328">
        <v>0.39564053371822938</v>
      </c>
      <c r="BQ403" s="328">
        <v>0.55186564491502144</v>
      </c>
      <c r="BR403" s="328">
        <v>0.60061588067174299</v>
      </c>
      <c r="BS403" s="328">
        <v>6.3043045097516348E-2</v>
      </c>
      <c r="BT403" s="328">
        <v>0.84988239215813444</v>
      </c>
      <c r="BU403" s="328">
        <v>0.80703858208777746</v>
      </c>
      <c r="BV403" s="328">
        <v>0.35520900809220723</v>
      </c>
      <c r="BW403" s="328">
        <v>0.36115406557275342</v>
      </c>
      <c r="BX403" s="328">
        <v>9.3336142684467882E-2</v>
      </c>
      <c r="BY403" s="328">
        <v>0.28940985554212362</v>
      </c>
      <c r="BZ403" s="328">
        <v>0.38065009064160371</v>
      </c>
      <c r="CA403" s="328">
        <v>0.39027600335573354</v>
      </c>
      <c r="CB403" s="328">
        <v>0.39784552068708923</v>
      </c>
      <c r="CC403" s="328">
        <v>0.85222014775972266</v>
      </c>
      <c r="CD403" s="328">
        <v>0.83792221151721247</v>
      </c>
      <c r="CE403" s="328">
        <v>0.78345477066376379</v>
      </c>
      <c r="CF403" s="328">
        <v>0.53219607329639396</v>
      </c>
      <c r="CG403" s="328">
        <v>0.45209339106458524</v>
      </c>
      <c r="CH403" s="328">
        <v>0.13269006227579627</v>
      </c>
      <c r="CI403" s="328">
        <v>0.61276315780645696</v>
      </c>
      <c r="CJ403" s="328">
        <v>0.65845509549718106</v>
      </c>
      <c r="CK403" s="328">
        <v>0.23581180959201609</v>
      </c>
      <c r="CL403" s="328">
        <v>0.11334947292202635</v>
      </c>
      <c r="CM403" s="328">
        <v>0.18148878379474098</v>
      </c>
      <c r="CN403" s="328">
        <v>0.64122955829721651</v>
      </c>
      <c r="CO403" s="328">
        <v>7.7631363159109457E-2</v>
      </c>
      <c r="CP403" s="328">
        <v>0.4006674931016887</v>
      </c>
      <c r="CQ403" s="328">
        <v>0.65453232764142744</v>
      </c>
      <c r="CR403" s="328">
        <v>0.63656128571737458</v>
      </c>
      <c r="CS403" s="328">
        <v>0.9194722940558151</v>
      </c>
      <c r="CT403" s="328">
        <v>0.46581184755859328</v>
      </c>
      <c r="CU403" s="328">
        <v>0.64356731912688336</v>
      </c>
      <c r="CV403" s="328">
        <v>0.3383736436450171</v>
      </c>
      <c r="CW403" s="329">
        <v>0.76918370608476838</v>
      </c>
    </row>
    <row r="404" spans="1:101" x14ac:dyDescent="0.25">
      <c r="A404" s="322">
        <v>402</v>
      </c>
      <c r="B404" s="327">
        <v>0.99215785112575139</v>
      </c>
      <c r="C404" s="328">
        <v>0.86811414168388268</v>
      </c>
      <c r="D404" s="328">
        <v>0.16034730445586143</v>
      </c>
      <c r="E404" s="328">
        <v>0.61411003742774817</v>
      </c>
      <c r="F404" s="328">
        <v>0.64163616979731986</v>
      </c>
      <c r="G404" s="328">
        <v>0.20019792307574225</v>
      </c>
      <c r="H404" s="328">
        <v>0.90309991713698623</v>
      </c>
      <c r="I404" s="328">
        <v>0.59113769598143673</v>
      </c>
      <c r="J404" s="328">
        <v>5.2378402516007228E-2</v>
      </c>
      <c r="K404" s="328">
        <v>0.23021985130615796</v>
      </c>
      <c r="L404" s="328">
        <v>6.6276936258298669E-2</v>
      </c>
      <c r="M404" s="328">
        <v>0.98582166468587085</v>
      </c>
      <c r="N404" s="328">
        <v>0.49819390167316491</v>
      </c>
      <c r="O404" s="328">
        <v>0.61300546893826091</v>
      </c>
      <c r="P404" s="328">
        <v>0.37397553417164442</v>
      </c>
      <c r="Q404" s="328">
        <v>0.99919872971249313</v>
      </c>
      <c r="R404" s="328">
        <v>0.45766714375789741</v>
      </c>
      <c r="S404" s="328">
        <v>0.26190081481623562</v>
      </c>
      <c r="T404" s="328">
        <v>0.21141684601699096</v>
      </c>
      <c r="U404" s="328">
        <v>0.29818675866760191</v>
      </c>
      <c r="V404" s="328">
        <v>0.41001485880063404</v>
      </c>
      <c r="W404" s="328">
        <v>0.55591701189805454</v>
      </c>
      <c r="X404" s="328">
        <v>0.3926575080850867</v>
      </c>
      <c r="Y404" s="328">
        <v>0.31649928525764115</v>
      </c>
      <c r="Z404" s="328">
        <v>0.7349976856744711</v>
      </c>
      <c r="AA404" s="328">
        <v>1.4044356613844844E-2</v>
      </c>
      <c r="AB404" s="328">
        <v>0.48561205160826626</v>
      </c>
      <c r="AC404" s="328">
        <v>0.29609832385898827</v>
      </c>
      <c r="AD404" s="328">
        <v>0.82407707960771504</v>
      </c>
      <c r="AE404" s="328">
        <v>0.78704381336453921</v>
      </c>
      <c r="AF404" s="328">
        <v>0.51030796594997341</v>
      </c>
      <c r="AG404" s="328">
        <v>0.81618365956942274</v>
      </c>
      <c r="AH404" s="328">
        <v>0.92019765652059693</v>
      </c>
      <c r="AI404" s="328">
        <v>0.29076436633611902</v>
      </c>
      <c r="AJ404" s="328">
        <v>0.73957684587103012</v>
      </c>
      <c r="AK404" s="328">
        <v>0.87895294971315208</v>
      </c>
      <c r="AL404" s="328">
        <v>0.68967176487909576</v>
      </c>
      <c r="AM404" s="328">
        <v>0.91883657054928247</v>
      </c>
      <c r="AN404" s="328">
        <v>0.50887269208354047</v>
      </c>
      <c r="AO404" s="328">
        <v>0.51769355635140935</v>
      </c>
      <c r="AP404" s="328">
        <v>0.57729355243700553</v>
      </c>
      <c r="AQ404" s="328">
        <v>0.39048204327796832</v>
      </c>
      <c r="AR404" s="328">
        <v>0.34980861648127393</v>
      </c>
      <c r="AS404" s="328">
        <v>8.6683977911456989E-2</v>
      </c>
      <c r="AT404" s="328">
        <v>0.19445292187455099</v>
      </c>
      <c r="AU404" s="328">
        <v>0.91100018919976034</v>
      </c>
      <c r="AV404" s="328">
        <v>0.26718125904256995</v>
      </c>
      <c r="AW404" s="328">
        <v>0.12841815921199684</v>
      </c>
      <c r="AX404" s="328">
        <v>0.22967632426047935</v>
      </c>
      <c r="AY404" s="328">
        <v>0.96015236502815182</v>
      </c>
      <c r="AZ404" s="328">
        <v>0.40381011124075106</v>
      </c>
      <c r="BA404" s="328">
        <v>0.94821800179997795</v>
      </c>
      <c r="BB404" s="328">
        <v>0.58034219082217131</v>
      </c>
      <c r="BC404" s="328">
        <v>0.38124589054344504</v>
      </c>
      <c r="BD404" s="328">
        <v>0.89907137921176838</v>
      </c>
      <c r="BE404" s="328">
        <v>0.97204010417236386</v>
      </c>
      <c r="BF404" s="328">
        <v>6.8878283767248583E-2</v>
      </c>
      <c r="BG404" s="328">
        <v>0.67128996186696011</v>
      </c>
      <c r="BH404" s="328">
        <v>0.93641816499550501</v>
      </c>
      <c r="BI404" s="328">
        <v>0.37871060434191506</v>
      </c>
      <c r="BJ404" s="328">
        <v>0.94527849677380082</v>
      </c>
      <c r="BK404" s="328">
        <v>0.28575538636948394</v>
      </c>
      <c r="BL404" s="328">
        <v>0.40504757225628113</v>
      </c>
      <c r="BM404" s="328">
        <v>0.83403936144027058</v>
      </c>
      <c r="BN404" s="328">
        <v>0.76006155642793893</v>
      </c>
      <c r="BO404" s="328">
        <v>0.69556440288499477</v>
      </c>
      <c r="BP404" s="328">
        <v>0.47663999035581117</v>
      </c>
      <c r="BQ404" s="328">
        <v>0.19243297439860196</v>
      </c>
      <c r="BR404" s="328">
        <v>0.96089087873609191</v>
      </c>
      <c r="BS404" s="328">
        <v>0.28405107922832151</v>
      </c>
      <c r="BT404" s="328">
        <v>0.39317114699534073</v>
      </c>
      <c r="BU404" s="328">
        <v>0.71605891277495703</v>
      </c>
      <c r="BV404" s="328">
        <v>0.41760450557333595</v>
      </c>
      <c r="BW404" s="328">
        <v>5.8105559496861581E-2</v>
      </c>
      <c r="BX404" s="328">
        <v>0.16062606835682569</v>
      </c>
      <c r="BY404" s="328">
        <v>0.56723511733273413</v>
      </c>
      <c r="BZ404" s="328">
        <v>0.45585568083549433</v>
      </c>
      <c r="CA404" s="328">
        <v>0.94264545778394648</v>
      </c>
      <c r="CB404" s="328">
        <v>0.84501578861319304</v>
      </c>
      <c r="CC404" s="328">
        <v>0.60662626030828815</v>
      </c>
      <c r="CD404" s="328">
        <v>0.85768209681066043</v>
      </c>
      <c r="CE404" s="328">
        <v>0.39543506001266682</v>
      </c>
      <c r="CF404" s="328">
        <v>0.98428136845081782</v>
      </c>
      <c r="CG404" s="328">
        <v>0.84910019579514184</v>
      </c>
      <c r="CH404" s="328">
        <v>3.4141620627780256E-2</v>
      </c>
      <c r="CI404" s="328">
        <v>0.68565709361946681</v>
      </c>
      <c r="CJ404" s="328">
        <v>0.21430092106875875</v>
      </c>
      <c r="CK404" s="328">
        <v>0.65156061370425977</v>
      </c>
      <c r="CL404" s="328">
        <v>0.75883874874385326</v>
      </c>
      <c r="CM404" s="328">
        <v>0.50277827276021636</v>
      </c>
      <c r="CN404" s="328">
        <v>0.64311223806842843</v>
      </c>
      <c r="CO404" s="328">
        <v>0.6066350019267468</v>
      </c>
      <c r="CP404" s="328">
        <v>0.72358652434291781</v>
      </c>
      <c r="CQ404" s="328">
        <v>0.90996055519672225</v>
      </c>
      <c r="CR404" s="328">
        <v>0.94671058355952398</v>
      </c>
      <c r="CS404" s="328">
        <v>8.1163769254171569E-2</v>
      </c>
      <c r="CT404" s="328">
        <v>0.64833602083722219</v>
      </c>
      <c r="CU404" s="328">
        <v>0.85275738194231554</v>
      </c>
      <c r="CV404" s="328">
        <v>0.29356603055676334</v>
      </c>
      <c r="CW404" s="329">
        <v>0.19121190934012322</v>
      </c>
    </row>
    <row r="405" spans="1:101" x14ac:dyDescent="0.25">
      <c r="A405" s="322">
        <v>403</v>
      </c>
      <c r="B405" s="327">
        <v>0.6388366784409909</v>
      </c>
      <c r="C405" s="328">
        <v>0.59859063625436937</v>
      </c>
      <c r="D405" s="328">
        <v>0.1514502113063072</v>
      </c>
      <c r="E405" s="328">
        <v>0.62116507513424746</v>
      </c>
      <c r="F405" s="328">
        <v>5.9875716001322132E-2</v>
      </c>
      <c r="G405" s="328">
        <v>0.56959060748289336</v>
      </c>
      <c r="H405" s="328">
        <v>8.0357346704194699E-2</v>
      </c>
      <c r="I405" s="328">
        <v>0.67227773226242915</v>
      </c>
      <c r="J405" s="328">
        <v>0.77489518713904304</v>
      </c>
      <c r="K405" s="328">
        <v>0.99282266093487337</v>
      </c>
      <c r="L405" s="328">
        <v>9.8227170234343131E-2</v>
      </c>
      <c r="M405" s="328">
        <v>0.91678049463673128</v>
      </c>
      <c r="N405" s="328">
        <v>0.15678370086452187</v>
      </c>
      <c r="O405" s="328">
        <v>0.86308105871037544</v>
      </c>
      <c r="P405" s="328">
        <v>0.84628995261375373</v>
      </c>
      <c r="Q405" s="328">
        <v>0.36501098240018726</v>
      </c>
      <c r="R405" s="328">
        <v>0.10150924897784463</v>
      </c>
      <c r="S405" s="328">
        <v>0.3851353039790546</v>
      </c>
      <c r="T405" s="328">
        <v>0.48248791357033061</v>
      </c>
      <c r="U405" s="328">
        <v>0.73760859434666348</v>
      </c>
      <c r="V405" s="328">
        <v>0.35965502020486628</v>
      </c>
      <c r="W405" s="328">
        <v>0.73341570099277575</v>
      </c>
      <c r="X405" s="328">
        <v>3.4742559783498272E-2</v>
      </c>
      <c r="Y405" s="328">
        <v>1.2685786212998096E-3</v>
      </c>
      <c r="Z405" s="328">
        <v>0.94691096857087764</v>
      </c>
      <c r="AA405" s="328">
        <v>0.51903678864719383</v>
      </c>
      <c r="AB405" s="328">
        <v>0.97707732135281233</v>
      </c>
      <c r="AC405" s="328">
        <v>0.79658556227256216</v>
      </c>
      <c r="AD405" s="328">
        <v>0.39712796877779066</v>
      </c>
      <c r="AE405" s="328">
        <v>0.44577216560134314</v>
      </c>
      <c r="AF405" s="328">
        <v>0.60429661000485169</v>
      </c>
      <c r="AG405" s="328">
        <v>0.17757804897270102</v>
      </c>
      <c r="AH405" s="328">
        <v>0.61276675301849548</v>
      </c>
      <c r="AI405" s="328">
        <v>0.55103822537056146</v>
      </c>
      <c r="AJ405" s="328">
        <v>0.48074289806810544</v>
      </c>
      <c r="AK405" s="328">
        <v>0.72472456403217811</v>
      </c>
      <c r="AL405" s="328">
        <v>0.72709925796336883</v>
      </c>
      <c r="AM405" s="328">
        <v>0.15366085670461693</v>
      </c>
      <c r="AN405" s="328">
        <v>0.62784750445391158</v>
      </c>
      <c r="AO405" s="328">
        <v>0.10170552846920544</v>
      </c>
      <c r="AP405" s="328">
        <v>0.99920016664081879</v>
      </c>
      <c r="AQ405" s="328">
        <v>0.72715423946235713</v>
      </c>
      <c r="AR405" s="328">
        <v>0.1265921809604833</v>
      </c>
      <c r="AS405" s="328">
        <v>0.52271604424710727</v>
      </c>
      <c r="AT405" s="328">
        <v>0.35556042421052414</v>
      </c>
      <c r="AU405" s="328">
        <v>0.24145119260444758</v>
      </c>
      <c r="AV405" s="328">
        <v>0.9746038809195483</v>
      </c>
      <c r="AW405" s="328">
        <v>0.96944455648440453</v>
      </c>
      <c r="AX405" s="328">
        <v>0.19148009503385843</v>
      </c>
      <c r="AY405" s="328">
        <v>0.57366538500901232</v>
      </c>
      <c r="AZ405" s="328">
        <v>0.7245733814758426</v>
      </c>
      <c r="BA405" s="328">
        <v>0.17783345884738666</v>
      </c>
      <c r="BB405" s="328">
        <v>0.38755771925254034</v>
      </c>
      <c r="BC405" s="328">
        <v>0.53445284185172115</v>
      </c>
      <c r="BD405" s="328">
        <v>0.53671491715427067</v>
      </c>
      <c r="BE405" s="328">
        <v>0.86582060058036969</v>
      </c>
      <c r="BF405" s="328">
        <v>0.43966626209991855</v>
      </c>
      <c r="BG405" s="328">
        <v>0.91109757852937845</v>
      </c>
      <c r="BH405" s="328">
        <v>0.90222718776967614</v>
      </c>
      <c r="BI405" s="328">
        <v>0.15488989544239828</v>
      </c>
      <c r="BJ405" s="328">
        <v>0.24262224704860236</v>
      </c>
      <c r="BK405" s="328">
        <v>0.84171468807040251</v>
      </c>
      <c r="BL405" s="328">
        <v>0.7991008397941366</v>
      </c>
      <c r="BM405" s="328">
        <v>0.89493465742215705</v>
      </c>
      <c r="BN405" s="328">
        <v>0.8972648928231195</v>
      </c>
      <c r="BO405" s="328">
        <v>0.4614964865537643</v>
      </c>
      <c r="BP405" s="328">
        <v>0.11591087748985096</v>
      </c>
      <c r="BQ405" s="328">
        <v>0.19659032105154051</v>
      </c>
      <c r="BR405" s="328">
        <v>0.11914171912661686</v>
      </c>
      <c r="BS405" s="328">
        <v>0.33176968454800293</v>
      </c>
      <c r="BT405" s="328">
        <v>0.56563422949674358</v>
      </c>
      <c r="BU405" s="328">
        <v>0.88304018904542403</v>
      </c>
      <c r="BV405" s="328">
        <v>0.73123935124227857</v>
      </c>
      <c r="BW405" s="328">
        <v>0.6050635371685118</v>
      </c>
      <c r="BX405" s="328">
        <v>0.42590536810420154</v>
      </c>
      <c r="BY405" s="328">
        <v>0.66244650557576623</v>
      </c>
      <c r="BZ405" s="328">
        <v>0.28284841777604353</v>
      </c>
      <c r="CA405" s="328">
        <v>0.4428692034217443</v>
      </c>
      <c r="CB405" s="328">
        <v>0.54351160539366461</v>
      </c>
      <c r="CC405" s="328">
        <v>0.42483911376687722</v>
      </c>
      <c r="CD405" s="328">
        <v>0.50988083094352188</v>
      </c>
      <c r="CE405" s="328">
        <v>0.10816115173572705</v>
      </c>
      <c r="CF405" s="328">
        <v>0.96387905850228517</v>
      </c>
      <c r="CG405" s="328">
        <v>0.41375907606699891</v>
      </c>
      <c r="CH405" s="328">
        <v>0.33634380348720527</v>
      </c>
      <c r="CI405" s="328">
        <v>0.51929566767261215</v>
      </c>
      <c r="CJ405" s="328">
        <v>0.32930941801686431</v>
      </c>
      <c r="CK405" s="328">
        <v>0.79224829035955668</v>
      </c>
      <c r="CL405" s="328">
        <v>0.43172468511260131</v>
      </c>
      <c r="CM405" s="328">
        <v>0.68098299152150776</v>
      </c>
      <c r="CN405" s="328">
        <v>0.64227326245379257</v>
      </c>
      <c r="CO405" s="328">
        <v>0.7789708720304791</v>
      </c>
      <c r="CP405" s="328">
        <v>0.47851606043113293</v>
      </c>
      <c r="CQ405" s="328">
        <v>0.50624398425763384</v>
      </c>
      <c r="CR405" s="328">
        <v>0.7715062585076522</v>
      </c>
      <c r="CS405" s="328">
        <v>0.25447013801218343</v>
      </c>
      <c r="CT405" s="328">
        <v>0.75682674314264009</v>
      </c>
      <c r="CU405" s="328">
        <v>0.95178820228134198</v>
      </c>
      <c r="CV405" s="328">
        <v>0.51058716348135924</v>
      </c>
      <c r="CW405" s="329">
        <v>0.44608568293854245</v>
      </c>
    </row>
    <row r="406" spans="1:101" x14ac:dyDescent="0.25">
      <c r="A406" s="322">
        <v>404</v>
      </c>
      <c r="B406" s="327">
        <v>0.12356626084993216</v>
      </c>
      <c r="C406" s="328">
        <v>0.44368729080005531</v>
      </c>
      <c r="D406" s="328">
        <v>0.52558910601772624</v>
      </c>
      <c r="E406" s="328">
        <v>0.75139427002761927</v>
      </c>
      <c r="F406" s="328">
        <v>0.76028985523157311</v>
      </c>
      <c r="G406" s="328">
        <v>8.2140988786310709E-2</v>
      </c>
      <c r="H406" s="328">
        <v>0.16982015926040273</v>
      </c>
      <c r="I406" s="328">
        <v>0.51532506999472383</v>
      </c>
      <c r="J406" s="328">
        <v>0.10220145514267376</v>
      </c>
      <c r="K406" s="328">
        <v>0.55388860585432997</v>
      </c>
      <c r="L406" s="328">
        <v>0.10870145672176434</v>
      </c>
      <c r="M406" s="328">
        <v>0.87383814822008166</v>
      </c>
      <c r="N406" s="328">
        <v>0.34092533527210311</v>
      </c>
      <c r="O406" s="328">
        <v>0.48184483764270603</v>
      </c>
      <c r="P406" s="328">
        <v>0.55858207266191418</v>
      </c>
      <c r="Q406" s="328">
        <v>0.94366695886647101</v>
      </c>
      <c r="R406" s="328">
        <v>0.75001959019301623</v>
      </c>
      <c r="S406" s="328">
        <v>0.14952903384950389</v>
      </c>
      <c r="T406" s="328">
        <v>0.59124185615768443</v>
      </c>
      <c r="U406" s="328">
        <v>0.45526180589433252</v>
      </c>
      <c r="V406" s="328">
        <v>0.57854399841523918</v>
      </c>
      <c r="W406" s="328">
        <v>0.92011144773155795</v>
      </c>
      <c r="X406" s="328">
        <v>0.71941567323247635</v>
      </c>
      <c r="Y406" s="328">
        <v>0.20517366948811189</v>
      </c>
      <c r="Z406" s="328">
        <v>0.87227568683636214</v>
      </c>
      <c r="AA406" s="328">
        <v>0.70965878602041532</v>
      </c>
      <c r="AB406" s="328">
        <v>0.20959795744509391</v>
      </c>
      <c r="AC406" s="328">
        <v>0.17448323586205872</v>
      </c>
      <c r="AD406" s="328">
        <v>0.51821778369406268</v>
      </c>
      <c r="AE406" s="328">
        <v>0.10204213838541421</v>
      </c>
      <c r="AF406" s="328">
        <v>0.20493400339416645</v>
      </c>
      <c r="AG406" s="328">
        <v>0.8765856243827681</v>
      </c>
      <c r="AH406" s="328">
        <v>6.6560334063503923E-2</v>
      </c>
      <c r="AI406" s="328">
        <v>0.28166042018156734</v>
      </c>
      <c r="AJ406" s="328">
        <v>0.60280547558196229</v>
      </c>
      <c r="AK406" s="328">
        <v>0.56955772897554779</v>
      </c>
      <c r="AL406" s="328">
        <v>0.92596551976744301</v>
      </c>
      <c r="AM406" s="328">
        <v>0.45016944742130782</v>
      </c>
      <c r="AN406" s="328">
        <v>0.26416665852427679</v>
      </c>
      <c r="AO406" s="328">
        <v>0.4939513208456614</v>
      </c>
      <c r="AP406" s="328">
        <v>0.53712146223937562</v>
      </c>
      <c r="AQ406" s="328">
        <v>0.63806805857733107</v>
      </c>
      <c r="AR406" s="328">
        <v>0.89070592352227607</v>
      </c>
      <c r="AS406" s="328">
        <v>0.16071595383428239</v>
      </c>
      <c r="AT406" s="328">
        <v>0.18723180204010603</v>
      </c>
      <c r="AU406" s="328">
        <v>0.39071115496211561</v>
      </c>
      <c r="AV406" s="328">
        <v>0.6838986631734445</v>
      </c>
      <c r="AW406" s="328">
        <v>0.66224296357961898</v>
      </c>
      <c r="AX406" s="328">
        <v>0.55565163770611026</v>
      </c>
      <c r="AY406" s="328">
        <v>0.43447596802236865</v>
      </c>
      <c r="AZ406" s="328">
        <v>0.27331197166492505</v>
      </c>
      <c r="BA406" s="328">
        <v>0.81165347951747946</v>
      </c>
      <c r="BB406" s="328">
        <v>0.16896318783538256</v>
      </c>
      <c r="BC406" s="328">
        <v>0.56215452030924107</v>
      </c>
      <c r="BD406" s="328">
        <v>0.15400149271445063</v>
      </c>
      <c r="BE406" s="328">
        <v>0.67588666433444589</v>
      </c>
      <c r="BF406" s="328">
        <v>0.73726948171810158</v>
      </c>
      <c r="BG406" s="328">
        <v>0.12268737739950941</v>
      </c>
      <c r="BH406" s="328">
        <v>0.75044965915520412</v>
      </c>
      <c r="BI406" s="328">
        <v>0.8669172238782461</v>
      </c>
      <c r="BJ406" s="328">
        <v>0.23781858108385823</v>
      </c>
      <c r="BK406" s="328">
        <v>0.47724317120521009</v>
      </c>
      <c r="BL406" s="328">
        <v>0.75403429042234782</v>
      </c>
      <c r="BM406" s="328">
        <v>0.65936580671900313</v>
      </c>
      <c r="BN406" s="328">
        <v>0.47959328141998792</v>
      </c>
      <c r="BO406" s="328">
        <v>0.29367532686187858</v>
      </c>
      <c r="BP406" s="328">
        <v>0.37632914161685704</v>
      </c>
      <c r="BQ406" s="328">
        <v>0.97179250891558233</v>
      </c>
      <c r="BR406" s="328">
        <v>0.39538879647506375</v>
      </c>
      <c r="BS406" s="328">
        <v>0.31231749455093816</v>
      </c>
      <c r="BT406" s="328">
        <v>0.77294001047531968</v>
      </c>
      <c r="BU406" s="328">
        <v>0.19418600496021066</v>
      </c>
      <c r="BV406" s="328">
        <v>0.98612695165261721</v>
      </c>
      <c r="BW406" s="328">
        <v>0.70194570885027119</v>
      </c>
      <c r="BX406" s="328">
        <v>0.16009380958450237</v>
      </c>
      <c r="BY406" s="328">
        <v>0.17771629301866221</v>
      </c>
      <c r="BZ406" s="328">
        <v>0.32726199739471462</v>
      </c>
      <c r="CA406" s="328">
        <v>4.4054149901936235E-2</v>
      </c>
      <c r="CB406" s="328">
        <v>0.11534289048261415</v>
      </c>
      <c r="CC406" s="328">
        <v>0.97830824325390697</v>
      </c>
      <c r="CD406" s="328">
        <v>0.38350497203931955</v>
      </c>
      <c r="CE406" s="328">
        <v>0.8767661932557349</v>
      </c>
      <c r="CF406" s="328">
        <v>0.96016592715120597</v>
      </c>
      <c r="CG406" s="328">
        <v>0.66015545122511621</v>
      </c>
      <c r="CH406" s="328">
        <v>0.65388689840394254</v>
      </c>
      <c r="CI406" s="328">
        <v>0.22335698756268862</v>
      </c>
      <c r="CJ406" s="328">
        <v>0.72009384167131341</v>
      </c>
      <c r="CK406" s="328">
        <v>0.99811547886200835</v>
      </c>
      <c r="CL406" s="328">
        <v>0.96162442936883963</v>
      </c>
      <c r="CM406" s="328">
        <v>0.44895169413808222</v>
      </c>
      <c r="CN406" s="328">
        <v>0.52112853009635729</v>
      </c>
      <c r="CO406" s="328">
        <v>6.289321513107371E-2</v>
      </c>
      <c r="CP406" s="328">
        <v>0.90292290705220157</v>
      </c>
      <c r="CQ406" s="328">
        <v>0.50338204676344667</v>
      </c>
      <c r="CR406" s="328">
        <v>4.361065214535742E-2</v>
      </c>
      <c r="CS406" s="328">
        <v>0.31960445488667877</v>
      </c>
      <c r="CT406" s="328">
        <v>0.34220620372521715</v>
      </c>
      <c r="CU406" s="328">
        <v>2.0119656278160925E-2</v>
      </c>
      <c r="CV406" s="328">
        <v>3.2940734706099484E-2</v>
      </c>
      <c r="CW406" s="329">
        <v>7.8345264687559535E-2</v>
      </c>
    </row>
    <row r="407" spans="1:101" x14ac:dyDescent="0.25">
      <c r="A407" s="322">
        <v>405</v>
      </c>
      <c r="B407" s="327">
        <v>0.53719129894218676</v>
      </c>
      <c r="C407" s="328">
        <v>0.12854947512590886</v>
      </c>
      <c r="D407" s="328">
        <v>0.25897086880590603</v>
      </c>
      <c r="E407" s="328">
        <v>0.2002001682982173</v>
      </c>
      <c r="F407" s="328">
        <v>0.88793038865642604</v>
      </c>
      <c r="G407" s="328">
        <v>0.71151214947020058</v>
      </c>
      <c r="H407" s="328">
        <v>0.37920838814803126</v>
      </c>
      <c r="I407" s="328">
        <v>0.33631218591104628</v>
      </c>
      <c r="J407" s="328">
        <v>0.55405422651393765</v>
      </c>
      <c r="K407" s="328">
        <v>0.11240949110789611</v>
      </c>
      <c r="L407" s="328">
        <v>0.63454126487205786</v>
      </c>
      <c r="M407" s="328">
        <v>0.46883899900799886</v>
      </c>
      <c r="N407" s="328">
        <v>0.73635435506271052</v>
      </c>
      <c r="O407" s="328">
        <v>7.6669590697447942E-2</v>
      </c>
      <c r="P407" s="328">
        <v>0.93689296136762845</v>
      </c>
      <c r="Q407" s="328">
        <v>0.68680348354746101</v>
      </c>
      <c r="R407" s="328">
        <v>0.80356108477033938</v>
      </c>
      <c r="S407" s="328">
        <v>0.32159621033140828</v>
      </c>
      <c r="T407" s="328">
        <v>0.98871497021744958</v>
      </c>
      <c r="U407" s="328">
        <v>0.82931599457731386</v>
      </c>
      <c r="V407" s="328">
        <v>6.0652487570410862E-2</v>
      </c>
      <c r="W407" s="328">
        <v>0.80876339078823212</v>
      </c>
      <c r="X407" s="328">
        <v>0.29226527155335447</v>
      </c>
      <c r="Y407" s="328">
        <v>0.61258781449290334</v>
      </c>
      <c r="Z407" s="328">
        <v>0.65533121323114107</v>
      </c>
      <c r="AA407" s="328">
        <v>0.89760157791710071</v>
      </c>
      <c r="AB407" s="328">
        <v>0.99141615305647601</v>
      </c>
      <c r="AC407" s="328">
        <v>0.3049500762357662</v>
      </c>
      <c r="AD407" s="328">
        <v>0.6163397671351345</v>
      </c>
      <c r="AE407" s="328">
        <v>0.58159776211813696</v>
      </c>
      <c r="AF407" s="328">
        <v>0.77403113754775976</v>
      </c>
      <c r="AG407" s="328">
        <v>0.45692562149659199</v>
      </c>
      <c r="AH407" s="328">
        <v>0.14772143507654989</v>
      </c>
      <c r="AI407" s="328">
        <v>0.59633401870884772</v>
      </c>
      <c r="AJ407" s="328">
        <v>0.84830118024474288</v>
      </c>
      <c r="AK407" s="328">
        <v>0.25286693363263346</v>
      </c>
      <c r="AL407" s="328">
        <v>0.86199671700800717</v>
      </c>
      <c r="AM407" s="328">
        <v>0.32984772896520553</v>
      </c>
      <c r="AN407" s="328">
        <v>0.90882878554217972</v>
      </c>
      <c r="AO407" s="328">
        <v>0.44163684661161406</v>
      </c>
      <c r="AP407" s="328">
        <v>0.76626348162221092</v>
      </c>
      <c r="AQ407" s="328">
        <v>0.12463147397871044</v>
      </c>
      <c r="AR407" s="328">
        <v>0.50258353174059511</v>
      </c>
      <c r="AS407" s="328">
        <v>0.5862464361451496</v>
      </c>
      <c r="AT407" s="328">
        <v>0.12804120469949343</v>
      </c>
      <c r="AU407" s="328">
        <v>3.977694618250216E-2</v>
      </c>
      <c r="AV407" s="328">
        <v>0.13018559736553215</v>
      </c>
      <c r="AW407" s="328">
        <v>0.57971306126141986</v>
      </c>
      <c r="AX407" s="328">
        <v>0.95685265461839997</v>
      </c>
      <c r="AY407" s="328">
        <v>0.51143603315114206</v>
      </c>
      <c r="AZ407" s="328">
        <v>0.11416296801092973</v>
      </c>
      <c r="BA407" s="328">
        <v>0.22895249660371952</v>
      </c>
      <c r="BB407" s="328">
        <v>0.34679667258188029</v>
      </c>
      <c r="BC407" s="328">
        <v>0.98791231860038042</v>
      </c>
      <c r="BD407" s="328">
        <v>0.27881285128629774</v>
      </c>
      <c r="BE407" s="328">
        <v>0.40396647179873013</v>
      </c>
      <c r="BF407" s="328">
        <v>0.32290374501041086</v>
      </c>
      <c r="BG407" s="328">
        <v>0.86118045803165977</v>
      </c>
      <c r="BH407" s="328">
        <v>8.7123989219566322E-2</v>
      </c>
      <c r="BI407" s="328">
        <v>0.59173803119312085</v>
      </c>
      <c r="BJ407" s="328">
        <v>0.18158774492959129</v>
      </c>
      <c r="BK407" s="328">
        <v>0.17713395207973903</v>
      </c>
      <c r="BL407" s="328">
        <v>0.8616741963045591</v>
      </c>
      <c r="BM407" s="328">
        <v>0.74286796507961328</v>
      </c>
      <c r="BN407" s="328">
        <v>0.76083024282119704</v>
      </c>
      <c r="BO407" s="328">
        <v>0.27105199297076599</v>
      </c>
      <c r="BP407" s="328">
        <v>0.54184890373153149</v>
      </c>
      <c r="BQ407" s="328">
        <v>0.38028642171873184</v>
      </c>
      <c r="BR407" s="328">
        <v>0.27514725558237485</v>
      </c>
      <c r="BS407" s="328">
        <v>0.2554160946080648</v>
      </c>
      <c r="BT407" s="328">
        <v>0.29543194609245838</v>
      </c>
      <c r="BU407" s="328">
        <v>0.92965516382300706</v>
      </c>
      <c r="BV407" s="328">
        <v>0.67988695403150357</v>
      </c>
      <c r="BW407" s="328">
        <v>0.37212814269285488</v>
      </c>
      <c r="BX407" s="328">
        <v>0.37209274834161654</v>
      </c>
      <c r="BY407" s="328">
        <v>0.57419148553464883</v>
      </c>
      <c r="BZ407" s="328">
        <v>0.73487638177440395</v>
      </c>
      <c r="CA407" s="328">
        <v>0.65386617125879543</v>
      </c>
      <c r="CB407" s="328">
        <v>0.17177374128464162</v>
      </c>
      <c r="CC407" s="328">
        <v>0.67073580621369722</v>
      </c>
      <c r="CD407" s="328">
        <v>0.69023189712770416</v>
      </c>
      <c r="CE407" s="328">
        <v>9.0488695118863705E-2</v>
      </c>
      <c r="CF407" s="328">
        <v>0.47934015798601148</v>
      </c>
      <c r="CG407" s="328">
        <v>8.4402232772124108E-2</v>
      </c>
      <c r="CH407" s="328">
        <v>0.24460296125668934</v>
      </c>
      <c r="CI407" s="328">
        <v>0.77005723816824556</v>
      </c>
      <c r="CJ407" s="328">
        <v>0.12446473769310273</v>
      </c>
      <c r="CK407" s="328">
        <v>0.78253641756002867</v>
      </c>
      <c r="CL407" s="328">
        <v>0.8992657616677735</v>
      </c>
      <c r="CM407" s="328">
        <v>8.8271173818665893E-2</v>
      </c>
      <c r="CN407" s="328">
        <v>0.82326016648544709</v>
      </c>
      <c r="CO407" s="328">
        <v>0.25098180483520061</v>
      </c>
      <c r="CP407" s="328">
        <v>0.64140831880189819</v>
      </c>
      <c r="CQ407" s="328">
        <v>0.55409173736056694</v>
      </c>
      <c r="CR407" s="328">
        <v>0.40060405839390811</v>
      </c>
      <c r="CS407" s="328">
        <v>0.67563421207896379</v>
      </c>
      <c r="CT407" s="328">
        <v>0.50583458132299519</v>
      </c>
      <c r="CU407" s="328">
        <v>0.4663738982158423</v>
      </c>
      <c r="CV407" s="328">
        <v>0.98592844778774857</v>
      </c>
      <c r="CW407" s="329">
        <v>0.4461030036692506</v>
      </c>
    </row>
    <row r="408" spans="1:101" x14ac:dyDescent="0.25">
      <c r="A408" s="322">
        <v>406</v>
      </c>
      <c r="B408" s="327">
        <v>0.32832512524281565</v>
      </c>
      <c r="C408" s="328">
        <v>0.80163007001080988</v>
      </c>
      <c r="D408" s="328">
        <v>0.43098110168976067</v>
      </c>
      <c r="E408" s="328">
        <v>1.6407336633307956E-2</v>
      </c>
      <c r="F408" s="328">
        <v>0.7894213591289112</v>
      </c>
      <c r="G408" s="328">
        <v>0.60320047490011852</v>
      </c>
      <c r="H408" s="328">
        <v>3.4228225671274259E-2</v>
      </c>
      <c r="I408" s="328">
        <v>0.81306025827811657</v>
      </c>
      <c r="J408" s="328">
        <v>0.70427538507899135</v>
      </c>
      <c r="K408" s="328">
        <v>0.40437948229993959</v>
      </c>
      <c r="L408" s="328">
        <v>0.72727438019905866</v>
      </c>
      <c r="M408" s="328">
        <v>0.66446056017265676</v>
      </c>
      <c r="N408" s="328">
        <v>0.53710660520798514</v>
      </c>
      <c r="O408" s="328">
        <v>4.2531060870288906E-2</v>
      </c>
      <c r="P408" s="328">
        <v>2.9343805283066793E-2</v>
      </c>
      <c r="Q408" s="328">
        <v>0.26237503103257698</v>
      </c>
      <c r="R408" s="328">
        <v>0.21200798833376866</v>
      </c>
      <c r="S408" s="328">
        <v>0.22190462796139432</v>
      </c>
      <c r="T408" s="328">
        <v>0.99567744388721025</v>
      </c>
      <c r="U408" s="328">
        <v>0.50799797568251681</v>
      </c>
      <c r="V408" s="328">
        <v>7.7255941104847459E-2</v>
      </c>
      <c r="W408" s="328">
        <v>0.74591886128711171</v>
      </c>
      <c r="X408" s="328">
        <v>0.26246311682280954</v>
      </c>
      <c r="Y408" s="328">
        <v>0.64491876583237229</v>
      </c>
      <c r="Z408" s="328">
        <v>0.91823061504346515</v>
      </c>
      <c r="AA408" s="328">
        <v>0.6417944998288192</v>
      </c>
      <c r="AB408" s="328">
        <v>0.14822722026528634</v>
      </c>
      <c r="AC408" s="328">
        <v>0.25510259313401296</v>
      </c>
      <c r="AD408" s="328">
        <v>1.8377072239017078E-2</v>
      </c>
      <c r="AE408" s="328">
        <v>0.63703401803063375</v>
      </c>
      <c r="AF408" s="328">
        <v>0.55002972570918818</v>
      </c>
      <c r="AG408" s="328">
        <v>0.15019646276696452</v>
      </c>
      <c r="AH408" s="328">
        <v>0.43075712252722487</v>
      </c>
      <c r="AI408" s="328">
        <v>0.96808108866496489</v>
      </c>
      <c r="AJ408" s="328">
        <v>0.26895427218245516</v>
      </c>
      <c r="AK408" s="328">
        <v>0.63551052756186577</v>
      </c>
      <c r="AL408" s="328">
        <v>0.25489071197902646</v>
      </c>
      <c r="AM408" s="328">
        <v>0.18868262063972097</v>
      </c>
      <c r="AN408" s="328">
        <v>0.58386079594099338</v>
      </c>
      <c r="AO408" s="328">
        <v>0.11806899994308617</v>
      </c>
      <c r="AP408" s="328">
        <v>0.17755378293916824</v>
      </c>
      <c r="AQ408" s="328">
        <v>0.52211264583990857</v>
      </c>
      <c r="AR408" s="328">
        <v>0.17522587070385098</v>
      </c>
      <c r="AS408" s="328">
        <v>0.86631354398669225</v>
      </c>
      <c r="AT408" s="328">
        <v>0.47992190627579312</v>
      </c>
      <c r="AU408" s="328">
        <v>0.42206042295912205</v>
      </c>
      <c r="AV408" s="328">
        <v>0.92738406363756187</v>
      </c>
      <c r="AW408" s="328">
        <v>0.12287075655828605</v>
      </c>
      <c r="AX408" s="328">
        <v>0.59699983616391505</v>
      </c>
      <c r="AY408" s="328">
        <v>0.96133301354164313</v>
      </c>
      <c r="AZ408" s="328">
        <v>0.13787440518394067</v>
      </c>
      <c r="BA408" s="328">
        <v>0.31074086558718816</v>
      </c>
      <c r="BB408" s="328">
        <v>0.62824416141300543</v>
      </c>
      <c r="BC408" s="328">
        <v>0.67190088211400689</v>
      </c>
      <c r="BD408" s="328">
        <v>0.64781686711998798</v>
      </c>
      <c r="BE408" s="328">
        <v>0.47436263195583206</v>
      </c>
      <c r="BF408" s="328">
        <v>0.36791425588345028</v>
      </c>
      <c r="BG408" s="328">
        <v>0.48670855597254992</v>
      </c>
      <c r="BH408" s="328">
        <v>0.10272309057048723</v>
      </c>
      <c r="BI408" s="328">
        <v>0.29251111531238827</v>
      </c>
      <c r="BJ408" s="328">
        <v>0.34614670541233306</v>
      </c>
      <c r="BK408" s="328">
        <v>0.31910501070976505</v>
      </c>
      <c r="BL408" s="328">
        <v>0.66039913039902842</v>
      </c>
      <c r="BM408" s="328">
        <v>0.7700561312659937</v>
      </c>
      <c r="BN408" s="328">
        <v>0.73672538430751189</v>
      </c>
      <c r="BO408" s="328">
        <v>0.79068343899838811</v>
      </c>
      <c r="BP408" s="328">
        <v>0.56566389092130276</v>
      </c>
      <c r="BQ408" s="328">
        <v>0.8041571344194165</v>
      </c>
      <c r="BR408" s="328">
        <v>9.09481860829775E-3</v>
      </c>
      <c r="BS408" s="328">
        <v>0.57245215052751552</v>
      </c>
      <c r="BT408" s="328">
        <v>0.46573815894126458</v>
      </c>
      <c r="BU408" s="328">
        <v>0.70576906476857659</v>
      </c>
      <c r="BV408" s="328">
        <v>0.55754294810185279</v>
      </c>
      <c r="BW408" s="328">
        <v>0.17463556068993968</v>
      </c>
      <c r="BX408" s="328">
        <v>0.99455142164899013</v>
      </c>
      <c r="BY408" s="328">
        <v>0.58447091487654301</v>
      </c>
      <c r="BZ408" s="328">
        <v>0.7341422346037012</v>
      </c>
      <c r="CA408" s="328">
        <v>0.20488031854903199</v>
      </c>
      <c r="CB408" s="328">
        <v>0.65477469225718288</v>
      </c>
      <c r="CC408" s="328">
        <v>0.48296000458250177</v>
      </c>
      <c r="CD408" s="328">
        <v>0.96807383251209345</v>
      </c>
      <c r="CE408" s="328">
        <v>0.96317860083946605</v>
      </c>
      <c r="CF408" s="328">
        <v>0.42812158627732977</v>
      </c>
      <c r="CG408" s="328">
        <v>7.5028318660093518E-2</v>
      </c>
      <c r="CH408" s="328">
        <v>0.37383024319444957</v>
      </c>
      <c r="CI408" s="328">
        <v>0.20630721536947982</v>
      </c>
      <c r="CJ408" s="328">
        <v>0.74602386319314373</v>
      </c>
      <c r="CK408" s="328">
        <v>9.5644898876243722E-2</v>
      </c>
      <c r="CL408" s="328">
        <v>0.31651682491866051</v>
      </c>
      <c r="CM408" s="328">
        <v>0.4629871056352548</v>
      </c>
      <c r="CN408" s="328">
        <v>5.7886340160377969E-3</v>
      </c>
      <c r="CO408" s="328">
        <v>4.6875117299963076E-2</v>
      </c>
      <c r="CP408" s="328">
        <v>0.31878659138800902</v>
      </c>
      <c r="CQ408" s="328">
        <v>4.6897431237616916E-2</v>
      </c>
      <c r="CR408" s="328">
        <v>0.85444484278720156</v>
      </c>
      <c r="CS408" s="328">
        <v>0.67614827548520684</v>
      </c>
      <c r="CT408" s="328">
        <v>0.71601450720489801</v>
      </c>
      <c r="CU408" s="328">
        <v>0.85060429767942836</v>
      </c>
      <c r="CV408" s="328">
        <v>0.99610323758306407</v>
      </c>
      <c r="CW408" s="329">
        <v>0.91561973074268954</v>
      </c>
    </row>
    <row r="409" spans="1:101" x14ac:dyDescent="0.25">
      <c r="A409" s="322">
        <v>407</v>
      </c>
      <c r="B409" s="327">
        <v>0.32678493660636132</v>
      </c>
      <c r="C409" s="328">
        <v>0.94420970380098113</v>
      </c>
      <c r="D409" s="328">
        <v>0.60128930460273144</v>
      </c>
      <c r="E409" s="328">
        <v>0.6201638182647875</v>
      </c>
      <c r="F409" s="328">
        <v>0.80600669931035895</v>
      </c>
      <c r="G409" s="328">
        <v>0.41442278945440147</v>
      </c>
      <c r="H409" s="328">
        <v>0.91492691141643268</v>
      </c>
      <c r="I409" s="328">
        <v>0.30088854780174312</v>
      </c>
      <c r="J409" s="328">
        <v>0.25002044639454213</v>
      </c>
      <c r="K409" s="328">
        <v>0.62005325961234581</v>
      </c>
      <c r="L409" s="328">
        <v>0.12038567185283799</v>
      </c>
      <c r="M409" s="328">
        <v>0.95986381029255341</v>
      </c>
      <c r="N409" s="328">
        <v>0.48881938830682881</v>
      </c>
      <c r="O409" s="328">
        <v>0.11125630676353326</v>
      </c>
      <c r="P409" s="328">
        <v>0.21803828396710401</v>
      </c>
      <c r="Q409" s="328">
        <v>0.77575517519314818</v>
      </c>
      <c r="R409" s="328">
        <v>8.669092562306302E-3</v>
      </c>
      <c r="S409" s="328">
        <v>0.38680262031935042</v>
      </c>
      <c r="T409" s="328">
        <v>0.93470255830849958</v>
      </c>
      <c r="U409" s="328">
        <v>1.5434351039571581E-2</v>
      </c>
      <c r="V409" s="328">
        <v>0.74832381367715461</v>
      </c>
      <c r="W409" s="328">
        <v>0.38711882924152841</v>
      </c>
      <c r="X409" s="328">
        <v>0.98101731555924321</v>
      </c>
      <c r="Y409" s="328">
        <v>0.97019670734940799</v>
      </c>
      <c r="Z409" s="328">
        <v>0.42119012001523304</v>
      </c>
      <c r="AA409" s="328">
        <v>0.546676763296432</v>
      </c>
      <c r="AB409" s="328">
        <v>0.94062652210751119</v>
      </c>
      <c r="AC409" s="328">
        <v>5.6855724031067867E-2</v>
      </c>
      <c r="AD409" s="328">
        <v>0.11561198329050937</v>
      </c>
      <c r="AE409" s="328">
        <v>0.75098229851038112</v>
      </c>
      <c r="AF409" s="328">
        <v>0.35799986382993421</v>
      </c>
      <c r="AG409" s="328">
        <v>0.3993529081513767</v>
      </c>
      <c r="AH409" s="328">
        <v>0.7547503558155999</v>
      </c>
      <c r="AI409" s="328">
        <v>0.65978213067749936</v>
      </c>
      <c r="AJ409" s="328">
        <v>0.46799240453394919</v>
      </c>
      <c r="AK409" s="328">
        <v>0.39139381829680198</v>
      </c>
      <c r="AL409" s="328">
        <v>0.96208005080882408</v>
      </c>
      <c r="AM409" s="328">
        <v>0.69299634137723687</v>
      </c>
      <c r="AN409" s="328">
        <v>0.85979447923600105</v>
      </c>
      <c r="AO409" s="328">
        <v>0.36958510436117553</v>
      </c>
      <c r="AP409" s="328">
        <v>0.57766097280516959</v>
      </c>
      <c r="AQ409" s="328">
        <v>0.17116117372299922</v>
      </c>
      <c r="AR409" s="328">
        <v>0.93978678685471984</v>
      </c>
      <c r="AS409" s="328">
        <v>0.84854157923948459</v>
      </c>
      <c r="AT409" s="328">
        <v>0.76947194461011126</v>
      </c>
      <c r="AU409" s="328">
        <v>0.80362445726902232</v>
      </c>
      <c r="AV409" s="328">
        <v>0.81380835751149139</v>
      </c>
      <c r="AW409" s="328">
        <v>0.20276180113341935</v>
      </c>
      <c r="AX409" s="328">
        <v>0.91947637619484657</v>
      </c>
      <c r="AY409" s="328">
        <v>4.5109973558684624E-2</v>
      </c>
      <c r="AZ409" s="328">
        <v>3.7357653697287496E-2</v>
      </c>
      <c r="BA409" s="328">
        <v>0.82856021890264597</v>
      </c>
      <c r="BB409" s="328">
        <v>0.10207658524259244</v>
      </c>
      <c r="BC409" s="328">
        <v>0.77088651684230047</v>
      </c>
      <c r="BD409" s="328">
        <v>0.47039948496662021</v>
      </c>
      <c r="BE409" s="328">
        <v>0.20087649150923248</v>
      </c>
      <c r="BF409" s="328">
        <v>0.116264047011847</v>
      </c>
      <c r="BG409" s="328">
        <v>0.95795914943834681</v>
      </c>
      <c r="BH409" s="328">
        <v>0.4800165354220578</v>
      </c>
      <c r="BI409" s="328">
        <v>0.89456520670851014</v>
      </c>
      <c r="BJ409" s="328">
        <v>0.87494543271729519</v>
      </c>
      <c r="BK409" s="328">
        <v>0.12255809029672604</v>
      </c>
      <c r="BL409" s="328">
        <v>0.5876403597355031</v>
      </c>
      <c r="BM409" s="328">
        <v>0.97789427503301329</v>
      </c>
      <c r="BN409" s="328">
        <v>0.357468206755434</v>
      </c>
      <c r="BO409" s="328">
        <v>0.4527998373346282</v>
      </c>
      <c r="BP409" s="328">
        <v>0.11350853794044635</v>
      </c>
      <c r="BQ409" s="328">
        <v>0.34925112050055129</v>
      </c>
      <c r="BR409" s="328">
        <v>0.60006780421919714</v>
      </c>
      <c r="BS409" s="328">
        <v>0.91117661143530349</v>
      </c>
      <c r="BT409" s="328">
        <v>0.77574474558067763</v>
      </c>
      <c r="BU409" s="328">
        <v>0.44918960274915021</v>
      </c>
      <c r="BV409" s="328">
        <v>0.75657553282086298</v>
      </c>
      <c r="BW409" s="328">
        <v>0.93962241996512375</v>
      </c>
      <c r="BX409" s="328">
        <v>6.3035983837812282E-2</v>
      </c>
      <c r="BY409" s="328">
        <v>0.259066954079189</v>
      </c>
      <c r="BZ409" s="328">
        <v>0.39966528783836974</v>
      </c>
      <c r="CA409" s="328">
        <v>0.42871409770581193</v>
      </c>
      <c r="CB409" s="328">
        <v>6.5645299855273898E-2</v>
      </c>
      <c r="CC409" s="328">
        <v>0.68474997268807236</v>
      </c>
      <c r="CD409" s="328">
        <v>0.74226677519191742</v>
      </c>
      <c r="CE409" s="328">
        <v>0.19198306207436566</v>
      </c>
      <c r="CF409" s="328">
        <v>0.96557015806670798</v>
      </c>
      <c r="CG409" s="328">
        <v>0.96000355699052542</v>
      </c>
      <c r="CH409" s="328">
        <v>0.89067181418529406</v>
      </c>
      <c r="CI409" s="328">
        <v>0.83048818054051576</v>
      </c>
      <c r="CJ409" s="328">
        <v>0.15763064372212643</v>
      </c>
      <c r="CK409" s="328">
        <v>0.64410419211097025</v>
      </c>
      <c r="CL409" s="328">
        <v>0.14255067548424383</v>
      </c>
      <c r="CM409" s="328">
        <v>0.62661329776546171</v>
      </c>
      <c r="CN409" s="328">
        <v>0.79891164360755162</v>
      </c>
      <c r="CO409" s="328">
        <v>0.90397885581479831</v>
      </c>
      <c r="CP409" s="328">
        <v>0.15374326846582775</v>
      </c>
      <c r="CQ409" s="328">
        <v>0.74024990870326723</v>
      </c>
      <c r="CR409" s="328">
        <v>0.92515666062078772</v>
      </c>
      <c r="CS409" s="328">
        <v>0.65978467406516117</v>
      </c>
      <c r="CT409" s="328">
        <v>6.153064040844658E-2</v>
      </c>
      <c r="CU409" s="328">
        <v>0.22541534470389668</v>
      </c>
      <c r="CV409" s="328">
        <v>0.65710991774252614</v>
      </c>
      <c r="CW409" s="329">
        <v>0.45196807955754026</v>
      </c>
    </row>
    <row r="410" spans="1:101" x14ac:dyDescent="0.25">
      <c r="A410" s="322">
        <v>408</v>
      </c>
      <c r="B410" s="327">
        <v>0.92391393848329706</v>
      </c>
      <c r="C410" s="328">
        <v>0.59104403991608834</v>
      </c>
      <c r="D410" s="328">
        <v>0.97459004427118878</v>
      </c>
      <c r="E410" s="328">
        <v>0.54991883460894808</v>
      </c>
      <c r="F410" s="328">
        <v>0.93751276482527879</v>
      </c>
      <c r="G410" s="328">
        <v>0.67073669426552107</v>
      </c>
      <c r="H410" s="328">
        <v>0.1112863298720379</v>
      </c>
      <c r="I410" s="328">
        <v>0.54368993914782249</v>
      </c>
      <c r="J410" s="328">
        <v>0.4321668113213315</v>
      </c>
      <c r="K410" s="328">
        <v>0.72278815228511784</v>
      </c>
      <c r="L410" s="328">
        <v>0.83609673351598723</v>
      </c>
      <c r="M410" s="328">
        <v>0.47009601584776028</v>
      </c>
      <c r="N410" s="328">
        <v>0.23545630195311684</v>
      </c>
      <c r="O410" s="328">
        <v>0.87809800551355144</v>
      </c>
      <c r="P410" s="328">
        <v>0.94656357890657294</v>
      </c>
      <c r="Q410" s="328">
        <v>3.4624054211199962E-2</v>
      </c>
      <c r="R410" s="328">
        <v>0.4409435419845309</v>
      </c>
      <c r="S410" s="328">
        <v>6.0507258638442529E-4</v>
      </c>
      <c r="T410" s="328">
        <v>0.13128508210934431</v>
      </c>
      <c r="U410" s="328">
        <v>0.13581921356411275</v>
      </c>
      <c r="V410" s="328">
        <v>0.51922111321672126</v>
      </c>
      <c r="W410" s="328">
        <v>0.80549736891138934</v>
      </c>
      <c r="X410" s="328">
        <v>0.93416530795160924</v>
      </c>
      <c r="Y410" s="328">
        <v>0.26759415272134701</v>
      </c>
      <c r="Z410" s="328">
        <v>0.98752047852874991</v>
      </c>
      <c r="AA410" s="328">
        <v>0.49417417441969591</v>
      </c>
      <c r="AB410" s="328">
        <v>0.30585222603798989</v>
      </c>
      <c r="AC410" s="328">
        <v>0.31874797440749569</v>
      </c>
      <c r="AD410" s="328">
        <v>0.69837985629157728</v>
      </c>
      <c r="AE410" s="328">
        <v>0.83197859795476514</v>
      </c>
      <c r="AF410" s="328">
        <v>0.15997050201216556</v>
      </c>
      <c r="AG410" s="328">
        <v>0.5039953820938623</v>
      </c>
      <c r="AH410" s="328">
        <v>0.20397732589878803</v>
      </c>
      <c r="AI410" s="328">
        <v>3.4678701257377931E-2</v>
      </c>
      <c r="AJ410" s="328">
        <v>0.81937274028889728</v>
      </c>
      <c r="AK410" s="328">
        <v>0.91503356864723262</v>
      </c>
      <c r="AL410" s="328">
        <v>0.78860516587529794</v>
      </c>
      <c r="AM410" s="328">
        <v>5.5599089063411711E-2</v>
      </c>
      <c r="AN410" s="328">
        <v>1.6101567337170053E-3</v>
      </c>
      <c r="AO410" s="328">
        <v>2.0803735581758964E-2</v>
      </c>
      <c r="AP410" s="328">
        <v>8.1069920892768543E-2</v>
      </c>
      <c r="AQ410" s="328">
        <v>0.43222759408216316</v>
      </c>
      <c r="AR410" s="328">
        <v>0.32443352657501734</v>
      </c>
      <c r="AS410" s="328">
        <v>0.47248807567708107</v>
      </c>
      <c r="AT410" s="328">
        <v>0.62779249752559707</v>
      </c>
      <c r="AU410" s="328">
        <v>0.91531364699984508</v>
      </c>
      <c r="AV410" s="328">
        <v>0.17490006794815027</v>
      </c>
      <c r="AW410" s="328">
        <v>0.13578893671699621</v>
      </c>
      <c r="AX410" s="328">
        <v>0.34152807525558959</v>
      </c>
      <c r="AY410" s="328">
        <v>0.93312199400902518</v>
      </c>
      <c r="AZ410" s="328">
        <v>0.13891881469230061</v>
      </c>
      <c r="BA410" s="328">
        <v>0.33027290789835395</v>
      </c>
      <c r="BB410" s="328">
        <v>0.29986083323985757</v>
      </c>
      <c r="BC410" s="328">
        <v>0.73460255648695205</v>
      </c>
      <c r="BD410" s="328">
        <v>0.56247661908252056</v>
      </c>
      <c r="BE410" s="328">
        <v>0.96499489912935488</v>
      </c>
      <c r="BF410" s="328">
        <v>0.90425992727718807</v>
      </c>
      <c r="BG410" s="328">
        <v>3.2606248736385623E-2</v>
      </c>
      <c r="BH410" s="328">
        <v>0.91432540830894204</v>
      </c>
      <c r="BI410" s="328">
        <v>0.7447827529712514</v>
      </c>
      <c r="BJ410" s="328">
        <v>0.34658594737284054</v>
      </c>
      <c r="BK410" s="328">
        <v>0.8865828242239937</v>
      </c>
      <c r="BL410" s="328">
        <v>0.23684645332260335</v>
      </c>
      <c r="BM410" s="328">
        <v>0.85010954368595226</v>
      </c>
      <c r="BN410" s="328">
        <v>0.9842973021066137</v>
      </c>
      <c r="BO410" s="328">
        <v>8.6818047644348084E-2</v>
      </c>
      <c r="BP410" s="328">
        <v>0.4391286658698379</v>
      </c>
      <c r="BQ410" s="328">
        <v>0.81622189016762903</v>
      </c>
      <c r="BR410" s="328">
        <v>0.92858412734961626</v>
      </c>
      <c r="BS410" s="328">
        <v>0.75303556830496543</v>
      </c>
      <c r="BT410" s="328">
        <v>0.14997654685729533</v>
      </c>
      <c r="BU410" s="328">
        <v>0.33525920513405283</v>
      </c>
      <c r="BV410" s="328">
        <v>0.944637325110528</v>
      </c>
      <c r="BW410" s="328">
        <v>0.96818527301439516</v>
      </c>
      <c r="BX410" s="328">
        <v>0.92621263799862508</v>
      </c>
      <c r="BY410" s="328">
        <v>0.26980098993915202</v>
      </c>
      <c r="BZ410" s="328">
        <v>0.63462699746540663</v>
      </c>
      <c r="CA410" s="328">
        <v>0.1161929346379198</v>
      </c>
      <c r="CB410" s="328">
        <v>0.79074315193705402</v>
      </c>
      <c r="CC410" s="328">
        <v>0.37996528178896716</v>
      </c>
      <c r="CD410" s="328">
        <v>0.24429763354903367</v>
      </c>
      <c r="CE410" s="328">
        <v>0.73653158550796327</v>
      </c>
      <c r="CF410" s="328">
        <v>0.7678693996634296</v>
      </c>
      <c r="CG410" s="328">
        <v>0.28474577679879975</v>
      </c>
      <c r="CH410" s="328">
        <v>0.92090769979498099</v>
      </c>
      <c r="CI410" s="328">
        <v>0.24907584321810372</v>
      </c>
      <c r="CJ410" s="328">
        <v>0.60333895538489735</v>
      </c>
      <c r="CK410" s="328">
        <v>8.3526729021212276E-2</v>
      </c>
      <c r="CL410" s="328">
        <v>0.62472406114771761</v>
      </c>
      <c r="CM410" s="328">
        <v>0.63373315256329943</v>
      </c>
      <c r="CN410" s="328">
        <v>0.54516693286833551</v>
      </c>
      <c r="CO410" s="328">
        <v>0.8926967580450571</v>
      </c>
      <c r="CP410" s="328">
        <v>0.20036262196582566</v>
      </c>
      <c r="CQ410" s="328">
        <v>0.41151027642701798</v>
      </c>
      <c r="CR410" s="328">
        <v>0.4226384674027146</v>
      </c>
      <c r="CS410" s="328">
        <v>0.53121264411714986</v>
      </c>
      <c r="CT410" s="328">
        <v>0.58109134171806431</v>
      </c>
      <c r="CU410" s="328">
        <v>0.31228201003480649</v>
      </c>
      <c r="CV410" s="328">
        <v>0.36186027537120236</v>
      </c>
      <c r="CW410" s="329">
        <v>0.36372964183861711</v>
      </c>
    </row>
    <row r="411" spans="1:101" x14ac:dyDescent="0.25">
      <c r="A411" s="322">
        <v>409</v>
      </c>
      <c r="B411" s="327">
        <v>0.64382605655741632</v>
      </c>
      <c r="C411" s="328">
        <v>0.83749858381530462</v>
      </c>
      <c r="D411" s="328">
        <v>0.68199829716478932</v>
      </c>
      <c r="E411" s="328">
        <v>0.96141112530199369</v>
      </c>
      <c r="F411" s="328">
        <v>0.47832838280344525</v>
      </c>
      <c r="G411" s="328">
        <v>0.35973554022961274</v>
      </c>
      <c r="H411" s="328">
        <v>0.74551182842996</v>
      </c>
      <c r="I411" s="328">
        <v>0.73412979451672378</v>
      </c>
      <c r="J411" s="328">
        <v>0.73399369670107384</v>
      </c>
      <c r="K411" s="328">
        <v>0.43329481379595514</v>
      </c>
      <c r="L411" s="328">
        <v>0.76788972107678188</v>
      </c>
      <c r="M411" s="328">
        <v>0.20082046330965309</v>
      </c>
      <c r="N411" s="328">
        <v>0.45734739899159838</v>
      </c>
      <c r="O411" s="328">
        <v>0.54857130284779076</v>
      </c>
      <c r="P411" s="328">
        <v>0.45892038358901655</v>
      </c>
      <c r="Q411" s="328">
        <v>2.5661323661077207E-2</v>
      </c>
      <c r="R411" s="328">
        <v>0.64547751680594168</v>
      </c>
      <c r="S411" s="328">
        <v>0.7355382512482278</v>
      </c>
      <c r="T411" s="328">
        <v>0.43031631581716745</v>
      </c>
      <c r="U411" s="328">
        <v>0.42503827575451503</v>
      </c>
      <c r="V411" s="328">
        <v>9.8563645941321276E-2</v>
      </c>
      <c r="W411" s="328">
        <v>0.12686887649373713</v>
      </c>
      <c r="X411" s="328">
        <v>0.35215477520632632</v>
      </c>
      <c r="Y411" s="328">
        <v>0.91862902141132619</v>
      </c>
      <c r="Z411" s="328">
        <v>0.49131118643338567</v>
      </c>
      <c r="AA411" s="328">
        <v>0.42935840207615072</v>
      </c>
      <c r="AB411" s="328">
        <v>0.84493451625696303</v>
      </c>
      <c r="AC411" s="328">
        <v>0.4504416835284708</v>
      </c>
      <c r="AD411" s="328">
        <v>0.9980168733724033</v>
      </c>
      <c r="AE411" s="328">
        <v>0.78984621861140614</v>
      </c>
      <c r="AF411" s="328">
        <v>0.93449459683189406</v>
      </c>
      <c r="AG411" s="328">
        <v>0.18396505717523315</v>
      </c>
      <c r="AH411" s="328">
        <v>0.44653114019756623</v>
      </c>
      <c r="AI411" s="328">
        <v>0.85075182661464699</v>
      </c>
      <c r="AJ411" s="328">
        <v>8.9871150018262291E-2</v>
      </c>
      <c r="AK411" s="328">
        <v>0.57813704875955518</v>
      </c>
      <c r="AL411" s="328">
        <v>0.95576013155474504</v>
      </c>
      <c r="AM411" s="328">
        <v>9.8495828678757391E-3</v>
      </c>
      <c r="AN411" s="328">
        <v>0.93683748878046491</v>
      </c>
      <c r="AO411" s="328">
        <v>0.43042407687691009</v>
      </c>
      <c r="AP411" s="328">
        <v>0.75278696741562112</v>
      </c>
      <c r="AQ411" s="328">
        <v>0.95284948036442518</v>
      </c>
      <c r="AR411" s="328">
        <v>0.69233806153767041</v>
      </c>
      <c r="AS411" s="328">
        <v>0.2432130676760651</v>
      </c>
      <c r="AT411" s="328">
        <v>9.3182156556773421E-2</v>
      </c>
      <c r="AU411" s="328">
        <v>0.16316323280196054</v>
      </c>
      <c r="AV411" s="328">
        <v>0.49476331617254488</v>
      </c>
      <c r="AW411" s="328">
        <v>0.5090751384774459</v>
      </c>
      <c r="AX411" s="328">
        <v>0.80414418586599634</v>
      </c>
      <c r="AY411" s="328">
        <v>0.54057190161656576</v>
      </c>
      <c r="AZ411" s="328">
        <v>0.75308004241332593</v>
      </c>
      <c r="BA411" s="328">
        <v>0.68922072893181952</v>
      </c>
      <c r="BB411" s="328">
        <v>0.28724514354671271</v>
      </c>
      <c r="BC411" s="328">
        <v>0.44343463037019015</v>
      </c>
      <c r="BD411" s="328">
        <v>0.31435241349273557</v>
      </c>
      <c r="BE411" s="328">
        <v>0.57394040257673318</v>
      </c>
      <c r="BF411" s="328">
        <v>0.8298910056208213</v>
      </c>
      <c r="BG411" s="328">
        <v>0.839574699323965</v>
      </c>
      <c r="BH411" s="328">
        <v>0.90401392415765969</v>
      </c>
      <c r="BI411" s="328">
        <v>0.32102555769104679</v>
      </c>
      <c r="BJ411" s="328">
        <v>0.60250970807536586</v>
      </c>
      <c r="BK411" s="328">
        <v>5.9223382456441875E-2</v>
      </c>
      <c r="BL411" s="328">
        <v>0.45912678533602325</v>
      </c>
      <c r="BM411" s="328">
        <v>8.8128727665036877E-2</v>
      </c>
      <c r="BN411" s="328">
        <v>0.96730050664567457</v>
      </c>
      <c r="BO411" s="328">
        <v>0.75672097021951323</v>
      </c>
      <c r="BP411" s="328">
        <v>0.80610215605735736</v>
      </c>
      <c r="BQ411" s="328">
        <v>0.35339873662418442</v>
      </c>
      <c r="BR411" s="328">
        <v>0.67299941496702531</v>
      </c>
      <c r="BS411" s="328">
        <v>0.50125156280285466</v>
      </c>
      <c r="BT411" s="328">
        <v>0.78515153843377838</v>
      </c>
      <c r="BU411" s="328">
        <v>0.4976904692736559</v>
      </c>
      <c r="BV411" s="328">
        <v>0.7104883979665102</v>
      </c>
      <c r="BW411" s="328">
        <v>0.11161473660014964</v>
      </c>
      <c r="BX411" s="328">
        <v>0.25157706430557325</v>
      </c>
      <c r="BY411" s="328">
        <v>0.42765043335440223</v>
      </c>
      <c r="BZ411" s="328">
        <v>0.8688555050029052</v>
      </c>
      <c r="CA411" s="328">
        <v>0.5195078146964387</v>
      </c>
      <c r="CB411" s="328">
        <v>0.1242526832970523</v>
      </c>
      <c r="CC411" s="328">
        <v>0.91048173166517721</v>
      </c>
      <c r="CD411" s="328">
        <v>0.37135549522644684</v>
      </c>
      <c r="CE411" s="328">
        <v>0.78620455988630877</v>
      </c>
      <c r="CF411" s="328">
        <v>0.65202007568417186</v>
      </c>
      <c r="CG411" s="328">
        <v>0.21678362150242858</v>
      </c>
      <c r="CH411" s="328">
        <v>8.1359794871131541E-2</v>
      </c>
      <c r="CI411" s="328">
        <v>0.94750479498325824</v>
      </c>
      <c r="CJ411" s="328">
        <v>0.78225950607152406</v>
      </c>
      <c r="CK411" s="328">
        <v>0.24202735955523647</v>
      </c>
      <c r="CL411" s="328">
        <v>0.87570189216854444</v>
      </c>
      <c r="CM411" s="328">
        <v>0.79419402077851387</v>
      </c>
      <c r="CN411" s="328">
        <v>0.61761663884542672</v>
      </c>
      <c r="CO411" s="328">
        <v>0.68217995091620964</v>
      </c>
      <c r="CP411" s="328">
        <v>0.45087963259866415</v>
      </c>
      <c r="CQ411" s="328">
        <v>0.8533116651272441</v>
      </c>
      <c r="CR411" s="328">
        <v>0.97816196502775821</v>
      </c>
      <c r="CS411" s="328">
        <v>0.73751904570721205</v>
      </c>
      <c r="CT411" s="328">
        <v>0.4178668266184391</v>
      </c>
      <c r="CU411" s="328">
        <v>0.51008136412119454</v>
      </c>
      <c r="CV411" s="328">
        <v>2.3048740590942751E-2</v>
      </c>
      <c r="CW411" s="329">
        <v>8.5146722407877462E-2</v>
      </c>
    </row>
    <row r="412" spans="1:101" x14ac:dyDescent="0.25">
      <c r="A412" s="322">
        <v>410</v>
      </c>
      <c r="B412" s="327">
        <v>0.22065751356234142</v>
      </c>
      <c r="C412" s="328">
        <v>0.54890775905097411</v>
      </c>
      <c r="D412" s="328">
        <v>0.81574380131954083</v>
      </c>
      <c r="E412" s="328">
        <v>0.98818279131543196</v>
      </c>
      <c r="F412" s="328">
        <v>0.4276227646504811</v>
      </c>
      <c r="G412" s="328">
        <v>0.25783172121470166</v>
      </c>
      <c r="H412" s="328">
        <v>0.14959079562008881</v>
      </c>
      <c r="I412" s="328">
        <v>0.40972180954133641</v>
      </c>
      <c r="J412" s="328">
        <v>0.312223111491714</v>
      </c>
      <c r="K412" s="328">
        <v>0.63127323285334125</v>
      </c>
      <c r="L412" s="328">
        <v>0.82979309476468077</v>
      </c>
      <c r="M412" s="328">
        <v>0.31944486929783178</v>
      </c>
      <c r="N412" s="328">
        <v>0.17326006419750217</v>
      </c>
      <c r="O412" s="328">
        <v>0.53004568740221458</v>
      </c>
      <c r="P412" s="328">
        <v>0.94904020198250283</v>
      </c>
      <c r="Q412" s="328">
        <v>0.70788082820510678</v>
      </c>
      <c r="R412" s="328">
        <v>0.77570347276552654</v>
      </c>
      <c r="S412" s="328">
        <v>0.92741324780114898</v>
      </c>
      <c r="T412" s="328">
        <v>0.79680074174211968</v>
      </c>
      <c r="U412" s="328">
        <v>0.2154068154912121</v>
      </c>
      <c r="V412" s="328">
        <v>0.62182540844567935</v>
      </c>
      <c r="W412" s="328">
        <v>0.5854457089531846</v>
      </c>
      <c r="X412" s="328">
        <v>0.71662801269403964</v>
      </c>
      <c r="Y412" s="328">
        <v>9.7246253205454103E-2</v>
      </c>
      <c r="Z412" s="328">
        <v>0.96461092074141308</v>
      </c>
      <c r="AA412" s="328">
        <v>0.14243923342973397</v>
      </c>
      <c r="AB412" s="328">
        <v>0.85265609764581551</v>
      </c>
      <c r="AC412" s="328">
        <v>0.68452569694051957</v>
      </c>
      <c r="AD412" s="328">
        <v>0.11159180193825469</v>
      </c>
      <c r="AE412" s="328">
        <v>0.69236407499946839</v>
      </c>
      <c r="AF412" s="328">
        <v>0.60409857542384793</v>
      </c>
      <c r="AG412" s="328">
        <v>0.68512553666816522</v>
      </c>
      <c r="AH412" s="328">
        <v>0.91609682450006646</v>
      </c>
      <c r="AI412" s="328">
        <v>0.61807531714931763</v>
      </c>
      <c r="AJ412" s="328">
        <v>0.49536324934030529</v>
      </c>
      <c r="AK412" s="328">
        <v>0.25150003476615646</v>
      </c>
      <c r="AL412" s="328">
        <v>0.57619066986041312</v>
      </c>
      <c r="AM412" s="328">
        <v>0.2143408542529448</v>
      </c>
      <c r="AN412" s="328">
        <v>0.32139763156273293</v>
      </c>
      <c r="AO412" s="328">
        <v>0.77639429505750446</v>
      </c>
      <c r="AP412" s="328">
        <v>0.63998513222529585</v>
      </c>
      <c r="AQ412" s="328">
        <v>0.21368006939075102</v>
      </c>
      <c r="AR412" s="328">
        <v>0.5234235344905418</v>
      </c>
      <c r="AS412" s="328">
        <v>0.33580323939248724</v>
      </c>
      <c r="AT412" s="328">
        <v>0.96802121772610805</v>
      </c>
      <c r="AU412" s="328">
        <v>0.31082171211388232</v>
      </c>
      <c r="AV412" s="328">
        <v>0.30444415388264723</v>
      </c>
      <c r="AW412" s="328">
        <v>0.30304092627438406</v>
      </c>
      <c r="AX412" s="328">
        <v>0.72924729852953107</v>
      </c>
      <c r="AY412" s="328">
        <v>0.11378970995171223</v>
      </c>
      <c r="AZ412" s="328">
        <v>0.60699204167323395</v>
      </c>
      <c r="BA412" s="328">
        <v>0.5898189732901653</v>
      </c>
      <c r="BB412" s="328">
        <v>0.4379890233628414</v>
      </c>
      <c r="BC412" s="328">
        <v>0.62057026437549023</v>
      </c>
      <c r="BD412" s="328">
        <v>0.83224675181382946</v>
      </c>
      <c r="BE412" s="328">
        <v>0.53818393937434017</v>
      </c>
      <c r="BF412" s="328">
        <v>0.46744399548029025</v>
      </c>
      <c r="BG412" s="328">
        <v>0.96103557715427712</v>
      </c>
      <c r="BH412" s="328">
        <v>6.8198903021166934E-2</v>
      </c>
      <c r="BI412" s="328">
        <v>0.65408200567209374</v>
      </c>
      <c r="BJ412" s="328">
        <v>0.94462184556944195</v>
      </c>
      <c r="BK412" s="328">
        <v>0.55877471995671701</v>
      </c>
      <c r="BL412" s="328">
        <v>0.93350964121597713</v>
      </c>
      <c r="BM412" s="328">
        <v>0.63747811517945863</v>
      </c>
      <c r="BN412" s="328">
        <v>0.6169984060185163</v>
      </c>
      <c r="BO412" s="328">
        <v>0.83658174733091362</v>
      </c>
      <c r="BP412" s="328">
        <v>0.43512644486823326</v>
      </c>
      <c r="BQ412" s="328">
        <v>0.45123857197425554</v>
      </c>
      <c r="BR412" s="328">
        <v>0.98735920952303613</v>
      </c>
      <c r="BS412" s="328">
        <v>5.5481311521972998E-2</v>
      </c>
      <c r="BT412" s="328">
        <v>0.47311532842381698</v>
      </c>
      <c r="BU412" s="328">
        <v>0.17044324505915354</v>
      </c>
      <c r="BV412" s="328">
        <v>0.41711220739391841</v>
      </c>
      <c r="BW412" s="328">
        <v>0.30575966948646371</v>
      </c>
      <c r="BX412" s="328">
        <v>0.30557781792385708</v>
      </c>
      <c r="BY412" s="328">
        <v>0.16755817905007686</v>
      </c>
      <c r="BZ412" s="328">
        <v>0.89600146451402818</v>
      </c>
      <c r="CA412" s="328">
        <v>0.7018907607232503</v>
      </c>
      <c r="CB412" s="328">
        <v>0.51323243056372125</v>
      </c>
      <c r="CC412" s="328">
        <v>0.72082646930207339</v>
      </c>
      <c r="CD412" s="328">
        <v>0.90857084770593266</v>
      </c>
      <c r="CE412" s="328">
        <v>5.2780392214471838E-2</v>
      </c>
      <c r="CF412" s="328">
        <v>0.4677590090418775</v>
      </c>
      <c r="CG412" s="328">
        <v>0.20564137691665629</v>
      </c>
      <c r="CH412" s="328">
        <v>1.9235743954968187E-2</v>
      </c>
      <c r="CI412" s="328">
        <v>0.98675081972480072</v>
      </c>
      <c r="CJ412" s="328">
        <v>0.59050542340187917</v>
      </c>
      <c r="CK412" s="328">
        <v>0.43708179832871696</v>
      </c>
      <c r="CL412" s="328">
        <v>0.21553154543262565</v>
      </c>
      <c r="CM412" s="328">
        <v>0.28935037648498696</v>
      </c>
      <c r="CN412" s="328">
        <v>0.3889915761601026</v>
      </c>
      <c r="CO412" s="328">
        <v>0.41799770474060405</v>
      </c>
      <c r="CP412" s="328">
        <v>0.16009249603845976</v>
      </c>
      <c r="CQ412" s="328">
        <v>0.79237665897702136</v>
      </c>
      <c r="CR412" s="328">
        <v>0.3418456137551269</v>
      </c>
      <c r="CS412" s="328">
        <v>0.74140218632027022</v>
      </c>
      <c r="CT412" s="328">
        <v>0.14049903839307909</v>
      </c>
      <c r="CU412" s="328">
        <v>0.66408456090785983</v>
      </c>
      <c r="CV412" s="328">
        <v>2.0701807614602608E-2</v>
      </c>
      <c r="CW412" s="329">
        <v>0.6057981960381722</v>
      </c>
    </row>
    <row r="413" spans="1:101" x14ac:dyDescent="0.25">
      <c r="A413" s="322">
        <v>411</v>
      </c>
      <c r="B413" s="327">
        <v>0.14140393493089132</v>
      </c>
      <c r="C413" s="328">
        <v>0.92961850778272836</v>
      </c>
      <c r="D413" s="328">
        <v>5.7524560610358932E-2</v>
      </c>
      <c r="E413" s="328">
        <v>0.49587353483758401</v>
      </c>
      <c r="F413" s="328">
        <v>0.42242768511034368</v>
      </c>
      <c r="G413" s="328">
        <v>0.8597084738889702</v>
      </c>
      <c r="H413" s="328">
        <v>0.60262049840329723</v>
      </c>
      <c r="I413" s="328">
        <v>0.68764015923082544</v>
      </c>
      <c r="J413" s="328">
        <v>0.48494467113020612</v>
      </c>
      <c r="K413" s="328">
        <v>0.69560692393897394</v>
      </c>
      <c r="L413" s="328">
        <v>0.88400100368206735</v>
      </c>
      <c r="M413" s="328">
        <v>2.1137716180959831E-2</v>
      </c>
      <c r="N413" s="328">
        <v>0.34126471148859761</v>
      </c>
      <c r="O413" s="328">
        <v>0.68900747560367748</v>
      </c>
      <c r="P413" s="328">
        <v>0.39404688725655856</v>
      </c>
      <c r="Q413" s="328">
        <v>0.57364634651541335</v>
      </c>
      <c r="R413" s="328">
        <v>0.81936694410019817</v>
      </c>
      <c r="S413" s="328">
        <v>0.28030552496925498</v>
      </c>
      <c r="T413" s="328">
        <v>4.8161374025014858E-2</v>
      </c>
      <c r="U413" s="328">
        <v>0.68851794341116102</v>
      </c>
      <c r="V413" s="328">
        <v>0.98144031503941265</v>
      </c>
      <c r="W413" s="328">
        <v>0.41337074463002388</v>
      </c>
      <c r="X413" s="328">
        <v>0.21750532946265189</v>
      </c>
      <c r="Y413" s="328">
        <v>0.49638393500692679</v>
      </c>
      <c r="Z413" s="328">
        <v>0.67965670479496421</v>
      </c>
      <c r="AA413" s="328">
        <v>0.28689542425056214</v>
      </c>
      <c r="AB413" s="328">
        <v>0.73970401082276571</v>
      </c>
      <c r="AC413" s="328">
        <v>0.12247713894899714</v>
      </c>
      <c r="AD413" s="328">
        <v>0.63479219125395625</v>
      </c>
      <c r="AE413" s="328">
        <v>7.6866242723340861E-2</v>
      </c>
      <c r="AF413" s="328">
        <v>0.95537779444740689</v>
      </c>
      <c r="AG413" s="328">
        <v>0.59348288949941752</v>
      </c>
      <c r="AH413" s="328">
        <v>0.13116794500195916</v>
      </c>
      <c r="AI413" s="328">
        <v>0.47486043236793396</v>
      </c>
      <c r="AJ413" s="328">
        <v>0.70788503550582504</v>
      </c>
      <c r="AK413" s="328">
        <v>0.60863340845415981</v>
      </c>
      <c r="AL413" s="328">
        <v>0.23998005155608571</v>
      </c>
      <c r="AM413" s="328">
        <v>0.25770306275612187</v>
      </c>
      <c r="AN413" s="328">
        <v>6.8807533911795282E-2</v>
      </c>
      <c r="AO413" s="328">
        <v>0.72537844138159835</v>
      </c>
      <c r="AP413" s="328">
        <v>0.41223473146953826</v>
      </c>
      <c r="AQ413" s="328">
        <v>0.62345402958528862</v>
      </c>
      <c r="AR413" s="328">
        <v>0.55241468821819595</v>
      </c>
      <c r="AS413" s="328">
        <v>0.17493265651003037</v>
      </c>
      <c r="AT413" s="328">
        <v>6.2169635432464787E-2</v>
      </c>
      <c r="AU413" s="328">
        <v>0.97176916288684256</v>
      </c>
      <c r="AV413" s="328">
        <v>0.40504483079847908</v>
      </c>
      <c r="AW413" s="328">
        <v>0.73575301136686355</v>
      </c>
      <c r="AX413" s="328">
        <v>0.98624190774725151</v>
      </c>
      <c r="AY413" s="328">
        <v>0.62455209050757921</v>
      </c>
      <c r="AZ413" s="328">
        <v>0.25494977274587871</v>
      </c>
      <c r="BA413" s="328">
        <v>0.25348753550285896</v>
      </c>
      <c r="BB413" s="328">
        <v>0.62637700364278981</v>
      </c>
      <c r="BC413" s="328">
        <v>0.67994646626745525</v>
      </c>
      <c r="BD413" s="328">
        <v>0.48657428524830859</v>
      </c>
      <c r="BE413" s="328">
        <v>0.81543723513712507</v>
      </c>
      <c r="BF413" s="328">
        <v>7.7450847068661233E-2</v>
      </c>
      <c r="BG413" s="328">
        <v>0.2574688188581149</v>
      </c>
      <c r="BH413" s="328">
        <v>0.7535760659898938</v>
      </c>
      <c r="BI413" s="328">
        <v>0.69033333858179535</v>
      </c>
      <c r="BJ413" s="328">
        <v>0.82560809423255055</v>
      </c>
      <c r="BK413" s="328">
        <v>0.91443497406358265</v>
      </c>
      <c r="BL413" s="328">
        <v>0.1132544593517899</v>
      </c>
      <c r="BM413" s="328">
        <v>5.4930159644746013E-2</v>
      </c>
      <c r="BN413" s="328">
        <v>0.54911528336622273</v>
      </c>
      <c r="BO413" s="328">
        <v>0.47855804102319688</v>
      </c>
      <c r="BP413" s="328">
        <v>0.256613351575675</v>
      </c>
      <c r="BQ413" s="328">
        <v>0.7994381455289945</v>
      </c>
      <c r="BR413" s="328">
        <v>0.94999960841576581</v>
      </c>
      <c r="BS413" s="328">
        <v>0.23755417008217861</v>
      </c>
      <c r="BT413" s="328">
        <v>0.22519451792599865</v>
      </c>
      <c r="BU413" s="328">
        <v>0.69669431398179316</v>
      </c>
      <c r="BV413" s="328">
        <v>0.60647542053003267</v>
      </c>
      <c r="BW413" s="328">
        <v>0.21106519021631742</v>
      </c>
      <c r="BX413" s="328">
        <v>3.0207353776336099E-2</v>
      </c>
      <c r="BY413" s="328">
        <v>0.43491158041342848</v>
      </c>
      <c r="BZ413" s="328">
        <v>0.50718983849764321</v>
      </c>
      <c r="CA413" s="328">
        <v>0.40423301842660764</v>
      </c>
      <c r="CB413" s="328">
        <v>0.71229770445410745</v>
      </c>
      <c r="CC413" s="328">
        <v>0.63556328329565592</v>
      </c>
      <c r="CD413" s="328">
        <v>0.76013607616522116</v>
      </c>
      <c r="CE413" s="328">
        <v>0.29336574320242104</v>
      </c>
      <c r="CF413" s="328">
        <v>0.61872303984946808</v>
      </c>
      <c r="CG413" s="328">
        <v>0.98484478391718255</v>
      </c>
      <c r="CH413" s="328">
        <v>0.61721588141170702</v>
      </c>
      <c r="CI413" s="328">
        <v>0.21665609132562369</v>
      </c>
      <c r="CJ413" s="328">
        <v>1.8552891796177917E-2</v>
      </c>
      <c r="CK413" s="328">
        <v>0.61644272686908486</v>
      </c>
      <c r="CL413" s="328">
        <v>0.84839659213689278</v>
      </c>
      <c r="CM413" s="328">
        <v>0.58594463999926338</v>
      </c>
      <c r="CN413" s="328">
        <v>0.43846780211761094</v>
      </c>
      <c r="CO413" s="328">
        <v>3.863727575791609E-2</v>
      </c>
      <c r="CP413" s="328">
        <v>9.4676068175157724E-2</v>
      </c>
      <c r="CQ413" s="328">
        <v>0.26516324217095222</v>
      </c>
      <c r="CR413" s="328">
        <v>0.58008646610984282</v>
      </c>
      <c r="CS413" s="328">
        <v>7.6187659480638326E-2</v>
      </c>
      <c r="CT413" s="328">
        <v>0.60169117267925021</v>
      </c>
      <c r="CU413" s="328">
        <v>0.77358136190924398</v>
      </c>
      <c r="CV413" s="328">
        <v>0.21051349394293783</v>
      </c>
      <c r="CW413" s="329">
        <v>0.31764762206030728</v>
      </c>
    </row>
    <row r="414" spans="1:101" x14ac:dyDescent="0.25">
      <c r="A414" s="322">
        <v>412</v>
      </c>
      <c r="B414" s="327">
        <v>0.40745589603210863</v>
      </c>
      <c r="C414" s="328">
        <v>0.44089235207365207</v>
      </c>
      <c r="D414" s="328">
        <v>0.82890886173773493</v>
      </c>
      <c r="E414" s="328">
        <v>0.4657996736136365</v>
      </c>
      <c r="F414" s="328">
        <v>0.88338527875325168</v>
      </c>
      <c r="G414" s="328">
        <v>0.51006239873851111</v>
      </c>
      <c r="H414" s="328">
        <v>0.36864086874089885</v>
      </c>
      <c r="I414" s="328">
        <v>0.18553661899252583</v>
      </c>
      <c r="J414" s="328">
        <v>0.87578359207355416</v>
      </c>
      <c r="K414" s="328">
        <v>0.61586192222048797</v>
      </c>
      <c r="L414" s="328">
        <v>0.13258460446460596</v>
      </c>
      <c r="M414" s="328">
        <v>0.87729634204052065</v>
      </c>
      <c r="N414" s="328">
        <v>0.99375761416635378</v>
      </c>
      <c r="O414" s="328">
        <v>0.37060393586807683</v>
      </c>
      <c r="P414" s="328">
        <v>0.12706882203837733</v>
      </c>
      <c r="Q414" s="328">
        <v>0.35423384904983313</v>
      </c>
      <c r="R414" s="328">
        <v>0.72149303510224549</v>
      </c>
      <c r="S414" s="328">
        <v>6.3761910085818885E-2</v>
      </c>
      <c r="T414" s="328">
        <v>0.72595645838146106</v>
      </c>
      <c r="U414" s="328">
        <v>0.22383907865848229</v>
      </c>
      <c r="V414" s="328">
        <v>0.40867434119283974</v>
      </c>
      <c r="W414" s="328">
        <v>8.0349674156408923E-2</v>
      </c>
      <c r="X414" s="328">
        <v>0.95818280596746064</v>
      </c>
      <c r="Y414" s="328">
        <v>0.8632275367493607</v>
      </c>
      <c r="Z414" s="328">
        <v>0.31932225471677533</v>
      </c>
      <c r="AA414" s="328">
        <v>1.8068595285400058E-2</v>
      </c>
      <c r="AB414" s="328">
        <v>0.27378455047595729</v>
      </c>
      <c r="AC414" s="328">
        <v>0.99548508275646164</v>
      </c>
      <c r="AD414" s="328">
        <v>0.79952406193617076</v>
      </c>
      <c r="AE414" s="328">
        <v>0.55273965418354787</v>
      </c>
      <c r="AF414" s="328">
        <v>0.17406417237562355</v>
      </c>
      <c r="AG414" s="328">
        <v>0.7985042107652236</v>
      </c>
      <c r="AH414" s="328">
        <v>0.42608573713948528</v>
      </c>
      <c r="AI414" s="328">
        <v>0.51288828206616044</v>
      </c>
      <c r="AJ414" s="328">
        <v>0.15406240091084467</v>
      </c>
      <c r="AK414" s="328">
        <v>9.8231185305516E-2</v>
      </c>
      <c r="AL414" s="328">
        <v>0.21840512496247477</v>
      </c>
      <c r="AM414" s="328">
        <v>0.84883118262521617</v>
      </c>
      <c r="AN414" s="328">
        <v>0.34838042425140792</v>
      </c>
      <c r="AO414" s="328">
        <v>0.73296650398184293</v>
      </c>
      <c r="AP414" s="328">
        <v>0.17975537916798157</v>
      </c>
      <c r="AQ414" s="328">
        <v>4.6801936427202762E-2</v>
      </c>
      <c r="AR414" s="328">
        <v>0.28733960834259298</v>
      </c>
      <c r="AS414" s="328">
        <v>0.6582671861806626</v>
      </c>
      <c r="AT414" s="328">
        <v>0.27595995761276004</v>
      </c>
      <c r="AU414" s="328">
        <v>0.14390182792182116</v>
      </c>
      <c r="AV414" s="328">
        <v>0.3376778556960589</v>
      </c>
      <c r="AW414" s="328">
        <v>0.90160952139322337</v>
      </c>
      <c r="AX414" s="328">
        <v>0.39098543098078586</v>
      </c>
      <c r="AY414" s="328">
        <v>0.62941972584581807</v>
      </c>
      <c r="AZ414" s="328">
        <v>0.87046931872280031</v>
      </c>
      <c r="BA414" s="328">
        <v>0.13313827237358744</v>
      </c>
      <c r="BB414" s="328">
        <v>0.48730714535438135</v>
      </c>
      <c r="BC414" s="328">
        <v>0.9201103725981119</v>
      </c>
      <c r="BD414" s="328">
        <v>0.77340944224747021</v>
      </c>
      <c r="BE414" s="328">
        <v>0.73251367193121109</v>
      </c>
      <c r="BF414" s="328">
        <v>0.97263702415956499</v>
      </c>
      <c r="BG414" s="328">
        <v>0.2038085946400825</v>
      </c>
      <c r="BH414" s="328">
        <v>0.41868721089078065</v>
      </c>
      <c r="BI414" s="328">
        <v>7.5342339006478021E-2</v>
      </c>
      <c r="BJ414" s="328">
        <v>0.10757278062959763</v>
      </c>
      <c r="BK414" s="328">
        <v>3.4698627342720556E-2</v>
      </c>
      <c r="BL414" s="328">
        <v>0.62866178492110292</v>
      </c>
      <c r="BM414" s="328">
        <v>5.7614070502820081E-2</v>
      </c>
      <c r="BN414" s="328">
        <v>0.25031975945136775</v>
      </c>
      <c r="BO414" s="328">
        <v>0.13642110441618716</v>
      </c>
      <c r="BP414" s="328">
        <v>0.7110487580023106</v>
      </c>
      <c r="BQ414" s="328">
        <v>0.46799833500259003</v>
      </c>
      <c r="BR414" s="328">
        <v>0.24366817161865839</v>
      </c>
      <c r="BS414" s="328">
        <v>0.25624542770142078</v>
      </c>
      <c r="BT414" s="328">
        <v>0.17692649533829519</v>
      </c>
      <c r="BU414" s="328">
        <v>0.71933258211401707</v>
      </c>
      <c r="BV414" s="328">
        <v>0.96936883754892111</v>
      </c>
      <c r="BW414" s="328">
        <v>0.61244743748838371</v>
      </c>
      <c r="BX414" s="328">
        <v>7.8472939688505106E-2</v>
      </c>
      <c r="BY414" s="328">
        <v>0.53431794451636905</v>
      </c>
      <c r="BZ414" s="328">
        <v>0.1218552529735728</v>
      </c>
      <c r="CA414" s="328">
        <v>0.17754676615009513</v>
      </c>
      <c r="CB414" s="328">
        <v>5.0481212778526352E-2</v>
      </c>
      <c r="CC414" s="328">
        <v>0.52285876880832216</v>
      </c>
      <c r="CD414" s="328">
        <v>0.24399900025628951</v>
      </c>
      <c r="CE414" s="328">
        <v>1.7161703608136847E-2</v>
      </c>
      <c r="CF414" s="328">
        <v>0.38334725706737705</v>
      </c>
      <c r="CG414" s="328">
        <v>6.1724628923798264E-2</v>
      </c>
      <c r="CH414" s="328">
        <v>0.29091638058515312</v>
      </c>
      <c r="CI414" s="328">
        <v>0.23096077522331537</v>
      </c>
      <c r="CJ414" s="328">
        <v>0.36649523884208923</v>
      </c>
      <c r="CK414" s="328">
        <v>0.16249444040484295</v>
      </c>
      <c r="CL414" s="328">
        <v>0.9382849912249025</v>
      </c>
      <c r="CM414" s="328">
        <v>0.24475448691458834</v>
      </c>
      <c r="CN414" s="328">
        <v>0.71266252915068051</v>
      </c>
      <c r="CO414" s="328">
        <v>4.9765755840175174E-2</v>
      </c>
      <c r="CP414" s="328">
        <v>0.4011870988373607</v>
      </c>
      <c r="CQ414" s="328">
        <v>0.92063852487615883</v>
      </c>
      <c r="CR414" s="328">
        <v>0.31048130159464593</v>
      </c>
      <c r="CS414" s="328">
        <v>3.3837719452121995E-2</v>
      </c>
      <c r="CT414" s="328">
        <v>0.55551391387765037</v>
      </c>
      <c r="CU414" s="328">
        <v>0.68905943256244639</v>
      </c>
      <c r="CV414" s="328">
        <v>0.40428670367590946</v>
      </c>
      <c r="CW414" s="329">
        <v>0.65748922861700621</v>
      </c>
    </row>
    <row r="415" spans="1:101" x14ac:dyDescent="0.25">
      <c r="A415" s="322">
        <v>413</v>
      </c>
      <c r="B415" s="327">
        <v>0.96935030439697534</v>
      </c>
      <c r="C415" s="328">
        <v>5.4911212067410009E-2</v>
      </c>
      <c r="D415" s="328">
        <v>0.28567913105220044</v>
      </c>
      <c r="E415" s="328">
        <v>0.4891870582215434</v>
      </c>
      <c r="F415" s="328">
        <v>0.35157753058909558</v>
      </c>
      <c r="G415" s="328">
        <v>0.14972459276136929</v>
      </c>
      <c r="H415" s="328">
        <v>0.50918896023893989</v>
      </c>
      <c r="I415" s="328">
        <v>0.11629937808241575</v>
      </c>
      <c r="J415" s="328">
        <v>0.59839386410319073</v>
      </c>
      <c r="K415" s="328">
        <v>0.48779906018026975</v>
      </c>
      <c r="L415" s="328">
        <v>0.64574368526563131</v>
      </c>
      <c r="M415" s="328">
        <v>0.76386370499961842</v>
      </c>
      <c r="N415" s="328">
        <v>4.9008835664371198E-2</v>
      </c>
      <c r="O415" s="328">
        <v>0.47655088584877525</v>
      </c>
      <c r="P415" s="328">
        <v>0.15301520123144741</v>
      </c>
      <c r="Q415" s="328">
        <v>0.37153644499831007</v>
      </c>
      <c r="R415" s="328">
        <v>0.73412369739896555</v>
      </c>
      <c r="S415" s="328">
        <v>0.85612284921372162</v>
      </c>
      <c r="T415" s="328">
        <v>0.75233120971446965</v>
      </c>
      <c r="U415" s="328">
        <v>4.4220238520212618E-2</v>
      </c>
      <c r="V415" s="328">
        <v>0.48725966507370821</v>
      </c>
      <c r="W415" s="328">
        <v>0.54752241330237439</v>
      </c>
      <c r="X415" s="328">
        <v>0.34799303043622221</v>
      </c>
      <c r="Y415" s="328">
        <v>0.83533909463374822</v>
      </c>
      <c r="Z415" s="328">
        <v>6.8718654634822407E-2</v>
      </c>
      <c r="AA415" s="328">
        <v>0.85845879836735484</v>
      </c>
      <c r="AB415" s="328">
        <v>0.53277433698569698</v>
      </c>
      <c r="AC415" s="328">
        <v>0.52160646278816358</v>
      </c>
      <c r="AD415" s="328">
        <v>0.75300323736779551</v>
      </c>
      <c r="AE415" s="328">
        <v>0.86683557721539239</v>
      </c>
      <c r="AF415" s="328">
        <v>0.54297898267951017</v>
      </c>
      <c r="AG415" s="328">
        <v>0.37585508203021889</v>
      </c>
      <c r="AH415" s="328">
        <v>0.48618695597335204</v>
      </c>
      <c r="AI415" s="328">
        <v>0.14563698523751634</v>
      </c>
      <c r="AJ415" s="328">
        <v>0.39889951099535459</v>
      </c>
      <c r="AK415" s="328">
        <v>0.64128876781569399</v>
      </c>
      <c r="AL415" s="328">
        <v>0.70168104906387985</v>
      </c>
      <c r="AM415" s="328">
        <v>4.3677535640265219E-3</v>
      </c>
      <c r="AN415" s="328">
        <v>0.63860994395695769</v>
      </c>
      <c r="AO415" s="328">
        <v>0.84109943950963029</v>
      </c>
      <c r="AP415" s="328">
        <v>0.39194653146153335</v>
      </c>
      <c r="AQ415" s="328">
        <v>0.14190272900871115</v>
      </c>
      <c r="AR415" s="328">
        <v>0.12134360366758479</v>
      </c>
      <c r="AS415" s="328">
        <v>0.91419966080385451</v>
      </c>
      <c r="AT415" s="328">
        <v>0.80750278720643021</v>
      </c>
      <c r="AU415" s="328">
        <v>0.74207001794035121</v>
      </c>
      <c r="AV415" s="328">
        <v>5.8705868083145596E-2</v>
      </c>
      <c r="AW415" s="328">
        <v>0.83412883451855513</v>
      </c>
      <c r="AX415" s="328">
        <v>0.96662912582015892</v>
      </c>
      <c r="AY415" s="328">
        <v>0.69455503780317018</v>
      </c>
      <c r="AZ415" s="328">
        <v>0.59236499830610789</v>
      </c>
      <c r="BA415" s="328">
        <v>0.93534313674956104</v>
      </c>
      <c r="BB415" s="328">
        <v>0.73795796671433056</v>
      </c>
      <c r="BC415" s="328">
        <v>0.15202795638301936</v>
      </c>
      <c r="BD415" s="328">
        <v>0.71441810137338324</v>
      </c>
      <c r="BE415" s="328">
        <v>0.33932599679680231</v>
      </c>
      <c r="BF415" s="328">
        <v>0.29498954168247993</v>
      </c>
      <c r="BG415" s="328">
        <v>0.53516989228321865</v>
      </c>
      <c r="BH415" s="328">
        <v>0.97894235975558197</v>
      </c>
      <c r="BI415" s="328">
        <v>0.71028730606329393</v>
      </c>
      <c r="BJ415" s="328">
        <v>0.72982950270705715</v>
      </c>
      <c r="BK415" s="328">
        <v>0.24382097860054319</v>
      </c>
      <c r="BL415" s="328">
        <v>8.1761652019862296E-2</v>
      </c>
      <c r="BM415" s="328">
        <v>0.44730742044075633</v>
      </c>
      <c r="BN415" s="328">
        <v>0.89878807794727589</v>
      </c>
      <c r="BO415" s="328">
        <v>0.61774397902921363</v>
      </c>
      <c r="BP415" s="328">
        <v>0.51133575631097639</v>
      </c>
      <c r="BQ415" s="328">
        <v>0.73690608971774818</v>
      </c>
      <c r="BR415" s="328">
        <v>0.56111113397777745</v>
      </c>
      <c r="BS415" s="328">
        <v>9.4499599831925796E-2</v>
      </c>
      <c r="BT415" s="328">
        <v>0.76219900264330409</v>
      </c>
      <c r="BU415" s="328">
        <v>0.31563920386158051</v>
      </c>
      <c r="BV415" s="328">
        <v>0.26288572744252847</v>
      </c>
      <c r="BW415" s="328">
        <v>0.37459094083932265</v>
      </c>
      <c r="BX415" s="328">
        <v>0.65765581239076099</v>
      </c>
      <c r="BY415" s="328">
        <v>0.31795036793893461</v>
      </c>
      <c r="BZ415" s="328">
        <v>0.8496706956158695</v>
      </c>
      <c r="CA415" s="328">
        <v>0.18170117359882187</v>
      </c>
      <c r="CB415" s="328">
        <v>0.42550295403694993</v>
      </c>
      <c r="CC415" s="328">
        <v>0.38636184031102361</v>
      </c>
      <c r="CD415" s="328">
        <v>0.99412812473321921</v>
      </c>
      <c r="CE415" s="328">
        <v>5.0905595285486882E-2</v>
      </c>
      <c r="CF415" s="328">
        <v>0.47902560187272503</v>
      </c>
      <c r="CG415" s="328">
        <v>0.93764157840610718</v>
      </c>
      <c r="CH415" s="328">
        <v>0.61505096736619636</v>
      </c>
      <c r="CI415" s="328">
        <v>3.9676145339337943E-2</v>
      </c>
      <c r="CJ415" s="328">
        <v>0.81846261331415582</v>
      </c>
      <c r="CK415" s="328">
        <v>0.43940304578598344</v>
      </c>
      <c r="CL415" s="328">
        <v>0.86183469483111974</v>
      </c>
      <c r="CM415" s="328">
        <v>9.8873989190408906E-3</v>
      </c>
      <c r="CN415" s="328">
        <v>0.71679916178440006</v>
      </c>
      <c r="CO415" s="328">
        <v>0.4373099419664539</v>
      </c>
      <c r="CP415" s="328">
        <v>0.65124890162942028</v>
      </c>
      <c r="CQ415" s="328">
        <v>0.40967975775066012</v>
      </c>
      <c r="CR415" s="328">
        <v>0.33310362427680767</v>
      </c>
      <c r="CS415" s="328">
        <v>0.12179064334409739</v>
      </c>
      <c r="CT415" s="328">
        <v>0.38614249021814051</v>
      </c>
      <c r="CU415" s="328">
        <v>0.70813888067445241</v>
      </c>
      <c r="CV415" s="328">
        <v>0.87936494881504146</v>
      </c>
      <c r="CW415" s="329">
        <v>0.40784951605815101</v>
      </c>
    </row>
    <row r="416" spans="1:101" x14ac:dyDescent="0.25">
      <c r="A416" s="322">
        <v>414</v>
      </c>
      <c r="B416" s="327">
        <v>0.48392148488867193</v>
      </c>
      <c r="C416" s="328">
        <v>0.41363977550958619</v>
      </c>
      <c r="D416" s="328">
        <v>0.20124410291668848</v>
      </c>
      <c r="E416" s="328">
        <v>0.37240490616369759</v>
      </c>
      <c r="F416" s="328">
        <v>0.20357150543145952</v>
      </c>
      <c r="G416" s="328">
        <v>0.26348364012784842</v>
      </c>
      <c r="H416" s="328">
        <v>0.46575560497882851</v>
      </c>
      <c r="I416" s="328">
        <v>7.7362556944748917E-2</v>
      </c>
      <c r="J416" s="328">
        <v>0.85369170107403325</v>
      </c>
      <c r="K416" s="328">
        <v>0.9050619393985686</v>
      </c>
      <c r="L416" s="328">
        <v>0.30327414132656227</v>
      </c>
      <c r="M416" s="328">
        <v>0.84923865865050718</v>
      </c>
      <c r="N416" s="328">
        <v>0.40549529971822906</v>
      </c>
      <c r="O416" s="328">
        <v>0.79144074889847293</v>
      </c>
      <c r="P416" s="328">
        <v>0.63459155063125117</v>
      </c>
      <c r="Q416" s="328">
        <v>0.64136890634262333</v>
      </c>
      <c r="R416" s="328">
        <v>0.74385563511980468</v>
      </c>
      <c r="S416" s="328">
        <v>0.57671406385764001</v>
      </c>
      <c r="T416" s="328">
        <v>0.48750959700782737</v>
      </c>
      <c r="U416" s="328">
        <v>0.9747663282310981</v>
      </c>
      <c r="V416" s="328">
        <v>0.68484655950852336</v>
      </c>
      <c r="W416" s="328">
        <v>0.22472799115441422</v>
      </c>
      <c r="X416" s="328">
        <v>0.66150369511489071</v>
      </c>
      <c r="Y416" s="328">
        <v>0.40193281901338285</v>
      </c>
      <c r="Z416" s="328">
        <v>0.90204383165630531</v>
      </c>
      <c r="AA416" s="328">
        <v>0.53247460575140049</v>
      </c>
      <c r="AB416" s="328">
        <v>0.16057269757411419</v>
      </c>
      <c r="AC416" s="328">
        <v>0.32924303496492335</v>
      </c>
      <c r="AD416" s="328">
        <v>0.728143029698477</v>
      </c>
      <c r="AE416" s="328">
        <v>0.37222730414422456</v>
      </c>
      <c r="AF416" s="328">
        <v>0.29781008334032766</v>
      </c>
      <c r="AG416" s="328">
        <v>0.45376045937298581</v>
      </c>
      <c r="AH416" s="328">
        <v>0.94058149361397092</v>
      </c>
      <c r="AI416" s="328">
        <v>0.85245565105643206</v>
      </c>
      <c r="AJ416" s="328">
        <v>0.13610472101512738</v>
      </c>
      <c r="AK416" s="328">
        <v>0.91452804831713652</v>
      </c>
      <c r="AL416" s="328">
        <v>0.47622240101867686</v>
      </c>
      <c r="AM416" s="328">
        <v>0.92372319749776999</v>
      </c>
      <c r="AN416" s="328">
        <v>0.44402507566180738</v>
      </c>
      <c r="AO416" s="328">
        <v>0.45024081460376153</v>
      </c>
      <c r="AP416" s="328">
        <v>0.69177064885773842</v>
      </c>
      <c r="AQ416" s="328">
        <v>0.6613806847082464</v>
      </c>
      <c r="AR416" s="328">
        <v>0.25827615147450622</v>
      </c>
      <c r="AS416" s="328">
        <v>0.8893120421742351</v>
      </c>
      <c r="AT416" s="328">
        <v>0.6393934432877888</v>
      </c>
      <c r="AU416" s="328">
        <v>0.79433628513072319</v>
      </c>
      <c r="AV416" s="328">
        <v>9.9575615455864686E-2</v>
      </c>
      <c r="AW416" s="328">
        <v>0.92062846413636379</v>
      </c>
      <c r="AX416" s="328">
        <v>0.73611414361627237</v>
      </c>
      <c r="AY416" s="328">
        <v>1.377332177286128E-2</v>
      </c>
      <c r="AZ416" s="328">
        <v>0.20897811207005201</v>
      </c>
      <c r="BA416" s="328">
        <v>0.88692706499788776</v>
      </c>
      <c r="BB416" s="328">
        <v>0.10498122404519217</v>
      </c>
      <c r="BC416" s="328">
        <v>0.11915665656633956</v>
      </c>
      <c r="BD416" s="328">
        <v>0.20732177800018303</v>
      </c>
      <c r="BE416" s="328">
        <v>0.53888149219610004</v>
      </c>
      <c r="BF416" s="328">
        <v>0.1517252924907313</v>
      </c>
      <c r="BG416" s="328">
        <v>0.39695343199954269</v>
      </c>
      <c r="BH416" s="328">
        <v>0.47333870063829231</v>
      </c>
      <c r="BI416" s="328">
        <v>0.816191962037351</v>
      </c>
      <c r="BJ416" s="328">
        <v>0.97015348536724222</v>
      </c>
      <c r="BK416" s="328">
        <v>0.85720932922617799</v>
      </c>
      <c r="BL416" s="328">
        <v>0.81069487303271082</v>
      </c>
      <c r="BM416" s="328">
        <v>6.9083784089986722E-2</v>
      </c>
      <c r="BN416" s="328">
        <v>0.77453545485006292</v>
      </c>
      <c r="BO416" s="328">
        <v>1.134234336572959E-2</v>
      </c>
      <c r="BP416" s="328">
        <v>0.99210187331463273</v>
      </c>
      <c r="BQ416" s="328">
        <v>0.88273308178957643</v>
      </c>
      <c r="BR416" s="328">
        <v>0.33702897860768388</v>
      </c>
      <c r="BS416" s="328">
        <v>0.17528330970470041</v>
      </c>
      <c r="BT416" s="328">
        <v>6.0661438750178931E-2</v>
      </c>
      <c r="BU416" s="328">
        <v>0.30476479377428256</v>
      </c>
      <c r="BV416" s="328">
        <v>0.99217941434100343</v>
      </c>
      <c r="BW416" s="328">
        <v>0.19730927357798045</v>
      </c>
      <c r="BX416" s="328">
        <v>0.4862944917588341</v>
      </c>
      <c r="BY416" s="328">
        <v>0.67924652488304194</v>
      </c>
      <c r="BZ416" s="328">
        <v>0.60097284872700674</v>
      </c>
      <c r="CA416" s="328">
        <v>0.31208038639344959</v>
      </c>
      <c r="CB416" s="328">
        <v>0.27413621506603958</v>
      </c>
      <c r="CC416" s="328">
        <v>0.29336506269229368</v>
      </c>
      <c r="CD416" s="328">
        <v>0.3275602862505238</v>
      </c>
      <c r="CE416" s="328">
        <v>0.82107195292022084</v>
      </c>
      <c r="CF416" s="328">
        <v>0.23908772925831956</v>
      </c>
      <c r="CG416" s="328">
        <v>0.4529901614697982</v>
      </c>
      <c r="CH416" s="328">
        <v>0.10576060918322661</v>
      </c>
      <c r="CI416" s="328">
        <v>0.50907996074316575</v>
      </c>
      <c r="CJ416" s="328">
        <v>0.91872675516000624</v>
      </c>
      <c r="CK416" s="328">
        <v>0.52964581966757751</v>
      </c>
      <c r="CL416" s="328">
        <v>2.5828724248426305E-2</v>
      </c>
      <c r="CM416" s="328">
        <v>0.37775899814266078</v>
      </c>
      <c r="CN416" s="328">
        <v>0.98179496158961599</v>
      </c>
      <c r="CO416" s="328">
        <v>0.65329461198187877</v>
      </c>
      <c r="CP416" s="328">
        <v>0.79901554869119806</v>
      </c>
      <c r="CQ416" s="328">
        <v>0.5541529220094541</v>
      </c>
      <c r="CR416" s="328">
        <v>0.50628795827405337</v>
      </c>
      <c r="CS416" s="328">
        <v>0.80855926649529453</v>
      </c>
      <c r="CT416" s="328">
        <v>0.99662038699805766</v>
      </c>
      <c r="CU416" s="328">
        <v>0.5175071820511663</v>
      </c>
      <c r="CV416" s="328">
        <v>0.68951850298931738</v>
      </c>
      <c r="CW416" s="329">
        <v>0.4466171955417606</v>
      </c>
    </row>
    <row r="417" spans="1:101" x14ac:dyDescent="0.25">
      <c r="A417" s="322">
        <v>415</v>
      </c>
      <c r="B417" s="327">
        <v>0.96908004445086426</v>
      </c>
      <c r="C417" s="328">
        <v>0.988368713355948</v>
      </c>
      <c r="D417" s="328">
        <v>0.27166583842608105</v>
      </c>
      <c r="E417" s="328">
        <v>0.42892389542257714</v>
      </c>
      <c r="F417" s="328">
        <v>0.43386188854511953</v>
      </c>
      <c r="G417" s="328">
        <v>0.1687490752174341</v>
      </c>
      <c r="H417" s="328">
        <v>0.34724736459754291</v>
      </c>
      <c r="I417" s="328">
        <v>0.46305032476445374</v>
      </c>
      <c r="J417" s="328">
        <v>0.40900544071403044</v>
      </c>
      <c r="K417" s="328">
        <v>0.16467545083699608</v>
      </c>
      <c r="L417" s="328">
        <v>0.54345005017038606</v>
      </c>
      <c r="M417" s="328">
        <v>0.68380579448288437</v>
      </c>
      <c r="N417" s="328">
        <v>0.78723365187783578</v>
      </c>
      <c r="O417" s="328">
        <v>0.6695643726836551</v>
      </c>
      <c r="P417" s="328">
        <v>0.12949878230340861</v>
      </c>
      <c r="Q417" s="328">
        <v>0.81642020678536564</v>
      </c>
      <c r="R417" s="328">
        <v>9.9449278280206777E-2</v>
      </c>
      <c r="S417" s="328">
        <v>2.072126297277066E-2</v>
      </c>
      <c r="T417" s="328">
        <v>0.47765139598108486</v>
      </c>
      <c r="U417" s="328">
        <v>0.62392422592490848</v>
      </c>
      <c r="V417" s="328">
        <v>0.61815952612766734</v>
      </c>
      <c r="W417" s="328">
        <v>0.16152865432221208</v>
      </c>
      <c r="X417" s="328">
        <v>0.78622240686169498</v>
      </c>
      <c r="Y417" s="328">
        <v>4.2340944820451476E-3</v>
      </c>
      <c r="Z417" s="328">
        <v>0.16895692763829295</v>
      </c>
      <c r="AA417" s="328">
        <v>0.37971846504203488</v>
      </c>
      <c r="AB417" s="328">
        <v>0.31165801269471727</v>
      </c>
      <c r="AC417" s="328">
        <v>0.81838580660472404</v>
      </c>
      <c r="AD417" s="328">
        <v>0.58682972467782002</v>
      </c>
      <c r="AE417" s="328">
        <v>4.8502031132116485E-2</v>
      </c>
      <c r="AF417" s="328">
        <v>0.58671816154825263</v>
      </c>
      <c r="AG417" s="328">
        <v>0.75598803817262761</v>
      </c>
      <c r="AH417" s="328">
        <v>0.1164196598404823</v>
      </c>
      <c r="AI417" s="328">
        <v>0.74944939149011791</v>
      </c>
      <c r="AJ417" s="328">
        <v>0.42856081348197161</v>
      </c>
      <c r="AK417" s="328">
        <v>0.84073481437633513</v>
      </c>
      <c r="AL417" s="328">
        <v>0.58462731255746836</v>
      </c>
      <c r="AM417" s="328">
        <v>0.47940243146602146</v>
      </c>
      <c r="AN417" s="328">
        <v>0.28736148228011338</v>
      </c>
      <c r="AO417" s="328">
        <v>0.66748301219722839</v>
      </c>
      <c r="AP417" s="328">
        <v>0.73491007085352322</v>
      </c>
      <c r="AQ417" s="328">
        <v>0.63983713907119322</v>
      </c>
      <c r="AR417" s="328">
        <v>0.94532475338286659</v>
      </c>
      <c r="AS417" s="328">
        <v>0.57101947432807454</v>
      </c>
      <c r="AT417" s="328">
        <v>0.70623860880936551</v>
      </c>
      <c r="AU417" s="328">
        <v>0.31927331499553668</v>
      </c>
      <c r="AV417" s="328">
        <v>0.89515954025087563</v>
      </c>
      <c r="AW417" s="328">
        <v>0.83249740569806718</v>
      </c>
      <c r="AX417" s="328">
        <v>0.69343622230146984</v>
      </c>
      <c r="AY417" s="328">
        <v>0.53785394857330027</v>
      </c>
      <c r="AZ417" s="328">
        <v>0.18745672096358312</v>
      </c>
      <c r="BA417" s="328">
        <v>0.91276484806306701</v>
      </c>
      <c r="BB417" s="328">
        <v>0.60802797659266994</v>
      </c>
      <c r="BC417" s="328">
        <v>8.7377400193276777E-2</v>
      </c>
      <c r="BD417" s="328">
        <v>0.48416846795606716</v>
      </c>
      <c r="BE417" s="328">
        <v>0.11752331064081467</v>
      </c>
      <c r="BF417" s="328">
        <v>0.63149091721826256</v>
      </c>
      <c r="BG417" s="328">
        <v>0.66699525778429614</v>
      </c>
      <c r="BH417" s="328">
        <v>0.32814631712837028</v>
      </c>
      <c r="BI417" s="328">
        <v>0.64490296069580233</v>
      </c>
      <c r="BJ417" s="328">
        <v>0.65990421085705897</v>
      </c>
      <c r="BK417" s="328">
        <v>0.3061026390342505</v>
      </c>
      <c r="BL417" s="328">
        <v>0.12682921078819742</v>
      </c>
      <c r="BM417" s="328">
        <v>0.18394084705548241</v>
      </c>
      <c r="BN417" s="328">
        <v>0.53011713574876773</v>
      </c>
      <c r="BO417" s="328">
        <v>0.78504912168383911</v>
      </c>
      <c r="BP417" s="328">
        <v>0.34310399973406103</v>
      </c>
      <c r="BQ417" s="328">
        <v>0.68053944351144047</v>
      </c>
      <c r="BR417" s="328">
        <v>6.2458540280972308E-2</v>
      </c>
      <c r="BS417" s="328">
        <v>6.8359869042814658E-2</v>
      </c>
      <c r="BT417" s="328">
        <v>0.15816262387048852</v>
      </c>
      <c r="BU417" s="328">
        <v>0.52320660776824623</v>
      </c>
      <c r="BV417" s="328">
        <v>0.1386535246391869</v>
      </c>
      <c r="BW417" s="328">
        <v>2.244008548513321E-2</v>
      </c>
      <c r="BX417" s="328">
        <v>0.64385371197805696</v>
      </c>
      <c r="BY417" s="328">
        <v>0.38187418116585592</v>
      </c>
      <c r="BZ417" s="328">
        <v>0.66958839692579075</v>
      </c>
      <c r="CA417" s="328">
        <v>0.61267092636407927</v>
      </c>
      <c r="CB417" s="328">
        <v>0.49685067779139636</v>
      </c>
      <c r="CC417" s="328">
        <v>0.60573520033460149</v>
      </c>
      <c r="CD417" s="328">
        <v>0.88079789461714642</v>
      </c>
      <c r="CE417" s="328">
        <v>0.99878796827805805</v>
      </c>
      <c r="CF417" s="328">
        <v>0.71121363196649146</v>
      </c>
      <c r="CG417" s="328">
        <v>0.44329832348187259</v>
      </c>
      <c r="CH417" s="328">
        <v>0.72655528072987918</v>
      </c>
      <c r="CI417" s="328">
        <v>0.13039893237673894</v>
      </c>
      <c r="CJ417" s="328">
        <v>0.63942988872136874</v>
      </c>
      <c r="CK417" s="328">
        <v>0.88139456552723994</v>
      </c>
      <c r="CL417" s="328">
        <v>0.80563859620707712</v>
      </c>
      <c r="CM417" s="328">
        <v>0.59485001009388316</v>
      </c>
      <c r="CN417" s="328">
        <v>0.1751172453607146</v>
      </c>
      <c r="CO417" s="328">
        <v>0.4722752267152095</v>
      </c>
      <c r="CP417" s="328">
        <v>0.32761950646146709</v>
      </c>
      <c r="CQ417" s="328">
        <v>6.2814028793903631E-2</v>
      </c>
      <c r="CR417" s="328">
        <v>0.32186539122327851</v>
      </c>
      <c r="CS417" s="328">
        <v>0.77868669198411955</v>
      </c>
      <c r="CT417" s="328">
        <v>0.56328593471690969</v>
      </c>
      <c r="CU417" s="328">
        <v>8.1100548639201797E-2</v>
      </c>
      <c r="CV417" s="328">
        <v>0.66626421976051309</v>
      </c>
      <c r="CW417" s="329">
        <v>3.9178974968816505E-2</v>
      </c>
    </row>
    <row r="418" spans="1:101" x14ac:dyDescent="0.25">
      <c r="A418" s="322">
        <v>416</v>
      </c>
      <c r="B418" s="327">
        <v>0.95637771043324271</v>
      </c>
      <c r="C418" s="328">
        <v>0.82656658703056962</v>
      </c>
      <c r="D418" s="328">
        <v>0.7830989355102298</v>
      </c>
      <c r="E418" s="328">
        <v>0.64877966733598402</v>
      </c>
      <c r="F418" s="328">
        <v>0.32641332375822341</v>
      </c>
      <c r="G418" s="328">
        <v>0.72387776492462397</v>
      </c>
      <c r="H418" s="328">
        <v>0.17231516378014478</v>
      </c>
      <c r="I418" s="328">
        <v>0.82686340934735303</v>
      </c>
      <c r="J418" s="328">
        <v>0.87903001399910008</v>
      </c>
      <c r="K418" s="328">
        <v>0.8226406105203008</v>
      </c>
      <c r="L418" s="328">
        <v>0.5869719286415922</v>
      </c>
      <c r="M418" s="328">
        <v>0.90278692711951791</v>
      </c>
      <c r="N418" s="328">
        <v>0.59281840260245211</v>
      </c>
      <c r="O418" s="328">
        <v>0.72689166774007585</v>
      </c>
      <c r="P418" s="328">
        <v>0.16164272322394835</v>
      </c>
      <c r="Q418" s="328">
        <v>0.49468892312666868</v>
      </c>
      <c r="R418" s="328">
        <v>0.69265786040415289</v>
      </c>
      <c r="S418" s="328">
        <v>0.39284110690321583</v>
      </c>
      <c r="T418" s="328">
        <v>0.50048234529623858</v>
      </c>
      <c r="U418" s="328">
        <v>0.7784230294476826</v>
      </c>
      <c r="V418" s="328">
        <v>0.30982761440113737</v>
      </c>
      <c r="W418" s="328">
        <v>0.83631029556583503</v>
      </c>
      <c r="X418" s="328">
        <v>0.13382466177598329</v>
      </c>
      <c r="Y418" s="328">
        <v>2.7119575845108823E-2</v>
      </c>
      <c r="Z418" s="328">
        <v>0.97733733248293042</v>
      </c>
      <c r="AA418" s="328">
        <v>0.6652878658775041</v>
      </c>
      <c r="AB418" s="328">
        <v>0.84479913842388932</v>
      </c>
      <c r="AC418" s="328">
        <v>0.11984738468575284</v>
      </c>
      <c r="AD418" s="328">
        <v>0.49313735089666633</v>
      </c>
      <c r="AE418" s="328">
        <v>0.24035143833421113</v>
      </c>
      <c r="AF418" s="328">
        <v>0.16952711203474102</v>
      </c>
      <c r="AG418" s="328">
        <v>0.18701696348070307</v>
      </c>
      <c r="AH418" s="328">
        <v>0.33270833729901383</v>
      </c>
      <c r="AI418" s="328">
        <v>0.34580706985483545</v>
      </c>
      <c r="AJ418" s="328">
        <v>0.4492004040761115</v>
      </c>
      <c r="AK418" s="328">
        <v>0.80152654991196481</v>
      </c>
      <c r="AL418" s="328">
        <v>0.31909230047637482</v>
      </c>
      <c r="AM418" s="328">
        <v>0.16509766804735992</v>
      </c>
      <c r="AN418" s="328">
        <v>0.29801120452386853</v>
      </c>
      <c r="AO418" s="328">
        <v>0.83515014142536614</v>
      </c>
      <c r="AP418" s="328">
        <v>0.44970632373675734</v>
      </c>
      <c r="AQ418" s="328">
        <v>0.86747480479033179</v>
      </c>
      <c r="AR418" s="328">
        <v>8.92329612586229E-3</v>
      </c>
      <c r="AS418" s="328">
        <v>0.8979123715427102</v>
      </c>
      <c r="AT418" s="328">
        <v>0.83779385662193118</v>
      </c>
      <c r="AU418" s="328">
        <v>0.49726899777048228</v>
      </c>
      <c r="AV418" s="328">
        <v>0.34431765215156718</v>
      </c>
      <c r="AW418" s="328">
        <v>0.32389657281212969</v>
      </c>
      <c r="AX418" s="328">
        <v>0.56717844386636784</v>
      </c>
      <c r="AY418" s="328">
        <v>0.29946806967589712</v>
      </c>
      <c r="AZ418" s="328">
        <v>0.54052435764491635</v>
      </c>
      <c r="BA418" s="328">
        <v>0.39516438961677292</v>
      </c>
      <c r="BB418" s="328">
        <v>0.55193536312985803</v>
      </c>
      <c r="BC418" s="328">
        <v>0.76359410174618425</v>
      </c>
      <c r="BD418" s="328">
        <v>0.10380682142051922</v>
      </c>
      <c r="BE418" s="328">
        <v>0.80447284939869346</v>
      </c>
      <c r="BF418" s="328">
        <v>0.9585101804382703</v>
      </c>
      <c r="BG418" s="328">
        <v>4.2033586279773161E-2</v>
      </c>
      <c r="BH418" s="328">
        <v>0.89090099577479109</v>
      </c>
      <c r="BI418" s="328">
        <v>0.72331620706491684</v>
      </c>
      <c r="BJ418" s="328">
        <v>0.78208064027072055</v>
      </c>
      <c r="BK418" s="328">
        <v>0.63528332179053892</v>
      </c>
      <c r="BL418" s="328">
        <v>0.49272814369519446</v>
      </c>
      <c r="BM418" s="328">
        <v>0.92061216763423115</v>
      </c>
      <c r="BN418" s="328">
        <v>0.59210084298216104</v>
      </c>
      <c r="BO418" s="328">
        <v>0.50973022607570173</v>
      </c>
      <c r="BP418" s="328">
        <v>5.3745329387409946E-2</v>
      </c>
      <c r="BQ418" s="328">
        <v>2.4145814835943469E-2</v>
      </c>
      <c r="BR418" s="328">
        <v>0.24053747495442845</v>
      </c>
      <c r="BS418" s="328">
        <v>0.25006071635775751</v>
      </c>
      <c r="BT418" s="328">
        <v>0.55607118200769312</v>
      </c>
      <c r="BU418" s="328">
        <v>0.18995089212694172</v>
      </c>
      <c r="BV418" s="328">
        <v>0.12453550343362352</v>
      </c>
      <c r="BW418" s="328">
        <v>0.90239343229776958</v>
      </c>
      <c r="BX418" s="328">
        <v>0.87579400086384984</v>
      </c>
      <c r="BY418" s="328">
        <v>0.36178083278933992</v>
      </c>
      <c r="BZ418" s="328">
        <v>0.32737230524656002</v>
      </c>
      <c r="CA418" s="328">
        <v>0.82090538093376986</v>
      </c>
      <c r="CB418" s="328">
        <v>9.5134268998045446E-2</v>
      </c>
      <c r="CC418" s="328">
        <v>3.4522803673510349E-2</v>
      </c>
      <c r="CD418" s="328">
        <v>0.13237530725689961</v>
      </c>
      <c r="CE418" s="328">
        <v>0.86498980057010488</v>
      </c>
      <c r="CF418" s="328">
        <v>0.42458930911665793</v>
      </c>
      <c r="CG418" s="328">
        <v>0.72914550841958325</v>
      </c>
      <c r="CH418" s="328">
        <v>0.20004342657012231</v>
      </c>
      <c r="CI418" s="328">
        <v>0.45472373621225581</v>
      </c>
      <c r="CJ418" s="328">
        <v>0.60542880115638154</v>
      </c>
      <c r="CK418" s="328">
        <v>0.11858457208823503</v>
      </c>
      <c r="CL418" s="328">
        <v>0.51363697476020498</v>
      </c>
      <c r="CM418" s="328">
        <v>0.75526269604789986</v>
      </c>
      <c r="CN418" s="328">
        <v>9.5182681775099809E-2</v>
      </c>
      <c r="CO418" s="328">
        <v>0.18494587559352471</v>
      </c>
      <c r="CP418" s="328">
        <v>0.85196599193281042</v>
      </c>
      <c r="CQ418" s="328">
        <v>0.12751347306566285</v>
      </c>
      <c r="CR418" s="328">
        <v>0.61616771983588103</v>
      </c>
      <c r="CS418" s="328">
        <v>0.45668126590769198</v>
      </c>
      <c r="CT418" s="328">
        <v>0.85620145785558321</v>
      </c>
      <c r="CU418" s="328">
        <v>0.92323666277882488</v>
      </c>
      <c r="CV418" s="328">
        <v>0.68278239068062896</v>
      </c>
      <c r="CW418" s="329">
        <v>0.15458979176506005</v>
      </c>
    </row>
    <row r="419" spans="1:101" x14ac:dyDescent="0.25">
      <c r="A419" s="322">
        <v>417</v>
      </c>
      <c r="B419" s="327">
        <v>0.84384305364786472</v>
      </c>
      <c r="C419" s="328">
        <v>0.69957442661271063</v>
      </c>
      <c r="D419" s="328">
        <v>0.70047081080140661</v>
      </c>
      <c r="E419" s="328">
        <v>0.98084087759276573</v>
      </c>
      <c r="F419" s="328">
        <v>7.5283807478199627E-2</v>
      </c>
      <c r="G419" s="328">
        <v>0.89404856240516462</v>
      </c>
      <c r="H419" s="328">
        <v>0.62358117803904722</v>
      </c>
      <c r="I419" s="328">
        <v>0.17635426334943061</v>
      </c>
      <c r="J419" s="328">
        <v>0.83842310741817627</v>
      </c>
      <c r="K419" s="328">
        <v>0.16406566395981725</v>
      </c>
      <c r="L419" s="328">
        <v>0.51545473390259211</v>
      </c>
      <c r="M419" s="328">
        <v>0.39744605574077108</v>
      </c>
      <c r="N419" s="328">
        <v>0.7710898261526582</v>
      </c>
      <c r="O419" s="328">
        <v>0.91836659503520091</v>
      </c>
      <c r="P419" s="328">
        <v>0.66760448031551167</v>
      </c>
      <c r="Q419" s="328">
        <v>0.97574456261466858</v>
      </c>
      <c r="R419" s="328">
        <v>0.5729435222067274</v>
      </c>
      <c r="S419" s="328">
        <v>0.66780796259696396</v>
      </c>
      <c r="T419" s="328">
        <v>0.82615608239816773</v>
      </c>
      <c r="U419" s="328">
        <v>0.96246028571323894</v>
      </c>
      <c r="V419" s="328">
        <v>0.30861184662502339</v>
      </c>
      <c r="W419" s="328">
        <v>0.85332880812377443</v>
      </c>
      <c r="X419" s="328">
        <v>0.72365575520744896</v>
      </c>
      <c r="Y419" s="328">
        <v>0.82422256912351521</v>
      </c>
      <c r="Z419" s="328">
        <v>0.52226982040401726</v>
      </c>
      <c r="AA419" s="328">
        <v>0.96482558480113489</v>
      </c>
      <c r="AB419" s="328">
        <v>0.47176624278611445</v>
      </c>
      <c r="AC419" s="328">
        <v>7.7024501551806956E-2</v>
      </c>
      <c r="AD419" s="328">
        <v>0.2429679030669849</v>
      </c>
      <c r="AE419" s="328">
        <v>0.81880219827399525</v>
      </c>
      <c r="AF419" s="328">
        <v>0.64447052435693064</v>
      </c>
      <c r="AG419" s="328">
        <v>0.9224610996850231</v>
      </c>
      <c r="AH419" s="328">
        <v>0.465892038841214</v>
      </c>
      <c r="AI419" s="328">
        <v>0.42770296129351504</v>
      </c>
      <c r="AJ419" s="328">
        <v>5.1025910751502312E-2</v>
      </c>
      <c r="AK419" s="328">
        <v>0.56841874062472009</v>
      </c>
      <c r="AL419" s="328">
        <v>6.4470413749582178E-2</v>
      </c>
      <c r="AM419" s="328">
        <v>0.88577486557647789</v>
      </c>
      <c r="AN419" s="328">
        <v>1.1935247709930152E-2</v>
      </c>
      <c r="AO419" s="328">
        <v>0.34424557727949923</v>
      </c>
      <c r="AP419" s="328">
        <v>0.99323062298713527</v>
      </c>
      <c r="AQ419" s="328">
        <v>0.43140958144434816</v>
      </c>
      <c r="AR419" s="328">
        <v>0.89895695369132067</v>
      </c>
      <c r="AS419" s="328">
        <v>0.3319236902120839</v>
      </c>
      <c r="AT419" s="328">
        <v>0.44642419876717376</v>
      </c>
      <c r="AU419" s="328">
        <v>0.90344899951074464</v>
      </c>
      <c r="AV419" s="328">
        <v>0.54884223285814415</v>
      </c>
      <c r="AW419" s="328">
        <v>0.66649884668427184</v>
      </c>
      <c r="AX419" s="328">
        <v>0.3539824844480739</v>
      </c>
      <c r="AY419" s="328">
        <v>0.66115519570573689</v>
      </c>
      <c r="AZ419" s="328">
        <v>5.0102691829291057E-2</v>
      </c>
      <c r="BA419" s="328">
        <v>8.6107219307834271E-2</v>
      </c>
      <c r="BB419" s="328">
        <v>0.79417924061698986</v>
      </c>
      <c r="BC419" s="328">
        <v>0.56764279302932064</v>
      </c>
      <c r="BD419" s="328">
        <v>0.29898433372628386</v>
      </c>
      <c r="BE419" s="328">
        <v>0.58421979158271231</v>
      </c>
      <c r="BF419" s="328">
        <v>0.85362321288250476</v>
      </c>
      <c r="BG419" s="328">
        <v>0.22444825383764933</v>
      </c>
      <c r="BH419" s="328">
        <v>0.3415068743252665</v>
      </c>
      <c r="BI419" s="328">
        <v>0.89622314253165847</v>
      </c>
      <c r="BJ419" s="328">
        <v>0.20361977312681323</v>
      </c>
      <c r="BK419" s="328">
        <v>0.62641570010036807</v>
      </c>
      <c r="BL419" s="328">
        <v>0.89216060171299927</v>
      </c>
      <c r="BM419" s="328">
        <v>0.80689048355010495</v>
      </c>
      <c r="BN419" s="328">
        <v>0.77271846267353084</v>
      </c>
      <c r="BO419" s="328">
        <v>0.30129305646942162</v>
      </c>
      <c r="BP419" s="328">
        <v>0.19365289573249989</v>
      </c>
      <c r="BQ419" s="328">
        <v>0.90027764487653283</v>
      </c>
      <c r="BR419" s="328">
        <v>0.50118156222064503</v>
      </c>
      <c r="BS419" s="328">
        <v>0.10203464312681376</v>
      </c>
      <c r="BT419" s="328">
        <v>0.87462090266162618</v>
      </c>
      <c r="BU419" s="328">
        <v>0.17145742195158498</v>
      </c>
      <c r="BV419" s="328">
        <v>0.6976557166109485</v>
      </c>
      <c r="BW419" s="328">
        <v>0.22687367897536692</v>
      </c>
      <c r="BX419" s="328">
        <v>0.14435036160972015</v>
      </c>
      <c r="BY419" s="328">
        <v>0.4140608094683591</v>
      </c>
      <c r="BZ419" s="328">
        <v>0.63064813696993127</v>
      </c>
      <c r="CA419" s="328">
        <v>0.72445499742842689</v>
      </c>
      <c r="CB419" s="328">
        <v>0.71510027023996181</v>
      </c>
      <c r="CC419" s="328">
        <v>0.28638001950695857</v>
      </c>
      <c r="CD419" s="328">
        <v>1.0230306251139965E-3</v>
      </c>
      <c r="CE419" s="328">
        <v>0.21846408985433641</v>
      </c>
      <c r="CF419" s="328">
        <v>1.9173582339083284E-2</v>
      </c>
      <c r="CG419" s="328">
        <v>0.60958401462928724</v>
      </c>
      <c r="CH419" s="328">
        <v>0.47399602064568391</v>
      </c>
      <c r="CI419" s="328">
        <v>0.44163505853028484</v>
      </c>
      <c r="CJ419" s="328">
        <v>0.47891184658158625</v>
      </c>
      <c r="CK419" s="328">
        <v>0.44136717767575107</v>
      </c>
      <c r="CL419" s="328">
        <v>0.78479489565997707</v>
      </c>
      <c r="CM419" s="328">
        <v>0.69703939513708435</v>
      </c>
      <c r="CN419" s="328">
        <v>0.23805812488793698</v>
      </c>
      <c r="CO419" s="328">
        <v>0.42911196379818595</v>
      </c>
      <c r="CP419" s="328">
        <v>2.4760611917103326E-2</v>
      </c>
      <c r="CQ419" s="328">
        <v>0.82407838899852504</v>
      </c>
      <c r="CR419" s="328">
        <v>0.53375811048570121</v>
      </c>
      <c r="CS419" s="328">
        <v>0.66233407784164489</v>
      </c>
      <c r="CT419" s="328">
        <v>0.23877631792080045</v>
      </c>
      <c r="CU419" s="328">
        <v>0.24745043698236646</v>
      </c>
      <c r="CV419" s="328">
        <v>0.6029711117800387</v>
      </c>
      <c r="CW419" s="329">
        <v>0.77800725886681477</v>
      </c>
    </row>
    <row r="420" spans="1:101" x14ac:dyDescent="0.25">
      <c r="A420" s="322">
        <v>418</v>
      </c>
      <c r="B420" s="327">
        <v>0.4781829239997526</v>
      </c>
      <c r="C420" s="328">
        <v>0.40749021112078232</v>
      </c>
      <c r="D420" s="328">
        <v>0.80049301583175048</v>
      </c>
      <c r="E420" s="328">
        <v>0.73803765423377232</v>
      </c>
      <c r="F420" s="328">
        <v>7.8780407299626098E-2</v>
      </c>
      <c r="G420" s="328">
        <v>0.50133713487551557</v>
      </c>
      <c r="H420" s="328">
        <v>0.5407036231502218</v>
      </c>
      <c r="I420" s="328">
        <v>3.6492650997355547E-2</v>
      </c>
      <c r="J420" s="328">
        <v>0.21958584743575038</v>
      </c>
      <c r="K420" s="328">
        <v>0.83222776317991531</v>
      </c>
      <c r="L420" s="328">
        <v>0.58867710177568711</v>
      </c>
      <c r="M420" s="328">
        <v>8.5704464437732497E-2</v>
      </c>
      <c r="N420" s="328">
        <v>0.36398113096448181</v>
      </c>
      <c r="O420" s="328">
        <v>1.0828319672413933E-2</v>
      </c>
      <c r="P420" s="328">
        <v>0.89830493903331265</v>
      </c>
      <c r="Q420" s="328">
        <v>0.92024125356234365</v>
      </c>
      <c r="R420" s="328">
        <v>0.94153360239909389</v>
      </c>
      <c r="S420" s="328">
        <v>0.11834523647318029</v>
      </c>
      <c r="T420" s="328">
        <v>0.56984148735030171</v>
      </c>
      <c r="U420" s="328">
        <v>0.58155025393276016</v>
      </c>
      <c r="V420" s="328">
        <v>0.27686689956195387</v>
      </c>
      <c r="W420" s="328">
        <v>0.91454447405696637</v>
      </c>
      <c r="X420" s="328">
        <v>0.64195199935454217</v>
      </c>
      <c r="Y420" s="328">
        <v>0.91695887849027358</v>
      </c>
      <c r="Z420" s="328">
        <v>0.49547962158291181</v>
      </c>
      <c r="AA420" s="328">
        <v>0.95995737234268219</v>
      </c>
      <c r="AB420" s="328">
        <v>0.73131927683992504</v>
      </c>
      <c r="AC420" s="328">
        <v>0.26651451642202972</v>
      </c>
      <c r="AD420" s="328">
        <v>0.2424861291366156</v>
      </c>
      <c r="AE420" s="328">
        <v>0.60001642223495555</v>
      </c>
      <c r="AF420" s="328">
        <v>0.86588481377374782</v>
      </c>
      <c r="AG420" s="328">
        <v>0.57652897483184784</v>
      </c>
      <c r="AH420" s="328">
        <v>0.71422283698992661</v>
      </c>
      <c r="AI420" s="328">
        <v>4.105829318577392E-3</v>
      </c>
      <c r="AJ420" s="328">
        <v>0.2290242992577376</v>
      </c>
      <c r="AK420" s="328">
        <v>0.57863764221281144</v>
      </c>
      <c r="AL420" s="328">
        <v>0.79204989334800824</v>
      </c>
      <c r="AM420" s="328">
        <v>0.72681864387754302</v>
      </c>
      <c r="AN420" s="328">
        <v>0.78200318886108389</v>
      </c>
      <c r="AO420" s="328">
        <v>0.4235060857227646</v>
      </c>
      <c r="AP420" s="328">
        <v>0.28049880066769739</v>
      </c>
      <c r="AQ420" s="328">
        <v>0.8037244742568328</v>
      </c>
      <c r="AR420" s="328">
        <v>0.43455282543373608</v>
      </c>
      <c r="AS420" s="328">
        <v>2.7739809854514519E-2</v>
      </c>
      <c r="AT420" s="328">
        <v>0.32734801495443566</v>
      </c>
      <c r="AU420" s="328">
        <v>0.8825291956795982</v>
      </c>
      <c r="AV420" s="328">
        <v>0.99232163032211496</v>
      </c>
      <c r="AW420" s="328">
        <v>0.10179489267184416</v>
      </c>
      <c r="AX420" s="328">
        <v>0.1416054947717118</v>
      </c>
      <c r="AY420" s="328">
        <v>0.75235462938360098</v>
      </c>
      <c r="AZ420" s="328">
        <v>5.2161904250187519E-3</v>
      </c>
      <c r="BA420" s="328">
        <v>6.0686587274884296E-2</v>
      </c>
      <c r="BB420" s="328">
        <v>0.93939872708736072</v>
      </c>
      <c r="BC420" s="328">
        <v>0.55100913327088286</v>
      </c>
      <c r="BD420" s="328">
        <v>0.85149393925142736</v>
      </c>
      <c r="BE420" s="328">
        <v>0.26269723297595426</v>
      </c>
      <c r="BF420" s="328">
        <v>0.36787299440337518</v>
      </c>
      <c r="BG420" s="328">
        <v>0.3316627579210758</v>
      </c>
      <c r="BH420" s="328">
        <v>0.4968555576805902</v>
      </c>
      <c r="BI420" s="328">
        <v>0.45009411463218907</v>
      </c>
      <c r="BJ420" s="328">
        <v>0.19183668210103555</v>
      </c>
      <c r="BK420" s="328">
        <v>4.8633818405325435E-2</v>
      </c>
      <c r="BL420" s="328">
        <v>0.78897400847494548</v>
      </c>
      <c r="BM420" s="328">
        <v>0.35168454196647048</v>
      </c>
      <c r="BN420" s="328">
        <v>0.60077388280383581</v>
      </c>
      <c r="BO420" s="328">
        <v>0.85550768741303251</v>
      </c>
      <c r="BP420" s="328">
        <v>0.34497472106910565</v>
      </c>
      <c r="BQ420" s="328">
        <v>6.9375794040191785E-2</v>
      </c>
      <c r="BR420" s="328">
        <v>0.24791644998751483</v>
      </c>
      <c r="BS420" s="328">
        <v>0.74247651648645085</v>
      </c>
      <c r="BT420" s="328">
        <v>0.75205331511034879</v>
      </c>
      <c r="BU420" s="328">
        <v>0.45228589653468809</v>
      </c>
      <c r="BV420" s="328">
        <v>0.99439136947856888</v>
      </c>
      <c r="BW420" s="328">
        <v>0.25663210918266088</v>
      </c>
      <c r="BX420" s="328">
        <v>0.85307253991070287</v>
      </c>
      <c r="BY420" s="328">
        <v>0.43187238778479653</v>
      </c>
      <c r="BZ420" s="328">
        <v>0.67036984932205623</v>
      </c>
      <c r="CA420" s="328">
        <v>0.64931470985120954</v>
      </c>
      <c r="CB420" s="328">
        <v>0.39865139783869719</v>
      </c>
      <c r="CC420" s="328">
        <v>0.5715129773491201</v>
      </c>
      <c r="CD420" s="328">
        <v>0.25406080719891078</v>
      </c>
      <c r="CE420" s="328">
        <v>4.0931743549896815E-2</v>
      </c>
      <c r="CF420" s="328">
        <v>0.96967387549897843</v>
      </c>
      <c r="CG420" s="328">
        <v>0.24808485675164071</v>
      </c>
      <c r="CH420" s="328">
        <v>0.26202068307441917</v>
      </c>
      <c r="CI420" s="328">
        <v>0.90819084995792454</v>
      </c>
      <c r="CJ420" s="328">
        <v>0.24638434223060446</v>
      </c>
      <c r="CK420" s="328">
        <v>0.38070312465098066</v>
      </c>
      <c r="CL420" s="328">
        <v>0.70162974227672059</v>
      </c>
      <c r="CM420" s="328">
        <v>0.21650198566787027</v>
      </c>
      <c r="CN420" s="328">
        <v>8.2791921999074702E-3</v>
      </c>
      <c r="CO420" s="328">
        <v>0.60770695182209522</v>
      </c>
      <c r="CP420" s="328">
        <v>0.63435839435967423</v>
      </c>
      <c r="CQ420" s="328">
        <v>0.61159937823606736</v>
      </c>
      <c r="CR420" s="328">
        <v>0.661696283647496</v>
      </c>
      <c r="CS420" s="328">
        <v>0.50590831013764004</v>
      </c>
      <c r="CT420" s="328">
        <v>0.43541595014215106</v>
      </c>
      <c r="CU420" s="328">
        <v>0.26579946427095047</v>
      </c>
      <c r="CV420" s="328">
        <v>0.6617434578631558</v>
      </c>
      <c r="CW420" s="329">
        <v>0.80859579143947879</v>
      </c>
    </row>
    <row r="421" spans="1:101" x14ac:dyDescent="0.25">
      <c r="A421" s="322">
        <v>419</v>
      </c>
      <c r="B421" s="327">
        <v>0.69412940527022315</v>
      </c>
      <c r="C421" s="328">
        <v>0.18835888419164371</v>
      </c>
      <c r="D421" s="328">
        <v>0.35191963173784391</v>
      </c>
      <c r="E421" s="328">
        <v>0.22861462687825806</v>
      </c>
      <c r="F421" s="328">
        <v>1.435706031530426E-2</v>
      </c>
      <c r="G421" s="328">
        <v>0.18092797198444632</v>
      </c>
      <c r="H421" s="328">
        <v>0.40110160211006018</v>
      </c>
      <c r="I421" s="328">
        <v>0.55097387815587684</v>
      </c>
      <c r="J421" s="328">
        <v>0.4599550727781514</v>
      </c>
      <c r="K421" s="328">
        <v>0.39506099656417426</v>
      </c>
      <c r="L421" s="328">
        <v>0.95026032782309322</v>
      </c>
      <c r="M421" s="328">
        <v>0.71436163302575717</v>
      </c>
      <c r="N421" s="328">
        <v>0.80082119166284649</v>
      </c>
      <c r="O421" s="328">
        <v>2.3984196344510877E-2</v>
      </c>
      <c r="P421" s="328">
        <v>0.61603730463609541</v>
      </c>
      <c r="Q421" s="328">
        <v>0.35628763403189323</v>
      </c>
      <c r="R421" s="328">
        <v>0.29041998996378893</v>
      </c>
      <c r="S421" s="328">
        <v>0.87039578571105114</v>
      </c>
      <c r="T421" s="328">
        <v>0.63788133215233156</v>
      </c>
      <c r="U421" s="328">
        <v>0.7002182710670426</v>
      </c>
      <c r="V421" s="328">
        <v>0.77121235707857538</v>
      </c>
      <c r="W421" s="328">
        <v>0.57377903044859058</v>
      </c>
      <c r="X421" s="328">
        <v>0.72577681513706049</v>
      </c>
      <c r="Y421" s="328">
        <v>0.36919470811865684</v>
      </c>
      <c r="Z421" s="328">
        <v>0.98047504594055668</v>
      </c>
      <c r="AA421" s="328">
        <v>0.97912970907809083</v>
      </c>
      <c r="AB421" s="328">
        <v>0.98627440224403173</v>
      </c>
      <c r="AC421" s="328">
        <v>0.52418441312689201</v>
      </c>
      <c r="AD421" s="328">
        <v>0.43751080873822357</v>
      </c>
      <c r="AE421" s="328">
        <v>0.42313491161756378</v>
      </c>
      <c r="AF421" s="328">
        <v>0.35492574349948169</v>
      </c>
      <c r="AG421" s="328">
        <v>0.69715087290904876</v>
      </c>
      <c r="AH421" s="328">
        <v>0.31524297103193177</v>
      </c>
      <c r="AI421" s="328">
        <v>8.3782226692874717E-2</v>
      </c>
      <c r="AJ421" s="328">
        <v>0.92349726896300144</v>
      </c>
      <c r="AK421" s="328">
        <v>0.43241574228535828</v>
      </c>
      <c r="AL421" s="328">
        <v>0.71954326098223209</v>
      </c>
      <c r="AM421" s="328">
        <v>0.51979229681421302</v>
      </c>
      <c r="AN421" s="328">
        <v>0.8664024084256543</v>
      </c>
      <c r="AO421" s="328">
        <v>0.37112008216242809</v>
      </c>
      <c r="AP421" s="328">
        <v>0.23673684504331227</v>
      </c>
      <c r="AQ421" s="328">
        <v>0.9377796159977807</v>
      </c>
      <c r="AR421" s="328">
        <v>0.90881664416872288</v>
      </c>
      <c r="AS421" s="328">
        <v>0.77323406501134095</v>
      </c>
      <c r="AT421" s="328">
        <v>5.6732156728965144E-2</v>
      </c>
      <c r="AU421" s="328">
        <v>0.54316077448935784</v>
      </c>
      <c r="AV421" s="328">
        <v>0.95948544886831755</v>
      </c>
      <c r="AW421" s="328">
        <v>0.52829132957731861</v>
      </c>
      <c r="AX421" s="328">
        <v>3.6358295926966377E-2</v>
      </c>
      <c r="AY421" s="328">
        <v>0.20240785341540724</v>
      </c>
      <c r="AZ421" s="328">
        <v>0.91244465958487986</v>
      </c>
      <c r="BA421" s="328">
        <v>0.15557087133643144</v>
      </c>
      <c r="BB421" s="328">
        <v>0.86985721514309322</v>
      </c>
      <c r="BC421" s="328">
        <v>0.16652915530524259</v>
      </c>
      <c r="BD421" s="328">
        <v>0.71481351968961082</v>
      </c>
      <c r="BE421" s="328">
        <v>0.2926591834507688</v>
      </c>
      <c r="BF421" s="328">
        <v>0.26670881881065434</v>
      </c>
      <c r="BG421" s="328">
        <v>0.90667919218681736</v>
      </c>
      <c r="BH421" s="328">
        <v>0.99837530135948338</v>
      </c>
      <c r="BI421" s="328">
        <v>0.48012001662769421</v>
      </c>
      <c r="BJ421" s="328">
        <v>0.67326552221647185</v>
      </c>
      <c r="BK421" s="328">
        <v>0.83905326133543667</v>
      </c>
      <c r="BL421" s="328">
        <v>0.95186283504865976</v>
      </c>
      <c r="BM421" s="328">
        <v>0.69790910880964052</v>
      </c>
      <c r="BN421" s="328">
        <v>0.80688875334280841</v>
      </c>
      <c r="BO421" s="328">
        <v>0.27662817941031026</v>
      </c>
      <c r="BP421" s="328">
        <v>0.63365929544023203</v>
      </c>
      <c r="BQ421" s="328">
        <v>4.0325515972192916E-2</v>
      </c>
      <c r="BR421" s="328">
        <v>0.12212626947177263</v>
      </c>
      <c r="BS421" s="328">
        <v>8.7698417165762432E-2</v>
      </c>
      <c r="BT421" s="328">
        <v>0.19998694848215859</v>
      </c>
      <c r="BU421" s="328">
        <v>0.65858664055489013</v>
      </c>
      <c r="BV421" s="328">
        <v>0.20122173928156695</v>
      </c>
      <c r="BW421" s="328">
        <v>0.23928252810557216</v>
      </c>
      <c r="BX421" s="328">
        <v>0.49787746848323255</v>
      </c>
      <c r="BY421" s="328">
        <v>0.44065501137135721</v>
      </c>
      <c r="BZ421" s="328">
        <v>0.58961516140698467</v>
      </c>
      <c r="CA421" s="328">
        <v>0.4326678197470315</v>
      </c>
      <c r="CB421" s="328">
        <v>0.50742352185434214</v>
      </c>
      <c r="CC421" s="328">
        <v>0.92309187327671816</v>
      </c>
      <c r="CD421" s="328">
        <v>0.60664148990092803</v>
      </c>
      <c r="CE421" s="328">
        <v>3.7365600993177317E-2</v>
      </c>
      <c r="CF421" s="328">
        <v>0.50099262852873561</v>
      </c>
      <c r="CG421" s="328">
        <v>0.47936274315053229</v>
      </c>
      <c r="CH421" s="328">
        <v>0.3928137710320283</v>
      </c>
      <c r="CI421" s="328">
        <v>0.94586568225258638</v>
      </c>
      <c r="CJ421" s="328">
        <v>0.14428687925784467</v>
      </c>
      <c r="CK421" s="328">
        <v>0.88203301559723535</v>
      </c>
      <c r="CL421" s="328">
        <v>0.47750517446164253</v>
      </c>
      <c r="CM421" s="328">
        <v>0.90498174588603941</v>
      </c>
      <c r="CN421" s="328">
        <v>0.57338819830665089</v>
      </c>
      <c r="CO421" s="328">
        <v>0.41966889450242117</v>
      </c>
      <c r="CP421" s="328">
        <v>0.23883703107332693</v>
      </c>
      <c r="CQ421" s="328">
        <v>0.49293108370804717</v>
      </c>
      <c r="CR421" s="328">
        <v>0.79814799477214837</v>
      </c>
      <c r="CS421" s="328">
        <v>0.57962007821040729</v>
      </c>
      <c r="CT421" s="328">
        <v>0.39371267712897628</v>
      </c>
      <c r="CU421" s="328">
        <v>0.21377292509112777</v>
      </c>
      <c r="CV421" s="328">
        <v>0.43661317157155022</v>
      </c>
      <c r="CW421" s="329">
        <v>0.80932401024633993</v>
      </c>
    </row>
    <row r="422" spans="1:101" x14ac:dyDescent="0.25">
      <c r="A422" s="322">
        <v>420</v>
      </c>
      <c r="B422" s="327">
        <v>0.91075072533583801</v>
      </c>
      <c r="C422" s="328">
        <v>0.98453258626591245</v>
      </c>
      <c r="D422" s="328">
        <v>0.75241790441703138</v>
      </c>
      <c r="E422" s="328">
        <v>0.74602365474358301</v>
      </c>
      <c r="F422" s="328">
        <v>0.20468582050373474</v>
      </c>
      <c r="G422" s="328">
        <v>8.3165371061313831E-2</v>
      </c>
      <c r="H422" s="328">
        <v>0.5477724707627456</v>
      </c>
      <c r="I422" s="328">
        <v>2.0132261581248478E-2</v>
      </c>
      <c r="J422" s="328">
        <v>0.23590453136427958</v>
      </c>
      <c r="K422" s="328">
        <v>0.34664092913922961</v>
      </c>
      <c r="L422" s="328">
        <v>0.24207791032922721</v>
      </c>
      <c r="M422" s="328">
        <v>9.6369512336385021E-2</v>
      </c>
      <c r="N422" s="328">
        <v>0.85119100205010767</v>
      </c>
      <c r="O422" s="328">
        <v>0.6835719538875793</v>
      </c>
      <c r="P422" s="328">
        <v>0.49813049527306941</v>
      </c>
      <c r="Q422" s="328">
        <v>0.92997572302344089</v>
      </c>
      <c r="R422" s="328">
        <v>0.19929273379086343</v>
      </c>
      <c r="S422" s="328">
        <v>0.27838797022385919</v>
      </c>
      <c r="T422" s="328">
        <v>0.18135353183423941</v>
      </c>
      <c r="U422" s="328">
        <v>0.54547729268904543</v>
      </c>
      <c r="V422" s="328">
        <v>0.70630189857972248</v>
      </c>
      <c r="W422" s="328">
        <v>0.10245524709234299</v>
      </c>
      <c r="X422" s="328">
        <v>2.4942050094016288E-2</v>
      </c>
      <c r="Y422" s="328">
        <v>2.1304854308681342E-3</v>
      </c>
      <c r="Z422" s="328">
        <v>0.7074088056582104</v>
      </c>
      <c r="AA422" s="328">
        <v>0.12351143201482628</v>
      </c>
      <c r="AB422" s="328">
        <v>0.7431141784521067</v>
      </c>
      <c r="AC422" s="328">
        <v>3.9068262596800629E-2</v>
      </c>
      <c r="AD422" s="328">
        <v>0.41794825170417593</v>
      </c>
      <c r="AE422" s="328">
        <v>0.64444541470354455</v>
      </c>
      <c r="AF422" s="328">
        <v>0.25523310574484448</v>
      </c>
      <c r="AG422" s="328">
        <v>0.75719566591772569</v>
      </c>
      <c r="AH422" s="328">
        <v>0.28836254945681183</v>
      </c>
      <c r="AI422" s="328">
        <v>0.80937379944201782</v>
      </c>
      <c r="AJ422" s="328">
        <v>8.1687432496003742E-2</v>
      </c>
      <c r="AK422" s="328">
        <v>0.50274482448027324</v>
      </c>
      <c r="AL422" s="328">
        <v>7.8219408551233549E-2</v>
      </c>
      <c r="AM422" s="328">
        <v>0.24772974808134252</v>
      </c>
      <c r="AN422" s="328">
        <v>0.50888612300285541</v>
      </c>
      <c r="AO422" s="328">
        <v>0.85768440782002742</v>
      </c>
      <c r="AP422" s="328">
        <v>0.451228329958268</v>
      </c>
      <c r="AQ422" s="328">
        <v>0.20452246540817054</v>
      </c>
      <c r="AR422" s="328">
        <v>0.84891512425856641</v>
      </c>
      <c r="AS422" s="328">
        <v>0.80967373212614024</v>
      </c>
      <c r="AT422" s="328">
        <v>0.87798408267352235</v>
      </c>
      <c r="AU422" s="328">
        <v>0.77547866124452725</v>
      </c>
      <c r="AV422" s="328">
        <v>0.7024322484856782</v>
      </c>
      <c r="AW422" s="328">
        <v>0.1784917534621675</v>
      </c>
      <c r="AX422" s="328">
        <v>6.3857013854860201E-2</v>
      </c>
      <c r="AY422" s="328">
        <v>0.91708298353746276</v>
      </c>
      <c r="AZ422" s="328">
        <v>0.65576219542741776</v>
      </c>
      <c r="BA422" s="328">
        <v>0.19996089546441098</v>
      </c>
      <c r="BB422" s="328">
        <v>0.67539018452590938</v>
      </c>
      <c r="BC422" s="328">
        <v>0.58284331882937712</v>
      </c>
      <c r="BD422" s="328">
        <v>0.88125865624844923</v>
      </c>
      <c r="BE422" s="328">
        <v>0.88133864847702359</v>
      </c>
      <c r="BF422" s="328">
        <v>0.26173662851081847</v>
      </c>
      <c r="BG422" s="328">
        <v>0.67157409060299078</v>
      </c>
      <c r="BH422" s="328">
        <v>0.47652595623067828</v>
      </c>
      <c r="BI422" s="328">
        <v>0.93968429986169544</v>
      </c>
      <c r="BJ422" s="328">
        <v>0.14300453318739681</v>
      </c>
      <c r="BK422" s="328">
        <v>0.46745275274525966</v>
      </c>
      <c r="BL422" s="328">
        <v>0.60415580020588133</v>
      </c>
      <c r="BM422" s="328">
        <v>3.8235799036453244E-2</v>
      </c>
      <c r="BN422" s="328">
        <v>0.67796317978242371</v>
      </c>
      <c r="BO422" s="328">
        <v>6.5448351641078872E-2</v>
      </c>
      <c r="BP422" s="328">
        <v>0.96556896484848376</v>
      </c>
      <c r="BQ422" s="328">
        <v>0.65746485907216101</v>
      </c>
      <c r="BR422" s="328">
        <v>0.42204555749074846</v>
      </c>
      <c r="BS422" s="328">
        <v>5.5461082180207733E-2</v>
      </c>
      <c r="BT422" s="328">
        <v>0.23540707649727133</v>
      </c>
      <c r="BU422" s="328">
        <v>0.86015190155274435</v>
      </c>
      <c r="BV422" s="328">
        <v>0.13994267311758835</v>
      </c>
      <c r="BW422" s="328">
        <v>0.20741161638413752</v>
      </c>
      <c r="BX422" s="328">
        <v>0.63354896047574227</v>
      </c>
      <c r="BY422" s="328">
        <v>0.5936678337136807</v>
      </c>
      <c r="BZ422" s="328">
        <v>0.88719766168769199</v>
      </c>
      <c r="CA422" s="328">
        <v>0.83286883759325847</v>
      </c>
      <c r="CB422" s="328">
        <v>4.1027632669430325E-2</v>
      </c>
      <c r="CC422" s="328">
        <v>0.33272368795075247</v>
      </c>
      <c r="CD422" s="328">
        <v>0.67449082459412235</v>
      </c>
      <c r="CE422" s="328">
        <v>1.591633089351685E-2</v>
      </c>
      <c r="CF422" s="328">
        <v>0.65105032728010426</v>
      </c>
      <c r="CG422" s="328">
        <v>0.24882179529555182</v>
      </c>
      <c r="CH422" s="328">
        <v>0.48904301935103334</v>
      </c>
      <c r="CI422" s="328">
        <v>0.92738564277406366</v>
      </c>
      <c r="CJ422" s="328">
        <v>0.50656905665749186</v>
      </c>
      <c r="CK422" s="328">
        <v>0.19214951105601319</v>
      </c>
      <c r="CL422" s="328">
        <v>2.2516042200937392E-4</v>
      </c>
      <c r="CM422" s="328">
        <v>0.7176065065628574</v>
      </c>
      <c r="CN422" s="328">
        <v>0.14831666867022442</v>
      </c>
      <c r="CO422" s="328">
        <v>0.60677987474348005</v>
      </c>
      <c r="CP422" s="328">
        <v>0.91512927692105883</v>
      </c>
      <c r="CQ422" s="328">
        <v>0.30159262099231832</v>
      </c>
      <c r="CR422" s="328">
        <v>0.48856504918781507</v>
      </c>
      <c r="CS422" s="328">
        <v>0.80587060187560766</v>
      </c>
      <c r="CT422" s="328">
        <v>0.30794867303953311</v>
      </c>
      <c r="CU422" s="328">
        <v>0.50715139468689441</v>
      </c>
      <c r="CV422" s="328">
        <v>0.33095450122043157</v>
      </c>
      <c r="CW422" s="329">
        <v>0.71266739940530477</v>
      </c>
    </row>
    <row r="423" spans="1:101" x14ac:dyDescent="0.25">
      <c r="A423" s="322">
        <v>421</v>
      </c>
      <c r="B423" s="327">
        <v>0.57698589356913121</v>
      </c>
      <c r="C423" s="328">
        <v>3.9118445433443227E-2</v>
      </c>
      <c r="D423" s="328">
        <v>0.23498430637908996</v>
      </c>
      <c r="E423" s="328">
        <v>0.8980787267590018</v>
      </c>
      <c r="F423" s="328">
        <v>0.58776174719638696</v>
      </c>
      <c r="G423" s="328">
        <v>0.86055411669173432</v>
      </c>
      <c r="H423" s="328">
        <v>0.29342223248672017</v>
      </c>
      <c r="I423" s="328">
        <v>0.96636800294974656</v>
      </c>
      <c r="J423" s="328">
        <v>0.49755777990475192</v>
      </c>
      <c r="K423" s="328">
        <v>5.1883000492101594E-2</v>
      </c>
      <c r="L423" s="328">
        <v>0.54465136722121699</v>
      </c>
      <c r="M423" s="328">
        <v>0.62845677929690869</v>
      </c>
      <c r="N423" s="328">
        <v>0.34712925570274544</v>
      </c>
      <c r="O423" s="328">
        <v>0.96031189436461695</v>
      </c>
      <c r="P423" s="328">
        <v>0.29066339114958684</v>
      </c>
      <c r="Q423" s="328">
        <v>0.1180972764690571</v>
      </c>
      <c r="R423" s="328">
        <v>0.3591496050678098</v>
      </c>
      <c r="S423" s="328">
        <v>0.99675658622188035</v>
      </c>
      <c r="T423" s="328">
        <v>0.73606688652626873</v>
      </c>
      <c r="U423" s="328">
        <v>9.2376824523622503E-2</v>
      </c>
      <c r="V423" s="328">
        <v>0.93456253914459086</v>
      </c>
      <c r="W423" s="328">
        <v>0.54241022002611317</v>
      </c>
      <c r="X423" s="328">
        <v>0.3775049461973512</v>
      </c>
      <c r="Y423" s="328">
        <v>0.36308885610969543</v>
      </c>
      <c r="Z423" s="328">
        <v>4.7189625451711237E-3</v>
      </c>
      <c r="AA423" s="328">
        <v>0.27689140050183969</v>
      </c>
      <c r="AB423" s="328">
        <v>2.1338094703393651E-3</v>
      </c>
      <c r="AC423" s="328">
        <v>0.53496672594029282</v>
      </c>
      <c r="AD423" s="328">
        <v>0.38151345805415127</v>
      </c>
      <c r="AE423" s="328">
        <v>0.83902574325096491</v>
      </c>
      <c r="AF423" s="328">
        <v>8.3286052643055886E-2</v>
      </c>
      <c r="AG423" s="328">
        <v>0.12295245736505578</v>
      </c>
      <c r="AH423" s="328">
        <v>0.88553560444363999</v>
      </c>
      <c r="AI423" s="328">
        <v>0.6540113186713401</v>
      </c>
      <c r="AJ423" s="328">
        <v>0.67716337600275134</v>
      </c>
      <c r="AK423" s="328">
        <v>0.20406118321905087</v>
      </c>
      <c r="AL423" s="328">
        <v>0.33139074702406912</v>
      </c>
      <c r="AM423" s="328">
        <v>0.45847334239275961</v>
      </c>
      <c r="AN423" s="328">
        <v>0.15129985372635724</v>
      </c>
      <c r="AO423" s="328">
        <v>0.32469315804917365</v>
      </c>
      <c r="AP423" s="328">
        <v>0.53394571020496784</v>
      </c>
      <c r="AQ423" s="328">
        <v>0.88761911350013412</v>
      </c>
      <c r="AR423" s="328">
        <v>0.20799756255850549</v>
      </c>
      <c r="AS423" s="328">
        <v>5.0082458361044857E-3</v>
      </c>
      <c r="AT423" s="328">
        <v>0.25209050190695925</v>
      </c>
      <c r="AU423" s="328">
        <v>0.20896611512408159</v>
      </c>
      <c r="AV423" s="328">
        <v>0.40551330534471308</v>
      </c>
      <c r="AW423" s="328">
        <v>0.34359933466834502</v>
      </c>
      <c r="AX423" s="328">
        <v>0.69956396326276371</v>
      </c>
      <c r="AY423" s="328">
        <v>0.31936379110212898</v>
      </c>
      <c r="AZ423" s="328">
        <v>0.35925417194642773</v>
      </c>
      <c r="BA423" s="328">
        <v>0.32037620022023283</v>
      </c>
      <c r="BB423" s="328">
        <v>4.496665329886218E-2</v>
      </c>
      <c r="BC423" s="328">
        <v>0.52818907656558434</v>
      </c>
      <c r="BD423" s="328">
        <v>0.43001384507768603</v>
      </c>
      <c r="BE423" s="328">
        <v>0.85280055579492875</v>
      </c>
      <c r="BF423" s="328">
        <v>0.55912809476931291</v>
      </c>
      <c r="BG423" s="328">
        <v>0.24938745870512946</v>
      </c>
      <c r="BH423" s="328">
        <v>0.78920775018174827</v>
      </c>
      <c r="BI423" s="328">
        <v>0.96017476256088319</v>
      </c>
      <c r="BJ423" s="328">
        <v>0.91133208111668651</v>
      </c>
      <c r="BK423" s="328">
        <v>0.98419750471015366</v>
      </c>
      <c r="BL423" s="328">
        <v>0.41123115117515319</v>
      </c>
      <c r="BM423" s="328">
        <v>0.52183099077041639</v>
      </c>
      <c r="BN423" s="328">
        <v>0.97658570648184639</v>
      </c>
      <c r="BO423" s="328">
        <v>0.76452697399498071</v>
      </c>
      <c r="BP423" s="328">
        <v>0.55686062953805049</v>
      </c>
      <c r="BQ423" s="328">
        <v>0.6534028276931414</v>
      </c>
      <c r="BR423" s="328">
        <v>2.0743880352961597E-2</v>
      </c>
      <c r="BS423" s="328">
        <v>0.31410026065078878</v>
      </c>
      <c r="BT423" s="328">
        <v>0.42089384192798263</v>
      </c>
      <c r="BU423" s="328">
        <v>0.85952212437721554</v>
      </c>
      <c r="BV423" s="328">
        <v>1.1034737218821755E-2</v>
      </c>
      <c r="BW423" s="328">
        <v>0.76085189587130597</v>
      </c>
      <c r="BX423" s="328">
        <v>0.28805549017984422</v>
      </c>
      <c r="BY423" s="328">
        <v>0.46749506529881835</v>
      </c>
      <c r="BZ423" s="328">
        <v>0.97139813138500219</v>
      </c>
      <c r="CA423" s="328">
        <v>0.8987645177086403</v>
      </c>
      <c r="CB423" s="328">
        <v>0.68732143658555289</v>
      </c>
      <c r="CC423" s="328">
        <v>0.61945637170912349</v>
      </c>
      <c r="CD423" s="328">
        <v>0.34325975784270746</v>
      </c>
      <c r="CE423" s="328">
        <v>0.81764985636737619</v>
      </c>
      <c r="CF423" s="328">
        <v>0.71714731498123818</v>
      </c>
      <c r="CG423" s="328">
        <v>0.69436069204808337</v>
      </c>
      <c r="CH423" s="328">
        <v>0.73222762658748675</v>
      </c>
      <c r="CI423" s="328">
        <v>0.14539786926578602</v>
      </c>
      <c r="CJ423" s="328">
        <v>0.67628029972353176</v>
      </c>
      <c r="CK423" s="328">
        <v>0.53138708575537597</v>
      </c>
      <c r="CL423" s="328">
        <v>0.16532068659209553</v>
      </c>
      <c r="CM423" s="328">
        <v>0.38701109896749686</v>
      </c>
      <c r="CN423" s="328">
        <v>0.29266988571660257</v>
      </c>
      <c r="CO423" s="328">
        <v>0.83674676891385857</v>
      </c>
      <c r="CP423" s="328">
        <v>0.89850967796961556</v>
      </c>
      <c r="CQ423" s="328">
        <v>0.36658522748918099</v>
      </c>
      <c r="CR423" s="328">
        <v>4.9199831817682504E-2</v>
      </c>
      <c r="CS423" s="328">
        <v>0.48965578787641761</v>
      </c>
      <c r="CT423" s="328">
        <v>0.73554933397484046</v>
      </c>
      <c r="CU423" s="328">
        <v>0.94479763999633448</v>
      </c>
      <c r="CV423" s="328">
        <v>0.59537275569405512</v>
      </c>
      <c r="CW423" s="329">
        <v>0.81953501423810859</v>
      </c>
    </row>
    <row r="424" spans="1:101" x14ac:dyDescent="0.25">
      <c r="A424" s="322">
        <v>422</v>
      </c>
      <c r="B424" s="327">
        <v>0.15600065279505326</v>
      </c>
      <c r="C424" s="328">
        <v>0.4824947315085899</v>
      </c>
      <c r="D424" s="328">
        <v>0.47874123887655989</v>
      </c>
      <c r="E424" s="328">
        <v>0.97087619559636806</v>
      </c>
      <c r="F424" s="328">
        <v>0.31287824310957846</v>
      </c>
      <c r="G424" s="328">
        <v>2.5201426342223776E-2</v>
      </c>
      <c r="H424" s="328">
        <v>0.99505082885936424</v>
      </c>
      <c r="I424" s="328">
        <v>6.7121871730926763E-2</v>
      </c>
      <c r="J424" s="328">
        <v>0.63995323009250793</v>
      </c>
      <c r="K424" s="328">
        <v>0.98107097083924089</v>
      </c>
      <c r="L424" s="328">
        <v>0.152692429026966</v>
      </c>
      <c r="M424" s="328">
        <v>0.49211639009243724</v>
      </c>
      <c r="N424" s="328">
        <v>0.34757558116173581</v>
      </c>
      <c r="O424" s="328">
        <v>0.92046133650478956</v>
      </c>
      <c r="P424" s="328">
        <v>0.72120750322109295</v>
      </c>
      <c r="Q424" s="328">
        <v>0.86354104743027205</v>
      </c>
      <c r="R424" s="328">
        <v>0.64062110266293892</v>
      </c>
      <c r="S424" s="328">
        <v>0.9388752904230373</v>
      </c>
      <c r="T424" s="328">
        <v>0.84398654953340335</v>
      </c>
      <c r="U424" s="328">
        <v>0.62314463350253568</v>
      </c>
      <c r="V424" s="328">
        <v>0.23638419831618429</v>
      </c>
      <c r="W424" s="328">
        <v>0.10862111183498513</v>
      </c>
      <c r="X424" s="328">
        <v>0.48814769407902414</v>
      </c>
      <c r="Y424" s="328">
        <v>0.29968658311832819</v>
      </c>
      <c r="Z424" s="328">
        <v>0.27825481064612934</v>
      </c>
      <c r="AA424" s="328">
        <v>0.48447529665731626</v>
      </c>
      <c r="AB424" s="328">
        <v>0.87170932648609267</v>
      </c>
      <c r="AC424" s="328">
        <v>7.7973127887429161E-2</v>
      </c>
      <c r="AD424" s="328">
        <v>0.89288086058879368</v>
      </c>
      <c r="AE424" s="328">
        <v>0.62931523107526566</v>
      </c>
      <c r="AF424" s="328">
        <v>0.33428471532532811</v>
      </c>
      <c r="AG424" s="328">
        <v>0.21046245193722468</v>
      </c>
      <c r="AH424" s="328">
        <v>0.44096738229633581</v>
      </c>
      <c r="AI424" s="328">
        <v>7.8063084443747321E-2</v>
      </c>
      <c r="AJ424" s="328">
        <v>0.67734661239304206</v>
      </c>
      <c r="AK424" s="328">
        <v>0.39379935838806279</v>
      </c>
      <c r="AL424" s="328">
        <v>3.4965398781680257E-2</v>
      </c>
      <c r="AM424" s="328">
        <v>0.24414108359953102</v>
      </c>
      <c r="AN424" s="328">
        <v>7.0469845918540663E-2</v>
      </c>
      <c r="AO424" s="328">
        <v>0.9491803638359666</v>
      </c>
      <c r="AP424" s="328">
        <v>0.38808784740203883</v>
      </c>
      <c r="AQ424" s="328">
        <v>0.56600678131828452</v>
      </c>
      <c r="AR424" s="328">
        <v>0.61761243238007713</v>
      </c>
      <c r="AS424" s="328">
        <v>0.95095541796050531</v>
      </c>
      <c r="AT424" s="328">
        <v>0.40386908449521441</v>
      </c>
      <c r="AU424" s="328">
        <v>0.15677019347000876</v>
      </c>
      <c r="AV424" s="328">
        <v>0.27331165528448764</v>
      </c>
      <c r="AW424" s="328">
        <v>0.91131628458634073</v>
      </c>
      <c r="AX424" s="328">
        <v>0.11394578654913845</v>
      </c>
      <c r="AY424" s="328">
        <v>0.76693025365289813</v>
      </c>
      <c r="AZ424" s="328">
        <v>0.45566042478563773</v>
      </c>
      <c r="BA424" s="328">
        <v>0.36486485064220986</v>
      </c>
      <c r="BB424" s="328">
        <v>0.20806400459434671</v>
      </c>
      <c r="BC424" s="328">
        <v>0.60922478797016044</v>
      </c>
      <c r="BD424" s="328">
        <v>0.63272666461371418</v>
      </c>
      <c r="BE424" s="328">
        <v>0.39383219846259454</v>
      </c>
      <c r="BF424" s="328">
        <v>0.7197414324722109</v>
      </c>
      <c r="BG424" s="328">
        <v>0.80992392436921468</v>
      </c>
      <c r="BH424" s="328">
        <v>7.9236593361502905E-2</v>
      </c>
      <c r="BI424" s="328">
        <v>0.92843536621504974</v>
      </c>
      <c r="BJ424" s="328">
        <v>0.93167271691365383</v>
      </c>
      <c r="BK424" s="328">
        <v>0.13242032498790124</v>
      </c>
      <c r="BL424" s="328">
        <v>0.54401533938284263</v>
      </c>
      <c r="BM424" s="328">
        <v>0.48928065844541191</v>
      </c>
      <c r="BN424" s="328">
        <v>0.74586426248405324</v>
      </c>
      <c r="BO424" s="328">
        <v>0.17470953182033533</v>
      </c>
      <c r="BP424" s="328">
        <v>0.79449896671585019</v>
      </c>
      <c r="BQ424" s="328">
        <v>0.88623283295628141</v>
      </c>
      <c r="BR424" s="328">
        <v>0.18140169276925544</v>
      </c>
      <c r="BS424" s="328">
        <v>0.90885246767024608</v>
      </c>
      <c r="BT424" s="328">
        <v>0.48221310462835199</v>
      </c>
      <c r="BU424" s="328">
        <v>0.49639875473025175</v>
      </c>
      <c r="BV424" s="328">
        <v>0.65064816682997773</v>
      </c>
      <c r="BW424" s="328">
        <v>0.43181439657884613</v>
      </c>
      <c r="BX424" s="328">
        <v>0.6788449919089703</v>
      </c>
      <c r="BY424" s="328">
        <v>0.79097458870660664</v>
      </c>
      <c r="BZ424" s="328">
        <v>0.72419275148514561</v>
      </c>
      <c r="CA424" s="328">
        <v>0.87941211611428605</v>
      </c>
      <c r="CB424" s="328">
        <v>0.41558864575971466</v>
      </c>
      <c r="CC424" s="328">
        <v>0.42147167733166668</v>
      </c>
      <c r="CD424" s="328">
        <v>0.6930577183476927</v>
      </c>
      <c r="CE424" s="328">
        <v>0.52462685594198111</v>
      </c>
      <c r="CF424" s="328">
        <v>0.86141858849201691</v>
      </c>
      <c r="CG424" s="328">
        <v>0.96099488499015551</v>
      </c>
      <c r="CH424" s="328">
        <v>0.12748707790282721</v>
      </c>
      <c r="CI424" s="328">
        <v>0.48319536973780397</v>
      </c>
      <c r="CJ424" s="328">
        <v>0.99890995073278077</v>
      </c>
      <c r="CK424" s="328">
        <v>9.8723811210596146E-2</v>
      </c>
      <c r="CL424" s="328">
        <v>0.75694692406460118</v>
      </c>
      <c r="CM424" s="328">
        <v>0.1687636715394798</v>
      </c>
      <c r="CN424" s="328">
        <v>0.22741035845181079</v>
      </c>
      <c r="CO424" s="328">
        <v>0.32958999427572766</v>
      </c>
      <c r="CP424" s="328">
        <v>0.91569055018484669</v>
      </c>
      <c r="CQ424" s="328">
        <v>0.18742099912831489</v>
      </c>
      <c r="CR424" s="328">
        <v>0.14254550433581503</v>
      </c>
      <c r="CS424" s="328">
        <v>0.13685717746810999</v>
      </c>
      <c r="CT424" s="328">
        <v>0.776049037833622</v>
      </c>
      <c r="CU424" s="328">
        <v>2.790358046463659E-2</v>
      </c>
      <c r="CV424" s="328">
        <v>0.75930128341104175</v>
      </c>
      <c r="CW424" s="329">
        <v>0.3855548520417742</v>
      </c>
    </row>
    <row r="425" spans="1:101" x14ac:dyDescent="0.25">
      <c r="A425" s="322">
        <v>423</v>
      </c>
      <c r="B425" s="327">
        <v>0.96969271947677416</v>
      </c>
      <c r="C425" s="328">
        <v>0.55766466918043189</v>
      </c>
      <c r="D425" s="328">
        <v>0.84678809472358485</v>
      </c>
      <c r="E425" s="328">
        <v>0.23328293376285814</v>
      </c>
      <c r="F425" s="328">
        <v>0.83140941758808529</v>
      </c>
      <c r="G425" s="328">
        <v>0.9903982149007089</v>
      </c>
      <c r="H425" s="328">
        <v>0.83272645795523581</v>
      </c>
      <c r="I425" s="328">
        <v>0.15061754322335563</v>
      </c>
      <c r="J425" s="328">
        <v>0.5547421123880345</v>
      </c>
      <c r="K425" s="328">
        <v>0.80241588839913014</v>
      </c>
      <c r="L425" s="328">
        <v>0.36207963672466192</v>
      </c>
      <c r="M425" s="328">
        <v>0.82546436615096574</v>
      </c>
      <c r="N425" s="328">
        <v>0.52460991018985781</v>
      </c>
      <c r="O425" s="328">
        <v>0.75566146071116602</v>
      </c>
      <c r="P425" s="328">
        <v>0.62204066026712201</v>
      </c>
      <c r="Q425" s="328">
        <v>6.2069255313551785E-2</v>
      </c>
      <c r="R425" s="328">
        <v>0.8685460595013117</v>
      </c>
      <c r="S425" s="328">
        <v>0.81584235729834487</v>
      </c>
      <c r="T425" s="328">
        <v>0.91713694866145534</v>
      </c>
      <c r="U425" s="328">
        <v>2.6178152735114146E-2</v>
      </c>
      <c r="V425" s="328">
        <v>0.805984955882592</v>
      </c>
      <c r="W425" s="328">
        <v>0.36141075720968097</v>
      </c>
      <c r="X425" s="328">
        <v>0.80736424699828468</v>
      </c>
      <c r="Y425" s="328">
        <v>4.1740571622275624E-2</v>
      </c>
      <c r="Z425" s="328">
        <v>0.29937692883291467</v>
      </c>
      <c r="AA425" s="328">
        <v>0.3948055998904243</v>
      </c>
      <c r="AB425" s="328">
        <v>0.38059407830559122</v>
      </c>
      <c r="AC425" s="328">
        <v>0.40508738556664436</v>
      </c>
      <c r="AD425" s="328">
        <v>0.89680397955803248</v>
      </c>
      <c r="AE425" s="328">
        <v>6.0352959576198684E-2</v>
      </c>
      <c r="AF425" s="328">
        <v>0.18277883829256325</v>
      </c>
      <c r="AG425" s="328">
        <v>0.11285328862527066</v>
      </c>
      <c r="AH425" s="328">
        <v>0.20580458567827975</v>
      </c>
      <c r="AI425" s="328">
        <v>0.18729728263449763</v>
      </c>
      <c r="AJ425" s="328">
        <v>0.40749434932924911</v>
      </c>
      <c r="AK425" s="328">
        <v>0.96591161176001794</v>
      </c>
      <c r="AL425" s="328">
        <v>0.90870189828345205</v>
      </c>
      <c r="AM425" s="328">
        <v>0.91138845353800524</v>
      </c>
      <c r="AN425" s="328">
        <v>0.96988758557564925</v>
      </c>
      <c r="AO425" s="328">
        <v>7.201830493635164E-2</v>
      </c>
      <c r="AP425" s="328">
        <v>0.34287397765286354</v>
      </c>
      <c r="AQ425" s="328">
        <v>0.55740369766603948</v>
      </c>
      <c r="AR425" s="328">
        <v>4.2905682410887991E-2</v>
      </c>
      <c r="AS425" s="328">
        <v>0.44146244691465153</v>
      </c>
      <c r="AT425" s="328">
        <v>0.81723196110101881</v>
      </c>
      <c r="AU425" s="328">
        <v>0.85454407401091093</v>
      </c>
      <c r="AV425" s="328">
        <v>0.47947131313403002</v>
      </c>
      <c r="AW425" s="328">
        <v>8.8803740759596961E-2</v>
      </c>
      <c r="AX425" s="328">
        <v>0.2252136261834341</v>
      </c>
      <c r="AY425" s="328">
        <v>0.1000279297690394</v>
      </c>
      <c r="AZ425" s="328">
        <v>8.536221791556553E-2</v>
      </c>
      <c r="BA425" s="328">
        <v>0.86211685381475278</v>
      </c>
      <c r="BB425" s="328">
        <v>0.71673895933107712</v>
      </c>
      <c r="BC425" s="328">
        <v>0.62606590539237095</v>
      </c>
      <c r="BD425" s="328">
        <v>0.3505788816931954</v>
      </c>
      <c r="BE425" s="328">
        <v>0.91818989836510578</v>
      </c>
      <c r="BF425" s="328">
        <v>0.55623649452250379</v>
      </c>
      <c r="BG425" s="328">
        <v>0.3769315835572844</v>
      </c>
      <c r="BH425" s="328">
        <v>0.83083214475939937</v>
      </c>
      <c r="BI425" s="328">
        <v>0.20686282928666699</v>
      </c>
      <c r="BJ425" s="328">
        <v>0.81060244789119684</v>
      </c>
      <c r="BK425" s="328">
        <v>0.93156040787143901</v>
      </c>
      <c r="BL425" s="328">
        <v>0.19231817443765031</v>
      </c>
      <c r="BM425" s="328">
        <v>0.46151039920543924</v>
      </c>
      <c r="BN425" s="328">
        <v>0.45390949770016364</v>
      </c>
      <c r="BO425" s="328">
        <v>0.68980272374158402</v>
      </c>
      <c r="BP425" s="328">
        <v>0.16950762479832648</v>
      </c>
      <c r="BQ425" s="328">
        <v>0.97924850327812418</v>
      </c>
      <c r="BR425" s="328">
        <v>0.65766017070050453</v>
      </c>
      <c r="BS425" s="328">
        <v>0.80573511599212577</v>
      </c>
      <c r="BT425" s="328">
        <v>0.41946889381539076</v>
      </c>
      <c r="BU425" s="328">
        <v>0.86133904431436759</v>
      </c>
      <c r="BV425" s="328">
        <v>0.36200053013073141</v>
      </c>
      <c r="BW425" s="328">
        <v>0.76460793791516757</v>
      </c>
      <c r="BX425" s="328">
        <v>5.8118741243325722E-2</v>
      </c>
      <c r="BY425" s="328">
        <v>0.39306548378585582</v>
      </c>
      <c r="BZ425" s="328">
        <v>0.11867112637922617</v>
      </c>
      <c r="CA425" s="328">
        <v>0.44059075436105655</v>
      </c>
      <c r="CB425" s="328">
        <v>0.40749041944151188</v>
      </c>
      <c r="CC425" s="328">
        <v>0.37019051120310564</v>
      </c>
      <c r="CD425" s="328">
        <v>0.34728264319267144</v>
      </c>
      <c r="CE425" s="328">
        <v>8.5556273483741396E-2</v>
      </c>
      <c r="CF425" s="328">
        <v>0.82828069425970452</v>
      </c>
      <c r="CG425" s="328">
        <v>0.16135465056230291</v>
      </c>
      <c r="CH425" s="328">
        <v>0.19594254276097711</v>
      </c>
      <c r="CI425" s="328">
        <v>0.69033684542360185</v>
      </c>
      <c r="CJ425" s="328">
        <v>0.73701126534678907</v>
      </c>
      <c r="CK425" s="328">
        <v>0.72864980903920262</v>
      </c>
      <c r="CL425" s="328">
        <v>0.11648037749056073</v>
      </c>
      <c r="CM425" s="328">
        <v>0.92457794994217668</v>
      </c>
      <c r="CN425" s="328">
        <v>8.9477566871689618E-3</v>
      </c>
      <c r="CO425" s="328">
        <v>0.5126486337819065</v>
      </c>
      <c r="CP425" s="328">
        <v>0.36520724242643432</v>
      </c>
      <c r="CQ425" s="328">
        <v>0.65895736936753302</v>
      </c>
      <c r="CR425" s="328">
        <v>0.52757434112624302</v>
      </c>
      <c r="CS425" s="328">
        <v>0.14952621886336814</v>
      </c>
      <c r="CT425" s="328">
        <v>4.0621241672034181E-2</v>
      </c>
      <c r="CU425" s="328">
        <v>0.53623508285333954</v>
      </c>
      <c r="CV425" s="328">
        <v>0.39691794871680397</v>
      </c>
      <c r="CW425" s="329">
        <v>0.60889020266270411</v>
      </c>
    </row>
    <row r="426" spans="1:101" x14ac:dyDescent="0.25">
      <c r="A426" s="322">
        <v>424</v>
      </c>
      <c r="B426" s="327">
        <v>0.65058501857410889</v>
      </c>
      <c r="C426" s="328">
        <v>0.83458459920125039</v>
      </c>
      <c r="D426" s="328">
        <v>0.82392896972917606</v>
      </c>
      <c r="E426" s="328">
        <v>0.19484197976113582</v>
      </c>
      <c r="F426" s="328">
        <v>0.93985841326184727</v>
      </c>
      <c r="G426" s="328">
        <v>0.32569371097721622</v>
      </c>
      <c r="H426" s="328">
        <v>0.8816071596273467</v>
      </c>
      <c r="I426" s="328">
        <v>8.041328248354418E-2</v>
      </c>
      <c r="J426" s="328">
        <v>0.43020909799104867</v>
      </c>
      <c r="K426" s="328">
        <v>0.51379467545674817</v>
      </c>
      <c r="L426" s="328">
        <v>0.42414181388591055</v>
      </c>
      <c r="M426" s="328">
        <v>0.968857211276694</v>
      </c>
      <c r="N426" s="328">
        <v>0.55370320248329818</v>
      </c>
      <c r="O426" s="328">
        <v>0.78893525005248866</v>
      </c>
      <c r="P426" s="328">
        <v>0.90634591327155989</v>
      </c>
      <c r="Q426" s="328">
        <v>0.48314846034446912</v>
      </c>
      <c r="R426" s="328">
        <v>0.83999785546944228</v>
      </c>
      <c r="S426" s="328">
        <v>5.2442035959170852E-2</v>
      </c>
      <c r="T426" s="328">
        <v>6.9911048938153364E-2</v>
      </c>
      <c r="U426" s="328">
        <v>7.4508895254346008E-3</v>
      </c>
      <c r="V426" s="328">
        <v>0.32220243538094273</v>
      </c>
      <c r="W426" s="328">
        <v>0.80829303461159174</v>
      </c>
      <c r="X426" s="328">
        <v>8.1238142217432419E-2</v>
      </c>
      <c r="Y426" s="328">
        <v>0.14776492148548148</v>
      </c>
      <c r="Z426" s="328">
        <v>0.54177068716996146</v>
      </c>
      <c r="AA426" s="328">
        <v>0.78883159212873433</v>
      </c>
      <c r="AB426" s="328">
        <v>0.89053845686848865</v>
      </c>
      <c r="AC426" s="328">
        <v>0.99192480239213765</v>
      </c>
      <c r="AD426" s="328">
        <v>0.24231840882749167</v>
      </c>
      <c r="AE426" s="328">
        <v>0.87920011724455116</v>
      </c>
      <c r="AF426" s="328">
        <v>0.47422719943417313</v>
      </c>
      <c r="AG426" s="328">
        <v>0.51469487257200064</v>
      </c>
      <c r="AH426" s="328">
        <v>0.70958087561111371</v>
      </c>
      <c r="AI426" s="328">
        <v>1.1005954455172606E-2</v>
      </c>
      <c r="AJ426" s="328">
        <v>0.42184507657974923</v>
      </c>
      <c r="AK426" s="328">
        <v>0.90230975522476209</v>
      </c>
      <c r="AL426" s="328">
        <v>0.88208338977504952</v>
      </c>
      <c r="AM426" s="328">
        <v>0.47539421455393249</v>
      </c>
      <c r="AN426" s="328">
        <v>3.1692360272216114E-2</v>
      </c>
      <c r="AO426" s="328">
        <v>0.84729980608671118</v>
      </c>
      <c r="AP426" s="328">
        <v>0.15782404615547829</v>
      </c>
      <c r="AQ426" s="328">
        <v>2.6260006487831333E-2</v>
      </c>
      <c r="AR426" s="328">
        <v>2.1077235819394247E-2</v>
      </c>
      <c r="AS426" s="328">
        <v>0.8466880377786794</v>
      </c>
      <c r="AT426" s="328">
        <v>0.32703655753578165</v>
      </c>
      <c r="AU426" s="328">
        <v>0.75264545348129364</v>
      </c>
      <c r="AV426" s="328">
        <v>0.517562384088188</v>
      </c>
      <c r="AW426" s="328">
        <v>0.77148489071957727</v>
      </c>
      <c r="AX426" s="328">
        <v>0.75618984018502466</v>
      </c>
      <c r="AY426" s="328">
        <v>0.97414946013889225</v>
      </c>
      <c r="AZ426" s="328">
        <v>0.95468409488036543</v>
      </c>
      <c r="BA426" s="328">
        <v>0.21160974509103969</v>
      </c>
      <c r="BB426" s="328">
        <v>0.5343576212207779</v>
      </c>
      <c r="BC426" s="328">
        <v>3.1688425626754224E-2</v>
      </c>
      <c r="BD426" s="328">
        <v>0.3910570498751138</v>
      </c>
      <c r="BE426" s="328">
        <v>0.86848103790055409</v>
      </c>
      <c r="BF426" s="328">
        <v>0.20384132418443901</v>
      </c>
      <c r="BG426" s="328">
        <v>0.23631359370186367</v>
      </c>
      <c r="BH426" s="328">
        <v>0.60912628767943655</v>
      </c>
      <c r="BI426" s="328">
        <v>0.57530037241330945</v>
      </c>
      <c r="BJ426" s="328">
        <v>0.65770309764575852</v>
      </c>
      <c r="BK426" s="328">
        <v>0.29927692179594256</v>
      </c>
      <c r="BL426" s="328">
        <v>0.88500607960510091</v>
      </c>
      <c r="BM426" s="328">
        <v>0.59709042394700962</v>
      </c>
      <c r="BN426" s="328">
        <v>0.32890923328807653</v>
      </c>
      <c r="BO426" s="328">
        <v>0.64360886880690882</v>
      </c>
      <c r="BP426" s="328">
        <v>0.25791252704385759</v>
      </c>
      <c r="BQ426" s="328">
        <v>0.77262058858526528</v>
      </c>
      <c r="BR426" s="328">
        <v>0.40284760402417863</v>
      </c>
      <c r="BS426" s="328">
        <v>5.7469230195883014E-2</v>
      </c>
      <c r="BT426" s="328">
        <v>0.62165346828120494</v>
      </c>
      <c r="BU426" s="328">
        <v>9.0715312058778697E-2</v>
      </c>
      <c r="BV426" s="328">
        <v>0.88422307445858372</v>
      </c>
      <c r="BW426" s="328">
        <v>0.58377392287630325</v>
      </c>
      <c r="BX426" s="328">
        <v>0.62790748980741129</v>
      </c>
      <c r="BY426" s="328">
        <v>0.16222746468696903</v>
      </c>
      <c r="BZ426" s="328">
        <v>0.30855849658481116</v>
      </c>
      <c r="CA426" s="328">
        <v>0.47449394827469771</v>
      </c>
      <c r="CB426" s="328">
        <v>0.40182789360392768</v>
      </c>
      <c r="CC426" s="328">
        <v>0.66908343704979645</v>
      </c>
      <c r="CD426" s="328">
        <v>0.90890133736882928</v>
      </c>
      <c r="CE426" s="328">
        <v>4.7177679774406123E-3</v>
      </c>
      <c r="CF426" s="328">
        <v>0.62756733533381404</v>
      </c>
      <c r="CG426" s="328">
        <v>0.35325235484383155</v>
      </c>
      <c r="CH426" s="328">
        <v>0.52666549700022536</v>
      </c>
      <c r="CI426" s="328">
        <v>0.98662469131355168</v>
      </c>
      <c r="CJ426" s="328">
        <v>0.74259987884842271</v>
      </c>
      <c r="CK426" s="328">
        <v>0.57422184091644479</v>
      </c>
      <c r="CL426" s="328">
        <v>0.72022585980065923</v>
      </c>
      <c r="CM426" s="328">
        <v>2.2977641904487811E-2</v>
      </c>
      <c r="CN426" s="328">
        <v>0.36259688958982039</v>
      </c>
      <c r="CO426" s="328">
        <v>0.21092663899791653</v>
      </c>
      <c r="CP426" s="328">
        <v>0.8265432002059423</v>
      </c>
      <c r="CQ426" s="328">
        <v>0.70824854649824598</v>
      </c>
      <c r="CR426" s="328">
        <v>0.75588497171530977</v>
      </c>
      <c r="CS426" s="328">
        <v>0.38089339632684394</v>
      </c>
      <c r="CT426" s="328">
        <v>0.87395168966410908</v>
      </c>
      <c r="CU426" s="328">
        <v>2.0814668527425084E-2</v>
      </c>
      <c r="CV426" s="328">
        <v>3.6988760271111865E-2</v>
      </c>
      <c r="CW426" s="329">
        <v>0.72596132723235929</v>
      </c>
    </row>
    <row r="427" spans="1:101" x14ac:dyDescent="0.25">
      <c r="A427" s="322">
        <v>425</v>
      </c>
      <c r="B427" s="327">
        <v>0.25623792745849183</v>
      </c>
      <c r="C427" s="328">
        <v>0.39927977084385424</v>
      </c>
      <c r="D427" s="328">
        <v>0.56217555869823732</v>
      </c>
      <c r="E427" s="328">
        <v>0.68000246773932282</v>
      </c>
      <c r="F427" s="328">
        <v>4.9018944850915069E-2</v>
      </c>
      <c r="G427" s="328">
        <v>0.28853550422978325</v>
      </c>
      <c r="H427" s="328">
        <v>0.38154535667675482</v>
      </c>
      <c r="I427" s="328">
        <v>0.52723346977152175</v>
      </c>
      <c r="J427" s="328">
        <v>3.3359787307196243E-2</v>
      </c>
      <c r="K427" s="328">
        <v>0.99379567992220208</v>
      </c>
      <c r="L427" s="328">
        <v>0.18809439185323673</v>
      </c>
      <c r="M427" s="328">
        <v>3.3609815552506639E-3</v>
      </c>
      <c r="N427" s="328">
        <v>0.9116509611916106</v>
      </c>
      <c r="O427" s="328">
        <v>0.67633892518269367</v>
      </c>
      <c r="P427" s="328">
        <v>0.7125245963319129</v>
      </c>
      <c r="Q427" s="328">
        <v>0.24468117315051097</v>
      </c>
      <c r="R427" s="328">
        <v>0.29909855772399285</v>
      </c>
      <c r="S427" s="328">
        <v>0.68624983407642048</v>
      </c>
      <c r="T427" s="328">
        <v>0.55586199316005747</v>
      </c>
      <c r="U427" s="328">
        <v>0.99854855620765282</v>
      </c>
      <c r="V427" s="328">
        <v>0.42198743680438805</v>
      </c>
      <c r="W427" s="328">
        <v>1.58811060433246E-2</v>
      </c>
      <c r="X427" s="328">
        <v>0.21234521036441212</v>
      </c>
      <c r="Y427" s="328">
        <v>0.38134642185145218</v>
      </c>
      <c r="Z427" s="328">
        <v>0.12608013382282035</v>
      </c>
      <c r="AA427" s="328">
        <v>0.23487065209856706</v>
      </c>
      <c r="AB427" s="328">
        <v>0.95330621517175729</v>
      </c>
      <c r="AC427" s="328">
        <v>0.42940275095209213</v>
      </c>
      <c r="AD427" s="328">
        <v>0.39834653325124947</v>
      </c>
      <c r="AE427" s="328">
        <v>0.41633577130636468</v>
      </c>
      <c r="AF427" s="328">
        <v>0.90581004509101426</v>
      </c>
      <c r="AG427" s="328">
        <v>4.5312063121041746E-2</v>
      </c>
      <c r="AH427" s="328">
        <v>0.83891086203083476</v>
      </c>
      <c r="AI427" s="328">
        <v>0.55133429811384449</v>
      </c>
      <c r="AJ427" s="328">
        <v>0.51935225552696429</v>
      </c>
      <c r="AK427" s="328">
        <v>0.5882638901271493</v>
      </c>
      <c r="AL427" s="328">
        <v>0.21787063366383475</v>
      </c>
      <c r="AM427" s="328">
        <v>0.94553592582930723</v>
      </c>
      <c r="AN427" s="328">
        <v>6.9290521868399679E-2</v>
      </c>
      <c r="AO427" s="328">
        <v>0.17350907946567595</v>
      </c>
      <c r="AP427" s="328">
        <v>0.75268391865713236</v>
      </c>
      <c r="AQ427" s="328">
        <v>0.65762179553280475</v>
      </c>
      <c r="AR427" s="328">
        <v>0.31867762531826083</v>
      </c>
      <c r="AS427" s="328">
        <v>0.79774501020656685</v>
      </c>
      <c r="AT427" s="328">
        <v>0.10982247662363087</v>
      </c>
      <c r="AU427" s="328">
        <v>1.922480006665328E-2</v>
      </c>
      <c r="AV427" s="328">
        <v>0.93483888325682063</v>
      </c>
      <c r="AW427" s="328">
        <v>0.51660027594836011</v>
      </c>
      <c r="AX427" s="328">
        <v>0.69286317328211755</v>
      </c>
      <c r="AY427" s="328">
        <v>0.62087547626079775</v>
      </c>
      <c r="AZ427" s="328">
        <v>3.3431115620248253E-3</v>
      </c>
      <c r="BA427" s="328">
        <v>0.16353928854182187</v>
      </c>
      <c r="BB427" s="328">
        <v>0.66432347074813158</v>
      </c>
      <c r="BC427" s="328">
        <v>0.24433516750369133</v>
      </c>
      <c r="BD427" s="328">
        <v>0.38971397279263176</v>
      </c>
      <c r="BE427" s="328">
        <v>0.67465295373065981</v>
      </c>
      <c r="BF427" s="328">
        <v>0.20656795049826115</v>
      </c>
      <c r="BG427" s="328">
        <v>0.38989072118726997</v>
      </c>
      <c r="BH427" s="328">
        <v>0.38389701815085386</v>
      </c>
      <c r="BI427" s="328">
        <v>5.3406784678559971E-2</v>
      </c>
      <c r="BJ427" s="328">
        <v>0.68214036784143506</v>
      </c>
      <c r="BK427" s="328">
        <v>0.64651105829659827</v>
      </c>
      <c r="BL427" s="328">
        <v>0.3202954535093534</v>
      </c>
      <c r="BM427" s="328">
        <v>0.67300902619098713</v>
      </c>
      <c r="BN427" s="328">
        <v>0.82954650191524659</v>
      </c>
      <c r="BO427" s="328">
        <v>0.29964200336149371</v>
      </c>
      <c r="BP427" s="328">
        <v>0.51198090306532018</v>
      </c>
      <c r="BQ427" s="328">
        <v>0.56213205334548566</v>
      </c>
      <c r="BR427" s="328">
        <v>0.61998921672288132</v>
      </c>
      <c r="BS427" s="328">
        <v>0.76199156413026015</v>
      </c>
      <c r="BT427" s="328">
        <v>0.60049818765564633</v>
      </c>
      <c r="BU427" s="328">
        <v>0.74175906068847008</v>
      </c>
      <c r="BV427" s="328">
        <v>0.72730258922739677</v>
      </c>
      <c r="BW427" s="328">
        <v>0.47268119978920176</v>
      </c>
      <c r="BX427" s="328">
        <v>0.48239558317680631</v>
      </c>
      <c r="BY427" s="328">
        <v>8.0304063836151851E-2</v>
      </c>
      <c r="BZ427" s="328">
        <v>0.34406376253350324</v>
      </c>
      <c r="CA427" s="328">
        <v>0.7590402318646623</v>
      </c>
      <c r="CB427" s="328">
        <v>0.25680391930301161</v>
      </c>
      <c r="CC427" s="328">
        <v>0.53175193670020926</v>
      </c>
      <c r="CD427" s="328">
        <v>0.94536313165034169</v>
      </c>
      <c r="CE427" s="328">
        <v>0.3623063941871294</v>
      </c>
      <c r="CF427" s="328">
        <v>0.94152872514991026</v>
      </c>
      <c r="CG427" s="328">
        <v>0.38369460427967916</v>
      </c>
      <c r="CH427" s="328">
        <v>0.65477158274559599</v>
      </c>
      <c r="CI427" s="328">
        <v>0.28334382386030743</v>
      </c>
      <c r="CJ427" s="328">
        <v>0.87996578299758998</v>
      </c>
      <c r="CK427" s="328">
        <v>0.86224088001482091</v>
      </c>
      <c r="CL427" s="328">
        <v>0.46187702358472293</v>
      </c>
      <c r="CM427" s="328">
        <v>0.28524272978010901</v>
      </c>
      <c r="CN427" s="328">
        <v>0.77344806964696766</v>
      </c>
      <c r="CO427" s="328">
        <v>0.7208405032733074</v>
      </c>
      <c r="CP427" s="328">
        <v>0.96322259816933387</v>
      </c>
      <c r="CQ427" s="328">
        <v>0.36013067663480869</v>
      </c>
      <c r="CR427" s="328">
        <v>0.92750521070615899</v>
      </c>
      <c r="CS427" s="328">
        <v>0.55765102038389713</v>
      </c>
      <c r="CT427" s="328">
        <v>0.45380380473169879</v>
      </c>
      <c r="CU427" s="328">
        <v>0.11084226756137294</v>
      </c>
      <c r="CV427" s="328">
        <v>0.98065008830921219</v>
      </c>
      <c r="CW427" s="329">
        <v>6.8452274154760184E-2</v>
      </c>
    </row>
    <row r="428" spans="1:101" x14ac:dyDescent="0.25">
      <c r="A428" s="322">
        <v>426</v>
      </c>
      <c r="B428" s="327">
        <v>0.98385056863143294</v>
      </c>
      <c r="C428" s="328">
        <v>0.37935010998493013</v>
      </c>
      <c r="D428" s="328">
        <v>0.54438542478392149</v>
      </c>
      <c r="E428" s="328">
        <v>0.94657701924747339</v>
      </c>
      <c r="F428" s="328">
        <v>0.50548534619066565</v>
      </c>
      <c r="G428" s="328">
        <v>0.12774949125088586</v>
      </c>
      <c r="H428" s="328">
        <v>0.86082768194979842</v>
      </c>
      <c r="I428" s="328">
        <v>2.6523918346583741E-3</v>
      </c>
      <c r="J428" s="328">
        <v>0.47538649700304969</v>
      </c>
      <c r="K428" s="328">
        <v>0.94305686100877684</v>
      </c>
      <c r="L428" s="328">
        <v>0.16180511330664382</v>
      </c>
      <c r="M428" s="328">
        <v>0.87970124774865455</v>
      </c>
      <c r="N428" s="328">
        <v>0.26300546240883094</v>
      </c>
      <c r="O428" s="328">
        <v>0.30231588608809901</v>
      </c>
      <c r="P428" s="328">
        <v>0.37748207999884809</v>
      </c>
      <c r="Q428" s="328">
        <v>0.88266741135884441</v>
      </c>
      <c r="R428" s="328">
        <v>0.15198700125116194</v>
      </c>
      <c r="S428" s="328">
        <v>0.42988361079254833</v>
      </c>
      <c r="T428" s="328">
        <v>0.53457636919165941</v>
      </c>
      <c r="U428" s="328">
        <v>0.22587960049650135</v>
      </c>
      <c r="V428" s="328">
        <v>0.81352571065978374</v>
      </c>
      <c r="W428" s="328">
        <v>0.40603947084122827</v>
      </c>
      <c r="X428" s="328">
        <v>0.43908478744778678</v>
      </c>
      <c r="Y428" s="328">
        <v>0.25875197715540299</v>
      </c>
      <c r="Z428" s="328">
        <v>0.28391117293802193</v>
      </c>
      <c r="AA428" s="328">
        <v>0.53239605395885192</v>
      </c>
      <c r="AB428" s="328">
        <v>0.19211203981397862</v>
      </c>
      <c r="AC428" s="328">
        <v>0.16347217733139185</v>
      </c>
      <c r="AD428" s="328">
        <v>0.97320623464069911</v>
      </c>
      <c r="AE428" s="328">
        <v>0.25236276577991124</v>
      </c>
      <c r="AF428" s="328">
        <v>0.44403710387654116</v>
      </c>
      <c r="AG428" s="328">
        <v>0.6689456550995807</v>
      </c>
      <c r="AH428" s="328">
        <v>0.79831958874609743</v>
      </c>
      <c r="AI428" s="328">
        <v>0.70011626349900702</v>
      </c>
      <c r="AJ428" s="328">
        <v>0.33654712539884279</v>
      </c>
      <c r="AK428" s="328">
        <v>0.18244885116496778</v>
      </c>
      <c r="AL428" s="328">
        <v>0.79857775754647342</v>
      </c>
      <c r="AM428" s="328">
        <v>9.4273855694577691E-3</v>
      </c>
      <c r="AN428" s="328">
        <v>0.67485417134876524</v>
      </c>
      <c r="AO428" s="328">
        <v>0.11254368956476601</v>
      </c>
      <c r="AP428" s="328">
        <v>0.41379669409594921</v>
      </c>
      <c r="AQ428" s="328">
        <v>0.63416156929756484</v>
      </c>
      <c r="AR428" s="328">
        <v>0.59089754683276308</v>
      </c>
      <c r="AS428" s="328">
        <v>0.32574683084034683</v>
      </c>
      <c r="AT428" s="328">
        <v>0.86201910172682372</v>
      </c>
      <c r="AU428" s="328">
        <v>0.17246193652113306</v>
      </c>
      <c r="AV428" s="328">
        <v>0.58191950754831367</v>
      </c>
      <c r="AW428" s="328">
        <v>0.69376978179972171</v>
      </c>
      <c r="AX428" s="328">
        <v>0.88267308881394335</v>
      </c>
      <c r="AY428" s="328">
        <v>0.42481133205586286</v>
      </c>
      <c r="AZ428" s="328">
        <v>3.8316370123632204E-2</v>
      </c>
      <c r="BA428" s="328">
        <v>0.27318964244038479</v>
      </c>
      <c r="BB428" s="328">
        <v>0.6091987343377705</v>
      </c>
      <c r="BC428" s="328">
        <v>0.12024853533370816</v>
      </c>
      <c r="BD428" s="328">
        <v>0.1675451903181735</v>
      </c>
      <c r="BE428" s="328">
        <v>0.72117999788344989</v>
      </c>
      <c r="BF428" s="328">
        <v>2.0978915292194422E-2</v>
      </c>
      <c r="BG428" s="328">
        <v>7.6747972568960598E-2</v>
      </c>
      <c r="BH428" s="328">
        <v>0.8940395280061022</v>
      </c>
      <c r="BI428" s="328">
        <v>0.19983435562225838</v>
      </c>
      <c r="BJ428" s="328">
        <v>0.17924214497654756</v>
      </c>
      <c r="BK428" s="328">
        <v>0.13091927236413703</v>
      </c>
      <c r="BL428" s="328">
        <v>0.35392324614229942</v>
      </c>
      <c r="BM428" s="328">
        <v>0.46832568276914643</v>
      </c>
      <c r="BN428" s="328">
        <v>0.28521529031215564</v>
      </c>
      <c r="BO428" s="328">
        <v>0.72565456772810344</v>
      </c>
      <c r="BP428" s="328">
        <v>0.80599586307732007</v>
      </c>
      <c r="BQ428" s="328">
        <v>0.58700779147401416</v>
      </c>
      <c r="BR428" s="328">
        <v>0.31781105828281841</v>
      </c>
      <c r="BS428" s="328">
        <v>0.41179394030834704</v>
      </c>
      <c r="BT428" s="328">
        <v>0.28760057594005328</v>
      </c>
      <c r="BU428" s="328">
        <v>0.92185400835163378</v>
      </c>
      <c r="BV428" s="328">
        <v>1.3713570375739614E-3</v>
      </c>
      <c r="BW428" s="328">
        <v>0.36175783274347806</v>
      </c>
      <c r="BX428" s="328">
        <v>0.14812516153930622</v>
      </c>
      <c r="BY428" s="328">
        <v>0.10659473836205269</v>
      </c>
      <c r="BZ428" s="328">
        <v>0.73266934857870991</v>
      </c>
      <c r="CA428" s="328">
        <v>0.10396545785587197</v>
      </c>
      <c r="CB428" s="328">
        <v>0.29178702823053371</v>
      </c>
      <c r="CC428" s="328">
        <v>0.59732577114410823</v>
      </c>
      <c r="CD428" s="328">
        <v>0.92785574862330944</v>
      </c>
      <c r="CE428" s="328">
        <v>0.89000065336108314</v>
      </c>
      <c r="CF428" s="328">
        <v>0.77116574503703395</v>
      </c>
      <c r="CG428" s="328">
        <v>3.8881141936357722E-2</v>
      </c>
      <c r="CH428" s="328">
        <v>0.6985122410794542</v>
      </c>
      <c r="CI428" s="328">
        <v>7.0000724931338354E-3</v>
      </c>
      <c r="CJ428" s="328">
        <v>0.64882306321876104</v>
      </c>
      <c r="CK428" s="328">
        <v>0.92333828215862557</v>
      </c>
      <c r="CL428" s="328">
        <v>0.60388356919409047</v>
      </c>
      <c r="CM428" s="328">
        <v>0.31900217320148361</v>
      </c>
      <c r="CN428" s="328">
        <v>0.914496974581958</v>
      </c>
      <c r="CO428" s="328">
        <v>0.94017219815094966</v>
      </c>
      <c r="CP428" s="328">
        <v>1.2615429663519695E-2</v>
      </c>
      <c r="CQ428" s="328">
        <v>0.60611945262727396</v>
      </c>
      <c r="CR428" s="328">
        <v>5.6005850957470571E-2</v>
      </c>
      <c r="CS428" s="328">
        <v>0.93763703438490609</v>
      </c>
      <c r="CT428" s="328">
        <v>0.89606433501623739</v>
      </c>
      <c r="CU428" s="328">
        <v>0.67299321688703539</v>
      </c>
      <c r="CV428" s="328">
        <v>0.39429651218552753</v>
      </c>
      <c r="CW428" s="329">
        <v>0.65879037596539392</v>
      </c>
    </row>
    <row r="429" spans="1:101" x14ac:dyDescent="0.25">
      <c r="A429" s="322">
        <v>427</v>
      </c>
      <c r="B429" s="327">
        <v>0.30717812001615852</v>
      </c>
      <c r="C429" s="328">
        <v>0.90224027741789925</v>
      </c>
      <c r="D429" s="328">
        <v>0.1682355904542332</v>
      </c>
      <c r="E429" s="328">
        <v>0.30445798980699745</v>
      </c>
      <c r="F429" s="328">
        <v>0.23283716376198704</v>
      </c>
      <c r="G429" s="328">
        <v>0.40603305013031576</v>
      </c>
      <c r="H429" s="328">
        <v>0.96688367035106704</v>
      </c>
      <c r="I429" s="328">
        <v>0.38700161475240114</v>
      </c>
      <c r="J429" s="328">
        <v>0.56815960023242962</v>
      </c>
      <c r="K429" s="328">
        <v>6.3387930391456182E-2</v>
      </c>
      <c r="L429" s="328">
        <v>0.64583089956702833</v>
      </c>
      <c r="M429" s="328">
        <v>0.46179026779470478</v>
      </c>
      <c r="N429" s="328">
        <v>0.22216344318259029</v>
      </c>
      <c r="O429" s="328">
        <v>0.59170903870883862</v>
      </c>
      <c r="P429" s="328">
        <v>0.43835577068594156</v>
      </c>
      <c r="Q429" s="328">
        <v>0.20176286055060633</v>
      </c>
      <c r="R429" s="328">
        <v>0.62423797841560491</v>
      </c>
      <c r="S429" s="328">
        <v>0.66130412752775669</v>
      </c>
      <c r="T429" s="328">
        <v>6.9208815318605232E-2</v>
      </c>
      <c r="U429" s="328">
        <v>0.79431524698041533</v>
      </c>
      <c r="V429" s="328">
        <v>0.88655578840480276</v>
      </c>
      <c r="W429" s="328">
        <v>0.11711830933528811</v>
      </c>
      <c r="X429" s="328">
        <v>0.53077985151483364</v>
      </c>
      <c r="Y429" s="328">
        <v>0.44020877797450386</v>
      </c>
      <c r="Z429" s="328">
        <v>0.85246979503395925</v>
      </c>
      <c r="AA429" s="328">
        <v>0.77388148868674866</v>
      </c>
      <c r="AB429" s="328">
        <v>0.52658860999164414</v>
      </c>
      <c r="AC429" s="328">
        <v>0.68181286403966723</v>
      </c>
      <c r="AD429" s="328">
        <v>0.61331028704608248</v>
      </c>
      <c r="AE429" s="328">
        <v>0.68325338889880105</v>
      </c>
      <c r="AF429" s="328">
        <v>0.9697042307012258</v>
      </c>
      <c r="AG429" s="328">
        <v>0.140877547773127</v>
      </c>
      <c r="AH429" s="328">
        <v>0.68539714857194056</v>
      </c>
      <c r="AI429" s="328">
        <v>0.56677567068775403</v>
      </c>
      <c r="AJ429" s="328">
        <v>0.62274112751320621</v>
      </c>
      <c r="AK429" s="328">
        <v>0.85026876588538802</v>
      </c>
      <c r="AL429" s="328">
        <v>0.45851792474032482</v>
      </c>
      <c r="AM429" s="328">
        <v>0.21553699775321</v>
      </c>
      <c r="AN429" s="328">
        <v>0.71617483099873547</v>
      </c>
      <c r="AO429" s="328">
        <v>0.67331601490890236</v>
      </c>
      <c r="AP429" s="328">
        <v>0.91144615776230786</v>
      </c>
      <c r="AQ429" s="328">
        <v>0.53058597001861951</v>
      </c>
      <c r="AR429" s="328">
        <v>0.5852343597560119</v>
      </c>
      <c r="AS429" s="328">
        <v>0.47297739118512272</v>
      </c>
      <c r="AT429" s="328">
        <v>0.97218765581237698</v>
      </c>
      <c r="AU429" s="328">
        <v>0.18767544207025733</v>
      </c>
      <c r="AV429" s="328">
        <v>0.79271495166619577</v>
      </c>
      <c r="AW429" s="328">
        <v>0.83287264486807722</v>
      </c>
      <c r="AX429" s="328">
        <v>0.77532365180805218</v>
      </c>
      <c r="AY429" s="328">
        <v>0.51365181856931685</v>
      </c>
      <c r="AZ429" s="328">
        <v>0.68880541207990786</v>
      </c>
      <c r="BA429" s="328">
        <v>0.1548946808531424</v>
      </c>
      <c r="BB429" s="328">
        <v>0.72030117587765163</v>
      </c>
      <c r="BC429" s="328">
        <v>0.97394645535308211</v>
      </c>
      <c r="BD429" s="328">
        <v>0.25186940965669358</v>
      </c>
      <c r="BE429" s="328">
        <v>0.40762065270922898</v>
      </c>
      <c r="BF429" s="328">
        <v>0.13440915197019976</v>
      </c>
      <c r="BG429" s="328">
        <v>0.72739422563979406</v>
      </c>
      <c r="BH429" s="328">
        <v>0.59235404606734332</v>
      </c>
      <c r="BI429" s="328">
        <v>0.50095268164817974</v>
      </c>
      <c r="BJ429" s="328">
        <v>0.26859796633879984</v>
      </c>
      <c r="BK429" s="328">
        <v>0.18969417482474982</v>
      </c>
      <c r="BL429" s="328">
        <v>3.1640979004619041E-3</v>
      </c>
      <c r="BM429" s="328">
        <v>0.66216198250871461</v>
      </c>
      <c r="BN429" s="328">
        <v>0.13500396836092143</v>
      </c>
      <c r="BO429" s="328">
        <v>0.59222953928352862</v>
      </c>
      <c r="BP429" s="328">
        <v>0.6658527444660276</v>
      </c>
      <c r="BQ429" s="328">
        <v>0.36231290082026679</v>
      </c>
      <c r="BR429" s="328">
        <v>0.69149865259678744</v>
      </c>
      <c r="BS429" s="328">
        <v>0.89149940832410945</v>
      </c>
      <c r="BT429" s="328">
        <v>0.73774716998041368</v>
      </c>
      <c r="BU429" s="328">
        <v>0.69377501239861061</v>
      </c>
      <c r="BV429" s="328">
        <v>0.87299162149752618</v>
      </c>
      <c r="BW429" s="328">
        <v>0.6936157750211347</v>
      </c>
      <c r="BX429" s="328">
        <v>0.620931259648412</v>
      </c>
      <c r="BY429" s="328">
        <v>0.43719563632374392</v>
      </c>
      <c r="BZ429" s="328">
        <v>0.41920538700615229</v>
      </c>
      <c r="CA429" s="328">
        <v>0.38806656011466512</v>
      </c>
      <c r="CB429" s="328">
        <v>0.97204958092050653</v>
      </c>
      <c r="CC429" s="328">
        <v>0.28934361162519973</v>
      </c>
      <c r="CD429" s="328">
        <v>0.5619684210802951</v>
      </c>
      <c r="CE429" s="328">
        <v>0.21202775633993198</v>
      </c>
      <c r="CF429" s="328">
        <v>8.3188595666254805E-2</v>
      </c>
      <c r="CG429" s="328">
        <v>0.7769733589191179</v>
      </c>
      <c r="CH429" s="328">
        <v>0.88520490836046006</v>
      </c>
      <c r="CI429" s="328">
        <v>0.15350298456503442</v>
      </c>
      <c r="CJ429" s="328">
        <v>0.50997487102719941</v>
      </c>
      <c r="CK429" s="328">
        <v>0.43503417394848332</v>
      </c>
      <c r="CL429" s="328">
        <v>0.34295114074766042</v>
      </c>
      <c r="CM429" s="328">
        <v>0.59297526126181488</v>
      </c>
      <c r="CN429" s="328">
        <v>0.80201771425244739</v>
      </c>
      <c r="CO429" s="328">
        <v>0.31481495967280182</v>
      </c>
      <c r="CP429" s="328">
        <v>0.71973463112535319</v>
      </c>
      <c r="CQ429" s="328">
        <v>0.2672325493004406</v>
      </c>
      <c r="CR429" s="328">
        <v>0.32535922566741249</v>
      </c>
      <c r="CS429" s="328">
        <v>0.59021903874949633</v>
      </c>
      <c r="CT429" s="328">
        <v>0.10018471546809282</v>
      </c>
      <c r="CU429" s="328">
        <v>0.72450923259800248</v>
      </c>
      <c r="CV429" s="328">
        <v>0.56474537198315367</v>
      </c>
      <c r="CW429" s="329">
        <v>0.14557914399645977</v>
      </c>
    </row>
    <row r="430" spans="1:101" x14ac:dyDescent="0.25">
      <c r="A430" s="322">
        <v>428</v>
      </c>
      <c r="B430" s="327">
        <v>0.97767978833690194</v>
      </c>
      <c r="C430" s="328">
        <v>0.72020263387667272</v>
      </c>
      <c r="D430" s="328">
        <v>0.75542924739524175</v>
      </c>
      <c r="E430" s="328">
        <v>0.23513746970782279</v>
      </c>
      <c r="F430" s="328">
        <v>0.86110102266655542</v>
      </c>
      <c r="G430" s="328">
        <v>0.57871078892855987</v>
      </c>
      <c r="H430" s="328">
        <v>0.94784091895392497</v>
      </c>
      <c r="I430" s="328">
        <v>0.34149437628658852</v>
      </c>
      <c r="J430" s="328">
        <v>0.427553852053002</v>
      </c>
      <c r="K430" s="328">
        <v>0.33299770115362648</v>
      </c>
      <c r="L430" s="328">
        <v>0.27506746949635019</v>
      </c>
      <c r="M430" s="328">
        <v>0.5665273752604838</v>
      </c>
      <c r="N430" s="328">
        <v>0.90428957073998695</v>
      </c>
      <c r="O430" s="328">
        <v>0.11112688167357909</v>
      </c>
      <c r="P430" s="328">
        <v>0.13351596826257683</v>
      </c>
      <c r="Q430" s="328">
        <v>0.57049804923877989</v>
      </c>
      <c r="R430" s="328">
        <v>0.5457091278330517</v>
      </c>
      <c r="S430" s="328">
        <v>0.48396452751079533</v>
      </c>
      <c r="T430" s="328">
        <v>0.57541496081119448</v>
      </c>
      <c r="U430" s="328">
        <v>0.38497408801140942</v>
      </c>
      <c r="V430" s="328">
        <v>0.5266825046385224</v>
      </c>
      <c r="W430" s="328">
        <v>0.71767305531452541</v>
      </c>
      <c r="X430" s="328">
        <v>0.40437586511391377</v>
      </c>
      <c r="Y430" s="328">
        <v>0.12529895139097058</v>
      </c>
      <c r="Z430" s="328">
        <v>0.94136214058384216</v>
      </c>
      <c r="AA430" s="328">
        <v>9.0811962175952221E-2</v>
      </c>
      <c r="AB430" s="328">
        <v>0.34987316472926167</v>
      </c>
      <c r="AC430" s="328">
        <v>0.62339509050168562</v>
      </c>
      <c r="AD430" s="328">
        <v>0.92242354740097987</v>
      </c>
      <c r="AE430" s="328">
        <v>0.40542668754888167</v>
      </c>
      <c r="AF430" s="328">
        <v>0.18789477850277869</v>
      </c>
      <c r="AG430" s="328">
        <v>0.77799077107226999</v>
      </c>
      <c r="AH430" s="328">
        <v>0.93011028623202585</v>
      </c>
      <c r="AI430" s="328">
        <v>0.30358776006435173</v>
      </c>
      <c r="AJ430" s="328">
        <v>0.64176251545554885</v>
      </c>
      <c r="AK430" s="328">
        <v>0.26342906448524928</v>
      </c>
      <c r="AL430" s="328">
        <v>8.907010431791651E-2</v>
      </c>
      <c r="AM430" s="328">
        <v>0.19224032567397265</v>
      </c>
      <c r="AN430" s="328">
        <v>0.41119528040984266</v>
      </c>
      <c r="AO430" s="328">
        <v>0.16249977922727199</v>
      </c>
      <c r="AP430" s="328">
        <v>0.82235411993824603</v>
      </c>
      <c r="AQ430" s="328">
        <v>0.71081597936444796</v>
      </c>
      <c r="AR430" s="328">
        <v>0.87291808822912764</v>
      </c>
      <c r="AS430" s="328">
        <v>0.80226216212484247</v>
      </c>
      <c r="AT430" s="328">
        <v>0.62575460762454682</v>
      </c>
      <c r="AU430" s="328">
        <v>0.38150029834678234</v>
      </c>
      <c r="AV430" s="328">
        <v>0.68967995439822571</v>
      </c>
      <c r="AW430" s="328">
        <v>0.88381858255064838</v>
      </c>
      <c r="AX430" s="328">
        <v>0.85896106700352681</v>
      </c>
      <c r="AY430" s="328">
        <v>0.49595826980273938</v>
      </c>
      <c r="AZ430" s="328">
        <v>0.19024409349691584</v>
      </c>
      <c r="BA430" s="328">
        <v>0.20804224299796203</v>
      </c>
      <c r="BB430" s="328">
        <v>0.76242582523729974</v>
      </c>
      <c r="BC430" s="328">
        <v>0.93432536342392503</v>
      </c>
      <c r="BD430" s="328">
        <v>4.3982129954207139E-2</v>
      </c>
      <c r="BE430" s="328">
        <v>0.27219342834280114</v>
      </c>
      <c r="BF430" s="328">
        <v>0.95396642441400692</v>
      </c>
      <c r="BG430" s="328">
        <v>0.90458599167016995</v>
      </c>
      <c r="BH430" s="328">
        <v>0.22707219729773453</v>
      </c>
      <c r="BI430" s="328">
        <v>0.60891399793886247</v>
      </c>
      <c r="BJ430" s="328">
        <v>0.25375833645560708</v>
      </c>
      <c r="BK430" s="328">
        <v>0.42315683876036525</v>
      </c>
      <c r="BL430" s="328">
        <v>2.5001739108818199E-2</v>
      </c>
      <c r="BM430" s="328">
        <v>0.3851929573869235</v>
      </c>
      <c r="BN430" s="328">
        <v>0.44126425288671101</v>
      </c>
      <c r="BO430" s="328">
        <v>0.85575369793338774</v>
      </c>
      <c r="BP430" s="328">
        <v>0.74233744069320018</v>
      </c>
      <c r="BQ430" s="328">
        <v>0.48102338840260916</v>
      </c>
      <c r="BR430" s="328">
        <v>0.73535484887870073</v>
      </c>
      <c r="BS430" s="328">
        <v>0.14333710063140703</v>
      </c>
      <c r="BT430" s="328">
        <v>0.17235685961491054</v>
      </c>
      <c r="BU430" s="328">
        <v>0.22245225899180276</v>
      </c>
      <c r="BV430" s="328">
        <v>7.4325285621545945E-2</v>
      </c>
      <c r="BW430" s="328">
        <v>0.58870229234432081</v>
      </c>
      <c r="BX430" s="328">
        <v>0.24970064154105431</v>
      </c>
      <c r="BY430" s="328">
        <v>0.87951032851008204</v>
      </c>
      <c r="BZ430" s="328">
        <v>0.78287736975691669</v>
      </c>
      <c r="CA430" s="328">
        <v>0.97533926157036088</v>
      </c>
      <c r="CB430" s="328">
        <v>0.44004953120762025</v>
      </c>
      <c r="CC430" s="328">
        <v>0.13104239121824435</v>
      </c>
      <c r="CD430" s="328">
        <v>0.8665153132684047</v>
      </c>
      <c r="CE430" s="328">
        <v>0.4610917398726464</v>
      </c>
      <c r="CF430" s="328">
        <v>0.966432388591697</v>
      </c>
      <c r="CG430" s="328">
        <v>0.528283171368785</v>
      </c>
      <c r="CH430" s="328">
        <v>0.45334156656316527</v>
      </c>
      <c r="CI430" s="328">
        <v>0.66426364986453001</v>
      </c>
      <c r="CJ430" s="328">
        <v>0.49871331523241391</v>
      </c>
      <c r="CK430" s="328">
        <v>0.21292849447148932</v>
      </c>
      <c r="CL430" s="328">
        <v>0.74836149400659191</v>
      </c>
      <c r="CM430" s="328">
        <v>0.50030377648928814</v>
      </c>
      <c r="CN430" s="328">
        <v>0.99777634592554509</v>
      </c>
      <c r="CO430" s="328">
        <v>0.87876797509039672</v>
      </c>
      <c r="CP430" s="328">
        <v>0.9497443845432374</v>
      </c>
      <c r="CQ430" s="328">
        <v>5.532804641151956E-2</v>
      </c>
      <c r="CR430" s="328">
        <v>0.95656089565693359</v>
      </c>
      <c r="CS430" s="328">
        <v>4.1751977121318617E-2</v>
      </c>
      <c r="CT430" s="328">
        <v>0.14124447319405053</v>
      </c>
      <c r="CU430" s="328">
        <v>0.56133949534901273</v>
      </c>
      <c r="CV430" s="328">
        <v>0.62557412877446517</v>
      </c>
      <c r="CW430" s="329">
        <v>6.5510448784182884E-3</v>
      </c>
    </row>
    <row r="431" spans="1:101" x14ac:dyDescent="0.25">
      <c r="A431" s="322">
        <v>429</v>
      </c>
      <c r="B431" s="327">
        <v>0.83073900328095407</v>
      </c>
      <c r="C431" s="328">
        <v>0.50605521197011916</v>
      </c>
      <c r="D431" s="328">
        <v>0.89922793938112155</v>
      </c>
      <c r="E431" s="328">
        <v>6.6328294043403346E-2</v>
      </c>
      <c r="F431" s="328">
        <v>0.74989184145451149</v>
      </c>
      <c r="G431" s="328">
        <v>0.98438587061386262</v>
      </c>
      <c r="H431" s="328">
        <v>0.44160159437041013</v>
      </c>
      <c r="I431" s="328">
        <v>0.5051925253444649</v>
      </c>
      <c r="J431" s="328">
        <v>0.6674203819040434</v>
      </c>
      <c r="K431" s="328">
        <v>0.45951259651104337</v>
      </c>
      <c r="L431" s="328">
        <v>0.95244554426008721</v>
      </c>
      <c r="M431" s="328">
        <v>0.53034661557974738</v>
      </c>
      <c r="N431" s="328">
        <v>0.86518450985301243</v>
      </c>
      <c r="O431" s="328">
        <v>8.0446620123379553E-2</v>
      </c>
      <c r="P431" s="328">
        <v>0.85918797463241603</v>
      </c>
      <c r="Q431" s="328">
        <v>0.80580268843386471</v>
      </c>
      <c r="R431" s="328">
        <v>0.80258521977427666</v>
      </c>
      <c r="S431" s="328">
        <v>0.35746481914422823</v>
      </c>
      <c r="T431" s="328">
        <v>0.1995985696131426</v>
      </c>
      <c r="U431" s="328">
        <v>6.5173841429492008E-2</v>
      </c>
      <c r="V431" s="328">
        <v>3.6996587852167195E-2</v>
      </c>
      <c r="W431" s="328">
        <v>0.46139682467450438</v>
      </c>
      <c r="X431" s="328">
        <v>3.6801640768797661E-2</v>
      </c>
      <c r="Y431" s="328">
        <v>0.60869566762820959</v>
      </c>
      <c r="Z431" s="328">
        <v>0.95645213777540317</v>
      </c>
      <c r="AA431" s="328">
        <v>0.14803991689699814</v>
      </c>
      <c r="AB431" s="328">
        <v>3.0943541059534674E-2</v>
      </c>
      <c r="AC431" s="328">
        <v>3.2474915941469895E-2</v>
      </c>
      <c r="AD431" s="328">
        <v>0.2374564378053492</v>
      </c>
      <c r="AE431" s="328">
        <v>0.75760546441873888</v>
      </c>
      <c r="AF431" s="328">
        <v>0.81067424068446803</v>
      </c>
      <c r="AG431" s="328">
        <v>0.95418016645232129</v>
      </c>
      <c r="AH431" s="328">
        <v>9.1990987170860627E-2</v>
      </c>
      <c r="AI431" s="328">
        <v>0.89763014284881892</v>
      </c>
      <c r="AJ431" s="328">
        <v>0.93969085129034013</v>
      </c>
      <c r="AK431" s="328">
        <v>0.45556695454738105</v>
      </c>
      <c r="AL431" s="328">
        <v>4.6515736936006746E-2</v>
      </c>
      <c r="AM431" s="328">
        <v>0.67005561374297984</v>
      </c>
      <c r="AN431" s="328">
        <v>0.40980455824729423</v>
      </c>
      <c r="AO431" s="328">
        <v>6.6985721384209107E-2</v>
      </c>
      <c r="AP431" s="328">
        <v>0.71632942225258156</v>
      </c>
      <c r="AQ431" s="328">
        <v>0.9875028784184392</v>
      </c>
      <c r="AR431" s="328">
        <v>0.60394836354651193</v>
      </c>
      <c r="AS431" s="328">
        <v>0.20183910878339617</v>
      </c>
      <c r="AT431" s="328">
        <v>0.88533244490841145</v>
      </c>
      <c r="AU431" s="328">
        <v>0.45125306768948414</v>
      </c>
      <c r="AV431" s="328">
        <v>8.0950904182609307E-2</v>
      </c>
      <c r="AW431" s="328">
        <v>0.78934727375707014</v>
      </c>
      <c r="AX431" s="328">
        <v>0.56832987794997969</v>
      </c>
      <c r="AY431" s="328">
        <v>0.56626709510919104</v>
      </c>
      <c r="AZ431" s="328">
        <v>0.78066939653729506</v>
      </c>
      <c r="BA431" s="328">
        <v>0.74634276392822074</v>
      </c>
      <c r="BB431" s="328">
        <v>5.6674092409603638E-2</v>
      </c>
      <c r="BC431" s="328">
        <v>0.9044246704393335</v>
      </c>
      <c r="BD431" s="328">
        <v>0.83862026179517368</v>
      </c>
      <c r="BE431" s="328">
        <v>0.98359553961252555</v>
      </c>
      <c r="BF431" s="328">
        <v>0.87667980040461191</v>
      </c>
      <c r="BG431" s="328">
        <v>0.22314970181077198</v>
      </c>
      <c r="BH431" s="328">
        <v>0.97460272718561658</v>
      </c>
      <c r="BI431" s="328">
        <v>0.70902284094398493</v>
      </c>
      <c r="BJ431" s="328">
        <v>0.73954490821061603</v>
      </c>
      <c r="BK431" s="328">
        <v>0.84403769659943828</v>
      </c>
      <c r="BL431" s="328">
        <v>0.4738483219604368</v>
      </c>
      <c r="BM431" s="328">
        <v>0.34071654852196831</v>
      </c>
      <c r="BN431" s="328">
        <v>0.51908847408858994</v>
      </c>
      <c r="BO431" s="328">
        <v>0.65103276569033164</v>
      </c>
      <c r="BP431" s="328">
        <v>0.77195526307473905</v>
      </c>
      <c r="BQ431" s="328">
        <v>0.38622216840965629</v>
      </c>
      <c r="BR431" s="328">
        <v>0.52084371781691341</v>
      </c>
      <c r="BS431" s="328">
        <v>0.35095174080392244</v>
      </c>
      <c r="BT431" s="328">
        <v>0.29039696146887595</v>
      </c>
      <c r="BU431" s="328">
        <v>0.71581881718580309</v>
      </c>
      <c r="BV431" s="328">
        <v>0.42641837346754796</v>
      </c>
      <c r="BW431" s="328">
        <v>0.34742744044970264</v>
      </c>
      <c r="BX431" s="328">
        <v>0.72343481678815902</v>
      </c>
      <c r="BY431" s="328">
        <v>0.41316420591023895</v>
      </c>
      <c r="BZ431" s="328">
        <v>0.49964878841008309</v>
      </c>
      <c r="CA431" s="328">
        <v>0.2300627679769911</v>
      </c>
      <c r="CB431" s="328">
        <v>0.1734858010370337</v>
      </c>
      <c r="CC431" s="328">
        <v>0.45460674013374125</v>
      </c>
      <c r="CD431" s="328">
        <v>9.5592961939235943E-2</v>
      </c>
      <c r="CE431" s="328">
        <v>0.27132980877669177</v>
      </c>
      <c r="CF431" s="328">
        <v>0.21817382437864996</v>
      </c>
      <c r="CG431" s="328">
        <v>0.25508492432018759</v>
      </c>
      <c r="CH431" s="328">
        <v>0.12167922164879474</v>
      </c>
      <c r="CI431" s="328">
        <v>0.34313976367810373</v>
      </c>
      <c r="CJ431" s="328">
        <v>0.44249303485861002</v>
      </c>
      <c r="CK431" s="328">
        <v>1.1694818924163242E-2</v>
      </c>
      <c r="CL431" s="328">
        <v>0.7141186091492191</v>
      </c>
      <c r="CM431" s="328">
        <v>0.70444094886634967</v>
      </c>
      <c r="CN431" s="328">
        <v>0.61431321913612358</v>
      </c>
      <c r="CO431" s="328">
        <v>0.89414158028795421</v>
      </c>
      <c r="CP431" s="328">
        <v>0.13535552500889292</v>
      </c>
      <c r="CQ431" s="328">
        <v>0.40385070402157508</v>
      </c>
      <c r="CR431" s="328">
        <v>0.55570063149111348</v>
      </c>
      <c r="CS431" s="328">
        <v>0.16792512964999151</v>
      </c>
      <c r="CT431" s="328">
        <v>0.36356930721562475</v>
      </c>
      <c r="CU431" s="328">
        <v>6.5935696540011524E-2</v>
      </c>
      <c r="CV431" s="328">
        <v>0.52240809371158137</v>
      </c>
      <c r="CW431" s="329">
        <v>0.9051891460430137</v>
      </c>
    </row>
    <row r="432" spans="1:101" x14ac:dyDescent="0.25">
      <c r="A432" s="322">
        <v>430</v>
      </c>
      <c r="B432" s="327">
        <v>2.4479683952195685E-2</v>
      </c>
      <c r="C432" s="328">
        <v>2.0007150973176291E-2</v>
      </c>
      <c r="D432" s="328">
        <v>1.167535782068807E-2</v>
      </c>
      <c r="E432" s="328">
        <v>0.46173809294015777</v>
      </c>
      <c r="F432" s="328">
        <v>0.52799132261920811</v>
      </c>
      <c r="G432" s="328">
        <v>0.64425737919339743</v>
      </c>
      <c r="H432" s="328">
        <v>0.72382654604530128</v>
      </c>
      <c r="I432" s="328">
        <v>0.93381860022288898</v>
      </c>
      <c r="J432" s="328">
        <v>2.1249463555769843E-2</v>
      </c>
      <c r="K432" s="328">
        <v>0.63780817581869442</v>
      </c>
      <c r="L432" s="328">
        <v>0.98331154093636042</v>
      </c>
      <c r="M432" s="328">
        <v>0.79659034104441862</v>
      </c>
      <c r="N432" s="328">
        <v>0.42881319258860451</v>
      </c>
      <c r="O432" s="328">
        <v>0.30433273524696336</v>
      </c>
      <c r="P432" s="328">
        <v>0.79410905877372429</v>
      </c>
      <c r="Q432" s="328">
        <v>0.9617660762232294</v>
      </c>
      <c r="R432" s="328">
        <v>0.84923007138021145</v>
      </c>
      <c r="S432" s="328">
        <v>0.57270432290732209</v>
      </c>
      <c r="T432" s="328">
        <v>0.40669055481311922</v>
      </c>
      <c r="U432" s="328">
        <v>0.4871808985361914</v>
      </c>
      <c r="V432" s="328">
        <v>1.4724700056621742E-2</v>
      </c>
      <c r="W432" s="328">
        <v>0.29037649665004039</v>
      </c>
      <c r="X432" s="328">
        <v>0.2356926559068262</v>
      </c>
      <c r="Y432" s="328">
        <v>5.33901929530054E-2</v>
      </c>
      <c r="Z432" s="328">
        <v>0.78702105891283214</v>
      </c>
      <c r="AA432" s="328">
        <v>0.39900077037177173</v>
      </c>
      <c r="AB432" s="328">
        <v>0.882382968501503</v>
      </c>
      <c r="AC432" s="328">
        <v>0.52637591710125298</v>
      </c>
      <c r="AD432" s="328">
        <v>0.91074916409395179</v>
      </c>
      <c r="AE432" s="328">
        <v>0.89008635732469377</v>
      </c>
      <c r="AF432" s="328">
        <v>0.16414845559585256</v>
      </c>
      <c r="AG432" s="328">
        <v>0.49887831565789686</v>
      </c>
      <c r="AH432" s="328">
        <v>0.90090691973037718</v>
      </c>
      <c r="AI432" s="328">
        <v>0.9751994623266711</v>
      </c>
      <c r="AJ432" s="328">
        <v>0.23685041880774893</v>
      </c>
      <c r="AK432" s="328">
        <v>0.45018054374705585</v>
      </c>
      <c r="AL432" s="328">
        <v>4.420667707354653E-2</v>
      </c>
      <c r="AM432" s="328">
        <v>0.36660098529020346</v>
      </c>
      <c r="AN432" s="328">
        <v>0.43761632750669643</v>
      </c>
      <c r="AO432" s="328">
        <v>0.39037917670447531</v>
      </c>
      <c r="AP432" s="328">
        <v>0.54278027463428047</v>
      </c>
      <c r="AQ432" s="328">
        <v>6.649659658052709E-2</v>
      </c>
      <c r="AR432" s="328">
        <v>0.61557763418838363</v>
      </c>
      <c r="AS432" s="328">
        <v>0.28656293210414141</v>
      </c>
      <c r="AT432" s="328">
        <v>0.22639121295418985</v>
      </c>
      <c r="AU432" s="328">
        <v>0.99119234098458375</v>
      </c>
      <c r="AV432" s="328">
        <v>0.43730184652466475</v>
      </c>
      <c r="AW432" s="328">
        <v>0.17661830609607687</v>
      </c>
      <c r="AX432" s="328">
        <v>9.4736746922823301E-2</v>
      </c>
      <c r="AY432" s="328">
        <v>9.8111747422541029E-2</v>
      </c>
      <c r="AZ432" s="328">
        <v>3.0842632684696447E-2</v>
      </c>
      <c r="BA432" s="328">
        <v>0.79957244890019297</v>
      </c>
      <c r="BB432" s="328">
        <v>3.6353511846842546E-2</v>
      </c>
      <c r="BC432" s="328">
        <v>0.66320105605895119</v>
      </c>
      <c r="BD432" s="328">
        <v>0.14266046733762572</v>
      </c>
      <c r="BE432" s="328">
        <v>0.87774814395804501</v>
      </c>
      <c r="BF432" s="328">
        <v>0.55182536994348208</v>
      </c>
      <c r="BG432" s="328">
        <v>0.10475485573400878</v>
      </c>
      <c r="BH432" s="328">
        <v>0.79459359802372131</v>
      </c>
      <c r="BI432" s="328">
        <v>0.1825772212967447</v>
      </c>
      <c r="BJ432" s="328">
        <v>1.4728597539978239E-2</v>
      </c>
      <c r="BK432" s="328">
        <v>0.63704659823021181</v>
      </c>
      <c r="BL432" s="328">
        <v>9.0289466164221288E-2</v>
      </c>
      <c r="BM432" s="328">
        <v>0.62602919950836289</v>
      </c>
      <c r="BN432" s="328">
        <v>0.62481256034552834</v>
      </c>
      <c r="BO432" s="328">
        <v>0.91504182406952506</v>
      </c>
      <c r="BP432" s="328">
        <v>0.47018227385183486</v>
      </c>
      <c r="BQ432" s="328">
        <v>0.86950398974061782</v>
      </c>
      <c r="BR432" s="328">
        <v>0.85800986449297278</v>
      </c>
      <c r="BS432" s="328">
        <v>0.65413446755279736</v>
      </c>
      <c r="BT432" s="328">
        <v>0.95548607306372335</v>
      </c>
      <c r="BU432" s="328">
        <v>0.46822961362861121</v>
      </c>
      <c r="BV432" s="328">
        <v>0.2076474273178166</v>
      </c>
      <c r="BW432" s="328">
        <v>0.82546963765681358</v>
      </c>
      <c r="BX432" s="328">
        <v>0.85960445376585293</v>
      </c>
      <c r="BY432" s="328">
        <v>0.34277284224141624</v>
      </c>
      <c r="BZ432" s="328">
        <v>0.26769336467248994</v>
      </c>
      <c r="CA432" s="328">
        <v>0.39565824329808619</v>
      </c>
      <c r="CB432" s="328">
        <v>2.1643965064812587E-2</v>
      </c>
      <c r="CC432" s="328">
        <v>0.16393061384022278</v>
      </c>
      <c r="CD432" s="328">
        <v>0.25633797194073371</v>
      </c>
      <c r="CE432" s="328">
        <v>0.69967081921510621</v>
      </c>
      <c r="CF432" s="328">
        <v>0.3817562216154935</v>
      </c>
      <c r="CG432" s="328">
        <v>5.5140077300595003E-2</v>
      </c>
      <c r="CH432" s="328">
        <v>0.59403037737711628</v>
      </c>
      <c r="CI432" s="328">
        <v>7.559312716620914E-2</v>
      </c>
      <c r="CJ432" s="328">
        <v>0.19996421414782661</v>
      </c>
      <c r="CK432" s="328">
        <v>0.41272577415658418</v>
      </c>
      <c r="CL432" s="328">
        <v>0.29731227220813938</v>
      </c>
      <c r="CM432" s="328">
        <v>0.60337100778159725</v>
      </c>
      <c r="CN432" s="328">
        <v>0.55754080054791633</v>
      </c>
      <c r="CO432" s="328">
        <v>0.79320737430183019</v>
      </c>
      <c r="CP432" s="328">
        <v>8.339188736244818E-2</v>
      </c>
      <c r="CQ432" s="328">
        <v>0.785260137024824</v>
      </c>
      <c r="CR432" s="328">
        <v>0.69521979289272506</v>
      </c>
      <c r="CS432" s="328">
        <v>0.21308142217308124</v>
      </c>
      <c r="CT432" s="328">
        <v>0.5595011931291296</v>
      </c>
      <c r="CU432" s="328">
        <v>0.2364935227393492</v>
      </c>
      <c r="CV432" s="328">
        <v>0.65310773672035261</v>
      </c>
      <c r="CW432" s="329">
        <v>0.30765971071546883</v>
      </c>
    </row>
    <row r="433" spans="1:101" x14ac:dyDescent="0.25">
      <c r="A433" s="322">
        <v>431</v>
      </c>
      <c r="B433" s="327">
        <v>0.20950016647697911</v>
      </c>
      <c r="C433" s="328">
        <v>0.35471877529413298</v>
      </c>
      <c r="D433" s="328">
        <v>0.95999373881365568</v>
      </c>
      <c r="E433" s="328">
        <v>0.11090877208028704</v>
      </c>
      <c r="F433" s="328">
        <v>7.8821194139250039E-2</v>
      </c>
      <c r="G433" s="328">
        <v>0.8012685380888156</v>
      </c>
      <c r="H433" s="328">
        <v>0.65606907451207785</v>
      </c>
      <c r="I433" s="328">
        <v>0.57338031038965021</v>
      </c>
      <c r="J433" s="328">
        <v>0.85337112004465987</v>
      </c>
      <c r="K433" s="328">
        <v>0.78389193463776974</v>
      </c>
      <c r="L433" s="328">
        <v>0.98276808216928657</v>
      </c>
      <c r="M433" s="328">
        <v>0.808636843081465</v>
      </c>
      <c r="N433" s="328">
        <v>0.98061679160496329</v>
      </c>
      <c r="O433" s="328">
        <v>0.56401217023597816</v>
      </c>
      <c r="P433" s="328">
        <v>0.66451955250225048</v>
      </c>
      <c r="Q433" s="328">
        <v>0.56108352212830326</v>
      </c>
      <c r="R433" s="328">
        <v>0.50604372864621361</v>
      </c>
      <c r="S433" s="328">
        <v>0.84894706009046939</v>
      </c>
      <c r="T433" s="328">
        <v>0.72086966942147601</v>
      </c>
      <c r="U433" s="328">
        <v>0.75540714901881234</v>
      </c>
      <c r="V433" s="328">
        <v>0.47428280586220506</v>
      </c>
      <c r="W433" s="328">
        <v>0.43079517018680957</v>
      </c>
      <c r="X433" s="328">
        <v>7.6917688989570188E-2</v>
      </c>
      <c r="Y433" s="328">
        <v>0.32692953025606108</v>
      </c>
      <c r="Z433" s="328">
        <v>0.86209786349765727</v>
      </c>
      <c r="AA433" s="328">
        <v>0.79148952635722658</v>
      </c>
      <c r="AB433" s="328">
        <v>0.52539893869740295</v>
      </c>
      <c r="AC433" s="328">
        <v>4.3054968914449709E-2</v>
      </c>
      <c r="AD433" s="328">
        <v>0.1413304913168969</v>
      </c>
      <c r="AE433" s="328">
        <v>9.6555206237091795E-2</v>
      </c>
      <c r="AF433" s="328">
        <v>8.9883439425409106E-2</v>
      </c>
      <c r="AG433" s="328">
        <v>0.32674598394512122</v>
      </c>
      <c r="AH433" s="328">
        <v>0.26831455335559395</v>
      </c>
      <c r="AI433" s="328">
        <v>0.31767092000675445</v>
      </c>
      <c r="AJ433" s="328">
        <v>0.56078211696683966</v>
      </c>
      <c r="AK433" s="328">
        <v>0.62026651118649245</v>
      </c>
      <c r="AL433" s="328">
        <v>0.83180201086823868</v>
      </c>
      <c r="AM433" s="328">
        <v>0.41772657226147136</v>
      </c>
      <c r="AN433" s="328">
        <v>0.4485193034236965</v>
      </c>
      <c r="AO433" s="328">
        <v>0.51833390764440779</v>
      </c>
      <c r="AP433" s="328">
        <v>0.22604563491608864</v>
      </c>
      <c r="AQ433" s="328">
        <v>0.91961926761515755</v>
      </c>
      <c r="AR433" s="328">
        <v>0.24244605970217403</v>
      </c>
      <c r="AS433" s="328">
        <v>0.90537064497517128</v>
      </c>
      <c r="AT433" s="328">
        <v>8.8107004464799132E-4</v>
      </c>
      <c r="AU433" s="328">
        <v>0.16683144386817084</v>
      </c>
      <c r="AV433" s="328">
        <v>0.77857387292876745</v>
      </c>
      <c r="AW433" s="328">
        <v>0.58377844870949369</v>
      </c>
      <c r="AX433" s="328">
        <v>0.37454541348253523</v>
      </c>
      <c r="AY433" s="328">
        <v>0.78160339648171639</v>
      </c>
      <c r="AZ433" s="328">
        <v>0.20890175726155147</v>
      </c>
      <c r="BA433" s="328">
        <v>0.74875223801345347</v>
      </c>
      <c r="BB433" s="328">
        <v>5.615556303854774E-2</v>
      </c>
      <c r="BC433" s="328">
        <v>0.48176635500178122</v>
      </c>
      <c r="BD433" s="328">
        <v>0.23678707167818747</v>
      </c>
      <c r="BE433" s="328">
        <v>0.15307028549787605</v>
      </c>
      <c r="BF433" s="328">
        <v>0.75132947877827849</v>
      </c>
      <c r="BG433" s="328">
        <v>0.2219629959598004</v>
      </c>
      <c r="BH433" s="328">
        <v>0.13745705076239112</v>
      </c>
      <c r="BI433" s="328">
        <v>0.9536935644187976</v>
      </c>
      <c r="BJ433" s="328">
        <v>0.71638968957881555</v>
      </c>
      <c r="BK433" s="328">
        <v>0.67024765853277835</v>
      </c>
      <c r="BL433" s="328">
        <v>0.91297257068357673</v>
      </c>
      <c r="BM433" s="328">
        <v>0.48445320954308269</v>
      </c>
      <c r="BN433" s="328">
        <v>0.31069923334711502</v>
      </c>
      <c r="BO433" s="328">
        <v>0.83812649106687487</v>
      </c>
      <c r="BP433" s="328">
        <v>0.91525133002161052</v>
      </c>
      <c r="BQ433" s="328">
        <v>0.68779861173500567</v>
      </c>
      <c r="BR433" s="328">
        <v>0.17684379423580632</v>
      </c>
      <c r="BS433" s="328">
        <v>0.26197509362424443</v>
      </c>
      <c r="BT433" s="328">
        <v>0.34147417204717456</v>
      </c>
      <c r="BU433" s="328">
        <v>0.66168596335326946</v>
      </c>
      <c r="BV433" s="328">
        <v>0.40626461012537818</v>
      </c>
      <c r="BW433" s="328">
        <v>0.43067260626538784</v>
      </c>
      <c r="BX433" s="328">
        <v>1.6427526702636808E-2</v>
      </c>
      <c r="BY433" s="328">
        <v>0.88998068812887166</v>
      </c>
      <c r="BZ433" s="328">
        <v>0.79409685413302622</v>
      </c>
      <c r="CA433" s="328">
        <v>0.26557758291567435</v>
      </c>
      <c r="CB433" s="328">
        <v>0.7156388414324697</v>
      </c>
      <c r="CC433" s="328">
        <v>0.9981690342643752</v>
      </c>
      <c r="CD433" s="328">
        <v>0.65656629053915339</v>
      </c>
      <c r="CE433" s="328">
        <v>0.85707518284333517</v>
      </c>
      <c r="CF433" s="328">
        <v>0.19157642980229217</v>
      </c>
      <c r="CG433" s="328">
        <v>0.31751703305496637</v>
      </c>
      <c r="CH433" s="328">
        <v>9.8692795008539669E-2</v>
      </c>
      <c r="CI433" s="328">
        <v>0.39759968224219211</v>
      </c>
      <c r="CJ433" s="328">
        <v>0.67428464613986172</v>
      </c>
      <c r="CK433" s="328">
        <v>0.56497519035882182</v>
      </c>
      <c r="CL433" s="328">
        <v>1.192324524045385E-2</v>
      </c>
      <c r="CM433" s="328">
        <v>0.28288643161207894</v>
      </c>
      <c r="CN433" s="328">
        <v>0.71099456955034213</v>
      </c>
      <c r="CO433" s="328">
        <v>0.71689613198567415</v>
      </c>
      <c r="CP433" s="328">
        <v>0.71492292191097873</v>
      </c>
      <c r="CQ433" s="328">
        <v>0.84852283172847875</v>
      </c>
      <c r="CR433" s="328">
        <v>0.60163543577386491</v>
      </c>
      <c r="CS433" s="328">
        <v>0.75185224592321709</v>
      </c>
      <c r="CT433" s="328">
        <v>0.82884345984084229</v>
      </c>
      <c r="CU433" s="328">
        <v>2.4966370154534179E-2</v>
      </c>
      <c r="CV433" s="328">
        <v>0.43034681825141208</v>
      </c>
      <c r="CW433" s="329">
        <v>0.3459692116158295</v>
      </c>
    </row>
    <row r="434" spans="1:101" x14ac:dyDescent="0.25">
      <c r="A434" s="322">
        <v>432</v>
      </c>
      <c r="B434" s="327">
        <v>0.11793257707133642</v>
      </c>
      <c r="C434" s="328">
        <v>0.84376526743424973</v>
      </c>
      <c r="D434" s="328">
        <v>0.75029120826439399</v>
      </c>
      <c r="E434" s="328">
        <v>0.74543439964734781</v>
      </c>
      <c r="F434" s="328">
        <v>4.1235123415341413E-2</v>
      </c>
      <c r="G434" s="328">
        <v>0.30293978081386652</v>
      </c>
      <c r="H434" s="328">
        <v>0.48272939416021843</v>
      </c>
      <c r="I434" s="328">
        <v>0.83760807299715356</v>
      </c>
      <c r="J434" s="328">
        <v>0.68581631667147569</v>
      </c>
      <c r="K434" s="328">
        <v>0.84692223367745956</v>
      </c>
      <c r="L434" s="328">
        <v>0.72919282572936739</v>
      </c>
      <c r="M434" s="328">
        <v>0.16989534828141384</v>
      </c>
      <c r="N434" s="328">
        <v>0.17421430995712606</v>
      </c>
      <c r="O434" s="328">
        <v>0.27055310728717208</v>
      </c>
      <c r="P434" s="328">
        <v>0.44777261163202819</v>
      </c>
      <c r="Q434" s="328">
        <v>0.18789205778926643</v>
      </c>
      <c r="R434" s="328">
        <v>0.79849906681333938</v>
      </c>
      <c r="S434" s="328">
        <v>0.69913160598950985</v>
      </c>
      <c r="T434" s="328">
        <v>0.66009711533273929</v>
      </c>
      <c r="U434" s="328">
        <v>9.9404243357693822E-2</v>
      </c>
      <c r="V434" s="328">
        <v>0.18978434915255527</v>
      </c>
      <c r="W434" s="328">
        <v>0.68962795624818796</v>
      </c>
      <c r="X434" s="328">
        <v>0.29509126044461476</v>
      </c>
      <c r="Y434" s="328">
        <v>0.14962358423163868</v>
      </c>
      <c r="Z434" s="328">
        <v>0.67874236334975802</v>
      </c>
      <c r="AA434" s="328">
        <v>2.7867751290375997E-2</v>
      </c>
      <c r="AB434" s="328">
        <v>0.56507190741619318</v>
      </c>
      <c r="AC434" s="328">
        <v>0.84598644618362262</v>
      </c>
      <c r="AD434" s="328">
        <v>0.40431911277279653</v>
      </c>
      <c r="AE434" s="328">
        <v>0.77331520121500796</v>
      </c>
      <c r="AF434" s="328">
        <v>0.10315307614062252</v>
      </c>
      <c r="AG434" s="328">
        <v>0.80955232023692147</v>
      </c>
      <c r="AH434" s="328">
        <v>0.64901896191375474</v>
      </c>
      <c r="AI434" s="328">
        <v>0.37834283971220395</v>
      </c>
      <c r="AJ434" s="328">
        <v>0.82343127227305724</v>
      </c>
      <c r="AK434" s="328">
        <v>0.13200695936376849</v>
      </c>
      <c r="AL434" s="328">
        <v>0.35046165121648265</v>
      </c>
      <c r="AM434" s="328">
        <v>0.95868967092951696</v>
      </c>
      <c r="AN434" s="328">
        <v>0.56900209682312486</v>
      </c>
      <c r="AO434" s="328">
        <v>0.76092996862481677</v>
      </c>
      <c r="AP434" s="328">
        <v>0.76005448048873259</v>
      </c>
      <c r="AQ434" s="328">
        <v>5.8828555110215675E-2</v>
      </c>
      <c r="AR434" s="328">
        <v>9.8157074972481606E-2</v>
      </c>
      <c r="AS434" s="328">
        <v>0.98089352545797248</v>
      </c>
      <c r="AT434" s="328">
        <v>0.64224369862905561</v>
      </c>
      <c r="AU434" s="328">
        <v>0.68509570290116195</v>
      </c>
      <c r="AV434" s="328">
        <v>0.54019277259998599</v>
      </c>
      <c r="AW434" s="328">
        <v>0.20435884940445792</v>
      </c>
      <c r="AX434" s="328">
        <v>0.54175533975928847</v>
      </c>
      <c r="AY434" s="328">
        <v>0.25719198054640646</v>
      </c>
      <c r="AZ434" s="328">
        <v>0.55899160298794692</v>
      </c>
      <c r="BA434" s="328">
        <v>0.97707172849146717</v>
      </c>
      <c r="BB434" s="328">
        <v>0.10809585469758254</v>
      </c>
      <c r="BC434" s="328">
        <v>0.25070430947681333</v>
      </c>
      <c r="BD434" s="328">
        <v>0.11172934189248807</v>
      </c>
      <c r="BE434" s="328">
        <v>0.53053882127041008</v>
      </c>
      <c r="BF434" s="328">
        <v>0.87243907347834249</v>
      </c>
      <c r="BG434" s="328">
        <v>0.36512709301683044</v>
      </c>
      <c r="BH434" s="328">
        <v>0.87862577684905596</v>
      </c>
      <c r="BI434" s="328">
        <v>0.14147289342547875</v>
      </c>
      <c r="BJ434" s="328">
        <v>0.39402094327130754</v>
      </c>
      <c r="BK434" s="328">
        <v>0.9220019924895404</v>
      </c>
      <c r="BL434" s="328">
        <v>0.80388563685905456</v>
      </c>
      <c r="BM434" s="328">
        <v>0.59001080984534227</v>
      </c>
      <c r="BN434" s="328">
        <v>0.34562976843147286</v>
      </c>
      <c r="BO434" s="328">
        <v>0.28813383432081352</v>
      </c>
      <c r="BP434" s="328">
        <v>1.4046804209195685E-2</v>
      </c>
      <c r="BQ434" s="328">
        <v>0.43337676341907838</v>
      </c>
      <c r="BR434" s="328">
        <v>0.31536594407131524</v>
      </c>
      <c r="BS434" s="328">
        <v>0.17576174955602841</v>
      </c>
      <c r="BT434" s="328">
        <v>0.13581780876563077</v>
      </c>
      <c r="BU434" s="328">
        <v>0.82883623090897185</v>
      </c>
      <c r="BV434" s="328">
        <v>0.5687189996505746</v>
      </c>
      <c r="BW434" s="328">
        <v>0.9655934685961558</v>
      </c>
      <c r="BX434" s="328">
        <v>4.0857853595641647E-3</v>
      </c>
      <c r="BY434" s="328">
        <v>8.0816044084961902E-2</v>
      </c>
      <c r="BZ434" s="328">
        <v>0.45319915405921041</v>
      </c>
      <c r="CA434" s="328">
        <v>0.81996055762587172</v>
      </c>
      <c r="CB434" s="328">
        <v>0.53757480997651719</v>
      </c>
      <c r="CC434" s="328">
        <v>0.87978717812956919</v>
      </c>
      <c r="CD434" s="328">
        <v>0.85889196848096749</v>
      </c>
      <c r="CE434" s="328">
        <v>0.77046929706407252</v>
      </c>
      <c r="CF434" s="328">
        <v>0.32865954939269759</v>
      </c>
      <c r="CG434" s="328">
        <v>0.79845059404162133</v>
      </c>
      <c r="CH434" s="328">
        <v>0.84583949999846553</v>
      </c>
      <c r="CI434" s="328">
        <v>0.19927956235403066</v>
      </c>
      <c r="CJ434" s="328">
        <v>0.29754646101958748</v>
      </c>
      <c r="CK434" s="328">
        <v>0.54135388162614362</v>
      </c>
      <c r="CL434" s="328">
        <v>0.5679414635620974</v>
      </c>
      <c r="CM434" s="328">
        <v>0.30556226036755429</v>
      </c>
      <c r="CN434" s="328">
        <v>0.28977449653894749</v>
      </c>
      <c r="CO434" s="328">
        <v>0.48935004601018139</v>
      </c>
      <c r="CP434" s="328">
        <v>0.61975133197595933</v>
      </c>
      <c r="CQ434" s="328">
        <v>0.13351543969964075</v>
      </c>
      <c r="CR434" s="328">
        <v>0.44342387140240724</v>
      </c>
      <c r="CS434" s="328">
        <v>0.40318041548392891</v>
      </c>
      <c r="CT434" s="328">
        <v>0.95568439586251186</v>
      </c>
      <c r="CU434" s="328">
        <v>0.93700568263809147</v>
      </c>
      <c r="CV434" s="328">
        <v>0.34629358476159489</v>
      </c>
      <c r="CW434" s="329">
        <v>0.51763281109577175</v>
      </c>
    </row>
    <row r="435" spans="1:101" x14ac:dyDescent="0.25">
      <c r="A435" s="322">
        <v>433</v>
      </c>
      <c r="B435" s="327">
        <v>0.39656351236672416</v>
      </c>
      <c r="C435" s="328">
        <v>0.49287489115157213</v>
      </c>
      <c r="D435" s="328">
        <v>0.91464980777831695</v>
      </c>
      <c r="E435" s="328">
        <v>0.81878427879325133</v>
      </c>
      <c r="F435" s="328">
        <v>0.9737589439515697</v>
      </c>
      <c r="G435" s="328">
        <v>0.13747835415893772</v>
      </c>
      <c r="H435" s="328">
        <v>0.59775568867009721</v>
      </c>
      <c r="I435" s="328">
        <v>0.82237770070099137</v>
      </c>
      <c r="J435" s="328">
        <v>0.42547324115256391</v>
      </c>
      <c r="K435" s="328">
        <v>0.83294571597515588</v>
      </c>
      <c r="L435" s="328">
        <v>0.55655179304306657</v>
      </c>
      <c r="M435" s="328">
        <v>0.59615933951609934</v>
      </c>
      <c r="N435" s="328">
        <v>0.84433783299169285</v>
      </c>
      <c r="O435" s="328">
        <v>0.31174824328779627</v>
      </c>
      <c r="P435" s="328">
        <v>0.32289297944336104</v>
      </c>
      <c r="Q435" s="328">
        <v>0.57084073097508381</v>
      </c>
      <c r="R435" s="328">
        <v>0.25027927066237776</v>
      </c>
      <c r="S435" s="328">
        <v>0.63009557167031294</v>
      </c>
      <c r="T435" s="328">
        <v>0.293391150360373</v>
      </c>
      <c r="U435" s="328">
        <v>0.14626476970069202</v>
      </c>
      <c r="V435" s="328">
        <v>0.58311854172341993</v>
      </c>
      <c r="W435" s="328">
        <v>0.55719873649175611</v>
      </c>
      <c r="X435" s="328">
        <v>0.38660132394465596</v>
      </c>
      <c r="Y435" s="328">
        <v>0.17360968497659091</v>
      </c>
      <c r="Z435" s="328">
        <v>0.49476125962307727</v>
      </c>
      <c r="AA435" s="328">
        <v>0.58221875533864509</v>
      </c>
      <c r="AB435" s="328">
        <v>2.6937692429629401E-2</v>
      </c>
      <c r="AC435" s="328">
        <v>0.82257215433584285</v>
      </c>
      <c r="AD435" s="328">
        <v>0.58378962220221364</v>
      </c>
      <c r="AE435" s="328">
        <v>0.71938584907637981</v>
      </c>
      <c r="AF435" s="328">
        <v>0.14192694621579705</v>
      </c>
      <c r="AG435" s="328">
        <v>0.41983124517042025</v>
      </c>
      <c r="AH435" s="328">
        <v>0.82365476714209263</v>
      </c>
      <c r="AI435" s="328">
        <v>0.88764766303091513</v>
      </c>
      <c r="AJ435" s="328">
        <v>0.28135824028248879</v>
      </c>
      <c r="AK435" s="328">
        <v>0.1231680386418823</v>
      </c>
      <c r="AL435" s="328">
        <v>0.24600671670823182</v>
      </c>
      <c r="AM435" s="328">
        <v>0.65055892460366938</v>
      </c>
      <c r="AN435" s="328">
        <v>0.68455147036512987</v>
      </c>
      <c r="AO435" s="328">
        <v>0.97634818963384351</v>
      </c>
      <c r="AP435" s="328">
        <v>0.29470767275509768</v>
      </c>
      <c r="AQ435" s="328">
        <v>0.51212603287335345</v>
      </c>
      <c r="AR435" s="328">
        <v>0.54079881072041824</v>
      </c>
      <c r="AS435" s="328">
        <v>0.50864309156092169</v>
      </c>
      <c r="AT435" s="328">
        <v>0.65375919848856956</v>
      </c>
      <c r="AU435" s="328">
        <v>0.17086296612769658</v>
      </c>
      <c r="AV435" s="328">
        <v>0.91022929760980764</v>
      </c>
      <c r="AW435" s="328">
        <v>0.76200254130424394</v>
      </c>
      <c r="AX435" s="328">
        <v>0.17836018804473674</v>
      </c>
      <c r="AY435" s="328">
        <v>0.71269987408948965</v>
      </c>
      <c r="AZ435" s="328">
        <v>0.70952095272799576</v>
      </c>
      <c r="BA435" s="328">
        <v>0.37014603570200677</v>
      </c>
      <c r="BB435" s="328">
        <v>0.47281200142532054</v>
      </c>
      <c r="BC435" s="328">
        <v>0.40813387734212636</v>
      </c>
      <c r="BD435" s="328">
        <v>6.6873530786387692E-2</v>
      </c>
      <c r="BE435" s="328">
        <v>0.92832048260396594</v>
      </c>
      <c r="BF435" s="328">
        <v>0.11893127689672411</v>
      </c>
      <c r="BG435" s="328">
        <v>0.72190455342059789</v>
      </c>
      <c r="BH435" s="328">
        <v>0.68772541129346809</v>
      </c>
      <c r="BI435" s="328">
        <v>0.94770267857666401</v>
      </c>
      <c r="BJ435" s="328">
        <v>0.71059539208595712</v>
      </c>
      <c r="BK435" s="328">
        <v>0.16067466705675493</v>
      </c>
      <c r="BL435" s="328">
        <v>0.53272708249318512</v>
      </c>
      <c r="BM435" s="328">
        <v>0.96903023494148499</v>
      </c>
      <c r="BN435" s="328">
        <v>0.81179564340172128</v>
      </c>
      <c r="BO435" s="328">
        <v>0.55327882529706596</v>
      </c>
      <c r="BP435" s="328">
        <v>0.86015350344848618</v>
      </c>
      <c r="BQ435" s="328">
        <v>0.4023124693588338</v>
      </c>
      <c r="BR435" s="328">
        <v>0.28496120392509905</v>
      </c>
      <c r="BS435" s="328">
        <v>0.88693249996777479</v>
      </c>
      <c r="BT435" s="328">
        <v>0.7659028606956062</v>
      </c>
      <c r="BU435" s="328">
        <v>0.62604797514882726</v>
      </c>
      <c r="BV435" s="328">
        <v>0.29928375618652936</v>
      </c>
      <c r="BW435" s="328">
        <v>9.1996893405985602E-2</v>
      </c>
      <c r="BX435" s="328">
        <v>0.12961688380036307</v>
      </c>
      <c r="BY435" s="328">
        <v>0.2615751565684965</v>
      </c>
      <c r="BZ435" s="328">
        <v>0.87996542215248486</v>
      </c>
      <c r="CA435" s="328">
        <v>0.22111296622204257</v>
      </c>
      <c r="CB435" s="328">
        <v>7.3319338821216995E-2</v>
      </c>
      <c r="CC435" s="328">
        <v>0.23864525341825171</v>
      </c>
      <c r="CD435" s="328">
        <v>0.33863994330021718</v>
      </c>
      <c r="CE435" s="328">
        <v>0.9682634730375288</v>
      </c>
      <c r="CF435" s="328">
        <v>0.62440359757310193</v>
      </c>
      <c r="CG435" s="328">
        <v>0.30701898800962812</v>
      </c>
      <c r="CH435" s="328">
        <v>0.45249873080651093</v>
      </c>
      <c r="CI435" s="328">
        <v>0.44774931345573954</v>
      </c>
      <c r="CJ435" s="328">
        <v>0.37190291476528348</v>
      </c>
      <c r="CK435" s="328">
        <v>1.8246784860280307E-2</v>
      </c>
      <c r="CL435" s="328">
        <v>0.97828324220122997</v>
      </c>
      <c r="CM435" s="328">
        <v>0.48655506828739004</v>
      </c>
      <c r="CN435" s="328">
        <v>0.1594226251884534</v>
      </c>
      <c r="CO435" s="328">
        <v>0.44132743069871694</v>
      </c>
      <c r="CP435" s="328">
        <v>0.42395322264119595</v>
      </c>
      <c r="CQ435" s="328">
        <v>0.21901353327172046</v>
      </c>
      <c r="CR435" s="328">
        <v>0.75629807576281571</v>
      </c>
      <c r="CS435" s="328">
        <v>0.53449475967272253</v>
      </c>
      <c r="CT435" s="328">
        <v>0.47373991802020421</v>
      </c>
      <c r="CU435" s="328">
        <v>0.10887463504549366</v>
      </c>
      <c r="CV435" s="328">
        <v>0.33447650361779946</v>
      </c>
      <c r="CW435" s="329">
        <v>0.6088044854746919</v>
      </c>
    </row>
    <row r="436" spans="1:101" x14ac:dyDescent="0.25">
      <c r="A436" s="322">
        <v>434</v>
      </c>
      <c r="B436" s="327">
        <v>0.59320680875972176</v>
      </c>
      <c r="C436" s="328">
        <v>0.39216268075818217</v>
      </c>
      <c r="D436" s="328">
        <v>0.83522169677741953</v>
      </c>
      <c r="E436" s="328">
        <v>0.30997038139822664</v>
      </c>
      <c r="F436" s="328">
        <v>0.18496669099560314</v>
      </c>
      <c r="G436" s="328">
        <v>0.50313264066015861</v>
      </c>
      <c r="H436" s="328">
        <v>0.96312414046033012</v>
      </c>
      <c r="I436" s="328">
        <v>9.2783884130835936E-2</v>
      </c>
      <c r="J436" s="328">
        <v>0.57791026098095966</v>
      </c>
      <c r="K436" s="328">
        <v>0.55680242806405023</v>
      </c>
      <c r="L436" s="328">
        <v>0.76600728114613403</v>
      </c>
      <c r="M436" s="328">
        <v>0.83147069093263504</v>
      </c>
      <c r="N436" s="328">
        <v>0.59134214263512774</v>
      </c>
      <c r="O436" s="328">
        <v>0.97117223500621641</v>
      </c>
      <c r="P436" s="328">
        <v>0.12071808195816747</v>
      </c>
      <c r="Q436" s="328">
        <v>0.29150915240341901</v>
      </c>
      <c r="R436" s="328">
        <v>8.2085237467652838E-2</v>
      </c>
      <c r="S436" s="328">
        <v>0.74615665749456905</v>
      </c>
      <c r="T436" s="328">
        <v>0.35465602845309974</v>
      </c>
      <c r="U436" s="328">
        <v>0.41430329992631454</v>
      </c>
      <c r="V436" s="328">
        <v>0.11671626931400247</v>
      </c>
      <c r="W436" s="328">
        <v>0.75097931862357825</v>
      </c>
      <c r="X436" s="328">
        <v>0.35593286356394849</v>
      </c>
      <c r="Y436" s="328">
        <v>0.49185454678058882</v>
      </c>
      <c r="Z436" s="328">
        <v>0.87307497505072629</v>
      </c>
      <c r="AA436" s="328">
        <v>0.24414011978075312</v>
      </c>
      <c r="AB436" s="328">
        <v>0.85675375571741985</v>
      </c>
      <c r="AC436" s="328">
        <v>0.39274366826299278</v>
      </c>
      <c r="AD436" s="328">
        <v>0.6474681942742524</v>
      </c>
      <c r="AE436" s="328">
        <v>8.474949721028513E-2</v>
      </c>
      <c r="AF436" s="328">
        <v>0.62676982846263396</v>
      </c>
      <c r="AG436" s="328">
        <v>0.10893163744166801</v>
      </c>
      <c r="AH436" s="328">
        <v>5.1392073574861197E-2</v>
      </c>
      <c r="AI436" s="328">
        <v>0.26471666539650585</v>
      </c>
      <c r="AJ436" s="328">
        <v>0.95627983311944931</v>
      </c>
      <c r="AK436" s="328">
        <v>0.6055410994110626</v>
      </c>
      <c r="AL436" s="328">
        <v>0.62801618885721711</v>
      </c>
      <c r="AM436" s="328">
        <v>0.35295593729420993</v>
      </c>
      <c r="AN436" s="328">
        <v>7.7347638661328544E-2</v>
      </c>
      <c r="AO436" s="328">
        <v>0.53872012057317531</v>
      </c>
      <c r="AP436" s="328">
        <v>0.96130569616044981</v>
      </c>
      <c r="AQ436" s="328">
        <v>0.62130311964259644</v>
      </c>
      <c r="AR436" s="328">
        <v>0.28412356639003611</v>
      </c>
      <c r="AS436" s="328">
        <v>0.44946488752990454</v>
      </c>
      <c r="AT436" s="328">
        <v>6.9945490561941437E-2</v>
      </c>
      <c r="AU436" s="328">
        <v>0.80762073101258025</v>
      </c>
      <c r="AV436" s="328">
        <v>0.17659545480943906</v>
      </c>
      <c r="AW436" s="328">
        <v>0.26601818135513278</v>
      </c>
      <c r="AX436" s="328">
        <v>0.15796826295453892</v>
      </c>
      <c r="AY436" s="328">
        <v>0.48390146478113372</v>
      </c>
      <c r="AZ436" s="328">
        <v>0.77467533337550387</v>
      </c>
      <c r="BA436" s="328">
        <v>0.38718159074686032</v>
      </c>
      <c r="BB436" s="328">
        <v>0.82970546789963096</v>
      </c>
      <c r="BC436" s="328">
        <v>0.50726388318008597</v>
      </c>
      <c r="BD436" s="328">
        <v>0.61623516321255334</v>
      </c>
      <c r="BE436" s="328">
        <v>0.16159761951852136</v>
      </c>
      <c r="BF436" s="328">
        <v>0.33519446550692589</v>
      </c>
      <c r="BG436" s="328">
        <v>0.22479374322122814</v>
      </c>
      <c r="BH436" s="328">
        <v>0.94057236502492847</v>
      </c>
      <c r="BI436" s="328">
        <v>0.27634340202672503</v>
      </c>
      <c r="BJ436" s="328">
        <v>0.16974067703600548</v>
      </c>
      <c r="BK436" s="328">
        <v>0.45793200001625722</v>
      </c>
      <c r="BL436" s="328">
        <v>0.85097041285018804</v>
      </c>
      <c r="BM436" s="328">
        <v>0.33958689243618179</v>
      </c>
      <c r="BN436" s="328">
        <v>0.93500911348322568</v>
      </c>
      <c r="BO436" s="328">
        <v>0.49856276622999318</v>
      </c>
      <c r="BP436" s="328">
        <v>0.91205532118995425</v>
      </c>
      <c r="BQ436" s="328">
        <v>0.76413183185041866</v>
      </c>
      <c r="BR436" s="328">
        <v>0.99530500185029158</v>
      </c>
      <c r="BS436" s="328">
        <v>0.56797388252126435</v>
      </c>
      <c r="BT436" s="328">
        <v>0.81704596817652519</v>
      </c>
      <c r="BU436" s="328">
        <v>0.15602362412508963</v>
      </c>
      <c r="BV436" s="328">
        <v>0.18368343483050897</v>
      </c>
      <c r="BW436" s="328">
        <v>0.12916116841008463</v>
      </c>
      <c r="BX436" s="328">
        <v>0.75893442018760804</v>
      </c>
      <c r="BY436" s="328">
        <v>0.16910538755010518</v>
      </c>
      <c r="BZ436" s="328">
        <v>0.7545885860812902</v>
      </c>
      <c r="CA436" s="328">
        <v>0.93963633627500931</v>
      </c>
      <c r="CB436" s="328">
        <v>0.66009002571784237</v>
      </c>
      <c r="CC436" s="328">
        <v>0.8934455304426816</v>
      </c>
      <c r="CD436" s="328">
        <v>0.41889165978031984</v>
      </c>
      <c r="CE436" s="328">
        <v>0.56818698469089002</v>
      </c>
      <c r="CF436" s="328">
        <v>0.1049974818976156</v>
      </c>
      <c r="CG436" s="328">
        <v>0.35123109372680617</v>
      </c>
      <c r="CH436" s="328">
        <v>0.65533271573109086</v>
      </c>
      <c r="CI436" s="328">
        <v>0.78738828557087559</v>
      </c>
      <c r="CJ436" s="328">
        <v>0.96192285844843739</v>
      </c>
      <c r="CK436" s="328">
        <v>0.52810893721884344</v>
      </c>
      <c r="CL436" s="328">
        <v>0.52615223851104176</v>
      </c>
      <c r="CM436" s="328">
        <v>0.64860804499225733</v>
      </c>
      <c r="CN436" s="328">
        <v>0.15117264090546922</v>
      </c>
      <c r="CO436" s="328">
        <v>0.3631589751769031</v>
      </c>
      <c r="CP436" s="328">
        <v>0.87695909367614622</v>
      </c>
      <c r="CQ436" s="328">
        <v>0.42393808105107311</v>
      </c>
      <c r="CR436" s="328">
        <v>5.9180718645935215E-2</v>
      </c>
      <c r="CS436" s="328">
        <v>0.90936105649907772</v>
      </c>
      <c r="CT436" s="328">
        <v>0.86386913224044015</v>
      </c>
      <c r="CU436" s="328">
        <v>0.65382181216501767</v>
      </c>
      <c r="CV436" s="328">
        <v>0.49279772123216414</v>
      </c>
      <c r="CW436" s="329">
        <v>0.75376213339317855</v>
      </c>
    </row>
    <row r="437" spans="1:101" x14ac:dyDescent="0.25">
      <c r="A437" s="322">
        <v>435</v>
      </c>
      <c r="B437" s="327">
        <v>0.82441243208750858</v>
      </c>
      <c r="C437" s="328">
        <v>8.4766322614938439E-2</v>
      </c>
      <c r="D437" s="328">
        <v>0.35111595649223215</v>
      </c>
      <c r="E437" s="328">
        <v>0.75207237241804314</v>
      </c>
      <c r="F437" s="328">
        <v>0.60040793826801075</v>
      </c>
      <c r="G437" s="328">
        <v>0.99590217202733977</v>
      </c>
      <c r="H437" s="328">
        <v>0.29337838219737122</v>
      </c>
      <c r="I437" s="328">
        <v>0.14428150738583678</v>
      </c>
      <c r="J437" s="328">
        <v>0.15345068209588852</v>
      </c>
      <c r="K437" s="328">
        <v>0.30854251012231471</v>
      </c>
      <c r="L437" s="328">
        <v>0.2492126026145649</v>
      </c>
      <c r="M437" s="328">
        <v>0.76010240514145733</v>
      </c>
      <c r="N437" s="328">
        <v>0.74491942228381713</v>
      </c>
      <c r="O437" s="328">
        <v>0.18901978217898696</v>
      </c>
      <c r="P437" s="328">
        <v>0.97112218609731316</v>
      </c>
      <c r="Q437" s="328">
        <v>0.33885603378376494</v>
      </c>
      <c r="R437" s="328">
        <v>0.84399446464825667</v>
      </c>
      <c r="S437" s="328">
        <v>0.76426204457597313</v>
      </c>
      <c r="T437" s="328">
        <v>0.86660780488093092</v>
      </c>
      <c r="U437" s="328">
        <v>0.57260006150851317</v>
      </c>
      <c r="V437" s="328">
        <v>0.58448432546422913</v>
      </c>
      <c r="W437" s="328">
        <v>0.71598343856693747</v>
      </c>
      <c r="X437" s="328">
        <v>0.39593473326223028</v>
      </c>
      <c r="Y437" s="328">
        <v>0.35690239313813743</v>
      </c>
      <c r="Z437" s="328">
        <v>0.83670291643275307</v>
      </c>
      <c r="AA437" s="328">
        <v>0.88724024115782552</v>
      </c>
      <c r="AB437" s="328">
        <v>0.34513186866843171</v>
      </c>
      <c r="AC437" s="328">
        <v>0.80188057421990799</v>
      </c>
      <c r="AD437" s="328">
        <v>0.66173245942595771</v>
      </c>
      <c r="AE437" s="328">
        <v>0.63191953724108774</v>
      </c>
      <c r="AF437" s="328">
        <v>0.94351079769183688</v>
      </c>
      <c r="AG437" s="328">
        <v>0.1382728972815821</v>
      </c>
      <c r="AH437" s="328">
        <v>0.97709666219496827</v>
      </c>
      <c r="AI437" s="328">
        <v>0.87799208059550571</v>
      </c>
      <c r="AJ437" s="328">
        <v>0.32536969066275234</v>
      </c>
      <c r="AK437" s="328">
        <v>9.5988683403509967E-2</v>
      </c>
      <c r="AL437" s="328">
        <v>0.82504009466460215</v>
      </c>
      <c r="AM437" s="328">
        <v>0.32488485748393758</v>
      </c>
      <c r="AN437" s="328">
        <v>0.35896340393298143</v>
      </c>
      <c r="AO437" s="328">
        <v>0.55856166014923669</v>
      </c>
      <c r="AP437" s="328">
        <v>2.0294163820349098E-3</v>
      </c>
      <c r="AQ437" s="328">
        <v>0.32797231488360579</v>
      </c>
      <c r="AR437" s="328">
        <v>0.68816765478718911</v>
      </c>
      <c r="AS437" s="328">
        <v>1.1011556510975851E-2</v>
      </c>
      <c r="AT437" s="328">
        <v>0.55003324631397188</v>
      </c>
      <c r="AU437" s="328">
        <v>0.28717220225958551</v>
      </c>
      <c r="AV437" s="328">
        <v>0.16966252021409289</v>
      </c>
      <c r="AW437" s="328">
        <v>0.26538206626155136</v>
      </c>
      <c r="AX437" s="328">
        <v>0.84665948499758414</v>
      </c>
      <c r="AY437" s="328">
        <v>7.9253491218487904E-2</v>
      </c>
      <c r="AZ437" s="328">
        <v>7.1136584673517689E-2</v>
      </c>
      <c r="BA437" s="328">
        <v>0.92139829794468264</v>
      </c>
      <c r="BB437" s="328">
        <v>0.59420256345236755</v>
      </c>
      <c r="BC437" s="328">
        <v>0.35664788807519532</v>
      </c>
      <c r="BD437" s="328">
        <v>0.96928266763986404</v>
      </c>
      <c r="BE437" s="328">
        <v>0.25362138593704864</v>
      </c>
      <c r="BF437" s="328">
        <v>0.65716265781513217</v>
      </c>
      <c r="BG437" s="328">
        <v>0.7540594092748456</v>
      </c>
      <c r="BH437" s="328">
        <v>3.6295222414306494E-3</v>
      </c>
      <c r="BI437" s="328">
        <v>0.34742890657231573</v>
      </c>
      <c r="BJ437" s="328">
        <v>0.14315840773756561</v>
      </c>
      <c r="BK437" s="328">
        <v>1.0543019011033383E-3</v>
      </c>
      <c r="BL437" s="328">
        <v>0.64062402721228939</v>
      </c>
      <c r="BM437" s="328">
        <v>0.7634355187263413</v>
      </c>
      <c r="BN437" s="328">
        <v>0.56206633023765606</v>
      </c>
      <c r="BO437" s="328">
        <v>0.66016974467744394</v>
      </c>
      <c r="BP437" s="328">
        <v>0.92767457763578332</v>
      </c>
      <c r="BQ437" s="328">
        <v>0.2118373655109691</v>
      </c>
      <c r="BR437" s="328">
        <v>0.16235088375920004</v>
      </c>
      <c r="BS437" s="328">
        <v>0.7396859568305576</v>
      </c>
      <c r="BT437" s="328">
        <v>0.75519907814359399</v>
      </c>
      <c r="BU437" s="328">
        <v>0.24090900978354313</v>
      </c>
      <c r="BV437" s="328">
        <v>0.15361058865929555</v>
      </c>
      <c r="BW437" s="328">
        <v>0.82171948415793405</v>
      </c>
      <c r="BX437" s="328">
        <v>0.32716619131054969</v>
      </c>
      <c r="BY437" s="328">
        <v>0.29438945571711717</v>
      </c>
      <c r="BZ437" s="328">
        <v>0.97807352487648491</v>
      </c>
      <c r="CA437" s="328">
        <v>0.41431279207791505</v>
      </c>
      <c r="CB437" s="328">
        <v>0.87787480174320098</v>
      </c>
      <c r="CC437" s="328">
        <v>0.48591079737016507</v>
      </c>
      <c r="CD437" s="328">
        <v>4.7941868304508972E-2</v>
      </c>
      <c r="CE437" s="328">
        <v>0.89027668301673279</v>
      </c>
      <c r="CF437" s="328">
        <v>0.47567074646940655</v>
      </c>
      <c r="CG437" s="328">
        <v>0.67760728896167088</v>
      </c>
      <c r="CH437" s="328">
        <v>0.85308841089996168</v>
      </c>
      <c r="CI437" s="328">
        <v>0.59327370265487156</v>
      </c>
      <c r="CJ437" s="328">
        <v>0.11956562172599838</v>
      </c>
      <c r="CK437" s="328">
        <v>0.22688019794648984</v>
      </c>
      <c r="CL437" s="328">
        <v>0.55690249713627571</v>
      </c>
      <c r="CM437" s="328">
        <v>0.99812122827932148</v>
      </c>
      <c r="CN437" s="328">
        <v>0.82597037781823257</v>
      </c>
      <c r="CO437" s="328">
        <v>1.0950388407815481E-2</v>
      </c>
      <c r="CP437" s="328">
        <v>0.42354825865459067</v>
      </c>
      <c r="CQ437" s="328">
        <v>0.97810111248418652</v>
      </c>
      <c r="CR437" s="328">
        <v>0.73326967447399749</v>
      </c>
      <c r="CS437" s="328">
        <v>0.43323901775154905</v>
      </c>
      <c r="CT437" s="328">
        <v>0.10358425366049673</v>
      </c>
      <c r="CU437" s="328">
        <v>0.30822610300632136</v>
      </c>
      <c r="CV437" s="328">
        <v>0.43945828328532599</v>
      </c>
      <c r="CW437" s="329">
        <v>0.29985363332554016</v>
      </c>
    </row>
    <row r="438" spans="1:101" x14ac:dyDescent="0.25">
      <c r="A438" s="322">
        <v>436</v>
      </c>
      <c r="B438" s="327">
        <v>0.20138746423478437</v>
      </c>
      <c r="C438" s="328">
        <v>0.20880215413384473</v>
      </c>
      <c r="D438" s="328">
        <v>0.11352354931722886</v>
      </c>
      <c r="E438" s="328">
        <v>0.17174659156377547</v>
      </c>
      <c r="F438" s="328">
        <v>0.97649014287144675</v>
      </c>
      <c r="G438" s="328">
        <v>0.66768276988475606</v>
      </c>
      <c r="H438" s="328">
        <v>0.42829978175819239</v>
      </c>
      <c r="I438" s="328">
        <v>0.29865660060229082</v>
      </c>
      <c r="J438" s="328">
        <v>0.38998951549706029</v>
      </c>
      <c r="K438" s="328">
        <v>0.62851605263752774</v>
      </c>
      <c r="L438" s="328">
        <v>0.715744317693912</v>
      </c>
      <c r="M438" s="328">
        <v>0.30555987887666358</v>
      </c>
      <c r="N438" s="328">
        <v>0.29644709356898336</v>
      </c>
      <c r="O438" s="328">
        <v>0.95177391571317482</v>
      </c>
      <c r="P438" s="328">
        <v>0.87970746174195646</v>
      </c>
      <c r="Q438" s="328">
        <v>0.68956022512355131</v>
      </c>
      <c r="R438" s="328">
        <v>0.82400508979104781</v>
      </c>
      <c r="S438" s="328">
        <v>0.10780362416630229</v>
      </c>
      <c r="T438" s="328">
        <v>0.40874980550069662</v>
      </c>
      <c r="U438" s="328">
        <v>0.59796646203153503</v>
      </c>
      <c r="V438" s="328">
        <v>0.95738010727153289</v>
      </c>
      <c r="W438" s="328">
        <v>0.10310473100119388</v>
      </c>
      <c r="X438" s="328">
        <v>0.39039637672473315</v>
      </c>
      <c r="Y438" s="328">
        <v>1.1624098866577892E-2</v>
      </c>
      <c r="Z438" s="328">
        <v>0.66151598462545369</v>
      </c>
      <c r="AA438" s="328">
        <v>0.72472177740917854</v>
      </c>
      <c r="AB438" s="328">
        <v>0.14600900791805405</v>
      </c>
      <c r="AC438" s="328">
        <v>0.82256435801312522</v>
      </c>
      <c r="AD438" s="328">
        <v>0.25345643216764135</v>
      </c>
      <c r="AE438" s="328">
        <v>0.63516386476328646</v>
      </c>
      <c r="AF438" s="328">
        <v>0.69213918449626155</v>
      </c>
      <c r="AG438" s="328">
        <v>0.57439488284920359</v>
      </c>
      <c r="AH438" s="328">
        <v>0.95213521823903591</v>
      </c>
      <c r="AI438" s="328">
        <v>0.41509322493226897</v>
      </c>
      <c r="AJ438" s="328">
        <v>0.37741442813501713</v>
      </c>
      <c r="AK438" s="328">
        <v>0.7694426261611147</v>
      </c>
      <c r="AL438" s="328">
        <v>0.25138258899573973</v>
      </c>
      <c r="AM438" s="328">
        <v>0.41173899049756479</v>
      </c>
      <c r="AN438" s="328">
        <v>0.34922402406716402</v>
      </c>
      <c r="AO438" s="328">
        <v>0.60021001036894606</v>
      </c>
      <c r="AP438" s="328">
        <v>0.61840829410397724</v>
      </c>
      <c r="AQ438" s="328">
        <v>0.56148880651711597</v>
      </c>
      <c r="AR438" s="328">
        <v>0.5138382876521197</v>
      </c>
      <c r="AS438" s="328">
        <v>0.50324353359351326</v>
      </c>
      <c r="AT438" s="328">
        <v>0.43516548214650097</v>
      </c>
      <c r="AU438" s="328">
        <v>0.42067619870812401</v>
      </c>
      <c r="AV438" s="328">
        <v>0.24903370632037802</v>
      </c>
      <c r="AW438" s="328">
        <v>0.77662819819061513</v>
      </c>
      <c r="AX438" s="328">
        <v>0.72652217703032673</v>
      </c>
      <c r="AY438" s="328">
        <v>0.23425288192049276</v>
      </c>
      <c r="AZ438" s="328">
        <v>0.17709279657087151</v>
      </c>
      <c r="BA438" s="328">
        <v>0.30880324055599417</v>
      </c>
      <c r="BB438" s="328">
        <v>4.8138416831035258E-2</v>
      </c>
      <c r="BC438" s="328">
        <v>0.53470100056029923</v>
      </c>
      <c r="BD438" s="328">
        <v>0.87862609383468149</v>
      </c>
      <c r="BE438" s="328">
        <v>0.88335910088356595</v>
      </c>
      <c r="BF438" s="328">
        <v>0.10463031698292369</v>
      </c>
      <c r="BG438" s="328">
        <v>0.7323548284865331</v>
      </c>
      <c r="BH438" s="328">
        <v>0.9441492355265213</v>
      </c>
      <c r="BI438" s="328">
        <v>0.89015491864814678</v>
      </c>
      <c r="BJ438" s="328">
        <v>0.88899955594202584</v>
      </c>
      <c r="BK438" s="328">
        <v>0.15088991284103681</v>
      </c>
      <c r="BL438" s="328">
        <v>0.28506671817645413</v>
      </c>
      <c r="BM438" s="328">
        <v>3.272729584439027E-2</v>
      </c>
      <c r="BN438" s="328">
        <v>0.58699165475869997</v>
      </c>
      <c r="BO438" s="328">
        <v>0.89869909813942783</v>
      </c>
      <c r="BP438" s="328">
        <v>0.96519412577155306</v>
      </c>
      <c r="BQ438" s="328">
        <v>0.31127761288863365</v>
      </c>
      <c r="BR438" s="328">
        <v>3.1337948516974024E-3</v>
      </c>
      <c r="BS438" s="328">
        <v>0.42645447885983589</v>
      </c>
      <c r="BT438" s="328">
        <v>0.8049761633930741</v>
      </c>
      <c r="BU438" s="328">
        <v>0.48087433572591465</v>
      </c>
      <c r="BV438" s="328">
        <v>0.1364192944355882</v>
      </c>
      <c r="BW438" s="328">
        <v>0.74027644894633404</v>
      </c>
      <c r="BX438" s="328">
        <v>0.45805348963497861</v>
      </c>
      <c r="BY438" s="328">
        <v>0.47277690071857226</v>
      </c>
      <c r="BZ438" s="328">
        <v>0.38929689347606633</v>
      </c>
      <c r="CA438" s="328">
        <v>0.55798988077586187</v>
      </c>
      <c r="CB438" s="328">
        <v>0.43681899041516736</v>
      </c>
      <c r="CC438" s="328">
        <v>0.83118348757913263</v>
      </c>
      <c r="CD438" s="328">
        <v>8.9244570338258278E-2</v>
      </c>
      <c r="CE438" s="328">
        <v>0.22241832916325821</v>
      </c>
      <c r="CF438" s="328">
        <v>4.5332195029935463E-2</v>
      </c>
      <c r="CG438" s="328">
        <v>0.50754379649486148</v>
      </c>
      <c r="CH438" s="328">
        <v>0.98861339531237458</v>
      </c>
      <c r="CI438" s="328">
        <v>3.2327917331549383E-2</v>
      </c>
      <c r="CJ438" s="328">
        <v>0.68493934149624547</v>
      </c>
      <c r="CK438" s="328">
        <v>0.57147126667429848</v>
      </c>
      <c r="CL438" s="328">
        <v>0.30856997256407181</v>
      </c>
      <c r="CM438" s="328">
        <v>6.887452610557121E-3</v>
      </c>
      <c r="CN438" s="328">
        <v>0.75575466209779396</v>
      </c>
      <c r="CO438" s="328">
        <v>0.52688741547647489</v>
      </c>
      <c r="CP438" s="328">
        <v>0.42959688839726451</v>
      </c>
      <c r="CQ438" s="328">
        <v>0.39668540004323027</v>
      </c>
      <c r="CR438" s="328">
        <v>0.10542825647941001</v>
      </c>
      <c r="CS438" s="328">
        <v>0.79047579414708746</v>
      </c>
      <c r="CT438" s="328">
        <v>0.96587180659227378</v>
      </c>
      <c r="CU438" s="328">
        <v>0.73988604181092099</v>
      </c>
      <c r="CV438" s="328">
        <v>0.58602986025855985</v>
      </c>
      <c r="CW438" s="329">
        <v>0.53202358586268872</v>
      </c>
    </row>
    <row r="439" spans="1:101" x14ac:dyDescent="0.25">
      <c r="A439" s="322">
        <v>437</v>
      </c>
      <c r="B439" s="327">
        <v>0.24363587477120685</v>
      </c>
      <c r="C439" s="328">
        <v>8.5487071624400501E-2</v>
      </c>
      <c r="D439" s="328">
        <v>0.3571177524378959</v>
      </c>
      <c r="E439" s="328">
        <v>0.52511506853670742</v>
      </c>
      <c r="F439" s="328">
        <v>0.97735284923846066</v>
      </c>
      <c r="G439" s="328">
        <v>0.88560304766286002</v>
      </c>
      <c r="H439" s="328">
        <v>0.89928393838676635</v>
      </c>
      <c r="I439" s="328">
        <v>0.63153980135820653</v>
      </c>
      <c r="J439" s="328">
        <v>0.54748773613752832</v>
      </c>
      <c r="K439" s="328">
        <v>0.36615504348151173</v>
      </c>
      <c r="L439" s="328">
        <v>0.9040475922738862</v>
      </c>
      <c r="M439" s="328">
        <v>3.3524013948362352E-2</v>
      </c>
      <c r="N439" s="328">
        <v>0.48037618971153129</v>
      </c>
      <c r="O439" s="328">
        <v>0.2071112397044601</v>
      </c>
      <c r="P439" s="328">
        <v>0.21164560394554943</v>
      </c>
      <c r="Q439" s="328">
        <v>5.9501605413299963E-2</v>
      </c>
      <c r="R439" s="328">
        <v>0.65112144612141032</v>
      </c>
      <c r="S439" s="328">
        <v>1.8184890471745652E-2</v>
      </c>
      <c r="T439" s="328">
        <v>0.52231792024414436</v>
      </c>
      <c r="U439" s="328">
        <v>0.64152135738942384</v>
      </c>
      <c r="V439" s="328">
        <v>0.92458624697291247</v>
      </c>
      <c r="W439" s="328">
        <v>0.73476773995140876</v>
      </c>
      <c r="X439" s="328">
        <v>0.78782067856884908</v>
      </c>
      <c r="Y439" s="328">
        <v>0.42431351086474489</v>
      </c>
      <c r="Z439" s="328">
        <v>0.75554998792058048</v>
      </c>
      <c r="AA439" s="328">
        <v>0.98834046113247909</v>
      </c>
      <c r="AB439" s="328">
        <v>0.41340146156549196</v>
      </c>
      <c r="AC439" s="328">
        <v>0.12542288403756885</v>
      </c>
      <c r="AD439" s="328">
        <v>0.85542654936904583</v>
      </c>
      <c r="AE439" s="328">
        <v>0.13262127540338664</v>
      </c>
      <c r="AF439" s="328">
        <v>0.36831311768182307</v>
      </c>
      <c r="AG439" s="328">
        <v>0.72707677938432469</v>
      </c>
      <c r="AH439" s="328">
        <v>0.62942706115561453</v>
      </c>
      <c r="AI439" s="328">
        <v>0.23487448041635517</v>
      </c>
      <c r="AJ439" s="328">
        <v>4.5321618341774172E-2</v>
      </c>
      <c r="AK439" s="328">
        <v>0.86017231022452645</v>
      </c>
      <c r="AL439" s="328">
        <v>0.35001666269624043</v>
      </c>
      <c r="AM439" s="328">
        <v>0.76882078979602597</v>
      </c>
      <c r="AN439" s="328">
        <v>0.29630910901069818</v>
      </c>
      <c r="AO439" s="328">
        <v>0.37563964440610054</v>
      </c>
      <c r="AP439" s="328">
        <v>0.38316389077106194</v>
      </c>
      <c r="AQ439" s="328">
        <v>0.20237720196243014</v>
      </c>
      <c r="AR439" s="328">
        <v>0.82243230902541442</v>
      </c>
      <c r="AS439" s="328">
        <v>0.55952214311633774</v>
      </c>
      <c r="AT439" s="328">
        <v>0.2270166210556841</v>
      </c>
      <c r="AU439" s="328">
        <v>0.40874620466295641</v>
      </c>
      <c r="AV439" s="328">
        <v>0.62531931852427558</v>
      </c>
      <c r="AW439" s="328">
        <v>8.1305446926913438E-2</v>
      </c>
      <c r="AX439" s="328">
        <v>0.68938339728732512</v>
      </c>
      <c r="AY439" s="328">
        <v>0.21209379627083313</v>
      </c>
      <c r="AZ439" s="328">
        <v>0.29164508649648124</v>
      </c>
      <c r="BA439" s="328">
        <v>0.14310880627420675</v>
      </c>
      <c r="BB439" s="328">
        <v>0.4858550259602552</v>
      </c>
      <c r="BC439" s="328">
        <v>0.31935366944496169</v>
      </c>
      <c r="BD439" s="328">
        <v>0.10734488396931052</v>
      </c>
      <c r="BE439" s="328">
        <v>0.57190593759013408</v>
      </c>
      <c r="BF439" s="328">
        <v>0.37766767811889057</v>
      </c>
      <c r="BG439" s="328">
        <v>2.6704591828300872E-2</v>
      </c>
      <c r="BH439" s="328">
        <v>0.66234962945727993</v>
      </c>
      <c r="BI439" s="328">
        <v>0.51008109188623019</v>
      </c>
      <c r="BJ439" s="328">
        <v>0.86468419055437162</v>
      </c>
      <c r="BK439" s="328">
        <v>0.20463429021194535</v>
      </c>
      <c r="BL439" s="328">
        <v>0.22647995101165819</v>
      </c>
      <c r="BM439" s="328">
        <v>0.95927683416688669</v>
      </c>
      <c r="BN439" s="328">
        <v>0.79935371007402645</v>
      </c>
      <c r="BO439" s="328">
        <v>0.19062990197017848</v>
      </c>
      <c r="BP439" s="328">
        <v>0.26430654577996804</v>
      </c>
      <c r="BQ439" s="328">
        <v>0.73290685400140698</v>
      </c>
      <c r="BR439" s="328">
        <v>0.81949158183638549</v>
      </c>
      <c r="BS439" s="328">
        <v>2.9353632283772635E-2</v>
      </c>
      <c r="BT439" s="328">
        <v>0.47158515877770402</v>
      </c>
      <c r="BU439" s="328">
        <v>0.85437921224951507</v>
      </c>
      <c r="BV439" s="328">
        <v>0.84880691164109301</v>
      </c>
      <c r="BW439" s="328">
        <v>0.21677707534267743</v>
      </c>
      <c r="BX439" s="328">
        <v>0.33664018090687664</v>
      </c>
      <c r="BY439" s="328">
        <v>0.16502451529252693</v>
      </c>
      <c r="BZ439" s="328">
        <v>8.5390256657213115E-2</v>
      </c>
      <c r="CA439" s="328">
        <v>0.7322087860831541</v>
      </c>
      <c r="CB439" s="328">
        <v>0.59317587632597868</v>
      </c>
      <c r="CC439" s="328">
        <v>0.7924667272542667</v>
      </c>
      <c r="CD439" s="328">
        <v>0.94740907669938057</v>
      </c>
      <c r="CE439" s="328">
        <v>0.61345919147208527</v>
      </c>
      <c r="CF439" s="328">
        <v>0.30225272429366745</v>
      </c>
      <c r="CG439" s="328">
        <v>0.95688437045415764</v>
      </c>
      <c r="CH439" s="328">
        <v>0.69541222283421966</v>
      </c>
      <c r="CI439" s="328">
        <v>0.92392383575395076</v>
      </c>
      <c r="CJ439" s="328">
        <v>2.1369777845624327E-2</v>
      </c>
      <c r="CK439" s="328">
        <v>0.1988055241628004</v>
      </c>
      <c r="CL439" s="328">
        <v>0.11202337909174442</v>
      </c>
      <c r="CM439" s="328">
        <v>0.34594867779434146</v>
      </c>
      <c r="CN439" s="328">
        <v>0.79389383136878</v>
      </c>
      <c r="CO439" s="328">
        <v>2.7856024000890933E-2</v>
      </c>
      <c r="CP439" s="328">
        <v>0.16529538207544303</v>
      </c>
      <c r="CQ439" s="328">
        <v>0.62802515765097944</v>
      </c>
      <c r="CR439" s="328">
        <v>0.47597871329881958</v>
      </c>
      <c r="CS439" s="328">
        <v>0.68883110586807383</v>
      </c>
      <c r="CT439" s="328">
        <v>0.76911073634284399</v>
      </c>
      <c r="CU439" s="328">
        <v>0.90809810363841992</v>
      </c>
      <c r="CV439" s="328">
        <v>0.77744604524147576</v>
      </c>
      <c r="CW439" s="329">
        <v>0.29436710062370874</v>
      </c>
    </row>
    <row r="440" spans="1:101" x14ac:dyDescent="0.25">
      <c r="A440" s="322">
        <v>438</v>
      </c>
      <c r="B440" s="327">
        <v>7.5981896636405644E-2</v>
      </c>
      <c r="C440" s="328">
        <v>0.79970303987183611</v>
      </c>
      <c r="D440" s="328">
        <v>0.11639895539627254</v>
      </c>
      <c r="E440" s="328">
        <v>0.35814504224615362</v>
      </c>
      <c r="F440" s="328">
        <v>0.23154601188887725</v>
      </c>
      <c r="G440" s="328">
        <v>0.26434601083299336</v>
      </c>
      <c r="H440" s="328">
        <v>0.93606730214794731</v>
      </c>
      <c r="I440" s="328">
        <v>0.61612150330347948</v>
      </c>
      <c r="J440" s="328">
        <v>0.49804375944033286</v>
      </c>
      <c r="K440" s="328">
        <v>5.563206650332253E-2</v>
      </c>
      <c r="L440" s="328">
        <v>0.65258398575001397</v>
      </c>
      <c r="M440" s="328">
        <v>0.33126180744786571</v>
      </c>
      <c r="N440" s="328">
        <v>0.51052285154864485</v>
      </c>
      <c r="O440" s="328">
        <v>0.5721657294146667</v>
      </c>
      <c r="P440" s="328">
        <v>0.48505645139843612</v>
      </c>
      <c r="Q440" s="328">
        <v>0.31761355554222703</v>
      </c>
      <c r="R440" s="328">
        <v>0.72182912946996236</v>
      </c>
      <c r="S440" s="328">
        <v>0.73604312461904442</v>
      </c>
      <c r="T440" s="328">
        <v>0.61979897012877494</v>
      </c>
      <c r="U440" s="328">
        <v>0.29379168759719398</v>
      </c>
      <c r="V440" s="328">
        <v>8.5523526825490137E-2</v>
      </c>
      <c r="W440" s="328">
        <v>0.62423099566812912</v>
      </c>
      <c r="X440" s="328">
        <v>0.80370448136674177</v>
      </c>
      <c r="Y440" s="328">
        <v>0.7577442580642737</v>
      </c>
      <c r="Z440" s="328">
        <v>0.41988062299892293</v>
      </c>
      <c r="AA440" s="328">
        <v>0.45221731160181666</v>
      </c>
      <c r="AB440" s="328">
        <v>0.18193432763034334</v>
      </c>
      <c r="AC440" s="328">
        <v>0.33554398682974584</v>
      </c>
      <c r="AD440" s="328">
        <v>0.5862837239356784</v>
      </c>
      <c r="AE440" s="328">
        <v>0.91106030453320841</v>
      </c>
      <c r="AF440" s="328">
        <v>0.38191072097458956</v>
      </c>
      <c r="AG440" s="328">
        <v>0.26348717933090815</v>
      </c>
      <c r="AH440" s="328">
        <v>0.41099896367728062</v>
      </c>
      <c r="AI440" s="328">
        <v>0.59172463824619204</v>
      </c>
      <c r="AJ440" s="328">
        <v>0.661623866089315</v>
      </c>
      <c r="AK440" s="328">
        <v>0.2617888507708237</v>
      </c>
      <c r="AL440" s="328">
        <v>0.83741714935658074</v>
      </c>
      <c r="AM440" s="328">
        <v>0.35627446802617446</v>
      </c>
      <c r="AN440" s="328">
        <v>0.65168020905009039</v>
      </c>
      <c r="AO440" s="328">
        <v>0.89481888226300743</v>
      </c>
      <c r="AP440" s="328">
        <v>0.42967527192849442</v>
      </c>
      <c r="AQ440" s="328">
        <v>0.30123392379559277</v>
      </c>
      <c r="AR440" s="328">
        <v>0.145939212978202</v>
      </c>
      <c r="AS440" s="328">
        <v>0.66457996573581291</v>
      </c>
      <c r="AT440" s="328">
        <v>0.61869898348249452</v>
      </c>
      <c r="AU440" s="328">
        <v>0.95436343159455905</v>
      </c>
      <c r="AV440" s="328">
        <v>1.2339222425748142E-2</v>
      </c>
      <c r="AW440" s="328">
        <v>0.81758803965311255</v>
      </c>
      <c r="AX440" s="328">
        <v>0.49988058890617482</v>
      </c>
      <c r="AY440" s="328">
        <v>0.76272562320041537</v>
      </c>
      <c r="AZ440" s="328">
        <v>0.94568918690641812</v>
      </c>
      <c r="BA440" s="328">
        <v>0.52510550266567191</v>
      </c>
      <c r="BB440" s="328">
        <v>0.42873033128245464</v>
      </c>
      <c r="BC440" s="328">
        <v>0.65992929668508049</v>
      </c>
      <c r="BD440" s="328">
        <v>0.6710300190288383</v>
      </c>
      <c r="BE440" s="328">
        <v>0.92551879650769742</v>
      </c>
      <c r="BF440" s="328">
        <v>0.66306760185646851</v>
      </c>
      <c r="BG440" s="328">
        <v>0.23603823774416122</v>
      </c>
      <c r="BH440" s="328">
        <v>0.65319692344934244</v>
      </c>
      <c r="BI440" s="328">
        <v>0.14067607063724119</v>
      </c>
      <c r="BJ440" s="328">
        <v>0.80563937882527714</v>
      </c>
      <c r="BK440" s="328">
        <v>0.88816987023586424</v>
      </c>
      <c r="BL440" s="328">
        <v>0.63901764537301098</v>
      </c>
      <c r="BM440" s="328">
        <v>0.7450559740321987</v>
      </c>
      <c r="BN440" s="328">
        <v>0.74056387440686255</v>
      </c>
      <c r="BO440" s="328">
        <v>0.88127431877658857</v>
      </c>
      <c r="BP440" s="328">
        <v>0.94135282470347215</v>
      </c>
      <c r="BQ440" s="328">
        <v>0.970153348402226</v>
      </c>
      <c r="BR440" s="328">
        <v>0.3951182702077034</v>
      </c>
      <c r="BS440" s="328">
        <v>0.15332117959783087</v>
      </c>
      <c r="BT440" s="328">
        <v>0.13550897832694986</v>
      </c>
      <c r="BU440" s="328">
        <v>0.3716689864567817</v>
      </c>
      <c r="BV440" s="328">
        <v>0.19666664261740241</v>
      </c>
      <c r="BW440" s="328">
        <v>0.68159000046360418</v>
      </c>
      <c r="BX440" s="328">
        <v>0.22829818816985981</v>
      </c>
      <c r="BY440" s="328">
        <v>0.95223734860574294</v>
      </c>
      <c r="BZ440" s="328">
        <v>0.88837906931593658</v>
      </c>
      <c r="CA440" s="328">
        <v>0.14190849446031439</v>
      </c>
      <c r="CB440" s="328">
        <v>0.47716124290198025</v>
      </c>
      <c r="CC440" s="328">
        <v>0.94720001316598079</v>
      </c>
      <c r="CD440" s="328">
        <v>0.80046750352364793</v>
      </c>
      <c r="CE440" s="328">
        <v>0.56738820129602097</v>
      </c>
      <c r="CF440" s="328">
        <v>1.6092635938378397E-3</v>
      </c>
      <c r="CG440" s="328">
        <v>0.56624492619470268</v>
      </c>
      <c r="CH440" s="328">
        <v>0.9182998037224277</v>
      </c>
      <c r="CI440" s="328">
        <v>9.9242553072002693E-2</v>
      </c>
      <c r="CJ440" s="328">
        <v>0.90892927864040285</v>
      </c>
      <c r="CK440" s="328">
        <v>0.93231264677713899</v>
      </c>
      <c r="CL440" s="328">
        <v>0.50066601514181563</v>
      </c>
      <c r="CM440" s="328">
        <v>0.9786806790738618</v>
      </c>
      <c r="CN440" s="328">
        <v>0.84977803860948598</v>
      </c>
      <c r="CO440" s="328">
        <v>0.14591159652915242</v>
      </c>
      <c r="CP440" s="328">
        <v>0.76188620180061073</v>
      </c>
      <c r="CQ440" s="328">
        <v>0.55189700431451705</v>
      </c>
      <c r="CR440" s="328">
        <v>0.93384646311304209</v>
      </c>
      <c r="CS440" s="328">
        <v>0.2839349866234826</v>
      </c>
      <c r="CT440" s="328">
        <v>0.69124359895450471</v>
      </c>
      <c r="CU440" s="328">
        <v>0.42888404091684063</v>
      </c>
      <c r="CV440" s="328">
        <v>0.54682938415738924</v>
      </c>
      <c r="CW440" s="329">
        <v>0.8814606805372871</v>
      </c>
    </row>
    <row r="441" spans="1:101" x14ac:dyDescent="0.25">
      <c r="A441" s="322">
        <v>439</v>
      </c>
      <c r="B441" s="327">
        <v>0.9366962709627078</v>
      </c>
      <c r="C441" s="328">
        <v>0.19390795685771067</v>
      </c>
      <c r="D441" s="328">
        <v>0.20325164798440021</v>
      </c>
      <c r="E441" s="328">
        <v>0.62513731510474146</v>
      </c>
      <c r="F441" s="328">
        <v>0.25409624066969627</v>
      </c>
      <c r="G441" s="328">
        <v>0.339279914582306</v>
      </c>
      <c r="H441" s="328">
        <v>0.41686272199029073</v>
      </c>
      <c r="I441" s="328">
        <v>4.761472312104531E-2</v>
      </c>
      <c r="J441" s="328">
        <v>0.99718383202999039</v>
      </c>
      <c r="K441" s="328">
        <v>0.3027993382497336</v>
      </c>
      <c r="L441" s="328">
        <v>0.50143309371687561</v>
      </c>
      <c r="M441" s="328">
        <v>0.95537291126269519</v>
      </c>
      <c r="N441" s="328">
        <v>0.77985612273092464</v>
      </c>
      <c r="O441" s="328">
        <v>0.15421349345901447</v>
      </c>
      <c r="P441" s="328">
        <v>0.48171770470760444</v>
      </c>
      <c r="Q441" s="328">
        <v>0.97826395338619676</v>
      </c>
      <c r="R441" s="328">
        <v>0.5190008281259133</v>
      </c>
      <c r="S441" s="328">
        <v>0.80165608704657121</v>
      </c>
      <c r="T441" s="328">
        <v>0.28013323442222671</v>
      </c>
      <c r="U441" s="328">
        <v>0.17183029302774955</v>
      </c>
      <c r="V441" s="328">
        <v>0.7649301142806666</v>
      </c>
      <c r="W441" s="328">
        <v>0.58992642017421493</v>
      </c>
      <c r="X441" s="328">
        <v>0.71874415226760768</v>
      </c>
      <c r="Y441" s="328">
        <v>0.47622650532470634</v>
      </c>
      <c r="Z441" s="328">
        <v>2.9782269931197369E-2</v>
      </c>
      <c r="AA441" s="328">
        <v>0.67403805337670875</v>
      </c>
      <c r="AB441" s="328">
        <v>0.79587766464438636</v>
      </c>
      <c r="AC441" s="328">
        <v>3.1652976221380413E-2</v>
      </c>
      <c r="AD441" s="328">
        <v>0.53983241896129952</v>
      </c>
      <c r="AE441" s="328">
        <v>0.11172378475772193</v>
      </c>
      <c r="AF441" s="328">
        <v>0.65124302181000804</v>
      </c>
      <c r="AG441" s="328">
        <v>1.3441745343087952E-2</v>
      </c>
      <c r="AH441" s="328">
        <v>0.41984951053305086</v>
      </c>
      <c r="AI441" s="328">
        <v>0.58233420735790831</v>
      </c>
      <c r="AJ441" s="328">
        <v>0.52599805598050731</v>
      </c>
      <c r="AK441" s="328">
        <v>0.40981981432783532</v>
      </c>
      <c r="AL441" s="328">
        <v>0.14557578323232434</v>
      </c>
      <c r="AM441" s="328">
        <v>0.9698334680766143</v>
      </c>
      <c r="AN441" s="328">
        <v>0.58209815934007447</v>
      </c>
      <c r="AO441" s="328">
        <v>0.35275531625501344</v>
      </c>
      <c r="AP441" s="328">
        <v>0.42102781573057846</v>
      </c>
      <c r="AQ441" s="328">
        <v>0.44714014264993907</v>
      </c>
      <c r="AR441" s="328">
        <v>0.8474131288840463</v>
      </c>
      <c r="AS441" s="328">
        <v>0.91436190956177743</v>
      </c>
      <c r="AT441" s="328">
        <v>7.1572784249868793E-2</v>
      </c>
      <c r="AU441" s="328">
        <v>0.61675234792474232</v>
      </c>
      <c r="AV441" s="328">
        <v>0.86349600351002942</v>
      </c>
      <c r="AW441" s="328">
        <v>1.4325619014149638E-2</v>
      </c>
      <c r="AX441" s="328">
        <v>0.2241616609063235</v>
      </c>
      <c r="AY441" s="328">
        <v>0.26837464623771634</v>
      </c>
      <c r="AZ441" s="328">
        <v>0.43295523488099708</v>
      </c>
      <c r="BA441" s="328">
        <v>0.36816946970347342</v>
      </c>
      <c r="BB441" s="328">
        <v>0.33118765465875488</v>
      </c>
      <c r="BC441" s="328">
        <v>0.78509335753748744</v>
      </c>
      <c r="BD441" s="328">
        <v>0.17278030821352619</v>
      </c>
      <c r="BE441" s="328">
        <v>0.58578170267633678</v>
      </c>
      <c r="BF441" s="328">
        <v>0.61382658474250107</v>
      </c>
      <c r="BG441" s="328">
        <v>0.77558191320063674</v>
      </c>
      <c r="BH441" s="328">
        <v>0.27330386525918904</v>
      </c>
      <c r="BI441" s="328">
        <v>0.61283952035645761</v>
      </c>
      <c r="BJ441" s="328">
        <v>0.46486076710164381</v>
      </c>
      <c r="BK441" s="328">
        <v>0.69357617986011566</v>
      </c>
      <c r="BL441" s="328">
        <v>0.9293782150506622</v>
      </c>
      <c r="BM441" s="328">
        <v>1.8441252152063825E-3</v>
      </c>
      <c r="BN441" s="328">
        <v>0.4635925799421543</v>
      </c>
      <c r="BO441" s="328">
        <v>0.97249998690312722</v>
      </c>
      <c r="BP441" s="328">
        <v>0.48467084209659639</v>
      </c>
      <c r="BQ441" s="328">
        <v>0.47391432922808119</v>
      </c>
      <c r="BR441" s="328">
        <v>0.71532161366248914</v>
      </c>
      <c r="BS441" s="328">
        <v>0.20356430894627864</v>
      </c>
      <c r="BT441" s="328">
        <v>0.40241412941289356</v>
      </c>
      <c r="BU441" s="328">
        <v>0.47288440320597225</v>
      </c>
      <c r="BV441" s="328">
        <v>0.2707122424938655</v>
      </c>
      <c r="BW441" s="328">
        <v>0.31952612552130955</v>
      </c>
      <c r="BX441" s="328">
        <v>0.76290890680867229</v>
      </c>
      <c r="BY441" s="328">
        <v>0.81950293470607627</v>
      </c>
      <c r="BZ441" s="328">
        <v>0.29323094633540858</v>
      </c>
      <c r="CA441" s="328">
        <v>0.7980630356116738</v>
      </c>
      <c r="CB441" s="328">
        <v>0.77960750400352152</v>
      </c>
      <c r="CC441" s="328">
        <v>0.88798275856238451</v>
      </c>
      <c r="CD441" s="328">
        <v>0.13465219411067864</v>
      </c>
      <c r="CE441" s="328">
        <v>3.4606187726682336E-2</v>
      </c>
      <c r="CF441" s="328">
        <v>0.46278753872918532</v>
      </c>
      <c r="CG441" s="328">
        <v>0.37510697983521091</v>
      </c>
      <c r="CH441" s="328">
        <v>0.84693569919003497</v>
      </c>
      <c r="CI441" s="328">
        <v>0.64594309807601058</v>
      </c>
      <c r="CJ441" s="328">
        <v>0.52801002367841088</v>
      </c>
      <c r="CK441" s="328">
        <v>0.42813536154920495</v>
      </c>
      <c r="CL441" s="328">
        <v>0.67554392000944397</v>
      </c>
      <c r="CM441" s="328">
        <v>0.4815515462216462</v>
      </c>
      <c r="CN441" s="328">
        <v>8.1884425420755136E-2</v>
      </c>
      <c r="CO441" s="328">
        <v>0.18507501434539608</v>
      </c>
      <c r="CP441" s="328">
        <v>0.86886698044172928</v>
      </c>
      <c r="CQ441" s="328">
        <v>0.76918418559398627</v>
      </c>
      <c r="CR441" s="328">
        <v>0.32332514154752223</v>
      </c>
      <c r="CS441" s="328">
        <v>0.61787629480582273</v>
      </c>
      <c r="CT441" s="328">
        <v>0.92631517825599374</v>
      </c>
      <c r="CU441" s="328">
        <v>0.30847440607653764</v>
      </c>
      <c r="CV441" s="328">
        <v>0.10748798030459294</v>
      </c>
      <c r="CW441" s="329">
        <v>0.20996696204407472</v>
      </c>
    </row>
    <row r="442" spans="1:101" x14ac:dyDescent="0.25">
      <c r="A442" s="322">
        <v>440</v>
      </c>
      <c r="B442" s="327">
        <v>0.436543815485682</v>
      </c>
      <c r="C442" s="328">
        <v>0.500563235398791</v>
      </c>
      <c r="D442" s="328">
        <v>0.12367580227332131</v>
      </c>
      <c r="E442" s="328">
        <v>0.40999864191468971</v>
      </c>
      <c r="F442" s="328">
        <v>0.70003168967915919</v>
      </c>
      <c r="G442" s="328">
        <v>0.67049110547359625</v>
      </c>
      <c r="H442" s="328">
        <v>0.91194608172333602</v>
      </c>
      <c r="I442" s="328">
        <v>0.26386033095849237</v>
      </c>
      <c r="J442" s="328">
        <v>0.42758190857114453</v>
      </c>
      <c r="K442" s="328">
        <v>0.6198142718158719</v>
      </c>
      <c r="L442" s="328">
        <v>0.66519913957630905</v>
      </c>
      <c r="M442" s="328">
        <v>0.93174325592636498</v>
      </c>
      <c r="N442" s="328">
        <v>0.14593186654228418</v>
      </c>
      <c r="O442" s="328">
        <v>0.74294779855459336</v>
      </c>
      <c r="P442" s="328">
        <v>0.87946595934891136</v>
      </c>
      <c r="Q442" s="328">
        <v>0.14337187611644997</v>
      </c>
      <c r="R442" s="328">
        <v>0.64523156959097694</v>
      </c>
      <c r="S442" s="328">
        <v>0.35364366164256644</v>
      </c>
      <c r="T442" s="328">
        <v>5.2012241331260256E-2</v>
      </c>
      <c r="U442" s="328">
        <v>0.3405849534957639</v>
      </c>
      <c r="V442" s="328">
        <v>0.52027687962300551</v>
      </c>
      <c r="W442" s="328">
        <v>0.37824046958254365</v>
      </c>
      <c r="X442" s="328">
        <v>5.9610596812254002E-3</v>
      </c>
      <c r="Y442" s="328">
        <v>0.31691205620271368</v>
      </c>
      <c r="Z442" s="328">
        <v>0.5066379245012238</v>
      </c>
      <c r="AA442" s="328">
        <v>0.14842972325880854</v>
      </c>
      <c r="AB442" s="328">
        <v>0.74861740458179238</v>
      </c>
      <c r="AC442" s="328">
        <v>5.2838672533491948E-2</v>
      </c>
      <c r="AD442" s="328">
        <v>0.56144200637696873</v>
      </c>
      <c r="AE442" s="328">
        <v>5.9547259220475546E-2</v>
      </c>
      <c r="AF442" s="328">
        <v>0.99652360635647486</v>
      </c>
      <c r="AG442" s="328">
        <v>0.62869550994073853</v>
      </c>
      <c r="AH442" s="328">
        <v>0.505727227017994</v>
      </c>
      <c r="AI442" s="328">
        <v>0.96677553941395189</v>
      </c>
      <c r="AJ442" s="328">
        <v>0.24435253726228612</v>
      </c>
      <c r="AK442" s="328">
        <v>0.14392896271739319</v>
      </c>
      <c r="AL442" s="328">
        <v>0.52143838787233698</v>
      </c>
      <c r="AM442" s="328">
        <v>0.47492834521038296</v>
      </c>
      <c r="AN442" s="328">
        <v>0.42575116070207875</v>
      </c>
      <c r="AO442" s="328">
        <v>0.31738129196293796</v>
      </c>
      <c r="AP442" s="328">
        <v>0.70195730682483859</v>
      </c>
      <c r="AQ442" s="328">
        <v>0.35690901512264128</v>
      </c>
      <c r="AR442" s="328">
        <v>0.70340410382640206</v>
      </c>
      <c r="AS442" s="328">
        <v>0.61210680322170785</v>
      </c>
      <c r="AT442" s="328">
        <v>0.8238900187421816</v>
      </c>
      <c r="AU442" s="328">
        <v>0.89469935319883609</v>
      </c>
      <c r="AV442" s="328">
        <v>0.40324266953973908</v>
      </c>
      <c r="AW442" s="328">
        <v>0.67830485580316768</v>
      </c>
      <c r="AX442" s="328">
        <v>0.81511044309609937</v>
      </c>
      <c r="AY442" s="328">
        <v>0.82149501968188021</v>
      </c>
      <c r="AZ442" s="328">
        <v>0.54819160720090609</v>
      </c>
      <c r="BA442" s="328">
        <v>0.29587854633792809</v>
      </c>
      <c r="BB442" s="328">
        <v>0.7227027146225824</v>
      </c>
      <c r="BC442" s="328">
        <v>0.12579079750800504</v>
      </c>
      <c r="BD442" s="328">
        <v>0.73386625989500942</v>
      </c>
      <c r="BE442" s="328">
        <v>0.34107817823730802</v>
      </c>
      <c r="BF442" s="328">
        <v>0.68574768470289094</v>
      </c>
      <c r="BG442" s="328">
        <v>0.95748231993799049</v>
      </c>
      <c r="BH442" s="328">
        <v>0.27180560779367924</v>
      </c>
      <c r="BI442" s="328">
        <v>0.40325562837873496</v>
      </c>
      <c r="BJ442" s="328">
        <v>0.70555533772816914</v>
      </c>
      <c r="BK442" s="328">
        <v>0.35466128292292365</v>
      </c>
      <c r="BL442" s="328">
        <v>0.93198687121292867</v>
      </c>
      <c r="BM442" s="328">
        <v>0.75467940069227457</v>
      </c>
      <c r="BN442" s="328">
        <v>0.22976559425748322</v>
      </c>
      <c r="BO442" s="328">
        <v>0.61764294316837187</v>
      </c>
      <c r="BP442" s="328">
        <v>0.78307506536393756</v>
      </c>
      <c r="BQ442" s="328">
        <v>0.39591084132301901</v>
      </c>
      <c r="BR442" s="328">
        <v>0.32999217348136467</v>
      </c>
      <c r="BS442" s="328">
        <v>0.64869518850912566</v>
      </c>
      <c r="BT442" s="328">
        <v>0.43905022061256282</v>
      </c>
      <c r="BU442" s="328">
        <v>0.16538304172828311</v>
      </c>
      <c r="BV442" s="328">
        <v>0.61784304196852813</v>
      </c>
      <c r="BW442" s="328">
        <v>0.99787191368311068</v>
      </c>
      <c r="BX442" s="328">
        <v>0.36318472031141003</v>
      </c>
      <c r="BY442" s="328">
        <v>0.23035799227876774</v>
      </c>
      <c r="BZ442" s="328">
        <v>0.13704368989455951</v>
      </c>
      <c r="CA442" s="328">
        <v>0.13563937675496862</v>
      </c>
      <c r="CB442" s="328">
        <v>0.91972133238335751</v>
      </c>
      <c r="CC442" s="328">
        <v>2.7916217391451337E-2</v>
      </c>
      <c r="CD442" s="328">
        <v>6.2515443565046347E-2</v>
      </c>
      <c r="CE442" s="328">
        <v>0.84861786444462473</v>
      </c>
      <c r="CF442" s="328">
        <v>0.18540758976044991</v>
      </c>
      <c r="CG442" s="328">
        <v>0.77610188345026931</v>
      </c>
      <c r="CH442" s="328">
        <v>0.58805507530490431</v>
      </c>
      <c r="CI442" s="328">
        <v>0.11268567931052265</v>
      </c>
      <c r="CJ442" s="328">
        <v>6.077982398782833E-2</v>
      </c>
      <c r="CK442" s="328">
        <v>7.4174154772236989E-2</v>
      </c>
      <c r="CL442" s="328">
        <v>4.0990897159050022E-3</v>
      </c>
      <c r="CM442" s="328">
        <v>0.17028575489519326</v>
      </c>
      <c r="CN442" s="328">
        <v>0.16372025656546629</v>
      </c>
      <c r="CO442" s="328">
        <v>0.49468487779164239</v>
      </c>
      <c r="CP442" s="328">
        <v>0.25841919035421945</v>
      </c>
      <c r="CQ442" s="328">
        <v>0.42885119118719417</v>
      </c>
      <c r="CR442" s="328">
        <v>0.15331448400906922</v>
      </c>
      <c r="CS442" s="328">
        <v>0.77309639016379172</v>
      </c>
      <c r="CT442" s="328">
        <v>0.64417565557372836</v>
      </c>
      <c r="CU442" s="328">
        <v>0.65345528573626677</v>
      </c>
      <c r="CV442" s="328">
        <v>0.4144260821356025</v>
      </c>
      <c r="CW442" s="329">
        <v>0.34284729788981516</v>
      </c>
    </row>
    <row r="443" spans="1:101" x14ac:dyDescent="0.25">
      <c r="A443" s="322">
        <v>441</v>
      </c>
      <c r="B443" s="327">
        <v>0.39339167911770545</v>
      </c>
      <c r="C443" s="328">
        <v>0.86982363127888607</v>
      </c>
      <c r="D443" s="328">
        <v>9.6724939345006256E-2</v>
      </c>
      <c r="E443" s="328">
        <v>0.66554605640061215</v>
      </c>
      <c r="F443" s="328">
        <v>0.24816155147616525</v>
      </c>
      <c r="G443" s="328">
        <v>0.74092917086926269</v>
      </c>
      <c r="H443" s="328">
        <v>3.7439241813664648E-2</v>
      </c>
      <c r="I443" s="328">
        <v>0.92596171351742318</v>
      </c>
      <c r="J443" s="328">
        <v>0.75452964442842974</v>
      </c>
      <c r="K443" s="328">
        <v>0.31810634023444995</v>
      </c>
      <c r="L443" s="328">
        <v>0.78370234325001253</v>
      </c>
      <c r="M443" s="328">
        <v>0.59418710716768075</v>
      </c>
      <c r="N443" s="328">
        <v>0.48884665710735575</v>
      </c>
      <c r="O443" s="328">
        <v>0.317451889841049</v>
      </c>
      <c r="P443" s="328">
        <v>0.34455927999196811</v>
      </c>
      <c r="Q443" s="328">
        <v>0.16674180010955997</v>
      </c>
      <c r="R443" s="328">
        <v>0.41663674621858338</v>
      </c>
      <c r="S443" s="328">
        <v>0.60754238546191175</v>
      </c>
      <c r="T443" s="328">
        <v>0.53459566692768234</v>
      </c>
      <c r="U443" s="328">
        <v>0.36983740429042378</v>
      </c>
      <c r="V443" s="328">
        <v>0.72077630888562005</v>
      </c>
      <c r="W443" s="328">
        <v>0.8591884733354278</v>
      </c>
      <c r="X443" s="328">
        <v>0.46075444158644729</v>
      </c>
      <c r="Y443" s="328">
        <v>0.80048041695385574</v>
      </c>
      <c r="Z443" s="328">
        <v>0.68331089902341824</v>
      </c>
      <c r="AA443" s="328">
        <v>0.34222011984824641</v>
      </c>
      <c r="AB443" s="328">
        <v>0.61281045338048745</v>
      </c>
      <c r="AC443" s="328">
        <v>0.25715367253918497</v>
      </c>
      <c r="AD443" s="328">
        <v>0.8489826261658715</v>
      </c>
      <c r="AE443" s="328">
        <v>0.9559325432530672</v>
      </c>
      <c r="AF443" s="328">
        <v>0.72831617281063199</v>
      </c>
      <c r="AG443" s="328">
        <v>9.2509767864581871E-2</v>
      </c>
      <c r="AH443" s="328">
        <v>0.76061993652657911</v>
      </c>
      <c r="AI443" s="328">
        <v>0.86603858790991417</v>
      </c>
      <c r="AJ443" s="328">
        <v>0.42081303381600499</v>
      </c>
      <c r="AK443" s="328">
        <v>0.61174689893637368</v>
      </c>
      <c r="AL443" s="328">
        <v>0.12459734021678681</v>
      </c>
      <c r="AM443" s="328">
        <v>6.7718830777688588E-2</v>
      </c>
      <c r="AN443" s="328">
        <v>0.34921467965300934</v>
      </c>
      <c r="AO443" s="328">
        <v>1.8878680805123338E-3</v>
      </c>
      <c r="AP443" s="328">
        <v>0.20436497818599619</v>
      </c>
      <c r="AQ443" s="328">
        <v>0.69564879536401492</v>
      </c>
      <c r="AR443" s="328">
        <v>0.80427942346000969</v>
      </c>
      <c r="AS443" s="328">
        <v>0.40795219185762921</v>
      </c>
      <c r="AT443" s="328">
        <v>0.44185955954717304</v>
      </c>
      <c r="AU443" s="328">
        <v>0.4460466733586026</v>
      </c>
      <c r="AV443" s="328">
        <v>0.29860649847669496</v>
      </c>
      <c r="AW443" s="328">
        <v>0.17724328800633682</v>
      </c>
      <c r="AX443" s="328">
        <v>6.7063919542414752E-2</v>
      </c>
      <c r="AY443" s="328">
        <v>0.28874188241536136</v>
      </c>
      <c r="AZ443" s="328">
        <v>5.7300559029379805E-2</v>
      </c>
      <c r="BA443" s="328">
        <v>0.68900730203750626</v>
      </c>
      <c r="BB443" s="328">
        <v>0.55707470688993777</v>
      </c>
      <c r="BC443" s="328">
        <v>0.82366613982538439</v>
      </c>
      <c r="BD443" s="328">
        <v>0.50789255879096906</v>
      </c>
      <c r="BE443" s="328">
        <v>0.232566953752948</v>
      </c>
      <c r="BF443" s="328">
        <v>0.81534875438035215</v>
      </c>
      <c r="BG443" s="328">
        <v>0.11525435149587171</v>
      </c>
      <c r="BH443" s="328">
        <v>0.73527759549721505</v>
      </c>
      <c r="BI443" s="328">
        <v>0.22722268011266245</v>
      </c>
      <c r="BJ443" s="328">
        <v>0.36806737279592117</v>
      </c>
      <c r="BK443" s="328">
        <v>0.84208278448366336</v>
      </c>
      <c r="BL443" s="328">
        <v>0.19883210766104309</v>
      </c>
      <c r="BM443" s="328">
        <v>0.86523925499606502</v>
      </c>
      <c r="BN443" s="328">
        <v>0.85803991986673434</v>
      </c>
      <c r="BO443" s="328">
        <v>0.8363887910528609</v>
      </c>
      <c r="BP443" s="328">
        <v>0.14286641660071453</v>
      </c>
      <c r="BQ443" s="328">
        <v>0.603259142063159</v>
      </c>
      <c r="BR443" s="328">
        <v>0.18555886022560153</v>
      </c>
      <c r="BS443" s="328">
        <v>4.0593764764484064E-2</v>
      </c>
      <c r="BT443" s="328">
        <v>0.4108201615339695</v>
      </c>
      <c r="BU443" s="328">
        <v>0.77538308629122432</v>
      </c>
      <c r="BV443" s="328">
        <v>0.18788189298783653</v>
      </c>
      <c r="BW443" s="328">
        <v>0.46384656288265536</v>
      </c>
      <c r="BX443" s="328">
        <v>2.7383192807765688E-2</v>
      </c>
      <c r="BY443" s="328">
        <v>0.33746863538407235</v>
      </c>
      <c r="BZ443" s="328">
        <v>0.56885316519988938</v>
      </c>
      <c r="CA443" s="328">
        <v>0.79230979359140652</v>
      </c>
      <c r="CB443" s="328">
        <v>0.48252969860291106</v>
      </c>
      <c r="CC443" s="328">
        <v>0.44476840756951708</v>
      </c>
      <c r="CD443" s="328">
        <v>0.4249149048738623</v>
      </c>
      <c r="CE443" s="328">
        <v>7.6004129753631133E-2</v>
      </c>
      <c r="CF443" s="328">
        <v>0.96707542649230938</v>
      </c>
      <c r="CG443" s="328">
        <v>0.22253312285010129</v>
      </c>
      <c r="CH443" s="328">
        <v>0.15264517101887964</v>
      </c>
      <c r="CI443" s="328">
        <v>0.78397259916217599</v>
      </c>
      <c r="CJ443" s="328">
        <v>0.47803335722864215</v>
      </c>
      <c r="CK443" s="328">
        <v>0.80349537921420122</v>
      </c>
      <c r="CL443" s="328">
        <v>0.8013911679208352</v>
      </c>
      <c r="CM443" s="328">
        <v>0.64920757230767245</v>
      </c>
      <c r="CN443" s="328">
        <v>0.75379017565472917</v>
      </c>
      <c r="CO443" s="328">
        <v>0.7546235080965451</v>
      </c>
      <c r="CP443" s="328">
        <v>0.54435572043635738</v>
      </c>
      <c r="CQ443" s="328">
        <v>0.9198581357522253</v>
      </c>
      <c r="CR443" s="328">
        <v>0.28907908738007704</v>
      </c>
      <c r="CS443" s="328">
        <v>0.70289120582652753</v>
      </c>
      <c r="CT443" s="328">
        <v>0.74562910941584537</v>
      </c>
      <c r="CU443" s="328">
        <v>0.58611104983494489</v>
      </c>
      <c r="CV443" s="328">
        <v>9.2982620588753173E-2</v>
      </c>
      <c r="CW443" s="329">
        <v>0.33572410874338976</v>
      </c>
    </row>
    <row r="444" spans="1:101" x14ac:dyDescent="0.25">
      <c r="A444" s="322">
        <v>442</v>
      </c>
      <c r="B444" s="327">
        <v>0.73465480667584471</v>
      </c>
      <c r="C444" s="328">
        <v>3.4441494335149869E-2</v>
      </c>
      <c r="D444" s="328">
        <v>5.0323168262569329E-3</v>
      </c>
      <c r="E444" s="328">
        <v>0.68277747072086403</v>
      </c>
      <c r="F444" s="328">
        <v>0.86721726819371492</v>
      </c>
      <c r="G444" s="328">
        <v>0.83971865603183726</v>
      </c>
      <c r="H444" s="328">
        <v>0.19059866306461704</v>
      </c>
      <c r="I444" s="328">
        <v>0.12746896973781574</v>
      </c>
      <c r="J444" s="328">
        <v>6.7603227148701706E-2</v>
      </c>
      <c r="K444" s="328">
        <v>3.3669579904525904E-2</v>
      </c>
      <c r="L444" s="328">
        <v>0.70560300530533415</v>
      </c>
      <c r="M444" s="328">
        <v>0.96010711634498325</v>
      </c>
      <c r="N444" s="328">
        <v>0.85342033268327899</v>
      </c>
      <c r="O444" s="328">
        <v>0.53224762674619641</v>
      </c>
      <c r="P444" s="328">
        <v>7.7068323909644576E-2</v>
      </c>
      <c r="Q444" s="328">
        <v>0.87959725946936551</v>
      </c>
      <c r="R444" s="328">
        <v>0.15889615390842771</v>
      </c>
      <c r="S444" s="328">
        <v>0.25068732527856863</v>
      </c>
      <c r="T444" s="328">
        <v>0.91556019522908727</v>
      </c>
      <c r="U444" s="328">
        <v>0.66629582820374167</v>
      </c>
      <c r="V444" s="328">
        <v>8.6324838709169072E-2</v>
      </c>
      <c r="W444" s="328">
        <v>9.9525201498952498E-2</v>
      </c>
      <c r="X444" s="328">
        <v>9.9149536131428073E-2</v>
      </c>
      <c r="Y444" s="328">
        <v>0.20857772521482021</v>
      </c>
      <c r="Z444" s="328">
        <v>0.8827928405381944</v>
      </c>
      <c r="AA444" s="328">
        <v>0.70544418330917313</v>
      </c>
      <c r="AB444" s="328">
        <v>0.24493449177407189</v>
      </c>
      <c r="AC444" s="328">
        <v>0.16111730287236226</v>
      </c>
      <c r="AD444" s="328">
        <v>0.13285210749546961</v>
      </c>
      <c r="AE444" s="328">
        <v>0.32060717674087336</v>
      </c>
      <c r="AF444" s="328">
        <v>0.57992783653988855</v>
      </c>
      <c r="AG444" s="328">
        <v>0.22445635929426655</v>
      </c>
      <c r="AH444" s="328">
        <v>0.85900036444136885</v>
      </c>
      <c r="AI444" s="328">
        <v>0.34862558355466966</v>
      </c>
      <c r="AJ444" s="328">
        <v>0.46100436915672982</v>
      </c>
      <c r="AK444" s="328">
        <v>0.4229122312560829</v>
      </c>
      <c r="AL444" s="328">
        <v>9.7001586013023555E-2</v>
      </c>
      <c r="AM444" s="328">
        <v>0.41148989307828687</v>
      </c>
      <c r="AN444" s="328">
        <v>0.13707403496095871</v>
      </c>
      <c r="AO444" s="328">
        <v>0.48142001920816013</v>
      </c>
      <c r="AP444" s="328">
        <v>0.56413727089178689</v>
      </c>
      <c r="AQ444" s="328">
        <v>0.84558810372780568</v>
      </c>
      <c r="AR444" s="328">
        <v>0.75100607190004265</v>
      </c>
      <c r="AS444" s="328">
        <v>0.55139446681211313</v>
      </c>
      <c r="AT444" s="328">
        <v>0.72762540965457134</v>
      </c>
      <c r="AU444" s="328">
        <v>0.21925771532007765</v>
      </c>
      <c r="AV444" s="328">
        <v>0.92052222861407484</v>
      </c>
      <c r="AW444" s="328">
        <v>0.35066415181122879</v>
      </c>
      <c r="AX444" s="328">
        <v>0.35846092460038737</v>
      </c>
      <c r="AY444" s="328">
        <v>0.23933987293417203</v>
      </c>
      <c r="AZ444" s="328">
        <v>7.763656196605373E-2</v>
      </c>
      <c r="BA444" s="328">
        <v>0.78628373198853918</v>
      </c>
      <c r="BB444" s="328">
        <v>0.70059970550403072</v>
      </c>
      <c r="BC444" s="328">
        <v>0.89455006802279913</v>
      </c>
      <c r="BD444" s="328">
        <v>0.39865403701688695</v>
      </c>
      <c r="BE444" s="328">
        <v>3.5944791937826182E-2</v>
      </c>
      <c r="BF444" s="328">
        <v>0.73472135079314338</v>
      </c>
      <c r="BG444" s="328">
        <v>0.28751798024020969</v>
      </c>
      <c r="BH444" s="328">
        <v>0.26992897527244497</v>
      </c>
      <c r="BI444" s="328">
        <v>0.30553026341426248</v>
      </c>
      <c r="BJ444" s="328">
        <v>0.28297069050981705</v>
      </c>
      <c r="BK444" s="328">
        <v>2.310145181081058E-2</v>
      </c>
      <c r="BL444" s="328">
        <v>0.90695955012740659</v>
      </c>
      <c r="BM444" s="328">
        <v>0.12820423095461408</v>
      </c>
      <c r="BN444" s="328">
        <v>0.36362369651022153</v>
      </c>
      <c r="BO444" s="328">
        <v>0.78730517813235501</v>
      </c>
      <c r="BP444" s="328">
        <v>0.59636573774933543</v>
      </c>
      <c r="BQ444" s="328">
        <v>0.88181921134696406</v>
      </c>
      <c r="BR444" s="328">
        <v>0.70343334342171637</v>
      </c>
      <c r="BS444" s="328">
        <v>0.58441399141805217</v>
      </c>
      <c r="BT444" s="328">
        <v>0.10747406352484035</v>
      </c>
      <c r="BU444" s="328">
        <v>0.11278628106853361</v>
      </c>
      <c r="BV444" s="328">
        <v>9.0579883225698765E-3</v>
      </c>
      <c r="BW444" s="328">
        <v>5.1710857612198735E-2</v>
      </c>
      <c r="BX444" s="328">
        <v>0.63179544312851554</v>
      </c>
      <c r="BY444" s="328">
        <v>9.0806134493925939E-2</v>
      </c>
      <c r="BZ444" s="328">
        <v>0.31628894871667512</v>
      </c>
      <c r="CA444" s="328">
        <v>0.10097137386379407</v>
      </c>
      <c r="CB444" s="328">
        <v>0.72744734388234567</v>
      </c>
      <c r="CC444" s="328">
        <v>0.4643998776024203</v>
      </c>
      <c r="CD444" s="328">
        <v>0.42067693788099891</v>
      </c>
      <c r="CE444" s="328">
        <v>0.93286496379787609</v>
      </c>
      <c r="CF444" s="328">
        <v>0.15594671013521033</v>
      </c>
      <c r="CG444" s="328">
        <v>8.0579555345565268E-2</v>
      </c>
      <c r="CH444" s="328">
        <v>0.86392926065604136</v>
      </c>
      <c r="CI444" s="328">
        <v>0.44789178069534641</v>
      </c>
      <c r="CJ444" s="328">
        <v>0.74987680589014971</v>
      </c>
      <c r="CK444" s="328">
        <v>0.32724263758477523</v>
      </c>
      <c r="CL444" s="328">
        <v>0.26483332945480398</v>
      </c>
      <c r="CM444" s="328">
        <v>0.87228868373216284</v>
      </c>
      <c r="CN444" s="328">
        <v>0.42424290204097193</v>
      </c>
      <c r="CO444" s="328">
        <v>0.3704716743124461</v>
      </c>
      <c r="CP444" s="328">
        <v>0.9806534948164658</v>
      </c>
      <c r="CQ444" s="328">
        <v>0.61171154140713391</v>
      </c>
      <c r="CR444" s="328">
        <v>0.99874650420269706</v>
      </c>
      <c r="CS444" s="328">
        <v>0.34841073945585688</v>
      </c>
      <c r="CT444" s="328">
        <v>0.38915391370751551</v>
      </c>
      <c r="CU444" s="328">
        <v>0.14805979232236677</v>
      </c>
      <c r="CV444" s="328">
        <v>0.76041489961893793</v>
      </c>
      <c r="CW444" s="329">
        <v>0.64664832447303056</v>
      </c>
    </row>
    <row r="445" spans="1:101" x14ac:dyDescent="0.25">
      <c r="A445" s="322">
        <v>443</v>
      </c>
      <c r="B445" s="327">
        <v>0.59500300880630785</v>
      </c>
      <c r="C445" s="328">
        <v>0.23468773464002379</v>
      </c>
      <c r="D445" s="328">
        <v>0.24082877035961348</v>
      </c>
      <c r="E445" s="328">
        <v>0.12528650833970723</v>
      </c>
      <c r="F445" s="328">
        <v>0.64881700219534721</v>
      </c>
      <c r="G445" s="328">
        <v>0.59771935864405101</v>
      </c>
      <c r="H445" s="328">
        <v>0.13813798918453513</v>
      </c>
      <c r="I445" s="328">
        <v>0.62564726414449279</v>
      </c>
      <c r="J445" s="328">
        <v>0.88217834685271845</v>
      </c>
      <c r="K445" s="328">
        <v>0.76933795126038285</v>
      </c>
      <c r="L445" s="328">
        <v>0.69496029487995825</v>
      </c>
      <c r="M445" s="328">
        <v>0.11822923096323978</v>
      </c>
      <c r="N445" s="328">
        <v>0.77193721937054183</v>
      </c>
      <c r="O445" s="328">
        <v>0.94058289672555961</v>
      </c>
      <c r="P445" s="328">
        <v>0.37522840353555975</v>
      </c>
      <c r="Q445" s="328">
        <v>0.84617183052195832</v>
      </c>
      <c r="R445" s="328">
        <v>0.84826942654252591</v>
      </c>
      <c r="S445" s="328">
        <v>0.21652244701123458</v>
      </c>
      <c r="T445" s="328">
        <v>0.77665127331627781</v>
      </c>
      <c r="U445" s="328">
        <v>0.87950378936384199</v>
      </c>
      <c r="V445" s="328">
        <v>0.631153308832336</v>
      </c>
      <c r="W445" s="328">
        <v>0.62328039032826066</v>
      </c>
      <c r="X445" s="328">
        <v>0.99723967589971174</v>
      </c>
      <c r="Y445" s="328">
        <v>0.20470618364015736</v>
      </c>
      <c r="Z445" s="328">
        <v>0.34110233756235142</v>
      </c>
      <c r="AA445" s="328">
        <v>0.10920444526496098</v>
      </c>
      <c r="AB445" s="328">
        <v>0.50310700894484506</v>
      </c>
      <c r="AC445" s="328">
        <v>0.93093309579097205</v>
      </c>
      <c r="AD445" s="328">
        <v>0.50587035954165982</v>
      </c>
      <c r="AE445" s="328">
        <v>0.5551194817367362</v>
      </c>
      <c r="AF445" s="328">
        <v>0.80100326338060945</v>
      </c>
      <c r="AG445" s="328">
        <v>0.25580596682523082</v>
      </c>
      <c r="AH445" s="328">
        <v>0.46981931221568241</v>
      </c>
      <c r="AI445" s="328">
        <v>0.23909279408361961</v>
      </c>
      <c r="AJ445" s="328">
        <v>6.296321027151297E-2</v>
      </c>
      <c r="AK445" s="328">
        <v>0.38172224624795836</v>
      </c>
      <c r="AL445" s="328">
        <v>0.51914684573608505</v>
      </c>
      <c r="AM445" s="328">
        <v>0.37491231080231358</v>
      </c>
      <c r="AN445" s="328">
        <v>0.35708605402891225</v>
      </c>
      <c r="AO445" s="328">
        <v>0.61201274949918316</v>
      </c>
      <c r="AP445" s="328">
        <v>0.87319816501809289</v>
      </c>
      <c r="AQ445" s="328">
        <v>0.61215864142454035</v>
      </c>
      <c r="AR445" s="328">
        <v>0.89159717427206497</v>
      </c>
      <c r="AS445" s="328">
        <v>0.83370057893245741</v>
      </c>
      <c r="AT445" s="328">
        <v>0.17749623886625443</v>
      </c>
      <c r="AU445" s="328">
        <v>0.61915000870790671</v>
      </c>
      <c r="AV445" s="328">
        <v>0.51517050546557241</v>
      </c>
      <c r="AW445" s="328">
        <v>6.0536330234715052E-3</v>
      </c>
      <c r="AX445" s="328">
        <v>0.76510304490998116</v>
      </c>
      <c r="AY445" s="328">
        <v>0.79487045650609667</v>
      </c>
      <c r="AZ445" s="328">
        <v>0.11373207145512021</v>
      </c>
      <c r="BA445" s="328">
        <v>0.99928058467437864</v>
      </c>
      <c r="BB445" s="328">
        <v>0.34995509239719036</v>
      </c>
      <c r="BC445" s="328">
        <v>0.94254377911959697</v>
      </c>
      <c r="BD445" s="328">
        <v>0.77372039697277395</v>
      </c>
      <c r="BE445" s="328">
        <v>0.84084378369960833</v>
      </c>
      <c r="BF445" s="328">
        <v>0.86637021696693983</v>
      </c>
      <c r="BG445" s="328">
        <v>2.8313771200343396E-2</v>
      </c>
      <c r="BH445" s="328">
        <v>6.9484555582624008E-2</v>
      </c>
      <c r="BI445" s="328">
        <v>0.55137801454720359</v>
      </c>
      <c r="BJ445" s="328">
        <v>0.36899717901219664</v>
      </c>
      <c r="BK445" s="328">
        <v>0.84263456382445079</v>
      </c>
      <c r="BL445" s="328">
        <v>0.78318919471294368</v>
      </c>
      <c r="BM445" s="328">
        <v>0.90457788486259116</v>
      </c>
      <c r="BN445" s="328">
        <v>0.17025791637773224</v>
      </c>
      <c r="BO445" s="328">
        <v>0.15800059850912351</v>
      </c>
      <c r="BP445" s="328">
        <v>0.75160611731788096</v>
      </c>
      <c r="BQ445" s="328">
        <v>0.98873882420264714</v>
      </c>
      <c r="BR445" s="328">
        <v>0.88073753164830237</v>
      </c>
      <c r="BS445" s="328">
        <v>0.75316420230529291</v>
      </c>
      <c r="BT445" s="328">
        <v>0.23165552331638106</v>
      </c>
      <c r="BU445" s="328">
        <v>0.79664209251451634</v>
      </c>
      <c r="BV445" s="328">
        <v>0.35399094164245337</v>
      </c>
      <c r="BW445" s="328">
        <v>0.20526886946629852</v>
      </c>
      <c r="BX445" s="328">
        <v>0.53200465349077275</v>
      </c>
      <c r="BY445" s="328">
        <v>0.69987841340723267</v>
      </c>
      <c r="BZ445" s="328">
        <v>0.28609208381514861</v>
      </c>
      <c r="CA445" s="328">
        <v>0.16959756506529278</v>
      </c>
      <c r="CB445" s="328">
        <v>0.93888379503108887</v>
      </c>
      <c r="CC445" s="328">
        <v>4.0130078932706592E-2</v>
      </c>
      <c r="CD445" s="328">
        <v>0.27895485149480326</v>
      </c>
      <c r="CE445" s="328">
        <v>0.4069438996908108</v>
      </c>
      <c r="CF445" s="328">
        <v>2.9537072376635054E-2</v>
      </c>
      <c r="CG445" s="328">
        <v>0.10003443477144747</v>
      </c>
      <c r="CH445" s="328">
        <v>0.28699361773079168</v>
      </c>
      <c r="CI445" s="328">
        <v>0.97486397409567238</v>
      </c>
      <c r="CJ445" s="328">
        <v>0.25725600200181109</v>
      </c>
      <c r="CK445" s="328">
        <v>0.66915628058262655</v>
      </c>
      <c r="CL445" s="328">
        <v>0.45184358974269312</v>
      </c>
      <c r="CM445" s="328">
        <v>0.50152931519343236</v>
      </c>
      <c r="CN445" s="328">
        <v>0.63750032776435539</v>
      </c>
      <c r="CO445" s="328">
        <v>2.87570140007265E-3</v>
      </c>
      <c r="CP445" s="328">
        <v>7.5547217831324787E-2</v>
      </c>
      <c r="CQ445" s="328">
        <v>0.4829123125769974</v>
      </c>
      <c r="CR445" s="328">
        <v>0.11211810761810437</v>
      </c>
      <c r="CS445" s="328">
        <v>0.74120625470904677</v>
      </c>
      <c r="CT445" s="328">
        <v>0.4154625085959458</v>
      </c>
      <c r="CU445" s="328">
        <v>0.82438658171602386</v>
      </c>
      <c r="CV445" s="328">
        <v>0.64001733295716345</v>
      </c>
      <c r="CW445" s="329">
        <v>0.70440267112278021</v>
      </c>
    </row>
    <row r="446" spans="1:101" x14ac:dyDescent="0.25">
      <c r="A446" s="322">
        <v>444</v>
      </c>
      <c r="B446" s="327">
        <v>0.7272529199883051</v>
      </c>
      <c r="C446" s="328">
        <v>0.20219609101004421</v>
      </c>
      <c r="D446" s="328">
        <v>0.65879532266934859</v>
      </c>
      <c r="E446" s="328">
        <v>4.0361429990420916E-3</v>
      </c>
      <c r="F446" s="328">
        <v>0.80728991601607203</v>
      </c>
      <c r="G446" s="328">
        <v>0.32393535920216587</v>
      </c>
      <c r="H446" s="328">
        <v>0.10886225315575015</v>
      </c>
      <c r="I446" s="328">
        <v>0.83679340159074478</v>
      </c>
      <c r="J446" s="328">
        <v>0.91531199500096427</v>
      </c>
      <c r="K446" s="328">
        <v>0.68664052068480563</v>
      </c>
      <c r="L446" s="328">
        <v>0.36424942858994402</v>
      </c>
      <c r="M446" s="328">
        <v>0.89396454496686539</v>
      </c>
      <c r="N446" s="328">
        <v>0.55359763391535477</v>
      </c>
      <c r="O446" s="328">
        <v>0.24610100373296051</v>
      </c>
      <c r="P446" s="328">
        <v>7.2870393142826728E-2</v>
      </c>
      <c r="Q446" s="328">
        <v>0.45034053185694511</v>
      </c>
      <c r="R446" s="328">
        <v>0.4959365548182646</v>
      </c>
      <c r="S446" s="328">
        <v>0.24650755050924844</v>
      </c>
      <c r="T446" s="328">
        <v>0.79928618855294609</v>
      </c>
      <c r="U446" s="328">
        <v>0.56454237734558266</v>
      </c>
      <c r="V446" s="328">
        <v>0.44579335546241894</v>
      </c>
      <c r="W446" s="328">
        <v>0.86211029449007182</v>
      </c>
      <c r="X446" s="328">
        <v>8.4654183868308586E-2</v>
      </c>
      <c r="Y446" s="328">
        <v>0.95283236860330867</v>
      </c>
      <c r="Z446" s="328">
        <v>0.16629321222845217</v>
      </c>
      <c r="AA446" s="328">
        <v>0.55279036480848598</v>
      </c>
      <c r="AB446" s="328">
        <v>0.14263741979776157</v>
      </c>
      <c r="AC446" s="328">
        <v>9.4465283365599007E-3</v>
      </c>
      <c r="AD446" s="328">
        <v>0.80809232114892993</v>
      </c>
      <c r="AE446" s="328">
        <v>0.27800360683187497</v>
      </c>
      <c r="AF446" s="328">
        <v>0.93118453580717286</v>
      </c>
      <c r="AG446" s="328">
        <v>0.14514192206243948</v>
      </c>
      <c r="AH446" s="328">
        <v>0.38981040356281405</v>
      </c>
      <c r="AI446" s="328">
        <v>0.68204648323046801</v>
      </c>
      <c r="AJ446" s="328">
        <v>0.78439133300802855</v>
      </c>
      <c r="AK446" s="328">
        <v>0.7427004865978164</v>
      </c>
      <c r="AL446" s="328">
        <v>0.81861873403854002</v>
      </c>
      <c r="AM446" s="328">
        <v>0.49091187784624424</v>
      </c>
      <c r="AN446" s="328">
        <v>0.45819019386345849</v>
      </c>
      <c r="AO446" s="328">
        <v>0.90454994638363151</v>
      </c>
      <c r="AP446" s="328">
        <v>0.6421076398746639</v>
      </c>
      <c r="AQ446" s="328">
        <v>0.56174471981131391</v>
      </c>
      <c r="AR446" s="328">
        <v>0.59799997150614281</v>
      </c>
      <c r="AS446" s="328">
        <v>0.47199291779965691</v>
      </c>
      <c r="AT446" s="328">
        <v>2.9420835804772949E-2</v>
      </c>
      <c r="AU446" s="328">
        <v>0.47932812519346779</v>
      </c>
      <c r="AV446" s="328">
        <v>0.86549305933205867</v>
      </c>
      <c r="AW446" s="328">
        <v>0.34745665331648912</v>
      </c>
      <c r="AX446" s="328">
        <v>0.99466775214487324</v>
      </c>
      <c r="AY446" s="328">
        <v>0.70748644065670985</v>
      </c>
      <c r="AZ446" s="328">
        <v>0.23410827927695999</v>
      </c>
      <c r="BA446" s="328">
        <v>0.22075715375860394</v>
      </c>
      <c r="BB446" s="328">
        <v>0.62384998752093668</v>
      </c>
      <c r="BC446" s="328">
        <v>0.3684011468060131</v>
      </c>
      <c r="BD446" s="328">
        <v>0.63894439551253535</v>
      </c>
      <c r="BE446" s="328">
        <v>0.46148492952096731</v>
      </c>
      <c r="BF446" s="328">
        <v>0.93941298416616581</v>
      </c>
      <c r="BG446" s="328">
        <v>0.46989200106882478</v>
      </c>
      <c r="BH446" s="328">
        <v>0.35075627199200543</v>
      </c>
      <c r="BI446" s="328">
        <v>0.13486536967159424</v>
      </c>
      <c r="BJ446" s="328">
        <v>0.12479190579415134</v>
      </c>
      <c r="BK446" s="328">
        <v>0.4004984314683897</v>
      </c>
      <c r="BL446" s="328">
        <v>0.58840494355623907</v>
      </c>
      <c r="BM446" s="328">
        <v>0.99000894172283305</v>
      </c>
      <c r="BN446" s="328">
        <v>0.61453492584904934</v>
      </c>
      <c r="BO446" s="328">
        <v>0.42774024901447838</v>
      </c>
      <c r="BP446" s="328">
        <v>6.4572555429476708E-2</v>
      </c>
      <c r="BQ446" s="328">
        <v>0.77713132180219113</v>
      </c>
      <c r="BR446" s="328">
        <v>0.69997666006445169</v>
      </c>
      <c r="BS446" s="328">
        <v>7.5047848817372476E-2</v>
      </c>
      <c r="BT446" s="328">
        <v>8.7324256777337794E-2</v>
      </c>
      <c r="BU446" s="328">
        <v>0.55287922669399325</v>
      </c>
      <c r="BV446" s="328">
        <v>0.79832723499094094</v>
      </c>
      <c r="BW446" s="328">
        <v>0.80792212981047129</v>
      </c>
      <c r="BX446" s="328">
        <v>0.94156189043004357</v>
      </c>
      <c r="BY446" s="328">
        <v>0.96039997832473922</v>
      </c>
      <c r="BZ446" s="328">
        <v>0.6250936604345716</v>
      </c>
      <c r="CA446" s="328">
        <v>0.76479667918183569</v>
      </c>
      <c r="CB446" s="328">
        <v>0.76535935577005443</v>
      </c>
      <c r="CC446" s="328">
        <v>6.2252235630825048E-2</v>
      </c>
      <c r="CD446" s="328">
        <v>0.51123774814331213</v>
      </c>
      <c r="CE446" s="328">
        <v>0.27956043640568407</v>
      </c>
      <c r="CF446" s="328">
        <v>0.77791984264122727</v>
      </c>
      <c r="CG446" s="328">
        <v>0.62757648379067632</v>
      </c>
      <c r="CH446" s="328">
        <v>0.15116914408767435</v>
      </c>
      <c r="CI446" s="328">
        <v>0.52387016173560852</v>
      </c>
      <c r="CJ446" s="328">
        <v>0.35891337625221098</v>
      </c>
      <c r="CK446" s="328">
        <v>0.10596913971115018</v>
      </c>
      <c r="CL446" s="328">
        <v>0.40352013167713285</v>
      </c>
      <c r="CM446" s="328">
        <v>0.17745165476076696</v>
      </c>
      <c r="CN446" s="328">
        <v>0.54689992094720297</v>
      </c>
      <c r="CO446" s="328">
        <v>0.10414816885334277</v>
      </c>
      <c r="CP446" s="328">
        <v>0.9499221674008318</v>
      </c>
      <c r="CQ446" s="328">
        <v>0.58827557344849946</v>
      </c>
      <c r="CR446" s="328">
        <v>4.1978743942828523E-2</v>
      </c>
      <c r="CS446" s="328">
        <v>0.6996747678317361</v>
      </c>
      <c r="CT446" s="328">
        <v>0.35523709492860167</v>
      </c>
      <c r="CU446" s="328">
        <v>0.77673190909903722</v>
      </c>
      <c r="CV446" s="328">
        <v>0.12857517637523408</v>
      </c>
      <c r="CW446" s="329">
        <v>0.11517433664500398</v>
      </c>
    </row>
    <row r="447" spans="1:101" x14ac:dyDescent="0.25">
      <c r="A447" s="322">
        <v>445</v>
      </c>
      <c r="B447" s="327">
        <v>0.76355757037430694</v>
      </c>
      <c r="C447" s="328">
        <v>0.72352953067967474</v>
      </c>
      <c r="D447" s="328">
        <v>0.61909576335186411</v>
      </c>
      <c r="E447" s="328">
        <v>0.79792260873438292</v>
      </c>
      <c r="F447" s="328">
        <v>0.93915805875496994</v>
      </c>
      <c r="G447" s="328">
        <v>0.71003797570524263</v>
      </c>
      <c r="H447" s="328">
        <v>0.39987880376482732</v>
      </c>
      <c r="I447" s="328">
        <v>1.3161816533516557E-2</v>
      </c>
      <c r="J447" s="328">
        <v>0.87125227736744737</v>
      </c>
      <c r="K447" s="328">
        <v>0.90987716429188747</v>
      </c>
      <c r="L447" s="328">
        <v>0.33609464590029958</v>
      </c>
      <c r="M447" s="328">
        <v>0.17661066017343696</v>
      </c>
      <c r="N447" s="328">
        <v>0.14301580196680508</v>
      </c>
      <c r="O447" s="328">
        <v>0.63839037046507485</v>
      </c>
      <c r="P447" s="328">
        <v>0.18243913802662082</v>
      </c>
      <c r="Q447" s="328">
        <v>0.6485466900034389</v>
      </c>
      <c r="R447" s="328">
        <v>0.46259431790724959</v>
      </c>
      <c r="S447" s="328">
        <v>0.79967227844846733</v>
      </c>
      <c r="T447" s="328">
        <v>0.64590031235004508</v>
      </c>
      <c r="U447" s="328">
        <v>6.5303561479692185E-2</v>
      </c>
      <c r="V447" s="328">
        <v>0.17053083558100224</v>
      </c>
      <c r="W447" s="328">
        <v>0.13533190897334801</v>
      </c>
      <c r="X447" s="328">
        <v>0.28205662791651953</v>
      </c>
      <c r="Y447" s="328">
        <v>0.45690746462153875</v>
      </c>
      <c r="Z447" s="328">
        <v>0.98978032513682201</v>
      </c>
      <c r="AA447" s="328">
        <v>0.28633787286225143</v>
      </c>
      <c r="AB447" s="328">
        <v>0.40319409505416859</v>
      </c>
      <c r="AC447" s="328">
        <v>5.0547289442273602E-2</v>
      </c>
      <c r="AD447" s="328">
        <v>0.86418405624979067</v>
      </c>
      <c r="AE447" s="328">
        <v>0.3909398461864575</v>
      </c>
      <c r="AF447" s="328">
        <v>0.44410037824598714</v>
      </c>
      <c r="AG447" s="328">
        <v>0.43414395672105144</v>
      </c>
      <c r="AH447" s="328">
        <v>0.9098525710221077</v>
      </c>
      <c r="AI447" s="328">
        <v>0.44691065202735114</v>
      </c>
      <c r="AJ447" s="328">
        <v>0.21676131555350353</v>
      </c>
      <c r="AK447" s="328">
        <v>0.73260838182292165</v>
      </c>
      <c r="AL447" s="328">
        <v>0.32591437022214897</v>
      </c>
      <c r="AM447" s="328">
        <v>0.28388476285014752</v>
      </c>
      <c r="AN447" s="328">
        <v>9.6347657063295067E-2</v>
      </c>
      <c r="AO447" s="328">
        <v>0.27398369802812828</v>
      </c>
      <c r="AP447" s="328">
        <v>0.44790397993684561</v>
      </c>
      <c r="AQ447" s="328">
        <v>0.30322316533064653</v>
      </c>
      <c r="AR447" s="328">
        <v>0.51088576932803598</v>
      </c>
      <c r="AS447" s="328">
        <v>0.63370924415745122</v>
      </c>
      <c r="AT447" s="328">
        <v>0.68055239983950244</v>
      </c>
      <c r="AU447" s="328">
        <v>0.62030251655741098</v>
      </c>
      <c r="AV447" s="328">
        <v>0.77053712945927</v>
      </c>
      <c r="AW447" s="328">
        <v>0.54440304278966156</v>
      </c>
      <c r="AX447" s="328">
        <v>0.34375295257313332</v>
      </c>
      <c r="AY447" s="328">
        <v>0.83744679598042904</v>
      </c>
      <c r="AZ447" s="328">
        <v>0.34510811379029471</v>
      </c>
      <c r="BA447" s="328">
        <v>0.91701145816059482</v>
      </c>
      <c r="BB447" s="328">
        <v>0.66069239803759539</v>
      </c>
      <c r="BC447" s="328">
        <v>0.4182978559534547</v>
      </c>
      <c r="BD447" s="328">
        <v>0.32823788985786795</v>
      </c>
      <c r="BE447" s="328">
        <v>0.8854738892179681</v>
      </c>
      <c r="BF447" s="328">
        <v>0.83846657119143364</v>
      </c>
      <c r="BG447" s="328">
        <v>0.66838986774580267</v>
      </c>
      <c r="BH447" s="328">
        <v>0.98633419418419188</v>
      </c>
      <c r="BI447" s="328">
        <v>0.14823229395604098</v>
      </c>
      <c r="BJ447" s="328">
        <v>0.8603353130320841</v>
      </c>
      <c r="BK447" s="328">
        <v>0.47762692454528466</v>
      </c>
      <c r="BL447" s="328">
        <v>6.5926928361461634E-2</v>
      </c>
      <c r="BM447" s="328">
        <v>5.3005557999181718E-2</v>
      </c>
      <c r="BN447" s="328">
        <v>0.55944414844753965</v>
      </c>
      <c r="BO447" s="328">
        <v>0.60893221569336142</v>
      </c>
      <c r="BP447" s="328">
        <v>0.41290947562830826</v>
      </c>
      <c r="BQ447" s="328">
        <v>0.36780888035461068</v>
      </c>
      <c r="BR447" s="328">
        <v>0.9569548133661252</v>
      </c>
      <c r="BS447" s="328">
        <v>0.65907583179788265</v>
      </c>
      <c r="BT447" s="328">
        <v>0.88138620865523087</v>
      </c>
      <c r="BU447" s="328">
        <v>0.87439802534652511</v>
      </c>
      <c r="BV447" s="328">
        <v>0.72709095951462932</v>
      </c>
      <c r="BW447" s="328">
        <v>0.92112172961167893</v>
      </c>
      <c r="BX447" s="328">
        <v>0.28567699354325438</v>
      </c>
      <c r="BY447" s="328">
        <v>0.93544120157780242</v>
      </c>
      <c r="BZ447" s="328">
        <v>0.64691048824954578</v>
      </c>
      <c r="CA447" s="328">
        <v>0.81612797566841078</v>
      </c>
      <c r="CB447" s="328">
        <v>0.99392384823608659</v>
      </c>
      <c r="CC447" s="328">
        <v>3.7169113693097167E-2</v>
      </c>
      <c r="CD447" s="328">
        <v>0.13161043731436539</v>
      </c>
      <c r="CE447" s="328">
        <v>3.6246070932812735E-3</v>
      </c>
      <c r="CF447" s="328">
        <v>0.55672672174817883</v>
      </c>
      <c r="CG447" s="328">
        <v>5.8227816954632416E-2</v>
      </c>
      <c r="CH447" s="328">
        <v>9.7030585651697088E-2</v>
      </c>
      <c r="CI447" s="328">
        <v>0.60147108166945906</v>
      </c>
      <c r="CJ447" s="328">
        <v>0.69217759986962135</v>
      </c>
      <c r="CK447" s="328">
        <v>0.54216490342845369</v>
      </c>
      <c r="CL447" s="328">
        <v>0.11659096520423873</v>
      </c>
      <c r="CM447" s="328">
        <v>0.80003381962737397</v>
      </c>
      <c r="CN447" s="328">
        <v>1.3915234151505196E-2</v>
      </c>
      <c r="CO447" s="328">
        <v>0.47769631374530963</v>
      </c>
      <c r="CP447" s="328">
        <v>0.75700532527675168</v>
      </c>
      <c r="CQ447" s="328">
        <v>0.89110966780245882</v>
      </c>
      <c r="CR447" s="328">
        <v>0.84005437422748774</v>
      </c>
      <c r="CS447" s="328">
        <v>0.17360354932168232</v>
      </c>
      <c r="CT447" s="328">
        <v>0.8601218661610972</v>
      </c>
      <c r="CU447" s="328">
        <v>0.40232151267382377</v>
      </c>
      <c r="CV447" s="328">
        <v>0.4228135094216694</v>
      </c>
      <c r="CW447" s="329">
        <v>0.59168700418112152</v>
      </c>
    </row>
    <row r="448" spans="1:101" x14ac:dyDescent="0.25">
      <c r="A448" s="322">
        <v>446</v>
      </c>
      <c r="B448" s="327">
        <v>0.88785762555880865</v>
      </c>
      <c r="C448" s="328">
        <v>6.2508665861671364E-2</v>
      </c>
      <c r="D448" s="328">
        <v>0.94401076223753222</v>
      </c>
      <c r="E448" s="328">
        <v>9.8847409889200044E-2</v>
      </c>
      <c r="F448" s="328">
        <v>0.75034172354226403</v>
      </c>
      <c r="G448" s="328">
        <v>0.350160515463527</v>
      </c>
      <c r="H448" s="328">
        <v>0.55510994790679491</v>
      </c>
      <c r="I448" s="328">
        <v>0.10955557371956282</v>
      </c>
      <c r="J448" s="328">
        <v>0.68998506950443605</v>
      </c>
      <c r="K448" s="328">
        <v>0.11784843734282102</v>
      </c>
      <c r="L448" s="328">
        <v>0.83869099802560343</v>
      </c>
      <c r="M448" s="328">
        <v>0.8245238084309181</v>
      </c>
      <c r="N448" s="328">
        <v>0.84951342040599709</v>
      </c>
      <c r="O448" s="328">
        <v>0.49978622575034248</v>
      </c>
      <c r="P448" s="328">
        <v>0.41638123011539374</v>
      </c>
      <c r="Q448" s="328">
        <v>3.7786529991813644E-2</v>
      </c>
      <c r="R448" s="328">
        <v>0.62087875910162293</v>
      </c>
      <c r="S448" s="328">
        <v>0.15003122993184625</v>
      </c>
      <c r="T448" s="328">
        <v>0.60406175510289506</v>
      </c>
      <c r="U448" s="328">
        <v>0.24164620103132783</v>
      </c>
      <c r="V448" s="328">
        <v>0.15148625759061751</v>
      </c>
      <c r="W448" s="328">
        <v>0.26164116054506703</v>
      </c>
      <c r="X448" s="328">
        <v>0.96171235217244</v>
      </c>
      <c r="Y448" s="328">
        <v>0.42256679547376219</v>
      </c>
      <c r="Z448" s="328">
        <v>7.8369875101211184E-2</v>
      </c>
      <c r="AA448" s="328">
        <v>0.59689298882404884</v>
      </c>
      <c r="AB448" s="328">
        <v>0.47250079896871644</v>
      </c>
      <c r="AC448" s="328">
        <v>0.3787674861062591</v>
      </c>
      <c r="AD448" s="328">
        <v>0.44366810438939597</v>
      </c>
      <c r="AE448" s="328">
        <v>0.8715270180040966</v>
      </c>
      <c r="AF448" s="328">
        <v>5.0272652846616861E-2</v>
      </c>
      <c r="AG448" s="328">
        <v>0.60669559755123892</v>
      </c>
      <c r="AH448" s="328">
        <v>0.54542303818410276</v>
      </c>
      <c r="AI448" s="328">
        <v>0.88799156605162732</v>
      </c>
      <c r="AJ448" s="328">
        <v>0.65585154090887343</v>
      </c>
      <c r="AK448" s="328">
        <v>8.7201599741685065E-2</v>
      </c>
      <c r="AL448" s="328">
        <v>0.85497394525739789</v>
      </c>
      <c r="AM448" s="328">
        <v>0.39213699306374661</v>
      </c>
      <c r="AN448" s="328">
        <v>0.32681207187494299</v>
      </c>
      <c r="AO448" s="328">
        <v>0.46218064202006559</v>
      </c>
      <c r="AP448" s="328">
        <v>0.22765945248363195</v>
      </c>
      <c r="AQ448" s="328">
        <v>0.93309454477296172</v>
      </c>
      <c r="AR448" s="328">
        <v>0.39598923527542684</v>
      </c>
      <c r="AS448" s="328">
        <v>4.4936540429628025E-2</v>
      </c>
      <c r="AT448" s="328">
        <v>0.66722916218986428</v>
      </c>
      <c r="AU448" s="328">
        <v>0.2661251684742032</v>
      </c>
      <c r="AV448" s="328">
        <v>0.65343748050189276</v>
      </c>
      <c r="AW448" s="328">
        <v>0.29305200456886604</v>
      </c>
      <c r="AX448" s="328">
        <v>0.24955267709153173</v>
      </c>
      <c r="AY448" s="328">
        <v>0.13597470671960465</v>
      </c>
      <c r="AZ448" s="328">
        <v>0.41764089970823814</v>
      </c>
      <c r="BA448" s="328">
        <v>7.0734653760005095E-3</v>
      </c>
      <c r="BB448" s="328">
        <v>0.36754077527871232</v>
      </c>
      <c r="BC448" s="328">
        <v>6.925209031812507E-2</v>
      </c>
      <c r="BD448" s="328">
        <v>0.58630399919570508</v>
      </c>
      <c r="BE448" s="328">
        <v>0.337734981758818</v>
      </c>
      <c r="BF448" s="328">
        <v>0.7670133155009593</v>
      </c>
      <c r="BG448" s="328">
        <v>0.73905978306570008</v>
      </c>
      <c r="BH448" s="328">
        <v>0.55175792700791604</v>
      </c>
      <c r="BI448" s="328">
        <v>0.89955482945930454</v>
      </c>
      <c r="BJ448" s="328">
        <v>0.33849401818962743</v>
      </c>
      <c r="BK448" s="328">
        <v>3.4943912964707557E-2</v>
      </c>
      <c r="BL448" s="328">
        <v>0.41317103952676515</v>
      </c>
      <c r="BM448" s="328">
        <v>0.51114871135987383</v>
      </c>
      <c r="BN448" s="328">
        <v>0.23081227019410822</v>
      </c>
      <c r="BO448" s="328">
        <v>0.16082820958638955</v>
      </c>
      <c r="BP448" s="328">
        <v>8.8378059195808767E-2</v>
      </c>
      <c r="BQ448" s="328">
        <v>0.10653549454064937</v>
      </c>
      <c r="BR448" s="328">
        <v>0.94815823992069248</v>
      </c>
      <c r="BS448" s="328">
        <v>0.93753855329374769</v>
      </c>
      <c r="BT448" s="328">
        <v>0.97904242905812922</v>
      </c>
      <c r="BU448" s="328">
        <v>0.8475358166927327</v>
      </c>
      <c r="BV448" s="328">
        <v>8.9571112569500677E-2</v>
      </c>
      <c r="BW448" s="328">
        <v>0.74400379681075779</v>
      </c>
      <c r="BX448" s="328">
        <v>0.35873477582629909</v>
      </c>
      <c r="BY448" s="328">
        <v>2.0979233666398756E-2</v>
      </c>
      <c r="BZ448" s="328">
        <v>0.93640383437385677</v>
      </c>
      <c r="CA448" s="328">
        <v>0.8297055356773213</v>
      </c>
      <c r="CB448" s="328">
        <v>0.67375793339996615</v>
      </c>
      <c r="CC448" s="328">
        <v>0.25182310722295131</v>
      </c>
      <c r="CD448" s="328">
        <v>0.72942364046434527</v>
      </c>
      <c r="CE448" s="328">
        <v>0.52685447071003755</v>
      </c>
      <c r="CF448" s="328">
        <v>0.45074488118552702</v>
      </c>
      <c r="CG448" s="328">
        <v>0.79253396562372735</v>
      </c>
      <c r="CH448" s="328">
        <v>4.5000941752710411E-2</v>
      </c>
      <c r="CI448" s="328">
        <v>2.0337948469375533E-2</v>
      </c>
      <c r="CJ448" s="328">
        <v>0.20824960108210888</v>
      </c>
      <c r="CK448" s="328">
        <v>0.9354522225528259</v>
      </c>
      <c r="CL448" s="328">
        <v>0.88161195641211876</v>
      </c>
      <c r="CM448" s="328">
        <v>0.43577898320622044</v>
      </c>
      <c r="CN448" s="328">
        <v>0.15155123892472866</v>
      </c>
      <c r="CO448" s="328">
        <v>0.46790209840003261</v>
      </c>
      <c r="CP448" s="328">
        <v>0.44257241684897708</v>
      </c>
      <c r="CQ448" s="328">
        <v>0.64918786298780695</v>
      </c>
      <c r="CR448" s="328">
        <v>0.1056033045045206</v>
      </c>
      <c r="CS448" s="328">
        <v>0.80665163411533136</v>
      </c>
      <c r="CT448" s="328">
        <v>0.88700385471707488</v>
      </c>
      <c r="CU448" s="328">
        <v>0.35050743893404146</v>
      </c>
      <c r="CV448" s="328">
        <v>0.56346658523854209</v>
      </c>
      <c r="CW448" s="329">
        <v>0.35734342294581634</v>
      </c>
    </row>
    <row r="449" spans="1:101" x14ac:dyDescent="0.25">
      <c r="A449" s="322">
        <v>447</v>
      </c>
      <c r="B449" s="327">
        <v>0.33584454682222531</v>
      </c>
      <c r="C449" s="328">
        <v>0.39746857625786181</v>
      </c>
      <c r="D449" s="328">
        <v>0.43796849456623921</v>
      </c>
      <c r="E449" s="328">
        <v>0.2684984300242248</v>
      </c>
      <c r="F449" s="328">
        <v>0.1294877380021815</v>
      </c>
      <c r="G449" s="328">
        <v>0.89394266427389546</v>
      </c>
      <c r="H449" s="328">
        <v>0.37835432430124794</v>
      </c>
      <c r="I449" s="328">
        <v>0.83262853541644977</v>
      </c>
      <c r="J449" s="328">
        <v>0.55641696077672176</v>
      </c>
      <c r="K449" s="328">
        <v>0.80511701279960857</v>
      </c>
      <c r="L449" s="328">
        <v>6.9539910031176433E-2</v>
      </c>
      <c r="M449" s="328">
        <v>0.48757680943512582</v>
      </c>
      <c r="N449" s="328">
        <v>0.85357771603915822</v>
      </c>
      <c r="O449" s="328">
        <v>0.86121412481898107</v>
      </c>
      <c r="P449" s="328">
        <v>0.76295408421116795</v>
      </c>
      <c r="Q449" s="328">
        <v>0.39916575487988926</v>
      </c>
      <c r="R449" s="328">
        <v>0.82105250412297881</v>
      </c>
      <c r="S449" s="328">
        <v>0.5690585039888687</v>
      </c>
      <c r="T449" s="328">
        <v>0.64378874921389717</v>
      </c>
      <c r="U449" s="328">
        <v>0.93379921767284491</v>
      </c>
      <c r="V449" s="328">
        <v>9.003594786039737E-2</v>
      </c>
      <c r="W449" s="328">
        <v>0.43825304376638652</v>
      </c>
      <c r="X449" s="328">
        <v>0.71294750580730271</v>
      </c>
      <c r="Y449" s="328">
        <v>0.88495579158873738</v>
      </c>
      <c r="Z449" s="328">
        <v>0.16062968583238257</v>
      </c>
      <c r="AA449" s="328">
        <v>0.58197087147046456</v>
      </c>
      <c r="AB449" s="328">
        <v>0.7843889781381117</v>
      </c>
      <c r="AC449" s="328">
        <v>0.79841271752751042</v>
      </c>
      <c r="AD449" s="328">
        <v>1.9122297969503599E-2</v>
      </c>
      <c r="AE449" s="328">
        <v>0.82775512724462841</v>
      </c>
      <c r="AF449" s="328">
        <v>0.18278917961772301</v>
      </c>
      <c r="AG449" s="328">
        <v>8.3465722670232445E-2</v>
      </c>
      <c r="AH449" s="328">
        <v>0.48093381931746215</v>
      </c>
      <c r="AI449" s="328">
        <v>8.044839105213808E-2</v>
      </c>
      <c r="AJ449" s="328">
        <v>0.82683560737306294</v>
      </c>
      <c r="AK449" s="328">
        <v>0.63948109669953013</v>
      </c>
      <c r="AL449" s="328">
        <v>0.72897456532402227</v>
      </c>
      <c r="AM449" s="328">
        <v>0.64597069027472109</v>
      </c>
      <c r="AN449" s="328">
        <v>0.64906276024311516</v>
      </c>
      <c r="AO449" s="328">
        <v>0.73916994329538444</v>
      </c>
      <c r="AP449" s="328">
        <v>0.91476623975102567</v>
      </c>
      <c r="AQ449" s="328">
        <v>0.75779546963766031</v>
      </c>
      <c r="AR449" s="328">
        <v>5.4644477636904165E-2</v>
      </c>
      <c r="AS449" s="328">
        <v>0.56892482231195096</v>
      </c>
      <c r="AT449" s="328">
        <v>0.1032831644399419</v>
      </c>
      <c r="AU449" s="328">
        <v>6.0875910349115436E-2</v>
      </c>
      <c r="AV449" s="328">
        <v>0.44362724211928617</v>
      </c>
      <c r="AW449" s="328">
        <v>0.32569619864031818</v>
      </c>
      <c r="AX449" s="328">
        <v>0.41561105793181863</v>
      </c>
      <c r="AY449" s="328">
        <v>0.57087535110969911</v>
      </c>
      <c r="AZ449" s="328">
        <v>0.7589213540422568</v>
      </c>
      <c r="BA449" s="328">
        <v>0.72727368456891384</v>
      </c>
      <c r="BB449" s="328">
        <v>3.9395161845906301E-2</v>
      </c>
      <c r="BC449" s="328">
        <v>1.5022694396027214E-2</v>
      </c>
      <c r="BD449" s="328">
        <v>0.48841715089992044</v>
      </c>
      <c r="BE449" s="328">
        <v>0.15169687542723498</v>
      </c>
      <c r="BF449" s="328">
        <v>0.36562868924020098</v>
      </c>
      <c r="BG449" s="328">
        <v>1.8970726420026729E-2</v>
      </c>
      <c r="BH449" s="328">
        <v>0.68866024487266131</v>
      </c>
      <c r="BI449" s="328">
        <v>0.38133768836949211</v>
      </c>
      <c r="BJ449" s="328">
        <v>3.9338648113013575E-2</v>
      </c>
      <c r="BK449" s="328">
        <v>0.87555146959881291</v>
      </c>
      <c r="BL449" s="328">
        <v>0.53862917400160004</v>
      </c>
      <c r="BM449" s="328">
        <v>0.26938977801929154</v>
      </c>
      <c r="BN449" s="328">
        <v>0.81432437211994846</v>
      </c>
      <c r="BO449" s="328">
        <v>0.16152223664968823</v>
      </c>
      <c r="BP449" s="328">
        <v>9.3030012888047686E-2</v>
      </c>
      <c r="BQ449" s="328">
        <v>0.32229545341641108</v>
      </c>
      <c r="BR449" s="328">
        <v>0.21671664172635818</v>
      </c>
      <c r="BS449" s="328">
        <v>0.93969235294825726</v>
      </c>
      <c r="BT449" s="328">
        <v>0.20013073042595941</v>
      </c>
      <c r="BU449" s="328">
        <v>0.79389187894965141</v>
      </c>
      <c r="BV449" s="328">
        <v>0.68641589802841274</v>
      </c>
      <c r="BW449" s="328">
        <v>0.63372781660481214</v>
      </c>
      <c r="BX449" s="328">
        <v>0.69007748131678137</v>
      </c>
      <c r="BY449" s="328">
        <v>0.32615359260657417</v>
      </c>
      <c r="BZ449" s="328">
        <v>0.23519351441219438</v>
      </c>
      <c r="CA449" s="328">
        <v>6.1172797218314701E-2</v>
      </c>
      <c r="CB449" s="328">
        <v>0.33502890988940193</v>
      </c>
      <c r="CC449" s="328">
        <v>0.65610825584898014</v>
      </c>
      <c r="CD449" s="328">
        <v>0.36665241953996386</v>
      </c>
      <c r="CE449" s="328">
        <v>0.87775678790502099</v>
      </c>
      <c r="CF449" s="328">
        <v>0.34132838278739697</v>
      </c>
      <c r="CG449" s="328">
        <v>0.37058117817430514</v>
      </c>
      <c r="CH449" s="328">
        <v>0.26965366095667953</v>
      </c>
      <c r="CI449" s="328">
        <v>0.56943135330845096</v>
      </c>
      <c r="CJ449" s="328">
        <v>8.3995090718679055E-2</v>
      </c>
      <c r="CK449" s="328">
        <v>0.9089187780312793</v>
      </c>
      <c r="CL449" s="328">
        <v>0.12360406477555852</v>
      </c>
      <c r="CM449" s="328">
        <v>0.24753264443660239</v>
      </c>
      <c r="CN449" s="328">
        <v>9.0040542718783145E-2</v>
      </c>
      <c r="CO449" s="328">
        <v>0.39081575751280262</v>
      </c>
      <c r="CP449" s="328">
        <v>0.73073741280409621</v>
      </c>
      <c r="CQ449" s="328">
        <v>0.79795960514925568</v>
      </c>
      <c r="CR449" s="328">
        <v>0.74550848656989777</v>
      </c>
      <c r="CS449" s="328">
        <v>6.948598693831709E-2</v>
      </c>
      <c r="CT449" s="328">
        <v>0.46658456069529186</v>
      </c>
      <c r="CU449" s="328">
        <v>0.16483075805811342</v>
      </c>
      <c r="CV449" s="328">
        <v>0.71458824925321629</v>
      </c>
      <c r="CW449" s="329">
        <v>0.64011550845254916</v>
      </c>
    </row>
    <row r="450" spans="1:101" x14ac:dyDescent="0.25">
      <c r="A450" s="322">
        <v>448</v>
      </c>
      <c r="B450" s="327">
        <v>0.15777384335835842</v>
      </c>
      <c r="C450" s="328">
        <v>0.10670397115599606</v>
      </c>
      <c r="D450" s="328">
        <v>0.71597601158454016</v>
      </c>
      <c r="E450" s="328">
        <v>8.792632733469663E-2</v>
      </c>
      <c r="F450" s="328">
        <v>0.4030257561387649</v>
      </c>
      <c r="G450" s="328">
        <v>0.59439038904646235</v>
      </c>
      <c r="H450" s="328">
        <v>0.52897060689941977</v>
      </c>
      <c r="I450" s="328">
        <v>0.32384555396931058</v>
      </c>
      <c r="J450" s="328">
        <v>0.92820004786374644</v>
      </c>
      <c r="K450" s="328">
        <v>3.0417598757897624E-2</v>
      </c>
      <c r="L450" s="328">
        <v>0.50371359350580036</v>
      </c>
      <c r="M450" s="328">
        <v>0.6251503504349496</v>
      </c>
      <c r="N450" s="328">
        <v>0.40035944862983186</v>
      </c>
      <c r="O450" s="328">
        <v>0.52874579418452505</v>
      </c>
      <c r="P450" s="328">
        <v>0.23470209871917902</v>
      </c>
      <c r="Q450" s="328">
        <v>0.6562296436466597</v>
      </c>
      <c r="R450" s="328">
        <v>0.81878708498989483</v>
      </c>
      <c r="S450" s="328">
        <v>7.1912380139911525E-2</v>
      </c>
      <c r="T450" s="328">
        <v>0.8473325838800827</v>
      </c>
      <c r="U450" s="328">
        <v>0.50229600046872869</v>
      </c>
      <c r="V450" s="328">
        <v>0.78802519662572035</v>
      </c>
      <c r="W450" s="328">
        <v>0.67523337031368103</v>
      </c>
      <c r="X450" s="328">
        <v>0.52969099802053865</v>
      </c>
      <c r="Y450" s="328">
        <v>0.26261238217602756</v>
      </c>
      <c r="Z450" s="328">
        <v>0.74129025676315519</v>
      </c>
      <c r="AA450" s="328">
        <v>0.75270701182624533</v>
      </c>
      <c r="AB450" s="328">
        <v>0.5308985374814299</v>
      </c>
      <c r="AC450" s="328">
        <v>6.9295228326824443E-2</v>
      </c>
      <c r="AD450" s="328">
        <v>0.43069210369376698</v>
      </c>
      <c r="AE450" s="328">
        <v>0.56835214183480187</v>
      </c>
      <c r="AF450" s="328">
        <v>7.4660965141250202E-2</v>
      </c>
      <c r="AG450" s="328">
        <v>0.61356840997869266</v>
      </c>
      <c r="AH450" s="328">
        <v>0.96210618381446067</v>
      </c>
      <c r="AI450" s="328">
        <v>0.84042313380619582</v>
      </c>
      <c r="AJ450" s="328">
        <v>0.94291183508726562</v>
      </c>
      <c r="AK450" s="328">
        <v>0.76208539157374133</v>
      </c>
      <c r="AL450" s="328">
        <v>0.31474641263172498</v>
      </c>
      <c r="AM450" s="328">
        <v>3.4410259654825914E-2</v>
      </c>
      <c r="AN450" s="328">
        <v>0.43849234643877621</v>
      </c>
      <c r="AO450" s="328">
        <v>0.48118391595708321</v>
      </c>
      <c r="AP450" s="328">
        <v>0.71081482641711524</v>
      </c>
      <c r="AQ450" s="328">
        <v>7.482305314370663E-2</v>
      </c>
      <c r="AR450" s="328">
        <v>0.76074859941033979</v>
      </c>
      <c r="AS450" s="328">
        <v>0.7744119130444016</v>
      </c>
      <c r="AT450" s="328">
        <v>0.61432282887690826</v>
      </c>
      <c r="AU450" s="328">
        <v>3.1100963438281504E-2</v>
      </c>
      <c r="AV450" s="328">
        <v>0.85443739625550252</v>
      </c>
      <c r="AW450" s="328">
        <v>0.82173947711953033</v>
      </c>
      <c r="AX450" s="328">
        <v>0.32894943383529185</v>
      </c>
      <c r="AY450" s="328">
        <v>0.93061678885579546</v>
      </c>
      <c r="AZ450" s="328">
        <v>9.5791354769956705E-2</v>
      </c>
      <c r="BA450" s="328">
        <v>0.60459434003816925</v>
      </c>
      <c r="BB450" s="328">
        <v>0.46164121759249177</v>
      </c>
      <c r="BC450" s="328">
        <v>0.62225159501949445</v>
      </c>
      <c r="BD450" s="328">
        <v>8.9508333675559992E-2</v>
      </c>
      <c r="BE450" s="328">
        <v>0.58599173860392595</v>
      </c>
      <c r="BF450" s="328">
        <v>0.81364541037322535</v>
      </c>
      <c r="BG450" s="328">
        <v>0.91902267238789892</v>
      </c>
      <c r="BH450" s="328">
        <v>0.88045233502056552</v>
      </c>
      <c r="BI450" s="328">
        <v>0.55539691388581014</v>
      </c>
      <c r="BJ450" s="328">
        <v>0.78584852189296939</v>
      </c>
      <c r="BK450" s="328">
        <v>0.90824135010416773</v>
      </c>
      <c r="BL450" s="328">
        <v>0.89471910832116786</v>
      </c>
      <c r="BM450" s="328">
        <v>0.15960681526456733</v>
      </c>
      <c r="BN450" s="328">
        <v>0.96437847688130751</v>
      </c>
      <c r="BO450" s="328">
        <v>0.36803963193269285</v>
      </c>
      <c r="BP450" s="328">
        <v>0.83182637366179835</v>
      </c>
      <c r="BQ450" s="328">
        <v>0.53720869905204527</v>
      </c>
      <c r="BR450" s="328">
        <v>0.70744441742498632</v>
      </c>
      <c r="BS450" s="328">
        <v>0.73888685195764681</v>
      </c>
      <c r="BT450" s="328">
        <v>0.52515101991773028</v>
      </c>
      <c r="BU450" s="328">
        <v>0.77716616519923853</v>
      </c>
      <c r="BV450" s="328">
        <v>0.99454996166758414</v>
      </c>
      <c r="BW450" s="328">
        <v>0.90421121726931641</v>
      </c>
      <c r="BX450" s="328">
        <v>0.25963573349670632</v>
      </c>
      <c r="BY450" s="328">
        <v>0.52410918140637031</v>
      </c>
      <c r="BZ450" s="328">
        <v>0.76470127006424859</v>
      </c>
      <c r="CA450" s="328">
        <v>0.65307408876929429</v>
      </c>
      <c r="CB450" s="328">
        <v>0.67552975057358866</v>
      </c>
      <c r="CC450" s="328">
        <v>0.9450098099874511</v>
      </c>
      <c r="CD450" s="328">
        <v>0.66936705387531648</v>
      </c>
      <c r="CE450" s="328">
        <v>0.60484745172571142</v>
      </c>
      <c r="CF450" s="328">
        <v>0.60244614150372566</v>
      </c>
      <c r="CG450" s="328">
        <v>0.33885903273661167</v>
      </c>
      <c r="CH450" s="328">
        <v>0.53255026544116846</v>
      </c>
      <c r="CI450" s="328">
        <v>3.0931128418229648E-2</v>
      </c>
      <c r="CJ450" s="328">
        <v>0.13972842064457169</v>
      </c>
      <c r="CK450" s="328">
        <v>0.80634207366695443</v>
      </c>
      <c r="CL450" s="328">
        <v>0.32815441202214668</v>
      </c>
      <c r="CM450" s="328">
        <v>0.46392792281834638</v>
      </c>
      <c r="CN450" s="328">
        <v>0.84019156770921311</v>
      </c>
      <c r="CO450" s="328">
        <v>0.83377735332632685</v>
      </c>
      <c r="CP450" s="328">
        <v>0.55003538348275316</v>
      </c>
      <c r="CQ450" s="328">
        <v>0.86845893392872586</v>
      </c>
      <c r="CR450" s="328">
        <v>0.24750763345891524</v>
      </c>
      <c r="CS450" s="328">
        <v>0.49152470322351904</v>
      </c>
      <c r="CT450" s="328">
        <v>0.49904518991323799</v>
      </c>
      <c r="CU450" s="328">
        <v>1.0300308170975159E-2</v>
      </c>
      <c r="CV450" s="328">
        <v>0.30771087626482618</v>
      </c>
      <c r="CW450" s="329">
        <v>0.14395594645348653</v>
      </c>
    </row>
    <row r="451" spans="1:101" x14ac:dyDescent="0.25">
      <c r="A451" s="322">
        <v>449</v>
      </c>
      <c r="B451" s="327">
        <v>0.46445907438423628</v>
      </c>
      <c r="C451" s="328">
        <v>7.694486840674486E-2</v>
      </c>
      <c r="D451" s="328">
        <v>0.8051256463746328</v>
      </c>
      <c r="E451" s="328">
        <v>0.99055611038377034</v>
      </c>
      <c r="F451" s="328">
        <v>0.12390229956526966</v>
      </c>
      <c r="G451" s="328">
        <v>9.3935162793688853E-2</v>
      </c>
      <c r="H451" s="328">
        <v>4.3461593030044376E-2</v>
      </c>
      <c r="I451" s="328">
        <v>0.86904069333873579</v>
      </c>
      <c r="J451" s="328">
        <v>0.77499990488514658</v>
      </c>
      <c r="K451" s="328">
        <v>0.3327183550905719</v>
      </c>
      <c r="L451" s="328">
        <v>0.79173187033858161</v>
      </c>
      <c r="M451" s="328">
        <v>0.42050734007687129</v>
      </c>
      <c r="N451" s="328">
        <v>4.9404851850737508E-2</v>
      </c>
      <c r="O451" s="328">
        <v>0.78399329069462476</v>
      </c>
      <c r="P451" s="328">
        <v>0.54968800063099943</v>
      </c>
      <c r="Q451" s="328">
        <v>0.6676808751525527</v>
      </c>
      <c r="R451" s="328">
        <v>0.94302550157990694</v>
      </c>
      <c r="S451" s="328">
        <v>0.41976108211247354</v>
      </c>
      <c r="T451" s="328">
        <v>0.4889221256914742</v>
      </c>
      <c r="U451" s="328">
        <v>0.16767114219300749</v>
      </c>
      <c r="V451" s="328">
        <v>0.42787875478486814</v>
      </c>
      <c r="W451" s="328">
        <v>0.45770957879432994</v>
      </c>
      <c r="X451" s="328">
        <v>0.69268197802339793</v>
      </c>
      <c r="Y451" s="328">
        <v>0.22201776886714564</v>
      </c>
      <c r="Z451" s="328">
        <v>0.73841566980537654</v>
      </c>
      <c r="AA451" s="328">
        <v>0.56761885178041238</v>
      </c>
      <c r="AB451" s="328">
        <v>0.79116633960108684</v>
      </c>
      <c r="AC451" s="328">
        <v>0.88759315258372262</v>
      </c>
      <c r="AD451" s="328">
        <v>0.64310125684464126</v>
      </c>
      <c r="AE451" s="328">
        <v>0.31388400853193876</v>
      </c>
      <c r="AF451" s="328">
        <v>0.26168440198402454</v>
      </c>
      <c r="AG451" s="328">
        <v>0.21404461040123568</v>
      </c>
      <c r="AH451" s="328">
        <v>0.23917206591998497</v>
      </c>
      <c r="AI451" s="328">
        <v>0.21567874014119326</v>
      </c>
      <c r="AJ451" s="328">
        <v>0.96111061716226454</v>
      </c>
      <c r="AK451" s="328">
        <v>0.26713856445334194</v>
      </c>
      <c r="AL451" s="328">
        <v>0.33010770135266121</v>
      </c>
      <c r="AM451" s="328">
        <v>0.22364825310619652</v>
      </c>
      <c r="AN451" s="328">
        <v>0.13296762741512858</v>
      </c>
      <c r="AO451" s="328">
        <v>0.95523871735666699</v>
      </c>
      <c r="AP451" s="328">
        <v>0.18896305584118078</v>
      </c>
      <c r="AQ451" s="328">
        <v>0.99044650789176014</v>
      </c>
      <c r="AR451" s="328">
        <v>7.6967179210711834E-3</v>
      </c>
      <c r="AS451" s="328">
        <v>0.51983470174567969</v>
      </c>
      <c r="AT451" s="328">
        <v>0.2677223420386996</v>
      </c>
      <c r="AU451" s="328">
        <v>0.20993644971232439</v>
      </c>
      <c r="AV451" s="328">
        <v>0.49105881470448143</v>
      </c>
      <c r="AW451" s="328">
        <v>0.64766934776291496</v>
      </c>
      <c r="AX451" s="328">
        <v>0.51581643610142613</v>
      </c>
      <c r="AY451" s="328">
        <v>0.84025497397521853</v>
      </c>
      <c r="AZ451" s="328">
        <v>0.93935675688205844</v>
      </c>
      <c r="BA451" s="328">
        <v>0.80006528334222859</v>
      </c>
      <c r="BB451" s="328">
        <v>0.44464067671585195</v>
      </c>
      <c r="BC451" s="328">
        <v>0.63152387923012454</v>
      </c>
      <c r="BD451" s="328">
        <v>0.3889341772626933</v>
      </c>
      <c r="BE451" s="328">
        <v>0.15817756411067618</v>
      </c>
      <c r="BF451" s="328">
        <v>0.9021624690515182</v>
      </c>
      <c r="BG451" s="328">
        <v>0.27805447094301217</v>
      </c>
      <c r="BH451" s="328">
        <v>0.93417399718388339</v>
      </c>
      <c r="BI451" s="328">
        <v>0.44661974074029809</v>
      </c>
      <c r="BJ451" s="328">
        <v>2.625646007329685E-2</v>
      </c>
      <c r="BK451" s="328">
        <v>0.79054226718900278</v>
      </c>
      <c r="BL451" s="328">
        <v>0.54398331162078506</v>
      </c>
      <c r="BM451" s="328">
        <v>0.99404950074196585</v>
      </c>
      <c r="BN451" s="328">
        <v>0.7564417619402013</v>
      </c>
      <c r="BO451" s="328">
        <v>8.9219098269970543E-2</v>
      </c>
      <c r="BP451" s="328">
        <v>0.86512066108880337</v>
      </c>
      <c r="BQ451" s="328">
        <v>0.35727768411452221</v>
      </c>
      <c r="BR451" s="328">
        <v>0.28289258516854332</v>
      </c>
      <c r="BS451" s="328">
        <v>0.44061043446046133</v>
      </c>
      <c r="BT451" s="328">
        <v>0.77589494122009572</v>
      </c>
      <c r="BU451" s="328">
        <v>4.5152020294426443E-2</v>
      </c>
      <c r="BV451" s="328">
        <v>0.90246179016687211</v>
      </c>
      <c r="BW451" s="328">
        <v>0.49656447344409149</v>
      </c>
      <c r="BX451" s="328">
        <v>0.17582188919738284</v>
      </c>
      <c r="BY451" s="328">
        <v>0.95233763153092355</v>
      </c>
      <c r="BZ451" s="328">
        <v>0.62877039729935724</v>
      </c>
      <c r="CA451" s="328">
        <v>0.89875416408768416</v>
      </c>
      <c r="CB451" s="328">
        <v>0.20410181390091475</v>
      </c>
      <c r="CC451" s="328">
        <v>7.9860310016315772E-2</v>
      </c>
      <c r="CD451" s="328">
        <v>0.78888649824324641</v>
      </c>
      <c r="CE451" s="328">
        <v>0.98253750389914618</v>
      </c>
      <c r="CF451" s="328">
        <v>0.44829250597233106</v>
      </c>
      <c r="CG451" s="328">
        <v>0.16402031101096104</v>
      </c>
      <c r="CH451" s="328">
        <v>6.5882940711034621E-2</v>
      </c>
      <c r="CI451" s="328">
        <v>0.94152299064435674</v>
      </c>
      <c r="CJ451" s="328">
        <v>0.28668952164480199</v>
      </c>
      <c r="CK451" s="328">
        <v>0.51127068536638376</v>
      </c>
      <c r="CL451" s="328">
        <v>0.33479423178164414</v>
      </c>
      <c r="CM451" s="328">
        <v>0.6922800938836049</v>
      </c>
      <c r="CN451" s="328">
        <v>0.78250831577687219</v>
      </c>
      <c r="CO451" s="328">
        <v>5.7389924128004033E-2</v>
      </c>
      <c r="CP451" s="328">
        <v>0.60697576593833524</v>
      </c>
      <c r="CQ451" s="328">
        <v>0.14789842983575641</v>
      </c>
      <c r="CR451" s="328">
        <v>0.63365680121921697</v>
      </c>
      <c r="CS451" s="328">
        <v>2.2497017841535794E-2</v>
      </c>
      <c r="CT451" s="328">
        <v>0.19954455049078645</v>
      </c>
      <c r="CU451" s="328">
        <v>0.23238057617716934</v>
      </c>
      <c r="CV451" s="328">
        <v>0.38457369874972014</v>
      </c>
      <c r="CW451" s="329">
        <v>0.13016650126348761</v>
      </c>
    </row>
    <row r="452" spans="1:101" x14ac:dyDescent="0.25">
      <c r="A452" s="322">
        <v>450</v>
      </c>
      <c r="B452" s="327">
        <v>0.20035176720053061</v>
      </c>
      <c r="C452" s="328">
        <v>0.65035887171578022</v>
      </c>
      <c r="D452" s="328">
        <v>0.92227080511880755</v>
      </c>
      <c r="E452" s="328">
        <v>0.30982221642076868</v>
      </c>
      <c r="F452" s="328">
        <v>4.9393476261313518E-2</v>
      </c>
      <c r="G452" s="328">
        <v>0.63166036409586113</v>
      </c>
      <c r="H452" s="328">
        <v>0.48573634304252344</v>
      </c>
      <c r="I452" s="328">
        <v>0.59870021109401383</v>
      </c>
      <c r="J452" s="328">
        <v>0.46597391376980735</v>
      </c>
      <c r="K452" s="328">
        <v>0.19696113416625338</v>
      </c>
      <c r="L452" s="328">
        <v>0.50203753142988994</v>
      </c>
      <c r="M452" s="328">
        <v>0.64738442964335308</v>
      </c>
      <c r="N452" s="328">
        <v>8.777349387952782E-2</v>
      </c>
      <c r="O452" s="328">
        <v>0.32630044736699215</v>
      </c>
      <c r="P452" s="328">
        <v>0.18442450794881804</v>
      </c>
      <c r="Q452" s="328">
        <v>0.2292983170578522</v>
      </c>
      <c r="R452" s="328">
        <v>0.31426119778823125</v>
      </c>
      <c r="S452" s="328">
        <v>0.50830898553931547</v>
      </c>
      <c r="T452" s="328">
        <v>0.67030262898456439</v>
      </c>
      <c r="U452" s="328">
        <v>0.632354135442589</v>
      </c>
      <c r="V452" s="328">
        <v>0.38075946876369393</v>
      </c>
      <c r="W452" s="328">
        <v>2.5395190532621292E-2</v>
      </c>
      <c r="X452" s="328">
        <v>0.70118057900679887</v>
      </c>
      <c r="Y452" s="328">
        <v>3.7391483360057265E-2</v>
      </c>
      <c r="Z452" s="328">
        <v>0.65797742290966976</v>
      </c>
      <c r="AA452" s="328">
        <v>0.36184858326835756</v>
      </c>
      <c r="AB452" s="328">
        <v>0.38065967081670138</v>
      </c>
      <c r="AC452" s="328">
        <v>0.88331993545092957</v>
      </c>
      <c r="AD452" s="328">
        <v>0.25576873704380887</v>
      </c>
      <c r="AE452" s="328">
        <v>0.76092717333182236</v>
      </c>
      <c r="AF452" s="328">
        <v>0.17001506257764465</v>
      </c>
      <c r="AG452" s="328">
        <v>0.78739616887890929</v>
      </c>
      <c r="AH452" s="328">
        <v>0.20820633034323155</v>
      </c>
      <c r="AI452" s="328">
        <v>0.47771732306775139</v>
      </c>
      <c r="AJ452" s="328">
        <v>0.87502507096804027</v>
      </c>
      <c r="AK452" s="328">
        <v>0.40214088530247949</v>
      </c>
      <c r="AL452" s="328">
        <v>0.91599989321158226</v>
      </c>
      <c r="AM452" s="328">
        <v>0.26437098208136511</v>
      </c>
      <c r="AN452" s="328">
        <v>0.51893225897872419</v>
      </c>
      <c r="AO452" s="328">
        <v>0.9655808133524113</v>
      </c>
      <c r="AP452" s="328">
        <v>0.53669338072793615</v>
      </c>
      <c r="AQ452" s="328">
        <v>0.87115197121644794</v>
      </c>
      <c r="AR452" s="328">
        <v>0.76885734147326001</v>
      </c>
      <c r="AS452" s="328">
        <v>0.91740089917195933</v>
      </c>
      <c r="AT452" s="328">
        <v>0.43733651000380025</v>
      </c>
      <c r="AU452" s="328">
        <v>3.4134305733396708E-2</v>
      </c>
      <c r="AV452" s="328">
        <v>0.2824954320937223</v>
      </c>
      <c r="AW452" s="328">
        <v>0.70665702224103755</v>
      </c>
      <c r="AX452" s="328">
        <v>0.90433673091549061</v>
      </c>
      <c r="AY452" s="328">
        <v>0.50580933122088645</v>
      </c>
      <c r="AZ452" s="328">
        <v>0.47373610193858218</v>
      </c>
      <c r="BA452" s="328">
        <v>0.44801215489886115</v>
      </c>
      <c r="BB452" s="328">
        <v>0.89959925448602984</v>
      </c>
      <c r="BC452" s="328">
        <v>0.77105143039893087</v>
      </c>
      <c r="BD452" s="328">
        <v>0.88933015004823113</v>
      </c>
      <c r="BE452" s="328">
        <v>0.35184930427214667</v>
      </c>
      <c r="BF452" s="328">
        <v>0.12211465812375355</v>
      </c>
      <c r="BG452" s="328">
        <v>0.21029903237499514</v>
      </c>
      <c r="BH452" s="328">
        <v>0.61755638740929375</v>
      </c>
      <c r="BI452" s="328">
        <v>0.68573280254656499</v>
      </c>
      <c r="BJ452" s="328">
        <v>0.15757144181922378</v>
      </c>
      <c r="BK452" s="328">
        <v>0.94672069172735895</v>
      </c>
      <c r="BL452" s="328">
        <v>0.41973145103734399</v>
      </c>
      <c r="BM452" s="328">
        <v>0.73144977223726859</v>
      </c>
      <c r="BN452" s="328">
        <v>0.35239453276097077</v>
      </c>
      <c r="BO452" s="328">
        <v>0.13349825941783933</v>
      </c>
      <c r="BP452" s="328">
        <v>0.43327632822980533</v>
      </c>
      <c r="BQ452" s="328">
        <v>0.93940349945149748</v>
      </c>
      <c r="BR452" s="328">
        <v>0.57493557421746533</v>
      </c>
      <c r="BS452" s="328">
        <v>0.13860432862293703</v>
      </c>
      <c r="BT452" s="328">
        <v>0.93346399549302639</v>
      </c>
      <c r="BU452" s="328">
        <v>0.88991963084522485</v>
      </c>
      <c r="BV452" s="328">
        <v>0.86178058526099321</v>
      </c>
      <c r="BW452" s="328">
        <v>0.5574394774459055</v>
      </c>
      <c r="BX452" s="328">
        <v>0.5364731987560416</v>
      </c>
      <c r="BY452" s="328">
        <v>0.81290469869714066</v>
      </c>
      <c r="BZ452" s="328">
        <v>0.56950884007979052</v>
      </c>
      <c r="CA452" s="328">
        <v>0.91704717603811314</v>
      </c>
      <c r="CB452" s="328">
        <v>0.92374461547182718</v>
      </c>
      <c r="CC452" s="328">
        <v>0.1344372775837952</v>
      </c>
      <c r="CD452" s="328">
        <v>0.35728300120045131</v>
      </c>
      <c r="CE452" s="328">
        <v>0.99368016529265901</v>
      </c>
      <c r="CF452" s="328">
        <v>0.29601060392497591</v>
      </c>
      <c r="CG452" s="328">
        <v>0.6243309890523463</v>
      </c>
      <c r="CH452" s="328">
        <v>0.23508176003231362</v>
      </c>
      <c r="CI452" s="328">
        <v>0.46620466500142843</v>
      </c>
      <c r="CJ452" s="328">
        <v>0.46221467807509353</v>
      </c>
      <c r="CK452" s="328">
        <v>0.91538866886849579</v>
      </c>
      <c r="CL452" s="328">
        <v>0.59126126078114449</v>
      </c>
      <c r="CM452" s="328">
        <v>0.8863715801497758</v>
      </c>
      <c r="CN452" s="328">
        <v>0.89059429904012077</v>
      </c>
      <c r="CO452" s="328">
        <v>0.37422566808307822</v>
      </c>
      <c r="CP452" s="328">
        <v>0.78466807550949258</v>
      </c>
      <c r="CQ452" s="328">
        <v>0.81831041927779236</v>
      </c>
      <c r="CR452" s="328">
        <v>0.43993840737206646</v>
      </c>
      <c r="CS452" s="328">
        <v>0.6729748485514675</v>
      </c>
      <c r="CT452" s="328">
        <v>0.95547924461708922</v>
      </c>
      <c r="CU452" s="328">
        <v>5.6094438598869978E-2</v>
      </c>
      <c r="CV452" s="328">
        <v>0.5363350724644862</v>
      </c>
      <c r="CW452" s="329">
        <v>0.95292687890632499</v>
      </c>
    </row>
    <row r="453" spans="1:101" x14ac:dyDescent="0.25">
      <c r="A453" s="322">
        <v>451</v>
      </c>
      <c r="B453" s="327">
        <v>0.48638080601053746</v>
      </c>
      <c r="C453" s="328">
        <v>0.44236915703271329</v>
      </c>
      <c r="D453" s="328">
        <v>0.96771129588564175</v>
      </c>
      <c r="E453" s="328">
        <v>0.79104750952246272</v>
      </c>
      <c r="F453" s="328">
        <v>0.13759007055915928</v>
      </c>
      <c r="G453" s="328">
        <v>0.55654459036882065</v>
      </c>
      <c r="H453" s="328">
        <v>0.43539577586073297</v>
      </c>
      <c r="I453" s="328">
        <v>0.72889442747914424</v>
      </c>
      <c r="J453" s="328">
        <v>9.7642699032445934E-2</v>
      </c>
      <c r="K453" s="328">
        <v>0.4527109082470322</v>
      </c>
      <c r="L453" s="328">
        <v>0.47186253217795482</v>
      </c>
      <c r="M453" s="328">
        <v>0.39477356532166841</v>
      </c>
      <c r="N453" s="328">
        <v>0.65354277449162801</v>
      </c>
      <c r="O453" s="328">
        <v>0.98831055708351734</v>
      </c>
      <c r="P453" s="328">
        <v>0.63264694230594287</v>
      </c>
      <c r="Q453" s="328">
        <v>0.88305557909456378</v>
      </c>
      <c r="R453" s="328">
        <v>0.11604934619193852</v>
      </c>
      <c r="S453" s="328">
        <v>0.21884887883749382</v>
      </c>
      <c r="T453" s="328">
        <v>0.51906331835228503</v>
      </c>
      <c r="U453" s="328">
        <v>0.51349349956953416</v>
      </c>
      <c r="V453" s="328">
        <v>0.46765137154304881</v>
      </c>
      <c r="W453" s="328">
        <v>4.3097660336556487E-2</v>
      </c>
      <c r="X453" s="328">
        <v>1.4232218110329375E-2</v>
      </c>
      <c r="Y453" s="328">
        <v>6.134718866456379E-2</v>
      </c>
      <c r="Z453" s="328">
        <v>0.87491964491342689</v>
      </c>
      <c r="AA453" s="328">
        <v>0.66645905248958659</v>
      </c>
      <c r="AB453" s="328">
        <v>0.36714156901750239</v>
      </c>
      <c r="AC453" s="328">
        <v>0.17323367319622029</v>
      </c>
      <c r="AD453" s="328">
        <v>2.3019150678693201E-2</v>
      </c>
      <c r="AE453" s="328">
        <v>0.67079862972850246</v>
      </c>
      <c r="AF453" s="328">
        <v>0.51026374699003307</v>
      </c>
      <c r="AG453" s="328">
        <v>0.5428057369136392</v>
      </c>
      <c r="AH453" s="328">
        <v>6.5124347440540742E-2</v>
      </c>
      <c r="AI453" s="328">
        <v>0.53801398627304686</v>
      </c>
      <c r="AJ453" s="328">
        <v>0.42032133005562988</v>
      </c>
      <c r="AK453" s="328">
        <v>0.92532120060056844</v>
      </c>
      <c r="AL453" s="328">
        <v>0.57407010222131771</v>
      </c>
      <c r="AM453" s="328">
        <v>0.69836595353085773</v>
      </c>
      <c r="AN453" s="328">
        <v>1.9746078359367925E-2</v>
      </c>
      <c r="AO453" s="328">
        <v>0.77625838345067844</v>
      </c>
      <c r="AP453" s="328">
        <v>0.25689356480538983</v>
      </c>
      <c r="AQ453" s="328">
        <v>0.82079451243556356</v>
      </c>
      <c r="AR453" s="328">
        <v>0.60580313111052009</v>
      </c>
      <c r="AS453" s="328">
        <v>0.18139075343389477</v>
      </c>
      <c r="AT453" s="328">
        <v>0.88582385571106692</v>
      </c>
      <c r="AU453" s="328">
        <v>0.36863088350000361</v>
      </c>
      <c r="AV453" s="328">
        <v>0.3262461140446633</v>
      </c>
      <c r="AW453" s="328">
        <v>0.35120025499342811</v>
      </c>
      <c r="AX453" s="328">
        <v>0.71842547922473532</v>
      </c>
      <c r="AY453" s="328">
        <v>0.73498818816476419</v>
      </c>
      <c r="AZ453" s="328">
        <v>0.33742358374929737</v>
      </c>
      <c r="BA453" s="328">
        <v>0.56508676355470677</v>
      </c>
      <c r="BB453" s="328">
        <v>0.53757067018013105</v>
      </c>
      <c r="BC453" s="328">
        <v>0.48024690919480695</v>
      </c>
      <c r="BD453" s="328">
        <v>0.44648646052184326</v>
      </c>
      <c r="BE453" s="328">
        <v>0.99136499988428728</v>
      </c>
      <c r="BF453" s="328">
        <v>0.36934134375976968</v>
      </c>
      <c r="BG453" s="328">
        <v>1.3542287774072292E-2</v>
      </c>
      <c r="BH453" s="328">
        <v>0.36130321597328585</v>
      </c>
      <c r="BI453" s="328">
        <v>0.68057080581275819</v>
      </c>
      <c r="BJ453" s="328">
        <v>4.2996331215028327E-2</v>
      </c>
      <c r="BK453" s="328">
        <v>6.6981434574229448E-2</v>
      </c>
      <c r="BL453" s="328">
        <v>0.50532162918607426</v>
      </c>
      <c r="BM453" s="328">
        <v>0.28275003745656857</v>
      </c>
      <c r="BN453" s="328">
        <v>1.2902303120657876E-2</v>
      </c>
      <c r="BO453" s="328">
        <v>0.95399172343731831</v>
      </c>
      <c r="BP453" s="328">
        <v>0.4796454282997944</v>
      </c>
      <c r="BQ453" s="328">
        <v>0.98772339772371254</v>
      </c>
      <c r="BR453" s="328">
        <v>0.83307200262053005</v>
      </c>
      <c r="BS453" s="328">
        <v>0.54865668286011382</v>
      </c>
      <c r="BT453" s="328">
        <v>1.8766900247915608E-2</v>
      </c>
      <c r="BU453" s="328">
        <v>1.6615042891005238E-2</v>
      </c>
      <c r="BV453" s="328">
        <v>0.47495403885755327</v>
      </c>
      <c r="BW453" s="328">
        <v>0.47723715968773739</v>
      </c>
      <c r="BX453" s="328">
        <v>0.7750521562601278</v>
      </c>
      <c r="BY453" s="328">
        <v>0.11275511565802843</v>
      </c>
      <c r="BZ453" s="328">
        <v>8.8649838982394868E-2</v>
      </c>
      <c r="CA453" s="328">
        <v>3.1459681172716358E-2</v>
      </c>
      <c r="CB453" s="328">
        <v>0.25994244072283057</v>
      </c>
      <c r="CC453" s="328">
        <v>0.68935635640223336</v>
      </c>
      <c r="CD453" s="328">
        <v>0.10230236784169211</v>
      </c>
      <c r="CE453" s="328">
        <v>0.62882146774964287</v>
      </c>
      <c r="CF453" s="328">
        <v>0.15326325385364425</v>
      </c>
      <c r="CG453" s="328">
        <v>0.76323641553529775</v>
      </c>
      <c r="CH453" s="328">
        <v>0.3033274599398883</v>
      </c>
      <c r="CI453" s="328">
        <v>0.94688744027691696</v>
      </c>
      <c r="CJ453" s="328">
        <v>0.2380803849370956</v>
      </c>
      <c r="CK453" s="328">
        <v>0.37467377418678893</v>
      </c>
      <c r="CL453" s="328">
        <v>0.60722508892411309</v>
      </c>
      <c r="CM453" s="328">
        <v>0.20494117484334251</v>
      </c>
      <c r="CN453" s="328">
        <v>0.44143262596257782</v>
      </c>
      <c r="CO453" s="328">
        <v>0.33715374220871386</v>
      </c>
      <c r="CP453" s="328">
        <v>8.3040700210330387E-2</v>
      </c>
      <c r="CQ453" s="328">
        <v>0.9793057280372377</v>
      </c>
      <c r="CR453" s="328">
        <v>0.67914927415018145</v>
      </c>
      <c r="CS453" s="328">
        <v>0.80478703516660799</v>
      </c>
      <c r="CT453" s="328">
        <v>0.14807738287444927</v>
      </c>
      <c r="CU453" s="328">
        <v>0.982861692527222</v>
      </c>
      <c r="CV453" s="328">
        <v>0.79294168053200131</v>
      </c>
      <c r="CW453" s="329">
        <v>0.88804101036607119</v>
      </c>
    </row>
    <row r="454" spans="1:101" x14ac:dyDescent="0.25">
      <c r="A454" s="322">
        <v>452</v>
      </c>
      <c r="B454" s="327">
        <v>0.66473888612895404</v>
      </c>
      <c r="C454" s="328">
        <v>0.83053085385574477</v>
      </c>
      <c r="D454" s="328">
        <v>0.91062472248349913</v>
      </c>
      <c r="E454" s="328">
        <v>0.6221746119320759</v>
      </c>
      <c r="F454" s="328">
        <v>0.37873556896287397</v>
      </c>
      <c r="G454" s="328">
        <v>0.88595240250855967</v>
      </c>
      <c r="H454" s="328">
        <v>8.1767813083999608E-2</v>
      </c>
      <c r="I454" s="328">
        <v>6.1929712246522328E-3</v>
      </c>
      <c r="J454" s="328">
        <v>0.68351602027657865</v>
      </c>
      <c r="K454" s="328">
        <v>5.6600458164228762E-2</v>
      </c>
      <c r="L454" s="328">
        <v>0.80525780160564775</v>
      </c>
      <c r="M454" s="328">
        <v>0.4349175749387939</v>
      </c>
      <c r="N454" s="328">
        <v>0.78326115114242678</v>
      </c>
      <c r="O454" s="328">
        <v>0.61373472285595199</v>
      </c>
      <c r="P454" s="328">
        <v>0.33268829108993803</v>
      </c>
      <c r="Q454" s="328">
        <v>0.78216172797321892</v>
      </c>
      <c r="R454" s="328">
        <v>0.80374069835398698</v>
      </c>
      <c r="S454" s="328">
        <v>0.52168109327676948</v>
      </c>
      <c r="T454" s="328">
        <v>0.94184653934732054</v>
      </c>
      <c r="U454" s="328">
        <v>0.8783895241859252</v>
      </c>
      <c r="V454" s="328">
        <v>0.46421868189277871</v>
      </c>
      <c r="W454" s="328">
        <v>0.78099394472549766</v>
      </c>
      <c r="X454" s="328">
        <v>0.7298292053533264</v>
      </c>
      <c r="Y454" s="328">
        <v>0.45628990813031489</v>
      </c>
      <c r="Z454" s="328">
        <v>0.64457540453865114</v>
      </c>
      <c r="AA454" s="328">
        <v>0.11596938178041682</v>
      </c>
      <c r="AB454" s="328">
        <v>0.8587418673559688</v>
      </c>
      <c r="AC454" s="328">
        <v>0.429200935581175</v>
      </c>
      <c r="AD454" s="328">
        <v>0.24501336123137474</v>
      </c>
      <c r="AE454" s="328">
        <v>0.21811881157158908</v>
      </c>
      <c r="AF454" s="328">
        <v>0.94041740111704386</v>
      </c>
      <c r="AG454" s="328">
        <v>0.7726296603217071</v>
      </c>
      <c r="AH454" s="328">
        <v>0.41164256536198707</v>
      </c>
      <c r="AI454" s="328">
        <v>0.47245723592768774</v>
      </c>
      <c r="AJ454" s="328">
        <v>0.33715598536047064</v>
      </c>
      <c r="AK454" s="328">
        <v>0.70053441124217652</v>
      </c>
      <c r="AL454" s="328">
        <v>0.39621520606243954</v>
      </c>
      <c r="AM454" s="328">
        <v>0.74673903049350798</v>
      </c>
      <c r="AN454" s="328">
        <v>0.26034155130934433</v>
      </c>
      <c r="AO454" s="328">
        <v>0.37023358826374175</v>
      </c>
      <c r="AP454" s="328">
        <v>7.262428189006731E-2</v>
      </c>
      <c r="AQ454" s="328">
        <v>2.5369805028298664E-2</v>
      </c>
      <c r="AR454" s="328">
        <v>0.18487662067976585</v>
      </c>
      <c r="AS454" s="328">
        <v>0.36333970293965656</v>
      </c>
      <c r="AT454" s="328">
        <v>0.38407634848234551</v>
      </c>
      <c r="AU454" s="328">
        <v>0.95569536564181168</v>
      </c>
      <c r="AV454" s="328">
        <v>0.57664485547681466</v>
      </c>
      <c r="AW454" s="328">
        <v>5.7064917168148099E-3</v>
      </c>
      <c r="AX454" s="328">
        <v>0.96954149673355139</v>
      </c>
      <c r="AY454" s="328">
        <v>0.25749798083626985</v>
      </c>
      <c r="AZ454" s="328">
        <v>0.73982861660842159</v>
      </c>
      <c r="BA454" s="328">
        <v>0.98441910396450627</v>
      </c>
      <c r="BB454" s="328">
        <v>0.45914968293139968</v>
      </c>
      <c r="BC454" s="328">
        <v>6.9386899387433587E-3</v>
      </c>
      <c r="BD454" s="328">
        <v>0.76842419921835958</v>
      </c>
      <c r="BE454" s="328">
        <v>0.47731623139256207</v>
      </c>
      <c r="BF454" s="328">
        <v>0.34547412004130251</v>
      </c>
      <c r="BG454" s="328">
        <v>0.33654783639687302</v>
      </c>
      <c r="BH454" s="328">
        <v>0.73075064025072467</v>
      </c>
      <c r="BI454" s="328">
        <v>0.34180670217569453</v>
      </c>
      <c r="BJ454" s="328">
        <v>0.81146367364878902</v>
      </c>
      <c r="BK454" s="328">
        <v>0.72953808971619516</v>
      </c>
      <c r="BL454" s="328">
        <v>3.154737998436552E-2</v>
      </c>
      <c r="BM454" s="328">
        <v>0.41444191162537791</v>
      </c>
      <c r="BN454" s="328">
        <v>0.22331541026578883</v>
      </c>
      <c r="BO454" s="328">
        <v>0.23925529242937005</v>
      </c>
      <c r="BP454" s="328">
        <v>0.81111546561282832</v>
      </c>
      <c r="BQ454" s="328">
        <v>0.51494070864348362</v>
      </c>
      <c r="BR454" s="328">
        <v>0.55145934656945794</v>
      </c>
      <c r="BS454" s="328">
        <v>0.12197409270551973</v>
      </c>
      <c r="BT454" s="328">
        <v>0.19483836454195957</v>
      </c>
      <c r="BU454" s="328">
        <v>0.46082221984226313</v>
      </c>
      <c r="BV454" s="328">
        <v>7.8006230716336944E-2</v>
      </c>
      <c r="BW454" s="328">
        <v>0.64305352841174024</v>
      </c>
      <c r="BX454" s="328">
        <v>0.44193608842427889</v>
      </c>
      <c r="BY454" s="328">
        <v>0.88788721469238752</v>
      </c>
      <c r="BZ454" s="328">
        <v>0.18420061295293255</v>
      </c>
      <c r="CA454" s="328">
        <v>0.82428065866514189</v>
      </c>
      <c r="CB454" s="328">
        <v>0.28110483803882191</v>
      </c>
      <c r="CC454" s="328">
        <v>0.79959405705030151</v>
      </c>
      <c r="CD454" s="328">
        <v>0.19948102857297489</v>
      </c>
      <c r="CE454" s="328">
        <v>0.48662985527306279</v>
      </c>
      <c r="CF454" s="328">
        <v>3.7140490442196139E-2</v>
      </c>
      <c r="CG454" s="328">
        <v>0.20201386464430993</v>
      </c>
      <c r="CH454" s="328">
        <v>0.67811472139099394</v>
      </c>
      <c r="CI454" s="328">
        <v>0.42707839597248842</v>
      </c>
      <c r="CJ454" s="328">
        <v>0.89760175908026296</v>
      </c>
      <c r="CK454" s="328">
        <v>0.12104619644829739</v>
      </c>
      <c r="CL454" s="328">
        <v>0.9590570497697799</v>
      </c>
      <c r="CM454" s="328">
        <v>0.84084669521249844</v>
      </c>
      <c r="CN454" s="328">
        <v>0.23925605691519891</v>
      </c>
      <c r="CO454" s="328">
        <v>0.89018837278672991</v>
      </c>
      <c r="CP454" s="328">
        <v>0.49852281696607958</v>
      </c>
      <c r="CQ454" s="328">
        <v>0.76608680052950096</v>
      </c>
      <c r="CR454" s="328">
        <v>0.32144110774843648</v>
      </c>
      <c r="CS454" s="328">
        <v>0.1546824869998451</v>
      </c>
      <c r="CT454" s="328">
        <v>0.55075143469432075</v>
      </c>
      <c r="CU454" s="328">
        <v>0.83863406061680768</v>
      </c>
      <c r="CV454" s="328">
        <v>0.82919771321178803</v>
      </c>
      <c r="CW454" s="329">
        <v>0.99737273064708276</v>
      </c>
    </row>
    <row r="455" spans="1:101" x14ac:dyDescent="0.25">
      <c r="A455" s="322">
        <v>453</v>
      </c>
      <c r="B455" s="327">
        <v>0.43507800575597422</v>
      </c>
      <c r="C455" s="328">
        <v>9.1233280611227485E-2</v>
      </c>
      <c r="D455" s="328">
        <v>0.1860932647621758</v>
      </c>
      <c r="E455" s="328">
        <v>0.95407092995797615</v>
      </c>
      <c r="F455" s="328">
        <v>0.21311639377613201</v>
      </c>
      <c r="G455" s="328">
        <v>0.97247689869669163</v>
      </c>
      <c r="H455" s="328">
        <v>0.94963891523015964</v>
      </c>
      <c r="I455" s="328">
        <v>0.20689329582254068</v>
      </c>
      <c r="J455" s="328">
        <v>0.6459506917373794</v>
      </c>
      <c r="K455" s="328">
        <v>0.51270453254821358</v>
      </c>
      <c r="L455" s="328">
        <v>0.13888697791030014</v>
      </c>
      <c r="M455" s="328">
        <v>0.5213826271901425</v>
      </c>
      <c r="N455" s="328">
        <v>0.89697027430100662</v>
      </c>
      <c r="O455" s="328">
        <v>0.45849744496994616</v>
      </c>
      <c r="P455" s="328">
        <v>0.8655487252049916</v>
      </c>
      <c r="Q455" s="328">
        <v>0.78286099236277895</v>
      </c>
      <c r="R455" s="328">
        <v>0.75448655168335943</v>
      </c>
      <c r="S455" s="328">
        <v>0.79841120000911769</v>
      </c>
      <c r="T455" s="328">
        <v>0.91197198073815167</v>
      </c>
      <c r="U455" s="328">
        <v>0.65827854974825861</v>
      </c>
      <c r="V455" s="328">
        <v>0.43443347038386793</v>
      </c>
      <c r="W455" s="328">
        <v>9.9058171113435733E-2</v>
      </c>
      <c r="X455" s="328">
        <v>0.15901454965869721</v>
      </c>
      <c r="Y455" s="328">
        <v>8.0609009021507028E-2</v>
      </c>
      <c r="Z455" s="328">
        <v>0.31205735249557653</v>
      </c>
      <c r="AA455" s="328">
        <v>0.58338516453094069</v>
      </c>
      <c r="AB455" s="328">
        <v>0.62751365353334965</v>
      </c>
      <c r="AC455" s="328">
        <v>0.45800115759091753</v>
      </c>
      <c r="AD455" s="328">
        <v>0.80713370731907164</v>
      </c>
      <c r="AE455" s="328">
        <v>0.13893862805100321</v>
      </c>
      <c r="AF455" s="328">
        <v>0.12763597458968867</v>
      </c>
      <c r="AG455" s="328">
        <v>0.42783770585053738</v>
      </c>
      <c r="AH455" s="328">
        <v>0.70028346468238645</v>
      </c>
      <c r="AI455" s="328">
        <v>0.86883646127265046</v>
      </c>
      <c r="AJ455" s="328">
        <v>0.53856740198441155</v>
      </c>
      <c r="AK455" s="328">
        <v>0.89504087710273961</v>
      </c>
      <c r="AL455" s="328">
        <v>0.54379429495733111</v>
      </c>
      <c r="AM455" s="328">
        <v>8.4052149159008049E-2</v>
      </c>
      <c r="AN455" s="328">
        <v>0.63090257304682074</v>
      </c>
      <c r="AO455" s="328">
        <v>0.15123663486815309</v>
      </c>
      <c r="AP455" s="328">
        <v>0.89092457903268074</v>
      </c>
      <c r="AQ455" s="328">
        <v>0.49155292920035309</v>
      </c>
      <c r="AR455" s="328">
        <v>0.55125660207387739</v>
      </c>
      <c r="AS455" s="328">
        <v>0.39408413063959502</v>
      </c>
      <c r="AT455" s="328">
        <v>0.42952070729791814</v>
      </c>
      <c r="AU455" s="328">
        <v>0.55281604060646883</v>
      </c>
      <c r="AV455" s="328">
        <v>0.83698351039371488</v>
      </c>
      <c r="AW455" s="328">
        <v>0.83339994939164286</v>
      </c>
      <c r="AX455" s="328">
        <v>0.86871811801539978</v>
      </c>
      <c r="AY455" s="328">
        <v>0.3664354144786206</v>
      </c>
      <c r="AZ455" s="328">
        <v>0.3187907660311835</v>
      </c>
      <c r="BA455" s="328">
        <v>0.70347451435850683</v>
      </c>
      <c r="BB455" s="328">
        <v>0.96593064327856748</v>
      </c>
      <c r="BC455" s="328">
        <v>0.43438550444118995</v>
      </c>
      <c r="BD455" s="328">
        <v>0.75991423393866997</v>
      </c>
      <c r="BE455" s="328">
        <v>5.4874022789064725E-2</v>
      </c>
      <c r="BF455" s="328">
        <v>9.3161848426372984E-2</v>
      </c>
      <c r="BG455" s="328">
        <v>0.13058196175991554</v>
      </c>
      <c r="BH455" s="328">
        <v>0.60959206584062198</v>
      </c>
      <c r="BI455" s="328">
        <v>0.87736057981334259</v>
      </c>
      <c r="BJ455" s="328">
        <v>0.85459865241844302</v>
      </c>
      <c r="BK455" s="328">
        <v>0.45205663262967821</v>
      </c>
      <c r="BL455" s="328">
        <v>7.0617655941470625E-2</v>
      </c>
      <c r="BM455" s="328">
        <v>0.86372577908730652</v>
      </c>
      <c r="BN455" s="328">
        <v>0.46285992250217767</v>
      </c>
      <c r="BO455" s="328">
        <v>0.77849984323340093</v>
      </c>
      <c r="BP455" s="328">
        <v>0.19969542437297694</v>
      </c>
      <c r="BQ455" s="328">
        <v>0.25113995101951048</v>
      </c>
      <c r="BR455" s="328">
        <v>1.5484416887043828E-2</v>
      </c>
      <c r="BS455" s="328">
        <v>2.2442283558676834E-4</v>
      </c>
      <c r="BT455" s="328">
        <v>0.14428703979543211</v>
      </c>
      <c r="BU455" s="328">
        <v>0.30575459941536653</v>
      </c>
      <c r="BV455" s="328">
        <v>0.24566815726219215</v>
      </c>
      <c r="BW455" s="328">
        <v>0.80969846143002955</v>
      </c>
      <c r="BX455" s="328">
        <v>0.87440289841192076</v>
      </c>
      <c r="BY455" s="328">
        <v>0.91199625576985532</v>
      </c>
      <c r="BZ455" s="328">
        <v>0.56981835700143257</v>
      </c>
      <c r="CA455" s="328">
        <v>0.268793746634862</v>
      </c>
      <c r="CB455" s="328">
        <v>0.57969222817717991</v>
      </c>
      <c r="CC455" s="328">
        <v>0.44407641850308632</v>
      </c>
      <c r="CD455" s="328">
        <v>0.1296064620686368</v>
      </c>
      <c r="CE455" s="328">
        <v>0.81210631832209512</v>
      </c>
      <c r="CF455" s="328">
        <v>0.44654682815185409</v>
      </c>
      <c r="CG455" s="328">
        <v>0.59298587559286986</v>
      </c>
      <c r="CH455" s="328">
        <v>0.96219141606123149</v>
      </c>
      <c r="CI455" s="328">
        <v>0.58799042069012408</v>
      </c>
      <c r="CJ455" s="328">
        <v>0.63806249357425404</v>
      </c>
      <c r="CK455" s="328">
        <v>0.50461566992849272</v>
      </c>
      <c r="CL455" s="328">
        <v>0.47895946050535865</v>
      </c>
      <c r="CM455" s="328">
        <v>0.60353055516584342</v>
      </c>
      <c r="CN455" s="328">
        <v>0.39329375566735836</v>
      </c>
      <c r="CO455" s="328">
        <v>0.18523362283105183</v>
      </c>
      <c r="CP455" s="328">
        <v>0.62565185089795561</v>
      </c>
      <c r="CQ455" s="328">
        <v>0.75420318169586853</v>
      </c>
      <c r="CR455" s="328">
        <v>2.7226427903903172E-2</v>
      </c>
      <c r="CS455" s="328">
        <v>0.44499555985303818</v>
      </c>
      <c r="CT455" s="328">
        <v>0.14590979209632815</v>
      </c>
      <c r="CU455" s="328">
        <v>0.79766793777475153</v>
      </c>
      <c r="CV455" s="328">
        <v>0.40437968233263022</v>
      </c>
      <c r="CW455" s="329">
        <v>0.4127737639046547</v>
      </c>
    </row>
    <row r="456" spans="1:101" x14ac:dyDescent="0.25">
      <c r="A456" s="322">
        <v>454</v>
      </c>
      <c r="B456" s="327">
        <v>0.1132963533312934</v>
      </c>
      <c r="C456" s="328">
        <v>0.79575696606715907</v>
      </c>
      <c r="D456" s="328">
        <v>0.99750289338507425</v>
      </c>
      <c r="E456" s="328">
        <v>0.64434094068311532</v>
      </c>
      <c r="F456" s="328">
        <v>0.32129384305024278</v>
      </c>
      <c r="G456" s="328">
        <v>0.9085408679770155</v>
      </c>
      <c r="H456" s="328">
        <v>0.28780692689104725</v>
      </c>
      <c r="I456" s="328">
        <v>0.7621595567446855</v>
      </c>
      <c r="J456" s="328">
        <v>0.68668057814814709</v>
      </c>
      <c r="K456" s="328">
        <v>0.97526256454943328</v>
      </c>
      <c r="L456" s="328">
        <v>0.80588787415735563</v>
      </c>
      <c r="M456" s="328">
        <v>0.55543551637945932</v>
      </c>
      <c r="N456" s="328">
        <v>0.68359966756864221</v>
      </c>
      <c r="O456" s="328">
        <v>0.27822576805353849</v>
      </c>
      <c r="P456" s="328">
        <v>0.87641916566434208</v>
      </c>
      <c r="Q456" s="328">
        <v>0.23251404016163857</v>
      </c>
      <c r="R456" s="328">
        <v>0.51500469780205682</v>
      </c>
      <c r="S456" s="328">
        <v>0.98743382019262627</v>
      </c>
      <c r="T456" s="328">
        <v>0.51992409517203342</v>
      </c>
      <c r="U456" s="328">
        <v>0.48372408528605959</v>
      </c>
      <c r="V456" s="328">
        <v>0.87706255962899649</v>
      </c>
      <c r="W456" s="328">
        <v>8.4877847213782331E-5</v>
      </c>
      <c r="X456" s="328">
        <v>0.7979763139643854</v>
      </c>
      <c r="Y456" s="328">
        <v>0.7009360218891556</v>
      </c>
      <c r="Z456" s="328">
        <v>0.68297723050705939</v>
      </c>
      <c r="AA456" s="328">
        <v>0.76407090255063892</v>
      </c>
      <c r="AB456" s="328">
        <v>0.39987944402353026</v>
      </c>
      <c r="AC456" s="328">
        <v>0.55113456434172159</v>
      </c>
      <c r="AD456" s="328">
        <v>7.4578289648871365E-2</v>
      </c>
      <c r="AE456" s="328">
        <v>0.9805632961159032</v>
      </c>
      <c r="AF456" s="328">
        <v>0.31675251373728286</v>
      </c>
      <c r="AG456" s="328">
        <v>0.34464829025161614</v>
      </c>
      <c r="AH456" s="328">
        <v>0.52680978866664696</v>
      </c>
      <c r="AI456" s="328">
        <v>0.28070328802568278</v>
      </c>
      <c r="AJ456" s="328">
        <v>0.18922585698413075</v>
      </c>
      <c r="AK456" s="328">
        <v>0.94778542792504528</v>
      </c>
      <c r="AL456" s="328">
        <v>0.54798178909691675</v>
      </c>
      <c r="AM456" s="328">
        <v>0.8352628529021402</v>
      </c>
      <c r="AN456" s="328">
        <v>0.80392700160314612</v>
      </c>
      <c r="AO456" s="328">
        <v>0.64323358532926456</v>
      </c>
      <c r="AP456" s="328">
        <v>0.94495014180310299</v>
      </c>
      <c r="AQ456" s="328">
        <v>1.2112267700467916E-2</v>
      </c>
      <c r="AR456" s="328">
        <v>0.82162532077594763</v>
      </c>
      <c r="AS456" s="328">
        <v>0.52843224232771613</v>
      </c>
      <c r="AT456" s="328">
        <v>0.70910771166183806</v>
      </c>
      <c r="AU456" s="328">
        <v>0.72938214323271966</v>
      </c>
      <c r="AV456" s="328">
        <v>0.79170302372714207</v>
      </c>
      <c r="AW456" s="328">
        <v>0.13662938886757225</v>
      </c>
      <c r="AX456" s="328">
        <v>0.10065753737027494</v>
      </c>
      <c r="AY456" s="328">
        <v>0.73569073521170791</v>
      </c>
      <c r="AZ456" s="328">
        <v>9.0469162398607583E-3</v>
      </c>
      <c r="BA456" s="328">
        <v>0.35337746493554523</v>
      </c>
      <c r="BB456" s="328">
        <v>0.46401377661051968</v>
      </c>
      <c r="BC456" s="328">
        <v>1.9800042983981747E-3</v>
      </c>
      <c r="BD456" s="328">
        <v>0.89410563219706241</v>
      </c>
      <c r="BE456" s="328">
        <v>0.87438650426264708</v>
      </c>
      <c r="BF456" s="328">
        <v>0.76652896194442999</v>
      </c>
      <c r="BG456" s="328">
        <v>0.21709035438922575</v>
      </c>
      <c r="BH456" s="328">
        <v>0.65887636414212469</v>
      </c>
      <c r="BI456" s="328">
        <v>0.53024084129424209</v>
      </c>
      <c r="BJ456" s="328">
        <v>0.37455330724747782</v>
      </c>
      <c r="BK456" s="328">
        <v>0.26123953662802224</v>
      </c>
      <c r="BL456" s="328">
        <v>0.63858431538592964</v>
      </c>
      <c r="BM456" s="328">
        <v>0.75258299669463935</v>
      </c>
      <c r="BN456" s="328">
        <v>4.5558512657007277E-2</v>
      </c>
      <c r="BO456" s="328">
        <v>0.17533160305709528</v>
      </c>
      <c r="BP456" s="328">
        <v>0.17361918640632545</v>
      </c>
      <c r="BQ456" s="328">
        <v>0.56089269753039339</v>
      </c>
      <c r="BR456" s="328">
        <v>0.56113844618816877</v>
      </c>
      <c r="BS456" s="328">
        <v>0.2290714905413993</v>
      </c>
      <c r="BT456" s="328">
        <v>0.27862862674265632</v>
      </c>
      <c r="BU456" s="328">
        <v>0.23143817994161253</v>
      </c>
      <c r="BV456" s="328">
        <v>0.64261487496075187</v>
      </c>
      <c r="BW456" s="328">
        <v>0.60053305855476347</v>
      </c>
      <c r="BX456" s="328">
        <v>0.61881393339472535</v>
      </c>
      <c r="BY456" s="328">
        <v>0.73249672671810462</v>
      </c>
      <c r="BZ456" s="328">
        <v>0.37957887902336296</v>
      </c>
      <c r="CA456" s="328">
        <v>0.29717157209177447</v>
      </c>
      <c r="CB456" s="328">
        <v>0.13911997806398979</v>
      </c>
      <c r="CC456" s="328">
        <v>0.33368557607867722</v>
      </c>
      <c r="CD456" s="328">
        <v>0.97801865911848385</v>
      </c>
      <c r="CE456" s="328">
        <v>0.95506880020459484</v>
      </c>
      <c r="CF456" s="328">
        <v>0.59937610734492708</v>
      </c>
      <c r="CG456" s="328">
        <v>0.79183607768714048</v>
      </c>
      <c r="CH456" s="328">
        <v>0.69384038793101444</v>
      </c>
      <c r="CI456" s="328">
        <v>0.36441401048834887</v>
      </c>
      <c r="CJ456" s="328">
        <v>0.92561267214042164</v>
      </c>
      <c r="CK456" s="328">
        <v>0.59557524456945021</v>
      </c>
      <c r="CL456" s="328">
        <v>0.7093657267422131</v>
      </c>
      <c r="CM456" s="328">
        <v>0.26927623988958982</v>
      </c>
      <c r="CN456" s="328">
        <v>0.42714870937508476</v>
      </c>
      <c r="CO456" s="328">
        <v>0.53511766442884268</v>
      </c>
      <c r="CP456" s="328">
        <v>0.548801566291794</v>
      </c>
      <c r="CQ456" s="328">
        <v>0.36891941219234248</v>
      </c>
      <c r="CR456" s="328">
        <v>0.83769244101578444</v>
      </c>
      <c r="CS456" s="328">
        <v>0.49098202568370852</v>
      </c>
      <c r="CT456" s="328">
        <v>0.17784660992366064</v>
      </c>
      <c r="CU456" s="328">
        <v>0.11873435530129495</v>
      </c>
      <c r="CV456" s="328">
        <v>0.68472169401370886</v>
      </c>
      <c r="CW456" s="329">
        <v>0.77953047523163388</v>
      </c>
    </row>
    <row r="457" spans="1:101" x14ac:dyDescent="0.25">
      <c r="A457" s="322">
        <v>455</v>
      </c>
      <c r="B457" s="327">
        <v>0.23439847753981891</v>
      </c>
      <c r="C457" s="328">
        <v>0.76271797970579058</v>
      </c>
      <c r="D457" s="328">
        <v>0.70091569642648022</v>
      </c>
      <c r="E457" s="328">
        <v>0.67010395822837165</v>
      </c>
      <c r="F457" s="328">
        <v>0.85513959879149937</v>
      </c>
      <c r="G457" s="328">
        <v>0.58867156673739474</v>
      </c>
      <c r="H457" s="328">
        <v>0.7595938770718027</v>
      </c>
      <c r="I457" s="328">
        <v>0.37102920995058675</v>
      </c>
      <c r="J457" s="328">
        <v>0.19426389699963398</v>
      </c>
      <c r="K457" s="328">
        <v>1.0126841980322432E-2</v>
      </c>
      <c r="L457" s="328">
        <v>0.30523043479961132</v>
      </c>
      <c r="M457" s="328">
        <v>0.42626480893362406</v>
      </c>
      <c r="N457" s="328">
        <v>0.67106135667405376</v>
      </c>
      <c r="O457" s="328">
        <v>0.98820793217502367</v>
      </c>
      <c r="P457" s="328">
        <v>0.39892097608644672</v>
      </c>
      <c r="Q457" s="328">
        <v>0.10186955441724965</v>
      </c>
      <c r="R457" s="328">
        <v>0.94898391862156739</v>
      </c>
      <c r="S457" s="328">
        <v>2.3687553630351132E-2</v>
      </c>
      <c r="T457" s="328">
        <v>0.88636721185346556</v>
      </c>
      <c r="U457" s="328">
        <v>0.89443791922230109</v>
      </c>
      <c r="V457" s="328">
        <v>0.81907618632966717</v>
      </c>
      <c r="W457" s="328">
        <v>0.26451055312104566</v>
      </c>
      <c r="X457" s="328">
        <v>0.4460260079071654</v>
      </c>
      <c r="Y457" s="328">
        <v>0.56754392165531442</v>
      </c>
      <c r="Z457" s="328">
        <v>0.30422545755928443</v>
      </c>
      <c r="AA457" s="328">
        <v>6.6263373630268241E-2</v>
      </c>
      <c r="AB457" s="328">
        <v>0.30415258761890307</v>
      </c>
      <c r="AC457" s="328">
        <v>0.51887955067377423</v>
      </c>
      <c r="AD457" s="328">
        <v>0.34728893519909665</v>
      </c>
      <c r="AE457" s="328">
        <v>0.90463396694256137</v>
      </c>
      <c r="AF457" s="328">
        <v>0.8904225848867835</v>
      </c>
      <c r="AG457" s="328">
        <v>0.696674932539457</v>
      </c>
      <c r="AH457" s="328">
        <v>0.91641761605167771</v>
      </c>
      <c r="AI457" s="328">
        <v>0.66990003089447114</v>
      </c>
      <c r="AJ457" s="328">
        <v>0.30245178674261819</v>
      </c>
      <c r="AK457" s="328">
        <v>0.42541512933946901</v>
      </c>
      <c r="AL457" s="328">
        <v>0.71874645034230444</v>
      </c>
      <c r="AM457" s="328">
        <v>0.53472769361633699</v>
      </c>
      <c r="AN457" s="328">
        <v>0.71580465135265237</v>
      </c>
      <c r="AO457" s="328">
        <v>0.88925087057315144</v>
      </c>
      <c r="AP457" s="328">
        <v>0.44108119171344384</v>
      </c>
      <c r="AQ457" s="328">
        <v>0.39342509102408263</v>
      </c>
      <c r="AR457" s="328">
        <v>0.46310200704166249</v>
      </c>
      <c r="AS457" s="328">
        <v>0.31604685536864263</v>
      </c>
      <c r="AT457" s="328">
        <v>0.43805510332296027</v>
      </c>
      <c r="AU457" s="328">
        <v>0.6765869370394022</v>
      </c>
      <c r="AV457" s="328">
        <v>0.51238671099640687</v>
      </c>
      <c r="AW457" s="328">
        <v>0.92433768621660306</v>
      </c>
      <c r="AX457" s="328">
        <v>0.55787611589937391</v>
      </c>
      <c r="AY457" s="328">
        <v>0.6092207028680825</v>
      </c>
      <c r="AZ457" s="328">
        <v>0.11342016975948699</v>
      </c>
      <c r="BA457" s="328">
        <v>0.42696755000069775</v>
      </c>
      <c r="BB457" s="328">
        <v>0.31114433301375199</v>
      </c>
      <c r="BC457" s="328">
        <v>0.9788824473454385</v>
      </c>
      <c r="BD457" s="328">
        <v>0.51649809319610718</v>
      </c>
      <c r="BE457" s="328">
        <v>0.87017992537351141</v>
      </c>
      <c r="BF457" s="328">
        <v>2.2042028384910539E-2</v>
      </c>
      <c r="BG457" s="328">
        <v>8.973273692283068E-2</v>
      </c>
      <c r="BH457" s="328">
        <v>0.75109934687321611</v>
      </c>
      <c r="BI457" s="328">
        <v>0.63785943172479076</v>
      </c>
      <c r="BJ457" s="328">
        <v>0.66316508087716208</v>
      </c>
      <c r="BK457" s="328">
        <v>0.98957965054566399</v>
      </c>
      <c r="BL457" s="328">
        <v>0.83673321383547083</v>
      </c>
      <c r="BM457" s="328">
        <v>0.8810733976834737</v>
      </c>
      <c r="BN457" s="328">
        <v>0.78120021098015169</v>
      </c>
      <c r="BO457" s="328">
        <v>0.48723907431934177</v>
      </c>
      <c r="BP457" s="328">
        <v>0.20898509716543545</v>
      </c>
      <c r="BQ457" s="328">
        <v>0.71691384105201728</v>
      </c>
      <c r="BR457" s="328">
        <v>0.51815850642917494</v>
      </c>
      <c r="BS457" s="328">
        <v>0.34601654240029056</v>
      </c>
      <c r="BT457" s="328">
        <v>0.70735438848023247</v>
      </c>
      <c r="BU457" s="328">
        <v>0.42644079286308223</v>
      </c>
      <c r="BV457" s="328">
        <v>0.86428528833226004</v>
      </c>
      <c r="BW457" s="328">
        <v>0.2425896542409367</v>
      </c>
      <c r="BX457" s="328">
        <v>0.27353702329063712</v>
      </c>
      <c r="BY457" s="328">
        <v>0.34390208510237485</v>
      </c>
      <c r="BZ457" s="328">
        <v>0.55694348924407344</v>
      </c>
      <c r="CA457" s="328">
        <v>0.18047303964755801</v>
      </c>
      <c r="CB457" s="328">
        <v>0.12907824316342831</v>
      </c>
      <c r="CC457" s="328">
        <v>0.49789864767581538</v>
      </c>
      <c r="CD457" s="328">
        <v>0.38389869648630981</v>
      </c>
      <c r="CE457" s="328">
        <v>0.69876454825607359</v>
      </c>
      <c r="CF457" s="328">
        <v>0.13882714115072337</v>
      </c>
      <c r="CG457" s="328">
        <v>0.9732249608383885</v>
      </c>
      <c r="CH457" s="328">
        <v>0.36877244882451699</v>
      </c>
      <c r="CI457" s="328">
        <v>0.59667605544647562</v>
      </c>
      <c r="CJ457" s="328">
        <v>0.81826658580455236</v>
      </c>
      <c r="CK457" s="328">
        <v>0.48858250882059062</v>
      </c>
      <c r="CL457" s="328">
        <v>0.99600108784009245</v>
      </c>
      <c r="CM457" s="328">
        <v>0.43699890139861708</v>
      </c>
      <c r="CN457" s="328">
        <v>0.8862577212063798</v>
      </c>
      <c r="CO457" s="328">
        <v>0.35340107649542696</v>
      </c>
      <c r="CP457" s="328">
        <v>0.80434270580709555</v>
      </c>
      <c r="CQ457" s="328">
        <v>7.5070019271529453E-2</v>
      </c>
      <c r="CR457" s="328">
        <v>4.1006732846547322E-2</v>
      </c>
      <c r="CS457" s="328">
        <v>0.57711274781527511</v>
      </c>
      <c r="CT457" s="328">
        <v>0.150096236823968</v>
      </c>
      <c r="CU457" s="328">
        <v>0.72290868140715547</v>
      </c>
      <c r="CV457" s="328">
        <v>0.70348759707283648</v>
      </c>
      <c r="CW457" s="329">
        <v>0.65109472421774406</v>
      </c>
    </row>
    <row r="458" spans="1:101" x14ac:dyDescent="0.25">
      <c r="A458" s="322">
        <v>456</v>
      </c>
      <c r="B458" s="327">
        <v>0.87176758989207936</v>
      </c>
      <c r="C458" s="328">
        <v>0.76280724599677141</v>
      </c>
      <c r="D458" s="328">
        <v>0.58983245077603486</v>
      </c>
      <c r="E458" s="328">
        <v>0.74093010943989679</v>
      </c>
      <c r="F458" s="328">
        <v>5.7241918095974675E-2</v>
      </c>
      <c r="G458" s="328">
        <v>0.58120596322029638</v>
      </c>
      <c r="H458" s="328">
        <v>0.80285866973006947</v>
      </c>
      <c r="I458" s="328">
        <v>0.57030109253681616</v>
      </c>
      <c r="J458" s="328">
        <v>0.56632960590057158</v>
      </c>
      <c r="K458" s="328">
        <v>0.46193310017413758</v>
      </c>
      <c r="L458" s="328">
        <v>0.62581332932785383</v>
      </c>
      <c r="M458" s="328">
        <v>0.68623207604583403</v>
      </c>
      <c r="N458" s="328">
        <v>0.71474485865628212</v>
      </c>
      <c r="O458" s="328">
        <v>0.8890761743777611</v>
      </c>
      <c r="P458" s="328">
        <v>0.38654498995313102</v>
      </c>
      <c r="Q458" s="328">
        <v>6.3946123537204969E-2</v>
      </c>
      <c r="R458" s="328">
        <v>0.41986251597875524</v>
      </c>
      <c r="S458" s="328">
        <v>0.88035686797232171</v>
      </c>
      <c r="T458" s="328">
        <v>0.74763791130398882</v>
      </c>
      <c r="U458" s="328">
        <v>0.36692707123247637</v>
      </c>
      <c r="V458" s="328">
        <v>0.90242948512832211</v>
      </c>
      <c r="W458" s="328">
        <v>0.93768247631295942</v>
      </c>
      <c r="X458" s="328">
        <v>0.77592658695897221</v>
      </c>
      <c r="Y458" s="328">
        <v>0.28665187595614694</v>
      </c>
      <c r="Z458" s="328">
        <v>0.35719237566589723</v>
      </c>
      <c r="AA458" s="328">
        <v>0.48347489195920001</v>
      </c>
      <c r="AB458" s="328">
        <v>0.94360676735546778</v>
      </c>
      <c r="AC458" s="328">
        <v>0.60491232033814235</v>
      </c>
      <c r="AD458" s="328">
        <v>0.2440651870645052</v>
      </c>
      <c r="AE458" s="328">
        <v>0.78911003947128933</v>
      </c>
      <c r="AF458" s="328">
        <v>0.19440738292717619</v>
      </c>
      <c r="AG458" s="328">
        <v>0.20861088048648124</v>
      </c>
      <c r="AH458" s="328">
        <v>0.55821055786632101</v>
      </c>
      <c r="AI458" s="328">
        <v>4.4077098415380433E-3</v>
      </c>
      <c r="AJ458" s="328">
        <v>2.0289034526661531E-2</v>
      </c>
      <c r="AK458" s="328">
        <v>0.30194622924770798</v>
      </c>
      <c r="AL458" s="328">
        <v>1.999456137298683E-2</v>
      </c>
      <c r="AM458" s="328">
        <v>3.6670796737024336E-2</v>
      </c>
      <c r="AN458" s="328">
        <v>0.9441548880026458</v>
      </c>
      <c r="AO458" s="328">
        <v>0.45499937631575893</v>
      </c>
      <c r="AP458" s="328">
        <v>0.52348314739483404</v>
      </c>
      <c r="AQ458" s="328">
        <v>0.29362869210593368</v>
      </c>
      <c r="AR458" s="328">
        <v>0.73344982057156827</v>
      </c>
      <c r="AS458" s="328">
        <v>0.47231995435870222</v>
      </c>
      <c r="AT458" s="328">
        <v>0.33309859078129378</v>
      </c>
      <c r="AU458" s="328">
        <v>0.66088054948726782</v>
      </c>
      <c r="AV458" s="328">
        <v>0.24587809177870401</v>
      </c>
      <c r="AW458" s="328">
        <v>0.40911507463075125</v>
      </c>
      <c r="AX458" s="328">
        <v>0.2519148399266482</v>
      </c>
      <c r="AY458" s="328">
        <v>0.19730438993920085</v>
      </c>
      <c r="AZ458" s="328">
        <v>0.61273860080410913</v>
      </c>
      <c r="BA458" s="328">
        <v>0.41839539672598836</v>
      </c>
      <c r="BB458" s="328">
        <v>0.61941645985596816</v>
      </c>
      <c r="BC458" s="328">
        <v>7.5282084699018981E-2</v>
      </c>
      <c r="BD458" s="328">
        <v>0.97565115989850604</v>
      </c>
      <c r="BE458" s="328">
        <v>0.34297665954375778</v>
      </c>
      <c r="BF458" s="328">
        <v>0.23995143147216558</v>
      </c>
      <c r="BG458" s="328">
        <v>0.12055996420612858</v>
      </c>
      <c r="BH458" s="328">
        <v>0.33702546424796775</v>
      </c>
      <c r="BI458" s="328">
        <v>0.78640290516864653</v>
      </c>
      <c r="BJ458" s="328">
        <v>0.37124231355609583</v>
      </c>
      <c r="BK458" s="328">
        <v>0.39489694378229867</v>
      </c>
      <c r="BL458" s="328">
        <v>0.89391788146762274</v>
      </c>
      <c r="BM458" s="328">
        <v>0.88550053907366522</v>
      </c>
      <c r="BN458" s="328">
        <v>0.72743545462915749</v>
      </c>
      <c r="BO458" s="328">
        <v>0.94063031395222541</v>
      </c>
      <c r="BP458" s="328">
        <v>0.82238273792200545</v>
      </c>
      <c r="BQ458" s="328">
        <v>6.7533202086762056E-2</v>
      </c>
      <c r="BR458" s="328">
        <v>0.86720178673764514</v>
      </c>
      <c r="BS458" s="328">
        <v>8.622669501326774E-2</v>
      </c>
      <c r="BT458" s="328">
        <v>9.4114262107518165E-2</v>
      </c>
      <c r="BU458" s="328">
        <v>0.75381362964738163</v>
      </c>
      <c r="BV458" s="328">
        <v>0.74253523417715295</v>
      </c>
      <c r="BW458" s="328">
        <v>0.2645379645476571</v>
      </c>
      <c r="BX458" s="328">
        <v>0.67618196070554237</v>
      </c>
      <c r="BY458" s="328">
        <v>4.1489988006230716E-2</v>
      </c>
      <c r="BZ458" s="328">
        <v>0.36275039293730438</v>
      </c>
      <c r="CA458" s="328">
        <v>0.66554523860831538</v>
      </c>
      <c r="CB458" s="328">
        <v>0.16311280952112206</v>
      </c>
      <c r="CC458" s="328">
        <v>0.21878618526165594</v>
      </c>
      <c r="CD458" s="328">
        <v>0.6109911540016002</v>
      </c>
      <c r="CE458" s="328">
        <v>9.6270796702446759E-3</v>
      </c>
      <c r="CF458" s="328">
        <v>6.7206692904300258E-2</v>
      </c>
      <c r="CG458" s="328">
        <v>0.4908383550278459</v>
      </c>
      <c r="CH458" s="328">
        <v>0.88058219250791292</v>
      </c>
      <c r="CI458" s="328">
        <v>0.32206729325357131</v>
      </c>
      <c r="CJ458" s="328">
        <v>0.84035677494197003</v>
      </c>
      <c r="CK458" s="328">
        <v>0.84030877645856017</v>
      </c>
      <c r="CL458" s="328">
        <v>0.16530712743422482</v>
      </c>
      <c r="CM458" s="328">
        <v>0.30562506094758124</v>
      </c>
      <c r="CN458" s="328">
        <v>0.16526493188877422</v>
      </c>
      <c r="CO458" s="328">
        <v>0.7135035472039748</v>
      </c>
      <c r="CP458" s="328">
        <v>0.89369936768626812</v>
      </c>
      <c r="CQ458" s="328">
        <v>0.44125831719470376</v>
      </c>
      <c r="CR458" s="328">
        <v>0.84482830608849935</v>
      </c>
      <c r="CS458" s="328">
        <v>0.30247028717720958</v>
      </c>
      <c r="CT458" s="328">
        <v>0.7736688414370203</v>
      </c>
      <c r="CU458" s="328">
        <v>0.2814248200673175</v>
      </c>
      <c r="CV458" s="328">
        <v>0.8025725708551521</v>
      </c>
      <c r="CW458" s="329">
        <v>9.8404893815984273E-2</v>
      </c>
    </row>
    <row r="459" spans="1:101" x14ac:dyDescent="0.25">
      <c r="A459" s="322">
        <v>457</v>
      </c>
      <c r="B459" s="327">
        <v>0.66258648058266001</v>
      </c>
      <c r="C459" s="328">
        <v>0.98896282542462188</v>
      </c>
      <c r="D459" s="328">
        <v>0.36610078419428937</v>
      </c>
      <c r="E459" s="328">
        <v>0.32993559939231432</v>
      </c>
      <c r="F459" s="328">
        <v>2.8689642623501044E-2</v>
      </c>
      <c r="G459" s="328">
        <v>0.16022590576377915</v>
      </c>
      <c r="H459" s="328">
        <v>0.12041455736263096</v>
      </c>
      <c r="I459" s="328">
        <v>0.69287679449239037</v>
      </c>
      <c r="J459" s="328">
        <v>0.79331253242221766</v>
      </c>
      <c r="K459" s="328">
        <v>0.92197352383238407</v>
      </c>
      <c r="L459" s="328">
        <v>0.72878582323116148</v>
      </c>
      <c r="M459" s="328">
        <v>0.9060221285232819</v>
      </c>
      <c r="N459" s="328">
        <v>0.51104325942004825</v>
      </c>
      <c r="O459" s="328">
        <v>0.82665747246989096</v>
      </c>
      <c r="P459" s="328">
        <v>0.49866287645169205</v>
      </c>
      <c r="Q459" s="328">
        <v>0.93669719337812651</v>
      </c>
      <c r="R459" s="328">
        <v>0.28747121412508747</v>
      </c>
      <c r="S459" s="328">
        <v>0.29989153404677005</v>
      </c>
      <c r="T459" s="328">
        <v>0.51668264162192346</v>
      </c>
      <c r="U459" s="328">
        <v>0.21843541486702112</v>
      </c>
      <c r="V459" s="328">
        <v>1.9842870301642002E-2</v>
      </c>
      <c r="W459" s="328">
        <v>0.19813302402657396</v>
      </c>
      <c r="X459" s="328">
        <v>0.98285775668759601</v>
      </c>
      <c r="Y459" s="328">
        <v>0.74093926934990084</v>
      </c>
      <c r="Z459" s="328">
        <v>0.96031042990753623</v>
      </c>
      <c r="AA459" s="328">
        <v>0.14529591712486578</v>
      </c>
      <c r="AB459" s="328">
        <v>0.31031434698332516</v>
      </c>
      <c r="AC459" s="328">
        <v>0.72476278773359937</v>
      </c>
      <c r="AD459" s="328">
        <v>0.92965826489148284</v>
      </c>
      <c r="AE459" s="328">
        <v>0.72403512419428484</v>
      </c>
      <c r="AF459" s="328">
        <v>0.54965287550944231</v>
      </c>
      <c r="AG459" s="328">
        <v>0.22774816236765094</v>
      </c>
      <c r="AH459" s="328">
        <v>7.2559312993687008E-2</v>
      </c>
      <c r="AI459" s="328">
        <v>0.33890441118447678</v>
      </c>
      <c r="AJ459" s="328">
        <v>0.68044150449384344</v>
      </c>
      <c r="AK459" s="328">
        <v>0.91487177135786335</v>
      </c>
      <c r="AL459" s="328">
        <v>0.50850492003006731</v>
      </c>
      <c r="AM459" s="328">
        <v>0.91918334416499148</v>
      </c>
      <c r="AN459" s="328">
        <v>7.2862507899124296E-2</v>
      </c>
      <c r="AO459" s="328">
        <v>0.28993997296901552</v>
      </c>
      <c r="AP459" s="328">
        <v>0.56176755010072577</v>
      </c>
      <c r="AQ459" s="328">
        <v>0.54213744227097682</v>
      </c>
      <c r="AR459" s="328">
        <v>0.32265703500349296</v>
      </c>
      <c r="AS459" s="328">
        <v>0.74926296896005207</v>
      </c>
      <c r="AT459" s="328">
        <v>0.14166813693907532</v>
      </c>
      <c r="AU459" s="328">
        <v>0.963589474683193</v>
      </c>
      <c r="AV459" s="328">
        <v>0.7501712758755692</v>
      </c>
      <c r="AW459" s="328">
        <v>0.79230175526807423</v>
      </c>
      <c r="AX459" s="328">
        <v>0.35764332532875476</v>
      </c>
      <c r="AY459" s="328">
        <v>0.43071167812066324</v>
      </c>
      <c r="AZ459" s="328">
        <v>0.29378083866602545</v>
      </c>
      <c r="BA459" s="328">
        <v>9.9596386049872088E-2</v>
      </c>
      <c r="BB459" s="328">
        <v>8.145415408522183E-2</v>
      </c>
      <c r="BC459" s="328">
        <v>0.98561163999128532</v>
      </c>
      <c r="BD459" s="328">
        <v>0.97028200287721522</v>
      </c>
      <c r="BE459" s="328">
        <v>0.31139853245350646</v>
      </c>
      <c r="BF459" s="328">
        <v>0.635620662984139</v>
      </c>
      <c r="BG459" s="328">
        <v>0.40735071599908679</v>
      </c>
      <c r="BH459" s="328">
        <v>0.66853509463187821</v>
      </c>
      <c r="BI459" s="328">
        <v>0.61059789145461019</v>
      </c>
      <c r="BJ459" s="328">
        <v>0.6393392771742068</v>
      </c>
      <c r="BK459" s="328">
        <v>0.39558025108642969</v>
      </c>
      <c r="BL459" s="328">
        <v>0.86057918100800546</v>
      </c>
      <c r="BM459" s="328">
        <v>0.4005774824675763</v>
      </c>
      <c r="BN459" s="328">
        <v>0.13445123050514618</v>
      </c>
      <c r="BO459" s="328">
        <v>0.67838706040784569</v>
      </c>
      <c r="BP459" s="328">
        <v>2.7641763804311381E-2</v>
      </c>
      <c r="BQ459" s="328">
        <v>6.3712280617097328E-2</v>
      </c>
      <c r="BR459" s="328">
        <v>0.90909406276069848</v>
      </c>
      <c r="BS459" s="328">
        <v>0.10414724068499481</v>
      </c>
      <c r="BT459" s="328">
        <v>0.98013525127916412</v>
      </c>
      <c r="BU459" s="328">
        <v>0.8037351523176528</v>
      </c>
      <c r="BV459" s="328">
        <v>0.21416132610778438</v>
      </c>
      <c r="BW459" s="328">
        <v>0.77622367667528969</v>
      </c>
      <c r="BX459" s="328">
        <v>0.32901113893874245</v>
      </c>
      <c r="BY459" s="328">
        <v>0.56407480905876861</v>
      </c>
      <c r="BZ459" s="328">
        <v>0.9641814479740809</v>
      </c>
      <c r="CA459" s="328">
        <v>0.14241581570808615</v>
      </c>
      <c r="CB459" s="328">
        <v>0.53681450004563791</v>
      </c>
      <c r="CC459" s="328">
        <v>0.51278134562142474</v>
      </c>
      <c r="CD459" s="328">
        <v>0.96548600210487923</v>
      </c>
      <c r="CE459" s="328">
        <v>0.7140947197175509</v>
      </c>
      <c r="CF459" s="328">
        <v>0.74283216737675706</v>
      </c>
      <c r="CG459" s="328">
        <v>0.43036582282265745</v>
      </c>
      <c r="CH459" s="328">
        <v>0.22076083018886727</v>
      </c>
      <c r="CI459" s="328">
        <v>0.84869918610539319</v>
      </c>
      <c r="CJ459" s="328">
        <v>0.93409844649627982</v>
      </c>
      <c r="CK459" s="328">
        <v>0.89686193591053964</v>
      </c>
      <c r="CL459" s="328">
        <v>0.86894828914058575</v>
      </c>
      <c r="CM459" s="328">
        <v>6.2991900615292806E-2</v>
      </c>
      <c r="CN459" s="328">
        <v>0.18012160174156833</v>
      </c>
      <c r="CO459" s="328">
        <v>0.67127313647147435</v>
      </c>
      <c r="CP459" s="328">
        <v>1.5915186116863822E-2</v>
      </c>
      <c r="CQ459" s="328">
        <v>0.65512044035425188</v>
      </c>
      <c r="CR459" s="328">
        <v>0.66945797788086359</v>
      </c>
      <c r="CS459" s="328">
        <v>0.67770832850113472</v>
      </c>
      <c r="CT459" s="328">
        <v>0.52444216414358724</v>
      </c>
      <c r="CU459" s="328">
        <v>0.53640416876943076</v>
      </c>
      <c r="CV459" s="328">
        <v>0.55598034785587025</v>
      </c>
      <c r="CW459" s="329">
        <v>0.42690681652104256</v>
      </c>
    </row>
    <row r="460" spans="1:101" x14ac:dyDescent="0.25">
      <c r="A460" s="322">
        <v>458</v>
      </c>
      <c r="B460" s="327">
        <v>0.53588326346048665</v>
      </c>
      <c r="C460" s="328">
        <v>0.40192337599147088</v>
      </c>
      <c r="D460" s="328">
        <v>0.84696056940025466</v>
      </c>
      <c r="E460" s="328">
        <v>2.3992727561688021E-2</v>
      </c>
      <c r="F460" s="328">
        <v>6.2960307708912921E-2</v>
      </c>
      <c r="G460" s="328">
        <v>0.437857166347289</v>
      </c>
      <c r="H460" s="328">
        <v>0.15705899044813432</v>
      </c>
      <c r="I460" s="328">
        <v>0.5249722124814884</v>
      </c>
      <c r="J460" s="328">
        <v>0.67411225429655364</v>
      </c>
      <c r="K460" s="328">
        <v>0.66120900085831114</v>
      </c>
      <c r="L460" s="328">
        <v>0.68320849144990836</v>
      </c>
      <c r="M460" s="328">
        <v>4.2884856951779682E-2</v>
      </c>
      <c r="N460" s="328">
        <v>0.12441705088651922</v>
      </c>
      <c r="O460" s="328">
        <v>0.13252298534980333</v>
      </c>
      <c r="P460" s="328">
        <v>0.26139159916955279</v>
      </c>
      <c r="Q460" s="328">
        <v>0.72946591224971602</v>
      </c>
      <c r="R460" s="328">
        <v>7.8388386747629824E-4</v>
      </c>
      <c r="S460" s="328">
        <v>0.61981879530961503</v>
      </c>
      <c r="T460" s="328">
        <v>5.4740562989240793E-2</v>
      </c>
      <c r="U460" s="328">
        <v>0.19735001571647959</v>
      </c>
      <c r="V460" s="328">
        <v>0.55323324098534199</v>
      </c>
      <c r="W460" s="328">
        <v>0.95884225879292728</v>
      </c>
      <c r="X460" s="328">
        <v>0.12053436664229822</v>
      </c>
      <c r="Y460" s="328">
        <v>0.36107820765478627</v>
      </c>
      <c r="Z460" s="328">
        <v>0.16348514524874358</v>
      </c>
      <c r="AA460" s="328">
        <v>2.6925908967855072E-2</v>
      </c>
      <c r="AB460" s="328">
        <v>0.94319737416236715</v>
      </c>
      <c r="AC460" s="328">
        <v>0.47713033430189289</v>
      </c>
      <c r="AD460" s="328">
        <v>0.16475999325498059</v>
      </c>
      <c r="AE460" s="328">
        <v>0.83179101072122141</v>
      </c>
      <c r="AF460" s="328">
        <v>0.36927210377840236</v>
      </c>
      <c r="AG460" s="328">
        <v>0.22653516124393036</v>
      </c>
      <c r="AH460" s="328">
        <v>0.54291703703367666</v>
      </c>
      <c r="AI460" s="328">
        <v>0.42397243812440877</v>
      </c>
      <c r="AJ460" s="328">
        <v>0.54579801191904265</v>
      </c>
      <c r="AK460" s="328">
        <v>0.46206982776005923</v>
      </c>
      <c r="AL460" s="328">
        <v>0.71994280215906814</v>
      </c>
      <c r="AM460" s="328">
        <v>0.63636008550119616</v>
      </c>
      <c r="AN460" s="328">
        <v>0.8091484322239495</v>
      </c>
      <c r="AO460" s="328">
        <v>7.5254599591679572E-2</v>
      </c>
      <c r="AP460" s="328">
        <v>0.59378623814857989</v>
      </c>
      <c r="AQ460" s="328">
        <v>0.90102719399343378</v>
      </c>
      <c r="AR460" s="328">
        <v>0.74342666239883304</v>
      </c>
      <c r="AS460" s="328">
        <v>0.17363101886961729</v>
      </c>
      <c r="AT460" s="328">
        <v>0.8088832465733935</v>
      </c>
      <c r="AU460" s="328">
        <v>0.17869173756473256</v>
      </c>
      <c r="AV460" s="328">
        <v>0.77553475995340238</v>
      </c>
      <c r="AW460" s="328">
        <v>0.97862116425092882</v>
      </c>
      <c r="AX460" s="328">
        <v>0.24478314177402538</v>
      </c>
      <c r="AY460" s="328">
        <v>6.2206288970696022E-2</v>
      </c>
      <c r="AZ460" s="328">
        <v>0.78695000560757289</v>
      </c>
      <c r="BA460" s="328">
        <v>0.57419908218131543</v>
      </c>
      <c r="BB460" s="328">
        <v>0.33589420231856071</v>
      </c>
      <c r="BC460" s="328">
        <v>0.83154913315219137</v>
      </c>
      <c r="BD460" s="328">
        <v>0.1751767938576434</v>
      </c>
      <c r="BE460" s="328">
        <v>0.18864324234519714</v>
      </c>
      <c r="BF460" s="328">
        <v>0.74372994739895582</v>
      </c>
      <c r="BG460" s="328">
        <v>0.86044172150587817</v>
      </c>
      <c r="BH460" s="328">
        <v>0.91044084385011415</v>
      </c>
      <c r="BI460" s="328">
        <v>0.85490600819645324</v>
      </c>
      <c r="BJ460" s="328">
        <v>0.5929060599187066</v>
      </c>
      <c r="BK460" s="328">
        <v>0.12053459454798698</v>
      </c>
      <c r="BL460" s="328">
        <v>0.84214030463341039</v>
      </c>
      <c r="BM460" s="328">
        <v>0.34026846252026655</v>
      </c>
      <c r="BN460" s="328">
        <v>2.2550142489322411E-2</v>
      </c>
      <c r="BO460" s="328">
        <v>3.8030508992983769E-2</v>
      </c>
      <c r="BP460" s="328">
        <v>0.41235162473253451</v>
      </c>
      <c r="BQ460" s="328">
        <v>0.67640334491117526</v>
      </c>
      <c r="BR460" s="328">
        <v>0.40501702354904823</v>
      </c>
      <c r="BS460" s="328">
        <v>4.8391116904372034E-2</v>
      </c>
      <c r="BT460" s="328">
        <v>0.29517892984311978</v>
      </c>
      <c r="BU460" s="328">
        <v>0.74175997908831914</v>
      </c>
      <c r="BV460" s="328">
        <v>0.82041343968217628</v>
      </c>
      <c r="BW460" s="328">
        <v>0.66222468294066061</v>
      </c>
      <c r="BX460" s="328">
        <v>0.83789221943072656</v>
      </c>
      <c r="BY460" s="328">
        <v>0.8709807244711758</v>
      </c>
      <c r="BZ460" s="328">
        <v>0.69074021752601666</v>
      </c>
      <c r="CA460" s="328">
        <v>0.15794753380031401</v>
      </c>
      <c r="CB460" s="328">
        <v>0.34121824021051617</v>
      </c>
      <c r="CC460" s="328">
        <v>0.18406685604773809</v>
      </c>
      <c r="CD460" s="328">
        <v>0.83512963733168011</v>
      </c>
      <c r="CE460" s="328">
        <v>0.34628851361511659</v>
      </c>
      <c r="CF460" s="328">
        <v>0.49370570696291471</v>
      </c>
      <c r="CG460" s="328">
        <v>0.29713142903911693</v>
      </c>
      <c r="CH460" s="328">
        <v>0.39172279204313476</v>
      </c>
      <c r="CI460" s="328">
        <v>0.71808881046685347</v>
      </c>
      <c r="CJ460" s="328">
        <v>0.65203849884593357</v>
      </c>
      <c r="CK460" s="328">
        <v>0.65377730188598493</v>
      </c>
      <c r="CL460" s="328">
        <v>0.31094095481815298</v>
      </c>
      <c r="CM460" s="328">
        <v>0.10963042911932841</v>
      </c>
      <c r="CN460" s="328">
        <v>0.35739447042024652</v>
      </c>
      <c r="CO460" s="328">
        <v>0.58679416011017294</v>
      </c>
      <c r="CP460" s="328">
        <v>0.74604071199752298</v>
      </c>
      <c r="CQ460" s="328">
        <v>0.69586868062464502</v>
      </c>
      <c r="CR460" s="328">
        <v>0.91357651050919619</v>
      </c>
      <c r="CS460" s="328">
        <v>9.1657051624585595E-2</v>
      </c>
      <c r="CT460" s="328">
        <v>0.54833589325018384</v>
      </c>
      <c r="CU460" s="328">
        <v>0.40300961938022373</v>
      </c>
      <c r="CV460" s="328">
        <v>0.29588550929145008</v>
      </c>
      <c r="CW460" s="329">
        <v>0.33915934766044975</v>
      </c>
    </row>
    <row r="461" spans="1:101" x14ac:dyDescent="0.25">
      <c r="A461" s="322">
        <v>459</v>
      </c>
      <c r="B461" s="327">
        <v>0.89557245964853927</v>
      </c>
      <c r="C461" s="328">
        <v>0.77635421745227262</v>
      </c>
      <c r="D461" s="328">
        <v>0.36700038442846084</v>
      </c>
      <c r="E461" s="328">
        <v>0.79114053503019055</v>
      </c>
      <c r="F461" s="328">
        <v>0.53819877223665369</v>
      </c>
      <c r="G461" s="328">
        <v>0.44352177476844723</v>
      </c>
      <c r="H461" s="328">
        <v>0.42075704352598486</v>
      </c>
      <c r="I461" s="328">
        <v>0.89733812177690453</v>
      </c>
      <c r="J461" s="328">
        <v>7.0431097774925178E-2</v>
      </c>
      <c r="K461" s="328">
        <v>0.87277295467755689</v>
      </c>
      <c r="L461" s="328">
        <v>0.9311954220470442</v>
      </c>
      <c r="M461" s="328">
        <v>0.86668846014662737</v>
      </c>
      <c r="N461" s="328">
        <v>0.97039391619779014</v>
      </c>
      <c r="O461" s="328">
        <v>0.48368409938241008</v>
      </c>
      <c r="P461" s="328">
        <v>0.51969142067746787</v>
      </c>
      <c r="Q461" s="328">
        <v>0.64529553209174928</v>
      </c>
      <c r="R461" s="328">
        <v>0.37721323940040152</v>
      </c>
      <c r="S461" s="328">
        <v>0.80428294873971651</v>
      </c>
      <c r="T461" s="328">
        <v>0.18273425971030743</v>
      </c>
      <c r="U461" s="328">
        <v>0.25686429453447257</v>
      </c>
      <c r="V461" s="328">
        <v>0.91489351670467123</v>
      </c>
      <c r="W461" s="328">
        <v>0.14448269706766315</v>
      </c>
      <c r="X461" s="328">
        <v>0.27347644979941155</v>
      </c>
      <c r="Y461" s="328">
        <v>0.55879600381456984</v>
      </c>
      <c r="Z461" s="328">
        <v>0.46952338847582076</v>
      </c>
      <c r="AA461" s="328">
        <v>0.27750811481613802</v>
      </c>
      <c r="AB461" s="328">
        <v>0.45198869513975026</v>
      </c>
      <c r="AC461" s="328">
        <v>0.45500035433932795</v>
      </c>
      <c r="AD461" s="328">
        <v>0.58665018285453252</v>
      </c>
      <c r="AE461" s="328">
        <v>0.73001554294183091</v>
      </c>
      <c r="AF461" s="328">
        <v>0.84663082979689186</v>
      </c>
      <c r="AG461" s="328">
        <v>0.25849776493896837</v>
      </c>
      <c r="AH461" s="328">
        <v>0.88132193554461602</v>
      </c>
      <c r="AI461" s="328">
        <v>0.15445862403969102</v>
      </c>
      <c r="AJ461" s="328">
        <v>0.20967281270582028</v>
      </c>
      <c r="AK461" s="328">
        <v>0.9868526909009887</v>
      </c>
      <c r="AL461" s="328">
        <v>4.7278673829890927E-2</v>
      </c>
      <c r="AM461" s="328">
        <v>0.13381437584172406</v>
      </c>
      <c r="AN461" s="328">
        <v>0.74672775692953675</v>
      </c>
      <c r="AO461" s="328">
        <v>0.84052451243252424</v>
      </c>
      <c r="AP461" s="328">
        <v>0.31028469492273025</v>
      </c>
      <c r="AQ461" s="328">
        <v>0.63039385809770998</v>
      </c>
      <c r="AR461" s="328">
        <v>0.6388396646595238</v>
      </c>
      <c r="AS461" s="328">
        <v>0.53435111074816444</v>
      </c>
      <c r="AT461" s="328">
        <v>0.20564756657452232</v>
      </c>
      <c r="AU461" s="328">
        <v>0.82094034456953491</v>
      </c>
      <c r="AV461" s="328">
        <v>4.5938628107923485E-2</v>
      </c>
      <c r="AW461" s="328">
        <v>0.63374532898187397</v>
      </c>
      <c r="AX461" s="328">
        <v>0.19376980417772405</v>
      </c>
      <c r="AY461" s="328">
        <v>0.70038090514053297</v>
      </c>
      <c r="AZ461" s="328">
        <v>0.59693091659658037</v>
      </c>
      <c r="BA461" s="328">
        <v>0.40916428266740557</v>
      </c>
      <c r="BB461" s="328">
        <v>0.36747503570046014</v>
      </c>
      <c r="BC461" s="328">
        <v>0.96737189199321127</v>
      </c>
      <c r="BD461" s="328">
        <v>0.31962280419254263</v>
      </c>
      <c r="BE461" s="328">
        <v>4.1242781559279074E-2</v>
      </c>
      <c r="BF461" s="328">
        <v>0.61159355891227585</v>
      </c>
      <c r="BG461" s="328">
        <v>0.82544348466190387</v>
      </c>
      <c r="BH461" s="328">
        <v>0.3651570753724156</v>
      </c>
      <c r="BI461" s="328">
        <v>0.38040497793956263</v>
      </c>
      <c r="BJ461" s="328">
        <v>0.43179387818256121</v>
      </c>
      <c r="BK461" s="328">
        <v>0.69545674142668035</v>
      </c>
      <c r="BL461" s="328">
        <v>0.94938108729266713</v>
      </c>
      <c r="BM461" s="328">
        <v>0.22251273364230273</v>
      </c>
      <c r="BN461" s="328">
        <v>0.28823195171892779</v>
      </c>
      <c r="BO461" s="328">
        <v>0.52391082760318053</v>
      </c>
      <c r="BP461" s="328">
        <v>0.12837113517509957</v>
      </c>
      <c r="BQ461" s="328">
        <v>0.90222903257055176</v>
      </c>
      <c r="BR461" s="328">
        <v>0.58117289082984369</v>
      </c>
      <c r="BS461" s="328">
        <v>0.87480577563036488</v>
      </c>
      <c r="BT461" s="328">
        <v>0.36473136162142583</v>
      </c>
      <c r="BU461" s="328">
        <v>0.94269525018777145</v>
      </c>
      <c r="BV461" s="328">
        <v>0.14591125349879741</v>
      </c>
      <c r="BW461" s="328">
        <v>0.91727927352179073</v>
      </c>
      <c r="BX461" s="328">
        <v>0.24952612413000486</v>
      </c>
      <c r="BY461" s="328">
        <v>0.21789443909751061</v>
      </c>
      <c r="BZ461" s="328">
        <v>0.46200595626865981</v>
      </c>
      <c r="CA461" s="328">
        <v>0.98743637959456887</v>
      </c>
      <c r="CB461" s="328">
        <v>9.8577044656384283E-2</v>
      </c>
      <c r="CC461" s="328">
        <v>7.2653550687582502E-2</v>
      </c>
      <c r="CD461" s="328">
        <v>1.6950624930519798E-2</v>
      </c>
      <c r="CE461" s="328">
        <v>0.68746499237139957</v>
      </c>
      <c r="CF461" s="328">
        <v>0.13696697548501557</v>
      </c>
      <c r="CG461" s="328">
        <v>0.74526620989572123</v>
      </c>
      <c r="CH461" s="328">
        <v>0.29493210085060384</v>
      </c>
      <c r="CI461" s="328">
        <v>0.7260694721175982</v>
      </c>
      <c r="CJ461" s="328">
        <v>0.32596203117130518</v>
      </c>
      <c r="CK461" s="328">
        <v>0.16728822109768249</v>
      </c>
      <c r="CL461" s="328">
        <v>0.34475990501926912</v>
      </c>
      <c r="CM461" s="328">
        <v>0.23618869057352665</v>
      </c>
      <c r="CN461" s="328">
        <v>0.63498920001554282</v>
      </c>
      <c r="CO461" s="328">
        <v>0.46952467200259829</v>
      </c>
      <c r="CP461" s="328">
        <v>0.81333017420657683</v>
      </c>
      <c r="CQ461" s="328">
        <v>0.28925830563514054</v>
      </c>
      <c r="CR461" s="328">
        <v>0.46039488722684929</v>
      </c>
      <c r="CS461" s="328">
        <v>0.67033463543606686</v>
      </c>
      <c r="CT461" s="328">
        <v>0.34640477262417679</v>
      </c>
      <c r="CU461" s="328">
        <v>0.96170239539764624</v>
      </c>
      <c r="CV461" s="328">
        <v>0.61893309982655342</v>
      </c>
      <c r="CW461" s="329">
        <v>0.61977893118487248</v>
      </c>
    </row>
    <row r="462" spans="1:101" x14ac:dyDescent="0.25">
      <c r="A462" s="322">
        <v>460</v>
      </c>
      <c r="B462" s="327">
        <v>8.9093740184564396E-2</v>
      </c>
      <c r="C462" s="328">
        <v>0.26390801330900882</v>
      </c>
      <c r="D462" s="328">
        <v>0.26353433550844141</v>
      </c>
      <c r="E462" s="328">
        <v>0.47700666151853643</v>
      </c>
      <c r="F462" s="328">
        <v>0.79320200908548011</v>
      </c>
      <c r="G462" s="328">
        <v>0.72992266738708378</v>
      </c>
      <c r="H462" s="328">
        <v>0.94813334644088343</v>
      </c>
      <c r="I462" s="328">
        <v>0.53571021851398726</v>
      </c>
      <c r="J462" s="328">
        <v>0.66607376485284409</v>
      </c>
      <c r="K462" s="328">
        <v>0.17715330351085079</v>
      </c>
      <c r="L462" s="328">
        <v>6.7042796854548392E-2</v>
      </c>
      <c r="M462" s="328">
        <v>0.49399477258034086</v>
      </c>
      <c r="N462" s="328">
        <v>0.61468174155886324</v>
      </c>
      <c r="O462" s="328">
        <v>0.4036966969903073</v>
      </c>
      <c r="P462" s="328">
        <v>0.8037864730809483</v>
      </c>
      <c r="Q462" s="328">
        <v>0.95846400925902664</v>
      </c>
      <c r="R462" s="328">
        <v>0.20485478012282043</v>
      </c>
      <c r="S462" s="328">
        <v>0.10739003372898681</v>
      </c>
      <c r="T462" s="328">
        <v>3.7091717315213213E-2</v>
      </c>
      <c r="U462" s="328">
        <v>0.20415272059420886</v>
      </c>
      <c r="V462" s="328">
        <v>0.89779128539162345</v>
      </c>
      <c r="W462" s="328">
        <v>0.83717181410374719</v>
      </c>
      <c r="X462" s="328">
        <v>0.55964653720627955</v>
      </c>
      <c r="Y462" s="328">
        <v>0.51843091889249227</v>
      </c>
      <c r="Z462" s="328">
        <v>0.35910939415954801</v>
      </c>
      <c r="AA462" s="328">
        <v>2.4052721310098057E-2</v>
      </c>
      <c r="AB462" s="328">
        <v>0.97933240336374294</v>
      </c>
      <c r="AC462" s="328">
        <v>0.12419377177708957</v>
      </c>
      <c r="AD462" s="328">
        <v>0.39228650026371792</v>
      </c>
      <c r="AE462" s="328">
        <v>0.69251916717076867</v>
      </c>
      <c r="AF462" s="328">
        <v>0.445089889809827</v>
      </c>
      <c r="AG462" s="328">
        <v>0.76117615337375355</v>
      </c>
      <c r="AH462" s="328">
        <v>0.83532780374340132</v>
      </c>
      <c r="AI462" s="328">
        <v>0.11530214332613031</v>
      </c>
      <c r="AJ462" s="328">
        <v>0.22473089567715476</v>
      </c>
      <c r="AK462" s="328">
        <v>0.93883018929939355</v>
      </c>
      <c r="AL462" s="328">
        <v>0.57788131659541797</v>
      </c>
      <c r="AM462" s="328">
        <v>0.55275185528796733</v>
      </c>
      <c r="AN462" s="328">
        <v>0.62573365885493981</v>
      </c>
      <c r="AO462" s="328">
        <v>0.9731865696372699</v>
      </c>
      <c r="AP462" s="328">
        <v>0.22244752586164207</v>
      </c>
      <c r="AQ462" s="328">
        <v>0.33274293778873254</v>
      </c>
      <c r="AR462" s="328">
        <v>0.82402635254919776</v>
      </c>
      <c r="AS462" s="328">
        <v>0.67694676538444898</v>
      </c>
      <c r="AT462" s="328">
        <v>0.9692220299016725</v>
      </c>
      <c r="AU462" s="328">
        <v>0.420873237944138</v>
      </c>
      <c r="AV462" s="328">
        <v>0.13894451362590265</v>
      </c>
      <c r="AW462" s="328">
        <v>0.75776994784825424</v>
      </c>
      <c r="AX462" s="328">
        <v>0.36812979192990358</v>
      </c>
      <c r="AY462" s="328">
        <v>0.34718697864729386</v>
      </c>
      <c r="AZ462" s="328">
        <v>0.54414884235439165</v>
      </c>
      <c r="BA462" s="328">
        <v>0.87956580606080625</v>
      </c>
      <c r="BB462" s="328">
        <v>0.60415367365920813</v>
      </c>
      <c r="BC462" s="328">
        <v>0.54904362530616257</v>
      </c>
      <c r="BD462" s="328">
        <v>0.59021903529638853</v>
      </c>
      <c r="BE462" s="328">
        <v>0.69462176046628343</v>
      </c>
      <c r="BF462" s="328">
        <v>0.50672873660035589</v>
      </c>
      <c r="BG462" s="328">
        <v>0.27153517081002643</v>
      </c>
      <c r="BH462" s="328">
        <v>0.16076712127748749</v>
      </c>
      <c r="BI462" s="328">
        <v>0.22613532054551744</v>
      </c>
      <c r="BJ462" s="328">
        <v>0.90774253165049323</v>
      </c>
      <c r="BK462" s="328">
        <v>0.17550633275237382</v>
      </c>
      <c r="BL462" s="328">
        <v>0.76712828068318117</v>
      </c>
      <c r="BM462" s="328">
        <v>0.81511252526712319</v>
      </c>
      <c r="BN462" s="328">
        <v>0.59710267478877777</v>
      </c>
      <c r="BO462" s="328">
        <v>0.42806699685348537</v>
      </c>
      <c r="BP462" s="328">
        <v>0.27015246218905808</v>
      </c>
      <c r="BQ462" s="328">
        <v>0.96367136602376413</v>
      </c>
      <c r="BR462" s="328">
        <v>0.11534594495882922</v>
      </c>
      <c r="BS462" s="328">
        <v>0.71587759772687498</v>
      </c>
      <c r="BT462" s="328">
        <v>0.28043004423549345</v>
      </c>
      <c r="BU462" s="328">
        <v>0.34056251048213415</v>
      </c>
      <c r="BV462" s="328">
        <v>0.31794160336287991</v>
      </c>
      <c r="BW462" s="328">
        <v>0.51132460125521839</v>
      </c>
      <c r="BX462" s="328">
        <v>0.40464968990822658</v>
      </c>
      <c r="BY462" s="328">
        <v>0.27471359843874588</v>
      </c>
      <c r="BZ462" s="328">
        <v>0.34244356300829004</v>
      </c>
      <c r="CA462" s="328">
        <v>0.85870570569229532</v>
      </c>
      <c r="CB462" s="328">
        <v>0.24172780868107546</v>
      </c>
      <c r="CC462" s="328">
        <v>0.56783670556090993</v>
      </c>
      <c r="CD462" s="328">
        <v>0.16930230216561193</v>
      </c>
      <c r="CE462" s="328">
        <v>0.44141063663954405</v>
      </c>
      <c r="CF462" s="328">
        <v>0.62538292956712915</v>
      </c>
      <c r="CG462" s="328">
        <v>9.7187096590206634E-2</v>
      </c>
      <c r="CH462" s="328">
        <v>0.96613521705422389</v>
      </c>
      <c r="CI462" s="328">
        <v>0.80129797616851928</v>
      </c>
      <c r="CJ462" s="328">
        <v>0.46024267104747119</v>
      </c>
      <c r="CK462" s="328">
        <v>0.59875884868917728</v>
      </c>
      <c r="CL462" s="328">
        <v>0.63464519945340281</v>
      </c>
      <c r="CM462" s="328">
        <v>0.25199581578445773</v>
      </c>
      <c r="CN462" s="328">
        <v>0.32338624001135852</v>
      </c>
      <c r="CO462" s="328">
        <v>0.93563372525691268</v>
      </c>
      <c r="CP462" s="328">
        <v>0.23937881095377689</v>
      </c>
      <c r="CQ462" s="328">
        <v>0.32623914179732316</v>
      </c>
      <c r="CR462" s="328">
        <v>0.36726098962347908</v>
      </c>
      <c r="CS462" s="328">
        <v>0.25949304200398515</v>
      </c>
      <c r="CT462" s="328">
        <v>0.81104363320389661</v>
      </c>
      <c r="CU462" s="328">
        <v>1.3255756056365531E-2</v>
      </c>
      <c r="CV462" s="328">
        <v>0.75182834886558081</v>
      </c>
      <c r="CW462" s="329">
        <v>0.67653985886761792</v>
      </c>
    </row>
    <row r="463" spans="1:101" x14ac:dyDescent="0.25">
      <c r="A463" s="322">
        <v>461</v>
      </c>
      <c r="B463" s="327">
        <v>0.62503400774988216</v>
      </c>
      <c r="C463" s="328">
        <v>0.94600354126058428</v>
      </c>
      <c r="D463" s="328">
        <v>0.92165241508626328</v>
      </c>
      <c r="E463" s="328">
        <v>0.96129190131298436</v>
      </c>
      <c r="F463" s="328">
        <v>0.57160438468282293</v>
      </c>
      <c r="G463" s="328">
        <v>0.53619341623431627</v>
      </c>
      <c r="H463" s="328">
        <v>0.86433551347317739</v>
      </c>
      <c r="I463" s="328">
        <v>0.1994537976824402</v>
      </c>
      <c r="J463" s="328">
        <v>0.81548013744245695</v>
      </c>
      <c r="K463" s="328">
        <v>0.15402316208391387</v>
      </c>
      <c r="L463" s="328">
        <v>0.49624537935254764</v>
      </c>
      <c r="M463" s="328">
        <v>0.76088742131460418</v>
      </c>
      <c r="N463" s="328">
        <v>0.90970592932042704</v>
      </c>
      <c r="O463" s="328">
        <v>0.45315602792967224</v>
      </c>
      <c r="P463" s="328">
        <v>0.94443317457373777</v>
      </c>
      <c r="Q463" s="328">
        <v>0.18364921653962263</v>
      </c>
      <c r="R463" s="328">
        <v>0.36967450403477153</v>
      </c>
      <c r="S463" s="328">
        <v>7.4633735030300574E-3</v>
      </c>
      <c r="T463" s="328">
        <v>0.92573863342302776</v>
      </c>
      <c r="U463" s="328">
        <v>0.11393490380192883</v>
      </c>
      <c r="V463" s="328">
        <v>0.98410398554138134</v>
      </c>
      <c r="W463" s="328">
        <v>5.0008366396488313E-2</v>
      </c>
      <c r="X463" s="328">
        <v>0.69632235909168472</v>
      </c>
      <c r="Y463" s="328">
        <v>3.6345481184649753E-3</v>
      </c>
      <c r="Z463" s="328">
        <v>0.66933950402446474</v>
      </c>
      <c r="AA463" s="328">
        <v>0.2670149780975366</v>
      </c>
      <c r="AB463" s="328">
        <v>0.8594096573154193</v>
      </c>
      <c r="AC463" s="328">
        <v>0.85119495369859299</v>
      </c>
      <c r="AD463" s="328">
        <v>0.3241762546297533</v>
      </c>
      <c r="AE463" s="328">
        <v>0.7927296594347415</v>
      </c>
      <c r="AF463" s="328">
        <v>0.23197082487036358</v>
      </c>
      <c r="AG463" s="328">
        <v>0.64761135888104748</v>
      </c>
      <c r="AH463" s="328">
        <v>0.15614807517935869</v>
      </c>
      <c r="AI463" s="328">
        <v>0.81060920063383279</v>
      </c>
      <c r="AJ463" s="328">
        <v>0.22949163346938839</v>
      </c>
      <c r="AK463" s="328">
        <v>0.43247696705625271</v>
      </c>
      <c r="AL463" s="328">
        <v>0.82709404521956387</v>
      </c>
      <c r="AM463" s="328">
        <v>0.17954886278814453</v>
      </c>
      <c r="AN463" s="328">
        <v>0.73433051403071925</v>
      </c>
      <c r="AO463" s="328">
        <v>0.83180614552732246</v>
      </c>
      <c r="AP463" s="328">
        <v>0.7420628665889899</v>
      </c>
      <c r="AQ463" s="328">
        <v>0.49083203483538185</v>
      </c>
      <c r="AR463" s="328">
        <v>0.62577498840964818</v>
      </c>
      <c r="AS463" s="328">
        <v>0.34975133681881609</v>
      </c>
      <c r="AT463" s="328">
        <v>9.7094496501514804E-2</v>
      </c>
      <c r="AU463" s="328">
        <v>0.93919500916654619</v>
      </c>
      <c r="AV463" s="328">
        <v>0.5339854437685716</v>
      </c>
      <c r="AW463" s="328">
        <v>0.58570104996882311</v>
      </c>
      <c r="AX463" s="328">
        <v>0.60174080963214505</v>
      </c>
      <c r="AY463" s="328">
        <v>0.15161002162231663</v>
      </c>
      <c r="AZ463" s="328">
        <v>0.63616782990303022</v>
      </c>
      <c r="BA463" s="328">
        <v>0.61997235062293932</v>
      </c>
      <c r="BB463" s="328">
        <v>0.83483049655427699</v>
      </c>
      <c r="BC463" s="328">
        <v>0.38348334732951761</v>
      </c>
      <c r="BD463" s="328">
        <v>0.85882290938872163</v>
      </c>
      <c r="BE463" s="328">
        <v>0.74150679243462303</v>
      </c>
      <c r="BF463" s="328">
        <v>0.66267456489719745</v>
      </c>
      <c r="BG463" s="328">
        <v>0.46781926635414139</v>
      </c>
      <c r="BH463" s="328">
        <v>0.39385168641011425</v>
      </c>
      <c r="BI463" s="328">
        <v>0.55134355243607769</v>
      </c>
      <c r="BJ463" s="328">
        <v>0.17015198249692287</v>
      </c>
      <c r="BK463" s="328">
        <v>0.78136014434713119</v>
      </c>
      <c r="BL463" s="328">
        <v>0.98185203007211008</v>
      </c>
      <c r="BM463" s="328">
        <v>8.7852317772076916E-2</v>
      </c>
      <c r="BN463" s="328">
        <v>0.95220669986033535</v>
      </c>
      <c r="BO463" s="328">
        <v>0.1672335685482329</v>
      </c>
      <c r="BP463" s="328">
        <v>0.20730835069697573</v>
      </c>
      <c r="BQ463" s="328">
        <v>0.31274331819943324</v>
      </c>
      <c r="BR463" s="328">
        <v>0.89182513117389117</v>
      </c>
      <c r="BS463" s="328">
        <v>0.92884127478419631</v>
      </c>
      <c r="BT463" s="328">
        <v>0.91562889311310069</v>
      </c>
      <c r="BU463" s="328">
        <v>0.5125342226387275</v>
      </c>
      <c r="BV463" s="328">
        <v>0.5762080799004512</v>
      </c>
      <c r="BW463" s="328">
        <v>0.15411117077827319</v>
      </c>
      <c r="BX463" s="328">
        <v>0.3361289543416115</v>
      </c>
      <c r="BY463" s="328">
        <v>0.52054410086276137</v>
      </c>
      <c r="BZ463" s="328">
        <v>0.55176205293982328</v>
      </c>
      <c r="CA463" s="328">
        <v>0.31661909919805753</v>
      </c>
      <c r="CB463" s="328">
        <v>0.76503032756791223</v>
      </c>
      <c r="CC463" s="328">
        <v>0.76039768254639228</v>
      </c>
      <c r="CD463" s="328">
        <v>0.81374781604598478</v>
      </c>
      <c r="CE463" s="328">
        <v>8.6696325599481705E-2</v>
      </c>
      <c r="CF463" s="328">
        <v>0.41595152687615489</v>
      </c>
      <c r="CG463" s="328">
        <v>0.93112596704959838</v>
      </c>
      <c r="CH463" s="328">
        <v>0.37949991172578024</v>
      </c>
      <c r="CI463" s="328">
        <v>0.56188187612931895</v>
      </c>
      <c r="CJ463" s="328">
        <v>0.17519979735640256</v>
      </c>
      <c r="CK463" s="328">
        <v>0.47536497155505719</v>
      </c>
      <c r="CL463" s="328">
        <v>0.66234949281682365</v>
      </c>
      <c r="CM463" s="328">
        <v>0.69555359645402959</v>
      </c>
      <c r="CN463" s="328">
        <v>0.37755235281024735</v>
      </c>
      <c r="CO463" s="328">
        <v>0.64015272426509928</v>
      </c>
      <c r="CP463" s="328">
        <v>0.95200137973379673</v>
      </c>
      <c r="CQ463" s="328">
        <v>0.45153865268355009</v>
      </c>
      <c r="CR463" s="328">
        <v>0.42031671226296385</v>
      </c>
      <c r="CS463" s="328">
        <v>0.96685689747541304</v>
      </c>
      <c r="CT463" s="328">
        <v>1.2375297301829846E-3</v>
      </c>
      <c r="CU463" s="328">
        <v>0.82391000763674249</v>
      </c>
      <c r="CV463" s="328">
        <v>0.18185590218983272</v>
      </c>
      <c r="CW463" s="329">
        <v>0.48341707287783198</v>
      </c>
    </row>
    <row r="464" spans="1:101" x14ac:dyDescent="0.25">
      <c r="A464" s="322">
        <v>462</v>
      </c>
      <c r="B464" s="327">
        <v>0.81093798621075153</v>
      </c>
      <c r="C464" s="328">
        <v>0.99260509843223144</v>
      </c>
      <c r="D464" s="328">
        <v>0.31331562550223069</v>
      </c>
      <c r="E464" s="328">
        <v>0.26075806943794966</v>
      </c>
      <c r="F464" s="328">
        <v>0.45653338169721192</v>
      </c>
      <c r="G464" s="328">
        <v>0.65875931689645739</v>
      </c>
      <c r="H464" s="328">
        <v>0.47260028309586044</v>
      </c>
      <c r="I464" s="328">
        <v>0.9245633298667455</v>
      </c>
      <c r="J464" s="328">
        <v>0.24203567897632761</v>
      </c>
      <c r="K464" s="328">
        <v>1.8831371758076365E-2</v>
      </c>
      <c r="L464" s="328">
        <v>0.21991429902205528</v>
      </c>
      <c r="M464" s="328">
        <v>0.45643068358874928</v>
      </c>
      <c r="N464" s="328">
        <v>0.37820565719733801</v>
      </c>
      <c r="O464" s="328">
        <v>0.58741546737424066</v>
      </c>
      <c r="P464" s="328">
        <v>0.63142189243596114</v>
      </c>
      <c r="Q464" s="328">
        <v>0.35831382845148685</v>
      </c>
      <c r="R464" s="328">
        <v>0.89366285567866743</v>
      </c>
      <c r="S464" s="328">
        <v>0.77276063020837094</v>
      </c>
      <c r="T464" s="328">
        <v>0.46086502306006594</v>
      </c>
      <c r="U464" s="328">
        <v>0.49152911674835598</v>
      </c>
      <c r="V464" s="328">
        <v>0.94075314456495285</v>
      </c>
      <c r="W464" s="328">
        <v>1.2121380414972016E-2</v>
      </c>
      <c r="X464" s="328">
        <v>0.53823416053387541</v>
      </c>
      <c r="Y464" s="328">
        <v>0.35762824356159229</v>
      </c>
      <c r="Z464" s="328">
        <v>0.25446863909535988</v>
      </c>
      <c r="AA464" s="328">
        <v>0.47266134510906888</v>
      </c>
      <c r="AB464" s="328">
        <v>2.8633762210180214E-2</v>
      </c>
      <c r="AC464" s="328">
        <v>0.34063032677360483</v>
      </c>
      <c r="AD464" s="328">
        <v>0.91526313014112293</v>
      </c>
      <c r="AE464" s="328">
        <v>0.90745392808267744</v>
      </c>
      <c r="AF464" s="328">
        <v>0.15890244536508735</v>
      </c>
      <c r="AG464" s="328">
        <v>0.26287669279537962</v>
      </c>
      <c r="AH464" s="328">
        <v>1.7284051908430964E-2</v>
      </c>
      <c r="AI464" s="328">
        <v>0.4873221989655101</v>
      </c>
      <c r="AJ464" s="328">
        <v>0.6576025409678814</v>
      </c>
      <c r="AK464" s="328">
        <v>0.84143789935587066</v>
      </c>
      <c r="AL464" s="328">
        <v>0.15725191844422826</v>
      </c>
      <c r="AM464" s="328">
        <v>0.61087903022965184</v>
      </c>
      <c r="AN464" s="328">
        <v>0.19536135063262439</v>
      </c>
      <c r="AO464" s="328">
        <v>0.36590122179368212</v>
      </c>
      <c r="AP464" s="328">
        <v>0.80883711922962886</v>
      </c>
      <c r="AQ464" s="328">
        <v>0.58224467540788938</v>
      </c>
      <c r="AR464" s="328">
        <v>0.28520788939177599</v>
      </c>
      <c r="AS464" s="328">
        <v>0.50678846377422038</v>
      </c>
      <c r="AT464" s="328">
        <v>0.47689327380697799</v>
      </c>
      <c r="AU464" s="328">
        <v>2.0072191243322601E-2</v>
      </c>
      <c r="AV464" s="328">
        <v>0.15256822367863587</v>
      </c>
      <c r="AW464" s="328">
        <v>0.93573119267948712</v>
      </c>
      <c r="AX464" s="328">
        <v>3.1749875847852049E-2</v>
      </c>
      <c r="AY464" s="328">
        <v>0.45550680180709779</v>
      </c>
      <c r="AZ464" s="328">
        <v>0.69335461801793397</v>
      </c>
      <c r="BA464" s="328">
        <v>0.9312918136883086</v>
      </c>
      <c r="BB464" s="328">
        <v>0.75953656183023388</v>
      </c>
      <c r="BC464" s="328">
        <v>1.2826431721462583E-2</v>
      </c>
      <c r="BD464" s="328">
        <v>0.51937154441181432</v>
      </c>
      <c r="BE464" s="328">
        <v>0.69447418896047886</v>
      </c>
      <c r="BF464" s="328">
        <v>0.24346485623972569</v>
      </c>
      <c r="BG464" s="328">
        <v>0.82427162863198</v>
      </c>
      <c r="BH464" s="328">
        <v>0.29037146200914687</v>
      </c>
      <c r="BI464" s="328">
        <v>0.35370205694169976</v>
      </c>
      <c r="BJ464" s="328">
        <v>0.83217706189523555</v>
      </c>
      <c r="BK464" s="328">
        <v>0.51397745078316337</v>
      </c>
      <c r="BL464" s="328">
        <v>0.44582065315307284</v>
      </c>
      <c r="BM464" s="328">
        <v>0.60949836790509071</v>
      </c>
      <c r="BN464" s="328">
        <v>0.86432901850878974</v>
      </c>
      <c r="BO464" s="328">
        <v>0.83360371817789236</v>
      </c>
      <c r="BP464" s="328">
        <v>0.95073556290694361</v>
      </c>
      <c r="BQ464" s="328">
        <v>3.6445997865163449E-2</v>
      </c>
      <c r="BR464" s="328">
        <v>0.11119015055215087</v>
      </c>
      <c r="BS464" s="328">
        <v>2.4346254653937471E-2</v>
      </c>
      <c r="BT464" s="328">
        <v>0.64744184582258524</v>
      </c>
      <c r="BU464" s="328">
        <v>2.9664265163287462E-2</v>
      </c>
      <c r="BV464" s="328">
        <v>0.71288790487395404</v>
      </c>
      <c r="BW464" s="328">
        <v>0.55358327648391992</v>
      </c>
      <c r="BX464" s="328">
        <v>0.48011392958336807</v>
      </c>
      <c r="BY464" s="328">
        <v>0.40765840341518089</v>
      </c>
      <c r="BZ464" s="328">
        <v>0.72838514583608127</v>
      </c>
      <c r="CA464" s="328">
        <v>7.9781859964317192E-2</v>
      </c>
      <c r="CB464" s="328">
        <v>0.61659606197702566</v>
      </c>
      <c r="CC464" s="328">
        <v>0.90427566089677636</v>
      </c>
      <c r="CD464" s="328">
        <v>0.51828003448108473</v>
      </c>
      <c r="CE464" s="328">
        <v>0.68396779928070406</v>
      </c>
      <c r="CF464" s="328">
        <v>0.62883618536139441</v>
      </c>
      <c r="CG464" s="328">
        <v>0.65034335004186539</v>
      </c>
      <c r="CH464" s="328">
        <v>0.17933395382271478</v>
      </c>
      <c r="CI464" s="328">
        <v>0.554180740255795</v>
      </c>
      <c r="CJ464" s="328">
        <v>0.92072128523308217</v>
      </c>
      <c r="CK464" s="328">
        <v>0.78317016240780024</v>
      </c>
      <c r="CL464" s="328">
        <v>0.50702135204791698</v>
      </c>
      <c r="CM464" s="328">
        <v>0.21675243148489987</v>
      </c>
      <c r="CN464" s="328">
        <v>0.98460432421024979</v>
      </c>
      <c r="CO464" s="328">
        <v>0.95171866021124707</v>
      </c>
      <c r="CP464" s="328">
        <v>0.51113451901244389</v>
      </c>
      <c r="CQ464" s="328">
        <v>0.3015707447524707</v>
      </c>
      <c r="CR464" s="328">
        <v>0.42770155614173744</v>
      </c>
      <c r="CS464" s="328">
        <v>0.36433681086548031</v>
      </c>
      <c r="CT464" s="328">
        <v>0.30581498974795895</v>
      </c>
      <c r="CU464" s="328">
        <v>0.56026903092101543</v>
      </c>
      <c r="CV464" s="328">
        <v>0.58382233543989237</v>
      </c>
      <c r="CW464" s="329">
        <v>0.29855238162572451</v>
      </c>
    </row>
    <row r="465" spans="1:101" x14ac:dyDescent="0.25">
      <c r="A465" s="322">
        <v>463</v>
      </c>
      <c r="B465" s="327">
        <v>0.45380001212932131</v>
      </c>
      <c r="C465" s="328">
        <v>0.61436258957158207</v>
      </c>
      <c r="D465" s="328">
        <v>0.47677252408895976</v>
      </c>
      <c r="E465" s="328">
        <v>0.66127601822269555</v>
      </c>
      <c r="F465" s="328">
        <v>0.18719414452854566</v>
      </c>
      <c r="G465" s="328">
        <v>0.22289464066513109</v>
      </c>
      <c r="H465" s="328">
        <v>0.14316925200835851</v>
      </c>
      <c r="I465" s="328">
        <v>0.71104088299012869</v>
      </c>
      <c r="J465" s="328">
        <v>0.8565850236589716</v>
      </c>
      <c r="K465" s="328">
        <v>0.49070354686072548</v>
      </c>
      <c r="L465" s="328">
        <v>0.97104951592374555</v>
      </c>
      <c r="M465" s="328">
        <v>0.3037278661158449</v>
      </c>
      <c r="N465" s="328">
        <v>0.5813245134950773</v>
      </c>
      <c r="O465" s="328">
        <v>3.8864426987268885E-2</v>
      </c>
      <c r="P465" s="328">
        <v>0.73824598478683368</v>
      </c>
      <c r="Q465" s="328">
        <v>0.27968191649766316</v>
      </c>
      <c r="R465" s="328">
        <v>0.63063298626412312</v>
      </c>
      <c r="S465" s="328">
        <v>0.73934330877893029</v>
      </c>
      <c r="T465" s="328">
        <v>0.39811354033931767</v>
      </c>
      <c r="U465" s="328">
        <v>0.44461425512193076</v>
      </c>
      <c r="V465" s="328">
        <v>0.277279855845463</v>
      </c>
      <c r="W465" s="328">
        <v>0.3618929771111965</v>
      </c>
      <c r="X465" s="328">
        <v>0.9032604370799735</v>
      </c>
      <c r="Y465" s="328">
        <v>0.58267297799991469</v>
      </c>
      <c r="Z465" s="328">
        <v>0.87027816279048054</v>
      </c>
      <c r="AA465" s="328">
        <v>0.94486083552874178</v>
      </c>
      <c r="AB465" s="328">
        <v>0.53232551402339645</v>
      </c>
      <c r="AC465" s="328">
        <v>0.30930150501642384</v>
      </c>
      <c r="AD465" s="328">
        <v>0.53518190004647881</v>
      </c>
      <c r="AE465" s="328">
        <v>0.69772898616222445</v>
      </c>
      <c r="AF465" s="328">
        <v>0.84826396346162292</v>
      </c>
      <c r="AG465" s="328">
        <v>0.60506107635879158</v>
      </c>
      <c r="AH465" s="328">
        <v>0.48131317035054555</v>
      </c>
      <c r="AI465" s="328">
        <v>0.67480181854282151</v>
      </c>
      <c r="AJ465" s="328">
        <v>0.57330844003046177</v>
      </c>
      <c r="AK465" s="328">
        <v>0.27629488853701112</v>
      </c>
      <c r="AL465" s="328">
        <v>0.91984130047375956</v>
      </c>
      <c r="AM465" s="328">
        <v>0.14614382942829907</v>
      </c>
      <c r="AN465" s="328">
        <v>0.40083683624215372</v>
      </c>
      <c r="AO465" s="328">
        <v>0.85474953437461476</v>
      </c>
      <c r="AP465" s="328">
        <v>9.9745244407307698E-3</v>
      </c>
      <c r="AQ465" s="328">
        <v>0.38926573638337469</v>
      </c>
      <c r="AR465" s="328">
        <v>0.54827617719408295</v>
      </c>
      <c r="AS465" s="328">
        <v>0.76931875693840834</v>
      </c>
      <c r="AT465" s="328">
        <v>0.82379840792454484</v>
      </c>
      <c r="AU465" s="328">
        <v>0.56061464714168352</v>
      </c>
      <c r="AV465" s="328">
        <v>0.61820159083523341</v>
      </c>
      <c r="AW465" s="328">
        <v>0.16773822407473382</v>
      </c>
      <c r="AX465" s="328">
        <v>0.32774536073418403</v>
      </c>
      <c r="AY465" s="328">
        <v>0.71514409970648618</v>
      </c>
      <c r="AZ465" s="328">
        <v>0.96699830144341425</v>
      </c>
      <c r="BA465" s="328">
        <v>0.56542838580787969</v>
      </c>
      <c r="BB465" s="328">
        <v>0.18505866972289287</v>
      </c>
      <c r="BC465" s="328">
        <v>0.78330641985732363</v>
      </c>
      <c r="BD465" s="328">
        <v>0.99094454377759078</v>
      </c>
      <c r="BE465" s="328">
        <v>0.53396193569919603</v>
      </c>
      <c r="BF465" s="328">
        <v>7.4990277665474281E-3</v>
      </c>
      <c r="BG465" s="328">
        <v>0.14357404568347132</v>
      </c>
      <c r="BH465" s="328">
        <v>7.9799225424290743E-2</v>
      </c>
      <c r="BI465" s="328">
        <v>0.40540826263082708</v>
      </c>
      <c r="BJ465" s="328">
        <v>0.62307555765258282</v>
      </c>
      <c r="BK465" s="328">
        <v>0.4587967581439365</v>
      </c>
      <c r="BL465" s="328">
        <v>0.35727241709320356</v>
      </c>
      <c r="BM465" s="328">
        <v>0.15415011850385607</v>
      </c>
      <c r="BN465" s="328">
        <v>0.57181230455057031</v>
      </c>
      <c r="BO465" s="328">
        <v>0.77827155002317006</v>
      </c>
      <c r="BP465" s="328">
        <v>0.71658641565651982</v>
      </c>
      <c r="BQ465" s="328">
        <v>0.66771474954388443</v>
      </c>
      <c r="BR465" s="328">
        <v>0.51298071846761495</v>
      </c>
      <c r="BS465" s="328">
        <v>0.23025204456641157</v>
      </c>
      <c r="BT465" s="328">
        <v>0.44129972559535169</v>
      </c>
      <c r="BU465" s="328">
        <v>0.96286966091487192</v>
      </c>
      <c r="BV465" s="328">
        <v>0.72545672728779587</v>
      </c>
      <c r="BW465" s="328">
        <v>0.68204129350471154</v>
      </c>
      <c r="BX465" s="328">
        <v>0.83800340684930963</v>
      </c>
      <c r="BY465" s="328">
        <v>0.16448773840803455</v>
      </c>
      <c r="BZ465" s="328">
        <v>0.39129990941629433</v>
      </c>
      <c r="CA465" s="328">
        <v>0.9357801957759222</v>
      </c>
      <c r="CB465" s="328">
        <v>0.75167407461168168</v>
      </c>
      <c r="CC465" s="328">
        <v>0.77143007463963276</v>
      </c>
      <c r="CD465" s="328">
        <v>0.62540861299583561</v>
      </c>
      <c r="CE465" s="328">
        <v>0.99204852747224948</v>
      </c>
      <c r="CF465" s="328">
        <v>0.60129761078386235</v>
      </c>
      <c r="CG465" s="328">
        <v>0.98307103033947207</v>
      </c>
      <c r="CH465" s="328">
        <v>0.79727013626662124</v>
      </c>
      <c r="CI465" s="328">
        <v>0.56854397209730312</v>
      </c>
      <c r="CJ465" s="328">
        <v>0.53081013267575106</v>
      </c>
      <c r="CK465" s="328">
        <v>0.99679805935001919</v>
      </c>
      <c r="CL465" s="328">
        <v>0.20234816928148769</v>
      </c>
      <c r="CM465" s="328">
        <v>9.8829665604972305E-2</v>
      </c>
      <c r="CN465" s="328">
        <v>0.38958875901046985</v>
      </c>
      <c r="CO465" s="328">
        <v>0.36659595038345683</v>
      </c>
      <c r="CP465" s="328">
        <v>0.85820388171994488</v>
      </c>
      <c r="CQ465" s="328">
        <v>0.75013508587927813</v>
      </c>
      <c r="CR465" s="328">
        <v>0.58448737510006943</v>
      </c>
      <c r="CS465" s="328">
        <v>9.5698594557651617E-2</v>
      </c>
      <c r="CT465" s="328">
        <v>0.9602502269420663</v>
      </c>
      <c r="CU465" s="328">
        <v>0.55855205646382333</v>
      </c>
      <c r="CV465" s="328">
        <v>0.93266625925290403</v>
      </c>
      <c r="CW465" s="329">
        <v>0.38371455695962831</v>
      </c>
    </row>
    <row r="466" spans="1:101" x14ac:dyDescent="0.25">
      <c r="A466" s="322">
        <v>464</v>
      </c>
      <c r="B466" s="327">
        <v>0.68673708189036198</v>
      </c>
      <c r="C466" s="328">
        <v>0.87256017748366466</v>
      </c>
      <c r="D466" s="328">
        <v>5.3477279761100505E-2</v>
      </c>
      <c r="E466" s="328">
        <v>0.33772345097568479</v>
      </c>
      <c r="F466" s="328">
        <v>0.8977351410159562</v>
      </c>
      <c r="G466" s="328">
        <v>0.45477526835800619</v>
      </c>
      <c r="H466" s="328">
        <v>0.39488301998327824</v>
      </c>
      <c r="I466" s="328">
        <v>0.36543678214151432</v>
      </c>
      <c r="J466" s="328">
        <v>0.25741940314146317</v>
      </c>
      <c r="K466" s="328">
        <v>0.1693855831565243</v>
      </c>
      <c r="L466" s="328">
        <v>0.42953362010479612</v>
      </c>
      <c r="M466" s="328">
        <v>0.60901736181146404</v>
      </c>
      <c r="N466" s="328">
        <v>2.2769956850465789E-2</v>
      </c>
      <c r="O466" s="328">
        <v>0.595919808223079</v>
      </c>
      <c r="P466" s="328">
        <v>0.95878970798104746</v>
      </c>
      <c r="Q466" s="328">
        <v>0.82100473678643215</v>
      </c>
      <c r="R466" s="328">
        <v>0.83673798247589937</v>
      </c>
      <c r="S466" s="328">
        <v>0.9841422443540242</v>
      </c>
      <c r="T466" s="328">
        <v>0.26569641224599572</v>
      </c>
      <c r="U466" s="328">
        <v>0.49695601595126893</v>
      </c>
      <c r="V466" s="328">
        <v>0.62179664175873928</v>
      </c>
      <c r="W466" s="328">
        <v>7.7789531946515833E-2</v>
      </c>
      <c r="X466" s="328">
        <v>0.67620694562939665</v>
      </c>
      <c r="Y466" s="328">
        <v>0.98945656769410206</v>
      </c>
      <c r="Z466" s="328">
        <v>0.28223456104059075</v>
      </c>
      <c r="AA466" s="328">
        <v>0.67759725974353135</v>
      </c>
      <c r="AB466" s="328">
        <v>0.61120032313054917</v>
      </c>
      <c r="AC466" s="328">
        <v>0.94092300001431739</v>
      </c>
      <c r="AD466" s="328">
        <v>0.5797114242463719</v>
      </c>
      <c r="AE466" s="328">
        <v>0.54455544969493275</v>
      </c>
      <c r="AF466" s="328">
        <v>0.13004811044391618</v>
      </c>
      <c r="AG466" s="328">
        <v>0.5638262429710208</v>
      </c>
      <c r="AH466" s="328">
        <v>0.22208662221136155</v>
      </c>
      <c r="AI466" s="328">
        <v>2.992159637191194E-2</v>
      </c>
      <c r="AJ466" s="328">
        <v>3.961680174910498E-3</v>
      </c>
      <c r="AK466" s="328">
        <v>0.81870081777958603</v>
      </c>
      <c r="AL466" s="328">
        <v>0.58006911556771179</v>
      </c>
      <c r="AM466" s="328">
        <v>0.47058952431488787</v>
      </c>
      <c r="AN466" s="328">
        <v>0.57038896433845165</v>
      </c>
      <c r="AO466" s="328">
        <v>0.47919620258524365</v>
      </c>
      <c r="AP466" s="328">
        <v>0.19907488346950242</v>
      </c>
      <c r="AQ466" s="328">
        <v>0.5980963102388861</v>
      </c>
      <c r="AR466" s="328">
        <v>9.8779825295808088E-2</v>
      </c>
      <c r="AS466" s="328">
        <v>0.31758022008928855</v>
      </c>
      <c r="AT466" s="328">
        <v>0.24811837770699707</v>
      </c>
      <c r="AU466" s="328">
        <v>0.77462175080482742</v>
      </c>
      <c r="AV466" s="328">
        <v>0.57728503921449925</v>
      </c>
      <c r="AW466" s="328">
        <v>0.32685378187616387</v>
      </c>
      <c r="AX466" s="328">
        <v>0.59315859007494809</v>
      </c>
      <c r="AY466" s="328">
        <v>0.40193096693722952</v>
      </c>
      <c r="AZ466" s="328">
        <v>0.18125938064945579</v>
      </c>
      <c r="BA466" s="328">
        <v>0.64911767788660502</v>
      </c>
      <c r="BB466" s="328">
        <v>0.62345499277112193</v>
      </c>
      <c r="BC466" s="328">
        <v>0.17459329475638752</v>
      </c>
      <c r="BD466" s="328">
        <v>0.429410035438752</v>
      </c>
      <c r="BE466" s="328">
        <v>0.3120273333007777</v>
      </c>
      <c r="BF466" s="328">
        <v>0.79661946483233592</v>
      </c>
      <c r="BG466" s="328">
        <v>0.28269663541221002</v>
      </c>
      <c r="BH466" s="328">
        <v>0.2797254535622633</v>
      </c>
      <c r="BI466" s="328">
        <v>0.77603523545634356</v>
      </c>
      <c r="BJ466" s="328">
        <v>0.92371529448838152</v>
      </c>
      <c r="BK466" s="328">
        <v>0.60987359475796432</v>
      </c>
      <c r="BL466" s="328">
        <v>0.78693359213386804</v>
      </c>
      <c r="BM466" s="328">
        <v>0.73734903205111846</v>
      </c>
      <c r="BN466" s="328">
        <v>0.14809987972091543</v>
      </c>
      <c r="BO466" s="328">
        <v>0.22464027091107486</v>
      </c>
      <c r="BP466" s="328">
        <v>0.74015855251692497</v>
      </c>
      <c r="BQ466" s="328">
        <v>0.93667219272428248</v>
      </c>
      <c r="BR466" s="328">
        <v>0.48233461244024256</v>
      </c>
      <c r="BS466" s="328">
        <v>0.36366471661490429</v>
      </c>
      <c r="BT466" s="328">
        <v>0.76209195352020176</v>
      </c>
      <c r="BU466" s="328">
        <v>0.72649991108926337</v>
      </c>
      <c r="BV466" s="328">
        <v>0.56539576964865557</v>
      </c>
      <c r="BW466" s="328">
        <v>0.78098785851601971</v>
      </c>
      <c r="BX466" s="328">
        <v>0.7988231311882128</v>
      </c>
      <c r="BY466" s="328">
        <v>0.12516702812452341</v>
      </c>
      <c r="BZ466" s="328">
        <v>0.86602889489614876</v>
      </c>
      <c r="CA466" s="328">
        <v>0.70939033712095179</v>
      </c>
      <c r="CB466" s="328">
        <v>0.84484782697900784</v>
      </c>
      <c r="CC466" s="328">
        <v>0.80634994838200269</v>
      </c>
      <c r="CD466" s="328">
        <v>1.1615894331150622E-2</v>
      </c>
      <c r="CE466" s="328">
        <v>0.56836840982355419</v>
      </c>
      <c r="CF466" s="328">
        <v>3.0214377368884549E-2</v>
      </c>
      <c r="CG466" s="328">
        <v>2.2083419717520147E-2</v>
      </c>
      <c r="CH466" s="328">
        <v>0.26047716001031862</v>
      </c>
      <c r="CI466" s="328">
        <v>0.16944815212138931</v>
      </c>
      <c r="CJ466" s="328">
        <v>0.21839612555954613</v>
      </c>
      <c r="CK466" s="328">
        <v>0.78784787505016629</v>
      </c>
      <c r="CL466" s="328">
        <v>0.97059627000875359</v>
      </c>
      <c r="CM466" s="328">
        <v>0.20662535395817017</v>
      </c>
      <c r="CN466" s="328">
        <v>0.91384297314923058</v>
      </c>
      <c r="CO466" s="328">
        <v>0.7856826850488734</v>
      </c>
      <c r="CP466" s="328">
        <v>0.14937376124242174</v>
      </c>
      <c r="CQ466" s="328">
        <v>0.78809777025989525</v>
      </c>
      <c r="CR466" s="328">
        <v>0.23410709817087394</v>
      </c>
      <c r="CS466" s="328">
        <v>0.57272396733574205</v>
      </c>
      <c r="CT466" s="328">
        <v>0.22400006543624684</v>
      </c>
      <c r="CU466" s="328">
        <v>0.11569317175913985</v>
      </c>
      <c r="CV466" s="328">
        <v>0.23843331987294469</v>
      </c>
      <c r="CW466" s="329">
        <v>0.67358060105418383</v>
      </c>
    </row>
    <row r="467" spans="1:101" x14ac:dyDescent="0.25">
      <c r="A467" s="322">
        <v>465</v>
      </c>
      <c r="B467" s="327">
        <v>0.68921465113597424</v>
      </c>
      <c r="C467" s="328">
        <v>0.49912079575837609</v>
      </c>
      <c r="D467" s="328">
        <v>0.13242057379211136</v>
      </c>
      <c r="E467" s="328">
        <v>0.82071562110019247</v>
      </c>
      <c r="F467" s="328">
        <v>0.65485174092183907</v>
      </c>
      <c r="G467" s="328">
        <v>0.21244069833857271</v>
      </c>
      <c r="H467" s="328">
        <v>0.31285470556649297</v>
      </c>
      <c r="I467" s="328">
        <v>0.70560376561730775</v>
      </c>
      <c r="J467" s="328">
        <v>0.87250723390287299</v>
      </c>
      <c r="K467" s="328">
        <v>0.95726686864777299</v>
      </c>
      <c r="L467" s="328">
        <v>0.5264126581959474</v>
      </c>
      <c r="M467" s="328">
        <v>2.5525556639979685E-2</v>
      </c>
      <c r="N467" s="328">
        <v>0.33175359666255932</v>
      </c>
      <c r="O467" s="328">
        <v>0.91661036688257069</v>
      </c>
      <c r="P467" s="328">
        <v>9.827483589317243E-2</v>
      </c>
      <c r="Q467" s="328">
        <v>0.55730388579010537</v>
      </c>
      <c r="R467" s="328">
        <v>0.9157412963188829</v>
      </c>
      <c r="S467" s="328">
        <v>9.2562946718704797E-2</v>
      </c>
      <c r="T467" s="328">
        <v>0.31993963852539054</v>
      </c>
      <c r="U467" s="328">
        <v>0.14109728607938443</v>
      </c>
      <c r="V467" s="328">
        <v>0.75979855746630331</v>
      </c>
      <c r="W467" s="328">
        <v>0.70430557930536919</v>
      </c>
      <c r="X467" s="328">
        <v>0.48948821474247772</v>
      </c>
      <c r="Y467" s="328">
        <v>1.0164238779770685E-3</v>
      </c>
      <c r="Z467" s="328">
        <v>0.80695674571245601</v>
      </c>
      <c r="AA467" s="328">
        <v>0.4089756211157376</v>
      </c>
      <c r="AB467" s="328">
        <v>0.51753381284871924</v>
      </c>
      <c r="AC467" s="328">
        <v>0.53816758367681317</v>
      </c>
      <c r="AD467" s="328">
        <v>0.28214720762099965</v>
      </c>
      <c r="AE467" s="328">
        <v>0.87075332919668713</v>
      </c>
      <c r="AF467" s="328">
        <v>0.34083652183075053</v>
      </c>
      <c r="AG467" s="328">
        <v>0.2894477956217445</v>
      </c>
      <c r="AH467" s="328">
        <v>0.8796849957195283</v>
      </c>
      <c r="AI467" s="328">
        <v>0.95557559464471487</v>
      </c>
      <c r="AJ467" s="328">
        <v>0.46262176143701006</v>
      </c>
      <c r="AK467" s="328">
        <v>0.53489351129025842</v>
      </c>
      <c r="AL467" s="328">
        <v>0.93025244021962905</v>
      </c>
      <c r="AM467" s="328">
        <v>0.59473730778593437</v>
      </c>
      <c r="AN467" s="328">
        <v>0.85490872333655599</v>
      </c>
      <c r="AO467" s="328">
        <v>0.14938350999571526</v>
      </c>
      <c r="AP467" s="328">
        <v>0.4982307836720965</v>
      </c>
      <c r="AQ467" s="328">
        <v>0.39181456838329454</v>
      </c>
      <c r="AR467" s="328">
        <v>0.81869575236526249</v>
      </c>
      <c r="AS467" s="328">
        <v>0.905263643018416</v>
      </c>
      <c r="AT467" s="328">
        <v>0.39291498270583181</v>
      </c>
      <c r="AU467" s="328">
        <v>0.67395631138021539</v>
      </c>
      <c r="AV467" s="328">
        <v>9.0558922193611835E-2</v>
      </c>
      <c r="AW467" s="328">
        <v>0.89803518008772021</v>
      </c>
      <c r="AX467" s="328">
        <v>0.63650190247613736</v>
      </c>
      <c r="AY467" s="328">
        <v>0.40586427558077176</v>
      </c>
      <c r="AZ467" s="328">
        <v>0.38887620223034691</v>
      </c>
      <c r="BA467" s="328">
        <v>0.28458147617422469</v>
      </c>
      <c r="BB467" s="328">
        <v>0.86194341158812637</v>
      </c>
      <c r="BC467" s="328">
        <v>8.2484971276445274E-2</v>
      </c>
      <c r="BD467" s="328">
        <v>0.85857115695269659</v>
      </c>
      <c r="BE467" s="328">
        <v>0.79877155642422637</v>
      </c>
      <c r="BF467" s="328">
        <v>0.1469230557500385</v>
      </c>
      <c r="BG467" s="328">
        <v>0.88840763865143924</v>
      </c>
      <c r="BH467" s="328">
        <v>0.93719738490742821</v>
      </c>
      <c r="BI467" s="328">
        <v>0.52473487000573638</v>
      </c>
      <c r="BJ467" s="328">
        <v>0.4627737893321564</v>
      </c>
      <c r="BK467" s="328">
        <v>0.62070981924447222</v>
      </c>
      <c r="BL467" s="328">
        <v>0.57238661299739935</v>
      </c>
      <c r="BM467" s="328">
        <v>0.66615395159194568</v>
      </c>
      <c r="BN467" s="328">
        <v>0.81182603868557868</v>
      </c>
      <c r="BO467" s="328">
        <v>0.30584099614298488</v>
      </c>
      <c r="BP467" s="328">
        <v>0.16892068432188445</v>
      </c>
      <c r="BQ467" s="328">
        <v>0.46262674832493045</v>
      </c>
      <c r="BR467" s="328">
        <v>8.9110180927249205E-2</v>
      </c>
      <c r="BS467" s="328">
        <v>0.81211767156828807</v>
      </c>
      <c r="BT467" s="328">
        <v>0.64529514333537286</v>
      </c>
      <c r="BU467" s="328">
        <v>7.3935414923020915E-4</v>
      </c>
      <c r="BV467" s="328">
        <v>0.78556176508312703</v>
      </c>
      <c r="BW467" s="328">
        <v>0.5808996252762606</v>
      </c>
      <c r="BX467" s="328">
        <v>0.70621945197490543</v>
      </c>
      <c r="BY467" s="328">
        <v>0.80320473589037911</v>
      </c>
      <c r="BZ467" s="328">
        <v>0.29579824850073067</v>
      </c>
      <c r="CA467" s="328">
        <v>0.6988240862306494</v>
      </c>
      <c r="CB467" s="328">
        <v>0.25358474896454197</v>
      </c>
      <c r="CC467" s="328">
        <v>7.1242340813346239E-2</v>
      </c>
      <c r="CD467" s="328">
        <v>0.98268721621014454</v>
      </c>
      <c r="CE467" s="328">
        <v>0.85845936393688671</v>
      </c>
      <c r="CF467" s="328">
        <v>0.25391171165276583</v>
      </c>
      <c r="CG467" s="328">
        <v>0.95901812324827951</v>
      </c>
      <c r="CH467" s="328">
        <v>0.9122083841380153</v>
      </c>
      <c r="CI467" s="328">
        <v>0.70807184543395962</v>
      </c>
      <c r="CJ467" s="328">
        <v>0.67579549912960446</v>
      </c>
      <c r="CK467" s="328">
        <v>0.27147895331681848</v>
      </c>
      <c r="CL467" s="328">
        <v>0.14436292538190276</v>
      </c>
      <c r="CM467" s="328">
        <v>0.10895205016892096</v>
      </c>
      <c r="CN467" s="328">
        <v>0.25893433697524859</v>
      </c>
      <c r="CO467" s="328">
        <v>0.96645965457165062</v>
      </c>
      <c r="CP467" s="328">
        <v>0.78670399838056615</v>
      </c>
      <c r="CQ467" s="328">
        <v>0.74028037341651221</v>
      </c>
      <c r="CR467" s="328">
        <v>0.84681246597316484</v>
      </c>
      <c r="CS467" s="328">
        <v>0.1116599197590471</v>
      </c>
      <c r="CT467" s="328">
        <v>0.89964826783112883</v>
      </c>
      <c r="CU467" s="328">
        <v>0.17857908671225697</v>
      </c>
      <c r="CV467" s="328">
        <v>0.63265280097405419</v>
      </c>
      <c r="CW467" s="329">
        <v>0.93179361355216539</v>
      </c>
    </row>
    <row r="468" spans="1:101" x14ac:dyDescent="0.25">
      <c r="A468" s="322">
        <v>466</v>
      </c>
      <c r="B468" s="327">
        <v>0.72680467426399264</v>
      </c>
      <c r="C468" s="328">
        <v>0.21640141298861226</v>
      </c>
      <c r="D468" s="328">
        <v>0.37129244610369838</v>
      </c>
      <c r="E468" s="328">
        <v>0.54748547522736501</v>
      </c>
      <c r="F468" s="328">
        <v>7.0551073634229411E-2</v>
      </c>
      <c r="G468" s="328">
        <v>0.6757767875901648</v>
      </c>
      <c r="H468" s="328">
        <v>0.82808577020539809</v>
      </c>
      <c r="I468" s="328">
        <v>0.87341544368989776</v>
      </c>
      <c r="J468" s="328">
        <v>0.72986917589844591</v>
      </c>
      <c r="K468" s="328">
        <v>0.96755238052558123</v>
      </c>
      <c r="L468" s="328">
        <v>0.4114470366914178</v>
      </c>
      <c r="M468" s="328">
        <v>0.70148331205212533</v>
      </c>
      <c r="N468" s="328">
        <v>0.47683994455239787</v>
      </c>
      <c r="O468" s="328">
        <v>5.3835348592404131E-2</v>
      </c>
      <c r="P468" s="328">
        <v>0.31149433062749043</v>
      </c>
      <c r="Q468" s="328">
        <v>0.46738124897155109</v>
      </c>
      <c r="R468" s="328">
        <v>0.20338810648201489</v>
      </c>
      <c r="S468" s="328">
        <v>0.11950603372395796</v>
      </c>
      <c r="T468" s="328">
        <v>0.40204671108775791</v>
      </c>
      <c r="U468" s="328">
        <v>0.7445311482791992</v>
      </c>
      <c r="V468" s="328">
        <v>0.78488790001593056</v>
      </c>
      <c r="W468" s="328">
        <v>0.26946384064447604</v>
      </c>
      <c r="X468" s="328">
        <v>0.53501254296743461</v>
      </c>
      <c r="Y468" s="328">
        <v>0.47252680319192475</v>
      </c>
      <c r="Z468" s="328">
        <v>2.7955019054370922E-2</v>
      </c>
      <c r="AA468" s="328">
        <v>0.36851311433894907</v>
      </c>
      <c r="AB468" s="328">
        <v>0.17164906607705177</v>
      </c>
      <c r="AC468" s="328">
        <v>0.78687844756899139</v>
      </c>
      <c r="AD468" s="328">
        <v>0.94626952323237368</v>
      </c>
      <c r="AE468" s="328">
        <v>0.26127368743334234</v>
      </c>
      <c r="AF468" s="328">
        <v>0.70783775313986452</v>
      </c>
      <c r="AG468" s="328">
        <v>0.93652837939753852</v>
      </c>
      <c r="AH468" s="328">
        <v>0.57850039199769876</v>
      </c>
      <c r="AI468" s="328">
        <v>0.73991257743443084</v>
      </c>
      <c r="AJ468" s="328">
        <v>0.25590257346373702</v>
      </c>
      <c r="AK468" s="328">
        <v>0.77440429709698133</v>
      </c>
      <c r="AL468" s="328">
        <v>0.65012955727679533</v>
      </c>
      <c r="AM468" s="328">
        <v>0.63280939028986549</v>
      </c>
      <c r="AN468" s="328">
        <v>0.14897833268696647</v>
      </c>
      <c r="AO468" s="328">
        <v>0.82390709543227314</v>
      </c>
      <c r="AP468" s="328">
        <v>0.22311858399826878</v>
      </c>
      <c r="AQ468" s="328">
        <v>0.1048785421345908</v>
      </c>
      <c r="AR468" s="328">
        <v>0.72693493589505742</v>
      </c>
      <c r="AS468" s="328">
        <v>0.159678762352927</v>
      </c>
      <c r="AT468" s="328">
        <v>0.88172864475115098</v>
      </c>
      <c r="AU468" s="328">
        <v>0.20077959674995238</v>
      </c>
      <c r="AV468" s="328">
        <v>0.76704366021858128</v>
      </c>
      <c r="AW468" s="328">
        <v>0.38258856167389421</v>
      </c>
      <c r="AX468" s="328">
        <v>0.24825669094934266</v>
      </c>
      <c r="AY468" s="328">
        <v>0.80627339087990291</v>
      </c>
      <c r="AZ468" s="328">
        <v>0.69728069086108868</v>
      </c>
      <c r="BA468" s="328">
        <v>0.39104824405068439</v>
      </c>
      <c r="BB468" s="328">
        <v>0.63482739942379141</v>
      </c>
      <c r="BC468" s="328">
        <v>3.0207825929208454E-2</v>
      </c>
      <c r="BD468" s="328">
        <v>0.60454954166409092</v>
      </c>
      <c r="BE468" s="328">
        <v>0.7886040704815489</v>
      </c>
      <c r="BF468" s="328">
        <v>0.32923411468879582</v>
      </c>
      <c r="BG468" s="328">
        <v>0.66069588403193236</v>
      </c>
      <c r="BH468" s="328">
        <v>0.41595385224787851</v>
      </c>
      <c r="BI468" s="328">
        <v>5.5796220196756785E-2</v>
      </c>
      <c r="BJ468" s="328">
        <v>0.61139780210831485</v>
      </c>
      <c r="BK468" s="328">
        <v>0.26262852666432335</v>
      </c>
      <c r="BL468" s="328">
        <v>0.84861274815711241</v>
      </c>
      <c r="BM468" s="328">
        <v>0.32277907116993276</v>
      </c>
      <c r="BN468" s="328">
        <v>0.97052446956184846</v>
      </c>
      <c r="BO468" s="328">
        <v>0.35784859776147293</v>
      </c>
      <c r="BP468" s="328">
        <v>0.45894509473129297</v>
      </c>
      <c r="BQ468" s="328">
        <v>0.30525640800246467</v>
      </c>
      <c r="BR468" s="328">
        <v>0.91659824020866854</v>
      </c>
      <c r="BS468" s="328">
        <v>0.24665196972181902</v>
      </c>
      <c r="BT468" s="328">
        <v>0.44771499877433474</v>
      </c>
      <c r="BU468" s="328">
        <v>0.7423342891250142</v>
      </c>
      <c r="BV468" s="328">
        <v>5.2101347567371947E-2</v>
      </c>
      <c r="BW468" s="328">
        <v>0.16463099094249256</v>
      </c>
      <c r="BX468" s="328">
        <v>0.7515138650468296</v>
      </c>
      <c r="BY468" s="328">
        <v>7.0835016189064959E-2</v>
      </c>
      <c r="BZ468" s="328">
        <v>2.1770023536046068E-2</v>
      </c>
      <c r="CA468" s="328">
        <v>0.65112502361907154</v>
      </c>
      <c r="CB468" s="328">
        <v>7.87566736297447E-2</v>
      </c>
      <c r="CC468" s="328">
        <v>0.31524324265169046</v>
      </c>
      <c r="CD468" s="328">
        <v>0.55364711876742678</v>
      </c>
      <c r="CE468" s="328">
        <v>0.36342219308568624</v>
      </c>
      <c r="CF468" s="328">
        <v>0.77937297093002411</v>
      </c>
      <c r="CG468" s="328">
        <v>2.1271452146863101E-2</v>
      </c>
      <c r="CH468" s="328">
        <v>0.49064585732249522</v>
      </c>
      <c r="CI468" s="328">
        <v>0.34317914579830688</v>
      </c>
      <c r="CJ468" s="328">
        <v>4.926397232243529E-2</v>
      </c>
      <c r="CK468" s="328">
        <v>0.22467686303740053</v>
      </c>
      <c r="CL468" s="328">
        <v>0.88832042130589195</v>
      </c>
      <c r="CM468" s="328">
        <v>0.66960892600581623</v>
      </c>
      <c r="CN468" s="328">
        <v>0.84153376845410044</v>
      </c>
      <c r="CO468" s="328">
        <v>0.10705565109608184</v>
      </c>
      <c r="CP468" s="328">
        <v>0.24919999017126404</v>
      </c>
      <c r="CQ468" s="328">
        <v>0.98178804208488923</v>
      </c>
      <c r="CR468" s="328">
        <v>0.53794728054569996</v>
      </c>
      <c r="CS468" s="328">
        <v>0.90601856292706273</v>
      </c>
      <c r="CT468" s="328">
        <v>0.49179097372101488</v>
      </c>
      <c r="CU468" s="328">
        <v>0.45481305221403301</v>
      </c>
      <c r="CV468" s="328">
        <v>0.10188616781476423</v>
      </c>
      <c r="CW468" s="329">
        <v>2.4126602039747702E-2</v>
      </c>
    </row>
    <row r="469" spans="1:101" x14ac:dyDescent="0.25">
      <c r="A469" s="322">
        <v>467</v>
      </c>
      <c r="B469" s="327">
        <v>0.39897852269193024</v>
      </c>
      <c r="C469" s="328">
        <v>0.65674951841934792</v>
      </c>
      <c r="D469" s="328">
        <v>6.3893193010113203E-2</v>
      </c>
      <c r="E469" s="328">
        <v>0.92809365143376432</v>
      </c>
      <c r="F469" s="328">
        <v>0.61862110377965696</v>
      </c>
      <c r="G469" s="328">
        <v>0.30515694273683902</v>
      </c>
      <c r="H469" s="328">
        <v>0.18484336439417604</v>
      </c>
      <c r="I469" s="328">
        <v>0.29819242803214063</v>
      </c>
      <c r="J469" s="328">
        <v>0.10391564342470083</v>
      </c>
      <c r="K469" s="328">
        <v>0.47509310112064429</v>
      </c>
      <c r="L469" s="328">
        <v>0.9828319102187324</v>
      </c>
      <c r="M469" s="328">
        <v>0.75269600033801964</v>
      </c>
      <c r="N469" s="328">
        <v>0.60094756058205245</v>
      </c>
      <c r="O469" s="328">
        <v>3.4209253554406738E-2</v>
      </c>
      <c r="P469" s="328">
        <v>5.9080893286357572E-2</v>
      </c>
      <c r="Q469" s="328">
        <v>0.21759669197402176</v>
      </c>
      <c r="R469" s="328">
        <v>0.79401750156794049</v>
      </c>
      <c r="S469" s="328">
        <v>0.79590501013537729</v>
      </c>
      <c r="T469" s="328">
        <v>3.8035411763731375E-2</v>
      </c>
      <c r="U469" s="328">
        <v>0.49512770569561493</v>
      </c>
      <c r="V469" s="328">
        <v>0.9855199284180518</v>
      </c>
      <c r="W469" s="328">
        <v>0.89260742986876451</v>
      </c>
      <c r="X469" s="328">
        <v>0.85904283645234436</v>
      </c>
      <c r="Y469" s="328">
        <v>0.52326748910752596</v>
      </c>
      <c r="Z469" s="328">
        <v>0.69722011577029264</v>
      </c>
      <c r="AA469" s="328">
        <v>0.23949674563225631</v>
      </c>
      <c r="AB469" s="328">
        <v>0.15408019066253331</v>
      </c>
      <c r="AC469" s="328">
        <v>0.78085965818769942</v>
      </c>
      <c r="AD469" s="328">
        <v>0.3283335942926735</v>
      </c>
      <c r="AE469" s="328">
        <v>0.62341097258934686</v>
      </c>
      <c r="AF469" s="328">
        <v>0.53697221319573263</v>
      </c>
      <c r="AG469" s="328">
        <v>0.23509103264707343</v>
      </c>
      <c r="AH469" s="328">
        <v>0.19008414868685541</v>
      </c>
      <c r="AI469" s="328">
        <v>2.8113170038299273E-2</v>
      </c>
      <c r="AJ469" s="328">
        <v>0.64136357042696712</v>
      </c>
      <c r="AK469" s="328">
        <v>0.83293794483519168</v>
      </c>
      <c r="AL469" s="328">
        <v>0.26526733535466374</v>
      </c>
      <c r="AM469" s="328">
        <v>0.45943487271725747</v>
      </c>
      <c r="AN469" s="328">
        <v>0.5964957732481182</v>
      </c>
      <c r="AO469" s="328">
        <v>0.56851665652783545</v>
      </c>
      <c r="AP469" s="328">
        <v>0.33127281580653634</v>
      </c>
      <c r="AQ469" s="328">
        <v>0.146951263668192</v>
      </c>
      <c r="AR469" s="328">
        <v>0.79000404870658159</v>
      </c>
      <c r="AS469" s="328">
        <v>0.5810083557737451</v>
      </c>
      <c r="AT469" s="328">
        <v>0.95661091608688587</v>
      </c>
      <c r="AU469" s="328">
        <v>0.82597197592632554</v>
      </c>
      <c r="AV469" s="328">
        <v>0.98656068096192229</v>
      </c>
      <c r="AW469" s="328">
        <v>0.17421004562241338</v>
      </c>
      <c r="AX469" s="328">
        <v>0.97287257892988555</v>
      </c>
      <c r="AY469" s="328">
        <v>0.44780597011534184</v>
      </c>
      <c r="AZ469" s="328">
        <v>0.75448341122094775</v>
      </c>
      <c r="BA469" s="328">
        <v>0.93485264351958319</v>
      </c>
      <c r="BB469" s="328">
        <v>0.76595167324950819</v>
      </c>
      <c r="BC469" s="328">
        <v>0.44919468874565904</v>
      </c>
      <c r="BD469" s="328">
        <v>0.30356012829558288</v>
      </c>
      <c r="BE469" s="328">
        <v>7.3236337886159575E-2</v>
      </c>
      <c r="BF469" s="328">
        <v>0.40724067018956056</v>
      </c>
      <c r="BG469" s="328">
        <v>0.30421852846452913</v>
      </c>
      <c r="BH469" s="328">
        <v>0.59410505721538254</v>
      </c>
      <c r="BI469" s="328">
        <v>0.56629731182567666</v>
      </c>
      <c r="BJ469" s="328">
        <v>0.23107777641949934</v>
      </c>
      <c r="BK469" s="328">
        <v>0.86244087489275434</v>
      </c>
      <c r="BL469" s="328">
        <v>1.497433129144321E-2</v>
      </c>
      <c r="BM469" s="328">
        <v>0.26470273323833488</v>
      </c>
      <c r="BN469" s="328">
        <v>0.58294926783921142</v>
      </c>
      <c r="BO469" s="328">
        <v>2.6069487301736416E-2</v>
      </c>
      <c r="BP469" s="328">
        <v>0.11707012799522687</v>
      </c>
      <c r="BQ469" s="328">
        <v>0.69897743796554046</v>
      </c>
      <c r="BR469" s="328">
        <v>0.86229130474639337</v>
      </c>
      <c r="BS469" s="328">
        <v>0.4323491284322758</v>
      </c>
      <c r="BT469" s="328">
        <v>0.23123898238495877</v>
      </c>
      <c r="BU469" s="328">
        <v>0.616991333506685</v>
      </c>
      <c r="BV469" s="328">
        <v>0.89826729364306424</v>
      </c>
      <c r="BW469" s="328">
        <v>0.3968993563895864</v>
      </c>
      <c r="BX469" s="328">
        <v>0.5073782609152564</v>
      </c>
      <c r="BY469" s="328">
        <v>0.85105522732488237</v>
      </c>
      <c r="BZ469" s="328">
        <v>0.30532375748043616</v>
      </c>
      <c r="CA469" s="328">
        <v>0.5024562582454446</v>
      </c>
      <c r="CB469" s="328">
        <v>0.8879455781114638</v>
      </c>
      <c r="CC469" s="328">
        <v>0.44114007600401273</v>
      </c>
      <c r="CD469" s="328">
        <v>0.88050881965792982</v>
      </c>
      <c r="CE469" s="328">
        <v>0.9886730480016237</v>
      </c>
      <c r="CF469" s="328">
        <v>0.22653472483304649</v>
      </c>
      <c r="CG469" s="328">
        <v>0.99944939245078768</v>
      </c>
      <c r="CH469" s="328">
        <v>0.25322781971541963</v>
      </c>
      <c r="CI469" s="328">
        <v>0.39857522294408732</v>
      </c>
      <c r="CJ469" s="328">
        <v>0.51288166683479908</v>
      </c>
      <c r="CK469" s="328">
        <v>0.19835054255136697</v>
      </c>
      <c r="CL469" s="328">
        <v>9.1522298071871067E-2</v>
      </c>
      <c r="CM469" s="328">
        <v>0.96807198546677053</v>
      </c>
      <c r="CN469" s="328">
        <v>0.44793335776639531</v>
      </c>
      <c r="CO469" s="328">
        <v>0.38040302560578798</v>
      </c>
      <c r="CP469" s="328">
        <v>0.5784806517518688</v>
      </c>
      <c r="CQ469" s="328">
        <v>0.94622392062868355</v>
      </c>
      <c r="CR469" s="328">
        <v>0.3752334666504078</v>
      </c>
      <c r="CS469" s="328">
        <v>0.86461849349688014</v>
      </c>
      <c r="CT469" s="328">
        <v>0.64560535341413616</v>
      </c>
      <c r="CU469" s="328">
        <v>0.20862184306392884</v>
      </c>
      <c r="CV469" s="328">
        <v>0.90085481318394667</v>
      </c>
      <c r="CW469" s="329">
        <v>0.29978933616015979</v>
      </c>
    </row>
    <row r="470" spans="1:101" x14ac:dyDescent="0.25">
      <c r="A470" s="322">
        <v>468</v>
      </c>
      <c r="B470" s="327">
        <v>0.93523086915153186</v>
      </c>
      <c r="C470" s="328">
        <v>0.37463650399000326</v>
      </c>
      <c r="D470" s="328">
        <v>0.27019104188750376</v>
      </c>
      <c r="E470" s="328">
        <v>0.37090559568052672</v>
      </c>
      <c r="F470" s="328">
        <v>0.73007684190806632</v>
      </c>
      <c r="G470" s="328">
        <v>4.8495772333930098E-2</v>
      </c>
      <c r="H470" s="328">
        <v>0.21893264665497059</v>
      </c>
      <c r="I470" s="328">
        <v>0.40693819642157214</v>
      </c>
      <c r="J470" s="328">
        <v>0.22750015099625931</v>
      </c>
      <c r="K470" s="328">
        <v>0.1655115847495221</v>
      </c>
      <c r="L470" s="328">
        <v>0.3739815737519665</v>
      </c>
      <c r="M470" s="328">
        <v>0.7488828833586425</v>
      </c>
      <c r="N470" s="328">
        <v>0.87908275630270083</v>
      </c>
      <c r="O470" s="328">
        <v>0.50199242399926103</v>
      </c>
      <c r="P470" s="328">
        <v>0.80226748786892288</v>
      </c>
      <c r="Q470" s="328">
        <v>0.10866403160438476</v>
      </c>
      <c r="R470" s="328">
        <v>0.79373817637002109</v>
      </c>
      <c r="S470" s="328">
        <v>0.53784910261500229</v>
      </c>
      <c r="T470" s="328">
        <v>0.64782332208554005</v>
      </c>
      <c r="U470" s="328">
        <v>0.76957069558558855</v>
      </c>
      <c r="V470" s="328">
        <v>0.83572601388740786</v>
      </c>
      <c r="W470" s="328">
        <v>5.340877378397435E-2</v>
      </c>
      <c r="X470" s="328">
        <v>0.4489892039746044</v>
      </c>
      <c r="Y470" s="328">
        <v>0.10285287469445814</v>
      </c>
      <c r="Z470" s="328">
        <v>0.66632417908358033</v>
      </c>
      <c r="AA470" s="328">
        <v>0.48145185916416294</v>
      </c>
      <c r="AB470" s="328">
        <v>0.44048663447182324</v>
      </c>
      <c r="AC470" s="328">
        <v>0.50120121245460103</v>
      </c>
      <c r="AD470" s="328">
        <v>0.67005997377561144</v>
      </c>
      <c r="AE470" s="328">
        <v>0.45773870140158834</v>
      </c>
      <c r="AF470" s="328">
        <v>0.11441885992794409</v>
      </c>
      <c r="AG470" s="328">
        <v>0.64638763433873381</v>
      </c>
      <c r="AH470" s="328">
        <v>0.97908815750756362</v>
      </c>
      <c r="AI470" s="328">
        <v>0.92097474379192423</v>
      </c>
      <c r="AJ470" s="328">
        <v>0.24501659866374004</v>
      </c>
      <c r="AK470" s="328">
        <v>0.57826087166898277</v>
      </c>
      <c r="AL470" s="328">
        <v>0.17351649315142037</v>
      </c>
      <c r="AM470" s="328">
        <v>0.17249011421384175</v>
      </c>
      <c r="AN470" s="328">
        <v>0.56695772531277422</v>
      </c>
      <c r="AO470" s="328">
        <v>0.25684784159826091</v>
      </c>
      <c r="AP470" s="328">
        <v>0.43797030717659169</v>
      </c>
      <c r="AQ470" s="328">
        <v>0.99791438455736547</v>
      </c>
      <c r="AR470" s="328">
        <v>0.51670442376777759</v>
      </c>
      <c r="AS470" s="328">
        <v>0.12617223704733949</v>
      </c>
      <c r="AT470" s="328">
        <v>9.8382775512185994E-2</v>
      </c>
      <c r="AU470" s="328">
        <v>0.53825930660781807</v>
      </c>
      <c r="AV470" s="328">
        <v>0.57496331606340467</v>
      </c>
      <c r="AW470" s="328">
        <v>0.31499305166976121</v>
      </c>
      <c r="AX470" s="328">
        <v>0.47975800529132862</v>
      </c>
      <c r="AY470" s="328">
        <v>3.9453041756662532E-2</v>
      </c>
      <c r="AZ470" s="328">
        <v>0.92015193826845687</v>
      </c>
      <c r="BA470" s="328">
        <v>0.9517071618635482</v>
      </c>
      <c r="BB470" s="328">
        <v>0.23211872758739727</v>
      </c>
      <c r="BC470" s="328">
        <v>0.9607082908405995</v>
      </c>
      <c r="BD470" s="328">
        <v>0.14370157317715426</v>
      </c>
      <c r="BE470" s="328">
        <v>0.73752771921317151</v>
      </c>
      <c r="BF470" s="328">
        <v>0.40524296984509434</v>
      </c>
      <c r="BG470" s="328">
        <v>0.81373984479484673</v>
      </c>
      <c r="BH470" s="328">
        <v>0.37807494618447945</v>
      </c>
      <c r="BI470" s="328">
        <v>0.80195949433574532</v>
      </c>
      <c r="BJ470" s="328">
        <v>8.149872358439314E-2</v>
      </c>
      <c r="BK470" s="328">
        <v>0.14319004800192481</v>
      </c>
      <c r="BL470" s="328">
        <v>0.40061148138760183</v>
      </c>
      <c r="BM470" s="328">
        <v>0.36540221141643703</v>
      </c>
      <c r="BN470" s="328">
        <v>0.90780342111869494</v>
      </c>
      <c r="BO470" s="328">
        <v>0.16376775181881476</v>
      </c>
      <c r="BP470" s="328">
        <v>0.73894098674668851</v>
      </c>
      <c r="BQ470" s="328">
        <v>0.33838754707303664</v>
      </c>
      <c r="BR470" s="328">
        <v>0.47764989968935634</v>
      </c>
      <c r="BS470" s="328">
        <v>0.23162375385959888</v>
      </c>
      <c r="BT470" s="328">
        <v>0.89939407844290065</v>
      </c>
      <c r="BU470" s="328">
        <v>0.23887018490077572</v>
      </c>
      <c r="BV470" s="328">
        <v>2.9092909167698799E-2</v>
      </c>
      <c r="BW470" s="328">
        <v>0.12857271579641782</v>
      </c>
      <c r="BX470" s="328">
        <v>0.90170510138468707</v>
      </c>
      <c r="BY470" s="328">
        <v>0.37558338021471238</v>
      </c>
      <c r="BZ470" s="328">
        <v>0.80199917965667744</v>
      </c>
      <c r="CA470" s="328">
        <v>0.5857456825577172</v>
      </c>
      <c r="CB470" s="328">
        <v>0.22343952743778006</v>
      </c>
      <c r="CC470" s="328">
        <v>0.8493831424468079</v>
      </c>
      <c r="CD470" s="328">
        <v>0.78160934890645262</v>
      </c>
      <c r="CE470" s="328">
        <v>0.41383987918325715</v>
      </c>
      <c r="CF470" s="328">
        <v>0.82850711279961597</v>
      </c>
      <c r="CG470" s="328">
        <v>0.70169956652870003</v>
      </c>
      <c r="CH470" s="328">
        <v>0.32381317807018672</v>
      </c>
      <c r="CI470" s="328">
        <v>0.58335923379796717</v>
      </c>
      <c r="CJ470" s="328">
        <v>0.45549398197881841</v>
      </c>
      <c r="CK470" s="328">
        <v>0.61040774527446184</v>
      </c>
      <c r="CL470" s="328">
        <v>0.85747547814046676</v>
      </c>
      <c r="CM470" s="328">
        <v>2.6477508152761509E-2</v>
      </c>
      <c r="CN470" s="328">
        <v>0.61870446942330659</v>
      </c>
      <c r="CO470" s="328">
        <v>0.85734934046617139</v>
      </c>
      <c r="CP470" s="328">
        <v>0.30709255688197157</v>
      </c>
      <c r="CQ470" s="328">
        <v>0.37877896279656653</v>
      </c>
      <c r="CR470" s="328">
        <v>0.56262048368331041</v>
      </c>
      <c r="CS470" s="328">
        <v>0.90851456027852717</v>
      </c>
      <c r="CT470" s="328">
        <v>0.17922197430208087</v>
      </c>
      <c r="CU470" s="328">
        <v>0.42429268427201183</v>
      </c>
      <c r="CV470" s="328">
        <v>0.10359839329758636</v>
      </c>
      <c r="CW470" s="329">
        <v>0.5599242225178056</v>
      </c>
    </row>
    <row r="471" spans="1:101" x14ac:dyDescent="0.25">
      <c r="A471" s="322">
        <v>469</v>
      </c>
      <c r="B471" s="327">
        <v>0.66163955138063191</v>
      </c>
      <c r="C471" s="328">
        <v>0.93783160041223401</v>
      </c>
      <c r="D471" s="328">
        <v>3.4871059936339321E-2</v>
      </c>
      <c r="E471" s="328">
        <v>0.25297577867086485</v>
      </c>
      <c r="F471" s="328">
        <v>0.12852411201646952</v>
      </c>
      <c r="G471" s="328">
        <v>0.44982881958814147</v>
      </c>
      <c r="H471" s="328">
        <v>0.56892179940225329</v>
      </c>
      <c r="I471" s="328">
        <v>0.25571196081533643</v>
      </c>
      <c r="J471" s="328">
        <v>0.74740356384149842</v>
      </c>
      <c r="K471" s="328">
        <v>0.78975283892193793</v>
      </c>
      <c r="L471" s="328">
        <v>0.95640740417642167</v>
      </c>
      <c r="M471" s="328">
        <v>6.1410797127071426E-2</v>
      </c>
      <c r="N471" s="328">
        <v>0.72946852689916586</v>
      </c>
      <c r="O471" s="328">
        <v>0.22911240446768777</v>
      </c>
      <c r="P471" s="328">
        <v>6.8284042286188562E-2</v>
      </c>
      <c r="Q471" s="328">
        <v>0.60565397514782338</v>
      </c>
      <c r="R471" s="328">
        <v>0.3715979509646008</v>
      </c>
      <c r="S471" s="328">
        <v>0.88543132617438403</v>
      </c>
      <c r="T471" s="328">
        <v>0.51082080542317176</v>
      </c>
      <c r="U471" s="328">
        <v>1.9099314636637388E-2</v>
      </c>
      <c r="V471" s="328">
        <v>0.13471174560174148</v>
      </c>
      <c r="W471" s="328">
        <v>0.18936397991842657</v>
      </c>
      <c r="X471" s="328">
        <v>0.73224965912207907</v>
      </c>
      <c r="Y471" s="328">
        <v>0.47824075007139744</v>
      </c>
      <c r="Z471" s="328">
        <v>0.2968427509335152</v>
      </c>
      <c r="AA471" s="328">
        <v>0.98491825015987255</v>
      </c>
      <c r="AB471" s="328">
        <v>0.55059901552408097</v>
      </c>
      <c r="AC471" s="328">
        <v>0.9604802635351124</v>
      </c>
      <c r="AD471" s="328">
        <v>0.93899483060477995</v>
      </c>
      <c r="AE471" s="328">
        <v>0.60534681682036107</v>
      </c>
      <c r="AF471" s="328">
        <v>0.14432639296269856</v>
      </c>
      <c r="AG471" s="328">
        <v>0.23702049594554619</v>
      </c>
      <c r="AH471" s="328">
        <v>0.14257866155329424</v>
      </c>
      <c r="AI471" s="328">
        <v>0.78829432613943351</v>
      </c>
      <c r="AJ471" s="328">
        <v>0.3785201299315375</v>
      </c>
      <c r="AK471" s="328">
        <v>0.5435086268845144</v>
      </c>
      <c r="AL471" s="328">
        <v>0.19478144152197885</v>
      </c>
      <c r="AM471" s="328">
        <v>0.74205890821623832</v>
      </c>
      <c r="AN471" s="328">
        <v>1.9146227526742443E-2</v>
      </c>
      <c r="AO471" s="328">
        <v>0.63336807762535052</v>
      </c>
      <c r="AP471" s="328">
        <v>3.9894217596798232E-2</v>
      </c>
      <c r="AQ471" s="328">
        <v>0.92432031884710408</v>
      </c>
      <c r="AR471" s="328">
        <v>0.48027543303907638</v>
      </c>
      <c r="AS471" s="328">
        <v>0.89743245872916355</v>
      </c>
      <c r="AT471" s="328">
        <v>0.82158380539994402</v>
      </c>
      <c r="AU471" s="328">
        <v>2.8085043747601901E-2</v>
      </c>
      <c r="AV471" s="328">
        <v>0.64533241751305859</v>
      </c>
      <c r="AW471" s="328">
        <v>0.43829428006500226</v>
      </c>
      <c r="AX471" s="328">
        <v>0.79744978838376501</v>
      </c>
      <c r="AY471" s="328">
        <v>0.1386124415228176</v>
      </c>
      <c r="AZ471" s="328">
        <v>0.49527870409885821</v>
      </c>
      <c r="BA471" s="328">
        <v>0.8835540216069504</v>
      </c>
      <c r="BB471" s="328">
        <v>0.52063907681908361</v>
      </c>
      <c r="BC471" s="328">
        <v>0.77458253091752804</v>
      </c>
      <c r="BD471" s="328">
        <v>0.346433739137189</v>
      </c>
      <c r="BE471" s="328">
        <v>0.26649625213506312</v>
      </c>
      <c r="BF471" s="328">
        <v>0.80413441640859151</v>
      </c>
      <c r="BG471" s="328">
        <v>0.19370845890730615</v>
      </c>
      <c r="BH471" s="328">
        <v>0.45477286658837901</v>
      </c>
      <c r="BI471" s="328">
        <v>0.79039040836445529</v>
      </c>
      <c r="BJ471" s="328">
        <v>1.4406508401359375E-2</v>
      </c>
      <c r="BK471" s="328">
        <v>0.14784579437948953</v>
      </c>
      <c r="BL471" s="328">
        <v>0.23445012192258119</v>
      </c>
      <c r="BM471" s="328">
        <v>0.53025632718365268</v>
      </c>
      <c r="BN471" s="328">
        <v>0.95382727089716735</v>
      </c>
      <c r="BO471" s="328">
        <v>0.53875169515210009</v>
      </c>
      <c r="BP471" s="328">
        <v>0.6206491568115482</v>
      </c>
      <c r="BQ471" s="328">
        <v>0.92037687659742096</v>
      </c>
      <c r="BR471" s="328">
        <v>0.1877276912446888</v>
      </c>
      <c r="BS471" s="328">
        <v>0.24612687137941336</v>
      </c>
      <c r="BT471" s="328">
        <v>0.9812349550278745</v>
      </c>
      <c r="BU471" s="328">
        <v>0.7824822384035095</v>
      </c>
      <c r="BV471" s="328">
        <v>0.96454276395795424</v>
      </c>
      <c r="BW471" s="328">
        <v>0.8452136465102571</v>
      </c>
      <c r="BX471" s="328">
        <v>9.1739104730429233E-2</v>
      </c>
      <c r="BY471" s="328">
        <v>0.32736237044614214</v>
      </c>
      <c r="BZ471" s="328">
        <v>0.42543749196580416</v>
      </c>
      <c r="CA471" s="328">
        <v>0.700172113441484</v>
      </c>
      <c r="CB471" s="328">
        <v>0.13437492368499537</v>
      </c>
      <c r="CC471" s="328">
        <v>0.1010862334191005</v>
      </c>
      <c r="CD471" s="328">
        <v>0.29826965149785911</v>
      </c>
      <c r="CE471" s="328">
        <v>0.72880727257708156</v>
      </c>
      <c r="CF471" s="328">
        <v>0.1385163238103031</v>
      </c>
      <c r="CG471" s="328">
        <v>0.2090107331731792</v>
      </c>
      <c r="CH471" s="328">
        <v>0.50808213415025394</v>
      </c>
      <c r="CI471" s="328">
        <v>9.5481902359755289E-2</v>
      </c>
      <c r="CJ471" s="328">
        <v>0.5206594924615171</v>
      </c>
      <c r="CK471" s="328">
        <v>0.16535296502691565</v>
      </c>
      <c r="CL471" s="328">
        <v>0.72449798856963299</v>
      </c>
      <c r="CM471" s="328">
        <v>0.49362679721365943</v>
      </c>
      <c r="CN471" s="328">
        <v>2.0669709474345765E-3</v>
      </c>
      <c r="CO471" s="328">
        <v>2.2936761207394518E-2</v>
      </c>
      <c r="CP471" s="328">
        <v>0.87663836864769262</v>
      </c>
      <c r="CQ471" s="328">
        <v>0.7901024092289104</v>
      </c>
      <c r="CR471" s="328">
        <v>0.90728808731767341</v>
      </c>
      <c r="CS471" s="328">
        <v>0.36406913434303267</v>
      </c>
      <c r="CT471" s="328">
        <v>8.7487942563953425E-2</v>
      </c>
      <c r="CU471" s="328">
        <v>0.57334719434402359</v>
      </c>
      <c r="CV471" s="328">
        <v>0.93144351282233862</v>
      </c>
      <c r="CW471" s="329">
        <v>0.391586058407146</v>
      </c>
    </row>
    <row r="472" spans="1:101" x14ac:dyDescent="0.25">
      <c r="A472" s="322">
        <v>470</v>
      </c>
      <c r="B472" s="327">
        <v>0.396659233240511</v>
      </c>
      <c r="C472" s="328">
        <v>0.82884711744812356</v>
      </c>
      <c r="D472" s="328">
        <v>0.70176845098917551</v>
      </c>
      <c r="E472" s="328">
        <v>0.39417599337574405</v>
      </c>
      <c r="F472" s="328">
        <v>0.34888399545935211</v>
      </c>
      <c r="G472" s="328">
        <v>0.19638575122899704</v>
      </c>
      <c r="H472" s="328">
        <v>0.80059947106985052</v>
      </c>
      <c r="I472" s="328">
        <v>0.85731492414532506</v>
      </c>
      <c r="J472" s="328">
        <v>0.54675637074399575</v>
      </c>
      <c r="K472" s="328">
        <v>0.88807444556148374</v>
      </c>
      <c r="L472" s="328">
        <v>0.53501901698996512</v>
      </c>
      <c r="M472" s="328">
        <v>0.79483447530213125</v>
      </c>
      <c r="N472" s="328">
        <v>0.18474614123150435</v>
      </c>
      <c r="O472" s="328">
        <v>3.7172432797002219E-2</v>
      </c>
      <c r="P472" s="328">
        <v>0.26835946435738256</v>
      </c>
      <c r="Q472" s="328">
        <v>0.16437538642251903</v>
      </c>
      <c r="R472" s="328">
        <v>0.55827338184047126</v>
      </c>
      <c r="S472" s="328">
        <v>0.42813635846350473</v>
      </c>
      <c r="T472" s="328">
        <v>0.54361015564091297</v>
      </c>
      <c r="U472" s="328">
        <v>0.69440043175659572</v>
      </c>
      <c r="V472" s="328">
        <v>0.26280696827005912</v>
      </c>
      <c r="W472" s="328">
        <v>0.5151695037015438</v>
      </c>
      <c r="X472" s="328">
        <v>0.45969183771963928</v>
      </c>
      <c r="Y472" s="328">
        <v>2.1552067525374197E-2</v>
      </c>
      <c r="Z472" s="328">
        <v>0.50071544950363478</v>
      </c>
      <c r="AA472" s="328">
        <v>0.30471690438242227</v>
      </c>
      <c r="AB472" s="328">
        <v>0.22901299581585821</v>
      </c>
      <c r="AC472" s="328">
        <v>0.32807678177650978</v>
      </c>
      <c r="AD472" s="328">
        <v>0.72916987500722219</v>
      </c>
      <c r="AE472" s="328">
        <v>0.54355710307335081</v>
      </c>
      <c r="AF472" s="328">
        <v>0.80104196057380106</v>
      </c>
      <c r="AG472" s="328">
        <v>0.64161562958732876</v>
      </c>
      <c r="AH472" s="328">
        <v>0.97225520288035128</v>
      </c>
      <c r="AI472" s="328">
        <v>0.95279872744999938</v>
      </c>
      <c r="AJ472" s="328">
        <v>0.96523558761812289</v>
      </c>
      <c r="AK472" s="328">
        <v>0.97660331022347968</v>
      </c>
      <c r="AL472" s="328">
        <v>0.87002413372403198</v>
      </c>
      <c r="AM472" s="328">
        <v>0.75154545971986586</v>
      </c>
      <c r="AN472" s="328">
        <v>0.90925403920099734</v>
      </c>
      <c r="AO472" s="328">
        <v>0.92393023866847934</v>
      </c>
      <c r="AP472" s="328">
        <v>0.6065900598161944</v>
      </c>
      <c r="AQ472" s="328">
        <v>0.97171815122686223</v>
      </c>
      <c r="AR472" s="328">
        <v>0.74557187201309372</v>
      </c>
      <c r="AS472" s="328">
        <v>0.86666277240909029</v>
      </c>
      <c r="AT472" s="328">
        <v>0.94614324972770203</v>
      </c>
      <c r="AU472" s="328">
        <v>0.48374553522166508</v>
      </c>
      <c r="AV472" s="328">
        <v>0.91096592959172562</v>
      </c>
      <c r="AW472" s="328">
        <v>0.25133604241445706</v>
      </c>
      <c r="AX472" s="328">
        <v>0.71686552187113683</v>
      </c>
      <c r="AY472" s="328">
        <v>0.34870338309001969</v>
      </c>
      <c r="AZ472" s="328">
        <v>0.76437533456094187</v>
      </c>
      <c r="BA472" s="328">
        <v>0.22447690559996047</v>
      </c>
      <c r="BB472" s="328">
        <v>0.75849346954275898</v>
      </c>
      <c r="BC472" s="328">
        <v>0.41420842788178724</v>
      </c>
      <c r="BD472" s="328">
        <v>0.61421697799643926</v>
      </c>
      <c r="BE472" s="328">
        <v>0.38564150416555254</v>
      </c>
      <c r="BF472" s="328">
        <v>0.89317060852832486</v>
      </c>
      <c r="BG472" s="328">
        <v>0.46365399530493256</v>
      </c>
      <c r="BH472" s="328">
        <v>3.8609257835632071E-2</v>
      </c>
      <c r="BI472" s="328">
        <v>0.18784755865341385</v>
      </c>
      <c r="BJ472" s="328">
        <v>0.75440358631586468</v>
      </c>
      <c r="BK472" s="328">
        <v>0.60550940371619122</v>
      </c>
      <c r="BL472" s="328">
        <v>0.94362894928642937</v>
      </c>
      <c r="BM472" s="328">
        <v>0.32233432803702255</v>
      </c>
      <c r="BN472" s="328">
        <v>0.73863574137036325</v>
      </c>
      <c r="BO472" s="328">
        <v>0.5847482278405951</v>
      </c>
      <c r="BP472" s="328">
        <v>0.84347259470390235</v>
      </c>
      <c r="BQ472" s="328">
        <v>0.43793352821404707</v>
      </c>
      <c r="BR472" s="328">
        <v>0.72068685733603588</v>
      </c>
      <c r="BS472" s="328">
        <v>0.20814861826866182</v>
      </c>
      <c r="BT472" s="328">
        <v>0.70961293160366079</v>
      </c>
      <c r="BU472" s="328">
        <v>0.62985584927696969</v>
      </c>
      <c r="BV472" s="328">
        <v>0.10806645517026947</v>
      </c>
      <c r="BW472" s="328">
        <v>0.381618169014736</v>
      </c>
      <c r="BX472" s="328">
        <v>0.56590399557981308</v>
      </c>
      <c r="BY472" s="328">
        <v>7.4190335716948219E-2</v>
      </c>
      <c r="BZ472" s="328">
        <v>0.85062941939089387</v>
      </c>
      <c r="CA472" s="328">
        <v>0.30276161814756453</v>
      </c>
      <c r="CB472" s="328">
        <v>0.87785021202067526</v>
      </c>
      <c r="CC472" s="328">
        <v>0.10029619916887711</v>
      </c>
      <c r="CD472" s="328">
        <v>0.29006786036049226</v>
      </c>
      <c r="CE472" s="328">
        <v>0.3985930365140038</v>
      </c>
      <c r="CF472" s="328">
        <v>0.3521613248692832</v>
      </c>
      <c r="CG472" s="328">
        <v>0.66773557675115303</v>
      </c>
      <c r="CH472" s="328">
        <v>0.16680553758756322</v>
      </c>
      <c r="CI472" s="328">
        <v>0.28689468558921516</v>
      </c>
      <c r="CJ472" s="328">
        <v>0.3879201819006548</v>
      </c>
      <c r="CK472" s="328">
        <v>0.1031438397826907</v>
      </c>
      <c r="CL472" s="328">
        <v>0.49941987814484534</v>
      </c>
      <c r="CM472" s="328">
        <v>0.55785716944856922</v>
      </c>
      <c r="CN472" s="328">
        <v>0.80628399670560147</v>
      </c>
      <c r="CO472" s="328">
        <v>0.11289561126053638</v>
      </c>
      <c r="CP472" s="328">
        <v>0.41437221179391504</v>
      </c>
      <c r="CQ472" s="328">
        <v>0.54066829841744179</v>
      </c>
      <c r="CR472" s="328">
        <v>0.42269841663978092</v>
      </c>
      <c r="CS472" s="328">
        <v>0.83933973196051426</v>
      </c>
      <c r="CT472" s="328">
        <v>0.22256485512011359</v>
      </c>
      <c r="CU472" s="328">
        <v>0.84450694559403172</v>
      </c>
      <c r="CV472" s="328">
        <v>0.89260428026004135</v>
      </c>
      <c r="CW472" s="329">
        <v>0.12537433117367058</v>
      </c>
    </row>
    <row r="473" spans="1:101" x14ac:dyDescent="0.25">
      <c r="A473" s="322">
        <v>471</v>
      </c>
      <c r="B473" s="327">
        <v>0.53221272534258701</v>
      </c>
      <c r="C473" s="328">
        <v>0.79770414458076466</v>
      </c>
      <c r="D473" s="328">
        <v>0.34929404349743631</v>
      </c>
      <c r="E473" s="328">
        <v>0.54869862589655094</v>
      </c>
      <c r="F473" s="328">
        <v>0.59568944382602895</v>
      </c>
      <c r="G473" s="328">
        <v>0.43179888972311886</v>
      </c>
      <c r="H473" s="328">
        <v>0.46572564081246259</v>
      </c>
      <c r="I473" s="328">
        <v>0.43608008119726827</v>
      </c>
      <c r="J473" s="328">
        <v>0.94982659740114905</v>
      </c>
      <c r="K473" s="328">
        <v>0.1017807971638911</v>
      </c>
      <c r="L473" s="328">
        <v>0.67927255387454188</v>
      </c>
      <c r="M473" s="328">
        <v>0.37779777822817895</v>
      </c>
      <c r="N473" s="328">
        <v>0.83808625827301686</v>
      </c>
      <c r="O473" s="328">
        <v>0.46891109406361231</v>
      </c>
      <c r="P473" s="328">
        <v>0.50837708061736109</v>
      </c>
      <c r="Q473" s="328">
        <v>0.20866995495286567</v>
      </c>
      <c r="R473" s="328">
        <v>0.51375707979695595</v>
      </c>
      <c r="S473" s="328">
        <v>0.66986195295478179</v>
      </c>
      <c r="T473" s="328">
        <v>0.13976711327083091</v>
      </c>
      <c r="U473" s="328">
        <v>0.43159024714244421</v>
      </c>
      <c r="V473" s="328">
        <v>0.27381910900499662</v>
      </c>
      <c r="W473" s="328">
        <v>0.28319771441552533</v>
      </c>
      <c r="X473" s="328">
        <v>9.0420022112917664E-2</v>
      </c>
      <c r="Y473" s="328">
        <v>0.76791430372101255</v>
      </c>
      <c r="Z473" s="328">
        <v>0.88572720105343294</v>
      </c>
      <c r="AA473" s="328">
        <v>0.22738320429077863</v>
      </c>
      <c r="AB473" s="328">
        <v>5.318558987674038E-2</v>
      </c>
      <c r="AC473" s="328">
        <v>0.69150514133348073</v>
      </c>
      <c r="AD473" s="328">
        <v>0.60090929866288345</v>
      </c>
      <c r="AE473" s="328">
        <v>5.6776356423833718E-2</v>
      </c>
      <c r="AF473" s="328">
        <v>0.99775081446898906</v>
      </c>
      <c r="AG473" s="328">
        <v>0.95755690010860239</v>
      </c>
      <c r="AH473" s="328">
        <v>0.41758188211954561</v>
      </c>
      <c r="AI473" s="328">
        <v>0.78832454709058464</v>
      </c>
      <c r="AJ473" s="328">
        <v>4.011855110120166E-2</v>
      </c>
      <c r="AK473" s="328">
        <v>0.81179005956178685</v>
      </c>
      <c r="AL473" s="328">
        <v>2.7397957029646314E-2</v>
      </c>
      <c r="AM473" s="328">
        <v>7.0142054481278082E-2</v>
      </c>
      <c r="AN473" s="328">
        <v>0.22779084684506135</v>
      </c>
      <c r="AO473" s="328">
        <v>0.49823088054653031</v>
      </c>
      <c r="AP473" s="328">
        <v>0.98998263520174068</v>
      </c>
      <c r="AQ473" s="328">
        <v>0.43313940411764129</v>
      </c>
      <c r="AR473" s="328">
        <v>0.92938029511100329</v>
      </c>
      <c r="AS473" s="328">
        <v>0.27202955902111436</v>
      </c>
      <c r="AT473" s="328">
        <v>0.43127801978713975</v>
      </c>
      <c r="AU473" s="328">
        <v>0.50123198387825396</v>
      </c>
      <c r="AV473" s="328">
        <v>0.43379260582173451</v>
      </c>
      <c r="AW473" s="328">
        <v>0.79916289950012165</v>
      </c>
      <c r="AX473" s="328">
        <v>0.76068776884026779</v>
      </c>
      <c r="AY473" s="328">
        <v>0.45102514640062141</v>
      </c>
      <c r="AZ473" s="328">
        <v>0.21916868367339082</v>
      </c>
      <c r="BA473" s="328">
        <v>0.33225372536751241</v>
      </c>
      <c r="BB473" s="328">
        <v>2.2455769127787129E-2</v>
      </c>
      <c r="BC473" s="328">
        <v>0.40821727494498061</v>
      </c>
      <c r="BD473" s="328">
        <v>0.4604834167557561</v>
      </c>
      <c r="BE473" s="328">
        <v>0.80554333333929584</v>
      </c>
      <c r="BF473" s="328">
        <v>0.94949676646319503</v>
      </c>
      <c r="BG473" s="328">
        <v>0.51522379738483304</v>
      </c>
      <c r="BH473" s="328">
        <v>0.19420636872789387</v>
      </c>
      <c r="BI473" s="328">
        <v>0.72515647380511705</v>
      </c>
      <c r="BJ473" s="328">
        <v>0.99430008042940887</v>
      </c>
      <c r="BK473" s="328">
        <v>0.72244118269793622</v>
      </c>
      <c r="BL473" s="328">
        <v>0.86364077121963589</v>
      </c>
      <c r="BM473" s="328">
        <v>0.66005711062985029</v>
      </c>
      <c r="BN473" s="328">
        <v>0.32312593567438519</v>
      </c>
      <c r="BO473" s="328">
        <v>0.48592732361538826</v>
      </c>
      <c r="BP473" s="328">
        <v>0.79092298831483721</v>
      </c>
      <c r="BQ473" s="328">
        <v>0.13908705278420386</v>
      </c>
      <c r="BR473" s="328">
        <v>0.48201633239452968</v>
      </c>
      <c r="BS473" s="328">
        <v>0.17401652405179391</v>
      </c>
      <c r="BT473" s="328">
        <v>0.41988308340404856</v>
      </c>
      <c r="BU473" s="328">
        <v>0.34048836989415232</v>
      </c>
      <c r="BV473" s="328">
        <v>0.91220408778436823</v>
      </c>
      <c r="BW473" s="328">
        <v>0.10850129890377591</v>
      </c>
      <c r="BX473" s="328">
        <v>0.67705911269322838</v>
      </c>
      <c r="BY473" s="328">
        <v>0.45768386450168097</v>
      </c>
      <c r="BZ473" s="328">
        <v>0.54382600248334079</v>
      </c>
      <c r="CA473" s="328">
        <v>0.37210476392096892</v>
      </c>
      <c r="CB473" s="328">
        <v>0.52793757553116483</v>
      </c>
      <c r="CC473" s="328">
        <v>0.31546296309522281</v>
      </c>
      <c r="CD473" s="328">
        <v>0.94410372659556097</v>
      </c>
      <c r="CE473" s="328">
        <v>7.5287773482746845E-2</v>
      </c>
      <c r="CF473" s="328">
        <v>0.55774550517707278</v>
      </c>
      <c r="CG473" s="328">
        <v>0.85281520944183886</v>
      </c>
      <c r="CH473" s="328">
        <v>0.65134190374147227</v>
      </c>
      <c r="CI473" s="328">
        <v>0.61653730394218975</v>
      </c>
      <c r="CJ473" s="328">
        <v>0.6042002717267323</v>
      </c>
      <c r="CK473" s="328">
        <v>0.4487222757165128</v>
      </c>
      <c r="CL473" s="328">
        <v>0.4381833849018022</v>
      </c>
      <c r="CM473" s="328">
        <v>0.19340978259100461</v>
      </c>
      <c r="CN473" s="328">
        <v>6.6663418334024893E-2</v>
      </c>
      <c r="CO473" s="328">
        <v>0.53748310249115949</v>
      </c>
      <c r="CP473" s="328">
        <v>0.22987048070483973</v>
      </c>
      <c r="CQ473" s="328">
        <v>0.2141704953118202</v>
      </c>
      <c r="CR473" s="328">
        <v>0.66459603689885061</v>
      </c>
      <c r="CS473" s="328">
        <v>0.9370035261785532</v>
      </c>
      <c r="CT473" s="328">
        <v>0.20450387651269697</v>
      </c>
      <c r="CU473" s="328">
        <v>2.8303588796367407E-2</v>
      </c>
      <c r="CV473" s="328">
        <v>0.14659903662398976</v>
      </c>
      <c r="CW473" s="329">
        <v>0.66174375973464095</v>
      </c>
    </row>
    <row r="474" spans="1:101" x14ac:dyDescent="0.25">
      <c r="A474" s="322">
        <v>472</v>
      </c>
      <c r="B474" s="327">
        <v>0.26048526938331928</v>
      </c>
      <c r="C474" s="328">
        <v>0.61305442347858397</v>
      </c>
      <c r="D474" s="328">
        <v>0.59353837035881263</v>
      </c>
      <c r="E474" s="328">
        <v>4.4076043892169459E-2</v>
      </c>
      <c r="F474" s="328">
        <v>1.6602931781243058E-2</v>
      </c>
      <c r="G474" s="328">
        <v>0.82252573329273293</v>
      </c>
      <c r="H474" s="328">
        <v>4.6497655135002258E-2</v>
      </c>
      <c r="I474" s="328">
        <v>0.17297709309295639</v>
      </c>
      <c r="J474" s="328">
        <v>0.87628349179028309</v>
      </c>
      <c r="K474" s="328">
        <v>0.26416987942180192</v>
      </c>
      <c r="L474" s="328">
        <v>0.26364337021336492</v>
      </c>
      <c r="M474" s="328">
        <v>0.50275021937012321</v>
      </c>
      <c r="N474" s="328">
        <v>0.62863753542380429</v>
      </c>
      <c r="O474" s="328">
        <v>0.11466748506854696</v>
      </c>
      <c r="P474" s="328">
        <v>0.22886989406394287</v>
      </c>
      <c r="Q474" s="328">
        <v>6.746950624014425E-2</v>
      </c>
      <c r="R474" s="328">
        <v>0.38284131735573523</v>
      </c>
      <c r="S474" s="328">
        <v>0.60126032055043055</v>
      </c>
      <c r="T474" s="328">
        <v>0.364491096322201</v>
      </c>
      <c r="U474" s="328">
        <v>0.74983967357722836</v>
      </c>
      <c r="V474" s="328">
        <v>0.24695229098062343</v>
      </c>
      <c r="W474" s="328">
        <v>0.6190103516218608</v>
      </c>
      <c r="X474" s="328">
        <v>0.13569435977910893</v>
      </c>
      <c r="Y474" s="328">
        <v>0.73706254661106207</v>
      </c>
      <c r="Z474" s="328">
        <v>0.97679146821261353</v>
      </c>
      <c r="AA474" s="328">
        <v>4.432175907349567E-2</v>
      </c>
      <c r="AB474" s="328">
        <v>0.52891632529536015</v>
      </c>
      <c r="AC474" s="328">
        <v>0.25253657202858815</v>
      </c>
      <c r="AD474" s="328">
        <v>0.50596055245962401</v>
      </c>
      <c r="AE474" s="328">
        <v>0.50828105663557621</v>
      </c>
      <c r="AF474" s="328">
        <v>0.96274101233071097</v>
      </c>
      <c r="AG474" s="328">
        <v>0.44005680708673012</v>
      </c>
      <c r="AH474" s="328">
        <v>0.50426092866621453</v>
      </c>
      <c r="AI474" s="328">
        <v>0.66080053118093263</v>
      </c>
      <c r="AJ474" s="328">
        <v>3.8170818184204869E-2</v>
      </c>
      <c r="AK474" s="328">
        <v>6.6976798917008473E-2</v>
      </c>
      <c r="AL474" s="328">
        <v>0.13740503190063436</v>
      </c>
      <c r="AM474" s="328">
        <v>0.74104456214141678</v>
      </c>
      <c r="AN474" s="328">
        <v>0.94599240885800917</v>
      </c>
      <c r="AO474" s="328">
        <v>0.84164387472908864</v>
      </c>
      <c r="AP474" s="328">
        <v>0.91741772878251826</v>
      </c>
      <c r="AQ474" s="328">
        <v>0.4576755883085033</v>
      </c>
      <c r="AR474" s="328">
        <v>0.60167492178459625</v>
      </c>
      <c r="AS474" s="328">
        <v>0.20716003038598796</v>
      </c>
      <c r="AT474" s="328">
        <v>0.35819234453783899</v>
      </c>
      <c r="AU474" s="328">
        <v>7.5833370523759047E-2</v>
      </c>
      <c r="AV474" s="328">
        <v>0.22373468589151635</v>
      </c>
      <c r="AW474" s="328">
        <v>0.63744463603452806</v>
      </c>
      <c r="AX474" s="328">
        <v>0.36221791027206884</v>
      </c>
      <c r="AY474" s="328">
        <v>0.54015777656065844</v>
      </c>
      <c r="AZ474" s="328">
        <v>0.84260634784922717</v>
      </c>
      <c r="BA474" s="328">
        <v>0.75486053732369318</v>
      </c>
      <c r="BB474" s="328">
        <v>0.86341383030522412</v>
      </c>
      <c r="BC474" s="328">
        <v>0.87589072177605676</v>
      </c>
      <c r="BD474" s="328">
        <v>0.25566150311866642</v>
      </c>
      <c r="BE474" s="328">
        <v>1.1612197606307717E-2</v>
      </c>
      <c r="BF474" s="328">
        <v>0.23874576558117777</v>
      </c>
      <c r="BG474" s="328">
        <v>0.19968167714563556</v>
      </c>
      <c r="BH474" s="328">
        <v>0.26937174797005126</v>
      </c>
      <c r="BI474" s="328">
        <v>0.94439172190412513</v>
      </c>
      <c r="BJ474" s="328">
        <v>0.79050959220379369</v>
      </c>
      <c r="BK474" s="328">
        <v>0.93899467636571909</v>
      </c>
      <c r="BL474" s="328">
        <v>0.95015787928119133</v>
      </c>
      <c r="BM474" s="328">
        <v>0.55146340809381522</v>
      </c>
      <c r="BN474" s="328">
        <v>0.15946183952730042</v>
      </c>
      <c r="BO474" s="328">
        <v>9.8656090728248103E-2</v>
      </c>
      <c r="BP474" s="328">
        <v>0.83526300265792952</v>
      </c>
      <c r="BQ474" s="328">
        <v>0.65329015218607034</v>
      </c>
      <c r="BR474" s="328">
        <v>0.87030882392829234</v>
      </c>
      <c r="BS474" s="328">
        <v>0.25479813094147463</v>
      </c>
      <c r="BT474" s="328">
        <v>0.39113061978810171</v>
      </c>
      <c r="BU474" s="328">
        <v>0.38847083552827844</v>
      </c>
      <c r="BV474" s="328">
        <v>9.8226327951453918E-2</v>
      </c>
      <c r="BW474" s="328">
        <v>0.306224394708833</v>
      </c>
      <c r="BX474" s="328">
        <v>0.23221315086250094</v>
      </c>
      <c r="BY474" s="328">
        <v>0.65383259474516064</v>
      </c>
      <c r="BZ474" s="328">
        <v>3.2011135937153767E-2</v>
      </c>
      <c r="CA474" s="328">
        <v>0.48889343391272799</v>
      </c>
      <c r="CB474" s="328">
        <v>0.15967063901842993</v>
      </c>
      <c r="CC474" s="328">
        <v>0.42884388403331397</v>
      </c>
      <c r="CD474" s="328">
        <v>7.5095469955429373E-2</v>
      </c>
      <c r="CE474" s="328">
        <v>0.53887879945899075</v>
      </c>
      <c r="CF474" s="328">
        <v>0.86846130442396241</v>
      </c>
      <c r="CG474" s="328">
        <v>0.51695482603685683</v>
      </c>
      <c r="CH474" s="328">
        <v>0.60198931276504974</v>
      </c>
      <c r="CI474" s="328">
        <v>0.63064007455026627</v>
      </c>
      <c r="CJ474" s="328">
        <v>0.27119134129766564</v>
      </c>
      <c r="CK474" s="328">
        <v>0.63277623609685829</v>
      </c>
      <c r="CL474" s="328">
        <v>0.17736836111712107</v>
      </c>
      <c r="CM474" s="328">
        <v>0.98989834170129409</v>
      </c>
      <c r="CN474" s="328">
        <v>0.50713230109969865</v>
      </c>
      <c r="CO474" s="328">
        <v>0.90734309306035854</v>
      </c>
      <c r="CP474" s="328">
        <v>7.3730335496871025E-2</v>
      </c>
      <c r="CQ474" s="328">
        <v>0.90667796431164049</v>
      </c>
      <c r="CR474" s="328">
        <v>0.25204640669685219</v>
      </c>
      <c r="CS474" s="328">
        <v>0.41155695787669533</v>
      </c>
      <c r="CT474" s="328">
        <v>0.95825841197310546</v>
      </c>
      <c r="CU474" s="328">
        <v>0.57877292748020004</v>
      </c>
      <c r="CV474" s="328">
        <v>0.83827079335388266</v>
      </c>
      <c r="CW474" s="329">
        <v>0.9929114055769066</v>
      </c>
    </row>
    <row r="475" spans="1:101" x14ac:dyDescent="0.25">
      <c r="A475" s="322">
        <v>473</v>
      </c>
      <c r="B475" s="327">
        <v>0.71515651265342317</v>
      </c>
      <c r="C475" s="328">
        <v>0.53201215155141934</v>
      </c>
      <c r="D475" s="328">
        <v>0.74776312574898407</v>
      </c>
      <c r="E475" s="328">
        <v>0.72127993668655477</v>
      </c>
      <c r="F475" s="328">
        <v>0.50598753147147191</v>
      </c>
      <c r="G475" s="328">
        <v>0.15118456608187247</v>
      </c>
      <c r="H475" s="328">
        <v>0.75084382069192834</v>
      </c>
      <c r="I475" s="328">
        <v>0.88047885170773244</v>
      </c>
      <c r="J475" s="328">
        <v>0.62004488541134828</v>
      </c>
      <c r="K475" s="328">
        <v>0.62926215566339172</v>
      </c>
      <c r="L475" s="328">
        <v>9.7226192813619772E-2</v>
      </c>
      <c r="M475" s="328">
        <v>0.91170547376334055</v>
      </c>
      <c r="N475" s="328">
        <v>0.66545119886767656</v>
      </c>
      <c r="O475" s="328">
        <v>0.83270789830726999</v>
      </c>
      <c r="P475" s="328">
        <v>0.10326123199214532</v>
      </c>
      <c r="Q475" s="328">
        <v>0.41895000531391635</v>
      </c>
      <c r="R475" s="328">
        <v>0.54659937277091974</v>
      </c>
      <c r="S475" s="328">
        <v>0.32123586558849682</v>
      </c>
      <c r="T475" s="328">
        <v>9.03465376389474E-2</v>
      </c>
      <c r="U475" s="328">
        <v>0.21924790455983256</v>
      </c>
      <c r="V475" s="328">
        <v>0.78173655124516372</v>
      </c>
      <c r="W475" s="328">
        <v>0.18852639344737465</v>
      </c>
      <c r="X475" s="328">
        <v>0.6818441841158791</v>
      </c>
      <c r="Y475" s="328">
        <v>0.487782238215968</v>
      </c>
      <c r="Z475" s="328">
        <v>8.220035738984155E-2</v>
      </c>
      <c r="AA475" s="328">
        <v>0.44354385061572188</v>
      </c>
      <c r="AB475" s="328">
        <v>0.6118423788792664</v>
      </c>
      <c r="AC475" s="328">
        <v>0.46381476037326941</v>
      </c>
      <c r="AD475" s="328">
        <v>6.698466094894151E-2</v>
      </c>
      <c r="AE475" s="328">
        <v>0.79181624773891901</v>
      </c>
      <c r="AF475" s="328">
        <v>0.42495670471259395</v>
      </c>
      <c r="AG475" s="328">
        <v>0.63879203134971885</v>
      </c>
      <c r="AH475" s="328">
        <v>0.90820300983968649</v>
      </c>
      <c r="AI475" s="328">
        <v>0.65028979376269458</v>
      </c>
      <c r="AJ475" s="328">
        <v>0.86483667265578656</v>
      </c>
      <c r="AK475" s="328">
        <v>0.1122214798386878</v>
      </c>
      <c r="AL475" s="328">
        <v>0.34946233301989027</v>
      </c>
      <c r="AM475" s="328">
        <v>0.36417308794231573</v>
      </c>
      <c r="AN475" s="328">
        <v>0.26311065690095004</v>
      </c>
      <c r="AO475" s="328">
        <v>0.67023546133456424</v>
      </c>
      <c r="AP475" s="328">
        <v>0.79312551691191602</v>
      </c>
      <c r="AQ475" s="328">
        <v>0.97142784089042511</v>
      </c>
      <c r="AR475" s="328">
        <v>0.37660678972281403</v>
      </c>
      <c r="AS475" s="328">
        <v>0.48526889547555463</v>
      </c>
      <c r="AT475" s="328">
        <v>0.75649609046211719</v>
      </c>
      <c r="AU475" s="328">
        <v>4.0050342941448047E-2</v>
      </c>
      <c r="AV475" s="328">
        <v>0.54837012743161573</v>
      </c>
      <c r="AW475" s="328">
        <v>1.541656770898836E-2</v>
      </c>
      <c r="AX475" s="328">
        <v>0.63025025530914291</v>
      </c>
      <c r="AY475" s="328">
        <v>0.92563927812366953</v>
      </c>
      <c r="AZ475" s="328">
        <v>9.8294292306335684E-2</v>
      </c>
      <c r="BA475" s="328">
        <v>0.26097195270493856</v>
      </c>
      <c r="BB475" s="328">
        <v>1.6638659558728008E-2</v>
      </c>
      <c r="BC475" s="328">
        <v>0.81244166751591784</v>
      </c>
      <c r="BD475" s="328">
        <v>0.57065938123100945</v>
      </c>
      <c r="BE475" s="328">
        <v>0.22657262521291432</v>
      </c>
      <c r="BF475" s="328">
        <v>0.82599881542228015</v>
      </c>
      <c r="BG475" s="328">
        <v>0.60272745569225972</v>
      </c>
      <c r="BH475" s="328">
        <v>0.85526309845894444</v>
      </c>
      <c r="BI475" s="328">
        <v>0.55975733782319459</v>
      </c>
      <c r="BJ475" s="328">
        <v>0.79755465381083424</v>
      </c>
      <c r="BK475" s="328">
        <v>0.33024061959703133</v>
      </c>
      <c r="BL475" s="328">
        <v>2.6781928880819095E-2</v>
      </c>
      <c r="BM475" s="328">
        <v>0.62568195560084217</v>
      </c>
      <c r="BN475" s="328">
        <v>0.28166739703598265</v>
      </c>
      <c r="BO475" s="328">
        <v>0.14667878988707361</v>
      </c>
      <c r="BP475" s="328">
        <v>6.9648345107035325E-2</v>
      </c>
      <c r="BQ475" s="328">
        <v>0.8372215492135382</v>
      </c>
      <c r="BR475" s="328">
        <v>0.61910716373645758</v>
      </c>
      <c r="BS475" s="328">
        <v>0.89380154043988291</v>
      </c>
      <c r="BT475" s="328">
        <v>0.58774369903787482</v>
      </c>
      <c r="BU475" s="328">
        <v>0.66595255909538853</v>
      </c>
      <c r="BV475" s="328">
        <v>6.5951744293899051E-2</v>
      </c>
      <c r="BW475" s="328">
        <v>0.16813090434373645</v>
      </c>
      <c r="BX475" s="328">
        <v>1.2001252292750841E-2</v>
      </c>
      <c r="BY475" s="328">
        <v>0.28472731910370008</v>
      </c>
      <c r="BZ475" s="328">
        <v>0.58893321621536932</v>
      </c>
      <c r="CA475" s="328">
        <v>0.72217523901469849</v>
      </c>
      <c r="CB475" s="328">
        <v>0.6776137669450224</v>
      </c>
      <c r="CC475" s="328">
        <v>0.19791612243319801</v>
      </c>
      <c r="CD475" s="328">
        <v>0.74334320621140648</v>
      </c>
      <c r="CE475" s="328">
        <v>0.84181157435446385</v>
      </c>
      <c r="CF475" s="328">
        <v>5.2767889885029895E-2</v>
      </c>
      <c r="CG475" s="328">
        <v>7.9309761301527004E-2</v>
      </c>
      <c r="CH475" s="328">
        <v>0.64136352188472845</v>
      </c>
      <c r="CI475" s="328">
        <v>0.337933089630851</v>
      </c>
      <c r="CJ475" s="328">
        <v>0.83100395128901372</v>
      </c>
      <c r="CK475" s="328">
        <v>0.24994460945866059</v>
      </c>
      <c r="CL475" s="328">
        <v>9.8107164716855877E-2</v>
      </c>
      <c r="CM475" s="328">
        <v>1.7119264824867031E-2</v>
      </c>
      <c r="CN475" s="328">
        <v>0.66989944952772085</v>
      </c>
      <c r="CO475" s="328">
        <v>0.58831286242701974</v>
      </c>
      <c r="CP475" s="328">
        <v>0.71687183904050666</v>
      </c>
      <c r="CQ475" s="328">
        <v>0.9976949783317457</v>
      </c>
      <c r="CR475" s="328">
        <v>0.48723957608983248</v>
      </c>
      <c r="CS475" s="328">
        <v>0.18599460089511655</v>
      </c>
      <c r="CT475" s="328">
        <v>0.73662311260782443</v>
      </c>
      <c r="CU475" s="328">
        <v>0.79596841771621296</v>
      </c>
      <c r="CV475" s="328">
        <v>0.33432206581201052</v>
      </c>
      <c r="CW475" s="329">
        <v>0.51796004196180467</v>
      </c>
    </row>
    <row r="476" spans="1:101" x14ac:dyDescent="0.25">
      <c r="A476" s="322">
        <v>474</v>
      </c>
      <c r="B476" s="327">
        <v>0.50768817789214715</v>
      </c>
      <c r="C476" s="328">
        <v>0.75188523554537068</v>
      </c>
      <c r="D476" s="328">
        <v>0.11410198698282059</v>
      </c>
      <c r="E476" s="328">
        <v>0.45782173912094892</v>
      </c>
      <c r="F476" s="328">
        <v>0.81104951460894537</v>
      </c>
      <c r="G476" s="328">
        <v>0.45026984950587412</v>
      </c>
      <c r="H476" s="328">
        <v>0.32021692815062242</v>
      </c>
      <c r="I476" s="328">
        <v>0.69948078101272615</v>
      </c>
      <c r="J476" s="328">
        <v>0.44032072725775029</v>
      </c>
      <c r="K476" s="328">
        <v>0.756683444861177</v>
      </c>
      <c r="L476" s="328">
        <v>0.69880514865023535</v>
      </c>
      <c r="M476" s="328">
        <v>0.24407714310934647</v>
      </c>
      <c r="N476" s="328">
        <v>0.65903561665490007</v>
      </c>
      <c r="O476" s="328">
        <v>0.26008611456925235</v>
      </c>
      <c r="P476" s="328">
        <v>0.8362773364580578</v>
      </c>
      <c r="Q476" s="328">
        <v>0.63395431235519095</v>
      </c>
      <c r="R476" s="328">
        <v>0.63097915082173728</v>
      </c>
      <c r="S476" s="328">
        <v>0.2719410745198676</v>
      </c>
      <c r="T476" s="328">
        <v>0.55637821805909971</v>
      </c>
      <c r="U476" s="328">
        <v>0.5233021056867333</v>
      </c>
      <c r="V476" s="328">
        <v>0.8003852041627757</v>
      </c>
      <c r="W476" s="328">
        <v>0.21101429690340279</v>
      </c>
      <c r="X476" s="328">
        <v>0.33567832475388037</v>
      </c>
      <c r="Y476" s="328">
        <v>0.25362409825453369</v>
      </c>
      <c r="Z476" s="328">
        <v>0.57367202914949411</v>
      </c>
      <c r="AA476" s="328">
        <v>0.73040995905307682</v>
      </c>
      <c r="AB476" s="328">
        <v>0.7249029777108309</v>
      </c>
      <c r="AC476" s="328">
        <v>0.77160076193924088</v>
      </c>
      <c r="AD476" s="328">
        <v>0.10204544268221838</v>
      </c>
      <c r="AE476" s="328">
        <v>0.19067062813515268</v>
      </c>
      <c r="AF476" s="328">
        <v>0.13468280831850188</v>
      </c>
      <c r="AG476" s="328">
        <v>7.9279958124081062E-2</v>
      </c>
      <c r="AH476" s="328">
        <v>0.89505772785703019</v>
      </c>
      <c r="AI476" s="328">
        <v>0.77904357343375641</v>
      </c>
      <c r="AJ476" s="328">
        <v>0.63313837055889088</v>
      </c>
      <c r="AK476" s="328">
        <v>0.2174185583865802</v>
      </c>
      <c r="AL476" s="328">
        <v>0.39154544999557395</v>
      </c>
      <c r="AM476" s="328">
        <v>0.86450162777401829</v>
      </c>
      <c r="AN476" s="328">
        <v>0.88738927580361437</v>
      </c>
      <c r="AO476" s="328">
        <v>0.43856476503512187</v>
      </c>
      <c r="AP476" s="328">
        <v>0.8955360125696834</v>
      </c>
      <c r="AQ476" s="328">
        <v>0.94506301241359925</v>
      </c>
      <c r="AR476" s="328">
        <v>0.84975945066485092</v>
      </c>
      <c r="AS476" s="328">
        <v>0.10508311473093279</v>
      </c>
      <c r="AT476" s="328">
        <v>0.86524888264717004</v>
      </c>
      <c r="AU476" s="328">
        <v>2.3457500202104242E-2</v>
      </c>
      <c r="AV476" s="328">
        <v>0.11400487303643159</v>
      </c>
      <c r="AW476" s="328">
        <v>0.63166904856024808</v>
      </c>
      <c r="AX476" s="328">
        <v>0.1329020205356759</v>
      </c>
      <c r="AY476" s="328">
        <v>0.85971866479220815</v>
      </c>
      <c r="AZ476" s="328">
        <v>0.45090629868289755</v>
      </c>
      <c r="BA476" s="328">
        <v>0.44561563846451069</v>
      </c>
      <c r="BB476" s="328">
        <v>8.4742500072752414E-2</v>
      </c>
      <c r="BC476" s="328">
        <v>0.44613889744024693</v>
      </c>
      <c r="BD476" s="328">
        <v>0.62062159381311854</v>
      </c>
      <c r="BE476" s="328">
        <v>0.1197390208054383</v>
      </c>
      <c r="BF476" s="328">
        <v>0.19775767958938939</v>
      </c>
      <c r="BG476" s="328">
        <v>0.56186336486128319</v>
      </c>
      <c r="BH476" s="328">
        <v>0.88189210949491792</v>
      </c>
      <c r="BI476" s="328">
        <v>0.18297270076136041</v>
      </c>
      <c r="BJ476" s="328">
        <v>0.7822895053664829</v>
      </c>
      <c r="BK476" s="328">
        <v>0.76944223867594785</v>
      </c>
      <c r="BL476" s="328">
        <v>0.97714773147480782</v>
      </c>
      <c r="BM476" s="328">
        <v>9.7152194562512229E-2</v>
      </c>
      <c r="BN476" s="328">
        <v>0.72039172477585756</v>
      </c>
      <c r="BO476" s="328">
        <v>0.24441834525691464</v>
      </c>
      <c r="BP476" s="328">
        <v>0.99272918864786597</v>
      </c>
      <c r="BQ476" s="328">
        <v>0.7449698424701463</v>
      </c>
      <c r="BR476" s="328">
        <v>0.94717982342254814</v>
      </c>
      <c r="BS476" s="328">
        <v>0.1389650781049947</v>
      </c>
      <c r="BT476" s="328">
        <v>0.48276548481833115</v>
      </c>
      <c r="BU476" s="328">
        <v>0.1748849785902955</v>
      </c>
      <c r="BV476" s="328">
        <v>8.1404634831018896E-2</v>
      </c>
      <c r="BW476" s="328">
        <v>0.51603354343880992</v>
      </c>
      <c r="BX476" s="328">
        <v>0.87214466192675899</v>
      </c>
      <c r="BY476" s="328">
        <v>0.42802035987501785</v>
      </c>
      <c r="BZ476" s="328">
        <v>0.27293517453517335</v>
      </c>
      <c r="CA476" s="328">
        <v>0.89242877271913379</v>
      </c>
      <c r="CB476" s="328">
        <v>0.42486895152324244</v>
      </c>
      <c r="CC476" s="328">
        <v>6.2891867202088392E-3</v>
      </c>
      <c r="CD476" s="328">
        <v>0.83572527837328181</v>
      </c>
      <c r="CE476" s="328">
        <v>0.67360182374215949</v>
      </c>
      <c r="CF476" s="328">
        <v>0.59603786403051062</v>
      </c>
      <c r="CG476" s="328">
        <v>8.4499726000867525E-2</v>
      </c>
      <c r="CH476" s="328">
        <v>0.7806297091659582</v>
      </c>
      <c r="CI476" s="328">
        <v>0.19991748138019094</v>
      </c>
      <c r="CJ476" s="328">
        <v>6.1933138153988931E-2</v>
      </c>
      <c r="CK476" s="328">
        <v>0.24895634765604502</v>
      </c>
      <c r="CL476" s="328">
        <v>0.9167235907907767</v>
      </c>
      <c r="CM476" s="328">
        <v>0.47019875867124306</v>
      </c>
      <c r="CN476" s="328">
        <v>0.6419695477641163</v>
      </c>
      <c r="CO476" s="328">
        <v>0.31501221117373657</v>
      </c>
      <c r="CP476" s="328">
        <v>0.92705355817808055</v>
      </c>
      <c r="CQ476" s="328">
        <v>0.58838284893497317</v>
      </c>
      <c r="CR476" s="328">
        <v>0.44091164453035425</v>
      </c>
      <c r="CS476" s="328">
        <v>0.72097999381069755</v>
      </c>
      <c r="CT476" s="328">
        <v>8.9843798723131307E-2</v>
      </c>
      <c r="CU476" s="328">
        <v>0.70491307524662705</v>
      </c>
      <c r="CV476" s="328">
        <v>0.10755462681890737</v>
      </c>
      <c r="CW476" s="329">
        <v>0.13516260688156456</v>
      </c>
    </row>
    <row r="477" spans="1:101" x14ac:dyDescent="0.25">
      <c r="A477" s="322">
        <v>475</v>
      </c>
      <c r="B477" s="327">
        <v>0.36179911974437395</v>
      </c>
      <c r="C477" s="328">
        <v>0.98888100056606199</v>
      </c>
      <c r="D477" s="328">
        <v>9.6873563746376012E-2</v>
      </c>
      <c r="E477" s="328">
        <v>0.71666876866286278</v>
      </c>
      <c r="F477" s="328">
        <v>5.3991512932871188E-2</v>
      </c>
      <c r="G477" s="328">
        <v>0.35138006805838984</v>
      </c>
      <c r="H477" s="328">
        <v>0.83065363771730394</v>
      </c>
      <c r="I477" s="328">
        <v>0.79008275762973668</v>
      </c>
      <c r="J477" s="328">
        <v>0.26217392882671664</v>
      </c>
      <c r="K477" s="328">
        <v>0.7120108047079734</v>
      </c>
      <c r="L477" s="328">
        <v>0.72282235046518406</v>
      </c>
      <c r="M477" s="328">
        <v>0.41230196604852143</v>
      </c>
      <c r="N477" s="328">
        <v>0.78248089590711989</v>
      </c>
      <c r="O477" s="328">
        <v>0.82252430942742483</v>
      </c>
      <c r="P477" s="328">
        <v>0.98434889317332974</v>
      </c>
      <c r="Q477" s="328">
        <v>0.65430073988172843</v>
      </c>
      <c r="R477" s="328">
        <v>0.87037562905983989</v>
      </c>
      <c r="S477" s="328">
        <v>0.90739612315023521</v>
      </c>
      <c r="T477" s="328">
        <v>0.82203743267643326</v>
      </c>
      <c r="U477" s="328">
        <v>0.35610135177857938</v>
      </c>
      <c r="V477" s="328">
        <v>0.63924308192792001</v>
      </c>
      <c r="W477" s="328">
        <v>0.85899953546737451</v>
      </c>
      <c r="X477" s="328">
        <v>0.23241665697339631</v>
      </c>
      <c r="Y477" s="328">
        <v>0.62700414503061097</v>
      </c>
      <c r="Z477" s="328">
        <v>0.88316986507374828</v>
      </c>
      <c r="AA477" s="328">
        <v>0.21099570841173598</v>
      </c>
      <c r="AB477" s="328">
        <v>0.74961781413198292</v>
      </c>
      <c r="AC477" s="328">
        <v>0.81283881906948197</v>
      </c>
      <c r="AD477" s="328">
        <v>0.18292131486137486</v>
      </c>
      <c r="AE477" s="328">
        <v>4.9374670778238539E-2</v>
      </c>
      <c r="AF477" s="328">
        <v>0.77644510805692057</v>
      </c>
      <c r="AG477" s="328">
        <v>0.15983601794780267</v>
      </c>
      <c r="AH477" s="328">
        <v>0.64089944643812624</v>
      </c>
      <c r="AI477" s="328">
        <v>0.71358556958279196</v>
      </c>
      <c r="AJ477" s="328">
        <v>0.27912119309769423</v>
      </c>
      <c r="AK477" s="328">
        <v>0.98076873397254261</v>
      </c>
      <c r="AL477" s="328">
        <v>0.48149990294255152</v>
      </c>
      <c r="AM477" s="328">
        <v>0.81391566846456964</v>
      </c>
      <c r="AN477" s="328">
        <v>0.82025582529927998</v>
      </c>
      <c r="AO477" s="328">
        <v>0.24295770682072249</v>
      </c>
      <c r="AP477" s="328">
        <v>0.53525487572673924</v>
      </c>
      <c r="AQ477" s="328">
        <v>0.53411202763584953</v>
      </c>
      <c r="AR477" s="328">
        <v>0.65806353206250634</v>
      </c>
      <c r="AS477" s="328">
        <v>0.18425158153980381</v>
      </c>
      <c r="AT477" s="328">
        <v>0.92624312221645555</v>
      </c>
      <c r="AU477" s="328">
        <v>0.23692505176563206</v>
      </c>
      <c r="AV477" s="328">
        <v>0.11073618065980262</v>
      </c>
      <c r="AW477" s="328">
        <v>0.80664532703372416</v>
      </c>
      <c r="AX477" s="328">
        <v>0.21584576870977501</v>
      </c>
      <c r="AY477" s="328">
        <v>5.814537995607405E-2</v>
      </c>
      <c r="AZ477" s="328">
        <v>0.90868278181897311</v>
      </c>
      <c r="BA477" s="328">
        <v>0.67743635526531865</v>
      </c>
      <c r="BB477" s="328">
        <v>0.58947927412972856</v>
      </c>
      <c r="BC477" s="328">
        <v>1.3359523112494553E-2</v>
      </c>
      <c r="BD477" s="328">
        <v>3.9001773952772156E-2</v>
      </c>
      <c r="BE477" s="328">
        <v>0.85022519160673404</v>
      </c>
      <c r="BF477" s="328">
        <v>0.62102763386115467</v>
      </c>
      <c r="BG477" s="328">
        <v>0.68171603742125808</v>
      </c>
      <c r="BH477" s="328">
        <v>0.91257045053850927</v>
      </c>
      <c r="BI477" s="328">
        <v>0.1293770371205083</v>
      </c>
      <c r="BJ477" s="328">
        <v>0.35984794500117623</v>
      </c>
      <c r="BK477" s="328">
        <v>0.74920715683550476</v>
      </c>
      <c r="BL477" s="328">
        <v>0.77486569469201783</v>
      </c>
      <c r="BM477" s="328">
        <v>0.62353593759684145</v>
      </c>
      <c r="BN477" s="328">
        <v>0.2721654977528436</v>
      </c>
      <c r="BO477" s="328">
        <v>0.99337088037620713</v>
      </c>
      <c r="BP477" s="328">
        <v>0.74813305134406116</v>
      </c>
      <c r="BQ477" s="328">
        <v>0.67453558144667469</v>
      </c>
      <c r="BR477" s="328">
        <v>9.3607759330158302E-2</v>
      </c>
      <c r="BS477" s="328">
        <v>0.37135620026698746</v>
      </c>
      <c r="BT477" s="328">
        <v>0.59942142004555254</v>
      </c>
      <c r="BU477" s="328">
        <v>0.41759327781055955</v>
      </c>
      <c r="BV477" s="328">
        <v>0.1974225478547611</v>
      </c>
      <c r="BW477" s="328">
        <v>0.95193939074650391</v>
      </c>
      <c r="BX477" s="328">
        <v>0.1753467270207465</v>
      </c>
      <c r="BY477" s="328">
        <v>0.14011846836671182</v>
      </c>
      <c r="BZ477" s="328">
        <v>0.44742961066912734</v>
      </c>
      <c r="CA477" s="328">
        <v>0.44695293142316972</v>
      </c>
      <c r="CB477" s="328">
        <v>0.22496201430044316</v>
      </c>
      <c r="CC477" s="328">
        <v>0.71464489795080954</v>
      </c>
      <c r="CD477" s="328">
        <v>0.4023971105377937</v>
      </c>
      <c r="CE477" s="328">
        <v>2.4457639662428088E-2</v>
      </c>
      <c r="CF477" s="328">
        <v>0.24596404798112714</v>
      </c>
      <c r="CG477" s="328">
        <v>0.6686165841451075</v>
      </c>
      <c r="CH477" s="328">
        <v>0.9421187025924358</v>
      </c>
      <c r="CI477" s="328">
        <v>0.7286351847278274</v>
      </c>
      <c r="CJ477" s="328">
        <v>0.74609669405850387</v>
      </c>
      <c r="CK477" s="328">
        <v>0.35293626514067022</v>
      </c>
      <c r="CL477" s="328">
        <v>0.56661217157521726</v>
      </c>
      <c r="CM477" s="328">
        <v>0.78295392383781004</v>
      </c>
      <c r="CN477" s="328">
        <v>0.66280722977840267</v>
      </c>
      <c r="CO477" s="328">
        <v>0.71431237381030233</v>
      </c>
      <c r="CP477" s="328">
        <v>0.12844054621721579</v>
      </c>
      <c r="CQ477" s="328">
        <v>0.47126927848559852</v>
      </c>
      <c r="CR477" s="328">
        <v>7.3390918799368876E-2</v>
      </c>
      <c r="CS477" s="328">
        <v>0.39598216672364894</v>
      </c>
      <c r="CT477" s="328">
        <v>0.35721188571567808</v>
      </c>
      <c r="CU477" s="328">
        <v>0.30812356155908471</v>
      </c>
      <c r="CV477" s="328">
        <v>0.4677986082123704</v>
      </c>
      <c r="CW477" s="329">
        <v>0.48856578724735611</v>
      </c>
    </row>
    <row r="478" spans="1:101" x14ac:dyDescent="0.25">
      <c r="A478" s="322">
        <v>476</v>
      </c>
      <c r="B478" s="327">
        <v>0.64658827351249748</v>
      </c>
      <c r="C478" s="328">
        <v>7.0297424933690511E-2</v>
      </c>
      <c r="D478" s="328">
        <v>9.8385595033802176E-2</v>
      </c>
      <c r="E478" s="328">
        <v>0.2272270666754086</v>
      </c>
      <c r="F478" s="328">
        <v>0.91952622199379075</v>
      </c>
      <c r="G478" s="328">
        <v>0.88679920821891423</v>
      </c>
      <c r="H478" s="328">
        <v>0.73262884607547174</v>
      </c>
      <c r="I478" s="328">
        <v>0.66458148369813053</v>
      </c>
      <c r="J478" s="328">
        <v>0.22702185862454982</v>
      </c>
      <c r="K478" s="328">
        <v>0.31145687693151292</v>
      </c>
      <c r="L478" s="328">
        <v>0.53047053671354316</v>
      </c>
      <c r="M478" s="328">
        <v>0.43684812423068831</v>
      </c>
      <c r="N478" s="328">
        <v>0.47818619458628309</v>
      </c>
      <c r="O478" s="328">
        <v>0.56389820837033433</v>
      </c>
      <c r="P478" s="328">
        <v>0.66721243959674892</v>
      </c>
      <c r="Q478" s="328">
        <v>1.365382453119679E-2</v>
      </c>
      <c r="R478" s="328">
        <v>0.44312643232740534</v>
      </c>
      <c r="S478" s="328">
        <v>0.9527343073897141</v>
      </c>
      <c r="T478" s="328">
        <v>0.40877971512672784</v>
      </c>
      <c r="U478" s="328">
        <v>0.16314490831475936</v>
      </c>
      <c r="V478" s="328">
        <v>0.27239534362712003</v>
      </c>
      <c r="W478" s="328">
        <v>0.74706550548972706</v>
      </c>
      <c r="X478" s="328">
        <v>0.45533939084085401</v>
      </c>
      <c r="Y478" s="328">
        <v>0.22709116931506168</v>
      </c>
      <c r="Z478" s="328">
        <v>0.60576062439447043</v>
      </c>
      <c r="AA478" s="328">
        <v>0.18688123768030973</v>
      </c>
      <c r="AB478" s="328">
        <v>0.12057881033739415</v>
      </c>
      <c r="AC478" s="328">
        <v>0.31075436138347889</v>
      </c>
      <c r="AD478" s="328">
        <v>0.34451760732411518</v>
      </c>
      <c r="AE478" s="328">
        <v>7.1518780756218092E-2</v>
      </c>
      <c r="AF478" s="328">
        <v>0.22403037419453531</v>
      </c>
      <c r="AG478" s="328">
        <v>0.37085866224884878</v>
      </c>
      <c r="AH478" s="328">
        <v>0.93084959979145343</v>
      </c>
      <c r="AI478" s="328">
        <v>7.1925093445895705E-2</v>
      </c>
      <c r="AJ478" s="328">
        <v>7.7963634061665399E-2</v>
      </c>
      <c r="AK478" s="328">
        <v>0.97568416787944412</v>
      </c>
      <c r="AL478" s="328">
        <v>0.14138678412425776</v>
      </c>
      <c r="AM478" s="328">
        <v>7.0247310030992161E-2</v>
      </c>
      <c r="AN478" s="328">
        <v>9.4373074468774298E-3</v>
      </c>
      <c r="AO478" s="328">
        <v>0.79684231512942161</v>
      </c>
      <c r="AP478" s="328">
        <v>0.2621702699466022</v>
      </c>
      <c r="AQ478" s="328">
        <v>0.51330651891251122</v>
      </c>
      <c r="AR478" s="328">
        <v>0.74477836429746747</v>
      </c>
      <c r="AS478" s="328">
        <v>6.1815649922913218E-2</v>
      </c>
      <c r="AT478" s="328">
        <v>0.13924971918106444</v>
      </c>
      <c r="AU478" s="328">
        <v>0.96668176222195235</v>
      </c>
      <c r="AV478" s="328">
        <v>0.19373597445185409</v>
      </c>
      <c r="AW478" s="328">
        <v>0.86630555508072238</v>
      </c>
      <c r="AX478" s="328">
        <v>0.97894753396244649</v>
      </c>
      <c r="AY478" s="328">
        <v>0.34558806009646625</v>
      </c>
      <c r="AZ478" s="328">
        <v>0.21912025874448515</v>
      </c>
      <c r="BA478" s="328">
        <v>0.37953401051701552</v>
      </c>
      <c r="BB478" s="328">
        <v>0.56269798303330387</v>
      </c>
      <c r="BC478" s="328">
        <v>0.70400844809665508</v>
      </c>
      <c r="BD478" s="328">
        <v>0.37217670524976509</v>
      </c>
      <c r="BE478" s="328">
        <v>0.81164651202026761</v>
      </c>
      <c r="BF478" s="328">
        <v>0.98454026467041977</v>
      </c>
      <c r="BG478" s="328">
        <v>0.63789920031723302</v>
      </c>
      <c r="BH478" s="328">
        <v>0.83804684927578177</v>
      </c>
      <c r="BI478" s="328">
        <v>0.6001451167025289</v>
      </c>
      <c r="BJ478" s="328">
        <v>0.8669624377425118</v>
      </c>
      <c r="BK478" s="328">
        <v>0.41119897619528167</v>
      </c>
      <c r="BL478" s="328">
        <v>0.82850396344106336</v>
      </c>
      <c r="BM478" s="328">
        <v>0.3383594348583856</v>
      </c>
      <c r="BN478" s="328">
        <v>2.3450953115212947E-2</v>
      </c>
      <c r="BO478" s="328">
        <v>0.31333819948342079</v>
      </c>
      <c r="BP478" s="328">
        <v>0.63096273078757914</v>
      </c>
      <c r="BQ478" s="328">
        <v>0.40578650695677965</v>
      </c>
      <c r="BR478" s="328">
        <v>5.7220640259209699E-2</v>
      </c>
      <c r="BS478" s="328">
        <v>0.46857504797537075</v>
      </c>
      <c r="BT478" s="328">
        <v>0.45250510782244824</v>
      </c>
      <c r="BU478" s="328">
        <v>0.62867547471001561</v>
      </c>
      <c r="BV478" s="328">
        <v>0.76596605572492971</v>
      </c>
      <c r="BW478" s="328">
        <v>0.55372792971130824</v>
      </c>
      <c r="BX478" s="328">
        <v>0.24169461261640279</v>
      </c>
      <c r="BY478" s="328">
        <v>0.38752468530252138</v>
      </c>
      <c r="BZ478" s="328">
        <v>2.4366175655846867E-2</v>
      </c>
      <c r="CA478" s="328">
        <v>0.4452493700910154</v>
      </c>
      <c r="CB478" s="328">
        <v>0.798056222233406</v>
      </c>
      <c r="CC478" s="328">
        <v>0.15599773473129286</v>
      </c>
      <c r="CD478" s="328">
        <v>0.11519442228376131</v>
      </c>
      <c r="CE478" s="328">
        <v>0.53749205858556337</v>
      </c>
      <c r="CF478" s="328">
        <v>0.35598153129889898</v>
      </c>
      <c r="CG478" s="328">
        <v>0.96301684679914135</v>
      </c>
      <c r="CH478" s="328">
        <v>0.89507818715147658</v>
      </c>
      <c r="CI478" s="328">
        <v>0.23956002440696356</v>
      </c>
      <c r="CJ478" s="328">
        <v>0.20732732397656495</v>
      </c>
      <c r="CK478" s="328">
        <v>0.9084843970757055</v>
      </c>
      <c r="CL478" s="328">
        <v>0.24745181979950193</v>
      </c>
      <c r="CM478" s="328">
        <v>0.99762114681912628</v>
      </c>
      <c r="CN478" s="328">
        <v>0.76775631010148193</v>
      </c>
      <c r="CO478" s="328">
        <v>0.32453636500379712</v>
      </c>
      <c r="CP478" s="328">
        <v>0.84298318623528279</v>
      </c>
      <c r="CQ478" s="328">
        <v>0.56174230322019181</v>
      </c>
      <c r="CR478" s="328">
        <v>0.91524962414690769</v>
      </c>
      <c r="CS478" s="328">
        <v>0.25862613440500581</v>
      </c>
      <c r="CT478" s="328">
        <v>0.89217597069573884</v>
      </c>
      <c r="CU478" s="328">
        <v>0.78291573993211117</v>
      </c>
      <c r="CV478" s="328">
        <v>0.66226181290628361</v>
      </c>
      <c r="CW478" s="329">
        <v>0.60322522456319039</v>
      </c>
    </row>
    <row r="479" spans="1:101" x14ac:dyDescent="0.25">
      <c r="A479" s="322">
        <v>477</v>
      </c>
      <c r="B479" s="327">
        <v>0.68775916092565681</v>
      </c>
      <c r="C479" s="328">
        <v>0.2425887211269826</v>
      </c>
      <c r="D479" s="328">
        <v>0.35847419073165909</v>
      </c>
      <c r="E479" s="328">
        <v>0.61279480362545091</v>
      </c>
      <c r="F479" s="328">
        <v>0.16416510408110607</v>
      </c>
      <c r="G479" s="328">
        <v>0.98251419207316038</v>
      </c>
      <c r="H479" s="328">
        <v>0.89665953922226027</v>
      </c>
      <c r="I479" s="328">
        <v>6.1075132246855901E-2</v>
      </c>
      <c r="J479" s="328">
        <v>6.8139161854894326E-3</v>
      </c>
      <c r="K479" s="328">
        <v>0.57719268326582451</v>
      </c>
      <c r="L479" s="328">
        <v>0.58872942498726588</v>
      </c>
      <c r="M479" s="328">
        <v>0.72239759847759988</v>
      </c>
      <c r="N479" s="328">
        <v>0.75465625104125156</v>
      </c>
      <c r="O479" s="328">
        <v>0.88183944790822455</v>
      </c>
      <c r="P479" s="328">
        <v>0.82054749213009548</v>
      </c>
      <c r="Q479" s="328">
        <v>0.59969287052873033</v>
      </c>
      <c r="R479" s="328">
        <v>0.60187087110671378</v>
      </c>
      <c r="S479" s="328">
        <v>0.53618690870740404</v>
      </c>
      <c r="T479" s="328">
        <v>6.6007028112433197E-2</v>
      </c>
      <c r="U479" s="328">
        <v>0.42189461197398259</v>
      </c>
      <c r="V479" s="328">
        <v>0.98577783130081564</v>
      </c>
      <c r="W479" s="328">
        <v>0.99064452721844298</v>
      </c>
      <c r="X479" s="328">
        <v>0.42328643617017647</v>
      </c>
      <c r="Y479" s="328">
        <v>0.16846164620871029</v>
      </c>
      <c r="Z479" s="328">
        <v>7.0418754709955955E-2</v>
      </c>
      <c r="AA479" s="328">
        <v>0.36318910356568157</v>
      </c>
      <c r="AB479" s="328">
        <v>8.7216955030335441E-2</v>
      </c>
      <c r="AC479" s="328">
        <v>0.69219467357770892</v>
      </c>
      <c r="AD479" s="328">
        <v>0.22730989657812084</v>
      </c>
      <c r="AE479" s="328">
        <v>0.20257095355042365</v>
      </c>
      <c r="AF479" s="328">
        <v>0.85127327645569029</v>
      </c>
      <c r="AG479" s="328">
        <v>9.4360641992228267E-2</v>
      </c>
      <c r="AH479" s="328">
        <v>0.85408738334100631</v>
      </c>
      <c r="AI479" s="328">
        <v>0.91097956595964513</v>
      </c>
      <c r="AJ479" s="328">
        <v>0.31643367037286474</v>
      </c>
      <c r="AK479" s="328">
        <v>0.51693430551835262</v>
      </c>
      <c r="AL479" s="328">
        <v>0.64805787259749548</v>
      </c>
      <c r="AM479" s="328">
        <v>0.41083082432747409</v>
      </c>
      <c r="AN479" s="328">
        <v>0.28490490630090615</v>
      </c>
      <c r="AO479" s="328">
        <v>0.47334094343461119</v>
      </c>
      <c r="AP479" s="328">
        <v>0.31542719841695011</v>
      </c>
      <c r="AQ479" s="328">
        <v>0.36377357006554623</v>
      </c>
      <c r="AR479" s="328">
        <v>0.53388255149263752</v>
      </c>
      <c r="AS479" s="328">
        <v>0.9085785010788352</v>
      </c>
      <c r="AT479" s="328">
        <v>0.84000900412049173</v>
      </c>
      <c r="AU479" s="328">
        <v>0.67797433895611547</v>
      </c>
      <c r="AV479" s="328">
        <v>0.8364472584702507</v>
      </c>
      <c r="AW479" s="328">
        <v>0.92288452818393418</v>
      </c>
      <c r="AX479" s="328">
        <v>0.74241430266363051</v>
      </c>
      <c r="AY479" s="328">
        <v>0.58483060725552338</v>
      </c>
      <c r="AZ479" s="328">
        <v>0.52460430517529844</v>
      </c>
      <c r="BA479" s="328">
        <v>0.45546115203125614</v>
      </c>
      <c r="BB479" s="328">
        <v>0.92316575094774755</v>
      </c>
      <c r="BC479" s="328">
        <v>0.8159906908694996</v>
      </c>
      <c r="BD479" s="328">
        <v>4.1712406805985758E-2</v>
      </c>
      <c r="BE479" s="328">
        <v>0.41965419142732263</v>
      </c>
      <c r="BF479" s="328">
        <v>9.6593746575289963E-2</v>
      </c>
      <c r="BG479" s="328">
        <v>0.49790847478457589</v>
      </c>
      <c r="BH479" s="328">
        <v>0.77284794948453794</v>
      </c>
      <c r="BI479" s="328">
        <v>0.85296860633130933</v>
      </c>
      <c r="BJ479" s="328">
        <v>0.93670075430900579</v>
      </c>
      <c r="BK479" s="328">
        <v>0.23058240379832995</v>
      </c>
      <c r="BL479" s="328">
        <v>0.80597232685200559</v>
      </c>
      <c r="BM479" s="328">
        <v>0.26767982010451252</v>
      </c>
      <c r="BN479" s="328">
        <v>0.46477278414096956</v>
      </c>
      <c r="BO479" s="328">
        <v>7.5583026822507726E-2</v>
      </c>
      <c r="BP479" s="328">
        <v>0.61001752096648243</v>
      </c>
      <c r="BQ479" s="328">
        <v>0.21646807524422051</v>
      </c>
      <c r="BR479" s="328">
        <v>1.9841175946528233E-2</v>
      </c>
      <c r="BS479" s="328">
        <v>0.69459271578473469</v>
      </c>
      <c r="BT479" s="328">
        <v>0.25989030990924911</v>
      </c>
      <c r="BU479" s="328">
        <v>0.2052339795348308</v>
      </c>
      <c r="BV479" s="328">
        <v>0.98416198699776647</v>
      </c>
      <c r="BW479" s="328">
        <v>0.15070402522871174</v>
      </c>
      <c r="BX479" s="328">
        <v>0.89757698422718324</v>
      </c>
      <c r="BY479" s="328">
        <v>0.12660776402381768</v>
      </c>
      <c r="BZ479" s="328">
        <v>0.46396529154413635</v>
      </c>
      <c r="CA479" s="328">
        <v>0.81844752884494798</v>
      </c>
      <c r="CB479" s="328">
        <v>0.76793263457338412</v>
      </c>
      <c r="CC479" s="328">
        <v>0.99109123396758569</v>
      </c>
      <c r="CD479" s="328">
        <v>0.70144657613841144</v>
      </c>
      <c r="CE479" s="328">
        <v>0.35545935265954598</v>
      </c>
      <c r="CF479" s="328">
        <v>0.91855518389935931</v>
      </c>
      <c r="CG479" s="328">
        <v>3.7959495140269972E-2</v>
      </c>
      <c r="CH479" s="328">
        <v>0.28676666220680147</v>
      </c>
      <c r="CI479" s="328">
        <v>0.88474284877684095</v>
      </c>
      <c r="CJ479" s="328">
        <v>0.27047544954761649</v>
      </c>
      <c r="CK479" s="328">
        <v>0.85352328370175812</v>
      </c>
      <c r="CL479" s="328">
        <v>0.65960449305637625</v>
      </c>
      <c r="CM479" s="328">
        <v>0.94231607468955758</v>
      </c>
      <c r="CN479" s="328">
        <v>8.0135254842171655E-2</v>
      </c>
      <c r="CO479" s="328">
        <v>0.59870363638101498</v>
      </c>
      <c r="CP479" s="328">
        <v>0.36658715720398671</v>
      </c>
      <c r="CQ479" s="328">
        <v>6.3956911802265815E-2</v>
      </c>
      <c r="CR479" s="328">
        <v>0.2435764137250862</v>
      </c>
      <c r="CS479" s="328">
        <v>0.83535308211742598</v>
      </c>
      <c r="CT479" s="328">
        <v>0.27214433828431472</v>
      </c>
      <c r="CU479" s="328">
        <v>0.6576867879506243</v>
      </c>
      <c r="CV479" s="328">
        <v>0.4549625866542506</v>
      </c>
      <c r="CW479" s="329">
        <v>0.97168067516352563</v>
      </c>
    </row>
    <row r="480" spans="1:101" x14ac:dyDescent="0.25">
      <c r="A480" s="322">
        <v>478</v>
      </c>
      <c r="B480" s="327">
        <v>0.21004133089341126</v>
      </c>
      <c r="C480" s="328">
        <v>0.35415549146875791</v>
      </c>
      <c r="D480" s="328">
        <v>0.90067889085522279</v>
      </c>
      <c r="E480" s="328">
        <v>0.75109412297762512</v>
      </c>
      <c r="F480" s="328">
        <v>9.7267582249705109E-2</v>
      </c>
      <c r="G480" s="328">
        <v>0.25700252600913753</v>
      </c>
      <c r="H480" s="328">
        <v>0.98731290052579812</v>
      </c>
      <c r="I480" s="328">
        <v>0.47304152120733201</v>
      </c>
      <c r="J480" s="328">
        <v>0.96872761623163139</v>
      </c>
      <c r="K480" s="328">
        <v>0.27505645785069621</v>
      </c>
      <c r="L480" s="328">
        <v>0.88230345312278224</v>
      </c>
      <c r="M480" s="328">
        <v>0.51023280746931921</v>
      </c>
      <c r="N480" s="328">
        <v>0.60799190386091695</v>
      </c>
      <c r="O480" s="328">
        <v>0.97651991371393443</v>
      </c>
      <c r="P480" s="328">
        <v>7.3733987533455725E-2</v>
      </c>
      <c r="Q480" s="328">
        <v>0.29437903685145206</v>
      </c>
      <c r="R480" s="328">
        <v>0.82705172073883393</v>
      </c>
      <c r="S480" s="328">
        <v>0.11002991337185986</v>
      </c>
      <c r="T480" s="328">
        <v>0.53402726025172154</v>
      </c>
      <c r="U480" s="328">
        <v>0.24437647970519194</v>
      </c>
      <c r="V480" s="328">
        <v>9.5866813021290298E-2</v>
      </c>
      <c r="W480" s="328">
        <v>0.57690014312920468</v>
      </c>
      <c r="X480" s="328">
        <v>0.49259068212985069</v>
      </c>
      <c r="Y480" s="328">
        <v>0.32613638224723918</v>
      </c>
      <c r="Z480" s="328">
        <v>0.99261742825511146</v>
      </c>
      <c r="AA480" s="328">
        <v>0.4000645403198293</v>
      </c>
      <c r="AB480" s="328">
        <v>0.92537465881814285</v>
      </c>
      <c r="AC480" s="328">
        <v>1.6692620158382354E-2</v>
      </c>
      <c r="AD480" s="328">
        <v>0.8029361853164616</v>
      </c>
      <c r="AE480" s="328">
        <v>0.26687562185958491</v>
      </c>
      <c r="AF480" s="328">
        <v>0.83967953025807995</v>
      </c>
      <c r="AG480" s="328">
        <v>0.12745675555344871</v>
      </c>
      <c r="AH480" s="328">
        <v>0.18793389011407502</v>
      </c>
      <c r="AI480" s="328">
        <v>0.62543006324755646</v>
      </c>
      <c r="AJ480" s="328">
        <v>0.93722563179557117</v>
      </c>
      <c r="AK480" s="328">
        <v>0.76228466131886563</v>
      </c>
      <c r="AL480" s="328">
        <v>0.79584970000605959</v>
      </c>
      <c r="AM480" s="328">
        <v>0.61167592895405054</v>
      </c>
      <c r="AN480" s="328">
        <v>0.73153990179773265</v>
      </c>
      <c r="AO480" s="328">
        <v>0.35220887865230255</v>
      </c>
      <c r="AP480" s="328">
        <v>0.31088857962887628</v>
      </c>
      <c r="AQ480" s="328">
        <v>0.18118715695892806</v>
      </c>
      <c r="AR480" s="328">
        <v>0.46893379562960114</v>
      </c>
      <c r="AS480" s="328">
        <v>0.50024987583756286</v>
      </c>
      <c r="AT480" s="328">
        <v>0.1336946719304466</v>
      </c>
      <c r="AU480" s="328">
        <v>0.84208975433176314</v>
      </c>
      <c r="AV480" s="328">
        <v>0.80035160282389528</v>
      </c>
      <c r="AW480" s="328">
        <v>0.34267482367413304</v>
      </c>
      <c r="AX480" s="328">
        <v>0.13432931106285118</v>
      </c>
      <c r="AY480" s="328">
        <v>0.85682295736642988</v>
      </c>
      <c r="AZ480" s="328">
        <v>0.82409575378450151</v>
      </c>
      <c r="BA480" s="328">
        <v>0.11215081285402806</v>
      </c>
      <c r="BB480" s="328">
        <v>0.76424552016171088</v>
      </c>
      <c r="BC480" s="328">
        <v>9.176364108653523E-3</v>
      </c>
      <c r="BD480" s="328">
        <v>0.79225556504762151</v>
      </c>
      <c r="BE480" s="328">
        <v>6.4661415847800052E-2</v>
      </c>
      <c r="BF480" s="328">
        <v>0.31545295824298591</v>
      </c>
      <c r="BG480" s="328">
        <v>0.92565353983748011</v>
      </c>
      <c r="BH480" s="328">
        <v>0.72264273751438868</v>
      </c>
      <c r="BI480" s="328">
        <v>3.8920649192220047E-2</v>
      </c>
      <c r="BJ480" s="328">
        <v>0.97807238195783075</v>
      </c>
      <c r="BK480" s="328">
        <v>0.92077935352706275</v>
      </c>
      <c r="BL480" s="328">
        <v>0.81281831652988967</v>
      </c>
      <c r="BM480" s="328">
        <v>5.0054747479889583E-2</v>
      </c>
      <c r="BN480" s="328">
        <v>0.91530845364191826</v>
      </c>
      <c r="BO480" s="328">
        <v>0.13730794114205763</v>
      </c>
      <c r="BP480" s="328">
        <v>0.52258236085583509</v>
      </c>
      <c r="BQ480" s="328">
        <v>0.13176003154981863</v>
      </c>
      <c r="BR480" s="328">
        <v>0.20676930512232072</v>
      </c>
      <c r="BS480" s="328">
        <v>0.223796278591891</v>
      </c>
      <c r="BT480" s="328">
        <v>0.91464359209840929</v>
      </c>
      <c r="BU480" s="328">
        <v>0.53743199059769164</v>
      </c>
      <c r="BV480" s="328">
        <v>0.68785406747928945</v>
      </c>
      <c r="BW480" s="328">
        <v>0.84588642726713292</v>
      </c>
      <c r="BX480" s="328">
        <v>0.46800151328292472</v>
      </c>
      <c r="BY480" s="328">
        <v>0.73461151201863828</v>
      </c>
      <c r="BZ480" s="328">
        <v>0.4818628180868243</v>
      </c>
      <c r="CA480" s="328">
        <v>0.90333138813104408</v>
      </c>
      <c r="CB480" s="328">
        <v>8.9453814120560082E-2</v>
      </c>
      <c r="CC480" s="328">
        <v>0.19071180532235932</v>
      </c>
      <c r="CD480" s="328">
        <v>0.23460518679200182</v>
      </c>
      <c r="CE480" s="328">
        <v>5.8428872971635126E-2</v>
      </c>
      <c r="CF480" s="328">
        <v>0.53981959974404692</v>
      </c>
      <c r="CG480" s="328">
        <v>0.41473060960686392</v>
      </c>
      <c r="CH480" s="328">
        <v>0.46488934368351309</v>
      </c>
      <c r="CI480" s="328">
        <v>0.97814330333069432</v>
      </c>
      <c r="CJ480" s="328">
        <v>0.45448481685484499</v>
      </c>
      <c r="CK480" s="328">
        <v>0.97863361052379672</v>
      </c>
      <c r="CL480" s="328">
        <v>0.42784258524774743</v>
      </c>
      <c r="CM480" s="328">
        <v>0.34377236880357209</v>
      </c>
      <c r="CN480" s="328">
        <v>0.26521318365410274</v>
      </c>
      <c r="CO480" s="328">
        <v>0.6920028873945967</v>
      </c>
      <c r="CP480" s="328">
        <v>3.9387093958462849E-2</v>
      </c>
      <c r="CQ480" s="328">
        <v>0.52858725006609131</v>
      </c>
      <c r="CR480" s="328">
        <v>0.34377291219478145</v>
      </c>
      <c r="CS480" s="328">
        <v>0.29936345375520546</v>
      </c>
      <c r="CT480" s="328">
        <v>0.67005659511354554</v>
      </c>
      <c r="CU480" s="328">
        <v>0.91921595280775392</v>
      </c>
      <c r="CV480" s="328">
        <v>5.6852944796218274E-2</v>
      </c>
      <c r="CW480" s="329">
        <v>0.82211263689826652</v>
      </c>
    </row>
    <row r="481" spans="1:101" x14ac:dyDescent="0.25">
      <c r="A481" s="322">
        <v>479</v>
      </c>
      <c r="B481" s="327">
        <v>0.48254045214410501</v>
      </c>
      <c r="C481" s="328">
        <v>0.19308840431226848</v>
      </c>
      <c r="D481" s="328">
        <v>0.1287436651503624</v>
      </c>
      <c r="E481" s="328">
        <v>5.4106873794942167E-2</v>
      </c>
      <c r="F481" s="328">
        <v>0.82364764198248896</v>
      </c>
      <c r="G481" s="328">
        <v>0.5692729685407576</v>
      </c>
      <c r="H481" s="328">
        <v>0.18838509818365168</v>
      </c>
      <c r="I481" s="328">
        <v>0.92941523088639744</v>
      </c>
      <c r="J481" s="328">
        <v>0.14106311924194515</v>
      </c>
      <c r="K481" s="328">
        <v>0.81423163125768028</v>
      </c>
      <c r="L481" s="328">
        <v>0.17305131120425798</v>
      </c>
      <c r="M481" s="328">
        <v>1.157430791377001E-2</v>
      </c>
      <c r="N481" s="328">
        <v>0.19678442954844444</v>
      </c>
      <c r="O481" s="328">
        <v>0.40788346112955498</v>
      </c>
      <c r="P481" s="328">
        <v>1.5236278340645448E-2</v>
      </c>
      <c r="Q481" s="328">
        <v>0.96875038034414063</v>
      </c>
      <c r="R481" s="328">
        <v>0.55961530191505759</v>
      </c>
      <c r="S481" s="328">
        <v>0.45964585383610457</v>
      </c>
      <c r="T481" s="328">
        <v>0.12987508299565054</v>
      </c>
      <c r="U481" s="328">
        <v>0.8133552885061337</v>
      </c>
      <c r="V481" s="328">
        <v>0.2725655104449265</v>
      </c>
      <c r="W481" s="328">
        <v>0.61258477181082527</v>
      </c>
      <c r="X481" s="328">
        <v>3.074762744579429E-2</v>
      </c>
      <c r="Y481" s="328">
        <v>0.66633340953138509</v>
      </c>
      <c r="Z481" s="328">
        <v>0.21962812646525376</v>
      </c>
      <c r="AA481" s="328">
        <v>0.96227394269598943</v>
      </c>
      <c r="AB481" s="328">
        <v>0.67873249146505721</v>
      </c>
      <c r="AC481" s="328">
        <v>0.27417735354921779</v>
      </c>
      <c r="AD481" s="328">
        <v>0.59210668949432055</v>
      </c>
      <c r="AE481" s="328">
        <v>0.29530635576897168</v>
      </c>
      <c r="AF481" s="328">
        <v>0.64894945844585306</v>
      </c>
      <c r="AG481" s="328">
        <v>0.45494208278394099</v>
      </c>
      <c r="AH481" s="328">
        <v>0.3309180132520444</v>
      </c>
      <c r="AI481" s="328">
        <v>0.50460147580921078</v>
      </c>
      <c r="AJ481" s="328">
        <v>0.29519428152032212</v>
      </c>
      <c r="AK481" s="328">
        <v>0.91682002362279702</v>
      </c>
      <c r="AL481" s="328">
        <v>0.13356625344794892</v>
      </c>
      <c r="AM481" s="328">
        <v>0.2869985724167663</v>
      </c>
      <c r="AN481" s="328">
        <v>0.7953687579443991</v>
      </c>
      <c r="AO481" s="328">
        <v>0.70711671123399222</v>
      </c>
      <c r="AP481" s="328">
        <v>0.8893399506698616</v>
      </c>
      <c r="AQ481" s="328">
        <v>0.65045664888056365</v>
      </c>
      <c r="AR481" s="328">
        <v>0.62196311172967178</v>
      </c>
      <c r="AS481" s="328">
        <v>0.91054102080534194</v>
      </c>
      <c r="AT481" s="328">
        <v>0.30673512023030192</v>
      </c>
      <c r="AU481" s="328">
        <v>0.52243734983349643</v>
      </c>
      <c r="AV481" s="328">
        <v>0.74221331569492066</v>
      </c>
      <c r="AW481" s="328">
        <v>0.22493051322288249</v>
      </c>
      <c r="AX481" s="328">
        <v>0.96049451264876051</v>
      </c>
      <c r="AY481" s="328">
        <v>0.18274505919542205</v>
      </c>
      <c r="AZ481" s="328">
        <v>0.93698047540591056</v>
      </c>
      <c r="BA481" s="328">
        <v>0.83474041477444882</v>
      </c>
      <c r="BB481" s="328">
        <v>0.84382669162123847</v>
      </c>
      <c r="BC481" s="328">
        <v>0.7693266814051658</v>
      </c>
      <c r="BD481" s="328">
        <v>0.2427830768260888</v>
      </c>
      <c r="BE481" s="328">
        <v>0.94602222567342587</v>
      </c>
      <c r="BF481" s="328">
        <v>0.51051202281653296</v>
      </c>
      <c r="BG481" s="328">
        <v>0.58839282868928855</v>
      </c>
      <c r="BH481" s="328">
        <v>0.77763377821997404</v>
      </c>
      <c r="BI481" s="328">
        <v>0.85642708806573165</v>
      </c>
      <c r="BJ481" s="328">
        <v>4.1034266246454898E-2</v>
      </c>
      <c r="BK481" s="328">
        <v>0.79857090716083956</v>
      </c>
      <c r="BL481" s="328">
        <v>0.81742520282204456</v>
      </c>
      <c r="BM481" s="328">
        <v>0.82817997039134639</v>
      </c>
      <c r="BN481" s="328">
        <v>0.42948271126773463</v>
      </c>
      <c r="BO481" s="328">
        <v>0.56670759717282237</v>
      </c>
      <c r="BP481" s="328">
        <v>0.52813274285905498</v>
      </c>
      <c r="BQ481" s="328">
        <v>0.37189243694903795</v>
      </c>
      <c r="BR481" s="328">
        <v>0.27337898799369231</v>
      </c>
      <c r="BS481" s="328">
        <v>0.48028118683114784</v>
      </c>
      <c r="BT481" s="328">
        <v>0.57853579276573752</v>
      </c>
      <c r="BU481" s="328">
        <v>0.54099002984556588</v>
      </c>
      <c r="BV481" s="328">
        <v>0.15018710538106639</v>
      </c>
      <c r="BW481" s="328">
        <v>0.14703351054391245</v>
      </c>
      <c r="BX481" s="328">
        <v>0.68065890705252885</v>
      </c>
      <c r="BY481" s="328">
        <v>7.6436796482213687E-2</v>
      </c>
      <c r="BZ481" s="328">
        <v>0.41417066508648559</v>
      </c>
      <c r="CA481" s="328">
        <v>0.89044466502287012</v>
      </c>
      <c r="CB481" s="328">
        <v>0.29903489622399571</v>
      </c>
      <c r="CC481" s="328">
        <v>0.71100544744935767</v>
      </c>
      <c r="CD481" s="328">
        <v>0.78266769836640693</v>
      </c>
      <c r="CE481" s="328">
        <v>0.36358450693018618</v>
      </c>
      <c r="CF481" s="328">
        <v>0.80978766621026943</v>
      </c>
      <c r="CG481" s="328">
        <v>0.83352582787233809</v>
      </c>
      <c r="CH481" s="328">
        <v>0.7775275401896613</v>
      </c>
      <c r="CI481" s="328">
        <v>0.47472607783613707</v>
      </c>
      <c r="CJ481" s="328">
        <v>0.5552499510843556</v>
      </c>
      <c r="CK481" s="328">
        <v>0.39077003583025083</v>
      </c>
      <c r="CL481" s="328">
        <v>0.22827909504946131</v>
      </c>
      <c r="CM481" s="328">
        <v>0.81089668240802482</v>
      </c>
      <c r="CN481" s="328">
        <v>0.46419900355350396</v>
      </c>
      <c r="CO481" s="328">
        <v>0.98094868951634684</v>
      </c>
      <c r="CP481" s="328">
        <v>0.78932010247579854</v>
      </c>
      <c r="CQ481" s="328">
        <v>0.558818501600439</v>
      </c>
      <c r="CR481" s="328">
        <v>0.94949600502071907</v>
      </c>
      <c r="CS481" s="328">
        <v>0.98323247776051947</v>
      </c>
      <c r="CT481" s="328">
        <v>0.52759356371677857</v>
      </c>
      <c r="CU481" s="328">
        <v>0.23952926954333909</v>
      </c>
      <c r="CV481" s="328">
        <v>0.32030647433043269</v>
      </c>
      <c r="CW481" s="329">
        <v>0.41337033977244886</v>
      </c>
    </row>
    <row r="482" spans="1:101" x14ac:dyDescent="0.25">
      <c r="A482" s="322">
        <v>480</v>
      </c>
      <c r="B482" s="327">
        <v>0.41238568101090367</v>
      </c>
      <c r="C482" s="328">
        <v>5.2017762209001006E-2</v>
      </c>
      <c r="D482" s="328">
        <v>0.9052663574808939</v>
      </c>
      <c r="E482" s="328">
        <v>0.1890575265660539</v>
      </c>
      <c r="F482" s="328">
        <v>0.87937195108192001</v>
      </c>
      <c r="G482" s="328">
        <v>0.59151091677648271</v>
      </c>
      <c r="H482" s="328">
        <v>0.74073115474435003</v>
      </c>
      <c r="I482" s="328">
        <v>0.79096225940956622</v>
      </c>
      <c r="J482" s="328">
        <v>0.68874298727921879</v>
      </c>
      <c r="K482" s="328">
        <v>0.79403160375857063</v>
      </c>
      <c r="L482" s="328">
        <v>0.63499971816804868</v>
      </c>
      <c r="M482" s="328">
        <v>0.78721158267122515</v>
      </c>
      <c r="N482" s="328">
        <v>0.72497305508817433</v>
      </c>
      <c r="O482" s="328">
        <v>0.25079610618187864</v>
      </c>
      <c r="P482" s="328">
        <v>0.72574832539535739</v>
      </c>
      <c r="Q482" s="328">
        <v>0.73185196209546532</v>
      </c>
      <c r="R482" s="328">
        <v>0.11512401568662511</v>
      </c>
      <c r="S482" s="328">
        <v>4.3761905243482335E-2</v>
      </c>
      <c r="T482" s="328">
        <v>0.67975780872318614</v>
      </c>
      <c r="U482" s="328">
        <v>0.26719599423585016</v>
      </c>
      <c r="V482" s="328">
        <v>0.50290078510637537</v>
      </c>
      <c r="W482" s="328">
        <v>9.4118544842067831E-2</v>
      </c>
      <c r="X482" s="328">
        <v>0.82990074531016589</v>
      </c>
      <c r="Y482" s="328">
        <v>0.58745198474694416</v>
      </c>
      <c r="Z482" s="328">
        <v>6.5377332553838041E-2</v>
      </c>
      <c r="AA482" s="328">
        <v>0.64826377728571893</v>
      </c>
      <c r="AB482" s="328">
        <v>0.58348897236874508</v>
      </c>
      <c r="AC482" s="328">
        <v>0.68785965720081066</v>
      </c>
      <c r="AD482" s="328">
        <v>0.20401518849284672</v>
      </c>
      <c r="AE482" s="328">
        <v>0.13196211940832958</v>
      </c>
      <c r="AF482" s="328">
        <v>0.29003206088168287</v>
      </c>
      <c r="AG482" s="328">
        <v>0.26911077906456971</v>
      </c>
      <c r="AH482" s="328">
        <v>0.40937744140290588</v>
      </c>
      <c r="AI482" s="328">
        <v>0.39148929339937699</v>
      </c>
      <c r="AJ482" s="328">
        <v>0.52416494132640379</v>
      </c>
      <c r="AK482" s="328">
        <v>0.89544568516005363</v>
      </c>
      <c r="AL482" s="328">
        <v>0.58366341376086339</v>
      </c>
      <c r="AM482" s="328">
        <v>0.97502153013786597</v>
      </c>
      <c r="AN482" s="328">
        <v>0.11183115684320155</v>
      </c>
      <c r="AO482" s="328">
        <v>0.42006531875733</v>
      </c>
      <c r="AP482" s="328">
        <v>0.25115867425012839</v>
      </c>
      <c r="AQ482" s="328">
        <v>0.17269617534007953</v>
      </c>
      <c r="AR482" s="328">
        <v>0.46041780097674812</v>
      </c>
      <c r="AS482" s="328">
        <v>0.98998636690605579</v>
      </c>
      <c r="AT482" s="328">
        <v>0.19761577775130079</v>
      </c>
      <c r="AU482" s="328">
        <v>0.33428611844532519</v>
      </c>
      <c r="AV482" s="328">
        <v>0.84317404088953762</v>
      </c>
      <c r="AW482" s="328">
        <v>0.99552038875710469</v>
      </c>
      <c r="AX482" s="328">
        <v>1.95566392382025E-2</v>
      </c>
      <c r="AY482" s="328">
        <v>0.6930282036351505</v>
      </c>
      <c r="AZ482" s="328">
        <v>0.31053713554382179</v>
      </c>
      <c r="BA482" s="328">
        <v>0.7629540588172663</v>
      </c>
      <c r="BB482" s="328">
        <v>0.38089599771623384</v>
      </c>
      <c r="BC482" s="328">
        <v>0.37771783738415499</v>
      </c>
      <c r="BD482" s="328">
        <v>0.99456254360489105</v>
      </c>
      <c r="BE482" s="328">
        <v>0.57973148058266855</v>
      </c>
      <c r="BF482" s="328">
        <v>0.98714332329549337</v>
      </c>
      <c r="BG482" s="328">
        <v>0.92119144649311413</v>
      </c>
      <c r="BH482" s="328">
        <v>0.5978769550594043</v>
      </c>
      <c r="BI482" s="328">
        <v>0.54476048630418461</v>
      </c>
      <c r="BJ482" s="328">
        <v>0.14215335326391076</v>
      </c>
      <c r="BK482" s="328">
        <v>0.23994633287703948</v>
      </c>
      <c r="BL482" s="328">
        <v>0.46072180857225664</v>
      </c>
      <c r="BM482" s="328">
        <v>8.5913213940103539E-2</v>
      </c>
      <c r="BN482" s="328">
        <v>0.23447701509007368</v>
      </c>
      <c r="BO482" s="328">
        <v>0.40390095986825347</v>
      </c>
      <c r="BP482" s="328">
        <v>0.54704603451758871</v>
      </c>
      <c r="BQ482" s="328">
        <v>0.48585037902006967</v>
      </c>
      <c r="BR482" s="328">
        <v>0.66955237791297884</v>
      </c>
      <c r="BS482" s="328">
        <v>0.6872731935899079</v>
      </c>
      <c r="BT482" s="328">
        <v>0.59707832211749867</v>
      </c>
      <c r="BU482" s="328">
        <v>0.42036173268964117</v>
      </c>
      <c r="BV482" s="328">
        <v>0.16583484438743401</v>
      </c>
      <c r="BW482" s="328">
        <v>0.46684670727539079</v>
      </c>
      <c r="BX482" s="328">
        <v>0.19327350256523079</v>
      </c>
      <c r="BY482" s="328">
        <v>0.62564446557699327</v>
      </c>
      <c r="BZ482" s="328">
        <v>0.49347454616120068</v>
      </c>
      <c r="CA482" s="328">
        <v>0.42438687355040106</v>
      </c>
      <c r="CB482" s="328">
        <v>0.74662616953791439</v>
      </c>
      <c r="CC482" s="328">
        <v>0.97189925278045508</v>
      </c>
      <c r="CD482" s="328">
        <v>0.59029493157559565</v>
      </c>
      <c r="CE482" s="328">
        <v>0.48793692392664623</v>
      </c>
      <c r="CF482" s="328">
        <v>0.63546580575901324</v>
      </c>
      <c r="CG482" s="328">
        <v>0.32095545895356548</v>
      </c>
      <c r="CH482" s="328">
        <v>0.43493522393877715</v>
      </c>
      <c r="CI482" s="328">
        <v>0.75409856096152206</v>
      </c>
      <c r="CJ482" s="328">
        <v>0.25565817638970856</v>
      </c>
      <c r="CK482" s="328">
        <v>0.27614095020116736</v>
      </c>
      <c r="CL482" s="328">
        <v>0.7777865254280123</v>
      </c>
      <c r="CM482" s="328">
        <v>0.63003684555377637</v>
      </c>
      <c r="CN482" s="328">
        <v>0.79080041796687106</v>
      </c>
      <c r="CO482" s="328">
        <v>0.17880172566805275</v>
      </c>
      <c r="CP482" s="328">
        <v>0.81749828533400759</v>
      </c>
      <c r="CQ482" s="328">
        <v>0.58285351388758788</v>
      </c>
      <c r="CR482" s="328">
        <v>0.81257110108996344</v>
      </c>
      <c r="CS482" s="328">
        <v>0.69847292546103334</v>
      </c>
      <c r="CT482" s="328">
        <v>0.56443303468784922</v>
      </c>
      <c r="CU482" s="328">
        <v>0.93022241381611082</v>
      </c>
      <c r="CV482" s="328">
        <v>0.54164987780445961</v>
      </c>
      <c r="CW482" s="329">
        <v>2.4207308546532413E-2</v>
      </c>
    </row>
    <row r="483" spans="1:101" x14ac:dyDescent="0.25">
      <c r="A483" s="322">
        <v>481</v>
      </c>
      <c r="B483" s="327">
        <v>0.34765638462004222</v>
      </c>
      <c r="C483" s="328">
        <v>0.81408703300559271</v>
      </c>
      <c r="D483" s="328">
        <v>0.86475241573776263</v>
      </c>
      <c r="E483" s="328">
        <v>0.67228577842628789</v>
      </c>
      <c r="F483" s="328">
        <v>5.784263704948911E-2</v>
      </c>
      <c r="G483" s="328">
        <v>0.87490673149285025</v>
      </c>
      <c r="H483" s="328">
        <v>0.9508941241756248</v>
      </c>
      <c r="I483" s="328">
        <v>0.35526536614162652</v>
      </c>
      <c r="J483" s="328">
        <v>0.14350366351064858</v>
      </c>
      <c r="K483" s="328">
        <v>0.8956573405923971</v>
      </c>
      <c r="L483" s="328">
        <v>0.65217286394064966</v>
      </c>
      <c r="M483" s="328">
        <v>0.58333612616320862</v>
      </c>
      <c r="N483" s="328">
        <v>0.57987318854706538</v>
      </c>
      <c r="O483" s="328">
        <v>0.27565682153521198</v>
      </c>
      <c r="P483" s="328">
        <v>0.19189100874894605</v>
      </c>
      <c r="Q483" s="328">
        <v>0.84302688172751461</v>
      </c>
      <c r="R483" s="328">
        <v>0.30751346890904774</v>
      </c>
      <c r="S483" s="328">
        <v>0.14315082856894845</v>
      </c>
      <c r="T483" s="328">
        <v>0.83673919438758682</v>
      </c>
      <c r="U483" s="328">
        <v>0.47404723928217107</v>
      </c>
      <c r="V483" s="328">
        <v>0.19533799324622869</v>
      </c>
      <c r="W483" s="328">
        <v>0.25051687123082056</v>
      </c>
      <c r="X483" s="328">
        <v>0.25497177591080455</v>
      </c>
      <c r="Y483" s="328">
        <v>0.48752882920511031</v>
      </c>
      <c r="Z483" s="328">
        <v>0.50389947180743899</v>
      </c>
      <c r="AA483" s="328">
        <v>0.92885566141885922</v>
      </c>
      <c r="AB483" s="328">
        <v>0.36334705516936783</v>
      </c>
      <c r="AC483" s="328">
        <v>0.77357990259568865</v>
      </c>
      <c r="AD483" s="328">
        <v>0.72953317209803714</v>
      </c>
      <c r="AE483" s="328">
        <v>0.51461238816256882</v>
      </c>
      <c r="AF483" s="328">
        <v>0.99764976263697314</v>
      </c>
      <c r="AG483" s="328">
        <v>0.4004992909094105</v>
      </c>
      <c r="AH483" s="328">
        <v>0.76992760330139109</v>
      </c>
      <c r="AI483" s="328">
        <v>2.9525316719676065E-2</v>
      </c>
      <c r="AJ483" s="328">
        <v>0.19921975100300138</v>
      </c>
      <c r="AK483" s="328">
        <v>0.18320066383364075</v>
      </c>
      <c r="AL483" s="328">
        <v>0.51616446744503297</v>
      </c>
      <c r="AM483" s="328">
        <v>0.98447851949651888</v>
      </c>
      <c r="AN483" s="328">
        <v>0.80641857052735744</v>
      </c>
      <c r="AO483" s="328">
        <v>0.98659216937279126</v>
      </c>
      <c r="AP483" s="328">
        <v>0.7054340454182082</v>
      </c>
      <c r="AQ483" s="328">
        <v>0.23559744898724588</v>
      </c>
      <c r="AR483" s="328">
        <v>0.85514077000765831</v>
      </c>
      <c r="AS483" s="328">
        <v>0.52505602331540602</v>
      </c>
      <c r="AT483" s="328">
        <v>0.8000723811278414</v>
      </c>
      <c r="AU483" s="328">
        <v>0.75848410868135563</v>
      </c>
      <c r="AV483" s="328">
        <v>0.92321795498294579</v>
      </c>
      <c r="AW483" s="328">
        <v>0.26517238975742341</v>
      </c>
      <c r="AX483" s="328">
        <v>0.74650258643012357</v>
      </c>
      <c r="AY483" s="328">
        <v>0.72733543175952953</v>
      </c>
      <c r="AZ483" s="328">
        <v>0.17223043833522755</v>
      </c>
      <c r="BA483" s="328">
        <v>0.41574685165087644</v>
      </c>
      <c r="BB483" s="328">
        <v>0.6365211165858744</v>
      </c>
      <c r="BC483" s="328">
        <v>0.83259181602620713</v>
      </c>
      <c r="BD483" s="328">
        <v>4.8258838341977972E-2</v>
      </c>
      <c r="BE483" s="328">
        <v>0.35850826721187179</v>
      </c>
      <c r="BF483" s="328">
        <v>0.42867683184203864</v>
      </c>
      <c r="BG483" s="328">
        <v>0.2465645586348697</v>
      </c>
      <c r="BH483" s="328">
        <v>8.4809449121406644E-2</v>
      </c>
      <c r="BI483" s="328">
        <v>0.93593575859462597</v>
      </c>
      <c r="BJ483" s="328">
        <v>0.50278290928142289</v>
      </c>
      <c r="BK483" s="328">
        <v>0.81649767867667777</v>
      </c>
      <c r="BL483" s="328">
        <v>0.50651690922683823</v>
      </c>
      <c r="BM483" s="328">
        <v>0.29837930368570209</v>
      </c>
      <c r="BN483" s="328">
        <v>0.83959738686851937</v>
      </c>
      <c r="BO483" s="328">
        <v>0.27571831748845721</v>
      </c>
      <c r="BP483" s="328">
        <v>6.9123138564981756E-2</v>
      </c>
      <c r="BQ483" s="328">
        <v>0.40382568699507004</v>
      </c>
      <c r="BR483" s="328">
        <v>5.3549620924497887E-2</v>
      </c>
      <c r="BS483" s="328">
        <v>0.6937323955115744</v>
      </c>
      <c r="BT483" s="328">
        <v>0.53957850311308331</v>
      </c>
      <c r="BU483" s="328">
        <v>0.343429504949887</v>
      </c>
      <c r="BV483" s="328">
        <v>0.57820993584700542</v>
      </c>
      <c r="BW483" s="328">
        <v>1.5809522914495666E-2</v>
      </c>
      <c r="BX483" s="328">
        <v>0.8381130431200261</v>
      </c>
      <c r="BY483" s="328">
        <v>0.76212464113667888</v>
      </c>
      <c r="BZ483" s="328">
        <v>0.55422040004289741</v>
      </c>
      <c r="CA483" s="328">
        <v>0.25298190084443739</v>
      </c>
      <c r="CB483" s="328">
        <v>0.48672264144657973</v>
      </c>
      <c r="CC483" s="328">
        <v>0.50415768800932526</v>
      </c>
      <c r="CD483" s="328">
        <v>0.44557947380819662</v>
      </c>
      <c r="CE483" s="328">
        <v>0.5290698617418732</v>
      </c>
      <c r="CF483" s="328">
        <v>0.18058995611571804</v>
      </c>
      <c r="CG483" s="328">
        <v>0.71974629230929565</v>
      </c>
      <c r="CH483" s="328">
        <v>0.41759005318730669</v>
      </c>
      <c r="CI483" s="328">
        <v>0.79170577803040132</v>
      </c>
      <c r="CJ483" s="328">
        <v>0.11192165444727653</v>
      </c>
      <c r="CK483" s="328">
        <v>0.82595638548162365</v>
      </c>
      <c r="CL483" s="328">
        <v>0.32495708190400774</v>
      </c>
      <c r="CM483" s="328">
        <v>0.80319685427638832</v>
      </c>
      <c r="CN483" s="328">
        <v>0.59319656744255256</v>
      </c>
      <c r="CO483" s="328">
        <v>2.7605471799469594E-2</v>
      </c>
      <c r="CP483" s="328">
        <v>0.82168825597768524</v>
      </c>
      <c r="CQ483" s="328">
        <v>0.1104436141138363</v>
      </c>
      <c r="CR483" s="328">
        <v>2.503871430515181E-2</v>
      </c>
      <c r="CS483" s="328">
        <v>0.66379789394626099</v>
      </c>
      <c r="CT483" s="328">
        <v>7.1353462072496932E-2</v>
      </c>
      <c r="CU483" s="328">
        <v>0.56018769752677144</v>
      </c>
      <c r="CV483" s="328">
        <v>0.53276426195714044</v>
      </c>
      <c r="CW483" s="329">
        <v>0.75396222534594237</v>
      </c>
    </row>
    <row r="484" spans="1:101" x14ac:dyDescent="0.25">
      <c r="A484" s="322">
        <v>482</v>
      </c>
      <c r="B484" s="327">
        <v>0.88839794947530248</v>
      </c>
      <c r="C484" s="328">
        <v>0.17366451130278993</v>
      </c>
      <c r="D484" s="328">
        <v>0.85258214868394977</v>
      </c>
      <c r="E484" s="328">
        <v>0.29081821247065798</v>
      </c>
      <c r="F484" s="328">
        <v>0.52079914523642579</v>
      </c>
      <c r="G484" s="328">
        <v>0.11791993280720026</v>
      </c>
      <c r="H484" s="328">
        <v>0.86073340571223023</v>
      </c>
      <c r="I484" s="328">
        <v>0.98077591433592648</v>
      </c>
      <c r="J484" s="328">
        <v>0.28350960011988047</v>
      </c>
      <c r="K484" s="328">
        <v>0.59579975804473406</v>
      </c>
      <c r="L484" s="328">
        <v>0.39721332194354986</v>
      </c>
      <c r="M484" s="328">
        <v>0.63682862204161417</v>
      </c>
      <c r="N484" s="328">
        <v>0.98540243213035228</v>
      </c>
      <c r="O484" s="328">
        <v>0.46424560049787633</v>
      </c>
      <c r="P484" s="328">
        <v>0.24392089482298851</v>
      </c>
      <c r="Q484" s="328">
        <v>0.21243990249698208</v>
      </c>
      <c r="R484" s="328">
        <v>0.68019564400915788</v>
      </c>
      <c r="S484" s="328">
        <v>0.90981071695605276</v>
      </c>
      <c r="T484" s="328">
        <v>0.77730149978511975</v>
      </c>
      <c r="U484" s="328">
        <v>2.3226201524594536E-2</v>
      </c>
      <c r="V484" s="328">
        <v>0.84928310106512273</v>
      </c>
      <c r="W484" s="328">
        <v>0.75310794230432831</v>
      </c>
      <c r="X484" s="328">
        <v>0.52393972431243885</v>
      </c>
      <c r="Y484" s="328">
        <v>0.56645050818313836</v>
      </c>
      <c r="Z484" s="328">
        <v>0.28627815223462449</v>
      </c>
      <c r="AA484" s="328">
        <v>0.14306841974960571</v>
      </c>
      <c r="AB484" s="328">
        <v>0.99046695501978554</v>
      </c>
      <c r="AC484" s="328">
        <v>0.15350146902130346</v>
      </c>
      <c r="AD484" s="328">
        <v>0.73563512119611385</v>
      </c>
      <c r="AE484" s="328">
        <v>0.92618160669456762</v>
      </c>
      <c r="AF484" s="328">
        <v>0.88912132102415153</v>
      </c>
      <c r="AG484" s="328">
        <v>0.92217225776153566</v>
      </c>
      <c r="AH484" s="328">
        <v>0.13329915638526302</v>
      </c>
      <c r="AI484" s="328">
        <v>0.77135900439297633</v>
      </c>
      <c r="AJ484" s="328">
        <v>0.50574052270907099</v>
      </c>
      <c r="AK484" s="328">
        <v>0.86500510557962151</v>
      </c>
      <c r="AL484" s="328">
        <v>0.96620986785373564</v>
      </c>
      <c r="AM484" s="328">
        <v>0.1209246349003017</v>
      </c>
      <c r="AN484" s="328">
        <v>9.2006306971114782E-2</v>
      </c>
      <c r="AO484" s="328">
        <v>0.70994657422061191</v>
      </c>
      <c r="AP484" s="328">
        <v>0.47927565901605895</v>
      </c>
      <c r="AQ484" s="328">
        <v>0.54635490553552035</v>
      </c>
      <c r="AR484" s="328">
        <v>0.49674900600776795</v>
      </c>
      <c r="AS484" s="328">
        <v>0.66841300711612917</v>
      </c>
      <c r="AT484" s="328">
        <v>1.9079835230441766E-2</v>
      </c>
      <c r="AU484" s="328">
        <v>0.61643442533733328</v>
      </c>
      <c r="AV484" s="328">
        <v>0.29251731264473668</v>
      </c>
      <c r="AW484" s="328">
        <v>0.78764298277643596</v>
      </c>
      <c r="AX484" s="328">
        <v>9.8802207758193816E-2</v>
      </c>
      <c r="AY484" s="328">
        <v>0.17892896092018162</v>
      </c>
      <c r="AZ484" s="328">
        <v>7.2814340288512414E-2</v>
      </c>
      <c r="BA484" s="328">
        <v>0.50059916486267264</v>
      </c>
      <c r="BB484" s="328">
        <v>0.44982226052151209</v>
      </c>
      <c r="BC484" s="328">
        <v>0.33041222918095725</v>
      </c>
      <c r="BD484" s="328">
        <v>0.95700555558555012</v>
      </c>
      <c r="BE484" s="328">
        <v>0.68451016826973921</v>
      </c>
      <c r="BF484" s="328">
        <v>0.62349135695632119</v>
      </c>
      <c r="BG484" s="328">
        <v>0.86573140834400353</v>
      </c>
      <c r="BH484" s="328">
        <v>0.87340922365962825</v>
      </c>
      <c r="BI484" s="328">
        <v>0.31139304339046792</v>
      </c>
      <c r="BJ484" s="328">
        <v>0.50665500045104395</v>
      </c>
      <c r="BK484" s="328">
        <v>0.24734660802900166</v>
      </c>
      <c r="BL484" s="328">
        <v>0.57604654704537439</v>
      </c>
      <c r="BM484" s="328">
        <v>0.7120755396372882</v>
      </c>
      <c r="BN484" s="328">
        <v>0.75059937028007062</v>
      </c>
      <c r="BO484" s="328">
        <v>0.50627687316554648</v>
      </c>
      <c r="BP484" s="328">
        <v>7.9900756722445898E-2</v>
      </c>
      <c r="BQ484" s="328">
        <v>0.61455090764031817</v>
      </c>
      <c r="BR484" s="328">
        <v>4.8532341013802327E-2</v>
      </c>
      <c r="BS484" s="328">
        <v>0.58782718969762593</v>
      </c>
      <c r="BT484" s="328">
        <v>0.30917737705664461</v>
      </c>
      <c r="BU484" s="328">
        <v>0.91036920249974873</v>
      </c>
      <c r="BV484" s="328">
        <v>0.56269336264363923</v>
      </c>
      <c r="BW484" s="328">
        <v>0.35874636220773359</v>
      </c>
      <c r="BX484" s="328">
        <v>0.64717531642733483</v>
      </c>
      <c r="BY484" s="328">
        <v>0.7762817924578389</v>
      </c>
      <c r="BZ484" s="328">
        <v>0.40473865763766259</v>
      </c>
      <c r="CA484" s="328">
        <v>0.49729969496993509</v>
      </c>
      <c r="CB484" s="328">
        <v>0.24858325914255786</v>
      </c>
      <c r="CC484" s="328">
        <v>5.0916949108334331E-2</v>
      </c>
      <c r="CD484" s="328">
        <v>0.44441459169552111</v>
      </c>
      <c r="CE484" s="328">
        <v>0.22642853741789537</v>
      </c>
      <c r="CF484" s="328">
        <v>0.68491227935327004</v>
      </c>
      <c r="CG484" s="328">
        <v>0.95177665870168315</v>
      </c>
      <c r="CH484" s="328">
        <v>0.75222461945262631</v>
      </c>
      <c r="CI484" s="328">
        <v>0.39494269403669424</v>
      </c>
      <c r="CJ484" s="328">
        <v>2.5252745420666134E-2</v>
      </c>
      <c r="CK484" s="328">
        <v>0.2552583698952855</v>
      </c>
      <c r="CL484" s="328">
        <v>0.67178744693207992</v>
      </c>
      <c r="CM484" s="328">
        <v>0.37625791357862504</v>
      </c>
      <c r="CN484" s="328">
        <v>0.25783528948193268</v>
      </c>
      <c r="CO484" s="328">
        <v>0.8581490700622032</v>
      </c>
      <c r="CP484" s="328">
        <v>0.19346877746152824</v>
      </c>
      <c r="CQ484" s="328">
        <v>0.91272935508906183</v>
      </c>
      <c r="CR484" s="328">
        <v>0.72432066578227783</v>
      </c>
      <c r="CS484" s="328">
        <v>0.12796541075020773</v>
      </c>
      <c r="CT484" s="328">
        <v>0.60568577030523585</v>
      </c>
      <c r="CU484" s="328">
        <v>0.34589227069526518</v>
      </c>
      <c r="CV484" s="328">
        <v>0.12432804748495685</v>
      </c>
      <c r="CW484" s="329">
        <v>0.40539855052377716</v>
      </c>
    </row>
    <row r="485" spans="1:101" x14ac:dyDescent="0.25">
      <c r="A485" s="322">
        <v>483</v>
      </c>
      <c r="B485" s="327">
        <v>0.88926966531919849</v>
      </c>
      <c r="C485" s="328">
        <v>0.45215095396253902</v>
      </c>
      <c r="D485" s="328">
        <v>0.19145238549283428</v>
      </c>
      <c r="E485" s="328">
        <v>0.97643215866345834</v>
      </c>
      <c r="F485" s="328">
        <v>0.75565590404570582</v>
      </c>
      <c r="G485" s="328">
        <v>0.99907354316352137</v>
      </c>
      <c r="H485" s="328">
        <v>2.0255703682180659E-2</v>
      </c>
      <c r="I485" s="328">
        <v>0.79355854089409461</v>
      </c>
      <c r="J485" s="328">
        <v>1.7245228292246395E-2</v>
      </c>
      <c r="K485" s="328">
        <v>0.75168394240331793</v>
      </c>
      <c r="L485" s="328">
        <v>0.22074812761496432</v>
      </c>
      <c r="M485" s="328">
        <v>7.1319363823758142E-2</v>
      </c>
      <c r="N485" s="328">
        <v>0.27135851015903789</v>
      </c>
      <c r="O485" s="328">
        <v>0.80335808430047084</v>
      </c>
      <c r="P485" s="328">
        <v>0.77489028142885008</v>
      </c>
      <c r="Q485" s="328">
        <v>0.35764350066772921</v>
      </c>
      <c r="R485" s="328">
        <v>0.27327427088451284</v>
      </c>
      <c r="S485" s="328">
        <v>0.975201461467611</v>
      </c>
      <c r="T485" s="328">
        <v>0.1542024997832474</v>
      </c>
      <c r="U485" s="328">
        <v>0.69208614746840436</v>
      </c>
      <c r="V485" s="328">
        <v>0.2953421978330617</v>
      </c>
      <c r="W485" s="328">
        <v>0.40906106696995104</v>
      </c>
      <c r="X485" s="328">
        <v>8.4216969635408034E-2</v>
      </c>
      <c r="Y485" s="328">
        <v>7.7074314591274451E-3</v>
      </c>
      <c r="Z485" s="328">
        <v>0.21255497933691192</v>
      </c>
      <c r="AA485" s="328">
        <v>0.53928374349343944</v>
      </c>
      <c r="AB485" s="328">
        <v>0.23176372592554895</v>
      </c>
      <c r="AC485" s="328">
        <v>0.40438513812979449</v>
      </c>
      <c r="AD485" s="328">
        <v>0.47906432728040182</v>
      </c>
      <c r="AE485" s="328">
        <v>0.44392735118393212</v>
      </c>
      <c r="AF485" s="328">
        <v>0.40495193498065429</v>
      </c>
      <c r="AG485" s="328">
        <v>0.73635732842700641</v>
      </c>
      <c r="AH485" s="328">
        <v>0.56791542337676004</v>
      </c>
      <c r="AI485" s="328">
        <v>0.64611778894853966</v>
      </c>
      <c r="AJ485" s="328">
        <v>4.2277263918722774E-2</v>
      </c>
      <c r="AK485" s="328">
        <v>0.16548416461625237</v>
      </c>
      <c r="AL485" s="328">
        <v>0.56962175719329733</v>
      </c>
      <c r="AM485" s="328">
        <v>0.91523054093429579</v>
      </c>
      <c r="AN485" s="328">
        <v>0.70429261623907058</v>
      </c>
      <c r="AO485" s="328">
        <v>0.98489071840109776</v>
      </c>
      <c r="AP485" s="328">
        <v>0.3668192486945383</v>
      </c>
      <c r="AQ485" s="328">
        <v>0.78432296581543981</v>
      </c>
      <c r="AR485" s="328">
        <v>0.79689596987454636</v>
      </c>
      <c r="AS485" s="328">
        <v>0.60046943162241284</v>
      </c>
      <c r="AT485" s="328">
        <v>0.6142942677533858</v>
      </c>
      <c r="AU485" s="328">
        <v>0.56779598646929141</v>
      </c>
      <c r="AV485" s="328">
        <v>0.42953332476093609</v>
      </c>
      <c r="AW485" s="328">
        <v>0.5828500165534285</v>
      </c>
      <c r="AX485" s="328">
        <v>0.48402490065068937</v>
      </c>
      <c r="AY485" s="328">
        <v>0.74922661307243388</v>
      </c>
      <c r="AZ485" s="328">
        <v>2.0433968596846874E-2</v>
      </c>
      <c r="BA485" s="328">
        <v>0.48477782848384621</v>
      </c>
      <c r="BB485" s="328">
        <v>0.51719305295576889</v>
      </c>
      <c r="BC485" s="328">
        <v>0.40211369916368711</v>
      </c>
      <c r="BD485" s="328">
        <v>0.10726941160572023</v>
      </c>
      <c r="BE485" s="328">
        <v>0.99105438406225677</v>
      </c>
      <c r="BF485" s="328">
        <v>0.39489369709224875</v>
      </c>
      <c r="BG485" s="328">
        <v>7.2933539215472187E-2</v>
      </c>
      <c r="BH485" s="328">
        <v>0.89354753913260865</v>
      </c>
      <c r="BI485" s="328">
        <v>0.62852410821600735</v>
      </c>
      <c r="BJ485" s="328">
        <v>0.90461556708352386</v>
      </c>
      <c r="BK485" s="328">
        <v>0.35041830084469439</v>
      </c>
      <c r="BL485" s="328">
        <v>5.239688052471192E-2</v>
      </c>
      <c r="BM485" s="328">
        <v>0.62226855969697947</v>
      </c>
      <c r="BN485" s="328">
        <v>0.63313437853722943</v>
      </c>
      <c r="BO485" s="328">
        <v>0.50852132157520291</v>
      </c>
      <c r="BP485" s="328">
        <v>0.98348717689844722</v>
      </c>
      <c r="BQ485" s="328">
        <v>8.7113908757752601E-2</v>
      </c>
      <c r="BR485" s="328">
        <v>0.90018345780496989</v>
      </c>
      <c r="BS485" s="328">
        <v>0.95032671195493212</v>
      </c>
      <c r="BT485" s="328">
        <v>0.5655580745851605</v>
      </c>
      <c r="BU485" s="328">
        <v>0.88553402955381011</v>
      </c>
      <c r="BV485" s="328">
        <v>0.21892002447710146</v>
      </c>
      <c r="BW485" s="328">
        <v>5.9714169771552861E-2</v>
      </c>
      <c r="BX485" s="328">
        <v>0.55236023182026095</v>
      </c>
      <c r="BY485" s="328">
        <v>0.70778981998906065</v>
      </c>
      <c r="BZ485" s="328">
        <v>0.34944141846672783</v>
      </c>
      <c r="CA485" s="328">
        <v>8.3814181843662183E-2</v>
      </c>
      <c r="CB485" s="328">
        <v>0.24467780421210961</v>
      </c>
      <c r="CC485" s="328">
        <v>0.44595867172945991</v>
      </c>
      <c r="CD485" s="328">
        <v>0.37006313074329</v>
      </c>
      <c r="CE485" s="328">
        <v>0.71455431618749454</v>
      </c>
      <c r="CF485" s="328">
        <v>0.22633023191957502</v>
      </c>
      <c r="CG485" s="328">
        <v>0.36933112245816346</v>
      </c>
      <c r="CH485" s="328">
        <v>0.91575127482873686</v>
      </c>
      <c r="CI485" s="328">
        <v>0.77137854704652509</v>
      </c>
      <c r="CJ485" s="328">
        <v>0.4520029362298823</v>
      </c>
      <c r="CK485" s="328">
        <v>0.55324316816519659</v>
      </c>
      <c r="CL485" s="328">
        <v>0.57087230459764804</v>
      </c>
      <c r="CM485" s="328">
        <v>0.16444973550959752</v>
      </c>
      <c r="CN485" s="328">
        <v>0.14524653881974947</v>
      </c>
      <c r="CO485" s="328">
        <v>0.72774723498345684</v>
      </c>
      <c r="CP485" s="328">
        <v>0.7947918338042792</v>
      </c>
      <c r="CQ485" s="328">
        <v>0.18338077920037832</v>
      </c>
      <c r="CR485" s="328">
        <v>0.36812971907062142</v>
      </c>
      <c r="CS485" s="328">
        <v>0.76232637442592477</v>
      </c>
      <c r="CT485" s="328">
        <v>0.73914797481060379</v>
      </c>
      <c r="CU485" s="328">
        <v>0.96326377991329126</v>
      </c>
      <c r="CV485" s="328">
        <v>0.55937269246627519</v>
      </c>
      <c r="CW485" s="329">
        <v>0.82159098656002372</v>
      </c>
    </row>
    <row r="486" spans="1:101" x14ac:dyDescent="0.25">
      <c r="A486" s="322">
        <v>484</v>
      </c>
      <c r="B486" s="327">
        <v>0.51382645022700224</v>
      </c>
      <c r="C486" s="328">
        <v>0.66716853409441113</v>
      </c>
      <c r="D486" s="328">
        <v>0.58378223284691733</v>
      </c>
      <c r="E486" s="328">
        <v>4.3942287114979273E-2</v>
      </c>
      <c r="F486" s="328">
        <v>8.313664818315214E-2</v>
      </c>
      <c r="G486" s="328">
        <v>3.6245225542318682E-2</v>
      </c>
      <c r="H486" s="328">
        <v>0.70512576398508875</v>
      </c>
      <c r="I486" s="328">
        <v>0.5581939903870996</v>
      </c>
      <c r="J486" s="328">
        <v>0.9649677511229342</v>
      </c>
      <c r="K486" s="328">
        <v>0.27685976471639884</v>
      </c>
      <c r="L486" s="328">
        <v>0.72304099979261593</v>
      </c>
      <c r="M486" s="328">
        <v>0.94181816728498524</v>
      </c>
      <c r="N486" s="328">
        <v>0.10049058829185586</v>
      </c>
      <c r="O486" s="328">
        <v>0.78676725571460171</v>
      </c>
      <c r="P486" s="328">
        <v>0.94726685971330515</v>
      </c>
      <c r="Q486" s="328">
        <v>0.73462662532365508</v>
      </c>
      <c r="R486" s="328">
        <v>0.26845263084184556</v>
      </c>
      <c r="S486" s="328">
        <v>0.38266574560500555</v>
      </c>
      <c r="T486" s="328">
        <v>0.42808564308532571</v>
      </c>
      <c r="U486" s="328">
        <v>0.6446357292609135</v>
      </c>
      <c r="V486" s="328">
        <v>6.5568758974102082E-2</v>
      </c>
      <c r="W486" s="328">
        <v>8.3760541680170775E-2</v>
      </c>
      <c r="X486" s="328">
        <v>0.82559559885631728</v>
      </c>
      <c r="Y486" s="328">
        <v>5.3484931129321511E-2</v>
      </c>
      <c r="Z486" s="328">
        <v>0.40055754114385977</v>
      </c>
      <c r="AA486" s="328">
        <v>0.98822853705032632</v>
      </c>
      <c r="AB486" s="328">
        <v>0.62191326941601766</v>
      </c>
      <c r="AC486" s="328">
        <v>0.52500090960424473</v>
      </c>
      <c r="AD486" s="328">
        <v>0.33263064433803802</v>
      </c>
      <c r="AE486" s="328">
        <v>0.2172157780208277</v>
      </c>
      <c r="AF486" s="328">
        <v>0.24160124832949847</v>
      </c>
      <c r="AG486" s="328">
        <v>0.46453447721380403</v>
      </c>
      <c r="AH486" s="328">
        <v>0.76431477164801365</v>
      </c>
      <c r="AI486" s="328">
        <v>0.40497639738740698</v>
      </c>
      <c r="AJ486" s="328">
        <v>0.6906081434420992</v>
      </c>
      <c r="AK486" s="328">
        <v>0.67121274397748532</v>
      </c>
      <c r="AL486" s="328">
        <v>0.39747788463251954</v>
      </c>
      <c r="AM486" s="328">
        <v>0.2148830721799051</v>
      </c>
      <c r="AN486" s="328">
        <v>0.14096305739296344</v>
      </c>
      <c r="AO486" s="328">
        <v>0.70303258606597607</v>
      </c>
      <c r="AP486" s="328">
        <v>0.85662298667779591</v>
      </c>
      <c r="AQ486" s="328">
        <v>0.50585569699098176</v>
      </c>
      <c r="AR486" s="328">
        <v>2.0843503311980482E-2</v>
      </c>
      <c r="AS486" s="328">
        <v>0.36853265719436235</v>
      </c>
      <c r="AT486" s="328">
        <v>0.68858190791760832</v>
      </c>
      <c r="AU486" s="328">
        <v>7.7441305049965381E-2</v>
      </c>
      <c r="AV486" s="328">
        <v>0.44890499414177221</v>
      </c>
      <c r="AW486" s="328">
        <v>1.1071921813654129E-2</v>
      </c>
      <c r="AX486" s="328">
        <v>0.85849590730281844</v>
      </c>
      <c r="AY486" s="328">
        <v>0.92082549703333783</v>
      </c>
      <c r="AZ486" s="328">
        <v>0.48154567457893571</v>
      </c>
      <c r="BA486" s="328">
        <v>0.87475206343003276</v>
      </c>
      <c r="BB486" s="328">
        <v>0.42741405087244111</v>
      </c>
      <c r="BC486" s="328">
        <v>0.90901616249560835</v>
      </c>
      <c r="BD486" s="328">
        <v>0.54642851767678025</v>
      </c>
      <c r="BE486" s="328">
        <v>0.32888877379730985</v>
      </c>
      <c r="BF486" s="328">
        <v>0.32906488857185345</v>
      </c>
      <c r="BG486" s="328">
        <v>0.83864794694768041</v>
      </c>
      <c r="BH486" s="328">
        <v>0.46303961094613744</v>
      </c>
      <c r="BI486" s="328">
        <v>3.2468358568760181E-3</v>
      </c>
      <c r="BJ486" s="328">
        <v>0.83072019852577217</v>
      </c>
      <c r="BK486" s="328">
        <v>0.12862958850502437</v>
      </c>
      <c r="BL486" s="328">
        <v>0.34486624678943034</v>
      </c>
      <c r="BM486" s="328">
        <v>0.40335136921242931</v>
      </c>
      <c r="BN486" s="328">
        <v>0.36270034244455185</v>
      </c>
      <c r="BO486" s="328">
        <v>0.59447882383958461</v>
      </c>
      <c r="BP486" s="328">
        <v>0.26567360907076143</v>
      </c>
      <c r="BQ486" s="328">
        <v>3.6278853649857723E-2</v>
      </c>
      <c r="BR486" s="328">
        <v>0.70402457764762283</v>
      </c>
      <c r="BS486" s="328">
        <v>0.58143850865212166</v>
      </c>
      <c r="BT486" s="328">
        <v>4.0552403738997711E-2</v>
      </c>
      <c r="BU486" s="328">
        <v>0.70676881659929314</v>
      </c>
      <c r="BV486" s="328">
        <v>0.67658432878540342</v>
      </c>
      <c r="BW486" s="328">
        <v>0.33859010645075482</v>
      </c>
      <c r="BX486" s="328">
        <v>0.60658734011656912</v>
      </c>
      <c r="BY486" s="328">
        <v>0.12622051734296358</v>
      </c>
      <c r="BZ486" s="328">
        <v>0.92250457802781538</v>
      </c>
      <c r="CA486" s="328">
        <v>0.96362941220240828</v>
      </c>
      <c r="CB486" s="328">
        <v>0.99761606460318242</v>
      </c>
      <c r="CC486" s="328">
        <v>0.56109721477604779</v>
      </c>
      <c r="CD486" s="328">
        <v>0.8412737606240861</v>
      </c>
      <c r="CE486" s="328">
        <v>0.59131233580963127</v>
      </c>
      <c r="CF486" s="328">
        <v>0.33326625377957786</v>
      </c>
      <c r="CG486" s="328">
        <v>0.34482678456908794</v>
      </c>
      <c r="CH486" s="328">
        <v>0.5085586496318657</v>
      </c>
      <c r="CI486" s="328">
        <v>0.86433496551113986</v>
      </c>
      <c r="CJ486" s="328">
        <v>0.56578498972526337</v>
      </c>
      <c r="CK486" s="328">
        <v>0.57944231078037278</v>
      </c>
      <c r="CL486" s="328">
        <v>0.2091046456438912</v>
      </c>
      <c r="CM486" s="328">
        <v>0.53135693243318727</v>
      </c>
      <c r="CN486" s="328">
        <v>8.4933580383359741E-2</v>
      </c>
      <c r="CO486" s="328">
        <v>0.10578193532809932</v>
      </c>
      <c r="CP486" s="328">
        <v>0.94710347080410928</v>
      </c>
      <c r="CQ486" s="328">
        <v>0.71446365332146389</v>
      </c>
      <c r="CR486" s="328">
        <v>0.72196280723395745</v>
      </c>
      <c r="CS486" s="328">
        <v>0.84481436004557264</v>
      </c>
      <c r="CT486" s="328">
        <v>6.9214198073562994E-2</v>
      </c>
      <c r="CU486" s="328">
        <v>0.98258145564543931</v>
      </c>
      <c r="CV486" s="328">
        <v>0.27978490000499256</v>
      </c>
      <c r="CW486" s="329">
        <v>0.87851957025803706</v>
      </c>
    </row>
    <row r="487" spans="1:101" x14ac:dyDescent="0.25">
      <c r="A487" s="322">
        <v>485</v>
      </c>
      <c r="B487" s="327">
        <v>0.45006047123128434</v>
      </c>
      <c r="C487" s="328">
        <v>6.5219814087131844E-2</v>
      </c>
      <c r="D487" s="328">
        <v>0.6570588206411907</v>
      </c>
      <c r="E487" s="328">
        <v>0.54206929269217152</v>
      </c>
      <c r="F487" s="328">
        <v>0.95842612118656723</v>
      </c>
      <c r="G487" s="328">
        <v>0.16964345272309345</v>
      </c>
      <c r="H487" s="328">
        <v>0.48735960482892704</v>
      </c>
      <c r="I487" s="328">
        <v>0.2066953845535906</v>
      </c>
      <c r="J487" s="328">
        <v>0.10014215479568311</v>
      </c>
      <c r="K487" s="328">
        <v>0.41634247107901801</v>
      </c>
      <c r="L487" s="328">
        <v>0.82795530475112677</v>
      </c>
      <c r="M487" s="328">
        <v>7.1055963222061536E-2</v>
      </c>
      <c r="N487" s="328">
        <v>0.12288289906321737</v>
      </c>
      <c r="O487" s="328">
        <v>0.53817603117895541</v>
      </c>
      <c r="P487" s="328">
        <v>0.74905506426184121</v>
      </c>
      <c r="Q487" s="328">
        <v>5.7417004246121284E-2</v>
      </c>
      <c r="R487" s="328">
        <v>0.63925110417544762</v>
      </c>
      <c r="S487" s="328">
        <v>0.51417292194807485</v>
      </c>
      <c r="T487" s="328">
        <v>0.143241855154006</v>
      </c>
      <c r="U487" s="328">
        <v>0.79654107301772847</v>
      </c>
      <c r="V487" s="328">
        <v>0.83800715679093152</v>
      </c>
      <c r="W487" s="328">
        <v>0.2173046321204648</v>
      </c>
      <c r="X487" s="328">
        <v>0.99993211529465986</v>
      </c>
      <c r="Y487" s="328">
        <v>0.5729508965931922</v>
      </c>
      <c r="Z487" s="328">
        <v>0.73216140253257378</v>
      </c>
      <c r="AA487" s="328">
        <v>0.41512966035246057</v>
      </c>
      <c r="AB487" s="328">
        <v>0.98692213649912208</v>
      </c>
      <c r="AC487" s="328">
        <v>0.66653355919191948</v>
      </c>
      <c r="AD487" s="328">
        <v>0.3501911210852211</v>
      </c>
      <c r="AE487" s="328">
        <v>0.10551163481971781</v>
      </c>
      <c r="AF487" s="328">
        <v>3.3106351083595165E-2</v>
      </c>
      <c r="AG487" s="328">
        <v>0.71116813546192881</v>
      </c>
      <c r="AH487" s="328">
        <v>0.37261020773458098</v>
      </c>
      <c r="AI487" s="328">
        <v>0.1724034695316039</v>
      </c>
      <c r="AJ487" s="328">
        <v>0.15632805499145697</v>
      </c>
      <c r="AK487" s="328">
        <v>0.29494966365642217</v>
      </c>
      <c r="AL487" s="328">
        <v>1.1678941362813777E-3</v>
      </c>
      <c r="AM487" s="328">
        <v>0.53965293923242097</v>
      </c>
      <c r="AN487" s="328">
        <v>0.89592584894588256</v>
      </c>
      <c r="AO487" s="328">
        <v>0.36680820652568902</v>
      </c>
      <c r="AP487" s="328">
        <v>0.81809867212980514</v>
      </c>
      <c r="AQ487" s="328">
        <v>0.41526775916280423</v>
      </c>
      <c r="AR487" s="328">
        <v>0.82933215802113569</v>
      </c>
      <c r="AS487" s="328">
        <v>0.26415908091621176</v>
      </c>
      <c r="AT487" s="328">
        <v>6.1632645049474855E-2</v>
      </c>
      <c r="AU487" s="328">
        <v>0.26040219621038596</v>
      </c>
      <c r="AV487" s="328">
        <v>0.44073889806883226</v>
      </c>
      <c r="AW487" s="328">
        <v>0.60605205930801009</v>
      </c>
      <c r="AX487" s="328">
        <v>0.35860598611664773</v>
      </c>
      <c r="AY487" s="328">
        <v>0.33714464224089524</v>
      </c>
      <c r="AZ487" s="328">
        <v>8.611208696619066E-2</v>
      </c>
      <c r="BA487" s="328">
        <v>0.85192295983323341</v>
      </c>
      <c r="BB487" s="328">
        <v>3.1299309329861913E-2</v>
      </c>
      <c r="BC487" s="328">
        <v>0.25151640830269928</v>
      </c>
      <c r="BD487" s="328">
        <v>7.9815441883255289E-2</v>
      </c>
      <c r="BE487" s="328">
        <v>0.44485241613061088</v>
      </c>
      <c r="BF487" s="328">
        <v>0.40210529176567911</v>
      </c>
      <c r="BG487" s="328">
        <v>4.1112853378254766E-2</v>
      </c>
      <c r="BH487" s="328">
        <v>0.24936813571063787</v>
      </c>
      <c r="BI487" s="328">
        <v>0.32010208302442789</v>
      </c>
      <c r="BJ487" s="328">
        <v>0.1182465145264624</v>
      </c>
      <c r="BK487" s="328">
        <v>0.80037150182455297</v>
      </c>
      <c r="BL487" s="328">
        <v>1.6934107554646971E-2</v>
      </c>
      <c r="BM487" s="328">
        <v>0.94929498394845702</v>
      </c>
      <c r="BN487" s="328">
        <v>0.77621502257166508</v>
      </c>
      <c r="BO487" s="328">
        <v>0.23668005330019781</v>
      </c>
      <c r="BP487" s="328">
        <v>0.6015620580349923</v>
      </c>
      <c r="BQ487" s="328">
        <v>0.63221934396037494</v>
      </c>
      <c r="BR487" s="328">
        <v>0.98049172684631003</v>
      </c>
      <c r="BS487" s="328">
        <v>0.41822218042796866</v>
      </c>
      <c r="BT487" s="328">
        <v>0.14267957707572609</v>
      </c>
      <c r="BU487" s="328">
        <v>0.27163218190300387</v>
      </c>
      <c r="BV487" s="328">
        <v>0.42519622305736782</v>
      </c>
      <c r="BW487" s="328">
        <v>0.89022549394574746</v>
      </c>
      <c r="BX487" s="328">
        <v>0.36616614619565802</v>
      </c>
      <c r="BY487" s="328">
        <v>0.63466474604479606</v>
      </c>
      <c r="BZ487" s="328">
        <v>0.11546103993673906</v>
      </c>
      <c r="CA487" s="328">
        <v>7.6107942097730419E-2</v>
      </c>
      <c r="CB487" s="328">
        <v>0.75918581225359216</v>
      </c>
      <c r="CC487" s="328">
        <v>0.25866490785966079</v>
      </c>
      <c r="CD487" s="328">
        <v>0.4814573395507189</v>
      </c>
      <c r="CE487" s="328">
        <v>0.95032506521552329</v>
      </c>
      <c r="CF487" s="328">
        <v>0.90031764233395739</v>
      </c>
      <c r="CG487" s="328">
        <v>0.72541453208621554</v>
      </c>
      <c r="CH487" s="328">
        <v>0.87976464580653735</v>
      </c>
      <c r="CI487" s="328">
        <v>0.48314182710302678</v>
      </c>
      <c r="CJ487" s="328">
        <v>0.51845567913632884</v>
      </c>
      <c r="CK487" s="328">
        <v>0.23191975267916343</v>
      </c>
      <c r="CL487" s="328">
        <v>0.24290780240914689</v>
      </c>
      <c r="CM487" s="328">
        <v>0.80525166137707105</v>
      </c>
      <c r="CN487" s="328">
        <v>0.91839580551989042</v>
      </c>
      <c r="CO487" s="328">
        <v>0.81246683074383719</v>
      </c>
      <c r="CP487" s="328">
        <v>0.59132190329204515</v>
      </c>
      <c r="CQ487" s="328">
        <v>0.53132468654278697</v>
      </c>
      <c r="CR487" s="328">
        <v>0.97409446433979863</v>
      </c>
      <c r="CS487" s="328">
        <v>0.81005155912307547</v>
      </c>
      <c r="CT487" s="328">
        <v>0.25894650121138296</v>
      </c>
      <c r="CU487" s="328">
        <v>0.57309060188995087</v>
      </c>
      <c r="CV487" s="328">
        <v>0.45736570708953295</v>
      </c>
      <c r="CW487" s="329">
        <v>0.80462527481114243</v>
      </c>
    </row>
    <row r="488" spans="1:101" x14ac:dyDescent="0.25">
      <c r="A488" s="322">
        <v>486</v>
      </c>
      <c r="B488" s="327">
        <v>7.3012437401166697E-2</v>
      </c>
      <c r="C488" s="328">
        <v>0.63417599364455057</v>
      </c>
      <c r="D488" s="328">
        <v>6.9709458515832878E-2</v>
      </c>
      <c r="E488" s="328">
        <v>0.61733161160126482</v>
      </c>
      <c r="F488" s="328">
        <v>8.5065652967596828E-2</v>
      </c>
      <c r="G488" s="328">
        <v>0.96539335138941329</v>
      </c>
      <c r="H488" s="328">
        <v>0.88973149284930231</v>
      </c>
      <c r="I488" s="328">
        <v>0.84621177577813356</v>
      </c>
      <c r="J488" s="328">
        <v>0.95327530011506401</v>
      </c>
      <c r="K488" s="328">
        <v>0.57660725825088299</v>
      </c>
      <c r="L488" s="328">
        <v>0.887235072248866</v>
      </c>
      <c r="M488" s="328">
        <v>0.15978277667574492</v>
      </c>
      <c r="N488" s="328">
        <v>0.2167262524365885</v>
      </c>
      <c r="O488" s="328">
        <v>0.34853124207981789</v>
      </c>
      <c r="P488" s="328">
        <v>0.48810391888202531</v>
      </c>
      <c r="Q488" s="328">
        <v>0.4317309826307909</v>
      </c>
      <c r="R488" s="328">
        <v>0.94063404609348589</v>
      </c>
      <c r="S488" s="328">
        <v>0.9375356470822116</v>
      </c>
      <c r="T488" s="328">
        <v>0.72479221946226158</v>
      </c>
      <c r="U488" s="328">
        <v>0.69212262367624344</v>
      </c>
      <c r="V488" s="328">
        <v>0.77194263413111575</v>
      </c>
      <c r="W488" s="328">
        <v>0.33478920959254488</v>
      </c>
      <c r="X488" s="328">
        <v>0.83926395501355788</v>
      </c>
      <c r="Y488" s="328">
        <v>7.6109922999959112E-2</v>
      </c>
      <c r="Z488" s="328">
        <v>0.43147879895438801</v>
      </c>
      <c r="AA488" s="328">
        <v>0.10039111431194225</v>
      </c>
      <c r="AB488" s="328">
        <v>0.37278459451914614</v>
      </c>
      <c r="AC488" s="328">
        <v>0.63719362599722906</v>
      </c>
      <c r="AD488" s="328">
        <v>0.76814462865703725</v>
      </c>
      <c r="AE488" s="328">
        <v>0.66069055185108017</v>
      </c>
      <c r="AF488" s="328">
        <v>0.34361430989221553</v>
      </c>
      <c r="AG488" s="328">
        <v>0.47288166728862802</v>
      </c>
      <c r="AH488" s="328">
        <v>0.60422469535270995</v>
      </c>
      <c r="AI488" s="328">
        <v>0.12492451167249818</v>
      </c>
      <c r="AJ488" s="328">
        <v>0.65748606583794444</v>
      </c>
      <c r="AK488" s="328">
        <v>0.67665431623927463</v>
      </c>
      <c r="AL488" s="328">
        <v>0.22271067251979737</v>
      </c>
      <c r="AM488" s="328">
        <v>0.56541794751699626</v>
      </c>
      <c r="AN488" s="328">
        <v>0.72971119722344291</v>
      </c>
      <c r="AO488" s="328">
        <v>0.95439591741573571</v>
      </c>
      <c r="AP488" s="328">
        <v>0.850560029511094</v>
      </c>
      <c r="AQ488" s="328">
        <v>0.27314176515392719</v>
      </c>
      <c r="AR488" s="328">
        <v>0.36003258951661277</v>
      </c>
      <c r="AS488" s="328">
        <v>0.46031074564243046</v>
      </c>
      <c r="AT488" s="328">
        <v>0.20299128861761861</v>
      </c>
      <c r="AU488" s="328">
        <v>6.6919667884945522E-2</v>
      </c>
      <c r="AV488" s="328">
        <v>0.81047931641032434</v>
      </c>
      <c r="AW488" s="328">
        <v>0.40090345718882925</v>
      </c>
      <c r="AX488" s="328">
        <v>0.27515957429463178</v>
      </c>
      <c r="AY488" s="328">
        <v>1.5985602872342852E-2</v>
      </c>
      <c r="AZ488" s="328">
        <v>0.70337751318886066</v>
      </c>
      <c r="BA488" s="328">
        <v>0.95415698414816275</v>
      </c>
      <c r="BB488" s="328">
        <v>0.8598754276666265</v>
      </c>
      <c r="BC488" s="328">
        <v>5.3531984635972085E-2</v>
      </c>
      <c r="BD488" s="328">
        <v>0.81990791607850655</v>
      </c>
      <c r="BE488" s="328">
        <v>0.83314871471579122</v>
      </c>
      <c r="BF488" s="328">
        <v>0.30325622080565484</v>
      </c>
      <c r="BG488" s="328">
        <v>0.78281769224395648</v>
      </c>
      <c r="BH488" s="328">
        <v>0.62848342783352451</v>
      </c>
      <c r="BI488" s="328">
        <v>5.4633395513032923E-3</v>
      </c>
      <c r="BJ488" s="328">
        <v>0.40890068841394545</v>
      </c>
      <c r="BK488" s="328">
        <v>0.31667704749773606</v>
      </c>
      <c r="BL488" s="328">
        <v>0.55000054659052733</v>
      </c>
      <c r="BM488" s="328">
        <v>0.88945288440035508</v>
      </c>
      <c r="BN488" s="328">
        <v>0.96471737547439829</v>
      </c>
      <c r="BO488" s="328">
        <v>0.67779661412790926</v>
      </c>
      <c r="BP488" s="328">
        <v>0.73954297500641375</v>
      </c>
      <c r="BQ488" s="328">
        <v>0.75513885023536531</v>
      </c>
      <c r="BR488" s="328">
        <v>0.96902147186154264</v>
      </c>
      <c r="BS488" s="328">
        <v>0.27673957875956745</v>
      </c>
      <c r="BT488" s="328">
        <v>0.40452707346524375</v>
      </c>
      <c r="BU488" s="328">
        <v>0.27432297302544328</v>
      </c>
      <c r="BV488" s="328">
        <v>0.84441623083696449</v>
      </c>
      <c r="BW488" s="328">
        <v>0.69586883493032858</v>
      </c>
      <c r="BX488" s="328">
        <v>0.54813068658770359</v>
      </c>
      <c r="BY488" s="328">
        <v>0.2878561574130627</v>
      </c>
      <c r="BZ488" s="328">
        <v>0.33824571232019007</v>
      </c>
      <c r="CA488" s="328">
        <v>0.18417211703720593</v>
      </c>
      <c r="CB488" s="328">
        <v>0.88660222884814921</v>
      </c>
      <c r="CC488" s="328">
        <v>0.78709075551404095</v>
      </c>
      <c r="CD488" s="328">
        <v>0.70169901873421248</v>
      </c>
      <c r="CE488" s="328">
        <v>0.81933001693630203</v>
      </c>
      <c r="CF488" s="328">
        <v>0.49018253924710464</v>
      </c>
      <c r="CG488" s="328">
        <v>0.21982956739400272</v>
      </c>
      <c r="CH488" s="328">
        <v>0.22593669646759684</v>
      </c>
      <c r="CI488" s="328">
        <v>0.57087369561088241</v>
      </c>
      <c r="CJ488" s="328">
        <v>0.65974785923796286</v>
      </c>
      <c r="CK488" s="328">
        <v>0.41549908545690806</v>
      </c>
      <c r="CL488" s="328">
        <v>0.21998646803180266</v>
      </c>
      <c r="CM488" s="328">
        <v>0.94285778750450966</v>
      </c>
      <c r="CN488" s="328">
        <v>0.39199695837515214</v>
      </c>
      <c r="CO488" s="328">
        <v>0.36125151436399339</v>
      </c>
      <c r="CP488" s="328">
        <v>0.11986042648523876</v>
      </c>
      <c r="CQ488" s="328">
        <v>0.20990784719820765</v>
      </c>
      <c r="CR488" s="328">
        <v>0.52629019367451102</v>
      </c>
      <c r="CS488" s="328">
        <v>0.59941502718373418</v>
      </c>
      <c r="CT488" s="328">
        <v>0.72740808938694212</v>
      </c>
      <c r="CU488" s="328">
        <v>0.80578305114388771</v>
      </c>
      <c r="CV488" s="328">
        <v>0.83053013100104534</v>
      </c>
      <c r="CW488" s="329">
        <v>1.0853468548880585E-2</v>
      </c>
    </row>
    <row r="489" spans="1:101" x14ac:dyDescent="0.25">
      <c r="A489" s="322">
        <v>487</v>
      </c>
      <c r="B489" s="327">
        <v>0.96388919617881719</v>
      </c>
      <c r="C489" s="328">
        <v>0.36452574891486433</v>
      </c>
      <c r="D489" s="328">
        <v>0.60407072833710762</v>
      </c>
      <c r="E489" s="328">
        <v>0.79003285773756549</v>
      </c>
      <c r="F489" s="328">
        <v>0.5391669511659769</v>
      </c>
      <c r="G489" s="328">
        <v>0.61049209571952301</v>
      </c>
      <c r="H489" s="328">
        <v>0.52841428923283651</v>
      </c>
      <c r="I489" s="328">
        <v>0.16022522835302855</v>
      </c>
      <c r="J489" s="328">
        <v>0.26954743957783073</v>
      </c>
      <c r="K489" s="328">
        <v>0.90473708747204817</v>
      </c>
      <c r="L489" s="328">
        <v>5.6445740534985633E-2</v>
      </c>
      <c r="M489" s="328">
        <v>0.53934882262326433</v>
      </c>
      <c r="N489" s="328">
        <v>0.71197331902955807</v>
      </c>
      <c r="O489" s="328">
        <v>0.82208077479393338</v>
      </c>
      <c r="P489" s="328">
        <v>0.6264320164122148</v>
      </c>
      <c r="Q489" s="328">
        <v>0.52381134025143883</v>
      </c>
      <c r="R489" s="328">
        <v>0.41594510953675901</v>
      </c>
      <c r="S489" s="328">
        <v>0.32574779182559199</v>
      </c>
      <c r="T489" s="328">
        <v>0.92476064166075789</v>
      </c>
      <c r="U489" s="328">
        <v>0.93999797120608442</v>
      </c>
      <c r="V489" s="328">
        <v>0.4968145106533397</v>
      </c>
      <c r="W489" s="328">
        <v>0.27357291257241512</v>
      </c>
      <c r="X489" s="328">
        <v>0.3672370264704341</v>
      </c>
      <c r="Y489" s="328">
        <v>0.74438170380141866</v>
      </c>
      <c r="Z489" s="328">
        <v>0.82534459413919592</v>
      </c>
      <c r="AA489" s="328">
        <v>0.74607376633126643</v>
      </c>
      <c r="AB489" s="328">
        <v>0.95692523411787489</v>
      </c>
      <c r="AC489" s="328">
        <v>0.82638575609235443</v>
      </c>
      <c r="AD489" s="328">
        <v>0.5819685485798809</v>
      </c>
      <c r="AE489" s="328">
        <v>0.43432776573636311</v>
      </c>
      <c r="AF489" s="328">
        <v>0.34033052343450354</v>
      </c>
      <c r="AG489" s="328">
        <v>0.67908607879157934</v>
      </c>
      <c r="AH489" s="328">
        <v>0.80324718734431189</v>
      </c>
      <c r="AI489" s="328">
        <v>9.4340529677162444E-2</v>
      </c>
      <c r="AJ489" s="328">
        <v>0.79170119779640524</v>
      </c>
      <c r="AK489" s="328">
        <v>0.51322411956066372</v>
      </c>
      <c r="AL489" s="328">
        <v>0.263765360933361</v>
      </c>
      <c r="AM489" s="328">
        <v>0.92907119237292868</v>
      </c>
      <c r="AN489" s="328">
        <v>0.4993055434948328</v>
      </c>
      <c r="AO489" s="328">
        <v>2.5756379869927404E-2</v>
      </c>
      <c r="AP489" s="328">
        <v>1.5873349331108066E-2</v>
      </c>
      <c r="AQ489" s="328">
        <v>0.79770658405536587</v>
      </c>
      <c r="AR489" s="328">
        <v>0.73822113488145313</v>
      </c>
      <c r="AS489" s="328">
        <v>0.59949903952944816</v>
      </c>
      <c r="AT489" s="328">
        <v>0.92610808811035494</v>
      </c>
      <c r="AU489" s="328">
        <v>0.45649264779684007</v>
      </c>
      <c r="AV489" s="328">
        <v>0.32808485493367234</v>
      </c>
      <c r="AW489" s="328">
        <v>0.87995551253681104</v>
      </c>
      <c r="AX489" s="328">
        <v>0.37985570893225962</v>
      </c>
      <c r="AY489" s="328">
        <v>0.99095710141287152</v>
      </c>
      <c r="AZ489" s="328">
        <v>0.43472692335037966</v>
      </c>
      <c r="BA489" s="328">
        <v>0.29564403562495123</v>
      </c>
      <c r="BB489" s="328">
        <v>0.16295267872050001</v>
      </c>
      <c r="BC489" s="328">
        <v>8.8069570060973046E-2</v>
      </c>
      <c r="BD489" s="328">
        <v>0.27456298985765004</v>
      </c>
      <c r="BE489" s="328">
        <v>0.86174552535602711</v>
      </c>
      <c r="BF489" s="328">
        <v>0.35313715375584653</v>
      </c>
      <c r="BG489" s="328">
        <v>0.4594746846315314</v>
      </c>
      <c r="BH489" s="328">
        <v>0.33039744588576703</v>
      </c>
      <c r="BI489" s="328">
        <v>0.47175381821175111</v>
      </c>
      <c r="BJ489" s="328">
        <v>0.51534934562113044</v>
      </c>
      <c r="BK489" s="328">
        <v>2.9224898238984665E-2</v>
      </c>
      <c r="BL489" s="328">
        <v>0.65879138176828733</v>
      </c>
      <c r="BM489" s="328">
        <v>0.96322628213279549</v>
      </c>
      <c r="BN489" s="328">
        <v>0.28954140263764483</v>
      </c>
      <c r="BO489" s="328">
        <v>0.68159620888050809</v>
      </c>
      <c r="BP489" s="328">
        <v>0.74340193317938041</v>
      </c>
      <c r="BQ489" s="328">
        <v>0.65604828619096733</v>
      </c>
      <c r="BR489" s="328">
        <v>0.72074760185379105</v>
      </c>
      <c r="BS489" s="328">
        <v>0.4496143887483588</v>
      </c>
      <c r="BT489" s="328">
        <v>0.10982214245664945</v>
      </c>
      <c r="BU489" s="328">
        <v>5.7927505776993016E-2</v>
      </c>
      <c r="BV489" s="328">
        <v>0.76722311708335145</v>
      </c>
      <c r="BW489" s="328">
        <v>0.92629599454088973</v>
      </c>
      <c r="BX489" s="328">
        <v>0.9450180575524989</v>
      </c>
      <c r="BY489" s="328">
        <v>0.61543372290469645</v>
      </c>
      <c r="BZ489" s="328">
        <v>6.3414915619173895E-2</v>
      </c>
      <c r="CA489" s="328">
        <v>0.73106026280628322</v>
      </c>
      <c r="CB489" s="328">
        <v>0.25474833914480133</v>
      </c>
      <c r="CC489" s="328">
        <v>0.66819123263135438</v>
      </c>
      <c r="CD489" s="328">
        <v>0.66858025946347466</v>
      </c>
      <c r="CE489" s="328">
        <v>9.287848448205005E-2</v>
      </c>
      <c r="CF489" s="328">
        <v>0.96692633422101171</v>
      </c>
      <c r="CG489" s="328">
        <v>0.45180533115037935</v>
      </c>
      <c r="CH489" s="328">
        <v>0.99484614739744015</v>
      </c>
      <c r="CI489" s="328">
        <v>0.4246732774028823</v>
      </c>
      <c r="CJ489" s="328">
        <v>3.721919399189666E-2</v>
      </c>
      <c r="CK489" s="328">
        <v>0.87037915782731967</v>
      </c>
      <c r="CL489" s="328">
        <v>0.30519327645574457</v>
      </c>
      <c r="CM489" s="328">
        <v>0.78781313276146925</v>
      </c>
      <c r="CN489" s="328">
        <v>0.45491659469655765</v>
      </c>
      <c r="CO489" s="328">
        <v>0.43709834064541964</v>
      </c>
      <c r="CP489" s="328">
        <v>0.11429157060225847</v>
      </c>
      <c r="CQ489" s="328">
        <v>4.2297412073003748E-2</v>
      </c>
      <c r="CR489" s="328">
        <v>0.59600845874922492</v>
      </c>
      <c r="CS489" s="328">
        <v>0.74720372049200279</v>
      </c>
      <c r="CT489" s="328">
        <v>0.99040875265117467</v>
      </c>
      <c r="CU489" s="328">
        <v>0.54665744579302311</v>
      </c>
      <c r="CV489" s="328">
        <v>0.52754929947451057</v>
      </c>
      <c r="CW489" s="329">
        <v>0.83002170527694519</v>
      </c>
    </row>
    <row r="490" spans="1:101" x14ac:dyDescent="0.25">
      <c r="A490" s="322">
        <v>488</v>
      </c>
      <c r="B490" s="327">
        <v>0.41988040053384346</v>
      </c>
      <c r="C490" s="328">
        <v>0.70961424536994966</v>
      </c>
      <c r="D490" s="328">
        <v>0.70084597126590698</v>
      </c>
      <c r="E490" s="328">
        <v>0.91518648768347988</v>
      </c>
      <c r="F490" s="328">
        <v>0.26560280935093084</v>
      </c>
      <c r="G490" s="328">
        <v>0.62758839000975364</v>
      </c>
      <c r="H490" s="328">
        <v>0.81195562372221741</v>
      </c>
      <c r="I490" s="328">
        <v>0.69152788585380431</v>
      </c>
      <c r="J490" s="328">
        <v>0.84561249330925481</v>
      </c>
      <c r="K490" s="328">
        <v>0.38163343786727588</v>
      </c>
      <c r="L490" s="328">
        <v>0.3323097260427712</v>
      </c>
      <c r="M490" s="328">
        <v>1.9641147236569623E-2</v>
      </c>
      <c r="N490" s="328">
        <v>0.35143183511908238</v>
      </c>
      <c r="O490" s="328">
        <v>0.55973916315407468</v>
      </c>
      <c r="P490" s="328">
        <v>0.13381944873307283</v>
      </c>
      <c r="Q490" s="328">
        <v>0.11671141701894872</v>
      </c>
      <c r="R490" s="328">
        <v>1.6002455451840092E-3</v>
      </c>
      <c r="S490" s="328">
        <v>0.83347865433591939</v>
      </c>
      <c r="T490" s="328">
        <v>0.65219650934321205</v>
      </c>
      <c r="U490" s="328">
        <v>0.42259015805057554</v>
      </c>
      <c r="V490" s="328">
        <v>0.7377740428365398</v>
      </c>
      <c r="W490" s="328">
        <v>0.74254186847556625</v>
      </c>
      <c r="X490" s="328">
        <v>0.95172288801335281</v>
      </c>
      <c r="Y490" s="328">
        <v>0.55249381823441324</v>
      </c>
      <c r="Z490" s="328">
        <v>0.28224481843133642</v>
      </c>
      <c r="AA490" s="328">
        <v>0.8163876946941</v>
      </c>
      <c r="AB490" s="328">
        <v>0.53097221842631259</v>
      </c>
      <c r="AC490" s="328">
        <v>0.84046709207076242</v>
      </c>
      <c r="AD490" s="328">
        <v>0.68944412809161904</v>
      </c>
      <c r="AE490" s="328">
        <v>0.89925258309039302</v>
      </c>
      <c r="AF490" s="328">
        <v>0.68362592541379286</v>
      </c>
      <c r="AG490" s="328">
        <v>0.90548504871389768</v>
      </c>
      <c r="AH490" s="328">
        <v>0.28661943718168192</v>
      </c>
      <c r="AI490" s="328">
        <v>0.76784248377176523</v>
      </c>
      <c r="AJ490" s="328">
        <v>0.23213812588457605</v>
      </c>
      <c r="AK490" s="328">
        <v>0.80450165350973801</v>
      </c>
      <c r="AL490" s="328">
        <v>0.24745472225696297</v>
      </c>
      <c r="AM490" s="328">
        <v>0.55373395360494837</v>
      </c>
      <c r="AN490" s="328">
        <v>0.14849806589487291</v>
      </c>
      <c r="AO490" s="328">
        <v>0.84101549338842685</v>
      </c>
      <c r="AP490" s="328">
        <v>0.3882162699119176</v>
      </c>
      <c r="AQ490" s="328">
        <v>0.64456341981854481</v>
      </c>
      <c r="AR490" s="328">
        <v>0.57101422119653322</v>
      </c>
      <c r="AS490" s="328">
        <v>0.31804630030675263</v>
      </c>
      <c r="AT490" s="328">
        <v>0.99017532968655542</v>
      </c>
      <c r="AU490" s="328">
        <v>0.80202753153786821</v>
      </c>
      <c r="AV490" s="328">
        <v>0.72690760988821523</v>
      </c>
      <c r="AW490" s="328">
        <v>8.0727734805844165E-2</v>
      </c>
      <c r="AX490" s="328">
        <v>9.0979852095083302E-2</v>
      </c>
      <c r="AY490" s="328">
        <v>0.64228559793254947</v>
      </c>
      <c r="AZ490" s="328">
        <v>0.11102165968460209</v>
      </c>
      <c r="BA490" s="328">
        <v>0.47725505788478717</v>
      </c>
      <c r="BB490" s="328">
        <v>0.22167374537534101</v>
      </c>
      <c r="BC490" s="328">
        <v>0.65149683089629762</v>
      </c>
      <c r="BD490" s="328">
        <v>8.7209704235847063E-2</v>
      </c>
      <c r="BE490" s="328">
        <v>0.9237623082322266</v>
      </c>
      <c r="BF490" s="328">
        <v>0.85083290477398155</v>
      </c>
      <c r="BG490" s="328">
        <v>0.32488854376522536</v>
      </c>
      <c r="BH490" s="328">
        <v>0.34735926245698456</v>
      </c>
      <c r="BI490" s="328">
        <v>0.82390876940860025</v>
      </c>
      <c r="BJ490" s="328">
        <v>0.73988677459288077</v>
      </c>
      <c r="BK490" s="328">
        <v>0.55937189329891024</v>
      </c>
      <c r="BL490" s="328">
        <v>0.71338329605877071</v>
      </c>
      <c r="BM490" s="328">
        <v>0.99322294427633984</v>
      </c>
      <c r="BN490" s="328">
        <v>0.99657122718747271</v>
      </c>
      <c r="BO490" s="328">
        <v>0.75948039047643867</v>
      </c>
      <c r="BP490" s="328">
        <v>0.52124483829305324</v>
      </c>
      <c r="BQ490" s="328">
        <v>0.36942411794029018</v>
      </c>
      <c r="BR490" s="328">
        <v>0.62060592066446785</v>
      </c>
      <c r="BS490" s="328">
        <v>0.32343574246430173</v>
      </c>
      <c r="BT490" s="328">
        <v>0.1490064684331136</v>
      </c>
      <c r="BU490" s="328">
        <v>0.12995314081904397</v>
      </c>
      <c r="BV490" s="328">
        <v>5.106363381935175E-2</v>
      </c>
      <c r="BW490" s="328">
        <v>0.26178493362404698</v>
      </c>
      <c r="BX490" s="328">
        <v>0.4005907342884214</v>
      </c>
      <c r="BY490" s="328">
        <v>0.21992961961099855</v>
      </c>
      <c r="BZ490" s="328">
        <v>0.36312502246992207</v>
      </c>
      <c r="CA490" s="328">
        <v>0.45216551572768005</v>
      </c>
      <c r="CB490" s="328">
        <v>0.85183541121518269</v>
      </c>
      <c r="CC490" s="328">
        <v>0.16833025895434561</v>
      </c>
      <c r="CD490" s="328">
        <v>0.96820347754530789</v>
      </c>
      <c r="CE490" s="328">
        <v>0.11873416898339562</v>
      </c>
      <c r="CF490" s="328">
        <v>0.37037567236148394</v>
      </c>
      <c r="CG490" s="328">
        <v>0.91744532376208054</v>
      </c>
      <c r="CH490" s="328">
        <v>0.79189359696372597</v>
      </c>
      <c r="CI490" s="328">
        <v>0.69253214095741211</v>
      </c>
      <c r="CJ490" s="328">
        <v>0.67495471296985832</v>
      </c>
      <c r="CK490" s="328">
        <v>0.60308764556847061</v>
      </c>
      <c r="CL490" s="328">
        <v>0.32671468339624288</v>
      </c>
      <c r="CM490" s="328">
        <v>0.10375989418580467</v>
      </c>
      <c r="CN490" s="328">
        <v>0.69028935705440908</v>
      </c>
      <c r="CO490" s="328">
        <v>0.70766846792960214</v>
      </c>
      <c r="CP490" s="328">
        <v>0.22885665335038397</v>
      </c>
      <c r="CQ490" s="328">
        <v>0.86083003187432805</v>
      </c>
      <c r="CR490" s="328">
        <v>0.66902735584123052</v>
      </c>
      <c r="CS490" s="328">
        <v>0.27645018544245237</v>
      </c>
      <c r="CT490" s="328">
        <v>0.69748441097699376</v>
      </c>
      <c r="CU490" s="328">
        <v>0.8861874152505762</v>
      </c>
      <c r="CV490" s="328">
        <v>0.38656537826756576</v>
      </c>
      <c r="CW490" s="329">
        <v>0.63221971914601482</v>
      </c>
    </row>
    <row r="491" spans="1:101" x14ac:dyDescent="0.25">
      <c r="A491" s="322">
        <v>489</v>
      </c>
      <c r="B491" s="327">
        <v>4.5364210428306295E-2</v>
      </c>
      <c r="C491" s="328">
        <v>0.54599336471211801</v>
      </c>
      <c r="D491" s="328">
        <v>0.58366250174755963</v>
      </c>
      <c r="E491" s="328">
        <v>0.76031632065240107</v>
      </c>
      <c r="F491" s="328">
        <v>0.30673546917606132</v>
      </c>
      <c r="G491" s="328">
        <v>0.42208021674903362</v>
      </c>
      <c r="H491" s="328">
        <v>0.37199408190256111</v>
      </c>
      <c r="I491" s="328">
        <v>0.84932826153928254</v>
      </c>
      <c r="J491" s="328">
        <v>0.28435251110225668</v>
      </c>
      <c r="K491" s="328">
        <v>0.29117410405652544</v>
      </c>
      <c r="L491" s="328">
        <v>0.93101930345866801</v>
      </c>
      <c r="M491" s="328">
        <v>0.28290446625607668</v>
      </c>
      <c r="N491" s="328">
        <v>0.67084811164351343</v>
      </c>
      <c r="O491" s="328">
        <v>0.41948518526074485</v>
      </c>
      <c r="P491" s="328">
        <v>0.78361181278625414</v>
      </c>
      <c r="Q491" s="328">
        <v>0.89137360036119517</v>
      </c>
      <c r="R491" s="328">
        <v>0.25335970275597375</v>
      </c>
      <c r="S491" s="328">
        <v>0.59731003975176522</v>
      </c>
      <c r="T491" s="328">
        <v>0.35532241113673502</v>
      </c>
      <c r="U491" s="328">
        <v>0.37296978343338072</v>
      </c>
      <c r="V491" s="328">
        <v>0.77592861011706415</v>
      </c>
      <c r="W491" s="328">
        <v>0.84687133722769858</v>
      </c>
      <c r="X491" s="328">
        <v>0.42802723930701703</v>
      </c>
      <c r="Y491" s="328">
        <v>0.28533687791525075</v>
      </c>
      <c r="Z491" s="328">
        <v>0.95817877401041152</v>
      </c>
      <c r="AA491" s="328">
        <v>0.46165472871598023</v>
      </c>
      <c r="AB491" s="328">
        <v>0.38279516257388679</v>
      </c>
      <c r="AC491" s="328">
        <v>0.48554704913409807</v>
      </c>
      <c r="AD491" s="328">
        <v>0.95891260214851726</v>
      </c>
      <c r="AE491" s="328">
        <v>0.98498181312084654</v>
      </c>
      <c r="AF491" s="328">
        <v>0.72413292640457727</v>
      </c>
      <c r="AG491" s="328">
        <v>0.94448064122733033</v>
      </c>
      <c r="AH491" s="328">
        <v>0.49980438553292678</v>
      </c>
      <c r="AI491" s="328">
        <v>0.80721966460065975</v>
      </c>
      <c r="AJ491" s="328">
        <v>0.36422151807290515</v>
      </c>
      <c r="AK491" s="328">
        <v>0.38274573278383461</v>
      </c>
      <c r="AL491" s="328">
        <v>0.93585216017017636</v>
      </c>
      <c r="AM491" s="328">
        <v>0.9315169430297161</v>
      </c>
      <c r="AN491" s="328">
        <v>0.18293234658764046</v>
      </c>
      <c r="AO491" s="328">
        <v>0.8393578811274125</v>
      </c>
      <c r="AP491" s="328">
        <v>0.55224199036748822</v>
      </c>
      <c r="AQ491" s="328">
        <v>0.76840261656472109</v>
      </c>
      <c r="AR491" s="328">
        <v>6.878528284842611E-2</v>
      </c>
      <c r="AS491" s="328">
        <v>0.8311505899942242</v>
      </c>
      <c r="AT491" s="328">
        <v>0.39199299552396116</v>
      </c>
      <c r="AU491" s="328">
        <v>0.37548418041856113</v>
      </c>
      <c r="AV491" s="328">
        <v>0.8093124089420094</v>
      </c>
      <c r="AW491" s="328">
        <v>0.76061544615672538</v>
      </c>
      <c r="AX491" s="328">
        <v>0.93295578682359981</v>
      </c>
      <c r="AY491" s="328">
        <v>0.12278347377508236</v>
      </c>
      <c r="AZ491" s="328">
        <v>0.16239140049969336</v>
      </c>
      <c r="BA491" s="328">
        <v>0.67183135561468443</v>
      </c>
      <c r="BB491" s="328">
        <v>0.70354978852055705</v>
      </c>
      <c r="BC491" s="328">
        <v>0.25036308458442846</v>
      </c>
      <c r="BD491" s="328">
        <v>0.3475445342925858</v>
      </c>
      <c r="BE491" s="328">
        <v>0.93152911503376012</v>
      </c>
      <c r="BF491" s="328">
        <v>0.14091069753012175</v>
      </c>
      <c r="BG491" s="328">
        <v>0.49696501805356608</v>
      </c>
      <c r="BH491" s="328">
        <v>0.60554234421969833</v>
      </c>
      <c r="BI491" s="328">
        <v>6.2751380909398247E-2</v>
      </c>
      <c r="BJ491" s="328">
        <v>6.8608455483493813E-2</v>
      </c>
      <c r="BK491" s="328">
        <v>0.65651212489714617</v>
      </c>
      <c r="BL491" s="328">
        <v>0.35884332703286437</v>
      </c>
      <c r="BM491" s="328">
        <v>0.50320210763332129</v>
      </c>
      <c r="BN491" s="328">
        <v>0.79469966207869924</v>
      </c>
      <c r="BO491" s="328">
        <v>0.83734985800032913</v>
      </c>
      <c r="BP491" s="328">
        <v>0.57825588112821813</v>
      </c>
      <c r="BQ491" s="328">
        <v>0.10076067150653811</v>
      </c>
      <c r="BR491" s="328">
        <v>0.73391773590414378</v>
      </c>
      <c r="BS491" s="328">
        <v>0.92130093704480598</v>
      </c>
      <c r="BT491" s="328">
        <v>0.98625125047705708</v>
      </c>
      <c r="BU491" s="328">
        <v>0.11087012348201108</v>
      </c>
      <c r="BV491" s="328">
        <v>0.83461940076826657</v>
      </c>
      <c r="BW491" s="328">
        <v>0.98203688985780069</v>
      </c>
      <c r="BX491" s="328">
        <v>0.55213870815992028</v>
      </c>
      <c r="BY491" s="328">
        <v>2.5642843895028244E-2</v>
      </c>
      <c r="BZ491" s="328">
        <v>0.25342935941998146</v>
      </c>
      <c r="CA491" s="328">
        <v>0.10494314241419911</v>
      </c>
      <c r="CB491" s="328">
        <v>0.6525685104489769</v>
      </c>
      <c r="CC491" s="328">
        <v>0.94371254006236516</v>
      </c>
      <c r="CD491" s="328">
        <v>0.66105296529536273</v>
      </c>
      <c r="CE491" s="328">
        <v>0.24937941860473156</v>
      </c>
      <c r="CF491" s="328">
        <v>0.9543291714095492</v>
      </c>
      <c r="CG491" s="328">
        <v>0.71621752523370263</v>
      </c>
      <c r="CH491" s="328">
        <v>0.10026988563512695</v>
      </c>
      <c r="CI491" s="328">
        <v>0.48580469196561316</v>
      </c>
      <c r="CJ491" s="328">
        <v>0.75370089210805169</v>
      </c>
      <c r="CK491" s="328">
        <v>0.35822457403547348</v>
      </c>
      <c r="CL491" s="328">
        <v>0.17092365030299916</v>
      </c>
      <c r="CM491" s="328">
        <v>0.55977580424992657</v>
      </c>
      <c r="CN491" s="328">
        <v>0.50190334554710869</v>
      </c>
      <c r="CO491" s="328">
        <v>0.97941313746698366</v>
      </c>
      <c r="CP491" s="328">
        <v>0.236439427930212</v>
      </c>
      <c r="CQ491" s="328">
        <v>0.96512747618925232</v>
      </c>
      <c r="CR491" s="328">
        <v>0.1658070229806583</v>
      </c>
      <c r="CS491" s="328">
        <v>0.77828264853504581</v>
      </c>
      <c r="CT491" s="328">
        <v>0.94930509967024967</v>
      </c>
      <c r="CU491" s="328">
        <v>0.73235724267466984</v>
      </c>
      <c r="CV491" s="328">
        <v>0.92283536256697118</v>
      </c>
      <c r="CW491" s="329">
        <v>0.16291819591153844</v>
      </c>
    </row>
    <row r="492" spans="1:101" x14ac:dyDescent="0.25">
      <c r="A492" s="322">
        <v>490</v>
      </c>
      <c r="B492" s="327">
        <v>0.13483607806326159</v>
      </c>
      <c r="C492" s="328">
        <v>0.81424634602671597</v>
      </c>
      <c r="D492" s="328">
        <v>0.83906648274477025</v>
      </c>
      <c r="E492" s="328">
        <v>0.99796983560082286</v>
      </c>
      <c r="F492" s="328">
        <v>0.58898157373403381</v>
      </c>
      <c r="G492" s="328">
        <v>0.73013556449406058</v>
      </c>
      <c r="H492" s="328">
        <v>0.54532635618965064</v>
      </c>
      <c r="I492" s="328">
        <v>0.22908305126504303</v>
      </c>
      <c r="J492" s="328">
        <v>0.87153897538091973</v>
      </c>
      <c r="K492" s="328">
        <v>0.58748550251567311</v>
      </c>
      <c r="L492" s="328">
        <v>3.4493319105224352E-2</v>
      </c>
      <c r="M492" s="328">
        <v>0.96641101684797892</v>
      </c>
      <c r="N492" s="328">
        <v>0.93166737256411314</v>
      </c>
      <c r="O492" s="328">
        <v>0.72468868681172705</v>
      </c>
      <c r="P492" s="328">
        <v>0.63203188489350737</v>
      </c>
      <c r="Q492" s="328">
        <v>0.28533903962235563</v>
      </c>
      <c r="R492" s="328">
        <v>0.25994377984523354</v>
      </c>
      <c r="S492" s="328">
        <v>0.7805736457484993</v>
      </c>
      <c r="T492" s="328">
        <v>0.42285602675279277</v>
      </c>
      <c r="U492" s="328">
        <v>0.19438361598711618</v>
      </c>
      <c r="V492" s="328">
        <v>0.17927797163250592</v>
      </c>
      <c r="W492" s="328">
        <v>0.91887941147271435</v>
      </c>
      <c r="X492" s="328">
        <v>0.80580689951879791</v>
      </c>
      <c r="Y492" s="328">
        <v>0.45277842445904093</v>
      </c>
      <c r="Z492" s="328">
        <v>0.42629505372115695</v>
      </c>
      <c r="AA492" s="328">
        <v>0.60073125117134563</v>
      </c>
      <c r="AB492" s="328">
        <v>0.52489386802942772</v>
      </c>
      <c r="AC492" s="328">
        <v>0.53727427070022404</v>
      </c>
      <c r="AD492" s="328">
        <v>0.10700818899006759</v>
      </c>
      <c r="AE492" s="328">
        <v>0.967048777040592</v>
      </c>
      <c r="AF492" s="328">
        <v>0.11577170350825305</v>
      </c>
      <c r="AG492" s="328">
        <v>0.31902737634006506</v>
      </c>
      <c r="AH492" s="328">
        <v>0.43179679073073851</v>
      </c>
      <c r="AI492" s="328">
        <v>0.7423407700181075</v>
      </c>
      <c r="AJ492" s="328">
        <v>0.85061824797067853</v>
      </c>
      <c r="AK492" s="328">
        <v>0.50450233772355002</v>
      </c>
      <c r="AL492" s="328">
        <v>0.93673072442159144</v>
      </c>
      <c r="AM492" s="328">
        <v>0.24467417712002426</v>
      </c>
      <c r="AN492" s="328">
        <v>0.5154325914585085</v>
      </c>
      <c r="AO492" s="328">
        <v>0.73799315529475362</v>
      </c>
      <c r="AP492" s="328">
        <v>0.27326188391236572</v>
      </c>
      <c r="AQ492" s="328">
        <v>0.63157803899166609</v>
      </c>
      <c r="AR492" s="328">
        <v>0.63822837460670234</v>
      </c>
      <c r="AS492" s="328">
        <v>0.80128858577856299</v>
      </c>
      <c r="AT492" s="328">
        <v>0.98392957062309905</v>
      </c>
      <c r="AU492" s="328">
        <v>4.1002904627496894E-2</v>
      </c>
      <c r="AV492" s="328">
        <v>0.93675629242979497</v>
      </c>
      <c r="AW492" s="328">
        <v>0.89960684273211822</v>
      </c>
      <c r="AX492" s="328">
        <v>0.93756928734503031</v>
      </c>
      <c r="AY492" s="328">
        <v>0.65327145633612749</v>
      </c>
      <c r="AZ492" s="328">
        <v>0.57483596024835437</v>
      </c>
      <c r="BA492" s="328">
        <v>0.8652768105823192</v>
      </c>
      <c r="BB492" s="328">
        <v>0.89816707342151858</v>
      </c>
      <c r="BC492" s="328">
        <v>0.52323610171709944</v>
      </c>
      <c r="BD492" s="328">
        <v>0.44882711132674036</v>
      </c>
      <c r="BE492" s="328">
        <v>0.42707188626196357</v>
      </c>
      <c r="BF492" s="328">
        <v>0.86117862533076894</v>
      </c>
      <c r="BG492" s="328">
        <v>0.92233321519706823</v>
      </c>
      <c r="BH492" s="328">
        <v>0.63509057268061242</v>
      </c>
      <c r="BI492" s="328">
        <v>0.20127786369152134</v>
      </c>
      <c r="BJ492" s="328">
        <v>0.81998803083555605</v>
      </c>
      <c r="BK492" s="328">
        <v>0.4900018205071337</v>
      </c>
      <c r="BL492" s="328">
        <v>0.6420218292556179</v>
      </c>
      <c r="BM492" s="328">
        <v>0.27835930738143499</v>
      </c>
      <c r="BN492" s="328">
        <v>0.25708756210222106</v>
      </c>
      <c r="BO492" s="328">
        <v>0.78368182033289724</v>
      </c>
      <c r="BP492" s="328">
        <v>6.403702559685609E-2</v>
      </c>
      <c r="BQ492" s="328">
        <v>0.94059666869545921</v>
      </c>
      <c r="BR492" s="328">
        <v>0.46274813372004631</v>
      </c>
      <c r="BS492" s="328">
        <v>0.61065045648485738</v>
      </c>
      <c r="BT492" s="328">
        <v>0.93129819699419869</v>
      </c>
      <c r="BU492" s="328">
        <v>0.60699126382169499</v>
      </c>
      <c r="BV492" s="328">
        <v>0.53978838129344719</v>
      </c>
      <c r="BW492" s="328">
        <v>0.15467496518922763</v>
      </c>
      <c r="BX492" s="328">
        <v>0.22484838240137961</v>
      </c>
      <c r="BY492" s="328">
        <v>0.27017686783962525</v>
      </c>
      <c r="BZ492" s="328">
        <v>0.28195771235129641</v>
      </c>
      <c r="CA492" s="328">
        <v>0.43646527304236971</v>
      </c>
      <c r="CB492" s="328">
        <v>0.83924011151173361</v>
      </c>
      <c r="CC492" s="328">
        <v>0.61860907423239109</v>
      </c>
      <c r="CD492" s="328">
        <v>0.85268895059163885</v>
      </c>
      <c r="CE492" s="328">
        <v>0.90600042235190237</v>
      </c>
      <c r="CF492" s="328">
        <v>0.82878284105240585</v>
      </c>
      <c r="CG492" s="328">
        <v>0.4930962482596517</v>
      </c>
      <c r="CH492" s="328">
        <v>0.78986490683756161</v>
      </c>
      <c r="CI492" s="328">
        <v>0.48377601558253636</v>
      </c>
      <c r="CJ492" s="328">
        <v>0.20399225938376642</v>
      </c>
      <c r="CK492" s="328">
        <v>0.22727900075907748</v>
      </c>
      <c r="CL492" s="328">
        <v>0.85176602440462035</v>
      </c>
      <c r="CM492" s="328">
        <v>0.70175067652828038</v>
      </c>
      <c r="CN492" s="328">
        <v>0.81224696298374433</v>
      </c>
      <c r="CO492" s="328">
        <v>0.29146173870197156</v>
      </c>
      <c r="CP492" s="328">
        <v>0.83122063616440567</v>
      </c>
      <c r="CQ492" s="328">
        <v>0.48605233952321214</v>
      </c>
      <c r="CR492" s="328">
        <v>3.0093333396183475E-2</v>
      </c>
      <c r="CS492" s="328">
        <v>0.859073594049093</v>
      </c>
      <c r="CT492" s="328">
        <v>0.98182808996880055</v>
      </c>
      <c r="CU492" s="328">
        <v>0.24530962045908056</v>
      </c>
      <c r="CV492" s="328">
        <v>0.4100844746143022</v>
      </c>
      <c r="CW492" s="329">
        <v>0.77437650881205489</v>
      </c>
    </row>
    <row r="493" spans="1:101" x14ac:dyDescent="0.25">
      <c r="A493" s="322">
        <v>491</v>
      </c>
      <c r="B493" s="327">
        <v>0.40821671756106159</v>
      </c>
      <c r="C493" s="328">
        <v>0.46292616498049233</v>
      </c>
      <c r="D493" s="328">
        <v>2.3402720186820325E-2</v>
      </c>
      <c r="E493" s="328">
        <v>0.56247166723392472</v>
      </c>
      <c r="F493" s="328">
        <v>2.6026320980127693E-2</v>
      </c>
      <c r="G493" s="328">
        <v>0.60855647266422364</v>
      </c>
      <c r="H493" s="328">
        <v>0.93995259395614816</v>
      </c>
      <c r="I493" s="328">
        <v>0.81518602458565681</v>
      </c>
      <c r="J493" s="328">
        <v>0.12134841100033977</v>
      </c>
      <c r="K493" s="328">
        <v>0.33063074994145758</v>
      </c>
      <c r="L493" s="328">
        <v>0.5481393134389112</v>
      </c>
      <c r="M493" s="328">
        <v>0.83932835257115901</v>
      </c>
      <c r="N493" s="328">
        <v>0.87968312510387747</v>
      </c>
      <c r="O493" s="328">
        <v>0.57116591497226943</v>
      </c>
      <c r="P493" s="328">
        <v>0.11298860715269043</v>
      </c>
      <c r="Q493" s="328">
        <v>0.35045529924491881</v>
      </c>
      <c r="R493" s="328">
        <v>0.16482514148650029</v>
      </c>
      <c r="S493" s="328">
        <v>0.92826416715988191</v>
      </c>
      <c r="T493" s="328">
        <v>0.94818319051601474</v>
      </c>
      <c r="U493" s="328">
        <v>0.13344106675971457</v>
      </c>
      <c r="V493" s="328">
        <v>0.75127675953959461</v>
      </c>
      <c r="W493" s="328">
        <v>0.65433766082529665</v>
      </c>
      <c r="X493" s="328">
        <v>0.49179051263138707</v>
      </c>
      <c r="Y493" s="328">
        <v>7.1430125931026822E-2</v>
      </c>
      <c r="Z493" s="328">
        <v>0.89917533265118998</v>
      </c>
      <c r="AA493" s="328">
        <v>0.87345007678304065</v>
      </c>
      <c r="AB493" s="328">
        <v>0.21332644711770143</v>
      </c>
      <c r="AC493" s="328">
        <v>0.12084580975293324</v>
      </c>
      <c r="AD493" s="328">
        <v>0.64791486969080214</v>
      </c>
      <c r="AE493" s="328">
        <v>0.27999433697185072</v>
      </c>
      <c r="AF493" s="328">
        <v>0.68351308021092616</v>
      </c>
      <c r="AG493" s="328">
        <v>0.24980482754043187</v>
      </c>
      <c r="AH493" s="328">
        <v>0.93146633724061734</v>
      </c>
      <c r="AI493" s="328">
        <v>0.44552559305194173</v>
      </c>
      <c r="AJ493" s="328">
        <v>0.31266041879653361</v>
      </c>
      <c r="AK493" s="328">
        <v>0.272824788121933</v>
      </c>
      <c r="AL493" s="328">
        <v>0.93551158653593092</v>
      </c>
      <c r="AM493" s="328">
        <v>0.80575883832099304</v>
      </c>
      <c r="AN493" s="328">
        <v>0.50938156322310801</v>
      </c>
      <c r="AO493" s="328">
        <v>0.60854754558895263</v>
      </c>
      <c r="AP493" s="328">
        <v>0.77586213841366547</v>
      </c>
      <c r="AQ493" s="328">
        <v>0.45986576387767508</v>
      </c>
      <c r="AR493" s="328">
        <v>0.1426303500423538</v>
      </c>
      <c r="AS493" s="328">
        <v>0.25632943181209988</v>
      </c>
      <c r="AT493" s="328">
        <v>0.7530384874094842</v>
      </c>
      <c r="AU493" s="328">
        <v>0.24984026419044647</v>
      </c>
      <c r="AV493" s="328">
        <v>0.96091856160007971</v>
      </c>
      <c r="AW493" s="328">
        <v>0.97418645477673049</v>
      </c>
      <c r="AX493" s="328">
        <v>0.14018561376823468</v>
      </c>
      <c r="AY493" s="328">
        <v>0.80909195741919238</v>
      </c>
      <c r="AZ493" s="328">
        <v>0.40774988254596245</v>
      </c>
      <c r="BA493" s="328">
        <v>0.77530655161285478</v>
      </c>
      <c r="BB493" s="328">
        <v>0.43144028344167862</v>
      </c>
      <c r="BC493" s="328">
        <v>0.93446231320130657</v>
      </c>
      <c r="BD493" s="328">
        <v>0.81437462563905338</v>
      </c>
      <c r="BE493" s="328">
        <v>0.27035516256954573</v>
      </c>
      <c r="BF493" s="328">
        <v>0.630618043827889</v>
      </c>
      <c r="BG493" s="328">
        <v>0.71638159605159668</v>
      </c>
      <c r="BH493" s="328">
        <v>0.56254794410077036</v>
      </c>
      <c r="BI493" s="328">
        <v>0.75487212322376052</v>
      </c>
      <c r="BJ493" s="328">
        <v>0.34304430193005242</v>
      </c>
      <c r="BK493" s="328">
        <v>0.6481106588101031</v>
      </c>
      <c r="BL493" s="328">
        <v>0.59837417388978409</v>
      </c>
      <c r="BM493" s="328">
        <v>0.39231516744135009</v>
      </c>
      <c r="BN493" s="328">
        <v>5.8166101537727055E-2</v>
      </c>
      <c r="BO493" s="328">
        <v>0.29482233197219321</v>
      </c>
      <c r="BP493" s="328">
        <v>0.80096079468989845</v>
      </c>
      <c r="BQ493" s="328">
        <v>0.27966735738064075</v>
      </c>
      <c r="BR493" s="328">
        <v>6.5744279061298316E-2</v>
      </c>
      <c r="BS493" s="328">
        <v>0.55076714417918571</v>
      </c>
      <c r="BT493" s="328">
        <v>4.3692825043099681E-2</v>
      </c>
      <c r="BU493" s="328">
        <v>0.70222562810004074</v>
      </c>
      <c r="BV493" s="328">
        <v>0.11096471800836483</v>
      </c>
      <c r="BW493" s="328">
        <v>0.34142842204460777</v>
      </c>
      <c r="BX493" s="328">
        <v>0.82169199642405166</v>
      </c>
      <c r="BY493" s="328">
        <v>0.58858287275157783</v>
      </c>
      <c r="BZ493" s="328">
        <v>0.66266246589548405</v>
      </c>
      <c r="CA493" s="328">
        <v>0.41193387452289287</v>
      </c>
      <c r="CB493" s="328">
        <v>0.79876546952105509</v>
      </c>
      <c r="CC493" s="328">
        <v>0.75671044170331148</v>
      </c>
      <c r="CD493" s="328">
        <v>5.1702611698951628E-2</v>
      </c>
      <c r="CE493" s="328">
        <v>3.0012602975658886E-2</v>
      </c>
      <c r="CF493" s="328">
        <v>0.59868929008203797</v>
      </c>
      <c r="CG493" s="328">
        <v>0.35128916181917091</v>
      </c>
      <c r="CH493" s="328">
        <v>0.67367865248022252</v>
      </c>
      <c r="CI493" s="328">
        <v>0.57788251557021764</v>
      </c>
      <c r="CJ493" s="328">
        <v>0.93238034616710008</v>
      </c>
      <c r="CK493" s="328">
        <v>0.84526513733369968</v>
      </c>
      <c r="CL493" s="328">
        <v>8.8083726679556662E-2</v>
      </c>
      <c r="CM493" s="328">
        <v>0.55025148160831172</v>
      </c>
      <c r="CN493" s="328">
        <v>0.21647511458782276</v>
      </c>
      <c r="CO493" s="328">
        <v>0.16725476284484397</v>
      </c>
      <c r="CP493" s="328">
        <v>0.93023363196988784</v>
      </c>
      <c r="CQ493" s="328">
        <v>0.33740378730843812</v>
      </c>
      <c r="CR493" s="328">
        <v>6.5031033363111224E-2</v>
      </c>
      <c r="CS493" s="328">
        <v>0.11546851564891814</v>
      </c>
      <c r="CT493" s="328">
        <v>0.63274150613458091</v>
      </c>
      <c r="CU493" s="328">
        <v>0.35184597362140924</v>
      </c>
      <c r="CV493" s="328">
        <v>0.75220114037279395</v>
      </c>
      <c r="CW493" s="329">
        <v>0.82062910208149198</v>
      </c>
    </row>
    <row r="494" spans="1:101" x14ac:dyDescent="0.25">
      <c r="A494" s="322">
        <v>492</v>
      </c>
      <c r="B494" s="327">
        <v>0.81586770227616068</v>
      </c>
      <c r="C494" s="328">
        <v>5.2620119624611661E-2</v>
      </c>
      <c r="D494" s="328">
        <v>0.4633393432074806</v>
      </c>
      <c r="E494" s="328">
        <v>8.3485928083919525E-2</v>
      </c>
      <c r="F494" s="328">
        <v>0.27402328410827437</v>
      </c>
      <c r="G494" s="328">
        <v>0.63114307078022258</v>
      </c>
      <c r="H494" s="328">
        <v>0.15818316508367491</v>
      </c>
      <c r="I494" s="328">
        <v>0.27302331972701666</v>
      </c>
      <c r="J494" s="328">
        <v>0.17420383940591067</v>
      </c>
      <c r="K494" s="328">
        <v>0.18288287889349153</v>
      </c>
      <c r="L494" s="328">
        <v>0.50990969137470477</v>
      </c>
      <c r="M494" s="328">
        <v>0.76890112629394114</v>
      </c>
      <c r="N494" s="328">
        <v>0.62649859553991316</v>
      </c>
      <c r="O494" s="328">
        <v>2.605776074617161E-2</v>
      </c>
      <c r="P494" s="328">
        <v>0.17789930684142474</v>
      </c>
      <c r="Q494" s="328">
        <v>0.54064749511196264</v>
      </c>
      <c r="R494" s="328">
        <v>0.63394115424028397</v>
      </c>
      <c r="S494" s="328">
        <v>0.93093644866646752</v>
      </c>
      <c r="T494" s="328">
        <v>0.45098425740202686</v>
      </c>
      <c r="U494" s="328">
        <v>1.7957399478450764E-2</v>
      </c>
      <c r="V494" s="328">
        <v>0.83682612278786728</v>
      </c>
      <c r="W494" s="328">
        <v>0.10032240677825399</v>
      </c>
      <c r="X494" s="328">
        <v>0.94452033093446031</v>
      </c>
      <c r="Y494" s="328">
        <v>0.53601403299049122</v>
      </c>
      <c r="Z494" s="328">
        <v>0.75122137570367098</v>
      </c>
      <c r="AA494" s="328">
        <v>0.70593486518546289</v>
      </c>
      <c r="AB494" s="328">
        <v>0.14630462346278339</v>
      </c>
      <c r="AC494" s="328">
        <v>0.26578332320652187</v>
      </c>
      <c r="AD494" s="328">
        <v>0.32449910461804521</v>
      </c>
      <c r="AE494" s="328">
        <v>0.35466228552599066</v>
      </c>
      <c r="AF494" s="328">
        <v>0.6410815008459263</v>
      </c>
      <c r="AG494" s="328">
        <v>0.50437163726736167</v>
      </c>
      <c r="AH494" s="328">
        <v>0.29043100525448273</v>
      </c>
      <c r="AI494" s="328">
        <v>0.63509671455779992</v>
      </c>
      <c r="AJ494" s="328">
        <v>0.58886552188804409</v>
      </c>
      <c r="AK494" s="328">
        <v>0.53503440936764779</v>
      </c>
      <c r="AL494" s="328">
        <v>0.45823863373081375</v>
      </c>
      <c r="AM494" s="328">
        <v>0.81036328255693957</v>
      </c>
      <c r="AN494" s="328">
        <v>0.45963691150760777</v>
      </c>
      <c r="AO494" s="328">
        <v>0.51434113506391377</v>
      </c>
      <c r="AP494" s="328">
        <v>0.60029298584976609</v>
      </c>
      <c r="AQ494" s="328">
        <v>0.73453698635902676</v>
      </c>
      <c r="AR494" s="328">
        <v>0.70228335118615504</v>
      </c>
      <c r="AS494" s="328">
        <v>0.72858801927816952</v>
      </c>
      <c r="AT494" s="328">
        <v>0.87577110420224802</v>
      </c>
      <c r="AU494" s="328">
        <v>0.82599860906464095</v>
      </c>
      <c r="AV494" s="328">
        <v>1.2112510629578965E-2</v>
      </c>
      <c r="AW494" s="328">
        <v>0.22225484042803711</v>
      </c>
      <c r="AX494" s="328">
        <v>0.57734830308208207</v>
      </c>
      <c r="AY494" s="328">
        <v>0.82110457321285057</v>
      </c>
      <c r="AZ494" s="328">
        <v>0.50738306602543126</v>
      </c>
      <c r="BA494" s="328">
        <v>0.34133929003730223</v>
      </c>
      <c r="BB494" s="328">
        <v>0.53596224910215895</v>
      </c>
      <c r="BC494" s="328">
        <v>0.8938976117503501</v>
      </c>
      <c r="BD494" s="328">
        <v>0.82006609016075105</v>
      </c>
      <c r="BE494" s="328">
        <v>0.36960366543356038</v>
      </c>
      <c r="BF494" s="328">
        <v>0.94250730370540214</v>
      </c>
      <c r="BG494" s="328">
        <v>0.23070264611436642</v>
      </c>
      <c r="BH494" s="328">
        <v>0.86097711878038208</v>
      </c>
      <c r="BI494" s="328">
        <v>5.0780523991634796E-2</v>
      </c>
      <c r="BJ494" s="328">
        <v>0.2422329630855764</v>
      </c>
      <c r="BK494" s="328">
        <v>0.72854756886489813</v>
      </c>
      <c r="BL494" s="328">
        <v>0.10468220064518441</v>
      </c>
      <c r="BM494" s="328">
        <v>0.4506469552318233</v>
      </c>
      <c r="BN494" s="328">
        <v>0.21804339606726231</v>
      </c>
      <c r="BO494" s="328">
        <v>9.8820963914953985E-2</v>
      </c>
      <c r="BP494" s="328">
        <v>3.798374574720409E-2</v>
      </c>
      <c r="BQ494" s="328">
        <v>9.6603597270642716E-2</v>
      </c>
      <c r="BR494" s="328">
        <v>0.77635050440733466</v>
      </c>
      <c r="BS494" s="328">
        <v>0.10021098086255997</v>
      </c>
      <c r="BT494" s="328">
        <v>9.8471143046587883E-3</v>
      </c>
      <c r="BU494" s="328">
        <v>0.91261989377246877</v>
      </c>
      <c r="BV494" s="328">
        <v>0.27404955143702647</v>
      </c>
      <c r="BW494" s="328">
        <v>0.23040229743060525</v>
      </c>
      <c r="BX494" s="328">
        <v>0.65907724121282607</v>
      </c>
      <c r="BY494" s="328">
        <v>0.10924519754829021</v>
      </c>
      <c r="BZ494" s="328">
        <v>0.31651937786359485</v>
      </c>
      <c r="CA494" s="328">
        <v>0.75745967451475771</v>
      </c>
      <c r="CB494" s="328">
        <v>0.50233934755176524</v>
      </c>
      <c r="CC494" s="328">
        <v>0.48974000565262732</v>
      </c>
      <c r="CD494" s="328">
        <v>0.53271586897747403</v>
      </c>
      <c r="CE494" s="328">
        <v>0.90252006147538832</v>
      </c>
      <c r="CF494" s="328">
        <v>0.77657355506369363</v>
      </c>
      <c r="CG494" s="328">
        <v>0.69565130233930361</v>
      </c>
      <c r="CH494" s="328">
        <v>0.88125202310687856</v>
      </c>
      <c r="CI494" s="328">
        <v>0.48277705083356182</v>
      </c>
      <c r="CJ494" s="328">
        <v>0.92913206681010174</v>
      </c>
      <c r="CK494" s="328">
        <v>0.61811911083832616</v>
      </c>
      <c r="CL494" s="328">
        <v>0.39671550212012563</v>
      </c>
      <c r="CM494" s="328">
        <v>0.64367924658903153</v>
      </c>
      <c r="CN494" s="328">
        <v>0.2878273884735405</v>
      </c>
      <c r="CO494" s="328">
        <v>0.82716160170628861</v>
      </c>
      <c r="CP494" s="328">
        <v>0.71819085194957477</v>
      </c>
      <c r="CQ494" s="328">
        <v>0.98927503117749005</v>
      </c>
      <c r="CR494" s="328">
        <v>0.38291291057149568</v>
      </c>
      <c r="CS494" s="328">
        <v>0.93928100068797327</v>
      </c>
      <c r="CT494" s="328">
        <v>0.42008266457002064</v>
      </c>
      <c r="CU494" s="328">
        <v>0.77739439913278741</v>
      </c>
      <c r="CV494" s="328">
        <v>0.74572987145786618</v>
      </c>
      <c r="CW494" s="329">
        <v>0.42595348748037987</v>
      </c>
    </row>
    <row r="495" spans="1:101" x14ac:dyDescent="0.25">
      <c r="A495" s="322">
        <v>493</v>
      </c>
      <c r="B495" s="327">
        <v>0.40350404833824638</v>
      </c>
      <c r="C495" s="328">
        <v>0.29359188264802194</v>
      </c>
      <c r="D495" s="328">
        <v>0.75876155913276877</v>
      </c>
      <c r="E495" s="328">
        <v>0.30107048984700691</v>
      </c>
      <c r="F495" s="328">
        <v>0.75413863205877085</v>
      </c>
      <c r="G495" s="328">
        <v>0.73318796648160522</v>
      </c>
      <c r="H495" s="328">
        <v>0.40629067315967338</v>
      </c>
      <c r="I495" s="328">
        <v>0.4458298347869496</v>
      </c>
      <c r="J495" s="328">
        <v>0.13215556249162574</v>
      </c>
      <c r="K495" s="328">
        <v>0.85142294020724041</v>
      </c>
      <c r="L495" s="328">
        <v>0.29739326127966237</v>
      </c>
      <c r="M495" s="328">
        <v>0.86080623468611428</v>
      </c>
      <c r="N495" s="328">
        <v>0.18867269830632782</v>
      </c>
      <c r="O495" s="328">
        <v>0.67395877750648414</v>
      </c>
      <c r="P495" s="328">
        <v>0.92263686792957089</v>
      </c>
      <c r="Q495" s="328">
        <v>0.76476242976209985</v>
      </c>
      <c r="R495" s="328">
        <v>0.78716934152336471</v>
      </c>
      <c r="S495" s="328">
        <v>0.63336748134348042</v>
      </c>
      <c r="T495" s="328">
        <v>0.29122256152478543</v>
      </c>
      <c r="U495" s="328">
        <v>0.3555817185706438</v>
      </c>
      <c r="V495" s="328">
        <v>0.28227282558390621</v>
      </c>
      <c r="W495" s="328">
        <v>0.78973781049789427</v>
      </c>
      <c r="X495" s="328">
        <v>0.80869980480236858</v>
      </c>
      <c r="Y495" s="328">
        <v>0.33195635796596168</v>
      </c>
      <c r="Z495" s="328">
        <v>0.47987865569220833</v>
      </c>
      <c r="AA495" s="328">
        <v>0.69569527811424514</v>
      </c>
      <c r="AB495" s="328">
        <v>0.54041915807728791</v>
      </c>
      <c r="AC495" s="328">
        <v>0.97852741247423758</v>
      </c>
      <c r="AD495" s="328">
        <v>0.33320340166391493</v>
      </c>
      <c r="AE495" s="328">
        <v>0.18038590213236483</v>
      </c>
      <c r="AF495" s="328">
        <v>0.6241281721531422</v>
      </c>
      <c r="AG495" s="328">
        <v>0.63732540400517501</v>
      </c>
      <c r="AH495" s="328">
        <v>0.2000600827444039</v>
      </c>
      <c r="AI495" s="328">
        <v>0.63176026927914908</v>
      </c>
      <c r="AJ495" s="328">
        <v>0.50779484213591752</v>
      </c>
      <c r="AK495" s="328">
        <v>0.44886912162720538</v>
      </c>
      <c r="AL495" s="328">
        <v>0.52502713826966962</v>
      </c>
      <c r="AM495" s="328">
        <v>0.58886605360537025</v>
      </c>
      <c r="AN495" s="328">
        <v>0.37804260589849381</v>
      </c>
      <c r="AO495" s="328">
        <v>0.49004531218315672</v>
      </c>
      <c r="AP495" s="328">
        <v>0.97436049028879967</v>
      </c>
      <c r="AQ495" s="328">
        <v>0.79736617048668901</v>
      </c>
      <c r="AR495" s="328">
        <v>0.38154356073276396</v>
      </c>
      <c r="AS495" s="328">
        <v>0.46613090973867721</v>
      </c>
      <c r="AT495" s="328">
        <v>7.4590388572393307E-2</v>
      </c>
      <c r="AU495" s="328">
        <v>0.11411836267384134</v>
      </c>
      <c r="AV495" s="328">
        <v>0.29374150117224951</v>
      </c>
      <c r="AW495" s="328">
        <v>0.18494165534359031</v>
      </c>
      <c r="AX495" s="328">
        <v>0.38601923526950044</v>
      </c>
      <c r="AY495" s="328">
        <v>0.27773150583592487</v>
      </c>
      <c r="AZ495" s="328">
        <v>5.9486233116010645E-2</v>
      </c>
      <c r="BA495" s="328">
        <v>0.15264527534041106</v>
      </c>
      <c r="BB495" s="328">
        <v>0.39027917514139299</v>
      </c>
      <c r="BC495" s="328">
        <v>0.83090129152039904</v>
      </c>
      <c r="BD495" s="328">
        <v>0.31249766292492698</v>
      </c>
      <c r="BE495" s="328">
        <v>0.61643742981558924</v>
      </c>
      <c r="BF495" s="328">
        <v>0.63940624285070791</v>
      </c>
      <c r="BG495" s="328">
        <v>0.49594030286033153</v>
      </c>
      <c r="BH495" s="328">
        <v>0.57081377605125638</v>
      </c>
      <c r="BI495" s="328">
        <v>0.727273578181727</v>
      </c>
      <c r="BJ495" s="328">
        <v>0.62914892155150159</v>
      </c>
      <c r="BK495" s="328">
        <v>0.70902277066230734</v>
      </c>
      <c r="BL495" s="328">
        <v>0.24262955756919102</v>
      </c>
      <c r="BM495" s="328">
        <v>0.69573540737926454</v>
      </c>
      <c r="BN495" s="328">
        <v>0.86829064978295101</v>
      </c>
      <c r="BO495" s="328">
        <v>0.87749989498698611</v>
      </c>
      <c r="BP495" s="328">
        <v>0.78154367514527223</v>
      </c>
      <c r="BQ495" s="328">
        <v>0.15186480221154319</v>
      </c>
      <c r="BR495" s="328">
        <v>0.82383695704342141</v>
      </c>
      <c r="BS495" s="328">
        <v>0.37092808476353856</v>
      </c>
      <c r="BT495" s="328">
        <v>0.65759862426846127</v>
      </c>
      <c r="BU495" s="328">
        <v>0.31270230530687382</v>
      </c>
      <c r="BV495" s="328">
        <v>0.79356350828309274</v>
      </c>
      <c r="BW495" s="328">
        <v>0.97239690113015986</v>
      </c>
      <c r="BX495" s="328">
        <v>0.43657017252147146</v>
      </c>
      <c r="BY495" s="328">
        <v>0.47659316884073144</v>
      </c>
      <c r="BZ495" s="328">
        <v>0.11219999943474424</v>
      </c>
      <c r="CA495" s="328">
        <v>0.46455753721024351</v>
      </c>
      <c r="CB495" s="328">
        <v>0.37982467519968122</v>
      </c>
      <c r="CC495" s="328">
        <v>0.93557930027112968</v>
      </c>
      <c r="CD495" s="328">
        <v>0.45158862841492287</v>
      </c>
      <c r="CE495" s="328">
        <v>0.64798374075563903</v>
      </c>
      <c r="CF495" s="328">
        <v>0.18014056787091937</v>
      </c>
      <c r="CG495" s="328">
        <v>0.92918147531290141</v>
      </c>
      <c r="CH495" s="328">
        <v>0.78922277017577525</v>
      </c>
      <c r="CI495" s="328">
        <v>0.72828712463110357</v>
      </c>
      <c r="CJ495" s="328">
        <v>0.55754451334277677</v>
      </c>
      <c r="CK495" s="328">
        <v>0.38452218795733656</v>
      </c>
      <c r="CL495" s="328">
        <v>0.74488384823021647</v>
      </c>
      <c r="CM495" s="328">
        <v>0.77608304704316122</v>
      </c>
      <c r="CN495" s="328">
        <v>0.28161336255037073</v>
      </c>
      <c r="CO495" s="328">
        <v>0.55409632317664048</v>
      </c>
      <c r="CP495" s="328">
        <v>0.95938868364568863</v>
      </c>
      <c r="CQ495" s="328">
        <v>0.90037864449682314</v>
      </c>
      <c r="CR495" s="328">
        <v>0.3029624672731599</v>
      </c>
      <c r="CS495" s="328">
        <v>0.22367232035468465</v>
      </c>
      <c r="CT495" s="328">
        <v>0.51689934572094587</v>
      </c>
      <c r="CU495" s="328">
        <v>0.53063203191072894</v>
      </c>
      <c r="CV495" s="328">
        <v>0.77585827322131196</v>
      </c>
      <c r="CW495" s="329">
        <v>6.5740243937804976E-2</v>
      </c>
    </row>
    <row r="496" spans="1:101" x14ac:dyDescent="0.25">
      <c r="A496" s="322">
        <v>494</v>
      </c>
      <c r="B496" s="327">
        <v>0.68542850036815661</v>
      </c>
      <c r="C496" s="328">
        <v>7.0964899848088514E-2</v>
      </c>
      <c r="D496" s="328">
        <v>0.6216799187456763</v>
      </c>
      <c r="E496" s="328">
        <v>0.26849872362882898</v>
      </c>
      <c r="F496" s="328">
        <v>0.31622905327349571</v>
      </c>
      <c r="G496" s="328">
        <v>0.73484913659644491</v>
      </c>
      <c r="H496" s="328">
        <v>0.94094839741797198</v>
      </c>
      <c r="I496" s="328">
        <v>0.8331748734289488</v>
      </c>
      <c r="J496" s="328">
        <v>0.22104592825039848</v>
      </c>
      <c r="K496" s="328">
        <v>0.90653683232113114</v>
      </c>
      <c r="L496" s="328">
        <v>0.53512657587101709</v>
      </c>
      <c r="M496" s="328">
        <v>0.99057522268539544</v>
      </c>
      <c r="N496" s="328">
        <v>0.23987670196545041</v>
      </c>
      <c r="O496" s="328">
        <v>0.2436422632989359</v>
      </c>
      <c r="P496" s="328">
        <v>0.33670323984181172</v>
      </c>
      <c r="Q496" s="328">
        <v>3.3631017637513416E-2</v>
      </c>
      <c r="R496" s="328">
        <v>0.3815285934959638</v>
      </c>
      <c r="S496" s="328">
        <v>0.94919842997882764</v>
      </c>
      <c r="T496" s="328">
        <v>0.36059037571287433</v>
      </c>
      <c r="U496" s="328">
        <v>0.30539733315068673</v>
      </c>
      <c r="V496" s="328">
        <v>0.79680168358858938</v>
      </c>
      <c r="W496" s="328">
        <v>0.30659656249764922</v>
      </c>
      <c r="X496" s="328">
        <v>0.45159589208451267</v>
      </c>
      <c r="Y496" s="328">
        <v>0.10294611099937701</v>
      </c>
      <c r="Z496" s="328">
        <v>0.5003940202867283</v>
      </c>
      <c r="AA496" s="328">
        <v>0.83815193984387526</v>
      </c>
      <c r="AB496" s="328">
        <v>4.5373533115765419E-2</v>
      </c>
      <c r="AC496" s="328">
        <v>0.77839294370697165</v>
      </c>
      <c r="AD496" s="328">
        <v>0.62968918866760792</v>
      </c>
      <c r="AE496" s="328">
        <v>0.90223540843734762</v>
      </c>
      <c r="AF496" s="328">
        <v>0.29315545448435465</v>
      </c>
      <c r="AG496" s="328">
        <v>0.50877543939582637</v>
      </c>
      <c r="AH496" s="328">
        <v>0.89380005369691284</v>
      </c>
      <c r="AI496" s="328">
        <v>0.25704520725997915</v>
      </c>
      <c r="AJ496" s="328">
        <v>0.33864233247703224</v>
      </c>
      <c r="AK496" s="328">
        <v>0.94993189591108484</v>
      </c>
      <c r="AL496" s="328">
        <v>0.41644906885606248</v>
      </c>
      <c r="AM496" s="328">
        <v>0.92103676866020168</v>
      </c>
      <c r="AN496" s="328">
        <v>0.54299808014117601</v>
      </c>
      <c r="AO496" s="328">
        <v>8.3899478055683874E-2</v>
      </c>
      <c r="AP496" s="328">
        <v>0.8610618085810442</v>
      </c>
      <c r="AQ496" s="328">
        <v>8.1562082860001661E-2</v>
      </c>
      <c r="AR496" s="328">
        <v>7.4608089772089103E-2</v>
      </c>
      <c r="AS496" s="328">
        <v>0.591096276070882</v>
      </c>
      <c r="AT496" s="328">
        <v>0.85138110730283101</v>
      </c>
      <c r="AU496" s="328">
        <v>0.7232049846602342</v>
      </c>
      <c r="AV496" s="328">
        <v>0.90106317244222034</v>
      </c>
      <c r="AW496" s="328">
        <v>0.29078502788925409</v>
      </c>
      <c r="AX496" s="328">
        <v>0.93944686085899076</v>
      </c>
      <c r="AY496" s="328">
        <v>0.6737660341175804</v>
      </c>
      <c r="AZ496" s="328">
        <v>0.1894531255238352</v>
      </c>
      <c r="BA496" s="328">
        <v>0.55683071069394607</v>
      </c>
      <c r="BB496" s="328">
        <v>0.26585375469845651</v>
      </c>
      <c r="BC496" s="328">
        <v>0.2237936418240638</v>
      </c>
      <c r="BD496" s="328">
        <v>0.7993624066341567</v>
      </c>
      <c r="BE496" s="328">
        <v>6.1822306640588742E-2</v>
      </c>
      <c r="BF496" s="328">
        <v>0.43991095128158264</v>
      </c>
      <c r="BG496" s="328">
        <v>0.14103874677992412</v>
      </c>
      <c r="BH496" s="328">
        <v>9.2251999282088937E-2</v>
      </c>
      <c r="BI496" s="328">
        <v>0.46795021419287508</v>
      </c>
      <c r="BJ496" s="328">
        <v>0.58900041950035931</v>
      </c>
      <c r="BK496" s="328">
        <v>0.45027089645933627</v>
      </c>
      <c r="BL496" s="328">
        <v>0.89035262359408973</v>
      </c>
      <c r="BM496" s="328">
        <v>0.4610131142726539</v>
      </c>
      <c r="BN496" s="328">
        <v>0.47772641971891794</v>
      </c>
      <c r="BO496" s="328">
        <v>0.47686419420202109</v>
      </c>
      <c r="BP496" s="328">
        <v>0.93102822839305088</v>
      </c>
      <c r="BQ496" s="328">
        <v>0.93675713208550171</v>
      </c>
      <c r="BR496" s="328">
        <v>0.18550049788004586</v>
      </c>
      <c r="BS496" s="328">
        <v>7.9047498122994941E-3</v>
      </c>
      <c r="BT496" s="328">
        <v>0.37697964492207214</v>
      </c>
      <c r="BU496" s="328">
        <v>0.88086754438383874</v>
      </c>
      <c r="BV496" s="328">
        <v>0.54821465607699782</v>
      </c>
      <c r="BW496" s="328">
        <v>0.11888246440465888</v>
      </c>
      <c r="BX496" s="328">
        <v>0.53577869887146257</v>
      </c>
      <c r="BY496" s="328">
        <v>0.85051109682838555</v>
      </c>
      <c r="BZ496" s="328">
        <v>0.81068894492229937</v>
      </c>
      <c r="CA496" s="328">
        <v>0.28401476576946028</v>
      </c>
      <c r="CB496" s="328">
        <v>0.66577161777526594</v>
      </c>
      <c r="CC496" s="328">
        <v>0.95894923606609517</v>
      </c>
      <c r="CD496" s="328">
        <v>6.4854948613105812E-2</v>
      </c>
      <c r="CE496" s="328">
        <v>0.92295602627256734</v>
      </c>
      <c r="CF496" s="328">
        <v>0.33670965725108126</v>
      </c>
      <c r="CG496" s="328">
        <v>0.54638501863533073</v>
      </c>
      <c r="CH496" s="328">
        <v>0.77870413533403848</v>
      </c>
      <c r="CI496" s="328">
        <v>0.6902830356510945</v>
      </c>
      <c r="CJ496" s="328">
        <v>0.27906270154801405</v>
      </c>
      <c r="CK496" s="328">
        <v>0.71155437702239244</v>
      </c>
      <c r="CL496" s="328">
        <v>0.1186729114809717</v>
      </c>
      <c r="CM496" s="328">
        <v>0.25220902714818538</v>
      </c>
      <c r="CN496" s="328">
        <v>0.26831519365470502</v>
      </c>
      <c r="CO496" s="328">
        <v>0.82814359133114057</v>
      </c>
      <c r="CP496" s="328">
        <v>0.64552977581228355</v>
      </c>
      <c r="CQ496" s="328">
        <v>0.23414630483505539</v>
      </c>
      <c r="CR496" s="328">
        <v>0.12603110441871568</v>
      </c>
      <c r="CS496" s="328">
        <v>8.0238823141183246E-2</v>
      </c>
      <c r="CT496" s="328">
        <v>0.88029639950758232</v>
      </c>
      <c r="CU496" s="328">
        <v>0.91984695624876811</v>
      </c>
      <c r="CV496" s="328">
        <v>0.49717788602785085</v>
      </c>
      <c r="CW496" s="329">
        <v>0.84786027895277716</v>
      </c>
    </row>
    <row r="497" spans="1:101" x14ac:dyDescent="0.25">
      <c r="A497" s="322">
        <v>495</v>
      </c>
      <c r="B497" s="327">
        <v>0.17819622889640829</v>
      </c>
      <c r="C497" s="328">
        <v>0.88623643700930543</v>
      </c>
      <c r="D497" s="328">
        <v>0.81263539259428819</v>
      </c>
      <c r="E497" s="328">
        <v>0.9228265116182961</v>
      </c>
      <c r="F497" s="328">
        <v>0.93283811887924806</v>
      </c>
      <c r="G497" s="328">
        <v>0.20913156098621477</v>
      </c>
      <c r="H497" s="328">
        <v>0.35560948529572123</v>
      </c>
      <c r="I497" s="328">
        <v>4.9699458846699684E-2</v>
      </c>
      <c r="J497" s="328">
        <v>0.29363188603114576</v>
      </c>
      <c r="K497" s="328">
        <v>0.75705110932477671</v>
      </c>
      <c r="L497" s="328">
        <v>0.31774939855824957</v>
      </c>
      <c r="M497" s="328">
        <v>0.32927310007232524</v>
      </c>
      <c r="N497" s="328">
        <v>0.88254546079564733</v>
      </c>
      <c r="O497" s="328">
        <v>0.26716959196235379</v>
      </c>
      <c r="P497" s="328">
        <v>0.33520034333630999</v>
      </c>
      <c r="Q497" s="328">
        <v>0.26934852720749713</v>
      </c>
      <c r="R497" s="328">
        <v>0.71656493386721198</v>
      </c>
      <c r="S497" s="328">
        <v>0.40869704016418229</v>
      </c>
      <c r="T497" s="328">
        <v>0.8351691642968202</v>
      </c>
      <c r="U497" s="328">
        <v>0.38242319393283353</v>
      </c>
      <c r="V497" s="328">
        <v>0.41565692704831569</v>
      </c>
      <c r="W497" s="328">
        <v>0.10988053182735702</v>
      </c>
      <c r="X497" s="328">
        <v>0.59302070847547728</v>
      </c>
      <c r="Y497" s="328">
        <v>0.93625196082786943</v>
      </c>
      <c r="Z497" s="328">
        <v>0.4640579798996729</v>
      </c>
      <c r="AA497" s="328">
        <v>0.15348457019801387</v>
      </c>
      <c r="AB497" s="328">
        <v>0.28417656770416411</v>
      </c>
      <c r="AC497" s="328">
        <v>2.394236686231288E-3</v>
      </c>
      <c r="AD497" s="328">
        <v>0.20263202216366283</v>
      </c>
      <c r="AE497" s="328">
        <v>5.5292471676219535E-2</v>
      </c>
      <c r="AF497" s="328">
        <v>0.91495592473731469</v>
      </c>
      <c r="AG497" s="328">
        <v>0.15470807479455573</v>
      </c>
      <c r="AH497" s="328">
        <v>0.51110697027855023</v>
      </c>
      <c r="AI497" s="328">
        <v>0.54123137125077536</v>
      </c>
      <c r="AJ497" s="328">
        <v>0.37201775036433848</v>
      </c>
      <c r="AK497" s="328">
        <v>0.93816889280853477</v>
      </c>
      <c r="AL497" s="328">
        <v>0.49878775575977596</v>
      </c>
      <c r="AM497" s="328">
        <v>0.46712378527203774</v>
      </c>
      <c r="AN497" s="328">
        <v>0.54966169287670752</v>
      </c>
      <c r="AO497" s="328">
        <v>0.5103575606902151</v>
      </c>
      <c r="AP497" s="328">
        <v>0.27901081747799772</v>
      </c>
      <c r="AQ497" s="328">
        <v>0.54393380812635961</v>
      </c>
      <c r="AR497" s="328">
        <v>0.54910714616740108</v>
      </c>
      <c r="AS497" s="328">
        <v>0.31002019741803988</v>
      </c>
      <c r="AT497" s="328">
        <v>0.82757301850582499</v>
      </c>
      <c r="AU497" s="328">
        <v>0.18617837142498583</v>
      </c>
      <c r="AV497" s="328">
        <v>1.7076690473176726E-3</v>
      </c>
      <c r="AW497" s="328">
        <v>8.490811249721375E-2</v>
      </c>
      <c r="AX497" s="328">
        <v>0.81028277715201935</v>
      </c>
      <c r="AY497" s="328">
        <v>0.4884405033147452</v>
      </c>
      <c r="AZ497" s="328">
        <v>0.22474341639937823</v>
      </c>
      <c r="BA497" s="328">
        <v>0.29636661428731959</v>
      </c>
      <c r="BB497" s="328">
        <v>0.51507159357441701</v>
      </c>
      <c r="BC497" s="328">
        <v>0.65584229769241364</v>
      </c>
      <c r="BD497" s="328">
        <v>0.79130089002419091</v>
      </c>
      <c r="BE497" s="328">
        <v>0.91343694181180046</v>
      </c>
      <c r="BF497" s="328">
        <v>0.87887213581567547</v>
      </c>
      <c r="BG497" s="328">
        <v>0.51837965268231478</v>
      </c>
      <c r="BH497" s="328">
        <v>0.54054075988168471</v>
      </c>
      <c r="BI497" s="328">
        <v>0.61600904541193491</v>
      </c>
      <c r="BJ497" s="328">
        <v>3.6827219556621937E-2</v>
      </c>
      <c r="BK497" s="328">
        <v>9.448907502530357E-2</v>
      </c>
      <c r="BL497" s="328">
        <v>0.28505762219688346</v>
      </c>
      <c r="BM497" s="328">
        <v>0.72830573821686428</v>
      </c>
      <c r="BN497" s="328">
        <v>0.56751044049190869</v>
      </c>
      <c r="BO497" s="328">
        <v>0.95493916290593472</v>
      </c>
      <c r="BP497" s="328">
        <v>0.14622609930045094</v>
      </c>
      <c r="BQ497" s="328">
        <v>0.70151546264868814</v>
      </c>
      <c r="BR497" s="328">
        <v>0.88892646356190697</v>
      </c>
      <c r="BS497" s="328">
        <v>0.69283394457024805</v>
      </c>
      <c r="BT497" s="328">
        <v>0.1200813960613587</v>
      </c>
      <c r="BU497" s="328">
        <v>8.7024211023059017E-2</v>
      </c>
      <c r="BV497" s="328">
        <v>0.97617395002674723</v>
      </c>
      <c r="BW497" s="328">
        <v>0.16238243564275745</v>
      </c>
      <c r="BX497" s="328">
        <v>7.1456347564023748E-2</v>
      </c>
      <c r="BY497" s="328">
        <v>0.48828662525598787</v>
      </c>
      <c r="BZ497" s="328">
        <v>0.15562801877811072</v>
      </c>
      <c r="CA497" s="328">
        <v>0.77010480989284247</v>
      </c>
      <c r="CB497" s="328">
        <v>0.27771485103883098</v>
      </c>
      <c r="CC497" s="328">
        <v>0.12893642268296523</v>
      </c>
      <c r="CD497" s="328">
        <v>4.7819476284699292E-2</v>
      </c>
      <c r="CE497" s="328">
        <v>0.63418109665984534</v>
      </c>
      <c r="CF497" s="328">
        <v>0.30615651802241772</v>
      </c>
      <c r="CG497" s="328">
        <v>0.27429426666965862</v>
      </c>
      <c r="CH497" s="328">
        <v>0.40807224551705357</v>
      </c>
      <c r="CI497" s="328">
        <v>0.64185707414491411</v>
      </c>
      <c r="CJ497" s="328">
        <v>0.68515549107353779</v>
      </c>
      <c r="CK497" s="328">
        <v>0.35296385989756152</v>
      </c>
      <c r="CL497" s="328">
        <v>0.93683624559881551</v>
      </c>
      <c r="CM497" s="328">
        <v>0.81583746260281642</v>
      </c>
      <c r="CN497" s="328">
        <v>0.53214354241575901</v>
      </c>
      <c r="CO497" s="328">
        <v>0.5980354362920548</v>
      </c>
      <c r="CP497" s="328">
        <v>0.20078449194960957</v>
      </c>
      <c r="CQ497" s="328">
        <v>0.5932619334309952</v>
      </c>
      <c r="CR497" s="328">
        <v>0.2588677501501353</v>
      </c>
      <c r="CS497" s="328">
        <v>8.5738541033762328E-2</v>
      </c>
      <c r="CT497" s="328">
        <v>0.89582241008209884</v>
      </c>
      <c r="CU497" s="328">
        <v>0.12201583259759574</v>
      </c>
      <c r="CV497" s="328">
        <v>0.82690605253359584</v>
      </c>
      <c r="CW497" s="329">
        <v>0.88045837988665565</v>
      </c>
    </row>
    <row r="498" spans="1:101" x14ac:dyDescent="0.25">
      <c r="A498" s="322">
        <v>496</v>
      </c>
      <c r="B498" s="327">
        <v>0.94351779944587633</v>
      </c>
      <c r="C498" s="328">
        <v>0.84127742920113469</v>
      </c>
      <c r="D498" s="328">
        <v>0.29636925410315262</v>
      </c>
      <c r="E498" s="328">
        <v>0.32810258684007287</v>
      </c>
      <c r="F498" s="328">
        <v>0.75344872123236373</v>
      </c>
      <c r="G498" s="328">
        <v>0.71292819481580105</v>
      </c>
      <c r="H498" s="328">
        <v>0.16656921844624084</v>
      </c>
      <c r="I498" s="328">
        <v>0.23799102000449235</v>
      </c>
      <c r="J498" s="328">
        <v>0.50422574375772933</v>
      </c>
      <c r="K498" s="328">
        <v>9.6682144846327756E-2</v>
      </c>
      <c r="L498" s="328">
        <v>0.58662990348114907</v>
      </c>
      <c r="M498" s="328">
        <v>0.62736707520697976</v>
      </c>
      <c r="N498" s="328">
        <v>0.63792200237806274</v>
      </c>
      <c r="O498" s="328">
        <v>5.4139960890654537E-2</v>
      </c>
      <c r="P498" s="328">
        <v>7.6098749395878684E-2</v>
      </c>
      <c r="Q498" s="328">
        <v>0.12478400286453684</v>
      </c>
      <c r="R498" s="328">
        <v>0.13693958592656053</v>
      </c>
      <c r="S498" s="328">
        <v>0.5716140497101776</v>
      </c>
      <c r="T498" s="328">
        <v>0.37637855369049333</v>
      </c>
      <c r="U498" s="328">
        <v>0.93289435095500939</v>
      </c>
      <c r="V498" s="328">
        <v>0.65321652515538542</v>
      </c>
      <c r="W498" s="328">
        <v>7.9544499688879888E-2</v>
      </c>
      <c r="X498" s="328">
        <v>0.73063729474123762</v>
      </c>
      <c r="Y498" s="328">
        <v>0.64160025926853947</v>
      </c>
      <c r="Z498" s="328">
        <v>0.34476782084459145</v>
      </c>
      <c r="AA498" s="328">
        <v>0.28336023123056786</v>
      </c>
      <c r="AB498" s="328">
        <v>0.61761494450218724</v>
      </c>
      <c r="AC498" s="328">
        <v>0.47545549092880357</v>
      </c>
      <c r="AD498" s="328">
        <v>0.32052987386214227</v>
      </c>
      <c r="AE498" s="328">
        <v>0.96676096075919227</v>
      </c>
      <c r="AF498" s="328">
        <v>0.70122582845929604</v>
      </c>
      <c r="AG498" s="328">
        <v>0.65861531211874347</v>
      </c>
      <c r="AH498" s="328">
        <v>3.2049523051645767E-2</v>
      </c>
      <c r="AI498" s="328">
        <v>0.65045953833376746</v>
      </c>
      <c r="AJ498" s="328">
        <v>5.0519837753202346E-2</v>
      </c>
      <c r="AK498" s="328">
        <v>3.9201729290918141E-2</v>
      </c>
      <c r="AL498" s="328">
        <v>0.18511745361311105</v>
      </c>
      <c r="AM498" s="328">
        <v>0.64117486460662287</v>
      </c>
      <c r="AN498" s="328">
        <v>0.28210307638692456</v>
      </c>
      <c r="AO498" s="328">
        <v>0.2693058689986858</v>
      </c>
      <c r="AP498" s="328">
        <v>0.29654070420400136</v>
      </c>
      <c r="AQ498" s="328">
        <v>0.7472255472029512</v>
      </c>
      <c r="AR498" s="328">
        <v>0.97387713460936709</v>
      </c>
      <c r="AS498" s="328">
        <v>0.62513149531749068</v>
      </c>
      <c r="AT498" s="328">
        <v>0.77046112469924566</v>
      </c>
      <c r="AU498" s="328">
        <v>9.8082593110420113E-3</v>
      </c>
      <c r="AV498" s="328">
        <v>1.8578912629757305E-2</v>
      </c>
      <c r="AW498" s="328">
        <v>0.91614555904353101</v>
      </c>
      <c r="AX498" s="328">
        <v>0.99787680297645753</v>
      </c>
      <c r="AY498" s="328">
        <v>0.65679316412514899</v>
      </c>
      <c r="AZ498" s="328">
        <v>6.9975747307449154E-3</v>
      </c>
      <c r="BA498" s="328">
        <v>0.2703124216899937</v>
      </c>
      <c r="BB498" s="328">
        <v>0.83004198547481467</v>
      </c>
      <c r="BC498" s="328">
        <v>0.62169488338680923</v>
      </c>
      <c r="BD498" s="328">
        <v>0.62804304860772531</v>
      </c>
      <c r="BE498" s="328">
        <v>0.32088256561282069</v>
      </c>
      <c r="BF498" s="328">
        <v>0.26033968084300896</v>
      </c>
      <c r="BG498" s="328">
        <v>0.34163330268122949</v>
      </c>
      <c r="BH498" s="328">
        <v>3.0035078381991376E-2</v>
      </c>
      <c r="BI498" s="328">
        <v>0.34076116443908977</v>
      </c>
      <c r="BJ498" s="328">
        <v>0.43754030316405501</v>
      </c>
      <c r="BK498" s="328">
        <v>4.6906663074770982E-2</v>
      </c>
      <c r="BL498" s="328">
        <v>0.68940204489461832</v>
      </c>
      <c r="BM498" s="328">
        <v>0.83821185113379215</v>
      </c>
      <c r="BN498" s="328">
        <v>6.8867549538975226E-2</v>
      </c>
      <c r="BO498" s="328">
        <v>0.73392628283500372</v>
      </c>
      <c r="BP498" s="328">
        <v>0.7073978599948294</v>
      </c>
      <c r="BQ498" s="328">
        <v>0.59845679832592769</v>
      </c>
      <c r="BR498" s="328">
        <v>0.84967722223414888</v>
      </c>
      <c r="BS498" s="328">
        <v>0.84909590809016766</v>
      </c>
      <c r="BT498" s="328">
        <v>0.23582987746480089</v>
      </c>
      <c r="BU498" s="328">
        <v>0.67713727075337093</v>
      </c>
      <c r="BV498" s="328">
        <v>0.95311182955268881</v>
      </c>
      <c r="BW498" s="328">
        <v>0.72465638795102127</v>
      </c>
      <c r="BX498" s="328">
        <v>0.56219231625951971</v>
      </c>
      <c r="BY498" s="328">
        <v>0.16890267693657135</v>
      </c>
      <c r="BZ498" s="328">
        <v>0.92842359369641159</v>
      </c>
      <c r="CA498" s="328">
        <v>0.2930677625644087</v>
      </c>
      <c r="CB498" s="328">
        <v>4.5529175901785957E-2</v>
      </c>
      <c r="CC498" s="328">
        <v>0.53001054245605173</v>
      </c>
      <c r="CD498" s="328">
        <v>0.78242234197575034</v>
      </c>
      <c r="CE498" s="328">
        <v>0.2009609430499113</v>
      </c>
      <c r="CF498" s="328">
        <v>0.9189324294133252</v>
      </c>
      <c r="CG498" s="328">
        <v>0.30487765227278096</v>
      </c>
      <c r="CH498" s="328">
        <v>9.1423410569246855E-4</v>
      </c>
      <c r="CI498" s="328">
        <v>0.93408308551617303</v>
      </c>
      <c r="CJ498" s="328">
        <v>0.7533619022978284</v>
      </c>
      <c r="CK498" s="328">
        <v>0.7899618374149453</v>
      </c>
      <c r="CL498" s="328">
        <v>0.68109915694372214</v>
      </c>
      <c r="CM498" s="328">
        <v>0.46039164530577903</v>
      </c>
      <c r="CN498" s="328">
        <v>0.85882175760167767</v>
      </c>
      <c r="CO498" s="328">
        <v>0.40881182497279411</v>
      </c>
      <c r="CP498" s="328">
        <v>0.67391691298223</v>
      </c>
      <c r="CQ498" s="328">
        <v>0.13154751235576367</v>
      </c>
      <c r="CR498" s="328">
        <v>0.69407438492131268</v>
      </c>
      <c r="CS498" s="328">
        <v>0.41197253023133218</v>
      </c>
      <c r="CT498" s="328">
        <v>0.4864079983276739</v>
      </c>
      <c r="CU498" s="328">
        <v>0.5743585320763902</v>
      </c>
      <c r="CV498" s="328">
        <v>0.34979489608336434</v>
      </c>
      <c r="CW498" s="329">
        <v>0.32786604640938144</v>
      </c>
    </row>
    <row r="499" spans="1:101" x14ac:dyDescent="0.25">
      <c r="A499" s="322">
        <v>497</v>
      </c>
      <c r="B499" s="327">
        <v>0.10453267988797421</v>
      </c>
      <c r="C499" s="328">
        <v>0.95031645474025361</v>
      </c>
      <c r="D499" s="328">
        <v>0.88843425949099641</v>
      </c>
      <c r="E499" s="328">
        <v>0.75415657988836582</v>
      </c>
      <c r="F499" s="328">
        <v>0.344470234179445</v>
      </c>
      <c r="G499" s="328">
        <v>0.96913980661265331</v>
      </c>
      <c r="H499" s="328">
        <v>0.42383593531511288</v>
      </c>
      <c r="I499" s="328">
        <v>0.92021590918173857</v>
      </c>
      <c r="J499" s="328">
        <v>0.8900541160423634</v>
      </c>
      <c r="K499" s="328">
        <v>0.72607939111825992</v>
      </c>
      <c r="L499" s="328">
        <v>0.47430845637662866</v>
      </c>
      <c r="M499" s="328">
        <v>0.57548954816520115</v>
      </c>
      <c r="N499" s="328">
        <v>0.9948268968874423</v>
      </c>
      <c r="O499" s="328">
        <v>0.91903639472760701</v>
      </c>
      <c r="P499" s="328">
        <v>0.30922176244763677</v>
      </c>
      <c r="Q499" s="328">
        <v>0.13064106215807536</v>
      </c>
      <c r="R499" s="328">
        <v>0.60087129475510626</v>
      </c>
      <c r="S499" s="328">
        <v>0.87700344499011651</v>
      </c>
      <c r="T499" s="328">
        <v>0.15119427869328428</v>
      </c>
      <c r="U499" s="328">
        <v>0.30565748057918674</v>
      </c>
      <c r="V499" s="328">
        <v>0.62165236382820588</v>
      </c>
      <c r="W499" s="328">
        <v>0.43566828562851212</v>
      </c>
      <c r="X499" s="328">
        <v>0.45207746516779945</v>
      </c>
      <c r="Y499" s="328">
        <v>0.17020180973051713</v>
      </c>
      <c r="Z499" s="328">
        <v>0.54009756154725164</v>
      </c>
      <c r="AA499" s="328">
        <v>3.3568632783957941E-3</v>
      </c>
      <c r="AB499" s="328">
        <v>0.961016870800812</v>
      </c>
      <c r="AC499" s="328">
        <v>0.25978577622096566</v>
      </c>
      <c r="AD499" s="328">
        <v>9.7872594524344603E-2</v>
      </c>
      <c r="AE499" s="328">
        <v>0.6679158200806814</v>
      </c>
      <c r="AF499" s="328">
        <v>0.89278089941468153</v>
      </c>
      <c r="AG499" s="328">
        <v>0.28644577769890223</v>
      </c>
      <c r="AH499" s="328">
        <v>0.14615614336672111</v>
      </c>
      <c r="AI499" s="328">
        <v>0.86968447732300103</v>
      </c>
      <c r="AJ499" s="328">
        <v>0.37581697700157135</v>
      </c>
      <c r="AK499" s="328">
        <v>0.37656767277437386</v>
      </c>
      <c r="AL499" s="328">
        <v>0.82482832448469368</v>
      </c>
      <c r="AM499" s="328">
        <v>0.40148674579081245</v>
      </c>
      <c r="AN499" s="328">
        <v>0.28144179342086151</v>
      </c>
      <c r="AO499" s="328">
        <v>0.62135670583440117</v>
      </c>
      <c r="AP499" s="328">
        <v>0.25307048673915045</v>
      </c>
      <c r="AQ499" s="328">
        <v>0.50269802844405209</v>
      </c>
      <c r="AR499" s="328">
        <v>0.14778224465460044</v>
      </c>
      <c r="AS499" s="328">
        <v>0.45698356795586026</v>
      </c>
      <c r="AT499" s="328">
        <v>0.98755185940744639</v>
      </c>
      <c r="AU499" s="328">
        <v>0.26274749019531907</v>
      </c>
      <c r="AV499" s="328">
        <v>0.46587887716500909</v>
      </c>
      <c r="AW499" s="328">
        <v>0.21358706402131911</v>
      </c>
      <c r="AX499" s="328">
        <v>0.981090638014676</v>
      </c>
      <c r="AY499" s="328">
        <v>0.81867823138953422</v>
      </c>
      <c r="AZ499" s="328">
        <v>0.79968360482041967</v>
      </c>
      <c r="BA499" s="328">
        <v>0.16616325697824008</v>
      </c>
      <c r="BB499" s="328">
        <v>0.28501658407484509</v>
      </c>
      <c r="BC499" s="328">
        <v>0.53946475808310224</v>
      </c>
      <c r="BD499" s="328">
        <v>0.32289491379091029</v>
      </c>
      <c r="BE499" s="328">
        <v>0.72006344711854564</v>
      </c>
      <c r="BF499" s="328">
        <v>0.89554296773988895</v>
      </c>
      <c r="BG499" s="328">
        <v>0.39204868598593601</v>
      </c>
      <c r="BH499" s="328">
        <v>0.12083213845303109</v>
      </c>
      <c r="BI499" s="328">
        <v>1.444790017375297E-3</v>
      </c>
      <c r="BJ499" s="328">
        <v>0.64496463040206198</v>
      </c>
      <c r="BK499" s="328">
        <v>0.30845077988054248</v>
      </c>
      <c r="BL499" s="328">
        <v>0.5549532209375394</v>
      </c>
      <c r="BM499" s="328">
        <v>8.2227534059752472E-2</v>
      </c>
      <c r="BN499" s="328">
        <v>0.96220693668120738</v>
      </c>
      <c r="BO499" s="328">
        <v>0.29592988738695825</v>
      </c>
      <c r="BP499" s="328">
        <v>0.487760237461623</v>
      </c>
      <c r="BQ499" s="328">
        <v>0.60022591157576</v>
      </c>
      <c r="BR499" s="328">
        <v>0.61829153961910799</v>
      </c>
      <c r="BS499" s="328">
        <v>0.37694785193357405</v>
      </c>
      <c r="BT499" s="328">
        <v>0.89843688762058038</v>
      </c>
      <c r="BU499" s="328">
        <v>0.98647135365375682</v>
      </c>
      <c r="BV499" s="328">
        <v>0.52087853497562353</v>
      </c>
      <c r="BW499" s="328">
        <v>2.3240398737516266E-2</v>
      </c>
      <c r="BX499" s="328">
        <v>1.9324380985991763E-2</v>
      </c>
      <c r="BY499" s="328">
        <v>8.7294383841832524E-2</v>
      </c>
      <c r="BZ499" s="328">
        <v>0.65434099215355523</v>
      </c>
      <c r="CA499" s="328">
        <v>0.21049091698537836</v>
      </c>
      <c r="CB499" s="328">
        <v>0.91930769843360638</v>
      </c>
      <c r="CC499" s="328">
        <v>0.50328979819365083</v>
      </c>
      <c r="CD499" s="328">
        <v>0.61447654865624113</v>
      </c>
      <c r="CE499" s="328">
        <v>0.54678650178674193</v>
      </c>
      <c r="CF499" s="328">
        <v>0.62633071095942872</v>
      </c>
      <c r="CG499" s="328">
        <v>0.54731093206925885</v>
      </c>
      <c r="CH499" s="328">
        <v>0.74565643709113383</v>
      </c>
      <c r="CI499" s="328">
        <v>9.7478755254758243E-2</v>
      </c>
      <c r="CJ499" s="328">
        <v>0.6048072677670322</v>
      </c>
      <c r="CK499" s="328">
        <v>0.66791415431810552</v>
      </c>
      <c r="CL499" s="328">
        <v>0.28573906935035276</v>
      </c>
      <c r="CM499" s="328">
        <v>0.79138859508756809</v>
      </c>
      <c r="CN499" s="328">
        <v>0.68089062457768046</v>
      </c>
      <c r="CO499" s="328">
        <v>0.17112528316644493</v>
      </c>
      <c r="CP499" s="328">
        <v>0.36629343949793469</v>
      </c>
      <c r="CQ499" s="328">
        <v>0.39776566946561176</v>
      </c>
      <c r="CR499" s="328">
        <v>0.33483307786000083</v>
      </c>
      <c r="CS499" s="328">
        <v>0.37093982301139206</v>
      </c>
      <c r="CT499" s="328">
        <v>0.23873829289888882</v>
      </c>
      <c r="CU499" s="328">
        <v>0.92408175181909424</v>
      </c>
      <c r="CV499" s="328">
        <v>0.88037391517573615</v>
      </c>
      <c r="CW499" s="329">
        <v>0.59063987998372025</v>
      </c>
    </row>
    <row r="500" spans="1:101" x14ac:dyDescent="0.25">
      <c r="A500" s="322">
        <v>498</v>
      </c>
      <c r="B500" s="327">
        <v>0.21669107760933581</v>
      </c>
      <c r="C500" s="328">
        <v>0.95575316810154121</v>
      </c>
      <c r="D500" s="328">
        <v>0.88769754883878904</v>
      </c>
      <c r="E500" s="328">
        <v>0.46262152386104383</v>
      </c>
      <c r="F500" s="328">
        <v>0.21539226573876635</v>
      </c>
      <c r="G500" s="328">
        <v>0.6829605828055394</v>
      </c>
      <c r="H500" s="328">
        <v>0.53348520262410593</v>
      </c>
      <c r="I500" s="328">
        <v>0.53233408302045304</v>
      </c>
      <c r="J500" s="328">
        <v>4.4869168328004472E-2</v>
      </c>
      <c r="K500" s="328">
        <v>0.26465863174525772</v>
      </c>
      <c r="L500" s="328">
        <v>0.33077903683823262</v>
      </c>
      <c r="M500" s="328">
        <v>0.4281524376082122</v>
      </c>
      <c r="N500" s="328">
        <v>6.9263413495384007E-2</v>
      </c>
      <c r="O500" s="328">
        <v>0.92726811053083491</v>
      </c>
      <c r="P500" s="328">
        <v>0.26756229726303715</v>
      </c>
      <c r="Q500" s="328">
        <v>0.81459365217327773</v>
      </c>
      <c r="R500" s="328">
        <v>5.6166276549794558E-2</v>
      </c>
      <c r="S500" s="328">
        <v>0.43819880184601079</v>
      </c>
      <c r="T500" s="328">
        <v>0.65517839932653743</v>
      </c>
      <c r="U500" s="328">
        <v>0.9584455053557539</v>
      </c>
      <c r="V500" s="328">
        <v>0.19628187703916344</v>
      </c>
      <c r="W500" s="328">
        <v>0.47819089525819614</v>
      </c>
      <c r="X500" s="328">
        <v>0.26164808742201462</v>
      </c>
      <c r="Y500" s="328">
        <v>0.72466543792684135</v>
      </c>
      <c r="Z500" s="328">
        <v>0.43231143230298952</v>
      </c>
      <c r="AA500" s="328">
        <v>0.63249425107522494</v>
      </c>
      <c r="AB500" s="328">
        <v>0.14284236381507376</v>
      </c>
      <c r="AC500" s="328">
        <v>0.51719473102754154</v>
      </c>
      <c r="AD500" s="328">
        <v>0.20941241359126472</v>
      </c>
      <c r="AE500" s="328">
        <v>0.35197798692724547</v>
      </c>
      <c r="AF500" s="328">
        <v>0.29472379918471314</v>
      </c>
      <c r="AG500" s="328">
        <v>0.34834224972502348</v>
      </c>
      <c r="AH500" s="328">
        <v>5.7277988257872003E-2</v>
      </c>
      <c r="AI500" s="328">
        <v>0.56774081207373062</v>
      </c>
      <c r="AJ500" s="328">
        <v>1.0238183835983294E-2</v>
      </c>
      <c r="AK500" s="328">
        <v>0.67697509392041422</v>
      </c>
      <c r="AL500" s="328">
        <v>0.2126611734390369</v>
      </c>
      <c r="AM500" s="328">
        <v>0.27604197272145381</v>
      </c>
      <c r="AN500" s="328">
        <v>0.97294628560433649</v>
      </c>
      <c r="AO500" s="328">
        <v>9.7523776612895574E-2</v>
      </c>
      <c r="AP500" s="328">
        <v>2.1968847355764431E-3</v>
      </c>
      <c r="AQ500" s="328">
        <v>0.19205160403098631</v>
      </c>
      <c r="AR500" s="328">
        <v>0.76524570904850009</v>
      </c>
      <c r="AS500" s="328">
        <v>0.31629773992164534</v>
      </c>
      <c r="AT500" s="328">
        <v>0.17332745160620577</v>
      </c>
      <c r="AU500" s="328">
        <v>0.87968070246878316</v>
      </c>
      <c r="AV500" s="328">
        <v>0.61019376749495402</v>
      </c>
      <c r="AW500" s="328">
        <v>0.42518138661413074</v>
      </c>
      <c r="AX500" s="328">
        <v>0.34079205077572006</v>
      </c>
      <c r="AY500" s="328">
        <v>0.77239994717274696</v>
      </c>
      <c r="AZ500" s="328">
        <v>0.16148131027242218</v>
      </c>
      <c r="BA500" s="328">
        <v>0.14820152770262007</v>
      </c>
      <c r="BB500" s="328">
        <v>6.8834631901491639E-2</v>
      </c>
      <c r="BC500" s="328">
        <v>0.42348362417298313</v>
      </c>
      <c r="BD500" s="328">
        <v>0.99613065878552298</v>
      </c>
      <c r="BE500" s="328">
        <v>0.95525494202436567</v>
      </c>
      <c r="BF500" s="328">
        <v>0.37508053665976826</v>
      </c>
      <c r="BG500" s="328">
        <v>0.10894890551526282</v>
      </c>
      <c r="BH500" s="328">
        <v>0.77829284803268584</v>
      </c>
      <c r="BI500" s="328">
        <v>0.42956807626343552</v>
      </c>
      <c r="BJ500" s="328">
        <v>2.5945172247638704E-2</v>
      </c>
      <c r="BK500" s="328">
        <v>0.53567384047364985</v>
      </c>
      <c r="BL500" s="328">
        <v>0.71525414618962357</v>
      </c>
      <c r="BM500" s="328">
        <v>0.25993228167866889</v>
      </c>
      <c r="BN500" s="328">
        <v>0.52271929375863468</v>
      </c>
      <c r="BO500" s="328">
        <v>0.71979431720145537</v>
      </c>
      <c r="BP500" s="328">
        <v>7.0353070402116247E-2</v>
      </c>
      <c r="BQ500" s="328">
        <v>0.81110544740680002</v>
      </c>
      <c r="BR500" s="328">
        <v>0.62173428323053592</v>
      </c>
      <c r="BS500" s="328">
        <v>0.49490198756712145</v>
      </c>
      <c r="BT500" s="328">
        <v>0.11749796671811952</v>
      </c>
      <c r="BU500" s="328">
        <v>0.7265210506991806</v>
      </c>
      <c r="BV500" s="328">
        <v>0.65622437096248287</v>
      </c>
      <c r="BW500" s="328">
        <v>0.88777437909497547</v>
      </c>
      <c r="BX500" s="328">
        <v>0.98181992335560864</v>
      </c>
      <c r="BY500" s="328">
        <v>0.12144262328621336</v>
      </c>
      <c r="BZ500" s="328">
        <v>0.96903499226714374</v>
      </c>
      <c r="CA500" s="328">
        <v>0.10407307643456143</v>
      </c>
      <c r="CB500" s="328">
        <v>0.52267267310514698</v>
      </c>
      <c r="CC500" s="328">
        <v>0.85644225700527565</v>
      </c>
      <c r="CD500" s="328">
        <v>0.3218490119667381</v>
      </c>
      <c r="CE500" s="328">
        <v>0.93889685662477529</v>
      </c>
      <c r="CF500" s="328">
        <v>0.42172189336326049</v>
      </c>
      <c r="CG500" s="328">
        <v>0.86743904411852091</v>
      </c>
      <c r="CH500" s="328">
        <v>0.58527436403379296</v>
      </c>
      <c r="CI500" s="328">
        <v>0.87634296645504617</v>
      </c>
      <c r="CJ500" s="328">
        <v>2.6692040862086763E-2</v>
      </c>
      <c r="CK500" s="328">
        <v>0.4174954194228282</v>
      </c>
      <c r="CL500" s="328">
        <v>0.37262058705619561</v>
      </c>
      <c r="CM500" s="328">
        <v>0.93081034061906998</v>
      </c>
      <c r="CN500" s="328">
        <v>0.36903992838515531</v>
      </c>
      <c r="CO500" s="328">
        <v>0.43825213126552987</v>
      </c>
      <c r="CP500" s="328">
        <v>0.32272755261011477</v>
      </c>
      <c r="CQ500" s="328">
        <v>0.53386081032734278</v>
      </c>
      <c r="CR500" s="328">
        <v>0.94180805141595769</v>
      </c>
      <c r="CS500" s="328">
        <v>0.5342729657198817</v>
      </c>
      <c r="CT500" s="328">
        <v>0.24803559629897354</v>
      </c>
      <c r="CU500" s="328">
        <v>0.12809570435109907</v>
      </c>
      <c r="CV500" s="328">
        <v>0.68067877319035475</v>
      </c>
      <c r="CW500" s="329">
        <v>0.27680465444431945</v>
      </c>
    </row>
    <row r="501" spans="1:101" x14ac:dyDescent="0.25">
      <c r="A501" s="322">
        <v>499</v>
      </c>
      <c r="B501" s="327">
        <v>0.38793701625968358</v>
      </c>
      <c r="C501" s="328">
        <v>0.36467458421735932</v>
      </c>
      <c r="D501" s="328">
        <v>0.13569783666084767</v>
      </c>
      <c r="E501" s="328">
        <v>5.2659025068522602E-2</v>
      </c>
      <c r="F501" s="328">
        <v>0.83324881931045169</v>
      </c>
      <c r="G501" s="328">
        <v>0.15785905110812504</v>
      </c>
      <c r="H501" s="328">
        <v>0.75280888146562774</v>
      </c>
      <c r="I501" s="328">
        <v>0.93659226759530689</v>
      </c>
      <c r="J501" s="328">
        <v>0.828955786918951</v>
      </c>
      <c r="K501" s="328">
        <v>0.51022081411608577</v>
      </c>
      <c r="L501" s="328">
        <v>0.56606750768564762</v>
      </c>
      <c r="M501" s="328">
        <v>0.14406947327928443</v>
      </c>
      <c r="N501" s="328">
        <v>0.53338101594882126</v>
      </c>
      <c r="O501" s="328">
        <v>0.71474493426171604</v>
      </c>
      <c r="P501" s="328">
        <v>0.65382617294761314</v>
      </c>
      <c r="Q501" s="328">
        <v>8.4327474448582684E-2</v>
      </c>
      <c r="R501" s="328">
        <v>3.4483979376044083E-2</v>
      </c>
      <c r="S501" s="328">
        <v>0.46020930881317068</v>
      </c>
      <c r="T501" s="328">
        <v>0.65313560071735566</v>
      </c>
      <c r="U501" s="328">
        <v>0.86138054223272253</v>
      </c>
      <c r="V501" s="328">
        <v>0.72887115542632586</v>
      </c>
      <c r="W501" s="328">
        <v>0.2014559431036087</v>
      </c>
      <c r="X501" s="328">
        <v>0.73834234309962232</v>
      </c>
      <c r="Y501" s="328">
        <v>0.25989460595664227</v>
      </c>
      <c r="Z501" s="328">
        <v>0.42156550221188471</v>
      </c>
      <c r="AA501" s="328">
        <v>0.24681661143288292</v>
      </c>
      <c r="AB501" s="328">
        <v>0.2730813975699018</v>
      </c>
      <c r="AC501" s="328">
        <v>0.52396812748073729</v>
      </c>
      <c r="AD501" s="328">
        <v>0.85272988775503977</v>
      </c>
      <c r="AE501" s="328">
        <v>0.62246780260213441</v>
      </c>
      <c r="AF501" s="328">
        <v>1.8352764340810568E-2</v>
      </c>
      <c r="AG501" s="328">
        <v>0.76230009460936099</v>
      </c>
      <c r="AH501" s="328">
        <v>0.44726839784370598</v>
      </c>
      <c r="AI501" s="328">
        <v>0.47886424189812438</v>
      </c>
      <c r="AJ501" s="328">
        <v>0.13182761687130462</v>
      </c>
      <c r="AK501" s="328">
        <v>0.57499692816631898</v>
      </c>
      <c r="AL501" s="328">
        <v>0.49304434867266789</v>
      </c>
      <c r="AM501" s="328">
        <v>0.94533774891288669</v>
      </c>
      <c r="AN501" s="328">
        <v>0.57697439384638827</v>
      </c>
      <c r="AO501" s="328">
        <v>0.94686997443226706</v>
      </c>
      <c r="AP501" s="328">
        <v>0.73632601513036744</v>
      </c>
      <c r="AQ501" s="328">
        <v>0.27644578358826766</v>
      </c>
      <c r="AR501" s="328">
        <v>0.56116862505515641</v>
      </c>
      <c r="AS501" s="328">
        <v>0.73653496721503942</v>
      </c>
      <c r="AT501" s="328">
        <v>0.92464031783160117</v>
      </c>
      <c r="AU501" s="328">
        <v>0.26276584100471956</v>
      </c>
      <c r="AV501" s="328">
        <v>0.5052991449978963</v>
      </c>
      <c r="AW501" s="328">
        <v>0.58155698462964711</v>
      </c>
      <c r="AX501" s="328">
        <v>0.11566109879453901</v>
      </c>
      <c r="AY501" s="328">
        <v>0.69741885281349569</v>
      </c>
      <c r="AZ501" s="328">
        <v>0.81292194508675131</v>
      </c>
      <c r="BA501" s="328">
        <v>6.0916730584139156E-2</v>
      </c>
      <c r="BB501" s="328">
        <v>0.88774761487144227</v>
      </c>
      <c r="BC501" s="328">
        <v>0.60866000204573067</v>
      </c>
      <c r="BD501" s="328">
        <v>0.96392723583559303</v>
      </c>
      <c r="BE501" s="328">
        <v>0.39036864738967236</v>
      </c>
      <c r="BF501" s="328">
        <v>0.6731941196979121</v>
      </c>
      <c r="BG501" s="328">
        <v>0.54850611396904125</v>
      </c>
      <c r="BH501" s="328">
        <v>0.6685453602193574</v>
      </c>
      <c r="BI501" s="328">
        <v>0.91296000948999101</v>
      </c>
      <c r="BJ501" s="328">
        <v>0.10760411807936565</v>
      </c>
      <c r="BK501" s="328">
        <v>0.3605959424559213</v>
      </c>
      <c r="BL501" s="328">
        <v>0.81505931511755469</v>
      </c>
      <c r="BM501" s="328">
        <v>0.76807739870993808</v>
      </c>
      <c r="BN501" s="328">
        <v>0.59155081427097245</v>
      </c>
      <c r="BO501" s="328">
        <v>0.37243769270322868</v>
      </c>
      <c r="BP501" s="328">
        <v>0.12448461582709536</v>
      </c>
      <c r="BQ501" s="328">
        <v>0.12999212742578425</v>
      </c>
      <c r="BR501" s="328">
        <v>0.55586784335488115</v>
      </c>
      <c r="BS501" s="328">
        <v>0.54028628102359377</v>
      </c>
      <c r="BT501" s="328">
        <v>0.8651795759011971</v>
      </c>
      <c r="BU501" s="328">
        <v>2.3113752597003767E-3</v>
      </c>
      <c r="BV501" s="328">
        <v>0.60557883565981396</v>
      </c>
      <c r="BW501" s="328">
        <v>0.90860569578078998</v>
      </c>
      <c r="BX501" s="328">
        <v>0.90703817841962353</v>
      </c>
      <c r="BY501" s="328">
        <v>0.86241699307271702</v>
      </c>
      <c r="BZ501" s="328">
        <v>0.5386901646970923</v>
      </c>
      <c r="CA501" s="328">
        <v>0.23675758043353223</v>
      </c>
      <c r="CB501" s="328">
        <v>0.67255920195345298</v>
      </c>
      <c r="CC501" s="328">
        <v>1.2859456183925033E-2</v>
      </c>
      <c r="CD501" s="328">
        <v>5.9889817661740175E-2</v>
      </c>
      <c r="CE501" s="328">
        <v>0.97826566501009538</v>
      </c>
      <c r="CF501" s="328">
        <v>0.53703915305273053</v>
      </c>
      <c r="CG501" s="328">
        <v>0.12303025042581273</v>
      </c>
      <c r="CH501" s="328">
        <v>0.43399566029273617</v>
      </c>
      <c r="CI501" s="328">
        <v>0.6424981744947873</v>
      </c>
      <c r="CJ501" s="328">
        <v>0.65132262037826338</v>
      </c>
      <c r="CK501" s="328">
        <v>9.4079476623019076E-2</v>
      </c>
      <c r="CL501" s="328">
        <v>0.82179957714646634</v>
      </c>
      <c r="CM501" s="328">
        <v>0.53639532959412772</v>
      </c>
      <c r="CN501" s="328">
        <v>0.87809702227614506</v>
      </c>
      <c r="CO501" s="328">
        <v>0.92027583041428063</v>
      </c>
      <c r="CP501" s="328">
        <v>0.63948649022529036</v>
      </c>
      <c r="CQ501" s="328">
        <v>0.43925180842678557</v>
      </c>
      <c r="CR501" s="328">
        <v>0.7712221826974921</v>
      </c>
      <c r="CS501" s="328">
        <v>0.79421478823253899</v>
      </c>
      <c r="CT501" s="328">
        <v>0.89752811523170095</v>
      </c>
      <c r="CU501" s="328">
        <v>0.79687632747022707</v>
      </c>
      <c r="CV501" s="328">
        <v>0.62905416130622704</v>
      </c>
      <c r="CW501" s="329">
        <v>0.43791205653992216</v>
      </c>
    </row>
    <row r="502" spans="1:101" x14ac:dyDescent="0.25">
      <c r="A502" s="322">
        <v>500</v>
      </c>
      <c r="B502" s="327">
        <v>0.35151495836384417</v>
      </c>
      <c r="C502" s="328">
        <v>0.46627641908139772</v>
      </c>
      <c r="D502" s="328">
        <v>0.6506292184491127</v>
      </c>
      <c r="E502" s="328">
        <v>0.51142212501172768</v>
      </c>
      <c r="F502" s="328">
        <v>0.67784364154570476</v>
      </c>
      <c r="G502" s="328">
        <v>0.64243536761596709</v>
      </c>
      <c r="H502" s="328">
        <v>0.25052449909696062</v>
      </c>
      <c r="I502" s="328">
        <v>0.49960876572796575</v>
      </c>
      <c r="J502" s="328">
        <v>0.89553870653515499</v>
      </c>
      <c r="K502" s="328">
        <v>4.8170495786985512E-3</v>
      </c>
      <c r="L502" s="328">
        <v>0.57745841345466964</v>
      </c>
      <c r="M502" s="328">
        <v>0.64292191882512972</v>
      </c>
      <c r="N502" s="328">
        <v>0.32190977978780566</v>
      </c>
      <c r="O502" s="328">
        <v>0.1949824035322798</v>
      </c>
      <c r="P502" s="328">
        <v>0.30816166371236964</v>
      </c>
      <c r="Q502" s="328">
        <v>0.91135409820419455</v>
      </c>
      <c r="R502" s="328">
        <v>0.14463506645942203</v>
      </c>
      <c r="S502" s="328">
        <v>1.7805919208509602E-2</v>
      </c>
      <c r="T502" s="328">
        <v>0.78482756772456153</v>
      </c>
      <c r="U502" s="328">
        <v>0.95157687693486803</v>
      </c>
      <c r="V502" s="328">
        <v>0.24900526254694322</v>
      </c>
      <c r="W502" s="328">
        <v>0.89224069128044636</v>
      </c>
      <c r="X502" s="328">
        <v>0.78006520206161234</v>
      </c>
      <c r="Y502" s="328">
        <v>0.49747127873884267</v>
      </c>
      <c r="Z502" s="328">
        <v>0.77245443881645448</v>
      </c>
      <c r="AA502" s="328">
        <v>0.20399257966799844</v>
      </c>
      <c r="AB502" s="328">
        <v>0.67783228436339593</v>
      </c>
      <c r="AC502" s="328">
        <v>0.74804522199448886</v>
      </c>
      <c r="AD502" s="328">
        <v>0.85625960009878388</v>
      </c>
      <c r="AE502" s="328">
        <v>1.4522438120117442E-2</v>
      </c>
      <c r="AF502" s="328">
        <v>0.92935181309610626</v>
      </c>
      <c r="AG502" s="328">
        <v>0.69000817586371266</v>
      </c>
      <c r="AH502" s="328">
        <v>0.6061456074524898</v>
      </c>
      <c r="AI502" s="328">
        <v>1.8073236379415825E-2</v>
      </c>
      <c r="AJ502" s="328">
        <v>0.89939060556829653</v>
      </c>
      <c r="AK502" s="328">
        <v>0.12408586899250906</v>
      </c>
      <c r="AL502" s="328">
        <v>0.41297190623458935</v>
      </c>
      <c r="AM502" s="328">
        <v>0.93084747342276875</v>
      </c>
      <c r="AN502" s="328">
        <v>0.13490919872975882</v>
      </c>
      <c r="AO502" s="328">
        <v>0.22663762951660105</v>
      </c>
      <c r="AP502" s="328">
        <v>0.76836843499672192</v>
      </c>
      <c r="AQ502" s="328">
        <v>0.24144441508952497</v>
      </c>
      <c r="AR502" s="328">
        <v>0.75292764622476072</v>
      </c>
      <c r="AS502" s="328">
        <v>0.46924122036552429</v>
      </c>
      <c r="AT502" s="328">
        <v>0.44198035447637007</v>
      </c>
      <c r="AU502" s="328">
        <v>0.76091540011577141</v>
      </c>
      <c r="AV502" s="328">
        <v>0.6820633626207071</v>
      </c>
      <c r="AW502" s="328">
        <v>0.61151669519740071</v>
      </c>
      <c r="AX502" s="328">
        <v>0.42723814757355782</v>
      </c>
      <c r="AY502" s="328">
        <v>4.1173304754717366E-2</v>
      </c>
      <c r="AZ502" s="328">
        <v>0.14224863939687449</v>
      </c>
      <c r="BA502" s="328">
        <v>4.5631162130868486E-2</v>
      </c>
      <c r="BB502" s="328">
        <v>0.26788668661735926</v>
      </c>
      <c r="BC502" s="328">
        <v>0.83335004428560211</v>
      </c>
      <c r="BD502" s="328">
        <v>0.805086049800666</v>
      </c>
      <c r="BE502" s="328">
        <v>0.75444800745964935</v>
      </c>
      <c r="BF502" s="328">
        <v>0.27980087704381806</v>
      </c>
      <c r="BG502" s="328">
        <v>0.33866508266364637</v>
      </c>
      <c r="BH502" s="328">
        <v>0.77987602095772268</v>
      </c>
      <c r="BI502" s="328">
        <v>0.79375751002596595</v>
      </c>
      <c r="BJ502" s="328">
        <v>0.97529692164207304</v>
      </c>
      <c r="BK502" s="328">
        <v>0.17952938609556002</v>
      </c>
      <c r="BL502" s="328">
        <v>0.64525012362831902</v>
      </c>
      <c r="BM502" s="328">
        <v>0.76141333587282833</v>
      </c>
      <c r="BN502" s="328">
        <v>0.4298728119536368</v>
      </c>
      <c r="BO502" s="328">
        <v>0.53797175046506451</v>
      </c>
      <c r="BP502" s="328">
        <v>0.23672675468065396</v>
      </c>
      <c r="BQ502" s="328">
        <v>0.40343199283728559</v>
      </c>
      <c r="BR502" s="328">
        <v>0.98741518478245482</v>
      </c>
      <c r="BS502" s="328">
        <v>0.9430513893551169</v>
      </c>
      <c r="BT502" s="328">
        <v>0.45951384362986847</v>
      </c>
      <c r="BU502" s="328">
        <v>0.51923410576079743</v>
      </c>
      <c r="BV502" s="328">
        <v>0.4126504416743435</v>
      </c>
      <c r="BW502" s="328">
        <v>0.51722818265563042</v>
      </c>
      <c r="BX502" s="328">
        <v>0.7276926374163768</v>
      </c>
      <c r="BY502" s="328">
        <v>0.37224861772541118</v>
      </c>
      <c r="BZ502" s="328">
        <v>0.19099481798997076</v>
      </c>
      <c r="CA502" s="328">
        <v>0.82384653921996942</v>
      </c>
      <c r="CB502" s="328">
        <v>0.62907559803224267</v>
      </c>
      <c r="CC502" s="328">
        <v>0.9137958163972788</v>
      </c>
      <c r="CD502" s="328">
        <v>2.3179912025111271E-2</v>
      </c>
      <c r="CE502" s="328">
        <v>6.3912919954287606E-2</v>
      </c>
      <c r="CF502" s="328">
        <v>0.50957185258687843</v>
      </c>
      <c r="CG502" s="328">
        <v>0.51896611357404021</v>
      </c>
      <c r="CH502" s="328">
        <v>0.23829931939092042</v>
      </c>
      <c r="CI502" s="328">
        <v>7.268192868381318E-2</v>
      </c>
      <c r="CJ502" s="328">
        <v>0.25659572604223868</v>
      </c>
      <c r="CK502" s="328">
        <v>0.17324926470194435</v>
      </c>
      <c r="CL502" s="328">
        <v>0.30159142409142259</v>
      </c>
      <c r="CM502" s="328">
        <v>0.94469640570926439</v>
      </c>
      <c r="CN502" s="328">
        <v>3.820017766613093E-2</v>
      </c>
      <c r="CO502" s="328">
        <v>0.63140505702265504</v>
      </c>
      <c r="CP502" s="328">
        <v>0.95483130756894252</v>
      </c>
      <c r="CQ502" s="328">
        <v>0.32857814917281436</v>
      </c>
      <c r="CR502" s="328">
        <v>0.48856597793289769</v>
      </c>
      <c r="CS502" s="328">
        <v>0.81750265207058281</v>
      </c>
      <c r="CT502" s="328">
        <v>0.11758425991633636</v>
      </c>
      <c r="CU502" s="328">
        <v>0.88769901827726305</v>
      </c>
      <c r="CV502" s="328">
        <v>0.16179917529494703</v>
      </c>
      <c r="CW502" s="329">
        <v>9.6371333957584682E-2</v>
      </c>
    </row>
    <row r="503" spans="1:101" x14ac:dyDescent="0.25">
      <c r="A503" s="322">
        <v>501</v>
      </c>
      <c r="B503" s="327">
        <v>0.67486654295175308</v>
      </c>
      <c r="C503" s="328">
        <v>0.74857066837658692</v>
      </c>
      <c r="D503" s="328">
        <v>0.58489739455898793</v>
      </c>
      <c r="E503" s="328">
        <v>0.84889035640441879</v>
      </c>
      <c r="F503" s="328">
        <v>0.61574999428985344</v>
      </c>
      <c r="G503" s="328">
        <v>0.69371608252322492</v>
      </c>
      <c r="H503" s="328">
        <v>0.64640925934029791</v>
      </c>
      <c r="I503" s="328">
        <v>0.17901393735603044</v>
      </c>
      <c r="J503" s="328">
        <v>0.45694566864496</v>
      </c>
      <c r="K503" s="328">
        <v>0.98326270453771336</v>
      </c>
      <c r="L503" s="328">
        <v>0.89648288164723322</v>
      </c>
      <c r="M503" s="328">
        <v>0.69166385176454903</v>
      </c>
      <c r="N503" s="328">
        <v>0.96279021603840387</v>
      </c>
      <c r="O503" s="328">
        <v>0.37020189336278886</v>
      </c>
      <c r="P503" s="328">
        <v>0.17490481440011019</v>
      </c>
      <c r="Q503" s="328">
        <v>0.7815351929227079</v>
      </c>
      <c r="R503" s="328">
        <v>0.27565330907358954</v>
      </c>
      <c r="S503" s="328">
        <v>0.37953127952583188</v>
      </c>
      <c r="T503" s="328">
        <v>0.66246356810302132</v>
      </c>
      <c r="U503" s="328">
        <v>0.51838532531724901</v>
      </c>
      <c r="V503" s="328">
        <v>0.13312950555765379</v>
      </c>
      <c r="W503" s="328">
        <v>0.78149268693383989</v>
      </c>
      <c r="X503" s="328">
        <v>0.41079187182666521</v>
      </c>
      <c r="Y503" s="328">
        <v>1.6513352923963609E-3</v>
      </c>
      <c r="Z503" s="328">
        <v>0.66068085244423358</v>
      </c>
      <c r="AA503" s="328">
        <v>0.44139919778843062</v>
      </c>
      <c r="AB503" s="328">
        <v>0.37269467587516747</v>
      </c>
      <c r="AC503" s="328">
        <v>4.2484466104963703E-2</v>
      </c>
      <c r="AD503" s="328">
        <v>0.2282738498081347</v>
      </c>
      <c r="AE503" s="328">
        <v>0.78057963828545951</v>
      </c>
      <c r="AF503" s="328">
        <v>0.6840589588645607</v>
      </c>
      <c r="AG503" s="328">
        <v>0.80236661724785741</v>
      </c>
      <c r="AH503" s="328">
        <v>0.42353616595219545</v>
      </c>
      <c r="AI503" s="328">
        <v>0.15918957513718901</v>
      </c>
      <c r="AJ503" s="328">
        <v>0.18957931415385643</v>
      </c>
      <c r="AK503" s="328">
        <v>0.4718439931796139</v>
      </c>
      <c r="AL503" s="328">
        <v>0.36161886310224389</v>
      </c>
      <c r="AM503" s="328">
        <v>0.34620363721391012</v>
      </c>
      <c r="AN503" s="328">
        <v>0.85562958498120523</v>
      </c>
      <c r="AO503" s="328">
        <v>0.8641264664361259</v>
      </c>
      <c r="AP503" s="328">
        <v>0.83177333921239782</v>
      </c>
      <c r="AQ503" s="328">
        <v>0.85813659551221022</v>
      </c>
      <c r="AR503" s="328">
        <v>0.95687586658036361</v>
      </c>
      <c r="AS503" s="328">
        <v>0.15014192110355928</v>
      </c>
      <c r="AT503" s="328">
        <v>0.8815015358623679</v>
      </c>
      <c r="AU503" s="328">
        <v>0.70525158856350334</v>
      </c>
      <c r="AV503" s="328">
        <v>0.76539257592476617</v>
      </c>
      <c r="AW503" s="328">
        <v>0.84794062887323118</v>
      </c>
      <c r="AX503" s="328">
        <v>0.38596240151479488</v>
      </c>
      <c r="AY503" s="328">
        <v>0.17654010774125273</v>
      </c>
      <c r="AZ503" s="328">
        <v>0.78786789814631053</v>
      </c>
      <c r="BA503" s="328">
        <v>0.59417140459950102</v>
      </c>
      <c r="BB503" s="328">
        <v>0.19251614079137269</v>
      </c>
      <c r="BC503" s="328">
        <v>0.64243365141779174</v>
      </c>
      <c r="BD503" s="328">
        <v>0.93578471368159466</v>
      </c>
      <c r="BE503" s="328">
        <v>0.64235516852346386</v>
      </c>
      <c r="BF503" s="328">
        <v>0.94288147205692696</v>
      </c>
      <c r="BG503" s="328">
        <v>0.77976989959367971</v>
      </c>
      <c r="BH503" s="328">
        <v>0.89994433087483183</v>
      </c>
      <c r="BI503" s="328">
        <v>0.43008100729870247</v>
      </c>
      <c r="BJ503" s="328">
        <v>3.3248944973034433E-2</v>
      </c>
      <c r="BK503" s="328">
        <v>0.62121631894568363</v>
      </c>
      <c r="BL503" s="328">
        <v>0.11434978501315118</v>
      </c>
      <c r="BM503" s="328">
        <v>0.45832738168158338</v>
      </c>
      <c r="BN503" s="328">
        <v>0.70833427348471645</v>
      </c>
      <c r="BO503" s="328">
        <v>0.5403656709464868</v>
      </c>
      <c r="BP503" s="328">
        <v>0.13093499552207888</v>
      </c>
      <c r="BQ503" s="328">
        <v>0.74186413074153656</v>
      </c>
      <c r="BR503" s="328">
        <v>0.63002811944068871</v>
      </c>
      <c r="BS503" s="328">
        <v>3.6500693501594572E-2</v>
      </c>
      <c r="BT503" s="328">
        <v>0.646761880900252</v>
      </c>
      <c r="BU503" s="328">
        <v>0.91171003369700987</v>
      </c>
      <c r="BV503" s="328">
        <v>0.88970848241329326</v>
      </c>
      <c r="BW503" s="328">
        <v>0.95748099053403335</v>
      </c>
      <c r="BX503" s="328">
        <v>0.89289702408144667</v>
      </c>
      <c r="BY503" s="328">
        <v>0.84937901660594584</v>
      </c>
      <c r="BZ503" s="328">
        <v>0.1049652177910545</v>
      </c>
      <c r="CA503" s="328">
        <v>9.7934660119593619E-2</v>
      </c>
      <c r="CB503" s="328">
        <v>0.29960099795476869</v>
      </c>
      <c r="CC503" s="328">
        <v>0.10894680786687427</v>
      </c>
      <c r="CD503" s="328">
        <v>0.55569636407776901</v>
      </c>
      <c r="CE503" s="328">
        <v>0.40906148105189777</v>
      </c>
      <c r="CF503" s="328">
        <v>0.24075774838326236</v>
      </c>
      <c r="CG503" s="328">
        <v>0.58324989240958303</v>
      </c>
      <c r="CH503" s="328">
        <v>0.88334351096291219</v>
      </c>
      <c r="CI503" s="328">
        <v>0.27039343352388245</v>
      </c>
      <c r="CJ503" s="328">
        <v>0.74150909022594291</v>
      </c>
      <c r="CK503" s="328">
        <v>0.95594920765394265</v>
      </c>
      <c r="CL503" s="328">
        <v>0.86285542169482454</v>
      </c>
      <c r="CM503" s="328">
        <v>4.4454910705837403E-2</v>
      </c>
      <c r="CN503" s="328">
        <v>0.1191882522444867</v>
      </c>
      <c r="CO503" s="328">
        <v>0.10568934095254345</v>
      </c>
      <c r="CP503" s="328">
        <v>0.22562931406293352</v>
      </c>
      <c r="CQ503" s="328">
        <v>0.36697822497821986</v>
      </c>
      <c r="CR503" s="328">
        <v>0.27252325024122093</v>
      </c>
      <c r="CS503" s="328">
        <v>0.41556159444256568</v>
      </c>
      <c r="CT503" s="328">
        <v>0.11907678949064771</v>
      </c>
      <c r="CU503" s="328">
        <v>0.5232696093267446</v>
      </c>
      <c r="CV503" s="328">
        <v>8.2241016423016955E-2</v>
      </c>
      <c r="CW503" s="329">
        <v>0.10655745173800391</v>
      </c>
    </row>
    <row r="504" spans="1:101" x14ac:dyDescent="0.25">
      <c r="A504" s="322">
        <v>502</v>
      </c>
      <c r="B504" s="327">
        <v>0.93520910870573104</v>
      </c>
      <c r="C504" s="328">
        <v>0.83248724439855359</v>
      </c>
      <c r="D504" s="328">
        <v>0.32305347647763161</v>
      </c>
      <c r="E504" s="328">
        <v>0.11065501105843989</v>
      </c>
      <c r="F504" s="328">
        <v>0.91609463866829777</v>
      </c>
      <c r="G504" s="328">
        <v>0.87055818253356154</v>
      </c>
      <c r="H504" s="328">
        <v>0.46863436260547653</v>
      </c>
      <c r="I504" s="328">
        <v>0.79870541517291227</v>
      </c>
      <c r="J504" s="328">
        <v>0.60425567891201704</v>
      </c>
      <c r="K504" s="328">
        <v>8.3290035546349728E-2</v>
      </c>
      <c r="L504" s="328">
        <v>0.29338758984197355</v>
      </c>
      <c r="M504" s="328">
        <v>0.60471506913125772</v>
      </c>
      <c r="N504" s="328">
        <v>0.47071680512972258</v>
      </c>
      <c r="O504" s="328">
        <v>0.99469359599571328</v>
      </c>
      <c r="P504" s="328">
        <v>0.25232590384092068</v>
      </c>
      <c r="Q504" s="328">
        <v>0.33187688394221837</v>
      </c>
      <c r="R504" s="328">
        <v>0.11980957815650317</v>
      </c>
      <c r="S504" s="328">
        <v>0.92390871467705526</v>
      </c>
      <c r="T504" s="328">
        <v>0.82710547966225278</v>
      </c>
      <c r="U504" s="328">
        <v>0.43235229355815807</v>
      </c>
      <c r="V504" s="328">
        <v>0.26584031001397013</v>
      </c>
      <c r="W504" s="328">
        <v>0.58481076139953192</v>
      </c>
      <c r="X504" s="328">
        <v>0.3876895517460881</v>
      </c>
      <c r="Y504" s="328">
        <v>0.15182909656421995</v>
      </c>
      <c r="Z504" s="328">
        <v>0.8693371168373254</v>
      </c>
      <c r="AA504" s="328">
        <v>0.25021965422085968</v>
      </c>
      <c r="AB504" s="328">
        <v>0.95211337966692167</v>
      </c>
      <c r="AC504" s="328">
        <v>0.14645404078807545</v>
      </c>
      <c r="AD504" s="328">
        <v>0.21783805773125153</v>
      </c>
      <c r="AE504" s="328">
        <v>3.7853505169714641E-2</v>
      </c>
      <c r="AF504" s="328">
        <v>0.47994744468835648</v>
      </c>
      <c r="AG504" s="328">
        <v>0.47504877471202378</v>
      </c>
      <c r="AH504" s="328">
        <v>0.63886167337618627</v>
      </c>
      <c r="AI504" s="328">
        <v>0.90298159568246761</v>
      </c>
      <c r="AJ504" s="328">
        <v>0.78499723379669462</v>
      </c>
      <c r="AK504" s="328">
        <v>0.95775200948171868</v>
      </c>
      <c r="AL504" s="328">
        <v>0.67325946346696242</v>
      </c>
      <c r="AM504" s="328">
        <v>0.85570392974578535</v>
      </c>
      <c r="AN504" s="328">
        <v>0.69310143330047524</v>
      </c>
      <c r="AO504" s="328">
        <v>0.70255910559779755</v>
      </c>
      <c r="AP504" s="328">
        <v>0.49712423904655711</v>
      </c>
      <c r="AQ504" s="328">
        <v>0.83226820127027534</v>
      </c>
      <c r="AR504" s="328">
        <v>0.74783928134526056</v>
      </c>
      <c r="AS504" s="328">
        <v>0.92204388866825515</v>
      </c>
      <c r="AT504" s="328">
        <v>0.30972898738683385</v>
      </c>
      <c r="AU504" s="328">
        <v>0.51170147616401884</v>
      </c>
      <c r="AV504" s="328">
        <v>0.27610466826152358</v>
      </c>
      <c r="AW504" s="328">
        <v>0.85787563516641896</v>
      </c>
      <c r="AX504" s="328">
        <v>0.93397505650352586</v>
      </c>
      <c r="AY504" s="328">
        <v>0.95674609562265456</v>
      </c>
      <c r="AZ504" s="328">
        <v>0.47815897243943306</v>
      </c>
      <c r="BA504" s="328">
        <v>0.67969818457778519</v>
      </c>
      <c r="BB504" s="328">
        <v>0.59693601686522069</v>
      </c>
      <c r="BC504" s="328">
        <v>0.47879848195130736</v>
      </c>
      <c r="BD504" s="328">
        <v>0.59993214196992395</v>
      </c>
      <c r="BE504" s="328">
        <v>0.86532730083644505</v>
      </c>
      <c r="BF504" s="328">
        <v>0.11979298688092754</v>
      </c>
      <c r="BG504" s="328">
        <v>0.2337092485348875</v>
      </c>
      <c r="BH504" s="328">
        <v>0.56054731757030418</v>
      </c>
      <c r="BI504" s="328">
        <v>0.54735858750595368</v>
      </c>
      <c r="BJ504" s="328">
        <v>0.10353266818583684</v>
      </c>
      <c r="BK504" s="328">
        <v>0.6717803858064646</v>
      </c>
      <c r="BL504" s="328">
        <v>0.75675761580057888</v>
      </c>
      <c r="BM504" s="328">
        <v>0.21044397909161328</v>
      </c>
      <c r="BN504" s="328">
        <v>0.57981702714703953</v>
      </c>
      <c r="BO504" s="328">
        <v>0.5327599053980292</v>
      </c>
      <c r="BP504" s="328">
        <v>0.90017154568989266</v>
      </c>
      <c r="BQ504" s="328">
        <v>0.88861470305357337</v>
      </c>
      <c r="BR504" s="328">
        <v>0.9743140093174294</v>
      </c>
      <c r="BS504" s="328">
        <v>0.27543886122837957</v>
      </c>
      <c r="BT504" s="328">
        <v>0.2299436151038714</v>
      </c>
      <c r="BU504" s="328">
        <v>8.3270169430190499E-2</v>
      </c>
      <c r="BV504" s="328">
        <v>0.61284222713126191</v>
      </c>
      <c r="BW504" s="328">
        <v>0.97674711056005137</v>
      </c>
      <c r="BX504" s="328">
        <v>0.73100997387393929</v>
      </c>
      <c r="BY504" s="328">
        <v>0.77302522616024971</v>
      </c>
      <c r="BZ504" s="328">
        <v>6.6183652106745594E-2</v>
      </c>
      <c r="CA504" s="328">
        <v>0.85742313059706965</v>
      </c>
      <c r="CB504" s="328">
        <v>0.25413275032493776</v>
      </c>
      <c r="CC504" s="328">
        <v>0.50296647638053438</v>
      </c>
      <c r="CD504" s="328">
        <v>0.1862441193024591</v>
      </c>
      <c r="CE504" s="328">
        <v>0.47824776984283024</v>
      </c>
      <c r="CF504" s="328">
        <v>0.72761232417662391</v>
      </c>
      <c r="CG504" s="328">
        <v>0.66639939812951487</v>
      </c>
      <c r="CH504" s="328">
        <v>0.40726090183735231</v>
      </c>
      <c r="CI504" s="328">
        <v>0.77792207898324151</v>
      </c>
      <c r="CJ504" s="328">
        <v>0.70744102258922936</v>
      </c>
      <c r="CK504" s="328">
        <v>0.62429561291215241</v>
      </c>
      <c r="CL504" s="328">
        <v>0.82446928971492306</v>
      </c>
      <c r="CM504" s="328">
        <v>0.7691255789245941</v>
      </c>
      <c r="CN504" s="328">
        <v>0.82918054779208838</v>
      </c>
      <c r="CO504" s="328">
        <v>0.8706089353819948</v>
      </c>
      <c r="CP504" s="328">
        <v>0.10694108516431999</v>
      </c>
      <c r="CQ504" s="328">
        <v>0.92459964017376639</v>
      </c>
      <c r="CR504" s="328">
        <v>0.68431042661173636</v>
      </c>
      <c r="CS504" s="328">
        <v>0.63462231363031751</v>
      </c>
      <c r="CT504" s="328">
        <v>0.44256201518733507</v>
      </c>
      <c r="CU504" s="328">
        <v>0.67314696313863109</v>
      </c>
      <c r="CV504" s="328">
        <v>0.66302665469164612</v>
      </c>
      <c r="CW504" s="329">
        <v>0.56531200779944912</v>
      </c>
    </row>
    <row r="505" spans="1:101" x14ac:dyDescent="0.25">
      <c r="A505" s="322">
        <v>503</v>
      </c>
      <c r="B505" s="327">
        <v>0.80867943803604825</v>
      </c>
      <c r="C505" s="328">
        <v>0.51395652176827844</v>
      </c>
      <c r="D505" s="328">
        <v>8.590145404054006E-2</v>
      </c>
      <c r="E505" s="328">
        <v>0.63098379957116735</v>
      </c>
      <c r="F505" s="328">
        <v>0.67940591327055433</v>
      </c>
      <c r="G505" s="328">
        <v>0.58602855029686518</v>
      </c>
      <c r="H505" s="328">
        <v>0.89709429354493775</v>
      </c>
      <c r="I505" s="328">
        <v>0.99854205895929393</v>
      </c>
      <c r="J505" s="328">
        <v>0.57675684554122775</v>
      </c>
      <c r="K505" s="328">
        <v>0.24351946015502213</v>
      </c>
      <c r="L505" s="328">
        <v>0.66899528425960164</v>
      </c>
      <c r="M505" s="328">
        <v>0.25262118078398865</v>
      </c>
      <c r="N505" s="328">
        <v>0.91952942106750424</v>
      </c>
      <c r="O505" s="328">
        <v>0.32931926628233588</v>
      </c>
      <c r="P505" s="328">
        <v>0.16390306377012909</v>
      </c>
      <c r="Q505" s="328">
        <v>0.19573259740715931</v>
      </c>
      <c r="R505" s="328">
        <v>0.96893000927109552</v>
      </c>
      <c r="S505" s="328">
        <v>0.72004702177603264</v>
      </c>
      <c r="T505" s="328">
        <v>0.24802164301994711</v>
      </c>
      <c r="U505" s="328">
        <v>0.16614354643959972</v>
      </c>
      <c r="V505" s="328">
        <v>0.15324183337976116</v>
      </c>
      <c r="W505" s="328">
        <v>0.53318718534690945</v>
      </c>
      <c r="X505" s="328">
        <v>0.43548035780363925</v>
      </c>
      <c r="Y505" s="328">
        <v>0.72664538137301404</v>
      </c>
      <c r="Z505" s="328">
        <v>3.2927994961343465E-2</v>
      </c>
      <c r="AA505" s="328">
        <v>2.5016271469922025E-2</v>
      </c>
      <c r="AB505" s="328">
        <v>1.1349292992707927E-2</v>
      </c>
      <c r="AC505" s="328">
        <v>0.45045480561036766</v>
      </c>
      <c r="AD505" s="328">
        <v>5.1844655956773122E-2</v>
      </c>
      <c r="AE505" s="328">
        <v>0.31470404412947883</v>
      </c>
      <c r="AF505" s="328">
        <v>0.23513309850296249</v>
      </c>
      <c r="AG505" s="328">
        <v>0.87501371031454234</v>
      </c>
      <c r="AH505" s="328">
        <v>0.13926800113927618</v>
      </c>
      <c r="AI505" s="328">
        <v>0.34659321332290283</v>
      </c>
      <c r="AJ505" s="328">
        <v>0.71324974645301364</v>
      </c>
      <c r="AK505" s="328">
        <v>0.4722378211562015</v>
      </c>
      <c r="AL505" s="328">
        <v>0.95167442491835819</v>
      </c>
      <c r="AM505" s="328">
        <v>0.83599404953486722</v>
      </c>
      <c r="AN505" s="328">
        <v>0.39186204660848389</v>
      </c>
      <c r="AO505" s="328">
        <v>0.42819658519114023</v>
      </c>
      <c r="AP505" s="328">
        <v>0.95164856376205265</v>
      </c>
      <c r="AQ505" s="328">
        <v>0.13165793453731922</v>
      </c>
      <c r="AR505" s="328">
        <v>4.5173330117096455E-2</v>
      </c>
      <c r="AS505" s="328">
        <v>0.51237131791239698</v>
      </c>
      <c r="AT505" s="328">
        <v>0.40652844249136866</v>
      </c>
      <c r="AU505" s="328">
        <v>0.47861736240193853</v>
      </c>
      <c r="AV505" s="328">
        <v>0.95844725801842845</v>
      </c>
      <c r="AW505" s="328">
        <v>0.76193013742083426</v>
      </c>
      <c r="AX505" s="328">
        <v>0.4752310435669731</v>
      </c>
      <c r="AY505" s="328">
        <v>0.99609061280347033</v>
      </c>
      <c r="AZ505" s="328">
        <v>0.21214959425331426</v>
      </c>
      <c r="BA505" s="328">
        <v>2.2634957125023725E-2</v>
      </c>
      <c r="BB505" s="328">
        <v>0.17660388917974768</v>
      </c>
      <c r="BC505" s="328">
        <v>0.51938634365958447</v>
      </c>
      <c r="BD505" s="328">
        <v>0.14420377670557416</v>
      </c>
      <c r="BE505" s="328">
        <v>0.81872915697411486</v>
      </c>
      <c r="BF505" s="328">
        <v>0.27132575740473897</v>
      </c>
      <c r="BG505" s="328">
        <v>0.99840762293996299</v>
      </c>
      <c r="BH505" s="328">
        <v>0.72812731721290191</v>
      </c>
      <c r="BI505" s="328">
        <v>0.98169088543498462</v>
      </c>
      <c r="BJ505" s="328">
        <v>0.41645689723990009</v>
      </c>
      <c r="BK505" s="328">
        <v>0.8721037221968464</v>
      </c>
      <c r="BL505" s="328">
        <v>0.49630896129389529</v>
      </c>
      <c r="BM505" s="328">
        <v>0.27429974338465168</v>
      </c>
      <c r="BN505" s="328">
        <v>0.44943496860183108</v>
      </c>
      <c r="BO505" s="328">
        <v>0.194543848623</v>
      </c>
      <c r="BP505" s="328">
        <v>0.26446601098721079</v>
      </c>
      <c r="BQ505" s="328">
        <v>0.57520016049405243</v>
      </c>
      <c r="BR505" s="328">
        <v>0.81789399937206753</v>
      </c>
      <c r="BS505" s="328">
        <v>0.32334084790281814</v>
      </c>
      <c r="BT505" s="328">
        <v>0.11881236003896434</v>
      </c>
      <c r="BU505" s="328">
        <v>1.3701639224272588E-2</v>
      </c>
      <c r="BV505" s="328">
        <v>0.55779873234221689</v>
      </c>
      <c r="BW505" s="328">
        <v>0.11026807566371288</v>
      </c>
      <c r="BX505" s="328">
        <v>0.17974308150826057</v>
      </c>
      <c r="BY505" s="328">
        <v>0.45781463503361275</v>
      </c>
      <c r="BZ505" s="328">
        <v>0.98574039996144558</v>
      </c>
      <c r="CA505" s="328">
        <v>0.24586309068568868</v>
      </c>
      <c r="CB505" s="328">
        <v>0.12784162573903668</v>
      </c>
      <c r="CC505" s="328">
        <v>4.8904395459676175E-2</v>
      </c>
      <c r="CD505" s="328">
        <v>0.76358402108787105</v>
      </c>
      <c r="CE505" s="328">
        <v>0.252393670318382</v>
      </c>
      <c r="CF505" s="328">
        <v>0.73199432558941835</v>
      </c>
      <c r="CG505" s="328">
        <v>0.75571842606108408</v>
      </c>
      <c r="CH505" s="328">
        <v>0.5380046590370986</v>
      </c>
      <c r="CI505" s="328">
        <v>0.92944578226738539</v>
      </c>
      <c r="CJ505" s="328">
        <v>0.19051741297404234</v>
      </c>
      <c r="CK505" s="328">
        <v>0.60114551330668498</v>
      </c>
      <c r="CL505" s="328">
        <v>0.68019997034637569</v>
      </c>
      <c r="CM505" s="328">
        <v>3.341670320637391E-2</v>
      </c>
      <c r="CN505" s="328">
        <v>0.31417414665913856</v>
      </c>
      <c r="CO505" s="328">
        <v>0.92612779544916446</v>
      </c>
      <c r="CP505" s="328">
        <v>0.56555742596235081</v>
      </c>
      <c r="CQ505" s="328">
        <v>0.1918282087807528</v>
      </c>
      <c r="CR505" s="328">
        <v>0.64400584652803272</v>
      </c>
      <c r="CS505" s="328">
        <v>7.3100674902164542E-2</v>
      </c>
      <c r="CT505" s="328">
        <v>7.3785734028975369E-2</v>
      </c>
      <c r="CU505" s="328">
        <v>0.90968880020354637</v>
      </c>
      <c r="CV505" s="328">
        <v>0.56392822442353885</v>
      </c>
      <c r="CW505" s="329">
        <v>5.326030947750926E-2</v>
      </c>
    </row>
    <row r="506" spans="1:101" x14ac:dyDescent="0.25">
      <c r="A506" s="322">
        <v>504</v>
      </c>
      <c r="B506" s="327">
        <v>0.43837595929690121</v>
      </c>
      <c r="C506" s="328">
        <v>0.20866567407923142</v>
      </c>
      <c r="D506" s="328">
        <v>0.85251684088864543</v>
      </c>
      <c r="E506" s="328">
        <v>0.23001822965492202</v>
      </c>
      <c r="F506" s="328">
        <v>0.51969211091901957</v>
      </c>
      <c r="G506" s="328">
        <v>0.54130446132562771</v>
      </c>
      <c r="H506" s="328">
        <v>0.78137176670512032</v>
      </c>
      <c r="I506" s="328">
        <v>4.0743626160561597E-2</v>
      </c>
      <c r="J506" s="328">
        <v>0.4400134101391564</v>
      </c>
      <c r="K506" s="328">
        <v>0.13186398799383348</v>
      </c>
      <c r="L506" s="328">
        <v>6.6978354283231401E-3</v>
      </c>
      <c r="M506" s="328">
        <v>0.65459740752960127</v>
      </c>
      <c r="N506" s="328">
        <v>0.6954591797284444</v>
      </c>
      <c r="O506" s="328">
        <v>0.200350419953085</v>
      </c>
      <c r="P506" s="328">
        <v>0.52726906086047354</v>
      </c>
      <c r="Q506" s="328">
        <v>0.56468567760673061</v>
      </c>
      <c r="R506" s="328">
        <v>7.4918352933188714E-3</v>
      </c>
      <c r="S506" s="328">
        <v>8.0909127055534213E-2</v>
      </c>
      <c r="T506" s="328">
        <v>2.4484963339310273E-2</v>
      </c>
      <c r="U506" s="328">
        <v>0.84467909149926279</v>
      </c>
      <c r="V506" s="328">
        <v>0.79724522635156081</v>
      </c>
      <c r="W506" s="328">
        <v>0.69376964382755424</v>
      </c>
      <c r="X506" s="328">
        <v>0.38508946253487553</v>
      </c>
      <c r="Y506" s="328">
        <v>0.18310930878481191</v>
      </c>
      <c r="Z506" s="328">
        <v>0.10152180097713792</v>
      </c>
      <c r="AA506" s="328">
        <v>8.1572598117825468E-2</v>
      </c>
      <c r="AB506" s="328">
        <v>0.46954791941965035</v>
      </c>
      <c r="AC506" s="328">
        <v>0.91979710529655234</v>
      </c>
      <c r="AD506" s="328">
        <v>0.792237237209374</v>
      </c>
      <c r="AE506" s="328">
        <v>0.95122418077576776</v>
      </c>
      <c r="AF506" s="328">
        <v>0.16970840779166663</v>
      </c>
      <c r="AG506" s="328">
        <v>0.28564214496876739</v>
      </c>
      <c r="AH506" s="328">
        <v>4.3913402293890513E-2</v>
      </c>
      <c r="AI506" s="328">
        <v>0.55457714075190356</v>
      </c>
      <c r="AJ506" s="328">
        <v>0.18263046905252356</v>
      </c>
      <c r="AK506" s="328">
        <v>0.81582198477151224</v>
      </c>
      <c r="AL506" s="328">
        <v>0.27733366615847199</v>
      </c>
      <c r="AM506" s="328">
        <v>0.19327748650697463</v>
      </c>
      <c r="AN506" s="328">
        <v>0.32314458211514996</v>
      </c>
      <c r="AO506" s="328">
        <v>0.92758283195726943</v>
      </c>
      <c r="AP506" s="328">
        <v>0.59674925820613112</v>
      </c>
      <c r="AQ506" s="328">
        <v>4.3845377707924627E-2</v>
      </c>
      <c r="AR506" s="328">
        <v>0.28292814453905502</v>
      </c>
      <c r="AS506" s="328">
        <v>4.2834126360001168E-2</v>
      </c>
      <c r="AT506" s="328">
        <v>0.57608020578577501</v>
      </c>
      <c r="AU506" s="328">
        <v>0.23595132463155544</v>
      </c>
      <c r="AV506" s="328">
        <v>0.33099401332314482</v>
      </c>
      <c r="AW506" s="328">
        <v>0.60118497441956498</v>
      </c>
      <c r="AX506" s="328">
        <v>0.39355047281599842</v>
      </c>
      <c r="AY506" s="328">
        <v>0.13087106888152444</v>
      </c>
      <c r="AZ506" s="328">
        <v>0.44792090218652825</v>
      </c>
      <c r="BA506" s="328">
        <v>0.96336133298451831</v>
      </c>
      <c r="BB506" s="328">
        <v>0.21039635816845959</v>
      </c>
      <c r="BC506" s="328">
        <v>0.99567221215990398</v>
      </c>
      <c r="BD506" s="328">
        <v>0.84342637055658076</v>
      </c>
      <c r="BE506" s="328">
        <v>0.69365611989477927</v>
      </c>
      <c r="BF506" s="328">
        <v>7.6148753150331316E-2</v>
      </c>
      <c r="BG506" s="328">
        <v>0.70544737893057707</v>
      </c>
      <c r="BH506" s="328">
        <v>0.26975938105775743</v>
      </c>
      <c r="BI506" s="328">
        <v>0.66575373915598335</v>
      </c>
      <c r="BJ506" s="328">
        <v>0.67654539935185487</v>
      </c>
      <c r="BK506" s="328">
        <v>0.79422658402282575</v>
      </c>
      <c r="BL506" s="328">
        <v>0.52947090445640077</v>
      </c>
      <c r="BM506" s="328">
        <v>0.25165425566484867</v>
      </c>
      <c r="BN506" s="328">
        <v>0.53528379421756256</v>
      </c>
      <c r="BO506" s="328">
        <v>3.8154282993432487E-2</v>
      </c>
      <c r="BP506" s="328">
        <v>0.93015682570256741</v>
      </c>
      <c r="BQ506" s="328">
        <v>0.58279891696496122</v>
      </c>
      <c r="BR506" s="328">
        <v>0.78441752182059066</v>
      </c>
      <c r="BS506" s="328">
        <v>0.35918041261026756</v>
      </c>
      <c r="BT506" s="328">
        <v>0.23133104057162623</v>
      </c>
      <c r="BU506" s="328">
        <v>8.8720747955563617E-2</v>
      </c>
      <c r="BV506" s="328">
        <v>0.80694582510298107</v>
      </c>
      <c r="BW506" s="328">
        <v>0.94174527863185853</v>
      </c>
      <c r="BX506" s="328">
        <v>0.15839448661637268</v>
      </c>
      <c r="BY506" s="328">
        <v>0.67983212050132202</v>
      </c>
      <c r="BZ506" s="328">
        <v>0.50811940427153734</v>
      </c>
      <c r="CA506" s="328">
        <v>0.46867810004908272</v>
      </c>
      <c r="CB506" s="328">
        <v>0.97910095200125902</v>
      </c>
      <c r="CC506" s="328">
        <v>0.11023664526744548</v>
      </c>
      <c r="CD506" s="328">
        <v>0.63284007310820956</v>
      </c>
      <c r="CE506" s="328">
        <v>0.61839005495810628</v>
      </c>
      <c r="CF506" s="328">
        <v>0.50573574721218151</v>
      </c>
      <c r="CG506" s="328">
        <v>0.27299692069608472</v>
      </c>
      <c r="CH506" s="328">
        <v>0.44839196232950429</v>
      </c>
      <c r="CI506" s="328">
        <v>0.97132265437171661</v>
      </c>
      <c r="CJ506" s="328">
        <v>0.5554845626688012</v>
      </c>
      <c r="CK506" s="328">
        <v>0.91009746784033219</v>
      </c>
      <c r="CL506" s="328">
        <v>0.19791705244755331</v>
      </c>
      <c r="CM506" s="328">
        <v>0.63676605699412314</v>
      </c>
      <c r="CN506" s="328">
        <v>0.27607911419092979</v>
      </c>
      <c r="CO506" s="328">
        <v>0.50136002189389739</v>
      </c>
      <c r="CP506" s="328">
        <v>6.5043551217911499E-3</v>
      </c>
      <c r="CQ506" s="328">
        <v>0.12226184358356296</v>
      </c>
      <c r="CR506" s="328">
        <v>0.16137953915555059</v>
      </c>
      <c r="CS506" s="328">
        <v>0.55315104084844324</v>
      </c>
      <c r="CT506" s="328">
        <v>0.12118102205299253</v>
      </c>
      <c r="CU506" s="328">
        <v>0.89901680319978006</v>
      </c>
      <c r="CV506" s="328">
        <v>0.87926230917257708</v>
      </c>
      <c r="CW506" s="329">
        <v>0.89513019723707776</v>
      </c>
    </row>
    <row r="507" spans="1:101" x14ac:dyDescent="0.25">
      <c r="A507" s="322">
        <v>505</v>
      </c>
      <c r="B507" s="327">
        <v>3.523082920238263E-2</v>
      </c>
      <c r="C507" s="328">
        <v>0.48092000479653318</v>
      </c>
      <c r="D507" s="328">
        <v>2.3474124748931402E-2</v>
      </c>
      <c r="E507" s="328">
        <v>0.62140930171388153</v>
      </c>
      <c r="F507" s="328">
        <v>0.89381293051055266</v>
      </c>
      <c r="G507" s="328">
        <v>0.89761538143152109</v>
      </c>
      <c r="H507" s="328">
        <v>0.52524427418805431</v>
      </c>
      <c r="I507" s="328">
        <v>0.21978001882858322</v>
      </c>
      <c r="J507" s="328">
        <v>0.90855926830499079</v>
      </c>
      <c r="K507" s="328">
        <v>0.90135111474643126</v>
      </c>
      <c r="L507" s="328">
        <v>0.61303386505027913</v>
      </c>
      <c r="M507" s="328">
        <v>0.67104944453915016</v>
      </c>
      <c r="N507" s="328">
        <v>0.99277534154684455</v>
      </c>
      <c r="O507" s="328">
        <v>0.81580351197911849</v>
      </c>
      <c r="P507" s="328">
        <v>0.33780219450351101</v>
      </c>
      <c r="Q507" s="328">
        <v>0.22588880154385227</v>
      </c>
      <c r="R507" s="328">
        <v>0.59403950669998684</v>
      </c>
      <c r="S507" s="328">
        <v>0.61500115111352427</v>
      </c>
      <c r="T507" s="328">
        <v>0.51932584974702678</v>
      </c>
      <c r="U507" s="328">
        <v>0.58886383434114364</v>
      </c>
      <c r="V507" s="328">
        <v>0.33260186666434821</v>
      </c>
      <c r="W507" s="328">
        <v>5.4968535116757922E-2</v>
      </c>
      <c r="X507" s="328">
        <v>0.97200976283123985</v>
      </c>
      <c r="Y507" s="328">
        <v>0.56789035454255998</v>
      </c>
      <c r="Z507" s="328">
        <v>0.21068630674616728</v>
      </c>
      <c r="AA507" s="328">
        <v>0.47665226520314796</v>
      </c>
      <c r="AB507" s="328">
        <v>0.78254717592812617</v>
      </c>
      <c r="AC507" s="328">
        <v>0.82874332994199484</v>
      </c>
      <c r="AD507" s="328">
        <v>0.12475808204653216</v>
      </c>
      <c r="AE507" s="328">
        <v>0.5443827010065112</v>
      </c>
      <c r="AF507" s="328">
        <v>0.73035703228339255</v>
      </c>
      <c r="AG507" s="328">
        <v>0.63652081068021027</v>
      </c>
      <c r="AH507" s="328">
        <v>0.24217482934927315</v>
      </c>
      <c r="AI507" s="328">
        <v>0.48900143740938162</v>
      </c>
      <c r="AJ507" s="328">
        <v>0.72430546577948229</v>
      </c>
      <c r="AK507" s="328">
        <v>0.68561152051501129</v>
      </c>
      <c r="AL507" s="328">
        <v>0.96150708326724432</v>
      </c>
      <c r="AM507" s="328">
        <v>0.97569829257200502</v>
      </c>
      <c r="AN507" s="328">
        <v>0.27749243107782573</v>
      </c>
      <c r="AO507" s="328">
        <v>0.88207351462950179</v>
      </c>
      <c r="AP507" s="328">
        <v>0.86666864940120125</v>
      </c>
      <c r="AQ507" s="328">
        <v>0.64840635205633257</v>
      </c>
      <c r="AR507" s="328">
        <v>0.46423361749730696</v>
      </c>
      <c r="AS507" s="328">
        <v>0.35360251379780916</v>
      </c>
      <c r="AT507" s="328">
        <v>0.78187979745438696</v>
      </c>
      <c r="AU507" s="328">
        <v>0.45556288476133155</v>
      </c>
      <c r="AV507" s="328">
        <v>0.7154229221389965</v>
      </c>
      <c r="AW507" s="328">
        <v>0.8952540719496167</v>
      </c>
      <c r="AX507" s="328">
        <v>0.32135283809842807</v>
      </c>
      <c r="AY507" s="328">
        <v>0.80929103798173418</v>
      </c>
      <c r="AZ507" s="328">
        <v>0.34026678525814358</v>
      </c>
      <c r="BA507" s="328">
        <v>0.86589852439250414</v>
      </c>
      <c r="BB507" s="328">
        <v>0.52268631859784698</v>
      </c>
      <c r="BC507" s="328">
        <v>0.53866979324618258</v>
      </c>
      <c r="BD507" s="328">
        <v>0.97507879504687711</v>
      </c>
      <c r="BE507" s="328">
        <v>4.13972900030668E-3</v>
      </c>
      <c r="BF507" s="328">
        <v>0.46409183616224592</v>
      </c>
      <c r="BG507" s="328">
        <v>0.71493610723882228</v>
      </c>
      <c r="BH507" s="328">
        <v>0.18793934854423711</v>
      </c>
      <c r="BI507" s="328">
        <v>0.74606624936551325</v>
      </c>
      <c r="BJ507" s="328">
        <v>0.23279432683544954</v>
      </c>
      <c r="BK507" s="328">
        <v>0.285208988046878</v>
      </c>
      <c r="BL507" s="328">
        <v>0.29189512826981279</v>
      </c>
      <c r="BM507" s="328">
        <v>0.20219629580195964</v>
      </c>
      <c r="BN507" s="328">
        <v>0.37532330404435932</v>
      </c>
      <c r="BO507" s="328">
        <v>0.96326796799598924</v>
      </c>
      <c r="BP507" s="328">
        <v>0.75778050662774121</v>
      </c>
      <c r="BQ507" s="328">
        <v>0.44658758597989756</v>
      </c>
      <c r="BR507" s="328">
        <v>0.88077676098766755</v>
      </c>
      <c r="BS507" s="328">
        <v>5.1678949713690692E-2</v>
      </c>
      <c r="BT507" s="328">
        <v>0.53534390796777753</v>
      </c>
      <c r="BU507" s="328">
        <v>0.10671363377937237</v>
      </c>
      <c r="BV507" s="328">
        <v>0.5597931515494754</v>
      </c>
      <c r="BW507" s="328">
        <v>0.407793962289551</v>
      </c>
      <c r="BX507" s="328">
        <v>0.53831649954247052</v>
      </c>
      <c r="BY507" s="328">
        <v>0.95841685242120778</v>
      </c>
      <c r="BZ507" s="328">
        <v>0.52145558283334914</v>
      </c>
      <c r="CA507" s="328">
        <v>0.98627768721192566</v>
      </c>
      <c r="CB507" s="328">
        <v>0.77921720870783773</v>
      </c>
      <c r="CC507" s="328">
        <v>0.20454369431712527</v>
      </c>
      <c r="CD507" s="328">
        <v>0.66015864857394302</v>
      </c>
      <c r="CE507" s="328">
        <v>0.12623939530485062</v>
      </c>
      <c r="CF507" s="328">
        <v>0.24877079251610712</v>
      </c>
      <c r="CG507" s="328">
        <v>0.80740573925197667</v>
      </c>
      <c r="CH507" s="328">
        <v>0.21837651642805156</v>
      </c>
      <c r="CI507" s="328">
        <v>0.41281839160414635</v>
      </c>
      <c r="CJ507" s="328">
        <v>0.31526989288342566</v>
      </c>
      <c r="CK507" s="328">
        <v>0.39494440653079566</v>
      </c>
      <c r="CL507" s="328">
        <v>0.61042778477383641</v>
      </c>
      <c r="CM507" s="328">
        <v>0.66055078748259799</v>
      </c>
      <c r="CN507" s="328">
        <v>0.26052101660968496</v>
      </c>
      <c r="CO507" s="328">
        <v>0.12368466472343354</v>
      </c>
      <c r="CP507" s="328">
        <v>0.68397516663146551</v>
      </c>
      <c r="CQ507" s="328">
        <v>0.82742022596200226</v>
      </c>
      <c r="CR507" s="328">
        <v>4.8316404542771307E-2</v>
      </c>
      <c r="CS507" s="328">
        <v>0.48699488497031851</v>
      </c>
      <c r="CT507" s="328">
        <v>0.57361647241727809</v>
      </c>
      <c r="CU507" s="328">
        <v>0.75455404255378333</v>
      </c>
      <c r="CV507" s="328">
        <v>0.74474709526985006</v>
      </c>
      <c r="CW507" s="329">
        <v>0.25695538228980497</v>
      </c>
    </row>
    <row r="508" spans="1:101" x14ac:dyDescent="0.25">
      <c r="A508" s="322">
        <v>506</v>
      </c>
      <c r="B508" s="327">
        <v>0.89209432299100744</v>
      </c>
      <c r="C508" s="328">
        <v>0.5021840487877105</v>
      </c>
      <c r="D508" s="328">
        <v>0.2439215487200459</v>
      </c>
      <c r="E508" s="328">
        <v>0.64312640491130946</v>
      </c>
      <c r="F508" s="328">
        <v>0.82147174036519566</v>
      </c>
      <c r="G508" s="328">
        <v>0.63042559391959085</v>
      </c>
      <c r="H508" s="328">
        <v>0.58907491477802765</v>
      </c>
      <c r="I508" s="328">
        <v>9.8369455657881133E-2</v>
      </c>
      <c r="J508" s="328">
        <v>0.79997502088686567</v>
      </c>
      <c r="K508" s="328">
        <v>0.915597372213794</v>
      </c>
      <c r="L508" s="328">
        <v>0.75724964045337462</v>
      </c>
      <c r="M508" s="328">
        <v>0.1004943408701191</v>
      </c>
      <c r="N508" s="328">
        <v>0.23844249392521011</v>
      </c>
      <c r="O508" s="328">
        <v>0.95996300985024541</v>
      </c>
      <c r="P508" s="328">
        <v>0.79403693756751625</v>
      </c>
      <c r="Q508" s="328">
        <v>7.8915335328487934E-2</v>
      </c>
      <c r="R508" s="328">
        <v>0.9317171016616701</v>
      </c>
      <c r="S508" s="328">
        <v>0.59707035090796001</v>
      </c>
      <c r="T508" s="328">
        <v>5.1741315206269789E-2</v>
      </c>
      <c r="U508" s="328">
        <v>0.72920585566195828</v>
      </c>
      <c r="V508" s="328">
        <v>0.42685637234476115</v>
      </c>
      <c r="W508" s="328">
        <v>0.10340742591926677</v>
      </c>
      <c r="X508" s="328">
        <v>0.47274908475608335</v>
      </c>
      <c r="Y508" s="328">
        <v>0.83788094614836117</v>
      </c>
      <c r="Z508" s="328">
        <v>0.91252386193117729</v>
      </c>
      <c r="AA508" s="328">
        <v>0.93352403564030606</v>
      </c>
      <c r="AB508" s="328">
        <v>0.64603724979026023</v>
      </c>
      <c r="AC508" s="328">
        <v>0.34317201243284789</v>
      </c>
      <c r="AD508" s="328">
        <v>0.47304503020714694</v>
      </c>
      <c r="AE508" s="328">
        <v>0.5641648651738933</v>
      </c>
      <c r="AF508" s="328">
        <v>0.33330728870184867</v>
      </c>
      <c r="AG508" s="328">
        <v>0.67727909974922795</v>
      </c>
      <c r="AH508" s="328">
        <v>9.383089960076596E-2</v>
      </c>
      <c r="AI508" s="328">
        <v>0.18573088886803735</v>
      </c>
      <c r="AJ508" s="328">
        <v>0.98224906927674605</v>
      </c>
      <c r="AK508" s="328">
        <v>0.12086489521722221</v>
      </c>
      <c r="AL508" s="328">
        <v>0.5505366018830804</v>
      </c>
      <c r="AM508" s="328">
        <v>0.47937030355452048</v>
      </c>
      <c r="AN508" s="328">
        <v>0.80589141199496339</v>
      </c>
      <c r="AO508" s="328">
        <v>0.14154371582645009</v>
      </c>
      <c r="AP508" s="328">
        <v>0.83776219595802925</v>
      </c>
      <c r="AQ508" s="328">
        <v>0.4365256366231165</v>
      </c>
      <c r="AR508" s="328">
        <v>0.79698450611081872</v>
      </c>
      <c r="AS508" s="328">
        <v>0.70019667222310389</v>
      </c>
      <c r="AT508" s="328">
        <v>0.93673332747958504</v>
      </c>
      <c r="AU508" s="328">
        <v>0.88675498749479775</v>
      </c>
      <c r="AV508" s="328">
        <v>0.51795600909882555</v>
      </c>
      <c r="AW508" s="328">
        <v>0.60524900269930004</v>
      </c>
      <c r="AX508" s="328">
        <v>0.12776716455802895</v>
      </c>
      <c r="AY508" s="328">
        <v>0.12016737537705602</v>
      </c>
      <c r="AZ508" s="328">
        <v>0.11622369777646502</v>
      </c>
      <c r="BA508" s="328">
        <v>1.2074226305609059E-2</v>
      </c>
      <c r="BB508" s="328">
        <v>0.65293987239097717</v>
      </c>
      <c r="BC508" s="328">
        <v>0.54483452575126901</v>
      </c>
      <c r="BD508" s="328">
        <v>0.47824623611576556</v>
      </c>
      <c r="BE508" s="328">
        <v>0.93173480809309717</v>
      </c>
      <c r="BF508" s="328">
        <v>5.2897471715984246E-2</v>
      </c>
      <c r="BG508" s="328">
        <v>0.90113664096901047</v>
      </c>
      <c r="BH508" s="328">
        <v>0.77401419451176712</v>
      </c>
      <c r="BI508" s="328">
        <v>0.27301334197609695</v>
      </c>
      <c r="BJ508" s="328">
        <v>0.87866015181112722</v>
      </c>
      <c r="BK508" s="328">
        <v>0.50415821179916254</v>
      </c>
      <c r="BL508" s="328">
        <v>0.18978508728415111</v>
      </c>
      <c r="BM508" s="328">
        <v>0.29998207358615336</v>
      </c>
      <c r="BN508" s="328">
        <v>0.79420851801509951</v>
      </c>
      <c r="BO508" s="328">
        <v>0.727354281300719</v>
      </c>
      <c r="BP508" s="328">
        <v>0.16548750711282878</v>
      </c>
      <c r="BQ508" s="328">
        <v>0.47845926925725735</v>
      </c>
      <c r="BR508" s="328">
        <v>0.29830653764055626</v>
      </c>
      <c r="BS508" s="328">
        <v>0.80793481372206699</v>
      </c>
      <c r="BT508" s="328">
        <v>0.80569722307572822</v>
      </c>
      <c r="BU508" s="328">
        <v>0.55512764891092647</v>
      </c>
      <c r="BV508" s="328">
        <v>0.79971428038280212</v>
      </c>
      <c r="BW508" s="328">
        <v>0.61471415838219645</v>
      </c>
      <c r="BX508" s="328">
        <v>0.74867746435693139</v>
      </c>
      <c r="BY508" s="328">
        <v>0.31561131096548811</v>
      </c>
      <c r="BZ508" s="328">
        <v>3.8669934265814554E-2</v>
      </c>
      <c r="CA508" s="328">
        <v>0.7075102748719353</v>
      </c>
      <c r="CB508" s="328">
        <v>0.86270709481381402</v>
      </c>
      <c r="CC508" s="328">
        <v>0.74439519962660516</v>
      </c>
      <c r="CD508" s="328">
        <v>0.66491037342042603</v>
      </c>
      <c r="CE508" s="328">
        <v>0.20206097953964886</v>
      </c>
      <c r="CF508" s="328">
        <v>0.89373864272674841</v>
      </c>
      <c r="CG508" s="328">
        <v>0.11752435759101587</v>
      </c>
      <c r="CH508" s="328">
        <v>0.83918208771276981</v>
      </c>
      <c r="CI508" s="328">
        <v>0.58410167000377289</v>
      </c>
      <c r="CJ508" s="328">
        <v>0.9598580668568113</v>
      </c>
      <c r="CK508" s="328">
        <v>0.39502616718001438</v>
      </c>
      <c r="CL508" s="328">
        <v>0.56976312404629592</v>
      </c>
      <c r="CM508" s="328">
        <v>0.94879474514722206</v>
      </c>
      <c r="CN508" s="328">
        <v>0.53979584023036864</v>
      </c>
      <c r="CO508" s="328">
        <v>0.78499377886668786</v>
      </c>
      <c r="CP508" s="328">
        <v>0.54695021345424166</v>
      </c>
      <c r="CQ508" s="328">
        <v>0.904631009053396</v>
      </c>
      <c r="CR508" s="328">
        <v>0.6349929913867296</v>
      </c>
      <c r="CS508" s="328">
        <v>0.80194437339014968</v>
      </c>
      <c r="CT508" s="328">
        <v>0.5743977206075519</v>
      </c>
      <c r="CU508" s="328">
        <v>0.15729552996032092</v>
      </c>
      <c r="CV508" s="328">
        <v>0.31621011237824437</v>
      </c>
      <c r="CW508" s="329">
        <v>0.19698972490243083</v>
      </c>
    </row>
    <row r="509" spans="1:101" x14ac:dyDescent="0.25">
      <c r="A509" s="322">
        <v>507</v>
      </c>
      <c r="B509" s="327">
        <v>5.8239323648503039E-2</v>
      </c>
      <c r="C509" s="328">
        <v>0.18891962890430514</v>
      </c>
      <c r="D509" s="328">
        <v>0.6089033328989748</v>
      </c>
      <c r="E509" s="328">
        <v>0.95260271729185142</v>
      </c>
      <c r="F509" s="328">
        <v>0.22478910953802966</v>
      </c>
      <c r="G509" s="328">
        <v>0.54164482040431938</v>
      </c>
      <c r="H509" s="328">
        <v>0.56760470275513875</v>
      </c>
      <c r="I509" s="328">
        <v>0.57531274122641585</v>
      </c>
      <c r="J509" s="328">
        <v>0.24103155795406739</v>
      </c>
      <c r="K509" s="328">
        <v>0.27889793289554587</v>
      </c>
      <c r="L509" s="328">
        <v>0.16019560543639866</v>
      </c>
      <c r="M509" s="328">
        <v>0.87104669683438818</v>
      </c>
      <c r="N509" s="328">
        <v>0.2606855843462208</v>
      </c>
      <c r="O509" s="328">
        <v>0.24904062591513676</v>
      </c>
      <c r="P509" s="328">
        <v>0.19484906485309605</v>
      </c>
      <c r="Q509" s="328">
        <v>0.20734594416904351</v>
      </c>
      <c r="R509" s="328">
        <v>0.4057377045698547</v>
      </c>
      <c r="S509" s="328">
        <v>0.17027035405121005</v>
      </c>
      <c r="T509" s="328">
        <v>4.3196322334463133E-2</v>
      </c>
      <c r="U509" s="328">
        <v>0.15415409458281015</v>
      </c>
      <c r="V509" s="328">
        <v>0.13307802700571125</v>
      </c>
      <c r="W509" s="328">
        <v>0.35727178901317225</v>
      </c>
      <c r="X509" s="328">
        <v>0.33072871179534324</v>
      </c>
      <c r="Y509" s="328">
        <v>0.14280160436959721</v>
      </c>
      <c r="Z509" s="328">
        <v>8.5179458061546143E-3</v>
      </c>
      <c r="AA509" s="328">
        <v>7.2492452356742731E-3</v>
      </c>
      <c r="AB509" s="328">
        <v>0.18882412457767561</v>
      </c>
      <c r="AC509" s="328">
        <v>0.57404438286370962</v>
      </c>
      <c r="AD509" s="328">
        <v>0.59624130783208162</v>
      </c>
      <c r="AE509" s="328">
        <v>0.44752125561239531</v>
      </c>
      <c r="AF509" s="328">
        <v>0.23384025792053986</v>
      </c>
      <c r="AG509" s="328">
        <v>0.13227352014663918</v>
      </c>
      <c r="AH509" s="328">
        <v>0.65788896648430573</v>
      </c>
      <c r="AI509" s="328">
        <v>0.81388305005898132</v>
      </c>
      <c r="AJ509" s="328">
        <v>0.26115708545644489</v>
      </c>
      <c r="AK509" s="328">
        <v>0.20277006699864453</v>
      </c>
      <c r="AL509" s="328">
        <v>0.11149475620403049</v>
      </c>
      <c r="AM509" s="328">
        <v>0.2120361934124777</v>
      </c>
      <c r="AN509" s="328">
        <v>0.78421703003996113</v>
      </c>
      <c r="AO509" s="328">
        <v>0.34723963033524674</v>
      </c>
      <c r="AP509" s="328">
        <v>0.67754032619723503</v>
      </c>
      <c r="AQ509" s="328">
        <v>0.33541825485192511</v>
      </c>
      <c r="AR509" s="328">
        <v>0.6461374311689847</v>
      </c>
      <c r="AS509" s="328">
        <v>0.33218490592232586</v>
      </c>
      <c r="AT509" s="328">
        <v>0.75633766089018639</v>
      </c>
      <c r="AU509" s="328">
        <v>0.31638524841348481</v>
      </c>
      <c r="AV509" s="328">
        <v>0.59392789768681209</v>
      </c>
      <c r="AW509" s="328">
        <v>8.234012934230206E-2</v>
      </c>
      <c r="AX509" s="328">
        <v>0.6388862290949</v>
      </c>
      <c r="AY509" s="328">
        <v>0.97892189586619094</v>
      </c>
      <c r="AZ509" s="328">
        <v>0.86333725884192791</v>
      </c>
      <c r="BA509" s="328">
        <v>0.67890966957041354</v>
      </c>
      <c r="BB509" s="328">
        <v>0.71006481549317257</v>
      </c>
      <c r="BC509" s="328">
        <v>0.34861376657569743</v>
      </c>
      <c r="BD509" s="328">
        <v>0.39093643516658538</v>
      </c>
      <c r="BE509" s="328">
        <v>0.35106580028483059</v>
      </c>
      <c r="BF509" s="328">
        <v>0.40146618097579267</v>
      </c>
      <c r="BG509" s="328">
        <v>0.21956818163665304</v>
      </c>
      <c r="BH509" s="328">
        <v>6.9082650786791433E-2</v>
      </c>
      <c r="BI509" s="328">
        <v>8.3225933716188472E-2</v>
      </c>
      <c r="BJ509" s="328">
        <v>0.64591587003944007</v>
      </c>
      <c r="BK509" s="328">
        <v>0.6532521901901811</v>
      </c>
      <c r="BL509" s="328">
        <v>5.0921238143160075E-2</v>
      </c>
      <c r="BM509" s="328">
        <v>0.23997522835030116</v>
      </c>
      <c r="BN509" s="328">
        <v>0.36469572449834953</v>
      </c>
      <c r="BO509" s="328">
        <v>0.58708353547390435</v>
      </c>
      <c r="BP509" s="328">
        <v>0.21113583291514115</v>
      </c>
      <c r="BQ509" s="328">
        <v>0.63275560393154184</v>
      </c>
      <c r="BR509" s="328">
        <v>0.23374250690339693</v>
      </c>
      <c r="BS509" s="328">
        <v>0.36271380369525019</v>
      </c>
      <c r="BT509" s="328">
        <v>4.8788264280463345E-2</v>
      </c>
      <c r="BU509" s="328">
        <v>0.66940280958487719</v>
      </c>
      <c r="BV509" s="328">
        <v>0.60368942288454353</v>
      </c>
      <c r="BW509" s="328">
        <v>0.37669828818527495</v>
      </c>
      <c r="BX509" s="328">
        <v>0.42850894417293084</v>
      </c>
      <c r="BY509" s="328">
        <v>0.30631096112778966</v>
      </c>
      <c r="BZ509" s="328">
        <v>0.30296967424681576</v>
      </c>
      <c r="CA509" s="328">
        <v>7.4193285529698061E-2</v>
      </c>
      <c r="CB509" s="328">
        <v>0.74077121131101609</v>
      </c>
      <c r="CC509" s="328">
        <v>0.69466420863169209</v>
      </c>
      <c r="CD509" s="328">
        <v>0.8387351518713464</v>
      </c>
      <c r="CE509" s="328">
        <v>0.73979061778874922</v>
      </c>
      <c r="CF509" s="328">
        <v>0.73738470681383372</v>
      </c>
      <c r="CG509" s="328">
        <v>0.47209673288785936</v>
      </c>
      <c r="CH509" s="328">
        <v>0.69479047493215607</v>
      </c>
      <c r="CI509" s="328">
        <v>0.24050920207747239</v>
      </c>
      <c r="CJ509" s="328">
        <v>0.88136338207738718</v>
      </c>
      <c r="CK509" s="328">
        <v>0.24089968819380125</v>
      </c>
      <c r="CL509" s="328">
        <v>0.16607177779873261</v>
      </c>
      <c r="CM509" s="328">
        <v>0.70947664961619461</v>
      </c>
      <c r="CN509" s="328">
        <v>0.18321496573412954</v>
      </c>
      <c r="CO509" s="328">
        <v>4.5016555885044163E-2</v>
      </c>
      <c r="CP509" s="328">
        <v>0.1717730937844415</v>
      </c>
      <c r="CQ509" s="328">
        <v>0.65887945189003561</v>
      </c>
      <c r="CR509" s="328">
        <v>0.20104709265084808</v>
      </c>
      <c r="CS509" s="328">
        <v>0.12212173072903187</v>
      </c>
      <c r="CT509" s="328">
        <v>0.41667945258057215</v>
      </c>
      <c r="CU509" s="328">
        <v>4.7431818830061978E-2</v>
      </c>
      <c r="CV509" s="328">
        <v>0.44978492616878807</v>
      </c>
      <c r="CW509" s="329">
        <v>0.17547176556445443</v>
      </c>
    </row>
    <row r="510" spans="1:101" x14ac:dyDescent="0.25">
      <c r="A510" s="322">
        <v>508</v>
      </c>
      <c r="B510" s="327">
        <v>0.77270547742910312</v>
      </c>
      <c r="C510" s="328">
        <v>0.68882680903396332</v>
      </c>
      <c r="D510" s="328">
        <v>1.8182194470481861E-3</v>
      </c>
      <c r="E510" s="328">
        <v>0.55006453075128103</v>
      </c>
      <c r="F510" s="328">
        <v>0.1571042271134806</v>
      </c>
      <c r="G510" s="328">
        <v>0.22347118853823922</v>
      </c>
      <c r="H510" s="328">
        <v>0.71987927154132447</v>
      </c>
      <c r="I510" s="328">
        <v>5.3465577278252852E-2</v>
      </c>
      <c r="J510" s="328">
        <v>0.15976904302564332</v>
      </c>
      <c r="K510" s="328">
        <v>0.42508506564258575</v>
      </c>
      <c r="L510" s="328">
        <v>0.22241709997847181</v>
      </c>
      <c r="M510" s="328">
        <v>0.56935067595048472</v>
      </c>
      <c r="N510" s="328">
        <v>0.80187435487685121</v>
      </c>
      <c r="O510" s="328">
        <v>0.1439969107946486</v>
      </c>
      <c r="P510" s="328">
        <v>0.89889015276055595</v>
      </c>
      <c r="Q510" s="328">
        <v>0.19468261131894171</v>
      </c>
      <c r="R510" s="328">
        <v>0.95011441983248179</v>
      </c>
      <c r="S510" s="328">
        <v>0.85908437073944399</v>
      </c>
      <c r="T510" s="328">
        <v>0.88281023427094696</v>
      </c>
      <c r="U510" s="328">
        <v>0.29958884723284029</v>
      </c>
      <c r="V510" s="328">
        <v>0.87204181479330423</v>
      </c>
      <c r="W510" s="328">
        <v>0.65575032201431238</v>
      </c>
      <c r="X510" s="328">
        <v>5.601834158584662E-2</v>
      </c>
      <c r="Y510" s="328">
        <v>0.55744393929777281</v>
      </c>
      <c r="Z510" s="328">
        <v>0.17748549259918089</v>
      </c>
      <c r="AA510" s="328">
        <v>1.3198259876556762E-2</v>
      </c>
      <c r="AB510" s="328">
        <v>1.2782374398319085E-2</v>
      </c>
      <c r="AC510" s="328">
        <v>0.21236550372371288</v>
      </c>
      <c r="AD510" s="328">
        <v>0.3065183916090497</v>
      </c>
      <c r="AE510" s="328">
        <v>0.92143299067282403</v>
      </c>
      <c r="AF510" s="328">
        <v>0.95856089880651396</v>
      </c>
      <c r="AG510" s="328">
        <v>0.40457117417752642</v>
      </c>
      <c r="AH510" s="328">
        <v>0.23804314557299211</v>
      </c>
      <c r="AI510" s="328">
        <v>0.45916236931028237</v>
      </c>
      <c r="AJ510" s="328">
        <v>0.67848599650111052</v>
      </c>
      <c r="AK510" s="328">
        <v>0.31154716959063067</v>
      </c>
      <c r="AL510" s="328">
        <v>0.5853935352274906</v>
      </c>
      <c r="AM510" s="328">
        <v>0.85388550107555905</v>
      </c>
      <c r="AN510" s="328">
        <v>0.50738152215169485</v>
      </c>
      <c r="AO510" s="328">
        <v>0.95801451221096467</v>
      </c>
      <c r="AP510" s="328">
        <v>0.12135119171652775</v>
      </c>
      <c r="AQ510" s="328">
        <v>1.715324082542935E-3</v>
      </c>
      <c r="AR510" s="328">
        <v>0.56323829292138772</v>
      </c>
      <c r="AS510" s="328">
        <v>0.36052625879893796</v>
      </c>
      <c r="AT510" s="328">
        <v>0.72372443790840268</v>
      </c>
      <c r="AU510" s="328">
        <v>0.12358480409324546</v>
      </c>
      <c r="AV510" s="328">
        <v>7.3110035801149387E-2</v>
      </c>
      <c r="AW510" s="328">
        <v>1.5709904561458821E-2</v>
      </c>
      <c r="AX510" s="328">
        <v>0.97003683206719948</v>
      </c>
      <c r="AY510" s="328">
        <v>0.56618824679386814</v>
      </c>
      <c r="AZ510" s="328">
        <v>0.72524027443851158</v>
      </c>
      <c r="BA510" s="328">
        <v>2.8650486812698217E-2</v>
      </c>
      <c r="BB510" s="328">
        <v>0.28764783206317102</v>
      </c>
      <c r="BC510" s="328">
        <v>0.29392124199951963</v>
      </c>
      <c r="BD510" s="328">
        <v>0.27006479100396885</v>
      </c>
      <c r="BE510" s="328">
        <v>0.50781781039805152</v>
      </c>
      <c r="BF510" s="328">
        <v>3.7545792649058551E-3</v>
      </c>
      <c r="BG510" s="328">
        <v>0.97758187350690773</v>
      </c>
      <c r="BH510" s="328">
        <v>0.18785976399212601</v>
      </c>
      <c r="BI510" s="328">
        <v>3.7658733925573618E-2</v>
      </c>
      <c r="BJ510" s="328">
        <v>0.48521710123948614</v>
      </c>
      <c r="BK510" s="328">
        <v>0.51050413913926285</v>
      </c>
      <c r="BL510" s="328">
        <v>0.51883336725118845</v>
      </c>
      <c r="BM510" s="328">
        <v>0.72365281454966301</v>
      </c>
      <c r="BN510" s="328">
        <v>9.5195243442236732E-2</v>
      </c>
      <c r="BO510" s="328">
        <v>0.53035590918656705</v>
      </c>
      <c r="BP510" s="328">
        <v>0.60954991304436579</v>
      </c>
      <c r="BQ510" s="328">
        <v>0.96710554861894393</v>
      </c>
      <c r="BR510" s="328">
        <v>0.81435776001166005</v>
      </c>
      <c r="BS510" s="328">
        <v>8.3358384042463207E-2</v>
      </c>
      <c r="BT510" s="328">
        <v>0.40554079969492207</v>
      </c>
      <c r="BU510" s="328">
        <v>0.17032427057217747</v>
      </c>
      <c r="BV510" s="328">
        <v>0.48294121706921178</v>
      </c>
      <c r="BW510" s="328">
        <v>0.3171477900376356</v>
      </c>
      <c r="BX510" s="328">
        <v>0.95175445516067647</v>
      </c>
      <c r="BY510" s="328">
        <v>0.34881379482624864</v>
      </c>
      <c r="BZ510" s="328">
        <v>0.70443358396871592</v>
      </c>
      <c r="CA510" s="328">
        <v>0.90940155288576019</v>
      </c>
      <c r="CB510" s="328">
        <v>0.26122489824876016</v>
      </c>
      <c r="CC510" s="328">
        <v>0.78325962248845693</v>
      </c>
      <c r="CD510" s="328">
        <v>0.31869433682885839</v>
      </c>
      <c r="CE510" s="328">
        <v>0.12057777693673088</v>
      </c>
      <c r="CF510" s="328">
        <v>0.46119393711812773</v>
      </c>
      <c r="CG510" s="328">
        <v>0.77866186554920014</v>
      </c>
      <c r="CH510" s="328">
        <v>6.4044151350100664E-2</v>
      </c>
      <c r="CI510" s="328">
        <v>0.12745119061057597</v>
      </c>
      <c r="CJ510" s="328">
        <v>0.66259039320352464</v>
      </c>
      <c r="CK510" s="328">
        <v>0.87348820973477803</v>
      </c>
      <c r="CL510" s="328">
        <v>0.88413085523180435</v>
      </c>
      <c r="CM510" s="328">
        <v>0.62307472408939835</v>
      </c>
      <c r="CN510" s="328">
        <v>0.50565051492062918</v>
      </c>
      <c r="CO510" s="328">
        <v>0.46411783497333392</v>
      </c>
      <c r="CP510" s="328">
        <v>6.4015523784825001E-2</v>
      </c>
      <c r="CQ510" s="328">
        <v>0.33848521785096253</v>
      </c>
      <c r="CR510" s="328">
        <v>0.89273836968363307</v>
      </c>
      <c r="CS510" s="328">
        <v>0.19457650610646571</v>
      </c>
      <c r="CT510" s="328">
        <v>0.51866595507022684</v>
      </c>
      <c r="CU510" s="328">
        <v>0.83089906831539384</v>
      </c>
      <c r="CV510" s="328">
        <v>0.30959045819737874</v>
      </c>
      <c r="CW510" s="329">
        <v>0.72099351210991491</v>
      </c>
    </row>
    <row r="511" spans="1:101" x14ac:dyDescent="0.25">
      <c r="A511" s="322">
        <v>509</v>
      </c>
      <c r="B511" s="327">
        <v>0.78725211366177739</v>
      </c>
      <c r="C511" s="328">
        <v>0.79200014395335394</v>
      </c>
      <c r="D511" s="328">
        <v>0.24453946089415646</v>
      </c>
      <c r="E511" s="328">
        <v>0.82290151336664796</v>
      </c>
      <c r="F511" s="328">
        <v>0.35178992542173071</v>
      </c>
      <c r="G511" s="328">
        <v>0.1383768581935696</v>
      </c>
      <c r="H511" s="328">
        <v>0.16035069517966871</v>
      </c>
      <c r="I511" s="328">
        <v>0.54445464154663625</v>
      </c>
      <c r="J511" s="328">
        <v>0.59639527983073481</v>
      </c>
      <c r="K511" s="328">
        <v>0.78422963664057477</v>
      </c>
      <c r="L511" s="328">
        <v>7.5769627326292444E-2</v>
      </c>
      <c r="M511" s="328">
        <v>9.4571657047851865E-2</v>
      </c>
      <c r="N511" s="328">
        <v>0.76901650245913267</v>
      </c>
      <c r="O511" s="328">
        <v>7.7698836362515955E-2</v>
      </c>
      <c r="P511" s="328">
        <v>7.5471387003939405E-2</v>
      </c>
      <c r="Q511" s="328">
        <v>0.55590267596423892</v>
      </c>
      <c r="R511" s="328">
        <v>0.99278960395864169</v>
      </c>
      <c r="S511" s="328">
        <v>0.16606596120101624</v>
      </c>
      <c r="T511" s="328">
        <v>0.88804926731012235</v>
      </c>
      <c r="U511" s="328">
        <v>8.4022830928764947E-3</v>
      </c>
      <c r="V511" s="328">
        <v>0.86157699005569643</v>
      </c>
      <c r="W511" s="328">
        <v>0.38185663511443124</v>
      </c>
      <c r="X511" s="328">
        <v>0.45695378349237847</v>
      </c>
      <c r="Y511" s="328">
        <v>0.96150142455543275</v>
      </c>
      <c r="Z511" s="328">
        <v>0.54372695844619123</v>
      </c>
      <c r="AA511" s="328">
        <v>0.9965691450503309</v>
      </c>
      <c r="AB511" s="328">
        <v>0.43465381010846826</v>
      </c>
      <c r="AC511" s="328">
        <v>0.48472622819458611</v>
      </c>
      <c r="AD511" s="328">
        <v>0.51169821688204942</v>
      </c>
      <c r="AE511" s="328">
        <v>0.85248560381859595</v>
      </c>
      <c r="AF511" s="328">
        <v>7.5524440685426741E-2</v>
      </c>
      <c r="AG511" s="328">
        <v>0.84583577141234123</v>
      </c>
      <c r="AH511" s="328">
        <v>6.2074454568628035E-2</v>
      </c>
      <c r="AI511" s="328">
        <v>0.20794806413060485</v>
      </c>
      <c r="AJ511" s="328">
        <v>0.7916218503936816</v>
      </c>
      <c r="AK511" s="328">
        <v>0.78965078362073893</v>
      </c>
      <c r="AL511" s="328">
        <v>0.25277802154567008</v>
      </c>
      <c r="AM511" s="328">
        <v>0.93037610524561476</v>
      </c>
      <c r="AN511" s="328">
        <v>0.7390181381517742</v>
      </c>
      <c r="AO511" s="328">
        <v>0.7985119517592878</v>
      </c>
      <c r="AP511" s="328">
        <v>3.171439566372225E-3</v>
      </c>
      <c r="AQ511" s="328">
        <v>0.67339104063069444</v>
      </c>
      <c r="AR511" s="328">
        <v>0.25774998027508511</v>
      </c>
      <c r="AS511" s="328">
        <v>0.67843749965214162</v>
      </c>
      <c r="AT511" s="328">
        <v>0.79846016185800872</v>
      </c>
      <c r="AU511" s="328">
        <v>0.71532466277045637</v>
      </c>
      <c r="AV511" s="328">
        <v>0.27242519718219871</v>
      </c>
      <c r="AW511" s="328">
        <v>0.42017167396201494</v>
      </c>
      <c r="AX511" s="328">
        <v>0.39750875954898057</v>
      </c>
      <c r="AY511" s="328">
        <v>0.8880730144565101</v>
      </c>
      <c r="AZ511" s="328">
        <v>0.48844396250131816</v>
      </c>
      <c r="BA511" s="328">
        <v>0.65505340832971037</v>
      </c>
      <c r="BB511" s="328">
        <v>0.9120300278997151</v>
      </c>
      <c r="BC511" s="328">
        <v>0.71355021311594236</v>
      </c>
      <c r="BD511" s="328">
        <v>0.70143018958122827</v>
      </c>
      <c r="BE511" s="328">
        <v>0.49618812039236548</v>
      </c>
      <c r="BF511" s="328">
        <v>0.44595846710720544</v>
      </c>
      <c r="BG511" s="328">
        <v>0.87345019390929135</v>
      </c>
      <c r="BH511" s="328">
        <v>0.762243052843802</v>
      </c>
      <c r="BI511" s="328">
        <v>0.64293004692739864</v>
      </c>
      <c r="BJ511" s="328">
        <v>0.74693031464343118</v>
      </c>
      <c r="BK511" s="328">
        <v>0.77951334680625095</v>
      </c>
      <c r="BL511" s="328">
        <v>0.38297522307191123</v>
      </c>
      <c r="BM511" s="328">
        <v>0.30675916873578046</v>
      </c>
      <c r="BN511" s="328">
        <v>0.43453610638605511</v>
      </c>
      <c r="BO511" s="328">
        <v>0.89001020929384311</v>
      </c>
      <c r="BP511" s="328">
        <v>1.6974239225460153E-3</v>
      </c>
      <c r="BQ511" s="328">
        <v>0.69039665047958554</v>
      </c>
      <c r="BR511" s="328">
        <v>0.79037290135678107</v>
      </c>
      <c r="BS511" s="328">
        <v>0.11845859549471793</v>
      </c>
      <c r="BT511" s="328">
        <v>0.21875964238385137</v>
      </c>
      <c r="BU511" s="328">
        <v>0.80888982401061393</v>
      </c>
      <c r="BV511" s="328">
        <v>0.48409161680913737</v>
      </c>
      <c r="BW511" s="328">
        <v>0.20065546905601161</v>
      </c>
      <c r="BX511" s="328">
        <v>0.1856813756458493</v>
      </c>
      <c r="BY511" s="328">
        <v>0.69305107292491952</v>
      </c>
      <c r="BZ511" s="328">
        <v>0.69256853938292906</v>
      </c>
      <c r="CA511" s="328">
        <v>5.0080860732421906E-2</v>
      </c>
      <c r="CB511" s="328">
        <v>0.19919578917879566</v>
      </c>
      <c r="CC511" s="328">
        <v>0.78211065637850408</v>
      </c>
      <c r="CD511" s="328">
        <v>0.71168074436490714</v>
      </c>
      <c r="CE511" s="328">
        <v>0.76820618771273685</v>
      </c>
      <c r="CF511" s="328">
        <v>0.43024482903447225</v>
      </c>
      <c r="CG511" s="328">
        <v>0.41507943550793591</v>
      </c>
      <c r="CH511" s="328">
        <v>0.90445672188089221</v>
      </c>
      <c r="CI511" s="328">
        <v>0.13640251686780447</v>
      </c>
      <c r="CJ511" s="328">
        <v>0.57051050369131961</v>
      </c>
      <c r="CK511" s="328">
        <v>0.85441422191551464</v>
      </c>
      <c r="CL511" s="328">
        <v>0.4499648107196077</v>
      </c>
      <c r="CM511" s="328">
        <v>0.70146494153574279</v>
      </c>
      <c r="CN511" s="328">
        <v>0.89107086057214313</v>
      </c>
      <c r="CO511" s="328">
        <v>0.71917872365428792</v>
      </c>
      <c r="CP511" s="328">
        <v>0.9812887773620016</v>
      </c>
      <c r="CQ511" s="328">
        <v>0.30978844775755765</v>
      </c>
      <c r="CR511" s="328">
        <v>0.68312866580779286</v>
      </c>
      <c r="CS511" s="328">
        <v>0.39998075178827097</v>
      </c>
      <c r="CT511" s="328">
        <v>0.90467422199236247</v>
      </c>
      <c r="CU511" s="328">
        <v>0.72338031149044468</v>
      </c>
      <c r="CV511" s="328">
        <v>0.58319353627360782</v>
      </c>
      <c r="CW511" s="329">
        <v>0.1076601563187447</v>
      </c>
    </row>
    <row r="512" spans="1:101" x14ac:dyDescent="0.25">
      <c r="A512" s="322">
        <v>510</v>
      </c>
      <c r="B512" s="327">
        <v>0.31186993841839428</v>
      </c>
      <c r="C512" s="328">
        <v>0.60501573585217572</v>
      </c>
      <c r="D512" s="328">
        <v>0.9874075205445445</v>
      </c>
      <c r="E512" s="328">
        <v>0.40817612497576361</v>
      </c>
      <c r="F512" s="328">
        <v>0.16456382261758229</v>
      </c>
      <c r="G512" s="328">
        <v>0.86176354314155557</v>
      </c>
      <c r="H512" s="328">
        <v>0.84407885410845052</v>
      </c>
      <c r="I512" s="328">
        <v>0.20897191737609444</v>
      </c>
      <c r="J512" s="328">
        <v>0.83164300272020864</v>
      </c>
      <c r="K512" s="328">
        <v>0.55456335529370082</v>
      </c>
      <c r="L512" s="328">
        <v>0.86357792237257947</v>
      </c>
      <c r="M512" s="328">
        <v>0.57770178431922581</v>
      </c>
      <c r="N512" s="328">
        <v>0.66678133814058782</v>
      </c>
      <c r="O512" s="328">
        <v>0.96853919134547994</v>
      </c>
      <c r="P512" s="328">
        <v>0.7369121860574932</v>
      </c>
      <c r="Q512" s="328">
        <v>0.21773171155332971</v>
      </c>
      <c r="R512" s="328">
        <v>0.57943006131328278</v>
      </c>
      <c r="S512" s="328">
        <v>0.88117858080785805</v>
      </c>
      <c r="T512" s="328">
        <v>0.96198274616608881</v>
      </c>
      <c r="U512" s="328">
        <v>0.69950901573628244</v>
      </c>
      <c r="V512" s="328">
        <v>0.51661691343361871</v>
      </c>
      <c r="W512" s="328">
        <v>0.51873956412771349</v>
      </c>
      <c r="X512" s="328">
        <v>0.67333134716246601</v>
      </c>
      <c r="Y512" s="328">
        <v>0.27354465374868742</v>
      </c>
      <c r="Z512" s="328">
        <v>0.9616871085737202</v>
      </c>
      <c r="AA512" s="328">
        <v>0.73067220742639538</v>
      </c>
      <c r="AB512" s="328">
        <v>0.67588211263027875</v>
      </c>
      <c r="AC512" s="328">
        <v>0.40634301328192901</v>
      </c>
      <c r="AD512" s="328">
        <v>0.57260129232668877</v>
      </c>
      <c r="AE512" s="328">
        <v>0.62071218770082304</v>
      </c>
      <c r="AF512" s="328">
        <v>0.49952494520927471</v>
      </c>
      <c r="AG512" s="328">
        <v>3.6131196843172786E-2</v>
      </c>
      <c r="AH512" s="328">
        <v>0.95969244776060991</v>
      </c>
      <c r="AI512" s="328">
        <v>5.3881053075113039E-2</v>
      </c>
      <c r="AJ512" s="328">
        <v>0.32909332317576045</v>
      </c>
      <c r="AK512" s="328">
        <v>0.1517274216299529</v>
      </c>
      <c r="AL512" s="328">
        <v>0.51373813102039234</v>
      </c>
      <c r="AM512" s="328">
        <v>0.1929422241362575</v>
      </c>
      <c r="AN512" s="328">
        <v>0.38106355761080657</v>
      </c>
      <c r="AO512" s="328">
        <v>0.84053278707363188</v>
      </c>
      <c r="AP512" s="328">
        <v>0.21488353613295397</v>
      </c>
      <c r="AQ512" s="328">
        <v>0.75258614944085567</v>
      </c>
      <c r="AR512" s="328">
        <v>0.81270409545069722</v>
      </c>
      <c r="AS512" s="328">
        <v>0.45436081752041879</v>
      </c>
      <c r="AT512" s="328">
        <v>0.32401634581920313</v>
      </c>
      <c r="AU512" s="328">
        <v>0.20437192975016161</v>
      </c>
      <c r="AV512" s="328">
        <v>0.12998000132991105</v>
      </c>
      <c r="AW512" s="328">
        <v>0.19275329590797696</v>
      </c>
      <c r="AX512" s="328">
        <v>0.98156823946917005</v>
      </c>
      <c r="AY512" s="328">
        <v>0.55597143156515738</v>
      </c>
      <c r="AZ512" s="328">
        <v>0.910209432762771</v>
      </c>
      <c r="BA512" s="328">
        <v>0.58283446921090931</v>
      </c>
      <c r="BB512" s="328">
        <v>0.89427576251413221</v>
      </c>
      <c r="BC512" s="328">
        <v>0.23976511268161005</v>
      </c>
      <c r="BD512" s="328">
        <v>0.98034293788519378</v>
      </c>
      <c r="BE512" s="328">
        <v>0.63826389068679212</v>
      </c>
      <c r="BF512" s="328">
        <v>0.94082354651963751</v>
      </c>
      <c r="BG512" s="328">
        <v>4.0847553966020911E-2</v>
      </c>
      <c r="BH512" s="328">
        <v>0.5448345637286458</v>
      </c>
      <c r="BI512" s="328">
        <v>7.0543167780896532E-2</v>
      </c>
      <c r="BJ512" s="328">
        <v>0.79995558393552457</v>
      </c>
      <c r="BK512" s="328">
        <v>0.7898059310379133</v>
      </c>
      <c r="BL512" s="328">
        <v>0.75094810443196724</v>
      </c>
      <c r="BM512" s="328">
        <v>0.56853247045850108</v>
      </c>
      <c r="BN512" s="328">
        <v>0.3557934457028411</v>
      </c>
      <c r="BO512" s="328">
        <v>0.20203588183594001</v>
      </c>
      <c r="BP512" s="328">
        <v>0.82456065738899276</v>
      </c>
      <c r="BQ512" s="328">
        <v>0.52219732638650207</v>
      </c>
      <c r="BR512" s="328">
        <v>0.17356261501294479</v>
      </c>
      <c r="BS512" s="328">
        <v>5.8347563301297534E-2</v>
      </c>
      <c r="BT512" s="328">
        <v>0.81115988320741117</v>
      </c>
      <c r="BU512" s="328">
        <v>0.93643418252506816</v>
      </c>
      <c r="BV512" s="328">
        <v>0.96813533095618665</v>
      </c>
      <c r="BW512" s="328">
        <v>0.84495183622145764</v>
      </c>
      <c r="BX512" s="328">
        <v>0.17422871833284082</v>
      </c>
      <c r="BY512" s="328">
        <v>0.29977134997157062</v>
      </c>
      <c r="BZ512" s="328">
        <v>0.63169060247587905</v>
      </c>
      <c r="CA512" s="328">
        <v>0.99580207563420231</v>
      </c>
      <c r="CB512" s="328">
        <v>0.28487081133610115</v>
      </c>
      <c r="CC512" s="328">
        <v>0.98072965719405603</v>
      </c>
      <c r="CD512" s="328">
        <v>0.10731108348099205</v>
      </c>
      <c r="CE512" s="328">
        <v>0.72437173953095257</v>
      </c>
      <c r="CF512" s="328">
        <v>0.63188442639244258</v>
      </c>
      <c r="CG512" s="328">
        <v>0.75971986060150964</v>
      </c>
      <c r="CH512" s="328">
        <v>0.33202502244348064</v>
      </c>
      <c r="CI512" s="328">
        <v>0.67495145893325592</v>
      </c>
      <c r="CJ512" s="328">
        <v>0.92284619065586782</v>
      </c>
      <c r="CK512" s="328">
        <v>0.62814373148138958</v>
      </c>
      <c r="CL512" s="328">
        <v>3.1411055026243417E-2</v>
      </c>
      <c r="CM512" s="328">
        <v>0.60163663034216697</v>
      </c>
      <c r="CN512" s="328">
        <v>0.71807360984214186</v>
      </c>
      <c r="CO512" s="328">
        <v>0.21550377400047216</v>
      </c>
      <c r="CP512" s="328">
        <v>0.64163984064007429</v>
      </c>
      <c r="CQ512" s="328">
        <v>0.33548112421311505</v>
      </c>
      <c r="CR512" s="328">
        <v>0.5494530518434948</v>
      </c>
      <c r="CS512" s="328">
        <v>7.4465073730170861E-2</v>
      </c>
      <c r="CT512" s="328">
        <v>0.55174429163741867</v>
      </c>
      <c r="CU512" s="328">
        <v>0.84414052767867709</v>
      </c>
      <c r="CV512" s="328">
        <v>0.25738324678056212</v>
      </c>
      <c r="CW512" s="329">
        <v>0.52385153084638802</v>
      </c>
    </row>
    <row r="513" spans="1:101" x14ac:dyDescent="0.25">
      <c r="A513" s="322">
        <v>511</v>
      </c>
      <c r="B513" s="327">
        <v>0.86768448436222556</v>
      </c>
      <c r="C513" s="328">
        <v>0.8184215079049133</v>
      </c>
      <c r="D513" s="328">
        <v>0.11106311109093081</v>
      </c>
      <c r="E513" s="328">
        <v>0.28601174611433589</v>
      </c>
      <c r="F513" s="328">
        <v>0.53035891246198674</v>
      </c>
      <c r="G513" s="328">
        <v>0.1052699741579457</v>
      </c>
      <c r="H513" s="328">
        <v>0.1773649992042543</v>
      </c>
      <c r="I513" s="328">
        <v>0.99501964218114125</v>
      </c>
      <c r="J513" s="328">
        <v>0.20214842532117228</v>
      </c>
      <c r="K513" s="328">
        <v>0.32306910314101556</v>
      </c>
      <c r="L513" s="328">
        <v>0.30688587559887992</v>
      </c>
      <c r="M513" s="328">
        <v>0.90231905476717222</v>
      </c>
      <c r="N513" s="328">
        <v>0.67865896395559844</v>
      </c>
      <c r="O513" s="328">
        <v>0.97273669423988318</v>
      </c>
      <c r="P513" s="328">
        <v>0.39926363437149082</v>
      </c>
      <c r="Q513" s="328">
        <v>0.86903580687526238</v>
      </c>
      <c r="R513" s="328">
        <v>1.6464200766718173E-2</v>
      </c>
      <c r="S513" s="328">
        <v>0.91014250946584374</v>
      </c>
      <c r="T513" s="328">
        <v>0.85834926176325244</v>
      </c>
      <c r="U513" s="328">
        <v>0.35934214982265922</v>
      </c>
      <c r="V513" s="328">
        <v>0.86335080551380994</v>
      </c>
      <c r="W513" s="328">
        <v>0.39750684666062175</v>
      </c>
      <c r="X513" s="328">
        <v>0.97473340598734781</v>
      </c>
      <c r="Y513" s="328">
        <v>0.89416251540958402</v>
      </c>
      <c r="Z513" s="328">
        <v>0.7476972883475963</v>
      </c>
      <c r="AA513" s="328">
        <v>0.72434265603990866</v>
      </c>
      <c r="AB513" s="328">
        <v>0.56066370764867868</v>
      </c>
      <c r="AC513" s="328">
        <v>2.1480167953138896E-2</v>
      </c>
      <c r="AD513" s="328">
        <v>0.23879276648565018</v>
      </c>
      <c r="AE513" s="328">
        <v>0.94235855638213284</v>
      </c>
      <c r="AF513" s="328">
        <v>0.73271567777375712</v>
      </c>
      <c r="AG513" s="328">
        <v>0.80370745027136792</v>
      </c>
      <c r="AH513" s="328">
        <v>0.78809868519439785</v>
      </c>
      <c r="AI513" s="328">
        <v>0.7158067986185781</v>
      </c>
      <c r="AJ513" s="328">
        <v>0.87877248204321856</v>
      </c>
      <c r="AK513" s="328">
        <v>0.31578004452915653</v>
      </c>
      <c r="AL513" s="328">
        <v>6.2086922668466826E-2</v>
      </c>
      <c r="AM513" s="328">
        <v>9.5051816414464918E-2</v>
      </c>
      <c r="AN513" s="328">
        <v>0.12794158235828945</v>
      </c>
      <c r="AO513" s="328">
        <v>0.5451029512482517</v>
      </c>
      <c r="AP513" s="328">
        <v>0.10273423488319677</v>
      </c>
      <c r="AQ513" s="328">
        <v>1.908597945879098E-2</v>
      </c>
      <c r="AR513" s="328">
        <v>0.17756994831976236</v>
      </c>
      <c r="AS513" s="328">
        <v>0.64680175423433806</v>
      </c>
      <c r="AT513" s="328">
        <v>0.73219472247845663</v>
      </c>
      <c r="AU513" s="328">
        <v>0.7881402268007367</v>
      </c>
      <c r="AV513" s="328">
        <v>0.68929695229196697</v>
      </c>
      <c r="AW513" s="328">
        <v>0.41211858599030293</v>
      </c>
      <c r="AX513" s="328">
        <v>0.77034743561223706</v>
      </c>
      <c r="AY513" s="328">
        <v>0.45819747532190558</v>
      </c>
      <c r="AZ513" s="328">
        <v>0.92305618186291505</v>
      </c>
      <c r="BA513" s="328">
        <v>0.53549508112005118</v>
      </c>
      <c r="BB513" s="328">
        <v>0.87559528258211206</v>
      </c>
      <c r="BC513" s="328">
        <v>0.78561184271051587</v>
      </c>
      <c r="BD513" s="328">
        <v>0.55422996900266863</v>
      </c>
      <c r="BE513" s="328">
        <v>0.20719580178831576</v>
      </c>
      <c r="BF513" s="328">
        <v>0.96739003175108529</v>
      </c>
      <c r="BG513" s="328">
        <v>0.96035859490852094</v>
      </c>
      <c r="BH513" s="328">
        <v>2.303810309602472E-2</v>
      </c>
      <c r="BI513" s="328">
        <v>0.19453880443890026</v>
      </c>
      <c r="BJ513" s="328">
        <v>0.56630924741311794</v>
      </c>
      <c r="BK513" s="328">
        <v>0.68258297055071249</v>
      </c>
      <c r="BL513" s="328">
        <v>0.19073001340364115</v>
      </c>
      <c r="BM513" s="328">
        <v>0.70659987122223633</v>
      </c>
      <c r="BN513" s="328">
        <v>0.74722397907380977</v>
      </c>
      <c r="BO513" s="328">
        <v>0.53463239082619829</v>
      </c>
      <c r="BP513" s="328">
        <v>0.71672125037039969</v>
      </c>
      <c r="BQ513" s="328">
        <v>0.43730651169429313</v>
      </c>
      <c r="BR513" s="328">
        <v>0.58064456821235488</v>
      </c>
      <c r="BS513" s="328">
        <v>0.17009785939105249</v>
      </c>
      <c r="BT513" s="328">
        <v>0.90241137059799303</v>
      </c>
      <c r="BU513" s="328">
        <v>0.61791412902137677</v>
      </c>
      <c r="BV513" s="328">
        <v>0.46071065869071659</v>
      </c>
      <c r="BW513" s="328">
        <v>0.6092013488214385</v>
      </c>
      <c r="BX513" s="328">
        <v>0.54425063640072602</v>
      </c>
      <c r="BY513" s="328">
        <v>0.49313539207768464</v>
      </c>
      <c r="BZ513" s="328">
        <v>0.95278364669079041</v>
      </c>
      <c r="CA513" s="328">
        <v>7.0529838419600477E-2</v>
      </c>
      <c r="CB513" s="328">
        <v>0.83410061895549781</v>
      </c>
      <c r="CC513" s="328">
        <v>0.71339176348510858</v>
      </c>
      <c r="CD513" s="328">
        <v>0.48719901387430142</v>
      </c>
      <c r="CE513" s="328">
        <v>0.18002233662747047</v>
      </c>
      <c r="CF513" s="328">
        <v>0.78183250449070218</v>
      </c>
      <c r="CG513" s="328">
        <v>0.16854827466038103</v>
      </c>
      <c r="CH513" s="328">
        <v>0.84858929154321228</v>
      </c>
      <c r="CI513" s="328">
        <v>0.53139149449821543</v>
      </c>
      <c r="CJ513" s="328">
        <v>0.39331354384022488</v>
      </c>
      <c r="CK513" s="328">
        <v>9.7806251507166486E-2</v>
      </c>
      <c r="CL513" s="328">
        <v>0.8118477103577284</v>
      </c>
      <c r="CM513" s="328">
        <v>2.8796842729532646E-2</v>
      </c>
      <c r="CN513" s="328">
        <v>0.18622109363747108</v>
      </c>
      <c r="CO513" s="328">
        <v>0.41443668654927368</v>
      </c>
      <c r="CP513" s="328">
        <v>0.54806272172640269</v>
      </c>
      <c r="CQ513" s="328">
        <v>0.5269389628260952</v>
      </c>
      <c r="CR513" s="328">
        <v>0.64070825133589193</v>
      </c>
      <c r="CS513" s="328">
        <v>0.49093501731271116</v>
      </c>
      <c r="CT513" s="328">
        <v>0.65672228330622184</v>
      </c>
      <c r="CU513" s="328">
        <v>0.78623015016570763</v>
      </c>
      <c r="CV513" s="328">
        <v>0.24141383133930194</v>
      </c>
      <c r="CW513" s="329">
        <v>8.3154371279159367E-2</v>
      </c>
    </row>
    <row r="514" spans="1:101" x14ac:dyDescent="0.25">
      <c r="A514" s="322">
        <v>512</v>
      </c>
      <c r="B514" s="327">
        <v>9.5783434106417875E-3</v>
      </c>
      <c r="C514" s="328">
        <v>0.1738685082169964</v>
      </c>
      <c r="D514" s="328">
        <v>6.0494674604301579E-2</v>
      </c>
      <c r="E514" s="328">
        <v>0.60860137090581667</v>
      </c>
      <c r="F514" s="328">
        <v>0.21279728378572305</v>
      </c>
      <c r="G514" s="328">
        <v>0.17798944346259926</v>
      </c>
      <c r="H514" s="328">
        <v>1.1862949234929587E-2</v>
      </c>
      <c r="I514" s="328">
        <v>0.81287955179300386</v>
      </c>
      <c r="J514" s="328">
        <v>0.49605314366216602</v>
      </c>
      <c r="K514" s="328">
        <v>0.94078029858383272</v>
      </c>
      <c r="L514" s="328">
        <v>0.55639066222835987</v>
      </c>
      <c r="M514" s="328">
        <v>0.36528727821036533</v>
      </c>
      <c r="N514" s="328">
        <v>0.83993898208772433</v>
      </c>
      <c r="O514" s="328">
        <v>0.44134391179585997</v>
      </c>
      <c r="P514" s="328">
        <v>0.21910680665572735</v>
      </c>
      <c r="Q514" s="328">
        <v>0.49900268909853107</v>
      </c>
      <c r="R514" s="328">
        <v>0.4620149932857327</v>
      </c>
      <c r="S514" s="328">
        <v>0.38439477979325343</v>
      </c>
      <c r="T514" s="328">
        <v>1.773538611444625E-2</v>
      </c>
      <c r="U514" s="328">
        <v>0.60934047253122614</v>
      </c>
      <c r="V514" s="328">
        <v>0.36781331323623245</v>
      </c>
      <c r="W514" s="328">
        <v>0.38451607848694724</v>
      </c>
      <c r="X514" s="328">
        <v>0.94134340338993372</v>
      </c>
      <c r="Y514" s="328">
        <v>0.96451730555058379</v>
      </c>
      <c r="Z514" s="328">
        <v>0.3624465239361061</v>
      </c>
      <c r="AA514" s="328">
        <v>0.50404802488874445</v>
      </c>
      <c r="AB514" s="328">
        <v>0.56543847326881114</v>
      </c>
      <c r="AC514" s="328">
        <v>0.43036223670762475</v>
      </c>
      <c r="AD514" s="328">
        <v>0.30160685423225564</v>
      </c>
      <c r="AE514" s="328">
        <v>0.19571696732611521</v>
      </c>
      <c r="AF514" s="328">
        <v>0.28765947291158933</v>
      </c>
      <c r="AG514" s="328">
        <v>0.74062346948871771</v>
      </c>
      <c r="AH514" s="328">
        <v>0.41864065777152648</v>
      </c>
      <c r="AI514" s="328">
        <v>0.46839020130681175</v>
      </c>
      <c r="AJ514" s="328">
        <v>0.61801659924737518</v>
      </c>
      <c r="AK514" s="328">
        <v>0.69000476908838326</v>
      </c>
      <c r="AL514" s="328">
        <v>0.2998903653943954</v>
      </c>
      <c r="AM514" s="328">
        <v>0.29819035453075848</v>
      </c>
      <c r="AN514" s="328">
        <v>0.18378608353368997</v>
      </c>
      <c r="AO514" s="328">
        <v>0.38145920095228147</v>
      </c>
      <c r="AP514" s="328">
        <v>0.46882591018517328</v>
      </c>
      <c r="AQ514" s="328">
        <v>0.38250395365168455</v>
      </c>
      <c r="AR514" s="328">
        <v>0.66370246838181757</v>
      </c>
      <c r="AS514" s="328">
        <v>0.63845360405735652</v>
      </c>
      <c r="AT514" s="328">
        <v>0.83477450202659864</v>
      </c>
      <c r="AU514" s="328">
        <v>0.46542487139385358</v>
      </c>
      <c r="AV514" s="328">
        <v>0.90347798168565507</v>
      </c>
      <c r="AW514" s="328">
        <v>0.90208879281187393</v>
      </c>
      <c r="AX514" s="328">
        <v>0.82637515158184094</v>
      </c>
      <c r="AY514" s="328">
        <v>0.9318175692588726</v>
      </c>
      <c r="AZ514" s="328">
        <v>0.35084131312729827</v>
      </c>
      <c r="BA514" s="328">
        <v>0.18413234985285332</v>
      </c>
      <c r="BB514" s="328">
        <v>0.7324214874101278</v>
      </c>
      <c r="BC514" s="328">
        <v>0.42303160759649394</v>
      </c>
      <c r="BD514" s="328">
        <v>0.7810952187945519</v>
      </c>
      <c r="BE514" s="328">
        <v>0.70790974075859303</v>
      </c>
      <c r="BF514" s="328">
        <v>0.45911192451102423</v>
      </c>
      <c r="BG514" s="328">
        <v>8.2302637505504705E-3</v>
      </c>
      <c r="BH514" s="328">
        <v>0.1417664519964783</v>
      </c>
      <c r="BI514" s="328">
        <v>0.43721190808919075</v>
      </c>
      <c r="BJ514" s="328">
        <v>0.99197422506889144</v>
      </c>
      <c r="BK514" s="328">
        <v>0.1401946024324161</v>
      </c>
      <c r="BL514" s="328">
        <v>0.94551100844830627</v>
      </c>
      <c r="BM514" s="328">
        <v>0.15185236156168824</v>
      </c>
      <c r="BN514" s="328">
        <v>0.36529020943775414</v>
      </c>
      <c r="BO514" s="328">
        <v>0.94170562949143588</v>
      </c>
      <c r="BP514" s="328">
        <v>0.97592443753753333</v>
      </c>
      <c r="BQ514" s="328">
        <v>0.36193746493215251</v>
      </c>
      <c r="BR514" s="328">
        <v>0.83113447651044492</v>
      </c>
      <c r="BS514" s="328">
        <v>4.3471506982533548E-2</v>
      </c>
      <c r="BT514" s="328">
        <v>0.10619319435189434</v>
      </c>
      <c r="BU514" s="328">
        <v>0.62169539249619898</v>
      </c>
      <c r="BV514" s="328">
        <v>0.18608380002733083</v>
      </c>
      <c r="BW514" s="328">
        <v>0.59186810791338829</v>
      </c>
      <c r="BX514" s="328">
        <v>0.41371475089831855</v>
      </c>
      <c r="BY514" s="328">
        <v>0.5142380488864724</v>
      </c>
      <c r="BZ514" s="328">
        <v>0.88410790130862615</v>
      </c>
      <c r="CA514" s="328">
        <v>0.75866998974619992</v>
      </c>
      <c r="CB514" s="328">
        <v>0.76195801871674895</v>
      </c>
      <c r="CC514" s="328">
        <v>0.92948924904035168</v>
      </c>
      <c r="CD514" s="328">
        <v>0.55281710922954397</v>
      </c>
      <c r="CE514" s="328">
        <v>0.53575368003940049</v>
      </c>
      <c r="CF514" s="328">
        <v>0.11913334683961541</v>
      </c>
      <c r="CG514" s="328">
        <v>0.67955959305385805</v>
      </c>
      <c r="CH514" s="328">
        <v>0.75357949455548923</v>
      </c>
      <c r="CI514" s="328">
        <v>0.40586567779570526</v>
      </c>
      <c r="CJ514" s="328">
        <v>0.84654301621339112</v>
      </c>
      <c r="CK514" s="328">
        <v>0.89820360580763658</v>
      </c>
      <c r="CL514" s="328">
        <v>0.76609856158363066</v>
      </c>
      <c r="CM514" s="328">
        <v>0.82696660211159911</v>
      </c>
      <c r="CN514" s="328">
        <v>0.32302897798753527</v>
      </c>
      <c r="CO514" s="328">
        <v>0.25454904022169789</v>
      </c>
      <c r="CP514" s="328">
        <v>0.33423649428308178</v>
      </c>
      <c r="CQ514" s="328">
        <v>0.69053383298908022</v>
      </c>
      <c r="CR514" s="328">
        <v>0.68615778333160904</v>
      </c>
      <c r="CS514" s="328">
        <v>3.3412858608654616E-2</v>
      </c>
      <c r="CT514" s="328">
        <v>0.7278461972696455</v>
      </c>
      <c r="CU514" s="328">
        <v>0.89386747858360538</v>
      </c>
      <c r="CV514" s="328">
        <v>0.53314060169168531</v>
      </c>
      <c r="CW514" s="329">
        <v>0.63726553536957109</v>
      </c>
    </row>
    <row r="515" spans="1:101" x14ac:dyDescent="0.25">
      <c r="A515" s="322">
        <v>513</v>
      </c>
      <c r="B515" s="327">
        <v>0.15172826804790862</v>
      </c>
      <c r="C515" s="328">
        <v>0.71957474942446908</v>
      </c>
      <c r="D515" s="328">
        <v>7.7026419313265926E-2</v>
      </c>
      <c r="E515" s="328">
        <v>0.4131272748873478</v>
      </c>
      <c r="F515" s="328">
        <v>0.50197381730806434</v>
      </c>
      <c r="G515" s="328">
        <v>0.98269888215640844</v>
      </c>
      <c r="H515" s="328">
        <v>2.3135020673811013E-2</v>
      </c>
      <c r="I515" s="328">
        <v>7.0949608671087683E-2</v>
      </c>
      <c r="J515" s="328">
        <v>0.81640654942478386</v>
      </c>
      <c r="K515" s="328">
        <v>0.43030346637455819</v>
      </c>
      <c r="L515" s="328">
        <v>0.41524320124468517</v>
      </c>
      <c r="M515" s="328">
        <v>0.3006986731065906</v>
      </c>
      <c r="N515" s="328">
        <v>0.44910967797783119</v>
      </c>
      <c r="O515" s="328">
        <v>0.79001996533188823</v>
      </c>
      <c r="P515" s="328">
        <v>8.1913168310119744E-2</v>
      </c>
      <c r="Q515" s="328">
        <v>0.56359568966271212</v>
      </c>
      <c r="R515" s="328">
        <v>0.46025560268309373</v>
      </c>
      <c r="S515" s="328">
        <v>0.94869704165302493</v>
      </c>
      <c r="T515" s="328">
        <v>0.71738845721905253</v>
      </c>
      <c r="U515" s="328">
        <v>0.42166141921769529</v>
      </c>
      <c r="V515" s="328">
        <v>0.55403579809259895</v>
      </c>
      <c r="W515" s="328">
        <v>0.34057452713007708</v>
      </c>
      <c r="X515" s="328">
        <v>0.69217704171229588</v>
      </c>
      <c r="Y515" s="328">
        <v>2.0325404674354619E-2</v>
      </c>
      <c r="Z515" s="328">
        <v>0.26530199911035002</v>
      </c>
      <c r="AA515" s="328">
        <v>0.96843351559645852</v>
      </c>
      <c r="AB515" s="328">
        <v>0.29474685744865603</v>
      </c>
      <c r="AC515" s="328">
        <v>0.94750063022531372</v>
      </c>
      <c r="AD515" s="328">
        <v>0.36097150301036685</v>
      </c>
      <c r="AE515" s="328">
        <v>0.24432211179721119</v>
      </c>
      <c r="AF515" s="328">
        <v>0.52815441808644614</v>
      </c>
      <c r="AG515" s="328">
        <v>0.61083647731964508</v>
      </c>
      <c r="AH515" s="328">
        <v>0.70676108215900668</v>
      </c>
      <c r="AI515" s="328">
        <v>0.51356473684127368</v>
      </c>
      <c r="AJ515" s="328">
        <v>0.29038074396270996</v>
      </c>
      <c r="AK515" s="328">
        <v>0.37461677470533816</v>
      </c>
      <c r="AL515" s="328">
        <v>0.50714025213105285</v>
      </c>
      <c r="AM515" s="328">
        <v>0.74885856259401029</v>
      </c>
      <c r="AN515" s="328">
        <v>0.40875735901683563</v>
      </c>
      <c r="AO515" s="328">
        <v>0.35778944526225898</v>
      </c>
      <c r="AP515" s="328">
        <v>0.43812998105332746</v>
      </c>
      <c r="AQ515" s="328">
        <v>0.28429103592939997</v>
      </c>
      <c r="AR515" s="328">
        <v>0.90193342647717856</v>
      </c>
      <c r="AS515" s="328">
        <v>0.83702807418732772</v>
      </c>
      <c r="AT515" s="328">
        <v>0.6651844529589388</v>
      </c>
      <c r="AU515" s="328">
        <v>5.1556276371341747E-2</v>
      </c>
      <c r="AV515" s="328">
        <v>0.93923515712457561</v>
      </c>
      <c r="AW515" s="328">
        <v>0.58726931563896478</v>
      </c>
      <c r="AX515" s="328">
        <v>7.2331863052863099E-2</v>
      </c>
      <c r="AY515" s="328">
        <v>0.95413997099362913</v>
      </c>
      <c r="AZ515" s="328">
        <v>0.50138157244520531</v>
      </c>
      <c r="BA515" s="328">
        <v>0.36895853036699133</v>
      </c>
      <c r="BB515" s="328">
        <v>0.12899892372662181</v>
      </c>
      <c r="BC515" s="328">
        <v>0.36114081987793512</v>
      </c>
      <c r="BD515" s="328">
        <v>0.42593527311403001</v>
      </c>
      <c r="BE515" s="328">
        <v>0.52625831202832285</v>
      </c>
      <c r="BF515" s="328">
        <v>0.65269401769691893</v>
      </c>
      <c r="BG515" s="328">
        <v>0.31100191217854434</v>
      </c>
      <c r="BH515" s="328">
        <v>0.77904277153973145</v>
      </c>
      <c r="BI515" s="328">
        <v>0.85145450069665607</v>
      </c>
      <c r="BJ515" s="328">
        <v>0.65441647548131732</v>
      </c>
      <c r="BK515" s="328">
        <v>0.44374826580544813</v>
      </c>
      <c r="BL515" s="328">
        <v>2.2142042159120301E-2</v>
      </c>
      <c r="BM515" s="328">
        <v>0.41544822549583693</v>
      </c>
      <c r="BN515" s="328">
        <v>0.40836705699405695</v>
      </c>
      <c r="BO515" s="328">
        <v>8.2295401358282838E-2</v>
      </c>
      <c r="BP515" s="328">
        <v>0.12256728002280681</v>
      </c>
      <c r="BQ515" s="328">
        <v>0.98427116878096488</v>
      </c>
      <c r="BR515" s="328">
        <v>0.91898901632728247</v>
      </c>
      <c r="BS515" s="328">
        <v>8.2238918326794419E-2</v>
      </c>
      <c r="BT515" s="328">
        <v>0.99349275468436105</v>
      </c>
      <c r="BU515" s="328">
        <v>0.44414237418224012</v>
      </c>
      <c r="BV515" s="328">
        <v>0.98535849818715615</v>
      </c>
      <c r="BW515" s="328">
        <v>4.3310051796979998E-2</v>
      </c>
      <c r="BX515" s="328">
        <v>0.26781892107575889</v>
      </c>
      <c r="BY515" s="328">
        <v>0.50069344807722782</v>
      </c>
      <c r="BZ515" s="328">
        <v>0.91702446551587968</v>
      </c>
      <c r="CA515" s="328">
        <v>0.22379792857485903</v>
      </c>
      <c r="CB515" s="328">
        <v>0.44480987683109507</v>
      </c>
      <c r="CC515" s="328">
        <v>0.38474372014679514</v>
      </c>
      <c r="CD515" s="328">
        <v>0.94628984354971002</v>
      </c>
      <c r="CE515" s="328">
        <v>0.35796474520708355</v>
      </c>
      <c r="CF515" s="328">
        <v>7.6839491829482354E-2</v>
      </c>
      <c r="CG515" s="328">
        <v>0.19104179349873895</v>
      </c>
      <c r="CH515" s="328">
        <v>0.40624204469701941</v>
      </c>
      <c r="CI515" s="328">
        <v>0.25660200565962388</v>
      </c>
      <c r="CJ515" s="328">
        <v>7.3072729247253498E-2</v>
      </c>
      <c r="CK515" s="328">
        <v>0.91630625358649009</v>
      </c>
      <c r="CL515" s="328">
        <v>2.3387419025887368E-2</v>
      </c>
      <c r="CM515" s="328">
        <v>0.30701097638194419</v>
      </c>
      <c r="CN515" s="328">
        <v>0.70017514953578397</v>
      </c>
      <c r="CO515" s="328">
        <v>0.29262886847642822</v>
      </c>
      <c r="CP515" s="328">
        <v>0.43722376707022992</v>
      </c>
      <c r="CQ515" s="328">
        <v>0.91711653775078994</v>
      </c>
      <c r="CR515" s="328">
        <v>0.82174561009532709</v>
      </c>
      <c r="CS515" s="328">
        <v>0.956277151419064</v>
      </c>
      <c r="CT515" s="328">
        <v>0.65902115943302242</v>
      </c>
      <c r="CU515" s="328">
        <v>0.7893289041707634</v>
      </c>
      <c r="CV515" s="328">
        <v>0.93692482605979177</v>
      </c>
      <c r="CW515" s="329">
        <v>0.22009324921620443</v>
      </c>
    </row>
    <row r="516" spans="1:101" x14ac:dyDescent="0.25">
      <c r="A516" s="322">
        <v>514</v>
      </c>
      <c r="B516" s="327">
        <v>0.26972743312967773</v>
      </c>
      <c r="C516" s="328">
        <v>0.33404595329406028</v>
      </c>
      <c r="D516" s="328">
        <v>0.31024463846557016</v>
      </c>
      <c r="E516" s="328">
        <v>0.48017167503228908</v>
      </c>
      <c r="F516" s="328">
        <v>0.41214287665016958</v>
      </c>
      <c r="G516" s="328">
        <v>0.83308542372468519</v>
      </c>
      <c r="H516" s="328">
        <v>1.0024127433995389E-2</v>
      </c>
      <c r="I516" s="328">
        <v>0.96774293339032447</v>
      </c>
      <c r="J516" s="328">
        <v>0.7858438297691297</v>
      </c>
      <c r="K516" s="328">
        <v>0.53696077318213042</v>
      </c>
      <c r="L516" s="328">
        <v>0.57593063301780067</v>
      </c>
      <c r="M516" s="328">
        <v>0.22830937868622581</v>
      </c>
      <c r="N516" s="328">
        <v>0.84905801262046077</v>
      </c>
      <c r="O516" s="328">
        <v>1.3738712605579906E-3</v>
      </c>
      <c r="P516" s="328">
        <v>0.96151486409426212</v>
      </c>
      <c r="Q516" s="328">
        <v>0.47560485293348731</v>
      </c>
      <c r="R516" s="328">
        <v>0.76546340485251196</v>
      </c>
      <c r="S516" s="328">
        <v>0.20446132032375397</v>
      </c>
      <c r="T516" s="328">
        <v>0.33908439552395264</v>
      </c>
      <c r="U516" s="328">
        <v>0.4537499896255266</v>
      </c>
      <c r="V516" s="328">
        <v>0.37898844990414737</v>
      </c>
      <c r="W516" s="328">
        <v>0.69066441991633121</v>
      </c>
      <c r="X516" s="328">
        <v>0.6729086672717921</v>
      </c>
      <c r="Y516" s="328">
        <v>0.98143767711930163</v>
      </c>
      <c r="Z516" s="328">
        <v>8.2118927257243346E-2</v>
      </c>
      <c r="AA516" s="328">
        <v>5.0865598257709976E-3</v>
      </c>
      <c r="AB516" s="328">
        <v>0.88008371948322095</v>
      </c>
      <c r="AC516" s="328">
        <v>0.40107724118903931</v>
      </c>
      <c r="AD516" s="328">
        <v>0.9156281121372063</v>
      </c>
      <c r="AE516" s="328">
        <v>0.7684333518248021</v>
      </c>
      <c r="AF516" s="328">
        <v>0.18948652470839811</v>
      </c>
      <c r="AG516" s="328">
        <v>6.8054568710391727E-2</v>
      </c>
      <c r="AH516" s="328">
        <v>0.10479973563160971</v>
      </c>
      <c r="AI516" s="328">
        <v>0.995075327841632</v>
      </c>
      <c r="AJ516" s="328">
        <v>0.24343720015613202</v>
      </c>
      <c r="AK516" s="328">
        <v>0.94175339359597565</v>
      </c>
      <c r="AL516" s="328">
        <v>0.482480690995855</v>
      </c>
      <c r="AM516" s="328">
        <v>0.61442137003488639</v>
      </c>
      <c r="AN516" s="328">
        <v>0.58517717660149682</v>
      </c>
      <c r="AO516" s="328">
        <v>0.40591144901062659</v>
      </c>
      <c r="AP516" s="328">
        <v>0.65465994210075618</v>
      </c>
      <c r="AQ516" s="328">
        <v>0.16141220959899005</v>
      </c>
      <c r="AR516" s="328">
        <v>0.8206261295343209</v>
      </c>
      <c r="AS516" s="328">
        <v>0.49707068332711657</v>
      </c>
      <c r="AT516" s="328">
        <v>3.4633250780360392E-2</v>
      </c>
      <c r="AU516" s="328">
        <v>0.56599335281126106</v>
      </c>
      <c r="AV516" s="328">
        <v>0.79942784508793951</v>
      </c>
      <c r="AW516" s="328">
        <v>0.49662870220228061</v>
      </c>
      <c r="AX516" s="328">
        <v>0.38453948860717979</v>
      </c>
      <c r="AY516" s="328">
        <v>0.11803604997134798</v>
      </c>
      <c r="AZ516" s="328">
        <v>0.29211197107283704</v>
      </c>
      <c r="BA516" s="328">
        <v>0.35562539367344748</v>
      </c>
      <c r="BB516" s="328">
        <v>0.96374978301788783</v>
      </c>
      <c r="BC516" s="328">
        <v>0.73952074744920271</v>
      </c>
      <c r="BD516" s="328">
        <v>0.57118298871169193</v>
      </c>
      <c r="BE516" s="328">
        <v>0.17532076496318094</v>
      </c>
      <c r="BF516" s="328">
        <v>0.31795717811545998</v>
      </c>
      <c r="BG516" s="328">
        <v>0.88750343467676096</v>
      </c>
      <c r="BH516" s="328">
        <v>7.052595836732678E-2</v>
      </c>
      <c r="BI516" s="328">
        <v>0.52869943052028034</v>
      </c>
      <c r="BJ516" s="328">
        <v>0.1264411523067257</v>
      </c>
      <c r="BK516" s="328">
        <v>0.15651097619147958</v>
      </c>
      <c r="BL516" s="328">
        <v>0.92900422569989205</v>
      </c>
      <c r="BM516" s="328">
        <v>0.40373175214608814</v>
      </c>
      <c r="BN516" s="328">
        <v>0.7990900197906099</v>
      </c>
      <c r="BO516" s="328">
        <v>0.68662835708260417</v>
      </c>
      <c r="BP516" s="328">
        <v>0.22133702910338204</v>
      </c>
      <c r="BQ516" s="328">
        <v>0.61453994675019441</v>
      </c>
      <c r="BR516" s="328">
        <v>0.97325712310783441</v>
      </c>
      <c r="BS516" s="328">
        <v>0.50331003750486603</v>
      </c>
      <c r="BT516" s="328">
        <v>0.16488331250336641</v>
      </c>
      <c r="BU516" s="328">
        <v>0.61583910364749284</v>
      </c>
      <c r="BV516" s="328">
        <v>6.0647169669551637E-2</v>
      </c>
      <c r="BW516" s="328">
        <v>0.88087636982616768</v>
      </c>
      <c r="BX516" s="328">
        <v>2.5900368080807201E-2</v>
      </c>
      <c r="BY516" s="328">
        <v>0.22091514764266584</v>
      </c>
      <c r="BZ516" s="328">
        <v>0.47588007260225673</v>
      </c>
      <c r="CA516" s="328">
        <v>0.2480520920656879</v>
      </c>
      <c r="CB516" s="328">
        <v>0.64981547429488806</v>
      </c>
      <c r="CC516" s="328">
        <v>0.51318306645690637</v>
      </c>
      <c r="CD516" s="328">
        <v>9.1001511573224114E-2</v>
      </c>
      <c r="CE516" s="328">
        <v>0.41734225930890734</v>
      </c>
      <c r="CF516" s="328">
        <v>0.37082666796747565</v>
      </c>
      <c r="CG516" s="328">
        <v>0.67377046637269888</v>
      </c>
      <c r="CH516" s="328">
        <v>0.42503842818744531</v>
      </c>
      <c r="CI516" s="328">
        <v>0.77954793885078466</v>
      </c>
      <c r="CJ516" s="328">
        <v>0.3017419068105589</v>
      </c>
      <c r="CK516" s="328">
        <v>0.29207267228680855</v>
      </c>
      <c r="CL516" s="328">
        <v>0.42562122013957282</v>
      </c>
      <c r="CM516" s="328">
        <v>0.22630959376382842</v>
      </c>
      <c r="CN516" s="328">
        <v>0.13356393600005534</v>
      </c>
      <c r="CO516" s="328">
        <v>0.81964037948188939</v>
      </c>
      <c r="CP516" s="328">
        <v>0.89164384348609538</v>
      </c>
      <c r="CQ516" s="328">
        <v>7.3906336364476966E-2</v>
      </c>
      <c r="CR516" s="328">
        <v>0.40800546800899173</v>
      </c>
      <c r="CS516" s="328">
        <v>0.63174520437763082</v>
      </c>
      <c r="CT516" s="328">
        <v>0.83390066089626003</v>
      </c>
      <c r="CU516" s="328">
        <v>0.64204075934228388</v>
      </c>
      <c r="CV516" s="328">
        <v>0.73631150440186333</v>
      </c>
      <c r="CW516" s="329">
        <v>0.40513179546539213</v>
      </c>
    </row>
    <row r="517" spans="1:101" x14ac:dyDescent="0.25">
      <c r="A517" s="322">
        <v>515</v>
      </c>
      <c r="B517" s="327">
        <v>0.92560122219553631</v>
      </c>
      <c r="C517" s="328">
        <v>0.99444274350343598</v>
      </c>
      <c r="D517" s="328">
        <v>0.7246687119178401</v>
      </c>
      <c r="E517" s="328">
        <v>0.64700725598408249</v>
      </c>
      <c r="F517" s="328">
        <v>0.1675769982683466</v>
      </c>
      <c r="G517" s="328">
        <v>0.54814465127425915</v>
      </c>
      <c r="H517" s="328">
        <v>0.76538753502585433</v>
      </c>
      <c r="I517" s="328">
        <v>0.94436745660218424</v>
      </c>
      <c r="J517" s="328">
        <v>0.50811823466519979</v>
      </c>
      <c r="K517" s="328">
        <v>0.68000601073185862</v>
      </c>
      <c r="L517" s="328">
        <v>0.32108286425692922</v>
      </c>
      <c r="M517" s="328">
        <v>0.69344070454745976</v>
      </c>
      <c r="N517" s="328">
        <v>0.94568526185495716</v>
      </c>
      <c r="O517" s="328">
        <v>0.13291129308432037</v>
      </c>
      <c r="P517" s="328">
        <v>0.93273707342056733</v>
      </c>
      <c r="Q517" s="328">
        <v>0.16243287887512481</v>
      </c>
      <c r="R517" s="328">
        <v>0.90669805017784944</v>
      </c>
      <c r="S517" s="328">
        <v>0.51532780305543291</v>
      </c>
      <c r="T517" s="328">
        <v>0.90673568873179988</v>
      </c>
      <c r="U517" s="328">
        <v>0.53769197899061805</v>
      </c>
      <c r="V517" s="328">
        <v>0.22562406188988793</v>
      </c>
      <c r="W517" s="328">
        <v>0.98937168906823469</v>
      </c>
      <c r="X517" s="328">
        <v>3.2084779762116877E-2</v>
      </c>
      <c r="Y517" s="328">
        <v>0.39758584545270281</v>
      </c>
      <c r="Z517" s="328">
        <v>0.15710516285379228</v>
      </c>
      <c r="AA517" s="328">
        <v>0.31239857052718989</v>
      </c>
      <c r="AB517" s="328">
        <v>0.38707332124765603</v>
      </c>
      <c r="AC517" s="328">
        <v>0.40939556706536795</v>
      </c>
      <c r="AD517" s="328">
        <v>0.58407649141140627</v>
      </c>
      <c r="AE517" s="328">
        <v>0.20563052157273831</v>
      </c>
      <c r="AF517" s="328">
        <v>0.69993806048303542</v>
      </c>
      <c r="AG517" s="328">
        <v>0.75850069375762352</v>
      </c>
      <c r="AH517" s="328">
        <v>0.31552973596115375</v>
      </c>
      <c r="AI517" s="328">
        <v>0.46519792885569</v>
      </c>
      <c r="AJ517" s="328">
        <v>0.36122967656926908</v>
      </c>
      <c r="AK517" s="328">
        <v>0.91445319199575104</v>
      </c>
      <c r="AL517" s="328">
        <v>0.58220488678332982</v>
      </c>
      <c r="AM517" s="328">
        <v>0.29197370508290721</v>
      </c>
      <c r="AN517" s="328">
        <v>0.26619863672359956</v>
      </c>
      <c r="AO517" s="328">
        <v>0.72488096907766408</v>
      </c>
      <c r="AP517" s="328">
        <v>0.35004355414638977</v>
      </c>
      <c r="AQ517" s="328">
        <v>0.91455708519946377</v>
      </c>
      <c r="AR517" s="328">
        <v>0.3176996155550853</v>
      </c>
      <c r="AS517" s="328">
        <v>8.4895264851531316E-2</v>
      </c>
      <c r="AT517" s="328">
        <v>0.78219766534519231</v>
      </c>
      <c r="AU517" s="328">
        <v>0.68351475769905345</v>
      </c>
      <c r="AV517" s="328">
        <v>0.6923410139268702</v>
      </c>
      <c r="AW517" s="328">
        <v>1.7708338982664884E-3</v>
      </c>
      <c r="AX517" s="328">
        <v>0.70717402680259678</v>
      </c>
      <c r="AY517" s="328">
        <v>0.63837733356802562</v>
      </c>
      <c r="AZ517" s="328">
        <v>0.72346361693426875</v>
      </c>
      <c r="BA517" s="328">
        <v>0.85333002635767219</v>
      </c>
      <c r="BB517" s="328">
        <v>0.888544299166939</v>
      </c>
      <c r="BC517" s="328">
        <v>0.13479287702643949</v>
      </c>
      <c r="BD517" s="328">
        <v>0.80244296293330208</v>
      </c>
      <c r="BE517" s="328">
        <v>0.99502318110801902</v>
      </c>
      <c r="BF517" s="328">
        <v>0.47927260564734242</v>
      </c>
      <c r="BG517" s="328">
        <v>0.83789320072048601</v>
      </c>
      <c r="BH517" s="328">
        <v>6.6631936676449399E-2</v>
      </c>
      <c r="BI517" s="328">
        <v>0.87577450040006055</v>
      </c>
      <c r="BJ517" s="328">
        <v>0.42603741684405366</v>
      </c>
      <c r="BK517" s="328">
        <v>0.56332381204842008</v>
      </c>
      <c r="BL517" s="328">
        <v>0.61429814581297126</v>
      </c>
      <c r="BM517" s="328">
        <v>0.65750775594327537</v>
      </c>
      <c r="BN517" s="328">
        <v>0.36151595337845865</v>
      </c>
      <c r="BO517" s="328">
        <v>0.62245949709082726</v>
      </c>
      <c r="BP517" s="328">
        <v>0.80622337709331915</v>
      </c>
      <c r="BQ517" s="328">
        <v>0.7143865161021401</v>
      </c>
      <c r="BR517" s="328">
        <v>0.44155419251400518</v>
      </c>
      <c r="BS517" s="328">
        <v>0.17934327090684055</v>
      </c>
      <c r="BT517" s="328">
        <v>0.91131987513789814</v>
      </c>
      <c r="BU517" s="328">
        <v>0.89133684269301749</v>
      </c>
      <c r="BV517" s="328">
        <v>0.40938510640833514</v>
      </c>
      <c r="BW517" s="328">
        <v>0.68020739529968566</v>
      </c>
      <c r="BX517" s="328">
        <v>0.12139943069416903</v>
      </c>
      <c r="BY517" s="328">
        <v>0.75101356347466464</v>
      </c>
      <c r="BZ517" s="328">
        <v>6.2229761525151694E-2</v>
      </c>
      <c r="CA517" s="328">
        <v>0.41063778457934763</v>
      </c>
      <c r="CB517" s="328">
        <v>0.69152998201270877</v>
      </c>
      <c r="CC517" s="328">
        <v>1.3568893717086361E-2</v>
      </c>
      <c r="CD517" s="328">
        <v>0.63633788052380069</v>
      </c>
      <c r="CE517" s="328">
        <v>0.59890068003309871</v>
      </c>
      <c r="CF517" s="328">
        <v>0.73504158255564178</v>
      </c>
      <c r="CG517" s="328">
        <v>0.2942426807497025</v>
      </c>
      <c r="CH517" s="328">
        <v>0.87771759351372669</v>
      </c>
      <c r="CI517" s="328">
        <v>0.68600204247107199</v>
      </c>
      <c r="CJ517" s="328">
        <v>0.93403139739347463</v>
      </c>
      <c r="CK517" s="328">
        <v>0.27464879072125026</v>
      </c>
      <c r="CL517" s="328">
        <v>0.85418997058427881</v>
      </c>
      <c r="CM517" s="328">
        <v>0.68490768976623184</v>
      </c>
      <c r="CN517" s="328">
        <v>0.3712428278193034</v>
      </c>
      <c r="CO517" s="328">
        <v>0.49878761970296748</v>
      </c>
      <c r="CP517" s="328">
        <v>0.18356164862563062</v>
      </c>
      <c r="CQ517" s="328">
        <v>0.2124837971508402</v>
      </c>
      <c r="CR517" s="328">
        <v>0.76985185841231285</v>
      </c>
      <c r="CS517" s="328">
        <v>0.25709619366427283</v>
      </c>
      <c r="CT517" s="328">
        <v>0.21112746458023146</v>
      </c>
      <c r="CU517" s="328">
        <v>0.18096282126762286</v>
      </c>
      <c r="CV517" s="328">
        <v>0.19531436694547732</v>
      </c>
      <c r="CW517" s="329">
        <v>0.21672180267769559</v>
      </c>
    </row>
    <row r="518" spans="1:101" x14ac:dyDescent="0.25">
      <c r="A518" s="322">
        <v>516</v>
      </c>
      <c r="B518" s="327">
        <v>0.14698259649646683</v>
      </c>
      <c r="C518" s="328">
        <v>0.46210980528602619</v>
      </c>
      <c r="D518" s="328">
        <v>0.768371843076598</v>
      </c>
      <c r="E518" s="328">
        <v>0.82856367086013094</v>
      </c>
      <c r="F518" s="328">
        <v>4.1956075269716564E-2</v>
      </c>
      <c r="G518" s="328">
        <v>0.44475730724879825</v>
      </c>
      <c r="H518" s="328">
        <v>7.9490967376914856E-2</v>
      </c>
      <c r="I518" s="328">
        <v>3.6299599846114639E-2</v>
      </c>
      <c r="J518" s="328">
        <v>0.21264081242857102</v>
      </c>
      <c r="K518" s="328">
        <v>0.32803005814397945</v>
      </c>
      <c r="L518" s="328">
        <v>0.89692695358994889</v>
      </c>
      <c r="M518" s="328">
        <v>0.50164367062970605</v>
      </c>
      <c r="N518" s="328">
        <v>0.25697747386813541</v>
      </c>
      <c r="O518" s="328">
        <v>0.91123768834068497</v>
      </c>
      <c r="P518" s="328">
        <v>3.722676115518686E-2</v>
      </c>
      <c r="Q518" s="328">
        <v>0.56095829740481684</v>
      </c>
      <c r="R518" s="328">
        <v>0.95091434061385649</v>
      </c>
      <c r="S518" s="328">
        <v>5.389369122062071E-2</v>
      </c>
      <c r="T518" s="328">
        <v>0.41910921694335723</v>
      </c>
      <c r="U518" s="328">
        <v>0.41431696345211666</v>
      </c>
      <c r="V518" s="328">
        <v>0.20025258136956214</v>
      </c>
      <c r="W518" s="328">
        <v>0.6399932198932623</v>
      </c>
      <c r="X518" s="328">
        <v>0.98050017032774806</v>
      </c>
      <c r="Y518" s="328">
        <v>0.53812852585296689</v>
      </c>
      <c r="Z518" s="328">
        <v>0.38683106706073822</v>
      </c>
      <c r="AA518" s="328">
        <v>0.93928202774458325</v>
      </c>
      <c r="AB518" s="328">
        <v>0.57885302017051288</v>
      </c>
      <c r="AC518" s="328">
        <v>0.14986745176562177</v>
      </c>
      <c r="AD518" s="328">
        <v>0.20456364911172553</v>
      </c>
      <c r="AE518" s="328">
        <v>0.6751089028276791</v>
      </c>
      <c r="AF518" s="328">
        <v>0.19906002809845758</v>
      </c>
      <c r="AG518" s="328">
        <v>0.30485691775994983</v>
      </c>
      <c r="AH518" s="328">
        <v>0.67531720334432421</v>
      </c>
      <c r="AI518" s="328">
        <v>0.83773551729076368</v>
      </c>
      <c r="AJ518" s="328">
        <v>0.89047323922995614</v>
      </c>
      <c r="AK518" s="328">
        <v>0.5863018271802698</v>
      </c>
      <c r="AL518" s="328">
        <v>0.70276205129622316</v>
      </c>
      <c r="AM518" s="328">
        <v>0.31131325238056906</v>
      </c>
      <c r="AN518" s="328">
        <v>0.45403757702718028</v>
      </c>
      <c r="AO518" s="328">
        <v>0.92852633684239461</v>
      </c>
      <c r="AP518" s="328">
        <v>1.7401066369695073E-2</v>
      </c>
      <c r="AQ518" s="328">
        <v>0.25348748233136753</v>
      </c>
      <c r="AR518" s="328">
        <v>0.63493889018950078</v>
      </c>
      <c r="AS518" s="328">
        <v>0.21802679909529488</v>
      </c>
      <c r="AT518" s="328">
        <v>0.65032271819912579</v>
      </c>
      <c r="AU518" s="328">
        <v>0.17212181943846616</v>
      </c>
      <c r="AV518" s="328">
        <v>0.27841374798965113</v>
      </c>
      <c r="AW518" s="328">
        <v>0.52915126509281607</v>
      </c>
      <c r="AX518" s="328">
        <v>0.35396228528114593</v>
      </c>
      <c r="AY518" s="328">
        <v>0.57207758866079761</v>
      </c>
      <c r="AZ518" s="328">
        <v>0.7921353633959094</v>
      </c>
      <c r="BA518" s="328">
        <v>0.62170005368939751</v>
      </c>
      <c r="BB518" s="328">
        <v>0.19335484822107873</v>
      </c>
      <c r="BC518" s="328">
        <v>0.33460102314320816</v>
      </c>
      <c r="BD518" s="328">
        <v>0.48676805305076609</v>
      </c>
      <c r="BE518" s="328">
        <v>0.17455683341557915</v>
      </c>
      <c r="BF518" s="328">
        <v>0.54568106904877833</v>
      </c>
      <c r="BG518" s="328">
        <v>0.76109576950485858</v>
      </c>
      <c r="BH518" s="328">
        <v>3.6399176493414842E-2</v>
      </c>
      <c r="BI518" s="328">
        <v>0.78515900515641435</v>
      </c>
      <c r="BJ518" s="328">
        <v>0.58108358264610871</v>
      </c>
      <c r="BK518" s="328">
        <v>0.25451810130661778</v>
      </c>
      <c r="BL518" s="328">
        <v>0.2450897817921176</v>
      </c>
      <c r="BM518" s="328">
        <v>0.14952424999142178</v>
      </c>
      <c r="BN518" s="328">
        <v>0.41495345933639616</v>
      </c>
      <c r="BO518" s="328">
        <v>0.73727977683349644</v>
      </c>
      <c r="BP518" s="328">
        <v>0.30531806830439656</v>
      </c>
      <c r="BQ518" s="328">
        <v>0.40490504189118415</v>
      </c>
      <c r="BR518" s="328">
        <v>0.95636175323639416</v>
      </c>
      <c r="BS518" s="328">
        <v>0.11025493829306132</v>
      </c>
      <c r="BT518" s="328">
        <v>5.9708131893814631E-2</v>
      </c>
      <c r="BU518" s="328">
        <v>0.10537350026867465</v>
      </c>
      <c r="BV518" s="328">
        <v>0.38183965677874765</v>
      </c>
      <c r="BW518" s="328">
        <v>0.87647299348615637</v>
      </c>
      <c r="BX518" s="328">
        <v>0.44256841210503772</v>
      </c>
      <c r="BY518" s="328">
        <v>0.2106523826680009</v>
      </c>
      <c r="BZ518" s="328">
        <v>6.4267114814858139E-2</v>
      </c>
      <c r="CA518" s="328">
        <v>9.1505616432975501E-2</v>
      </c>
      <c r="CB518" s="328">
        <v>4.180618420196236E-2</v>
      </c>
      <c r="CC518" s="328">
        <v>0.12631667089877041</v>
      </c>
      <c r="CD518" s="328">
        <v>0.99227323861135552</v>
      </c>
      <c r="CE518" s="328">
        <v>0.92961144059976264</v>
      </c>
      <c r="CF518" s="328">
        <v>0.80900126880395518</v>
      </c>
      <c r="CG518" s="328">
        <v>0.51475840958291941</v>
      </c>
      <c r="CH518" s="328">
        <v>0.74166462132606648</v>
      </c>
      <c r="CI518" s="328">
        <v>0.18397150543778107</v>
      </c>
      <c r="CJ518" s="328">
        <v>0.32129146930931851</v>
      </c>
      <c r="CK518" s="328">
        <v>0.7757775879934341</v>
      </c>
      <c r="CL518" s="328">
        <v>0.17313348692157238</v>
      </c>
      <c r="CM518" s="328">
        <v>0.91540424439683332</v>
      </c>
      <c r="CN518" s="328">
        <v>0.22773776749419072</v>
      </c>
      <c r="CO518" s="328">
        <v>0.96563428719528588</v>
      </c>
      <c r="CP518" s="328">
        <v>0.21933065177261124</v>
      </c>
      <c r="CQ518" s="328">
        <v>0.73633541905853228</v>
      </c>
      <c r="CR518" s="328">
        <v>5.7953410556305984E-2</v>
      </c>
      <c r="CS518" s="328">
        <v>0.7422214596100345</v>
      </c>
      <c r="CT518" s="328">
        <v>0.25897947348565253</v>
      </c>
      <c r="CU518" s="328">
        <v>0.45099688520698233</v>
      </c>
      <c r="CV518" s="328">
        <v>0.14578566931674986</v>
      </c>
      <c r="CW518" s="329">
        <v>0.11302905676395536</v>
      </c>
    </row>
    <row r="519" spans="1:101" x14ac:dyDescent="0.25">
      <c r="A519" s="322">
        <v>517</v>
      </c>
      <c r="B519" s="327">
        <v>0.68294699569934014</v>
      </c>
      <c r="C519" s="328">
        <v>0.4398945335861022</v>
      </c>
      <c r="D519" s="328">
        <v>0.18116018732409778</v>
      </c>
      <c r="E519" s="328">
        <v>0.2642486665767656</v>
      </c>
      <c r="F519" s="328">
        <v>0.65788055290715231</v>
      </c>
      <c r="G519" s="328">
        <v>0.78083583156272796</v>
      </c>
      <c r="H519" s="328">
        <v>0.72334322735290879</v>
      </c>
      <c r="I519" s="328">
        <v>0.41065581758146141</v>
      </c>
      <c r="J519" s="328">
        <v>0.14617749692724069</v>
      </c>
      <c r="K519" s="328">
        <v>0.79028764321695188</v>
      </c>
      <c r="L519" s="328">
        <v>0.50121488898921651</v>
      </c>
      <c r="M519" s="328">
        <v>0.7124706398069609</v>
      </c>
      <c r="N519" s="328">
        <v>0.84354897266084539</v>
      </c>
      <c r="O519" s="328">
        <v>0.15844300078713758</v>
      </c>
      <c r="P519" s="328">
        <v>0.95481090496308951</v>
      </c>
      <c r="Q519" s="328">
        <v>0.64169844357215577</v>
      </c>
      <c r="R519" s="328">
        <v>0.57152852790749553</v>
      </c>
      <c r="S519" s="328">
        <v>0.1210770996128554</v>
      </c>
      <c r="T519" s="328">
        <v>2.987967136877856E-2</v>
      </c>
      <c r="U519" s="328">
        <v>0.72226072631430571</v>
      </c>
      <c r="V519" s="328">
        <v>0.46774958522955856</v>
      </c>
      <c r="W519" s="328">
        <v>0.96701258137473012</v>
      </c>
      <c r="X519" s="328">
        <v>0.79322517567917417</v>
      </c>
      <c r="Y519" s="328">
        <v>0.33674151133505381</v>
      </c>
      <c r="Z519" s="328">
        <v>0.19567909050274057</v>
      </c>
      <c r="AA519" s="328">
        <v>0.57831119759838767</v>
      </c>
      <c r="AB519" s="328">
        <v>0.59930355367362598</v>
      </c>
      <c r="AC519" s="328">
        <v>0.87993992802025334</v>
      </c>
      <c r="AD519" s="328">
        <v>9.7097428780992701E-2</v>
      </c>
      <c r="AE519" s="328">
        <v>0.71397307856016456</v>
      </c>
      <c r="AF519" s="328">
        <v>0.75463902697472385</v>
      </c>
      <c r="AG519" s="328">
        <v>0.55488739793499087</v>
      </c>
      <c r="AH519" s="328">
        <v>0.91821465966069393</v>
      </c>
      <c r="AI519" s="328">
        <v>8.1446063042898142E-2</v>
      </c>
      <c r="AJ519" s="328">
        <v>1.8073831576358224E-2</v>
      </c>
      <c r="AK519" s="328">
        <v>0.307434648788246</v>
      </c>
      <c r="AL519" s="328">
        <v>0.87954572956799382</v>
      </c>
      <c r="AM519" s="328">
        <v>0.5296284514783125</v>
      </c>
      <c r="AN519" s="328">
        <v>0.47880733425385835</v>
      </c>
      <c r="AO519" s="328">
        <v>0.99974362457508015</v>
      </c>
      <c r="AP519" s="328">
        <v>0.64880973692072619</v>
      </c>
      <c r="AQ519" s="328">
        <v>0.55612657846157987</v>
      </c>
      <c r="AR519" s="328">
        <v>0.83207431818454691</v>
      </c>
      <c r="AS519" s="328">
        <v>0.9791560826616712</v>
      </c>
      <c r="AT519" s="328">
        <v>0.74745945223475307</v>
      </c>
      <c r="AU519" s="328">
        <v>0.26016994695682727</v>
      </c>
      <c r="AV519" s="328">
        <v>0.51444269976553958</v>
      </c>
      <c r="AW519" s="328">
        <v>0.48684829638800142</v>
      </c>
      <c r="AX519" s="328">
        <v>0.12151485466357315</v>
      </c>
      <c r="AY519" s="328">
        <v>0.60492541818697898</v>
      </c>
      <c r="AZ519" s="328">
        <v>0.90940199756327722</v>
      </c>
      <c r="BA519" s="328">
        <v>5.9300328702393656E-2</v>
      </c>
      <c r="BB519" s="328">
        <v>0.55045117588042647</v>
      </c>
      <c r="BC519" s="328">
        <v>0.65636540702592683</v>
      </c>
      <c r="BD519" s="328">
        <v>0.24569622499109345</v>
      </c>
      <c r="BE519" s="328">
        <v>9.0715150647524112E-2</v>
      </c>
      <c r="BF519" s="328">
        <v>0.16561623217951005</v>
      </c>
      <c r="BG519" s="328">
        <v>0.53316417134959426</v>
      </c>
      <c r="BH519" s="328">
        <v>0.63682949915956666</v>
      </c>
      <c r="BI519" s="328">
        <v>0.90590920762410332</v>
      </c>
      <c r="BJ519" s="328">
        <v>0.51962832674594872</v>
      </c>
      <c r="BK519" s="328">
        <v>0.78725364977383272</v>
      </c>
      <c r="BL519" s="328">
        <v>0.92813852148033349</v>
      </c>
      <c r="BM519" s="328">
        <v>0.21684830512796971</v>
      </c>
      <c r="BN519" s="328">
        <v>0.70395007776840135</v>
      </c>
      <c r="BO519" s="328">
        <v>0.92825620556156507</v>
      </c>
      <c r="BP519" s="328">
        <v>0.99505468170845646</v>
      </c>
      <c r="BQ519" s="328">
        <v>0.12324607491316453</v>
      </c>
      <c r="BR519" s="328">
        <v>0.32665353795733587</v>
      </c>
      <c r="BS519" s="328">
        <v>0.96049438052440594</v>
      </c>
      <c r="BT519" s="328">
        <v>0.21556411895357197</v>
      </c>
      <c r="BU519" s="328">
        <v>0.43287887272757541</v>
      </c>
      <c r="BV519" s="328">
        <v>0.16079750459980158</v>
      </c>
      <c r="BW519" s="328">
        <v>0.46265154795351959</v>
      </c>
      <c r="BX519" s="328">
        <v>0.72413344838337323</v>
      </c>
      <c r="BY519" s="328">
        <v>0.73106281187966182</v>
      </c>
      <c r="BZ519" s="328">
        <v>0.42553599047086266</v>
      </c>
      <c r="CA519" s="328">
        <v>0.70370781413738692</v>
      </c>
      <c r="CB519" s="328">
        <v>0.24121676355877231</v>
      </c>
      <c r="CC519" s="328">
        <v>0.81519077794867467</v>
      </c>
      <c r="CD519" s="328">
        <v>9.3518915225929256E-2</v>
      </c>
      <c r="CE519" s="328">
        <v>0.49196161962008866</v>
      </c>
      <c r="CF519" s="328">
        <v>0.51373317851097955</v>
      </c>
      <c r="CG519" s="328">
        <v>1.6953039812108273E-2</v>
      </c>
      <c r="CH519" s="328">
        <v>5.576961018254778E-3</v>
      </c>
      <c r="CI519" s="328">
        <v>0.77032848076071558</v>
      </c>
      <c r="CJ519" s="328">
        <v>0.79015437809091016</v>
      </c>
      <c r="CK519" s="328">
        <v>0.68336678278093732</v>
      </c>
      <c r="CL519" s="328">
        <v>0.63149416510201384</v>
      </c>
      <c r="CM519" s="328">
        <v>0.4558484678257213</v>
      </c>
      <c r="CN519" s="328">
        <v>0.90310058673953009</v>
      </c>
      <c r="CO519" s="328">
        <v>0.49144469063278073</v>
      </c>
      <c r="CP519" s="328">
        <v>0.79580371058180832</v>
      </c>
      <c r="CQ519" s="328">
        <v>0.166269690338398</v>
      </c>
      <c r="CR519" s="328">
        <v>0.1105160572621855</v>
      </c>
      <c r="CS519" s="328">
        <v>6.8157031460002848E-2</v>
      </c>
      <c r="CT519" s="328">
        <v>0.80709177123639919</v>
      </c>
      <c r="CU519" s="328">
        <v>0.11044374000456525</v>
      </c>
      <c r="CV519" s="328">
        <v>0.92378947348592977</v>
      </c>
      <c r="CW519" s="329">
        <v>0.2081792612703417</v>
      </c>
    </row>
    <row r="520" spans="1:101" x14ac:dyDescent="0.25">
      <c r="A520" s="322">
        <v>518</v>
      </c>
      <c r="B520" s="327">
        <v>0.23633804834341898</v>
      </c>
      <c r="C520" s="328">
        <v>0.3085331306667527</v>
      </c>
      <c r="D520" s="328">
        <v>4.2229020047137578E-2</v>
      </c>
      <c r="E520" s="328">
        <v>4.6754606077738181E-2</v>
      </c>
      <c r="F520" s="328">
        <v>0.79610265952860604</v>
      </c>
      <c r="G520" s="328">
        <v>0.50146184754540801</v>
      </c>
      <c r="H520" s="328">
        <v>0.20880515664691224</v>
      </c>
      <c r="I520" s="328">
        <v>0.16273083526907506</v>
      </c>
      <c r="J520" s="328">
        <v>0.63331767359827884</v>
      </c>
      <c r="K520" s="328">
        <v>0.39548293932579792</v>
      </c>
      <c r="L520" s="328">
        <v>0.26797990307878061</v>
      </c>
      <c r="M520" s="328">
        <v>0.5819903646800364</v>
      </c>
      <c r="N520" s="328">
        <v>0.84270676163493663</v>
      </c>
      <c r="O520" s="328">
        <v>0.43714227593591914</v>
      </c>
      <c r="P520" s="328">
        <v>7.3487017556662204E-2</v>
      </c>
      <c r="Q520" s="328">
        <v>0.21033446303431202</v>
      </c>
      <c r="R520" s="328">
        <v>0.60490995889886379</v>
      </c>
      <c r="S520" s="328">
        <v>0.7656126182906684</v>
      </c>
      <c r="T520" s="328">
        <v>0.51877007277109066</v>
      </c>
      <c r="U520" s="328">
        <v>8.9215839169476396E-4</v>
      </c>
      <c r="V520" s="328">
        <v>0.29487524550114363</v>
      </c>
      <c r="W520" s="328">
        <v>0.18872016279013426</v>
      </c>
      <c r="X520" s="328">
        <v>0.5262409090476341</v>
      </c>
      <c r="Y520" s="328">
        <v>0.89734556684855016</v>
      </c>
      <c r="Z520" s="328">
        <v>1.1436619816391103E-2</v>
      </c>
      <c r="AA520" s="328">
        <v>0.1480014857553551</v>
      </c>
      <c r="AB520" s="328">
        <v>0.74432537619262096</v>
      </c>
      <c r="AC520" s="328">
        <v>0.56638930266054732</v>
      </c>
      <c r="AD520" s="328">
        <v>0.89985788671390488</v>
      </c>
      <c r="AE520" s="328">
        <v>0.24340002657772875</v>
      </c>
      <c r="AF520" s="328">
        <v>0.54615105814284282</v>
      </c>
      <c r="AG520" s="328">
        <v>0.26973725247148206</v>
      </c>
      <c r="AH520" s="328">
        <v>0.6081118700959065</v>
      </c>
      <c r="AI520" s="328">
        <v>0.9470212622828782</v>
      </c>
      <c r="AJ520" s="328">
        <v>0.30688219649956983</v>
      </c>
      <c r="AK520" s="328">
        <v>0.80988089158655185</v>
      </c>
      <c r="AL520" s="328">
        <v>0.90111320744433243</v>
      </c>
      <c r="AM520" s="328">
        <v>0.42793035531033707</v>
      </c>
      <c r="AN520" s="328">
        <v>0.56649121166019323</v>
      </c>
      <c r="AO520" s="328">
        <v>0.71181913396105134</v>
      </c>
      <c r="AP520" s="328">
        <v>0.81830503406984523</v>
      </c>
      <c r="AQ520" s="328">
        <v>0.84767068083293973</v>
      </c>
      <c r="AR520" s="328">
        <v>0.34611260103902386</v>
      </c>
      <c r="AS520" s="328">
        <v>0.98486410888508935</v>
      </c>
      <c r="AT520" s="328">
        <v>7.1005565594957076E-2</v>
      </c>
      <c r="AU520" s="328">
        <v>0.18250508613771776</v>
      </c>
      <c r="AV520" s="328">
        <v>0.90257949418826966</v>
      </c>
      <c r="AW520" s="328">
        <v>0.97950386638809217</v>
      </c>
      <c r="AX520" s="328">
        <v>0.34642841968031401</v>
      </c>
      <c r="AY520" s="328">
        <v>0.9106444161465892</v>
      </c>
      <c r="AZ520" s="328">
        <v>0.89974411413548339</v>
      </c>
      <c r="BA520" s="328">
        <v>0.56491551464694467</v>
      </c>
      <c r="BB520" s="328">
        <v>0.81230014525403149</v>
      </c>
      <c r="BC520" s="328">
        <v>0.45453701985332229</v>
      </c>
      <c r="BD520" s="328">
        <v>0.48938270030121167</v>
      </c>
      <c r="BE520" s="328">
        <v>0.61848259603133204</v>
      </c>
      <c r="BF520" s="328">
        <v>0.63121048176649186</v>
      </c>
      <c r="BG520" s="328">
        <v>0.87453526849621221</v>
      </c>
      <c r="BH520" s="328">
        <v>0.43950590477099372</v>
      </c>
      <c r="BI520" s="328">
        <v>0.73046244888523804</v>
      </c>
      <c r="BJ520" s="328">
        <v>0.73262715255827193</v>
      </c>
      <c r="BK520" s="328">
        <v>0.47686193032302548</v>
      </c>
      <c r="BL520" s="328">
        <v>0.10610610241222829</v>
      </c>
      <c r="BM520" s="328">
        <v>0.26567471328134173</v>
      </c>
      <c r="BN520" s="328">
        <v>0.50664077871856605</v>
      </c>
      <c r="BO520" s="328">
        <v>0.78625836290127982</v>
      </c>
      <c r="BP520" s="328">
        <v>9.0863119633787459E-2</v>
      </c>
      <c r="BQ520" s="328">
        <v>0.18382592447714186</v>
      </c>
      <c r="BR520" s="328">
        <v>0.83225998476202023</v>
      </c>
      <c r="BS520" s="328">
        <v>5.594902133926194E-2</v>
      </c>
      <c r="BT520" s="328">
        <v>0.58749891824108258</v>
      </c>
      <c r="BU520" s="328">
        <v>6.1081251478766418E-2</v>
      </c>
      <c r="BV520" s="328">
        <v>0.16975878746417106</v>
      </c>
      <c r="BW520" s="328">
        <v>0.23903806685163498</v>
      </c>
      <c r="BX520" s="328">
        <v>0.99733685392138094</v>
      </c>
      <c r="BY520" s="328">
        <v>0.19611790326000644</v>
      </c>
      <c r="BZ520" s="328">
        <v>0.24145792971577396</v>
      </c>
      <c r="CA520" s="328">
        <v>0.45613041355072026</v>
      </c>
      <c r="CB520" s="328">
        <v>0.90435086041852308</v>
      </c>
      <c r="CC520" s="328">
        <v>2.5240033574864817E-2</v>
      </c>
      <c r="CD520" s="328">
        <v>0.72854086154266673</v>
      </c>
      <c r="CE520" s="328">
        <v>0.76596496956778037</v>
      </c>
      <c r="CF520" s="328">
        <v>0.48682165074621175</v>
      </c>
      <c r="CG520" s="328">
        <v>0.39697395218989051</v>
      </c>
      <c r="CH520" s="328">
        <v>8.7166867248839042E-2</v>
      </c>
      <c r="CI520" s="328">
        <v>0.87199833283620798</v>
      </c>
      <c r="CJ520" s="328">
        <v>0.61379947803672175</v>
      </c>
      <c r="CK520" s="328">
        <v>0.77336649152227266</v>
      </c>
      <c r="CL520" s="328">
        <v>0.63084221044959676</v>
      </c>
      <c r="CM520" s="328">
        <v>0.14134237708643393</v>
      </c>
      <c r="CN520" s="328">
        <v>0.92889566950404845</v>
      </c>
      <c r="CO520" s="328">
        <v>5.8686822748076795E-2</v>
      </c>
      <c r="CP520" s="328">
        <v>8.4669531358483319E-2</v>
      </c>
      <c r="CQ520" s="328">
        <v>0.98649131706652082</v>
      </c>
      <c r="CR520" s="328">
        <v>0.62559272512802711</v>
      </c>
      <c r="CS520" s="328">
        <v>0.99132770797593572</v>
      </c>
      <c r="CT520" s="328">
        <v>0.8806657440846799</v>
      </c>
      <c r="CU520" s="328">
        <v>0.33598497061257326</v>
      </c>
      <c r="CV520" s="328">
        <v>0.44759657718986468</v>
      </c>
      <c r="CW520" s="329">
        <v>0.15313880702607019</v>
      </c>
    </row>
    <row r="521" spans="1:101" x14ac:dyDescent="0.25">
      <c r="A521" s="322">
        <v>519</v>
      </c>
      <c r="B521" s="327">
        <v>0.89441300399176882</v>
      </c>
      <c r="C521" s="328">
        <v>0.74006451259997896</v>
      </c>
      <c r="D521" s="328">
        <v>0.19990850027223384</v>
      </c>
      <c r="E521" s="328">
        <v>0.57381478974566846</v>
      </c>
      <c r="F521" s="328">
        <v>1.2155716189656829E-3</v>
      </c>
      <c r="G521" s="328">
        <v>0.16633487926638058</v>
      </c>
      <c r="H521" s="328">
        <v>5.9320438317416624E-2</v>
      </c>
      <c r="I521" s="328">
        <v>0.10532939259380303</v>
      </c>
      <c r="J521" s="328">
        <v>8.4154609930723545E-2</v>
      </c>
      <c r="K521" s="328">
        <v>0.79042887098053005</v>
      </c>
      <c r="L521" s="328">
        <v>0.43505094560718716</v>
      </c>
      <c r="M521" s="328">
        <v>0.14229543406500778</v>
      </c>
      <c r="N521" s="328">
        <v>0.31313687942163426</v>
      </c>
      <c r="O521" s="328">
        <v>0.67874413038114056</v>
      </c>
      <c r="P521" s="328">
        <v>0.9036879566835978</v>
      </c>
      <c r="Q521" s="328">
        <v>0.8472066970136467</v>
      </c>
      <c r="R521" s="328">
        <v>0.85932213805912827</v>
      </c>
      <c r="S521" s="328">
        <v>0.17695069629741611</v>
      </c>
      <c r="T521" s="328">
        <v>0.52141040491640145</v>
      </c>
      <c r="U521" s="328">
        <v>0.84885764371617345</v>
      </c>
      <c r="V521" s="328">
        <v>0.33050980804322516</v>
      </c>
      <c r="W521" s="328">
        <v>0.84138482123758163</v>
      </c>
      <c r="X521" s="328">
        <v>0.80884002706291214</v>
      </c>
      <c r="Y521" s="328">
        <v>0.97163708790052361</v>
      </c>
      <c r="Z521" s="328">
        <v>0.8799557869333976</v>
      </c>
      <c r="AA521" s="328">
        <v>0.67320493644238244</v>
      </c>
      <c r="AB521" s="328">
        <v>0.83848219291073534</v>
      </c>
      <c r="AC521" s="328">
        <v>0.82321339755268874</v>
      </c>
      <c r="AD521" s="328">
        <v>0.14785240076721085</v>
      </c>
      <c r="AE521" s="328">
        <v>0.29904330050119476</v>
      </c>
      <c r="AF521" s="328">
        <v>0.38689190459218015</v>
      </c>
      <c r="AG521" s="328">
        <v>0.50332743290424009</v>
      </c>
      <c r="AH521" s="328">
        <v>6.474205262814503E-2</v>
      </c>
      <c r="AI521" s="328">
        <v>0.53628951142888237</v>
      </c>
      <c r="AJ521" s="328">
        <v>0.45121694942473933</v>
      </c>
      <c r="AK521" s="328">
        <v>0.53770622409754942</v>
      </c>
      <c r="AL521" s="328">
        <v>0.99672538426870738</v>
      </c>
      <c r="AM521" s="328">
        <v>0.47436058591954477</v>
      </c>
      <c r="AN521" s="328">
        <v>0.95978438284830436</v>
      </c>
      <c r="AO521" s="328">
        <v>0.26667739497051013</v>
      </c>
      <c r="AP521" s="328">
        <v>0.15082309897325619</v>
      </c>
      <c r="AQ521" s="328">
        <v>0.96773733553858876</v>
      </c>
      <c r="AR521" s="328">
        <v>0.7794880939363118</v>
      </c>
      <c r="AS521" s="328">
        <v>0.68370547455660824</v>
      </c>
      <c r="AT521" s="328">
        <v>0.83009417455909151</v>
      </c>
      <c r="AU521" s="328">
        <v>0.43938608696738424</v>
      </c>
      <c r="AV521" s="328">
        <v>0.84583723153402435</v>
      </c>
      <c r="AW521" s="328">
        <v>0.7955888070101711</v>
      </c>
      <c r="AX521" s="328">
        <v>6.8026754157760161E-2</v>
      </c>
      <c r="AY521" s="328">
        <v>0.33800554560646856</v>
      </c>
      <c r="AZ521" s="328">
        <v>0.7451245061242453</v>
      </c>
      <c r="BA521" s="328">
        <v>0.14461238814534738</v>
      </c>
      <c r="BB521" s="328">
        <v>0.25442205061810785</v>
      </c>
      <c r="BC521" s="328">
        <v>0.44689190119451361</v>
      </c>
      <c r="BD521" s="328">
        <v>0.5289186240074546</v>
      </c>
      <c r="BE521" s="328">
        <v>0.83165072649515626</v>
      </c>
      <c r="BF521" s="328">
        <v>7.3405061121426307E-2</v>
      </c>
      <c r="BG521" s="328">
        <v>0.20940347091403111</v>
      </c>
      <c r="BH521" s="328">
        <v>8.097772465207953E-2</v>
      </c>
      <c r="BI521" s="328">
        <v>9.3596109307872766E-2</v>
      </c>
      <c r="BJ521" s="328">
        <v>0.93646209812907344</v>
      </c>
      <c r="BK521" s="328">
        <v>0.55026157622616667</v>
      </c>
      <c r="BL521" s="328">
        <v>0.31110176757250874</v>
      </c>
      <c r="BM521" s="328">
        <v>0.24765408260564836</v>
      </c>
      <c r="BN521" s="328">
        <v>0.1861264963316831</v>
      </c>
      <c r="BO521" s="328">
        <v>0.82856563678363626</v>
      </c>
      <c r="BP521" s="328">
        <v>0.13595772030964914</v>
      </c>
      <c r="BQ521" s="328">
        <v>0.13289199014538067</v>
      </c>
      <c r="BR521" s="328">
        <v>3.7266259981048044E-2</v>
      </c>
      <c r="BS521" s="328">
        <v>0.75090382247743159</v>
      </c>
      <c r="BT521" s="328">
        <v>0.35032023868840767</v>
      </c>
      <c r="BU521" s="328">
        <v>0.25735441180354912</v>
      </c>
      <c r="BV521" s="328">
        <v>1.6439989974595726E-2</v>
      </c>
      <c r="BW521" s="328">
        <v>0.23730733559095007</v>
      </c>
      <c r="BX521" s="328">
        <v>0.32197808355007962</v>
      </c>
      <c r="BY521" s="328">
        <v>0.79218060618377262</v>
      </c>
      <c r="BZ521" s="328">
        <v>0.12335739275293411</v>
      </c>
      <c r="CA521" s="328">
        <v>0.56260608008870161</v>
      </c>
      <c r="CB521" s="328">
        <v>0.15028257515585608</v>
      </c>
      <c r="CC521" s="328">
        <v>0.94920613368460494</v>
      </c>
      <c r="CD521" s="328">
        <v>0.63155240989934147</v>
      </c>
      <c r="CE521" s="328">
        <v>0.37557566523092456</v>
      </c>
      <c r="CF521" s="328">
        <v>0.80311503392878159</v>
      </c>
      <c r="CG521" s="328">
        <v>4.9527326803467053E-2</v>
      </c>
      <c r="CH521" s="328">
        <v>0.39296439126530558</v>
      </c>
      <c r="CI521" s="328">
        <v>0.60892824312195359</v>
      </c>
      <c r="CJ521" s="328">
        <v>0.67124069035629086</v>
      </c>
      <c r="CK521" s="328">
        <v>0.15694210656978891</v>
      </c>
      <c r="CL521" s="328">
        <v>0.12924461780255303</v>
      </c>
      <c r="CM521" s="328">
        <v>0.10395853601759608</v>
      </c>
      <c r="CN521" s="328">
        <v>0.16295487325366675</v>
      </c>
      <c r="CO521" s="328">
        <v>0.6205881095656951</v>
      </c>
      <c r="CP521" s="328">
        <v>0.93492587335741639</v>
      </c>
      <c r="CQ521" s="328">
        <v>0.37315220039828745</v>
      </c>
      <c r="CR521" s="328">
        <v>5.3781444697176051E-2</v>
      </c>
      <c r="CS521" s="328">
        <v>0.79714013418708252</v>
      </c>
      <c r="CT521" s="328">
        <v>3.6610079446727006E-2</v>
      </c>
      <c r="CU521" s="328">
        <v>0.57370125594881305</v>
      </c>
      <c r="CV521" s="328">
        <v>0.15077834871972318</v>
      </c>
      <c r="CW521" s="329">
        <v>0.58638034914341186</v>
      </c>
    </row>
    <row r="522" spans="1:101" x14ac:dyDescent="0.25">
      <c r="A522" s="322">
        <v>520</v>
      </c>
      <c r="B522" s="327">
        <v>0.82874205394266909</v>
      </c>
      <c r="C522" s="328">
        <v>0.79447535080420373</v>
      </c>
      <c r="D522" s="328">
        <v>0.14489077340154122</v>
      </c>
      <c r="E522" s="328">
        <v>8.6935666905087583E-2</v>
      </c>
      <c r="F522" s="328">
        <v>6.9748903243159965E-2</v>
      </c>
      <c r="G522" s="328">
        <v>0.75075683531081361</v>
      </c>
      <c r="H522" s="328">
        <v>0.3452407919484124</v>
      </c>
      <c r="I522" s="328">
        <v>0.96324719284387084</v>
      </c>
      <c r="J522" s="328">
        <v>0.39719514870098571</v>
      </c>
      <c r="K522" s="328">
        <v>0.79178709066276998</v>
      </c>
      <c r="L522" s="328">
        <v>0.98597301604103071</v>
      </c>
      <c r="M522" s="328">
        <v>0.85465374612022948</v>
      </c>
      <c r="N522" s="328">
        <v>0.56551410801807034</v>
      </c>
      <c r="O522" s="328">
        <v>6.5820285900466402E-2</v>
      </c>
      <c r="P522" s="328">
        <v>0.92023417441178923</v>
      </c>
      <c r="Q522" s="328">
        <v>0.73864626495296459</v>
      </c>
      <c r="R522" s="328">
        <v>0.54868178416966029</v>
      </c>
      <c r="S522" s="328">
        <v>0.67636807476941407</v>
      </c>
      <c r="T522" s="328">
        <v>0.20179882249666647</v>
      </c>
      <c r="U522" s="328">
        <v>0.9078464980002654</v>
      </c>
      <c r="V522" s="328">
        <v>0.20725894545153345</v>
      </c>
      <c r="W522" s="328">
        <v>0.59520733973740025</v>
      </c>
      <c r="X522" s="328">
        <v>0.16675554125893322</v>
      </c>
      <c r="Y522" s="328">
        <v>0.6350768550501602</v>
      </c>
      <c r="Z522" s="328">
        <v>0.55689727914022691</v>
      </c>
      <c r="AA522" s="328">
        <v>3.4451419764326197E-2</v>
      </c>
      <c r="AB522" s="328">
        <v>0.96449744134050719</v>
      </c>
      <c r="AC522" s="328">
        <v>8.1867294311329886E-2</v>
      </c>
      <c r="AD522" s="328">
        <v>0.72696449866475366</v>
      </c>
      <c r="AE522" s="328">
        <v>1.5213516495578006E-2</v>
      </c>
      <c r="AF522" s="328">
        <v>2.2548811186109852E-2</v>
      </c>
      <c r="AG522" s="328">
        <v>0.53913797451074519</v>
      </c>
      <c r="AH522" s="328">
        <v>0.2028734666086951</v>
      </c>
      <c r="AI522" s="328">
        <v>0.84560628614037925</v>
      </c>
      <c r="AJ522" s="328">
        <v>0.99228750601354232</v>
      </c>
      <c r="AK522" s="328">
        <v>0.27070461709298677</v>
      </c>
      <c r="AL522" s="328">
        <v>0.58337514837271964</v>
      </c>
      <c r="AM522" s="328">
        <v>0.6741101561361722</v>
      </c>
      <c r="AN522" s="328">
        <v>0.75646584442416698</v>
      </c>
      <c r="AO522" s="328">
        <v>0.36806634021518825</v>
      </c>
      <c r="AP522" s="328">
        <v>0.51672586302305046</v>
      </c>
      <c r="AQ522" s="328">
        <v>0.10934963091431005</v>
      </c>
      <c r="AR522" s="328">
        <v>7.747960438152024E-2</v>
      </c>
      <c r="AS522" s="328">
        <v>0.18407389115130757</v>
      </c>
      <c r="AT522" s="328">
        <v>0.72631870060531645</v>
      </c>
      <c r="AU522" s="328">
        <v>0.2648223501654936</v>
      </c>
      <c r="AV522" s="328">
        <v>0.24363590007596714</v>
      </c>
      <c r="AW522" s="328">
        <v>0.87041601032013305</v>
      </c>
      <c r="AX522" s="328">
        <v>0.77167093524098762</v>
      </c>
      <c r="AY522" s="328">
        <v>0.44170009918752751</v>
      </c>
      <c r="AZ522" s="328">
        <v>0.26319413492235988</v>
      </c>
      <c r="BA522" s="328">
        <v>0.46674646714792711</v>
      </c>
      <c r="BB522" s="328">
        <v>0.46550851163751394</v>
      </c>
      <c r="BC522" s="328">
        <v>0.28021597350160588</v>
      </c>
      <c r="BD522" s="328">
        <v>0.13093555724893502</v>
      </c>
      <c r="BE522" s="328">
        <v>9.0081353520456986E-2</v>
      </c>
      <c r="BF522" s="328">
        <v>0.70121525036163423</v>
      </c>
      <c r="BG522" s="328">
        <v>6.7245729730300852E-2</v>
      </c>
      <c r="BH522" s="328">
        <v>1.5391930008441079E-2</v>
      </c>
      <c r="BI522" s="328">
        <v>6.9144229684508396E-2</v>
      </c>
      <c r="BJ522" s="328">
        <v>0.45217132253671721</v>
      </c>
      <c r="BK522" s="328">
        <v>0.80992291898778412</v>
      </c>
      <c r="BL522" s="328">
        <v>5.3267027461814109E-2</v>
      </c>
      <c r="BM522" s="328">
        <v>0.7423417023465213</v>
      </c>
      <c r="BN522" s="328">
        <v>0.9243206913187143</v>
      </c>
      <c r="BO522" s="328">
        <v>0.92664926453096985</v>
      </c>
      <c r="BP522" s="328">
        <v>0.60854445159798676</v>
      </c>
      <c r="BQ522" s="328">
        <v>0.25079355705372208</v>
      </c>
      <c r="BR522" s="328">
        <v>0.30387436322967698</v>
      </c>
      <c r="BS522" s="328">
        <v>0.96645106208554843</v>
      </c>
      <c r="BT522" s="328">
        <v>0.23676269863059751</v>
      </c>
      <c r="BU522" s="328">
        <v>0.66687197013936572</v>
      </c>
      <c r="BV522" s="328">
        <v>0.23782456229543669</v>
      </c>
      <c r="BW522" s="328">
        <v>0.3316187924673839</v>
      </c>
      <c r="BX522" s="328">
        <v>0.81289494563506359</v>
      </c>
      <c r="BY522" s="328">
        <v>0.56772645509316955</v>
      </c>
      <c r="BZ522" s="328">
        <v>0.75321879690312077</v>
      </c>
      <c r="CA522" s="328">
        <v>0.64105115212342145</v>
      </c>
      <c r="CB522" s="328">
        <v>0.52427371031143988</v>
      </c>
      <c r="CC522" s="328">
        <v>0.77274511625326125</v>
      </c>
      <c r="CD522" s="328">
        <v>0.19430881101240338</v>
      </c>
      <c r="CE522" s="328">
        <v>0.36013898521948029</v>
      </c>
      <c r="CF522" s="328">
        <v>2.7411793777054605E-2</v>
      </c>
      <c r="CG522" s="328">
        <v>0.48899088791913536</v>
      </c>
      <c r="CH522" s="328">
        <v>0.7154564072348597</v>
      </c>
      <c r="CI522" s="328">
        <v>4.7354292025927336E-3</v>
      </c>
      <c r="CJ522" s="328">
        <v>0.25337504198404925</v>
      </c>
      <c r="CK522" s="328">
        <v>0.56819729205197356</v>
      </c>
      <c r="CL522" s="328">
        <v>0.55908523965439727</v>
      </c>
      <c r="CM522" s="328">
        <v>0.54461968853396314</v>
      </c>
      <c r="CN522" s="328">
        <v>0.49828513383039663</v>
      </c>
      <c r="CO522" s="328">
        <v>0.78065159957524788</v>
      </c>
      <c r="CP522" s="328">
        <v>0.84857831027076913</v>
      </c>
      <c r="CQ522" s="328">
        <v>0.44302024295712616</v>
      </c>
      <c r="CR522" s="328">
        <v>0.16263033874688859</v>
      </c>
      <c r="CS522" s="328">
        <v>0.15516394740464579</v>
      </c>
      <c r="CT522" s="328">
        <v>0.80815423704214151</v>
      </c>
      <c r="CU522" s="328">
        <v>0.6861321276697776</v>
      </c>
      <c r="CV522" s="328">
        <v>0.49734408286699239</v>
      </c>
      <c r="CW522" s="329">
        <v>0.62639578485835679</v>
      </c>
    </row>
    <row r="523" spans="1:101" x14ac:dyDescent="0.25">
      <c r="A523" s="322">
        <v>521</v>
      </c>
      <c r="B523" s="327">
        <v>0.43734850087108867</v>
      </c>
      <c r="C523" s="328">
        <v>0.16507821323638794</v>
      </c>
      <c r="D523" s="328">
        <v>0.23778314112752508</v>
      </c>
      <c r="E523" s="328">
        <v>0.83857557441906483</v>
      </c>
      <c r="F523" s="328">
        <v>0.27375465140064237</v>
      </c>
      <c r="G523" s="328">
        <v>0.15567814457232476</v>
      </c>
      <c r="H523" s="328">
        <v>0.42114746888534604</v>
      </c>
      <c r="I523" s="328">
        <v>0.16307110840920958</v>
      </c>
      <c r="J523" s="328">
        <v>0.44493052769686781</v>
      </c>
      <c r="K523" s="328">
        <v>0.76285408887811412</v>
      </c>
      <c r="L523" s="328">
        <v>3.9397775136552404E-2</v>
      </c>
      <c r="M523" s="328">
        <v>5.6540007804634751E-2</v>
      </c>
      <c r="N523" s="328">
        <v>0.19629753256577587</v>
      </c>
      <c r="O523" s="328">
        <v>0.21671034884773244</v>
      </c>
      <c r="P523" s="328">
        <v>0.24739409584809113</v>
      </c>
      <c r="Q523" s="328">
        <v>0.40427890096900509</v>
      </c>
      <c r="R523" s="328">
        <v>0.78557965154942355</v>
      </c>
      <c r="S523" s="328">
        <v>0.49970321115157645</v>
      </c>
      <c r="T523" s="328">
        <v>0.73740544494160076</v>
      </c>
      <c r="U523" s="328">
        <v>0.5461712247370567</v>
      </c>
      <c r="V523" s="328">
        <v>0.87386605762849179</v>
      </c>
      <c r="W523" s="328">
        <v>0.11324985296908507</v>
      </c>
      <c r="X523" s="328">
        <v>0.63036245680180691</v>
      </c>
      <c r="Y523" s="328">
        <v>0.9090263389135762</v>
      </c>
      <c r="Z523" s="328">
        <v>0.29052206961516003</v>
      </c>
      <c r="AA523" s="328">
        <v>0.31089659711161532</v>
      </c>
      <c r="AB523" s="328">
        <v>0.32374860676448325</v>
      </c>
      <c r="AC523" s="328">
        <v>0.58627467849131776</v>
      </c>
      <c r="AD523" s="328">
        <v>0.34778990234155316</v>
      </c>
      <c r="AE523" s="328">
        <v>0.1260859971445174</v>
      </c>
      <c r="AF523" s="328">
        <v>0.90665114645193068</v>
      </c>
      <c r="AG523" s="328">
        <v>0.48752681897755412</v>
      </c>
      <c r="AH523" s="328">
        <v>0.62726580461723191</v>
      </c>
      <c r="AI523" s="328">
        <v>0.56044762101161649</v>
      </c>
      <c r="AJ523" s="328">
        <v>3.8274146349143834E-2</v>
      </c>
      <c r="AK523" s="328">
        <v>0.62567308950845479</v>
      </c>
      <c r="AL523" s="328">
        <v>0.52741563829307658</v>
      </c>
      <c r="AM523" s="328">
        <v>0.60951636388003472</v>
      </c>
      <c r="AN523" s="328">
        <v>0.18986364423242463</v>
      </c>
      <c r="AO523" s="328">
        <v>5.7281764973318161E-2</v>
      </c>
      <c r="AP523" s="328">
        <v>0.11165611963968214</v>
      </c>
      <c r="AQ523" s="328">
        <v>8.4551795641711003E-2</v>
      </c>
      <c r="AR523" s="328">
        <v>0.21742854297261172</v>
      </c>
      <c r="AS523" s="328">
        <v>0.54740906960255931</v>
      </c>
      <c r="AT523" s="328">
        <v>0.81133045842328855</v>
      </c>
      <c r="AU523" s="328">
        <v>0.2122039898002086</v>
      </c>
      <c r="AV523" s="328">
        <v>0.88270652456443188</v>
      </c>
      <c r="AW523" s="328">
        <v>0.81800400695609987</v>
      </c>
      <c r="AX523" s="328">
        <v>0.33936338349754358</v>
      </c>
      <c r="AY523" s="328">
        <v>0.72579377416607205</v>
      </c>
      <c r="AZ523" s="328">
        <v>0.15931408115522672</v>
      </c>
      <c r="BA523" s="328">
        <v>0.33988037607213695</v>
      </c>
      <c r="BB523" s="328">
        <v>0.98513210370146975</v>
      </c>
      <c r="BC523" s="328">
        <v>0.75203282445278385</v>
      </c>
      <c r="BD523" s="328">
        <v>0.51411488942906569</v>
      </c>
      <c r="BE523" s="328">
        <v>0.40663262917684406</v>
      </c>
      <c r="BF523" s="328">
        <v>0.71375105093650149</v>
      </c>
      <c r="BG523" s="328">
        <v>0.45555693484926563</v>
      </c>
      <c r="BH523" s="328">
        <v>6.9290655781398591E-2</v>
      </c>
      <c r="BI523" s="328">
        <v>0.71960708416097408</v>
      </c>
      <c r="BJ523" s="328">
        <v>0.87827048587536982</v>
      </c>
      <c r="BK523" s="328">
        <v>0.47049659005889066</v>
      </c>
      <c r="BL523" s="328">
        <v>0.33326003255444059</v>
      </c>
      <c r="BM523" s="328">
        <v>0.27274810459606558</v>
      </c>
      <c r="BN523" s="328">
        <v>0.11436445156793273</v>
      </c>
      <c r="BO523" s="328">
        <v>0.68484633507470427</v>
      </c>
      <c r="BP523" s="328">
        <v>0.69862622464352975</v>
      </c>
      <c r="BQ523" s="328">
        <v>0.31696200615154124</v>
      </c>
      <c r="BR523" s="328">
        <v>0.98644915174951819</v>
      </c>
      <c r="BS523" s="328">
        <v>0.41599325794686615</v>
      </c>
      <c r="BT523" s="328">
        <v>5.7963014083371789E-2</v>
      </c>
      <c r="BU523" s="328">
        <v>0.67334057778848555</v>
      </c>
      <c r="BV523" s="328">
        <v>0.18494729785803887</v>
      </c>
      <c r="BW523" s="328">
        <v>0.84632636091892355</v>
      </c>
      <c r="BX523" s="328">
        <v>0.32680346498437718</v>
      </c>
      <c r="BY523" s="328">
        <v>0.54861595652912976</v>
      </c>
      <c r="BZ523" s="328">
        <v>0.34388264493556231</v>
      </c>
      <c r="CA523" s="328">
        <v>0.78608144966115923</v>
      </c>
      <c r="CB523" s="328">
        <v>0.5980452504210072</v>
      </c>
      <c r="CC523" s="328">
        <v>0.61525490688033546</v>
      </c>
      <c r="CD523" s="328">
        <v>0.7740965802106774</v>
      </c>
      <c r="CE523" s="328">
        <v>0.44218272782520907</v>
      </c>
      <c r="CF523" s="328">
        <v>0.49539020561705804</v>
      </c>
      <c r="CG523" s="328">
        <v>0.53707351164959438</v>
      </c>
      <c r="CH523" s="328">
        <v>0.58114017482788438</v>
      </c>
      <c r="CI523" s="328">
        <v>0.74411169883378836</v>
      </c>
      <c r="CJ523" s="328">
        <v>3.2496374832871711E-2</v>
      </c>
      <c r="CK523" s="328">
        <v>0.11406643076207601</v>
      </c>
      <c r="CL523" s="328">
        <v>0.62273694801370461</v>
      </c>
      <c r="CM523" s="328">
        <v>0.21609929404555039</v>
      </c>
      <c r="CN523" s="328">
        <v>0.12511849976764733</v>
      </c>
      <c r="CO523" s="328">
        <v>0.4817720466514237</v>
      </c>
      <c r="CP523" s="328">
        <v>0.39326776635319316</v>
      </c>
      <c r="CQ523" s="328">
        <v>0.75488229975383825</v>
      </c>
      <c r="CR523" s="328">
        <v>1.8287598812083417E-3</v>
      </c>
      <c r="CS523" s="328">
        <v>0.42119974384350467</v>
      </c>
      <c r="CT523" s="328">
        <v>0.43987352677715341</v>
      </c>
      <c r="CU523" s="328">
        <v>0.24937401897593658</v>
      </c>
      <c r="CV523" s="328">
        <v>0.15880684948989909</v>
      </c>
      <c r="CW523" s="329">
        <v>0.76865353041381712</v>
      </c>
    </row>
    <row r="524" spans="1:101" x14ac:dyDescent="0.25">
      <c r="A524" s="322">
        <v>522</v>
      </c>
      <c r="B524" s="327">
        <v>5.0765229298654235E-2</v>
      </c>
      <c r="C524" s="328">
        <v>0.1056474829564924</v>
      </c>
      <c r="D524" s="328">
        <v>0.61099363764859782</v>
      </c>
      <c r="E524" s="328">
        <v>0.75171488433104217</v>
      </c>
      <c r="F524" s="328">
        <v>0.62314168838635808</v>
      </c>
      <c r="G524" s="328">
        <v>0.23676094899494471</v>
      </c>
      <c r="H524" s="328">
        <v>0.33497451180293414</v>
      </c>
      <c r="I524" s="328">
        <v>0.84935766108784971</v>
      </c>
      <c r="J524" s="328">
        <v>0.73922015540687358</v>
      </c>
      <c r="K524" s="328">
        <v>0.24456753876405668</v>
      </c>
      <c r="L524" s="328">
        <v>0.25622506120000654</v>
      </c>
      <c r="M524" s="328">
        <v>0.45723702120591403</v>
      </c>
      <c r="N524" s="328">
        <v>0.79880519460273014</v>
      </c>
      <c r="O524" s="328">
        <v>0.52993237230129075</v>
      </c>
      <c r="P524" s="328">
        <v>0.6715535816830549</v>
      </c>
      <c r="Q524" s="328">
        <v>0.78448010550050684</v>
      </c>
      <c r="R524" s="328">
        <v>0.38822132614987748</v>
      </c>
      <c r="S524" s="328">
        <v>0.86186196508026125</v>
      </c>
      <c r="T524" s="328">
        <v>0.79330150022434087</v>
      </c>
      <c r="U524" s="328">
        <v>0.5166933776074063</v>
      </c>
      <c r="V524" s="328">
        <v>0.90054473730818319</v>
      </c>
      <c r="W524" s="328">
        <v>0.35208238111352586</v>
      </c>
      <c r="X524" s="328">
        <v>0.72874583340051569</v>
      </c>
      <c r="Y524" s="328">
        <v>0.35636468319786951</v>
      </c>
      <c r="Z524" s="328">
        <v>0.84004999347081855</v>
      </c>
      <c r="AA524" s="328">
        <v>0.31124383384064047</v>
      </c>
      <c r="AB524" s="328">
        <v>0.4783351481676803</v>
      </c>
      <c r="AC524" s="328">
        <v>0.9735558969014213</v>
      </c>
      <c r="AD524" s="328">
        <v>0.83949709447775378</v>
      </c>
      <c r="AE524" s="328">
        <v>0.9057527266892853</v>
      </c>
      <c r="AF524" s="328">
        <v>0.88448859861852358</v>
      </c>
      <c r="AG524" s="328">
        <v>0.27402371744303555</v>
      </c>
      <c r="AH524" s="328">
        <v>0.3060166827704498</v>
      </c>
      <c r="AI524" s="328">
        <v>0.67554478008744323</v>
      </c>
      <c r="AJ524" s="328">
        <v>0.82459371458679076</v>
      </c>
      <c r="AK524" s="328">
        <v>0.57161921380061997</v>
      </c>
      <c r="AL524" s="328">
        <v>0.17060891516181709</v>
      </c>
      <c r="AM524" s="328">
        <v>0.86674826815757799</v>
      </c>
      <c r="AN524" s="328">
        <v>0.4737141648904224</v>
      </c>
      <c r="AO524" s="328">
        <v>0.14988867951176577</v>
      </c>
      <c r="AP524" s="328">
        <v>0.60432894854954355</v>
      </c>
      <c r="AQ524" s="328">
        <v>0.63699601200807043</v>
      </c>
      <c r="AR524" s="328">
        <v>0.28207781702752177</v>
      </c>
      <c r="AS524" s="328">
        <v>0.74402105086961434</v>
      </c>
      <c r="AT524" s="328">
        <v>0.51599302897220034</v>
      </c>
      <c r="AU524" s="328">
        <v>0.78736123480860276</v>
      </c>
      <c r="AV524" s="328">
        <v>0.35103686380200028</v>
      </c>
      <c r="AW524" s="328">
        <v>0.23578654403158605</v>
      </c>
      <c r="AX524" s="328">
        <v>0.14060753593027475</v>
      </c>
      <c r="AY524" s="328">
        <v>0.87913073892904947</v>
      </c>
      <c r="AZ524" s="328">
        <v>0.76802330253141138</v>
      </c>
      <c r="BA524" s="328">
        <v>0.75596073764508276</v>
      </c>
      <c r="BB524" s="328">
        <v>0.59963065143006133</v>
      </c>
      <c r="BC524" s="328">
        <v>0.21472773508225007</v>
      </c>
      <c r="BD524" s="328">
        <v>0.71998381431132574</v>
      </c>
      <c r="BE524" s="328">
        <v>0.81933691830536848</v>
      </c>
      <c r="BF524" s="328">
        <v>0.39558419625423458</v>
      </c>
      <c r="BG524" s="328">
        <v>0.97053838990530572</v>
      </c>
      <c r="BH524" s="328">
        <v>0.1238903531650577</v>
      </c>
      <c r="BI524" s="328">
        <v>0.91878035417014381</v>
      </c>
      <c r="BJ524" s="328">
        <v>0.18130354896751366</v>
      </c>
      <c r="BK524" s="328">
        <v>0.44106754517362301</v>
      </c>
      <c r="BL524" s="328">
        <v>0.58591949016307776</v>
      </c>
      <c r="BM524" s="328">
        <v>0.94778704266648983</v>
      </c>
      <c r="BN524" s="328">
        <v>8.7648327512627855E-2</v>
      </c>
      <c r="BO524" s="328">
        <v>0.12521005778209204</v>
      </c>
      <c r="BP524" s="328">
        <v>0.81126223519408702</v>
      </c>
      <c r="BQ524" s="328">
        <v>0.38694601226564984</v>
      </c>
      <c r="BR524" s="328">
        <v>0.29857643909523768</v>
      </c>
      <c r="BS524" s="328">
        <v>0.52692524240150185</v>
      </c>
      <c r="BT524" s="328">
        <v>0.12587863254104192</v>
      </c>
      <c r="BU524" s="328">
        <v>0.86393642585671859</v>
      </c>
      <c r="BV524" s="328">
        <v>9.5373685496726868E-3</v>
      </c>
      <c r="BW524" s="328">
        <v>0.85064224051648707</v>
      </c>
      <c r="BX524" s="328">
        <v>0.75135429551134369</v>
      </c>
      <c r="BY524" s="328">
        <v>0.1770714394900772</v>
      </c>
      <c r="BZ524" s="328">
        <v>0.87549171803807813</v>
      </c>
      <c r="CA524" s="328">
        <v>0.41526900746210815</v>
      </c>
      <c r="CB524" s="328">
        <v>0.75030270684065403</v>
      </c>
      <c r="CC524" s="328">
        <v>0.46558573399041947</v>
      </c>
      <c r="CD524" s="328">
        <v>0.13870282235355358</v>
      </c>
      <c r="CE524" s="328">
        <v>0.75312705682791004</v>
      </c>
      <c r="CF524" s="328">
        <v>0.37204727710186991</v>
      </c>
      <c r="CG524" s="328">
        <v>0.24333304999228478</v>
      </c>
      <c r="CH524" s="328">
        <v>0.33762081355536111</v>
      </c>
      <c r="CI524" s="328">
        <v>0.93997124585625369</v>
      </c>
      <c r="CJ524" s="328">
        <v>0.33306809703332618</v>
      </c>
      <c r="CK524" s="328">
        <v>0.53254311540907118</v>
      </c>
      <c r="CL524" s="328">
        <v>0.48256514003527529</v>
      </c>
      <c r="CM524" s="328">
        <v>0.50991596352625557</v>
      </c>
      <c r="CN524" s="328">
        <v>0.24759861438746711</v>
      </c>
      <c r="CO524" s="328">
        <v>1.8159423483733228E-2</v>
      </c>
      <c r="CP524" s="328">
        <v>0.87797066609908025</v>
      </c>
      <c r="CQ524" s="328">
        <v>0.15242092952453135</v>
      </c>
      <c r="CR524" s="328">
        <v>0.43068187382372103</v>
      </c>
      <c r="CS524" s="328">
        <v>0.78526787501177608</v>
      </c>
      <c r="CT524" s="328">
        <v>0.75289656280755812</v>
      </c>
      <c r="CU524" s="328">
        <v>0.24781816629508402</v>
      </c>
      <c r="CV524" s="328">
        <v>0.26854438346890408</v>
      </c>
      <c r="CW524" s="329">
        <v>0.39386551441595774</v>
      </c>
    </row>
    <row r="525" spans="1:101" x14ac:dyDescent="0.25">
      <c r="A525" s="322">
        <v>523</v>
      </c>
      <c r="B525" s="327">
        <v>0.37021665430031492</v>
      </c>
      <c r="C525" s="328">
        <v>0.91858535820476384</v>
      </c>
      <c r="D525" s="328">
        <v>0.44309272027275792</v>
      </c>
      <c r="E525" s="328">
        <v>0.52587236239973389</v>
      </c>
      <c r="F525" s="328">
        <v>2.9445808760846015E-2</v>
      </c>
      <c r="G525" s="328">
        <v>0.86302595851483144</v>
      </c>
      <c r="H525" s="328">
        <v>0.83545240884471816</v>
      </c>
      <c r="I525" s="328">
        <v>0.90961593516043848</v>
      </c>
      <c r="J525" s="328">
        <v>0.18627306905882701</v>
      </c>
      <c r="K525" s="328">
        <v>0.98999494232682039</v>
      </c>
      <c r="L525" s="328">
        <v>0.59013678895491606</v>
      </c>
      <c r="M525" s="328">
        <v>0.86675938419367626</v>
      </c>
      <c r="N525" s="328">
        <v>0.1610234094098133</v>
      </c>
      <c r="O525" s="328">
        <v>0.22811092598668581</v>
      </c>
      <c r="P525" s="328">
        <v>0.56456109033852453</v>
      </c>
      <c r="Q525" s="328">
        <v>0.69769768923440179</v>
      </c>
      <c r="R525" s="328">
        <v>0.45313407937747407</v>
      </c>
      <c r="S525" s="328">
        <v>5.5020956094703699E-2</v>
      </c>
      <c r="T525" s="328">
        <v>0.3695929288120805</v>
      </c>
      <c r="U525" s="328">
        <v>0.25570560430135103</v>
      </c>
      <c r="V525" s="328">
        <v>0.68322275788572728</v>
      </c>
      <c r="W525" s="328">
        <v>0.56777839140789155</v>
      </c>
      <c r="X525" s="328">
        <v>0.44637481631828901</v>
      </c>
      <c r="Y525" s="328">
        <v>0.58073978960204631</v>
      </c>
      <c r="Z525" s="328">
        <v>0.67461470875261575</v>
      </c>
      <c r="AA525" s="328">
        <v>0.9820507852605056</v>
      </c>
      <c r="AB525" s="328">
        <v>0.16920982676383511</v>
      </c>
      <c r="AC525" s="328">
        <v>8.8162127964152681E-2</v>
      </c>
      <c r="AD525" s="328">
        <v>0.59586655129285315</v>
      </c>
      <c r="AE525" s="328">
        <v>0.35307520768124157</v>
      </c>
      <c r="AF525" s="328">
        <v>0.59180079649211548</v>
      </c>
      <c r="AG525" s="328">
        <v>0.37354315655514014</v>
      </c>
      <c r="AH525" s="328">
        <v>0.76276631029319475</v>
      </c>
      <c r="AI525" s="328">
        <v>0.53452560234767699</v>
      </c>
      <c r="AJ525" s="328">
        <v>0.2450912511510881</v>
      </c>
      <c r="AK525" s="328">
        <v>0.53235663497880825</v>
      </c>
      <c r="AL525" s="328">
        <v>0.59800680720572874</v>
      </c>
      <c r="AM525" s="328">
        <v>3.1533351929784459E-2</v>
      </c>
      <c r="AN525" s="328">
        <v>0.72543418280939531</v>
      </c>
      <c r="AO525" s="328">
        <v>0.45163582887325471</v>
      </c>
      <c r="AP525" s="328">
        <v>0.96130920279693832</v>
      </c>
      <c r="AQ525" s="328">
        <v>0.5492758457072755</v>
      </c>
      <c r="AR525" s="328">
        <v>0.3676603460117116</v>
      </c>
      <c r="AS525" s="328">
        <v>0.59848512149496025</v>
      </c>
      <c r="AT525" s="328">
        <v>0.34676799039087935</v>
      </c>
      <c r="AU525" s="328">
        <v>0.8693715751433988</v>
      </c>
      <c r="AV525" s="328">
        <v>8.4250544901797397E-2</v>
      </c>
      <c r="AW525" s="328">
        <v>0.87426219860358945</v>
      </c>
      <c r="AX525" s="328">
        <v>0.26203041244744529</v>
      </c>
      <c r="AY525" s="328">
        <v>0.42634452822364022</v>
      </c>
      <c r="AZ525" s="328">
        <v>0.3529350884128355</v>
      </c>
      <c r="BA525" s="328">
        <v>0.88190037250021724</v>
      </c>
      <c r="BB525" s="328">
        <v>0.44435249035107027</v>
      </c>
      <c r="BC525" s="328">
        <v>0.21658895347796392</v>
      </c>
      <c r="BD525" s="328">
        <v>0.6806351963512145</v>
      </c>
      <c r="BE525" s="328">
        <v>0.18039228487030723</v>
      </c>
      <c r="BF525" s="328">
        <v>0.2137545013093638</v>
      </c>
      <c r="BG525" s="328">
        <v>0.94249048535746915</v>
      </c>
      <c r="BH525" s="328">
        <v>0.68609633411731119</v>
      </c>
      <c r="BI525" s="328">
        <v>0.21194901990692117</v>
      </c>
      <c r="BJ525" s="328">
        <v>0.7688013649226777</v>
      </c>
      <c r="BK525" s="328">
        <v>8.7967901626107903E-2</v>
      </c>
      <c r="BL525" s="328">
        <v>0.57881917131063187</v>
      </c>
      <c r="BM525" s="328">
        <v>0.73938055042283168</v>
      </c>
      <c r="BN525" s="328">
        <v>0.52004639493676708</v>
      </c>
      <c r="BO525" s="328">
        <v>0.54794401033735429</v>
      </c>
      <c r="BP525" s="328">
        <v>0.30505185045549177</v>
      </c>
      <c r="BQ525" s="328">
        <v>0.51124739170623723</v>
      </c>
      <c r="BR525" s="328">
        <v>0.89827667190817295</v>
      </c>
      <c r="BS525" s="328">
        <v>2.8543641707740264E-2</v>
      </c>
      <c r="BT525" s="328">
        <v>7.2816860650542381E-2</v>
      </c>
      <c r="BU525" s="328">
        <v>0.66955052679846006</v>
      </c>
      <c r="BV525" s="328">
        <v>0.97044048880080691</v>
      </c>
      <c r="BW525" s="328">
        <v>0.44077162876023745</v>
      </c>
      <c r="BX525" s="328">
        <v>0.60285350418809802</v>
      </c>
      <c r="BY525" s="328">
        <v>0.38978496389753858</v>
      </c>
      <c r="BZ525" s="328">
        <v>0.50679847899388619</v>
      </c>
      <c r="CA525" s="328">
        <v>0.21257366316508897</v>
      </c>
      <c r="CB525" s="328">
        <v>0.37290358013547631</v>
      </c>
      <c r="CC525" s="328">
        <v>0.80959134359199592</v>
      </c>
      <c r="CD525" s="328">
        <v>0.90738403662548794</v>
      </c>
      <c r="CE525" s="328">
        <v>0.95328511470844113</v>
      </c>
      <c r="CF525" s="328">
        <v>0.3670083264667463</v>
      </c>
      <c r="CG525" s="328">
        <v>0.54913779232362359</v>
      </c>
      <c r="CH525" s="328">
        <v>5.5057665354570462E-2</v>
      </c>
      <c r="CI525" s="328">
        <v>0.39550192738070589</v>
      </c>
      <c r="CJ525" s="328">
        <v>0.48220058641680508</v>
      </c>
      <c r="CK525" s="328">
        <v>0.15615442976102134</v>
      </c>
      <c r="CL525" s="328">
        <v>0.60732241168275891</v>
      </c>
      <c r="CM525" s="328">
        <v>0.39584807788298182</v>
      </c>
      <c r="CN525" s="328">
        <v>0.94315579461467225</v>
      </c>
      <c r="CO525" s="328">
        <v>0.8316975467528156</v>
      </c>
      <c r="CP525" s="328">
        <v>0.17172418580308446</v>
      </c>
      <c r="CQ525" s="328">
        <v>0.71613213546592347</v>
      </c>
      <c r="CR525" s="328">
        <v>0.4594211838070259</v>
      </c>
      <c r="CS525" s="328">
        <v>0.61858549541217922</v>
      </c>
      <c r="CT525" s="328">
        <v>0.9425096972465985</v>
      </c>
      <c r="CU525" s="328">
        <v>6.4104732780599472E-2</v>
      </c>
      <c r="CV525" s="328">
        <v>0.46371989133330005</v>
      </c>
      <c r="CW525" s="329">
        <v>0.38358289362747899</v>
      </c>
    </row>
    <row r="526" spans="1:101" x14ac:dyDescent="0.25">
      <c r="A526" s="322">
        <v>524</v>
      </c>
      <c r="B526" s="327">
        <v>0.82569711504966747</v>
      </c>
      <c r="C526" s="328">
        <v>0.93896896004438535</v>
      </c>
      <c r="D526" s="328">
        <v>0.42335189608443624</v>
      </c>
      <c r="E526" s="328">
        <v>0.65382191262715628</v>
      </c>
      <c r="F526" s="328">
        <v>0.40603260987739009</v>
      </c>
      <c r="G526" s="328">
        <v>0.86546721933451742</v>
      </c>
      <c r="H526" s="328">
        <v>0.92737964464753753</v>
      </c>
      <c r="I526" s="328">
        <v>0.23460684584166036</v>
      </c>
      <c r="J526" s="328">
        <v>0.98318673943993606</v>
      </c>
      <c r="K526" s="328">
        <v>0.86256625264086662</v>
      </c>
      <c r="L526" s="328">
        <v>0.14969469019052184</v>
      </c>
      <c r="M526" s="328">
        <v>0.37058525157488376</v>
      </c>
      <c r="N526" s="328">
        <v>0.41658039920003276</v>
      </c>
      <c r="O526" s="328">
        <v>0.12720119224410453</v>
      </c>
      <c r="P526" s="328">
        <v>0.26966468225376961</v>
      </c>
      <c r="Q526" s="328">
        <v>0.61596669205304</v>
      </c>
      <c r="R526" s="328">
        <v>0.86767458367890971</v>
      </c>
      <c r="S526" s="328">
        <v>0.57021675152983153</v>
      </c>
      <c r="T526" s="328">
        <v>0.49629121643179364</v>
      </c>
      <c r="U526" s="328">
        <v>0.92900725176041909</v>
      </c>
      <c r="V526" s="328">
        <v>0.66245160050396557</v>
      </c>
      <c r="W526" s="328">
        <v>0.44715609607514462</v>
      </c>
      <c r="X526" s="328">
        <v>0.19741624010215286</v>
      </c>
      <c r="Y526" s="328">
        <v>0.20073109340121942</v>
      </c>
      <c r="Z526" s="328">
        <v>0.72333272805674675</v>
      </c>
      <c r="AA526" s="328">
        <v>0.14842079508478134</v>
      </c>
      <c r="AB526" s="328">
        <v>0.68150726763799518</v>
      </c>
      <c r="AC526" s="328">
        <v>0.52710176324950453</v>
      </c>
      <c r="AD526" s="328">
        <v>0.23895404695585487</v>
      </c>
      <c r="AE526" s="328">
        <v>9.8939775877483926E-2</v>
      </c>
      <c r="AF526" s="328">
        <v>0.99867678249184877</v>
      </c>
      <c r="AG526" s="328">
        <v>0.79830775930533182</v>
      </c>
      <c r="AH526" s="328">
        <v>0.37262275178105675</v>
      </c>
      <c r="AI526" s="328">
        <v>0.92961990878658263</v>
      </c>
      <c r="AJ526" s="328">
        <v>8.4458632249162724E-2</v>
      </c>
      <c r="AK526" s="328">
        <v>3.5733809909483938E-3</v>
      </c>
      <c r="AL526" s="328">
        <v>0.52717617759917013</v>
      </c>
      <c r="AM526" s="328">
        <v>0.19003596743054274</v>
      </c>
      <c r="AN526" s="328">
        <v>0.63728115847663158</v>
      </c>
      <c r="AO526" s="328">
        <v>5.078666928482356E-3</v>
      </c>
      <c r="AP526" s="328">
        <v>0.4555135605259979</v>
      </c>
      <c r="AQ526" s="328">
        <v>0.73703356950839538</v>
      </c>
      <c r="AR526" s="328">
        <v>0.17807216412016946</v>
      </c>
      <c r="AS526" s="328">
        <v>0.44983477729607202</v>
      </c>
      <c r="AT526" s="328">
        <v>0.56685508484431968</v>
      </c>
      <c r="AU526" s="328">
        <v>0.71255390305034827</v>
      </c>
      <c r="AV526" s="328">
        <v>0.94710212361626489</v>
      </c>
      <c r="AW526" s="328">
        <v>0.74359316623946103</v>
      </c>
      <c r="AX526" s="328">
        <v>0.58471379283048108</v>
      </c>
      <c r="AY526" s="328">
        <v>0.38241247841130743</v>
      </c>
      <c r="AZ526" s="328">
        <v>0.57616379905723125</v>
      </c>
      <c r="BA526" s="328">
        <v>0.34177088066512518</v>
      </c>
      <c r="BB526" s="328">
        <v>0.25119809655302028</v>
      </c>
      <c r="BC526" s="328">
        <v>0.40644790766429839</v>
      </c>
      <c r="BD526" s="328">
        <v>0.56190667632674263</v>
      </c>
      <c r="BE526" s="328">
        <v>0.98347981413056851</v>
      </c>
      <c r="BF526" s="328">
        <v>0.70741192776951589</v>
      </c>
      <c r="BG526" s="328">
        <v>0.61258987350696192</v>
      </c>
      <c r="BH526" s="328">
        <v>0.16337444987321414</v>
      </c>
      <c r="BI526" s="328">
        <v>0.72700258403690388</v>
      </c>
      <c r="BJ526" s="328">
        <v>0.25124708681960328</v>
      </c>
      <c r="BK526" s="328">
        <v>0.47832558973926709</v>
      </c>
      <c r="BL526" s="328">
        <v>0.94484608863824682</v>
      </c>
      <c r="BM526" s="328">
        <v>0.17795894453098104</v>
      </c>
      <c r="BN526" s="328">
        <v>0.96131067032702422</v>
      </c>
      <c r="BO526" s="328">
        <v>0.90039686006293795</v>
      </c>
      <c r="BP526" s="328">
        <v>0.88221868450663221</v>
      </c>
      <c r="BQ526" s="328">
        <v>0.33221057903671891</v>
      </c>
      <c r="BR526" s="328">
        <v>0.38480604002639573</v>
      </c>
      <c r="BS526" s="328">
        <v>0.32672345333230801</v>
      </c>
      <c r="BT526" s="328">
        <v>0.73696882389438167</v>
      </c>
      <c r="BU526" s="328">
        <v>0.494407381930551</v>
      </c>
      <c r="BV526" s="328">
        <v>0.828213616395856</v>
      </c>
      <c r="BW526" s="328">
        <v>0.94408326725504832</v>
      </c>
      <c r="BX526" s="328">
        <v>0.15522808015694634</v>
      </c>
      <c r="BY526" s="328">
        <v>0.27571700470249816</v>
      </c>
      <c r="BZ526" s="328">
        <v>0.49836129977017518</v>
      </c>
      <c r="CA526" s="328">
        <v>0.54447457278792655</v>
      </c>
      <c r="CB526" s="328">
        <v>0.32952561685889981</v>
      </c>
      <c r="CC526" s="328">
        <v>0.52576841251181516</v>
      </c>
      <c r="CD526" s="328">
        <v>7.2779472530468681E-2</v>
      </c>
      <c r="CE526" s="328">
        <v>0.74005872499315561</v>
      </c>
      <c r="CF526" s="328">
        <v>0.76731084369132496</v>
      </c>
      <c r="CG526" s="328">
        <v>0.34314511031010753</v>
      </c>
      <c r="CH526" s="328">
        <v>0.65919491966667842</v>
      </c>
      <c r="CI526" s="328">
        <v>0.88509406026818072</v>
      </c>
      <c r="CJ526" s="328">
        <v>0.22095688464227381</v>
      </c>
      <c r="CK526" s="328">
        <v>0.5731025355160897</v>
      </c>
      <c r="CL526" s="328">
        <v>0.11278685168193636</v>
      </c>
      <c r="CM526" s="328">
        <v>0.15843913730066661</v>
      </c>
      <c r="CN526" s="328">
        <v>0.24838265219281142</v>
      </c>
      <c r="CO526" s="328">
        <v>0.73370557045904339</v>
      </c>
      <c r="CP526" s="328">
        <v>0.19010882998400724</v>
      </c>
      <c r="CQ526" s="328">
        <v>0.24152372808204259</v>
      </c>
      <c r="CR526" s="328">
        <v>6.3138744157281934E-2</v>
      </c>
      <c r="CS526" s="328">
        <v>1.560500325836145E-2</v>
      </c>
      <c r="CT526" s="328">
        <v>0.56286976230360874</v>
      </c>
      <c r="CU526" s="328">
        <v>0.57080503110504921</v>
      </c>
      <c r="CV526" s="328">
        <v>0.54554792175575795</v>
      </c>
      <c r="CW526" s="329">
        <v>0.48011173299723442</v>
      </c>
    </row>
    <row r="527" spans="1:101" x14ac:dyDescent="0.25">
      <c r="A527" s="322">
        <v>525</v>
      </c>
      <c r="B527" s="327">
        <v>0.6529467142514136</v>
      </c>
      <c r="C527" s="328">
        <v>0.53830242024114661</v>
      </c>
      <c r="D527" s="328">
        <v>9.590987372170634E-2</v>
      </c>
      <c r="E527" s="328">
        <v>9.1450647899003812E-2</v>
      </c>
      <c r="F527" s="328">
        <v>0.46639659817414603</v>
      </c>
      <c r="G527" s="328">
        <v>0.16693685477690945</v>
      </c>
      <c r="H527" s="328">
        <v>0.7340576741377991</v>
      </c>
      <c r="I527" s="328">
        <v>0.42167961034562307</v>
      </c>
      <c r="J527" s="328">
        <v>4.8870142892521118E-2</v>
      </c>
      <c r="K527" s="328">
        <v>0.66412896904692786</v>
      </c>
      <c r="L527" s="328">
        <v>0.52046144952439199</v>
      </c>
      <c r="M527" s="328">
        <v>0.47825194839389229</v>
      </c>
      <c r="N527" s="328">
        <v>0.74906932705724927</v>
      </c>
      <c r="O527" s="328">
        <v>0.68500578841929016</v>
      </c>
      <c r="P527" s="328">
        <v>0.34011494487301785</v>
      </c>
      <c r="Q527" s="328">
        <v>0.45386484483217293</v>
      </c>
      <c r="R527" s="328">
        <v>0.90420382378126707</v>
      </c>
      <c r="S527" s="328">
        <v>0.74860443598521731</v>
      </c>
      <c r="T527" s="328">
        <v>0.70860417580145629</v>
      </c>
      <c r="U527" s="328">
        <v>0.66029071146214524</v>
      </c>
      <c r="V527" s="328">
        <v>2.2478243693454303E-2</v>
      </c>
      <c r="W527" s="328">
        <v>0.47477090332391469</v>
      </c>
      <c r="X527" s="328">
        <v>0.29152682712280154</v>
      </c>
      <c r="Y527" s="328">
        <v>0.97151198206750067</v>
      </c>
      <c r="Z527" s="328">
        <v>0.870611891108104</v>
      </c>
      <c r="AA527" s="328">
        <v>0.292236409321732</v>
      </c>
      <c r="AB527" s="328">
        <v>0.88291339640631628</v>
      </c>
      <c r="AC527" s="328">
        <v>4.8086206423606725E-2</v>
      </c>
      <c r="AD527" s="328">
        <v>1.6409101189911013E-2</v>
      </c>
      <c r="AE527" s="328">
        <v>7.536535974754166E-2</v>
      </c>
      <c r="AF527" s="328">
        <v>6.6403443585749677E-2</v>
      </c>
      <c r="AG527" s="328">
        <v>0.53580981595531352</v>
      </c>
      <c r="AH527" s="328">
        <v>0.72978560947294868</v>
      </c>
      <c r="AI527" s="328">
        <v>0.25870032941061716</v>
      </c>
      <c r="AJ527" s="328">
        <v>5.537608846798836E-2</v>
      </c>
      <c r="AK527" s="328">
        <v>0.36119654546948032</v>
      </c>
      <c r="AL527" s="328">
        <v>0.78291799724543965</v>
      </c>
      <c r="AM527" s="328">
        <v>0.27479906768799411</v>
      </c>
      <c r="AN527" s="328">
        <v>0.58305747324603918</v>
      </c>
      <c r="AO527" s="328">
        <v>0.31168668891548323</v>
      </c>
      <c r="AP527" s="328">
        <v>0.17878656231246648</v>
      </c>
      <c r="AQ527" s="328">
        <v>0.6852913714792197</v>
      </c>
      <c r="AR527" s="328">
        <v>0.47260385343389366</v>
      </c>
      <c r="AS527" s="328">
        <v>0.8915223378474002</v>
      </c>
      <c r="AT527" s="328">
        <v>0.95681895240874693</v>
      </c>
      <c r="AU527" s="328">
        <v>0.61259697779994338</v>
      </c>
      <c r="AV527" s="328">
        <v>0.20945801671073383</v>
      </c>
      <c r="AW527" s="328">
        <v>6.405332286144283E-2</v>
      </c>
      <c r="AX527" s="328">
        <v>0.50065201353723232</v>
      </c>
      <c r="AY527" s="328">
        <v>0.46666167649345347</v>
      </c>
      <c r="AZ527" s="328">
        <v>0.35579311376242551</v>
      </c>
      <c r="BA527" s="328">
        <v>0.23319506725137273</v>
      </c>
      <c r="BB527" s="328">
        <v>0.75128665668251338</v>
      </c>
      <c r="BC527" s="328">
        <v>0.88878275375613236</v>
      </c>
      <c r="BD527" s="328">
        <v>0.89278118276043572</v>
      </c>
      <c r="BE527" s="328">
        <v>0.3356755283811319</v>
      </c>
      <c r="BF527" s="328">
        <v>0.73039810162257357</v>
      </c>
      <c r="BG527" s="328">
        <v>0.98156733200508572</v>
      </c>
      <c r="BH527" s="328">
        <v>0.32645685978597183</v>
      </c>
      <c r="BI527" s="328">
        <v>0.20721580857773425</v>
      </c>
      <c r="BJ527" s="328">
        <v>0.57620543141962299</v>
      </c>
      <c r="BK527" s="328">
        <v>0.7935499816767102</v>
      </c>
      <c r="BL527" s="328">
        <v>0.64306768881206633</v>
      </c>
      <c r="BM527" s="328">
        <v>0.54104528631533477</v>
      </c>
      <c r="BN527" s="328">
        <v>0.54418436395442038</v>
      </c>
      <c r="BO527" s="328">
        <v>0.35701191681878797</v>
      </c>
      <c r="BP527" s="328">
        <v>0.10689655766067396</v>
      </c>
      <c r="BQ527" s="328">
        <v>0.46976890572163388</v>
      </c>
      <c r="BR527" s="328">
        <v>0.85050533186412403</v>
      </c>
      <c r="BS527" s="328">
        <v>0.85363952261768095</v>
      </c>
      <c r="BT527" s="328">
        <v>0.40341135697621766</v>
      </c>
      <c r="BU527" s="328">
        <v>0.28431067580274005</v>
      </c>
      <c r="BV527" s="328">
        <v>0.33288436190352133</v>
      </c>
      <c r="BW527" s="328">
        <v>0.87120342548948493</v>
      </c>
      <c r="BX527" s="328">
        <v>0.95871144545087983</v>
      </c>
      <c r="BY527" s="328">
        <v>0.57818192073576524</v>
      </c>
      <c r="BZ527" s="328">
        <v>0.92347800910768463</v>
      </c>
      <c r="CA527" s="328">
        <v>0.82551039698946505</v>
      </c>
      <c r="CB527" s="328">
        <v>9.5087735591730116E-2</v>
      </c>
      <c r="CC527" s="328">
        <v>0.78278530809429125</v>
      </c>
      <c r="CD527" s="328">
        <v>0.55555883973563436</v>
      </c>
      <c r="CE527" s="328">
        <v>1.884473548472787E-2</v>
      </c>
      <c r="CF527" s="328">
        <v>0.20339567223901267</v>
      </c>
      <c r="CG527" s="328">
        <v>0.3686193046391022</v>
      </c>
      <c r="CH527" s="328">
        <v>0.16836192113569126</v>
      </c>
      <c r="CI527" s="328">
        <v>0.63534101346150651</v>
      </c>
      <c r="CJ527" s="328">
        <v>0.47655469722143273</v>
      </c>
      <c r="CK527" s="328">
        <v>0.18480357642724154</v>
      </c>
      <c r="CL527" s="328">
        <v>5.5534257576547397E-2</v>
      </c>
      <c r="CM527" s="328">
        <v>0.92320808411525079</v>
      </c>
      <c r="CN527" s="328">
        <v>0.71192921062446679</v>
      </c>
      <c r="CO527" s="328">
        <v>0.69200855721618515</v>
      </c>
      <c r="CP527" s="328">
        <v>0.36920296284340104</v>
      </c>
      <c r="CQ527" s="328">
        <v>5.0413106391422602E-3</v>
      </c>
      <c r="CR527" s="328">
        <v>0.81029243623491509</v>
      </c>
      <c r="CS527" s="328">
        <v>0.73554906574236445</v>
      </c>
      <c r="CT527" s="328">
        <v>0.22280418727253615</v>
      </c>
      <c r="CU527" s="328">
        <v>0.90684274715788971</v>
      </c>
      <c r="CV527" s="328">
        <v>0.62655078669814568</v>
      </c>
      <c r="CW527" s="329">
        <v>0.40560629248527391</v>
      </c>
    </row>
    <row r="528" spans="1:101" x14ac:dyDescent="0.25">
      <c r="A528" s="322">
        <v>526</v>
      </c>
      <c r="B528" s="327">
        <v>0.65433812171308747</v>
      </c>
      <c r="C528" s="328">
        <v>0.80217886160377638</v>
      </c>
      <c r="D528" s="328">
        <v>0.32359483495784191</v>
      </c>
      <c r="E528" s="328">
        <v>0.92886410458714952</v>
      </c>
      <c r="F528" s="328">
        <v>0.82803344252564548</v>
      </c>
      <c r="G528" s="328">
        <v>0.43239335068535123</v>
      </c>
      <c r="H528" s="328">
        <v>0.6179687810947847</v>
      </c>
      <c r="I528" s="328">
        <v>0.72440862435326214</v>
      </c>
      <c r="J528" s="328">
        <v>0.20646966788879095</v>
      </c>
      <c r="K528" s="328">
        <v>0.5173859182560312</v>
      </c>
      <c r="L528" s="328">
        <v>0.29613309509639385</v>
      </c>
      <c r="M528" s="328">
        <v>0.93468402203806988</v>
      </c>
      <c r="N528" s="328">
        <v>0.12736421136622589</v>
      </c>
      <c r="O528" s="328">
        <v>0.87206328029123759</v>
      </c>
      <c r="P528" s="328">
        <v>0.50972971894420938</v>
      </c>
      <c r="Q528" s="328">
        <v>6.0931688686140184E-2</v>
      </c>
      <c r="R528" s="328">
        <v>0.11745599024746767</v>
      </c>
      <c r="S528" s="328">
        <v>0.26432141632384587</v>
      </c>
      <c r="T528" s="328">
        <v>0.66457980369695879</v>
      </c>
      <c r="U528" s="328">
        <v>8.9596656601662161E-2</v>
      </c>
      <c r="V528" s="328">
        <v>0.64416573246973474</v>
      </c>
      <c r="W528" s="328">
        <v>0.47776998826829797</v>
      </c>
      <c r="X528" s="328">
        <v>0.35817216455147882</v>
      </c>
      <c r="Y528" s="328">
        <v>0.18180311640618552</v>
      </c>
      <c r="Z528" s="328">
        <v>0.62699253011438261</v>
      </c>
      <c r="AA528" s="328">
        <v>0.36694801859115866</v>
      </c>
      <c r="AB528" s="328">
        <v>0.35679485100111563</v>
      </c>
      <c r="AC528" s="328">
        <v>0.72529363317475415</v>
      </c>
      <c r="AD528" s="328">
        <v>0.65064083220242663</v>
      </c>
      <c r="AE528" s="328">
        <v>0.1951375690672954</v>
      </c>
      <c r="AF528" s="328">
        <v>0.24256718402878374</v>
      </c>
      <c r="AG528" s="328">
        <v>0.98264146331335644</v>
      </c>
      <c r="AH528" s="328">
        <v>0.1196585392265832</v>
      </c>
      <c r="AI528" s="328">
        <v>0.16834678751268672</v>
      </c>
      <c r="AJ528" s="328">
        <v>0.85710246639341836</v>
      </c>
      <c r="AK528" s="328">
        <v>0.13665074440405656</v>
      </c>
      <c r="AL528" s="328">
        <v>0.16900591633391238</v>
      </c>
      <c r="AM528" s="328">
        <v>0.7114834754793733</v>
      </c>
      <c r="AN528" s="328">
        <v>0.91267450752128987</v>
      </c>
      <c r="AO528" s="328">
        <v>0.57925896031327673</v>
      </c>
      <c r="AP528" s="328">
        <v>0.85425706711965876</v>
      </c>
      <c r="AQ528" s="328">
        <v>0.93494211461064891</v>
      </c>
      <c r="AR528" s="328">
        <v>0.80875937360418426</v>
      </c>
      <c r="AS528" s="328">
        <v>0.5731104067828956</v>
      </c>
      <c r="AT528" s="328">
        <v>0.8030401511890084</v>
      </c>
      <c r="AU528" s="328">
        <v>0.17725256621648677</v>
      </c>
      <c r="AV528" s="328">
        <v>0.88709541604177655</v>
      </c>
      <c r="AW528" s="328">
        <v>0.19660125592601663</v>
      </c>
      <c r="AX528" s="328">
        <v>0.28347520003333315</v>
      </c>
      <c r="AY528" s="328">
        <v>0.37909546465725108</v>
      </c>
      <c r="AZ528" s="328">
        <v>0.67094171328589258</v>
      </c>
      <c r="BA528" s="328">
        <v>0.55877753523294649</v>
      </c>
      <c r="BB528" s="328">
        <v>0.1565478446447317</v>
      </c>
      <c r="BC528" s="328">
        <v>0.59954303203538206</v>
      </c>
      <c r="BD528" s="328">
        <v>3.8988086821760248E-2</v>
      </c>
      <c r="BE528" s="328">
        <v>5.3340792476830545E-2</v>
      </c>
      <c r="BF528" s="328">
        <v>0.91243162814181922</v>
      </c>
      <c r="BG528" s="328">
        <v>0.88943965110345791</v>
      </c>
      <c r="BH528" s="328">
        <v>0.70379764332814498</v>
      </c>
      <c r="BI528" s="328">
        <v>0.94603191511262352</v>
      </c>
      <c r="BJ528" s="328">
        <v>0.79122493049897735</v>
      </c>
      <c r="BK528" s="328">
        <v>0.1236565082045864</v>
      </c>
      <c r="BL528" s="328">
        <v>0.98728992398801885</v>
      </c>
      <c r="BM528" s="328">
        <v>0.27079440615844153</v>
      </c>
      <c r="BN528" s="328">
        <v>0.85692152229420859</v>
      </c>
      <c r="BO528" s="328">
        <v>0.77224930817135107</v>
      </c>
      <c r="BP528" s="328">
        <v>0.19848665755798889</v>
      </c>
      <c r="BQ528" s="328">
        <v>0.8184152064196859</v>
      </c>
      <c r="BR528" s="328">
        <v>0.40364026626243832</v>
      </c>
      <c r="BS528" s="328">
        <v>0.99950224905658946</v>
      </c>
      <c r="BT528" s="328">
        <v>0.76840883403651583</v>
      </c>
      <c r="BU528" s="328">
        <v>0.8864413774396489</v>
      </c>
      <c r="BV528" s="328">
        <v>0.85404774371048831</v>
      </c>
      <c r="BW528" s="328">
        <v>9.4537398971976216E-2</v>
      </c>
      <c r="BX528" s="328">
        <v>0.27343965241167223</v>
      </c>
      <c r="BY528" s="328">
        <v>5.745042225974295E-2</v>
      </c>
      <c r="BZ528" s="328">
        <v>0.76988969586058986</v>
      </c>
      <c r="CA528" s="328">
        <v>0.28417192406716119</v>
      </c>
      <c r="CB528" s="328">
        <v>0.51485807276724849</v>
      </c>
      <c r="CC528" s="328">
        <v>0.57834706351258358</v>
      </c>
      <c r="CD528" s="328">
        <v>0.17218373012619193</v>
      </c>
      <c r="CE528" s="328">
        <v>0.4402397259010824</v>
      </c>
      <c r="CF528" s="328">
        <v>0.94695551829241276</v>
      </c>
      <c r="CG528" s="328">
        <v>0.30010075698838534</v>
      </c>
      <c r="CH528" s="328">
        <v>0.37139511113633095</v>
      </c>
      <c r="CI528" s="328">
        <v>0.41872502959297453</v>
      </c>
      <c r="CJ528" s="328">
        <v>0.8459900438704866</v>
      </c>
      <c r="CK528" s="328">
        <v>0.22390285374649554</v>
      </c>
      <c r="CL528" s="328">
        <v>0.69392739926578706</v>
      </c>
      <c r="CM528" s="328">
        <v>0.32675777251154337</v>
      </c>
      <c r="CN528" s="328">
        <v>0.6966060216163763</v>
      </c>
      <c r="CO528" s="328">
        <v>0.58786110592751872</v>
      </c>
      <c r="CP528" s="328">
        <v>0.6824382534939053</v>
      </c>
      <c r="CQ528" s="328">
        <v>0.47797077460879084</v>
      </c>
      <c r="CR528" s="328">
        <v>0.1907714173513293</v>
      </c>
      <c r="CS528" s="328">
        <v>0.56329366768385114</v>
      </c>
      <c r="CT528" s="328">
        <v>1.7331920160757797E-2</v>
      </c>
      <c r="CU528" s="328">
        <v>0.84511353179863513</v>
      </c>
      <c r="CV528" s="328">
        <v>0.22207781348367028</v>
      </c>
      <c r="CW528" s="329">
        <v>0.664224400146737</v>
      </c>
    </row>
    <row r="529" spans="1:101" x14ac:dyDescent="0.25">
      <c r="A529" s="322">
        <v>527</v>
      </c>
      <c r="B529" s="327">
        <v>0.28788245845624338</v>
      </c>
      <c r="C529" s="328">
        <v>3.8684836635046516E-2</v>
      </c>
      <c r="D529" s="328">
        <v>0.44745371123252564</v>
      </c>
      <c r="E529" s="328">
        <v>0.93725198324631553</v>
      </c>
      <c r="F529" s="328">
        <v>0.74645992805791561</v>
      </c>
      <c r="G529" s="328">
        <v>0.53136549982525061</v>
      </c>
      <c r="H529" s="328">
        <v>0.65752091163282067</v>
      </c>
      <c r="I529" s="328">
        <v>0.7249984041185229</v>
      </c>
      <c r="J529" s="328">
        <v>5.5969741171377763E-2</v>
      </c>
      <c r="K529" s="328">
        <v>0.34413827266145369</v>
      </c>
      <c r="L529" s="328">
        <v>0.59623392392941943</v>
      </c>
      <c r="M529" s="328">
        <v>0.31040958865889756</v>
      </c>
      <c r="N529" s="328">
        <v>0.99871837235671723</v>
      </c>
      <c r="O529" s="328">
        <v>0.58990240347751044</v>
      </c>
      <c r="P529" s="328">
        <v>0.38771003836511309</v>
      </c>
      <c r="Q529" s="328">
        <v>0.10335906411623963</v>
      </c>
      <c r="R529" s="328">
        <v>0.85365899967991044</v>
      </c>
      <c r="S529" s="328">
        <v>0.392950979376544</v>
      </c>
      <c r="T529" s="328">
        <v>0.62114691171163661</v>
      </c>
      <c r="U529" s="328">
        <v>0.15805985914514165</v>
      </c>
      <c r="V529" s="328">
        <v>0.19072755871535696</v>
      </c>
      <c r="W529" s="328">
        <v>0.89382760637745973</v>
      </c>
      <c r="X529" s="328">
        <v>0.8550401149822815</v>
      </c>
      <c r="Y529" s="328">
        <v>0.71703991021812463</v>
      </c>
      <c r="Z529" s="328">
        <v>0.33342031749129264</v>
      </c>
      <c r="AA529" s="328">
        <v>0.58091253206446902</v>
      </c>
      <c r="AB529" s="328">
        <v>0.58318933240370363</v>
      </c>
      <c r="AC529" s="328">
        <v>0.88693645135087862</v>
      </c>
      <c r="AD529" s="328">
        <v>0.42635047105576929</v>
      </c>
      <c r="AE529" s="328">
        <v>0.4957034501666846</v>
      </c>
      <c r="AF529" s="328">
        <v>0.33234324696981332</v>
      </c>
      <c r="AG529" s="328">
        <v>0.8861573572180963</v>
      </c>
      <c r="AH529" s="328">
        <v>8.985416124738177E-2</v>
      </c>
      <c r="AI529" s="328">
        <v>0.23218489362434491</v>
      </c>
      <c r="AJ529" s="328">
        <v>0.40190729543879566</v>
      </c>
      <c r="AK529" s="328">
        <v>0.25424607674616473</v>
      </c>
      <c r="AL529" s="328">
        <v>0.92668673407305668</v>
      </c>
      <c r="AM529" s="328">
        <v>0.82194463695729802</v>
      </c>
      <c r="AN529" s="328">
        <v>0.84857231102174158</v>
      </c>
      <c r="AO529" s="328">
        <v>0.99436541700276426</v>
      </c>
      <c r="AP529" s="328">
        <v>0.62733496707329928</v>
      </c>
      <c r="AQ529" s="328">
        <v>0.89038556122005819</v>
      </c>
      <c r="AR529" s="328">
        <v>0.17938591961378236</v>
      </c>
      <c r="AS529" s="328">
        <v>0.78586330430665186</v>
      </c>
      <c r="AT529" s="328">
        <v>0.49791106066320356</v>
      </c>
      <c r="AU529" s="328">
        <v>0.81719402116119078</v>
      </c>
      <c r="AV529" s="328">
        <v>0.41770779279918036</v>
      </c>
      <c r="AW529" s="328">
        <v>0.80816254968578072</v>
      </c>
      <c r="AX529" s="328">
        <v>0.69218368930523333</v>
      </c>
      <c r="AY529" s="328">
        <v>0.46306177921480929</v>
      </c>
      <c r="AZ529" s="328">
        <v>0.26278496656995287</v>
      </c>
      <c r="BA529" s="328">
        <v>0.81476462243966719</v>
      </c>
      <c r="BB529" s="328">
        <v>0.92012824989230335</v>
      </c>
      <c r="BC529" s="328">
        <v>0.31217989496681509</v>
      </c>
      <c r="BD529" s="328">
        <v>0.62688400027535551</v>
      </c>
      <c r="BE529" s="328">
        <v>0.9517438552748263</v>
      </c>
      <c r="BF529" s="328">
        <v>0.31297916042035467</v>
      </c>
      <c r="BG529" s="328">
        <v>0.53395830593878379</v>
      </c>
      <c r="BH529" s="328">
        <v>0.45024590030007605</v>
      </c>
      <c r="BI529" s="328">
        <v>8.6230284278516089E-2</v>
      </c>
      <c r="BJ529" s="328">
        <v>0.34128396476758471</v>
      </c>
      <c r="BK529" s="328">
        <v>0.64354151269231874</v>
      </c>
      <c r="BL529" s="328">
        <v>0.8504189522294423</v>
      </c>
      <c r="BM529" s="328">
        <v>0.1690053584101987</v>
      </c>
      <c r="BN529" s="328">
        <v>0.50345982543702239</v>
      </c>
      <c r="BO529" s="328">
        <v>0.64015329098204887</v>
      </c>
      <c r="BP529" s="328">
        <v>4.8770060005812965E-2</v>
      </c>
      <c r="BQ529" s="328">
        <v>0.20301047586359067</v>
      </c>
      <c r="BR529" s="328">
        <v>0.80132781973435385</v>
      </c>
      <c r="BS529" s="328">
        <v>0.35343205019535961</v>
      </c>
      <c r="BT529" s="328">
        <v>3.8798285413854217E-2</v>
      </c>
      <c r="BU529" s="328">
        <v>0.93521758232966734</v>
      </c>
      <c r="BV529" s="328">
        <v>0.66677478829582371</v>
      </c>
      <c r="BW529" s="328">
        <v>0.90086639795718604</v>
      </c>
      <c r="BX529" s="328">
        <v>0.57657135492750289</v>
      </c>
      <c r="BY529" s="328">
        <v>0.23928788989931093</v>
      </c>
      <c r="BZ529" s="328">
        <v>0.60532744042318765</v>
      </c>
      <c r="CA529" s="328">
        <v>0.49984252791286976</v>
      </c>
      <c r="CB529" s="328">
        <v>0.97000572123464135</v>
      </c>
      <c r="CC529" s="328">
        <v>0.26635192247038031</v>
      </c>
      <c r="CD529" s="328">
        <v>0.85378468317343348</v>
      </c>
      <c r="CE529" s="328">
        <v>0.21856269316531796</v>
      </c>
      <c r="CF529" s="328">
        <v>0.62201510175982411</v>
      </c>
      <c r="CG529" s="328">
        <v>0.273520204345715</v>
      </c>
      <c r="CH529" s="328">
        <v>0.48567605761668808</v>
      </c>
      <c r="CI529" s="328">
        <v>1.5208863862652411E-3</v>
      </c>
      <c r="CJ529" s="328">
        <v>0.18669031754041621</v>
      </c>
      <c r="CK529" s="328">
        <v>0.81900428675281578</v>
      </c>
      <c r="CL529" s="328">
        <v>0.22749265096735893</v>
      </c>
      <c r="CM529" s="328">
        <v>0.30267016349465248</v>
      </c>
      <c r="CN529" s="328">
        <v>0.271998441039635</v>
      </c>
      <c r="CO529" s="328">
        <v>0.23684501473325348</v>
      </c>
      <c r="CP529" s="328">
        <v>6.3768638166060043E-2</v>
      </c>
      <c r="CQ529" s="328">
        <v>0.3598996912002228</v>
      </c>
      <c r="CR529" s="328">
        <v>0.31002241377781226</v>
      </c>
      <c r="CS529" s="328">
        <v>0.5631854593155472</v>
      </c>
      <c r="CT529" s="328">
        <v>2.4010038921411514E-2</v>
      </c>
      <c r="CU529" s="328">
        <v>0.45817945100027657</v>
      </c>
      <c r="CV529" s="328">
        <v>0.81717741550023337</v>
      </c>
      <c r="CW529" s="329">
        <v>0.33532904321322077</v>
      </c>
    </row>
    <row r="530" spans="1:101" x14ac:dyDescent="0.25">
      <c r="A530" s="322">
        <v>528</v>
      </c>
      <c r="B530" s="327">
        <v>0.43959418092360214</v>
      </c>
      <c r="C530" s="328">
        <v>0.13614782619320076</v>
      </c>
      <c r="D530" s="328">
        <v>0.99827303577508264</v>
      </c>
      <c r="E530" s="328">
        <v>0.19091921539236378</v>
      </c>
      <c r="F530" s="328">
        <v>0.86252784541954242</v>
      </c>
      <c r="G530" s="328">
        <v>0.62609186389554727</v>
      </c>
      <c r="H530" s="328">
        <v>0.12810693011738472</v>
      </c>
      <c r="I530" s="328">
        <v>0.3919593299530657</v>
      </c>
      <c r="J530" s="328">
        <v>0.52219216066422902</v>
      </c>
      <c r="K530" s="328">
        <v>0.96935844835918106</v>
      </c>
      <c r="L530" s="328">
        <v>7.1873332653280997E-2</v>
      </c>
      <c r="M530" s="328">
        <v>0.93881981111750346</v>
      </c>
      <c r="N530" s="328">
        <v>0.22512882452044214</v>
      </c>
      <c r="O530" s="328">
        <v>0.12198045684322367</v>
      </c>
      <c r="P530" s="328">
        <v>3.3110889171039437E-2</v>
      </c>
      <c r="Q530" s="328">
        <v>0.18346990854789524</v>
      </c>
      <c r="R530" s="328">
        <v>0.81701084509381872</v>
      </c>
      <c r="S530" s="328">
        <v>0.97182797242351082</v>
      </c>
      <c r="T530" s="328">
        <v>0.27277732644287234</v>
      </c>
      <c r="U530" s="328">
        <v>0.83342400459077215</v>
      </c>
      <c r="V530" s="328">
        <v>0.8234908137049628</v>
      </c>
      <c r="W530" s="328">
        <v>0.48980468954979384</v>
      </c>
      <c r="X530" s="328">
        <v>0.19117101998453423</v>
      </c>
      <c r="Y530" s="328">
        <v>0.5077619670766722</v>
      </c>
      <c r="Z530" s="328">
        <v>0.66857465165877894</v>
      </c>
      <c r="AA530" s="328">
        <v>0.6242703959168221</v>
      </c>
      <c r="AB530" s="328">
        <v>0.45987529901366786</v>
      </c>
      <c r="AC530" s="328">
        <v>3.3424073649335195E-2</v>
      </c>
      <c r="AD530" s="328">
        <v>0.79505469071675705</v>
      </c>
      <c r="AE530" s="328">
        <v>0.4868538808696945</v>
      </c>
      <c r="AF530" s="328">
        <v>0.26469536340821476</v>
      </c>
      <c r="AG530" s="328">
        <v>4.9854884356514972E-3</v>
      </c>
      <c r="AH530" s="328">
        <v>0.56732861238426313</v>
      </c>
      <c r="AI530" s="328">
        <v>0.31433649120490159</v>
      </c>
      <c r="AJ530" s="328">
        <v>0.17458244401226208</v>
      </c>
      <c r="AK530" s="328">
        <v>0.70999137744151675</v>
      </c>
      <c r="AL530" s="328">
        <v>0.75231020441274343</v>
      </c>
      <c r="AM530" s="328">
        <v>0.8827071704159879</v>
      </c>
      <c r="AN530" s="328">
        <v>0.17217724395956546</v>
      </c>
      <c r="AO530" s="328">
        <v>6.0288403053703199E-2</v>
      </c>
      <c r="AP530" s="328">
        <v>0.93686008725612524</v>
      </c>
      <c r="AQ530" s="328">
        <v>0.87795040521293721</v>
      </c>
      <c r="AR530" s="328">
        <v>0.3472719405760476</v>
      </c>
      <c r="AS530" s="328">
        <v>0.91116806305370446</v>
      </c>
      <c r="AT530" s="328">
        <v>0.55620838467803657</v>
      </c>
      <c r="AU530" s="328">
        <v>0.4078819545108443</v>
      </c>
      <c r="AV530" s="328">
        <v>0.61713913961631439</v>
      </c>
      <c r="AW530" s="328">
        <v>0.6892586530977356</v>
      </c>
      <c r="AX530" s="328">
        <v>0.26543483103784959</v>
      </c>
      <c r="AY530" s="328">
        <v>0.70198411713468301</v>
      </c>
      <c r="AZ530" s="328">
        <v>0.79984083135741635</v>
      </c>
      <c r="BA530" s="328">
        <v>0.36534622076764744</v>
      </c>
      <c r="BB530" s="328">
        <v>0.42955458996255147</v>
      </c>
      <c r="BC530" s="328">
        <v>0.39741194512318323</v>
      </c>
      <c r="BD530" s="328">
        <v>0.71827153931831611</v>
      </c>
      <c r="BE530" s="328">
        <v>0.16056644390182484</v>
      </c>
      <c r="BF530" s="328">
        <v>0.3304267894941928</v>
      </c>
      <c r="BG530" s="328">
        <v>0.1501778951219519</v>
      </c>
      <c r="BH530" s="328">
        <v>0.23937335342998312</v>
      </c>
      <c r="BI530" s="328">
        <v>0.99481088281846741</v>
      </c>
      <c r="BJ530" s="328">
        <v>0.90357281322048766</v>
      </c>
      <c r="BK530" s="328">
        <v>0.76618644716344164</v>
      </c>
      <c r="BL530" s="328">
        <v>0.59301594328926743</v>
      </c>
      <c r="BM530" s="328">
        <v>0.26678260859722691</v>
      </c>
      <c r="BN530" s="328">
        <v>0.28389696528509267</v>
      </c>
      <c r="BO530" s="328">
        <v>0.15745749911583196</v>
      </c>
      <c r="BP530" s="328">
        <v>0.30370527015891313</v>
      </c>
      <c r="BQ530" s="328">
        <v>0.52116884560927712</v>
      </c>
      <c r="BR530" s="328">
        <v>0.18493225917144374</v>
      </c>
      <c r="BS530" s="328">
        <v>0.1699475896991367</v>
      </c>
      <c r="BT530" s="328">
        <v>5.0696245336508738E-2</v>
      </c>
      <c r="BU530" s="328">
        <v>0.43763238092220291</v>
      </c>
      <c r="BV530" s="328">
        <v>0.81701055629694275</v>
      </c>
      <c r="BW530" s="328">
        <v>0.34180506922877663</v>
      </c>
      <c r="BX530" s="328">
        <v>0.47154935598643188</v>
      </c>
      <c r="BY530" s="328">
        <v>0.65831280843286022</v>
      </c>
      <c r="BZ530" s="328">
        <v>0.1080953623643035</v>
      </c>
      <c r="CA530" s="328">
        <v>0.82310724100778376</v>
      </c>
      <c r="CB530" s="328">
        <v>0.26602481018459567</v>
      </c>
      <c r="CC530" s="328">
        <v>0.23793275679021453</v>
      </c>
      <c r="CD530" s="328">
        <v>0.69671831919004101</v>
      </c>
      <c r="CE530" s="328">
        <v>0.41067023632657684</v>
      </c>
      <c r="CF530" s="328">
        <v>0.87430135021729782</v>
      </c>
      <c r="CG530" s="328">
        <v>0.33982282145658971</v>
      </c>
      <c r="CH530" s="328">
        <v>0.34823937594087395</v>
      </c>
      <c r="CI530" s="328">
        <v>0.55640123293117227</v>
      </c>
      <c r="CJ530" s="328">
        <v>0.5859795534558323</v>
      </c>
      <c r="CK530" s="328">
        <v>0.93935937720912666</v>
      </c>
      <c r="CL530" s="328">
        <v>4.644225251469658E-2</v>
      </c>
      <c r="CM530" s="328">
        <v>0.8312599314328617</v>
      </c>
      <c r="CN530" s="328">
        <v>0.54307794386195218</v>
      </c>
      <c r="CO530" s="328">
        <v>0.36198315991694763</v>
      </c>
      <c r="CP530" s="328">
        <v>7.3003889595732341E-2</v>
      </c>
      <c r="CQ530" s="328">
        <v>0.1394330195964768</v>
      </c>
      <c r="CR530" s="328">
        <v>0.5059277468884813</v>
      </c>
      <c r="CS530" s="328">
        <v>0.9538419774908915</v>
      </c>
      <c r="CT530" s="328">
        <v>0.98066503839935937</v>
      </c>
      <c r="CU530" s="328">
        <v>0.85123871244332605</v>
      </c>
      <c r="CV530" s="328">
        <v>0.41740864735912381</v>
      </c>
      <c r="CW530" s="329">
        <v>8.7026948685978489E-2</v>
      </c>
    </row>
    <row r="531" spans="1:101" x14ac:dyDescent="0.25">
      <c r="A531" s="322">
        <v>529</v>
      </c>
      <c r="B531" s="327">
        <v>0.41325198336167124</v>
      </c>
      <c r="C531" s="328">
        <v>0.97807254592873338</v>
      </c>
      <c r="D531" s="328">
        <v>0.91161535714179687</v>
      </c>
      <c r="E531" s="328">
        <v>0.79619814348654394</v>
      </c>
      <c r="F531" s="328">
        <v>0.72463281100230148</v>
      </c>
      <c r="G531" s="328">
        <v>0.18655164511659317</v>
      </c>
      <c r="H531" s="328">
        <v>0.45930040653321313</v>
      </c>
      <c r="I531" s="328">
        <v>0.81622745700714727</v>
      </c>
      <c r="J531" s="328">
        <v>0.72252484031130226</v>
      </c>
      <c r="K531" s="328">
        <v>0.8685039391827174</v>
      </c>
      <c r="L531" s="328">
        <v>0.94142928790028102</v>
      </c>
      <c r="M531" s="328">
        <v>0.30759519044636119</v>
      </c>
      <c r="N531" s="328">
        <v>0.18590683330529423</v>
      </c>
      <c r="O531" s="328">
        <v>7.1881736669499263E-2</v>
      </c>
      <c r="P531" s="328">
        <v>0.72657601698672369</v>
      </c>
      <c r="Q531" s="328">
        <v>0.32382651686110542</v>
      </c>
      <c r="R531" s="328">
        <v>0.79002927210209517</v>
      </c>
      <c r="S531" s="328">
        <v>0.96600901691626007</v>
      </c>
      <c r="T531" s="328">
        <v>1.676799312652566E-2</v>
      </c>
      <c r="U531" s="328">
        <v>0.31221575444462979</v>
      </c>
      <c r="V531" s="328">
        <v>0.11855176659517608</v>
      </c>
      <c r="W531" s="328">
        <v>7.769910196114771E-2</v>
      </c>
      <c r="X531" s="328">
        <v>0.11993881155786279</v>
      </c>
      <c r="Y531" s="328">
        <v>0.99426391343941933</v>
      </c>
      <c r="Z531" s="328">
        <v>0.93326749208208604</v>
      </c>
      <c r="AA531" s="328">
        <v>2.5168279351940104E-2</v>
      </c>
      <c r="AB531" s="328">
        <v>0.27422652794681501</v>
      </c>
      <c r="AC531" s="328">
        <v>0.35727325683398981</v>
      </c>
      <c r="AD531" s="328">
        <v>0.11055893429703101</v>
      </c>
      <c r="AE531" s="328">
        <v>0.25129865166777909</v>
      </c>
      <c r="AF531" s="328">
        <v>0.60903340364521297</v>
      </c>
      <c r="AG531" s="328">
        <v>5.9936030678364283E-2</v>
      </c>
      <c r="AH531" s="328">
        <v>1.8809859495387826E-2</v>
      </c>
      <c r="AI531" s="328">
        <v>0.59088875051874301</v>
      </c>
      <c r="AJ531" s="328">
        <v>0.18232546489835855</v>
      </c>
      <c r="AK531" s="328">
        <v>0.88633088644176072</v>
      </c>
      <c r="AL531" s="328">
        <v>0.35485253017084251</v>
      </c>
      <c r="AM531" s="328">
        <v>0.2826401161000085</v>
      </c>
      <c r="AN531" s="328">
        <v>0.27348569137028855</v>
      </c>
      <c r="AO531" s="328">
        <v>0.11131094661184582</v>
      </c>
      <c r="AP531" s="328">
        <v>0.97128983621587817</v>
      </c>
      <c r="AQ531" s="328">
        <v>0.15319480382775374</v>
      </c>
      <c r="AR531" s="328">
        <v>6.4239456795862182E-2</v>
      </c>
      <c r="AS531" s="328">
        <v>0.97656758310649439</v>
      </c>
      <c r="AT531" s="328">
        <v>0.49062586722030188</v>
      </c>
      <c r="AU531" s="328">
        <v>0.37225238869672506</v>
      </c>
      <c r="AV531" s="328">
        <v>0.7387916930306857</v>
      </c>
      <c r="AW531" s="328">
        <v>0.27388251376469297</v>
      </c>
      <c r="AX531" s="328">
        <v>0.45248825923464975</v>
      </c>
      <c r="AY531" s="328">
        <v>0.62011473640392012</v>
      </c>
      <c r="AZ531" s="328">
        <v>0.18316892412439767</v>
      </c>
      <c r="BA531" s="328">
        <v>0.34886170547192785</v>
      </c>
      <c r="BB531" s="328">
        <v>0.75063329664717848</v>
      </c>
      <c r="BC531" s="328">
        <v>0.99000853845950676</v>
      </c>
      <c r="BD531" s="328">
        <v>0.33619364371494531</v>
      </c>
      <c r="BE531" s="328">
        <v>0.7240398336469247</v>
      </c>
      <c r="BF531" s="328">
        <v>0.18406311317654112</v>
      </c>
      <c r="BG531" s="328">
        <v>0.89541734981031884</v>
      </c>
      <c r="BH531" s="328">
        <v>0.78866151995976708</v>
      </c>
      <c r="BI531" s="328">
        <v>0.98458287782736353</v>
      </c>
      <c r="BJ531" s="328">
        <v>0.6028784087051271</v>
      </c>
      <c r="BK531" s="328">
        <v>0.63933048874990561</v>
      </c>
      <c r="BL531" s="328">
        <v>0.54582041398916914</v>
      </c>
      <c r="BM531" s="328">
        <v>7.1930867430122447E-2</v>
      </c>
      <c r="BN531" s="328">
        <v>0.63356703152979765</v>
      </c>
      <c r="BO531" s="328">
        <v>0.36504995077302582</v>
      </c>
      <c r="BP531" s="328">
        <v>0.81885279610184458</v>
      </c>
      <c r="BQ531" s="328">
        <v>0.46049725607275338</v>
      </c>
      <c r="BR531" s="328">
        <v>0.99984947061437102</v>
      </c>
      <c r="BS531" s="328">
        <v>0.6017322046297755</v>
      </c>
      <c r="BT531" s="328">
        <v>0.98893616273024865</v>
      </c>
      <c r="BU531" s="328">
        <v>0.73461303559274849</v>
      </c>
      <c r="BV531" s="328">
        <v>0.85663888035491098</v>
      </c>
      <c r="BW531" s="328">
        <v>0.45627575534328813</v>
      </c>
      <c r="BX531" s="328">
        <v>0.16002659386915763</v>
      </c>
      <c r="BY531" s="328">
        <v>0.97801045492987226</v>
      </c>
      <c r="BZ531" s="328">
        <v>0.46858539263219701</v>
      </c>
      <c r="CA531" s="328">
        <v>0.73540218042410488</v>
      </c>
      <c r="CB531" s="328">
        <v>8.4462095451497632E-2</v>
      </c>
      <c r="CC531" s="328">
        <v>0.12075590717385265</v>
      </c>
      <c r="CD531" s="328">
        <v>9.0864599285883418E-2</v>
      </c>
      <c r="CE531" s="328">
        <v>0.42914101192246346</v>
      </c>
      <c r="CF531" s="328">
        <v>0.14613574216438252</v>
      </c>
      <c r="CG531" s="328">
        <v>0.23064924262781794</v>
      </c>
      <c r="CH531" s="328">
        <v>0.27379202427454374</v>
      </c>
      <c r="CI531" s="328">
        <v>5.7659177526332428E-3</v>
      </c>
      <c r="CJ531" s="328">
        <v>0.85639471705142167</v>
      </c>
      <c r="CK531" s="328">
        <v>0.53440810597787824</v>
      </c>
      <c r="CL531" s="328">
        <v>4.1559840379359336E-2</v>
      </c>
      <c r="CM531" s="328">
        <v>0.46105515785773665</v>
      </c>
      <c r="CN531" s="328">
        <v>7.4435431884442238E-2</v>
      </c>
      <c r="CO531" s="328">
        <v>0.2992518747269246</v>
      </c>
      <c r="CP531" s="328">
        <v>0.30930347769140565</v>
      </c>
      <c r="CQ531" s="328">
        <v>0.29372830423275853</v>
      </c>
      <c r="CR531" s="328">
        <v>0.49867963076862853</v>
      </c>
      <c r="CS531" s="328">
        <v>0.36109525778008766</v>
      </c>
      <c r="CT531" s="328">
        <v>0.70254629172486638</v>
      </c>
      <c r="CU531" s="328">
        <v>3.8678635278454276E-2</v>
      </c>
      <c r="CV531" s="328">
        <v>0.93719154314055886</v>
      </c>
      <c r="CW531" s="329">
        <v>0.98204876628546156</v>
      </c>
    </row>
    <row r="532" spans="1:101" x14ac:dyDescent="0.25">
      <c r="A532" s="322">
        <v>530</v>
      </c>
      <c r="B532" s="327">
        <v>0.56480962693904058</v>
      </c>
      <c r="C532" s="328">
        <v>0.89312026629362617</v>
      </c>
      <c r="D532" s="328">
        <v>0.61678413799694032</v>
      </c>
      <c r="E532" s="328">
        <v>3.0970374389409194E-2</v>
      </c>
      <c r="F532" s="328">
        <v>0.86229687835012214</v>
      </c>
      <c r="G532" s="328">
        <v>0.40900609746820216</v>
      </c>
      <c r="H532" s="328">
        <v>0.19344761084135609</v>
      </c>
      <c r="I532" s="328">
        <v>0.63271938066933053</v>
      </c>
      <c r="J532" s="328">
        <v>0.56410553450108214</v>
      </c>
      <c r="K532" s="328">
        <v>0.74748452118936393</v>
      </c>
      <c r="L532" s="328">
        <v>0.30020498997277656</v>
      </c>
      <c r="M532" s="328">
        <v>0.48473408103299498</v>
      </c>
      <c r="N532" s="328">
        <v>0.82103363519683192</v>
      </c>
      <c r="O532" s="328">
        <v>0.80183692612409718</v>
      </c>
      <c r="P532" s="328">
        <v>3.0860186798968847E-2</v>
      </c>
      <c r="Q532" s="328">
        <v>0.5149123809301106</v>
      </c>
      <c r="R532" s="328">
        <v>0.6056629507241349</v>
      </c>
      <c r="S532" s="328">
        <v>0.41627207108512287</v>
      </c>
      <c r="T532" s="328">
        <v>0.94998911266890929</v>
      </c>
      <c r="U532" s="328">
        <v>0.16847582399796757</v>
      </c>
      <c r="V532" s="328">
        <v>0.84764996442691842</v>
      </c>
      <c r="W532" s="328">
        <v>0.78552429533778123</v>
      </c>
      <c r="X532" s="328">
        <v>0.12717299770278423</v>
      </c>
      <c r="Y532" s="328">
        <v>0.11554398620838935</v>
      </c>
      <c r="Z532" s="328">
        <v>0.4450047402931876</v>
      </c>
      <c r="AA532" s="328">
        <v>0.10145586920558114</v>
      </c>
      <c r="AB532" s="328">
        <v>0.74457017724494867</v>
      </c>
      <c r="AC532" s="328">
        <v>0.14658771261949721</v>
      </c>
      <c r="AD532" s="328">
        <v>0.98943989609851024</v>
      </c>
      <c r="AE532" s="328">
        <v>0.44965590308127013</v>
      </c>
      <c r="AF532" s="328">
        <v>0.82795018030896639</v>
      </c>
      <c r="AG532" s="328">
        <v>0.36065625649620792</v>
      </c>
      <c r="AH532" s="328">
        <v>0.54643550086168435</v>
      </c>
      <c r="AI532" s="328">
        <v>0.56306076057079135</v>
      </c>
      <c r="AJ532" s="328">
        <v>0.70889449666069315</v>
      </c>
      <c r="AK532" s="328">
        <v>0.8824665434590484</v>
      </c>
      <c r="AL532" s="328">
        <v>0.27870363948471599</v>
      </c>
      <c r="AM532" s="328">
        <v>0.84049707913187288</v>
      </c>
      <c r="AN532" s="328">
        <v>0.4396513442778236</v>
      </c>
      <c r="AO532" s="328">
        <v>0.24483105184071974</v>
      </c>
      <c r="AP532" s="328">
        <v>0.94405942182257885</v>
      </c>
      <c r="AQ532" s="328">
        <v>0.60737311989247011</v>
      </c>
      <c r="AR532" s="328">
        <v>0.14686742309267231</v>
      </c>
      <c r="AS532" s="328">
        <v>0.48650980081432116</v>
      </c>
      <c r="AT532" s="328">
        <v>7.9975932321333154E-2</v>
      </c>
      <c r="AU532" s="328">
        <v>9.6553460898369359E-2</v>
      </c>
      <c r="AV532" s="328">
        <v>0.91025970652626342</v>
      </c>
      <c r="AW532" s="328">
        <v>0.8329830277937682</v>
      </c>
      <c r="AX532" s="328">
        <v>0.97924374352564847</v>
      </c>
      <c r="AY532" s="328">
        <v>0.34168026421354325</v>
      </c>
      <c r="AZ532" s="328">
        <v>2.9884167688494223E-2</v>
      </c>
      <c r="BA532" s="328">
        <v>0.77817446452827732</v>
      </c>
      <c r="BB532" s="328">
        <v>0.35107737495933034</v>
      </c>
      <c r="BC532" s="328">
        <v>0.16059894122467822</v>
      </c>
      <c r="BD532" s="328">
        <v>6.034473804104401E-2</v>
      </c>
      <c r="BE532" s="328">
        <v>0.23730249017487015</v>
      </c>
      <c r="BF532" s="328">
        <v>5.4382427300779135E-2</v>
      </c>
      <c r="BG532" s="328">
        <v>0.15149139280645407</v>
      </c>
      <c r="BH532" s="328">
        <v>0.99805132972337685</v>
      </c>
      <c r="BI532" s="328">
        <v>0.45936443257963866</v>
      </c>
      <c r="BJ532" s="328">
        <v>0.17531441372254752</v>
      </c>
      <c r="BK532" s="328">
        <v>0.48228042140749405</v>
      </c>
      <c r="BL532" s="328">
        <v>0.110352981319223</v>
      </c>
      <c r="BM532" s="328">
        <v>0.81909203080901372</v>
      </c>
      <c r="BN532" s="328">
        <v>3.8075974266280399E-2</v>
      </c>
      <c r="BO532" s="328">
        <v>0.6164117734028558</v>
      </c>
      <c r="BP532" s="328">
        <v>0.66020519872600847</v>
      </c>
      <c r="BQ532" s="328">
        <v>0.59609482313304074</v>
      </c>
      <c r="BR532" s="328">
        <v>0.47841545018835063</v>
      </c>
      <c r="BS532" s="328">
        <v>0.96834351278957076</v>
      </c>
      <c r="BT532" s="328">
        <v>0.65371625576041392</v>
      </c>
      <c r="BU532" s="328">
        <v>0.70173268171655145</v>
      </c>
      <c r="BV532" s="328">
        <v>0.74888957452195459</v>
      </c>
      <c r="BW532" s="328">
        <v>0.54347714943533454</v>
      </c>
      <c r="BX532" s="328">
        <v>0.95659000381845694</v>
      </c>
      <c r="BY532" s="328">
        <v>0.5603155301197047</v>
      </c>
      <c r="BZ532" s="328">
        <v>0.44763892665115956</v>
      </c>
      <c r="CA532" s="328">
        <v>0.10081130248165238</v>
      </c>
      <c r="CB532" s="328">
        <v>0.95773905047194452</v>
      </c>
      <c r="CC532" s="328">
        <v>0.13652810189726239</v>
      </c>
      <c r="CD532" s="328">
        <v>0.28018993279301108</v>
      </c>
      <c r="CE532" s="328">
        <v>0.40612975860374778</v>
      </c>
      <c r="CF532" s="328">
        <v>0.14165459237126754</v>
      </c>
      <c r="CG532" s="328">
        <v>0.82449570806621697</v>
      </c>
      <c r="CH532" s="328">
        <v>0.18718710235416314</v>
      </c>
      <c r="CI532" s="328">
        <v>0.52791748274532146</v>
      </c>
      <c r="CJ532" s="328">
        <v>0.27201301088330188</v>
      </c>
      <c r="CK532" s="328">
        <v>0.53017548881495991</v>
      </c>
      <c r="CL532" s="328">
        <v>0.41984101207264679</v>
      </c>
      <c r="CM532" s="328">
        <v>0.62887950660280634</v>
      </c>
      <c r="CN532" s="328">
        <v>0.99371766035059839</v>
      </c>
      <c r="CO532" s="328">
        <v>0.3520115568144071</v>
      </c>
      <c r="CP532" s="328">
        <v>8.4890361729224928E-2</v>
      </c>
      <c r="CQ532" s="328">
        <v>0.63196126428653199</v>
      </c>
      <c r="CR532" s="328">
        <v>0.15257030143212624</v>
      </c>
      <c r="CS532" s="328">
        <v>0.85914667364886999</v>
      </c>
      <c r="CT532" s="328">
        <v>0.41041154729452956</v>
      </c>
      <c r="CU532" s="328">
        <v>7.7254877870023719E-2</v>
      </c>
      <c r="CV532" s="328">
        <v>0.35035214344603105</v>
      </c>
      <c r="CW532" s="329">
        <v>0.64942834928662951</v>
      </c>
    </row>
    <row r="533" spans="1:101" x14ac:dyDescent="0.25">
      <c r="A533" s="322">
        <v>531</v>
      </c>
      <c r="B533" s="327">
        <v>0.55046765131926723</v>
      </c>
      <c r="C533" s="328">
        <v>0.13189955831525335</v>
      </c>
      <c r="D533" s="328">
        <v>0.96175545025350484</v>
      </c>
      <c r="E533" s="328">
        <v>0.51330173508081955</v>
      </c>
      <c r="F533" s="328">
        <v>7.3735230903554161E-2</v>
      </c>
      <c r="G533" s="328">
        <v>9.5847869901077409E-2</v>
      </c>
      <c r="H533" s="328">
        <v>0.7915805413322099</v>
      </c>
      <c r="I533" s="328">
        <v>0.93885292981228918</v>
      </c>
      <c r="J533" s="328">
        <v>0.49075179797904411</v>
      </c>
      <c r="K533" s="328">
        <v>0.39727853108364486</v>
      </c>
      <c r="L533" s="328">
        <v>0.44980495186582314</v>
      </c>
      <c r="M533" s="328">
        <v>0.95821105938581219</v>
      </c>
      <c r="N533" s="328">
        <v>0.70073249566611739</v>
      </c>
      <c r="O533" s="328">
        <v>0.47869328036822889</v>
      </c>
      <c r="P533" s="328">
        <v>0.58328513163575302</v>
      </c>
      <c r="Q533" s="328">
        <v>0.47262731585462348</v>
      </c>
      <c r="R533" s="328">
        <v>0.52952885261301752</v>
      </c>
      <c r="S533" s="328">
        <v>0.34770812268748585</v>
      </c>
      <c r="T533" s="328">
        <v>0.55419917196699764</v>
      </c>
      <c r="U533" s="328">
        <v>8.4488524906917384E-2</v>
      </c>
      <c r="V533" s="328">
        <v>0.52978706831865119</v>
      </c>
      <c r="W533" s="328">
        <v>0.38398647874325853</v>
      </c>
      <c r="X533" s="328">
        <v>0.70962440229203505</v>
      </c>
      <c r="Y533" s="328">
        <v>6.2920941248583162E-2</v>
      </c>
      <c r="Z533" s="328">
        <v>0.73650123859064553</v>
      </c>
      <c r="AA533" s="328">
        <v>0.23491046833349483</v>
      </c>
      <c r="AB533" s="328">
        <v>0.71428441378039675</v>
      </c>
      <c r="AC533" s="328">
        <v>0.87675763276081065</v>
      </c>
      <c r="AD533" s="328">
        <v>0.8582782997480205</v>
      </c>
      <c r="AE533" s="328">
        <v>0.82551890697187846</v>
      </c>
      <c r="AF533" s="328">
        <v>0.75328696743101742</v>
      </c>
      <c r="AG533" s="328">
        <v>0.92188677201204161</v>
      </c>
      <c r="AH533" s="328">
        <v>9.820623155061492E-2</v>
      </c>
      <c r="AI533" s="328">
        <v>0.93222608833257103</v>
      </c>
      <c r="AJ533" s="328">
        <v>0.70515179595658495</v>
      </c>
      <c r="AK533" s="328">
        <v>0.35012972200898851</v>
      </c>
      <c r="AL533" s="328">
        <v>0.69469667980045835</v>
      </c>
      <c r="AM533" s="328">
        <v>0.26604227060140362</v>
      </c>
      <c r="AN533" s="328">
        <v>0.42823436049951447</v>
      </c>
      <c r="AO533" s="328">
        <v>0.85037077986110443</v>
      </c>
      <c r="AP533" s="328">
        <v>0.31089881826926646</v>
      </c>
      <c r="AQ533" s="328">
        <v>0.97468595473270225</v>
      </c>
      <c r="AR533" s="328">
        <v>0.16558641643620309</v>
      </c>
      <c r="AS533" s="328">
        <v>0.75838423507655506</v>
      </c>
      <c r="AT533" s="328">
        <v>0.62004126514393287</v>
      </c>
      <c r="AU533" s="328">
        <v>0.59321872510870399</v>
      </c>
      <c r="AV533" s="328">
        <v>0.79889740460649872</v>
      </c>
      <c r="AW533" s="328">
        <v>0.80856217289986265</v>
      </c>
      <c r="AX533" s="328">
        <v>0.77321059850582996</v>
      </c>
      <c r="AY533" s="328">
        <v>0.70534450057276543</v>
      </c>
      <c r="AZ533" s="328">
        <v>0.19503266431380339</v>
      </c>
      <c r="BA533" s="328">
        <v>0.84868610161602298</v>
      </c>
      <c r="BB533" s="328">
        <v>0.40639141457784977</v>
      </c>
      <c r="BC533" s="328">
        <v>0.99463704051071078</v>
      </c>
      <c r="BD533" s="328">
        <v>7.505681082074922E-2</v>
      </c>
      <c r="BE533" s="328">
        <v>0.28165980371522092</v>
      </c>
      <c r="BF533" s="328">
        <v>0.62385856684858965</v>
      </c>
      <c r="BG533" s="328">
        <v>0.29205187746265282</v>
      </c>
      <c r="BH533" s="328">
        <v>7.3994784912493117E-2</v>
      </c>
      <c r="BI533" s="328">
        <v>5.8408785919866979E-2</v>
      </c>
      <c r="BJ533" s="328">
        <v>0.43130485748047764</v>
      </c>
      <c r="BK533" s="328">
        <v>0.877294592737349</v>
      </c>
      <c r="BL533" s="328">
        <v>0.86339254253883535</v>
      </c>
      <c r="BM533" s="328">
        <v>2.3534073400721667E-3</v>
      </c>
      <c r="BN533" s="328">
        <v>0.61212818159352911</v>
      </c>
      <c r="BO533" s="328">
        <v>0.26549901139159826</v>
      </c>
      <c r="BP533" s="328">
        <v>0.90933980614565191</v>
      </c>
      <c r="BQ533" s="328">
        <v>0.97737643193920487</v>
      </c>
      <c r="BR533" s="328">
        <v>0.34678908211490267</v>
      </c>
      <c r="BS533" s="328">
        <v>0.57688520412663102</v>
      </c>
      <c r="BT533" s="328">
        <v>0.21245154779667774</v>
      </c>
      <c r="BU533" s="328">
        <v>0.34907946261418132</v>
      </c>
      <c r="BV533" s="328">
        <v>0.41477198662013226</v>
      </c>
      <c r="BW533" s="328">
        <v>0.99034485151689378</v>
      </c>
      <c r="BX533" s="328">
        <v>0.55385994440740305</v>
      </c>
      <c r="BY533" s="328">
        <v>0.15752391001331079</v>
      </c>
      <c r="BZ533" s="328">
        <v>0.2210586845612883</v>
      </c>
      <c r="CA533" s="328">
        <v>0.82280162190302653</v>
      </c>
      <c r="CB533" s="328">
        <v>0.52858901810526993</v>
      </c>
      <c r="CC533" s="328">
        <v>0.29567208271005385</v>
      </c>
      <c r="CD533" s="328">
        <v>0.15155420293314892</v>
      </c>
      <c r="CE533" s="328">
        <v>0.80156818988639889</v>
      </c>
      <c r="CF533" s="328">
        <v>0.4042655670892441</v>
      </c>
      <c r="CG533" s="328">
        <v>8.4602285826568924E-2</v>
      </c>
      <c r="CH533" s="328">
        <v>1.0937526094542349E-2</v>
      </c>
      <c r="CI533" s="328">
        <v>0.74764415078533375</v>
      </c>
      <c r="CJ533" s="328">
        <v>0.7966892300831292</v>
      </c>
      <c r="CK533" s="328">
        <v>0.15029087434861421</v>
      </c>
      <c r="CL533" s="328">
        <v>0.85500776676701573</v>
      </c>
      <c r="CM533" s="328">
        <v>0.10937667376823956</v>
      </c>
      <c r="CN533" s="328">
        <v>0.13185063791904583</v>
      </c>
      <c r="CO533" s="328">
        <v>0.96308871388287365</v>
      </c>
      <c r="CP533" s="328">
        <v>0.89622691620999118</v>
      </c>
      <c r="CQ533" s="328">
        <v>0.82656947493889565</v>
      </c>
      <c r="CR533" s="328">
        <v>0.63505213043997277</v>
      </c>
      <c r="CS533" s="328">
        <v>0.71829823353891364</v>
      </c>
      <c r="CT533" s="328">
        <v>0.61904688289393839</v>
      </c>
      <c r="CU533" s="328">
        <v>0.91612762219756405</v>
      </c>
      <c r="CV533" s="328">
        <v>0.50668154461099402</v>
      </c>
      <c r="CW533" s="329">
        <v>0.2623956651839281</v>
      </c>
    </row>
    <row r="534" spans="1:101" x14ac:dyDescent="0.25">
      <c r="A534" s="322">
        <v>532</v>
      </c>
      <c r="B534" s="327">
        <v>0.69314885530341441</v>
      </c>
      <c r="C534" s="328">
        <v>0.24404172557451975</v>
      </c>
      <c r="D534" s="328">
        <v>0.94795848959058659</v>
      </c>
      <c r="E534" s="328">
        <v>0.53361304834912393</v>
      </c>
      <c r="F534" s="328">
        <v>0.69248855622476713</v>
      </c>
      <c r="G534" s="328">
        <v>0.6462200150940216</v>
      </c>
      <c r="H534" s="328">
        <v>0.23349413232848537</v>
      </c>
      <c r="I534" s="328">
        <v>0.74984733612815191</v>
      </c>
      <c r="J534" s="328">
        <v>7.9103758151339187E-2</v>
      </c>
      <c r="K534" s="328">
        <v>0.16910743636028869</v>
      </c>
      <c r="L534" s="328">
        <v>0.84702869893486832</v>
      </c>
      <c r="M534" s="328">
        <v>0.99539226673489356</v>
      </c>
      <c r="N534" s="328">
        <v>0.98999760316451013</v>
      </c>
      <c r="O534" s="328">
        <v>0.24726129861656165</v>
      </c>
      <c r="P534" s="328">
        <v>0.55973912091951705</v>
      </c>
      <c r="Q534" s="328">
        <v>0.64663882145180374</v>
      </c>
      <c r="R534" s="328">
        <v>0.18932285412469096</v>
      </c>
      <c r="S534" s="328">
        <v>0.86465852590863834</v>
      </c>
      <c r="T534" s="328">
        <v>0.26732119404250376</v>
      </c>
      <c r="U534" s="328">
        <v>0.25606192677667394</v>
      </c>
      <c r="V534" s="328">
        <v>0.42658348735312579</v>
      </c>
      <c r="W534" s="328">
        <v>0.75531622522316533</v>
      </c>
      <c r="X534" s="328">
        <v>0.34455356907856699</v>
      </c>
      <c r="Y534" s="328">
        <v>0.41617558095115559</v>
      </c>
      <c r="Z534" s="328">
        <v>0.52736854283805368</v>
      </c>
      <c r="AA534" s="328">
        <v>0.83231025770191724</v>
      </c>
      <c r="AB534" s="328">
        <v>0.94540390383011452</v>
      </c>
      <c r="AC534" s="328">
        <v>3.4639741217648901E-2</v>
      </c>
      <c r="AD534" s="328">
        <v>0.60585255004136584</v>
      </c>
      <c r="AE534" s="328">
        <v>0.34033743189751142</v>
      </c>
      <c r="AF534" s="328">
        <v>0.53458654645210157</v>
      </c>
      <c r="AG534" s="328">
        <v>0.57082416332155828</v>
      </c>
      <c r="AH534" s="328">
        <v>0.30106953856046181</v>
      </c>
      <c r="AI534" s="328">
        <v>0.84584691301607062</v>
      </c>
      <c r="AJ534" s="328">
        <v>0.64946471873831246</v>
      </c>
      <c r="AK534" s="328">
        <v>0.58427729281270224</v>
      </c>
      <c r="AL534" s="328">
        <v>0.73162049868437729</v>
      </c>
      <c r="AM534" s="328">
        <v>4.8237291715444996E-2</v>
      </c>
      <c r="AN534" s="328">
        <v>0.40632301531195658</v>
      </c>
      <c r="AO534" s="328">
        <v>0.64281722557840748</v>
      </c>
      <c r="AP534" s="328">
        <v>0.87367226580428925</v>
      </c>
      <c r="AQ534" s="328">
        <v>0.4869262300504511</v>
      </c>
      <c r="AR534" s="328">
        <v>0.34613091586172295</v>
      </c>
      <c r="AS534" s="328">
        <v>0.76144711475841831</v>
      </c>
      <c r="AT534" s="328">
        <v>0.26454114031244846</v>
      </c>
      <c r="AU534" s="328">
        <v>0.93116034487736776</v>
      </c>
      <c r="AV534" s="328">
        <v>0.92761858562339961</v>
      </c>
      <c r="AW534" s="328">
        <v>0.98869617197093707</v>
      </c>
      <c r="AX534" s="328">
        <v>0.53700836203638858</v>
      </c>
      <c r="AY534" s="328">
        <v>0.48513277239475272</v>
      </c>
      <c r="AZ534" s="328">
        <v>0.30091924491332644</v>
      </c>
      <c r="BA534" s="328">
        <v>0.88007200562038723</v>
      </c>
      <c r="BB534" s="328">
        <v>0.59264367390085626</v>
      </c>
      <c r="BC534" s="328">
        <v>0.70500736875063286</v>
      </c>
      <c r="BD534" s="328">
        <v>0.58002800170661661</v>
      </c>
      <c r="BE534" s="328">
        <v>0.87919355305697167</v>
      </c>
      <c r="BF534" s="328">
        <v>0.22906805279299847</v>
      </c>
      <c r="BG534" s="328">
        <v>0.66837547061394709</v>
      </c>
      <c r="BH534" s="328">
        <v>0.62931236942185942</v>
      </c>
      <c r="BI534" s="328">
        <v>0.43261796576769584</v>
      </c>
      <c r="BJ534" s="328">
        <v>0.25682090136316571</v>
      </c>
      <c r="BK534" s="328">
        <v>0.65040838218419861</v>
      </c>
      <c r="BL534" s="328">
        <v>7.2538428587973769E-2</v>
      </c>
      <c r="BM534" s="328">
        <v>0.39782499186323061</v>
      </c>
      <c r="BN534" s="328">
        <v>0.36540846145121719</v>
      </c>
      <c r="BO534" s="328">
        <v>0.49040476445377124</v>
      </c>
      <c r="BP534" s="328">
        <v>0.83151662276157823</v>
      </c>
      <c r="BQ534" s="328">
        <v>0.29431069714204838</v>
      </c>
      <c r="BR534" s="328">
        <v>0.39355835267255035</v>
      </c>
      <c r="BS534" s="328">
        <v>0.65304009877610358</v>
      </c>
      <c r="BT534" s="328">
        <v>0.520779151363846</v>
      </c>
      <c r="BU534" s="328">
        <v>0.68265567116462211</v>
      </c>
      <c r="BV534" s="328">
        <v>7.0903948228076885E-2</v>
      </c>
      <c r="BW534" s="328">
        <v>0.31965646096876621</v>
      </c>
      <c r="BX534" s="328">
        <v>0.66629299083112681</v>
      </c>
      <c r="BY534" s="328">
        <v>2.7051333455876403E-3</v>
      </c>
      <c r="BZ534" s="328">
        <v>0.47423891785897765</v>
      </c>
      <c r="CA534" s="328">
        <v>0.65394054859710904</v>
      </c>
      <c r="CB534" s="328">
        <v>9.0162274788486485E-2</v>
      </c>
      <c r="CC534" s="328">
        <v>0.80638495096351459</v>
      </c>
      <c r="CD534" s="328">
        <v>0.56923576505284545</v>
      </c>
      <c r="CE534" s="328">
        <v>0.97468826311964074</v>
      </c>
      <c r="CF534" s="328">
        <v>0.85241138543450501</v>
      </c>
      <c r="CG534" s="328">
        <v>0.84533787198185917</v>
      </c>
      <c r="CH534" s="328">
        <v>0.34777921332652384</v>
      </c>
      <c r="CI534" s="328">
        <v>0.24030595978398139</v>
      </c>
      <c r="CJ534" s="328">
        <v>0.79010393807881929</v>
      </c>
      <c r="CK534" s="328">
        <v>0.85120964593988369</v>
      </c>
      <c r="CL534" s="328">
        <v>0.86575807633141633</v>
      </c>
      <c r="CM534" s="328">
        <v>0.63146964156180818</v>
      </c>
      <c r="CN534" s="328">
        <v>0.30826511603248896</v>
      </c>
      <c r="CO534" s="328">
        <v>8.9809055143538208E-2</v>
      </c>
      <c r="CP534" s="328">
        <v>0.88760299105339269</v>
      </c>
      <c r="CQ534" s="328">
        <v>0.91468408128816314</v>
      </c>
      <c r="CR534" s="328">
        <v>0.74105408425223551</v>
      </c>
      <c r="CS534" s="328">
        <v>0.6758156886345188</v>
      </c>
      <c r="CT534" s="328">
        <v>3.3615895509340632E-2</v>
      </c>
      <c r="CU534" s="328">
        <v>0.53747916314064681</v>
      </c>
      <c r="CV534" s="328">
        <v>0.51630546481816975</v>
      </c>
      <c r="CW534" s="329">
        <v>0.12093092836630803</v>
      </c>
    </row>
    <row r="535" spans="1:101" x14ac:dyDescent="0.25">
      <c r="A535" s="322">
        <v>533</v>
      </c>
      <c r="B535" s="327">
        <v>0.85753912946788713</v>
      </c>
      <c r="C535" s="328">
        <v>0.17976192690635218</v>
      </c>
      <c r="D535" s="328">
        <v>0.76196964804268474</v>
      </c>
      <c r="E535" s="328">
        <v>0.1566355698634494</v>
      </c>
      <c r="F535" s="328">
        <v>0.34787236807253064</v>
      </c>
      <c r="G535" s="328">
        <v>0.55041889981484204</v>
      </c>
      <c r="H535" s="328">
        <v>0.96114004936192288</v>
      </c>
      <c r="I535" s="328">
        <v>0.28836343392636143</v>
      </c>
      <c r="J535" s="328">
        <v>0.87607711971512536</v>
      </c>
      <c r="K535" s="328">
        <v>0.432057876264202</v>
      </c>
      <c r="L535" s="328">
        <v>0.12103128415923781</v>
      </c>
      <c r="M535" s="328">
        <v>0.65043924515714413</v>
      </c>
      <c r="N535" s="328">
        <v>2.9797344564411077E-2</v>
      </c>
      <c r="O535" s="328">
        <v>0.5954731401357698</v>
      </c>
      <c r="P535" s="328">
        <v>0.17489578275853046</v>
      </c>
      <c r="Q535" s="328">
        <v>0.90108316879726758</v>
      </c>
      <c r="R535" s="328">
        <v>0.39818871341877315</v>
      </c>
      <c r="S535" s="328">
        <v>0.70413711700300485</v>
      </c>
      <c r="T535" s="328">
        <v>0.34834442661022114</v>
      </c>
      <c r="U535" s="328">
        <v>0.7215066890680335</v>
      </c>
      <c r="V535" s="328">
        <v>0.98940160912585351</v>
      </c>
      <c r="W535" s="328">
        <v>0.44358593910850574</v>
      </c>
      <c r="X535" s="328">
        <v>3.9207421396278974E-2</v>
      </c>
      <c r="Y535" s="328">
        <v>0.288277111913958</v>
      </c>
      <c r="Z535" s="328">
        <v>0.6608503154572527</v>
      </c>
      <c r="AA535" s="328">
        <v>0.67151374645557338</v>
      </c>
      <c r="AB535" s="328">
        <v>0.37652889801692169</v>
      </c>
      <c r="AC535" s="328">
        <v>0.96048912789928687</v>
      </c>
      <c r="AD535" s="328">
        <v>0.23832702987365062</v>
      </c>
      <c r="AE535" s="328">
        <v>0.77267222915586697</v>
      </c>
      <c r="AF535" s="328">
        <v>0.10690556543900964</v>
      </c>
      <c r="AG535" s="328">
        <v>0.54201270208437169</v>
      </c>
      <c r="AH535" s="328">
        <v>0.54417604778083395</v>
      </c>
      <c r="AI535" s="328">
        <v>0.11091120878786676</v>
      </c>
      <c r="AJ535" s="328">
        <v>0.21519963977467382</v>
      </c>
      <c r="AK535" s="328">
        <v>0.39317955797522863</v>
      </c>
      <c r="AL535" s="328">
        <v>7.7679243373805384E-2</v>
      </c>
      <c r="AM535" s="328">
        <v>0.86482256083512876</v>
      </c>
      <c r="AN535" s="328">
        <v>0.51671059995460178</v>
      </c>
      <c r="AO535" s="328">
        <v>1.1341804573314462E-2</v>
      </c>
      <c r="AP535" s="328">
        <v>0.17931525662284464</v>
      </c>
      <c r="AQ535" s="328">
        <v>0.6030557048773475</v>
      </c>
      <c r="AR535" s="328">
        <v>0.50509324732722338</v>
      </c>
      <c r="AS535" s="328">
        <v>0.38794954607050974</v>
      </c>
      <c r="AT535" s="328">
        <v>0.57427768516260636</v>
      </c>
      <c r="AU535" s="328">
        <v>0.19899966808528213</v>
      </c>
      <c r="AV535" s="328">
        <v>0.81646401984690464</v>
      </c>
      <c r="AW535" s="328">
        <v>0.1397329893095911</v>
      </c>
      <c r="AX535" s="328">
        <v>0.81868504699416977</v>
      </c>
      <c r="AY535" s="328">
        <v>0.44205998244438138</v>
      </c>
      <c r="AZ535" s="328">
        <v>0.79205533629062685</v>
      </c>
      <c r="BA535" s="328">
        <v>0.96861681476533001</v>
      </c>
      <c r="BB535" s="328">
        <v>0.56957814240874249</v>
      </c>
      <c r="BC535" s="328">
        <v>0.32270556765741221</v>
      </c>
      <c r="BD535" s="328">
        <v>0.70236807201602947</v>
      </c>
      <c r="BE535" s="328">
        <v>0.37808850401102223</v>
      </c>
      <c r="BF535" s="328">
        <v>0.6062569715682633</v>
      </c>
      <c r="BG535" s="328">
        <v>0.3007647855826554</v>
      </c>
      <c r="BH535" s="328">
        <v>2.7578367147285121E-2</v>
      </c>
      <c r="BI535" s="328">
        <v>8.9664035318614665E-2</v>
      </c>
      <c r="BJ535" s="328">
        <v>0.70913066859788287</v>
      </c>
      <c r="BK535" s="328">
        <v>0.2689458549316861</v>
      </c>
      <c r="BL535" s="328">
        <v>0.69647816136192664</v>
      </c>
      <c r="BM535" s="328">
        <v>0.18197278501449698</v>
      </c>
      <c r="BN535" s="328">
        <v>0.75817082035720973</v>
      </c>
      <c r="BO535" s="328">
        <v>0.14145658976867637</v>
      </c>
      <c r="BP535" s="328">
        <v>0.62310850970087595</v>
      </c>
      <c r="BQ535" s="328">
        <v>0.73904444512005796</v>
      </c>
      <c r="BR535" s="328">
        <v>0.70517734802185839</v>
      </c>
      <c r="BS535" s="328">
        <v>0.13950653939401736</v>
      </c>
      <c r="BT535" s="328">
        <v>0.81658091995345217</v>
      </c>
      <c r="BU535" s="328">
        <v>0.65556581538877245</v>
      </c>
      <c r="BV535" s="328">
        <v>0.91816915822167755</v>
      </c>
      <c r="BW535" s="328">
        <v>0.50432690385474821</v>
      </c>
      <c r="BX535" s="328">
        <v>1.2208573453145188E-2</v>
      </c>
      <c r="BY535" s="328">
        <v>0.24917633473612999</v>
      </c>
      <c r="BZ535" s="328">
        <v>0.76351620989026436</v>
      </c>
      <c r="CA535" s="328">
        <v>0.6863726485239523</v>
      </c>
      <c r="CB535" s="328">
        <v>0.42150100406927127</v>
      </c>
      <c r="CC535" s="328">
        <v>3.1307553358082885E-2</v>
      </c>
      <c r="CD535" s="328">
        <v>0.32806829836017926</v>
      </c>
      <c r="CE535" s="328">
        <v>0.40743332131251231</v>
      </c>
      <c r="CF535" s="328">
        <v>0.24548328864228641</v>
      </c>
      <c r="CG535" s="328">
        <v>0.98370034857723798</v>
      </c>
      <c r="CH535" s="328">
        <v>0.9747967168641205</v>
      </c>
      <c r="CI535" s="328">
        <v>0.9084726152714131</v>
      </c>
      <c r="CJ535" s="328">
        <v>0.69963368194427034</v>
      </c>
      <c r="CK535" s="328">
        <v>0.63670079166554494</v>
      </c>
      <c r="CL535" s="328">
        <v>0.26907665540105619</v>
      </c>
      <c r="CM535" s="328">
        <v>0.68375071644273744</v>
      </c>
      <c r="CN535" s="328">
        <v>0.50069531261799516</v>
      </c>
      <c r="CO535" s="328">
        <v>0.30536530707535459</v>
      </c>
      <c r="CP535" s="328">
        <v>0.29560181630192162</v>
      </c>
      <c r="CQ535" s="328">
        <v>0.74318422246007398</v>
      </c>
      <c r="CR535" s="328">
        <v>9.7741468902889928E-2</v>
      </c>
      <c r="CS535" s="328">
        <v>0.37136224527601991</v>
      </c>
      <c r="CT535" s="328">
        <v>0.39086725646516829</v>
      </c>
      <c r="CU535" s="328">
        <v>0.41350557687339595</v>
      </c>
      <c r="CV535" s="328">
        <v>0.65294348100772481</v>
      </c>
      <c r="CW535" s="329">
        <v>0.90247594377809137</v>
      </c>
    </row>
    <row r="536" spans="1:101" x14ac:dyDescent="0.25">
      <c r="A536" s="322">
        <v>534</v>
      </c>
      <c r="B536" s="327">
        <v>0.54777236174439459</v>
      </c>
      <c r="C536" s="328">
        <v>0.34875184449990027</v>
      </c>
      <c r="D536" s="328">
        <v>0.25254953343834163</v>
      </c>
      <c r="E536" s="328">
        <v>2.682744329128095E-2</v>
      </c>
      <c r="F536" s="328">
        <v>0.51044032980879717</v>
      </c>
      <c r="G536" s="328">
        <v>0.7866165063092545</v>
      </c>
      <c r="H536" s="328">
        <v>0.72193115604305125</v>
      </c>
      <c r="I536" s="328">
        <v>0.2117390184960577</v>
      </c>
      <c r="J536" s="328">
        <v>0.31716541436853607</v>
      </c>
      <c r="K536" s="328">
        <v>0.62756472258427665</v>
      </c>
      <c r="L536" s="328">
        <v>0.19821711991141289</v>
      </c>
      <c r="M536" s="328">
        <v>0.63248520613295245</v>
      </c>
      <c r="N536" s="328">
        <v>0.86142638772036584</v>
      </c>
      <c r="O536" s="328">
        <v>0.21066152234193947</v>
      </c>
      <c r="P536" s="328">
        <v>0.84974290235100369</v>
      </c>
      <c r="Q536" s="328">
        <v>0.86130764143652461</v>
      </c>
      <c r="R536" s="328">
        <v>0.32115839970892335</v>
      </c>
      <c r="S536" s="328">
        <v>0.13234015192023696</v>
      </c>
      <c r="T536" s="328">
        <v>0.81109206774008502</v>
      </c>
      <c r="U536" s="328">
        <v>0.2104455237437115</v>
      </c>
      <c r="V536" s="328">
        <v>0.74398627200992484</v>
      </c>
      <c r="W536" s="328">
        <v>4.2972926560387537E-2</v>
      </c>
      <c r="X536" s="328">
        <v>0.91972158591619668</v>
      </c>
      <c r="Y536" s="328">
        <v>0.56374026104719821</v>
      </c>
      <c r="Z536" s="328">
        <v>0.4509741264200966</v>
      </c>
      <c r="AA536" s="328">
        <v>0.51528693078525478</v>
      </c>
      <c r="AB536" s="328">
        <v>0.33474962521547802</v>
      </c>
      <c r="AC536" s="328">
        <v>0.47317880353931407</v>
      </c>
      <c r="AD536" s="328">
        <v>3.1405551005592613E-2</v>
      </c>
      <c r="AE536" s="328">
        <v>0.28256249929051069</v>
      </c>
      <c r="AF536" s="328">
        <v>6.4475052967043922E-2</v>
      </c>
      <c r="AG536" s="328">
        <v>0.19817730054010751</v>
      </c>
      <c r="AH536" s="328">
        <v>0.45101686565315457</v>
      </c>
      <c r="AI536" s="328">
        <v>0.29112631730022009</v>
      </c>
      <c r="AJ536" s="328">
        <v>0.13041009735647879</v>
      </c>
      <c r="AK536" s="328">
        <v>0.48251080110256028</v>
      </c>
      <c r="AL536" s="328">
        <v>0.79340127152448536</v>
      </c>
      <c r="AM536" s="328">
        <v>0.67224713016779258</v>
      </c>
      <c r="AN536" s="328">
        <v>0.32629059871995469</v>
      </c>
      <c r="AO536" s="328">
        <v>0.46547765857294321</v>
      </c>
      <c r="AP536" s="328">
        <v>0.92533670158873105</v>
      </c>
      <c r="AQ536" s="328">
        <v>0.57356219923651963</v>
      </c>
      <c r="AR536" s="328">
        <v>0.7097243675497058</v>
      </c>
      <c r="AS536" s="328">
        <v>0.45966821542158565</v>
      </c>
      <c r="AT536" s="328">
        <v>0.98539261542510026</v>
      </c>
      <c r="AU536" s="328">
        <v>0.78763695482663665</v>
      </c>
      <c r="AV536" s="328">
        <v>0.68509650180718684</v>
      </c>
      <c r="AW536" s="328">
        <v>0.95097331640475979</v>
      </c>
      <c r="AX536" s="328">
        <v>0.46625979707646814</v>
      </c>
      <c r="AY536" s="328">
        <v>0.82086020464163933</v>
      </c>
      <c r="AZ536" s="328">
        <v>0.6549083015780921</v>
      </c>
      <c r="BA536" s="328">
        <v>0.1971399208556095</v>
      </c>
      <c r="BB536" s="328">
        <v>6.8220002432122229E-3</v>
      </c>
      <c r="BC536" s="328">
        <v>0.77888987935358611</v>
      </c>
      <c r="BD536" s="328">
        <v>0.1265728592269717</v>
      </c>
      <c r="BE536" s="328">
        <v>0.86857181793747351</v>
      </c>
      <c r="BF536" s="328">
        <v>0.66862415250484308</v>
      </c>
      <c r="BG536" s="328">
        <v>0.75008690479513085</v>
      </c>
      <c r="BH536" s="328">
        <v>0.17075597602831261</v>
      </c>
      <c r="BI536" s="328">
        <v>0.87610982679223093</v>
      </c>
      <c r="BJ536" s="328">
        <v>0.31447385861681454</v>
      </c>
      <c r="BK536" s="328">
        <v>0.79910288335419133</v>
      </c>
      <c r="BL536" s="328">
        <v>0.76211983785350856</v>
      </c>
      <c r="BM536" s="328">
        <v>0.97626947965825739</v>
      </c>
      <c r="BN536" s="328">
        <v>0.4865034248088671</v>
      </c>
      <c r="BO536" s="328">
        <v>0.27858916856605465</v>
      </c>
      <c r="BP536" s="328">
        <v>0.22465237610807209</v>
      </c>
      <c r="BQ536" s="328">
        <v>0.40275369376668668</v>
      </c>
      <c r="BR536" s="328">
        <v>0.2996920503318663</v>
      </c>
      <c r="BS536" s="328">
        <v>0.3603554171508061</v>
      </c>
      <c r="BT536" s="328">
        <v>0.87388265646451679</v>
      </c>
      <c r="BU536" s="328">
        <v>4.2290339531007248E-2</v>
      </c>
      <c r="BV536" s="328">
        <v>0.5127042551340466</v>
      </c>
      <c r="BW536" s="328">
        <v>1.7733068800113161E-2</v>
      </c>
      <c r="BX536" s="328">
        <v>0.76527727478496343</v>
      </c>
      <c r="BY536" s="328">
        <v>0.36608709611597434</v>
      </c>
      <c r="BZ536" s="328">
        <v>0.45041140590664086</v>
      </c>
      <c r="CA536" s="328">
        <v>0.42113146398475543</v>
      </c>
      <c r="CB536" s="328">
        <v>3.4169560381116959E-2</v>
      </c>
      <c r="CC536" s="328">
        <v>0.93702737536599279</v>
      </c>
      <c r="CD536" s="328">
        <v>0.47832853195499947</v>
      </c>
      <c r="CE536" s="328">
        <v>0.55048791196754987</v>
      </c>
      <c r="CF536" s="328">
        <v>0.22405936959177919</v>
      </c>
      <c r="CG536" s="328">
        <v>0.46197655696074813</v>
      </c>
      <c r="CH536" s="328">
        <v>0.3807692132088043</v>
      </c>
      <c r="CI536" s="328">
        <v>0.3570585533636681</v>
      </c>
      <c r="CJ536" s="328">
        <v>0.26075025415125275</v>
      </c>
      <c r="CK536" s="328">
        <v>0.48774245948213868</v>
      </c>
      <c r="CL536" s="328">
        <v>0.78930216308846202</v>
      </c>
      <c r="CM536" s="328">
        <v>4.0484212031668854E-2</v>
      </c>
      <c r="CN536" s="328">
        <v>0.71940770389907804</v>
      </c>
      <c r="CO536" s="328">
        <v>0.13494985357944689</v>
      </c>
      <c r="CP536" s="328">
        <v>0.71802801293830676</v>
      </c>
      <c r="CQ536" s="328">
        <v>0.77713576978598731</v>
      </c>
      <c r="CR536" s="328">
        <v>0.29008991378064675</v>
      </c>
      <c r="CS536" s="328">
        <v>0.20621159366621988</v>
      </c>
      <c r="CT536" s="328">
        <v>0.60576712047565473</v>
      </c>
      <c r="CU536" s="328">
        <v>0.75708130471130186</v>
      </c>
      <c r="CV536" s="328">
        <v>0.39337911308424278</v>
      </c>
      <c r="CW536" s="329">
        <v>0.66246966513898808</v>
      </c>
    </row>
    <row r="537" spans="1:101" x14ac:dyDescent="0.25">
      <c r="A537" s="322">
        <v>535</v>
      </c>
      <c r="B537" s="327">
        <v>0.237707587946411</v>
      </c>
      <c r="C537" s="328">
        <v>0.80628804812491706</v>
      </c>
      <c r="D537" s="328">
        <v>0.50403920773671151</v>
      </c>
      <c r="E537" s="328">
        <v>0.18043661292914237</v>
      </c>
      <c r="F537" s="328">
        <v>0.76543715686217273</v>
      </c>
      <c r="G537" s="328">
        <v>0.86435091336209702</v>
      </c>
      <c r="H537" s="328">
        <v>0.3476461045752508</v>
      </c>
      <c r="I537" s="328">
        <v>0.80003194556184187</v>
      </c>
      <c r="J537" s="328">
        <v>0.79382255664480539</v>
      </c>
      <c r="K537" s="328">
        <v>0.74603904229918805</v>
      </c>
      <c r="L537" s="328">
        <v>0.11105613159931282</v>
      </c>
      <c r="M537" s="328">
        <v>0.62373270064523756</v>
      </c>
      <c r="N537" s="328">
        <v>0.88797445046328094</v>
      </c>
      <c r="O537" s="328">
        <v>0.34806563472338414</v>
      </c>
      <c r="P537" s="328">
        <v>0.9262350666776813</v>
      </c>
      <c r="Q537" s="328">
        <v>0.31078929079193074</v>
      </c>
      <c r="R537" s="328">
        <v>0.58403938307993908</v>
      </c>
      <c r="S537" s="328">
        <v>0.28977860249748311</v>
      </c>
      <c r="T537" s="328">
        <v>0.99081355521459669</v>
      </c>
      <c r="U537" s="328">
        <v>0.71483272198657111</v>
      </c>
      <c r="V537" s="328">
        <v>0.24524185889508132</v>
      </c>
      <c r="W537" s="328">
        <v>9.3859395971249704E-2</v>
      </c>
      <c r="X537" s="328">
        <v>0.72007339300973605</v>
      </c>
      <c r="Y537" s="328">
        <v>0.89605827621918843</v>
      </c>
      <c r="Z537" s="328">
        <v>0.67608874546258768</v>
      </c>
      <c r="AA537" s="328">
        <v>0.53431500876156335</v>
      </c>
      <c r="AB537" s="328">
        <v>0.75103359328321528</v>
      </c>
      <c r="AC537" s="328">
        <v>0.27828356139650401</v>
      </c>
      <c r="AD537" s="328">
        <v>0.52589393627846714</v>
      </c>
      <c r="AE537" s="328">
        <v>0.81638234263881504</v>
      </c>
      <c r="AF537" s="328">
        <v>0.3462357926753783</v>
      </c>
      <c r="AG537" s="328">
        <v>9.095921722642375E-2</v>
      </c>
      <c r="AH537" s="328">
        <v>0.1448104922344462</v>
      </c>
      <c r="AI537" s="328">
        <v>0.77267366708821261</v>
      </c>
      <c r="AJ537" s="328">
        <v>0.72443652163388528</v>
      </c>
      <c r="AK537" s="328">
        <v>0.7799968714154295</v>
      </c>
      <c r="AL537" s="328">
        <v>0.9846448020734393</v>
      </c>
      <c r="AM537" s="328">
        <v>0.3924932036436779</v>
      </c>
      <c r="AN537" s="328">
        <v>0.19580066509167815</v>
      </c>
      <c r="AO537" s="328">
        <v>0.11066654639072082</v>
      </c>
      <c r="AP537" s="328">
        <v>0.90660110814571127</v>
      </c>
      <c r="AQ537" s="328">
        <v>0.25863875637926448</v>
      </c>
      <c r="AR537" s="328">
        <v>0.73739408347769619</v>
      </c>
      <c r="AS537" s="328">
        <v>0.95832459622256261</v>
      </c>
      <c r="AT537" s="328">
        <v>0.65225957630147935</v>
      </c>
      <c r="AU537" s="328">
        <v>0.43660526029991598</v>
      </c>
      <c r="AV537" s="328">
        <v>0.45239283862646307</v>
      </c>
      <c r="AW537" s="328">
        <v>0.33292059679720887</v>
      </c>
      <c r="AX537" s="328">
        <v>0.44521152635865668</v>
      </c>
      <c r="AY537" s="328">
        <v>0.82688704736929464</v>
      </c>
      <c r="AZ537" s="328">
        <v>0.90549085459153478</v>
      </c>
      <c r="BA537" s="328">
        <v>0.61200558876179034</v>
      </c>
      <c r="BB537" s="328">
        <v>0.13328602015282609</v>
      </c>
      <c r="BC537" s="328">
        <v>0.67678064015872563</v>
      </c>
      <c r="BD537" s="328">
        <v>0.40823256847550882</v>
      </c>
      <c r="BE537" s="328">
        <v>0.76136583248068312</v>
      </c>
      <c r="BF537" s="328">
        <v>0.22190243528681064</v>
      </c>
      <c r="BG537" s="328">
        <v>5.275032338317609E-2</v>
      </c>
      <c r="BH537" s="328">
        <v>7.1731241714394045E-2</v>
      </c>
      <c r="BI537" s="328">
        <v>0.99725148764736016</v>
      </c>
      <c r="BJ537" s="328">
        <v>0.93862589091515969</v>
      </c>
      <c r="BK537" s="328">
        <v>0.22554174845981567</v>
      </c>
      <c r="BL537" s="328">
        <v>0.54499096678402403</v>
      </c>
      <c r="BM537" s="328">
        <v>0.29277509655222067</v>
      </c>
      <c r="BN537" s="328">
        <v>0.88988535378587308</v>
      </c>
      <c r="BO537" s="328">
        <v>3.1047134990091152E-2</v>
      </c>
      <c r="BP537" s="328">
        <v>0.51124186233931068</v>
      </c>
      <c r="BQ537" s="328">
        <v>0.72196435852820007</v>
      </c>
      <c r="BR537" s="328">
        <v>0.50680839092950491</v>
      </c>
      <c r="BS537" s="328">
        <v>0.9979566650012901</v>
      </c>
      <c r="BT537" s="328">
        <v>0.43422075030831042</v>
      </c>
      <c r="BU537" s="328">
        <v>0.77062389054448488</v>
      </c>
      <c r="BV537" s="328">
        <v>0.56028048095337768</v>
      </c>
      <c r="BW537" s="328">
        <v>3.4966447680255364E-2</v>
      </c>
      <c r="BX537" s="328">
        <v>9.6907776929340717E-2</v>
      </c>
      <c r="BY537" s="328">
        <v>0.27528059887529643</v>
      </c>
      <c r="BZ537" s="328">
        <v>0.68735660052207193</v>
      </c>
      <c r="CA537" s="328">
        <v>0.70160774505268186</v>
      </c>
      <c r="CB537" s="328">
        <v>0.88456393391473576</v>
      </c>
      <c r="CC537" s="328">
        <v>0.12184905777565458</v>
      </c>
      <c r="CD537" s="328">
        <v>0.5323240089959711</v>
      </c>
      <c r="CE537" s="328">
        <v>0.57180475061906955</v>
      </c>
      <c r="CF537" s="328">
        <v>0.44336814882164988</v>
      </c>
      <c r="CG537" s="328">
        <v>0.23997058157920392</v>
      </c>
      <c r="CH537" s="328">
        <v>0.65035066343979908</v>
      </c>
      <c r="CI537" s="328">
        <v>0.82376347325521682</v>
      </c>
      <c r="CJ537" s="328">
        <v>0.4131706245859379</v>
      </c>
      <c r="CK537" s="328">
        <v>0.26053456930563801</v>
      </c>
      <c r="CL537" s="328">
        <v>3.3340628666097993E-2</v>
      </c>
      <c r="CM537" s="328">
        <v>0.44869149531441543</v>
      </c>
      <c r="CN537" s="328">
        <v>0.8302563515149286</v>
      </c>
      <c r="CO537" s="328">
        <v>0.10484856193698189</v>
      </c>
      <c r="CP537" s="328">
        <v>0.4497834246691168</v>
      </c>
      <c r="CQ537" s="328">
        <v>0.80336409335125381</v>
      </c>
      <c r="CR537" s="328">
        <v>0.37131121275695822</v>
      </c>
      <c r="CS537" s="328">
        <v>0.43974430151580535</v>
      </c>
      <c r="CT537" s="328">
        <v>0.92715024339354812</v>
      </c>
      <c r="CU537" s="328">
        <v>5.8429039494744206E-2</v>
      </c>
      <c r="CV537" s="328">
        <v>0.49159446635382653</v>
      </c>
      <c r="CW537" s="329">
        <v>0.39522322556441214</v>
      </c>
    </row>
    <row r="538" spans="1:101" x14ac:dyDescent="0.25">
      <c r="A538" s="322">
        <v>536</v>
      </c>
      <c r="B538" s="327">
        <v>0.64019655558750177</v>
      </c>
      <c r="C538" s="328">
        <v>0.57341705089473494</v>
      </c>
      <c r="D538" s="328">
        <v>0.50220450642676751</v>
      </c>
      <c r="E538" s="328">
        <v>0.73219030128055995</v>
      </c>
      <c r="F538" s="328">
        <v>0.31755509519617031</v>
      </c>
      <c r="G538" s="328">
        <v>0.54160329203667867</v>
      </c>
      <c r="H538" s="328">
        <v>0.4377617702042591</v>
      </c>
      <c r="I538" s="328">
        <v>0.50673305017020098</v>
      </c>
      <c r="J538" s="328">
        <v>0.89864585474944247</v>
      </c>
      <c r="K538" s="328">
        <v>0.76340697828002391</v>
      </c>
      <c r="L538" s="328">
        <v>0.12590741854725462</v>
      </c>
      <c r="M538" s="328">
        <v>0.24112153314019213</v>
      </c>
      <c r="N538" s="328">
        <v>0.44479394812899398</v>
      </c>
      <c r="O538" s="328">
        <v>7.8996501508408201E-3</v>
      </c>
      <c r="P538" s="328">
        <v>0.6851909702951926</v>
      </c>
      <c r="Q538" s="328">
        <v>0.64915079996827707</v>
      </c>
      <c r="R538" s="328">
        <v>0.18402113206843218</v>
      </c>
      <c r="S538" s="328">
        <v>0.55837556446920011</v>
      </c>
      <c r="T538" s="328">
        <v>0.8893035064325705</v>
      </c>
      <c r="U538" s="328">
        <v>0.97079058081759495</v>
      </c>
      <c r="V538" s="328">
        <v>0.70477454600269862</v>
      </c>
      <c r="W538" s="328">
        <v>0.65631790755751407</v>
      </c>
      <c r="X538" s="328">
        <v>0.35131546648431766</v>
      </c>
      <c r="Y538" s="328">
        <v>3.4341759266086846E-2</v>
      </c>
      <c r="Z538" s="328">
        <v>0.16923663692932678</v>
      </c>
      <c r="AA538" s="328">
        <v>0.76955421326337969</v>
      </c>
      <c r="AB538" s="328">
        <v>0.38575657267706553</v>
      </c>
      <c r="AC538" s="328">
        <v>0.53324760629461343</v>
      </c>
      <c r="AD538" s="328">
        <v>0.87290581822533242</v>
      </c>
      <c r="AE538" s="328">
        <v>0.38756935276854154</v>
      </c>
      <c r="AF538" s="328">
        <v>0.54081143326227998</v>
      </c>
      <c r="AG538" s="328">
        <v>0.499106322512467</v>
      </c>
      <c r="AH538" s="328">
        <v>0.15512818412286489</v>
      </c>
      <c r="AI538" s="328">
        <v>0.79144398237362812</v>
      </c>
      <c r="AJ538" s="328">
        <v>0.59739334102795016</v>
      </c>
      <c r="AK538" s="328">
        <v>0.8027637056643222</v>
      </c>
      <c r="AL538" s="328">
        <v>0.52323639535068267</v>
      </c>
      <c r="AM538" s="328">
        <v>0.22679057507282963</v>
      </c>
      <c r="AN538" s="328">
        <v>0.31159317421091015</v>
      </c>
      <c r="AO538" s="328">
        <v>0.1000836346661389</v>
      </c>
      <c r="AP538" s="328">
        <v>0.6541956943602989</v>
      </c>
      <c r="AQ538" s="328">
        <v>0.93679291521066421</v>
      </c>
      <c r="AR538" s="328">
        <v>0.82499405381729396</v>
      </c>
      <c r="AS538" s="328">
        <v>0.63510850177376632</v>
      </c>
      <c r="AT538" s="328">
        <v>0.65847803922055004</v>
      </c>
      <c r="AU538" s="328">
        <v>0.74412319046758491</v>
      </c>
      <c r="AV538" s="328">
        <v>0.59499749034366012</v>
      </c>
      <c r="AW538" s="328">
        <v>0.68164685216077259</v>
      </c>
      <c r="AX538" s="328">
        <v>0.55023283836063541</v>
      </c>
      <c r="AY538" s="328">
        <v>0.58775631472403256</v>
      </c>
      <c r="AZ538" s="328">
        <v>0.69171375261229695</v>
      </c>
      <c r="BA538" s="328">
        <v>0.91651077445934459</v>
      </c>
      <c r="BB538" s="328">
        <v>0.26569074600764342</v>
      </c>
      <c r="BC538" s="328">
        <v>0.76292116636519025</v>
      </c>
      <c r="BD538" s="328">
        <v>0.8902552927969607</v>
      </c>
      <c r="BE538" s="328">
        <v>0.10496517170741448</v>
      </c>
      <c r="BF538" s="328">
        <v>0.69811857642660691</v>
      </c>
      <c r="BG538" s="328">
        <v>0.47227737684575333</v>
      </c>
      <c r="BH538" s="328">
        <v>0.57937739574980895</v>
      </c>
      <c r="BI538" s="328">
        <v>3.4180352807837489E-2</v>
      </c>
      <c r="BJ538" s="328">
        <v>0.94157334228954803</v>
      </c>
      <c r="BK538" s="328">
        <v>0.88055010049046545</v>
      </c>
      <c r="BL538" s="328">
        <v>0.54255831912617669</v>
      </c>
      <c r="BM538" s="328">
        <v>0.79711478351961862</v>
      </c>
      <c r="BN538" s="328">
        <v>0.9113581751560007</v>
      </c>
      <c r="BO538" s="328">
        <v>0.19183326182039884</v>
      </c>
      <c r="BP538" s="328">
        <v>2.348411435222264E-2</v>
      </c>
      <c r="BQ538" s="328">
        <v>0.20922912375912084</v>
      </c>
      <c r="BR538" s="328">
        <v>0.41484011413201394</v>
      </c>
      <c r="BS538" s="328">
        <v>0.85405180271115322</v>
      </c>
      <c r="BT538" s="328">
        <v>0.23967774763517902</v>
      </c>
      <c r="BU538" s="328">
        <v>0.65002080520018679</v>
      </c>
      <c r="BV538" s="328">
        <v>0.74357155131375219</v>
      </c>
      <c r="BW538" s="328">
        <v>0.61229322028333777</v>
      </c>
      <c r="BX538" s="328">
        <v>0.86379362991182096</v>
      </c>
      <c r="BY538" s="328">
        <v>9.1833695599050191E-2</v>
      </c>
      <c r="BZ538" s="328">
        <v>0.45258206139574986</v>
      </c>
      <c r="CA538" s="328">
        <v>0.17009408213866539</v>
      </c>
      <c r="CB538" s="328">
        <v>0.90288486182851613</v>
      </c>
      <c r="CC538" s="328">
        <v>0.87319741667653106</v>
      </c>
      <c r="CD538" s="328">
        <v>0.10227247064714051</v>
      </c>
      <c r="CE538" s="328">
        <v>0.48608404603816702</v>
      </c>
      <c r="CF538" s="328">
        <v>0.74522946385828703</v>
      </c>
      <c r="CG538" s="328">
        <v>0.30342980441654444</v>
      </c>
      <c r="CH538" s="328">
        <v>0.15060753092763179</v>
      </c>
      <c r="CI538" s="328">
        <v>0.76938701504584173</v>
      </c>
      <c r="CJ538" s="328">
        <v>0.34859383585058956</v>
      </c>
      <c r="CK538" s="328">
        <v>6.4550521513665249E-2</v>
      </c>
      <c r="CL538" s="328">
        <v>0.24932573591331231</v>
      </c>
      <c r="CM538" s="328">
        <v>0.5929964843762765</v>
      </c>
      <c r="CN538" s="328">
        <v>0.32567405948681882</v>
      </c>
      <c r="CO538" s="328">
        <v>0.74575866197256269</v>
      </c>
      <c r="CP538" s="328">
        <v>0.57072126525213918</v>
      </c>
      <c r="CQ538" s="328">
        <v>4.4692387900932218E-2</v>
      </c>
      <c r="CR538" s="328">
        <v>0.83839933169757619</v>
      </c>
      <c r="CS538" s="328">
        <v>1.2435507888004516E-2</v>
      </c>
      <c r="CT538" s="328">
        <v>0.79374768383376781</v>
      </c>
      <c r="CU538" s="328">
        <v>0.12414582299986932</v>
      </c>
      <c r="CV538" s="328">
        <v>0.93344040108239268</v>
      </c>
      <c r="CW538" s="329">
        <v>0.70765790272565177</v>
      </c>
    </row>
    <row r="539" spans="1:101" x14ac:dyDescent="0.25">
      <c r="A539" s="322">
        <v>537</v>
      </c>
      <c r="B539" s="327">
        <v>0.61473060833532367</v>
      </c>
      <c r="C539" s="328">
        <v>0.37818205317490028</v>
      </c>
      <c r="D539" s="328">
        <v>0.98505104595548687</v>
      </c>
      <c r="E539" s="328">
        <v>0.68241659694566237</v>
      </c>
      <c r="F539" s="328">
        <v>0.56136011085623516</v>
      </c>
      <c r="G539" s="328">
        <v>0.74963170222181885</v>
      </c>
      <c r="H539" s="328">
        <v>0.1108162731718576</v>
      </c>
      <c r="I539" s="328">
        <v>0.64152432034513152</v>
      </c>
      <c r="J539" s="328">
        <v>0.95758451874835604</v>
      </c>
      <c r="K539" s="328">
        <v>0.10035837686199622</v>
      </c>
      <c r="L539" s="328">
        <v>0.68958901932852079</v>
      </c>
      <c r="M539" s="328">
        <v>0.62503694871880988</v>
      </c>
      <c r="N539" s="328">
        <v>0.77764298546669686</v>
      </c>
      <c r="O539" s="328">
        <v>0.29422635295309751</v>
      </c>
      <c r="P539" s="328">
        <v>0.17853347549514709</v>
      </c>
      <c r="Q539" s="328">
        <v>0.25157485150906744</v>
      </c>
      <c r="R539" s="328">
        <v>0.46924736884999785</v>
      </c>
      <c r="S539" s="328">
        <v>0.33770975755700094</v>
      </c>
      <c r="T539" s="328">
        <v>0.91579084487036422</v>
      </c>
      <c r="U539" s="328">
        <v>0.60397909537579553</v>
      </c>
      <c r="V539" s="328">
        <v>1.1525435412000462E-2</v>
      </c>
      <c r="W539" s="328">
        <v>0.77368874905721996</v>
      </c>
      <c r="X539" s="328">
        <v>0.9473296981023176</v>
      </c>
      <c r="Y539" s="328">
        <v>0.4093702818955498</v>
      </c>
      <c r="Z539" s="328">
        <v>0.63472927121917611</v>
      </c>
      <c r="AA539" s="328">
        <v>0.26805838668680249</v>
      </c>
      <c r="AB539" s="328">
        <v>0.48997754608551025</v>
      </c>
      <c r="AC539" s="328">
        <v>0.22432166864259795</v>
      </c>
      <c r="AD539" s="328">
        <v>0.37280844995448259</v>
      </c>
      <c r="AE539" s="328">
        <v>0.43862542836169749</v>
      </c>
      <c r="AF539" s="328">
        <v>0.29238520192639683</v>
      </c>
      <c r="AG539" s="328">
        <v>5.9499817951326861E-2</v>
      </c>
      <c r="AH539" s="328">
        <v>3.5049092279312077E-2</v>
      </c>
      <c r="AI539" s="328">
        <v>0.65179250687755363</v>
      </c>
      <c r="AJ539" s="328">
        <v>0.15415105434496401</v>
      </c>
      <c r="AK539" s="328">
        <v>0.50708993288949089</v>
      </c>
      <c r="AL539" s="328">
        <v>0.59297215639492595</v>
      </c>
      <c r="AM539" s="328">
        <v>0.63562833277802055</v>
      </c>
      <c r="AN539" s="328">
        <v>0.82044793511686209</v>
      </c>
      <c r="AO539" s="328">
        <v>0.3246662350667</v>
      </c>
      <c r="AP539" s="328">
        <v>0.83126211608955392</v>
      </c>
      <c r="AQ539" s="328">
        <v>0.1922684922424982</v>
      </c>
      <c r="AR539" s="328">
        <v>0.42997811012793008</v>
      </c>
      <c r="AS539" s="328">
        <v>0.74941476291513354</v>
      </c>
      <c r="AT539" s="328">
        <v>0.7591052003914065</v>
      </c>
      <c r="AU539" s="328">
        <v>0.36278439552097863</v>
      </c>
      <c r="AV539" s="328">
        <v>0.7627890771335416</v>
      </c>
      <c r="AW539" s="328">
        <v>0.91442659027114548</v>
      </c>
      <c r="AX539" s="328">
        <v>0.3854587035379422</v>
      </c>
      <c r="AY539" s="328">
        <v>0.70410268780510177</v>
      </c>
      <c r="AZ539" s="328">
        <v>0.80750178826729968</v>
      </c>
      <c r="BA539" s="328">
        <v>0.33003336606877731</v>
      </c>
      <c r="BB539" s="328">
        <v>0.66378102392739757</v>
      </c>
      <c r="BC539" s="328">
        <v>0.59932204449589399</v>
      </c>
      <c r="BD539" s="328">
        <v>0.95929000721035007</v>
      </c>
      <c r="BE539" s="328">
        <v>0.33355175897501277</v>
      </c>
      <c r="BF539" s="328">
        <v>0.90056495915998291</v>
      </c>
      <c r="BG539" s="328">
        <v>0.6758207979862858</v>
      </c>
      <c r="BH539" s="328">
        <v>0.73207576845204692</v>
      </c>
      <c r="BI539" s="328">
        <v>0.2487471623816413</v>
      </c>
      <c r="BJ539" s="328">
        <v>0.87632835264638675</v>
      </c>
      <c r="BK539" s="328">
        <v>0.39318946689891954</v>
      </c>
      <c r="BL539" s="328">
        <v>0.12931808150294377</v>
      </c>
      <c r="BM539" s="328">
        <v>0.89989843615540899</v>
      </c>
      <c r="BN539" s="328">
        <v>0.60565800672959291</v>
      </c>
      <c r="BO539" s="328">
        <v>0.78114480892596339</v>
      </c>
      <c r="BP539" s="328">
        <v>0.74747595241114495</v>
      </c>
      <c r="BQ539" s="328">
        <v>0.9166387444950379</v>
      </c>
      <c r="BR539" s="328">
        <v>0.87113267312864218</v>
      </c>
      <c r="BS539" s="328">
        <v>0.65478297858638901</v>
      </c>
      <c r="BT539" s="328">
        <v>0.36870140558978548</v>
      </c>
      <c r="BU539" s="328">
        <v>0.95025933736920964</v>
      </c>
      <c r="BV539" s="328">
        <v>0.88792795344203146</v>
      </c>
      <c r="BW539" s="328">
        <v>0.80484437817930043</v>
      </c>
      <c r="BX539" s="328">
        <v>0.8580953358373844</v>
      </c>
      <c r="BY539" s="328">
        <v>0.73165770743950409</v>
      </c>
      <c r="BZ539" s="328">
        <v>0.829267371013648</v>
      </c>
      <c r="CA539" s="328">
        <v>0.21097839057217005</v>
      </c>
      <c r="CB539" s="328">
        <v>0.72486187299547056</v>
      </c>
      <c r="CC539" s="328">
        <v>0.73754555732171956</v>
      </c>
      <c r="CD539" s="328">
        <v>0.47811786429116321</v>
      </c>
      <c r="CE539" s="328">
        <v>0.73472668541304564</v>
      </c>
      <c r="CF539" s="328">
        <v>0.86010326611093824</v>
      </c>
      <c r="CG539" s="328">
        <v>0.75355453837422459</v>
      </c>
      <c r="CH539" s="328">
        <v>0.60645593249139651</v>
      </c>
      <c r="CI539" s="328">
        <v>0.71543332420980033</v>
      </c>
      <c r="CJ539" s="328">
        <v>0.56316165817370045</v>
      </c>
      <c r="CK539" s="328">
        <v>0.62594694279187824</v>
      </c>
      <c r="CL539" s="328">
        <v>3.7593970985111191E-2</v>
      </c>
      <c r="CM539" s="328">
        <v>0.26255346712329697</v>
      </c>
      <c r="CN539" s="328">
        <v>9.3827878515133634E-3</v>
      </c>
      <c r="CO539" s="328">
        <v>0.85843386065287608</v>
      </c>
      <c r="CP539" s="328">
        <v>0.84722944167323955</v>
      </c>
      <c r="CQ539" s="328">
        <v>0.90273007689215579</v>
      </c>
      <c r="CR539" s="328">
        <v>0.68634627302942741</v>
      </c>
      <c r="CS539" s="328">
        <v>0.14380034352500815</v>
      </c>
      <c r="CT539" s="328">
        <v>0.5519584818244847</v>
      </c>
      <c r="CU539" s="328">
        <v>0.4916985706292305</v>
      </c>
      <c r="CV539" s="328">
        <v>0.52113569162397</v>
      </c>
      <c r="CW539" s="329">
        <v>0.69465027691089731</v>
      </c>
    </row>
    <row r="540" spans="1:101" x14ac:dyDescent="0.25">
      <c r="A540" s="322">
        <v>538</v>
      </c>
      <c r="B540" s="327">
        <v>0.61254541329015777</v>
      </c>
      <c r="C540" s="328">
        <v>0.71448767620608944</v>
      </c>
      <c r="D540" s="328">
        <v>0.47131403504017189</v>
      </c>
      <c r="E540" s="328">
        <v>0.36867667204647514</v>
      </c>
      <c r="F540" s="328">
        <v>0.25246995189352894</v>
      </c>
      <c r="G540" s="328">
        <v>0.78015955440738693</v>
      </c>
      <c r="H540" s="328">
        <v>0.60332029460154057</v>
      </c>
      <c r="I540" s="328">
        <v>0.73620711760828428</v>
      </c>
      <c r="J540" s="328">
        <v>0.41198361233082093</v>
      </c>
      <c r="K540" s="328">
        <v>0.26674431712544067</v>
      </c>
      <c r="L540" s="328">
        <v>0.71319405340893516</v>
      </c>
      <c r="M540" s="328">
        <v>0.50019151232795855</v>
      </c>
      <c r="N540" s="328">
        <v>0.14917021516630857</v>
      </c>
      <c r="O540" s="328">
        <v>9.8067400976747265E-2</v>
      </c>
      <c r="P540" s="328">
        <v>0.48266964287457381</v>
      </c>
      <c r="Q540" s="328">
        <v>0.9292998658101852</v>
      </c>
      <c r="R540" s="328">
        <v>0.70364297545252974</v>
      </c>
      <c r="S540" s="328">
        <v>0.90587938310359117</v>
      </c>
      <c r="T540" s="328">
        <v>0.53310204141227091</v>
      </c>
      <c r="U540" s="328">
        <v>0.23635751299000551</v>
      </c>
      <c r="V540" s="328">
        <v>0.15586063198409406</v>
      </c>
      <c r="W540" s="328">
        <v>0.41264836043832998</v>
      </c>
      <c r="X540" s="328">
        <v>0.81530331496314012</v>
      </c>
      <c r="Y540" s="328">
        <v>0.53031085836125702</v>
      </c>
      <c r="Z540" s="328">
        <v>5.0030076400009449E-4</v>
      </c>
      <c r="AA540" s="328">
        <v>0.53954026660094634</v>
      </c>
      <c r="AB540" s="328">
        <v>0.66408891804940406</v>
      </c>
      <c r="AC540" s="328">
        <v>0.56305590187948695</v>
      </c>
      <c r="AD540" s="328">
        <v>0.14621906766730497</v>
      </c>
      <c r="AE540" s="328">
        <v>0.47648748029093024</v>
      </c>
      <c r="AF540" s="328">
        <v>0.39608072242789971</v>
      </c>
      <c r="AG540" s="328">
        <v>0.68262595235518653</v>
      </c>
      <c r="AH540" s="328">
        <v>0.44255107662253135</v>
      </c>
      <c r="AI540" s="328">
        <v>0.64951210726745234</v>
      </c>
      <c r="AJ540" s="328">
        <v>0.57509173634165922</v>
      </c>
      <c r="AK540" s="328">
        <v>0.26055473287267628</v>
      </c>
      <c r="AL540" s="328">
        <v>9.6996697878545035E-2</v>
      </c>
      <c r="AM540" s="328">
        <v>0.57206902306623597</v>
      </c>
      <c r="AN540" s="328">
        <v>0.88492074452892422</v>
      </c>
      <c r="AO540" s="328">
        <v>0.37746264382802419</v>
      </c>
      <c r="AP540" s="328">
        <v>0.8895686575941737</v>
      </c>
      <c r="AQ540" s="328">
        <v>0.59111377559585576</v>
      </c>
      <c r="AR540" s="328">
        <v>0.20013024749110331</v>
      </c>
      <c r="AS540" s="328">
        <v>0.65436829128488361</v>
      </c>
      <c r="AT540" s="328">
        <v>0.2851751019507125</v>
      </c>
      <c r="AU540" s="328">
        <v>0.22594487922843354</v>
      </c>
      <c r="AV540" s="328">
        <v>4.2980670293205847E-2</v>
      </c>
      <c r="AW540" s="328">
        <v>0.31577187372024018</v>
      </c>
      <c r="AX540" s="328">
        <v>0.61560276054846597</v>
      </c>
      <c r="AY540" s="328">
        <v>0.67299651111446401</v>
      </c>
      <c r="AZ540" s="328">
        <v>0.97319865432588082</v>
      </c>
      <c r="BA540" s="328">
        <v>0.39474428095266556</v>
      </c>
      <c r="BB540" s="328">
        <v>0.21419239334145779</v>
      </c>
      <c r="BC540" s="328">
        <v>0.21944610896420169</v>
      </c>
      <c r="BD540" s="328">
        <v>5.5785360772047099E-3</v>
      </c>
      <c r="BE540" s="328">
        <v>0.31550056439810303</v>
      </c>
      <c r="BF540" s="328">
        <v>0.31072225445001589</v>
      </c>
      <c r="BG540" s="328">
        <v>1.3207347833803285E-2</v>
      </c>
      <c r="BH540" s="328">
        <v>0.87501262974985838</v>
      </c>
      <c r="BI540" s="328">
        <v>0.46124862929291277</v>
      </c>
      <c r="BJ540" s="328">
        <v>0.98302782973313185</v>
      </c>
      <c r="BK540" s="328">
        <v>8.9087977077150882E-2</v>
      </c>
      <c r="BL540" s="328">
        <v>0.66346787310947275</v>
      </c>
      <c r="BM540" s="328">
        <v>0.66574778034127058</v>
      </c>
      <c r="BN540" s="328">
        <v>0.91955779115209979</v>
      </c>
      <c r="BO540" s="328">
        <v>0.33234844282619047</v>
      </c>
      <c r="BP540" s="328">
        <v>0.9451375073012962</v>
      </c>
      <c r="BQ540" s="328">
        <v>0.51015997054721485</v>
      </c>
      <c r="BR540" s="328">
        <v>0.57699566578819539</v>
      </c>
      <c r="BS540" s="328">
        <v>0.8511142591125942</v>
      </c>
      <c r="BT540" s="328">
        <v>0.48179848760606525</v>
      </c>
      <c r="BU540" s="328">
        <v>0.34599803147506059</v>
      </c>
      <c r="BV540" s="328">
        <v>0.1949763331304899</v>
      </c>
      <c r="BW540" s="328">
        <v>0.92631878241009802</v>
      </c>
      <c r="BX540" s="328">
        <v>0.59564074970350234</v>
      </c>
      <c r="BY540" s="328">
        <v>0.85803380154428432</v>
      </c>
      <c r="BZ540" s="328">
        <v>0.12577620036277315</v>
      </c>
      <c r="CA540" s="328">
        <v>0.56315973425844756</v>
      </c>
      <c r="CB540" s="328">
        <v>0.98590987148813536</v>
      </c>
      <c r="CC540" s="328">
        <v>0.54255730713891115</v>
      </c>
      <c r="CD540" s="328">
        <v>0.15638930591564604</v>
      </c>
      <c r="CE540" s="328">
        <v>0.81435546617171539</v>
      </c>
      <c r="CF540" s="328">
        <v>5.7664305355811685E-2</v>
      </c>
      <c r="CG540" s="328">
        <v>0.69217125388737522</v>
      </c>
      <c r="CH540" s="328">
        <v>7.4659215837348691E-2</v>
      </c>
      <c r="CI540" s="328">
        <v>0.65218758800847088</v>
      </c>
      <c r="CJ540" s="328">
        <v>0.69097164582349713</v>
      </c>
      <c r="CK540" s="328">
        <v>0.78980693740742236</v>
      </c>
      <c r="CL540" s="328">
        <v>0.52146638654801247</v>
      </c>
      <c r="CM540" s="328">
        <v>0.42831713594999776</v>
      </c>
      <c r="CN540" s="328">
        <v>0.17002119005827865</v>
      </c>
      <c r="CO540" s="328">
        <v>0.35247427313637769</v>
      </c>
      <c r="CP540" s="328">
        <v>0.53707573521804974</v>
      </c>
      <c r="CQ540" s="328">
        <v>0.95742967140880153</v>
      </c>
      <c r="CR540" s="328">
        <v>0.16481187101698946</v>
      </c>
      <c r="CS540" s="328">
        <v>1.0082410555201093E-2</v>
      </c>
      <c r="CT540" s="328">
        <v>4.4992485953428973E-2</v>
      </c>
      <c r="CU540" s="328">
        <v>0.72848827781075198</v>
      </c>
      <c r="CV540" s="328">
        <v>0.3594133353393838</v>
      </c>
      <c r="CW540" s="329">
        <v>0.87703846871017799</v>
      </c>
    </row>
    <row r="541" spans="1:101" x14ac:dyDescent="0.25">
      <c r="A541" s="322">
        <v>539</v>
      </c>
      <c r="B541" s="327">
        <v>0.59538873552735661</v>
      </c>
      <c r="C541" s="328">
        <v>0.8631083840395366</v>
      </c>
      <c r="D541" s="328">
        <v>0.65307309764229626</v>
      </c>
      <c r="E541" s="328">
        <v>0.59563180839213214</v>
      </c>
      <c r="F541" s="328">
        <v>0.92205292480911671</v>
      </c>
      <c r="G541" s="328">
        <v>0.15322560149517273</v>
      </c>
      <c r="H541" s="328">
        <v>0.93652272081155807</v>
      </c>
      <c r="I541" s="328">
        <v>9.0653476548917311E-2</v>
      </c>
      <c r="J541" s="328">
        <v>0.78714043993434091</v>
      </c>
      <c r="K541" s="328">
        <v>0.72855218331883353</v>
      </c>
      <c r="L541" s="328">
        <v>0.74687359961249378</v>
      </c>
      <c r="M541" s="328">
        <v>0.16167366343978529</v>
      </c>
      <c r="N541" s="328">
        <v>0.99825347894404204</v>
      </c>
      <c r="O541" s="328">
        <v>0.21100778838359524</v>
      </c>
      <c r="P541" s="328">
        <v>0.41976733495515273</v>
      </c>
      <c r="Q541" s="328">
        <v>0.22497473751504149</v>
      </c>
      <c r="R541" s="328">
        <v>0.53349857280836854</v>
      </c>
      <c r="S541" s="328">
        <v>0.7767008212522688</v>
      </c>
      <c r="T541" s="328">
        <v>0.37686314016929412</v>
      </c>
      <c r="U541" s="328">
        <v>0.4942696664039854</v>
      </c>
      <c r="V541" s="328">
        <v>7.2688142703082548E-2</v>
      </c>
      <c r="W541" s="328">
        <v>0.14617679666551808</v>
      </c>
      <c r="X541" s="328">
        <v>0.24715297876367615</v>
      </c>
      <c r="Y541" s="328">
        <v>0.19035570598688789</v>
      </c>
      <c r="Z541" s="328">
        <v>0.32222504222083348</v>
      </c>
      <c r="AA541" s="328">
        <v>0.10348388519566232</v>
      </c>
      <c r="AB541" s="328">
        <v>0.43670381311276874</v>
      </c>
      <c r="AC541" s="328">
        <v>6.0175180162499231E-2</v>
      </c>
      <c r="AD541" s="328">
        <v>0.76549762034992064</v>
      </c>
      <c r="AE541" s="328">
        <v>0.3515005443417385</v>
      </c>
      <c r="AF541" s="328">
        <v>0.9252818678715562</v>
      </c>
      <c r="AG541" s="328">
        <v>4.7160792432518583E-2</v>
      </c>
      <c r="AH541" s="328">
        <v>0.67362493928535638</v>
      </c>
      <c r="AI541" s="328">
        <v>0.99303037845722386</v>
      </c>
      <c r="AJ541" s="328">
        <v>0.1528084525967035</v>
      </c>
      <c r="AK541" s="328">
        <v>0.22938657952231201</v>
      </c>
      <c r="AL541" s="328">
        <v>0.62030606972385738</v>
      </c>
      <c r="AM541" s="328">
        <v>0.33934509969287041</v>
      </c>
      <c r="AN541" s="328">
        <v>0.50658404036940663</v>
      </c>
      <c r="AO541" s="328">
        <v>0.16823998102081461</v>
      </c>
      <c r="AP541" s="328">
        <v>0.85963818462880026</v>
      </c>
      <c r="AQ541" s="328">
        <v>0.97839402702326916</v>
      </c>
      <c r="AR541" s="328">
        <v>0.67914395046689191</v>
      </c>
      <c r="AS541" s="328">
        <v>4.1360903496192591E-2</v>
      </c>
      <c r="AT541" s="328">
        <v>0.99002104045866113</v>
      </c>
      <c r="AU541" s="328">
        <v>0.85335288525185349</v>
      </c>
      <c r="AV541" s="328">
        <v>0.91651986035852939</v>
      </c>
      <c r="AW541" s="328">
        <v>0.14668334091263358</v>
      </c>
      <c r="AX541" s="328">
        <v>0.61107315487752079</v>
      </c>
      <c r="AY541" s="328">
        <v>0.86973900105383972</v>
      </c>
      <c r="AZ541" s="328">
        <v>0.77668147874226356</v>
      </c>
      <c r="BA541" s="328">
        <v>3.2343627626818083E-2</v>
      </c>
      <c r="BB541" s="328">
        <v>0.48217389182411274</v>
      </c>
      <c r="BC541" s="328">
        <v>0.89220901376250339</v>
      </c>
      <c r="BD541" s="328">
        <v>0.7508199848555086</v>
      </c>
      <c r="BE541" s="328">
        <v>0.97894299335155699</v>
      </c>
      <c r="BF541" s="328">
        <v>0.6133945394565361</v>
      </c>
      <c r="BG541" s="328">
        <v>0.98399222721682711</v>
      </c>
      <c r="BH541" s="328">
        <v>0.89385711521247679</v>
      </c>
      <c r="BI541" s="328">
        <v>0.70613113352683077</v>
      </c>
      <c r="BJ541" s="328">
        <v>0.29586777716420531</v>
      </c>
      <c r="BK541" s="328">
        <v>0.30366850950103919</v>
      </c>
      <c r="BL541" s="328">
        <v>0.62778858255151393</v>
      </c>
      <c r="BM541" s="328">
        <v>0.2193628045404985</v>
      </c>
      <c r="BN541" s="328">
        <v>0.41958348868249917</v>
      </c>
      <c r="BO541" s="328">
        <v>0.77265742610476229</v>
      </c>
      <c r="BP541" s="328">
        <v>0.34386856398121157</v>
      </c>
      <c r="BQ541" s="328">
        <v>0.46215338310189669</v>
      </c>
      <c r="BR541" s="328">
        <v>0.33031074956030038</v>
      </c>
      <c r="BS541" s="328">
        <v>0.23323283325935695</v>
      </c>
      <c r="BT541" s="328">
        <v>0.25536241605734444</v>
      </c>
      <c r="BU541" s="328">
        <v>0.69365188589825211</v>
      </c>
      <c r="BV541" s="328">
        <v>0.58522800497524452</v>
      </c>
      <c r="BW541" s="328">
        <v>0.25508159502838978</v>
      </c>
      <c r="BX541" s="328">
        <v>0.46459495209496815</v>
      </c>
      <c r="BY541" s="328">
        <v>3.856071191504129E-2</v>
      </c>
      <c r="BZ541" s="328">
        <v>0.21576011663931483</v>
      </c>
      <c r="CA541" s="328">
        <v>0.2025439767708852</v>
      </c>
      <c r="CB541" s="328">
        <v>0.54911539097038409</v>
      </c>
      <c r="CC541" s="328">
        <v>8.1142011608529963E-2</v>
      </c>
      <c r="CD541" s="328">
        <v>0.60805739029105776</v>
      </c>
      <c r="CE541" s="328">
        <v>0.35850266209520054</v>
      </c>
      <c r="CF541" s="328">
        <v>0.72470593867057098</v>
      </c>
      <c r="CG541" s="328">
        <v>0.56356394144339683</v>
      </c>
      <c r="CH541" s="328">
        <v>0.96027897384336214</v>
      </c>
      <c r="CI541" s="328">
        <v>0.19120332075149093</v>
      </c>
      <c r="CJ541" s="328">
        <v>0.14079844357341775</v>
      </c>
      <c r="CK541" s="328">
        <v>0.68074908077398733</v>
      </c>
      <c r="CL541" s="328">
        <v>0.72892470522963237</v>
      </c>
      <c r="CM541" s="328">
        <v>0.82309937286351786</v>
      </c>
      <c r="CN541" s="328">
        <v>0.83005616369063095</v>
      </c>
      <c r="CO541" s="328">
        <v>0.11905379215810097</v>
      </c>
      <c r="CP541" s="328">
        <v>0.63063685067826736</v>
      </c>
      <c r="CQ541" s="328">
        <v>0.58408168882844613</v>
      </c>
      <c r="CR541" s="328">
        <v>0.22563975066437525</v>
      </c>
      <c r="CS541" s="328">
        <v>0.89454416883559418</v>
      </c>
      <c r="CT541" s="328">
        <v>0.65497545446532257</v>
      </c>
      <c r="CU541" s="328">
        <v>0.76199177126780793</v>
      </c>
      <c r="CV541" s="328">
        <v>0.55303539955124847</v>
      </c>
      <c r="CW541" s="329">
        <v>0.26234509338721157</v>
      </c>
    </row>
    <row r="542" spans="1:101" x14ac:dyDescent="0.25">
      <c r="A542" s="322">
        <v>540</v>
      </c>
      <c r="B542" s="327">
        <v>3.054799117425322E-2</v>
      </c>
      <c r="C542" s="328">
        <v>0.87742195011630386</v>
      </c>
      <c r="D542" s="328">
        <v>0.37596207597440845</v>
      </c>
      <c r="E542" s="328">
        <v>0.83491707911040014</v>
      </c>
      <c r="F542" s="328">
        <v>0.90244263936257418</v>
      </c>
      <c r="G542" s="328">
        <v>0.94077071789273692</v>
      </c>
      <c r="H542" s="328">
        <v>0.3763536456210661</v>
      </c>
      <c r="I542" s="328">
        <v>0.39963447918121631</v>
      </c>
      <c r="J542" s="328">
        <v>0.43729008357097521</v>
      </c>
      <c r="K542" s="328">
        <v>0.79470960816553715</v>
      </c>
      <c r="L542" s="328">
        <v>0.64916454166898152</v>
      </c>
      <c r="M542" s="328">
        <v>0.33465012917539938</v>
      </c>
      <c r="N542" s="328">
        <v>0.63754801922643356</v>
      </c>
      <c r="O542" s="328">
        <v>0.49414644904945448</v>
      </c>
      <c r="P542" s="328">
        <v>0.13675115155270223</v>
      </c>
      <c r="Q542" s="328">
        <v>0.81161333384779422</v>
      </c>
      <c r="R542" s="328">
        <v>9.4871619313128708E-2</v>
      </c>
      <c r="S542" s="328">
        <v>0.71031709181502389</v>
      </c>
      <c r="T542" s="328">
        <v>0.11062146246699989</v>
      </c>
      <c r="U542" s="328">
        <v>0.97407399581465026</v>
      </c>
      <c r="V542" s="328">
        <v>0.85494251435250335</v>
      </c>
      <c r="W542" s="328">
        <v>0.88283613219201595</v>
      </c>
      <c r="X542" s="328">
        <v>0.19237395629052934</v>
      </c>
      <c r="Y542" s="328">
        <v>0.83490319901955523</v>
      </c>
      <c r="Z542" s="328">
        <v>1.51503413217835E-3</v>
      </c>
      <c r="AA542" s="328">
        <v>0.57068868438289577</v>
      </c>
      <c r="AB542" s="328">
        <v>4.2458127419413572E-3</v>
      </c>
      <c r="AC542" s="328">
        <v>0.88736875852505426</v>
      </c>
      <c r="AD542" s="328">
        <v>9.2519426718645548E-2</v>
      </c>
      <c r="AE542" s="328">
        <v>0.87127627423303999</v>
      </c>
      <c r="AF542" s="328">
        <v>0.72634457091774762</v>
      </c>
      <c r="AG542" s="328">
        <v>0.78840829699268267</v>
      </c>
      <c r="AH542" s="328">
        <v>0.78775855541800111</v>
      </c>
      <c r="AI542" s="328">
        <v>0.5700322727501268</v>
      </c>
      <c r="AJ542" s="328">
        <v>0.9418181891647639</v>
      </c>
      <c r="AK542" s="328">
        <v>0.49368507107318926</v>
      </c>
      <c r="AL542" s="328">
        <v>0.5823635574090098</v>
      </c>
      <c r="AM542" s="328">
        <v>0.61838910377119838</v>
      </c>
      <c r="AN542" s="328">
        <v>0.87818533140383792</v>
      </c>
      <c r="AO542" s="328">
        <v>0.91393888850439731</v>
      </c>
      <c r="AP542" s="328">
        <v>0.33140369158807559</v>
      </c>
      <c r="AQ542" s="328">
        <v>0.1924059990517879</v>
      </c>
      <c r="AR542" s="328">
        <v>2.2527087691667003E-2</v>
      </c>
      <c r="AS542" s="328">
        <v>0.49295834763585678</v>
      </c>
      <c r="AT542" s="328">
        <v>0.25569940372035393</v>
      </c>
      <c r="AU542" s="328">
        <v>0.22869652085022274</v>
      </c>
      <c r="AV542" s="328">
        <v>0.99257050455537454</v>
      </c>
      <c r="AW542" s="328">
        <v>0.78824469507645878</v>
      </c>
      <c r="AX542" s="328">
        <v>0.62129289268622934</v>
      </c>
      <c r="AY542" s="328">
        <v>0.93817399243404376</v>
      </c>
      <c r="AZ542" s="328">
        <v>1.5930703156174619E-2</v>
      </c>
      <c r="BA542" s="328">
        <v>0.78861907447719948</v>
      </c>
      <c r="BB542" s="328">
        <v>0.94474100270374373</v>
      </c>
      <c r="BC542" s="328">
        <v>0.35739154708123899</v>
      </c>
      <c r="BD542" s="328">
        <v>0.82666476581762383</v>
      </c>
      <c r="BE542" s="328">
        <v>0.43552719288645392</v>
      </c>
      <c r="BF542" s="328">
        <v>0.28963584659681718</v>
      </c>
      <c r="BG542" s="328">
        <v>0.95108386388644295</v>
      </c>
      <c r="BH542" s="328">
        <v>0.48753528420501535</v>
      </c>
      <c r="BI542" s="328">
        <v>0.4471540010512749</v>
      </c>
      <c r="BJ542" s="328">
        <v>0.2899584191024287</v>
      </c>
      <c r="BK542" s="328">
        <v>0.74212436499349543</v>
      </c>
      <c r="BL542" s="328">
        <v>0.31053131488622432</v>
      </c>
      <c r="BM542" s="328">
        <v>9.2103945565948919E-3</v>
      </c>
      <c r="BN542" s="328">
        <v>0.95490916344339638</v>
      </c>
      <c r="BO542" s="328">
        <v>0.56244831728071443</v>
      </c>
      <c r="BP542" s="328">
        <v>0.32513056548855834</v>
      </c>
      <c r="BQ542" s="328">
        <v>0.92232783930434592</v>
      </c>
      <c r="BR542" s="328">
        <v>3.3699399089678117E-2</v>
      </c>
      <c r="BS542" s="328">
        <v>0.45900416447146353</v>
      </c>
      <c r="BT542" s="328">
        <v>0.16130740870754967</v>
      </c>
      <c r="BU542" s="328">
        <v>0.2061124398377534</v>
      </c>
      <c r="BV542" s="328">
        <v>0.13860994585106168</v>
      </c>
      <c r="BW542" s="328">
        <v>0.89419635226514238</v>
      </c>
      <c r="BX542" s="328">
        <v>0.67051976186774098</v>
      </c>
      <c r="BY542" s="328">
        <v>0.88949981762851515</v>
      </c>
      <c r="BZ542" s="328">
        <v>0.4179165877229658</v>
      </c>
      <c r="CA542" s="328">
        <v>4.0968802001849269E-2</v>
      </c>
      <c r="CB542" s="328">
        <v>0.72921689777043541</v>
      </c>
      <c r="CC542" s="328">
        <v>0.65311591109064882</v>
      </c>
      <c r="CD542" s="328">
        <v>0.890486767330811</v>
      </c>
      <c r="CE542" s="328">
        <v>0.19502965344396106</v>
      </c>
      <c r="CF542" s="328">
        <v>0.33373961962537835</v>
      </c>
      <c r="CG542" s="328">
        <v>4.2593782019752169E-2</v>
      </c>
      <c r="CH542" s="328">
        <v>0.59698532912642266</v>
      </c>
      <c r="CI542" s="328">
        <v>0.17505103939994759</v>
      </c>
      <c r="CJ542" s="328">
        <v>9.6093743937447851E-2</v>
      </c>
      <c r="CK542" s="328">
        <v>0.50156170407653189</v>
      </c>
      <c r="CL542" s="328">
        <v>0.37924540061833723</v>
      </c>
      <c r="CM542" s="328">
        <v>0.11734921174901847</v>
      </c>
      <c r="CN542" s="328">
        <v>0.55919819238773538</v>
      </c>
      <c r="CO542" s="328">
        <v>0.42570498628986408</v>
      </c>
      <c r="CP542" s="328">
        <v>9.6043252319061967E-2</v>
      </c>
      <c r="CQ542" s="328">
        <v>0.50874244776139221</v>
      </c>
      <c r="CR542" s="328">
        <v>0.56793305402406458</v>
      </c>
      <c r="CS542" s="328">
        <v>0.66130110580049917</v>
      </c>
      <c r="CT542" s="328">
        <v>0.30735292821454285</v>
      </c>
      <c r="CU542" s="328">
        <v>0.14606592651303019</v>
      </c>
      <c r="CV542" s="328">
        <v>0.37450694831975007</v>
      </c>
      <c r="CW542" s="329">
        <v>0.60585700317931224</v>
      </c>
    </row>
    <row r="543" spans="1:101" x14ac:dyDescent="0.25">
      <c r="A543" s="322">
        <v>541</v>
      </c>
      <c r="B543" s="327">
        <v>0.75425348752300225</v>
      </c>
      <c r="C543" s="328">
        <v>9.779260014260327E-2</v>
      </c>
      <c r="D543" s="328">
        <v>8.4301896214320493E-2</v>
      </c>
      <c r="E543" s="328">
        <v>0.35378317497648215</v>
      </c>
      <c r="F543" s="328">
        <v>0.30374861857583668</v>
      </c>
      <c r="G543" s="328">
        <v>0.82949420215793279</v>
      </c>
      <c r="H543" s="328">
        <v>0.45964850922293987</v>
      </c>
      <c r="I543" s="328">
        <v>4.7572811927709679E-2</v>
      </c>
      <c r="J543" s="328">
        <v>0.82783195251648234</v>
      </c>
      <c r="K543" s="328">
        <v>0.9650378043866592</v>
      </c>
      <c r="L543" s="328">
        <v>0.3758484068779433</v>
      </c>
      <c r="M543" s="328">
        <v>0.5044813121913998</v>
      </c>
      <c r="N543" s="328">
        <v>0.25452053243407491</v>
      </c>
      <c r="O543" s="328">
        <v>0.82132959529519578</v>
      </c>
      <c r="P543" s="328">
        <v>0.40012987801399724</v>
      </c>
      <c r="Q543" s="328">
        <v>0.47723940555118505</v>
      </c>
      <c r="R543" s="328">
        <v>0.11852111594774528</v>
      </c>
      <c r="S543" s="328">
        <v>0.28378330554491171</v>
      </c>
      <c r="T543" s="328">
        <v>0.68450221321225979</v>
      </c>
      <c r="U543" s="328">
        <v>0.98962084730902178</v>
      </c>
      <c r="V543" s="328">
        <v>0.82252211326052826</v>
      </c>
      <c r="W543" s="328">
        <v>0.63707378386240254</v>
      </c>
      <c r="X543" s="328">
        <v>0.11766757950569606</v>
      </c>
      <c r="Y543" s="328">
        <v>0.87867441194414919</v>
      </c>
      <c r="Z543" s="328">
        <v>0.65102123298150394</v>
      </c>
      <c r="AA543" s="328">
        <v>0.94183302136714708</v>
      </c>
      <c r="AB543" s="328">
        <v>0.20117560346448649</v>
      </c>
      <c r="AC543" s="328">
        <v>0.30584096054104748</v>
      </c>
      <c r="AD543" s="328">
        <v>0.55469820372436773</v>
      </c>
      <c r="AE543" s="328">
        <v>0.35228776563707953</v>
      </c>
      <c r="AF543" s="328">
        <v>0.39639367647599943</v>
      </c>
      <c r="AG543" s="328">
        <v>0.53564567749255421</v>
      </c>
      <c r="AH543" s="328">
        <v>0.91593786839580837</v>
      </c>
      <c r="AI543" s="328">
        <v>0.99262735102234334</v>
      </c>
      <c r="AJ543" s="328">
        <v>0.59686740525565352</v>
      </c>
      <c r="AK543" s="328">
        <v>0.78977041962300198</v>
      </c>
      <c r="AL543" s="328">
        <v>0.17876538225537164</v>
      </c>
      <c r="AM543" s="328">
        <v>2.5560965016749648E-2</v>
      </c>
      <c r="AN543" s="328">
        <v>0.99039586992449813</v>
      </c>
      <c r="AO543" s="328">
        <v>0.2336474826701922</v>
      </c>
      <c r="AP543" s="328">
        <v>0.81712322115033764</v>
      </c>
      <c r="AQ543" s="328">
        <v>1.6252714576416416E-2</v>
      </c>
      <c r="AR543" s="328">
        <v>0.98156872208477997</v>
      </c>
      <c r="AS543" s="328">
        <v>0.57787500333887354</v>
      </c>
      <c r="AT543" s="328">
        <v>0.86188558508853585</v>
      </c>
      <c r="AU543" s="328">
        <v>0.99692277076116298</v>
      </c>
      <c r="AV543" s="328">
        <v>0.91099445711769866</v>
      </c>
      <c r="AW543" s="328">
        <v>0.25462831201858327</v>
      </c>
      <c r="AX543" s="328">
        <v>0.22080592518970699</v>
      </c>
      <c r="AY543" s="328">
        <v>5.9888332556825796E-2</v>
      </c>
      <c r="AZ543" s="328">
        <v>0.71094873581688844</v>
      </c>
      <c r="BA543" s="328">
        <v>0.15934347966012585</v>
      </c>
      <c r="BB543" s="328">
        <v>0.77625690225643629</v>
      </c>
      <c r="BC543" s="328">
        <v>0.58189316898997401</v>
      </c>
      <c r="BD543" s="328">
        <v>0.3982011996269863</v>
      </c>
      <c r="BE543" s="328">
        <v>0.6513951236944564</v>
      </c>
      <c r="BF543" s="328">
        <v>5.909769949399224E-2</v>
      </c>
      <c r="BG543" s="328">
        <v>0.76385975088355229</v>
      </c>
      <c r="BH543" s="328">
        <v>0.20741255002269066</v>
      </c>
      <c r="BI543" s="328">
        <v>0.53024810468516947</v>
      </c>
      <c r="BJ543" s="328">
        <v>0.43533977539135549</v>
      </c>
      <c r="BK543" s="328">
        <v>0.81493530378256129</v>
      </c>
      <c r="BL543" s="328">
        <v>0.42263864158632369</v>
      </c>
      <c r="BM543" s="328">
        <v>0.134736716569825</v>
      </c>
      <c r="BN543" s="328">
        <v>0.71282231729550549</v>
      </c>
      <c r="BO543" s="328">
        <v>0.27599414571539782</v>
      </c>
      <c r="BP543" s="328">
        <v>2.3801046896029021E-2</v>
      </c>
      <c r="BQ543" s="328">
        <v>0.22248938270195495</v>
      </c>
      <c r="BR543" s="328">
        <v>5.711907060778576E-2</v>
      </c>
      <c r="BS543" s="328">
        <v>0.58764806789866686</v>
      </c>
      <c r="BT543" s="328">
        <v>0.48191363182265001</v>
      </c>
      <c r="BU543" s="328">
        <v>0.18428147231330616</v>
      </c>
      <c r="BV543" s="328">
        <v>0.52540089277499646</v>
      </c>
      <c r="BW543" s="328">
        <v>0.74918690107976893</v>
      </c>
      <c r="BX543" s="328">
        <v>0.30091146349788733</v>
      </c>
      <c r="BY543" s="328">
        <v>0.3270478649632711</v>
      </c>
      <c r="BZ543" s="328">
        <v>0.13047462987976943</v>
      </c>
      <c r="CA543" s="328">
        <v>0.84931436616367528</v>
      </c>
      <c r="CB543" s="328">
        <v>0.55193850317871895</v>
      </c>
      <c r="CC543" s="328">
        <v>0.3380479393881215</v>
      </c>
      <c r="CD543" s="328">
        <v>3.7613375279184957E-2</v>
      </c>
      <c r="CE543" s="328">
        <v>0.63161734055656726</v>
      </c>
      <c r="CF543" s="328">
        <v>0.40960603636902171</v>
      </c>
      <c r="CG543" s="328">
        <v>0.1472037322425308</v>
      </c>
      <c r="CH543" s="328">
        <v>0.97837846995417155</v>
      </c>
      <c r="CI543" s="328">
        <v>0.65364253343642353</v>
      </c>
      <c r="CJ543" s="328">
        <v>0.97022662900881151</v>
      </c>
      <c r="CK543" s="328">
        <v>0.64177119012766859</v>
      </c>
      <c r="CL543" s="328">
        <v>0.5238794830444482</v>
      </c>
      <c r="CM543" s="328">
        <v>0.61680144391201619</v>
      </c>
      <c r="CN543" s="328">
        <v>0.58641155059704797</v>
      </c>
      <c r="CO543" s="328">
        <v>0.97337023932464373</v>
      </c>
      <c r="CP543" s="328">
        <v>0.10688201837779143</v>
      </c>
      <c r="CQ543" s="328">
        <v>0.85542081347924537</v>
      </c>
      <c r="CR543" s="328">
        <v>0.42208776746423649</v>
      </c>
      <c r="CS543" s="328">
        <v>0.91199504549420962</v>
      </c>
      <c r="CT543" s="328">
        <v>0.29717179555987627</v>
      </c>
      <c r="CU543" s="328">
        <v>0.66398629729560077</v>
      </c>
      <c r="CV543" s="328">
        <v>3.6000359973385798E-2</v>
      </c>
      <c r="CW543" s="329">
        <v>0.61508991845891181</v>
      </c>
    </row>
    <row r="544" spans="1:101" x14ac:dyDescent="0.25">
      <c r="A544" s="322">
        <v>542</v>
      </c>
      <c r="B544" s="327">
        <v>0.41688051813797333</v>
      </c>
      <c r="C544" s="328">
        <v>0.77428552449970178</v>
      </c>
      <c r="D544" s="328">
        <v>0.15180692764023096</v>
      </c>
      <c r="E544" s="328">
        <v>0.77232001175303466</v>
      </c>
      <c r="F544" s="328">
        <v>0.79997569258056767</v>
      </c>
      <c r="G544" s="328">
        <v>0.39944490633641427</v>
      </c>
      <c r="H544" s="328">
        <v>0.70463366462625565</v>
      </c>
      <c r="I544" s="328">
        <v>0.64397291716573779</v>
      </c>
      <c r="J544" s="328">
        <v>0.42063217179296286</v>
      </c>
      <c r="K544" s="328">
        <v>0.66534491595254797</v>
      </c>
      <c r="L544" s="328">
        <v>0.7294523367338579</v>
      </c>
      <c r="M544" s="328">
        <v>0.50045637018040101</v>
      </c>
      <c r="N544" s="328">
        <v>0.12719282240295837</v>
      </c>
      <c r="O544" s="328">
        <v>0.41121287542320317</v>
      </c>
      <c r="P544" s="328">
        <v>0.45895850721059994</v>
      </c>
      <c r="Q544" s="328">
        <v>0.66847567206793812</v>
      </c>
      <c r="R544" s="328">
        <v>0.79917018386322702</v>
      </c>
      <c r="S544" s="328">
        <v>0.54354532065135985</v>
      </c>
      <c r="T544" s="328">
        <v>9.2147404697646706E-2</v>
      </c>
      <c r="U544" s="328">
        <v>0.2829551287304779</v>
      </c>
      <c r="V544" s="328">
        <v>0.17956287216037037</v>
      </c>
      <c r="W544" s="328">
        <v>0.46010681818211818</v>
      </c>
      <c r="X544" s="328">
        <v>0.38629810576116075</v>
      </c>
      <c r="Y544" s="328">
        <v>0.98411533638935689</v>
      </c>
      <c r="Z544" s="328">
        <v>0.40181990485888974</v>
      </c>
      <c r="AA544" s="328">
        <v>0.74901934473258214</v>
      </c>
      <c r="AB544" s="328">
        <v>0.28241565098410759</v>
      </c>
      <c r="AC544" s="328">
        <v>0.19222315560436121</v>
      </c>
      <c r="AD544" s="328">
        <v>0.15468536902022212</v>
      </c>
      <c r="AE544" s="328">
        <v>8.6951139826037194E-2</v>
      </c>
      <c r="AF544" s="328">
        <v>0.13932730254417547</v>
      </c>
      <c r="AG544" s="328">
        <v>0.89153616106637701</v>
      </c>
      <c r="AH544" s="328">
        <v>0.13630659270356027</v>
      </c>
      <c r="AI544" s="328">
        <v>0.35113241815184182</v>
      </c>
      <c r="AJ544" s="328">
        <v>0.15103188779489241</v>
      </c>
      <c r="AK544" s="328">
        <v>0.42263869130566745</v>
      </c>
      <c r="AL544" s="328">
        <v>0.48433795611032693</v>
      </c>
      <c r="AM544" s="328">
        <v>5.9574127134719879E-2</v>
      </c>
      <c r="AN544" s="328">
        <v>0.92125971032543497</v>
      </c>
      <c r="AO544" s="328">
        <v>2.6899294327643819E-2</v>
      </c>
      <c r="AP544" s="328">
        <v>0.7983833785387775</v>
      </c>
      <c r="AQ544" s="328">
        <v>0.18042849746230449</v>
      </c>
      <c r="AR544" s="328">
        <v>0.10767224823331745</v>
      </c>
      <c r="AS544" s="328">
        <v>0.8492336967789369</v>
      </c>
      <c r="AT544" s="328">
        <v>0.19000831932589257</v>
      </c>
      <c r="AU544" s="328">
        <v>0.32795397401031323</v>
      </c>
      <c r="AV544" s="328">
        <v>0.63836922180388367</v>
      </c>
      <c r="AW544" s="328">
        <v>0.3042015196294221</v>
      </c>
      <c r="AX544" s="328">
        <v>0.40284718747968196</v>
      </c>
      <c r="AY544" s="328">
        <v>0.88201413501350689</v>
      </c>
      <c r="AZ544" s="328">
        <v>0.54497376789763741</v>
      </c>
      <c r="BA544" s="328">
        <v>0.28120889386172498</v>
      </c>
      <c r="BB544" s="328">
        <v>0.53877082123904074</v>
      </c>
      <c r="BC544" s="328">
        <v>0.3111974715199235</v>
      </c>
      <c r="BD544" s="328">
        <v>0.29102000385600357</v>
      </c>
      <c r="BE544" s="328">
        <v>0.84998410429684701</v>
      </c>
      <c r="BF544" s="328">
        <v>0.77617136881276938</v>
      </c>
      <c r="BG544" s="328">
        <v>0.31369908081316722</v>
      </c>
      <c r="BH544" s="328">
        <v>0.36110047953163704</v>
      </c>
      <c r="BI544" s="328">
        <v>0.53971299809430917</v>
      </c>
      <c r="BJ544" s="328">
        <v>0.710690167473637</v>
      </c>
      <c r="BK544" s="328">
        <v>0.59801915650911153</v>
      </c>
      <c r="BL544" s="328">
        <v>0.28315040961519022</v>
      </c>
      <c r="BM544" s="328">
        <v>0.86039684776439973</v>
      </c>
      <c r="BN544" s="328">
        <v>0.31883729797641847</v>
      </c>
      <c r="BO544" s="328">
        <v>0.72854074053066675</v>
      </c>
      <c r="BP544" s="328">
        <v>0.8952594193255532</v>
      </c>
      <c r="BQ544" s="328">
        <v>0.55810462352161072</v>
      </c>
      <c r="BR544" s="328">
        <v>0.74828490462077224</v>
      </c>
      <c r="BS544" s="328">
        <v>0.61984369370624304</v>
      </c>
      <c r="BT544" s="328">
        <v>0.28405507740728853</v>
      </c>
      <c r="BU544" s="328">
        <v>0.28050470667955807</v>
      </c>
      <c r="BV544" s="328">
        <v>0.78824809162961418</v>
      </c>
      <c r="BW544" s="328">
        <v>9.9131015166829428E-2</v>
      </c>
      <c r="BX544" s="328">
        <v>0.77100306679202313</v>
      </c>
      <c r="BY544" s="328">
        <v>0.83251146199478021</v>
      </c>
      <c r="BZ544" s="328">
        <v>0.28617509784128492</v>
      </c>
      <c r="CA544" s="328">
        <v>0.40679357018027851</v>
      </c>
      <c r="CB544" s="328">
        <v>9.1701277055169506E-2</v>
      </c>
      <c r="CC544" s="328">
        <v>0.44625091490917379</v>
      </c>
      <c r="CD544" s="328">
        <v>0.83624774377802358</v>
      </c>
      <c r="CE544" s="328">
        <v>0.56319386235435598</v>
      </c>
      <c r="CF544" s="328">
        <v>0.90976202613201296</v>
      </c>
      <c r="CG544" s="328">
        <v>0.73970717986605217</v>
      </c>
      <c r="CH544" s="328">
        <v>0.18360877068335313</v>
      </c>
      <c r="CI544" s="328">
        <v>0.98064485450753369</v>
      </c>
      <c r="CJ544" s="328">
        <v>0.94721093130041045</v>
      </c>
      <c r="CK544" s="328">
        <v>0.91495225787495205</v>
      </c>
      <c r="CL544" s="328">
        <v>0.47178535619665229</v>
      </c>
      <c r="CM544" s="328">
        <v>0.82676953847374635</v>
      </c>
      <c r="CN544" s="328">
        <v>0.7441154523971738</v>
      </c>
      <c r="CO544" s="328">
        <v>0.26074195473894246</v>
      </c>
      <c r="CP544" s="328">
        <v>0.57435724068721505</v>
      </c>
      <c r="CQ544" s="328">
        <v>0.37144834309584862</v>
      </c>
      <c r="CR544" s="328">
        <v>0.8968927689789048</v>
      </c>
      <c r="CS544" s="328">
        <v>0.32348661552131119</v>
      </c>
      <c r="CT544" s="328">
        <v>0.94794046695774892</v>
      </c>
      <c r="CU544" s="328">
        <v>0.96970417027948375</v>
      </c>
      <c r="CV544" s="328">
        <v>0.32258452725539288</v>
      </c>
      <c r="CW544" s="329">
        <v>0.20562994236514576</v>
      </c>
    </row>
    <row r="545" spans="1:101" x14ac:dyDescent="0.25">
      <c r="A545" s="322">
        <v>543</v>
      </c>
      <c r="B545" s="327">
        <v>0.94210278568351669</v>
      </c>
      <c r="C545" s="328">
        <v>0.76821714938624752</v>
      </c>
      <c r="D545" s="328">
        <v>0.27173554111049203</v>
      </c>
      <c r="E545" s="328">
        <v>0.58142380386037762</v>
      </c>
      <c r="F545" s="328">
        <v>0.27647994326947956</v>
      </c>
      <c r="G545" s="328">
        <v>0.70210969319621608</v>
      </c>
      <c r="H545" s="328">
        <v>0.76410187032728905</v>
      </c>
      <c r="I545" s="328">
        <v>0.90288853372530298</v>
      </c>
      <c r="J545" s="328">
        <v>0.44980269936617923</v>
      </c>
      <c r="K545" s="328">
        <v>0.6778425365419547</v>
      </c>
      <c r="L545" s="328">
        <v>0.42465562349133923</v>
      </c>
      <c r="M545" s="328">
        <v>0.44496537636045552</v>
      </c>
      <c r="N545" s="328">
        <v>0.64456983953650049</v>
      </c>
      <c r="O545" s="328">
        <v>0.18929632768943128</v>
      </c>
      <c r="P545" s="328">
        <v>0.13913939856617974</v>
      </c>
      <c r="Q545" s="328">
        <v>0.29037704445837331</v>
      </c>
      <c r="R545" s="328">
        <v>0.65514186771741478</v>
      </c>
      <c r="S545" s="328">
        <v>5.3231226555650046E-3</v>
      </c>
      <c r="T545" s="328">
        <v>0.9926304348901489</v>
      </c>
      <c r="U545" s="328">
        <v>0.76336303139932582</v>
      </c>
      <c r="V545" s="328">
        <v>0.12133584018607224</v>
      </c>
      <c r="W545" s="328">
        <v>0.66906839099464777</v>
      </c>
      <c r="X545" s="328">
        <v>5.3558961375901326E-3</v>
      </c>
      <c r="Y545" s="328">
        <v>0.90110026789419551</v>
      </c>
      <c r="Z545" s="328">
        <v>0.83586925054767658</v>
      </c>
      <c r="AA545" s="328">
        <v>0.56285106169686383</v>
      </c>
      <c r="AB545" s="328">
        <v>0.51273449296772555</v>
      </c>
      <c r="AC545" s="328">
        <v>0.13386797514486215</v>
      </c>
      <c r="AD545" s="328">
        <v>0.99666010010849715</v>
      </c>
      <c r="AE545" s="328">
        <v>0.29059278552972501</v>
      </c>
      <c r="AF545" s="328">
        <v>0.7967581667472623</v>
      </c>
      <c r="AG545" s="328">
        <v>0.54584567200850387</v>
      </c>
      <c r="AH545" s="328">
        <v>0.61395622757270196</v>
      </c>
      <c r="AI545" s="328">
        <v>0.83098813138663363</v>
      </c>
      <c r="AJ545" s="328">
        <v>0.4808698118789847</v>
      </c>
      <c r="AK545" s="328">
        <v>0.37446146093189103</v>
      </c>
      <c r="AL545" s="328">
        <v>0.84210494905645827</v>
      </c>
      <c r="AM545" s="328">
        <v>0.99014943447055792</v>
      </c>
      <c r="AN545" s="328">
        <v>0.67150374111252864</v>
      </c>
      <c r="AO545" s="328">
        <v>0.8020280164342477</v>
      </c>
      <c r="AP545" s="328">
        <v>0.79157928747122019</v>
      </c>
      <c r="AQ545" s="328">
        <v>0.43222757921594646</v>
      </c>
      <c r="AR545" s="328">
        <v>0.52979755079631019</v>
      </c>
      <c r="AS545" s="328">
        <v>0.18026373867211642</v>
      </c>
      <c r="AT545" s="328">
        <v>0.63458204992308187</v>
      </c>
      <c r="AU545" s="328">
        <v>0.93191809983352303</v>
      </c>
      <c r="AV545" s="328">
        <v>0.76094022467320532</v>
      </c>
      <c r="AW545" s="328">
        <v>4.27833005499485E-2</v>
      </c>
      <c r="AX545" s="328">
        <v>0.66167877644626216</v>
      </c>
      <c r="AY545" s="328">
        <v>0.21605850881209809</v>
      </c>
      <c r="AZ545" s="328">
        <v>0.99945404990451081</v>
      </c>
      <c r="BA545" s="328">
        <v>0.29582333006066497</v>
      </c>
      <c r="BB545" s="328">
        <v>0.78750589708290608</v>
      </c>
      <c r="BC545" s="328">
        <v>0.18588642853572712</v>
      </c>
      <c r="BD545" s="328">
        <v>0.55184053761982077</v>
      </c>
      <c r="BE545" s="328">
        <v>0.79432341574263465</v>
      </c>
      <c r="BF545" s="328">
        <v>0.64552214315086043</v>
      </c>
      <c r="BG545" s="328">
        <v>0.77150084141301534</v>
      </c>
      <c r="BH545" s="328">
        <v>0.48190652400866174</v>
      </c>
      <c r="BI545" s="328">
        <v>0.45283835146953066</v>
      </c>
      <c r="BJ545" s="328">
        <v>0.50617453960390391</v>
      </c>
      <c r="BK545" s="328">
        <v>0.32210744896323806</v>
      </c>
      <c r="BL545" s="328">
        <v>0.15754353116318787</v>
      </c>
      <c r="BM545" s="328">
        <v>0.77736459684504289</v>
      </c>
      <c r="BN545" s="328">
        <v>0.8625032673557147</v>
      </c>
      <c r="BO545" s="328">
        <v>0.18162275274372597</v>
      </c>
      <c r="BP545" s="328">
        <v>2.5069756841670898E-2</v>
      </c>
      <c r="BQ545" s="328">
        <v>0.52718796852346594</v>
      </c>
      <c r="BR545" s="328">
        <v>0.62972604481858752</v>
      </c>
      <c r="BS545" s="328">
        <v>0.58491482397861838</v>
      </c>
      <c r="BT545" s="328">
        <v>0.71602777923020255</v>
      </c>
      <c r="BU545" s="328">
        <v>0.34023373333115203</v>
      </c>
      <c r="BV545" s="328">
        <v>0.97393023709699844</v>
      </c>
      <c r="BW545" s="328">
        <v>0.79033591384920099</v>
      </c>
      <c r="BX545" s="328">
        <v>0.70021028106759875</v>
      </c>
      <c r="BY545" s="328">
        <v>1.0870650447087904E-2</v>
      </c>
      <c r="BZ545" s="328">
        <v>0.71267281127944138</v>
      </c>
      <c r="CA545" s="328">
        <v>0.82844399447425876</v>
      </c>
      <c r="CB545" s="328">
        <v>0.87604362278050685</v>
      </c>
      <c r="CC545" s="328">
        <v>0.46348975908804246</v>
      </c>
      <c r="CD545" s="328">
        <v>0.20915490655586932</v>
      </c>
      <c r="CE545" s="328">
        <v>0.95219096959328908</v>
      </c>
      <c r="CF545" s="328">
        <v>0.58395756455588166</v>
      </c>
      <c r="CG545" s="328">
        <v>0.71587634947519341</v>
      </c>
      <c r="CH545" s="328">
        <v>0.88795027328779952</v>
      </c>
      <c r="CI545" s="328">
        <v>0.89219141770475208</v>
      </c>
      <c r="CJ545" s="328">
        <v>0.85237319821952306</v>
      </c>
      <c r="CK545" s="328">
        <v>0.22975757234215788</v>
      </c>
      <c r="CL545" s="328">
        <v>0.88428164275127918</v>
      </c>
      <c r="CM545" s="328">
        <v>0.51245900915690434</v>
      </c>
      <c r="CN545" s="328">
        <v>0.96655832780619866</v>
      </c>
      <c r="CO545" s="328">
        <v>0.5392658128252219</v>
      </c>
      <c r="CP545" s="328">
        <v>0.46130882880981483</v>
      </c>
      <c r="CQ545" s="328">
        <v>0.44410997584716849</v>
      </c>
      <c r="CR545" s="328">
        <v>9.2223641197580974E-2</v>
      </c>
      <c r="CS545" s="328">
        <v>0.74757004805790039</v>
      </c>
      <c r="CT545" s="328">
        <v>0.31587732714991779</v>
      </c>
      <c r="CU545" s="328">
        <v>0.74873933411379445</v>
      </c>
      <c r="CV545" s="328">
        <v>0.35226965690607459</v>
      </c>
      <c r="CW545" s="329">
        <v>0.2407860737800851</v>
      </c>
    </row>
    <row r="546" spans="1:101" x14ac:dyDescent="0.25">
      <c r="A546" s="322">
        <v>544</v>
      </c>
      <c r="B546" s="327">
        <v>0.1138547123924234</v>
      </c>
      <c r="C546" s="328">
        <v>3.6551659605666531E-2</v>
      </c>
      <c r="D546" s="328">
        <v>0.7243077604201078</v>
      </c>
      <c r="E546" s="328">
        <v>0.96134503900078627</v>
      </c>
      <c r="F546" s="328">
        <v>8.4375885428951136E-2</v>
      </c>
      <c r="G546" s="328">
        <v>0.12206293018685699</v>
      </c>
      <c r="H546" s="328">
        <v>0.11401967164843141</v>
      </c>
      <c r="I546" s="328">
        <v>0.33214432848144515</v>
      </c>
      <c r="J546" s="328">
        <v>0.36115758128587516</v>
      </c>
      <c r="K546" s="328">
        <v>0.3412210964645519</v>
      </c>
      <c r="L546" s="328">
        <v>0.26404937474843315</v>
      </c>
      <c r="M546" s="328">
        <v>0.75509148603942045</v>
      </c>
      <c r="N546" s="328">
        <v>0.94439723216207749</v>
      </c>
      <c r="O546" s="328">
        <v>1.5411843200521247E-3</v>
      </c>
      <c r="P546" s="328">
        <v>0.98257378014202157</v>
      </c>
      <c r="Q546" s="328">
        <v>0.35489117939567461</v>
      </c>
      <c r="R546" s="328">
        <v>0.10366341211081931</v>
      </c>
      <c r="S546" s="328">
        <v>0.38972121888475808</v>
      </c>
      <c r="T546" s="328">
        <v>0.93894816302773632</v>
      </c>
      <c r="U546" s="328">
        <v>0.7437489112432516</v>
      </c>
      <c r="V546" s="328">
        <v>0.37174797175986019</v>
      </c>
      <c r="W546" s="328">
        <v>0.66587433743925928</v>
      </c>
      <c r="X546" s="328">
        <v>0.22552331057819197</v>
      </c>
      <c r="Y546" s="328">
        <v>0.22538967113728692</v>
      </c>
      <c r="Z546" s="328">
        <v>0.31741053039433442</v>
      </c>
      <c r="AA546" s="328">
        <v>0.22786106120433391</v>
      </c>
      <c r="AB546" s="328">
        <v>0.53145541827069032</v>
      </c>
      <c r="AC546" s="328">
        <v>0.16838211212743026</v>
      </c>
      <c r="AD546" s="328">
        <v>0.95845075249977496</v>
      </c>
      <c r="AE546" s="328">
        <v>0.59709994252009047</v>
      </c>
      <c r="AF546" s="328">
        <v>0.44806969283009135</v>
      </c>
      <c r="AG546" s="328">
        <v>0.24650619231790372</v>
      </c>
      <c r="AH546" s="328">
        <v>0.96804760114464239</v>
      </c>
      <c r="AI546" s="328">
        <v>0.21477554616674421</v>
      </c>
      <c r="AJ546" s="328">
        <v>0.19109363791139122</v>
      </c>
      <c r="AK546" s="328">
        <v>6.7435294353477282E-3</v>
      </c>
      <c r="AL546" s="328">
        <v>0.7663596487040254</v>
      </c>
      <c r="AM546" s="328">
        <v>0.74726289840888427</v>
      </c>
      <c r="AN546" s="328">
        <v>0.99901755960439687</v>
      </c>
      <c r="AO546" s="328">
        <v>0.8753869727805923</v>
      </c>
      <c r="AP546" s="328">
        <v>0.65028246793939193</v>
      </c>
      <c r="AQ546" s="328">
        <v>0.77743642193936413</v>
      </c>
      <c r="AR546" s="328">
        <v>0.92587711026551678</v>
      </c>
      <c r="AS546" s="328">
        <v>0.83790340599102575</v>
      </c>
      <c r="AT546" s="328">
        <v>0.68143948876023863</v>
      </c>
      <c r="AU546" s="328">
        <v>0.6705522383547855</v>
      </c>
      <c r="AV546" s="328">
        <v>0.24998296115053709</v>
      </c>
      <c r="AW546" s="328">
        <v>0.53755339358166232</v>
      </c>
      <c r="AX546" s="328">
        <v>0.7865291530924301</v>
      </c>
      <c r="AY546" s="328">
        <v>0.71182469092881373</v>
      </c>
      <c r="AZ546" s="328">
        <v>0.96669652700152753</v>
      </c>
      <c r="BA546" s="328">
        <v>0.34272114858445502</v>
      </c>
      <c r="BB546" s="328">
        <v>0.94288977548958641</v>
      </c>
      <c r="BC546" s="328">
        <v>0.48622330858964702</v>
      </c>
      <c r="BD546" s="328">
        <v>0.14485142819878472</v>
      </c>
      <c r="BE546" s="328">
        <v>1.5457569379854874E-2</v>
      </c>
      <c r="BF546" s="328">
        <v>0.91719780859571132</v>
      </c>
      <c r="BG546" s="328">
        <v>0.73895496384131309</v>
      </c>
      <c r="BH546" s="328">
        <v>0.18902018561793188</v>
      </c>
      <c r="BI546" s="328">
        <v>0.83336567702961495</v>
      </c>
      <c r="BJ546" s="328">
        <v>0.99421144805414752</v>
      </c>
      <c r="BK546" s="328">
        <v>0.59842761330102157</v>
      </c>
      <c r="BL546" s="328">
        <v>0.67724760612438595</v>
      </c>
      <c r="BM546" s="328">
        <v>0.42361495317406872</v>
      </c>
      <c r="BN546" s="328">
        <v>0.31657119086062835</v>
      </c>
      <c r="BO546" s="328">
        <v>0.25871415706557155</v>
      </c>
      <c r="BP546" s="328">
        <v>2.4445856775829E-2</v>
      </c>
      <c r="BQ546" s="328">
        <v>0.24004281473950351</v>
      </c>
      <c r="BR546" s="328">
        <v>0.81877553732464126</v>
      </c>
      <c r="BS546" s="328">
        <v>0.64790133363450764</v>
      </c>
      <c r="BT546" s="328">
        <v>0.27948873056016499</v>
      </c>
      <c r="BU546" s="328">
        <v>0.23156961391841779</v>
      </c>
      <c r="BV546" s="328">
        <v>1.6867465822991257E-2</v>
      </c>
      <c r="BW546" s="328">
        <v>0.9882201680746201</v>
      </c>
      <c r="BX546" s="328">
        <v>6.688962585749203E-2</v>
      </c>
      <c r="BY546" s="328">
        <v>0.95829181620712056</v>
      </c>
      <c r="BZ546" s="328">
        <v>0.40799985993001853</v>
      </c>
      <c r="CA546" s="328">
        <v>0.61944787378290833</v>
      </c>
      <c r="CB546" s="328">
        <v>0.63170764957091929</v>
      </c>
      <c r="CC546" s="328">
        <v>0.81560527439641017</v>
      </c>
      <c r="CD546" s="328">
        <v>0.38930410104564794</v>
      </c>
      <c r="CE546" s="328">
        <v>4.6418124984483278E-2</v>
      </c>
      <c r="CF546" s="328">
        <v>0.71629615907279121</v>
      </c>
      <c r="CG546" s="328">
        <v>0.20928180833837828</v>
      </c>
      <c r="CH546" s="328">
        <v>0.84787129661995442</v>
      </c>
      <c r="CI546" s="328">
        <v>6.1365993878293779E-2</v>
      </c>
      <c r="CJ546" s="328">
        <v>0.64240646058185114</v>
      </c>
      <c r="CK546" s="328">
        <v>0.41259955250660796</v>
      </c>
      <c r="CL546" s="328">
        <v>0.3316134070482093</v>
      </c>
      <c r="CM546" s="328">
        <v>0.24122422411820765</v>
      </c>
      <c r="CN546" s="328">
        <v>0.60161927989812014</v>
      </c>
      <c r="CO546" s="328">
        <v>0.98030665868611333</v>
      </c>
      <c r="CP546" s="328">
        <v>0.35254641365981221</v>
      </c>
      <c r="CQ546" s="328">
        <v>0.30996706680740527</v>
      </c>
      <c r="CR546" s="328">
        <v>0.5324023315714248</v>
      </c>
      <c r="CS546" s="328">
        <v>0.57085734716145708</v>
      </c>
      <c r="CT546" s="328">
        <v>0.32249989310944693</v>
      </c>
      <c r="CU546" s="328">
        <v>0.91587587941566295</v>
      </c>
      <c r="CV546" s="328">
        <v>3.9860842775185645E-3</v>
      </c>
      <c r="CW546" s="329">
        <v>4.3761527481813722E-2</v>
      </c>
    </row>
    <row r="547" spans="1:101" x14ac:dyDescent="0.25">
      <c r="A547" s="322">
        <v>545</v>
      </c>
      <c r="B547" s="327">
        <v>0.95661993352001451</v>
      </c>
      <c r="C547" s="328">
        <v>9.6462959482539246E-2</v>
      </c>
      <c r="D547" s="328">
        <v>0.60807609841948929</v>
      </c>
      <c r="E547" s="328">
        <v>0.62882918990876679</v>
      </c>
      <c r="F547" s="328">
        <v>0.51659016665773483</v>
      </c>
      <c r="G547" s="328">
        <v>0.75078944906758727</v>
      </c>
      <c r="H547" s="328">
        <v>0.97157900006960496</v>
      </c>
      <c r="I547" s="328">
        <v>4.8222287127863694E-2</v>
      </c>
      <c r="J547" s="328">
        <v>0.7816878904514617</v>
      </c>
      <c r="K547" s="328">
        <v>0.86551719114071735</v>
      </c>
      <c r="L547" s="328">
        <v>0.22045509228618965</v>
      </c>
      <c r="M547" s="328">
        <v>0.16184437775634652</v>
      </c>
      <c r="N547" s="328">
        <v>0.87089016079427473</v>
      </c>
      <c r="O547" s="328">
        <v>0.74998549255137803</v>
      </c>
      <c r="P547" s="328">
        <v>0.17475999439957057</v>
      </c>
      <c r="Q547" s="328">
        <v>0.56861653068159068</v>
      </c>
      <c r="R547" s="328">
        <v>0.54342797876578297</v>
      </c>
      <c r="S547" s="328">
        <v>0.76845385715718795</v>
      </c>
      <c r="T547" s="328">
        <v>0.44593026493113297</v>
      </c>
      <c r="U547" s="328">
        <v>6.7549082540217853E-2</v>
      </c>
      <c r="V547" s="328">
        <v>0.88190788939384057</v>
      </c>
      <c r="W547" s="328">
        <v>0.6438375018660516</v>
      </c>
      <c r="X547" s="328">
        <v>9.4814591920424185E-2</v>
      </c>
      <c r="Y547" s="328">
        <v>0.3073534041180237</v>
      </c>
      <c r="Z547" s="328">
        <v>0.22328255604007285</v>
      </c>
      <c r="AA547" s="328">
        <v>0.9279193910437904</v>
      </c>
      <c r="AB547" s="328">
        <v>0.67724779193400941</v>
      </c>
      <c r="AC547" s="328">
        <v>0.61660506581063057</v>
      </c>
      <c r="AD547" s="328">
        <v>0.57521949730690314</v>
      </c>
      <c r="AE547" s="328">
        <v>0.79633945320029387</v>
      </c>
      <c r="AF547" s="328">
        <v>0.21267975911956571</v>
      </c>
      <c r="AG547" s="328">
        <v>4.6264775340286945E-2</v>
      </c>
      <c r="AH547" s="328">
        <v>0.78028767433238144</v>
      </c>
      <c r="AI547" s="328">
        <v>0.91967804956643739</v>
      </c>
      <c r="AJ547" s="328">
        <v>0.7451799323844126</v>
      </c>
      <c r="AK547" s="328">
        <v>0.68022052102318731</v>
      </c>
      <c r="AL547" s="328">
        <v>0.35268800848143389</v>
      </c>
      <c r="AM547" s="328">
        <v>0.8770726589504394</v>
      </c>
      <c r="AN547" s="328">
        <v>0.79167543802148677</v>
      </c>
      <c r="AO547" s="328">
        <v>0.2480325283415461</v>
      </c>
      <c r="AP547" s="328">
        <v>0.93795352171092294</v>
      </c>
      <c r="AQ547" s="328">
        <v>0.31848416283725189</v>
      </c>
      <c r="AR547" s="328">
        <v>0.28104630777796547</v>
      </c>
      <c r="AS547" s="328">
        <v>0.38199278050787555</v>
      </c>
      <c r="AT547" s="328">
        <v>0.62314521550298352</v>
      </c>
      <c r="AU547" s="328">
        <v>0.94121375950203445</v>
      </c>
      <c r="AV547" s="328">
        <v>7.3761509427615168E-2</v>
      </c>
      <c r="AW547" s="328">
        <v>0.9493748714711403</v>
      </c>
      <c r="AX547" s="328">
        <v>0.64782547143040836</v>
      </c>
      <c r="AY547" s="328">
        <v>0.82813537716237873</v>
      </c>
      <c r="AZ547" s="328">
        <v>0.86271191211764409</v>
      </c>
      <c r="BA547" s="328">
        <v>9.5661494621433363E-2</v>
      </c>
      <c r="BB547" s="328">
        <v>0.18394981812864453</v>
      </c>
      <c r="BC547" s="328">
        <v>0.49431721286000152</v>
      </c>
      <c r="BD547" s="328">
        <v>0.75415560867220366</v>
      </c>
      <c r="BE547" s="328">
        <v>0.50333549223435892</v>
      </c>
      <c r="BF547" s="328">
        <v>0.58741612044694014</v>
      </c>
      <c r="BG547" s="328">
        <v>0.30144993743020088</v>
      </c>
      <c r="BH547" s="328">
        <v>0.89162466612789615</v>
      </c>
      <c r="BI547" s="328">
        <v>8.175642293918095E-3</v>
      </c>
      <c r="BJ547" s="328">
        <v>0.98886265650316618</v>
      </c>
      <c r="BK547" s="328">
        <v>0.62871652152563495</v>
      </c>
      <c r="BL547" s="328">
        <v>0.95443311809970721</v>
      </c>
      <c r="BM547" s="328">
        <v>0.21463670492312481</v>
      </c>
      <c r="BN547" s="328">
        <v>0.19061935015536413</v>
      </c>
      <c r="BO547" s="328">
        <v>0.19878580720675965</v>
      </c>
      <c r="BP547" s="328">
        <v>0.56679818741761867</v>
      </c>
      <c r="BQ547" s="328">
        <v>0.27662484501905293</v>
      </c>
      <c r="BR547" s="328">
        <v>0.45367696020866699</v>
      </c>
      <c r="BS547" s="328">
        <v>0.21981230819493386</v>
      </c>
      <c r="BT547" s="328">
        <v>0.12590006820389799</v>
      </c>
      <c r="BU547" s="328">
        <v>0.46417723063411143</v>
      </c>
      <c r="BV547" s="328">
        <v>0.45890879806821872</v>
      </c>
      <c r="BW547" s="328">
        <v>0.9169534026213837</v>
      </c>
      <c r="BX547" s="328">
        <v>0.84718808734987627</v>
      </c>
      <c r="BY547" s="328">
        <v>0.67179483323931244</v>
      </c>
      <c r="BZ547" s="328">
        <v>0.78199863364986277</v>
      </c>
      <c r="CA547" s="328">
        <v>8.8380141291328984E-2</v>
      </c>
      <c r="CB547" s="328">
        <v>1.1686199231224492E-2</v>
      </c>
      <c r="CC547" s="328">
        <v>0.23001408638855025</v>
      </c>
      <c r="CD547" s="328">
        <v>0.15816586089049745</v>
      </c>
      <c r="CE547" s="328">
        <v>5.4943069738223826E-2</v>
      </c>
      <c r="CF547" s="328">
        <v>0.37603631052113107</v>
      </c>
      <c r="CG547" s="328">
        <v>1.7733094702067298E-2</v>
      </c>
      <c r="CH547" s="328">
        <v>0.79601941369059781</v>
      </c>
      <c r="CI547" s="328">
        <v>0.37614023477906056</v>
      </c>
      <c r="CJ547" s="328">
        <v>0.35445618600814033</v>
      </c>
      <c r="CK547" s="328">
        <v>0.42836960484334519</v>
      </c>
      <c r="CL547" s="328">
        <v>0.40033214575123299</v>
      </c>
      <c r="CM547" s="328">
        <v>0.62327301482345132</v>
      </c>
      <c r="CN547" s="328">
        <v>0.29836006916801283</v>
      </c>
      <c r="CO547" s="328">
        <v>0.95078286359962672</v>
      </c>
      <c r="CP547" s="328">
        <v>0.45872867158162656</v>
      </c>
      <c r="CQ547" s="328">
        <v>0.47408925770372612</v>
      </c>
      <c r="CR547" s="328">
        <v>0.64759125431690578</v>
      </c>
      <c r="CS547" s="328">
        <v>5.8168690462351513E-2</v>
      </c>
      <c r="CT547" s="328">
        <v>0.6601059062806891</v>
      </c>
      <c r="CU547" s="328">
        <v>0.1344019184174341</v>
      </c>
      <c r="CV547" s="328">
        <v>0.13533561734634203</v>
      </c>
      <c r="CW547" s="329">
        <v>0.10699846258741408</v>
      </c>
    </row>
    <row r="548" spans="1:101" x14ac:dyDescent="0.25">
      <c r="A548" s="322">
        <v>546</v>
      </c>
      <c r="B548" s="327">
        <v>0.87425999256847975</v>
      </c>
      <c r="C548" s="328">
        <v>4.6729996768846149E-4</v>
      </c>
      <c r="D548" s="328">
        <v>0.35594375198106487</v>
      </c>
      <c r="E548" s="328">
        <v>0.57494839925211072</v>
      </c>
      <c r="F548" s="328">
        <v>0.98861108113853602</v>
      </c>
      <c r="G548" s="328">
        <v>0.5816124145049939</v>
      </c>
      <c r="H548" s="328">
        <v>0.32962469904027225</v>
      </c>
      <c r="I548" s="328">
        <v>0.82823385931567373</v>
      </c>
      <c r="J548" s="328">
        <v>0.15139174272265277</v>
      </c>
      <c r="K548" s="328">
        <v>0.44925835306770434</v>
      </c>
      <c r="L548" s="328">
        <v>0.90472113077154037</v>
      </c>
      <c r="M548" s="328">
        <v>0.8229358067432726</v>
      </c>
      <c r="N548" s="328">
        <v>0.59701136084284734</v>
      </c>
      <c r="O548" s="328">
        <v>0.85340641031089248</v>
      </c>
      <c r="P548" s="328">
        <v>0.87556392417827689</v>
      </c>
      <c r="Q548" s="328">
        <v>3.2058293885476097E-2</v>
      </c>
      <c r="R548" s="328">
        <v>0.57113157838810391</v>
      </c>
      <c r="S548" s="328">
        <v>0.74685893804885439</v>
      </c>
      <c r="T548" s="328">
        <v>0.78722974071343987</v>
      </c>
      <c r="U548" s="328">
        <v>1.5146153067619794E-2</v>
      </c>
      <c r="V548" s="328">
        <v>0.41585784398341374</v>
      </c>
      <c r="W548" s="328">
        <v>0.95589597623352329</v>
      </c>
      <c r="X548" s="328">
        <v>0.92316218880832812</v>
      </c>
      <c r="Y548" s="328">
        <v>0.57888659804398479</v>
      </c>
      <c r="Z548" s="328">
        <v>0.24624181416845392</v>
      </c>
      <c r="AA548" s="328">
        <v>0.42821154161507025</v>
      </c>
      <c r="AB548" s="328">
        <v>0.84128420631128797</v>
      </c>
      <c r="AC548" s="328">
        <v>0.74723713987270823</v>
      </c>
      <c r="AD548" s="328">
        <v>0.16862148022902268</v>
      </c>
      <c r="AE548" s="328">
        <v>0.48005106975562106</v>
      </c>
      <c r="AF548" s="328">
        <v>4.96482636017892E-2</v>
      </c>
      <c r="AG548" s="328">
        <v>0.31110744794565814</v>
      </c>
      <c r="AH548" s="328">
        <v>0.7123947646168558</v>
      </c>
      <c r="AI548" s="328">
        <v>0.36053030712374801</v>
      </c>
      <c r="AJ548" s="328">
        <v>6.8578258177235618E-2</v>
      </c>
      <c r="AK548" s="328">
        <v>0.72328535321122578</v>
      </c>
      <c r="AL548" s="328">
        <v>0.92096275096837599</v>
      </c>
      <c r="AM548" s="328">
        <v>0.64154456114839098</v>
      </c>
      <c r="AN548" s="328">
        <v>0.8478393637768451</v>
      </c>
      <c r="AO548" s="328">
        <v>0.30313451648010248</v>
      </c>
      <c r="AP548" s="328">
        <v>0.96099724482599846</v>
      </c>
      <c r="AQ548" s="328">
        <v>0.74323179060027345</v>
      </c>
      <c r="AR548" s="328">
        <v>0.68187239925079024</v>
      </c>
      <c r="AS548" s="328">
        <v>0.55323310833937001</v>
      </c>
      <c r="AT548" s="328">
        <v>0.26735924291822055</v>
      </c>
      <c r="AU548" s="328">
        <v>0.78780508098773283</v>
      </c>
      <c r="AV548" s="328">
        <v>0.77428831723751301</v>
      </c>
      <c r="AW548" s="328">
        <v>4.5585181408396958E-2</v>
      </c>
      <c r="AX548" s="328">
        <v>0.17305650429387942</v>
      </c>
      <c r="AY548" s="328">
        <v>0.33900047920944854</v>
      </c>
      <c r="AZ548" s="328">
        <v>0.62004254105960577</v>
      </c>
      <c r="BA548" s="328">
        <v>0.71976534237800305</v>
      </c>
      <c r="BB548" s="328">
        <v>0.98278951051264762</v>
      </c>
      <c r="BC548" s="328">
        <v>0.14092890469012787</v>
      </c>
      <c r="BD548" s="328">
        <v>0.787170023785839</v>
      </c>
      <c r="BE548" s="328">
        <v>0.28939575139205331</v>
      </c>
      <c r="BF548" s="328">
        <v>0.59752073209471757</v>
      </c>
      <c r="BG548" s="328">
        <v>0.36361597727305739</v>
      </c>
      <c r="BH548" s="328">
        <v>0.51431963733443364</v>
      </c>
      <c r="BI548" s="328">
        <v>0.51570411449830988</v>
      </c>
      <c r="BJ548" s="328">
        <v>0.57292298302673328</v>
      </c>
      <c r="BK548" s="328">
        <v>0.25567981557900588</v>
      </c>
      <c r="BL548" s="328">
        <v>0.67094560136871362</v>
      </c>
      <c r="BM548" s="328">
        <v>0.7804636161792704</v>
      </c>
      <c r="BN548" s="328">
        <v>0.38418335173096274</v>
      </c>
      <c r="BO548" s="328">
        <v>0.28525690098961953</v>
      </c>
      <c r="BP548" s="328">
        <v>0.679619266948015</v>
      </c>
      <c r="BQ548" s="328">
        <v>0.97912026219670434</v>
      </c>
      <c r="BR548" s="328">
        <v>0.25687812958851475</v>
      </c>
      <c r="BS548" s="328">
        <v>0.62961567984251321</v>
      </c>
      <c r="BT548" s="328">
        <v>0.36808429516579722</v>
      </c>
      <c r="BU548" s="328">
        <v>0.83840442515176505</v>
      </c>
      <c r="BV548" s="328">
        <v>0.86795467071311894</v>
      </c>
      <c r="BW548" s="328">
        <v>0.65772105833098204</v>
      </c>
      <c r="BX548" s="328">
        <v>0.38313729412275621</v>
      </c>
      <c r="BY548" s="328">
        <v>0.5433008092780236</v>
      </c>
      <c r="BZ548" s="328">
        <v>0.84493477400690442</v>
      </c>
      <c r="CA548" s="328">
        <v>0.44996119462292894</v>
      </c>
      <c r="CB548" s="328">
        <v>0.3746575972972126</v>
      </c>
      <c r="CC548" s="328">
        <v>0.36279978082352993</v>
      </c>
      <c r="CD548" s="328">
        <v>0.71751249568073661</v>
      </c>
      <c r="CE548" s="328">
        <v>0.81817127792857924</v>
      </c>
      <c r="CF548" s="328">
        <v>0.66905027243871285</v>
      </c>
      <c r="CG548" s="328">
        <v>0.58228706042098488</v>
      </c>
      <c r="CH548" s="328">
        <v>0.87456442073352125</v>
      </c>
      <c r="CI548" s="328">
        <v>0.18067049465824936</v>
      </c>
      <c r="CJ548" s="328">
        <v>0.61962694321143097</v>
      </c>
      <c r="CK548" s="328">
        <v>4.3250238130473129E-2</v>
      </c>
      <c r="CL548" s="328">
        <v>0.61362240357948683</v>
      </c>
      <c r="CM548" s="328">
        <v>0.76474445697686066</v>
      </c>
      <c r="CN548" s="328">
        <v>0.52970609801446766</v>
      </c>
      <c r="CO548" s="328">
        <v>0.8804299056812912</v>
      </c>
      <c r="CP548" s="328">
        <v>0.16940279066936625</v>
      </c>
      <c r="CQ548" s="328">
        <v>0.8831083393530863</v>
      </c>
      <c r="CR548" s="328">
        <v>0.28414997184653146</v>
      </c>
      <c r="CS548" s="328">
        <v>0.41820508859776151</v>
      </c>
      <c r="CT548" s="328">
        <v>0.47377315934983333</v>
      </c>
      <c r="CU548" s="328">
        <v>5.3737046629351859E-2</v>
      </c>
      <c r="CV548" s="328">
        <v>5.0533785960247712E-2</v>
      </c>
      <c r="CW548" s="329">
        <v>0.93030497265084233</v>
      </c>
    </row>
    <row r="549" spans="1:101" x14ac:dyDescent="0.25">
      <c r="A549" s="322">
        <v>547</v>
      </c>
      <c r="B549" s="327">
        <v>0.96945023118462648</v>
      </c>
      <c r="C549" s="328">
        <v>0.13971549177745679</v>
      </c>
      <c r="D549" s="328">
        <v>0.54575138036159476</v>
      </c>
      <c r="E549" s="328">
        <v>0.75160223827190187</v>
      </c>
      <c r="F549" s="328">
        <v>0.36475152341817818</v>
      </c>
      <c r="G549" s="328">
        <v>0.19255501653811913</v>
      </c>
      <c r="H549" s="328">
        <v>0.35151345530130929</v>
      </c>
      <c r="I549" s="328">
        <v>0.76265119862277242</v>
      </c>
      <c r="J549" s="328">
        <v>0.72246988579018834</v>
      </c>
      <c r="K549" s="328">
        <v>0.17166523537146094</v>
      </c>
      <c r="L549" s="328">
        <v>0.82325539731227404</v>
      </c>
      <c r="M549" s="328">
        <v>7.7711540936199697E-2</v>
      </c>
      <c r="N549" s="328">
        <v>0.31448250147540247</v>
      </c>
      <c r="O549" s="328">
        <v>3.1250150234204632E-2</v>
      </c>
      <c r="P549" s="328">
        <v>6.7686711036276659E-2</v>
      </c>
      <c r="Q549" s="328">
        <v>1.7559029628992029E-2</v>
      </c>
      <c r="R549" s="328">
        <v>0.43951388290227911</v>
      </c>
      <c r="S549" s="328">
        <v>0.50435848832620445</v>
      </c>
      <c r="T549" s="328">
        <v>0.47507124812680535</v>
      </c>
      <c r="U549" s="328">
        <v>0.42553762592912214</v>
      </c>
      <c r="V549" s="328">
        <v>0.77308116203159205</v>
      </c>
      <c r="W549" s="328">
        <v>0.71573013651745132</v>
      </c>
      <c r="X549" s="328">
        <v>0.17868672917361517</v>
      </c>
      <c r="Y549" s="328">
        <v>7.6234512061822635E-2</v>
      </c>
      <c r="Z549" s="328">
        <v>0.33454689461424358</v>
      </c>
      <c r="AA549" s="328">
        <v>2.8009121085366573E-2</v>
      </c>
      <c r="AB549" s="328">
        <v>0.41369706531707351</v>
      </c>
      <c r="AC549" s="328">
        <v>0.15208686637503277</v>
      </c>
      <c r="AD549" s="328">
        <v>0.24337399761667466</v>
      </c>
      <c r="AE549" s="328">
        <v>0.37386065604286411</v>
      </c>
      <c r="AF549" s="328">
        <v>0.69154861783265198</v>
      </c>
      <c r="AG549" s="328">
        <v>0.2918663336254943</v>
      </c>
      <c r="AH549" s="328">
        <v>0.85535996747850618</v>
      </c>
      <c r="AI549" s="328">
        <v>0.18447046269562239</v>
      </c>
      <c r="AJ549" s="328">
        <v>0.86351604457784337</v>
      </c>
      <c r="AK549" s="328">
        <v>0.1230452768071002</v>
      </c>
      <c r="AL549" s="328">
        <v>0.33372095277700087</v>
      </c>
      <c r="AM549" s="328">
        <v>0.25301309796176774</v>
      </c>
      <c r="AN549" s="328">
        <v>0.24689924324144474</v>
      </c>
      <c r="AO549" s="328">
        <v>0.61184221711837727</v>
      </c>
      <c r="AP549" s="328">
        <v>0.66037860702754192</v>
      </c>
      <c r="AQ549" s="328">
        <v>0.65363312332107548</v>
      </c>
      <c r="AR549" s="328">
        <v>7.9307181915577729E-4</v>
      </c>
      <c r="AS549" s="328">
        <v>0.89025536397003835</v>
      </c>
      <c r="AT549" s="328">
        <v>0.92019624170907832</v>
      </c>
      <c r="AU549" s="328">
        <v>0.7665056305804443</v>
      </c>
      <c r="AV549" s="328">
        <v>0.76524802216988808</v>
      </c>
      <c r="AW549" s="328">
        <v>0.75497523639507547</v>
      </c>
      <c r="AX549" s="328">
        <v>9.0659166095132804E-3</v>
      </c>
      <c r="AY549" s="328">
        <v>0.50083407455485407</v>
      </c>
      <c r="AZ549" s="328">
        <v>0.53232386271169929</v>
      </c>
      <c r="BA549" s="328">
        <v>0.92558625007808226</v>
      </c>
      <c r="BB549" s="328">
        <v>0.22187079164452594</v>
      </c>
      <c r="BC549" s="328">
        <v>9.4889379231190674E-2</v>
      </c>
      <c r="BD549" s="328">
        <v>0.61016832178670199</v>
      </c>
      <c r="BE549" s="328">
        <v>0.9724757331647722</v>
      </c>
      <c r="BF549" s="328">
        <v>0.32696659136657158</v>
      </c>
      <c r="BG549" s="328">
        <v>0.59734450463125288</v>
      </c>
      <c r="BH549" s="328">
        <v>0.45161593378640763</v>
      </c>
      <c r="BI549" s="328">
        <v>0.35992255940149964</v>
      </c>
      <c r="BJ549" s="328">
        <v>0.27048467518223696</v>
      </c>
      <c r="BK549" s="328">
        <v>0.479123484683873</v>
      </c>
      <c r="BL549" s="328">
        <v>0.76798267452288194</v>
      </c>
      <c r="BM549" s="328">
        <v>0.94431872625854396</v>
      </c>
      <c r="BN549" s="328">
        <v>0.7144959121731338</v>
      </c>
      <c r="BO549" s="328">
        <v>0.50277518278060906</v>
      </c>
      <c r="BP549" s="328">
        <v>0.27433781942744506</v>
      </c>
      <c r="BQ549" s="328">
        <v>0.23264956454286878</v>
      </c>
      <c r="BR549" s="328">
        <v>0.18458216858072873</v>
      </c>
      <c r="BS549" s="328">
        <v>0.50489679338887683</v>
      </c>
      <c r="BT549" s="328">
        <v>0.51198674614439121</v>
      </c>
      <c r="BU549" s="328">
        <v>0.50939324913903805</v>
      </c>
      <c r="BV549" s="328">
        <v>0.8744239204387414</v>
      </c>
      <c r="BW549" s="328">
        <v>0.32316807012462068</v>
      </c>
      <c r="BX549" s="328">
        <v>2.3863315408564567E-2</v>
      </c>
      <c r="BY549" s="328">
        <v>0.80857129474115252</v>
      </c>
      <c r="BZ549" s="328">
        <v>0.1375565773591767</v>
      </c>
      <c r="CA549" s="328">
        <v>0.14586919579665114</v>
      </c>
      <c r="CB549" s="328">
        <v>0.42153082707425416</v>
      </c>
      <c r="CC549" s="328">
        <v>0.70625230712481835</v>
      </c>
      <c r="CD549" s="328">
        <v>5.7229341332355688E-2</v>
      </c>
      <c r="CE549" s="328">
        <v>0.165476670511846</v>
      </c>
      <c r="CF549" s="328">
        <v>3.1052246717237608E-2</v>
      </c>
      <c r="CG549" s="328">
        <v>0.90526383289688717</v>
      </c>
      <c r="CH549" s="328">
        <v>0.96388848010151396</v>
      </c>
      <c r="CI549" s="328">
        <v>0.11017583638710948</v>
      </c>
      <c r="CJ549" s="328">
        <v>0.47642965220462408</v>
      </c>
      <c r="CK549" s="328">
        <v>0.41749620738883686</v>
      </c>
      <c r="CL549" s="328">
        <v>0.76600443115580852</v>
      </c>
      <c r="CM549" s="328">
        <v>0.30678484921204818</v>
      </c>
      <c r="CN549" s="328">
        <v>5.0929750429246079E-2</v>
      </c>
      <c r="CO549" s="328">
        <v>0.39601308209079011</v>
      </c>
      <c r="CP549" s="328">
        <v>0.70990887903672495</v>
      </c>
      <c r="CQ549" s="328">
        <v>0.82059264555961109</v>
      </c>
      <c r="CR549" s="328">
        <v>0.4250582435587118</v>
      </c>
      <c r="CS549" s="328">
        <v>0.72951236878508574</v>
      </c>
      <c r="CT549" s="328">
        <v>0.85732061637586643</v>
      </c>
      <c r="CU549" s="328">
        <v>0.95982558086104275</v>
      </c>
      <c r="CV549" s="328">
        <v>0.86378307310966473</v>
      </c>
      <c r="CW549" s="329">
        <v>0.42090752488905903</v>
      </c>
    </row>
    <row r="550" spans="1:101" x14ac:dyDescent="0.25">
      <c r="A550" s="322">
        <v>548</v>
      </c>
      <c r="B550" s="327">
        <v>0.10400756408792056</v>
      </c>
      <c r="C550" s="328">
        <v>0.12442799738693222</v>
      </c>
      <c r="D550" s="328">
        <v>0.27745389066673209</v>
      </c>
      <c r="E550" s="328">
        <v>0.72272613359191595</v>
      </c>
      <c r="F550" s="328">
        <v>0.34705189456791796</v>
      </c>
      <c r="G550" s="328">
        <v>0.76236625668412294</v>
      </c>
      <c r="H550" s="328">
        <v>3.4544598818147421E-2</v>
      </c>
      <c r="I550" s="328">
        <v>0.80661653978463677</v>
      </c>
      <c r="J550" s="328">
        <v>0.28782928665980378</v>
      </c>
      <c r="K550" s="328">
        <v>0.19189670503603118</v>
      </c>
      <c r="L550" s="328">
        <v>4.9379502167370859E-2</v>
      </c>
      <c r="M550" s="328">
        <v>0.61398128018076914</v>
      </c>
      <c r="N550" s="328">
        <v>0.25525517660436936</v>
      </c>
      <c r="O550" s="328">
        <v>0.46404002302803393</v>
      </c>
      <c r="P550" s="328">
        <v>0.93597654642786865</v>
      </c>
      <c r="Q550" s="328">
        <v>0.89147152920682515</v>
      </c>
      <c r="R550" s="328">
        <v>0.92451440706882404</v>
      </c>
      <c r="S550" s="328">
        <v>0.59583206716163373</v>
      </c>
      <c r="T550" s="328">
        <v>0.55753366879684574</v>
      </c>
      <c r="U550" s="328">
        <v>8.8152350707773941E-2</v>
      </c>
      <c r="V550" s="328">
        <v>0.7460757747065041</v>
      </c>
      <c r="W550" s="328">
        <v>0.66309442820662179</v>
      </c>
      <c r="X550" s="328">
        <v>0.18589321181206753</v>
      </c>
      <c r="Y550" s="328">
        <v>0.61176855692541499</v>
      </c>
      <c r="Z550" s="328">
        <v>0.99787309710100769</v>
      </c>
      <c r="AA550" s="328">
        <v>1.5102537551080042E-2</v>
      </c>
      <c r="AB550" s="328">
        <v>0.82779373416747859</v>
      </c>
      <c r="AC550" s="328">
        <v>0.93819845003744717</v>
      </c>
      <c r="AD550" s="328">
        <v>0.12997324380260089</v>
      </c>
      <c r="AE550" s="328">
        <v>0.1889568538254105</v>
      </c>
      <c r="AF550" s="328">
        <v>0.45512963875160506</v>
      </c>
      <c r="AG550" s="328">
        <v>0.70760634627280994</v>
      </c>
      <c r="AH550" s="328">
        <v>0.62738480244637085</v>
      </c>
      <c r="AI550" s="328">
        <v>0.2279205629193779</v>
      </c>
      <c r="AJ550" s="328">
        <v>0.78166332115221682</v>
      </c>
      <c r="AK550" s="328">
        <v>0.65344701322302168</v>
      </c>
      <c r="AL550" s="328">
        <v>4.7465332208966204E-2</v>
      </c>
      <c r="AM550" s="328">
        <v>0.98809091791135395</v>
      </c>
      <c r="AN550" s="328">
        <v>0.20181613239267371</v>
      </c>
      <c r="AO550" s="328">
        <v>0.45260849008163362</v>
      </c>
      <c r="AP550" s="328">
        <v>0.74673077135058286</v>
      </c>
      <c r="AQ550" s="328">
        <v>0.96565720675368016</v>
      </c>
      <c r="AR550" s="328">
        <v>0.4844362266236697</v>
      </c>
      <c r="AS550" s="328">
        <v>0.22714851735587605</v>
      </c>
      <c r="AT550" s="328">
        <v>0.26772288380063625</v>
      </c>
      <c r="AU550" s="328">
        <v>0.47807840137222701</v>
      </c>
      <c r="AV550" s="328">
        <v>0.96807118901396927</v>
      </c>
      <c r="AW550" s="328">
        <v>0.83371755450429363</v>
      </c>
      <c r="AX550" s="328">
        <v>0.23934541407591436</v>
      </c>
      <c r="AY550" s="328">
        <v>0.28687992662333484</v>
      </c>
      <c r="AZ550" s="328">
        <v>0.77090237786490845</v>
      </c>
      <c r="BA550" s="328">
        <v>0.84339438657090882</v>
      </c>
      <c r="BB550" s="328">
        <v>0.93936899464605084</v>
      </c>
      <c r="BC550" s="328">
        <v>4.1775159245376337E-3</v>
      </c>
      <c r="BD550" s="328">
        <v>0.30971310573016897</v>
      </c>
      <c r="BE550" s="328">
        <v>0.39027868782502662</v>
      </c>
      <c r="BF550" s="328">
        <v>0.52437579074844742</v>
      </c>
      <c r="BG550" s="328">
        <v>0.90358580001052169</v>
      </c>
      <c r="BH550" s="328">
        <v>0.77741820887741508</v>
      </c>
      <c r="BI550" s="328">
        <v>0.14673353606375872</v>
      </c>
      <c r="BJ550" s="328">
        <v>0.97369434487151418</v>
      </c>
      <c r="BK550" s="328">
        <v>0.15283337602466407</v>
      </c>
      <c r="BL550" s="328">
        <v>0.21515508137612072</v>
      </c>
      <c r="BM550" s="328">
        <v>0.41902668751458583</v>
      </c>
      <c r="BN550" s="328">
        <v>0.49071417124639821</v>
      </c>
      <c r="BO550" s="328">
        <v>1.1963785323155562E-2</v>
      </c>
      <c r="BP550" s="328">
        <v>0.30182782811194153</v>
      </c>
      <c r="BQ550" s="328">
        <v>0.67408923514970498</v>
      </c>
      <c r="BR550" s="328">
        <v>0.63004339605190296</v>
      </c>
      <c r="BS550" s="328">
        <v>0.2810428912840075</v>
      </c>
      <c r="BT550" s="328">
        <v>0.49982513809446338</v>
      </c>
      <c r="BU550" s="328">
        <v>0.28402896102083219</v>
      </c>
      <c r="BV550" s="328">
        <v>3.9759198178727084E-2</v>
      </c>
      <c r="BW550" s="328">
        <v>0.36531452898308214</v>
      </c>
      <c r="BX550" s="328">
        <v>0.8402416249169351</v>
      </c>
      <c r="BY550" s="328">
        <v>0.60195361622641297</v>
      </c>
      <c r="BZ550" s="328">
        <v>0.72474292238033566</v>
      </c>
      <c r="CA550" s="328">
        <v>0.13051323637744794</v>
      </c>
      <c r="CB550" s="328">
        <v>0.93148964659305644</v>
      </c>
      <c r="CC550" s="328">
        <v>0.48638152773393983</v>
      </c>
      <c r="CD550" s="328">
        <v>0.74849279266189583</v>
      </c>
      <c r="CE550" s="328">
        <v>0.68889326256528727</v>
      </c>
      <c r="CF550" s="328">
        <v>0.73061457597707946</v>
      </c>
      <c r="CG550" s="328">
        <v>0.71088601604487045</v>
      </c>
      <c r="CH550" s="328">
        <v>0.97347142204995851</v>
      </c>
      <c r="CI550" s="328">
        <v>0.95793213955480017</v>
      </c>
      <c r="CJ550" s="328">
        <v>0.81309195558681435</v>
      </c>
      <c r="CK550" s="328">
        <v>0.92937477019345716</v>
      </c>
      <c r="CL550" s="328">
        <v>9.5044629812680359E-2</v>
      </c>
      <c r="CM550" s="328">
        <v>0.32062310338088729</v>
      </c>
      <c r="CN550" s="328">
        <v>0.15274403349982713</v>
      </c>
      <c r="CO550" s="328">
        <v>0.21236843355353607</v>
      </c>
      <c r="CP550" s="328">
        <v>0.57507442772002748</v>
      </c>
      <c r="CQ550" s="328">
        <v>0.41109112757798649</v>
      </c>
      <c r="CR550" s="328">
        <v>0.20184558072931758</v>
      </c>
      <c r="CS550" s="328">
        <v>0.71547223352094225</v>
      </c>
      <c r="CT550" s="328">
        <v>0.94819582633037225</v>
      </c>
      <c r="CU550" s="328">
        <v>0.31883172999429699</v>
      </c>
      <c r="CV550" s="328">
        <v>0.5804127738088658</v>
      </c>
      <c r="CW550" s="329">
        <v>0.78277785897775765</v>
      </c>
    </row>
    <row r="551" spans="1:101" x14ac:dyDescent="0.25">
      <c r="A551" s="322">
        <v>549</v>
      </c>
      <c r="B551" s="327">
        <v>0.74049160762932797</v>
      </c>
      <c r="C551" s="328">
        <v>0.59899100341330613</v>
      </c>
      <c r="D551" s="328">
        <v>0.76359249091515502</v>
      </c>
      <c r="E551" s="328">
        <v>0.354691697722469</v>
      </c>
      <c r="F551" s="328">
        <v>0.32099499701082301</v>
      </c>
      <c r="G551" s="328">
        <v>0.70317417017361095</v>
      </c>
      <c r="H551" s="328">
        <v>0.44266046836540074</v>
      </c>
      <c r="I551" s="328">
        <v>0.44770616665900054</v>
      </c>
      <c r="J551" s="328">
        <v>0.49240225711870078</v>
      </c>
      <c r="K551" s="328">
        <v>0.44420421637990248</v>
      </c>
      <c r="L551" s="328">
        <v>0.73371310114538701</v>
      </c>
      <c r="M551" s="328">
        <v>0.75416127798196353</v>
      </c>
      <c r="N551" s="328">
        <v>0.85564329470112455</v>
      </c>
      <c r="O551" s="328">
        <v>8.8353087629871929E-2</v>
      </c>
      <c r="P551" s="328">
        <v>0.1207655420461311</v>
      </c>
      <c r="Q551" s="328">
        <v>0.7435315989713267</v>
      </c>
      <c r="R551" s="328">
        <v>0.91348083957356696</v>
      </c>
      <c r="S551" s="328">
        <v>0.41931320911379544</v>
      </c>
      <c r="T551" s="328">
        <v>0.24613998266281545</v>
      </c>
      <c r="U551" s="328">
        <v>0.27658371183535713</v>
      </c>
      <c r="V551" s="328">
        <v>0.63908088978795341</v>
      </c>
      <c r="W551" s="328">
        <v>0.81973465275145063</v>
      </c>
      <c r="X551" s="328">
        <v>0.63377943844285078</v>
      </c>
      <c r="Y551" s="328">
        <v>0.51906933776886111</v>
      </c>
      <c r="Z551" s="328">
        <v>0.81796887525107942</v>
      </c>
      <c r="AA551" s="328">
        <v>0.45832489234785179</v>
      </c>
      <c r="AB551" s="328">
        <v>0.19700394559594936</v>
      </c>
      <c r="AC551" s="328">
        <v>0.66105329135448088</v>
      </c>
      <c r="AD551" s="328">
        <v>0.54530757722851053</v>
      </c>
      <c r="AE551" s="328">
        <v>0.24425599262721587</v>
      </c>
      <c r="AF551" s="328">
        <v>0.26621238488302712</v>
      </c>
      <c r="AG551" s="328">
        <v>0.37111077238876522</v>
      </c>
      <c r="AH551" s="328">
        <v>0.16889890015036624</v>
      </c>
      <c r="AI551" s="328">
        <v>0.16444924798047911</v>
      </c>
      <c r="AJ551" s="328">
        <v>0.52903549167876163</v>
      </c>
      <c r="AK551" s="328">
        <v>4.9597833645771416E-2</v>
      </c>
      <c r="AL551" s="328">
        <v>0.56152599816982374</v>
      </c>
      <c r="AM551" s="328">
        <v>0.72208736789619055</v>
      </c>
      <c r="AN551" s="328">
        <v>0.97009302768726902</v>
      </c>
      <c r="AO551" s="328">
        <v>0.20817436291274571</v>
      </c>
      <c r="AP551" s="328">
        <v>0.47234512684371754</v>
      </c>
      <c r="AQ551" s="328">
        <v>0.83657626449774392</v>
      </c>
      <c r="AR551" s="328">
        <v>0.14662426989585065</v>
      </c>
      <c r="AS551" s="328">
        <v>0.26996581797314434</v>
      </c>
      <c r="AT551" s="328">
        <v>0.235312114633631</v>
      </c>
      <c r="AU551" s="328">
        <v>0.77743292564921607</v>
      </c>
      <c r="AV551" s="328">
        <v>0.16393512598367566</v>
      </c>
      <c r="AW551" s="328">
        <v>0.40528737588088948</v>
      </c>
      <c r="AX551" s="328">
        <v>0.12922198973772225</v>
      </c>
      <c r="AY551" s="328">
        <v>0.96436139377938268</v>
      </c>
      <c r="AZ551" s="328">
        <v>2.4412923596951686E-2</v>
      </c>
      <c r="BA551" s="328">
        <v>2.8848888399338524E-2</v>
      </c>
      <c r="BB551" s="328">
        <v>7.4442180302520811E-3</v>
      </c>
      <c r="BC551" s="328">
        <v>0.21033529841939824</v>
      </c>
      <c r="BD551" s="328">
        <v>0.65936250030328614</v>
      </c>
      <c r="BE551" s="328">
        <v>0.63338127498195562</v>
      </c>
      <c r="BF551" s="328">
        <v>0.11176525509892876</v>
      </c>
      <c r="BG551" s="328">
        <v>0.51075033382422408</v>
      </c>
      <c r="BH551" s="328">
        <v>0.82513065368156635</v>
      </c>
      <c r="BI551" s="328">
        <v>0.51607038119525495</v>
      </c>
      <c r="BJ551" s="328">
        <v>0.43552558870474112</v>
      </c>
      <c r="BK551" s="328">
        <v>0.88628948521356143</v>
      </c>
      <c r="BL551" s="328">
        <v>0.45117730911476639</v>
      </c>
      <c r="BM551" s="328">
        <v>0.63317086608398765</v>
      </c>
      <c r="BN551" s="328">
        <v>0.53814918188592853</v>
      </c>
      <c r="BO551" s="328">
        <v>0.64624798036550413</v>
      </c>
      <c r="BP551" s="328">
        <v>0.15550432907170308</v>
      </c>
      <c r="BQ551" s="328">
        <v>0.3898513672342343</v>
      </c>
      <c r="BR551" s="328">
        <v>0.39711900248156518</v>
      </c>
      <c r="BS551" s="328">
        <v>0.37120462633735696</v>
      </c>
      <c r="BT551" s="328">
        <v>1.8279801486743352E-2</v>
      </c>
      <c r="BU551" s="328">
        <v>0.9481866702455326</v>
      </c>
      <c r="BV551" s="328">
        <v>0.20055225551338807</v>
      </c>
      <c r="BW551" s="328">
        <v>0.94984009736103481</v>
      </c>
      <c r="BX551" s="328">
        <v>0.64804762790748427</v>
      </c>
      <c r="BY551" s="328">
        <v>0.81455887497448165</v>
      </c>
      <c r="BZ551" s="328">
        <v>0.29083194027366277</v>
      </c>
      <c r="CA551" s="328">
        <v>0.57641621371686202</v>
      </c>
      <c r="CB551" s="328">
        <v>0.2254128359839811</v>
      </c>
      <c r="CC551" s="328">
        <v>0.23296383722988923</v>
      </c>
      <c r="CD551" s="328">
        <v>0.13072830551533188</v>
      </c>
      <c r="CE551" s="328">
        <v>0.22126161323919358</v>
      </c>
      <c r="CF551" s="328">
        <v>0.63862754742734484</v>
      </c>
      <c r="CG551" s="328">
        <v>0.49938304640917464</v>
      </c>
      <c r="CH551" s="328">
        <v>0.95087480663872892</v>
      </c>
      <c r="CI551" s="328">
        <v>0.93606568217709762</v>
      </c>
      <c r="CJ551" s="328">
        <v>0.87523956397983405</v>
      </c>
      <c r="CK551" s="328">
        <v>0.82445691611516958</v>
      </c>
      <c r="CL551" s="328">
        <v>0.64520128343534222</v>
      </c>
      <c r="CM551" s="328">
        <v>0.20723998191657711</v>
      </c>
      <c r="CN551" s="328">
        <v>0.80822494542447831</v>
      </c>
      <c r="CO551" s="328">
        <v>0.51156518894892633</v>
      </c>
      <c r="CP551" s="328">
        <v>0.12729665288995839</v>
      </c>
      <c r="CQ551" s="328">
        <v>0.8422798356779797</v>
      </c>
      <c r="CR551" s="328">
        <v>0.41179224870590558</v>
      </c>
      <c r="CS551" s="328">
        <v>4.5744118174844361E-2</v>
      </c>
      <c r="CT551" s="328">
        <v>0.79175304241435795</v>
      </c>
      <c r="CU551" s="328">
        <v>0.91111680200120326</v>
      </c>
      <c r="CV551" s="328">
        <v>0.68255872076473922</v>
      </c>
      <c r="CW551" s="329">
        <v>0.48989174761627297</v>
      </c>
    </row>
    <row r="552" spans="1:101" x14ac:dyDescent="0.25">
      <c r="A552" s="322">
        <v>550</v>
      </c>
      <c r="B552" s="327">
        <v>4.7556508915264972E-2</v>
      </c>
      <c r="C552" s="328">
        <v>0.5148023853437147</v>
      </c>
      <c r="D552" s="328">
        <v>0.19184913746547894</v>
      </c>
      <c r="E552" s="328">
        <v>0.98330916156828807</v>
      </c>
      <c r="F552" s="328">
        <v>0.4552708741773781</v>
      </c>
      <c r="G552" s="328">
        <v>0.69611003194721666</v>
      </c>
      <c r="H552" s="328">
        <v>5.3831130122748316E-2</v>
      </c>
      <c r="I552" s="328">
        <v>0.17097650648127694</v>
      </c>
      <c r="J552" s="328">
        <v>0.68156603414919825</v>
      </c>
      <c r="K552" s="328">
        <v>0.33895082131570575</v>
      </c>
      <c r="L552" s="328">
        <v>0.79463264362626473</v>
      </c>
      <c r="M552" s="328">
        <v>0.84275165758623882</v>
      </c>
      <c r="N552" s="328">
        <v>0.59708844954973839</v>
      </c>
      <c r="O552" s="328">
        <v>0.34856933946802648</v>
      </c>
      <c r="P552" s="328">
        <v>0.91215375982194269</v>
      </c>
      <c r="Q552" s="328">
        <v>0.79767236367566774</v>
      </c>
      <c r="R552" s="328">
        <v>0.45554027750105597</v>
      </c>
      <c r="S552" s="328">
        <v>0.99770473387203307</v>
      </c>
      <c r="T552" s="328">
        <v>0.14084593967801706</v>
      </c>
      <c r="U552" s="328">
        <v>0.73536267542407585</v>
      </c>
      <c r="V552" s="328">
        <v>0.10279489366423089</v>
      </c>
      <c r="W552" s="328">
        <v>0.62882101835670667</v>
      </c>
      <c r="X552" s="328">
        <v>0.93962747949208625</v>
      </c>
      <c r="Y552" s="328">
        <v>1.5749013861612982E-2</v>
      </c>
      <c r="Z552" s="328">
        <v>0.93462299900892631</v>
      </c>
      <c r="AA552" s="328">
        <v>0.16528568554723666</v>
      </c>
      <c r="AB552" s="328">
        <v>0.53081916804423734</v>
      </c>
      <c r="AC552" s="328">
        <v>0.59935385451614742</v>
      </c>
      <c r="AD552" s="328">
        <v>0.39828403968337689</v>
      </c>
      <c r="AE552" s="328">
        <v>0.45820251246454724</v>
      </c>
      <c r="AF552" s="328">
        <v>0.10293152655368631</v>
      </c>
      <c r="AG552" s="328">
        <v>0.42959053871977826</v>
      </c>
      <c r="AH552" s="328">
        <v>0.21975157991030425</v>
      </c>
      <c r="AI552" s="328">
        <v>0.4230254994792233</v>
      </c>
      <c r="AJ552" s="328">
        <v>0.97338624116941674</v>
      </c>
      <c r="AK552" s="328">
        <v>0.22948695132380648</v>
      </c>
      <c r="AL552" s="328">
        <v>0.12922347140594326</v>
      </c>
      <c r="AM552" s="328">
        <v>0.5073437763348787</v>
      </c>
      <c r="AN552" s="328">
        <v>0.24294646448865032</v>
      </c>
      <c r="AO552" s="328">
        <v>0.3126837446214179</v>
      </c>
      <c r="AP552" s="328">
        <v>0.68868512319024533</v>
      </c>
      <c r="AQ552" s="328">
        <v>0.98658486655061783</v>
      </c>
      <c r="AR552" s="328">
        <v>0.60472045841496236</v>
      </c>
      <c r="AS552" s="328">
        <v>0.70690555931333954</v>
      </c>
      <c r="AT552" s="328">
        <v>0.38270743843119615</v>
      </c>
      <c r="AU552" s="328">
        <v>0.74555061285954594</v>
      </c>
      <c r="AV552" s="328">
        <v>0.89966639660357561</v>
      </c>
      <c r="AW552" s="328">
        <v>0.17712534666150659</v>
      </c>
      <c r="AX552" s="328">
        <v>0.37255506316335496</v>
      </c>
      <c r="AY552" s="328">
        <v>0.48428059677830348</v>
      </c>
      <c r="AZ552" s="328">
        <v>0.82906638370475783</v>
      </c>
      <c r="BA552" s="328">
        <v>0.69581765316660804</v>
      </c>
      <c r="BB552" s="328">
        <v>0.94264214175379202</v>
      </c>
      <c r="BC552" s="328">
        <v>0.18671957501938774</v>
      </c>
      <c r="BD552" s="328">
        <v>0.25985625717016814</v>
      </c>
      <c r="BE552" s="328">
        <v>0.24063771791113986</v>
      </c>
      <c r="BF552" s="328">
        <v>0.91203174352091931</v>
      </c>
      <c r="BG552" s="328">
        <v>0.32684005618274981</v>
      </c>
      <c r="BH552" s="328">
        <v>0.96945945110958132</v>
      </c>
      <c r="BI552" s="328">
        <v>6.8924147234731059E-2</v>
      </c>
      <c r="BJ552" s="328">
        <v>4.8771546444587699E-2</v>
      </c>
      <c r="BK552" s="328">
        <v>0.76604865875366546</v>
      </c>
      <c r="BL552" s="328">
        <v>0.29973395411593806</v>
      </c>
      <c r="BM552" s="328">
        <v>0.9388657017777895</v>
      </c>
      <c r="BN552" s="328">
        <v>0.10361447511227073</v>
      </c>
      <c r="BO552" s="328">
        <v>3.3552089989550282E-2</v>
      </c>
      <c r="BP552" s="328">
        <v>0.6637445617394846</v>
      </c>
      <c r="BQ552" s="328">
        <v>0.78205545984420599</v>
      </c>
      <c r="BR552" s="328">
        <v>0.20828153592617049</v>
      </c>
      <c r="BS552" s="328">
        <v>0.10815598941647675</v>
      </c>
      <c r="BT552" s="328">
        <v>0.34951386489631897</v>
      </c>
      <c r="BU552" s="328">
        <v>0.9229099691306637</v>
      </c>
      <c r="BV552" s="328">
        <v>0.32328746078475512</v>
      </c>
      <c r="BW552" s="328">
        <v>7.1953896748055968E-3</v>
      </c>
      <c r="BX552" s="328">
        <v>0.91987010794816459</v>
      </c>
      <c r="BY552" s="328">
        <v>0.87452944156949641</v>
      </c>
      <c r="BZ552" s="328">
        <v>4.36385501939478E-2</v>
      </c>
      <c r="CA552" s="328">
        <v>0.72737409262523833</v>
      </c>
      <c r="CB552" s="328">
        <v>2.3073049213458319E-2</v>
      </c>
      <c r="CC552" s="328">
        <v>0.57845536911493611</v>
      </c>
      <c r="CD552" s="328">
        <v>0.3932725618845776</v>
      </c>
      <c r="CE552" s="328">
        <v>3.6037707241638905E-2</v>
      </c>
      <c r="CF552" s="328">
        <v>0.9584801708513675</v>
      </c>
      <c r="CG552" s="328">
        <v>0.32994039526699748</v>
      </c>
      <c r="CH552" s="328">
        <v>0.74911582303035029</v>
      </c>
      <c r="CI552" s="328">
        <v>0.51038642981342619</v>
      </c>
      <c r="CJ552" s="328">
        <v>0.1525255081541399</v>
      </c>
      <c r="CK552" s="328">
        <v>0.57077895016609403</v>
      </c>
      <c r="CL552" s="328">
        <v>0.47000731292928899</v>
      </c>
      <c r="CM552" s="328">
        <v>0.90605706058906521</v>
      </c>
      <c r="CN552" s="328">
        <v>0.43048284979360152</v>
      </c>
      <c r="CO552" s="328">
        <v>0.71136029406199786</v>
      </c>
      <c r="CP552" s="328">
        <v>0.7478049503161055</v>
      </c>
      <c r="CQ552" s="328">
        <v>0.24393459271348217</v>
      </c>
      <c r="CR552" s="328">
        <v>0.48166872060638788</v>
      </c>
      <c r="CS552" s="328">
        <v>0.69291673105332841</v>
      </c>
      <c r="CT552" s="328">
        <v>0.48853401671437968</v>
      </c>
      <c r="CU552" s="328">
        <v>0.41816526555263778</v>
      </c>
      <c r="CV552" s="328">
        <v>0.81223077975742086</v>
      </c>
      <c r="CW552" s="329">
        <v>0.97262241522670134</v>
      </c>
    </row>
    <row r="553" spans="1:101" x14ac:dyDescent="0.25">
      <c r="A553" s="322">
        <v>551</v>
      </c>
      <c r="B553" s="327">
        <v>0.62939558989547062</v>
      </c>
      <c r="C553" s="328">
        <v>0.7373288307207071</v>
      </c>
      <c r="D553" s="328">
        <v>0.79981001755742698</v>
      </c>
      <c r="E553" s="328">
        <v>0.52098857758439365</v>
      </c>
      <c r="F553" s="328">
        <v>0.48263803806312877</v>
      </c>
      <c r="G553" s="328">
        <v>0.9065882122734461</v>
      </c>
      <c r="H553" s="328">
        <v>0.94587521186743917</v>
      </c>
      <c r="I553" s="328">
        <v>0.65642514859870205</v>
      </c>
      <c r="J553" s="328">
        <v>0.37666125649365378</v>
      </c>
      <c r="K553" s="328">
        <v>0.56658945625637025</v>
      </c>
      <c r="L553" s="328">
        <v>0.21270927137553342</v>
      </c>
      <c r="M553" s="328">
        <v>0.66248943928824655</v>
      </c>
      <c r="N553" s="328">
        <v>0.77048853448212307</v>
      </c>
      <c r="O553" s="328">
        <v>0.10864407857656477</v>
      </c>
      <c r="P553" s="328">
        <v>0.91619070757348742</v>
      </c>
      <c r="Q553" s="328">
        <v>0.46725311962705018</v>
      </c>
      <c r="R553" s="328">
        <v>0.43764067843738719</v>
      </c>
      <c r="S553" s="328">
        <v>0.43195027035548073</v>
      </c>
      <c r="T553" s="328">
        <v>0.74592327922091295</v>
      </c>
      <c r="U553" s="328">
        <v>0.87413980974282346</v>
      </c>
      <c r="V553" s="328">
        <v>0.47962355603674389</v>
      </c>
      <c r="W553" s="328">
        <v>1.5933170793337226E-2</v>
      </c>
      <c r="X553" s="328">
        <v>0.99979707580690302</v>
      </c>
      <c r="Y553" s="328">
        <v>0.53121863309772532</v>
      </c>
      <c r="Z553" s="328">
        <v>5.5227228314074006E-2</v>
      </c>
      <c r="AA553" s="328">
        <v>0.74082806615405561</v>
      </c>
      <c r="AB553" s="328">
        <v>9.9958021076639092E-2</v>
      </c>
      <c r="AC553" s="328">
        <v>0.18521668866448238</v>
      </c>
      <c r="AD553" s="328">
        <v>0.30519970853301803</v>
      </c>
      <c r="AE553" s="328">
        <v>0.64046570824527493</v>
      </c>
      <c r="AF553" s="328">
        <v>0.4099996303097273</v>
      </c>
      <c r="AG553" s="328">
        <v>0.60605408786833315</v>
      </c>
      <c r="AH553" s="328">
        <v>0.29011407463547823</v>
      </c>
      <c r="AI553" s="328">
        <v>0.71323742464985695</v>
      </c>
      <c r="AJ553" s="328">
        <v>0.26566873962886284</v>
      </c>
      <c r="AK553" s="328">
        <v>0.76701256907197579</v>
      </c>
      <c r="AL553" s="328">
        <v>0.26446492631129814</v>
      </c>
      <c r="AM553" s="328">
        <v>0.11657319902807473</v>
      </c>
      <c r="AN553" s="328">
        <v>0.64572981223976544</v>
      </c>
      <c r="AO553" s="328">
        <v>0.52538246686383872</v>
      </c>
      <c r="AP553" s="328">
        <v>0.39609273266119605</v>
      </c>
      <c r="AQ553" s="328">
        <v>7.4634996382423324E-3</v>
      </c>
      <c r="AR553" s="328">
        <v>0.21682942343966882</v>
      </c>
      <c r="AS553" s="328">
        <v>0.50823591631510667</v>
      </c>
      <c r="AT553" s="328">
        <v>0.85266595235028619</v>
      </c>
      <c r="AU553" s="328">
        <v>0.38430473312524605</v>
      </c>
      <c r="AV553" s="328">
        <v>0.65263362628558319</v>
      </c>
      <c r="AW553" s="328">
        <v>0.49931726421651401</v>
      </c>
      <c r="AX553" s="328">
        <v>0.46940315724191661</v>
      </c>
      <c r="AY553" s="328">
        <v>0.66589205974518162</v>
      </c>
      <c r="AZ553" s="328">
        <v>0.71767639130388172</v>
      </c>
      <c r="BA553" s="328">
        <v>0.89789159279838171</v>
      </c>
      <c r="BB553" s="328">
        <v>4.8809722206255346E-2</v>
      </c>
      <c r="BC553" s="328">
        <v>0.40546898301946643</v>
      </c>
      <c r="BD553" s="328">
        <v>0.55918240470464653</v>
      </c>
      <c r="BE553" s="328">
        <v>0.20053472505308712</v>
      </c>
      <c r="BF553" s="328">
        <v>0.54480435941056449</v>
      </c>
      <c r="BG553" s="328">
        <v>0.98003239464279934</v>
      </c>
      <c r="BH553" s="328">
        <v>8.7472499971254614E-2</v>
      </c>
      <c r="BI553" s="328">
        <v>0.39283364234474671</v>
      </c>
      <c r="BJ553" s="328">
        <v>0.18172661081282637</v>
      </c>
      <c r="BK553" s="328">
        <v>9.1073666716359192E-3</v>
      </c>
      <c r="BL553" s="328">
        <v>0.15741884696880226</v>
      </c>
      <c r="BM553" s="328">
        <v>0.21568163975185062</v>
      </c>
      <c r="BN553" s="328">
        <v>0.92759488905702381</v>
      </c>
      <c r="BO553" s="328">
        <v>0.44350320765066997</v>
      </c>
      <c r="BP553" s="328">
        <v>0.30144517293968098</v>
      </c>
      <c r="BQ553" s="328">
        <v>0.1416134537828011</v>
      </c>
      <c r="BR553" s="328">
        <v>0.57659668416686749</v>
      </c>
      <c r="BS553" s="328">
        <v>0.64650733542038008</v>
      </c>
      <c r="BT553" s="328">
        <v>0.61394012763483241</v>
      </c>
      <c r="BU553" s="328">
        <v>0.33118030941741861</v>
      </c>
      <c r="BV553" s="328">
        <v>0.80834741571887303</v>
      </c>
      <c r="BW553" s="328">
        <v>0.90027684555027432</v>
      </c>
      <c r="BX553" s="328">
        <v>0.88435694908276141</v>
      </c>
      <c r="BY553" s="328">
        <v>0.45350820825774107</v>
      </c>
      <c r="BZ553" s="328">
        <v>0.41243529383774558</v>
      </c>
      <c r="CA553" s="328">
        <v>0.1351359582858418</v>
      </c>
      <c r="CB553" s="328">
        <v>0.31553578016297523</v>
      </c>
      <c r="CC553" s="328">
        <v>9.3198400397454639E-2</v>
      </c>
      <c r="CD553" s="328">
        <v>0.91421136647547119</v>
      </c>
      <c r="CE553" s="328">
        <v>0.77026825513556596</v>
      </c>
      <c r="CF553" s="328">
        <v>0.46807947278484163</v>
      </c>
      <c r="CG553" s="328">
        <v>0.45146993892611542</v>
      </c>
      <c r="CH553" s="328">
        <v>0.11404969309991753</v>
      </c>
      <c r="CI553" s="328">
        <v>0.94016811864418504</v>
      </c>
      <c r="CJ553" s="328">
        <v>3.272617513381304E-2</v>
      </c>
      <c r="CK553" s="328">
        <v>0.56803731269339997</v>
      </c>
      <c r="CL553" s="328">
        <v>0.30448542635815556</v>
      </c>
      <c r="CM553" s="328">
        <v>0.78132575475953026</v>
      </c>
      <c r="CN553" s="328">
        <v>0.69650029176030559</v>
      </c>
      <c r="CO553" s="328">
        <v>0.97023584649724204</v>
      </c>
      <c r="CP553" s="328">
        <v>0.53232784447602999</v>
      </c>
      <c r="CQ553" s="328">
        <v>0.15540640112259307</v>
      </c>
      <c r="CR553" s="328">
        <v>0.91368611345770501</v>
      </c>
      <c r="CS553" s="328">
        <v>0.78228514439280872</v>
      </c>
      <c r="CT553" s="328">
        <v>0.88700149034441766</v>
      </c>
      <c r="CU553" s="328">
        <v>0.1539786312905278</v>
      </c>
      <c r="CV553" s="328">
        <v>0.48658694082662651</v>
      </c>
      <c r="CW553" s="329">
        <v>0.33171280686945526</v>
      </c>
    </row>
    <row r="554" spans="1:101" x14ac:dyDescent="0.25">
      <c r="A554" s="322">
        <v>552</v>
      </c>
      <c r="B554" s="330">
        <v>0.81953128956487431</v>
      </c>
      <c r="C554" s="331">
        <v>0.39746708170064071</v>
      </c>
      <c r="D554" s="331">
        <v>0.77518698846135159</v>
      </c>
      <c r="E554" s="331">
        <v>0.87819755214636142</v>
      </c>
      <c r="F554" s="331">
        <v>0.1969918370194581</v>
      </c>
      <c r="G554" s="331">
        <v>4.1773700815317838E-2</v>
      </c>
      <c r="H554" s="331">
        <v>0.66286313061900248</v>
      </c>
      <c r="I554" s="331">
        <v>0.84486937318039734</v>
      </c>
      <c r="J554" s="331">
        <v>0.45702807577424132</v>
      </c>
      <c r="K554" s="331">
        <v>0.39061259133029735</v>
      </c>
      <c r="L554" s="331">
        <v>0.43971375294358972</v>
      </c>
      <c r="M554" s="331">
        <v>0.40389117443611378</v>
      </c>
      <c r="N554" s="331">
        <v>0.51978455928942235</v>
      </c>
      <c r="O554" s="331">
        <v>0.74334821980374999</v>
      </c>
      <c r="P554" s="331">
        <v>2.5278556124734841E-2</v>
      </c>
      <c r="Q554" s="331">
        <v>0.45566502866208958</v>
      </c>
      <c r="R554" s="331">
        <v>0.2179051642020795</v>
      </c>
      <c r="S554" s="331">
        <v>0.63129138284194708</v>
      </c>
      <c r="T554" s="331">
        <v>0.17061489309999534</v>
      </c>
      <c r="U554" s="331">
        <v>8.2368776941927457E-2</v>
      </c>
      <c r="V554" s="331">
        <v>0.65705286420230258</v>
      </c>
      <c r="W554" s="331">
        <v>0.62682597520718497</v>
      </c>
      <c r="X554" s="331">
        <v>0.84691225866420439</v>
      </c>
      <c r="Y554" s="331">
        <v>0.90636044289158058</v>
      </c>
      <c r="Z554" s="331">
        <v>9.1496306999484744E-2</v>
      </c>
      <c r="AA554" s="331">
        <v>0.97570364517736885</v>
      </c>
      <c r="AB554" s="331">
        <v>0.49516390013646649</v>
      </c>
      <c r="AC554" s="331">
        <v>0.65740672822469204</v>
      </c>
      <c r="AD554" s="331">
        <v>0.45455104370003641</v>
      </c>
      <c r="AE554" s="331">
        <v>0.65677110606275679</v>
      </c>
      <c r="AF554" s="331">
        <v>0.34193089725445613</v>
      </c>
      <c r="AG554" s="331">
        <v>0.77662929971106709</v>
      </c>
      <c r="AH554" s="331">
        <v>0.29030899242898855</v>
      </c>
      <c r="AI554" s="331">
        <v>0.50481108163122745</v>
      </c>
      <c r="AJ554" s="331">
        <v>0.48598781053075712</v>
      </c>
      <c r="AK554" s="331">
        <v>0.22549534210438926</v>
      </c>
      <c r="AL554" s="331">
        <v>0.36108809301369771</v>
      </c>
      <c r="AM554" s="331">
        <v>0.74769590302125977</v>
      </c>
      <c r="AN554" s="331">
        <v>0.60477079533347577</v>
      </c>
      <c r="AO554" s="331">
        <v>0.23816329581479367</v>
      </c>
      <c r="AP554" s="331">
        <v>0.75031531324835399</v>
      </c>
      <c r="AQ554" s="331">
        <v>0.25820817601625934</v>
      </c>
      <c r="AR554" s="331">
        <v>0.64374844993296332</v>
      </c>
      <c r="AS554" s="331">
        <v>0.75404714848169285</v>
      </c>
      <c r="AT554" s="331">
        <v>0.59449680545019579</v>
      </c>
      <c r="AU554" s="331">
        <v>0.27641531647159834</v>
      </c>
      <c r="AV554" s="331">
        <v>0.47892955103384072</v>
      </c>
      <c r="AW554" s="331">
        <v>0.82884093464615649</v>
      </c>
      <c r="AX554" s="331">
        <v>0.7990371867273387</v>
      </c>
      <c r="AY554" s="331">
        <v>0.26587663015402185</v>
      </c>
      <c r="AZ554" s="331">
        <v>0.23351445816906269</v>
      </c>
      <c r="BA554" s="331">
        <v>0.66441202357248774</v>
      </c>
      <c r="BB554" s="331">
        <v>0.78483055448828409</v>
      </c>
      <c r="BC554" s="331">
        <v>0.24035566606459646</v>
      </c>
      <c r="BD554" s="331">
        <v>0.94870461216149993</v>
      </c>
      <c r="BE554" s="331">
        <v>0.26485170332830776</v>
      </c>
      <c r="BF554" s="331">
        <v>0.58548355991061829</v>
      </c>
      <c r="BG554" s="331">
        <v>0.89948981540432538</v>
      </c>
      <c r="BH554" s="331">
        <v>0.16577178336807141</v>
      </c>
      <c r="BI554" s="331">
        <v>0.47797336288332293</v>
      </c>
      <c r="BJ554" s="331">
        <v>6.6627261986178965E-2</v>
      </c>
      <c r="BK554" s="331">
        <v>4.6119561077373028E-2</v>
      </c>
      <c r="BL554" s="331">
        <v>0.18686622011888998</v>
      </c>
      <c r="BM554" s="331">
        <v>0.36837085610618825</v>
      </c>
      <c r="BN554" s="331">
        <v>6.1753258471126671E-3</v>
      </c>
      <c r="BO554" s="331">
        <v>2.6169549265192771E-2</v>
      </c>
      <c r="BP554" s="331">
        <v>0.91673653619478657</v>
      </c>
      <c r="BQ554" s="331">
        <v>0.50961266915611603</v>
      </c>
      <c r="BR554" s="331">
        <v>0.38335983988230282</v>
      </c>
      <c r="BS554" s="331">
        <v>0.94064517456488539</v>
      </c>
      <c r="BT554" s="331">
        <v>0.11534660253618734</v>
      </c>
      <c r="BU554" s="331">
        <v>0.38166837405375009</v>
      </c>
      <c r="BV554" s="331">
        <v>6.6501791336362359E-2</v>
      </c>
      <c r="BW554" s="331">
        <v>0.73791954886333944</v>
      </c>
      <c r="BX554" s="331">
        <v>0.73651206206404596</v>
      </c>
      <c r="BY554" s="331">
        <v>0.18556959418962471</v>
      </c>
      <c r="BZ554" s="331">
        <v>0.18644930852570152</v>
      </c>
      <c r="CA554" s="331">
        <v>0.7716025173168628</v>
      </c>
      <c r="CB554" s="331">
        <v>0.87293346281377415</v>
      </c>
      <c r="CC554" s="331">
        <v>0.59455088663969757</v>
      </c>
      <c r="CD554" s="331">
        <v>0.7381268426328127</v>
      </c>
      <c r="CE554" s="331">
        <v>0.26318667740199331</v>
      </c>
      <c r="CF554" s="331">
        <v>0.81435889689786034</v>
      </c>
      <c r="CG554" s="331">
        <v>5.1608751122955709E-4</v>
      </c>
      <c r="CH554" s="331">
        <v>0.58631078637934508</v>
      </c>
      <c r="CI554" s="331">
        <v>0.90379705440978331</v>
      </c>
      <c r="CJ554" s="331">
        <v>0.17530674574691973</v>
      </c>
      <c r="CK554" s="331">
        <v>0.78120981179910465</v>
      </c>
      <c r="CL554" s="331">
        <v>0.17693736336270671</v>
      </c>
      <c r="CM554" s="331">
        <v>0.83433964204086841</v>
      </c>
      <c r="CN554" s="331">
        <v>5.3585179531026483E-2</v>
      </c>
      <c r="CO554" s="331">
        <v>0.90358534213462827</v>
      </c>
      <c r="CP554" s="331">
        <v>0.66243963900583225</v>
      </c>
      <c r="CQ554" s="331">
        <v>0.47428591092038896</v>
      </c>
      <c r="CR554" s="331">
        <v>0.81550917177409676</v>
      </c>
      <c r="CS554" s="331">
        <v>9.4447771722739216E-2</v>
      </c>
      <c r="CT554" s="331">
        <v>0.49267026370359535</v>
      </c>
      <c r="CU554" s="331">
        <v>7.7428007939403187E-2</v>
      </c>
      <c r="CV554" s="331">
        <v>0.94760686877924116</v>
      </c>
      <c r="CW554" s="332">
        <v>0.76984740839035881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CW40"/>
  <sheetViews>
    <sheetView showGridLines="0" showRowColHeader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16" sqref="A16"/>
    </sheetView>
  </sheetViews>
  <sheetFormatPr defaultColWidth="20.7109375" defaultRowHeight="15" x14ac:dyDescent="0.25"/>
  <cols>
    <col min="1" max="1" width="27.7109375" style="313" customWidth="1"/>
    <col min="2" max="8" width="27.7109375" customWidth="1"/>
  </cols>
  <sheetData>
    <row r="1" spans="1:101" hidden="1" x14ac:dyDescent="0.25">
      <c r="A1" s="344">
        <v>1</v>
      </c>
      <c r="B1" s="345">
        <v>1</v>
      </c>
    </row>
    <row r="2" spans="1:101" s="343" customFormat="1" x14ac:dyDescent="0.25">
      <c r="A2" s="346" t="str">
        <f>VLOOKUP(Position,FPos,2,FALSE)</f>
        <v>Bochum</v>
      </c>
      <c r="B2" s="347">
        <v>1</v>
      </c>
      <c r="C2" s="347">
        <v>2</v>
      </c>
      <c r="D2" s="347">
        <v>3</v>
      </c>
      <c r="E2" s="347">
        <v>4</v>
      </c>
      <c r="F2" s="347">
        <v>5</v>
      </c>
      <c r="G2" s="347">
        <v>6</v>
      </c>
      <c r="H2" s="347">
        <v>7</v>
      </c>
      <c r="I2" s="347">
        <v>8</v>
      </c>
      <c r="J2" s="347">
        <v>9</v>
      </c>
      <c r="K2" s="347">
        <v>10</v>
      </c>
      <c r="L2" s="347">
        <v>11</v>
      </c>
      <c r="M2" s="347">
        <v>12</v>
      </c>
      <c r="N2" s="347">
        <v>13</v>
      </c>
      <c r="O2" s="347">
        <v>14</v>
      </c>
      <c r="P2" s="347">
        <v>15</v>
      </c>
      <c r="Q2" s="347">
        <v>16</v>
      </c>
      <c r="R2" s="347">
        <v>17</v>
      </c>
      <c r="S2" s="347">
        <v>18</v>
      </c>
      <c r="T2" s="347">
        <v>19</v>
      </c>
      <c r="U2" s="347">
        <v>20</v>
      </c>
      <c r="V2" s="347">
        <v>21</v>
      </c>
      <c r="W2" s="347">
        <v>22</v>
      </c>
      <c r="X2" s="347">
        <v>23</v>
      </c>
      <c r="Y2" s="347">
        <v>24</v>
      </c>
      <c r="Z2" s="347">
        <v>25</v>
      </c>
      <c r="AA2" s="347">
        <v>26</v>
      </c>
      <c r="AB2" s="347">
        <v>27</v>
      </c>
      <c r="AC2" s="347">
        <v>28</v>
      </c>
      <c r="AD2" s="347">
        <v>29</v>
      </c>
      <c r="AE2" s="347">
        <v>30</v>
      </c>
      <c r="AF2" s="347">
        <v>31</v>
      </c>
      <c r="AG2" s="347">
        <v>32</v>
      </c>
      <c r="AH2" s="347">
        <v>33</v>
      </c>
      <c r="AI2" s="347">
        <v>34</v>
      </c>
      <c r="AJ2" s="347">
        <v>35</v>
      </c>
      <c r="AK2" s="347">
        <v>36</v>
      </c>
      <c r="AL2" s="347">
        <v>37</v>
      </c>
      <c r="AM2" s="347">
        <v>38</v>
      </c>
      <c r="AN2" s="347">
        <v>39</v>
      </c>
      <c r="AO2" s="347">
        <v>40</v>
      </c>
      <c r="AP2" s="347">
        <v>41</v>
      </c>
      <c r="AQ2" s="347">
        <v>42</v>
      </c>
      <c r="AR2" s="347">
        <v>43</v>
      </c>
      <c r="AS2" s="347">
        <v>44</v>
      </c>
      <c r="AT2" s="347">
        <v>45</v>
      </c>
      <c r="AU2" s="347">
        <v>46</v>
      </c>
      <c r="AV2" s="347">
        <v>47</v>
      </c>
      <c r="AW2" s="347">
        <v>48</v>
      </c>
      <c r="AX2" s="347">
        <v>49</v>
      </c>
      <c r="AY2" s="347">
        <v>50</v>
      </c>
      <c r="AZ2" s="347">
        <v>51</v>
      </c>
      <c r="BA2" s="347">
        <v>52</v>
      </c>
      <c r="BB2" s="347">
        <v>53</v>
      </c>
      <c r="BC2" s="347">
        <v>54</v>
      </c>
      <c r="BD2" s="347">
        <v>55</v>
      </c>
      <c r="BE2" s="347">
        <v>56</v>
      </c>
      <c r="BF2" s="347">
        <v>57</v>
      </c>
      <c r="BG2" s="347">
        <v>58</v>
      </c>
      <c r="BH2" s="347">
        <v>59</v>
      </c>
      <c r="BI2" s="347">
        <v>60</v>
      </c>
      <c r="BJ2" s="347">
        <v>61</v>
      </c>
      <c r="BK2" s="347">
        <v>62</v>
      </c>
      <c r="BL2" s="347">
        <v>63</v>
      </c>
      <c r="BM2" s="347">
        <v>64</v>
      </c>
      <c r="BN2" s="347">
        <v>65</v>
      </c>
      <c r="BO2" s="347">
        <v>66</v>
      </c>
      <c r="BP2" s="347">
        <v>67</v>
      </c>
      <c r="BQ2" s="347">
        <v>68</v>
      </c>
      <c r="BR2" s="347">
        <v>69</v>
      </c>
      <c r="BS2" s="347">
        <v>70</v>
      </c>
      <c r="BT2" s="347">
        <v>71</v>
      </c>
      <c r="BU2" s="347">
        <v>72</v>
      </c>
      <c r="BV2" s="347">
        <v>73</v>
      </c>
      <c r="BW2" s="347">
        <v>74</v>
      </c>
      <c r="BX2" s="347">
        <v>75</v>
      </c>
      <c r="BY2" s="347">
        <v>76</v>
      </c>
      <c r="BZ2" s="347">
        <v>77</v>
      </c>
      <c r="CA2" s="347">
        <v>78</v>
      </c>
      <c r="CB2" s="347">
        <v>79</v>
      </c>
      <c r="CC2" s="347">
        <v>80</v>
      </c>
      <c r="CD2" s="347">
        <v>81</v>
      </c>
      <c r="CE2" s="347">
        <v>82</v>
      </c>
      <c r="CF2" s="347">
        <v>83</v>
      </c>
      <c r="CG2" s="347">
        <v>84</v>
      </c>
      <c r="CH2" s="347">
        <v>85</v>
      </c>
      <c r="CI2" s="347">
        <v>86</v>
      </c>
      <c r="CJ2" s="347">
        <v>87</v>
      </c>
      <c r="CK2" s="347">
        <v>88</v>
      </c>
      <c r="CL2" s="347">
        <v>89</v>
      </c>
      <c r="CM2" s="347">
        <v>90</v>
      </c>
      <c r="CN2" s="347">
        <v>91</v>
      </c>
      <c r="CO2" s="347">
        <v>92</v>
      </c>
      <c r="CP2" s="347">
        <v>93</v>
      </c>
      <c r="CQ2" s="347">
        <v>94</v>
      </c>
      <c r="CR2" s="347">
        <v>95</v>
      </c>
      <c r="CS2" s="347">
        <v>96</v>
      </c>
      <c r="CT2" s="347">
        <v>97</v>
      </c>
      <c r="CU2" s="347">
        <v>98</v>
      </c>
      <c r="CV2" s="347">
        <v>99</v>
      </c>
      <c r="CW2" s="347">
        <v>100</v>
      </c>
    </row>
    <row r="3" spans="1:101" s="356" customFormat="1" x14ac:dyDescent="0.25">
      <c r="A3" s="357">
        <v>1</v>
      </c>
      <c r="B3" s="358" t="str">
        <f t="dataTable" ref="B3:CW13" dt2D="1" dtr="1" r1="A1" r2="B1"/>
        <v>Bochum</v>
      </c>
      <c r="C3" s="358" t="str">
        <v>Bochum</v>
      </c>
      <c r="D3" s="358" t="str">
        <v>Bochum</v>
      </c>
      <c r="E3" s="358" t="str">
        <v>Bochum</v>
      </c>
      <c r="F3" s="358" t="str">
        <v>Bochum</v>
      </c>
      <c r="G3" s="358" t="str">
        <v>Bochum</v>
      </c>
      <c r="H3" s="358" t="str">
        <v>Bochum</v>
      </c>
      <c r="I3" s="358" t="str">
        <v>Bochum</v>
      </c>
      <c r="J3" s="358" t="str">
        <v>Bochum</v>
      </c>
      <c r="K3" s="358" t="str">
        <v>Bochum</v>
      </c>
      <c r="L3" s="358" t="str">
        <v>Bochum</v>
      </c>
      <c r="M3" s="358" t="str">
        <v>Bochum</v>
      </c>
      <c r="N3" s="358" t="str">
        <v>Bochum</v>
      </c>
      <c r="O3" s="358" t="str">
        <v>Bochum</v>
      </c>
      <c r="P3" s="358" t="str">
        <v>Bochum</v>
      </c>
      <c r="Q3" s="358" t="str">
        <v>Bochum</v>
      </c>
      <c r="R3" s="358" t="str">
        <v>Bochum</v>
      </c>
      <c r="S3" s="358" t="str">
        <v>Bochum</v>
      </c>
      <c r="T3" s="358" t="str">
        <v>Bochum</v>
      </c>
      <c r="U3" s="358" t="str">
        <v>Bochum</v>
      </c>
      <c r="V3" s="358" t="str">
        <v>Bochum</v>
      </c>
      <c r="W3" s="358" t="str">
        <v>Bochum</v>
      </c>
      <c r="X3" s="358" t="str">
        <v>Bochum</v>
      </c>
      <c r="Y3" s="358" t="str">
        <v>Bochum</v>
      </c>
      <c r="Z3" s="358" t="str">
        <v>Bochum</v>
      </c>
      <c r="AA3" s="358" t="str">
        <v>Bochum</v>
      </c>
      <c r="AB3" s="358" t="str">
        <v>Bochum</v>
      </c>
      <c r="AC3" s="358" t="str">
        <v>Bochum</v>
      </c>
      <c r="AD3" s="358" t="str">
        <v>Bochum</v>
      </c>
      <c r="AE3" s="358" t="str">
        <v>Bochum</v>
      </c>
      <c r="AF3" s="358" t="str">
        <v>Bochum</v>
      </c>
      <c r="AG3" s="358" t="str">
        <v>Bochum</v>
      </c>
      <c r="AH3" s="358" t="str">
        <v>Bochum</v>
      </c>
      <c r="AI3" s="358" t="str">
        <v>Bochum</v>
      </c>
      <c r="AJ3" s="358" t="str">
        <v>Bochum</v>
      </c>
      <c r="AK3" s="358" t="str">
        <v>Bochum</v>
      </c>
      <c r="AL3" s="358" t="str">
        <v>Bochum</v>
      </c>
      <c r="AM3" s="358" t="str">
        <v>Bochum</v>
      </c>
      <c r="AN3" s="358" t="str">
        <v>Bochum</v>
      </c>
      <c r="AO3" s="358" t="str">
        <v>Bochum</v>
      </c>
      <c r="AP3" s="358" t="str">
        <v>Bochum</v>
      </c>
      <c r="AQ3" s="358" t="str">
        <v>Bochum</v>
      </c>
      <c r="AR3" s="358" t="str">
        <v>Bochum</v>
      </c>
      <c r="AS3" s="358" t="str">
        <v>Bochum</v>
      </c>
      <c r="AT3" s="358" t="str">
        <v>Bochum</v>
      </c>
      <c r="AU3" s="358" t="str">
        <v>Bochum</v>
      </c>
      <c r="AV3" s="358" t="str">
        <v>Bochum</v>
      </c>
      <c r="AW3" s="358" t="str">
        <v>Bochum</v>
      </c>
      <c r="AX3" s="358" t="str">
        <v>Bochum</v>
      </c>
      <c r="AY3" s="358" t="str">
        <v>Bochum</v>
      </c>
      <c r="AZ3" s="358" t="str">
        <v>Bochum</v>
      </c>
      <c r="BA3" s="358" t="str">
        <v>Bochum</v>
      </c>
      <c r="BB3" s="358" t="str">
        <v>Bochum</v>
      </c>
      <c r="BC3" s="358" t="str">
        <v>Bochum</v>
      </c>
      <c r="BD3" s="358" t="str">
        <v>Bochum</v>
      </c>
      <c r="BE3" s="358" t="str">
        <v>Bochum</v>
      </c>
      <c r="BF3" s="358" t="str">
        <v>Bochum</v>
      </c>
      <c r="BG3" s="358" t="str">
        <v>Bochum</v>
      </c>
      <c r="BH3" s="358" t="str">
        <v>Bochum</v>
      </c>
      <c r="BI3" s="358" t="str">
        <v>Bochum</v>
      </c>
      <c r="BJ3" s="358" t="str">
        <v>Bochum</v>
      </c>
      <c r="BK3" s="358" t="str">
        <v>Bochum</v>
      </c>
      <c r="BL3" s="358" t="str">
        <v>Bochum</v>
      </c>
      <c r="BM3" s="358" t="str">
        <v>Bochum</v>
      </c>
      <c r="BN3" s="358" t="str">
        <v>Bochum</v>
      </c>
      <c r="BO3" s="358" t="str">
        <v>Bochum</v>
      </c>
      <c r="BP3" s="358" t="str">
        <v>Bochum</v>
      </c>
      <c r="BQ3" s="358" t="str">
        <v>Bochum</v>
      </c>
      <c r="BR3" s="358" t="str">
        <v>Bochum</v>
      </c>
      <c r="BS3" s="358" t="str">
        <v>Bochum</v>
      </c>
      <c r="BT3" s="358" t="str">
        <v>Bochum</v>
      </c>
      <c r="BU3" s="358" t="str">
        <v>Bochum</v>
      </c>
      <c r="BV3" s="358" t="str">
        <v>Bochum</v>
      </c>
      <c r="BW3" s="358" t="str">
        <v>Bochum</v>
      </c>
      <c r="BX3" s="358" t="str">
        <v>Bochum</v>
      </c>
      <c r="BY3" s="358" t="str">
        <v>Bochum</v>
      </c>
      <c r="BZ3" s="358" t="str">
        <v>Bochum</v>
      </c>
      <c r="CA3" s="358" t="str">
        <v>Bochum</v>
      </c>
      <c r="CB3" s="358" t="str">
        <v>Bochum</v>
      </c>
      <c r="CC3" s="358" t="str">
        <v>Bochum</v>
      </c>
      <c r="CD3" s="358" t="str">
        <v>Bochum</v>
      </c>
      <c r="CE3" s="358" t="str">
        <v>Bochum</v>
      </c>
      <c r="CF3" s="358" t="str">
        <v>Bochum</v>
      </c>
      <c r="CG3" s="358" t="str">
        <v>Bochum</v>
      </c>
      <c r="CH3" s="358" t="str">
        <v>Bochum</v>
      </c>
      <c r="CI3" s="358" t="str">
        <v>Bochum</v>
      </c>
      <c r="CJ3" s="358" t="str">
        <v>Bochum</v>
      </c>
      <c r="CK3" s="358" t="str">
        <v>Bochum</v>
      </c>
      <c r="CL3" s="358" t="str">
        <v>Bochum</v>
      </c>
      <c r="CM3" s="358" t="str">
        <v>Bochum</v>
      </c>
      <c r="CN3" s="358" t="str">
        <v>Bochum</v>
      </c>
      <c r="CO3" s="358" t="str">
        <v>Bochum</v>
      </c>
      <c r="CP3" s="358" t="str">
        <v>Bochum</v>
      </c>
      <c r="CQ3" s="358" t="str">
        <v>Bochum</v>
      </c>
      <c r="CR3" s="358" t="str">
        <v>Bochum</v>
      </c>
      <c r="CS3" s="358" t="str">
        <v>Bochum</v>
      </c>
      <c r="CT3" s="358" t="str">
        <v>Bochum</v>
      </c>
      <c r="CU3" s="358" t="str">
        <v>Bochum</v>
      </c>
      <c r="CV3" s="358" t="str">
        <v>Bochum</v>
      </c>
      <c r="CW3" s="359" t="str">
        <v>Bochum</v>
      </c>
    </row>
    <row r="4" spans="1:101" s="356" customFormat="1" x14ac:dyDescent="0.25">
      <c r="A4" s="442">
        <v>2</v>
      </c>
      <c r="B4" s="443" t="str">
        <v>Greuther Furth</v>
      </c>
      <c r="C4" s="443" t="str">
        <v>Greuther Furth</v>
      </c>
      <c r="D4" s="443" t="str">
        <v>Greuther Furth</v>
      </c>
      <c r="E4" s="443" t="str">
        <v>Greuther Furth</v>
      </c>
      <c r="F4" s="443" t="str">
        <v>Greuther Furth</v>
      </c>
      <c r="G4" s="443" t="str">
        <v>Greuther Furth</v>
      </c>
      <c r="H4" s="443" t="str">
        <v>Greuther Furth</v>
      </c>
      <c r="I4" s="443" t="str">
        <v>Greuther Furth</v>
      </c>
      <c r="J4" s="443" t="str">
        <v>Greuther Furth</v>
      </c>
      <c r="K4" s="443" t="str">
        <v>Greuther Furth</v>
      </c>
      <c r="L4" s="443" t="str">
        <v>Greuther Furth</v>
      </c>
      <c r="M4" s="443" t="str">
        <v>Greuther Furth</v>
      </c>
      <c r="N4" s="443" t="str">
        <v>Greuther Furth</v>
      </c>
      <c r="O4" s="443" t="str">
        <v>Greuther Furth</v>
      </c>
      <c r="P4" s="443" t="str">
        <v>Greuther Furth</v>
      </c>
      <c r="Q4" s="443" t="str">
        <v>Greuther Furth</v>
      </c>
      <c r="R4" s="443" t="str">
        <v>Greuther Furth</v>
      </c>
      <c r="S4" s="443" t="str">
        <v>Greuther Furth</v>
      </c>
      <c r="T4" s="443" t="str">
        <v>Greuther Furth</v>
      </c>
      <c r="U4" s="443" t="str">
        <v>Greuther Furth</v>
      </c>
      <c r="V4" s="443" t="str">
        <v>Greuther Furth</v>
      </c>
      <c r="W4" s="443" t="str">
        <v>Greuther Furth</v>
      </c>
      <c r="X4" s="443" t="str">
        <v>Greuther Furth</v>
      </c>
      <c r="Y4" s="443" t="str">
        <v>Greuther Furth</v>
      </c>
      <c r="Z4" s="443" t="str">
        <v>Greuther Furth</v>
      </c>
      <c r="AA4" s="443" t="str">
        <v>Greuther Furth</v>
      </c>
      <c r="AB4" s="443" t="str">
        <v>Greuther Furth</v>
      </c>
      <c r="AC4" s="443" t="str">
        <v>Greuther Furth</v>
      </c>
      <c r="AD4" s="443" t="str">
        <v>Greuther Furth</v>
      </c>
      <c r="AE4" s="443" t="str">
        <v>Greuther Furth</v>
      </c>
      <c r="AF4" s="443" t="str">
        <v>Greuther Furth</v>
      </c>
      <c r="AG4" s="443" t="str">
        <v>Greuther Furth</v>
      </c>
      <c r="AH4" s="443" t="str">
        <v>Greuther Furth</v>
      </c>
      <c r="AI4" s="443" t="str">
        <v>Greuther Furth</v>
      </c>
      <c r="AJ4" s="443" t="str">
        <v>Greuther Furth</v>
      </c>
      <c r="AK4" s="443" t="str">
        <v>Greuther Furth</v>
      </c>
      <c r="AL4" s="443" t="str">
        <v>Greuther Furth</v>
      </c>
      <c r="AM4" s="443" t="str">
        <v>Greuther Furth</v>
      </c>
      <c r="AN4" s="443" t="str">
        <v>Greuther Furth</v>
      </c>
      <c r="AO4" s="443" t="str">
        <v>Greuther Furth</v>
      </c>
      <c r="AP4" s="443" t="str">
        <v>Greuther Furth</v>
      </c>
      <c r="AQ4" s="443" t="str">
        <v>Greuther Furth</v>
      </c>
      <c r="AR4" s="443" t="str">
        <v>Greuther Furth</v>
      </c>
      <c r="AS4" s="443" t="str">
        <v>Greuther Furth</v>
      </c>
      <c r="AT4" s="443" t="str">
        <v>Greuther Furth</v>
      </c>
      <c r="AU4" s="443" t="str">
        <v>Greuther Furth</v>
      </c>
      <c r="AV4" s="443" t="str">
        <v>Greuther Furth</v>
      </c>
      <c r="AW4" s="443" t="str">
        <v>Greuther Furth</v>
      </c>
      <c r="AX4" s="443" t="str">
        <v>Greuther Furth</v>
      </c>
      <c r="AY4" s="443" t="str">
        <v>Greuther Furth</v>
      </c>
      <c r="AZ4" s="443" t="str">
        <v>Greuther Furth</v>
      </c>
      <c r="BA4" s="443" t="str">
        <v>Greuther Furth</v>
      </c>
      <c r="BB4" s="443" t="str">
        <v>Greuther Furth</v>
      </c>
      <c r="BC4" s="443" t="str">
        <v>Greuther Furth</v>
      </c>
      <c r="BD4" s="443" t="str">
        <v>Greuther Furth</v>
      </c>
      <c r="BE4" s="443" t="str">
        <v>Greuther Furth</v>
      </c>
      <c r="BF4" s="443" t="str">
        <v>Greuther Furth</v>
      </c>
      <c r="BG4" s="443" t="str">
        <v>Greuther Furth</v>
      </c>
      <c r="BH4" s="443" t="str">
        <v>Greuther Furth</v>
      </c>
      <c r="BI4" s="443" t="str">
        <v>Greuther Furth</v>
      </c>
      <c r="BJ4" s="443" t="str">
        <v>Greuther Furth</v>
      </c>
      <c r="BK4" s="443" t="str">
        <v>Greuther Furth</v>
      </c>
      <c r="BL4" s="443" t="str">
        <v>Greuther Furth</v>
      </c>
      <c r="BM4" s="443" t="str">
        <v>Greuther Furth</v>
      </c>
      <c r="BN4" s="443" t="str">
        <v>Greuther Furth</v>
      </c>
      <c r="BO4" s="443" t="str">
        <v>Greuther Furth</v>
      </c>
      <c r="BP4" s="443" t="str">
        <v>Greuther Furth</v>
      </c>
      <c r="BQ4" s="443" t="str">
        <v>Greuther Furth</v>
      </c>
      <c r="BR4" s="443" t="str">
        <v>Greuther Furth</v>
      </c>
      <c r="BS4" s="443" t="str">
        <v>Greuther Furth</v>
      </c>
      <c r="BT4" s="443" t="str">
        <v>Greuther Furth</v>
      </c>
      <c r="BU4" s="443" t="str">
        <v>Greuther Furth</v>
      </c>
      <c r="BV4" s="443" t="str">
        <v>Greuther Furth</v>
      </c>
      <c r="BW4" s="443" t="str">
        <v>Greuther Furth</v>
      </c>
      <c r="BX4" s="443" t="str">
        <v>Greuther Furth</v>
      </c>
      <c r="BY4" s="443" t="str">
        <v>Greuther Furth</v>
      </c>
      <c r="BZ4" s="443" t="str">
        <v>Greuther Furth</v>
      </c>
      <c r="CA4" s="443" t="str">
        <v>Greuther Furth</v>
      </c>
      <c r="CB4" s="443" t="str">
        <v>Greuther Furth</v>
      </c>
      <c r="CC4" s="443" t="str">
        <v>Greuther Furth</v>
      </c>
      <c r="CD4" s="443" t="str">
        <v>Greuther Furth</v>
      </c>
      <c r="CE4" s="443" t="str">
        <v>Greuther Furth</v>
      </c>
      <c r="CF4" s="443" t="str">
        <v>Greuther Furth</v>
      </c>
      <c r="CG4" s="443" t="str">
        <v>Greuther Furth</v>
      </c>
      <c r="CH4" s="443" t="str">
        <v>Greuther Furth</v>
      </c>
      <c r="CI4" s="443" t="str">
        <v>Greuther Furth</v>
      </c>
      <c r="CJ4" s="443" t="str">
        <v>Greuther Furth</v>
      </c>
      <c r="CK4" s="443" t="str">
        <v>Greuther Furth</v>
      </c>
      <c r="CL4" s="443" t="str">
        <v>Greuther Furth</v>
      </c>
      <c r="CM4" s="443" t="str">
        <v>Greuther Furth</v>
      </c>
      <c r="CN4" s="443" t="str">
        <v>Greuther Furth</v>
      </c>
      <c r="CO4" s="443" t="str">
        <v>Greuther Furth</v>
      </c>
      <c r="CP4" s="443" t="str">
        <v>Greuther Furth</v>
      </c>
      <c r="CQ4" s="443" t="str">
        <v>Greuther Furth</v>
      </c>
      <c r="CR4" s="443" t="str">
        <v>Greuther Furth</v>
      </c>
      <c r="CS4" s="443" t="str">
        <v>Greuther Furth</v>
      </c>
      <c r="CT4" s="443" t="str">
        <v>Greuther Furth</v>
      </c>
      <c r="CU4" s="443" t="str">
        <v>Greuther Furth</v>
      </c>
      <c r="CV4" s="443" t="str">
        <v>Greuther Furth</v>
      </c>
      <c r="CW4" s="444" t="str">
        <v>Greuther Furth</v>
      </c>
    </row>
    <row r="5" spans="1:101" s="356" customFormat="1" x14ac:dyDescent="0.25">
      <c r="A5" s="360">
        <v>3</v>
      </c>
      <c r="B5" s="361" t="str">
        <v>Holstein Kiel</v>
      </c>
      <c r="C5" s="361" t="str">
        <v>Holstein Kiel</v>
      </c>
      <c r="D5" s="361" t="str">
        <v>Holstein Kiel</v>
      </c>
      <c r="E5" s="361" t="str">
        <v>Holstein Kiel</v>
      </c>
      <c r="F5" s="361" t="str">
        <v>Holstein Kiel</v>
      </c>
      <c r="G5" s="361" t="str">
        <v>Holstein Kiel</v>
      </c>
      <c r="H5" s="361" t="str">
        <v>Holstein Kiel</v>
      </c>
      <c r="I5" s="361" t="str">
        <v>Holstein Kiel</v>
      </c>
      <c r="J5" s="361" t="str">
        <v>Holstein Kiel</v>
      </c>
      <c r="K5" s="361" t="str">
        <v>Holstein Kiel</v>
      </c>
      <c r="L5" s="361" t="str">
        <v>Holstein Kiel</v>
      </c>
      <c r="M5" s="361" t="str">
        <v>Holstein Kiel</v>
      </c>
      <c r="N5" s="361" t="str">
        <v>Holstein Kiel</v>
      </c>
      <c r="O5" s="361" t="str">
        <v>Holstein Kiel</v>
      </c>
      <c r="P5" s="361" t="str">
        <v>Holstein Kiel</v>
      </c>
      <c r="Q5" s="361" t="str">
        <v>Holstein Kiel</v>
      </c>
      <c r="R5" s="361" t="str">
        <v>Holstein Kiel</v>
      </c>
      <c r="S5" s="361" t="str">
        <v>Holstein Kiel</v>
      </c>
      <c r="T5" s="361" t="str">
        <v>Holstein Kiel</v>
      </c>
      <c r="U5" s="361" t="str">
        <v>Holstein Kiel</v>
      </c>
      <c r="V5" s="361" t="str">
        <v>Holstein Kiel</v>
      </c>
      <c r="W5" s="361" t="str">
        <v>Holstein Kiel</v>
      </c>
      <c r="X5" s="361" t="str">
        <v>Holstein Kiel</v>
      </c>
      <c r="Y5" s="361" t="str">
        <v>Holstein Kiel</v>
      </c>
      <c r="Z5" s="361" t="str">
        <v>Holstein Kiel</v>
      </c>
      <c r="AA5" s="361" t="str">
        <v>Holstein Kiel</v>
      </c>
      <c r="AB5" s="361" t="str">
        <v>Holstein Kiel</v>
      </c>
      <c r="AC5" s="361" t="str">
        <v>Holstein Kiel</v>
      </c>
      <c r="AD5" s="361" t="str">
        <v>Holstein Kiel</v>
      </c>
      <c r="AE5" s="361" t="str">
        <v>Holstein Kiel</v>
      </c>
      <c r="AF5" s="361" t="str">
        <v>Holstein Kiel</v>
      </c>
      <c r="AG5" s="361" t="str">
        <v>Holstein Kiel</v>
      </c>
      <c r="AH5" s="361" t="str">
        <v>Holstein Kiel</v>
      </c>
      <c r="AI5" s="361" t="str">
        <v>Holstein Kiel</v>
      </c>
      <c r="AJ5" s="361" t="str">
        <v>Holstein Kiel</v>
      </c>
      <c r="AK5" s="361" t="str">
        <v>Holstein Kiel</v>
      </c>
      <c r="AL5" s="361" t="str">
        <v>Holstein Kiel</v>
      </c>
      <c r="AM5" s="361" t="str">
        <v>Holstein Kiel</v>
      </c>
      <c r="AN5" s="361" t="str">
        <v>Holstein Kiel</v>
      </c>
      <c r="AO5" s="361" t="str">
        <v>Holstein Kiel</v>
      </c>
      <c r="AP5" s="361" t="str">
        <v>Holstein Kiel</v>
      </c>
      <c r="AQ5" s="361" t="str">
        <v>Holstein Kiel</v>
      </c>
      <c r="AR5" s="361" t="str">
        <v>Holstein Kiel</v>
      </c>
      <c r="AS5" s="361" t="str">
        <v>Holstein Kiel</v>
      </c>
      <c r="AT5" s="361" t="str">
        <v>Holstein Kiel</v>
      </c>
      <c r="AU5" s="361" t="str">
        <v>Holstein Kiel</v>
      </c>
      <c r="AV5" s="361" t="str">
        <v>Holstein Kiel</v>
      </c>
      <c r="AW5" s="361" t="str">
        <v>Holstein Kiel</v>
      </c>
      <c r="AX5" s="361" t="str">
        <v>Holstein Kiel</v>
      </c>
      <c r="AY5" s="361" t="str">
        <v>Holstein Kiel</v>
      </c>
      <c r="AZ5" s="361" t="str">
        <v>Holstein Kiel</v>
      </c>
      <c r="BA5" s="361" t="str">
        <v>Holstein Kiel</v>
      </c>
      <c r="BB5" s="361" t="str">
        <v>Holstein Kiel</v>
      </c>
      <c r="BC5" s="361" t="str">
        <v>Holstein Kiel</v>
      </c>
      <c r="BD5" s="361" t="str">
        <v>Holstein Kiel</v>
      </c>
      <c r="BE5" s="361" t="str">
        <v>Holstein Kiel</v>
      </c>
      <c r="BF5" s="361" t="str">
        <v>Holstein Kiel</v>
      </c>
      <c r="BG5" s="361" t="str">
        <v>Holstein Kiel</v>
      </c>
      <c r="BH5" s="361" t="str">
        <v>Holstein Kiel</v>
      </c>
      <c r="BI5" s="361" t="str">
        <v>Holstein Kiel</v>
      </c>
      <c r="BJ5" s="361" t="str">
        <v>Holstein Kiel</v>
      </c>
      <c r="BK5" s="361" t="str">
        <v>Holstein Kiel</v>
      </c>
      <c r="BL5" s="361" t="str">
        <v>Holstein Kiel</v>
      </c>
      <c r="BM5" s="361" t="str">
        <v>Holstein Kiel</v>
      </c>
      <c r="BN5" s="361" t="str">
        <v>Holstein Kiel</v>
      </c>
      <c r="BO5" s="361" t="str">
        <v>Holstein Kiel</v>
      </c>
      <c r="BP5" s="361" t="str">
        <v>Holstein Kiel</v>
      </c>
      <c r="BQ5" s="361" t="str">
        <v>Holstein Kiel</v>
      </c>
      <c r="BR5" s="361" t="str">
        <v>Holstein Kiel</v>
      </c>
      <c r="BS5" s="361" t="str">
        <v>Holstein Kiel</v>
      </c>
      <c r="BT5" s="361" t="str">
        <v>Holstein Kiel</v>
      </c>
      <c r="BU5" s="361" t="str">
        <v>Holstein Kiel</v>
      </c>
      <c r="BV5" s="361" t="str">
        <v>Holstein Kiel</v>
      </c>
      <c r="BW5" s="361" t="str">
        <v>Holstein Kiel</v>
      </c>
      <c r="BX5" s="361" t="str">
        <v>Holstein Kiel</v>
      </c>
      <c r="BY5" s="361" t="str">
        <v>Holstein Kiel</v>
      </c>
      <c r="BZ5" s="361" t="str">
        <v>Holstein Kiel</v>
      </c>
      <c r="CA5" s="361" t="str">
        <v>Holstein Kiel</v>
      </c>
      <c r="CB5" s="361" t="str">
        <v>Holstein Kiel</v>
      </c>
      <c r="CC5" s="361" t="str">
        <v>Holstein Kiel</v>
      </c>
      <c r="CD5" s="361" t="str">
        <v>Holstein Kiel</v>
      </c>
      <c r="CE5" s="361" t="str">
        <v>Holstein Kiel</v>
      </c>
      <c r="CF5" s="361" t="str">
        <v>Holstein Kiel</v>
      </c>
      <c r="CG5" s="361" t="str">
        <v>Holstein Kiel</v>
      </c>
      <c r="CH5" s="361" t="str">
        <v>Holstein Kiel</v>
      </c>
      <c r="CI5" s="361" t="str">
        <v>Holstein Kiel</v>
      </c>
      <c r="CJ5" s="361" t="str">
        <v>Holstein Kiel</v>
      </c>
      <c r="CK5" s="361" t="str">
        <v>Holstein Kiel</v>
      </c>
      <c r="CL5" s="361" t="str">
        <v>Holstein Kiel</v>
      </c>
      <c r="CM5" s="361" t="str">
        <v>Holstein Kiel</v>
      </c>
      <c r="CN5" s="361" t="str">
        <v>Holstein Kiel</v>
      </c>
      <c r="CO5" s="361" t="str">
        <v>Holstein Kiel</v>
      </c>
      <c r="CP5" s="361" t="str">
        <v>Holstein Kiel</v>
      </c>
      <c r="CQ5" s="361" t="str">
        <v>Holstein Kiel</v>
      </c>
      <c r="CR5" s="361" t="str">
        <v>Holstein Kiel</v>
      </c>
      <c r="CS5" s="361" t="str">
        <v>Holstein Kiel</v>
      </c>
      <c r="CT5" s="361" t="str">
        <v>Holstein Kiel</v>
      </c>
      <c r="CU5" s="361" t="str">
        <v>Holstein Kiel</v>
      </c>
      <c r="CV5" s="361" t="str">
        <v>Holstein Kiel</v>
      </c>
      <c r="CW5" s="362" t="str">
        <v>Holstein Kiel</v>
      </c>
    </row>
    <row r="6" spans="1:101" s="356" customFormat="1" x14ac:dyDescent="0.25">
      <c r="A6" s="318">
        <v>4</v>
      </c>
      <c r="B6" s="316" t="str">
        <v>Hamburger</v>
      </c>
      <c r="C6" s="316" t="str">
        <v>Hamburger</v>
      </c>
      <c r="D6" s="316" t="str">
        <v>Hamburger</v>
      </c>
      <c r="E6" s="316" t="str">
        <v>Hamburger</v>
      </c>
      <c r="F6" s="316" t="str">
        <v>Hamburger</v>
      </c>
      <c r="G6" s="316" t="str">
        <v>Hamburger</v>
      </c>
      <c r="H6" s="316" t="str">
        <v>Hamburger</v>
      </c>
      <c r="I6" s="316" t="str">
        <v>Hamburger</v>
      </c>
      <c r="J6" s="316" t="str">
        <v>Hamburger</v>
      </c>
      <c r="K6" s="316" t="str">
        <v>Hamburger</v>
      </c>
      <c r="L6" s="316" t="str">
        <v>Hamburger</v>
      </c>
      <c r="M6" s="316" t="str">
        <v>Hamburger</v>
      </c>
      <c r="N6" s="316" t="str">
        <v>Hamburger</v>
      </c>
      <c r="O6" s="316" t="str">
        <v>Hamburger</v>
      </c>
      <c r="P6" s="316" t="str">
        <v>Hamburger</v>
      </c>
      <c r="Q6" s="316" t="str">
        <v>Hamburger</v>
      </c>
      <c r="R6" s="316" t="str">
        <v>Hamburger</v>
      </c>
      <c r="S6" s="316" t="str">
        <v>Hamburger</v>
      </c>
      <c r="T6" s="316" t="str">
        <v>Hamburger</v>
      </c>
      <c r="U6" s="316" t="str">
        <v>Hamburger</v>
      </c>
      <c r="V6" s="316" t="str">
        <v>Hamburger</v>
      </c>
      <c r="W6" s="316" t="str">
        <v>Hamburger</v>
      </c>
      <c r="X6" s="316" t="str">
        <v>Hamburger</v>
      </c>
      <c r="Y6" s="316" t="str">
        <v>Hamburger</v>
      </c>
      <c r="Z6" s="316" t="str">
        <v>Hamburger</v>
      </c>
      <c r="AA6" s="316" t="str">
        <v>Hamburger</v>
      </c>
      <c r="AB6" s="316" t="str">
        <v>Hamburger</v>
      </c>
      <c r="AC6" s="316" t="str">
        <v>Hamburger</v>
      </c>
      <c r="AD6" s="316" t="str">
        <v>Hamburger</v>
      </c>
      <c r="AE6" s="316" t="str">
        <v>Hamburger</v>
      </c>
      <c r="AF6" s="316" t="str">
        <v>Hamburger</v>
      </c>
      <c r="AG6" s="316" t="str">
        <v>Hamburger</v>
      </c>
      <c r="AH6" s="316" t="str">
        <v>Hamburger</v>
      </c>
      <c r="AI6" s="316" t="str">
        <v>Hamburger</v>
      </c>
      <c r="AJ6" s="316" t="str">
        <v>Hamburger</v>
      </c>
      <c r="AK6" s="316" t="str">
        <v>Hamburger</v>
      </c>
      <c r="AL6" s="316" t="str">
        <v>Hamburger</v>
      </c>
      <c r="AM6" s="316" t="str">
        <v>Hamburger</v>
      </c>
      <c r="AN6" s="316" t="str">
        <v>Hamburger</v>
      </c>
      <c r="AO6" s="316" t="str">
        <v>Hamburger</v>
      </c>
      <c r="AP6" s="316" t="str">
        <v>Hamburger</v>
      </c>
      <c r="AQ6" s="316" t="str">
        <v>Hamburger</v>
      </c>
      <c r="AR6" s="316" t="str">
        <v>Hamburger</v>
      </c>
      <c r="AS6" s="316" t="str">
        <v>Hamburger</v>
      </c>
      <c r="AT6" s="316" t="str">
        <v>Hamburger</v>
      </c>
      <c r="AU6" s="316" t="str">
        <v>Hamburger</v>
      </c>
      <c r="AV6" s="316" t="str">
        <v>Hamburger</v>
      </c>
      <c r="AW6" s="316" t="str">
        <v>Hamburger</v>
      </c>
      <c r="AX6" s="316" t="str">
        <v>Hamburger</v>
      </c>
      <c r="AY6" s="316" t="str">
        <v>Hamburger</v>
      </c>
      <c r="AZ6" s="316" t="str">
        <v>Hamburger</v>
      </c>
      <c r="BA6" s="316" t="str">
        <v>Hamburger</v>
      </c>
      <c r="BB6" s="316" t="str">
        <v>Hamburger</v>
      </c>
      <c r="BC6" s="316" t="str">
        <v>Hamburger</v>
      </c>
      <c r="BD6" s="316" t="str">
        <v>Hamburger</v>
      </c>
      <c r="BE6" s="316" t="str">
        <v>Hamburger</v>
      </c>
      <c r="BF6" s="316" t="str">
        <v>Hamburger</v>
      </c>
      <c r="BG6" s="316" t="str">
        <v>Hamburger</v>
      </c>
      <c r="BH6" s="316" t="str">
        <v>Hamburger</v>
      </c>
      <c r="BI6" s="316" t="str">
        <v>Hamburger</v>
      </c>
      <c r="BJ6" s="316" t="str">
        <v>Hamburger</v>
      </c>
      <c r="BK6" s="316" t="str">
        <v>Hamburger</v>
      </c>
      <c r="BL6" s="316" t="str">
        <v>Hamburger</v>
      </c>
      <c r="BM6" s="316" t="str">
        <v>Hamburger</v>
      </c>
      <c r="BN6" s="316" t="str">
        <v>Hamburger</v>
      </c>
      <c r="BO6" s="316" t="str">
        <v>Hamburger</v>
      </c>
      <c r="BP6" s="316" t="str">
        <v>Hamburger</v>
      </c>
      <c r="BQ6" s="316" t="str">
        <v>Hamburger</v>
      </c>
      <c r="BR6" s="316" t="str">
        <v>Hamburger</v>
      </c>
      <c r="BS6" s="316" t="str">
        <v>Hamburger</v>
      </c>
      <c r="BT6" s="316" t="str">
        <v>Hamburger</v>
      </c>
      <c r="BU6" s="316" t="str">
        <v>Hamburger</v>
      </c>
      <c r="BV6" s="316" t="str">
        <v>Hamburger</v>
      </c>
      <c r="BW6" s="316" t="str">
        <v>Hamburger</v>
      </c>
      <c r="BX6" s="316" t="str">
        <v>Hamburger</v>
      </c>
      <c r="BY6" s="316" t="str">
        <v>Hamburger</v>
      </c>
      <c r="BZ6" s="316" t="str">
        <v>Hamburger</v>
      </c>
      <c r="CA6" s="316" t="str">
        <v>Hamburger</v>
      </c>
      <c r="CB6" s="316" t="str">
        <v>Hamburger</v>
      </c>
      <c r="CC6" s="316" t="str">
        <v>Hamburger</v>
      </c>
      <c r="CD6" s="316" t="str">
        <v>Hamburger</v>
      </c>
      <c r="CE6" s="316" t="str">
        <v>Hamburger</v>
      </c>
      <c r="CF6" s="316" t="str">
        <v>Hamburger</v>
      </c>
      <c r="CG6" s="316" t="str">
        <v>Hamburger</v>
      </c>
      <c r="CH6" s="316" t="str">
        <v>Hamburger</v>
      </c>
      <c r="CI6" s="316" t="str">
        <v>Hamburger</v>
      </c>
      <c r="CJ6" s="316" t="str">
        <v>Hamburger</v>
      </c>
      <c r="CK6" s="316" t="str">
        <v>Hamburger</v>
      </c>
      <c r="CL6" s="316" t="str">
        <v>Hamburger</v>
      </c>
      <c r="CM6" s="316" t="str">
        <v>Hamburger</v>
      </c>
      <c r="CN6" s="316" t="str">
        <v>Hamburger</v>
      </c>
      <c r="CO6" s="316" t="str">
        <v>Hamburger</v>
      </c>
      <c r="CP6" s="316" t="str">
        <v>Hamburger</v>
      </c>
      <c r="CQ6" s="316" t="str">
        <v>Hamburger</v>
      </c>
      <c r="CR6" s="316" t="str">
        <v>Hamburger</v>
      </c>
      <c r="CS6" s="316" t="str">
        <v>Hamburger</v>
      </c>
      <c r="CT6" s="316" t="str">
        <v>Hamburger</v>
      </c>
      <c r="CU6" s="316" t="str">
        <v>Hamburger</v>
      </c>
      <c r="CV6" s="316" t="str">
        <v>Hamburger</v>
      </c>
      <c r="CW6" s="317" t="str">
        <v>Hamburger</v>
      </c>
    </row>
    <row r="7" spans="1:101" s="356" customFormat="1" x14ac:dyDescent="0.25">
      <c r="A7" s="318">
        <v>5</v>
      </c>
      <c r="B7" s="316" t="str">
        <v>Fortuna Dusseldorf</v>
      </c>
      <c r="C7" s="316" t="str">
        <v>Fortuna Dusseldorf</v>
      </c>
      <c r="D7" s="316" t="str">
        <v>Fortuna Dusseldorf</v>
      </c>
      <c r="E7" s="316" t="str">
        <v>Fortuna Dusseldorf</v>
      </c>
      <c r="F7" s="316" t="str">
        <v>Fortuna Dusseldorf</v>
      </c>
      <c r="G7" s="316" t="str">
        <v>Fortuna Dusseldorf</v>
      </c>
      <c r="H7" s="316" t="str">
        <v>Fortuna Dusseldorf</v>
      </c>
      <c r="I7" s="316" t="str">
        <v>Fortuna Dusseldorf</v>
      </c>
      <c r="J7" s="316" t="str">
        <v>Fortuna Dusseldorf</v>
      </c>
      <c r="K7" s="316" t="str">
        <v>Fortuna Dusseldorf</v>
      </c>
      <c r="L7" s="316" t="str">
        <v>Fortuna Dusseldorf</v>
      </c>
      <c r="M7" s="316" t="str">
        <v>Fortuna Dusseldorf</v>
      </c>
      <c r="N7" s="316" t="str">
        <v>Fortuna Dusseldorf</v>
      </c>
      <c r="O7" s="316" t="str">
        <v>Fortuna Dusseldorf</v>
      </c>
      <c r="P7" s="316" t="str">
        <v>Fortuna Dusseldorf</v>
      </c>
      <c r="Q7" s="316" t="str">
        <v>Fortuna Dusseldorf</v>
      </c>
      <c r="R7" s="316" t="str">
        <v>Fortuna Dusseldorf</v>
      </c>
      <c r="S7" s="316" t="str">
        <v>Fortuna Dusseldorf</v>
      </c>
      <c r="T7" s="316" t="str">
        <v>Fortuna Dusseldorf</v>
      </c>
      <c r="U7" s="316" t="str">
        <v>Fortuna Dusseldorf</v>
      </c>
      <c r="V7" s="316" t="str">
        <v>Fortuna Dusseldorf</v>
      </c>
      <c r="W7" s="316" t="str">
        <v>Fortuna Dusseldorf</v>
      </c>
      <c r="X7" s="316" t="str">
        <v>Fortuna Dusseldorf</v>
      </c>
      <c r="Y7" s="316" t="str">
        <v>Fortuna Dusseldorf</v>
      </c>
      <c r="Z7" s="316" t="str">
        <v>Fortuna Dusseldorf</v>
      </c>
      <c r="AA7" s="316" t="str">
        <v>Fortuna Dusseldorf</v>
      </c>
      <c r="AB7" s="316" t="str">
        <v>Fortuna Dusseldorf</v>
      </c>
      <c r="AC7" s="316" t="str">
        <v>Fortuna Dusseldorf</v>
      </c>
      <c r="AD7" s="316" t="str">
        <v>Fortuna Dusseldorf</v>
      </c>
      <c r="AE7" s="316" t="str">
        <v>Fortuna Dusseldorf</v>
      </c>
      <c r="AF7" s="316" t="str">
        <v>Fortuna Dusseldorf</v>
      </c>
      <c r="AG7" s="316" t="str">
        <v>Fortuna Dusseldorf</v>
      </c>
      <c r="AH7" s="316" t="str">
        <v>Fortuna Dusseldorf</v>
      </c>
      <c r="AI7" s="316" t="str">
        <v>Fortuna Dusseldorf</v>
      </c>
      <c r="AJ7" s="316" t="str">
        <v>Fortuna Dusseldorf</v>
      </c>
      <c r="AK7" s="316" t="str">
        <v>Fortuna Dusseldorf</v>
      </c>
      <c r="AL7" s="316" t="str">
        <v>Fortuna Dusseldorf</v>
      </c>
      <c r="AM7" s="316" t="str">
        <v>Fortuna Dusseldorf</v>
      </c>
      <c r="AN7" s="316" t="str">
        <v>Fortuna Dusseldorf</v>
      </c>
      <c r="AO7" s="316" t="str">
        <v>Fortuna Dusseldorf</v>
      </c>
      <c r="AP7" s="316" t="str">
        <v>Fortuna Dusseldorf</v>
      </c>
      <c r="AQ7" s="316" t="str">
        <v>Fortuna Dusseldorf</v>
      </c>
      <c r="AR7" s="316" t="str">
        <v>Fortuna Dusseldorf</v>
      </c>
      <c r="AS7" s="316" t="str">
        <v>Fortuna Dusseldorf</v>
      </c>
      <c r="AT7" s="316" t="str">
        <v>Fortuna Dusseldorf</v>
      </c>
      <c r="AU7" s="316" t="str">
        <v>Fortuna Dusseldorf</v>
      </c>
      <c r="AV7" s="316" t="str">
        <v>Fortuna Dusseldorf</v>
      </c>
      <c r="AW7" s="316" t="str">
        <v>Fortuna Dusseldorf</v>
      </c>
      <c r="AX7" s="316" t="str">
        <v>Fortuna Dusseldorf</v>
      </c>
      <c r="AY7" s="316" t="str">
        <v>Fortuna Dusseldorf</v>
      </c>
      <c r="AZ7" s="316" t="str">
        <v>Fortuna Dusseldorf</v>
      </c>
      <c r="BA7" s="316" t="str">
        <v>Fortuna Dusseldorf</v>
      </c>
      <c r="BB7" s="316" t="str">
        <v>Fortuna Dusseldorf</v>
      </c>
      <c r="BC7" s="316" t="str">
        <v>Fortuna Dusseldorf</v>
      </c>
      <c r="BD7" s="316" t="str">
        <v>Fortuna Dusseldorf</v>
      </c>
      <c r="BE7" s="316" t="str">
        <v>Fortuna Dusseldorf</v>
      </c>
      <c r="BF7" s="316" t="str">
        <v>Fortuna Dusseldorf</v>
      </c>
      <c r="BG7" s="316" t="str">
        <v>Fortuna Dusseldorf</v>
      </c>
      <c r="BH7" s="316" t="str">
        <v>Fortuna Dusseldorf</v>
      </c>
      <c r="BI7" s="316" t="str">
        <v>Fortuna Dusseldorf</v>
      </c>
      <c r="BJ7" s="316" t="str">
        <v>Fortuna Dusseldorf</v>
      </c>
      <c r="BK7" s="316" t="str">
        <v>Fortuna Dusseldorf</v>
      </c>
      <c r="BL7" s="316" t="str">
        <v>Fortuna Dusseldorf</v>
      </c>
      <c r="BM7" s="316" t="str">
        <v>Fortuna Dusseldorf</v>
      </c>
      <c r="BN7" s="316" t="str">
        <v>Fortuna Dusseldorf</v>
      </c>
      <c r="BO7" s="316" t="str">
        <v>Fortuna Dusseldorf</v>
      </c>
      <c r="BP7" s="316" t="str">
        <v>Fortuna Dusseldorf</v>
      </c>
      <c r="BQ7" s="316" t="str">
        <v>Fortuna Dusseldorf</v>
      </c>
      <c r="BR7" s="316" t="str">
        <v>Fortuna Dusseldorf</v>
      </c>
      <c r="BS7" s="316" t="str">
        <v>Fortuna Dusseldorf</v>
      </c>
      <c r="BT7" s="316" t="str">
        <v>Fortuna Dusseldorf</v>
      </c>
      <c r="BU7" s="316" t="str">
        <v>Fortuna Dusseldorf</v>
      </c>
      <c r="BV7" s="316" t="str">
        <v>Fortuna Dusseldorf</v>
      </c>
      <c r="BW7" s="316" t="str">
        <v>Fortuna Dusseldorf</v>
      </c>
      <c r="BX7" s="316" t="str">
        <v>Fortuna Dusseldorf</v>
      </c>
      <c r="BY7" s="316" t="str">
        <v>Fortuna Dusseldorf</v>
      </c>
      <c r="BZ7" s="316" t="str">
        <v>Fortuna Dusseldorf</v>
      </c>
      <c r="CA7" s="316" t="str">
        <v>Fortuna Dusseldorf</v>
      </c>
      <c r="CB7" s="316" t="str">
        <v>Fortuna Dusseldorf</v>
      </c>
      <c r="CC7" s="316" t="str">
        <v>Fortuna Dusseldorf</v>
      </c>
      <c r="CD7" s="316" t="str">
        <v>Fortuna Dusseldorf</v>
      </c>
      <c r="CE7" s="316" t="str">
        <v>Fortuna Dusseldorf</v>
      </c>
      <c r="CF7" s="316" t="str">
        <v>Fortuna Dusseldorf</v>
      </c>
      <c r="CG7" s="316" t="str">
        <v>Fortuna Dusseldorf</v>
      </c>
      <c r="CH7" s="316" t="str">
        <v>Fortuna Dusseldorf</v>
      </c>
      <c r="CI7" s="316" t="str">
        <v>Fortuna Dusseldorf</v>
      </c>
      <c r="CJ7" s="316" t="str">
        <v>Fortuna Dusseldorf</v>
      </c>
      <c r="CK7" s="316" t="str">
        <v>Fortuna Dusseldorf</v>
      </c>
      <c r="CL7" s="316" t="str">
        <v>Fortuna Dusseldorf</v>
      </c>
      <c r="CM7" s="316" t="str">
        <v>Fortuna Dusseldorf</v>
      </c>
      <c r="CN7" s="316" t="str">
        <v>Fortuna Dusseldorf</v>
      </c>
      <c r="CO7" s="316" t="str">
        <v>Fortuna Dusseldorf</v>
      </c>
      <c r="CP7" s="316" t="str">
        <v>Fortuna Dusseldorf</v>
      </c>
      <c r="CQ7" s="316" t="str">
        <v>Fortuna Dusseldorf</v>
      </c>
      <c r="CR7" s="316" t="str">
        <v>Fortuna Dusseldorf</v>
      </c>
      <c r="CS7" s="316" t="str">
        <v>Fortuna Dusseldorf</v>
      </c>
      <c r="CT7" s="316" t="str">
        <v>Fortuna Dusseldorf</v>
      </c>
      <c r="CU7" s="316" t="str">
        <v>Fortuna Dusseldorf</v>
      </c>
      <c r="CV7" s="316" t="str">
        <v>Fortuna Dusseldorf</v>
      </c>
      <c r="CW7" s="317" t="str">
        <v>Fortuna Dusseldorf</v>
      </c>
    </row>
    <row r="8" spans="1:101" s="356" customFormat="1" x14ac:dyDescent="0.25">
      <c r="A8" s="318">
        <v>6</v>
      </c>
      <c r="B8" s="316" t="str">
        <v>Karlsruher</v>
      </c>
      <c r="C8" s="316" t="str">
        <v>Karlsruher</v>
      </c>
      <c r="D8" s="316" t="str">
        <v>Karlsruher</v>
      </c>
      <c r="E8" s="316" t="str">
        <v>Karlsruher</v>
      </c>
      <c r="F8" s="316" t="str">
        <v>Karlsruher</v>
      </c>
      <c r="G8" s="316" t="str">
        <v>Karlsruher</v>
      </c>
      <c r="H8" s="316" t="str">
        <v>Karlsruher</v>
      </c>
      <c r="I8" s="316" t="str">
        <v>Karlsruher</v>
      </c>
      <c r="J8" s="316" t="str">
        <v>Karlsruher</v>
      </c>
      <c r="K8" s="316" t="str">
        <v>Karlsruher</v>
      </c>
      <c r="L8" s="316" t="str">
        <v>Karlsruher</v>
      </c>
      <c r="M8" s="316" t="str">
        <v>Karlsruher</v>
      </c>
      <c r="N8" s="316" t="str">
        <v>Karlsruher</v>
      </c>
      <c r="O8" s="316" t="str">
        <v>Karlsruher</v>
      </c>
      <c r="P8" s="316" t="str">
        <v>Karlsruher</v>
      </c>
      <c r="Q8" s="316" t="str">
        <v>Karlsruher</v>
      </c>
      <c r="R8" s="316" t="str">
        <v>Karlsruher</v>
      </c>
      <c r="S8" s="316" t="str">
        <v>Karlsruher</v>
      </c>
      <c r="T8" s="316" t="str">
        <v>Karlsruher</v>
      </c>
      <c r="U8" s="316" t="str">
        <v>Karlsruher</v>
      </c>
      <c r="V8" s="316" t="str">
        <v>Karlsruher</v>
      </c>
      <c r="W8" s="316" t="str">
        <v>Karlsruher</v>
      </c>
      <c r="X8" s="316" t="str">
        <v>Karlsruher</v>
      </c>
      <c r="Y8" s="316" t="str">
        <v>Karlsruher</v>
      </c>
      <c r="Z8" s="316" t="str">
        <v>Karlsruher</v>
      </c>
      <c r="AA8" s="316" t="str">
        <v>Karlsruher</v>
      </c>
      <c r="AB8" s="316" t="str">
        <v>Karlsruher</v>
      </c>
      <c r="AC8" s="316" t="str">
        <v>Karlsruher</v>
      </c>
      <c r="AD8" s="316" t="str">
        <v>Karlsruher</v>
      </c>
      <c r="AE8" s="316" t="str">
        <v>Karlsruher</v>
      </c>
      <c r="AF8" s="316" t="str">
        <v>Karlsruher</v>
      </c>
      <c r="AG8" s="316" t="str">
        <v>Karlsruher</v>
      </c>
      <c r="AH8" s="316" t="str">
        <v>Karlsruher</v>
      </c>
      <c r="AI8" s="316" t="str">
        <v>Karlsruher</v>
      </c>
      <c r="AJ8" s="316" t="str">
        <v>Karlsruher</v>
      </c>
      <c r="AK8" s="316" t="str">
        <v>Karlsruher</v>
      </c>
      <c r="AL8" s="316" t="str">
        <v>Karlsruher</v>
      </c>
      <c r="AM8" s="316" t="str">
        <v>Karlsruher</v>
      </c>
      <c r="AN8" s="316" t="str">
        <v>Karlsruher</v>
      </c>
      <c r="AO8" s="316" t="str">
        <v>Karlsruher</v>
      </c>
      <c r="AP8" s="316" t="str">
        <v>Karlsruher</v>
      </c>
      <c r="AQ8" s="316" t="str">
        <v>Karlsruher</v>
      </c>
      <c r="AR8" s="316" t="str">
        <v>Karlsruher</v>
      </c>
      <c r="AS8" s="316" t="str">
        <v>Karlsruher</v>
      </c>
      <c r="AT8" s="316" t="str">
        <v>Karlsruher</v>
      </c>
      <c r="AU8" s="316" t="str">
        <v>Karlsruher</v>
      </c>
      <c r="AV8" s="316" t="str">
        <v>Karlsruher</v>
      </c>
      <c r="AW8" s="316" t="str">
        <v>Karlsruher</v>
      </c>
      <c r="AX8" s="316" t="str">
        <v>Karlsruher</v>
      </c>
      <c r="AY8" s="316" t="str">
        <v>Karlsruher</v>
      </c>
      <c r="AZ8" s="316" t="str">
        <v>Karlsruher</v>
      </c>
      <c r="BA8" s="316" t="str">
        <v>Karlsruher</v>
      </c>
      <c r="BB8" s="316" t="str">
        <v>Karlsruher</v>
      </c>
      <c r="BC8" s="316" t="str">
        <v>Karlsruher</v>
      </c>
      <c r="BD8" s="316" t="str">
        <v>Karlsruher</v>
      </c>
      <c r="BE8" s="316" t="str">
        <v>Karlsruher</v>
      </c>
      <c r="BF8" s="316" t="str">
        <v>Karlsruher</v>
      </c>
      <c r="BG8" s="316" t="str">
        <v>Karlsruher</v>
      </c>
      <c r="BH8" s="316" t="str">
        <v>Karlsruher</v>
      </c>
      <c r="BI8" s="316" t="str">
        <v>Karlsruher</v>
      </c>
      <c r="BJ8" s="316" t="str">
        <v>Karlsruher</v>
      </c>
      <c r="BK8" s="316" t="str">
        <v>Karlsruher</v>
      </c>
      <c r="BL8" s="316" t="str">
        <v>Karlsruher</v>
      </c>
      <c r="BM8" s="316" t="str">
        <v>Karlsruher</v>
      </c>
      <c r="BN8" s="316" t="str">
        <v>Karlsruher</v>
      </c>
      <c r="BO8" s="316" t="str">
        <v>Karlsruher</v>
      </c>
      <c r="BP8" s="316" t="str">
        <v>Karlsruher</v>
      </c>
      <c r="BQ8" s="316" t="str">
        <v>Karlsruher</v>
      </c>
      <c r="BR8" s="316" t="str">
        <v>Karlsruher</v>
      </c>
      <c r="BS8" s="316" t="str">
        <v>Karlsruher</v>
      </c>
      <c r="BT8" s="316" t="str">
        <v>Karlsruher</v>
      </c>
      <c r="BU8" s="316" t="str">
        <v>Karlsruher</v>
      </c>
      <c r="BV8" s="316" t="str">
        <v>Karlsruher</v>
      </c>
      <c r="BW8" s="316" t="str">
        <v>Karlsruher</v>
      </c>
      <c r="BX8" s="316" t="str">
        <v>Karlsruher</v>
      </c>
      <c r="BY8" s="316" t="str">
        <v>Karlsruher</v>
      </c>
      <c r="BZ8" s="316" t="str">
        <v>Karlsruher</v>
      </c>
      <c r="CA8" s="316" t="str">
        <v>Karlsruher</v>
      </c>
      <c r="CB8" s="316" t="str">
        <v>Karlsruher</v>
      </c>
      <c r="CC8" s="316" t="str">
        <v>Karlsruher</v>
      </c>
      <c r="CD8" s="316" t="str">
        <v>Karlsruher</v>
      </c>
      <c r="CE8" s="316" t="str">
        <v>Karlsruher</v>
      </c>
      <c r="CF8" s="316" t="str">
        <v>Karlsruher</v>
      </c>
      <c r="CG8" s="316" t="str">
        <v>Karlsruher</v>
      </c>
      <c r="CH8" s="316" t="str">
        <v>Karlsruher</v>
      </c>
      <c r="CI8" s="316" t="str">
        <v>Karlsruher</v>
      </c>
      <c r="CJ8" s="316" t="str">
        <v>Karlsruher</v>
      </c>
      <c r="CK8" s="316" t="str">
        <v>Karlsruher</v>
      </c>
      <c r="CL8" s="316" t="str">
        <v>Karlsruher</v>
      </c>
      <c r="CM8" s="316" t="str">
        <v>Karlsruher</v>
      </c>
      <c r="CN8" s="316" t="str">
        <v>Karlsruher</v>
      </c>
      <c r="CO8" s="316" t="str">
        <v>Karlsruher</v>
      </c>
      <c r="CP8" s="316" t="str">
        <v>Karlsruher</v>
      </c>
      <c r="CQ8" s="316" t="str">
        <v>Karlsruher</v>
      </c>
      <c r="CR8" s="316" t="str">
        <v>Karlsruher</v>
      </c>
      <c r="CS8" s="316" t="str">
        <v>Karlsruher</v>
      </c>
      <c r="CT8" s="316" t="str">
        <v>Karlsruher</v>
      </c>
      <c r="CU8" s="316" t="str">
        <v>Karlsruher</v>
      </c>
      <c r="CV8" s="316" t="str">
        <v>Karlsruher</v>
      </c>
      <c r="CW8" s="317" t="str">
        <v>Karlsruher</v>
      </c>
    </row>
    <row r="9" spans="1:101" s="356" customFormat="1" hidden="1" x14ac:dyDescent="0.25">
      <c r="A9" s="318">
        <v>7</v>
      </c>
      <c r="B9" s="316" t="str">
        <v>Darmstadt 98</v>
      </c>
      <c r="C9" s="316" t="str">
        <v>Darmstadt 98</v>
      </c>
      <c r="D9" s="316" t="str">
        <v>Darmstadt 98</v>
      </c>
      <c r="E9" s="316" t="str">
        <v>Darmstadt 98</v>
      </c>
      <c r="F9" s="316" t="str">
        <v>Darmstadt 98</v>
      </c>
      <c r="G9" s="316" t="str">
        <v>Darmstadt 98</v>
      </c>
      <c r="H9" s="316" t="str">
        <v>Darmstadt 98</v>
      </c>
      <c r="I9" s="316" t="str">
        <v>Darmstadt 98</v>
      </c>
      <c r="J9" s="316" t="str">
        <v>Darmstadt 98</v>
      </c>
      <c r="K9" s="316" t="str">
        <v>Darmstadt 98</v>
      </c>
      <c r="L9" s="316" t="str">
        <v>Darmstadt 98</v>
      </c>
      <c r="M9" s="316" t="str">
        <v>Darmstadt 98</v>
      </c>
      <c r="N9" s="316" t="str">
        <v>Darmstadt 98</v>
      </c>
      <c r="O9" s="316" t="str">
        <v>Darmstadt 98</v>
      </c>
      <c r="P9" s="316" t="str">
        <v>Darmstadt 98</v>
      </c>
      <c r="Q9" s="316" t="str">
        <v>Darmstadt 98</v>
      </c>
      <c r="R9" s="316" t="str">
        <v>Darmstadt 98</v>
      </c>
      <c r="S9" s="316" t="str">
        <v>Darmstadt 98</v>
      </c>
      <c r="T9" s="316" t="str">
        <v>Darmstadt 98</v>
      </c>
      <c r="U9" s="316" t="str">
        <v>Darmstadt 98</v>
      </c>
      <c r="V9" s="316" t="str">
        <v>Darmstadt 98</v>
      </c>
      <c r="W9" s="316" t="str">
        <v>Darmstadt 98</v>
      </c>
      <c r="X9" s="316" t="str">
        <v>Darmstadt 98</v>
      </c>
      <c r="Y9" s="316" t="str">
        <v>Darmstadt 98</v>
      </c>
      <c r="Z9" s="316" t="str">
        <v>Darmstadt 98</v>
      </c>
      <c r="AA9" s="316" t="str">
        <v>Darmstadt 98</v>
      </c>
      <c r="AB9" s="316" t="str">
        <v>Darmstadt 98</v>
      </c>
      <c r="AC9" s="316" t="str">
        <v>Darmstadt 98</v>
      </c>
      <c r="AD9" s="316" t="str">
        <v>Darmstadt 98</v>
      </c>
      <c r="AE9" s="316" t="str">
        <v>Darmstadt 98</v>
      </c>
      <c r="AF9" s="316" t="str">
        <v>Darmstadt 98</v>
      </c>
      <c r="AG9" s="316" t="str">
        <v>Darmstadt 98</v>
      </c>
      <c r="AH9" s="316" t="str">
        <v>Darmstadt 98</v>
      </c>
      <c r="AI9" s="316" t="str">
        <v>Darmstadt 98</v>
      </c>
      <c r="AJ9" s="316" t="str">
        <v>Darmstadt 98</v>
      </c>
      <c r="AK9" s="316" t="str">
        <v>Darmstadt 98</v>
      </c>
      <c r="AL9" s="316" t="str">
        <v>Darmstadt 98</v>
      </c>
      <c r="AM9" s="316" t="str">
        <v>Darmstadt 98</v>
      </c>
      <c r="AN9" s="316" t="str">
        <v>Darmstadt 98</v>
      </c>
      <c r="AO9" s="316" t="str">
        <v>Darmstadt 98</v>
      </c>
      <c r="AP9" s="316" t="str">
        <v>Darmstadt 98</v>
      </c>
      <c r="AQ9" s="316" t="str">
        <v>Darmstadt 98</v>
      </c>
      <c r="AR9" s="316" t="str">
        <v>Darmstadt 98</v>
      </c>
      <c r="AS9" s="316" t="str">
        <v>Darmstadt 98</v>
      </c>
      <c r="AT9" s="316" t="str">
        <v>Darmstadt 98</v>
      </c>
      <c r="AU9" s="316" t="str">
        <v>Darmstadt 98</v>
      </c>
      <c r="AV9" s="316" t="str">
        <v>Darmstadt 98</v>
      </c>
      <c r="AW9" s="316" t="str">
        <v>Darmstadt 98</v>
      </c>
      <c r="AX9" s="316" t="str">
        <v>Darmstadt 98</v>
      </c>
      <c r="AY9" s="316" t="str">
        <v>Darmstadt 98</v>
      </c>
      <c r="AZ9" s="316" t="str">
        <v>Darmstadt 98</v>
      </c>
      <c r="BA9" s="316" t="str">
        <v>Darmstadt 98</v>
      </c>
      <c r="BB9" s="316" t="str">
        <v>Darmstadt 98</v>
      </c>
      <c r="BC9" s="316" t="str">
        <v>Darmstadt 98</v>
      </c>
      <c r="BD9" s="316" t="str">
        <v>Darmstadt 98</v>
      </c>
      <c r="BE9" s="316" t="str">
        <v>Darmstadt 98</v>
      </c>
      <c r="BF9" s="316" t="str">
        <v>Darmstadt 98</v>
      </c>
      <c r="BG9" s="316" t="str">
        <v>Darmstadt 98</v>
      </c>
      <c r="BH9" s="316" t="str">
        <v>Darmstadt 98</v>
      </c>
      <c r="BI9" s="316" t="str">
        <v>Darmstadt 98</v>
      </c>
      <c r="BJ9" s="316" t="str">
        <v>Darmstadt 98</v>
      </c>
      <c r="BK9" s="316" t="str">
        <v>Darmstadt 98</v>
      </c>
      <c r="BL9" s="316" t="str">
        <v>Darmstadt 98</v>
      </c>
      <c r="BM9" s="316" t="str">
        <v>Darmstadt 98</v>
      </c>
      <c r="BN9" s="316" t="str">
        <v>Darmstadt 98</v>
      </c>
      <c r="BO9" s="316" t="str">
        <v>Darmstadt 98</v>
      </c>
      <c r="BP9" s="316" t="str">
        <v>Darmstadt 98</v>
      </c>
      <c r="BQ9" s="316" t="str">
        <v>Darmstadt 98</v>
      </c>
      <c r="BR9" s="316" t="str">
        <v>Darmstadt 98</v>
      </c>
      <c r="BS9" s="316" t="str">
        <v>Darmstadt 98</v>
      </c>
      <c r="BT9" s="316" t="str">
        <v>Darmstadt 98</v>
      </c>
      <c r="BU9" s="316" t="str">
        <v>Darmstadt 98</v>
      </c>
      <c r="BV9" s="316" t="str">
        <v>Darmstadt 98</v>
      </c>
      <c r="BW9" s="316" t="str">
        <v>Darmstadt 98</v>
      </c>
      <c r="BX9" s="316" t="str">
        <v>Darmstadt 98</v>
      </c>
      <c r="BY9" s="316" t="str">
        <v>Darmstadt 98</v>
      </c>
      <c r="BZ9" s="316" t="str">
        <v>Darmstadt 98</v>
      </c>
      <c r="CA9" s="316" t="str">
        <v>Darmstadt 98</v>
      </c>
      <c r="CB9" s="316" t="str">
        <v>Darmstadt 98</v>
      </c>
      <c r="CC9" s="316" t="str">
        <v>Darmstadt 98</v>
      </c>
      <c r="CD9" s="316" t="str">
        <v>Darmstadt 98</v>
      </c>
      <c r="CE9" s="316" t="str">
        <v>Darmstadt 98</v>
      </c>
      <c r="CF9" s="316" t="str">
        <v>Darmstadt 98</v>
      </c>
      <c r="CG9" s="316" t="str">
        <v>Darmstadt 98</v>
      </c>
      <c r="CH9" s="316" t="str">
        <v>Darmstadt 98</v>
      </c>
      <c r="CI9" s="316" t="str">
        <v>Darmstadt 98</v>
      </c>
      <c r="CJ9" s="316" t="str">
        <v>Darmstadt 98</v>
      </c>
      <c r="CK9" s="316" t="str">
        <v>Darmstadt 98</v>
      </c>
      <c r="CL9" s="316" t="str">
        <v>Darmstadt 98</v>
      </c>
      <c r="CM9" s="316" t="str">
        <v>Darmstadt 98</v>
      </c>
      <c r="CN9" s="316" t="str">
        <v>Darmstadt 98</v>
      </c>
      <c r="CO9" s="316" t="str">
        <v>Darmstadt 98</v>
      </c>
      <c r="CP9" s="316" t="str">
        <v>Darmstadt 98</v>
      </c>
      <c r="CQ9" s="316" t="str">
        <v>Darmstadt 98</v>
      </c>
      <c r="CR9" s="316" t="str">
        <v>Darmstadt 98</v>
      </c>
      <c r="CS9" s="316" t="str">
        <v>Darmstadt 98</v>
      </c>
      <c r="CT9" s="316" t="str">
        <v>Darmstadt 98</v>
      </c>
      <c r="CU9" s="316" t="str">
        <v>Darmstadt 98</v>
      </c>
      <c r="CV9" s="316" t="str">
        <v>Darmstadt 98</v>
      </c>
      <c r="CW9" s="317" t="str">
        <v>Darmstadt 98</v>
      </c>
    </row>
    <row r="10" spans="1:101" s="356" customFormat="1" hidden="1" x14ac:dyDescent="0.25">
      <c r="A10" s="319">
        <f>Number-3</f>
        <v>15</v>
      </c>
      <c r="B10" s="314" t="str">
        <v>Sandhausen</v>
      </c>
      <c r="C10" s="314" t="str">
        <v>Sandhausen</v>
      </c>
      <c r="D10" s="314" t="str">
        <v>Sandhausen</v>
      </c>
      <c r="E10" s="314" t="str">
        <v>Sandhausen</v>
      </c>
      <c r="F10" s="314" t="str">
        <v>Sandhausen</v>
      </c>
      <c r="G10" s="314" t="str">
        <v>Sandhausen</v>
      </c>
      <c r="H10" s="314" t="str">
        <v>Sandhausen</v>
      </c>
      <c r="I10" s="314" t="str">
        <v>Sandhausen</v>
      </c>
      <c r="J10" s="314" t="str">
        <v>Sandhausen</v>
      </c>
      <c r="K10" s="314" t="str">
        <v>Sandhausen</v>
      </c>
      <c r="L10" s="314" t="str">
        <v>Sandhausen</v>
      </c>
      <c r="M10" s="314" t="str">
        <v>Sandhausen</v>
      </c>
      <c r="N10" s="314" t="str">
        <v>Sandhausen</v>
      </c>
      <c r="O10" s="314" t="str">
        <v>Sandhausen</v>
      </c>
      <c r="P10" s="314" t="str">
        <v>Sandhausen</v>
      </c>
      <c r="Q10" s="314" t="str">
        <v>Sandhausen</v>
      </c>
      <c r="R10" s="314" t="str">
        <v>Sandhausen</v>
      </c>
      <c r="S10" s="314" t="str">
        <v>Sandhausen</v>
      </c>
      <c r="T10" s="314" t="str">
        <v>Sandhausen</v>
      </c>
      <c r="U10" s="314" t="str">
        <v>Sandhausen</v>
      </c>
      <c r="V10" s="314" t="str">
        <v>Sandhausen</v>
      </c>
      <c r="W10" s="314" t="str">
        <v>Sandhausen</v>
      </c>
      <c r="X10" s="314" t="str">
        <v>Sandhausen</v>
      </c>
      <c r="Y10" s="314" t="str">
        <v>Sandhausen</v>
      </c>
      <c r="Z10" s="314" t="str">
        <v>Sandhausen</v>
      </c>
      <c r="AA10" s="314" t="str">
        <v>Sandhausen</v>
      </c>
      <c r="AB10" s="314" t="str">
        <v>Sandhausen</v>
      </c>
      <c r="AC10" s="314" t="str">
        <v>Sandhausen</v>
      </c>
      <c r="AD10" s="314" t="str">
        <v>Sandhausen</v>
      </c>
      <c r="AE10" s="314" t="str">
        <v>Sandhausen</v>
      </c>
      <c r="AF10" s="314" t="str">
        <v>Sandhausen</v>
      </c>
      <c r="AG10" s="314" t="str">
        <v>Sandhausen</v>
      </c>
      <c r="AH10" s="314" t="str">
        <v>Sandhausen</v>
      </c>
      <c r="AI10" s="314" t="str">
        <v>Sandhausen</v>
      </c>
      <c r="AJ10" s="314" t="str">
        <v>Sandhausen</v>
      </c>
      <c r="AK10" s="314" t="str">
        <v>Sandhausen</v>
      </c>
      <c r="AL10" s="314" t="str">
        <v>Sandhausen</v>
      </c>
      <c r="AM10" s="314" t="str">
        <v>Sandhausen</v>
      </c>
      <c r="AN10" s="314" t="str">
        <v>Sandhausen</v>
      </c>
      <c r="AO10" s="314" t="str">
        <v>Sandhausen</v>
      </c>
      <c r="AP10" s="314" t="str">
        <v>Sandhausen</v>
      </c>
      <c r="AQ10" s="314" t="str">
        <v>Sandhausen</v>
      </c>
      <c r="AR10" s="314" t="str">
        <v>Sandhausen</v>
      </c>
      <c r="AS10" s="314" t="str">
        <v>Sandhausen</v>
      </c>
      <c r="AT10" s="314" t="str">
        <v>Sandhausen</v>
      </c>
      <c r="AU10" s="314" t="str">
        <v>Sandhausen</v>
      </c>
      <c r="AV10" s="314" t="str">
        <v>Sandhausen</v>
      </c>
      <c r="AW10" s="314" t="str">
        <v>Sandhausen</v>
      </c>
      <c r="AX10" s="314" t="str">
        <v>Sandhausen</v>
      </c>
      <c r="AY10" s="314" t="str">
        <v>Sandhausen</v>
      </c>
      <c r="AZ10" s="314" t="str">
        <v>Sandhausen</v>
      </c>
      <c r="BA10" s="314" t="str">
        <v>Sandhausen</v>
      </c>
      <c r="BB10" s="314" t="str">
        <v>Sandhausen</v>
      </c>
      <c r="BC10" s="314" t="str">
        <v>Sandhausen</v>
      </c>
      <c r="BD10" s="314" t="str">
        <v>Sandhausen</v>
      </c>
      <c r="BE10" s="314" t="str">
        <v>Sandhausen</v>
      </c>
      <c r="BF10" s="314" t="str">
        <v>Sandhausen</v>
      </c>
      <c r="BG10" s="314" t="str">
        <v>Sandhausen</v>
      </c>
      <c r="BH10" s="314" t="str">
        <v>Sandhausen</v>
      </c>
      <c r="BI10" s="314" t="str">
        <v>Sandhausen</v>
      </c>
      <c r="BJ10" s="314" t="str">
        <v>Sandhausen</v>
      </c>
      <c r="BK10" s="314" t="str">
        <v>Sandhausen</v>
      </c>
      <c r="BL10" s="314" t="str">
        <v>Sandhausen</v>
      </c>
      <c r="BM10" s="314" t="str">
        <v>Sandhausen</v>
      </c>
      <c r="BN10" s="314" t="str">
        <v>Sandhausen</v>
      </c>
      <c r="BO10" s="314" t="str">
        <v>Sandhausen</v>
      </c>
      <c r="BP10" s="314" t="str">
        <v>Sandhausen</v>
      </c>
      <c r="BQ10" s="314" t="str">
        <v>Sandhausen</v>
      </c>
      <c r="BR10" s="314" t="str">
        <v>Sandhausen</v>
      </c>
      <c r="BS10" s="314" t="str">
        <v>Sandhausen</v>
      </c>
      <c r="BT10" s="314" t="str">
        <v>Sandhausen</v>
      </c>
      <c r="BU10" s="314" t="str">
        <v>Sandhausen</v>
      </c>
      <c r="BV10" s="314" t="str">
        <v>Sandhausen</v>
      </c>
      <c r="BW10" s="314" t="str">
        <v>Sandhausen</v>
      </c>
      <c r="BX10" s="314" t="str">
        <v>Sandhausen</v>
      </c>
      <c r="BY10" s="314" t="str">
        <v>Sandhausen</v>
      </c>
      <c r="BZ10" s="314" t="str">
        <v>Sandhausen</v>
      </c>
      <c r="CA10" s="314" t="str">
        <v>Sandhausen</v>
      </c>
      <c r="CB10" s="314" t="str">
        <v>Sandhausen</v>
      </c>
      <c r="CC10" s="314" t="str">
        <v>Sandhausen</v>
      </c>
      <c r="CD10" s="314" t="str">
        <v>Sandhausen</v>
      </c>
      <c r="CE10" s="314" t="str">
        <v>Sandhausen</v>
      </c>
      <c r="CF10" s="314" t="str">
        <v>Sandhausen</v>
      </c>
      <c r="CG10" s="314" t="str">
        <v>Sandhausen</v>
      </c>
      <c r="CH10" s="314" t="str">
        <v>Sandhausen</v>
      </c>
      <c r="CI10" s="314" t="str">
        <v>Sandhausen</v>
      </c>
      <c r="CJ10" s="314" t="str">
        <v>Sandhausen</v>
      </c>
      <c r="CK10" s="314" t="str">
        <v>Sandhausen</v>
      </c>
      <c r="CL10" s="314" t="str">
        <v>Sandhausen</v>
      </c>
      <c r="CM10" s="314" t="str">
        <v>Sandhausen</v>
      </c>
      <c r="CN10" s="314" t="str">
        <v>Sandhausen</v>
      </c>
      <c r="CO10" s="314" t="str">
        <v>Sandhausen</v>
      </c>
      <c r="CP10" s="314" t="str">
        <v>Sandhausen</v>
      </c>
      <c r="CQ10" s="314" t="str">
        <v>Sandhausen</v>
      </c>
      <c r="CR10" s="314" t="str">
        <v>Sandhausen</v>
      </c>
      <c r="CS10" s="314" t="str">
        <v>Sandhausen</v>
      </c>
      <c r="CT10" s="314" t="str">
        <v>Sandhausen</v>
      </c>
      <c r="CU10" s="314" t="str">
        <v>Sandhausen</v>
      </c>
      <c r="CV10" s="314" t="str">
        <v>Sandhausen</v>
      </c>
      <c r="CW10" s="315" t="str">
        <v>Sandhausen</v>
      </c>
    </row>
    <row r="11" spans="1:101" s="356" customFormat="1" x14ac:dyDescent="0.25">
      <c r="A11" s="319">
        <f>Number-2</f>
        <v>16</v>
      </c>
      <c r="B11" s="314" t="str">
        <v>Osnabruck</v>
      </c>
      <c r="C11" s="314" t="str">
        <v>Osnabruck</v>
      </c>
      <c r="D11" s="314" t="str">
        <v>Osnabruck</v>
      </c>
      <c r="E11" s="314" t="str">
        <v>Osnabruck</v>
      </c>
      <c r="F11" s="314" t="str">
        <v>Osnabruck</v>
      </c>
      <c r="G11" s="314" t="str">
        <v>Osnabruck</v>
      </c>
      <c r="H11" s="314" t="str">
        <v>Osnabruck</v>
      </c>
      <c r="I11" s="314" t="str">
        <v>Osnabruck</v>
      </c>
      <c r="J11" s="314" t="str">
        <v>Osnabruck</v>
      </c>
      <c r="K11" s="314" t="str">
        <v>Osnabruck</v>
      </c>
      <c r="L11" s="314" t="str">
        <v>Osnabruck</v>
      </c>
      <c r="M11" s="314" t="str">
        <v>Osnabruck</v>
      </c>
      <c r="N11" s="314" t="str">
        <v>Osnabruck</v>
      </c>
      <c r="O11" s="314" t="str">
        <v>Osnabruck</v>
      </c>
      <c r="P11" s="314" t="str">
        <v>Osnabruck</v>
      </c>
      <c r="Q11" s="314" t="str">
        <v>Osnabruck</v>
      </c>
      <c r="R11" s="314" t="str">
        <v>Osnabruck</v>
      </c>
      <c r="S11" s="314" t="str">
        <v>Osnabruck</v>
      </c>
      <c r="T11" s="314" t="str">
        <v>Osnabruck</v>
      </c>
      <c r="U11" s="314" t="str">
        <v>Osnabruck</v>
      </c>
      <c r="V11" s="314" t="str">
        <v>Osnabruck</v>
      </c>
      <c r="W11" s="314" t="str">
        <v>Osnabruck</v>
      </c>
      <c r="X11" s="314" t="str">
        <v>Osnabruck</v>
      </c>
      <c r="Y11" s="314" t="str">
        <v>Osnabruck</v>
      </c>
      <c r="Z11" s="314" t="str">
        <v>Osnabruck</v>
      </c>
      <c r="AA11" s="314" t="str">
        <v>Osnabruck</v>
      </c>
      <c r="AB11" s="314" t="str">
        <v>Osnabruck</v>
      </c>
      <c r="AC11" s="314" t="str">
        <v>Osnabruck</v>
      </c>
      <c r="AD11" s="314" t="str">
        <v>Osnabruck</v>
      </c>
      <c r="AE11" s="314" t="str">
        <v>Osnabruck</v>
      </c>
      <c r="AF11" s="314" t="str">
        <v>Osnabruck</v>
      </c>
      <c r="AG11" s="314" t="str">
        <v>Osnabruck</v>
      </c>
      <c r="AH11" s="314" t="str">
        <v>Osnabruck</v>
      </c>
      <c r="AI11" s="314" t="str">
        <v>Osnabruck</v>
      </c>
      <c r="AJ11" s="314" t="str">
        <v>Osnabruck</v>
      </c>
      <c r="AK11" s="314" t="str">
        <v>Osnabruck</v>
      </c>
      <c r="AL11" s="314" t="str">
        <v>Osnabruck</v>
      </c>
      <c r="AM11" s="314" t="str">
        <v>Osnabruck</v>
      </c>
      <c r="AN11" s="314" t="str">
        <v>Osnabruck</v>
      </c>
      <c r="AO11" s="314" t="str">
        <v>Osnabruck</v>
      </c>
      <c r="AP11" s="314" t="str">
        <v>Osnabruck</v>
      </c>
      <c r="AQ11" s="314" t="str">
        <v>Osnabruck</v>
      </c>
      <c r="AR11" s="314" t="str">
        <v>Osnabruck</v>
      </c>
      <c r="AS11" s="314" t="str">
        <v>Osnabruck</v>
      </c>
      <c r="AT11" s="314" t="str">
        <v>Osnabruck</v>
      </c>
      <c r="AU11" s="314" t="str">
        <v>Osnabruck</v>
      </c>
      <c r="AV11" s="314" t="str">
        <v>Osnabruck</v>
      </c>
      <c r="AW11" s="314" t="str">
        <v>Osnabruck</v>
      </c>
      <c r="AX11" s="314" t="str">
        <v>Osnabruck</v>
      </c>
      <c r="AY11" s="314" t="str">
        <v>Osnabruck</v>
      </c>
      <c r="AZ11" s="314" t="str">
        <v>Osnabruck</v>
      </c>
      <c r="BA11" s="314" t="str">
        <v>Osnabruck</v>
      </c>
      <c r="BB11" s="314" t="str">
        <v>Osnabruck</v>
      </c>
      <c r="BC11" s="314" t="str">
        <v>Osnabruck</v>
      </c>
      <c r="BD11" s="314" t="str">
        <v>Osnabruck</v>
      </c>
      <c r="BE11" s="314" t="str">
        <v>Osnabruck</v>
      </c>
      <c r="BF11" s="314" t="str">
        <v>Osnabruck</v>
      </c>
      <c r="BG11" s="314" t="str">
        <v>Osnabruck</v>
      </c>
      <c r="BH11" s="314" t="str">
        <v>Osnabruck</v>
      </c>
      <c r="BI11" s="314" t="str">
        <v>Osnabruck</v>
      </c>
      <c r="BJ11" s="314" t="str">
        <v>Osnabruck</v>
      </c>
      <c r="BK11" s="314" t="str">
        <v>Osnabruck</v>
      </c>
      <c r="BL11" s="314" t="str">
        <v>Osnabruck</v>
      </c>
      <c r="BM11" s="314" t="str">
        <v>Osnabruck</v>
      </c>
      <c r="BN11" s="314" t="str">
        <v>Osnabruck</v>
      </c>
      <c r="BO11" s="314" t="str">
        <v>Osnabruck</v>
      </c>
      <c r="BP11" s="314" t="str">
        <v>Osnabruck</v>
      </c>
      <c r="BQ11" s="314" t="str">
        <v>Osnabruck</v>
      </c>
      <c r="BR11" s="314" t="str">
        <v>Osnabruck</v>
      </c>
      <c r="BS11" s="314" t="str">
        <v>Osnabruck</v>
      </c>
      <c r="BT11" s="314" t="str">
        <v>Osnabruck</v>
      </c>
      <c r="BU11" s="314" t="str">
        <v>Osnabruck</v>
      </c>
      <c r="BV11" s="314" t="str">
        <v>Osnabruck</v>
      </c>
      <c r="BW11" s="314" t="str">
        <v>Osnabruck</v>
      </c>
      <c r="BX11" s="314" t="str">
        <v>Osnabruck</v>
      </c>
      <c r="BY11" s="314" t="str">
        <v>Osnabruck</v>
      </c>
      <c r="BZ11" s="314" t="str">
        <v>Osnabruck</v>
      </c>
      <c r="CA11" s="314" t="str">
        <v>Osnabruck</v>
      </c>
      <c r="CB11" s="314" t="str">
        <v>Osnabruck</v>
      </c>
      <c r="CC11" s="314" t="str">
        <v>Osnabruck</v>
      </c>
      <c r="CD11" s="314" t="str">
        <v>Osnabruck</v>
      </c>
      <c r="CE11" s="314" t="str">
        <v>Osnabruck</v>
      </c>
      <c r="CF11" s="314" t="str">
        <v>Osnabruck</v>
      </c>
      <c r="CG11" s="314" t="str">
        <v>Osnabruck</v>
      </c>
      <c r="CH11" s="314" t="str">
        <v>Osnabruck</v>
      </c>
      <c r="CI11" s="314" t="str">
        <v>Osnabruck</v>
      </c>
      <c r="CJ11" s="314" t="str">
        <v>Osnabruck</v>
      </c>
      <c r="CK11" s="314" t="str">
        <v>Osnabruck</v>
      </c>
      <c r="CL11" s="314" t="str">
        <v>Osnabruck</v>
      </c>
      <c r="CM11" s="314" t="str">
        <v>Osnabruck</v>
      </c>
      <c r="CN11" s="314" t="str">
        <v>Osnabruck</v>
      </c>
      <c r="CO11" s="314" t="str">
        <v>Osnabruck</v>
      </c>
      <c r="CP11" s="314" t="str">
        <v>Osnabruck</v>
      </c>
      <c r="CQ11" s="314" t="str">
        <v>Osnabruck</v>
      </c>
      <c r="CR11" s="314" t="str">
        <v>Osnabruck</v>
      </c>
      <c r="CS11" s="314" t="str">
        <v>Osnabruck</v>
      </c>
      <c r="CT11" s="314" t="str">
        <v>Osnabruck</v>
      </c>
      <c r="CU11" s="314" t="str">
        <v>Osnabruck</v>
      </c>
      <c r="CV11" s="314" t="str">
        <v>Osnabruck</v>
      </c>
      <c r="CW11" s="315" t="str">
        <v>Osnabruck</v>
      </c>
    </row>
    <row r="12" spans="1:101" s="356" customFormat="1" x14ac:dyDescent="0.25">
      <c r="A12" s="436">
        <f>Number-1</f>
        <v>17</v>
      </c>
      <c r="B12" s="437" t="str">
        <v>Eintracht Braunschweig</v>
      </c>
      <c r="C12" s="437" t="str">
        <v>Eintracht Braunschweig</v>
      </c>
      <c r="D12" s="437" t="str">
        <v>Eintracht Braunschweig</v>
      </c>
      <c r="E12" s="437" t="str">
        <v>Eintracht Braunschweig</v>
      </c>
      <c r="F12" s="437" t="str">
        <v>Eintracht Braunschweig</v>
      </c>
      <c r="G12" s="437" t="str">
        <v>Eintracht Braunschweig</v>
      </c>
      <c r="H12" s="437" t="str">
        <v>Eintracht Braunschweig</v>
      </c>
      <c r="I12" s="437" t="str">
        <v>Eintracht Braunschweig</v>
      </c>
      <c r="J12" s="437" t="str">
        <v>Eintracht Braunschweig</v>
      </c>
      <c r="K12" s="437" t="str">
        <v>Eintracht Braunschweig</v>
      </c>
      <c r="L12" s="437" t="str">
        <v>Eintracht Braunschweig</v>
      </c>
      <c r="M12" s="437" t="str">
        <v>Eintracht Braunschweig</v>
      </c>
      <c r="N12" s="437" t="str">
        <v>Eintracht Braunschweig</v>
      </c>
      <c r="O12" s="437" t="str">
        <v>Eintracht Braunschweig</v>
      </c>
      <c r="P12" s="437" t="str">
        <v>Eintracht Braunschweig</v>
      </c>
      <c r="Q12" s="437" t="str">
        <v>Eintracht Braunschweig</v>
      </c>
      <c r="R12" s="437" t="str">
        <v>Eintracht Braunschweig</v>
      </c>
      <c r="S12" s="437" t="str">
        <v>Eintracht Braunschweig</v>
      </c>
      <c r="T12" s="437" t="str">
        <v>Eintracht Braunschweig</v>
      </c>
      <c r="U12" s="437" t="str">
        <v>Eintracht Braunschweig</v>
      </c>
      <c r="V12" s="437" t="str">
        <v>Eintracht Braunschweig</v>
      </c>
      <c r="W12" s="437" t="str">
        <v>Eintracht Braunschweig</v>
      </c>
      <c r="X12" s="437" t="str">
        <v>Eintracht Braunschweig</v>
      </c>
      <c r="Y12" s="437" t="str">
        <v>Eintracht Braunschweig</v>
      </c>
      <c r="Z12" s="437" t="str">
        <v>Eintracht Braunschweig</v>
      </c>
      <c r="AA12" s="437" t="str">
        <v>Eintracht Braunschweig</v>
      </c>
      <c r="AB12" s="437" t="str">
        <v>Eintracht Braunschweig</v>
      </c>
      <c r="AC12" s="437" t="str">
        <v>Eintracht Braunschweig</v>
      </c>
      <c r="AD12" s="437" t="str">
        <v>Eintracht Braunschweig</v>
      </c>
      <c r="AE12" s="437" t="str">
        <v>Eintracht Braunschweig</v>
      </c>
      <c r="AF12" s="437" t="str">
        <v>Eintracht Braunschweig</v>
      </c>
      <c r="AG12" s="437" t="str">
        <v>Eintracht Braunschweig</v>
      </c>
      <c r="AH12" s="437" t="str">
        <v>Eintracht Braunschweig</v>
      </c>
      <c r="AI12" s="437" t="str">
        <v>Eintracht Braunschweig</v>
      </c>
      <c r="AJ12" s="437" t="str">
        <v>Eintracht Braunschweig</v>
      </c>
      <c r="AK12" s="437" t="str">
        <v>Eintracht Braunschweig</v>
      </c>
      <c r="AL12" s="437" t="str">
        <v>Eintracht Braunschweig</v>
      </c>
      <c r="AM12" s="437" t="str">
        <v>Eintracht Braunschweig</v>
      </c>
      <c r="AN12" s="437" t="str">
        <v>Eintracht Braunschweig</v>
      </c>
      <c r="AO12" s="437" t="str">
        <v>Eintracht Braunschweig</v>
      </c>
      <c r="AP12" s="437" t="str">
        <v>Eintracht Braunschweig</v>
      </c>
      <c r="AQ12" s="437" t="str">
        <v>Eintracht Braunschweig</v>
      </c>
      <c r="AR12" s="437" t="str">
        <v>Eintracht Braunschweig</v>
      </c>
      <c r="AS12" s="437" t="str">
        <v>Eintracht Braunschweig</v>
      </c>
      <c r="AT12" s="437" t="str">
        <v>Eintracht Braunschweig</v>
      </c>
      <c r="AU12" s="437" t="str">
        <v>Eintracht Braunschweig</v>
      </c>
      <c r="AV12" s="437" t="str">
        <v>Eintracht Braunschweig</v>
      </c>
      <c r="AW12" s="437" t="str">
        <v>Eintracht Braunschweig</v>
      </c>
      <c r="AX12" s="437" t="str">
        <v>Eintracht Braunschweig</v>
      </c>
      <c r="AY12" s="437" t="str">
        <v>Eintracht Braunschweig</v>
      </c>
      <c r="AZ12" s="437" t="str">
        <v>Eintracht Braunschweig</v>
      </c>
      <c r="BA12" s="437" t="str">
        <v>Eintracht Braunschweig</v>
      </c>
      <c r="BB12" s="437" t="str">
        <v>Eintracht Braunschweig</v>
      </c>
      <c r="BC12" s="437" t="str">
        <v>Eintracht Braunschweig</v>
      </c>
      <c r="BD12" s="437" t="str">
        <v>Eintracht Braunschweig</v>
      </c>
      <c r="BE12" s="437" t="str">
        <v>Eintracht Braunschweig</v>
      </c>
      <c r="BF12" s="437" t="str">
        <v>Eintracht Braunschweig</v>
      </c>
      <c r="BG12" s="437" t="str">
        <v>Eintracht Braunschweig</v>
      </c>
      <c r="BH12" s="437" t="str">
        <v>Eintracht Braunschweig</v>
      </c>
      <c r="BI12" s="437" t="str">
        <v>Eintracht Braunschweig</v>
      </c>
      <c r="BJ12" s="437" t="str">
        <v>Eintracht Braunschweig</v>
      </c>
      <c r="BK12" s="437" t="str">
        <v>Eintracht Braunschweig</v>
      </c>
      <c r="BL12" s="437" t="str">
        <v>Eintracht Braunschweig</v>
      </c>
      <c r="BM12" s="437" t="str">
        <v>Eintracht Braunschweig</v>
      </c>
      <c r="BN12" s="437" t="str">
        <v>Eintracht Braunschweig</v>
      </c>
      <c r="BO12" s="437" t="str">
        <v>Eintracht Braunschweig</v>
      </c>
      <c r="BP12" s="437" t="str">
        <v>Eintracht Braunschweig</v>
      </c>
      <c r="BQ12" s="437" t="str">
        <v>Eintracht Braunschweig</v>
      </c>
      <c r="BR12" s="437" t="str">
        <v>Eintracht Braunschweig</v>
      </c>
      <c r="BS12" s="437" t="str">
        <v>Eintracht Braunschweig</v>
      </c>
      <c r="BT12" s="437" t="str">
        <v>Eintracht Braunschweig</v>
      </c>
      <c r="BU12" s="437" t="str">
        <v>Eintracht Braunschweig</v>
      </c>
      <c r="BV12" s="437" t="str">
        <v>Eintracht Braunschweig</v>
      </c>
      <c r="BW12" s="437" t="str">
        <v>Eintracht Braunschweig</v>
      </c>
      <c r="BX12" s="437" t="str">
        <v>Eintracht Braunschweig</v>
      </c>
      <c r="BY12" s="437" t="str">
        <v>Eintracht Braunschweig</v>
      </c>
      <c r="BZ12" s="437" t="str">
        <v>Eintracht Braunschweig</v>
      </c>
      <c r="CA12" s="437" t="str">
        <v>Eintracht Braunschweig</v>
      </c>
      <c r="CB12" s="437" t="str">
        <v>Eintracht Braunschweig</v>
      </c>
      <c r="CC12" s="437" t="str">
        <v>Eintracht Braunschweig</v>
      </c>
      <c r="CD12" s="437" t="str">
        <v>Eintracht Braunschweig</v>
      </c>
      <c r="CE12" s="437" t="str">
        <v>Eintracht Braunschweig</v>
      </c>
      <c r="CF12" s="437" t="str">
        <v>Eintracht Braunschweig</v>
      </c>
      <c r="CG12" s="437" t="str">
        <v>Eintracht Braunschweig</v>
      </c>
      <c r="CH12" s="437" t="str">
        <v>Eintracht Braunschweig</v>
      </c>
      <c r="CI12" s="437" t="str">
        <v>Eintracht Braunschweig</v>
      </c>
      <c r="CJ12" s="437" t="str">
        <v>Eintracht Braunschweig</v>
      </c>
      <c r="CK12" s="437" t="str">
        <v>Eintracht Braunschweig</v>
      </c>
      <c r="CL12" s="437" t="str">
        <v>Eintracht Braunschweig</v>
      </c>
      <c r="CM12" s="437" t="str">
        <v>Eintracht Braunschweig</v>
      </c>
      <c r="CN12" s="437" t="str">
        <v>Eintracht Braunschweig</v>
      </c>
      <c r="CO12" s="437" t="str">
        <v>Eintracht Braunschweig</v>
      </c>
      <c r="CP12" s="437" t="str">
        <v>Eintracht Braunschweig</v>
      </c>
      <c r="CQ12" s="437" t="str">
        <v>Eintracht Braunschweig</v>
      </c>
      <c r="CR12" s="437" t="str">
        <v>Eintracht Braunschweig</v>
      </c>
      <c r="CS12" s="437" t="str">
        <v>Eintracht Braunschweig</v>
      </c>
      <c r="CT12" s="437" t="str">
        <v>Eintracht Braunschweig</v>
      </c>
      <c r="CU12" s="437" t="str">
        <v>Eintracht Braunschweig</v>
      </c>
      <c r="CV12" s="437" t="str">
        <v>Eintracht Braunschweig</v>
      </c>
      <c r="CW12" s="438" t="str">
        <v>Eintracht Braunschweig</v>
      </c>
    </row>
    <row r="13" spans="1:101" s="356" customFormat="1" x14ac:dyDescent="0.25">
      <c r="A13" s="439">
        <f>Number</f>
        <v>18</v>
      </c>
      <c r="B13" s="440" t="str">
        <v>Wurzburger Kickers</v>
      </c>
      <c r="C13" s="440" t="str">
        <v>Wurzburger Kickers</v>
      </c>
      <c r="D13" s="440" t="str">
        <v>Wurzburger Kickers</v>
      </c>
      <c r="E13" s="440" t="str">
        <v>Wurzburger Kickers</v>
      </c>
      <c r="F13" s="440" t="str">
        <v>Wurzburger Kickers</v>
      </c>
      <c r="G13" s="440" t="str">
        <v>Wurzburger Kickers</v>
      </c>
      <c r="H13" s="440" t="str">
        <v>Wurzburger Kickers</v>
      </c>
      <c r="I13" s="440" t="str">
        <v>Wurzburger Kickers</v>
      </c>
      <c r="J13" s="440" t="str">
        <v>Wurzburger Kickers</v>
      </c>
      <c r="K13" s="440" t="str">
        <v>Wurzburger Kickers</v>
      </c>
      <c r="L13" s="440" t="str">
        <v>Wurzburger Kickers</v>
      </c>
      <c r="M13" s="440" t="str">
        <v>Wurzburger Kickers</v>
      </c>
      <c r="N13" s="440" t="str">
        <v>Wurzburger Kickers</v>
      </c>
      <c r="O13" s="440" t="str">
        <v>Wurzburger Kickers</v>
      </c>
      <c r="P13" s="440" t="str">
        <v>Wurzburger Kickers</v>
      </c>
      <c r="Q13" s="440" t="str">
        <v>Wurzburger Kickers</v>
      </c>
      <c r="R13" s="440" t="str">
        <v>Wurzburger Kickers</v>
      </c>
      <c r="S13" s="440" t="str">
        <v>Wurzburger Kickers</v>
      </c>
      <c r="T13" s="440" t="str">
        <v>Wurzburger Kickers</v>
      </c>
      <c r="U13" s="440" t="str">
        <v>Wurzburger Kickers</v>
      </c>
      <c r="V13" s="440" t="str">
        <v>Wurzburger Kickers</v>
      </c>
      <c r="W13" s="440" t="str">
        <v>Wurzburger Kickers</v>
      </c>
      <c r="X13" s="440" t="str">
        <v>Wurzburger Kickers</v>
      </c>
      <c r="Y13" s="440" t="str">
        <v>Wurzburger Kickers</v>
      </c>
      <c r="Z13" s="440" t="str">
        <v>Wurzburger Kickers</v>
      </c>
      <c r="AA13" s="440" t="str">
        <v>Wurzburger Kickers</v>
      </c>
      <c r="AB13" s="440" t="str">
        <v>Wurzburger Kickers</v>
      </c>
      <c r="AC13" s="440" t="str">
        <v>Wurzburger Kickers</v>
      </c>
      <c r="AD13" s="440" t="str">
        <v>Wurzburger Kickers</v>
      </c>
      <c r="AE13" s="440" t="str">
        <v>Wurzburger Kickers</v>
      </c>
      <c r="AF13" s="440" t="str">
        <v>Wurzburger Kickers</v>
      </c>
      <c r="AG13" s="440" t="str">
        <v>Wurzburger Kickers</v>
      </c>
      <c r="AH13" s="440" t="str">
        <v>Wurzburger Kickers</v>
      </c>
      <c r="AI13" s="440" t="str">
        <v>Wurzburger Kickers</v>
      </c>
      <c r="AJ13" s="440" t="str">
        <v>Wurzburger Kickers</v>
      </c>
      <c r="AK13" s="440" t="str">
        <v>Wurzburger Kickers</v>
      </c>
      <c r="AL13" s="440" t="str">
        <v>Wurzburger Kickers</v>
      </c>
      <c r="AM13" s="440" t="str">
        <v>Wurzburger Kickers</v>
      </c>
      <c r="AN13" s="440" t="str">
        <v>Wurzburger Kickers</v>
      </c>
      <c r="AO13" s="440" t="str">
        <v>Wurzburger Kickers</v>
      </c>
      <c r="AP13" s="440" t="str">
        <v>Wurzburger Kickers</v>
      </c>
      <c r="AQ13" s="440" t="str">
        <v>Wurzburger Kickers</v>
      </c>
      <c r="AR13" s="440" t="str">
        <v>Wurzburger Kickers</v>
      </c>
      <c r="AS13" s="440" t="str">
        <v>Wurzburger Kickers</v>
      </c>
      <c r="AT13" s="440" t="str">
        <v>Wurzburger Kickers</v>
      </c>
      <c r="AU13" s="440" t="str">
        <v>Wurzburger Kickers</v>
      </c>
      <c r="AV13" s="440" t="str">
        <v>Wurzburger Kickers</v>
      </c>
      <c r="AW13" s="440" t="str">
        <v>Wurzburger Kickers</v>
      </c>
      <c r="AX13" s="440" t="str">
        <v>Wurzburger Kickers</v>
      </c>
      <c r="AY13" s="440" t="str">
        <v>Wurzburger Kickers</v>
      </c>
      <c r="AZ13" s="440" t="str">
        <v>Wurzburger Kickers</v>
      </c>
      <c r="BA13" s="440" t="str">
        <v>Wurzburger Kickers</v>
      </c>
      <c r="BB13" s="440" t="str">
        <v>Wurzburger Kickers</v>
      </c>
      <c r="BC13" s="440" t="str">
        <v>Wurzburger Kickers</v>
      </c>
      <c r="BD13" s="440" t="str">
        <v>Wurzburger Kickers</v>
      </c>
      <c r="BE13" s="440" t="str">
        <v>Wurzburger Kickers</v>
      </c>
      <c r="BF13" s="440" t="str">
        <v>Wurzburger Kickers</v>
      </c>
      <c r="BG13" s="440" t="str">
        <v>Wurzburger Kickers</v>
      </c>
      <c r="BH13" s="440" t="str">
        <v>Wurzburger Kickers</v>
      </c>
      <c r="BI13" s="440" t="str">
        <v>Wurzburger Kickers</v>
      </c>
      <c r="BJ13" s="440" t="str">
        <v>Wurzburger Kickers</v>
      </c>
      <c r="BK13" s="440" t="str">
        <v>Wurzburger Kickers</v>
      </c>
      <c r="BL13" s="440" t="str">
        <v>Wurzburger Kickers</v>
      </c>
      <c r="BM13" s="440" t="str">
        <v>Wurzburger Kickers</v>
      </c>
      <c r="BN13" s="440" t="str">
        <v>Wurzburger Kickers</v>
      </c>
      <c r="BO13" s="440" t="str">
        <v>Wurzburger Kickers</v>
      </c>
      <c r="BP13" s="440" t="str">
        <v>Wurzburger Kickers</v>
      </c>
      <c r="BQ13" s="440" t="str">
        <v>Wurzburger Kickers</v>
      </c>
      <c r="BR13" s="440" t="str">
        <v>Wurzburger Kickers</v>
      </c>
      <c r="BS13" s="440" t="str">
        <v>Wurzburger Kickers</v>
      </c>
      <c r="BT13" s="440" t="str">
        <v>Wurzburger Kickers</v>
      </c>
      <c r="BU13" s="440" t="str">
        <v>Wurzburger Kickers</v>
      </c>
      <c r="BV13" s="440" t="str">
        <v>Wurzburger Kickers</v>
      </c>
      <c r="BW13" s="440" t="str">
        <v>Wurzburger Kickers</v>
      </c>
      <c r="BX13" s="440" t="str">
        <v>Wurzburger Kickers</v>
      </c>
      <c r="BY13" s="440" t="str">
        <v>Wurzburger Kickers</v>
      </c>
      <c r="BZ13" s="440" t="str">
        <v>Wurzburger Kickers</v>
      </c>
      <c r="CA13" s="440" t="str">
        <v>Wurzburger Kickers</v>
      </c>
      <c r="CB13" s="440" t="str">
        <v>Wurzburger Kickers</v>
      </c>
      <c r="CC13" s="440" t="str">
        <v>Wurzburger Kickers</v>
      </c>
      <c r="CD13" s="440" t="str">
        <v>Wurzburger Kickers</v>
      </c>
      <c r="CE13" s="440" t="str">
        <v>Wurzburger Kickers</v>
      </c>
      <c r="CF13" s="440" t="str">
        <v>Wurzburger Kickers</v>
      </c>
      <c r="CG13" s="440" t="str">
        <v>Wurzburger Kickers</v>
      </c>
      <c r="CH13" s="440" t="str">
        <v>Wurzburger Kickers</v>
      </c>
      <c r="CI13" s="440" t="str">
        <v>Wurzburger Kickers</v>
      </c>
      <c r="CJ13" s="440" t="str">
        <v>Wurzburger Kickers</v>
      </c>
      <c r="CK13" s="440" t="str">
        <v>Wurzburger Kickers</v>
      </c>
      <c r="CL13" s="440" t="str">
        <v>Wurzburger Kickers</v>
      </c>
      <c r="CM13" s="440" t="str">
        <v>Wurzburger Kickers</v>
      </c>
      <c r="CN13" s="440" t="str">
        <v>Wurzburger Kickers</v>
      </c>
      <c r="CO13" s="440" t="str">
        <v>Wurzburger Kickers</v>
      </c>
      <c r="CP13" s="440" t="str">
        <v>Wurzburger Kickers</v>
      </c>
      <c r="CQ13" s="440" t="str">
        <v>Wurzburger Kickers</v>
      </c>
      <c r="CR13" s="440" t="str">
        <v>Wurzburger Kickers</v>
      </c>
      <c r="CS13" s="440" t="str">
        <v>Wurzburger Kickers</v>
      </c>
      <c r="CT13" s="440" t="str">
        <v>Wurzburger Kickers</v>
      </c>
      <c r="CU13" s="440" t="str">
        <v>Wurzburger Kickers</v>
      </c>
      <c r="CV13" s="440" t="str">
        <v>Wurzburger Kickers</v>
      </c>
      <c r="CW13" s="441" t="str">
        <v>Wurzburger Kickers</v>
      </c>
    </row>
    <row r="15" spans="1:101" x14ac:dyDescent="0.25">
      <c r="A15" s="353" t="s">
        <v>553</v>
      </c>
      <c r="B15" s="321" t="s">
        <v>607</v>
      </c>
      <c r="C15" s="321" t="s">
        <v>606</v>
      </c>
      <c r="D15" s="321" t="s">
        <v>556</v>
      </c>
      <c r="E15" s="321" t="s">
        <v>549</v>
      </c>
      <c r="F15" s="321" t="s">
        <v>550</v>
      </c>
      <c r="G15" s="321" t="s">
        <v>149</v>
      </c>
      <c r="H15" s="336" t="s">
        <v>551</v>
      </c>
    </row>
    <row r="16" spans="1:101" x14ac:dyDescent="0.25">
      <c r="A16" s="334" t="str">
        <f>Teams!C2</f>
        <v>Erzgebirge Aue</v>
      </c>
      <c r="B16" s="335">
        <f>COUNTIF($B$3:$CW$3,$A16)</f>
        <v>0</v>
      </c>
      <c r="C16" s="335">
        <f>COUNTIF($B$3:$CW$5,$A16)</f>
        <v>0</v>
      </c>
      <c r="D16" s="335">
        <f>COUNTIF($B$3:$CW$8,$A16)</f>
        <v>0</v>
      </c>
      <c r="E16" s="335">
        <f>COUNTIF($B$11:$CW$13,$A16)</f>
        <v>0</v>
      </c>
      <c r="F16" s="339">
        <f>IF(A16="","",B16+C16+D16-E16)</f>
        <v>0</v>
      </c>
      <c r="G16" s="341">
        <f>IFERROR(RANK(F16,$F$16:$F$39),"")</f>
        <v>7</v>
      </c>
      <c r="H16" s="334" t="str">
        <f>A16</f>
        <v>Erzgebirge Aue</v>
      </c>
    </row>
    <row r="17" spans="1:8" x14ac:dyDescent="0.25">
      <c r="A17" s="320" t="str">
        <f>Teams!C3</f>
        <v>Bochum</v>
      </c>
      <c r="B17" s="333">
        <f t="shared" ref="B17:B39" si="0">COUNTIF($B$3:$CW$3,$A17)</f>
        <v>100</v>
      </c>
      <c r="C17" s="333">
        <f t="shared" ref="C17:C39" si="1">COUNTIF($B$3:$CW$5,$A17)</f>
        <v>100</v>
      </c>
      <c r="D17" s="333">
        <f t="shared" ref="D17:D39" si="2">COUNTIF($B$3:$CW$8,$A17)</f>
        <v>100</v>
      </c>
      <c r="E17" s="333">
        <f t="shared" ref="E17:E39" si="3">COUNTIF($B$11:$CW$13,$A17)</f>
        <v>0</v>
      </c>
      <c r="F17" s="340">
        <f t="shared" ref="F17:F39" si="4">IF(A17="","",B17+C17+D17-E17)</f>
        <v>300</v>
      </c>
      <c r="G17" s="342">
        <f t="shared" ref="G17:G39" si="5">IFERROR(RANK(F17,$F$16:$F$39),"")</f>
        <v>1</v>
      </c>
      <c r="H17" s="320" t="str">
        <f t="shared" ref="H17:H39" si="6">A17</f>
        <v>Bochum</v>
      </c>
    </row>
    <row r="18" spans="1:8" x14ac:dyDescent="0.25">
      <c r="A18" s="334" t="str">
        <f>Teams!C4</f>
        <v>Eintracht Braunschweig</v>
      </c>
      <c r="B18" s="335">
        <f t="shared" si="0"/>
        <v>0</v>
      </c>
      <c r="C18" s="335">
        <f t="shared" si="1"/>
        <v>0</v>
      </c>
      <c r="D18" s="335">
        <f t="shared" si="2"/>
        <v>0</v>
      </c>
      <c r="E18" s="335">
        <f t="shared" si="3"/>
        <v>100</v>
      </c>
      <c r="F18" s="339">
        <f t="shared" si="4"/>
        <v>-100</v>
      </c>
      <c r="G18" s="341">
        <f t="shared" si="5"/>
        <v>16</v>
      </c>
      <c r="H18" s="334" t="str">
        <f t="shared" si="6"/>
        <v>Eintracht Braunschweig</v>
      </c>
    </row>
    <row r="19" spans="1:8" x14ac:dyDescent="0.25">
      <c r="A19" s="320" t="str">
        <f>Teams!C5</f>
        <v>Darmstadt 98</v>
      </c>
      <c r="B19" s="333">
        <f t="shared" si="0"/>
        <v>0</v>
      </c>
      <c r="C19" s="333">
        <f t="shared" si="1"/>
        <v>0</v>
      </c>
      <c r="D19" s="333">
        <f t="shared" si="2"/>
        <v>0</v>
      </c>
      <c r="E19" s="333">
        <f t="shared" si="3"/>
        <v>0</v>
      </c>
      <c r="F19" s="340">
        <f t="shared" si="4"/>
        <v>0</v>
      </c>
      <c r="G19" s="342">
        <f t="shared" si="5"/>
        <v>7</v>
      </c>
      <c r="H19" s="320" t="str">
        <f t="shared" si="6"/>
        <v>Darmstadt 98</v>
      </c>
    </row>
    <row r="20" spans="1:8" x14ac:dyDescent="0.25">
      <c r="A20" s="334" t="str">
        <f>Teams!C6</f>
        <v>Fortuna Dusseldorf</v>
      </c>
      <c r="B20" s="335">
        <f t="shared" si="0"/>
        <v>0</v>
      </c>
      <c r="C20" s="335">
        <f t="shared" si="1"/>
        <v>0</v>
      </c>
      <c r="D20" s="335">
        <f t="shared" si="2"/>
        <v>100</v>
      </c>
      <c r="E20" s="335">
        <f t="shared" si="3"/>
        <v>0</v>
      </c>
      <c r="F20" s="339">
        <f t="shared" si="4"/>
        <v>100</v>
      </c>
      <c r="G20" s="341">
        <f t="shared" si="5"/>
        <v>4</v>
      </c>
      <c r="H20" s="334" t="str">
        <f t="shared" si="6"/>
        <v>Fortuna Dusseldorf</v>
      </c>
    </row>
    <row r="21" spans="1:8" x14ac:dyDescent="0.25">
      <c r="A21" s="320" t="str">
        <f>Teams!C7</f>
        <v>Greuther Furth</v>
      </c>
      <c r="B21" s="333">
        <f t="shared" si="0"/>
        <v>0</v>
      </c>
      <c r="C21" s="333">
        <f t="shared" si="1"/>
        <v>100</v>
      </c>
      <c r="D21" s="333">
        <f t="shared" si="2"/>
        <v>100</v>
      </c>
      <c r="E21" s="333">
        <f t="shared" si="3"/>
        <v>0</v>
      </c>
      <c r="F21" s="340">
        <f t="shared" si="4"/>
        <v>200</v>
      </c>
      <c r="G21" s="342">
        <f t="shared" si="5"/>
        <v>2</v>
      </c>
      <c r="H21" s="320" t="str">
        <f t="shared" si="6"/>
        <v>Greuther Furth</v>
      </c>
    </row>
    <row r="22" spans="1:8" x14ac:dyDescent="0.25">
      <c r="A22" s="334" t="str">
        <f>Teams!C8</f>
        <v>Hamburger</v>
      </c>
      <c r="B22" s="335">
        <f t="shared" si="0"/>
        <v>0</v>
      </c>
      <c r="C22" s="335">
        <f t="shared" si="1"/>
        <v>0</v>
      </c>
      <c r="D22" s="335">
        <f t="shared" si="2"/>
        <v>100</v>
      </c>
      <c r="E22" s="335">
        <f t="shared" si="3"/>
        <v>0</v>
      </c>
      <c r="F22" s="339">
        <f t="shared" si="4"/>
        <v>100</v>
      </c>
      <c r="G22" s="341">
        <f t="shared" si="5"/>
        <v>4</v>
      </c>
      <c r="H22" s="334" t="str">
        <f t="shared" si="6"/>
        <v>Hamburger</v>
      </c>
    </row>
    <row r="23" spans="1:8" x14ac:dyDescent="0.25">
      <c r="A23" s="320" t="str">
        <f>Teams!C9</f>
        <v>Hannover 96</v>
      </c>
      <c r="B23" s="333">
        <f t="shared" si="0"/>
        <v>0</v>
      </c>
      <c r="C23" s="333">
        <f t="shared" si="1"/>
        <v>0</v>
      </c>
      <c r="D23" s="333">
        <f t="shared" si="2"/>
        <v>0</v>
      </c>
      <c r="E23" s="333">
        <f t="shared" si="3"/>
        <v>0</v>
      </c>
      <c r="F23" s="340">
        <f t="shared" si="4"/>
        <v>0</v>
      </c>
      <c r="G23" s="342">
        <f t="shared" si="5"/>
        <v>7</v>
      </c>
      <c r="H23" s="320" t="str">
        <f t="shared" si="6"/>
        <v>Hannover 96</v>
      </c>
    </row>
    <row r="24" spans="1:8" x14ac:dyDescent="0.25">
      <c r="A24" s="334" t="str">
        <f>Teams!C10</f>
        <v>Heidenheim</v>
      </c>
      <c r="B24" s="335">
        <f t="shared" si="0"/>
        <v>0</v>
      </c>
      <c r="C24" s="335">
        <f t="shared" si="1"/>
        <v>0</v>
      </c>
      <c r="D24" s="335">
        <f t="shared" si="2"/>
        <v>0</v>
      </c>
      <c r="E24" s="335">
        <f t="shared" si="3"/>
        <v>0</v>
      </c>
      <c r="F24" s="339">
        <f t="shared" si="4"/>
        <v>0</v>
      </c>
      <c r="G24" s="341">
        <f t="shared" si="5"/>
        <v>7</v>
      </c>
      <c r="H24" s="334" t="str">
        <f t="shared" si="6"/>
        <v>Heidenheim</v>
      </c>
    </row>
    <row r="25" spans="1:8" x14ac:dyDescent="0.25">
      <c r="A25" s="320" t="str">
        <f>Teams!C11</f>
        <v>Karlsruher</v>
      </c>
      <c r="B25" s="333">
        <f t="shared" si="0"/>
        <v>0</v>
      </c>
      <c r="C25" s="333">
        <f t="shared" si="1"/>
        <v>0</v>
      </c>
      <c r="D25" s="333">
        <f t="shared" si="2"/>
        <v>100</v>
      </c>
      <c r="E25" s="333">
        <f t="shared" si="3"/>
        <v>0</v>
      </c>
      <c r="F25" s="340">
        <f t="shared" si="4"/>
        <v>100</v>
      </c>
      <c r="G25" s="342">
        <f t="shared" si="5"/>
        <v>4</v>
      </c>
      <c r="H25" s="320" t="str">
        <f t="shared" si="6"/>
        <v>Karlsruher</v>
      </c>
    </row>
    <row r="26" spans="1:8" x14ac:dyDescent="0.25">
      <c r="A26" s="334" t="str">
        <f>Teams!C12</f>
        <v>Holstein Kiel</v>
      </c>
      <c r="B26" s="335">
        <f t="shared" si="0"/>
        <v>0</v>
      </c>
      <c r="C26" s="335">
        <f t="shared" si="1"/>
        <v>100</v>
      </c>
      <c r="D26" s="335">
        <f t="shared" si="2"/>
        <v>100</v>
      </c>
      <c r="E26" s="335">
        <f t="shared" si="3"/>
        <v>0</v>
      </c>
      <c r="F26" s="339">
        <f t="shared" si="4"/>
        <v>200</v>
      </c>
      <c r="G26" s="341">
        <f t="shared" si="5"/>
        <v>2</v>
      </c>
      <c r="H26" s="334" t="str">
        <f t="shared" si="6"/>
        <v>Holstein Kiel</v>
      </c>
    </row>
    <row r="27" spans="1:8" x14ac:dyDescent="0.25">
      <c r="A27" s="320" t="str">
        <f>Teams!C13</f>
        <v>Nurnberg</v>
      </c>
      <c r="B27" s="333">
        <f t="shared" si="0"/>
        <v>0</v>
      </c>
      <c r="C27" s="333">
        <f t="shared" si="1"/>
        <v>0</v>
      </c>
      <c r="D27" s="333">
        <f t="shared" si="2"/>
        <v>0</v>
      </c>
      <c r="E27" s="333">
        <f t="shared" si="3"/>
        <v>0</v>
      </c>
      <c r="F27" s="340">
        <f t="shared" si="4"/>
        <v>0</v>
      </c>
      <c r="G27" s="342">
        <f t="shared" si="5"/>
        <v>7</v>
      </c>
      <c r="H27" s="320" t="str">
        <f t="shared" si="6"/>
        <v>Nurnberg</v>
      </c>
    </row>
    <row r="28" spans="1:8" x14ac:dyDescent="0.25">
      <c r="A28" s="334" t="str">
        <f>Teams!C14</f>
        <v>Osnabruck</v>
      </c>
      <c r="B28" s="335">
        <f t="shared" si="0"/>
        <v>0</v>
      </c>
      <c r="C28" s="335">
        <f t="shared" si="1"/>
        <v>0</v>
      </c>
      <c r="D28" s="335">
        <f t="shared" si="2"/>
        <v>0</v>
      </c>
      <c r="E28" s="335">
        <f t="shared" si="3"/>
        <v>100</v>
      </c>
      <c r="F28" s="339">
        <f t="shared" si="4"/>
        <v>-100</v>
      </c>
      <c r="G28" s="341">
        <f t="shared" si="5"/>
        <v>16</v>
      </c>
      <c r="H28" s="334" t="str">
        <f t="shared" si="6"/>
        <v>Osnabruck</v>
      </c>
    </row>
    <row r="29" spans="1:8" x14ac:dyDescent="0.25">
      <c r="A29" s="320" t="str">
        <f>Teams!C15</f>
        <v>Paderborn 07</v>
      </c>
      <c r="B29" s="333">
        <f t="shared" si="0"/>
        <v>0</v>
      </c>
      <c r="C29" s="333">
        <f t="shared" si="1"/>
        <v>0</v>
      </c>
      <c r="D29" s="333">
        <f t="shared" si="2"/>
        <v>0</v>
      </c>
      <c r="E29" s="333">
        <f t="shared" si="3"/>
        <v>0</v>
      </c>
      <c r="F29" s="340">
        <f t="shared" si="4"/>
        <v>0</v>
      </c>
      <c r="G29" s="342">
        <f t="shared" si="5"/>
        <v>7</v>
      </c>
      <c r="H29" s="320" t="str">
        <f t="shared" si="6"/>
        <v>Paderborn 07</v>
      </c>
    </row>
    <row r="30" spans="1:8" x14ac:dyDescent="0.25">
      <c r="A30" s="334" t="str">
        <f>Teams!C16</f>
        <v>Jahn Regensburg</v>
      </c>
      <c r="B30" s="335">
        <f t="shared" si="0"/>
        <v>0</v>
      </c>
      <c r="C30" s="335">
        <f t="shared" si="1"/>
        <v>0</v>
      </c>
      <c r="D30" s="335">
        <f t="shared" si="2"/>
        <v>0</v>
      </c>
      <c r="E30" s="335">
        <f t="shared" si="3"/>
        <v>0</v>
      </c>
      <c r="F30" s="339">
        <f t="shared" si="4"/>
        <v>0</v>
      </c>
      <c r="G30" s="341">
        <f t="shared" si="5"/>
        <v>7</v>
      </c>
      <c r="H30" s="334" t="str">
        <f t="shared" si="6"/>
        <v>Jahn Regensburg</v>
      </c>
    </row>
    <row r="31" spans="1:8" x14ac:dyDescent="0.25">
      <c r="A31" s="320" t="str">
        <f>Teams!C17</f>
        <v>Sandhausen</v>
      </c>
      <c r="B31" s="333">
        <f t="shared" si="0"/>
        <v>0</v>
      </c>
      <c r="C31" s="333">
        <f t="shared" si="1"/>
        <v>0</v>
      </c>
      <c r="D31" s="333">
        <f t="shared" si="2"/>
        <v>0</v>
      </c>
      <c r="E31" s="333">
        <f t="shared" si="3"/>
        <v>0</v>
      </c>
      <c r="F31" s="340">
        <f t="shared" si="4"/>
        <v>0</v>
      </c>
      <c r="G31" s="342">
        <f t="shared" si="5"/>
        <v>7</v>
      </c>
      <c r="H31" s="320" t="str">
        <f t="shared" si="6"/>
        <v>Sandhausen</v>
      </c>
    </row>
    <row r="32" spans="1:8" x14ac:dyDescent="0.25">
      <c r="A32" s="334" t="str">
        <f>Teams!C18</f>
        <v>St Pauli</v>
      </c>
      <c r="B32" s="335">
        <f t="shared" si="0"/>
        <v>0</v>
      </c>
      <c r="C32" s="335">
        <f t="shared" si="1"/>
        <v>0</v>
      </c>
      <c r="D32" s="335">
        <f t="shared" si="2"/>
        <v>0</v>
      </c>
      <c r="E32" s="335">
        <f t="shared" si="3"/>
        <v>0</v>
      </c>
      <c r="F32" s="339">
        <f t="shared" si="4"/>
        <v>0</v>
      </c>
      <c r="G32" s="341">
        <f t="shared" si="5"/>
        <v>7</v>
      </c>
      <c r="H32" s="334" t="str">
        <f t="shared" si="6"/>
        <v>St Pauli</v>
      </c>
    </row>
    <row r="33" spans="1:8" x14ac:dyDescent="0.25">
      <c r="A33" s="320" t="str">
        <f>Teams!C19</f>
        <v>Wurzburger Kickers</v>
      </c>
      <c r="B33" s="333">
        <f t="shared" si="0"/>
        <v>0</v>
      </c>
      <c r="C33" s="333">
        <f t="shared" si="1"/>
        <v>0</v>
      </c>
      <c r="D33" s="333">
        <f t="shared" si="2"/>
        <v>0</v>
      </c>
      <c r="E33" s="333">
        <f t="shared" si="3"/>
        <v>100</v>
      </c>
      <c r="F33" s="340">
        <f t="shared" si="4"/>
        <v>-100</v>
      </c>
      <c r="G33" s="342">
        <f t="shared" si="5"/>
        <v>16</v>
      </c>
      <c r="H33" s="320" t="str">
        <f t="shared" si="6"/>
        <v>Wurzburger Kickers</v>
      </c>
    </row>
    <row r="34" spans="1:8" hidden="1" x14ac:dyDescent="0.25">
      <c r="A34" s="334" t="str">
        <f>Teams!C20</f>
        <v/>
      </c>
      <c r="B34" s="335">
        <f t="shared" si="0"/>
        <v>0</v>
      </c>
      <c r="C34" s="335">
        <f t="shared" si="1"/>
        <v>0</v>
      </c>
      <c r="D34" s="335">
        <f t="shared" si="2"/>
        <v>0</v>
      </c>
      <c r="E34" s="335">
        <f t="shared" si="3"/>
        <v>0</v>
      </c>
      <c r="F34" s="339" t="str">
        <f t="shared" si="4"/>
        <v/>
      </c>
      <c r="G34" s="341" t="str">
        <f t="shared" si="5"/>
        <v/>
      </c>
      <c r="H34" s="334" t="str">
        <f t="shared" si="6"/>
        <v/>
      </c>
    </row>
    <row r="35" spans="1:8" hidden="1" x14ac:dyDescent="0.25">
      <c r="A35" s="320" t="str">
        <f>Teams!C21</f>
        <v/>
      </c>
      <c r="B35" s="333">
        <f t="shared" si="0"/>
        <v>0</v>
      </c>
      <c r="C35" s="333">
        <f t="shared" si="1"/>
        <v>0</v>
      </c>
      <c r="D35" s="333">
        <f t="shared" si="2"/>
        <v>0</v>
      </c>
      <c r="E35" s="333">
        <f t="shared" si="3"/>
        <v>0</v>
      </c>
      <c r="F35" s="340" t="str">
        <f t="shared" si="4"/>
        <v/>
      </c>
      <c r="G35" s="342" t="str">
        <f t="shared" si="5"/>
        <v/>
      </c>
      <c r="H35" s="320" t="str">
        <f t="shared" si="6"/>
        <v/>
      </c>
    </row>
    <row r="36" spans="1:8" hidden="1" x14ac:dyDescent="0.25">
      <c r="A36" s="334" t="str">
        <f>Teams!C22</f>
        <v/>
      </c>
      <c r="B36" s="335">
        <f t="shared" si="0"/>
        <v>0</v>
      </c>
      <c r="C36" s="335">
        <f t="shared" si="1"/>
        <v>0</v>
      </c>
      <c r="D36" s="335">
        <f t="shared" si="2"/>
        <v>0</v>
      </c>
      <c r="E36" s="335">
        <f t="shared" si="3"/>
        <v>0</v>
      </c>
      <c r="F36" s="339" t="str">
        <f t="shared" si="4"/>
        <v/>
      </c>
      <c r="G36" s="341" t="str">
        <f t="shared" si="5"/>
        <v/>
      </c>
      <c r="H36" s="334" t="str">
        <f t="shared" si="6"/>
        <v/>
      </c>
    </row>
    <row r="37" spans="1:8" hidden="1" x14ac:dyDescent="0.25">
      <c r="A37" s="320" t="str">
        <f>Teams!C23</f>
        <v/>
      </c>
      <c r="B37" s="333">
        <f t="shared" si="0"/>
        <v>0</v>
      </c>
      <c r="C37" s="333">
        <f t="shared" si="1"/>
        <v>0</v>
      </c>
      <c r="D37" s="333">
        <f t="shared" si="2"/>
        <v>0</v>
      </c>
      <c r="E37" s="333">
        <f t="shared" si="3"/>
        <v>0</v>
      </c>
      <c r="F37" s="340" t="str">
        <f t="shared" si="4"/>
        <v/>
      </c>
      <c r="G37" s="342" t="str">
        <f t="shared" si="5"/>
        <v/>
      </c>
      <c r="H37" s="320" t="str">
        <f t="shared" si="6"/>
        <v/>
      </c>
    </row>
    <row r="38" spans="1:8" hidden="1" x14ac:dyDescent="0.25">
      <c r="A38" s="334" t="str">
        <f>Teams!C24</f>
        <v/>
      </c>
      <c r="B38" s="335">
        <f t="shared" si="0"/>
        <v>0</v>
      </c>
      <c r="C38" s="335">
        <f t="shared" si="1"/>
        <v>0</v>
      </c>
      <c r="D38" s="335">
        <f t="shared" si="2"/>
        <v>0</v>
      </c>
      <c r="E38" s="335">
        <f t="shared" si="3"/>
        <v>0</v>
      </c>
      <c r="F38" s="339" t="str">
        <f t="shared" si="4"/>
        <v/>
      </c>
      <c r="G38" s="341" t="str">
        <f t="shared" si="5"/>
        <v/>
      </c>
      <c r="H38" s="334" t="str">
        <f t="shared" si="6"/>
        <v/>
      </c>
    </row>
    <row r="39" spans="1:8" hidden="1" x14ac:dyDescent="0.25">
      <c r="A39" s="320" t="str">
        <f>Teams!C25</f>
        <v/>
      </c>
      <c r="B39" s="333">
        <f t="shared" si="0"/>
        <v>0</v>
      </c>
      <c r="C39" s="333">
        <f t="shared" si="1"/>
        <v>0</v>
      </c>
      <c r="D39" s="333">
        <f t="shared" si="2"/>
        <v>0</v>
      </c>
      <c r="E39" s="333">
        <f t="shared" si="3"/>
        <v>0</v>
      </c>
      <c r="F39" s="340" t="str">
        <f t="shared" si="4"/>
        <v/>
      </c>
      <c r="G39" s="342" t="str">
        <f t="shared" si="5"/>
        <v/>
      </c>
      <c r="H39" s="320" t="str">
        <f t="shared" si="6"/>
        <v/>
      </c>
    </row>
    <row r="40" spans="1:8" x14ac:dyDescent="0.25">
      <c r="A40" s="336" t="s">
        <v>27</v>
      </c>
      <c r="B40" s="337">
        <f>SUM(B16:B39)</f>
        <v>100</v>
      </c>
      <c r="C40" s="337">
        <f t="shared" ref="C40:E40" si="7">SUM(C16:C39)</f>
        <v>300</v>
      </c>
      <c r="D40" s="337">
        <f t="shared" si="7"/>
        <v>600</v>
      </c>
      <c r="E40" s="337">
        <f t="shared" si="7"/>
        <v>300</v>
      </c>
      <c r="F40" s="338">
        <f t="shared" ref="F40" si="8">SUM(F16:F39)</f>
        <v>700</v>
      </c>
      <c r="G40" s="338"/>
      <c r="H40" s="336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Header>&amp;C&amp;"-,Bold"&amp;16Forecast Promotion &amp; Relegation Table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pageSetUpPr fitToPage="1"/>
  </sheetPr>
  <dimension ref="A1:N556"/>
  <sheetViews>
    <sheetView showGridLines="0" showRowColHeaders="0" topLeftCell="B1" zoomScaleNormal="100" workbookViewId="0">
      <pane xSplit="3" ySplit="2" topLeftCell="E140" activePane="bottomRight" state="frozen"/>
      <selection activeCell="B1" sqref="B1"/>
      <selection pane="topRight" activeCell="E1" sqref="E1"/>
      <selection pane="bottomLeft" activeCell="B3" sqref="B3"/>
      <selection pane="bottomRight" activeCell="C556" sqref="C556"/>
    </sheetView>
  </sheetViews>
  <sheetFormatPr defaultRowHeight="15" x14ac:dyDescent="0.25"/>
  <cols>
    <col min="1" max="1" width="6.7109375" style="45" hidden="1" customWidth="1"/>
    <col min="2" max="2" width="20.7109375" style="52" customWidth="1"/>
    <col min="3" max="4" width="30.7109375" style="15" customWidth="1"/>
    <col min="5" max="6" width="12.7109375" style="25" customWidth="1"/>
    <col min="7" max="8" width="9.85546875" style="49" customWidth="1"/>
    <col min="9" max="10" width="5.28515625" style="99" customWidth="1"/>
    <col min="11" max="11" width="9.85546875" style="99" customWidth="1"/>
    <col min="12" max="12" width="11.7109375" style="99" customWidth="1"/>
    <col min="13" max="13" width="12.7109375" style="15" customWidth="1"/>
    <col min="14" max="14" width="12.7109375" style="15" bestFit="1" customWidth="1"/>
    <col min="15" max="16384" width="9.140625" style="15"/>
  </cols>
  <sheetData>
    <row r="1" spans="1:14" x14ac:dyDescent="0.25">
      <c r="A1" s="140"/>
      <c r="C1" s="17" t="str">
        <f>League</f>
        <v>2. Bundesliga 2020-21</v>
      </c>
      <c r="E1" s="447" t="s">
        <v>111</v>
      </c>
      <c r="F1" s="448"/>
      <c r="G1" s="489" t="s">
        <v>559</v>
      </c>
      <c r="H1" s="490"/>
      <c r="I1" s="445" t="s">
        <v>561</v>
      </c>
      <c r="J1" s="491"/>
      <c r="K1" s="492"/>
      <c r="L1" s="369">
        <f>IFERROR(N1/M1,0)</f>
        <v>-0.11181841831425601</v>
      </c>
      <c r="M1" s="371">
        <f>SUM(M3:M554)</f>
        <v>3844</v>
      </c>
      <c r="N1" s="408">
        <f>SUM(N3:N554)</f>
        <v>-429.8300000000001</v>
      </c>
    </row>
    <row r="2" spans="1:14" x14ac:dyDescent="0.25">
      <c r="A2" s="53" t="s">
        <v>9</v>
      </c>
      <c r="B2" s="68" t="s">
        <v>140</v>
      </c>
      <c r="C2" s="54" t="s">
        <v>2</v>
      </c>
      <c r="D2" s="54" t="s">
        <v>3</v>
      </c>
      <c r="E2" s="53" t="s">
        <v>1</v>
      </c>
      <c r="F2" s="55" t="s">
        <v>0</v>
      </c>
      <c r="G2" s="381" t="s">
        <v>32</v>
      </c>
      <c r="H2" s="382" t="s">
        <v>560</v>
      </c>
      <c r="I2" s="445" t="s">
        <v>32</v>
      </c>
      <c r="J2" s="450"/>
      <c r="K2" s="364" t="s">
        <v>560</v>
      </c>
      <c r="L2" s="185" t="s">
        <v>171</v>
      </c>
      <c r="M2" s="423" t="s">
        <v>118</v>
      </c>
      <c r="N2" s="372" t="s">
        <v>567</v>
      </c>
    </row>
    <row r="3" spans="1:14" x14ac:dyDescent="0.25">
      <c r="A3" s="69">
        <f>Results!A3</f>
        <v>1</v>
      </c>
      <c r="B3" s="91">
        <f>Results!DA3</f>
        <v>44092</v>
      </c>
      <c r="C3" s="72" t="str">
        <f>Results!D3</f>
        <v>Hamburger</v>
      </c>
      <c r="D3" s="72" t="str">
        <f>Results!G3</f>
        <v>Fortuna Dusseldorf</v>
      </c>
      <c r="E3" s="132">
        <f>Results!H3</f>
        <v>2</v>
      </c>
      <c r="F3" s="132">
        <f>Results!I3</f>
        <v>1</v>
      </c>
      <c r="G3" s="80" t="str">
        <f>Results!AX3</f>
        <v>53/25</v>
      </c>
      <c r="H3" s="365">
        <f>Results!$AS3</f>
        <v>0.32010140677470589</v>
      </c>
      <c r="I3" s="366">
        <f>Results!BB3</f>
        <v>53</v>
      </c>
      <c r="J3" s="367">
        <f>Results!BC3</f>
        <v>20</v>
      </c>
      <c r="K3" s="365">
        <f>Results!$BG3</f>
        <v>0.26091124247164205</v>
      </c>
      <c r="L3" s="187">
        <f>IFERROR((1+H3)*0.5*(H3*(I3+J3)/J3-1),0)</f>
        <v>0.11113282585642624</v>
      </c>
      <c r="M3" s="83">
        <f>IF(AND(B3&gt;=ExFrom,B3&lt;=ExTo),0,IF(AND(L3&gt;Risk/2,H3&gt;DFactor,Results!F3&gt;Start,Results!C3&lt;=(Rounds-End),Results!F3&lt;=(Rounds-End)),ROUND(Stake*H3,0),0))</f>
        <v>32</v>
      </c>
      <c r="N3" s="368">
        <f>IFERROR(IF(Results!J3="",0,IF(Results!J3=2,M3*I3/J3,-M3)),0)</f>
        <v>-32</v>
      </c>
    </row>
    <row r="4" spans="1:14" x14ac:dyDescent="0.25">
      <c r="A4" s="69">
        <f>Results!A4</f>
        <v>2</v>
      </c>
      <c r="B4" s="91">
        <f>Results!DA4</f>
        <v>44092</v>
      </c>
      <c r="C4" s="72" t="str">
        <f>Results!D4</f>
        <v>Jahn Regensburg</v>
      </c>
      <c r="D4" s="72" t="str">
        <f>Results!G4</f>
        <v>Nurnberg</v>
      </c>
      <c r="E4" s="132">
        <f>Results!H4</f>
        <v>1</v>
      </c>
      <c r="F4" s="132">
        <f>Results!I4</f>
        <v>1</v>
      </c>
      <c r="G4" s="80" t="str">
        <f>Results!AX4</f>
        <v>99/50</v>
      </c>
      <c r="H4" s="365">
        <f>Results!$AS4</f>
        <v>0.33353048936367652</v>
      </c>
      <c r="I4" s="366">
        <f>Results!BB4</f>
        <v>13</v>
      </c>
      <c r="J4" s="367">
        <f>Results!BC4</f>
        <v>5</v>
      </c>
      <c r="K4" s="365">
        <f>Results!$BG4</f>
        <v>0.26364909006066262</v>
      </c>
      <c r="L4" s="187">
        <f t="shared" ref="L4:L67" si="0">IFERROR((1+H4)*0.5*(H4*(I4+J4)/J4-1),0)</f>
        <v>0.13382629337609186</v>
      </c>
      <c r="M4" s="83">
        <f>IF(AND(B4&gt;=ExFrom,B4&lt;=ExTo),0,IF(AND(L4&gt;Risk/2,H4&gt;DFactor,Results!F4&gt;Start,Results!C4&lt;=(Rounds-End),Results!F4&lt;=(Rounds-End)),ROUND(Stake*H4,0),0))</f>
        <v>33</v>
      </c>
      <c r="N4" s="368">
        <f>IFERROR(IF(Results!J4="",0,IF(Results!J4=2,M4*I4/J4,-M4)),0)</f>
        <v>85.8</v>
      </c>
    </row>
    <row r="5" spans="1:14" x14ac:dyDescent="0.25">
      <c r="A5" s="69">
        <f>Results!A5</f>
        <v>3</v>
      </c>
      <c r="B5" s="91">
        <f>Results!DA5</f>
        <v>44093</v>
      </c>
      <c r="C5" s="72" t="str">
        <f>Results!D5</f>
        <v>Hannover 96</v>
      </c>
      <c r="D5" s="72" t="str">
        <f>Results!G5</f>
        <v>Karlsruher</v>
      </c>
      <c r="E5" s="132">
        <f>Results!H5</f>
        <v>2</v>
      </c>
      <c r="F5" s="132">
        <f>Results!I5</f>
        <v>0</v>
      </c>
      <c r="G5" s="80" t="str">
        <f>Results!AX5</f>
        <v>51/25</v>
      </c>
      <c r="H5" s="365">
        <f>Results!$AS5</f>
        <v>0.32730282872764699</v>
      </c>
      <c r="I5" s="366">
        <f>Results!BB5</f>
        <v>3</v>
      </c>
      <c r="J5" s="367">
        <f>Results!BC5</f>
        <v>1</v>
      </c>
      <c r="K5" s="365">
        <f>Results!$BG5</f>
        <v>0.23808405729044374</v>
      </c>
      <c r="L5" s="187">
        <f t="shared" si="0"/>
        <v>0.20520852647770932</v>
      </c>
      <c r="M5" s="83">
        <f>IF(AND(B5&gt;=ExFrom,B5&lt;=ExTo),0,IF(AND(L5&gt;Risk/2,H5&gt;DFactor,Results!F5&gt;Start,Results!C5&lt;=(Rounds-End),Results!F5&lt;=(Rounds-End)),ROUND(Stake*H5,0),0))</f>
        <v>33</v>
      </c>
      <c r="N5" s="368">
        <f>IFERROR(IF(Results!J5="",0,IF(Results!J5=2,M5*I5/J5,-M5)),0)</f>
        <v>-33</v>
      </c>
    </row>
    <row r="6" spans="1:14" x14ac:dyDescent="0.25">
      <c r="A6" s="69">
        <f>Results!A6</f>
        <v>4</v>
      </c>
      <c r="B6" s="91">
        <f>Results!DA6</f>
        <v>44093</v>
      </c>
      <c r="C6" s="72" t="str">
        <f>Results!D6</f>
        <v>Sandhausen</v>
      </c>
      <c r="D6" s="72" t="str">
        <f>Results!G6</f>
        <v>Darmstadt 98</v>
      </c>
      <c r="E6" s="132">
        <f>Results!H6</f>
        <v>3</v>
      </c>
      <c r="F6" s="132">
        <f>Results!I6</f>
        <v>2</v>
      </c>
      <c r="G6" s="80" t="str">
        <f>Results!AX6</f>
        <v>47/25</v>
      </c>
      <c r="H6" s="365">
        <f>Results!$AS6</f>
        <v>0.34706519763426469</v>
      </c>
      <c r="I6" s="366">
        <f>Results!BB6</f>
        <v>61</v>
      </c>
      <c r="J6" s="367">
        <f>Results!BC6</f>
        <v>25</v>
      </c>
      <c r="K6" s="365">
        <f>Results!$BG6</f>
        <v>0.27697022079044553</v>
      </c>
      <c r="L6" s="187">
        <f t="shared" si="0"/>
        <v>0.13060085353713013</v>
      </c>
      <c r="M6" s="83">
        <f>IF(AND(B6&gt;=ExFrom,B6&lt;=ExTo),0,IF(AND(L6&gt;Risk/2,H6&gt;DFactor,Results!F6&gt;Start,Results!C6&lt;=(Rounds-End),Results!F6&lt;=(Rounds-End)),ROUND(Stake*H6,0),0))</f>
        <v>35</v>
      </c>
      <c r="N6" s="368">
        <f>IFERROR(IF(Results!J6="",0,IF(Results!J6=2,M6*I6/J6,-M6)),0)</f>
        <v>-35</v>
      </c>
    </row>
    <row r="7" spans="1:14" hidden="1" x14ac:dyDescent="0.25">
      <c r="A7" s="69">
        <f>Results!A7</f>
        <v>5</v>
      </c>
      <c r="B7" s="91">
        <f>Results!DA7</f>
        <v>44093</v>
      </c>
      <c r="C7" s="72" t="str">
        <f>Results!D7</f>
        <v>Wurzburger Kickers</v>
      </c>
      <c r="D7" s="72" t="str">
        <f>Results!G7</f>
        <v>Erzgebirge Aue</v>
      </c>
      <c r="E7" s="132">
        <f>Results!H7</f>
        <v>0</v>
      </c>
      <c r="F7" s="132">
        <f>Results!I7</f>
        <v>3</v>
      </c>
      <c r="G7" s="80" t="str">
        <f>Results!AX7</f>
        <v>63/25</v>
      </c>
      <c r="H7" s="365">
        <f>Results!$AS7</f>
        <v>0.28292542891599848</v>
      </c>
      <c r="I7" s="366">
        <f>Results!BB7</f>
        <v>13</v>
      </c>
      <c r="J7" s="367">
        <f>Results!BC7</f>
        <v>5</v>
      </c>
      <c r="K7" s="365">
        <f>Results!$BG7</f>
        <v>0.26437886892241119</v>
      </c>
      <c r="L7" s="187">
        <f t="shared" si="0"/>
        <v>1.188729457994101E-2</v>
      </c>
      <c r="M7" s="83">
        <f>IF(AND(B7&gt;=ExFrom,B7&lt;=ExTo),0,IF(AND(L7&gt;Risk/2,H7&gt;DFactor,Results!F7&gt;Start,Results!C7&lt;=(Rounds-End),Results!F7&lt;=(Rounds-End)),ROUND(Stake*H7,0),0))</f>
        <v>0</v>
      </c>
      <c r="N7" s="368">
        <f>IFERROR(IF(Results!J7="",0,IF(Results!J7=2,M7*I7/J7,-M7)),0)</f>
        <v>0</v>
      </c>
    </row>
    <row r="8" spans="1:14" x14ac:dyDescent="0.25">
      <c r="A8" s="69">
        <f>Results!A8</f>
        <v>6</v>
      </c>
      <c r="B8" s="91">
        <f>Results!DA8</f>
        <v>44094</v>
      </c>
      <c r="C8" s="72" t="str">
        <f>Results!D8</f>
        <v>Greuther Furth</v>
      </c>
      <c r="D8" s="72" t="str">
        <f>Results!G8</f>
        <v>Osnabruck</v>
      </c>
      <c r="E8" s="132">
        <f>Results!H8</f>
        <v>1</v>
      </c>
      <c r="F8" s="132">
        <f>Results!I8</f>
        <v>1</v>
      </c>
      <c r="G8" s="80" t="str">
        <f>Results!AX8</f>
        <v>54/25</v>
      </c>
      <c r="H8" s="365">
        <f>Results!$AS8</f>
        <v>0.31330678302720594</v>
      </c>
      <c r="I8" s="366">
        <f>Results!BB8</f>
        <v>67</v>
      </c>
      <c r="J8" s="367">
        <f>Results!BC8</f>
        <v>25</v>
      </c>
      <c r="K8" s="365">
        <f>Results!$BG8</f>
        <v>0.25897390999824899</v>
      </c>
      <c r="L8" s="187">
        <f t="shared" si="0"/>
        <v>0.10044758739163237</v>
      </c>
      <c r="M8" s="83">
        <f>IF(AND(B8&gt;=ExFrom,B8&lt;=ExTo),0,IF(AND(L8&gt;Risk/2,H8&gt;DFactor,Results!F8&gt;Start,Results!C8&lt;=(Rounds-End),Results!F8&lt;=(Rounds-End)),ROUND(Stake*H8,0),0))</f>
        <v>31</v>
      </c>
      <c r="N8" s="368">
        <f>IFERROR(IF(Results!J8="",0,IF(Results!J8=2,M8*I8/J8,-M8)),0)</f>
        <v>83.08</v>
      </c>
    </row>
    <row r="9" spans="1:14" hidden="1" x14ac:dyDescent="0.25">
      <c r="A9" s="69">
        <f>Results!A9</f>
        <v>7</v>
      </c>
      <c r="B9" s="91">
        <f>Results!DA9</f>
        <v>44094</v>
      </c>
      <c r="C9" s="72" t="str">
        <f>Results!D9</f>
        <v>Heidenheim</v>
      </c>
      <c r="D9" s="72" t="str">
        <f>Results!G9</f>
        <v>Eintracht Braunschweig</v>
      </c>
      <c r="E9" s="132">
        <f>Results!H9</f>
        <v>2</v>
      </c>
      <c r="F9" s="132">
        <f>Results!I9</f>
        <v>0</v>
      </c>
      <c r="G9" s="80" t="str">
        <f>Results!AX9</f>
        <v>12/5</v>
      </c>
      <c r="H9" s="365">
        <f>Results!$AS9</f>
        <v>0.29312862656424143</v>
      </c>
      <c r="I9" s="366">
        <f>Results!BB9</f>
        <v>51</v>
      </c>
      <c r="J9" s="367">
        <f>Results!BC9</f>
        <v>20</v>
      </c>
      <c r="K9" s="365">
        <f>Results!$BG9</f>
        <v>0.26823541220796632</v>
      </c>
      <c r="L9" s="187">
        <f t="shared" si="0"/>
        <v>2.6254794157211232E-2</v>
      </c>
      <c r="M9" s="83">
        <f>IF(AND(B9&gt;=ExFrom,B9&lt;=ExTo),0,IF(AND(L9&gt;Risk/2,H9&gt;DFactor,Results!F9&gt;Start,Results!C9&lt;=(Rounds-End),Results!F9&lt;=(Rounds-End)),ROUND(Stake*H9,0),0))</f>
        <v>0</v>
      </c>
      <c r="N9" s="368">
        <f>IFERROR(IF(Results!J9="",0,IF(Results!J9=2,M9*I9/J9,-M9)),0)</f>
        <v>0</v>
      </c>
    </row>
    <row r="10" spans="1:14" x14ac:dyDescent="0.25">
      <c r="A10" s="69">
        <f>Results!A10</f>
        <v>8</v>
      </c>
      <c r="B10" s="91">
        <f>Results!DA10</f>
        <v>44094</v>
      </c>
      <c r="C10" s="72" t="str">
        <f>Results!D10</f>
        <v>Holstein Kiel</v>
      </c>
      <c r="D10" s="72" t="str">
        <f>Results!G10</f>
        <v>Paderborn 07</v>
      </c>
      <c r="E10" s="132">
        <f>Results!H10</f>
        <v>1</v>
      </c>
      <c r="F10" s="132">
        <f>Results!I10</f>
        <v>0</v>
      </c>
      <c r="G10" s="80" t="str">
        <f>Results!AX10</f>
        <v>56/25</v>
      </c>
      <c r="H10" s="365">
        <f>Results!$AS10</f>
        <v>0.30775408711602936</v>
      </c>
      <c r="I10" s="366">
        <f>Results!BB10</f>
        <v>53</v>
      </c>
      <c r="J10" s="367">
        <f>Results!BC10</f>
        <v>20</v>
      </c>
      <c r="K10" s="365">
        <f>Results!$BG10</f>
        <v>0.26091333217182572</v>
      </c>
      <c r="L10" s="187">
        <f t="shared" si="0"/>
        <v>8.062462052807147E-2</v>
      </c>
      <c r="M10" s="83">
        <f>IF(AND(B10&gt;=ExFrom,B10&lt;=ExTo),0,IF(AND(L10&gt;Risk/2,H10&gt;DFactor,Results!F10&gt;Start,Results!C10&lt;=(Rounds-End),Results!F10&lt;=(Rounds-End)),ROUND(Stake*H10,0),0))</f>
        <v>31</v>
      </c>
      <c r="N10" s="368">
        <f>IFERROR(IF(Results!J10="",0,IF(Results!J10=2,M10*I10/J10,-M10)),0)</f>
        <v>-31</v>
      </c>
    </row>
    <row r="11" spans="1:14" x14ac:dyDescent="0.25">
      <c r="A11" s="69">
        <f>Results!A11</f>
        <v>9</v>
      </c>
      <c r="B11" s="91">
        <f>Results!DA11</f>
        <v>44095</v>
      </c>
      <c r="C11" s="72" t="str">
        <f>Results!D11</f>
        <v>Bochum</v>
      </c>
      <c r="D11" s="72" t="str">
        <f>Results!G11</f>
        <v>St Pauli</v>
      </c>
      <c r="E11" s="132">
        <f>Results!H11</f>
        <v>2</v>
      </c>
      <c r="F11" s="132">
        <f>Results!I11</f>
        <v>2</v>
      </c>
      <c r="G11" s="80" t="str">
        <f>Results!AX11</f>
        <v>19/10</v>
      </c>
      <c r="H11" s="365">
        <f>Results!$AS11</f>
        <v>0.34382460701073525</v>
      </c>
      <c r="I11" s="366">
        <f>Results!BB11</f>
        <v>67</v>
      </c>
      <c r="J11" s="367">
        <f>Results!BC11</f>
        <v>25</v>
      </c>
      <c r="K11" s="365">
        <f>Results!$BG11</f>
        <v>0.25861188354803927</v>
      </c>
      <c r="L11" s="187">
        <f t="shared" si="0"/>
        <v>0.17824123650478435</v>
      </c>
      <c r="M11" s="83">
        <f>IF(AND(B11&gt;=ExFrom,B11&lt;=ExTo),0,IF(AND(L11&gt;Risk/2,H11&gt;DFactor,Results!F11&gt;Start,Results!C11&lt;=(Rounds-End),Results!F11&lt;=(Rounds-End)),ROUND(Stake*H11,0),0))</f>
        <v>34</v>
      </c>
      <c r="N11" s="368">
        <f>IFERROR(IF(Results!J11="",0,IF(Results!J11=2,M11*I11/J11,-M11)),0)</f>
        <v>91.12</v>
      </c>
    </row>
    <row r="12" spans="1:14" x14ac:dyDescent="0.25">
      <c r="A12" s="69">
        <f>Results!A12</f>
        <v>10</v>
      </c>
      <c r="B12" s="91">
        <f>Results!DA12</f>
        <v>44099</v>
      </c>
      <c r="C12" s="72" t="str">
        <f>Results!D12</f>
        <v>Erzgebirge Aue</v>
      </c>
      <c r="D12" s="72" t="str">
        <f>Results!G12</f>
        <v>Greuther Furth</v>
      </c>
      <c r="E12" s="132">
        <f>Results!H12</f>
        <v>1</v>
      </c>
      <c r="F12" s="132">
        <f>Results!I12</f>
        <v>1</v>
      </c>
      <c r="G12" s="80" t="str">
        <f>Results!AX12</f>
        <v>54/25</v>
      </c>
      <c r="H12" s="365">
        <f>Results!$AS12</f>
        <v>0.31523228613602622</v>
      </c>
      <c r="I12" s="366">
        <f>Results!BB12</f>
        <v>64</v>
      </c>
      <c r="J12" s="367">
        <f>Results!BC12</f>
        <v>25</v>
      </c>
      <c r="K12" s="365">
        <f>Results!$BG12</f>
        <v>0.267357626693427</v>
      </c>
      <c r="L12" s="187">
        <f t="shared" si="0"/>
        <v>8.0378407970244592E-2</v>
      </c>
      <c r="M12" s="83">
        <f>IF(AND(B12&gt;=ExFrom,B12&lt;=ExTo),0,IF(AND(L12&gt;Risk/2,H12&gt;DFactor,Results!F12&gt;Start,Results!C12&lt;=(Rounds-End),Results!F12&lt;=(Rounds-End)),ROUND(Stake*H12,0),0))</f>
        <v>32</v>
      </c>
      <c r="N12" s="368">
        <f>IFERROR(IF(Results!J12="",0,IF(Results!J12=2,M12*I12/J12,-M12)),0)</f>
        <v>81.92</v>
      </c>
    </row>
    <row r="13" spans="1:14" x14ac:dyDescent="0.25">
      <c r="A13" s="69">
        <f>Results!A13</f>
        <v>11</v>
      </c>
      <c r="B13" s="91">
        <f>Results!DA13</f>
        <v>44099</v>
      </c>
      <c r="C13" s="72" t="str">
        <f>Results!D13</f>
        <v>Osnabruck</v>
      </c>
      <c r="D13" s="72" t="str">
        <f>Results!G13</f>
        <v>Hannover 96</v>
      </c>
      <c r="E13" s="132">
        <f>Results!H13</f>
        <v>2</v>
      </c>
      <c r="F13" s="132">
        <f>Results!I13</f>
        <v>1</v>
      </c>
      <c r="G13" s="80" t="str">
        <f>Results!AX13</f>
        <v>51/25</v>
      </c>
      <c r="H13" s="365">
        <f>Results!$AS13</f>
        <v>0.32630246404514818</v>
      </c>
      <c r="I13" s="366">
        <f>Results!BB13</f>
        <v>66</v>
      </c>
      <c r="J13" s="367">
        <f>Results!BC13</f>
        <v>25</v>
      </c>
      <c r="K13" s="365">
        <f>Results!$BG13</f>
        <v>0.26178692367804118</v>
      </c>
      <c r="L13" s="187">
        <f t="shared" si="0"/>
        <v>0.12450065497591761</v>
      </c>
      <c r="M13" s="83">
        <f>IF(AND(B13&gt;=ExFrom,B13&lt;=ExTo),0,IF(AND(L13&gt;Risk/2,H13&gt;DFactor,Results!F13&gt;Start,Results!C13&lt;=(Rounds-End),Results!F13&lt;=(Rounds-End)),ROUND(Stake*H13,0),0))</f>
        <v>33</v>
      </c>
      <c r="N13" s="368">
        <f>IFERROR(IF(Results!J13="",0,IF(Results!J13=2,M13*I13/J13,-M13)),0)</f>
        <v>-33</v>
      </c>
    </row>
    <row r="14" spans="1:14" x14ac:dyDescent="0.25">
      <c r="A14" s="69">
        <f>Results!A14</f>
        <v>12</v>
      </c>
      <c r="B14" s="91">
        <f>Results!DA14</f>
        <v>44100</v>
      </c>
      <c r="C14" s="72" t="str">
        <f>Results!D14</f>
        <v>Darmstadt 98</v>
      </c>
      <c r="D14" s="72" t="str">
        <f>Results!G14</f>
        <v>Jahn Regensburg</v>
      </c>
      <c r="E14" s="132">
        <f>Results!H14</f>
        <v>0</v>
      </c>
      <c r="F14" s="132">
        <f>Results!I14</f>
        <v>0</v>
      </c>
      <c r="G14" s="80" t="str">
        <f>Results!AX14</f>
        <v>2/1</v>
      </c>
      <c r="H14" s="365">
        <f>Results!$AS14</f>
        <v>0.32978552316181087</v>
      </c>
      <c r="I14" s="366">
        <f>Results!BB14</f>
        <v>66</v>
      </c>
      <c r="J14" s="367">
        <f>Results!BC14</f>
        <v>25</v>
      </c>
      <c r="K14" s="365">
        <f>Results!$BG14</f>
        <v>0.26116190702368935</v>
      </c>
      <c r="L14" s="187">
        <f t="shared" si="0"/>
        <v>0.13325734471612921</v>
      </c>
      <c r="M14" s="83">
        <f>IF(AND(B14&gt;=ExFrom,B14&lt;=ExTo),0,IF(AND(L14&gt;Risk/2,H14&gt;DFactor,Results!F14&gt;Start,Results!C14&lt;=(Rounds-End),Results!F14&lt;=(Rounds-End)),ROUND(Stake*H14,0),0))</f>
        <v>33</v>
      </c>
      <c r="N14" s="368">
        <f>IFERROR(IF(Results!J14="",0,IF(Results!J14=2,M14*I14/J14,-M14)),0)</f>
        <v>87.12</v>
      </c>
    </row>
    <row r="15" spans="1:14" hidden="1" x14ac:dyDescent="0.25">
      <c r="A15" s="69">
        <f>Results!A15</f>
        <v>13</v>
      </c>
      <c r="B15" s="91">
        <f>Results!DA15</f>
        <v>44100</v>
      </c>
      <c r="C15" s="72" t="str">
        <f>Results!D15</f>
        <v>Eintracht Braunschweig</v>
      </c>
      <c r="D15" s="72" t="str">
        <f>Results!G15</f>
        <v>Holstein Kiel</v>
      </c>
      <c r="E15" s="132">
        <f>Results!H15</f>
        <v>0</v>
      </c>
      <c r="F15" s="132">
        <f>Results!I15</f>
        <v>0</v>
      </c>
      <c r="G15" s="80" t="str">
        <f>Results!AX15</f>
        <v>5/2</v>
      </c>
      <c r="H15" s="365">
        <f>Results!$AS15</f>
        <v>0.28463362868348629</v>
      </c>
      <c r="I15" s="366">
        <f>Results!BB15</f>
        <v>63</v>
      </c>
      <c r="J15" s="367">
        <f>Results!BC15</f>
        <v>25</v>
      </c>
      <c r="K15" s="365">
        <f>Results!$BG15</f>
        <v>0.27023641524093428</v>
      </c>
      <c r="L15" s="187">
        <f t="shared" si="0"/>
        <v>1.2270646776433754E-3</v>
      </c>
      <c r="M15" s="83">
        <f>IF(AND(B15&gt;=ExFrom,B15&lt;=ExTo),0,IF(AND(L15&gt;Risk/2,H15&gt;DFactor,Results!F15&gt;Start,Results!C15&lt;=(Rounds-End),Results!F15&lt;=(Rounds-End)),ROUND(Stake*H15,0),0))</f>
        <v>0</v>
      </c>
      <c r="N15" s="368">
        <f>IFERROR(IF(Results!J15="",0,IF(Results!J15=2,M15*I15/J15,-M15)),0)</f>
        <v>0</v>
      </c>
    </row>
    <row r="16" spans="1:14" hidden="1" x14ac:dyDescent="0.25">
      <c r="A16" s="69">
        <f>Results!A16</f>
        <v>14</v>
      </c>
      <c r="B16" s="91">
        <f>Results!DA16</f>
        <v>44100</v>
      </c>
      <c r="C16" s="72" t="str">
        <f>Results!D16</f>
        <v>Fortuna Dusseldorf</v>
      </c>
      <c r="D16" s="72" t="str">
        <f>Results!G16</f>
        <v>Wurzburger Kickers</v>
      </c>
      <c r="E16" s="132">
        <f>Results!H16</f>
        <v>1</v>
      </c>
      <c r="F16" s="132">
        <f>Results!I16</f>
        <v>0</v>
      </c>
      <c r="G16" s="80" t="str">
        <f>Results!AX16</f>
        <v>62/25</v>
      </c>
      <c r="H16" s="365">
        <f>Results!$AS16</f>
        <v>0.28698696076708752</v>
      </c>
      <c r="I16" s="366">
        <f>Results!BB16</f>
        <v>3</v>
      </c>
      <c r="J16" s="367">
        <f>Results!BC16</f>
        <v>1</v>
      </c>
      <c r="K16" s="365">
        <f>Results!$BG16</f>
        <v>0.238036997401009</v>
      </c>
      <c r="L16" s="187">
        <f t="shared" si="0"/>
        <v>9.5203472451290932E-2</v>
      </c>
      <c r="M16" s="83">
        <f>IF(AND(B16&gt;=ExFrom,B16&lt;=ExTo),0,IF(AND(L16&gt;Risk/2,H16&gt;DFactor,Results!F16&gt;Start,Results!C16&lt;=(Rounds-End),Results!F16&lt;=(Rounds-End)),ROUND(Stake*H16,0),0))</f>
        <v>0</v>
      </c>
      <c r="N16" s="368">
        <f>IFERROR(IF(Results!J16="",0,IF(Results!J16=2,M16*I16/J16,-M16)),0)</f>
        <v>0</v>
      </c>
    </row>
    <row r="17" spans="1:14" x14ac:dyDescent="0.25">
      <c r="A17" s="69">
        <f>Results!A17</f>
        <v>15</v>
      </c>
      <c r="B17" s="91">
        <f>Results!DA17</f>
        <v>44101</v>
      </c>
      <c r="C17" s="72" t="str">
        <f>Results!D17</f>
        <v>Karlsruher</v>
      </c>
      <c r="D17" s="72" t="str">
        <f>Results!G17</f>
        <v>Bochum</v>
      </c>
      <c r="E17" s="132">
        <f>Results!H17</f>
        <v>0</v>
      </c>
      <c r="F17" s="132">
        <f>Results!I17</f>
        <v>1</v>
      </c>
      <c r="G17" s="80" t="str">
        <f>Results!AX17</f>
        <v>47/25</v>
      </c>
      <c r="H17" s="365">
        <f>Results!$AS17</f>
        <v>0.34682797045906777</v>
      </c>
      <c r="I17" s="366">
        <f>Results!BB17</f>
        <v>61</v>
      </c>
      <c r="J17" s="367">
        <f>Results!BC17</f>
        <v>25</v>
      </c>
      <c r="K17" s="365">
        <f>Results!$BG17</f>
        <v>0.27684391080617493</v>
      </c>
      <c r="L17" s="187">
        <f t="shared" si="0"/>
        <v>0.13002830663960296</v>
      </c>
      <c r="M17" s="83">
        <f>IF(AND(B17&gt;=ExFrom,B17&lt;=ExTo),0,IF(AND(L17&gt;Risk/2,H17&gt;DFactor,Results!F17&gt;Start,Results!C17&lt;=(Rounds-End),Results!F17&lt;=(Rounds-End)),ROUND(Stake*H17,0),0))</f>
        <v>35</v>
      </c>
      <c r="N17" s="368">
        <f>IFERROR(IF(Results!J17="",0,IF(Results!J17=2,M17*I17/J17,-M17)),0)</f>
        <v>-35</v>
      </c>
    </row>
    <row r="18" spans="1:14" x14ac:dyDescent="0.25">
      <c r="A18" s="69">
        <f>Results!A18</f>
        <v>16</v>
      </c>
      <c r="B18" s="91">
        <f>Results!DA18</f>
        <v>44101</v>
      </c>
      <c r="C18" s="72" t="str">
        <f>Results!D18</f>
        <v>Nurnberg</v>
      </c>
      <c r="D18" s="72" t="str">
        <f>Results!G18</f>
        <v>Sandhausen</v>
      </c>
      <c r="E18" s="132">
        <f>Results!H18</f>
        <v>1</v>
      </c>
      <c r="F18" s="132">
        <f>Results!I18</f>
        <v>0</v>
      </c>
      <c r="G18" s="80" t="str">
        <f>Results!AX18</f>
        <v>47/25</v>
      </c>
      <c r="H18" s="365">
        <f>Results!$AS18</f>
        <v>0.34703261405448349</v>
      </c>
      <c r="I18" s="366">
        <f>Results!BB18</f>
        <v>63</v>
      </c>
      <c r="J18" s="367">
        <f>Results!BC18</f>
        <v>25</v>
      </c>
      <c r="K18" s="365">
        <f>Results!$BG18</f>
        <v>0.26973765242024883</v>
      </c>
      <c r="L18" s="187">
        <f t="shared" si="0"/>
        <v>0.14922077169142822</v>
      </c>
      <c r="M18" s="83">
        <f>IF(AND(B18&gt;=ExFrom,B18&lt;=ExTo),0,IF(AND(L18&gt;Risk/2,H18&gt;DFactor,Results!F18&gt;Start,Results!C18&lt;=(Rounds-End),Results!F18&lt;=(Rounds-End)),ROUND(Stake*H18,0),0))</f>
        <v>35</v>
      </c>
      <c r="N18" s="368">
        <f>IFERROR(IF(Results!J18="",0,IF(Results!J18=2,M18*I18/J18,-M18)),0)</f>
        <v>-35</v>
      </c>
    </row>
    <row r="19" spans="1:14" x14ac:dyDescent="0.25">
      <c r="A19" s="69">
        <f>Results!A19</f>
        <v>17</v>
      </c>
      <c r="B19" s="91">
        <f>Results!DA19</f>
        <v>44101</v>
      </c>
      <c r="C19" s="72" t="str">
        <f>Results!D19</f>
        <v>St Pauli</v>
      </c>
      <c r="D19" s="72" t="str">
        <f>Results!G19</f>
        <v>Heidenheim</v>
      </c>
      <c r="E19" s="132">
        <f>Results!H19</f>
        <v>4</v>
      </c>
      <c r="F19" s="132">
        <f>Results!I19</f>
        <v>2</v>
      </c>
      <c r="G19" s="80" t="str">
        <f>Results!AX19</f>
        <v>51/25</v>
      </c>
      <c r="H19" s="365">
        <f>Results!$AS19</f>
        <v>0.32882080201712149</v>
      </c>
      <c r="I19" s="366">
        <f>Results!BB19</f>
        <v>49</v>
      </c>
      <c r="J19" s="367">
        <f>Results!BC19</f>
        <v>20</v>
      </c>
      <c r="K19" s="365">
        <f>Results!$BG19</f>
        <v>0.27582498556150797</v>
      </c>
      <c r="L19" s="187">
        <f t="shared" si="0"/>
        <v>8.9317864193564495E-2</v>
      </c>
      <c r="M19" s="83">
        <f>IF(AND(B19&gt;=ExFrom,B19&lt;=ExTo),0,IF(AND(L19&gt;Risk/2,H19&gt;DFactor,Results!F19&gt;Start,Results!C19&lt;=(Rounds-End),Results!F19&lt;=(Rounds-End)),ROUND(Stake*H19,0),0))</f>
        <v>33</v>
      </c>
      <c r="N19" s="368">
        <f>IFERROR(IF(Results!J19="",0,IF(Results!J19=2,M19*I19/J19,-M19)),0)</f>
        <v>-33</v>
      </c>
    </row>
    <row r="20" spans="1:14" x14ac:dyDescent="0.25">
      <c r="A20" s="69">
        <f>Results!A20</f>
        <v>18</v>
      </c>
      <c r="B20" s="91">
        <f>Results!DA20</f>
        <v>44102</v>
      </c>
      <c r="C20" s="72" t="str">
        <f>Results!D20</f>
        <v>Paderborn 07</v>
      </c>
      <c r="D20" s="72" t="str">
        <f>Results!G20</f>
        <v>Hamburger</v>
      </c>
      <c r="E20" s="132">
        <f>Results!H20</f>
        <v>3</v>
      </c>
      <c r="F20" s="132">
        <f>Results!I20</f>
        <v>4</v>
      </c>
      <c r="G20" s="80" t="str">
        <f>Results!AX20</f>
        <v>54/25</v>
      </c>
      <c r="H20" s="365">
        <f>Results!$AS20</f>
        <v>0.31542945275347983</v>
      </c>
      <c r="I20" s="366">
        <f>Results!BB20</f>
        <v>66</v>
      </c>
      <c r="J20" s="367">
        <f>Results!BC20</f>
        <v>25</v>
      </c>
      <c r="K20" s="365">
        <f>Results!$BG20</f>
        <v>0.26167195949517774</v>
      </c>
      <c r="L20" s="187">
        <f t="shared" si="0"/>
        <v>9.7449123823728209E-2</v>
      </c>
      <c r="M20" s="83">
        <f>IF(AND(B20&gt;=ExFrom,B20&lt;=ExTo),0,IF(AND(L20&gt;Risk/2,H20&gt;DFactor,Results!F20&gt;Start,Results!C20&lt;=(Rounds-End),Results!F20&lt;=(Rounds-End)),ROUND(Stake*H20,0),0))</f>
        <v>32</v>
      </c>
      <c r="N20" s="368">
        <f>IFERROR(IF(Results!J20="",0,IF(Results!J20=2,M20*I20/J20,-M20)),0)</f>
        <v>-32</v>
      </c>
    </row>
    <row r="21" spans="1:14" x14ac:dyDescent="0.25">
      <c r="A21" s="69">
        <f>Results!A21</f>
        <v>19</v>
      </c>
      <c r="B21" s="91">
        <f>Results!DA21</f>
        <v>44106</v>
      </c>
      <c r="C21" s="72" t="str">
        <f>Results!D21</f>
        <v>Bochum</v>
      </c>
      <c r="D21" s="72" t="str">
        <f>Results!G21</f>
        <v>Osnabruck</v>
      </c>
      <c r="E21" s="132">
        <f>Results!H21</f>
        <v>0</v>
      </c>
      <c r="F21" s="132">
        <f>Results!I21</f>
        <v>0</v>
      </c>
      <c r="G21" s="80" t="str">
        <f>Results!AX21</f>
        <v>48/25</v>
      </c>
      <c r="H21" s="365">
        <f>Results!$AS21</f>
        <v>0.34230006229438958</v>
      </c>
      <c r="I21" s="366">
        <f>Results!BB21</f>
        <v>5</v>
      </c>
      <c r="J21" s="367">
        <f>Results!BC21</f>
        <v>2</v>
      </c>
      <c r="K21" s="365">
        <f>Results!$BG21</f>
        <v>0.27217656227858861</v>
      </c>
      <c r="L21" s="187">
        <f t="shared" si="0"/>
        <v>0.13292140999978724</v>
      </c>
      <c r="M21" s="83">
        <f>IF(AND(B21&gt;=ExFrom,B21&lt;=ExTo),0,IF(AND(L21&gt;Risk/2,H21&gt;DFactor,Results!F21&gt;Start,Results!C21&lt;=(Rounds-End),Results!F21&lt;=(Rounds-End)),ROUND(Stake*H21,0),0))</f>
        <v>34</v>
      </c>
      <c r="N21" s="368">
        <f>IFERROR(IF(Results!J21="",0,IF(Results!J21=2,M21*I21/J21,-M21)),0)</f>
        <v>85</v>
      </c>
    </row>
    <row r="22" spans="1:14" x14ac:dyDescent="0.25">
      <c r="A22" s="69">
        <f>Results!A22</f>
        <v>20</v>
      </c>
      <c r="B22" s="91">
        <f>Results!DA22</f>
        <v>44106</v>
      </c>
      <c r="C22" s="72" t="str">
        <f>Results!D22</f>
        <v>Sandhausen</v>
      </c>
      <c r="D22" s="72" t="str">
        <f>Results!G22</f>
        <v>St Pauli</v>
      </c>
      <c r="E22" s="132">
        <f>Results!H22</f>
        <v>1</v>
      </c>
      <c r="F22" s="132">
        <f>Results!I22</f>
        <v>0</v>
      </c>
      <c r="G22" s="80" t="str">
        <f>Results!AX22</f>
        <v>99/50</v>
      </c>
      <c r="H22" s="365">
        <f>Results!$AS22</f>
        <v>0.33389457570536479</v>
      </c>
      <c r="I22" s="366">
        <f>Results!BB22</f>
        <v>62</v>
      </c>
      <c r="J22" s="367">
        <f>Results!BC22</f>
        <v>25</v>
      </c>
      <c r="K22" s="365">
        <f>Results!$BG22</f>
        <v>0.27385746804412536</v>
      </c>
      <c r="L22" s="187">
        <f t="shared" si="0"/>
        <v>0.1080141964473624</v>
      </c>
      <c r="M22" s="83">
        <f>IF(AND(B22&gt;=ExFrom,B22&lt;=ExTo),0,IF(AND(L22&gt;Risk/2,H22&gt;DFactor,Results!F22&gt;Start,Results!C22&lt;=(Rounds-End),Results!F22&lt;=(Rounds-End)),ROUND(Stake*H22,0),0))</f>
        <v>33</v>
      </c>
      <c r="N22" s="368">
        <f>IFERROR(IF(Results!J22="",0,IF(Results!J22=2,M22*I22/J22,-M22)),0)</f>
        <v>-33</v>
      </c>
    </row>
    <row r="23" spans="1:14" x14ac:dyDescent="0.25">
      <c r="A23" s="69">
        <f>Results!A23</f>
        <v>21</v>
      </c>
      <c r="B23" s="91">
        <f>Results!DA23</f>
        <v>44107</v>
      </c>
      <c r="C23" s="72" t="str">
        <f>Results!D23</f>
        <v>Hannover 96</v>
      </c>
      <c r="D23" s="72" t="str">
        <f>Results!G23</f>
        <v>Eintracht Braunschweig</v>
      </c>
      <c r="E23" s="132">
        <f>Results!H23</f>
        <v>4</v>
      </c>
      <c r="F23" s="132">
        <f>Results!I23</f>
        <v>1</v>
      </c>
      <c r="G23" s="80" t="str">
        <f>Results!AX23</f>
        <v>23/10</v>
      </c>
      <c r="H23" s="365">
        <f>Results!$AS23</f>
        <v>0.30235515553801062</v>
      </c>
      <c r="I23" s="366">
        <f>Results!BB23</f>
        <v>67</v>
      </c>
      <c r="J23" s="367">
        <f>Results!BC23</f>
        <v>25</v>
      </c>
      <c r="K23" s="365">
        <f>Results!$BG23</f>
        <v>0.25917634101865056</v>
      </c>
      <c r="L23" s="187">
        <f t="shared" si="0"/>
        <v>7.3366206168897177E-2</v>
      </c>
      <c r="M23" s="83">
        <f>IF(AND(B23&gt;=ExFrom,B23&lt;=ExTo),0,IF(AND(L23&gt;Risk/2,H23&gt;DFactor,Results!F23&gt;Start,Results!C23&lt;=(Rounds-End),Results!F23&lt;=(Rounds-End)),ROUND(Stake*H23,0),0))</f>
        <v>30</v>
      </c>
      <c r="N23" s="368">
        <f>IFERROR(IF(Results!J23="",0,IF(Results!J23=2,M23*I23/J23,-M23)),0)</f>
        <v>-30</v>
      </c>
    </row>
    <row r="24" spans="1:14" hidden="1" x14ac:dyDescent="0.25">
      <c r="A24" s="69">
        <f>Results!A24</f>
        <v>22</v>
      </c>
      <c r="B24" s="91">
        <f>Results!DA24</f>
        <v>44107</v>
      </c>
      <c r="C24" s="72" t="str">
        <f>Results!D24</f>
        <v>Heidenheim</v>
      </c>
      <c r="D24" s="72" t="str">
        <f>Results!G24</f>
        <v>Paderborn 07</v>
      </c>
      <c r="E24" s="132">
        <f>Results!H24</f>
        <v>0</v>
      </c>
      <c r="F24" s="132">
        <f>Results!I24</f>
        <v>0</v>
      </c>
      <c r="G24" s="80" t="str">
        <f>Results!AX24</f>
        <v>5/2</v>
      </c>
      <c r="H24" s="365">
        <f>Results!$AS24</f>
        <v>0.28532856090692971</v>
      </c>
      <c r="I24" s="366">
        <f>Results!BB24</f>
        <v>27</v>
      </c>
      <c r="J24" s="367">
        <f>Results!BC24</f>
        <v>10</v>
      </c>
      <c r="K24" s="365">
        <f>Results!$BG24</f>
        <v>0.25759861706519938</v>
      </c>
      <c r="L24" s="187">
        <f t="shared" si="0"/>
        <v>3.5806474412411103E-2</v>
      </c>
      <c r="M24" s="83">
        <f>IF(AND(B24&gt;=ExFrom,B24&lt;=ExTo),0,IF(AND(L24&gt;Risk/2,H24&gt;DFactor,Results!F24&gt;Start,Results!C24&lt;=(Rounds-End),Results!F24&lt;=(Rounds-End)),ROUND(Stake*H24,0),0))</f>
        <v>0</v>
      </c>
      <c r="N24" s="368">
        <f>IFERROR(IF(Results!J24="",0,IF(Results!J24=2,M24*I24/J24,-M24)),0)</f>
        <v>0</v>
      </c>
    </row>
    <row r="25" spans="1:14" x14ac:dyDescent="0.25">
      <c r="A25" s="69">
        <f>Results!A25</f>
        <v>23</v>
      </c>
      <c r="B25" s="91">
        <f>Results!DA25</f>
        <v>44107</v>
      </c>
      <c r="C25" s="72" t="str">
        <f>Results!D25</f>
        <v>Jahn Regensburg</v>
      </c>
      <c r="D25" s="72" t="str">
        <f>Results!G25</f>
        <v>Karlsruher</v>
      </c>
      <c r="E25" s="132">
        <f>Results!H25</f>
        <v>1</v>
      </c>
      <c r="F25" s="132">
        <f>Results!I25</f>
        <v>0</v>
      </c>
      <c r="G25" s="80" t="str">
        <f>Results!AX25</f>
        <v>99/50</v>
      </c>
      <c r="H25" s="365">
        <f>Results!$AS25</f>
        <v>0.33464952334411946</v>
      </c>
      <c r="I25" s="366">
        <f>Results!BB25</f>
        <v>59</v>
      </c>
      <c r="J25" s="367">
        <f>Results!BC25</f>
        <v>25</v>
      </c>
      <c r="K25" s="365">
        <f>Results!$BG25</f>
        <v>0.28287043316604565</v>
      </c>
      <c r="L25" s="187">
        <f t="shared" si="0"/>
        <v>8.3030147383130817E-2</v>
      </c>
      <c r="M25" s="83">
        <f>IF(AND(B25&gt;=ExFrom,B25&lt;=ExTo),0,IF(AND(L25&gt;Risk/2,H25&gt;DFactor,Results!F25&gt;Start,Results!C25&lt;=(Rounds-End),Results!F25&lt;=(Rounds-End)),ROUND(Stake*H25,0),0))</f>
        <v>33</v>
      </c>
      <c r="N25" s="368">
        <f>IFERROR(IF(Results!J25="",0,IF(Results!J25=2,M25*I25/J25,-M25)),0)</f>
        <v>-33</v>
      </c>
    </row>
    <row r="26" spans="1:14" x14ac:dyDescent="0.25">
      <c r="A26" s="69">
        <f>Results!A26</f>
        <v>24</v>
      </c>
      <c r="B26" s="91">
        <f>Results!DA26</f>
        <v>44108</v>
      </c>
      <c r="C26" s="72" t="str">
        <f>Results!D26</f>
        <v>Holstein Kiel</v>
      </c>
      <c r="D26" s="72" t="str">
        <f>Results!G26</f>
        <v>Fortuna Dusseldorf</v>
      </c>
      <c r="E26" s="132">
        <f>Results!H26</f>
        <v>2</v>
      </c>
      <c r="F26" s="132">
        <f>Results!I26</f>
        <v>1</v>
      </c>
      <c r="G26" s="80" t="str">
        <f>Results!AX26</f>
        <v>53/25</v>
      </c>
      <c r="H26" s="365">
        <f>Results!$AS26</f>
        <v>0.3171601555640704</v>
      </c>
      <c r="I26" s="366">
        <f>Results!BB26</f>
        <v>67</v>
      </c>
      <c r="J26" s="367">
        <f>Results!BC26</f>
        <v>25</v>
      </c>
      <c r="K26" s="365">
        <f>Results!$BG26</f>
        <v>0.25902177737811316</v>
      </c>
      <c r="L26" s="187">
        <f t="shared" si="0"/>
        <v>0.11008124672631697</v>
      </c>
      <c r="M26" s="83">
        <f>IF(AND(B26&gt;=ExFrom,B26&lt;=ExTo),0,IF(AND(L26&gt;Risk/2,H26&gt;DFactor,Results!F26&gt;Start,Results!C26&lt;=(Rounds-End),Results!F26&lt;=(Rounds-End)),ROUND(Stake*H26,0),0))</f>
        <v>32</v>
      </c>
      <c r="N26" s="368">
        <f>IFERROR(IF(Results!J26="",0,IF(Results!J26=2,M26*I26/J26,-M26)),0)</f>
        <v>-32</v>
      </c>
    </row>
    <row r="27" spans="1:14" x14ac:dyDescent="0.25">
      <c r="A27" s="69">
        <f>Results!A27</f>
        <v>25</v>
      </c>
      <c r="B27" s="91">
        <f>Results!DA27</f>
        <v>44108</v>
      </c>
      <c r="C27" s="72" t="str">
        <f>Results!D27</f>
        <v>Wurzburger Kickers</v>
      </c>
      <c r="D27" s="72" t="str">
        <f>Results!G27</f>
        <v>Greuther Furth</v>
      </c>
      <c r="E27" s="132">
        <f>Results!H27</f>
        <v>2</v>
      </c>
      <c r="F27" s="132">
        <f>Results!I27</f>
        <v>2</v>
      </c>
      <c r="G27" s="80" t="str">
        <f>Results!AX27</f>
        <v>11/5</v>
      </c>
      <c r="H27" s="365">
        <f>Results!$AS27</f>
        <v>0.30958031441903255</v>
      </c>
      <c r="I27" s="366">
        <f>Results!BB27</f>
        <v>13</v>
      </c>
      <c r="J27" s="367">
        <f>Results!BC27</f>
        <v>5</v>
      </c>
      <c r="K27" s="365">
        <f>Results!$BG27</f>
        <v>0.26458594730238394</v>
      </c>
      <c r="L27" s="187">
        <f t="shared" si="0"/>
        <v>7.4966356681159071E-2</v>
      </c>
      <c r="M27" s="83">
        <f>IF(AND(B27&gt;=ExFrom,B27&lt;=ExTo),0,IF(AND(L27&gt;Risk/2,H27&gt;DFactor,Results!F27&gt;Start,Results!C27&lt;=(Rounds-End),Results!F27&lt;=(Rounds-End)),ROUND(Stake*H27,0),0))</f>
        <v>31</v>
      </c>
      <c r="N27" s="368">
        <f>IFERROR(IF(Results!J27="",0,IF(Results!J27=2,M27*I27/J27,-M27)),0)</f>
        <v>80.599999999999994</v>
      </c>
    </row>
    <row r="28" spans="1:14" x14ac:dyDescent="0.25">
      <c r="A28" s="69">
        <f>Results!A28</f>
        <v>26</v>
      </c>
      <c r="B28" s="91">
        <f>Results!DA28</f>
        <v>44109</v>
      </c>
      <c r="C28" s="72" t="str">
        <f>Results!D28</f>
        <v>Nurnberg</v>
      </c>
      <c r="D28" s="72" t="str">
        <f>Results!G28</f>
        <v>Darmstadt 98</v>
      </c>
      <c r="E28" s="132">
        <f>Results!H28</f>
        <v>2</v>
      </c>
      <c r="F28" s="132">
        <f>Results!I28</f>
        <v>3</v>
      </c>
      <c r="G28" s="80" t="str">
        <f>Results!AX28</f>
        <v>46/25</v>
      </c>
      <c r="H28" s="365">
        <f>Results!$AS28</f>
        <v>0.35079751367981116</v>
      </c>
      <c r="I28" s="366">
        <f>Results!BB28</f>
        <v>66</v>
      </c>
      <c r="J28" s="367">
        <f>Results!BC28</f>
        <v>25</v>
      </c>
      <c r="K28" s="365">
        <f>Results!$BG28</f>
        <v>0.26163761127596441</v>
      </c>
      <c r="L28" s="187">
        <f t="shared" si="0"/>
        <v>0.18701990805651658</v>
      </c>
      <c r="M28" s="83">
        <f>IF(AND(B28&gt;=ExFrom,B28&lt;=ExTo),0,IF(AND(L28&gt;Risk/2,H28&gt;DFactor,Results!F28&gt;Start,Results!C28&lt;=(Rounds-End),Results!F28&lt;=(Rounds-End)),ROUND(Stake*H28,0),0))</f>
        <v>35</v>
      </c>
      <c r="N28" s="368">
        <f>IFERROR(IF(Results!J28="",0,IF(Results!J28=2,M28*I28/J28,-M28)),0)</f>
        <v>-35</v>
      </c>
    </row>
    <row r="29" spans="1:14" x14ac:dyDescent="0.25">
      <c r="A29" s="69">
        <f>Results!A29</f>
        <v>27</v>
      </c>
      <c r="B29" s="91">
        <f>Results!DA29</f>
        <v>44121</v>
      </c>
      <c r="C29" s="72" t="str">
        <f>Results!D29</f>
        <v>Eintracht Braunschweig</v>
      </c>
      <c r="D29" s="72" t="str">
        <f>Results!G29</f>
        <v>Bochum</v>
      </c>
      <c r="E29" s="132">
        <f>Results!H29</f>
        <v>2</v>
      </c>
      <c r="F29" s="132">
        <f>Results!I29</f>
        <v>1</v>
      </c>
      <c r="G29" s="80" t="str">
        <f>Results!AX29</f>
        <v>2/1</v>
      </c>
      <c r="H29" s="365">
        <f>Results!$AS29</f>
        <v>0.33317868878985268</v>
      </c>
      <c r="I29" s="366">
        <f>Results!BB29</f>
        <v>66</v>
      </c>
      <c r="J29" s="367">
        <f>Results!BC29</f>
        <v>25</v>
      </c>
      <c r="K29" s="365">
        <f>Results!$BG29</f>
        <v>0.26116190702368941</v>
      </c>
      <c r="L29" s="187">
        <f t="shared" si="0"/>
        <v>0.14183049957058605</v>
      </c>
      <c r="M29" s="83">
        <f>IF(AND(B29&gt;=ExFrom,B29&lt;=ExTo),0,IF(AND(L29&gt;Risk/2,H29&gt;DFactor,Results!F29&gt;Start,Results!C29&lt;=(Rounds-End),Results!F29&lt;=(Rounds-End)),ROUND(Stake*H29,0),0))</f>
        <v>33</v>
      </c>
      <c r="N29" s="368">
        <f>IFERROR(IF(Results!J29="",0,IF(Results!J29=2,M29*I29/J29,-M29)),0)</f>
        <v>-33</v>
      </c>
    </row>
    <row r="30" spans="1:14" x14ac:dyDescent="0.25">
      <c r="A30" s="69">
        <f>Results!A30</f>
        <v>28</v>
      </c>
      <c r="B30" s="91">
        <f>Results!DA30</f>
        <v>44121</v>
      </c>
      <c r="C30" s="72" t="str">
        <f>Results!D30</f>
        <v>Greuther Furth</v>
      </c>
      <c r="D30" s="72" t="str">
        <f>Results!G30</f>
        <v>Hamburger</v>
      </c>
      <c r="E30" s="132">
        <f>Results!H30</f>
        <v>0</v>
      </c>
      <c r="F30" s="132">
        <f>Results!I30</f>
        <v>1</v>
      </c>
      <c r="G30" s="80" t="str">
        <f>Results!AX30</f>
        <v>48/25</v>
      </c>
      <c r="H30" s="365">
        <f>Results!$AS30</f>
        <v>0.34169044579970709</v>
      </c>
      <c r="I30" s="366">
        <f>Results!BB30</f>
        <v>71</v>
      </c>
      <c r="J30" s="367">
        <f>Results!BC30</f>
        <v>25</v>
      </c>
      <c r="K30" s="365">
        <f>Results!$BG30</f>
        <v>0.24803149606299216</v>
      </c>
      <c r="L30" s="187">
        <f t="shared" si="0"/>
        <v>0.20936496567712487</v>
      </c>
      <c r="M30" s="83">
        <f>IF(AND(B30&gt;=ExFrom,B30&lt;=ExTo),0,IF(AND(L30&gt;Risk/2,H30&gt;DFactor,Results!F30&gt;Start,Results!C30&lt;=(Rounds-End),Results!F30&lt;=(Rounds-End)),ROUND(Stake*H30,0),0))</f>
        <v>34</v>
      </c>
      <c r="N30" s="368">
        <f>IFERROR(IF(Results!J30="",0,IF(Results!J30=2,M30*I30/J30,-M30)),0)</f>
        <v>-34</v>
      </c>
    </row>
    <row r="31" spans="1:14" x14ac:dyDescent="0.25">
      <c r="A31" s="69">
        <f>Results!A31</f>
        <v>29</v>
      </c>
      <c r="B31" s="91">
        <f>Results!DA31</f>
        <v>44121</v>
      </c>
      <c r="C31" s="72" t="str">
        <f>Results!D31</f>
        <v>Karlsruher</v>
      </c>
      <c r="D31" s="72" t="str">
        <f>Results!G31</f>
        <v>Sandhausen</v>
      </c>
      <c r="E31" s="132">
        <f>Results!H31</f>
        <v>3</v>
      </c>
      <c r="F31" s="132">
        <f>Results!I31</f>
        <v>0</v>
      </c>
      <c r="G31" s="80" t="str">
        <f>Results!AX31</f>
        <v>99/50</v>
      </c>
      <c r="H31" s="365">
        <f>Results!$AS31</f>
        <v>0.33398436569510026</v>
      </c>
      <c r="I31" s="366">
        <f>Results!BB31</f>
        <v>49</v>
      </c>
      <c r="J31" s="367">
        <f>Results!BC31</f>
        <v>20</v>
      </c>
      <c r="K31" s="365">
        <f>Results!$BG31</f>
        <v>0.27577831096892685</v>
      </c>
      <c r="L31" s="187">
        <f t="shared" si="0"/>
        <v>0.10154693298860613</v>
      </c>
      <c r="M31" s="83">
        <f>IF(AND(B31&gt;=ExFrom,B31&lt;=ExTo),0,IF(AND(L31&gt;Risk/2,H31&gt;DFactor,Results!F31&gt;Start,Results!C31&lt;=(Rounds-End),Results!F31&lt;=(Rounds-End)),ROUND(Stake*H31,0),0))</f>
        <v>33</v>
      </c>
      <c r="N31" s="368">
        <f>IFERROR(IF(Results!J31="",0,IF(Results!J31=2,M31*I31/J31,-M31)),0)</f>
        <v>-33</v>
      </c>
    </row>
    <row r="32" spans="1:14" x14ac:dyDescent="0.25">
      <c r="A32" s="69">
        <f>Results!A32</f>
        <v>30</v>
      </c>
      <c r="B32" s="91">
        <f>Results!DA32</f>
        <v>44122</v>
      </c>
      <c r="C32" s="72" t="str">
        <f>Results!D32</f>
        <v>Erzgebirge Aue</v>
      </c>
      <c r="D32" s="72" t="str">
        <f>Results!G32</f>
        <v>Heidenheim</v>
      </c>
      <c r="E32" s="132">
        <f>Results!H32</f>
        <v>2</v>
      </c>
      <c r="F32" s="132">
        <f>Results!I32</f>
        <v>1</v>
      </c>
      <c r="G32" s="80" t="str">
        <f>Results!AX32</f>
        <v>11/5</v>
      </c>
      <c r="H32" s="365">
        <f>Results!$AS32</f>
        <v>0.31157862533696501</v>
      </c>
      <c r="I32" s="366">
        <f>Results!BB32</f>
        <v>63</v>
      </c>
      <c r="J32" s="367">
        <f>Results!BC32</f>
        <v>25</v>
      </c>
      <c r="K32" s="365">
        <f>Results!$BG32</f>
        <v>0.27075674990493093</v>
      </c>
      <c r="L32" s="187">
        <f t="shared" si="0"/>
        <v>6.3452049914272085E-2</v>
      </c>
      <c r="M32" s="83">
        <f>IF(AND(B32&gt;=ExFrom,B32&lt;=ExTo),0,IF(AND(L32&gt;Risk/2,H32&gt;DFactor,Results!F32&gt;Start,Results!C32&lt;=(Rounds-End),Results!F32&lt;=(Rounds-End)),ROUND(Stake*H32,0),0))</f>
        <v>31</v>
      </c>
      <c r="N32" s="368">
        <f>IFERROR(IF(Results!J32="",0,IF(Results!J32=2,M32*I32/J32,-M32)),0)</f>
        <v>-31</v>
      </c>
    </row>
    <row r="33" spans="1:14" x14ac:dyDescent="0.25">
      <c r="A33" s="69">
        <f>Results!A33</f>
        <v>31</v>
      </c>
      <c r="B33" s="91">
        <f>Results!DA33</f>
        <v>44122</v>
      </c>
      <c r="C33" s="72" t="str">
        <f>Results!D33</f>
        <v>Fortuna Dusseldorf</v>
      </c>
      <c r="D33" s="72" t="str">
        <f>Results!G33</f>
        <v>Jahn Regensburg</v>
      </c>
      <c r="E33" s="132">
        <f>Results!H33</f>
        <v>2</v>
      </c>
      <c r="F33" s="132">
        <f>Results!I33</f>
        <v>2</v>
      </c>
      <c r="G33" s="80" t="str">
        <f>Results!AX33</f>
        <v>11/5</v>
      </c>
      <c r="H33" s="365">
        <f>Results!$AS33</f>
        <v>0.31176265986592644</v>
      </c>
      <c r="I33" s="366">
        <f>Results!BB33</f>
        <v>74</v>
      </c>
      <c r="J33" s="367">
        <f>Results!BC33</f>
        <v>25</v>
      </c>
      <c r="K33" s="365">
        <f>Results!$BG33</f>
        <v>0.24021962937542896</v>
      </c>
      <c r="L33" s="187">
        <f t="shared" si="0"/>
        <v>0.15385672965319225</v>
      </c>
      <c r="M33" s="83">
        <f>IF(AND(B33&gt;=ExFrom,B33&lt;=ExTo),0,IF(AND(L33&gt;Risk/2,H33&gt;DFactor,Results!F33&gt;Start,Results!C33&lt;=(Rounds-End),Results!F33&lt;=(Rounds-End)),ROUND(Stake*H33,0),0))</f>
        <v>31</v>
      </c>
      <c r="N33" s="368">
        <f>IFERROR(IF(Results!J33="",0,IF(Results!J33=2,M33*I33/J33,-M33)),0)</f>
        <v>91.76</v>
      </c>
    </row>
    <row r="34" spans="1:14" hidden="1" x14ac:dyDescent="0.25">
      <c r="A34" s="69">
        <f>Results!A34</f>
        <v>32</v>
      </c>
      <c r="B34" s="91">
        <f>Results!DA34</f>
        <v>44122</v>
      </c>
      <c r="C34" s="72" t="str">
        <f>Results!D34</f>
        <v>Paderborn 07</v>
      </c>
      <c r="D34" s="72" t="str">
        <f>Results!G34</f>
        <v>Hannover 96</v>
      </c>
      <c r="E34" s="132">
        <f>Results!H34</f>
        <v>1</v>
      </c>
      <c r="F34" s="132">
        <f>Results!I34</f>
        <v>0</v>
      </c>
      <c r="G34" s="80" t="str">
        <f>Results!AX34</f>
        <v>13/5</v>
      </c>
      <c r="H34" s="365">
        <f>Results!$AS34</f>
        <v>0.27729764026402959</v>
      </c>
      <c r="I34" s="366">
        <f>Results!BB34</f>
        <v>68</v>
      </c>
      <c r="J34" s="367">
        <f>Results!BC34</f>
        <v>25</v>
      </c>
      <c r="K34" s="365">
        <f>Results!$BG34</f>
        <v>0.25614277489925158</v>
      </c>
      <c r="L34" s="187">
        <f t="shared" si="0"/>
        <v>2.0147595969638603E-2</v>
      </c>
      <c r="M34" s="83">
        <f>IF(AND(B34&gt;=ExFrom,B34&lt;=ExTo),0,IF(AND(L34&gt;Risk/2,H34&gt;DFactor,Results!F34&gt;Start,Results!C34&lt;=(Rounds-End),Results!F34&lt;=(Rounds-End)),ROUND(Stake*H34,0),0))</f>
        <v>0</v>
      </c>
      <c r="N34" s="368">
        <f>IFERROR(IF(Results!J34="",0,IF(Results!J34=2,M34*I34/J34,-M34)),0)</f>
        <v>0</v>
      </c>
    </row>
    <row r="35" spans="1:14" hidden="1" x14ac:dyDescent="0.25">
      <c r="A35" s="69">
        <f>Results!A35</f>
        <v>33</v>
      </c>
      <c r="B35" s="91">
        <f>Results!DA35</f>
        <v>44122</v>
      </c>
      <c r="C35" s="72" t="str">
        <f>Results!D35</f>
        <v>Wurzburger Kickers</v>
      </c>
      <c r="D35" s="72" t="str">
        <f>Results!G35</f>
        <v>Holstein Kiel</v>
      </c>
      <c r="E35" s="132">
        <f>Results!H35</f>
        <v>0</v>
      </c>
      <c r="F35" s="132">
        <f>Results!I35</f>
        <v>2</v>
      </c>
      <c r="G35" s="80" t="str">
        <f>Results!AX35</f>
        <v>13/5</v>
      </c>
      <c r="H35" s="365">
        <f>Results!$AS35</f>
        <v>0.27655238215874522</v>
      </c>
      <c r="I35" s="366">
        <f>Results!BB35</f>
        <v>57</v>
      </c>
      <c r="J35" s="367">
        <f>Results!BC35</f>
        <v>20</v>
      </c>
      <c r="K35" s="365">
        <f>Results!$BG35</f>
        <v>0.2471731799246181</v>
      </c>
      <c r="L35" s="187">
        <f t="shared" si="0"/>
        <v>4.1313493225739552E-2</v>
      </c>
      <c r="M35" s="83">
        <f>IF(AND(B35&gt;=ExFrom,B35&lt;=ExTo),0,IF(AND(L35&gt;Risk/2,H35&gt;DFactor,Results!F35&gt;Start,Results!C35&lt;=(Rounds-End),Results!F35&lt;=(Rounds-End)),ROUND(Stake*H35,0),0))</f>
        <v>0</v>
      </c>
      <c r="N35" s="368">
        <f>IFERROR(IF(Results!J35="",0,IF(Results!J35=2,M35*I35/J35,-M35)),0)</f>
        <v>0</v>
      </c>
    </row>
    <row r="36" spans="1:14" x14ac:dyDescent="0.25">
      <c r="A36" s="69">
        <f>Results!A36</f>
        <v>34</v>
      </c>
      <c r="B36" s="91">
        <f>Results!DA36</f>
        <v>44123</v>
      </c>
      <c r="C36" s="72" t="str">
        <f>Results!D36</f>
        <v>St Pauli</v>
      </c>
      <c r="D36" s="72" t="str">
        <f>Results!G36</f>
        <v>Nurnberg</v>
      </c>
      <c r="E36" s="132">
        <f>Results!H36</f>
        <v>2</v>
      </c>
      <c r="F36" s="132">
        <f>Results!I36</f>
        <v>2</v>
      </c>
      <c r="G36" s="80" t="str">
        <f>Results!AX36</f>
        <v>47/25</v>
      </c>
      <c r="H36" s="365">
        <f>Results!$AS36</f>
        <v>0.34535403194244785</v>
      </c>
      <c r="I36" s="366">
        <f>Results!BB36</f>
        <v>64</v>
      </c>
      <c r="J36" s="367">
        <f>Results!BC36</f>
        <v>25</v>
      </c>
      <c r="K36" s="365">
        <f>Results!$BG36</f>
        <v>0.26725485772188778</v>
      </c>
      <c r="L36" s="187">
        <f t="shared" si="0"/>
        <v>0.15435270602078463</v>
      </c>
      <c r="M36" s="83">
        <f>IF(AND(B36&gt;=ExFrom,B36&lt;=ExTo),0,IF(AND(L36&gt;Risk/2,H36&gt;DFactor,Results!F36&gt;Start,Results!C36&lt;=(Rounds-End),Results!F36&lt;=(Rounds-End)),ROUND(Stake*H36,0),0))</f>
        <v>35</v>
      </c>
      <c r="N36" s="368">
        <f>IFERROR(IF(Results!J36="",0,IF(Results!J36=2,M36*I36/J36,-M36)),0)</f>
        <v>89.6</v>
      </c>
    </row>
    <row r="37" spans="1:14" hidden="1" x14ac:dyDescent="0.25">
      <c r="A37" s="69">
        <f>Results!A37</f>
        <v>35</v>
      </c>
      <c r="B37" s="91">
        <f>Results!DA37</f>
        <v>44125</v>
      </c>
      <c r="C37" s="72" t="str">
        <f>Results!D37</f>
        <v>Hamburger</v>
      </c>
      <c r="D37" s="72" t="str">
        <f>Results!G37</f>
        <v>Erzgebirge Aue</v>
      </c>
      <c r="E37" s="132">
        <f>Results!H37</f>
        <v>3</v>
      </c>
      <c r="F37" s="132">
        <f>Results!I37</f>
        <v>0</v>
      </c>
      <c r="G37" s="80" t="str">
        <f>Results!AX37</f>
        <v>17/5</v>
      </c>
      <c r="H37" s="365">
        <f>Results!$AS37</f>
        <v>0.22586993055726101</v>
      </c>
      <c r="I37" s="366">
        <f>Results!BB37</f>
        <v>67</v>
      </c>
      <c r="J37" s="367">
        <f>Results!BC37</f>
        <v>20</v>
      </c>
      <c r="K37" s="365">
        <f>Results!$BG37</f>
        <v>0.21890148339833071</v>
      </c>
      <c r="L37" s="187">
        <f t="shared" si="0"/>
        <v>-1.070540078896417E-2</v>
      </c>
      <c r="M37" s="83">
        <f>IF(AND(B37&gt;=ExFrom,B37&lt;=ExTo),0,IF(AND(L37&gt;Risk/2,H37&gt;DFactor,Results!F37&gt;Start,Results!C37&lt;=(Rounds-End),Results!F37&lt;=(Rounds-End)),ROUND(Stake*H37,0),0))</f>
        <v>0</v>
      </c>
      <c r="N37" s="368">
        <f>IFERROR(IF(Results!J37="",0,IF(Results!J37=2,M37*I37/J37,-M37)),0)</f>
        <v>0</v>
      </c>
    </row>
    <row r="38" spans="1:14" x14ac:dyDescent="0.25">
      <c r="A38" s="69">
        <f>Results!A38</f>
        <v>36</v>
      </c>
      <c r="B38" s="91">
        <f>Results!DA38</f>
        <v>44127</v>
      </c>
      <c r="C38" s="72" t="str">
        <f>Results!D38</f>
        <v>Jahn Regensburg</v>
      </c>
      <c r="D38" s="72" t="str">
        <f>Results!G38</f>
        <v>Eintracht Braunschweig</v>
      </c>
      <c r="E38" s="132">
        <f>Results!H38</f>
        <v>3</v>
      </c>
      <c r="F38" s="132">
        <f>Results!I38</f>
        <v>0</v>
      </c>
      <c r="G38" s="80" t="str">
        <f>Results!AX38</f>
        <v>54/25</v>
      </c>
      <c r="H38" s="365">
        <f>Results!$AS38</f>
        <v>0.31608590984641816</v>
      </c>
      <c r="I38" s="366">
        <f>Results!BB38</f>
        <v>67</v>
      </c>
      <c r="J38" s="367">
        <f>Results!BC38</f>
        <v>25</v>
      </c>
      <c r="K38" s="365">
        <f>Results!$BG38</f>
        <v>0.25858256720586525</v>
      </c>
      <c r="L38" s="187">
        <f t="shared" si="0"/>
        <v>0.10739007561652619</v>
      </c>
      <c r="M38" s="83">
        <f>IF(AND(B38&gt;=ExFrom,B38&lt;=ExTo),0,IF(AND(L38&gt;Risk/2,H38&gt;DFactor,Results!F38&gt;Start,Results!C38&lt;=(Rounds-End),Results!F38&lt;=(Rounds-End)),ROUND(Stake*H38,0),0))</f>
        <v>32</v>
      </c>
      <c r="N38" s="368">
        <f>IFERROR(IF(Results!J38="",0,IF(Results!J38=2,M38*I38/J38,-M38)),0)</f>
        <v>-32</v>
      </c>
    </row>
    <row r="39" spans="1:14" x14ac:dyDescent="0.25">
      <c r="A39" s="69">
        <f>Results!A39</f>
        <v>37</v>
      </c>
      <c r="B39" s="91">
        <f>Results!DA39</f>
        <v>44127</v>
      </c>
      <c r="C39" s="72" t="str">
        <f>Results!D39</f>
        <v>Nurnberg</v>
      </c>
      <c r="D39" s="72" t="str">
        <f>Results!G39</f>
        <v>Karlsruher</v>
      </c>
      <c r="E39" s="132">
        <f>Results!H39</f>
        <v>1</v>
      </c>
      <c r="F39" s="132">
        <f>Results!I39</f>
        <v>1</v>
      </c>
      <c r="G39" s="80" t="str">
        <f>Results!AX39</f>
        <v>47/25</v>
      </c>
      <c r="H39" s="365">
        <f>Results!$AS39</f>
        <v>0.3469455340373826</v>
      </c>
      <c r="I39" s="366">
        <f>Results!BB39</f>
        <v>63</v>
      </c>
      <c r="J39" s="367">
        <f>Results!BC39</f>
        <v>25</v>
      </c>
      <c r="K39" s="365">
        <f>Results!$BG39</f>
        <v>0.27027027027027029</v>
      </c>
      <c r="L39" s="187">
        <f t="shared" si="0"/>
        <v>0.14900469120283494</v>
      </c>
      <c r="M39" s="83">
        <f>IF(AND(B39&gt;=ExFrom,B39&lt;=ExTo),0,IF(AND(L39&gt;Risk/2,H39&gt;DFactor,Results!F39&gt;Start,Results!C39&lt;=(Rounds-End),Results!F39&lt;=(Rounds-End)),ROUND(Stake*H39,0),0))</f>
        <v>35</v>
      </c>
      <c r="N39" s="368">
        <f>IFERROR(IF(Results!J39="",0,IF(Results!J39=2,M39*I39/J39,-M39)),0)</f>
        <v>88.2</v>
      </c>
    </row>
    <row r="40" spans="1:14" x14ac:dyDescent="0.25">
      <c r="A40" s="69">
        <f>Results!A40</f>
        <v>38</v>
      </c>
      <c r="B40" s="91">
        <f>Results!DA40</f>
        <v>44128</v>
      </c>
      <c r="C40" s="72" t="str">
        <f>Results!D40</f>
        <v>Darmstadt 98</v>
      </c>
      <c r="D40" s="72" t="str">
        <f>Results!G40</f>
        <v>St Pauli</v>
      </c>
      <c r="E40" s="132">
        <f>Results!H40</f>
        <v>2</v>
      </c>
      <c r="F40" s="132">
        <f>Results!I40</f>
        <v>2</v>
      </c>
      <c r="G40" s="80" t="str">
        <f>Results!AX40</f>
        <v>2/1</v>
      </c>
      <c r="H40" s="365">
        <f>Results!$AS40</f>
        <v>0.33280640790067645</v>
      </c>
      <c r="I40" s="366">
        <f>Results!BB40</f>
        <v>68</v>
      </c>
      <c r="J40" s="367">
        <f>Results!BC40</f>
        <v>25</v>
      </c>
      <c r="K40" s="365">
        <f>Results!$BG40</f>
        <v>0.25589274129604267</v>
      </c>
      <c r="L40" s="187">
        <f t="shared" si="0"/>
        <v>0.15863051030485764</v>
      </c>
      <c r="M40" s="83">
        <f>IF(AND(B40&gt;=ExFrom,B40&lt;=ExTo),0,IF(AND(L40&gt;Risk/2,H40&gt;DFactor,Results!F40&gt;Start,Results!C40&lt;=(Rounds-End),Results!F40&lt;=(Rounds-End)),ROUND(Stake*H40,0),0))</f>
        <v>33</v>
      </c>
      <c r="N40" s="368">
        <f>IFERROR(IF(Results!J40="",0,IF(Results!J40=2,M40*I40/J40,-M40)),0)</f>
        <v>89.76</v>
      </c>
    </row>
    <row r="41" spans="1:14" hidden="1" x14ac:dyDescent="0.25">
      <c r="A41" s="69">
        <f>Results!A41</f>
        <v>39</v>
      </c>
      <c r="B41" s="91">
        <f>Results!DA41</f>
        <v>44128</v>
      </c>
      <c r="C41" s="72" t="str">
        <f>Results!D41</f>
        <v>Hamburger</v>
      </c>
      <c r="D41" s="72" t="str">
        <f>Results!G41</f>
        <v>Wurzburger Kickers</v>
      </c>
      <c r="E41" s="132">
        <f>Results!H41</f>
        <v>3</v>
      </c>
      <c r="F41" s="132">
        <f>Results!I41</f>
        <v>1</v>
      </c>
      <c r="G41" s="80" t="str">
        <f>Results!AX41</f>
        <v>33/10</v>
      </c>
      <c r="H41" s="365">
        <f>Results!$AS41</f>
        <v>0.23207760084815399</v>
      </c>
      <c r="I41" s="366">
        <f>Results!BB41</f>
        <v>39</v>
      </c>
      <c r="J41" s="367">
        <f>Results!BC41</f>
        <v>10</v>
      </c>
      <c r="K41" s="365">
        <f>Results!$BG41</f>
        <v>0.19428183253081857</v>
      </c>
      <c r="L41" s="187">
        <f t="shared" si="0"/>
        <v>8.4508353051716167E-2</v>
      </c>
      <c r="M41" s="83">
        <f>IF(AND(B41&gt;=ExFrom,B41&lt;=ExTo),0,IF(AND(L41&gt;Risk/2,H41&gt;DFactor,Results!F41&gt;Start,Results!C41&lt;=(Rounds-End),Results!F41&lt;=(Rounds-End)),ROUND(Stake*H41,0),0))</f>
        <v>0</v>
      </c>
      <c r="N41" s="368">
        <f>IFERROR(IF(Results!J41="",0,IF(Results!J41=2,M41*I41/J41,-M41)),0)</f>
        <v>0</v>
      </c>
    </row>
    <row r="42" spans="1:14" x14ac:dyDescent="0.25">
      <c r="A42" s="69">
        <f>Results!A42</f>
        <v>40</v>
      </c>
      <c r="B42" s="91">
        <f>Results!DA42</f>
        <v>44128</v>
      </c>
      <c r="C42" s="72" t="str">
        <f>Results!D42</f>
        <v>Hannover 96</v>
      </c>
      <c r="D42" s="72" t="str">
        <f>Results!G42</f>
        <v>Fortuna Dusseldorf</v>
      </c>
      <c r="E42" s="132">
        <f>Results!H42</f>
        <v>3</v>
      </c>
      <c r="F42" s="132">
        <f>Results!I42</f>
        <v>0</v>
      </c>
      <c r="G42" s="80" t="str">
        <f>Results!AX42</f>
        <v>53/25</v>
      </c>
      <c r="H42" s="365">
        <f>Results!$AS42</f>
        <v>0.31682852876765133</v>
      </c>
      <c r="I42" s="366">
        <f>Results!BB42</f>
        <v>14</v>
      </c>
      <c r="J42" s="367">
        <f>Results!BC42</f>
        <v>5</v>
      </c>
      <c r="K42" s="365">
        <f>Results!$BG42</f>
        <v>0.25</v>
      </c>
      <c r="L42" s="187">
        <f t="shared" si="0"/>
        <v>0.1342825418927534</v>
      </c>
      <c r="M42" s="83">
        <f>IF(AND(B42&gt;=ExFrom,B42&lt;=ExTo),0,IF(AND(L42&gt;Risk/2,H42&gt;DFactor,Results!F42&gt;Start,Results!C42&lt;=(Rounds-End),Results!F42&lt;=(Rounds-End)),ROUND(Stake*H42,0),0))</f>
        <v>32</v>
      </c>
      <c r="N42" s="368">
        <f>IFERROR(IF(Results!J42="",0,IF(Results!J42=2,M42*I42/J42,-M42)),0)</f>
        <v>-32</v>
      </c>
    </row>
    <row r="43" spans="1:14" x14ac:dyDescent="0.25">
      <c r="A43" s="69">
        <f>Results!A43</f>
        <v>41</v>
      </c>
      <c r="B43" s="91">
        <f>Results!DA43</f>
        <v>44128</v>
      </c>
      <c r="C43" s="72" t="str">
        <f>Results!D43</f>
        <v>Holstein Kiel</v>
      </c>
      <c r="D43" s="72" t="str">
        <f>Results!G43</f>
        <v>Greuther Furth</v>
      </c>
      <c r="E43" s="132">
        <f>Results!H43</f>
        <v>1</v>
      </c>
      <c r="F43" s="132">
        <f>Results!I43</f>
        <v>3</v>
      </c>
      <c r="G43" s="80" t="str">
        <f>Results!AX43</f>
        <v>2/1</v>
      </c>
      <c r="H43" s="365">
        <f>Results!$AS43</f>
        <v>0.33104196870307417</v>
      </c>
      <c r="I43" s="366">
        <f>Results!BB43</f>
        <v>14</v>
      </c>
      <c r="J43" s="367">
        <f>Results!BC43</f>
        <v>5</v>
      </c>
      <c r="K43" s="365">
        <f>Results!$BG43</f>
        <v>0.25068353923014158</v>
      </c>
      <c r="L43" s="187">
        <f t="shared" si="0"/>
        <v>0.17167744776563743</v>
      </c>
      <c r="M43" s="83">
        <f>IF(AND(B43&gt;=ExFrom,B43&lt;=ExTo),0,IF(AND(L43&gt;Risk/2,H43&gt;DFactor,Results!F43&gt;Start,Results!C43&lt;=(Rounds-End),Results!F43&lt;=(Rounds-End)),ROUND(Stake*H43,0),0))</f>
        <v>33</v>
      </c>
      <c r="N43" s="368">
        <f>IFERROR(IF(Results!J43="",0,IF(Results!J43=2,M43*I43/J43,-M43)),0)</f>
        <v>-33</v>
      </c>
    </row>
    <row r="44" spans="1:14" x14ac:dyDescent="0.25">
      <c r="A44" s="69">
        <f>Results!A44</f>
        <v>42</v>
      </c>
      <c r="B44" s="91">
        <f>Results!DA44</f>
        <v>44129</v>
      </c>
      <c r="C44" s="72" t="str">
        <f>Results!D44</f>
        <v>Bochum</v>
      </c>
      <c r="D44" s="72" t="str">
        <f>Results!G44</f>
        <v>Erzgebirge Aue</v>
      </c>
      <c r="E44" s="132">
        <f>Results!H44</f>
        <v>2</v>
      </c>
      <c r="F44" s="132">
        <f>Results!I44</f>
        <v>0</v>
      </c>
      <c r="G44" s="80" t="str">
        <f>Results!AX44</f>
        <v>51/25</v>
      </c>
      <c r="H44" s="365">
        <f>Results!$AS44</f>
        <v>0.32497382100051064</v>
      </c>
      <c r="I44" s="366">
        <f>Results!BB44</f>
        <v>64</v>
      </c>
      <c r="J44" s="367">
        <f>Results!BC44</f>
        <v>25</v>
      </c>
      <c r="K44" s="365">
        <f>Results!$BG44</f>
        <v>0.26723842195540309</v>
      </c>
      <c r="L44" s="187">
        <f t="shared" si="0"/>
        <v>0.10394870299814966</v>
      </c>
      <c r="M44" s="83">
        <f>IF(AND(B44&gt;=ExFrom,B44&lt;=ExTo),0,IF(AND(L44&gt;Risk/2,H44&gt;DFactor,Results!F44&gt;Start,Results!C44&lt;=(Rounds-End),Results!F44&lt;=(Rounds-End)),ROUND(Stake*H44,0),0))</f>
        <v>32</v>
      </c>
      <c r="N44" s="368">
        <f>IFERROR(IF(Results!J44="",0,IF(Results!J44=2,M44*I44/J44,-M44)),0)</f>
        <v>-32</v>
      </c>
    </row>
    <row r="45" spans="1:14" x14ac:dyDescent="0.25">
      <c r="A45" s="69">
        <f>Results!A45</f>
        <v>43</v>
      </c>
      <c r="B45" s="91">
        <f>Results!DA45</f>
        <v>44129</v>
      </c>
      <c r="C45" s="72" t="str">
        <f>Results!D45</f>
        <v>Heidenheim</v>
      </c>
      <c r="D45" s="72" t="str">
        <f>Results!G45</f>
        <v>Osnabruck</v>
      </c>
      <c r="E45" s="132">
        <f>Results!H45</f>
        <v>1</v>
      </c>
      <c r="F45" s="132">
        <f>Results!I45</f>
        <v>1</v>
      </c>
      <c r="G45" s="80" t="str">
        <f>Results!AX45</f>
        <v>51/25</v>
      </c>
      <c r="H45" s="365">
        <f>Results!$AS45</f>
        <v>0.32874004966795251</v>
      </c>
      <c r="I45" s="366">
        <f>Results!BB45</f>
        <v>63</v>
      </c>
      <c r="J45" s="367">
        <f>Results!BC45</f>
        <v>25</v>
      </c>
      <c r="K45" s="365">
        <f>Results!$BG45</f>
        <v>0.27024256918346429</v>
      </c>
      <c r="L45" s="187">
        <f t="shared" si="0"/>
        <v>0.10441569823163077</v>
      </c>
      <c r="M45" s="83">
        <f>IF(AND(B45&gt;=ExFrom,B45&lt;=ExTo),0,IF(AND(L45&gt;Risk/2,H45&gt;DFactor,Results!F45&gt;Start,Results!C45&lt;=(Rounds-End),Results!F45&lt;=(Rounds-End)),ROUND(Stake*H45,0),0))</f>
        <v>33</v>
      </c>
      <c r="N45" s="368">
        <f>IFERROR(IF(Results!J45="",0,IF(Results!J45=2,M45*I45/J45,-M45)),0)</f>
        <v>83.16</v>
      </c>
    </row>
    <row r="46" spans="1:14" x14ac:dyDescent="0.25">
      <c r="A46" s="69">
        <f>Results!A46</f>
        <v>44</v>
      </c>
      <c r="B46" s="91">
        <f>Results!DA46</f>
        <v>44129</v>
      </c>
      <c r="C46" s="72" t="str">
        <f>Results!D46</f>
        <v>Sandhausen</v>
      </c>
      <c r="D46" s="72" t="str">
        <f>Results!G46</f>
        <v>Paderborn 07</v>
      </c>
      <c r="E46" s="132">
        <f>Results!H46</f>
        <v>1</v>
      </c>
      <c r="F46" s="132">
        <f>Results!I46</f>
        <v>1</v>
      </c>
      <c r="G46" s="80" t="str">
        <f>Results!AX46</f>
        <v>54/25</v>
      </c>
      <c r="H46" s="365">
        <f>Results!$AS46</f>
        <v>0.316352689113991</v>
      </c>
      <c r="I46" s="366">
        <f>Results!BB46</f>
        <v>64</v>
      </c>
      <c r="J46" s="367">
        <f>Results!BC46</f>
        <v>25</v>
      </c>
      <c r="K46" s="365">
        <f>Results!$BG46</f>
        <v>0.26734067860272942</v>
      </c>
      <c r="L46" s="187">
        <f t="shared" si="0"/>
        <v>8.3072104625091556E-2</v>
      </c>
      <c r="M46" s="83">
        <f>IF(AND(B46&gt;=ExFrom,B46&lt;=ExTo),0,IF(AND(L46&gt;Risk/2,H46&gt;DFactor,Results!F46&gt;Start,Results!C46&lt;=(Rounds-End),Results!F46&lt;=(Rounds-End)),ROUND(Stake*H46,0),0))</f>
        <v>32</v>
      </c>
      <c r="N46" s="368">
        <f>IFERROR(IF(Results!J46="",0,IF(Results!J46=2,M46*I46/J46,-M46)),0)</f>
        <v>81.92</v>
      </c>
    </row>
    <row r="47" spans="1:14" x14ac:dyDescent="0.25">
      <c r="A47" s="69">
        <f>Results!A47</f>
        <v>45</v>
      </c>
      <c r="B47" s="91">
        <f>Results!DA47</f>
        <v>44132</v>
      </c>
      <c r="C47" s="72" t="str">
        <f>Results!D47</f>
        <v>Osnabruck</v>
      </c>
      <c r="D47" s="72" t="str">
        <f>Results!G47</f>
        <v>Darmstadt 98</v>
      </c>
      <c r="E47" s="132">
        <f>Results!H47</f>
        <v>1</v>
      </c>
      <c r="F47" s="132">
        <f>Results!I47</f>
        <v>1</v>
      </c>
      <c r="G47" s="80" t="str">
        <f>Results!AX47</f>
        <v>91/50</v>
      </c>
      <c r="H47" s="365">
        <f>Results!$AS47</f>
        <v>0.35370467153192453</v>
      </c>
      <c r="I47" s="366">
        <f>Results!BB47</f>
        <v>13</v>
      </c>
      <c r="J47" s="367">
        <f>Results!BC47</f>
        <v>5</v>
      </c>
      <c r="K47" s="365">
        <f>Results!$BG47</f>
        <v>0.26452732003469209</v>
      </c>
      <c r="L47" s="187">
        <f t="shared" si="0"/>
        <v>0.1850086633858139</v>
      </c>
      <c r="M47" s="83">
        <f>IF(AND(B47&gt;=ExFrom,B47&lt;=ExTo),0,IF(AND(L47&gt;Risk/2,H47&gt;DFactor,Results!F47&gt;Start,Results!C47&lt;=(Rounds-End),Results!F47&lt;=(Rounds-End)),ROUND(Stake*H47,0),0))</f>
        <v>35</v>
      </c>
      <c r="N47" s="368">
        <f>IFERROR(IF(Results!J47="",0,IF(Results!J47=2,M47*I47/J47,-M47)),0)</f>
        <v>91</v>
      </c>
    </row>
    <row r="48" spans="1:14" x14ac:dyDescent="0.25">
      <c r="A48" s="69">
        <f>Results!A48</f>
        <v>46</v>
      </c>
      <c r="B48" s="91">
        <f>Results!DA48</f>
        <v>44134</v>
      </c>
      <c r="C48" s="72" t="str">
        <f>Results!D48</f>
        <v>Fortuna Dusseldorf</v>
      </c>
      <c r="D48" s="72" t="str">
        <f>Results!G48</f>
        <v>Heidenheim</v>
      </c>
      <c r="E48" s="132">
        <f>Results!H48</f>
        <v>1</v>
      </c>
      <c r="F48" s="132">
        <f>Results!I48</f>
        <v>0</v>
      </c>
      <c r="G48" s="80" t="str">
        <f>Results!AX48</f>
        <v>21/10</v>
      </c>
      <c r="H48" s="365">
        <f>Results!$AS48</f>
        <v>0.32085427386613308</v>
      </c>
      <c r="I48" s="366">
        <f>Results!BB48</f>
        <v>62</v>
      </c>
      <c r="J48" s="367">
        <f>Results!BC48</f>
        <v>25</v>
      </c>
      <c r="K48" s="365">
        <f>Results!$BG48</f>
        <v>0.27352959817467354</v>
      </c>
      <c r="L48" s="187">
        <f t="shared" si="0"/>
        <v>7.6987888795209541E-2</v>
      </c>
      <c r="M48" s="83">
        <f>IF(AND(B48&gt;=ExFrom,B48&lt;=ExTo),0,IF(AND(L48&gt;Risk/2,H48&gt;DFactor,Results!F48&gt;Start,Results!C48&lt;=(Rounds-End),Results!F48&lt;=(Rounds-End)),ROUND(Stake*H48,0),0))</f>
        <v>32</v>
      </c>
      <c r="N48" s="368">
        <f>IFERROR(IF(Results!J48="",0,IF(Results!J48=2,M48*I48/J48,-M48)),0)</f>
        <v>-32</v>
      </c>
    </row>
    <row r="49" spans="1:14" hidden="1" x14ac:dyDescent="0.25">
      <c r="A49" s="69">
        <f>Results!A49</f>
        <v>47</v>
      </c>
      <c r="B49" s="91">
        <f>Results!DA49</f>
        <v>44134</v>
      </c>
      <c r="C49" s="72" t="str">
        <f>Results!D49</f>
        <v>Hamburger</v>
      </c>
      <c r="D49" s="72" t="str">
        <f>Results!G49</f>
        <v>St Pauli</v>
      </c>
      <c r="E49" s="132">
        <f>Results!H49</f>
        <v>2</v>
      </c>
      <c r="F49" s="132">
        <f>Results!I49</f>
        <v>2</v>
      </c>
      <c r="G49" s="80" t="str">
        <f>Results!AX49</f>
        <v>3/1</v>
      </c>
      <c r="H49" s="365">
        <f>Results!$AS49</f>
        <v>0.24843099420550552</v>
      </c>
      <c r="I49" s="366">
        <f>Results!BB49</f>
        <v>67</v>
      </c>
      <c r="J49" s="367">
        <f>Results!BC49</f>
        <v>20</v>
      </c>
      <c r="K49" s="365">
        <f>Results!$BG49</f>
        <v>0.21904618624943581</v>
      </c>
      <c r="L49" s="187">
        <f t="shared" si="0"/>
        <v>5.0358475862432389E-2</v>
      </c>
      <c r="M49" s="83">
        <f>IF(AND(B49&gt;=ExFrom,B49&lt;=ExTo),0,IF(AND(L49&gt;Risk/2,H49&gt;DFactor,Results!F49&gt;Start,Results!C49&lt;=(Rounds-End),Results!F49&lt;=(Rounds-End)),ROUND(Stake*H49,0),0))</f>
        <v>0</v>
      </c>
      <c r="N49" s="368">
        <f>IFERROR(IF(Results!J49="",0,IF(Results!J49=2,M49*I49/J49,-M49)),0)</f>
        <v>0</v>
      </c>
    </row>
    <row r="50" spans="1:14" x14ac:dyDescent="0.25">
      <c r="A50" s="69">
        <f>Results!A50</f>
        <v>48</v>
      </c>
      <c r="B50" s="91">
        <f>Results!DA50</f>
        <v>44135</v>
      </c>
      <c r="C50" s="72" t="str">
        <f>Results!D50</f>
        <v>Eintracht Braunschweig</v>
      </c>
      <c r="D50" s="72" t="str">
        <f>Results!G50</f>
        <v>Nurnberg</v>
      </c>
      <c r="E50" s="132">
        <f>Results!H50</f>
        <v>3</v>
      </c>
      <c r="F50" s="132">
        <f>Results!I50</f>
        <v>2</v>
      </c>
      <c r="G50" s="80" t="str">
        <f>Results!AX50</f>
        <v>2/1</v>
      </c>
      <c r="H50" s="365">
        <f>Results!$AS50</f>
        <v>0.33053199744752676</v>
      </c>
      <c r="I50" s="366">
        <f>Results!BB50</f>
        <v>13</v>
      </c>
      <c r="J50" s="367">
        <f>Results!BC50</f>
        <v>5</v>
      </c>
      <c r="K50" s="365">
        <f>Results!$BG50</f>
        <v>0.26380931956741516</v>
      </c>
      <c r="L50" s="187">
        <f t="shared" si="0"/>
        <v>0.12634411908775808</v>
      </c>
      <c r="M50" s="83">
        <f>IF(AND(B50&gt;=ExFrom,B50&lt;=ExTo),0,IF(AND(L50&gt;Risk/2,H50&gt;DFactor,Results!F50&gt;Start,Results!C50&lt;=(Rounds-End),Results!F50&lt;=(Rounds-End)),ROUND(Stake*H50,0),0))</f>
        <v>33</v>
      </c>
      <c r="N50" s="368">
        <f>IFERROR(IF(Results!J50="",0,IF(Results!J50=2,M50*I50/J50,-M50)),0)</f>
        <v>-33</v>
      </c>
    </row>
    <row r="51" spans="1:14" hidden="1" x14ac:dyDescent="0.25">
      <c r="A51" s="69">
        <f>Results!A51</f>
        <v>49</v>
      </c>
      <c r="B51" s="91">
        <f>Results!DA51</f>
        <v>44135</v>
      </c>
      <c r="C51" s="72" t="str">
        <f>Results!D51</f>
        <v>Erzgebirge Aue</v>
      </c>
      <c r="D51" s="72" t="str">
        <f>Results!G51</f>
        <v>Holstein Kiel</v>
      </c>
      <c r="E51" s="132">
        <f>Results!H51</f>
        <v>1</v>
      </c>
      <c r="F51" s="132">
        <f>Results!I51</f>
        <v>1</v>
      </c>
      <c r="G51" s="80" t="str">
        <f>Results!AX51</f>
        <v>63/25</v>
      </c>
      <c r="H51" s="365">
        <f>Results!$AS51</f>
        <v>0.28314946492505411</v>
      </c>
      <c r="I51" s="366">
        <f>Results!BB51</f>
        <v>13</v>
      </c>
      <c r="J51" s="367">
        <f>Results!BC51</f>
        <v>5</v>
      </c>
      <c r="K51" s="365">
        <f>Results!$BG51</f>
        <v>0.26483233018056751</v>
      </c>
      <c r="L51" s="187">
        <f t="shared" si="0"/>
        <v>1.2406819479790283E-2</v>
      </c>
      <c r="M51" s="83">
        <f>IF(AND(B51&gt;=ExFrom,B51&lt;=ExTo),0,IF(AND(L51&gt;Risk/2,H51&gt;DFactor,Results!F51&gt;Start,Results!C51&lt;=(Rounds-End),Results!F51&lt;=(Rounds-End)),ROUND(Stake*H51,0),0))</f>
        <v>0</v>
      </c>
      <c r="N51" s="368">
        <f>IFERROR(IF(Results!J51="",0,IF(Results!J51=2,M51*I51/J51,-M51)),0)</f>
        <v>0</v>
      </c>
    </row>
    <row r="52" spans="1:14" x14ac:dyDescent="0.25">
      <c r="A52" s="69">
        <f>Results!A52</f>
        <v>50</v>
      </c>
      <c r="B52" s="91">
        <f>Results!DA52</f>
        <v>44135</v>
      </c>
      <c r="C52" s="72" t="str">
        <f>Results!D52</f>
        <v>Osnabruck</v>
      </c>
      <c r="D52" s="72" t="str">
        <f>Results!G52</f>
        <v>Sandhausen</v>
      </c>
      <c r="E52" s="132">
        <f>Results!H52</f>
        <v>2</v>
      </c>
      <c r="F52" s="132">
        <f>Results!I52</f>
        <v>1</v>
      </c>
      <c r="G52" s="80" t="str">
        <f>Results!AX52</f>
        <v>89/50</v>
      </c>
      <c r="H52" s="365">
        <f>Results!$AS52</f>
        <v>0.35726954610818645</v>
      </c>
      <c r="I52" s="366">
        <f>Results!BB52</f>
        <v>63</v>
      </c>
      <c r="J52" s="367">
        <f>Results!BC52</f>
        <v>25</v>
      </c>
      <c r="K52" s="365">
        <f>Results!$BG52</f>
        <v>0.27048363365976363</v>
      </c>
      <c r="L52" s="187">
        <f t="shared" si="0"/>
        <v>0.1748087183906902</v>
      </c>
      <c r="M52" s="83">
        <f>IF(AND(B52&gt;=ExFrom,B52&lt;=ExTo),0,IF(AND(L52&gt;Risk/2,H52&gt;DFactor,Results!F52&gt;Start,Results!C52&lt;=(Rounds-End),Results!F52&lt;=(Rounds-End)),ROUND(Stake*H52,0),0))</f>
        <v>36</v>
      </c>
      <c r="N52" s="368">
        <f>IFERROR(IF(Results!J52="",0,IF(Results!J52=2,M52*I52/J52,-M52)),0)</f>
        <v>-36</v>
      </c>
    </row>
    <row r="53" spans="1:14" x14ac:dyDescent="0.25">
      <c r="A53" s="69">
        <f>Results!A53</f>
        <v>51</v>
      </c>
      <c r="B53" s="91">
        <f>Results!DA53</f>
        <v>44135</v>
      </c>
      <c r="C53" s="72" t="str">
        <f>Results!D53</f>
        <v>Paderborn 07</v>
      </c>
      <c r="D53" s="72" t="str">
        <f>Results!G53</f>
        <v>Jahn Regensburg</v>
      </c>
      <c r="E53" s="132">
        <f>Results!H53</f>
        <v>3</v>
      </c>
      <c r="F53" s="132">
        <f>Results!I53</f>
        <v>1</v>
      </c>
      <c r="G53" s="80" t="str">
        <f>Results!AX53</f>
        <v>11/5</v>
      </c>
      <c r="H53" s="365">
        <f>Results!$AS53</f>
        <v>0.31229286345507357</v>
      </c>
      <c r="I53" s="366">
        <f>Results!BB53</f>
        <v>63</v>
      </c>
      <c r="J53" s="367">
        <f>Results!BC53</f>
        <v>25</v>
      </c>
      <c r="K53" s="365">
        <f>Results!$BG53</f>
        <v>0.27023498694516973</v>
      </c>
      <c r="L53" s="187">
        <f t="shared" si="0"/>
        <v>6.5136233267738597E-2</v>
      </c>
      <c r="M53" s="83">
        <f>IF(AND(B53&gt;=ExFrom,B53&lt;=ExTo),0,IF(AND(L53&gt;Risk/2,H53&gt;DFactor,Results!F53&gt;Start,Results!C53&lt;=(Rounds-End),Results!F53&lt;=(Rounds-End)),ROUND(Stake*H53,0),0))</f>
        <v>31</v>
      </c>
      <c r="N53" s="368">
        <f>IFERROR(IF(Results!J53="",0,IF(Results!J53=2,M53*I53/J53,-M53)),0)</f>
        <v>-31</v>
      </c>
    </row>
    <row r="54" spans="1:14" hidden="1" x14ac:dyDescent="0.25">
      <c r="A54" s="69">
        <f>Results!A54</f>
        <v>52</v>
      </c>
      <c r="B54" s="91">
        <f>Results!DA54</f>
        <v>44136</v>
      </c>
      <c r="C54" s="72" t="str">
        <f>Results!D54</f>
        <v>Greuther Furth</v>
      </c>
      <c r="D54" s="72" t="str">
        <f>Results!G54</f>
        <v>Hannover 96</v>
      </c>
      <c r="E54" s="132">
        <f>Results!H54</f>
        <v>4</v>
      </c>
      <c r="F54" s="132">
        <f>Results!I54</f>
        <v>1</v>
      </c>
      <c r="G54" s="80" t="str">
        <f>Results!AX54</f>
        <v>58/25</v>
      </c>
      <c r="H54" s="365">
        <f>Results!$AS54</f>
        <v>0.29862304768964137</v>
      </c>
      <c r="I54" s="366">
        <f>Results!BB54</f>
        <v>62</v>
      </c>
      <c r="J54" s="367">
        <f>Results!BC54</f>
        <v>25</v>
      </c>
      <c r="K54" s="365">
        <f>Results!$BG54</f>
        <v>0.27307099845959948</v>
      </c>
      <c r="L54" s="187">
        <f t="shared" si="0"/>
        <v>2.5458339959077946E-2</v>
      </c>
      <c r="M54" s="83">
        <f>IF(AND(B54&gt;=ExFrom,B54&lt;=ExTo),0,IF(AND(L54&gt;Risk/2,H54&gt;DFactor,Results!F54&gt;Start,Results!C54&lt;=(Rounds-End),Results!F54&lt;=(Rounds-End)),ROUND(Stake*H54,0),0))</f>
        <v>0</v>
      </c>
      <c r="N54" s="368">
        <f>IFERROR(IF(Results!J54="",0,IF(Results!J54=2,M54*I54/J54,-M54)),0)</f>
        <v>0</v>
      </c>
    </row>
    <row r="55" spans="1:14" x14ac:dyDescent="0.25">
      <c r="A55" s="69">
        <f>Results!A55</f>
        <v>53</v>
      </c>
      <c r="B55" s="91">
        <f>Results!DA55</f>
        <v>44136</v>
      </c>
      <c r="C55" s="72" t="str">
        <f>Results!D55</f>
        <v>Karlsruher</v>
      </c>
      <c r="D55" s="72" t="str">
        <f>Results!G55</f>
        <v>Darmstadt 98</v>
      </c>
      <c r="E55" s="132">
        <f>Results!H55</f>
        <v>3</v>
      </c>
      <c r="F55" s="132">
        <f>Results!I55</f>
        <v>4</v>
      </c>
      <c r="G55" s="80" t="str">
        <f>Results!AX55</f>
        <v>48/25</v>
      </c>
      <c r="H55" s="365">
        <f>Results!$AS55</f>
        <v>0.34023808955549184</v>
      </c>
      <c r="I55" s="366">
        <f>Results!BB55</f>
        <v>62</v>
      </c>
      <c r="J55" s="367">
        <f>Results!BC55</f>
        <v>25</v>
      </c>
      <c r="K55" s="365">
        <f>Results!$BG55</f>
        <v>0.27395613941146374</v>
      </c>
      <c r="L55" s="187">
        <f t="shared" si="0"/>
        <v>0.12332103724561529</v>
      </c>
      <c r="M55" s="83">
        <f>IF(AND(B55&gt;=ExFrom,B55&lt;=ExTo),0,IF(AND(L55&gt;Risk/2,H55&gt;DFactor,Results!F55&gt;Start,Results!C55&lt;=(Rounds-End),Results!F55&lt;=(Rounds-End)),ROUND(Stake*H55,0),0))</f>
        <v>34</v>
      </c>
      <c r="N55" s="368">
        <f>IFERROR(IF(Results!J55="",0,IF(Results!J55=2,M55*I55/J55,-M55)),0)</f>
        <v>-34</v>
      </c>
    </row>
    <row r="56" spans="1:14" x14ac:dyDescent="0.25">
      <c r="A56" s="69">
        <f>Results!A56</f>
        <v>54</v>
      </c>
      <c r="B56" s="91">
        <f>Results!DA56</f>
        <v>44136</v>
      </c>
      <c r="C56" s="72" t="str">
        <f>Results!D56</f>
        <v>Wurzburger Kickers</v>
      </c>
      <c r="D56" s="72" t="str">
        <f>Results!G56</f>
        <v>Bochum</v>
      </c>
      <c r="E56" s="132">
        <f>Results!H56</f>
        <v>2</v>
      </c>
      <c r="F56" s="132">
        <f>Results!I56</f>
        <v>3</v>
      </c>
      <c r="G56" s="80" t="str">
        <f>Results!AX56</f>
        <v>57/25</v>
      </c>
      <c r="H56" s="365">
        <f>Results!$AS56</f>
        <v>0.30394467415608584</v>
      </c>
      <c r="I56" s="366">
        <f>Results!BB56</f>
        <v>69</v>
      </c>
      <c r="J56" s="367">
        <f>Results!BC56</f>
        <v>25</v>
      </c>
      <c r="K56" s="365">
        <f>Results!$BG56</f>
        <v>0.25280801797131502</v>
      </c>
      <c r="L56" s="187">
        <f t="shared" si="0"/>
        <v>9.3122496437354915E-2</v>
      </c>
      <c r="M56" s="83">
        <f>IF(AND(B56&gt;=ExFrom,B56&lt;=ExTo),0,IF(AND(L56&gt;Risk/2,H56&gt;DFactor,Results!F56&gt;Start,Results!C56&lt;=(Rounds-End),Results!F56&lt;=(Rounds-End)),ROUND(Stake*H56,0),0))</f>
        <v>30</v>
      </c>
      <c r="N56" s="368">
        <f>IFERROR(IF(Results!J56="",0,IF(Results!J56=2,M56*I56/J56,-M56)),0)</f>
        <v>-30</v>
      </c>
    </row>
    <row r="57" spans="1:14" hidden="1" x14ac:dyDescent="0.25">
      <c r="A57" s="69">
        <f>Results!A57</f>
        <v>55</v>
      </c>
      <c r="B57" s="91">
        <f>Results!DA57</f>
        <v>44141</v>
      </c>
      <c r="C57" s="72" t="str">
        <f>Results!D57</f>
        <v>Heidenheim</v>
      </c>
      <c r="D57" s="72" t="str">
        <f>Results!G57</f>
        <v>Wurzburger Kickers</v>
      </c>
      <c r="E57" s="132">
        <f>Results!H57</f>
        <v>4</v>
      </c>
      <c r="F57" s="132">
        <f>Results!I57</f>
        <v>1</v>
      </c>
      <c r="G57" s="80" t="str">
        <f>Results!AX57</f>
        <v>13/5</v>
      </c>
      <c r="H57" s="365">
        <f>Results!$AS57</f>
        <v>0.2750588171863162</v>
      </c>
      <c r="I57" s="366">
        <f>Results!BB57</f>
        <v>63</v>
      </c>
      <c r="J57" s="367">
        <f>Results!BC57</f>
        <v>20</v>
      </c>
      <c r="K57" s="365">
        <f>Results!$BG57</f>
        <v>0.22933214006040945</v>
      </c>
      <c r="L57" s="187">
        <f t="shared" si="0"/>
        <v>9.0206644360713864E-2</v>
      </c>
      <c r="M57" s="83">
        <f>IF(AND(B57&gt;=ExFrom,B57&lt;=ExTo),0,IF(AND(L57&gt;Risk/2,H57&gt;DFactor,Results!F57&gt;Start,Results!C57&lt;=(Rounds-End),Results!F57&lt;=(Rounds-End)),ROUND(Stake*H57,0),0))</f>
        <v>0</v>
      </c>
      <c r="N57" s="368">
        <f>IFERROR(IF(Results!J57="",0,IF(Results!J57=2,M57*I57/J57,-M57)),0)</f>
        <v>0</v>
      </c>
    </row>
    <row r="58" spans="1:14" x14ac:dyDescent="0.25">
      <c r="A58" s="69">
        <f>Results!A58</f>
        <v>56</v>
      </c>
      <c r="B58" s="91">
        <f>Results!DA58</f>
        <v>44141</v>
      </c>
      <c r="C58" s="72" t="str">
        <f>Results!D58</f>
        <v>Sandhausen</v>
      </c>
      <c r="D58" s="72" t="str">
        <f>Results!G58</f>
        <v>Eintracht Braunschweig</v>
      </c>
      <c r="E58" s="132">
        <f>Results!H58</f>
        <v>2</v>
      </c>
      <c r="F58" s="132">
        <f>Results!I58</f>
        <v>2</v>
      </c>
      <c r="G58" s="80" t="str">
        <f>Results!AX58</f>
        <v>53/25</v>
      </c>
      <c r="H58" s="365">
        <f>Results!$AS58</f>
        <v>0.31702503147041061</v>
      </c>
      <c r="I58" s="366">
        <f>Results!BB58</f>
        <v>67</v>
      </c>
      <c r="J58" s="367">
        <f>Results!BC58</f>
        <v>25</v>
      </c>
      <c r="K58" s="365">
        <f>Results!$BG58</f>
        <v>0.25905156998784062</v>
      </c>
      <c r="L58" s="187">
        <f t="shared" si="0"/>
        <v>0.1097425040353696</v>
      </c>
      <c r="M58" s="83">
        <f>IF(AND(B58&gt;=ExFrom,B58&lt;=ExTo),0,IF(AND(L58&gt;Risk/2,H58&gt;DFactor,Results!F58&gt;Start,Results!C58&lt;=(Rounds-End),Results!F58&lt;=(Rounds-End)),ROUND(Stake*H58,0),0))</f>
        <v>32</v>
      </c>
      <c r="N58" s="368">
        <f>IFERROR(IF(Results!J58="",0,IF(Results!J58=2,M58*I58/J58,-M58)),0)</f>
        <v>85.76</v>
      </c>
    </row>
    <row r="59" spans="1:14" x14ac:dyDescent="0.25">
      <c r="A59" s="69">
        <f>Results!A59</f>
        <v>57</v>
      </c>
      <c r="B59" s="91">
        <f>Results!DA59</f>
        <v>44142</v>
      </c>
      <c r="C59" s="72" t="str">
        <f>Results!D59</f>
        <v>Bochum</v>
      </c>
      <c r="D59" s="72" t="str">
        <f>Results!G59</f>
        <v>Greuther Furth</v>
      </c>
      <c r="E59" s="132">
        <f>Results!H59</f>
        <v>0</v>
      </c>
      <c r="F59" s="132">
        <f>Results!I59</f>
        <v>2</v>
      </c>
      <c r="G59" s="80" t="str">
        <f>Results!AX59</f>
        <v>48/25</v>
      </c>
      <c r="H59" s="365">
        <f>Results!$AS59</f>
        <v>0.34123858161108178</v>
      </c>
      <c r="I59" s="366">
        <f>Results!BB59</f>
        <v>66</v>
      </c>
      <c r="J59" s="367">
        <f>Results!BC59</f>
        <v>25</v>
      </c>
      <c r="K59" s="365">
        <f>Results!$BG59</f>
        <v>0.26180985893563358</v>
      </c>
      <c r="L59" s="187">
        <f t="shared" si="0"/>
        <v>0.162362588362124</v>
      </c>
      <c r="M59" s="83">
        <f>IF(AND(B59&gt;=ExFrom,B59&lt;=ExTo),0,IF(AND(L59&gt;Risk/2,H59&gt;DFactor,Results!F59&gt;Start,Results!C59&lt;=(Rounds-End),Results!F59&lt;=(Rounds-End)),ROUND(Stake*H59,0),0))</f>
        <v>34</v>
      </c>
      <c r="N59" s="368">
        <f>IFERROR(IF(Results!J59="",0,IF(Results!J59=2,M59*I59/J59,-M59)),0)</f>
        <v>-34</v>
      </c>
    </row>
    <row r="60" spans="1:14" hidden="1" x14ac:dyDescent="0.25">
      <c r="A60" s="69">
        <f>Results!A60</f>
        <v>58</v>
      </c>
      <c r="B60" s="91">
        <f>Results!DA60</f>
        <v>44142</v>
      </c>
      <c r="C60" s="72" t="str">
        <f>Results!D60</f>
        <v>Hannover 96</v>
      </c>
      <c r="D60" s="72" t="str">
        <f>Results!G60</f>
        <v>Erzgebirge Aue</v>
      </c>
      <c r="E60" s="132">
        <f>Results!H60</f>
        <v>0</v>
      </c>
      <c r="F60" s="132">
        <f>Results!I60</f>
        <v>0</v>
      </c>
      <c r="G60" s="80" t="str">
        <f>Results!AX60</f>
        <v>27/10</v>
      </c>
      <c r="H60" s="365">
        <f>Results!$AS60</f>
        <v>0.26969588656813503</v>
      </c>
      <c r="I60" s="366">
        <f>Results!BB60</f>
        <v>33</v>
      </c>
      <c r="J60" s="367">
        <f>Results!BC60</f>
        <v>10</v>
      </c>
      <c r="K60" s="365">
        <f>Results!$BG60</f>
        <v>0.22145584431580245</v>
      </c>
      <c r="L60" s="187">
        <f t="shared" si="0"/>
        <v>0.10138033598573344</v>
      </c>
      <c r="M60" s="83">
        <f>IF(AND(B60&gt;=ExFrom,B60&lt;=ExTo),0,IF(AND(L60&gt;Risk/2,H60&gt;DFactor,Results!F60&gt;Start,Results!C60&lt;=(Rounds-End),Results!F60&lt;=(Rounds-End)),ROUND(Stake*H60,0),0))</f>
        <v>0</v>
      </c>
      <c r="N60" s="368">
        <f>IFERROR(IF(Results!J60="",0,IF(Results!J60=2,M60*I60/J60,-M60)),0)</f>
        <v>0</v>
      </c>
    </row>
    <row r="61" spans="1:14" x14ac:dyDescent="0.25">
      <c r="A61" s="69">
        <f>Results!A61</f>
        <v>59</v>
      </c>
      <c r="B61" s="91">
        <f>Results!DA61</f>
        <v>44142</v>
      </c>
      <c r="C61" s="72" t="str">
        <f>Results!D61</f>
        <v>Nurnberg</v>
      </c>
      <c r="D61" s="72" t="str">
        <f>Results!G61</f>
        <v>Fortuna Dusseldorf</v>
      </c>
      <c r="E61" s="132">
        <f>Results!H61</f>
        <v>1</v>
      </c>
      <c r="F61" s="132">
        <f>Results!I61</f>
        <v>1</v>
      </c>
      <c r="G61" s="80" t="str">
        <f>Results!AX61</f>
        <v>2/1</v>
      </c>
      <c r="H61" s="365">
        <f>Results!$AS61</f>
        <v>0.33189818216225919</v>
      </c>
      <c r="I61" s="366">
        <f>Results!BB61</f>
        <v>63</v>
      </c>
      <c r="J61" s="367">
        <f>Results!BC61</f>
        <v>25</v>
      </c>
      <c r="K61" s="365">
        <f>Results!$BG61</f>
        <v>0.27052558169023017</v>
      </c>
      <c r="L61" s="187">
        <f t="shared" si="0"/>
        <v>0.11206697937224401</v>
      </c>
      <c r="M61" s="83">
        <f>IF(AND(B61&gt;=ExFrom,B61&lt;=ExTo),0,IF(AND(L61&gt;Risk/2,H61&gt;DFactor,Results!F61&gt;Start,Results!C61&lt;=(Rounds-End),Results!F61&lt;=(Rounds-End)),ROUND(Stake*H61,0),0))</f>
        <v>33</v>
      </c>
      <c r="N61" s="368">
        <f>IFERROR(IF(Results!J61="",0,IF(Results!J61=2,M61*I61/J61,-M61)),0)</f>
        <v>83.16</v>
      </c>
    </row>
    <row r="62" spans="1:14" x14ac:dyDescent="0.25">
      <c r="A62" s="69">
        <f>Results!A62</f>
        <v>60</v>
      </c>
      <c r="B62" s="91">
        <f>Results!DA62</f>
        <v>44143</v>
      </c>
      <c r="C62" s="72" t="str">
        <f>Results!D62</f>
        <v>Darmstadt 98</v>
      </c>
      <c r="D62" s="72" t="str">
        <f>Results!G62</f>
        <v>Paderborn 07</v>
      </c>
      <c r="E62" s="132">
        <f>Results!H62</f>
        <v>0</v>
      </c>
      <c r="F62" s="132">
        <f>Results!I62</f>
        <v>4</v>
      </c>
      <c r="G62" s="80" t="str">
        <f>Results!AX62</f>
        <v>2/1</v>
      </c>
      <c r="H62" s="365">
        <f>Results!$AS62</f>
        <v>0.33026839369827443</v>
      </c>
      <c r="I62" s="366">
        <f>Results!BB62</f>
        <v>66</v>
      </c>
      <c r="J62" s="367">
        <f>Results!BC62</f>
        <v>25</v>
      </c>
      <c r="K62" s="365">
        <f>Results!$BG62</f>
        <v>0.26171737931725902</v>
      </c>
      <c r="L62" s="187">
        <f t="shared" si="0"/>
        <v>0.13447480529611219</v>
      </c>
      <c r="M62" s="83">
        <f>IF(AND(B62&gt;=ExFrom,B62&lt;=ExTo),0,IF(AND(L62&gt;Risk/2,H62&gt;DFactor,Results!F62&gt;Start,Results!C62&lt;=(Rounds-End),Results!F62&lt;=(Rounds-End)),ROUND(Stake*H62,0),0))</f>
        <v>33</v>
      </c>
      <c r="N62" s="368">
        <f>IFERROR(IF(Results!J62="",0,IF(Results!J62=2,M62*I62/J62,-M62)),0)</f>
        <v>-33</v>
      </c>
    </row>
    <row r="63" spans="1:14" x14ac:dyDescent="0.25">
      <c r="A63" s="69">
        <f>Results!A63</f>
        <v>61</v>
      </c>
      <c r="B63" s="91">
        <f>Results!DA63</f>
        <v>44143</v>
      </c>
      <c r="C63" s="72" t="str">
        <f>Results!D63</f>
        <v>Jahn Regensburg</v>
      </c>
      <c r="D63" s="72" t="str">
        <f>Results!G63</f>
        <v>Osnabruck</v>
      </c>
      <c r="E63" s="132">
        <f>Results!H63</f>
        <v>2</v>
      </c>
      <c r="F63" s="132">
        <f>Results!I63</f>
        <v>4</v>
      </c>
      <c r="G63" s="80" t="str">
        <f>Results!AX63</f>
        <v>91/50</v>
      </c>
      <c r="H63" s="365">
        <f>Results!$AS63</f>
        <v>0.35287286576918087</v>
      </c>
      <c r="I63" s="366">
        <f>Results!BB63</f>
        <v>63</v>
      </c>
      <c r="J63" s="367">
        <f>Results!BC63</f>
        <v>25</v>
      </c>
      <c r="K63" s="365">
        <f>Results!$BG63</f>
        <v>0.2695089993252468</v>
      </c>
      <c r="L63" s="187">
        <f t="shared" si="0"/>
        <v>0.16377370740639954</v>
      </c>
      <c r="M63" s="83">
        <f>IF(AND(B63&gt;=ExFrom,B63&lt;=ExTo),0,IF(AND(L63&gt;Risk/2,H63&gt;DFactor,Results!F63&gt;Start,Results!C63&lt;=(Rounds-End),Results!F63&lt;=(Rounds-End)),ROUND(Stake*H63,0),0))</f>
        <v>35</v>
      </c>
      <c r="N63" s="368">
        <f>IFERROR(IF(Results!J63="",0,IF(Results!J63=2,M63*I63/J63,-M63)),0)</f>
        <v>-35</v>
      </c>
    </row>
    <row r="64" spans="1:14" x14ac:dyDescent="0.25">
      <c r="A64" s="69">
        <f>Results!A64</f>
        <v>62</v>
      </c>
      <c r="B64" s="91">
        <f>Results!DA64</f>
        <v>44143</v>
      </c>
      <c r="C64" s="72" t="str">
        <f>Results!D64</f>
        <v>St Pauli</v>
      </c>
      <c r="D64" s="72" t="str">
        <f>Results!G64</f>
        <v>Karlsruher</v>
      </c>
      <c r="E64" s="132">
        <f>Results!H64</f>
        <v>0</v>
      </c>
      <c r="F64" s="132">
        <f>Results!I64</f>
        <v>3</v>
      </c>
      <c r="G64" s="80" t="str">
        <f>Results!AX64</f>
        <v>47/25</v>
      </c>
      <c r="H64" s="365">
        <f>Results!$AS64</f>
        <v>0.34592550588249088</v>
      </c>
      <c r="I64" s="366">
        <f>Results!BB64</f>
        <v>13</v>
      </c>
      <c r="J64" s="367">
        <f>Results!BC64</f>
        <v>5</v>
      </c>
      <c r="K64" s="365">
        <f>Results!$BG64</f>
        <v>0.26450925871147135</v>
      </c>
      <c r="L64" s="187">
        <f t="shared" si="0"/>
        <v>0.16509917776334107</v>
      </c>
      <c r="M64" s="83">
        <f>IF(AND(B64&gt;=ExFrom,B64&lt;=ExTo),0,IF(AND(L64&gt;Risk/2,H64&gt;DFactor,Results!F64&gt;Start,Results!C64&lt;=(Rounds-End),Results!F64&lt;=(Rounds-End)),ROUND(Stake*H64,0),0))</f>
        <v>35</v>
      </c>
      <c r="N64" s="368">
        <f>IFERROR(IF(Results!J64="",0,IF(Results!J64=2,M64*I64/J64,-M64)),0)</f>
        <v>-35</v>
      </c>
    </row>
    <row r="65" spans="1:14" x14ac:dyDescent="0.25">
      <c r="A65" s="69">
        <f>Results!A65</f>
        <v>63</v>
      </c>
      <c r="B65" s="91">
        <f>Results!DA65</f>
        <v>44144</v>
      </c>
      <c r="C65" s="72" t="str">
        <f>Results!D65</f>
        <v>Holstein Kiel</v>
      </c>
      <c r="D65" s="72" t="str">
        <f>Results!G65</f>
        <v>Hamburger</v>
      </c>
      <c r="E65" s="132">
        <f>Results!H65</f>
        <v>1</v>
      </c>
      <c r="F65" s="132">
        <f>Results!I65</f>
        <v>1</v>
      </c>
      <c r="G65" s="80" t="str">
        <f>Results!AX65</f>
        <v>54/25</v>
      </c>
      <c r="H65" s="365">
        <f>Results!$AS65</f>
        <v>0.31380095915666434</v>
      </c>
      <c r="I65" s="366">
        <f>Results!BB65</f>
        <v>53</v>
      </c>
      <c r="J65" s="367">
        <f>Results!BC65</f>
        <v>20</v>
      </c>
      <c r="K65" s="365">
        <f>Results!$BG65</f>
        <v>0.2609673790776153</v>
      </c>
      <c r="L65" s="187">
        <f t="shared" si="0"/>
        <v>9.5495922473527742E-2</v>
      </c>
      <c r="M65" s="83">
        <f>IF(AND(B65&gt;=ExFrom,B65&lt;=ExTo),0,IF(AND(L65&gt;Risk/2,H65&gt;DFactor,Results!F65&gt;Start,Results!C65&lt;=(Rounds-End),Results!F65&lt;=(Rounds-End)),ROUND(Stake*H65,0),0))</f>
        <v>31</v>
      </c>
      <c r="N65" s="368">
        <f>IFERROR(IF(Results!J65="",0,IF(Results!J65=2,M65*I65/J65,-M65)),0)</f>
        <v>82.15</v>
      </c>
    </row>
    <row r="66" spans="1:14" x14ac:dyDescent="0.25">
      <c r="A66" s="69">
        <f>Results!A66</f>
        <v>64</v>
      </c>
      <c r="B66" s="91">
        <f>Results!DA66</f>
        <v>44156</v>
      </c>
      <c r="C66" s="72" t="str">
        <f>Results!D66</f>
        <v>Eintracht Braunschweig</v>
      </c>
      <c r="D66" s="72" t="str">
        <f>Results!G66</f>
        <v>Karlsruher</v>
      </c>
      <c r="E66" s="132">
        <f>Results!H66</f>
        <v>1</v>
      </c>
      <c r="F66" s="132">
        <f>Results!I66</f>
        <v>3</v>
      </c>
      <c r="G66" s="80" t="str">
        <f>Results!AX66</f>
        <v>51/25</v>
      </c>
      <c r="H66" s="365">
        <f>Results!$AS66</f>
        <v>0.32641575804397815</v>
      </c>
      <c r="I66" s="366">
        <f>Results!BB66</f>
        <v>13</v>
      </c>
      <c r="J66" s="367">
        <f>Results!BC66</f>
        <v>5</v>
      </c>
      <c r="K66" s="365">
        <f>Results!$BG66</f>
        <v>0.26434321343818346</v>
      </c>
      <c r="L66" s="187">
        <f t="shared" si="0"/>
        <v>0.11612553023613643</v>
      </c>
      <c r="M66" s="83">
        <f>IF(AND(B66&gt;=ExFrom,B66&lt;=ExTo),0,IF(AND(L66&gt;Risk/2,H66&gt;DFactor,Results!F66&gt;Start,Results!C66&lt;=(Rounds-End),Results!F66&lt;=(Rounds-End)),ROUND(Stake*H66,0),0))</f>
        <v>33</v>
      </c>
      <c r="N66" s="368">
        <f>IFERROR(IF(Results!J66="",0,IF(Results!J66=2,M66*I66/J66,-M66)),0)</f>
        <v>-33</v>
      </c>
    </row>
    <row r="67" spans="1:14" x14ac:dyDescent="0.25">
      <c r="A67" s="69">
        <f>Results!A67</f>
        <v>65</v>
      </c>
      <c r="B67" s="91">
        <f>Results!DA67</f>
        <v>44156</v>
      </c>
      <c r="C67" s="72" t="str">
        <f>Results!D67</f>
        <v>Fortuna Dusseldorf</v>
      </c>
      <c r="D67" s="72" t="str">
        <f>Results!G67</f>
        <v>Sandhausen</v>
      </c>
      <c r="E67" s="132">
        <f>Results!H67</f>
        <v>1</v>
      </c>
      <c r="F67" s="132">
        <f>Results!I67</f>
        <v>0</v>
      </c>
      <c r="G67" s="80" t="str">
        <f>Results!AX67</f>
        <v>51/25</v>
      </c>
      <c r="H67" s="365">
        <f>Results!$AS67</f>
        <v>0.32669142441566634</v>
      </c>
      <c r="I67" s="366">
        <f>Results!BB67</f>
        <v>13</v>
      </c>
      <c r="J67" s="367">
        <f>Results!BC67</f>
        <v>5</v>
      </c>
      <c r="K67" s="365">
        <f>Results!$BG67</f>
        <v>0.26403106247793862</v>
      </c>
      <c r="L67" s="187">
        <f t="shared" si="0"/>
        <v>0.11680796795649301</v>
      </c>
      <c r="M67" s="83">
        <f>IF(AND(B67&gt;=ExFrom,B67&lt;=ExTo),0,IF(AND(L67&gt;Risk/2,H67&gt;DFactor,Results!F67&gt;Start,Results!C67&lt;=(Rounds-End),Results!F67&lt;=(Rounds-End)),ROUND(Stake*H67,0),0))</f>
        <v>33</v>
      </c>
      <c r="N67" s="368">
        <f>IFERROR(IF(Results!J67="",0,IF(Results!J67=2,M67*I67/J67,-M67)),0)</f>
        <v>-33</v>
      </c>
    </row>
    <row r="68" spans="1:14" x14ac:dyDescent="0.25">
      <c r="A68" s="69">
        <f>Results!A68</f>
        <v>66</v>
      </c>
      <c r="B68" s="91">
        <f>Results!DA68</f>
        <v>44156</v>
      </c>
      <c r="C68" s="72" t="str">
        <f>Results!D68</f>
        <v>Holstein Kiel</v>
      </c>
      <c r="D68" s="72" t="str">
        <f>Results!G68</f>
        <v>Heidenheim</v>
      </c>
      <c r="E68" s="132">
        <f>Results!H68</f>
        <v>2</v>
      </c>
      <c r="F68" s="132">
        <f>Results!I68</f>
        <v>2</v>
      </c>
      <c r="G68" s="80" t="str">
        <f>Results!AX68</f>
        <v>51/25</v>
      </c>
      <c r="H68" s="365">
        <f>Results!$AS68</f>
        <v>0.32543086903805307</v>
      </c>
      <c r="I68" s="366">
        <f>Results!BB68</f>
        <v>63</v>
      </c>
      <c r="J68" s="367">
        <f>Results!BC68</f>
        <v>25</v>
      </c>
      <c r="K68" s="365">
        <f>Results!$BG68</f>
        <v>0.2706350687317286</v>
      </c>
      <c r="L68" s="187">
        <f t="shared" ref="L68:L131" si="1">IFERROR((1+H68)*0.5*(H68*(I68+J68)/J68-1),0)</f>
        <v>9.6436135908184867E-2</v>
      </c>
      <c r="M68" s="83">
        <f>IF(AND(B68&gt;=ExFrom,B68&lt;=ExTo),0,IF(AND(L68&gt;Risk/2,H68&gt;DFactor,Results!F68&gt;Start,Results!C68&lt;=(Rounds-End),Results!F68&lt;=(Rounds-End)),ROUND(Stake*H68,0),0))</f>
        <v>33</v>
      </c>
      <c r="N68" s="368">
        <f>IFERROR(IF(Results!J68="",0,IF(Results!J68=2,M68*I68/J68,-M68)),0)</f>
        <v>83.16</v>
      </c>
    </row>
    <row r="69" spans="1:14" x14ac:dyDescent="0.25">
      <c r="A69" s="69">
        <f>Results!A69</f>
        <v>67</v>
      </c>
      <c r="B69" s="91">
        <f>Results!DA69</f>
        <v>44156</v>
      </c>
      <c r="C69" s="72" t="str">
        <f>Results!D69</f>
        <v>Paderborn 07</v>
      </c>
      <c r="D69" s="72" t="str">
        <f>Results!G69</f>
        <v>St Pauli</v>
      </c>
      <c r="E69" s="132">
        <f>Results!H69</f>
        <v>2</v>
      </c>
      <c r="F69" s="132">
        <f>Results!I69</f>
        <v>0</v>
      </c>
      <c r="G69" s="80" t="str">
        <f>Results!AX69</f>
        <v>2/1</v>
      </c>
      <c r="H69" s="365">
        <f>Results!$AS69</f>
        <v>0.32928447166548896</v>
      </c>
      <c r="I69" s="366">
        <f>Results!BB69</f>
        <v>74</v>
      </c>
      <c r="J69" s="367">
        <f>Results!BC69</f>
        <v>25</v>
      </c>
      <c r="K69" s="365">
        <f>Results!$BG69</f>
        <v>0.2403674266384313</v>
      </c>
      <c r="L69" s="187">
        <f t="shared" si="1"/>
        <v>0.20202897935936376</v>
      </c>
      <c r="M69" s="83">
        <f>IF(AND(B69&gt;=ExFrom,B69&lt;=ExTo),0,IF(AND(L69&gt;Risk/2,H69&gt;DFactor,Results!F69&gt;Start,Results!C69&lt;=(Rounds-End),Results!F69&lt;=(Rounds-End)),ROUND(Stake*H69,0),0))</f>
        <v>33</v>
      </c>
      <c r="N69" s="368">
        <f>IFERROR(IF(Results!J69="",0,IF(Results!J69=2,M69*I69/J69,-M69)),0)</f>
        <v>-33</v>
      </c>
    </row>
    <row r="70" spans="1:14" x14ac:dyDescent="0.25">
      <c r="A70" s="69">
        <f>Results!A70</f>
        <v>68</v>
      </c>
      <c r="B70" s="91">
        <f>Results!DA70</f>
        <v>44157</v>
      </c>
      <c r="C70" s="72" t="str">
        <f>Results!D70</f>
        <v>Erzgebirge Aue</v>
      </c>
      <c r="D70" s="72" t="str">
        <f>Results!G70</f>
        <v>Darmstadt 98</v>
      </c>
      <c r="E70" s="132">
        <f>Results!H70</f>
        <v>3</v>
      </c>
      <c r="F70" s="132">
        <f>Results!I70</f>
        <v>0</v>
      </c>
      <c r="G70" s="80" t="str">
        <f>Results!AX70</f>
        <v>2/1</v>
      </c>
      <c r="H70" s="365">
        <f>Results!$AS70</f>
        <v>0.33276773275361149</v>
      </c>
      <c r="I70" s="366">
        <f>Results!BB70</f>
        <v>64</v>
      </c>
      <c r="J70" s="367">
        <f>Results!BC70</f>
        <v>25</v>
      </c>
      <c r="K70" s="365">
        <f>Results!$BG70</f>
        <v>0.26744333291123212</v>
      </c>
      <c r="L70" s="187">
        <f t="shared" si="1"/>
        <v>0.12304986577694539</v>
      </c>
      <c r="M70" s="83">
        <f>IF(AND(B70&gt;=ExFrom,B70&lt;=ExTo),0,IF(AND(L70&gt;Risk/2,H70&gt;DFactor,Results!F70&gt;Start,Results!C70&lt;=(Rounds-End),Results!F70&lt;=(Rounds-End)),ROUND(Stake*H70,0),0))</f>
        <v>33</v>
      </c>
      <c r="N70" s="368">
        <f>IFERROR(IF(Results!J70="",0,IF(Results!J70=2,M70*I70/J70,-M70)),0)</f>
        <v>-33</v>
      </c>
    </row>
    <row r="71" spans="1:14" x14ac:dyDescent="0.25">
      <c r="A71" s="69">
        <f>Results!A71</f>
        <v>69</v>
      </c>
      <c r="B71" s="91">
        <f>Results!DA71</f>
        <v>44157</v>
      </c>
      <c r="C71" s="72" t="str">
        <f>Results!D71</f>
        <v>Greuther Furth</v>
      </c>
      <c r="D71" s="72" t="str">
        <f>Results!G71</f>
        <v>Jahn Regensburg</v>
      </c>
      <c r="E71" s="132">
        <f>Results!H71</f>
        <v>3</v>
      </c>
      <c r="F71" s="132">
        <f>Results!I71</f>
        <v>1</v>
      </c>
      <c r="G71" s="80" t="str">
        <f>Results!AX71</f>
        <v>52/25</v>
      </c>
      <c r="H71" s="365">
        <f>Results!$AS71</f>
        <v>0.3239522455616361</v>
      </c>
      <c r="I71" s="366">
        <f>Results!BB71</f>
        <v>69</v>
      </c>
      <c r="J71" s="367">
        <f>Results!BC71</f>
        <v>25</v>
      </c>
      <c r="K71" s="365">
        <f>Results!$BG71</f>
        <v>0.25283365376337918</v>
      </c>
      <c r="L71" s="187">
        <f t="shared" si="1"/>
        <v>0.14435080679537973</v>
      </c>
      <c r="M71" s="83">
        <f>IF(AND(B71&gt;=ExFrom,B71&lt;=ExTo),0,IF(AND(L71&gt;Risk/2,H71&gt;DFactor,Results!F71&gt;Start,Results!C71&lt;=(Rounds-End),Results!F71&lt;=(Rounds-End)),ROUND(Stake*H71,0),0))</f>
        <v>32</v>
      </c>
      <c r="N71" s="368">
        <f>IFERROR(IF(Results!J71="",0,IF(Results!J71=2,M71*I71/J71,-M71)),0)</f>
        <v>-32</v>
      </c>
    </row>
    <row r="72" spans="1:14" x14ac:dyDescent="0.25">
      <c r="A72" s="69">
        <f>Results!A72</f>
        <v>70</v>
      </c>
      <c r="B72" s="91">
        <f>Results!DA72</f>
        <v>44157</v>
      </c>
      <c r="C72" s="72" t="str">
        <f>Results!D72</f>
        <v>Hamburger</v>
      </c>
      <c r="D72" s="72" t="str">
        <f>Results!G72</f>
        <v>Bochum</v>
      </c>
      <c r="E72" s="132">
        <f>Results!H72</f>
        <v>1</v>
      </c>
      <c r="F72" s="132">
        <f>Results!I72</f>
        <v>3</v>
      </c>
      <c r="G72" s="80" t="str">
        <f>Results!AX72</f>
        <v>11/5</v>
      </c>
      <c r="H72" s="365">
        <f>Results!$AS72</f>
        <v>0.30990524169512856</v>
      </c>
      <c r="I72" s="366">
        <f>Results!BB72</f>
        <v>33</v>
      </c>
      <c r="J72" s="367">
        <f>Results!BC72</f>
        <v>10</v>
      </c>
      <c r="K72" s="365">
        <f>Results!$BG72</f>
        <v>0.2215122470713525</v>
      </c>
      <c r="L72" s="187">
        <f t="shared" si="1"/>
        <v>0.21783235528171171</v>
      </c>
      <c r="M72" s="83">
        <f>IF(AND(B72&gt;=ExFrom,B72&lt;=ExTo),0,IF(AND(L72&gt;Risk/2,H72&gt;DFactor,Results!F72&gt;Start,Results!C72&lt;=(Rounds-End),Results!F72&lt;=(Rounds-End)),ROUND(Stake*H72,0),0))</f>
        <v>31</v>
      </c>
      <c r="N72" s="368">
        <f>IFERROR(IF(Results!J72="",0,IF(Results!J72=2,M72*I72/J72,-M72)),0)</f>
        <v>-31</v>
      </c>
    </row>
    <row r="73" spans="1:14" hidden="1" x14ac:dyDescent="0.25">
      <c r="A73" s="69">
        <f>Results!A73</f>
        <v>71</v>
      </c>
      <c r="B73" s="91">
        <f>Results!DA73</f>
        <v>44157</v>
      </c>
      <c r="C73" s="72" t="str">
        <f>Results!D73</f>
        <v>Wurzburger Kickers</v>
      </c>
      <c r="D73" s="72" t="str">
        <f>Results!G73</f>
        <v>Hannover 96</v>
      </c>
      <c r="E73" s="132">
        <f>Results!H73</f>
        <v>2</v>
      </c>
      <c r="F73" s="132">
        <f>Results!I73</f>
        <v>1</v>
      </c>
      <c r="G73" s="80" t="str">
        <f>Results!AX73</f>
        <v>66/25</v>
      </c>
      <c r="H73" s="365">
        <f>Results!$AS73</f>
        <v>0.27330886971857193</v>
      </c>
      <c r="I73" s="366">
        <f>Results!BB73</f>
        <v>31</v>
      </c>
      <c r="J73" s="367">
        <f>Results!BC73</f>
        <v>10</v>
      </c>
      <c r="K73" s="365">
        <f>Results!$BG73</f>
        <v>0.23240418676967955</v>
      </c>
      <c r="L73" s="187">
        <f t="shared" si="1"/>
        <v>7.6759111510815436E-2</v>
      </c>
      <c r="M73" s="83">
        <f>IF(AND(B73&gt;=ExFrom,B73&lt;=ExTo),0,IF(AND(L73&gt;Risk/2,H73&gt;DFactor,Results!F73&gt;Start,Results!C73&lt;=(Rounds-End),Results!F73&lt;=(Rounds-End)),ROUND(Stake*H73,0),0))</f>
        <v>0</v>
      </c>
      <c r="N73" s="368">
        <f>IFERROR(IF(Results!J73="",0,IF(Results!J73=2,M73*I73/J73,-M73)),0)</f>
        <v>0</v>
      </c>
    </row>
    <row r="74" spans="1:14" x14ac:dyDescent="0.25">
      <c r="A74" s="69">
        <f>Results!A74</f>
        <v>72</v>
      </c>
      <c r="B74" s="91">
        <f>Results!DA74</f>
        <v>44158</v>
      </c>
      <c r="C74" s="72" t="str">
        <f>Results!D74</f>
        <v>Osnabruck</v>
      </c>
      <c r="D74" s="72" t="str">
        <f>Results!G74</f>
        <v>Nurnberg</v>
      </c>
      <c r="E74" s="132">
        <f>Results!H74</f>
        <v>1</v>
      </c>
      <c r="F74" s="132">
        <f>Results!I74</f>
        <v>4</v>
      </c>
      <c r="G74" s="80" t="str">
        <f>Results!AX74</f>
        <v>43/25</v>
      </c>
      <c r="H74" s="365">
        <f>Results!$AS74</f>
        <v>0.36601120293983208</v>
      </c>
      <c r="I74" s="366">
        <f>Results!BB74</f>
        <v>64</v>
      </c>
      <c r="J74" s="367">
        <f>Results!BC74</f>
        <v>25</v>
      </c>
      <c r="K74" s="365">
        <f>Results!$BG74</f>
        <v>0.26717150963702185</v>
      </c>
      <c r="L74" s="187">
        <f t="shared" si="1"/>
        <v>0.20695061696886913</v>
      </c>
      <c r="M74" s="83">
        <f>IF(AND(B74&gt;=ExFrom,B74&lt;=ExTo),0,IF(AND(L74&gt;Risk/2,H74&gt;DFactor,Results!F74&gt;Start,Results!C74&lt;=(Rounds-End),Results!F74&lt;=(Rounds-End)),ROUND(Stake*H74,0),0))</f>
        <v>37</v>
      </c>
      <c r="N74" s="368">
        <f>IFERROR(IF(Results!J74="",0,IF(Results!J74=2,M74*I74/J74,-M74)),0)</f>
        <v>-37</v>
      </c>
    </row>
    <row r="75" spans="1:14" x14ac:dyDescent="0.25">
      <c r="A75" s="69">
        <f>Results!A75</f>
        <v>73</v>
      </c>
      <c r="B75" s="91">
        <f>Results!DA75</f>
        <v>44162</v>
      </c>
      <c r="C75" s="72" t="str">
        <f>Results!D75</f>
        <v>Darmstadt 98</v>
      </c>
      <c r="D75" s="72" t="str">
        <f>Results!G75</f>
        <v>Eintracht Braunschweig</v>
      </c>
      <c r="E75" s="132">
        <f>Results!H75</f>
        <v>4</v>
      </c>
      <c r="F75" s="132">
        <f>Results!I75</f>
        <v>0</v>
      </c>
      <c r="G75" s="80" t="str">
        <f>Results!AX75</f>
        <v>21/10</v>
      </c>
      <c r="H75" s="365">
        <f>Results!$AS75</f>
        <v>0.32218209770448303</v>
      </c>
      <c r="I75" s="366">
        <f>Results!BB75</f>
        <v>14</v>
      </c>
      <c r="J75" s="367">
        <f>Results!BC75</f>
        <v>5</v>
      </c>
      <c r="K75" s="365">
        <f>Results!$BG75</f>
        <v>0.25060035742209313</v>
      </c>
      <c r="L75" s="187">
        <f t="shared" si="1"/>
        <v>0.1482774145406722</v>
      </c>
      <c r="M75" s="83">
        <f>IF(AND(B75&gt;=ExFrom,B75&lt;=ExTo),0,IF(AND(L75&gt;Risk/2,H75&gt;DFactor,Results!F75&gt;Start,Results!C75&lt;=(Rounds-End),Results!F75&lt;=(Rounds-End)),ROUND(Stake*H75,0),0))</f>
        <v>32</v>
      </c>
      <c r="N75" s="368">
        <f>IFERROR(IF(Results!J75="",0,IF(Results!J75=2,M75*I75/J75,-M75)),0)</f>
        <v>-32</v>
      </c>
    </row>
    <row r="76" spans="1:14" x14ac:dyDescent="0.25">
      <c r="A76" s="69">
        <f>Results!A76</f>
        <v>74</v>
      </c>
      <c r="B76" s="91">
        <f>Results!DA76</f>
        <v>44162</v>
      </c>
      <c r="C76" s="72" t="str">
        <f>Results!D76</f>
        <v>St Pauli</v>
      </c>
      <c r="D76" s="72" t="str">
        <f>Results!G76</f>
        <v>Osnabruck</v>
      </c>
      <c r="E76" s="132">
        <f>Results!H76</f>
        <v>0</v>
      </c>
      <c r="F76" s="132">
        <f>Results!I76</f>
        <v>1</v>
      </c>
      <c r="G76" s="80" t="str">
        <f>Results!AX76</f>
        <v>9/5</v>
      </c>
      <c r="H76" s="365">
        <f>Results!$AS76</f>
        <v>0.3558554583600203</v>
      </c>
      <c r="I76" s="366">
        <f>Results!BB76</f>
        <v>61</v>
      </c>
      <c r="J76" s="367">
        <f>Results!BC76</f>
        <v>25</v>
      </c>
      <c r="K76" s="365">
        <f>Results!$BG76</f>
        <v>0.27674827593020729</v>
      </c>
      <c r="L76" s="187">
        <f t="shared" si="1"/>
        <v>0.1519526036599714</v>
      </c>
      <c r="M76" s="83">
        <f>IF(AND(B76&gt;=ExFrom,B76&lt;=ExTo),0,IF(AND(L76&gt;Risk/2,H76&gt;DFactor,Results!F76&gt;Start,Results!C76&lt;=(Rounds-End),Results!F76&lt;=(Rounds-End)),ROUND(Stake*H76,0),0))</f>
        <v>36</v>
      </c>
      <c r="N76" s="368">
        <f>IFERROR(IF(Results!J76="",0,IF(Results!J76=2,M76*I76/J76,-M76)),0)</f>
        <v>-36</v>
      </c>
    </row>
    <row r="77" spans="1:14" x14ac:dyDescent="0.25">
      <c r="A77" s="69">
        <f>Results!A77</f>
        <v>75</v>
      </c>
      <c r="B77" s="91">
        <f>Results!DA77</f>
        <v>44163</v>
      </c>
      <c r="C77" s="72" t="str">
        <f>Results!D77</f>
        <v>Jahn Regensburg</v>
      </c>
      <c r="D77" s="72" t="str">
        <f>Results!G77</f>
        <v>Wurzburger Kickers</v>
      </c>
      <c r="E77" s="132">
        <f>Results!H77</f>
        <v>2</v>
      </c>
      <c r="F77" s="132">
        <f>Results!I77</f>
        <v>1</v>
      </c>
      <c r="G77" s="80" t="str">
        <f>Results!AX77</f>
        <v>58/25</v>
      </c>
      <c r="H77" s="365">
        <f>Results!$AS77</f>
        <v>0.29955582639727596</v>
      </c>
      <c r="I77" s="366">
        <f>Results!BB77</f>
        <v>68</v>
      </c>
      <c r="J77" s="367">
        <f>Results!BC77</f>
        <v>25</v>
      </c>
      <c r="K77" s="365">
        <f>Results!$BG77</f>
        <v>0.25571852627902913</v>
      </c>
      <c r="L77" s="187">
        <f t="shared" si="1"/>
        <v>7.430059311940751E-2</v>
      </c>
      <c r="M77" s="83">
        <f>IF(AND(B77&gt;=ExFrom,B77&lt;=ExTo),0,IF(AND(L77&gt;Risk/2,H77&gt;DFactor,Results!F77&gt;Start,Results!C77&lt;=(Rounds-End),Results!F77&lt;=(Rounds-End)),ROUND(Stake*H77,0),0))</f>
        <v>30</v>
      </c>
      <c r="N77" s="368">
        <f>IFERROR(IF(Results!J77="",0,IF(Results!J77=2,M77*I77/J77,-M77)),0)</f>
        <v>-30</v>
      </c>
    </row>
    <row r="78" spans="1:14" x14ac:dyDescent="0.25">
      <c r="A78" s="69">
        <f>Results!A78</f>
        <v>76</v>
      </c>
      <c r="B78" s="91">
        <f>Results!DA78</f>
        <v>44163</v>
      </c>
      <c r="C78" s="72" t="str">
        <f>Results!D78</f>
        <v>Karlsruher</v>
      </c>
      <c r="D78" s="72" t="str">
        <f>Results!G78</f>
        <v>Paderborn 07</v>
      </c>
      <c r="E78" s="132">
        <f>Results!H78</f>
        <v>1</v>
      </c>
      <c r="F78" s="132">
        <f>Results!I78</f>
        <v>0</v>
      </c>
      <c r="G78" s="80" t="str">
        <f>Results!AX78</f>
        <v>53/25</v>
      </c>
      <c r="H78" s="365">
        <f>Results!$AS78</f>
        <v>0.31779314515324741</v>
      </c>
      <c r="I78" s="366">
        <f>Results!BB78</f>
        <v>62</v>
      </c>
      <c r="J78" s="367">
        <f>Results!BC78</f>
        <v>25</v>
      </c>
      <c r="K78" s="365">
        <f>Results!$BG78</f>
        <v>0.27370304114490157</v>
      </c>
      <c r="L78" s="187">
        <f t="shared" si="1"/>
        <v>6.9790420595150546E-2</v>
      </c>
      <c r="M78" s="83">
        <f>IF(AND(B78&gt;=ExFrom,B78&lt;=ExTo),0,IF(AND(L78&gt;Risk/2,H78&gt;DFactor,Results!F78&gt;Start,Results!C78&lt;=(Rounds-End),Results!F78&lt;=(Rounds-End)),ROUND(Stake*H78,0),0))</f>
        <v>32</v>
      </c>
      <c r="N78" s="368">
        <f>IFERROR(IF(Results!J78="",0,IF(Results!J78=2,M78*I78/J78,-M78)),0)</f>
        <v>-32</v>
      </c>
    </row>
    <row r="79" spans="1:14" hidden="1" x14ac:dyDescent="0.25">
      <c r="A79" s="69">
        <f>Results!A79</f>
        <v>77</v>
      </c>
      <c r="B79" s="91">
        <f>Results!DA79</f>
        <v>44163</v>
      </c>
      <c r="C79" s="72" t="str">
        <f>Results!D79</f>
        <v>Sandhausen</v>
      </c>
      <c r="D79" s="72" t="str">
        <f>Results!G79</f>
        <v>Erzgebirge Aue</v>
      </c>
      <c r="E79" s="132">
        <f>Results!H79</f>
        <v>1</v>
      </c>
      <c r="F79" s="132">
        <f>Results!I79</f>
        <v>4</v>
      </c>
      <c r="G79" s="80" t="str">
        <f>Results!AX79</f>
        <v>54/25</v>
      </c>
      <c r="H79" s="365">
        <f>Results!$AS79</f>
        <v>0.31622588286383069</v>
      </c>
      <c r="I79" s="366">
        <f>Results!BB79</f>
        <v>58</v>
      </c>
      <c r="J79" s="367">
        <f>Results!BC79</f>
        <v>25</v>
      </c>
      <c r="K79" s="365">
        <f>Results!$BG79</f>
        <v>0.28663239074550129</v>
      </c>
      <c r="L79" s="187">
        <f t="shared" si="1"/>
        <v>3.2820047050438776E-2</v>
      </c>
      <c r="M79" s="83">
        <f>IF(AND(B79&gt;=ExFrom,B79&lt;=ExTo),0,IF(AND(L79&gt;Risk/2,H79&gt;DFactor,Results!F79&gt;Start,Results!C79&lt;=(Rounds-End),Results!F79&lt;=(Rounds-End)),ROUND(Stake*H79,0),0))</f>
        <v>0</v>
      </c>
      <c r="N79" s="368">
        <f>IFERROR(IF(Results!J79="",0,IF(Results!J79=2,M79*I79/J79,-M79)),0)</f>
        <v>0</v>
      </c>
    </row>
    <row r="80" spans="1:14" x14ac:dyDescent="0.25">
      <c r="A80" s="69">
        <f>Results!A80</f>
        <v>78</v>
      </c>
      <c r="B80" s="91">
        <f>Results!DA80</f>
        <v>44164</v>
      </c>
      <c r="C80" s="72" t="str">
        <f>Results!D80</f>
        <v>Hannover 96</v>
      </c>
      <c r="D80" s="72" t="str">
        <f>Results!G80</f>
        <v>Holstein Kiel</v>
      </c>
      <c r="E80" s="132">
        <f>Results!H80</f>
        <v>0</v>
      </c>
      <c r="F80" s="132">
        <f>Results!I80</f>
        <v>3</v>
      </c>
      <c r="G80" s="80" t="str">
        <f>Results!AX80</f>
        <v>54/25</v>
      </c>
      <c r="H80" s="365">
        <f>Results!$AS80</f>
        <v>0.31595488287950574</v>
      </c>
      <c r="I80" s="366">
        <f>Results!BB80</f>
        <v>11</v>
      </c>
      <c r="J80" s="367">
        <f>Results!BC80</f>
        <v>4</v>
      </c>
      <c r="K80" s="365">
        <f>Results!$BG80</f>
        <v>0.25396496089683507</v>
      </c>
      <c r="L80" s="187">
        <f t="shared" si="1"/>
        <v>0.12161450398819945</v>
      </c>
      <c r="M80" s="83">
        <f>IF(AND(B80&gt;=ExFrom,B80&lt;=ExTo),0,IF(AND(L80&gt;Risk/2,H80&gt;DFactor,Results!F80&gt;Start,Results!C80&lt;=(Rounds-End),Results!F80&lt;=(Rounds-End)),ROUND(Stake*H80,0),0))</f>
        <v>32</v>
      </c>
      <c r="N80" s="368">
        <f>IFERROR(IF(Results!J80="",0,IF(Results!J80=2,M80*I80/J80,-M80)),0)</f>
        <v>-32</v>
      </c>
    </row>
    <row r="81" spans="1:14" x14ac:dyDescent="0.25">
      <c r="A81" s="69">
        <f>Results!A81</f>
        <v>79</v>
      </c>
      <c r="B81" s="91">
        <f>Results!DA81</f>
        <v>44164</v>
      </c>
      <c r="C81" s="72" t="str">
        <f>Results!D81</f>
        <v>Heidenheim</v>
      </c>
      <c r="D81" s="72" t="str">
        <f>Results!G81</f>
        <v>Hamburger</v>
      </c>
      <c r="E81" s="132">
        <f>Results!H81</f>
        <v>3</v>
      </c>
      <c r="F81" s="132">
        <f>Results!I81</f>
        <v>2</v>
      </c>
      <c r="G81" s="80" t="str">
        <f>Results!AX81</f>
        <v>51/25</v>
      </c>
      <c r="H81" s="365">
        <f>Results!$AS81</f>
        <v>0.32723203340117624</v>
      </c>
      <c r="I81" s="366">
        <f>Results!BB81</f>
        <v>64</v>
      </c>
      <c r="J81" s="367">
        <f>Results!BC81</f>
        <v>25</v>
      </c>
      <c r="K81" s="365">
        <f>Results!$BG81</f>
        <v>0.26729535909759389</v>
      </c>
      <c r="L81" s="187">
        <f t="shared" si="1"/>
        <v>0.10946083331079152</v>
      </c>
      <c r="M81" s="83">
        <f>IF(AND(B81&gt;=ExFrom,B81&lt;=ExTo),0,IF(AND(L81&gt;Risk/2,H81&gt;DFactor,Results!F81&gt;Start,Results!C81&lt;=(Rounds-End),Results!F81&lt;=(Rounds-End)),ROUND(Stake*H81,0),0))</f>
        <v>33</v>
      </c>
      <c r="N81" s="368">
        <f>IFERROR(IF(Results!J81="",0,IF(Results!J81=2,M81*I81/J81,-M81)),0)</f>
        <v>-33</v>
      </c>
    </row>
    <row r="82" spans="1:14" x14ac:dyDescent="0.25">
      <c r="A82" s="69">
        <f>Results!A82</f>
        <v>80</v>
      </c>
      <c r="B82" s="91">
        <f>Results!DA82</f>
        <v>44164</v>
      </c>
      <c r="C82" s="72" t="str">
        <f>Results!D82</f>
        <v>Nurnberg</v>
      </c>
      <c r="D82" s="72" t="str">
        <f>Results!G82</f>
        <v>Greuther Furth</v>
      </c>
      <c r="E82" s="132">
        <f>Results!H82</f>
        <v>2</v>
      </c>
      <c r="F82" s="132">
        <f>Results!I82</f>
        <v>3</v>
      </c>
      <c r="G82" s="80" t="str">
        <f>Results!AX82</f>
        <v>19/10</v>
      </c>
      <c r="H82" s="365">
        <f>Results!$AS82</f>
        <v>0.34456181879498826</v>
      </c>
      <c r="I82" s="366">
        <f>Results!BB82</f>
        <v>49</v>
      </c>
      <c r="J82" s="367">
        <f>Results!BC82</f>
        <v>20</v>
      </c>
      <c r="K82" s="365">
        <f>Results!$BG82</f>
        <v>0.27581490768178712</v>
      </c>
      <c r="L82" s="187">
        <f t="shared" si="1"/>
        <v>0.12688513904937099</v>
      </c>
      <c r="M82" s="83">
        <f>IF(AND(B82&gt;=ExFrom,B82&lt;=ExTo),0,IF(AND(L82&gt;Risk/2,H82&gt;DFactor,Results!F82&gt;Start,Results!C82&lt;=(Rounds-End),Results!F82&lt;=(Rounds-End)),ROUND(Stake*H82,0),0))</f>
        <v>34</v>
      </c>
      <c r="N82" s="368">
        <f>IFERROR(IF(Results!J82="",0,IF(Results!J82=2,M82*I82/J82,-M82)),0)</f>
        <v>-34</v>
      </c>
    </row>
    <row r="83" spans="1:14" x14ac:dyDescent="0.25">
      <c r="A83" s="69">
        <f>Results!A83</f>
        <v>81</v>
      </c>
      <c r="B83" s="91">
        <f>Results!DA83</f>
        <v>44165</v>
      </c>
      <c r="C83" s="72" t="str">
        <f>Results!D83</f>
        <v>Bochum</v>
      </c>
      <c r="D83" s="72" t="str">
        <f>Results!G83</f>
        <v>Fortuna Dusseldorf</v>
      </c>
      <c r="E83" s="132">
        <f>Results!H83</f>
        <v>5</v>
      </c>
      <c r="F83" s="132">
        <f>Results!I83</f>
        <v>0</v>
      </c>
      <c r="G83" s="80" t="str">
        <f>Results!AX83</f>
        <v>54/25</v>
      </c>
      <c r="H83" s="365">
        <f>Results!$AS83</f>
        <v>0.31629621715955336</v>
      </c>
      <c r="I83" s="366">
        <f>Results!BB83</f>
        <v>62</v>
      </c>
      <c r="J83" s="367">
        <f>Results!BC83</f>
        <v>25</v>
      </c>
      <c r="K83" s="365">
        <f>Results!$BG83</f>
        <v>0.27386541471048514</v>
      </c>
      <c r="L83" s="187">
        <f t="shared" si="1"/>
        <v>6.6282646039477616E-2</v>
      </c>
      <c r="M83" s="83">
        <f>IF(AND(B83&gt;=ExFrom,B83&lt;=ExTo),0,IF(AND(L83&gt;Risk/2,H83&gt;DFactor,Results!F83&gt;Start,Results!C83&lt;=(Rounds-End),Results!F83&lt;=(Rounds-End)),ROUND(Stake*H83,0),0))</f>
        <v>32</v>
      </c>
      <c r="N83" s="368">
        <f>IFERROR(IF(Results!J83="",0,IF(Results!J83=2,M83*I83/J83,-M83)),0)</f>
        <v>-32</v>
      </c>
    </row>
    <row r="84" spans="1:14" x14ac:dyDescent="0.25">
      <c r="A84" s="69">
        <f>Results!A84</f>
        <v>82</v>
      </c>
      <c r="B84" s="91">
        <f>Results!DA84</f>
        <v>44169</v>
      </c>
      <c r="C84" s="72" t="str">
        <f>Results!D84</f>
        <v>Fortuna Dusseldorf</v>
      </c>
      <c r="D84" s="72" t="str">
        <f>Results!G84</f>
        <v>Darmstadt 98</v>
      </c>
      <c r="E84" s="132">
        <f>Results!H84</f>
        <v>3</v>
      </c>
      <c r="F84" s="132">
        <f>Results!I84</f>
        <v>2</v>
      </c>
      <c r="G84" s="80" t="str">
        <f>Results!AX84</f>
        <v>99/50</v>
      </c>
      <c r="H84" s="365">
        <f>Results!$AS84</f>
        <v>0.33420677186325998</v>
      </c>
      <c r="I84" s="366">
        <f>Results!BB84</f>
        <v>47</v>
      </c>
      <c r="J84" s="367">
        <f>Results!BC84</f>
        <v>20</v>
      </c>
      <c r="K84" s="365">
        <f>Results!$BG84</f>
        <v>0.2843363889996014</v>
      </c>
      <c r="L84" s="187">
        <f t="shared" si="1"/>
        <v>7.9780685591092831E-2</v>
      </c>
      <c r="M84" s="83">
        <f>IF(AND(B84&gt;=ExFrom,B84&lt;=ExTo),0,IF(AND(L84&gt;Risk/2,H84&gt;DFactor,Results!F84&gt;Start,Results!C84&lt;=(Rounds-End),Results!F84&lt;=(Rounds-End)),ROUND(Stake*H84,0),0))</f>
        <v>33</v>
      </c>
      <c r="N84" s="368">
        <f>IFERROR(IF(Results!J84="",0,IF(Results!J84=2,M84*I84/J84,-M84)),0)</f>
        <v>-33</v>
      </c>
    </row>
    <row r="85" spans="1:14" x14ac:dyDescent="0.25">
      <c r="A85" s="69">
        <f>Results!A85</f>
        <v>83</v>
      </c>
      <c r="B85" s="91">
        <f>Results!DA85</f>
        <v>44169</v>
      </c>
      <c r="C85" s="72" t="str">
        <f>Results!D85</f>
        <v>Holstein Kiel</v>
      </c>
      <c r="D85" s="72" t="str">
        <f>Results!G85</f>
        <v>Bochum</v>
      </c>
      <c r="E85" s="132">
        <f>Results!H85</f>
        <v>3</v>
      </c>
      <c r="F85" s="132">
        <f>Results!I85</f>
        <v>1</v>
      </c>
      <c r="G85" s="80" t="str">
        <f>Results!AX85</f>
        <v>2/1</v>
      </c>
      <c r="H85" s="365">
        <f>Results!$AS85</f>
        <v>0.33004442403957457</v>
      </c>
      <c r="I85" s="366">
        <f>Results!BB85</f>
        <v>47</v>
      </c>
      <c r="J85" s="367">
        <f>Results!BC85</f>
        <v>20</v>
      </c>
      <c r="K85" s="365">
        <f>Results!$BG85</f>
        <v>0.2842195396182024</v>
      </c>
      <c r="L85" s="187">
        <f t="shared" si="1"/>
        <v>7.0258812327854372E-2</v>
      </c>
      <c r="M85" s="83">
        <f>IF(AND(B85&gt;=ExFrom,B85&lt;=ExTo),0,IF(AND(L85&gt;Risk/2,H85&gt;DFactor,Results!F85&gt;Start,Results!C85&lt;=(Rounds-End),Results!F85&lt;=(Rounds-End)),ROUND(Stake*H85,0),0))</f>
        <v>33</v>
      </c>
      <c r="N85" s="368">
        <f>IFERROR(IF(Results!J85="",0,IF(Results!J85=2,M85*I85/J85,-M85)),0)</f>
        <v>-33</v>
      </c>
    </row>
    <row r="86" spans="1:14" x14ac:dyDescent="0.25">
      <c r="A86" s="69">
        <f>Results!A86</f>
        <v>84</v>
      </c>
      <c r="B86" s="91">
        <f>Results!DA86</f>
        <v>44170</v>
      </c>
      <c r="C86" s="72" t="str">
        <f>Results!D86</f>
        <v>Eintracht Braunschweig</v>
      </c>
      <c r="D86" s="72" t="str">
        <f>Results!G86</f>
        <v>St Pauli</v>
      </c>
      <c r="E86" s="132">
        <f>Results!H86</f>
        <v>2</v>
      </c>
      <c r="F86" s="132">
        <f>Results!I86</f>
        <v>1</v>
      </c>
      <c r="G86" s="80" t="str">
        <f>Results!AX86</f>
        <v>51/25</v>
      </c>
      <c r="H86" s="365">
        <f>Results!$AS86</f>
        <v>0.32733711113567199</v>
      </c>
      <c r="I86" s="366">
        <f>Results!BB86</f>
        <v>27</v>
      </c>
      <c r="J86" s="367">
        <f>Results!BC86</f>
        <v>10</v>
      </c>
      <c r="K86" s="365">
        <f>Results!$BG86</f>
        <v>0.25731889252707657</v>
      </c>
      <c r="L86" s="187">
        <f t="shared" si="1"/>
        <v>0.14013183103745466</v>
      </c>
      <c r="M86" s="83">
        <f>IF(AND(B86&gt;=ExFrom,B86&lt;=ExTo),0,IF(AND(L86&gt;Risk/2,H86&gt;DFactor,Results!F86&gt;Start,Results!C86&lt;=(Rounds-End),Results!F86&lt;=(Rounds-End)),ROUND(Stake*H86,0),0))</f>
        <v>33</v>
      </c>
      <c r="N86" s="368">
        <f>IFERROR(IF(Results!J86="",0,IF(Results!J86=2,M86*I86/J86,-M86)),0)</f>
        <v>-33</v>
      </c>
    </row>
    <row r="87" spans="1:14" hidden="1" x14ac:dyDescent="0.25">
      <c r="A87" s="69">
        <f>Results!A87</f>
        <v>85</v>
      </c>
      <c r="B87" s="91">
        <f>Results!DA87</f>
        <v>44170</v>
      </c>
      <c r="C87" s="72" t="str">
        <f>Results!D87</f>
        <v>Greuther Furth</v>
      </c>
      <c r="D87" s="72" t="str">
        <f>Results!G87</f>
        <v>Heidenheim</v>
      </c>
      <c r="E87" s="132">
        <f>Results!H87</f>
        <v>0</v>
      </c>
      <c r="F87" s="132">
        <f>Results!I87</f>
        <v>1</v>
      </c>
      <c r="G87" s="80" t="str">
        <f>Results!AX87</f>
        <v>9/4</v>
      </c>
      <c r="H87" s="365">
        <f>Results!$AS87</f>
        <v>0.30542244540095176</v>
      </c>
      <c r="I87" s="366">
        <f>Results!BB87</f>
        <v>58</v>
      </c>
      <c r="J87" s="367">
        <f>Results!BC87</f>
        <v>25</v>
      </c>
      <c r="K87" s="365">
        <f>Results!$BG87</f>
        <v>0.28628355704697983</v>
      </c>
      <c r="L87" s="187">
        <f t="shared" si="1"/>
        <v>9.1396011219016769E-3</v>
      </c>
      <c r="M87" s="83">
        <f>IF(AND(B87&gt;=ExFrom,B87&lt;=ExTo),0,IF(AND(L87&gt;Risk/2,H87&gt;DFactor,Results!F87&gt;Start,Results!C87&lt;=(Rounds-End),Results!F87&lt;=(Rounds-End)),ROUND(Stake*H87,0),0))</f>
        <v>0</v>
      </c>
      <c r="N87" s="368">
        <f>IFERROR(IF(Results!J87="",0,IF(Results!J87=2,M87*I87/J87,-M87)),0)</f>
        <v>0</v>
      </c>
    </row>
    <row r="88" spans="1:14" hidden="1" x14ac:dyDescent="0.25">
      <c r="A88" s="69">
        <f>Results!A88</f>
        <v>86</v>
      </c>
      <c r="B88" s="91">
        <f>Results!DA88</f>
        <v>44170</v>
      </c>
      <c r="C88" s="72" t="str">
        <f>Results!D88</f>
        <v>Hamburger</v>
      </c>
      <c r="D88" s="72" t="str">
        <f>Results!G88</f>
        <v>Hannover 96</v>
      </c>
      <c r="E88" s="132">
        <f>Results!H88</f>
        <v>0</v>
      </c>
      <c r="F88" s="132">
        <f>Results!I88</f>
        <v>1</v>
      </c>
      <c r="G88" s="80" t="str">
        <f>Results!AX88</f>
        <v>14/5</v>
      </c>
      <c r="H88" s="365">
        <f>Results!$AS88</f>
        <v>0.2609935601940403</v>
      </c>
      <c r="I88" s="366">
        <f>Results!BB88</f>
        <v>29</v>
      </c>
      <c r="J88" s="367">
        <f>Results!BC88</f>
        <v>10</v>
      </c>
      <c r="K88" s="365">
        <f>Results!$BG88</f>
        <v>0.24384185468847028</v>
      </c>
      <c r="L88" s="187">
        <f t="shared" si="1"/>
        <v>1.1270057283740682E-2</v>
      </c>
      <c r="M88" s="83">
        <f>IF(AND(B88&gt;=ExFrom,B88&lt;=ExTo),0,IF(AND(L88&gt;Risk/2,H88&gt;DFactor,Results!F88&gt;Start,Results!C88&lt;=(Rounds-End),Results!F88&lt;=(Rounds-End)),ROUND(Stake*H88,0),0))</f>
        <v>0</v>
      </c>
      <c r="N88" s="368">
        <f>IFERROR(IF(Results!J88="",0,IF(Results!J88=2,M88*I88/J88,-M88)),0)</f>
        <v>0</v>
      </c>
    </row>
    <row r="89" spans="1:14" x14ac:dyDescent="0.25">
      <c r="A89" s="69">
        <f>Results!A89</f>
        <v>87</v>
      </c>
      <c r="B89" s="91">
        <f>Results!DA89</f>
        <v>44170</v>
      </c>
      <c r="C89" s="72" t="str">
        <f>Results!D89</f>
        <v>Osnabruck</v>
      </c>
      <c r="D89" s="72" t="str">
        <f>Results!G89</f>
        <v>Karlsruher</v>
      </c>
      <c r="E89" s="132">
        <f>Results!H89</f>
        <v>1</v>
      </c>
      <c r="F89" s="132">
        <f>Results!I89</f>
        <v>2</v>
      </c>
      <c r="G89" s="80" t="str">
        <f>Results!AX89</f>
        <v>48/25</v>
      </c>
      <c r="H89" s="365">
        <f>Results!$AS89</f>
        <v>0.34047422863377669</v>
      </c>
      <c r="I89" s="366">
        <f>Results!BB89</f>
        <v>63</v>
      </c>
      <c r="J89" s="367">
        <f>Results!BC89</f>
        <v>25</v>
      </c>
      <c r="K89" s="365">
        <f>Results!$BG89</f>
        <v>0.27087294591079614</v>
      </c>
      <c r="L89" s="187">
        <f t="shared" si="1"/>
        <v>0.13302148071878547</v>
      </c>
      <c r="M89" s="83">
        <f>IF(AND(B89&gt;=ExFrom,B89&lt;=ExTo),0,IF(AND(L89&gt;Risk/2,H89&gt;DFactor,Results!F89&gt;Start,Results!C89&lt;=(Rounds-End),Results!F89&lt;=(Rounds-End)),ROUND(Stake*H89,0),0))</f>
        <v>34</v>
      </c>
      <c r="N89" s="368">
        <f>IFERROR(IF(Results!J89="",0,IF(Results!J89=2,M89*I89/J89,-M89)),0)</f>
        <v>-34</v>
      </c>
    </row>
    <row r="90" spans="1:14" x14ac:dyDescent="0.25">
      <c r="A90" s="69">
        <f>Results!A90</f>
        <v>88</v>
      </c>
      <c r="B90" s="91">
        <f>Results!DA90</f>
        <v>44171</v>
      </c>
      <c r="C90" s="72" t="str">
        <f>Results!D90</f>
        <v>Erzgebirge Aue</v>
      </c>
      <c r="D90" s="72" t="str">
        <f>Results!G90</f>
        <v>Jahn Regensburg</v>
      </c>
      <c r="E90" s="132">
        <f>Results!H90</f>
        <v>0</v>
      </c>
      <c r="F90" s="132">
        <f>Results!I90</f>
        <v>2</v>
      </c>
      <c r="G90" s="80" t="str">
        <f>Results!AX90</f>
        <v>9/4</v>
      </c>
      <c r="H90" s="365">
        <f>Results!$AS90</f>
        <v>0.30656600709440057</v>
      </c>
      <c r="I90" s="366">
        <f>Results!BB90</f>
        <v>13</v>
      </c>
      <c r="J90" s="367">
        <f>Results!BC90</f>
        <v>5</v>
      </c>
      <c r="K90" s="365">
        <f>Results!$BG90</f>
        <v>0.26425848865265589</v>
      </c>
      <c r="L90" s="187">
        <f t="shared" si="1"/>
        <v>6.7704699293168094E-2</v>
      </c>
      <c r="M90" s="83">
        <f>IF(AND(B90&gt;=ExFrom,B90&lt;=ExTo),0,IF(AND(L90&gt;Risk/2,H90&gt;DFactor,Results!F90&gt;Start,Results!C90&lt;=(Rounds-End),Results!F90&lt;=(Rounds-End)),ROUND(Stake*H90,0),0))</f>
        <v>31</v>
      </c>
      <c r="N90" s="368">
        <f>IFERROR(IF(Results!J90="",0,IF(Results!J90=2,M90*I90/J90,-M90)),0)</f>
        <v>-31</v>
      </c>
    </row>
    <row r="91" spans="1:14" x14ac:dyDescent="0.25">
      <c r="A91" s="69">
        <f>Results!A91</f>
        <v>89</v>
      </c>
      <c r="B91" s="91">
        <f>Results!DA91</f>
        <v>44171</v>
      </c>
      <c r="C91" s="72" t="str">
        <f>Results!D91</f>
        <v>Paderborn 07</v>
      </c>
      <c r="D91" s="72" t="str">
        <f>Results!G91</f>
        <v>Nurnberg</v>
      </c>
      <c r="E91" s="132">
        <f>Results!H91</f>
        <v>0</v>
      </c>
      <c r="F91" s="132">
        <f>Results!I91</f>
        <v>2</v>
      </c>
      <c r="G91" s="80" t="str">
        <f>Results!AX91</f>
        <v>54/25</v>
      </c>
      <c r="H91" s="365">
        <f>Results!$AS91</f>
        <v>0.3162166975014935</v>
      </c>
      <c r="I91" s="366">
        <f>Results!BB91</f>
        <v>14</v>
      </c>
      <c r="J91" s="367">
        <f>Results!BC91</f>
        <v>5</v>
      </c>
      <c r="K91" s="365">
        <f>Results!$BG91</f>
        <v>0.25083983374138813</v>
      </c>
      <c r="L91" s="187">
        <f t="shared" si="1"/>
        <v>0.1326900760817179</v>
      </c>
      <c r="M91" s="83">
        <f>IF(AND(B91&gt;=ExFrom,B91&lt;=ExTo),0,IF(AND(L91&gt;Risk/2,H91&gt;DFactor,Results!F91&gt;Start,Results!C91&lt;=(Rounds-End),Results!F91&lt;=(Rounds-End)),ROUND(Stake*H91,0),0))</f>
        <v>32</v>
      </c>
      <c r="N91" s="368">
        <f>IFERROR(IF(Results!J91="",0,IF(Results!J91=2,M91*I91/J91,-M91)),0)</f>
        <v>-32</v>
      </c>
    </row>
    <row r="92" spans="1:14" hidden="1" x14ac:dyDescent="0.25">
      <c r="A92" s="69">
        <f>Results!A92</f>
        <v>90</v>
      </c>
      <c r="B92" s="91">
        <f>Results!DA92</f>
        <v>44171</v>
      </c>
      <c r="C92" s="72" t="str">
        <f>Results!D92</f>
        <v>Wurzburger Kickers</v>
      </c>
      <c r="D92" s="72" t="str">
        <f>Results!G92</f>
        <v>Sandhausen</v>
      </c>
      <c r="E92" s="132">
        <f>Results!H92</f>
        <v>2</v>
      </c>
      <c r="F92" s="132">
        <f>Results!I92</f>
        <v>3</v>
      </c>
      <c r="G92" s="80" t="str">
        <f>Results!AX92</f>
        <v>63/25</v>
      </c>
      <c r="H92" s="365">
        <f>Results!$AS92</f>
        <v>0.28281015157884171</v>
      </c>
      <c r="I92" s="366">
        <f>Results!BB92</f>
        <v>63</v>
      </c>
      <c r="J92" s="367">
        <f>Results!BC92</f>
        <v>25</v>
      </c>
      <c r="K92" s="365">
        <f>Results!$BG92</f>
        <v>0.27084340021704867</v>
      </c>
      <c r="L92" s="187">
        <f t="shared" si="1"/>
        <v>-2.8916249792159585E-3</v>
      </c>
      <c r="M92" s="83">
        <f>IF(AND(B92&gt;=ExFrom,B92&lt;=ExTo),0,IF(AND(L92&gt;Risk/2,H92&gt;DFactor,Results!F92&gt;Start,Results!C92&lt;=(Rounds-End),Results!F92&lt;=(Rounds-End)),ROUND(Stake*H92,0),0))</f>
        <v>0</v>
      </c>
      <c r="N92" s="368">
        <f>IFERROR(IF(Results!J92="",0,IF(Results!J92=2,M92*I92/J92,-M92)),0)</f>
        <v>0</v>
      </c>
    </row>
    <row r="93" spans="1:14" hidden="1" x14ac:dyDescent="0.25">
      <c r="A93" s="69">
        <f>Results!A93</f>
        <v>91</v>
      </c>
      <c r="B93" s="91">
        <f>Results!DA93</f>
        <v>44176</v>
      </c>
      <c r="C93" s="72" t="str">
        <f>Results!D93</f>
        <v>Bochum</v>
      </c>
      <c r="D93" s="72" t="str">
        <f>Results!G93</f>
        <v>Paderborn 07</v>
      </c>
      <c r="E93" s="132">
        <f>Results!H93</f>
        <v>3</v>
      </c>
      <c r="F93" s="132">
        <f>Results!I93</f>
        <v>0</v>
      </c>
      <c r="G93" s="80" t="str">
        <f>Results!AX93</f>
        <v>11/5</v>
      </c>
      <c r="H93" s="365">
        <f>Results!$AS93</f>
        <v>0.31212962615503403</v>
      </c>
      <c r="I93" s="366">
        <f>Results!BB93</f>
        <v>58</v>
      </c>
      <c r="J93" s="367">
        <f>Results!BC93</f>
        <v>25</v>
      </c>
      <c r="K93" s="365">
        <f>Results!$BG93</f>
        <v>0.2872229314146455</v>
      </c>
      <c r="L93" s="187">
        <f t="shared" si="1"/>
        <v>2.3795706189150362E-2</v>
      </c>
      <c r="M93" s="83">
        <f>IF(AND(B93&gt;=ExFrom,B93&lt;=ExTo),0,IF(AND(L93&gt;Risk/2,H93&gt;DFactor,Results!F93&gt;Start,Results!C93&lt;=(Rounds-End),Results!F93&lt;=(Rounds-End)),ROUND(Stake*H93,0),0))</f>
        <v>0</v>
      </c>
      <c r="N93" s="368">
        <f>IFERROR(IF(Results!J93="",0,IF(Results!J93=2,M93*I93/J93,-M93)),0)</f>
        <v>0</v>
      </c>
    </row>
    <row r="94" spans="1:14" x14ac:dyDescent="0.25">
      <c r="A94" s="69">
        <f>Results!A94</f>
        <v>92</v>
      </c>
      <c r="B94" s="91">
        <f>Results!DA94</f>
        <v>44176</v>
      </c>
      <c r="C94" s="72" t="str">
        <f>Results!D94</f>
        <v>Sandhausen</v>
      </c>
      <c r="D94" s="72" t="str">
        <f>Results!G94</f>
        <v>Greuther Furth</v>
      </c>
      <c r="E94" s="132">
        <f>Results!H94</f>
        <v>0</v>
      </c>
      <c r="F94" s="132">
        <f>Results!I94</f>
        <v>3</v>
      </c>
      <c r="G94" s="80" t="str">
        <f>Results!AX94</f>
        <v>51/25</v>
      </c>
      <c r="H94" s="365">
        <f>Results!$AS94</f>
        <v>0.32732992156654106</v>
      </c>
      <c r="I94" s="366">
        <f>Results!BB94</f>
        <v>68</v>
      </c>
      <c r="J94" s="367">
        <f>Results!BC94</f>
        <v>25</v>
      </c>
      <c r="K94" s="365">
        <f>Results!$BG94</f>
        <v>0.25590837677773753</v>
      </c>
      <c r="L94" s="187">
        <f t="shared" si="1"/>
        <v>0.14445816557862554</v>
      </c>
      <c r="M94" s="83">
        <f>IF(AND(B94&gt;=ExFrom,B94&lt;=ExTo),0,IF(AND(L94&gt;Risk/2,H94&gt;DFactor,Results!F94&gt;Start,Results!C94&lt;=(Rounds-End),Results!F94&lt;=(Rounds-End)),ROUND(Stake*H94,0),0))</f>
        <v>33</v>
      </c>
      <c r="N94" s="368">
        <f>IFERROR(IF(Results!J94="",0,IF(Results!J94=2,M94*I94/J94,-M94)),0)</f>
        <v>-33</v>
      </c>
    </row>
    <row r="95" spans="1:14" x14ac:dyDescent="0.25">
      <c r="A95" s="69">
        <f>Results!A95</f>
        <v>93</v>
      </c>
      <c r="B95" s="91">
        <f>Results!DA95</f>
        <v>44177</v>
      </c>
      <c r="C95" s="72" t="str">
        <f>Results!D95</f>
        <v>Darmstadt 98</v>
      </c>
      <c r="D95" s="72" t="str">
        <f>Results!G95</f>
        <v>Hamburger</v>
      </c>
      <c r="E95" s="132">
        <f>Results!H95</f>
        <v>1</v>
      </c>
      <c r="F95" s="132">
        <f>Results!I95</f>
        <v>2</v>
      </c>
      <c r="G95" s="80" t="str">
        <f>Results!AX95</f>
        <v>9/4</v>
      </c>
      <c r="H95" s="365">
        <f>Results!$AS95</f>
        <v>0.30693095964991735</v>
      </c>
      <c r="I95" s="366">
        <f>Results!BB95</f>
        <v>11</v>
      </c>
      <c r="J95" s="367">
        <f>Results!BC95</f>
        <v>4</v>
      </c>
      <c r="K95" s="365">
        <f>Results!$BG95</f>
        <v>0.25396496089683507</v>
      </c>
      <c r="L95" s="187">
        <f t="shared" si="1"/>
        <v>9.8667470752922343E-2</v>
      </c>
      <c r="M95" s="83">
        <f>IF(AND(B95&gt;=ExFrom,B95&lt;=ExTo),0,IF(AND(L95&gt;Risk/2,H95&gt;DFactor,Results!F95&gt;Start,Results!C95&lt;=(Rounds-End),Results!F95&lt;=(Rounds-End)),ROUND(Stake*H95,0),0))</f>
        <v>31</v>
      </c>
      <c r="N95" s="368">
        <f>IFERROR(IF(Results!J95="",0,IF(Results!J95=2,M95*I95/J95,-M95)),0)</f>
        <v>-31</v>
      </c>
    </row>
    <row r="96" spans="1:14" hidden="1" x14ac:dyDescent="0.25">
      <c r="A96" s="69">
        <f>Results!A96</f>
        <v>94</v>
      </c>
      <c r="B96" s="91">
        <f>Results!DA96</f>
        <v>44177</v>
      </c>
      <c r="C96" s="72" t="str">
        <f>Results!D96</f>
        <v>Heidenheim</v>
      </c>
      <c r="D96" s="72" t="str">
        <f>Results!G96</f>
        <v>Hannover 96</v>
      </c>
      <c r="E96" s="132">
        <f>Results!H96</f>
        <v>1</v>
      </c>
      <c r="F96" s="132">
        <f>Results!I96</f>
        <v>0</v>
      </c>
      <c r="G96" s="80" t="str">
        <f>Results!AX96</f>
        <v>12/5</v>
      </c>
      <c r="H96" s="365">
        <f>Results!$AS96</f>
        <v>0.29360620060713616</v>
      </c>
      <c r="I96" s="366">
        <f>Results!BB96</f>
        <v>62</v>
      </c>
      <c r="J96" s="367">
        <f>Results!BC96</f>
        <v>25</v>
      </c>
      <c r="K96" s="365">
        <f>Results!$BG96</f>
        <v>0.27361280222647416</v>
      </c>
      <c r="L96" s="187">
        <f t="shared" si="1"/>
        <v>1.4067694553675559E-2</v>
      </c>
      <c r="M96" s="83">
        <f>IF(AND(B96&gt;=ExFrom,B96&lt;=ExTo),0,IF(AND(L96&gt;Risk/2,H96&gt;DFactor,Results!F96&gt;Start,Results!C96&lt;=(Rounds-End),Results!F96&lt;=(Rounds-End)),ROUND(Stake*H96,0),0))</f>
        <v>0</v>
      </c>
      <c r="N96" s="368">
        <f>IFERROR(IF(Results!J96="",0,IF(Results!J96=2,M96*I96/J96,-M96)),0)</f>
        <v>0</v>
      </c>
    </row>
    <row r="97" spans="1:14" hidden="1" x14ac:dyDescent="0.25">
      <c r="A97" s="69">
        <f>Results!A97</f>
        <v>95</v>
      </c>
      <c r="B97" s="91">
        <f>Results!DA97</f>
        <v>44177</v>
      </c>
      <c r="C97" s="72" t="str">
        <f>Results!D97</f>
        <v>Jahn Regensburg</v>
      </c>
      <c r="D97" s="72" t="str">
        <f>Results!G97</f>
        <v>Holstein Kiel</v>
      </c>
      <c r="E97" s="132">
        <f>Results!H97</f>
        <v>2</v>
      </c>
      <c r="F97" s="132">
        <f>Results!I97</f>
        <v>3</v>
      </c>
      <c r="G97" s="80" t="str">
        <f>Results!AX97</f>
        <v>59/25</v>
      </c>
      <c r="H97" s="365">
        <f>Results!$AS97</f>
        <v>0.29513660035191946</v>
      </c>
      <c r="I97" s="366">
        <f>Results!BB97</f>
        <v>12</v>
      </c>
      <c r="J97" s="367">
        <f>Results!BC97</f>
        <v>5</v>
      </c>
      <c r="K97" s="365">
        <f>Results!$BG97</f>
        <v>0.27984994555757786</v>
      </c>
      <c r="L97" s="187">
        <f t="shared" si="1"/>
        <v>2.2434622966939835E-3</v>
      </c>
      <c r="M97" s="83">
        <f>IF(AND(B97&gt;=ExFrom,B97&lt;=ExTo),0,IF(AND(L97&gt;Risk/2,H97&gt;DFactor,Results!F97&gt;Start,Results!C97&lt;=(Rounds-End),Results!F97&lt;=(Rounds-End)),ROUND(Stake*H97,0),0))</f>
        <v>0</v>
      </c>
      <c r="N97" s="368">
        <f>IFERROR(IF(Results!J97="",0,IF(Results!J97=2,M97*I97/J97,-M97)),0)</f>
        <v>0</v>
      </c>
    </row>
    <row r="98" spans="1:14" x14ac:dyDescent="0.25">
      <c r="A98" s="69">
        <f>Results!A98</f>
        <v>96</v>
      </c>
      <c r="B98" s="91">
        <f>Results!DA98</f>
        <v>44178</v>
      </c>
      <c r="C98" s="72" t="str">
        <f>Results!D98</f>
        <v>Eintracht Braunschweig</v>
      </c>
      <c r="D98" s="72" t="str">
        <f>Results!G98</f>
        <v>Osnabruck</v>
      </c>
      <c r="E98" s="132">
        <f>Results!H98</f>
        <v>0</v>
      </c>
      <c r="F98" s="132">
        <f>Results!I98</f>
        <v>2</v>
      </c>
      <c r="G98" s="80" t="str">
        <f>Results!AX98</f>
        <v>11/5</v>
      </c>
      <c r="H98" s="365">
        <f>Results!$AS98</f>
        <v>0.31173328341610412</v>
      </c>
      <c r="I98" s="366">
        <f>Results!BB98</f>
        <v>13</v>
      </c>
      <c r="J98" s="367">
        <f>Results!BC98</f>
        <v>5</v>
      </c>
      <c r="K98" s="365">
        <f>Results!$BG98</f>
        <v>0.26406516385679102</v>
      </c>
      <c r="L98" s="187">
        <f t="shared" si="1"/>
        <v>8.0173020421828556E-2</v>
      </c>
      <c r="M98" s="83">
        <f>IF(AND(B98&gt;=ExFrom,B98&lt;=ExTo),0,IF(AND(L98&gt;Risk/2,H98&gt;DFactor,Results!F98&gt;Start,Results!C98&lt;=(Rounds-End),Results!F98&lt;=(Rounds-End)),ROUND(Stake*H98,0),0))</f>
        <v>31</v>
      </c>
      <c r="N98" s="368">
        <f>IFERROR(IF(Results!J98="",0,IF(Results!J98=2,M98*I98/J98,-M98)),0)</f>
        <v>-31</v>
      </c>
    </row>
    <row r="99" spans="1:14" hidden="1" x14ac:dyDescent="0.25">
      <c r="A99" s="69">
        <f>Results!A99</f>
        <v>97</v>
      </c>
      <c r="B99" s="91">
        <f>Results!DA99</f>
        <v>44178</v>
      </c>
      <c r="C99" s="72" t="str">
        <f>Results!D99</f>
        <v>Karlsruher</v>
      </c>
      <c r="D99" s="72" t="str">
        <f>Results!G99</f>
        <v>Fortuna Dusseldorf</v>
      </c>
      <c r="E99" s="132">
        <f>Results!H99</f>
        <v>1</v>
      </c>
      <c r="F99" s="132">
        <f>Results!I99</f>
        <v>2</v>
      </c>
      <c r="G99" s="80" t="str">
        <f>Results!AX99</f>
        <v>11/5</v>
      </c>
      <c r="H99" s="365">
        <f>Results!$AS99</f>
        <v>0.30866161622227595</v>
      </c>
      <c r="I99" s="366">
        <f>Results!BB99</f>
        <v>49</v>
      </c>
      <c r="J99" s="367">
        <f>Results!BC99</f>
        <v>20</v>
      </c>
      <c r="K99" s="365">
        <f>Results!$BG99</f>
        <v>0.27579353616121466</v>
      </c>
      <c r="L99" s="187">
        <f t="shared" si="1"/>
        <v>4.2454668364722628E-2</v>
      </c>
      <c r="M99" s="83">
        <f>IF(AND(B99&gt;=ExFrom,B99&lt;=ExTo),0,IF(AND(L99&gt;Risk/2,H99&gt;DFactor,Results!F99&gt;Start,Results!C99&lt;=(Rounds-End),Results!F99&lt;=(Rounds-End)),ROUND(Stake*H99,0),0))</f>
        <v>0</v>
      </c>
      <c r="N99" s="368">
        <f>IFERROR(IF(Results!J99="",0,IF(Results!J99=2,M99*I99/J99,-M99)),0)</f>
        <v>0</v>
      </c>
    </row>
    <row r="100" spans="1:14" x14ac:dyDescent="0.25">
      <c r="A100" s="69">
        <f>Results!A100</f>
        <v>98</v>
      </c>
      <c r="B100" s="91">
        <f>Results!DA100</f>
        <v>44178</v>
      </c>
      <c r="C100" s="72" t="str">
        <f>Results!D100</f>
        <v>Nurnberg</v>
      </c>
      <c r="D100" s="72" t="str">
        <f>Results!G100</f>
        <v>Wurzburger Kickers</v>
      </c>
      <c r="E100" s="132">
        <f>Results!H100</f>
        <v>2</v>
      </c>
      <c r="F100" s="132">
        <f>Results!I100</f>
        <v>1</v>
      </c>
      <c r="G100" s="80" t="str">
        <f>Results!AX100</f>
        <v>9/4</v>
      </c>
      <c r="H100" s="365">
        <f>Results!$AS100</f>
        <v>0.30673251491823428</v>
      </c>
      <c r="I100" s="366">
        <f>Results!BB100</f>
        <v>16</v>
      </c>
      <c r="J100" s="367">
        <f>Results!BC100</f>
        <v>5</v>
      </c>
      <c r="K100" s="365">
        <f>Results!$BG100</f>
        <v>0.2265348924066998</v>
      </c>
      <c r="L100" s="187">
        <f t="shared" si="1"/>
        <v>0.18835017885611097</v>
      </c>
      <c r="M100" s="83">
        <f>IF(AND(B100&gt;=ExFrom,B100&lt;=ExTo),0,IF(AND(L100&gt;Risk/2,H100&gt;DFactor,Results!F100&gt;Start,Results!C100&lt;=(Rounds-End),Results!F100&lt;=(Rounds-End)),ROUND(Stake*H100,0),0))</f>
        <v>31</v>
      </c>
      <c r="N100" s="368">
        <f>IFERROR(IF(Results!J100="",0,IF(Results!J100=2,M100*I100/J100,-M100)),0)</f>
        <v>-31</v>
      </c>
    </row>
    <row r="101" spans="1:14" x14ac:dyDescent="0.25">
      <c r="A101" s="69">
        <f>Results!A101</f>
        <v>99</v>
      </c>
      <c r="B101" s="91">
        <f>Results!DA101</f>
        <v>44178</v>
      </c>
      <c r="C101" s="72" t="str">
        <f>Results!D101</f>
        <v>St Pauli</v>
      </c>
      <c r="D101" s="72" t="str">
        <f>Results!G101</f>
        <v>Erzgebirge Aue</v>
      </c>
      <c r="E101" s="132">
        <f>Results!H101</f>
        <v>2</v>
      </c>
      <c r="F101" s="132">
        <f>Results!I101</f>
        <v>2</v>
      </c>
      <c r="G101" s="80" t="str">
        <f>Results!AX101</f>
        <v>54/25</v>
      </c>
      <c r="H101" s="365">
        <f>Results!$AS101</f>
        <v>0.31274287579271565</v>
      </c>
      <c r="I101" s="366">
        <f>Results!BB101</f>
        <v>5</v>
      </c>
      <c r="J101" s="367">
        <f>Results!BC101</f>
        <v>2</v>
      </c>
      <c r="K101" s="365">
        <f>Results!$BG101</f>
        <v>0.27230784332973401</v>
      </c>
      <c r="L101" s="187">
        <f t="shared" si="1"/>
        <v>6.2092780869315967E-2</v>
      </c>
      <c r="M101" s="83">
        <f>IF(AND(B101&gt;=ExFrom,B101&lt;=ExTo),0,IF(AND(L101&gt;Risk/2,H101&gt;DFactor,Results!F101&gt;Start,Results!C101&lt;=(Rounds-End),Results!F101&lt;=(Rounds-End)),ROUND(Stake*H101,0),0))</f>
        <v>31</v>
      </c>
      <c r="N101" s="368">
        <f>IFERROR(IF(Results!J101="",0,IF(Results!J101=2,M101*I101/J101,-M101)),0)</f>
        <v>77.5</v>
      </c>
    </row>
    <row r="102" spans="1:14" x14ac:dyDescent="0.25">
      <c r="A102" s="69">
        <f>Results!A102</f>
        <v>100</v>
      </c>
      <c r="B102" s="91">
        <f>Results!DA102</f>
        <v>44180</v>
      </c>
      <c r="C102" s="72" t="str">
        <f>Results!D102</f>
        <v>Greuther Furth</v>
      </c>
      <c r="D102" s="72" t="str">
        <f>Results!G102</f>
        <v>Darmstadt 98</v>
      </c>
      <c r="E102" s="132">
        <f>Results!H102</f>
        <v>0</v>
      </c>
      <c r="F102" s="132">
        <f>Results!I102</f>
        <v>4</v>
      </c>
      <c r="G102" s="80" t="str">
        <f>Results!AX102</f>
        <v>58/25</v>
      </c>
      <c r="H102" s="365">
        <f>Results!$AS102</f>
        <v>0.2999441447550002</v>
      </c>
      <c r="I102" s="366">
        <f>Results!BB102</f>
        <v>3</v>
      </c>
      <c r="J102" s="367">
        <f>Results!BC102</f>
        <v>1</v>
      </c>
      <c r="K102" s="365">
        <f>Results!$BG102</f>
        <v>0.2383706917329477</v>
      </c>
      <c r="L102" s="187">
        <f t="shared" si="1"/>
        <v>0.12984919707811732</v>
      </c>
      <c r="M102" s="83">
        <f>IF(AND(B102&gt;=ExFrom,B102&lt;=ExTo),0,IF(AND(L102&gt;Risk/2,H102&gt;DFactor,Results!F102&gt;Start,Results!C102&lt;=(Rounds-End),Results!F102&lt;=(Rounds-End)),ROUND(Stake*H102,0),0))</f>
        <v>30</v>
      </c>
      <c r="N102" s="368">
        <f>IFERROR(IF(Results!J102="",0,IF(Results!J102=2,M102*I102/J102,-M102)),0)</f>
        <v>-30</v>
      </c>
    </row>
    <row r="103" spans="1:14" hidden="1" x14ac:dyDescent="0.25">
      <c r="A103" s="69">
        <f>Results!A103</f>
        <v>101</v>
      </c>
      <c r="B103" s="91">
        <f>Results!DA103</f>
        <v>44180</v>
      </c>
      <c r="C103" s="72" t="str">
        <f>Results!D103</f>
        <v>Hamburger</v>
      </c>
      <c r="D103" s="72" t="str">
        <f>Results!G103</f>
        <v>Sandhausen</v>
      </c>
      <c r="E103" s="132">
        <f>Results!H103</f>
        <v>4</v>
      </c>
      <c r="F103" s="132">
        <f>Results!I103</f>
        <v>0</v>
      </c>
      <c r="G103" s="80" t="str">
        <f>Results!AX103</f>
        <v>67/25</v>
      </c>
      <c r="H103" s="365">
        <f>Results!$AS103</f>
        <v>0.27166784720023951</v>
      </c>
      <c r="I103" s="366">
        <f>Results!BB103</f>
        <v>69</v>
      </c>
      <c r="J103" s="367">
        <f>Results!BC103</f>
        <v>20</v>
      </c>
      <c r="K103" s="365">
        <f>Results!$BG103</f>
        <v>0.21416494458012397</v>
      </c>
      <c r="L103" s="187">
        <f t="shared" si="1"/>
        <v>0.13283964414578145</v>
      </c>
      <c r="M103" s="83">
        <f>IF(AND(B103&gt;=ExFrom,B103&lt;=ExTo),0,IF(AND(L103&gt;Risk/2,H103&gt;DFactor,Results!F103&gt;Start,Results!C103&lt;=(Rounds-End),Results!F103&lt;=(Rounds-End)),ROUND(Stake*H103,0),0))</f>
        <v>0</v>
      </c>
      <c r="N103" s="368">
        <f>IFERROR(IF(Results!J103="",0,IF(Results!J103=2,M103*I103/J103,-M103)),0)</f>
        <v>0</v>
      </c>
    </row>
    <row r="104" spans="1:14" x14ac:dyDescent="0.25">
      <c r="A104" s="69">
        <f>Results!A104</f>
        <v>102</v>
      </c>
      <c r="B104" s="91">
        <f>Results!DA104</f>
        <v>44180</v>
      </c>
      <c r="C104" s="72" t="str">
        <f>Results!D104</f>
        <v>Hannover 96</v>
      </c>
      <c r="D104" s="72" t="str">
        <f>Results!G104</f>
        <v>Bochum</v>
      </c>
      <c r="E104" s="132">
        <f>Results!H104</f>
        <v>2</v>
      </c>
      <c r="F104" s="132">
        <f>Results!I104</f>
        <v>0</v>
      </c>
      <c r="G104" s="80" t="str">
        <f>Results!AX104</f>
        <v>9/4</v>
      </c>
      <c r="H104" s="365">
        <f>Results!$AS104</f>
        <v>0.30643772510417699</v>
      </c>
      <c r="I104" s="366">
        <f>Results!BB104</f>
        <v>63</v>
      </c>
      <c r="J104" s="367">
        <f>Results!BC104</f>
        <v>25</v>
      </c>
      <c r="K104" s="365">
        <f>Results!$BG104</f>
        <v>0.2706816363074534</v>
      </c>
      <c r="L104" s="187">
        <f t="shared" si="1"/>
        <v>5.1382713317223799E-2</v>
      </c>
      <c r="M104" s="83">
        <f>IF(AND(B104&gt;=ExFrom,B104&lt;=ExTo),0,IF(AND(L104&gt;Risk/2,H104&gt;DFactor,Results!F104&gt;Start,Results!C104&lt;=(Rounds-End),Results!F104&lt;=(Rounds-End)),ROUND(Stake*H104,0),0))</f>
        <v>31</v>
      </c>
      <c r="N104" s="368">
        <f>IFERROR(IF(Results!J104="",0,IF(Results!J104=2,M104*I104/J104,-M104)),0)</f>
        <v>-31</v>
      </c>
    </row>
    <row r="105" spans="1:14" hidden="1" x14ac:dyDescent="0.25">
      <c r="A105" s="69">
        <f>Results!A105</f>
        <v>103</v>
      </c>
      <c r="B105" s="91">
        <f>Results!DA105</f>
        <v>44180</v>
      </c>
      <c r="C105" s="72" t="str">
        <f>Results!D105</f>
        <v>Heidenheim</v>
      </c>
      <c r="D105" s="72" t="str">
        <f>Results!G105</f>
        <v>Jahn Regensburg</v>
      </c>
      <c r="E105" s="132">
        <f>Results!H105</f>
        <v>0</v>
      </c>
      <c r="F105" s="132">
        <f>Results!I105</f>
        <v>0</v>
      </c>
      <c r="G105" s="80" t="str">
        <f>Results!AX105</f>
        <v>13/5</v>
      </c>
      <c r="H105" s="365">
        <f>Results!$AS105</f>
        <v>0.27750718598210711</v>
      </c>
      <c r="I105" s="366">
        <f>Results!BB105</f>
        <v>14</v>
      </c>
      <c r="J105" s="367">
        <f>Results!BC105</f>
        <v>5</v>
      </c>
      <c r="K105" s="365">
        <f>Results!$BG105</f>
        <v>0.25048056832427917</v>
      </c>
      <c r="L105" s="187">
        <f t="shared" si="1"/>
        <v>3.4829513091194662E-2</v>
      </c>
      <c r="M105" s="83">
        <f>IF(AND(B105&gt;=ExFrom,B105&lt;=ExTo),0,IF(AND(L105&gt;Risk/2,H105&gt;DFactor,Results!F105&gt;Start,Results!C105&lt;=(Rounds-End),Results!F105&lt;=(Rounds-End)),ROUND(Stake*H105,0),0))</f>
        <v>0</v>
      </c>
      <c r="N105" s="368">
        <f>IFERROR(IF(Results!J105="",0,IF(Results!J105=2,M105*I105/J105,-M105)),0)</f>
        <v>0</v>
      </c>
    </row>
    <row r="106" spans="1:14" hidden="1" x14ac:dyDescent="0.25">
      <c r="A106" s="69">
        <f>Results!A106</f>
        <v>104</v>
      </c>
      <c r="B106" s="91">
        <f>Results!DA106</f>
        <v>44181</v>
      </c>
      <c r="C106" s="72" t="str">
        <f>Results!D106</f>
        <v>Fortuna Dusseldorf</v>
      </c>
      <c r="D106" s="72" t="str">
        <f>Results!G106</f>
        <v>Osnabruck</v>
      </c>
      <c r="E106" s="132">
        <f>Results!H106</f>
        <v>3</v>
      </c>
      <c r="F106" s="132">
        <f>Results!I106</f>
        <v>0</v>
      </c>
      <c r="G106" s="80" t="str">
        <f>Results!AX106</f>
        <v>21/10</v>
      </c>
      <c r="H106" s="365">
        <f>Results!$AS106</f>
        <v>0.32117216234616686</v>
      </c>
      <c r="I106" s="366">
        <f>Results!BB106</f>
        <v>53</v>
      </c>
      <c r="J106" s="367">
        <f>Results!BC106</f>
        <v>25</v>
      </c>
      <c r="K106" s="365">
        <f>Results!$BG106</f>
        <v>0.30492898913951549</v>
      </c>
      <c r="L106" s="187">
        <f t="shared" si="1"/>
        <v>1.3589223580724133E-3</v>
      </c>
      <c r="M106" s="83">
        <f>IF(AND(B106&gt;=ExFrom,B106&lt;=ExTo),0,IF(AND(L106&gt;Risk/2,H106&gt;DFactor,Results!F106&gt;Start,Results!C106&lt;=(Rounds-End),Results!F106&lt;=(Rounds-End)),ROUND(Stake*H106,0),0))</f>
        <v>0</v>
      </c>
      <c r="N106" s="368">
        <f>IFERROR(IF(Results!J106="",0,IF(Results!J106=2,M106*I106/J106,-M106)),0)</f>
        <v>0</v>
      </c>
    </row>
    <row r="107" spans="1:14" x14ac:dyDescent="0.25">
      <c r="A107" s="69">
        <f>Results!A107</f>
        <v>105</v>
      </c>
      <c r="B107" s="91">
        <f>Results!DA107</f>
        <v>44181</v>
      </c>
      <c r="C107" s="72" t="str">
        <f>Results!D107</f>
        <v>Holstein Kiel</v>
      </c>
      <c r="D107" s="72" t="str">
        <f>Results!G107</f>
        <v>Nurnberg</v>
      </c>
      <c r="E107" s="132">
        <f>Results!H107</f>
        <v>1</v>
      </c>
      <c r="F107" s="132">
        <f>Results!I107</f>
        <v>0</v>
      </c>
      <c r="G107" s="80" t="str">
        <f>Results!AX107</f>
        <v>51/25</v>
      </c>
      <c r="H107" s="365">
        <f>Results!$AS107</f>
        <v>0.3283558871553196</v>
      </c>
      <c r="I107" s="366">
        <f>Results!BB107</f>
        <v>64</v>
      </c>
      <c r="J107" s="367">
        <f>Results!BC107</f>
        <v>25</v>
      </c>
      <c r="K107" s="365">
        <f>Results!$BG107</f>
        <v>0.26717150963702185</v>
      </c>
      <c r="L107" s="187">
        <f t="shared" si="1"/>
        <v>0.11221084331942047</v>
      </c>
      <c r="M107" s="83">
        <f>IF(AND(B107&gt;=ExFrom,B107&lt;=ExTo),0,IF(AND(L107&gt;Risk/2,H107&gt;DFactor,Results!F107&gt;Start,Results!C107&lt;=(Rounds-End),Results!F107&lt;=(Rounds-End)),ROUND(Stake*H107,0),0))</f>
        <v>33</v>
      </c>
      <c r="N107" s="368">
        <f>IFERROR(IF(Results!J107="",0,IF(Results!J107=2,M107*I107/J107,-M107)),0)</f>
        <v>-33</v>
      </c>
    </row>
    <row r="108" spans="1:14" hidden="1" x14ac:dyDescent="0.25">
      <c r="A108" s="69">
        <f>Results!A108</f>
        <v>106</v>
      </c>
      <c r="B108" s="91">
        <f>Results!DA108</f>
        <v>44181</v>
      </c>
      <c r="C108" s="72" t="str">
        <f>Results!D108</f>
        <v>Paderborn 07</v>
      </c>
      <c r="D108" s="72" t="str">
        <f>Results!G108</f>
        <v>Eintracht Braunschweig</v>
      </c>
      <c r="E108" s="132">
        <f>Results!H108</f>
        <v>2</v>
      </c>
      <c r="F108" s="132">
        <f>Results!I108</f>
        <v>2</v>
      </c>
      <c r="G108" s="80" t="str">
        <f>Results!AX108</f>
        <v>61/25</v>
      </c>
      <c r="H108" s="365">
        <f>Results!$AS108</f>
        <v>0.2888287609418187</v>
      </c>
      <c r="I108" s="366">
        <f>Results!BB108</f>
        <v>65</v>
      </c>
      <c r="J108" s="367">
        <f>Results!BC108</f>
        <v>20</v>
      </c>
      <c r="K108" s="365">
        <f>Results!$BG108</f>
        <v>0.22434794577111003</v>
      </c>
      <c r="L108" s="187">
        <f t="shared" si="1"/>
        <v>0.14661859946822614</v>
      </c>
      <c r="M108" s="83">
        <f>IF(AND(B108&gt;=ExFrom,B108&lt;=ExTo),0,IF(AND(L108&gt;Risk/2,H108&gt;DFactor,Results!F108&gt;Start,Results!C108&lt;=(Rounds-End),Results!F108&lt;=(Rounds-End)),ROUND(Stake*H108,0),0))</f>
        <v>0</v>
      </c>
      <c r="N108" s="368">
        <f>IFERROR(IF(Results!J108="",0,IF(Results!J108=2,M108*I108/J108,-M108)),0)</f>
        <v>0</v>
      </c>
    </row>
    <row r="109" spans="1:14" x14ac:dyDescent="0.25">
      <c r="A109" s="69">
        <f>Results!A109</f>
        <v>107</v>
      </c>
      <c r="B109" s="91">
        <f>Results!DA109</f>
        <v>44182</v>
      </c>
      <c r="C109" s="72" t="str">
        <f>Results!D109</f>
        <v>Erzgebirge Aue</v>
      </c>
      <c r="D109" s="72" t="str">
        <f>Results!G109</f>
        <v>Karlsruher</v>
      </c>
      <c r="E109" s="132">
        <f>Results!H109</f>
        <v>4</v>
      </c>
      <c r="F109" s="132">
        <f>Results!I109</f>
        <v>1</v>
      </c>
      <c r="G109" s="80" t="str">
        <f>Results!AX109</f>
        <v>56/25</v>
      </c>
      <c r="H109" s="365">
        <f>Results!$AS109</f>
        <v>0.30771255494691219</v>
      </c>
      <c r="I109" s="366">
        <f>Results!BB109</f>
        <v>63</v>
      </c>
      <c r="J109" s="367">
        <f>Results!BC109</f>
        <v>25</v>
      </c>
      <c r="K109" s="365">
        <f>Results!$BG109</f>
        <v>0.27028737814913284</v>
      </c>
      <c r="L109" s="187">
        <f t="shared" si="1"/>
        <v>5.4366968223752823E-2</v>
      </c>
      <c r="M109" s="83">
        <f>IF(AND(B109&gt;=ExFrom,B109&lt;=ExTo),0,IF(AND(L109&gt;Risk/2,H109&gt;DFactor,Results!F109&gt;Start,Results!C109&lt;=(Rounds-End),Results!F109&lt;=(Rounds-End)),ROUND(Stake*H109,0),0))</f>
        <v>31</v>
      </c>
      <c r="N109" s="368">
        <f>IFERROR(IF(Results!J109="",0,IF(Results!J109=2,M109*I109/J109,-M109)),0)</f>
        <v>-31</v>
      </c>
    </row>
    <row r="110" spans="1:14" hidden="1" x14ac:dyDescent="0.25">
      <c r="A110" s="69">
        <f>Results!A110</f>
        <v>108</v>
      </c>
      <c r="B110" s="91">
        <f>Results!DA110</f>
        <v>44183</v>
      </c>
      <c r="C110" s="72" t="str">
        <f>Results!D110</f>
        <v>Bochum</v>
      </c>
      <c r="D110" s="72" t="str">
        <f>Results!G110</f>
        <v>Heidenheim</v>
      </c>
      <c r="E110" s="132">
        <f>Results!H110</f>
        <v>3</v>
      </c>
      <c r="F110" s="132">
        <f>Results!I110</f>
        <v>0</v>
      </c>
      <c r="G110" s="80" t="str">
        <f>Results!AX110</f>
        <v>11/5</v>
      </c>
      <c r="H110" s="365">
        <f>Results!$AS110</f>
        <v>0.31096344825426203</v>
      </c>
      <c r="I110" s="366">
        <f>Results!BB110</f>
        <v>58</v>
      </c>
      <c r="J110" s="367">
        <f>Results!BC110</f>
        <v>25</v>
      </c>
      <c r="K110" s="365">
        <f>Results!$BG110</f>
        <v>0.28619581653225806</v>
      </c>
      <c r="L110" s="187">
        <f t="shared" si="1"/>
        <v>2.1236721784244513E-2</v>
      </c>
      <c r="M110" s="83">
        <f>IF(AND(B110&gt;=ExFrom,B110&lt;=ExTo),0,IF(AND(L110&gt;Risk/2,H110&gt;DFactor,Results!F110&gt;Start,Results!C110&lt;=(Rounds-End),Results!F110&lt;=(Rounds-End)),ROUND(Stake*H110,0),0))</f>
        <v>0</v>
      </c>
      <c r="N110" s="368">
        <f>IFERROR(IF(Results!J110="",0,IF(Results!J110=2,M110*I110/J110,-M110)),0)</f>
        <v>0</v>
      </c>
    </row>
    <row r="111" spans="1:14" hidden="1" x14ac:dyDescent="0.25">
      <c r="A111" s="69">
        <f>Results!A111</f>
        <v>109</v>
      </c>
      <c r="B111" s="91">
        <f>Results!DA111</f>
        <v>44183</v>
      </c>
      <c r="C111" s="72" t="str">
        <f>Results!D111</f>
        <v>Jahn Regensburg</v>
      </c>
      <c r="D111" s="72" t="str">
        <f>Results!G111</f>
        <v>Hannover 96</v>
      </c>
      <c r="E111" s="132">
        <f>Results!H111</f>
        <v>0</v>
      </c>
      <c r="F111" s="132">
        <f>Results!I111</f>
        <v>0</v>
      </c>
      <c r="G111" s="80" t="str">
        <f>Results!AX111</f>
        <v>59/25</v>
      </c>
      <c r="H111" s="365">
        <f>Results!$AS111</f>
        <v>0.29725936051502155</v>
      </c>
      <c r="I111" s="366">
        <f>Results!BB111</f>
        <v>13</v>
      </c>
      <c r="J111" s="367">
        <f>Results!BC111</f>
        <v>5</v>
      </c>
      <c r="K111" s="365">
        <f>Results!$BG111</f>
        <v>0.26437070686430153</v>
      </c>
      <c r="L111" s="187">
        <f t="shared" si="1"/>
        <v>4.5490798014367249E-2</v>
      </c>
      <c r="M111" s="83">
        <f>IF(AND(B111&gt;=ExFrom,B111&lt;=ExTo),0,IF(AND(L111&gt;Risk/2,H111&gt;DFactor,Results!F111&gt;Start,Results!C111&lt;=(Rounds-End),Results!F111&lt;=(Rounds-End)),ROUND(Stake*H111,0),0))</f>
        <v>0</v>
      </c>
      <c r="N111" s="368">
        <f>IFERROR(IF(Results!J111="",0,IF(Results!J111=2,M111*I111/J111,-M111)),0)</f>
        <v>0</v>
      </c>
    </row>
    <row r="112" spans="1:14" hidden="1" x14ac:dyDescent="0.25">
      <c r="A112" s="69">
        <f>Results!A112</f>
        <v>110</v>
      </c>
      <c r="B112" s="91">
        <f>Results!DA112</f>
        <v>44184</v>
      </c>
      <c r="C112" s="72" t="str">
        <f>Results!D112</f>
        <v>Darmstadt 98</v>
      </c>
      <c r="D112" s="72" t="str">
        <f>Results!G112</f>
        <v>Wurzburger Kickers</v>
      </c>
      <c r="E112" s="132">
        <f>Results!H112</f>
        <v>2</v>
      </c>
      <c r="F112" s="132">
        <f>Results!I112</f>
        <v>0</v>
      </c>
      <c r="G112" s="80" t="str">
        <f>Results!AX112</f>
        <v>63/25</v>
      </c>
      <c r="H112" s="365">
        <f>Results!$AS112</f>
        <v>0.28189775445318155</v>
      </c>
      <c r="I112" s="366">
        <f>Results!BB112</f>
        <v>95</v>
      </c>
      <c r="J112" s="367">
        <f>Results!BC112</f>
        <v>20</v>
      </c>
      <c r="K112" s="365">
        <f>Results!$BG112</f>
        <v>0.16460422774263231</v>
      </c>
      <c r="L112" s="187">
        <f t="shared" si="1"/>
        <v>0.39797290572782662</v>
      </c>
      <c r="M112" s="83">
        <f>IF(AND(B112&gt;=ExFrom,B112&lt;=ExTo),0,IF(AND(L112&gt;Risk/2,H112&gt;DFactor,Results!F112&gt;Start,Results!C112&lt;=(Rounds-End),Results!F112&lt;=(Rounds-End)),ROUND(Stake*H112,0),0))</f>
        <v>0</v>
      </c>
      <c r="N112" s="368">
        <f>IFERROR(IF(Results!J112="",0,IF(Results!J112=2,M112*I112/J112,-M112)),0)</f>
        <v>0</v>
      </c>
    </row>
    <row r="113" spans="1:14" hidden="1" x14ac:dyDescent="0.25">
      <c r="A113" s="69">
        <f>Results!A113</f>
        <v>111</v>
      </c>
      <c r="B113" s="91">
        <f>Results!DA113</f>
        <v>44184</v>
      </c>
      <c r="C113" s="72" t="str">
        <f>Results!D113</f>
        <v>Eintracht Braunschweig</v>
      </c>
      <c r="D113" s="72" t="str">
        <f>Results!G113</f>
        <v>Greuther Furth</v>
      </c>
      <c r="E113" s="132">
        <f>Results!H113</f>
        <v>0</v>
      </c>
      <c r="F113" s="132">
        <f>Results!I113</f>
        <v>3</v>
      </c>
      <c r="G113" s="80" t="str">
        <f>Results!AX113</f>
        <v>13/5</v>
      </c>
      <c r="H113" s="365">
        <f>Results!$AS113</f>
        <v>0.27722547537955744</v>
      </c>
      <c r="I113" s="366">
        <f>Results!BB113</f>
        <v>13</v>
      </c>
      <c r="J113" s="367">
        <f>Results!BC113</f>
        <v>5</v>
      </c>
      <c r="K113" s="365">
        <f>Results!$BG113</f>
        <v>0.26495726495726496</v>
      </c>
      <c r="L113" s="187">
        <f t="shared" si="1"/>
        <v>-1.2697464476163765E-3</v>
      </c>
      <c r="M113" s="83">
        <f>IF(AND(B113&gt;=ExFrom,B113&lt;=ExTo),0,IF(AND(L113&gt;Risk/2,H113&gt;DFactor,Results!F113&gt;Start,Results!C113&lt;=(Rounds-End),Results!F113&lt;=(Rounds-End)),ROUND(Stake*H113,0),0))</f>
        <v>0</v>
      </c>
      <c r="N113" s="368">
        <f>IFERROR(IF(Results!J113="",0,IF(Results!J113=2,M113*I113/J113,-M113)),0)</f>
        <v>0</v>
      </c>
    </row>
    <row r="114" spans="1:14" x14ac:dyDescent="0.25">
      <c r="A114" s="69">
        <f>Results!A114</f>
        <v>112</v>
      </c>
      <c r="B114" s="91">
        <f>Results!DA114</f>
        <v>44184</v>
      </c>
      <c r="C114" s="72" t="str">
        <f>Results!D114</f>
        <v>Osnabruck</v>
      </c>
      <c r="D114" s="72" t="str">
        <f>Results!G114</f>
        <v>Paderborn 07</v>
      </c>
      <c r="E114" s="132">
        <f>Results!H114</f>
        <v>0</v>
      </c>
      <c r="F114" s="132">
        <f>Results!I114</f>
        <v>1</v>
      </c>
      <c r="G114" s="80" t="str">
        <f>Results!AX114</f>
        <v>54/25</v>
      </c>
      <c r="H114" s="365">
        <f>Results!$AS114</f>
        <v>0.31262429645780926</v>
      </c>
      <c r="I114" s="366">
        <f>Results!BB114</f>
        <v>63</v>
      </c>
      <c r="J114" s="367">
        <f>Results!BC114</f>
        <v>25</v>
      </c>
      <c r="K114" s="365">
        <f>Results!$BG114</f>
        <v>0.2702316271089506</v>
      </c>
      <c r="L114" s="187">
        <f t="shared" si="1"/>
        <v>6.5918366831742514E-2</v>
      </c>
      <c r="M114" s="83">
        <f>IF(AND(B114&gt;=ExFrom,B114&lt;=ExTo),0,IF(AND(L114&gt;Risk/2,H114&gt;DFactor,Results!F114&gt;Start,Results!C114&lt;=(Rounds-End),Results!F114&lt;=(Rounds-End)),ROUND(Stake*H114,0),0))</f>
        <v>31</v>
      </c>
      <c r="N114" s="368">
        <f>IFERROR(IF(Results!J114="",0,IF(Results!J114=2,M114*I114/J114,-M114)),0)</f>
        <v>-31</v>
      </c>
    </row>
    <row r="115" spans="1:14" x14ac:dyDescent="0.25">
      <c r="A115" s="69">
        <f>Results!A115</f>
        <v>113</v>
      </c>
      <c r="B115" s="91">
        <f>Results!DA115</f>
        <v>44185</v>
      </c>
      <c r="C115" s="72" t="str">
        <f>Results!D115</f>
        <v>Nurnberg</v>
      </c>
      <c r="D115" s="72" t="str">
        <f>Results!G115</f>
        <v>Erzgebirge Aue</v>
      </c>
      <c r="E115" s="132">
        <f>Results!H115</f>
        <v>1</v>
      </c>
      <c r="F115" s="132">
        <f>Results!I115</f>
        <v>0</v>
      </c>
      <c r="G115" s="80" t="str">
        <f>Results!AX115</f>
        <v>11/5</v>
      </c>
      <c r="H115" s="365">
        <f>Results!$AS115</f>
        <v>0.31056725059166357</v>
      </c>
      <c r="I115" s="366">
        <f>Results!BB115</f>
        <v>68</v>
      </c>
      <c r="J115" s="367">
        <f>Results!BC115</f>
        <v>25</v>
      </c>
      <c r="K115" s="365">
        <f>Results!$BG115</f>
        <v>0.25598961242041773</v>
      </c>
      <c r="L115" s="187">
        <f t="shared" si="1"/>
        <v>0.10177221268518362</v>
      </c>
      <c r="M115" s="83">
        <f>IF(AND(B115&gt;=ExFrom,B115&lt;=ExTo),0,IF(AND(L115&gt;Risk/2,H115&gt;DFactor,Results!F115&gt;Start,Results!C115&lt;=(Rounds-End),Results!F115&lt;=(Rounds-End)),ROUND(Stake*H115,0),0))</f>
        <v>31</v>
      </c>
      <c r="N115" s="368">
        <f>IFERROR(IF(Results!J115="",0,IF(Results!J115=2,M115*I115/J115,-M115)),0)</f>
        <v>-31</v>
      </c>
    </row>
    <row r="116" spans="1:14" x14ac:dyDescent="0.25">
      <c r="A116" s="69">
        <f>Results!A116</f>
        <v>114</v>
      </c>
      <c r="B116" s="91">
        <f>Results!DA116</f>
        <v>44185</v>
      </c>
      <c r="C116" s="72" t="str">
        <f>Results!D116</f>
        <v>Sandhausen</v>
      </c>
      <c r="D116" s="72" t="str">
        <f>Results!G116</f>
        <v>Holstein Kiel</v>
      </c>
      <c r="E116" s="132">
        <f>Results!H116</f>
        <v>0</v>
      </c>
      <c r="F116" s="132">
        <f>Results!I116</f>
        <v>2</v>
      </c>
      <c r="G116" s="80" t="str">
        <f>Results!AX116</f>
        <v>11/5</v>
      </c>
      <c r="H116" s="365">
        <f>Results!$AS116</f>
        <v>0.30878965965653538</v>
      </c>
      <c r="I116" s="366">
        <f>Results!BB116</f>
        <v>13</v>
      </c>
      <c r="J116" s="367">
        <f>Results!BC116</f>
        <v>5</v>
      </c>
      <c r="K116" s="365">
        <f>Results!$BG116</f>
        <v>0.26383763837638374</v>
      </c>
      <c r="L116" s="187">
        <f t="shared" si="1"/>
        <v>7.3058454592934099E-2</v>
      </c>
      <c r="M116" s="83">
        <f>IF(AND(B116&gt;=ExFrom,B116&lt;=ExTo),0,IF(AND(L116&gt;Risk/2,H116&gt;DFactor,Results!F116&gt;Start,Results!C116&lt;=(Rounds-End),Results!F116&lt;=(Rounds-End)),ROUND(Stake*H116,0),0))</f>
        <v>31</v>
      </c>
      <c r="N116" s="368">
        <f>IFERROR(IF(Results!J116="",0,IF(Results!J116=2,M116*I116/J116,-M116)),0)</f>
        <v>-31</v>
      </c>
    </row>
    <row r="117" spans="1:14" x14ac:dyDescent="0.25">
      <c r="A117" s="69">
        <f>Results!A117</f>
        <v>115</v>
      </c>
      <c r="B117" s="91">
        <f>Results!DA117</f>
        <v>44185</v>
      </c>
      <c r="C117" s="72" t="str">
        <f>Results!D117</f>
        <v>St Pauli</v>
      </c>
      <c r="D117" s="72" t="str">
        <f>Results!G117</f>
        <v>Fortuna Dusseldorf</v>
      </c>
      <c r="E117" s="132">
        <f>Results!H117</f>
        <v>0</v>
      </c>
      <c r="F117" s="132">
        <f>Results!I117</f>
        <v>3</v>
      </c>
      <c r="G117" s="80" t="str">
        <f>Results!AX117</f>
        <v>54/25</v>
      </c>
      <c r="H117" s="365">
        <f>Results!$AS117</f>
        <v>0.314325784119875</v>
      </c>
      <c r="I117" s="366">
        <f>Results!BB117</f>
        <v>61</v>
      </c>
      <c r="J117" s="367">
        <f>Results!BC117</f>
        <v>25</v>
      </c>
      <c r="K117" s="365">
        <f>Results!$BG117</f>
        <v>0.27692467234103657</v>
      </c>
      <c r="L117" s="187">
        <f t="shared" si="1"/>
        <v>5.3414658153875291E-2</v>
      </c>
      <c r="M117" s="83">
        <f>IF(AND(B117&gt;=ExFrom,B117&lt;=ExTo),0,IF(AND(L117&gt;Risk/2,H117&gt;DFactor,Results!F117&gt;Start,Results!C117&lt;=(Rounds-End),Results!F117&lt;=(Rounds-End)),ROUND(Stake*H117,0),0))</f>
        <v>31</v>
      </c>
      <c r="N117" s="368">
        <f>IFERROR(IF(Results!J117="",0,IF(Results!J117=2,M117*I117/J117,-M117)),0)</f>
        <v>-31</v>
      </c>
    </row>
    <row r="118" spans="1:14" x14ac:dyDescent="0.25">
      <c r="A118" s="69">
        <f>Results!A118</f>
        <v>116</v>
      </c>
      <c r="B118" s="91">
        <f>Results!DA118</f>
        <v>44186</v>
      </c>
      <c r="C118" s="72" t="str">
        <f>Results!D118</f>
        <v>Karlsruher</v>
      </c>
      <c r="D118" s="72" t="str">
        <f>Results!G118</f>
        <v>Hamburger</v>
      </c>
      <c r="E118" s="132">
        <f>Results!H118</f>
        <v>1</v>
      </c>
      <c r="F118" s="132">
        <f>Results!I118</f>
        <v>2</v>
      </c>
      <c r="G118" s="80" t="str">
        <f>Results!AX118</f>
        <v>11/5</v>
      </c>
      <c r="H118" s="365">
        <f>Results!$AS118</f>
        <v>0.31049986884482039</v>
      </c>
      <c r="I118" s="366">
        <f>Results!BB118</f>
        <v>53</v>
      </c>
      <c r="J118" s="367">
        <f>Results!BC118</f>
        <v>20</v>
      </c>
      <c r="K118" s="365">
        <f>Results!$BG118</f>
        <v>0.26069376064696081</v>
      </c>
      <c r="L118" s="187">
        <f t="shared" si="1"/>
        <v>8.7360883827974536E-2</v>
      </c>
      <c r="M118" s="83">
        <f>IF(AND(B118&gt;=ExFrom,B118&lt;=ExTo),0,IF(AND(L118&gt;Risk/2,H118&gt;DFactor,Results!F118&gt;Start,Results!C118&lt;=(Rounds-End),Results!F118&lt;=(Rounds-End)),ROUND(Stake*H118,0),0))</f>
        <v>31</v>
      </c>
      <c r="N118" s="368">
        <f>IFERROR(IF(Results!J118="",0,IF(Results!J118=2,M118*I118/J118,-M118)),0)</f>
        <v>-31</v>
      </c>
    </row>
    <row r="119" spans="1:14" hidden="1" x14ac:dyDescent="0.25">
      <c r="A119" s="69">
        <f>Results!A119</f>
        <v>117</v>
      </c>
      <c r="B119" s="91">
        <f>Results!DA119</f>
        <v>44198</v>
      </c>
      <c r="C119" s="72" t="str">
        <f>Results!D119</f>
        <v>Bochum</v>
      </c>
      <c r="D119" s="72" t="str">
        <f>Results!G119</f>
        <v>Darmstadt 98</v>
      </c>
      <c r="E119" s="132">
        <f>Results!H119</f>
        <v>2</v>
      </c>
      <c r="F119" s="132">
        <f>Results!I119</f>
        <v>1</v>
      </c>
      <c r="G119" s="80" t="str">
        <f>Results!AX119</f>
        <v>11/5</v>
      </c>
      <c r="H119" s="365">
        <f>Results!$AS119</f>
        <v>0.31075194174165088</v>
      </c>
      <c r="I119" s="366">
        <f>Results!BB119</f>
        <v>5</v>
      </c>
      <c r="J119" s="367">
        <f>Results!BC119</f>
        <v>2</v>
      </c>
      <c r="K119" s="365">
        <f>Results!$BG119</f>
        <v>0.27228831244002372</v>
      </c>
      <c r="L119" s="187">
        <f t="shared" si="1"/>
        <v>5.7431773445424848E-2</v>
      </c>
      <c r="M119" s="83">
        <f>IF(AND(B119&gt;=ExFrom,B119&lt;=ExTo),0,IF(AND(L119&gt;Risk/2,H119&gt;DFactor,Results!F119&gt;Start,Results!C119&lt;=(Rounds-End),Results!F119&lt;=(Rounds-End)),ROUND(Stake*H119,0),0))</f>
        <v>0</v>
      </c>
      <c r="N119" s="368">
        <f>IFERROR(IF(Results!J119="",0,IF(Results!J119=2,M119*I119/J119,-M119)),0)</f>
        <v>0</v>
      </c>
    </row>
    <row r="120" spans="1:14" hidden="1" x14ac:dyDescent="0.25">
      <c r="A120" s="69">
        <f>Results!A120</f>
        <v>118</v>
      </c>
      <c r="B120" s="91">
        <f>Results!DA120</f>
        <v>44198</v>
      </c>
      <c r="C120" s="72" t="str">
        <f>Results!D120</f>
        <v>Heidenheim</v>
      </c>
      <c r="D120" s="72" t="str">
        <f>Results!G120</f>
        <v>Nurnberg</v>
      </c>
      <c r="E120" s="132">
        <f>Results!H120</f>
        <v>2</v>
      </c>
      <c r="F120" s="132">
        <f>Results!I120</f>
        <v>0</v>
      </c>
      <c r="G120" s="80" t="str">
        <f>Results!AX120</f>
        <v>11/5</v>
      </c>
      <c r="H120" s="365">
        <f>Results!$AS120</f>
        <v>0.30923848016501204</v>
      </c>
      <c r="I120" s="366">
        <f>Results!BB120</f>
        <v>58</v>
      </c>
      <c r="J120" s="367">
        <f>Results!BC120</f>
        <v>25</v>
      </c>
      <c r="K120" s="365">
        <f>Results!$BG120</f>
        <v>0.28681728077009111</v>
      </c>
      <c r="L120" s="187">
        <f t="shared" si="1"/>
        <v>1.7459843431926494E-2</v>
      </c>
      <c r="M120" s="83">
        <f>IF(AND(B120&gt;=ExFrom,B120&lt;=ExTo),0,IF(AND(L120&gt;Risk/2,H120&gt;DFactor,Results!F120&gt;Start,Results!C120&lt;=(Rounds-End),Results!F120&lt;=(Rounds-End)),ROUND(Stake*H120,0),0))</f>
        <v>0</v>
      </c>
      <c r="N120" s="368">
        <f>IFERROR(IF(Results!J120="",0,IF(Results!J120=2,M120*I120/J120,-M120)),0)</f>
        <v>0</v>
      </c>
    </row>
    <row r="121" spans="1:14" hidden="1" x14ac:dyDescent="0.25">
      <c r="A121" s="69">
        <f>Results!A121</f>
        <v>119</v>
      </c>
      <c r="B121" s="91">
        <f>Results!DA121</f>
        <v>44198</v>
      </c>
      <c r="C121" s="72" t="str">
        <f>Results!D121</f>
        <v>Wurzburger Kickers</v>
      </c>
      <c r="D121" s="72" t="str">
        <f>Results!G121</f>
        <v>Karlsruher</v>
      </c>
      <c r="E121" s="132">
        <f>Results!H121</f>
        <v>2</v>
      </c>
      <c r="F121" s="132">
        <f>Results!I121</f>
        <v>4</v>
      </c>
      <c r="G121" s="80" t="str">
        <f>Results!AX121</f>
        <v>66/25</v>
      </c>
      <c r="H121" s="365">
        <f>Results!$AS121</f>
        <v>0.27440095454925012</v>
      </c>
      <c r="I121" s="366">
        <f>Results!BB121</f>
        <v>66</v>
      </c>
      <c r="J121" s="367">
        <f>Results!BC121</f>
        <v>25</v>
      </c>
      <c r="K121" s="365">
        <f>Results!$BG121</f>
        <v>0.26215378325895139</v>
      </c>
      <c r="L121" s="187">
        <f t="shared" si="1"/>
        <v>-7.5223137426770744E-4</v>
      </c>
      <c r="M121" s="83">
        <f>IF(AND(B121&gt;=ExFrom,B121&lt;=ExTo),0,IF(AND(L121&gt;Risk/2,H121&gt;DFactor,Results!F121&gt;Start,Results!C121&lt;=(Rounds-End),Results!F121&lt;=(Rounds-End)),ROUND(Stake*H121,0),0))</f>
        <v>0</v>
      </c>
      <c r="N121" s="368">
        <f>IFERROR(IF(Results!J121="",0,IF(Results!J121=2,M121*I121/J121,-M121)),0)</f>
        <v>0</v>
      </c>
    </row>
    <row r="122" spans="1:14" hidden="1" x14ac:dyDescent="0.25">
      <c r="A122" s="69">
        <f>Results!A122</f>
        <v>120</v>
      </c>
      <c r="B122" s="91">
        <f>Results!DA122</f>
        <v>44199</v>
      </c>
      <c r="C122" s="72" t="str">
        <f>Results!D122</f>
        <v>Erzgebirge Aue</v>
      </c>
      <c r="D122" s="72" t="str">
        <f>Results!G122</f>
        <v>Eintracht Braunschweig</v>
      </c>
      <c r="E122" s="132">
        <f>Results!H122</f>
        <v>3</v>
      </c>
      <c r="F122" s="132">
        <f>Results!I122</f>
        <v>1</v>
      </c>
      <c r="G122" s="80" t="str">
        <f>Results!AX122</f>
        <v>63/25</v>
      </c>
      <c r="H122" s="365">
        <f>Results!$AS122</f>
        <v>0.2815462718278815</v>
      </c>
      <c r="I122" s="366">
        <f>Results!BB122</f>
        <v>27</v>
      </c>
      <c r="J122" s="367">
        <f>Results!BC122</f>
        <v>10</v>
      </c>
      <c r="K122" s="365">
        <f>Results!$BG122</f>
        <v>0.25755459407896975</v>
      </c>
      <c r="L122" s="187">
        <f t="shared" si="1"/>
        <v>2.6733827850971784E-2</v>
      </c>
      <c r="M122" s="83">
        <f>IF(AND(B122&gt;=ExFrom,B122&lt;=ExTo),0,IF(AND(L122&gt;Risk/2,H122&gt;DFactor,Results!F122&gt;Start,Results!C122&lt;=(Rounds-End),Results!F122&lt;=(Rounds-End)),ROUND(Stake*H122,0),0))</f>
        <v>0</v>
      </c>
      <c r="N122" s="368">
        <f>IFERROR(IF(Results!J122="",0,IF(Results!J122=2,M122*I122/J122,-M122)),0)</f>
        <v>0</v>
      </c>
    </row>
    <row r="123" spans="1:14" hidden="1" x14ac:dyDescent="0.25">
      <c r="A123" s="69">
        <f>Results!A123</f>
        <v>121</v>
      </c>
      <c r="B123" s="91">
        <f>Results!DA123</f>
        <v>44199</v>
      </c>
      <c r="C123" s="72" t="str">
        <f>Results!D123</f>
        <v>Greuther Furth</v>
      </c>
      <c r="D123" s="72" t="str">
        <f>Results!G123</f>
        <v>St Pauli</v>
      </c>
      <c r="E123" s="132">
        <f>Results!H123</f>
        <v>2</v>
      </c>
      <c r="F123" s="132">
        <f>Results!I123</f>
        <v>1</v>
      </c>
      <c r="G123" s="80" t="str">
        <f>Results!AX123</f>
        <v>52/25</v>
      </c>
      <c r="H123" s="365">
        <f>Results!$AS123</f>
        <v>0.32339629336856879</v>
      </c>
      <c r="I123" s="366">
        <f>Results!BB123</f>
        <v>27</v>
      </c>
      <c r="J123" s="367">
        <f>Results!BC123</f>
        <v>10</v>
      </c>
      <c r="K123" s="365">
        <f>Results!$BG123</f>
        <v>0.25787965616045844</v>
      </c>
      <c r="L123" s="187">
        <f t="shared" si="1"/>
        <v>0.13006754679194724</v>
      </c>
      <c r="M123" s="83">
        <f>IF(AND(B123&gt;=ExFrom,B123&lt;=ExTo),0,IF(AND(L123&gt;Risk/2,H123&gt;DFactor,Results!F123&gt;Start,Results!C123&lt;=(Rounds-End),Results!F123&lt;=(Rounds-End)),ROUND(Stake*H123,0),0))</f>
        <v>0</v>
      </c>
      <c r="N123" s="368">
        <f>IFERROR(IF(Results!J123="",0,IF(Results!J123=2,M123*I123/J123,-M123)),0)</f>
        <v>0</v>
      </c>
    </row>
    <row r="124" spans="1:14" hidden="1" x14ac:dyDescent="0.25">
      <c r="A124" s="69">
        <f>Results!A124</f>
        <v>122</v>
      </c>
      <c r="B124" s="91">
        <f>Results!DA124</f>
        <v>44199</v>
      </c>
      <c r="C124" s="72" t="str">
        <f>Results!D124</f>
        <v>Hamburger</v>
      </c>
      <c r="D124" s="72" t="str">
        <f>Results!G124</f>
        <v>Jahn Regensburg</v>
      </c>
      <c r="E124" s="132">
        <f>Results!H124</f>
        <v>3</v>
      </c>
      <c r="F124" s="132">
        <f>Results!I124</f>
        <v>1</v>
      </c>
      <c r="G124" s="80" t="str">
        <f>Results!AX124</f>
        <v>3/1</v>
      </c>
      <c r="H124" s="365">
        <f>Results!$AS124</f>
        <v>0.24827737542192319</v>
      </c>
      <c r="I124" s="366">
        <f>Results!BB124</f>
        <v>29</v>
      </c>
      <c r="J124" s="367">
        <f>Results!BC124</f>
        <v>10</v>
      </c>
      <c r="K124" s="365">
        <f>Results!$BG124</f>
        <v>0.24379963015337755</v>
      </c>
      <c r="L124" s="187">
        <f t="shared" si="1"/>
        <v>-1.9796578102734094E-2</v>
      </c>
      <c r="M124" s="83">
        <f>IF(AND(B124&gt;=ExFrom,B124&lt;=ExTo),0,IF(AND(L124&gt;Risk/2,H124&gt;DFactor,Results!F124&gt;Start,Results!C124&lt;=(Rounds-End),Results!F124&lt;=(Rounds-End)),ROUND(Stake*H124,0),0))</f>
        <v>0</v>
      </c>
      <c r="N124" s="368">
        <f>IFERROR(IF(Results!J124="",0,IF(Results!J124=2,M124*I124/J124,-M124)),0)</f>
        <v>0</v>
      </c>
    </row>
    <row r="125" spans="1:14" hidden="1" x14ac:dyDescent="0.25">
      <c r="A125" s="69">
        <f>Results!A125</f>
        <v>123</v>
      </c>
      <c r="B125" s="91">
        <f>Results!DA125</f>
        <v>44199</v>
      </c>
      <c r="C125" s="72" t="str">
        <f>Results!D125</f>
        <v>Hannover 96</v>
      </c>
      <c r="D125" s="72" t="str">
        <f>Results!G125</f>
        <v>Sandhausen</v>
      </c>
      <c r="E125" s="132">
        <f>Results!H125</f>
        <v>4</v>
      </c>
      <c r="F125" s="132">
        <f>Results!I125</f>
        <v>0</v>
      </c>
      <c r="G125" s="80" t="str">
        <f>Results!AX125</f>
        <v>12/5</v>
      </c>
      <c r="H125" s="365">
        <f>Results!$AS125</f>
        <v>0.29257814185438802</v>
      </c>
      <c r="I125" s="366">
        <f>Results!BB125</f>
        <v>13</v>
      </c>
      <c r="J125" s="367">
        <f>Results!BC125</f>
        <v>5</v>
      </c>
      <c r="K125" s="365">
        <f>Results!$BG125</f>
        <v>0.26468877254217571</v>
      </c>
      <c r="L125" s="187">
        <f t="shared" si="1"/>
        <v>3.4435128774443886E-2</v>
      </c>
      <c r="M125" s="83">
        <f>IF(AND(B125&gt;=ExFrom,B125&lt;=ExTo),0,IF(AND(L125&gt;Risk/2,H125&gt;DFactor,Results!F125&gt;Start,Results!C125&lt;=(Rounds-End),Results!F125&lt;=(Rounds-End)),ROUND(Stake*H125,0),0))</f>
        <v>0</v>
      </c>
      <c r="N125" s="368">
        <f>IFERROR(IF(Results!J125="",0,IF(Results!J125=2,M125*I125/J125,-M125)),0)</f>
        <v>0</v>
      </c>
    </row>
    <row r="126" spans="1:14" hidden="1" x14ac:dyDescent="0.25">
      <c r="A126" s="69">
        <f>Results!A126</f>
        <v>124</v>
      </c>
      <c r="B126" s="91">
        <f>Results!DA126</f>
        <v>44199</v>
      </c>
      <c r="C126" s="72" t="str">
        <f>Results!D126</f>
        <v>Holstein Kiel</v>
      </c>
      <c r="D126" s="72" t="str">
        <f>Results!G126</f>
        <v>Osnabruck</v>
      </c>
      <c r="E126" s="132">
        <f>Results!H126</f>
        <v>1</v>
      </c>
      <c r="F126" s="132">
        <f>Results!I126</f>
        <v>2</v>
      </c>
      <c r="G126" s="80" t="str">
        <f>Results!AX126</f>
        <v>21/10</v>
      </c>
      <c r="H126" s="365">
        <f>Results!$AS126</f>
        <v>0.32100920600809502</v>
      </c>
      <c r="I126" s="366">
        <f>Results!BB126</f>
        <v>13</v>
      </c>
      <c r="J126" s="367">
        <f>Results!BC126</f>
        <v>5</v>
      </c>
      <c r="K126" s="365">
        <f>Results!$BG126</f>
        <v>0.26436781609195403</v>
      </c>
      <c r="L126" s="187">
        <f t="shared" si="1"/>
        <v>0.10279640642602922</v>
      </c>
      <c r="M126" s="83">
        <f>IF(AND(B126&gt;=ExFrom,B126&lt;=ExTo),0,IF(AND(L126&gt;Risk/2,H126&gt;DFactor,Results!F126&gt;Start,Results!C126&lt;=(Rounds-End),Results!F126&lt;=(Rounds-End)),ROUND(Stake*H126,0),0))</f>
        <v>0</v>
      </c>
      <c r="N126" s="368">
        <f>IFERROR(IF(Results!J126="",0,IF(Results!J126=2,M126*I126/J126,-M126)),0)</f>
        <v>0</v>
      </c>
    </row>
    <row r="127" spans="1:14" hidden="1" x14ac:dyDescent="0.25">
      <c r="A127" s="69">
        <f>Results!A127</f>
        <v>125</v>
      </c>
      <c r="B127" s="91">
        <f>Results!DA127</f>
        <v>44200</v>
      </c>
      <c r="C127" s="72" t="str">
        <f>Results!D127</f>
        <v>Fortuna Dusseldorf</v>
      </c>
      <c r="D127" s="72" t="str">
        <f>Results!G127</f>
        <v>Paderborn 07</v>
      </c>
      <c r="E127" s="132">
        <f>Results!H127</f>
        <v>2</v>
      </c>
      <c r="F127" s="132">
        <f>Results!I127</f>
        <v>1</v>
      </c>
      <c r="G127" s="80" t="str">
        <f>Results!AX127</f>
        <v>64/25</v>
      </c>
      <c r="H127" s="365">
        <f>Results!$AS127</f>
        <v>0.27936492881480446</v>
      </c>
      <c r="I127" s="366">
        <f>Results!BB127</f>
        <v>59</v>
      </c>
      <c r="J127" s="367">
        <f>Results!BC127</f>
        <v>25</v>
      </c>
      <c r="K127" s="365">
        <f>Results!$BG127</f>
        <v>0.28318288197927116</v>
      </c>
      <c r="L127" s="187">
        <f t="shared" si="1"/>
        <v>-3.9234181399673433E-2</v>
      </c>
      <c r="M127" s="83">
        <f>IF(AND(B127&gt;=ExFrom,B127&lt;=ExTo),0,IF(AND(L127&gt;Risk/2,H127&gt;DFactor,Results!F127&gt;Start,Results!C127&lt;=(Rounds-End),Results!F127&lt;=(Rounds-End)),ROUND(Stake*H127,0),0))</f>
        <v>0</v>
      </c>
      <c r="N127" s="368">
        <f>IFERROR(IF(Results!J127="",0,IF(Results!J127=2,M127*I127/J127,-M127)),0)</f>
        <v>0</v>
      </c>
    </row>
    <row r="128" spans="1:14" hidden="1" x14ac:dyDescent="0.25">
      <c r="A128" s="69">
        <f>Results!A128</f>
        <v>126</v>
      </c>
      <c r="B128" s="91">
        <f>Results!DA128</f>
        <v>44202</v>
      </c>
      <c r="C128" s="72" t="str">
        <f>Results!D128</f>
        <v>Wurzburger Kickers</v>
      </c>
      <c r="D128" s="72" t="str">
        <f>Results!G128</f>
        <v>St Pauli</v>
      </c>
      <c r="E128" s="132">
        <f>Results!H128</f>
        <v>1</v>
      </c>
      <c r="F128" s="132">
        <f>Results!I128</f>
        <v>1</v>
      </c>
      <c r="G128" s="80" t="str">
        <f>Results!AX128</f>
        <v>63/25</v>
      </c>
      <c r="H128" s="365">
        <f>Results!$AS128</f>
        <v>0.2812325130251469</v>
      </c>
      <c r="I128" s="366">
        <f>Results!BB128</f>
        <v>137</v>
      </c>
      <c r="J128" s="367">
        <f>Results!BC128</f>
        <v>50</v>
      </c>
      <c r="K128" s="365">
        <f>Results!$BG128</f>
        <v>0.25462750997449152</v>
      </c>
      <c r="L128" s="187">
        <f t="shared" si="1"/>
        <v>3.3190071179612993E-2</v>
      </c>
      <c r="M128" s="83">
        <f>IF(AND(B128&gt;=ExFrom,B128&lt;=ExTo),0,IF(AND(L128&gt;Risk/2,H128&gt;DFactor,Results!F128&gt;Start,Results!C128&lt;=(Rounds-End),Results!F128&lt;=(Rounds-End)),ROUND(Stake*H128,0),0))</f>
        <v>0</v>
      </c>
      <c r="N128" s="368">
        <f>IFERROR(IF(Results!J128="",0,IF(Results!J128=2,M128*I128/J128,-M128)),0)</f>
        <v>0</v>
      </c>
    </row>
    <row r="129" spans="1:14" hidden="1" x14ac:dyDescent="0.25">
      <c r="A129" s="69">
        <f>Results!A129</f>
        <v>127</v>
      </c>
      <c r="B129" s="91">
        <f>Results!DA129</f>
        <v>44204</v>
      </c>
      <c r="C129" s="72" t="str">
        <f>Results!D129</f>
        <v>Karlsruher</v>
      </c>
      <c r="D129" s="72" t="str">
        <f>Results!G129</f>
        <v>Greuther Furth</v>
      </c>
      <c r="E129" s="132">
        <f>Results!H129</f>
        <v>3</v>
      </c>
      <c r="F129" s="132">
        <f>Results!I129</f>
        <v>2</v>
      </c>
      <c r="G129" s="80" t="str">
        <f>Results!AX129</f>
        <v>58/25</v>
      </c>
      <c r="H129" s="365">
        <f>Results!$AS129</f>
        <v>0.30119438783761021</v>
      </c>
      <c r="I129" s="366">
        <f>Results!BB129</f>
        <v>49</v>
      </c>
      <c r="J129" s="367">
        <f>Results!BC129</f>
        <v>20</v>
      </c>
      <c r="K129" s="365">
        <f>Results!$BG129</f>
        <v>0.27533413203466572</v>
      </c>
      <c r="L129" s="187">
        <f t="shared" si="1"/>
        <v>2.545177733297806E-2</v>
      </c>
      <c r="M129" s="83">
        <f>IF(AND(B129&gt;=ExFrom,B129&lt;=ExTo),0,IF(AND(L129&gt;Risk/2,H129&gt;DFactor,Results!F129&gt;Start,Results!C129&lt;=(Rounds-End),Results!F129&lt;=(Rounds-End)),ROUND(Stake*H129,0),0))</f>
        <v>0</v>
      </c>
      <c r="N129" s="368">
        <f>IFERROR(IF(Results!J129="",0,IF(Results!J129=2,M129*I129/J129,-M129)),0)</f>
        <v>0</v>
      </c>
    </row>
    <row r="130" spans="1:14" hidden="1" x14ac:dyDescent="0.25">
      <c r="A130" s="69">
        <f>Results!A130</f>
        <v>128</v>
      </c>
      <c r="B130" s="91">
        <f>Results!DA130</f>
        <v>44204</v>
      </c>
      <c r="C130" s="72" t="str">
        <f>Results!D130</f>
        <v>Sandhausen</v>
      </c>
      <c r="D130" s="72" t="str">
        <f>Results!G130</f>
        <v>Heidenheim</v>
      </c>
      <c r="E130" s="132">
        <f>Results!H130</f>
        <v>4</v>
      </c>
      <c r="F130" s="132">
        <f>Results!I130</f>
        <v>0</v>
      </c>
      <c r="G130" s="80" t="str">
        <f>Results!AX130</f>
        <v>23/10</v>
      </c>
      <c r="H130" s="365">
        <f>Results!$AS130</f>
        <v>0.30120862094411183</v>
      </c>
      <c r="I130" s="366">
        <f>Results!BB130</f>
        <v>51</v>
      </c>
      <c r="J130" s="367">
        <f>Results!BC130</f>
        <v>20</v>
      </c>
      <c r="K130" s="365">
        <f>Results!$BG130</f>
        <v>0.26841108003248221</v>
      </c>
      <c r="L130" s="187">
        <f t="shared" si="1"/>
        <v>4.5080765866362844E-2</v>
      </c>
      <c r="M130" s="83">
        <f>IF(AND(B130&gt;=ExFrom,B130&lt;=ExTo),0,IF(AND(L130&gt;Risk/2,H130&gt;DFactor,Results!F130&gt;Start,Results!C130&lt;=(Rounds-End),Results!F130&lt;=(Rounds-End)),ROUND(Stake*H130,0),0))</f>
        <v>0</v>
      </c>
      <c r="N130" s="368">
        <f>IFERROR(IF(Results!J130="",0,IF(Results!J130=2,M130*I130/J130,-M130)),0)</f>
        <v>0</v>
      </c>
    </row>
    <row r="131" spans="1:14" x14ac:dyDescent="0.25">
      <c r="A131" s="69">
        <f>Results!A131</f>
        <v>129</v>
      </c>
      <c r="B131" s="91">
        <f>Results!DA131</f>
        <v>44205</v>
      </c>
      <c r="C131" s="72" t="str">
        <f>Results!D131</f>
        <v>Nurnberg</v>
      </c>
      <c r="D131" s="72" t="str">
        <f>Results!G131</f>
        <v>Hamburger</v>
      </c>
      <c r="E131" s="132">
        <f>Results!H131</f>
        <v>1</v>
      </c>
      <c r="F131" s="132">
        <f>Results!I131</f>
        <v>1</v>
      </c>
      <c r="G131" s="80" t="str">
        <f>Results!AX131</f>
        <v>11/5</v>
      </c>
      <c r="H131" s="365">
        <f>Results!$AS131</f>
        <v>0.30920238153670587</v>
      </c>
      <c r="I131" s="366">
        <f>Results!BB131</f>
        <v>63</v>
      </c>
      <c r="J131" s="367">
        <f>Results!BC131</f>
        <v>25</v>
      </c>
      <c r="K131" s="365">
        <f>Results!$BG131</f>
        <v>0.26994193468681793</v>
      </c>
      <c r="L131" s="187">
        <f t="shared" si="1"/>
        <v>5.7861759172677656E-2</v>
      </c>
      <c r="M131" s="83">
        <f>IF(AND(B131&gt;=ExFrom,B131&lt;=ExTo),0,IF(AND(L131&gt;Risk/2,H131&gt;DFactor,Results!F131&gt;Start,Results!C131&lt;=(Rounds-End),Results!F131&lt;=(Rounds-End)),ROUND(Stake*H131,0),0))</f>
        <v>31</v>
      </c>
      <c r="N131" s="368">
        <f>IFERROR(IF(Results!J131="",0,IF(Results!J131=2,M131*I131/J131,-M131)),0)</f>
        <v>78.12</v>
      </c>
    </row>
    <row r="132" spans="1:14" hidden="1" x14ac:dyDescent="0.25">
      <c r="A132" s="69">
        <f>Results!A132</f>
        <v>130</v>
      </c>
      <c r="B132" s="91">
        <f>Results!DA132</f>
        <v>44205</v>
      </c>
      <c r="C132" s="72" t="str">
        <f>Results!D132</f>
        <v>Osnabruck</v>
      </c>
      <c r="D132" s="72" t="str">
        <f>Results!G132</f>
        <v>Wurzburger Kickers</v>
      </c>
      <c r="E132" s="132">
        <f>Results!H132</f>
        <v>2</v>
      </c>
      <c r="F132" s="132">
        <f>Results!I132</f>
        <v>3</v>
      </c>
      <c r="G132" s="80" t="str">
        <f>Results!AX132</f>
        <v>14/5</v>
      </c>
      <c r="H132" s="365">
        <f>Results!$AS132</f>
        <v>0.26304069644306161</v>
      </c>
      <c r="I132" s="366">
        <f>Results!BB132</f>
        <v>73</v>
      </c>
      <c r="J132" s="367">
        <f>Results!BC132</f>
        <v>25</v>
      </c>
      <c r="K132" s="365">
        <f>Results!$BG132</f>
        <v>0.24324324324324326</v>
      </c>
      <c r="L132" s="187">
        <f t="shared" ref="L132:L195" si="2">IFERROR((1+H132)*0.5*(H132*(I132+J132)/J132-1),0)</f>
        <v>1.9652616457961652E-2</v>
      </c>
      <c r="M132" s="83">
        <f>IF(AND(B132&gt;=ExFrom,B132&lt;=ExTo),0,IF(AND(L132&gt;Risk/2,H132&gt;DFactor,Results!F132&gt;Start,Results!C132&lt;=(Rounds-End),Results!F132&lt;=(Rounds-End)),ROUND(Stake*H132,0),0))</f>
        <v>0</v>
      </c>
      <c r="N132" s="368">
        <f>IFERROR(IF(Results!J132="",0,IF(Results!J132=2,M132*I132/J132,-M132)),0)</f>
        <v>0</v>
      </c>
    </row>
    <row r="133" spans="1:14" x14ac:dyDescent="0.25">
      <c r="A133" s="69">
        <f>Results!A133</f>
        <v>131</v>
      </c>
      <c r="B133" s="91">
        <f>Results!DA133</f>
        <v>44205</v>
      </c>
      <c r="C133" s="72" t="str">
        <f>Results!D133</f>
        <v>St Pauli</v>
      </c>
      <c r="D133" s="72" t="str">
        <f>Results!G133</f>
        <v>Holstein Kiel</v>
      </c>
      <c r="E133" s="132">
        <f>Results!H133</f>
        <v>1</v>
      </c>
      <c r="F133" s="132">
        <f>Results!I133</f>
        <v>1</v>
      </c>
      <c r="G133" s="80" t="str">
        <f>Results!AX133</f>
        <v>11/5</v>
      </c>
      <c r="H133" s="365">
        <f>Results!$AS133</f>
        <v>0.30995626909539969</v>
      </c>
      <c r="I133" s="366">
        <f>Results!BB133</f>
        <v>11</v>
      </c>
      <c r="J133" s="367">
        <f>Results!BC133</f>
        <v>4</v>
      </c>
      <c r="K133" s="365">
        <f>Results!$BG133</f>
        <v>0.25402693424874567</v>
      </c>
      <c r="L133" s="187">
        <f t="shared" si="2"/>
        <v>0.10632653641531173</v>
      </c>
      <c r="M133" s="83">
        <f>IF(AND(B133&gt;=ExFrom,B133&lt;=ExTo),0,IF(AND(L133&gt;Risk/2,H133&gt;DFactor,Results!F133&gt;Start,Results!C133&lt;=(Rounds-End),Results!F133&lt;=(Rounds-End)),ROUND(Stake*H133,0),0))</f>
        <v>31</v>
      </c>
      <c r="N133" s="368">
        <f>IFERROR(IF(Results!J133="",0,IF(Results!J133=2,M133*I133/J133,-M133)),0)</f>
        <v>85.25</v>
      </c>
    </row>
    <row r="134" spans="1:14" hidden="1" x14ac:dyDescent="0.25">
      <c r="A134" s="69">
        <f>Results!A134</f>
        <v>132</v>
      </c>
      <c r="B134" s="91">
        <f>Results!DA134</f>
        <v>44206</v>
      </c>
      <c r="C134" s="72" t="str">
        <f>Results!D134</f>
        <v>Darmstadt 98</v>
      </c>
      <c r="D134" s="72" t="str">
        <f>Results!G134</f>
        <v>Hannover 96</v>
      </c>
      <c r="E134" s="132">
        <f>Results!H134</f>
        <v>1</v>
      </c>
      <c r="F134" s="132">
        <f>Results!I134</f>
        <v>2</v>
      </c>
      <c r="G134" s="80" t="str">
        <f>Results!AX134</f>
        <v>62/25</v>
      </c>
      <c r="H134" s="365">
        <f>Results!$AS134</f>
        <v>0.2862662928530148</v>
      </c>
      <c r="I134" s="366">
        <f>Results!BB134</f>
        <v>13</v>
      </c>
      <c r="J134" s="367">
        <f>Results!BC134</f>
        <v>5</v>
      </c>
      <c r="K134" s="365">
        <f>Results!$BG134</f>
        <v>0.26481850206769797</v>
      </c>
      <c r="L134" s="187">
        <f t="shared" si="2"/>
        <v>1.9653283471773607E-2</v>
      </c>
      <c r="M134" s="83">
        <f>IF(AND(B134&gt;=ExFrom,B134&lt;=ExTo),0,IF(AND(L134&gt;Risk/2,H134&gt;DFactor,Results!F134&gt;Start,Results!C134&lt;=(Rounds-End),Results!F134&lt;=(Rounds-End)),ROUND(Stake*H134,0),0))</f>
        <v>0</v>
      </c>
      <c r="N134" s="368">
        <f>IFERROR(IF(Results!J134="",0,IF(Results!J134=2,M134*I134/J134,-M134)),0)</f>
        <v>0</v>
      </c>
    </row>
    <row r="135" spans="1:14" hidden="1" x14ac:dyDescent="0.25">
      <c r="A135" s="69">
        <f>Results!A135</f>
        <v>133</v>
      </c>
      <c r="B135" s="91">
        <f>Results!DA135</f>
        <v>44206</v>
      </c>
      <c r="C135" s="72" t="str">
        <f>Results!D135</f>
        <v>Jahn Regensburg</v>
      </c>
      <c r="D135" s="72" t="str">
        <f>Results!G135</f>
        <v>Bochum</v>
      </c>
      <c r="E135" s="132">
        <f>Results!H135</f>
        <v>0</v>
      </c>
      <c r="F135" s="132">
        <f>Results!I135</f>
        <v>2</v>
      </c>
      <c r="G135" s="80" t="str">
        <f>Results!AX135</f>
        <v>9/4</v>
      </c>
      <c r="H135" s="365">
        <f>Results!$AS135</f>
        <v>0.30680462933688712</v>
      </c>
      <c r="I135" s="366">
        <f>Results!BB135</f>
        <v>54</v>
      </c>
      <c r="J135" s="367">
        <f>Results!BC135</f>
        <v>25</v>
      </c>
      <c r="K135" s="365">
        <f>Results!$BG135</f>
        <v>0.30080591759936692</v>
      </c>
      <c r="L135" s="187">
        <f t="shared" si="2"/>
        <v>-1.9927052995741306E-2</v>
      </c>
      <c r="M135" s="83">
        <f>IF(AND(B135&gt;=ExFrom,B135&lt;=ExTo),0,IF(AND(L135&gt;Risk/2,H135&gt;DFactor,Results!F135&gt;Start,Results!C135&lt;=(Rounds-End),Results!F135&lt;=(Rounds-End)),ROUND(Stake*H135,0),0))</f>
        <v>0</v>
      </c>
      <c r="N135" s="368">
        <f>IFERROR(IF(Results!J135="",0,IF(Results!J135=2,M135*I135/J135,-M135)),0)</f>
        <v>0</v>
      </c>
    </row>
    <row r="136" spans="1:14" hidden="1" x14ac:dyDescent="0.25">
      <c r="A136" s="69">
        <f>Results!A136</f>
        <v>134</v>
      </c>
      <c r="B136" s="91">
        <f>Results!DA136</f>
        <v>44206</v>
      </c>
      <c r="C136" s="72" t="str">
        <f>Results!D136</f>
        <v>Paderborn 07</v>
      </c>
      <c r="D136" s="72" t="str">
        <f>Results!G136</f>
        <v>Erzgebirge Aue</v>
      </c>
      <c r="E136" s="132">
        <f>Results!H136</f>
        <v>2</v>
      </c>
      <c r="F136" s="132">
        <f>Results!I136</f>
        <v>1</v>
      </c>
      <c r="G136" s="80" t="str">
        <f>Results!AX136</f>
        <v>5/2</v>
      </c>
      <c r="H136" s="365">
        <f>Results!$AS136</f>
        <v>0.28521399131081071</v>
      </c>
      <c r="I136" s="366">
        <f>Results!BB136</f>
        <v>73</v>
      </c>
      <c r="J136" s="367">
        <f>Results!BC136</f>
        <v>25</v>
      </c>
      <c r="K136" s="365">
        <f>Results!$BG136</f>
        <v>0.24284599025493314</v>
      </c>
      <c r="L136" s="187">
        <f t="shared" si="2"/>
        <v>7.5852588159092252E-2</v>
      </c>
      <c r="M136" s="83">
        <f>IF(AND(B136&gt;=ExFrom,B136&lt;=ExTo),0,IF(AND(L136&gt;Risk/2,H136&gt;DFactor,Results!F136&gt;Start,Results!C136&lt;=(Rounds-End),Results!F136&lt;=(Rounds-End)),ROUND(Stake*H136,0),0))</f>
        <v>0</v>
      </c>
      <c r="N136" s="368">
        <f>IFERROR(IF(Results!J136="",0,IF(Results!J136=2,M136*I136/J136,-M136)),0)</f>
        <v>0</v>
      </c>
    </row>
    <row r="137" spans="1:14" hidden="1" x14ac:dyDescent="0.25">
      <c r="A137" s="69">
        <f>Results!A137</f>
        <v>135</v>
      </c>
      <c r="B137" s="91">
        <f>Results!DA137</f>
        <v>44207</v>
      </c>
      <c r="C137" s="72" t="str">
        <f>Results!D137</f>
        <v>Eintracht Braunschweig</v>
      </c>
      <c r="D137" s="72" t="str">
        <f>Results!G137</f>
        <v>Fortuna Dusseldorf</v>
      </c>
      <c r="E137" s="132">
        <f>Results!H137</f>
        <v>0</v>
      </c>
      <c r="F137" s="132">
        <f>Results!I137</f>
        <v>0</v>
      </c>
      <c r="G137" s="80" t="str">
        <f>Results!AX137</f>
        <v>12/5</v>
      </c>
      <c r="H137" s="365">
        <f>Results!$AS137</f>
        <v>0.2931406596243995</v>
      </c>
      <c r="I137" s="366">
        <f>Results!BB137</f>
        <v>13</v>
      </c>
      <c r="J137" s="367">
        <f>Results!BC137</f>
        <v>5</v>
      </c>
      <c r="K137" s="365">
        <f>Results!$BG137</f>
        <v>0.26467203682393559</v>
      </c>
      <c r="L137" s="187">
        <f t="shared" si="2"/>
        <v>3.575946089676995E-2</v>
      </c>
      <c r="M137" s="83">
        <f>IF(AND(B137&gt;=ExFrom,B137&lt;=ExTo),0,IF(AND(L137&gt;Risk/2,H137&gt;DFactor,Results!F137&gt;Start,Results!C137&lt;=(Rounds-End),Results!F137&lt;=(Rounds-End)),ROUND(Stake*H137,0),0))</f>
        <v>0</v>
      </c>
      <c r="N137" s="368">
        <f>IFERROR(IF(Results!J137="",0,IF(Results!J137=2,M137*I137/J137,-M137)),0)</f>
        <v>0</v>
      </c>
    </row>
    <row r="138" spans="1:14" hidden="1" x14ac:dyDescent="0.25">
      <c r="A138" s="69">
        <f>Results!A138</f>
        <v>136</v>
      </c>
      <c r="B138" s="91">
        <f>Results!DA138</f>
        <v>44211</v>
      </c>
      <c r="C138" s="72" t="str">
        <f>Results!D138</f>
        <v>Greuther Furth</v>
      </c>
      <c r="D138" s="72" t="str">
        <f>Results!G138</f>
        <v>Paderborn 07</v>
      </c>
      <c r="E138" s="132">
        <f>Results!H138</f>
        <v>1</v>
      </c>
      <c r="F138" s="132">
        <f>Results!I138</f>
        <v>1</v>
      </c>
      <c r="G138" s="80" t="str">
        <f>Results!AX138</f>
        <v>63/25</v>
      </c>
      <c r="H138" s="365">
        <f>Results!$AS138</f>
        <v>0.28200086620248321</v>
      </c>
      <c r="I138" s="366">
        <f>Results!BB138</f>
        <v>5</v>
      </c>
      <c r="J138" s="367">
        <f>Results!BC138</f>
        <v>2</v>
      </c>
      <c r="K138" s="365">
        <f>Results!$BG138</f>
        <v>0.27201930788430262</v>
      </c>
      <c r="L138" s="187">
        <f t="shared" si="2"/>
        <v>-8.331062303731979E-3</v>
      </c>
      <c r="M138" s="83">
        <f>IF(AND(B138&gt;=ExFrom,B138&lt;=ExTo),0,IF(AND(L138&gt;Risk/2,H138&gt;DFactor,Results!F138&gt;Start,Results!C138&lt;=(Rounds-End),Results!F138&lt;=(Rounds-End)),ROUND(Stake*H138,0),0))</f>
        <v>0</v>
      </c>
      <c r="N138" s="368">
        <f>IFERROR(IF(Results!J138="",0,IF(Results!J138=2,M138*I138/J138,-M138)),0)</f>
        <v>0</v>
      </c>
    </row>
    <row r="139" spans="1:14" hidden="1" x14ac:dyDescent="0.25">
      <c r="A139" s="69">
        <f>Results!A139</f>
        <v>137</v>
      </c>
      <c r="B139" s="91">
        <f>Results!DA139</f>
        <v>44211</v>
      </c>
      <c r="C139" s="72" t="str">
        <f>Results!D139</f>
        <v>Wurzburger Kickers</v>
      </c>
      <c r="D139" s="72" t="str">
        <f>Results!G139</f>
        <v>Eintracht Braunschweig</v>
      </c>
      <c r="E139" s="132">
        <f>Results!H139</f>
        <v>0</v>
      </c>
      <c r="F139" s="132">
        <f>Results!I139</f>
        <v>0</v>
      </c>
      <c r="G139" s="80" t="str">
        <f>Results!AX139</f>
        <v>73/25</v>
      </c>
      <c r="H139" s="365">
        <f>Results!$AS139</f>
        <v>0.25355969773686016</v>
      </c>
      <c r="I139" s="366">
        <f>Results!BB139</f>
        <v>21</v>
      </c>
      <c r="J139" s="367">
        <f>Results!BC139</f>
        <v>10</v>
      </c>
      <c r="K139" s="365">
        <f>Results!$BG139</f>
        <v>0.30769230769230771</v>
      </c>
      <c r="L139" s="187">
        <f t="shared" si="2"/>
        <v>-0.1341089108858646</v>
      </c>
      <c r="M139" s="83">
        <f>IF(AND(B139&gt;=ExFrom,B139&lt;=ExTo),0,IF(AND(L139&gt;Risk/2,H139&gt;DFactor,Results!F139&gt;Start,Results!C139&lt;=(Rounds-End),Results!F139&lt;=(Rounds-End)),ROUND(Stake*H139,0),0))</f>
        <v>0</v>
      </c>
      <c r="N139" s="368">
        <f>IFERROR(IF(Results!J139="",0,IF(Results!J139=2,M139*I139/J139,-M139)),0)</f>
        <v>0</v>
      </c>
    </row>
    <row r="140" spans="1:14" x14ac:dyDescent="0.25">
      <c r="A140" s="69">
        <f>Results!A140</f>
        <v>138</v>
      </c>
      <c r="B140" s="91">
        <f>Results!DA140</f>
        <v>44212</v>
      </c>
      <c r="C140" s="72" t="str">
        <f>Results!D140</f>
        <v>Bochum</v>
      </c>
      <c r="D140" s="72" t="str">
        <f>Results!G140</f>
        <v>Nurnberg</v>
      </c>
      <c r="E140" s="132">
        <f>Results!H140</f>
        <v>3</v>
      </c>
      <c r="F140" s="132">
        <f>Results!I140</f>
        <v>1</v>
      </c>
      <c r="G140" s="80" t="str">
        <f>Results!AX140</f>
        <v>53/25</v>
      </c>
      <c r="H140" s="365">
        <f>Results!$AS140</f>
        <v>0.31818779037272904</v>
      </c>
      <c r="I140" s="366">
        <f>Results!BB140</f>
        <v>62</v>
      </c>
      <c r="J140" s="367">
        <f>Results!BC140</f>
        <v>25</v>
      </c>
      <c r="K140" s="365">
        <f>Results!$BG140</f>
        <v>0.27353872732507917</v>
      </c>
      <c r="L140" s="187">
        <f t="shared" si="2"/>
        <v>7.0716497761750832E-2</v>
      </c>
      <c r="M140" s="83">
        <f>IF(AND(B140&gt;=ExFrom,B140&lt;=ExTo),0,IF(AND(L140&gt;Risk/2,H140&gt;DFactor,Results!F140&gt;Start,Results!C140&lt;=(Rounds-End),Results!F140&lt;=(Rounds-End)),ROUND(Stake*H140,0),0))</f>
        <v>32</v>
      </c>
      <c r="N140" s="368">
        <f>IFERROR(IF(Results!J140="",0,IF(Results!J140=2,M140*I140/J140,-M140)),0)</f>
        <v>-32</v>
      </c>
    </row>
    <row r="141" spans="1:14" hidden="1" x14ac:dyDescent="0.25">
      <c r="A141" s="69">
        <f>Results!A141</f>
        <v>139</v>
      </c>
      <c r="B141" s="91">
        <f>Results!DA141</f>
        <v>44212</v>
      </c>
      <c r="C141" s="72" t="str">
        <f>Results!D141</f>
        <v>Erzgebirge Aue</v>
      </c>
      <c r="D141" s="72" t="str">
        <f>Results!G141</f>
        <v>Fortuna Dusseldorf</v>
      </c>
      <c r="E141" s="132">
        <f>Results!H141</f>
        <v>0</v>
      </c>
      <c r="F141" s="132">
        <f>Results!I141</f>
        <v>3</v>
      </c>
      <c r="G141" s="80" t="str">
        <f>Results!AX141</f>
        <v>12/5</v>
      </c>
      <c r="H141" s="365">
        <f>Results!$AS141</f>
        <v>0.29233439403677741</v>
      </c>
      <c r="I141" s="366">
        <f>Results!BB141</f>
        <v>49</v>
      </c>
      <c r="J141" s="367">
        <f>Results!BC141</f>
        <v>20</v>
      </c>
      <c r="K141" s="365">
        <f>Results!$BG141</f>
        <v>0.27530629934171996</v>
      </c>
      <c r="L141" s="187">
        <f t="shared" si="2"/>
        <v>5.5270941361182718E-3</v>
      </c>
      <c r="M141" s="83">
        <f>IF(AND(B141&gt;=ExFrom,B141&lt;=ExTo),0,IF(AND(L141&gt;Risk/2,H141&gt;DFactor,Results!F141&gt;Start,Results!C141&lt;=(Rounds-End),Results!F141&lt;=(Rounds-End)),ROUND(Stake*H141,0),0))</f>
        <v>0</v>
      </c>
      <c r="N141" s="368">
        <f>IFERROR(IF(Results!J141="",0,IF(Results!J141=2,M141*I141/J141,-M141)),0)</f>
        <v>0</v>
      </c>
    </row>
    <row r="142" spans="1:14" hidden="1" x14ac:dyDescent="0.25">
      <c r="A142" s="69">
        <f>Results!A142</f>
        <v>140</v>
      </c>
      <c r="B142" s="91">
        <f>Results!DA142</f>
        <v>44212</v>
      </c>
      <c r="C142" s="72" t="str">
        <f>Results!D142</f>
        <v>Hannover 96</v>
      </c>
      <c r="D142" s="72" t="str">
        <f>Results!G142</f>
        <v>St Pauli</v>
      </c>
      <c r="E142" s="132">
        <f>Results!H142</f>
        <v>2</v>
      </c>
      <c r="F142" s="132">
        <f>Results!I142</f>
        <v>3</v>
      </c>
      <c r="G142" s="80" t="str">
        <f>Results!AX142</f>
        <v>69/25</v>
      </c>
      <c r="H142" s="365">
        <f>Results!$AS142</f>
        <v>0.26450057409537209</v>
      </c>
      <c r="I142" s="366">
        <f>Results!BB142</f>
        <v>31</v>
      </c>
      <c r="J142" s="367">
        <f>Results!BC142</f>
        <v>10</v>
      </c>
      <c r="K142" s="365">
        <f>Results!$BG142</f>
        <v>0.23173680271717229</v>
      </c>
      <c r="L142" s="187">
        <f t="shared" si="2"/>
        <v>5.3395024926228649E-2</v>
      </c>
      <c r="M142" s="83">
        <f>IF(AND(B142&gt;=ExFrom,B142&lt;=ExTo),0,IF(AND(L142&gt;Risk/2,H142&gt;DFactor,Results!F142&gt;Start,Results!C142&lt;=(Rounds-End),Results!F142&lt;=(Rounds-End)),ROUND(Stake*H142,0),0))</f>
        <v>0</v>
      </c>
      <c r="N142" s="368">
        <f>IFERROR(IF(Results!J142="",0,IF(Results!J142=2,M142*I142/J142,-M142)),0)</f>
        <v>0</v>
      </c>
    </row>
    <row r="143" spans="1:14" hidden="1" x14ac:dyDescent="0.25">
      <c r="A143" s="69">
        <f>Results!A143</f>
        <v>141</v>
      </c>
      <c r="B143" s="91">
        <f>Results!DA143</f>
        <v>44213</v>
      </c>
      <c r="C143" s="72" t="str">
        <f>Results!D143</f>
        <v>Heidenheim</v>
      </c>
      <c r="D143" s="72" t="str">
        <f>Results!G143</f>
        <v>Darmstadt 98</v>
      </c>
      <c r="E143" s="132">
        <f>Results!H143</f>
        <v>3</v>
      </c>
      <c r="F143" s="132">
        <f>Results!I143</f>
        <v>0</v>
      </c>
      <c r="G143" s="80" t="str">
        <f>Results!AX143</f>
        <v>58/25</v>
      </c>
      <c r="H143" s="365">
        <f>Results!$AS143</f>
        <v>0.30077882586306048</v>
      </c>
      <c r="I143" s="366">
        <f>Results!BB143</f>
        <v>11</v>
      </c>
      <c r="J143" s="367">
        <f>Results!BC143</f>
        <v>5</v>
      </c>
      <c r="K143" s="365">
        <f>Results!$BG143</f>
        <v>0.29647115307673844</v>
      </c>
      <c r="L143" s="187">
        <f t="shared" si="2"/>
        <v>-2.4394648210535431E-2</v>
      </c>
      <c r="M143" s="83">
        <f>IF(AND(B143&gt;=ExFrom,B143&lt;=ExTo),0,IF(AND(L143&gt;Risk/2,H143&gt;DFactor,Results!F143&gt;Start,Results!C143&lt;=(Rounds-End),Results!F143&lt;=(Rounds-End)),ROUND(Stake*H143,0),0))</f>
        <v>0</v>
      </c>
      <c r="N143" s="368">
        <f>IFERROR(IF(Results!J143="",0,IF(Results!J143=2,M143*I143/J143,-M143)),0)</f>
        <v>0</v>
      </c>
    </row>
    <row r="144" spans="1:14" hidden="1" x14ac:dyDescent="0.25">
      <c r="A144" s="69">
        <f>Results!A144</f>
        <v>142</v>
      </c>
      <c r="B144" s="91">
        <f>Results!DA144</f>
        <v>44213</v>
      </c>
      <c r="C144" s="72" t="str">
        <f>Results!D144</f>
        <v>Holstein Kiel</v>
      </c>
      <c r="D144" s="72" t="str">
        <f>Results!G144</f>
        <v>Karlsruher</v>
      </c>
      <c r="E144" s="132">
        <f>Results!H144</f>
        <v>2</v>
      </c>
      <c r="F144" s="132">
        <f>Results!I144</f>
        <v>3</v>
      </c>
      <c r="G144" s="80" t="str">
        <f>Results!AX144</f>
        <v>58/25</v>
      </c>
      <c r="H144" s="365">
        <f>Results!$AS144</f>
        <v>0.30107893356677806</v>
      </c>
      <c r="I144" s="366">
        <f>Results!BB144</f>
        <v>58</v>
      </c>
      <c r="J144" s="367">
        <f>Results!BC144</f>
        <v>25</v>
      </c>
      <c r="K144" s="365">
        <f>Results!$BG144</f>
        <v>0.28650358823983335</v>
      </c>
      <c r="L144" s="187">
        <f t="shared" si="2"/>
        <v>-2.7188682794155428E-4</v>
      </c>
      <c r="M144" s="83">
        <f>IF(AND(B144&gt;=ExFrom,B144&lt;=ExTo),0,IF(AND(L144&gt;Risk/2,H144&gt;DFactor,Results!F144&gt;Start,Results!C144&lt;=(Rounds-End),Results!F144&lt;=(Rounds-End)),ROUND(Stake*H144,0),0))</f>
        <v>0</v>
      </c>
      <c r="N144" s="368">
        <f>IFERROR(IF(Results!J144="",0,IF(Results!J144=2,M144*I144/J144,-M144)),0)</f>
        <v>0</v>
      </c>
    </row>
    <row r="145" spans="1:14" hidden="1" x14ac:dyDescent="0.25">
      <c r="A145" s="69">
        <f>Results!A145</f>
        <v>143</v>
      </c>
      <c r="B145" s="91">
        <f>Results!DA145</f>
        <v>44213</v>
      </c>
      <c r="C145" s="72" t="str">
        <f>Results!D145</f>
        <v>Jahn Regensburg</v>
      </c>
      <c r="D145" s="72" t="str">
        <f>Results!G145</f>
        <v>Sandhausen</v>
      </c>
      <c r="E145" s="132">
        <f>Results!H145</f>
        <v>3</v>
      </c>
      <c r="F145" s="132">
        <f>Results!I145</f>
        <v>1</v>
      </c>
      <c r="G145" s="80" t="str">
        <f>Results!AX145</f>
        <v>11/5</v>
      </c>
      <c r="H145" s="365">
        <f>Results!$AS145</f>
        <v>0.30917395640099837</v>
      </c>
      <c r="I145" s="366">
        <f>Results!BB145</f>
        <v>61</v>
      </c>
      <c r="J145" s="367">
        <f>Results!BC145</f>
        <v>25</v>
      </c>
      <c r="K145" s="365">
        <f>Results!$BG145</f>
        <v>0.27676383069623811</v>
      </c>
      <c r="L145" s="187">
        <f t="shared" si="2"/>
        <v>4.1604507553849895E-2</v>
      </c>
      <c r="M145" s="83">
        <f>IF(AND(B145&gt;=ExFrom,B145&lt;=ExTo),0,IF(AND(L145&gt;Risk/2,H145&gt;DFactor,Results!F145&gt;Start,Results!C145&lt;=(Rounds-End),Results!F145&lt;=(Rounds-End)),ROUND(Stake*H145,0),0))</f>
        <v>0</v>
      </c>
      <c r="N145" s="368">
        <f>IFERROR(IF(Results!J145="",0,IF(Results!J145=2,M145*I145/J145,-M145)),0)</f>
        <v>0</v>
      </c>
    </row>
    <row r="146" spans="1:14" hidden="1" x14ac:dyDescent="0.25">
      <c r="A146" s="69">
        <f>Results!A146</f>
        <v>144</v>
      </c>
      <c r="B146" s="91">
        <f>Results!DA146</f>
        <v>44214</v>
      </c>
      <c r="C146" s="72" t="str">
        <f>Results!D146</f>
        <v>Hamburger</v>
      </c>
      <c r="D146" s="72" t="str">
        <f>Results!G146</f>
        <v>Osnabruck</v>
      </c>
      <c r="E146" s="132">
        <f>Results!H146</f>
        <v>5</v>
      </c>
      <c r="F146" s="132">
        <f>Results!I146</f>
        <v>0</v>
      </c>
      <c r="G146" s="80" t="str">
        <f>Results!AX146</f>
        <v>64/25</v>
      </c>
      <c r="H146" s="365">
        <f>Results!$AS146</f>
        <v>0.28017244021384147</v>
      </c>
      <c r="I146" s="366">
        <f>Results!BB146</f>
        <v>31</v>
      </c>
      <c r="J146" s="367">
        <f>Results!BC146</f>
        <v>10</v>
      </c>
      <c r="K146" s="365">
        <f>Results!$BG146</f>
        <v>0.23197769846025587</v>
      </c>
      <c r="L146" s="187">
        <f t="shared" si="2"/>
        <v>9.518530465498036E-2</v>
      </c>
      <c r="M146" s="83">
        <f>IF(AND(B146&gt;=ExFrom,B146&lt;=ExTo),0,IF(AND(L146&gt;Risk/2,H146&gt;DFactor,Results!F146&gt;Start,Results!C146&lt;=(Rounds-End),Results!F146&lt;=(Rounds-End)),ROUND(Stake*H146,0),0))</f>
        <v>0</v>
      </c>
      <c r="N146" s="368">
        <f>IFERROR(IF(Results!J146="",0,IF(Results!J146=2,M146*I146/J146,-M146)),0)</f>
        <v>0</v>
      </c>
    </row>
    <row r="147" spans="1:14" hidden="1" x14ac:dyDescent="0.25">
      <c r="A147" s="69">
        <f>Results!A147</f>
        <v>145</v>
      </c>
      <c r="B147" s="91">
        <f>Results!DA147</f>
        <v>44218</v>
      </c>
      <c r="C147" s="72" t="str">
        <f>Results!D147</f>
        <v>Fortuna Dusseldorf</v>
      </c>
      <c r="D147" s="72" t="str">
        <f>Results!G147</f>
        <v>Greuther Furth</v>
      </c>
      <c r="E147" s="132">
        <f>Results!H147</f>
        <v>3</v>
      </c>
      <c r="F147" s="132">
        <f>Results!I147</f>
        <v>3</v>
      </c>
      <c r="G147" s="80" t="str">
        <f>Results!AX147</f>
        <v>9/4</v>
      </c>
      <c r="H147" s="365">
        <f>Results!$AS147</f>
        <v>0.30599475886516381</v>
      </c>
      <c r="I147" s="366">
        <f>Results!BB147</f>
        <v>61</v>
      </c>
      <c r="J147" s="367">
        <f>Results!BC147</f>
        <v>25</v>
      </c>
      <c r="K147" s="365">
        <f>Results!$BG147</f>
        <v>0.27676890179682767</v>
      </c>
      <c r="L147" s="187">
        <f t="shared" si="2"/>
        <v>3.4362008834573382E-2</v>
      </c>
      <c r="M147" s="83">
        <f>IF(AND(B147&gt;=ExFrom,B147&lt;=ExTo),0,IF(AND(L147&gt;Risk/2,H147&gt;DFactor,Results!F147&gt;Start,Results!C147&lt;=(Rounds-End),Results!F147&lt;=(Rounds-End)),ROUND(Stake*H147,0),0))</f>
        <v>0</v>
      </c>
      <c r="N147" s="368">
        <f>IFERROR(IF(Results!J147="",0,IF(Results!J147=2,M147*I147/J147,-M147)),0)</f>
        <v>0</v>
      </c>
    </row>
    <row r="148" spans="1:14" hidden="1" x14ac:dyDescent="0.25">
      <c r="A148" s="69">
        <f>Results!A148</f>
        <v>146</v>
      </c>
      <c r="B148" s="91">
        <f>Results!DA148</f>
        <v>44218</v>
      </c>
      <c r="C148" s="72" t="str">
        <f>Results!D148</f>
        <v>Osnabruck</v>
      </c>
      <c r="D148" s="72" t="str">
        <f>Results!G148</f>
        <v>Erzgebirge Aue</v>
      </c>
      <c r="E148" s="132">
        <f>Results!H148</f>
        <v>0</v>
      </c>
      <c r="F148" s="132">
        <f>Results!I148</f>
        <v>1</v>
      </c>
      <c r="G148" s="80" t="str">
        <f>Results!AX148</f>
        <v>58/25</v>
      </c>
      <c r="H148" s="365">
        <f>Results!$AS148</f>
        <v>0.29999158369662532</v>
      </c>
      <c r="I148" s="366">
        <f>Results!BB148</f>
        <v>58</v>
      </c>
      <c r="J148" s="367">
        <f>Results!BC148</f>
        <v>25</v>
      </c>
      <c r="K148" s="365">
        <f>Results!$BG148</f>
        <v>0.2865517404838277</v>
      </c>
      <c r="L148" s="187">
        <f t="shared" si="2"/>
        <v>-2.6181454324910895E-3</v>
      </c>
      <c r="M148" s="83">
        <f>IF(AND(B148&gt;=ExFrom,B148&lt;=ExTo),0,IF(AND(L148&gt;Risk/2,H148&gt;DFactor,Results!F148&gt;Start,Results!C148&lt;=(Rounds-End),Results!F148&lt;=(Rounds-End)),ROUND(Stake*H148,0),0))</f>
        <v>0</v>
      </c>
      <c r="N148" s="368">
        <f>IFERROR(IF(Results!J148="",0,IF(Results!J148=2,M148*I148/J148,-M148)),0)</f>
        <v>0</v>
      </c>
    </row>
    <row r="149" spans="1:14" x14ac:dyDescent="0.25">
      <c r="A149" s="69">
        <f>Results!A149</f>
        <v>147</v>
      </c>
      <c r="B149" s="91">
        <f>Results!DA149</f>
        <v>44219</v>
      </c>
      <c r="C149" s="72" t="str">
        <f>Results!D149</f>
        <v>Eintracht Braunschweig</v>
      </c>
      <c r="D149" s="72" t="str">
        <f>Results!G149</f>
        <v>Hamburger</v>
      </c>
      <c r="E149" s="132">
        <f>Results!H149</f>
        <v>2</v>
      </c>
      <c r="F149" s="132">
        <f>Results!I149</f>
        <v>4</v>
      </c>
      <c r="G149" s="80" t="str">
        <f>Results!AX149</f>
        <v>59/25</v>
      </c>
      <c r="H149" s="365">
        <f>Results!$AS149</f>
        <v>0.29687738115508533</v>
      </c>
      <c r="I149" s="366">
        <f>Results!BB149</f>
        <v>10</v>
      </c>
      <c r="J149" s="367">
        <f>Results!BC149</f>
        <v>3</v>
      </c>
      <c r="K149" s="365">
        <f>Results!$BG149</f>
        <v>0.21987862326528881</v>
      </c>
      <c r="L149" s="187">
        <f t="shared" si="2"/>
        <v>0.18575735738172952</v>
      </c>
      <c r="M149" s="83">
        <f>IF(AND(B149&gt;=ExFrom,B149&lt;=ExTo),0,IF(AND(L149&gt;Risk/2,H149&gt;DFactor,Results!F149&gt;Start,Results!C149&lt;=(Rounds-End),Results!F149&lt;=(Rounds-End)),ROUND(Stake*H149,0),0))</f>
        <v>30</v>
      </c>
      <c r="N149" s="368">
        <f>IFERROR(IF(Results!J149="",0,IF(Results!J149=2,M149*I149/J149,-M149)),0)</f>
        <v>-30</v>
      </c>
    </row>
    <row r="150" spans="1:14" hidden="1" x14ac:dyDescent="0.25">
      <c r="A150" s="69">
        <f>Results!A150</f>
        <v>148</v>
      </c>
      <c r="B150" s="91">
        <f>Results!DA150</f>
        <v>44219</v>
      </c>
      <c r="C150" s="72" t="str">
        <f>Results!D150</f>
        <v>Karlsruher</v>
      </c>
      <c r="D150" s="72" t="str">
        <f>Results!G150</f>
        <v>Heidenheim</v>
      </c>
      <c r="E150" s="132">
        <f>Results!H150</f>
        <v>1</v>
      </c>
      <c r="F150" s="132">
        <f>Results!I150</f>
        <v>1</v>
      </c>
      <c r="G150" s="80" t="str">
        <f>Results!AX150</f>
        <v>58/25</v>
      </c>
      <c r="H150" s="365">
        <f>Results!$AS150</f>
        <v>0.29810025284878061</v>
      </c>
      <c r="I150" s="366">
        <f>Results!BB150</f>
        <v>57</v>
      </c>
      <c r="J150" s="367">
        <f>Results!BC150</f>
        <v>25</v>
      </c>
      <c r="K150" s="365">
        <f>Results!$BG150</f>
        <v>0.29071460774573987</v>
      </c>
      <c r="L150" s="187">
        <f t="shared" si="2"/>
        <v>-1.442914412483878E-2</v>
      </c>
      <c r="M150" s="83">
        <f>IF(AND(B150&gt;=ExFrom,B150&lt;=ExTo),0,IF(AND(L150&gt;Risk/2,H150&gt;DFactor,Results!F150&gt;Start,Results!C150&lt;=(Rounds-End),Results!F150&lt;=(Rounds-End)),ROUND(Stake*H150,0),0))</f>
        <v>0</v>
      </c>
      <c r="N150" s="368">
        <f>IFERROR(IF(Results!J150="",0,IF(Results!J150=2,M150*I150/J150,-M150)),0)</f>
        <v>0</v>
      </c>
    </row>
    <row r="151" spans="1:14" hidden="1" x14ac:dyDescent="0.25">
      <c r="A151" s="69">
        <f>Results!A151</f>
        <v>149</v>
      </c>
      <c r="B151" s="91">
        <f>Results!DA151</f>
        <v>44219</v>
      </c>
      <c r="C151" s="72" t="str">
        <f>Results!D151</f>
        <v>Paderborn 07</v>
      </c>
      <c r="D151" s="72" t="str">
        <f>Results!G151</f>
        <v>Wurzburger Kickers</v>
      </c>
      <c r="E151" s="132">
        <f>Results!H151</f>
        <v>1</v>
      </c>
      <c r="F151" s="132">
        <f>Results!I151</f>
        <v>0</v>
      </c>
      <c r="G151" s="80" t="str">
        <f>Results!AX151</f>
        <v>73/25</v>
      </c>
      <c r="H151" s="365">
        <f>Results!$AS151</f>
        <v>0.25354338641001495</v>
      </c>
      <c r="I151" s="366">
        <f>Results!BB151</f>
        <v>67</v>
      </c>
      <c r="J151" s="367">
        <f>Results!BC151</f>
        <v>20</v>
      </c>
      <c r="K151" s="365">
        <f>Results!$BG151</f>
        <v>0.21872919695137691</v>
      </c>
      <c r="L151" s="187">
        <f t="shared" si="2"/>
        <v>6.4503413359936521E-2</v>
      </c>
      <c r="M151" s="83">
        <f>IF(AND(B151&gt;=ExFrom,B151&lt;=ExTo),0,IF(AND(L151&gt;Risk/2,H151&gt;DFactor,Results!F151&gt;Start,Results!C151&lt;=(Rounds-End),Results!F151&lt;=(Rounds-End)),ROUND(Stake*H151,0),0))</f>
        <v>0</v>
      </c>
      <c r="N151" s="368">
        <f>IFERROR(IF(Results!J151="",0,IF(Results!J151=2,M151*I151/J151,-M151)),0)</f>
        <v>0</v>
      </c>
    </row>
    <row r="152" spans="1:14" hidden="1" x14ac:dyDescent="0.25">
      <c r="A152" s="69">
        <f>Results!A152</f>
        <v>150</v>
      </c>
      <c r="B152" s="91">
        <f>Results!DA152</f>
        <v>44220</v>
      </c>
      <c r="C152" s="72" t="str">
        <f>Results!D152</f>
        <v>Darmstadt 98</v>
      </c>
      <c r="D152" s="72" t="str">
        <f>Results!G152</f>
        <v>Holstein Kiel</v>
      </c>
      <c r="E152" s="132">
        <f>Results!H152</f>
        <v>0</v>
      </c>
      <c r="F152" s="132">
        <f>Results!I152</f>
        <v>2</v>
      </c>
      <c r="G152" s="80" t="str">
        <f>Results!AX152</f>
        <v>9/4</v>
      </c>
      <c r="H152" s="365">
        <f>Results!$AS152</f>
        <v>0.30510722972316012</v>
      </c>
      <c r="I152" s="366">
        <f>Results!BB152</f>
        <v>61</v>
      </c>
      <c r="J152" s="367">
        <f>Results!BC152</f>
        <v>25</v>
      </c>
      <c r="K152" s="365">
        <f>Results!$BG152</f>
        <v>0.2770358151191194</v>
      </c>
      <c r="L152" s="187">
        <f t="shared" si="2"/>
        <v>3.2346345464722252E-2</v>
      </c>
      <c r="M152" s="83">
        <f>IF(AND(B152&gt;=ExFrom,B152&lt;=ExTo),0,IF(AND(L152&gt;Risk/2,H152&gt;DFactor,Results!F152&gt;Start,Results!C152&lt;=(Rounds-End),Results!F152&lt;=(Rounds-End)),ROUND(Stake*H152,0),0))</f>
        <v>0</v>
      </c>
      <c r="N152" s="368">
        <f>IFERROR(IF(Results!J152="",0,IF(Results!J152=2,M152*I152/J152,-M152)),0)</f>
        <v>0</v>
      </c>
    </row>
    <row r="153" spans="1:14" hidden="1" x14ac:dyDescent="0.25">
      <c r="A153" s="69">
        <f>Results!A153</f>
        <v>151</v>
      </c>
      <c r="B153" s="91">
        <f>Results!DA153</f>
        <v>44220</v>
      </c>
      <c r="C153" s="72" t="str">
        <f>Results!D153</f>
        <v>Nurnberg</v>
      </c>
      <c r="D153" s="72" t="str">
        <f>Results!G153</f>
        <v>Hannover 96</v>
      </c>
      <c r="E153" s="132">
        <f>Results!H153</f>
        <v>2</v>
      </c>
      <c r="F153" s="132">
        <f>Results!I153</f>
        <v>5</v>
      </c>
      <c r="G153" s="80" t="str">
        <f>Results!AX153</f>
        <v>58/25</v>
      </c>
      <c r="H153" s="365">
        <f>Results!$AS153</f>
        <v>0.29844119307143369</v>
      </c>
      <c r="I153" s="366">
        <f>Results!BB153</f>
        <v>63</v>
      </c>
      <c r="J153" s="367">
        <f>Results!BC153</f>
        <v>25</v>
      </c>
      <c r="K153" s="365">
        <f>Results!$BG153</f>
        <v>0.27026839007694131</v>
      </c>
      <c r="L153" s="187">
        <f t="shared" si="2"/>
        <v>3.2794079740551665E-2</v>
      </c>
      <c r="M153" s="83">
        <f>IF(AND(B153&gt;=ExFrom,B153&lt;=ExTo),0,IF(AND(L153&gt;Risk/2,H153&gt;DFactor,Results!F153&gt;Start,Results!C153&lt;=(Rounds-End),Results!F153&lt;=(Rounds-End)),ROUND(Stake*H153,0),0))</f>
        <v>0</v>
      </c>
      <c r="N153" s="368">
        <f>IFERROR(IF(Results!J153="",0,IF(Results!J153=2,M153*I153/J153,-M153)),0)</f>
        <v>0</v>
      </c>
    </row>
    <row r="154" spans="1:14" hidden="1" x14ac:dyDescent="0.25">
      <c r="A154" s="69">
        <f>Results!A154</f>
        <v>152</v>
      </c>
      <c r="B154" s="91">
        <f>Results!DA154</f>
        <v>44220</v>
      </c>
      <c r="C154" s="72" t="str">
        <f>Results!D154</f>
        <v>Sandhausen</v>
      </c>
      <c r="D154" s="72" t="str">
        <f>Results!G154</f>
        <v>Bochum</v>
      </c>
      <c r="E154" s="132">
        <f>Results!H154</f>
        <v>1</v>
      </c>
      <c r="F154" s="132">
        <f>Results!I154</f>
        <v>1</v>
      </c>
      <c r="G154" s="80" t="str">
        <f>Results!AX154</f>
        <v>63/25</v>
      </c>
      <c r="H154" s="365">
        <f>Results!$AS154</f>
        <v>0.28195231976357293</v>
      </c>
      <c r="I154" s="366">
        <f>Results!BB154</f>
        <v>61</v>
      </c>
      <c r="J154" s="367">
        <f>Results!BC154</f>
        <v>25</v>
      </c>
      <c r="K154" s="365">
        <f>Results!$BG154</f>
        <v>0.27695502915503917</v>
      </c>
      <c r="L154" s="187">
        <f t="shared" si="2"/>
        <v>-1.928313962193769E-2</v>
      </c>
      <c r="M154" s="83">
        <f>IF(AND(B154&gt;=ExFrom,B154&lt;=ExTo),0,IF(AND(L154&gt;Risk/2,H154&gt;DFactor,Results!F154&gt;Start,Results!C154&lt;=(Rounds-End),Results!F154&lt;=(Rounds-End)),ROUND(Stake*H154,0),0))</f>
        <v>0</v>
      </c>
      <c r="N154" s="368">
        <f>IFERROR(IF(Results!J154="",0,IF(Results!J154=2,M154*I154/J154,-M154)),0)</f>
        <v>0</v>
      </c>
    </row>
    <row r="155" spans="1:14" x14ac:dyDescent="0.25">
      <c r="A155" s="69">
        <f>Results!A155</f>
        <v>153</v>
      </c>
      <c r="B155" s="91">
        <f>Results!DA155</f>
        <v>44220</v>
      </c>
      <c r="C155" s="72" t="str">
        <f>Results!D155</f>
        <v>St Pauli</v>
      </c>
      <c r="D155" s="72" t="str">
        <f>Results!G155</f>
        <v>Jahn Regensburg</v>
      </c>
      <c r="E155" s="132">
        <f>Results!H155</f>
        <v>2</v>
      </c>
      <c r="F155" s="132">
        <f>Results!I155</f>
        <v>0</v>
      </c>
      <c r="G155" s="80" t="str">
        <f>Results!AX155</f>
        <v>21/10</v>
      </c>
      <c r="H155" s="365">
        <f>Results!$AS155</f>
        <v>0.32092610843829372</v>
      </c>
      <c r="I155" s="366">
        <f>Results!BB155</f>
        <v>63</v>
      </c>
      <c r="J155" s="367">
        <f>Results!BC155</f>
        <v>25</v>
      </c>
      <c r="K155" s="365">
        <f>Results!$BG155</f>
        <v>0.27079058255925065</v>
      </c>
      <c r="L155" s="187">
        <f t="shared" si="2"/>
        <v>8.5635574688381511E-2</v>
      </c>
      <c r="M155" s="83">
        <f>IF(AND(B155&gt;=ExFrom,B155&lt;=ExTo),0,IF(AND(L155&gt;Risk/2,H155&gt;DFactor,Results!F155&gt;Start,Results!C155&lt;=(Rounds-End),Results!F155&lt;=(Rounds-End)),ROUND(Stake*H155,0),0))</f>
        <v>32</v>
      </c>
      <c r="N155" s="368">
        <f>IFERROR(IF(Results!J155="",0,IF(Results!J155=2,M155*I155/J155,-M155)),0)</f>
        <v>-32</v>
      </c>
    </row>
    <row r="156" spans="1:14" hidden="1" x14ac:dyDescent="0.25">
      <c r="A156" s="69">
        <f>Results!A156</f>
        <v>154</v>
      </c>
      <c r="B156" s="91">
        <f>Results!DA156</f>
        <v>44222</v>
      </c>
      <c r="C156" s="72" t="str">
        <f>Results!D156</f>
        <v>Eintracht Braunschweig</v>
      </c>
      <c r="D156" s="72" t="str">
        <f>Results!G156</f>
        <v>Heidenheim</v>
      </c>
      <c r="E156" s="132">
        <f>Results!H156</f>
        <v>1</v>
      </c>
      <c r="F156" s="132">
        <f>Results!I156</f>
        <v>0</v>
      </c>
      <c r="G156" s="80" t="str">
        <f>Results!AX156</f>
        <v>12/5</v>
      </c>
      <c r="H156" s="365">
        <f>Results!$AS156</f>
        <v>0.29171813760941312</v>
      </c>
      <c r="I156" s="366">
        <f>Results!BB156</f>
        <v>56</v>
      </c>
      <c r="J156" s="367">
        <f>Results!BC156</f>
        <v>25</v>
      </c>
      <c r="K156" s="365">
        <f>Results!$BG156</f>
        <v>0.29355533614576784</v>
      </c>
      <c r="L156" s="187">
        <f t="shared" si="2"/>
        <v>-3.5414541544764006E-2</v>
      </c>
      <c r="M156" s="83">
        <f>IF(AND(B156&gt;=ExFrom,B156&lt;=ExTo),0,IF(AND(L156&gt;Risk/2,H156&gt;DFactor,Results!F156&gt;Start,Results!C156&lt;=(Rounds-End),Results!F156&lt;=(Rounds-End)),ROUND(Stake*H156,0),0))</f>
        <v>0</v>
      </c>
      <c r="N156" s="368">
        <f>IFERROR(IF(Results!J156="",0,IF(Results!J156=2,M156*I156/J156,-M156)),0)</f>
        <v>0</v>
      </c>
    </row>
    <row r="157" spans="1:14" hidden="1" x14ac:dyDescent="0.25">
      <c r="A157" s="69">
        <f>Results!A157</f>
        <v>155</v>
      </c>
      <c r="B157" s="91">
        <f>Results!DA157</f>
        <v>44222</v>
      </c>
      <c r="C157" s="72" t="str">
        <f>Results!D157</f>
        <v>Erzgebirge Aue</v>
      </c>
      <c r="D157" s="72" t="str">
        <f>Results!G157</f>
        <v>Wurzburger Kickers</v>
      </c>
      <c r="E157" s="132">
        <f>Results!H157</f>
        <v>2</v>
      </c>
      <c r="F157" s="132">
        <f>Results!I157</f>
        <v>1</v>
      </c>
      <c r="G157" s="80" t="str">
        <f>Results!AX157</f>
        <v>84/25</v>
      </c>
      <c r="H157" s="365">
        <f>Results!$AS157</f>
        <v>0.22912672464968453</v>
      </c>
      <c r="I157" s="366">
        <f>Results!BB157</f>
        <v>59</v>
      </c>
      <c r="J157" s="367">
        <f>Results!BC157</f>
        <v>25</v>
      </c>
      <c r="K157" s="365">
        <f>Results!$BG157</f>
        <v>0.28294573643410853</v>
      </c>
      <c r="L157" s="187">
        <f t="shared" si="2"/>
        <v>-0.14143205091956909</v>
      </c>
      <c r="M157" s="83">
        <f>IF(AND(B157&gt;=ExFrom,B157&lt;=ExTo),0,IF(AND(L157&gt;Risk/2,H157&gt;DFactor,Results!F157&gt;Start,Results!C157&lt;=(Rounds-End),Results!F157&lt;=(Rounds-End)),ROUND(Stake*H157,0),0))</f>
        <v>0</v>
      </c>
      <c r="N157" s="368">
        <f>IFERROR(IF(Results!J157="",0,IF(Results!J157=2,M157*I157/J157,-M157)),0)</f>
        <v>0</v>
      </c>
    </row>
    <row r="158" spans="1:14" hidden="1" x14ac:dyDescent="0.25">
      <c r="A158" s="69">
        <f>Results!A158</f>
        <v>156</v>
      </c>
      <c r="B158" s="91">
        <f>Results!DA158</f>
        <v>44222</v>
      </c>
      <c r="C158" s="72" t="str">
        <f>Results!D158</f>
        <v>Fortuna Dusseldorf</v>
      </c>
      <c r="D158" s="72" t="str">
        <f>Results!G158</f>
        <v>Hamburger</v>
      </c>
      <c r="E158" s="132">
        <f>Results!H158</f>
        <v>0</v>
      </c>
      <c r="F158" s="132">
        <f>Results!I158</f>
        <v>0</v>
      </c>
      <c r="G158" s="80" t="str">
        <f>Results!AX158</f>
        <v>59/25</v>
      </c>
      <c r="H158" s="365">
        <f>Results!$AS158</f>
        <v>0.29591747255155965</v>
      </c>
      <c r="I158" s="366">
        <f>Results!BB158</f>
        <v>61</v>
      </c>
      <c r="J158" s="367">
        <f>Results!BC158</f>
        <v>25</v>
      </c>
      <c r="K158" s="365">
        <f>Results!$BG158</f>
        <v>0.27714187161259374</v>
      </c>
      <c r="L158" s="187">
        <f t="shared" si="2"/>
        <v>1.1634815478344008E-2</v>
      </c>
      <c r="M158" s="83">
        <f>IF(AND(B158&gt;=ExFrom,B158&lt;=ExTo),0,IF(AND(L158&gt;Risk/2,H158&gt;DFactor,Results!F158&gt;Start,Results!C158&lt;=(Rounds-End),Results!F158&lt;=(Rounds-End)),ROUND(Stake*H158,0),0))</f>
        <v>0</v>
      </c>
      <c r="N158" s="368">
        <f>IFERROR(IF(Results!J158="",0,IF(Results!J158=2,M158*I158/J158,-M158)),0)</f>
        <v>0</v>
      </c>
    </row>
    <row r="159" spans="1:14" x14ac:dyDescent="0.25">
      <c r="A159" s="69">
        <f>Results!A159</f>
        <v>157</v>
      </c>
      <c r="B159" s="91">
        <f>Results!DA159</f>
        <v>44222</v>
      </c>
      <c r="C159" s="72" t="str">
        <f>Results!D159</f>
        <v>Osnabruck</v>
      </c>
      <c r="D159" s="72" t="str">
        <f>Results!G159</f>
        <v>Greuther Furth</v>
      </c>
      <c r="E159" s="132">
        <f>Results!H159</f>
        <v>0</v>
      </c>
      <c r="F159" s="132">
        <f>Results!I159</f>
        <v>1</v>
      </c>
      <c r="G159" s="80" t="str">
        <f>Results!AX159</f>
        <v>54/25</v>
      </c>
      <c r="H159" s="365">
        <f>Results!$AS159</f>
        <v>0.31289492806100799</v>
      </c>
      <c r="I159" s="366">
        <f>Results!BB159</f>
        <v>11</v>
      </c>
      <c r="J159" s="367">
        <f>Results!BC159</f>
        <v>4</v>
      </c>
      <c r="K159" s="365">
        <f>Results!$BG159</f>
        <v>0.25370082604072952</v>
      </c>
      <c r="L159" s="187">
        <f t="shared" si="2"/>
        <v>0.11379909359570488</v>
      </c>
      <c r="M159" s="83">
        <f>IF(AND(B159&gt;=ExFrom,B159&lt;=ExTo),0,IF(AND(L159&gt;Risk/2,H159&gt;DFactor,Results!F159&gt;Start,Results!C159&lt;=(Rounds-End),Results!F159&lt;=(Rounds-End)),ROUND(Stake*H159,0),0))</f>
        <v>31</v>
      </c>
      <c r="N159" s="368">
        <f>IFERROR(IF(Results!J159="",0,IF(Results!J159=2,M159*I159/J159,-M159)),0)</f>
        <v>-31</v>
      </c>
    </row>
    <row r="160" spans="1:14" hidden="1" x14ac:dyDescent="0.25">
      <c r="A160" s="69">
        <f>Results!A160</f>
        <v>158</v>
      </c>
      <c r="B160" s="91">
        <f>Results!DA160</f>
        <v>44223</v>
      </c>
      <c r="C160" s="72" t="str">
        <f>Results!D160</f>
        <v>Darmstadt 98</v>
      </c>
      <c r="D160" s="72" t="str">
        <f>Results!G160</f>
        <v>Sandhausen</v>
      </c>
      <c r="E160" s="132">
        <f>Results!H160</f>
        <v>2</v>
      </c>
      <c r="F160" s="132">
        <f>Results!I160</f>
        <v>1</v>
      </c>
      <c r="G160" s="80" t="str">
        <f>Results!AX160</f>
        <v>58/25</v>
      </c>
      <c r="H160" s="365">
        <f>Results!$AS160</f>
        <v>0.29834296004256688</v>
      </c>
      <c r="I160" s="366">
        <f>Results!BB160</f>
        <v>63</v>
      </c>
      <c r="J160" s="367">
        <f>Results!BC160</f>
        <v>25</v>
      </c>
      <c r="K160" s="365">
        <f>Results!$BG160</f>
        <v>0.270550310845038</v>
      </c>
      <c r="L160" s="187">
        <f t="shared" si="2"/>
        <v>3.2567128033884923E-2</v>
      </c>
      <c r="M160" s="83">
        <f>IF(AND(B160&gt;=ExFrom,B160&lt;=ExTo),0,IF(AND(L160&gt;Risk/2,H160&gt;DFactor,Results!F160&gt;Start,Results!C160&lt;=(Rounds-End),Results!F160&lt;=(Rounds-End)),ROUND(Stake*H160,0),0))</f>
        <v>0</v>
      </c>
      <c r="N160" s="368">
        <f>IFERROR(IF(Results!J160="",0,IF(Results!J160=2,M160*I160/J160,-M160)),0)</f>
        <v>0</v>
      </c>
    </row>
    <row r="161" spans="1:14" hidden="1" x14ac:dyDescent="0.25">
      <c r="A161" s="69">
        <f>Results!A161</f>
        <v>159</v>
      </c>
      <c r="B161" s="91">
        <f>Results!DA161</f>
        <v>44223</v>
      </c>
      <c r="C161" s="72" t="str">
        <f>Results!D161</f>
        <v>Karlsruher</v>
      </c>
      <c r="D161" s="72" t="str">
        <f>Results!G161</f>
        <v>Hannover 96</v>
      </c>
      <c r="E161" s="132">
        <f>Results!H161</f>
        <v>1</v>
      </c>
      <c r="F161" s="132">
        <f>Results!I161</f>
        <v>0</v>
      </c>
      <c r="G161" s="80" t="str">
        <f>Results!AX161</f>
        <v>66/25</v>
      </c>
      <c r="H161" s="365">
        <f>Results!$AS161</f>
        <v>0.27327967728316932</v>
      </c>
      <c r="I161" s="366">
        <f>Results!BB161</f>
        <v>49</v>
      </c>
      <c r="J161" s="367">
        <f>Results!BC161</f>
        <v>20</v>
      </c>
      <c r="K161" s="365">
        <f>Results!$BG161</f>
        <v>0.27589997251992304</v>
      </c>
      <c r="L161" s="187">
        <f t="shared" si="2"/>
        <v>-3.6406321350529382E-2</v>
      </c>
      <c r="M161" s="83">
        <f>IF(AND(B161&gt;=ExFrom,B161&lt;=ExTo),0,IF(AND(L161&gt;Risk/2,H161&gt;DFactor,Results!F161&gt;Start,Results!C161&lt;=(Rounds-End),Results!F161&lt;=(Rounds-End)),ROUND(Stake*H161,0),0))</f>
        <v>0</v>
      </c>
      <c r="N161" s="368">
        <f>IFERROR(IF(Results!J161="",0,IF(Results!J161=2,M161*I161/J161,-M161)),0)</f>
        <v>0</v>
      </c>
    </row>
    <row r="162" spans="1:14" x14ac:dyDescent="0.25">
      <c r="A162" s="69">
        <f>Results!A162</f>
        <v>160</v>
      </c>
      <c r="B162" s="91">
        <f>Results!DA162</f>
        <v>44223</v>
      </c>
      <c r="C162" s="72" t="str">
        <f>Results!D162</f>
        <v>Nurnberg</v>
      </c>
      <c r="D162" s="72" t="str">
        <f>Results!G162</f>
        <v>Jahn Regensburg</v>
      </c>
      <c r="E162" s="132">
        <f>Results!H162</f>
        <v>0</v>
      </c>
      <c r="F162" s="132">
        <f>Results!I162</f>
        <v>1</v>
      </c>
      <c r="G162" s="80" t="str">
        <f>Results!AX162</f>
        <v>54/25</v>
      </c>
      <c r="H162" s="365">
        <f>Results!$AS162</f>
        <v>0.31382570536096321</v>
      </c>
      <c r="I162" s="366">
        <f>Results!BB162</f>
        <v>64</v>
      </c>
      <c r="J162" s="367">
        <f>Results!BC162</f>
        <v>25</v>
      </c>
      <c r="K162" s="365">
        <f>Results!$BG162</f>
        <v>0.26722519139101547</v>
      </c>
      <c r="L162" s="187">
        <f t="shared" si="2"/>
        <v>7.7003003416677832E-2</v>
      </c>
      <c r="M162" s="83">
        <f>IF(AND(B162&gt;=ExFrom,B162&lt;=ExTo),0,IF(AND(L162&gt;Risk/2,H162&gt;DFactor,Results!F162&gt;Start,Results!C162&lt;=(Rounds-End),Results!F162&lt;=(Rounds-End)),ROUND(Stake*H162,0),0))</f>
        <v>31</v>
      </c>
      <c r="N162" s="368">
        <f>IFERROR(IF(Results!J162="",0,IF(Results!J162=2,M162*I162/J162,-M162)),0)</f>
        <v>-31</v>
      </c>
    </row>
    <row r="163" spans="1:14" hidden="1" x14ac:dyDescent="0.25">
      <c r="A163" s="69">
        <f>Results!A163</f>
        <v>161</v>
      </c>
      <c r="B163" s="91">
        <f>Results!DA163</f>
        <v>44223</v>
      </c>
      <c r="C163" s="72" t="str">
        <f>Results!D163</f>
        <v>Paderborn 07</v>
      </c>
      <c r="D163" s="72" t="str">
        <f>Results!G163</f>
        <v>Holstein Kiel</v>
      </c>
      <c r="E163" s="132">
        <f>Results!H163</f>
        <v>1</v>
      </c>
      <c r="F163" s="132">
        <f>Results!I163</f>
        <v>1</v>
      </c>
      <c r="G163" s="80" t="str">
        <f>Results!AX163</f>
        <v>12/5</v>
      </c>
      <c r="H163" s="365">
        <f>Results!$AS163</f>
        <v>0.29168447803062836</v>
      </c>
      <c r="I163" s="366">
        <f>Results!BB163</f>
        <v>63</v>
      </c>
      <c r="J163" s="367">
        <f>Results!BC163</f>
        <v>25</v>
      </c>
      <c r="K163" s="365">
        <f>Results!$BG163</f>
        <v>0.27006790875848857</v>
      </c>
      <c r="L163" s="187">
        <f t="shared" si="2"/>
        <v>1.7262951432831915E-2</v>
      </c>
      <c r="M163" s="83">
        <f>IF(AND(B163&gt;=ExFrom,B163&lt;=ExTo),0,IF(AND(L163&gt;Risk/2,H163&gt;DFactor,Results!F163&gt;Start,Results!C163&lt;=(Rounds-End),Results!F163&lt;=(Rounds-End)),ROUND(Stake*H163,0),0))</f>
        <v>0</v>
      </c>
      <c r="N163" s="368">
        <f>IFERROR(IF(Results!J163="",0,IF(Results!J163=2,M163*I163/J163,-M163)),0)</f>
        <v>0</v>
      </c>
    </row>
    <row r="164" spans="1:14" hidden="1" x14ac:dyDescent="0.25">
      <c r="A164" s="69">
        <f>Results!A164</f>
        <v>162</v>
      </c>
      <c r="B164" s="91">
        <f>Results!DA164</f>
        <v>44224</v>
      </c>
      <c r="C164" s="72" t="str">
        <f>Results!D164</f>
        <v>St Pauli</v>
      </c>
      <c r="D164" s="72" t="str">
        <f>Results!G164</f>
        <v>Bochum</v>
      </c>
      <c r="E164" s="132">
        <f>Results!H164</f>
        <v>2</v>
      </c>
      <c r="F164" s="132">
        <f>Results!I164</f>
        <v>3</v>
      </c>
      <c r="G164" s="80" t="str">
        <f>Results!AX164</f>
        <v>58/25</v>
      </c>
      <c r="H164" s="365">
        <f>Results!$AS164</f>
        <v>0.30041424650164172</v>
      </c>
      <c r="I164" s="366">
        <f>Results!BB164</f>
        <v>12</v>
      </c>
      <c r="J164" s="367">
        <f>Results!BC164</f>
        <v>5</v>
      </c>
      <c r="K164" s="365">
        <f>Results!$BG164</f>
        <v>0.27951032425522021</v>
      </c>
      <c r="L164" s="187">
        <f t="shared" si="2"/>
        <v>1.3919918953923664E-2</v>
      </c>
      <c r="M164" s="83">
        <f>IF(AND(B164&gt;=ExFrom,B164&lt;=ExTo),0,IF(AND(L164&gt;Risk/2,H164&gt;DFactor,Results!F164&gt;Start,Results!C164&lt;=(Rounds-End),Results!F164&lt;=(Rounds-End)),ROUND(Stake*H164,0),0))</f>
        <v>0</v>
      </c>
      <c r="N164" s="368">
        <f>IFERROR(IF(Results!J164="",0,IF(Results!J164=2,M164*I164/J164,-M164)),0)</f>
        <v>0</v>
      </c>
    </row>
    <row r="165" spans="1:14" hidden="1" x14ac:dyDescent="0.25">
      <c r="A165" s="69">
        <f>Results!A165</f>
        <v>163</v>
      </c>
      <c r="B165" s="91">
        <f>Results!DA165</f>
        <v>44225</v>
      </c>
      <c r="C165" s="72" t="str">
        <f>Results!D165</f>
        <v>Greuther Furth</v>
      </c>
      <c r="D165" s="72" t="str">
        <f>Results!G165</f>
        <v>Erzgebirge Aue</v>
      </c>
      <c r="E165" s="132">
        <f>Results!H165</f>
        <v>3</v>
      </c>
      <c r="F165" s="132">
        <f>Results!I165</f>
        <v>0</v>
      </c>
      <c r="G165" s="80" t="str">
        <f>Results!AX165</f>
        <v>59/25</v>
      </c>
      <c r="H165" s="365">
        <f>Results!$AS165</f>
        <v>0.2948305372639064</v>
      </c>
      <c r="I165" s="366">
        <f>Results!BB165</f>
        <v>31</v>
      </c>
      <c r="J165" s="367">
        <f>Results!BC165</f>
        <v>10</v>
      </c>
      <c r="K165" s="365">
        <f>Results!$BG165</f>
        <v>0.23270862420792612</v>
      </c>
      <c r="L165" s="187">
        <f t="shared" si="2"/>
        <v>0.13518367645086848</v>
      </c>
      <c r="M165" s="83">
        <f>IF(AND(B165&gt;=ExFrom,B165&lt;=ExTo),0,IF(AND(L165&gt;Risk/2,H165&gt;DFactor,Results!F165&gt;Start,Results!C165&lt;=(Rounds-End),Results!F165&lt;=(Rounds-End)),ROUND(Stake*H165,0),0))</f>
        <v>0</v>
      </c>
      <c r="N165" s="368">
        <f>IFERROR(IF(Results!J165="",0,IF(Results!J165=2,M165*I165/J165,-M165)),0)</f>
        <v>0</v>
      </c>
    </row>
    <row r="166" spans="1:14" hidden="1" x14ac:dyDescent="0.25">
      <c r="A166" s="69">
        <f>Results!A166</f>
        <v>164</v>
      </c>
      <c r="B166" s="91">
        <f>Results!DA166</f>
        <v>44225</v>
      </c>
      <c r="C166" s="72" t="str">
        <f>Results!D166</f>
        <v>Wurzburger Kickers</v>
      </c>
      <c r="D166" s="72" t="str">
        <f>Results!G166</f>
        <v>Fortuna Dusseldorf</v>
      </c>
      <c r="E166" s="132">
        <f>Results!H166</f>
        <v>2</v>
      </c>
      <c r="F166" s="132">
        <f>Results!I166</f>
        <v>1</v>
      </c>
      <c r="G166" s="80" t="str">
        <f>Results!AX166</f>
        <v>62/25</v>
      </c>
      <c r="H166" s="365">
        <f>Results!$AS166</f>
        <v>0.28585891881693765</v>
      </c>
      <c r="I166" s="366">
        <f>Results!BB166</f>
        <v>72</v>
      </c>
      <c r="J166" s="367">
        <f>Results!BC166</f>
        <v>25</v>
      </c>
      <c r="K166" s="365">
        <f>Results!$BG166</f>
        <v>0.2457068797926342</v>
      </c>
      <c r="L166" s="187">
        <f t="shared" si="2"/>
        <v>7.0164566742736023E-2</v>
      </c>
      <c r="M166" s="83">
        <f>IF(AND(B166&gt;=ExFrom,B166&lt;=ExTo),0,IF(AND(L166&gt;Risk/2,H166&gt;DFactor,Results!F166&gt;Start,Results!C166&lt;=(Rounds-End),Results!F166&lt;=(Rounds-End)),ROUND(Stake*H166,0),0))</f>
        <v>0</v>
      </c>
      <c r="N166" s="368">
        <f>IFERROR(IF(Results!J166="",0,IF(Results!J166=2,M166*I166/J166,-M166)),0)</f>
        <v>0</v>
      </c>
    </row>
    <row r="167" spans="1:14" hidden="1" x14ac:dyDescent="0.25">
      <c r="A167" s="69">
        <f>Results!A167</f>
        <v>165</v>
      </c>
      <c r="B167" s="91">
        <f>Results!DA167</f>
        <v>44226</v>
      </c>
      <c r="C167" s="72" t="str">
        <f>Results!D167</f>
        <v>Hamburger</v>
      </c>
      <c r="D167" s="72" t="str">
        <f>Results!G167</f>
        <v>Paderborn 07</v>
      </c>
      <c r="E167" s="132">
        <f>Results!H167</f>
        <v>3</v>
      </c>
      <c r="F167" s="132">
        <f>Results!I167</f>
        <v>1</v>
      </c>
      <c r="G167" s="80" t="str">
        <f>Results!AX167</f>
        <v>76/25</v>
      </c>
      <c r="H167" s="365">
        <f>Results!$AS167</f>
        <v>0.2462569691997476</v>
      </c>
      <c r="I167" s="366">
        <f>Results!BB167</f>
        <v>13</v>
      </c>
      <c r="J167" s="367">
        <f>Results!BC167</f>
        <v>5</v>
      </c>
      <c r="K167" s="365">
        <f>Results!$BG167</f>
        <v>0.26435369972367212</v>
      </c>
      <c r="L167" s="187">
        <f t="shared" si="2"/>
        <v>-7.0709449257326279E-2</v>
      </c>
      <c r="M167" s="83">
        <f>IF(AND(B167&gt;=ExFrom,B167&lt;=ExTo),0,IF(AND(L167&gt;Risk/2,H167&gt;DFactor,Results!F167&gt;Start,Results!C167&lt;=(Rounds-End),Results!F167&lt;=(Rounds-End)),ROUND(Stake*H167,0),0))</f>
        <v>0</v>
      </c>
      <c r="N167" s="368">
        <f>IFERROR(IF(Results!J167="",0,IF(Results!J167=2,M167*I167/J167,-M167)),0)</f>
        <v>0</v>
      </c>
    </row>
    <row r="168" spans="1:14" hidden="1" x14ac:dyDescent="0.25">
      <c r="A168" s="69">
        <f>Results!A168</f>
        <v>166</v>
      </c>
      <c r="B168" s="91">
        <f>Results!DA168</f>
        <v>44226</v>
      </c>
      <c r="C168" s="72" t="str">
        <f>Results!D168</f>
        <v>Holstein Kiel</v>
      </c>
      <c r="D168" s="72" t="str">
        <f>Results!G168</f>
        <v>Eintracht Braunschweig</v>
      </c>
      <c r="E168" s="132">
        <f>Results!H168</f>
        <v>3</v>
      </c>
      <c r="F168" s="132">
        <f>Results!I168</f>
        <v>1</v>
      </c>
      <c r="G168" s="80" t="str">
        <f>Results!AX168</f>
        <v>61/25</v>
      </c>
      <c r="H168" s="365">
        <f>Results!$AS168</f>
        <v>0.2895358581638412</v>
      </c>
      <c r="I168" s="366">
        <f>Results!BB168</f>
        <v>14</v>
      </c>
      <c r="J168" s="367">
        <f>Results!BC168</f>
        <v>5</v>
      </c>
      <c r="K168" s="365">
        <f>Results!$BG168</f>
        <v>0.25071247015327736</v>
      </c>
      <c r="L168" s="187">
        <f t="shared" si="2"/>
        <v>6.4629126438454476E-2</v>
      </c>
      <c r="M168" s="83">
        <f>IF(AND(B168&gt;=ExFrom,B168&lt;=ExTo),0,IF(AND(L168&gt;Risk/2,H168&gt;DFactor,Results!F168&gt;Start,Results!C168&lt;=(Rounds-End),Results!F168&lt;=(Rounds-End)),ROUND(Stake*H168,0),0))</f>
        <v>0</v>
      </c>
      <c r="N168" s="368">
        <f>IFERROR(IF(Results!J168="",0,IF(Results!J168=2,M168*I168/J168,-M168)),0)</f>
        <v>0</v>
      </c>
    </row>
    <row r="169" spans="1:14" hidden="1" x14ac:dyDescent="0.25">
      <c r="A169" s="69">
        <f>Results!A169</f>
        <v>167</v>
      </c>
      <c r="B169" s="91">
        <f>Results!DA169</f>
        <v>44226</v>
      </c>
      <c r="C169" s="72" t="str">
        <f>Results!D169</f>
        <v>Jahn Regensburg</v>
      </c>
      <c r="D169" s="72" t="str">
        <f>Results!G169</f>
        <v>Darmstadt 98</v>
      </c>
      <c r="E169" s="132">
        <f>Results!H169</f>
        <v>1</v>
      </c>
      <c r="F169" s="132">
        <f>Results!I169</f>
        <v>1</v>
      </c>
      <c r="G169" s="80" t="str">
        <f>Results!AX169</f>
        <v>23/10</v>
      </c>
      <c r="H169" s="365">
        <f>Results!$AS169</f>
        <v>0.30273497811913153</v>
      </c>
      <c r="I169" s="366">
        <f>Results!BB169</f>
        <v>56</v>
      </c>
      <c r="J169" s="367">
        <f>Results!BC169</f>
        <v>25</v>
      </c>
      <c r="K169" s="365">
        <f>Results!$BG169</f>
        <v>0.29411764705882359</v>
      </c>
      <c r="L169" s="187">
        <f t="shared" si="2"/>
        <v>-1.2466308004171148E-2</v>
      </c>
      <c r="M169" s="83">
        <f>IF(AND(B169&gt;=ExFrom,B169&lt;=ExTo),0,IF(AND(L169&gt;Risk/2,H169&gt;DFactor,Results!F169&gt;Start,Results!C169&lt;=(Rounds-End),Results!F169&lt;=(Rounds-End)),ROUND(Stake*H169,0),0))</f>
        <v>0</v>
      </c>
      <c r="N169" s="368">
        <f>IFERROR(IF(Results!J169="",0,IF(Results!J169=2,M169*I169/J169,-M169)),0)</f>
        <v>0</v>
      </c>
    </row>
    <row r="170" spans="1:14" x14ac:dyDescent="0.25">
      <c r="A170" s="69">
        <f>Results!A170</f>
        <v>168</v>
      </c>
      <c r="B170" s="91">
        <f>Results!DA170</f>
        <v>44227</v>
      </c>
      <c r="C170" s="72" t="str">
        <f>Results!D170</f>
        <v>Bochum</v>
      </c>
      <c r="D170" s="72" t="str">
        <f>Results!G170</f>
        <v>Karlsruher</v>
      </c>
      <c r="E170" s="132">
        <f>Results!H170</f>
        <v>1</v>
      </c>
      <c r="F170" s="132">
        <f>Results!I170</f>
        <v>2</v>
      </c>
      <c r="G170" s="80" t="str">
        <f>Results!AX170</f>
        <v>58/25</v>
      </c>
      <c r="H170" s="365">
        <f>Results!$AS170</f>
        <v>0.29938043290176575</v>
      </c>
      <c r="I170" s="366">
        <f>Results!BB170</f>
        <v>68</v>
      </c>
      <c r="J170" s="367">
        <f>Results!BC170</f>
        <v>25</v>
      </c>
      <c r="K170" s="365">
        <f>Results!$BG170</f>
        <v>0.25525940452843643</v>
      </c>
      <c r="L170" s="187">
        <f t="shared" si="2"/>
        <v>7.3866665850675903E-2</v>
      </c>
      <c r="M170" s="83">
        <f>IF(AND(B170&gt;=ExFrom,B170&lt;=ExTo),0,IF(AND(L170&gt;Risk/2,H170&gt;DFactor,Results!F170&gt;Start,Results!C170&lt;=(Rounds-End),Results!F170&lt;=(Rounds-End)),ROUND(Stake*H170,0),0))</f>
        <v>30</v>
      </c>
      <c r="N170" s="368">
        <f>IFERROR(IF(Results!J170="",0,IF(Results!J170=2,M170*I170/J170,-M170)),0)</f>
        <v>-30</v>
      </c>
    </row>
    <row r="171" spans="1:14" hidden="1" x14ac:dyDescent="0.25">
      <c r="A171" s="69">
        <f>Results!A171</f>
        <v>169</v>
      </c>
      <c r="B171" s="91">
        <f>Results!DA171</f>
        <v>44227</v>
      </c>
      <c r="C171" s="72" t="str">
        <f>Results!D171</f>
        <v>Heidenheim</v>
      </c>
      <c r="D171" s="72" t="str">
        <f>Results!G171</f>
        <v>St Pauli</v>
      </c>
      <c r="E171" s="132">
        <f>Results!H171</f>
        <v>3</v>
      </c>
      <c r="F171" s="132">
        <f>Results!I171</f>
        <v>4</v>
      </c>
      <c r="G171" s="80" t="str">
        <f>Results!AX171</f>
        <v>71/25</v>
      </c>
      <c r="H171" s="365">
        <f>Results!$AS171</f>
        <v>0.25800541194262483</v>
      </c>
      <c r="I171" s="366">
        <f>Results!BB171</f>
        <v>66</v>
      </c>
      <c r="J171" s="367">
        <f>Results!BC171</f>
        <v>25</v>
      </c>
      <c r="K171" s="365">
        <f>Results!$BG171</f>
        <v>0.26163925890571438</v>
      </c>
      <c r="L171" s="187">
        <f t="shared" si="2"/>
        <v>-3.8281293718871255E-2</v>
      </c>
      <c r="M171" s="83">
        <f>IF(AND(B171&gt;=ExFrom,B171&lt;=ExTo),0,IF(AND(L171&gt;Risk/2,H171&gt;DFactor,Results!F171&gt;Start,Results!C171&lt;=(Rounds-End),Results!F171&lt;=(Rounds-End)),ROUND(Stake*H171,0),0))</f>
        <v>0</v>
      </c>
      <c r="N171" s="368">
        <f>IFERROR(IF(Results!J171="",0,IF(Results!J171=2,M171*I171/J171,-M171)),0)</f>
        <v>0</v>
      </c>
    </row>
    <row r="172" spans="1:14" x14ac:dyDescent="0.25">
      <c r="A172" s="69">
        <f>Results!A172</f>
        <v>170</v>
      </c>
      <c r="B172" s="91">
        <f>Results!DA172</f>
        <v>44227</v>
      </c>
      <c r="C172" s="72" t="str">
        <f>Results!D172</f>
        <v>Sandhausen</v>
      </c>
      <c r="D172" s="72" t="str">
        <f>Results!G172</f>
        <v>Nurnberg</v>
      </c>
      <c r="E172" s="132">
        <f>Results!H172</f>
        <v>2</v>
      </c>
      <c r="F172" s="132">
        <f>Results!I172</f>
        <v>0</v>
      </c>
      <c r="G172" s="80" t="str">
        <f>Results!AX172</f>
        <v>54/25</v>
      </c>
      <c r="H172" s="365">
        <f>Results!$AS172</f>
        <v>0.31342032764268379</v>
      </c>
      <c r="I172" s="366">
        <f>Results!BB172</f>
        <v>62</v>
      </c>
      <c r="J172" s="367">
        <f>Results!BC172</f>
        <v>25</v>
      </c>
      <c r="K172" s="365">
        <f>Results!$BG172</f>
        <v>0.2732037354678864</v>
      </c>
      <c r="L172" s="187">
        <f t="shared" si="2"/>
        <v>5.956541137351419E-2</v>
      </c>
      <c r="M172" s="83">
        <f>IF(AND(B172&gt;=ExFrom,B172&lt;=ExTo),0,IF(AND(L172&gt;Risk/2,H172&gt;DFactor,Results!F172&gt;Start,Results!C172&lt;=(Rounds-End),Results!F172&lt;=(Rounds-End)),ROUND(Stake*H172,0),0))</f>
        <v>31</v>
      </c>
      <c r="N172" s="368">
        <f>IFERROR(IF(Results!J172="",0,IF(Results!J172=2,M172*I172/J172,-M172)),0)</f>
        <v>-31</v>
      </c>
    </row>
    <row r="173" spans="1:14" hidden="1" x14ac:dyDescent="0.25">
      <c r="A173" s="69">
        <f>Results!A173</f>
        <v>171</v>
      </c>
      <c r="B173" s="91">
        <f>Results!DA173</f>
        <v>44228</v>
      </c>
      <c r="C173" s="72" t="str">
        <f>Results!D173</f>
        <v>Hannover 96</v>
      </c>
      <c r="D173" s="72" t="str">
        <f>Results!G173</f>
        <v>Osnabruck</v>
      </c>
      <c r="E173" s="132">
        <f>Results!H173</f>
        <v>1</v>
      </c>
      <c r="F173" s="132">
        <f>Results!I173</f>
        <v>0</v>
      </c>
      <c r="G173" s="80" t="str">
        <f>Results!AX173</f>
        <v>12/5</v>
      </c>
      <c r="H173" s="365">
        <f>Results!$AS173</f>
        <v>0.29243097763324072</v>
      </c>
      <c r="I173" s="366">
        <f>Results!BB173</f>
        <v>71</v>
      </c>
      <c r="J173" s="367">
        <f>Results!BC173</f>
        <v>25</v>
      </c>
      <c r="K173" s="365">
        <f>Results!$BG173</f>
        <v>0.24833469673951156</v>
      </c>
      <c r="L173" s="187">
        <f t="shared" si="2"/>
        <v>7.9442471463904971E-2</v>
      </c>
      <c r="M173" s="83">
        <f>IF(AND(B173&gt;=ExFrom,B173&lt;=ExTo),0,IF(AND(L173&gt;Risk/2,H173&gt;DFactor,Results!F173&gt;Start,Results!C173&lt;=(Rounds-End),Results!F173&lt;=(Rounds-End)),ROUND(Stake*H173,0),0))</f>
        <v>0</v>
      </c>
      <c r="N173" s="368">
        <f>IFERROR(IF(Results!J173="",0,IF(Results!J173=2,M173*I173/J173,-M173)),0)</f>
        <v>0</v>
      </c>
    </row>
    <row r="174" spans="1:14" hidden="1" x14ac:dyDescent="0.25">
      <c r="A174" s="69">
        <f>Results!A174</f>
        <v>172</v>
      </c>
      <c r="B174" s="91">
        <f>Results!DA174</f>
        <v>44232</v>
      </c>
      <c r="C174" s="72" t="str">
        <f>Results!D174</f>
        <v>Erzgebirge Aue</v>
      </c>
      <c r="D174" s="72" t="str">
        <f>Results!G174</f>
        <v>Hamburger</v>
      </c>
      <c r="E174" s="132">
        <f>Results!H174</f>
        <v>3</v>
      </c>
      <c r="F174" s="132">
        <f>Results!I174</f>
        <v>3</v>
      </c>
      <c r="G174" s="80" t="str">
        <f>Results!AX174</f>
        <v>12/5</v>
      </c>
      <c r="H174" s="365">
        <f>Results!$AS174</f>
        <v>0.29236049310302753</v>
      </c>
      <c r="I174" s="366">
        <f>Results!BB174</f>
        <v>61</v>
      </c>
      <c r="J174" s="367">
        <f>Results!BC174</f>
        <v>20</v>
      </c>
      <c r="K174" s="365">
        <f>Results!$BG174</f>
        <v>0.23520112671198429</v>
      </c>
      <c r="L174" s="187">
        <f t="shared" si="2"/>
        <v>0.118935934285194</v>
      </c>
      <c r="M174" s="83">
        <f>IF(AND(B174&gt;=ExFrom,B174&lt;=ExTo),0,IF(AND(L174&gt;Risk/2,H174&gt;DFactor,Results!F174&gt;Start,Results!C174&lt;=(Rounds-End),Results!F174&lt;=(Rounds-End)),ROUND(Stake*H174,0),0))</f>
        <v>0</v>
      </c>
      <c r="N174" s="368">
        <f>IFERROR(IF(Results!J174="",0,IF(Results!J174=2,M174*I174/J174,-M174)),0)</f>
        <v>0</v>
      </c>
    </row>
    <row r="175" spans="1:14" x14ac:dyDescent="0.25">
      <c r="A175" s="69">
        <f>Results!A175</f>
        <v>173</v>
      </c>
      <c r="B175" s="91">
        <f>Results!DA175</f>
        <v>44232</v>
      </c>
      <c r="C175" s="72" t="str">
        <f>Results!D175</f>
        <v>St Pauli</v>
      </c>
      <c r="D175" s="72" t="str">
        <f>Results!G175</f>
        <v>Sandhausen</v>
      </c>
      <c r="E175" s="132">
        <f>Results!H175</f>
        <v>2</v>
      </c>
      <c r="F175" s="132">
        <f>Results!I175</f>
        <v>1</v>
      </c>
      <c r="G175" s="80" t="str">
        <f>Results!AX175</f>
        <v>53/25</v>
      </c>
      <c r="H175" s="365">
        <f>Results!$AS175</f>
        <v>0.31730551952503017</v>
      </c>
      <c r="I175" s="366">
        <f>Results!BB175</f>
        <v>49</v>
      </c>
      <c r="J175" s="367">
        <f>Results!BC175</f>
        <v>20</v>
      </c>
      <c r="K175" s="365">
        <f>Results!$BG175</f>
        <v>0.27537309165761337</v>
      </c>
      <c r="L175" s="187">
        <f t="shared" si="2"/>
        <v>6.2377078861972017E-2</v>
      </c>
      <c r="M175" s="83">
        <f>IF(AND(B175&gt;=ExFrom,B175&lt;=ExTo),0,IF(AND(L175&gt;Risk/2,H175&gt;DFactor,Results!F175&gt;Start,Results!C175&lt;=(Rounds-End),Results!F175&lt;=(Rounds-End)),ROUND(Stake*H175,0),0))</f>
        <v>32</v>
      </c>
      <c r="N175" s="368">
        <f>IFERROR(IF(Results!J175="",0,IF(Results!J175=2,M175*I175/J175,-M175)),0)</f>
        <v>-32</v>
      </c>
    </row>
    <row r="176" spans="1:14" hidden="1" x14ac:dyDescent="0.25">
      <c r="A176" s="69">
        <f>Results!A176</f>
        <v>174</v>
      </c>
      <c r="B176" s="91">
        <f>Results!DA176</f>
        <v>44233</v>
      </c>
      <c r="C176" s="72" t="str">
        <f>Results!D176</f>
        <v>Darmstadt 98</v>
      </c>
      <c r="D176" s="72" t="str">
        <f>Results!G176</f>
        <v>Nurnberg</v>
      </c>
      <c r="E176" s="132">
        <f>Results!H176</f>
        <v>1</v>
      </c>
      <c r="F176" s="132">
        <f>Results!I176</f>
        <v>2</v>
      </c>
      <c r="G176" s="80" t="str">
        <f>Results!AX176</f>
        <v>9/4</v>
      </c>
      <c r="H176" s="365">
        <f>Results!$AS176</f>
        <v>0.30691623631461273</v>
      </c>
      <c r="I176" s="366">
        <f>Results!BB176</f>
        <v>23</v>
      </c>
      <c r="J176" s="367">
        <f>Results!BC176</f>
        <v>10</v>
      </c>
      <c r="K176" s="365">
        <f>Results!$BG176</f>
        <v>0.28869090386549795</v>
      </c>
      <c r="L176" s="187">
        <f t="shared" si="2"/>
        <v>8.3796723491246089E-3</v>
      </c>
      <c r="M176" s="83">
        <f>IF(AND(B176&gt;=ExFrom,B176&lt;=ExTo),0,IF(AND(L176&gt;Risk/2,H176&gt;DFactor,Results!F176&gt;Start,Results!C176&lt;=(Rounds-End),Results!F176&lt;=(Rounds-End)),ROUND(Stake*H176,0),0))</f>
        <v>0</v>
      </c>
      <c r="N176" s="368">
        <f>IFERROR(IF(Results!J176="",0,IF(Results!J176=2,M176*I176/J176,-M176)),0)</f>
        <v>0</v>
      </c>
    </row>
    <row r="177" spans="1:14" hidden="1" x14ac:dyDescent="0.25">
      <c r="A177" s="69">
        <f>Results!A177</f>
        <v>175</v>
      </c>
      <c r="B177" s="91">
        <f>Results!DA177</f>
        <v>44233</v>
      </c>
      <c r="C177" s="72" t="str">
        <f>Results!D177</f>
        <v>Eintracht Braunschweig</v>
      </c>
      <c r="D177" s="72" t="str">
        <f>Results!G177</f>
        <v>Hannover 96</v>
      </c>
      <c r="E177" s="132">
        <f>Results!H177</f>
        <v>1</v>
      </c>
      <c r="F177" s="132">
        <f>Results!I177</f>
        <v>2</v>
      </c>
      <c r="G177" s="80" t="str">
        <f>Results!AX177</f>
        <v>63/25</v>
      </c>
      <c r="H177" s="365">
        <f>Results!$AS177</f>
        <v>0.28204262884103981</v>
      </c>
      <c r="I177" s="366">
        <f>Results!BB177</f>
        <v>51</v>
      </c>
      <c r="J177" s="367">
        <f>Results!BC177</f>
        <v>20</v>
      </c>
      <c r="K177" s="365">
        <f>Results!$BG177</f>
        <v>0.2684202350748201</v>
      </c>
      <c r="L177" s="187">
        <f t="shared" si="2"/>
        <v>8.0213073065280602E-4</v>
      </c>
      <c r="M177" s="83">
        <f>IF(AND(B177&gt;=ExFrom,B177&lt;=ExTo),0,IF(AND(L177&gt;Risk/2,H177&gt;DFactor,Results!F177&gt;Start,Results!C177&lt;=(Rounds-End),Results!F177&lt;=(Rounds-End)),ROUND(Stake*H177,0),0))</f>
        <v>0</v>
      </c>
      <c r="N177" s="368">
        <f>IFERROR(IF(Results!J177="",0,IF(Results!J177=2,M177*I177/J177,-M177)),0)</f>
        <v>0</v>
      </c>
    </row>
    <row r="178" spans="1:14" hidden="1" x14ac:dyDescent="0.25">
      <c r="A178" s="69">
        <f>Results!A178</f>
        <v>176</v>
      </c>
      <c r="B178" s="91">
        <f>Results!DA178</f>
        <v>44233</v>
      </c>
      <c r="C178" s="72" t="str">
        <f>Results!D178</f>
        <v>Osnabruck</v>
      </c>
      <c r="D178" s="72" t="str">
        <f>Results!G178</f>
        <v>Bochum</v>
      </c>
      <c r="E178" s="132">
        <f>Results!H178</f>
        <v>1</v>
      </c>
      <c r="F178" s="132">
        <f>Results!I178</f>
        <v>2</v>
      </c>
      <c r="G178" s="80" t="str">
        <f>Results!AX178</f>
        <v>9/4</v>
      </c>
      <c r="H178" s="365">
        <f>Results!$AS178</f>
        <v>0.30543589307742214</v>
      </c>
      <c r="I178" s="366">
        <f>Results!BB178</f>
        <v>5</v>
      </c>
      <c r="J178" s="367">
        <f>Results!BC178</f>
        <v>2</v>
      </c>
      <c r="K178" s="365">
        <f>Results!$BG178</f>
        <v>0.2720921931569017</v>
      </c>
      <c r="L178" s="187">
        <f t="shared" si="2"/>
        <v>4.5054264711782033E-2</v>
      </c>
      <c r="M178" s="83">
        <f>IF(AND(B178&gt;=ExFrom,B178&lt;=ExTo),0,IF(AND(L178&gt;Risk/2,H178&gt;DFactor,Results!F178&gt;Start,Results!C178&lt;=(Rounds-End),Results!F178&lt;=(Rounds-End)),ROUND(Stake*H178,0),0))</f>
        <v>0</v>
      </c>
      <c r="N178" s="368">
        <f>IFERROR(IF(Results!J178="",0,IF(Results!J178=2,M178*I178/J178,-M178)),0)</f>
        <v>0</v>
      </c>
    </row>
    <row r="179" spans="1:14" hidden="1" x14ac:dyDescent="0.25">
      <c r="A179" s="69">
        <f>Results!A179</f>
        <v>177</v>
      </c>
      <c r="B179" s="91">
        <f>Results!DA179</f>
        <v>44234</v>
      </c>
      <c r="C179" s="72" t="str">
        <f>Results!D179</f>
        <v>Greuther Furth</v>
      </c>
      <c r="D179" s="72" t="str">
        <f>Results!G179</f>
        <v>Wurzburger Kickers</v>
      </c>
      <c r="E179" s="132">
        <f>Results!H179</f>
        <v>4</v>
      </c>
      <c r="F179" s="132">
        <f>Results!I179</f>
        <v>0</v>
      </c>
      <c r="G179" s="80" t="str">
        <f>Results!AX179</f>
        <v>79/25</v>
      </c>
      <c r="H179" s="365">
        <f>Results!$AS179</f>
        <v>0.23927891372162002</v>
      </c>
      <c r="I179" s="366">
        <f>Results!BB179</f>
        <v>67</v>
      </c>
      <c r="J179" s="367">
        <f>Results!BC179</f>
        <v>20</v>
      </c>
      <c r="K179" s="365">
        <f>Results!$BG179</f>
        <v>0.21904618624943581</v>
      </c>
      <c r="L179" s="187">
        <f t="shared" si="2"/>
        <v>2.532049733387513E-2</v>
      </c>
      <c r="M179" s="83">
        <f>IF(AND(B179&gt;=ExFrom,B179&lt;=ExTo),0,IF(AND(L179&gt;Risk/2,H179&gt;DFactor,Results!F179&gt;Start,Results!C179&lt;=(Rounds-End),Results!F179&lt;=(Rounds-End)),ROUND(Stake*H179,0),0))</f>
        <v>0</v>
      </c>
      <c r="N179" s="368">
        <f>IFERROR(IF(Results!J179="",0,IF(Results!J179=2,M179*I179/J179,-M179)),0)</f>
        <v>0</v>
      </c>
    </row>
    <row r="180" spans="1:14" hidden="1" x14ac:dyDescent="0.25">
      <c r="A180" s="69">
        <f>Results!A180</f>
        <v>178</v>
      </c>
      <c r="B180" s="91">
        <f>Results!DA180</f>
        <v>44234</v>
      </c>
      <c r="C180" s="72" t="str">
        <f>Results!D180</f>
        <v>Karlsruher</v>
      </c>
      <c r="D180" s="72" t="str">
        <f>Results!G180</f>
        <v>Jahn Regensburg</v>
      </c>
      <c r="E180" s="132">
        <f>Results!H180</f>
        <v>0</v>
      </c>
      <c r="F180" s="132">
        <f>Results!I180</f>
        <v>0</v>
      </c>
      <c r="G180" s="80" t="str">
        <f>Results!AX180</f>
        <v>23/10</v>
      </c>
      <c r="H180" s="365">
        <f>Results!$AS180</f>
        <v>0.30168012415606049</v>
      </c>
      <c r="I180" s="366">
        <f>Results!BB180</f>
        <v>58</v>
      </c>
      <c r="J180" s="367">
        <f>Results!BC180</f>
        <v>25</v>
      </c>
      <c r="K180" s="365">
        <f>Results!$BG180</f>
        <v>0.28649164954123135</v>
      </c>
      <c r="L180" s="187">
        <f t="shared" si="2"/>
        <v>1.0270335569848403E-3</v>
      </c>
      <c r="M180" s="83">
        <f>IF(AND(B180&gt;=ExFrom,B180&lt;=ExTo),0,IF(AND(L180&gt;Risk/2,H180&gt;DFactor,Results!F180&gt;Start,Results!C180&lt;=(Rounds-End),Results!F180&lt;=(Rounds-End)),ROUND(Stake*H180,0),0))</f>
        <v>0</v>
      </c>
      <c r="N180" s="368">
        <f>IFERROR(IF(Results!J180="",0,IF(Results!J180=2,M180*I180/J180,-M180)),0)</f>
        <v>0</v>
      </c>
    </row>
    <row r="181" spans="1:14" x14ac:dyDescent="0.25">
      <c r="A181" s="69">
        <f>Results!A181</f>
        <v>179</v>
      </c>
      <c r="B181" s="91">
        <f>Results!DA181</f>
        <v>44235</v>
      </c>
      <c r="C181" s="72" t="str">
        <f>Results!D181</f>
        <v>Fortuna Dusseldorf</v>
      </c>
      <c r="D181" s="72" t="str">
        <f>Results!G181</f>
        <v>Holstein Kiel</v>
      </c>
      <c r="E181" s="132">
        <f>Results!H181</f>
        <v>0</v>
      </c>
      <c r="F181" s="132">
        <f>Results!I181</f>
        <v>2</v>
      </c>
      <c r="G181" s="80" t="str">
        <f>Results!AX181</f>
        <v>56/25</v>
      </c>
      <c r="H181" s="365">
        <f>Results!$AS181</f>
        <v>0.3078807493778648</v>
      </c>
      <c r="I181" s="366">
        <f>Results!BB181</f>
        <v>64</v>
      </c>
      <c r="J181" s="367">
        <f>Results!BC181</f>
        <v>25</v>
      </c>
      <c r="K181" s="365">
        <f>Results!$BG181</f>
        <v>0.26742726046720716</v>
      </c>
      <c r="L181" s="187">
        <f t="shared" si="2"/>
        <v>6.2814548594373437E-2</v>
      </c>
      <c r="M181" s="83">
        <f>IF(AND(B181&gt;=ExFrom,B181&lt;=ExTo),0,IF(AND(L181&gt;Risk/2,H181&gt;DFactor,Results!F181&gt;Start,Results!C181&lt;=(Rounds-End),Results!F181&lt;=(Rounds-End)),ROUND(Stake*H181,0),0))</f>
        <v>31</v>
      </c>
      <c r="N181" s="368">
        <f>IFERROR(IF(Results!J181="",0,IF(Results!J181=2,M181*I181/J181,-M181)),0)</f>
        <v>-31</v>
      </c>
    </row>
    <row r="182" spans="1:14" hidden="1" x14ac:dyDescent="0.25">
      <c r="A182" s="69">
        <f>Results!A182</f>
        <v>180</v>
      </c>
      <c r="B182" s="91">
        <f>Results!DA182</f>
        <v>44239</v>
      </c>
      <c r="C182" s="72" t="str">
        <f>Results!D182</f>
        <v>Hannover 96</v>
      </c>
      <c r="D182" s="72" t="str">
        <f>Results!G182</f>
        <v>Paderborn 07</v>
      </c>
      <c r="E182" s="132">
        <f>Results!H182</f>
        <v>0</v>
      </c>
      <c r="F182" s="132">
        <f>Results!I182</f>
        <v>0</v>
      </c>
      <c r="G182" s="80" t="str">
        <f>Results!AX182</f>
        <v>69/25</v>
      </c>
      <c r="H182" s="365">
        <f>Results!$AS182</f>
        <v>0.26425821234741009</v>
      </c>
      <c r="I182" s="366">
        <f>Results!BB182</f>
        <v>47</v>
      </c>
      <c r="J182" s="367">
        <f>Results!BC182</f>
        <v>20</v>
      </c>
      <c r="K182" s="365">
        <f>Results!$BG182</f>
        <v>0.28387752310608283</v>
      </c>
      <c r="L182" s="187">
        <f t="shared" si="2"/>
        <v>-7.2527325813436239E-2</v>
      </c>
      <c r="M182" s="83">
        <f>IF(AND(B182&gt;=ExFrom,B182&lt;=ExTo),0,IF(AND(L182&gt;Risk/2,H182&gt;DFactor,Results!F182&gt;Start,Results!C182&lt;=(Rounds-End),Results!F182&lt;=(Rounds-End)),ROUND(Stake*H182,0),0))</f>
        <v>0</v>
      </c>
      <c r="N182" s="368">
        <f>IFERROR(IF(Results!J182="",0,IF(Results!J182=2,M182*I182/J182,-M182)),0)</f>
        <v>0</v>
      </c>
    </row>
    <row r="183" spans="1:14" hidden="1" x14ac:dyDescent="0.25">
      <c r="A183" s="69">
        <f>Results!A183</f>
        <v>181</v>
      </c>
      <c r="B183" s="91">
        <f>Results!DA183</f>
        <v>44239</v>
      </c>
      <c r="C183" s="72" t="str">
        <f>Results!D183</f>
        <v>Holstein Kiel</v>
      </c>
      <c r="D183" s="72" t="str">
        <f>Results!G183</f>
        <v>Wurzburger Kickers</v>
      </c>
      <c r="E183" s="132">
        <f>Results!H183</f>
        <v>1</v>
      </c>
      <c r="F183" s="132">
        <f>Results!I183</f>
        <v>0</v>
      </c>
      <c r="G183" s="80" t="str">
        <f>Results!AX183</f>
        <v>89/25</v>
      </c>
      <c r="H183" s="365">
        <f>Results!$AS183</f>
        <v>0.21808024516640068</v>
      </c>
      <c r="I183" s="366">
        <f>Results!BB183</f>
        <v>61</v>
      </c>
      <c r="J183" s="367">
        <f>Results!BC183</f>
        <v>20</v>
      </c>
      <c r="K183" s="365">
        <f>Results!$BG183</f>
        <v>0.23504721930745015</v>
      </c>
      <c r="L183" s="187">
        <f t="shared" si="2"/>
        <v>-7.1120664624268234E-2</v>
      </c>
      <c r="M183" s="83">
        <f>IF(AND(B183&gt;=ExFrom,B183&lt;=ExTo),0,IF(AND(L183&gt;Risk/2,H183&gt;DFactor,Results!F183&gt;Start,Results!C183&lt;=(Rounds-End),Results!F183&lt;=(Rounds-End)),ROUND(Stake*H183,0),0))</f>
        <v>0</v>
      </c>
      <c r="N183" s="368">
        <f>IFERROR(IF(Results!J183="",0,IF(Results!J183=2,M183*I183/J183,-M183)),0)</f>
        <v>0</v>
      </c>
    </row>
    <row r="184" spans="1:14" hidden="1" x14ac:dyDescent="0.25">
      <c r="A184" s="69">
        <f>Results!A184</f>
        <v>182</v>
      </c>
      <c r="B184" s="91">
        <f>Results!DA184</f>
        <v>44240</v>
      </c>
      <c r="C184" s="72" t="str">
        <f>Results!D184</f>
        <v>Hamburger</v>
      </c>
      <c r="D184" s="72" t="str">
        <f>Results!G184</f>
        <v>Greuther Furth</v>
      </c>
      <c r="E184" s="132">
        <f>Results!H184</f>
        <v>0</v>
      </c>
      <c r="F184" s="132">
        <f>Results!I184</f>
        <v>0</v>
      </c>
      <c r="G184" s="80" t="str">
        <f>Results!AX184</f>
        <v>57/25</v>
      </c>
      <c r="H184" s="365">
        <f>Results!$AS184</f>
        <v>0.30434458356828004</v>
      </c>
      <c r="I184" s="366">
        <f>Results!BB184</f>
        <v>62</v>
      </c>
      <c r="J184" s="367">
        <f>Results!BC184</f>
        <v>25</v>
      </c>
      <c r="K184" s="365">
        <f>Results!$BG184</f>
        <v>0.27352394441002037</v>
      </c>
      <c r="L184" s="187">
        <f t="shared" si="2"/>
        <v>3.8555872077055894E-2</v>
      </c>
      <c r="M184" s="83">
        <f>IF(AND(B184&gt;=ExFrom,B184&lt;=ExTo),0,IF(AND(L184&gt;Risk/2,H184&gt;DFactor,Results!F184&gt;Start,Results!C184&lt;=(Rounds-End),Results!F184&lt;=(Rounds-End)),ROUND(Stake*H184,0),0))</f>
        <v>0</v>
      </c>
      <c r="N184" s="368">
        <f>IFERROR(IF(Results!J184="",0,IF(Results!J184=2,M184*I184/J184,-M184)),0)</f>
        <v>0</v>
      </c>
    </row>
    <row r="185" spans="1:14" hidden="1" x14ac:dyDescent="0.25">
      <c r="A185" s="69">
        <f>Results!A185</f>
        <v>183</v>
      </c>
      <c r="B185" s="91">
        <f>Results!DA185</f>
        <v>44240</v>
      </c>
      <c r="C185" s="72" t="str">
        <f>Results!D185</f>
        <v>Heidenheim</v>
      </c>
      <c r="D185" s="72" t="str">
        <f>Results!G185</f>
        <v>Erzgebirge Aue</v>
      </c>
      <c r="E185" s="132">
        <f>Results!H185</f>
        <v>2</v>
      </c>
      <c r="F185" s="132">
        <f>Results!I185</f>
        <v>0</v>
      </c>
      <c r="G185" s="80" t="str">
        <f>Results!AX185</f>
        <v>81/25</v>
      </c>
      <c r="H185" s="365">
        <f>Results!$AS185</f>
        <v>0.23414492961721711</v>
      </c>
      <c r="I185" s="366">
        <f>Results!BB185</f>
        <v>68</v>
      </c>
      <c r="J185" s="367">
        <f>Results!BC185</f>
        <v>25</v>
      </c>
      <c r="K185" s="365">
        <f>Results!$BG185</f>
        <v>0.25590841949778431</v>
      </c>
      <c r="L185" s="187">
        <f t="shared" si="2"/>
        <v>-7.95905383188448E-2</v>
      </c>
      <c r="M185" s="83">
        <f>IF(AND(B185&gt;=ExFrom,B185&lt;=ExTo),0,IF(AND(L185&gt;Risk/2,H185&gt;DFactor,Results!F185&gt;Start,Results!C185&lt;=(Rounds-End),Results!F185&lt;=(Rounds-End)),ROUND(Stake*H185,0),0))</f>
        <v>0</v>
      </c>
      <c r="N185" s="368">
        <f>IFERROR(IF(Results!J185="",0,IF(Results!J185=2,M185*I185/J185,-M185)),0)</f>
        <v>0</v>
      </c>
    </row>
    <row r="186" spans="1:14" hidden="1" x14ac:dyDescent="0.25">
      <c r="A186" s="69">
        <f>Results!A186</f>
        <v>184</v>
      </c>
      <c r="B186" s="91">
        <f>Results!DA186</f>
        <v>44240</v>
      </c>
      <c r="C186" s="72" t="str">
        <f>Results!D186</f>
        <v>Jahn Regensburg</v>
      </c>
      <c r="D186" s="72" t="str">
        <f>Results!G186</f>
        <v>Fortuna Dusseldorf</v>
      </c>
      <c r="E186" s="132">
        <f>Results!H186</f>
        <v>1</v>
      </c>
      <c r="F186" s="132">
        <f>Results!I186</f>
        <v>1</v>
      </c>
      <c r="G186" s="80" t="str">
        <f>Results!AX186</f>
        <v>61/25</v>
      </c>
      <c r="H186" s="365">
        <f>Results!$AS186</f>
        <v>0.28790940874440329</v>
      </c>
      <c r="I186" s="366">
        <f>Results!BB186</f>
        <v>58</v>
      </c>
      <c r="J186" s="367">
        <f>Results!BC186</f>
        <v>25</v>
      </c>
      <c r="K186" s="365">
        <f>Results!$BG186</f>
        <v>0.28653295128939832</v>
      </c>
      <c r="L186" s="187">
        <f t="shared" si="2"/>
        <v>-2.8424651968196105E-2</v>
      </c>
      <c r="M186" s="83">
        <f>IF(AND(B186&gt;=ExFrom,B186&lt;=ExTo),0,IF(AND(L186&gt;Risk/2,H186&gt;DFactor,Results!F186&gt;Start,Results!C186&lt;=(Rounds-End),Results!F186&lt;=(Rounds-End)),ROUND(Stake*H186,0),0))</f>
        <v>0</v>
      </c>
      <c r="N186" s="368">
        <f>IFERROR(IF(Results!J186="",0,IF(Results!J186=2,M186*I186/J186,-M186)),0)</f>
        <v>0</v>
      </c>
    </row>
    <row r="187" spans="1:14" hidden="1" x14ac:dyDescent="0.25">
      <c r="A187" s="69">
        <f>Results!A187</f>
        <v>185</v>
      </c>
      <c r="B187" s="91">
        <f>Results!DA187</f>
        <v>44240</v>
      </c>
      <c r="C187" s="72" t="str">
        <f>Results!D187</f>
        <v>Sandhausen</v>
      </c>
      <c r="D187" s="72" t="str">
        <f>Results!G187</f>
        <v>Karlsruher</v>
      </c>
      <c r="E187" s="132">
        <f>Results!H187</f>
        <v>2</v>
      </c>
      <c r="F187" s="132">
        <f>Results!I187</f>
        <v>3</v>
      </c>
      <c r="G187" s="80" t="str">
        <f>Results!AX187</f>
        <v>64/25</v>
      </c>
      <c r="H187" s="365">
        <f>Results!$AS187</f>
        <v>0.27962980735985887</v>
      </c>
      <c r="I187" s="366">
        <f>Results!BB187</f>
        <v>49</v>
      </c>
      <c r="J187" s="367">
        <f>Results!BC187</f>
        <v>20</v>
      </c>
      <c r="K187" s="365">
        <f>Results!$BG187</f>
        <v>0.27530629934171996</v>
      </c>
      <c r="L187" s="187">
        <f t="shared" si="2"/>
        <v>-2.2570855676080026E-2</v>
      </c>
      <c r="M187" s="83">
        <f>IF(AND(B187&gt;=ExFrom,B187&lt;=ExTo),0,IF(AND(L187&gt;Risk/2,H187&gt;DFactor,Results!F187&gt;Start,Results!C187&lt;=(Rounds-End),Results!F187&lt;=(Rounds-End)),ROUND(Stake*H187,0),0))</f>
        <v>0</v>
      </c>
      <c r="N187" s="368">
        <f>IFERROR(IF(Results!J187="",0,IF(Results!J187=2,M187*I187/J187,-M187)),0)</f>
        <v>0</v>
      </c>
    </row>
    <row r="188" spans="1:14" hidden="1" x14ac:dyDescent="0.25">
      <c r="A188" s="69">
        <f>Results!A188</f>
        <v>186</v>
      </c>
      <c r="B188" s="91">
        <f>Results!DA188</f>
        <v>44241</v>
      </c>
      <c r="C188" s="72" t="str">
        <f>Results!D188</f>
        <v>Bochum</v>
      </c>
      <c r="D188" s="72" t="str">
        <f>Results!G188</f>
        <v>Eintracht Braunschweig</v>
      </c>
      <c r="E188" s="132">
        <f>Results!H188</f>
        <v>2</v>
      </c>
      <c r="F188" s="132">
        <f>Results!I188</f>
        <v>0</v>
      </c>
      <c r="G188" s="80" t="str">
        <f>Results!AX188</f>
        <v>63/25</v>
      </c>
      <c r="H188" s="365">
        <f>Results!$AS188</f>
        <v>0.28394153606399364</v>
      </c>
      <c r="I188" s="366">
        <f>Results!BB188</f>
        <v>31</v>
      </c>
      <c r="J188" s="367">
        <f>Results!BC188</f>
        <v>10</v>
      </c>
      <c r="K188" s="365">
        <f>Results!$BG188</f>
        <v>0.23235286054990542</v>
      </c>
      <c r="L188" s="187">
        <f t="shared" si="2"/>
        <v>0.10538611249906958</v>
      </c>
      <c r="M188" s="83">
        <f>IF(AND(B188&gt;=ExFrom,B188&lt;=ExTo),0,IF(AND(L188&gt;Risk/2,H188&gt;DFactor,Results!F188&gt;Start,Results!C188&lt;=(Rounds-End),Results!F188&lt;=(Rounds-End)),ROUND(Stake*H188,0),0))</f>
        <v>0</v>
      </c>
      <c r="N188" s="368">
        <f>IFERROR(IF(Results!J188="",0,IF(Results!J188=2,M188*I188/J188,-M188)),0)</f>
        <v>0</v>
      </c>
    </row>
    <row r="189" spans="1:14" x14ac:dyDescent="0.25">
      <c r="A189" s="69">
        <f>Results!A189</f>
        <v>187</v>
      </c>
      <c r="B189" s="91">
        <f>Results!DA189</f>
        <v>44241</v>
      </c>
      <c r="C189" s="72" t="str">
        <f>Results!D189</f>
        <v>Darmstadt 98</v>
      </c>
      <c r="D189" s="72" t="str">
        <f>Results!G189</f>
        <v>Osnabruck</v>
      </c>
      <c r="E189" s="132">
        <f>Results!H189</f>
        <v>1</v>
      </c>
      <c r="F189" s="132">
        <f>Results!I189</f>
        <v>0</v>
      </c>
      <c r="G189" s="80" t="str">
        <f>Results!AX189</f>
        <v>9/4</v>
      </c>
      <c r="H189" s="365">
        <f>Results!$AS189</f>
        <v>0.30587086366771432</v>
      </c>
      <c r="I189" s="366">
        <f>Results!BB189</f>
        <v>63</v>
      </c>
      <c r="J189" s="367">
        <f>Results!BC189</f>
        <v>25</v>
      </c>
      <c r="K189" s="365">
        <f>Results!$BG189</f>
        <v>0.2700278379214352</v>
      </c>
      <c r="L189" s="187">
        <f t="shared" si="2"/>
        <v>5.0057582245186943E-2</v>
      </c>
      <c r="M189" s="83">
        <f>IF(AND(B189&gt;=ExFrom,B189&lt;=ExTo),0,IF(AND(L189&gt;Risk/2,H189&gt;DFactor,Results!F189&gt;Start,Results!C189&lt;=(Rounds-End),Results!F189&lt;=(Rounds-End)),ROUND(Stake*H189,0),0))</f>
        <v>31</v>
      </c>
      <c r="N189" s="368">
        <f>IFERROR(IF(Results!J189="",0,IF(Results!J189=2,M189*I189/J189,-M189)),0)</f>
        <v>-31</v>
      </c>
    </row>
    <row r="190" spans="1:14" hidden="1" x14ac:dyDescent="0.25">
      <c r="A190" s="69">
        <f>Results!A190</f>
        <v>188</v>
      </c>
      <c r="B190" s="91">
        <f>Results!DA190</f>
        <v>44241</v>
      </c>
      <c r="C190" s="72" t="str">
        <f>Results!D190</f>
        <v>Nurnberg</v>
      </c>
      <c r="D190" s="72" t="str">
        <f>Results!G190</f>
        <v>St Pauli</v>
      </c>
      <c r="E190" s="132">
        <f>Results!H190</f>
        <v>1</v>
      </c>
      <c r="F190" s="132">
        <f>Results!I190</f>
        <v>2</v>
      </c>
      <c r="G190" s="80" t="str">
        <f>Results!AX190</f>
        <v>54/25</v>
      </c>
      <c r="H190" s="365">
        <f>Results!$AS190</f>
        <v>0.31609132361945325</v>
      </c>
      <c r="I190" s="366">
        <f>Results!BB190</f>
        <v>12</v>
      </c>
      <c r="J190" s="367">
        <f>Results!BC190</f>
        <v>5</v>
      </c>
      <c r="K190" s="365">
        <f>Results!$BG190</f>
        <v>0.28001456595050739</v>
      </c>
      <c r="L190" s="187">
        <f t="shared" si="2"/>
        <v>4.9162920618090342E-2</v>
      </c>
      <c r="M190" s="83">
        <f>IF(AND(B190&gt;=ExFrom,B190&lt;=ExTo),0,IF(AND(L190&gt;Risk/2,H190&gt;DFactor,Results!F190&gt;Start,Results!C190&lt;=(Rounds-End),Results!F190&lt;=(Rounds-End)),ROUND(Stake*H190,0),0))</f>
        <v>0</v>
      </c>
      <c r="N190" s="368">
        <f>IFERROR(IF(Results!J190="",0,IF(Results!J190=2,M190*I190/J190,-M190)),0)</f>
        <v>0</v>
      </c>
    </row>
    <row r="191" spans="1:14" hidden="1" x14ac:dyDescent="0.25">
      <c r="A191" s="69">
        <f>Results!A191</f>
        <v>189</v>
      </c>
      <c r="B191" s="91">
        <f>Results!DA191</f>
        <v>44246</v>
      </c>
      <c r="C191" s="72" t="str">
        <f>Results!D191</f>
        <v>Eintracht Braunschweig</v>
      </c>
      <c r="D191" s="72" t="str">
        <f>Results!G191</f>
        <v>Jahn Regensburg</v>
      </c>
      <c r="E191" s="132">
        <f>Results!H191</f>
        <v>2</v>
      </c>
      <c r="F191" s="132">
        <f>Results!I191</f>
        <v>0</v>
      </c>
      <c r="G191" s="80" t="str">
        <f>Results!AX191</f>
        <v>64/25</v>
      </c>
      <c r="H191" s="365">
        <f>Results!$AS191</f>
        <v>0.28044994566093262</v>
      </c>
      <c r="I191" s="366">
        <f>Results!BB191</f>
        <v>54</v>
      </c>
      <c r="J191" s="367">
        <f>Results!BC191</f>
        <v>25</v>
      </c>
      <c r="K191" s="365">
        <f>Results!$BG191</f>
        <v>0.30072019460832677</v>
      </c>
      <c r="L191" s="187">
        <f t="shared" si="2"/>
        <v>-7.2843626892665117E-2</v>
      </c>
      <c r="M191" s="83">
        <f>IF(AND(B191&gt;=ExFrom,B191&lt;=ExTo),0,IF(AND(L191&gt;Risk/2,H191&gt;DFactor,Results!F191&gt;Start,Results!C191&lt;=(Rounds-End),Results!F191&lt;=(Rounds-End)),ROUND(Stake*H191,0),0))</f>
        <v>0</v>
      </c>
      <c r="N191" s="368">
        <f>IFERROR(IF(Results!J191="",0,IF(Results!J191=2,M191*I191/J191,-M191)),0)</f>
        <v>0</v>
      </c>
    </row>
    <row r="192" spans="1:14" hidden="1" x14ac:dyDescent="0.25">
      <c r="A192" s="69">
        <f>Results!A192</f>
        <v>190</v>
      </c>
      <c r="B192" s="91">
        <f>Results!DA192</f>
        <v>44246</v>
      </c>
      <c r="C192" s="72" t="str">
        <f>Results!D192</f>
        <v>Erzgebirge Aue</v>
      </c>
      <c r="D192" s="72" t="str">
        <f>Results!G192</f>
        <v>Bochum</v>
      </c>
      <c r="E192" s="132">
        <f>Results!H192</f>
        <v>1</v>
      </c>
      <c r="F192" s="132">
        <f>Results!I192</f>
        <v>0</v>
      </c>
      <c r="G192" s="80" t="str">
        <f>Results!AX192</f>
        <v>66/25</v>
      </c>
      <c r="H192" s="365">
        <f>Results!$AS192</f>
        <v>0.27209966650634332</v>
      </c>
      <c r="I192" s="366">
        <f>Results!BB192</f>
        <v>73</v>
      </c>
      <c r="J192" s="367">
        <f>Results!BC192</f>
        <v>25</v>
      </c>
      <c r="K192" s="365">
        <f>Results!$BG192</f>
        <v>0.24317309321288957</v>
      </c>
      <c r="L192" s="187">
        <f t="shared" si="2"/>
        <v>4.2380440984473119E-2</v>
      </c>
      <c r="M192" s="83">
        <f>IF(AND(B192&gt;=ExFrom,B192&lt;=ExTo),0,IF(AND(L192&gt;Risk/2,H192&gt;DFactor,Results!F192&gt;Start,Results!C192&lt;=(Rounds-End),Results!F192&lt;=(Rounds-End)),ROUND(Stake*H192,0),0))</f>
        <v>0</v>
      </c>
      <c r="N192" s="368">
        <f>IFERROR(IF(Results!J192="",0,IF(Results!J192=2,M192*I192/J192,-M192)),0)</f>
        <v>0</v>
      </c>
    </row>
    <row r="193" spans="1:14" hidden="1" x14ac:dyDescent="0.25">
      <c r="A193" s="69">
        <f>Results!A193</f>
        <v>191</v>
      </c>
      <c r="B193" s="91">
        <f>Results!DA193</f>
        <v>44247</v>
      </c>
      <c r="C193" s="72" t="str">
        <f>Results!D193</f>
        <v>Osnabruck</v>
      </c>
      <c r="D193" s="72" t="str">
        <f>Results!G193</f>
        <v>Heidenheim</v>
      </c>
      <c r="E193" s="132">
        <f>Results!H193</f>
        <v>1</v>
      </c>
      <c r="F193" s="132">
        <f>Results!I193</f>
        <v>2</v>
      </c>
      <c r="G193" s="80" t="str">
        <f>Results!AX193</f>
        <v>63/25</v>
      </c>
      <c r="H193" s="365">
        <f>Results!$AS193</f>
        <v>0.28120927294856068</v>
      </c>
      <c r="I193" s="366">
        <f>Results!BB193</f>
        <v>12</v>
      </c>
      <c r="J193" s="367">
        <f>Results!BC193</f>
        <v>5</v>
      </c>
      <c r="K193" s="365">
        <f>Results!$BG193</f>
        <v>0.2795799737483593</v>
      </c>
      <c r="L193" s="187">
        <f t="shared" si="2"/>
        <v>-2.8115158634888459E-2</v>
      </c>
      <c r="M193" s="83">
        <f>IF(AND(B193&gt;=ExFrom,B193&lt;=ExTo),0,IF(AND(L193&gt;Risk/2,H193&gt;DFactor,Results!F193&gt;Start,Results!C193&lt;=(Rounds-End),Results!F193&lt;=(Rounds-End)),ROUND(Stake*H193,0),0))</f>
        <v>0</v>
      </c>
      <c r="N193" s="368">
        <f>IFERROR(IF(Results!J193="",0,IF(Results!J193=2,M193*I193/J193,-M193)),0)</f>
        <v>0</v>
      </c>
    </row>
    <row r="194" spans="1:14" x14ac:dyDescent="0.25">
      <c r="A194" s="69">
        <f>Results!A194</f>
        <v>192</v>
      </c>
      <c r="B194" s="91">
        <f>Results!DA194</f>
        <v>44247</v>
      </c>
      <c r="C194" s="72" t="str">
        <f>Results!D194</f>
        <v>Paderborn 07</v>
      </c>
      <c r="D194" s="72" t="str">
        <f>Results!G194</f>
        <v>Sandhausen</v>
      </c>
      <c r="E194" s="132">
        <f>Results!H194</f>
        <v>2</v>
      </c>
      <c r="F194" s="132">
        <f>Results!I194</f>
        <v>1</v>
      </c>
      <c r="G194" s="80" t="str">
        <f>Results!AX194</f>
        <v>59/25</v>
      </c>
      <c r="H194" s="365">
        <f>Results!$AS194</f>
        <v>0.29647539452984784</v>
      </c>
      <c r="I194" s="366">
        <f>Results!BB194</f>
        <v>61</v>
      </c>
      <c r="J194" s="367">
        <f>Results!BC194</f>
        <v>20</v>
      </c>
      <c r="K194" s="365">
        <f>Results!$BG194</f>
        <v>0.23503689532659194</v>
      </c>
      <c r="L194" s="187">
        <f t="shared" si="2"/>
        <v>0.1301177372703165</v>
      </c>
      <c r="M194" s="83">
        <f>IF(AND(B194&gt;=ExFrom,B194&lt;=ExTo),0,IF(AND(L194&gt;Risk/2,H194&gt;DFactor,Results!F194&gt;Start,Results!C194&lt;=(Rounds-End),Results!F194&lt;=(Rounds-End)),ROUND(Stake*H194,0),0))</f>
        <v>30</v>
      </c>
      <c r="N194" s="368">
        <f>IFERROR(IF(Results!J194="",0,IF(Results!J194=2,M194*I194/J194,-M194)),0)</f>
        <v>-30</v>
      </c>
    </row>
    <row r="195" spans="1:14" hidden="1" x14ac:dyDescent="0.25">
      <c r="A195" s="69">
        <f>Results!A195</f>
        <v>193</v>
      </c>
      <c r="B195" s="91">
        <f>Results!DA195</f>
        <v>44247</v>
      </c>
      <c r="C195" s="72" t="str">
        <f>Results!D195</f>
        <v>St Pauli</v>
      </c>
      <c r="D195" s="72" t="str">
        <f>Results!G195</f>
        <v>Darmstadt 98</v>
      </c>
      <c r="E195" s="132">
        <f>Results!H195</f>
        <v>3</v>
      </c>
      <c r="F195" s="132">
        <f>Results!I195</f>
        <v>2</v>
      </c>
      <c r="G195" s="80" t="str">
        <f>Results!AX195</f>
        <v>9/4</v>
      </c>
      <c r="H195" s="365">
        <f>Results!$AS195</f>
        <v>0.30737886857234442</v>
      </c>
      <c r="I195" s="366">
        <f>Results!BB195</f>
        <v>11</v>
      </c>
      <c r="J195" s="367">
        <f>Results!BC195</f>
        <v>5</v>
      </c>
      <c r="K195" s="365">
        <f>Results!$BG195</f>
        <v>0.29761383101621319</v>
      </c>
      <c r="L195" s="187">
        <f t="shared" si="2"/>
        <v>-1.07124144187178E-2</v>
      </c>
      <c r="M195" s="83">
        <f>IF(AND(B195&gt;=ExFrom,B195&lt;=ExTo),0,IF(AND(L195&gt;Risk/2,H195&gt;DFactor,Results!F195&gt;Start,Results!C195&lt;=(Rounds-End),Results!F195&lt;=(Rounds-End)),ROUND(Stake*H195,0),0))</f>
        <v>0</v>
      </c>
      <c r="N195" s="368">
        <f>IFERROR(IF(Results!J195="",0,IF(Results!J195=2,M195*I195/J195,-M195)),0)</f>
        <v>0</v>
      </c>
    </row>
    <row r="196" spans="1:14" hidden="1" x14ac:dyDescent="0.25">
      <c r="A196" s="69">
        <f>Results!A196</f>
        <v>194</v>
      </c>
      <c r="B196" s="91">
        <f>Results!DA196</f>
        <v>44248</v>
      </c>
      <c r="C196" s="72" t="str">
        <f>Results!D196</f>
        <v>Fortuna Dusseldorf</v>
      </c>
      <c r="D196" s="72" t="str">
        <f>Results!G196</f>
        <v>Hannover 96</v>
      </c>
      <c r="E196" s="132">
        <f>Results!H196</f>
        <v>3</v>
      </c>
      <c r="F196" s="132">
        <f>Results!I196</f>
        <v>2</v>
      </c>
      <c r="G196" s="80" t="str">
        <f>Results!AX196</f>
        <v>59/25</v>
      </c>
      <c r="H196" s="365">
        <f>Results!$AS196</f>
        <v>0.29469482439702155</v>
      </c>
      <c r="I196" s="366">
        <f>Results!BB196</f>
        <v>62</v>
      </c>
      <c r="J196" s="367">
        <f>Results!BC196</f>
        <v>25</v>
      </c>
      <c r="K196" s="365">
        <f>Results!$BG196</f>
        <v>0.27374936811938561</v>
      </c>
      <c r="L196" s="187">
        <f t="shared" ref="L196:L259" si="3">IFERROR((1+H196)*0.5*(H196*(I196+J196)/J196-1),0)</f>
        <v>1.6531951028227816E-2</v>
      </c>
      <c r="M196" s="83">
        <f>IF(AND(B196&gt;=ExFrom,B196&lt;=ExTo),0,IF(AND(L196&gt;Risk/2,H196&gt;DFactor,Results!F196&gt;Start,Results!C196&lt;=(Rounds-End),Results!F196&lt;=(Rounds-End)),ROUND(Stake*H196,0),0))</f>
        <v>0</v>
      </c>
      <c r="N196" s="368">
        <f>IFERROR(IF(Results!J196="",0,IF(Results!J196=2,M196*I196/J196,-M196)),0)</f>
        <v>0</v>
      </c>
    </row>
    <row r="197" spans="1:14" hidden="1" x14ac:dyDescent="0.25">
      <c r="A197" s="69">
        <f>Results!A197</f>
        <v>195</v>
      </c>
      <c r="B197" s="91">
        <f>Results!DA197</f>
        <v>44248</v>
      </c>
      <c r="C197" s="72" t="str">
        <f>Results!D197</f>
        <v>Karlsruher</v>
      </c>
      <c r="D197" s="72" t="str">
        <f>Results!G197</f>
        <v>Nurnberg</v>
      </c>
      <c r="E197" s="132">
        <f>Results!H197</f>
        <v>0</v>
      </c>
      <c r="F197" s="132">
        <f>Results!I197</f>
        <v>1</v>
      </c>
      <c r="G197" s="80" t="str">
        <f>Results!AX197</f>
        <v>9/4</v>
      </c>
      <c r="H197" s="365">
        <f>Results!$AS197</f>
        <v>0.30600321365731192</v>
      </c>
      <c r="I197" s="366">
        <f>Results!BB197</f>
        <v>61</v>
      </c>
      <c r="J197" s="367">
        <f>Results!BC197</f>
        <v>25</v>
      </c>
      <c r="K197" s="365">
        <f>Results!$BG197</f>
        <v>0.27683767171198526</v>
      </c>
      <c r="L197" s="187">
        <f t="shared" si="3"/>
        <v>3.43812235039168E-2</v>
      </c>
      <c r="M197" s="83">
        <f>IF(AND(B197&gt;=ExFrom,B197&lt;=ExTo),0,IF(AND(L197&gt;Risk/2,H197&gt;DFactor,Results!F197&gt;Start,Results!C197&lt;=(Rounds-End),Results!F197&lt;=(Rounds-End)),ROUND(Stake*H197,0),0))</f>
        <v>0</v>
      </c>
      <c r="N197" s="368">
        <f>IFERROR(IF(Results!J197="",0,IF(Results!J197=2,M197*I197/J197,-M197)),0)</f>
        <v>0</v>
      </c>
    </row>
    <row r="198" spans="1:14" hidden="1" x14ac:dyDescent="0.25">
      <c r="A198" s="69">
        <f>Results!A198</f>
        <v>196</v>
      </c>
      <c r="B198" s="91">
        <f>Results!DA198</f>
        <v>44248</v>
      </c>
      <c r="C198" s="72" t="str">
        <f>Results!D198</f>
        <v>Wurzburger Kickers</v>
      </c>
      <c r="D198" s="72" t="str">
        <f>Results!G198</f>
        <v>Hamburger</v>
      </c>
      <c r="E198" s="132">
        <f>Results!H198</f>
        <v>3</v>
      </c>
      <c r="F198" s="132">
        <f>Results!I198</f>
        <v>2</v>
      </c>
      <c r="G198" s="80" t="str">
        <f>Results!AX198</f>
        <v>72/25</v>
      </c>
      <c r="H198" s="365">
        <f>Results!$AS198</f>
        <v>0.25752957690837308</v>
      </c>
      <c r="I198" s="366">
        <f>Results!BB198</f>
        <v>16</v>
      </c>
      <c r="J198" s="367">
        <f>Results!BC198</f>
        <v>5</v>
      </c>
      <c r="K198" s="365">
        <f>Results!$BG198</f>
        <v>0.22642938280954181</v>
      </c>
      <c r="L198" s="187">
        <f t="shared" si="3"/>
        <v>5.1322437316868766E-2</v>
      </c>
      <c r="M198" s="83">
        <f>IF(AND(B198&gt;=ExFrom,B198&lt;=ExTo),0,IF(AND(L198&gt;Risk/2,H198&gt;DFactor,Results!F198&gt;Start,Results!C198&lt;=(Rounds-End),Results!F198&lt;=(Rounds-End)),ROUND(Stake*H198,0),0))</f>
        <v>0</v>
      </c>
      <c r="N198" s="368">
        <f>IFERROR(IF(Results!J198="",0,IF(Results!J198=2,M198*I198/J198,-M198)),0)</f>
        <v>0</v>
      </c>
    </row>
    <row r="199" spans="1:14" hidden="1" x14ac:dyDescent="0.25">
      <c r="A199" s="69">
        <f>Results!A199</f>
        <v>197</v>
      </c>
      <c r="B199" s="91">
        <f>Results!DA199</f>
        <v>44249</v>
      </c>
      <c r="C199" s="72" t="str">
        <f>Results!D199</f>
        <v>Greuther Furth</v>
      </c>
      <c r="D199" s="72" t="str">
        <f>Results!G199</f>
        <v>Holstein Kiel</v>
      </c>
      <c r="E199" s="132">
        <f>Results!H199</f>
        <v>2</v>
      </c>
      <c r="F199" s="132">
        <f>Results!I199</f>
        <v>1</v>
      </c>
      <c r="G199" s="80" t="str">
        <f>Results!AX199</f>
        <v>59/25</v>
      </c>
      <c r="H199" s="365">
        <f>Results!$AS199</f>
        <v>0.29679390522714932</v>
      </c>
      <c r="I199" s="366">
        <f>Results!BB199</f>
        <v>51</v>
      </c>
      <c r="J199" s="367">
        <f>Results!BC199</f>
        <v>20</v>
      </c>
      <c r="K199" s="365">
        <f>Results!$BG199</f>
        <v>0.26818549102303857</v>
      </c>
      <c r="L199" s="187">
        <f t="shared" si="3"/>
        <v>3.4765983534083722E-2</v>
      </c>
      <c r="M199" s="83">
        <f>IF(AND(B199&gt;=ExFrom,B199&lt;=ExTo),0,IF(AND(L199&gt;Risk/2,H199&gt;DFactor,Results!F199&gt;Start,Results!C199&lt;=(Rounds-End),Results!F199&lt;=(Rounds-End)),ROUND(Stake*H199,0),0))</f>
        <v>0</v>
      </c>
      <c r="N199" s="368">
        <f>IFERROR(IF(Results!J199="",0,IF(Results!J199=2,M199*I199/J199,-M199)),0)</f>
        <v>0</v>
      </c>
    </row>
    <row r="200" spans="1:14" hidden="1" x14ac:dyDescent="0.25">
      <c r="A200" s="69">
        <f>Results!A200</f>
        <v>198</v>
      </c>
      <c r="B200" s="91">
        <f>Results!DA200</f>
        <v>44250</v>
      </c>
      <c r="C200" s="72" t="str">
        <f>Results!D200</f>
        <v>Paderborn 07</v>
      </c>
      <c r="D200" s="72" t="str">
        <f>Results!G200</f>
        <v>Heidenheim</v>
      </c>
      <c r="E200" s="132">
        <f>Results!H200</f>
        <v>2</v>
      </c>
      <c r="F200" s="132">
        <f>Results!I200</f>
        <v>2</v>
      </c>
      <c r="G200" s="80" t="str">
        <f>Results!AX200</f>
        <v>61/25</v>
      </c>
      <c r="H200" s="365">
        <f>Results!$AS200</f>
        <v>0.28814019101536575</v>
      </c>
      <c r="I200" s="366">
        <f>Results!BB200</f>
        <v>62</v>
      </c>
      <c r="J200" s="367">
        <f>Results!BC200</f>
        <v>25</v>
      </c>
      <c r="K200" s="365">
        <f>Results!$BG200</f>
        <v>0.27371590904686788</v>
      </c>
      <c r="L200" s="187">
        <f t="shared" si="3"/>
        <v>1.756936099419835E-3</v>
      </c>
      <c r="M200" s="83">
        <f>IF(AND(B200&gt;=ExFrom,B200&lt;=ExTo),0,IF(AND(L200&gt;Risk/2,H200&gt;DFactor,Results!F200&gt;Start,Results!C200&lt;=(Rounds-End),Results!F200&lt;=(Rounds-End)),ROUND(Stake*H200,0),0))</f>
        <v>0</v>
      </c>
      <c r="N200" s="368">
        <f>IFERROR(IF(Results!J200="",0,IF(Results!J200=2,M200*I200/J200,-M200)),0)</f>
        <v>0</v>
      </c>
    </row>
    <row r="201" spans="1:14" hidden="1" x14ac:dyDescent="0.25">
      <c r="A201" s="69">
        <f>Results!A201</f>
        <v>199</v>
      </c>
      <c r="B201" s="91">
        <f>Results!DA201</f>
        <v>44253</v>
      </c>
      <c r="C201" s="72" t="str">
        <f>Results!D201</f>
        <v>Darmstadt 98</v>
      </c>
      <c r="D201" s="72" t="str">
        <f>Results!G201</f>
        <v>Karlsruher</v>
      </c>
      <c r="E201" s="132">
        <f>Results!H201</f>
        <v>0</v>
      </c>
      <c r="F201" s="132">
        <f>Results!I201</f>
        <v>1</v>
      </c>
      <c r="G201" s="80" t="str">
        <f>Results!AX201</f>
        <v>58/25</v>
      </c>
      <c r="H201" s="365">
        <f>Results!$AS201</f>
        <v>0.29928825253807789</v>
      </c>
      <c r="I201" s="366">
        <f>Results!BB201</f>
        <v>12</v>
      </c>
      <c r="J201" s="367">
        <f>Results!BC201</f>
        <v>5</v>
      </c>
      <c r="K201" s="365">
        <f>Results!$BG201</f>
        <v>0.28042328042328041</v>
      </c>
      <c r="L201" s="187">
        <f t="shared" si="3"/>
        <v>1.1420781828097261E-2</v>
      </c>
      <c r="M201" s="83">
        <f>IF(AND(B201&gt;=ExFrom,B201&lt;=ExTo),0,IF(AND(L201&gt;Risk/2,H201&gt;DFactor,Results!F201&gt;Start,Results!C201&lt;=(Rounds-End),Results!F201&lt;=(Rounds-End)),ROUND(Stake*H201,0),0))</f>
        <v>0</v>
      </c>
      <c r="N201" s="368">
        <f>IFERROR(IF(Results!J201="",0,IF(Results!J201=2,M201*I201/J201,-M201)),0)</f>
        <v>0</v>
      </c>
    </row>
    <row r="202" spans="1:14" hidden="1" x14ac:dyDescent="0.25">
      <c r="A202" s="69">
        <f>Results!A202</f>
        <v>200</v>
      </c>
      <c r="B202" s="91">
        <f>Results!DA202</f>
        <v>44253</v>
      </c>
      <c r="C202" s="72" t="str">
        <f>Results!D202</f>
        <v>Jahn Regensburg</v>
      </c>
      <c r="D202" s="72" t="str">
        <f>Results!G202</f>
        <v>Paderborn 07</v>
      </c>
      <c r="E202" s="132">
        <f>Results!H202</f>
        <v>1</v>
      </c>
      <c r="F202" s="132">
        <f>Results!I202</f>
        <v>0</v>
      </c>
      <c r="G202" s="80" t="str">
        <f>Results!AX202</f>
        <v>23/10</v>
      </c>
      <c r="H202" s="365">
        <f>Results!$AS202</f>
        <v>0.3026088988528397</v>
      </c>
      <c r="I202" s="366">
        <f>Results!BB202</f>
        <v>58</v>
      </c>
      <c r="J202" s="367">
        <f>Results!BC202</f>
        <v>25</v>
      </c>
      <c r="K202" s="365">
        <f>Results!$BG202</f>
        <v>0.28664947749744973</v>
      </c>
      <c r="L202" s="187">
        <f t="shared" si="3"/>
        <v>3.0360844730747596E-3</v>
      </c>
      <c r="M202" s="83">
        <f>IF(AND(B202&gt;=ExFrom,B202&lt;=ExTo),0,IF(AND(L202&gt;Risk/2,H202&gt;DFactor,Results!F202&gt;Start,Results!C202&lt;=(Rounds-End),Results!F202&lt;=(Rounds-End)),ROUND(Stake*H202,0),0))</f>
        <v>0</v>
      </c>
      <c r="N202" s="368">
        <f>IFERROR(IF(Results!J202="",0,IF(Results!J202=2,M202*I202/J202,-M202)),0)</f>
        <v>0</v>
      </c>
    </row>
    <row r="203" spans="1:14" hidden="1" x14ac:dyDescent="0.25">
      <c r="A203" s="69">
        <f>Results!A203</f>
        <v>201</v>
      </c>
      <c r="B203" s="91">
        <f>Results!DA203</f>
        <v>44254</v>
      </c>
      <c r="C203" s="72" t="str">
        <f>Results!D203</f>
        <v>Bochum</v>
      </c>
      <c r="D203" s="72" t="str">
        <f>Results!G203</f>
        <v>Wurzburger Kickers</v>
      </c>
      <c r="E203" s="132">
        <f>Results!H203</f>
        <v>3</v>
      </c>
      <c r="F203" s="132">
        <f>Results!I203</f>
        <v>0</v>
      </c>
      <c r="G203" s="80" t="str">
        <f>Results!AX203</f>
        <v>37/10</v>
      </c>
      <c r="H203" s="365">
        <f>Results!$AS203</f>
        <v>0.21211406165150515</v>
      </c>
      <c r="I203" s="366">
        <f>Results!BB203</f>
        <v>66</v>
      </c>
      <c r="J203" s="367">
        <f>Results!BC203</f>
        <v>25</v>
      </c>
      <c r="K203" s="365">
        <f>Results!$BG203</f>
        <v>0.2612384638285204</v>
      </c>
      <c r="L203" s="187">
        <f t="shared" si="3"/>
        <v>-0.13812331584646989</v>
      </c>
      <c r="M203" s="83">
        <f>IF(AND(B203&gt;=ExFrom,B203&lt;=ExTo),0,IF(AND(L203&gt;Risk/2,H203&gt;DFactor,Results!F203&gt;Start,Results!C203&lt;=(Rounds-End),Results!F203&lt;=(Rounds-End)),ROUND(Stake*H203,0),0))</f>
        <v>0</v>
      </c>
      <c r="N203" s="368">
        <f>IFERROR(IF(Results!J203="",0,IF(Results!J203=2,M203*I203/J203,-M203)),0)</f>
        <v>0</v>
      </c>
    </row>
    <row r="204" spans="1:14" hidden="1" x14ac:dyDescent="0.25">
      <c r="A204" s="69">
        <f>Results!A204</f>
        <v>202</v>
      </c>
      <c r="B204" s="91">
        <f>Results!DA204</f>
        <v>44254</v>
      </c>
      <c r="C204" s="72" t="str">
        <f>Results!D204</f>
        <v>Hannover 96</v>
      </c>
      <c r="D204" s="72" t="str">
        <f>Results!G204</f>
        <v>Greuther Furth</v>
      </c>
      <c r="E204" s="132">
        <f>Results!H204</f>
        <v>2</v>
      </c>
      <c r="F204" s="132">
        <f>Results!I204</f>
        <v>2</v>
      </c>
      <c r="G204" s="80" t="str">
        <f>Results!AX204</f>
        <v>64/25</v>
      </c>
      <c r="H204" s="365">
        <f>Results!$AS204</f>
        <v>0.27819601637387315</v>
      </c>
      <c r="I204" s="366">
        <f>Results!BB204</f>
        <v>66</v>
      </c>
      <c r="J204" s="367">
        <f>Results!BC204</f>
        <v>25</v>
      </c>
      <c r="K204" s="365">
        <f>Results!$BG204</f>
        <v>0.26168925573324581</v>
      </c>
      <c r="L204" s="187">
        <f t="shared" si="3"/>
        <v>8.0740444313645767E-3</v>
      </c>
      <c r="M204" s="83">
        <f>IF(AND(B204&gt;=ExFrom,B204&lt;=ExTo),0,IF(AND(L204&gt;Risk/2,H204&gt;DFactor,Results!F204&gt;Start,Results!C204&lt;=(Rounds-End),Results!F204&lt;=(Rounds-End)),ROUND(Stake*H204,0),0))</f>
        <v>0</v>
      </c>
      <c r="N204" s="368">
        <f>IFERROR(IF(Results!J204="",0,IF(Results!J204=2,M204*I204/J204,-M204)),0)</f>
        <v>0</v>
      </c>
    </row>
    <row r="205" spans="1:14" hidden="1" x14ac:dyDescent="0.25">
      <c r="A205" s="69">
        <f>Results!A205</f>
        <v>203</v>
      </c>
      <c r="B205" s="91">
        <f>Results!DA205</f>
        <v>44254</v>
      </c>
      <c r="C205" s="72" t="str">
        <f>Results!D205</f>
        <v>Holstein Kiel</v>
      </c>
      <c r="D205" s="72" t="str">
        <f>Results!G205</f>
        <v>Erzgebirge Aue</v>
      </c>
      <c r="E205" s="132">
        <f>Results!H205</f>
        <v>1</v>
      </c>
      <c r="F205" s="132">
        <f>Results!I205</f>
        <v>0</v>
      </c>
      <c r="G205" s="80" t="str">
        <f>Results!AX205</f>
        <v>71/25</v>
      </c>
      <c r="H205" s="365">
        <f>Results!$AS205</f>
        <v>0.25898604252715307</v>
      </c>
      <c r="I205" s="366">
        <f>Results!BB205</f>
        <v>31</v>
      </c>
      <c r="J205" s="367">
        <f>Results!BC205</f>
        <v>10</v>
      </c>
      <c r="K205" s="365">
        <f>Results!$BG205</f>
        <v>0.23253376971993742</v>
      </c>
      <c r="L205" s="187">
        <f t="shared" si="3"/>
        <v>3.8929594876033813E-2</v>
      </c>
      <c r="M205" s="83">
        <f>IF(AND(B205&gt;=ExFrom,B205&lt;=ExTo),0,IF(AND(L205&gt;Risk/2,H205&gt;DFactor,Results!F205&gt;Start,Results!C205&lt;=(Rounds-End),Results!F205&lt;=(Rounds-End)),ROUND(Stake*H205,0),0))</f>
        <v>0</v>
      </c>
      <c r="N205" s="368">
        <f>IFERROR(IF(Results!J205="",0,IF(Results!J205=2,M205*I205/J205,-M205)),0)</f>
        <v>0</v>
      </c>
    </row>
    <row r="206" spans="1:14" hidden="1" x14ac:dyDescent="0.25">
      <c r="A206" s="69">
        <f>Results!A206</f>
        <v>204</v>
      </c>
      <c r="B206" s="91">
        <f>Results!DA206</f>
        <v>44255</v>
      </c>
      <c r="C206" s="72" t="str">
        <f>Results!D206</f>
        <v>Heidenheim</v>
      </c>
      <c r="D206" s="72" t="str">
        <f>Results!G206</f>
        <v>Fortuna Dusseldorf</v>
      </c>
      <c r="E206" s="132">
        <f>Results!H206</f>
        <v>3</v>
      </c>
      <c r="F206" s="132">
        <f>Results!I206</f>
        <v>2</v>
      </c>
      <c r="G206" s="80" t="str">
        <f>Results!AX206</f>
        <v>57/25</v>
      </c>
      <c r="H206" s="365">
        <f>Results!$AS206</f>
        <v>0.30466608396035477</v>
      </c>
      <c r="I206" s="366">
        <f>Results!BB206</f>
        <v>58</v>
      </c>
      <c r="J206" s="367">
        <f>Results!BC206</f>
        <v>25</v>
      </c>
      <c r="K206" s="365">
        <f>Results!$BG206</f>
        <v>0.28716479247433518</v>
      </c>
      <c r="L206" s="187">
        <f t="shared" si="3"/>
        <v>7.4962191021364869E-3</v>
      </c>
      <c r="M206" s="83">
        <f>IF(AND(B206&gt;=ExFrom,B206&lt;=ExTo),0,IF(AND(L206&gt;Risk/2,H206&gt;DFactor,Results!F206&gt;Start,Results!C206&lt;=(Rounds-End),Results!F206&lt;=(Rounds-End)),ROUND(Stake*H206,0),0))</f>
        <v>0</v>
      </c>
      <c r="N206" s="368">
        <f>IFERROR(IF(Results!J206="",0,IF(Results!J206=2,M206*I206/J206,-M206)),0)</f>
        <v>0</v>
      </c>
    </row>
    <row r="207" spans="1:14" hidden="1" x14ac:dyDescent="0.25">
      <c r="A207" s="69">
        <f>Results!A207</f>
        <v>205</v>
      </c>
      <c r="B207" s="91">
        <f>Results!DA207</f>
        <v>44255</v>
      </c>
      <c r="C207" s="72" t="str">
        <f>Results!D207</f>
        <v>Nurnberg</v>
      </c>
      <c r="D207" s="72" t="str">
        <f>Results!G207</f>
        <v>Eintracht Braunschweig</v>
      </c>
      <c r="E207" s="132">
        <f>Results!H207</f>
        <v>0</v>
      </c>
      <c r="F207" s="132">
        <f>Results!I207</f>
        <v>0</v>
      </c>
      <c r="G207" s="80" t="str">
        <f>Results!AX207</f>
        <v>61/25</v>
      </c>
      <c r="H207" s="365">
        <f>Results!$AS207</f>
        <v>0.28739292087286761</v>
      </c>
      <c r="I207" s="366">
        <f>Results!BB207</f>
        <v>61</v>
      </c>
      <c r="J207" s="367">
        <f>Results!BC207</f>
        <v>25</v>
      </c>
      <c r="K207" s="365">
        <f>Results!$BG207</f>
        <v>0.27663437398051088</v>
      </c>
      <c r="L207" s="187">
        <f t="shared" si="3"/>
        <v>-7.3177680704195848E-3</v>
      </c>
      <c r="M207" s="83">
        <f>IF(AND(B207&gt;=ExFrom,B207&lt;=ExTo),0,IF(AND(L207&gt;Risk/2,H207&gt;DFactor,Results!F207&gt;Start,Results!C207&lt;=(Rounds-End),Results!F207&lt;=(Rounds-End)),ROUND(Stake*H207,0),0))</f>
        <v>0</v>
      </c>
      <c r="N207" s="368">
        <f>IFERROR(IF(Results!J207="",0,IF(Results!J207=2,M207*I207/J207,-M207)),0)</f>
        <v>0</v>
      </c>
    </row>
    <row r="208" spans="1:14" hidden="1" x14ac:dyDescent="0.25">
      <c r="A208" s="69">
        <f>Results!A208</f>
        <v>206</v>
      </c>
      <c r="B208" s="91">
        <f>Results!DA208</f>
        <v>44255</v>
      </c>
      <c r="C208" s="72" t="str">
        <f>Results!D208</f>
        <v>Sandhausen</v>
      </c>
      <c r="D208" s="72" t="str">
        <f>Results!G208</f>
        <v>Osnabruck</v>
      </c>
      <c r="E208" s="132">
        <f>Results!H208</f>
        <v>3</v>
      </c>
      <c r="F208" s="132">
        <f>Results!I208</f>
        <v>0</v>
      </c>
      <c r="G208" s="80" t="str">
        <f>Results!AX208</f>
        <v>59/25</v>
      </c>
      <c r="H208" s="365">
        <f>Results!$AS208</f>
        <v>0.2971045355346158</v>
      </c>
      <c r="I208" s="366">
        <f>Results!BB208</f>
        <v>58</v>
      </c>
      <c r="J208" s="367">
        <f>Results!BC208</f>
        <v>25</v>
      </c>
      <c r="K208" s="365">
        <f>Results!$BG208</f>
        <v>0.2866758819640603</v>
      </c>
      <c r="L208" s="187">
        <f t="shared" si="3"/>
        <v>-8.8287044213475781E-3</v>
      </c>
      <c r="M208" s="83">
        <f>IF(AND(B208&gt;=ExFrom,B208&lt;=ExTo),0,IF(AND(L208&gt;Risk/2,H208&gt;DFactor,Results!F208&gt;Start,Results!C208&lt;=(Rounds-End),Results!F208&lt;=(Rounds-End)),ROUND(Stake*H208,0),0))</f>
        <v>0</v>
      </c>
      <c r="N208" s="368">
        <f>IFERROR(IF(Results!J208="",0,IF(Results!J208=2,M208*I208/J208,-M208)),0)</f>
        <v>0</v>
      </c>
    </row>
    <row r="209" spans="1:14" x14ac:dyDescent="0.25">
      <c r="A209" s="69">
        <f>Results!A209</f>
        <v>207</v>
      </c>
      <c r="B209" s="91">
        <f>Results!DA209</f>
        <v>44256</v>
      </c>
      <c r="C209" s="72" t="str">
        <f>Results!D209</f>
        <v>St Pauli</v>
      </c>
      <c r="D209" s="72" t="str">
        <f>Results!G209</f>
        <v>Hamburger</v>
      </c>
      <c r="E209" s="132">
        <f>Results!H209</f>
        <v>1</v>
      </c>
      <c r="F209" s="132">
        <f>Results!I209</f>
        <v>0</v>
      </c>
      <c r="G209" s="80" t="str">
        <f>Results!AX209</f>
        <v>11/5</v>
      </c>
      <c r="H209" s="365">
        <f>Results!$AS209</f>
        <v>0.3123587552831405</v>
      </c>
      <c r="I209" s="366">
        <f>Results!BB209</f>
        <v>5</v>
      </c>
      <c r="J209" s="367">
        <f>Results!BC209</f>
        <v>2</v>
      </c>
      <c r="K209" s="365">
        <f>Results!$BG209</f>
        <v>0.27167630057803466</v>
      </c>
      <c r="L209" s="187">
        <f t="shared" si="3"/>
        <v>6.1192430107483084E-2</v>
      </c>
      <c r="M209" s="83">
        <f>IF(AND(B209&gt;=ExFrom,B209&lt;=ExTo),0,IF(AND(L209&gt;Risk/2,H209&gt;DFactor,Results!F209&gt;Start,Results!C209&lt;=(Rounds-End),Results!F209&lt;=(Rounds-End)),ROUND(Stake*H209,0),0))</f>
        <v>31</v>
      </c>
      <c r="N209" s="368">
        <f>IFERROR(IF(Results!J209="",0,IF(Results!J209=2,M209*I209/J209,-M209)),0)</f>
        <v>-31</v>
      </c>
    </row>
    <row r="210" spans="1:14" hidden="1" x14ac:dyDescent="0.25">
      <c r="A210" s="69">
        <f>Results!A210</f>
        <v>208</v>
      </c>
      <c r="B210" s="91">
        <f>Results!DA210</f>
        <v>44260</v>
      </c>
      <c r="C210" s="72" t="str">
        <f>Results!D210</f>
        <v>Paderborn 07</v>
      </c>
      <c r="D210" s="72" t="str">
        <f>Results!G210</f>
        <v>Darmstadt 98</v>
      </c>
      <c r="E210" s="132">
        <f>Results!H210</f>
        <v>2</v>
      </c>
      <c r="F210" s="132">
        <f>Results!I210</f>
        <v>3</v>
      </c>
      <c r="G210" s="80" t="str">
        <f>Results!AX210</f>
        <v>12/5</v>
      </c>
      <c r="H210" s="365">
        <f>Results!$AS210</f>
        <v>0.29283413527414304</v>
      </c>
      <c r="I210" s="366">
        <f>Results!BB210</f>
        <v>5</v>
      </c>
      <c r="J210" s="367">
        <f>Results!BC210</f>
        <v>2</v>
      </c>
      <c r="K210" s="365">
        <f>Results!$BG210</f>
        <v>0.27264061010486179</v>
      </c>
      <c r="L210" s="187">
        <f t="shared" si="3"/>
        <v>1.6108372960750229E-2</v>
      </c>
      <c r="M210" s="83">
        <f>IF(AND(B210&gt;=ExFrom,B210&lt;=ExTo),0,IF(AND(L210&gt;Risk/2,H210&gt;DFactor,Results!F210&gt;Start,Results!C210&lt;=(Rounds-End),Results!F210&lt;=(Rounds-End)),ROUND(Stake*H210,0),0))</f>
        <v>0</v>
      </c>
      <c r="N210" s="368">
        <f>IFERROR(IF(Results!J210="",0,IF(Results!J210=2,M210*I210/J210,-M210)),0)</f>
        <v>0</v>
      </c>
    </row>
    <row r="211" spans="1:14" hidden="1" x14ac:dyDescent="0.25">
      <c r="A211" s="69">
        <f>Results!A211</f>
        <v>209</v>
      </c>
      <c r="B211" s="91">
        <f>Results!DA211</f>
        <v>44260</v>
      </c>
      <c r="C211" s="72" t="str">
        <f>Results!D211</f>
        <v>Wurzburger Kickers</v>
      </c>
      <c r="D211" s="72" t="str">
        <f>Results!G211</f>
        <v>Heidenheim</v>
      </c>
      <c r="E211" s="132">
        <f>Results!H211</f>
        <v>1</v>
      </c>
      <c r="F211" s="132">
        <f>Results!I211</f>
        <v>2</v>
      </c>
      <c r="G211" s="80" t="str">
        <f>Results!AX211</f>
        <v>66/25</v>
      </c>
      <c r="H211" s="365">
        <f>Results!$AS211</f>
        <v>0.27284088819397589</v>
      </c>
      <c r="I211" s="366">
        <f>Results!BB211</f>
        <v>5</v>
      </c>
      <c r="J211" s="367">
        <f>Results!BC211</f>
        <v>2</v>
      </c>
      <c r="K211" s="365">
        <f>Results!$BG211</f>
        <v>0.27472904900015266</v>
      </c>
      <c r="L211" s="187">
        <f t="shared" si="3"/>
        <v>-2.8675126784194236E-2</v>
      </c>
      <c r="M211" s="83">
        <f>IF(AND(B211&gt;=ExFrom,B211&lt;=ExTo),0,IF(AND(L211&gt;Risk/2,H211&gt;DFactor,Results!F211&gt;Start,Results!C211&lt;=(Rounds-End),Results!F211&lt;=(Rounds-End)),ROUND(Stake*H211,0),0))</f>
        <v>0</v>
      </c>
      <c r="N211" s="368">
        <f>IFERROR(IF(Results!J211="",0,IF(Results!J211=2,M211*I211/J211,-M211)),0)</f>
        <v>0</v>
      </c>
    </row>
    <row r="212" spans="1:14" hidden="1" x14ac:dyDescent="0.25">
      <c r="A212" s="69">
        <f>Results!A212</f>
        <v>210</v>
      </c>
      <c r="B212" s="91">
        <f>Results!DA212</f>
        <v>44261</v>
      </c>
      <c r="C212" s="72" t="str">
        <f>Results!D212</f>
        <v>Erzgebirge Aue</v>
      </c>
      <c r="D212" s="72" t="str">
        <f>Results!G212</f>
        <v>Hannover 96</v>
      </c>
      <c r="E212" s="132">
        <f>Results!H212</f>
        <v>1</v>
      </c>
      <c r="F212" s="132">
        <f>Results!I212</f>
        <v>1</v>
      </c>
      <c r="G212" s="80" t="str">
        <f>Results!AX212</f>
        <v>14/5</v>
      </c>
      <c r="H212" s="365">
        <f>Results!$AS212</f>
        <v>0.26254210450576887</v>
      </c>
      <c r="I212" s="366">
        <f>Results!BB212</f>
        <v>66</v>
      </c>
      <c r="J212" s="367">
        <f>Results!BC212</f>
        <v>25</v>
      </c>
      <c r="K212" s="365">
        <f>Results!$BG212</f>
        <v>0.26144063379547589</v>
      </c>
      <c r="L212" s="187">
        <f t="shared" si="3"/>
        <v>-2.7994812970646252E-2</v>
      </c>
      <c r="M212" s="83">
        <f>IF(AND(B212&gt;=ExFrom,B212&lt;=ExTo),0,IF(AND(L212&gt;Risk/2,H212&gt;DFactor,Results!F212&gt;Start,Results!C212&lt;=(Rounds-End),Results!F212&lt;=(Rounds-End)),ROUND(Stake*H212,0),0))</f>
        <v>0</v>
      </c>
      <c r="N212" s="368">
        <f>IFERROR(IF(Results!J212="",0,IF(Results!J212=2,M212*I212/J212,-M212)),0)</f>
        <v>0</v>
      </c>
    </row>
    <row r="213" spans="1:14" hidden="1" x14ac:dyDescent="0.25">
      <c r="A213" s="69">
        <f>Results!A213</f>
        <v>211</v>
      </c>
      <c r="B213" s="91">
        <f>Results!DA213</f>
        <v>44261</v>
      </c>
      <c r="C213" s="72" t="str">
        <f>Results!D213</f>
        <v>Greuther Furth</v>
      </c>
      <c r="D213" s="72" t="str">
        <f>Results!G213</f>
        <v>Bochum</v>
      </c>
      <c r="E213" s="132">
        <f>Results!H213</f>
        <v>1</v>
      </c>
      <c r="F213" s="132">
        <f>Results!I213</f>
        <v>2</v>
      </c>
      <c r="G213" s="80" t="str">
        <f>Results!AX213</f>
        <v>66/25</v>
      </c>
      <c r="H213" s="365">
        <f>Results!$AS213</f>
        <v>0.27331436747844062</v>
      </c>
      <c r="I213" s="366">
        <f>Results!BB213</f>
        <v>67</v>
      </c>
      <c r="J213" s="367">
        <f>Results!BC213</f>
        <v>25</v>
      </c>
      <c r="K213" s="365">
        <f>Results!$BG213</f>
        <v>0.25876520955385302</v>
      </c>
      <c r="L213" s="187">
        <f t="shared" si="3"/>
        <v>3.6906204061681221E-3</v>
      </c>
      <c r="M213" s="83">
        <f>IF(AND(B213&gt;=ExFrom,B213&lt;=ExTo),0,IF(AND(L213&gt;Risk/2,H213&gt;DFactor,Results!F213&gt;Start,Results!C213&lt;=(Rounds-End),Results!F213&lt;=(Rounds-End)),ROUND(Stake*H213,0),0))</f>
        <v>0</v>
      </c>
      <c r="N213" s="368">
        <f>IFERROR(IF(Results!J213="",0,IF(Results!J213=2,M213*I213/J213,-M213)),0)</f>
        <v>0</v>
      </c>
    </row>
    <row r="214" spans="1:14" x14ac:dyDescent="0.25">
      <c r="A214" s="69">
        <f>Results!A214</f>
        <v>212</v>
      </c>
      <c r="B214" s="91">
        <f>Results!DA214</f>
        <v>44261</v>
      </c>
      <c r="C214" s="72" t="str">
        <f>Results!D214</f>
        <v>Karlsruher</v>
      </c>
      <c r="D214" s="72" t="str">
        <f>Results!G214</f>
        <v>St Pauli</v>
      </c>
      <c r="E214" s="132">
        <f>Results!H214</f>
        <v>0</v>
      </c>
      <c r="F214" s="132">
        <f>Results!I214</f>
        <v>0</v>
      </c>
      <c r="G214" s="80" t="str">
        <f>Results!AX214</f>
        <v>57/25</v>
      </c>
      <c r="H214" s="365">
        <f>Results!$AS214</f>
        <v>0.30359313817054601</v>
      </c>
      <c r="I214" s="366">
        <f>Results!BB214</f>
        <v>53</v>
      </c>
      <c r="J214" s="367">
        <f>Results!BC214</f>
        <v>20</v>
      </c>
      <c r="K214" s="365">
        <f>Results!$BG214</f>
        <v>0.26070316629307982</v>
      </c>
      <c r="L214" s="187">
        <f t="shared" si="3"/>
        <v>7.0468956294211987E-2</v>
      </c>
      <c r="M214" s="83">
        <f>IF(AND(B214&gt;=ExFrom,B214&lt;=ExTo),0,IF(AND(L214&gt;Risk/2,H214&gt;DFactor,Results!F214&gt;Start,Results!C214&lt;=(Rounds-End),Results!F214&lt;=(Rounds-End)),ROUND(Stake*H214,0),0))</f>
        <v>30</v>
      </c>
      <c r="N214" s="368">
        <f>IFERROR(IF(Results!J214="",0,IF(Results!J214=2,M214*I214/J214,-M214)),0)</f>
        <v>79.5</v>
      </c>
    </row>
    <row r="215" spans="1:14" hidden="1" x14ac:dyDescent="0.25">
      <c r="A215" s="69">
        <f>Results!A215</f>
        <v>213</v>
      </c>
      <c r="B215" s="91">
        <f>Results!DA215</f>
        <v>44262</v>
      </c>
      <c r="C215" s="72" t="str">
        <f>Results!D215</f>
        <v>Eintracht Braunschweig</v>
      </c>
      <c r="D215" s="72" t="str">
        <f>Results!G215</f>
        <v>Sandhausen</v>
      </c>
      <c r="E215" s="132">
        <f>Results!H215</f>
        <v>1</v>
      </c>
      <c r="F215" s="132">
        <f>Results!I215</f>
        <v>0</v>
      </c>
      <c r="G215" s="80" t="str">
        <f>Results!AX215</f>
        <v>27/10</v>
      </c>
      <c r="H215" s="365">
        <f>Results!$AS215</f>
        <v>0.26914180932281551</v>
      </c>
      <c r="I215" s="366">
        <f>Results!BB215</f>
        <v>58</v>
      </c>
      <c r="J215" s="367">
        <f>Results!BC215</f>
        <v>25</v>
      </c>
      <c r="K215" s="365">
        <f>Results!$BG215</f>
        <v>0.28716479247433518</v>
      </c>
      <c r="L215" s="187">
        <f t="shared" si="3"/>
        <v>-6.7549560733106431E-2</v>
      </c>
      <c r="M215" s="83">
        <f>IF(AND(B215&gt;=ExFrom,B215&lt;=ExTo),0,IF(AND(L215&gt;Risk/2,H215&gt;DFactor,Results!F215&gt;Start,Results!C215&lt;=(Rounds-End),Results!F215&lt;=(Rounds-End)),ROUND(Stake*H215,0),0))</f>
        <v>0</v>
      </c>
      <c r="N215" s="368">
        <f>IFERROR(IF(Results!J215="",0,IF(Results!J215=2,M215*I215/J215,-M215)),0)</f>
        <v>0</v>
      </c>
    </row>
    <row r="216" spans="1:14" x14ac:dyDescent="0.25">
      <c r="A216" s="69">
        <f>Results!A216</f>
        <v>214</v>
      </c>
      <c r="B216" s="91">
        <f>Results!DA216</f>
        <v>44262</v>
      </c>
      <c r="C216" s="72" t="str">
        <f>Results!D216</f>
        <v>Fortuna Dusseldorf</v>
      </c>
      <c r="D216" s="72" t="str">
        <f>Results!G216</f>
        <v>Nurnberg</v>
      </c>
      <c r="E216" s="132">
        <f>Results!H216</f>
        <v>3</v>
      </c>
      <c r="F216" s="132">
        <f>Results!I216</f>
        <v>1</v>
      </c>
      <c r="G216" s="80" t="str">
        <f>Results!AX216</f>
        <v>59/25</v>
      </c>
      <c r="H216" s="365">
        <f>Results!$AS216</f>
        <v>0.29616850409295492</v>
      </c>
      <c r="I216" s="366">
        <f>Results!BB216</f>
        <v>66</v>
      </c>
      <c r="J216" s="367">
        <f>Results!BC216</f>
        <v>25</v>
      </c>
      <c r="K216" s="365">
        <f>Results!$BG216</f>
        <v>0.26178010471204188</v>
      </c>
      <c r="L216" s="187">
        <f t="shared" si="3"/>
        <v>5.0585150129019138E-2</v>
      </c>
      <c r="M216" s="83">
        <f>IF(AND(B216&gt;=ExFrom,B216&lt;=ExTo),0,IF(AND(L216&gt;Risk/2,H216&gt;DFactor,Results!F216&gt;Start,Results!C216&lt;=(Rounds-End),Results!F216&lt;=(Rounds-End)),ROUND(Stake*H216,0),0))</f>
        <v>30</v>
      </c>
      <c r="N216" s="368">
        <f>IFERROR(IF(Results!J216="",0,IF(Results!J216=2,M216*I216/J216,-M216)),0)</f>
        <v>-30</v>
      </c>
    </row>
    <row r="217" spans="1:14" x14ac:dyDescent="0.25">
      <c r="A217" s="69">
        <f>Results!A217</f>
        <v>215</v>
      </c>
      <c r="B217" s="91">
        <f>Results!DA217</f>
        <v>44263</v>
      </c>
      <c r="C217" s="72" t="str">
        <f>Results!D217</f>
        <v>Hamburger</v>
      </c>
      <c r="D217" s="72" t="str">
        <f>Results!G217</f>
        <v>Holstein Kiel</v>
      </c>
      <c r="E217" s="132">
        <f>Results!H217</f>
        <v>1</v>
      </c>
      <c r="F217" s="132">
        <f>Results!I217</f>
        <v>1</v>
      </c>
      <c r="G217" s="80" t="str">
        <f>Results!AX217</f>
        <v>58/25</v>
      </c>
      <c r="H217" s="365">
        <f>Results!$AS217</f>
        <v>0.29805564682231556</v>
      </c>
      <c r="I217" s="366">
        <f>Results!BB217</f>
        <v>53</v>
      </c>
      <c r="J217" s="367">
        <f>Results!BC217</f>
        <v>20</v>
      </c>
      <c r="K217" s="365">
        <f>Results!$BG217</f>
        <v>0.26064120182985367</v>
      </c>
      <c r="L217" s="187">
        <f t="shared" si="3"/>
        <v>5.7051564739438912E-2</v>
      </c>
      <c r="M217" s="83">
        <f>IF(AND(B217&gt;=ExFrom,B217&lt;=ExTo),0,IF(AND(L217&gt;Risk/2,H217&gt;DFactor,Results!F217&gt;Start,Results!C217&lt;=(Rounds-End),Results!F217&lt;=(Rounds-End)),ROUND(Stake*H217,0),0))</f>
        <v>30</v>
      </c>
      <c r="N217" s="368">
        <f>IFERROR(IF(Results!J217="",0,IF(Results!J217=2,M217*I217/J217,-M217)),0)</f>
        <v>79.5</v>
      </c>
    </row>
    <row r="218" spans="1:14" hidden="1" x14ac:dyDescent="0.25">
      <c r="A218" s="69">
        <f>Results!A218</f>
        <v>216</v>
      </c>
      <c r="B218" s="91">
        <f>Results!DA218</f>
        <v>44267</v>
      </c>
      <c r="C218" s="72" t="str">
        <f>Results!D218</f>
        <v>Bochum</v>
      </c>
      <c r="D218" s="72" t="str">
        <f>Results!G218</f>
        <v>Hamburger</v>
      </c>
      <c r="E218" s="132">
        <f>Results!H218</f>
        <v>0</v>
      </c>
      <c r="F218" s="132">
        <f>Results!I218</f>
        <v>2</v>
      </c>
      <c r="G218" s="80" t="str">
        <f>Results!AX218</f>
        <v>12/5</v>
      </c>
      <c r="H218" s="365">
        <f>Results!$AS218</f>
        <v>0.29120026921515252</v>
      </c>
      <c r="I218" s="366">
        <f>Results!BB218</f>
        <v>5</v>
      </c>
      <c r="J218" s="367">
        <f>Results!BC218</f>
        <v>2</v>
      </c>
      <c r="K218" s="365">
        <f>Results!$BG218</f>
        <v>0.27240977881257278</v>
      </c>
      <c r="L218" s="187">
        <f t="shared" si="3"/>
        <v>1.2396130903151002E-2</v>
      </c>
      <c r="M218" s="83">
        <f>IF(AND(B218&gt;=ExFrom,B218&lt;=ExTo),0,IF(AND(L218&gt;Risk/2,H218&gt;DFactor,Results!F218&gt;Start,Results!C218&lt;=(Rounds-End),Results!F218&lt;=(Rounds-End)),ROUND(Stake*H218,0),0))</f>
        <v>0</v>
      </c>
      <c r="N218" s="368">
        <f>IFERROR(IF(Results!J218="",0,IF(Results!J218=2,M218*I218/J218,-M218)),0)</f>
        <v>0</v>
      </c>
    </row>
    <row r="219" spans="1:14" hidden="1" x14ac:dyDescent="0.25">
      <c r="A219" s="69">
        <f>Results!A219</f>
        <v>217</v>
      </c>
      <c r="B219" s="94">
        <f>Results!DA219</f>
        <v>44268</v>
      </c>
      <c r="C219" s="72" t="str">
        <f>Results!D219</f>
        <v>Darmstadt 98</v>
      </c>
      <c r="D219" s="72" t="str">
        <f>Results!G219</f>
        <v>Erzgebirge Aue</v>
      </c>
      <c r="E219" s="132">
        <f>Results!H219</f>
        <v>4</v>
      </c>
      <c r="F219" s="132">
        <f>Results!I219</f>
        <v>1</v>
      </c>
      <c r="G219" s="80" t="str">
        <f>Results!AX219</f>
        <v>74/25</v>
      </c>
      <c r="H219" s="365">
        <f>Results!$AS219</f>
        <v>0.25042351482395298</v>
      </c>
      <c r="I219" s="366">
        <f>Results!BB219</f>
        <v>71</v>
      </c>
      <c r="J219" s="367">
        <f>Results!BC219</f>
        <v>25</v>
      </c>
      <c r="K219" s="365">
        <f>Results!$BG219</f>
        <v>0.24851982685705756</v>
      </c>
      <c r="L219" s="187">
        <f t="shared" si="3"/>
        <v>-2.3991690338564214E-2</v>
      </c>
      <c r="M219" s="83">
        <f>IF(AND(B219&gt;=ExFrom,B219&lt;=ExTo),0,IF(AND(L219&gt;Risk/2,H219&gt;DFactor,Results!F219&gt;Start,Results!C219&lt;=(Rounds-End),Results!F219&lt;=(Rounds-End)),ROUND(Stake*H219,0),0))</f>
        <v>0</v>
      </c>
      <c r="N219" s="368">
        <f>IFERROR(IF(Results!J219="",0,IF(Results!J219=2,M219*I219/J219,-M219)),0)</f>
        <v>0</v>
      </c>
    </row>
    <row r="220" spans="1:14" hidden="1" x14ac:dyDescent="0.25">
      <c r="A220" s="69">
        <f>Results!A220</f>
        <v>218</v>
      </c>
      <c r="B220" s="94">
        <f>Results!DA220</f>
        <v>44268</v>
      </c>
      <c r="C220" s="72" t="str">
        <f>Results!D220</f>
        <v>Sandhausen</v>
      </c>
      <c r="D220" s="72" t="str">
        <f>Results!G220</f>
        <v>Fortuna Dusseldorf</v>
      </c>
      <c r="E220" s="132">
        <f>Results!H220</f>
        <v>0</v>
      </c>
      <c r="F220" s="132">
        <f>Results!I220</f>
        <v>0</v>
      </c>
      <c r="G220" s="80" t="str">
        <f>Results!AX220</f>
        <v>64/25</v>
      </c>
      <c r="H220" s="365">
        <f>Results!$AS220</f>
        <v>0.27963346717607562</v>
      </c>
      <c r="I220" s="366">
        <f>Results!BB220</f>
        <v>67</v>
      </c>
      <c r="J220" s="367">
        <f>Results!BC220</f>
        <v>25</v>
      </c>
      <c r="K220" s="365">
        <f>Results!$BG220</f>
        <v>0.25872758755515834</v>
      </c>
      <c r="L220" s="187">
        <f t="shared" si="3"/>
        <v>1.8587417791381934E-2</v>
      </c>
      <c r="M220" s="83">
        <f>IF(AND(B220&gt;=ExFrom,B220&lt;=ExTo),0,IF(AND(L220&gt;Risk/2,H220&gt;DFactor,Results!F220&gt;Start,Results!C220&lt;=(Rounds-End),Results!F220&lt;=(Rounds-End)),ROUND(Stake*H220,0),0))</f>
        <v>0</v>
      </c>
      <c r="N220" s="368">
        <f>IFERROR(IF(Results!J220="",0,IF(Results!J220=2,M220*I220/J220,-M220)),0)</f>
        <v>0</v>
      </c>
    </row>
    <row r="221" spans="1:14" hidden="1" x14ac:dyDescent="0.25">
      <c r="A221" s="69">
        <f>Results!A221</f>
        <v>219</v>
      </c>
      <c r="B221" s="94">
        <f>Results!DA221</f>
        <v>44269</v>
      </c>
      <c r="C221" s="72" t="str">
        <f>Results!D221</f>
        <v>Karlsruher</v>
      </c>
      <c r="D221" s="72" t="str">
        <f>Results!G221</f>
        <v>Eintracht Braunschweig</v>
      </c>
      <c r="E221" s="132">
        <f>Results!H221</f>
        <v>0</v>
      </c>
      <c r="F221" s="132">
        <f>Results!I221</f>
        <v>0</v>
      </c>
      <c r="G221" s="80" t="str">
        <f>Results!AX221</f>
        <v>5/2</v>
      </c>
      <c r="H221" s="365">
        <f>Results!$AS221</f>
        <v>0.28413449820081271</v>
      </c>
      <c r="I221" s="366">
        <f>Results!BB221</f>
        <v>27</v>
      </c>
      <c r="J221" s="367">
        <f>Results!BC221</f>
        <v>10</v>
      </c>
      <c r="K221" s="365">
        <f>Results!$BG221</f>
        <v>0.25719355624369367</v>
      </c>
      <c r="L221" s="187">
        <f t="shared" si="3"/>
        <v>3.2936536746578288E-2</v>
      </c>
      <c r="M221" s="83">
        <f>IF(AND(B221&gt;=ExFrom,B221&lt;=ExTo),0,IF(AND(L221&gt;Risk/2,H221&gt;DFactor,Results!F221&gt;Start,Results!C221&lt;=(Rounds-End),Results!F221&lt;=(Rounds-End)),ROUND(Stake*H221,0),0))</f>
        <v>0</v>
      </c>
      <c r="N221" s="368">
        <f>IFERROR(IF(Results!J221="",0,IF(Results!J221=2,M221*I221/J221,-M221)),0)</f>
        <v>0</v>
      </c>
    </row>
    <row r="222" spans="1:14" hidden="1" x14ac:dyDescent="0.25">
      <c r="A222" s="69">
        <f>Results!A222</f>
        <v>220</v>
      </c>
      <c r="B222" s="94">
        <f>Results!DA222</f>
        <v>44269</v>
      </c>
      <c r="C222" s="72" t="str">
        <f>Results!D222</f>
        <v>Nurnberg</v>
      </c>
      <c r="D222" s="72" t="str">
        <f>Results!G222</f>
        <v>Osnabruck</v>
      </c>
      <c r="E222" s="132">
        <f>Results!H222</f>
        <v>1</v>
      </c>
      <c r="F222" s="132">
        <f>Results!I222</f>
        <v>1</v>
      </c>
      <c r="G222" s="80" t="str">
        <f>Results!AX222</f>
        <v>9/4</v>
      </c>
      <c r="H222" s="365">
        <f>Results!$AS222</f>
        <v>0.30633242413014128</v>
      </c>
      <c r="I222" s="366">
        <f>Results!BB222</f>
        <v>61</v>
      </c>
      <c r="J222" s="367">
        <f>Results!BC222</f>
        <v>25</v>
      </c>
      <c r="K222" s="365">
        <f>Results!$BG222</f>
        <v>0.27695351137487634</v>
      </c>
      <c r="L222" s="187">
        <f t="shared" si="3"/>
        <v>3.5129590445104206E-2</v>
      </c>
      <c r="M222" s="83">
        <f>IF(AND(B222&gt;=ExFrom,B222&lt;=ExTo),0,IF(AND(L222&gt;Risk/2,H222&gt;DFactor,Results!F222&gt;Start,Results!C222&lt;=(Rounds-End),Results!F222&lt;=(Rounds-End)),ROUND(Stake*H222,0),0))</f>
        <v>0</v>
      </c>
      <c r="N222" s="368">
        <f>IFERROR(IF(Results!J222="",0,IF(Results!J222=2,M222*I222/J222,-M222)),0)</f>
        <v>0</v>
      </c>
    </row>
    <row r="223" spans="1:14" x14ac:dyDescent="0.25">
      <c r="A223" s="69">
        <f>Results!A223</f>
        <v>221</v>
      </c>
      <c r="B223" s="94">
        <f>Results!DA223</f>
        <v>44270</v>
      </c>
      <c r="C223" s="72" t="str">
        <f>Results!D223</f>
        <v>St Pauli</v>
      </c>
      <c r="D223" s="72" t="str">
        <f>Results!G223</f>
        <v>Paderborn 07</v>
      </c>
      <c r="E223" s="132">
        <f>Results!H223</f>
        <v>0</v>
      </c>
      <c r="F223" s="132">
        <f>Results!I223</f>
        <v>2</v>
      </c>
      <c r="G223" s="80" t="str">
        <f>Results!AX223</f>
        <v>23/10</v>
      </c>
      <c r="H223" s="365">
        <f>Results!$AS223</f>
        <v>0.30158857193331534</v>
      </c>
      <c r="I223" s="366">
        <f>Results!BB223</f>
        <v>13</v>
      </c>
      <c r="J223" s="367">
        <f>Results!BC223</f>
        <v>5</v>
      </c>
      <c r="K223" s="365">
        <f>Results!$BG223</f>
        <v>0.26415094339622641</v>
      </c>
      <c r="L223" s="187">
        <f t="shared" si="3"/>
        <v>5.578534361070777E-2</v>
      </c>
      <c r="M223" s="83">
        <f>IF(AND(B223&gt;=ExFrom,B223&lt;=ExTo),0,IF(AND(L223&gt;Risk/2,H223&gt;DFactor,Results!F223&gt;Start,Results!C223&lt;=(Rounds-End),Results!F223&lt;=(Rounds-End)),ROUND(Stake*H223,0),0))</f>
        <v>30</v>
      </c>
      <c r="N223" s="368">
        <f>IFERROR(IF(Results!J223="",0,IF(Results!J223=2,M223*I223/J223,-M223)),0)</f>
        <v>-30</v>
      </c>
    </row>
    <row r="224" spans="1:14" hidden="1" x14ac:dyDescent="0.25">
      <c r="A224" s="69">
        <f>Results!A224</f>
        <v>222</v>
      </c>
      <c r="B224" s="94">
        <f>Results!DA224</f>
        <v>44272</v>
      </c>
      <c r="C224" s="72" t="str">
        <f>Results!D224</f>
        <v>Jahn Regensburg</v>
      </c>
      <c r="D224" s="72" t="str">
        <f>Results!G224</f>
        <v>Greuther Furth</v>
      </c>
      <c r="E224" s="132">
        <f>Results!H224</f>
        <v>1</v>
      </c>
      <c r="F224" s="132">
        <f>Results!I224</f>
        <v>2</v>
      </c>
      <c r="G224" s="80" t="str">
        <f>Results!AX224</f>
        <v>58/25</v>
      </c>
      <c r="H224" s="365">
        <f>Results!$AS224</f>
        <v>0.29927596403152312</v>
      </c>
      <c r="I224" s="366">
        <f>Results!BB224</f>
        <v>57</v>
      </c>
      <c r="J224" s="367">
        <f>Results!BC224</f>
        <v>25</v>
      </c>
      <c r="K224" s="365">
        <f>Results!$BG224</f>
        <v>0.2903751055361235</v>
      </c>
      <c r="L224" s="187">
        <f t="shared" si="3"/>
        <v>-1.1936992662987674E-2</v>
      </c>
      <c r="M224" s="83">
        <f>IF(AND(B224&gt;=ExFrom,B224&lt;=ExTo),0,IF(AND(L224&gt;Risk/2,H224&gt;DFactor,Results!F224&gt;Start,Results!C224&lt;=(Rounds-End),Results!F224&lt;=(Rounds-End)),ROUND(Stake*H224,0),0))</f>
        <v>0</v>
      </c>
      <c r="N224" s="368">
        <f>IFERROR(IF(Results!J224="",0,IF(Results!J224=2,M224*I224/J224,-M224)),0)</f>
        <v>0</v>
      </c>
    </row>
    <row r="225" spans="1:14" hidden="1" x14ac:dyDescent="0.25">
      <c r="A225" s="69">
        <f>Results!A225</f>
        <v>223</v>
      </c>
      <c r="B225" s="94">
        <f>Results!DA225</f>
        <v>44274</v>
      </c>
      <c r="C225" s="72" t="str">
        <f>Results!D225</f>
        <v>Paderborn 07</v>
      </c>
      <c r="D225" s="72" t="str">
        <f>Results!G225</f>
        <v>Karlsruher</v>
      </c>
      <c r="E225" s="132">
        <f>Results!H225</f>
        <v>2</v>
      </c>
      <c r="F225" s="132">
        <f>Results!I225</f>
        <v>2</v>
      </c>
      <c r="G225" s="80" t="str">
        <f>Results!AX225</f>
        <v>68/25</v>
      </c>
      <c r="H225" s="365">
        <f>Results!$AS225</f>
        <v>0.26677367773740923</v>
      </c>
      <c r="I225" s="366">
        <f>Results!BB225</f>
        <v>12</v>
      </c>
      <c r="J225" s="367">
        <f>Results!BC225</f>
        <v>5</v>
      </c>
      <c r="K225" s="365">
        <f>Results!$BG225</f>
        <v>0.2803535431849899</v>
      </c>
      <c r="L225" s="187">
        <f t="shared" si="3"/>
        <v>-5.8885654988085727E-2</v>
      </c>
      <c r="M225" s="83">
        <f>IF(AND(B225&gt;=ExFrom,B225&lt;=ExTo),0,IF(AND(L225&gt;Risk/2,H225&gt;DFactor,Results!F225&gt;Start,Results!C225&lt;=(Rounds-End),Results!F225&lt;=(Rounds-End)),ROUND(Stake*H225,0),0))</f>
        <v>0</v>
      </c>
      <c r="N225" s="368">
        <f>IFERROR(IF(Results!J225="",0,IF(Results!J225=2,M225*I225/J225,-M225)),0)</f>
        <v>0</v>
      </c>
    </row>
    <row r="226" spans="1:14" hidden="1" x14ac:dyDescent="0.25">
      <c r="A226" s="69">
        <f>Results!A226</f>
        <v>224</v>
      </c>
      <c r="B226" s="94">
        <f>Results!DA226</f>
        <v>44275</v>
      </c>
      <c r="C226" s="72" t="str">
        <f>Results!D226</f>
        <v>Eintracht Braunschweig</v>
      </c>
      <c r="D226" s="72" t="str">
        <f>Results!G226</f>
        <v>Darmstadt 98</v>
      </c>
      <c r="E226" s="132">
        <f>Results!H226</f>
        <v>1</v>
      </c>
      <c r="F226" s="132">
        <f>Results!I226</f>
        <v>1</v>
      </c>
      <c r="G226" s="80" t="str">
        <f>Results!AX226</f>
        <v>12/5</v>
      </c>
      <c r="H226" s="365">
        <f>Results!$AS226</f>
        <v>0.29224476426365747</v>
      </c>
      <c r="I226" s="366">
        <f>Results!BB226</f>
        <v>64</v>
      </c>
      <c r="J226" s="367">
        <f>Results!BC226</f>
        <v>25</v>
      </c>
      <c r="K226" s="365">
        <f>Results!$BG226</f>
        <v>0.26704913482002407</v>
      </c>
      <c r="L226" s="187">
        <f t="shared" si="3"/>
        <v>2.6097762243828457E-2</v>
      </c>
      <c r="M226" s="83">
        <f>IF(AND(B226&gt;=ExFrom,B226&lt;=ExTo),0,IF(AND(L226&gt;Risk/2,H226&gt;DFactor,Results!F226&gt;Start,Results!C226&lt;=(Rounds-End),Results!F226&lt;=(Rounds-End)),ROUND(Stake*H226,0),0))</f>
        <v>0</v>
      </c>
      <c r="N226" s="368">
        <f>IFERROR(IF(Results!J226="",0,IF(Results!J226=2,M226*I226/J226,-M226)),0)</f>
        <v>0</v>
      </c>
    </row>
    <row r="227" spans="1:14" hidden="1" x14ac:dyDescent="0.25">
      <c r="A227" s="69">
        <f>Results!A227</f>
        <v>225</v>
      </c>
      <c r="B227" s="94">
        <f>Results!DA227</f>
        <v>44275</v>
      </c>
      <c r="C227" s="72" t="str">
        <f>Results!D227</f>
        <v>Erzgebirge Aue</v>
      </c>
      <c r="D227" s="72" t="str">
        <f>Results!G227</f>
        <v>Sandhausen</v>
      </c>
      <c r="E227" s="132">
        <f>Results!H227</f>
        <v>2</v>
      </c>
      <c r="F227" s="132">
        <f>Results!I227</f>
        <v>0</v>
      </c>
      <c r="G227" s="80" t="str">
        <f>Results!AX227</f>
        <v>63/25</v>
      </c>
      <c r="H227" s="365">
        <f>Results!$AS227</f>
        <v>0.28264531755964928</v>
      </c>
      <c r="I227" s="366">
        <f>Results!BB227</f>
        <v>64</v>
      </c>
      <c r="J227" s="367">
        <f>Results!BC227</f>
        <v>25</v>
      </c>
      <c r="K227" s="365">
        <f>Results!$BG227</f>
        <v>0.26720414178115309</v>
      </c>
      <c r="L227" s="187">
        <f t="shared" si="3"/>
        <v>3.9873149346941325E-3</v>
      </c>
      <c r="M227" s="83">
        <f>IF(AND(B227&gt;=ExFrom,B227&lt;=ExTo),0,IF(AND(L227&gt;Risk/2,H227&gt;DFactor,Results!F227&gt;Start,Results!C227&lt;=(Rounds-End),Results!F227&lt;=(Rounds-End)),ROUND(Stake*H227,0),0))</f>
        <v>0</v>
      </c>
      <c r="N227" s="368">
        <f>IFERROR(IF(Results!J227="",0,IF(Results!J227=2,M227*I227/J227,-M227)),0)</f>
        <v>0</v>
      </c>
    </row>
    <row r="228" spans="1:14" hidden="1" x14ac:dyDescent="0.25">
      <c r="A228" s="69">
        <f>Results!A228</f>
        <v>226</v>
      </c>
      <c r="B228" s="94">
        <f>Results!DA228</f>
        <v>44275</v>
      </c>
      <c r="C228" s="72" t="str">
        <f>Results!D228</f>
        <v>Hamburger</v>
      </c>
      <c r="D228" s="72" t="str">
        <f>Results!G228</f>
        <v>Heidenheim</v>
      </c>
      <c r="E228" s="132">
        <f>Results!H228</f>
        <v>2</v>
      </c>
      <c r="F228" s="132">
        <f>Results!I228</f>
        <v>0</v>
      </c>
      <c r="G228" s="80" t="str">
        <f>Results!AX228</f>
        <v>69/25</v>
      </c>
      <c r="H228" s="365">
        <f>Results!$AS228</f>
        <v>0.26568145292380374</v>
      </c>
      <c r="I228" s="366">
        <f>Results!BB228</f>
        <v>57</v>
      </c>
      <c r="J228" s="367">
        <f>Results!BC228</f>
        <v>20</v>
      </c>
      <c r="K228" s="365">
        <f>Results!$BG228</f>
        <v>0.24734055794347543</v>
      </c>
      <c r="L228" s="187">
        <f t="shared" si="3"/>
        <v>1.4475341689749288E-2</v>
      </c>
      <c r="M228" s="83">
        <f>IF(AND(B228&gt;=ExFrom,B228&lt;=ExTo),0,IF(AND(L228&gt;Risk/2,H228&gt;DFactor,Results!F228&gt;Start,Results!C228&lt;=(Rounds-End),Results!F228&lt;=(Rounds-End)),ROUND(Stake*H228,0),0))</f>
        <v>0</v>
      </c>
      <c r="N228" s="368">
        <f>IFERROR(IF(Results!J228="",0,IF(Results!J228=2,M228*I228/J228,-M228)),0)</f>
        <v>0</v>
      </c>
    </row>
    <row r="229" spans="1:14" x14ac:dyDescent="0.25">
      <c r="A229" s="69">
        <f>Results!A229</f>
        <v>227</v>
      </c>
      <c r="B229" s="94">
        <f>Results!DA229</f>
        <v>44276</v>
      </c>
      <c r="C229" s="72" t="str">
        <f>Results!D229</f>
        <v>Greuther Furth</v>
      </c>
      <c r="D229" s="72" t="str">
        <f>Results!G229</f>
        <v>Nurnberg</v>
      </c>
      <c r="E229" s="132">
        <f>Results!H229</f>
        <v>2</v>
      </c>
      <c r="F229" s="132">
        <f>Results!I229</f>
        <v>2</v>
      </c>
      <c r="G229" s="80" t="str">
        <f>Results!AX229</f>
        <v>11/5</v>
      </c>
      <c r="H229" s="365">
        <f>Results!$AS229</f>
        <v>0.31021539587214142</v>
      </c>
      <c r="I229" s="366">
        <f>Results!BB229</f>
        <v>53</v>
      </c>
      <c r="J229" s="367">
        <f>Results!BC229</f>
        <v>20</v>
      </c>
      <c r="K229" s="365">
        <f>Results!$BG229</f>
        <v>0.260335223985942</v>
      </c>
      <c r="L229" s="187">
        <f t="shared" si="3"/>
        <v>8.666170463148698E-2</v>
      </c>
      <c r="M229" s="83">
        <f>IF(AND(B229&gt;=ExFrom,B229&lt;=ExTo),0,IF(AND(L229&gt;Risk/2,H229&gt;DFactor,Results!F229&gt;Start,Results!C229&lt;=(Rounds-End),Results!F229&lt;=(Rounds-End)),ROUND(Stake*H229,0),0))</f>
        <v>31</v>
      </c>
      <c r="N229" s="368">
        <f>IFERROR(IF(Results!J229="",0,IF(Results!J229=2,M229*I229/J229,-M229)),0)</f>
        <v>82.15</v>
      </c>
    </row>
    <row r="230" spans="1:14" hidden="1" x14ac:dyDescent="0.25">
      <c r="A230" s="69">
        <f>Results!A230</f>
        <v>228</v>
      </c>
      <c r="B230" s="94">
        <f>Results!DA230</f>
        <v>44276</v>
      </c>
      <c r="C230" s="72" t="str">
        <f>Results!D230</f>
        <v>Osnabruck</v>
      </c>
      <c r="D230" s="72" t="str">
        <f>Results!G230</f>
        <v>St Pauli</v>
      </c>
      <c r="E230" s="132">
        <f>Results!H230</f>
        <v>1</v>
      </c>
      <c r="F230" s="132">
        <f>Results!I230</f>
        <v>2</v>
      </c>
      <c r="G230" s="80" t="str">
        <f>Results!AX230</f>
        <v>59/25</v>
      </c>
      <c r="H230" s="365">
        <f>Results!$AS230</f>
        <v>0.29457905761811654</v>
      </c>
      <c r="I230" s="366">
        <f>Results!BB230</f>
        <v>64</v>
      </c>
      <c r="J230" s="367">
        <f>Results!BC230</f>
        <v>25</v>
      </c>
      <c r="K230" s="365">
        <f>Results!$BG230</f>
        <v>0.26704913482002407</v>
      </c>
      <c r="L230" s="187">
        <f t="shared" si="3"/>
        <v>3.1523935464365431E-2</v>
      </c>
      <c r="M230" s="83">
        <f>IF(AND(B230&gt;=ExFrom,B230&lt;=ExTo),0,IF(AND(L230&gt;Risk/2,H230&gt;DFactor,Results!F230&gt;Start,Results!C230&lt;=(Rounds-End),Results!F230&lt;=(Rounds-End)),ROUND(Stake*H230,0),0))</f>
        <v>0</v>
      </c>
      <c r="N230" s="368">
        <f>IFERROR(IF(Results!J230="",0,IF(Results!J230=2,M230*I230/J230,-M230)),0)</f>
        <v>0</v>
      </c>
    </row>
    <row r="231" spans="1:14" hidden="1" x14ac:dyDescent="0.25">
      <c r="A231" s="69">
        <f>Results!A231</f>
        <v>229</v>
      </c>
      <c r="B231" s="94">
        <f>Results!DA231</f>
        <v>44276</v>
      </c>
      <c r="C231" s="72" t="str">
        <f>Results!D231</f>
        <v>Wurzburger Kickers</v>
      </c>
      <c r="D231" s="72" t="str">
        <f>Results!G231</f>
        <v>Jahn Regensburg</v>
      </c>
      <c r="E231" s="132">
        <f>Results!H231</f>
        <v>1</v>
      </c>
      <c r="F231" s="132">
        <f>Results!I231</f>
        <v>1</v>
      </c>
      <c r="G231" s="80" t="str">
        <f>Results!AX231</f>
        <v>29/10</v>
      </c>
      <c r="H231" s="365">
        <f>Results!$AS231</f>
        <v>0.25562328881914254</v>
      </c>
      <c r="I231" s="366">
        <f>Results!BB231</f>
        <v>13</v>
      </c>
      <c r="J231" s="367">
        <f>Results!BC231</f>
        <v>5</v>
      </c>
      <c r="K231" s="365">
        <f>Results!$BG231</f>
        <v>0.2644789468711618</v>
      </c>
      <c r="L231" s="187">
        <f t="shared" si="3"/>
        <v>-5.0071846119028075E-2</v>
      </c>
      <c r="M231" s="83">
        <f>IF(AND(B231&gt;=ExFrom,B231&lt;=ExTo),0,IF(AND(L231&gt;Risk/2,H231&gt;DFactor,Results!F231&gt;Start,Results!C231&lt;=(Rounds-End),Results!F231&lt;=(Rounds-End)),ROUND(Stake*H231,0),0))</f>
        <v>0</v>
      </c>
      <c r="N231" s="368">
        <f>IFERROR(IF(Results!J231="",0,IF(Results!J231=2,M231*I231/J231,-M231)),0)</f>
        <v>0</v>
      </c>
    </row>
    <row r="232" spans="1:14" hidden="1" x14ac:dyDescent="0.25">
      <c r="A232" s="69">
        <f>Results!A232</f>
        <v>230</v>
      </c>
      <c r="B232" s="94">
        <f>Results!DA232</f>
        <v>44277</v>
      </c>
      <c r="C232" s="72" t="str">
        <f>Results!D232</f>
        <v>Fortuna Dusseldorf</v>
      </c>
      <c r="D232" s="72" t="str">
        <f>Results!G232</f>
        <v>Bochum</v>
      </c>
      <c r="E232" s="132">
        <f>Results!H232</f>
        <v>0</v>
      </c>
      <c r="F232" s="132">
        <f>Results!I232</f>
        <v>3</v>
      </c>
      <c r="G232" s="80" t="str">
        <f>Results!AX232</f>
        <v>23/10</v>
      </c>
      <c r="H232" s="365">
        <f>Results!$AS232</f>
        <v>0.30226476133504954</v>
      </c>
      <c r="I232" s="366">
        <f>Results!BB232</f>
        <v>61</v>
      </c>
      <c r="J232" s="367">
        <f>Results!BC232</f>
        <v>25</v>
      </c>
      <c r="K232" s="365">
        <f>Results!$BG232</f>
        <v>0.27718533263819772</v>
      </c>
      <c r="L232" s="187">
        <f t="shared" si="3"/>
        <v>2.5909064654047725E-2</v>
      </c>
      <c r="M232" s="83">
        <f>IF(AND(B232&gt;=ExFrom,B232&lt;=ExTo),0,IF(AND(L232&gt;Risk/2,H232&gt;DFactor,Results!F232&gt;Start,Results!C232&lt;=(Rounds-End),Results!F232&lt;=(Rounds-End)),ROUND(Stake*H232,0),0))</f>
        <v>0</v>
      </c>
      <c r="N232" s="368">
        <f>IFERROR(IF(Results!J232="",0,IF(Results!J232=2,M232*I232/J232,-M232)),0)</f>
        <v>0</v>
      </c>
    </row>
    <row r="233" spans="1:14" hidden="1" x14ac:dyDescent="0.25">
      <c r="A233" s="69">
        <f>Results!A233</f>
        <v>231</v>
      </c>
      <c r="B233" s="94">
        <f>Results!DA233</f>
        <v>44289</v>
      </c>
      <c r="C233" s="72" t="str">
        <f>Results!D233</f>
        <v>Bochum</v>
      </c>
      <c r="D233" s="72" t="str">
        <f>Results!G233</f>
        <v>Holstein Kiel</v>
      </c>
      <c r="E233" s="132">
        <f>Results!H233</f>
        <v>2</v>
      </c>
      <c r="F233" s="132">
        <f>Results!I233</f>
        <v>1</v>
      </c>
      <c r="G233" s="80" t="str">
        <f>Results!AX233</f>
        <v>64/25</v>
      </c>
      <c r="H233" s="365">
        <f>Results!$AS233</f>
        <v>0.27786818427103166</v>
      </c>
      <c r="I233" s="366">
        <f>Results!BB233</f>
        <v>11</v>
      </c>
      <c r="J233" s="367">
        <f>Results!BC233</f>
        <v>5</v>
      </c>
      <c r="K233" s="365">
        <f>Results!$BG233</f>
        <v>0.29643765903307889</v>
      </c>
      <c r="L233" s="187">
        <f t="shared" si="3"/>
        <v>-7.0807832773737145E-2</v>
      </c>
      <c r="M233" s="83">
        <f>IF(AND(B233&gt;=ExFrom,B233&lt;=ExTo),0,IF(AND(L233&gt;Risk/2,H233&gt;DFactor,Results!F233&gt;Start,Results!C233&lt;=(Rounds-End),Results!F233&lt;=(Rounds-End)),ROUND(Stake*H233,0),0))</f>
        <v>0</v>
      </c>
      <c r="N233" s="368">
        <f>IFERROR(IF(Results!J233="",0,IF(Results!J233=2,M233*I233/J233,-M233)),0)</f>
        <v>0</v>
      </c>
    </row>
    <row r="234" spans="1:14" hidden="1" x14ac:dyDescent="0.25">
      <c r="A234" s="69">
        <f>Results!A234</f>
        <v>232</v>
      </c>
      <c r="B234" s="94">
        <f>Results!DA234</f>
        <v>44289</v>
      </c>
      <c r="C234" s="72" t="str">
        <f>Results!D234</f>
        <v>Heidenheim</v>
      </c>
      <c r="D234" s="72" t="str">
        <f>Results!G234</f>
        <v>Greuther Furth</v>
      </c>
      <c r="E234" s="132">
        <f>Results!H234</f>
        <v>0</v>
      </c>
      <c r="F234" s="132">
        <f>Results!I234</f>
        <v>1</v>
      </c>
      <c r="G234" s="80" t="str">
        <f>Results!AX234</f>
        <v>62/25</v>
      </c>
      <c r="H234" s="365">
        <f>Results!$AS234</f>
        <v>0.28643688125445765</v>
      </c>
      <c r="I234" s="366">
        <f>Results!BB234</f>
        <v>62</v>
      </c>
      <c r="J234" s="367">
        <f>Results!BC234</f>
        <v>25</v>
      </c>
      <c r="K234" s="365">
        <f>Results!$BG234</f>
        <v>0.27370304114490157</v>
      </c>
      <c r="L234" s="187">
        <f t="shared" si="3"/>
        <v>-2.0580759640348887E-3</v>
      </c>
      <c r="M234" s="83">
        <f>IF(AND(B234&gt;=ExFrom,B234&lt;=ExTo),0,IF(AND(L234&gt;Risk/2,H234&gt;DFactor,Results!F234&gt;Start,Results!C234&lt;=(Rounds-End),Results!F234&lt;=(Rounds-End)),ROUND(Stake*H234,0),0))</f>
        <v>0</v>
      </c>
      <c r="N234" s="368">
        <f>IFERROR(IF(Results!J234="",0,IF(Results!J234=2,M234*I234/J234,-M234)),0)</f>
        <v>0</v>
      </c>
    </row>
    <row r="235" spans="1:14" x14ac:dyDescent="0.25">
      <c r="A235" s="69">
        <f>Results!A235</f>
        <v>233</v>
      </c>
      <c r="B235" s="94">
        <f>Results!DA235</f>
        <v>44289</v>
      </c>
      <c r="C235" s="72" t="str">
        <f>Results!D235</f>
        <v>Karlsruher</v>
      </c>
      <c r="D235" s="72" t="str">
        <f>Results!G235</f>
        <v>Osnabruck</v>
      </c>
      <c r="E235" s="132">
        <f>Results!H235</f>
        <v>0</v>
      </c>
      <c r="F235" s="132">
        <f>Results!I235</f>
        <v>1</v>
      </c>
      <c r="G235" s="80" t="str">
        <f>Results!AX235</f>
        <v>11/5</v>
      </c>
      <c r="H235" s="365">
        <f>Results!$AS235</f>
        <v>0.30868877138822542</v>
      </c>
      <c r="I235" s="366">
        <f>Results!BB235</f>
        <v>11</v>
      </c>
      <c r="J235" s="367">
        <f>Results!BC235</f>
        <v>4</v>
      </c>
      <c r="K235" s="365">
        <f>Results!$BG235</f>
        <v>0.25395737354736891</v>
      </c>
      <c r="L235" s="187">
        <f t="shared" si="3"/>
        <v>0.10311348112350766</v>
      </c>
      <c r="M235" s="83">
        <f>IF(AND(B235&gt;=ExFrom,B235&lt;=ExTo),0,IF(AND(L235&gt;Risk/2,H235&gt;DFactor,Results!F235&gt;Start,Results!C235&lt;=(Rounds-End),Results!F235&lt;=(Rounds-End)),ROUND(Stake*H235,0),0))</f>
        <v>31</v>
      </c>
      <c r="N235" s="368">
        <f>IFERROR(IF(Results!J235="",0,IF(Results!J235=2,M235*I235/J235,-M235)),0)</f>
        <v>-31</v>
      </c>
    </row>
    <row r="236" spans="1:14" hidden="1" x14ac:dyDescent="0.25">
      <c r="A236" s="69">
        <f>Results!A236</f>
        <v>234</v>
      </c>
      <c r="B236" s="94">
        <f>Results!DA236</f>
        <v>44290</v>
      </c>
      <c r="C236" s="72" t="str">
        <f>Results!D236</f>
        <v>Darmstadt 98</v>
      </c>
      <c r="D236" s="72" t="str">
        <f>Results!G236</f>
        <v>Fortuna Dusseldorf</v>
      </c>
      <c r="E236" s="132">
        <f>Results!H236</f>
        <v>1</v>
      </c>
      <c r="F236" s="132">
        <f>Results!I236</f>
        <v>2</v>
      </c>
      <c r="G236" s="80" t="str">
        <f>Results!AX236</f>
        <v>57/25</v>
      </c>
      <c r="H236" s="365">
        <f>Results!$AS236</f>
        <v>0.30342745545108352</v>
      </c>
      <c r="I236" s="366">
        <f>Results!BB236</f>
        <v>5</v>
      </c>
      <c r="J236" s="367">
        <f>Results!BC236</f>
        <v>2</v>
      </c>
      <c r="K236" s="365">
        <f>Results!$BG236</f>
        <v>0.27203505324543614</v>
      </c>
      <c r="L236" s="187">
        <f t="shared" si="3"/>
        <v>4.0403705576513085E-2</v>
      </c>
      <c r="M236" s="83">
        <f>IF(AND(B236&gt;=ExFrom,B236&lt;=ExTo),0,IF(AND(L236&gt;Risk/2,H236&gt;DFactor,Results!F236&gt;Start,Results!C236&lt;=(Rounds-End),Results!F236&lt;=(Rounds-End)),ROUND(Stake*H236,0),0))</f>
        <v>0</v>
      </c>
      <c r="N236" s="368">
        <f>IFERROR(IF(Results!J236="",0,IF(Results!J236=2,M236*I236/J236,-M236)),0)</f>
        <v>0</v>
      </c>
    </row>
    <row r="237" spans="1:14" hidden="1" x14ac:dyDescent="0.25">
      <c r="A237" s="69">
        <f>Results!A237</f>
        <v>235</v>
      </c>
      <c r="B237" s="94">
        <f>Results!DA237</f>
        <v>44290</v>
      </c>
      <c r="C237" s="72" t="str">
        <f>Results!D237</f>
        <v>Hannover 96</v>
      </c>
      <c r="D237" s="72" t="str">
        <f>Results!G237</f>
        <v>Hamburger</v>
      </c>
      <c r="E237" s="132">
        <f>Results!H237</f>
        <v>3</v>
      </c>
      <c r="F237" s="132">
        <f>Results!I237</f>
        <v>3</v>
      </c>
      <c r="G237" s="80" t="str">
        <f>Results!AX237</f>
        <v>64/25</v>
      </c>
      <c r="H237" s="365">
        <f>Results!$AS237</f>
        <v>0.27905020119817114</v>
      </c>
      <c r="I237" s="366">
        <f>Results!BB237</f>
        <v>49</v>
      </c>
      <c r="J237" s="367">
        <f>Results!BC237</f>
        <v>20</v>
      </c>
      <c r="K237" s="365">
        <f>Results!$BG237</f>
        <v>0.27542998995212487</v>
      </c>
      <c r="L237" s="187">
        <f t="shared" si="3"/>
        <v>-2.3839453021664271E-2</v>
      </c>
      <c r="M237" s="83">
        <f>IF(AND(B237&gt;=ExFrom,B237&lt;=ExTo),0,IF(AND(L237&gt;Risk/2,H237&gt;DFactor,Results!F237&gt;Start,Results!C237&lt;=(Rounds-End),Results!F237&lt;=(Rounds-End)),ROUND(Stake*H237,0),0))</f>
        <v>0</v>
      </c>
      <c r="N237" s="368">
        <f>IFERROR(IF(Results!J237="",0,IF(Results!J237=2,M237*I237/J237,-M237)),0)</f>
        <v>0</v>
      </c>
    </row>
    <row r="238" spans="1:14" hidden="1" x14ac:dyDescent="0.25">
      <c r="A238" s="69">
        <f>Results!A238</f>
        <v>236</v>
      </c>
      <c r="B238" s="94">
        <f>Results!DA238</f>
        <v>44290</v>
      </c>
      <c r="C238" s="72" t="str">
        <f>Results!D238</f>
        <v>Jahn Regensburg</v>
      </c>
      <c r="D238" s="72" t="str">
        <f>Results!G238</f>
        <v>Erzgebirge Aue</v>
      </c>
      <c r="E238" s="132">
        <f>Results!H238</f>
        <v>1</v>
      </c>
      <c r="F238" s="132">
        <f>Results!I238</f>
        <v>1</v>
      </c>
      <c r="G238" s="80" t="str">
        <f>Results!AX238</f>
        <v>64/25</v>
      </c>
      <c r="H238" s="365">
        <f>Results!$AS238</f>
        <v>0.2788613508965031</v>
      </c>
      <c r="I238" s="366">
        <f>Results!BB238</f>
        <v>62</v>
      </c>
      <c r="J238" s="367">
        <f>Results!BC238</f>
        <v>25</v>
      </c>
      <c r="K238" s="365">
        <f>Results!$BG238</f>
        <v>0.27397134880314888</v>
      </c>
      <c r="L238" s="187">
        <f t="shared" si="3"/>
        <v>-1.8903168626884809E-2</v>
      </c>
      <c r="M238" s="83">
        <f>IF(AND(B238&gt;=ExFrom,B238&lt;=ExTo),0,IF(AND(L238&gt;Risk/2,H238&gt;DFactor,Results!F238&gt;Start,Results!C238&lt;=(Rounds-End),Results!F238&lt;=(Rounds-End)),ROUND(Stake*H238,0),0))</f>
        <v>0</v>
      </c>
      <c r="N238" s="368">
        <f>IFERROR(IF(Results!J238="",0,IF(Results!J238=2,M238*I238/J238,-M238)),0)</f>
        <v>0</v>
      </c>
    </row>
    <row r="239" spans="1:14" x14ac:dyDescent="0.25">
      <c r="A239" s="69">
        <f>Results!A239</f>
        <v>237</v>
      </c>
      <c r="B239" s="94">
        <f>Results!DA239</f>
        <v>44290</v>
      </c>
      <c r="C239" s="72" t="str">
        <f>Results!D239</f>
        <v>Nurnberg</v>
      </c>
      <c r="D239" s="72" t="str">
        <f>Results!G239</f>
        <v>Paderborn 07</v>
      </c>
      <c r="E239" s="132">
        <f>Results!H239</f>
        <v>2</v>
      </c>
      <c r="F239" s="132">
        <f>Results!I239</f>
        <v>1</v>
      </c>
      <c r="G239" s="80" t="str">
        <f>Results!AX239</f>
        <v>9/4</v>
      </c>
      <c r="H239" s="365">
        <f>Results!$AS239</f>
        <v>0.3064926092851441</v>
      </c>
      <c r="I239" s="366">
        <f>Results!BB239</f>
        <v>63</v>
      </c>
      <c r="J239" s="367">
        <f>Results!BC239</f>
        <v>25</v>
      </c>
      <c r="K239" s="365">
        <f>Results!$BG239</f>
        <v>0.27008740228933503</v>
      </c>
      <c r="L239" s="187">
        <f t="shared" si="3"/>
        <v>5.1511074100973768E-2</v>
      </c>
      <c r="M239" s="83">
        <f>IF(AND(B239&gt;=ExFrom,B239&lt;=ExTo),0,IF(AND(L239&gt;Risk/2,H239&gt;DFactor,Results!F239&gt;Start,Results!C239&lt;=(Rounds-End),Results!F239&lt;=(Rounds-End)),ROUND(Stake*H239,0),0))</f>
        <v>31</v>
      </c>
      <c r="N239" s="368">
        <f>IFERROR(IF(Results!J239="",0,IF(Results!J239=2,M239*I239/J239,-M239)),0)</f>
        <v>-31</v>
      </c>
    </row>
    <row r="240" spans="1:14" hidden="1" x14ac:dyDescent="0.25">
      <c r="A240" s="69">
        <f>Results!A240</f>
        <v>238</v>
      </c>
      <c r="B240" s="94">
        <f>Results!DA240</f>
        <v>44290</v>
      </c>
      <c r="C240" s="72" t="str">
        <f>Results!D240</f>
        <v>Sandhausen</v>
      </c>
      <c r="D240" s="72" t="str">
        <f>Results!G240</f>
        <v>Wurzburger Kickers</v>
      </c>
      <c r="E240" s="132">
        <f>Results!H240</f>
        <v>1</v>
      </c>
      <c r="F240" s="132">
        <f>Results!I240</f>
        <v>0</v>
      </c>
      <c r="G240" s="80" t="str">
        <f>Results!AX240</f>
        <v>79/25</v>
      </c>
      <c r="H240" s="365">
        <f>Results!$AS240</f>
        <v>0.2395017916375094</v>
      </c>
      <c r="I240" s="366">
        <f>Results!BB240</f>
        <v>51</v>
      </c>
      <c r="J240" s="367">
        <f>Results!BC240</f>
        <v>20</v>
      </c>
      <c r="K240" s="365">
        <f>Results!$BG240</f>
        <v>0.26835781041388523</v>
      </c>
      <c r="L240" s="187">
        <f t="shared" si="3"/>
        <v>-9.2819248611476474E-2</v>
      </c>
      <c r="M240" s="83">
        <f>IF(AND(B240&gt;=ExFrom,B240&lt;=ExTo),0,IF(AND(L240&gt;Risk/2,H240&gt;DFactor,Results!F240&gt;Start,Results!C240&lt;=(Rounds-End),Results!F240&lt;=(Rounds-End)),ROUND(Stake*H240,0),0))</f>
        <v>0</v>
      </c>
      <c r="N240" s="368">
        <f>IFERROR(IF(Results!J240="",0,IF(Results!J240=2,M240*I240/J240,-M240)),0)</f>
        <v>0</v>
      </c>
    </row>
    <row r="241" spans="1:14" x14ac:dyDescent="0.25">
      <c r="A241" s="69">
        <f>Results!A241</f>
        <v>239</v>
      </c>
      <c r="B241" s="94">
        <f>Results!DA241</f>
        <v>44291</v>
      </c>
      <c r="C241" s="72" t="str">
        <f>Results!D241</f>
        <v>St Pauli</v>
      </c>
      <c r="D241" s="72" t="str">
        <f>Results!G241</f>
        <v>Eintracht Braunschweig</v>
      </c>
      <c r="E241" s="132">
        <f>Results!H241</f>
        <v>2</v>
      </c>
      <c r="F241" s="132">
        <f>Results!I241</f>
        <v>0</v>
      </c>
      <c r="G241" s="80" t="str">
        <f>Results!AX241</f>
        <v>58/25</v>
      </c>
      <c r="H241" s="365">
        <f>Results!$AS241</f>
        <v>0.29861763303122096</v>
      </c>
      <c r="I241" s="366">
        <f>Results!BB241</f>
        <v>68</v>
      </c>
      <c r="J241" s="367">
        <f>Results!BC241</f>
        <v>25</v>
      </c>
      <c r="K241" s="365">
        <f>Results!$BG241</f>
        <v>0.25654818958940551</v>
      </c>
      <c r="L241" s="187">
        <f t="shared" si="3"/>
        <v>7.1980813730794693E-2</v>
      </c>
      <c r="M241" s="83">
        <f>IF(AND(B241&gt;=ExFrom,B241&lt;=ExTo),0,IF(AND(L241&gt;Risk/2,H241&gt;DFactor,Results!F241&gt;Start,Results!C241&lt;=(Rounds-End),Results!F241&lt;=(Rounds-End)),ROUND(Stake*H241,0),0))</f>
        <v>30</v>
      </c>
      <c r="N241" s="368">
        <f>IFERROR(IF(Results!J241="",0,IF(Results!J241=2,M241*I241/J241,-M241)),0)</f>
        <v>-30</v>
      </c>
    </row>
    <row r="242" spans="1:14" hidden="1" x14ac:dyDescent="0.25">
      <c r="A242" s="69">
        <f>Results!A242</f>
        <v>240</v>
      </c>
      <c r="B242" s="94">
        <f>Results!DA242</f>
        <v>44292</v>
      </c>
      <c r="C242" s="72" t="str">
        <f>Results!D242</f>
        <v>Heidenheim</v>
      </c>
      <c r="D242" s="72" t="str">
        <f>Results!G242</f>
        <v>Holstein Kiel</v>
      </c>
      <c r="E242" s="132">
        <f>Results!H242</f>
        <v>1</v>
      </c>
      <c r="F242" s="132">
        <f>Results!I242</f>
        <v>0</v>
      </c>
      <c r="G242" s="80" t="str">
        <f>Results!AX242</f>
        <v>59/25</v>
      </c>
      <c r="H242" s="365">
        <f>Results!$AS242</f>
        <v>0.2951624121814973</v>
      </c>
      <c r="I242" s="366">
        <f>Results!BB242</f>
        <v>57</v>
      </c>
      <c r="J242" s="367">
        <f>Results!BC242</f>
        <v>25</v>
      </c>
      <c r="K242" s="365">
        <f>Results!$BG242</f>
        <v>0.29067112583207383</v>
      </c>
      <c r="L242" s="187">
        <f t="shared" si="3"/>
        <v>-2.0636656826820907E-2</v>
      </c>
      <c r="M242" s="83">
        <f>IF(AND(B242&gt;=ExFrom,B242&lt;=ExTo),0,IF(AND(L242&gt;Risk/2,H242&gt;DFactor,Results!F242&gt;Start,Results!C242&lt;=(Rounds-End),Results!F242&lt;=(Rounds-End)),ROUND(Stake*H242,0),0))</f>
        <v>0</v>
      </c>
      <c r="N242" s="368">
        <f>IFERROR(IF(Results!J242="",0,IF(Results!J242=2,M242*I242/J242,-M242)),0)</f>
        <v>0</v>
      </c>
    </row>
    <row r="243" spans="1:14" hidden="1" x14ac:dyDescent="0.25">
      <c r="A243" s="69">
        <f>Results!A243</f>
        <v>241</v>
      </c>
      <c r="B243" s="94">
        <f>Results!DA243</f>
        <v>44294</v>
      </c>
      <c r="C243" s="72" t="str">
        <f>Results!D243</f>
        <v>Hannover 96</v>
      </c>
      <c r="D243" s="72" t="str">
        <f>Results!G243</f>
        <v>Wurzburger Kickers</v>
      </c>
      <c r="E243" s="132">
        <f>Results!H243</f>
        <v>1</v>
      </c>
      <c r="F243" s="132">
        <f>Results!I243</f>
        <v>2</v>
      </c>
      <c r="G243" s="80" t="str">
        <f>Results!AX243</f>
        <v>49/10</v>
      </c>
      <c r="H243" s="365">
        <f>Results!$AS243</f>
        <v>0.16785164624162108</v>
      </c>
      <c r="I243" s="366">
        <f>Results!BB243</f>
        <v>13</v>
      </c>
      <c r="J243" s="367">
        <f>Results!BC243</f>
        <v>4</v>
      </c>
      <c r="K243" s="365">
        <f>Results!$BG243</f>
        <v>0.22436318321296014</v>
      </c>
      <c r="L243" s="187">
        <f t="shared" si="3"/>
        <v>-0.16737095267206839</v>
      </c>
      <c r="M243" s="83">
        <f>IF(AND(B243&gt;=ExFrom,B243&lt;=ExTo),0,IF(AND(L243&gt;Risk/2,H243&gt;DFactor,Results!F243&gt;Start,Results!C243&lt;=(Rounds-End),Results!F243&lt;=(Rounds-End)),ROUND(Stake*H243,0),0))</f>
        <v>0</v>
      </c>
      <c r="N243" s="368">
        <f>IFERROR(IF(Results!J243="",0,IF(Results!J243=2,M243*I243/J243,-M243)),0)</f>
        <v>0</v>
      </c>
    </row>
    <row r="244" spans="1:14" hidden="1" x14ac:dyDescent="0.25">
      <c r="A244" s="69">
        <f>Results!A244</f>
        <v>242</v>
      </c>
      <c r="B244" s="94">
        <f>Results!DA244</f>
        <v>44295</v>
      </c>
      <c r="C244" s="72" t="str">
        <f>Results!D244</f>
        <v>Hamburger</v>
      </c>
      <c r="D244" s="72" t="str">
        <f>Results!G244</f>
        <v>Darmstadt 98</v>
      </c>
      <c r="E244" s="132">
        <f>Results!H244</f>
        <v>1</v>
      </c>
      <c r="F244" s="132">
        <f>Results!I244</f>
        <v>2</v>
      </c>
      <c r="G244" s="80" t="str">
        <f>Results!AX244</f>
        <v>69/25</v>
      </c>
      <c r="H244" s="365">
        <f>Results!$AS244</f>
        <v>0.26554897129931021</v>
      </c>
      <c r="I244" s="366">
        <f>Results!BB244</f>
        <v>33</v>
      </c>
      <c r="J244" s="367">
        <f>Results!BC244</f>
        <v>10</v>
      </c>
      <c r="K244" s="365">
        <f>Results!$BG244</f>
        <v>0.22145511007597182</v>
      </c>
      <c r="L244" s="187">
        <f t="shared" si="3"/>
        <v>8.9765753383823935E-2</v>
      </c>
      <c r="M244" s="83">
        <f>IF(AND(B244&gt;=ExFrom,B244&lt;=ExTo),0,IF(AND(L244&gt;Risk/2,H244&gt;DFactor,Results!F244&gt;Start,Results!C244&lt;=(Rounds-End),Results!F244&lt;=(Rounds-End)),ROUND(Stake*H244,0),0))</f>
        <v>0</v>
      </c>
      <c r="N244" s="368">
        <f>IFERROR(IF(Results!J244="",0,IF(Results!J244=2,M244*I244/J244,-M244)),0)</f>
        <v>0</v>
      </c>
    </row>
    <row r="245" spans="1:14" hidden="1" x14ac:dyDescent="0.25">
      <c r="A245" s="69">
        <f>Results!A245</f>
        <v>243</v>
      </c>
      <c r="B245" s="94">
        <f>Results!DA245</f>
        <v>44296</v>
      </c>
      <c r="C245" s="72" t="str">
        <f>Results!D245</f>
        <v>Erzgebirge Aue</v>
      </c>
      <c r="D245" s="72" t="str">
        <f>Results!G245</f>
        <v>St Pauli</v>
      </c>
      <c r="E245" s="132">
        <f>Results!H245</f>
        <v>1</v>
      </c>
      <c r="F245" s="132">
        <f>Results!I245</f>
        <v>3</v>
      </c>
      <c r="G245" s="80" t="str">
        <f>Results!AX245</f>
        <v>58/25</v>
      </c>
      <c r="H245" s="365">
        <f>Results!$AS245</f>
        <v>0.30076200720651514</v>
      </c>
      <c r="I245" s="366">
        <f>Results!BB245</f>
        <v>63</v>
      </c>
      <c r="J245" s="367">
        <f>Results!BC245</f>
        <v>25</v>
      </c>
      <c r="K245" s="365">
        <f>Results!$BG245</f>
        <v>0.27057021075995363</v>
      </c>
      <c r="L245" s="187">
        <f t="shared" si="3"/>
        <v>3.8165830643058708E-2</v>
      </c>
      <c r="M245" s="83">
        <f>IF(AND(B245&gt;=ExFrom,B245&lt;=ExTo),0,IF(AND(L245&gt;Risk/2,H245&gt;DFactor,Results!F245&gt;Start,Results!C245&lt;=(Rounds-End),Results!F245&lt;=(Rounds-End)),ROUND(Stake*H245,0),0))</f>
        <v>0</v>
      </c>
      <c r="N245" s="368">
        <f>IFERROR(IF(Results!J245="",0,IF(Results!J245=2,M245*I245/J245,-M245)),0)</f>
        <v>0</v>
      </c>
    </row>
    <row r="246" spans="1:14" hidden="1" x14ac:dyDescent="0.25">
      <c r="A246" s="69">
        <f>Results!A246</f>
        <v>244</v>
      </c>
      <c r="B246" s="94">
        <f>Results!DA246</f>
        <v>44296</v>
      </c>
      <c r="C246" s="72" t="str">
        <f>Results!D246</f>
        <v>Paderborn 07</v>
      </c>
      <c r="D246" s="72" t="str">
        <f>Results!G246</f>
        <v>Bochum</v>
      </c>
      <c r="E246" s="132">
        <f>Results!H246</f>
        <v>3</v>
      </c>
      <c r="F246" s="132">
        <f>Results!I246</f>
        <v>0</v>
      </c>
      <c r="G246" s="80" t="str">
        <f>Results!AX246</f>
        <v>63/25</v>
      </c>
      <c r="H246" s="365">
        <f>Results!$AS246</f>
        <v>0.28167255358451926</v>
      </c>
      <c r="I246" s="366">
        <f>Results!BB246</f>
        <v>12</v>
      </c>
      <c r="J246" s="367">
        <f>Results!BC246</f>
        <v>5</v>
      </c>
      <c r="K246" s="365">
        <f>Results!$BG246</f>
        <v>0.28030348075299383</v>
      </c>
      <c r="L246" s="187">
        <f t="shared" si="3"/>
        <v>-2.7115909045776349E-2</v>
      </c>
      <c r="M246" s="83">
        <f>IF(AND(B246&gt;=ExFrom,B246&lt;=ExTo),0,IF(AND(L246&gt;Risk/2,H246&gt;DFactor,Results!F246&gt;Start,Results!C246&lt;=(Rounds-End),Results!F246&lt;=(Rounds-End)),ROUND(Stake*H246,0),0))</f>
        <v>0</v>
      </c>
      <c r="N246" s="368">
        <f>IFERROR(IF(Results!J246="",0,IF(Results!J246=2,M246*I246/J246,-M246)),0)</f>
        <v>0</v>
      </c>
    </row>
    <row r="247" spans="1:14" hidden="1" x14ac:dyDescent="0.25">
      <c r="A247" s="69">
        <f>Results!A247</f>
        <v>245</v>
      </c>
      <c r="B247" s="94">
        <f>Results!DA247</f>
        <v>44297</v>
      </c>
      <c r="C247" s="72" t="str">
        <f>Results!D247</f>
        <v>Hannover 96</v>
      </c>
      <c r="D247" s="72" t="str">
        <f>Results!G247</f>
        <v>Heidenheim</v>
      </c>
      <c r="E247" s="132">
        <f>Results!H247</f>
        <v>1</v>
      </c>
      <c r="F247" s="132">
        <f>Results!I247</f>
        <v>3</v>
      </c>
      <c r="G247" s="80" t="str">
        <f>Results!AX247</f>
        <v>61/25</v>
      </c>
      <c r="H247" s="365">
        <f>Results!$AS247</f>
        <v>0.28918961268573284</v>
      </c>
      <c r="I247" s="366">
        <f>Results!BB247</f>
        <v>57</v>
      </c>
      <c r="J247" s="367">
        <f>Results!BC247</f>
        <v>25</v>
      </c>
      <c r="K247" s="365">
        <f>Results!$BG247</f>
        <v>0.29057591623036649</v>
      </c>
      <c r="L247" s="187">
        <f t="shared" si="3"/>
        <v>-3.3169604918332929E-2</v>
      </c>
      <c r="M247" s="83">
        <f>IF(AND(B247&gt;=ExFrom,B247&lt;=ExTo),0,IF(AND(L247&gt;Risk/2,H247&gt;DFactor,Results!F247&gt;Start,Results!C247&lt;=(Rounds-End),Results!F247&lt;=(Rounds-End)),ROUND(Stake*H247,0),0))</f>
        <v>0</v>
      </c>
      <c r="N247" s="368">
        <f>IFERROR(IF(Results!J247="",0,IF(Results!J247=2,M247*I247/J247,-M247)),0)</f>
        <v>0</v>
      </c>
    </row>
    <row r="248" spans="1:14" hidden="1" x14ac:dyDescent="0.25">
      <c r="A248" s="69">
        <f>Results!A248</f>
        <v>246</v>
      </c>
      <c r="B248" s="94">
        <f>Results!DA248</f>
        <v>44297</v>
      </c>
      <c r="C248" s="72" t="str">
        <f>Results!D248</f>
        <v>Osnabruck</v>
      </c>
      <c r="D248" s="72" t="str">
        <f>Results!G248</f>
        <v>Eintracht Braunschweig</v>
      </c>
      <c r="E248" s="132">
        <f>Results!H248</f>
        <v>0</v>
      </c>
      <c r="F248" s="132">
        <f>Results!I248</f>
        <v>4</v>
      </c>
      <c r="G248" s="80" t="str">
        <f>Results!AX248</f>
        <v>59/25</v>
      </c>
      <c r="H248" s="365">
        <f>Results!$AS248</f>
        <v>0.29591526378623922</v>
      </c>
      <c r="I248" s="366">
        <f>Results!BB248</f>
        <v>9</v>
      </c>
      <c r="J248" s="367">
        <f>Results!BC248</f>
        <v>4</v>
      </c>
      <c r="K248" s="365">
        <f>Results!$BG248</f>
        <v>0.29287414645112342</v>
      </c>
      <c r="L248" s="187">
        <f t="shared" si="3"/>
        <v>-2.4800832810251652E-2</v>
      </c>
      <c r="M248" s="83">
        <f>IF(AND(B248&gt;=ExFrom,B248&lt;=ExTo),0,IF(AND(L248&gt;Risk/2,H248&gt;DFactor,Results!F248&gt;Start,Results!C248&lt;=(Rounds-End),Results!F248&lt;=(Rounds-End)),ROUND(Stake*H248,0),0))</f>
        <v>0</v>
      </c>
      <c r="N248" s="368">
        <f>IFERROR(IF(Results!J248="",0,IF(Results!J248=2,M248*I248/J248,-M248)),0)</f>
        <v>0</v>
      </c>
    </row>
    <row r="249" spans="1:14" hidden="1" x14ac:dyDescent="0.25">
      <c r="A249" s="69">
        <f>Results!A249</f>
        <v>247</v>
      </c>
      <c r="B249" s="94">
        <f>Results!DA249</f>
        <v>44297</v>
      </c>
      <c r="C249" s="72" t="str">
        <f>Results!D249</f>
        <v>Wurzburger Kickers</v>
      </c>
      <c r="D249" s="72" t="str">
        <f>Results!G249</f>
        <v>Nurnberg</v>
      </c>
      <c r="E249" s="132">
        <f>Results!H249</f>
        <v>1</v>
      </c>
      <c r="F249" s="132">
        <f>Results!I249</f>
        <v>1</v>
      </c>
      <c r="G249" s="80" t="str">
        <f>Results!AX249</f>
        <v>62/25</v>
      </c>
      <c r="H249" s="365">
        <f>Results!$AS249</f>
        <v>0.28734220968429147</v>
      </c>
      <c r="I249" s="366">
        <f>Results!BB249</f>
        <v>67</v>
      </c>
      <c r="J249" s="367">
        <f>Results!BC249</f>
        <v>25</v>
      </c>
      <c r="K249" s="365">
        <f>Results!$BG249</f>
        <v>0.25858256720586525</v>
      </c>
      <c r="L249" s="187">
        <f t="shared" si="3"/>
        <v>3.6959164634852985E-2</v>
      </c>
      <c r="M249" s="83">
        <f>IF(AND(B249&gt;=ExFrom,B249&lt;=ExTo),0,IF(AND(L249&gt;Risk/2,H249&gt;DFactor,Results!F249&gt;Start,Results!C249&lt;=(Rounds-End),Results!F249&lt;=(Rounds-End)),ROUND(Stake*H249,0),0))</f>
        <v>0</v>
      </c>
      <c r="N249" s="368">
        <f>IFERROR(IF(Results!J249="",0,IF(Results!J249=2,M249*I249/J249,-M249)),0)</f>
        <v>0</v>
      </c>
    </row>
    <row r="250" spans="1:14" hidden="1" x14ac:dyDescent="0.25">
      <c r="A250" s="69">
        <f>Results!A250</f>
        <v>248</v>
      </c>
      <c r="B250" s="94">
        <f>Results!DA250</f>
        <v>44300</v>
      </c>
      <c r="C250" s="72" t="str">
        <f>Results!D250</f>
        <v>Osnabruck</v>
      </c>
      <c r="D250" s="72" t="str">
        <f>Results!G250</f>
        <v>Jahn Regensburg</v>
      </c>
      <c r="E250" s="132">
        <f>Results!H250</f>
        <v>0</v>
      </c>
      <c r="F250" s="132">
        <f>Results!I250</f>
        <v>1</v>
      </c>
      <c r="G250" s="80" t="str">
        <f>Results!AX250</f>
        <v>5/2</v>
      </c>
      <c r="H250" s="365">
        <f>Results!$AS250</f>
        <v>0.2855537629811819</v>
      </c>
      <c r="I250" s="366">
        <f>Results!BB250</f>
        <v>47</v>
      </c>
      <c r="J250" s="367">
        <f>Results!BC250</f>
        <v>20</v>
      </c>
      <c r="K250" s="365">
        <f>Results!$BG250</f>
        <v>0.28420800861055184</v>
      </c>
      <c r="L250" s="187">
        <f t="shared" si="3"/>
        <v>-2.7893234646316982E-2</v>
      </c>
      <c r="M250" s="83">
        <f>IF(AND(B250&gt;=ExFrom,B250&lt;=ExTo),0,IF(AND(L250&gt;Risk/2,H250&gt;DFactor,Results!F250&gt;Start,Results!C250&lt;=(Rounds-End),Results!F250&lt;=(Rounds-End)),ROUND(Stake*H250,0),0))</f>
        <v>0</v>
      </c>
      <c r="N250" s="368">
        <f>IFERROR(IF(Results!J250="",0,IF(Results!J250=2,M250*I250/J250,-M250)),0)</f>
        <v>0</v>
      </c>
    </row>
    <row r="251" spans="1:14" x14ac:dyDescent="0.25">
      <c r="A251" s="69">
        <f>Results!A251</f>
        <v>249</v>
      </c>
      <c r="B251" s="94">
        <f>Results!DA251</f>
        <v>44302</v>
      </c>
      <c r="C251" s="72" t="str">
        <f>Results!D251</f>
        <v>Darmstadt 98</v>
      </c>
      <c r="D251" s="72" t="str">
        <f>Results!G251</f>
        <v>Greuther Furth</v>
      </c>
      <c r="E251" s="132">
        <f>Results!H251</f>
        <v>2</v>
      </c>
      <c r="F251" s="132">
        <f>Results!I251</f>
        <v>2</v>
      </c>
      <c r="G251" s="80" t="str">
        <f>Results!AX251</f>
        <v>59/25</v>
      </c>
      <c r="H251" s="365">
        <f>Results!$AS251</f>
        <v>0.29742871756757672</v>
      </c>
      <c r="I251" s="366">
        <f>Results!BB251</f>
        <v>69</v>
      </c>
      <c r="J251" s="367">
        <f>Results!BC251</f>
        <v>25</v>
      </c>
      <c r="K251" s="365">
        <f>Results!$BG251</f>
        <v>0.25294055314188829</v>
      </c>
      <c r="L251" s="187">
        <f t="shared" si="3"/>
        <v>7.6763653266975235E-2</v>
      </c>
      <c r="M251" s="83">
        <f>IF(AND(B251&gt;=ExFrom,B251&lt;=ExTo),0,IF(AND(L251&gt;Risk/2,H251&gt;DFactor,Results!F251&gt;Start,Results!C251&lt;=(Rounds-End),Results!F251&lt;=(Rounds-End)),ROUND(Stake*H251,0),0))</f>
        <v>30</v>
      </c>
      <c r="N251" s="368">
        <f>IFERROR(IF(Results!J251="",0,IF(Results!J251=2,M251*I251/J251,-M251)),0)</f>
        <v>82.8</v>
      </c>
    </row>
    <row r="252" spans="1:14" hidden="1" x14ac:dyDescent="0.25">
      <c r="A252" s="69">
        <f>Results!A252</f>
        <v>250</v>
      </c>
      <c r="B252" s="94">
        <f>Results!DA252</f>
        <v>44302</v>
      </c>
      <c r="C252" s="72" t="str">
        <f>Results!D252</f>
        <v>Eintracht Braunschweig</v>
      </c>
      <c r="D252" s="72" t="str">
        <f>Results!G252</f>
        <v>Paderborn 07</v>
      </c>
      <c r="E252" s="132">
        <f>Results!H252</f>
        <v>0</v>
      </c>
      <c r="F252" s="132">
        <f>Results!I252</f>
        <v>0</v>
      </c>
      <c r="G252" s="80" t="str">
        <f>Results!AX252</f>
        <v>5/2</v>
      </c>
      <c r="H252" s="365">
        <f>Results!$AS252</f>
        <v>0.28440432736874349</v>
      </c>
      <c r="I252" s="366">
        <f>Results!BB252</f>
        <v>49</v>
      </c>
      <c r="J252" s="367">
        <f>Results!BC252</f>
        <v>20</v>
      </c>
      <c r="K252" s="365">
        <f>Results!$BG252</f>
        <v>0.27584607356153001</v>
      </c>
      <c r="L252" s="187">
        <f t="shared" si="3"/>
        <v>-1.2076657013322945E-2</v>
      </c>
      <c r="M252" s="83">
        <f>IF(AND(B252&gt;=ExFrom,B252&lt;=ExTo),0,IF(AND(L252&gt;Risk/2,H252&gt;DFactor,Results!F252&gt;Start,Results!C252&lt;=(Rounds-End),Results!F252&lt;=(Rounds-End)),ROUND(Stake*H252,0),0))</f>
        <v>0</v>
      </c>
      <c r="N252" s="368">
        <f>IFERROR(IF(Results!J252="",0,IF(Results!J252=2,M252*I252/J252,-M252)),0)</f>
        <v>0</v>
      </c>
    </row>
    <row r="253" spans="1:14" hidden="1" x14ac:dyDescent="0.25">
      <c r="A253" s="69">
        <f>Results!A253</f>
        <v>251</v>
      </c>
      <c r="B253" s="94">
        <f>Results!DA253</f>
        <v>44303</v>
      </c>
      <c r="C253" s="72" t="str">
        <f>Results!D253</f>
        <v>St Pauli</v>
      </c>
      <c r="D253" s="72" t="str">
        <f>Results!G253</f>
        <v>Wurzburger Kickers</v>
      </c>
      <c r="E253" s="132">
        <f>Results!H253</f>
        <v>4</v>
      </c>
      <c r="F253" s="132">
        <f>Results!I253</f>
        <v>0</v>
      </c>
      <c r="G253" s="80" t="str">
        <f>Results!AX253</f>
        <v>77/25</v>
      </c>
      <c r="H253" s="365">
        <f>Results!$AS253</f>
        <v>0.24403876214815046</v>
      </c>
      <c r="I253" s="366">
        <f>Results!BB253</f>
        <v>17</v>
      </c>
      <c r="J253" s="367">
        <f>Results!BC253</f>
        <v>5</v>
      </c>
      <c r="K253" s="365">
        <f>Results!$BG253</f>
        <v>0.21598272138228941</v>
      </c>
      <c r="L253" s="187">
        <f t="shared" si="3"/>
        <v>4.5886713999619196E-2</v>
      </c>
      <c r="M253" s="83">
        <f>IF(AND(B253&gt;=ExFrom,B253&lt;=ExTo),0,IF(AND(L253&gt;Risk/2,H253&gt;DFactor,Results!F253&gt;Start,Results!C253&lt;=(Rounds-End),Results!F253&lt;=(Rounds-End)),ROUND(Stake*H253,0),0))</f>
        <v>0</v>
      </c>
      <c r="N253" s="368">
        <f>IFERROR(IF(Results!J253="",0,IF(Results!J253=2,M253*I253/J253,-M253)),0)</f>
        <v>0</v>
      </c>
    </row>
    <row r="254" spans="1:14" hidden="1" x14ac:dyDescent="0.25">
      <c r="A254" s="69">
        <f>Results!A254</f>
        <v>252</v>
      </c>
      <c r="B254" s="94">
        <f>Results!DA254</f>
        <v>44304</v>
      </c>
      <c r="C254" s="72" t="str">
        <f>Results!D254</f>
        <v>Bochum</v>
      </c>
      <c r="D254" s="72" t="str">
        <f>Results!G254</f>
        <v>Hannover 96</v>
      </c>
      <c r="E254" s="132">
        <f>Results!H254</f>
        <v>4</v>
      </c>
      <c r="F254" s="132">
        <f>Results!I254</f>
        <v>3</v>
      </c>
      <c r="G254" s="80" t="str">
        <f>Results!AX254</f>
        <v>61/25</v>
      </c>
      <c r="H254" s="365">
        <f>Results!$AS254</f>
        <v>0.28737279691822709</v>
      </c>
      <c r="I254" s="366">
        <f>Results!BB254</f>
        <v>68</v>
      </c>
      <c r="J254" s="367">
        <f>Results!BC254</f>
        <v>25</v>
      </c>
      <c r="K254" s="365">
        <f>Results!$BG254</f>
        <v>0.25600000000000001</v>
      </c>
      <c r="L254" s="187">
        <f t="shared" si="3"/>
        <v>4.4431615208793317E-2</v>
      </c>
      <c r="M254" s="83">
        <f>IF(AND(B254&gt;=ExFrom,B254&lt;=ExTo),0,IF(AND(L254&gt;Risk/2,H254&gt;DFactor,Results!F254&gt;Start,Results!C254&lt;=(Rounds-End),Results!F254&lt;=(Rounds-End)),ROUND(Stake*H254,0),0))</f>
        <v>0</v>
      </c>
      <c r="N254" s="368">
        <f>IFERROR(IF(Results!J254="",0,IF(Results!J254=2,M254*I254/J254,-M254)),0)</f>
        <v>0</v>
      </c>
    </row>
    <row r="255" spans="1:14" hidden="1" x14ac:dyDescent="0.25">
      <c r="A255" s="69">
        <f>Results!A255</f>
        <v>253</v>
      </c>
      <c r="B255" s="94">
        <f>Results!DA255</f>
        <v>44304</v>
      </c>
      <c r="C255" s="72" t="str">
        <f>Results!D255</f>
        <v>Jahn Regensburg</v>
      </c>
      <c r="D255" s="72" t="str">
        <f>Results!G255</f>
        <v>Heidenheim</v>
      </c>
      <c r="E255" s="132">
        <f>Results!H255</f>
        <v>0</v>
      </c>
      <c r="F255" s="132">
        <f>Results!I255</f>
        <v>3</v>
      </c>
      <c r="G255" s="80" t="str">
        <f>Results!AX255</f>
        <v>61/25</v>
      </c>
      <c r="H255" s="365">
        <f>Results!$AS255</f>
        <v>0.28986966331046171</v>
      </c>
      <c r="I255" s="366">
        <f>Results!BB255</f>
        <v>61</v>
      </c>
      <c r="J255" s="367">
        <f>Results!BC255</f>
        <v>25</v>
      </c>
      <c r="K255" s="365">
        <f>Results!$BG255</f>
        <v>0.27707793525892849</v>
      </c>
      <c r="L255" s="187">
        <f t="shared" si="3"/>
        <v>-1.8370054239575479E-3</v>
      </c>
      <c r="M255" s="83">
        <f>IF(AND(B255&gt;=ExFrom,B255&lt;=ExTo),0,IF(AND(L255&gt;Risk/2,H255&gt;DFactor,Results!F255&gt;Start,Results!C255&lt;=(Rounds-End),Results!F255&lt;=(Rounds-End)),ROUND(Stake*H255,0),0))</f>
        <v>0</v>
      </c>
      <c r="N255" s="368">
        <f>IFERROR(IF(Results!J255="",0,IF(Results!J255=2,M255*I255/J255,-M255)),0)</f>
        <v>0</v>
      </c>
    </row>
    <row r="256" spans="1:14" hidden="1" x14ac:dyDescent="0.25">
      <c r="A256" s="69">
        <f>Results!A256</f>
        <v>254</v>
      </c>
      <c r="B256" s="94">
        <f>Results!DA256</f>
        <v>44304</v>
      </c>
      <c r="C256" s="72" t="str">
        <f>Results!D256</f>
        <v>Osnabruck</v>
      </c>
      <c r="D256" s="72" t="str">
        <f>Results!G256</f>
        <v>Fortuna Dusseldorf</v>
      </c>
      <c r="E256" s="132">
        <f>Results!H256</f>
        <v>0</v>
      </c>
      <c r="F256" s="132">
        <f>Results!I256</f>
        <v>3</v>
      </c>
      <c r="G256" s="80" t="str">
        <f>Results!AX256</f>
        <v>23/10</v>
      </c>
      <c r="H256" s="365">
        <f>Results!$AS256</f>
        <v>0.30132410408578197</v>
      </c>
      <c r="I256" s="366">
        <f>Results!BB256</f>
        <v>63</v>
      </c>
      <c r="J256" s="367">
        <f>Results!BC256</f>
        <v>25</v>
      </c>
      <c r="K256" s="365">
        <f>Results!$BG256</f>
        <v>0.2706242753052665</v>
      </c>
      <c r="L256" s="187">
        <f t="shared" si="3"/>
        <v>3.9469710785539763E-2</v>
      </c>
      <c r="M256" s="83">
        <f>IF(AND(B256&gt;=ExFrom,B256&lt;=ExTo),0,IF(AND(L256&gt;Risk/2,H256&gt;DFactor,Results!F256&gt;Start,Results!C256&lt;=(Rounds-End),Results!F256&lt;=(Rounds-End)),ROUND(Stake*H256,0),0))</f>
        <v>0</v>
      </c>
      <c r="N256" s="368">
        <f>IFERROR(IF(Results!J256="",0,IF(Results!J256=2,M256*I256/J256,-M256)),0)</f>
        <v>0</v>
      </c>
    </row>
    <row r="257" spans="1:14" hidden="1" x14ac:dyDescent="0.25">
      <c r="A257" s="69">
        <f>Results!A257</f>
        <v>255</v>
      </c>
      <c r="B257" s="94">
        <f>Results!DA257</f>
        <v>44306</v>
      </c>
      <c r="C257" s="72" t="str">
        <f>Results!D257</f>
        <v>Erzgebirge Aue</v>
      </c>
      <c r="D257" s="72" t="str">
        <f>Results!G257</f>
        <v>Nurnberg</v>
      </c>
      <c r="E257" s="132">
        <f>Results!H257</f>
        <v>0</v>
      </c>
      <c r="F257" s="132">
        <f>Results!I257</f>
        <v>1</v>
      </c>
      <c r="G257" s="80" t="str">
        <f>Results!AX257</f>
        <v>59/25</v>
      </c>
      <c r="H257" s="365">
        <f>Results!$AS257</f>
        <v>0.29749058445648457</v>
      </c>
      <c r="I257" s="366">
        <f>Results!BB257</f>
        <v>62</v>
      </c>
      <c r="J257" s="367">
        <f>Results!BC257</f>
        <v>25</v>
      </c>
      <c r="K257" s="365">
        <f>Results!$BG257</f>
        <v>0.27322404371584702</v>
      </c>
      <c r="L257" s="187">
        <f t="shared" si="3"/>
        <v>2.2879451968094575E-2</v>
      </c>
      <c r="M257" s="83">
        <f>IF(AND(B257&gt;=ExFrom,B257&lt;=ExTo),0,IF(AND(L257&gt;Risk/2,H257&gt;DFactor,Results!F257&gt;Start,Results!C257&lt;=(Rounds-End),Results!F257&lt;=(Rounds-End)),ROUND(Stake*H257,0),0))</f>
        <v>0</v>
      </c>
      <c r="N257" s="368">
        <f>IFERROR(IF(Results!J257="",0,IF(Results!J257=2,M257*I257/J257,-M257)),0)</f>
        <v>0</v>
      </c>
    </row>
    <row r="258" spans="1:14" hidden="1" x14ac:dyDescent="0.25">
      <c r="A258" s="69">
        <f>Results!A258</f>
        <v>256</v>
      </c>
      <c r="B258" s="94">
        <f>Results!DA258</f>
        <v>44306</v>
      </c>
      <c r="C258" s="72" t="str">
        <f>Results!D258</f>
        <v>Greuther Furth</v>
      </c>
      <c r="D258" s="72" t="str">
        <f>Results!G258</f>
        <v>Eintracht Braunschweig</v>
      </c>
      <c r="E258" s="132">
        <f>Results!H258</f>
        <v>3</v>
      </c>
      <c r="F258" s="132">
        <f>Results!I258</f>
        <v>0</v>
      </c>
      <c r="G258" s="80" t="str">
        <f>Results!AX258</f>
        <v>12/5</v>
      </c>
      <c r="H258" s="365">
        <f>Results!$AS258</f>
        <v>0.29120121070804017</v>
      </c>
      <c r="I258" s="366">
        <f>Results!BB258</f>
        <v>67</v>
      </c>
      <c r="J258" s="367">
        <f>Results!BC258</f>
        <v>20</v>
      </c>
      <c r="K258" s="365">
        <f>Results!$BG258</f>
        <v>0.21875754544513817</v>
      </c>
      <c r="L258" s="187">
        <f t="shared" si="3"/>
        <v>0.17219799356724402</v>
      </c>
      <c r="M258" s="83">
        <f>IF(AND(B258&gt;=ExFrom,B258&lt;=ExTo),0,IF(AND(L258&gt;Risk/2,H258&gt;DFactor,Results!F258&gt;Start,Results!C258&lt;=(Rounds-End),Results!F258&lt;=(Rounds-End)),ROUND(Stake*H258,0),0))</f>
        <v>0</v>
      </c>
      <c r="N258" s="368">
        <f>IFERROR(IF(Results!J258="",0,IF(Results!J258=2,M258*I258/J258,-M258)),0)</f>
        <v>0</v>
      </c>
    </row>
    <row r="259" spans="1:14" hidden="1" x14ac:dyDescent="0.25">
      <c r="A259" s="69">
        <f>Results!A259</f>
        <v>257</v>
      </c>
      <c r="B259" s="94">
        <f>Results!DA259</f>
        <v>44306</v>
      </c>
      <c r="C259" s="72" t="str">
        <f>Results!D259</f>
        <v>Wurzburger Kickers</v>
      </c>
      <c r="D259" s="72" t="str">
        <f>Results!G259</f>
        <v>Darmstadt 98</v>
      </c>
      <c r="E259" s="132">
        <f>Results!H259</f>
        <v>1</v>
      </c>
      <c r="F259" s="132">
        <f>Results!I259</f>
        <v>3</v>
      </c>
      <c r="G259" s="80" t="str">
        <f>Results!AX259</f>
        <v>63/25</v>
      </c>
      <c r="H259" s="365">
        <f>Results!$AS259</f>
        <v>0.28199446151019913</v>
      </c>
      <c r="I259" s="366">
        <f>Results!BB259</f>
        <v>73</v>
      </c>
      <c r="J259" s="367">
        <f>Results!BC259</f>
        <v>25</v>
      </c>
      <c r="K259" s="365">
        <f>Results!$BG259</f>
        <v>0.24271980325303222</v>
      </c>
      <c r="L259" s="187">
        <f t="shared" si="3"/>
        <v>6.7572831396848027E-2</v>
      </c>
      <c r="M259" s="83">
        <f>IF(AND(B259&gt;=ExFrom,B259&lt;=ExTo),0,IF(AND(L259&gt;Risk/2,H259&gt;DFactor,Results!F259&gt;Start,Results!C259&lt;=(Rounds-End),Results!F259&lt;=(Rounds-End)),ROUND(Stake*H259,0),0))</f>
        <v>0</v>
      </c>
      <c r="N259" s="368">
        <f>IFERROR(IF(Results!J259="",0,IF(Results!J259=2,M259*I259/J259,-M259)),0)</f>
        <v>0</v>
      </c>
    </row>
    <row r="260" spans="1:14" hidden="1" x14ac:dyDescent="0.25">
      <c r="A260" s="69">
        <f>Results!A260</f>
        <v>258</v>
      </c>
      <c r="B260" s="94">
        <f>Results!DA260</f>
        <v>44307</v>
      </c>
      <c r="C260" s="72" t="str">
        <f>Results!D260</f>
        <v>Fortuna Dusseldorf</v>
      </c>
      <c r="D260" s="72" t="str">
        <f>Results!G260</f>
        <v>St Pauli</v>
      </c>
      <c r="E260" s="132">
        <f>Results!H260</f>
        <v>2</v>
      </c>
      <c r="F260" s="132">
        <f>Results!I260</f>
        <v>0</v>
      </c>
      <c r="G260" s="80" t="str">
        <f>Results!AX260</f>
        <v>12/5</v>
      </c>
      <c r="H260" s="365">
        <f>Results!$AS260</f>
        <v>0.29080481822390775</v>
      </c>
      <c r="I260" s="366">
        <f>Results!BB260</f>
        <v>49</v>
      </c>
      <c r="J260" s="367">
        <f>Results!BC260</f>
        <v>20</v>
      </c>
      <c r="K260" s="365">
        <f>Results!$BG260</f>
        <v>0.27590311253942751</v>
      </c>
      <c r="L260" s="187">
        <f t="shared" ref="L260:L323" si="4">IFERROR((1+H260)*0.5*(H260*(I260+J260)/J260-1),0)</f>
        <v>2.1147402956509871E-3</v>
      </c>
      <c r="M260" s="83">
        <f>IF(AND(B260&gt;=ExFrom,B260&lt;=ExTo),0,IF(AND(L260&gt;Risk/2,H260&gt;DFactor,Results!F260&gt;Start,Results!C260&lt;=(Rounds-End),Results!F260&lt;=(Rounds-End)),ROUND(Stake*H260,0),0))</f>
        <v>0</v>
      </c>
      <c r="N260" s="368">
        <f>IFERROR(IF(Results!J260="",0,IF(Results!J260=2,M260*I260/J260,-M260)),0)</f>
        <v>0</v>
      </c>
    </row>
    <row r="261" spans="1:14" hidden="1" x14ac:dyDescent="0.25">
      <c r="A261" s="69">
        <f>Results!A261</f>
        <v>259</v>
      </c>
      <c r="B261" s="94">
        <f>Results!DA261</f>
        <v>44307</v>
      </c>
      <c r="C261" s="72" t="str">
        <f>Results!D261</f>
        <v>Hannover 96</v>
      </c>
      <c r="D261" s="72" t="str">
        <f>Results!G261</f>
        <v>Jahn Regensburg</v>
      </c>
      <c r="E261" s="132">
        <f>Results!H261</f>
        <v>3</v>
      </c>
      <c r="F261" s="132">
        <f>Results!I261</f>
        <v>1</v>
      </c>
      <c r="G261" s="80" t="str">
        <f>Results!AX261</f>
        <v>62/25</v>
      </c>
      <c r="H261" s="365">
        <f>Results!$AS261</f>
        <v>0.28582093695679167</v>
      </c>
      <c r="I261" s="366">
        <f>Results!BB261</f>
        <v>66</v>
      </c>
      <c r="J261" s="367">
        <f>Results!BC261</f>
        <v>25</v>
      </c>
      <c r="K261" s="365">
        <f>Results!$BG261</f>
        <v>0.26163164435809899</v>
      </c>
      <c r="L261" s="187">
        <f t="shared" si="4"/>
        <v>2.5966003348167142E-2</v>
      </c>
      <c r="M261" s="83">
        <f>IF(AND(B261&gt;=ExFrom,B261&lt;=ExTo),0,IF(AND(L261&gt;Risk/2,H261&gt;DFactor,Results!F261&gt;Start,Results!C261&lt;=(Rounds-End),Results!F261&lt;=(Rounds-End)),ROUND(Stake*H261,0),0))</f>
        <v>0</v>
      </c>
      <c r="N261" s="368">
        <f>IFERROR(IF(Results!J261="",0,IF(Results!J261=2,M261*I261/J261,-M261)),0)</f>
        <v>0</v>
      </c>
    </row>
    <row r="262" spans="1:14" hidden="1" x14ac:dyDescent="0.25">
      <c r="A262" s="69">
        <f>Results!A262</f>
        <v>260</v>
      </c>
      <c r="B262" s="94">
        <f>Results!DA262</f>
        <v>44307</v>
      </c>
      <c r="C262" s="72" t="str">
        <f>Results!D262</f>
        <v>Heidenheim</v>
      </c>
      <c r="D262" s="72" t="str">
        <f>Results!G262</f>
        <v>Bochum</v>
      </c>
      <c r="E262" s="132">
        <f>Results!H262</f>
        <v>0</v>
      </c>
      <c r="F262" s="132">
        <f>Results!I262</f>
        <v>2</v>
      </c>
      <c r="G262" s="80" t="str">
        <f>Results!AX262</f>
        <v>62/25</v>
      </c>
      <c r="H262" s="365">
        <f>Results!$AS262</f>
        <v>0.2865758263303072</v>
      </c>
      <c r="I262" s="366">
        <f>Results!BB262</f>
        <v>58</v>
      </c>
      <c r="J262" s="367">
        <f>Results!BC262</f>
        <v>25</v>
      </c>
      <c r="K262" s="365">
        <f>Results!$BG262</f>
        <v>0.28644105998647651</v>
      </c>
      <c r="L262" s="187">
        <f t="shared" si="4"/>
        <v>-3.1243372423592354E-2</v>
      </c>
      <c r="M262" s="83">
        <f>IF(AND(B262&gt;=ExFrom,B262&lt;=ExTo),0,IF(AND(L262&gt;Risk/2,H262&gt;DFactor,Results!F262&gt;Start,Results!C262&lt;=(Rounds-End),Results!F262&lt;=(Rounds-End)),ROUND(Stake*H262,0),0))</f>
        <v>0</v>
      </c>
      <c r="N262" s="368">
        <f>IFERROR(IF(Results!J262="",0,IF(Results!J262=2,M262*I262/J262,-M262)),0)</f>
        <v>0</v>
      </c>
    </row>
    <row r="263" spans="1:14" x14ac:dyDescent="0.25">
      <c r="A263" s="69">
        <f>Results!A263</f>
        <v>261</v>
      </c>
      <c r="B263" s="94">
        <f>Results!DA263</f>
        <v>44307</v>
      </c>
      <c r="C263" s="72" t="str">
        <f>Results!D263</f>
        <v>Paderborn 07</v>
      </c>
      <c r="D263" s="72" t="str">
        <f>Results!G263</f>
        <v>Osnabruck</v>
      </c>
      <c r="E263" s="132">
        <f>Results!H263</f>
        <v>2</v>
      </c>
      <c r="F263" s="132">
        <f>Results!I263</f>
        <v>2</v>
      </c>
      <c r="G263" s="80" t="str">
        <f>Results!AX263</f>
        <v>59/25</v>
      </c>
      <c r="H263" s="365">
        <f>Results!$AS263</f>
        <v>0.29690753910435863</v>
      </c>
      <c r="I263" s="366">
        <f>Results!BB263</f>
        <v>73</v>
      </c>
      <c r="J263" s="367">
        <f>Results!BC263</f>
        <v>25</v>
      </c>
      <c r="K263" s="365">
        <f>Results!$BG263</f>
        <v>0.24294430057499014</v>
      </c>
      <c r="L263" s="187">
        <f t="shared" si="4"/>
        <v>0.10626701717529591</v>
      </c>
      <c r="M263" s="83">
        <f>IF(AND(B263&gt;=ExFrom,B263&lt;=ExTo),0,IF(AND(L263&gt;Risk/2,H263&gt;DFactor,Results!F263&gt;Start,Results!C263&lt;=(Rounds-End),Results!F263&lt;=(Rounds-End)),ROUND(Stake*H263,0),0))</f>
        <v>30</v>
      </c>
      <c r="N263" s="368">
        <f>IFERROR(IF(Results!J263="",0,IF(Results!J263=2,M263*I263/J263,-M263)),0)</f>
        <v>87.6</v>
      </c>
    </row>
    <row r="264" spans="1:14" x14ac:dyDescent="0.25">
      <c r="A264" s="69">
        <f>Results!A264</f>
        <v>262</v>
      </c>
      <c r="B264" s="94">
        <f>Results!DA264</f>
        <v>44308</v>
      </c>
      <c r="C264" s="72" t="str">
        <f>Results!D264</f>
        <v>Sandhausen</v>
      </c>
      <c r="D264" s="72" t="str">
        <f>Results!G264</f>
        <v>Hamburger</v>
      </c>
      <c r="E264" s="132">
        <f>Results!H264</f>
        <v>2</v>
      </c>
      <c r="F264" s="132">
        <f>Results!I264</f>
        <v>1</v>
      </c>
      <c r="G264" s="80" t="str">
        <f>Results!AX264</f>
        <v>9/4</v>
      </c>
      <c r="H264" s="365">
        <f>Results!$AS264</f>
        <v>0.30640506179728161</v>
      </c>
      <c r="I264" s="366">
        <f>Results!BB264</f>
        <v>31</v>
      </c>
      <c r="J264" s="367">
        <f>Results!BC264</f>
        <v>10</v>
      </c>
      <c r="K264" s="365">
        <f>Results!$BG264</f>
        <v>0.23646600259852749</v>
      </c>
      <c r="L264" s="187">
        <f t="shared" si="4"/>
        <v>0.16739017267052819</v>
      </c>
      <c r="M264" s="83">
        <f>IF(AND(B264&gt;=ExFrom,B264&lt;=ExTo),0,IF(AND(L264&gt;Risk/2,H264&gt;DFactor,Results!F264&gt;Start,Results!C264&lt;=(Rounds-End),Results!F264&lt;=(Rounds-End)),ROUND(Stake*H264,0),0))</f>
        <v>31</v>
      </c>
      <c r="N264" s="368">
        <f>IFERROR(IF(Results!J264="",0,IF(Results!J264=2,M264*I264/J264,-M264)),0)</f>
        <v>-31</v>
      </c>
    </row>
    <row r="265" spans="1:14" hidden="1" x14ac:dyDescent="0.25">
      <c r="A265" s="69">
        <f>Results!A265</f>
        <v>263</v>
      </c>
      <c r="B265" s="94">
        <f>Results!DA265</f>
        <v>44309</v>
      </c>
      <c r="C265" s="72" t="str">
        <f>Results!D265</f>
        <v>Eintracht Braunschweig</v>
      </c>
      <c r="D265" s="72" t="str">
        <f>Results!G265</f>
        <v>Erzgebirge Aue</v>
      </c>
      <c r="E265" s="132">
        <f>Results!H265</f>
        <v>0</v>
      </c>
      <c r="F265" s="132">
        <f>Results!I265</f>
        <v>2</v>
      </c>
      <c r="G265" s="80" t="str">
        <f>Results!AX265</f>
        <v>61/25</v>
      </c>
      <c r="H265" s="365">
        <f>Results!$AS265</f>
        <v>0.29047916985817879</v>
      </c>
      <c r="I265" s="366">
        <f>Results!BB265</f>
        <v>12</v>
      </c>
      <c r="J265" s="367">
        <f>Results!BC265</f>
        <v>5</v>
      </c>
      <c r="K265" s="365">
        <f>Results!$BG265</f>
        <v>0.27979766044894089</v>
      </c>
      <c r="L265" s="187">
        <f t="shared" si="4"/>
        <v>-7.982144363641093E-3</v>
      </c>
      <c r="M265" s="83">
        <f>IF(AND(B265&gt;=ExFrom,B265&lt;=ExTo),0,IF(AND(L265&gt;Risk/2,H265&gt;DFactor,Results!F265&gt;Start,Results!C265&lt;=(Rounds-End),Results!F265&lt;=(Rounds-End)),ROUND(Stake*H265,0),0))</f>
        <v>0</v>
      </c>
      <c r="N265" s="368">
        <f>IFERROR(IF(Results!J265="",0,IF(Results!J265=2,M265*I265/J265,-M265)),0)</f>
        <v>0</v>
      </c>
    </row>
    <row r="266" spans="1:14" hidden="1" x14ac:dyDescent="0.25">
      <c r="A266" s="69">
        <f>Results!A266</f>
        <v>264</v>
      </c>
      <c r="B266" s="94">
        <f>Results!DA266</f>
        <v>44309</v>
      </c>
      <c r="C266" s="72" t="str">
        <f>Results!D266</f>
        <v>Karlsruher</v>
      </c>
      <c r="D266" s="72" t="str">
        <f>Results!G266</f>
        <v>Wurzburger Kickers</v>
      </c>
      <c r="E266" s="132">
        <f>Results!H266</f>
        <v>2</v>
      </c>
      <c r="F266" s="132">
        <f>Results!I266</f>
        <v>2</v>
      </c>
      <c r="G266" s="80" t="str">
        <f>Results!AX266</f>
        <v>3/1</v>
      </c>
      <c r="H266" s="365">
        <f>Results!$AS266</f>
        <v>0.24790670630100586</v>
      </c>
      <c r="I266" s="366">
        <f>Results!BB266</f>
        <v>63</v>
      </c>
      <c r="J266" s="367">
        <f>Results!BC266</f>
        <v>20</v>
      </c>
      <c r="K266" s="365">
        <f>Results!$BG266</f>
        <v>0.22947383956903547</v>
      </c>
      <c r="L266" s="187">
        <f t="shared" si="4"/>
        <v>1.7977862609286507E-2</v>
      </c>
      <c r="M266" s="83">
        <f>IF(AND(B266&gt;=ExFrom,B266&lt;=ExTo),0,IF(AND(L266&gt;Risk/2,H266&gt;DFactor,Results!F266&gt;Start,Results!C266&lt;=(Rounds-End),Results!F266&lt;=(Rounds-End)),ROUND(Stake*H266,0),0))</f>
        <v>0</v>
      </c>
      <c r="N266" s="368">
        <f>IFERROR(IF(Results!J266="",0,IF(Results!J266=2,M266*I266/J266,-M266)),0)</f>
        <v>0</v>
      </c>
    </row>
    <row r="267" spans="1:14" hidden="1" x14ac:dyDescent="0.25">
      <c r="A267" s="69">
        <f>Results!A267</f>
        <v>265</v>
      </c>
      <c r="B267" s="94">
        <f>Results!DA267</f>
        <v>44310</v>
      </c>
      <c r="C267" s="72" t="str">
        <f>Results!D267</f>
        <v>Nurnberg</v>
      </c>
      <c r="D267" s="72" t="str">
        <f>Results!G267</f>
        <v>Heidenheim</v>
      </c>
      <c r="E267" s="132">
        <f>Results!H267</f>
        <v>3</v>
      </c>
      <c r="F267" s="132">
        <f>Results!I267</f>
        <v>1</v>
      </c>
      <c r="G267" s="80" t="str">
        <f>Results!AX267</f>
        <v>12/5</v>
      </c>
      <c r="H267" s="365">
        <f>Results!$AS267</f>
        <v>0.2907234123065362</v>
      </c>
      <c r="I267" s="366">
        <f>Results!BB267</f>
        <v>61</v>
      </c>
      <c r="J267" s="367">
        <f>Results!BC267</f>
        <v>25</v>
      </c>
      <c r="K267" s="365">
        <f>Results!$BG267</f>
        <v>0.27716999828875477</v>
      </c>
      <c r="L267" s="187">
        <f t="shared" si="4"/>
        <v>5.7139250602971849E-5</v>
      </c>
      <c r="M267" s="83">
        <f>IF(AND(B267&gt;=ExFrom,B267&lt;=ExTo),0,IF(AND(L267&gt;Risk/2,H267&gt;DFactor,Results!F267&gt;Start,Results!C267&lt;=(Rounds-End),Results!F267&lt;=(Rounds-End)),ROUND(Stake*H267,0),0))</f>
        <v>0</v>
      </c>
      <c r="N267" s="368">
        <f>IFERROR(IF(Results!J267="",0,IF(Results!J267=2,M267*I267/J267,-M267)),0)</f>
        <v>0</v>
      </c>
    </row>
    <row r="268" spans="1:14" hidden="1" x14ac:dyDescent="0.25">
      <c r="A268" s="69">
        <f>Results!A268</f>
        <v>266</v>
      </c>
      <c r="B268" s="94">
        <f>Results!DA268</f>
        <v>44310</v>
      </c>
      <c r="C268" s="72" t="str">
        <f>Results!D268</f>
        <v>Osnabruck</v>
      </c>
      <c r="D268" s="72" t="str">
        <f>Results!G268</f>
        <v>Holstein Kiel</v>
      </c>
      <c r="E268" s="132">
        <f>Results!H268</f>
        <v>1</v>
      </c>
      <c r="F268" s="132">
        <f>Results!I268</f>
        <v>3</v>
      </c>
      <c r="G268" s="80" t="str">
        <f>Results!AX268</f>
        <v>12/5</v>
      </c>
      <c r="H268" s="365">
        <f>Results!$AS268</f>
        <v>0.29226176046059099</v>
      </c>
      <c r="I268" s="366">
        <f>Results!BB268</f>
        <v>11</v>
      </c>
      <c r="J268" s="367">
        <f>Results!BC268</f>
        <v>4</v>
      </c>
      <c r="K268" s="365">
        <f>Results!$BG268</f>
        <v>0.25395737354736897</v>
      </c>
      <c r="L268" s="187">
        <f t="shared" si="4"/>
        <v>6.2016676809919825E-2</v>
      </c>
      <c r="M268" s="83">
        <f>IF(AND(B268&gt;=ExFrom,B268&lt;=ExTo),0,IF(AND(L268&gt;Risk/2,H268&gt;DFactor,Results!F268&gt;Start,Results!C268&lt;=(Rounds-End),Results!F268&lt;=(Rounds-End)),ROUND(Stake*H268,0),0))</f>
        <v>0</v>
      </c>
      <c r="N268" s="368">
        <f>IFERROR(IF(Results!J268="",0,IF(Results!J268=2,M268*I268/J268,-M268)),0)</f>
        <v>0</v>
      </c>
    </row>
    <row r="269" spans="1:14" hidden="1" x14ac:dyDescent="0.25">
      <c r="A269" s="69">
        <f>Results!A269</f>
        <v>267</v>
      </c>
      <c r="B269" s="94">
        <f>Results!DA269</f>
        <v>44310</v>
      </c>
      <c r="C269" s="72" t="str">
        <f>Results!D269</f>
        <v>Paderborn 07</v>
      </c>
      <c r="D269" s="72" t="str">
        <f>Results!G269</f>
        <v>Fortuna Dusseldorf</v>
      </c>
      <c r="E269" s="132">
        <f>Results!H269</f>
        <v>2</v>
      </c>
      <c r="F269" s="132">
        <f>Results!I269</f>
        <v>1</v>
      </c>
      <c r="G269" s="80" t="str">
        <f>Results!AX269</f>
        <v>64/25</v>
      </c>
      <c r="H269" s="365">
        <f>Results!$AS269</f>
        <v>0.27798207575415101</v>
      </c>
      <c r="I269" s="366">
        <f>Results!BB269</f>
        <v>13</v>
      </c>
      <c r="J269" s="367">
        <f>Results!BC269</f>
        <v>5</v>
      </c>
      <c r="K269" s="365">
        <f>Results!$BG269</f>
        <v>0.26445123755053745</v>
      </c>
      <c r="L269" s="187">
        <f t="shared" si="4"/>
        <v>4.6996047345220014E-4</v>
      </c>
      <c r="M269" s="83">
        <f>IF(AND(B269&gt;=ExFrom,B269&lt;=ExTo),0,IF(AND(L269&gt;Risk/2,H269&gt;DFactor,Results!F269&gt;Start,Results!C269&lt;=(Rounds-End),Results!F269&lt;=(Rounds-End)),ROUND(Stake*H269,0),0))</f>
        <v>0</v>
      </c>
      <c r="N269" s="368">
        <f>IFERROR(IF(Results!J269="",0,IF(Results!J269=2,M269*I269/J269,-M269)),0)</f>
        <v>0</v>
      </c>
    </row>
    <row r="270" spans="1:14" x14ac:dyDescent="0.25">
      <c r="A270" s="69">
        <f>Results!A270</f>
        <v>268</v>
      </c>
      <c r="B270" s="94">
        <f>Results!DA270</f>
        <v>44311</v>
      </c>
      <c r="C270" s="72" t="str">
        <f>Results!D270</f>
        <v>Jahn Regensburg</v>
      </c>
      <c r="D270" s="72" t="str">
        <f>Results!G270</f>
        <v>Hamburger</v>
      </c>
      <c r="E270" s="132">
        <f>Results!H270</f>
        <v>1</v>
      </c>
      <c r="F270" s="132">
        <f>Results!I270</f>
        <v>1</v>
      </c>
      <c r="G270" s="80" t="str">
        <f>Results!AX270</f>
        <v>11/5</v>
      </c>
      <c r="H270" s="365">
        <f>Results!$AS270</f>
        <v>0.30971095335816828</v>
      </c>
      <c r="I270" s="366">
        <f>Results!BB270</f>
        <v>72</v>
      </c>
      <c r="J270" s="367">
        <f>Results!BC270</f>
        <v>25</v>
      </c>
      <c r="K270" s="365">
        <f>Results!$BG270</f>
        <v>0.24549737449084749</v>
      </c>
      <c r="L270" s="187">
        <f t="shared" si="4"/>
        <v>0.13207026961801177</v>
      </c>
      <c r="M270" s="83">
        <f>IF(AND(B270&gt;=ExFrom,B270&lt;=ExTo),0,IF(AND(L270&gt;Risk/2,H270&gt;DFactor,Results!F270&gt;Start,Results!C270&lt;=(Rounds-End),Results!F270&lt;=(Rounds-End)),ROUND(Stake*H270,0),0))</f>
        <v>31</v>
      </c>
      <c r="N270" s="368">
        <f>IFERROR(IF(Results!J270="",0,IF(Results!J270=2,M270*I270/J270,-M270)),0)</f>
        <v>89.28</v>
      </c>
    </row>
    <row r="271" spans="1:14" hidden="1" x14ac:dyDescent="0.25">
      <c r="A271" s="69">
        <f>Results!A271</f>
        <v>269</v>
      </c>
      <c r="B271" s="94">
        <f>Results!DA271</f>
        <v>44311</v>
      </c>
      <c r="C271" s="72" t="str">
        <f>Results!D271</f>
        <v>Sandhausen</v>
      </c>
      <c r="D271" s="72" t="str">
        <f>Results!G271</f>
        <v>Hannover 96</v>
      </c>
      <c r="E271" s="132">
        <f>Results!H271</f>
        <v>4</v>
      </c>
      <c r="F271" s="132">
        <f>Results!I271</f>
        <v>2</v>
      </c>
      <c r="G271" s="80" t="str">
        <f>Results!AX271</f>
        <v>66/25</v>
      </c>
      <c r="H271" s="365">
        <f>Results!$AS271</f>
        <v>0.27390663275261251</v>
      </c>
      <c r="I271" s="366">
        <f>Results!BB271</f>
        <v>64</v>
      </c>
      <c r="J271" s="367">
        <f>Results!BC271</f>
        <v>25</v>
      </c>
      <c r="K271" s="365">
        <f>Results!$BG271</f>
        <v>0.26713882477761197</v>
      </c>
      <c r="L271" s="187">
        <f t="shared" si="4"/>
        <v>-1.5855288707399356E-2</v>
      </c>
      <c r="M271" s="83">
        <f>IF(AND(B271&gt;=ExFrom,B271&lt;=ExTo),0,IF(AND(L271&gt;Risk/2,H271&gt;DFactor,Results!F271&gt;Start,Results!C271&lt;=(Rounds-End),Results!F271&lt;=(Rounds-End)),ROUND(Stake*H271,0),0))</f>
        <v>0</v>
      </c>
      <c r="N271" s="368">
        <f>IFERROR(IF(Results!J271="",0,IF(Results!J271=2,M271*I271/J271,-M271)),0)</f>
        <v>0</v>
      </c>
    </row>
    <row r="272" spans="1:14" x14ac:dyDescent="0.25">
      <c r="A272" s="69">
        <f>Results!A272</f>
        <v>270</v>
      </c>
      <c r="B272" s="94">
        <f>Results!DA272</f>
        <v>44311</v>
      </c>
      <c r="C272" s="72" t="str">
        <f>Results!D272</f>
        <v>St Pauli</v>
      </c>
      <c r="D272" s="72" t="str">
        <f>Results!G272</f>
        <v>Greuther Furth</v>
      </c>
      <c r="E272" s="132">
        <f>Results!H272</f>
        <v>2</v>
      </c>
      <c r="F272" s="132">
        <f>Results!I272</f>
        <v>1</v>
      </c>
      <c r="G272" s="80" t="str">
        <f>Results!AX272</f>
        <v>9/4</v>
      </c>
      <c r="H272" s="365">
        <f>Results!$AS272</f>
        <v>0.30725309790585376</v>
      </c>
      <c r="I272" s="366">
        <f>Results!BB272</f>
        <v>68</v>
      </c>
      <c r="J272" s="367">
        <f>Results!BC272</f>
        <v>25</v>
      </c>
      <c r="K272" s="365">
        <f>Results!$BG272</f>
        <v>0.25564650393816368</v>
      </c>
      <c r="L272" s="187">
        <f t="shared" si="4"/>
        <v>9.3456520233265297E-2</v>
      </c>
      <c r="M272" s="83">
        <f>IF(AND(B272&gt;=ExFrom,B272&lt;=ExTo),0,IF(AND(L272&gt;Risk/2,H272&gt;DFactor,Results!F272&gt;Start,Results!C272&lt;=(Rounds-End),Results!F272&lt;=(Rounds-End)),ROUND(Stake*H272,0),0))</f>
        <v>31</v>
      </c>
      <c r="N272" s="368">
        <f>IFERROR(IF(Results!J272="",0,IF(Results!J272=2,M272*I272/J272,-M272)),0)</f>
        <v>-31</v>
      </c>
    </row>
    <row r="273" spans="1:14" hidden="1" x14ac:dyDescent="0.25">
      <c r="A273" s="69">
        <f>Results!A273</f>
        <v>271</v>
      </c>
      <c r="B273" s="94">
        <f>Results!DA273</f>
        <v>44312</v>
      </c>
      <c r="C273" s="72" t="str">
        <f>Results!D273</f>
        <v>Darmstadt 98</v>
      </c>
      <c r="D273" s="72" t="str">
        <f>Results!G273</f>
        <v>Bochum</v>
      </c>
      <c r="E273" s="132">
        <f>Results!H273</f>
        <v>3</v>
      </c>
      <c r="F273" s="132">
        <f>Results!I273</f>
        <v>1</v>
      </c>
      <c r="G273" s="80" t="str">
        <f>Results!AX273</f>
        <v>68/25</v>
      </c>
      <c r="H273" s="365">
        <f>Results!$AS273</f>
        <v>0.26688114556167758</v>
      </c>
      <c r="I273" s="366">
        <f>Results!BB273</f>
        <v>68</v>
      </c>
      <c r="J273" s="367">
        <f>Results!BC273</f>
        <v>25</v>
      </c>
      <c r="K273" s="365">
        <f>Results!$BG273</f>
        <v>0.25592152844744454</v>
      </c>
      <c r="L273" s="187">
        <f t="shared" si="4"/>
        <v>-4.5621267433756819E-3</v>
      </c>
      <c r="M273" s="83">
        <f>IF(AND(B273&gt;=ExFrom,B273&lt;=ExTo),0,IF(AND(L273&gt;Risk/2,H273&gt;DFactor,Results!F273&gt;Start,Results!C273&lt;=(Rounds-End),Results!F273&lt;=(Rounds-End)),ROUND(Stake*H273,0),0))</f>
        <v>0</v>
      </c>
      <c r="N273" s="368">
        <f>IFERROR(IF(Results!J273="",0,IF(Results!J273=2,M273*I273/J273,-M273)),0)</f>
        <v>0</v>
      </c>
    </row>
    <row r="274" spans="1:14" hidden="1" x14ac:dyDescent="0.25">
      <c r="A274" s="69">
        <f>Results!A274</f>
        <v>272</v>
      </c>
      <c r="B274" s="94">
        <f>Results!DA274</f>
        <v>44312</v>
      </c>
      <c r="C274" s="72" t="str">
        <f>Results!D274</f>
        <v>Karlsruher</v>
      </c>
      <c r="D274" s="72" t="str">
        <f>Results!G274</f>
        <v>Erzgebirge Aue</v>
      </c>
      <c r="E274" s="132">
        <f>Results!H274</f>
        <v>0</v>
      </c>
      <c r="F274" s="132">
        <f>Results!I274</f>
        <v>0</v>
      </c>
      <c r="G274" s="80" t="str">
        <f>Results!AX274</f>
        <v>63/25</v>
      </c>
      <c r="H274" s="365">
        <f>Results!$AS274</f>
        <v>0.28107745340672619</v>
      </c>
      <c r="I274" s="366">
        <f>Results!BB274</f>
        <v>71</v>
      </c>
      <c r="J274" s="367">
        <f>Results!BC274</f>
        <v>25</v>
      </c>
      <c r="K274" s="365">
        <f>Results!$BG274</f>
        <v>0.24878795611125284</v>
      </c>
      <c r="L274" s="187">
        <f t="shared" si="4"/>
        <v>5.081869067968299E-2</v>
      </c>
      <c r="M274" s="83">
        <f>IF(AND(B274&gt;=ExFrom,B274&lt;=ExTo),0,IF(AND(L274&gt;Risk/2,H274&gt;DFactor,Results!F274&gt;Start,Results!C274&lt;=(Rounds-End),Results!F274&lt;=(Rounds-End)),ROUND(Stake*H274,0),0))</f>
        <v>0</v>
      </c>
      <c r="N274" s="368">
        <f>IFERROR(IF(Results!J274="",0,IF(Results!J274=2,M274*I274/J274,-M274)),0)</f>
        <v>0</v>
      </c>
    </row>
    <row r="275" spans="1:14" hidden="1" x14ac:dyDescent="0.25">
      <c r="A275" s="69">
        <f>Results!A275</f>
        <v>273</v>
      </c>
      <c r="B275" s="94">
        <f>Results!DA275</f>
        <v>44313</v>
      </c>
      <c r="C275" s="72" t="str">
        <f>Results!D275</f>
        <v>Nurnberg</v>
      </c>
      <c r="D275" s="72" t="str">
        <f>Results!G275</f>
        <v>Holstein Kiel</v>
      </c>
      <c r="E275" s="132">
        <f>Results!H275</f>
        <v>1</v>
      </c>
      <c r="F275" s="132">
        <f>Results!I275</f>
        <v>1</v>
      </c>
      <c r="G275" s="80" t="str">
        <f>Results!AX275</f>
        <v>12/5</v>
      </c>
      <c r="H275" s="365">
        <f>Results!$AS275</f>
        <v>0.29129499057098052</v>
      </c>
      <c r="I275" s="366">
        <f>Results!BB275</f>
        <v>133</v>
      </c>
      <c r="J275" s="367">
        <f>Results!BC275</f>
        <v>50</v>
      </c>
      <c r="K275" s="365">
        <f>Results!$BG275</f>
        <v>0.26011724153743859</v>
      </c>
      <c r="L275" s="187">
        <f t="shared" si="4"/>
        <v>4.2702909362502157E-2</v>
      </c>
      <c r="M275" s="83">
        <f>IF(AND(B275&gt;=ExFrom,B275&lt;=ExTo),0,IF(AND(L275&gt;Risk/2,H275&gt;DFactor,Results!F275&gt;Start,Results!C275&lt;=(Rounds-End),Results!F275&lt;=(Rounds-End)),ROUND(Stake*H275,0),0))</f>
        <v>0</v>
      </c>
      <c r="N275" s="368">
        <f>IFERROR(IF(Results!J275="",0,IF(Results!J275=2,M275*I275/J275,-M275)),0)</f>
        <v>0</v>
      </c>
    </row>
    <row r="276" spans="1:14" hidden="1" x14ac:dyDescent="0.25">
      <c r="A276" s="69">
        <f>Results!A276</f>
        <v>274</v>
      </c>
      <c r="B276" s="94">
        <f>Results!DA276</f>
        <v>44314</v>
      </c>
      <c r="C276" s="72" t="str">
        <f>Results!D276</f>
        <v>Greuther Furth</v>
      </c>
      <c r="D276" s="72" t="str">
        <f>Results!G276</f>
        <v>Sandhausen</v>
      </c>
      <c r="E276" s="132">
        <f>Results!H276</f>
        <v>3</v>
      </c>
      <c r="F276" s="132">
        <f>Results!I276</f>
        <v>2</v>
      </c>
      <c r="G276" s="80" t="str">
        <f>Results!AX276</f>
        <v>63/25</v>
      </c>
      <c r="H276" s="365">
        <f>Results!$AS276</f>
        <v>0.28285371143878058</v>
      </c>
      <c r="I276" s="366">
        <f>Results!BB276</f>
        <v>63</v>
      </c>
      <c r="J276" s="367">
        <f>Results!BC276</f>
        <v>20</v>
      </c>
      <c r="K276" s="365">
        <f>Results!$BG276</f>
        <v>0.22971267354666267</v>
      </c>
      <c r="L276" s="187">
        <f t="shared" si="4"/>
        <v>0.11150750632106726</v>
      </c>
      <c r="M276" s="83">
        <f>IF(AND(B276&gt;=ExFrom,B276&lt;=ExTo),0,IF(AND(L276&gt;Risk/2,H276&gt;DFactor,Results!F276&gt;Start,Results!C276&lt;=(Rounds-End),Results!F276&lt;=(Rounds-End)),ROUND(Stake*H276,0),0))</f>
        <v>0</v>
      </c>
      <c r="N276" s="368">
        <f>IFERROR(IF(Results!J276="",0,IF(Results!J276=2,M276*I276/J276,-M276)),0)</f>
        <v>0</v>
      </c>
    </row>
    <row r="277" spans="1:14" x14ac:dyDescent="0.25">
      <c r="A277" s="69">
        <f>Results!A277</f>
        <v>275</v>
      </c>
      <c r="B277" s="94">
        <f>Results!DA277</f>
        <v>44315</v>
      </c>
      <c r="C277" s="72" t="str">
        <f>Results!D277</f>
        <v>Hamburger</v>
      </c>
      <c r="D277" s="72" t="str">
        <f>Results!G277</f>
        <v>Karlsruher</v>
      </c>
      <c r="E277" s="132">
        <f>Results!H277</f>
        <v>1</v>
      </c>
      <c r="F277" s="132">
        <f>Results!I277</f>
        <v>1</v>
      </c>
      <c r="G277" s="80" t="str">
        <f>Results!AX277</f>
        <v>58/25</v>
      </c>
      <c r="H277" s="365">
        <f>Results!$AS277</f>
        <v>0.29856039122606687</v>
      </c>
      <c r="I277" s="366">
        <f>Results!BB277</f>
        <v>17</v>
      </c>
      <c r="J277" s="367">
        <f>Results!BC277</f>
        <v>5</v>
      </c>
      <c r="K277" s="365">
        <f>Results!$BG277</f>
        <v>0.21657385173453225</v>
      </c>
      <c r="L277" s="187">
        <f t="shared" si="4"/>
        <v>0.20365694094425019</v>
      </c>
      <c r="M277" s="83">
        <f>IF(AND(B277&gt;=ExFrom,B277&lt;=ExTo),0,IF(AND(L277&gt;Risk/2,H277&gt;DFactor,Results!F277&gt;Start,Results!C277&lt;=(Rounds-End),Results!F277&lt;=(Rounds-End)),ROUND(Stake*H277,0),0))</f>
        <v>30</v>
      </c>
      <c r="N277" s="368">
        <f>IFERROR(IF(Results!J277="",0,IF(Results!J277=2,M277*I277/J277,-M277)),0)</f>
        <v>102</v>
      </c>
    </row>
    <row r="278" spans="1:14" x14ac:dyDescent="0.25">
      <c r="A278" s="69">
        <f>Results!A278</f>
        <v>276</v>
      </c>
      <c r="B278" s="94">
        <f>Results!DA278</f>
        <v>44319</v>
      </c>
      <c r="C278" s="72" t="str">
        <f>Results!D278</f>
        <v>Fortuna Dusseldorf</v>
      </c>
      <c r="D278" s="72" t="str">
        <f>Results!G278</f>
        <v>Karlsruher</v>
      </c>
      <c r="E278" s="132">
        <f>Results!H278</f>
        <v>3</v>
      </c>
      <c r="F278" s="132">
        <f>Results!I278</f>
        <v>2</v>
      </c>
      <c r="G278" s="80" t="str">
        <f>Results!AX278</f>
        <v>11/5</v>
      </c>
      <c r="H278" s="365">
        <f>Results!$AS278</f>
        <v>0.31033631721610139</v>
      </c>
      <c r="I278" s="366">
        <f>Results!BB278</f>
        <v>137</v>
      </c>
      <c r="J278" s="367">
        <f>Results!BC278</f>
        <v>50</v>
      </c>
      <c r="K278" s="365">
        <f>Results!$BG278</f>
        <v>0.25464898270953407</v>
      </c>
      <c r="L278" s="187">
        <f t="shared" si="4"/>
        <v>0.10525789228074149</v>
      </c>
      <c r="M278" s="83">
        <f>IF(AND(B278&gt;=ExFrom,B278&lt;=ExTo),0,IF(AND(L278&gt;Risk/2,H278&gt;DFactor,Results!F278&gt;Start,Results!C278&lt;=(Rounds-End),Results!F278&lt;=(Rounds-End)),ROUND(Stake*H278,0),0))</f>
        <v>31</v>
      </c>
      <c r="N278" s="368">
        <f>IFERROR(IF(Results!J278="",0,IF(Results!J278=2,M278*I278/J278,-M278)),0)</f>
        <v>-31</v>
      </c>
    </row>
    <row r="279" spans="1:14" hidden="1" x14ac:dyDescent="0.25">
      <c r="A279" s="69">
        <f>Results!A279</f>
        <v>277</v>
      </c>
      <c r="B279" s="94">
        <f>Results!DA279</f>
        <v>44320</v>
      </c>
      <c r="C279" s="72" t="str">
        <f>Results!D279</f>
        <v>Holstein Kiel</v>
      </c>
      <c r="D279" s="72" t="str">
        <f>Results!G279</f>
        <v>Sandhausen</v>
      </c>
      <c r="E279" s="132">
        <f>Results!H279</f>
        <v>2</v>
      </c>
      <c r="F279" s="132">
        <f>Results!I279</f>
        <v>0</v>
      </c>
      <c r="G279" s="80" t="str">
        <f>Results!AX279</f>
        <v>64/25</v>
      </c>
      <c r="H279" s="365">
        <f>Results!$AS279</f>
        <v>0.28069991893220714</v>
      </c>
      <c r="I279" s="366">
        <f>Results!BB279</f>
        <v>141</v>
      </c>
      <c r="J279" s="367">
        <f>Results!BC279</f>
        <v>50</v>
      </c>
      <c r="K279" s="365">
        <f>Results!$BG279</f>
        <v>0.24947454994060128</v>
      </c>
      <c r="L279" s="187">
        <f t="shared" si="4"/>
        <v>4.6280454667538086E-2</v>
      </c>
      <c r="M279" s="83">
        <f>IF(AND(B279&gt;=ExFrom,B279&lt;=ExTo),0,IF(AND(L279&gt;Risk/2,H279&gt;DFactor,Results!F279&gt;Start,Results!C279&lt;=(Rounds-End),Results!F279&lt;=(Rounds-End)),ROUND(Stake*H279,0),0))</f>
        <v>0</v>
      </c>
      <c r="N279" s="368">
        <f>IFERROR(IF(Results!J279="",0,IF(Results!J279=2,M279*I279/J279,-M279)),0)</f>
        <v>0</v>
      </c>
    </row>
    <row r="280" spans="1:14" hidden="1" x14ac:dyDescent="0.25">
      <c r="A280" s="69">
        <f>Results!A280</f>
        <v>278</v>
      </c>
      <c r="B280" s="94">
        <f>Results!DA280</f>
        <v>44323</v>
      </c>
      <c r="C280" s="72" t="str">
        <f>Results!D280</f>
        <v>Hannover 96</v>
      </c>
      <c r="D280" s="72" t="str">
        <f>Results!G280</f>
        <v>Darmstadt 98</v>
      </c>
      <c r="E280" s="132">
        <f>Results!H280</f>
        <v>1</v>
      </c>
      <c r="F280" s="132">
        <f>Results!I280</f>
        <v>2</v>
      </c>
      <c r="G280" s="80" t="str">
        <f>Results!AX280</f>
        <v>12/5</v>
      </c>
      <c r="H280" s="365">
        <f>Results!$AS280</f>
        <v>0.29072822266838561</v>
      </c>
      <c r="I280" s="366">
        <f>Results!BB280</f>
        <v>72</v>
      </c>
      <c r="J280" s="367">
        <f>Results!BC280</f>
        <v>25</v>
      </c>
      <c r="K280" s="365">
        <f>Results!$BG280</f>
        <v>0.24545842622017738</v>
      </c>
      <c r="L280" s="187">
        <f t="shared" si="4"/>
        <v>8.2623065586956881E-2</v>
      </c>
      <c r="M280" s="83">
        <f>IF(AND(B280&gt;=ExFrom,B280&lt;=ExTo),0,IF(AND(L280&gt;Risk/2,H280&gt;DFactor,Results!F280&gt;Start,Results!C280&lt;=(Rounds-End),Results!F280&lt;=(Rounds-End)),ROUND(Stake*H280,0),0))</f>
        <v>0</v>
      </c>
      <c r="N280" s="368">
        <f>IFERROR(IF(Results!J280="",0,IF(Results!J280=2,M280*I280/J280,-M280)),0)</f>
        <v>0</v>
      </c>
    </row>
    <row r="281" spans="1:14" x14ac:dyDescent="0.25">
      <c r="A281" s="69">
        <f>Results!A281</f>
        <v>279</v>
      </c>
      <c r="B281" s="94">
        <f>Results!DA281</f>
        <v>44323</v>
      </c>
      <c r="C281" s="72" t="str">
        <f>Results!D281</f>
        <v>Holstein Kiel</v>
      </c>
      <c r="D281" s="72" t="str">
        <f>Results!G281</f>
        <v>St Pauli</v>
      </c>
      <c r="E281" s="132">
        <f>Results!H281</f>
        <v>4</v>
      </c>
      <c r="F281" s="132">
        <f>Results!I281</f>
        <v>0</v>
      </c>
      <c r="G281" s="80" t="str">
        <f>Results!AX281</f>
        <v>23/10</v>
      </c>
      <c r="H281" s="365">
        <f>Results!$AS281</f>
        <v>0.30168975566781508</v>
      </c>
      <c r="I281" s="366">
        <f>Results!BB281</f>
        <v>68</v>
      </c>
      <c r="J281" s="367">
        <f>Results!BC281</f>
        <v>25</v>
      </c>
      <c r="K281" s="365">
        <f>Results!$BG281</f>
        <v>0.25600289493036987</v>
      </c>
      <c r="L281" s="187">
        <f t="shared" si="4"/>
        <v>7.9589145843553616E-2</v>
      </c>
      <c r="M281" s="83">
        <f>IF(AND(B281&gt;=ExFrom,B281&lt;=ExTo),0,IF(AND(L281&gt;Risk/2,H281&gt;DFactor,Results!F281&gt;Start,Results!C281&lt;=(Rounds-End),Results!F281&lt;=(Rounds-End)),ROUND(Stake*H281,0),0))</f>
        <v>30</v>
      </c>
      <c r="N281" s="368">
        <f>IFERROR(IF(Results!J281="",0,IF(Results!J281=2,M281*I281/J281,-M281)),0)</f>
        <v>-30</v>
      </c>
    </row>
    <row r="282" spans="1:14" hidden="1" x14ac:dyDescent="0.25">
      <c r="A282" s="69">
        <f>Results!A282</f>
        <v>280</v>
      </c>
      <c r="B282" s="94">
        <f>Results!DA282</f>
        <v>44324</v>
      </c>
      <c r="C282" s="72" t="str">
        <f>Results!D282</f>
        <v>Fortuna Dusseldorf</v>
      </c>
      <c r="D282" s="72" t="str">
        <f>Results!G282</f>
        <v>Eintracht Braunschweig</v>
      </c>
      <c r="E282" s="132">
        <f>Results!H282</f>
        <v>2</v>
      </c>
      <c r="F282" s="132">
        <f>Results!I282</f>
        <v>2</v>
      </c>
      <c r="G282" s="80" t="str">
        <f>Results!AX282</f>
        <v>91/25</v>
      </c>
      <c r="H282" s="365">
        <f>Results!$AS282</f>
        <v>0.21522723567324598</v>
      </c>
      <c r="I282" s="366">
        <f>Results!BB282</f>
        <v>17</v>
      </c>
      <c r="J282" s="367">
        <f>Results!BC282</f>
        <v>5</v>
      </c>
      <c r="K282" s="365">
        <f>Results!$BG282</f>
        <v>0.21628240077623245</v>
      </c>
      <c r="L282" s="187">
        <f t="shared" si="4"/>
        <v>-3.2203620809278515E-2</v>
      </c>
      <c r="M282" s="83">
        <f>IF(AND(B282&gt;=ExFrom,B282&lt;=ExTo),0,IF(AND(L282&gt;Risk/2,H282&gt;DFactor,Results!F282&gt;Start,Results!C282&lt;=(Rounds-End),Results!F282&lt;=(Rounds-End)),ROUND(Stake*H282,0),0))</f>
        <v>0</v>
      </c>
      <c r="N282" s="368">
        <f>IFERROR(IF(Results!J282="",0,IF(Results!J282=2,M282*I282/J282,-M282)),0)</f>
        <v>0</v>
      </c>
    </row>
    <row r="283" spans="1:14" x14ac:dyDescent="0.25">
      <c r="A283" s="69">
        <f>Results!A283</f>
        <v>281</v>
      </c>
      <c r="B283" s="94">
        <f>Results!DA283</f>
        <v>44324</v>
      </c>
      <c r="C283" s="72" t="str">
        <f>Results!D283</f>
        <v>Greuther Furth</v>
      </c>
      <c r="D283" s="72" t="str">
        <f>Results!G283</f>
        <v>Karlsruher</v>
      </c>
      <c r="E283" s="132">
        <f>Results!H283</f>
        <v>2</v>
      </c>
      <c r="F283" s="132">
        <f>Results!I283</f>
        <v>2</v>
      </c>
      <c r="G283" s="80" t="str">
        <f>Results!AX283</f>
        <v>9/4</v>
      </c>
      <c r="H283" s="365">
        <f>Results!$AS283</f>
        <v>0.30547419897190498</v>
      </c>
      <c r="I283" s="366">
        <f>Results!BB283</f>
        <v>16</v>
      </c>
      <c r="J283" s="367">
        <f>Results!BC283</f>
        <v>5</v>
      </c>
      <c r="K283" s="365">
        <f>Results!$BG283</f>
        <v>0.22668366263012535</v>
      </c>
      <c r="L283" s="187">
        <f t="shared" si="4"/>
        <v>0.1847191394538546</v>
      </c>
      <c r="M283" s="83">
        <f>IF(AND(B283&gt;=ExFrom,B283&lt;=ExTo),0,IF(AND(L283&gt;Risk/2,H283&gt;DFactor,Results!F283&gt;Start,Results!C283&lt;=(Rounds-End),Results!F283&lt;=(Rounds-End)),ROUND(Stake*H283,0),0))</f>
        <v>31</v>
      </c>
      <c r="N283" s="368">
        <f>IFERROR(IF(Results!J283="",0,IF(Results!J283=2,M283*I283/J283,-M283)),0)</f>
        <v>99.2</v>
      </c>
    </row>
    <row r="284" spans="1:14" hidden="1" x14ac:dyDescent="0.25">
      <c r="A284" s="69">
        <f>Results!A284</f>
        <v>282</v>
      </c>
      <c r="B284" s="94">
        <f>Results!DA284</f>
        <v>44324</v>
      </c>
      <c r="C284" s="72" t="str">
        <f>Results!D284</f>
        <v>Wurzburger Kickers</v>
      </c>
      <c r="D284" s="72" t="str">
        <f>Results!G284</f>
        <v>Osnabruck</v>
      </c>
      <c r="E284" s="132">
        <f>Results!H284</f>
        <v>1</v>
      </c>
      <c r="F284" s="132">
        <f>Results!I284</f>
        <v>3</v>
      </c>
      <c r="G284" s="80" t="str">
        <f>Results!AX284</f>
        <v>27/10</v>
      </c>
      <c r="H284" s="365">
        <f>Results!$AS284</f>
        <v>0.26977256246946524</v>
      </c>
      <c r="I284" s="366">
        <f>Results!BB284</f>
        <v>64</v>
      </c>
      <c r="J284" s="367">
        <f>Results!BC284</f>
        <v>25</v>
      </c>
      <c r="K284" s="365">
        <f>Results!$BG284</f>
        <v>0.26705383919645831</v>
      </c>
      <c r="L284" s="187">
        <f t="shared" si="4"/>
        <v>-2.5147640917896556E-2</v>
      </c>
      <c r="M284" s="83">
        <f>IF(AND(B284&gt;=ExFrom,B284&lt;=ExTo),0,IF(AND(L284&gt;Risk/2,H284&gt;DFactor,Results!F284&gt;Start,Results!C284&lt;=(Rounds-End),Results!F284&lt;=(Rounds-End)),ROUND(Stake*H284,0),0))</f>
        <v>0</v>
      </c>
      <c r="N284" s="368">
        <f>IFERROR(IF(Results!J284="",0,IF(Results!J284=2,M284*I284/J284,-M284)),0)</f>
        <v>0</v>
      </c>
    </row>
    <row r="285" spans="1:14" hidden="1" x14ac:dyDescent="0.25">
      <c r="A285" s="69">
        <f>Results!A285</f>
        <v>283</v>
      </c>
      <c r="B285" s="94">
        <f>Results!DA285</f>
        <v>44325</v>
      </c>
      <c r="C285" s="72" t="str">
        <f>Results!D285</f>
        <v>Bochum</v>
      </c>
      <c r="D285" s="72" t="str">
        <f>Results!G285</f>
        <v>Jahn Regensburg</v>
      </c>
      <c r="E285" s="132">
        <f>Results!H285</f>
        <v>5</v>
      </c>
      <c r="F285" s="132">
        <f>Results!I285</f>
        <v>1</v>
      </c>
      <c r="G285" s="80" t="str">
        <f>Results!AX285</f>
        <v>64/25</v>
      </c>
      <c r="H285" s="365">
        <f>Results!$AS285</f>
        <v>0.2779926838352863</v>
      </c>
      <c r="I285" s="366">
        <f>Results!BB285</f>
        <v>16</v>
      </c>
      <c r="J285" s="367">
        <f>Results!BC285</f>
        <v>5</v>
      </c>
      <c r="K285" s="365">
        <f>Results!$BG285</f>
        <v>0.22642938280954186</v>
      </c>
      <c r="L285" s="187">
        <f t="shared" si="4"/>
        <v>0.10707615189494356</v>
      </c>
      <c r="M285" s="83">
        <f>IF(AND(B285&gt;=ExFrom,B285&lt;=ExTo),0,IF(AND(L285&gt;Risk/2,H285&gt;DFactor,Results!F285&gt;Start,Results!C285&lt;=(Rounds-End),Results!F285&lt;=(Rounds-End)),ROUND(Stake*H285,0),0))</f>
        <v>0</v>
      </c>
      <c r="N285" s="368">
        <f>IFERROR(IF(Results!J285="",0,IF(Results!J285=2,M285*I285/J285,-M285)),0)</f>
        <v>0</v>
      </c>
    </row>
    <row r="286" spans="1:14" hidden="1" x14ac:dyDescent="0.25">
      <c r="A286" s="69">
        <f>Results!A286</f>
        <v>284</v>
      </c>
      <c r="B286" s="94">
        <f>Results!DA286</f>
        <v>44325</v>
      </c>
      <c r="C286" s="72" t="str">
        <f>Results!D286</f>
        <v>Erzgebirge Aue</v>
      </c>
      <c r="D286" s="72" t="str">
        <f>Results!G286</f>
        <v>Paderborn 07</v>
      </c>
      <c r="E286" s="132">
        <f>Results!H286</f>
        <v>3</v>
      </c>
      <c r="F286" s="132">
        <f>Results!I286</f>
        <v>8</v>
      </c>
      <c r="G286" s="80" t="str">
        <f>Results!AX286</f>
        <v>63/25</v>
      </c>
      <c r="H286" s="365">
        <f>Results!$AS286</f>
        <v>0.2821521102184974</v>
      </c>
      <c r="I286" s="366">
        <f>Results!BB286</f>
        <v>63</v>
      </c>
      <c r="J286" s="367">
        <f>Results!BC286</f>
        <v>25</v>
      </c>
      <c r="K286" s="365">
        <f>Results!$BG286</f>
        <v>0.27045769764216365</v>
      </c>
      <c r="L286" s="187">
        <f t="shared" si="4"/>
        <v>-4.3750697153713321E-3</v>
      </c>
      <c r="M286" s="83">
        <f>IF(AND(B286&gt;=ExFrom,B286&lt;=ExTo),0,IF(AND(L286&gt;Risk/2,H286&gt;DFactor,Results!F286&gt;Start,Results!C286&lt;=(Rounds-End),Results!F286&lt;=(Rounds-End)),ROUND(Stake*H286,0),0))</f>
        <v>0</v>
      </c>
      <c r="N286" s="368">
        <f>IFERROR(IF(Results!J286="",0,IF(Results!J286=2,M286*I286/J286,-M286)),0)</f>
        <v>0</v>
      </c>
    </row>
    <row r="287" spans="1:14" hidden="1" x14ac:dyDescent="0.25">
      <c r="A287" s="69">
        <f>Results!A287</f>
        <v>285</v>
      </c>
      <c r="B287" s="94">
        <f>Results!DA287</f>
        <v>44325</v>
      </c>
      <c r="C287" s="72" t="str">
        <f>Results!D287</f>
        <v>Heidenheim</v>
      </c>
      <c r="D287" s="72" t="str">
        <f>Results!G287</f>
        <v>Sandhausen</v>
      </c>
      <c r="E287" s="132">
        <f>Results!H287</f>
        <v>2</v>
      </c>
      <c r="F287" s="132">
        <f>Results!I287</f>
        <v>1</v>
      </c>
      <c r="G287" s="80" t="str">
        <f>Results!AX287</f>
        <v>74/25</v>
      </c>
      <c r="H287" s="365">
        <f>Results!$AS287</f>
        <v>0.25023140117760467</v>
      </c>
      <c r="I287" s="366">
        <f>Results!BB287</f>
        <v>66</v>
      </c>
      <c r="J287" s="367">
        <f>Results!BC287</f>
        <v>25</v>
      </c>
      <c r="K287" s="365">
        <f>Results!$BG287</f>
        <v>0.26111577181208057</v>
      </c>
      <c r="L287" s="187">
        <f t="shared" si="4"/>
        <v>-5.5733877919302462E-2</v>
      </c>
      <c r="M287" s="83">
        <f>IF(AND(B287&gt;=ExFrom,B287&lt;=ExTo),0,IF(AND(L287&gt;Risk/2,H287&gt;DFactor,Results!F287&gt;Start,Results!C287&lt;=(Rounds-End),Results!F287&lt;=(Rounds-End)),ROUND(Stake*H287,0),0))</f>
        <v>0</v>
      </c>
      <c r="N287" s="368">
        <f>IFERROR(IF(Results!J287="",0,IF(Results!J287=2,M287*I287/J287,-M287)),0)</f>
        <v>0</v>
      </c>
    </row>
    <row r="288" spans="1:14" hidden="1" x14ac:dyDescent="0.25">
      <c r="A288" s="69">
        <f>Results!A288</f>
        <v>286</v>
      </c>
      <c r="B288" s="94">
        <f>Results!DA288</f>
        <v>44326</v>
      </c>
      <c r="C288" s="72" t="str">
        <f>Results!D288</f>
        <v>Hamburger</v>
      </c>
      <c r="D288" s="72" t="str">
        <f>Results!G288</f>
        <v>Nurnberg</v>
      </c>
      <c r="E288" s="132">
        <f>Results!H288</f>
        <v>5</v>
      </c>
      <c r="F288" s="132">
        <f>Results!I288</f>
        <v>2</v>
      </c>
      <c r="G288" s="80" t="str">
        <f>Results!AX288</f>
        <v>62/25</v>
      </c>
      <c r="H288" s="365">
        <f>Results!$AS288</f>
        <v>0.28698440700560512</v>
      </c>
      <c r="I288" s="366">
        <f>Results!BB288</f>
        <v>31</v>
      </c>
      <c r="J288" s="367">
        <f>Results!BC288</f>
        <v>10</v>
      </c>
      <c r="K288" s="365">
        <f>Results!$BG288</f>
        <v>0.23262523731930096</v>
      </c>
      <c r="L288" s="187">
        <f t="shared" si="4"/>
        <v>0.11366393308062343</v>
      </c>
      <c r="M288" s="83">
        <f>IF(AND(B288&gt;=ExFrom,B288&lt;=ExTo),0,IF(AND(L288&gt;Risk/2,H288&gt;DFactor,Results!F288&gt;Start,Results!C288&lt;=(Rounds-End),Results!F288&lt;=(Rounds-End)),ROUND(Stake*H288,0),0))</f>
        <v>0</v>
      </c>
      <c r="N288" s="368">
        <f>IFERROR(IF(Results!J288="",0,IF(Results!J288=2,M288*I288/J288,-M288)),0)</f>
        <v>0</v>
      </c>
    </row>
    <row r="289" spans="1:14" hidden="1" x14ac:dyDescent="0.25">
      <c r="A289" s="69">
        <f>Results!A289</f>
        <v>287</v>
      </c>
      <c r="B289" s="94">
        <f>Results!DA289</f>
        <v>44326</v>
      </c>
      <c r="C289" s="72" t="str">
        <f>Results!D289</f>
        <v>Holstein Kiel</v>
      </c>
      <c r="D289" s="72" t="str">
        <f>Results!G289</f>
        <v>Hannover 96</v>
      </c>
      <c r="E289" s="132">
        <f>Results!H289</f>
        <v>1</v>
      </c>
      <c r="F289" s="132">
        <f>Results!I289</f>
        <v>0</v>
      </c>
      <c r="G289" s="80" t="str">
        <f>Results!AX289</f>
        <v>61/25</v>
      </c>
      <c r="H289" s="365">
        <f>Results!$AS289</f>
        <v>0.28935196290069543</v>
      </c>
      <c r="I289" s="366">
        <f>Results!BB289</f>
        <v>68</v>
      </c>
      <c r="J289" s="367">
        <f>Results!BC289</f>
        <v>25</v>
      </c>
      <c r="K289" s="365">
        <f>Results!$BG289</f>
        <v>0.25622202327663385</v>
      </c>
      <c r="L289" s="187">
        <f t="shared" si="4"/>
        <v>4.924634823308869E-2</v>
      </c>
      <c r="M289" s="83">
        <f>IF(AND(B289&gt;=ExFrom,B289&lt;=ExTo),0,IF(AND(L289&gt;Risk/2,H289&gt;DFactor,Results!F289&gt;Start,Results!C289&lt;=(Rounds-End),Results!F289&lt;=(Rounds-End)),ROUND(Stake*H289,0),0))</f>
        <v>0</v>
      </c>
      <c r="N289" s="368">
        <f>IFERROR(IF(Results!J289="",0,IF(Results!J289=2,M289*I289/J289,-M289)),0)</f>
        <v>0</v>
      </c>
    </row>
    <row r="290" spans="1:14" hidden="1" x14ac:dyDescent="0.25">
      <c r="A290" s="69">
        <f>Results!A290</f>
        <v>288</v>
      </c>
      <c r="B290" s="94">
        <f>Results!DA290</f>
        <v>44329</v>
      </c>
      <c r="C290" s="72" t="str">
        <f>Results!D290</f>
        <v>Holstein Kiel</v>
      </c>
      <c r="D290" s="72" t="str">
        <f>Results!G290</f>
        <v>Jahn Regensburg</v>
      </c>
      <c r="E290" s="132">
        <f>Results!H290</f>
        <v>3</v>
      </c>
      <c r="F290" s="132">
        <f>Results!I290</f>
        <v>2</v>
      </c>
      <c r="G290" s="80" t="str">
        <f>Results!AX290</f>
        <v>61/25</v>
      </c>
      <c r="H290" s="365">
        <f>Results!$AS290</f>
        <v>0.28881412208226964</v>
      </c>
      <c r="I290" s="366">
        <f>Results!BB290</f>
        <v>63</v>
      </c>
      <c r="J290" s="367">
        <f>Results!BC290</f>
        <v>20</v>
      </c>
      <c r="K290" s="365">
        <f>Results!$BG290</f>
        <v>0.23011410812990774</v>
      </c>
      <c r="L290" s="187">
        <f t="shared" si="4"/>
        <v>0.1279654562914404</v>
      </c>
      <c r="M290" s="83">
        <f>IF(AND(B290&gt;=ExFrom,B290&lt;=ExTo),0,IF(AND(L290&gt;Risk/2,H290&gt;DFactor,Results!F290&gt;Start,Results!C290&lt;=(Rounds-End),Results!F290&lt;=(Rounds-End)),ROUND(Stake*H290,0),0))</f>
        <v>0</v>
      </c>
      <c r="N290" s="368">
        <f>IFERROR(IF(Results!J290="",0,IF(Results!J290=2,M290*I290/J290,-M290)),0)</f>
        <v>0</v>
      </c>
    </row>
    <row r="291" spans="1:14" hidden="1" x14ac:dyDescent="0.25">
      <c r="A291" s="69">
        <f>Results!A291</f>
        <v>289</v>
      </c>
      <c r="B291" s="94">
        <f>Results!DA291</f>
        <v>44332</v>
      </c>
      <c r="C291" s="72" t="str">
        <f>Results!D291</f>
        <v>Darmstadt 98</v>
      </c>
      <c r="D291" s="72" t="str">
        <f>Results!G291</f>
        <v>Heidenheim</v>
      </c>
      <c r="E291" s="132">
        <f>Results!H291</f>
        <v>5</v>
      </c>
      <c r="F291" s="132">
        <f>Results!I291</f>
        <v>1</v>
      </c>
      <c r="G291" s="80" t="str">
        <f>Results!AX291</f>
        <v>12/5</v>
      </c>
      <c r="H291" s="365">
        <f>Results!$AS291</f>
        <v>0.29183503893635732</v>
      </c>
      <c r="I291" s="366">
        <f>Results!BB291</f>
        <v>14</v>
      </c>
      <c r="J291" s="367">
        <f>Results!BC291</f>
        <v>5</v>
      </c>
      <c r="K291" s="365">
        <f>Results!$BG291</f>
        <v>0.25069924922714559</v>
      </c>
      <c r="L291" s="187">
        <f t="shared" si="4"/>
        <v>7.0387665417772194E-2</v>
      </c>
      <c r="M291" s="83">
        <f>IF(AND(B291&gt;=ExFrom,B291&lt;=ExTo),0,IF(AND(L291&gt;Risk/2,H291&gt;DFactor,Results!F291&gt;Start,Results!C291&lt;=(Rounds-End),Results!F291&lt;=(Rounds-End)),ROUND(Stake*H291,0),0))</f>
        <v>0</v>
      </c>
      <c r="N291" s="368">
        <f>IFERROR(IF(Results!J291="",0,IF(Results!J291=2,M291*I291/J291,-M291)),0)</f>
        <v>0</v>
      </c>
    </row>
    <row r="292" spans="1:14" hidden="1" x14ac:dyDescent="0.25">
      <c r="A292" s="69">
        <f>Results!A292</f>
        <v>290</v>
      </c>
      <c r="B292" s="94">
        <f>Results!DA292</f>
        <v>44332</v>
      </c>
      <c r="C292" s="72" t="str">
        <f>Results!D292</f>
        <v>Eintracht Braunschweig</v>
      </c>
      <c r="D292" s="72" t="str">
        <f>Results!G292</f>
        <v>Wurzburger Kickers</v>
      </c>
      <c r="E292" s="132">
        <f>Results!H292</f>
        <v>1</v>
      </c>
      <c r="F292" s="132">
        <f>Results!I292</f>
        <v>2</v>
      </c>
      <c r="G292" s="80" t="str">
        <f>Results!AX292</f>
        <v>63/25</v>
      </c>
      <c r="H292" s="365">
        <f>Results!$AS292</f>
        <v>0.28117220905883478</v>
      </c>
      <c r="I292" s="366">
        <f>Results!BB292</f>
        <v>61</v>
      </c>
      <c r="J292" s="367">
        <f>Results!BC292</f>
        <v>20</v>
      </c>
      <c r="K292" s="365">
        <f>Results!$BG292</f>
        <v>0.23511041713138522</v>
      </c>
      <c r="L292" s="187">
        <f t="shared" si="4"/>
        <v>8.8879686387448933E-2</v>
      </c>
      <c r="M292" s="83">
        <f>IF(AND(B292&gt;=ExFrom,B292&lt;=ExTo),0,IF(AND(L292&gt;Risk/2,H292&gt;DFactor,Results!F292&gt;Start,Results!C292&lt;=(Rounds-End),Results!F292&lt;=(Rounds-End)),ROUND(Stake*H292,0),0))</f>
        <v>0</v>
      </c>
      <c r="N292" s="368">
        <f>IFERROR(IF(Results!J292="",0,IF(Results!J292=2,M292*I292/J292,-M292)),0)</f>
        <v>0</v>
      </c>
    </row>
    <row r="293" spans="1:14" hidden="1" x14ac:dyDescent="0.25">
      <c r="A293" s="69">
        <f>Results!A293</f>
        <v>291</v>
      </c>
      <c r="B293" s="94">
        <f>Results!DA293</f>
        <v>44332</v>
      </c>
      <c r="C293" s="72" t="str">
        <f>Results!D293</f>
        <v>Fortuna Dusseldorf</v>
      </c>
      <c r="D293" s="72" t="str">
        <f>Results!G293</f>
        <v>Erzgebirge Aue</v>
      </c>
      <c r="E293" s="132">
        <f>Results!H293</f>
        <v>3</v>
      </c>
      <c r="F293" s="132">
        <f>Results!I293</f>
        <v>0</v>
      </c>
      <c r="G293" s="80" t="str">
        <f>Results!AX293</f>
        <v>93/25</v>
      </c>
      <c r="H293" s="365">
        <f>Results!$AS293</f>
        <v>0.21150635563318998</v>
      </c>
      <c r="I293" s="366">
        <f>Results!BB293</f>
        <v>71</v>
      </c>
      <c r="J293" s="367">
        <f>Results!BC293</f>
        <v>20</v>
      </c>
      <c r="K293" s="365">
        <f>Results!$BG293</f>
        <v>0.20950792326939116</v>
      </c>
      <c r="L293" s="187">
        <f t="shared" si="4"/>
        <v>-2.2804233724481697E-2</v>
      </c>
      <c r="M293" s="83">
        <f>IF(AND(B293&gt;=ExFrom,B293&lt;=ExTo),0,IF(AND(L293&gt;Risk/2,H293&gt;DFactor,Results!F293&gt;Start,Results!C293&lt;=(Rounds-End),Results!F293&lt;=(Rounds-End)),ROUND(Stake*H293,0),0))</f>
        <v>0</v>
      </c>
      <c r="N293" s="368">
        <f>IFERROR(IF(Results!J293="",0,IF(Results!J293=2,M293*I293/J293,-M293)),0)</f>
        <v>0</v>
      </c>
    </row>
    <row r="294" spans="1:14" x14ac:dyDescent="0.25">
      <c r="A294" s="69">
        <f>Results!A294</f>
        <v>292</v>
      </c>
      <c r="B294" s="94">
        <f>Results!DA294</f>
        <v>44332</v>
      </c>
      <c r="C294" s="72" t="str">
        <f>Results!D294</f>
        <v>Karlsruher</v>
      </c>
      <c r="D294" s="72" t="str">
        <f>Results!G294</f>
        <v>Holstein Kiel</v>
      </c>
      <c r="E294" s="132">
        <f>Results!H294</f>
        <v>3</v>
      </c>
      <c r="F294" s="132">
        <f>Results!I294</f>
        <v>2</v>
      </c>
      <c r="G294" s="80" t="str">
        <f>Results!AX294</f>
        <v>23/10</v>
      </c>
      <c r="H294" s="365">
        <f>Results!$AS294</f>
        <v>0.30158591050356032</v>
      </c>
      <c r="I294" s="366">
        <f>Results!BB294</f>
        <v>14</v>
      </c>
      <c r="J294" s="367">
        <f>Results!BC294</f>
        <v>5</v>
      </c>
      <c r="K294" s="365">
        <f>Results!$BG294</f>
        <v>0.25018615040953091</v>
      </c>
      <c r="L294" s="187">
        <f t="shared" si="4"/>
        <v>9.5032991392081309E-2</v>
      </c>
      <c r="M294" s="83">
        <f>IF(AND(B294&gt;=ExFrom,B294&lt;=ExTo),0,IF(AND(L294&gt;Risk/2,H294&gt;DFactor,Results!F294&gt;Start,Results!C294&lt;=(Rounds-End),Results!F294&lt;=(Rounds-End)),ROUND(Stake*H294,0),0))</f>
        <v>30</v>
      </c>
      <c r="N294" s="368">
        <f>IFERROR(IF(Results!J294="",0,IF(Results!J294=2,M294*I294/J294,-M294)),0)</f>
        <v>-30</v>
      </c>
    </row>
    <row r="295" spans="1:14" hidden="1" x14ac:dyDescent="0.25">
      <c r="A295" s="69">
        <f>Results!A295</f>
        <v>293</v>
      </c>
      <c r="B295" s="94">
        <f>Results!DA295</f>
        <v>44332</v>
      </c>
      <c r="C295" s="72" t="str">
        <f>Results!D295</f>
        <v>Nurnberg</v>
      </c>
      <c r="D295" s="72" t="str">
        <f>Results!G295</f>
        <v>Bochum</v>
      </c>
      <c r="E295" s="132">
        <f>Results!H295</f>
        <v>1</v>
      </c>
      <c r="F295" s="132">
        <f>Results!I295</f>
        <v>1</v>
      </c>
      <c r="G295" s="80" t="str">
        <f>Results!AX295</f>
        <v>12/5</v>
      </c>
      <c r="H295" s="365">
        <f>Results!$AS295</f>
        <v>0.29384459904143212</v>
      </c>
      <c r="I295" s="366">
        <f>Results!BB295</f>
        <v>69</v>
      </c>
      <c r="J295" s="367">
        <f>Results!BC295</f>
        <v>25</v>
      </c>
      <c r="K295" s="365">
        <f>Results!$BG295</f>
        <v>0.25307906237584427</v>
      </c>
      <c r="L295" s="187">
        <f t="shared" si="4"/>
        <v>6.7833485642517996E-2</v>
      </c>
      <c r="M295" s="83">
        <f>IF(AND(B295&gt;=ExFrom,B295&lt;=ExTo),0,IF(AND(L295&gt;Risk/2,H295&gt;DFactor,Results!F295&gt;Start,Results!C295&lt;=(Rounds-End),Results!F295&lt;=(Rounds-End)),ROUND(Stake*H295,0),0))</f>
        <v>0</v>
      </c>
      <c r="N295" s="368">
        <f>IFERROR(IF(Results!J295="",0,IF(Results!J295=2,M295*I295/J295,-M295)),0)</f>
        <v>0</v>
      </c>
    </row>
    <row r="296" spans="1:14" hidden="1" x14ac:dyDescent="0.25">
      <c r="A296" s="69">
        <f>Results!A296</f>
        <v>294</v>
      </c>
      <c r="B296" s="94">
        <f>Results!DA296</f>
        <v>44332</v>
      </c>
      <c r="C296" s="72" t="str">
        <f>Results!D296</f>
        <v>Osnabruck</v>
      </c>
      <c r="D296" s="72" t="str">
        <f>Results!G296</f>
        <v>Hamburger</v>
      </c>
      <c r="E296" s="132">
        <f>Results!H296</f>
        <v>3</v>
      </c>
      <c r="F296" s="132">
        <f>Results!I296</f>
        <v>2</v>
      </c>
      <c r="G296" s="80" t="str">
        <f>Results!AX296</f>
        <v>63/25</v>
      </c>
      <c r="H296" s="365">
        <f>Results!$AS296</f>
        <v>0.28113075478717753</v>
      </c>
      <c r="I296" s="366">
        <f>Results!BB296</f>
        <v>33</v>
      </c>
      <c r="J296" s="367">
        <f>Results!BC296</f>
        <v>10</v>
      </c>
      <c r="K296" s="365">
        <f>Results!$BG296</f>
        <v>0.22166442763204411</v>
      </c>
      <c r="L296" s="187">
        <f t="shared" si="4"/>
        <v>0.13378992316634047</v>
      </c>
      <c r="M296" s="83">
        <f>IF(AND(B296&gt;=ExFrom,B296&lt;=ExTo),0,IF(AND(L296&gt;Risk/2,H296&gt;DFactor,Results!F296&gt;Start,Results!C296&lt;=(Rounds-End),Results!F296&lt;=(Rounds-End)),ROUND(Stake*H296,0),0))</f>
        <v>0</v>
      </c>
      <c r="N296" s="368">
        <f>IFERROR(IF(Results!J296="",0,IF(Results!J296=2,M296*I296/J296,-M296)),0)</f>
        <v>0</v>
      </c>
    </row>
    <row r="297" spans="1:14" x14ac:dyDescent="0.25">
      <c r="A297" s="69">
        <f>Results!A297</f>
        <v>295</v>
      </c>
      <c r="B297" s="94">
        <f>Results!DA297</f>
        <v>44332</v>
      </c>
      <c r="C297" s="72" t="str">
        <f>Results!D297</f>
        <v>Paderborn 07</v>
      </c>
      <c r="D297" s="72" t="str">
        <f>Results!G297</f>
        <v>Greuther Furth</v>
      </c>
      <c r="E297" s="132">
        <f>Results!H297</f>
        <v>2</v>
      </c>
      <c r="F297" s="132">
        <f>Results!I297</f>
        <v>4</v>
      </c>
      <c r="G297" s="80" t="str">
        <f>Results!AX297</f>
        <v>58/25</v>
      </c>
      <c r="H297" s="365">
        <f>Results!$AS297</f>
        <v>0.30056914090991049</v>
      </c>
      <c r="I297" s="366">
        <f>Results!BB297</f>
        <v>3</v>
      </c>
      <c r="J297" s="367">
        <f>Results!BC297</f>
        <v>1</v>
      </c>
      <c r="K297" s="365">
        <f>Results!$BG297</f>
        <v>0.2376668516517218</v>
      </c>
      <c r="L297" s="187">
        <f t="shared" si="4"/>
        <v>0.13153732829950901</v>
      </c>
      <c r="M297" s="83">
        <f>IF(AND(B297&gt;=ExFrom,B297&lt;=ExTo),0,IF(AND(L297&gt;Risk/2,H297&gt;DFactor,Results!F297&gt;Start,Results!C297&lt;=(Rounds-End),Results!F297&lt;=(Rounds-End)),ROUND(Stake*H297,0),0))</f>
        <v>30</v>
      </c>
      <c r="N297" s="368">
        <f>IFERROR(IF(Results!J297="",0,IF(Results!J297=2,M297*I297/J297,-M297)),0)</f>
        <v>-30</v>
      </c>
    </row>
    <row r="298" spans="1:14" x14ac:dyDescent="0.25">
      <c r="A298" s="69">
        <f>Results!A298</f>
        <v>296</v>
      </c>
      <c r="B298" s="94">
        <f>Results!DA298</f>
        <v>44332</v>
      </c>
      <c r="C298" s="72" t="str">
        <f>Results!D298</f>
        <v>Sandhausen</v>
      </c>
      <c r="D298" s="72" t="str">
        <f>Results!G298</f>
        <v>Jahn Regensburg</v>
      </c>
      <c r="E298" s="132">
        <f>Results!H298</f>
        <v>2</v>
      </c>
      <c r="F298" s="132">
        <f>Results!I298</f>
        <v>0</v>
      </c>
      <c r="G298" s="80" t="str">
        <f>Results!AX298</f>
        <v>59/25</v>
      </c>
      <c r="H298" s="365">
        <f>Results!$AS298</f>
        <v>0.29758814340849843</v>
      </c>
      <c r="I298" s="366">
        <f>Results!BB298</f>
        <v>68</v>
      </c>
      <c r="J298" s="367">
        <f>Results!BC298</f>
        <v>25</v>
      </c>
      <c r="K298" s="365">
        <f>Results!$BG298</f>
        <v>0.25556047851129815</v>
      </c>
      <c r="L298" s="187">
        <f t="shared" si="4"/>
        <v>6.9439062796567461E-2</v>
      </c>
      <c r="M298" s="83">
        <f>IF(AND(B298&gt;=ExFrom,B298&lt;=ExTo),0,IF(AND(L298&gt;Risk/2,H298&gt;DFactor,Results!F298&gt;Start,Results!C298&lt;=(Rounds-End),Results!F298&lt;=(Rounds-End)),ROUND(Stake*H298,0),0))</f>
        <v>30</v>
      </c>
      <c r="N298" s="368">
        <f>IFERROR(IF(Results!J298="",0,IF(Results!J298=2,M298*I298/J298,-M298)),0)</f>
        <v>-30</v>
      </c>
    </row>
    <row r="299" spans="1:14" hidden="1" x14ac:dyDescent="0.25">
      <c r="A299" s="69">
        <f>Results!A299</f>
        <v>297</v>
      </c>
      <c r="B299" s="94">
        <f>Results!DA299</f>
        <v>44332</v>
      </c>
      <c r="C299" s="72" t="str">
        <f>Results!D299</f>
        <v>St Pauli</v>
      </c>
      <c r="D299" s="72" t="str">
        <f>Results!G299</f>
        <v>Hannover 96</v>
      </c>
      <c r="E299" s="132">
        <f>Results!H299</f>
        <v>1</v>
      </c>
      <c r="F299" s="132">
        <f>Results!I299</f>
        <v>2</v>
      </c>
      <c r="G299" s="80" t="str">
        <f>Results!AX299</f>
        <v>61/25</v>
      </c>
      <c r="H299" s="365">
        <f>Results!$AS299</f>
        <v>0.28915012217624314</v>
      </c>
      <c r="I299" s="366">
        <f>Results!BB299</f>
        <v>74</v>
      </c>
      <c r="J299" s="367">
        <f>Results!BC299</f>
        <v>25</v>
      </c>
      <c r="K299" s="365">
        <f>Results!$BG299</f>
        <v>0.24002642007926028</v>
      </c>
      <c r="L299" s="187">
        <f t="shared" si="4"/>
        <v>9.3485611266821714E-2</v>
      </c>
      <c r="M299" s="83">
        <f>IF(AND(B299&gt;=ExFrom,B299&lt;=ExTo),0,IF(AND(L299&gt;Risk/2,H299&gt;DFactor,Results!F299&gt;Start,Results!C299&lt;=(Rounds-End),Results!F299&lt;=(Rounds-End)),ROUND(Stake*H299,0),0))</f>
        <v>0</v>
      </c>
      <c r="N299" s="368">
        <f>IFERROR(IF(Results!J299="",0,IF(Results!J299=2,M299*I299/J299,-M299)),0)</f>
        <v>0</v>
      </c>
    </row>
    <row r="300" spans="1:14" hidden="1" x14ac:dyDescent="0.25">
      <c r="A300" s="69">
        <f>Results!A300</f>
        <v>298</v>
      </c>
      <c r="B300" s="94">
        <f>Results!DA300</f>
        <v>44339</v>
      </c>
      <c r="C300" s="72" t="str">
        <f>Results!D300</f>
        <v>Bochum</v>
      </c>
      <c r="D300" s="72" t="str">
        <f>Results!G300</f>
        <v>Sandhausen</v>
      </c>
      <c r="E300" s="132">
        <f>Results!H300</f>
        <v>3</v>
      </c>
      <c r="F300" s="132">
        <f>Results!I300</f>
        <v>1</v>
      </c>
      <c r="G300" s="80" t="str">
        <f>Results!AX300</f>
        <v>76/25</v>
      </c>
      <c r="H300" s="365">
        <f>Results!$AS300</f>
        <v>0.24705002613706362</v>
      </c>
      <c r="I300" s="366">
        <f>Results!BB300</f>
        <v>31</v>
      </c>
      <c r="J300" s="367">
        <f>Results!BC300</f>
        <v>10</v>
      </c>
      <c r="K300" s="365">
        <f>Results!$BG300</f>
        <v>0.23263032959006666</v>
      </c>
      <c r="L300" s="187">
        <f t="shared" si="4"/>
        <v>8.046657111812414E-3</v>
      </c>
      <c r="M300" s="83">
        <f>IF(AND(B300&gt;=ExFrom,B300&lt;=ExTo),0,IF(AND(L300&gt;Risk/2,H300&gt;DFactor,Results!F300&gt;Start,Results!C300&lt;=(Rounds-End),Results!F300&lt;=(Rounds-End)),ROUND(Stake*H300,0),0))</f>
        <v>0</v>
      </c>
      <c r="N300" s="368">
        <f>IFERROR(IF(Results!J300="",0,IF(Results!J300=2,M300*I300/J300,-M300)),0)</f>
        <v>0</v>
      </c>
    </row>
    <row r="301" spans="1:14" hidden="1" x14ac:dyDescent="0.25">
      <c r="A301" s="69">
        <f>Results!A301</f>
        <v>299</v>
      </c>
      <c r="B301" s="94">
        <f>Results!DA301</f>
        <v>44339</v>
      </c>
      <c r="C301" s="72" t="str">
        <f>Results!D301</f>
        <v>Erzgebirge Aue</v>
      </c>
      <c r="D301" s="72" t="str">
        <f>Results!G301</f>
        <v>Osnabruck</v>
      </c>
      <c r="E301" s="132">
        <f>Results!H301</f>
        <v>2</v>
      </c>
      <c r="F301" s="132">
        <f>Results!I301</f>
        <v>1</v>
      </c>
      <c r="G301" s="80" t="str">
        <f>Results!AX301</f>
        <v>63/25</v>
      </c>
      <c r="H301" s="365">
        <f>Results!$AS301</f>
        <v>0.28290969174483827</v>
      </c>
      <c r="I301" s="366">
        <f>Results!BB301</f>
        <v>72</v>
      </c>
      <c r="J301" s="367">
        <f>Results!BC301</f>
        <v>25</v>
      </c>
      <c r="K301" s="365">
        <f>Results!$BG301</f>
        <v>0.24543572840662503</v>
      </c>
      <c r="L301" s="187">
        <f t="shared" si="4"/>
        <v>6.2663469857896309E-2</v>
      </c>
      <c r="M301" s="83">
        <f>IF(AND(B301&gt;=ExFrom,B301&lt;=ExTo),0,IF(AND(L301&gt;Risk/2,H301&gt;DFactor,Results!F301&gt;Start,Results!C301&lt;=(Rounds-End),Results!F301&lt;=(Rounds-End)),ROUND(Stake*H301,0),0))</f>
        <v>0</v>
      </c>
      <c r="N301" s="368">
        <f>IFERROR(IF(Results!J301="",0,IF(Results!J301=2,M301*I301/J301,-M301)),0)</f>
        <v>0</v>
      </c>
    </row>
    <row r="302" spans="1:14" hidden="1" x14ac:dyDescent="0.25">
      <c r="A302" s="69">
        <f>Results!A302</f>
        <v>300</v>
      </c>
      <c r="B302" s="94">
        <f>Results!DA302</f>
        <v>44339</v>
      </c>
      <c r="C302" s="72" t="str">
        <f>Results!D302</f>
        <v>Greuther Furth</v>
      </c>
      <c r="D302" s="72" t="str">
        <f>Results!G302</f>
        <v>Fortuna Dusseldorf</v>
      </c>
      <c r="E302" s="132">
        <f>Results!H302</f>
        <v>3</v>
      </c>
      <c r="F302" s="132">
        <f>Results!I302</f>
        <v>2</v>
      </c>
      <c r="G302" s="80" t="str">
        <f>Results!AX302</f>
        <v>59/25</v>
      </c>
      <c r="H302" s="365">
        <f>Results!$AS302</f>
        <v>0.29499490525508421</v>
      </c>
      <c r="I302" s="366">
        <f>Results!BB302</f>
        <v>18</v>
      </c>
      <c r="J302" s="367">
        <f>Results!BC302</f>
        <v>5</v>
      </c>
      <c r="K302" s="365">
        <f>Results!$BG302</f>
        <v>0.20695975561163502</v>
      </c>
      <c r="L302" s="187">
        <f t="shared" si="4"/>
        <v>0.23114141595000059</v>
      </c>
      <c r="M302" s="83">
        <f>IF(AND(B302&gt;=ExFrom,B302&lt;=ExTo),0,IF(AND(L302&gt;Risk/2,H302&gt;DFactor,Results!F302&gt;Start,Results!C302&lt;=(Rounds-End),Results!F302&lt;=(Rounds-End)),ROUND(Stake*H302,0),0))</f>
        <v>0</v>
      </c>
      <c r="N302" s="368">
        <f>IFERROR(IF(Results!J302="",0,IF(Results!J302=2,M302*I302/J302,-M302)),0)</f>
        <v>0</v>
      </c>
    </row>
    <row r="303" spans="1:14" hidden="1" x14ac:dyDescent="0.25">
      <c r="A303" s="69">
        <f>Results!A303</f>
        <v>301</v>
      </c>
      <c r="B303" s="94">
        <f>Results!DA303</f>
        <v>44339</v>
      </c>
      <c r="C303" s="72" t="str">
        <f>Results!D303</f>
        <v>Hamburger</v>
      </c>
      <c r="D303" s="72" t="str">
        <f>Results!G303</f>
        <v>Eintracht Braunschweig</v>
      </c>
      <c r="E303" s="132">
        <f>Results!H303</f>
        <v>4</v>
      </c>
      <c r="F303" s="132">
        <f>Results!I303</f>
        <v>0</v>
      </c>
      <c r="G303" s="80" t="str">
        <f>Results!AX303</f>
        <v>43/10</v>
      </c>
      <c r="H303" s="365">
        <f>Results!$AS303</f>
        <v>0.18779282440424505</v>
      </c>
      <c r="I303" s="366">
        <f>Results!BB303</f>
        <v>18</v>
      </c>
      <c r="J303" s="367">
        <f>Results!BC303</f>
        <v>5</v>
      </c>
      <c r="K303" s="365">
        <f>Results!$BG303</f>
        <v>0.20678097828726866</v>
      </c>
      <c r="L303" s="187">
        <f t="shared" si="4"/>
        <v>-8.0860782807594608E-2</v>
      </c>
      <c r="M303" s="83">
        <f>IF(AND(B303&gt;=ExFrom,B303&lt;=ExTo),0,IF(AND(L303&gt;Risk/2,H303&gt;DFactor,Results!F303&gt;Start,Results!C303&lt;=(Rounds-End),Results!F303&lt;=(Rounds-End)),ROUND(Stake*H303,0),0))</f>
        <v>0</v>
      </c>
      <c r="N303" s="368">
        <f>IFERROR(IF(Results!J303="",0,IF(Results!J303=2,M303*I303/J303,-M303)),0)</f>
        <v>0</v>
      </c>
    </row>
    <row r="304" spans="1:14" hidden="1" x14ac:dyDescent="0.25">
      <c r="A304" s="69">
        <f>Results!A304</f>
        <v>302</v>
      </c>
      <c r="B304" s="94">
        <f>Results!DA304</f>
        <v>44339</v>
      </c>
      <c r="C304" s="72" t="str">
        <f>Results!D304</f>
        <v>Hannover 96</v>
      </c>
      <c r="D304" s="72" t="str">
        <f>Results!G304</f>
        <v>Nurnberg</v>
      </c>
      <c r="E304" s="132">
        <f>Results!H304</f>
        <v>1</v>
      </c>
      <c r="F304" s="132">
        <f>Results!I304</f>
        <v>2</v>
      </c>
      <c r="G304" s="80" t="str">
        <f>Results!AX304</f>
        <v>58/25</v>
      </c>
      <c r="H304" s="365">
        <f>Results!$AS304</f>
        <v>0.29977597545882007</v>
      </c>
      <c r="I304" s="366">
        <f>Results!BB304</f>
        <v>5</v>
      </c>
      <c r="J304" s="367">
        <f>Results!BC304</f>
        <v>2</v>
      </c>
      <c r="K304" s="365">
        <f>Results!$BG304</f>
        <v>0.27238072781576667</v>
      </c>
      <c r="L304" s="187">
        <f t="shared" si="4"/>
        <v>3.1984831382527563E-2</v>
      </c>
      <c r="M304" s="83">
        <f>IF(AND(B304&gt;=ExFrom,B304&lt;=ExTo),0,IF(AND(L304&gt;Risk/2,H304&gt;DFactor,Results!F304&gt;Start,Results!C304&lt;=(Rounds-End),Results!F304&lt;=(Rounds-End)),ROUND(Stake*H304,0),0))</f>
        <v>0</v>
      </c>
      <c r="N304" s="368">
        <f>IFERROR(IF(Results!J304="",0,IF(Results!J304=2,M304*I304/J304,-M304)),0)</f>
        <v>0</v>
      </c>
    </row>
    <row r="305" spans="1:14" x14ac:dyDescent="0.25">
      <c r="A305" s="69">
        <f>Results!A305</f>
        <v>303</v>
      </c>
      <c r="B305" s="94">
        <f>Results!DA305</f>
        <v>44339</v>
      </c>
      <c r="C305" s="72" t="str">
        <f>Results!D305</f>
        <v>Heidenheim</v>
      </c>
      <c r="D305" s="72" t="str">
        <f>Results!G305</f>
        <v>Karlsruher</v>
      </c>
      <c r="E305" s="132">
        <f>Results!H305</f>
        <v>1</v>
      </c>
      <c r="F305" s="132">
        <f>Results!I305</f>
        <v>2</v>
      </c>
      <c r="G305" s="80" t="str">
        <f>Results!AX305</f>
        <v>58/25</v>
      </c>
      <c r="H305" s="365">
        <f>Results!$AS305</f>
        <v>0.29920789524836061</v>
      </c>
      <c r="I305" s="366">
        <f>Results!BB305</f>
        <v>71</v>
      </c>
      <c r="J305" s="367">
        <f>Results!BC305</f>
        <v>25</v>
      </c>
      <c r="K305" s="365">
        <f>Results!$BG305</f>
        <v>0.24815524604264436</v>
      </c>
      <c r="L305" s="187">
        <f t="shared" si="4"/>
        <v>9.6763911244263673E-2</v>
      </c>
      <c r="M305" s="83">
        <f>IF(AND(B305&gt;=ExFrom,B305&lt;=ExTo),0,IF(AND(L305&gt;Risk/2,H305&gt;DFactor,Results!F305&gt;Start,Results!C305&lt;=(Rounds-End),Results!F305&lt;=(Rounds-End)),ROUND(Stake*H305,0),0))</f>
        <v>30</v>
      </c>
      <c r="N305" s="368">
        <f>IFERROR(IF(Results!J305="",0,IF(Results!J305=2,M305*I305/J305,-M305)),0)</f>
        <v>-30</v>
      </c>
    </row>
    <row r="306" spans="1:14" hidden="1" x14ac:dyDescent="0.25">
      <c r="A306" s="69">
        <f>Results!A306</f>
        <v>304</v>
      </c>
      <c r="B306" s="94">
        <f>Results!DA306</f>
        <v>44339</v>
      </c>
      <c r="C306" s="72" t="str">
        <f>Results!D306</f>
        <v>Holstein Kiel</v>
      </c>
      <c r="D306" s="72" t="str">
        <f>Results!G306</f>
        <v>Darmstadt 98</v>
      </c>
      <c r="E306" s="132">
        <f>Results!H306</f>
        <v>2</v>
      </c>
      <c r="F306" s="132">
        <f>Results!I306</f>
        <v>3</v>
      </c>
      <c r="G306" s="80" t="str">
        <f>Results!AX306</f>
        <v>12/5</v>
      </c>
      <c r="H306" s="365">
        <f>Results!$AS306</f>
        <v>0.29335402431367358</v>
      </c>
      <c r="I306" s="366">
        <f>Results!BB306</f>
        <v>18</v>
      </c>
      <c r="J306" s="367">
        <f>Results!BC306</f>
        <v>5</v>
      </c>
      <c r="K306" s="365">
        <f>Results!$BG306</f>
        <v>0.20709278350515464</v>
      </c>
      <c r="L306" s="187">
        <f t="shared" si="4"/>
        <v>0.22596738600097552</v>
      </c>
      <c r="M306" s="83">
        <f>IF(AND(B306&gt;=ExFrom,B306&lt;=ExTo),0,IF(AND(L306&gt;Risk/2,H306&gt;DFactor,Results!F306&gt;Start,Results!C306&lt;=(Rounds-End),Results!F306&lt;=(Rounds-End)),ROUND(Stake*H306,0),0))</f>
        <v>0</v>
      </c>
      <c r="N306" s="368">
        <f>IFERROR(IF(Results!J306="",0,IF(Results!J306=2,M306*I306/J306,-M306)),0)</f>
        <v>0</v>
      </c>
    </row>
    <row r="307" spans="1:14" hidden="1" x14ac:dyDescent="0.25">
      <c r="A307" s="69">
        <f>Results!A307</f>
        <v>305</v>
      </c>
      <c r="B307" s="94">
        <f>Results!DA307</f>
        <v>44339</v>
      </c>
      <c r="C307" s="72" t="str">
        <f>Results!D307</f>
        <v>Jahn Regensburg</v>
      </c>
      <c r="D307" s="72" t="str">
        <f>Results!G307</f>
        <v>St Pauli</v>
      </c>
      <c r="E307" s="132">
        <f>Results!H307</f>
        <v>3</v>
      </c>
      <c r="F307" s="132">
        <f>Results!I307</f>
        <v>0</v>
      </c>
      <c r="G307" s="80" t="str">
        <f>Results!AX307</f>
        <v>23/10</v>
      </c>
      <c r="H307" s="365">
        <f>Results!$AS307</f>
        <v>0.30271684355622064</v>
      </c>
      <c r="I307" s="366">
        <f>Results!BB307</f>
        <v>63</v>
      </c>
      <c r="J307" s="367">
        <f>Results!BC307</f>
        <v>25</v>
      </c>
      <c r="K307" s="365">
        <f>Results!$BG307</f>
        <v>0.27058703025957603</v>
      </c>
      <c r="L307" s="187">
        <f t="shared" si="4"/>
        <v>4.2705200656686745E-2</v>
      </c>
      <c r="M307" s="83">
        <f>IF(AND(B307&gt;=ExFrom,B307&lt;=ExTo),0,IF(AND(L307&gt;Risk/2,H307&gt;DFactor,Results!F307&gt;Start,Results!C307&lt;=(Rounds-End),Results!F307&lt;=(Rounds-End)),ROUND(Stake*H307,0),0))</f>
        <v>0</v>
      </c>
      <c r="N307" s="368">
        <f>IFERROR(IF(Results!J307="",0,IF(Results!J307=2,M307*I307/J307,-M307)),0)</f>
        <v>0</v>
      </c>
    </row>
    <row r="308" spans="1:14" hidden="1" x14ac:dyDescent="0.25">
      <c r="A308" s="69">
        <f>Results!A308</f>
        <v>306</v>
      </c>
      <c r="B308" s="94">
        <f>Results!DA308</f>
        <v>44339</v>
      </c>
      <c r="C308" s="72" t="str">
        <f>Results!D308</f>
        <v>Wurzburger Kickers</v>
      </c>
      <c r="D308" s="72" t="str">
        <f>Results!G308</f>
        <v>Paderborn 07</v>
      </c>
      <c r="E308" s="132">
        <f>Results!H308</f>
        <v>1</v>
      </c>
      <c r="F308" s="132">
        <f>Results!I308</f>
        <v>1</v>
      </c>
      <c r="G308" s="80" t="str">
        <f>Results!AX308</f>
        <v>13/5</v>
      </c>
      <c r="H308" s="365">
        <f>Results!$AS308</f>
        <v>0.27610256685004336</v>
      </c>
      <c r="I308" s="366">
        <f>Results!BB308</f>
        <v>67</v>
      </c>
      <c r="J308" s="367">
        <f>Results!BC308</f>
        <v>20</v>
      </c>
      <c r="K308" s="365">
        <f>Results!$BG308</f>
        <v>0.21870047543581617</v>
      </c>
      <c r="L308" s="187">
        <f t="shared" si="4"/>
        <v>0.128277764114895</v>
      </c>
      <c r="M308" s="83">
        <f>IF(AND(B308&gt;=ExFrom,B308&lt;=ExTo),0,IF(AND(L308&gt;Risk/2,H308&gt;DFactor,Results!F308&gt;Start,Results!C308&lt;=(Rounds-End),Results!F308&lt;=(Rounds-End)),ROUND(Stake*H308,0),0))</f>
        <v>0</v>
      </c>
      <c r="N308" s="368">
        <f>IFERROR(IF(Results!J308="",0,IF(Results!J308=2,M308*I308/J308,-M308)),0)</f>
        <v>0</v>
      </c>
    </row>
    <row r="309" spans="1:14" hidden="1" x14ac:dyDescent="0.25">
      <c r="A309" s="69">
        <f>Results!A309</f>
        <v>307</v>
      </c>
      <c r="B309" s="94" t="str">
        <f>Results!DA309</f>
        <v/>
      </c>
      <c r="C309" s="72" t="str">
        <f>Results!D309</f>
        <v/>
      </c>
      <c r="D309" s="72" t="str">
        <f>Results!G309</f>
        <v/>
      </c>
      <c r="E309" s="132" t="str">
        <f>Results!H309</f>
        <v/>
      </c>
      <c r="F309" s="132" t="str">
        <f>Results!I309</f>
        <v/>
      </c>
      <c r="G309" s="80" t="str">
        <f>Results!AX309</f>
        <v/>
      </c>
      <c r="H309" s="365" t="str">
        <f>Results!$AS309</f>
        <v/>
      </c>
      <c r="I309" s="366" t="str">
        <f>Results!BB309</f>
        <v/>
      </c>
      <c r="J309" s="367" t="str">
        <f>Results!BC309</f>
        <v/>
      </c>
      <c r="K309" s="365" t="str">
        <f>Results!$BG309</f>
        <v/>
      </c>
      <c r="L309" s="187">
        <f t="shared" si="4"/>
        <v>0</v>
      </c>
      <c r="M309" s="83">
        <f>IF(AND(B309&gt;=ExFrom,B309&lt;=ExTo),0,IF(AND(L309&gt;Risk/2,H309&gt;DFactor,Results!F309&gt;Start,Results!C309&lt;=(Rounds-End),Results!F309&lt;=(Rounds-End)),ROUND(Stake*H309,0),0))</f>
        <v>0</v>
      </c>
      <c r="N309" s="368">
        <f>IFERROR(IF(Results!J309="",0,IF(Results!J309=2,M309*I309/J309,-M309)),0)</f>
        <v>0</v>
      </c>
    </row>
    <row r="310" spans="1:14" hidden="1" x14ac:dyDescent="0.25">
      <c r="A310" s="69">
        <f>Results!A310</f>
        <v>308</v>
      </c>
      <c r="B310" s="94" t="str">
        <f>Results!DA310</f>
        <v/>
      </c>
      <c r="C310" s="72" t="str">
        <f>Results!D310</f>
        <v/>
      </c>
      <c r="D310" s="72" t="str">
        <f>Results!G310</f>
        <v/>
      </c>
      <c r="E310" s="132" t="str">
        <f>Results!H310</f>
        <v/>
      </c>
      <c r="F310" s="132" t="str">
        <f>Results!I310</f>
        <v/>
      </c>
      <c r="G310" s="80" t="str">
        <f>Results!AX310</f>
        <v/>
      </c>
      <c r="H310" s="365" t="str">
        <f>Results!$AS310</f>
        <v/>
      </c>
      <c r="I310" s="366" t="str">
        <f>Results!BB310</f>
        <v/>
      </c>
      <c r="J310" s="367" t="str">
        <f>Results!BC310</f>
        <v/>
      </c>
      <c r="K310" s="365" t="str">
        <f>Results!$BG310</f>
        <v/>
      </c>
      <c r="L310" s="187">
        <f t="shared" si="4"/>
        <v>0</v>
      </c>
      <c r="M310" s="83">
        <f>IF(AND(B310&gt;=ExFrom,B310&lt;=ExTo),0,IF(AND(L310&gt;Risk/2,H310&gt;DFactor,Results!F310&gt;Start,Results!C310&lt;=(Rounds-End),Results!F310&lt;=(Rounds-End)),ROUND(Stake*H310,0),0))</f>
        <v>0</v>
      </c>
      <c r="N310" s="368">
        <f>IFERROR(IF(Results!J310="",0,IF(Results!J310=2,M310*I310/J310,-M310)),0)</f>
        <v>0</v>
      </c>
    </row>
    <row r="311" spans="1:14" hidden="1" x14ac:dyDescent="0.25">
      <c r="A311" s="69">
        <f>Results!A311</f>
        <v>309</v>
      </c>
      <c r="B311" s="94" t="str">
        <f>Results!DA311</f>
        <v/>
      </c>
      <c r="C311" s="72" t="str">
        <f>Results!D311</f>
        <v/>
      </c>
      <c r="D311" s="72" t="str">
        <f>Results!G311</f>
        <v/>
      </c>
      <c r="E311" s="132" t="str">
        <f>Results!H311</f>
        <v/>
      </c>
      <c r="F311" s="132" t="str">
        <f>Results!I311</f>
        <v/>
      </c>
      <c r="G311" s="80" t="str">
        <f>Results!AX311</f>
        <v/>
      </c>
      <c r="H311" s="365" t="str">
        <f>Results!$AS311</f>
        <v/>
      </c>
      <c r="I311" s="366" t="str">
        <f>Results!BB311</f>
        <v/>
      </c>
      <c r="J311" s="367" t="str">
        <f>Results!BC311</f>
        <v/>
      </c>
      <c r="K311" s="365" t="str">
        <f>Results!$BG311</f>
        <v/>
      </c>
      <c r="L311" s="187">
        <f t="shared" si="4"/>
        <v>0</v>
      </c>
      <c r="M311" s="83">
        <f>IF(AND(B311&gt;=ExFrom,B311&lt;=ExTo),0,IF(AND(L311&gt;Risk/2,H311&gt;DFactor,Results!F311&gt;Start,Results!C311&lt;=(Rounds-End),Results!F311&lt;=(Rounds-End)),ROUND(Stake*H311,0),0))</f>
        <v>0</v>
      </c>
      <c r="N311" s="368">
        <f>IFERROR(IF(Results!J311="",0,IF(Results!J311=2,M311*I311/J311,-M311)),0)</f>
        <v>0</v>
      </c>
    </row>
    <row r="312" spans="1:14" hidden="1" x14ac:dyDescent="0.25">
      <c r="A312" s="69">
        <f>Results!A312</f>
        <v>310</v>
      </c>
      <c r="B312" s="94" t="str">
        <f>Results!DA312</f>
        <v/>
      </c>
      <c r="C312" s="72" t="str">
        <f>Results!D312</f>
        <v/>
      </c>
      <c r="D312" s="72" t="str">
        <f>Results!G312</f>
        <v/>
      </c>
      <c r="E312" s="132" t="str">
        <f>Results!H312</f>
        <v/>
      </c>
      <c r="F312" s="132" t="str">
        <f>Results!I312</f>
        <v/>
      </c>
      <c r="G312" s="80" t="str">
        <f>Results!AX312</f>
        <v/>
      </c>
      <c r="H312" s="365" t="str">
        <f>Results!$AS312</f>
        <v/>
      </c>
      <c r="I312" s="366" t="str">
        <f>Results!BB312</f>
        <v/>
      </c>
      <c r="J312" s="367" t="str">
        <f>Results!BC312</f>
        <v/>
      </c>
      <c r="K312" s="365" t="str">
        <f>Results!$BG312</f>
        <v/>
      </c>
      <c r="L312" s="187">
        <f t="shared" si="4"/>
        <v>0</v>
      </c>
      <c r="M312" s="83">
        <f>IF(AND(B312&gt;=ExFrom,B312&lt;=ExTo),0,IF(AND(L312&gt;Risk/2,H312&gt;DFactor,Results!F312&gt;Start,Results!C312&lt;=(Rounds-End),Results!F312&lt;=(Rounds-End)),ROUND(Stake*H312,0),0))</f>
        <v>0</v>
      </c>
      <c r="N312" s="368">
        <f>IFERROR(IF(Results!J312="",0,IF(Results!J312=2,M312*I312/J312,-M312)),0)</f>
        <v>0</v>
      </c>
    </row>
    <row r="313" spans="1:14" hidden="1" x14ac:dyDescent="0.25">
      <c r="A313" s="69">
        <f>Results!A313</f>
        <v>311</v>
      </c>
      <c r="B313" s="94" t="str">
        <f>Results!DA313</f>
        <v/>
      </c>
      <c r="C313" s="72" t="str">
        <f>Results!D313</f>
        <v/>
      </c>
      <c r="D313" s="72" t="str">
        <f>Results!G313</f>
        <v/>
      </c>
      <c r="E313" s="132" t="str">
        <f>Results!H313</f>
        <v/>
      </c>
      <c r="F313" s="132" t="str">
        <f>Results!I313</f>
        <v/>
      </c>
      <c r="G313" s="80" t="str">
        <f>Results!AX313</f>
        <v/>
      </c>
      <c r="H313" s="365" t="str">
        <f>Results!$AS313</f>
        <v/>
      </c>
      <c r="I313" s="366" t="str">
        <f>Results!BB313</f>
        <v/>
      </c>
      <c r="J313" s="367" t="str">
        <f>Results!BC313</f>
        <v/>
      </c>
      <c r="K313" s="365" t="str">
        <f>Results!$BG313</f>
        <v/>
      </c>
      <c r="L313" s="187">
        <f t="shared" si="4"/>
        <v>0</v>
      </c>
      <c r="M313" s="83">
        <f>IF(AND(B313&gt;=ExFrom,B313&lt;=ExTo),0,IF(AND(L313&gt;Risk/2,H313&gt;DFactor,Results!F313&gt;Start,Results!C313&lt;=(Rounds-End),Results!F313&lt;=(Rounds-End)),ROUND(Stake*H313,0),0))</f>
        <v>0</v>
      </c>
      <c r="N313" s="368">
        <f>IFERROR(IF(Results!J313="",0,IF(Results!J313=2,M313*I313/J313,-M313)),0)</f>
        <v>0</v>
      </c>
    </row>
    <row r="314" spans="1:14" hidden="1" x14ac:dyDescent="0.25">
      <c r="A314" s="69">
        <f>Results!A314</f>
        <v>312</v>
      </c>
      <c r="B314" s="94" t="str">
        <f>Results!DA314</f>
        <v/>
      </c>
      <c r="C314" s="72" t="str">
        <f>Results!D314</f>
        <v/>
      </c>
      <c r="D314" s="72" t="str">
        <f>Results!G314</f>
        <v/>
      </c>
      <c r="E314" s="132" t="str">
        <f>Results!H314</f>
        <v/>
      </c>
      <c r="F314" s="132" t="str">
        <f>Results!I314</f>
        <v/>
      </c>
      <c r="G314" s="80" t="str">
        <f>Results!AX314</f>
        <v/>
      </c>
      <c r="H314" s="365" t="str">
        <f>Results!$AS314</f>
        <v/>
      </c>
      <c r="I314" s="366" t="str">
        <f>Results!BB314</f>
        <v/>
      </c>
      <c r="J314" s="367" t="str">
        <f>Results!BC314</f>
        <v/>
      </c>
      <c r="K314" s="365" t="str">
        <f>Results!$BG314</f>
        <v/>
      </c>
      <c r="L314" s="187">
        <f t="shared" si="4"/>
        <v>0</v>
      </c>
      <c r="M314" s="83">
        <f>IF(AND(B314&gt;=ExFrom,B314&lt;=ExTo),0,IF(AND(L314&gt;Risk/2,H314&gt;DFactor,Results!F314&gt;Start,Results!C314&lt;=(Rounds-End),Results!F314&lt;=(Rounds-End)),ROUND(Stake*H314,0),0))</f>
        <v>0</v>
      </c>
      <c r="N314" s="368">
        <f>IFERROR(IF(Results!J314="",0,IF(Results!J314=2,M314*I314/J314,-M314)),0)</f>
        <v>0</v>
      </c>
    </row>
    <row r="315" spans="1:14" hidden="1" x14ac:dyDescent="0.25">
      <c r="A315" s="69">
        <f>Results!A315</f>
        <v>313</v>
      </c>
      <c r="B315" s="94" t="str">
        <f>Results!DA315</f>
        <v/>
      </c>
      <c r="C315" s="72" t="str">
        <f>Results!D315</f>
        <v/>
      </c>
      <c r="D315" s="72" t="str">
        <f>Results!G315</f>
        <v/>
      </c>
      <c r="E315" s="132" t="str">
        <f>Results!H315</f>
        <v/>
      </c>
      <c r="F315" s="132" t="str">
        <f>Results!I315</f>
        <v/>
      </c>
      <c r="G315" s="80" t="str">
        <f>Results!AX315</f>
        <v/>
      </c>
      <c r="H315" s="365" t="str">
        <f>Results!$AS315</f>
        <v/>
      </c>
      <c r="I315" s="366" t="str">
        <f>Results!BB315</f>
        <v/>
      </c>
      <c r="J315" s="367" t="str">
        <f>Results!BC315</f>
        <v/>
      </c>
      <c r="K315" s="365" t="str">
        <f>Results!$BG315</f>
        <v/>
      </c>
      <c r="L315" s="187">
        <f t="shared" si="4"/>
        <v>0</v>
      </c>
      <c r="M315" s="83">
        <f>IF(AND(B315&gt;=ExFrom,B315&lt;=ExTo),0,IF(AND(L315&gt;Risk/2,H315&gt;DFactor,Results!F315&gt;Start,Results!C315&lt;=(Rounds-End),Results!F315&lt;=(Rounds-End)),ROUND(Stake*H315,0),0))</f>
        <v>0</v>
      </c>
      <c r="N315" s="368">
        <f>IFERROR(IF(Results!J315="",0,IF(Results!J315=2,M315*I315/J315,-M315)),0)</f>
        <v>0</v>
      </c>
    </row>
    <row r="316" spans="1:14" hidden="1" x14ac:dyDescent="0.25">
      <c r="A316" s="69">
        <f>Results!A316</f>
        <v>314</v>
      </c>
      <c r="B316" s="94" t="str">
        <f>Results!DA316</f>
        <v/>
      </c>
      <c r="C316" s="72" t="str">
        <f>Results!D316</f>
        <v/>
      </c>
      <c r="D316" s="72" t="str">
        <f>Results!G316</f>
        <v/>
      </c>
      <c r="E316" s="132" t="str">
        <f>Results!H316</f>
        <v/>
      </c>
      <c r="F316" s="132" t="str">
        <f>Results!I316</f>
        <v/>
      </c>
      <c r="G316" s="80" t="str">
        <f>Results!AX316</f>
        <v/>
      </c>
      <c r="H316" s="365" t="str">
        <f>Results!$AS316</f>
        <v/>
      </c>
      <c r="I316" s="366" t="str">
        <f>Results!BB316</f>
        <v/>
      </c>
      <c r="J316" s="367" t="str">
        <f>Results!BC316</f>
        <v/>
      </c>
      <c r="K316" s="365" t="str">
        <f>Results!$BG316</f>
        <v/>
      </c>
      <c r="L316" s="187">
        <f t="shared" si="4"/>
        <v>0</v>
      </c>
      <c r="M316" s="83">
        <f>IF(AND(B316&gt;=ExFrom,B316&lt;=ExTo),0,IF(AND(L316&gt;Risk/2,H316&gt;DFactor,Results!F316&gt;Start,Results!C316&lt;=(Rounds-End),Results!F316&lt;=(Rounds-End)),ROUND(Stake*H316,0),0))</f>
        <v>0</v>
      </c>
      <c r="N316" s="368">
        <f>IFERROR(IF(Results!J316="",0,IF(Results!J316=2,M316*I316/J316,-M316)),0)</f>
        <v>0</v>
      </c>
    </row>
    <row r="317" spans="1:14" hidden="1" x14ac:dyDescent="0.25">
      <c r="A317" s="69">
        <f>Results!A317</f>
        <v>315</v>
      </c>
      <c r="B317" s="94" t="str">
        <f>Results!DA317</f>
        <v/>
      </c>
      <c r="C317" s="72" t="str">
        <f>Results!D317</f>
        <v/>
      </c>
      <c r="D317" s="72" t="str">
        <f>Results!G317</f>
        <v/>
      </c>
      <c r="E317" s="132" t="str">
        <f>Results!H317</f>
        <v/>
      </c>
      <c r="F317" s="132" t="str">
        <f>Results!I317</f>
        <v/>
      </c>
      <c r="G317" s="80" t="str">
        <f>Results!AX317</f>
        <v/>
      </c>
      <c r="H317" s="365" t="str">
        <f>Results!$AS317</f>
        <v/>
      </c>
      <c r="I317" s="366" t="str">
        <f>Results!BB317</f>
        <v/>
      </c>
      <c r="J317" s="367" t="str">
        <f>Results!BC317</f>
        <v/>
      </c>
      <c r="K317" s="365" t="str">
        <f>Results!$BG317</f>
        <v/>
      </c>
      <c r="L317" s="187">
        <f t="shared" si="4"/>
        <v>0</v>
      </c>
      <c r="M317" s="83">
        <f>IF(AND(B317&gt;=ExFrom,B317&lt;=ExTo),0,IF(AND(L317&gt;Risk/2,H317&gt;DFactor,Results!F317&gt;Start,Results!C317&lt;=(Rounds-End),Results!F317&lt;=(Rounds-End)),ROUND(Stake*H317,0),0))</f>
        <v>0</v>
      </c>
      <c r="N317" s="368">
        <f>IFERROR(IF(Results!J317="",0,IF(Results!J317=2,M317*I317/J317,-M317)),0)</f>
        <v>0</v>
      </c>
    </row>
    <row r="318" spans="1:14" hidden="1" x14ac:dyDescent="0.25">
      <c r="A318" s="69">
        <f>Results!A318</f>
        <v>316</v>
      </c>
      <c r="B318" s="94" t="str">
        <f>Results!DA318</f>
        <v/>
      </c>
      <c r="C318" s="72" t="str">
        <f>Results!D318</f>
        <v/>
      </c>
      <c r="D318" s="72" t="str">
        <f>Results!G318</f>
        <v/>
      </c>
      <c r="E318" s="132" t="str">
        <f>Results!H318</f>
        <v/>
      </c>
      <c r="F318" s="132" t="str">
        <f>Results!I318</f>
        <v/>
      </c>
      <c r="G318" s="80" t="str">
        <f>Results!AX318</f>
        <v/>
      </c>
      <c r="H318" s="365" t="str">
        <f>Results!$AS318</f>
        <v/>
      </c>
      <c r="I318" s="366" t="str">
        <f>Results!BB318</f>
        <v/>
      </c>
      <c r="J318" s="367" t="str">
        <f>Results!BC318</f>
        <v/>
      </c>
      <c r="K318" s="365" t="str">
        <f>Results!$BG318</f>
        <v/>
      </c>
      <c r="L318" s="187">
        <f t="shared" si="4"/>
        <v>0</v>
      </c>
      <c r="M318" s="83">
        <f>IF(AND(B318&gt;=ExFrom,B318&lt;=ExTo),0,IF(AND(L318&gt;Risk/2,H318&gt;DFactor,Results!F318&gt;Start,Results!C318&lt;=(Rounds-End),Results!F318&lt;=(Rounds-End)),ROUND(Stake*H318,0),0))</f>
        <v>0</v>
      </c>
      <c r="N318" s="368">
        <f>IFERROR(IF(Results!J318="",0,IF(Results!J318=2,M318*I318/J318,-M318)),0)</f>
        <v>0</v>
      </c>
    </row>
    <row r="319" spans="1:14" hidden="1" x14ac:dyDescent="0.25">
      <c r="A319" s="69">
        <f>Results!A319</f>
        <v>317</v>
      </c>
      <c r="B319" s="94" t="str">
        <f>Results!DA319</f>
        <v/>
      </c>
      <c r="C319" s="72" t="str">
        <f>Results!D319</f>
        <v/>
      </c>
      <c r="D319" s="72" t="str">
        <f>Results!G319</f>
        <v/>
      </c>
      <c r="E319" s="132" t="str">
        <f>Results!H319</f>
        <v/>
      </c>
      <c r="F319" s="132" t="str">
        <f>Results!I319</f>
        <v/>
      </c>
      <c r="G319" s="80" t="str">
        <f>Results!AX319</f>
        <v/>
      </c>
      <c r="H319" s="365" t="str">
        <f>Results!$AS319</f>
        <v/>
      </c>
      <c r="I319" s="366" t="str">
        <f>Results!BB319</f>
        <v/>
      </c>
      <c r="J319" s="367" t="str">
        <f>Results!BC319</f>
        <v/>
      </c>
      <c r="K319" s="365" t="str">
        <f>Results!$BG319</f>
        <v/>
      </c>
      <c r="L319" s="187">
        <f t="shared" si="4"/>
        <v>0</v>
      </c>
      <c r="M319" s="83">
        <f>IF(AND(B319&gt;=ExFrom,B319&lt;=ExTo),0,IF(AND(L319&gt;Risk/2,H319&gt;DFactor,Results!F319&gt;Start,Results!C319&lt;=(Rounds-End),Results!F319&lt;=(Rounds-End)),ROUND(Stake*H319,0),0))</f>
        <v>0</v>
      </c>
      <c r="N319" s="368">
        <f>IFERROR(IF(Results!J319="",0,IF(Results!J319=2,M319*I319/J319,-M319)),0)</f>
        <v>0</v>
      </c>
    </row>
    <row r="320" spans="1:14" hidden="1" x14ac:dyDescent="0.25">
      <c r="A320" s="69">
        <f>Results!A320</f>
        <v>318</v>
      </c>
      <c r="B320" s="94" t="str">
        <f>Results!DA320</f>
        <v/>
      </c>
      <c r="C320" s="72" t="str">
        <f>Results!D320</f>
        <v/>
      </c>
      <c r="D320" s="72" t="str">
        <f>Results!G320</f>
        <v/>
      </c>
      <c r="E320" s="132" t="str">
        <f>Results!H320</f>
        <v/>
      </c>
      <c r="F320" s="132" t="str">
        <f>Results!I320</f>
        <v/>
      </c>
      <c r="G320" s="80" t="str">
        <f>Results!AX320</f>
        <v/>
      </c>
      <c r="H320" s="365" t="str">
        <f>Results!$AS320</f>
        <v/>
      </c>
      <c r="I320" s="366" t="str">
        <f>Results!BB320</f>
        <v/>
      </c>
      <c r="J320" s="367" t="str">
        <f>Results!BC320</f>
        <v/>
      </c>
      <c r="K320" s="365" t="str">
        <f>Results!$BG320</f>
        <v/>
      </c>
      <c r="L320" s="187">
        <f t="shared" si="4"/>
        <v>0</v>
      </c>
      <c r="M320" s="83">
        <f>IF(AND(B320&gt;=ExFrom,B320&lt;=ExTo),0,IF(AND(L320&gt;Risk/2,H320&gt;DFactor,Results!F320&gt;Start,Results!C320&lt;=(Rounds-End),Results!F320&lt;=(Rounds-End)),ROUND(Stake*H320,0),0))</f>
        <v>0</v>
      </c>
      <c r="N320" s="368">
        <f>IFERROR(IF(Results!J320="",0,IF(Results!J320=2,M320*I320/J320,-M320)),0)</f>
        <v>0</v>
      </c>
    </row>
    <row r="321" spans="1:14" hidden="1" x14ac:dyDescent="0.25">
      <c r="A321" s="69">
        <f>Results!A321</f>
        <v>319</v>
      </c>
      <c r="B321" s="94" t="str">
        <f>Results!DA321</f>
        <v/>
      </c>
      <c r="C321" s="72" t="str">
        <f>Results!D321</f>
        <v/>
      </c>
      <c r="D321" s="72" t="str">
        <f>Results!G321</f>
        <v/>
      </c>
      <c r="E321" s="132" t="str">
        <f>Results!H321</f>
        <v/>
      </c>
      <c r="F321" s="132" t="str">
        <f>Results!I321</f>
        <v/>
      </c>
      <c r="G321" s="80" t="str">
        <f>Results!AX321</f>
        <v/>
      </c>
      <c r="H321" s="365" t="str">
        <f>Results!$AS321</f>
        <v/>
      </c>
      <c r="I321" s="366" t="str">
        <f>Results!BB321</f>
        <v/>
      </c>
      <c r="J321" s="367" t="str">
        <f>Results!BC321</f>
        <v/>
      </c>
      <c r="K321" s="365" t="str">
        <f>Results!$BG321</f>
        <v/>
      </c>
      <c r="L321" s="187">
        <f t="shared" si="4"/>
        <v>0</v>
      </c>
      <c r="M321" s="83">
        <f>IF(AND(B321&gt;=ExFrom,B321&lt;=ExTo),0,IF(AND(L321&gt;Risk/2,H321&gt;DFactor,Results!F321&gt;Start,Results!C321&lt;=(Rounds-End),Results!F321&lt;=(Rounds-End)),ROUND(Stake*H321,0),0))</f>
        <v>0</v>
      </c>
      <c r="N321" s="368">
        <f>IFERROR(IF(Results!J321="",0,IF(Results!J321=2,M321*I321/J321,-M321)),0)</f>
        <v>0</v>
      </c>
    </row>
    <row r="322" spans="1:14" hidden="1" x14ac:dyDescent="0.25">
      <c r="A322" s="69">
        <f>Results!A322</f>
        <v>320</v>
      </c>
      <c r="B322" s="94" t="str">
        <f>Results!DA322</f>
        <v/>
      </c>
      <c r="C322" s="72" t="str">
        <f>Results!D322</f>
        <v/>
      </c>
      <c r="D322" s="72" t="str">
        <f>Results!G322</f>
        <v/>
      </c>
      <c r="E322" s="132" t="str">
        <f>Results!H322</f>
        <v/>
      </c>
      <c r="F322" s="132" t="str">
        <f>Results!I322</f>
        <v/>
      </c>
      <c r="G322" s="80" t="str">
        <f>Results!AX322</f>
        <v/>
      </c>
      <c r="H322" s="365" t="str">
        <f>Results!$AS322</f>
        <v/>
      </c>
      <c r="I322" s="366" t="str">
        <f>Results!BB322</f>
        <v/>
      </c>
      <c r="J322" s="367" t="str">
        <f>Results!BC322</f>
        <v/>
      </c>
      <c r="K322" s="365" t="str">
        <f>Results!$BG322</f>
        <v/>
      </c>
      <c r="L322" s="187">
        <f t="shared" si="4"/>
        <v>0</v>
      </c>
      <c r="M322" s="83">
        <f>IF(AND(B322&gt;=ExFrom,B322&lt;=ExTo),0,IF(AND(L322&gt;Risk/2,H322&gt;DFactor,Results!F322&gt;Start,Results!C322&lt;=(Rounds-End),Results!F322&lt;=(Rounds-End)),ROUND(Stake*H322,0),0))</f>
        <v>0</v>
      </c>
      <c r="N322" s="368">
        <f>IFERROR(IF(Results!J322="",0,IF(Results!J322=2,M322*I322/J322,-M322)),0)</f>
        <v>0</v>
      </c>
    </row>
    <row r="323" spans="1:14" hidden="1" x14ac:dyDescent="0.25">
      <c r="A323" s="69">
        <f>Results!A323</f>
        <v>321</v>
      </c>
      <c r="B323" s="94" t="str">
        <f>Results!DA323</f>
        <v/>
      </c>
      <c r="C323" s="72" t="str">
        <f>Results!D323</f>
        <v/>
      </c>
      <c r="D323" s="72" t="str">
        <f>Results!G323</f>
        <v/>
      </c>
      <c r="E323" s="132" t="str">
        <f>Results!H323</f>
        <v/>
      </c>
      <c r="F323" s="132" t="str">
        <f>Results!I323</f>
        <v/>
      </c>
      <c r="G323" s="80" t="str">
        <f>Results!AX323</f>
        <v/>
      </c>
      <c r="H323" s="365" t="str">
        <f>Results!$AS323</f>
        <v/>
      </c>
      <c r="I323" s="366" t="str">
        <f>Results!BB323</f>
        <v/>
      </c>
      <c r="J323" s="367" t="str">
        <f>Results!BC323</f>
        <v/>
      </c>
      <c r="K323" s="365" t="str">
        <f>Results!$BG323</f>
        <v/>
      </c>
      <c r="L323" s="187">
        <f t="shared" si="4"/>
        <v>0</v>
      </c>
      <c r="M323" s="83">
        <f>IF(AND(B323&gt;=ExFrom,B323&lt;=ExTo),0,IF(AND(L323&gt;Risk/2,H323&gt;DFactor,Results!F323&gt;Start,Results!C323&lt;=(Rounds-End),Results!F323&lt;=(Rounds-End)),ROUND(Stake*H323,0),0))</f>
        <v>0</v>
      </c>
      <c r="N323" s="368">
        <f>IFERROR(IF(Results!J323="",0,IF(Results!J323=2,M323*I323/J323,-M323)),0)</f>
        <v>0</v>
      </c>
    </row>
    <row r="324" spans="1:14" hidden="1" x14ac:dyDescent="0.25">
      <c r="A324" s="69">
        <f>Results!A324</f>
        <v>322</v>
      </c>
      <c r="B324" s="94" t="str">
        <f>Results!DA324</f>
        <v/>
      </c>
      <c r="C324" s="72" t="str">
        <f>Results!D324</f>
        <v/>
      </c>
      <c r="D324" s="72" t="str">
        <f>Results!G324</f>
        <v/>
      </c>
      <c r="E324" s="132" t="str">
        <f>Results!H324</f>
        <v/>
      </c>
      <c r="F324" s="132" t="str">
        <f>Results!I324</f>
        <v/>
      </c>
      <c r="G324" s="80" t="str">
        <f>Results!AX324</f>
        <v/>
      </c>
      <c r="H324" s="365" t="str">
        <f>Results!$AS324</f>
        <v/>
      </c>
      <c r="I324" s="366" t="str">
        <f>Results!BB324</f>
        <v/>
      </c>
      <c r="J324" s="367" t="str">
        <f>Results!BC324</f>
        <v/>
      </c>
      <c r="K324" s="365" t="str">
        <f>Results!$BG324</f>
        <v/>
      </c>
      <c r="L324" s="187">
        <f t="shared" ref="L324:L387" si="5">IFERROR((1+H324)*0.5*(H324*(I324+J324)/J324-1),0)</f>
        <v>0</v>
      </c>
      <c r="M324" s="83">
        <f>IF(AND(B324&gt;=ExFrom,B324&lt;=ExTo),0,IF(AND(L324&gt;Risk/2,H324&gt;DFactor,Results!F324&gt;Start,Results!C324&lt;=(Rounds-End),Results!F324&lt;=(Rounds-End)),ROUND(Stake*H324,0),0))</f>
        <v>0</v>
      </c>
      <c r="N324" s="368">
        <f>IFERROR(IF(Results!J324="",0,IF(Results!J324=2,M324*I324/J324,-M324)),0)</f>
        <v>0</v>
      </c>
    </row>
    <row r="325" spans="1:14" hidden="1" x14ac:dyDescent="0.25">
      <c r="A325" s="69">
        <f>Results!A325</f>
        <v>323</v>
      </c>
      <c r="B325" s="94" t="str">
        <f>Results!DA325</f>
        <v/>
      </c>
      <c r="C325" s="72" t="str">
        <f>Results!D325</f>
        <v/>
      </c>
      <c r="D325" s="72" t="str">
        <f>Results!G325</f>
        <v/>
      </c>
      <c r="E325" s="132" t="str">
        <f>Results!H325</f>
        <v/>
      </c>
      <c r="F325" s="132" t="str">
        <f>Results!I325</f>
        <v/>
      </c>
      <c r="G325" s="80" t="str">
        <f>Results!AX325</f>
        <v/>
      </c>
      <c r="H325" s="365" t="str">
        <f>Results!$AS325</f>
        <v/>
      </c>
      <c r="I325" s="366" t="str">
        <f>Results!BB325</f>
        <v/>
      </c>
      <c r="J325" s="367" t="str">
        <f>Results!BC325</f>
        <v/>
      </c>
      <c r="K325" s="365" t="str">
        <f>Results!$BG325</f>
        <v/>
      </c>
      <c r="L325" s="187">
        <f t="shared" si="5"/>
        <v>0</v>
      </c>
      <c r="M325" s="83">
        <f>IF(AND(B325&gt;=ExFrom,B325&lt;=ExTo),0,IF(AND(L325&gt;Risk/2,H325&gt;DFactor,Results!F325&gt;Start,Results!C325&lt;=(Rounds-End),Results!F325&lt;=(Rounds-End)),ROUND(Stake*H325,0),0))</f>
        <v>0</v>
      </c>
      <c r="N325" s="368">
        <f>IFERROR(IF(Results!J325="",0,IF(Results!J325=2,M325*I325/J325,-M325)),0)</f>
        <v>0</v>
      </c>
    </row>
    <row r="326" spans="1:14" hidden="1" x14ac:dyDescent="0.25">
      <c r="A326" s="69">
        <f>Results!A326</f>
        <v>324</v>
      </c>
      <c r="B326" s="94" t="str">
        <f>Results!DA326</f>
        <v/>
      </c>
      <c r="C326" s="72" t="str">
        <f>Results!D326</f>
        <v/>
      </c>
      <c r="D326" s="72" t="str">
        <f>Results!G326</f>
        <v/>
      </c>
      <c r="E326" s="132" t="str">
        <f>Results!H326</f>
        <v/>
      </c>
      <c r="F326" s="132" t="str">
        <f>Results!I326</f>
        <v/>
      </c>
      <c r="G326" s="80" t="str">
        <f>Results!AX326</f>
        <v/>
      </c>
      <c r="H326" s="365" t="str">
        <f>Results!$AS326</f>
        <v/>
      </c>
      <c r="I326" s="366" t="str">
        <f>Results!BB326</f>
        <v/>
      </c>
      <c r="J326" s="367" t="str">
        <f>Results!BC326</f>
        <v/>
      </c>
      <c r="K326" s="365" t="str">
        <f>Results!$BG326</f>
        <v/>
      </c>
      <c r="L326" s="187">
        <f t="shared" si="5"/>
        <v>0</v>
      </c>
      <c r="M326" s="83">
        <f>IF(AND(B326&gt;=ExFrom,B326&lt;=ExTo),0,IF(AND(L326&gt;Risk/2,H326&gt;DFactor,Results!F326&gt;Start,Results!C326&lt;=(Rounds-End),Results!F326&lt;=(Rounds-End)),ROUND(Stake*H326,0),0))</f>
        <v>0</v>
      </c>
      <c r="N326" s="368">
        <f>IFERROR(IF(Results!J326="",0,IF(Results!J326=2,M326*I326/J326,-M326)),0)</f>
        <v>0</v>
      </c>
    </row>
    <row r="327" spans="1:14" hidden="1" x14ac:dyDescent="0.25">
      <c r="A327" s="69">
        <f>Results!A327</f>
        <v>325</v>
      </c>
      <c r="B327" s="94" t="str">
        <f>Results!DA327</f>
        <v/>
      </c>
      <c r="C327" s="72" t="str">
        <f>Results!D327</f>
        <v/>
      </c>
      <c r="D327" s="72" t="str">
        <f>Results!G327</f>
        <v/>
      </c>
      <c r="E327" s="132" t="str">
        <f>Results!H327</f>
        <v/>
      </c>
      <c r="F327" s="132" t="str">
        <f>Results!I327</f>
        <v/>
      </c>
      <c r="G327" s="80" t="str">
        <f>Results!AX327</f>
        <v/>
      </c>
      <c r="H327" s="365" t="str">
        <f>Results!$AS327</f>
        <v/>
      </c>
      <c r="I327" s="366" t="str">
        <f>Results!BB327</f>
        <v/>
      </c>
      <c r="J327" s="367" t="str">
        <f>Results!BC327</f>
        <v/>
      </c>
      <c r="K327" s="365" t="str">
        <f>Results!$BG327</f>
        <v/>
      </c>
      <c r="L327" s="187">
        <f t="shared" si="5"/>
        <v>0</v>
      </c>
      <c r="M327" s="83">
        <f>IF(AND(B327&gt;=ExFrom,B327&lt;=ExTo),0,IF(AND(L327&gt;Risk/2,H327&gt;DFactor,Results!F327&gt;Start,Results!C327&lt;=(Rounds-End),Results!F327&lt;=(Rounds-End)),ROUND(Stake*H327,0),0))</f>
        <v>0</v>
      </c>
      <c r="N327" s="368">
        <f>IFERROR(IF(Results!J327="",0,IF(Results!J327=2,M327*I327/J327,-M327)),0)</f>
        <v>0</v>
      </c>
    </row>
    <row r="328" spans="1:14" hidden="1" x14ac:dyDescent="0.25">
      <c r="A328" s="69">
        <f>Results!A328</f>
        <v>326</v>
      </c>
      <c r="B328" s="94" t="str">
        <f>Results!DA328</f>
        <v/>
      </c>
      <c r="C328" s="72" t="str">
        <f>Results!D328</f>
        <v/>
      </c>
      <c r="D328" s="72" t="str">
        <f>Results!G328</f>
        <v/>
      </c>
      <c r="E328" s="132" t="str">
        <f>Results!H328</f>
        <v/>
      </c>
      <c r="F328" s="132" t="str">
        <f>Results!I328</f>
        <v/>
      </c>
      <c r="G328" s="80" t="str">
        <f>Results!AX328</f>
        <v/>
      </c>
      <c r="H328" s="365" t="str">
        <f>Results!$AS328</f>
        <v/>
      </c>
      <c r="I328" s="366" t="str">
        <f>Results!BB328</f>
        <v/>
      </c>
      <c r="J328" s="367" t="str">
        <f>Results!BC328</f>
        <v/>
      </c>
      <c r="K328" s="365" t="str">
        <f>Results!$BG328</f>
        <v/>
      </c>
      <c r="L328" s="187">
        <f t="shared" si="5"/>
        <v>0</v>
      </c>
      <c r="M328" s="83">
        <f>IF(AND(B328&gt;=ExFrom,B328&lt;=ExTo),0,IF(AND(L328&gt;Risk/2,H328&gt;DFactor,Results!F328&gt;Start,Results!C328&lt;=(Rounds-End),Results!F328&lt;=(Rounds-End)),ROUND(Stake*H328,0),0))</f>
        <v>0</v>
      </c>
      <c r="N328" s="368">
        <f>IFERROR(IF(Results!J328="",0,IF(Results!J328=2,M328*I328/J328,-M328)),0)</f>
        <v>0</v>
      </c>
    </row>
    <row r="329" spans="1:14" hidden="1" x14ac:dyDescent="0.25">
      <c r="A329" s="69">
        <f>Results!A329</f>
        <v>327</v>
      </c>
      <c r="B329" s="94" t="str">
        <f>Results!DA329</f>
        <v/>
      </c>
      <c r="C329" s="72" t="str">
        <f>Results!D329</f>
        <v/>
      </c>
      <c r="D329" s="72" t="str">
        <f>Results!G329</f>
        <v/>
      </c>
      <c r="E329" s="132" t="str">
        <f>Results!H329</f>
        <v/>
      </c>
      <c r="F329" s="132" t="str">
        <f>Results!I329</f>
        <v/>
      </c>
      <c r="G329" s="80" t="str">
        <f>Results!AX329</f>
        <v/>
      </c>
      <c r="H329" s="365" t="str">
        <f>Results!$AS329</f>
        <v/>
      </c>
      <c r="I329" s="366" t="str">
        <f>Results!BB329</f>
        <v/>
      </c>
      <c r="J329" s="367" t="str">
        <f>Results!BC329</f>
        <v/>
      </c>
      <c r="K329" s="365" t="str">
        <f>Results!$BG329</f>
        <v/>
      </c>
      <c r="L329" s="187">
        <f t="shared" si="5"/>
        <v>0</v>
      </c>
      <c r="M329" s="83">
        <f>IF(AND(B329&gt;=ExFrom,B329&lt;=ExTo),0,IF(AND(L329&gt;Risk/2,H329&gt;DFactor,Results!F329&gt;Start,Results!C329&lt;=(Rounds-End),Results!F329&lt;=(Rounds-End)),ROUND(Stake*H329,0),0))</f>
        <v>0</v>
      </c>
      <c r="N329" s="368">
        <f>IFERROR(IF(Results!J329="",0,IF(Results!J329=2,M329*I329/J329,-M329)),0)</f>
        <v>0</v>
      </c>
    </row>
    <row r="330" spans="1:14" hidden="1" x14ac:dyDescent="0.25">
      <c r="A330" s="69">
        <f>Results!A330</f>
        <v>328</v>
      </c>
      <c r="B330" s="94" t="str">
        <f>Results!DA330</f>
        <v/>
      </c>
      <c r="C330" s="72" t="str">
        <f>Results!D330</f>
        <v/>
      </c>
      <c r="D330" s="72" t="str">
        <f>Results!G330</f>
        <v/>
      </c>
      <c r="E330" s="132" t="str">
        <f>Results!H330</f>
        <v/>
      </c>
      <c r="F330" s="132" t="str">
        <f>Results!I330</f>
        <v/>
      </c>
      <c r="G330" s="80" t="str">
        <f>Results!AX330</f>
        <v/>
      </c>
      <c r="H330" s="365" t="str">
        <f>Results!$AS330</f>
        <v/>
      </c>
      <c r="I330" s="366" t="str">
        <f>Results!BB330</f>
        <v/>
      </c>
      <c r="J330" s="367" t="str">
        <f>Results!BC330</f>
        <v/>
      </c>
      <c r="K330" s="365" t="str">
        <f>Results!$BG330</f>
        <v/>
      </c>
      <c r="L330" s="187">
        <f t="shared" si="5"/>
        <v>0</v>
      </c>
      <c r="M330" s="83">
        <f>IF(AND(B330&gt;=ExFrom,B330&lt;=ExTo),0,IF(AND(L330&gt;Risk/2,H330&gt;DFactor,Results!F330&gt;Start,Results!C330&lt;=(Rounds-End),Results!F330&lt;=(Rounds-End)),ROUND(Stake*H330,0),0))</f>
        <v>0</v>
      </c>
      <c r="N330" s="368">
        <f>IFERROR(IF(Results!J330="",0,IF(Results!J330=2,M330*I330/J330,-M330)),0)</f>
        <v>0</v>
      </c>
    </row>
    <row r="331" spans="1:14" hidden="1" x14ac:dyDescent="0.25">
      <c r="A331" s="69">
        <f>Results!A331</f>
        <v>329</v>
      </c>
      <c r="B331" s="94" t="str">
        <f>Results!DA331</f>
        <v/>
      </c>
      <c r="C331" s="72" t="str">
        <f>Results!D331</f>
        <v/>
      </c>
      <c r="D331" s="72" t="str">
        <f>Results!G331</f>
        <v/>
      </c>
      <c r="E331" s="132" t="str">
        <f>Results!H331</f>
        <v/>
      </c>
      <c r="F331" s="132" t="str">
        <f>Results!I331</f>
        <v/>
      </c>
      <c r="G331" s="80" t="str">
        <f>Results!AX331</f>
        <v/>
      </c>
      <c r="H331" s="365" t="str">
        <f>Results!$AS331</f>
        <v/>
      </c>
      <c r="I331" s="366" t="str">
        <f>Results!BB331</f>
        <v/>
      </c>
      <c r="J331" s="367" t="str">
        <f>Results!BC331</f>
        <v/>
      </c>
      <c r="K331" s="365" t="str">
        <f>Results!$BG331</f>
        <v/>
      </c>
      <c r="L331" s="187">
        <f t="shared" si="5"/>
        <v>0</v>
      </c>
      <c r="M331" s="83">
        <f>IF(AND(B331&gt;=ExFrom,B331&lt;=ExTo),0,IF(AND(L331&gt;Risk/2,H331&gt;DFactor,Results!F331&gt;Start,Results!C331&lt;=(Rounds-End),Results!F331&lt;=(Rounds-End)),ROUND(Stake*H331,0),0))</f>
        <v>0</v>
      </c>
      <c r="N331" s="368">
        <f>IFERROR(IF(Results!J331="",0,IF(Results!J331=2,M331*I331/J331,-M331)),0)</f>
        <v>0</v>
      </c>
    </row>
    <row r="332" spans="1:14" hidden="1" x14ac:dyDescent="0.25">
      <c r="A332" s="69">
        <f>Results!A332</f>
        <v>330</v>
      </c>
      <c r="B332" s="94" t="str">
        <f>Results!DA332</f>
        <v/>
      </c>
      <c r="C332" s="72" t="str">
        <f>Results!D332</f>
        <v/>
      </c>
      <c r="D332" s="72" t="str">
        <f>Results!G332</f>
        <v/>
      </c>
      <c r="E332" s="132" t="str">
        <f>Results!H332</f>
        <v/>
      </c>
      <c r="F332" s="132" t="str">
        <f>Results!I332</f>
        <v/>
      </c>
      <c r="G332" s="80" t="str">
        <f>Results!AX332</f>
        <v/>
      </c>
      <c r="H332" s="365" t="str">
        <f>Results!$AS332</f>
        <v/>
      </c>
      <c r="I332" s="366" t="str">
        <f>Results!BB332</f>
        <v/>
      </c>
      <c r="J332" s="367" t="str">
        <f>Results!BC332</f>
        <v/>
      </c>
      <c r="K332" s="365" t="str">
        <f>Results!$BG332</f>
        <v/>
      </c>
      <c r="L332" s="187">
        <f t="shared" si="5"/>
        <v>0</v>
      </c>
      <c r="M332" s="83">
        <f>IF(AND(B332&gt;=ExFrom,B332&lt;=ExTo),0,IF(AND(L332&gt;Risk/2,H332&gt;DFactor,Results!F332&gt;Start,Results!C332&lt;=(Rounds-End),Results!F332&lt;=(Rounds-End)),ROUND(Stake*H332,0),0))</f>
        <v>0</v>
      </c>
      <c r="N332" s="368">
        <f>IFERROR(IF(Results!J332="",0,IF(Results!J332=2,M332*I332/J332,-M332)),0)</f>
        <v>0</v>
      </c>
    </row>
    <row r="333" spans="1:14" hidden="1" x14ac:dyDescent="0.25">
      <c r="A333" s="69">
        <f>Results!A333</f>
        <v>331</v>
      </c>
      <c r="B333" s="94" t="str">
        <f>Results!DA333</f>
        <v/>
      </c>
      <c r="C333" s="72" t="str">
        <f>Results!D333</f>
        <v/>
      </c>
      <c r="D333" s="72" t="str">
        <f>Results!G333</f>
        <v/>
      </c>
      <c r="E333" s="132" t="str">
        <f>Results!H333</f>
        <v/>
      </c>
      <c r="F333" s="132" t="str">
        <f>Results!I333</f>
        <v/>
      </c>
      <c r="G333" s="80" t="str">
        <f>Results!AX333</f>
        <v/>
      </c>
      <c r="H333" s="365" t="str">
        <f>Results!$AS333</f>
        <v/>
      </c>
      <c r="I333" s="366" t="str">
        <f>Results!BB333</f>
        <v/>
      </c>
      <c r="J333" s="367" t="str">
        <f>Results!BC333</f>
        <v/>
      </c>
      <c r="K333" s="365" t="str">
        <f>Results!$BG333</f>
        <v/>
      </c>
      <c r="L333" s="187">
        <f t="shared" si="5"/>
        <v>0</v>
      </c>
      <c r="M333" s="83">
        <f>IF(AND(B333&gt;=ExFrom,B333&lt;=ExTo),0,IF(AND(L333&gt;Risk/2,H333&gt;DFactor,Results!F333&gt;Start,Results!C333&lt;=(Rounds-End),Results!F333&lt;=(Rounds-End)),ROUND(Stake*H333,0),0))</f>
        <v>0</v>
      </c>
      <c r="N333" s="368">
        <f>IFERROR(IF(Results!J333="",0,IF(Results!J333=2,M333*I333/J333,-M333)),0)</f>
        <v>0</v>
      </c>
    </row>
    <row r="334" spans="1:14" hidden="1" x14ac:dyDescent="0.25">
      <c r="A334" s="69">
        <f>Results!A334</f>
        <v>332</v>
      </c>
      <c r="B334" s="94" t="str">
        <f>Results!DA334</f>
        <v/>
      </c>
      <c r="C334" s="72" t="str">
        <f>Results!D334</f>
        <v/>
      </c>
      <c r="D334" s="72" t="str">
        <f>Results!G334</f>
        <v/>
      </c>
      <c r="E334" s="132" t="str">
        <f>Results!H334</f>
        <v/>
      </c>
      <c r="F334" s="132" t="str">
        <f>Results!I334</f>
        <v/>
      </c>
      <c r="G334" s="80" t="str">
        <f>Results!AX334</f>
        <v/>
      </c>
      <c r="H334" s="365" t="str">
        <f>Results!$AS334</f>
        <v/>
      </c>
      <c r="I334" s="366" t="str">
        <f>Results!BB334</f>
        <v/>
      </c>
      <c r="J334" s="367" t="str">
        <f>Results!BC334</f>
        <v/>
      </c>
      <c r="K334" s="365" t="str">
        <f>Results!$BG334</f>
        <v/>
      </c>
      <c r="L334" s="187">
        <f t="shared" si="5"/>
        <v>0</v>
      </c>
      <c r="M334" s="83">
        <f>IF(AND(B334&gt;=ExFrom,B334&lt;=ExTo),0,IF(AND(L334&gt;Risk/2,H334&gt;DFactor,Results!F334&gt;Start,Results!C334&lt;=(Rounds-End),Results!F334&lt;=(Rounds-End)),ROUND(Stake*H334,0),0))</f>
        <v>0</v>
      </c>
      <c r="N334" s="368">
        <f>IFERROR(IF(Results!J334="",0,IF(Results!J334=2,M334*I334/J334,-M334)),0)</f>
        <v>0</v>
      </c>
    </row>
    <row r="335" spans="1:14" hidden="1" x14ac:dyDescent="0.25">
      <c r="A335" s="69">
        <f>Results!A335</f>
        <v>333</v>
      </c>
      <c r="B335" s="94" t="str">
        <f>Results!DA335</f>
        <v/>
      </c>
      <c r="C335" s="72" t="str">
        <f>Results!D335</f>
        <v/>
      </c>
      <c r="D335" s="72" t="str">
        <f>Results!G335</f>
        <v/>
      </c>
      <c r="E335" s="132" t="str">
        <f>Results!H335</f>
        <v/>
      </c>
      <c r="F335" s="132" t="str">
        <f>Results!I335</f>
        <v/>
      </c>
      <c r="G335" s="80" t="str">
        <f>Results!AX335</f>
        <v/>
      </c>
      <c r="H335" s="365" t="str">
        <f>Results!$AS335</f>
        <v/>
      </c>
      <c r="I335" s="366" t="str">
        <f>Results!BB335</f>
        <v/>
      </c>
      <c r="J335" s="367" t="str">
        <f>Results!BC335</f>
        <v/>
      </c>
      <c r="K335" s="365" t="str">
        <f>Results!$BG335</f>
        <v/>
      </c>
      <c r="L335" s="187">
        <f t="shared" si="5"/>
        <v>0</v>
      </c>
      <c r="M335" s="83">
        <f>IF(AND(B335&gt;=ExFrom,B335&lt;=ExTo),0,IF(AND(L335&gt;Risk/2,H335&gt;DFactor,Results!F335&gt;Start,Results!C335&lt;=(Rounds-End),Results!F335&lt;=(Rounds-End)),ROUND(Stake*H335,0),0))</f>
        <v>0</v>
      </c>
      <c r="N335" s="368">
        <f>IFERROR(IF(Results!J335="",0,IF(Results!J335=2,M335*I335/J335,-M335)),0)</f>
        <v>0</v>
      </c>
    </row>
    <row r="336" spans="1:14" hidden="1" x14ac:dyDescent="0.25">
      <c r="A336" s="69">
        <f>Results!A336</f>
        <v>334</v>
      </c>
      <c r="B336" s="94" t="str">
        <f>Results!DA336</f>
        <v/>
      </c>
      <c r="C336" s="72" t="str">
        <f>Results!D336</f>
        <v/>
      </c>
      <c r="D336" s="72" t="str">
        <f>Results!G336</f>
        <v/>
      </c>
      <c r="E336" s="132" t="str">
        <f>Results!H336</f>
        <v/>
      </c>
      <c r="F336" s="132" t="str">
        <f>Results!I336</f>
        <v/>
      </c>
      <c r="G336" s="80" t="str">
        <f>Results!AX336</f>
        <v/>
      </c>
      <c r="H336" s="365" t="str">
        <f>Results!$AS336</f>
        <v/>
      </c>
      <c r="I336" s="366" t="str">
        <f>Results!BB336</f>
        <v/>
      </c>
      <c r="J336" s="367" t="str">
        <f>Results!BC336</f>
        <v/>
      </c>
      <c r="K336" s="365" t="str">
        <f>Results!$BG336</f>
        <v/>
      </c>
      <c r="L336" s="187">
        <f t="shared" si="5"/>
        <v>0</v>
      </c>
      <c r="M336" s="83">
        <f>IF(AND(B336&gt;=ExFrom,B336&lt;=ExTo),0,IF(AND(L336&gt;Risk/2,H336&gt;DFactor,Results!F336&gt;Start,Results!C336&lt;=(Rounds-End),Results!F336&lt;=(Rounds-End)),ROUND(Stake*H336,0),0))</f>
        <v>0</v>
      </c>
      <c r="N336" s="368">
        <f>IFERROR(IF(Results!J336="",0,IF(Results!J336=2,M336*I336/J336,-M336)),0)</f>
        <v>0</v>
      </c>
    </row>
    <row r="337" spans="1:14" hidden="1" x14ac:dyDescent="0.25">
      <c r="A337" s="69">
        <f>Results!A337</f>
        <v>335</v>
      </c>
      <c r="B337" s="94" t="str">
        <f>Results!DA337</f>
        <v/>
      </c>
      <c r="C337" s="72" t="str">
        <f>Results!D337</f>
        <v/>
      </c>
      <c r="D337" s="72" t="str">
        <f>Results!G337</f>
        <v/>
      </c>
      <c r="E337" s="132" t="str">
        <f>Results!H337</f>
        <v/>
      </c>
      <c r="F337" s="132" t="str">
        <f>Results!I337</f>
        <v/>
      </c>
      <c r="G337" s="80" t="str">
        <f>Results!AX337</f>
        <v/>
      </c>
      <c r="H337" s="365" t="str">
        <f>Results!$AS337</f>
        <v/>
      </c>
      <c r="I337" s="366" t="str">
        <f>Results!BB337</f>
        <v/>
      </c>
      <c r="J337" s="367" t="str">
        <f>Results!BC337</f>
        <v/>
      </c>
      <c r="K337" s="365" t="str">
        <f>Results!$BG337</f>
        <v/>
      </c>
      <c r="L337" s="187">
        <f t="shared" si="5"/>
        <v>0</v>
      </c>
      <c r="M337" s="83">
        <f>IF(AND(B337&gt;=ExFrom,B337&lt;=ExTo),0,IF(AND(L337&gt;Risk/2,H337&gt;DFactor,Results!F337&gt;Start,Results!C337&lt;=(Rounds-End),Results!F337&lt;=(Rounds-End)),ROUND(Stake*H337,0),0))</f>
        <v>0</v>
      </c>
      <c r="N337" s="368">
        <f>IFERROR(IF(Results!J337="",0,IF(Results!J337=2,M337*I337/J337,-M337)),0)</f>
        <v>0</v>
      </c>
    </row>
    <row r="338" spans="1:14" hidden="1" x14ac:dyDescent="0.25">
      <c r="A338" s="69">
        <f>Results!A338</f>
        <v>336</v>
      </c>
      <c r="B338" s="94" t="str">
        <f>Results!DA338</f>
        <v/>
      </c>
      <c r="C338" s="72" t="str">
        <f>Results!D338</f>
        <v/>
      </c>
      <c r="D338" s="72" t="str">
        <f>Results!G338</f>
        <v/>
      </c>
      <c r="E338" s="132" t="str">
        <f>Results!H338</f>
        <v/>
      </c>
      <c r="F338" s="132" t="str">
        <f>Results!I338</f>
        <v/>
      </c>
      <c r="G338" s="80" t="str">
        <f>Results!AX338</f>
        <v/>
      </c>
      <c r="H338" s="365" t="str">
        <f>Results!$AS338</f>
        <v/>
      </c>
      <c r="I338" s="366" t="str">
        <f>Results!BB338</f>
        <v/>
      </c>
      <c r="J338" s="367" t="str">
        <f>Results!BC338</f>
        <v/>
      </c>
      <c r="K338" s="365" t="str">
        <f>Results!$BG338</f>
        <v/>
      </c>
      <c r="L338" s="187">
        <f t="shared" si="5"/>
        <v>0</v>
      </c>
      <c r="M338" s="83">
        <f>IF(AND(B338&gt;=ExFrom,B338&lt;=ExTo),0,IF(AND(L338&gt;Risk/2,H338&gt;DFactor,Results!F338&gt;Start,Results!C338&lt;=(Rounds-End),Results!F338&lt;=(Rounds-End)),ROUND(Stake*H338,0),0))</f>
        <v>0</v>
      </c>
      <c r="N338" s="368">
        <f>IFERROR(IF(Results!J338="",0,IF(Results!J338=2,M338*I338/J338,-M338)),0)</f>
        <v>0</v>
      </c>
    </row>
    <row r="339" spans="1:14" hidden="1" x14ac:dyDescent="0.25">
      <c r="A339" s="69">
        <f>Results!A339</f>
        <v>337</v>
      </c>
      <c r="B339" s="94" t="str">
        <f>Results!DA339</f>
        <v/>
      </c>
      <c r="C339" s="72" t="str">
        <f>Results!D339</f>
        <v/>
      </c>
      <c r="D339" s="72" t="str">
        <f>Results!G339</f>
        <v/>
      </c>
      <c r="E339" s="132" t="str">
        <f>Results!H339</f>
        <v/>
      </c>
      <c r="F339" s="132" t="str">
        <f>Results!I339</f>
        <v/>
      </c>
      <c r="G339" s="80" t="str">
        <f>Results!AX339</f>
        <v/>
      </c>
      <c r="H339" s="365" t="str">
        <f>Results!$AS339</f>
        <v/>
      </c>
      <c r="I339" s="366" t="str">
        <f>Results!BB339</f>
        <v/>
      </c>
      <c r="J339" s="367" t="str">
        <f>Results!BC339</f>
        <v/>
      </c>
      <c r="K339" s="365" t="str">
        <f>Results!$BG339</f>
        <v/>
      </c>
      <c r="L339" s="187">
        <f t="shared" si="5"/>
        <v>0</v>
      </c>
      <c r="M339" s="83">
        <f>IF(AND(B339&gt;=ExFrom,B339&lt;=ExTo),0,IF(AND(L339&gt;Risk/2,H339&gt;DFactor,Results!F339&gt;Start,Results!C339&lt;=(Rounds-End),Results!F339&lt;=(Rounds-End)),ROUND(Stake*H339,0),0))</f>
        <v>0</v>
      </c>
      <c r="N339" s="368">
        <f>IFERROR(IF(Results!J339="",0,IF(Results!J339=2,M339*I339/J339,-M339)),0)</f>
        <v>0</v>
      </c>
    </row>
    <row r="340" spans="1:14" hidden="1" x14ac:dyDescent="0.25">
      <c r="A340" s="69">
        <f>Results!A340</f>
        <v>338</v>
      </c>
      <c r="B340" s="94" t="str">
        <f>Results!DA340</f>
        <v/>
      </c>
      <c r="C340" s="72" t="str">
        <f>Results!D340</f>
        <v/>
      </c>
      <c r="D340" s="72" t="str">
        <f>Results!G340</f>
        <v/>
      </c>
      <c r="E340" s="132" t="str">
        <f>Results!H340</f>
        <v/>
      </c>
      <c r="F340" s="132" t="str">
        <f>Results!I340</f>
        <v/>
      </c>
      <c r="G340" s="80" t="str">
        <f>Results!AX340</f>
        <v/>
      </c>
      <c r="H340" s="365" t="str">
        <f>Results!$AS340</f>
        <v/>
      </c>
      <c r="I340" s="366" t="str">
        <f>Results!BB340</f>
        <v/>
      </c>
      <c r="J340" s="367" t="str">
        <f>Results!BC340</f>
        <v/>
      </c>
      <c r="K340" s="365" t="str">
        <f>Results!$BG340</f>
        <v/>
      </c>
      <c r="L340" s="187">
        <f t="shared" si="5"/>
        <v>0</v>
      </c>
      <c r="M340" s="83">
        <f>IF(AND(B340&gt;=ExFrom,B340&lt;=ExTo),0,IF(AND(L340&gt;Risk/2,H340&gt;DFactor,Results!F340&gt;Start,Results!C340&lt;=(Rounds-End),Results!F340&lt;=(Rounds-End)),ROUND(Stake*H340,0),0))</f>
        <v>0</v>
      </c>
      <c r="N340" s="368">
        <f>IFERROR(IF(Results!J340="",0,IF(Results!J340=2,M340*I340/J340,-M340)),0)</f>
        <v>0</v>
      </c>
    </row>
    <row r="341" spans="1:14" hidden="1" x14ac:dyDescent="0.25">
      <c r="A341" s="69">
        <f>Results!A341</f>
        <v>339</v>
      </c>
      <c r="B341" s="94" t="str">
        <f>Results!DA341</f>
        <v/>
      </c>
      <c r="C341" s="72" t="str">
        <f>Results!D341</f>
        <v/>
      </c>
      <c r="D341" s="72" t="str">
        <f>Results!G341</f>
        <v/>
      </c>
      <c r="E341" s="132" t="str">
        <f>Results!H341</f>
        <v/>
      </c>
      <c r="F341" s="132" t="str">
        <f>Results!I341</f>
        <v/>
      </c>
      <c r="G341" s="80" t="str">
        <f>Results!AX341</f>
        <v/>
      </c>
      <c r="H341" s="365" t="str">
        <f>Results!$AS341</f>
        <v/>
      </c>
      <c r="I341" s="366" t="str">
        <f>Results!BB341</f>
        <v/>
      </c>
      <c r="J341" s="367" t="str">
        <f>Results!BC341</f>
        <v/>
      </c>
      <c r="K341" s="365" t="str">
        <f>Results!$BG341</f>
        <v/>
      </c>
      <c r="L341" s="187">
        <f t="shared" si="5"/>
        <v>0</v>
      </c>
      <c r="M341" s="83">
        <f>IF(AND(B341&gt;=ExFrom,B341&lt;=ExTo),0,IF(AND(L341&gt;Risk/2,H341&gt;DFactor,Results!F341&gt;Start,Results!C341&lt;=(Rounds-End),Results!F341&lt;=(Rounds-End)),ROUND(Stake*H341,0),0))</f>
        <v>0</v>
      </c>
      <c r="N341" s="368">
        <f>IFERROR(IF(Results!J341="",0,IF(Results!J341=2,M341*I341/J341,-M341)),0)</f>
        <v>0</v>
      </c>
    </row>
    <row r="342" spans="1:14" hidden="1" x14ac:dyDescent="0.25">
      <c r="A342" s="69">
        <f>Results!A342</f>
        <v>340</v>
      </c>
      <c r="B342" s="94" t="str">
        <f>Results!DA342</f>
        <v/>
      </c>
      <c r="C342" s="72" t="str">
        <f>Results!D342</f>
        <v/>
      </c>
      <c r="D342" s="72" t="str">
        <f>Results!G342</f>
        <v/>
      </c>
      <c r="E342" s="132" t="str">
        <f>Results!H342</f>
        <v/>
      </c>
      <c r="F342" s="132" t="str">
        <f>Results!I342</f>
        <v/>
      </c>
      <c r="G342" s="80" t="str">
        <f>Results!AX342</f>
        <v/>
      </c>
      <c r="H342" s="365" t="str">
        <f>Results!$AS342</f>
        <v/>
      </c>
      <c r="I342" s="366" t="str">
        <f>Results!BB342</f>
        <v/>
      </c>
      <c r="J342" s="367" t="str">
        <f>Results!BC342</f>
        <v/>
      </c>
      <c r="K342" s="365" t="str">
        <f>Results!$BG342</f>
        <v/>
      </c>
      <c r="L342" s="187">
        <f t="shared" si="5"/>
        <v>0</v>
      </c>
      <c r="M342" s="83">
        <f>IF(AND(B342&gt;=ExFrom,B342&lt;=ExTo),0,IF(AND(L342&gt;Risk/2,H342&gt;DFactor,Results!F342&gt;Start,Results!C342&lt;=(Rounds-End),Results!F342&lt;=(Rounds-End)),ROUND(Stake*H342,0),0))</f>
        <v>0</v>
      </c>
      <c r="N342" s="368">
        <f>IFERROR(IF(Results!J342="",0,IF(Results!J342=2,M342*I342/J342,-M342)),0)</f>
        <v>0</v>
      </c>
    </row>
    <row r="343" spans="1:14" hidden="1" x14ac:dyDescent="0.25">
      <c r="A343" s="69">
        <f>Results!A343</f>
        <v>341</v>
      </c>
      <c r="B343" s="94" t="str">
        <f>Results!DA343</f>
        <v/>
      </c>
      <c r="C343" s="72" t="str">
        <f>Results!D343</f>
        <v/>
      </c>
      <c r="D343" s="72" t="str">
        <f>Results!G343</f>
        <v/>
      </c>
      <c r="E343" s="132" t="str">
        <f>Results!H343</f>
        <v/>
      </c>
      <c r="F343" s="132" t="str">
        <f>Results!I343</f>
        <v/>
      </c>
      <c r="G343" s="80" t="str">
        <f>Results!AX343</f>
        <v/>
      </c>
      <c r="H343" s="365" t="str">
        <f>Results!$AS343</f>
        <v/>
      </c>
      <c r="I343" s="366" t="str">
        <f>Results!BB343</f>
        <v/>
      </c>
      <c r="J343" s="367" t="str">
        <f>Results!BC343</f>
        <v/>
      </c>
      <c r="K343" s="365" t="str">
        <f>Results!$BG343</f>
        <v/>
      </c>
      <c r="L343" s="187">
        <f t="shared" si="5"/>
        <v>0</v>
      </c>
      <c r="M343" s="83">
        <f>IF(AND(B343&gt;=ExFrom,B343&lt;=ExTo),0,IF(AND(L343&gt;Risk/2,H343&gt;DFactor,Results!F343&gt;Start,Results!C343&lt;=(Rounds-End),Results!F343&lt;=(Rounds-End)),ROUND(Stake*H343,0),0))</f>
        <v>0</v>
      </c>
      <c r="N343" s="368">
        <f>IFERROR(IF(Results!J343="",0,IF(Results!J343=2,M343*I343/J343,-M343)),0)</f>
        <v>0</v>
      </c>
    </row>
    <row r="344" spans="1:14" hidden="1" x14ac:dyDescent="0.25">
      <c r="A344" s="69">
        <f>Results!A344</f>
        <v>342</v>
      </c>
      <c r="B344" s="94" t="str">
        <f>Results!DA344</f>
        <v/>
      </c>
      <c r="C344" s="72" t="str">
        <f>Results!D344</f>
        <v/>
      </c>
      <c r="D344" s="72" t="str">
        <f>Results!G344</f>
        <v/>
      </c>
      <c r="E344" s="132" t="str">
        <f>Results!H344</f>
        <v/>
      </c>
      <c r="F344" s="132" t="str">
        <f>Results!I344</f>
        <v/>
      </c>
      <c r="G344" s="80" t="str">
        <f>Results!AX344</f>
        <v/>
      </c>
      <c r="H344" s="365" t="str">
        <f>Results!$AS344</f>
        <v/>
      </c>
      <c r="I344" s="366" t="str">
        <f>Results!BB344</f>
        <v/>
      </c>
      <c r="J344" s="367" t="str">
        <f>Results!BC344</f>
        <v/>
      </c>
      <c r="K344" s="365" t="str">
        <f>Results!$BG344</f>
        <v/>
      </c>
      <c r="L344" s="187">
        <f t="shared" si="5"/>
        <v>0</v>
      </c>
      <c r="M344" s="83">
        <f>IF(AND(B344&gt;=ExFrom,B344&lt;=ExTo),0,IF(AND(L344&gt;Risk/2,H344&gt;DFactor,Results!F344&gt;Start,Results!C344&lt;=(Rounds-End),Results!F344&lt;=(Rounds-End)),ROUND(Stake*H344,0),0))</f>
        <v>0</v>
      </c>
      <c r="N344" s="368">
        <f>IFERROR(IF(Results!J344="",0,IF(Results!J344=2,M344*I344/J344,-M344)),0)</f>
        <v>0</v>
      </c>
    </row>
    <row r="345" spans="1:14" hidden="1" x14ac:dyDescent="0.25">
      <c r="A345" s="69">
        <f>Results!A345</f>
        <v>343</v>
      </c>
      <c r="B345" s="94" t="str">
        <f>Results!DA345</f>
        <v/>
      </c>
      <c r="C345" s="72" t="str">
        <f>Results!D345</f>
        <v/>
      </c>
      <c r="D345" s="72" t="str">
        <f>Results!G345</f>
        <v/>
      </c>
      <c r="E345" s="132" t="str">
        <f>Results!H345</f>
        <v/>
      </c>
      <c r="F345" s="132" t="str">
        <f>Results!I345</f>
        <v/>
      </c>
      <c r="G345" s="80" t="str">
        <f>Results!AX345</f>
        <v/>
      </c>
      <c r="H345" s="365" t="str">
        <f>Results!$AS345</f>
        <v/>
      </c>
      <c r="I345" s="366" t="str">
        <f>Results!BB345</f>
        <v/>
      </c>
      <c r="J345" s="367" t="str">
        <f>Results!BC345</f>
        <v/>
      </c>
      <c r="K345" s="365" t="str">
        <f>Results!$BG345</f>
        <v/>
      </c>
      <c r="L345" s="187">
        <f t="shared" si="5"/>
        <v>0</v>
      </c>
      <c r="M345" s="83">
        <f>IF(AND(B345&gt;=ExFrom,B345&lt;=ExTo),0,IF(AND(L345&gt;Risk/2,H345&gt;DFactor,Results!F345&gt;Start,Results!C345&lt;=(Rounds-End),Results!F345&lt;=(Rounds-End)),ROUND(Stake*H345,0),0))</f>
        <v>0</v>
      </c>
      <c r="N345" s="368">
        <f>IFERROR(IF(Results!J345="",0,IF(Results!J345=2,M345*I345/J345,-M345)),0)</f>
        <v>0</v>
      </c>
    </row>
    <row r="346" spans="1:14" hidden="1" x14ac:dyDescent="0.25">
      <c r="A346" s="69">
        <f>Results!A346</f>
        <v>344</v>
      </c>
      <c r="B346" s="94" t="str">
        <f>Results!DA346</f>
        <v/>
      </c>
      <c r="C346" s="72" t="str">
        <f>Results!D346</f>
        <v/>
      </c>
      <c r="D346" s="72" t="str">
        <f>Results!G346</f>
        <v/>
      </c>
      <c r="E346" s="132" t="str">
        <f>Results!H346</f>
        <v/>
      </c>
      <c r="F346" s="132" t="str">
        <f>Results!I346</f>
        <v/>
      </c>
      <c r="G346" s="80" t="str">
        <f>Results!AX346</f>
        <v/>
      </c>
      <c r="H346" s="365" t="str">
        <f>Results!$AS346</f>
        <v/>
      </c>
      <c r="I346" s="366" t="str">
        <f>Results!BB346</f>
        <v/>
      </c>
      <c r="J346" s="367" t="str">
        <f>Results!BC346</f>
        <v/>
      </c>
      <c r="K346" s="365" t="str">
        <f>Results!$BG346</f>
        <v/>
      </c>
      <c r="L346" s="187">
        <f t="shared" si="5"/>
        <v>0</v>
      </c>
      <c r="M346" s="83">
        <f>IF(AND(B346&gt;=ExFrom,B346&lt;=ExTo),0,IF(AND(L346&gt;Risk/2,H346&gt;DFactor,Results!F346&gt;Start,Results!C346&lt;=(Rounds-End),Results!F346&lt;=(Rounds-End)),ROUND(Stake*H346,0),0))</f>
        <v>0</v>
      </c>
      <c r="N346" s="368">
        <f>IFERROR(IF(Results!J346="",0,IF(Results!J346=2,M346*I346/J346,-M346)),0)</f>
        <v>0</v>
      </c>
    </row>
    <row r="347" spans="1:14" hidden="1" x14ac:dyDescent="0.25">
      <c r="A347" s="69">
        <f>Results!A347</f>
        <v>345</v>
      </c>
      <c r="B347" s="94" t="str">
        <f>Results!DA347</f>
        <v/>
      </c>
      <c r="C347" s="72" t="str">
        <f>Results!D347</f>
        <v/>
      </c>
      <c r="D347" s="72" t="str">
        <f>Results!G347</f>
        <v/>
      </c>
      <c r="E347" s="132" t="str">
        <f>Results!H347</f>
        <v/>
      </c>
      <c r="F347" s="132" t="str">
        <f>Results!I347</f>
        <v/>
      </c>
      <c r="G347" s="80" t="str">
        <f>Results!AX347</f>
        <v/>
      </c>
      <c r="H347" s="365" t="str">
        <f>Results!$AS347</f>
        <v/>
      </c>
      <c r="I347" s="366" t="str">
        <f>Results!BB347</f>
        <v/>
      </c>
      <c r="J347" s="367" t="str">
        <f>Results!BC347</f>
        <v/>
      </c>
      <c r="K347" s="365" t="str">
        <f>Results!$BG347</f>
        <v/>
      </c>
      <c r="L347" s="187">
        <f t="shared" si="5"/>
        <v>0</v>
      </c>
      <c r="M347" s="83">
        <f>IF(AND(B347&gt;=ExFrom,B347&lt;=ExTo),0,IF(AND(L347&gt;Risk/2,H347&gt;DFactor,Results!F347&gt;Start,Results!C347&lt;=(Rounds-End),Results!F347&lt;=(Rounds-End)),ROUND(Stake*H347,0),0))</f>
        <v>0</v>
      </c>
      <c r="N347" s="368">
        <f>IFERROR(IF(Results!J347="",0,IF(Results!J347=2,M347*I347/J347,-M347)),0)</f>
        <v>0</v>
      </c>
    </row>
    <row r="348" spans="1:14" hidden="1" x14ac:dyDescent="0.25">
      <c r="A348" s="69">
        <f>Results!A348</f>
        <v>346</v>
      </c>
      <c r="B348" s="94" t="str">
        <f>Results!DA348</f>
        <v/>
      </c>
      <c r="C348" s="72" t="str">
        <f>Results!D348</f>
        <v/>
      </c>
      <c r="D348" s="72" t="str">
        <f>Results!G348</f>
        <v/>
      </c>
      <c r="E348" s="132" t="str">
        <f>Results!H348</f>
        <v/>
      </c>
      <c r="F348" s="132" t="str">
        <f>Results!I348</f>
        <v/>
      </c>
      <c r="G348" s="80" t="str">
        <f>Results!AX348</f>
        <v/>
      </c>
      <c r="H348" s="365" t="str">
        <f>Results!$AS348</f>
        <v/>
      </c>
      <c r="I348" s="366" t="str">
        <f>Results!BB348</f>
        <v/>
      </c>
      <c r="J348" s="367" t="str">
        <f>Results!BC348</f>
        <v/>
      </c>
      <c r="K348" s="365" t="str">
        <f>Results!$BG348</f>
        <v/>
      </c>
      <c r="L348" s="187">
        <f t="shared" si="5"/>
        <v>0</v>
      </c>
      <c r="M348" s="83">
        <f>IF(AND(B348&gt;=ExFrom,B348&lt;=ExTo),0,IF(AND(L348&gt;Risk/2,H348&gt;DFactor,Results!F348&gt;Start,Results!C348&lt;=(Rounds-End),Results!F348&lt;=(Rounds-End)),ROUND(Stake*H348,0),0))</f>
        <v>0</v>
      </c>
      <c r="N348" s="368">
        <f>IFERROR(IF(Results!J348="",0,IF(Results!J348=2,M348*I348/J348,-M348)),0)</f>
        <v>0</v>
      </c>
    </row>
    <row r="349" spans="1:14" hidden="1" x14ac:dyDescent="0.25">
      <c r="A349" s="69">
        <f>Results!A349</f>
        <v>347</v>
      </c>
      <c r="B349" s="94" t="str">
        <f>Results!DA349</f>
        <v/>
      </c>
      <c r="C349" s="72" t="str">
        <f>Results!D349</f>
        <v/>
      </c>
      <c r="D349" s="72" t="str">
        <f>Results!G349</f>
        <v/>
      </c>
      <c r="E349" s="132" t="str">
        <f>Results!H349</f>
        <v/>
      </c>
      <c r="F349" s="132" t="str">
        <f>Results!I349</f>
        <v/>
      </c>
      <c r="G349" s="80" t="str">
        <f>Results!AX349</f>
        <v/>
      </c>
      <c r="H349" s="365" t="str">
        <f>Results!$AS349</f>
        <v/>
      </c>
      <c r="I349" s="366" t="str">
        <f>Results!BB349</f>
        <v/>
      </c>
      <c r="J349" s="367" t="str">
        <f>Results!BC349</f>
        <v/>
      </c>
      <c r="K349" s="365" t="str">
        <f>Results!$BG349</f>
        <v/>
      </c>
      <c r="L349" s="187">
        <f t="shared" si="5"/>
        <v>0</v>
      </c>
      <c r="M349" s="83">
        <f>IF(AND(B349&gt;=ExFrom,B349&lt;=ExTo),0,IF(AND(L349&gt;Risk/2,H349&gt;DFactor,Results!F349&gt;Start,Results!C349&lt;=(Rounds-End),Results!F349&lt;=(Rounds-End)),ROUND(Stake*H349,0),0))</f>
        <v>0</v>
      </c>
      <c r="N349" s="368">
        <f>IFERROR(IF(Results!J349="",0,IF(Results!J349=2,M349*I349/J349,-M349)),0)</f>
        <v>0</v>
      </c>
    </row>
    <row r="350" spans="1:14" hidden="1" x14ac:dyDescent="0.25">
      <c r="A350" s="69">
        <f>Results!A350</f>
        <v>348</v>
      </c>
      <c r="B350" s="94" t="str">
        <f>Results!DA350</f>
        <v/>
      </c>
      <c r="C350" s="72" t="str">
        <f>Results!D350</f>
        <v/>
      </c>
      <c r="D350" s="72" t="str">
        <f>Results!G350</f>
        <v/>
      </c>
      <c r="E350" s="132" t="str">
        <f>Results!H350</f>
        <v/>
      </c>
      <c r="F350" s="132" t="str">
        <f>Results!I350</f>
        <v/>
      </c>
      <c r="G350" s="80" t="str">
        <f>Results!AX350</f>
        <v/>
      </c>
      <c r="H350" s="365" t="str">
        <f>Results!$AS350</f>
        <v/>
      </c>
      <c r="I350" s="366" t="str">
        <f>Results!BB350</f>
        <v/>
      </c>
      <c r="J350" s="367" t="str">
        <f>Results!BC350</f>
        <v/>
      </c>
      <c r="K350" s="365" t="str">
        <f>Results!$BG350</f>
        <v/>
      </c>
      <c r="L350" s="187">
        <f t="shared" si="5"/>
        <v>0</v>
      </c>
      <c r="M350" s="83">
        <f>IF(AND(B350&gt;=ExFrom,B350&lt;=ExTo),0,IF(AND(L350&gt;Risk/2,H350&gt;DFactor,Results!F350&gt;Start,Results!C350&lt;=(Rounds-End),Results!F350&lt;=(Rounds-End)),ROUND(Stake*H350,0),0))</f>
        <v>0</v>
      </c>
      <c r="N350" s="368">
        <f>IFERROR(IF(Results!J350="",0,IF(Results!J350=2,M350*I350/J350,-M350)),0)</f>
        <v>0</v>
      </c>
    </row>
    <row r="351" spans="1:14" hidden="1" x14ac:dyDescent="0.25">
      <c r="A351" s="69">
        <f>Results!A351</f>
        <v>349</v>
      </c>
      <c r="B351" s="94" t="str">
        <f>Results!DA351</f>
        <v/>
      </c>
      <c r="C351" s="72" t="str">
        <f>Results!D351</f>
        <v/>
      </c>
      <c r="D351" s="72" t="str">
        <f>Results!G351</f>
        <v/>
      </c>
      <c r="E351" s="132" t="str">
        <f>Results!H351</f>
        <v/>
      </c>
      <c r="F351" s="132" t="str">
        <f>Results!I351</f>
        <v/>
      </c>
      <c r="G351" s="80" t="str">
        <f>Results!AX351</f>
        <v/>
      </c>
      <c r="H351" s="365" t="str">
        <f>Results!$AS351</f>
        <v/>
      </c>
      <c r="I351" s="366" t="str">
        <f>Results!BB351</f>
        <v/>
      </c>
      <c r="J351" s="367" t="str">
        <f>Results!BC351</f>
        <v/>
      </c>
      <c r="K351" s="365" t="str">
        <f>Results!$BG351</f>
        <v/>
      </c>
      <c r="L351" s="187">
        <f t="shared" si="5"/>
        <v>0</v>
      </c>
      <c r="M351" s="83">
        <f>IF(AND(B351&gt;=ExFrom,B351&lt;=ExTo),0,IF(AND(L351&gt;Risk/2,H351&gt;DFactor,Results!F351&gt;Start,Results!C351&lt;=(Rounds-End),Results!F351&lt;=(Rounds-End)),ROUND(Stake*H351,0),0))</f>
        <v>0</v>
      </c>
      <c r="N351" s="368">
        <f>IFERROR(IF(Results!J351="",0,IF(Results!J351=2,M351*I351/J351,-M351)),0)</f>
        <v>0</v>
      </c>
    </row>
    <row r="352" spans="1:14" hidden="1" x14ac:dyDescent="0.25">
      <c r="A352" s="69">
        <f>Results!A352</f>
        <v>350</v>
      </c>
      <c r="B352" s="94" t="str">
        <f>Results!DA352</f>
        <v/>
      </c>
      <c r="C352" s="72" t="str">
        <f>Results!D352</f>
        <v/>
      </c>
      <c r="D352" s="72" t="str">
        <f>Results!G352</f>
        <v/>
      </c>
      <c r="E352" s="132" t="str">
        <f>Results!H352</f>
        <v/>
      </c>
      <c r="F352" s="132" t="str">
        <f>Results!I352</f>
        <v/>
      </c>
      <c r="G352" s="80" t="str">
        <f>Results!AX352</f>
        <v/>
      </c>
      <c r="H352" s="365" t="str">
        <f>Results!$AS352</f>
        <v/>
      </c>
      <c r="I352" s="366" t="str">
        <f>Results!BB352</f>
        <v/>
      </c>
      <c r="J352" s="367" t="str">
        <f>Results!BC352</f>
        <v/>
      </c>
      <c r="K352" s="365" t="str">
        <f>Results!$BG352</f>
        <v/>
      </c>
      <c r="L352" s="187">
        <f t="shared" si="5"/>
        <v>0</v>
      </c>
      <c r="M352" s="83">
        <f>IF(AND(B352&gt;=ExFrom,B352&lt;=ExTo),0,IF(AND(L352&gt;Risk/2,H352&gt;DFactor,Results!F352&gt;Start,Results!C352&lt;=(Rounds-End),Results!F352&lt;=(Rounds-End)),ROUND(Stake*H352,0),0))</f>
        <v>0</v>
      </c>
      <c r="N352" s="368">
        <f>IFERROR(IF(Results!J352="",0,IF(Results!J352=2,M352*I352/J352,-M352)),0)</f>
        <v>0</v>
      </c>
    </row>
    <row r="353" spans="1:14" hidden="1" x14ac:dyDescent="0.25">
      <c r="A353" s="69">
        <f>Results!A353</f>
        <v>351</v>
      </c>
      <c r="B353" s="94" t="str">
        <f>Results!DA353</f>
        <v/>
      </c>
      <c r="C353" s="72" t="str">
        <f>Results!D353</f>
        <v/>
      </c>
      <c r="D353" s="72" t="str">
        <f>Results!G353</f>
        <v/>
      </c>
      <c r="E353" s="132" t="str">
        <f>Results!H353</f>
        <v/>
      </c>
      <c r="F353" s="132" t="str">
        <f>Results!I353</f>
        <v/>
      </c>
      <c r="G353" s="80" t="str">
        <f>Results!AX353</f>
        <v/>
      </c>
      <c r="H353" s="365" t="str">
        <f>Results!$AS353</f>
        <v/>
      </c>
      <c r="I353" s="366" t="str">
        <f>Results!BB353</f>
        <v/>
      </c>
      <c r="J353" s="367" t="str">
        <f>Results!BC353</f>
        <v/>
      </c>
      <c r="K353" s="365" t="str">
        <f>Results!$BG353</f>
        <v/>
      </c>
      <c r="L353" s="187">
        <f t="shared" si="5"/>
        <v>0</v>
      </c>
      <c r="M353" s="83">
        <f>IF(AND(B353&gt;=ExFrom,B353&lt;=ExTo),0,IF(AND(L353&gt;Risk/2,H353&gt;DFactor,Results!F353&gt;Start,Results!C353&lt;=(Rounds-End),Results!F353&lt;=(Rounds-End)),ROUND(Stake*H353,0),0))</f>
        <v>0</v>
      </c>
      <c r="N353" s="368">
        <f>IFERROR(IF(Results!J353="",0,IF(Results!J353=2,M353*I353/J353,-M353)),0)</f>
        <v>0</v>
      </c>
    </row>
    <row r="354" spans="1:14" hidden="1" x14ac:dyDescent="0.25">
      <c r="A354" s="69">
        <f>Results!A354</f>
        <v>352</v>
      </c>
      <c r="B354" s="94" t="str">
        <f>Results!DA354</f>
        <v/>
      </c>
      <c r="C354" s="72" t="str">
        <f>Results!D354</f>
        <v/>
      </c>
      <c r="D354" s="72" t="str">
        <f>Results!G354</f>
        <v/>
      </c>
      <c r="E354" s="132" t="str">
        <f>Results!H354</f>
        <v/>
      </c>
      <c r="F354" s="132" t="str">
        <f>Results!I354</f>
        <v/>
      </c>
      <c r="G354" s="80" t="str">
        <f>Results!AX354</f>
        <v/>
      </c>
      <c r="H354" s="365" t="str">
        <f>Results!$AS354</f>
        <v/>
      </c>
      <c r="I354" s="366" t="str">
        <f>Results!BB354</f>
        <v/>
      </c>
      <c r="J354" s="367" t="str">
        <f>Results!BC354</f>
        <v/>
      </c>
      <c r="K354" s="365" t="str">
        <f>Results!$BG354</f>
        <v/>
      </c>
      <c r="L354" s="187">
        <f t="shared" si="5"/>
        <v>0</v>
      </c>
      <c r="M354" s="83">
        <f>IF(AND(B354&gt;=ExFrom,B354&lt;=ExTo),0,IF(AND(L354&gt;Risk/2,H354&gt;DFactor,Results!F354&gt;Start,Results!C354&lt;=(Rounds-End),Results!F354&lt;=(Rounds-End)),ROUND(Stake*H354,0),0))</f>
        <v>0</v>
      </c>
      <c r="N354" s="368">
        <f>IFERROR(IF(Results!J354="",0,IF(Results!J354=2,M354*I354/J354,-M354)),0)</f>
        <v>0</v>
      </c>
    </row>
    <row r="355" spans="1:14" hidden="1" x14ac:dyDescent="0.25">
      <c r="A355" s="69">
        <f>Results!A355</f>
        <v>353</v>
      </c>
      <c r="B355" s="94" t="str">
        <f>Results!DA355</f>
        <v/>
      </c>
      <c r="C355" s="72" t="str">
        <f>Results!D355</f>
        <v/>
      </c>
      <c r="D355" s="72" t="str">
        <f>Results!G355</f>
        <v/>
      </c>
      <c r="E355" s="132" t="str">
        <f>Results!H355</f>
        <v/>
      </c>
      <c r="F355" s="132" t="str">
        <f>Results!I355</f>
        <v/>
      </c>
      <c r="G355" s="80" t="str">
        <f>Results!AX355</f>
        <v/>
      </c>
      <c r="H355" s="365" t="str">
        <f>Results!$AS355</f>
        <v/>
      </c>
      <c r="I355" s="366" t="str">
        <f>Results!BB355</f>
        <v/>
      </c>
      <c r="J355" s="367" t="str">
        <f>Results!BC355</f>
        <v/>
      </c>
      <c r="K355" s="365" t="str">
        <f>Results!$BG355</f>
        <v/>
      </c>
      <c r="L355" s="187">
        <f t="shared" si="5"/>
        <v>0</v>
      </c>
      <c r="M355" s="83">
        <f>IF(AND(B355&gt;=ExFrom,B355&lt;=ExTo),0,IF(AND(L355&gt;Risk/2,H355&gt;DFactor,Results!F355&gt;Start,Results!C355&lt;=(Rounds-End),Results!F355&lt;=(Rounds-End)),ROUND(Stake*H355,0),0))</f>
        <v>0</v>
      </c>
      <c r="N355" s="368">
        <f>IFERROR(IF(Results!J355="",0,IF(Results!J355=2,M355*I355/J355,-M355)),0)</f>
        <v>0</v>
      </c>
    </row>
    <row r="356" spans="1:14" hidden="1" x14ac:dyDescent="0.25">
      <c r="A356" s="69">
        <f>Results!A356</f>
        <v>354</v>
      </c>
      <c r="B356" s="94" t="str">
        <f>Results!DA356</f>
        <v/>
      </c>
      <c r="C356" s="72" t="str">
        <f>Results!D356</f>
        <v/>
      </c>
      <c r="D356" s="72" t="str">
        <f>Results!G356</f>
        <v/>
      </c>
      <c r="E356" s="132" t="str">
        <f>Results!H356</f>
        <v/>
      </c>
      <c r="F356" s="132" t="str">
        <f>Results!I356</f>
        <v/>
      </c>
      <c r="G356" s="80" t="str">
        <f>Results!AX356</f>
        <v/>
      </c>
      <c r="H356" s="365" t="str">
        <f>Results!$AS356</f>
        <v/>
      </c>
      <c r="I356" s="366" t="str">
        <f>Results!BB356</f>
        <v/>
      </c>
      <c r="J356" s="367" t="str">
        <f>Results!BC356</f>
        <v/>
      </c>
      <c r="K356" s="365" t="str">
        <f>Results!$BG356</f>
        <v/>
      </c>
      <c r="L356" s="187">
        <f t="shared" si="5"/>
        <v>0</v>
      </c>
      <c r="M356" s="83">
        <f>IF(AND(B356&gt;=ExFrom,B356&lt;=ExTo),0,IF(AND(L356&gt;Risk/2,H356&gt;DFactor,Results!F356&gt;Start,Results!C356&lt;=(Rounds-End),Results!F356&lt;=(Rounds-End)),ROUND(Stake*H356,0),0))</f>
        <v>0</v>
      </c>
      <c r="N356" s="368">
        <f>IFERROR(IF(Results!J356="",0,IF(Results!J356=2,M356*I356/J356,-M356)),0)</f>
        <v>0</v>
      </c>
    </row>
    <row r="357" spans="1:14" hidden="1" x14ac:dyDescent="0.25">
      <c r="A357" s="69">
        <f>Results!A357</f>
        <v>355</v>
      </c>
      <c r="B357" s="94" t="str">
        <f>Results!DA357</f>
        <v/>
      </c>
      <c r="C357" s="72" t="str">
        <f>Results!D357</f>
        <v/>
      </c>
      <c r="D357" s="72" t="str">
        <f>Results!G357</f>
        <v/>
      </c>
      <c r="E357" s="132" t="str">
        <f>Results!H357</f>
        <v/>
      </c>
      <c r="F357" s="132" t="str">
        <f>Results!I357</f>
        <v/>
      </c>
      <c r="G357" s="80" t="str">
        <f>Results!AX357</f>
        <v/>
      </c>
      <c r="H357" s="365" t="str">
        <f>Results!$AS357</f>
        <v/>
      </c>
      <c r="I357" s="366" t="str">
        <f>Results!BB357</f>
        <v/>
      </c>
      <c r="J357" s="367" t="str">
        <f>Results!BC357</f>
        <v/>
      </c>
      <c r="K357" s="365" t="str">
        <f>Results!$BG357</f>
        <v/>
      </c>
      <c r="L357" s="187">
        <f t="shared" si="5"/>
        <v>0</v>
      </c>
      <c r="M357" s="83">
        <f>IF(AND(B357&gt;=ExFrom,B357&lt;=ExTo),0,IF(AND(L357&gt;Risk/2,H357&gt;DFactor,Results!F357&gt;Start,Results!C357&lt;=(Rounds-End),Results!F357&lt;=(Rounds-End)),ROUND(Stake*H357,0),0))</f>
        <v>0</v>
      </c>
      <c r="N357" s="368">
        <f>IFERROR(IF(Results!J357="",0,IF(Results!J357=2,M357*I357/J357,-M357)),0)</f>
        <v>0</v>
      </c>
    </row>
    <row r="358" spans="1:14" hidden="1" x14ac:dyDescent="0.25">
      <c r="A358" s="69">
        <f>Results!A358</f>
        <v>356</v>
      </c>
      <c r="B358" s="94" t="str">
        <f>Results!DA358</f>
        <v/>
      </c>
      <c r="C358" s="72" t="str">
        <f>Results!D358</f>
        <v/>
      </c>
      <c r="D358" s="72" t="str">
        <f>Results!G358</f>
        <v/>
      </c>
      <c r="E358" s="132" t="str">
        <f>Results!H358</f>
        <v/>
      </c>
      <c r="F358" s="132" t="str">
        <f>Results!I358</f>
        <v/>
      </c>
      <c r="G358" s="80" t="str">
        <f>Results!AX358</f>
        <v/>
      </c>
      <c r="H358" s="365" t="str">
        <f>Results!$AS358</f>
        <v/>
      </c>
      <c r="I358" s="366" t="str">
        <f>Results!BB358</f>
        <v/>
      </c>
      <c r="J358" s="367" t="str">
        <f>Results!BC358</f>
        <v/>
      </c>
      <c r="K358" s="365" t="str">
        <f>Results!$BG358</f>
        <v/>
      </c>
      <c r="L358" s="187">
        <f t="shared" si="5"/>
        <v>0</v>
      </c>
      <c r="M358" s="83">
        <f>IF(AND(B358&gt;=ExFrom,B358&lt;=ExTo),0,IF(AND(L358&gt;Risk/2,H358&gt;DFactor,Results!F358&gt;Start,Results!C358&lt;=(Rounds-End),Results!F358&lt;=(Rounds-End)),ROUND(Stake*H358,0),0))</f>
        <v>0</v>
      </c>
      <c r="N358" s="368">
        <f>IFERROR(IF(Results!J358="",0,IF(Results!J358=2,M358*I358/J358,-M358)),0)</f>
        <v>0</v>
      </c>
    </row>
    <row r="359" spans="1:14" hidden="1" x14ac:dyDescent="0.25">
      <c r="A359" s="69">
        <f>Results!A359</f>
        <v>357</v>
      </c>
      <c r="B359" s="94" t="str">
        <f>Results!DA359</f>
        <v/>
      </c>
      <c r="C359" s="72" t="str">
        <f>Results!D359</f>
        <v/>
      </c>
      <c r="D359" s="72" t="str">
        <f>Results!G359</f>
        <v/>
      </c>
      <c r="E359" s="132" t="str">
        <f>Results!H359</f>
        <v/>
      </c>
      <c r="F359" s="132" t="str">
        <f>Results!I359</f>
        <v/>
      </c>
      <c r="G359" s="80" t="str">
        <f>Results!AX359</f>
        <v/>
      </c>
      <c r="H359" s="365" t="str">
        <f>Results!$AS359</f>
        <v/>
      </c>
      <c r="I359" s="366" t="str">
        <f>Results!BB359</f>
        <v/>
      </c>
      <c r="J359" s="367" t="str">
        <f>Results!BC359</f>
        <v/>
      </c>
      <c r="K359" s="365" t="str">
        <f>Results!$BG359</f>
        <v/>
      </c>
      <c r="L359" s="187">
        <f t="shared" si="5"/>
        <v>0</v>
      </c>
      <c r="M359" s="83">
        <f>IF(AND(B359&gt;=ExFrom,B359&lt;=ExTo),0,IF(AND(L359&gt;Risk/2,H359&gt;DFactor,Results!F359&gt;Start,Results!C359&lt;=(Rounds-End),Results!F359&lt;=(Rounds-End)),ROUND(Stake*H359,0),0))</f>
        <v>0</v>
      </c>
      <c r="N359" s="368">
        <f>IFERROR(IF(Results!J359="",0,IF(Results!J359=2,M359*I359/J359,-M359)),0)</f>
        <v>0</v>
      </c>
    </row>
    <row r="360" spans="1:14" hidden="1" x14ac:dyDescent="0.25">
      <c r="A360" s="69">
        <f>Results!A360</f>
        <v>358</v>
      </c>
      <c r="B360" s="94" t="str">
        <f>Results!DA360</f>
        <v/>
      </c>
      <c r="C360" s="72" t="str">
        <f>Results!D360</f>
        <v/>
      </c>
      <c r="D360" s="72" t="str">
        <f>Results!G360</f>
        <v/>
      </c>
      <c r="E360" s="132" t="str">
        <f>Results!H360</f>
        <v/>
      </c>
      <c r="F360" s="132" t="str">
        <f>Results!I360</f>
        <v/>
      </c>
      <c r="G360" s="80" t="str">
        <f>Results!AX360</f>
        <v/>
      </c>
      <c r="H360" s="365" t="str">
        <f>Results!$AS360</f>
        <v/>
      </c>
      <c r="I360" s="366" t="str">
        <f>Results!BB360</f>
        <v/>
      </c>
      <c r="J360" s="367" t="str">
        <f>Results!BC360</f>
        <v/>
      </c>
      <c r="K360" s="365" t="str">
        <f>Results!$BG360</f>
        <v/>
      </c>
      <c r="L360" s="187">
        <f t="shared" si="5"/>
        <v>0</v>
      </c>
      <c r="M360" s="83">
        <f>IF(AND(B360&gt;=ExFrom,B360&lt;=ExTo),0,IF(AND(L360&gt;Risk/2,H360&gt;DFactor,Results!F360&gt;Start,Results!C360&lt;=(Rounds-End),Results!F360&lt;=(Rounds-End)),ROUND(Stake*H360,0),0))</f>
        <v>0</v>
      </c>
      <c r="N360" s="368">
        <f>IFERROR(IF(Results!J360="",0,IF(Results!J360=2,M360*I360/J360,-M360)),0)</f>
        <v>0</v>
      </c>
    </row>
    <row r="361" spans="1:14" hidden="1" x14ac:dyDescent="0.25">
      <c r="A361" s="69">
        <f>Results!A361</f>
        <v>359</v>
      </c>
      <c r="B361" s="94" t="str">
        <f>Results!DA361</f>
        <v/>
      </c>
      <c r="C361" s="72" t="str">
        <f>Results!D361</f>
        <v/>
      </c>
      <c r="D361" s="72" t="str">
        <f>Results!G361</f>
        <v/>
      </c>
      <c r="E361" s="132" t="str">
        <f>Results!H361</f>
        <v/>
      </c>
      <c r="F361" s="132" t="str">
        <f>Results!I361</f>
        <v/>
      </c>
      <c r="G361" s="80" t="str">
        <f>Results!AX361</f>
        <v/>
      </c>
      <c r="H361" s="365" t="str">
        <f>Results!$AS361</f>
        <v/>
      </c>
      <c r="I361" s="366" t="str">
        <f>Results!BB361</f>
        <v/>
      </c>
      <c r="J361" s="367" t="str">
        <f>Results!BC361</f>
        <v/>
      </c>
      <c r="K361" s="365" t="str">
        <f>Results!$BG361</f>
        <v/>
      </c>
      <c r="L361" s="187">
        <f t="shared" si="5"/>
        <v>0</v>
      </c>
      <c r="M361" s="83">
        <f>IF(AND(B361&gt;=ExFrom,B361&lt;=ExTo),0,IF(AND(L361&gt;Risk/2,H361&gt;DFactor,Results!F361&gt;Start,Results!C361&lt;=(Rounds-End),Results!F361&lt;=(Rounds-End)),ROUND(Stake*H361,0),0))</f>
        <v>0</v>
      </c>
      <c r="N361" s="368">
        <f>IFERROR(IF(Results!J361="",0,IF(Results!J361=2,M361*I361/J361,-M361)),0)</f>
        <v>0</v>
      </c>
    </row>
    <row r="362" spans="1:14" hidden="1" x14ac:dyDescent="0.25">
      <c r="A362" s="69">
        <f>Results!A362</f>
        <v>360</v>
      </c>
      <c r="B362" s="94" t="str">
        <f>Results!DA362</f>
        <v/>
      </c>
      <c r="C362" s="72" t="str">
        <f>Results!D362</f>
        <v/>
      </c>
      <c r="D362" s="72" t="str">
        <f>Results!G362</f>
        <v/>
      </c>
      <c r="E362" s="132" t="str">
        <f>Results!H362</f>
        <v/>
      </c>
      <c r="F362" s="132" t="str">
        <f>Results!I362</f>
        <v/>
      </c>
      <c r="G362" s="80" t="str">
        <f>Results!AX362</f>
        <v/>
      </c>
      <c r="H362" s="365" t="str">
        <f>Results!$AS362</f>
        <v/>
      </c>
      <c r="I362" s="366" t="str">
        <f>Results!BB362</f>
        <v/>
      </c>
      <c r="J362" s="367" t="str">
        <f>Results!BC362</f>
        <v/>
      </c>
      <c r="K362" s="365" t="str">
        <f>Results!$BG362</f>
        <v/>
      </c>
      <c r="L362" s="187">
        <f t="shared" si="5"/>
        <v>0</v>
      </c>
      <c r="M362" s="83">
        <f>IF(AND(B362&gt;=ExFrom,B362&lt;=ExTo),0,IF(AND(L362&gt;Risk/2,H362&gt;DFactor,Results!F362&gt;Start,Results!C362&lt;=(Rounds-End),Results!F362&lt;=(Rounds-End)),ROUND(Stake*H362,0),0))</f>
        <v>0</v>
      </c>
      <c r="N362" s="368">
        <f>IFERROR(IF(Results!J362="",0,IF(Results!J362=2,M362*I362/J362,-M362)),0)</f>
        <v>0</v>
      </c>
    </row>
    <row r="363" spans="1:14" hidden="1" x14ac:dyDescent="0.25">
      <c r="A363" s="69">
        <f>Results!A363</f>
        <v>361</v>
      </c>
      <c r="B363" s="94" t="str">
        <f>Results!DA363</f>
        <v/>
      </c>
      <c r="C363" s="72" t="str">
        <f>Results!D363</f>
        <v/>
      </c>
      <c r="D363" s="72" t="str">
        <f>Results!G363</f>
        <v/>
      </c>
      <c r="E363" s="132" t="str">
        <f>Results!H363</f>
        <v/>
      </c>
      <c r="F363" s="132" t="str">
        <f>Results!I363</f>
        <v/>
      </c>
      <c r="G363" s="80" t="str">
        <f>Results!AX363</f>
        <v/>
      </c>
      <c r="H363" s="365" t="str">
        <f>Results!$AS363</f>
        <v/>
      </c>
      <c r="I363" s="366" t="str">
        <f>Results!BB363</f>
        <v/>
      </c>
      <c r="J363" s="367" t="str">
        <f>Results!BC363</f>
        <v/>
      </c>
      <c r="K363" s="365" t="str">
        <f>Results!$BG363</f>
        <v/>
      </c>
      <c r="L363" s="187">
        <f t="shared" si="5"/>
        <v>0</v>
      </c>
      <c r="M363" s="83">
        <f>IF(AND(B363&gt;=ExFrom,B363&lt;=ExTo),0,IF(AND(L363&gt;Risk/2,H363&gt;DFactor,Results!F363&gt;Start,Results!C363&lt;=(Rounds-End),Results!F363&lt;=(Rounds-End)),ROUND(Stake*H363,0),0))</f>
        <v>0</v>
      </c>
      <c r="N363" s="368">
        <f>IFERROR(IF(Results!J363="",0,IF(Results!J363=2,M363*I363/J363,-M363)),0)</f>
        <v>0</v>
      </c>
    </row>
    <row r="364" spans="1:14" hidden="1" x14ac:dyDescent="0.25">
      <c r="A364" s="69">
        <f>Results!A364</f>
        <v>362</v>
      </c>
      <c r="B364" s="94" t="str">
        <f>Results!DA364</f>
        <v/>
      </c>
      <c r="C364" s="72" t="str">
        <f>Results!D364</f>
        <v/>
      </c>
      <c r="D364" s="72" t="str">
        <f>Results!G364</f>
        <v/>
      </c>
      <c r="E364" s="132" t="str">
        <f>Results!H364</f>
        <v/>
      </c>
      <c r="F364" s="132" t="str">
        <f>Results!I364</f>
        <v/>
      </c>
      <c r="G364" s="80" t="str">
        <f>Results!AX364</f>
        <v/>
      </c>
      <c r="H364" s="365" t="str">
        <f>Results!$AS364</f>
        <v/>
      </c>
      <c r="I364" s="366" t="str">
        <f>Results!BB364</f>
        <v/>
      </c>
      <c r="J364" s="367" t="str">
        <f>Results!BC364</f>
        <v/>
      </c>
      <c r="K364" s="365" t="str">
        <f>Results!$BG364</f>
        <v/>
      </c>
      <c r="L364" s="187">
        <f t="shared" si="5"/>
        <v>0</v>
      </c>
      <c r="M364" s="83">
        <f>IF(AND(B364&gt;=ExFrom,B364&lt;=ExTo),0,IF(AND(L364&gt;Risk/2,H364&gt;DFactor,Results!F364&gt;Start,Results!C364&lt;=(Rounds-End),Results!F364&lt;=(Rounds-End)),ROUND(Stake*H364,0),0))</f>
        <v>0</v>
      </c>
      <c r="N364" s="368">
        <f>IFERROR(IF(Results!J364="",0,IF(Results!J364=2,M364*I364/J364,-M364)),0)</f>
        <v>0</v>
      </c>
    </row>
    <row r="365" spans="1:14" hidden="1" x14ac:dyDescent="0.25">
      <c r="A365" s="69">
        <f>Results!A365</f>
        <v>363</v>
      </c>
      <c r="B365" s="94" t="str">
        <f>Results!DA365</f>
        <v/>
      </c>
      <c r="C365" s="72" t="str">
        <f>Results!D365</f>
        <v/>
      </c>
      <c r="D365" s="72" t="str">
        <f>Results!G365</f>
        <v/>
      </c>
      <c r="E365" s="132" t="str">
        <f>Results!H365</f>
        <v/>
      </c>
      <c r="F365" s="132" t="str">
        <f>Results!I365</f>
        <v/>
      </c>
      <c r="G365" s="80" t="str">
        <f>Results!AX365</f>
        <v/>
      </c>
      <c r="H365" s="365" t="str">
        <f>Results!$AS365</f>
        <v/>
      </c>
      <c r="I365" s="366" t="str">
        <f>Results!BB365</f>
        <v/>
      </c>
      <c r="J365" s="367" t="str">
        <f>Results!BC365</f>
        <v/>
      </c>
      <c r="K365" s="365" t="str">
        <f>Results!$BG365</f>
        <v/>
      </c>
      <c r="L365" s="187">
        <f t="shared" si="5"/>
        <v>0</v>
      </c>
      <c r="M365" s="83">
        <f>IF(AND(B365&gt;=ExFrom,B365&lt;=ExTo),0,IF(AND(L365&gt;Risk/2,H365&gt;DFactor,Results!F365&gt;Start,Results!C365&lt;=(Rounds-End),Results!F365&lt;=(Rounds-End)),ROUND(Stake*H365,0),0))</f>
        <v>0</v>
      </c>
      <c r="N365" s="368">
        <f>IFERROR(IF(Results!J365="",0,IF(Results!J365=2,M365*I365/J365,-M365)),0)</f>
        <v>0</v>
      </c>
    </row>
    <row r="366" spans="1:14" hidden="1" x14ac:dyDescent="0.25">
      <c r="A366" s="69">
        <f>Results!A366</f>
        <v>364</v>
      </c>
      <c r="B366" s="94" t="str">
        <f>Results!DA366</f>
        <v/>
      </c>
      <c r="C366" s="72" t="str">
        <f>Results!D366</f>
        <v/>
      </c>
      <c r="D366" s="72" t="str">
        <f>Results!G366</f>
        <v/>
      </c>
      <c r="E366" s="132" t="str">
        <f>Results!H366</f>
        <v/>
      </c>
      <c r="F366" s="132" t="str">
        <f>Results!I366</f>
        <v/>
      </c>
      <c r="G366" s="80" t="str">
        <f>Results!AX366</f>
        <v/>
      </c>
      <c r="H366" s="365" t="str">
        <f>Results!$AS366</f>
        <v/>
      </c>
      <c r="I366" s="366" t="str">
        <f>Results!BB366</f>
        <v/>
      </c>
      <c r="J366" s="367" t="str">
        <f>Results!BC366</f>
        <v/>
      </c>
      <c r="K366" s="365" t="str">
        <f>Results!$BG366</f>
        <v/>
      </c>
      <c r="L366" s="187">
        <f t="shared" si="5"/>
        <v>0</v>
      </c>
      <c r="M366" s="83">
        <f>IF(AND(B366&gt;=ExFrom,B366&lt;=ExTo),0,IF(AND(L366&gt;Risk/2,H366&gt;DFactor,Results!F366&gt;Start,Results!C366&lt;=(Rounds-End),Results!F366&lt;=(Rounds-End)),ROUND(Stake*H366,0),0))</f>
        <v>0</v>
      </c>
      <c r="N366" s="368">
        <f>IFERROR(IF(Results!J366="",0,IF(Results!J366=2,M366*I366/J366,-M366)),0)</f>
        <v>0</v>
      </c>
    </row>
    <row r="367" spans="1:14" hidden="1" x14ac:dyDescent="0.25">
      <c r="A367" s="69">
        <f>Results!A367</f>
        <v>365</v>
      </c>
      <c r="B367" s="94" t="str">
        <f>Results!DA367</f>
        <v/>
      </c>
      <c r="C367" s="72" t="str">
        <f>Results!D367</f>
        <v/>
      </c>
      <c r="D367" s="72" t="str">
        <f>Results!G367</f>
        <v/>
      </c>
      <c r="E367" s="132" t="str">
        <f>Results!H367</f>
        <v/>
      </c>
      <c r="F367" s="132" t="str">
        <f>Results!I367</f>
        <v/>
      </c>
      <c r="G367" s="80" t="str">
        <f>Results!AX367</f>
        <v/>
      </c>
      <c r="H367" s="365" t="str">
        <f>Results!$AS367</f>
        <v/>
      </c>
      <c r="I367" s="366" t="str">
        <f>Results!BB367</f>
        <v/>
      </c>
      <c r="J367" s="367" t="str">
        <f>Results!BC367</f>
        <v/>
      </c>
      <c r="K367" s="365" t="str">
        <f>Results!$BG367</f>
        <v/>
      </c>
      <c r="L367" s="187">
        <f t="shared" si="5"/>
        <v>0</v>
      </c>
      <c r="M367" s="83">
        <f>IF(AND(B367&gt;=ExFrom,B367&lt;=ExTo),0,IF(AND(L367&gt;Risk/2,H367&gt;DFactor,Results!F367&gt;Start,Results!C367&lt;=(Rounds-End),Results!F367&lt;=(Rounds-End)),ROUND(Stake*H367,0),0))</f>
        <v>0</v>
      </c>
      <c r="N367" s="368">
        <f>IFERROR(IF(Results!J367="",0,IF(Results!J367=2,M367*I367/J367,-M367)),0)</f>
        <v>0</v>
      </c>
    </row>
    <row r="368" spans="1:14" hidden="1" x14ac:dyDescent="0.25">
      <c r="A368" s="69">
        <f>Results!A368</f>
        <v>366</v>
      </c>
      <c r="B368" s="94" t="str">
        <f>Results!DA368</f>
        <v/>
      </c>
      <c r="C368" s="72" t="str">
        <f>Results!D368</f>
        <v/>
      </c>
      <c r="D368" s="72" t="str">
        <f>Results!G368</f>
        <v/>
      </c>
      <c r="E368" s="132" t="str">
        <f>Results!H368</f>
        <v/>
      </c>
      <c r="F368" s="132" t="str">
        <f>Results!I368</f>
        <v/>
      </c>
      <c r="G368" s="80" t="str">
        <f>Results!AX368</f>
        <v/>
      </c>
      <c r="H368" s="365" t="str">
        <f>Results!$AS368</f>
        <v/>
      </c>
      <c r="I368" s="366" t="str">
        <f>Results!BB368</f>
        <v/>
      </c>
      <c r="J368" s="367" t="str">
        <f>Results!BC368</f>
        <v/>
      </c>
      <c r="K368" s="365" t="str">
        <f>Results!$BG368</f>
        <v/>
      </c>
      <c r="L368" s="187">
        <f t="shared" si="5"/>
        <v>0</v>
      </c>
      <c r="M368" s="83">
        <f>IF(AND(B368&gt;=ExFrom,B368&lt;=ExTo),0,IF(AND(L368&gt;Risk/2,H368&gt;DFactor,Results!F368&gt;Start,Results!C368&lt;=(Rounds-End),Results!F368&lt;=(Rounds-End)),ROUND(Stake*H368,0),0))</f>
        <v>0</v>
      </c>
      <c r="N368" s="368">
        <f>IFERROR(IF(Results!J368="",0,IF(Results!J368=2,M368*I368/J368,-M368)),0)</f>
        <v>0</v>
      </c>
    </row>
    <row r="369" spans="1:14" hidden="1" x14ac:dyDescent="0.25">
      <c r="A369" s="69">
        <f>Results!A369</f>
        <v>367</v>
      </c>
      <c r="B369" s="94" t="str">
        <f>Results!DA369</f>
        <v/>
      </c>
      <c r="C369" s="72" t="str">
        <f>Results!D369</f>
        <v/>
      </c>
      <c r="D369" s="72" t="str">
        <f>Results!G369</f>
        <v/>
      </c>
      <c r="E369" s="132" t="str">
        <f>Results!H369</f>
        <v/>
      </c>
      <c r="F369" s="132" t="str">
        <f>Results!I369</f>
        <v/>
      </c>
      <c r="G369" s="80" t="str">
        <f>Results!AX369</f>
        <v/>
      </c>
      <c r="H369" s="365" t="str">
        <f>Results!$AS369</f>
        <v/>
      </c>
      <c r="I369" s="366" t="str">
        <f>Results!BB369</f>
        <v/>
      </c>
      <c r="J369" s="367" t="str">
        <f>Results!BC369</f>
        <v/>
      </c>
      <c r="K369" s="365" t="str">
        <f>Results!$BG369</f>
        <v/>
      </c>
      <c r="L369" s="187">
        <f t="shared" si="5"/>
        <v>0</v>
      </c>
      <c r="M369" s="83">
        <f>IF(AND(B369&gt;=ExFrom,B369&lt;=ExTo),0,IF(AND(L369&gt;Risk/2,H369&gt;DFactor,Results!F369&gt;Start,Results!C369&lt;=(Rounds-End),Results!F369&lt;=(Rounds-End)),ROUND(Stake*H369,0),0))</f>
        <v>0</v>
      </c>
      <c r="N369" s="368">
        <f>IFERROR(IF(Results!J369="",0,IF(Results!J369=2,M369*I369/J369,-M369)),0)</f>
        <v>0</v>
      </c>
    </row>
    <row r="370" spans="1:14" hidden="1" x14ac:dyDescent="0.25">
      <c r="A370" s="69">
        <f>Results!A370</f>
        <v>368</v>
      </c>
      <c r="B370" s="94" t="str">
        <f>Results!DA370</f>
        <v/>
      </c>
      <c r="C370" s="72" t="str">
        <f>Results!D370</f>
        <v/>
      </c>
      <c r="D370" s="72" t="str">
        <f>Results!G370</f>
        <v/>
      </c>
      <c r="E370" s="132" t="str">
        <f>Results!H370</f>
        <v/>
      </c>
      <c r="F370" s="132" t="str">
        <f>Results!I370</f>
        <v/>
      </c>
      <c r="G370" s="80" t="str">
        <f>Results!AX370</f>
        <v/>
      </c>
      <c r="H370" s="365" t="str">
        <f>Results!$AS370</f>
        <v/>
      </c>
      <c r="I370" s="366" t="str">
        <f>Results!BB370</f>
        <v/>
      </c>
      <c r="J370" s="367" t="str">
        <f>Results!BC370</f>
        <v/>
      </c>
      <c r="K370" s="365" t="str">
        <f>Results!$BG370</f>
        <v/>
      </c>
      <c r="L370" s="187">
        <f t="shared" si="5"/>
        <v>0</v>
      </c>
      <c r="M370" s="83">
        <f>IF(AND(B370&gt;=ExFrom,B370&lt;=ExTo),0,IF(AND(L370&gt;Risk/2,H370&gt;DFactor,Results!F370&gt;Start,Results!C370&lt;=(Rounds-End),Results!F370&lt;=(Rounds-End)),ROUND(Stake*H370,0),0))</f>
        <v>0</v>
      </c>
      <c r="N370" s="368">
        <f>IFERROR(IF(Results!J370="",0,IF(Results!J370=2,M370*I370/J370,-M370)),0)</f>
        <v>0</v>
      </c>
    </row>
    <row r="371" spans="1:14" hidden="1" x14ac:dyDescent="0.25">
      <c r="A371" s="69">
        <f>Results!A371</f>
        <v>369</v>
      </c>
      <c r="B371" s="94" t="str">
        <f>Results!DA371</f>
        <v/>
      </c>
      <c r="C371" s="72" t="str">
        <f>Results!D371</f>
        <v/>
      </c>
      <c r="D371" s="72" t="str">
        <f>Results!G371</f>
        <v/>
      </c>
      <c r="E371" s="132" t="str">
        <f>Results!H371</f>
        <v/>
      </c>
      <c r="F371" s="132" t="str">
        <f>Results!I371</f>
        <v/>
      </c>
      <c r="G371" s="80" t="str">
        <f>Results!AX371</f>
        <v/>
      </c>
      <c r="H371" s="365" t="str">
        <f>Results!$AS371</f>
        <v/>
      </c>
      <c r="I371" s="366" t="str">
        <f>Results!BB371</f>
        <v/>
      </c>
      <c r="J371" s="367" t="str">
        <f>Results!BC371</f>
        <v/>
      </c>
      <c r="K371" s="365" t="str">
        <f>Results!$BG371</f>
        <v/>
      </c>
      <c r="L371" s="187">
        <f t="shared" si="5"/>
        <v>0</v>
      </c>
      <c r="M371" s="83">
        <f>IF(AND(B371&gt;=ExFrom,B371&lt;=ExTo),0,IF(AND(L371&gt;Risk/2,H371&gt;DFactor,Results!F371&gt;Start,Results!C371&lt;=(Rounds-End),Results!F371&lt;=(Rounds-End)),ROUND(Stake*H371,0),0))</f>
        <v>0</v>
      </c>
      <c r="N371" s="368">
        <f>IFERROR(IF(Results!J371="",0,IF(Results!J371=2,M371*I371/J371,-M371)),0)</f>
        <v>0</v>
      </c>
    </row>
    <row r="372" spans="1:14" hidden="1" x14ac:dyDescent="0.25">
      <c r="A372" s="69">
        <f>Results!A372</f>
        <v>370</v>
      </c>
      <c r="B372" s="94" t="str">
        <f>Results!DA372</f>
        <v/>
      </c>
      <c r="C372" s="72" t="str">
        <f>Results!D372</f>
        <v/>
      </c>
      <c r="D372" s="72" t="str">
        <f>Results!G372</f>
        <v/>
      </c>
      <c r="E372" s="132" t="str">
        <f>Results!H372</f>
        <v/>
      </c>
      <c r="F372" s="132" t="str">
        <f>Results!I372</f>
        <v/>
      </c>
      <c r="G372" s="80" t="str">
        <f>Results!AX372</f>
        <v/>
      </c>
      <c r="H372" s="365" t="str">
        <f>Results!$AS372</f>
        <v/>
      </c>
      <c r="I372" s="366" t="str">
        <f>Results!BB372</f>
        <v/>
      </c>
      <c r="J372" s="367" t="str">
        <f>Results!BC372</f>
        <v/>
      </c>
      <c r="K372" s="365" t="str">
        <f>Results!$BG372</f>
        <v/>
      </c>
      <c r="L372" s="187">
        <f t="shared" si="5"/>
        <v>0</v>
      </c>
      <c r="M372" s="83">
        <f>IF(AND(B372&gt;=ExFrom,B372&lt;=ExTo),0,IF(AND(L372&gt;Risk/2,H372&gt;DFactor,Results!F372&gt;Start,Results!C372&lt;=(Rounds-End),Results!F372&lt;=(Rounds-End)),ROUND(Stake*H372,0),0))</f>
        <v>0</v>
      </c>
      <c r="N372" s="368">
        <f>IFERROR(IF(Results!J372="",0,IF(Results!J372=2,M372*I372/J372,-M372)),0)</f>
        <v>0</v>
      </c>
    </row>
    <row r="373" spans="1:14" hidden="1" x14ac:dyDescent="0.25">
      <c r="A373" s="69">
        <f>Results!A373</f>
        <v>371</v>
      </c>
      <c r="B373" s="94" t="str">
        <f>Results!DA373</f>
        <v/>
      </c>
      <c r="C373" s="72" t="str">
        <f>Results!D373</f>
        <v/>
      </c>
      <c r="D373" s="72" t="str">
        <f>Results!G373</f>
        <v/>
      </c>
      <c r="E373" s="132" t="str">
        <f>Results!H373</f>
        <v/>
      </c>
      <c r="F373" s="132" t="str">
        <f>Results!I373</f>
        <v/>
      </c>
      <c r="G373" s="80" t="str">
        <f>Results!AX373</f>
        <v/>
      </c>
      <c r="H373" s="365" t="str">
        <f>Results!$AS373</f>
        <v/>
      </c>
      <c r="I373" s="366" t="str">
        <f>Results!BB373</f>
        <v/>
      </c>
      <c r="J373" s="367" t="str">
        <f>Results!BC373</f>
        <v/>
      </c>
      <c r="K373" s="365" t="str">
        <f>Results!$BG373</f>
        <v/>
      </c>
      <c r="L373" s="187">
        <f t="shared" si="5"/>
        <v>0</v>
      </c>
      <c r="M373" s="83">
        <f>IF(AND(B373&gt;=ExFrom,B373&lt;=ExTo),0,IF(AND(L373&gt;Risk/2,H373&gt;DFactor,Results!F373&gt;Start,Results!C373&lt;=(Rounds-End),Results!F373&lt;=(Rounds-End)),ROUND(Stake*H373,0),0))</f>
        <v>0</v>
      </c>
      <c r="N373" s="368">
        <f>IFERROR(IF(Results!J373="",0,IF(Results!J373=2,M373*I373/J373,-M373)),0)</f>
        <v>0</v>
      </c>
    </row>
    <row r="374" spans="1:14" hidden="1" x14ac:dyDescent="0.25">
      <c r="A374" s="69">
        <f>Results!A374</f>
        <v>372</v>
      </c>
      <c r="B374" s="94" t="str">
        <f>Results!DA374</f>
        <v/>
      </c>
      <c r="C374" s="72" t="str">
        <f>Results!D374</f>
        <v/>
      </c>
      <c r="D374" s="72" t="str">
        <f>Results!G374</f>
        <v/>
      </c>
      <c r="E374" s="132" t="str">
        <f>Results!H374</f>
        <v/>
      </c>
      <c r="F374" s="132" t="str">
        <f>Results!I374</f>
        <v/>
      </c>
      <c r="G374" s="80" t="str">
        <f>Results!AX374</f>
        <v/>
      </c>
      <c r="H374" s="365" t="str">
        <f>Results!$AS374</f>
        <v/>
      </c>
      <c r="I374" s="366" t="str">
        <f>Results!BB374</f>
        <v/>
      </c>
      <c r="J374" s="367" t="str">
        <f>Results!BC374</f>
        <v/>
      </c>
      <c r="K374" s="365" t="str">
        <f>Results!$BG374</f>
        <v/>
      </c>
      <c r="L374" s="187">
        <f t="shared" si="5"/>
        <v>0</v>
      </c>
      <c r="M374" s="83">
        <f>IF(AND(B374&gt;=ExFrom,B374&lt;=ExTo),0,IF(AND(L374&gt;Risk/2,H374&gt;DFactor,Results!F374&gt;Start,Results!C374&lt;=(Rounds-End),Results!F374&lt;=(Rounds-End)),ROUND(Stake*H374,0),0))</f>
        <v>0</v>
      </c>
      <c r="N374" s="368">
        <f>IFERROR(IF(Results!J374="",0,IF(Results!J374=2,M374*I374/J374,-M374)),0)</f>
        <v>0</v>
      </c>
    </row>
    <row r="375" spans="1:14" hidden="1" x14ac:dyDescent="0.25">
      <c r="A375" s="69">
        <f>Results!A375</f>
        <v>373</v>
      </c>
      <c r="B375" s="94" t="str">
        <f>Results!DA375</f>
        <v/>
      </c>
      <c r="C375" s="72" t="str">
        <f>Results!D375</f>
        <v/>
      </c>
      <c r="D375" s="72" t="str">
        <f>Results!G375</f>
        <v/>
      </c>
      <c r="E375" s="132" t="str">
        <f>Results!H375</f>
        <v/>
      </c>
      <c r="F375" s="132" t="str">
        <f>Results!I375</f>
        <v/>
      </c>
      <c r="G375" s="80" t="str">
        <f>Results!AX375</f>
        <v/>
      </c>
      <c r="H375" s="365" t="str">
        <f>Results!$AS375</f>
        <v/>
      </c>
      <c r="I375" s="366" t="str">
        <f>Results!BB375</f>
        <v/>
      </c>
      <c r="J375" s="367" t="str">
        <f>Results!BC375</f>
        <v/>
      </c>
      <c r="K375" s="365" t="str">
        <f>Results!$BG375</f>
        <v/>
      </c>
      <c r="L375" s="187">
        <f t="shared" si="5"/>
        <v>0</v>
      </c>
      <c r="M375" s="83">
        <f>IF(AND(B375&gt;=ExFrom,B375&lt;=ExTo),0,IF(AND(L375&gt;Risk/2,H375&gt;DFactor,Results!F375&gt;Start,Results!C375&lt;=(Rounds-End),Results!F375&lt;=(Rounds-End)),ROUND(Stake*H375,0),0))</f>
        <v>0</v>
      </c>
      <c r="N375" s="368">
        <f>IFERROR(IF(Results!J375="",0,IF(Results!J375=2,M375*I375/J375,-M375)),0)</f>
        <v>0</v>
      </c>
    </row>
    <row r="376" spans="1:14" hidden="1" x14ac:dyDescent="0.25">
      <c r="A376" s="69">
        <f>Results!A376</f>
        <v>374</v>
      </c>
      <c r="B376" s="94" t="str">
        <f>Results!DA376</f>
        <v/>
      </c>
      <c r="C376" s="72" t="str">
        <f>Results!D376</f>
        <v/>
      </c>
      <c r="D376" s="72" t="str">
        <f>Results!G376</f>
        <v/>
      </c>
      <c r="E376" s="132" t="str">
        <f>Results!H376</f>
        <v/>
      </c>
      <c r="F376" s="132" t="str">
        <f>Results!I376</f>
        <v/>
      </c>
      <c r="G376" s="80" t="str">
        <f>Results!AX376</f>
        <v/>
      </c>
      <c r="H376" s="365" t="str">
        <f>Results!$AS376</f>
        <v/>
      </c>
      <c r="I376" s="366" t="str">
        <f>Results!BB376</f>
        <v/>
      </c>
      <c r="J376" s="367" t="str">
        <f>Results!BC376</f>
        <v/>
      </c>
      <c r="K376" s="365" t="str">
        <f>Results!$BG376</f>
        <v/>
      </c>
      <c r="L376" s="187">
        <f t="shared" si="5"/>
        <v>0</v>
      </c>
      <c r="M376" s="83">
        <f>IF(AND(B376&gt;=ExFrom,B376&lt;=ExTo),0,IF(AND(L376&gt;Risk/2,H376&gt;DFactor,Results!F376&gt;Start,Results!C376&lt;=(Rounds-End),Results!F376&lt;=(Rounds-End)),ROUND(Stake*H376,0),0))</f>
        <v>0</v>
      </c>
      <c r="N376" s="368">
        <f>IFERROR(IF(Results!J376="",0,IF(Results!J376=2,M376*I376/J376,-M376)),0)</f>
        <v>0</v>
      </c>
    </row>
    <row r="377" spans="1:14" hidden="1" x14ac:dyDescent="0.25">
      <c r="A377" s="69">
        <f>Results!A377</f>
        <v>375</v>
      </c>
      <c r="B377" s="94" t="str">
        <f>Results!DA377</f>
        <v/>
      </c>
      <c r="C377" s="72" t="str">
        <f>Results!D377</f>
        <v/>
      </c>
      <c r="D377" s="72" t="str">
        <f>Results!G377</f>
        <v/>
      </c>
      <c r="E377" s="132" t="str">
        <f>Results!H377</f>
        <v/>
      </c>
      <c r="F377" s="132" t="str">
        <f>Results!I377</f>
        <v/>
      </c>
      <c r="G377" s="80" t="str">
        <f>Results!AX377</f>
        <v/>
      </c>
      <c r="H377" s="365" t="str">
        <f>Results!$AS377</f>
        <v/>
      </c>
      <c r="I377" s="366" t="str">
        <f>Results!BB377</f>
        <v/>
      </c>
      <c r="J377" s="367" t="str">
        <f>Results!BC377</f>
        <v/>
      </c>
      <c r="K377" s="365" t="str">
        <f>Results!$BG377</f>
        <v/>
      </c>
      <c r="L377" s="187">
        <f t="shared" si="5"/>
        <v>0</v>
      </c>
      <c r="M377" s="83">
        <f>IF(AND(B377&gt;=ExFrom,B377&lt;=ExTo),0,IF(AND(L377&gt;Risk/2,H377&gt;DFactor,Results!F377&gt;Start,Results!C377&lt;=(Rounds-End),Results!F377&lt;=(Rounds-End)),ROUND(Stake*H377,0),0))</f>
        <v>0</v>
      </c>
      <c r="N377" s="368">
        <f>IFERROR(IF(Results!J377="",0,IF(Results!J377=2,M377*I377/J377,-M377)),0)</f>
        <v>0</v>
      </c>
    </row>
    <row r="378" spans="1:14" hidden="1" x14ac:dyDescent="0.25">
      <c r="A378" s="69">
        <f>Results!A378</f>
        <v>376</v>
      </c>
      <c r="B378" s="94" t="str">
        <f>Results!DA378</f>
        <v/>
      </c>
      <c r="C378" s="72" t="str">
        <f>Results!D378</f>
        <v/>
      </c>
      <c r="D378" s="72" t="str">
        <f>Results!G378</f>
        <v/>
      </c>
      <c r="E378" s="132" t="str">
        <f>Results!H378</f>
        <v/>
      </c>
      <c r="F378" s="132" t="str">
        <f>Results!I378</f>
        <v/>
      </c>
      <c r="G378" s="80" t="str">
        <f>Results!AX378</f>
        <v/>
      </c>
      <c r="H378" s="365" t="str">
        <f>Results!$AS378</f>
        <v/>
      </c>
      <c r="I378" s="366" t="str">
        <f>Results!BB378</f>
        <v/>
      </c>
      <c r="J378" s="367" t="str">
        <f>Results!BC378</f>
        <v/>
      </c>
      <c r="K378" s="365" t="str">
        <f>Results!$BG378</f>
        <v/>
      </c>
      <c r="L378" s="187">
        <f t="shared" si="5"/>
        <v>0</v>
      </c>
      <c r="M378" s="83">
        <f>IF(AND(B378&gt;=ExFrom,B378&lt;=ExTo),0,IF(AND(L378&gt;Risk/2,H378&gt;DFactor,Results!F378&gt;Start,Results!C378&lt;=(Rounds-End),Results!F378&lt;=(Rounds-End)),ROUND(Stake*H378,0),0))</f>
        <v>0</v>
      </c>
      <c r="N378" s="368">
        <f>IFERROR(IF(Results!J378="",0,IF(Results!J378=2,M378*I378/J378,-M378)),0)</f>
        <v>0</v>
      </c>
    </row>
    <row r="379" spans="1:14" hidden="1" x14ac:dyDescent="0.25">
      <c r="A379" s="69">
        <f>Results!A379</f>
        <v>377</v>
      </c>
      <c r="B379" s="94" t="str">
        <f>Results!DA379</f>
        <v/>
      </c>
      <c r="C379" s="72" t="str">
        <f>Results!D379</f>
        <v/>
      </c>
      <c r="D379" s="72" t="str">
        <f>Results!G379</f>
        <v/>
      </c>
      <c r="E379" s="132" t="str">
        <f>Results!H379</f>
        <v/>
      </c>
      <c r="F379" s="132" t="str">
        <f>Results!I379</f>
        <v/>
      </c>
      <c r="G379" s="80" t="str">
        <f>Results!AX379</f>
        <v/>
      </c>
      <c r="H379" s="365" t="str">
        <f>Results!$AS379</f>
        <v/>
      </c>
      <c r="I379" s="366" t="str">
        <f>Results!BB379</f>
        <v/>
      </c>
      <c r="J379" s="367" t="str">
        <f>Results!BC379</f>
        <v/>
      </c>
      <c r="K379" s="365" t="str">
        <f>Results!$BG379</f>
        <v/>
      </c>
      <c r="L379" s="187">
        <f t="shared" si="5"/>
        <v>0</v>
      </c>
      <c r="M379" s="83">
        <f>IF(AND(B379&gt;=ExFrom,B379&lt;=ExTo),0,IF(AND(L379&gt;Risk/2,H379&gt;DFactor,Results!F379&gt;Start,Results!C379&lt;=(Rounds-End),Results!F379&lt;=(Rounds-End)),ROUND(Stake*H379,0),0))</f>
        <v>0</v>
      </c>
      <c r="N379" s="368">
        <f>IFERROR(IF(Results!J379="",0,IF(Results!J379=2,M379*I379/J379,-M379)),0)</f>
        <v>0</v>
      </c>
    </row>
    <row r="380" spans="1:14" hidden="1" x14ac:dyDescent="0.25">
      <c r="A380" s="69">
        <f>Results!A380</f>
        <v>378</v>
      </c>
      <c r="B380" s="94" t="str">
        <f>Results!DA380</f>
        <v/>
      </c>
      <c r="C380" s="72" t="str">
        <f>Results!D380</f>
        <v/>
      </c>
      <c r="D380" s="72" t="str">
        <f>Results!G380</f>
        <v/>
      </c>
      <c r="E380" s="132" t="str">
        <f>Results!H380</f>
        <v/>
      </c>
      <c r="F380" s="132" t="str">
        <f>Results!I380</f>
        <v/>
      </c>
      <c r="G380" s="80" t="str">
        <f>Results!AX380</f>
        <v/>
      </c>
      <c r="H380" s="365" t="str">
        <f>Results!$AS380</f>
        <v/>
      </c>
      <c r="I380" s="366" t="str">
        <f>Results!BB380</f>
        <v/>
      </c>
      <c r="J380" s="367" t="str">
        <f>Results!BC380</f>
        <v/>
      </c>
      <c r="K380" s="365" t="str">
        <f>Results!$BG380</f>
        <v/>
      </c>
      <c r="L380" s="187">
        <f t="shared" si="5"/>
        <v>0</v>
      </c>
      <c r="M380" s="83">
        <f>IF(AND(B380&gt;=ExFrom,B380&lt;=ExTo),0,IF(AND(L380&gt;Risk/2,H380&gt;DFactor,Results!F380&gt;Start,Results!C380&lt;=(Rounds-End),Results!F380&lt;=(Rounds-End)),ROUND(Stake*H380,0),0))</f>
        <v>0</v>
      </c>
      <c r="N380" s="368">
        <f>IFERROR(IF(Results!J380="",0,IF(Results!J380=2,M380*I380/J380,-M380)),0)</f>
        <v>0</v>
      </c>
    </row>
    <row r="381" spans="1:14" hidden="1" x14ac:dyDescent="0.25">
      <c r="A381" s="69">
        <f>Results!A381</f>
        <v>379</v>
      </c>
      <c r="B381" s="94" t="str">
        <f>Results!DA381</f>
        <v/>
      </c>
      <c r="C381" s="72" t="str">
        <f>Results!D381</f>
        <v/>
      </c>
      <c r="D381" s="72" t="str">
        <f>Results!G381</f>
        <v/>
      </c>
      <c r="E381" s="132" t="str">
        <f>Results!H381</f>
        <v/>
      </c>
      <c r="F381" s="132" t="str">
        <f>Results!I381</f>
        <v/>
      </c>
      <c r="G381" s="80" t="str">
        <f>Results!AX381</f>
        <v/>
      </c>
      <c r="H381" s="365" t="str">
        <f>Results!$AS381</f>
        <v/>
      </c>
      <c r="I381" s="366" t="str">
        <f>Results!BB381</f>
        <v/>
      </c>
      <c r="J381" s="367" t="str">
        <f>Results!BC381</f>
        <v/>
      </c>
      <c r="K381" s="365" t="str">
        <f>Results!$BG381</f>
        <v/>
      </c>
      <c r="L381" s="187">
        <f t="shared" si="5"/>
        <v>0</v>
      </c>
      <c r="M381" s="83">
        <f>IF(AND(B381&gt;=ExFrom,B381&lt;=ExTo),0,IF(AND(L381&gt;Risk/2,H381&gt;DFactor,Results!F381&gt;Start,Results!C381&lt;=(Rounds-End),Results!F381&lt;=(Rounds-End)),ROUND(Stake*H381,0),0))</f>
        <v>0</v>
      </c>
      <c r="N381" s="368">
        <f>IFERROR(IF(Results!J381="",0,IF(Results!J381=2,M381*I381/J381,-M381)),0)</f>
        <v>0</v>
      </c>
    </row>
    <row r="382" spans="1:14" hidden="1" x14ac:dyDescent="0.25">
      <c r="A382" s="69">
        <f>Results!A382</f>
        <v>380</v>
      </c>
      <c r="B382" s="94" t="str">
        <f>Results!DA382</f>
        <v/>
      </c>
      <c r="C382" s="72" t="str">
        <f>Results!D382</f>
        <v/>
      </c>
      <c r="D382" s="72" t="str">
        <f>Results!G382</f>
        <v/>
      </c>
      <c r="E382" s="132" t="str">
        <f>Results!H382</f>
        <v/>
      </c>
      <c r="F382" s="132" t="str">
        <f>Results!I382</f>
        <v/>
      </c>
      <c r="G382" s="80" t="str">
        <f>Results!AX382</f>
        <v/>
      </c>
      <c r="H382" s="365" t="str">
        <f>Results!$AS382</f>
        <v/>
      </c>
      <c r="I382" s="366" t="str">
        <f>Results!BB382</f>
        <v/>
      </c>
      <c r="J382" s="367" t="str">
        <f>Results!BC382</f>
        <v/>
      </c>
      <c r="K382" s="365" t="str">
        <f>Results!$BG382</f>
        <v/>
      </c>
      <c r="L382" s="187">
        <f t="shared" si="5"/>
        <v>0</v>
      </c>
      <c r="M382" s="83">
        <f>IF(AND(B382&gt;=ExFrom,B382&lt;=ExTo),0,IF(AND(L382&gt;Risk/2,H382&gt;DFactor,Results!F382&gt;Start,Results!C382&lt;=(Rounds-End),Results!F382&lt;=(Rounds-End)),ROUND(Stake*H382,0),0))</f>
        <v>0</v>
      </c>
      <c r="N382" s="368">
        <f>IFERROR(IF(Results!J382="",0,IF(Results!J382=2,M382*I382/J382,-M382)),0)</f>
        <v>0</v>
      </c>
    </row>
    <row r="383" spans="1:14" hidden="1" x14ac:dyDescent="0.25">
      <c r="A383" s="69">
        <f>Results!A383</f>
        <v>381</v>
      </c>
      <c r="B383" s="94" t="str">
        <f>Results!DA383</f>
        <v/>
      </c>
      <c r="C383" s="72" t="str">
        <f>Results!D383</f>
        <v/>
      </c>
      <c r="D383" s="72" t="str">
        <f>Results!G383</f>
        <v/>
      </c>
      <c r="E383" s="132" t="str">
        <f>Results!H383</f>
        <v/>
      </c>
      <c r="F383" s="132" t="str">
        <f>Results!I383</f>
        <v/>
      </c>
      <c r="G383" s="80" t="str">
        <f>Results!AX383</f>
        <v/>
      </c>
      <c r="H383" s="365" t="str">
        <f>Results!$AS383</f>
        <v/>
      </c>
      <c r="I383" s="366" t="str">
        <f>Results!BB383</f>
        <v/>
      </c>
      <c r="J383" s="367" t="str">
        <f>Results!BC383</f>
        <v/>
      </c>
      <c r="K383" s="365" t="str">
        <f>Results!$BG383</f>
        <v/>
      </c>
      <c r="L383" s="187">
        <f t="shared" si="5"/>
        <v>0</v>
      </c>
      <c r="M383" s="83">
        <f>IF(AND(B383&gt;=ExFrom,B383&lt;=ExTo),0,IF(AND(L383&gt;Risk/2,H383&gt;DFactor,Results!F383&gt;Start,Results!C383&lt;=(Rounds-End),Results!F383&lt;=(Rounds-End)),ROUND(Stake*H383,0),0))</f>
        <v>0</v>
      </c>
      <c r="N383" s="368">
        <f>IFERROR(IF(Results!J383="",0,IF(Results!J383=2,M383*I383/J383,-M383)),0)</f>
        <v>0</v>
      </c>
    </row>
    <row r="384" spans="1:14" hidden="1" x14ac:dyDescent="0.25">
      <c r="A384" s="69">
        <f>Results!A384</f>
        <v>382</v>
      </c>
      <c r="B384" s="94" t="str">
        <f>Results!DA384</f>
        <v/>
      </c>
      <c r="C384" s="72" t="str">
        <f>Results!D384</f>
        <v/>
      </c>
      <c r="D384" s="72" t="str">
        <f>Results!G384</f>
        <v/>
      </c>
      <c r="E384" s="132" t="str">
        <f>Results!H384</f>
        <v/>
      </c>
      <c r="F384" s="132" t="str">
        <f>Results!I384</f>
        <v/>
      </c>
      <c r="G384" s="80" t="str">
        <f>Results!AX384</f>
        <v/>
      </c>
      <c r="H384" s="365" t="str">
        <f>Results!$AS384</f>
        <v/>
      </c>
      <c r="I384" s="366" t="str">
        <f>Results!BB384</f>
        <v/>
      </c>
      <c r="J384" s="367" t="str">
        <f>Results!BC384</f>
        <v/>
      </c>
      <c r="K384" s="365" t="str">
        <f>Results!$BG384</f>
        <v/>
      </c>
      <c r="L384" s="187">
        <f t="shared" si="5"/>
        <v>0</v>
      </c>
      <c r="M384" s="83">
        <f>IF(AND(B384&gt;=ExFrom,B384&lt;=ExTo),0,IF(AND(L384&gt;Risk/2,H384&gt;DFactor,Results!F384&gt;Start,Results!C384&lt;=(Rounds-End),Results!F384&lt;=(Rounds-End)),ROUND(Stake*H384,0),0))</f>
        <v>0</v>
      </c>
      <c r="N384" s="368">
        <f>IFERROR(IF(Results!J384="",0,IF(Results!J384=2,M384*I384/J384,-M384)),0)</f>
        <v>0</v>
      </c>
    </row>
    <row r="385" spans="1:14" hidden="1" x14ac:dyDescent="0.25">
      <c r="A385" s="69">
        <f>Results!A385</f>
        <v>383</v>
      </c>
      <c r="B385" s="94" t="str">
        <f>Results!DA385</f>
        <v/>
      </c>
      <c r="C385" s="72" t="str">
        <f>Results!D385</f>
        <v/>
      </c>
      <c r="D385" s="72" t="str">
        <f>Results!G385</f>
        <v/>
      </c>
      <c r="E385" s="132" t="str">
        <f>Results!H385</f>
        <v/>
      </c>
      <c r="F385" s="132" t="str">
        <f>Results!I385</f>
        <v/>
      </c>
      <c r="G385" s="80" t="str">
        <f>Results!AX385</f>
        <v/>
      </c>
      <c r="H385" s="365" t="str">
        <f>Results!$AS385</f>
        <v/>
      </c>
      <c r="I385" s="366" t="str">
        <f>Results!BB385</f>
        <v/>
      </c>
      <c r="J385" s="367" t="str">
        <f>Results!BC385</f>
        <v/>
      </c>
      <c r="K385" s="365" t="str">
        <f>Results!$BG385</f>
        <v/>
      </c>
      <c r="L385" s="187">
        <f t="shared" si="5"/>
        <v>0</v>
      </c>
      <c r="M385" s="83">
        <f>IF(AND(B385&gt;=ExFrom,B385&lt;=ExTo),0,IF(AND(L385&gt;Risk/2,H385&gt;DFactor,Results!F385&gt;Start,Results!C385&lt;=(Rounds-End),Results!F385&lt;=(Rounds-End)),ROUND(Stake*H385,0),0))</f>
        <v>0</v>
      </c>
      <c r="N385" s="368">
        <f>IFERROR(IF(Results!J385="",0,IF(Results!J385=2,M385*I385/J385,-M385)),0)</f>
        <v>0</v>
      </c>
    </row>
    <row r="386" spans="1:14" hidden="1" x14ac:dyDescent="0.25">
      <c r="A386" s="69">
        <f>Results!A386</f>
        <v>384</v>
      </c>
      <c r="B386" s="94" t="str">
        <f>Results!DA386</f>
        <v/>
      </c>
      <c r="C386" s="72" t="str">
        <f>Results!D386</f>
        <v/>
      </c>
      <c r="D386" s="72" t="str">
        <f>Results!G386</f>
        <v/>
      </c>
      <c r="E386" s="132" t="str">
        <f>Results!H386</f>
        <v/>
      </c>
      <c r="F386" s="132" t="str">
        <f>Results!I386</f>
        <v/>
      </c>
      <c r="G386" s="80" t="str">
        <f>Results!AX386</f>
        <v/>
      </c>
      <c r="H386" s="365" t="str">
        <f>Results!$AS386</f>
        <v/>
      </c>
      <c r="I386" s="366" t="str">
        <f>Results!BB386</f>
        <v/>
      </c>
      <c r="J386" s="367" t="str">
        <f>Results!BC386</f>
        <v/>
      </c>
      <c r="K386" s="365" t="str">
        <f>Results!$BG386</f>
        <v/>
      </c>
      <c r="L386" s="187">
        <f t="shared" si="5"/>
        <v>0</v>
      </c>
      <c r="M386" s="83">
        <f>IF(AND(B386&gt;=ExFrom,B386&lt;=ExTo),0,IF(AND(L386&gt;Risk/2,H386&gt;DFactor,Results!F386&gt;Start,Results!C386&lt;=(Rounds-End),Results!F386&lt;=(Rounds-End)),ROUND(Stake*H386,0),0))</f>
        <v>0</v>
      </c>
      <c r="N386" s="368">
        <f>IFERROR(IF(Results!J386="",0,IF(Results!J386=2,M386*I386/J386,-M386)),0)</f>
        <v>0</v>
      </c>
    </row>
    <row r="387" spans="1:14" hidden="1" x14ac:dyDescent="0.25">
      <c r="A387" s="69">
        <f>Results!A387</f>
        <v>385</v>
      </c>
      <c r="B387" s="94" t="str">
        <f>Results!DA387</f>
        <v/>
      </c>
      <c r="C387" s="72" t="str">
        <f>Results!D387</f>
        <v/>
      </c>
      <c r="D387" s="72" t="str">
        <f>Results!G387</f>
        <v/>
      </c>
      <c r="E387" s="132" t="str">
        <f>Results!H387</f>
        <v/>
      </c>
      <c r="F387" s="132" t="str">
        <f>Results!I387</f>
        <v/>
      </c>
      <c r="G387" s="80" t="str">
        <f>Results!AX387</f>
        <v/>
      </c>
      <c r="H387" s="365" t="str">
        <f>Results!$AS387</f>
        <v/>
      </c>
      <c r="I387" s="366" t="str">
        <f>Results!BB387</f>
        <v/>
      </c>
      <c r="J387" s="367" t="str">
        <f>Results!BC387</f>
        <v/>
      </c>
      <c r="K387" s="365" t="str">
        <f>Results!$BG387</f>
        <v/>
      </c>
      <c r="L387" s="187">
        <f t="shared" si="5"/>
        <v>0</v>
      </c>
      <c r="M387" s="83">
        <f>IF(AND(B387&gt;=ExFrom,B387&lt;=ExTo),0,IF(AND(L387&gt;Risk/2,H387&gt;DFactor,Results!F387&gt;Start,Results!C387&lt;=(Rounds-End),Results!F387&lt;=(Rounds-End)),ROUND(Stake*H387,0),0))</f>
        <v>0</v>
      </c>
      <c r="N387" s="368">
        <f>IFERROR(IF(Results!J387="",0,IF(Results!J387=2,M387*I387/J387,-M387)),0)</f>
        <v>0</v>
      </c>
    </row>
    <row r="388" spans="1:14" hidden="1" x14ac:dyDescent="0.25">
      <c r="A388" s="69">
        <f>Results!A388</f>
        <v>386</v>
      </c>
      <c r="B388" s="94" t="str">
        <f>Results!DA388</f>
        <v/>
      </c>
      <c r="C388" s="72" t="str">
        <f>Results!D388</f>
        <v/>
      </c>
      <c r="D388" s="72" t="str">
        <f>Results!G388</f>
        <v/>
      </c>
      <c r="E388" s="132" t="str">
        <f>Results!H388</f>
        <v/>
      </c>
      <c r="F388" s="132" t="str">
        <f>Results!I388</f>
        <v/>
      </c>
      <c r="G388" s="80" t="str">
        <f>Results!AX388</f>
        <v/>
      </c>
      <c r="H388" s="365" t="str">
        <f>Results!$AS388</f>
        <v/>
      </c>
      <c r="I388" s="366" t="str">
        <f>Results!BB388</f>
        <v/>
      </c>
      <c r="J388" s="367" t="str">
        <f>Results!BC388</f>
        <v/>
      </c>
      <c r="K388" s="365" t="str">
        <f>Results!$BG388</f>
        <v/>
      </c>
      <c r="L388" s="187">
        <f t="shared" ref="L388:L451" si="6">IFERROR((1+H388)*0.5*(H388*(I388+J388)/J388-1),0)</f>
        <v>0</v>
      </c>
      <c r="M388" s="83">
        <f>IF(AND(B388&gt;=ExFrom,B388&lt;=ExTo),0,IF(AND(L388&gt;Risk/2,H388&gt;DFactor,Results!F388&gt;Start,Results!C388&lt;=(Rounds-End),Results!F388&lt;=(Rounds-End)),ROUND(Stake*H388,0),0))</f>
        <v>0</v>
      </c>
      <c r="N388" s="368">
        <f>IFERROR(IF(Results!J388="",0,IF(Results!J388=2,M388*I388/J388,-M388)),0)</f>
        <v>0</v>
      </c>
    </row>
    <row r="389" spans="1:14" hidden="1" x14ac:dyDescent="0.25">
      <c r="A389" s="69">
        <f>Results!A389</f>
        <v>387</v>
      </c>
      <c r="B389" s="94" t="str">
        <f>Results!DA389</f>
        <v/>
      </c>
      <c r="C389" s="72" t="str">
        <f>Results!D389</f>
        <v/>
      </c>
      <c r="D389" s="72" t="str">
        <f>Results!G389</f>
        <v/>
      </c>
      <c r="E389" s="132" t="str">
        <f>Results!H389</f>
        <v/>
      </c>
      <c r="F389" s="132" t="str">
        <f>Results!I389</f>
        <v/>
      </c>
      <c r="G389" s="80" t="str">
        <f>Results!AX389</f>
        <v/>
      </c>
      <c r="H389" s="365" t="str">
        <f>Results!$AS389</f>
        <v/>
      </c>
      <c r="I389" s="366" t="str">
        <f>Results!BB389</f>
        <v/>
      </c>
      <c r="J389" s="367" t="str">
        <f>Results!BC389</f>
        <v/>
      </c>
      <c r="K389" s="365" t="str">
        <f>Results!$BG389</f>
        <v/>
      </c>
      <c r="L389" s="187">
        <f t="shared" si="6"/>
        <v>0</v>
      </c>
      <c r="M389" s="83">
        <f>IF(AND(B389&gt;=ExFrom,B389&lt;=ExTo),0,IF(AND(L389&gt;Risk/2,H389&gt;DFactor,Results!F389&gt;Start,Results!C389&lt;=(Rounds-End),Results!F389&lt;=(Rounds-End)),ROUND(Stake*H389,0),0))</f>
        <v>0</v>
      </c>
      <c r="N389" s="368">
        <f>IFERROR(IF(Results!J389="",0,IF(Results!J389=2,M389*I389/J389,-M389)),0)</f>
        <v>0</v>
      </c>
    </row>
    <row r="390" spans="1:14" hidden="1" x14ac:dyDescent="0.25">
      <c r="A390" s="69">
        <f>Results!A390</f>
        <v>388</v>
      </c>
      <c r="B390" s="94" t="str">
        <f>Results!DA390</f>
        <v/>
      </c>
      <c r="C390" s="72" t="str">
        <f>Results!D390</f>
        <v/>
      </c>
      <c r="D390" s="72" t="str">
        <f>Results!G390</f>
        <v/>
      </c>
      <c r="E390" s="132" t="str">
        <f>Results!H390</f>
        <v/>
      </c>
      <c r="F390" s="132" t="str">
        <f>Results!I390</f>
        <v/>
      </c>
      <c r="G390" s="80" t="str">
        <f>Results!AX390</f>
        <v/>
      </c>
      <c r="H390" s="365" t="str">
        <f>Results!$AS390</f>
        <v/>
      </c>
      <c r="I390" s="366" t="str">
        <f>Results!BB390</f>
        <v/>
      </c>
      <c r="J390" s="367" t="str">
        <f>Results!BC390</f>
        <v/>
      </c>
      <c r="K390" s="365" t="str">
        <f>Results!$BG390</f>
        <v/>
      </c>
      <c r="L390" s="187">
        <f t="shared" si="6"/>
        <v>0</v>
      </c>
      <c r="M390" s="83">
        <f>IF(AND(B390&gt;=ExFrom,B390&lt;=ExTo),0,IF(AND(L390&gt;Risk/2,H390&gt;DFactor,Results!F390&gt;Start,Results!C390&lt;=(Rounds-End),Results!F390&lt;=(Rounds-End)),ROUND(Stake*H390,0),0))</f>
        <v>0</v>
      </c>
      <c r="N390" s="368">
        <f>IFERROR(IF(Results!J390="",0,IF(Results!J390=2,M390*I390/J390,-M390)),0)</f>
        <v>0</v>
      </c>
    </row>
    <row r="391" spans="1:14" hidden="1" x14ac:dyDescent="0.25">
      <c r="A391" s="69">
        <f>Results!A391</f>
        <v>389</v>
      </c>
      <c r="B391" s="94" t="str">
        <f>Results!DA391</f>
        <v/>
      </c>
      <c r="C391" s="72" t="str">
        <f>Results!D391</f>
        <v/>
      </c>
      <c r="D391" s="72" t="str">
        <f>Results!G391</f>
        <v/>
      </c>
      <c r="E391" s="132" t="str">
        <f>Results!H391</f>
        <v/>
      </c>
      <c r="F391" s="132" t="str">
        <f>Results!I391</f>
        <v/>
      </c>
      <c r="G391" s="80" t="str">
        <f>Results!AX391</f>
        <v/>
      </c>
      <c r="H391" s="365" t="str">
        <f>Results!$AS391</f>
        <v/>
      </c>
      <c r="I391" s="366" t="str">
        <f>Results!BB391</f>
        <v/>
      </c>
      <c r="J391" s="367" t="str">
        <f>Results!BC391</f>
        <v/>
      </c>
      <c r="K391" s="365" t="str">
        <f>Results!$BG391</f>
        <v/>
      </c>
      <c r="L391" s="187">
        <f t="shared" si="6"/>
        <v>0</v>
      </c>
      <c r="M391" s="83">
        <f>IF(AND(B391&gt;=ExFrom,B391&lt;=ExTo),0,IF(AND(L391&gt;Risk/2,H391&gt;DFactor,Results!F391&gt;Start,Results!C391&lt;=(Rounds-End),Results!F391&lt;=(Rounds-End)),ROUND(Stake*H391,0),0))</f>
        <v>0</v>
      </c>
      <c r="N391" s="368">
        <f>IFERROR(IF(Results!J391="",0,IF(Results!J391=2,M391*I391/J391,-M391)),0)</f>
        <v>0</v>
      </c>
    </row>
    <row r="392" spans="1:14" hidden="1" x14ac:dyDescent="0.25">
      <c r="A392" s="69">
        <f>Results!A392</f>
        <v>390</v>
      </c>
      <c r="B392" s="94" t="str">
        <f>Results!DA392</f>
        <v/>
      </c>
      <c r="C392" s="72" t="str">
        <f>Results!D392</f>
        <v/>
      </c>
      <c r="D392" s="72" t="str">
        <f>Results!G392</f>
        <v/>
      </c>
      <c r="E392" s="132" t="str">
        <f>Results!H392</f>
        <v/>
      </c>
      <c r="F392" s="132" t="str">
        <f>Results!I392</f>
        <v/>
      </c>
      <c r="G392" s="80" t="str">
        <f>Results!AX392</f>
        <v/>
      </c>
      <c r="H392" s="365" t="str">
        <f>Results!$AS392</f>
        <v/>
      </c>
      <c r="I392" s="366" t="str">
        <f>Results!BB392</f>
        <v/>
      </c>
      <c r="J392" s="367" t="str">
        <f>Results!BC392</f>
        <v/>
      </c>
      <c r="K392" s="365" t="str">
        <f>Results!$BG392</f>
        <v/>
      </c>
      <c r="L392" s="187">
        <f t="shared" si="6"/>
        <v>0</v>
      </c>
      <c r="M392" s="83">
        <f>IF(AND(B392&gt;=ExFrom,B392&lt;=ExTo),0,IF(AND(L392&gt;Risk/2,H392&gt;DFactor,Results!F392&gt;Start,Results!C392&lt;=(Rounds-End),Results!F392&lt;=(Rounds-End)),ROUND(Stake*H392,0),0))</f>
        <v>0</v>
      </c>
      <c r="N392" s="368">
        <f>IFERROR(IF(Results!J392="",0,IF(Results!J392=2,M392*I392/J392,-M392)),0)</f>
        <v>0</v>
      </c>
    </row>
    <row r="393" spans="1:14" hidden="1" x14ac:dyDescent="0.25">
      <c r="A393" s="69">
        <f>Results!A393</f>
        <v>391</v>
      </c>
      <c r="B393" s="94" t="str">
        <f>Results!DA393</f>
        <v/>
      </c>
      <c r="C393" s="72" t="str">
        <f>Results!D393</f>
        <v/>
      </c>
      <c r="D393" s="72" t="str">
        <f>Results!G393</f>
        <v/>
      </c>
      <c r="E393" s="132" t="str">
        <f>Results!H393</f>
        <v/>
      </c>
      <c r="F393" s="132" t="str">
        <f>Results!I393</f>
        <v/>
      </c>
      <c r="G393" s="80" t="str">
        <f>Results!AX393</f>
        <v/>
      </c>
      <c r="H393" s="365" t="str">
        <f>Results!$AS393</f>
        <v/>
      </c>
      <c r="I393" s="366" t="str">
        <f>Results!BB393</f>
        <v/>
      </c>
      <c r="J393" s="367" t="str">
        <f>Results!BC393</f>
        <v/>
      </c>
      <c r="K393" s="365" t="str">
        <f>Results!$BG393</f>
        <v/>
      </c>
      <c r="L393" s="187">
        <f t="shared" si="6"/>
        <v>0</v>
      </c>
      <c r="M393" s="83">
        <f>IF(AND(B393&gt;=ExFrom,B393&lt;=ExTo),0,IF(AND(L393&gt;Risk/2,H393&gt;DFactor,Results!F393&gt;Start,Results!C393&lt;=(Rounds-End),Results!F393&lt;=(Rounds-End)),ROUND(Stake*H393,0),0))</f>
        <v>0</v>
      </c>
      <c r="N393" s="368">
        <f>IFERROR(IF(Results!J393="",0,IF(Results!J393=2,M393*I393/J393,-M393)),0)</f>
        <v>0</v>
      </c>
    </row>
    <row r="394" spans="1:14" hidden="1" x14ac:dyDescent="0.25">
      <c r="A394" s="69">
        <f>Results!A394</f>
        <v>392</v>
      </c>
      <c r="B394" s="94" t="str">
        <f>Results!DA394</f>
        <v/>
      </c>
      <c r="C394" s="72" t="str">
        <f>Results!D394</f>
        <v/>
      </c>
      <c r="D394" s="72" t="str">
        <f>Results!G394</f>
        <v/>
      </c>
      <c r="E394" s="132" t="str">
        <f>Results!H394</f>
        <v/>
      </c>
      <c r="F394" s="132" t="str">
        <f>Results!I394</f>
        <v/>
      </c>
      <c r="G394" s="80" t="str">
        <f>Results!AX394</f>
        <v/>
      </c>
      <c r="H394" s="365" t="str">
        <f>Results!$AS394</f>
        <v/>
      </c>
      <c r="I394" s="366" t="str">
        <f>Results!BB394</f>
        <v/>
      </c>
      <c r="J394" s="367" t="str">
        <f>Results!BC394</f>
        <v/>
      </c>
      <c r="K394" s="365" t="str">
        <f>Results!$BG394</f>
        <v/>
      </c>
      <c r="L394" s="187">
        <f t="shared" si="6"/>
        <v>0</v>
      </c>
      <c r="M394" s="83">
        <f>IF(AND(B394&gt;=ExFrom,B394&lt;=ExTo),0,IF(AND(L394&gt;Risk/2,H394&gt;DFactor,Results!F394&gt;Start,Results!C394&lt;=(Rounds-End),Results!F394&lt;=(Rounds-End)),ROUND(Stake*H394,0),0))</f>
        <v>0</v>
      </c>
      <c r="N394" s="368">
        <f>IFERROR(IF(Results!J394="",0,IF(Results!J394=2,M394*I394/J394,-M394)),0)</f>
        <v>0</v>
      </c>
    </row>
    <row r="395" spans="1:14" hidden="1" x14ac:dyDescent="0.25">
      <c r="A395" s="69">
        <f>Results!A395</f>
        <v>393</v>
      </c>
      <c r="B395" s="94" t="str">
        <f>Results!DA395</f>
        <v/>
      </c>
      <c r="C395" s="72" t="str">
        <f>Results!D395</f>
        <v/>
      </c>
      <c r="D395" s="72" t="str">
        <f>Results!G395</f>
        <v/>
      </c>
      <c r="E395" s="132" t="str">
        <f>Results!H395</f>
        <v/>
      </c>
      <c r="F395" s="132" t="str">
        <f>Results!I395</f>
        <v/>
      </c>
      <c r="G395" s="80" t="str">
        <f>Results!AX395</f>
        <v/>
      </c>
      <c r="H395" s="365" t="str">
        <f>Results!$AS395</f>
        <v/>
      </c>
      <c r="I395" s="366" t="str">
        <f>Results!BB395</f>
        <v/>
      </c>
      <c r="J395" s="367" t="str">
        <f>Results!BC395</f>
        <v/>
      </c>
      <c r="K395" s="365" t="str">
        <f>Results!$BG395</f>
        <v/>
      </c>
      <c r="L395" s="187">
        <f t="shared" si="6"/>
        <v>0</v>
      </c>
      <c r="M395" s="83">
        <f>IF(AND(B395&gt;=ExFrom,B395&lt;=ExTo),0,IF(AND(L395&gt;Risk/2,H395&gt;DFactor,Results!F395&gt;Start,Results!C395&lt;=(Rounds-End),Results!F395&lt;=(Rounds-End)),ROUND(Stake*H395,0),0))</f>
        <v>0</v>
      </c>
      <c r="N395" s="368">
        <f>IFERROR(IF(Results!J395="",0,IF(Results!J395=2,M395*I395/J395,-M395)),0)</f>
        <v>0</v>
      </c>
    </row>
    <row r="396" spans="1:14" hidden="1" x14ac:dyDescent="0.25">
      <c r="A396" s="69">
        <f>Results!A396</f>
        <v>394</v>
      </c>
      <c r="B396" s="94" t="str">
        <f>Results!DA396</f>
        <v/>
      </c>
      <c r="C396" s="72" t="str">
        <f>Results!D396</f>
        <v/>
      </c>
      <c r="D396" s="72" t="str">
        <f>Results!G396</f>
        <v/>
      </c>
      <c r="E396" s="132" t="str">
        <f>Results!H396</f>
        <v/>
      </c>
      <c r="F396" s="132" t="str">
        <f>Results!I396</f>
        <v/>
      </c>
      <c r="G396" s="80" t="str">
        <f>Results!AX396</f>
        <v/>
      </c>
      <c r="H396" s="365" t="str">
        <f>Results!$AS396</f>
        <v/>
      </c>
      <c r="I396" s="366" t="str">
        <f>Results!BB396</f>
        <v/>
      </c>
      <c r="J396" s="367" t="str">
        <f>Results!BC396</f>
        <v/>
      </c>
      <c r="K396" s="365" t="str">
        <f>Results!$BG396</f>
        <v/>
      </c>
      <c r="L396" s="187">
        <f t="shared" si="6"/>
        <v>0</v>
      </c>
      <c r="M396" s="83">
        <f>IF(AND(B396&gt;=ExFrom,B396&lt;=ExTo),0,IF(AND(L396&gt;Risk/2,H396&gt;DFactor,Results!F396&gt;Start,Results!C396&lt;=(Rounds-End),Results!F396&lt;=(Rounds-End)),ROUND(Stake*H396,0),0))</f>
        <v>0</v>
      </c>
      <c r="N396" s="368">
        <f>IFERROR(IF(Results!J396="",0,IF(Results!J396=2,M396*I396/J396,-M396)),0)</f>
        <v>0</v>
      </c>
    </row>
    <row r="397" spans="1:14" hidden="1" x14ac:dyDescent="0.25">
      <c r="A397" s="69">
        <f>Results!A397</f>
        <v>395</v>
      </c>
      <c r="B397" s="94" t="str">
        <f>Results!DA397</f>
        <v/>
      </c>
      <c r="C397" s="72" t="str">
        <f>Results!D397</f>
        <v/>
      </c>
      <c r="D397" s="72" t="str">
        <f>Results!G397</f>
        <v/>
      </c>
      <c r="E397" s="132" t="str">
        <f>Results!H397</f>
        <v/>
      </c>
      <c r="F397" s="132" t="str">
        <f>Results!I397</f>
        <v/>
      </c>
      <c r="G397" s="80" t="str">
        <f>Results!AX397</f>
        <v/>
      </c>
      <c r="H397" s="365" t="str">
        <f>Results!$AS397</f>
        <v/>
      </c>
      <c r="I397" s="366" t="str">
        <f>Results!BB397</f>
        <v/>
      </c>
      <c r="J397" s="367" t="str">
        <f>Results!BC397</f>
        <v/>
      </c>
      <c r="K397" s="365" t="str">
        <f>Results!$BG397</f>
        <v/>
      </c>
      <c r="L397" s="187">
        <f t="shared" si="6"/>
        <v>0</v>
      </c>
      <c r="M397" s="83">
        <f>IF(AND(B397&gt;=ExFrom,B397&lt;=ExTo),0,IF(AND(L397&gt;Risk/2,H397&gt;DFactor,Results!F397&gt;Start,Results!C397&lt;=(Rounds-End),Results!F397&lt;=(Rounds-End)),ROUND(Stake*H397,0),0))</f>
        <v>0</v>
      </c>
      <c r="N397" s="368">
        <f>IFERROR(IF(Results!J397="",0,IF(Results!J397=2,M397*I397/J397,-M397)),0)</f>
        <v>0</v>
      </c>
    </row>
    <row r="398" spans="1:14" hidden="1" x14ac:dyDescent="0.25">
      <c r="A398" s="69">
        <f>Results!A398</f>
        <v>396</v>
      </c>
      <c r="B398" s="94" t="str">
        <f>Results!DA398</f>
        <v/>
      </c>
      <c r="C398" s="72" t="str">
        <f>Results!D398</f>
        <v/>
      </c>
      <c r="D398" s="72" t="str">
        <f>Results!G398</f>
        <v/>
      </c>
      <c r="E398" s="132" t="str">
        <f>Results!H398</f>
        <v/>
      </c>
      <c r="F398" s="132" t="str">
        <f>Results!I398</f>
        <v/>
      </c>
      <c r="G398" s="80" t="str">
        <f>Results!AX398</f>
        <v/>
      </c>
      <c r="H398" s="365" t="str">
        <f>Results!$AS398</f>
        <v/>
      </c>
      <c r="I398" s="366" t="str">
        <f>Results!BB398</f>
        <v/>
      </c>
      <c r="J398" s="367" t="str">
        <f>Results!BC398</f>
        <v/>
      </c>
      <c r="K398" s="365" t="str">
        <f>Results!$BG398</f>
        <v/>
      </c>
      <c r="L398" s="187">
        <f t="shared" si="6"/>
        <v>0</v>
      </c>
      <c r="M398" s="83">
        <f>IF(AND(B398&gt;=ExFrom,B398&lt;=ExTo),0,IF(AND(L398&gt;Risk/2,H398&gt;DFactor,Results!F398&gt;Start,Results!C398&lt;=(Rounds-End),Results!F398&lt;=(Rounds-End)),ROUND(Stake*H398,0),0))</f>
        <v>0</v>
      </c>
      <c r="N398" s="368">
        <f>IFERROR(IF(Results!J398="",0,IF(Results!J398=2,M398*I398/J398,-M398)),0)</f>
        <v>0</v>
      </c>
    </row>
    <row r="399" spans="1:14" hidden="1" x14ac:dyDescent="0.25">
      <c r="A399" s="69">
        <f>Results!A399</f>
        <v>397</v>
      </c>
      <c r="B399" s="94" t="str">
        <f>Results!DA399</f>
        <v/>
      </c>
      <c r="C399" s="72" t="str">
        <f>Results!D399</f>
        <v/>
      </c>
      <c r="D399" s="72" t="str">
        <f>Results!G399</f>
        <v/>
      </c>
      <c r="E399" s="132" t="str">
        <f>Results!H399</f>
        <v/>
      </c>
      <c r="F399" s="132" t="str">
        <f>Results!I399</f>
        <v/>
      </c>
      <c r="G399" s="80" t="str">
        <f>Results!AX399</f>
        <v/>
      </c>
      <c r="H399" s="365" t="str">
        <f>Results!$AS399</f>
        <v/>
      </c>
      <c r="I399" s="366" t="str">
        <f>Results!BB399</f>
        <v/>
      </c>
      <c r="J399" s="367" t="str">
        <f>Results!BC399</f>
        <v/>
      </c>
      <c r="K399" s="365" t="str">
        <f>Results!$BG399</f>
        <v/>
      </c>
      <c r="L399" s="187">
        <f t="shared" si="6"/>
        <v>0</v>
      </c>
      <c r="M399" s="83">
        <f>IF(AND(B399&gt;=ExFrom,B399&lt;=ExTo),0,IF(AND(L399&gt;Risk/2,H399&gt;DFactor,Results!F399&gt;Start,Results!C399&lt;=(Rounds-End),Results!F399&lt;=(Rounds-End)),ROUND(Stake*H399,0),0))</f>
        <v>0</v>
      </c>
      <c r="N399" s="368">
        <f>IFERROR(IF(Results!J399="",0,IF(Results!J399=2,M399*I399/J399,-M399)),0)</f>
        <v>0</v>
      </c>
    </row>
    <row r="400" spans="1:14" hidden="1" x14ac:dyDescent="0.25">
      <c r="A400" s="69">
        <f>Results!A400</f>
        <v>398</v>
      </c>
      <c r="B400" s="94" t="str">
        <f>Results!DA400</f>
        <v/>
      </c>
      <c r="C400" s="72" t="str">
        <f>Results!D400</f>
        <v/>
      </c>
      <c r="D400" s="72" t="str">
        <f>Results!G400</f>
        <v/>
      </c>
      <c r="E400" s="132" t="str">
        <f>Results!H400</f>
        <v/>
      </c>
      <c r="F400" s="132" t="str">
        <f>Results!I400</f>
        <v/>
      </c>
      <c r="G400" s="80" t="str">
        <f>Results!AX400</f>
        <v/>
      </c>
      <c r="H400" s="365" t="str">
        <f>Results!$AS400</f>
        <v/>
      </c>
      <c r="I400" s="366" t="str">
        <f>Results!BB400</f>
        <v/>
      </c>
      <c r="J400" s="367" t="str">
        <f>Results!BC400</f>
        <v/>
      </c>
      <c r="K400" s="365" t="str">
        <f>Results!$BG400</f>
        <v/>
      </c>
      <c r="L400" s="187">
        <f t="shared" si="6"/>
        <v>0</v>
      </c>
      <c r="M400" s="83">
        <f>IF(AND(B400&gt;=ExFrom,B400&lt;=ExTo),0,IF(AND(L400&gt;Risk/2,H400&gt;DFactor,Results!F400&gt;Start,Results!C400&lt;=(Rounds-End),Results!F400&lt;=(Rounds-End)),ROUND(Stake*H400,0),0))</f>
        <v>0</v>
      </c>
      <c r="N400" s="368">
        <f>IFERROR(IF(Results!J400="",0,IF(Results!J400=2,M400*I400/J400,-M400)),0)</f>
        <v>0</v>
      </c>
    </row>
    <row r="401" spans="1:14" hidden="1" x14ac:dyDescent="0.25">
      <c r="A401" s="69">
        <f>Results!A401</f>
        <v>399</v>
      </c>
      <c r="B401" s="94" t="str">
        <f>Results!DA401</f>
        <v/>
      </c>
      <c r="C401" s="72" t="str">
        <f>Results!D401</f>
        <v/>
      </c>
      <c r="D401" s="72" t="str">
        <f>Results!G401</f>
        <v/>
      </c>
      <c r="E401" s="132" t="str">
        <f>Results!H401</f>
        <v/>
      </c>
      <c r="F401" s="132" t="str">
        <f>Results!I401</f>
        <v/>
      </c>
      <c r="G401" s="80" t="str">
        <f>Results!AX401</f>
        <v/>
      </c>
      <c r="H401" s="365" t="str">
        <f>Results!$AS401</f>
        <v/>
      </c>
      <c r="I401" s="366" t="str">
        <f>Results!BB401</f>
        <v/>
      </c>
      <c r="J401" s="367" t="str">
        <f>Results!BC401</f>
        <v/>
      </c>
      <c r="K401" s="365" t="str">
        <f>Results!$BG401</f>
        <v/>
      </c>
      <c r="L401" s="187">
        <f t="shared" si="6"/>
        <v>0</v>
      </c>
      <c r="M401" s="83">
        <f>IF(AND(B401&gt;=ExFrom,B401&lt;=ExTo),0,IF(AND(L401&gt;Risk/2,H401&gt;DFactor,Results!F401&gt;Start,Results!C401&lt;=(Rounds-End),Results!F401&lt;=(Rounds-End)),ROUND(Stake*H401,0),0))</f>
        <v>0</v>
      </c>
      <c r="N401" s="368">
        <f>IFERROR(IF(Results!J401="",0,IF(Results!J401=2,M401*I401/J401,-M401)),0)</f>
        <v>0</v>
      </c>
    </row>
    <row r="402" spans="1:14" hidden="1" x14ac:dyDescent="0.25">
      <c r="A402" s="69">
        <f>Results!A402</f>
        <v>400</v>
      </c>
      <c r="B402" s="94" t="str">
        <f>Results!DA402</f>
        <v/>
      </c>
      <c r="C402" s="72" t="str">
        <f>Results!D402</f>
        <v/>
      </c>
      <c r="D402" s="72" t="str">
        <f>Results!G402</f>
        <v/>
      </c>
      <c r="E402" s="132" t="str">
        <f>Results!H402</f>
        <v/>
      </c>
      <c r="F402" s="132" t="str">
        <f>Results!I402</f>
        <v/>
      </c>
      <c r="G402" s="80" t="str">
        <f>Results!AX402</f>
        <v/>
      </c>
      <c r="H402" s="365" t="str">
        <f>Results!$AS402</f>
        <v/>
      </c>
      <c r="I402" s="366" t="str">
        <f>Results!BB402</f>
        <v/>
      </c>
      <c r="J402" s="367" t="str">
        <f>Results!BC402</f>
        <v/>
      </c>
      <c r="K402" s="365" t="str">
        <f>Results!$BG402</f>
        <v/>
      </c>
      <c r="L402" s="187">
        <f t="shared" si="6"/>
        <v>0</v>
      </c>
      <c r="M402" s="83">
        <f>IF(AND(B402&gt;=ExFrom,B402&lt;=ExTo),0,IF(AND(L402&gt;Risk/2,H402&gt;DFactor,Results!F402&gt;Start,Results!C402&lt;=(Rounds-End),Results!F402&lt;=(Rounds-End)),ROUND(Stake*H402,0),0))</f>
        <v>0</v>
      </c>
      <c r="N402" s="368">
        <f>IFERROR(IF(Results!J402="",0,IF(Results!J402=2,M402*I402/J402,-M402)),0)</f>
        <v>0</v>
      </c>
    </row>
    <row r="403" spans="1:14" hidden="1" x14ac:dyDescent="0.25">
      <c r="A403" s="69">
        <f>Results!A403</f>
        <v>401</v>
      </c>
      <c r="B403" s="94" t="str">
        <f>Results!DA403</f>
        <v/>
      </c>
      <c r="C403" s="72" t="str">
        <f>Results!D403</f>
        <v/>
      </c>
      <c r="D403" s="72" t="str">
        <f>Results!G403</f>
        <v/>
      </c>
      <c r="E403" s="132" t="str">
        <f>Results!H403</f>
        <v/>
      </c>
      <c r="F403" s="132" t="str">
        <f>Results!I403</f>
        <v/>
      </c>
      <c r="G403" s="80" t="str">
        <f>Results!AX403</f>
        <v/>
      </c>
      <c r="H403" s="365" t="str">
        <f>Results!$AS403</f>
        <v/>
      </c>
      <c r="I403" s="366" t="str">
        <f>Results!BB403</f>
        <v/>
      </c>
      <c r="J403" s="367" t="str">
        <f>Results!BC403</f>
        <v/>
      </c>
      <c r="K403" s="365" t="str">
        <f>Results!$BG403</f>
        <v/>
      </c>
      <c r="L403" s="187">
        <f t="shared" si="6"/>
        <v>0</v>
      </c>
      <c r="M403" s="83">
        <f>IF(AND(B403&gt;=ExFrom,B403&lt;=ExTo),0,IF(AND(L403&gt;Risk/2,H403&gt;DFactor,Results!F403&gt;Start,Results!C403&lt;=(Rounds-End),Results!F403&lt;=(Rounds-End)),ROUND(Stake*H403,0),0))</f>
        <v>0</v>
      </c>
      <c r="N403" s="368">
        <f>IFERROR(IF(Results!J403="",0,IF(Results!J403=2,M403*I403/J403,-M403)),0)</f>
        <v>0</v>
      </c>
    </row>
    <row r="404" spans="1:14" hidden="1" x14ac:dyDescent="0.25">
      <c r="A404" s="69">
        <f>Results!A404</f>
        <v>402</v>
      </c>
      <c r="B404" s="94" t="str">
        <f>Results!DA404</f>
        <v/>
      </c>
      <c r="C404" s="72" t="str">
        <f>Results!D404</f>
        <v/>
      </c>
      <c r="D404" s="72" t="str">
        <f>Results!G404</f>
        <v/>
      </c>
      <c r="E404" s="132" t="str">
        <f>Results!H404</f>
        <v/>
      </c>
      <c r="F404" s="132" t="str">
        <f>Results!I404</f>
        <v/>
      </c>
      <c r="G404" s="80" t="str">
        <f>Results!AX404</f>
        <v/>
      </c>
      <c r="H404" s="365" t="str">
        <f>Results!$AS404</f>
        <v/>
      </c>
      <c r="I404" s="366" t="str">
        <f>Results!BB404</f>
        <v/>
      </c>
      <c r="J404" s="367" t="str">
        <f>Results!BC404</f>
        <v/>
      </c>
      <c r="K404" s="365" t="str">
        <f>Results!$BG404</f>
        <v/>
      </c>
      <c r="L404" s="187">
        <f t="shared" si="6"/>
        <v>0</v>
      </c>
      <c r="M404" s="83">
        <f>IF(AND(B404&gt;=ExFrom,B404&lt;=ExTo),0,IF(AND(L404&gt;Risk/2,H404&gt;DFactor,Results!F404&gt;Start,Results!C404&lt;=(Rounds-End),Results!F404&lt;=(Rounds-End)),ROUND(Stake*H404,0),0))</f>
        <v>0</v>
      </c>
      <c r="N404" s="368">
        <f>IFERROR(IF(Results!J404="",0,IF(Results!J404=2,M404*I404/J404,-M404)),0)</f>
        <v>0</v>
      </c>
    </row>
    <row r="405" spans="1:14" hidden="1" x14ac:dyDescent="0.25">
      <c r="A405" s="69">
        <f>Results!A405</f>
        <v>403</v>
      </c>
      <c r="B405" s="94" t="str">
        <f>Results!DA405</f>
        <v/>
      </c>
      <c r="C405" s="72" t="str">
        <f>Results!D405</f>
        <v/>
      </c>
      <c r="D405" s="72" t="str">
        <f>Results!G405</f>
        <v/>
      </c>
      <c r="E405" s="132" t="str">
        <f>Results!H405</f>
        <v/>
      </c>
      <c r="F405" s="132" t="str">
        <f>Results!I405</f>
        <v/>
      </c>
      <c r="G405" s="80" t="str">
        <f>Results!AX405</f>
        <v/>
      </c>
      <c r="H405" s="365" t="str">
        <f>Results!$AS405</f>
        <v/>
      </c>
      <c r="I405" s="366" t="str">
        <f>Results!BB405</f>
        <v/>
      </c>
      <c r="J405" s="367" t="str">
        <f>Results!BC405</f>
        <v/>
      </c>
      <c r="K405" s="365" t="str">
        <f>Results!$BG405</f>
        <v/>
      </c>
      <c r="L405" s="187">
        <f t="shared" si="6"/>
        <v>0</v>
      </c>
      <c r="M405" s="83">
        <f>IF(AND(B405&gt;=ExFrom,B405&lt;=ExTo),0,IF(AND(L405&gt;Risk/2,H405&gt;DFactor,Results!F405&gt;Start,Results!C405&lt;=(Rounds-End),Results!F405&lt;=(Rounds-End)),ROUND(Stake*H405,0),0))</f>
        <v>0</v>
      </c>
      <c r="N405" s="368">
        <f>IFERROR(IF(Results!J405="",0,IF(Results!J405=2,M405*I405/J405,-M405)),0)</f>
        <v>0</v>
      </c>
    </row>
    <row r="406" spans="1:14" hidden="1" x14ac:dyDescent="0.25">
      <c r="A406" s="69">
        <f>Results!A406</f>
        <v>404</v>
      </c>
      <c r="B406" s="94" t="str">
        <f>Results!DA406</f>
        <v/>
      </c>
      <c r="C406" s="72" t="str">
        <f>Results!D406</f>
        <v/>
      </c>
      <c r="D406" s="72" t="str">
        <f>Results!G406</f>
        <v/>
      </c>
      <c r="E406" s="132" t="str">
        <f>Results!H406</f>
        <v/>
      </c>
      <c r="F406" s="132" t="str">
        <f>Results!I406</f>
        <v/>
      </c>
      <c r="G406" s="80" t="str">
        <f>Results!AX406</f>
        <v/>
      </c>
      <c r="H406" s="365" t="str">
        <f>Results!$AS406</f>
        <v/>
      </c>
      <c r="I406" s="366" t="str">
        <f>Results!BB406</f>
        <v/>
      </c>
      <c r="J406" s="367" t="str">
        <f>Results!BC406</f>
        <v/>
      </c>
      <c r="K406" s="365" t="str">
        <f>Results!$BG406</f>
        <v/>
      </c>
      <c r="L406" s="187">
        <f t="shared" si="6"/>
        <v>0</v>
      </c>
      <c r="M406" s="83">
        <f>IF(AND(B406&gt;=ExFrom,B406&lt;=ExTo),0,IF(AND(L406&gt;Risk/2,H406&gt;DFactor,Results!F406&gt;Start,Results!C406&lt;=(Rounds-End),Results!F406&lt;=(Rounds-End)),ROUND(Stake*H406,0),0))</f>
        <v>0</v>
      </c>
      <c r="N406" s="368">
        <f>IFERROR(IF(Results!J406="",0,IF(Results!J406=2,M406*I406/J406,-M406)),0)</f>
        <v>0</v>
      </c>
    </row>
    <row r="407" spans="1:14" hidden="1" x14ac:dyDescent="0.25">
      <c r="A407" s="69">
        <f>Results!A407</f>
        <v>405</v>
      </c>
      <c r="B407" s="94" t="str">
        <f>Results!DA407</f>
        <v/>
      </c>
      <c r="C407" s="72" t="str">
        <f>Results!D407</f>
        <v/>
      </c>
      <c r="D407" s="72" t="str">
        <f>Results!G407</f>
        <v/>
      </c>
      <c r="E407" s="132" t="str">
        <f>Results!H407</f>
        <v/>
      </c>
      <c r="F407" s="132" t="str">
        <f>Results!I407</f>
        <v/>
      </c>
      <c r="G407" s="80" t="str">
        <f>Results!AX407</f>
        <v/>
      </c>
      <c r="H407" s="365" t="str">
        <f>Results!$AS407</f>
        <v/>
      </c>
      <c r="I407" s="366" t="str">
        <f>Results!BB407</f>
        <v/>
      </c>
      <c r="J407" s="367" t="str">
        <f>Results!BC407</f>
        <v/>
      </c>
      <c r="K407" s="365" t="str">
        <f>Results!$BG407</f>
        <v/>
      </c>
      <c r="L407" s="187">
        <f t="shared" si="6"/>
        <v>0</v>
      </c>
      <c r="M407" s="83">
        <f>IF(AND(B407&gt;=ExFrom,B407&lt;=ExTo),0,IF(AND(L407&gt;Risk/2,H407&gt;DFactor,Results!F407&gt;Start,Results!C407&lt;=(Rounds-End),Results!F407&lt;=(Rounds-End)),ROUND(Stake*H407,0),0))</f>
        <v>0</v>
      </c>
      <c r="N407" s="368">
        <f>IFERROR(IF(Results!J407="",0,IF(Results!J407=2,M407*I407/J407,-M407)),0)</f>
        <v>0</v>
      </c>
    </row>
    <row r="408" spans="1:14" hidden="1" x14ac:dyDescent="0.25">
      <c r="A408" s="69">
        <f>Results!A408</f>
        <v>406</v>
      </c>
      <c r="B408" s="94" t="str">
        <f>Results!DA408</f>
        <v/>
      </c>
      <c r="C408" s="72" t="str">
        <f>Results!D408</f>
        <v/>
      </c>
      <c r="D408" s="72" t="str">
        <f>Results!G408</f>
        <v/>
      </c>
      <c r="E408" s="132" t="str">
        <f>Results!H408</f>
        <v/>
      </c>
      <c r="F408" s="132" t="str">
        <f>Results!I408</f>
        <v/>
      </c>
      <c r="G408" s="80" t="str">
        <f>Results!AX408</f>
        <v/>
      </c>
      <c r="H408" s="365" t="str">
        <f>Results!$AS408</f>
        <v/>
      </c>
      <c r="I408" s="366" t="str">
        <f>Results!BB408</f>
        <v/>
      </c>
      <c r="J408" s="367" t="str">
        <f>Results!BC408</f>
        <v/>
      </c>
      <c r="K408" s="365" t="str">
        <f>Results!$BG408</f>
        <v/>
      </c>
      <c r="L408" s="187">
        <f t="shared" si="6"/>
        <v>0</v>
      </c>
      <c r="M408" s="83">
        <f>IF(AND(B408&gt;=ExFrom,B408&lt;=ExTo),0,IF(AND(L408&gt;Risk/2,H408&gt;DFactor,Results!F408&gt;Start,Results!C408&lt;=(Rounds-End),Results!F408&lt;=(Rounds-End)),ROUND(Stake*H408,0),0))</f>
        <v>0</v>
      </c>
      <c r="N408" s="368">
        <f>IFERROR(IF(Results!J408="",0,IF(Results!J408=2,M408*I408/J408,-M408)),0)</f>
        <v>0</v>
      </c>
    </row>
    <row r="409" spans="1:14" hidden="1" x14ac:dyDescent="0.25">
      <c r="A409" s="69">
        <f>Results!A409</f>
        <v>407</v>
      </c>
      <c r="B409" s="94" t="str">
        <f>Results!DA409</f>
        <v/>
      </c>
      <c r="C409" s="72" t="str">
        <f>Results!D409</f>
        <v/>
      </c>
      <c r="D409" s="72" t="str">
        <f>Results!G409</f>
        <v/>
      </c>
      <c r="E409" s="132" t="str">
        <f>Results!H409</f>
        <v/>
      </c>
      <c r="F409" s="132" t="str">
        <f>Results!I409</f>
        <v/>
      </c>
      <c r="G409" s="80" t="str">
        <f>Results!AX409</f>
        <v/>
      </c>
      <c r="H409" s="365" t="str">
        <f>Results!$AS409</f>
        <v/>
      </c>
      <c r="I409" s="366" t="str">
        <f>Results!BB409</f>
        <v/>
      </c>
      <c r="J409" s="367" t="str">
        <f>Results!BC409</f>
        <v/>
      </c>
      <c r="K409" s="365" t="str">
        <f>Results!$BG409</f>
        <v/>
      </c>
      <c r="L409" s="187">
        <f t="shared" si="6"/>
        <v>0</v>
      </c>
      <c r="M409" s="83">
        <f>IF(AND(B409&gt;=ExFrom,B409&lt;=ExTo),0,IF(AND(L409&gt;Risk/2,H409&gt;DFactor,Results!F409&gt;Start,Results!C409&lt;=(Rounds-End),Results!F409&lt;=(Rounds-End)),ROUND(Stake*H409,0),0))</f>
        <v>0</v>
      </c>
      <c r="N409" s="368">
        <f>IFERROR(IF(Results!J409="",0,IF(Results!J409=2,M409*I409/J409,-M409)),0)</f>
        <v>0</v>
      </c>
    </row>
    <row r="410" spans="1:14" hidden="1" x14ac:dyDescent="0.25">
      <c r="A410" s="69">
        <f>Results!A410</f>
        <v>408</v>
      </c>
      <c r="B410" s="94" t="str">
        <f>Results!DA410</f>
        <v/>
      </c>
      <c r="C410" s="72" t="str">
        <f>Results!D410</f>
        <v/>
      </c>
      <c r="D410" s="72" t="str">
        <f>Results!G410</f>
        <v/>
      </c>
      <c r="E410" s="132" t="str">
        <f>Results!H410</f>
        <v/>
      </c>
      <c r="F410" s="132" t="str">
        <f>Results!I410</f>
        <v/>
      </c>
      <c r="G410" s="80" t="str">
        <f>Results!AX410</f>
        <v/>
      </c>
      <c r="H410" s="365" t="str">
        <f>Results!$AS410</f>
        <v/>
      </c>
      <c r="I410" s="366" t="str">
        <f>Results!BB410</f>
        <v/>
      </c>
      <c r="J410" s="367" t="str">
        <f>Results!BC410</f>
        <v/>
      </c>
      <c r="K410" s="365" t="str">
        <f>Results!$BG410</f>
        <v/>
      </c>
      <c r="L410" s="187">
        <f t="shared" si="6"/>
        <v>0</v>
      </c>
      <c r="M410" s="83">
        <f>IF(AND(B410&gt;=ExFrom,B410&lt;=ExTo),0,IF(AND(L410&gt;Risk/2,H410&gt;DFactor,Results!F410&gt;Start,Results!C410&lt;=(Rounds-End),Results!F410&lt;=(Rounds-End)),ROUND(Stake*H410,0),0))</f>
        <v>0</v>
      </c>
      <c r="N410" s="368">
        <f>IFERROR(IF(Results!J410="",0,IF(Results!J410=2,M410*I410/J410,-M410)),0)</f>
        <v>0</v>
      </c>
    </row>
    <row r="411" spans="1:14" hidden="1" x14ac:dyDescent="0.25">
      <c r="A411" s="69">
        <f>Results!A411</f>
        <v>409</v>
      </c>
      <c r="B411" s="94" t="str">
        <f>Results!DA411</f>
        <v/>
      </c>
      <c r="C411" s="72" t="str">
        <f>Results!D411</f>
        <v/>
      </c>
      <c r="D411" s="72" t="str">
        <f>Results!G411</f>
        <v/>
      </c>
      <c r="E411" s="132" t="str">
        <f>Results!H411</f>
        <v/>
      </c>
      <c r="F411" s="132" t="str">
        <f>Results!I411</f>
        <v/>
      </c>
      <c r="G411" s="80" t="str">
        <f>Results!AX411</f>
        <v/>
      </c>
      <c r="H411" s="365" t="str">
        <f>Results!$AS411</f>
        <v/>
      </c>
      <c r="I411" s="366" t="str">
        <f>Results!BB411</f>
        <v/>
      </c>
      <c r="J411" s="367" t="str">
        <f>Results!BC411</f>
        <v/>
      </c>
      <c r="K411" s="365" t="str">
        <f>Results!$BG411</f>
        <v/>
      </c>
      <c r="L411" s="187">
        <f t="shared" si="6"/>
        <v>0</v>
      </c>
      <c r="M411" s="83">
        <f>IF(AND(B411&gt;=ExFrom,B411&lt;=ExTo),0,IF(AND(L411&gt;Risk/2,H411&gt;DFactor,Results!F411&gt;Start,Results!C411&lt;=(Rounds-End),Results!F411&lt;=(Rounds-End)),ROUND(Stake*H411,0),0))</f>
        <v>0</v>
      </c>
      <c r="N411" s="368">
        <f>IFERROR(IF(Results!J411="",0,IF(Results!J411=2,M411*I411/J411,-M411)),0)</f>
        <v>0</v>
      </c>
    </row>
    <row r="412" spans="1:14" hidden="1" x14ac:dyDescent="0.25">
      <c r="A412" s="69">
        <f>Results!A412</f>
        <v>410</v>
      </c>
      <c r="B412" s="94" t="str">
        <f>Results!DA412</f>
        <v/>
      </c>
      <c r="C412" s="72" t="str">
        <f>Results!D412</f>
        <v/>
      </c>
      <c r="D412" s="72" t="str">
        <f>Results!G412</f>
        <v/>
      </c>
      <c r="E412" s="132" t="str">
        <f>Results!H412</f>
        <v/>
      </c>
      <c r="F412" s="132" t="str">
        <f>Results!I412</f>
        <v/>
      </c>
      <c r="G412" s="80" t="str">
        <f>Results!AX412</f>
        <v/>
      </c>
      <c r="H412" s="365" t="str">
        <f>Results!$AS412</f>
        <v/>
      </c>
      <c r="I412" s="366" t="str">
        <f>Results!BB412</f>
        <v/>
      </c>
      <c r="J412" s="367" t="str">
        <f>Results!BC412</f>
        <v/>
      </c>
      <c r="K412" s="365" t="str">
        <f>Results!$BG412</f>
        <v/>
      </c>
      <c r="L412" s="187">
        <f t="shared" si="6"/>
        <v>0</v>
      </c>
      <c r="M412" s="83">
        <f>IF(AND(B412&gt;=ExFrom,B412&lt;=ExTo),0,IF(AND(L412&gt;Risk/2,H412&gt;DFactor,Results!F412&gt;Start,Results!C412&lt;=(Rounds-End),Results!F412&lt;=(Rounds-End)),ROUND(Stake*H412,0),0))</f>
        <v>0</v>
      </c>
      <c r="N412" s="368">
        <f>IFERROR(IF(Results!J412="",0,IF(Results!J412=2,M412*I412/J412,-M412)),0)</f>
        <v>0</v>
      </c>
    </row>
    <row r="413" spans="1:14" hidden="1" x14ac:dyDescent="0.25">
      <c r="A413" s="69">
        <f>Results!A413</f>
        <v>411</v>
      </c>
      <c r="B413" s="94" t="str">
        <f>Results!DA413</f>
        <v/>
      </c>
      <c r="C413" s="72" t="str">
        <f>Results!D413</f>
        <v/>
      </c>
      <c r="D413" s="72" t="str">
        <f>Results!G413</f>
        <v/>
      </c>
      <c r="E413" s="132" t="str">
        <f>Results!H413</f>
        <v/>
      </c>
      <c r="F413" s="132" t="str">
        <f>Results!I413</f>
        <v/>
      </c>
      <c r="G413" s="80" t="str">
        <f>Results!AX413</f>
        <v/>
      </c>
      <c r="H413" s="365" t="str">
        <f>Results!$AS413</f>
        <v/>
      </c>
      <c r="I413" s="366" t="str">
        <f>Results!BB413</f>
        <v/>
      </c>
      <c r="J413" s="367" t="str">
        <f>Results!BC413</f>
        <v/>
      </c>
      <c r="K413" s="365" t="str">
        <f>Results!$BG413</f>
        <v/>
      </c>
      <c r="L413" s="187">
        <f t="shared" si="6"/>
        <v>0</v>
      </c>
      <c r="M413" s="83">
        <f>IF(AND(B413&gt;=ExFrom,B413&lt;=ExTo),0,IF(AND(L413&gt;Risk/2,H413&gt;DFactor,Results!F413&gt;Start,Results!C413&lt;=(Rounds-End),Results!F413&lt;=(Rounds-End)),ROUND(Stake*H413,0),0))</f>
        <v>0</v>
      </c>
      <c r="N413" s="368">
        <f>IFERROR(IF(Results!J413="",0,IF(Results!J413=2,M413*I413/J413,-M413)),0)</f>
        <v>0</v>
      </c>
    </row>
    <row r="414" spans="1:14" hidden="1" x14ac:dyDescent="0.25">
      <c r="A414" s="69">
        <f>Results!A414</f>
        <v>412</v>
      </c>
      <c r="B414" s="94" t="str">
        <f>Results!DA414</f>
        <v/>
      </c>
      <c r="C414" s="72" t="str">
        <f>Results!D414</f>
        <v/>
      </c>
      <c r="D414" s="72" t="str">
        <f>Results!G414</f>
        <v/>
      </c>
      <c r="E414" s="132" t="str">
        <f>Results!H414</f>
        <v/>
      </c>
      <c r="F414" s="132" t="str">
        <f>Results!I414</f>
        <v/>
      </c>
      <c r="G414" s="80" t="str">
        <f>Results!AX414</f>
        <v/>
      </c>
      <c r="H414" s="365" t="str">
        <f>Results!$AS414</f>
        <v/>
      </c>
      <c r="I414" s="366" t="str">
        <f>Results!BB414</f>
        <v/>
      </c>
      <c r="J414" s="367" t="str">
        <f>Results!BC414</f>
        <v/>
      </c>
      <c r="K414" s="365" t="str">
        <f>Results!$BG414</f>
        <v/>
      </c>
      <c r="L414" s="187">
        <f t="shared" si="6"/>
        <v>0</v>
      </c>
      <c r="M414" s="83">
        <f>IF(AND(B414&gt;=ExFrom,B414&lt;=ExTo),0,IF(AND(L414&gt;Risk/2,H414&gt;DFactor,Results!F414&gt;Start,Results!C414&lt;=(Rounds-End),Results!F414&lt;=(Rounds-End)),ROUND(Stake*H414,0),0))</f>
        <v>0</v>
      </c>
      <c r="N414" s="368">
        <f>IFERROR(IF(Results!J414="",0,IF(Results!J414=2,M414*I414/J414,-M414)),0)</f>
        <v>0</v>
      </c>
    </row>
    <row r="415" spans="1:14" hidden="1" x14ac:dyDescent="0.25">
      <c r="A415" s="69">
        <f>Results!A415</f>
        <v>413</v>
      </c>
      <c r="B415" s="94" t="str">
        <f>Results!DA415</f>
        <v/>
      </c>
      <c r="C415" s="72" t="str">
        <f>Results!D415</f>
        <v/>
      </c>
      <c r="D415" s="72" t="str">
        <f>Results!G415</f>
        <v/>
      </c>
      <c r="E415" s="132" t="str">
        <f>Results!H415</f>
        <v/>
      </c>
      <c r="F415" s="132" t="str">
        <f>Results!I415</f>
        <v/>
      </c>
      <c r="G415" s="80" t="str">
        <f>Results!AX415</f>
        <v/>
      </c>
      <c r="H415" s="365" t="str">
        <f>Results!$AS415</f>
        <v/>
      </c>
      <c r="I415" s="366" t="str">
        <f>Results!BB415</f>
        <v/>
      </c>
      <c r="J415" s="367" t="str">
        <f>Results!BC415</f>
        <v/>
      </c>
      <c r="K415" s="365" t="str">
        <f>Results!$BG415</f>
        <v/>
      </c>
      <c r="L415" s="187">
        <f t="shared" si="6"/>
        <v>0</v>
      </c>
      <c r="M415" s="83">
        <f>IF(AND(B415&gt;=ExFrom,B415&lt;=ExTo),0,IF(AND(L415&gt;Risk/2,H415&gt;DFactor,Results!F415&gt;Start,Results!C415&lt;=(Rounds-End),Results!F415&lt;=(Rounds-End)),ROUND(Stake*H415,0),0))</f>
        <v>0</v>
      </c>
      <c r="N415" s="368">
        <f>IFERROR(IF(Results!J415="",0,IF(Results!J415=2,M415*I415/J415,-M415)),0)</f>
        <v>0</v>
      </c>
    </row>
    <row r="416" spans="1:14" hidden="1" x14ac:dyDescent="0.25">
      <c r="A416" s="69">
        <f>Results!A416</f>
        <v>414</v>
      </c>
      <c r="B416" s="94" t="str">
        <f>Results!DA416</f>
        <v/>
      </c>
      <c r="C416" s="72" t="str">
        <f>Results!D416</f>
        <v/>
      </c>
      <c r="D416" s="72" t="str">
        <f>Results!G416</f>
        <v/>
      </c>
      <c r="E416" s="132" t="str">
        <f>Results!H416</f>
        <v/>
      </c>
      <c r="F416" s="132" t="str">
        <f>Results!I416</f>
        <v/>
      </c>
      <c r="G416" s="80" t="str">
        <f>Results!AX416</f>
        <v/>
      </c>
      <c r="H416" s="365" t="str">
        <f>Results!$AS416</f>
        <v/>
      </c>
      <c r="I416" s="366" t="str">
        <f>Results!BB416</f>
        <v/>
      </c>
      <c r="J416" s="367" t="str">
        <f>Results!BC416</f>
        <v/>
      </c>
      <c r="K416" s="365" t="str">
        <f>Results!$BG416</f>
        <v/>
      </c>
      <c r="L416" s="187">
        <f t="shared" si="6"/>
        <v>0</v>
      </c>
      <c r="M416" s="83">
        <f>IF(AND(B416&gt;=ExFrom,B416&lt;=ExTo),0,IF(AND(L416&gt;Risk/2,H416&gt;DFactor,Results!F416&gt;Start,Results!C416&lt;=(Rounds-End),Results!F416&lt;=(Rounds-End)),ROUND(Stake*H416,0),0))</f>
        <v>0</v>
      </c>
      <c r="N416" s="368">
        <f>IFERROR(IF(Results!J416="",0,IF(Results!J416=2,M416*I416/J416,-M416)),0)</f>
        <v>0</v>
      </c>
    </row>
    <row r="417" spans="1:14" hidden="1" x14ac:dyDescent="0.25">
      <c r="A417" s="69">
        <f>Results!A417</f>
        <v>415</v>
      </c>
      <c r="B417" s="94" t="str">
        <f>Results!DA417</f>
        <v/>
      </c>
      <c r="C417" s="72" t="str">
        <f>Results!D417</f>
        <v/>
      </c>
      <c r="D417" s="72" t="str">
        <f>Results!G417</f>
        <v/>
      </c>
      <c r="E417" s="132" t="str">
        <f>Results!H417</f>
        <v/>
      </c>
      <c r="F417" s="132" t="str">
        <f>Results!I417</f>
        <v/>
      </c>
      <c r="G417" s="80" t="str">
        <f>Results!AX417</f>
        <v/>
      </c>
      <c r="H417" s="365" t="str">
        <f>Results!$AS417</f>
        <v/>
      </c>
      <c r="I417" s="366" t="str">
        <f>Results!BB417</f>
        <v/>
      </c>
      <c r="J417" s="367" t="str">
        <f>Results!BC417</f>
        <v/>
      </c>
      <c r="K417" s="365" t="str">
        <f>Results!$BG417</f>
        <v/>
      </c>
      <c r="L417" s="187">
        <f t="shared" si="6"/>
        <v>0</v>
      </c>
      <c r="M417" s="83">
        <f>IF(AND(B417&gt;=ExFrom,B417&lt;=ExTo),0,IF(AND(L417&gt;Risk/2,H417&gt;DFactor,Results!F417&gt;Start,Results!C417&lt;=(Rounds-End),Results!F417&lt;=(Rounds-End)),ROUND(Stake*H417,0),0))</f>
        <v>0</v>
      </c>
      <c r="N417" s="368">
        <f>IFERROR(IF(Results!J417="",0,IF(Results!J417=2,M417*I417/J417,-M417)),0)</f>
        <v>0</v>
      </c>
    </row>
    <row r="418" spans="1:14" hidden="1" x14ac:dyDescent="0.25">
      <c r="A418" s="69">
        <f>Results!A418</f>
        <v>416</v>
      </c>
      <c r="B418" s="94" t="str">
        <f>Results!DA418</f>
        <v/>
      </c>
      <c r="C418" s="72" t="str">
        <f>Results!D418</f>
        <v/>
      </c>
      <c r="D418" s="72" t="str">
        <f>Results!G418</f>
        <v/>
      </c>
      <c r="E418" s="132" t="str">
        <f>Results!H418</f>
        <v/>
      </c>
      <c r="F418" s="132" t="str">
        <f>Results!I418</f>
        <v/>
      </c>
      <c r="G418" s="80" t="str">
        <f>Results!AX418</f>
        <v/>
      </c>
      <c r="H418" s="365" t="str">
        <f>Results!$AS418</f>
        <v/>
      </c>
      <c r="I418" s="366" t="str">
        <f>Results!BB418</f>
        <v/>
      </c>
      <c r="J418" s="367" t="str">
        <f>Results!BC418</f>
        <v/>
      </c>
      <c r="K418" s="365" t="str">
        <f>Results!$BG418</f>
        <v/>
      </c>
      <c r="L418" s="187">
        <f t="shared" si="6"/>
        <v>0</v>
      </c>
      <c r="M418" s="83">
        <f>IF(AND(B418&gt;=ExFrom,B418&lt;=ExTo),0,IF(AND(L418&gt;Risk/2,H418&gt;DFactor,Results!F418&gt;Start,Results!C418&lt;=(Rounds-End),Results!F418&lt;=(Rounds-End)),ROUND(Stake*H418,0),0))</f>
        <v>0</v>
      </c>
      <c r="N418" s="368">
        <f>IFERROR(IF(Results!J418="",0,IF(Results!J418=2,M418*I418/J418,-M418)),0)</f>
        <v>0</v>
      </c>
    </row>
    <row r="419" spans="1:14" hidden="1" x14ac:dyDescent="0.25">
      <c r="A419" s="69">
        <f>Results!A419</f>
        <v>417</v>
      </c>
      <c r="B419" s="94" t="str">
        <f>Results!DA419</f>
        <v/>
      </c>
      <c r="C419" s="72" t="str">
        <f>Results!D419</f>
        <v/>
      </c>
      <c r="D419" s="72" t="str">
        <f>Results!G419</f>
        <v/>
      </c>
      <c r="E419" s="132" t="str">
        <f>Results!H419</f>
        <v/>
      </c>
      <c r="F419" s="132" t="str">
        <f>Results!I419</f>
        <v/>
      </c>
      <c r="G419" s="80" t="str">
        <f>Results!AX419</f>
        <v/>
      </c>
      <c r="H419" s="365" t="str">
        <f>Results!$AS419</f>
        <v/>
      </c>
      <c r="I419" s="366" t="str">
        <f>Results!BB419</f>
        <v/>
      </c>
      <c r="J419" s="367" t="str">
        <f>Results!BC419</f>
        <v/>
      </c>
      <c r="K419" s="365" t="str">
        <f>Results!$BG419</f>
        <v/>
      </c>
      <c r="L419" s="187">
        <f t="shared" si="6"/>
        <v>0</v>
      </c>
      <c r="M419" s="83">
        <f>IF(AND(B419&gt;=ExFrom,B419&lt;=ExTo),0,IF(AND(L419&gt;Risk/2,H419&gt;DFactor,Results!F419&gt;Start,Results!C419&lt;=(Rounds-End),Results!F419&lt;=(Rounds-End)),ROUND(Stake*H419,0),0))</f>
        <v>0</v>
      </c>
      <c r="N419" s="368">
        <f>IFERROR(IF(Results!J419="",0,IF(Results!J419=2,M419*I419/J419,-M419)),0)</f>
        <v>0</v>
      </c>
    </row>
    <row r="420" spans="1:14" hidden="1" x14ac:dyDescent="0.25">
      <c r="A420" s="69">
        <f>Results!A420</f>
        <v>418</v>
      </c>
      <c r="B420" s="94" t="str">
        <f>Results!DA420</f>
        <v/>
      </c>
      <c r="C420" s="72" t="str">
        <f>Results!D420</f>
        <v/>
      </c>
      <c r="D420" s="72" t="str">
        <f>Results!G420</f>
        <v/>
      </c>
      <c r="E420" s="132" t="str">
        <f>Results!H420</f>
        <v/>
      </c>
      <c r="F420" s="132" t="str">
        <f>Results!I420</f>
        <v/>
      </c>
      <c r="G420" s="80" t="str">
        <f>Results!AX420</f>
        <v/>
      </c>
      <c r="H420" s="365" t="str">
        <f>Results!$AS420</f>
        <v/>
      </c>
      <c r="I420" s="366" t="str">
        <f>Results!BB420</f>
        <v/>
      </c>
      <c r="J420" s="367" t="str">
        <f>Results!BC420</f>
        <v/>
      </c>
      <c r="K420" s="365" t="str">
        <f>Results!$BG420</f>
        <v/>
      </c>
      <c r="L420" s="187">
        <f t="shared" si="6"/>
        <v>0</v>
      </c>
      <c r="M420" s="83">
        <f>IF(AND(B420&gt;=ExFrom,B420&lt;=ExTo),0,IF(AND(L420&gt;Risk/2,H420&gt;DFactor,Results!F420&gt;Start,Results!C420&lt;=(Rounds-End),Results!F420&lt;=(Rounds-End)),ROUND(Stake*H420,0),0))</f>
        <v>0</v>
      </c>
      <c r="N420" s="368">
        <f>IFERROR(IF(Results!J420="",0,IF(Results!J420=2,M420*I420/J420,-M420)),0)</f>
        <v>0</v>
      </c>
    </row>
    <row r="421" spans="1:14" hidden="1" x14ac:dyDescent="0.25">
      <c r="A421" s="69">
        <f>Results!A421</f>
        <v>419</v>
      </c>
      <c r="B421" s="94" t="str">
        <f>Results!DA421</f>
        <v/>
      </c>
      <c r="C421" s="72" t="str">
        <f>Results!D421</f>
        <v/>
      </c>
      <c r="D421" s="72" t="str">
        <f>Results!G421</f>
        <v/>
      </c>
      <c r="E421" s="132" t="str">
        <f>Results!H421</f>
        <v/>
      </c>
      <c r="F421" s="132" t="str">
        <f>Results!I421</f>
        <v/>
      </c>
      <c r="G421" s="80" t="str">
        <f>Results!AX421</f>
        <v/>
      </c>
      <c r="H421" s="365" t="str">
        <f>Results!$AS421</f>
        <v/>
      </c>
      <c r="I421" s="366" t="str">
        <f>Results!BB421</f>
        <v/>
      </c>
      <c r="J421" s="367" t="str">
        <f>Results!BC421</f>
        <v/>
      </c>
      <c r="K421" s="365" t="str">
        <f>Results!$BG421</f>
        <v/>
      </c>
      <c r="L421" s="187">
        <f t="shared" si="6"/>
        <v>0</v>
      </c>
      <c r="M421" s="83">
        <f>IF(AND(B421&gt;=ExFrom,B421&lt;=ExTo),0,IF(AND(L421&gt;Risk/2,H421&gt;DFactor,Results!F421&gt;Start,Results!C421&lt;=(Rounds-End),Results!F421&lt;=(Rounds-End)),ROUND(Stake*H421,0),0))</f>
        <v>0</v>
      </c>
      <c r="N421" s="368">
        <f>IFERROR(IF(Results!J421="",0,IF(Results!J421=2,M421*I421/J421,-M421)),0)</f>
        <v>0</v>
      </c>
    </row>
    <row r="422" spans="1:14" hidden="1" x14ac:dyDescent="0.25">
      <c r="A422" s="69">
        <f>Results!A422</f>
        <v>420</v>
      </c>
      <c r="B422" s="94" t="str">
        <f>Results!DA422</f>
        <v/>
      </c>
      <c r="C422" s="72" t="str">
        <f>Results!D422</f>
        <v/>
      </c>
      <c r="D422" s="72" t="str">
        <f>Results!G422</f>
        <v/>
      </c>
      <c r="E422" s="132" t="str">
        <f>Results!H422</f>
        <v/>
      </c>
      <c r="F422" s="132" t="str">
        <f>Results!I422</f>
        <v/>
      </c>
      <c r="G422" s="80" t="str">
        <f>Results!AX422</f>
        <v/>
      </c>
      <c r="H422" s="365" t="str">
        <f>Results!$AS422</f>
        <v/>
      </c>
      <c r="I422" s="366" t="str">
        <f>Results!BB422</f>
        <v/>
      </c>
      <c r="J422" s="367" t="str">
        <f>Results!BC422</f>
        <v/>
      </c>
      <c r="K422" s="365" t="str">
        <f>Results!$BG422</f>
        <v/>
      </c>
      <c r="L422" s="187">
        <f t="shared" si="6"/>
        <v>0</v>
      </c>
      <c r="M422" s="83">
        <f>IF(AND(B422&gt;=ExFrom,B422&lt;=ExTo),0,IF(AND(L422&gt;Risk/2,H422&gt;DFactor,Results!F422&gt;Start,Results!C422&lt;=(Rounds-End),Results!F422&lt;=(Rounds-End)),ROUND(Stake*H422,0),0))</f>
        <v>0</v>
      </c>
      <c r="N422" s="368">
        <f>IFERROR(IF(Results!J422="",0,IF(Results!J422=2,M422*I422/J422,-M422)),0)</f>
        <v>0</v>
      </c>
    </row>
    <row r="423" spans="1:14" hidden="1" x14ac:dyDescent="0.25">
      <c r="A423" s="69">
        <f>Results!A423</f>
        <v>421</v>
      </c>
      <c r="B423" s="94" t="str">
        <f>Results!DA423</f>
        <v/>
      </c>
      <c r="C423" s="72" t="str">
        <f>Results!D423</f>
        <v/>
      </c>
      <c r="D423" s="72" t="str">
        <f>Results!G423</f>
        <v/>
      </c>
      <c r="E423" s="132" t="str">
        <f>Results!H423</f>
        <v/>
      </c>
      <c r="F423" s="132" t="str">
        <f>Results!I423</f>
        <v/>
      </c>
      <c r="G423" s="80" t="str">
        <f>Results!AX423</f>
        <v/>
      </c>
      <c r="H423" s="365" t="str">
        <f>Results!$AS423</f>
        <v/>
      </c>
      <c r="I423" s="366" t="str">
        <f>Results!BB423</f>
        <v/>
      </c>
      <c r="J423" s="367" t="str">
        <f>Results!BC423</f>
        <v/>
      </c>
      <c r="K423" s="365" t="str">
        <f>Results!$BG423</f>
        <v/>
      </c>
      <c r="L423" s="187">
        <f t="shared" si="6"/>
        <v>0</v>
      </c>
      <c r="M423" s="83">
        <f>IF(AND(B423&gt;=ExFrom,B423&lt;=ExTo),0,IF(AND(L423&gt;Risk/2,H423&gt;DFactor,Results!F423&gt;Start,Results!C423&lt;=(Rounds-End),Results!F423&lt;=(Rounds-End)),ROUND(Stake*H423,0),0))</f>
        <v>0</v>
      </c>
      <c r="N423" s="368">
        <f>IFERROR(IF(Results!J423="",0,IF(Results!J423=2,M423*I423/J423,-M423)),0)</f>
        <v>0</v>
      </c>
    </row>
    <row r="424" spans="1:14" hidden="1" x14ac:dyDescent="0.25">
      <c r="A424" s="69">
        <f>Results!A424</f>
        <v>422</v>
      </c>
      <c r="B424" s="94" t="str">
        <f>Results!DA424</f>
        <v/>
      </c>
      <c r="C424" s="72" t="str">
        <f>Results!D424</f>
        <v/>
      </c>
      <c r="D424" s="72" t="str">
        <f>Results!G424</f>
        <v/>
      </c>
      <c r="E424" s="132" t="str">
        <f>Results!H424</f>
        <v/>
      </c>
      <c r="F424" s="132" t="str">
        <f>Results!I424</f>
        <v/>
      </c>
      <c r="G424" s="80" t="str">
        <f>Results!AX424</f>
        <v/>
      </c>
      <c r="H424" s="365" t="str">
        <f>Results!$AS424</f>
        <v/>
      </c>
      <c r="I424" s="366" t="str">
        <f>Results!BB424</f>
        <v/>
      </c>
      <c r="J424" s="367" t="str">
        <f>Results!BC424</f>
        <v/>
      </c>
      <c r="K424" s="365" t="str">
        <f>Results!$BG424</f>
        <v/>
      </c>
      <c r="L424" s="187">
        <f t="shared" si="6"/>
        <v>0</v>
      </c>
      <c r="M424" s="83">
        <f>IF(AND(B424&gt;=ExFrom,B424&lt;=ExTo),0,IF(AND(L424&gt;Risk/2,H424&gt;DFactor,Results!F424&gt;Start,Results!C424&lt;=(Rounds-End),Results!F424&lt;=(Rounds-End)),ROUND(Stake*H424,0),0))</f>
        <v>0</v>
      </c>
      <c r="N424" s="368">
        <f>IFERROR(IF(Results!J424="",0,IF(Results!J424=2,M424*I424/J424,-M424)),0)</f>
        <v>0</v>
      </c>
    </row>
    <row r="425" spans="1:14" hidden="1" x14ac:dyDescent="0.25">
      <c r="A425" s="69">
        <f>Results!A425</f>
        <v>423</v>
      </c>
      <c r="B425" s="94" t="str">
        <f>Results!DA425</f>
        <v/>
      </c>
      <c r="C425" s="72" t="str">
        <f>Results!D425</f>
        <v/>
      </c>
      <c r="D425" s="72" t="str">
        <f>Results!G425</f>
        <v/>
      </c>
      <c r="E425" s="132" t="str">
        <f>Results!H425</f>
        <v/>
      </c>
      <c r="F425" s="132" t="str">
        <f>Results!I425</f>
        <v/>
      </c>
      <c r="G425" s="80" t="str">
        <f>Results!AX425</f>
        <v/>
      </c>
      <c r="H425" s="365" t="str">
        <f>Results!$AS425</f>
        <v/>
      </c>
      <c r="I425" s="366" t="str">
        <f>Results!BB425</f>
        <v/>
      </c>
      <c r="J425" s="367" t="str">
        <f>Results!BC425</f>
        <v/>
      </c>
      <c r="K425" s="365" t="str">
        <f>Results!$BG425</f>
        <v/>
      </c>
      <c r="L425" s="187">
        <f t="shared" si="6"/>
        <v>0</v>
      </c>
      <c r="M425" s="83">
        <f>IF(AND(B425&gt;=ExFrom,B425&lt;=ExTo),0,IF(AND(L425&gt;Risk/2,H425&gt;DFactor,Results!F425&gt;Start,Results!C425&lt;=(Rounds-End),Results!F425&lt;=(Rounds-End)),ROUND(Stake*H425,0),0))</f>
        <v>0</v>
      </c>
      <c r="N425" s="368">
        <f>IFERROR(IF(Results!J425="",0,IF(Results!J425=2,M425*I425/J425,-M425)),0)</f>
        <v>0</v>
      </c>
    </row>
    <row r="426" spans="1:14" hidden="1" x14ac:dyDescent="0.25">
      <c r="A426" s="69">
        <f>Results!A426</f>
        <v>424</v>
      </c>
      <c r="B426" s="94" t="str">
        <f>Results!DA426</f>
        <v/>
      </c>
      <c r="C426" s="72" t="str">
        <f>Results!D426</f>
        <v/>
      </c>
      <c r="D426" s="72" t="str">
        <f>Results!G426</f>
        <v/>
      </c>
      <c r="E426" s="132" t="str">
        <f>Results!H426</f>
        <v/>
      </c>
      <c r="F426" s="132" t="str">
        <f>Results!I426</f>
        <v/>
      </c>
      <c r="G426" s="80" t="str">
        <f>Results!AX426</f>
        <v/>
      </c>
      <c r="H426" s="365" t="str">
        <f>Results!$AS426</f>
        <v/>
      </c>
      <c r="I426" s="366" t="str">
        <f>Results!BB426</f>
        <v/>
      </c>
      <c r="J426" s="367" t="str">
        <f>Results!BC426</f>
        <v/>
      </c>
      <c r="K426" s="365" t="str">
        <f>Results!$BG426</f>
        <v/>
      </c>
      <c r="L426" s="187">
        <f t="shared" si="6"/>
        <v>0</v>
      </c>
      <c r="M426" s="83">
        <f>IF(AND(B426&gt;=ExFrom,B426&lt;=ExTo),0,IF(AND(L426&gt;Risk/2,H426&gt;DFactor,Results!F426&gt;Start,Results!C426&lt;=(Rounds-End),Results!F426&lt;=(Rounds-End)),ROUND(Stake*H426,0),0))</f>
        <v>0</v>
      </c>
      <c r="N426" s="368">
        <f>IFERROR(IF(Results!J426="",0,IF(Results!J426=2,M426*I426/J426,-M426)),0)</f>
        <v>0</v>
      </c>
    </row>
    <row r="427" spans="1:14" hidden="1" x14ac:dyDescent="0.25">
      <c r="A427" s="69">
        <f>Results!A427</f>
        <v>425</v>
      </c>
      <c r="B427" s="94" t="str">
        <f>Results!DA427</f>
        <v/>
      </c>
      <c r="C427" s="72" t="str">
        <f>Results!D427</f>
        <v/>
      </c>
      <c r="D427" s="72" t="str">
        <f>Results!G427</f>
        <v/>
      </c>
      <c r="E427" s="132" t="str">
        <f>Results!H427</f>
        <v/>
      </c>
      <c r="F427" s="132" t="str">
        <f>Results!I427</f>
        <v/>
      </c>
      <c r="G427" s="80" t="str">
        <f>Results!AX427</f>
        <v/>
      </c>
      <c r="H427" s="365" t="str">
        <f>Results!$AS427</f>
        <v/>
      </c>
      <c r="I427" s="366" t="str">
        <f>Results!BB427</f>
        <v/>
      </c>
      <c r="J427" s="367" t="str">
        <f>Results!BC427</f>
        <v/>
      </c>
      <c r="K427" s="365" t="str">
        <f>Results!$BG427</f>
        <v/>
      </c>
      <c r="L427" s="187">
        <f t="shared" si="6"/>
        <v>0</v>
      </c>
      <c r="M427" s="83">
        <f>IF(AND(B427&gt;=ExFrom,B427&lt;=ExTo),0,IF(AND(L427&gt;Risk/2,H427&gt;DFactor,Results!F427&gt;Start,Results!C427&lt;=(Rounds-End),Results!F427&lt;=(Rounds-End)),ROUND(Stake*H427,0),0))</f>
        <v>0</v>
      </c>
      <c r="N427" s="368">
        <f>IFERROR(IF(Results!J427="",0,IF(Results!J427=2,M427*I427/J427,-M427)),0)</f>
        <v>0</v>
      </c>
    </row>
    <row r="428" spans="1:14" hidden="1" x14ac:dyDescent="0.25">
      <c r="A428" s="69">
        <f>Results!A428</f>
        <v>426</v>
      </c>
      <c r="B428" s="94" t="str">
        <f>Results!DA428</f>
        <v/>
      </c>
      <c r="C428" s="72" t="str">
        <f>Results!D428</f>
        <v/>
      </c>
      <c r="D428" s="72" t="str">
        <f>Results!G428</f>
        <v/>
      </c>
      <c r="E428" s="132" t="str">
        <f>Results!H428</f>
        <v/>
      </c>
      <c r="F428" s="132" t="str">
        <f>Results!I428</f>
        <v/>
      </c>
      <c r="G428" s="80" t="str">
        <f>Results!AX428</f>
        <v/>
      </c>
      <c r="H428" s="365" t="str">
        <f>Results!$AS428</f>
        <v/>
      </c>
      <c r="I428" s="366" t="str">
        <f>Results!BB428</f>
        <v/>
      </c>
      <c r="J428" s="367" t="str">
        <f>Results!BC428</f>
        <v/>
      </c>
      <c r="K428" s="365" t="str">
        <f>Results!$BG428</f>
        <v/>
      </c>
      <c r="L428" s="187">
        <f t="shared" si="6"/>
        <v>0</v>
      </c>
      <c r="M428" s="83">
        <f>IF(AND(B428&gt;=ExFrom,B428&lt;=ExTo),0,IF(AND(L428&gt;Risk/2,H428&gt;DFactor,Results!F428&gt;Start,Results!C428&lt;=(Rounds-End),Results!F428&lt;=(Rounds-End)),ROUND(Stake*H428,0),0))</f>
        <v>0</v>
      </c>
      <c r="N428" s="368">
        <f>IFERROR(IF(Results!J428="",0,IF(Results!J428=2,M428*I428/J428,-M428)),0)</f>
        <v>0</v>
      </c>
    </row>
    <row r="429" spans="1:14" hidden="1" x14ac:dyDescent="0.25">
      <c r="A429" s="69">
        <f>Results!A429</f>
        <v>427</v>
      </c>
      <c r="B429" s="94" t="str">
        <f>Results!DA429</f>
        <v/>
      </c>
      <c r="C429" s="72" t="str">
        <f>Results!D429</f>
        <v/>
      </c>
      <c r="D429" s="72" t="str">
        <f>Results!G429</f>
        <v/>
      </c>
      <c r="E429" s="132" t="str">
        <f>Results!H429</f>
        <v/>
      </c>
      <c r="F429" s="132" t="str">
        <f>Results!I429</f>
        <v/>
      </c>
      <c r="G429" s="80" t="str">
        <f>Results!AX429</f>
        <v/>
      </c>
      <c r="H429" s="365" t="str">
        <f>Results!$AS429</f>
        <v/>
      </c>
      <c r="I429" s="366" t="str">
        <f>Results!BB429</f>
        <v/>
      </c>
      <c r="J429" s="367" t="str">
        <f>Results!BC429</f>
        <v/>
      </c>
      <c r="K429" s="365" t="str">
        <f>Results!$BG429</f>
        <v/>
      </c>
      <c r="L429" s="187">
        <f t="shared" si="6"/>
        <v>0</v>
      </c>
      <c r="M429" s="83">
        <f>IF(AND(B429&gt;=ExFrom,B429&lt;=ExTo),0,IF(AND(L429&gt;Risk/2,H429&gt;DFactor,Results!F429&gt;Start,Results!C429&lt;=(Rounds-End),Results!F429&lt;=(Rounds-End)),ROUND(Stake*H429,0),0))</f>
        <v>0</v>
      </c>
      <c r="N429" s="368">
        <f>IFERROR(IF(Results!J429="",0,IF(Results!J429=2,M429*I429/J429,-M429)),0)</f>
        <v>0</v>
      </c>
    </row>
    <row r="430" spans="1:14" hidden="1" x14ac:dyDescent="0.25">
      <c r="A430" s="69">
        <f>Results!A430</f>
        <v>428</v>
      </c>
      <c r="B430" s="94" t="str">
        <f>Results!DA430</f>
        <v/>
      </c>
      <c r="C430" s="72" t="str">
        <f>Results!D430</f>
        <v/>
      </c>
      <c r="D430" s="72" t="str">
        <f>Results!G430</f>
        <v/>
      </c>
      <c r="E430" s="132" t="str">
        <f>Results!H430</f>
        <v/>
      </c>
      <c r="F430" s="132" t="str">
        <f>Results!I430</f>
        <v/>
      </c>
      <c r="G430" s="80" t="str">
        <f>Results!AX430</f>
        <v/>
      </c>
      <c r="H430" s="365" t="str">
        <f>Results!$AS430</f>
        <v/>
      </c>
      <c r="I430" s="366" t="str">
        <f>Results!BB430</f>
        <v/>
      </c>
      <c r="J430" s="367" t="str">
        <f>Results!BC430</f>
        <v/>
      </c>
      <c r="K430" s="365" t="str">
        <f>Results!$BG430</f>
        <v/>
      </c>
      <c r="L430" s="187">
        <f t="shared" si="6"/>
        <v>0</v>
      </c>
      <c r="M430" s="83">
        <f>IF(AND(B430&gt;=ExFrom,B430&lt;=ExTo),0,IF(AND(L430&gt;Risk/2,H430&gt;DFactor,Results!F430&gt;Start,Results!C430&lt;=(Rounds-End),Results!F430&lt;=(Rounds-End)),ROUND(Stake*H430,0),0))</f>
        <v>0</v>
      </c>
      <c r="N430" s="368">
        <f>IFERROR(IF(Results!J430="",0,IF(Results!J430=2,M430*I430/J430,-M430)),0)</f>
        <v>0</v>
      </c>
    </row>
    <row r="431" spans="1:14" hidden="1" x14ac:dyDescent="0.25">
      <c r="A431" s="69">
        <f>Results!A431</f>
        <v>429</v>
      </c>
      <c r="B431" s="94" t="str">
        <f>Results!DA431</f>
        <v/>
      </c>
      <c r="C431" s="72" t="str">
        <f>Results!D431</f>
        <v/>
      </c>
      <c r="D431" s="72" t="str">
        <f>Results!G431</f>
        <v/>
      </c>
      <c r="E431" s="132" t="str">
        <f>Results!H431</f>
        <v/>
      </c>
      <c r="F431" s="132" t="str">
        <f>Results!I431</f>
        <v/>
      </c>
      <c r="G431" s="80" t="str">
        <f>Results!AX431</f>
        <v/>
      </c>
      <c r="H431" s="365" t="str">
        <f>Results!$AS431</f>
        <v/>
      </c>
      <c r="I431" s="366" t="str">
        <f>Results!BB431</f>
        <v/>
      </c>
      <c r="J431" s="367" t="str">
        <f>Results!BC431</f>
        <v/>
      </c>
      <c r="K431" s="365" t="str">
        <f>Results!$BG431</f>
        <v/>
      </c>
      <c r="L431" s="187">
        <f t="shared" si="6"/>
        <v>0</v>
      </c>
      <c r="M431" s="83">
        <f>IF(AND(B431&gt;=ExFrom,B431&lt;=ExTo),0,IF(AND(L431&gt;Risk/2,H431&gt;DFactor,Results!F431&gt;Start,Results!C431&lt;=(Rounds-End),Results!F431&lt;=(Rounds-End)),ROUND(Stake*H431,0),0))</f>
        <v>0</v>
      </c>
      <c r="N431" s="368">
        <f>IFERROR(IF(Results!J431="",0,IF(Results!J431=2,M431*I431/J431,-M431)),0)</f>
        <v>0</v>
      </c>
    </row>
    <row r="432" spans="1:14" hidden="1" x14ac:dyDescent="0.25">
      <c r="A432" s="69">
        <f>Results!A432</f>
        <v>430</v>
      </c>
      <c r="B432" s="94" t="str">
        <f>Results!DA432</f>
        <v/>
      </c>
      <c r="C432" s="72" t="str">
        <f>Results!D432</f>
        <v/>
      </c>
      <c r="D432" s="72" t="str">
        <f>Results!G432</f>
        <v/>
      </c>
      <c r="E432" s="132" t="str">
        <f>Results!H432</f>
        <v/>
      </c>
      <c r="F432" s="132" t="str">
        <f>Results!I432</f>
        <v/>
      </c>
      <c r="G432" s="80" t="str">
        <f>Results!AX432</f>
        <v/>
      </c>
      <c r="H432" s="365" t="str">
        <f>Results!$AS432</f>
        <v/>
      </c>
      <c r="I432" s="366" t="str">
        <f>Results!BB432</f>
        <v/>
      </c>
      <c r="J432" s="367" t="str">
        <f>Results!BC432</f>
        <v/>
      </c>
      <c r="K432" s="365" t="str">
        <f>Results!$BG432</f>
        <v/>
      </c>
      <c r="L432" s="187">
        <f t="shared" si="6"/>
        <v>0</v>
      </c>
      <c r="M432" s="83">
        <f>IF(AND(B432&gt;=ExFrom,B432&lt;=ExTo),0,IF(AND(L432&gt;Risk/2,H432&gt;DFactor,Results!F432&gt;Start,Results!C432&lt;=(Rounds-End),Results!F432&lt;=(Rounds-End)),ROUND(Stake*H432,0),0))</f>
        <v>0</v>
      </c>
      <c r="N432" s="368">
        <f>IFERROR(IF(Results!J432="",0,IF(Results!J432=2,M432*I432/J432,-M432)),0)</f>
        <v>0</v>
      </c>
    </row>
    <row r="433" spans="1:14" hidden="1" x14ac:dyDescent="0.25">
      <c r="A433" s="69">
        <f>Results!A433</f>
        <v>431</v>
      </c>
      <c r="B433" s="94" t="str">
        <f>Results!DA433</f>
        <v/>
      </c>
      <c r="C433" s="72" t="str">
        <f>Results!D433</f>
        <v/>
      </c>
      <c r="D433" s="72" t="str">
        <f>Results!G433</f>
        <v/>
      </c>
      <c r="E433" s="132" t="str">
        <f>Results!H433</f>
        <v/>
      </c>
      <c r="F433" s="132" t="str">
        <f>Results!I433</f>
        <v/>
      </c>
      <c r="G433" s="80" t="str">
        <f>Results!AX433</f>
        <v/>
      </c>
      <c r="H433" s="365" t="str">
        <f>Results!$AS433</f>
        <v/>
      </c>
      <c r="I433" s="366" t="str">
        <f>Results!BB433</f>
        <v/>
      </c>
      <c r="J433" s="367" t="str">
        <f>Results!BC433</f>
        <v/>
      </c>
      <c r="K433" s="365" t="str">
        <f>Results!$BG433</f>
        <v/>
      </c>
      <c r="L433" s="187">
        <f t="shared" si="6"/>
        <v>0</v>
      </c>
      <c r="M433" s="83">
        <f>IF(AND(B433&gt;=ExFrom,B433&lt;=ExTo),0,IF(AND(L433&gt;Risk/2,H433&gt;DFactor,Results!F433&gt;Start,Results!C433&lt;=(Rounds-End),Results!F433&lt;=(Rounds-End)),ROUND(Stake*H433,0),0))</f>
        <v>0</v>
      </c>
      <c r="N433" s="368">
        <f>IFERROR(IF(Results!J433="",0,IF(Results!J433=2,M433*I433/J433,-M433)),0)</f>
        <v>0</v>
      </c>
    </row>
    <row r="434" spans="1:14" hidden="1" x14ac:dyDescent="0.25">
      <c r="A434" s="69">
        <f>Results!A434</f>
        <v>432</v>
      </c>
      <c r="B434" s="94" t="str">
        <f>Results!DA434</f>
        <v/>
      </c>
      <c r="C434" s="72" t="str">
        <f>Results!D434</f>
        <v/>
      </c>
      <c r="D434" s="72" t="str">
        <f>Results!G434</f>
        <v/>
      </c>
      <c r="E434" s="132" t="str">
        <f>Results!H434</f>
        <v/>
      </c>
      <c r="F434" s="132" t="str">
        <f>Results!I434</f>
        <v/>
      </c>
      <c r="G434" s="80" t="str">
        <f>Results!AX434</f>
        <v/>
      </c>
      <c r="H434" s="365" t="str">
        <f>Results!$AS434</f>
        <v/>
      </c>
      <c r="I434" s="366" t="str">
        <f>Results!BB434</f>
        <v/>
      </c>
      <c r="J434" s="367" t="str">
        <f>Results!BC434</f>
        <v/>
      </c>
      <c r="K434" s="365" t="str">
        <f>Results!$BG434</f>
        <v/>
      </c>
      <c r="L434" s="187">
        <f t="shared" si="6"/>
        <v>0</v>
      </c>
      <c r="M434" s="83">
        <f>IF(AND(B434&gt;=ExFrom,B434&lt;=ExTo),0,IF(AND(L434&gt;Risk/2,H434&gt;DFactor,Results!F434&gt;Start,Results!C434&lt;=(Rounds-End),Results!F434&lt;=(Rounds-End)),ROUND(Stake*H434,0),0))</f>
        <v>0</v>
      </c>
      <c r="N434" s="368">
        <f>IFERROR(IF(Results!J434="",0,IF(Results!J434=2,M434*I434/J434,-M434)),0)</f>
        <v>0</v>
      </c>
    </row>
    <row r="435" spans="1:14" hidden="1" x14ac:dyDescent="0.25">
      <c r="A435" s="69">
        <f>Results!A435</f>
        <v>433</v>
      </c>
      <c r="B435" s="94" t="str">
        <f>Results!DA435</f>
        <v/>
      </c>
      <c r="C435" s="72" t="str">
        <f>Results!D435</f>
        <v/>
      </c>
      <c r="D435" s="72" t="str">
        <f>Results!G435</f>
        <v/>
      </c>
      <c r="E435" s="132" t="str">
        <f>Results!H435</f>
        <v/>
      </c>
      <c r="F435" s="132" t="str">
        <f>Results!I435</f>
        <v/>
      </c>
      <c r="G435" s="80" t="str">
        <f>Results!AX435</f>
        <v/>
      </c>
      <c r="H435" s="365" t="str">
        <f>Results!$AS435</f>
        <v/>
      </c>
      <c r="I435" s="366" t="str">
        <f>Results!BB435</f>
        <v/>
      </c>
      <c r="J435" s="367" t="str">
        <f>Results!BC435</f>
        <v/>
      </c>
      <c r="K435" s="365" t="str">
        <f>Results!$BG435</f>
        <v/>
      </c>
      <c r="L435" s="187">
        <f t="shared" si="6"/>
        <v>0</v>
      </c>
      <c r="M435" s="83">
        <f>IF(AND(B435&gt;=ExFrom,B435&lt;=ExTo),0,IF(AND(L435&gt;Risk/2,H435&gt;DFactor,Results!F435&gt;Start,Results!C435&lt;=(Rounds-End),Results!F435&lt;=(Rounds-End)),ROUND(Stake*H435,0),0))</f>
        <v>0</v>
      </c>
      <c r="N435" s="368">
        <f>IFERROR(IF(Results!J435="",0,IF(Results!J435=2,M435*I435/J435,-M435)),0)</f>
        <v>0</v>
      </c>
    </row>
    <row r="436" spans="1:14" hidden="1" x14ac:dyDescent="0.25">
      <c r="A436" s="69">
        <f>Results!A436</f>
        <v>434</v>
      </c>
      <c r="B436" s="94" t="str">
        <f>Results!DA436</f>
        <v/>
      </c>
      <c r="C436" s="72" t="str">
        <f>Results!D436</f>
        <v/>
      </c>
      <c r="D436" s="72" t="str">
        <f>Results!G436</f>
        <v/>
      </c>
      <c r="E436" s="132" t="str">
        <f>Results!H436</f>
        <v/>
      </c>
      <c r="F436" s="132" t="str">
        <f>Results!I436</f>
        <v/>
      </c>
      <c r="G436" s="80" t="str">
        <f>Results!AX436</f>
        <v/>
      </c>
      <c r="H436" s="365" t="str">
        <f>Results!$AS436</f>
        <v/>
      </c>
      <c r="I436" s="366" t="str">
        <f>Results!BB436</f>
        <v/>
      </c>
      <c r="J436" s="367" t="str">
        <f>Results!BC436</f>
        <v/>
      </c>
      <c r="K436" s="365" t="str">
        <f>Results!$BG436</f>
        <v/>
      </c>
      <c r="L436" s="187">
        <f t="shared" si="6"/>
        <v>0</v>
      </c>
      <c r="M436" s="83">
        <f>IF(AND(B436&gt;=ExFrom,B436&lt;=ExTo),0,IF(AND(L436&gt;Risk/2,H436&gt;DFactor,Results!F436&gt;Start,Results!C436&lt;=(Rounds-End),Results!F436&lt;=(Rounds-End)),ROUND(Stake*H436,0),0))</f>
        <v>0</v>
      </c>
      <c r="N436" s="368">
        <f>IFERROR(IF(Results!J436="",0,IF(Results!J436=2,M436*I436/J436,-M436)),0)</f>
        <v>0</v>
      </c>
    </row>
    <row r="437" spans="1:14" hidden="1" x14ac:dyDescent="0.25">
      <c r="A437" s="69">
        <f>Results!A437</f>
        <v>435</v>
      </c>
      <c r="B437" s="94" t="str">
        <f>Results!DA437</f>
        <v/>
      </c>
      <c r="C437" s="72" t="str">
        <f>Results!D437</f>
        <v/>
      </c>
      <c r="D437" s="72" t="str">
        <f>Results!G437</f>
        <v/>
      </c>
      <c r="E437" s="132" t="str">
        <f>Results!H437</f>
        <v/>
      </c>
      <c r="F437" s="132" t="str">
        <f>Results!I437</f>
        <v/>
      </c>
      <c r="G437" s="80" t="str">
        <f>Results!AX437</f>
        <v/>
      </c>
      <c r="H437" s="365" t="str">
        <f>Results!$AS437</f>
        <v/>
      </c>
      <c r="I437" s="366" t="str">
        <f>Results!BB437</f>
        <v/>
      </c>
      <c r="J437" s="367" t="str">
        <f>Results!BC437</f>
        <v/>
      </c>
      <c r="K437" s="365" t="str">
        <f>Results!$BG437</f>
        <v/>
      </c>
      <c r="L437" s="187">
        <f t="shared" si="6"/>
        <v>0</v>
      </c>
      <c r="M437" s="83">
        <f>IF(AND(B437&gt;=ExFrom,B437&lt;=ExTo),0,IF(AND(L437&gt;Risk/2,H437&gt;DFactor,Results!F437&gt;Start,Results!C437&lt;=(Rounds-End),Results!F437&lt;=(Rounds-End)),ROUND(Stake*H437,0),0))</f>
        <v>0</v>
      </c>
      <c r="N437" s="368">
        <f>IFERROR(IF(Results!J437="",0,IF(Results!J437=2,M437*I437/J437,-M437)),0)</f>
        <v>0</v>
      </c>
    </row>
    <row r="438" spans="1:14" hidden="1" x14ac:dyDescent="0.25">
      <c r="A438" s="69">
        <f>Results!A438</f>
        <v>436</v>
      </c>
      <c r="B438" s="94" t="str">
        <f>Results!DA438</f>
        <v/>
      </c>
      <c r="C438" s="72" t="str">
        <f>Results!D438</f>
        <v/>
      </c>
      <c r="D438" s="72" t="str">
        <f>Results!G438</f>
        <v/>
      </c>
      <c r="E438" s="132" t="str">
        <f>Results!H438</f>
        <v/>
      </c>
      <c r="F438" s="132" t="str">
        <f>Results!I438</f>
        <v/>
      </c>
      <c r="G438" s="80" t="str">
        <f>Results!AX438</f>
        <v/>
      </c>
      <c r="H438" s="365" t="str">
        <f>Results!$AS438</f>
        <v/>
      </c>
      <c r="I438" s="366" t="str">
        <f>Results!BB438</f>
        <v/>
      </c>
      <c r="J438" s="367" t="str">
        <f>Results!BC438</f>
        <v/>
      </c>
      <c r="K438" s="365" t="str">
        <f>Results!$BG438</f>
        <v/>
      </c>
      <c r="L438" s="187">
        <f t="shared" si="6"/>
        <v>0</v>
      </c>
      <c r="M438" s="83">
        <f>IF(AND(B438&gt;=ExFrom,B438&lt;=ExTo),0,IF(AND(L438&gt;Risk/2,H438&gt;DFactor,Results!F438&gt;Start,Results!C438&lt;=(Rounds-End),Results!F438&lt;=(Rounds-End)),ROUND(Stake*H438,0),0))</f>
        <v>0</v>
      </c>
      <c r="N438" s="368">
        <f>IFERROR(IF(Results!J438="",0,IF(Results!J438=2,M438*I438/J438,-M438)),0)</f>
        <v>0</v>
      </c>
    </row>
    <row r="439" spans="1:14" hidden="1" x14ac:dyDescent="0.25">
      <c r="A439" s="69">
        <f>Results!A439</f>
        <v>437</v>
      </c>
      <c r="B439" s="94" t="str">
        <f>Results!DA439</f>
        <v/>
      </c>
      <c r="C439" s="72" t="str">
        <f>Results!D439</f>
        <v/>
      </c>
      <c r="D439" s="72" t="str">
        <f>Results!G439</f>
        <v/>
      </c>
      <c r="E439" s="132" t="str">
        <f>Results!H439</f>
        <v/>
      </c>
      <c r="F439" s="132" t="str">
        <f>Results!I439</f>
        <v/>
      </c>
      <c r="G439" s="80" t="str">
        <f>Results!AX439</f>
        <v/>
      </c>
      <c r="H439" s="365" t="str">
        <f>Results!$AS439</f>
        <v/>
      </c>
      <c r="I439" s="366" t="str">
        <f>Results!BB439</f>
        <v/>
      </c>
      <c r="J439" s="367" t="str">
        <f>Results!BC439</f>
        <v/>
      </c>
      <c r="K439" s="365" t="str">
        <f>Results!$BG439</f>
        <v/>
      </c>
      <c r="L439" s="187">
        <f t="shared" si="6"/>
        <v>0</v>
      </c>
      <c r="M439" s="83">
        <f>IF(AND(B439&gt;=ExFrom,B439&lt;=ExTo),0,IF(AND(L439&gt;Risk/2,H439&gt;DFactor,Results!F439&gt;Start,Results!C439&lt;=(Rounds-End),Results!F439&lt;=(Rounds-End)),ROUND(Stake*H439,0),0))</f>
        <v>0</v>
      </c>
      <c r="N439" s="368">
        <f>IFERROR(IF(Results!J439="",0,IF(Results!J439=2,M439*I439/J439,-M439)),0)</f>
        <v>0</v>
      </c>
    </row>
    <row r="440" spans="1:14" hidden="1" x14ac:dyDescent="0.25">
      <c r="A440" s="69">
        <f>Results!A440</f>
        <v>438</v>
      </c>
      <c r="B440" s="94" t="str">
        <f>Results!DA440</f>
        <v/>
      </c>
      <c r="C440" s="72" t="str">
        <f>Results!D440</f>
        <v/>
      </c>
      <c r="D440" s="72" t="str">
        <f>Results!G440</f>
        <v/>
      </c>
      <c r="E440" s="132" t="str">
        <f>Results!H440</f>
        <v/>
      </c>
      <c r="F440" s="132" t="str">
        <f>Results!I440</f>
        <v/>
      </c>
      <c r="G440" s="80" t="str">
        <f>Results!AX440</f>
        <v/>
      </c>
      <c r="H440" s="365" t="str">
        <f>Results!$AS440</f>
        <v/>
      </c>
      <c r="I440" s="366" t="str">
        <f>Results!BB440</f>
        <v/>
      </c>
      <c r="J440" s="367" t="str">
        <f>Results!BC440</f>
        <v/>
      </c>
      <c r="K440" s="365" t="str">
        <f>Results!$BG440</f>
        <v/>
      </c>
      <c r="L440" s="187">
        <f t="shared" si="6"/>
        <v>0</v>
      </c>
      <c r="M440" s="83">
        <f>IF(AND(B440&gt;=ExFrom,B440&lt;=ExTo),0,IF(AND(L440&gt;Risk/2,H440&gt;DFactor,Results!F440&gt;Start,Results!C440&lt;=(Rounds-End),Results!F440&lt;=(Rounds-End)),ROUND(Stake*H440,0),0))</f>
        <v>0</v>
      </c>
      <c r="N440" s="368">
        <f>IFERROR(IF(Results!J440="",0,IF(Results!J440=2,M440*I440/J440,-M440)),0)</f>
        <v>0</v>
      </c>
    </row>
    <row r="441" spans="1:14" hidden="1" x14ac:dyDescent="0.25">
      <c r="A441" s="69">
        <f>Results!A441</f>
        <v>439</v>
      </c>
      <c r="B441" s="94" t="str">
        <f>Results!DA441</f>
        <v/>
      </c>
      <c r="C441" s="72" t="str">
        <f>Results!D441</f>
        <v/>
      </c>
      <c r="D441" s="72" t="str">
        <f>Results!G441</f>
        <v/>
      </c>
      <c r="E441" s="132" t="str">
        <f>Results!H441</f>
        <v/>
      </c>
      <c r="F441" s="132" t="str">
        <f>Results!I441</f>
        <v/>
      </c>
      <c r="G441" s="80" t="str">
        <f>Results!AX441</f>
        <v/>
      </c>
      <c r="H441" s="365" t="str">
        <f>Results!$AS441</f>
        <v/>
      </c>
      <c r="I441" s="366" t="str">
        <f>Results!BB441</f>
        <v/>
      </c>
      <c r="J441" s="367" t="str">
        <f>Results!BC441</f>
        <v/>
      </c>
      <c r="K441" s="365" t="str">
        <f>Results!$BG441</f>
        <v/>
      </c>
      <c r="L441" s="187">
        <f t="shared" si="6"/>
        <v>0</v>
      </c>
      <c r="M441" s="83">
        <f>IF(AND(B441&gt;=ExFrom,B441&lt;=ExTo),0,IF(AND(L441&gt;Risk/2,H441&gt;DFactor,Results!F441&gt;Start,Results!C441&lt;=(Rounds-End),Results!F441&lt;=(Rounds-End)),ROUND(Stake*H441,0),0))</f>
        <v>0</v>
      </c>
      <c r="N441" s="368">
        <f>IFERROR(IF(Results!J441="",0,IF(Results!J441=2,M441*I441/J441,-M441)),0)</f>
        <v>0</v>
      </c>
    </row>
    <row r="442" spans="1:14" hidden="1" x14ac:dyDescent="0.25">
      <c r="A442" s="69">
        <f>Results!A442</f>
        <v>440</v>
      </c>
      <c r="B442" s="94" t="str">
        <f>Results!DA442</f>
        <v/>
      </c>
      <c r="C442" s="72" t="str">
        <f>Results!D442</f>
        <v/>
      </c>
      <c r="D442" s="72" t="str">
        <f>Results!G442</f>
        <v/>
      </c>
      <c r="E442" s="132" t="str">
        <f>Results!H442</f>
        <v/>
      </c>
      <c r="F442" s="132" t="str">
        <f>Results!I442</f>
        <v/>
      </c>
      <c r="G442" s="80" t="str">
        <f>Results!AX442</f>
        <v/>
      </c>
      <c r="H442" s="365" t="str">
        <f>Results!$AS442</f>
        <v/>
      </c>
      <c r="I442" s="366" t="str">
        <f>Results!BB442</f>
        <v/>
      </c>
      <c r="J442" s="367" t="str">
        <f>Results!BC442</f>
        <v/>
      </c>
      <c r="K442" s="365" t="str">
        <f>Results!$BG442</f>
        <v/>
      </c>
      <c r="L442" s="187">
        <f t="shared" si="6"/>
        <v>0</v>
      </c>
      <c r="M442" s="83">
        <f>IF(AND(B442&gt;=ExFrom,B442&lt;=ExTo),0,IF(AND(L442&gt;Risk/2,H442&gt;DFactor,Results!F442&gt;Start,Results!C442&lt;=(Rounds-End),Results!F442&lt;=(Rounds-End)),ROUND(Stake*H442,0),0))</f>
        <v>0</v>
      </c>
      <c r="N442" s="368">
        <f>IFERROR(IF(Results!J442="",0,IF(Results!J442=2,M442*I442/J442,-M442)),0)</f>
        <v>0</v>
      </c>
    </row>
    <row r="443" spans="1:14" hidden="1" x14ac:dyDescent="0.25">
      <c r="A443" s="69">
        <f>Results!A443</f>
        <v>441</v>
      </c>
      <c r="B443" s="94" t="str">
        <f>Results!DA443</f>
        <v/>
      </c>
      <c r="C443" s="72" t="str">
        <f>Results!D443</f>
        <v/>
      </c>
      <c r="D443" s="72" t="str">
        <f>Results!G443</f>
        <v/>
      </c>
      <c r="E443" s="132" t="str">
        <f>Results!H443</f>
        <v/>
      </c>
      <c r="F443" s="132" t="str">
        <f>Results!I443</f>
        <v/>
      </c>
      <c r="G443" s="80" t="str">
        <f>Results!AX443</f>
        <v/>
      </c>
      <c r="H443" s="365" t="str">
        <f>Results!$AS443</f>
        <v/>
      </c>
      <c r="I443" s="366" t="str">
        <f>Results!BB443</f>
        <v/>
      </c>
      <c r="J443" s="367" t="str">
        <f>Results!BC443</f>
        <v/>
      </c>
      <c r="K443" s="365" t="str">
        <f>Results!$BG443</f>
        <v/>
      </c>
      <c r="L443" s="187">
        <f t="shared" si="6"/>
        <v>0</v>
      </c>
      <c r="M443" s="83">
        <f>IF(AND(B443&gt;=ExFrom,B443&lt;=ExTo),0,IF(AND(L443&gt;Risk/2,H443&gt;DFactor,Results!F443&gt;Start,Results!C443&lt;=(Rounds-End),Results!F443&lt;=(Rounds-End)),ROUND(Stake*H443,0),0))</f>
        <v>0</v>
      </c>
      <c r="N443" s="368">
        <f>IFERROR(IF(Results!J443="",0,IF(Results!J443=2,M443*I443/J443,-M443)),0)</f>
        <v>0</v>
      </c>
    </row>
    <row r="444" spans="1:14" hidden="1" x14ac:dyDescent="0.25">
      <c r="A444" s="69">
        <f>Results!A444</f>
        <v>442</v>
      </c>
      <c r="B444" s="94" t="str">
        <f>Results!DA444</f>
        <v/>
      </c>
      <c r="C444" s="72" t="str">
        <f>Results!D444</f>
        <v/>
      </c>
      <c r="D444" s="72" t="str">
        <f>Results!G444</f>
        <v/>
      </c>
      <c r="E444" s="132" t="str">
        <f>Results!H444</f>
        <v/>
      </c>
      <c r="F444" s="132" t="str">
        <f>Results!I444</f>
        <v/>
      </c>
      <c r="G444" s="80" t="str">
        <f>Results!AX444</f>
        <v/>
      </c>
      <c r="H444" s="365" t="str">
        <f>Results!$AS444</f>
        <v/>
      </c>
      <c r="I444" s="366" t="str">
        <f>Results!BB444</f>
        <v/>
      </c>
      <c r="J444" s="367" t="str">
        <f>Results!BC444</f>
        <v/>
      </c>
      <c r="K444" s="365" t="str">
        <f>Results!$BG444</f>
        <v/>
      </c>
      <c r="L444" s="187">
        <f t="shared" si="6"/>
        <v>0</v>
      </c>
      <c r="M444" s="83">
        <f>IF(AND(B444&gt;=ExFrom,B444&lt;=ExTo),0,IF(AND(L444&gt;Risk/2,H444&gt;DFactor,Results!F444&gt;Start,Results!C444&lt;=(Rounds-End),Results!F444&lt;=(Rounds-End)),ROUND(Stake*H444,0),0))</f>
        <v>0</v>
      </c>
      <c r="N444" s="368">
        <f>IFERROR(IF(Results!J444="",0,IF(Results!J444=2,M444*I444/J444,-M444)),0)</f>
        <v>0</v>
      </c>
    </row>
    <row r="445" spans="1:14" hidden="1" x14ac:dyDescent="0.25">
      <c r="A445" s="69">
        <f>Results!A445</f>
        <v>443</v>
      </c>
      <c r="B445" s="94" t="str">
        <f>Results!DA445</f>
        <v/>
      </c>
      <c r="C445" s="72" t="str">
        <f>Results!D445</f>
        <v/>
      </c>
      <c r="D445" s="72" t="str">
        <f>Results!G445</f>
        <v/>
      </c>
      <c r="E445" s="132" t="str">
        <f>Results!H445</f>
        <v/>
      </c>
      <c r="F445" s="132" t="str">
        <f>Results!I445</f>
        <v/>
      </c>
      <c r="G445" s="80" t="str">
        <f>Results!AX445</f>
        <v/>
      </c>
      <c r="H445" s="365" t="str">
        <f>Results!$AS445</f>
        <v/>
      </c>
      <c r="I445" s="366" t="str">
        <f>Results!BB445</f>
        <v/>
      </c>
      <c r="J445" s="367" t="str">
        <f>Results!BC445</f>
        <v/>
      </c>
      <c r="K445" s="365" t="str">
        <f>Results!$BG445</f>
        <v/>
      </c>
      <c r="L445" s="187">
        <f t="shared" si="6"/>
        <v>0</v>
      </c>
      <c r="M445" s="83">
        <f>IF(AND(B445&gt;=ExFrom,B445&lt;=ExTo),0,IF(AND(L445&gt;Risk/2,H445&gt;DFactor,Results!F445&gt;Start,Results!C445&lt;=(Rounds-End),Results!F445&lt;=(Rounds-End)),ROUND(Stake*H445,0),0))</f>
        <v>0</v>
      </c>
      <c r="N445" s="368">
        <f>IFERROR(IF(Results!J445="",0,IF(Results!J445=2,M445*I445/J445,-M445)),0)</f>
        <v>0</v>
      </c>
    </row>
    <row r="446" spans="1:14" hidden="1" x14ac:dyDescent="0.25">
      <c r="A446" s="69">
        <f>Results!A446</f>
        <v>444</v>
      </c>
      <c r="B446" s="94" t="str">
        <f>Results!DA446</f>
        <v/>
      </c>
      <c r="C446" s="72" t="str">
        <f>Results!D446</f>
        <v/>
      </c>
      <c r="D446" s="72" t="str">
        <f>Results!G446</f>
        <v/>
      </c>
      <c r="E446" s="132" t="str">
        <f>Results!H446</f>
        <v/>
      </c>
      <c r="F446" s="132" t="str">
        <f>Results!I446</f>
        <v/>
      </c>
      <c r="G446" s="80" t="str">
        <f>Results!AX446</f>
        <v/>
      </c>
      <c r="H446" s="365" t="str">
        <f>Results!$AS446</f>
        <v/>
      </c>
      <c r="I446" s="366" t="str">
        <f>Results!BB446</f>
        <v/>
      </c>
      <c r="J446" s="367" t="str">
        <f>Results!BC446</f>
        <v/>
      </c>
      <c r="K446" s="365" t="str">
        <f>Results!$BG446</f>
        <v/>
      </c>
      <c r="L446" s="187">
        <f t="shared" si="6"/>
        <v>0</v>
      </c>
      <c r="M446" s="83">
        <f>IF(AND(B446&gt;=ExFrom,B446&lt;=ExTo),0,IF(AND(L446&gt;Risk/2,H446&gt;DFactor,Results!F446&gt;Start,Results!C446&lt;=(Rounds-End),Results!F446&lt;=(Rounds-End)),ROUND(Stake*H446,0),0))</f>
        <v>0</v>
      </c>
      <c r="N446" s="368">
        <f>IFERROR(IF(Results!J446="",0,IF(Results!J446=2,M446*I446/J446,-M446)),0)</f>
        <v>0</v>
      </c>
    </row>
    <row r="447" spans="1:14" hidden="1" x14ac:dyDescent="0.25">
      <c r="A447" s="69">
        <f>Results!A447</f>
        <v>445</v>
      </c>
      <c r="B447" s="94" t="str">
        <f>Results!DA447</f>
        <v/>
      </c>
      <c r="C447" s="72" t="str">
        <f>Results!D447</f>
        <v/>
      </c>
      <c r="D447" s="72" t="str">
        <f>Results!G447</f>
        <v/>
      </c>
      <c r="E447" s="132" t="str">
        <f>Results!H447</f>
        <v/>
      </c>
      <c r="F447" s="132" t="str">
        <f>Results!I447</f>
        <v/>
      </c>
      <c r="G447" s="80" t="str">
        <f>Results!AX447</f>
        <v/>
      </c>
      <c r="H447" s="365" t="str">
        <f>Results!$AS447</f>
        <v/>
      </c>
      <c r="I447" s="366" t="str">
        <f>Results!BB447</f>
        <v/>
      </c>
      <c r="J447" s="367" t="str">
        <f>Results!BC447</f>
        <v/>
      </c>
      <c r="K447" s="365" t="str">
        <f>Results!$BG447</f>
        <v/>
      </c>
      <c r="L447" s="187">
        <f t="shared" si="6"/>
        <v>0</v>
      </c>
      <c r="M447" s="83">
        <f>IF(AND(B447&gt;=ExFrom,B447&lt;=ExTo),0,IF(AND(L447&gt;Risk/2,H447&gt;DFactor,Results!F447&gt;Start,Results!C447&lt;=(Rounds-End),Results!F447&lt;=(Rounds-End)),ROUND(Stake*H447,0),0))</f>
        <v>0</v>
      </c>
      <c r="N447" s="368">
        <f>IFERROR(IF(Results!J447="",0,IF(Results!J447=2,M447*I447/J447,-M447)),0)</f>
        <v>0</v>
      </c>
    </row>
    <row r="448" spans="1:14" hidden="1" x14ac:dyDescent="0.25">
      <c r="A448" s="69">
        <f>Results!A448</f>
        <v>446</v>
      </c>
      <c r="B448" s="94" t="str">
        <f>Results!DA448</f>
        <v/>
      </c>
      <c r="C448" s="72" t="str">
        <f>Results!D448</f>
        <v/>
      </c>
      <c r="D448" s="72" t="str">
        <f>Results!G448</f>
        <v/>
      </c>
      <c r="E448" s="132" t="str">
        <f>Results!H448</f>
        <v/>
      </c>
      <c r="F448" s="132" t="str">
        <f>Results!I448</f>
        <v/>
      </c>
      <c r="G448" s="80" t="str">
        <f>Results!AX448</f>
        <v/>
      </c>
      <c r="H448" s="365" t="str">
        <f>Results!$AS448</f>
        <v/>
      </c>
      <c r="I448" s="366" t="str">
        <f>Results!BB448</f>
        <v/>
      </c>
      <c r="J448" s="367" t="str">
        <f>Results!BC448</f>
        <v/>
      </c>
      <c r="K448" s="365" t="str">
        <f>Results!$BG448</f>
        <v/>
      </c>
      <c r="L448" s="187">
        <f t="shared" si="6"/>
        <v>0</v>
      </c>
      <c r="M448" s="83">
        <f>IF(AND(B448&gt;=ExFrom,B448&lt;=ExTo),0,IF(AND(L448&gt;Risk/2,H448&gt;DFactor,Results!F448&gt;Start,Results!C448&lt;=(Rounds-End),Results!F448&lt;=(Rounds-End)),ROUND(Stake*H448,0),0))</f>
        <v>0</v>
      </c>
      <c r="N448" s="368">
        <f>IFERROR(IF(Results!J448="",0,IF(Results!J448=2,M448*I448/J448,-M448)),0)</f>
        <v>0</v>
      </c>
    </row>
    <row r="449" spans="1:14" hidden="1" x14ac:dyDescent="0.25">
      <c r="A449" s="69">
        <f>Results!A449</f>
        <v>447</v>
      </c>
      <c r="B449" s="94" t="str">
        <f>Results!DA449</f>
        <v/>
      </c>
      <c r="C449" s="72" t="str">
        <f>Results!D449</f>
        <v/>
      </c>
      <c r="D449" s="72" t="str">
        <f>Results!G449</f>
        <v/>
      </c>
      <c r="E449" s="132" t="str">
        <f>Results!H449</f>
        <v/>
      </c>
      <c r="F449" s="132" t="str">
        <f>Results!I449</f>
        <v/>
      </c>
      <c r="G449" s="80" t="str">
        <f>Results!AX449</f>
        <v/>
      </c>
      <c r="H449" s="365" t="str">
        <f>Results!$AS449</f>
        <v/>
      </c>
      <c r="I449" s="366" t="str">
        <f>Results!BB449</f>
        <v/>
      </c>
      <c r="J449" s="367" t="str">
        <f>Results!BC449</f>
        <v/>
      </c>
      <c r="K449" s="365" t="str">
        <f>Results!$BG449</f>
        <v/>
      </c>
      <c r="L449" s="187">
        <f t="shared" si="6"/>
        <v>0</v>
      </c>
      <c r="M449" s="83">
        <f>IF(AND(B449&gt;=ExFrom,B449&lt;=ExTo),0,IF(AND(L449&gt;Risk/2,H449&gt;DFactor,Results!F449&gt;Start,Results!C449&lt;=(Rounds-End),Results!F449&lt;=(Rounds-End)),ROUND(Stake*H449,0),0))</f>
        <v>0</v>
      </c>
      <c r="N449" s="368">
        <f>IFERROR(IF(Results!J449="",0,IF(Results!J449=2,M449*I449/J449,-M449)),0)</f>
        <v>0</v>
      </c>
    </row>
    <row r="450" spans="1:14" hidden="1" x14ac:dyDescent="0.25">
      <c r="A450" s="69">
        <f>Results!A450</f>
        <v>448</v>
      </c>
      <c r="B450" s="94" t="str">
        <f>Results!DA450</f>
        <v/>
      </c>
      <c r="C450" s="72" t="str">
        <f>Results!D450</f>
        <v/>
      </c>
      <c r="D450" s="72" t="str">
        <f>Results!G450</f>
        <v/>
      </c>
      <c r="E450" s="132" t="str">
        <f>Results!H450</f>
        <v/>
      </c>
      <c r="F450" s="132" t="str">
        <f>Results!I450</f>
        <v/>
      </c>
      <c r="G450" s="80" t="str">
        <f>Results!AX450</f>
        <v/>
      </c>
      <c r="H450" s="365" t="str">
        <f>Results!$AS450</f>
        <v/>
      </c>
      <c r="I450" s="366" t="str">
        <f>Results!BB450</f>
        <v/>
      </c>
      <c r="J450" s="367" t="str">
        <f>Results!BC450</f>
        <v/>
      </c>
      <c r="K450" s="365" t="str">
        <f>Results!$BG450</f>
        <v/>
      </c>
      <c r="L450" s="187">
        <f t="shared" si="6"/>
        <v>0</v>
      </c>
      <c r="M450" s="83">
        <f>IF(AND(B450&gt;=ExFrom,B450&lt;=ExTo),0,IF(AND(L450&gt;Risk/2,H450&gt;DFactor,Results!F450&gt;Start,Results!C450&lt;=(Rounds-End),Results!F450&lt;=(Rounds-End)),ROUND(Stake*H450,0),0))</f>
        <v>0</v>
      </c>
      <c r="N450" s="368">
        <f>IFERROR(IF(Results!J450="",0,IF(Results!J450=2,M450*I450/J450,-M450)),0)</f>
        <v>0</v>
      </c>
    </row>
    <row r="451" spans="1:14" hidden="1" x14ac:dyDescent="0.25">
      <c r="A451" s="69">
        <f>Results!A451</f>
        <v>449</v>
      </c>
      <c r="B451" s="94" t="str">
        <f>Results!DA451</f>
        <v/>
      </c>
      <c r="C451" s="72" t="str">
        <f>Results!D451</f>
        <v/>
      </c>
      <c r="D451" s="72" t="str">
        <f>Results!G451</f>
        <v/>
      </c>
      <c r="E451" s="132" t="str">
        <f>Results!H451</f>
        <v/>
      </c>
      <c r="F451" s="132" t="str">
        <f>Results!I451</f>
        <v/>
      </c>
      <c r="G451" s="80" t="str">
        <f>Results!AX451</f>
        <v/>
      </c>
      <c r="H451" s="365" t="str">
        <f>Results!$AS451</f>
        <v/>
      </c>
      <c r="I451" s="366" t="str">
        <f>Results!BB451</f>
        <v/>
      </c>
      <c r="J451" s="367" t="str">
        <f>Results!BC451</f>
        <v/>
      </c>
      <c r="K451" s="365" t="str">
        <f>Results!$BG451</f>
        <v/>
      </c>
      <c r="L451" s="187">
        <f t="shared" si="6"/>
        <v>0</v>
      </c>
      <c r="M451" s="83">
        <f>IF(AND(B451&gt;=ExFrom,B451&lt;=ExTo),0,IF(AND(L451&gt;Risk/2,H451&gt;DFactor,Results!F451&gt;Start,Results!C451&lt;=(Rounds-End),Results!F451&lt;=(Rounds-End)),ROUND(Stake*H451,0),0))</f>
        <v>0</v>
      </c>
      <c r="N451" s="368">
        <f>IFERROR(IF(Results!J451="",0,IF(Results!J451=2,M451*I451/J451,-M451)),0)</f>
        <v>0</v>
      </c>
    </row>
    <row r="452" spans="1:14" hidden="1" x14ac:dyDescent="0.25">
      <c r="A452" s="69">
        <f>Results!A452</f>
        <v>450</v>
      </c>
      <c r="B452" s="94" t="str">
        <f>Results!DA452</f>
        <v/>
      </c>
      <c r="C452" s="72" t="str">
        <f>Results!D452</f>
        <v/>
      </c>
      <c r="D452" s="72" t="str">
        <f>Results!G452</f>
        <v/>
      </c>
      <c r="E452" s="132" t="str">
        <f>Results!H452</f>
        <v/>
      </c>
      <c r="F452" s="132" t="str">
        <f>Results!I452</f>
        <v/>
      </c>
      <c r="G452" s="80" t="str">
        <f>Results!AX452</f>
        <v/>
      </c>
      <c r="H452" s="365" t="str">
        <f>Results!$AS452</f>
        <v/>
      </c>
      <c r="I452" s="366" t="str">
        <f>Results!BB452</f>
        <v/>
      </c>
      <c r="J452" s="367" t="str">
        <f>Results!BC452</f>
        <v/>
      </c>
      <c r="K452" s="365" t="str">
        <f>Results!$BG452</f>
        <v/>
      </c>
      <c r="L452" s="187">
        <f t="shared" ref="L452:L515" si="7">IFERROR((1+H452)*0.5*(H452*(I452+J452)/J452-1),0)</f>
        <v>0</v>
      </c>
      <c r="M452" s="83">
        <f>IF(AND(B452&gt;=ExFrom,B452&lt;=ExTo),0,IF(AND(L452&gt;Risk/2,H452&gt;DFactor,Results!F452&gt;Start,Results!C452&lt;=(Rounds-End),Results!F452&lt;=(Rounds-End)),ROUND(Stake*H452,0),0))</f>
        <v>0</v>
      </c>
      <c r="N452" s="368">
        <f>IFERROR(IF(Results!J452="",0,IF(Results!J452=2,M452*I452/J452,-M452)),0)</f>
        <v>0</v>
      </c>
    </row>
    <row r="453" spans="1:14" hidden="1" x14ac:dyDescent="0.25">
      <c r="A453" s="69">
        <f>Results!A453</f>
        <v>451</v>
      </c>
      <c r="B453" s="94" t="str">
        <f>Results!DA453</f>
        <v/>
      </c>
      <c r="C453" s="72" t="str">
        <f>Results!D453</f>
        <v/>
      </c>
      <c r="D453" s="72" t="str">
        <f>Results!G453</f>
        <v/>
      </c>
      <c r="E453" s="132" t="str">
        <f>Results!H453</f>
        <v/>
      </c>
      <c r="F453" s="132" t="str">
        <f>Results!I453</f>
        <v/>
      </c>
      <c r="G453" s="80" t="str">
        <f>Results!AX453</f>
        <v/>
      </c>
      <c r="H453" s="365" t="str">
        <f>Results!$AS453</f>
        <v/>
      </c>
      <c r="I453" s="366" t="str">
        <f>Results!BB453</f>
        <v/>
      </c>
      <c r="J453" s="367" t="str">
        <f>Results!BC453</f>
        <v/>
      </c>
      <c r="K453" s="365" t="str">
        <f>Results!$BG453</f>
        <v/>
      </c>
      <c r="L453" s="187">
        <f t="shared" si="7"/>
        <v>0</v>
      </c>
      <c r="M453" s="83">
        <f>IF(AND(B453&gt;=ExFrom,B453&lt;=ExTo),0,IF(AND(L453&gt;Risk/2,H453&gt;DFactor,Results!F453&gt;Start,Results!C453&lt;=(Rounds-End),Results!F453&lt;=(Rounds-End)),ROUND(Stake*H453,0),0))</f>
        <v>0</v>
      </c>
      <c r="N453" s="368">
        <f>IFERROR(IF(Results!J453="",0,IF(Results!J453=2,M453*I453/J453,-M453)),0)</f>
        <v>0</v>
      </c>
    </row>
    <row r="454" spans="1:14" hidden="1" x14ac:dyDescent="0.25">
      <c r="A454" s="69">
        <f>Results!A454</f>
        <v>452</v>
      </c>
      <c r="B454" s="94" t="str">
        <f>Results!DA454</f>
        <v/>
      </c>
      <c r="C454" s="72" t="str">
        <f>Results!D454</f>
        <v/>
      </c>
      <c r="D454" s="72" t="str">
        <f>Results!G454</f>
        <v/>
      </c>
      <c r="E454" s="132" t="str">
        <f>Results!H454</f>
        <v/>
      </c>
      <c r="F454" s="132" t="str">
        <f>Results!I454</f>
        <v/>
      </c>
      <c r="G454" s="80" t="str">
        <f>Results!AX454</f>
        <v/>
      </c>
      <c r="H454" s="365" t="str">
        <f>Results!$AS454</f>
        <v/>
      </c>
      <c r="I454" s="366" t="str">
        <f>Results!BB454</f>
        <v/>
      </c>
      <c r="J454" s="367" t="str">
        <f>Results!BC454</f>
        <v/>
      </c>
      <c r="K454" s="365" t="str">
        <f>Results!$BG454</f>
        <v/>
      </c>
      <c r="L454" s="187">
        <f t="shared" si="7"/>
        <v>0</v>
      </c>
      <c r="M454" s="83">
        <f>IF(AND(B454&gt;=ExFrom,B454&lt;=ExTo),0,IF(AND(L454&gt;Risk/2,H454&gt;DFactor,Results!F454&gt;Start,Results!C454&lt;=(Rounds-End),Results!F454&lt;=(Rounds-End)),ROUND(Stake*H454,0),0))</f>
        <v>0</v>
      </c>
      <c r="N454" s="368">
        <f>IFERROR(IF(Results!J454="",0,IF(Results!J454=2,M454*I454/J454,-M454)),0)</f>
        <v>0</v>
      </c>
    </row>
    <row r="455" spans="1:14" hidden="1" x14ac:dyDescent="0.25">
      <c r="A455" s="69">
        <f>Results!A455</f>
        <v>453</v>
      </c>
      <c r="B455" s="94" t="str">
        <f>Results!DA455</f>
        <v/>
      </c>
      <c r="C455" s="72" t="str">
        <f>Results!D455</f>
        <v/>
      </c>
      <c r="D455" s="72" t="str">
        <f>Results!G455</f>
        <v/>
      </c>
      <c r="E455" s="132" t="str">
        <f>Results!H455</f>
        <v/>
      </c>
      <c r="F455" s="132" t="str">
        <f>Results!I455</f>
        <v/>
      </c>
      <c r="G455" s="80" t="str">
        <f>Results!AX455</f>
        <v/>
      </c>
      <c r="H455" s="365" t="str">
        <f>Results!$AS455</f>
        <v/>
      </c>
      <c r="I455" s="366" t="str">
        <f>Results!BB455</f>
        <v/>
      </c>
      <c r="J455" s="367" t="str">
        <f>Results!BC455</f>
        <v/>
      </c>
      <c r="K455" s="365" t="str">
        <f>Results!$BG455</f>
        <v/>
      </c>
      <c r="L455" s="187">
        <f t="shared" si="7"/>
        <v>0</v>
      </c>
      <c r="M455" s="83">
        <f>IF(AND(B455&gt;=ExFrom,B455&lt;=ExTo),0,IF(AND(L455&gt;Risk/2,H455&gt;DFactor,Results!F455&gt;Start,Results!C455&lt;=(Rounds-End),Results!F455&lt;=(Rounds-End)),ROUND(Stake*H455,0),0))</f>
        <v>0</v>
      </c>
      <c r="N455" s="368">
        <f>IFERROR(IF(Results!J455="",0,IF(Results!J455=2,M455*I455/J455,-M455)),0)</f>
        <v>0</v>
      </c>
    </row>
    <row r="456" spans="1:14" hidden="1" x14ac:dyDescent="0.25">
      <c r="A456" s="69">
        <f>Results!A456</f>
        <v>454</v>
      </c>
      <c r="B456" s="94" t="str">
        <f>Results!DA456</f>
        <v/>
      </c>
      <c r="C456" s="72" t="str">
        <f>Results!D456</f>
        <v/>
      </c>
      <c r="D456" s="72" t="str">
        <f>Results!G456</f>
        <v/>
      </c>
      <c r="E456" s="132" t="str">
        <f>Results!H456</f>
        <v/>
      </c>
      <c r="F456" s="132" t="str">
        <f>Results!I456</f>
        <v/>
      </c>
      <c r="G456" s="80" t="str">
        <f>Results!AX456</f>
        <v/>
      </c>
      <c r="H456" s="365" t="str">
        <f>Results!$AS456</f>
        <v/>
      </c>
      <c r="I456" s="366" t="str">
        <f>Results!BB456</f>
        <v/>
      </c>
      <c r="J456" s="367" t="str">
        <f>Results!BC456</f>
        <v/>
      </c>
      <c r="K456" s="365" t="str">
        <f>Results!$BG456</f>
        <v/>
      </c>
      <c r="L456" s="187">
        <f t="shared" si="7"/>
        <v>0</v>
      </c>
      <c r="M456" s="83">
        <f>IF(AND(B456&gt;=ExFrom,B456&lt;=ExTo),0,IF(AND(L456&gt;Risk/2,H456&gt;DFactor,Results!F456&gt;Start,Results!C456&lt;=(Rounds-End),Results!F456&lt;=(Rounds-End)),ROUND(Stake*H456,0),0))</f>
        <v>0</v>
      </c>
      <c r="N456" s="368">
        <f>IFERROR(IF(Results!J456="",0,IF(Results!J456=2,M456*I456/J456,-M456)),0)</f>
        <v>0</v>
      </c>
    </row>
    <row r="457" spans="1:14" hidden="1" x14ac:dyDescent="0.25">
      <c r="A457" s="69">
        <f>Results!A457</f>
        <v>455</v>
      </c>
      <c r="B457" s="94" t="str">
        <f>Results!DA457</f>
        <v/>
      </c>
      <c r="C457" s="72" t="str">
        <f>Results!D457</f>
        <v/>
      </c>
      <c r="D457" s="72" t="str">
        <f>Results!G457</f>
        <v/>
      </c>
      <c r="E457" s="132" t="str">
        <f>Results!H457</f>
        <v/>
      </c>
      <c r="F457" s="132" t="str">
        <f>Results!I457</f>
        <v/>
      </c>
      <c r="G457" s="80" t="str">
        <f>Results!AX457</f>
        <v/>
      </c>
      <c r="H457" s="365" t="str">
        <f>Results!$AS457</f>
        <v/>
      </c>
      <c r="I457" s="366" t="str">
        <f>Results!BB457</f>
        <v/>
      </c>
      <c r="J457" s="367" t="str">
        <f>Results!BC457</f>
        <v/>
      </c>
      <c r="K457" s="365" t="str">
        <f>Results!$BG457</f>
        <v/>
      </c>
      <c r="L457" s="187">
        <f t="shared" si="7"/>
        <v>0</v>
      </c>
      <c r="M457" s="83">
        <f>IF(AND(B457&gt;=ExFrom,B457&lt;=ExTo),0,IF(AND(L457&gt;Risk/2,H457&gt;DFactor,Results!F457&gt;Start,Results!C457&lt;=(Rounds-End),Results!F457&lt;=(Rounds-End)),ROUND(Stake*H457,0),0))</f>
        <v>0</v>
      </c>
      <c r="N457" s="368">
        <f>IFERROR(IF(Results!J457="",0,IF(Results!J457=2,M457*I457/J457,-M457)),0)</f>
        <v>0</v>
      </c>
    </row>
    <row r="458" spans="1:14" hidden="1" x14ac:dyDescent="0.25">
      <c r="A458" s="69">
        <f>Results!A458</f>
        <v>456</v>
      </c>
      <c r="B458" s="94" t="str">
        <f>Results!DA458</f>
        <v/>
      </c>
      <c r="C458" s="72" t="str">
        <f>Results!D458</f>
        <v/>
      </c>
      <c r="D458" s="72" t="str">
        <f>Results!G458</f>
        <v/>
      </c>
      <c r="E458" s="132" t="str">
        <f>Results!H458</f>
        <v/>
      </c>
      <c r="F458" s="132" t="str">
        <f>Results!I458</f>
        <v/>
      </c>
      <c r="G458" s="80" t="str">
        <f>Results!AX458</f>
        <v/>
      </c>
      <c r="H458" s="365" t="str">
        <f>Results!$AS458</f>
        <v/>
      </c>
      <c r="I458" s="366" t="str">
        <f>Results!BB458</f>
        <v/>
      </c>
      <c r="J458" s="367" t="str">
        <f>Results!BC458</f>
        <v/>
      </c>
      <c r="K458" s="365" t="str">
        <f>Results!$BG458</f>
        <v/>
      </c>
      <c r="L458" s="187">
        <f t="shared" si="7"/>
        <v>0</v>
      </c>
      <c r="M458" s="83">
        <f>IF(AND(B458&gt;=ExFrom,B458&lt;=ExTo),0,IF(AND(L458&gt;Risk/2,H458&gt;DFactor,Results!F458&gt;Start,Results!C458&lt;=(Rounds-End),Results!F458&lt;=(Rounds-End)),ROUND(Stake*H458,0),0))</f>
        <v>0</v>
      </c>
      <c r="N458" s="368">
        <f>IFERROR(IF(Results!J458="",0,IF(Results!J458=2,M458*I458/J458,-M458)),0)</f>
        <v>0</v>
      </c>
    </row>
    <row r="459" spans="1:14" hidden="1" x14ac:dyDescent="0.25">
      <c r="A459" s="69">
        <f>Results!A459</f>
        <v>457</v>
      </c>
      <c r="B459" s="94" t="str">
        <f>Results!DA459</f>
        <v/>
      </c>
      <c r="C459" s="72" t="str">
        <f>Results!D459</f>
        <v/>
      </c>
      <c r="D459" s="72" t="str">
        <f>Results!G459</f>
        <v/>
      </c>
      <c r="E459" s="132" t="str">
        <f>Results!H459</f>
        <v/>
      </c>
      <c r="F459" s="132" t="str">
        <f>Results!I459</f>
        <v/>
      </c>
      <c r="G459" s="80" t="str">
        <f>Results!AX459</f>
        <v/>
      </c>
      <c r="H459" s="365" t="str">
        <f>Results!$AS459</f>
        <v/>
      </c>
      <c r="I459" s="366" t="str">
        <f>Results!BB459</f>
        <v/>
      </c>
      <c r="J459" s="367" t="str">
        <f>Results!BC459</f>
        <v/>
      </c>
      <c r="K459" s="365" t="str">
        <f>Results!$BG459</f>
        <v/>
      </c>
      <c r="L459" s="187">
        <f t="shared" si="7"/>
        <v>0</v>
      </c>
      <c r="M459" s="83">
        <f>IF(AND(B459&gt;=ExFrom,B459&lt;=ExTo),0,IF(AND(L459&gt;Risk/2,H459&gt;DFactor,Results!F459&gt;Start,Results!C459&lt;=(Rounds-End),Results!F459&lt;=(Rounds-End)),ROUND(Stake*H459,0),0))</f>
        <v>0</v>
      </c>
      <c r="N459" s="368">
        <f>IFERROR(IF(Results!J459="",0,IF(Results!J459=2,M459*I459/J459,-M459)),0)</f>
        <v>0</v>
      </c>
    </row>
    <row r="460" spans="1:14" hidden="1" x14ac:dyDescent="0.25">
      <c r="A460" s="69">
        <f>Results!A460</f>
        <v>458</v>
      </c>
      <c r="B460" s="94" t="str">
        <f>Results!DA460</f>
        <v/>
      </c>
      <c r="C460" s="72" t="str">
        <f>Results!D460</f>
        <v/>
      </c>
      <c r="D460" s="72" t="str">
        <f>Results!G460</f>
        <v/>
      </c>
      <c r="E460" s="132" t="str">
        <f>Results!H460</f>
        <v/>
      </c>
      <c r="F460" s="132" t="str">
        <f>Results!I460</f>
        <v/>
      </c>
      <c r="G460" s="80" t="str">
        <f>Results!AX460</f>
        <v/>
      </c>
      <c r="H460" s="365" t="str">
        <f>Results!$AS460</f>
        <v/>
      </c>
      <c r="I460" s="366" t="str">
        <f>Results!BB460</f>
        <v/>
      </c>
      <c r="J460" s="367" t="str">
        <f>Results!BC460</f>
        <v/>
      </c>
      <c r="K460" s="365" t="str">
        <f>Results!$BG460</f>
        <v/>
      </c>
      <c r="L460" s="187">
        <f t="shared" si="7"/>
        <v>0</v>
      </c>
      <c r="M460" s="83">
        <f>IF(AND(B460&gt;=ExFrom,B460&lt;=ExTo),0,IF(AND(L460&gt;Risk/2,H460&gt;DFactor,Results!F460&gt;Start,Results!C460&lt;=(Rounds-End),Results!F460&lt;=(Rounds-End)),ROUND(Stake*H460,0),0))</f>
        <v>0</v>
      </c>
      <c r="N460" s="368">
        <f>IFERROR(IF(Results!J460="",0,IF(Results!J460=2,M460*I460/J460,-M460)),0)</f>
        <v>0</v>
      </c>
    </row>
    <row r="461" spans="1:14" hidden="1" x14ac:dyDescent="0.25">
      <c r="A461" s="69">
        <f>Results!A461</f>
        <v>459</v>
      </c>
      <c r="B461" s="94" t="str">
        <f>Results!DA461</f>
        <v/>
      </c>
      <c r="C461" s="72" t="str">
        <f>Results!D461</f>
        <v/>
      </c>
      <c r="D461" s="72" t="str">
        <f>Results!G461</f>
        <v/>
      </c>
      <c r="E461" s="132" t="str">
        <f>Results!H461</f>
        <v/>
      </c>
      <c r="F461" s="132" t="str">
        <f>Results!I461</f>
        <v/>
      </c>
      <c r="G461" s="80" t="str">
        <f>Results!AX461</f>
        <v/>
      </c>
      <c r="H461" s="365" t="str">
        <f>Results!$AS461</f>
        <v/>
      </c>
      <c r="I461" s="366" t="str">
        <f>Results!BB461</f>
        <v/>
      </c>
      <c r="J461" s="367" t="str">
        <f>Results!BC461</f>
        <v/>
      </c>
      <c r="K461" s="365" t="str">
        <f>Results!$BG461</f>
        <v/>
      </c>
      <c r="L461" s="187">
        <f t="shared" si="7"/>
        <v>0</v>
      </c>
      <c r="M461" s="83">
        <f>IF(AND(B461&gt;=ExFrom,B461&lt;=ExTo),0,IF(AND(L461&gt;Risk/2,H461&gt;DFactor,Results!F461&gt;Start,Results!C461&lt;=(Rounds-End),Results!F461&lt;=(Rounds-End)),ROUND(Stake*H461,0),0))</f>
        <v>0</v>
      </c>
      <c r="N461" s="368">
        <f>IFERROR(IF(Results!J461="",0,IF(Results!J461=2,M461*I461/J461,-M461)),0)</f>
        <v>0</v>
      </c>
    </row>
    <row r="462" spans="1:14" hidden="1" x14ac:dyDescent="0.25">
      <c r="A462" s="69">
        <f>Results!A462</f>
        <v>460</v>
      </c>
      <c r="B462" s="94" t="str">
        <f>Results!DA462</f>
        <v/>
      </c>
      <c r="C462" s="72" t="str">
        <f>Results!D462</f>
        <v/>
      </c>
      <c r="D462" s="72" t="str">
        <f>Results!G462</f>
        <v/>
      </c>
      <c r="E462" s="132" t="str">
        <f>Results!H462</f>
        <v/>
      </c>
      <c r="F462" s="132" t="str">
        <f>Results!I462</f>
        <v/>
      </c>
      <c r="G462" s="80" t="str">
        <f>Results!AX462</f>
        <v/>
      </c>
      <c r="H462" s="365" t="str">
        <f>Results!$AS462</f>
        <v/>
      </c>
      <c r="I462" s="366" t="str">
        <f>Results!BB462</f>
        <v/>
      </c>
      <c r="J462" s="367" t="str">
        <f>Results!BC462</f>
        <v/>
      </c>
      <c r="K462" s="365" t="str">
        <f>Results!$BG462</f>
        <v/>
      </c>
      <c r="L462" s="187">
        <f t="shared" si="7"/>
        <v>0</v>
      </c>
      <c r="M462" s="83">
        <f>IF(AND(B462&gt;=ExFrom,B462&lt;=ExTo),0,IF(AND(L462&gt;Risk/2,H462&gt;DFactor,Results!F462&gt;Start,Results!C462&lt;=(Rounds-End),Results!F462&lt;=(Rounds-End)),ROUND(Stake*H462,0),0))</f>
        <v>0</v>
      </c>
      <c r="N462" s="368">
        <f>IFERROR(IF(Results!J462="",0,IF(Results!J462=2,M462*I462/J462,-M462)),0)</f>
        <v>0</v>
      </c>
    </row>
    <row r="463" spans="1:14" hidden="1" x14ac:dyDescent="0.25">
      <c r="A463" s="69">
        <f>Results!A463</f>
        <v>461</v>
      </c>
      <c r="B463" s="94" t="str">
        <f>Results!DA463</f>
        <v/>
      </c>
      <c r="C463" s="72" t="str">
        <f>Results!D463</f>
        <v/>
      </c>
      <c r="D463" s="72" t="str">
        <f>Results!G463</f>
        <v/>
      </c>
      <c r="E463" s="132" t="str">
        <f>Results!H463</f>
        <v/>
      </c>
      <c r="F463" s="132" t="str">
        <f>Results!I463</f>
        <v/>
      </c>
      <c r="G463" s="80" t="str">
        <f>Results!AX463</f>
        <v/>
      </c>
      <c r="H463" s="365" t="str">
        <f>Results!$AS463</f>
        <v/>
      </c>
      <c r="I463" s="366" t="str">
        <f>Results!BB463</f>
        <v/>
      </c>
      <c r="J463" s="367" t="str">
        <f>Results!BC463</f>
        <v/>
      </c>
      <c r="K463" s="365" t="str">
        <f>Results!$BG463</f>
        <v/>
      </c>
      <c r="L463" s="187">
        <f t="shared" si="7"/>
        <v>0</v>
      </c>
      <c r="M463" s="83">
        <f>IF(AND(B463&gt;=ExFrom,B463&lt;=ExTo),0,IF(AND(L463&gt;Risk/2,H463&gt;DFactor,Results!F463&gt;Start,Results!C463&lt;=(Rounds-End),Results!F463&lt;=(Rounds-End)),ROUND(Stake*H463,0),0))</f>
        <v>0</v>
      </c>
      <c r="N463" s="368">
        <f>IFERROR(IF(Results!J463="",0,IF(Results!J463=2,M463*I463/J463,-M463)),0)</f>
        <v>0</v>
      </c>
    </row>
    <row r="464" spans="1:14" hidden="1" x14ac:dyDescent="0.25">
      <c r="A464" s="69">
        <f>Results!A464</f>
        <v>462</v>
      </c>
      <c r="B464" s="94" t="str">
        <f>Results!DA464</f>
        <v/>
      </c>
      <c r="C464" s="72" t="str">
        <f>Results!D464</f>
        <v/>
      </c>
      <c r="D464" s="72" t="str">
        <f>Results!G464</f>
        <v/>
      </c>
      <c r="E464" s="132" t="str">
        <f>Results!H464</f>
        <v/>
      </c>
      <c r="F464" s="132" t="str">
        <f>Results!I464</f>
        <v/>
      </c>
      <c r="G464" s="80" t="str">
        <f>Results!AX464</f>
        <v/>
      </c>
      <c r="H464" s="365" t="str">
        <f>Results!$AS464</f>
        <v/>
      </c>
      <c r="I464" s="366" t="str">
        <f>Results!BB464</f>
        <v/>
      </c>
      <c r="J464" s="367" t="str">
        <f>Results!BC464</f>
        <v/>
      </c>
      <c r="K464" s="365" t="str">
        <f>Results!$BG464</f>
        <v/>
      </c>
      <c r="L464" s="187">
        <f t="shared" si="7"/>
        <v>0</v>
      </c>
      <c r="M464" s="83">
        <f>IF(AND(B464&gt;=ExFrom,B464&lt;=ExTo),0,IF(AND(L464&gt;Risk/2,H464&gt;DFactor,Results!F464&gt;Start,Results!C464&lt;=(Rounds-End),Results!F464&lt;=(Rounds-End)),ROUND(Stake*H464,0),0))</f>
        <v>0</v>
      </c>
      <c r="N464" s="368">
        <f>IFERROR(IF(Results!J464="",0,IF(Results!J464=2,M464*I464/J464,-M464)),0)</f>
        <v>0</v>
      </c>
    </row>
    <row r="465" spans="1:14" hidden="1" x14ac:dyDescent="0.25">
      <c r="A465" s="69">
        <f>Results!A465</f>
        <v>463</v>
      </c>
      <c r="B465" s="94" t="str">
        <f>Results!DA465</f>
        <v/>
      </c>
      <c r="C465" s="72" t="str">
        <f>Results!D465</f>
        <v/>
      </c>
      <c r="D465" s="72" t="str">
        <f>Results!G465</f>
        <v/>
      </c>
      <c r="E465" s="132" t="str">
        <f>Results!H465</f>
        <v/>
      </c>
      <c r="F465" s="132" t="str">
        <f>Results!I465</f>
        <v/>
      </c>
      <c r="G465" s="80" t="str">
        <f>Results!AX465</f>
        <v/>
      </c>
      <c r="H465" s="365" t="str">
        <f>Results!$AS465</f>
        <v/>
      </c>
      <c r="I465" s="366" t="str">
        <f>Results!BB465</f>
        <v/>
      </c>
      <c r="J465" s="367" t="str">
        <f>Results!BC465</f>
        <v/>
      </c>
      <c r="K465" s="365" t="str">
        <f>Results!$BG465</f>
        <v/>
      </c>
      <c r="L465" s="187">
        <f t="shared" si="7"/>
        <v>0</v>
      </c>
      <c r="M465" s="83">
        <f>IF(AND(B465&gt;=ExFrom,B465&lt;=ExTo),0,IF(AND(L465&gt;Risk/2,H465&gt;DFactor,Results!F465&gt;Start,Results!C465&lt;=(Rounds-End),Results!F465&lt;=(Rounds-End)),ROUND(Stake*H465,0),0))</f>
        <v>0</v>
      </c>
      <c r="N465" s="368">
        <f>IFERROR(IF(Results!J465="",0,IF(Results!J465=2,M465*I465/J465,-M465)),0)</f>
        <v>0</v>
      </c>
    </row>
    <row r="466" spans="1:14" hidden="1" x14ac:dyDescent="0.25">
      <c r="A466" s="69">
        <f>Results!A466</f>
        <v>464</v>
      </c>
      <c r="B466" s="94" t="str">
        <f>Results!DA466</f>
        <v/>
      </c>
      <c r="C466" s="72" t="str">
        <f>Results!D466</f>
        <v/>
      </c>
      <c r="D466" s="72" t="str">
        <f>Results!G466</f>
        <v/>
      </c>
      <c r="E466" s="132" t="str">
        <f>Results!H466</f>
        <v/>
      </c>
      <c r="F466" s="132" t="str">
        <f>Results!I466</f>
        <v/>
      </c>
      <c r="G466" s="80" t="str">
        <f>Results!AX466</f>
        <v/>
      </c>
      <c r="H466" s="365" t="str">
        <f>Results!$AS466</f>
        <v/>
      </c>
      <c r="I466" s="366" t="str">
        <f>Results!BB466</f>
        <v/>
      </c>
      <c r="J466" s="367" t="str">
        <f>Results!BC466</f>
        <v/>
      </c>
      <c r="K466" s="365" t="str">
        <f>Results!$BG466</f>
        <v/>
      </c>
      <c r="L466" s="187">
        <f t="shared" si="7"/>
        <v>0</v>
      </c>
      <c r="M466" s="83">
        <f>IF(AND(B466&gt;=ExFrom,B466&lt;=ExTo),0,IF(AND(L466&gt;Risk/2,H466&gt;DFactor,Results!F466&gt;Start,Results!C466&lt;=(Rounds-End),Results!F466&lt;=(Rounds-End)),ROUND(Stake*H466,0),0))</f>
        <v>0</v>
      </c>
      <c r="N466" s="368">
        <f>IFERROR(IF(Results!J466="",0,IF(Results!J466=2,M466*I466/J466,-M466)),0)</f>
        <v>0</v>
      </c>
    </row>
    <row r="467" spans="1:14" hidden="1" x14ac:dyDescent="0.25">
      <c r="A467" s="69">
        <f>Results!A467</f>
        <v>465</v>
      </c>
      <c r="B467" s="94" t="str">
        <f>Results!DA467</f>
        <v/>
      </c>
      <c r="C467" s="72" t="str">
        <f>Results!D467</f>
        <v/>
      </c>
      <c r="D467" s="72" t="str">
        <f>Results!G467</f>
        <v/>
      </c>
      <c r="E467" s="132" t="str">
        <f>Results!H467</f>
        <v/>
      </c>
      <c r="F467" s="132" t="str">
        <f>Results!I467</f>
        <v/>
      </c>
      <c r="G467" s="80" t="str">
        <f>Results!AX467</f>
        <v/>
      </c>
      <c r="H467" s="365" t="str">
        <f>Results!$AS467</f>
        <v/>
      </c>
      <c r="I467" s="366" t="str">
        <f>Results!BB467</f>
        <v/>
      </c>
      <c r="J467" s="367" t="str">
        <f>Results!BC467</f>
        <v/>
      </c>
      <c r="K467" s="365" t="str">
        <f>Results!$BG467</f>
        <v/>
      </c>
      <c r="L467" s="187">
        <f t="shared" si="7"/>
        <v>0</v>
      </c>
      <c r="M467" s="83">
        <f>IF(AND(B467&gt;=ExFrom,B467&lt;=ExTo),0,IF(AND(L467&gt;Risk/2,H467&gt;DFactor,Results!F467&gt;Start,Results!C467&lt;=(Rounds-End),Results!F467&lt;=(Rounds-End)),ROUND(Stake*H467,0),0))</f>
        <v>0</v>
      </c>
      <c r="N467" s="368">
        <f>IFERROR(IF(Results!J467="",0,IF(Results!J467=2,M467*I467/J467,-M467)),0)</f>
        <v>0</v>
      </c>
    </row>
    <row r="468" spans="1:14" hidden="1" x14ac:dyDescent="0.25">
      <c r="A468" s="69">
        <f>Results!A468</f>
        <v>466</v>
      </c>
      <c r="B468" s="94" t="str">
        <f>Results!DA468</f>
        <v/>
      </c>
      <c r="C468" s="72" t="str">
        <f>Results!D468</f>
        <v/>
      </c>
      <c r="D468" s="72" t="str">
        <f>Results!G468</f>
        <v/>
      </c>
      <c r="E468" s="132" t="str">
        <f>Results!H468</f>
        <v/>
      </c>
      <c r="F468" s="132" t="str">
        <f>Results!I468</f>
        <v/>
      </c>
      <c r="G468" s="80" t="str">
        <f>Results!AX468</f>
        <v/>
      </c>
      <c r="H468" s="365" t="str">
        <f>Results!$AS468</f>
        <v/>
      </c>
      <c r="I468" s="366" t="str">
        <f>Results!BB468</f>
        <v/>
      </c>
      <c r="J468" s="367" t="str">
        <f>Results!BC468</f>
        <v/>
      </c>
      <c r="K468" s="365" t="str">
        <f>Results!$BG468</f>
        <v/>
      </c>
      <c r="L468" s="187">
        <f t="shared" si="7"/>
        <v>0</v>
      </c>
      <c r="M468" s="83">
        <f>IF(AND(B468&gt;=ExFrom,B468&lt;=ExTo),0,IF(AND(L468&gt;Risk/2,H468&gt;DFactor,Results!F468&gt;Start,Results!C468&lt;=(Rounds-End),Results!F468&lt;=(Rounds-End)),ROUND(Stake*H468,0),0))</f>
        <v>0</v>
      </c>
      <c r="N468" s="368">
        <f>IFERROR(IF(Results!J468="",0,IF(Results!J468=2,M468*I468/J468,-M468)),0)</f>
        <v>0</v>
      </c>
    </row>
    <row r="469" spans="1:14" hidden="1" x14ac:dyDescent="0.25">
      <c r="A469" s="69">
        <f>Results!A469</f>
        <v>467</v>
      </c>
      <c r="B469" s="94" t="str">
        <f>Results!DA469</f>
        <v/>
      </c>
      <c r="C469" s="72" t="str">
        <f>Results!D469</f>
        <v/>
      </c>
      <c r="D469" s="72" t="str">
        <f>Results!G469</f>
        <v/>
      </c>
      <c r="E469" s="132" t="str">
        <f>Results!H469</f>
        <v/>
      </c>
      <c r="F469" s="132" t="str">
        <f>Results!I469</f>
        <v/>
      </c>
      <c r="G469" s="80" t="str">
        <f>Results!AX469</f>
        <v/>
      </c>
      <c r="H469" s="365" t="str">
        <f>Results!$AS469</f>
        <v/>
      </c>
      <c r="I469" s="366" t="str">
        <f>Results!BB469</f>
        <v/>
      </c>
      <c r="J469" s="367" t="str">
        <f>Results!BC469</f>
        <v/>
      </c>
      <c r="K469" s="365" t="str">
        <f>Results!$BG469</f>
        <v/>
      </c>
      <c r="L469" s="187">
        <f t="shared" si="7"/>
        <v>0</v>
      </c>
      <c r="M469" s="83">
        <f>IF(AND(B469&gt;=ExFrom,B469&lt;=ExTo),0,IF(AND(L469&gt;Risk/2,H469&gt;DFactor,Results!F469&gt;Start,Results!C469&lt;=(Rounds-End),Results!F469&lt;=(Rounds-End)),ROUND(Stake*H469,0),0))</f>
        <v>0</v>
      </c>
      <c r="N469" s="368">
        <f>IFERROR(IF(Results!J469="",0,IF(Results!J469=2,M469*I469/J469,-M469)),0)</f>
        <v>0</v>
      </c>
    </row>
    <row r="470" spans="1:14" hidden="1" x14ac:dyDescent="0.25">
      <c r="A470" s="69">
        <f>Results!A470</f>
        <v>468</v>
      </c>
      <c r="B470" s="94" t="str">
        <f>Results!DA470</f>
        <v/>
      </c>
      <c r="C470" s="72" t="str">
        <f>Results!D470</f>
        <v/>
      </c>
      <c r="D470" s="72" t="str">
        <f>Results!G470</f>
        <v/>
      </c>
      <c r="E470" s="132" t="str">
        <f>Results!H470</f>
        <v/>
      </c>
      <c r="F470" s="132" t="str">
        <f>Results!I470</f>
        <v/>
      </c>
      <c r="G470" s="80" t="str">
        <f>Results!AX470</f>
        <v/>
      </c>
      <c r="H470" s="365" t="str">
        <f>Results!$AS470</f>
        <v/>
      </c>
      <c r="I470" s="366" t="str">
        <f>Results!BB470</f>
        <v/>
      </c>
      <c r="J470" s="367" t="str">
        <f>Results!BC470</f>
        <v/>
      </c>
      <c r="K470" s="365" t="str">
        <f>Results!$BG470</f>
        <v/>
      </c>
      <c r="L470" s="187">
        <f t="shared" si="7"/>
        <v>0</v>
      </c>
      <c r="M470" s="83">
        <f>IF(AND(B470&gt;=ExFrom,B470&lt;=ExTo),0,IF(AND(L470&gt;Risk/2,H470&gt;DFactor,Results!F470&gt;Start,Results!C470&lt;=(Rounds-End),Results!F470&lt;=(Rounds-End)),ROUND(Stake*H470,0),0))</f>
        <v>0</v>
      </c>
      <c r="N470" s="368">
        <f>IFERROR(IF(Results!J470="",0,IF(Results!J470=2,M470*I470/J470,-M470)),0)</f>
        <v>0</v>
      </c>
    </row>
    <row r="471" spans="1:14" hidden="1" x14ac:dyDescent="0.25">
      <c r="A471" s="69">
        <f>Results!A471</f>
        <v>469</v>
      </c>
      <c r="B471" s="94" t="str">
        <f>Results!DA471</f>
        <v/>
      </c>
      <c r="C471" s="72" t="str">
        <f>Results!D471</f>
        <v/>
      </c>
      <c r="D471" s="72" t="str">
        <f>Results!G471</f>
        <v/>
      </c>
      <c r="E471" s="132" t="str">
        <f>Results!H471</f>
        <v/>
      </c>
      <c r="F471" s="132" t="str">
        <f>Results!I471</f>
        <v/>
      </c>
      <c r="G471" s="80" t="str">
        <f>Results!AX471</f>
        <v/>
      </c>
      <c r="H471" s="365" t="str">
        <f>Results!$AS471</f>
        <v/>
      </c>
      <c r="I471" s="366" t="str">
        <f>Results!BB471</f>
        <v/>
      </c>
      <c r="J471" s="367" t="str">
        <f>Results!BC471</f>
        <v/>
      </c>
      <c r="K471" s="365" t="str">
        <f>Results!$BG471</f>
        <v/>
      </c>
      <c r="L471" s="187">
        <f t="shared" si="7"/>
        <v>0</v>
      </c>
      <c r="M471" s="83">
        <f>IF(AND(B471&gt;=ExFrom,B471&lt;=ExTo),0,IF(AND(L471&gt;Risk/2,H471&gt;DFactor,Results!F471&gt;Start,Results!C471&lt;=(Rounds-End),Results!F471&lt;=(Rounds-End)),ROUND(Stake*H471,0),0))</f>
        <v>0</v>
      </c>
      <c r="N471" s="368">
        <f>IFERROR(IF(Results!J471="",0,IF(Results!J471=2,M471*I471/J471,-M471)),0)</f>
        <v>0</v>
      </c>
    </row>
    <row r="472" spans="1:14" hidden="1" x14ac:dyDescent="0.25">
      <c r="A472" s="69">
        <f>Results!A472</f>
        <v>470</v>
      </c>
      <c r="B472" s="94" t="str">
        <f>Results!DA472</f>
        <v/>
      </c>
      <c r="C472" s="72" t="str">
        <f>Results!D472</f>
        <v/>
      </c>
      <c r="D472" s="72" t="str">
        <f>Results!G472</f>
        <v/>
      </c>
      <c r="E472" s="132" t="str">
        <f>Results!H472</f>
        <v/>
      </c>
      <c r="F472" s="132" t="str">
        <f>Results!I472</f>
        <v/>
      </c>
      <c r="G472" s="80" t="str">
        <f>Results!AX472</f>
        <v/>
      </c>
      <c r="H472" s="365" t="str">
        <f>Results!$AS472</f>
        <v/>
      </c>
      <c r="I472" s="366" t="str">
        <f>Results!BB472</f>
        <v/>
      </c>
      <c r="J472" s="367" t="str">
        <f>Results!BC472</f>
        <v/>
      </c>
      <c r="K472" s="365" t="str">
        <f>Results!$BG472</f>
        <v/>
      </c>
      <c r="L472" s="187">
        <f t="shared" si="7"/>
        <v>0</v>
      </c>
      <c r="M472" s="83">
        <f>IF(AND(B472&gt;=ExFrom,B472&lt;=ExTo),0,IF(AND(L472&gt;Risk/2,H472&gt;DFactor,Results!F472&gt;Start,Results!C472&lt;=(Rounds-End),Results!F472&lt;=(Rounds-End)),ROUND(Stake*H472,0),0))</f>
        <v>0</v>
      </c>
      <c r="N472" s="368">
        <f>IFERROR(IF(Results!J472="",0,IF(Results!J472=2,M472*I472/J472,-M472)),0)</f>
        <v>0</v>
      </c>
    </row>
    <row r="473" spans="1:14" hidden="1" x14ac:dyDescent="0.25">
      <c r="A473" s="69">
        <f>Results!A473</f>
        <v>471</v>
      </c>
      <c r="B473" s="94" t="str">
        <f>Results!DA473</f>
        <v/>
      </c>
      <c r="C473" s="72" t="str">
        <f>Results!D473</f>
        <v/>
      </c>
      <c r="D473" s="72" t="str">
        <f>Results!G473</f>
        <v/>
      </c>
      <c r="E473" s="132" t="str">
        <f>Results!H473</f>
        <v/>
      </c>
      <c r="F473" s="132" t="str">
        <f>Results!I473</f>
        <v/>
      </c>
      <c r="G473" s="80" t="str">
        <f>Results!AX473</f>
        <v/>
      </c>
      <c r="H473" s="365" t="str">
        <f>Results!$AS473</f>
        <v/>
      </c>
      <c r="I473" s="366" t="str">
        <f>Results!BB473</f>
        <v/>
      </c>
      <c r="J473" s="367" t="str">
        <f>Results!BC473</f>
        <v/>
      </c>
      <c r="K473" s="365" t="str">
        <f>Results!$BG473</f>
        <v/>
      </c>
      <c r="L473" s="187">
        <f t="shared" si="7"/>
        <v>0</v>
      </c>
      <c r="M473" s="83">
        <f>IF(AND(B473&gt;=ExFrom,B473&lt;=ExTo),0,IF(AND(L473&gt;Risk/2,H473&gt;DFactor,Results!F473&gt;Start,Results!C473&lt;=(Rounds-End),Results!F473&lt;=(Rounds-End)),ROUND(Stake*H473,0),0))</f>
        <v>0</v>
      </c>
      <c r="N473" s="368">
        <f>IFERROR(IF(Results!J473="",0,IF(Results!J473=2,M473*I473/J473,-M473)),0)</f>
        <v>0</v>
      </c>
    </row>
    <row r="474" spans="1:14" hidden="1" x14ac:dyDescent="0.25">
      <c r="A474" s="69">
        <f>Results!A474</f>
        <v>472</v>
      </c>
      <c r="B474" s="94" t="str">
        <f>Results!DA474</f>
        <v/>
      </c>
      <c r="C474" s="72" t="str">
        <f>Results!D474</f>
        <v/>
      </c>
      <c r="D474" s="72" t="str">
        <f>Results!G474</f>
        <v/>
      </c>
      <c r="E474" s="132" t="str">
        <f>Results!H474</f>
        <v/>
      </c>
      <c r="F474" s="132" t="str">
        <f>Results!I474</f>
        <v/>
      </c>
      <c r="G474" s="80" t="str">
        <f>Results!AX474</f>
        <v/>
      </c>
      <c r="H474" s="365" t="str">
        <f>Results!$AS474</f>
        <v/>
      </c>
      <c r="I474" s="366" t="str">
        <f>Results!BB474</f>
        <v/>
      </c>
      <c r="J474" s="367" t="str">
        <f>Results!BC474</f>
        <v/>
      </c>
      <c r="K474" s="365" t="str">
        <f>Results!$BG474</f>
        <v/>
      </c>
      <c r="L474" s="187">
        <f t="shared" si="7"/>
        <v>0</v>
      </c>
      <c r="M474" s="83">
        <f>IF(AND(B474&gt;=ExFrom,B474&lt;=ExTo),0,IF(AND(L474&gt;Risk/2,H474&gt;DFactor,Results!F474&gt;Start,Results!C474&lt;=(Rounds-End),Results!F474&lt;=(Rounds-End)),ROUND(Stake*H474,0),0))</f>
        <v>0</v>
      </c>
      <c r="N474" s="368">
        <f>IFERROR(IF(Results!J474="",0,IF(Results!J474=2,M474*I474/J474,-M474)),0)</f>
        <v>0</v>
      </c>
    </row>
    <row r="475" spans="1:14" hidden="1" x14ac:dyDescent="0.25">
      <c r="A475" s="69">
        <f>Results!A475</f>
        <v>473</v>
      </c>
      <c r="B475" s="94" t="str">
        <f>Results!DA475</f>
        <v/>
      </c>
      <c r="C475" s="72" t="str">
        <f>Results!D475</f>
        <v/>
      </c>
      <c r="D475" s="72" t="str">
        <f>Results!G475</f>
        <v/>
      </c>
      <c r="E475" s="132" t="str">
        <f>Results!H475</f>
        <v/>
      </c>
      <c r="F475" s="132" t="str">
        <f>Results!I475</f>
        <v/>
      </c>
      <c r="G475" s="80" t="str">
        <f>Results!AX475</f>
        <v/>
      </c>
      <c r="H475" s="365" t="str">
        <f>Results!$AS475</f>
        <v/>
      </c>
      <c r="I475" s="366" t="str">
        <f>Results!BB475</f>
        <v/>
      </c>
      <c r="J475" s="367" t="str">
        <f>Results!BC475</f>
        <v/>
      </c>
      <c r="K475" s="365" t="str">
        <f>Results!$BG475</f>
        <v/>
      </c>
      <c r="L475" s="187">
        <f t="shared" si="7"/>
        <v>0</v>
      </c>
      <c r="M475" s="83">
        <f>IF(AND(B475&gt;=ExFrom,B475&lt;=ExTo),0,IF(AND(L475&gt;Risk/2,H475&gt;DFactor,Results!F475&gt;Start,Results!C475&lt;=(Rounds-End),Results!F475&lt;=(Rounds-End)),ROUND(Stake*H475,0),0))</f>
        <v>0</v>
      </c>
      <c r="N475" s="368">
        <f>IFERROR(IF(Results!J475="",0,IF(Results!J475=2,M475*I475/J475,-M475)),0)</f>
        <v>0</v>
      </c>
    </row>
    <row r="476" spans="1:14" hidden="1" x14ac:dyDescent="0.25">
      <c r="A476" s="69">
        <f>Results!A476</f>
        <v>474</v>
      </c>
      <c r="B476" s="94" t="str">
        <f>Results!DA476</f>
        <v/>
      </c>
      <c r="C476" s="72" t="str">
        <f>Results!D476</f>
        <v/>
      </c>
      <c r="D476" s="72" t="str">
        <f>Results!G476</f>
        <v/>
      </c>
      <c r="E476" s="132" t="str">
        <f>Results!H476</f>
        <v/>
      </c>
      <c r="F476" s="132" t="str">
        <f>Results!I476</f>
        <v/>
      </c>
      <c r="G476" s="80" t="str">
        <f>Results!AX476</f>
        <v/>
      </c>
      <c r="H476" s="365" t="str">
        <f>Results!$AS476</f>
        <v/>
      </c>
      <c r="I476" s="366" t="str">
        <f>Results!BB476</f>
        <v/>
      </c>
      <c r="J476" s="367" t="str">
        <f>Results!BC476</f>
        <v/>
      </c>
      <c r="K476" s="365" t="str">
        <f>Results!$BG476</f>
        <v/>
      </c>
      <c r="L476" s="187">
        <f t="shared" si="7"/>
        <v>0</v>
      </c>
      <c r="M476" s="83">
        <f>IF(AND(B476&gt;=ExFrom,B476&lt;=ExTo),0,IF(AND(L476&gt;Risk/2,H476&gt;DFactor,Results!F476&gt;Start,Results!C476&lt;=(Rounds-End),Results!F476&lt;=(Rounds-End)),ROUND(Stake*H476,0),0))</f>
        <v>0</v>
      </c>
      <c r="N476" s="368">
        <f>IFERROR(IF(Results!J476="",0,IF(Results!J476=2,M476*I476/J476,-M476)),0)</f>
        <v>0</v>
      </c>
    </row>
    <row r="477" spans="1:14" hidden="1" x14ac:dyDescent="0.25">
      <c r="A477" s="69">
        <f>Results!A477</f>
        <v>475</v>
      </c>
      <c r="B477" s="94" t="str">
        <f>Results!DA477</f>
        <v/>
      </c>
      <c r="C477" s="72" t="str">
        <f>Results!D477</f>
        <v/>
      </c>
      <c r="D477" s="72" t="str">
        <f>Results!G477</f>
        <v/>
      </c>
      <c r="E477" s="132" t="str">
        <f>Results!H477</f>
        <v/>
      </c>
      <c r="F477" s="132" t="str">
        <f>Results!I477</f>
        <v/>
      </c>
      <c r="G477" s="80" t="str">
        <f>Results!AX477</f>
        <v/>
      </c>
      <c r="H477" s="365" t="str">
        <f>Results!$AS477</f>
        <v/>
      </c>
      <c r="I477" s="366" t="str">
        <f>Results!BB477</f>
        <v/>
      </c>
      <c r="J477" s="367" t="str">
        <f>Results!BC477</f>
        <v/>
      </c>
      <c r="K477" s="365" t="str">
        <f>Results!$BG477</f>
        <v/>
      </c>
      <c r="L477" s="187">
        <f t="shared" si="7"/>
        <v>0</v>
      </c>
      <c r="M477" s="83">
        <f>IF(AND(B477&gt;=ExFrom,B477&lt;=ExTo),0,IF(AND(L477&gt;Risk/2,H477&gt;DFactor,Results!F477&gt;Start,Results!C477&lt;=(Rounds-End),Results!F477&lt;=(Rounds-End)),ROUND(Stake*H477,0),0))</f>
        <v>0</v>
      </c>
      <c r="N477" s="368">
        <f>IFERROR(IF(Results!J477="",0,IF(Results!J477=2,M477*I477/J477,-M477)),0)</f>
        <v>0</v>
      </c>
    </row>
    <row r="478" spans="1:14" hidden="1" x14ac:dyDescent="0.25">
      <c r="A478" s="69">
        <f>Results!A478</f>
        <v>476</v>
      </c>
      <c r="B478" s="94" t="str">
        <f>Results!DA478</f>
        <v/>
      </c>
      <c r="C478" s="72" t="str">
        <f>Results!D478</f>
        <v/>
      </c>
      <c r="D478" s="72" t="str">
        <f>Results!G478</f>
        <v/>
      </c>
      <c r="E478" s="132" t="str">
        <f>Results!H478</f>
        <v/>
      </c>
      <c r="F478" s="132" t="str">
        <f>Results!I478</f>
        <v/>
      </c>
      <c r="G478" s="80" t="str">
        <f>Results!AX478</f>
        <v/>
      </c>
      <c r="H478" s="365" t="str">
        <f>Results!$AS478</f>
        <v/>
      </c>
      <c r="I478" s="366" t="str">
        <f>Results!BB478</f>
        <v/>
      </c>
      <c r="J478" s="367" t="str">
        <f>Results!BC478</f>
        <v/>
      </c>
      <c r="K478" s="365" t="str">
        <f>Results!$BG478</f>
        <v/>
      </c>
      <c r="L478" s="187">
        <f t="shared" si="7"/>
        <v>0</v>
      </c>
      <c r="M478" s="83">
        <f>IF(AND(B478&gt;=ExFrom,B478&lt;=ExTo),0,IF(AND(L478&gt;Risk/2,H478&gt;DFactor,Results!F478&gt;Start,Results!C478&lt;=(Rounds-End),Results!F478&lt;=(Rounds-End)),ROUND(Stake*H478,0),0))</f>
        <v>0</v>
      </c>
      <c r="N478" s="368">
        <f>IFERROR(IF(Results!J478="",0,IF(Results!J478=2,M478*I478/J478,-M478)),0)</f>
        <v>0</v>
      </c>
    </row>
    <row r="479" spans="1:14" hidden="1" x14ac:dyDescent="0.25">
      <c r="A479" s="69">
        <f>Results!A479</f>
        <v>477</v>
      </c>
      <c r="B479" s="94" t="str">
        <f>Results!DA479</f>
        <v/>
      </c>
      <c r="C479" s="72" t="str">
        <f>Results!D479</f>
        <v/>
      </c>
      <c r="D479" s="72" t="str">
        <f>Results!G479</f>
        <v/>
      </c>
      <c r="E479" s="132" t="str">
        <f>Results!H479</f>
        <v/>
      </c>
      <c r="F479" s="132" t="str">
        <f>Results!I479</f>
        <v/>
      </c>
      <c r="G479" s="80" t="str">
        <f>Results!AX479</f>
        <v/>
      </c>
      <c r="H479" s="365" t="str">
        <f>Results!$AS479</f>
        <v/>
      </c>
      <c r="I479" s="366" t="str">
        <f>Results!BB479</f>
        <v/>
      </c>
      <c r="J479" s="367" t="str">
        <f>Results!BC479</f>
        <v/>
      </c>
      <c r="K479" s="365" t="str">
        <f>Results!$BG479</f>
        <v/>
      </c>
      <c r="L479" s="187">
        <f t="shared" si="7"/>
        <v>0</v>
      </c>
      <c r="M479" s="83">
        <f>IF(AND(B479&gt;=ExFrom,B479&lt;=ExTo),0,IF(AND(L479&gt;Risk/2,H479&gt;DFactor,Results!F479&gt;Start,Results!C479&lt;=(Rounds-End),Results!F479&lt;=(Rounds-End)),ROUND(Stake*H479,0),0))</f>
        <v>0</v>
      </c>
      <c r="N479" s="368">
        <f>IFERROR(IF(Results!J479="",0,IF(Results!J479=2,M479*I479/J479,-M479)),0)</f>
        <v>0</v>
      </c>
    </row>
    <row r="480" spans="1:14" hidden="1" x14ac:dyDescent="0.25">
      <c r="A480" s="69">
        <f>Results!A480</f>
        <v>478</v>
      </c>
      <c r="B480" s="94" t="str">
        <f>Results!DA480</f>
        <v/>
      </c>
      <c r="C480" s="72" t="str">
        <f>Results!D480</f>
        <v/>
      </c>
      <c r="D480" s="72" t="str">
        <f>Results!G480</f>
        <v/>
      </c>
      <c r="E480" s="132" t="str">
        <f>Results!H480</f>
        <v/>
      </c>
      <c r="F480" s="132" t="str">
        <f>Results!I480</f>
        <v/>
      </c>
      <c r="G480" s="80" t="str">
        <f>Results!AX480</f>
        <v/>
      </c>
      <c r="H480" s="365" t="str">
        <f>Results!$AS480</f>
        <v/>
      </c>
      <c r="I480" s="366" t="str">
        <f>Results!BB480</f>
        <v/>
      </c>
      <c r="J480" s="367" t="str">
        <f>Results!BC480</f>
        <v/>
      </c>
      <c r="K480" s="365" t="str">
        <f>Results!$BG480</f>
        <v/>
      </c>
      <c r="L480" s="187">
        <f t="shared" si="7"/>
        <v>0</v>
      </c>
      <c r="M480" s="83">
        <f>IF(AND(B480&gt;=ExFrom,B480&lt;=ExTo),0,IF(AND(L480&gt;Risk/2,H480&gt;DFactor,Results!F480&gt;Start,Results!C480&lt;=(Rounds-End),Results!F480&lt;=(Rounds-End)),ROUND(Stake*H480,0),0))</f>
        <v>0</v>
      </c>
      <c r="N480" s="368">
        <f>IFERROR(IF(Results!J480="",0,IF(Results!J480=2,M480*I480/J480,-M480)),0)</f>
        <v>0</v>
      </c>
    </row>
    <row r="481" spans="1:14" hidden="1" x14ac:dyDescent="0.25">
      <c r="A481" s="69">
        <f>Results!A481</f>
        <v>479</v>
      </c>
      <c r="B481" s="94" t="str">
        <f>Results!DA481</f>
        <v/>
      </c>
      <c r="C481" s="72" t="str">
        <f>Results!D481</f>
        <v/>
      </c>
      <c r="D481" s="72" t="str">
        <f>Results!G481</f>
        <v/>
      </c>
      <c r="E481" s="132" t="str">
        <f>Results!H481</f>
        <v/>
      </c>
      <c r="F481" s="132" t="str">
        <f>Results!I481</f>
        <v/>
      </c>
      <c r="G481" s="80" t="str">
        <f>Results!AX481</f>
        <v/>
      </c>
      <c r="H481" s="365" t="str">
        <f>Results!$AS481</f>
        <v/>
      </c>
      <c r="I481" s="366" t="str">
        <f>Results!BB481</f>
        <v/>
      </c>
      <c r="J481" s="367" t="str">
        <f>Results!BC481</f>
        <v/>
      </c>
      <c r="K481" s="365" t="str">
        <f>Results!$BG481</f>
        <v/>
      </c>
      <c r="L481" s="187">
        <f t="shared" si="7"/>
        <v>0</v>
      </c>
      <c r="M481" s="83">
        <f>IF(AND(B481&gt;=ExFrom,B481&lt;=ExTo),0,IF(AND(L481&gt;Risk/2,H481&gt;DFactor,Results!F481&gt;Start,Results!C481&lt;=(Rounds-End),Results!F481&lt;=(Rounds-End)),ROUND(Stake*H481,0),0))</f>
        <v>0</v>
      </c>
      <c r="N481" s="368">
        <f>IFERROR(IF(Results!J481="",0,IF(Results!J481=2,M481*I481/J481,-M481)),0)</f>
        <v>0</v>
      </c>
    </row>
    <row r="482" spans="1:14" hidden="1" x14ac:dyDescent="0.25">
      <c r="A482" s="69">
        <f>Results!A482</f>
        <v>480</v>
      </c>
      <c r="B482" s="94" t="str">
        <f>Results!DA482</f>
        <v/>
      </c>
      <c r="C482" s="72" t="str">
        <f>Results!D482</f>
        <v/>
      </c>
      <c r="D482" s="72" t="str">
        <f>Results!G482</f>
        <v/>
      </c>
      <c r="E482" s="132" t="str">
        <f>Results!H482</f>
        <v/>
      </c>
      <c r="F482" s="132" t="str">
        <f>Results!I482</f>
        <v/>
      </c>
      <c r="G482" s="80" t="str">
        <f>Results!AX482</f>
        <v/>
      </c>
      <c r="H482" s="365" t="str">
        <f>Results!$AS482</f>
        <v/>
      </c>
      <c r="I482" s="366" t="str">
        <f>Results!BB482</f>
        <v/>
      </c>
      <c r="J482" s="367" t="str">
        <f>Results!BC482</f>
        <v/>
      </c>
      <c r="K482" s="365" t="str">
        <f>Results!$BG482</f>
        <v/>
      </c>
      <c r="L482" s="187">
        <f t="shared" si="7"/>
        <v>0</v>
      </c>
      <c r="M482" s="83">
        <f>IF(AND(B482&gt;=ExFrom,B482&lt;=ExTo),0,IF(AND(L482&gt;Risk/2,H482&gt;DFactor,Results!F482&gt;Start,Results!C482&lt;=(Rounds-End),Results!F482&lt;=(Rounds-End)),ROUND(Stake*H482,0),0))</f>
        <v>0</v>
      </c>
      <c r="N482" s="368">
        <f>IFERROR(IF(Results!J482="",0,IF(Results!J482=2,M482*I482/J482,-M482)),0)</f>
        <v>0</v>
      </c>
    </row>
    <row r="483" spans="1:14" hidden="1" x14ac:dyDescent="0.25">
      <c r="A483" s="69">
        <f>Results!A483</f>
        <v>481</v>
      </c>
      <c r="B483" s="94" t="str">
        <f>Results!DA483</f>
        <v/>
      </c>
      <c r="C483" s="72" t="str">
        <f>Results!D483</f>
        <v/>
      </c>
      <c r="D483" s="72" t="str">
        <f>Results!G483</f>
        <v/>
      </c>
      <c r="E483" s="132" t="str">
        <f>Results!H483</f>
        <v/>
      </c>
      <c r="F483" s="132" t="str">
        <f>Results!I483</f>
        <v/>
      </c>
      <c r="G483" s="80" t="str">
        <f>Results!AX483</f>
        <v/>
      </c>
      <c r="H483" s="365" t="str">
        <f>Results!$AS483</f>
        <v/>
      </c>
      <c r="I483" s="366" t="str">
        <f>Results!BB483</f>
        <v/>
      </c>
      <c r="J483" s="367" t="str">
        <f>Results!BC483</f>
        <v/>
      </c>
      <c r="K483" s="365" t="str">
        <f>Results!$BG483</f>
        <v/>
      </c>
      <c r="L483" s="187">
        <f t="shared" si="7"/>
        <v>0</v>
      </c>
      <c r="M483" s="83">
        <f>IF(AND(B483&gt;=ExFrom,B483&lt;=ExTo),0,IF(AND(L483&gt;Risk/2,H483&gt;DFactor,Results!F483&gt;Start,Results!C483&lt;=(Rounds-End),Results!F483&lt;=(Rounds-End)),ROUND(Stake*H483,0),0))</f>
        <v>0</v>
      </c>
      <c r="N483" s="368">
        <f>IFERROR(IF(Results!J483="",0,IF(Results!J483=2,M483*I483/J483,-M483)),0)</f>
        <v>0</v>
      </c>
    </row>
    <row r="484" spans="1:14" hidden="1" x14ac:dyDescent="0.25">
      <c r="A484" s="69">
        <f>Results!A484</f>
        <v>482</v>
      </c>
      <c r="B484" s="94" t="str">
        <f>Results!DA484</f>
        <v/>
      </c>
      <c r="C484" s="72" t="str">
        <f>Results!D484</f>
        <v/>
      </c>
      <c r="D484" s="72" t="str">
        <f>Results!G484</f>
        <v/>
      </c>
      <c r="E484" s="132" t="str">
        <f>Results!H484</f>
        <v/>
      </c>
      <c r="F484" s="132" t="str">
        <f>Results!I484</f>
        <v/>
      </c>
      <c r="G484" s="80" t="str">
        <f>Results!AX484</f>
        <v/>
      </c>
      <c r="H484" s="365" t="str">
        <f>Results!$AS484</f>
        <v/>
      </c>
      <c r="I484" s="366" t="str">
        <f>Results!BB484</f>
        <v/>
      </c>
      <c r="J484" s="367" t="str">
        <f>Results!BC484</f>
        <v/>
      </c>
      <c r="K484" s="365" t="str">
        <f>Results!$BG484</f>
        <v/>
      </c>
      <c r="L484" s="187">
        <f t="shared" si="7"/>
        <v>0</v>
      </c>
      <c r="M484" s="83">
        <f>IF(AND(B484&gt;=ExFrom,B484&lt;=ExTo),0,IF(AND(L484&gt;Risk/2,H484&gt;DFactor,Results!F484&gt;Start,Results!C484&lt;=(Rounds-End),Results!F484&lt;=(Rounds-End)),ROUND(Stake*H484,0),0))</f>
        <v>0</v>
      </c>
      <c r="N484" s="368">
        <f>IFERROR(IF(Results!J484="",0,IF(Results!J484=2,M484*I484/J484,-M484)),0)</f>
        <v>0</v>
      </c>
    </row>
    <row r="485" spans="1:14" hidden="1" x14ac:dyDescent="0.25">
      <c r="A485" s="69">
        <f>Results!A485</f>
        <v>483</v>
      </c>
      <c r="B485" s="94" t="str">
        <f>Results!DA485</f>
        <v/>
      </c>
      <c r="C485" s="72" t="str">
        <f>Results!D485</f>
        <v/>
      </c>
      <c r="D485" s="72" t="str">
        <f>Results!G485</f>
        <v/>
      </c>
      <c r="E485" s="132" t="str">
        <f>Results!H485</f>
        <v/>
      </c>
      <c r="F485" s="132" t="str">
        <f>Results!I485</f>
        <v/>
      </c>
      <c r="G485" s="80" t="str">
        <f>Results!AX485</f>
        <v/>
      </c>
      <c r="H485" s="365" t="str">
        <f>Results!$AS485</f>
        <v/>
      </c>
      <c r="I485" s="366" t="str">
        <f>Results!BB485</f>
        <v/>
      </c>
      <c r="J485" s="367" t="str">
        <f>Results!BC485</f>
        <v/>
      </c>
      <c r="K485" s="365" t="str">
        <f>Results!$BG485</f>
        <v/>
      </c>
      <c r="L485" s="187">
        <f t="shared" si="7"/>
        <v>0</v>
      </c>
      <c r="M485" s="83">
        <f>IF(AND(B485&gt;=ExFrom,B485&lt;=ExTo),0,IF(AND(L485&gt;Risk/2,H485&gt;DFactor,Results!F485&gt;Start,Results!C485&lt;=(Rounds-End),Results!F485&lt;=(Rounds-End)),ROUND(Stake*H485,0),0))</f>
        <v>0</v>
      </c>
      <c r="N485" s="368">
        <f>IFERROR(IF(Results!J485="",0,IF(Results!J485=2,M485*I485/J485,-M485)),0)</f>
        <v>0</v>
      </c>
    </row>
    <row r="486" spans="1:14" hidden="1" x14ac:dyDescent="0.25">
      <c r="A486" s="69">
        <f>Results!A486</f>
        <v>484</v>
      </c>
      <c r="B486" s="94" t="str">
        <f>Results!DA486</f>
        <v/>
      </c>
      <c r="C486" s="72" t="str">
        <f>Results!D486</f>
        <v/>
      </c>
      <c r="D486" s="72" t="str">
        <f>Results!G486</f>
        <v/>
      </c>
      <c r="E486" s="132" t="str">
        <f>Results!H486</f>
        <v/>
      </c>
      <c r="F486" s="132" t="str">
        <f>Results!I486</f>
        <v/>
      </c>
      <c r="G486" s="80" t="str">
        <f>Results!AX486</f>
        <v/>
      </c>
      <c r="H486" s="365" t="str">
        <f>Results!$AS486</f>
        <v/>
      </c>
      <c r="I486" s="366" t="str">
        <f>Results!BB486</f>
        <v/>
      </c>
      <c r="J486" s="367" t="str">
        <f>Results!BC486</f>
        <v/>
      </c>
      <c r="K486" s="365" t="str">
        <f>Results!$BG486</f>
        <v/>
      </c>
      <c r="L486" s="187">
        <f t="shared" si="7"/>
        <v>0</v>
      </c>
      <c r="M486" s="83">
        <f>IF(AND(B486&gt;=ExFrom,B486&lt;=ExTo),0,IF(AND(L486&gt;Risk/2,H486&gt;DFactor,Results!F486&gt;Start,Results!C486&lt;=(Rounds-End),Results!F486&lt;=(Rounds-End)),ROUND(Stake*H486,0),0))</f>
        <v>0</v>
      </c>
      <c r="N486" s="368">
        <f>IFERROR(IF(Results!J486="",0,IF(Results!J486=2,M486*I486/J486,-M486)),0)</f>
        <v>0</v>
      </c>
    </row>
    <row r="487" spans="1:14" hidden="1" x14ac:dyDescent="0.25">
      <c r="A487" s="69">
        <f>Results!A487</f>
        <v>485</v>
      </c>
      <c r="B487" s="94" t="str">
        <f>Results!DA487</f>
        <v/>
      </c>
      <c r="C487" s="72" t="str">
        <f>Results!D487</f>
        <v/>
      </c>
      <c r="D487" s="72" t="str">
        <f>Results!G487</f>
        <v/>
      </c>
      <c r="E487" s="132" t="str">
        <f>Results!H487</f>
        <v/>
      </c>
      <c r="F487" s="132" t="str">
        <f>Results!I487</f>
        <v/>
      </c>
      <c r="G487" s="80" t="str">
        <f>Results!AX487</f>
        <v/>
      </c>
      <c r="H487" s="365" t="str">
        <f>Results!$AS487</f>
        <v/>
      </c>
      <c r="I487" s="366" t="str">
        <f>Results!BB487</f>
        <v/>
      </c>
      <c r="J487" s="367" t="str">
        <f>Results!BC487</f>
        <v/>
      </c>
      <c r="K487" s="365" t="str">
        <f>Results!$BG487</f>
        <v/>
      </c>
      <c r="L487" s="187">
        <f t="shared" si="7"/>
        <v>0</v>
      </c>
      <c r="M487" s="83">
        <f>IF(AND(B487&gt;=ExFrom,B487&lt;=ExTo),0,IF(AND(L487&gt;Risk/2,H487&gt;DFactor,Results!F487&gt;Start,Results!C487&lt;=(Rounds-End),Results!F487&lt;=(Rounds-End)),ROUND(Stake*H487,0),0))</f>
        <v>0</v>
      </c>
      <c r="N487" s="368">
        <f>IFERROR(IF(Results!J487="",0,IF(Results!J487=2,M487*I487/J487,-M487)),0)</f>
        <v>0</v>
      </c>
    </row>
    <row r="488" spans="1:14" hidden="1" x14ac:dyDescent="0.25">
      <c r="A488" s="69">
        <f>Results!A488</f>
        <v>486</v>
      </c>
      <c r="B488" s="94" t="str">
        <f>Results!DA488</f>
        <v/>
      </c>
      <c r="C488" s="72" t="str">
        <f>Results!D488</f>
        <v/>
      </c>
      <c r="D488" s="72" t="str">
        <f>Results!G488</f>
        <v/>
      </c>
      <c r="E488" s="132" t="str">
        <f>Results!H488</f>
        <v/>
      </c>
      <c r="F488" s="132" t="str">
        <f>Results!I488</f>
        <v/>
      </c>
      <c r="G488" s="80" t="str">
        <f>Results!AX488</f>
        <v/>
      </c>
      <c r="H488" s="365" t="str">
        <f>Results!$AS488</f>
        <v/>
      </c>
      <c r="I488" s="366" t="str">
        <f>Results!BB488</f>
        <v/>
      </c>
      <c r="J488" s="367" t="str">
        <f>Results!BC488</f>
        <v/>
      </c>
      <c r="K488" s="365" t="str">
        <f>Results!$BG488</f>
        <v/>
      </c>
      <c r="L488" s="187">
        <f t="shared" si="7"/>
        <v>0</v>
      </c>
      <c r="M488" s="83">
        <f>IF(AND(B488&gt;=ExFrom,B488&lt;=ExTo),0,IF(AND(L488&gt;Risk/2,H488&gt;DFactor,Results!F488&gt;Start,Results!C488&lt;=(Rounds-End),Results!F488&lt;=(Rounds-End)),ROUND(Stake*H488,0),0))</f>
        <v>0</v>
      </c>
      <c r="N488" s="368">
        <f>IFERROR(IF(Results!J488="",0,IF(Results!J488=2,M488*I488/J488,-M488)),0)</f>
        <v>0</v>
      </c>
    </row>
    <row r="489" spans="1:14" hidden="1" x14ac:dyDescent="0.25">
      <c r="A489" s="69">
        <f>Results!A489</f>
        <v>487</v>
      </c>
      <c r="B489" s="94" t="str">
        <f>Results!DA489</f>
        <v/>
      </c>
      <c r="C489" s="72" t="str">
        <f>Results!D489</f>
        <v/>
      </c>
      <c r="D489" s="72" t="str">
        <f>Results!G489</f>
        <v/>
      </c>
      <c r="E489" s="132" t="str">
        <f>Results!H489</f>
        <v/>
      </c>
      <c r="F489" s="132" t="str">
        <f>Results!I489</f>
        <v/>
      </c>
      <c r="G489" s="80" t="str">
        <f>Results!AX489</f>
        <v/>
      </c>
      <c r="H489" s="365" t="str">
        <f>Results!$AS489</f>
        <v/>
      </c>
      <c r="I489" s="366" t="str">
        <f>Results!BB489</f>
        <v/>
      </c>
      <c r="J489" s="367" t="str">
        <f>Results!BC489</f>
        <v/>
      </c>
      <c r="K489" s="365" t="str">
        <f>Results!$BG489</f>
        <v/>
      </c>
      <c r="L489" s="187">
        <f t="shared" si="7"/>
        <v>0</v>
      </c>
      <c r="M489" s="83">
        <f>IF(AND(B489&gt;=ExFrom,B489&lt;=ExTo),0,IF(AND(L489&gt;Risk/2,H489&gt;DFactor,Results!F489&gt;Start,Results!C489&lt;=(Rounds-End),Results!F489&lt;=(Rounds-End)),ROUND(Stake*H489,0),0))</f>
        <v>0</v>
      </c>
      <c r="N489" s="368">
        <f>IFERROR(IF(Results!J489="",0,IF(Results!J489=2,M489*I489/J489,-M489)),0)</f>
        <v>0</v>
      </c>
    </row>
    <row r="490" spans="1:14" hidden="1" x14ac:dyDescent="0.25">
      <c r="A490" s="69">
        <f>Results!A490</f>
        <v>488</v>
      </c>
      <c r="B490" s="94" t="str">
        <f>Results!DA490</f>
        <v/>
      </c>
      <c r="C490" s="72" t="str">
        <f>Results!D490</f>
        <v/>
      </c>
      <c r="D490" s="72" t="str">
        <f>Results!G490</f>
        <v/>
      </c>
      <c r="E490" s="132" t="str">
        <f>Results!H490</f>
        <v/>
      </c>
      <c r="F490" s="132" t="str">
        <f>Results!I490</f>
        <v/>
      </c>
      <c r="G490" s="80" t="str">
        <f>Results!AX490</f>
        <v/>
      </c>
      <c r="H490" s="365" t="str">
        <f>Results!$AS490</f>
        <v/>
      </c>
      <c r="I490" s="366" t="str">
        <f>Results!BB490</f>
        <v/>
      </c>
      <c r="J490" s="367" t="str">
        <f>Results!BC490</f>
        <v/>
      </c>
      <c r="K490" s="365" t="str">
        <f>Results!$BG490</f>
        <v/>
      </c>
      <c r="L490" s="187">
        <f t="shared" si="7"/>
        <v>0</v>
      </c>
      <c r="M490" s="83">
        <f>IF(AND(B490&gt;=ExFrom,B490&lt;=ExTo),0,IF(AND(L490&gt;Risk/2,H490&gt;DFactor,Results!F490&gt;Start,Results!C490&lt;=(Rounds-End),Results!F490&lt;=(Rounds-End)),ROUND(Stake*H490,0),0))</f>
        <v>0</v>
      </c>
      <c r="N490" s="368">
        <f>IFERROR(IF(Results!J490="",0,IF(Results!J490=2,M490*I490/J490,-M490)),0)</f>
        <v>0</v>
      </c>
    </row>
    <row r="491" spans="1:14" hidden="1" x14ac:dyDescent="0.25">
      <c r="A491" s="69">
        <f>Results!A491</f>
        <v>489</v>
      </c>
      <c r="B491" s="94" t="str">
        <f>Results!DA491</f>
        <v/>
      </c>
      <c r="C491" s="72" t="str">
        <f>Results!D491</f>
        <v/>
      </c>
      <c r="D491" s="72" t="str">
        <f>Results!G491</f>
        <v/>
      </c>
      <c r="E491" s="132" t="str">
        <f>Results!H491</f>
        <v/>
      </c>
      <c r="F491" s="132" t="str">
        <f>Results!I491</f>
        <v/>
      </c>
      <c r="G491" s="80" t="str">
        <f>Results!AX491</f>
        <v/>
      </c>
      <c r="H491" s="365" t="str">
        <f>Results!$AS491</f>
        <v/>
      </c>
      <c r="I491" s="366" t="str">
        <f>Results!BB491</f>
        <v/>
      </c>
      <c r="J491" s="367" t="str">
        <f>Results!BC491</f>
        <v/>
      </c>
      <c r="K491" s="365" t="str">
        <f>Results!$BG491</f>
        <v/>
      </c>
      <c r="L491" s="187">
        <f t="shared" si="7"/>
        <v>0</v>
      </c>
      <c r="M491" s="83">
        <f>IF(AND(B491&gt;=ExFrom,B491&lt;=ExTo),0,IF(AND(L491&gt;Risk/2,H491&gt;DFactor,Results!F491&gt;Start,Results!C491&lt;=(Rounds-End),Results!F491&lt;=(Rounds-End)),ROUND(Stake*H491,0),0))</f>
        <v>0</v>
      </c>
      <c r="N491" s="368">
        <f>IFERROR(IF(Results!J491="",0,IF(Results!J491=2,M491*I491/J491,-M491)),0)</f>
        <v>0</v>
      </c>
    </row>
    <row r="492" spans="1:14" hidden="1" x14ac:dyDescent="0.25">
      <c r="A492" s="69">
        <f>Results!A492</f>
        <v>490</v>
      </c>
      <c r="B492" s="94" t="str">
        <f>Results!DA492</f>
        <v/>
      </c>
      <c r="C492" s="72" t="str">
        <f>Results!D492</f>
        <v/>
      </c>
      <c r="D492" s="72" t="str">
        <f>Results!G492</f>
        <v/>
      </c>
      <c r="E492" s="132" t="str">
        <f>Results!H492</f>
        <v/>
      </c>
      <c r="F492" s="132" t="str">
        <f>Results!I492</f>
        <v/>
      </c>
      <c r="G492" s="80" t="str">
        <f>Results!AX492</f>
        <v/>
      </c>
      <c r="H492" s="365" t="str">
        <f>Results!$AS492</f>
        <v/>
      </c>
      <c r="I492" s="366" t="str">
        <f>Results!BB492</f>
        <v/>
      </c>
      <c r="J492" s="367" t="str">
        <f>Results!BC492</f>
        <v/>
      </c>
      <c r="K492" s="365" t="str">
        <f>Results!$BG492</f>
        <v/>
      </c>
      <c r="L492" s="187">
        <f t="shared" si="7"/>
        <v>0</v>
      </c>
      <c r="M492" s="83">
        <f>IF(AND(B492&gt;=ExFrom,B492&lt;=ExTo),0,IF(AND(L492&gt;Risk/2,H492&gt;DFactor,Results!F492&gt;Start,Results!C492&lt;=(Rounds-End),Results!F492&lt;=(Rounds-End)),ROUND(Stake*H492,0),0))</f>
        <v>0</v>
      </c>
      <c r="N492" s="368">
        <f>IFERROR(IF(Results!J492="",0,IF(Results!J492=2,M492*I492/J492,-M492)),0)</f>
        <v>0</v>
      </c>
    </row>
    <row r="493" spans="1:14" hidden="1" x14ac:dyDescent="0.25">
      <c r="A493" s="69">
        <f>Results!A493</f>
        <v>491</v>
      </c>
      <c r="B493" s="94" t="str">
        <f>Results!DA493</f>
        <v/>
      </c>
      <c r="C493" s="72" t="str">
        <f>Results!D493</f>
        <v/>
      </c>
      <c r="D493" s="72" t="str">
        <f>Results!G493</f>
        <v/>
      </c>
      <c r="E493" s="132" t="str">
        <f>Results!H493</f>
        <v/>
      </c>
      <c r="F493" s="132" t="str">
        <f>Results!I493</f>
        <v/>
      </c>
      <c r="G493" s="80" t="str">
        <f>Results!AX493</f>
        <v/>
      </c>
      <c r="H493" s="365" t="str">
        <f>Results!$AS493</f>
        <v/>
      </c>
      <c r="I493" s="366" t="str">
        <f>Results!BB493</f>
        <v/>
      </c>
      <c r="J493" s="367" t="str">
        <f>Results!BC493</f>
        <v/>
      </c>
      <c r="K493" s="365" t="str">
        <f>Results!$BG493</f>
        <v/>
      </c>
      <c r="L493" s="187">
        <f t="shared" si="7"/>
        <v>0</v>
      </c>
      <c r="M493" s="83">
        <f>IF(AND(B493&gt;=ExFrom,B493&lt;=ExTo),0,IF(AND(L493&gt;Risk/2,H493&gt;DFactor,Results!F493&gt;Start,Results!C493&lt;=(Rounds-End),Results!F493&lt;=(Rounds-End)),ROUND(Stake*H493,0),0))</f>
        <v>0</v>
      </c>
      <c r="N493" s="368">
        <f>IFERROR(IF(Results!J493="",0,IF(Results!J493=2,M493*I493/J493,-M493)),0)</f>
        <v>0</v>
      </c>
    </row>
    <row r="494" spans="1:14" hidden="1" x14ac:dyDescent="0.25">
      <c r="A494" s="69">
        <f>Results!A494</f>
        <v>492</v>
      </c>
      <c r="B494" s="94" t="str">
        <f>Results!DA494</f>
        <v/>
      </c>
      <c r="C494" s="72" t="str">
        <f>Results!D494</f>
        <v/>
      </c>
      <c r="D494" s="72" t="str">
        <f>Results!G494</f>
        <v/>
      </c>
      <c r="E494" s="132" t="str">
        <f>Results!H494</f>
        <v/>
      </c>
      <c r="F494" s="132" t="str">
        <f>Results!I494</f>
        <v/>
      </c>
      <c r="G494" s="80" t="str">
        <f>Results!AX494</f>
        <v/>
      </c>
      <c r="H494" s="365" t="str">
        <f>Results!$AS494</f>
        <v/>
      </c>
      <c r="I494" s="366" t="str">
        <f>Results!BB494</f>
        <v/>
      </c>
      <c r="J494" s="367" t="str">
        <f>Results!BC494</f>
        <v/>
      </c>
      <c r="K494" s="365" t="str">
        <f>Results!$BG494</f>
        <v/>
      </c>
      <c r="L494" s="187">
        <f t="shared" si="7"/>
        <v>0</v>
      </c>
      <c r="M494" s="83">
        <f>IF(AND(B494&gt;=ExFrom,B494&lt;=ExTo),0,IF(AND(L494&gt;Risk/2,H494&gt;DFactor,Results!F494&gt;Start,Results!C494&lt;=(Rounds-End),Results!F494&lt;=(Rounds-End)),ROUND(Stake*H494,0),0))</f>
        <v>0</v>
      </c>
      <c r="N494" s="368">
        <f>IFERROR(IF(Results!J494="",0,IF(Results!J494=2,M494*I494/J494,-M494)),0)</f>
        <v>0</v>
      </c>
    </row>
    <row r="495" spans="1:14" hidden="1" x14ac:dyDescent="0.25">
      <c r="A495" s="69">
        <f>Results!A495</f>
        <v>493</v>
      </c>
      <c r="B495" s="94" t="str">
        <f>Results!DA495</f>
        <v/>
      </c>
      <c r="C495" s="72" t="str">
        <f>Results!D495</f>
        <v/>
      </c>
      <c r="D495" s="72" t="str">
        <f>Results!G495</f>
        <v/>
      </c>
      <c r="E495" s="132" t="str">
        <f>Results!H495</f>
        <v/>
      </c>
      <c r="F495" s="132" t="str">
        <f>Results!I495</f>
        <v/>
      </c>
      <c r="G495" s="80" t="str">
        <f>Results!AX495</f>
        <v/>
      </c>
      <c r="H495" s="365" t="str">
        <f>Results!$AS495</f>
        <v/>
      </c>
      <c r="I495" s="366" t="str">
        <f>Results!BB495</f>
        <v/>
      </c>
      <c r="J495" s="367" t="str">
        <f>Results!BC495</f>
        <v/>
      </c>
      <c r="K495" s="365" t="str">
        <f>Results!$BG495</f>
        <v/>
      </c>
      <c r="L495" s="187">
        <f t="shared" si="7"/>
        <v>0</v>
      </c>
      <c r="M495" s="83">
        <f>IF(AND(B495&gt;=ExFrom,B495&lt;=ExTo),0,IF(AND(L495&gt;Risk/2,H495&gt;DFactor,Results!F495&gt;Start,Results!C495&lt;=(Rounds-End),Results!F495&lt;=(Rounds-End)),ROUND(Stake*H495,0),0))</f>
        <v>0</v>
      </c>
      <c r="N495" s="368">
        <f>IFERROR(IF(Results!J495="",0,IF(Results!J495=2,M495*I495/J495,-M495)),0)</f>
        <v>0</v>
      </c>
    </row>
    <row r="496" spans="1:14" hidden="1" x14ac:dyDescent="0.25">
      <c r="A496" s="69">
        <f>Results!A496</f>
        <v>494</v>
      </c>
      <c r="B496" s="94" t="str">
        <f>Results!DA496</f>
        <v/>
      </c>
      <c r="C496" s="72" t="str">
        <f>Results!D496</f>
        <v/>
      </c>
      <c r="D496" s="72" t="str">
        <f>Results!G496</f>
        <v/>
      </c>
      <c r="E496" s="132" t="str">
        <f>Results!H496</f>
        <v/>
      </c>
      <c r="F496" s="132" t="str">
        <f>Results!I496</f>
        <v/>
      </c>
      <c r="G496" s="80" t="str">
        <f>Results!AX496</f>
        <v/>
      </c>
      <c r="H496" s="365" t="str">
        <f>Results!$AS496</f>
        <v/>
      </c>
      <c r="I496" s="366" t="str">
        <f>Results!BB496</f>
        <v/>
      </c>
      <c r="J496" s="367" t="str">
        <f>Results!BC496</f>
        <v/>
      </c>
      <c r="K496" s="365" t="str">
        <f>Results!$BG496</f>
        <v/>
      </c>
      <c r="L496" s="187">
        <f t="shared" si="7"/>
        <v>0</v>
      </c>
      <c r="M496" s="83">
        <f>IF(AND(B496&gt;=ExFrom,B496&lt;=ExTo),0,IF(AND(L496&gt;Risk/2,H496&gt;DFactor,Results!F496&gt;Start,Results!C496&lt;=(Rounds-End),Results!F496&lt;=(Rounds-End)),ROUND(Stake*H496,0),0))</f>
        <v>0</v>
      </c>
      <c r="N496" s="368">
        <f>IFERROR(IF(Results!J496="",0,IF(Results!J496=2,M496*I496/J496,-M496)),0)</f>
        <v>0</v>
      </c>
    </row>
    <row r="497" spans="1:14" hidden="1" x14ac:dyDescent="0.25">
      <c r="A497" s="69">
        <f>Results!A497</f>
        <v>495</v>
      </c>
      <c r="B497" s="94" t="str">
        <f>Results!DA497</f>
        <v/>
      </c>
      <c r="C497" s="72" t="str">
        <f>Results!D497</f>
        <v/>
      </c>
      <c r="D497" s="72" t="str">
        <f>Results!G497</f>
        <v/>
      </c>
      <c r="E497" s="132" t="str">
        <f>Results!H497</f>
        <v/>
      </c>
      <c r="F497" s="132" t="str">
        <f>Results!I497</f>
        <v/>
      </c>
      <c r="G497" s="80" t="str">
        <f>Results!AX497</f>
        <v/>
      </c>
      <c r="H497" s="365" t="str">
        <f>Results!$AS497</f>
        <v/>
      </c>
      <c r="I497" s="366" t="str">
        <f>Results!BB497</f>
        <v/>
      </c>
      <c r="J497" s="367" t="str">
        <f>Results!BC497</f>
        <v/>
      </c>
      <c r="K497" s="365" t="str">
        <f>Results!$BG497</f>
        <v/>
      </c>
      <c r="L497" s="187">
        <f t="shared" si="7"/>
        <v>0</v>
      </c>
      <c r="M497" s="83">
        <f>IF(AND(B497&gt;=ExFrom,B497&lt;=ExTo),0,IF(AND(L497&gt;Risk/2,H497&gt;DFactor,Results!F497&gt;Start,Results!C497&lt;=(Rounds-End),Results!F497&lt;=(Rounds-End)),ROUND(Stake*H497,0),0))</f>
        <v>0</v>
      </c>
      <c r="N497" s="368">
        <f>IFERROR(IF(Results!J497="",0,IF(Results!J497=2,M497*I497/J497,-M497)),0)</f>
        <v>0</v>
      </c>
    </row>
    <row r="498" spans="1:14" hidden="1" x14ac:dyDescent="0.25">
      <c r="A498" s="69">
        <f>Results!A498</f>
        <v>496</v>
      </c>
      <c r="B498" s="94" t="str">
        <f>Results!DA498</f>
        <v/>
      </c>
      <c r="C498" s="72" t="str">
        <f>Results!D498</f>
        <v/>
      </c>
      <c r="D498" s="72" t="str">
        <f>Results!G498</f>
        <v/>
      </c>
      <c r="E498" s="132" t="str">
        <f>Results!H498</f>
        <v/>
      </c>
      <c r="F498" s="132" t="str">
        <f>Results!I498</f>
        <v/>
      </c>
      <c r="G498" s="80" t="str">
        <f>Results!AX498</f>
        <v/>
      </c>
      <c r="H498" s="365" t="str">
        <f>Results!$AS498</f>
        <v/>
      </c>
      <c r="I498" s="366" t="str">
        <f>Results!BB498</f>
        <v/>
      </c>
      <c r="J498" s="367" t="str">
        <f>Results!BC498</f>
        <v/>
      </c>
      <c r="K498" s="365" t="str">
        <f>Results!$BG498</f>
        <v/>
      </c>
      <c r="L498" s="187">
        <f t="shared" si="7"/>
        <v>0</v>
      </c>
      <c r="M498" s="83">
        <f>IF(AND(B498&gt;=ExFrom,B498&lt;=ExTo),0,IF(AND(L498&gt;Risk/2,H498&gt;DFactor,Results!F498&gt;Start,Results!C498&lt;=(Rounds-End),Results!F498&lt;=(Rounds-End)),ROUND(Stake*H498,0),0))</f>
        <v>0</v>
      </c>
      <c r="N498" s="368">
        <f>IFERROR(IF(Results!J498="",0,IF(Results!J498=2,M498*I498/J498,-M498)),0)</f>
        <v>0</v>
      </c>
    </row>
    <row r="499" spans="1:14" hidden="1" x14ac:dyDescent="0.25">
      <c r="A499" s="69">
        <f>Results!A499</f>
        <v>497</v>
      </c>
      <c r="B499" s="94" t="str">
        <f>Results!DA499</f>
        <v/>
      </c>
      <c r="C499" s="72" t="str">
        <f>Results!D499</f>
        <v/>
      </c>
      <c r="D499" s="72" t="str">
        <f>Results!G499</f>
        <v/>
      </c>
      <c r="E499" s="132" t="str">
        <f>Results!H499</f>
        <v/>
      </c>
      <c r="F499" s="132" t="str">
        <f>Results!I499</f>
        <v/>
      </c>
      <c r="G499" s="80" t="str">
        <f>Results!AX499</f>
        <v/>
      </c>
      <c r="H499" s="365" t="str">
        <f>Results!$AS499</f>
        <v/>
      </c>
      <c r="I499" s="366" t="str">
        <f>Results!BB499</f>
        <v/>
      </c>
      <c r="J499" s="367" t="str">
        <f>Results!BC499</f>
        <v/>
      </c>
      <c r="K499" s="365" t="str">
        <f>Results!$BG499</f>
        <v/>
      </c>
      <c r="L499" s="187">
        <f t="shared" si="7"/>
        <v>0</v>
      </c>
      <c r="M499" s="83">
        <f>IF(AND(B499&gt;=ExFrom,B499&lt;=ExTo),0,IF(AND(L499&gt;Risk/2,H499&gt;DFactor,Results!F499&gt;Start,Results!C499&lt;=(Rounds-End),Results!F499&lt;=(Rounds-End)),ROUND(Stake*H499,0),0))</f>
        <v>0</v>
      </c>
      <c r="N499" s="368">
        <f>IFERROR(IF(Results!J499="",0,IF(Results!J499=2,M499*I499/J499,-M499)),0)</f>
        <v>0</v>
      </c>
    </row>
    <row r="500" spans="1:14" hidden="1" x14ac:dyDescent="0.25">
      <c r="A500" s="69">
        <f>Results!A500</f>
        <v>498</v>
      </c>
      <c r="B500" s="94" t="str">
        <f>Results!DA500</f>
        <v/>
      </c>
      <c r="C500" s="72" t="str">
        <f>Results!D500</f>
        <v/>
      </c>
      <c r="D500" s="72" t="str">
        <f>Results!G500</f>
        <v/>
      </c>
      <c r="E500" s="132" t="str">
        <f>Results!H500</f>
        <v/>
      </c>
      <c r="F500" s="132" t="str">
        <f>Results!I500</f>
        <v/>
      </c>
      <c r="G500" s="80" t="str">
        <f>Results!AX500</f>
        <v/>
      </c>
      <c r="H500" s="365" t="str">
        <f>Results!$AS500</f>
        <v/>
      </c>
      <c r="I500" s="366" t="str">
        <f>Results!BB500</f>
        <v/>
      </c>
      <c r="J500" s="367" t="str">
        <f>Results!BC500</f>
        <v/>
      </c>
      <c r="K500" s="365" t="str">
        <f>Results!$BG500</f>
        <v/>
      </c>
      <c r="L500" s="187">
        <f t="shared" si="7"/>
        <v>0</v>
      </c>
      <c r="M500" s="83">
        <f>IF(AND(B500&gt;=ExFrom,B500&lt;=ExTo),0,IF(AND(L500&gt;Risk/2,H500&gt;DFactor,Results!F500&gt;Start,Results!C500&lt;=(Rounds-End),Results!F500&lt;=(Rounds-End)),ROUND(Stake*H500,0),0))</f>
        <v>0</v>
      </c>
      <c r="N500" s="368">
        <f>IFERROR(IF(Results!J500="",0,IF(Results!J500=2,M500*I500/J500,-M500)),0)</f>
        <v>0</v>
      </c>
    </row>
    <row r="501" spans="1:14" hidden="1" x14ac:dyDescent="0.25">
      <c r="A501" s="69">
        <f>Results!A501</f>
        <v>499</v>
      </c>
      <c r="B501" s="94" t="str">
        <f>Results!DA501</f>
        <v/>
      </c>
      <c r="C501" s="72" t="str">
        <f>Results!D501</f>
        <v/>
      </c>
      <c r="D501" s="72" t="str">
        <f>Results!G501</f>
        <v/>
      </c>
      <c r="E501" s="132" t="str">
        <f>Results!H501</f>
        <v/>
      </c>
      <c r="F501" s="132" t="str">
        <f>Results!I501</f>
        <v/>
      </c>
      <c r="G501" s="80" t="str">
        <f>Results!AX501</f>
        <v/>
      </c>
      <c r="H501" s="365" t="str">
        <f>Results!$AS501</f>
        <v/>
      </c>
      <c r="I501" s="366" t="str">
        <f>Results!BB501</f>
        <v/>
      </c>
      <c r="J501" s="367" t="str">
        <f>Results!BC501</f>
        <v/>
      </c>
      <c r="K501" s="365" t="str">
        <f>Results!$BG501</f>
        <v/>
      </c>
      <c r="L501" s="187">
        <f t="shared" si="7"/>
        <v>0</v>
      </c>
      <c r="M501" s="83">
        <f>IF(AND(B501&gt;=ExFrom,B501&lt;=ExTo),0,IF(AND(L501&gt;Risk/2,H501&gt;DFactor,Results!F501&gt;Start,Results!C501&lt;=(Rounds-End),Results!F501&lt;=(Rounds-End)),ROUND(Stake*H501,0),0))</f>
        <v>0</v>
      </c>
      <c r="N501" s="368">
        <f>IFERROR(IF(Results!J501="",0,IF(Results!J501=2,M501*I501/J501,-M501)),0)</f>
        <v>0</v>
      </c>
    </row>
    <row r="502" spans="1:14" hidden="1" x14ac:dyDescent="0.25">
      <c r="A502" s="69">
        <f>Results!A502</f>
        <v>500</v>
      </c>
      <c r="B502" s="94" t="str">
        <f>Results!DA502</f>
        <v/>
      </c>
      <c r="C502" s="72" t="str">
        <f>Results!D502</f>
        <v/>
      </c>
      <c r="D502" s="72" t="str">
        <f>Results!G502</f>
        <v/>
      </c>
      <c r="E502" s="132" t="str">
        <f>Results!H502</f>
        <v/>
      </c>
      <c r="F502" s="132" t="str">
        <f>Results!I502</f>
        <v/>
      </c>
      <c r="G502" s="80" t="str">
        <f>Results!AX502</f>
        <v/>
      </c>
      <c r="H502" s="365" t="str">
        <f>Results!$AS502</f>
        <v/>
      </c>
      <c r="I502" s="366" t="str">
        <f>Results!BB502</f>
        <v/>
      </c>
      <c r="J502" s="367" t="str">
        <f>Results!BC502</f>
        <v/>
      </c>
      <c r="K502" s="365" t="str">
        <f>Results!$BG502</f>
        <v/>
      </c>
      <c r="L502" s="187">
        <f t="shared" si="7"/>
        <v>0</v>
      </c>
      <c r="M502" s="83">
        <f>IF(AND(B502&gt;=ExFrom,B502&lt;=ExTo),0,IF(AND(L502&gt;Risk/2,H502&gt;DFactor,Results!F502&gt;Start,Results!C502&lt;=(Rounds-End),Results!F502&lt;=(Rounds-End)),ROUND(Stake*H502,0),0))</f>
        <v>0</v>
      </c>
      <c r="N502" s="368">
        <f>IFERROR(IF(Results!J502="",0,IF(Results!J502=2,M502*I502/J502,-M502)),0)</f>
        <v>0</v>
      </c>
    </row>
    <row r="503" spans="1:14" hidden="1" x14ac:dyDescent="0.25">
      <c r="A503" s="69">
        <f>Results!A503</f>
        <v>501</v>
      </c>
      <c r="B503" s="94" t="str">
        <f>Results!DA503</f>
        <v/>
      </c>
      <c r="C503" s="72" t="str">
        <f>Results!D503</f>
        <v/>
      </c>
      <c r="D503" s="72" t="str">
        <f>Results!G503</f>
        <v/>
      </c>
      <c r="E503" s="132" t="str">
        <f>Results!H503</f>
        <v/>
      </c>
      <c r="F503" s="132" t="str">
        <f>Results!I503</f>
        <v/>
      </c>
      <c r="G503" s="80" t="str">
        <f>Results!AX503</f>
        <v/>
      </c>
      <c r="H503" s="365" t="str">
        <f>Results!$AS503</f>
        <v/>
      </c>
      <c r="I503" s="366" t="str">
        <f>Results!BB503</f>
        <v/>
      </c>
      <c r="J503" s="367" t="str">
        <f>Results!BC503</f>
        <v/>
      </c>
      <c r="K503" s="365" t="str">
        <f>Results!$BG503</f>
        <v/>
      </c>
      <c r="L503" s="187">
        <f t="shared" si="7"/>
        <v>0</v>
      </c>
      <c r="M503" s="83">
        <f>IF(AND(B503&gt;=ExFrom,B503&lt;=ExTo),0,IF(AND(L503&gt;Risk/2,H503&gt;DFactor,Results!F503&gt;Start,Results!C503&lt;=(Rounds-End),Results!F503&lt;=(Rounds-End)),ROUND(Stake*H503,0),0))</f>
        <v>0</v>
      </c>
      <c r="N503" s="368">
        <f>IFERROR(IF(Results!J503="",0,IF(Results!J503=2,M503*I503/J503,-M503)),0)</f>
        <v>0</v>
      </c>
    </row>
    <row r="504" spans="1:14" hidden="1" x14ac:dyDescent="0.25">
      <c r="A504" s="69">
        <f>Results!A504</f>
        <v>502</v>
      </c>
      <c r="B504" s="94" t="str">
        <f>Results!DA504</f>
        <v/>
      </c>
      <c r="C504" s="72" t="str">
        <f>Results!D504</f>
        <v/>
      </c>
      <c r="D504" s="72" t="str">
        <f>Results!G504</f>
        <v/>
      </c>
      <c r="E504" s="132" t="str">
        <f>Results!H504</f>
        <v/>
      </c>
      <c r="F504" s="132" t="str">
        <f>Results!I504</f>
        <v/>
      </c>
      <c r="G504" s="80" t="str">
        <f>Results!AX504</f>
        <v/>
      </c>
      <c r="H504" s="365" t="str">
        <f>Results!$AS504</f>
        <v/>
      </c>
      <c r="I504" s="366" t="str">
        <f>Results!BB504</f>
        <v/>
      </c>
      <c r="J504" s="367" t="str">
        <f>Results!BC504</f>
        <v/>
      </c>
      <c r="K504" s="365" t="str">
        <f>Results!$BG504</f>
        <v/>
      </c>
      <c r="L504" s="187">
        <f t="shared" si="7"/>
        <v>0</v>
      </c>
      <c r="M504" s="83">
        <f>IF(AND(B504&gt;=ExFrom,B504&lt;=ExTo),0,IF(AND(L504&gt;Risk/2,H504&gt;DFactor,Results!F504&gt;Start,Results!C504&lt;=(Rounds-End),Results!F504&lt;=(Rounds-End)),ROUND(Stake*H504,0),0))</f>
        <v>0</v>
      </c>
      <c r="N504" s="368">
        <f>IFERROR(IF(Results!J504="",0,IF(Results!J504=2,M504*I504/J504,-M504)),0)</f>
        <v>0</v>
      </c>
    </row>
    <row r="505" spans="1:14" hidden="1" x14ac:dyDescent="0.25">
      <c r="A505" s="69">
        <f>Results!A505</f>
        <v>503</v>
      </c>
      <c r="B505" s="94" t="str">
        <f>Results!DA505</f>
        <v/>
      </c>
      <c r="C505" s="72" t="str">
        <f>Results!D505</f>
        <v/>
      </c>
      <c r="D505" s="72" t="str">
        <f>Results!G505</f>
        <v/>
      </c>
      <c r="E505" s="132" t="str">
        <f>Results!H505</f>
        <v/>
      </c>
      <c r="F505" s="132" t="str">
        <f>Results!I505</f>
        <v/>
      </c>
      <c r="G505" s="80" t="str">
        <f>Results!AX505</f>
        <v/>
      </c>
      <c r="H505" s="365" t="str">
        <f>Results!$AS505</f>
        <v/>
      </c>
      <c r="I505" s="366" t="str">
        <f>Results!BB505</f>
        <v/>
      </c>
      <c r="J505" s="367" t="str">
        <f>Results!BC505</f>
        <v/>
      </c>
      <c r="K505" s="365" t="str">
        <f>Results!$BG505</f>
        <v/>
      </c>
      <c r="L505" s="187">
        <f t="shared" si="7"/>
        <v>0</v>
      </c>
      <c r="M505" s="83">
        <f>IF(AND(B505&gt;=ExFrom,B505&lt;=ExTo),0,IF(AND(L505&gt;Risk/2,H505&gt;DFactor,Results!F505&gt;Start,Results!C505&lt;=(Rounds-End),Results!F505&lt;=(Rounds-End)),ROUND(Stake*H505,0),0))</f>
        <v>0</v>
      </c>
      <c r="N505" s="368">
        <f>IFERROR(IF(Results!J505="",0,IF(Results!J505=2,M505*I505/J505,-M505)),0)</f>
        <v>0</v>
      </c>
    </row>
    <row r="506" spans="1:14" hidden="1" x14ac:dyDescent="0.25">
      <c r="A506" s="69">
        <f>Results!A506</f>
        <v>504</v>
      </c>
      <c r="B506" s="94" t="str">
        <f>Results!DA506</f>
        <v/>
      </c>
      <c r="C506" s="72" t="str">
        <f>Results!D506</f>
        <v/>
      </c>
      <c r="D506" s="72" t="str">
        <f>Results!G506</f>
        <v/>
      </c>
      <c r="E506" s="132" t="str">
        <f>Results!H506</f>
        <v/>
      </c>
      <c r="F506" s="132" t="str">
        <f>Results!I506</f>
        <v/>
      </c>
      <c r="G506" s="80" t="str">
        <f>Results!AX506</f>
        <v/>
      </c>
      <c r="H506" s="365" t="str">
        <f>Results!$AS506</f>
        <v/>
      </c>
      <c r="I506" s="366" t="str">
        <f>Results!BB506</f>
        <v/>
      </c>
      <c r="J506" s="367" t="str">
        <f>Results!BC506</f>
        <v/>
      </c>
      <c r="K506" s="365" t="str">
        <f>Results!$BG506</f>
        <v/>
      </c>
      <c r="L506" s="187">
        <f t="shared" si="7"/>
        <v>0</v>
      </c>
      <c r="M506" s="83">
        <f>IF(AND(B506&gt;=ExFrom,B506&lt;=ExTo),0,IF(AND(L506&gt;Risk/2,H506&gt;DFactor,Results!F506&gt;Start,Results!C506&lt;=(Rounds-End),Results!F506&lt;=(Rounds-End)),ROUND(Stake*H506,0),0))</f>
        <v>0</v>
      </c>
      <c r="N506" s="368">
        <f>IFERROR(IF(Results!J506="",0,IF(Results!J506=2,M506*I506/J506,-M506)),0)</f>
        <v>0</v>
      </c>
    </row>
    <row r="507" spans="1:14" hidden="1" x14ac:dyDescent="0.25">
      <c r="A507" s="69">
        <f>Results!A507</f>
        <v>505</v>
      </c>
      <c r="B507" s="94" t="str">
        <f>Results!DA507</f>
        <v/>
      </c>
      <c r="C507" s="72" t="str">
        <f>Results!D507</f>
        <v/>
      </c>
      <c r="D507" s="72" t="str">
        <f>Results!G507</f>
        <v/>
      </c>
      <c r="E507" s="132" t="str">
        <f>Results!H507</f>
        <v/>
      </c>
      <c r="F507" s="132" t="str">
        <f>Results!I507</f>
        <v/>
      </c>
      <c r="G507" s="80" t="str">
        <f>Results!AX507</f>
        <v/>
      </c>
      <c r="H507" s="365" t="str">
        <f>Results!$AS507</f>
        <v/>
      </c>
      <c r="I507" s="366" t="str">
        <f>Results!BB507</f>
        <v/>
      </c>
      <c r="J507" s="367" t="str">
        <f>Results!BC507</f>
        <v/>
      </c>
      <c r="K507" s="365" t="str">
        <f>Results!$BG507</f>
        <v/>
      </c>
      <c r="L507" s="187">
        <f t="shared" si="7"/>
        <v>0</v>
      </c>
      <c r="M507" s="83">
        <f>IF(AND(B507&gt;=ExFrom,B507&lt;=ExTo),0,IF(AND(L507&gt;Risk/2,H507&gt;DFactor,Results!F507&gt;Start,Results!C507&lt;=(Rounds-End),Results!F507&lt;=(Rounds-End)),ROUND(Stake*H507,0),0))</f>
        <v>0</v>
      </c>
      <c r="N507" s="368">
        <f>IFERROR(IF(Results!J507="",0,IF(Results!J507=2,M507*I507/J507,-M507)),0)</f>
        <v>0</v>
      </c>
    </row>
    <row r="508" spans="1:14" hidden="1" x14ac:dyDescent="0.25">
      <c r="A508" s="69">
        <f>Results!A508</f>
        <v>506</v>
      </c>
      <c r="B508" s="94" t="str">
        <f>Results!DA508</f>
        <v/>
      </c>
      <c r="C508" s="72" t="str">
        <f>Results!D508</f>
        <v/>
      </c>
      <c r="D508" s="72" t="str">
        <f>Results!G508</f>
        <v/>
      </c>
      <c r="E508" s="132" t="str">
        <f>Results!H508</f>
        <v/>
      </c>
      <c r="F508" s="132" t="str">
        <f>Results!I508</f>
        <v/>
      </c>
      <c r="G508" s="80" t="str">
        <f>Results!AX508</f>
        <v/>
      </c>
      <c r="H508" s="365" t="str">
        <f>Results!$AS508</f>
        <v/>
      </c>
      <c r="I508" s="366" t="str">
        <f>Results!BB508</f>
        <v/>
      </c>
      <c r="J508" s="367" t="str">
        <f>Results!BC508</f>
        <v/>
      </c>
      <c r="K508" s="365" t="str">
        <f>Results!$BG508</f>
        <v/>
      </c>
      <c r="L508" s="187">
        <f t="shared" si="7"/>
        <v>0</v>
      </c>
      <c r="M508" s="83">
        <f>IF(AND(B508&gt;=ExFrom,B508&lt;=ExTo),0,IF(AND(L508&gt;Risk/2,H508&gt;DFactor,Results!F508&gt;Start,Results!C508&lt;=(Rounds-End),Results!F508&lt;=(Rounds-End)),ROUND(Stake*H508,0),0))</f>
        <v>0</v>
      </c>
      <c r="N508" s="368">
        <f>IFERROR(IF(Results!J508="",0,IF(Results!J508=2,M508*I508/J508,-M508)),0)</f>
        <v>0</v>
      </c>
    </row>
    <row r="509" spans="1:14" hidden="1" x14ac:dyDescent="0.25">
      <c r="A509" s="69">
        <f>Results!A509</f>
        <v>507</v>
      </c>
      <c r="B509" s="94" t="str">
        <f>Results!DA509</f>
        <v/>
      </c>
      <c r="C509" s="72" t="str">
        <f>Results!D509</f>
        <v/>
      </c>
      <c r="D509" s="72" t="str">
        <f>Results!G509</f>
        <v/>
      </c>
      <c r="E509" s="132" t="str">
        <f>Results!H509</f>
        <v/>
      </c>
      <c r="F509" s="132" t="str">
        <f>Results!I509</f>
        <v/>
      </c>
      <c r="G509" s="80" t="str">
        <f>Results!AX509</f>
        <v/>
      </c>
      <c r="H509" s="365" t="str">
        <f>Results!$AS509</f>
        <v/>
      </c>
      <c r="I509" s="366" t="str">
        <f>Results!BB509</f>
        <v/>
      </c>
      <c r="J509" s="367" t="str">
        <f>Results!BC509</f>
        <v/>
      </c>
      <c r="K509" s="365" t="str">
        <f>Results!$BG509</f>
        <v/>
      </c>
      <c r="L509" s="187">
        <f t="shared" si="7"/>
        <v>0</v>
      </c>
      <c r="M509" s="83">
        <f>IF(AND(B509&gt;=ExFrom,B509&lt;=ExTo),0,IF(AND(L509&gt;Risk/2,H509&gt;DFactor,Results!F509&gt;Start,Results!C509&lt;=(Rounds-End),Results!F509&lt;=(Rounds-End)),ROUND(Stake*H509,0),0))</f>
        <v>0</v>
      </c>
      <c r="N509" s="368">
        <f>IFERROR(IF(Results!J509="",0,IF(Results!J509=2,M509*I509/J509,-M509)),0)</f>
        <v>0</v>
      </c>
    </row>
    <row r="510" spans="1:14" hidden="1" x14ac:dyDescent="0.25">
      <c r="A510" s="69">
        <f>Results!A510</f>
        <v>508</v>
      </c>
      <c r="B510" s="94" t="str">
        <f>Results!DA510</f>
        <v/>
      </c>
      <c r="C510" s="72" t="str">
        <f>Results!D510</f>
        <v/>
      </c>
      <c r="D510" s="72" t="str">
        <f>Results!G510</f>
        <v/>
      </c>
      <c r="E510" s="132" t="str">
        <f>Results!H510</f>
        <v/>
      </c>
      <c r="F510" s="132" t="str">
        <f>Results!I510</f>
        <v/>
      </c>
      <c r="G510" s="80" t="str">
        <f>Results!AX510</f>
        <v/>
      </c>
      <c r="H510" s="365" t="str">
        <f>Results!$AS510</f>
        <v/>
      </c>
      <c r="I510" s="366" t="str">
        <f>Results!BB510</f>
        <v/>
      </c>
      <c r="J510" s="367" t="str">
        <f>Results!BC510</f>
        <v/>
      </c>
      <c r="K510" s="365" t="str">
        <f>Results!$BG510</f>
        <v/>
      </c>
      <c r="L510" s="187">
        <f t="shared" si="7"/>
        <v>0</v>
      </c>
      <c r="M510" s="83">
        <f>IF(AND(B510&gt;=ExFrom,B510&lt;=ExTo),0,IF(AND(L510&gt;Risk/2,H510&gt;DFactor,Results!F510&gt;Start,Results!C510&lt;=(Rounds-End),Results!F510&lt;=(Rounds-End)),ROUND(Stake*H510,0),0))</f>
        <v>0</v>
      </c>
      <c r="N510" s="368">
        <f>IFERROR(IF(Results!J510="",0,IF(Results!J510=2,M510*I510/J510,-M510)),0)</f>
        <v>0</v>
      </c>
    </row>
    <row r="511" spans="1:14" hidden="1" x14ac:dyDescent="0.25">
      <c r="A511" s="69">
        <f>Results!A511</f>
        <v>509</v>
      </c>
      <c r="B511" s="94" t="str">
        <f>Results!DA511</f>
        <v/>
      </c>
      <c r="C511" s="72" t="str">
        <f>Results!D511</f>
        <v/>
      </c>
      <c r="D511" s="72" t="str">
        <f>Results!G511</f>
        <v/>
      </c>
      <c r="E511" s="132" t="str">
        <f>Results!H511</f>
        <v/>
      </c>
      <c r="F511" s="132" t="str">
        <f>Results!I511</f>
        <v/>
      </c>
      <c r="G511" s="80" t="str">
        <f>Results!AX511</f>
        <v/>
      </c>
      <c r="H511" s="365" t="str">
        <f>Results!$AS511</f>
        <v/>
      </c>
      <c r="I511" s="366" t="str">
        <f>Results!BB511</f>
        <v/>
      </c>
      <c r="J511" s="367" t="str">
        <f>Results!BC511</f>
        <v/>
      </c>
      <c r="K511" s="365" t="str">
        <f>Results!$BG511</f>
        <v/>
      </c>
      <c r="L511" s="187">
        <f t="shared" si="7"/>
        <v>0</v>
      </c>
      <c r="M511" s="83">
        <f>IF(AND(B511&gt;=ExFrom,B511&lt;=ExTo),0,IF(AND(L511&gt;Risk/2,H511&gt;DFactor,Results!F511&gt;Start,Results!C511&lt;=(Rounds-End),Results!F511&lt;=(Rounds-End)),ROUND(Stake*H511,0),0))</f>
        <v>0</v>
      </c>
      <c r="N511" s="368">
        <f>IFERROR(IF(Results!J511="",0,IF(Results!J511=2,M511*I511/J511,-M511)),0)</f>
        <v>0</v>
      </c>
    </row>
    <row r="512" spans="1:14" hidden="1" x14ac:dyDescent="0.25">
      <c r="A512" s="69">
        <f>Results!A512</f>
        <v>510</v>
      </c>
      <c r="B512" s="94" t="str">
        <f>Results!DA512</f>
        <v/>
      </c>
      <c r="C512" s="72" t="str">
        <f>Results!D512</f>
        <v/>
      </c>
      <c r="D512" s="72" t="str">
        <f>Results!G512</f>
        <v/>
      </c>
      <c r="E512" s="132" t="str">
        <f>Results!H512</f>
        <v/>
      </c>
      <c r="F512" s="132" t="str">
        <f>Results!I512</f>
        <v/>
      </c>
      <c r="G512" s="80" t="str">
        <f>Results!AX512</f>
        <v/>
      </c>
      <c r="H512" s="365" t="str">
        <f>Results!$AS512</f>
        <v/>
      </c>
      <c r="I512" s="366" t="str">
        <f>Results!BB512</f>
        <v/>
      </c>
      <c r="J512" s="367" t="str">
        <f>Results!BC512</f>
        <v/>
      </c>
      <c r="K512" s="365" t="str">
        <f>Results!$BG512</f>
        <v/>
      </c>
      <c r="L512" s="187">
        <f t="shared" si="7"/>
        <v>0</v>
      </c>
      <c r="M512" s="83">
        <f>IF(AND(B512&gt;=ExFrom,B512&lt;=ExTo),0,IF(AND(L512&gt;Risk/2,H512&gt;DFactor,Results!F512&gt;Start,Results!C512&lt;=(Rounds-End),Results!F512&lt;=(Rounds-End)),ROUND(Stake*H512,0),0))</f>
        <v>0</v>
      </c>
      <c r="N512" s="368">
        <f>IFERROR(IF(Results!J512="",0,IF(Results!J512=2,M512*I512/J512,-M512)),0)</f>
        <v>0</v>
      </c>
    </row>
    <row r="513" spans="1:14" hidden="1" x14ac:dyDescent="0.25">
      <c r="A513" s="69">
        <f>Results!A513</f>
        <v>511</v>
      </c>
      <c r="B513" s="94" t="str">
        <f>Results!DA513</f>
        <v/>
      </c>
      <c r="C513" s="72" t="str">
        <f>Results!D513</f>
        <v/>
      </c>
      <c r="D513" s="72" t="str">
        <f>Results!G513</f>
        <v/>
      </c>
      <c r="E513" s="132" t="str">
        <f>Results!H513</f>
        <v/>
      </c>
      <c r="F513" s="132" t="str">
        <f>Results!I513</f>
        <v/>
      </c>
      <c r="G513" s="80" t="str">
        <f>Results!AX513</f>
        <v/>
      </c>
      <c r="H513" s="365" t="str">
        <f>Results!$AS513</f>
        <v/>
      </c>
      <c r="I513" s="366" t="str">
        <f>Results!BB513</f>
        <v/>
      </c>
      <c r="J513" s="367" t="str">
        <f>Results!BC513</f>
        <v/>
      </c>
      <c r="K513" s="365" t="str">
        <f>Results!$BG513</f>
        <v/>
      </c>
      <c r="L513" s="187">
        <f t="shared" si="7"/>
        <v>0</v>
      </c>
      <c r="M513" s="83">
        <f>IF(AND(B513&gt;=ExFrom,B513&lt;=ExTo),0,IF(AND(L513&gt;Risk/2,H513&gt;DFactor,Results!F513&gt;Start,Results!C513&lt;=(Rounds-End),Results!F513&lt;=(Rounds-End)),ROUND(Stake*H513,0),0))</f>
        <v>0</v>
      </c>
      <c r="N513" s="368">
        <f>IFERROR(IF(Results!J513="",0,IF(Results!J513=2,M513*I513/J513,-M513)),0)</f>
        <v>0</v>
      </c>
    </row>
    <row r="514" spans="1:14" hidden="1" x14ac:dyDescent="0.25">
      <c r="A514" s="69">
        <f>Results!A514</f>
        <v>512</v>
      </c>
      <c r="B514" s="94" t="str">
        <f>Results!DA514</f>
        <v/>
      </c>
      <c r="C514" s="72" t="str">
        <f>Results!D514</f>
        <v/>
      </c>
      <c r="D514" s="72" t="str">
        <f>Results!G514</f>
        <v/>
      </c>
      <c r="E514" s="132" t="str">
        <f>Results!H514</f>
        <v/>
      </c>
      <c r="F514" s="132" t="str">
        <f>Results!I514</f>
        <v/>
      </c>
      <c r="G514" s="80" t="str">
        <f>Results!AX514</f>
        <v/>
      </c>
      <c r="H514" s="365" t="str">
        <f>Results!$AS514</f>
        <v/>
      </c>
      <c r="I514" s="366" t="str">
        <f>Results!BB514</f>
        <v/>
      </c>
      <c r="J514" s="367" t="str">
        <f>Results!BC514</f>
        <v/>
      </c>
      <c r="K514" s="365" t="str">
        <f>Results!$BG514</f>
        <v/>
      </c>
      <c r="L514" s="187">
        <f t="shared" si="7"/>
        <v>0</v>
      </c>
      <c r="M514" s="83">
        <f>IF(AND(B514&gt;=ExFrom,B514&lt;=ExTo),0,IF(AND(L514&gt;Risk/2,H514&gt;DFactor,Results!F514&gt;Start,Results!C514&lt;=(Rounds-End),Results!F514&lt;=(Rounds-End)),ROUND(Stake*H514,0),0))</f>
        <v>0</v>
      </c>
      <c r="N514" s="368">
        <f>IFERROR(IF(Results!J514="",0,IF(Results!J514=2,M514*I514/J514,-M514)),0)</f>
        <v>0</v>
      </c>
    </row>
    <row r="515" spans="1:14" hidden="1" x14ac:dyDescent="0.25">
      <c r="A515" s="69">
        <f>Results!A515</f>
        <v>513</v>
      </c>
      <c r="B515" s="94" t="str">
        <f>Results!DA515</f>
        <v/>
      </c>
      <c r="C515" s="72" t="str">
        <f>Results!D515</f>
        <v/>
      </c>
      <c r="D515" s="72" t="str">
        <f>Results!G515</f>
        <v/>
      </c>
      <c r="E515" s="132" t="str">
        <f>Results!H515</f>
        <v/>
      </c>
      <c r="F515" s="132" t="str">
        <f>Results!I515</f>
        <v/>
      </c>
      <c r="G515" s="80" t="str">
        <f>Results!AX515</f>
        <v/>
      </c>
      <c r="H515" s="365" t="str">
        <f>Results!$AS515</f>
        <v/>
      </c>
      <c r="I515" s="366" t="str">
        <f>Results!BB515</f>
        <v/>
      </c>
      <c r="J515" s="367" t="str">
        <f>Results!BC515</f>
        <v/>
      </c>
      <c r="K515" s="365" t="str">
        <f>Results!$BG515</f>
        <v/>
      </c>
      <c r="L515" s="187">
        <f t="shared" si="7"/>
        <v>0</v>
      </c>
      <c r="M515" s="83">
        <f>IF(AND(B515&gt;=ExFrom,B515&lt;=ExTo),0,IF(AND(L515&gt;Risk/2,H515&gt;DFactor,Results!F515&gt;Start,Results!C515&lt;=(Rounds-End),Results!F515&lt;=(Rounds-End)),ROUND(Stake*H515,0),0))</f>
        <v>0</v>
      </c>
      <c r="N515" s="368">
        <f>IFERROR(IF(Results!J515="",0,IF(Results!J515=2,M515*I515/J515,-M515)),0)</f>
        <v>0</v>
      </c>
    </row>
    <row r="516" spans="1:14" hidden="1" x14ac:dyDescent="0.25">
      <c r="A516" s="69">
        <f>Results!A516</f>
        <v>514</v>
      </c>
      <c r="B516" s="94" t="str">
        <f>Results!DA516</f>
        <v/>
      </c>
      <c r="C516" s="72" t="str">
        <f>Results!D516</f>
        <v/>
      </c>
      <c r="D516" s="72" t="str">
        <f>Results!G516</f>
        <v/>
      </c>
      <c r="E516" s="132" t="str">
        <f>Results!H516</f>
        <v/>
      </c>
      <c r="F516" s="132" t="str">
        <f>Results!I516</f>
        <v/>
      </c>
      <c r="G516" s="80" t="str">
        <f>Results!AX516</f>
        <v/>
      </c>
      <c r="H516" s="365" t="str">
        <f>Results!$AS516</f>
        <v/>
      </c>
      <c r="I516" s="366" t="str">
        <f>Results!BB516</f>
        <v/>
      </c>
      <c r="J516" s="367" t="str">
        <f>Results!BC516</f>
        <v/>
      </c>
      <c r="K516" s="365" t="str">
        <f>Results!$BG516</f>
        <v/>
      </c>
      <c r="L516" s="187">
        <f t="shared" ref="L516:L554" si="8">IFERROR((1+H516)*0.5*(H516*(I516+J516)/J516-1),0)</f>
        <v>0</v>
      </c>
      <c r="M516" s="83">
        <f>IF(AND(B516&gt;=ExFrom,B516&lt;=ExTo),0,IF(AND(L516&gt;Risk/2,H516&gt;DFactor,Results!F516&gt;Start,Results!C516&lt;=(Rounds-End),Results!F516&lt;=(Rounds-End)),ROUND(Stake*H516,0),0))</f>
        <v>0</v>
      </c>
      <c r="N516" s="368">
        <f>IFERROR(IF(Results!J516="",0,IF(Results!J516=2,M516*I516/J516,-M516)),0)</f>
        <v>0</v>
      </c>
    </row>
    <row r="517" spans="1:14" hidden="1" x14ac:dyDescent="0.25">
      <c r="A517" s="69">
        <f>Results!A517</f>
        <v>515</v>
      </c>
      <c r="B517" s="94" t="str">
        <f>Results!DA517</f>
        <v/>
      </c>
      <c r="C517" s="72" t="str">
        <f>Results!D517</f>
        <v/>
      </c>
      <c r="D517" s="72" t="str">
        <f>Results!G517</f>
        <v/>
      </c>
      <c r="E517" s="132" t="str">
        <f>Results!H517</f>
        <v/>
      </c>
      <c r="F517" s="132" t="str">
        <f>Results!I517</f>
        <v/>
      </c>
      <c r="G517" s="80" t="str">
        <f>Results!AX517</f>
        <v/>
      </c>
      <c r="H517" s="365" t="str">
        <f>Results!$AS517</f>
        <v/>
      </c>
      <c r="I517" s="366" t="str">
        <f>Results!BB517</f>
        <v/>
      </c>
      <c r="J517" s="367" t="str">
        <f>Results!BC517</f>
        <v/>
      </c>
      <c r="K517" s="365" t="str">
        <f>Results!$BG517</f>
        <v/>
      </c>
      <c r="L517" s="187">
        <f t="shared" si="8"/>
        <v>0</v>
      </c>
      <c r="M517" s="83">
        <f>IF(AND(B517&gt;=ExFrom,B517&lt;=ExTo),0,IF(AND(L517&gt;Risk/2,H517&gt;DFactor,Results!F517&gt;Start,Results!C517&lt;=(Rounds-End),Results!F517&lt;=(Rounds-End)),ROUND(Stake*H517,0),0))</f>
        <v>0</v>
      </c>
      <c r="N517" s="368">
        <f>IFERROR(IF(Results!J517="",0,IF(Results!J517=2,M517*I517/J517,-M517)),0)</f>
        <v>0</v>
      </c>
    </row>
    <row r="518" spans="1:14" hidden="1" x14ac:dyDescent="0.25">
      <c r="A518" s="69">
        <f>Results!A518</f>
        <v>516</v>
      </c>
      <c r="B518" s="94" t="str">
        <f>Results!DA518</f>
        <v/>
      </c>
      <c r="C518" s="72" t="str">
        <f>Results!D518</f>
        <v/>
      </c>
      <c r="D518" s="72" t="str">
        <f>Results!G518</f>
        <v/>
      </c>
      <c r="E518" s="132" t="str">
        <f>Results!H518</f>
        <v/>
      </c>
      <c r="F518" s="132" t="str">
        <f>Results!I518</f>
        <v/>
      </c>
      <c r="G518" s="80" t="str">
        <f>Results!AX518</f>
        <v/>
      </c>
      <c r="H518" s="365" t="str">
        <f>Results!$AS518</f>
        <v/>
      </c>
      <c r="I518" s="366" t="str">
        <f>Results!BB518</f>
        <v/>
      </c>
      <c r="J518" s="367" t="str">
        <f>Results!BC518</f>
        <v/>
      </c>
      <c r="K518" s="365" t="str">
        <f>Results!$BG518</f>
        <v/>
      </c>
      <c r="L518" s="187">
        <f t="shared" si="8"/>
        <v>0</v>
      </c>
      <c r="M518" s="83">
        <f>IF(AND(B518&gt;=ExFrom,B518&lt;=ExTo),0,IF(AND(L518&gt;Risk/2,H518&gt;DFactor,Results!F518&gt;Start,Results!C518&lt;=(Rounds-End),Results!F518&lt;=(Rounds-End)),ROUND(Stake*H518,0),0))</f>
        <v>0</v>
      </c>
      <c r="N518" s="368">
        <f>IFERROR(IF(Results!J518="",0,IF(Results!J518=2,M518*I518/J518,-M518)),0)</f>
        <v>0</v>
      </c>
    </row>
    <row r="519" spans="1:14" hidden="1" x14ac:dyDescent="0.25">
      <c r="A519" s="69">
        <f>Results!A519</f>
        <v>517</v>
      </c>
      <c r="B519" s="94" t="str">
        <f>Results!DA519</f>
        <v/>
      </c>
      <c r="C519" s="72" t="str">
        <f>Results!D519</f>
        <v/>
      </c>
      <c r="D519" s="72" t="str">
        <f>Results!G519</f>
        <v/>
      </c>
      <c r="E519" s="132" t="str">
        <f>Results!H519</f>
        <v/>
      </c>
      <c r="F519" s="132" t="str">
        <f>Results!I519</f>
        <v/>
      </c>
      <c r="G519" s="80" t="str">
        <f>Results!AX519</f>
        <v/>
      </c>
      <c r="H519" s="365" t="str">
        <f>Results!$AS519</f>
        <v/>
      </c>
      <c r="I519" s="366" t="str">
        <f>Results!BB519</f>
        <v/>
      </c>
      <c r="J519" s="367" t="str">
        <f>Results!BC519</f>
        <v/>
      </c>
      <c r="K519" s="365" t="str">
        <f>Results!$BG519</f>
        <v/>
      </c>
      <c r="L519" s="187">
        <f t="shared" si="8"/>
        <v>0</v>
      </c>
      <c r="M519" s="83">
        <f>IF(AND(B519&gt;=ExFrom,B519&lt;=ExTo),0,IF(AND(L519&gt;Risk/2,H519&gt;DFactor,Results!F519&gt;Start,Results!C519&lt;=(Rounds-End),Results!F519&lt;=(Rounds-End)),ROUND(Stake*H519,0),0))</f>
        <v>0</v>
      </c>
      <c r="N519" s="368">
        <f>IFERROR(IF(Results!J519="",0,IF(Results!J519=2,M519*I519/J519,-M519)),0)</f>
        <v>0</v>
      </c>
    </row>
    <row r="520" spans="1:14" hidden="1" x14ac:dyDescent="0.25">
      <c r="A520" s="69">
        <f>Results!A520</f>
        <v>518</v>
      </c>
      <c r="B520" s="94" t="str">
        <f>Results!DA520</f>
        <v/>
      </c>
      <c r="C520" s="72" t="str">
        <f>Results!D520</f>
        <v/>
      </c>
      <c r="D520" s="72" t="str">
        <f>Results!G520</f>
        <v/>
      </c>
      <c r="E520" s="132" t="str">
        <f>Results!H520</f>
        <v/>
      </c>
      <c r="F520" s="132" t="str">
        <f>Results!I520</f>
        <v/>
      </c>
      <c r="G520" s="80" t="str">
        <f>Results!AX520</f>
        <v/>
      </c>
      <c r="H520" s="365" t="str">
        <f>Results!$AS520</f>
        <v/>
      </c>
      <c r="I520" s="366" t="str">
        <f>Results!BB520</f>
        <v/>
      </c>
      <c r="J520" s="367" t="str">
        <f>Results!BC520</f>
        <v/>
      </c>
      <c r="K520" s="365" t="str">
        <f>Results!$BG520</f>
        <v/>
      </c>
      <c r="L520" s="187">
        <f t="shared" si="8"/>
        <v>0</v>
      </c>
      <c r="M520" s="83">
        <f>IF(AND(B520&gt;=ExFrom,B520&lt;=ExTo),0,IF(AND(L520&gt;Risk/2,H520&gt;DFactor,Results!F520&gt;Start,Results!C520&lt;=(Rounds-End),Results!F520&lt;=(Rounds-End)),ROUND(Stake*H520,0),0))</f>
        <v>0</v>
      </c>
      <c r="N520" s="368">
        <f>IFERROR(IF(Results!J520="",0,IF(Results!J520=2,M520*I520/J520,-M520)),0)</f>
        <v>0</v>
      </c>
    </row>
    <row r="521" spans="1:14" hidden="1" x14ac:dyDescent="0.25">
      <c r="A521" s="69">
        <f>Results!A521</f>
        <v>519</v>
      </c>
      <c r="B521" s="94" t="str">
        <f>Results!DA521</f>
        <v/>
      </c>
      <c r="C521" s="72" t="str">
        <f>Results!D521</f>
        <v/>
      </c>
      <c r="D521" s="72" t="str">
        <f>Results!G521</f>
        <v/>
      </c>
      <c r="E521" s="132" t="str">
        <f>Results!H521</f>
        <v/>
      </c>
      <c r="F521" s="132" t="str">
        <f>Results!I521</f>
        <v/>
      </c>
      <c r="G521" s="80" t="str">
        <f>Results!AX521</f>
        <v/>
      </c>
      <c r="H521" s="365" t="str">
        <f>Results!$AS521</f>
        <v/>
      </c>
      <c r="I521" s="366" t="str">
        <f>Results!BB521</f>
        <v/>
      </c>
      <c r="J521" s="367" t="str">
        <f>Results!BC521</f>
        <v/>
      </c>
      <c r="K521" s="365" t="str">
        <f>Results!$BG521</f>
        <v/>
      </c>
      <c r="L521" s="187">
        <f t="shared" si="8"/>
        <v>0</v>
      </c>
      <c r="M521" s="83">
        <f>IF(AND(B521&gt;=ExFrom,B521&lt;=ExTo),0,IF(AND(L521&gt;Risk/2,H521&gt;DFactor,Results!F521&gt;Start,Results!C521&lt;=(Rounds-End),Results!F521&lt;=(Rounds-End)),ROUND(Stake*H521,0),0))</f>
        <v>0</v>
      </c>
      <c r="N521" s="368">
        <f>IFERROR(IF(Results!J521="",0,IF(Results!J521=2,M521*I521/J521,-M521)),0)</f>
        <v>0</v>
      </c>
    </row>
    <row r="522" spans="1:14" hidden="1" x14ac:dyDescent="0.25">
      <c r="A522" s="69">
        <f>Results!A522</f>
        <v>520</v>
      </c>
      <c r="B522" s="94" t="str">
        <f>Results!DA522</f>
        <v/>
      </c>
      <c r="C522" s="72" t="str">
        <f>Results!D522</f>
        <v/>
      </c>
      <c r="D522" s="72" t="str">
        <f>Results!G522</f>
        <v/>
      </c>
      <c r="E522" s="132" t="str">
        <f>Results!H522</f>
        <v/>
      </c>
      <c r="F522" s="132" t="str">
        <f>Results!I522</f>
        <v/>
      </c>
      <c r="G522" s="80" t="str">
        <f>Results!AX522</f>
        <v/>
      </c>
      <c r="H522" s="365" t="str">
        <f>Results!$AS522</f>
        <v/>
      </c>
      <c r="I522" s="366" t="str">
        <f>Results!BB522</f>
        <v/>
      </c>
      <c r="J522" s="367" t="str">
        <f>Results!BC522</f>
        <v/>
      </c>
      <c r="K522" s="365" t="str">
        <f>Results!$BG522</f>
        <v/>
      </c>
      <c r="L522" s="187">
        <f t="shared" si="8"/>
        <v>0</v>
      </c>
      <c r="M522" s="83">
        <f>IF(AND(B522&gt;=ExFrom,B522&lt;=ExTo),0,IF(AND(L522&gt;Risk/2,H522&gt;DFactor,Results!F522&gt;Start,Results!C522&lt;=(Rounds-End),Results!F522&lt;=(Rounds-End)),ROUND(Stake*H522,0),0))</f>
        <v>0</v>
      </c>
      <c r="N522" s="368">
        <f>IFERROR(IF(Results!J522="",0,IF(Results!J522=2,M522*I522/J522,-M522)),0)</f>
        <v>0</v>
      </c>
    </row>
    <row r="523" spans="1:14" hidden="1" x14ac:dyDescent="0.25">
      <c r="A523" s="69">
        <f>Results!A523</f>
        <v>521</v>
      </c>
      <c r="B523" s="94" t="str">
        <f>Results!DA523</f>
        <v/>
      </c>
      <c r="C523" s="72" t="str">
        <f>Results!D523</f>
        <v/>
      </c>
      <c r="D523" s="72" t="str">
        <f>Results!G523</f>
        <v/>
      </c>
      <c r="E523" s="132" t="str">
        <f>Results!H523</f>
        <v/>
      </c>
      <c r="F523" s="132" t="str">
        <f>Results!I523</f>
        <v/>
      </c>
      <c r="G523" s="80" t="str">
        <f>Results!AX523</f>
        <v/>
      </c>
      <c r="H523" s="365" t="str">
        <f>Results!$AS523</f>
        <v/>
      </c>
      <c r="I523" s="366" t="str">
        <f>Results!BB523</f>
        <v/>
      </c>
      <c r="J523" s="367" t="str">
        <f>Results!BC523</f>
        <v/>
      </c>
      <c r="K523" s="365" t="str">
        <f>Results!$BG523</f>
        <v/>
      </c>
      <c r="L523" s="187">
        <f t="shared" si="8"/>
        <v>0</v>
      </c>
      <c r="M523" s="83">
        <f>IF(AND(B523&gt;=ExFrom,B523&lt;=ExTo),0,IF(AND(L523&gt;Risk/2,H523&gt;DFactor,Results!F523&gt;Start,Results!C523&lt;=(Rounds-End),Results!F523&lt;=(Rounds-End)),ROUND(Stake*H523,0),0))</f>
        <v>0</v>
      </c>
      <c r="N523" s="368">
        <f>IFERROR(IF(Results!J523="",0,IF(Results!J523=2,M523*I523/J523,-M523)),0)</f>
        <v>0</v>
      </c>
    </row>
    <row r="524" spans="1:14" hidden="1" x14ac:dyDescent="0.25">
      <c r="A524" s="69">
        <f>Results!A524</f>
        <v>522</v>
      </c>
      <c r="B524" s="94" t="str">
        <f>Results!DA524</f>
        <v/>
      </c>
      <c r="C524" s="72" t="str">
        <f>Results!D524</f>
        <v/>
      </c>
      <c r="D524" s="72" t="str">
        <f>Results!G524</f>
        <v/>
      </c>
      <c r="E524" s="132" t="str">
        <f>Results!H524</f>
        <v/>
      </c>
      <c r="F524" s="132" t="str">
        <f>Results!I524</f>
        <v/>
      </c>
      <c r="G524" s="80" t="str">
        <f>Results!AX524</f>
        <v/>
      </c>
      <c r="H524" s="365" t="str">
        <f>Results!$AS524</f>
        <v/>
      </c>
      <c r="I524" s="366" t="str">
        <f>Results!BB524</f>
        <v/>
      </c>
      <c r="J524" s="367" t="str">
        <f>Results!BC524</f>
        <v/>
      </c>
      <c r="K524" s="365" t="str">
        <f>Results!$BG524</f>
        <v/>
      </c>
      <c r="L524" s="187">
        <f t="shared" si="8"/>
        <v>0</v>
      </c>
      <c r="M524" s="83">
        <f>IF(AND(B524&gt;=ExFrom,B524&lt;=ExTo),0,IF(AND(L524&gt;Risk/2,H524&gt;DFactor,Results!F524&gt;Start,Results!C524&lt;=(Rounds-End),Results!F524&lt;=(Rounds-End)),ROUND(Stake*H524,0),0))</f>
        <v>0</v>
      </c>
      <c r="N524" s="368">
        <f>IFERROR(IF(Results!J524="",0,IF(Results!J524=2,M524*I524/J524,-M524)),0)</f>
        <v>0</v>
      </c>
    </row>
    <row r="525" spans="1:14" hidden="1" x14ac:dyDescent="0.25">
      <c r="A525" s="69">
        <f>Results!A525</f>
        <v>523</v>
      </c>
      <c r="B525" s="94" t="str">
        <f>Results!DA525</f>
        <v/>
      </c>
      <c r="C525" s="72" t="str">
        <f>Results!D525</f>
        <v/>
      </c>
      <c r="D525" s="72" t="str">
        <f>Results!G525</f>
        <v/>
      </c>
      <c r="E525" s="132" t="str">
        <f>Results!H525</f>
        <v/>
      </c>
      <c r="F525" s="132" t="str">
        <f>Results!I525</f>
        <v/>
      </c>
      <c r="G525" s="80" t="str">
        <f>Results!AX525</f>
        <v/>
      </c>
      <c r="H525" s="365" t="str">
        <f>Results!$AS525</f>
        <v/>
      </c>
      <c r="I525" s="366" t="str">
        <f>Results!BB525</f>
        <v/>
      </c>
      <c r="J525" s="367" t="str">
        <f>Results!BC525</f>
        <v/>
      </c>
      <c r="K525" s="365" t="str">
        <f>Results!$BG525</f>
        <v/>
      </c>
      <c r="L525" s="187">
        <f t="shared" si="8"/>
        <v>0</v>
      </c>
      <c r="M525" s="83">
        <f>IF(AND(B525&gt;=ExFrom,B525&lt;=ExTo),0,IF(AND(L525&gt;Risk/2,H525&gt;DFactor,Results!F525&gt;Start,Results!C525&lt;=(Rounds-End),Results!F525&lt;=(Rounds-End)),ROUND(Stake*H525,0),0))</f>
        <v>0</v>
      </c>
      <c r="N525" s="368">
        <f>IFERROR(IF(Results!J525="",0,IF(Results!J525=2,M525*I525/J525,-M525)),0)</f>
        <v>0</v>
      </c>
    </row>
    <row r="526" spans="1:14" hidden="1" x14ac:dyDescent="0.25">
      <c r="A526" s="69">
        <f>Results!A526</f>
        <v>524</v>
      </c>
      <c r="B526" s="94" t="str">
        <f>Results!DA526</f>
        <v/>
      </c>
      <c r="C526" s="72" t="str">
        <f>Results!D526</f>
        <v/>
      </c>
      <c r="D526" s="72" t="str">
        <f>Results!G526</f>
        <v/>
      </c>
      <c r="E526" s="132" t="str">
        <f>Results!H526</f>
        <v/>
      </c>
      <c r="F526" s="132" t="str">
        <f>Results!I526</f>
        <v/>
      </c>
      <c r="G526" s="80" t="str">
        <f>Results!AX526</f>
        <v/>
      </c>
      <c r="H526" s="365" t="str">
        <f>Results!$AS526</f>
        <v/>
      </c>
      <c r="I526" s="366" t="str">
        <f>Results!BB526</f>
        <v/>
      </c>
      <c r="J526" s="367" t="str">
        <f>Results!BC526</f>
        <v/>
      </c>
      <c r="K526" s="365" t="str">
        <f>Results!$BG526</f>
        <v/>
      </c>
      <c r="L526" s="187">
        <f t="shared" si="8"/>
        <v>0</v>
      </c>
      <c r="M526" s="83">
        <f>IF(AND(B526&gt;=ExFrom,B526&lt;=ExTo),0,IF(AND(L526&gt;Risk/2,H526&gt;DFactor,Results!F526&gt;Start,Results!C526&lt;=(Rounds-End),Results!F526&lt;=(Rounds-End)),ROUND(Stake*H526,0),0))</f>
        <v>0</v>
      </c>
      <c r="N526" s="368">
        <f>IFERROR(IF(Results!J526="",0,IF(Results!J526=2,M526*I526/J526,-M526)),0)</f>
        <v>0</v>
      </c>
    </row>
    <row r="527" spans="1:14" hidden="1" x14ac:dyDescent="0.25">
      <c r="A527" s="69">
        <f>Results!A527</f>
        <v>525</v>
      </c>
      <c r="B527" s="94" t="str">
        <f>Results!DA527</f>
        <v/>
      </c>
      <c r="C527" s="72" t="str">
        <f>Results!D527</f>
        <v/>
      </c>
      <c r="D527" s="72" t="str">
        <f>Results!G527</f>
        <v/>
      </c>
      <c r="E527" s="132" t="str">
        <f>Results!H527</f>
        <v/>
      </c>
      <c r="F527" s="132" t="str">
        <f>Results!I527</f>
        <v/>
      </c>
      <c r="G527" s="80" t="str">
        <f>Results!AX527</f>
        <v/>
      </c>
      <c r="H527" s="365" t="str">
        <f>Results!$AS527</f>
        <v/>
      </c>
      <c r="I527" s="366" t="str">
        <f>Results!BB527</f>
        <v/>
      </c>
      <c r="J527" s="367" t="str">
        <f>Results!BC527</f>
        <v/>
      </c>
      <c r="K527" s="365" t="str">
        <f>Results!$BG527</f>
        <v/>
      </c>
      <c r="L527" s="187">
        <f t="shared" si="8"/>
        <v>0</v>
      </c>
      <c r="M527" s="83">
        <f>IF(AND(B527&gt;=ExFrom,B527&lt;=ExTo),0,IF(AND(L527&gt;Risk/2,H527&gt;DFactor,Results!F527&gt;Start,Results!C527&lt;=(Rounds-End),Results!F527&lt;=(Rounds-End)),ROUND(Stake*H527,0),0))</f>
        <v>0</v>
      </c>
      <c r="N527" s="368">
        <f>IFERROR(IF(Results!J527="",0,IF(Results!J527=2,M527*I527/J527,-M527)),0)</f>
        <v>0</v>
      </c>
    </row>
    <row r="528" spans="1:14" hidden="1" x14ac:dyDescent="0.25">
      <c r="A528" s="69">
        <f>Results!A528</f>
        <v>526</v>
      </c>
      <c r="B528" s="94" t="str">
        <f>Results!DA528</f>
        <v/>
      </c>
      <c r="C528" s="72" t="str">
        <f>Results!D528</f>
        <v/>
      </c>
      <c r="D528" s="72" t="str">
        <f>Results!G528</f>
        <v/>
      </c>
      <c r="E528" s="132" t="str">
        <f>Results!H528</f>
        <v/>
      </c>
      <c r="F528" s="132" t="str">
        <f>Results!I528</f>
        <v/>
      </c>
      <c r="G528" s="80" t="str">
        <f>Results!AX528</f>
        <v/>
      </c>
      <c r="H528" s="365" t="str">
        <f>Results!$AS528</f>
        <v/>
      </c>
      <c r="I528" s="366" t="str">
        <f>Results!BB528</f>
        <v/>
      </c>
      <c r="J528" s="367" t="str">
        <f>Results!BC528</f>
        <v/>
      </c>
      <c r="K528" s="365" t="str">
        <f>Results!$BG528</f>
        <v/>
      </c>
      <c r="L528" s="187">
        <f t="shared" si="8"/>
        <v>0</v>
      </c>
      <c r="M528" s="83">
        <f>IF(AND(B528&gt;=ExFrom,B528&lt;=ExTo),0,IF(AND(L528&gt;Risk/2,H528&gt;DFactor,Results!F528&gt;Start,Results!C528&lt;=(Rounds-End),Results!F528&lt;=(Rounds-End)),ROUND(Stake*H528,0),0))</f>
        <v>0</v>
      </c>
      <c r="N528" s="368">
        <f>IFERROR(IF(Results!J528="",0,IF(Results!J528=2,M528*I528/J528,-M528)),0)</f>
        <v>0</v>
      </c>
    </row>
    <row r="529" spans="1:14" hidden="1" x14ac:dyDescent="0.25">
      <c r="A529" s="69">
        <f>Results!A529</f>
        <v>527</v>
      </c>
      <c r="B529" s="94" t="str">
        <f>Results!DA529</f>
        <v/>
      </c>
      <c r="C529" s="72" t="str">
        <f>Results!D529</f>
        <v/>
      </c>
      <c r="D529" s="72" t="str">
        <f>Results!G529</f>
        <v/>
      </c>
      <c r="E529" s="132" t="str">
        <f>Results!H529</f>
        <v/>
      </c>
      <c r="F529" s="132" t="str">
        <f>Results!I529</f>
        <v/>
      </c>
      <c r="G529" s="80" t="str">
        <f>Results!AX529</f>
        <v/>
      </c>
      <c r="H529" s="365" t="str">
        <f>Results!$AS529</f>
        <v/>
      </c>
      <c r="I529" s="366" t="str">
        <f>Results!BB529</f>
        <v/>
      </c>
      <c r="J529" s="367" t="str">
        <f>Results!BC529</f>
        <v/>
      </c>
      <c r="K529" s="365" t="str">
        <f>Results!$BG529</f>
        <v/>
      </c>
      <c r="L529" s="187">
        <f t="shared" si="8"/>
        <v>0</v>
      </c>
      <c r="M529" s="83">
        <f>IF(AND(B529&gt;=ExFrom,B529&lt;=ExTo),0,IF(AND(L529&gt;Risk/2,H529&gt;DFactor,Results!F529&gt;Start,Results!C529&lt;=(Rounds-End),Results!F529&lt;=(Rounds-End)),ROUND(Stake*H529,0),0))</f>
        <v>0</v>
      </c>
      <c r="N529" s="368">
        <f>IFERROR(IF(Results!J529="",0,IF(Results!J529=2,M529*I529/J529,-M529)),0)</f>
        <v>0</v>
      </c>
    </row>
    <row r="530" spans="1:14" hidden="1" x14ac:dyDescent="0.25">
      <c r="A530" s="69">
        <f>Results!A530</f>
        <v>528</v>
      </c>
      <c r="B530" s="94" t="str">
        <f>Results!DA530</f>
        <v/>
      </c>
      <c r="C530" s="72" t="str">
        <f>Results!D530</f>
        <v/>
      </c>
      <c r="D530" s="72" t="str">
        <f>Results!G530</f>
        <v/>
      </c>
      <c r="E530" s="132" t="str">
        <f>Results!H530</f>
        <v/>
      </c>
      <c r="F530" s="132" t="str">
        <f>Results!I530</f>
        <v/>
      </c>
      <c r="G530" s="80" t="str">
        <f>Results!AX530</f>
        <v/>
      </c>
      <c r="H530" s="365" t="str">
        <f>Results!$AS530</f>
        <v/>
      </c>
      <c r="I530" s="366" t="str">
        <f>Results!BB530</f>
        <v/>
      </c>
      <c r="J530" s="367" t="str">
        <f>Results!BC530</f>
        <v/>
      </c>
      <c r="K530" s="365" t="str">
        <f>Results!$BG530</f>
        <v/>
      </c>
      <c r="L530" s="187">
        <f t="shared" si="8"/>
        <v>0</v>
      </c>
      <c r="M530" s="83">
        <f>IF(AND(B530&gt;=ExFrom,B530&lt;=ExTo),0,IF(AND(L530&gt;Risk/2,H530&gt;DFactor,Results!F530&gt;Start,Results!C530&lt;=(Rounds-End),Results!F530&lt;=(Rounds-End)),ROUND(Stake*H530,0),0))</f>
        <v>0</v>
      </c>
      <c r="N530" s="368">
        <f>IFERROR(IF(Results!J530="",0,IF(Results!J530=2,M530*I530/J530,-M530)),0)</f>
        <v>0</v>
      </c>
    </row>
    <row r="531" spans="1:14" hidden="1" x14ac:dyDescent="0.25">
      <c r="A531" s="69">
        <f>Results!A531</f>
        <v>529</v>
      </c>
      <c r="B531" s="94" t="str">
        <f>Results!DA531</f>
        <v/>
      </c>
      <c r="C531" s="72" t="str">
        <f>Results!D531</f>
        <v/>
      </c>
      <c r="D531" s="72" t="str">
        <f>Results!G531</f>
        <v/>
      </c>
      <c r="E531" s="132" t="str">
        <f>Results!H531</f>
        <v/>
      </c>
      <c r="F531" s="132" t="str">
        <f>Results!I531</f>
        <v/>
      </c>
      <c r="G531" s="80" t="str">
        <f>Results!AX531</f>
        <v/>
      </c>
      <c r="H531" s="365" t="str">
        <f>Results!$AS531</f>
        <v/>
      </c>
      <c r="I531" s="366" t="str">
        <f>Results!BB531</f>
        <v/>
      </c>
      <c r="J531" s="367" t="str">
        <f>Results!BC531</f>
        <v/>
      </c>
      <c r="K531" s="365" t="str">
        <f>Results!$BG531</f>
        <v/>
      </c>
      <c r="L531" s="187">
        <f t="shared" si="8"/>
        <v>0</v>
      </c>
      <c r="M531" s="83">
        <f>IF(AND(B531&gt;=ExFrom,B531&lt;=ExTo),0,IF(AND(L531&gt;Risk/2,H531&gt;DFactor,Results!F531&gt;Start,Results!C531&lt;=(Rounds-End),Results!F531&lt;=(Rounds-End)),ROUND(Stake*H531,0),0))</f>
        <v>0</v>
      </c>
      <c r="N531" s="368">
        <f>IFERROR(IF(Results!J531="",0,IF(Results!J531=2,M531*I531/J531,-M531)),0)</f>
        <v>0</v>
      </c>
    </row>
    <row r="532" spans="1:14" hidden="1" x14ac:dyDescent="0.25">
      <c r="A532" s="69">
        <f>Results!A532</f>
        <v>530</v>
      </c>
      <c r="B532" s="94" t="str">
        <f>Results!DA532</f>
        <v/>
      </c>
      <c r="C532" s="72" t="str">
        <f>Results!D532</f>
        <v/>
      </c>
      <c r="D532" s="72" t="str">
        <f>Results!G532</f>
        <v/>
      </c>
      <c r="E532" s="132" t="str">
        <f>Results!H532</f>
        <v/>
      </c>
      <c r="F532" s="132" t="str">
        <f>Results!I532</f>
        <v/>
      </c>
      <c r="G532" s="80" t="str">
        <f>Results!AX532</f>
        <v/>
      </c>
      <c r="H532" s="365" t="str">
        <f>Results!$AS532</f>
        <v/>
      </c>
      <c r="I532" s="366" t="str">
        <f>Results!BB532</f>
        <v/>
      </c>
      <c r="J532" s="367" t="str">
        <f>Results!BC532</f>
        <v/>
      </c>
      <c r="K532" s="365" t="str">
        <f>Results!$BG532</f>
        <v/>
      </c>
      <c r="L532" s="187">
        <f t="shared" si="8"/>
        <v>0</v>
      </c>
      <c r="M532" s="83">
        <f>IF(AND(B532&gt;=ExFrom,B532&lt;=ExTo),0,IF(AND(L532&gt;Risk/2,H532&gt;DFactor,Results!F532&gt;Start,Results!C532&lt;=(Rounds-End),Results!F532&lt;=(Rounds-End)),ROUND(Stake*H532,0),0))</f>
        <v>0</v>
      </c>
      <c r="N532" s="368">
        <f>IFERROR(IF(Results!J532="",0,IF(Results!J532=2,M532*I532/J532,-M532)),0)</f>
        <v>0</v>
      </c>
    </row>
    <row r="533" spans="1:14" hidden="1" x14ac:dyDescent="0.25">
      <c r="A533" s="69">
        <f>Results!A533</f>
        <v>531</v>
      </c>
      <c r="B533" s="94" t="str">
        <f>Results!DA533</f>
        <v/>
      </c>
      <c r="C533" s="72" t="str">
        <f>Results!D533</f>
        <v/>
      </c>
      <c r="D533" s="72" t="str">
        <f>Results!G533</f>
        <v/>
      </c>
      <c r="E533" s="132" t="str">
        <f>Results!H533</f>
        <v/>
      </c>
      <c r="F533" s="132" t="str">
        <f>Results!I533</f>
        <v/>
      </c>
      <c r="G533" s="80" t="str">
        <f>Results!AX533</f>
        <v/>
      </c>
      <c r="H533" s="365" t="str">
        <f>Results!$AS533</f>
        <v/>
      </c>
      <c r="I533" s="366" t="str">
        <f>Results!BB533</f>
        <v/>
      </c>
      <c r="J533" s="367" t="str">
        <f>Results!BC533</f>
        <v/>
      </c>
      <c r="K533" s="365" t="str">
        <f>Results!$BG533</f>
        <v/>
      </c>
      <c r="L533" s="187">
        <f t="shared" si="8"/>
        <v>0</v>
      </c>
      <c r="M533" s="83">
        <f>IF(AND(B533&gt;=ExFrom,B533&lt;=ExTo),0,IF(AND(L533&gt;Risk/2,H533&gt;DFactor,Results!F533&gt;Start,Results!C533&lt;=(Rounds-End),Results!F533&lt;=(Rounds-End)),ROUND(Stake*H533,0),0))</f>
        <v>0</v>
      </c>
      <c r="N533" s="368">
        <f>IFERROR(IF(Results!J533="",0,IF(Results!J533=2,M533*I533/J533,-M533)),0)</f>
        <v>0</v>
      </c>
    </row>
    <row r="534" spans="1:14" hidden="1" x14ac:dyDescent="0.25">
      <c r="A534" s="69">
        <f>Results!A534</f>
        <v>532</v>
      </c>
      <c r="B534" s="94" t="str">
        <f>Results!DA534</f>
        <v/>
      </c>
      <c r="C534" s="72" t="str">
        <f>Results!D534</f>
        <v/>
      </c>
      <c r="D534" s="72" t="str">
        <f>Results!G534</f>
        <v/>
      </c>
      <c r="E534" s="132" t="str">
        <f>Results!H534</f>
        <v/>
      </c>
      <c r="F534" s="132" t="str">
        <f>Results!I534</f>
        <v/>
      </c>
      <c r="G534" s="80" t="str">
        <f>Results!AX534</f>
        <v/>
      </c>
      <c r="H534" s="365" t="str">
        <f>Results!$AS534</f>
        <v/>
      </c>
      <c r="I534" s="366" t="str">
        <f>Results!BB534</f>
        <v/>
      </c>
      <c r="J534" s="367" t="str">
        <f>Results!BC534</f>
        <v/>
      </c>
      <c r="K534" s="365" t="str">
        <f>Results!$BG534</f>
        <v/>
      </c>
      <c r="L534" s="187">
        <f t="shared" si="8"/>
        <v>0</v>
      </c>
      <c r="M534" s="83">
        <f>IF(AND(B534&gt;=ExFrom,B534&lt;=ExTo),0,IF(AND(L534&gt;Risk/2,H534&gt;DFactor,Results!F534&gt;Start,Results!C534&lt;=(Rounds-End),Results!F534&lt;=(Rounds-End)),ROUND(Stake*H534,0),0))</f>
        <v>0</v>
      </c>
      <c r="N534" s="368">
        <f>IFERROR(IF(Results!J534="",0,IF(Results!J534=2,M534*I534/J534,-M534)),0)</f>
        <v>0</v>
      </c>
    </row>
    <row r="535" spans="1:14" hidden="1" x14ac:dyDescent="0.25">
      <c r="A535" s="69">
        <f>Results!A535</f>
        <v>533</v>
      </c>
      <c r="B535" s="94" t="str">
        <f>Results!DA535</f>
        <v/>
      </c>
      <c r="C535" s="72" t="str">
        <f>Results!D535</f>
        <v/>
      </c>
      <c r="D535" s="72" t="str">
        <f>Results!G535</f>
        <v/>
      </c>
      <c r="E535" s="132" t="str">
        <f>Results!H535</f>
        <v/>
      </c>
      <c r="F535" s="132" t="str">
        <f>Results!I535</f>
        <v/>
      </c>
      <c r="G535" s="80" t="str">
        <f>Results!AX535</f>
        <v/>
      </c>
      <c r="H535" s="365" t="str">
        <f>Results!$AS535</f>
        <v/>
      </c>
      <c r="I535" s="366" t="str">
        <f>Results!BB535</f>
        <v/>
      </c>
      <c r="J535" s="367" t="str">
        <f>Results!BC535</f>
        <v/>
      </c>
      <c r="K535" s="365" t="str">
        <f>Results!$BG535</f>
        <v/>
      </c>
      <c r="L535" s="187">
        <f t="shared" si="8"/>
        <v>0</v>
      </c>
      <c r="M535" s="83">
        <f>IF(AND(B535&gt;=ExFrom,B535&lt;=ExTo),0,IF(AND(L535&gt;Risk/2,H535&gt;DFactor,Results!F535&gt;Start,Results!C535&lt;=(Rounds-End),Results!F535&lt;=(Rounds-End)),ROUND(Stake*H535,0),0))</f>
        <v>0</v>
      </c>
      <c r="N535" s="368">
        <f>IFERROR(IF(Results!J535="",0,IF(Results!J535=2,M535*I535/J535,-M535)),0)</f>
        <v>0</v>
      </c>
    </row>
    <row r="536" spans="1:14" hidden="1" x14ac:dyDescent="0.25">
      <c r="A536" s="69">
        <f>Results!A536</f>
        <v>534</v>
      </c>
      <c r="B536" s="94" t="str">
        <f>Results!DA536</f>
        <v/>
      </c>
      <c r="C536" s="72" t="str">
        <f>Results!D536</f>
        <v/>
      </c>
      <c r="D536" s="72" t="str">
        <f>Results!G536</f>
        <v/>
      </c>
      <c r="E536" s="132" t="str">
        <f>Results!H536</f>
        <v/>
      </c>
      <c r="F536" s="132" t="str">
        <f>Results!I536</f>
        <v/>
      </c>
      <c r="G536" s="80" t="str">
        <f>Results!AX536</f>
        <v/>
      </c>
      <c r="H536" s="365" t="str">
        <f>Results!$AS536</f>
        <v/>
      </c>
      <c r="I536" s="366" t="str">
        <f>Results!BB536</f>
        <v/>
      </c>
      <c r="J536" s="367" t="str">
        <f>Results!BC536</f>
        <v/>
      </c>
      <c r="K536" s="365" t="str">
        <f>Results!$BG536</f>
        <v/>
      </c>
      <c r="L536" s="187">
        <f t="shared" si="8"/>
        <v>0</v>
      </c>
      <c r="M536" s="83">
        <f>IF(AND(B536&gt;=ExFrom,B536&lt;=ExTo),0,IF(AND(L536&gt;Risk/2,H536&gt;DFactor,Results!F536&gt;Start,Results!C536&lt;=(Rounds-End),Results!F536&lt;=(Rounds-End)),ROUND(Stake*H536,0),0))</f>
        <v>0</v>
      </c>
      <c r="N536" s="368">
        <f>IFERROR(IF(Results!J536="",0,IF(Results!J536=2,M536*I536/J536,-M536)),0)</f>
        <v>0</v>
      </c>
    </row>
    <row r="537" spans="1:14" hidden="1" x14ac:dyDescent="0.25">
      <c r="A537" s="69">
        <f>Results!A537</f>
        <v>535</v>
      </c>
      <c r="B537" s="94" t="str">
        <f>Results!DA537</f>
        <v/>
      </c>
      <c r="C537" s="72" t="str">
        <f>Results!D537</f>
        <v/>
      </c>
      <c r="D537" s="72" t="str">
        <f>Results!G537</f>
        <v/>
      </c>
      <c r="E537" s="132" t="str">
        <f>Results!H537</f>
        <v/>
      </c>
      <c r="F537" s="132" t="str">
        <f>Results!I537</f>
        <v/>
      </c>
      <c r="G537" s="80" t="str">
        <f>Results!AX537</f>
        <v/>
      </c>
      <c r="H537" s="365" t="str">
        <f>Results!$AS537</f>
        <v/>
      </c>
      <c r="I537" s="366" t="str">
        <f>Results!BB537</f>
        <v/>
      </c>
      <c r="J537" s="367" t="str">
        <f>Results!BC537</f>
        <v/>
      </c>
      <c r="K537" s="365" t="str">
        <f>Results!$BG537</f>
        <v/>
      </c>
      <c r="L537" s="187">
        <f t="shared" si="8"/>
        <v>0</v>
      </c>
      <c r="M537" s="83">
        <f>IF(AND(B537&gt;=ExFrom,B537&lt;=ExTo),0,IF(AND(L537&gt;Risk/2,H537&gt;DFactor,Results!F537&gt;Start,Results!C537&lt;=(Rounds-End),Results!F537&lt;=(Rounds-End)),ROUND(Stake*H537,0),0))</f>
        <v>0</v>
      </c>
      <c r="N537" s="368">
        <f>IFERROR(IF(Results!J537="",0,IF(Results!J537=2,M537*I537/J537,-M537)),0)</f>
        <v>0</v>
      </c>
    </row>
    <row r="538" spans="1:14" hidden="1" x14ac:dyDescent="0.25">
      <c r="A538" s="69">
        <f>Results!A538</f>
        <v>536</v>
      </c>
      <c r="B538" s="94" t="str">
        <f>Results!DA538</f>
        <v/>
      </c>
      <c r="C538" s="72" t="str">
        <f>Results!D538</f>
        <v/>
      </c>
      <c r="D538" s="72" t="str">
        <f>Results!G538</f>
        <v/>
      </c>
      <c r="E538" s="132" t="str">
        <f>Results!H538</f>
        <v/>
      </c>
      <c r="F538" s="132" t="str">
        <f>Results!I538</f>
        <v/>
      </c>
      <c r="G538" s="80" t="str">
        <f>Results!AX538</f>
        <v/>
      </c>
      <c r="H538" s="365" t="str">
        <f>Results!$AS538</f>
        <v/>
      </c>
      <c r="I538" s="366" t="str">
        <f>Results!BB538</f>
        <v/>
      </c>
      <c r="J538" s="367" t="str">
        <f>Results!BC538</f>
        <v/>
      </c>
      <c r="K538" s="365" t="str">
        <f>Results!$BG538</f>
        <v/>
      </c>
      <c r="L538" s="187">
        <f t="shared" si="8"/>
        <v>0</v>
      </c>
      <c r="M538" s="83">
        <f>IF(AND(B538&gt;=ExFrom,B538&lt;=ExTo),0,IF(AND(L538&gt;Risk/2,H538&gt;DFactor,Results!F538&gt;Start,Results!C538&lt;=(Rounds-End),Results!F538&lt;=(Rounds-End)),ROUND(Stake*H538,0),0))</f>
        <v>0</v>
      </c>
      <c r="N538" s="368">
        <f>IFERROR(IF(Results!J538="",0,IF(Results!J538=2,M538*I538/J538,-M538)),0)</f>
        <v>0</v>
      </c>
    </row>
    <row r="539" spans="1:14" hidden="1" x14ac:dyDescent="0.25">
      <c r="A539" s="69">
        <f>Results!A539</f>
        <v>537</v>
      </c>
      <c r="B539" s="94" t="str">
        <f>Results!DA539</f>
        <v/>
      </c>
      <c r="C539" s="72" t="str">
        <f>Results!D539</f>
        <v/>
      </c>
      <c r="D539" s="72" t="str">
        <f>Results!G539</f>
        <v/>
      </c>
      <c r="E539" s="132" t="str">
        <f>Results!H539</f>
        <v/>
      </c>
      <c r="F539" s="132" t="str">
        <f>Results!I539</f>
        <v/>
      </c>
      <c r="G539" s="80" t="str">
        <f>Results!AX539</f>
        <v/>
      </c>
      <c r="H539" s="365" t="str">
        <f>Results!$AS539</f>
        <v/>
      </c>
      <c r="I539" s="366" t="str">
        <f>Results!BB539</f>
        <v/>
      </c>
      <c r="J539" s="367" t="str">
        <f>Results!BC539</f>
        <v/>
      </c>
      <c r="K539" s="365" t="str">
        <f>Results!$BG539</f>
        <v/>
      </c>
      <c r="L539" s="187">
        <f t="shared" si="8"/>
        <v>0</v>
      </c>
      <c r="M539" s="83">
        <f>IF(AND(B539&gt;=ExFrom,B539&lt;=ExTo),0,IF(AND(L539&gt;Risk/2,H539&gt;DFactor,Results!F539&gt;Start,Results!C539&lt;=(Rounds-End),Results!F539&lt;=(Rounds-End)),ROUND(Stake*H539,0),0))</f>
        <v>0</v>
      </c>
      <c r="N539" s="368">
        <f>IFERROR(IF(Results!J539="",0,IF(Results!J539=2,M539*I539/J539,-M539)),0)</f>
        <v>0</v>
      </c>
    </row>
    <row r="540" spans="1:14" hidden="1" x14ac:dyDescent="0.25">
      <c r="A540" s="69">
        <f>Results!A540</f>
        <v>538</v>
      </c>
      <c r="B540" s="94" t="str">
        <f>Results!DA540</f>
        <v/>
      </c>
      <c r="C540" s="72" t="str">
        <f>Results!D540</f>
        <v/>
      </c>
      <c r="D540" s="72" t="str">
        <f>Results!G540</f>
        <v/>
      </c>
      <c r="E540" s="132" t="str">
        <f>Results!H540</f>
        <v/>
      </c>
      <c r="F540" s="132" t="str">
        <f>Results!I540</f>
        <v/>
      </c>
      <c r="G540" s="80" t="str">
        <f>Results!AX540</f>
        <v/>
      </c>
      <c r="H540" s="365" t="str">
        <f>Results!$AS540</f>
        <v/>
      </c>
      <c r="I540" s="366" t="str">
        <f>Results!BB540</f>
        <v/>
      </c>
      <c r="J540" s="367" t="str">
        <f>Results!BC540</f>
        <v/>
      </c>
      <c r="K540" s="365" t="str">
        <f>Results!$BG540</f>
        <v/>
      </c>
      <c r="L540" s="187">
        <f t="shared" si="8"/>
        <v>0</v>
      </c>
      <c r="M540" s="83">
        <f>IF(AND(B540&gt;=ExFrom,B540&lt;=ExTo),0,IF(AND(L540&gt;Risk/2,H540&gt;DFactor,Results!F540&gt;Start,Results!C540&lt;=(Rounds-End),Results!F540&lt;=(Rounds-End)),ROUND(Stake*H540,0),0))</f>
        <v>0</v>
      </c>
      <c r="N540" s="368">
        <f>IFERROR(IF(Results!J540="",0,IF(Results!J540=2,M540*I540/J540,-M540)),0)</f>
        <v>0</v>
      </c>
    </row>
    <row r="541" spans="1:14" hidden="1" x14ac:dyDescent="0.25">
      <c r="A541" s="69">
        <f>Results!A541</f>
        <v>539</v>
      </c>
      <c r="B541" s="94" t="str">
        <f>Results!DA541</f>
        <v/>
      </c>
      <c r="C541" s="72" t="str">
        <f>Results!D541</f>
        <v/>
      </c>
      <c r="D541" s="72" t="str">
        <f>Results!G541</f>
        <v/>
      </c>
      <c r="E541" s="132" t="str">
        <f>Results!H541</f>
        <v/>
      </c>
      <c r="F541" s="132" t="str">
        <f>Results!I541</f>
        <v/>
      </c>
      <c r="G541" s="80" t="str">
        <f>Results!AX541</f>
        <v/>
      </c>
      <c r="H541" s="365" t="str">
        <f>Results!$AS541</f>
        <v/>
      </c>
      <c r="I541" s="366" t="str">
        <f>Results!BB541</f>
        <v/>
      </c>
      <c r="J541" s="367" t="str">
        <f>Results!BC541</f>
        <v/>
      </c>
      <c r="K541" s="365" t="str">
        <f>Results!$BG541</f>
        <v/>
      </c>
      <c r="L541" s="187">
        <f t="shared" si="8"/>
        <v>0</v>
      </c>
      <c r="M541" s="83">
        <f>IF(AND(B541&gt;=ExFrom,B541&lt;=ExTo),0,IF(AND(L541&gt;Risk/2,H541&gt;DFactor,Results!F541&gt;Start,Results!C541&lt;=(Rounds-End),Results!F541&lt;=(Rounds-End)),ROUND(Stake*H541,0),0))</f>
        <v>0</v>
      </c>
      <c r="N541" s="368">
        <f>IFERROR(IF(Results!J541="",0,IF(Results!J541=2,M541*I541/J541,-M541)),0)</f>
        <v>0</v>
      </c>
    </row>
    <row r="542" spans="1:14" hidden="1" x14ac:dyDescent="0.25">
      <c r="A542" s="69">
        <f>Results!A542</f>
        <v>540</v>
      </c>
      <c r="B542" s="94" t="str">
        <f>Results!DA542</f>
        <v/>
      </c>
      <c r="C542" s="72" t="str">
        <f>Results!D542</f>
        <v/>
      </c>
      <c r="D542" s="72" t="str">
        <f>Results!G542</f>
        <v/>
      </c>
      <c r="E542" s="132" t="str">
        <f>Results!H542</f>
        <v/>
      </c>
      <c r="F542" s="132" t="str">
        <f>Results!I542</f>
        <v/>
      </c>
      <c r="G542" s="80" t="str">
        <f>Results!AX542</f>
        <v/>
      </c>
      <c r="H542" s="365" t="str">
        <f>Results!$AS542</f>
        <v/>
      </c>
      <c r="I542" s="366" t="str">
        <f>Results!BB542</f>
        <v/>
      </c>
      <c r="J542" s="367" t="str">
        <f>Results!BC542</f>
        <v/>
      </c>
      <c r="K542" s="365" t="str">
        <f>Results!$BG542</f>
        <v/>
      </c>
      <c r="L542" s="187">
        <f t="shared" si="8"/>
        <v>0</v>
      </c>
      <c r="M542" s="83">
        <f>IF(AND(B542&gt;=ExFrom,B542&lt;=ExTo),0,IF(AND(L542&gt;Risk/2,H542&gt;DFactor,Results!F542&gt;Start,Results!C542&lt;=(Rounds-End),Results!F542&lt;=(Rounds-End)),ROUND(Stake*H542,0),0))</f>
        <v>0</v>
      </c>
      <c r="N542" s="368">
        <f>IFERROR(IF(Results!J542="",0,IF(Results!J542=2,M542*I542/J542,-M542)),0)</f>
        <v>0</v>
      </c>
    </row>
    <row r="543" spans="1:14" hidden="1" x14ac:dyDescent="0.25">
      <c r="A543" s="69">
        <f>Results!A543</f>
        <v>541</v>
      </c>
      <c r="B543" s="94" t="str">
        <f>Results!DA543</f>
        <v/>
      </c>
      <c r="C543" s="72" t="str">
        <f>Results!D543</f>
        <v/>
      </c>
      <c r="D543" s="72" t="str">
        <f>Results!G543</f>
        <v/>
      </c>
      <c r="E543" s="132" t="str">
        <f>Results!H543</f>
        <v/>
      </c>
      <c r="F543" s="132" t="str">
        <f>Results!I543</f>
        <v/>
      </c>
      <c r="G543" s="80" t="str">
        <f>Results!AX543</f>
        <v/>
      </c>
      <c r="H543" s="365" t="str">
        <f>Results!$AS543</f>
        <v/>
      </c>
      <c r="I543" s="366" t="str">
        <f>Results!BB543</f>
        <v/>
      </c>
      <c r="J543" s="367" t="str">
        <f>Results!BC543</f>
        <v/>
      </c>
      <c r="K543" s="365" t="str">
        <f>Results!$BG543</f>
        <v/>
      </c>
      <c r="L543" s="187">
        <f t="shared" si="8"/>
        <v>0</v>
      </c>
      <c r="M543" s="83">
        <f>IF(AND(B543&gt;=ExFrom,B543&lt;=ExTo),0,IF(AND(L543&gt;Risk/2,H543&gt;DFactor,Results!F543&gt;Start,Results!C543&lt;=(Rounds-End),Results!F543&lt;=(Rounds-End)),ROUND(Stake*H543,0),0))</f>
        <v>0</v>
      </c>
      <c r="N543" s="368">
        <f>IFERROR(IF(Results!J543="",0,IF(Results!J543=2,M543*I543/J543,-M543)),0)</f>
        <v>0</v>
      </c>
    </row>
    <row r="544" spans="1:14" hidden="1" x14ac:dyDescent="0.25">
      <c r="A544" s="69">
        <f>Results!A544</f>
        <v>542</v>
      </c>
      <c r="B544" s="94" t="str">
        <f>Results!DA544</f>
        <v/>
      </c>
      <c r="C544" s="72" t="str">
        <f>Results!D544</f>
        <v/>
      </c>
      <c r="D544" s="72" t="str">
        <f>Results!G544</f>
        <v/>
      </c>
      <c r="E544" s="132" t="str">
        <f>Results!H544</f>
        <v/>
      </c>
      <c r="F544" s="132" t="str">
        <f>Results!I544</f>
        <v/>
      </c>
      <c r="G544" s="80" t="str">
        <f>Results!AX544</f>
        <v/>
      </c>
      <c r="H544" s="365" t="str">
        <f>Results!$AS544</f>
        <v/>
      </c>
      <c r="I544" s="366" t="str">
        <f>Results!BB544</f>
        <v/>
      </c>
      <c r="J544" s="367" t="str">
        <f>Results!BC544</f>
        <v/>
      </c>
      <c r="K544" s="365" t="str">
        <f>Results!$BG544</f>
        <v/>
      </c>
      <c r="L544" s="187">
        <f t="shared" si="8"/>
        <v>0</v>
      </c>
      <c r="M544" s="83">
        <f>IF(AND(B544&gt;=ExFrom,B544&lt;=ExTo),0,IF(AND(L544&gt;Risk/2,H544&gt;DFactor,Results!F544&gt;Start,Results!C544&lt;=(Rounds-End),Results!F544&lt;=(Rounds-End)),ROUND(Stake*H544,0),0))</f>
        <v>0</v>
      </c>
      <c r="N544" s="368">
        <f>IFERROR(IF(Results!J544="",0,IF(Results!J544=2,M544*I544/J544,-M544)),0)</f>
        <v>0</v>
      </c>
    </row>
    <row r="545" spans="1:14" hidden="1" x14ac:dyDescent="0.25">
      <c r="A545" s="69">
        <f>Results!A545</f>
        <v>543</v>
      </c>
      <c r="B545" s="94" t="str">
        <f>Results!DA545</f>
        <v/>
      </c>
      <c r="C545" s="72" t="str">
        <f>Results!D545</f>
        <v/>
      </c>
      <c r="D545" s="72" t="str">
        <f>Results!G545</f>
        <v/>
      </c>
      <c r="E545" s="132" t="str">
        <f>Results!H545</f>
        <v/>
      </c>
      <c r="F545" s="132" t="str">
        <f>Results!I545</f>
        <v/>
      </c>
      <c r="G545" s="80" t="str">
        <f>Results!AX545</f>
        <v/>
      </c>
      <c r="H545" s="365" t="str">
        <f>Results!$AS545</f>
        <v/>
      </c>
      <c r="I545" s="366" t="str">
        <f>Results!BB545</f>
        <v/>
      </c>
      <c r="J545" s="367" t="str">
        <f>Results!BC545</f>
        <v/>
      </c>
      <c r="K545" s="365" t="str">
        <f>Results!$BG545</f>
        <v/>
      </c>
      <c r="L545" s="187">
        <f t="shared" si="8"/>
        <v>0</v>
      </c>
      <c r="M545" s="83">
        <f>IF(AND(B545&gt;=ExFrom,B545&lt;=ExTo),0,IF(AND(L545&gt;Risk/2,H545&gt;DFactor,Results!F545&gt;Start,Results!C545&lt;=(Rounds-End),Results!F545&lt;=(Rounds-End)),ROUND(Stake*H545,0),0))</f>
        <v>0</v>
      </c>
      <c r="N545" s="368">
        <f>IFERROR(IF(Results!J545="",0,IF(Results!J545=2,M545*I545/J545,-M545)),0)</f>
        <v>0</v>
      </c>
    </row>
    <row r="546" spans="1:14" hidden="1" x14ac:dyDescent="0.25">
      <c r="A546" s="69">
        <f>Results!A546</f>
        <v>544</v>
      </c>
      <c r="B546" s="94" t="str">
        <f>Results!DA546</f>
        <v/>
      </c>
      <c r="C546" s="72" t="str">
        <f>Results!D546</f>
        <v/>
      </c>
      <c r="D546" s="72" t="str">
        <f>Results!G546</f>
        <v/>
      </c>
      <c r="E546" s="132" t="str">
        <f>Results!H546</f>
        <v/>
      </c>
      <c r="F546" s="132" t="str">
        <f>Results!I546</f>
        <v/>
      </c>
      <c r="G546" s="80" t="str">
        <f>Results!AX546</f>
        <v/>
      </c>
      <c r="H546" s="365" t="str">
        <f>Results!$AS546</f>
        <v/>
      </c>
      <c r="I546" s="366" t="str">
        <f>Results!BB546</f>
        <v/>
      </c>
      <c r="J546" s="367" t="str">
        <f>Results!BC546</f>
        <v/>
      </c>
      <c r="K546" s="365" t="str">
        <f>Results!$BG546</f>
        <v/>
      </c>
      <c r="L546" s="187">
        <f t="shared" si="8"/>
        <v>0</v>
      </c>
      <c r="M546" s="83">
        <f>IF(AND(B546&gt;=ExFrom,B546&lt;=ExTo),0,IF(AND(L546&gt;Risk/2,H546&gt;DFactor,Results!F546&gt;Start,Results!C546&lt;=(Rounds-End),Results!F546&lt;=(Rounds-End)),ROUND(Stake*H546,0),0))</f>
        <v>0</v>
      </c>
      <c r="N546" s="368">
        <f>IFERROR(IF(Results!J546="",0,IF(Results!J546=2,M546*I546/J546,-M546)),0)</f>
        <v>0</v>
      </c>
    </row>
    <row r="547" spans="1:14" hidden="1" x14ac:dyDescent="0.25">
      <c r="A547" s="69">
        <f>Results!A547</f>
        <v>545</v>
      </c>
      <c r="B547" s="94" t="str">
        <f>Results!DA547</f>
        <v/>
      </c>
      <c r="C547" s="72" t="str">
        <f>Results!D547</f>
        <v/>
      </c>
      <c r="D547" s="72" t="str">
        <f>Results!G547</f>
        <v/>
      </c>
      <c r="E547" s="132" t="str">
        <f>Results!H547</f>
        <v/>
      </c>
      <c r="F547" s="132" t="str">
        <f>Results!I547</f>
        <v/>
      </c>
      <c r="G547" s="80" t="str">
        <f>Results!AX547</f>
        <v/>
      </c>
      <c r="H547" s="365" t="str">
        <f>Results!$AS547</f>
        <v/>
      </c>
      <c r="I547" s="366" t="str">
        <f>Results!BB547</f>
        <v/>
      </c>
      <c r="J547" s="367" t="str">
        <f>Results!BC547</f>
        <v/>
      </c>
      <c r="K547" s="365" t="str">
        <f>Results!$BG547</f>
        <v/>
      </c>
      <c r="L547" s="187">
        <f t="shared" si="8"/>
        <v>0</v>
      </c>
      <c r="M547" s="83">
        <f>IF(AND(B547&gt;=ExFrom,B547&lt;=ExTo),0,IF(AND(L547&gt;Risk/2,H547&gt;DFactor,Results!F547&gt;Start,Results!C547&lt;=(Rounds-End),Results!F547&lt;=(Rounds-End)),ROUND(Stake*H547,0),0))</f>
        <v>0</v>
      </c>
      <c r="N547" s="368">
        <f>IFERROR(IF(Results!J547="",0,IF(Results!J547=2,M547*I547/J547,-M547)),0)</f>
        <v>0</v>
      </c>
    </row>
    <row r="548" spans="1:14" hidden="1" x14ac:dyDescent="0.25">
      <c r="A548" s="69">
        <f>Results!A548</f>
        <v>546</v>
      </c>
      <c r="B548" s="94" t="str">
        <f>Results!DA548</f>
        <v/>
      </c>
      <c r="C548" s="72" t="str">
        <f>Results!D548</f>
        <v/>
      </c>
      <c r="D548" s="72" t="str">
        <f>Results!G548</f>
        <v/>
      </c>
      <c r="E548" s="132" t="str">
        <f>Results!H548</f>
        <v/>
      </c>
      <c r="F548" s="132" t="str">
        <f>Results!I548</f>
        <v/>
      </c>
      <c r="G548" s="80" t="str">
        <f>Results!AX548</f>
        <v/>
      </c>
      <c r="H548" s="365" t="str">
        <f>Results!$AS548</f>
        <v/>
      </c>
      <c r="I548" s="366" t="str">
        <f>Results!BB548</f>
        <v/>
      </c>
      <c r="J548" s="367" t="str">
        <f>Results!BC548</f>
        <v/>
      </c>
      <c r="K548" s="365" t="str">
        <f>Results!$BG548</f>
        <v/>
      </c>
      <c r="L548" s="187">
        <f t="shared" si="8"/>
        <v>0</v>
      </c>
      <c r="M548" s="83">
        <f>IF(AND(B548&gt;=ExFrom,B548&lt;=ExTo),0,IF(AND(L548&gt;Risk/2,H548&gt;DFactor,Results!F548&gt;Start,Results!C548&lt;=(Rounds-End),Results!F548&lt;=(Rounds-End)),ROUND(Stake*H548,0),0))</f>
        <v>0</v>
      </c>
      <c r="N548" s="368">
        <f>IFERROR(IF(Results!J548="",0,IF(Results!J548=2,M548*I548/J548,-M548)),0)</f>
        <v>0</v>
      </c>
    </row>
    <row r="549" spans="1:14" hidden="1" x14ac:dyDescent="0.25">
      <c r="A549" s="69">
        <f>Results!A549</f>
        <v>547</v>
      </c>
      <c r="B549" s="94" t="str">
        <f>Results!DA549</f>
        <v/>
      </c>
      <c r="C549" s="72" t="str">
        <f>Results!D549</f>
        <v/>
      </c>
      <c r="D549" s="72" t="str">
        <f>Results!G549</f>
        <v/>
      </c>
      <c r="E549" s="132" t="str">
        <f>Results!H549</f>
        <v/>
      </c>
      <c r="F549" s="132" t="str">
        <f>Results!I549</f>
        <v/>
      </c>
      <c r="G549" s="80" t="str">
        <f>Results!AX549</f>
        <v/>
      </c>
      <c r="H549" s="365" t="str">
        <f>Results!$AS549</f>
        <v/>
      </c>
      <c r="I549" s="366" t="str">
        <f>Results!BB549</f>
        <v/>
      </c>
      <c r="J549" s="367" t="str">
        <f>Results!BC549</f>
        <v/>
      </c>
      <c r="K549" s="365" t="str">
        <f>Results!$BG549</f>
        <v/>
      </c>
      <c r="L549" s="187">
        <f t="shared" si="8"/>
        <v>0</v>
      </c>
      <c r="M549" s="83">
        <f>IF(AND(B549&gt;=ExFrom,B549&lt;=ExTo),0,IF(AND(L549&gt;Risk/2,H549&gt;DFactor,Results!F549&gt;Start,Results!C549&lt;=(Rounds-End),Results!F549&lt;=(Rounds-End)),ROUND(Stake*H549,0),0))</f>
        <v>0</v>
      </c>
      <c r="N549" s="368">
        <f>IFERROR(IF(Results!J549="",0,IF(Results!J549=2,M549*I549/J549,-M549)),0)</f>
        <v>0</v>
      </c>
    </row>
    <row r="550" spans="1:14" hidden="1" x14ac:dyDescent="0.25">
      <c r="A550" s="69">
        <f>Results!A550</f>
        <v>548</v>
      </c>
      <c r="B550" s="94" t="str">
        <f>Results!DA550</f>
        <v/>
      </c>
      <c r="C550" s="72" t="str">
        <f>Results!D550</f>
        <v/>
      </c>
      <c r="D550" s="72" t="str">
        <f>Results!G550</f>
        <v/>
      </c>
      <c r="E550" s="132" t="str">
        <f>Results!H550</f>
        <v/>
      </c>
      <c r="F550" s="132" t="str">
        <f>Results!I550</f>
        <v/>
      </c>
      <c r="G550" s="80" t="str">
        <f>Results!AX550</f>
        <v/>
      </c>
      <c r="H550" s="365" t="str">
        <f>Results!$AS550</f>
        <v/>
      </c>
      <c r="I550" s="366" t="str">
        <f>Results!BB550</f>
        <v/>
      </c>
      <c r="J550" s="367" t="str">
        <f>Results!BC550</f>
        <v/>
      </c>
      <c r="K550" s="365" t="str">
        <f>Results!$BG550</f>
        <v/>
      </c>
      <c r="L550" s="187">
        <f t="shared" si="8"/>
        <v>0</v>
      </c>
      <c r="M550" s="83">
        <f>IF(AND(B550&gt;=ExFrom,B550&lt;=ExTo),0,IF(AND(L550&gt;Risk/2,H550&gt;DFactor,Results!F550&gt;Start,Results!C550&lt;=(Rounds-End),Results!F550&lt;=(Rounds-End)),ROUND(Stake*H550,0),0))</f>
        <v>0</v>
      </c>
      <c r="N550" s="368">
        <f>IFERROR(IF(Results!J550="",0,IF(Results!J550=2,M550*I550/J550,-M550)),0)</f>
        <v>0</v>
      </c>
    </row>
    <row r="551" spans="1:14" hidden="1" x14ac:dyDescent="0.25">
      <c r="A551" s="69">
        <f>Results!A551</f>
        <v>549</v>
      </c>
      <c r="B551" s="94" t="str">
        <f>Results!DA551</f>
        <v/>
      </c>
      <c r="C551" s="72" t="str">
        <f>Results!D551</f>
        <v/>
      </c>
      <c r="D551" s="72" t="str">
        <f>Results!G551</f>
        <v/>
      </c>
      <c r="E551" s="132" t="str">
        <f>Results!H551</f>
        <v/>
      </c>
      <c r="F551" s="132" t="str">
        <f>Results!I551</f>
        <v/>
      </c>
      <c r="G551" s="80" t="str">
        <f>Results!AX551</f>
        <v/>
      </c>
      <c r="H551" s="365" t="str">
        <f>Results!$AS551</f>
        <v/>
      </c>
      <c r="I551" s="366" t="str">
        <f>Results!BB551</f>
        <v/>
      </c>
      <c r="J551" s="367" t="str">
        <f>Results!BC551</f>
        <v/>
      </c>
      <c r="K551" s="365" t="str">
        <f>Results!$BG551</f>
        <v/>
      </c>
      <c r="L551" s="187">
        <f t="shared" si="8"/>
        <v>0</v>
      </c>
      <c r="M551" s="83">
        <f>IF(AND(B551&gt;=ExFrom,B551&lt;=ExTo),0,IF(AND(L551&gt;Risk/2,H551&gt;DFactor,Results!F551&gt;Start,Results!C551&lt;=(Rounds-End),Results!F551&lt;=(Rounds-End)),ROUND(Stake*H551,0),0))</f>
        <v>0</v>
      </c>
      <c r="N551" s="368">
        <f>IFERROR(IF(Results!J551="",0,IF(Results!J551=2,M551*I551/J551,-M551)),0)</f>
        <v>0</v>
      </c>
    </row>
    <row r="552" spans="1:14" hidden="1" x14ac:dyDescent="0.25">
      <c r="A552" s="69">
        <f>Results!A552</f>
        <v>550</v>
      </c>
      <c r="B552" s="94" t="str">
        <f>Results!DA552</f>
        <v/>
      </c>
      <c r="C552" s="72" t="str">
        <f>Results!D552</f>
        <v/>
      </c>
      <c r="D552" s="72" t="str">
        <f>Results!G552</f>
        <v/>
      </c>
      <c r="E552" s="132" t="str">
        <f>Results!H552</f>
        <v/>
      </c>
      <c r="F552" s="132" t="str">
        <f>Results!I552</f>
        <v/>
      </c>
      <c r="G552" s="80" t="str">
        <f>Results!AX552</f>
        <v/>
      </c>
      <c r="H552" s="365" t="str">
        <f>Results!$AS552</f>
        <v/>
      </c>
      <c r="I552" s="366" t="str">
        <f>Results!BB552</f>
        <v/>
      </c>
      <c r="J552" s="367" t="str">
        <f>Results!BC552</f>
        <v/>
      </c>
      <c r="K552" s="365" t="str">
        <f>Results!$BG552</f>
        <v/>
      </c>
      <c r="L552" s="187">
        <f t="shared" si="8"/>
        <v>0</v>
      </c>
      <c r="M552" s="83">
        <f>IF(AND(B552&gt;=ExFrom,B552&lt;=ExTo),0,IF(AND(L552&gt;Risk/2,H552&gt;DFactor,Results!F552&gt;Start,Results!C552&lt;=(Rounds-End),Results!F552&lt;=(Rounds-End)),ROUND(Stake*H552,0),0))</f>
        <v>0</v>
      </c>
      <c r="N552" s="368">
        <f>IFERROR(IF(Results!J552="",0,IF(Results!J552=2,M552*I552/J552,-M552)),0)</f>
        <v>0</v>
      </c>
    </row>
    <row r="553" spans="1:14" hidden="1" x14ac:dyDescent="0.25">
      <c r="A553" s="69">
        <f>Results!A553</f>
        <v>551</v>
      </c>
      <c r="B553" s="94" t="str">
        <f>Results!DA553</f>
        <v/>
      </c>
      <c r="C553" s="72" t="str">
        <f>Results!D553</f>
        <v/>
      </c>
      <c r="D553" s="72" t="str">
        <f>Results!G553</f>
        <v/>
      </c>
      <c r="E553" s="132" t="str">
        <f>Results!H553</f>
        <v/>
      </c>
      <c r="F553" s="132" t="str">
        <f>Results!I553</f>
        <v/>
      </c>
      <c r="G553" s="80" t="str">
        <f>Results!AX553</f>
        <v/>
      </c>
      <c r="H553" s="365" t="str">
        <f>Results!$AS553</f>
        <v/>
      </c>
      <c r="I553" s="366" t="str">
        <f>Results!BB553</f>
        <v/>
      </c>
      <c r="J553" s="367" t="str">
        <f>Results!BC553</f>
        <v/>
      </c>
      <c r="K553" s="365" t="str">
        <f>Results!$BG553</f>
        <v/>
      </c>
      <c r="L553" s="187">
        <f t="shared" si="8"/>
        <v>0</v>
      </c>
      <c r="M553" s="83">
        <f>IF(AND(B553&gt;=ExFrom,B553&lt;=ExTo),0,IF(AND(L553&gt;Risk/2,H553&gt;DFactor,Results!F553&gt;Start,Results!C553&lt;=(Rounds-End),Results!F553&lt;=(Rounds-End)),ROUND(Stake*H553,0),0))</f>
        <v>0</v>
      </c>
      <c r="N553" s="368">
        <f>IFERROR(IF(Results!J553="",0,IF(Results!J553=2,M553*I553/J553,-M553)),0)</f>
        <v>0</v>
      </c>
    </row>
    <row r="554" spans="1:14" hidden="1" x14ac:dyDescent="0.25">
      <c r="A554" s="69">
        <f>Results!A554</f>
        <v>552</v>
      </c>
      <c r="B554" s="94" t="str">
        <f>Results!DA554</f>
        <v/>
      </c>
      <c r="C554" s="72" t="str">
        <f>Results!D554</f>
        <v/>
      </c>
      <c r="D554" s="72" t="str">
        <f>Results!G554</f>
        <v/>
      </c>
      <c r="E554" s="132" t="str">
        <f>Results!H554</f>
        <v/>
      </c>
      <c r="F554" s="132" t="str">
        <f>Results!I554</f>
        <v/>
      </c>
      <c r="G554" s="80" t="str">
        <f>Results!AX554</f>
        <v/>
      </c>
      <c r="H554" s="365" t="str">
        <f>Results!$AS554</f>
        <v/>
      </c>
      <c r="I554" s="366" t="str">
        <f>Results!BB554</f>
        <v/>
      </c>
      <c r="J554" s="367" t="str">
        <f>Results!BC554</f>
        <v/>
      </c>
      <c r="K554" s="365" t="str">
        <f>Results!$BG554</f>
        <v/>
      </c>
      <c r="L554" s="187">
        <f t="shared" si="8"/>
        <v>0</v>
      </c>
      <c r="M554" s="83">
        <f>IF(AND(B554&gt;=ExFrom,B554&lt;=ExTo),0,IF(AND(L554&gt;Risk/2,H554&gt;DFactor,Results!F554&gt;Start,Results!C554&lt;=(Rounds-End),Results!F554&lt;=(Rounds-End)),ROUND(Stake*H554,0),0))</f>
        <v>0</v>
      </c>
      <c r="N554" s="368">
        <f>IFERROR(IF(Results!J554="",0,IF(Results!J554=2,M554*I554/J554,-M554)),0)</f>
        <v>0</v>
      </c>
    </row>
    <row r="555" spans="1:14" x14ac:dyDescent="0.25">
      <c r="A555" s="383"/>
      <c r="B555" s="384"/>
      <c r="C555" s="385"/>
      <c r="D555" s="385"/>
      <c r="E555" s="386"/>
      <c r="F555" s="388" t="s">
        <v>562</v>
      </c>
      <c r="G555" s="387"/>
      <c r="H555" s="380" t="s">
        <v>563</v>
      </c>
      <c r="K555" s="377" t="s">
        <v>122</v>
      </c>
      <c r="L555" s="414"/>
      <c r="M555" s="416" t="s">
        <v>564</v>
      </c>
      <c r="N555" s="415"/>
    </row>
    <row r="556" spans="1:14" x14ac:dyDescent="0.25">
      <c r="B556" s="103"/>
      <c r="E556" s="373">
        <f>COUNTIF(E3:E554,"&gt;-1")</f>
        <v>306</v>
      </c>
      <c r="F556" s="374">
        <f>Results!BJ555</f>
        <v>72</v>
      </c>
      <c r="G556" s="375">
        <f>IFERROR(F556/E556,"")</f>
        <v>0.23529411764705882</v>
      </c>
      <c r="H556" s="380">
        <f>IFERROR(AVERAGEIF(H3:H554,"&gt;0"),"")</f>
        <v>0.29684467459887692</v>
      </c>
      <c r="I556" s="376"/>
      <c r="J556" s="376"/>
      <c r="K556" s="377">
        <f>IFERROR(AVERAGEIF(K3:K554,"&gt;0"),"")</f>
        <v>0.26083208831360055</v>
      </c>
      <c r="L556" s="417">
        <f>IFERROR(N556/M556,"")</f>
        <v>0.24166666666666667</v>
      </c>
      <c r="M556" s="378">
        <f>IFERROR(COUNTIF(M3:M554,"&gt;0"),"")</f>
        <v>120</v>
      </c>
      <c r="N556" s="379">
        <f>IFERROR(COUNTIF(N3:N554,"&gt;0"),"")</f>
        <v>29</v>
      </c>
    </row>
  </sheetData>
  <sheetProtection sheet="1" objects="1" scenarios="1" autoFilter="0"/>
  <autoFilter ref="M2:M556" xr:uid="{00000000-0009-0000-0000-000012000000}">
    <filterColumn colId="0">
      <customFilters>
        <customFilter operator="notEqual" val=" "/>
      </customFilters>
    </filterColumn>
  </autoFilter>
  <mergeCells count="4">
    <mergeCell ref="E1:F1"/>
    <mergeCell ref="G1:H1"/>
    <mergeCell ref="I1:K1"/>
    <mergeCell ref="I2:J2"/>
  </mergeCells>
  <conditionalFormatting sqref="H3:H55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:L55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">
    <cfRule type="expression" dxfId="3" priority="10">
      <formula>$E3&lt;&gt;$F3</formula>
    </cfRule>
  </conditionalFormatting>
  <conditionalFormatting sqref="E4:E555">
    <cfRule type="expression" dxfId="2" priority="9">
      <formula>$E4&lt;&gt;$F4</formula>
    </cfRule>
  </conditionalFormatting>
  <conditionalFormatting sqref="F3">
    <cfRule type="expression" dxfId="1" priority="4">
      <formula>$E3&lt;&gt;$F3</formula>
    </cfRule>
  </conditionalFormatting>
  <conditionalFormatting sqref="F4:F554">
    <cfRule type="expression" dxfId="0" priority="3">
      <formula>$E4&lt;&gt;$F4</formula>
    </cfRule>
  </conditionalFormatting>
  <conditionalFormatting sqref="N1">
    <cfRule type="iconSet" priority="2">
      <iconSet iconSet="3Flags">
        <cfvo type="percent" val="0"/>
        <cfvo type="num" val="-0.5"/>
        <cfvo type="num" val="0" gte="0"/>
      </iconSet>
    </cfRule>
  </conditionalFormatting>
  <pageMargins left="0.70866141732283472" right="0.70866141732283472" top="0.55118110236220474" bottom="0.74803149606299213" header="0.31496062992125984" footer="0.31496062992125984"/>
  <pageSetup paperSize="9" scale="70" fitToHeight="0" orientation="landscape" r:id="rId1"/>
  <headerFooter>
    <oddHeader>&amp;C&amp;"-,Bold"&amp;16Draw Predictions</oddHeader>
    <oddFooter>&amp;L&amp;8Printed &amp;D &amp;T&amp;C&amp;8OddsPredictor&amp;R&amp;8Page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26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L29" sqref="L29"/>
    </sheetView>
  </sheetViews>
  <sheetFormatPr defaultColWidth="9.140625" defaultRowHeight="15" x14ac:dyDescent="0.25"/>
  <cols>
    <col min="1" max="1" width="10.7109375" style="25" customWidth="1"/>
    <col min="2" max="2" width="5.7109375" style="19" customWidth="1"/>
    <col min="3" max="3" width="30.7109375" style="15"/>
    <col min="4" max="4" width="10.7109375" style="15" customWidth="1"/>
    <col min="5" max="51" width="10.7109375" style="25" customWidth="1"/>
    <col min="52" max="52" width="9.140625" style="15" hidden="1" customWidth="1"/>
    <col min="53" max="53" width="10.7109375" style="25" hidden="1" customWidth="1"/>
    <col min="54" max="16384" width="9.140625" style="15"/>
  </cols>
  <sheetData>
    <row r="1" spans="1:53" s="19" customFormat="1" ht="20.100000000000001" customHeight="1" x14ac:dyDescent="0.25">
      <c r="A1" s="240" t="s">
        <v>525</v>
      </c>
      <c r="B1" s="16" t="s">
        <v>6</v>
      </c>
      <c r="C1" s="17" t="str">
        <f>League</f>
        <v>2. Bundesliga 2020-21</v>
      </c>
      <c r="D1" s="16" t="s">
        <v>524</v>
      </c>
      <c r="E1" s="18" t="s">
        <v>5</v>
      </c>
      <c r="F1" s="18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18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231">
        <v>24</v>
      </c>
      <c r="AD1" s="231">
        <v>25</v>
      </c>
      <c r="AE1" s="231">
        <v>26</v>
      </c>
      <c r="AF1" s="231">
        <v>27</v>
      </c>
      <c r="AG1" s="231">
        <v>28</v>
      </c>
      <c r="AH1" s="231">
        <v>29</v>
      </c>
      <c r="AI1" s="231">
        <v>30</v>
      </c>
      <c r="AJ1" s="231">
        <v>31</v>
      </c>
      <c r="AK1" s="231">
        <v>32</v>
      </c>
      <c r="AL1" s="231">
        <v>33</v>
      </c>
      <c r="AM1" s="231">
        <v>34</v>
      </c>
      <c r="AN1" s="231">
        <v>35</v>
      </c>
      <c r="AO1" s="231">
        <v>36</v>
      </c>
      <c r="AP1" s="231">
        <v>37</v>
      </c>
      <c r="AQ1" s="231">
        <v>38</v>
      </c>
      <c r="AR1" s="231">
        <v>39</v>
      </c>
      <c r="AS1" s="231">
        <v>40</v>
      </c>
      <c r="AT1" s="231">
        <v>41</v>
      </c>
      <c r="AU1" s="231">
        <v>42</v>
      </c>
      <c r="AV1" s="231">
        <v>43</v>
      </c>
      <c r="AW1" s="231">
        <v>44</v>
      </c>
      <c r="AX1" s="231">
        <v>45</v>
      </c>
      <c r="AY1" s="231">
        <v>46</v>
      </c>
      <c r="AZ1" s="306" t="s">
        <v>546</v>
      </c>
      <c r="BA1" s="363" t="s">
        <v>554</v>
      </c>
    </row>
    <row r="2" spans="1:53" ht="20.100000000000001" customHeight="1" x14ac:dyDescent="0.25">
      <c r="A2" s="253">
        <v>2420.2398986624016</v>
      </c>
      <c r="B2" s="20">
        <v>1</v>
      </c>
      <c r="C2" s="435" t="s">
        <v>598</v>
      </c>
      <c r="D2" s="225">
        <v>2414</v>
      </c>
      <c r="E2" s="24">
        <f>IFERROR(IF(Reset=0,$A2,D2+Adjust!E2),"")</f>
        <v>2414</v>
      </c>
      <c r="F2" s="224">
        <f>IFERROR(IF(F$1=Reset,$A2,IFERROR(E2+Adjust!F2+VLOOKUP(CONCATENATE("T",$B2,"G",F$1),Lookup1,2,FALSE)/2,E2+Adjust!F2+VLOOKUP(CONCATENATE("T",$B2,"G",F$1),Lookup2,2,FALSE)/2)),"")</f>
        <v>2418.2561213944218</v>
      </c>
      <c r="G2" s="224">
        <f>IFERROR(IF(G$1=Reset,$A2,IFERROR(F2+Adjust!G2+VLOOKUP(CONCATENATE("T",$B2,"G",G$1),Lookup1,2,FALSE)/2,F2+Adjust!G2+VLOOKUP(CONCATENATE("T",$B2,"G",G$1),Lookup2,2,FALSE)/2)),"")</f>
        <v>2417.899918077685</v>
      </c>
      <c r="H2" s="224">
        <f>IFERROR(IF(H$1=Reset,$A2,IFERROR(G2+Adjust!H2+VLOOKUP(CONCATENATE("T",$B2,"G",H$1),Lookup1,2,FALSE)/2,G2+Adjust!H2+VLOOKUP(CONCATENATE("T",$B2,"G",H$1),Lookup2,2,FALSE)/2)),"")</f>
        <v>2420.1148092974827</v>
      </c>
      <c r="I2" s="224">
        <f>IFERROR(IF(I$1=Reset,$A2,IFERROR(H2+Adjust!I2+VLOOKUP(CONCATENATE("T",$B2,"G",I$1),Lookup1,2,FALSE)/2,H2+Adjust!I2+VLOOKUP(CONCATENATE("T",$B2,"G",I$1),Lookup2,2,FALSE)/2)),"")</f>
        <v>2418.3544373128361</v>
      </c>
      <c r="J2" s="224">
        <f>IFERROR(IF(J$1=Reset,$A2,IFERROR(I2+Adjust!J2+VLOOKUP(CONCATENATE("T",$B2,"G",J$1),Lookup1,2,FALSE)/2,I2+Adjust!J2+VLOOKUP(CONCATENATE("T",$B2,"G",J$1),Lookup2,2,FALSE)/2)),"")</f>
        <v>2416.2826567055117</v>
      </c>
      <c r="K2" s="224">
        <f>IFERROR(IF(K$1=Reset,$A2,IFERROR(J2+Adjust!K2+VLOOKUP(CONCATENATE("T",$B2,"G",K$1),Lookup1,2,FALSE)/2,J2+Adjust!K2+VLOOKUP(CONCATENATE("T",$B2,"G",K$1),Lookup2,2,FALSE)/2)),"")</f>
        <v>2416.2566267805205</v>
      </c>
      <c r="L2" s="224">
        <f>IFERROR(IF(L$1=Reset,$A2,IFERROR(K2+Adjust!L2+VLOOKUP(CONCATENATE("T",$B2,"G",L$1),Lookup1,2,FALSE)/2,K2+Adjust!L2+VLOOKUP(CONCATENATE("T",$B2,"G",L$1),Lookup2,2,FALSE)/2)),"")</f>
        <v>2417.0931038301151</v>
      </c>
      <c r="M2" s="224">
        <f>IFERROR(IF(M$1=Reset,$A2,IFERROR(L2+Adjust!M2+VLOOKUP(CONCATENATE("T",$B2,"G",M$1),Lookup1,2,FALSE)/2,L2+Adjust!M2+VLOOKUP(CONCATENATE("T",$B2,"G",M$1),Lookup2,2,FALSE)/2)),"")</f>
        <v>2420.2398986624016</v>
      </c>
      <c r="N2" s="224">
        <f>IFERROR(IF(N$1=Reset,$A2,IFERROR(M2+Adjust!N2+VLOOKUP(CONCATENATE("T",$B2,"G",N$1),Lookup1,2,FALSE)/2,M2+Adjust!N2+VLOOKUP(CONCATENATE("T",$B2,"G",N$1),Lookup2,2,FALSE)/2)),"")</f>
        <v>2424.6267638860986</v>
      </c>
      <c r="O2" s="224">
        <f>IFERROR(IF(O$1=Reset,$A2,IFERROR(N2+Adjust!O2+VLOOKUP(CONCATENATE("T",$B2,"G",O$1),Lookup1,2,FALSE)/2,N2+Adjust!O2+VLOOKUP(CONCATENATE("T",$B2,"G",O$1),Lookup2,2,FALSE)/2)),"")</f>
        <v>2421.5621722204437</v>
      </c>
      <c r="P2" s="224">
        <f>IFERROR(IF(P$1=Reset,$A2,IFERROR(O2+Adjust!P2+VLOOKUP(CONCATENATE("T",$B2,"G",P$1),Lookup1,2,FALSE)/2,O2+Adjust!P2+VLOOKUP(CONCATENATE("T",$B2,"G",P$1),Lookup2,2,FALSE)/2)),"")</f>
        <v>2422.0973649206653</v>
      </c>
      <c r="Q2" s="224">
        <f>IFERROR(IF(Q$1=Reset,$A2,IFERROR(P2+Adjust!Q2+VLOOKUP(CONCATENATE("T",$B2,"G",Q$1),Lookup1,2,FALSE)/2,P2+Adjust!Q2+VLOOKUP(CONCATENATE("T",$B2,"G",Q$1),Lookup2,2,FALSE)/2)),"")</f>
        <v>2425.1585681048077</v>
      </c>
      <c r="R2" s="224">
        <f>IFERROR(IF(R$1=Reset,$A2,IFERROR(Q2+Adjust!R2+VLOOKUP(CONCATENATE("T",$B2,"G",R$1),Lookup1,2,FALSE)/2,Q2+Adjust!R2+VLOOKUP(CONCATENATE("T",$B2,"G",R$1),Lookup2,2,FALSE)/2)),"")</f>
        <v>2423.1937608050293</v>
      </c>
      <c r="S2" s="224">
        <f>IFERROR(IF(S$1=Reset,$A2,IFERROR(R2+Adjust!S2+VLOOKUP(CONCATENATE("T",$B2,"G",S$1),Lookup1,2,FALSE)/2,R2+Adjust!S2+VLOOKUP(CONCATENATE("T",$B2,"G",S$1),Lookup2,2,FALSE)/2)),"")</f>
        <v>2425.0454816115885</v>
      </c>
      <c r="T2" s="224">
        <f>IFERROR(IF(T$1=Reset,$A2,IFERROR(S2+Adjust!T2+VLOOKUP(CONCATENATE("T",$B2,"G",T$1),Lookup1,2,FALSE)/2,S2+Adjust!T2+VLOOKUP(CONCATENATE("T",$B2,"G",T$1),Lookup2,2,FALSE)/2)),"")</f>
        <v>2419.7769689760939</v>
      </c>
      <c r="U2" s="224">
        <f>IFERROR(IF(U$1=Reset,$A2,IFERROR(T2+Adjust!U2+VLOOKUP(CONCATENATE("T",$B2,"G",U$1),Lookup1,2,FALSE)/2,T2+Adjust!U2+VLOOKUP(CONCATENATE("T",$B2,"G",U$1),Lookup2,2,FALSE)/2)),"")</f>
        <v>2406.9831064284213</v>
      </c>
      <c r="V2" s="224">
        <f>IFERROR(IF(V$1=Reset,$A2,IFERROR(U2+Adjust!V2+VLOOKUP(CONCATENATE("T",$B2,"G",V$1),Lookup1,2,FALSE)/2,U2+Adjust!V2+VLOOKUP(CONCATENATE("T",$B2,"G",V$1),Lookup2,2,FALSE)/2)),"")</f>
        <v>2409.9549146707741</v>
      </c>
      <c r="W2" s="224">
        <f>IFERROR(IF(W$1=Reset,$A2,IFERROR(V2+Adjust!W2+VLOOKUP(CONCATENATE("T",$B2,"G",W$1),Lookup1,2,FALSE)/2,V2+Adjust!W2+VLOOKUP(CONCATENATE("T",$B2,"G",W$1),Lookup2,2,FALSE)/2)),"")</f>
        <v>2411.5194100763147</v>
      </c>
      <c r="X2" s="224">
        <f>IFERROR(IF(X$1=Reset,$A2,IFERROR(W2+Adjust!X2+VLOOKUP(CONCATENATE("T",$B2,"G",X$1),Lookup1,2,FALSE)/2,W2+Adjust!X2+VLOOKUP(CONCATENATE("T",$B2,"G",X$1),Lookup2,2,FALSE)/2)),"")</f>
        <v>2395.7306147236304</v>
      </c>
      <c r="Y2" s="224">
        <f>IFERROR(IF(Y$1=Reset,$A2,IFERROR(X2+Adjust!Y2+VLOOKUP(CONCATENATE("T",$B2,"G",Y$1),Lookup1,2,FALSE)/2,X2+Adjust!Y2+VLOOKUP(CONCATENATE("T",$B2,"G",Y$1),Lookup2,2,FALSE)/2)),"")</f>
        <v>2396.0157235038328</v>
      </c>
      <c r="Z2" s="224">
        <f>IFERROR(IF(Z$1=Reset,$A2,IFERROR(Y2+Adjust!Z2+VLOOKUP(CONCATENATE("T",$B2,"G",Z$1),Lookup1,2,FALSE)/2,Y2+Adjust!Z2+VLOOKUP(CONCATENATE("T",$B2,"G",Z$1),Lookup2,2,FALSE)/2)),"")</f>
        <v>2394.5350349608252</v>
      </c>
      <c r="AA2" s="224">
        <f>IFERROR(IF(AA$1=Reset,$A2,IFERROR(Z2+Adjust!AA2+VLOOKUP(CONCATENATE("T",$B2,"G",AA$1),Lookup1,2,FALSE)/2,Z2+Adjust!AA2+VLOOKUP(CONCATENATE("T",$B2,"G",AA$1),Lookup2,2,FALSE)/2)),"")</f>
        <v>2397.0873588136678</v>
      </c>
      <c r="AB2" s="224">
        <f>IFERROR(IF(AB$1=Reset,$A2,IFERROR(AA2+Adjust!AB2+VLOOKUP(CONCATENATE("T",$B2,"G",AB$1),Lookup1,2,FALSE)/2,AA2+Adjust!AB2+VLOOKUP(CONCATENATE("T",$B2,"G",AB$1),Lookup2,2,FALSE)/2)),"")</f>
        <v>2395.4040039090405</v>
      </c>
      <c r="AC2" s="224">
        <f>IFERROR(IF(AC$1=Reset,$A2,IFERROR(AB2+Adjust!AC2+VLOOKUP(CONCATENATE("T",$B2,"G",AC$1),Lookup1,2,FALSE)/2,AB2+Adjust!AC2+VLOOKUP(CONCATENATE("T",$B2,"G",AC$1),Lookup2,2,FALSE)/2)),"")</f>
        <v>2395.3162276025951</v>
      </c>
      <c r="AD2" s="224">
        <f>IFERROR(IF(AD$1=Reset,$A2,IFERROR(AC2+Adjust!AD2+VLOOKUP(CONCATENATE("T",$B2,"G",AD$1),Lookup1,2,FALSE)/2,AC2+Adjust!AD2+VLOOKUP(CONCATENATE("T",$B2,"G",AD$1),Lookup2,2,FALSE)/2)),"")</f>
        <v>2393.0774618647829</v>
      </c>
      <c r="AE2" s="224">
        <f>IFERROR(IF(AE$1=Reset,$A2,IFERROR(AD2+Adjust!AE2+VLOOKUP(CONCATENATE("T",$B2,"G",AE$1),Lookup1,2,FALSE)/2,AD2+Adjust!AE2+VLOOKUP(CONCATENATE("T",$B2,"G",AE$1),Lookup2,2,FALSE)/2)),"")</f>
        <v>2395.0177756942999</v>
      </c>
      <c r="AF2" s="224">
        <f>IFERROR(IF(AF$1=Reset,$A2,IFERROR(AE2+Adjust!AF2+VLOOKUP(CONCATENATE("T",$B2,"G",AF$1),Lookup1,2,FALSE)/2,AE2+Adjust!AF2+VLOOKUP(CONCATENATE("T",$B2,"G",AF$1),Lookup2,2,FALSE)/2)),"")</f>
        <v>2395.7303354682922</v>
      </c>
      <c r="AG2" s="224">
        <f>IFERROR(IF(AG$1=Reset,$A2,IFERROR(AF2+Adjust!AG2+VLOOKUP(CONCATENATE("T",$B2,"G",AG$1),Lookup1,2,FALSE)/2,AF2+Adjust!AG2+VLOOKUP(CONCATENATE("T",$B2,"G",AG$1),Lookup2,2,FALSE)/2)),"")</f>
        <v>2381.107004165141</v>
      </c>
      <c r="AH2" s="224">
        <f>IFERROR(IF(AH$1=Reset,$A2,IFERROR(AG2+Adjust!AH2+VLOOKUP(CONCATENATE("T",$B2,"G",AH$1),Lookup1,2,FALSE)/2,AG2+Adjust!AH2+VLOOKUP(CONCATENATE("T",$B2,"G",AH$1),Lookup2,2,FALSE)/2)),"")</f>
        <v>2372.323943873424</v>
      </c>
      <c r="AI2" s="224">
        <f>IFERROR(IF(AI$1=Reset,$A2,IFERROR(AH2+Adjust!AI2+VLOOKUP(CONCATENATE("T",$B2,"G",AI$1),Lookup1,2,FALSE)/2,AH2+Adjust!AI2+VLOOKUP(CONCATENATE("T",$B2,"G",AI$1),Lookup2,2,FALSE)/2)),"")</f>
        <v>2375.0996511636722</v>
      </c>
      <c r="AJ2" s="224">
        <f>IFERROR(IF(AJ$1=Reset,$A2,IFERROR(AI2+Adjust!AJ2+VLOOKUP(CONCATENATE("T",$B2,"G",AJ$1),Lookup1,2,FALSE)/2,AI2+Adjust!AJ2+VLOOKUP(CONCATENATE("T",$B2,"G",AJ$1),Lookup2,2,FALSE)/2)),"")</f>
        <v>2375.7578067761419</v>
      </c>
      <c r="AK2" s="224">
        <f>IFERROR(IF(AK$1=Reset,$A2,IFERROR(AJ2+Adjust!AK2+VLOOKUP(CONCATENATE("T",$B2,"G",AK$1),Lookup1,2,FALSE)/2,AJ2+Adjust!AK2+VLOOKUP(CONCATENATE("T",$B2,"G",AK$1),Lookup2,2,FALSE)/2)),"")</f>
        <v>2367.6642287960649</v>
      </c>
      <c r="AL2" s="224">
        <f>IFERROR(IF(AL$1=Reset,$A2,IFERROR(AK2+Adjust!AL2+VLOOKUP(CONCATENATE("T",$B2,"G",AL$1),Lookup1,2,FALSE)/2,AK2+Adjust!AL2+VLOOKUP(CONCATENATE("T",$B2,"G",AL$1),Lookup2,2,FALSE)/2)),"")</f>
        <v>2365.8299660064499</v>
      </c>
      <c r="AM2" s="224">
        <f>IFERROR(IF(AM$1=Reset,$A2,IFERROR(AL2+Adjust!AM2+VLOOKUP(CONCATENATE("T",$B2,"G",AM$1),Lookup1,2,FALSE)/2,AL2+Adjust!AM2+VLOOKUP(CONCATENATE("T",$B2,"G",AM$1),Lookup2,2,FALSE)/2)),"")</f>
        <v>2368.1654573320848</v>
      </c>
      <c r="AN2" s="224" t="str">
        <f>IFERROR(IF(AN$1=Reset,$A2,IFERROR(AM2+Adjust!AN2+VLOOKUP(CONCATENATE("T",$B2,"G",AN$1),Lookup1,2,FALSE)/2,AM2+Adjust!AN2+VLOOKUP(CONCATENATE("T",$B2,"G",AN$1),Lookup2,2,FALSE)/2)),"")</f>
        <v/>
      </c>
      <c r="AO2" s="224" t="str">
        <f>IFERROR(IF(AO$1=Reset,$A2,IFERROR(AN2+Adjust!AO2+VLOOKUP(CONCATENATE("T",$B2,"G",AO$1),Lookup1,2,FALSE)/2,AN2+Adjust!AO2+VLOOKUP(CONCATENATE("T",$B2,"G",AO$1),Lookup2,2,FALSE)/2)),"")</f>
        <v/>
      </c>
      <c r="AP2" s="224" t="str">
        <f>IFERROR(IF(AP$1=Reset,$A2,IFERROR(AO2+Adjust!AP2+VLOOKUP(CONCATENATE("T",$B2,"G",AP$1),Lookup1,2,FALSE)/2,AO2+Adjust!AP2+VLOOKUP(CONCATENATE("T",$B2,"G",AP$1),Lookup2,2,FALSE)/2)),"")</f>
        <v/>
      </c>
      <c r="AQ2" s="224" t="str">
        <f>IFERROR(IF(AQ$1=Reset,$A2,IFERROR(AP2+Adjust!AQ2+VLOOKUP(CONCATENATE("T",$B2,"G",AQ$1),Lookup1,2,FALSE)/2,AP2+Adjust!AQ2+VLOOKUP(CONCATENATE("T",$B2,"G",AQ$1),Lookup2,2,FALSE)/2)),"")</f>
        <v/>
      </c>
      <c r="AR2" s="224" t="str">
        <f>IFERROR(IF(AR$1=Reset,$A2,IFERROR(AQ2+Adjust!AR2+VLOOKUP(CONCATENATE("T",$B2,"G",AR$1),Lookup1,2,FALSE)/2,AQ2+Adjust!AR2+VLOOKUP(CONCATENATE("T",$B2,"G",AR$1),Lookup2,2,FALSE)/2)),"")</f>
        <v/>
      </c>
      <c r="AS2" s="224" t="str">
        <f>IFERROR(IF(AS$1=Reset,$A2,IFERROR(AR2+Adjust!AS2+VLOOKUP(CONCATENATE("T",$B2,"G",AS$1),Lookup1,2,FALSE)/2,AR2+Adjust!AS2+VLOOKUP(CONCATENATE("T",$B2,"G",AS$1),Lookup2,2,FALSE)/2)),"")</f>
        <v/>
      </c>
      <c r="AT2" s="224" t="str">
        <f>IFERROR(IF(AT$1=Reset,$A2,IFERROR(AS2+Adjust!AT2+VLOOKUP(CONCATENATE("T",$B2,"G",AT$1),Lookup1,2,FALSE)/2,AS2+Adjust!AT2+VLOOKUP(CONCATENATE("T",$B2,"G",AT$1),Lookup2,2,FALSE)/2)),"")</f>
        <v/>
      </c>
      <c r="AU2" s="224" t="str">
        <f>IFERROR(IF(AU$1=Reset,$A2,IFERROR(AT2+Adjust!AU2+VLOOKUP(CONCATENATE("T",$B2,"G",AU$1),Lookup1,2,FALSE)/2,AT2+Adjust!AU2+VLOOKUP(CONCATENATE("T",$B2,"G",AU$1),Lookup2,2,FALSE)/2)),"")</f>
        <v/>
      </c>
      <c r="AV2" s="224" t="str">
        <f>IFERROR(IF(AV$1=Reset,$A2,IFERROR(AU2+Adjust!AV2+VLOOKUP(CONCATENATE("T",$B2,"G",AV$1),Lookup1,2,FALSE)/2,AU2+Adjust!AV2+VLOOKUP(CONCATENATE("T",$B2,"G",AV$1),Lookup2,2,FALSE)/2)),"")</f>
        <v/>
      </c>
      <c r="AW2" s="224" t="str">
        <f>IFERROR(IF(AW$1=Reset,$A2,IFERROR(AV2+Adjust!AW2+VLOOKUP(CONCATENATE("T",$B2,"G",AW$1),Lookup1,2,FALSE)/2,AV2+Adjust!AW2+VLOOKUP(CONCATENATE("T",$B2,"G",AW$1),Lookup2,2,FALSE)/2)),"")</f>
        <v/>
      </c>
      <c r="AX2" s="224" t="str">
        <f>IFERROR(IF(AX$1=Reset,$A2,IFERROR(AW2+Adjust!AX2+VLOOKUP(CONCATENATE("T",$B2,"G",AX$1),Lookup1,2,FALSE)/2,AW2+Adjust!AX2+VLOOKUP(CONCATENATE("T",$B2,"G",AX$1),Lookup2,2,FALSE)/2)),"")</f>
        <v/>
      </c>
      <c r="AY2" s="224" t="str">
        <f>IFERROR(IF(AY$1=Reset,$A2,IFERROR(AX2+Adjust!AY2+VLOOKUP(CONCATENATE("T",$B2,"G",AY$1),Lookup1,2,FALSE)/2,AX2+Adjust!AY2+VLOOKUP(CONCATENATE("T",$B2,"G",AY$1),Lookup2,2,FALSE)/2)),"")</f>
        <v/>
      </c>
      <c r="AZ2" s="307">
        <f>COUNT(F2:AY2)</f>
        <v>34</v>
      </c>
      <c r="BA2" s="224">
        <f t="shared" ref="BA2:BA25" si="0">VLOOKUP(B2,Team,4+AZ2,FALSE)</f>
        <v>2368.1654573320848</v>
      </c>
    </row>
    <row r="3" spans="1:53" ht="20.100000000000001" customHeight="1" x14ac:dyDescent="0.25">
      <c r="A3" s="253">
        <v>2446.7801276080208</v>
      </c>
      <c r="B3" s="20">
        <v>2</v>
      </c>
      <c r="C3" s="370" t="s">
        <v>591</v>
      </c>
      <c r="D3" s="225">
        <v>2425</v>
      </c>
      <c r="E3" s="24">
        <f>IFERROR(IF(Reset=0,$A3,D3+Adjust!E3),"")</f>
        <v>2425</v>
      </c>
      <c r="F3" s="224">
        <f>IFERROR(IF(F$1=Reset,$A3,IFERROR(E3+Adjust!F3+VLOOKUP(CONCATENATE("T",$B3,"G",F$1),Lookup1,2,FALSE)/2,E3+Adjust!F3+VLOOKUP(CONCATENATE("T",$B3,"G",F$1),Lookup2,2,FALSE)/2)),"")</f>
        <v>2424.6246762369069</v>
      </c>
      <c r="G3" s="224">
        <f>IFERROR(IF(G$1=Reset,$A3,IFERROR(F3+Adjust!G3+VLOOKUP(CONCATENATE("T",$B3,"G",G$1),Lookup1,2,FALSE)/2,F3+Adjust!G3+VLOOKUP(CONCATENATE("T",$B3,"G",G$1),Lookup2,2,FALSE)/2)),"")</f>
        <v>2427.3443954338236</v>
      </c>
      <c r="H3" s="224">
        <f>IFERROR(IF(H$1=Reset,$A3,IFERROR(G3+Adjust!H3+VLOOKUP(CONCATENATE("T",$B3,"G",H$1),Lookup1,2,FALSE)/2,G3+Adjust!H3+VLOOKUP(CONCATENATE("T",$B3,"G",H$1),Lookup2,2,FALSE)/2)),"")</f>
        <v>2427.1981040430837</v>
      </c>
      <c r="I3" s="224">
        <f>IFERROR(IF(I$1=Reset,$A3,IFERROR(H3+Adjust!I3+VLOOKUP(CONCATENATE("T",$B3,"G",I$1),Lookup1,2,FALSE)/2,H3+Adjust!I3+VLOOKUP(CONCATENATE("T",$B3,"G",I$1),Lookup2,2,FALSE)/2)),"")</f>
        <v>2424.9224602872932</v>
      </c>
      <c r="J3" s="224">
        <f>IFERROR(IF(J$1=Reset,$A3,IFERROR(I3+Adjust!J3+VLOOKUP(CONCATENATE("T",$B3,"G",J$1),Lookup1,2,FALSE)/2,I3+Adjust!J3+VLOOKUP(CONCATENATE("T",$B3,"G",J$1),Lookup2,2,FALSE)/2)),"")</f>
        <v>2426.9942408946176</v>
      </c>
      <c r="K3" s="224">
        <f>IFERROR(IF(K$1=Reset,$A3,IFERROR(J3+Adjust!K3+VLOOKUP(CONCATENATE("T",$B3,"G",K$1),Lookup1,2,FALSE)/2,J3+Adjust!K3+VLOOKUP(CONCATENATE("T",$B3,"G",K$1),Lookup2,2,FALSE)/2)),"")</f>
        <v>2446.1165572566938</v>
      </c>
      <c r="L3" s="224">
        <f>IFERROR(IF(L$1=Reset,$A3,IFERROR(K3+Adjust!L3+VLOOKUP(CONCATENATE("T",$B3,"G",L$1),Lookup1,2,FALSE)/2,K3+Adjust!L3+VLOOKUP(CONCATENATE("T",$B3,"G",L$1),Lookup2,2,FALSE)/2)),"")</f>
        <v>2443.4337362681308</v>
      </c>
      <c r="M3" s="224">
        <f>IFERROR(IF(M$1=Reset,$A3,IFERROR(L3+Adjust!M3+VLOOKUP(CONCATENATE("T",$B3,"G",M$1),Lookup1,2,FALSE)/2,L3+Adjust!M3+VLOOKUP(CONCATENATE("T",$B3,"G",M$1),Lookup2,2,FALSE)/2)),"")</f>
        <v>2446.7801276080208</v>
      </c>
      <c r="N3" s="224">
        <f>IFERROR(IF(N$1=Reset,$A3,IFERROR(M3+Adjust!N3+VLOOKUP(CONCATENATE("T",$B3,"G",N$1),Lookup1,2,FALSE)/2,M3+Adjust!N3+VLOOKUP(CONCATENATE("T",$B3,"G",N$1),Lookup2,2,FALSE)/2)),"")</f>
        <v>2450.2436857130328</v>
      </c>
      <c r="O3" s="224">
        <f>IFERROR(IF(O$1=Reset,$A3,IFERROR(N3+Adjust!O3+VLOOKUP(CONCATENATE("T",$B3,"G",O$1),Lookup1,2,FALSE)/2,N3+Adjust!O3+VLOOKUP(CONCATENATE("T",$B3,"G",O$1),Lookup2,2,FALSE)/2)),"")</f>
        <v>2447.9173388455465</v>
      </c>
      <c r="P3" s="224">
        <f>IFERROR(IF(P$1=Reset,$A3,IFERROR(O3+Adjust!P3+VLOOKUP(CONCATENATE("T",$B3,"G",P$1),Lookup1,2,FALSE)/2,O3+Adjust!P3+VLOOKUP(CONCATENATE("T",$B3,"G",P$1),Lookup2,2,FALSE)/2)),"")</f>
        <v>2451.057590656349</v>
      </c>
      <c r="Q3" s="224">
        <f>IFERROR(IF(Q$1=Reset,$A3,IFERROR(P3+Adjust!Q3+VLOOKUP(CONCATENATE("T",$B3,"G",Q$1),Lookup1,2,FALSE)/2,P3+Adjust!Q3+VLOOKUP(CONCATENATE("T",$B3,"G",Q$1),Lookup2,2,FALSE)/2)),"")</f>
        <v>2448.8947390584203</v>
      </c>
      <c r="R3" s="224">
        <f>IFERROR(IF(R$1=Reset,$A3,IFERROR(Q3+Adjust!R3+VLOOKUP(CONCATENATE("T",$B3,"G",R$1),Lookup1,2,FALSE)/2,Q3+Adjust!R3+VLOOKUP(CONCATENATE("T",$B3,"G",R$1),Lookup2,2,FALSE)/2)),"")</f>
        <v>2452.1387896744322</v>
      </c>
      <c r="S3" s="224">
        <f>IFERROR(IF(S$1=Reset,$A3,IFERROR(R3+Adjust!S3+VLOOKUP(CONCATENATE("T",$B3,"G",S$1),Lookup1,2,FALSE)/2,R3+Adjust!S3+VLOOKUP(CONCATENATE("T",$B3,"G",S$1),Lookup2,2,FALSE)/2)),"")</f>
        <v>2454.5060971513381</v>
      </c>
      <c r="T3" s="224">
        <f>IFERROR(IF(T$1=Reset,$A3,IFERROR(S3+Adjust!T3+VLOOKUP(CONCATENATE("T",$B3,"G",T$1),Lookup1,2,FALSE)/2,S3+Adjust!T3+VLOOKUP(CONCATENATE("T",$B3,"G",T$1),Lookup2,2,FALSE)/2)),"")</f>
        <v>2463.4589053892942</v>
      </c>
      <c r="U3" s="224">
        <f>IFERROR(IF(U$1=Reset,$A3,IFERROR(T3+Adjust!U3+VLOOKUP(CONCATENATE("T",$B3,"G",U$1),Lookup1,2,FALSE)/2,T3+Adjust!U3+VLOOKUP(CONCATENATE("T",$B3,"G",U$1),Lookup2,2,FALSE)/2)),"")</f>
        <v>2468.2105123152919</v>
      </c>
      <c r="V3" s="224">
        <f>IFERROR(IF(V$1=Reset,$A3,IFERROR(U3+Adjust!V3+VLOOKUP(CONCATENATE("T",$B3,"G",V$1),Lookup1,2,FALSE)/2,U3+Adjust!V3+VLOOKUP(CONCATENATE("T",$B3,"G",V$1),Lookup2,2,FALSE)/2)),"")</f>
        <v>2468.197530960219</v>
      </c>
      <c r="W3" s="224">
        <f>IFERROR(IF(W$1=Reset,$A3,IFERROR(V3+Adjust!W3+VLOOKUP(CONCATENATE("T",$B3,"G",W$1),Lookup1,2,FALSE)/2,V3+Adjust!W3+VLOOKUP(CONCATENATE("T",$B3,"G",W$1),Lookup2,2,FALSE)/2)),"")</f>
        <v>2476.8996378676907</v>
      </c>
      <c r="X3" s="224">
        <f>IFERROR(IF(X$1=Reset,$A3,IFERROR(W3+Adjust!X3+VLOOKUP(CONCATENATE("T",$B3,"G",X$1),Lookup1,2,FALSE)/2,W3+Adjust!X3+VLOOKUP(CONCATENATE("T",$B3,"G",X$1),Lookup2,2,FALSE)/2)),"")</f>
        <v>2474.2351291933255</v>
      </c>
      <c r="Y3" s="224">
        <f>IFERROR(IF(Y$1=Reset,$A3,IFERROR(X3+Adjust!Y3+VLOOKUP(CONCATENATE("T",$B3,"G",Y$1),Lookup1,2,FALSE)/2,X3+Adjust!Y3+VLOOKUP(CONCATENATE("T",$B3,"G",Y$1),Lookup2,2,FALSE)/2)),"")</f>
        <v>2480.612470438065</v>
      </c>
      <c r="Z3" s="224">
        <f>IFERROR(IF(Z$1=Reset,$A3,IFERROR(Y3+Adjust!Z3+VLOOKUP(CONCATENATE("T",$B3,"G",Z$1),Lookup1,2,FALSE)/2,Y3+Adjust!Z3+VLOOKUP(CONCATENATE("T",$B3,"G",Z$1),Lookup2,2,FALSE)/2)),"")</f>
        <v>2487.6892050006445</v>
      </c>
      <c r="AA3" s="224">
        <f>IFERROR(IF(AA$1=Reset,$A3,IFERROR(Z3+Adjust!AA3+VLOOKUP(CONCATENATE("T",$B3,"G",AA$1),Lookup1,2,FALSE)/2,Z3+Adjust!AA3+VLOOKUP(CONCATENATE("T",$B3,"G",AA$1),Lookup2,2,FALSE)/2)),"")</f>
        <v>2485.1368811478019</v>
      </c>
      <c r="AB3" s="224">
        <f>IFERROR(IF(AB$1=Reset,$A3,IFERROR(AA3+Adjust!AB3+VLOOKUP(CONCATENATE("T",$B3,"G",AB$1),Lookup1,2,FALSE)/2,AA3+Adjust!AB3+VLOOKUP(CONCATENATE("T",$B3,"G",AB$1),Lookup2,2,FALSE)/2)),"")</f>
        <v>2487.1206452527094</v>
      </c>
      <c r="AC3" s="224">
        <f>IFERROR(IF(AC$1=Reset,$A3,IFERROR(AB3+Adjust!AC3+VLOOKUP(CONCATENATE("T",$B3,"G",AC$1),Lookup1,2,FALSE)/2,AB3+Adjust!AC3+VLOOKUP(CONCATENATE("T",$B3,"G",AC$1),Lookup2,2,FALSE)/2)),"")</f>
        <v>2489.6206452527094</v>
      </c>
      <c r="AD3" s="224">
        <f>IFERROR(IF(AD$1=Reset,$A3,IFERROR(AC3+Adjust!AD3+VLOOKUP(CONCATENATE("T",$B3,"G",AD$1),Lookup1,2,FALSE)/2,AC3+Adjust!AD3+VLOOKUP(CONCATENATE("T",$B3,"G",AD$1),Lookup2,2,FALSE)/2)),"")</f>
        <v>2487.2443030600207</v>
      </c>
      <c r="AE3" s="224">
        <f>IFERROR(IF(AE$1=Reset,$A3,IFERROR(AD3+Adjust!AE3+VLOOKUP(CONCATENATE("T",$B3,"G",AE$1),Lookup1,2,FALSE)/2,AD3+Adjust!AE3+VLOOKUP(CONCATENATE("T",$B3,"G",AE$1),Lookup2,2,FALSE)/2)),"")</f>
        <v>2491.2363097248972</v>
      </c>
      <c r="AF3" s="224">
        <f>IFERROR(IF(AF$1=Reset,$A3,IFERROR(AE3+Adjust!AF3+VLOOKUP(CONCATENATE("T",$B3,"G",AF$1),Lookup1,2,FALSE)/2,AE3+Adjust!AF3+VLOOKUP(CONCATENATE("T",$B3,"G",AF$1),Lookup2,2,FALSE)/2)),"")</f>
        <v>2500.9222069475159</v>
      </c>
      <c r="AG3" s="224">
        <f>IFERROR(IF(AG$1=Reset,$A3,IFERROR(AF3+Adjust!AG3+VLOOKUP(CONCATENATE("T",$B3,"G",AG$1),Lookup1,2,FALSE)/2,AF3+Adjust!AG3+VLOOKUP(CONCATENATE("T",$B3,"G",AG$1),Lookup2,2,FALSE)/2)),"")</f>
        <v>2497.2490860172798</v>
      </c>
      <c r="AH3" s="224">
        <f>IFERROR(IF(AH$1=Reset,$A3,IFERROR(AG3+Adjust!AH3+VLOOKUP(CONCATENATE("T",$B3,"G",AH$1),Lookup1,2,FALSE)/2,AG3+Adjust!AH3+VLOOKUP(CONCATENATE("T",$B3,"G",AH$1),Lookup2,2,FALSE)/2)),"")</f>
        <v>2504.995683213072</v>
      </c>
      <c r="AI3" s="224">
        <f>IFERROR(IF(AI$1=Reset,$A3,IFERROR(AH3+Adjust!AI3+VLOOKUP(CONCATENATE("T",$B3,"G",AI$1),Lookup1,2,FALSE)/2,AH3+Adjust!AI3+VLOOKUP(CONCATENATE("T",$B3,"G",AI$1),Lookup2,2,FALSE)/2)),"")</f>
        <v>2513.2358106229385</v>
      </c>
      <c r="AJ3" s="224">
        <f>IFERROR(IF(AJ$1=Reset,$A3,IFERROR(AI3+Adjust!AJ3+VLOOKUP(CONCATENATE("T",$B3,"G",AJ$1),Lookup1,2,FALSE)/2,AI3+Adjust!AJ3+VLOOKUP(CONCATENATE("T",$B3,"G",AJ$1),Lookup2,2,FALSE)/2)),"")</f>
        <v>2510.7271639144965</v>
      </c>
      <c r="AK3" s="224">
        <f>IFERROR(IF(AK$1=Reset,$A3,IFERROR(AJ3+Adjust!AK3+VLOOKUP(CONCATENATE("T",$B3,"G",AK$1),Lookup1,2,FALSE)/2,AJ3+Adjust!AK3+VLOOKUP(CONCATENATE("T",$B3,"G",AK$1),Lookup2,2,FALSE)/2)),"")</f>
        <v>2516.3703602744304</v>
      </c>
      <c r="AL3" s="224">
        <f>IFERROR(IF(AL$1=Reset,$A3,IFERROR(AK3+Adjust!AL3+VLOOKUP(CONCATENATE("T",$B3,"G",AL$1),Lookup1,2,FALSE)/2,AK3+Adjust!AL3+VLOOKUP(CONCATENATE("T",$B3,"G",AL$1),Lookup2,2,FALSE)/2)),"")</f>
        <v>2516.2376677513362</v>
      </c>
      <c r="AM3" s="224">
        <f>IFERROR(IF(AM$1=Reset,$A3,IFERROR(AL3+Adjust!AM3+VLOOKUP(CONCATENATE("T",$B3,"G",AM$1),Lookup1,2,FALSE)/2,AL3+Adjust!AM3+VLOOKUP(CONCATENATE("T",$B3,"G",AM$1),Lookup2,2,FALSE)/2)),"")</f>
        <v>2517.8367861354877</v>
      </c>
      <c r="AN3" s="224" t="str">
        <f>IFERROR(IF(AN$1=Reset,$A3,IFERROR(AM3+Adjust!AN3+VLOOKUP(CONCATENATE("T",$B3,"G",AN$1),Lookup1,2,FALSE)/2,AM3+Adjust!AN3+VLOOKUP(CONCATENATE("T",$B3,"G",AN$1),Lookup2,2,FALSE)/2)),"")</f>
        <v/>
      </c>
      <c r="AO3" s="224" t="str">
        <f>IFERROR(IF(AO$1=Reset,$A3,IFERROR(AN3+Adjust!AO3+VLOOKUP(CONCATENATE("T",$B3,"G",AO$1),Lookup1,2,FALSE)/2,AN3+Adjust!AO3+VLOOKUP(CONCATENATE("T",$B3,"G",AO$1),Lookup2,2,FALSE)/2)),"")</f>
        <v/>
      </c>
      <c r="AP3" s="224" t="str">
        <f>IFERROR(IF(AP$1=Reset,$A3,IFERROR(AO3+Adjust!AP3+VLOOKUP(CONCATENATE("T",$B3,"G",AP$1),Lookup1,2,FALSE)/2,AO3+Adjust!AP3+VLOOKUP(CONCATENATE("T",$B3,"G",AP$1),Lookup2,2,FALSE)/2)),"")</f>
        <v/>
      </c>
      <c r="AQ3" s="224" t="str">
        <f>IFERROR(IF(AQ$1=Reset,$A3,IFERROR(AP3+Adjust!AQ3+VLOOKUP(CONCATENATE("T",$B3,"G",AQ$1),Lookup1,2,FALSE)/2,AP3+Adjust!AQ3+VLOOKUP(CONCATENATE("T",$B3,"G",AQ$1),Lookup2,2,FALSE)/2)),"")</f>
        <v/>
      </c>
      <c r="AR3" s="224" t="str">
        <f>IFERROR(IF(AR$1=Reset,$A3,IFERROR(AQ3+Adjust!AR3+VLOOKUP(CONCATENATE("T",$B3,"G",AR$1),Lookup1,2,FALSE)/2,AQ3+Adjust!AR3+VLOOKUP(CONCATENATE("T",$B3,"G",AR$1),Lookup2,2,FALSE)/2)),"")</f>
        <v/>
      </c>
      <c r="AS3" s="224" t="str">
        <f>IFERROR(IF(AS$1=Reset,$A3,IFERROR(AR3+Adjust!AS3+VLOOKUP(CONCATENATE("T",$B3,"G",AS$1),Lookup1,2,FALSE)/2,AR3+Adjust!AS3+VLOOKUP(CONCATENATE("T",$B3,"G",AS$1),Lookup2,2,FALSE)/2)),"")</f>
        <v/>
      </c>
      <c r="AT3" s="224" t="str">
        <f>IFERROR(IF(AT$1=Reset,$A3,IFERROR(AS3+Adjust!AT3+VLOOKUP(CONCATENATE("T",$B3,"G",AT$1),Lookup1,2,FALSE)/2,AS3+Adjust!AT3+VLOOKUP(CONCATENATE("T",$B3,"G",AT$1),Lookup2,2,FALSE)/2)),"")</f>
        <v/>
      </c>
      <c r="AU3" s="224" t="str">
        <f>IFERROR(IF(AU$1=Reset,$A3,IFERROR(AT3+Adjust!AU3+VLOOKUP(CONCATENATE("T",$B3,"G",AU$1),Lookup1,2,FALSE)/2,AT3+Adjust!AU3+VLOOKUP(CONCATENATE("T",$B3,"G",AU$1),Lookup2,2,FALSE)/2)),"")</f>
        <v/>
      </c>
      <c r="AV3" s="224" t="str">
        <f>IFERROR(IF(AV$1=Reset,$A3,IFERROR(AU3+Adjust!AV3+VLOOKUP(CONCATENATE("T",$B3,"G",AV$1),Lookup1,2,FALSE)/2,AU3+Adjust!AV3+VLOOKUP(CONCATENATE("T",$B3,"G",AV$1),Lookup2,2,FALSE)/2)),"")</f>
        <v/>
      </c>
      <c r="AW3" s="224" t="str">
        <f>IFERROR(IF(AW$1=Reset,$A3,IFERROR(AV3+Adjust!AW3+VLOOKUP(CONCATENATE("T",$B3,"G",AW$1),Lookup1,2,FALSE)/2,AV3+Adjust!AW3+VLOOKUP(CONCATENATE("T",$B3,"G",AW$1),Lookup2,2,FALSE)/2)),"")</f>
        <v/>
      </c>
      <c r="AX3" s="224" t="str">
        <f>IFERROR(IF(AX$1=Reset,$A3,IFERROR(AW3+Adjust!AX3+VLOOKUP(CONCATENATE("T",$B3,"G",AX$1),Lookup1,2,FALSE)/2,AW3+Adjust!AX3+VLOOKUP(CONCATENATE("T",$B3,"G",AX$1),Lookup2,2,FALSE)/2)),"")</f>
        <v/>
      </c>
      <c r="AY3" s="224" t="str">
        <f>IFERROR(IF(AY$1=Reset,$A3,IFERROR(AX3+Adjust!AY3+VLOOKUP(CONCATENATE("T",$B3,"G",AY$1),Lookup1,2,FALSE)/2,AX3+Adjust!AY3+VLOOKUP(CONCATENATE("T",$B3,"G",AY$1),Lookup2,2,FALSE)/2)),"")</f>
        <v/>
      </c>
      <c r="AZ3" s="307">
        <f t="shared" ref="AZ3:AZ25" si="1">COUNT(F3:AY3)</f>
        <v>34</v>
      </c>
      <c r="BA3" s="224">
        <f t="shared" si="0"/>
        <v>2517.8367861354877</v>
      </c>
    </row>
    <row r="4" spans="1:53" ht="20.100000000000001" customHeight="1" x14ac:dyDescent="0.25">
      <c r="A4" s="253">
        <v>2405.5110153949172</v>
      </c>
      <c r="B4" s="20">
        <v>3</v>
      </c>
      <c r="C4" s="370" t="s">
        <v>608</v>
      </c>
      <c r="D4" s="225">
        <v>2425</v>
      </c>
      <c r="E4" s="24">
        <f>IFERROR(IF(Reset=0,$A4,D4+Adjust!E4),"")</f>
        <v>2425</v>
      </c>
      <c r="F4" s="224">
        <f>IFERROR(IF(F$1=Reset,$A4,IFERROR(E4+Adjust!F4+VLOOKUP(CONCATENATE("T",$B4,"G",F$1),Lookup1,2,FALSE)/2,E4+Adjust!F4+VLOOKUP(CONCATENATE("T",$B4,"G",F$1),Lookup2,2,FALSE)/2)),"")</f>
        <v>2423.2175113846988</v>
      </c>
      <c r="G4" s="224">
        <f>IFERROR(IF(G$1=Reset,$A4,IFERROR(F4+Adjust!G4+VLOOKUP(CONCATENATE("T",$B4,"G",G$1),Lookup1,2,FALSE)/2,F4+Adjust!G4+VLOOKUP(CONCATENATE("T",$B4,"G",G$1),Lookup2,2,FALSE)/2)),"")</f>
        <v>2423.1958383763836</v>
      </c>
      <c r="H4" s="224">
        <f>IFERROR(IF(H$1=Reset,$A4,IFERROR(G4+Adjust!H4+VLOOKUP(CONCATENATE("T",$B4,"G",H$1),Lookup1,2,FALSE)/2,G4+Adjust!H4+VLOOKUP(CONCATENATE("T",$B4,"G",H$1),Lookup2,2,FALSE)/2)),"")</f>
        <v>2415.0607290311523</v>
      </c>
      <c r="I4" s="224">
        <f>IFERROR(IF(I$1=Reset,$A4,IFERROR(H4+Adjust!I4+VLOOKUP(CONCATENATE("T",$B4,"G",I$1),Lookup1,2,FALSE)/2,H4+Adjust!I4+VLOOKUP(CONCATENATE("T",$B4,"G",I$1),Lookup2,2,FALSE)/2)),"")</f>
        <v>2417.3363727869428</v>
      </c>
      <c r="J4" s="224">
        <f>IFERROR(IF(J$1=Reset,$A4,IFERROR(I4+Adjust!J4+VLOOKUP(CONCATENATE("T",$B4,"G",J$1),Lookup1,2,FALSE)/2,I4+Adjust!J4+VLOOKUP(CONCATENATE("T",$B4,"G",J$1),Lookup2,2,FALSE)/2)),"")</f>
        <v>2414.6130688222943</v>
      </c>
      <c r="K4" s="224">
        <f>IFERROR(IF(K$1=Reset,$A4,IFERROR(J4+Adjust!K4+VLOOKUP(CONCATENATE("T",$B4,"G",K$1),Lookup1,2,FALSE)/2,J4+Adjust!K4+VLOOKUP(CONCATENATE("T",$B4,"G",K$1),Lookup2,2,FALSE)/2)),"")</f>
        <v>2416.8561058300106</v>
      </c>
      <c r="L4" s="224">
        <f>IFERROR(IF(L$1=Reset,$A4,IFERROR(K4+Adjust!L4+VLOOKUP(CONCATENATE("T",$B4,"G",L$1),Lookup1,2,FALSE)/2,K4+Adjust!L4+VLOOKUP(CONCATENATE("T",$B4,"G",L$1),Lookup2,2,FALSE)/2)),"")</f>
        <v>2417.4108887124044</v>
      </c>
      <c r="M4" s="224">
        <f>IFERROR(IF(M$1=Reset,$A4,IFERROR(L4+Adjust!M4+VLOOKUP(CONCATENATE("T",$B4,"G",M$1),Lookup1,2,FALSE)/2,L4+Adjust!M4+VLOOKUP(CONCATENATE("T",$B4,"G",M$1),Lookup2,2,FALSE)/2)),"")</f>
        <v>2405.5110153949172</v>
      </c>
      <c r="N4" s="224">
        <f>IFERROR(IF(N$1=Reset,$A4,IFERROR(M4+Adjust!N4+VLOOKUP(CONCATENATE("T",$B4,"G",N$1),Lookup1,2,FALSE)/2,M4+Adjust!N4+VLOOKUP(CONCATENATE("T",$B4,"G",N$1),Lookup2,2,FALSE)/2)),"")</f>
        <v>2402.8702767545315</v>
      </c>
      <c r="O4" s="224">
        <f>IFERROR(IF(O$1=Reset,$A4,IFERROR(N4+Adjust!O4+VLOOKUP(CONCATENATE("T",$B4,"G",O$1),Lookup1,2,FALSE)/2,N4+Adjust!O4+VLOOKUP(CONCATENATE("T",$B4,"G",O$1),Lookup2,2,FALSE)/2)),"")</f>
        <v>2404.966155745476</v>
      </c>
      <c r="P4" s="224">
        <f>IFERROR(IF(P$1=Reset,$A4,IFERROR(O4+Adjust!P4+VLOOKUP(CONCATENATE("T",$B4,"G",P$1),Lookup1,2,FALSE)/2,O4+Adjust!P4+VLOOKUP(CONCATENATE("T",$B4,"G",P$1),Lookup2,2,FALSE)/2)),"")</f>
        <v>2402.3470058023586</v>
      </c>
      <c r="Q4" s="224">
        <f>IFERROR(IF(Q$1=Reset,$A4,IFERROR(P4+Adjust!Q4+VLOOKUP(CONCATENATE("T",$B4,"G",Q$1),Lookup1,2,FALSE)/2,P4+Adjust!Q4+VLOOKUP(CONCATENATE("T",$B4,"G",Q$1),Lookup2,2,FALSE)/2)),"")</f>
        <v>2402.6889116321126</v>
      </c>
      <c r="R4" s="224">
        <f>IFERROR(IF(R$1=Reset,$A4,IFERROR(Q4+Adjust!R4+VLOOKUP(CONCATENATE("T",$B4,"G",R$1),Lookup1,2,FALSE)/2,Q4+Adjust!R4+VLOOKUP(CONCATENATE("T",$B4,"G",R$1),Lookup2,2,FALSE)/2)),"")</f>
        <v>2374.5396038575414</v>
      </c>
      <c r="S4" s="224">
        <f>IFERROR(IF(S$1=Reset,$A4,IFERROR(R4+Adjust!S4+VLOOKUP(CONCATENATE("T",$B4,"G",S$1),Lookup1,2,FALSE)/2,R4+Adjust!S4+VLOOKUP(CONCATENATE("T",$B4,"G",S$1),Lookup2,2,FALSE)/2)),"")</f>
        <v>2372.6878830509822</v>
      </c>
      <c r="T4" s="224">
        <f>IFERROR(IF(T$1=Reset,$A4,IFERROR(S4+Adjust!T4+VLOOKUP(CONCATENATE("T",$B4,"G",T$1),Lookup1,2,FALSE)/2,S4+Adjust!T4+VLOOKUP(CONCATENATE("T",$B4,"G",T$1),Lookup2,2,FALSE)/2)),"")</f>
        <v>2372.9308405829788</v>
      </c>
      <c r="U4" s="224">
        <f>IFERROR(IF(U$1=Reset,$A4,IFERROR(T4+Adjust!U4+VLOOKUP(CONCATENATE("T",$B4,"G",U$1),Lookup1,2,FALSE)/2,T4+Adjust!U4+VLOOKUP(CONCATENATE("T",$B4,"G",U$1),Lookup2,2,FALSE)/2)),"")</f>
        <v>2372.9656062965928</v>
      </c>
      <c r="V4" s="224">
        <f>IFERROR(IF(V$1=Reset,$A4,IFERROR(U4+Adjust!V4+VLOOKUP(CONCATENATE("T",$B4,"G",V$1),Lookup1,2,FALSE)/2,U4+Adjust!V4+VLOOKUP(CONCATENATE("T",$B4,"G",V$1),Lookup2,2,FALSE)/2)),"")</f>
        <v>2362.0372758218291</v>
      </c>
      <c r="W4" s="224">
        <f>IFERROR(IF(W$1=Reset,$A4,IFERROR(V4+Adjust!W4+VLOOKUP(CONCATENATE("T",$B4,"G",W$1),Lookup1,2,FALSE)/2,V4+Adjust!W4+VLOOKUP(CONCATENATE("T",$B4,"G",W$1),Lookup2,2,FALSE)/2)),"")</f>
        <v>2364.6744951065771</v>
      </c>
      <c r="X4" s="224">
        <f>IFERROR(IF(X$1=Reset,$A4,IFERROR(W4+Adjust!X4+VLOOKUP(CONCATENATE("T",$B4,"G",X$1),Lookup1,2,FALSE)/2,W4+Adjust!X4+VLOOKUP(CONCATENATE("T",$B4,"G",X$1),Lookup2,2,FALSE)/2)),"")</f>
        <v>2362.8178381645125</v>
      </c>
      <c r="Y4" s="224">
        <f>IFERROR(IF(Y$1=Reset,$A4,IFERROR(X4+Adjust!Y4+VLOOKUP(CONCATENATE("T",$B4,"G",Y$1),Lookup1,2,FALSE)/2,X4+Adjust!Y4+VLOOKUP(CONCATENATE("T",$B4,"G",Y$1),Lookup2,2,FALSE)/2)),"")</f>
        <v>2353.1126751616684</v>
      </c>
      <c r="Z4" s="224">
        <f>IFERROR(IF(Z$1=Reset,$A4,IFERROR(Y4+Adjust!Z4+VLOOKUP(CONCATENATE("T",$B4,"G",Z$1),Lookup1,2,FALSE)/2,Y4+Adjust!Z4+VLOOKUP(CONCATENATE("T",$B4,"G",Z$1),Lookup2,2,FALSE)/2)),"")</f>
        <v>2346.0359405990889</v>
      </c>
      <c r="AA4" s="224">
        <f>IFERROR(IF(AA$1=Reset,$A4,IFERROR(Z4+Adjust!AA4+VLOOKUP(CONCATENATE("T",$B4,"G",AA$1),Lookup1,2,FALSE)/2,Z4+Adjust!AA4+VLOOKUP(CONCATENATE("T",$B4,"G",AA$1),Lookup2,2,FALSE)/2)),"")</f>
        <v>2348.5882644519315</v>
      </c>
      <c r="AB4" s="224">
        <f>IFERROR(IF(AB$1=Reset,$A4,IFERROR(AA4+Adjust!AB4+VLOOKUP(CONCATENATE("T",$B4,"G",AB$1),Lookup1,2,FALSE)/2,AA4+Adjust!AB4+VLOOKUP(CONCATENATE("T",$B4,"G",AB$1),Lookup2,2,FALSE)/2)),"")</f>
        <v>2349.2020225659417</v>
      </c>
      <c r="AC4" s="224">
        <f>IFERROR(IF(AC$1=Reset,$A4,IFERROR(AB4+Adjust!AC4+VLOOKUP(CONCATENATE("T",$B4,"G",AC$1),Lookup1,2,FALSE)/2,AB4+Adjust!AC4+VLOOKUP(CONCATENATE("T",$B4,"G",AC$1),Lookup2,2,FALSE)/2)),"")</f>
        <v>2351.6672568523277</v>
      </c>
      <c r="AD4" s="224">
        <f>IFERROR(IF(AD$1=Reset,$A4,IFERROR(AC4+Adjust!AD4+VLOOKUP(CONCATENATE("T",$B4,"G",AD$1),Lookup1,2,FALSE)/2,AC4+Adjust!AD4+VLOOKUP(CONCATENATE("T",$B4,"G",AD$1),Lookup2,2,FALSE)/2)),"")</f>
        <v>2352.2613253195555</v>
      </c>
      <c r="AE4" s="224">
        <f>IFERROR(IF(AE$1=Reset,$A4,IFERROR(AD4+Adjust!AE4+VLOOKUP(CONCATENATE("T",$B4,"G",AE$1),Lookup1,2,FALSE)/2,AD4+Adjust!AE4+VLOOKUP(CONCATENATE("T",$B4,"G",AE$1),Lookup2,2,FALSE)/2)),"")</f>
        <v>2352.4810445164721</v>
      </c>
      <c r="AF4" s="224">
        <f>IFERROR(IF(AF$1=Reset,$A4,IFERROR(AE4+Adjust!AF4+VLOOKUP(CONCATENATE("T",$B4,"G",AF$1),Lookup1,2,FALSE)/2,AE4+Adjust!AF4+VLOOKUP(CONCATENATE("T",$B4,"G",AF$1),Lookup2,2,FALSE)/2)),"")</f>
        <v>2350.5948026304823</v>
      </c>
      <c r="AG4" s="224">
        <f>IFERROR(IF(AG$1=Reset,$A4,IFERROR(AF4+Adjust!AG4+VLOOKUP(CONCATENATE("T",$B4,"G",AG$1),Lookup1,2,FALSE)/2,AF4+Adjust!AG4+VLOOKUP(CONCATENATE("T",$B4,"G",AG$1),Lookup2,2,FALSE)/2)),"")</f>
        <v>2354.3571816402155</v>
      </c>
      <c r="AH4" s="224">
        <f>IFERROR(IF(AH$1=Reset,$A4,IFERROR(AG4+Adjust!AH4+VLOOKUP(CONCATENATE("T",$B4,"G",AH$1),Lookup1,2,FALSE)/2,AG4+Adjust!AH4+VLOOKUP(CONCATENATE("T",$B4,"G",AH$1),Lookup2,2,FALSE)/2)),"")</f>
        <v>2354.4898741633097</v>
      </c>
      <c r="AI4" s="224">
        <f>IFERROR(IF(AI$1=Reset,$A4,IFERROR(AH4+Adjust!AI4+VLOOKUP(CONCATENATE("T",$B4,"G",AI$1),Lookup1,2,FALSE)/2,AH4+Adjust!AI4+VLOOKUP(CONCATENATE("T",$B4,"G",AI$1),Lookup2,2,FALSE)/2)),"")</f>
        <v>2341.545082041333</v>
      </c>
      <c r="AJ4" s="224">
        <f>IFERROR(IF(AJ$1=Reset,$A4,IFERROR(AI4+Adjust!AJ4+VLOOKUP(CONCATENATE("T",$B4,"G",AJ$1),Lookup1,2,FALSE)/2,AI4+Adjust!AJ4+VLOOKUP(CONCATENATE("T",$B4,"G",AJ$1),Lookup2,2,FALSE)/2)),"")</f>
        <v>2338.7693747510848</v>
      </c>
      <c r="AK4" s="224">
        <f>IFERROR(IF(AK$1=Reset,$A4,IFERROR(AJ4+Adjust!AK4+VLOOKUP(CONCATENATE("T",$B4,"G",AK$1),Lookup1,2,FALSE)/2,AJ4+Adjust!AK4+VLOOKUP(CONCATENATE("T",$B4,"G",AK$1),Lookup2,2,FALSE)/2)),"")</f>
        <v>2339.9640037917743</v>
      </c>
      <c r="AL4" s="224">
        <f>IFERROR(IF(AL$1=Reset,$A4,IFERROR(AK4+Adjust!AL4+VLOOKUP(CONCATENATE("T",$B4,"G",AL$1),Lookup1,2,FALSE)/2,AK4+Adjust!AL4+VLOOKUP(CONCATENATE("T",$B4,"G",AL$1),Lookup2,2,FALSE)/2)),"")</f>
        <v>2337.0357843990987</v>
      </c>
      <c r="AM4" s="224">
        <f>IFERROR(IF(AM$1=Reset,$A4,IFERROR(AL4+Adjust!AM4+VLOOKUP(CONCATENATE("T",$B4,"G",AM$1),Lookup1,2,FALSE)/2,AL4+Adjust!AM4+VLOOKUP(CONCATENATE("T",$B4,"G",AM$1),Lookup2,2,FALSE)/2)),"")</f>
        <v>2335.5120039817043</v>
      </c>
      <c r="AN4" s="224" t="str">
        <f>IFERROR(IF(AN$1=Reset,$A4,IFERROR(AM4+Adjust!AN4+VLOOKUP(CONCATENATE("T",$B4,"G",AN$1),Lookup1,2,FALSE)/2,AM4+Adjust!AN4+VLOOKUP(CONCATENATE("T",$B4,"G",AN$1),Lookup2,2,FALSE)/2)),"")</f>
        <v/>
      </c>
      <c r="AO4" s="224" t="str">
        <f>IFERROR(IF(AO$1=Reset,$A4,IFERROR(AN4+Adjust!AO4+VLOOKUP(CONCATENATE("T",$B4,"G",AO$1),Lookup1,2,FALSE)/2,AN4+Adjust!AO4+VLOOKUP(CONCATENATE("T",$B4,"G",AO$1),Lookup2,2,FALSE)/2)),"")</f>
        <v/>
      </c>
      <c r="AP4" s="224" t="str">
        <f>IFERROR(IF(AP$1=Reset,$A4,IFERROR(AO4+Adjust!AP4+VLOOKUP(CONCATENATE("T",$B4,"G",AP$1),Lookup1,2,FALSE)/2,AO4+Adjust!AP4+VLOOKUP(CONCATENATE("T",$B4,"G",AP$1),Lookup2,2,FALSE)/2)),"")</f>
        <v/>
      </c>
      <c r="AQ4" s="224" t="str">
        <f>IFERROR(IF(AQ$1=Reset,$A4,IFERROR(AP4+Adjust!AQ4+VLOOKUP(CONCATENATE("T",$B4,"G",AQ$1),Lookup1,2,FALSE)/2,AP4+Adjust!AQ4+VLOOKUP(CONCATENATE("T",$B4,"G",AQ$1),Lookup2,2,FALSE)/2)),"")</f>
        <v/>
      </c>
      <c r="AR4" s="224" t="str">
        <f>IFERROR(IF(AR$1=Reset,$A4,IFERROR(AQ4+Adjust!AR4+VLOOKUP(CONCATENATE("T",$B4,"G",AR$1),Lookup1,2,FALSE)/2,AQ4+Adjust!AR4+VLOOKUP(CONCATENATE("T",$B4,"G",AR$1),Lookup2,2,FALSE)/2)),"")</f>
        <v/>
      </c>
      <c r="AS4" s="224" t="str">
        <f>IFERROR(IF(AS$1=Reset,$A4,IFERROR(AR4+Adjust!AS4+VLOOKUP(CONCATENATE("T",$B4,"G",AS$1),Lookup1,2,FALSE)/2,AR4+Adjust!AS4+VLOOKUP(CONCATENATE("T",$B4,"G",AS$1),Lookup2,2,FALSE)/2)),"")</f>
        <v/>
      </c>
      <c r="AT4" s="224" t="str">
        <f>IFERROR(IF(AT$1=Reset,$A4,IFERROR(AS4+Adjust!AT4+VLOOKUP(CONCATENATE("T",$B4,"G",AT$1),Lookup1,2,FALSE)/2,AS4+Adjust!AT4+VLOOKUP(CONCATENATE("T",$B4,"G",AT$1),Lookup2,2,FALSE)/2)),"")</f>
        <v/>
      </c>
      <c r="AU4" s="224" t="str">
        <f>IFERROR(IF(AU$1=Reset,$A4,IFERROR(AT4+Adjust!AU4+VLOOKUP(CONCATENATE("T",$B4,"G",AU$1),Lookup1,2,FALSE)/2,AT4+Adjust!AU4+VLOOKUP(CONCATENATE("T",$B4,"G",AU$1),Lookup2,2,FALSE)/2)),"")</f>
        <v/>
      </c>
      <c r="AV4" s="224" t="str">
        <f>IFERROR(IF(AV$1=Reset,$A4,IFERROR(AU4+Adjust!AV4+VLOOKUP(CONCATENATE("T",$B4,"G",AV$1),Lookup1,2,FALSE)/2,AU4+Adjust!AV4+VLOOKUP(CONCATENATE("T",$B4,"G",AV$1),Lookup2,2,FALSE)/2)),"")</f>
        <v/>
      </c>
      <c r="AW4" s="224" t="str">
        <f>IFERROR(IF(AW$1=Reset,$A4,IFERROR(AV4+Adjust!AW4+VLOOKUP(CONCATENATE("T",$B4,"G",AW$1),Lookup1,2,FALSE)/2,AV4+Adjust!AW4+VLOOKUP(CONCATENATE("T",$B4,"G",AW$1),Lookup2,2,FALSE)/2)),"")</f>
        <v/>
      </c>
      <c r="AX4" s="224" t="str">
        <f>IFERROR(IF(AX$1=Reset,$A4,IFERROR(AW4+Adjust!AX4+VLOOKUP(CONCATENATE("T",$B4,"G",AX$1),Lookup1,2,FALSE)/2,AW4+Adjust!AX4+VLOOKUP(CONCATENATE("T",$B4,"G",AX$1),Lookup2,2,FALSE)/2)),"")</f>
        <v/>
      </c>
      <c r="AY4" s="224" t="str">
        <f>IFERROR(IF(AY$1=Reset,$A4,IFERROR(AX4+Adjust!AY4+VLOOKUP(CONCATENATE("T",$B4,"G",AY$1),Lookup1,2,FALSE)/2,AX4+Adjust!AY4+VLOOKUP(CONCATENATE("T",$B4,"G",AY$1),Lookup2,2,FALSE)/2)),"")</f>
        <v/>
      </c>
      <c r="AZ4" s="307">
        <f t="shared" si="1"/>
        <v>34</v>
      </c>
      <c r="BA4" s="224">
        <f t="shared" si="0"/>
        <v>2335.5120039817043</v>
      </c>
    </row>
    <row r="5" spans="1:53" ht="20.100000000000001" customHeight="1" x14ac:dyDescent="0.25">
      <c r="A5" s="253">
        <v>2459.7198120352887</v>
      </c>
      <c r="B5" s="20">
        <v>4</v>
      </c>
      <c r="C5" s="370" t="s">
        <v>599</v>
      </c>
      <c r="D5" s="225">
        <v>2465</v>
      </c>
      <c r="E5" s="24">
        <f>IFERROR(IF(Reset=0,$A5,D5+Adjust!E5),"")</f>
        <v>2465</v>
      </c>
      <c r="F5" s="224">
        <f>IFERROR(IF(F$1=Reset,$A5,IFERROR(E5+Adjust!F5+VLOOKUP(CONCATENATE("T",$B5,"G",F$1),Lookup1,2,FALSE)/2,E5+Adjust!F5+VLOOKUP(CONCATENATE("T",$B5,"G",F$1),Lookup2,2,FALSE)/2)),"")</f>
        <v>2462.7522894055096</v>
      </c>
      <c r="G5" s="224">
        <f>IFERROR(IF(G$1=Reset,$A5,IFERROR(F5+Adjust!G5+VLOOKUP(CONCATENATE("T",$B5,"G",G$1),Lookup1,2,FALSE)/2,F5+Adjust!G5+VLOOKUP(CONCATENATE("T",$B5,"G",G$1),Lookup2,2,FALSE)/2)),"")</f>
        <v>2462.217096705288</v>
      </c>
      <c r="H5" s="224">
        <f>IFERROR(IF(H$1=Reset,$A5,IFERROR(G5+Adjust!H5+VLOOKUP(CONCATENATE("T",$B5,"G",H$1),Lookup1,2,FALSE)/2,G5+Adjust!H5+VLOOKUP(CONCATENATE("T",$B5,"G",H$1),Lookup2,2,FALSE)/2)),"")</f>
        <v>2464.922937338979</v>
      </c>
      <c r="I5" s="224">
        <f>IFERROR(IF(I$1=Reset,$A5,IFERROR(H5+Adjust!I5+VLOOKUP(CONCATENATE("T",$B5,"G",I$1),Lookup1,2,FALSE)/2,H5+Adjust!I5+VLOOKUP(CONCATENATE("T",$B5,"G",I$1),Lookup2,2,FALSE)/2)),"")</f>
        <v>2464.249957402435</v>
      </c>
      <c r="J5" s="224">
        <f>IFERROR(IF(J$1=Reset,$A5,IFERROR(I5+Adjust!J5+VLOOKUP(CONCATENATE("T",$B5,"G",J$1),Lookup1,2,FALSE)/2,I5+Adjust!J5+VLOOKUP(CONCATENATE("T",$B5,"G",J$1),Lookup2,2,FALSE)/2)),"")</f>
        <v>2464.4511828578284</v>
      </c>
      <c r="K5" s="224">
        <f>IFERROR(IF(K$1=Reset,$A5,IFERROR(J5+Adjust!K5+VLOOKUP(CONCATENATE("T",$B5,"G",K$1),Lookup1,2,FALSE)/2,J5+Adjust!K5+VLOOKUP(CONCATENATE("T",$B5,"G",K$1),Lookup2,2,FALSE)/2)),"")</f>
        <v>2467.0748406651396</v>
      </c>
      <c r="L5" s="224">
        <f>IFERROR(IF(L$1=Reset,$A5,IFERROR(K5+Adjust!L5+VLOOKUP(CONCATENATE("T",$B5,"G",L$1),Lookup1,2,FALSE)/2,K5+Adjust!L5+VLOOKUP(CONCATENATE("T",$B5,"G",L$1),Lookup2,2,FALSE)/2)),"")</f>
        <v>2462.8666068675752</v>
      </c>
      <c r="M5" s="224">
        <f>IFERROR(IF(M$1=Reset,$A5,IFERROR(L5+Adjust!M5+VLOOKUP(CONCATENATE("T",$B5,"G",M$1),Lookup1,2,FALSE)/2,L5+Adjust!M5+VLOOKUP(CONCATENATE("T",$B5,"G",M$1),Lookup2,2,FALSE)/2)),"")</f>
        <v>2459.7198120352887</v>
      </c>
      <c r="N5" s="224">
        <f>IFERROR(IF(N$1=Reset,$A5,IFERROR(M5+Adjust!N5+VLOOKUP(CONCATENATE("T",$B5,"G",N$1),Lookup1,2,FALSE)/2,M5+Adjust!N5+VLOOKUP(CONCATENATE("T",$B5,"G",N$1),Lookup2,2,FALSE)/2)),"")</f>
        <v>2462.3605506756744</v>
      </c>
      <c r="O5" s="224">
        <f>IFERROR(IF(O$1=Reset,$A5,IFERROR(N5+Adjust!O5+VLOOKUP(CONCATENATE("T",$B5,"G",O$1),Lookup1,2,FALSE)/2,N5+Adjust!O5+VLOOKUP(CONCATENATE("T",$B5,"G",O$1),Lookup2,2,FALSE)/2)),"")</f>
        <v>2460.4202368461574</v>
      </c>
      <c r="P5" s="224">
        <f>IFERROR(IF(P$1=Reset,$A5,IFERROR(O5+Adjust!P5+VLOOKUP(CONCATENATE("T",$B5,"G",P$1),Lookup1,2,FALSE)/2,O5+Adjust!P5+VLOOKUP(CONCATENATE("T",$B5,"G",P$1),Lookup2,2,FALSE)/2)),"")</f>
        <v>2452.5542022277582</v>
      </c>
      <c r="Q5" s="224">
        <f>IFERROR(IF(Q$1=Reset,$A5,IFERROR(P5+Adjust!Q5+VLOOKUP(CONCATENATE("T",$B5,"G",Q$1),Lookup1,2,FALSE)/2,P5+Adjust!Q5+VLOOKUP(CONCATENATE("T",$B5,"G",Q$1),Lookup2,2,FALSE)/2)),"")</f>
        <v>2456.0663076195769</v>
      </c>
      <c r="R5" s="224">
        <f>IFERROR(IF(R$1=Reset,$A5,IFERROR(Q5+Adjust!R5+VLOOKUP(CONCATENATE("T",$B5,"G",R$1),Lookup1,2,FALSE)/2,Q5+Adjust!R5+VLOOKUP(CONCATENATE("T",$B5,"G",R$1),Lookup2,2,FALSE)/2)),"")</f>
        <v>2495.1899220978248</v>
      </c>
      <c r="S5" s="224">
        <f>IFERROR(IF(S$1=Reset,$A5,IFERROR(R5+Adjust!S5+VLOOKUP(CONCATENATE("T",$B5,"G",S$1),Lookup1,2,FALSE)/2,R5+Adjust!S5+VLOOKUP(CONCATENATE("T",$B5,"G",S$1),Lookup2,2,FALSE)/2)),"")</f>
        <v>2492.822614620919</v>
      </c>
      <c r="T5" s="224">
        <f>IFERROR(IF(T$1=Reset,$A5,IFERROR(S5+Adjust!T5+VLOOKUP(CONCATENATE("T",$B5,"G",T$1),Lookup1,2,FALSE)/2,S5+Adjust!T5+VLOOKUP(CONCATENATE("T",$B5,"G",T$1),Lookup2,2,FALSE)/2)),"")</f>
        <v>2479.7375077909246</v>
      </c>
      <c r="U5" s="224">
        <f>IFERROR(IF(U$1=Reset,$A5,IFERROR(T5+Adjust!U5+VLOOKUP(CONCATENATE("T",$B5,"G",U$1),Lookup1,2,FALSE)/2,T5+Adjust!U5+VLOOKUP(CONCATENATE("T",$B5,"G",U$1),Lookup2,2,FALSE)/2)),"")</f>
        <v>2477.0416805272507</v>
      </c>
      <c r="V5" s="224">
        <f>IFERROR(IF(V$1=Reset,$A5,IFERROR(U5+Adjust!V5+VLOOKUP(CONCATENATE("T",$B5,"G",V$1),Lookup1,2,FALSE)/2,U5+Adjust!V5+VLOOKUP(CONCATENATE("T",$B5,"G",V$1),Lookup2,2,FALSE)/2)),"")</f>
        <v>2471.2158441477509</v>
      </c>
      <c r="W5" s="224">
        <f>IFERROR(IF(W$1=Reset,$A5,IFERROR(V5+Adjust!W5+VLOOKUP(CONCATENATE("T",$B5,"G",W$1),Lookup1,2,FALSE)/2,V5+Adjust!W5+VLOOKUP(CONCATENATE("T",$B5,"G",W$1),Lookup2,2,FALSE)/2)),"")</f>
        <v>2473.06756495431</v>
      </c>
      <c r="X5" s="224">
        <f>IFERROR(IF(X$1=Reset,$A5,IFERROR(W5+Adjust!X5+VLOOKUP(CONCATENATE("T",$B5,"G",X$1),Lookup1,2,FALSE)/2,W5+Adjust!X5+VLOOKUP(CONCATENATE("T",$B5,"G",X$1),Lookup2,2,FALSE)/2)),"")</f>
        <v>2473.301211312626</v>
      </c>
      <c r="Y5" s="224">
        <f>IFERROR(IF(Y$1=Reset,$A5,IFERROR(X5+Adjust!Y5+VLOOKUP(CONCATENATE("T",$B5,"G",Y$1),Lookup1,2,FALSE)/2,X5+Adjust!Y5+VLOOKUP(CONCATENATE("T",$B5,"G",Y$1),Lookup2,2,FALSE)/2)),"")</f>
        <v>2463.1150699785135</v>
      </c>
      <c r="Z5" s="224">
        <f>IFERROR(IF(Z$1=Reset,$A5,IFERROR(Y5+Adjust!Z5+VLOOKUP(CONCATENATE("T",$B5,"G",Z$1),Lookup1,2,FALSE)/2,Y5+Adjust!Z5+VLOOKUP(CONCATENATE("T",$B5,"G",Z$1),Lookup2,2,FALSE)/2)),"")</f>
        <v>2465.114064736842</v>
      </c>
      <c r="AA5" s="224">
        <f>IFERROR(IF(AA$1=Reset,$A5,IFERROR(Z5+Adjust!AA5+VLOOKUP(CONCATENATE("T",$B5,"G",AA$1),Lookup1,2,FALSE)/2,Z5+Adjust!AA5+VLOOKUP(CONCATENATE("T",$B5,"G",AA$1),Lookup2,2,FALSE)/2)),"")</f>
        <v>2462.7831426930602</v>
      </c>
      <c r="AB5" s="224">
        <f>IFERROR(IF(AB$1=Reset,$A5,IFERROR(AA5+Adjust!AB5+VLOOKUP(CONCATENATE("T",$B5,"G",AB$1),Lookup1,2,FALSE)/2,AA5+Adjust!AB5+VLOOKUP(CONCATENATE("T",$B5,"G",AB$1),Lookup2,2,FALSE)/2)),"")</f>
        <v>2460.0726813463707</v>
      </c>
      <c r="AC5" s="224">
        <f>IFERROR(IF(AC$1=Reset,$A5,IFERROR(AB5+Adjust!AC5+VLOOKUP(CONCATENATE("T",$B5,"G",AC$1),Lookup1,2,FALSE)/2,AB5+Adjust!AC5+VLOOKUP(CONCATENATE("T",$B5,"G",AC$1),Lookup2,2,FALSE)/2)),"")</f>
        <v>2462.8109806815642</v>
      </c>
      <c r="AD5" s="224">
        <f>IFERROR(IF(AD$1=Reset,$A5,IFERROR(AC5+Adjust!AD5+VLOOKUP(CONCATENATE("T",$B5,"G",AD$1),Lookup1,2,FALSE)/2,AC5+Adjust!AD5+VLOOKUP(CONCATENATE("T",$B5,"G",AD$1),Lookup2,2,FALSE)/2)),"")</f>
        <v>2465.0497464193763</v>
      </c>
      <c r="AE5" s="224">
        <f>IFERROR(IF(AE$1=Reset,$A5,IFERROR(AD5+Adjust!AE5+VLOOKUP(CONCATENATE("T",$B5,"G",AE$1),Lookup1,2,FALSE)/2,AD5+Adjust!AE5+VLOOKUP(CONCATENATE("T",$B5,"G",AE$1),Lookup2,2,FALSE)/2)),"")</f>
        <v>2464.8300272224596</v>
      </c>
      <c r="AF5" s="224">
        <f>IFERROR(IF(AF$1=Reset,$A5,IFERROR(AE5+Adjust!AF5+VLOOKUP(CONCATENATE("T",$B5,"G",AF$1),Lookup1,2,FALSE)/2,AE5+Adjust!AF5+VLOOKUP(CONCATENATE("T",$B5,"G",AF$1),Lookup2,2,FALSE)/2)),"")</f>
        <v>2458.6929438552465</v>
      </c>
      <c r="AG5" s="224">
        <f>IFERROR(IF(AG$1=Reset,$A5,IFERROR(AF5+Adjust!AG5+VLOOKUP(CONCATENATE("T",$B5,"G",AG$1),Lookup1,2,FALSE)/2,AF5+Adjust!AG5+VLOOKUP(CONCATENATE("T",$B5,"G",AG$1),Lookup2,2,FALSE)/2)),"")</f>
        <v>2462.128448449706</v>
      </c>
      <c r="AH5" s="224">
        <f>IFERROR(IF(AH$1=Reset,$A5,IFERROR(AG5+Adjust!AH5+VLOOKUP(CONCATENATE("T",$B5,"G",AH$1),Lookup1,2,FALSE)/2,AG5+Adjust!AH5+VLOOKUP(CONCATENATE("T",$B5,"G",AH$1),Lookup2,2,FALSE)/2)),"")</f>
        <v>2462.2656677344539</v>
      </c>
      <c r="AI5" s="224">
        <f>IFERROR(IF(AI$1=Reset,$A5,IFERROR(AH5+Adjust!AI5+VLOOKUP(CONCATENATE("T",$B5,"G",AI$1),Lookup1,2,FALSE)/2,AH5+Adjust!AI5+VLOOKUP(CONCATENATE("T",$B5,"G",AI$1),Lookup2,2,FALSE)/2)),"")</f>
        <v>2467.5980870228509</v>
      </c>
      <c r="AJ5" s="224">
        <f>IFERROR(IF(AJ$1=Reset,$A5,IFERROR(AI5+Adjust!AJ5+VLOOKUP(CONCATENATE("T",$B5,"G",AJ$1),Lookup1,2,FALSE)/2,AI5+Adjust!AJ5+VLOOKUP(CONCATENATE("T",$B5,"G",AJ$1),Lookup2,2,FALSE)/2)),"")</f>
        <v>2470.1067337312929</v>
      </c>
      <c r="AK5" s="224">
        <f>IFERROR(IF(AK$1=Reset,$A5,IFERROR(AJ5+Adjust!AK5+VLOOKUP(CONCATENATE("T",$B5,"G",AK$1),Lookup1,2,FALSE)/2,AJ5+Adjust!AK5+VLOOKUP(CONCATENATE("T",$B5,"G",AK$1),Lookup2,2,FALSE)/2)),"")</f>
        <v>2472.9534012193644</v>
      </c>
      <c r="AL5" s="224">
        <f>IFERROR(IF(AL$1=Reset,$A5,IFERROR(AK5+Adjust!AL5+VLOOKUP(CONCATENATE("T",$B5,"G",AL$1),Lookup1,2,FALSE)/2,AK5+Adjust!AL5+VLOOKUP(CONCATENATE("T",$B5,"G",AL$1),Lookup2,2,FALSE)/2)),"")</f>
        <v>2476.0344558679635</v>
      </c>
      <c r="AM5" s="224">
        <f>IFERROR(IF(AM$1=Reset,$A5,IFERROR(AL5+Adjust!AM5+VLOOKUP(CONCATENATE("T",$B5,"G",AM$1),Lookup1,2,FALSE)/2,AL5+Adjust!AM5+VLOOKUP(CONCATENATE("T",$B5,"G",AM$1),Lookup2,2,FALSE)/2)),"")</f>
        <v>2478.828985219111</v>
      </c>
      <c r="AN5" s="224" t="str">
        <f>IFERROR(IF(AN$1=Reset,$A5,IFERROR(AM5+Adjust!AN5+VLOOKUP(CONCATENATE("T",$B5,"G",AN$1),Lookup1,2,FALSE)/2,AM5+Adjust!AN5+VLOOKUP(CONCATENATE("T",$B5,"G",AN$1),Lookup2,2,FALSE)/2)),"")</f>
        <v/>
      </c>
      <c r="AO5" s="224" t="str">
        <f>IFERROR(IF(AO$1=Reset,$A5,IFERROR(AN5+Adjust!AO5+VLOOKUP(CONCATENATE("T",$B5,"G",AO$1),Lookup1,2,FALSE)/2,AN5+Adjust!AO5+VLOOKUP(CONCATENATE("T",$B5,"G",AO$1),Lookup2,2,FALSE)/2)),"")</f>
        <v/>
      </c>
      <c r="AP5" s="224" t="str">
        <f>IFERROR(IF(AP$1=Reset,$A5,IFERROR(AO5+Adjust!AP5+VLOOKUP(CONCATENATE("T",$B5,"G",AP$1),Lookup1,2,FALSE)/2,AO5+Adjust!AP5+VLOOKUP(CONCATENATE("T",$B5,"G",AP$1),Lookup2,2,FALSE)/2)),"")</f>
        <v/>
      </c>
      <c r="AQ5" s="224" t="str">
        <f>IFERROR(IF(AQ$1=Reset,$A5,IFERROR(AP5+Adjust!AQ5+VLOOKUP(CONCATENATE("T",$B5,"G",AQ$1),Lookup1,2,FALSE)/2,AP5+Adjust!AQ5+VLOOKUP(CONCATENATE("T",$B5,"G",AQ$1),Lookup2,2,FALSE)/2)),"")</f>
        <v/>
      </c>
      <c r="AR5" s="224" t="str">
        <f>IFERROR(IF(AR$1=Reset,$A5,IFERROR(AQ5+Adjust!AR5+VLOOKUP(CONCATENATE("T",$B5,"G",AR$1),Lookup1,2,FALSE)/2,AQ5+Adjust!AR5+VLOOKUP(CONCATENATE("T",$B5,"G",AR$1),Lookup2,2,FALSE)/2)),"")</f>
        <v/>
      </c>
      <c r="AS5" s="224" t="str">
        <f>IFERROR(IF(AS$1=Reset,$A5,IFERROR(AR5+Adjust!AS5+VLOOKUP(CONCATENATE("T",$B5,"G",AS$1),Lookup1,2,FALSE)/2,AR5+Adjust!AS5+VLOOKUP(CONCATENATE("T",$B5,"G",AS$1),Lookup2,2,FALSE)/2)),"")</f>
        <v/>
      </c>
      <c r="AT5" s="224" t="str">
        <f>IFERROR(IF(AT$1=Reset,$A5,IFERROR(AS5+Adjust!AT5+VLOOKUP(CONCATENATE("T",$B5,"G",AT$1),Lookup1,2,FALSE)/2,AS5+Adjust!AT5+VLOOKUP(CONCATENATE("T",$B5,"G",AT$1),Lookup2,2,FALSE)/2)),"")</f>
        <v/>
      </c>
      <c r="AU5" s="224" t="str">
        <f>IFERROR(IF(AU$1=Reset,$A5,IFERROR(AT5+Adjust!AU5+VLOOKUP(CONCATENATE("T",$B5,"G",AU$1),Lookup1,2,FALSE)/2,AT5+Adjust!AU5+VLOOKUP(CONCATENATE("T",$B5,"G",AU$1),Lookup2,2,FALSE)/2)),"")</f>
        <v/>
      </c>
      <c r="AV5" s="224" t="str">
        <f>IFERROR(IF(AV$1=Reset,$A5,IFERROR(AU5+Adjust!AV5+VLOOKUP(CONCATENATE("T",$B5,"G",AV$1),Lookup1,2,FALSE)/2,AU5+Adjust!AV5+VLOOKUP(CONCATENATE("T",$B5,"G",AV$1),Lookup2,2,FALSE)/2)),"")</f>
        <v/>
      </c>
      <c r="AW5" s="224" t="str">
        <f>IFERROR(IF(AW$1=Reset,$A5,IFERROR(AV5+Adjust!AW5+VLOOKUP(CONCATENATE("T",$B5,"G",AW$1),Lookup1,2,FALSE)/2,AV5+Adjust!AW5+VLOOKUP(CONCATENATE("T",$B5,"G",AW$1),Lookup2,2,FALSE)/2)),"")</f>
        <v/>
      </c>
      <c r="AX5" s="224" t="str">
        <f>IFERROR(IF(AX$1=Reset,$A5,IFERROR(AW5+Adjust!AX5+VLOOKUP(CONCATENATE("T",$B5,"G",AX$1),Lookup1,2,FALSE)/2,AW5+Adjust!AX5+VLOOKUP(CONCATENATE("T",$B5,"G",AX$1),Lookup2,2,FALSE)/2)),"")</f>
        <v/>
      </c>
      <c r="AY5" s="224" t="str">
        <f>IFERROR(IF(AY$1=Reset,$A5,IFERROR(AX5+Adjust!AY5+VLOOKUP(CONCATENATE("T",$B5,"G",AY$1),Lookup1,2,FALSE)/2,AX5+Adjust!AY5+VLOOKUP(CONCATENATE("T",$B5,"G",AY$1),Lookup2,2,FALSE)/2)),"")</f>
        <v/>
      </c>
      <c r="AZ5" s="307">
        <f t="shared" si="1"/>
        <v>34</v>
      </c>
      <c r="BA5" s="224">
        <f t="shared" si="0"/>
        <v>2478.828985219111</v>
      </c>
    </row>
    <row r="6" spans="1:53" ht="20.100000000000001" customHeight="1" x14ac:dyDescent="0.25">
      <c r="A6" s="253">
        <v>2494.7190164291846</v>
      </c>
      <c r="B6" s="20">
        <v>5</v>
      </c>
      <c r="C6" s="370" t="s">
        <v>605</v>
      </c>
      <c r="D6" s="225">
        <v>2500</v>
      </c>
      <c r="E6" s="24">
        <f>IFERROR(IF(Reset=0,$A6,D6+Adjust!E6),"")</f>
        <v>2500</v>
      </c>
      <c r="F6" s="224">
        <f>IFERROR(IF(F$1=Reset,$A6,IFERROR(E6+Adjust!F6+VLOOKUP(CONCATENATE("T",$B6,"G",F$1),Lookup1,2,FALSE)/2,E6+Adjust!F6+VLOOKUP(CONCATENATE("T",$B6,"G",F$1),Lookup2,2,FALSE)/2)),"")</f>
        <v>2498.2076089763664</v>
      </c>
      <c r="G6" s="224">
        <f>IFERROR(IF(G$1=Reset,$A6,IFERROR(F6+Adjust!G6+VLOOKUP(CONCATENATE("T",$B6,"G",G$1),Lookup1,2,FALSE)/2,F6+Adjust!G6+VLOOKUP(CONCATENATE("T",$B6,"G",G$1),Lookup2,2,FALSE)/2)),"")</f>
        <v>2499.9851452128482</v>
      </c>
      <c r="H6" s="224">
        <f>IFERROR(IF(H$1=Reset,$A6,IFERROR(G6+Adjust!H6+VLOOKUP(CONCATENATE("T",$B6,"G",H$1),Lookup1,2,FALSE)/2,G6+Adjust!H6+VLOOKUP(CONCATENATE("T",$B6,"G",H$1),Lookup2,2,FALSE)/2)),"")</f>
        <v>2497.5908100777888</v>
      </c>
      <c r="I6" s="224">
        <f>IFERROR(IF(I$1=Reset,$A6,IFERROR(H6+Adjust!I6+VLOOKUP(CONCATENATE("T",$B6,"G",I$1),Lookup1,2,FALSE)/2,H6+Adjust!I6+VLOOKUP(CONCATENATE("T",$B6,"G",I$1),Lookup2,2,FALSE)/2)),"")</f>
        <v>2496.87329869309</v>
      </c>
      <c r="J6" s="224">
        <f>IFERROR(IF(J$1=Reset,$A6,IFERROR(I6+Adjust!J6+VLOOKUP(CONCATENATE("T",$B6,"G",J$1),Lookup1,2,FALSE)/2,I6+Adjust!J6+VLOOKUP(CONCATENATE("T",$B6,"G",J$1),Lookup2,2,FALSE)/2)),"")</f>
        <v>2490.8978853174358</v>
      </c>
      <c r="K6" s="224">
        <f>IFERROR(IF(K$1=Reset,$A6,IFERROR(J6+Adjust!K6+VLOOKUP(CONCATENATE("T",$B6,"G",K$1),Lookup1,2,FALSE)/2,J6+Adjust!K6+VLOOKUP(CONCATENATE("T",$B6,"G",K$1),Lookup2,2,FALSE)/2)),"")</f>
        <v>2492.8185643734464</v>
      </c>
      <c r="L6" s="224">
        <f>IFERROR(IF(L$1=Reset,$A6,IFERROR(K6+Adjust!L6+VLOOKUP(CONCATENATE("T",$B6,"G",L$1),Lookup1,2,FALSE)/2,K6+Adjust!L6+VLOOKUP(CONCATENATE("T",$B6,"G",L$1),Lookup2,2,FALSE)/2)),"")</f>
        <v>2492.9018851875076</v>
      </c>
      <c r="M6" s="224">
        <f>IFERROR(IF(M$1=Reset,$A6,IFERROR(L6+Adjust!M6+VLOOKUP(CONCATENATE("T",$B6,"G",M$1),Lookup1,2,FALSE)/2,L6+Adjust!M6+VLOOKUP(CONCATENATE("T",$B6,"G",M$1),Lookup2,2,FALSE)/2)),"")</f>
        <v>2494.7190164291846</v>
      </c>
      <c r="N6" s="224">
        <f>IFERROR(IF(N$1=Reset,$A6,IFERROR(M6+Adjust!N6+VLOOKUP(CONCATENATE("T",$B6,"G",N$1),Lookup1,2,FALSE)/2,M6+Adjust!N6+VLOOKUP(CONCATENATE("T",$B6,"G",N$1),Lookup2,2,FALSE)/2)),"")</f>
        <v>2491.2554583241727</v>
      </c>
      <c r="O6" s="224">
        <f>IFERROR(IF(O$1=Reset,$A6,IFERROR(N6+Adjust!O6+VLOOKUP(CONCATENATE("T",$B6,"G",O$1),Lookup1,2,FALSE)/2,N6+Adjust!O6+VLOOKUP(CONCATENATE("T",$B6,"G",O$1),Lookup2,2,FALSE)/2)),"")</f>
        <v>2493.1957721536896</v>
      </c>
      <c r="P6" s="224">
        <f>IFERROR(IF(P$1=Reset,$A6,IFERROR(O6+Adjust!P6+VLOOKUP(CONCATENATE("T",$B6,"G",P$1),Lookup1,2,FALSE)/2,O6+Adjust!P6+VLOOKUP(CONCATENATE("T",$B6,"G",P$1),Lookup2,2,FALSE)/2)),"")</f>
        <v>2495.7924795115268</v>
      </c>
      <c r="Q6" s="224">
        <f>IFERROR(IF(Q$1=Reset,$A6,IFERROR(P6+Adjust!Q6+VLOOKUP(CONCATENATE("T",$B6,"G",Q$1),Lookup1,2,FALSE)/2,P6+Adjust!Q6+VLOOKUP(CONCATENATE("T",$B6,"G",Q$1),Lookup2,2,FALSE)/2)),"")</f>
        <v>2498.4951804594084</v>
      </c>
      <c r="R6" s="224">
        <f>IFERROR(IF(R$1=Reset,$A6,IFERROR(Q6+Adjust!R6+VLOOKUP(CONCATENATE("T",$B6,"G",R$1),Lookup1,2,FALSE)/2,Q6+Adjust!R6+VLOOKUP(CONCATENATE("T",$B6,"G",R$1),Lookup2,2,FALSE)/2)),"")</f>
        <v>2502.1619903797732</v>
      </c>
      <c r="S6" s="224">
        <f>IFERROR(IF(S$1=Reset,$A6,IFERROR(R6+Adjust!S6+VLOOKUP(CONCATENATE("T",$B6,"G",S$1),Lookup1,2,FALSE)/2,R6+Adjust!S6+VLOOKUP(CONCATENATE("T",$B6,"G",S$1),Lookup2,2,FALSE)/2)),"")</f>
        <v>2503.9543814034068</v>
      </c>
      <c r="T6" s="224">
        <f>IFERROR(IF(T$1=Reset,$A6,IFERROR(S6+Adjust!T6+VLOOKUP(CONCATENATE("T",$B6,"G",T$1),Lookup1,2,FALSE)/2,S6+Adjust!T6+VLOOKUP(CONCATENATE("T",$B6,"G",T$1),Lookup2,2,FALSE)/2)),"")</f>
        <v>2503.7114238714103</v>
      </c>
      <c r="U6" s="224">
        <f>IFERROR(IF(U$1=Reset,$A6,IFERROR(T6+Adjust!U6+VLOOKUP(CONCATENATE("T",$B6,"G",U$1),Lookup1,2,FALSE)/2,T6+Adjust!U6+VLOOKUP(CONCATENATE("T",$B6,"G",U$1),Lookup2,2,FALSE)/2)),"")</f>
        <v>2516.5052864190829</v>
      </c>
      <c r="V6" s="224">
        <f>IFERROR(IF(V$1=Reset,$A6,IFERROR(U6+Adjust!V6+VLOOKUP(CONCATENATE("T",$B6,"G",V$1),Lookup1,2,FALSE)/2,U6+Adjust!V6+VLOOKUP(CONCATENATE("T",$B6,"G",V$1),Lookup2,2,FALSE)/2)),"")</f>
        <v>2516.196591221596</v>
      </c>
      <c r="W6" s="224">
        <f>IFERROR(IF(W$1=Reset,$A6,IFERROR(V6+Adjust!W6+VLOOKUP(CONCATENATE("T",$B6,"G",W$1),Lookup1,2,FALSE)/2,V6+Adjust!W6+VLOOKUP(CONCATENATE("T",$B6,"G",W$1),Lookup2,2,FALSE)/2)),"")</f>
        <v>2516.0774412784785</v>
      </c>
      <c r="X6" s="224">
        <f>IFERROR(IF(X$1=Reset,$A6,IFERROR(W6+Adjust!X6+VLOOKUP(CONCATENATE("T",$B6,"G",X$1),Lookup1,2,FALSE)/2,W6+Adjust!X6+VLOOKUP(CONCATENATE("T",$B6,"G",X$1),Lookup2,2,FALSE)/2)),"")</f>
        <v>2513.0520292576834</v>
      </c>
      <c r="Y6" s="224">
        <f>IFERROR(IF(Y$1=Reset,$A6,IFERROR(X6+Adjust!Y6+VLOOKUP(CONCATENATE("T",$B6,"G",Y$1),Lookup1,2,FALSE)/2,X6+Adjust!Y6+VLOOKUP(CONCATENATE("T",$B6,"G",Y$1),Lookup2,2,FALSE)/2)),"")</f>
        <v>2510.2997398521738</v>
      </c>
      <c r="Z6" s="224">
        <f>IFERROR(IF(Z$1=Reset,$A6,IFERROR(Y6+Adjust!Z6+VLOOKUP(CONCATENATE("T",$B6,"G",Z$1),Lookup1,2,FALSE)/2,Y6+Adjust!Z6+VLOOKUP(CONCATENATE("T",$B6,"G",Z$1),Lookup2,2,FALSE)/2)),"")</f>
        <v>2510.3345055657878</v>
      </c>
      <c r="AA6" s="224">
        <f>IFERROR(IF(AA$1=Reset,$A6,IFERROR(Z6+Adjust!AA6+VLOOKUP(CONCATENATE("T",$B6,"G",AA$1),Lookup1,2,FALSE)/2,Z6+Adjust!AA6+VLOOKUP(CONCATENATE("T",$B6,"G",AA$1),Lookup2,2,FALSE)/2)),"")</f>
        <v>2512.3869456145644</v>
      </c>
      <c r="AB6" s="224">
        <f>IFERROR(IF(AB$1=Reset,$A6,IFERROR(AA6+Adjust!AB6+VLOOKUP(CONCATENATE("T",$B6,"G",AB$1),Lookup1,2,FALSE)/2,AA6+Adjust!AB6+VLOOKUP(CONCATENATE("T",$B6,"G",AB$1),Lookup2,2,FALSE)/2)),"")</f>
        <v>2510.2193408645544</v>
      </c>
      <c r="AC6" s="224">
        <f>IFERROR(IF(AC$1=Reset,$A6,IFERROR(AB6+Adjust!AC6+VLOOKUP(CONCATENATE("T",$B6,"G",AC$1),Lookup1,2,FALSE)/2,AB6+Adjust!AC6+VLOOKUP(CONCATENATE("T",$B6,"G",AC$1),Lookup2,2,FALSE)/2)),"")</f>
        <v>2512.0513036021489</v>
      </c>
      <c r="AD6" s="224">
        <f>IFERROR(IF(AD$1=Reset,$A6,IFERROR(AC6+Adjust!AD6+VLOOKUP(CONCATENATE("T",$B6,"G",AD$1),Lookup1,2,FALSE)/2,AC6+Adjust!AD6+VLOOKUP(CONCATENATE("T",$B6,"G",AD$1),Lookup2,2,FALSE)/2)),"")</f>
        <v>2512.003379991942</v>
      </c>
      <c r="AE6" s="224">
        <f>IFERROR(IF(AE$1=Reset,$A6,IFERROR(AD6+Adjust!AE6+VLOOKUP(CONCATENATE("T",$B6,"G",AE$1),Lookup1,2,FALSE)/2,AD6+Adjust!AE6+VLOOKUP(CONCATENATE("T",$B6,"G",AE$1),Lookup2,2,FALSE)/2)),"")</f>
        <v>2508.0113733270655</v>
      </c>
      <c r="AF6" s="224">
        <f>IFERROR(IF(AF$1=Reset,$A6,IFERROR(AE6+Adjust!AF6+VLOOKUP(CONCATENATE("T",$B6,"G",AF$1),Lookup1,2,FALSE)/2,AE6+Adjust!AF6+VLOOKUP(CONCATENATE("T",$B6,"G",AF$1),Lookup2,2,FALSE)/2)),"")</f>
        <v>2514.1484566942786</v>
      </c>
      <c r="AG6" s="224">
        <f>IFERROR(IF(AG$1=Reset,$A6,IFERROR(AF6+Adjust!AG6+VLOOKUP(CONCATENATE("T",$B6,"G",AG$1),Lookup1,2,FALSE)/2,AF6+Adjust!AG6+VLOOKUP(CONCATENATE("T",$B6,"G",AG$1),Lookup2,2,FALSE)/2)),"")</f>
        <v>2516.9333926550698</v>
      </c>
      <c r="AH6" s="224">
        <f>IFERROR(IF(AH$1=Reset,$A6,IFERROR(AG6+Adjust!AH6+VLOOKUP(CONCATENATE("T",$B6,"G",AH$1),Lookup1,2,FALSE)/2,AG6+Adjust!AH6+VLOOKUP(CONCATENATE("T",$B6,"G",AH$1),Lookup2,2,FALSE)/2)),"")</f>
        <v>2518.740630743418</v>
      </c>
      <c r="AI6" s="224">
        <f>IFERROR(IF(AI$1=Reset,$A6,IFERROR(AH6+Adjust!AI6+VLOOKUP(CONCATENATE("T",$B6,"G",AI$1),Lookup1,2,FALSE)/2,AH6+Adjust!AI6+VLOOKUP(CONCATENATE("T",$B6,"G",AI$1),Lookup2,2,FALSE)/2)),"")</f>
        <v>2516.2102365683377</v>
      </c>
      <c r="AJ6" s="224">
        <f>IFERROR(IF(AJ$1=Reset,$A6,IFERROR(AI6+Adjust!AJ6+VLOOKUP(CONCATENATE("T",$B6,"G",AJ$1),Lookup1,2,FALSE)/2,AI6+Adjust!AJ6+VLOOKUP(CONCATENATE("T",$B6,"G",AJ$1),Lookup2,2,FALSE)/2)),"")</f>
        <v>2518.2868438746846</v>
      </c>
      <c r="AK6" s="224">
        <f>IFERROR(IF(AK$1=Reset,$A6,IFERROR(AJ6+Adjust!AK6+VLOOKUP(CONCATENATE("T",$B6,"G",AK$1),Lookup1,2,FALSE)/2,AJ6+Adjust!AK6+VLOOKUP(CONCATENATE("T",$B6,"G",AK$1),Lookup2,2,FALSE)/2)),"")</f>
        <v>2517.0922148339951</v>
      </c>
      <c r="AL6" s="224">
        <f>IFERROR(IF(AL$1=Reset,$A6,IFERROR(AK6+Adjust!AL6+VLOOKUP(CONCATENATE("T",$B6,"G",AL$1),Lookup1,2,FALSE)/2,AK6+Adjust!AL6+VLOOKUP(CONCATENATE("T",$B6,"G",AL$1),Lookup2,2,FALSE)/2)),"")</f>
        <v>2518.92647762361</v>
      </c>
      <c r="AM6" s="224">
        <f>IFERROR(IF(AM$1=Reset,$A6,IFERROR(AL6+Adjust!AM6+VLOOKUP(CONCATENATE("T",$B6,"G",AM$1),Lookup1,2,FALSE)/2,AL6+Adjust!AM6+VLOOKUP(CONCATENATE("T",$B6,"G",AM$1),Lookup2,2,FALSE)/2)),"")</f>
        <v>2495.8695308535735</v>
      </c>
      <c r="AN6" s="224" t="str">
        <f>IFERROR(IF(AN$1=Reset,$A6,IFERROR(AM6+Adjust!AN6+VLOOKUP(CONCATENATE("T",$B6,"G",AN$1),Lookup1,2,FALSE)/2,AM6+Adjust!AN6+VLOOKUP(CONCATENATE("T",$B6,"G",AN$1),Lookup2,2,FALSE)/2)),"")</f>
        <v/>
      </c>
      <c r="AO6" s="224" t="str">
        <f>IFERROR(IF(AO$1=Reset,$A6,IFERROR(AN6+Adjust!AO6+VLOOKUP(CONCATENATE("T",$B6,"G",AO$1),Lookup1,2,FALSE)/2,AN6+Adjust!AO6+VLOOKUP(CONCATENATE("T",$B6,"G",AO$1),Lookup2,2,FALSE)/2)),"")</f>
        <v/>
      </c>
      <c r="AP6" s="224" t="str">
        <f>IFERROR(IF(AP$1=Reset,$A6,IFERROR(AO6+Adjust!AP6+VLOOKUP(CONCATENATE("T",$B6,"G",AP$1),Lookup1,2,FALSE)/2,AO6+Adjust!AP6+VLOOKUP(CONCATENATE("T",$B6,"G",AP$1),Lookup2,2,FALSE)/2)),"")</f>
        <v/>
      </c>
      <c r="AQ6" s="224" t="str">
        <f>IFERROR(IF(AQ$1=Reset,$A6,IFERROR(AP6+Adjust!AQ6+VLOOKUP(CONCATENATE("T",$B6,"G",AQ$1),Lookup1,2,FALSE)/2,AP6+Adjust!AQ6+VLOOKUP(CONCATENATE("T",$B6,"G",AQ$1),Lookup2,2,FALSE)/2)),"")</f>
        <v/>
      </c>
      <c r="AR6" s="224" t="str">
        <f>IFERROR(IF(AR$1=Reset,$A6,IFERROR(AQ6+Adjust!AR6+VLOOKUP(CONCATENATE("T",$B6,"G",AR$1),Lookup1,2,FALSE)/2,AQ6+Adjust!AR6+VLOOKUP(CONCATENATE("T",$B6,"G",AR$1),Lookup2,2,FALSE)/2)),"")</f>
        <v/>
      </c>
      <c r="AS6" s="224" t="str">
        <f>IFERROR(IF(AS$1=Reset,$A6,IFERROR(AR6+Adjust!AS6+VLOOKUP(CONCATENATE("T",$B6,"G",AS$1),Lookup1,2,FALSE)/2,AR6+Adjust!AS6+VLOOKUP(CONCATENATE("T",$B6,"G",AS$1),Lookup2,2,FALSE)/2)),"")</f>
        <v/>
      </c>
      <c r="AT6" s="224" t="str">
        <f>IFERROR(IF(AT$1=Reset,$A6,IFERROR(AS6+Adjust!AT6+VLOOKUP(CONCATENATE("T",$B6,"G",AT$1),Lookup1,2,FALSE)/2,AS6+Adjust!AT6+VLOOKUP(CONCATENATE("T",$B6,"G",AT$1),Lookup2,2,FALSE)/2)),"")</f>
        <v/>
      </c>
      <c r="AU6" s="224" t="str">
        <f>IFERROR(IF(AU$1=Reset,$A6,IFERROR(AT6+Adjust!AU6+VLOOKUP(CONCATENATE("T",$B6,"G",AU$1),Lookup1,2,FALSE)/2,AT6+Adjust!AU6+VLOOKUP(CONCATENATE("T",$B6,"G",AU$1),Lookup2,2,FALSE)/2)),"")</f>
        <v/>
      </c>
      <c r="AV6" s="224" t="str">
        <f>IFERROR(IF(AV$1=Reset,$A6,IFERROR(AU6+Adjust!AV6+VLOOKUP(CONCATENATE("T",$B6,"G",AV$1),Lookup1,2,FALSE)/2,AU6+Adjust!AV6+VLOOKUP(CONCATENATE("T",$B6,"G",AV$1),Lookup2,2,FALSE)/2)),"")</f>
        <v/>
      </c>
      <c r="AW6" s="224" t="str">
        <f>IFERROR(IF(AW$1=Reset,$A6,IFERROR(AV6+Adjust!AW6+VLOOKUP(CONCATENATE("T",$B6,"G",AW$1),Lookup1,2,FALSE)/2,AV6+Adjust!AW6+VLOOKUP(CONCATENATE("T",$B6,"G",AW$1),Lookup2,2,FALSE)/2)),"")</f>
        <v/>
      </c>
      <c r="AX6" s="224" t="str">
        <f>IFERROR(IF(AX$1=Reset,$A6,IFERROR(AW6+Adjust!AX6+VLOOKUP(CONCATENATE("T",$B6,"G",AX$1),Lookup1,2,FALSE)/2,AW6+Adjust!AX6+VLOOKUP(CONCATENATE("T",$B6,"G",AX$1),Lookup2,2,FALSE)/2)),"")</f>
        <v/>
      </c>
      <c r="AY6" s="224" t="str">
        <f>IFERROR(IF(AY$1=Reset,$A6,IFERROR(AX6+Adjust!AY6+VLOOKUP(CONCATENATE("T",$B6,"G",AY$1),Lookup1,2,FALSE)/2,AX6+Adjust!AY6+VLOOKUP(CONCATENATE("T",$B6,"G",AY$1),Lookup2,2,FALSE)/2)),"")</f>
        <v/>
      </c>
      <c r="AZ6" s="307">
        <f t="shared" si="1"/>
        <v>34</v>
      </c>
      <c r="BA6" s="224">
        <f t="shared" si="0"/>
        <v>2495.8695308535735</v>
      </c>
    </row>
    <row r="7" spans="1:53" ht="20.100000000000001" customHeight="1" x14ac:dyDescent="0.25">
      <c r="A7" s="253">
        <v>2419.7732125000261</v>
      </c>
      <c r="B7" s="20">
        <v>6</v>
      </c>
      <c r="C7" s="370" t="s">
        <v>600</v>
      </c>
      <c r="D7" s="225">
        <v>2406</v>
      </c>
      <c r="E7" s="24">
        <f>IFERROR(IF(Reset=0,$A7,D7+Adjust!E7),"")</f>
        <v>2406</v>
      </c>
      <c r="F7" s="224">
        <f>IFERROR(IF(F$1=Reset,$A7,IFERROR(E7+Adjust!F7+VLOOKUP(CONCATENATE("T",$B7,"G",F$1),Lookup1,2,FALSE)/2,E7+Adjust!F7+VLOOKUP(CONCATENATE("T",$B7,"G",F$1),Lookup2,2,FALSE)/2)),"")</f>
        <v>2406.0173234700196</v>
      </c>
      <c r="G7" s="224">
        <f>IFERROR(IF(G$1=Reset,$A7,IFERROR(F7+Adjust!G7+VLOOKUP(CONCATENATE("T",$B7,"G",G$1),Lookup1,2,FALSE)/2,F7+Adjust!G7+VLOOKUP(CONCATENATE("T",$B7,"G",G$1),Lookup2,2,FALSE)/2)),"")</f>
        <v>2406.3735267867564</v>
      </c>
      <c r="H7" s="224">
        <f>IFERROR(IF(H$1=Reset,$A7,IFERROR(G7+Adjust!H7+VLOOKUP(CONCATENATE("T",$B7,"G",H$1),Lookup1,2,FALSE)/2,G7+Adjust!H7+VLOOKUP(CONCATENATE("T",$B7,"G",H$1),Lookup2,2,FALSE)/2)),"")</f>
        <v>2406.5886143361772</v>
      </c>
      <c r="I7" s="224">
        <f>IFERROR(IF(I$1=Reset,$A7,IFERROR(H7+Adjust!I7+VLOOKUP(CONCATENATE("T",$B7,"G",I$1),Lookup1,2,FALSE)/2,H7+Adjust!I7+VLOOKUP(CONCATENATE("T",$B7,"G",I$1),Lookup2,2,FALSE)/2)),"")</f>
        <v>2404.5071837969895</v>
      </c>
      <c r="J7" s="224">
        <f>IFERROR(IF(J$1=Reset,$A7,IFERROR(I7+Adjust!J7+VLOOKUP(CONCATENATE("T",$B7,"G",J$1),Lookup1,2,FALSE)/2,I7+Adjust!J7+VLOOKUP(CONCATENATE("T",$B7,"G",J$1),Lookup2,2,FALSE)/2)),"")</f>
        <v>2407.3872975737395</v>
      </c>
      <c r="K7" s="224">
        <f>IFERROR(IF(K$1=Reset,$A7,IFERROR(J7+Adjust!K7+VLOOKUP(CONCATENATE("T",$B7,"G",K$1),Lookup1,2,FALSE)/2,J7+Adjust!K7+VLOOKUP(CONCATENATE("T",$B7,"G",K$1),Lookup2,2,FALSE)/2)),"")</f>
        <v>2410.9420998676142</v>
      </c>
      <c r="L7" s="224">
        <f>IFERROR(IF(L$1=Reset,$A7,IFERROR(K7+Adjust!L7+VLOOKUP(CONCATENATE("T",$B7,"G",L$1),Lookup1,2,FALSE)/2,K7+Adjust!L7+VLOOKUP(CONCATENATE("T",$B7,"G",L$1),Lookup2,2,FALSE)/2)),"")</f>
        <v>2413.6249208561771</v>
      </c>
      <c r="M7" s="224">
        <f>IFERROR(IF(M$1=Reset,$A7,IFERROR(L7+Adjust!M7+VLOOKUP(CONCATENATE("T",$B7,"G",M$1),Lookup1,2,FALSE)/2,L7+Adjust!M7+VLOOKUP(CONCATENATE("T",$B7,"G",M$1),Lookup2,2,FALSE)/2)),"")</f>
        <v>2419.7732125000261</v>
      </c>
      <c r="N7" s="224">
        <f>IFERROR(IF(N$1=Reset,$A7,IFERROR(M7+Adjust!N7+VLOOKUP(CONCATENATE("T",$B7,"G",N$1),Lookup1,2,FALSE)/2,M7+Adjust!N7+VLOOKUP(CONCATENATE("T",$B7,"G",N$1),Lookup2,2,FALSE)/2)),"")</f>
        <v>2422.46982835679</v>
      </c>
      <c r="O7" s="224">
        <f>IFERROR(IF(O$1=Reset,$A7,IFERROR(N7+Adjust!O7+VLOOKUP(CONCATENATE("T",$B7,"G",O$1),Lookup1,2,FALSE)/2,N7+Adjust!O7+VLOOKUP(CONCATENATE("T",$B7,"G",O$1),Lookup2,2,FALSE)/2)),"")</f>
        <v>2419.9306838611651</v>
      </c>
      <c r="P7" s="224">
        <f>IFERROR(IF(P$1=Reset,$A7,IFERROR(O7+Adjust!P7+VLOOKUP(CONCATENATE("T",$B7,"G",P$1),Lookup1,2,FALSE)/2,O7+Adjust!P7+VLOOKUP(CONCATENATE("T",$B7,"G",P$1),Lookup2,2,FALSE)/2)),"")</f>
        <v>2434.2394542630154</v>
      </c>
      <c r="Q7" s="224">
        <f>IFERROR(IF(Q$1=Reset,$A7,IFERROR(P7+Adjust!Q7+VLOOKUP(CONCATENATE("T",$B7,"G",Q$1),Lookup1,2,FALSE)/2,P7+Adjust!Q7+VLOOKUP(CONCATENATE("T",$B7,"G",Q$1),Lookup2,2,FALSE)/2)),"")</f>
        <v>2430.7273488711967</v>
      </c>
      <c r="R7" s="224">
        <f>IFERROR(IF(R$1=Reset,$A7,IFERROR(Q7+Adjust!R7+VLOOKUP(CONCATENATE("T",$B7,"G",R$1),Lookup1,2,FALSE)/2,Q7+Adjust!R7+VLOOKUP(CONCATENATE("T",$B7,"G",R$1),Lookup2,2,FALSE)/2)),"")</f>
        <v>2458.876656645768</v>
      </c>
      <c r="S7" s="224">
        <f>IFERROR(IF(S$1=Reset,$A7,IFERROR(R7+Adjust!S7+VLOOKUP(CONCATENATE("T",$B7,"G",S$1),Lookup1,2,FALSE)/2,R7+Adjust!S7+VLOOKUP(CONCATENATE("T",$B7,"G",S$1),Lookup2,2,FALSE)/2)),"")</f>
        <v>2468.5552017502323</v>
      </c>
      <c r="T7" s="224">
        <f>IFERROR(IF(T$1=Reset,$A7,IFERROR(S7+Adjust!T7+VLOOKUP(CONCATENATE("T",$B7,"G",T$1),Lookup1,2,FALSE)/2,S7+Adjust!T7+VLOOKUP(CONCATENATE("T",$B7,"G",T$1),Lookup2,2,FALSE)/2)),"")</f>
        <v>2465.8631898674621</v>
      </c>
      <c r="U7" s="224">
        <f>IFERROR(IF(U$1=Reset,$A7,IFERROR(T7+Adjust!U7+VLOOKUP(CONCATENATE("T",$B7,"G",U$1),Lookup1,2,FALSE)/2,T7+Adjust!U7+VLOOKUP(CONCATENATE("T",$B7,"G",U$1),Lookup2,2,FALSE)/2)),"")</f>
        <v>2465.7032445355389</v>
      </c>
      <c r="V7" s="224">
        <f>IFERROR(IF(V$1=Reset,$A7,IFERROR(U7+Adjust!V7+VLOOKUP(CONCATENATE("T",$B7,"G",V$1),Lookup1,2,FALSE)/2,U7+Adjust!V7+VLOOKUP(CONCATENATE("T",$B7,"G",V$1),Lookup2,2,FALSE)/2)),"")</f>
        <v>2466.0119397330259</v>
      </c>
      <c r="W7" s="224">
        <f>IFERROR(IF(W$1=Reset,$A7,IFERROR(V7+Adjust!W7+VLOOKUP(CONCATENATE("T",$B7,"G",W$1),Lookup1,2,FALSE)/2,V7+Adjust!W7+VLOOKUP(CONCATENATE("T",$B7,"G",W$1),Lookup2,2,FALSE)/2)),"")</f>
        <v>2474.0576317774912</v>
      </c>
      <c r="X7" s="224">
        <f>IFERROR(IF(X$1=Reset,$A7,IFERROR(W7+Adjust!X7+VLOOKUP(CONCATENATE("T",$B7,"G",X$1),Lookup1,2,FALSE)/2,W7+Adjust!X7+VLOOKUP(CONCATENATE("T",$B7,"G",X$1),Lookup2,2,FALSE)/2)),"")</f>
        <v>2489.8464271301755</v>
      </c>
      <c r="Y7" s="224">
        <f>IFERROR(IF(Y$1=Reset,$A7,IFERROR(X7+Adjust!Y7+VLOOKUP(CONCATENATE("T",$B7,"G",Y$1),Lookup1,2,FALSE)/2,X7+Adjust!Y7+VLOOKUP(CONCATENATE("T",$B7,"G",Y$1),Lookup2,2,FALSE)/2)),"")</f>
        <v>2494.0701227134396</v>
      </c>
      <c r="Z7" s="224">
        <f>IFERROR(IF(Z$1=Reset,$A7,IFERROR(Y7+Adjust!Z7+VLOOKUP(CONCATENATE("T",$B7,"G",Z$1),Lookup1,2,FALSE)/2,Y7+Adjust!Z7+VLOOKUP(CONCATENATE("T",$B7,"G",Z$1),Lookup2,2,FALSE)/2)),"")</f>
        <v>2494.5419309557924</v>
      </c>
      <c r="AA7" s="224">
        <f>IFERROR(IF(AA$1=Reset,$A7,IFERROR(Z7+Adjust!AA7+VLOOKUP(CONCATENATE("T",$B7,"G",AA$1),Lookup1,2,FALSE)/2,Z7+Adjust!AA7+VLOOKUP(CONCATENATE("T",$B7,"G",AA$1),Lookup2,2,FALSE)/2)),"")</f>
        <v>2497.1836832114113</v>
      </c>
      <c r="AB7" s="224">
        <f>IFERROR(IF(AB$1=Reset,$A7,IFERROR(AA7+Adjust!AB7+VLOOKUP(CONCATENATE("T",$B7,"G",AB$1),Lookup1,2,FALSE)/2,AA7+Adjust!AB7+VLOOKUP(CONCATENATE("T",$B7,"G",AB$1),Lookup2,2,FALSE)/2)),"")</f>
        <v>2497.3028331545288</v>
      </c>
      <c r="AC7" s="224">
        <f>IFERROR(IF(AC$1=Reset,$A7,IFERROR(AB7+Adjust!AC7+VLOOKUP(CONCATENATE("T",$B7,"G",AC$1),Lookup1,2,FALSE)/2,AB7+Adjust!AC7+VLOOKUP(CONCATENATE("T",$B7,"G",AC$1),Lookup2,2,FALSE)/2)),"")</f>
        <v>2494.8028331545288</v>
      </c>
      <c r="AD7" s="224">
        <f>IFERROR(IF(AD$1=Reset,$A7,IFERROR(AC7+Adjust!AD7+VLOOKUP(CONCATENATE("T",$B7,"G",AD$1),Lookup1,2,FALSE)/2,AC7+Adjust!AD7+VLOOKUP(CONCATENATE("T",$B7,"G",AD$1),Lookup2,2,FALSE)/2)),"")</f>
        <v>2502.1013343250088</v>
      </c>
      <c r="AE7" s="224">
        <f>IFERROR(IF(AE$1=Reset,$A7,IFERROR(AD7+Adjust!AE7+VLOOKUP(CONCATENATE("T",$B7,"G",AE$1),Lookup1,2,FALSE)/2,AD7+Adjust!AE7+VLOOKUP(CONCATENATE("T",$B7,"G",AE$1),Lookup2,2,FALSE)/2)),"")</f>
        <v>2501.8068049738613</v>
      </c>
      <c r="AF7" s="224">
        <f>IFERROR(IF(AF$1=Reset,$A7,IFERROR(AE7+Adjust!AF7+VLOOKUP(CONCATENATE("T",$B7,"G",AF$1),Lookup1,2,FALSE)/2,AE7+Adjust!AF7+VLOOKUP(CONCATENATE("T",$B7,"G",AF$1),Lookup2,2,FALSE)/2)),"")</f>
        <v>2504.381235094615</v>
      </c>
      <c r="AG7" s="224">
        <f>IFERROR(IF(AG$1=Reset,$A7,IFERROR(AF7+Adjust!AG7+VLOOKUP(CONCATENATE("T",$B7,"G",AG$1),Lookup1,2,FALSE)/2,AF7+Adjust!AG7+VLOOKUP(CONCATENATE("T",$B7,"G",AG$1),Lookup2,2,FALSE)/2)),"")</f>
        <v>2504.2440158098671</v>
      </c>
      <c r="AH7" s="224">
        <f>IFERROR(IF(AH$1=Reset,$A7,IFERROR(AG7+Adjust!AH7+VLOOKUP(CONCATENATE("T",$B7,"G",AH$1),Lookup1,2,FALSE)/2,AG7+Adjust!AH7+VLOOKUP(CONCATENATE("T",$B7,"G",AH$1),Lookup2,2,FALSE)/2)),"")</f>
        <v>2517.1888079318437</v>
      </c>
      <c r="AI7" s="224">
        <f>IFERROR(IF(AI$1=Reset,$A7,IFERROR(AH7+Adjust!AI7+VLOOKUP(CONCATENATE("T",$B7,"G",AI$1),Lookup1,2,FALSE)/2,AH7+Adjust!AI7+VLOOKUP(CONCATENATE("T",$B7,"G",AI$1),Lookup2,2,FALSE)/2)),"")</f>
        <v>2514.4271663127311</v>
      </c>
      <c r="AJ7" s="224">
        <f>IFERROR(IF(AJ$1=Reset,$A7,IFERROR(AI7+Adjust!AJ7+VLOOKUP(CONCATENATE("T",$B7,"G",AJ$1),Lookup1,2,FALSE)/2,AI7+Adjust!AJ7+VLOOKUP(CONCATENATE("T",$B7,"G",AJ$1),Lookup2,2,FALSE)/2)),"")</f>
        <v>2516.2344044010792</v>
      </c>
      <c r="AK7" s="224">
        <f>IFERROR(IF(AK$1=Reset,$A7,IFERROR(AJ7+Adjust!AK7+VLOOKUP(CONCATENATE("T",$B7,"G",AK$1),Lookup1,2,FALSE)/2,AJ7+Adjust!AK7+VLOOKUP(CONCATENATE("T",$B7,"G",AK$1),Lookup2,2,FALSE)/2)),"")</f>
        <v>2516.0561702427945</v>
      </c>
      <c r="AL7" s="224">
        <f>IFERROR(IF(AL$1=Reset,$A7,IFERROR(AK7+Adjust!AL7+VLOOKUP(CONCATENATE("T",$B7,"G",AL$1),Lookup1,2,FALSE)/2,AK7+Adjust!AL7+VLOOKUP(CONCATENATE("T",$B7,"G",AL$1),Lookup2,2,FALSE)/2)),"")</f>
        <v>2518.3225238844784</v>
      </c>
      <c r="AM7" s="224">
        <f>IFERROR(IF(AM$1=Reset,$A7,IFERROR(AL7+Adjust!AM7+VLOOKUP(CONCATENATE("T",$B7,"G",AM$1),Lookup1,2,FALSE)/2,AL7+Adjust!AM7+VLOOKUP(CONCATENATE("T",$B7,"G",AM$1),Lookup2,2,FALSE)/2)),"")</f>
        <v>2541.379470654515</v>
      </c>
      <c r="AN7" s="224" t="str">
        <f>IFERROR(IF(AN$1=Reset,$A7,IFERROR(AM7+Adjust!AN7+VLOOKUP(CONCATENATE("T",$B7,"G",AN$1),Lookup1,2,FALSE)/2,AM7+Adjust!AN7+VLOOKUP(CONCATENATE("T",$B7,"G",AN$1),Lookup2,2,FALSE)/2)),"")</f>
        <v/>
      </c>
      <c r="AO7" s="224" t="str">
        <f>IFERROR(IF(AO$1=Reset,$A7,IFERROR(AN7+Adjust!AO7+VLOOKUP(CONCATENATE("T",$B7,"G",AO$1),Lookup1,2,FALSE)/2,AN7+Adjust!AO7+VLOOKUP(CONCATENATE("T",$B7,"G",AO$1),Lookup2,2,FALSE)/2)),"")</f>
        <v/>
      </c>
      <c r="AP7" s="224" t="str">
        <f>IFERROR(IF(AP$1=Reset,$A7,IFERROR(AO7+Adjust!AP7+VLOOKUP(CONCATENATE("T",$B7,"G",AP$1),Lookup1,2,FALSE)/2,AO7+Adjust!AP7+VLOOKUP(CONCATENATE("T",$B7,"G",AP$1),Lookup2,2,FALSE)/2)),"")</f>
        <v/>
      </c>
      <c r="AQ7" s="224" t="str">
        <f>IFERROR(IF(AQ$1=Reset,$A7,IFERROR(AP7+Adjust!AQ7+VLOOKUP(CONCATENATE("T",$B7,"G",AQ$1),Lookup1,2,FALSE)/2,AP7+Adjust!AQ7+VLOOKUP(CONCATENATE("T",$B7,"G",AQ$1),Lookup2,2,FALSE)/2)),"")</f>
        <v/>
      </c>
      <c r="AR7" s="224" t="str">
        <f>IFERROR(IF(AR$1=Reset,$A7,IFERROR(AQ7+Adjust!AR7+VLOOKUP(CONCATENATE("T",$B7,"G",AR$1),Lookup1,2,FALSE)/2,AQ7+Adjust!AR7+VLOOKUP(CONCATENATE("T",$B7,"G",AR$1),Lookup2,2,FALSE)/2)),"")</f>
        <v/>
      </c>
      <c r="AS7" s="224" t="str">
        <f>IFERROR(IF(AS$1=Reset,$A7,IFERROR(AR7+Adjust!AS7+VLOOKUP(CONCATENATE("T",$B7,"G",AS$1),Lookup1,2,FALSE)/2,AR7+Adjust!AS7+VLOOKUP(CONCATENATE("T",$B7,"G",AS$1),Lookup2,2,FALSE)/2)),"")</f>
        <v/>
      </c>
      <c r="AT7" s="224" t="str">
        <f>IFERROR(IF(AT$1=Reset,$A7,IFERROR(AS7+Adjust!AT7+VLOOKUP(CONCATENATE("T",$B7,"G",AT$1),Lookup1,2,FALSE)/2,AS7+Adjust!AT7+VLOOKUP(CONCATENATE("T",$B7,"G",AT$1),Lookup2,2,FALSE)/2)),"")</f>
        <v/>
      </c>
      <c r="AU7" s="224" t="str">
        <f>IFERROR(IF(AU$1=Reset,$A7,IFERROR(AT7+Adjust!AU7+VLOOKUP(CONCATENATE("T",$B7,"G",AU$1),Lookup1,2,FALSE)/2,AT7+Adjust!AU7+VLOOKUP(CONCATENATE("T",$B7,"G",AU$1),Lookup2,2,FALSE)/2)),"")</f>
        <v/>
      </c>
      <c r="AV7" s="224" t="str">
        <f>IFERROR(IF(AV$1=Reset,$A7,IFERROR(AU7+Adjust!AV7+VLOOKUP(CONCATENATE("T",$B7,"G",AV$1),Lookup1,2,FALSE)/2,AU7+Adjust!AV7+VLOOKUP(CONCATENATE("T",$B7,"G",AV$1),Lookup2,2,FALSE)/2)),"")</f>
        <v/>
      </c>
      <c r="AW7" s="224" t="str">
        <f>IFERROR(IF(AW$1=Reset,$A7,IFERROR(AV7+Adjust!AW7+VLOOKUP(CONCATENATE("T",$B7,"G",AW$1),Lookup1,2,FALSE)/2,AV7+Adjust!AW7+VLOOKUP(CONCATENATE("T",$B7,"G",AW$1),Lookup2,2,FALSE)/2)),"")</f>
        <v/>
      </c>
      <c r="AX7" s="224" t="str">
        <f>IFERROR(IF(AX$1=Reset,$A7,IFERROR(AW7+Adjust!AX7+VLOOKUP(CONCATENATE("T",$B7,"G",AX$1),Lookup1,2,FALSE)/2,AW7+Adjust!AX7+VLOOKUP(CONCATENATE("T",$B7,"G",AX$1),Lookup2,2,FALSE)/2)),"")</f>
        <v/>
      </c>
      <c r="AY7" s="224" t="str">
        <f>IFERROR(IF(AY$1=Reset,$A7,IFERROR(AX7+Adjust!AY7+VLOOKUP(CONCATENATE("T",$B7,"G",AY$1),Lookup1,2,FALSE)/2,AX7+Adjust!AY7+VLOOKUP(CONCATENATE("T",$B7,"G",AY$1),Lookup2,2,FALSE)/2)),"")</f>
        <v/>
      </c>
      <c r="AZ7" s="307">
        <f t="shared" si="1"/>
        <v>34</v>
      </c>
      <c r="BA7" s="224">
        <f t="shared" si="0"/>
        <v>2541.379470654515</v>
      </c>
    </row>
    <row r="8" spans="1:53" ht="20.100000000000001" customHeight="1" x14ac:dyDescent="0.25">
      <c r="A8" s="253">
        <v>2556.5307265945785</v>
      </c>
      <c r="B8" s="20">
        <v>7</v>
      </c>
      <c r="C8" s="370" t="s">
        <v>601</v>
      </c>
      <c r="D8" s="225">
        <v>2552</v>
      </c>
      <c r="E8" s="24">
        <f>IFERROR(IF(Reset=0,$A8,D8+Adjust!E8),"")</f>
        <v>2552</v>
      </c>
      <c r="F8" s="224">
        <f>IFERROR(IF(F$1=Reset,$A8,IFERROR(E8+Adjust!F8+VLOOKUP(CONCATENATE("T",$B8,"G",F$1),Lookup1,2,FALSE)/2,E8+Adjust!F8+VLOOKUP(CONCATENATE("T",$B8,"G",F$1),Lookup2,2,FALSE)/2)),"")</f>
        <v>2553.7923910236336</v>
      </c>
      <c r="G8" s="224">
        <f>IFERROR(IF(G$1=Reset,$A8,IFERROR(F8+Adjust!G8+VLOOKUP(CONCATENATE("T",$B8,"G",G$1),Lookup1,2,FALSE)/2,F8+Adjust!G8+VLOOKUP(CONCATENATE("T",$B8,"G",G$1),Lookup2,2,FALSE)/2)),"")</f>
        <v>2555.9789647265925</v>
      </c>
      <c r="H8" s="224">
        <f>IFERROR(IF(H$1=Reset,$A8,IFERROR(G8+Adjust!H8+VLOOKUP(CONCATENATE("T",$B8,"G",H$1),Lookup1,2,FALSE)/2,G8+Adjust!H8+VLOOKUP(CONCATENATE("T",$B8,"G",H$1),Lookup2,2,FALSE)/2)),"")</f>
        <v>2558.0603952657802</v>
      </c>
      <c r="I8" s="224">
        <f>IFERROR(IF(I$1=Reset,$A8,IFERROR(H8+Adjust!I8+VLOOKUP(CONCATENATE("T",$B8,"G",I$1),Lookup1,2,FALSE)/2,H8+Adjust!I8+VLOOKUP(CONCATENATE("T",$B8,"G",I$1),Lookup2,2,FALSE)/2)),"")</f>
        <v>2559.8207672504268</v>
      </c>
      <c r="J8" s="224">
        <f>IFERROR(IF(J$1=Reset,$A8,IFERROR(I8+Adjust!J8+VLOOKUP(CONCATENATE("T",$B8,"G",J$1),Lookup1,2,FALSE)/2,I8+Adjust!J8+VLOOKUP(CONCATENATE("T",$B8,"G",J$1),Lookup2,2,FALSE)/2)),"")</f>
        <v>2561.1890198733136</v>
      </c>
      <c r="K8" s="224">
        <f>IFERROR(IF(K$1=Reset,$A8,IFERROR(J8+Adjust!K8+VLOOKUP(CONCATENATE("T",$B8,"G",K$1),Lookup1,2,FALSE)/2,J8+Adjust!K8+VLOOKUP(CONCATENATE("T",$B8,"G",K$1),Lookup2,2,FALSE)/2)),"")</f>
        <v>2559.9559900049762</v>
      </c>
      <c r="L8" s="224">
        <f>IFERROR(IF(L$1=Reset,$A8,IFERROR(K8+Adjust!L8+VLOOKUP(CONCATENATE("T",$B8,"G",L$1),Lookup1,2,FALSE)/2,K8+Adjust!L8+VLOOKUP(CONCATENATE("T",$B8,"G",L$1),Lookup2,2,FALSE)/2)),"")</f>
        <v>2559.8771179344685</v>
      </c>
      <c r="M8" s="224">
        <f>IFERROR(IF(M$1=Reset,$A8,IFERROR(L8+Adjust!M8+VLOOKUP(CONCATENATE("T",$B8,"G",M$1),Lookup1,2,FALSE)/2,L8+Adjust!M8+VLOOKUP(CONCATENATE("T",$B8,"G",M$1),Lookup2,2,FALSE)/2)),"")</f>
        <v>2556.5307265945785</v>
      </c>
      <c r="N8" s="224">
        <f>IFERROR(IF(N$1=Reset,$A8,IFERROR(M8+Adjust!N8+VLOOKUP(CONCATENATE("T",$B8,"G",N$1),Lookup1,2,FALSE)/2,M8+Adjust!N8+VLOOKUP(CONCATENATE("T",$B8,"G",N$1),Lookup2,2,FALSE)/2)),"")</f>
        <v>2554.2135475831415</v>
      </c>
      <c r="O8" s="224">
        <f>IFERROR(IF(O$1=Reset,$A8,IFERROR(N8+Adjust!O8+VLOOKUP(CONCATENATE("T",$B8,"G",O$1),Lookup1,2,FALSE)/2,N8+Adjust!O8+VLOOKUP(CONCATENATE("T",$B8,"G",O$1),Lookup2,2,FALSE)/2)),"")</f>
        <v>2546.3798773865328</v>
      </c>
      <c r="P8" s="224">
        <f>IFERROR(IF(P$1=Reset,$A8,IFERROR(O8+Adjust!P8+VLOOKUP(CONCATENATE("T",$B8,"G",P$1),Lookup1,2,FALSE)/2,O8+Adjust!P8+VLOOKUP(CONCATENATE("T",$B8,"G",P$1),Lookup2,2,FALSE)/2)),"")</f>
        <v>2554.2459120049321</v>
      </c>
      <c r="Q8" s="224">
        <f>IFERROR(IF(Q$1=Reset,$A8,IFERROR(P8+Adjust!Q8+VLOOKUP(CONCATENATE("T",$B8,"G",Q$1),Lookup1,2,FALSE)/2,P8+Adjust!Q8+VLOOKUP(CONCATENATE("T",$B8,"G",Q$1),Lookup2,2,FALSE)/2)),"")</f>
        <v>2556.380911745533</v>
      </c>
      <c r="R8" s="224">
        <f>IFERROR(IF(R$1=Reset,$A8,IFERROR(Q8+Adjust!R8+VLOOKUP(CONCATENATE("T",$B8,"G",R$1),Lookup1,2,FALSE)/2,Q8+Adjust!R8+VLOOKUP(CONCATENATE("T",$B8,"G",R$1),Lookup2,2,FALSE)/2)),"")</f>
        <v>2558.6286223400234</v>
      </c>
      <c r="S8" s="224">
        <f>IFERROR(IF(S$1=Reset,$A8,IFERROR(R8+Adjust!S8+VLOOKUP(CONCATENATE("T",$B8,"G",S$1),Lookup1,2,FALSE)/2,R8+Adjust!S8+VLOOKUP(CONCATENATE("T",$B8,"G",S$1),Lookup2,2,FALSE)/2)),"")</f>
        <v>2560.0455967006719</v>
      </c>
      <c r="T8" s="224">
        <f>IFERROR(IF(T$1=Reset,$A8,IFERROR(S8+Adjust!T8+VLOOKUP(CONCATENATE("T",$B8,"G",T$1),Lookup1,2,FALSE)/2,S8+Adjust!T8+VLOOKUP(CONCATENATE("T",$B8,"G",T$1),Lookup2,2,FALSE)/2)),"")</f>
        <v>2559.8810880263068</v>
      </c>
      <c r="U8" s="224">
        <f>IFERROR(IF(U$1=Reset,$A8,IFERROR(T8+Adjust!U8+VLOOKUP(CONCATENATE("T",$B8,"G",U$1),Lookup1,2,FALSE)/2,T8+Adjust!U8+VLOOKUP(CONCATENATE("T",$B8,"G",U$1),Lookup2,2,FALSE)/2)),"")</f>
        <v>2562.1753245092514</v>
      </c>
      <c r="V8" s="224">
        <f>IFERROR(IF(V$1=Reset,$A8,IFERROR(U8+Adjust!V8+VLOOKUP(CONCATENATE("T",$B8,"G",V$1),Lookup1,2,FALSE)/2,U8+Adjust!V8+VLOOKUP(CONCATENATE("T",$B8,"G",V$1),Lookup2,2,FALSE)/2)),"")</f>
        <v>2573.1036549840151</v>
      </c>
      <c r="W8" s="224">
        <f>IFERROR(IF(W$1=Reset,$A8,IFERROR(V8+Adjust!W8+VLOOKUP(CONCATENATE("T",$B8,"G",W$1),Lookup1,2,FALSE)/2,V8+Adjust!W8+VLOOKUP(CONCATENATE("T",$B8,"G",W$1),Lookup2,2,FALSE)/2)),"")</f>
        <v>2573.2228049271325</v>
      </c>
      <c r="X8" s="224">
        <f>IFERROR(IF(X$1=Reset,$A8,IFERROR(W8+Adjust!X8+VLOOKUP(CONCATENATE("T",$B8,"G",X$1),Lookup1,2,FALSE)/2,W8+Adjust!X8+VLOOKUP(CONCATENATE("T",$B8,"G",X$1),Lookup2,2,FALSE)/2)),"")</f>
        <v>2574.7280931925761</v>
      </c>
      <c r="Y8" s="224">
        <f>IFERROR(IF(Y$1=Reset,$A8,IFERROR(X8+Adjust!Y8+VLOOKUP(CONCATENATE("T",$B8,"G",Y$1),Lookup1,2,FALSE)/2,X8+Adjust!Y8+VLOOKUP(CONCATENATE("T",$B8,"G",Y$1),Lookup2,2,FALSE)/2)),"")</f>
        <v>2574.4429844123738</v>
      </c>
      <c r="Z8" s="224">
        <f>IFERROR(IF(Z$1=Reset,$A8,IFERROR(Y8+Adjust!Z8+VLOOKUP(CONCATENATE("T",$B8,"G",Z$1),Lookup1,2,FALSE)/2,Y8+Adjust!Z8+VLOOKUP(CONCATENATE("T",$B8,"G",Z$1),Lookup2,2,FALSE)/2)),"")</f>
        <v>2573.971176170021</v>
      </c>
      <c r="AA8" s="224">
        <f>IFERROR(IF(AA$1=Reset,$A8,IFERROR(Z8+Adjust!AA8+VLOOKUP(CONCATENATE("T",$B8,"G",AA$1),Lookup1,2,FALSE)/2,Z8+Adjust!AA8+VLOOKUP(CONCATENATE("T",$B8,"G",AA$1),Lookup2,2,FALSE)/2)),"")</f>
        <v>2570.6545310746483</v>
      </c>
      <c r="AB8" s="224">
        <f>IFERROR(IF(AB$1=Reset,$A8,IFERROR(AA8+Adjust!AB8+VLOOKUP(CONCATENATE("T",$B8,"G",AB$1),Lookup1,2,FALSE)/2,AA8+Adjust!AB8+VLOOKUP(CONCATENATE("T",$B8,"G",AB$1),Lookup2,2,FALSE)/2)),"")</f>
        <v>2567.8600017235008</v>
      </c>
      <c r="AC8" s="224">
        <f>IFERROR(IF(AC$1=Reset,$A8,IFERROR(AB8+Adjust!AC8+VLOOKUP(CONCATENATE("T",$B8,"G",AC$1),Lookup1,2,FALSE)/2,AB8+Adjust!AC8+VLOOKUP(CONCATENATE("T",$B8,"G",AC$1),Lookup2,2,FALSE)/2)),"")</f>
        <v>2567.3589964818293</v>
      </c>
      <c r="AD8" s="224">
        <f>IFERROR(IF(AD$1=Reset,$A8,IFERROR(AC8+Adjust!AD8+VLOOKUP(CONCATENATE("T",$B8,"G",AD$1),Lookup1,2,FALSE)/2,AC8+Adjust!AD8+VLOOKUP(CONCATENATE("T",$B8,"G",AD$1),Lookup2,2,FALSE)/2)),"")</f>
        <v>2569.7353386745181</v>
      </c>
      <c r="AE8" s="224">
        <f>IFERROR(IF(AE$1=Reset,$A8,IFERROR(AD8+Adjust!AE8+VLOOKUP(CONCATENATE("T",$B8,"G",AE$1),Lookup1,2,FALSE)/2,AD8+Adjust!AE8+VLOOKUP(CONCATENATE("T",$B8,"G",AE$1),Lookup2,2,FALSE)/2)),"")</f>
        <v>2571.3691239263785</v>
      </c>
      <c r="AF8" s="224">
        <f>IFERROR(IF(AF$1=Reset,$A8,IFERROR(AE8+Adjust!AF8+VLOOKUP(CONCATENATE("T",$B8,"G",AF$1),Lookup1,2,FALSE)/2,AE8+Adjust!AF8+VLOOKUP(CONCATENATE("T",$B8,"G",AF$1),Lookup2,2,FALSE)/2)),"")</f>
        <v>2571.4258550854629</v>
      </c>
      <c r="AG8" s="224">
        <f>IFERROR(IF(AG$1=Reset,$A8,IFERROR(AF8+Adjust!AG8+VLOOKUP(CONCATENATE("T",$B8,"G",AG$1),Lookup1,2,FALSE)/2,AF8+Adjust!AG8+VLOOKUP(CONCATENATE("T",$B8,"G",AG$1),Lookup2,2,FALSE)/2)),"")</f>
        <v>2567.9903504910035</v>
      </c>
      <c r="AH8" s="224">
        <f>IFERROR(IF(AH$1=Reset,$A8,IFERROR(AG8+Adjust!AH8+VLOOKUP(CONCATENATE("T",$B8,"G",AH$1),Lookup1,2,FALSE)/2,AG8+Adjust!AH8+VLOOKUP(CONCATENATE("T",$B8,"G",AH$1),Lookup2,2,FALSE)/2)),"")</f>
        <v>2565.1579552410135</v>
      </c>
      <c r="AI8" s="224">
        <f>IFERROR(IF(AI$1=Reset,$A8,IFERROR(AH8+Adjust!AI8+VLOOKUP(CONCATENATE("T",$B8,"G",AI$1),Lookup1,2,FALSE)/2,AH8+Adjust!AI8+VLOOKUP(CONCATENATE("T",$B8,"G",AI$1),Lookup2,2,FALSE)/2)),"")</f>
        <v>2564.863425889866</v>
      </c>
      <c r="AJ8" s="224">
        <f>IFERROR(IF(AJ$1=Reset,$A8,IFERROR(AI8+Adjust!AJ8+VLOOKUP(CONCATENATE("T",$B8,"G",AJ$1),Lookup1,2,FALSE)/2,AI8+Adjust!AJ8+VLOOKUP(CONCATENATE("T",$B8,"G",AJ$1),Lookup2,2,FALSE)/2)),"")</f>
        <v>2564.1904459533221</v>
      </c>
      <c r="AK8" s="224">
        <f>IFERROR(IF(AK$1=Reset,$A8,IFERROR(AJ8+Adjust!AK8+VLOOKUP(CONCATENATE("T",$B8,"G",AK$1),Lookup1,2,FALSE)/2,AJ8+Adjust!AK8+VLOOKUP(CONCATENATE("T",$B8,"G",AK$1),Lookup2,2,FALSE)/2)),"")</f>
        <v>2566.5124378314254</v>
      </c>
      <c r="AL8" s="224">
        <f>IFERROR(IF(AL$1=Reset,$A8,IFERROR(AK8+Adjust!AL8+VLOOKUP(CONCATENATE("T",$B8,"G",AL$1),Lookup1,2,FALSE)/2,AK8+Adjust!AL8+VLOOKUP(CONCATENATE("T",$B8,"G",AL$1),Lookup2,2,FALSE)/2)),"")</f>
        <v>2563.2205852945426</v>
      </c>
      <c r="AM8" s="224">
        <f>IFERROR(IF(AM$1=Reset,$A8,IFERROR(AL8+Adjust!AM8+VLOOKUP(CONCATENATE("T",$B8,"G",AM$1),Lookup1,2,FALSE)/2,AL8+Adjust!AM8+VLOOKUP(CONCATENATE("T",$B8,"G",AM$1),Lookup2,2,FALSE)/2)),"")</f>
        <v>2564.744365711937</v>
      </c>
      <c r="AN8" s="224" t="str">
        <f>IFERROR(IF(AN$1=Reset,$A8,IFERROR(AM8+Adjust!AN8+VLOOKUP(CONCATENATE("T",$B8,"G",AN$1),Lookup1,2,FALSE)/2,AM8+Adjust!AN8+VLOOKUP(CONCATENATE("T",$B8,"G",AN$1),Lookup2,2,FALSE)/2)),"")</f>
        <v/>
      </c>
      <c r="AO8" s="224" t="str">
        <f>IFERROR(IF(AO$1=Reset,$A8,IFERROR(AN8+Adjust!AO8+VLOOKUP(CONCATENATE("T",$B8,"G",AO$1),Lookup1,2,FALSE)/2,AN8+Adjust!AO8+VLOOKUP(CONCATENATE("T",$B8,"G",AO$1),Lookup2,2,FALSE)/2)),"")</f>
        <v/>
      </c>
      <c r="AP8" s="224" t="str">
        <f>IFERROR(IF(AP$1=Reset,$A8,IFERROR(AO8+Adjust!AP8+VLOOKUP(CONCATENATE("T",$B8,"G",AP$1),Lookup1,2,FALSE)/2,AO8+Adjust!AP8+VLOOKUP(CONCATENATE("T",$B8,"G",AP$1),Lookup2,2,FALSE)/2)),"")</f>
        <v/>
      </c>
      <c r="AQ8" s="224" t="str">
        <f>IFERROR(IF(AQ$1=Reset,$A8,IFERROR(AP8+Adjust!AQ8+VLOOKUP(CONCATENATE("T",$B8,"G",AQ$1),Lookup1,2,FALSE)/2,AP8+Adjust!AQ8+VLOOKUP(CONCATENATE("T",$B8,"G",AQ$1),Lookup2,2,FALSE)/2)),"")</f>
        <v/>
      </c>
      <c r="AR8" s="224" t="str">
        <f>IFERROR(IF(AR$1=Reset,$A8,IFERROR(AQ8+Adjust!AR8+VLOOKUP(CONCATENATE("T",$B8,"G",AR$1),Lookup1,2,FALSE)/2,AQ8+Adjust!AR8+VLOOKUP(CONCATENATE("T",$B8,"G",AR$1),Lookup2,2,FALSE)/2)),"")</f>
        <v/>
      </c>
      <c r="AS8" s="224" t="str">
        <f>IFERROR(IF(AS$1=Reset,$A8,IFERROR(AR8+Adjust!AS8+VLOOKUP(CONCATENATE("T",$B8,"G",AS$1),Lookup1,2,FALSE)/2,AR8+Adjust!AS8+VLOOKUP(CONCATENATE("T",$B8,"G",AS$1),Lookup2,2,FALSE)/2)),"")</f>
        <v/>
      </c>
      <c r="AT8" s="224" t="str">
        <f>IFERROR(IF(AT$1=Reset,$A8,IFERROR(AS8+Adjust!AT8+VLOOKUP(CONCATENATE("T",$B8,"G",AT$1),Lookup1,2,FALSE)/2,AS8+Adjust!AT8+VLOOKUP(CONCATENATE("T",$B8,"G",AT$1),Lookup2,2,FALSE)/2)),"")</f>
        <v/>
      </c>
      <c r="AU8" s="224" t="str">
        <f>IFERROR(IF(AU$1=Reset,$A8,IFERROR(AT8+Adjust!AU8+VLOOKUP(CONCATENATE("T",$B8,"G",AU$1),Lookup1,2,FALSE)/2,AT8+Adjust!AU8+VLOOKUP(CONCATENATE("T",$B8,"G",AU$1),Lookup2,2,FALSE)/2)),"")</f>
        <v/>
      </c>
      <c r="AV8" s="224" t="str">
        <f>IFERROR(IF(AV$1=Reset,$A8,IFERROR(AU8+Adjust!AV8+VLOOKUP(CONCATENATE("T",$B8,"G",AV$1),Lookup1,2,FALSE)/2,AU8+Adjust!AV8+VLOOKUP(CONCATENATE("T",$B8,"G",AV$1),Lookup2,2,FALSE)/2)),"")</f>
        <v/>
      </c>
      <c r="AW8" s="224" t="str">
        <f>IFERROR(IF(AW$1=Reset,$A8,IFERROR(AV8+Adjust!AW8+VLOOKUP(CONCATENATE("T",$B8,"G",AW$1),Lookup1,2,FALSE)/2,AV8+Adjust!AW8+VLOOKUP(CONCATENATE("T",$B8,"G",AW$1),Lookup2,2,FALSE)/2)),"")</f>
        <v/>
      </c>
      <c r="AX8" s="224" t="str">
        <f>IFERROR(IF(AX$1=Reset,$A8,IFERROR(AW8+Adjust!AX8+VLOOKUP(CONCATENATE("T",$B8,"G",AX$1),Lookup1,2,FALSE)/2,AW8+Adjust!AX8+VLOOKUP(CONCATENATE("T",$B8,"G",AX$1),Lookup2,2,FALSE)/2)),"")</f>
        <v/>
      </c>
      <c r="AY8" s="224" t="str">
        <f>IFERROR(IF(AY$1=Reset,$A8,IFERROR(AX8+Adjust!AY8+VLOOKUP(CONCATENATE("T",$B8,"G",AY$1),Lookup1,2,FALSE)/2,AX8+Adjust!AY8+VLOOKUP(CONCATENATE("T",$B8,"G",AY$1),Lookup2,2,FALSE)/2)),"")</f>
        <v/>
      </c>
      <c r="AZ8" s="307">
        <f t="shared" si="1"/>
        <v>34</v>
      </c>
      <c r="BA8" s="224">
        <f t="shared" si="0"/>
        <v>2564.744365711937</v>
      </c>
    </row>
    <row r="9" spans="1:53" ht="20.100000000000001" customHeight="1" x14ac:dyDescent="0.25">
      <c r="A9" s="253">
        <v>2462.2928273852554</v>
      </c>
      <c r="B9" s="20">
        <v>8</v>
      </c>
      <c r="C9" s="370" t="s">
        <v>602</v>
      </c>
      <c r="D9" s="225">
        <v>2452</v>
      </c>
      <c r="E9" s="24">
        <f>IFERROR(IF(Reset=0,$A9,D9+Adjust!E9),"")</f>
        <v>2452</v>
      </c>
      <c r="F9" s="224">
        <f>IFERROR(IF(F$1=Reset,$A9,IFERROR(E9+Adjust!F9+VLOOKUP(CONCATENATE("T",$B9,"G",F$1),Lookup1,2,FALSE)/2,E9+Adjust!F9+VLOOKUP(CONCATENATE("T",$B9,"G",F$1),Lookup2,2,FALSE)/2)),"")</f>
        <v>2459.8803174840236</v>
      </c>
      <c r="G9" s="224">
        <f>IFERROR(IF(G$1=Reset,$A9,IFERROR(F9+Adjust!G9+VLOOKUP(CONCATENATE("T",$B9,"G",G$1),Lookup1,2,FALSE)/2,F9+Adjust!G9+VLOOKUP(CONCATENATE("T",$B9,"G",G$1),Lookup2,2,FALSE)/2)),"")</f>
        <v>2457.5954050334444</v>
      </c>
      <c r="H9" s="224">
        <f>IFERROR(IF(H$1=Reset,$A9,IFERROR(G9+Adjust!H9+VLOOKUP(CONCATENATE("T",$B9,"G",H$1),Lookup1,2,FALSE)/2,G9+Adjust!H9+VLOOKUP(CONCATENATE("T",$B9,"G",H$1),Lookup2,2,FALSE)/2)),"")</f>
        <v>2465.7305143786757</v>
      </c>
      <c r="I9" s="224">
        <f>IFERROR(IF(I$1=Reset,$A9,IFERROR(H9+Adjust!I9+VLOOKUP(CONCATENATE("T",$B9,"G",I$1),Lookup1,2,FALSE)/2,H9+Adjust!I9+VLOOKUP(CONCATENATE("T",$B9,"G",I$1),Lookup2,2,FALSE)/2)),"")</f>
        <v>2463.2478378486953</v>
      </c>
      <c r="J9" s="224">
        <f>IFERROR(IF(J$1=Reset,$A9,IFERROR(I9+Adjust!J9+VLOOKUP(CONCATENATE("T",$B9,"G",J$1),Lookup1,2,FALSE)/2,I9+Adjust!J9+VLOOKUP(CONCATENATE("T",$B9,"G",J$1),Lookup2,2,FALSE)/2)),"")</f>
        <v>2469.2232512243495</v>
      </c>
      <c r="K9" s="224">
        <f>IFERROR(IF(K$1=Reset,$A9,IFERROR(J9+Adjust!K9+VLOOKUP(CONCATENATE("T",$B9,"G",K$1),Lookup1,2,FALSE)/2,J9+Adjust!K9+VLOOKUP(CONCATENATE("T",$B9,"G",K$1),Lookup2,2,FALSE)/2)),"")</f>
        <v>2465.6684489304748</v>
      </c>
      <c r="L9" s="224">
        <f>IFERROR(IF(L$1=Reset,$A9,IFERROR(K9+Adjust!L9+VLOOKUP(CONCATENATE("T",$B9,"G",L$1),Lookup1,2,FALSE)/2,K9+Adjust!L9+VLOOKUP(CONCATENATE("T",$B9,"G",L$1),Lookup2,2,FALSE)/2)),"")</f>
        <v>2464.8319718808802</v>
      </c>
      <c r="M9" s="224">
        <f>IFERROR(IF(M$1=Reset,$A9,IFERROR(L9+Adjust!M9+VLOOKUP(CONCATENATE("T",$B9,"G",M$1),Lookup1,2,FALSE)/2,L9+Adjust!M9+VLOOKUP(CONCATENATE("T",$B9,"G",M$1),Lookup2,2,FALSE)/2)),"")</f>
        <v>2462.2928273852554</v>
      </c>
      <c r="N9" s="224">
        <f>IFERROR(IF(N$1=Reset,$A9,IFERROR(M9+Adjust!N9+VLOOKUP(CONCATENATE("T",$B9,"G",N$1),Lookup1,2,FALSE)/2,M9+Adjust!N9+VLOOKUP(CONCATENATE("T",$B9,"G",N$1),Lookup2,2,FALSE)/2)),"")</f>
        <v>2458.5240107493769</v>
      </c>
      <c r="O9" s="224">
        <f>IFERROR(IF(O$1=Reset,$A9,IFERROR(N9+Adjust!O9+VLOOKUP(CONCATENATE("T",$B9,"G",O$1),Lookup1,2,FALSE)/2,N9+Adjust!O9+VLOOKUP(CONCATENATE("T",$B9,"G",O$1),Lookup2,2,FALSE)/2)),"")</f>
        <v>2466.3576809459855</v>
      </c>
      <c r="P9" s="224">
        <f>IFERROR(IF(P$1=Reset,$A9,IFERROR(O9+Adjust!P9+VLOOKUP(CONCATENATE("T",$B9,"G",P$1),Lookup1,2,FALSE)/2,O9+Adjust!P9+VLOOKUP(CONCATENATE("T",$B9,"G",P$1),Lookup2,2,FALSE)/2)),"")</f>
        <v>2464.4763658652032</v>
      </c>
      <c r="Q9" s="224">
        <f>IFERROR(IF(Q$1=Reset,$A9,IFERROR(P9+Adjust!Q9+VLOOKUP(CONCATENATE("T",$B9,"G",Q$1),Lookup1,2,FALSE)/2,P9+Adjust!Q9+VLOOKUP(CONCATENATE("T",$B9,"G",Q$1),Lookup2,2,FALSE)/2)),"")</f>
        <v>2466.6392174631319</v>
      </c>
      <c r="R9" s="224">
        <f>IFERROR(IF(R$1=Reset,$A9,IFERROR(Q9+Adjust!R9+VLOOKUP(CONCATENATE("T",$B9,"G",R$1),Lookup1,2,FALSE)/2,Q9+Adjust!R9+VLOOKUP(CONCATENATE("T",$B9,"G",R$1),Lookup2,2,FALSE)/2)),"")</f>
        <v>2466.9763658652032</v>
      </c>
      <c r="S9" s="224">
        <f>IFERROR(IF(S$1=Reset,$A9,IFERROR(R9+Adjust!S9+VLOOKUP(CONCATENATE("T",$B9,"G",S$1),Lookup1,2,FALSE)/2,R9+Adjust!S9+VLOOKUP(CONCATENATE("T",$B9,"G",S$1),Lookup2,2,FALSE)/2)),"")</f>
        <v>2469.6239996354675</v>
      </c>
      <c r="T9" s="224">
        <f>IFERROR(IF(T$1=Reset,$A9,IFERROR(S9+Adjust!T9+VLOOKUP(CONCATENATE("T",$B9,"G",T$1),Lookup1,2,FALSE)/2,S9+Adjust!T9+VLOOKUP(CONCATENATE("T",$B9,"G",T$1),Lookup2,2,FALSE)/2)),"")</f>
        <v>2482.7091064654619</v>
      </c>
      <c r="U9" s="224">
        <f>IFERROR(IF(U$1=Reset,$A9,IFERROR(T9+Adjust!U9+VLOOKUP(CONCATENATE("T",$B9,"G",U$1),Lookup1,2,FALSE)/2,T9+Adjust!U9+VLOOKUP(CONCATENATE("T",$B9,"G",U$1),Lookup2,2,FALSE)/2)),"")</f>
        <v>2479.2933801566774</v>
      </c>
      <c r="V9" s="224">
        <f>IFERROR(IF(V$1=Reset,$A9,IFERROR(U9+Adjust!V9+VLOOKUP(CONCATENATE("T",$B9,"G",V$1),Lookup1,2,FALSE)/2,U9+Adjust!V9+VLOOKUP(CONCATENATE("T",$B9,"G",V$1),Lookup2,2,FALSE)/2)),"")</f>
        <v>2483.0429079782757</v>
      </c>
      <c r="W9" s="224">
        <f>IFERROR(IF(W$1=Reset,$A9,IFERROR(V9+Adjust!W9+VLOOKUP(CONCATENATE("T",$B9,"G",W$1),Lookup1,2,FALSE)/2,V9+Adjust!W9+VLOOKUP(CONCATENATE("T",$B9,"G",W$1),Lookup2,2,FALSE)/2)),"")</f>
        <v>2480.6129029880422</v>
      </c>
      <c r="X9" s="224">
        <f>IFERROR(IF(X$1=Reset,$A9,IFERROR(W9+Adjust!X9+VLOOKUP(CONCATENATE("T",$B9,"G",X$1),Lookup1,2,FALSE)/2,W9+Adjust!X9+VLOOKUP(CONCATENATE("T",$B9,"G",X$1),Lookup2,2,FALSE)/2)),"")</f>
        <v>2490.7461764384338</v>
      </c>
      <c r="Y9" s="224">
        <f>IFERROR(IF(Y$1=Reset,$A9,IFERROR(X9+Adjust!Y9+VLOOKUP(CONCATENATE("T",$B9,"G",Y$1),Lookup1,2,FALSE)/2,X9+Adjust!Y9+VLOOKUP(CONCATENATE("T",$B9,"G",Y$1),Lookup2,2,FALSE)/2)),"")</f>
        <v>2500.4513394412779</v>
      </c>
      <c r="Z9" s="224">
        <f>IFERROR(IF(Z$1=Reset,$A9,IFERROR(Y9+Adjust!Z9+VLOOKUP(CONCATENATE("T",$B9,"G",Z$1),Lookup1,2,FALSE)/2,Y9+Adjust!Z9+VLOOKUP(CONCATENATE("T",$B9,"G",Z$1),Lookup2,2,FALSE)/2)),"")</f>
        <v>2499.7882436352197</v>
      </c>
      <c r="AA9" s="224">
        <f>IFERROR(IF(AA$1=Reset,$A9,IFERROR(Z9+Adjust!AA9+VLOOKUP(CONCATENATE("T",$B9,"G",AA$1),Lookup1,2,FALSE)/2,Z9+Adjust!AA9+VLOOKUP(CONCATENATE("T",$B9,"G",AA$1),Lookup2,2,FALSE)/2)),"")</f>
        <v>2497.7358035864431</v>
      </c>
      <c r="AB9" s="224">
        <f>IFERROR(IF(AB$1=Reset,$A9,IFERROR(AA9+Adjust!AB9+VLOOKUP(CONCATENATE("T",$B9,"G",AB$1),Lookup1,2,FALSE)/2,AA9+Adjust!AB9+VLOOKUP(CONCATENATE("T",$B9,"G",AB$1),Lookup2,2,FALSE)/2)),"")</f>
        <v>2497.6166536433257</v>
      </c>
      <c r="AC9" s="224">
        <f>IFERROR(IF(AC$1=Reset,$A9,IFERROR(AB9+Adjust!AC9+VLOOKUP(CONCATENATE("T",$B9,"G",AC$1),Lookup1,2,FALSE)/2,AB9+Adjust!AC9+VLOOKUP(CONCATENATE("T",$B9,"G",AC$1),Lookup2,2,FALSE)/2)),"")</f>
        <v>2497.7044299497711</v>
      </c>
      <c r="AD9" s="224">
        <f>IFERROR(IF(AD$1=Reset,$A9,IFERROR(AC9+Adjust!AD9+VLOOKUP(CONCATENATE("T",$B9,"G",AD$1),Lookup1,2,FALSE)/2,AC9+Adjust!AD9+VLOOKUP(CONCATENATE("T",$B9,"G",AD$1),Lookup2,2,FALSE)/2)),"")</f>
        <v>2497.6476987906867</v>
      </c>
      <c r="AE9" s="224">
        <f>IFERROR(IF(AE$1=Reset,$A9,IFERROR(AD9+Adjust!AE9+VLOOKUP(CONCATENATE("T",$B9,"G",AE$1),Lookup1,2,FALSE)/2,AD9+Adjust!AE9+VLOOKUP(CONCATENATE("T",$B9,"G",AE$1),Lookup2,2,FALSE)/2)),"")</f>
        <v>2487.3892184012961</v>
      </c>
      <c r="AF9" s="224">
        <f>IFERROR(IF(AF$1=Reset,$A9,IFERROR(AE9+Adjust!AF9+VLOOKUP(CONCATENATE("T",$B9,"G",AF$1),Lookup1,2,FALSE)/2,AE9+Adjust!AF9+VLOOKUP(CONCATENATE("T",$B9,"G",AF$1),Lookup2,2,FALSE)/2)),"")</f>
        <v>2480.5010789201028</v>
      </c>
      <c r="AG9" s="224">
        <f>IFERROR(IF(AG$1=Reset,$A9,IFERROR(AF9+Adjust!AG9+VLOOKUP(CONCATENATE("T",$B9,"G",AG$1),Lookup1,2,FALSE)/2,AF9+Adjust!AG9+VLOOKUP(CONCATENATE("T",$B9,"G",AG$1),Lookup2,2,FALSE)/2)),"")</f>
        <v>2472.7544817243106</v>
      </c>
      <c r="AH9" s="224">
        <f>IFERROR(IF(AH$1=Reset,$A9,IFERROR(AG9+Adjust!AH9+VLOOKUP(CONCATENATE("T",$B9,"G",AH$1),Lookup1,2,FALSE)/2,AG9+Adjust!AH9+VLOOKUP(CONCATENATE("T",$B9,"G",AH$1),Lookup2,2,FALSE)/2)),"")</f>
        <v>2474.6160733592501</v>
      </c>
      <c r="AI9" s="224">
        <f>IFERROR(IF(AI$1=Reset,$A9,IFERROR(AH9+Adjust!AI9+VLOOKUP(CONCATENATE("T",$B9,"G",AI$1),Lookup1,2,FALSE)/2,AH9+Adjust!AI9+VLOOKUP(CONCATENATE("T",$B9,"G",AI$1),Lookup2,2,FALSE)/2)),"")</f>
        <v>2472.2083118619439</v>
      </c>
      <c r="AJ9" s="224">
        <f>IFERROR(IF(AJ$1=Reset,$A9,IFERROR(AI9+Adjust!AJ9+VLOOKUP(CONCATENATE("T",$B9,"G",AJ$1),Lookup1,2,FALSE)/2,AI9+Adjust!AJ9+VLOOKUP(CONCATENATE("T",$B9,"G",AJ$1),Lookup2,2,FALSE)/2)),"")</f>
        <v>2469.3616443738724</v>
      </c>
      <c r="AK9" s="224">
        <f>IFERROR(IF(AK$1=Reset,$A9,IFERROR(AJ9+Adjust!AK9+VLOOKUP(CONCATENATE("T",$B9,"G",AK$1),Lookup1,2,FALSE)/2,AJ9+Adjust!AK9+VLOOKUP(CONCATENATE("T",$B9,"G",AK$1),Lookup2,2,FALSE)/2)),"")</f>
        <v>2467.1656130172137</v>
      </c>
      <c r="AL9" s="224">
        <f>IFERROR(IF(AL$1=Reset,$A9,IFERROR(AK9+Adjust!AL9+VLOOKUP(CONCATENATE("T",$B9,"G",AL$1),Lookup1,2,FALSE)/2,AK9+Adjust!AL9+VLOOKUP(CONCATENATE("T",$B9,"G",AL$1),Lookup2,2,FALSE)/2)),"")</f>
        <v>2469.8946116635457</v>
      </c>
      <c r="AM9" s="224">
        <f>IFERROR(IF(AM$1=Reset,$A9,IFERROR(AL9+Adjust!AM9+VLOOKUP(CONCATENATE("T",$B9,"G",AM$1),Lookup1,2,FALSE)/2,AL9+Adjust!AM9+VLOOKUP(CONCATENATE("T",$B9,"G",AM$1),Lookup2,2,FALSE)/2)),"")</f>
        <v>2467.0240739982505</v>
      </c>
      <c r="AN9" s="224" t="str">
        <f>IFERROR(IF(AN$1=Reset,$A9,IFERROR(AM9+Adjust!AN9+VLOOKUP(CONCATENATE("T",$B9,"G",AN$1),Lookup1,2,FALSE)/2,AM9+Adjust!AN9+VLOOKUP(CONCATENATE("T",$B9,"G",AN$1),Lookup2,2,FALSE)/2)),"")</f>
        <v/>
      </c>
      <c r="AO9" s="224" t="str">
        <f>IFERROR(IF(AO$1=Reset,$A9,IFERROR(AN9+Adjust!AO9+VLOOKUP(CONCATENATE("T",$B9,"G",AO$1),Lookup1,2,FALSE)/2,AN9+Adjust!AO9+VLOOKUP(CONCATENATE("T",$B9,"G",AO$1),Lookup2,2,FALSE)/2)),"")</f>
        <v/>
      </c>
      <c r="AP9" s="224" t="str">
        <f>IFERROR(IF(AP$1=Reset,$A9,IFERROR(AO9+Adjust!AP9+VLOOKUP(CONCATENATE("T",$B9,"G",AP$1),Lookup1,2,FALSE)/2,AO9+Adjust!AP9+VLOOKUP(CONCATENATE("T",$B9,"G",AP$1),Lookup2,2,FALSE)/2)),"")</f>
        <v/>
      </c>
      <c r="AQ9" s="224" t="str">
        <f>IFERROR(IF(AQ$1=Reset,$A9,IFERROR(AP9+Adjust!AQ9+VLOOKUP(CONCATENATE("T",$B9,"G",AQ$1),Lookup1,2,FALSE)/2,AP9+Adjust!AQ9+VLOOKUP(CONCATENATE("T",$B9,"G",AQ$1),Lookup2,2,FALSE)/2)),"")</f>
        <v/>
      </c>
      <c r="AR9" s="224" t="str">
        <f>IFERROR(IF(AR$1=Reset,$A9,IFERROR(AQ9+Adjust!AR9+VLOOKUP(CONCATENATE("T",$B9,"G",AR$1),Lookup1,2,FALSE)/2,AQ9+Adjust!AR9+VLOOKUP(CONCATENATE("T",$B9,"G",AR$1),Lookup2,2,FALSE)/2)),"")</f>
        <v/>
      </c>
      <c r="AS9" s="224" t="str">
        <f>IFERROR(IF(AS$1=Reset,$A9,IFERROR(AR9+Adjust!AS9+VLOOKUP(CONCATENATE("T",$B9,"G",AS$1),Lookup1,2,FALSE)/2,AR9+Adjust!AS9+VLOOKUP(CONCATENATE("T",$B9,"G",AS$1),Lookup2,2,FALSE)/2)),"")</f>
        <v/>
      </c>
      <c r="AT9" s="224" t="str">
        <f>IFERROR(IF(AT$1=Reset,$A9,IFERROR(AS9+Adjust!AT9+VLOOKUP(CONCATENATE("T",$B9,"G",AT$1),Lookup1,2,FALSE)/2,AS9+Adjust!AT9+VLOOKUP(CONCATENATE("T",$B9,"G",AT$1),Lookup2,2,FALSE)/2)),"")</f>
        <v/>
      </c>
      <c r="AU9" s="224" t="str">
        <f>IFERROR(IF(AU$1=Reset,$A9,IFERROR(AT9+Adjust!AU9+VLOOKUP(CONCATENATE("T",$B9,"G",AU$1),Lookup1,2,FALSE)/2,AT9+Adjust!AU9+VLOOKUP(CONCATENATE("T",$B9,"G",AU$1),Lookup2,2,FALSE)/2)),"")</f>
        <v/>
      </c>
      <c r="AV9" s="224" t="str">
        <f>IFERROR(IF(AV$1=Reset,$A9,IFERROR(AU9+Adjust!AV9+VLOOKUP(CONCATENATE("T",$B9,"G",AV$1),Lookup1,2,FALSE)/2,AU9+Adjust!AV9+VLOOKUP(CONCATENATE("T",$B9,"G",AV$1),Lookup2,2,FALSE)/2)),"")</f>
        <v/>
      </c>
      <c r="AW9" s="224" t="str">
        <f>IFERROR(IF(AW$1=Reset,$A9,IFERROR(AV9+Adjust!AW9+VLOOKUP(CONCATENATE("T",$B9,"G",AW$1),Lookup1,2,FALSE)/2,AV9+Adjust!AW9+VLOOKUP(CONCATENATE("T",$B9,"G",AW$1),Lookup2,2,FALSE)/2)),"")</f>
        <v/>
      </c>
      <c r="AX9" s="224" t="str">
        <f>IFERROR(IF(AX$1=Reset,$A9,IFERROR(AW9+Adjust!AX9+VLOOKUP(CONCATENATE("T",$B9,"G",AX$1),Lookup1,2,FALSE)/2,AW9+Adjust!AX9+VLOOKUP(CONCATENATE("T",$B9,"G",AX$1),Lookup2,2,FALSE)/2)),"")</f>
        <v/>
      </c>
      <c r="AY9" s="224" t="str">
        <f>IFERROR(IF(AY$1=Reset,$A9,IFERROR(AX9+Adjust!AY9+VLOOKUP(CONCATENATE("T",$B9,"G",AY$1),Lookup1,2,FALSE)/2,AX9+Adjust!AY9+VLOOKUP(CONCATENATE("T",$B9,"G",AY$1),Lookup2,2,FALSE)/2)),"")</f>
        <v/>
      </c>
      <c r="AZ9" s="307">
        <f t="shared" si="1"/>
        <v>34</v>
      </c>
      <c r="BA9" s="224">
        <f t="shared" si="0"/>
        <v>2467.0240739982505</v>
      </c>
    </row>
    <row r="10" spans="1:53" ht="20.100000000000001" customHeight="1" x14ac:dyDescent="0.25">
      <c r="A10" s="253">
        <v>2477.8819215188018</v>
      </c>
      <c r="B10" s="20">
        <v>9</v>
      </c>
      <c r="C10" s="370" t="s">
        <v>592</v>
      </c>
      <c r="D10" s="225">
        <v>2481</v>
      </c>
      <c r="E10" s="24">
        <f>IFERROR(IF(Reset=0,$A10,D10+Adjust!E10),"")</f>
        <v>2481</v>
      </c>
      <c r="F10" s="224">
        <f>IFERROR(IF(F$1=Reset,$A10,IFERROR(E10+Adjust!F10+VLOOKUP(CONCATENATE("T",$B10,"G",F$1),Lookup1,2,FALSE)/2,E10+Adjust!F10+VLOOKUP(CONCATENATE("T",$B10,"G",F$1),Lookup2,2,FALSE)/2)),"")</f>
        <v>2482.7824886153012</v>
      </c>
      <c r="G10" s="224">
        <f>IFERROR(IF(G$1=Reset,$A10,IFERROR(F10+Adjust!G10+VLOOKUP(CONCATENATE("T",$B10,"G",G$1),Lookup1,2,FALSE)/2,F10+Adjust!G10+VLOOKUP(CONCATENATE("T",$B10,"G",G$1),Lookup2,2,FALSE)/2)),"")</f>
        <v>2480.5911838127881</v>
      </c>
      <c r="H10" s="224">
        <f>IFERROR(IF(H$1=Reset,$A10,IFERROR(G10+Adjust!H10+VLOOKUP(CONCATENATE("T",$B10,"G",H$1),Lookup1,2,FALSE)/2,G10+Adjust!H10+VLOOKUP(CONCATENATE("T",$B10,"G",H$1),Lookup2,2,FALSE)/2)),"")</f>
        <v>2479.8786240387958</v>
      </c>
      <c r="I10" s="224">
        <f>IFERROR(IF(I$1=Reset,$A10,IFERROR(H10+Adjust!I10+VLOOKUP(CONCATENATE("T",$B10,"G",I$1),Lookup1,2,FALSE)/2,H10+Adjust!I10+VLOOKUP(CONCATENATE("T",$B10,"G",I$1),Lookup2,2,FALSE)/2)),"")</f>
        <v>2477.6637328189981</v>
      </c>
      <c r="J10" s="224">
        <f>IFERROR(IF(J$1=Reset,$A10,IFERROR(I10+Adjust!J10+VLOOKUP(CONCATENATE("T",$B10,"G",J$1),Lookup1,2,FALSE)/2,I10+Adjust!J10+VLOOKUP(CONCATENATE("T",$B10,"G",J$1),Lookup2,2,FALSE)/2)),"")</f>
        <v>2477.0696643517704</v>
      </c>
      <c r="K10" s="224">
        <f>IFERROR(IF(K$1=Reset,$A10,IFERROR(J10+Adjust!K10+VLOOKUP(CONCATENATE("T",$B10,"G",K$1),Lookup1,2,FALSE)/2,J10+Adjust!K10+VLOOKUP(CONCATENATE("T",$B10,"G",K$1),Lookup2,2,FALSE)/2)),"")</f>
        <v>2475.1489852957598</v>
      </c>
      <c r="L10" s="224">
        <f>IFERROR(IF(L$1=Reset,$A10,IFERROR(K10+Adjust!L10+VLOOKUP(CONCATENATE("T",$B10,"G",L$1),Lookup1,2,FALSE)/2,K10+Adjust!L10+VLOOKUP(CONCATENATE("T",$B10,"G",L$1),Lookup2,2,FALSE)/2)),"")</f>
        <v>2477.5542751003231</v>
      </c>
      <c r="M10" s="224">
        <f>IFERROR(IF(M$1=Reset,$A10,IFERROR(L10+Adjust!M10+VLOOKUP(CONCATENATE("T",$B10,"G",M$1),Lookup1,2,FALSE)/2,L10+Adjust!M10+VLOOKUP(CONCATENATE("T",$B10,"G",M$1),Lookup2,2,FALSE)/2)),"")</f>
        <v>2477.8819215188018</v>
      </c>
      <c r="N10" s="224">
        <f>IFERROR(IF(N$1=Reset,$A10,IFERROR(M10+Adjust!N10+VLOOKUP(CONCATENATE("T",$B10,"G",N$1),Lookup1,2,FALSE)/2,M10+Adjust!N10+VLOOKUP(CONCATENATE("T",$B10,"G",N$1),Lookup2,2,FALSE)/2)),"")</f>
        <v>2480.1991005302389</v>
      </c>
      <c r="O10" s="224">
        <f>IFERROR(IF(O$1=Reset,$A10,IFERROR(N10+Adjust!O10+VLOOKUP(CONCATENATE("T",$B10,"G",O$1),Lookup1,2,FALSE)/2,N10+Adjust!O10+VLOOKUP(CONCATENATE("T",$B10,"G",O$1),Lookup2,2,FALSE)/2)),"")</f>
        <v>2482.7382450258638</v>
      </c>
      <c r="P10" s="224">
        <f>IFERROR(IF(P$1=Reset,$A10,IFERROR(O10+Adjust!P10+VLOOKUP(CONCATENATE("T",$B10,"G",P$1),Lookup1,2,FALSE)/2,O10+Adjust!P10+VLOOKUP(CONCATENATE("T",$B10,"G",P$1),Lookup2,2,FALSE)/2)),"")</f>
        <v>2484.6195601066461</v>
      </c>
      <c r="Q10" s="224">
        <f>IFERROR(IF(Q$1=Reset,$A10,IFERROR(P10+Adjust!Q10+VLOOKUP(CONCATENATE("T",$B10,"G",Q$1),Lookup1,2,FALSE)/2,P10+Adjust!Q10+VLOOKUP(CONCATENATE("T",$B10,"G",Q$1),Lookup2,2,FALSE)/2)),"")</f>
        <v>2483.788040691355</v>
      </c>
      <c r="R10" s="224">
        <f>IFERROR(IF(R$1=Reset,$A10,IFERROR(Q10+Adjust!R10+VLOOKUP(CONCATENATE("T",$B10,"G",R$1),Lookup1,2,FALSE)/2,Q10+Adjust!R10+VLOOKUP(CONCATENATE("T",$B10,"G",R$1),Lookup2,2,FALSE)/2)),"")</f>
        <v>2480.5439900753431</v>
      </c>
      <c r="S10" s="224">
        <f>IFERROR(IF(S$1=Reset,$A10,IFERROR(R10+Adjust!S10+VLOOKUP(CONCATENATE("T",$B10,"G",S$1),Lookup1,2,FALSE)/2,R10+Adjust!S10+VLOOKUP(CONCATENATE("T",$B10,"G",S$1),Lookup2,2,FALSE)/2)),"")</f>
        <v>2482.4006470174077</v>
      </c>
      <c r="T10" s="224">
        <f>IFERROR(IF(T$1=Reset,$A10,IFERROR(S10+Adjust!T10+VLOOKUP(CONCATENATE("T",$B10,"G",T$1),Lookup1,2,FALSE)/2,S10+Adjust!T10+VLOOKUP(CONCATENATE("T",$B10,"G",T$1),Lookup2,2,FALSE)/2)),"")</f>
        <v>2479.1118183206072</v>
      </c>
      <c r="U10" s="224">
        <f>IFERROR(IF(U$1=Reset,$A10,IFERROR(T10+Adjust!U10+VLOOKUP(CONCATENATE("T",$B10,"G",U$1),Lookup1,2,FALSE)/2,T10+Adjust!U10+VLOOKUP(CONCATENATE("T",$B10,"G",U$1),Lookup2,2,FALSE)/2)),"")</f>
        <v>2481.8076455842811</v>
      </c>
      <c r="V10" s="224">
        <f>IFERROR(IF(V$1=Reset,$A10,IFERROR(U10+Adjust!V10+VLOOKUP(CONCATENATE("T",$B10,"G",V$1),Lookup1,2,FALSE)/2,U10+Adjust!V10+VLOOKUP(CONCATENATE("T",$B10,"G",V$1),Lookup2,2,FALSE)/2)),"")</f>
        <v>2482.0366442306131</v>
      </c>
      <c r="W10" s="224">
        <f>IFERROR(IF(W$1=Reset,$A10,IFERROR(V10+Adjust!W10+VLOOKUP(CONCATENATE("T",$B10,"G",W$1),Lookup1,2,FALSE)/2,V10+Adjust!W10+VLOOKUP(CONCATENATE("T",$B10,"G",W$1),Lookup2,2,FALSE)/2)),"")</f>
        <v>2479.3994249458651</v>
      </c>
      <c r="X10" s="224">
        <f>IFERROR(IF(X$1=Reset,$A10,IFERROR(W10+Adjust!X10+VLOOKUP(CONCATENATE("T",$B10,"G",X$1),Lookup1,2,FALSE)/2,W10+Adjust!X10+VLOOKUP(CONCATENATE("T",$B10,"G",X$1),Lookup2,2,FALSE)/2)),"")</f>
        <v>2467.1263367341312</v>
      </c>
      <c r="Y10" s="224">
        <f>IFERROR(IF(Y$1=Reset,$A10,IFERROR(X10+Adjust!Y10+VLOOKUP(CONCATENATE("T",$B10,"G",Y$1),Lookup1,2,FALSE)/2,X10+Adjust!Y10+VLOOKUP(CONCATENATE("T",$B10,"G",Y$1),Lookup2,2,FALSE)/2)),"")</f>
        <v>2468.6070252771387</v>
      </c>
      <c r="Z10" s="224">
        <f>IFERROR(IF(Z$1=Reset,$A10,IFERROR(Y10+Adjust!Z10+VLOOKUP(CONCATENATE("T",$B10,"G",Z$1),Lookup1,2,FALSE)/2,Y10+Adjust!Z10+VLOOKUP(CONCATENATE("T",$B10,"G",Z$1),Lookup2,2,FALSE)/2)),"")</f>
        <v>2482.6475495815766</v>
      </c>
      <c r="AA10" s="224">
        <f>IFERROR(IF(AA$1=Reset,$A10,IFERROR(Z10+Adjust!AA10+VLOOKUP(CONCATENATE("T",$B10,"G",AA$1),Lookup1,2,FALSE)/2,Z10+Adjust!AA10+VLOOKUP(CONCATENATE("T",$B10,"G",AA$1),Lookup2,2,FALSE)/2)),"")</f>
        <v>2482.84877503697</v>
      </c>
      <c r="AB10" s="224">
        <f>IFERROR(IF(AB$1=Reset,$A10,IFERROR(AA10+Adjust!AB10+VLOOKUP(CONCATENATE("T",$B10,"G",AB$1),Lookup1,2,FALSE)/2,AA10+Adjust!AB10+VLOOKUP(CONCATENATE("T",$B10,"G",AB$1),Lookup2,2,FALSE)/2)),"")</f>
        <v>2485.01637978698</v>
      </c>
      <c r="AC10" s="224">
        <f>IFERROR(IF(AC$1=Reset,$A10,IFERROR(AB10+Adjust!AC10+VLOOKUP(CONCATENATE("T",$B10,"G",AC$1),Lookup1,2,FALSE)/2,AB10+Adjust!AC10+VLOOKUP(CONCATENATE("T",$B10,"G",AC$1),Lookup2,2,FALSE)/2)),"")</f>
        <v>2487.250054545952</v>
      </c>
      <c r="AD10" s="224">
        <f>IFERROR(IF(AD$1=Reset,$A10,IFERROR(AC10+Adjust!AD10+VLOOKUP(CONCATENATE("T",$B10,"G",AD$1),Lookup1,2,FALSE)/2,AC10+Adjust!AD10+VLOOKUP(CONCATENATE("T",$B10,"G",AD$1),Lookup2,2,FALSE)/2)),"")</f>
        <v>2485.6162692940916</v>
      </c>
      <c r="AE10" s="224">
        <f>IFERROR(IF(AE$1=Reset,$A10,IFERROR(AD10+Adjust!AE10+VLOOKUP(CONCATENATE("T",$B10,"G",AE$1),Lookup1,2,FALSE)/2,AD10+Adjust!AE10+VLOOKUP(CONCATENATE("T",$B10,"G",AE$1),Lookup2,2,FALSE)/2)),"")</f>
        <v>2483.0418391733378</v>
      </c>
      <c r="AF10" s="224">
        <f>IFERROR(IF(AF$1=Reset,$A10,IFERROR(AE10+Adjust!AF10+VLOOKUP(CONCATENATE("T",$B10,"G",AF$1),Lookup1,2,FALSE)/2,AE10+Adjust!AF10+VLOOKUP(CONCATENATE("T",$B10,"G",AF$1),Lookup2,2,FALSE)/2)),"")</f>
        <v>2485.3128405270058</v>
      </c>
      <c r="AG10" s="224">
        <f>IFERROR(IF(AG$1=Reset,$A10,IFERROR(AF10+Adjust!AG10+VLOOKUP(CONCATENATE("T",$B10,"G",AG$1),Lookup1,2,FALSE)/2,AF10+Adjust!AG10+VLOOKUP(CONCATENATE("T",$B10,"G",AG$1),Lookup2,2,FALSE)/2)),"")</f>
        <v>2492.2009800081992</v>
      </c>
      <c r="AH10" s="224">
        <f>IFERROR(IF(AH$1=Reset,$A10,IFERROR(AG10+Adjust!AH10+VLOOKUP(CONCATENATE("T",$B10,"G",AH$1),Lookup1,2,FALSE)/2,AG10+Adjust!AH10+VLOOKUP(CONCATENATE("T",$B10,"G",AH$1),Lookup2,2,FALSE)/2)),"")</f>
        <v>2495.8489108191156</v>
      </c>
      <c r="AI10" s="224">
        <f>IFERROR(IF(AI$1=Reset,$A10,IFERROR(AH10+Adjust!AI10+VLOOKUP(CONCATENATE("T",$B10,"G",AI$1),Lookup1,2,FALSE)/2,AH10+Adjust!AI10+VLOOKUP(CONCATENATE("T",$B10,"G",AI$1),Lookup2,2,FALSE)/2)),"")</f>
        <v>2487.6087834092491</v>
      </c>
      <c r="AJ10" s="224">
        <f>IFERROR(IF(AJ$1=Reset,$A10,IFERROR(AI10+Adjust!AJ10+VLOOKUP(CONCATENATE("T",$B10,"G",AJ$1),Lookup1,2,FALSE)/2,AI10+Adjust!AJ10+VLOOKUP(CONCATENATE("T",$B10,"G",AJ$1),Lookup2,2,FALSE)/2)),"")</f>
        <v>2485.2054907670863</v>
      </c>
      <c r="AK10" s="224">
        <f>IFERROR(IF(AK$1=Reset,$A10,IFERROR(AJ10+Adjust!AK10+VLOOKUP(CONCATENATE("T",$B10,"G",AK$1),Lookup1,2,FALSE)/2,AJ10+Adjust!AK10+VLOOKUP(CONCATENATE("T",$B10,"G",AK$1),Lookup2,2,FALSE)/2)),"")</f>
        <v>2486.824414405045</v>
      </c>
      <c r="AL10" s="224">
        <f>IFERROR(IF(AL$1=Reset,$A10,IFERROR(AK10+Adjust!AL10+VLOOKUP(CONCATENATE("T",$B10,"G",AL$1),Lookup1,2,FALSE)/2,AK10+Adjust!AL10+VLOOKUP(CONCATENATE("T",$B10,"G",AL$1),Lookup2,2,FALSE)/2)),"")</f>
        <v>2483.7433597564459</v>
      </c>
      <c r="AM10" s="224">
        <f>IFERROR(IF(AM$1=Reset,$A10,IFERROR(AL10+Adjust!AM10+VLOOKUP(CONCATENATE("T",$B10,"G",AM$1),Lookup1,2,FALSE)/2,AL10+Adjust!AM10+VLOOKUP(CONCATENATE("T",$B10,"G",AM$1),Lookup2,2,FALSE)/2)),"")</f>
        <v>2480.9299334594048</v>
      </c>
      <c r="AN10" s="224" t="str">
        <f>IFERROR(IF(AN$1=Reset,$A10,IFERROR(AM10+Adjust!AN10+VLOOKUP(CONCATENATE("T",$B10,"G",AN$1),Lookup1,2,FALSE)/2,AM10+Adjust!AN10+VLOOKUP(CONCATENATE("T",$B10,"G",AN$1),Lookup2,2,FALSE)/2)),"")</f>
        <v/>
      </c>
      <c r="AO10" s="224" t="str">
        <f>IFERROR(IF(AO$1=Reset,$A10,IFERROR(AN10+Adjust!AO10+VLOOKUP(CONCATENATE("T",$B10,"G",AO$1),Lookup1,2,FALSE)/2,AN10+Adjust!AO10+VLOOKUP(CONCATENATE("T",$B10,"G",AO$1),Lookup2,2,FALSE)/2)),"")</f>
        <v/>
      </c>
      <c r="AP10" s="224" t="str">
        <f>IFERROR(IF(AP$1=Reset,$A10,IFERROR(AO10+Adjust!AP10+VLOOKUP(CONCATENATE("T",$B10,"G",AP$1),Lookup1,2,FALSE)/2,AO10+Adjust!AP10+VLOOKUP(CONCATENATE("T",$B10,"G",AP$1),Lookup2,2,FALSE)/2)),"")</f>
        <v/>
      </c>
      <c r="AQ10" s="224" t="str">
        <f>IFERROR(IF(AQ$1=Reset,$A10,IFERROR(AP10+Adjust!AQ10+VLOOKUP(CONCATENATE("T",$B10,"G",AQ$1),Lookup1,2,FALSE)/2,AP10+Adjust!AQ10+VLOOKUP(CONCATENATE("T",$B10,"G",AQ$1),Lookup2,2,FALSE)/2)),"")</f>
        <v/>
      </c>
      <c r="AR10" s="224" t="str">
        <f>IFERROR(IF(AR$1=Reset,$A10,IFERROR(AQ10+Adjust!AR10+VLOOKUP(CONCATENATE("T",$B10,"G",AR$1),Lookup1,2,FALSE)/2,AQ10+Adjust!AR10+VLOOKUP(CONCATENATE("T",$B10,"G",AR$1),Lookup2,2,FALSE)/2)),"")</f>
        <v/>
      </c>
      <c r="AS10" s="224" t="str">
        <f>IFERROR(IF(AS$1=Reset,$A10,IFERROR(AR10+Adjust!AS10+VLOOKUP(CONCATENATE("T",$B10,"G",AS$1),Lookup1,2,FALSE)/2,AR10+Adjust!AS10+VLOOKUP(CONCATENATE("T",$B10,"G",AS$1),Lookup2,2,FALSE)/2)),"")</f>
        <v/>
      </c>
      <c r="AT10" s="224" t="str">
        <f>IFERROR(IF(AT$1=Reset,$A10,IFERROR(AS10+Adjust!AT10+VLOOKUP(CONCATENATE("T",$B10,"G",AT$1),Lookup1,2,FALSE)/2,AS10+Adjust!AT10+VLOOKUP(CONCATENATE("T",$B10,"G",AT$1),Lookup2,2,FALSE)/2)),"")</f>
        <v/>
      </c>
      <c r="AU10" s="224" t="str">
        <f>IFERROR(IF(AU$1=Reset,$A10,IFERROR(AT10+Adjust!AU10+VLOOKUP(CONCATENATE("T",$B10,"G",AU$1),Lookup1,2,FALSE)/2,AT10+Adjust!AU10+VLOOKUP(CONCATENATE("T",$B10,"G",AU$1),Lookup2,2,FALSE)/2)),"")</f>
        <v/>
      </c>
      <c r="AV10" s="224" t="str">
        <f>IFERROR(IF(AV$1=Reset,$A10,IFERROR(AU10+Adjust!AV10+VLOOKUP(CONCATENATE("T",$B10,"G",AV$1),Lookup1,2,FALSE)/2,AU10+Adjust!AV10+VLOOKUP(CONCATENATE("T",$B10,"G",AV$1),Lookup2,2,FALSE)/2)),"")</f>
        <v/>
      </c>
      <c r="AW10" s="224" t="str">
        <f>IFERROR(IF(AW$1=Reset,$A10,IFERROR(AV10+Adjust!AW10+VLOOKUP(CONCATENATE("T",$B10,"G",AW$1),Lookup1,2,FALSE)/2,AV10+Adjust!AW10+VLOOKUP(CONCATENATE("T",$B10,"G",AW$1),Lookup2,2,FALSE)/2)),"")</f>
        <v/>
      </c>
      <c r="AX10" s="224" t="str">
        <f>IFERROR(IF(AX$1=Reset,$A10,IFERROR(AW10+Adjust!AX10+VLOOKUP(CONCATENATE("T",$B10,"G",AX$1),Lookup1,2,FALSE)/2,AW10+Adjust!AX10+VLOOKUP(CONCATENATE("T",$B10,"G",AX$1),Lookup2,2,FALSE)/2)),"")</f>
        <v/>
      </c>
      <c r="AY10" s="224" t="str">
        <f>IFERROR(IF(AY$1=Reset,$A10,IFERROR(AX10+Adjust!AY10+VLOOKUP(CONCATENATE("T",$B10,"G",AY$1),Lookup1,2,FALSE)/2,AX10+Adjust!AY10+VLOOKUP(CONCATENATE("T",$B10,"G",AY$1),Lookup2,2,FALSE)/2)),"")</f>
        <v/>
      </c>
      <c r="AZ10" s="307">
        <f t="shared" si="1"/>
        <v>34</v>
      </c>
      <c r="BA10" s="224">
        <f t="shared" si="0"/>
        <v>2480.9299334594048</v>
      </c>
    </row>
    <row r="11" spans="1:53" ht="20.100000000000001" customHeight="1" x14ac:dyDescent="0.25">
      <c r="A11" s="253">
        <v>2433.9590356134886</v>
      </c>
      <c r="B11" s="20">
        <v>10</v>
      </c>
      <c r="C11" s="370" t="s">
        <v>593</v>
      </c>
      <c r="D11" s="225">
        <v>2424</v>
      </c>
      <c r="E11" s="24">
        <f>IFERROR(IF(Reset=0,$A11,D11+Adjust!E11),"")</f>
        <v>2424</v>
      </c>
      <c r="F11" s="224">
        <f>IFERROR(IF(F$1=Reset,$A11,IFERROR(E11+Adjust!F11+VLOOKUP(CONCATENATE("T",$B11,"G",F$1),Lookup1,2,FALSE)/2,E11+Adjust!F11+VLOOKUP(CONCATENATE("T",$B11,"G",F$1),Lookup2,2,FALSE)/2)),"")</f>
        <v>2416.1196825159764</v>
      </c>
      <c r="G11" s="224">
        <f>IFERROR(IF(G$1=Reset,$A11,IFERROR(F11+Adjust!G11+VLOOKUP(CONCATENATE("T",$B11,"G",G$1),Lookup1,2,FALSE)/2,F11+Adjust!G11+VLOOKUP(CONCATENATE("T",$B11,"G",G$1),Lookup2,2,FALSE)/2)),"")</f>
        <v>2413.3999633190597</v>
      </c>
      <c r="H11" s="224">
        <f>IFERROR(IF(H$1=Reset,$A11,IFERROR(G11+Adjust!H11+VLOOKUP(CONCATENATE("T",$B11,"G",H$1),Lookup1,2,FALSE)/2,G11+Adjust!H11+VLOOKUP(CONCATENATE("T",$B11,"G",H$1),Lookup2,2,FALSE)/2)),"")</f>
        <v>2411.4009685607311</v>
      </c>
      <c r="I11" s="224">
        <f>IFERROR(IF(I$1=Reset,$A11,IFERROR(H11+Adjust!I11+VLOOKUP(CONCATENATE("T",$B11,"G",I$1),Lookup1,2,FALSE)/2,H11+Adjust!I11+VLOOKUP(CONCATENATE("T",$B11,"G",I$1),Lookup2,2,FALSE)/2)),"")</f>
        <v>2414.6514407391328</v>
      </c>
      <c r="J11" s="224">
        <f>IFERROR(IF(J$1=Reset,$A11,IFERROR(I11+Adjust!J11+VLOOKUP(CONCATENATE("T",$B11,"G",J$1),Lookup1,2,FALSE)/2,I11+Adjust!J11+VLOOKUP(CONCATENATE("T",$B11,"G",J$1),Lookup2,2,FALSE)/2)),"")</f>
        <v>2415.0507528297508</v>
      </c>
      <c r="K11" s="224">
        <f>IFERROR(IF(K$1=Reset,$A11,IFERROR(J11+Adjust!K11+VLOOKUP(CONCATENATE("T",$B11,"G",K$1),Lookup1,2,FALSE)/2,J11+Adjust!K11+VLOOKUP(CONCATENATE("T",$B11,"G",K$1),Lookup2,2,FALSE)/2)),"")</f>
        <v>2412.4270950224395</v>
      </c>
      <c r="L11" s="224">
        <f>IFERROR(IF(L$1=Reset,$A11,IFERROR(K11+Adjust!L11+VLOOKUP(CONCATENATE("T",$B11,"G",L$1),Lookup1,2,FALSE)/2,K11+Adjust!L11+VLOOKUP(CONCATENATE("T",$B11,"G",L$1),Lookup2,2,FALSE)/2)),"")</f>
        <v>2422.0591622960014</v>
      </c>
      <c r="M11" s="224">
        <f>IFERROR(IF(M$1=Reset,$A11,IFERROR(L11+Adjust!M11+VLOOKUP(CONCATENATE("T",$B11,"G",M$1),Lookup1,2,FALSE)/2,L11+Adjust!M11+VLOOKUP(CONCATENATE("T",$B11,"G",M$1),Lookup2,2,FALSE)/2)),"")</f>
        <v>2433.9590356134886</v>
      </c>
      <c r="N11" s="224">
        <f>IFERROR(IF(N$1=Reset,$A11,IFERROR(M11+Adjust!N11+VLOOKUP(CONCATENATE("T",$B11,"G",N$1),Lookup1,2,FALSE)/2,M11+Adjust!N11+VLOOKUP(CONCATENATE("T",$B11,"G",N$1),Lookup2,2,FALSE)/2)),"")</f>
        <v>2436.2253892551726</v>
      </c>
      <c r="O11" s="224">
        <f>IFERROR(IF(O$1=Reset,$A11,IFERROR(N11+Adjust!O11+VLOOKUP(CONCATENATE("T",$B11,"G",O$1),Lookup1,2,FALSE)/2,N11+Adjust!O11+VLOOKUP(CONCATENATE("T",$B11,"G",O$1),Lookup2,2,FALSE)/2)),"")</f>
        <v>2438.9683467871691</v>
      </c>
      <c r="P11" s="224">
        <f>IFERROR(IF(P$1=Reset,$A11,IFERROR(O11+Adjust!P11+VLOOKUP(CONCATENATE("T",$B11,"G",P$1),Lookup1,2,FALSE)/2,O11+Adjust!P11+VLOOKUP(CONCATENATE("T",$B11,"G",P$1),Lookup2,2,FALSE)/2)),"")</f>
        <v>2436.3716394293319</v>
      </c>
      <c r="Q11" s="224">
        <f>IFERROR(IF(Q$1=Reset,$A11,IFERROR(P11+Adjust!Q11+VLOOKUP(CONCATENATE("T",$B11,"G",Q$1),Lookup1,2,FALSE)/2,P11+Adjust!Q11+VLOOKUP(CONCATENATE("T",$B11,"G",Q$1),Lookup2,2,FALSE)/2)),"")</f>
        <v>2433.3104362451895</v>
      </c>
      <c r="R11" s="224">
        <f>IFERROR(IF(R$1=Reset,$A11,IFERROR(Q11+Adjust!R11+VLOOKUP(CONCATENATE("T",$B11,"G",R$1),Lookup1,2,FALSE)/2,Q11+Adjust!R11+VLOOKUP(CONCATENATE("T",$B11,"G",R$1),Lookup2,2,FALSE)/2)),"")</f>
        <v>2431.0627256506991</v>
      </c>
      <c r="S11" s="224">
        <f>IFERROR(IF(S$1=Reset,$A11,IFERROR(R11+Adjust!S11+VLOOKUP(CONCATENATE("T",$B11,"G",S$1),Lookup1,2,FALSE)/2,R11+Adjust!S11+VLOOKUP(CONCATENATE("T",$B11,"G",S$1),Lookup2,2,FALSE)/2)),"")</f>
        <v>2446.358630009443</v>
      </c>
      <c r="T11" s="224">
        <f>IFERROR(IF(T$1=Reset,$A11,IFERROR(S11+Adjust!T11+VLOOKUP(CONCATENATE("T",$B11,"G",T$1),Lookup1,2,FALSE)/2,S11+Adjust!T11+VLOOKUP(CONCATENATE("T",$B11,"G",T$1),Lookup2,2,FALSE)/2)),"")</f>
        <v>2449.0506418922132</v>
      </c>
      <c r="U11" s="224">
        <f>IFERROR(IF(U$1=Reset,$A11,IFERROR(T11+Adjust!U11+VLOOKUP(CONCATENATE("T",$B11,"G",U$1),Lookup1,2,FALSE)/2,T11+Adjust!U11+VLOOKUP(CONCATENATE("T",$B11,"G",U$1),Lookup2,2,FALSE)/2)),"")</f>
        <v>2451.7703610891299</v>
      </c>
      <c r="V11" s="224">
        <f>IFERROR(IF(V$1=Reset,$A11,IFERROR(U11+Adjust!V11+VLOOKUP(CONCATENATE("T",$B11,"G",V$1),Lookup1,2,FALSE)/2,U11+Adjust!V11+VLOOKUP(CONCATENATE("T",$B11,"G",V$1),Lookup2,2,FALSE)/2)),"")</f>
        <v>2451.5413624427979</v>
      </c>
      <c r="W11" s="224">
        <f>IFERROR(IF(W$1=Reset,$A11,IFERROR(V11+Adjust!W11+VLOOKUP(CONCATENATE("T",$B11,"G",W$1),Lookup1,2,FALSE)/2,V11+Adjust!W11+VLOOKUP(CONCATENATE("T",$B11,"G",W$1),Lookup2,2,FALSE)/2)),"")</f>
        <v>2453.9713674330314</v>
      </c>
      <c r="X11" s="224">
        <f>IFERROR(IF(X$1=Reset,$A11,IFERROR(W11+Adjust!X11+VLOOKUP(CONCATENATE("T",$B11,"G",X$1),Lookup1,2,FALSE)/2,W11+Adjust!X11+VLOOKUP(CONCATENATE("T",$B11,"G",X$1),Lookup2,2,FALSE)/2)),"")</f>
        <v>2456.6358761073966</v>
      </c>
      <c r="Y11" s="224">
        <f>IFERROR(IF(Y$1=Reset,$A11,IFERROR(X11+Adjust!Y11+VLOOKUP(CONCATENATE("T",$B11,"G",Y$1),Lookup1,2,FALSE)/2,X11+Adjust!Y11+VLOOKUP(CONCATENATE("T",$B11,"G",Y$1),Lookup2,2,FALSE)/2)),"")</f>
        <v>2456.2269425338513</v>
      </c>
      <c r="Z11" s="224">
        <f>IFERROR(IF(Z$1=Reset,$A11,IFERROR(Y11+Adjust!Z11+VLOOKUP(CONCATENATE("T",$B11,"G",Z$1),Lookup1,2,FALSE)/2,Y11+Adjust!Z11+VLOOKUP(CONCATENATE("T",$B11,"G",Z$1),Lookup2,2,FALSE)/2)),"")</f>
        <v>2463.8911630721227</v>
      </c>
      <c r="AA11" s="224">
        <f>IFERROR(IF(AA$1=Reset,$A11,IFERROR(Z11+Adjust!AA11+VLOOKUP(CONCATENATE("T",$B11,"G",AA$1),Lookup1,2,FALSE)/2,Z11+Adjust!AA11+VLOOKUP(CONCATENATE("T",$B11,"G",AA$1),Lookup2,2,FALSE)/2)),"")</f>
        <v>2461.1528637369292</v>
      </c>
      <c r="AB11" s="224">
        <f>IFERROR(IF(AB$1=Reset,$A11,IFERROR(AA11+Adjust!AB11+VLOOKUP(CONCATENATE("T",$B11,"G",AB$1),Lookup1,2,FALSE)/2,AA11+Adjust!AB11+VLOOKUP(CONCATENATE("T",$B11,"G",AB$1),Lookup2,2,FALSE)/2)),"")</f>
        <v>2463.8633250836187</v>
      </c>
      <c r="AC11" s="224">
        <f>IFERROR(IF(AC$1=Reset,$A11,IFERROR(AB11+Adjust!AC11+VLOOKUP(CONCATENATE("T",$B11,"G",AC$1),Lookup1,2,FALSE)/2,AB11+Adjust!AC11+VLOOKUP(CONCATENATE("T",$B11,"G",AC$1),Lookup2,2,FALSE)/2)),"")</f>
        <v>2463.4399323899656</v>
      </c>
      <c r="AD11" s="224">
        <f>IFERROR(IF(AD$1=Reset,$A11,IFERROR(AC11+Adjust!AD11+VLOOKUP(CONCATENATE("T",$B11,"G",AD$1),Lookup1,2,FALSE)/2,AC11+Adjust!AD11+VLOOKUP(CONCATENATE("T",$B11,"G",AD$1),Lookup2,2,FALSE)/2)),"")</f>
        <v>2462.8458639227379</v>
      </c>
      <c r="AE11" s="224">
        <f>IFERROR(IF(AE$1=Reset,$A11,IFERROR(AD11+Adjust!AE11+VLOOKUP(CONCATENATE("T",$B11,"G",AE$1),Lookup1,2,FALSE)/2,AD11+Adjust!AE11+VLOOKUP(CONCATENATE("T",$B11,"G",AE$1),Lookup2,2,FALSE)/2)),"")</f>
        <v>2462.8458639227379</v>
      </c>
      <c r="AF11" s="224">
        <f>IFERROR(IF(AF$1=Reset,$A11,IFERROR(AE11+Adjust!AF11+VLOOKUP(CONCATENATE("T",$B11,"G",AF$1),Lookup1,2,FALSE)/2,AE11+Adjust!AF11+VLOOKUP(CONCATENATE("T",$B11,"G",AF$1),Lookup2,2,FALSE)/2)),"")</f>
        <v>2459.9753262574427</v>
      </c>
      <c r="AG11" s="224">
        <f>IFERROR(IF(AG$1=Reset,$A11,IFERROR(AF11+Adjust!AG11+VLOOKUP(CONCATENATE("T",$B11,"G",AG$1),Lookup1,2,FALSE)/2,AF11+Adjust!AG11+VLOOKUP(CONCATENATE("T",$B11,"G",AG$1),Lookup2,2,FALSE)/2)),"")</f>
        <v>2459.1041569971244</v>
      </c>
      <c r="AH11" s="224">
        <f>IFERROR(IF(AH$1=Reset,$A11,IFERROR(AG11+Adjust!AH11+VLOOKUP(CONCATENATE("T",$B11,"G",AH$1),Lookup1,2,FALSE)/2,AG11+Adjust!AH11+VLOOKUP(CONCATENATE("T",$B11,"G",AH$1),Lookup2,2,FALSE)/2)),"")</f>
        <v>2458.4460013846547</v>
      </c>
      <c r="AI11" s="224">
        <f>IFERROR(IF(AI$1=Reset,$A11,IFERROR(AH11+Adjust!AI11+VLOOKUP(CONCATENATE("T",$B11,"G",AI$1),Lookup1,2,FALSE)/2,AH11+Adjust!AI11+VLOOKUP(CONCATENATE("T",$B11,"G",AI$1),Lookup2,2,FALSE)/2)),"")</f>
        <v>2459.1189813211986</v>
      </c>
      <c r="AJ11" s="224">
        <f>IFERROR(IF(AJ$1=Reset,$A11,IFERROR(AI11+Adjust!AJ11+VLOOKUP(CONCATENATE("T",$B11,"G",AJ$1),Lookup1,2,FALSE)/2,AI11+Adjust!AJ11+VLOOKUP(CONCATENATE("T",$B11,"G",AJ$1),Lookup2,2,FALSE)/2)),"")</f>
        <v>2457.0423740148517</v>
      </c>
      <c r="AK11" s="224">
        <f>IFERROR(IF(AK$1=Reset,$A11,IFERROR(AJ11+Adjust!AK11+VLOOKUP(CONCATENATE("T",$B11,"G",AK$1),Lookup1,2,FALSE)/2,AJ11+Adjust!AK11+VLOOKUP(CONCATENATE("T",$B11,"G",AK$1),Lookup2,2,FALSE)/2)),"")</f>
        <v>2457.2206081731365</v>
      </c>
      <c r="AL11" s="224">
        <f>IFERROR(IF(AL$1=Reset,$A11,IFERROR(AK11+Adjust!AL11+VLOOKUP(CONCATENATE("T",$B11,"G",AL$1),Lookup1,2,FALSE)/2,AK11+Adjust!AL11+VLOOKUP(CONCATENATE("T",$B11,"G",AL$1),Lookup2,2,FALSE)/2)),"")</f>
        <v>2459.8896861293547</v>
      </c>
      <c r="AM11" s="224">
        <f>IFERROR(IF(AM$1=Reset,$A11,IFERROR(AL11+Adjust!AM11+VLOOKUP(CONCATENATE("T",$B11,"G",AM$1),Lookup1,2,FALSE)/2,AL11+Adjust!AM11+VLOOKUP(CONCATENATE("T",$B11,"G",AM$1),Lookup2,2,FALSE)/2)),"")</f>
        <v>2462.7031124263958</v>
      </c>
      <c r="AN11" s="224" t="str">
        <f>IFERROR(IF(AN$1=Reset,$A11,IFERROR(AM11+Adjust!AN11+VLOOKUP(CONCATENATE("T",$B11,"G",AN$1),Lookup1,2,FALSE)/2,AM11+Adjust!AN11+VLOOKUP(CONCATENATE("T",$B11,"G",AN$1),Lookup2,2,FALSE)/2)),"")</f>
        <v/>
      </c>
      <c r="AO11" s="224" t="str">
        <f>IFERROR(IF(AO$1=Reset,$A11,IFERROR(AN11+Adjust!AO11+VLOOKUP(CONCATENATE("T",$B11,"G",AO$1),Lookup1,2,FALSE)/2,AN11+Adjust!AO11+VLOOKUP(CONCATENATE("T",$B11,"G",AO$1),Lookup2,2,FALSE)/2)),"")</f>
        <v/>
      </c>
      <c r="AP11" s="224" t="str">
        <f>IFERROR(IF(AP$1=Reset,$A11,IFERROR(AO11+Adjust!AP11+VLOOKUP(CONCATENATE("T",$B11,"G",AP$1),Lookup1,2,FALSE)/2,AO11+Adjust!AP11+VLOOKUP(CONCATENATE("T",$B11,"G",AP$1),Lookup2,2,FALSE)/2)),"")</f>
        <v/>
      </c>
      <c r="AQ11" s="224" t="str">
        <f>IFERROR(IF(AQ$1=Reset,$A11,IFERROR(AP11+Adjust!AQ11+VLOOKUP(CONCATENATE("T",$B11,"G",AQ$1),Lookup1,2,FALSE)/2,AP11+Adjust!AQ11+VLOOKUP(CONCATENATE("T",$B11,"G",AQ$1),Lookup2,2,FALSE)/2)),"")</f>
        <v/>
      </c>
      <c r="AR11" s="224" t="str">
        <f>IFERROR(IF(AR$1=Reset,$A11,IFERROR(AQ11+Adjust!AR11+VLOOKUP(CONCATENATE("T",$B11,"G",AR$1),Lookup1,2,FALSE)/2,AQ11+Adjust!AR11+VLOOKUP(CONCATENATE("T",$B11,"G",AR$1),Lookup2,2,FALSE)/2)),"")</f>
        <v/>
      </c>
      <c r="AS11" s="224" t="str">
        <f>IFERROR(IF(AS$1=Reset,$A11,IFERROR(AR11+Adjust!AS11+VLOOKUP(CONCATENATE("T",$B11,"G",AS$1),Lookup1,2,FALSE)/2,AR11+Adjust!AS11+VLOOKUP(CONCATENATE("T",$B11,"G",AS$1),Lookup2,2,FALSE)/2)),"")</f>
        <v/>
      </c>
      <c r="AT11" s="224" t="str">
        <f>IFERROR(IF(AT$1=Reset,$A11,IFERROR(AS11+Adjust!AT11+VLOOKUP(CONCATENATE("T",$B11,"G",AT$1),Lookup1,2,FALSE)/2,AS11+Adjust!AT11+VLOOKUP(CONCATENATE("T",$B11,"G",AT$1),Lookup2,2,FALSE)/2)),"")</f>
        <v/>
      </c>
      <c r="AU11" s="224" t="str">
        <f>IFERROR(IF(AU$1=Reset,$A11,IFERROR(AT11+Adjust!AU11+VLOOKUP(CONCATENATE("T",$B11,"G",AU$1),Lookup1,2,FALSE)/2,AT11+Adjust!AU11+VLOOKUP(CONCATENATE("T",$B11,"G",AU$1),Lookup2,2,FALSE)/2)),"")</f>
        <v/>
      </c>
      <c r="AV11" s="224" t="str">
        <f>IFERROR(IF(AV$1=Reset,$A11,IFERROR(AU11+Adjust!AV11+VLOOKUP(CONCATENATE("T",$B11,"G",AV$1),Lookup1,2,FALSE)/2,AU11+Adjust!AV11+VLOOKUP(CONCATENATE("T",$B11,"G",AV$1),Lookup2,2,FALSE)/2)),"")</f>
        <v/>
      </c>
      <c r="AW11" s="224" t="str">
        <f>IFERROR(IF(AW$1=Reset,$A11,IFERROR(AV11+Adjust!AW11+VLOOKUP(CONCATENATE("T",$B11,"G",AW$1),Lookup1,2,FALSE)/2,AV11+Adjust!AW11+VLOOKUP(CONCATENATE("T",$B11,"G",AW$1),Lookup2,2,FALSE)/2)),"")</f>
        <v/>
      </c>
      <c r="AX11" s="224" t="str">
        <f>IFERROR(IF(AX$1=Reset,$A11,IFERROR(AW11+Adjust!AX11+VLOOKUP(CONCATENATE("T",$B11,"G",AX$1),Lookup1,2,FALSE)/2,AW11+Adjust!AX11+VLOOKUP(CONCATENATE("T",$B11,"G",AX$1),Lookup2,2,FALSE)/2)),"")</f>
        <v/>
      </c>
      <c r="AY11" s="224" t="str">
        <f>IFERROR(IF(AY$1=Reset,$A11,IFERROR(AX11+Adjust!AY11+VLOOKUP(CONCATENATE("T",$B11,"G",AY$1),Lookup1,2,FALSE)/2,AX11+Adjust!AY11+VLOOKUP(CONCATENATE("T",$B11,"G",AY$1),Lookup2,2,FALSE)/2)),"")</f>
        <v/>
      </c>
      <c r="AZ11" s="307">
        <f t="shared" si="1"/>
        <v>34</v>
      </c>
      <c r="BA11" s="224">
        <f t="shared" si="0"/>
        <v>2462.7031124263958</v>
      </c>
    </row>
    <row r="12" spans="1:53" ht="20.100000000000001" customHeight="1" x14ac:dyDescent="0.25">
      <c r="A12" s="253">
        <v>2481.0812279183883</v>
      </c>
      <c r="B12" s="20">
        <v>11</v>
      </c>
      <c r="C12" s="370" t="s">
        <v>603</v>
      </c>
      <c r="D12" s="225">
        <v>2467</v>
      </c>
      <c r="E12" s="24">
        <f>IFERROR(IF(Reset=0,$A12,D12+Adjust!E12),"")</f>
        <v>2467</v>
      </c>
      <c r="F12" s="224">
        <f>IFERROR(IF(F$1=Reset,$A12,IFERROR(E12+Adjust!F12+VLOOKUP(CONCATENATE("T",$B12,"G",F$1),Lookup1,2,FALSE)/2,E12+Adjust!F12+VLOOKUP(CONCATENATE("T",$B12,"G",F$1),Lookup2,2,FALSE)/2)),"")</f>
        <v>2469.11988622325</v>
      </c>
      <c r="G12" s="224">
        <f>IFERROR(IF(G$1=Reset,$A12,IFERROR(F12+Adjust!G12+VLOOKUP(CONCATENATE("T",$B12,"G",G$1),Lookup1,2,FALSE)/2,F12+Adjust!G12+VLOOKUP(CONCATENATE("T",$B12,"G",G$1),Lookup2,2,FALSE)/2)),"")</f>
        <v>2469.1415592315652</v>
      </c>
      <c r="H12" s="224">
        <f>IFERROR(IF(H$1=Reset,$A12,IFERROR(G12+Adjust!H12+VLOOKUP(CONCATENATE("T",$B12,"G",H$1),Lookup1,2,FALSE)/2,G12+Adjust!H12+VLOOKUP(CONCATENATE("T",$B12,"G",H$1),Lookup2,2,FALSE)/2)),"")</f>
        <v>2471.5358943666247</v>
      </c>
      <c r="I12" s="224">
        <f>IFERROR(IF(I$1=Reset,$A12,IFERROR(H12+Adjust!I12+VLOOKUP(CONCATENATE("T",$B12,"G",I$1),Lookup1,2,FALSE)/2,H12+Adjust!I12+VLOOKUP(CONCATENATE("T",$B12,"G",I$1),Lookup2,2,FALSE)/2)),"")</f>
        <v>2484.1840861181181</v>
      </c>
      <c r="J12" s="224">
        <f>IFERROR(IF(J$1=Reset,$A12,IFERROR(I12+Adjust!J12+VLOOKUP(CONCATENATE("T",$B12,"G",J$1),Lookup1,2,FALSE)/2,I12+Adjust!J12+VLOOKUP(CONCATENATE("T",$B12,"G",J$1),Lookup2,2,FALSE)/2)),"")</f>
        <v>2481.3039723413681</v>
      </c>
      <c r="K12" s="224">
        <f>IFERROR(IF(K$1=Reset,$A12,IFERROR(J12+Adjust!K12+VLOOKUP(CONCATENATE("T",$B12,"G",K$1),Lookup1,2,FALSE)/2,J12+Adjust!K12+VLOOKUP(CONCATENATE("T",$B12,"G",K$1),Lookup2,2,FALSE)/2)),"")</f>
        <v>2481.3300022663593</v>
      </c>
      <c r="L12" s="224">
        <f>IFERROR(IF(L$1=Reset,$A12,IFERROR(K12+Adjust!L12+VLOOKUP(CONCATENATE("T",$B12,"G",L$1),Lookup1,2,FALSE)/2,K12+Adjust!L12+VLOOKUP(CONCATENATE("T",$B12,"G",L$1),Lookup2,2,FALSE)/2)),"")</f>
        <v>2481.408874336867</v>
      </c>
      <c r="M12" s="224">
        <f>IFERROR(IF(M$1=Reset,$A12,IFERROR(L12+Adjust!M12+VLOOKUP(CONCATENATE("T",$B12,"G",M$1),Lookup1,2,FALSE)/2,L12+Adjust!M12+VLOOKUP(CONCATENATE("T",$B12,"G",M$1),Lookup2,2,FALSE)/2)),"")</f>
        <v>2481.0812279183883</v>
      </c>
      <c r="N12" s="224">
        <f>IFERROR(IF(N$1=Reset,$A12,IFERROR(M12+Adjust!N12+VLOOKUP(CONCATENATE("T",$B12,"G",N$1),Lookup1,2,FALSE)/2,M12+Adjust!N12+VLOOKUP(CONCATENATE("T",$B12,"G",N$1),Lookup2,2,FALSE)/2)),"")</f>
        <v>2484.8500445542668</v>
      </c>
      <c r="O12" s="224">
        <f>IFERROR(IF(O$1=Reset,$A12,IFERROR(N12+Adjust!O12+VLOOKUP(CONCATENATE("T",$B12,"G",O$1),Lookup1,2,FALSE)/2,N12+Adjust!O12+VLOOKUP(CONCATENATE("T",$B12,"G",O$1),Lookup2,2,FALSE)/2)),"")</f>
        <v>2487.1763914217531</v>
      </c>
      <c r="P12" s="224">
        <f>IFERROR(IF(P$1=Reset,$A12,IFERROR(O12+Adjust!P12+VLOOKUP(CONCATENATE("T",$B12,"G",P$1),Lookup1,2,FALSE)/2,O12+Adjust!P12+VLOOKUP(CONCATENATE("T",$B12,"G",P$1),Lookup2,2,FALSE)/2)),"")</f>
        <v>2489.6980644300684</v>
      </c>
      <c r="Q12" s="224">
        <f>IFERROR(IF(Q$1=Reset,$A12,IFERROR(P12+Adjust!Q12+VLOOKUP(CONCATENATE("T",$B12,"G",Q$1),Lookup1,2,FALSE)/2,P12+Adjust!Q12+VLOOKUP(CONCATENATE("T",$B12,"G",Q$1),Lookup2,2,FALSE)/2)),"")</f>
        <v>2491.8609160279971</v>
      </c>
      <c r="R12" s="224">
        <f>IFERROR(IF(R$1=Reset,$A12,IFERROR(Q12+Adjust!R12+VLOOKUP(CONCATENATE("T",$B12,"G",R$1),Lookup1,2,FALSE)/2,Q12+Adjust!R12+VLOOKUP(CONCATENATE("T",$B12,"G",R$1),Lookup2,2,FALSE)/2)),"")</f>
        <v>2494.1918380717789</v>
      </c>
      <c r="S12" s="224">
        <f>IFERROR(IF(S$1=Reset,$A12,IFERROR(R12+Adjust!S12+VLOOKUP(CONCATENATE("T",$B12,"G",S$1),Lookup1,2,FALSE)/2,R12+Adjust!S12+VLOOKUP(CONCATENATE("T",$B12,"G",S$1),Lookup2,2,FALSE)/2)),"")</f>
        <v>2491.3594428217889</v>
      </c>
      <c r="T12" s="224">
        <f>IFERROR(IF(T$1=Reset,$A12,IFERROR(S12+Adjust!T12+VLOOKUP(CONCATENATE("T",$B12,"G",T$1),Lookup1,2,FALSE)/2,S12+Adjust!T12+VLOOKUP(CONCATENATE("T",$B12,"G",T$1),Lookup2,2,FALSE)/2)),"")</f>
        <v>2491.2176905661699</v>
      </c>
      <c r="U12" s="224">
        <f>IFERROR(IF(U$1=Reset,$A12,IFERROR(T12+Adjust!U12+VLOOKUP(CONCATENATE("T",$B12,"G",U$1),Lookup1,2,FALSE)/2,T12+Adjust!U12+VLOOKUP(CONCATENATE("T",$B12,"G",U$1),Lookup2,2,FALSE)/2)),"")</f>
        <v>2488.4979713692533</v>
      </c>
      <c r="V12" s="224">
        <f>IFERROR(IF(V$1=Reset,$A12,IFERROR(U12+Adjust!V12+VLOOKUP(CONCATENATE("T",$B12,"G",V$1),Lookup1,2,FALSE)/2,U12+Adjust!V12+VLOOKUP(CONCATENATE("T",$B12,"G",V$1),Lookup2,2,FALSE)/2)),"")</f>
        <v>2494.3238077487531</v>
      </c>
      <c r="W12" s="224">
        <f>IFERROR(IF(W$1=Reset,$A12,IFERROR(V12+Adjust!W12+VLOOKUP(CONCATENATE("T",$B12,"G",W$1),Lookup1,2,FALSE)/2,V12+Adjust!W12+VLOOKUP(CONCATENATE("T",$B12,"G",W$1),Lookup2,2,FALSE)/2)),"")</f>
        <v>2494.0994515045436</v>
      </c>
      <c r="X12" s="224">
        <f>IFERROR(IF(X$1=Reset,$A12,IFERROR(W12+Adjust!X12+VLOOKUP(CONCATENATE("T",$B12,"G",X$1),Lookup1,2,FALSE)/2,W12+Adjust!X12+VLOOKUP(CONCATENATE("T",$B12,"G",X$1),Lookup2,2,FALSE)/2)),"")</f>
        <v>2495.9561084466081</v>
      </c>
      <c r="Y12" s="224">
        <f>IFERROR(IF(Y$1=Reset,$A12,IFERROR(X12+Adjust!Y12+VLOOKUP(CONCATENATE("T",$B12,"G",Y$1),Lookup1,2,FALSE)/2,X12+Adjust!Y12+VLOOKUP(CONCATENATE("T",$B12,"G",Y$1),Lookup2,2,FALSE)/2)),"")</f>
        <v>2498.7083978521177</v>
      </c>
      <c r="Z12" s="224">
        <f>IFERROR(IF(Z$1=Reset,$A12,IFERROR(Y12+Adjust!Z12+VLOOKUP(CONCATENATE("T",$B12,"G",Z$1),Lookup1,2,FALSE)/2,Y12+Adjust!Z12+VLOOKUP(CONCATENATE("T",$B12,"G",Z$1),Lookup2,2,FALSE)/2)),"")</f>
        <v>2500.1400406904718</v>
      </c>
      <c r="AA12" s="224">
        <f>IFERROR(IF(AA$1=Reset,$A12,IFERROR(Z12+Adjust!AA12+VLOOKUP(CONCATENATE("T",$B12,"G",AA$1),Lookup1,2,FALSE)/2,Z12+Adjust!AA12+VLOOKUP(CONCATENATE("T",$B12,"G",AA$1),Lookup2,2,FALSE)/2)),"")</f>
        <v>2497.4982884348528</v>
      </c>
      <c r="AB12" s="224">
        <f>IFERROR(IF(AB$1=Reset,$A12,IFERROR(AA12+Adjust!AB12+VLOOKUP(CONCATENATE("T",$B12,"G",AB$1),Lookup1,2,FALSE)/2,AA12+Adjust!AB12+VLOOKUP(CONCATENATE("T",$B12,"G",AB$1),Lookup2,2,FALSE)/2)),"")</f>
        <v>2499.1816433394802</v>
      </c>
      <c r="AC12" s="224">
        <f>IFERROR(IF(AC$1=Reset,$A12,IFERROR(AB12+Adjust!AC12+VLOOKUP(CONCATENATE("T",$B12,"G",AC$1),Lookup1,2,FALSE)/2,AB12+Adjust!AC12+VLOOKUP(CONCATENATE("T",$B12,"G",AC$1),Lookup2,2,FALSE)/2)),"")</f>
        <v>2499.6826485811516</v>
      </c>
      <c r="AD12" s="224">
        <f>IFERROR(IF(AD$1=Reset,$A12,IFERROR(AC12+Adjust!AD12+VLOOKUP(CONCATENATE("T",$B12,"G",AD$1),Lookup1,2,FALSE)/2,AC12+Adjust!AD12+VLOOKUP(CONCATENATE("T",$B12,"G",AD$1),Lookup2,2,FALSE)/2)),"")</f>
        <v>2489.9967513585329</v>
      </c>
      <c r="AE12" s="224">
        <f>IFERROR(IF(AE$1=Reset,$A12,IFERROR(AD12+Adjust!AE12+VLOOKUP(CONCATENATE("T",$B12,"G",AE$1),Lookup1,2,FALSE)/2,AD12+Adjust!AE12+VLOOKUP(CONCATENATE("T",$B12,"G",AE$1),Lookup2,2,FALSE)/2)),"")</f>
        <v>2487.7257500048649</v>
      </c>
      <c r="AF12" s="224">
        <f>IFERROR(IF(AF$1=Reset,$A12,IFERROR(AE12+Adjust!AF12+VLOOKUP(CONCATENATE("T",$B12,"G",AF$1),Lookup1,2,FALSE)/2,AE12+Adjust!AF12+VLOOKUP(CONCATENATE("T",$B12,"G",AF$1),Lookup2,2,FALSE)/2)),"")</f>
        <v>2489.6316815376372</v>
      </c>
      <c r="AG12" s="224">
        <f>IFERROR(IF(AG$1=Reset,$A12,IFERROR(AF12+Adjust!AG12+VLOOKUP(CONCATENATE("T",$B12,"G",AG$1),Lookup1,2,FALSE)/2,AF12+Adjust!AG12+VLOOKUP(CONCATENATE("T",$B12,"G",AG$1),Lookup2,2,FALSE)/2)),"")</f>
        <v>2489.5572514168834</v>
      </c>
      <c r="AH12" s="224">
        <f>IFERROR(IF(AH$1=Reset,$A12,IFERROR(AG12+Adjust!AH12+VLOOKUP(CONCATENATE("T",$B12,"G",AH$1),Lookup1,2,FALSE)/2,AG12+Adjust!AH12+VLOOKUP(CONCATENATE("T",$B12,"G",AH$1),Lookup2,2,FALSE)/2)),"")</f>
        <v>2491.3892141544779</v>
      </c>
      <c r="AI12" s="224">
        <f>IFERROR(IF(AI$1=Reset,$A12,IFERROR(AH12+Adjust!AI12+VLOOKUP(CONCATENATE("T",$B12,"G",AI$1),Lookup1,2,FALSE)/2,AH12+Adjust!AI12+VLOOKUP(CONCATENATE("T",$B12,"G",AI$1),Lookup2,2,FALSE)/2)),"")</f>
        <v>2494.3301772276131</v>
      </c>
      <c r="AJ12" s="224">
        <f>IFERROR(IF(AJ$1=Reset,$A12,IFERROR(AI12+Adjust!AJ12+VLOOKUP(CONCATENATE("T",$B12,"G",AJ$1),Lookup1,2,FALSE)/2,AI12+Adjust!AJ12+VLOOKUP(CONCATENATE("T",$B12,"G",AJ$1),Lookup2,2,FALSE)/2)),"")</f>
        <v>2496.5262085842719</v>
      </c>
      <c r="AK12" s="224">
        <f>IFERROR(IF(AK$1=Reset,$A12,IFERROR(AJ12+Adjust!AK12+VLOOKUP(CONCATENATE("T",$B12,"G",AK$1),Lookup1,2,FALSE)/2,AJ12+Adjust!AK12+VLOOKUP(CONCATENATE("T",$B12,"G",AK$1),Lookup2,2,FALSE)/2)),"")</f>
        <v>2498.3482848007661</v>
      </c>
      <c r="AL12" s="224">
        <f>IFERROR(IF(AL$1=Reset,$A12,IFERROR(AK12+Adjust!AL12+VLOOKUP(CONCATENATE("T",$B12,"G",AL$1),Lookup1,2,FALSE)/2,AK12+Adjust!AL12+VLOOKUP(CONCATENATE("T",$B12,"G",AL$1),Lookup2,2,FALSE)/2)),"")</f>
        <v>2495.6792068445479</v>
      </c>
      <c r="AM12" s="224">
        <f>IFERROR(IF(AM$1=Reset,$A12,IFERROR(AL12+Adjust!AM12+VLOOKUP(CONCATENATE("T",$B12,"G",AM$1),Lookup1,2,FALSE)/2,AL12+Adjust!AM12+VLOOKUP(CONCATENATE("T",$B12,"G",AM$1),Lookup2,2,FALSE)/2)),"")</f>
        <v>2492.8846774934004</v>
      </c>
      <c r="AN12" s="224" t="str">
        <f>IFERROR(IF(AN$1=Reset,$A12,IFERROR(AM12+Adjust!AN12+VLOOKUP(CONCATENATE("T",$B12,"G",AN$1),Lookup1,2,FALSE)/2,AM12+Adjust!AN12+VLOOKUP(CONCATENATE("T",$B12,"G",AN$1),Lookup2,2,FALSE)/2)),"")</f>
        <v/>
      </c>
      <c r="AO12" s="224" t="str">
        <f>IFERROR(IF(AO$1=Reset,$A12,IFERROR(AN12+Adjust!AO12+VLOOKUP(CONCATENATE("T",$B12,"G",AO$1),Lookup1,2,FALSE)/2,AN12+Adjust!AO12+VLOOKUP(CONCATENATE("T",$B12,"G",AO$1),Lookup2,2,FALSE)/2)),"")</f>
        <v/>
      </c>
      <c r="AP12" s="224" t="str">
        <f>IFERROR(IF(AP$1=Reset,$A12,IFERROR(AO12+Adjust!AP12+VLOOKUP(CONCATENATE("T",$B12,"G",AP$1),Lookup1,2,FALSE)/2,AO12+Adjust!AP12+VLOOKUP(CONCATENATE("T",$B12,"G",AP$1),Lookup2,2,FALSE)/2)),"")</f>
        <v/>
      </c>
      <c r="AQ12" s="224" t="str">
        <f>IFERROR(IF(AQ$1=Reset,$A12,IFERROR(AP12+Adjust!AQ12+VLOOKUP(CONCATENATE("T",$B12,"G",AQ$1),Lookup1,2,FALSE)/2,AP12+Adjust!AQ12+VLOOKUP(CONCATENATE("T",$B12,"G",AQ$1),Lookup2,2,FALSE)/2)),"")</f>
        <v/>
      </c>
      <c r="AR12" s="224" t="str">
        <f>IFERROR(IF(AR$1=Reset,$A12,IFERROR(AQ12+Adjust!AR12+VLOOKUP(CONCATENATE("T",$B12,"G",AR$1),Lookup1,2,FALSE)/2,AQ12+Adjust!AR12+VLOOKUP(CONCATENATE("T",$B12,"G",AR$1),Lookup2,2,FALSE)/2)),"")</f>
        <v/>
      </c>
      <c r="AS12" s="224" t="str">
        <f>IFERROR(IF(AS$1=Reset,$A12,IFERROR(AR12+Adjust!AS12+VLOOKUP(CONCATENATE("T",$B12,"G",AS$1),Lookup1,2,FALSE)/2,AR12+Adjust!AS12+VLOOKUP(CONCATENATE("T",$B12,"G",AS$1),Lookup2,2,FALSE)/2)),"")</f>
        <v/>
      </c>
      <c r="AT12" s="224" t="str">
        <f>IFERROR(IF(AT$1=Reset,$A12,IFERROR(AS12+Adjust!AT12+VLOOKUP(CONCATENATE("T",$B12,"G",AT$1),Lookup1,2,FALSE)/2,AS12+Adjust!AT12+VLOOKUP(CONCATENATE("T",$B12,"G",AT$1),Lookup2,2,FALSE)/2)),"")</f>
        <v/>
      </c>
      <c r="AU12" s="224" t="str">
        <f>IFERROR(IF(AU$1=Reset,$A12,IFERROR(AT12+Adjust!AU12+VLOOKUP(CONCATENATE("T",$B12,"G",AU$1),Lookup1,2,FALSE)/2,AT12+Adjust!AU12+VLOOKUP(CONCATENATE("T",$B12,"G",AU$1),Lookup2,2,FALSE)/2)),"")</f>
        <v/>
      </c>
      <c r="AV12" s="224" t="str">
        <f>IFERROR(IF(AV$1=Reset,$A12,IFERROR(AU12+Adjust!AV12+VLOOKUP(CONCATENATE("T",$B12,"G",AV$1),Lookup1,2,FALSE)/2,AU12+Adjust!AV12+VLOOKUP(CONCATENATE("T",$B12,"G",AV$1),Lookup2,2,FALSE)/2)),"")</f>
        <v/>
      </c>
      <c r="AW12" s="224" t="str">
        <f>IFERROR(IF(AW$1=Reset,$A12,IFERROR(AV12+Adjust!AW12+VLOOKUP(CONCATENATE("T",$B12,"G",AW$1),Lookup1,2,FALSE)/2,AV12+Adjust!AW12+VLOOKUP(CONCATENATE("T",$B12,"G",AW$1),Lookup2,2,FALSE)/2)),"")</f>
        <v/>
      </c>
      <c r="AX12" s="224" t="str">
        <f>IFERROR(IF(AX$1=Reset,$A12,IFERROR(AW12+Adjust!AX12+VLOOKUP(CONCATENATE("T",$B12,"G",AX$1),Lookup1,2,FALSE)/2,AW12+Adjust!AX12+VLOOKUP(CONCATENATE("T",$B12,"G",AX$1),Lookup2,2,FALSE)/2)),"")</f>
        <v/>
      </c>
      <c r="AY12" s="224" t="str">
        <f>IFERROR(IF(AY$1=Reset,$A12,IFERROR(AX12+Adjust!AY12+VLOOKUP(CONCATENATE("T",$B12,"G",AY$1),Lookup1,2,FALSE)/2,AX12+Adjust!AY12+VLOOKUP(CONCATENATE("T",$B12,"G",AY$1),Lookup2,2,FALSE)/2)),"")</f>
        <v/>
      </c>
      <c r="AZ12" s="307">
        <f t="shared" si="1"/>
        <v>34</v>
      </c>
      <c r="BA12" s="224">
        <f t="shared" si="0"/>
        <v>2492.8846774934004</v>
      </c>
    </row>
    <row r="13" spans="1:53" ht="20.100000000000001" customHeight="1" x14ac:dyDescent="0.25">
      <c r="A13" s="253">
        <v>2435.5844537822222</v>
      </c>
      <c r="B13" s="20">
        <v>12</v>
      </c>
      <c r="C13" s="370" t="s">
        <v>594</v>
      </c>
      <c r="D13" s="225">
        <v>2434</v>
      </c>
      <c r="E13" s="24">
        <f>IFERROR(IF(Reset=0,$A13,D13+Adjust!E13),"")</f>
        <v>2434</v>
      </c>
      <c r="F13" s="224">
        <f>IFERROR(IF(F$1=Reset,$A13,IFERROR(E13+Adjust!F13+VLOOKUP(CONCATENATE("T",$B13,"G",F$1),Lookup1,2,FALSE)/2,E13+Adjust!F13+VLOOKUP(CONCATENATE("T",$B13,"G",F$1),Lookup2,2,FALSE)/2)),"")</f>
        <v>2434.3753237630931</v>
      </c>
      <c r="G13" s="224">
        <f>IFERROR(IF(G$1=Reset,$A13,IFERROR(F13+Adjust!G13+VLOOKUP(CONCATENATE("T",$B13,"G",G$1),Lookup1,2,FALSE)/2,F13+Adjust!G13+VLOOKUP(CONCATENATE("T",$B13,"G",G$1),Lookup2,2,FALSE)/2)),"")</f>
        <v>2436.6416774047771</v>
      </c>
      <c r="H13" s="224">
        <f>IFERROR(IF(H$1=Reset,$A13,IFERROR(G13+Adjust!H13+VLOOKUP(CONCATENATE("T",$B13,"G",H$1),Lookup1,2,FALSE)/2,G13+Adjust!H13+VLOOKUP(CONCATENATE("T",$B13,"G",H$1),Lookup2,2,FALSE)/2)),"")</f>
        <v>2433.9358367710861</v>
      </c>
      <c r="I13" s="224">
        <f>IFERROR(IF(I$1=Reset,$A13,IFERROR(H13+Adjust!I13+VLOOKUP(CONCATENATE("T",$B13,"G",I$1),Lookup1,2,FALSE)/2,H13+Adjust!I13+VLOOKUP(CONCATENATE("T",$B13,"G",I$1),Lookup2,2,FALSE)/2)),"")</f>
        <v>2434.3447703446313</v>
      </c>
      <c r="J13" s="224">
        <f>IFERROR(IF(J$1=Reset,$A13,IFERROR(I13+Adjust!J13+VLOOKUP(CONCATENATE("T",$B13,"G",J$1),Lookup1,2,FALSE)/2,I13+Adjust!J13+VLOOKUP(CONCATENATE("T",$B13,"G",J$1),Lookup2,2,FALSE)/2)),"")</f>
        <v>2433.9454582540134</v>
      </c>
      <c r="K13" s="224">
        <f>IFERROR(IF(K$1=Reset,$A13,IFERROR(J13+Adjust!K13+VLOOKUP(CONCATENATE("T",$B13,"G",K$1),Lookup1,2,FALSE)/2,J13+Adjust!K13+VLOOKUP(CONCATENATE("T",$B13,"G",K$1),Lookup2,2,FALSE)/2)),"")</f>
        <v>2431.702421246297</v>
      </c>
      <c r="L13" s="224">
        <f>IFERROR(IF(L$1=Reset,$A13,IFERROR(K13+Adjust!L13+VLOOKUP(CONCATENATE("T",$B13,"G",L$1),Lookup1,2,FALSE)/2,K13+Adjust!L13+VLOOKUP(CONCATENATE("T",$B13,"G",L$1),Lookup2,2,FALSE)/2)),"")</f>
        <v>2431.6191004322359</v>
      </c>
      <c r="M13" s="224">
        <f>IFERROR(IF(M$1=Reset,$A13,IFERROR(L13+Adjust!M13+VLOOKUP(CONCATENATE("T",$B13,"G",M$1),Lookup1,2,FALSE)/2,L13+Adjust!M13+VLOOKUP(CONCATENATE("T",$B13,"G",M$1),Lookup2,2,FALSE)/2)),"")</f>
        <v>2435.5844537822222</v>
      </c>
      <c r="N13" s="224">
        <f>IFERROR(IF(N$1=Reset,$A13,IFERROR(M13+Adjust!N13+VLOOKUP(CONCATENATE("T",$B13,"G",N$1),Lookup1,2,FALSE)/2,M13+Adjust!N13+VLOOKUP(CONCATENATE("T",$B13,"G",N$1),Lookup2,2,FALSE)/2)),"")</f>
        <v>2432.8878379254584</v>
      </c>
      <c r="O13" s="224">
        <f>IFERROR(IF(O$1=Reset,$A13,IFERROR(N13+Adjust!O13+VLOOKUP(CONCATENATE("T",$B13,"G",O$1),Lookup1,2,FALSE)/2,N13+Adjust!O13+VLOOKUP(CONCATENATE("T",$B13,"G",O$1),Lookup2,2,FALSE)/2)),"")</f>
        <v>2435.5295901810773</v>
      </c>
      <c r="P13" s="224">
        <f>IFERROR(IF(P$1=Reset,$A13,IFERROR(O13+Adjust!P13+VLOOKUP(CONCATENATE("T",$B13,"G",P$1),Lookup1,2,FALSE)/2,O13+Adjust!P13+VLOOKUP(CONCATENATE("T",$B13,"G",P$1),Lookup2,2,FALSE)/2)),"")</f>
        <v>2444.7513990937418</v>
      </c>
      <c r="Q13" s="224">
        <f>IFERROR(IF(Q$1=Reset,$A13,IFERROR(P13+Adjust!Q13+VLOOKUP(CONCATENATE("T",$B13,"G",Q$1),Lookup1,2,FALSE)/2,P13+Adjust!Q13+VLOOKUP(CONCATENATE("T",$B13,"G",Q$1),Lookup2,2,FALSE)/2)),"")</f>
        <v>2442.5885474958131</v>
      </c>
      <c r="R13" s="224">
        <f>IFERROR(IF(R$1=Reset,$A13,IFERROR(Q13+Adjust!R13+VLOOKUP(CONCATENATE("T",$B13,"G",R$1),Lookup1,2,FALSE)/2,Q13+Adjust!R13+VLOOKUP(CONCATENATE("T",$B13,"G",R$1),Lookup2,2,FALSE)/2)),"")</f>
        <v>2444.5533547955915</v>
      </c>
      <c r="S13" s="224">
        <f>IFERROR(IF(S$1=Reset,$A13,IFERROR(R13+Adjust!S13+VLOOKUP(CONCATENATE("T",$B13,"G",S$1),Lookup1,2,FALSE)/2,R13+Adjust!S13+VLOOKUP(CONCATENATE("T",$B13,"G",S$1),Lookup2,2,FALSE)/2)),"")</f>
        <v>2442.696697853527</v>
      </c>
      <c r="T13" s="224">
        <f>IFERROR(IF(T$1=Reset,$A13,IFERROR(S13+Adjust!T13+VLOOKUP(CONCATENATE("T",$B13,"G",T$1),Lookup1,2,FALSE)/2,S13+Adjust!T13+VLOOKUP(CONCATENATE("T",$B13,"G",T$1),Lookup2,2,FALSE)/2)),"")</f>
        <v>2442.8612065278921</v>
      </c>
      <c r="U13" s="224">
        <f>IFERROR(IF(U$1=Reset,$A13,IFERROR(T13+Adjust!U13+VLOOKUP(CONCATENATE("T",$B13,"G",U$1),Lookup1,2,FALSE)/2,T13+Adjust!U13+VLOOKUP(CONCATENATE("T",$B13,"G",U$1),Lookup2,2,FALSE)/2)),"")</f>
        <v>2438.1095996018944</v>
      </c>
      <c r="V13" s="224">
        <f>IFERROR(IF(V$1=Reset,$A13,IFERROR(U13+Adjust!V13+VLOOKUP(CONCATENATE("T",$B13,"G",V$1),Lookup1,2,FALSE)/2,U13+Adjust!V13+VLOOKUP(CONCATENATE("T",$B13,"G",V$1),Lookup2,2,FALSE)/2)),"")</f>
        <v>2434.360071780296</v>
      </c>
      <c r="W13" s="224">
        <f>IFERROR(IF(W$1=Reset,$A13,IFERROR(V13+Adjust!W13+VLOOKUP(CONCATENATE("T",$B13,"G",W$1),Lookup1,2,FALSE)/2,V13+Adjust!W13+VLOOKUP(CONCATENATE("T",$B13,"G",W$1),Lookup2,2,FALSE)/2)),"")</f>
        <v>2431.3979722186796</v>
      </c>
      <c r="X13" s="224">
        <f>IFERROR(IF(X$1=Reset,$A13,IFERROR(W13+Adjust!X13+VLOOKUP(CONCATENATE("T",$B13,"G",X$1),Lookup1,2,FALSE)/2,W13+Adjust!X13+VLOOKUP(CONCATENATE("T",$B13,"G",X$1),Lookup2,2,FALSE)/2)),"")</f>
        <v>2429.136271553873</v>
      </c>
      <c r="Y13" s="224">
        <f>IFERROR(IF(Y$1=Reset,$A13,IFERROR(X13+Adjust!Y13+VLOOKUP(CONCATENATE("T",$B13,"G",Y$1),Lookup1,2,FALSE)/2,X13+Adjust!Y13+VLOOKUP(CONCATENATE("T",$B13,"G",Y$1),Lookup2,2,FALSE)/2)),"")</f>
        <v>2439.3224128879856</v>
      </c>
      <c r="Z13" s="224">
        <f>IFERROR(IF(Z$1=Reset,$A13,IFERROR(Y13+Adjust!Z13+VLOOKUP(CONCATENATE("T",$B13,"G",Z$1),Lookup1,2,FALSE)/2,Y13+Adjust!Z13+VLOOKUP(CONCATENATE("T",$B13,"G",Z$1),Lookup2,2,FALSE)/2)),"")</f>
        <v>2436.3408838988835</v>
      </c>
      <c r="AA13" s="224">
        <f>IFERROR(IF(AA$1=Reset,$A13,IFERROR(Z13+Adjust!AA13+VLOOKUP(CONCATENATE("T",$B13,"G",AA$1),Lookup1,2,FALSE)/2,Z13+Adjust!AA13+VLOOKUP(CONCATENATE("T",$B13,"G",AA$1),Lookup2,2,FALSE)/2)),"")</f>
        <v>2439.0791832340769</v>
      </c>
      <c r="AB13" s="224">
        <f>IFERROR(IF(AB$1=Reset,$A13,IFERROR(AA13+Adjust!AB13+VLOOKUP(CONCATENATE("T",$B13,"G",AB$1),Lookup1,2,FALSE)/2,AA13+Adjust!AB13+VLOOKUP(CONCATENATE("T",$B13,"G",AB$1),Lookup2,2,FALSE)/2)),"")</f>
        <v>2438.4654251200668</v>
      </c>
      <c r="AC13" s="224">
        <f>IFERROR(IF(AC$1=Reset,$A13,IFERROR(AB13+Adjust!AC13+VLOOKUP(CONCATENATE("T",$B13,"G",AC$1),Lookup1,2,FALSE)/2,AB13+Adjust!AC13+VLOOKUP(CONCATENATE("T",$B13,"G",AC$1),Lookup2,2,FALSE)/2)),"")</f>
        <v>2436.6334623824723</v>
      </c>
      <c r="AD13" s="224">
        <f>IFERROR(IF(AD$1=Reset,$A13,IFERROR(AC13+Adjust!AD13+VLOOKUP(CONCATENATE("T",$B13,"G",AD$1),Lookup1,2,FALSE)/2,AC13+Adjust!AD13+VLOOKUP(CONCATENATE("T",$B13,"G",AD$1),Lookup2,2,FALSE)/2)),"")</f>
        <v>2436.2629247171772</v>
      </c>
      <c r="AE13" s="224">
        <f>IFERROR(IF(AE$1=Reset,$A13,IFERROR(AD13+Adjust!AE13+VLOOKUP(CONCATENATE("T",$B13,"G",AE$1),Lookup1,2,FALSE)/2,AD13+Adjust!AE13+VLOOKUP(CONCATENATE("T",$B13,"G",AE$1),Lookup2,2,FALSE)/2)),"")</f>
        <v>2436.5574540683247</v>
      </c>
      <c r="AF13" s="224">
        <f>IFERROR(IF(AF$1=Reset,$A13,IFERROR(AE13+Adjust!AF13+VLOOKUP(CONCATENATE("T",$B13,"G",AF$1),Lookup1,2,FALSE)/2,AE13+Adjust!AF13+VLOOKUP(CONCATENATE("T",$B13,"G",AF$1),Lookup2,2,FALSE)/2)),"")</f>
        <v>2438.8144965363281</v>
      </c>
      <c r="AG13" s="224">
        <f>IFERROR(IF(AG$1=Reset,$A13,IFERROR(AF13+Adjust!AG13+VLOOKUP(CONCATENATE("T",$B13,"G",AG$1),Lookup1,2,FALSE)/2,AF13+Adjust!AG13+VLOOKUP(CONCATENATE("T",$B13,"G",AG$1),Lookup2,2,FALSE)/2)),"")</f>
        <v>2438.5994089869073</v>
      </c>
      <c r="AH13" s="224">
        <f>IFERROR(IF(AH$1=Reset,$A13,IFERROR(AG13+Adjust!AH13+VLOOKUP(CONCATENATE("T",$B13,"G",AH$1),Lookup1,2,FALSE)/2,AG13+Adjust!AH13+VLOOKUP(CONCATENATE("T",$B13,"G",AH$1),Lookup2,2,FALSE)/2)),"")</f>
        <v>2447.3824692786243</v>
      </c>
      <c r="AI13" s="224">
        <f>IFERROR(IF(AI$1=Reset,$A13,IFERROR(AH13+Adjust!AI13+VLOOKUP(CONCATENATE("T",$B13,"G",AI$1),Lookup1,2,FALSE)/2,AH13+Adjust!AI13+VLOOKUP(CONCATENATE("T",$B13,"G",AI$1),Lookup2,2,FALSE)/2)),"")</f>
        <v>2449.7857619207871</v>
      </c>
      <c r="AJ13" s="224">
        <f>IFERROR(IF(AJ$1=Reset,$A13,IFERROR(AI13+Adjust!AJ13+VLOOKUP(CONCATENATE("T",$B13,"G",AJ$1),Lookup1,2,FALSE)/2,AI13+Adjust!AJ13+VLOOKUP(CONCATENATE("T",$B13,"G",AJ$1),Lookup2,2,FALSE)/2)),"")</f>
        <v>2449.8601920415408</v>
      </c>
      <c r="AK13" s="224">
        <f>IFERROR(IF(AK$1=Reset,$A13,IFERROR(AJ13+Adjust!AK13+VLOOKUP(CONCATENATE("T",$B13,"G",AK$1),Lookup1,2,FALSE)/2,AJ13+Adjust!AK13+VLOOKUP(CONCATENATE("T",$B13,"G",AK$1),Lookup2,2,FALSE)/2)),"")</f>
        <v>2447.5382001634375</v>
      </c>
      <c r="AL13" s="224">
        <f>IFERROR(IF(AL$1=Reset,$A13,IFERROR(AK13+Adjust!AL13+VLOOKUP(CONCATENATE("T",$B13,"G",AL$1),Lookup1,2,FALSE)/2,AK13+Adjust!AL13+VLOOKUP(CONCATENATE("T",$B13,"G",AL$1),Lookup2,2,FALSE)/2)),"")</f>
        <v>2447.6708926865317</v>
      </c>
      <c r="AM13" s="224">
        <f>IFERROR(IF(AM$1=Reset,$A13,IFERROR(AL13+Adjust!AM13+VLOOKUP(CONCATENATE("T",$B13,"G",AM$1),Lookup1,2,FALSE)/2,AL13+Adjust!AM13+VLOOKUP(CONCATENATE("T",$B13,"G",AM$1),Lookup2,2,FALSE)/2)),"")</f>
        <v>2450.5414303518269</v>
      </c>
      <c r="AN13" s="224" t="str">
        <f>IFERROR(IF(AN$1=Reset,$A13,IFERROR(AM13+Adjust!AN13+VLOOKUP(CONCATENATE("T",$B13,"G",AN$1),Lookup1,2,FALSE)/2,AM13+Adjust!AN13+VLOOKUP(CONCATENATE("T",$B13,"G",AN$1),Lookup2,2,FALSE)/2)),"")</f>
        <v/>
      </c>
      <c r="AO13" s="224" t="str">
        <f>IFERROR(IF(AO$1=Reset,$A13,IFERROR(AN13+Adjust!AO13+VLOOKUP(CONCATENATE("T",$B13,"G",AO$1),Lookup1,2,FALSE)/2,AN13+Adjust!AO13+VLOOKUP(CONCATENATE("T",$B13,"G",AO$1),Lookup2,2,FALSE)/2)),"")</f>
        <v/>
      </c>
      <c r="AP13" s="224" t="str">
        <f>IFERROR(IF(AP$1=Reset,$A13,IFERROR(AO13+Adjust!AP13+VLOOKUP(CONCATENATE("T",$B13,"G",AP$1),Lookup1,2,FALSE)/2,AO13+Adjust!AP13+VLOOKUP(CONCATENATE("T",$B13,"G",AP$1),Lookup2,2,FALSE)/2)),"")</f>
        <v/>
      </c>
      <c r="AQ13" s="224" t="str">
        <f>IFERROR(IF(AQ$1=Reset,$A13,IFERROR(AP13+Adjust!AQ13+VLOOKUP(CONCATENATE("T",$B13,"G",AQ$1),Lookup1,2,FALSE)/2,AP13+Adjust!AQ13+VLOOKUP(CONCATENATE("T",$B13,"G",AQ$1),Lookup2,2,FALSE)/2)),"")</f>
        <v/>
      </c>
      <c r="AR13" s="224" t="str">
        <f>IFERROR(IF(AR$1=Reset,$A13,IFERROR(AQ13+Adjust!AR13+VLOOKUP(CONCATENATE("T",$B13,"G",AR$1),Lookup1,2,FALSE)/2,AQ13+Adjust!AR13+VLOOKUP(CONCATENATE("T",$B13,"G",AR$1),Lookup2,2,FALSE)/2)),"")</f>
        <v/>
      </c>
      <c r="AS13" s="224" t="str">
        <f>IFERROR(IF(AS$1=Reset,$A13,IFERROR(AR13+Adjust!AS13+VLOOKUP(CONCATENATE("T",$B13,"G",AS$1),Lookup1,2,FALSE)/2,AR13+Adjust!AS13+VLOOKUP(CONCATENATE("T",$B13,"G",AS$1),Lookup2,2,FALSE)/2)),"")</f>
        <v/>
      </c>
      <c r="AT13" s="224" t="str">
        <f>IFERROR(IF(AT$1=Reset,$A13,IFERROR(AS13+Adjust!AT13+VLOOKUP(CONCATENATE("T",$B13,"G",AT$1),Lookup1,2,FALSE)/2,AS13+Adjust!AT13+VLOOKUP(CONCATENATE("T",$B13,"G",AT$1),Lookup2,2,FALSE)/2)),"")</f>
        <v/>
      </c>
      <c r="AU13" s="224" t="str">
        <f>IFERROR(IF(AU$1=Reset,$A13,IFERROR(AT13+Adjust!AU13+VLOOKUP(CONCATENATE("T",$B13,"G",AU$1),Lookup1,2,FALSE)/2,AT13+Adjust!AU13+VLOOKUP(CONCATENATE("T",$B13,"G",AU$1),Lookup2,2,FALSE)/2)),"")</f>
        <v/>
      </c>
      <c r="AV13" s="224" t="str">
        <f>IFERROR(IF(AV$1=Reset,$A13,IFERROR(AU13+Adjust!AV13+VLOOKUP(CONCATENATE("T",$B13,"G",AV$1),Lookup1,2,FALSE)/2,AU13+Adjust!AV13+VLOOKUP(CONCATENATE("T",$B13,"G",AV$1),Lookup2,2,FALSE)/2)),"")</f>
        <v/>
      </c>
      <c r="AW13" s="224" t="str">
        <f>IFERROR(IF(AW$1=Reset,$A13,IFERROR(AV13+Adjust!AW13+VLOOKUP(CONCATENATE("T",$B13,"G",AW$1),Lookup1,2,FALSE)/2,AV13+Adjust!AW13+VLOOKUP(CONCATENATE("T",$B13,"G",AW$1),Lookup2,2,FALSE)/2)),"")</f>
        <v/>
      </c>
      <c r="AX13" s="224" t="str">
        <f>IFERROR(IF(AX$1=Reset,$A13,IFERROR(AW13+Adjust!AX13+VLOOKUP(CONCATENATE("T",$B13,"G",AX$1),Lookup1,2,FALSE)/2,AW13+Adjust!AX13+VLOOKUP(CONCATENATE("T",$B13,"G",AX$1),Lookup2,2,FALSE)/2)),"")</f>
        <v/>
      </c>
      <c r="AY13" s="224" t="str">
        <f>IFERROR(IF(AY$1=Reset,$A13,IFERROR(AX13+Adjust!AY13+VLOOKUP(CONCATENATE("T",$B13,"G",AY$1),Lookup1,2,FALSE)/2,AX13+Adjust!AY13+VLOOKUP(CONCATENATE("T",$B13,"G",AY$1),Lookup2,2,FALSE)/2)),"")</f>
        <v/>
      </c>
      <c r="AZ13" s="307">
        <f t="shared" si="1"/>
        <v>34</v>
      </c>
      <c r="BA13" s="224">
        <f t="shared" si="0"/>
        <v>2450.5414303518269</v>
      </c>
    </row>
    <row r="14" spans="1:53" ht="20.100000000000001" customHeight="1" x14ac:dyDescent="0.25">
      <c r="A14" s="253">
        <v>2442.8936522328099</v>
      </c>
      <c r="B14" s="20">
        <v>13</v>
      </c>
      <c r="C14" s="370" t="s">
        <v>595</v>
      </c>
      <c r="D14" s="225">
        <v>2439</v>
      </c>
      <c r="E14" s="24">
        <f>IFERROR(IF(Reset=0,$A14,D14+Adjust!E14),"")</f>
        <v>2439</v>
      </c>
      <c r="F14" s="224">
        <f>IFERROR(IF(F$1=Reset,$A14,IFERROR(E14+Adjust!F14+VLOOKUP(CONCATENATE("T",$B14,"G",F$1),Lookup1,2,FALSE)/2,E14+Adjust!F14+VLOOKUP(CONCATENATE("T",$B14,"G",F$1),Lookup2,2,FALSE)/2)),"")</f>
        <v>2438.9826765299804</v>
      </c>
      <c r="G14" s="224">
        <f>IFERROR(IF(G$1=Reset,$A14,IFERROR(F14+Adjust!G14+VLOOKUP(CONCATENATE("T",$B14,"G",G$1),Lookup1,2,FALSE)/2,F14+Adjust!G14+VLOOKUP(CONCATENATE("T",$B14,"G",G$1),Lookup2,2,FALSE)/2)),"")</f>
        <v>2441.2675889805596</v>
      </c>
      <c r="H14" s="224">
        <f>IFERROR(IF(H$1=Reset,$A14,IFERROR(G14+Adjust!H14+VLOOKUP(CONCATENATE("T",$B14,"G",H$1),Lookup1,2,FALSE)/2,G14+Adjust!H14+VLOOKUP(CONCATENATE("T",$B14,"G",H$1),Lookup2,2,FALSE)/2)),"")</f>
        <v>2441.4138803712995</v>
      </c>
      <c r="I14" s="224">
        <f>IFERROR(IF(I$1=Reset,$A14,IFERROR(H14+Adjust!I14+VLOOKUP(CONCATENATE("T",$B14,"G",I$1),Lookup1,2,FALSE)/2,H14+Adjust!I14+VLOOKUP(CONCATENATE("T",$B14,"G",I$1),Lookup2,2,FALSE)/2)),"")</f>
        <v>2442.0079488385272</v>
      </c>
      <c r="J14" s="224">
        <f>IFERROR(IF(J$1=Reset,$A14,IFERROR(I14+Adjust!J14+VLOOKUP(CONCATENATE("T",$B14,"G",J$1),Lookup1,2,FALSE)/2,I14+Adjust!J14+VLOOKUP(CONCATENATE("T",$B14,"G",J$1),Lookup2,2,FALSE)/2)),"")</f>
        <v>2441.8067233831339</v>
      </c>
      <c r="K14" s="224">
        <f>IFERROR(IF(K$1=Reset,$A14,IFERROR(J14+Adjust!K14+VLOOKUP(CONCATENATE("T",$B14,"G",K$1),Lookup1,2,FALSE)/2,J14+Adjust!K14+VLOOKUP(CONCATENATE("T",$B14,"G",K$1),Lookup2,2,FALSE)/2)),"")</f>
        <v>2443.9980281856469</v>
      </c>
      <c r="L14" s="224">
        <f>IFERROR(IF(L$1=Reset,$A14,IFERROR(K14+Adjust!L14+VLOOKUP(CONCATENATE("T",$B14,"G",L$1),Lookup1,2,FALSE)/2,K14+Adjust!L14+VLOOKUP(CONCATENATE("T",$B14,"G",L$1),Lookup2,2,FALSE)/2)),"")</f>
        <v>2446.8590055827963</v>
      </c>
      <c r="M14" s="224">
        <f>IFERROR(IF(M$1=Reset,$A14,IFERROR(L14+Adjust!M14+VLOOKUP(CONCATENATE("T",$B14,"G",M$1),Lookup1,2,FALSE)/2,L14+Adjust!M14+VLOOKUP(CONCATENATE("T",$B14,"G",M$1),Lookup2,2,FALSE)/2)),"")</f>
        <v>2442.8936522328099</v>
      </c>
      <c r="N14" s="224">
        <f>IFERROR(IF(N$1=Reset,$A14,IFERROR(M14+Adjust!N14+VLOOKUP(CONCATENATE("T",$B14,"G",N$1),Lookup1,2,FALSE)/2,M14+Adjust!N14+VLOOKUP(CONCATENATE("T",$B14,"G",N$1),Lookup2,2,FALSE)/2)),"")</f>
        <v>2445.6552938519226</v>
      </c>
      <c r="O14" s="224">
        <f>IFERROR(IF(O$1=Reset,$A14,IFERROR(N14+Adjust!O14+VLOOKUP(CONCATENATE("T",$B14,"G",O$1),Lookup1,2,FALSE)/2,N14+Adjust!O14+VLOOKUP(CONCATENATE("T",$B14,"G",O$1),Lookup2,2,FALSE)/2)),"")</f>
        <v>2442.912336319926</v>
      </c>
      <c r="P14" s="224">
        <f>IFERROR(IF(P$1=Reset,$A14,IFERROR(O14+Adjust!P14+VLOOKUP(CONCATENATE("T",$B14,"G",P$1),Lookup1,2,FALSE)/2,O14+Adjust!P14+VLOOKUP(CONCATENATE("T",$B14,"G",P$1),Lookup2,2,FALSE)/2)),"")</f>
        <v>2445.5314862630435</v>
      </c>
      <c r="Q14" s="224">
        <f>IFERROR(IF(Q$1=Reset,$A14,IFERROR(P14+Adjust!Q14+VLOOKUP(CONCATENATE("T",$B14,"G",Q$1),Lookup1,2,FALSE)/2,P14+Adjust!Q14+VLOOKUP(CONCATENATE("T",$B14,"G",Q$1),Lookup2,2,FALSE)/2)),"")</f>
        <v>2442.8287853151619</v>
      </c>
      <c r="R14" s="224">
        <f>IFERROR(IF(R$1=Reset,$A14,IFERROR(Q14+Adjust!R14+VLOOKUP(CONCATENATE("T",$B14,"G",R$1),Lookup1,2,FALSE)/2,Q14+Adjust!R14+VLOOKUP(CONCATENATE("T",$B14,"G",R$1),Lookup2,2,FALSE)/2)),"")</f>
        <v>2435.6775244860987</v>
      </c>
      <c r="S14" s="224">
        <f>IFERROR(IF(S$1=Reset,$A14,IFERROR(R14+Adjust!S14+VLOOKUP(CONCATENATE("T",$B14,"G",S$1),Lookup1,2,FALSE)/2,R14+Adjust!S14+VLOOKUP(CONCATENATE("T",$B14,"G",S$1),Lookup2,2,FALSE)/2)),"")</f>
        <v>2438.5099197360887</v>
      </c>
      <c r="T14" s="224">
        <f>IFERROR(IF(T$1=Reset,$A14,IFERROR(S14+Adjust!T14+VLOOKUP(CONCATENATE("T",$B14,"G",T$1),Lookup1,2,FALSE)/2,S14+Adjust!T14+VLOOKUP(CONCATENATE("T",$B14,"G",T$1),Lookup2,2,FALSE)/2)),"")</f>
        <v>2435.1784003207977</v>
      </c>
      <c r="U14" s="224">
        <f>IFERROR(IF(U$1=Reset,$A14,IFERROR(T14+Adjust!U14+VLOOKUP(CONCATENATE("T",$B14,"G",U$1),Lookup1,2,FALSE)/2,T14+Adjust!U14+VLOOKUP(CONCATENATE("T",$B14,"G",U$1),Lookup2,2,FALSE)/2)),"")</f>
        <v>2432.8841638378531</v>
      </c>
      <c r="V14" s="224">
        <f>IFERROR(IF(V$1=Reset,$A14,IFERROR(U14+Adjust!V14+VLOOKUP(CONCATENATE("T",$B14,"G",V$1),Lookup1,2,FALSE)/2,U14+Adjust!V14+VLOOKUP(CONCATENATE("T",$B14,"G",V$1),Lookup2,2,FALSE)/2)),"")</f>
        <v>2429.9123555955002</v>
      </c>
      <c r="W14" s="224">
        <f>IFERROR(IF(W$1=Reset,$A14,IFERROR(V14+Adjust!W14+VLOOKUP(CONCATENATE("T",$B14,"G",W$1),Lookup1,2,FALSE)/2,V14+Adjust!W14+VLOOKUP(CONCATENATE("T",$B14,"G",W$1),Lookup2,2,FALSE)/2)),"")</f>
        <v>2421.8666635510349</v>
      </c>
      <c r="X14" s="224">
        <f>IFERROR(IF(X$1=Reset,$A14,IFERROR(W14+Adjust!X14+VLOOKUP(CONCATENATE("T",$B14,"G",X$1),Lookup1,2,FALSE)/2,W14+Adjust!X14+VLOOKUP(CONCATENATE("T",$B14,"G",X$1),Lookup2,2,FALSE)/2)),"")</f>
        <v>2411.7333901006432</v>
      </c>
      <c r="Y14" s="224">
        <f>IFERROR(IF(Y$1=Reset,$A14,IFERROR(X14+Adjust!Y14+VLOOKUP(CONCATENATE("T",$B14,"G",Y$1),Lookup1,2,FALSE)/2,X14+Adjust!Y14+VLOOKUP(CONCATENATE("T",$B14,"G",Y$1),Lookup2,2,FALSE)/2)),"")</f>
        <v>2405.3560488559037</v>
      </c>
      <c r="Z14" s="224">
        <f>IFERROR(IF(Z$1=Reset,$A14,IFERROR(Y14+Adjust!Z14+VLOOKUP(CONCATENATE("T",$B14,"G",Z$1),Lookup1,2,FALSE)/2,Y14+Adjust!Z14+VLOOKUP(CONCATENATE("T",$B14,"G",Z$1),Lookup2,2,FALSE)/2)),"")</f>
        <v>2403.3570540975752</v>
      </c>
      <c r="AA14" s="224">
        <f>IFERROR(IF(AA$1=Reset,$A14,IFERROR(Z14+Adjust!AA14+VLOOKUP(CONCATENATE("T",$B14,"G",AA$1),Lookup1,2,FALSE)/2,Z14+Adjust!AA14+VLOOKUP(CONCATENATE("T",$B14,"G",AA$1),Lookup2,2,FALSE)/2)),"")</f>
        <v>2389.3165297931373</v>
      </c>
      <c r="AB14" s="224">
        <f>IFERROR(IF(AB$1=Reset,$A14,IFERROR(AA14+Adjust!AB14+VLOOKUP(CONCATENATE("T",$B14,"G",AB$1),Lookup1,2,FALSE)/2,AA14+Adjust!AB14+VLOOKUP(CONCATENATE("T",$B14,"G",AB$1),Lookup2,2,FALSE)/2)),"")</f>
        <v>2382.4747626889375</v>
      </c>
      <c r="AC14" s="224">
        <f>IFERROR(IF(AC$1=Reset,$A14,IFERROR(AB14+Adjust!AC14+VLOOKUP(CONCATENATE("T",$B14,"G",AC$1),Lookup1,2,FALSE)/2,AB14+Adjust!AC14+VLOOKUP(CONCATENATE("T",$B14,"G",AC$1),Lookup2,2,FALSE)/2)),"")</f>
        <v>2382.8453003542327</v>
      </c>
      <c r="AD14" s="224">
        <f>IFERROR(IF(AD$1=Reset,$A14,IFERROR(AC14+Adjust!AD14+VLOOKUP(CONCATENATE("T",$B14,"G",AD$1),Lookup1,2,FALSE)/2,AC14+Adjust!AD14+VLOOKUP(CONCATENATE("T",$B14,"G",AD$1),Lookup2,2,FALSE)/2)),"")</f>
        <v>2374.7278709038765</v>
      </c>
      <c r="AE14" s="224">
        <f>IFERROR(IF(AE$1=Reset,$A14,IFERROR(AD14+Adjust!AE14+VLOOKUP(CONCATENATE("T",$B14,"G",AE$1),Lookup1,2,FALSE)/2,AD14+Adjust!AE14+VLOOKUP(CONCATENATE("T",$B14,"G",AE$1),Lookup2,2,FALSE)/2)),"")</f>
        <v>2377.5984085691716</v>
      </c>
      <c r="AF14" s="224">
        <f>IFERROR(IF(AF$1=Reset,$A14,IFERROR(AE14+Adjust!AF14+VLOOKUP(CONCATENATE("T",$B14,"G",AF$1),Lookup1,2,FALSE)/2,AE14+Adjust!AF14+VLOOKUP(CONCATENATE("T",$B14,"G",AF$1),Lookup2,2,FALSE)/2)),"")</f>
        <v>2373.8360295594384</v>
      </c>
      <c r="AG14" s="224">
        <f>IFERROR(IF(AG$1=Reset,$A14,IFERROR(AF14+Adjust!AG14+VLOOKUP(CONCATENATE("T",$B14,"G",AG$1),Lookup1,2,FALSE)/2,AF14+Adjust!AG14+VLOOKUP(CONCATENATE("T",$B14,"G",AG$1),Lookup2,2,FALSE)/2)),"")</f>
        <v>2371.3446762678805</v>
      </c>
      <c r="AH14" s="224">
        <f>IFERROR(IF(AH$1=Reset,$A14,IFERROR(AG14+Adjust!AH14+VLOOKUP(CONCATENATE("T",$B14,"G",AH$1),Lookup1,2,FALSE)/2,AG14+Adjust!AH14+VLOOKUP(CONCATENATE("T",$B14,"G",AH$1),Lookup2,2,FALSE)/2)),"")</f>
        <v>2368.5597403070892</v>
      </c>
      <c r="AI14" s="224">
        <f>IFERROR(IF(AI$1=Reset,$A14,IFERROR(AH14+Adjust!AI14+VLOOKUP(CONCATENATE("T",$B14,"G",AI$1),Lookup1,2,FALSE)/2,AH14+Adjust!AI14+VLOOKUP(CONCATENATE("T",$B14,"G",AI$1),Lookup2,2,FALSE)/2)),"")</f>
        <v>2368.9734900462095</v>
      </c>
      <c r="AJ14" s="224">
        <f>IFERROR(IF(AJ$1=Reset,$A14,IFERROR(AI14+Adjust!AJ14+VLOOKUP(CONCATENATE("T",$B14,"G",AJ$1),Lookup1,2,FALSE)/2,AI14+Adjust!AJ14+VLOOKUP(CONCATENATE("T",$B14,"G",AJ$1),Lookup2,2,FALSE)/2)),"")</f>
        <v>2367.0675585134372</v>
      </c>
      <c r="AK14" s="224">
        <f>IFERROR(IF(AK$1=Reset,$A14,IFERROR(AJ14+Adjust!AK14+VLOOKUP(CONCATENATE("T",$B14,"G",AK$1),Lookup1,2,FALSE)/2,AJ14+Adjust!AK14+VLOOKUP(CONCATENATE("T",$B14,"G",AK$1),Lookup2,2,FALSE)/2)),"")</f>
        <v>2369.4618936484967</v>
      </c>
      <c r="AL14" s="224">
        <f>IFERROR(IF(AL$1=Reset,$A14,IFERROR(AK14+Adjust!AL14+VLOOKUP(CONCATENATE("T",$B14,"G",AL$1),Lookup1,2,FALSE)/2,AK14+Adjust!AL14+VLOOKUP(CONCATENATE("T",$B14,"G",AL$1),Lookup2,2,FALSE)/2)),"")</f>
        <v>2372.7537461853794</v>
      </c>
      <c r="AM14" s="224">
        <f>IFERROR(IF(AM$1=Reset,$A14,IFERROR(AL14+Adjust!AM14+VLOOKUP(CONCATENATE("T",$B14,"G",AM$1),Lookup1,2,FALSE)/2,AL14+Adjust!AM14+VLOOKUP(CONCATENATE("T",$B14,"G",AM$1),Lookup2,2,FALSE)/2)),"")</f>
        <v>2370.4182548597446</v>
      </c>
      <c r="AN14" s="224" t="str">
        <f>IFERROR(IF(AN$1=Reset,$A14,IFERROR(AM14+Adjust!AN14+VLOOKUP(CONCATENATE("T",$B14,"G",AN$1),Lookup1,2,FALSE)/2,AM14+Adjust!AN14+VLOOKUP(CONCATENATE("T",$B14,"G",AN$1),Lookup2,2,FALSE)/2)),"")</f>
        <v/>
      </c>
      <c r="AO14" s="224" t="str">
        <f>IFERROR(IF(AO$1=Reset,$A14,IFERROR(AN14+Adjust!AO14+VLOOKUP(CONCATENATE("T",$B14,"G",AO$1),Lookup1,2,FALSE)/2,AN14+Adjust!AO14+VLOOKUP(CONCATENATE("T",$B14,"G",AO$1),Lookup2,2,FALSE)/2)),"")</f>
        <v/>
      </c>
      <c r="AP14" s="224" t="str">
        <f>IFERROR(IF(AP$1=Reset,$A14,IFERROR(AO14+Adjust!AP14+VLOOKUP(CONCATENATE("T",$B14,"G",AP$1),Lookup1,2,FALSE)/2,AO14+Adjust!AP14+VLOOKUP(CONCATENATE("T",$B14,"G",AP$1),Lookup2,2,FALSE)/2)),"")</f>
        <v/>
      </c>
      <c r="AQ14" s="224" t="str">
        <f>IFERROR(IF(AQ$1=Reset,$A14,IFERROR(AP14+Adjust!AQ14+VLOOKUP(CONCATENATE("T",$B14,"G",AQ$1),Lookup1,2,FALSE)/2,AP14+Adjust!AQ14+VLOOKUP(CONCATENATE("T",$B14,"G",AQ$1),Lookup2,2,FALSE)/2)),"")</f>
        <v/>
      </c>
      <c r="AR14" s="224" t="str">
        <f>IFERROR(IF(AR$1=Reset,$A14,IFERROR(AQ14+Adjust!AR14+VLOOKUP(CONCATENATE("T",$B14,"G",AR$1),Lookup1,2,FALSE)/2,AQ14+Adjust!AR14+VLOOKUP(CONCATENATE("T",$B14,"G",AR$1),Lookup2,2,FALSE)/2)),"")</f>
        <v/>
      </c>
      <c r="AS14" s="224" t="str">
        <f>IFERROR(IF(AS$1=Reset,$A14,IFERROR(AR14+Adjust!AS14+VLOOKUP(CONCATENATE("T",$B14,"G",AS$1),Lookup1,2,FALSE)/2,AR14+Adjust!AS14+VLOOKUP(CONCATENATE("T",$B14,"G",AS$1),Lookup2,2,FALSE)/2)),"")</f>
        <v/>
      </c>
      <c r="AT14" s="224" t="str">
        <f>IFERROR(IF(AT$1=Reset,$A14,IFERROR(AS14+Adjust!AT14+VLOOKUP(CONCATENATE("T",$B14,"G",AT$1),Lookup1,2,FALSE)/2,AS14+Adjust!AT14+VLOOKUP(CONCATENATE("T",$B14,"G",AT$1),Lookup2,2,FALSE)/2)),"")</f>
        <v/>
      </c>
      <c r="AU14" s="224" t="str">
        <f>IFERROR(IF(AU$1=Reset,$A14,IFERROR(AT14+Adjust!AU14+VLOOKUP(CONCATENATE("T",$B14,"G",AU$1),Lookup1,2,FALSE)/2,AT14+Adjust!AU14+VLOOKUP(CONCATENATE("T",$B14,"G",AU$1),Lookup2,2,FALSE)/2)),"")</f>
        <v/>
      </c>
      <c r="AV14" s="224" t="str">
        <f>IFERROR(IF(AV$1=Reset,$A14,IFERROR(AU14+Adjust!AV14+VLOOKUP(CONCATENATE("T",$B14,"G",AV$1),Lookup1,2,FALSE)/2,AU14+Adjust!AV14+VLOOKUP(CONCATENATE("T",$B14,"G",AV$1),Lookup2,2,FALSE)/2)),"")</f>
        <v/>
      </c>
      <c r="AW14" s="224" t="str">
        <f>IFERROR(IF(AW$1=Reset,$A14,IFERROR(AV14+Adjust!AW14+VLOOKUP(CONCATENATE("T",$B14,"G",AW$1),Lookup1,2,FALSE)/2,AV14+Adjust!AW14+VLOOKUP(CONCATENATE("T",$B14,"G",AW$1),Lookup2,2,FALSE)/2)),"")</f>
        <v/>
      </c>
      <c r="AX14" s="224" t="str">
        <f>IFERROR(IF(AX$1=Reset,$A14,IFERROR(AW14+Adjust!AX14+VLOOKUP(CONCATENATE("T",$B14,"G",AX$1),Lookup1,2,FALSE)/2,AW14+Adjust!AX14+VLOOKUP(CONCATENATE("T",$B14,"G",AX$1),Lookup2,2,FALSE)/2)),"")</f>
        <v/>
      </c>
      <c r="AY14" s="224" t="str">
        <f>IFERROR(IF(AY$1=Reset,$A14,IFERROR(AX14+Adjust!AY14+VLOOKUP(CONCATENATE("T",$B14,"G",AY$1),Lookup1,2,FALSE)/2,AX14+Adjust!AY14+VLOOKUP(CONCATENATE("T",$B14,"G",AY$1),Lookup2,2,FALSE)/2)),"")</f>
        <v/>
      </c>
      <c r="AZ14" s="307">
        <f t="shared" si="1"/>
        <v>34</v>
      </c>
      <c r="BA14" s="224">
        <f t="shared" si="0"/>
        <v>2370.4182548597446</v>
      </c>
    </row>
    <row r="15" spans="1:53" ht="20.100000000000001" customHeight="1" x14ac:dyDescent="0.25">
      <c r="A15" s="253">
        <v>2421.7337183449154</v>
      </c>
      <c r="B15" s="20">
        <v>14</v>
      </c>
      <c r="C15" s="370" t="s">
        <v>609</v>
      </c>
      <c r="D15" s="225">
        <v>2410</v>
      </c>
      <c r="E15" s="24">
        <f>IFERROR(IF(Reset=0,$A15,D15+Adjust!E15),"")</f>
        <v>2410</v>
      </c>
      <c r="F15" s="224">
        <f>IFERROR(IF(F$1=Reset,$A15,IFERROR(E15+Adjust!F15+VLOOKUP(CONCATENATE("T",$B15,"G",F$1),Lookup1,2,FALSE)/2,E15+Adjust!F15+VLOOKUP(CONCATENATE("T",$B15,"G",F$1),Lookup2,2,FALSE)/2)),"")</f>
        <v>2407.88011377675</v>
      </c>
      <c r="G15" s="224">
        <f>IFERROR(IF(G$1=Reset,$A15,IFERROR(F15+Adjust!G15+VLOOKUP(CONCATENATE("T",$B15,"G",G$1),Lookup1,2,FALSE)/2,F15+Adjust!G15+VLOOKUP(CONCATENATE("T",$B15,"G",G$1),Lookup2,2,FALSE)/2)),"")</f>
        <v>2405.6935400737912</v>
      </c>
      <c r="H15" s="224">
        <f>IFERROR(IF(H$1=Reset,$A15,IFERROR(G15+Adjust!H15+VLOOKUP(CONCATENATE("T",$B15,"G",H$1),Lookup1,2,FALSE)/2,G15+Adjust!H15+VLOOKUP(CONCATENATE("T",$B15,"G",H$1),Lookup2,2,FALSE)/2)),"")</f>
        <v>2406.4060998477835</v>
      </c>
      <c r="I15" s="224">
        <f>IFERROR(IF(I$1=Reset,$A15,IFERROR(H15+Adjust!I15+VLOOKUP(CONCATENATE("T",$B15,"G",I$1),Lookup1,2,FALSE)/2,H15+Adjust!I15+VLOOKUP(CONCATENATE("T",$B15,"G",I$1),Lookup2,2,FALSE)/2)),"")</f>
        <v>2408.8887763777639</v>
      </c>
      <c r="J15" s="224">
        <f>IFERROR(IF(J$1=Reset,$A15,IFERROR(I15+Adjust!J15+VLOOKUP(CONCATENATE("T",$B15,"G",J$1),Lookup1,2,FALSE)/2,I15+Adjust!J15+VLOOKUP(CONCATENATE("T",$B15,"G",J$1),Lookup2,2,FALSE)/2)),"")</f>
        <v>2409.3266593871576</v>
      </c>
      <c r="K15" s="224">
        <f>IFERROR(IF(K$1=Reset,$A15,IFERROR(J15+Adjust!K15+VLOOKUP(CONCATENATE("T",$B15,"G",K$1),Lookup1,2,FALSE)/2,J15+Adjust!K15+VLOOKUP(CONCATENATE("T",$B15,"G",K$1),Lookup2,2,FALSE)/2)),"")</f>
        <v>2415.367390377105</v>
      </c>
      <c r="L15" s="224">
        <f>IFERROR(IF(L$1=Reset,$A15,IFERROR(K15+Adjust!L15+VLOOKUP(CONCATENATE("T",$B15,"G",L$1),Lookup1,2,FALSE)/2,K15+Adjust!L15+VLOOKUP(CONCATENATE("T",$B15,"G",L$1),Lookup2,2,FALSE)/2)),"")</f>
        <v>2419.5756241746694</v>
      </c>
      <c r="M15" s="224">
        <f>IFERROR(IF(M$1=Reset,$A15,IFERROR(L15+Adjust!M15+VLOOKUP(CONCATENATE("T",$B15,"G",M$1),Lookup1,2,FALSE)/2,L15+Adjust!M15+VLOOKUP(CONCATENATE("T",$B15,"G",M$1),Lookup2,2,FALSE)/2)),"")</f>
        <v>2421.7337183449154</v>
      </c>
      <c r="N15" s="224">
        <f>IFERROR(IF(N$1=Reset,$A15,IFERROR(M15+Adjust!N15+VLOOKUP(CONCATENATE("T",$B15,"G",N$1),Lookup1,2,FALSE)/2,M15+Adjust!N15+VLOOKUP(CONCATENATE("T",$B15,"G",N$1),Lookup2,2,FALSE)/2)),"")</f>
        <v>2419.4673647032314</v>
      </c>
      <c r="O15" s="224">
        <f>IFERROR(IF(O$1=Reset,$A15,IFERROR(N15+Adjust!O15+VLOOKUP(CONCATENATE("T",$B15,"G",O$1),Lookup1,2,FALSE)/2,N15+Adjust!O15+VLOOKUP(CONCATENATE("T",$B15,"G",O$1),Lookup2,2,FALSE)/2)),"")</f>
        <v>2416.8256124476125</v>
      </c>
      <c r="P15" s="224">
        <f>IFERROR(IF(P$1=Reset,$A15,IFERROR(O15+Adjust!P15+VLOOKUP(CONCATENATE("T",$B15,"G",P$1),Lookup1,2,FALSE)/2,O15+Adjust!P15+VLOOKUP(CONCATENATE("T",$B15,"G",P$1),Lookup2,2,FALSE)/2)),"")</f>
        <v>2413.6853606368099</v>
      </c>
      <c r="Q15" s="224">
        <f>IFERROR(IF(Q$1=Reset,$A15,IFERROR(P15+Adjust!Q15+VLOOKUP(CONCATENATE("T",$B15,"G",Q$1),Lookup1,2,FALSE)/2,P15+Adjust!Q15+VLOOKUP(CONCATENATE("T",$B15,"G",Q$1),Lookup2,2,FALSE)/2)),"")</f>
        <v>2413.3434548070559</v>
      </c>
      <c r="R15" s="224">
        <f>IFERROR(IF(R$1=Reset,$A15,IFERROR(Q15+Adjust!R15+VLOOKUP(CONCATENATE("T",$B15,"G",R$1),Lookup1,2,FALSE)/2,Q15+Adjust!R15+VLOOKUP(CONCATENATE("T",$B15,"G",R$1),Lookup2,2,FALSE)/2)),"")</f>
        <v>2420.4947156361191</v>
      </c>
      <c r="S15" s="224">
        <f>IFERROR(IF(S$1=Reset,$A15,IFERROR(R15+Adjust!S15+VLOOKUP(CONCATENATE("T",$B15,"G",S$1),Lookup1,2,FALSE)/2,R15+Adjust!S15+VLOOKUP(CONCATENATE("T",$B15,"G",S$1),Lookup2,2,FALSE)/2)),"")</f>
        <v>2418.7023246124854</v>
      </c>
      <c r="T15" s="224">
        <f>IFERROR(IF(T$1=Reset,$A15,IFERROR(S15+Adjust!T15+VLOOKUP(CONCATENATE("T",$B15,"G",T$1),Lookup1,2,FALSE)/2,S15+Adjust!T15+VLOOKUP(CONCATENATE("T",$B15,"G",T$1),Lookup2,2,FALSE)/2)),"")</f>
        <v>2423.9708372479799</v>
      </c>
      <c r="U15" s="224">
        <f>IFERROR(IF(U$1=Reset,$A15,IFERROR(T15+Adjust!U15+VLOOKUP(CONCATENATE("T",$B15,"G",U$1),Lookup1,2,FALSE)/2,T15+Adjust!U15+VLOOKUP(CONCATENATE("T",$B15,"G",U$1),Lookup2,2,FALSE)/2)),"")</f>
        <v>2424.1307825799031</v>
      </c>
      <c r="V15" s="224">
        <f>IFERROR(IF(V$1=Reset,$A15,IFERROR(U15+Adjust!V15+VLOOKUP(CONCATENATE("T",$B15,"G",V$1),Lookup1,2,FALSE)/2,U15+Adjust!V15+VLOOKUP(CONCATENATE("T",$B15,"G",V$1),Lookup2,2,FALSE)/2)),"")</f>
        <v>2428.2474468323157</v>
      </c>
      <c r="W15" s="224">
        <f>IFERROR(IF(W$1=Reset,$A15,IFERROR(V15+Adjust!W15+VLOOKUP(CONCATENATE("T",$B15,"G",W$1),Lookup1,2,FALSE)/2,V15+Adjust!W15+VLOOKUP(CONCATENATE("T",$B15,"G",W$1),Lookup2,2,FALSE)/2)),"")</f>
        <v>2428.4718030765252</v>
      </c>
      <c r="X15" s="224">
        <f>IFERROR(IF(X$1=Reset,$A15,IFERROR(W15+Adjust!X15+VLOOKUP(CONCATENATE("T",$B15,"G",X$1),Lookup1,2,FALSE)/2,W15+Adjust!X15+VLOOKUP(CONCATENATE("T",$B15,"G",X$1),Lookup2,2,FALSE)/2)),"")</f>
        <v>2426.9665148110817</v>
      </c>
      <c r="Y15" s="224">
        <f>IFERROR(IF(Y$1=Reset,$A15,IFERROR(X15+Adjust!Y15+VLOOKUP(CONCATENATE("T",$B15,"G",Y$1),Lookup1,2,FALSE)/2,X15+Adjust!Y15+VLOOKUP(CONCATENATE("T",$B15,"G",Y$1),Lookup2,2,FALSE)/2)),"")</f>
        <v>2427.6296106171399</v>
      </c>
      <c r="Z15" s="224">
        <f>IFERROR(IF(Z$1=Reset,$A15,IFERROR(Y15+Adjust!Z15+VLOOKUP(CONCATENATE("T",$B15,"G",Z$1),Lookup1,2,FALSE)/2,Y15+Adjust!Z15+VLOOKUP(CONCATENATE("T",$B15,"G",Z$1),Lookup2,2,FALSE)/2)),"")</f>
        <v>2437.8499591910827</v>
      </c>
      <c r="AA15" s="224">
        <f>IFERROR(IF(AA$1=Reset,$A15,IFERROR(Z15+Adjust!AA15+VLOOKUP(CONCATENATE("T",$B15,"G",AA$1),Lookup1,2,FALSE)/2,Z15+Adjust!AA15+VLOOKUP(CONCATENATE("T",$B15,"G",AA$1),Lookup2,2,FALSE)/2)),"")</f>
        <v>2437.6487337356893</v>
      </c>
      <c r="AB15" s="224">
        <f>IFERROR(IF(AB$1=Reset,$A15,IFERROR(AA15+Adjust!AB15+VLOOKUP(CONCATENATE("T",$B15,"G",AB$1),Lookup1,2,FALSE)/2,AA15+Adjust!AB15+VLOOKUP(CONCATENATE("T",$B15,"G",AB$1),Lookup2,2,FALSE)/2)),"")</f>
        <v>2435.4527023790306</v>
      </c>
      <c r="AC15" s="224">
        <f>IFERROR(IF(AC$1=Reset,$A15,IFERROR(AB15+Adjust!AC15+VLOOKUP(CONCATENATE("T",$B15,"G",AC$1),Lookup1,2,FALSE)/2,AB15+Adjust!AC15+VLOOKUP(CONCATENATE("T",$B15,"G",AC$1),Lookup2,2,FALSE)/2)),"")</f>
        <v>2432.7144030438371</v>
      </c>
      <c r="AD15" s="224">
        <f>IFERROR(IF(AD$1=Reset,$A15,IFERROR(AC15+Adjust!AD15+VLOOKUP(CONCATENATE("T",$B15,"G",AD$1),Lookup1,2,FALSE)/2,AC15+Adjust!AD15+VLOOKUP(CONCATENATE("T",$B15,"G",AD$1),Lookup2,2,FALSE)/2)),"")</f>
        <v>2435.5183716871784</v>
      </c>
      <c r="AE15" s="224">
        <f>IFERROR(IF(AE$1=Reset,$A15,IFERROR(AD15+Adjust!AE15+VLOOKUP(CONCATENATE("T",$B15,"G",AE$1),Lookup1,2,FALSE)/2,AD15+Adjust!AE15+VLOOKUP(CONCATENATE("T",$B15,"G",AE$1),Lookup2,2,FALSE)/2)),"")</f>
        <v>2435.5183716871784</v>
      </c>
      <c r="AF15" s="224">
        <f>IFERROR(IF(AF$1=Reset,$A15,IFERROR(AE15+Adjust!AF15+VLOOKUP(CONCATENATE("T",$B15,"G",AF$1),Lookup1,2,FALSE)/2,AE15+Adjust!AF15+VLOOKUP(CONCATENATE("T",$B15,"G",AF$1),Lookup2,2,FALSE)/2)),"")</f>
        <v>2433.261329219175</v>
      </c>
      <c r="AG15" s="224">
        <f>IFERROR(IF(AG$1=Reset,$A15,IFERROR(AF15+Adjust!AG15+VLOOKUP(CONCATENATE("T",$B15,"G",AG$1),Lookup1,2,FALSE)/2,AF15+Adjust!AG15+VLOOKUP(CONCATENATE("T",$B15,"G",AG$1),Lookup2,2,FALSE)/2)),"")</f>
        <v>2436.9344501494111</v>
      </c>
      <c r="AH15" s="224">
        <f>IFERROR(IF(AH$1=Reset,$A15,IFERROR(AG15+Adjust!AH15+VLOOKUP(CONCATENATE("T",$B15,"G",AH$1),Lookup1,2,FALSE)/2,AG15+Adjust!AH15+VLOOKUP(CONCATENATE("T",$B15,"G",AH$1),Lookup2,2,FALSE)/2)),"")</f>
        <v>2436.8017576263169</v>
      </c>
      <c r="AI15" s="224">
        <f>IFERROR(IF(AI$1=Reset,$A15,IFERROR(AH15+Adjust!AI15+VLOOKUP(CONCATENATE("T",$B15,"G",AI$1),Lookup1,2,FALSE)/2,AH15+Adjust!AI15+VLOOKUP(CONCATENATE("T",$B15,"G",AI$1),Lookup2,2,FALSE)/2)),"")</f>
        <v>2436.3880078871966</v>
      </c>
      <c r="AJ15" s="224">
        <f>IFERROR(IF(AJ$1=Reset,$A15,IFERROR(AI15+Adjust!AJ15+VLOOKUP(CONCATENATE("T",$B15,"G",AJ$1),Lookup1,2,FALSE)/2,AI15+Adjust!AJ15+VLOOKUP(CONCATENATE("T",$B15,"G",AJ$1),Lookup2,2,FALSE)/2)),"")</f>
        <v>2438.918402062277</v>
      </c>
      <c r="AK15" s="224">
        <f>IFERROR(IF(AK$1=Reset,$A15,IFERROR(AJ15+Adjust!AK15+VLOOKUP(CONCATENATE("T",$B15,"G",AK$1),Lookup1,2,FALSE)/2,AJ15+Adjust!AK15+VLOOKUP(CONCATENATE("T",$B15,"G",AK$1),Lookup2,2,FALSE)/2)),"")</f>
        <v>2447.011980042354</v>
      </c>
      <c r="AL15" s="224">
        <f>IFERROR(IF(AL$1=Reset,$A15,IFERROR(AK15+Adjust!AL15+VLOOKUP(CONCATENATE("T",$B15,"G",AL$1),Lookup1,2,FALSE)/2,AK15+Adjust!AL15+VLOOKUP(CONCATENATE("T",$B15,"G",AL$1),Lookup2,2,FALSE)/2)),"")</f>
        <v>2444.7456264006701</v>
      </c>
      <c r="AM15" s="224">
        <f>IFERROR(IF(AM$1=Reset,$A15,IFERROR(AL15+Adjust!AM15+VLOOKUP(CONCATENATE("T",$B15,"G",AM$1),Lookup1,2,FALSE)/2,AL15+Adjust!AM15+VLOOKUP(CONCATENATE("T",$B15,"G",AM$1),Lookup2,2,FALSE)/2)),"")</f>
        <v>2444.4558096976352</v>
      </c>
      <c r="AN15" s="224" t="str">
        <f>IFERROR(IF(AN$1=Reset,$A15,IFERROR(AM15+Adjust!AN15+VLOOKUP(CONCATENATE("T",$B15,"G",AN$1),Lookup1,2,FALSE)/2,AM15+Adjust!AN15+VLOOKUP(CONCATENATE("T",$B15,"G",AN$1),Lookup2,2,FALSE)/2)),"")</f>
        <v/>
      </c>
      <c r="AO15" s="224" t="str">
        <f>IFERROR(IF(AO$1=Reset,$A15,IFERROR(AN15+Adjust!AO15+VLOOKUP(CONCATENATE("T",$B15,"G",AO$1),Lookup1,2,FALSE)/2,AN15+Adjust!AO15+VLOOKUP(CONCATENATE("T",$B15,"G",AO$1),Lookup2,2,FALSE)/2)),"")</f>
        <v/>
      </c>
      <c r="AP15" s="224" t="str">
        <f>IFERROR(IF(AP$1=Reset,$A15,IFERROR(AO15+Adjust!AP15+VLOOKUP(CONCATENATE("T",$B15,"G",AP$1),Lookup1,2,FALSE)/2,AO15+Adjust!AP15+VLOOKUP(CONCATENATE("T",$B15,"G",AP$1),Lookup2,2,FALSE)/2)),"")</f>
        <v/>
      </c>
      <c r="AQ15" s="224" t="str">
        <f>IFERROR(IF(AQ$1=Reset,$A15,IFERROR(AP15+Adjust!AQ15+VLOOKUP(CONCATENATE("T",$B15,"G",AQ$1),Lookup1,2,FALSE)/2,AP15+Adjust!AQ15+VLOOKUP(CONCATENATE("T",$B15,"G",AQ$1),Lookup2,2,FALSE)/2)),"")</f>
        <v/>
      </c>
      <c r="AR15" s="224" t="str">
        <f>IFERROR(IF(AR$1=Reset,$A15,IFERROR(AQ15+Adjust!AR15+VLOOKUP(CONCATENATE("T",$B15,"G",AR$1),Lookup1,2,FALSE)/2,AQ15+Adjust!AR15+VLOOKUP(CONCATENATE("T",$B15,"G",AR$1),Lookup2,2,FALSE)/2)),"")</f>
        <v/>
      </c>
      <c r="AS15" s="224" t="str">
        <f>IFERROR(IF(AS$1=Reset,$A15,IFERROR(AR15+Adjust!AS15+VLOOKUP(CONCATENATE("T",$B15,"G",AS$1),Lookup1,2,FALSE)/2,AR15+Adjust!AS15+VLOOKUP(CONCATENATE("T",$B15,"G",AS$1),Lookup2,2,FALSE)/2)),"")</f>
        <v/>
      </c>
      <c r="AT15" s="224" t="str">
        <f>IFERROR(IF(AT$1=Reset,$A15,IFERROR(AS15+Adjust!AT15+VLOOKUP(CONCATENATE("T",$B15,"G",AT$1),Lookup1,2,FALSE)/2,AS15+Adjust!AT15+VLOOKUP(CONCATENATE("T",$B15,"G",AT$1),Lookup2,2,FALSE)/2)),"")</f>
        <v/>
      </c>
      <c r="AU15" s="224" t="str">
        <f>IFERROR(IF(AU$1=Reset,$A15,IFERROR(AT15+Adjust!AU15+VLOOKUP(CONCATENATE("T",$B15,"G",AU$1),Lookup1,2,FALSE)/2,AT15+Adjust!AU15+VLOOKUP(CONCATENATE("T",$B15,"G",AU$1),Lookup2,2,FALSE)/2)),"")</f>
        <v/>
      </c>
      <c r="AV15" s="224" t="str">
        <f>IFERROR(IF(AV$1=Reset,$A15,IFERROR(AU15+Adjust!AV15+VLOOKUP(CONCATENATE("T",$B15,"G",AV$1),Lookup1,2,FALSE)/2,AU15+Adjust!AV15+VLOOKUP(CONCATENATE("T",$B15,"G",AV$1),Lookup2,2,FALSE)/2)),"")</f>
        <v/>
      </c>
      <c r="AW15" s="224" t="str">
        <f>IFERROR(IF(AW$1=Reset,$A15,IFERROR(AV15+Adjust!AW15+VLOOKUP(CONCATENATE("T",$B15,"G",AW$1),Lookup1,2,FALSE)/2,AV15+Adjust!AW15+VLOOKUP(CONCATENATE("T",$B15,"G",AW$1),Lookup2,2,FALSE)/2)),"")</f>
        <v/>
      </c>
      <c r="AX15" s="224" t="str">
        <f>IFERROR(IF(AX$1=Reset,$A15,IFERROR(AW15+Adjust!AX15+VLOOKUP(CONCATENATE("T",$B15,"G",AX$1),Lookup1,2,FALSE)/2,AW15+Adjust!AX15+VLOOKUP(CONCATENATE("T",$B15,"G",AX$1),Lookup2,2,FALSE)/2)),"")</f>
        <v/>
      </c>
      <c r="AY15" s="224" t="str">
        <f>IFERROR(IF(AY$1=Reset,$A15,IFERROR(AX15+Adjust!AY15+VLOOKUP(CONCATENATE("T",$B15,"G",AY$1),Lookup1,2,FALSE)/2,AX15+Adjust!AY15+VLOOKUP(CONCATENATE("T",$B15,"G",AY$1),Lookup2,2,FALSE)/2)),"")</f>
        <v/>
      </c>
      <c r="AZ15" s="307">
        <f t="shared" si="1"/>
        <v>34</v>
      </c>
      <c r="BA15" s="224">
        <f t="shared" si="0"/>
        <v>2444.4558096976352</v>
      </c>
    </row>
    <row r="16" spans="1:53" ht="20.100000000000001" customHeight="1" x14ac:dyDescent="0.25">
      <c r="A16" s="253">
        <v>2428.5496790138586</v>
      </c>
      <c r="B16" s="20">
        <v>15</v>
      </c>
      <c r="C16" s="370" t="s">
        <v>604</v>
      </c>
      <c r="D16" s="225">
        <v>2438</v>
      </c>
      <c r="E16" s="24">
        <f>IFERROR(IF(Reset=0,$A16,D16+Adjust!E16),"")</f>
        <v>2438</v>
      </c>
      <c r="F16" s="224">
        <f>IFERROR(IF(F$1=Reset,$A16,IFERROR(E16+Adjust!F16+VLOOKUP(CONCATENATE("T",$B16,"G",F$1),Lookup1,2,FALSE)/2,E16+Adjust!F16+VLOOKUP(CONCATENATE("T",$B16,"G",F$1),Lookup2,2,FALSE)/2)),"")</f>
        <v>2437.6246762369069</v>
      </c>
      <c r="G16" s="224">
        <f>IFERROR(IF(G$1=Reset,$A16,IFERROR(F16+Adjust!G16+VLOOKUP(CONCATENATE("T",$B16,"G",G$1),Lookup1,2,FALSE)/2,F16+Adjust!G16+VLOOKUP(CONCATENATE("T",$B16,"G",G$1),Lookup2,2,FALSE)/2)),"")</f>
        <v>2438.1598689371285</v>
      </c>
      <c r="H16" s="224">
        <f>IFERROR(IF(H$1=Reset,$A16,IFERROR(G16+Adjust!H16+VLOOKUP(CONCATENATE("T",$B16,"G",H$1),Lookup1,2,FALSE)/2,G16+Adjust!H16+VLOOKUP(CONCATENATE("T",$B16,"G",H$1),Lookup2,2,FALSE)/2)),"")</f>
        <v>2440.1588636954571</v>
      </c>
      <c r="I16" s="224">
        <f>IFERROR(IF(I$1=Reset,$A16,IFERROR(H16+Adjust!I16+VLOOKUP(CONCATENATE("T",$B16,"G",I$1),Lookup1,2,FALSE)/2,H16+Adjust!I16+VLOOKUP(CONCATENATE("T",$B16,"G",I$1),Lookup2,2,FALSE)/2)),"")</f>
        <v>2440.8763750801559</v>
      </c>
      <c r="J16" s="224">
        <f>IFERROR(IF(J$1=Reset,$A16,IFERROR(I16+Adjust!J16+VLOOKUP(CONCATENATE("T",$B16,"G",J$1),Lookup1,2,FALSE)/2,I16+Adjust!J16+VLOOKUP(CONCATENATE("T",$B16,"G",J$1),Lookup2,2,FALSE)/2)),"")</f>
        <v>2443.5996790448044</v>
      </c>
      <c r="K16" s="224">
        <f>IFERROR(IF(K$1=Reset,$A16,IFERROR(J16+Adjust!K16+VLOOKUP(CONCATENATE("T",$B16,"G",K$1),Lookup1,2,FALSE)/2,J16+Adjust!K16+VLOOKUP(CONCATENATE("T",$B16,"G",K$1),Lookup2,2,FALSE)/2)),"")</f>
        <v>2437.558948054857</v>
      </c>
      <c r="L16" s="224">
        <f>IFERROR(IF(L$1=Reset,$A16,IFERROR(K16+Adjust!L16+VLOOKUP(CONCATENATE("T",$B16,"G",L$1),Lookup1,2,FALSE)/2,K16+Adjust!L16+VLOOKUP(CONCATENATE("T",$B16,"G",L$1),Lookup2,2,FALSE)/2)),"")</f>
        <v>2434.6979706577076</v>
      </c>
      <c r="M16" s="224">
        <f>IFERROR(IF(M$1=Reset,$A16,IFERROR(L16+Adjust!M16+VLOOKUP(CONCATENATE("T",$B16,"G",M$1),Lookup1,2,FALSE)/2,L16+Adjust!M16+VLOOKUP(CONCATENATE("T",$B16,"G",M$1),Lookup2,2,FALSE)/2)),"")</f>
        <v>2428.5496790138586</v>
      </c>
      <c r="N16" s="224">
        <f>IFERROR(IF(N$1=Reset,$A16,IFERROR(M16+Adjust!N16+VLOOKUP(CONCATENATE("T",$B16,"G",N$1),Lookup1,2,FALSE)/2,M16+Adjust!N16+VLOOKUP(CONCATENATE("T",$B16,"G",N$1),Lookup2,2,FALSE)/2)),"")</f>
        <v>2430.5046959065235</v>
      </c>
      <c r="O16" s="224">
        <f>IFERROR(IF(O$1=Reset,$A16,IFERROR(N16+Adjust!O16+VLOOKUP(CONCATENATE("T",$B16,"G",O$1),Lookup1,2,FALSE)/2,N16+Adjust!O16+VLOOKUP(CONCATENATE("T",$B16,"G",O$1),Lookup2,2,FALSE)/2)),"")</f>
        <v>2433.5692875721784</v>
      </c>
      <c r="P16" s="224">
        <f>IFERROR(IF(P$1=Reset,$A16,IFERROR(O16+Adjust!P16+VLOOKUP(CONCATENATE("T",$B16,"G",P$1),Lookup1,2,FALSE)/2,O16+Adjust!P16+VLOOKUP(CONCATENATE("T",$B16,"G",P$1),Lookup2,2,FALSE)/2)),"")</f>
        <v>2431.0476145638631</v>
      </c>
      <c r="Q16" s="224">
        <f>IFERROR(IF(Q$1=Reset,$A16,IFERROR(P16+Adjust!Q16+VLOOKUP(CONCATENATE("T",$B16,"G",Q$1),Lookup1,2,FALSE)/2,P16+Adjust!Q16+VLOOKUP(CONCATENATE("T",$B16,"G",Q$1),Lookup2,2,FALSE)/2)),"")</f>
        <v>2431.8791339791542</v>
      </c>
      <c r="R16" s="224">
        <f>IFERROR(IF(R$1=Reset,$A16,IFERROR(Q16+Adjust!R16+VLOOKUP(CONCATENATE("T",$B16,"G",R$1),Lookup1,2,FALSE)/2,Q16+Adjust!R16+VLOOKUP(CONCATENATE("T",$B16,"G",R$1),Lookup2,2,FALSE)/2)),"")</f>
        <v>2431.5419855770829</v>
      </c>
      <c r="S16" s="224">
        <f>IFERROR(IF(S$1=Reset,$A16,IFERROR(R16+Adjust!S16+VLOOKUP(CONCATENATE("T",$B16,"G",S$1),Lookup1,2,FALSE)/2,R16+Adjust!S16+VLOOKUP(CONCATENATE("T",$B16,"G",S$1),Lookup2,2,FALSE)/2)),"")</f>
        <v>2430.1250112164344</v>
      </c>
      <c r="T16" s="224">
        <f>IFERROR(IF(T$1=Reset,$A16,IFERROR(S16+Adjust!T16+VLOOKUP(CONCATENATE("T",$B16,"G",T$1),Lookup1,2,FALSE)/2,S16+Adjust!T16+VLOOKUP(CONCATENATE("T",$B16,"G",T$1),Lookup2,2,FALSE)/2)),"")</f>
        <v>2421.1722029784783</v>
      </c>
      <c r="U16" s="224">
        <f>IFERROR(IF(U$1=Reset,$A16,IFERROR(T16+Adjust!U16+VLOOKUP(CONCATENATE("T",$B16,"G",U$1),Lookup1,2,FALSE)/2,T16+Adjust!U16+VLOOKUP(CONCATENATE("T",$B16,"G",U$1),Lookup2,2,FALSE)/2)),"")</f>
        <v>2423.2920892017282</v>
      </c>
      <c r="V16" s="224">
        <f>IFERROR(IF(V$1=Reset,$A16,IFERROR(U16+Adjust!V16+VLOOKUP(CONCATENATE("T",$B16,"G",V$1),Lookup1,2,FALSE)/2,U16+Adjust!V16+VLOOKUP(CONCATENATE("T",$B16,"G",V$1),Lookup2,2,FALSE)/2)),"")</f>
        <v>2421.2058389408485</v>
      </c>
      <c r="W16" s="224">
        <f>IFERROR(IF(W$1=Reset,$A16,IFERROR(V16+Adjust!W16+VLOOKUP(CONCATENATE("T",$B16,"G",W$1),Lookup1,2,FALSE)/2,V16+Adjust!W16+VLOOKUP(CONCATENATE("T",$B16,"G",W$1),Lookup2,2,FALSE)/2)),"")</f>
        <v>2424.1679385024649</v>
      </c>
      <c r="X16" s="224">
        <f>IFERROR(IF(X$1=Reset,$A16,IFERROR(W16+Adjust!X16+VLOOKUP(CONCATENATE("T",$B16,"G",X$1),Lookup1,2,FALSE)/2,W16+Adjust!X16+VLOOKUP(CONCATENATE("T",$B16,"G",X$1),Lookup2,2,FALSE)/2)),"")</f>
        <v>2423.9342921441489</v>
      </c>
      <c r="Y16" s="224">
        <f>IFERROR(IF(Y$1=Reset,$A16,IFERROR(X16+Adjust!Y16+VLOOKUP(CONCATENATE("T",$B16,"G",Y$1),Lookup1,2,FALSE)/2,X16+Adjust!Y16+VLOOKUP(CONCATENATE("T",$B16,"G",Y$1),Lookup2,2,FALSE)/2)),"")</f>
        <v>2424.3432257176942</v>
      </c>
      <c r="Z16" s="224">
        <f>IFERROR(IF(Z$1=Reset,$A16,IFERROR(Y16+Adjust!Z16+VLOOKUP(CONCATENATE("T",$B16,"G",Z$1),Lookup1,2,FALSE)/2,Y16+Adjust!Z16+VLOOKUP(CONCATENATE("T",$B16,"G",Z$1),Lookup2,2,FALSE)/2)),"")</f>
        <v>2424.3084600040802</v>
      </c>
      <c r="AA16" s="224">
        <f>IFERROR(IF(AA$1=Reset,$A16,IFERROR(Z16+Adjust!AA16+VLOOKUP(CONCATENATE("T",$B16,"G",AA$1),Lookup1,2,FALSE)/2,Z16+Adjust!AA16+VLOOKUP(CONCATENATE("T",$B16,"G",AA$1),Lookup2,2,FALSE)/2)),"")</f>
        <v>2421.7561361512376</v>
      </c>
      <c r="AB16" s="224">
        <f>IFERROR(IF(AB$1=Reset,$A16,IFERROR(AA16+Adjust!AB16+VLOOKUP(CONCATENATE("T",$B16,"G",AB$1),Lookup1,2,FALSE)/2,AA16+Adjust!AB16+VLOOKUP(CONCATENATE("T",$B16,"G",AB$1),Lookup2,2,FALSE)/2)),"")</f>
        <v>2423.9521675078963</v>
      </c>
      <c r="AC16" s="224">
        <f>IFERROR(IF(AC$1=Reset,$A16,IFERROR(AB16+Adjust!AC16+VLOOKUP(CONCATENATE("T",$B16,"G",AC$1),Lookup1,2,FALSE)/2,AB16+Adjust!AC16+VLOOKUP(CONCATENATE("T",$B16,"G",AC$1),Lookup2,2,FALSE)/2)),"")</f>
        <v>2416.6536663374163</v>
      </c>
      <c r="AD16" s="224">
        <f>IFERROR(IF(AD$1=Reset,$A16,IFERROR(AC16+Adjust!AD16+VLOOKUP(CONCATENATE("T",$B16,"G",AD$1),Lookup1,2,FALSE)/2,AC16+Adjust!AD16+VLOOKUP(CONCATENATE("T",$B16,"G",AD$1),Lookup2,2,FALSE)/2)),"")</f>
        <v>2416.6276364124251</v>
      </c>
      <c r="AE16" s="224">
        <f>IFERROR(IF(AE$1=Reset,$A16,IFERROR(AD16+Adjust!AE16+VLOOKUP(CONCATENATE("T",$B16,"G",AE$1),Lookup1,2,FALSE)/2,AD16+Adjust!AE16+VLOOKUP(CONCATENATE("T",$B16,"G",AE$1),Lookup2,2,FALSE)/2)),"")</f>
        <v>2415.9150766384328</v>
      </c>
      <c r="AF16" s="224">
        <f>IFERROR(IF(AF$1=Reset,$A16,IFERROR(AE16+Adjust!AF16+VLOOKUP(CONCATENATE("T",$B16,"G",AF$1),Lookup1,2,FALSE)/2,AE16+Adjust!AF16+VLOOKUP(CONCATENATE("T",$B16,"G",AF$1),Lookup2,2,FALSE)/2)),"")</f>
        <v>2418.4064299299907</v>
      </c>
      <c r="AG16" s="224">
        <f>IFERROR(IF(AG$1=Reset,$A16,IFERROR(AF16+Adjust!AG16+VLOOKUP(CONCATENATE("T",$B16,"G",AG$1),Lookup1,2,FALSE)/2,AF16+Adjust!AG16+VLOOKUP(CONCATENATE("T",$B16,"G",AG$1),Lookup2,2,FALSE)/2)),"")</f>
        <v>2414.7584991190743</v>
      </c>
      <c r="AH16" s="224">
        <f>IFERROR(IF(AH$1=Reset,$A16,IFERROR(AG16+Adjust!AH16+VLOOKUP(CONCATENATE("T",$B16,"G",AH$1),Lookup1,2,FALSE)/2,AG16+Adjust!AH16+VLOOKUP(CONCATENATE("T",$B16,"G",AH$1),Lookup2,2,FALSE)/2)),"")</f>
        <v>2412.8969074841348</v>
      </c>
      <c r="AI16" s="224">
        <f>IFERROR(IF(AI$1=Reset,$A16,IFERROR(AH16+Adjust!AI16+VLOOKUP(CONCATENATE("T",$B16,"G",AI$1),Lookup1,2,FALSE)/2,AH16+Adjust!AI16+VLOOKUP(CONCATENATE("T",$B16,"G",AI$1),Lookup2,2,FALSE)/2)),"")</f>
        <v>2413.1914368352823</v>
      </c>
      <c r="AJ16" s="224">
        <f>IFERROR(IF(AJ$1=Reset,$A16,IFERROR(AI16+Adjust!AJ16+VLOOKUP(CONCATENATE("T",$B16,"G",AJ$1),Lookup1,2,FALSE)/2,AI16+Adjust!AJ16+VLOOKUP(CONCATENATE("T",$B16,"G",AJ$1),Lookup2,2,FALSE)/2)),"")</f>
        <v>2407.5482404753484</v>
      </c>
      <c r="AK16" s="224">
        <f>IFERROR(IF(AK$1=Reset,$A16,IFERROR(AJ16+Adjust!AK16+VLOOKUP(CONCATENATE("T",$B16,"G",AK$1),Lookup1,2,FALSE)/2,AJ16+Adjust!AK16+VLOOKUP(CONCATENATE("T",$B16,"G",AK$1),Lookup2,2,FALSE)/2)),"")</f>
        <v>2405.7261642588542</v>
      </c>
      <c r="AL16" s="224">
        <f>IFERROR(IF(AL$1=Reset,$A16,IFERROR(AK16+Adjust!AL16+VLOOKUP(CONCATENATE("T",$B16,"G",AL$1),Lookup1,2,FALSE)/2,AK16+Adjust!AL16+VLOOKUP(CONCATENATE("T",$B16,"G",AL$1),Lookup2,2,FALSE)/2)),"")</f>
        <v>2403.7125580336665</v>
      </c>
      <c r="AM16" s="224">
        <f>IFERROR(IF(AM$1=Reset,$A16,IFERROR(AL16+Adjust!AM16+VLOOKUP(CONCATENATE("T",$B16,"G",AM$1),Lookup1,2,FALSE)/2,AL16+Adjust!AM16+VLOOKUP(CONCATENATE("T",$B16,"G",AM$1),Lookup2,2,FALSE)/2)),"")</f>
        <v>2406.8789389643957</v>
      </c>
      <c r="AN16" s="224" t="str">
        <f>IFERROR(IF(AN$1=Reset,$A16,IFERROR(AM16+Adjust!AN16+VLOOKUP(CONCATENATE("T",$B16,"G",AN$1),Lookup1,2,FALSE)/2,AM16+Adjust!AN16+VLOOKUP(CONCATENATE("T",$B16,"G",AN$1),Lookup2,2,FALSE)/2)),"")</f>
        <v/>
      </c>
      <c r="AO16" s="224" t="str">
        <f>IFERROR(IF(AO$1=Reset,$A16,IFERROR(AN16+Adjust!AO16+VLOOKUP(CONCATENATE("T",$B16,"G",AO$1),Lookup1,2,FALSE)/2,AN16+Adjust!AO16+VLOOKUP(CONCATENATE("T",$B16,"G",AO$1),Lookup2,2,FALSE)/2)),"")</f>
        <v/>
      </c>
      <c r="AP16" s="224" t="str">
        <f>IFERROR(IF(AP$1=Reset,$A16,IFERROR(AO16+Adjust!AP16+VLOOKUP(CONCATENATE("T",$B16,"G",AP$1),Lookup1,2,FALSE)/2,AO16+Adjust!AP16+VLOOKUP(CONCATENATE("T",$B16,"G",AP$1),Lookup2,2,FALSE)/2)),"")</f>
        <v/>
      </c>
      <c r="AQ16" s="224" t="str">
        <f>IFERROR(IF(AQ$1=Reset,$A16,IFERROR(AP16+Adjust!AQ16+VLOOKUP(CONCATENATE("T",$B16,"G",AQ$1),Lookup1,2,FALSE)/2,AP16+Adjust!AQ16+VLOOKUP(CONCATENATE("T",$B16,"G",AQ$1),Lookup2,2,FALSE)/2)),"")</f>
        <v/>
      </c>
      <c r="AR16" s="224" t="str">
        <f>IFERROR(IF(AR$1=Reset,$A16,IFERROR(AQ16+Adjust!AR16+VLOOKUP(CONCATENATE("T",$B16,"G",AR$1),Lookup1,2,FALSE)/2,AQ16+Adjust!AR16+VLOOKUP(CONCATENATE("T",$B16,"G",AR$1),Lookup2,2,FALSE)/2)),"")</f>
        <v/>
      </c>
      <c r="AS16" s="224" t="str">
        <f>IFERROR(IF(AS$1=Reset,$A16,IFERROR(AR16+Adjust!AS16+VLOOKUP(CONCATENATE("T",$B16,"G",AS$1),Lookup1,2,FALSE)/2,AR16+Adjust!AS16+VLOOKUP(CONCATENATE("T",$B16,"G",AS$1),Lookup2,2,FALSE)/2)),"")</f>
        <v/>
      </c>
      <c r="AT16" s="224" t="str">
        <f>IFERROR(IF(AT$1=Reset,$A16,IFERROR(AS16+Adjust!AT16+VLOOKUP(CONCATENATE("T",$B16,"G",AT$1),Lookup1,2,FALSE)/2,AS16+Adjust!AT16+VLOOKUP(CONCATENATE("T",$B16,"G",AT$1),Lookup2,2,FALSE)/2)),"")</f>
        <v/>
      </c>
      <c r="AU16" s="224" t="str">
        <f>IFERROR(IF(AU$1=Reset,$A16,IFERROR(AT16+Adjust!AU16+VLOOKUP(CONCATENATE("T",$B16,"G",AU$1),Lookup1,2,FALSE)/2,AT16+Adjust!AU16+VLOOKUP(CONCATENATE("T",$B16,"G",AU$1),Lookup2,2,FALSE)/2)),"")</f>
        <v/>
      </c>
      <c r="AV16" s="224" t="str">
        <f>IFERROR(IF(AV$1=Reset,$A16,IFERROR(AU16+Adjust!AV16+VLOOKUP(CONCATENATE("T",$B16,"G",AV$1),Lookup1,2,FALSE)/2,AU16+Adjust!AV16+VLOOKUP(CONCATENATE("T",$B16,"G",AV$1),Lookup2,2,FALSE)/2)),"")</f>
        <v/>
      </c>
      <c r="AW16" s="224" t="str">
        <f>IFERROR(IF(AW$1=Reset,$A16,IFERROR(AV16+Adjust!AW16+VLOOKUP(CONCATENATE("T",$B16,"G",AW$1),Lookup1,2,FALSE)/2,AV16+Adjust!AW16+VLOOKUP(CONCATENATE("T",$B16,"G",AW$1),Lookup2,2,FALSE)/2)),"")</f>
        <v/>
      </c>
      <c r="AX16" s="224" t="str">
        <f>IFERROR(IF(AX$1=Reset,$A16,IFERROR(AW16+Adjust!AX16+VLOOKUP(CONCATENATE("T",$B16,"G",AX$1),Lookup1,2,FALSE)/2,AW16+Adjust!AX16+VLOOKUP(CONCATENATE("T",$B16,"G",AX$1),Lookup2,2,FALSE)/2)),"")</f>
        <v/>
      </c>
      <c r="AY16" s="224" t="str">
        <f>IFERROR(IF(AY$1=Reset,$A16,IFERROR(AX16+Adjust!AY16+VLOOKUP(CONCATENATE("T",$B16,"G",AY$1),Lookup1,2,FALSE)/2,AX16+Adjust!AY16+VLOOKUP(CONCATENATE("T",$B16,"G",AY$1),Lookup2,2,FALSE)/2)),"")</f>
        <v/>
      </c>
      <c r="AZ16" s="307">
        <f t="shared" si="1"/>
        <v>34</v>
      </c>
      <c r="BA16" s="224">
        <f t="shared" si="0"/>
        <v>2406.8789389643957</v>
      </c>
    </row>
    <row r="17" spans="1:53" ht="20.100000000000001" customHeight="1" x14ac:dyDescent="0.25">
      <c r="A17" s="253">
        <v>2439.6700966679441</v>
      </c>
      <c r="B17" s="20">
        <v>16</v>
      </c>
      <c r="C17" s="370" t="s">
        <v>596</v>
      </c>
      <c r="D17" s="225">
        <v>2446</v>
      </c>
      <c r="E17" s="24">
        <f>IFERROR(IF(Reset=0,$A17,D17+Adjust!E17),"")</f>
        <v>2446</v>
      </c>
      <c r="F17" s="224">
        <f>IFERROR(IF(F$1=Reset,$A17,IFERROR(E17+Adjust!F17+VLOOKUP(CONCATENATE("T",$B17,"G",F$1),Lookup1,2,FALSE)/2,E17+Adjust!F17+VLOOKUP(CONCATENATE("T",$B17,"G",F$1),Lookup2,2,FALSE)/2)),"")</f>
        <v>2448.2477105944904</v>
      </c>
      <c r="G17" s="224">
        <f>IFERROR(IF(G$1=Reset,$A17,IFERROR(F17+Adjust!G17+VLOOKUP(CONCATENATE("T",$B17,"G",G$1),Lookup1,2,FALSE)/2,F17+Adjust!G17+VLOOKUP(CONCATENATE("T",$B17,"G",G$1),Lookup2,2,FALSE)/2)),"")</f>
        <v>2445.9813569528064</v>
      </c>
      <c r="H17" s="224">
        <f>IFERROR(IF(H$1=Reset,$A17,IFERROR(G17+Adjust!H17+VLOOKUP(CONCATENATE("T",$B17,"G",H$1),Lookup1,2,FALSE)/2,G17+Adjust!H17+VLOOKUP(CONCATENATE("T",$B17,"G",H$1),Lookup2,2,FALSE)/2)),"")</f>
        <v>2447.9216707823234</v>
      </c>
      <c r="I17" s="224">
        <f>IFERROR(IF(I$1=Reset,$A17,IFERROR(H17+Adjust!I17+VLOOKUP(CONCATENATE("T",$B17,"G",I$1),Lookup1,2,FALSE)/2,H17+Adjust!I17+VLOOKUP(CONCATENATE("T",$B17,"G",I$1),Lookup2,2,FALSE)/2)),"")</f>
        <v>2444.6711986039218</v>
      </c>
      <c r="J17" s="224">
        <f>IFERROR(IF(J$1=Reset,$A17,IFERROR(I17+Adjust!J17+VLOOKUP(CONCATENATE("T",$B17,"G",J$1),Lookup1,2,FALSE)/2,I17+Adjust!J17+VLOOKUP(CONCATENATE("T",$B17,"G",J$1),Lookup2,2,FALSE)/2)),"")</f>
        <v>2444.233315594528</v>
      </c>
      <c r="K17" s="224">
        <f>IFERROR(IF(K$1=Reset,$A17,IFERROR(J17+Adjust!K17+VLOOKUP(CONCATENATE("T",$B17,"G",K$1),Lookup1,2,FALSE)/2,J17+Adjust!K17+VLOOKUP(CONCATENATE("T",$B17,"G",K$1),Lookup2,2,FALSE)/2)),"")</f>
        <v>2442.0420107920149</v>
      </c>
      <c r="L17" s="224">
        <f>IFERROR(IF(L$1=Reset,$A17,IFERROR(K17+Adjust!L17+VLOOKUP(CONCATENATE("T",$B17,"G",L$1),Lookup1,2,FALSE)/2,K17+Adjust!L17+VLOOKUP(CONCATENATE("T",$B17,"G",L$1),Lookup2,2,FALSE)/2)),"")</f>
        <v>2441.4872279096212</v>
      </c>
      <c r="M17" s="224">
        <f>IFERROR(IF(M$1=Reset,$A17,IFERROR(L17+Adjust!M17+VLOOKUP(CONCATENATE("T",$B17,"G",M$1),Lookup1,2,FALSE)/2,L17+Adjust!M17+VLOOKUP(CONCATENATE("T",$B17,"G",M$1),Lookup2,2,FALSE)/2)),"")</f>
        <v>2439.6700966679441</v>
      </c>
      <c r="N17" s="224">
        <f>IFERROR(IF(N$1=Reset,$A17,IFERROR(M17+Adjust!N17+VLOOKUP(CONCATENATE("T",$B17,"G",N$1),Lookup1,2,FALSE)/2,M17+Adjust!N17+VLOOKUP(CONCATENATE("T",$B17,"G",N$1),Lookup2,2,FALSE)/2)),"")</f>
        <v>2435.2832314442471</v>
      </c>
      <c r="O17" s="224">
        <f>IFERROR(IF(O$1=Reset,$A17,IFERROR(N17+Adjust!O17+VLOOKUP(CONCATENATE("T",$B17,"G",O$1),Lookup1,2,FALSE)/2,N17+Adjust!O17+VLOOKUP(CONCATENATE("T",$B17,"G",O$1),Lookup2,2,FALSE)/2)),"")</f>
        <v>2437.8179971578611</v>
      </c>
      <c r="P17" s="224">
        <f>IFERROR(IF(P$1=Reset,$A17,IFERROR(O17+Adjust!P17+VLOOKUP(CONCATENATE("T",$B17,"G",P$1),Lookup1,2,FALSE)/2,O17+Adjust!P17+VLOOKUP(CONCATENATE("T",$B17,"G",P$1),Lookup2,2,FALSE)/2)),"")</f>
        <v>2423.5092267560108</v>
      </c>
      <c r="Q17" s="224">
        <f>IFERROR(IF(Q$1=Reset,$A17,IFERROR(P17+Adjust!Q17+VLOOKUP(CONCATENATE("T",$B17,"G",Q$1),Lookup1,2,FALSE)/2,P17+Adjust!Q17+VLOOKUP(CONCATENATE("T",$B17,"G",Q$1),Lookup2,2,FALSE)/2)),"")</f>
        <v>2421.3742270154098</v>
      </c>
      <c r="R17" s="224">
        <f>IFERROR(IF(R$1=Reset,$A17,IFERROR(Q17+Adjust!R17+VLOOKUP(CONCATENATE("T",$B17,"G",R$1),Lookup1,2,FALSE)/2,Q17+Adjust!R17+VLOOKUP(CONCATENATE("T",$B17,"G",R$1),Lookup2,2,FALSE)/2)),"")</f>
        <v>2419.043304971628</v>
      </c>
      <c r="S17" s="224">
        <f>IFERROR(IF(S$1=Reset,$A17,IFERROR(R17+Adjust!S17+VLOOKUP(CONCATENATE("T",$B17,"G",S$1),Lookup1,2,FALSE)/2,R17+Adjust!S17+VLOOKUP(CONCATENATE("T",$B17,"G",S$1),Lookup2,2,FALSE)/2)),"")</f>
        <v>2416.3956712013637</v>
      </c>
      <c r="T17" s="224">
        <f>IFERROR(IF(T$1=Reset,$A17,IFERROR(S17+Adjust!T17+VLOOKUP(CONCATENATE("T",$B17,"G",T$1),Lookup1,2,FALSE)/2,S17+Adjust!T17+VLOOKUP(CONCATENATE("T",$B17,"G",T$1),Lookup2,2,FALSE)/2)),"")</f>
        <v>2419.6844998981642</v>
      </c>
      <c r="U17" s="224">
        <f>IFERROR(IF(U$1=Reset,$A17,IFERROR(T17+Adjust!U17+VLOOKUP(CONCATENATE("T",$B17,"G",U$1),Lookup1,2,FALSE)/2,T17+Adjust!U17+VLOOKUP(CONCATENATE("T",$B17,"G",U$1),Lookup2,2,FALSE)/2)),"")</f>
        <v>2417.5646136749142</v>
      </c>
      <c r="V17" s="224">
        <f>IFERROR(IF(V$1=Reset,$A17,IFERROR(U17+Adjust!V17+VLOOKUP(CONCATENATE("T",$B17,"G",V$1),Lookup1,2,FALSE)/2,U17+Adjust!V17+VLOOKUP(CONCATENATE("T",$B17,"G",V$1),Lookup2,2,FALSE)/2)),"")</f>
        <v>2417.5775950299872</v>
      </c>
      <c r="W17" s="224">
        <f>IFERROR(IF(W$1=Reset,$A17,IFERROR(V17+Adjust!W17+VLOOKUP(CONCATENATE("T",$B17,"G",W$1),Lookup1,2,FALSE)/2,V17+Adjust!W17+VLOOKUP(CONCATENATE("T",$B17,"G",W$1),Lookup2,2,FALSE)/2)),"")</f>
        <v>2415.725874223428</v>
      </c>
      <c r="X17" s="224">
        <f>IFERROR(IF(X$1=Reset,$A17,IFERROR(W17+Adjust!X17+VLOOKUP(CONCATENATE("T",$B17,"G",X$1),Lookup1,2,FALSE)/2,W17+Adjust!X17+VLOOKUP(CONCATENATE("T",$B17,"G",X$1),Lookup2,2,FALSE)/2)),"")</f>
        <v>2417.9875748882346</v>
      </c>
      <c r="Y17" s="224">
        <f>IFERROR(IF(Y$1=Reset,$A17,IFERROR(X17+Adjust!Y17+VLOOKUP(CONCATENATE("T",$B17,"G",Y$1),Lookup1,2,FALSE)/2,X17+Adjust!Y17+VLOOKUP(CONCATENATE("T",$B17,"G",Y$1),Lookup2,2,FALSE)/2)),"")</f>
        <v>2415.8247232903059</v>
      </c>
      <c r="Z17" s="224">
        <f>IFERROR(IF(Z$1=Reset,$A17,IFERROR(Y17+Adjust!Z17+VLOOKUP(CONCATENATE("T",$B17,"G",Z$1),Lookup1,2,FALSE)/2,Y17+Adjust!Z17+VLOOKUP(CONCATENATE("T",$B17,"G",Z$1),Lookup2,2,FALSE)/2)),"")</f>
        <v>2408.1605027520345</v>
      </c>
      <c r="AA17" s="224">
        <f>IFERROR(IF(AA$1=Reset,$A17,IFERROR(Z17+Adjust!AA17+VLOOKUP(CONCATENATE("T",$B17,"G",AA$1),Lookup1,2,FALSE)/2,Z17+Adjust!AA17+VLOOKUP(CONCATENATE("T",$B17,"G",AA$1),Lookup2,2,FALSE)/2)),"")</f>
        <v>2397.9401541780917</v>
      </c>
      <c r="AB17" s="224">
        <f>IFERROR(IF(AB$1=Reset,$A17,IFERROR(AA17+Adjust!AB17+VLOOKUP(CONCATENATE("T",$B17,"G",AB$1),Lookup1,2,FALSE)/2,AA17+Adjust!AB17+VLOOKUP(CONCATENATE("T",$B17,"G",AB$1),Lookup2,2,FALSE)/2)),"")</f>
        <v>2404.7819212822915</v>
      </c>
      <c r="AC17" s="224">
        <f>IFERROR(IF(AC$1=Reset,$A17,IFERROR(AB17+Adjust!AC17+VLOOKUP(CONCATENATE("T",$B17,"G",AC$1),Lookup1,2,FALSE)/2,AB17+Adjust!AC17+VLOOKUP(CONCATENATE("T",$B17,"G",AC$1),Lookup2,2,FALSE)/2)),"")</f>
        <v>2402.3166869959055</v>
      </c>
      <c r="AD17" s="224">
        <f>IFERROR(IF(AD$1=Reset,$A17,IFERROR(AC17+Adjust!AD17+VLOOKUP(CONCATENATE("T",$B17,"G",AD$1),Lookup1,2,FALSE)/2,AC17+Adjust!AD17+VLOOKUP(CONCATENATE("T",$B17,"G",AD$1),Lookup2,2,FALSE)/2)),"")</f>
        <v>2402.3646106061124</v>
      </c>
      <c r="AE17" s="224">
        <f>IFERROR(IF(AE$1=Reset,$A17,IFERROR(AD17+Adjust!AE17+VLOOKUP(CONCATENATE("T",$B17,"G",AE$1),Lookup1,2,FALSE)/2,AD17+Adjust!AE17+VLOOKUP(CONCATENATE("T",$B17,"G",AE$1),Lookup2,2,FALSE)/2)),"")</f>
        <v>2400.4242967765954</v>
      </c>
      <c r="AF17" s="224">
        <f>IFERROR(IF(AF$1=Reset,$A17,IFERROR(AE17+Adjust!AF17+VLOOKUP(CONCATENATE("T",$B17,"G",AF$1),Lookup1,2,FALSE)/2,AE17+Adjust!AF17+VLOOKUP(CONCATENATE("T",$B17,"G",AF$1),Lookup2,2,FALSE)/2)),"")</f>
        <v>2402.0184659741153</v>
      </c>
      <c r="AG17" s="224">
        <f>IFERROR(IF(AG$1=Reset,$A17,IFERROR(AF17+Adjust!AG17+VLOOKUP(CONCATENATE("T",$B17,"G",AG$1),Lookup1,2,FALSE)/2,AF17+Adjust!AG17+VLOOKUP(CONCATENATE("T",$B17,"G",AG$1),Lookup2,2,FALSE)/2)),"")</f>
        <v>2404.8508612241053</v>
      </c>
      <c r="AH17" s="224">
        <f>IFERROR(IF(AH$1=Reset,$A17,IFERROR(AG17+Adjust!AH17+VLOOKUP(CONCATENATE("T",$B17,"G",AH$1),Lookup1,2,FALSE)/2,AG17+Adjust!AH17+VLOOKUP(CONCATENATE("T",$B17,"G",AH$1),Lookup2,2,FALSE)/2)),"")</f>
        <v>2407.2586227214115</v>
      </c>
      <c r="AI17" s="224">
        <f>IFERROR(IF(AI$1=Reset,$A17,IFERROR(AH17+Adjust!AI17+VLOOKUP(CONCATENATE("T",$B17,"G",AI$1),Lookup1,2,FALSE)/2,AH17+Adjust!AI17+VLOOKUP(CONCATENATE("T",$B17,"G",AI$1),Lookup2,2,FALSE)/2)),"")</f>
        <v>2405.4513846330633</v>
      </c>
      <c r="AJ17" s="224">
        <f>IFERROR(IF(AJ$1=Reset,$A17,IFERROR(AI17+Adjust!AJ17+VLOOKUP(CONCATENATE("T",$B17,"G",AJ$1),Lookup1,2,FALSE)/2,AI17+Adjust!AJ17+VLOOKUP(CONCATENATE("T",$B17,"G",AJ$1),Lookup2,2,FALSE)/2)),"")</f>
        <v>2403.6194218954688</v>
      </c>
      <c r="AK17" s="224">
        <f>IFERROR(IF(AK$1=Reset,$A17,IFERROR(AJ17+Adjust!AK17+VLOOKUP(CONCATENATE("T",$B17,"G",AK$1),Lookup1,2,FALSE)/2,AJ17+Adjust!AK17+VLOOKUP(CONCATENATE("T",$B17,"G",AK$1),Lookup2,2,FALSE)/2)),"")</f>
        <v>2402.0004982575101</v>
      </c>
      <c r="AL17" s="224">
        <f>IFERROR(IF(AL$1=Reset,$A17,IFERROR(AK17+Adjust!AL17+VLOOKUP(CONCATENATE("T",$B17,"G",AL$1),Lookup1,2,FALSE)/2,AK17+Adjust!AL17+VLOOKUP(CONCATENATE("T",$B17,"G",AL$1),Lookup2,2,FALSE)/2)),"")</f>
        <v>2404.0141044826978</v>
      </c>
      <c r="AM17" s="224">
        <f>IFERROR(IF(AM$1=Reset,$A17,IFERROR(AL17+Adjust!AM17+VLOOKUP(CONCATENATE("T",$B17,"G",AM$1),Lookup1,2,FALSE)/2,AL17+Adjust!AM17+VLOOKUP(CONCATENATE("T",$B17,"G",AM$1),Lookup2,2,FALSE)/2)),"")</f>
        <v>2402.4149860985463</v>
      </c>
      <c r="AN17" s="224" t="str">
        <f>IFERROR(IF(AN$1=Reset,$A17,IFERROR(AM17+Adjust!AN17+VLOOKUP(CONCATENATE("T",$B17,"G",AN$1),Lookup1,2,FALSE)/2,AM17+Adjust!AN17+VLOOKUP(CONCATENATE("T",$B17,"G",AN$1),Lookup2,2,FALSE)/2)),"")</f>
        <v/>
      </c>
      <c r="AO17" s="224" t="str">
        <f>IFERROR(IF(AO$1=Reset,$A17,IFERROR(AN17+Adjust!AO17+VLOOKUP(CONCATENATE("T",$B17,"G",AO$1),Lookup1,2,FALSE)/2,AN17+Adjust!AO17+VLOOKUP(CONCATENATE("T",$B17,"G",AO$1),Lookup2,2,FALSE)/2)),"")</f>
        <v/>
      </c>
      <c r="AP17" s="224" t="str">
        <f>IFERROR(IF(AP$1=Reset,$A17,IFERROR(AO17+Adjust!AP17+VLOOKUP(CONCATENATE("T",$B17,"G",AP$1),Lookup1,2,FALSE)/2,AO17+Adjust!AP17+VLOOKUP(CONCATENATE("T",$B17,"G",AP$1),Lookup2,2,FALSE)/2)),"")</f>
        <v/>
      </c>
      <c r="AQ17" s="224" t="str">
        <f>IFERROR(IF(AQ$1=Reset,$A17,IFERROR(AP17+Adjust!AQ17+VLOOKUP(CONCATENATE("T",$B17,"G",AQ$1),Lookup1,2,FALSE)/2,AP17+Adjust!AQ17+VLOOKUP(CONCATENATE("T",$B17,"G",AQ$1),Lookup2,2,FALSE)/2)),"")</f>
        <v/>
      </c>
      <c r="AR17" s="224" t="str">
        <f>IFERROR(IF(AR$1=Reset,$A17,IFERROR(AQ17+Adjust!AR17+VLOOKUP(CONCATENATE("T",$B17,"G",AR$1),Lookup1,2,FALSE)/2,AQ17+Adjust!AR17+VLOOKUP(CONCATENATE("T",$B17,"G",AR$1),Lookup2,2,FALSE)/2)),"")</f>
        <v/>
      </c>
      <c r="AS17" s="224" t="str">
        <f>IFERROR(IF(AS$1=Reset,$A17,IFERROR(AR17+Adjust!AS17+VLOOKUP(CONCATENATE("T",$B17,"G",AS$1),Lookup1,2,FALSE)/2,AR17+Adjust!AS17+VLOOKUP(CONCATENATE("T",$B17,"G",AS$1),Lookup2,2,FALSE)/2)),"")</f>
        <v/>
      </c>
      <c r="AT17" s="224" t="str">
        <f>IFERROR(IF(AT$1=Reset,$A17,IFERROR(AS17+Adjust!AT17+VLOOKUP(CONCATENATE("T",$B17,"G",AT$1),Lookup1,2,FALSE)/2,AS17+Adjust!AT17+VLOOKUP(CONCATENATE("T",$B17,"G",AT$1),Lookup2,2,FALSE)/2)),"")</f>
        <v/>
      </c>
      <c r="AU17" s="224" t="str">
        <f>IFERROR(IF(AU$1=Reset,$A17,IFERROR(AT17+Adjust!AU17+VLOOKUP(CONCATENATE("T",$B17,"G",AU$1),Lookup1,2,FALSE)/2,AT17+Adjust!AU17+VLOOKUP(CONCATENATE("T",$B17,"G",AU$1),Lookup2,2,FALSE)/2)),"")</f>
        <v/>
      </c>
      <c r="AV17" s="224" t="str">
        <f>IFERROR(IF(AV$1=Reset,$A17,IFERROR(AU17+Adjust!AV17+VLOOKUP(CONCATENATE("T",$B17,"G",AV$1),Lookup1,2,FALSE)/2,AU17+Adjust!AV17+VLOOKUP(CONCATENATE("T",$B17,"G",AV$1),Lookup2,2,FALSE)/2)),"")</f>
        <v/>
      </c>
      <c r="AW17" s="224" t="str">
        <f>IFERROR(IF(AW$1=Reset,$A17,IFERROR(AV17+Adjust!AW17+VLOOKUP(CONCATENATE("T",$B17,"G",AW$1),Lookup1,2,FALSE)/2,AV17+Adjust!AW17+VLOOKUP(CONCATENATE("T",$B17,"G",AW$1),Lookup2,2,FALSE)/2)),"")</f>
        <v/>
      </c>
      <c r="AX17" s="224" t="str">
        <f>IFERROR(IF(AX$1=Reset,$A17,IFERROR(AW17+Adjust!AX17+VLOOKUP(CONCATENATE("T",$B17,"G",AX$1),Lookup1,2,FALSE)/2,AW17+Adjust!AX17+VLOOKUP(CONCATENATE("T",$B17,"G",AX$1),Lookup2,2,FALSE)/2)),"")</f>
        <v/>
      </c>
      <c r="AY17" s="224" t="str">
        <f>IFERROR(IF(AY$1=Reset,$A17,IFERROR(AX17+Adjust!AY17+VLOOKUP(CONCATENATE("T",$B17,"G",AY$1),Lookup1,2,FALSE)/2,AX17+Adjust!AY17+VLOOKUP(CONCATENATE("T",$B17,"G",AY$1),Lookup2,2,FALSE)/2)),"")</f>
        <v/>
      </c>
      <c r="AZ17" s="307">
        <f t="shared" si="1"/>
        <v>34</v>
      </c>
      <c r="BA17" s="224">
        <f t="shared" si="0"/>
        <v>2402.4149860985463</v>
      </c>
    </row>
    <row r="18" spans="1:53" ht="20.100000000000001" customHeight="1" x14ac:dyDescent="0.25">
      <c r="A18" s="253">
        <v>2417.3332295236173</v>
      </c>
      <c r="B18" s="20">
        <v>17</v>
      </c>
      <c r="C18" s="370" t="s">
        <v>610</v>
      </c>
      <c r="D18" s="225">
        <v>2427</v>
      </c>
      <c r="E18" s="24">
        <f>IFERROR(IF(Reset=0,$A18,D18+Adjust!E18),"")</f>
        <v>2427</v>
      </c>
      <c r="F18" s="224">
        <f>IFERROR(IF(F$1=Reset,$A18,IFERROR(E18+Adjust!F18+VLOOKUP(CONCATENATE("T",$B18,"G",F$1),Lookup1,2,FALSE)/2,E18+Adjust!F18+VLOOKUP(CONCATENATE("T",$B18,"G",F$1),Lookup2,2,FALSE)/2)),"")</f>
        <v>2427.3753237630931</v>
      </c>
      <c r="G18" s="224">
        <f>IFERROR(IF(G$1=Reset,$A18,IFERROR(F18+Adjust!G18+VLOOKUP(CONCATENATE("T",$B18,"G",G$1),Lookup1,2,FALSE)/2,F18+Adjust!G18+VLOOKUP(CONCATENATE("T",$B18,"G",G$1),Lookup2,2,FALSE)/2)),"")</f>
        <v>2429.5666285656062</v>
      </c>
      <c r="H18" s="224">
        <f>IFERROR(IF(H$1=Reset,$A18,IFERROR(G18+Adjust!H18+VLOOKUP(CONCATENATE("T",$B18,"G",H$1),Lookup1,2,FALSE)/2,G18+Adjust!H18+VLOOKUP(CONCATENATE("T",$B18,"G",H$1),Lookup2,2,FALSE)/2)),"")</f>
        <v>2427.6263147360892</v>
      </c>
      <c r="I18" s="224">
        <f>IFERROR(IF(I$1=Reset,$A18,IFERROR(H18+Adjust!I18+VLOOKUP(CONCATENATE("T",$B18,"G",I$1),Lookup1,2,FALSE)/2,H18+Adjust!I18+VLOOKUP(CONCATENATE("T",$B18,"G",I$1),Lookup2,2,FALSE)/2)),"")</f>
        <v>2427.2173811625439</v>
      </c>
      <c r="J18" s="224">
        <f>IFERROR(IF(J$1=Reset,$A18,IFERROR(I18+Adjust!J18+VLOOKUP(CONCATENATE("T",$B18,"G",J$1),Lookup1,2,FALSE)/2,I18+Adjust!J18+VLOOKUP(CONCATENATE("T",$B18,"G",J$1),Lookup2,2,FALSE)/2)),"")</f>
        <v>2427.8903610990878</v>
      </c>
      <c r="K18" s="224">
        <f>IFERROR(IF(K$1=Reset,$A18,IFERROR(J18+Adjust!K18+VLOOKUP(CONCATENATE("T",$B18,"G",K$1),Lookup1,2,FALSE)/2,J18+Adjust!K18+VLOOKUP(CONCATENATE("T",$B18,"G",K$1),Lookup2,2,FALSE)/2)),"")</f>
        <v>2429.1233909674252</v>
      </c>
      <c r="L18" s="224">
        <f>IFERROR(IF(L$1=Reset,$A18,IFERROR(K18+Adjust!L18+VLOOKUP(CONCATENATE("T",$B18,"G",L$1),Lookup1,2,FALSE)/2,K18+Adjust!L18+VLOOKUP(CONCATENATE("T",$B18,"G",L$1),Lookup2,2,FALSE)/2)),"")</f>
        <v>2419.4913236938633</v>
      </c>
      <c r="M18" s="224">
        <f>IFERROR(IF(M$1=Reset,$A18,IFERROR(L18+Adjust!M18+VLOOKUP(CONCATENATE("T",$B18,"G",M$1),Lookup1,2,FALSE)/2,L18+Adjust!M18+VLOOKUP(CONCATENATE("T",$B18,"G",M$1),Lookup2,2,FALSE)/2)),"")</f>
        <v>2417.3332295236173</v>
      </c>
      <c r="N18" s="224">
        <f>IFERROR(IF(N$1=Reset,$A18,IFERROR(M18+Adjust!N18+VLOOKUP(CONCATENATE("T",$B18,"G",N$1),Lookup1,2,FALSE)/2,M18+Adjust!N18+VLOOKUP(CONCATENATE("T",$B18,"G",N$1),Lookup2,2,FALSE)/2)),"")</f>
        <v>2414.5715879045047</v>
      </c>
      <c r="O18" s="224">
        <f>IFERROR(IF(O$1=Reset,$A18,IFERROR(N18+Adjust!O18+VLOOKUP(CONCATENATE("T",$B18,"G",O$1),Lookup1,2,FALSE)/2,N18+Adjust!O18+VLOOKUP(CONCATENATE("T",$B18,"G",O$1),Lookup2,2,FALSE)/2)),"")</f>
        <v>2412.4757089135601</v>
      </c>
      <c r="P18" s="224">
        <f>IFERROR(IF(P$1=Reset,$A18,IFERROR(O18+Adjust!P18+VLOOKUP(CONCATENATE("T",$B18,"G",P$1),Lookup1,2,FALSE)/2,O18+Adjust!P18+VLOOKUP(CONCATENATE("T",$B18,"G",P$1),Lookup2,2,FALSE)/2)),"")</f>
        <v>2411.9405162133385</v>
      </c>
      <c r="Q18" s="224">
        <f>IFERROR(IF(Q$1=Reset,$A18,IFERROR(P18+Adjust!Q18+VLOOKUP(CONCATENATE("T",$B18,"G",Q$1),Lookup1,2,FALSE)/2,P18+Adjust!Q18+VLOOKUP(CONCATENATE("T",$B18,"G",Q$1),Lookup2,2,FALSE)/2)),"")</f>
        <v>2408.2737062929737</v>
      </c>
      <c r="R18" s="224">
        <f>IFERROR(IF(R$1=Reset,$A18,IFERROR(Q18+Adjust!R18+VLOOKUP(CONCATENATE("T",$B18,"G",R$1),Lookup1,2,FALSE)/2,Q18+Adjust!R18+VLOOKUP(CONCATENATE("T",$B18,"G",R$1),Lookup2,2,FALSE)/2)),"")</f>
        <v>2398.5951611885093</v>
      </c>
      <c r="S18" s="224">
        <f>IFERROR(IF(S$1=Reset,$A18,IFERROR(R18+Adjust!S18+VLOOKUP(CONCATENATE("T",$B18,"G",S$1),Lookup1,2,FALSE)/2,R18+Adjust!S18+VLOOKUP(CONCATENATE("T",$B18,"G",S$1),Lookup2,2,FALSE)/2)),"")</f>
        <v>2398.6918685463465</v>
      </c>
      <c r="T18" s="224">
        <f>IFERROR(IF(T$1=Reset,$A18,IFERROR(S18+Adjust!T18+VLOOKUP(CONCATENATE("T",$B18,"G",T$1),Lookup1,2,FALSE)/2,S18+Adjust!T18+VLOOKUP(CONCATENATE("T",$B18,"G",T$1),Lookup2,2,FALSE)/2)),"")</f>
        <v>2398.8336208019655</v>
      </c>
      <c r="U18" s="224">
        <f>IFERROR(IF(U$1=Reset,$A18,IFERROR(T18+Adjust!U18+VLOOKUP(CONCATENATE("T",$B18,"G",U$1),Lookup1,2,FALSE)/2,T18+Adjust!U18+VLOOKUP(CONCATENATE("T",$B18,"G",U$1),Lookup2,2,FALSE)/2)),"")</f>
        <v>2402.24934711075</v>
      </c>
      <c r="V18" s="224">
        <f>IFERROR(IF(V$1=Reset,$A18,IFERROR(U18+Adjust!V18+VLOOKUP(CONCATENATE("T",$B18,"G",V$1),Lookup1,2,FALSE)/2,U18+Adjust!V18+VLOOKUP(CONCATENATE("T",$B18,"G",V$1),Lookup2,2,FALSE)/2)),"")</f>
        <v>2404.3355973716298</v>
      </c>
      <c r="W18" s="224">
        <f>IFERROR(IF(W$1=Reset,$A18,IFERROR(V18+Adjust!W18+VLOOKUP(CONCATENATE("T",$B18,"G",W$1),Lookup1,2,FALSE)/2,V18+Adjust!W18+VLOOKUP(CONCATENATE("T",$B18,"G",W$1),Lookup2,2,FALSE)/2)),"")</f>
        <v>2395.6334904641581</v>
      </c>
      <c r="X18" s="224">
        <f>IFERROR(IF(X$1=Reset,$A18,IFERROR(W18+Adjust!X18+VLOOKUP(CONCATENATE("T",$B18,"G",X$1),Lookup1,2,FALSE)/2,W18+Adjust!X18+VLOOKUP(CONCATENATE("T",$B18,"G",X$1),Lookup2,2,FALSE)/2)),"")</f>
        <v>2407.906578675892</v>
      </c>
      <c r="Y18" s="224">
        <f>IFERROR(IF(Y$1=Reset,$A18,IFERROR(X18+Adjust!Y18+VLOOKUP(CONCATENATE("T",$B18,"G",Y$1),Lookup1,2,FALSE)/2,X18+Adjust!Y18+VLOOKUP(CONCATENATE("T",$B18,"G",Y$1),Lookup2,2,FALSE)/2)),"")</f>
        <v>2410.0694302738207</v>
      </c>
      <c r="Z18" s="224">
        <f>IFERROR(IF(Z$1=Reset,$A18,IFERROR(Y18+Adjust!Z18+VLOOKUP(CONCATENATE("T",$B18,"G",Z$1),Lookup1,2,FALSE)/2,Y18+Adjust!Z18+VLOOKUP(CONCATENATE("T",$B18,"G",Z$1),Lookup2,2,FALSE)/2)),"")</f>
        <v>2413.0509592629228</v>
      </c>
      <c r="AA18" s="224">
        <f>IFERROR(IF(AA$1=Reset,$A18,IFERROR(Z18+Adjust!AA18+VLOOKUP(CONCATENATE("T",$B18,"G",AA$1),Lookup1,2,FALSE)/2,Z18+Adjust!AA18+VLOOKUP(CONCATENATE("T",$B18,"G",AA$1),Lookup2,2,FALSE)/2)),"")</f>
        <v>2415.3818813067046</v>
      </c>
      <c r="AB18" s="224">
        <f>IFERROR(IF(AB$1=Reset,$A18,IFERROR(AA18+Adjust!AB18+VLOOKUP(CONCATENATE("T",$B18,"G",AB$1),Lookup1,2,FALSE)/2,AA18+Adjust!AB18+VLOOKUP(CONCATENATE("T",$B18,"G",AB$1),Lookup2,2,FALSE)/2)),"")</f>
        <v>2418.1764106578521</v>
      </c>
      <c r="AC18" s="224">
        <f>IFERROR(IF(AC$1=Reset,$A18,IFERROR(AB18+Adjust!AC18+VLOOKUP(CONCATENATE("T",$B18,"G",AC$1),Lookup1,2,FALSE)/2,AB18+Adjust!AC18+VLOOKUP(CONCATENATE("T",$B18,"G",AC$1),Lookup2,2,FALSE)/2)),"")</f>
        <v>2418.5998033515052</v>
      </c>
      <c r="AD18" s="224">
        <f>IFERROR(IF(AD$1=Reset,$A18,IFERROR(AC18+Adjust!AD18+VLOOKUP(CONCATENATE("T",$B18,"G",AD$1),Lookup1,2,FALSE)/2,AC18+Adjust!AD18+VLOOKUP(CONCATENATE("T",$B18,"G",AD$1),Lookup2,2,FALSE)/2)),"")</f>
        <v>2415.795834708164</v>
      </c>
      <c r="AE18" s="224">
        <f>IFERROR(IF(AE$1=Reset,$A18,IFERROR(AD18+Adjust!AE18+VLOOKUP(CONCATENATE("T",$B18,"G",AE$1),Lookup1,2,FALSE)/2,AD18+Adjust!AE18+VLOOKUP(CONCATENATE("T",$B18,"G",AE$1),Lookup2,2,FALSE)/2)),"")</f>
        <v>2423.9132641585202</v>
      </c>
      <c r="AF18" s="224">
        <f>IFERROR(IF(AF$1=Reset,$A18,IFERROR(AE18+Adjust!AF18+VLOOKUP(CONCATENATE("T",$B18,"G",AF$1),Lookup1,2,FALSE)/2,AE18+Adjust!AF18+VLOOKUP(CONCATENATE("T",$B18,"G",AF$1),Lookup2,2,FALSE)/2)),"")</f>
        <v>2425.7995060445101</v>
      </c>
      <c r="AG18" s="224">
        <f>IFERROR(IF(AG$1=Reset,$A18,IFERROR(AF18+Adjust!AG18+VLOOKUP(CONCATENATE("T",$B18,"G",AG$1),Lookup1,2,FALSE)/2,AF18+Adjust!AG18+VLOOKUP(CONCATENATE("T",$B18,"G",AG$1),Lookup2,2,FALSE)/2)),"")</f>
        <v>2440.4228373476612</v>
      </c>
      <c r="AH18" s="224">
        <f>IFERROR(IF(AH$1=Reset,$A18,IFERROR(AG18+Adjust!AH18+VLOOKUP(CONCATENATE("T",$B18,"G",AH$1),Lookup1,2,FALSE)/2,AG18+Adjust!AH18+VLOOKUP(CONCATENATE("T",$B18,"G",AH$1),Lookup2,2,FALSE)/2)),"")</f>
        <v>2442.613130915418</v>
      </c>
      <c r="AI18" s="224">
        <f>IFERROR(IF(AI$1=Reset,$A18,IFERROR(AH18+Adjust!AI18+VLOOKUP(CONCATENATE("T",$B18,"G",AI$1),Lookup1,2,FALSE)/2,AH18+Adjust!AI18+VLOOKUP(CONCATENATE("T",$B18,"G",AI$1),Lookup2,2,FALSE)/2)),"")</f>
        <v>2440.8058928270698</v>
      </c>
      <c r="AJ18" s="224">
        <f>IFERROR(IF(AJ$1=Reset,$A18,IFERROR(AI18+Adjust!AJ18+VLOOKUP(CONCATENATE("T",$B18,"G",AJ$1),Lookup1,2,FALSE)/2,AI18+Adjust!AJ18+VLOOKUP(CONCATENATE("T",$B18,"G",AJ$1),Lookup2,2,FALSE)/2)),"")</f>
        <v>2443.5675344461824</v>
      </c>
      <c r="AK18" s="224">
        <f>IFERROR(IF(AK$1=Reset,$A18,IFERROR(AJ18+Adjust!AK18+VLOOKUP(CONCATENATE("T",$B18,"G",AK$1),Lookup1,2,FALSE)/2,AJ18+Adjust!AK18+VLOOKUP(CONCATENATE("T",$B18,"G",AK$1),Lookup2,2,FALSE)/2)),"")</f>
        <v>2440.6265713730472</v>
      </c>
      <c r="AL18" s="224">
        <f>IFERROR(IF(AL$1=Reset,$A18,IFERROR(AK18+Adjust!AL18+VLOOKUP(CONCATENATE("T",$B18,"G",AL$1),Lookup1,2,FALSE)/2,AK18+Adjust!AL18+VLOOKUP(CONCATENATE("T",$B18,"G",AL$1),Lookup2,2,FALSE)/2)),"")</f>
        <v>2437.8975727267152</v>
      </c>
      <c r="AM18" s="224">
        <f>IFERROR(IF(AM$1=Reset,$A18,IFERROR(AL18+Adjust!AM18+VLOOKUP(CONCATENATE("T",$B18,"G",AM$1),Lookup1,2,FALSE)/2,AL18+Adjust!AM18+VLOOKUP(CONCATENATE("T",$B18,"G",AM$1),Lookup2,2,FALSE)/2)),"")</f>
        <v>2434.731191795986</v>
      </c>
      <c r="AN18" s="224" t="str">
        <f>IFERROR(IF(AN$1=Reset,$A18,IFERROR(AM18+Adjust!AN18+VLOOKUP(CONCATENATE("T",$B18,"G",AN$1),Lookup1,2,FALSE)/2,AM18+Adjust!AN18+VLOOKUP(CONCATENATE("T",$B18,"G",AN$1),Lookup2,2,FALSE)/2)),"")</f>
        <v/>
      </c>
      <c r="AO18" s="224" t="str">
        <f>IFERROR(IF(AO$1=Reset,$A18,IFERROR(AN18+Adjust!AO18+VLOOKUP(CONCATENATE("T",$B18,"G",AO$1),Lookup1,2,FALSE)/2,AN18+Adjust!AO18+VLOOKUP(CONCATENATE("T",$B18,"G",AO$1),Lookup2,2,FALSE)/2)),"")</f>
        <v/>
      </c>
      <c r="AP18" s="224" t="str">
        <f>IFERROR(IF(AP$1=Reset,$A18,IFERROR(AO18+Adjust!AP18+VLOOKUP(CONCATENATE("T",$B18,"G",AP$1),Lookup1,2,FALSE)/2,AO18+Adjust!AP18+VLOOKUP(CONCATENATE("T",$B18,"G",AP$1),Lookup2,2,FALSE)/2)),"")</f>
        <v/>
      </c>
      <c r="AQ18" s="224" t="str">
        <f>IFERROR(IF(AQ$1=Reset,$A18,IFERROR(AP18+Adjust!AQ18+VLOOKUP(CONCATENATE("T",$B18,"G",AQ$1),Lookup1,2,FALSE)/2,AP18+Adjust!AQ18+VLOOKUP(CONCATENATE("T",$B18,"G",AQ$1),Lookup2,2,FALSE)/2)),"")</f>
        <v/>
      </c>
      <c r="AR18" s="224" t="str">
        <f>IFERROR(IF(AR$1=Reset,$A18,IFERROR(AQ18+Adjust!AR18+VLOOKUP(CONCATENATE("T",$B18,"G",AR$1),Lookup1,2,FALSE)/2,AQ18+Adjust!AR18+VLOOKUP(CONCATENATE("T",$B18,"G",AR$1),Lookup2,2,FALSE)/2)),"")</f>
        <v/>
      </c>
      <c r="AS18" s="224" t="str">
        <f>IFERROR(IF(AS$1=Reset,$A18,IFERROR(AR18+Adjust!AS18+VLOOKUP(CONCATENATE("T",$B18,"G",AS$1),Lookup1,2,FALSE)/2,AR18+Adjust!AS18+VLOOKUP(CONCATENATE("T",$B18,"G",AS$1),Lookup2,2,FALSE)/2)),"")</f>
        <v/>
      </c>
      <c r="AT18" s="224" t="str">
        <f>IFERROR(IF(AT$1=Reset,$A18,IFERROR(AS18+Adjust!AT18+VLOOKUP(CONCATENATE("T",$B18,"G",AT$1),Lookup1,2,FALSE)/2,AS18+Adjust!AT18+VLOOKUP(CONCATENATE("T",$B18,"G",AT$1),Lookup2,2,FALSE)/2)),"")</f>
        <v/>
      </c>
      <c r="AU18" s="224" t="str">
        <f>IFERROR(IF(AU$1=Reset,$A18,IFERROR(AT18+Adjust!AU18+VLOOKUP(CONCATENATE("T",$B18,"G",AU$1),Lookup1,2,FALSE)/2,AT18+Adjust!AU18+VLOOKUP(CONCATENATE("T",$B18,"G",AU$1),Lookup2,2,FALSE)/2)),"")</f>
        <v/>
      </c>
      <c r="AV18" s="224" t="str">
        <f>IFERROR(IF(AV$1=Reset,$A18,IFERROR(AU18+Adjust!AV18+VLOOKUP(CONCATENATE("T",$B18,"G",AV$1),Lookup1,2,FALSE)/2,AU18+Adjust!AV18+VLOOKUP(CONCATENATE("T",$B18,"G",AV$1),Lookup2,2,FALSE)/2)),"")</f>
        <v/>
      </c>
      <c r="AW18" s="224" t="str">
        <f>IFERROR(IF(AW$1=Reset,$A18,IFERROR(AV18+Adjust!AW18+VLOOKUP(CONCATENATE("T",$B18,"G",AW$1),Lookup1,2,FALSE)/2,AV18+Adjust!AW18+VLOOKUP(CONCATENATE("T",$B18,"G",AW$1),Lookup2,2,FALSE)/2)),"")</f>
        <v/>
      </c>
      <c r="AX18" s="224" t="str">
        <f>IFERROR(IF(AX$1=Reset,$A18,IFERROR(AW18+Adjust!AX18+VLOOKUP(CONCATENATE("T",$B18,"G",AX$1),Lookup1,2,FALSE)/2,AW18+Adjust!AX18+VLOOKUP(CONCATENATE("T",$B18,"G",AX$1),Lookup2,2,FALSE)/2)),"")</f>
        <v/>
      </c>
      <c r="AY18" s="224" t="str">
        <f>IFERROR(IF(AY$1=Reset,$A18,IFERROR(AX18+Adjust!AY18+VLOOKUP(CONCATENATE("T",$B18,"G",AY$1),Lookup1,2,FALSE)/2,AX18+Adjust!AY18+VLOOKUP(CONCATENATE("T",$B18,"G",AY$1),Lookup2,2,FALSE)/2)),"")</f>
        <v/>
      </c>
      <c r="AZ18" s="307">
        <f t="shared" si="1"/>
        <v>34</v>
      </c>
      <c r="BA18" s="224">
        <f t="shared" si="0"/>
        <v>2434.731191795986</v>
      </c>
    </row>
    <row r="19" spans="1:53" ht="20.100000000000001" customHeight="1" x14ac:dyDescent="0.25">
      <c r="A19" s="253">
        <v>2385.7463487742807</v>
      </c>
      <c r="B19" s="20">
        <v>18</v>
      </c>
      <c r="C19" s="370" t="s">
        <v>597</v>
      </c>
      <c r="D19" s="225">
        <v>2425</v>
      </c>
      <c r="E19" s="24">
        <f>IFERROR(IF(Reset=0,$A19,D19+Adjust!E19),"")</f>
        <v>2425</v>
      </c>
      <c r="F19" s="224">
        <f>IFERROR(IF(F$1=Reset,$A19,IFERROR(E19+Adjust!F19+VLOOKUP(CONCATENATE("T",$B19,"G",F$1),Lookup1,2,FALSE)/2,E19+Adjust!F19+VLOOKUP(CONCATENATE("T",$B19,"G",F$1),Lookup2,2,FALSE)/2)),"")</f>
        <v>2420.7438786055782</v>
      </c>
      <c r="G19" s="224">
        <f>IFERROR(IF(G$1=Reset,$A19,IFERROR(F19+Adjust!G19+VLOOKUP(CONCATENATE("T",$B19,"G",G$1),Lookup1,2,FALSE)/2,F19+Adjust!G19+VLOOKUP(CONCATENATE("T",$B19,"G",G$1),Lookup2,2,FALSE)/2)),"")</f>
        <v>2418.9663423690963</v>
      </c>
      <c r="H19" s="224">
        <f>IFERROR(IF(H$1=Reset,$A19,IFERROR(G19+Adjust!H19+VLOOKUP(CONCATENATE("T",$B19,"G",H$1),Lookup1,2,FALSE)/2,G19+Adjust!H19+VLOOKUP(CONCATENATE("T",$B19,"G",H$1),Lookup2,2,FALSE)/2)),"")</f>
        <v>2418.7512548196755</v>
      </c>
      <c r="I19" s="224">
        <f>IFERROR(IF(I$1=Reset,$A19,IFERROR(H19+Adjust!I19+VLOOKUP(CONCATENATE("T",$B19,"G",I$1),Lookup1,2,FALSE)/2,H19+Adjust!I19+VLOOKUP(CONCATENATE("T",$B19,"G",I$1),Lookup2,2,FALSE)/2)),"")</f>
        <v>2406.1030630681821</v>
      </c>
      <c r="J19" s="224">
        <f>IFERROR(IF(J$1=Reset,$A19,IFERROR(I19+Adjust!J19+VLOOKUP(CONCATENATE("T",$B19,"G",J$1),Lookup1,2,FALSE)/2,I19+Adjust!J19+VLOOKUP(CONCATENATE("T",$B19,"G",J$1),Lookup2,2,FALSE)/2)),"")</f>
        <v>2404.7348104452954</v>
      </c>
      <c r="K19" s="224">
        <f>IFERROR(IF(K$1=Reset,$A19,IFERROR(J19+Adjust!K19+VLOOKUP(CONCATENATE("T",$B19,"G",K$1),Lookup1,2,FALSE)/2,J19+Adjust!K19+VLOOKUP(CONCATENATE("T",$B19,"G",K$1),Lookup2,2,FALSE)/2)),"")</f>
        <v>2385.6124940832192</v>
      </c>
      <c r="L19" s="224">
        <f>IFERROR(IF(L$1=Reset,$A19,IFERROR(K19+Adjust!L19+VLOOKUP(CONCATENATE("T",$B19,"G",L$1),Lookup1,2,FALSE)/2,K19+Adjust!L19+VLOOKUP(CONCATENATE("T",$B19,"G",L$1),Lookup2,2,FALSE)/2)),"")</f>
        <v>2383.2072042786558</v>
      </c>
      <c r="M19" s="224">
        <f>IFERROR(IF(M$1=Reset,$A19,IFERROR(L19+Adjust!M19+VLOOKUP(CONCATENATE("T",$B19,"G",M$1),Lookup1,2,FALSE)/2,L19+Adjust!M19+VLOOKUP(CONCATENATE("T",$B19,"G",M$1),Lookup2,2,FALSE)/2)),"")</f>
        <v>2385.7463487742807</v>
      </c>
      <c r="N19" s="224">
        <f>IFERROR(IF(N$1=Reset,$A19,IFERROR(M19+Adjust!N19+VLOOKUP(CONCATENATE("T",$B19,"G",N$1),Lookup1,2,FALSE)/2,M19+Adjust!N19+VLOOKUP(CONCATENATE("T",$B19,"G",N$1),Lookup2,2,FALSE)/2)),"")</f>
        <v>2383.7913318816159</v>
      </c>
      <c r="O19" s="224">
        <f>IFERROR(IF(O$1=Reset,$A19,IFERROR(N19+Adjust!O19+VLOOKUP(CONCATENATE("T",$B19,"G",O$1),Lookup1,2,FALSE)/2,N19+Adjust!O19+VLOOKUP(CONCATENATE("T",$B19,"G",O$1),Lookup2,2,FALSE)/2)),"")</f>
        <v>2381.2565661680019</v>
      </c>
      <c r="P19" s="224">
        <f>IFERROR(IF(P$1=Reset,$A19,IFERROR(O19+Adjust!P19+VLOOKUP(CONCATENATE("T",$B19,"G",P$1),Lookup1,2,FALSE)/2,O19+Adjust!P19+VLOOKUP(CONCATENATE("T",$B19,"G",P$1),Lookup2,2,FALSE)/2)),"")</f>
        <v>2372.0347572553374</v>
      </c>
      <c r="Q19" s="224">
        <f>IFERROR(IF(Q$1=Reset,$A19,IFERROR(P19+Adjust!Q19+VLOOKUP(CONCATENATE("T",$B19,"G",Q$1),Lookup1,2,FALSE)/2,P19+Adjust!Q19+VLOOKUP(CONCATENATE("T",$B19,"G",Q$1),Lookup2,2,FALSE)/2)),"")</f>
        <v>2332.9111427770895</v>
      </c>
      <c r="R19" s="224">
        <f>IFERROR(IF(R$1=Reset,$A19,IFERROR(Q19+Adjust!R19+VLOOKUP(CONCATENATE("T",$B19,"G",R$1),Lookup1,2,FALSE)/2,Q19+Adjust!R19+VLOOKUP(CONCATENATE("T",$B19,"G",R$1),Lookup2,2,FALSE)/2)),"")</f>
        <v>2317.6152384183456</v>
      </c>
      <c r="S19" s="224">
        <f>IFERROR(IF(S$1=Reset,$A19,IFERROR(R19+Adjust!S19+VLOOKUP(CONCATENATE("T",$B19,"G",S$1),Lookup1,2,FALSE)/2,R19+Adjust!S19+VLOOKUP(CONCATENATE("T",$B19,"G",S$1),Lookup2,2,FALSE)/2)),"")</f>
        <v>2317.5185310605084</v>
      </c>
      <c r="T19" s="224">
        <f>IFERROR(IF(T$1=Reset,$A19,IFERROR(S19+Adjust!T19+VLOOKUP(CONCATENATE("T",$B19,"G",T$1),Lookup1,2,FALSE)/2,S19+Adjust!T19+VLOOKUP(CONCATENATE("T",$B19,"G",T$1),Lookup2,2,FALSE)/2)),"")</f>
        <v>2320.8500504757994</v>
      </c>
      <c r="U19" s="224">
        <f>IFERROR(IF(U$1=Reset,$A19,IFERROR(T19+Adjust!U19+VLOOKUP(CONCATENATE("T",$B19,"G",U$1),Lookup1,2,FALSE)/2,T19+Adjust!U19+VLOOKUP(CONCATENATE("T",$B19,"G",U$1),Lookup2,2,FALSE)/2)),"")</f>
        <v>2320.8152847621855</v>
      </c>
      <c r="V19" s="224">
        <f>IFERROR(IF(V$1=Reset,$A19,IFERROR(U19+Adjust!V19+VLOOKUP(CONCATENATE("T",$B19,"G",V$1),Lookup1,2,FALSE)/2,U19+Adjust!V19+VLOOKUP(CONCATENATE("T",$B19,"G",V$1),Lookup2,2,FALSE)/2)),"")</f>
        <v>2316.6986205097728</v>
      </c>
      <c r="W19" s="224">
        <f>IFERROR(IF(W$1=Reset,$A19,IFERROR(V19+Adjust!W19+VLOOKUP(CONCATENATE("T",$B19,"G",W$1),Lookup1,2,FALSE)/2,V19+Adjust!W19+VLOOKUP(CONCATENATE("T",$B19,"G",W$1),Lookup2,2,FALSE)/2)),"")</f>
        <v>2315.1341251042322</v>
      </c>
      <c r="X19" s="224">
        <f>IFERROR(IF(X$1=Reset,$A19,IFERROR(W19+Adjust!X19+VLOOKUP(CONCATENATE("T",$B19,"G",X$1),Lookup1,2,FALSE)/2,W19+Adjust!X19+VLOOKUP(CONCATENATE("T",$B19,"G",X$1),Lookup2,2,FALSE)/2)),"")</f>
        <v>2318.1595371250273</v>
      </c>
      <c r="Y19" s="224">
        <f>IFERROR(IF(Y$1=Reset,$A19,IFERROR(X19+Adjust!Y19+VLOOKUP(CONCATENATE("T",$B19,"G",Y$1),Lookup1,2,FALSE)/2,X19+Adjust!Y19+VLOOKUP(CONCATENATE("T",$B19,"G",Y$1),Lookup2,2,FALSE)/2)),"")</f>
        <v>2313.9358415417632</v>
      </c>
      <c r="Z19" s="224">
        <f>IFERROR(IF(Z$1=Reset,$A19,IFERROR(Y19+Adjust!Z19+VLOOKUP(CONCATENATE("T",$B19,"G",Z$1),Lookup1,2,FALSE)/2,Y19+Adjust!Z19+VLOOKUP(CONCATENATE("T",$B19,"G",Z$1),Lookup2,2,FALSE)/2)),"")</f>
        <v>2312.5041987034092</v>
      </c>
      <c r="AA19" s="224">
        <f>IFERROR(IF(AA$1=Reset,$A19,IFERROR(Z19+Adjust!AA19+VLOOKUP(CONCATENATE("T",$B19,"G",AA$1),Lookup1,2,FALSE)/2,Z19+Adjust!AA19+VLOOKUP(CONCATENATE("T",$B19,"G",AA$1),Lookup2,2,FALSE)/2)),"")</f>
        <v>2315.8208437987819</v>
      </c>
      <c r="AB19" s="224">
        <f>IFERROR(IF(AB$1=Reset,$A19,IFERROR(AA19+Adjust!AB19+VLOOKUP(CONCATENATE("T",$B19,"G",AB$1),Lookup1,2,FALSE)/2,AA19+Adjust!AB19+VLOOKUP(CONCATENATE("T",$B19,"G",AB$1),Lookup2,2,FALSE)/2)),"")</f>
        <v>2313.8370796938743</v>
      </c>
      <c r="AC19" s="224">
        <f>IFERROR(IF(AC$1=Reset,$A19,IFERROR(AB19+Adjust!AC19+VLOOKUP(CONCATENATE("T",$B19,"G",AC$1),Lookup1,2,FALSE)/2,AB19+Adjust!AC19+VLOOKUP(CONCATENATE("T",$B19,"G",AC$1),Lookup2,2,FALSE)/2)),"")</f>
        <v>2311.6034049349023</v>
      </c>
      <c r="AD19" s="224">
        <f>IFERROR(IF(AD$1=Reset,$A19,IFERROR(AC19+Adjust!AD19+VLOOKUP(CONCATENATE("T",$B19,"G",AD$1),Lookup1,2,FALSE)/2,AC19+Adjust!AD19+VLOOKUP(CONCATENATE("T",$B19,"G",AD$1),Lookup2,2,FALSE)/2)),"")</f>
        <v>2311.6294348598935</v>
      </c>
      <c r="AE19" s="224">
        <f>IFERROR(IF(AE$1=Reset,$A19,IFERROR(AD19+Adjust!AE19+VLOOKUP(CONCATENATE("T",$B19,"G",AE$1),Lookup1,2,FALSE)/2,AD19+Adjust!AE19+VLOOKUP(CONCATENATE("T",$B19,"G",AE$1),Lookup2,2,FALSE)/2)),"")</f>
        <v>2310.0352656623736</v>
      </c>
      <c r="AF19" s="224">
        <f>IFERROR(IF(AF$1=Reset,$A19,IFERROR(AE19+Adjust!AF19+VLOOKUP(CONCATENATE("T",$B19,"G",AF$1),Lookup1,2,FALSE)/2,AE19+Adjust!AF19+VLOOKUP(CONCATENATE("T",$B19,"G",AF$1),Lookup2,2,FALSE)/2)),"")</f>
        <v>2320.2937460517642</v>
      </c>
      <c r="AG19" s="224">
        <f>IFERROR(IF(AG$1=Reset,$A19,IFERROR(AF19+Adjust!AG19+VLOOKUP(CONCATENATE("T",$B19,"G",AG$1),Lookup1,2,FALSE)/2,AF19+Adjust!AG19+VLOOKUP(CONCATENATE("T",$B19,"G",AG$1),Lookup2,2,FALSE)/2)),"")</f>
        <v>2320.508833601185</v>
      </c>
      <c r="AH19" s="224">
        <f>IFERROR(IF(AH$1=Reset,$A19,IFERROR(AG19+Adjust!AH19+VLOOKUP(CONCATENATE("T",$B19,"G",AH$1),Lookup1,2,FALSE)/2,AG19+Adjust!AH19+VLOOKUP(CONCATENATE("T",$B19,"G",AH$1),Lookup2,2,FALSE)/2)),"")</f>
        <v>2318.3185400334282</v>
      </c>
      <c r="AI19" s="224">
        <f>IFERROR(IF(AI$1=Reset,$A19,IFERROR(AH19+Adjust!AI19+VLOOKUP(CONCATENATE("T",$B19,"G",AI$1),Lookup1,2,FALSE)/2,AH19+Adjust!AI19+VLOOKUP(CONCATENATE("T",$B19,"G",AI$1),Lookup2,2,FALSE)/2)),"")</f>
        <v>2312.9861207450313</v>
      </c>
      <c r="AJ19" s="224">
        <f>IFERROR(IF(AJ$1=Reset,$A19,IFERROR(AI19+Adjust!AJ19+VLOOKUP(CONCATENATE("T",$B19,"G",AJ$1),Lookup1,2,FALSE)/2,AI19+Adjust!AJ19+VLOOKUP(CONCATENATE("T",$B19,"G",AJ$1),Lookup2,2,FALSE)/2)),"")</f>
        <v>2313.8572900053496</v>
      </c>
      <c r="AK19" s="224">
        <f>IFERROR(IF(AK$1=Reset,$A19,IFERROR(AJ19+Adjust!AK19+VLOOKUP(CONCATENATE("T",$B19,"G",AK$1),Lookup1,2,FALSE)/2,AJ19+Adjust!AK19+VLOOKUP(CONCATENATE("T",$B19,"G",AK$1),Lookup2,2,FALSE)/2)),"")</f>
        <v>2311.4629548702901</v>
      </c>
      <c r="AL19" s="224">
        <f>IFERROR(IF(AL$1=Reset,$A19,IFERROR(AK19+Adjust!AL19+VLOOKUP(CONCATENATE("T",$B19,"G",AL$1),Lookup1,2,FALSE)/2,AK19+Adjust!AL19+VLOOKUP(CONCATENATE("T",$B19,"G",AL$1),Lookup2,2,FALSE)/2)),"")</f>
        <v>2314.3911742629657</v>
      </c>
      <c r="AM19" s="224">
        <f>IFERROR(IF(AM$1=Reset,$A19,IFERROR(AL19+Adjust!AM19+VLOOKUP(CONCATENATE("T",$B19,"G",AM$1),Lookup1,2,FALSE)/2,AL19+Adjust!AM19+VLOOKUP(CONCATENATE("T",$B19,"G",AM$1),Lookup2,2,FALSE)/2)),"")</f>
        <v>2314.6809909660005</v>
      </c>
      <c r="AN19" s="224" t="str">
        <f>IFERROR(IF(AN$1=Reset,$A19,IFERROR(AM19+Adjust!AN19+VLOOKUP(CONCATENATE("T",$B19,"G",AN$1),Lookup1,2,FALSE)/2,AM19+Adjust!AN19+VLOOKUP(CONCATENATE("T",$B19,"G",AN$1),Lookup2,2,FALSE)/2)),"")</f>
        <v/>
      </c>
      <c r="AO19" s="224" t="str">
        <f>IFERROR(IF(AO$1=Reset,$A19,IFERROR(AN19+Adjust!AO19+VLOOKUP(CONCATENATE("T",$B19,"G",AO$1),Lookup1,2,FALSE)/2,AN19+Adjust!AO19+VLOOKUP(CONCATENATE("T",$B19,"G",AO$1),Lookup2,2,FALSE)/2)),"")</f>
        <v/>
      </c>
      <c r="AP19" s="224" t="str">
        <f>IFERROR(IF(AP$1=Reset,$A19,IFERROR(AO19+Adjust!AP19+VLOOKUP(CONCATENATE("T",$B19,"G",AP$1),Lookup1,2,FALSE)/2,AO19+Adjust!AP19+VLOOKUP(CONCATENATE("T",$B19,"G",AP$1),Lookup2,2,FALSE)/2)),"")</f>
        <v/>
      </c>
      <c r="AQ19" s="224" t="str">
        <f>IFERROR(IF(AQ$1=Reset,$A19,IFERROR(AP19+Adjust!AQ19+VLOOKUP(CONCATENATE("T",$B19,"G",AQ$1),Lookup1,2,FALSE)/2,AP19+Adjust!AQ19+VLOOKUP(CONCATENATE("T",$B19,"G",AQ$1),Lookup2,2,FALSE)/2)),"")</f>
        <v/>
      </c>
      <c r="AR19" s="224" t="str">
        <f>IFERROR(IF(AR$1=Reset,$A19,IFERROR(AQ19+Adjust!AR19+VLOOKUP(CONCATENATE("T",$B19,"G",AR$1),Lookup1,2,FALSE)/2,AQ19+Adjust!AR19+VLOOKUP(CONCATENATE("T",$B19,"G",AR$1),Lookup2,2,FALSE)/2)),"")</f>
        <v/>
      </c>
      <c r="AS19" s="224" t="str">
        <f>IFERROR(IF(AS$1=Reset,$A19,IFERROR(AR19+Adjust!AS19+VLOOKUP(CONCATENATE("T",$B19,"G",AS$1),Lookup1,2,FALSE)/2,AR19+Adjust!AS19+VLOOKUP(CONCATENATE("T",$B19,"G",AS$1),Lookup2,2,FALSE)/2)),"")</f>
        <v/>
      </c>
      <c r="AT19" s="224" t="str">
        <f>IFERROR(IF(AT$1=Reset,$A19,IFERROR(AS19+Adjust!AT19+VLOOKUP(CONCATENATE("T",$B19,"G",AT$1),Lookup1,2,FALSE)/2,AS19+Adjust!AT19+VLOOKUP(CONCATENATE("T",$B19,"G",AT$1),Lookup2,2,FALSE)/2)),"")</f>
        <v/>
      </c>
      <c r="AU19" s="224" t="str">
        <f>IFERROR(IF(AU$1=Reset,$A19,IFERROR(AT19+Adjust!AU19+VLOOKUP(CONCATENATE("T",$B19,"G",AU$1),Lookup1,2,FALSE)/2,AT19+Adjust!AU19+VLOOKUP(CONCATENATE("T",$B19,"G",AU$1),Lookup2,2,FALSE)/2)),"")</f>
        <v/>
      </c>
      <c r="AV19" s="224" t="str">
        <f>IFERROR(IF(AV$1=Reset,$A19,IFERROR(AU19+Adjust!AV19+VLOOKUP(CONCATENATE("T",$B19,"G",AV$1),Lookup1,2,FALSE)/2,AU19+Adjust!AV19+VLOOKUP(CONCATENATE("T",$B19,"G",AV$1),Lookup2,2,FALSE)/2)),"")</f>
        <v/>
      </c>
      <c r="AW19" s="224" t="str">
        <f>IFERROR(IF(AW$1=Reset,$A19,IFERROR(AV19+Adjust!AW19+VLOOKUP(CONCATENATE("T",$B19,"G",AW$1),Lookup1,2,FALSE)/2,AV19+Adjust!AW19+VLOOKUP(CONCATENATE("T",$B19,"G",AW$1),Lookup2,2,FALSE)/2)),"")</f>
        <v/>
      </c>
      <c r="AX19" s="224" t="str">
        <f>IFERROR(IF(AX$1=Reset,$A19,IFERROR(AW19+Adjust!AX19+VLOOKUP(CONCATENATE("T",$B19,"G",AX$1),Lookup1,2,FALSE)/2,AW19+Adjust!AX19+VLOOKUP(CONCATENATE("T",$B19,"G",AX$1),Lookup2,2,FALSE)/2)),"")</f>
        <v/>
      </c>
      <c r="AY19" s="224" t="str">
        <f>IFERROR(IF(AY$1=Reset,$A19,IFERROR(AX19+Adjust!AY19+VLOOKUP(CONCATENATE("T",$B19,"G",AY$1),Lookup1,2,FALSE)/2,AX19+Adjust!AY19+VLOOKUP(CONCATENATE("T",$B19,"G",AY$1),Lookup2,2,FALSE)/2)),"")</f>
        <v/>
      </c>
      <c r="AZ19" s="307">
        <f t="shared" si="1"/>
        <v>34</v>
      </c>
      <c r="BA19" s="224">
        <f t="shared" si="0"/>
        <v>2314.6809909660005</v>
      </c>
    </row>
    <row r="20" spans="1:53" ht="20.100000000000001" hidden="1" customHeight="1" x14ac:dyDescent="0.25">
      <c r="A20" s="253" t="s">
        <v>139</v>
      </c>
      <c r="B20" s="20">
        <v>19</v>
      </c>
      <c r="C20" s="370" t="s">
        <v>139</v>
      </c>
      <c r="D20" s="225" t="s">
        <v>139</v>
      </c>
      <c r="E20" s="24" t="str">
        <f>IFERROR(IF(Reset=0,$A20,D20+Adjust!E20),"")</f>
        <v/>
      </c>
      <c r="F20" s="224" t="str">
        <f>IFERROR(IF(F$1=Reset,$A20,IFERROR(E20+Adjust!F20+VLOOKUP(CONCATENATE("T",$B20,"G",F$1),Lookup1,2,FALSE)/2,E20+Adjust!F20+VLOOKUP(CONCATENATE("T",$B20,"G",F$1),Lookup2,2,FALSE)/2)),"")</f>
        <v/>
      </c>
      <c r="G20" s="224" t="str">
        <f>IFERROR(IF(G$1=Reset,$A20,IFERROR(F20+Adjust!G20+VLOOKUP(CONCATENATE("T",$B20,"G",G$1),Lookup1,2,FALSE)/2,F20+Adjust!G20+VLOOKUP(CONCATENATE("T",$B20,"G",G$1),Lookup2,2,FALSE)/2)),"")</f>
        <v/>
      </c>
      <c r="H20" s="224" t="str">
        <f>IFERROR(IF(H$1=Reset,$A20,IFERROR(G20+Adjust!H20+VLOOKUP(CONCATENATE("T",$B20,"G",H$1),Lookup1,2,FALSE)/2,G20+Adjust!H20+VLOOKUP(CONCATENATE("T",$B20,"G",H$1),Lookup2,2,FALSE)/2)),"")</f>
        <v/>
      </c>
      <c r="I20" s="224" t="str">
        <f>IFERROR(IF(I$1=Reset,$A20,IFERROR(H20+Adjust!I20+VLOOKUP(CONCATENATE("T",$B20,"G",I$1),Lookup1,2,FALSE)/2,H20+Adjust!I20+VLOOKUP(CONCATENATE("T",$B20,"G",I$1),Lookup2,2,FALSE)/2)),"")</f>
        <v/>
      </c>
      <c r="J20" s="224" t="str">
        <f>IFERROR(IF(J$1=Reset,$A20,IFERROR(I20+Adjust!J20+VLOOKUP(CONCATENATE("T",$B20,"G",J$1),Lookup1,2,FALSE)/2,I20+Adjust!J20+VLOOKUP(CONCATENATE("T",$B20,"G",J$1),Lookup2,2,FALSE)/2)),"")</f>
        <v/>
      </c>
      <c r="K20" s="224" t="str">
        <f>IFERROR(IF(K$1=Reset,$A20,IFERROR(J20+Adjust!K20+VLOOKUP(CONCATENATE("T",$B20,"G",K$1),Lookup1,2,FALSE)/2,J20+Adjust!K20+VLOOKUP(CONCATENATE("T",$B20,"G",K$1),Lookup2,2,FALSE)/2)),"")</f>
        <v/>
      </c>
      <c r="L20" s="224" t="str">
        <f>IFERROR(IF(L$1=Reset,$A20,IFERROR(K20+Adjust!L20+VLOOKUP(CONCATENATE("T",$B20,"G",L$1),Lookup1,2,FALSE)/2,K20+Adjust!L20+VLOOKUP(CONCATENATE("T",$B20,"G",L$1),Lookup2,2,FALSE)/2)),"")</f>
        <v/>
      </c>
      <c r="M20" s="224" t="str">
        <f>IFERROR(IF(M$1=Reset,$A20,IFERROR(L20+Adjust!M20+VLOOKUP(CONCATENATE("T",$B20,"G",M$1),Lookup1,2,FALSE)/2,L20+Adjust!M20+VLOOKUP(CONCATENATE("T",$B20,"G",M$1),Lookup2,2,FALSE)/2)),"")</f>
        <v/>
      </c>
      <c r="N20" s="224" t="str">
        <f>IFERROR(IF(N$1=Reset,$A20,IFERROR(M20+Adjust!N20+VLOOKUP(CONCATENATE("T",$B20,"G",N$1),Lookup1,2,FALSE)/2,M20+Adjust!N20+VLOOKUP(CONCATENATE("T",$B20,"G",N$1),Lookup2,2,FALSE)/2)),"")</f>
        <v/>
      </c>
      <c r="O20" s="224" t="str">
        <f>IFERROR(IF(O$1=Reset,$A20,IFERROR(N20+Adjust!O20+VLOOKUP(CONCATENATE("T",$B20,"G",O$1),Lookup1,2,FALSE)/2,N20+Adjust!O20+VLOOKUP(CONCATENATE("T",$B20,"G",O$1),Lookup2,2,FALSE)/2)),"")</f>
        <v/>
      </c>
      <c r="P20" s="224" t="str">
        <f>IFERROR(IF(P$1=Reset,$A20,IFERROR(O20+Adjust!P20+VLOOKUP(CONCATENATE("T",$B20,"G",P$1),Lookup1,2,FALSE)/2,O20+Adjust!P20+VLOOKUP(CONCATENATE("T",$B20,"G",P$1),Lookup2,2,FALSE)/2)),"")</f>
        <v/>
      </c>
      <c r="Q20" s="224" t="str">
        <f>IFERROR(IF(Q$1=Reset,$A20,IFERROR(P20+Adjust!Q20+VLOOKUP(CONCATENATE("T",$B20,"G",Q$1),Lookup1,2,FALSE)/2,P20+Adjust!Q20+VLOOKUP(CONCATENATE("T",$B20,"G",Q$1),Lookup2,2,FALSE)/2)),"")</f>
        <v/>
      </c>
      <c r="R20" s="224" t="str">
        <f>IFERROR(IF(R$1=Reset,$A20,IFERROR(Q20+Adjust!R20+VLOOKUP(CONCATENATE("T",$B20,"G",R$1),Lookup1,2,FALSE)/2,Q20+Adjust!R20+VLOOKUP(CONCATENATE("T",$B20,"G",R$1),Lookup2,2,FALSE)/2)),"")</f>
        <v/>
      </c>
      <c r="S20" s="224" t="str">
        <f>IFERROR(IF(S$1=Reset,$A20,IFERROR(R20+Adjust!S20+VLOOKUP(CONCATENATE("T",$B20,"G",S$1),Lookup1,2,FALSE)/2,R20+Adjust!S20+VLOOKUP(CONCATENATE("T",$B20,"G",S$1),Lookup2,2,FALSE)/2)),"")</f>
        <v/>
      </c>
      <c r="T20" s="224" t="str">
        <f>IFERROR(IF(T$1=Reset,$A20,IFERROR(S20+Adjust!T20+VLOOKUP(CONCATENATE("T",$B20,"G",T$1),Lookup1,2,FALSE)/2,S20+Adjust!T20+VLOOKUP(CONCATENATE("T",$B20,"G",T$1),Lookup2,2,FALSE)/2)),"")</f>
        <v/>
      </c>
      <c r="U20" s="224" t="str">
        <f>IFERROR(IF(U$1=Reset,$A20,IFERROR(T20+Adjust!U20+VLOOKUP(CONCATENATE("T",$B20,"G",U$1),Lookup1,2,FALSE)/2,T20+Adjust!U20+VLOOKUP(CONCATENATE("T",$B20,"G",U$1),Lookup2,2,FALSE)/2)),"")</f>
        <v/>
      </c>
      <c r="V20" s="224" t="str">
        <f>IFERROR(IF(V$1=Reset,$A20,IFERROR(U20+Adjust!V20+VLOOKUP(CONCATENATE("T",$B20,"G",V$1),Lookup1,2,FALSE)/2,U20+Adjust!V20+VLOOKUP(CONCATENATE("T",$B20,"G",V$1),Lookup2,2,FALSE)/2)),"")</f>
        <v/>
      </c>
      <c r="W20" s="224" t="str">
        <f>IFERROR(IF(W$1=Reset,$A20,IFERROR(V20+Adjust!W20+VLOOKUP(CONCATENATE("T",$B20,"G",W$1),Lookup1,2,FALSE)/2,V20+Adjust!W20+VLOOKUP(CONCATENATE("T",$B20,"G",W$1),Lookup2,2,FALSE)/2)),"")</f>
        <v/>
      </c>
      <c r="X20" s="224" t="str">
        <f>IFERROR(IF(X$1=Reset,$A20,IFERROR(W20+Adjust!X20+VLOOKUP(CONCATENATE("T",$B20,"G",X$1),Lookup1,2,FALSE)/2,W20+Adjust!X20+VLOOKUP(CONCATENATE("T",$B20,"G",X$1),Lookup2,2,FALSE)/2)),"")</f>
        <v/>
      </c>
      <c r="Y20" s="224" t="str">
        <f>IFERROR(IF(Y$1=Reset,$A20,IFERROR(X20+Adjust!Y20+VLOOKUP(CONCATENATE("T",$B20,"G",Y$1),Lookup1,2,FALSE)/2,X20+Adjust!Y20+VLOOKUP(CONCATENATE("T",$B20,"G",Y$1),Lookup2,2,FALSE)/2)),"")</f>
        <v/>
      </c>
      <c r="Z20" s="224" t="str">
        <f>IFERROR(IF(Z$1=Reset,$A20,IFERROR(Y20+Adjust!Z20+VLOOKUP(CONCATENATE("T",$B20,"G",Z$1),Lookup1,2,FALSE)/2,Y20+Adjust!Z20+VLOOKUP(CONCATENATE("T",$B20,"G",Z$1),Lookup2,2,FALSE)/2)),"")</f>
        <v/>
      </c>
      <c r="AA20" s="224" t="str">
        <f>IFERROR(IF(AA$1=Reset,$A20,IFERROR(Z20+Adjust!AA20+VLOOKUP(CONCATENATE("T",$B20,"G",AA$1),Lookup1,2,FALSE)/2,Z20+Adjust!AA20+VLOOKUP(CONCATENATE("T",$B20,"G",AA$1),Lookup2,2,FALSE)/2)),"")</f>
        <v/>
      </c>
      <c r="AB20" s="224" t="str">
        <f>IFERROR(IF(AB$1=Reset,$A20,IFERROR(AA20+Adjust!AB20+VLOOKUP(CONCATENATE("T",$B20,"G",AB$1),Lookup1,2,FALSE)/2,AA20+Adjust!AB20+VLOOKUP(CONCATENATE("T",$B20,"G",AB$1),Lookup2,2,FALSE)/2)),"")</f>
        <v/>
      </c>
      <c r="AC20" s="224" t="str">
        <f>IFERROR(IF(AC$1=Reset,$A20,IFERROR(AB20+Adjust!AC20+VLOOKUP(CONCATENATE("T",$B20,"G",AC$1),Lookup1,2,FALSE)/2,AB20+Adjust!AC20+VLOOKUP(CONCATENATE("T",$B20,"G",AC$1),Lookup2,2,FALSE)/2)),"")</f>
        <v/>
      </c>
      <c r="AD20" s="224" t="str">
        <f>IFERROR(IF(AD$1=Reset,$A20,IFERROR(AC20+Adjust!AD20+VLOOKUP(CONCATENATE("T",$B20,"G",AD$1),Lookup1,2,FALSE)/2,AC20+Adjust!AD20+VLOOKUP(CONCATENATE("T",$B20,"G",AD$1),Lookup2,2,FALSE)/2)),"")</f>
        <v/>
      </c>
      <c r="AE20" s="224" t="str">
        <f>IFERROR(IF(AE$1=Reset,$A20,IFERROR(AD20+Adjust!AE20+VLOOKUP(CONCATENATE("T",$B20,"G",AE$1),Lookup1,2,FALSE)/2,AD20+Adjust!AE20+VLOOKUP(CONCATENATE("T",$B20,"G",AE$1),Lookup2,2,FALSE)/2)),"")</f>
        <v/>
      </c>
      <c r="AF20" s="224" t="str">
        <f>IFERROR(IF(AF$1=Reset,$A20,IFERROR(AE20+Adjust!AF20+VLOOKUP(CONCATENATE("T",$B20,"G",AF$1),Lookup1,2,FALSE)/2,AE20+Adjust!AF20+VLOOKUP(CONCATENATE("T",$B20,"G",AF$1),Lookup2,2,FALSE)/2)),"")</f>
        <v/>
      </c>
      <c r="AG20" s="224" t="str">
        <f>IFERROR(IF(AG$1=Reset,$A20,IFERROR(AF20+Adjust!AG20+VLOOKUP(CONCATENATE("T",$B20,"G",AG$1),Lookup1,2,FALSE)/2,AF20+Adjust!AG20+VLOOKUP(CONCATENATE("T",$B20,"G",AG$1),Lookup2,2,FALSE)/2)),"")</f>
        <v/>
      </c>
      <c r="AH20" s="224" t="str">
        <f>IFERROR(IF(AH$1=Reset,$A20,IFERROR(AG20+Adjust!AH20+VLOOKUP(CONCATENATE("T",$B20,"G",AH$1),Lookup1,2,FALSE)/2,AG20+Adjust!AH20+VLOOKUP(CONCATENATE("T",$B20,"G",AH$1),Lookup2,2,FALSE)/2)),"")</f>
        <v/>
      </c>
      <c r="AI20" s="224" t="str">
        <f>IFERROR(IF(AI$1=Reset,$A20,IFERROR(AH20+Adjust!AI20+VLOOKUP(CONCATENATE("T",$B20,"G",AI$1),Lookup1,2,FALSE)/2,AH20+Adjust!AI20+VLOOKUP(CONCATENATE("T",$B20,"G",AI$1),Lookup2,2,FALSE)/2)),"")</f>
        <v/>
      </c>
      <c r="AJ20" s="224" t="str">
        <f>IFERROR(IF(AJ$1=Reset,$A20,IFERROR(AI20+Adjust!AJ20+VLOOKUP(CONCATENATE("T",$B20,"G",AJ$1),Lookup1,2,FALSE)/2,AI20+Adjust!AJ20+VLOOKUP(CONCATENATE("T",$B20,"G",AJ$1),Lookup2,2,FALSE)/2)),"")</f>
        <v/>
      </c>
      <c r="AK20" s="224" t="str">
        <f>IFERROR(IF(AK$1=Reset,$A20,IFERROR(AJ20+Adjust!AK20+VLOOKUP(CONCATENATE("T",$B20,"G",AK$1),Lookup1,2,FALSE)/2,AJ20+Adjust!AK20+VLOOKUP(CONCATENATE("T",$B20,"G",AK$1),Lookup2,2,FALSE)/2)),"")</f>
        <v/>
      </c>
      <c r="AL20" s="224" t="str">
        <f>IFERROR(IF(AL$1=Reset,$A20,IFERROR(AK20+Adjust!AL20+VLOOKUP(CONCATENATE("T",$B20,"G",AL$1),Lookup1,2,FALSE)/2,AK20+Adjust!AL20+VLOOKUP(CONCATENATE("T",$B20,"G",AL$1),Lookup2,2,FALSE)/2)),"")</f>
        <v/>
      </c>
      <c r="AM20" s="224" t="str">
        <f>IFERROR(IF(AM$1=Reset,$A20,IFERROR(AL20+Adjust!AM20+VLOOKUP(CONCATENATE("T",$B20,"G",AM$1),Lookup1,2,FALSE)/2,AL20+Adjust!AM20+VLOOKUP(CONCATENATE("T",$B20,"G",AM$1),Lookup2,2,FALSE)/2)),"")</f>
        <v/>
      </c>
      <c r="AN20" s="224" t="str">
        <f>IFERROR(IF(AN$1=Reset,$A20,IFERROR(AM20+Adjust!AN20+VLOOKUP(CONCATENATE("T",$B20,"G",AN$1),Lookup1,2,FALSE)/2,AM20+Adjust!AN20+VLOOKUP(CONCATENATE("T",$B20,"G",AN$1),Lookup2,2,FALSE)/2)),"")</f>
        <v/>
      </c>
      <c r="AO20" s="224" t="str">
        <f>IFERROR(IF(AO$1=Reset,$A20,IFERROR(AN20+Adjust!AO20+VLOOKUP(CONCATENATE("T",$B20,"G",AO$1),Lookup1,2,FALSE)/2,AN20+Adjust!AO20+VLOOKUP(CONCATENATE("T",$B20,"G",AO$1),Lookup2,2,FALSE)/2)),"")</f>
        <v/>
      </c>
      <c r="AP20" s="224" t="str">
        <f>IFERROR(IF(AP$1=Reset,$A20,IFERROR(AO20+Adjust!AP20+VLOOKUP(CONCATENATE("T",$B20,"G",AP$1),Lookup1,2,FALSE)/2,AO20+Adjust!AP20+VLOOKUP(CONCATENATE("T",$B20,"G",AP$1),Lookup2,2,FALSE)/2)),"")</f>
        <v/>
      </c>
      <c r="AQ20" s="224" t="str">
        <f>IFERROR(IF(AQ$1=Reset,$A20,IFERROR(AP20+Adjust!AQ20+VLOOKUP(CONCATENATE("T",$B20,"G",AQ$1),Lookup1,2,FALSE)/2,AP20+Adjust!AQ20+VLOOKUP(CONCATENATE("T",$B20,"G",AQ$1),Lookup2,2,FALSE)/2)),"")</f>
        <v/>
      </c>
      <c r="AR20" s="224" t="str">
        <f>IFERROR(IF(AR$1=Reset,$A20,IFERROR(AQ20+Adjust!AR20+VLOOKUP(CONCATENATE("T",$B20,"G",AR$1),Lookup1,2,FALSE)/2,AQ20+Adjust!AR20+VLOOKUP(CONCATENATE("T",$B20,"G",AR$1),Lookup2,2,FALSE)/2)),"")</f>
        <v/>
      </c>
      <c r="AS20" s="224" t="str">
        <f>IFERROR(IF(AS$1=Reset,$A20,IFERROR(AR20+Adjust!AS20+VLOOKUP(CONCATENATE("T",$B20,"G",AS$1),Lookup1,2,FALSE)/2,AR20+Adjust!AS20+VLOOKUP(CONCATENATE("T",$B20,"G",AS$1),Lookup2,2,FALSE)/2)),"")</f>
        <v/>
      </c>
      <c r="AT20" s="224" t="str">
        <f>IFERROR(IF(AT$1=Reset,$A20,IFERROR(AS20+Adjust!AT20+VLOOKUP(CONCATENATE("T",$B20,"G",AT$1),Lookup1,2,FALSE)/2,AS20+Adjust!AT20+VLOOKUP(CONCATENATE("T",$B20,"G",AT$1),Lookup2,2,FALSE)/2)),"")</f>
        <v/>
      </c>
      <c r="AU20" s="224" t="str">
        <f>IFERROR(IF(AU$1=Reset,$A20,IFERROR(AT20+Adjust!AU20+VLOOKUP(CONCATENATE("T",$B20,"G",AU$1),Lookup1,2,FALSE)/2,AT20+Adjust!AU20+VLOOKUP(CONCATENATE("T",$B20,"G",AU$1),Lookup2,2,FALSE)/2)),"")</f>
        <v/>
      </c>
      <c r="AV20" s="224" t="str">
        <f>IFERROR(IF(AV$1=Reset,$A20,IFERROR(AU20+Adjust!AV20+VLOOKUP(CONCATENATE("T",$B20,"G",AV$1),Lookup1,2,FALSE)/2,AU20+Adjust!AV20+VLOOKUP(CONCATENATE("T",$B20,"G",AV$1),Lookup2,2,FALSE)/2)),"")</f>
        <v/>
      </c>
      <c r="AW20" s="224" t="str">
        <f>IFERROR(IF(AW$1=Reset,$A20,IFERROR(AV20+Adjust!AW20+VLOOKUP(CONCATENATE("T",$B20,"G",AW$1),Lookup1,2,FALSE)/2,AV20+Adjust!AW20+VLOOKUP(CONCATENATE("T",$B20,"G",AW$1),Lookup2,2,FALSE)/2)),"")</f>
        <v/>
      </c>
      <c r="AX20" s="224" t="str">
        <f>IFERROR(IF(AX$1=Reset,$A20,IFERROR(AW20+Adjust!AX20+VLOOKUP(CONCATENATE("T",$B20,"G",AX$1),Lookup1,2,FALSE)/2,AW20+Adjust!AX20+VLOOKUP(CONCATENATE("T",$B20,"G",AX$1),Lookup2,2,FALSE)/2)),"")</f>
        <v/>
      </c>
      <c r="AY20" s="224" t="str">
        <f>IFERROR(IF(AY$1=Reset,$A20,IFERROR(AX20+Adjust!AY20+VLOOKUP(CONCATENATE("T",$B20,"G",AY$1),Lookup1,2,FALSE)/2,AX20+Adjust!AY20+VLOOKUP(CONCATENATE("T",$B20,"G",AY$1),Lookup2,2,FALSE)/2)),"")</f>
        <v/>
      </c>
      <c r="AZ20" s="307">
        <f t="shared" si="1"/>
        <v>0</v>
      </c>
      <c r="BA20" s="224" t="str">
        <f t="shared" si="0"/>
        <v/>
      </c>
    </row>
    <row r="21" spans="1:53" ht="20.100000000000001" hidden="1" customHeight="1" x14ac:dyDescent="0.25">
      <c r="A21" s="253" t="s">
        <v>139</v>
      </c>
      <c r="B21" s="20">
        <v>20</v>
      </c>
      <c r="C21" s="370" t="s">
        <v>139</v>
      </c>
      <c r="D21" s="225" t="s">
        <v>139</v>
      </c>
      <c r="E21" s="24" t="str">
        <f>IFERROR(IF(Reset=0,$A21,D21+Adjust!E21),"")</f>
        <v/>
      </c>
      <c r="F21" s="224" t="str">
        <f>IFERROR(IF(F$1=Reset,$A21,IFERROR(E21+Adjust!F21+VLOOKUP(CONCATENATE("T",$B21,"G",F$1),Lookup1,2,FALSE)/2,E21+Adjust!F21+VLOOKUP(CONCATENATE("T",$B21,"G",F$1),Lookup2,2,FALSE)/2)),"")</f>
        <v/>
      </c>
      <c r="G21" s="224" t="str">
        <f>IFERROR(IF(G$1=Reset,$A21,IFERROR(F21+Adjust!G21+VLOOKUP(CONCATENATE("T",$B21,"G",G$1),Lookup1,2,FALSE)/2,F21+Adjust!G21+VLOOKUP(CONCATENATE("T",$B21,"G",G$1),Lookup2,2,FALSE)/2)),"")</f>
        <v/>
      </c>
      <c r="H21" s="224" t="str">
        <f>IFERROR(IF(H$1=Reset,$A21,IFERROR(G21+Adjust!H21+VLOOKUP(CONCATENATE("T",$B21,"G",H$1),Lookup1,2,FALSE)/2,G21+Adjust!H21+VLOOKUP(CONCATENATE("T",$B21,"G",H$1),Lookup2,2,FALSE)/2)),"")</f>
        <v/>
      </c>
      <c r="I21" s="224" t="str">
        <f>IFERROR(IF(I$1=Reset,$A21,IFERROR(H21+Adjust!I21+VLOOKUP(CONCATENATE("T",$B21,"G",I$1),Lookup1,2,FALSE)/2,H21+Adjust!I21+VLOOKUP(CONCATENATE("T",$B21,"G",I$1),Lookup2,2,FALSE)/2)),"")</f>
        <v/>
      </c>
      <c r="J21" s="224" t="str">
        <f>IFERROR(IF(J$1=Reset,$A21,IFERROR(I21+Adjust!J21+VLOOKUP(CONCATENATE("T",$B21,"G",J$1),Lookup1,2,FALSE)/2,I21+Adjust!J21+VLOOKUP(CONCATENATE("T",$B21,"G",J$1),Lookup2,2,FALSE)/2)),"")</f>
        <v/>
      </c>
      <c r="K21" s="224" t="str">
        <f>IFERROR(IF(K$1=Reset,$A21,IFERROR(J21+Adjust!K21+VLOOKUP(CONCATENATE("T",$B21,"G",K$1),Lookup1,2,FALSE)/2,J21+Adjust!K21+VLOOKUP(CONCATENATE("T",$B21,"G",K$1),Lookup2,2,FALSE)/2)),"")</f>
        <v/>
      </c>
      <c r="L21" s="224" t="str">
        <f>IFERROR(IF(L$1=Reset,$A21,IFERROR(K21+Adjust!L21+VLOOKUP(CONCATENATE("T",$B21,"G",L$1),Lookup1,2,FALSE)/2,K21+Adjust!L21+VLOOKUP(CONCATENATE("T",$B21,"G",L$1),Lookup2,2,FALSE)/2)),"")</f>
        <v/>
      </c>
      <c r="M21" s="224" t="str">
        <f>IFERROR(IF(M$1=Reset,$A21,IFERROR(L21+Adjust!M21+VLOOKUP(CONCATENATE("T",$B21,"G",M$1),Lookup1,2,FALSE)/2,L21+Adjust!M21+VLOOKUP(CONCATENATE("T",$B21,"G",M$1),Lookup2,2,FALSE)/2)),"")</f>
        <v/>
      </c>
      <c r="N21" s="224" t="str">
        <f>IFERROR(IF(N$1=Reset,$A21,IFERROR(M21+Adjust!N21+VLOOKUP(CONCATENATE("T",$B21,"G",N$1),Lookup1,2,FALSE)/2,M21+Adjust!N21+VLOOKUP(CONCATENATE("T",$B21,"G",N$1),Lookup2,2,FALSE)/2)),"")</f>
        <v/>
      </c>
      <c r="O21" s="224" t="str">
        <f>IFERROR(IF(O$1=Reset,$A21,IFERROR(N21+Adjust!O21+VLOOKUP(CONCATENATE("T",$B21,"G",O$1),Lookup1,2,FALSE)/2,N21+Adjust!O21+VLOOKUP(CONCATENATE("T",$B21,"G",O$1),Lookup2,2,FALSE)/2)),"")</f>
        <v/>
      </c>
      <c r="P21" s="224" t="str">
        <f>IFERROR(IF(P$1=Reset,$A21,IFERROR(O21+Adjust!P21+VLOOKUP(CONCATENATE("T",$B21,"G",P$1),Lookup1,2,FALSE)/2,O21+Adjust!P21+VLOOKUP(CONCATENATE("T",$B21,"G",P$1),Lookup2,2,FALSE)/2)),"")</f>
        <v/>
      </c>
      <c r="Q21" s="224" t="str">
        <f>IFERROR(IF(Q$1=Reset,$A21,IFERROR(P21+Adjust!Q21+VLOOKUP(CONCATENATE("T",$B21,"G",Q$1),Lookup1,2,FALSE)/2,P21+Adjust!Q21+VLOOKUP(CONCATENATE("T",$B21,"G",Q$1),Lookup2,2,FALSE)/2)),"")</f>
        <v/>
      </c>
      <c r="R21" s="224" t="str">
        <f>IFERROR(IF(R$1=Reset,$A21,IFERROR(Q21+Adjust!R21+VLOOKUP(CONCATENATE("T",$B21,"G",R$1),Lookup1,2,FALSE)/2,Q21+Adjust!R21+VLOOKUP(CONCATENATE("T",$B21,"G",R$1),Lookup2,2,FALSE)/2)),"")</f>
        <v/>
      </c>
      <c r="S21" s="224" t="str">
        <f>IFERROR(IF(S$1=Reset,$A21,IFERROR(R21+Adjust!S21+VLOOKUP(CONCATENATE("T",$B21,"G",S$1),Lookup1,2,FALSE)/2,R21+Adjust!S21+VLOOKUP(CONCATENATE("T",$B21,"G",S$1),Lookup2,2,FALSE)/2)),"")</f>
        <v/>
      </c>
      <c r="T21" s="224" t="str">
        <f>IFERROR(IF(T$1=Reset,$A21,IFERROR(S21+Adjust!T21+VLOOKUP(CONCATENATE("T",$B21,"G",T$1),Lookup1,2,FALSE)/2,S21+Adjust!T21+VLOOKUP(CONCATENATE("T",$B21,"G",T$1),Lookup2,2,FALSE)/2)),"")</f>
        <v/>
      </c>
      <c r="U21" s="224" t="str">
        <f>IFERROR(IF(U$1=Reset,$A21,IFERROR(T21+Adjust!U21+VLOOKUP(CONCATENATE("T",$B21,"G",U$1),Lookup1,2,FALSE)/2,T21+Adjust!U21+VLOOKUP(CONCATENATE("T",$B21,"G",U$1),Lookup2,2,FALSE)/2)),"")</f>
        <v/>
      </c>
      <c r="V21" s="224" t="str">
        <f>IFERROR(IF(V$1=Reset,$A21,IFERROR(U21+Adjust!V21+VLOOKUP(CONCATENATE("T",$B21,"G",V$1),Lookup1,2,FALSE)/2,U21+Adjust!V21+VLOOKUP(CONCATENATE("T",$B21,"G",V$1),Lookup2,2,FALSE)/2)),"")</f>
        <v/>
      </c>
      <c r="W21" s="224" t="str">
        <f>IFERROR(IF(W$1=Reset,$A21,IFERROR(V21+Adjust!W21+VLOOKUP(CONCATENATE("T",$B21,"G",W$1),Lookup1,2,FALSE)/2,V21+Adjust!W21+VLOOKUP(CONCATENATE("T",$B21,"G",W$1),Lookup2,2,FALSE)/2)),"")</f>
        <v/>
      </c>
      <c r="X21" s="224" t="str">
        <f>IFERROR(IF(X$1=Reset,$A21,IFERROR(W21+Adjust!X21+VLOOKUP(CONCATENATE("T",$B21,"G",X$1),Lookup1,2,FALSE)/2,W21+Adjust!X21+VLOOKUP(CONCATENATE("T",$B21,"G",X$1),Lookup2,2,FALSE)/2)),"")</f>
        <v/>
      </c>
      <c r="Y21" s="224" t="str">
        <f>IFERROR(IF(Y$1=Reset,$A21,IFERROR(X21+Adjust!Y21+VLOOKUP(CONCATENATE("T",$B21,"G",Y$1),Lookup1,2,FALSE)/2,X21+Adjust!Y21+VLOOKUP(CONCATENATE("T",$B21,"G",Y$1),Lookup2,2,FALSE)/2)),"")</f>
        <v/>
      </c>
      <c r="Z21" s="224" t="str">
        <f>IFERROR(IF(Z$1=Reset,$A21,IFERROR(Y21+Adjust!Z21+VLOOKUP(CONCATENATE("T",$B21,"G",Z$1),Lookup1,2,FALSE)/2,Y21+Adjust!Z21+VLOOKUP(CONCATENATE("T",$B21,"G",Z$1),Lookup2,2,FALSE)/2)),"")</f>
        <v/>
      </c>
      <c r="AA21" s="224" t="str">
        <f>IFERROR(IF(AA$1=Reset,$A21,IFERROR(Z21+Adjust!AA21+VLOOKUP(CONCATENATE("T",$B21,"G",AA$1),Lookup1,2,FALSE)/2,Z21+Adjust!AA21+VLOOKUP(CONCATENATE("T",$B21,"G",AA$1),Lookup2,2,FALSE)/2)),"")</f>
        <v/>
      </c>
      <c r="AB21" s="224" t="str">
        <f>IFERROR(IF(AB$1=Reset,$A21,IFERROR(AA21+Adjust!AB21+VLOOKUP(CONCATENATE("T",$B21,"G",AB$1),Lookup1,2,FALSE)/2,AA21+Adjust!AB21+VLOOKUP(CONCATENATE("T",$B21,"G",AB$1),Lookup2,2,FALSE)/2)),"")</f>
        <v/>
      </c>
      <c r="AC21" s="224" t="str">
        <f>IFERROR(IF(AC$1=Reset,$A21,IFERROR(AB21+Adjust!AC21+VLOOKUP(CONCATENATE("T",$B21,"G",AC$1),Lookup1,2,FALSE)/2,AB21+Adjust!AC21+VLOOKUP(CONCATENATE("T",$B21,"G",AC$1),Lookup2,2,FALSE)/2)),"")</f>
        <v/>
      </c>
      <c r="AD21" s="224" t="str">
        <f>IFERROR(IF(AD$1=Reset,$A21,IFERROR(AC21+Adjust!AD21+VLOOKUP(CONCATENATE("T",$B21,"G",AD$1),Lookup1,2,FALSE)/2,AC21+Adjust!AD21+VLOOKUP(CONCATENATE("T",$B21,"G",AD$1),Lookup2,2,FALSE)/2)),"")</f>
        <v/>
      </c>
      <c r="AE21" s="224" t="str">
        <f>IFERROR(IF(AE$1=Reset,$A21,IFERROR(AD21+Adjust!AE21+VLOOKUP(CONCATENATE("T",$B21,"G",AE$1),Lookup1,2,FALSE)/2,AD21+Adjust!AE21+VLOOKUP(CONCATENATE("T",$B21,"G",AE$1),Lookup2,2,FALSE)/2)),"")</f>
        <v/>
      </c>
      <c r="AF21" s="224" t="str">
        <f>IFERROR(IF(AF$1=Reset,$A21,IFERROR(AE21+Adjust!AF21+VLOOKUP(CONCATENATE("T",$B21,"G",AF$1),Lookup1,2,FALSE)/2,AE21+Adjust!AF21+VLOOKUP(CONCATENATE("T",$B21,"G",AF$1),Lookup2,2,FALSE)/2)),"")</f>
        <v/>
      </c>
      <c r="AG21" s="224" t="str">
        <f>IFERROR(IF(AG$1=Reset,$A21,IFERROR(AF21+Adjust!AG21+VLOOKUP(CONCATENATE("T",$B21,"G",AG$1),Lookup1,2,FALSE)/2,AF21+Adjust!AG21+VLOOKUP(CONCATENATE("T",$B21,"G",AG$1),Lookup2,2,FALSE)/2)),"")</f>
        <v/>
      </c>
      <c r="AH21" s="224" t="str">
        <f>IFERROR(IF(AH$1=Reset,$A21,IFERROR(AG21+Adjust!AH21+VLOOKUP(CONCATENATE("T",$B21,"G",AH$1),Lookup1,2,FALSE)/2,AG21+Adjust!AH21+VLOOKUP(CONCATENATE("T",$B21,"G",AH$1),Lookup2,2,FALSE)/2)),"")</f>
        <v/>
      </c>
      <c r="AI21" s="224" t="str">
        <f>IFERROR(IF(AI$1=Reset,$A21,IFERROR(AH21+Adjust!AI21+VLOOKUP(CONCATENATE("T",$B21,"G",AI$1),Lookup1,2,FALSE)/2,AH21+Adjust!AI21+VLOOKUP(CONCATENATE("T",$B21,"G",AI$1),Lookup2,2,FALSE)/2)),"")</f>
        <v/>
      </c>
      <c r="AJ21" s="224" t="str">
        <f>IFERROR(IF(AJ$1=Reset,$A21,IFERROR(AI21+Adjust!AJ21+VLOOKUP(CONCATENATE("T",$B21,"G",AJ$1),Lookup1,2,FALSE)/2,AI21+Adjust!AJ21+VLOOKUP(CONCATENATE("T",$B21,"G",AJ$1),Lookup2,2,FALSE)/2)),"")</f>
        <v/>
      </c>
      <c r="AK21" s="224" t="str">
        <f>IFERROR(IF(AK$1=Reset,$A21,IFERROR(AJ21+Adjust!AK21+VLOOKUP(CONCATENATE("T",$B21,"G",AK$1),Lookup1,2,FALSE)/2,AJ21+Adjust!AK21+VLOOKUP(CONCATENATE("T",$B21,"G",AK$1),Lookup2,2,FALSE)/2)),"")</f>
        <v/>
      </c>
      <c r="AL21" s="224" t="str">
        <f>IFERROR(IF(AL$1=Reset,$A21,IFERROR(AK21+Adjust!AL21+VLOOKUP(CONCATENATE("T",$B21,"G",AL$1),Lookup1,2,FALSE)/2,AK21+Adjust!AL21+VLOOKUP(CONCATENATE("T",$B21,"G",AL$1),Lookup2,2,FALSE)/2)),"")</f>
        <v/>
      </c>
      <c r="AM21" s="224" t="str">
        <f>IFERROR(IF(AM$1=Reset,$A21,IFERROR(AL21+Adjust!AM21+VLOOKUP(CONCATENATE("T",$B21,"G",AM$1),Lookup1,2,FALSE)/2,AL21+Adjust!AM21+VLOOKUP(CONCATENATE("T",$B21,"G",AM$1),Lookup2,2,FALSE)/2)),"")</f>
        <v/>
      </c>
      <c r="AN21" s="224" t="str">
        <f>IFERROR(IF(AN$1=Reset,$A21,IFERROR(AM21+Adjust!AN21+VLOOKUP(CONCATENATE("T",$B21,"G",AN$1),Lookup1,2,FALSE)/2,AM21+Adjust!AN21+VLOOKUP(CONCATENATE("T",$B21,"G",AN$1),Lookup2,2,FALSE)/2)),"")</f>
        <v/>
      </c>
      <c r="AO21" s="224" t="str">
        <f>IFERROR(IF(AO$1=Reset,$A21,IFERROR(AN21+Adjust!AO21+VLOOKUP(CONCATENATE("T",$B21,"G",AO$1),Lookup1,2,FALSE)/2,AN21+Adjust!AO21+VLOOKUP(CONCATENATE("T",$B21,"G",AO$1),Lookup2,2,FALSE)/2)),"")</f>
        <v/>
      </c>
      <c r="AP21" s="224" t="str">
        <f>IFERROR(IF(AP$1=Reset,$A21,IFERROR(AO21+Adjust!AP21+VLOOKUP(CONCATENATE("T",$B21,"G",AP$1),Lookup1,2,FALSE)/2,AO21+Adjust!AP21+VLOOKUP(CONCATENATE("T",$B21,"G",AP$1),Lookup2,2,FALSE)/2)),"")</f>
        <v/>
      </c>
      <c r="AQ21" s="224" t="str">
        <f>IFERROR(IF(AQ$1=Reset,$A21,IFERROR(AP21+Adjust!AQ21+VLOOKUP(CONCATENATE("T",$B21,"G",AQ$1),Lookup1,2,FALSE)/2,AP21+Adjust!AQ21+VLOOKUP(CONCATENATE("T",$B21,"G",AQ$1),Lookup2,2,FALSE)/2)),"")</f>
        <v/>
      </c>
      <c r="AR21" s="224" t="str">
        <f>IFERROR(IF(AR$1=Reset,$A21,IFERROR(AQ21+Adjust!AR21+VLOOKUP(CONCATENATE("T",$B21,"G",AR$1),Lookup1,2,FALSE)/2,AQ21+Adjust!AR21+VLOOKUP(CONCATENATE("T",$B21,"G",AR$1),Lookup2,2,FALSE)/2)),"")</f>
        <v/>
      </c>
      <c r="AS21" s="224" t="str">
        <f>IFERROR(IF(AS$1=Reset,$A21,IFERROR(AR21+Adjust!AS21+VLOOKUP(CONCATENATE("T",$B21,"G",AS$1),Lookup1,2,FALSE)/2,AR21+Adjust!AS21+VLOOKUP(CONCATENATE("T",$B21,"G",AS$1),Lookup2,2,FALSE)/2)),"")</f>
        <v/>
      </c>
      <c r="AT21" s="224" t="str">
        <f>IFERROR(IF(AT$1=Reset,$A21,IFERROR(AS21+Adjust!AT21+VLOOKUP(CONCATENATE("T",$B21,"G",AT$1),Lookup1,2,FALSE)/2,AS21+Adjust!AT21+VLOOKUP(CONCATENATE("T",$B21,"G",AT$1),Lookup2,2,FALSE)/2)),"")</f>
        <v/>
      </c>
      <c r="AU21" s="224" t="str">
        <f>IFERROR(IF(AU$1=Reset,$A21,IFERROR(AT21+Adjust!AU21+VLOOKUP(CONCATENATE("T",$B21,"G",AU$1),Lookup1,2,FALSE)/2,AT21+Adjust!AU21+VLOOKUP(CONCATENATE("T",$B21,"G",AU$1),Lookup2,2,FALSE)/2)),"")</f>
        <v/>
      </c>
      <c r="AV21" s="224" t="str">
        <f>IFERROR(IF(AV$1=Reset,$A21,IFERROR(AU21+Adjust!AV21+VLOOKUP(CONCATENATE("T",$B21,"G",AV$1),Lookup1,2,FALSE)/2,AU21+Adjust!AV21+VLOOKUP(CONCATENATE("T",$B21,"G",AV$1),Lookup2,2,FALSE)/2)),"")</f>
        <v/>
      </c>
      <c r="AW21" s="224" t="str">
        <f>IFERROR(IF(AW$1=Reset,$A21,IFERROR(AV21+Adjust!AW21+VLOOKUP(CONCATENATE("T",$B21,"G",AW$1),Lookup1,2,FALSE)/2,AV21+Adjust!AW21+VLOOKUP(CONCATENATE("T",$B21,"G",AW$1),Lookup2,2,FALSE)/2)),"")</f>
        <v/>
      </c>
      <c r="AX21" s="224" t="str">
        <f>IFERROR(IF(AX$1=Reset,$A21,IFERROR(AW21+Adjust!AX21+VLOOKUP(CONCATENATE("T",$B21,"G",AX$1),Lookup1,2,FALSE)/2,AW21+Adjust!AX21+VLOOKUP(CONCATENATE("T",$B21,"G",AX$1),Lookup2,2,FALSE)/2)),"")</f>
        <v/>
      </c>
      <c r="AY21" s="224" t="str">
        <f>IFERROR(IF(AY$1=Reset,$A21,IFERROR(AX21+Adjust!AY21+VLOOKUP(CONCATENATE("T",$B21,"G",AY$1),Lookup1,2,FALSE)/2,AX21+Adjust!AY21+VLOOKUP(CONCATENATE("T",$B21,"G",AY$1),Lookup2,2,FALSE)/2)),"")</f>
        <v/>
      </c>
      <c r="AZ21" s="307">
        <f t="shared" si="1"/>
        <v>0</v>
      </c>
      <c r="BA21" s="224" t="str">
        <f t="shared" si="0"/>
        <v/>
      </c>
    </row>
    <row r="22" spans="1:53" ht="20.100000000000001" hidden="1" customHeight="1" x14ac:dyDescent="0.25">
      <c r="A22" s="253" t="s">
        <v>139</v>
      </c>
      <c r="B22" s="20">
        <v>21</v>
      </c>
      <c r="C22" s="370" t="s">
        <v>139</v>
      </c>
      <c r="D22" s="225" t="s">
        <v>139</v>
      </c>
      <c r="E22" s="24" t="str">
        <f>IFERROR(IF(Reset=0,$A22,D22+Adjust!E22),"")</f>
        <v/>
      </c>
      <c r="F22" s="224" t="str">
        <f>IFERROR(IF(F$1=Reset,$A22,IFERROR(E22+Adjust!F22+VLOOKUP(CONCATENATE("T",$B22,"G",F$1),Lookup1,2,FALSE)/2,E22+Adjust!F22+VLOOKUP(CONCATENATE("T",$B22,"G",F$1),Lookup2,2,FALSE)/2)),"")</f>
        <v/>
      </c>
      <c r="G22" s="224" t="str">
        <f>IFERROR(IF(G$1=Reset,$A22,IFERROR(F22+Adjust!G22+VLOOKUP(CONCATENATE("T",$B22,"G",G$1),Lookup1,2,FALSE)/2,F22+Adjust!G22+VLOOKUP(CONCATENATE("T",$B22,"G",G$1),Lookup2,2,FALSE)/2)),"")</f>
        <v/>
      </c>
      <c r="H22" s="224" t="str">
        <f>IFERROR(IF(H$1=Reset,$A22,IFERROR(G22+Adjust!H22+VLOOKUP(CONCATENATE("T",$B22,"G",H$1),Lookup1,2,FALSE)/2,G22+Adjust!H22+VLOOKUP(CONCATENATE("T",$B22,"G",H$1),Lookup2,2,FALSE)/2)),"")</f>
        <v/>
      </c>
      <c r="I22" s="224" t="str">
        <f>IFERROR(IF(I$1=Reset,$A22,IFERROR(H22+Adjust!I22+VLOOKUP(CONCATENATE("T",$B22,"G",I$1),Lookup1,2,FALSE)/2,H22+Adjust!I22+VLOOKUP(CONCATENATE("T",$B22,"G",I$1),Lookup2,2,FALSE)/2)),"")</f>
        <v/>
      </c>
      <c r="J22" s="224" t="str">
        <f>IFERROR(IF(J$1=Reset,$A22,IFERROR(I22+Adjust!J22+VLOOKUP(CONCATENATE("T",$B22,"G",J$1),Lookup1,2,FALSE)/2,I22+Adjust!J22+VLOOKUP(CONCATENATE("T",$B22,"G",J$1),Lookup2,2,FALSE)/2)),"")</f>
        <v/>
      </c>
      <c r="K22" s="224" t="str">
        <f>IFERROR(IF(K$1=Reset,$A22,IFERROR(J22+Adjust!K22+VLOOKUP(CONCATENATE("T",$B22,"G",K$1),Lookup1,2,FALSE)/2,J22+Adjust!K22+VLOOKUP(CONCATENATE("T",$B22,"G",K$1),Lookup2,2,FALSE)/2)),"")</f>
        <v/>
      </c>
      <c r="L22" s="224" t="str">
        <f>IFERROR(IF(L$1=Reset,$A22,IFERROR(K22+Adjust!L22+VLOOKUP(CONCATENATE("T",$B22,"G",L$1),Lookup1,2,FALSE)/2,K22+Adjust!L22+VLOOKUP(CONCATENATE("T",$B22,"G",L$1),Lookup2,2,FALSE)/2)),"")</f>
        <v/>
      </c>
      <c r="M22" s="224" t="str">
        <f>IFERROR(IF(M$1=Reset,$A22,IFERROR(L22+Adjust!M22+VLOOKUP(CONCATENATE("T",$B22,"G",M$1),Lookup1,2,FALSE)/2,L22+Adjust!M22+VLOOKUP(CONCATENATE("T",$B22,"G",M$1),Lookup2,2,FALSE)/2)),"")</f>
        <v/>
      </c>
      <c r="N22" s="224" t="str">
        <f>IFERROR(IF(N$1=Reset,$A22,IFERROR(M22+Adjust!N22+VLOOKUP(CONCATENATE("T",$B22,"G",N$1),Lookup1,2,FALSE)/2,M22+Adjust!N22+VLOOKUP(CONCATENATE("T",$B22,"G",N$1),Lookup2,2,FALSE)/2)),"")</f>
        <v/>
      </c>
      <c r="O22" s="224" t="str">
        <f>IFERROR(IF(O$1=Reset,$A22,IFERROR(N22+Adjust!O22+VLOOKUP(CONCATENATE("T",$B22,"G",O$1),Lookup1,2,FALSE)/2,N22+Adjust!O22+VLOOKUP(CONCATENATE("T",$B22,"G",O$1),Lookup2,2,FALSE)/2)),"")</f>
        <v/>
      </c>
      <c r="P22" s="224" t="str">
        <f>IFERROR(IF(P$1=Reset,$A22,IFERROR(O22+Adjust!P22+VLOOKUP(CONCATENATE("T",$B22,"G",P$1),Lookup1,2,FALSE)/2,O22+Adjust!P22+VLOOKUP(CONCATENATE("T",$B22,"G",P$1),Lookup2,2,FALSE)/2)),"")</f>
        <v/>
      </c>
      <c r="Q22" s="224" t="str">
        <f>IFERROR(IF(Q$1=Reset,$A22,IFERROR(P22+Adjust!Q22+VLOOKUP(CONCATENATE("T",$B22,"G",Q$1),Lookup1,2,FALSE)/2,P22+Adjust!Q22+VLOOKUP(CONCATENATE("T",$B22,"G",Q$1),Lookup2,2,FALSE)/2)),"")</f>
        <v/>
      </c>
      <c r="R22" s="224" t="str">
        <f>IFERROR(IF(R$1=Reset,$A22,IFERROR(Q22+Adjust!R22+VLOOKUP(CONCATENATE("T",$B22,"G",R$1),Lookup1,2,FALSE)/2,Q22+Adjust!R22+VLOOKUP(CONCATENATE("T",$B22,"G",R$1),Lookup2,2,FALSE)/2)),"")</f>
        <v/>
      </c>
      <c r="S22" s="224" t="str">
        <f>IFERROR(IF(S$1=Reset,$A22,IFERROR(R22+Adjust!S22+VLOOKUP(CONCATENATE("T",$B22,"G",S$1),Lookup1,2,FALSE)/2,R22+Adjust!S22+VLOOKUP(CONCATENATE("T",$B22,"G",S$1),Lookup2,2,FALSE)/2)),"")</f>
        <v/>
      </c>
      <c r="T22" s="224" t="str">
        <f>IFERROR(IF(T$1=Reset,$A22,IFERROR(S22+Adjust!T22+VLOOKUP(CONCATENATE("T",$B22,"G",T$1),Lookup1,2,FALSE)/2,S22+Adjust!T22+VLOOKUP(CONCATENATE("T",$B22,"G",T$1),Lookup2,2,FALSE)/2)),"")</f>
        <v/>
      </c>
      <c r="U22" s="224" t="str">
        <f>IFERROR(IF(U$1=Reset,$A22,IFERROR(T22+Adjust!U22+VLOOKUP(CONCATENATE("T",$B22,"G",U$1),Lookup1,2,FALSE)/2,T22+Adjust!U22+VLOOKUP(CONCATENATE("T",$B22,"G",U$1),Lookup2,2,FALSE)/2)),"")</f>
        <v/>
      </c>
      <c r="V22" s="224" t="str">
        <f>IFERROR(IF(V$1=Reset,$A22,IFERROR(U22+Adjust!V22+VLOOKUP(CONCATENATE("T",$B22,"G",V$1),Lookup1,2,FALSE)/2,U22+Adjust!V22+VLOOKUP(CONCATENATE("T",$B22,"G",V$1),Lookup2,2,FALSE)/2)),"")</f>
        <v/>
      </c>
      <c r="W22" s="224" t="str">
        <f>IFERROR(IF(W$1=Reset,$A22,IFERROR(V22+Adjust!W22+VLOOKUP(CONCATENATE("T",$B22,"G",W$1),Lookup1,2,FALSE)/2,V22+Adjust!W22+VLOOKUP(CONCATENATE("T",$B22,"G",W$1),Lookup2,2,FALSE)/2)),"")</f>
        <v/>
      </c>
      <c r="X22" s="224" t="str">
        <f>IFERROR(IF(X$1=Reset,$A22,IFERROR(W22+Adjust!X22+VLOOKUP(CONCATENATE("T",$B22,"G",X$1),Lookup1,2,FALSE)/2,W22+Adjust!X22+VLOOKUP(CONCATENATE("T",$B22,"G",X$1),Lookup2,2,FALSE)/2)),"")</f>
        <v/>
      </c>
      <c r="Y22" s="224" t="str">
        <f>IFERROR(IF(Y$1=Reset,$A22,IFERROR(X22+Adjust!Y22+VLOOKUP(CONCATENATE("T",$B22,"G",Y$1),Lookup1,2,FALSE)/2,X22+Adjust!Y22+VLOOKUP(CONCATENATE("T",$B22,"G",Y$1),Lookup2,2,FALSE)/2)),"")</f>
        <v/>
      </c>
      <c r="Z22" s="224" t="str">
        <f>IFERROR(IF(Z$1=Reset,$A22,IFERROR(Y22+Adjust!Z22+VLOOKUP(CONCATENATE("T",$B22,"G",Z$1),Lookup1,2,FALSE)/2,Y22+Adjust!Z22+VLOOKUP(CONCATENATE("T",$B22,"G",Z$1),Lookup2,2,FALSE)/2)),"")</f>
        <v/>
      </c>
      <c r="AA22" s="224" t="str">
        <f>IFERROR(IF(AA$1=Reset,$A22,IFERROR(Z22+Adjust!AA22+VLOOKUP(CONCATENATE("T",$B22,"G",AA$1),Lookup1,2,FALSE)/2,Z22+Adjust!AA22+VLOOKUP(CONCATENATE("T",$B22,"G",AA$1),Lookup2,2,FALSE)/2)),"")</f>
        <v/>
      </c>
      <c r="AB22" s="224" t="str">
        <f>IFERROR(IF(AB$1=Reset,$A22,IFERROR(AA22+Adjust!AB22+VLOOKUP(CONCATENATE("T",$B22,"G",AB$1),Lookup1,2,FALSE)/2,AA22+Adjust!AB22+VLOOKUP(CONCATENATE("T",$B22,"G",AB$1),Lookup2,2,FALSE)/2)),"")</f>
        <v/>
      </c>
      <c r="AC22" s="224" t="str">
        <f>IFERROR(IF(AC$1=Reset,$A22,IFERROR(AB22+Adjust!AC22+VLOOKUP(CONCATENATE("T",$B22,"G",AC$1),Lookup1,2,FALSE)/2,AB22+Adjust!AC22+VLOOKUP(CONCATENATE("T",$B22,"G",AC$1),Lookup2,2,FALSE)/2)),"")</f>
        <v/>
      </c>
      <c r="AD22" s="224" t="str">
        <f>IFERROR(IF(AD$1=Reset,$A22,IFERROR(AC22+Adjust!AD22+VLOOKUP(CONCATENATE("T",$B22,"G",AD$1),Lookup1,2,FALSE)/2,AC22+Adjust!AD22+VLOOKUP(CONCATENATE("T",$B22,"G",AD$1),Lookup2,2,FALSE)/2)),"")</f>
        <v/>
      </c>
      <c r="AE22" s="224" t="str">
        <f>IFERROR(IF(AE$1=Reset,$A22,IFERROR(AD22+Adjust!AE22+VLOOKUP(CONCATENATE("T",$B22,"G",AE$1),Lookup1,2,FALSE)/2,AD22+Adjust!AE22+VLOOKUP(CONCATENATE("T",$B22,"G",AE$1),Lookup2,2,FALSE)/2)),"")</f>
        <v/>
      </c>
      <c r="AF22" s="224" t="str">
        <f>IFERROR(IF(AF$1=Reset,$A22,IFERROR(AE22+Adjust!AF22+VLOOKUP(CONCATENATE("T",$B22,"G",AF$1),Lookup1,2,FALSE)/2,AE22+Adjust!AF22+VLOOKUP(CONCATENATE("T",$B22,"G",AF$1),Lookup2,2,FALSE)/2)),"")</f>
        <v/>
      </c>
      <c r="AG22" s="224" t="str">
        <f>IFERROR(IF(AG$1=Reset,$A22,IFERROR(AF22+Adjust!AG22+VLOOKUP(CONCATENATE("T",$B22,"G",AG$1),Lookup1,2,FALSE)/2,AF22+Adjust!AG22+VLOOKUP(CONCATENATE("T",$B22,"G",AG$1),Lookup2,2,FALSE)/2)),"")</f>
        <v/>
      </c>
      <c r="AH22" s="224" t="str">
        <f>IFERROR(IF(AH$1=Reset,$A22,IFERROR(AG22+Adjust!AH22+VLOOKUP(CONCATENATE("T",$B22,"G",AH$1),Lookup1,2,FALSE)/2,AG22+Adjust!AH22+VLOOKUP(CONCATENATE("T",$B22,"G",AH$1),Lookup2,2,FALSE)/2)),"")</f>
        <v/>
      </c>
      <c r="AI22" s="224" t="str">
        <f>IFERROR(IF(AI$1=Reset,$A22,IFERROR(AH22+Adjust!AI22+VLOOKUP(CONCATENATE("T",$B22,"G",AI$1),Lookup1,2,FALSE)/2,AH22+Adjust!AI22+VLOOKUP(CONCATENATE("T",$B22,"G",AI$1),Lookup2,2,FALSE)/2)),"")</f>
        <v/>
      </c>
      <c r="AJ22" s="224" t="str">
        <f>IFERROR(IF(AJ$1=Reset,$A22,IFERROR(AI22+Adjust!AJ22+VLOOKUP(CONCATENATE("T",$B22,"G",AJ$1),Lookup1,2,FALSE)/2,AI22+Adjust!AJ22+VLOOKUP(CONCATENATE("T",$B22,"G",AJ$1),Lookup2,2,FALSE)/2)),"")</f>
        <v/>
      </c>
      <c r="AK22" s="224" t="str">
        <f>IFERROR(IF(AK$1=Reset,$A22,IFERROR(AJ22+Adjust!AK22+VLOOKUP(CONCATENATE("T",$B22,"G",AK$1),Lookup1,2,FALSE)/2,AJ22+Adjust!AK22+VLOOKUP(CONCATENATE("T",$B22,"G",AK$1),Lookup2,2,FALSE)/2)),"")</f>
        <v/>
      </c>
      <c r="AL22" s="224" t="str">
        <f>IFERROR(IF(AL$1=Reset,$A22,IFERROR(AK22+Adjust!AL22+VLOOKUP(CONCATENATE("T",$B22,"G",AL$1),Lookup1,2,FALSE)/2,AK22+Adjust!AL22+VLOOKUP(CONCATENATE("T",$B22,"G",AL$1),Lookup2,2,FALSE)/2)),"")</f>
        <v/>
      </c>
      <c r="AM22" s="224" t="str">
        <f>IFERROR(IF(AM$1=Reset,$A22,IFERROR(AL22+Adjust!AM22+VLOOKUP(CONCATENATE("T",$B22,"G",AM$1),Lookup1,2,FALSE)/2,AL22+Adjust!AM22+VLOOKUP(CONCATENATE("T",$B22,"G",AM$1),Lookup2,2,FALSE)/2)),"")</f>
        <v/>
      </c>
      <c r="AN22" s="224" t="str">
        <f>IFERROR(IF(AN$1=Reset,$A22,IFERROR(AM22+Adjust!AN22+VLOOKUP(CONCATENATE("T",$B22,"G",AN$1),Lookup1,2,FALSE)/2,AM22+Adjust!AN22+VLOOKUP(CONCATENATE("T",$B22,"G",AN$1),Lookup2,2,FALSE)/2)),"")</f>
        <v/>
      </c>
      <c r="AO22" s="224" t="str">
        <f>IFERROR(IF(AO$1=Reset,$A22,IFERROR(AN22+Adjust!AO22+VLOOKUP(CONCATENATE("T",$B22,"G",AO$1),Lookup1,2,FALSE)/2,AN22+Adjust!AO22+VLOOKUP(CONCATENATE("T",$B22,"G",AO$1),Lookup2,2,FALSE)/2)),"")</f>
        <v/>
      </c>
      <c r="AP22" s="224" t="str">
        <f>IFERROR(IF(AP$1=Reset,$A22,IFERROR(AO22+Adjust!AP22+VLOOKUP(CONCATENATE("T",$B22,"G",AP$1),Lookup1,2,FALSE)/2,AO22+Adjust!AP22+VLOOKUP(CONCATENATE("T",$B22,"G",AP$1),Lookup2,2,FALSE)/2)),"")</f>
        <v/>
      </c>
      <c r="AQ22" s="224" t="str">
        <f>IFERROR(IF(AQ$1=Reset,$A22,IFERROR(AP22+Adjust!AQ22+VLOOKUP(CONCATENATE("T",$B22,"G",AQ$1),Lookup1,2,FALSE)/2,AP22+Adjust!AQ22+VLOOKUP(CONCATENATE("T",$B22,"G",AQ$1),Lookup2,2,FALSE)/2)),"")</f>
        <v/>
      </c>
      <c r="AR22" s="224" t="str">
        <f>IFERROR(IF(AR$1=Reset,$A22,IFERROR(AQ22+Adjust!AR22+VLOOKUP(CONCATENATE("T",$B22,"G",AR$1),Lookup1,2,FALSE)/2,AQ22+Adjust!AR22+VLOOKUP(CONCATENATE("T",$B22,"G",AR$1),Lookup2,2,FALSE)/2)),"")</f>
        <v/>
      </c>
      <c r="AS22" s="224" t="str">
        <f>IFERROR(IF(AS$1=Reset,$A22,IFERROR(AR22+Adjust!AS22+VLOOKUP(CONCATENATE("T",$B22,"G",AS$1),Lookup1,2,FALSE)/2,AR22+Adjust!AS22+VLOOKUP(CONCATENATE("T",$B22,"G",AS$1),Lookup2,2,FALSE)/2)),"")</f>
        <v/>
      </c>
      <c r="AT22" s="224" t="str">
        <f>IFERROR(IF(AT$1=Reset,$A22,IFERROR(AS22+Adjust!AT22+VLOOKUP(CONCATENATE("T",$B22,"G",AT$1),Lookup1,2,FALSE)/2,AS22+Adjust!AT22+VLOOKUP(CONCATENATE("T",$B22,"G",AT$1),Lookup2,2,FALSE)/2)),"")</f>
        <v/>
      </c>
      <c r="AU22" s="224" t="str">
        <f>IFERROR(IF(AU$1=Reset,$A22,IFERROR(AT22+Adjust!AU22+VLOOKUP(CONCATENATE("T",$B22,"G",AU$1),Lookup1,2,FALSE)/2,AT22+Adjust!AU22+VLOOKUP(CONCATENATE("T",$B22,"G",AU$1),Lookup2,2,FALSE)/2)),"")</f>
        <v/>
      </c>
      <c r="AV22" s="224" t="str">
        <f>IFERROR(IF(AV$1=Reset,$A22,IFERROR(AU22+Adjust!AV22+VLOOKUP(CONCATENATE("T",$B22,"G",AV$1),Lookup1,2,FALSE)/2,AU22+Adjust!AV22+VLOOKUP(CONCATENATE("T",$B22,"G",AV$1),Lookup2,2,FALSE)/2)),"")</f>
        <v/>
      </c>
      <c r="AW22" s="224" t="str">
        <f>IFERROR(IF(AW$1=Reset,$A22,IFERROR(AV22+Adjust!AW22+VLOOKUP(CONCATENATE("T",$B22,"G",AW$1),Lookup1,2,FALSE)/2,AV22+Adjust!AW22+VLOOKUP(CONCATENATE("T",$B22,"G",AW$1),Lookup2,2,FALSE)/2)),"")</f>
        <v/>
      </c>
      <c r="AX22" s="224" t="str">
        <f>IFERROR(IF(AX$1=Reset,$A22,IFERROR(AW22+Adjust!AX22+VLOOKUP(CONCATENATE("T",$B22,"G",AX$1),Lookup1,2,FALSE)/2,AW22+Adjust!AX22+VLOOKUP(CONCATENATE("T",$B22,"G",AX$1),Lookup2,2,FALSE)/2)),"")</f>
        <v/>
      </c>
      <c r="AY22" s="224" t="str">
        <f>IFERROR(IF(AY$1=Reset,$A22,IFERROR(AX22+Adjust!AY22+VLOOKUP(CONCATENATE("T",$B22,"G",AY$1),Lookup1,2,FALSE)/2,AX22+Adjust!AY22+VLOOKUP(CONCATENATE("T",$B22,"G",AY$1),Lookup2,2,FALSE)/2)),"")</f>
        <v/>
      </c>
      <c r="AZ22" s="307">
        <f t="shared" si="1"/>
        <v>0</v>
      </c>
      <c r="BA22" s="224" t="str">
        <f t="shared" si="0"/>
        <v/>
      </c>
    </row>
    <row r="23" spans="1:53" ht="20.100000000000001" hidden="1" customHeight="1" x14ac:dyDescent="0.25">
      <c r="A23" s="253" t="s">
        <v>139</v>
      </c>
      <c r="B23" s="20">
        <v>22</v>
      </c>
      <c r="C23" s="370" t="s">
        <v>139</v>
      </c>
      <c r="D23" s="225" t="s">
        <v>139</v>
      </c>
      <c r="E23" s="24" t="str">
        <f>IFERROR(IF(Reset=0,$A23,D23+Adjust!E23),"")</f>
        <v/>
      </c>
      <c r="F23" s="224" t="str">
        <f>IFERROR(IF(F$1=Reset,$A23,IFERROR(E23+Adjust!F23+VLOOKUP(CONCATENATE("T",$B23,"G",F$1),Lookup1,2,FALSE)/2,E23+Adjust!F23+VLOOKUP(CONCATENATE("T",$B23,"G",F$1),Lookup2,2,FALSE)/2)),"")</f>
        <v/>
      </c>
      <c r="G23" s="224" t="str">
        <f>IFERROR(IF(G$1=Reset,$A23,IFERROR(F23+Adjust!G23+VLOOKUP(CONCATENATE("T",$B23,"G",G$1),Lookup1,2,FALSE)/2,F23+Adjust!G23+VLOOKUP(CONCATENATE("T",$B23,"G",G$1),Lookup2,2,FALSE)/2)),"")</f>
        <v/>
      </c>
      <c r="H23" s="224" t="str">
        <f>IFERROR(IF(H$1=Reset,$A23,IFERROR(G23+Adjust!H23+VLOOKUP(CONCATENATE("T",$B23,"G",H$1),Lookup1,2,FALSE)/2,G23+Adjust!H23+VLOOKUP(CONCATENATE("T",$B23,"G",H$1),Lookup2,2,FALSE)/2)),"")</f>
        <v/>
      </c>
      <c r="I23" s="224" t="str">
        <f>IFERROR(IF(I$1=Reset,$A23,IFERROR(H23+Adjust!I23+VLOOKUP(CONCATENATE("T",$B23,"G",I$1),Lookup1,2,FALSE)/2,H23+Adjust!I23+VLOOKUP(CONCATENATE("T",$B23,"G",I$1),Lookup2,2,FALSE)/2)),"")</f>
        <v/>
      </c>
      <c r="J23" s="224" t="str">
        <f>IFERROR(IF(J$1=Reset,$A23,IFERROR(I23+Adjust!J23+VLOOKUP(CONCATENATE("T",$B23,"G",J$1),Lookup1,2,FALSE)/2,I23+Adjust!J23+VLOOKUP(CONCATENATE("T",$B23,"G",J$1),Lookup2,2,FALSE)/2)),"")</f>
        <v/>
      </c>
      <c r="K23" s="224" t="str">
        <f>IFERROR(IF(K$1=Reset,$A23,IFERROR(J23+Adjust!K23+VLOOKUP(CONCATENATE("T",$B23,"G",K$1),Lookup1,2,FALSE)/2,J23+Adjust!K23+VLOOKUP(CONCATENATE("T",$B23,"G",K$1),Lookup2,2,FALSE)/2)),"")</f>
        <v/>
      </c>
      <c r="L23" s="224" t="str">
        <f>IFERROR(IF(L$1=Reset,$A23,IFERROR(K23+Adjust!L23+VLOOKUP(CONCATENATE("T",$B23,"G",L$1),Lookup1,2,FALSE)/2,K23+Adjust!L23+VLOOKUP(CONCATENATE("T",$B23,"G",L$1),Lookup2,2,FALSE)/2)),"")</f>
        <v/>
      </c>
      <c r="M23" s="224" t="str">
        <f>IFERROR(IF(M$1=Reset,$A23,IFERROR(L23+Adjust!M23+VLOOKUP(CONCATENATE("T",$B23,"G",M$1),Lookup1,2,FALSE)/2,L23+Adjust!M23+VLOOKUP(CONCATENATE("T",$B23,"G",M$1),Lookup2,2,FALSE)/2)),"")</f>
        <v/>
      </c>
      <c r="N23" s="224" t="str">
        <f>IFERROR(IF(N$1=Reset,$A23,IFERROR(M23+Adjust!N23+VLOOKUP(CONCATENATE("T",$B23,"G",N$1),Lookup1,2,FALSE)/2,M23+Adjust!N23+VLOOKUP(CONCATENATE("T",$B23,"G",N$1),Lookup2,2,FALSE)/2)),"")</f>
        <v/>
      </c>
      <c r="O23" s="224" t="str">
        <f>IFERROR(IF(O$1=Reset,$A23,IFERROR(N23+Adjust!O23+VLOOKUP(CONCATENATE("T",$B23,"G",O$1),Lookup1,2,FALSE)/2,N23+Adjust!O23+VLOOKUP(CONCATENATE("T",$B23,"G",O$1),Lookup2,2,FALSE)/2)),"")</f>
        <v/>
      </c>
      <c r="P23" s="224" t="str">
        <f>IFERROR(IF(P$1=Reset,$A23,IFERROR(O23+Adjust!P23+VLOOKUP(CONCATENATE("T",$B23,"G",P$1),Lookup1,2,FALSE)/2,O23+Adjust!P23+VLOOKUP(CONCATENATE("T",$B23,"G",P$1),Lookup2,2,FALSE)/2)),"")</f>
        <v/>
      </c>
      <c r="Q23" s="224" t="str">
        <f>IFERROR(IF(Q$1=Reset,$A23,IFERROR(P23+Adjust!Q23+VLOOKUP(CONCATENATE("T",$B23,"G",Q$1),Lookup1,2,FALSE)/2,P23+Adjust!Q23+VLOOKUP(CONCATENATE("T",$B23,"G",Q$1),Lookup2,2,FALSE)/2)),"")</f>
        <v/>
      </c>
      <c r="R23" s="224" t="str">
        <f>IFERROR(IF(R$1=Reset,$A23,IFERROR(Q23+Adjust!R23+VLOOKUP(CONCATENATE("T",$B23,"G",R$1),Lookup1,2,FALSE)/2,Q23+Adjust!R23+VLOOKUP(CONCATENATE("T",$B23,"G",R$1),Lookup2,2,FALSE)/2)),"")</f>
        <v/>
      </c>
      <c r="S23" s="224" t="str">
        <f>IFERROR(IF(S$1=Reset,$A23,IFERROR(R23+Adjust!S23+VLOOKUP(CONCATENATE("T",$B23,"G",S$1),Lookup1,2,FALSE)/2,R23+Adjust!S23+VLOOKUP(CONCATENATE("T",$B23,"G",S$1),Lookup2,2,FALSE)/2)),"")</f>
        <v/>
      </c>
      <c r="T23" s="224" t="str">
        <f>IFERROR(IF(T$1=Reset,$A23,IFERROR(S23+Adjust!T23+VLOOKUP(CONCATENATE("T",$B23,"G",T$1),Lookup1,2,FALSE)/2,S23+Adjust!T23+VLOOKUP(CONCATENATE("T",$B23,"G",T$1),Lookup2,2,FALSE)/2)),"")</f>
        <v/>
      </c>
      <c r="U23" s="224" t="str">
        <f>IFERROR(IF(U$1=Reset,$A23,IFERROR(T23+Adjust!U23+VLOOKUP(CONCATENATE("T",$B23,"G",U$1),Lookup1,2,FALSE)/2,T23+Adjust!U23+VLOOKUP(CONCATENATE("T",$B23,"G",U$1),Lookup2,2,FALSE)/2)),"")</f>
        <v/>
      </c>
      <c r="V23" s="224" t="str">
        <f>IFERROR(IF(V$1=Reset,$A23,IFERROR(U23+Adjust!V23+VLOOKUP(CONCATENATE("T",$B23,"G",V$1),Lookup1,2,FALSE)/2,U23+Adjust!V23+VLOOKUP(CONCATENATE("T",$B23,"G",V$1),Lookup2,2,FALSE)/2)),"")</f>
        <v/>
      </c>
      <c r="W23" s="224" t="str">
        <f>IFERROR(IF(W$1=Reset,$A23,IFERROR(V23+Adjust!W23+VLOOKUP(CONCATENATE("T",$B23,"G",W$1),Lookup1,2,FALSE)/2,V23+Adjust!W23+VLOOKUP(CONCATENATE("T",$B23,"G",W$1),Lookup2,2,FALSE)/2)),"")</f>
        <v/>
      </c>
      <c r="X23" s="224" t="str">
        <f>IFERROR(IF(X$1=Reset,$A23,IFERROR(W23+Adjust!X23+VLOOKUP(CONCATENATE("T",$B23,"G",X$1),Lookup1,2,FALSE)/2,W23+Adjust!X23+VLOOKUP(CONCATENATE("T",$B23,"G",X$1),Lookup2,2,FALSE)/2)),"")</f>
        <v/>
      </c>
      <c r="Y23" s="224" t="str">
        <f>IFERROR(IF(Y$1=Reset,$A23,IFERROR(X23+Adjust!Y23+VLOOKUP(CONCATENATE("T",$B23,"G",Y$1),Lookup1,2,FALSE)/2,X23+Adjust!Y23+VLOOKUP(CONCATENATE("T",$B23,"G",Y$1),Lookup2,2,FALSE)/2)),"")</f>
        <v/>
      </c>
      <c r="Z23" s="224" t="str">
        <f>IFERROR(IF(Z$1=Reset,$A23,IFERROR(Y23+Adjust!Z23+VLOOKUP(CONCATENATE("T",$B23,"G",Z$1),Lookup1,2,FALSE)/2,Y23+Adjust!Z23+VLOOKUP(CONCATENATE("T",$B23,"G",Z$1),Lookup2,2,FALSE)/2)),"")</f>
        <v/>
      </c>
      <c r="AA23" s="224" t="str">
        <f>IFERROR(IF(AA$1=Reset,$A23,IFERROR(Z23+Adjust!AA23+VLOOKUP(CONCATENATE("T",$B23,"G",AA$1),Lookup1,2,FALSE)/2,Z23+Adjust!AA23+VLOOKUP(CONCATENATE("T",$B23,"G",AA$1),Lookup2,2,FALSE)/2)),"")</f>
        <v/>
      </c>
      <c r="AB23" s="224" t="str">
        <f>IFERROR(IF(AB$1=Reset,$A23,IFERROR(AA23+Adjust!AB23+VLOOKUP(CONCATENATE("T",$B23,"G",AB$1),Lookup1,2,FALSE)/2,AA23+Adjust!AB23+VLOOKUP(CONCATENATE("T",$B23,"G",AB$1),Lookup2,2,FALSE)/2)),"")</f>
        <v/>
      </c>
      <c r="AC23" s="224" t="str">
        <f>IFERROR(IF(AC$1=Reset,$A23,IFERROR(AB23+Adjust!AC23+VLOOKUP(CONCATENATE("T",$B23,"G",AC$1),Lookup1,2,FALSE)/2,AB23+Adjust!AC23+VLOOKUP(CONCATENATE("T",$B23,"G",AC$1),Lookup2,2,FALSE)/2)),"")</f>
        <v/>
      </c>
      <c r="AD23" s="224" t="str">
        <f>IFERROR(IF(AD$1=Reset,$A23,IFERROR(AC23+Adjust!AD23+VLOOKUP(CONCATENATE("T",$B23,"G",AD$1),Lookup1,2,FALSE)/2,AC23+Adjust!AD23+VLOOKUP(CONCATENATE("T",$B23,"G",AD$1),Lookup2,2,FALSE)/2)),"")</f>
        <v/>
      </c>
      <c r="AE23" s="224" t="str">
        <f>IFERROR(IF(AE$1=Reset,$A23,IFERROR(AD23+Adjust!AE23+VLOOKUP(CONCATENATE("T",$B23,"G",AE$1),Lookup1,2,FALSE)/2,AD23+Adjust!AE23+VLOOKUP(CONCATENATE("T",$B23,"G",AE$1),Lookup2,2,FALSE)/2)),"")</f>
        <v/>
      </c>
      <c r="AF23" s="224" t="str">
        <f>IFERROR(IF(AF$1=Reset,$A23,IFERROR(AE23+Adjust!AF23+VLOOKUP(CONCATENATE("T",$B23,"G",AF$1),Lookup1,2,FALSE)/2,AE23+Adjust!AF23+VLOOKUP(CONCATENATE("T",$B23,"G",AF$1),Lookup2,2,FALSE)/2)),"")</f>
        <v/>
      </c>
      <c r="AG23" s="224" t="str">
        <f>IFERROR(IF(AG$1=Reset,$A23,IFERROR(AF23+Adjust!AG23+VLOOKUP(CONCATENATE("T",$B23,"G",AG$1),Lookup1,2,FALSE)/2,AF23+Adjust!AG23+VLOOKUP(CONCATENATE("T",$B23,"G",AG$1),Lookup2,2,FALSE)/2)),"")</f>
        <v/>
      </c>
      <c r="AH23" s="224" t="str">
        <f>IFERROR(IF(AH$1=Reset,$A23,IFERROR(AG23+Adjust!AH23+VLOOKUP(CONCATENATE("T",$B23,"G",AH$1),Lookup1,2,FALSE)/2,AG23+Adjust!AH23+VLOOKUP(CONCATENATE("T",$B23,"G",AH$1),Lookup2,2,FALSE)/2)),"")</f>
        <v/>
      </c>
      <c r="AI23" s="224" t="str">
        <f>IFERROR(IF(AI$1=Reset,$A23,IFERROR(AH23+Adjust!AI23+VLOOKUP(CONCATENATE("T",$B23,"G",AI$1),Lookup1,2,FALSE)/2,AH23+Adjust!AI23+VLOOKUP(CONCATENATE("T",$B23,"G",AI$1),Lookup2,2,FALSE)/2)),"")</f>
        <v/>
      </c>
      <c r="AJ23" s="224" t="str">
        <f>IFERROR(IF(AJ$1=Reset,$A23,IFERROR(AI23+Adjust!AJ23+VLOOKUP(CONCATENATE("T",$B23,"G",AJ$1),Lookup1,2,FALSE)/2,AI23+Adjust!AJ23+VLOOKUP(CONCATENATE("T",$B23,"G",AJ$1),Lookup2,2,FALSE)/2)),"")</f>
        <v/>
      </c>
      <c r="AK23" s="224" t="str">
        <f>IFERROR(IF(AK$1=Reset,$A23,IFERROR(AJ23+Adjust!AK23+VLOOKUP(CONCATENATE("T",$B23,"G",AK$1),Lookup1,2,FALSE)/2,AJ23+Adjust!AK23+VLOOKUP(CONCATENATE("T",$B23,"G",AK$1),Lookup2,2,FALSE)/2)),"")</f>
        <v/>
      </c>
      <c r="AL23" s="224" t="str">
        <f>IFERROR(IF(AL$1=Reset,$A23,IFERROR(AK23+Adjust!AL23+VLOOKUP(CONCATENATE("T",$B23,"G",AL$1),Lookup1,2,FALSE)/2,AK23+Adjust!AL23+VLOOKUP(CONCATENATE("T",$B23,"G",AL$1),Lookup2,2,FALSE)/2)),"")</f>
        <v/>
      </c>
      <c r="AM23" s="224" t="str">
        <f>IFERROR(IF(AM$1=Reset,$A23,IFERROR(AL23+Adjust!AM23+VLOOKUP(CONCATENATE("T",$B23,"G",AM$1),Lookup1,2,FALSE)/2,AL23+Adjust!AM23+VLOOKUP(CONCATENATE("T",$B23,"G",AM$1),Lookup2,2,FALSE)/2)),"")</f>
        <v/>
      </c>
      <c r="AN23" s="224" t="str">
        <f>IFERROR(IF(AN$1=Reset,$A23,IFERROR(AM23+Adjust!AN23+VLOOKUP(CONCATENATE("T",$B23,"G",AN$1),Lookup1,2,FALSE)/2,AM23+Adjust!AN23+VLOOKUP(CONCATENATE("T",$B23,"G",AN$1),Lookup2,2,FALSE)/2)),"")</f>
        <v/>
      </c>
      <c r="AO23" s="224" t="str">
        <f>IFERROR(IF(AO$1=Reset,$A23,IFERROR(AN23+Adjust!AO23+VLOOKUP(CONCATENATE("T",$B23,"G",AO$1),Lookup1,2,FALSE)/2,AN23+Adjust!AO23+VLOOKUP(CONCATENATE("T",$B23,"G",AO$1),Lookup2,2,FALSE)/2)),"")</f>
        <v/>
      </c>
      <c r="AP23" s="224" t="str">
        <f>IFERROR(IF(AP$1=Reset,$A23,IFERROR(AO23+Adjust!AP23+VLOOKUP(CONCATENATE("T",$B23,"G",AP$1),Lookup1,2,FALSE)/2,AO23+Adjust!AP23+VLOOKUP(CONCATENATE("T",$B23,"G",AP$1),Lookup2,2,FALSE)/2)),"")</f>
        <v/>
      </c>
      <c r="AQ23" s="224" t="str">
        <f>IFERROR(IF(AQ$1=Reset,$A23,IFERROR(AP23+Adjust!AQ23+VLOOKUP(CONCATENATE("T",$B23,"G",AQ$1),Lookup1,2,FALSE)/2,AP23+Adjust!AQ23+VLOOKUP(CONCATENATE("T",$B23,"G",AQ$1),Lookup2,2,FALSE)/2)),"")</f>
        <v/>
      </c>
      <c r="AR23" s="224" t="str">
        <f>IFERROR(IF(AR$1=Reset,$A23,IFERROR(AQ23+Adjust!AR23+VLOOKUP(CONCATENATE("T",$B23,"G",AR$1),Lookup1,2,FALSE)/2,AQ23+Adjust!AR23+VLOOKUP(CONCATENATE("T",$B23,"G",AR$1),Lookup2,2,FALSE)/2)),"")</f>
        <v/>
      </c>
      <c r="AS23" s="224" t="str">
        <f>IFERROR(IF(AS$1=Reset,$A23,IFERROR(AR23+Adjust!AS23+VLOOKUP(CONCATENATE("T",$B23,"G",AS$1),Lookup1,2,FALSE)/2,AR23+Adjust!AS23+VLOOKUP(CONCATENATE("T",$B23,"G",AS$1),Lookup2,2,FALSE)/2)),"")</f>
        <v/>
      </c>
      <c r="AT23" s="224" t="str">
        <f>IFERROR(IF(AT$1=Reset,$A23,IFERROR(AS23+Adjust!AT23+VLOOKUP(CONCATENATE("T",$B23,"G",AT$1),Lookup1,2,FALSE)/2,AS23+Adjust!AT23+VLOOKUP(CONCATENATE("T",$B23,"G",AT$1),Lookup2,2,FALSE)/2)),"")</f>
        <v/>
      </c>
      <c r="AU23" s="224" t="str">
        <f>IFERROR(IF(AU$1=Reset,$A23,IFERROR(AT23+Adjust!AU23+VLOOKUP(CONCATENATE("T",$B23,"G",AU$1),Lookup1,2,FALSE)/2,AT23+Adjust!AU23+VLOOKUP(CONCATENATE("T",$B23,"G",AU$1),Lookup2,2,FALSE)/2)),"")</f>
        <v/>
      </c>
      <c r="AV23" s="224" t="str">
        <f>IFERROR(IF(AV$1=Reset,$A23,IFERROR(AU23+Adjust!AV23+VLOOKUP(CONCATENATE("T",$B23,"G",AV$1),Lookup1,2,FALSE)/2,AU23+Adjust!AV23+VLOOKUP(CONCATENATE("T",$B23,"G",AV$1),Lookup2,2,FALSE)/2)),"")</f>
        <v/>
      </c>
      <c r="AW23" s="224" t="str">
        <f>IFERROR(IF(AW$1=Reset,$A23,IFERROR(AV23+Adjust!AW23+VLOOKUP(CONCATENATE("T",$B23,"G",AW$1),Lookup1,2,FALSE)/2,AV23+Adjust!AW23+VLOOKUP(CONCATENATE("T",$B23,"G",AW$1),Lookup2,2,FALSE)/2)),"")</f>
        <v/>
      </c>
      <c r="AX23" s="224" t="str">
        <f>IFERROR(IF(AX$1=Reset,$A23,IFERROR(AW23+Adjust!AX23+VLOOKUP(CONCATENATE("T",$B23,"G",AX$1),Lookup1,2,FALSE)/2,AW23+Adjust!AX23+VLOOKUP(CONCATENATE("T",$B23,"G",AX$1),Lookup2,2,FALSE)/2)),"")</f>
        <v/>
      </c>
      <c r="AY23" s="224" t="str">
        <f>IFERROR(IF(AY$1=Reset,$A23,IFERROR(AX23+Adjust!AY23+VLOOKUP(CONCATENATE("T",$B23,"G",AY$1),Lookup1,2,FALSE)/2,AX23+Adjust!AY23+VLOOKUP(CONCATENATE("T",$B23,"G",AY$1),Lookup2,2,FALSE)/2)),"")</f>
        <v/>
      </c>
      <c r="AZ23" s="307">
        <f t="shared" si="1"/>
        <v>0</v>
      </c>
      <c r="BA23" s="224" t="str">
        <f t="shared" si="0"/>
        <v/>
      </c>
    </row>
    <row r="24" spans="1:53" ht="20.100000000000001" hidden="1" customHeight="1" x14ac:dyDescent="0.25">
      <c r="A24" s="253" t="s">
        <v>139</v>
      </c>
      <c r="B24" s="20">
        <v>23</v>
      </c>
      <c r="C24" s="370" t="s">
        <v>139</v>
      </c>
      <c r="D24" s="225" t="s">
        <v>139</v>
      </c>
      <c r="E24" s="24" t="str">
        <f>IFERROR(IF(Reset=0,$A24,D24+Adjust!E24),"")</f>
        <v/>
      </c>
      <c r="F24" s="224" t="str">
        <f>IFERROR(IF(F$1=Reset,$A24,IFERROR(E24+Adjust!F24+VLOOKUP(CONCATENATE("T",$B24,"G",F$1),Lookup1,2,FALSE)/2,E24+Adjust!F24+VLOOKUP(CONCATENATE("T",$B24,"G",F$1),Lookup2,2,FALSE)/2)),"")</f>
        <v/>
      </c>
      <c r="G24" s="224" t="str">
        <f>IFERROR(IF(G$1=Reset,$A24,IFERROR(F24+Adjust!G24+VLOOKUP(CONCATENATE("T",$B24,"G",G$1),Lookup1,2,FALSE)/2,F24+Adjust!G24+VLOOKUP(CONCATENATE("T",$B24,"G",G$1),Lookup2,2,FALSE)/2)),"")</f>
        <v/>
      </c>
      <c r="H24" s="224" t="str">
        <f>IFERROR(IF(H$1=Reset,$A24,IFERROR(G24+Adjust!H24+VLOOKUP(CONCATENATE("T",$B24,"G",H$1),Lookup1,2,FALSE)/2,G24+Adjust!H24+VLOOKUP(CONCATENATE("T",$B24,"G",H$1),Lookup2,2,FALSE)/2)),"")</f>
        <v/>
      </c>
      <c r="I24" s="224" t="str">
        <f>IFERROR(IF(I$1=Reset,$A24,IFERROR(H24+Adjust!I24+VLOOKUP(CONCATENATE("T",$B24,"G",I$1),Lookup1,2,FALSE)/2,H24+Adjust!I24+VLOOKUP(CONCATENATE("T",$B24,"G",I$1),Lookup2,2,FALSE)/2)),"")</f>
        <v/>
      </c>
      <c r="J24" s="224" t="str">
        <f>IFERROR(IF(J$1=Reset,$A24,IFERROR(I24+Adjust!J24+VLOOKUP(CONCATENATE("T",$B24,"G",J$1),Lookup1,2,FALSE)/2,I24+Adjust!J24+VLOOKUP(CONCATENATE("T",$B24,"G",J$1),Lookup2,2,FALSE)/2)),"")</f>
        <v/>
      </c>
      <c r="K24" s="224" t="str">
        <f>IFERROR(IF(K$1=Reset,$A24,IFERROR(J24+Adjust!K24+VLOOKUP(CONCATENATE("T",$B24,"G",K$1),Lookup1,2,FALSE)/2,J24+Adjust!K24+VLOOKUP(CONCATENATE("T",$B24,"G",K$1),Lookup2,2,FALSE)/2)),"")</f>
        <v/>
      </c>
      <c r="L24" s="224" t="str">
        <f>IFERROR(IF(L$1=Reset,$A24,IFERROR(K24+Adjust!L24+VLOOKUP(CONCATENATE("T",$B24,"G",L$1),Lookup1,2,FALSE)/2,K24+Adjust!L24+VLOOKUP(CONCATENATE("T",$B24,"G",L$1),Lookup2,2,FALSE)/2)),"")</f>
        <v/>
      </c>
      <c r="M24" s="224" t="str">
        <f>IFERROR(IF(M$1=Reset,$A24,IFERROR(L24+Adjust!M24+VLOOKUP(CONCATENATE("T",$B24,"G",M$1),Lookup1,2,FALSE)/2,L24+Adjust!M24+VLOOKUP(CONCATENATE("T",$B24,"G",M$1),Lookup2,2,FALSE)/2)),"")</f>
        <v/>
      </c>
      <c r="N24" s="224" t="str">
        <f>IFERROR(IF(N$1=Reset,$A24,IFERROR(M24+Adjust!N24+VLOOKUP(CONCATENATE("T",$B24,"G",N$1),Lookup1,2,FALSE)/2,M24+Adjust!N24+VLOOKUP(CONCATENATE("T",$B24,"G",N$1),Lookup2,2,FALSE)/2)),"")</f>
        <v/>
      </c>
      <c r="O24" s="224" t="str">
        <f>IFERROR(IF(O$1=Reset,$A24,IFERROR(N24+Adjust!O24+VLOOKUP(CONCATENATE("T",$B24,"G",O$1),Lookup1,2,FALSE)/2,N24+Adjust!O24+VLOOKUP(CONCATENATE("T",$B24,"G",O$1),Lookup2,2,FALSE)/2)),"")</f>
        <v/>
      </c>
      <c r="P24" s="224" t="str">
        <f>IFERROR(IF(P$1=Reset,$A24,IFERROR(O24+Adjust!P24+VLOOKUP(CONCATENATE("T",$B24,"G",P$1),Lookup1,2,FALSE)/2,O24+Adjust!P24+VLOOKUP(CONCATENATE("T",$B24,"G",P$1),Lookup2,2,FALSE)/2)),"")</f>
        <v/>
      </c>
      <c r="Q24" s="224" t="str">
        <f>IFERROR(IF(Q$1=Reset,$A24,IFERROR(P24+Adjust!Q24+VLOOKUP(CONCATENATE("T",$B24,"G",Q$1),Lookup1,2,FALSE)/2,P24+Adjust!Q24+VLOOKUP(CONCATENATE("T",$B24,"G",Q$1),Lookup2,2,FALSE)/2)),"")</f>
        <v/>
      </c>
      <c r="R24" s="224" t="str">
        <f>IFERROR(IF(R$1=Reset,$A24,IFERROR(Q24+Adjust!R24+VLOOKUP(CONCATENATE("T",$B24,"G",R$1),Lookup1,2,FALSE)/2,Q24+Adjust!R24+VLOOKUP(CONCATENATE("T",$B24,"G",R$1),Lookup2,2,FALSE)/2)),"")</f>
        <v/>
      </c>
      <c r="S24" s="224" t="str">
        <f>IFERROR(IF(S$1=Reset,$A24,IFERROR(R24+Adjust!S24+VLOOKUP(CONCATENATE("T",$B24,"G",S$1),Lookup1,2,FALSE)/2,R24+Adjust!S24+VLOOKUP(CONCATENATE("T",$B24,"G",S$1),Lookup2,2,FALSE)/2)),"")</f>
        <v/>
      </c>
      <c r="T24" s="224" t="str">
        <f>IFERROR(IF(T$1=Reset,$A24,IFERROR(S24+Adjust!T24+VLOOKUP(CONCATENATE("T",$B24,"G",T$1),Lookup1,2,FALSE)/2,S24+Adjust!T24+VLOOKUP(CONCATENATE("T",$B24,"G",T$1),Lookup2,2,FALSE)/2)),"")</f>
        <v/>
      </c>
      <c r="U24" s="224" t="str">
        <f>IFERROR(IF(U$1=Reset,$A24,IFERROR(T24+Adjust!U24+VLOOKUP(CONCATENATE("T",$B24,"G",U$1),Lookup1,2,FALSE)/2,T24+Adjust!U24+VLOOKUP(CONCATENATE("T",$B24,"G",U$1),Lookup2,2,FALSE)/2)),"")</f>
        <v/>
      </c>
      <c r="V24" s="224" t="str">
        <f>IFERROR(IF(V$1=Reset,$A24,IFERROR(U24+Adjust!V24+VLOOKUP(CONCATENATE("T",$B24,"G",V$1),Lookup1,2,FALSE)/2,U24+Adjust!V24+VLOOKUP(CONCATENATE("T",$B24,"G",V$1),Lookup2,2,FALSE)/2)),"")</f>
        <v/>
      </c>
      <c r="W24" s="224" t="str">
        <f>IFERROR(IF(W$1=Reset,$A24,IFERROR(V24+Adjust!W24+VLOOKUP(CONCATENATE("T",$B24,"G",W$1),Lookup1,2,FALSE)/2,V24+Adjust!W24+VLOOKUP(CONCATENATE("T",$B24,"G",W$1),Lookup2,2,FALSE)/2)),"")</f>
        <v/>
      </c>
      <c r="X24" s="224" t="str">
        <f>IFERROR(IF(X$1=Reset,$A24,IFERROR(W24+Adjust!X24+VLOOKUP(CONCATENATE("T",$B24,"G",X$1),Lookup1,2,FALSE)/2,W24+Adjust!X24+VLOOKUP(CONCATENATE("T",$B24,"G",X$1),Lookup2,2,FALSE)/2)),"")</f>
        <v/>
      </c>
      <c r="Y24" s="224" t="str">
        <f>IFERROR(IF(Y$1=Reset,$A24,IFERROR(X24+Adjust!Y24+VLOOKUP(CONCATENATE("T",$B24,"G",Y$1),Lookup1,2,FALSE)/2,X24+Adjust!Y24+VLOOKUP(CONCATENATE("T",$B24,"G",Y$1),Lookup2,2,FALSE)/2)),"")</f>
        <v/>
      </c>
      <c r="Z24" s="224" t="str">
        <f>IFERROR(IF(Z$1=Reset,$A24,IFERROR(Y24+Adjust!Z24+VLOOKUP(CONCATENATE("T",$B24,"G",Z$1),Lookup1,2,FALSE)/2,Y24+Adjust!Z24+VLOOKUP(CONCATENATE("T",$B24,"G",Z$1),Lookup2,2,FALSE)/2)),"")</f>
        <v/>
      </c>
      <c r="AA24" s="224" t="str">
        <f>IFERROR(IF(AA$1=Reset,$A24,IFERROR(Z24+Adjust!AA24+VLOOKUP(CONCATENATE("T",$B24,"G",AA$1),Lookup1,2,FALSE)/2,Z24+Adjust!AA24+VLOOKUP(CONCATENATE("T",$B24,"G",AA$1),Lookup2,2,FALSE)/2)),"")</f>
        <v/>
      </c>
      <c r="AB24" s="224" t="str">
        <f>IFERROR(IF(AB$1=Reset,$A24,IFERROR(AA24+Adjust!AB24+VLOOKUP(CONCATENATE("T",$B24,"G",AB$1),Lookup1,2,FALSE)/2,AA24+Adjust!AB24+VLOOKUP(CONCATENATE("T",$B24,"G",AB$1),Lookup2,2,FALSE)/2)),"")</f>
        <v/>
      </c>
      <c r="AC24" s="224" t="str">
        <f>IFERROR(IF(AC$1=Reset,$A24,IFERROR(AB24+Adjust!AC24+VLOOKUP(CONCATENATE("T",$B24,"G",AC$1),Lookup1,2,FALSE)/2,AB24+Adjust!AC24+VLOOKUP(CONCATENATE("T",$B24,"G",AC$1),Lookup2,2,FALSE)/2)),"")</f>
        <v/>
      </c>
      <c r="AD24" s="224" t="str">
        <f>IFERROR(IF(AD$1=Reset,$A24,IFERROR(AC24+Adjust!AD24+VLOOKUP(CONCATENATE("T",$B24,"G",AD$1),Lookup1,2,FALSE)/2,AC24+Adjust!AD24+VLOOKUP(CONCATENATE("T",$B24,"G",AD$1),Lookup2,2,FALSE)/2)),"")</f>
        <v/>
      </c>
      <c r="AE24" s="224" t="str">
        <f>IFERROR(IF(AE$1=Reset,$A24,IFERROR(AD24+Adjust!AE24+VLOOKUP(CONCATENATE("T",$B24,"G",AE$1),Lookup1,2,FALSE)/2,AD24+Adjust!AE24+VLOOKUP(CONCATENATE("T",$B24,"G",AE$1),Lookup2,2,FALSE)/2)),"")</f>
        <v/>
      </c>
      <c r="AF24" s="224" t="str">
        <f>IFERROR(IF(AF$1=Reset,$A24,IFERROR(AE24+Adjust!AF24+VLOOKUP(CONCATENATE("T",$B24,"G",AF$1),Lookup1,2,FALSE)/2,AE24+Adjust!AF24+VLOOKUP(CONCATENATE("T",$B24,"G",AF$1),Lookup2,2,FALSE)/2)),"")</f>
        <v/>
      </c>
      <c r="AG24" s="224" t="str">
        <f>IFERROR(IF(AG$1=Reset,$A24,IFERROR(AF24+Adjust!AG24+VLOOKUP(CONCATENATE("T",$B24,"G",AG$1),Lookup1,2,FALSE)/2,AF24+Adjust!AG24+VLOOKUP(CONCATENATE("T",$B24,"G",AG$1),Lookup2,2,FALSE)/2)),"")</f>
        <v/>
      </c>
      <c r="AH24" s="224" t="str">
        <f>IFERROR(IF(AH$1=Reset,$A24,IFERROR(AG24+Adjust!AH24+VLOOKUP(CONCATENATE("T",$B24,"G",AH$1),Lookup1,2,FALSE)/2,AG24+Adjust!AH24+VLOOKUP(CONCATENATE("T",$B24,"G",AH$1),Lookup2,2,FALSE)/2)),"")</f>
        <v/>
      </c>
      <c r="AI24" s="224" t="str">
        <f>IFERROR(IF(AI$1=Reset,$A24,IFERROR(AH24+Adjust!AI24+VLOOKUP(CONCATENATE("T",$B24,"G",AI$1),Lookup1,2,FALSE)/2,AH24+Adjust!AI24+VLOOKUP(CONCATENATE("T",$B24,"G",AI$1),Lookup2,2,FALSE)/2)),"")</f>
        <v/>
      </c>
      <c r="AJ24" s="224" t="str">
        <f>IFERROR(IF(AJ$1=Reset,$A24,IFERROR(AI24+Adjust!AJ24+VLOOKUP(CONCATENATE("T",$B24,"G",AJ$1),Lookup1,2,FALSE)/2,AI24+Adjust!AJ24+VLOOKUP(CONCATENATE("T",$B24,"G",AJ$1),Lookup2,2,FALSE)/2)),"")</f>
        <v/>
      </c>
      <c r="AK24" s="224" t="str">
        <f>IFERROR(IF(AK$1=Reset,$A24,IFERROR(AJ24+Adjust!AK24+VLOOKUP(CONCATENATE("T",$B24,"G",AK$1),Lookup1,2,FALSE)/2,AJ24+Adjust!AK24+VLOOKUP(CONCATENATE("T",$B24,"G",AK$1),Lookup2,2,FALSE)/2)),"")</f>
        <v/>
      </c>
      <c r="AL24" s="224" t="str">
        <f>IFERROR(IF(AL$1=Reset,$A24,IFERROR(AK24+Adjust!AL24+VLOOKUP(CONCATENATE("T",$B24,"G",AL$1),Lookup1,2,FALSE)/2,AK24+Adjust!AL24+VLOOKUP(CONCATENATE("T",$B24,"G",AL$1),Lookup2,2,FALSE)/2)),"")</f>
        <v/>
      </c>
      <c r="AM24" s="224" t="str">
        <f>IFERROR(IF(AM$1=Reset,$A24,IFERROR(AL24+Adjust!AM24+VLOOKUP(CONCATENATE("T",$B24,"G",AM$1),Lookup1,2,FALSE)/2,AL24+Adjust!AM24+VLOOKUP(CONCATENATE("T",$B24,"G",AM$1),Lookup2,2,FALSE)/2)),"")</f>
        <v/>
      </c>
      <c r="AN24" s="224" t="str">
        <f>IFERROR(IF(AN$1=Reset,$A24,IFERROR(AM24+Adjust!AN24+VLOOKUP(CONCATENATE("T",$B24,"G",AN$1),Lookup1,2,FALSE)/2,AM24+Adjust!AN24+VLOOKUP(CONCATENATE("T",$B24,"G",AN$1),Lookup2,2,FALSE)/2)),"")</f>
        <v/>
      </c>
      <c r="AO24" s="224" t="str">
        <f>IFERROR(IF(AO$1=Reset,$A24,IFERROR(AN24+Adjust!AO24+VLOOKUP(CONCATENATE("T",$B24,"G",AO$1),Lookup1,2,FALSE)/2,AN24+Adjust!AO24+VLOOKUP(CONCATENATE("T",$B24,"G",AO$1),Lookup2,2,FALSE)/2)),"")</f>
        <v/>
      </c>
      <c r="AP24" s="224" t="str">
        <f>IFERROR(IF(AP$1=Reset,$A24,IFERROR(AO24+Adjust!AP24+VLOOKUP(CONCATENATE("T",$B24,"G",AP$1),Lookup1,2,FALSE)/2,AO24+Adjust!AP24+VLOOKUP(CONCATENATE("T",$B24,"G",AP$1),Lookup2,2,FALSE)/2)),"")</f>
        <v/>
      </c>
      <c r="AQ24" s="224" t="str">
        <f>IFERROR(IF(AQ$1=Reset,$A24,IFERROR(AP24+Adjust!AQ24+VLOOKUP(CONCATENATE("T",$B24,"G",AQ$1),Lookup1,2,FALSE)/2,AP24+Adjust!AQ24+VLOOKUP(CONCATENATE("T",$B24,"G",AQ$1),Lookup2,2,FALSE)/2)),"")</f>
        <v/>
      </c>
      <c r="AR24" s="224" t="str">
        <f>IFERROR(IF(AR$1=Reset,$A24,IFERROR(AQ24+Adjust!AR24+VLOOKUP(CONCATENATE("T",$B24,"G",AR$1),Lookup1,2,FALSE)/2,AQ24+Adjust!AR24+VLOOKUP(CONCATENATE("T",$B24,"G",AR$1),Lookup2,2,FALSE)/2)),"")</f>
        <v/>
      </c>
      <c r="AS24" s="224" t="str">
        <f>IFERROR(IF(AS$1=Reset,$A24,IFERROR(AR24+Adjust!AS24+VLOOKUP(CONCATENATE("T",$B24,"G",AS$1),Lookup1,2,FALSE)/2,AR24+Adjust!AS24+VLOOKUP(CONCATENATE("T",$B24,"G",AS$1),Lookup2,2,FALSE)/2)),"")</f>
        <v/>
      </c>
      <c r="AT24" s="224" t="str">
        <f>IFERROR(IF(AT$1=Reset,$A24,IFERROR(AS24+Adjust!AT24+VLOOKUP(CONCATENATE("T",$B24,"G",AT$1),Lookup1,2,FALSE)/2,AS24+Adjust!AT24+VLOOKUP(CONCATENATE("T",$B24,"G",AT$1),Lookup2,2,FALSE)/2)),"")</f>
        <v/>
      </c>
      <c r="AU24" s="224" t="str">
        <f>IFERROR(IF(AU$1=Reset,$A24,IFERROR(AT24+Adjust!AU24+VLOOKUP(CONCATENATE("T",$B24,"G",AU$1),Lookup1,2,FALSE)/2,AT24+Adjust!AU24+VLOOKUP(CONCATENATE("T",$B24,"G",AU$1),Lookup2,2,FALSE)/2)),"")</f>
        <v/>
      </c>
      <c r="AV24" s="224" t="str">
        <f>IFERROR(IF(AV$1=Reset,$A24,IFERROR(AU24+Adjust!AV24+VLOOKUP(CONCATENATE("T",$B24,"G",AV$1),Lookup1,2,FALSE)/2,AU24+Adjust!AV24+VLOOKUP(CONCATENATE("T",$B24,"G",AV$1),Lookup2,2,FALSE)/2)),"")</f>
        <v/>
      </c>
      <c r="AW24" s="224" t="str">
        <f>IFERROR(IF(AW$1=Reset,$A24,IFERROR(AV24+Adjust!AW24+VLOOKUP(CONCATENATE("T",$B24,"G",AW$1),Lookup1,2,FALSE)/2,AV24+Adjust!AW24+VLOOKUP(CONCATENATE("T",$B24,"G",AW$1),Lookup2,2,FALSE)/2)),"")</f>
        <v/>
      </c>
      <c r="AX24" s="224" t="str">
        <f>IFERROR(IF(AX$1=Reset,$A24,IFERROR(AW24+Adjust!AX24+VLOOKUP(CONCATENATE("T",$B24,"G",AX$1),Lookup1,2,FALSE)/2,AW24+Adjust!AX24+VLOOKUP(CONCATENATE("T",$B24,"G",AX$1),Lookup2,2,FALSE)/2)),"")</f>
        <v/>
      </c>
      <c r="AY24" s="224" t="str">
        <f>IFERROR(IF(AY$1=Reset,$A24,IFERROR(AX24+Adjust!AY24+VLOOKUP(CONCATENATE("T",$B24,"G",AY$1),Lookup1,2,FALSE)/2,AX24+Adjust!AY24+VLOOKUP(CONCATENATE("T",$B24,"G",AY$1),Lookup2,2,FALSE)/2)),"")</f>
        <v/>
      </c>
      <c r="AZ24" s="307">
        <f t="shared" si="1"/>
        <v>0</v>
      </c>
      <c r="BA24" s="224" t="str">
        <f t="shared" si="0"/>
        <v/>
      </c>
    </row>
    <row r="25" spans="1:53" ht="20.100000000000001" hidden="1" customHeight="1" x14ac:dyDescent="0.25">
      <c r="A25" s="253" t="s">
        <v>139</v>
      </c>
      <c r="B25" s="20">
        <v>24</v>
      </c>
      <c r="C25" s="370" t="s">
        <v>139</v>
      </c>
      <c r="D25" s="225" t="s">
        <v>139</v>
      </c>
      <c r="E25" s="24" t="str">
        <f>IFERROR(IF(Reset=0,$A25,D25+Adjust!E25),"")</f>
        <v/>
      </c>
      <c r="F25" s="224" t="str">
        <f>IFERROR(IF(F$1=Reset,$A25,IFERROR(E25+Adjust!F25+VLOOKUP(CONCATENATE("T",$B25,"G",F$1),Lookup1,2,FALSE)/2,E25+Adjust!F25+VLOOKUP(CONCATENATE("T",$B25,"G",F$1),Lookup2,2,FALSE)/2)),"")</f>
        <v/>
      </c>
      <c r="G25" s="224" t="str">
        <f>IFERROR(IF(G$1=Reset,$A25,IFERROR(F25+Adjust!G25+VLOOKUP(CONCATENATE("T",$B25,"G",G$1),Lookup1,2,FALSE)/2,F25+Adjust!G25+VLOOKUP(CONCATENATE("T",$B25,"G",G$1),Lookup2,2,FALSE)/2)),"")</f>
        <v/>
      </c>
      <c r="H25" s="224" t="str">
        <f>IFERROR(IF(H$1=Reset,$A25,IFERROR(G25+Adjust!H25+VLOOKUP(CONCATENATE("T",$B25,"G",H$1),Lookup1,2,FALSE)/2,G25+Adjust!H25+VLOOKUP(CONCATENATE("T",$B25,"G",H$1),Lookup2,2,FALSE)/2)),"")</f>
        <v/>
      </c>
      <c r="I25" s="224" t="str">
        <f>IFERROR(IF(I$1=Reset,$A25,IFERROR(H25+Adjust!I25+VLOOKUP(CONCATENATE("T",$B25,"G",I$1),Lookup1,2,FALSE)/2,H25+Adjust!I25+VLOOKUP(CONCATENATE("T",$B25,"G",I$1),Lookup2,2,FALSE)/2)),"")</f>
        <v/>
      </c>
      <c r="J25" s="224" t="str">
        <f>IFERROR(IF(J$1=Reset,$A25,IFERROR(I25+Adjust!J25+VLOOKUP(CONCATENATE("T",$B25,"G",J$1),Lookup1,2,FALSE)/2,I25+Adjust!J25+VLOOKUP(CONCATENATE("T",$B25,"G",J$1),Lookup2,2,FALSE)/2)),"")</f>
        <v/>
      </c>
      <c r="K25" s="224" t="str">
        <f>IFERROR(IF(K$1=Reset,$A25,IFERROR(J25+Adjust!K25+VLOOKUP(CONCATENATE("T",$B25,"G",K$1),Lookup1,2,FALSE)/2,J25+Adjust!K25+VLOOKUP(CONCATENATE("T",$B25,"G",K$1),Lookup2,2,FALSE)/2)),"")</f>
        <v/>
      </c>
      <c r="L25" s="224" t="str">
        <f>IFERROR(IF(L$1=Reset,$A25,IFERROR(K25+Adjust!L25+VLOOKUP(CONCATENATE("T",$B25,"G",L$1),Lookup1,2,FALSE)/2,K25+Adjust!L25+VLOOKUP(CONCATENATE("T",$B25,"G",L$1),Lookup2,2,FALSE)/2)),"")</f>
        <v/>
      </c>
      <c r="M25" s="224" t="str">
        <f>IFERROR(IF(M$1=Reset,$A25,IFERROR(L25+Adjust!M25+VLOOKUP(CONCATENATE("T",$B25,"G",M$1),Lookup1,2,FALSE)/2,L25+Adjust!M25+VLOOKUP(CONCATENATE("T",$B25,"G",M$1),Lookup2,2,FALSE)/2)),"")</f>
        <v/>
      </c>
      <c r="N25" s="224" t="str">
        <f>IFERROR(IF(N$1=Reset,$A25,IFERROR(M25+Adjust!N25+VLOOKUP(CONCATENATE("T",$B25,"G",N$1),Lookup1,2,FALSE)/2,M25+Adjust!N25+VLOOKUP(CONCATENATE("T",$B25,"G",N$1),Lookup2,2,FALSE)/2)),"")</f>
        <v/>
      </c>
      <c r="O25" s="224" t="str">
        <f>IFERROR(IF(O$1=Reset,$A25,IFERROR(N25+Adjust!O25+VLOOKUP(CONCATENATE("T",$B25,"G",O$1),Lookup1,2,FALSE)/2,N25+Adjust!O25+VLOOKUP(CONCATENATE("T",$B25,"G",O$1),Lookup2,2,FALSE)/2)),"")</f>
        <v/>
      </c>
      <c r="P25" s="224" t="str">
        <f>IFERROR(IF(P$1=Reset,$A25,IFERROR(O25+Adjust!P25+VLOOKUP(CONCATENATE("T",$B25,"G",P$1),Lookup1,2,FALSE)/2,O25+Adjust!P25+VLOOKUP(CONCATENATE("T",$B25,"G",P$1),Lookup2,2,FALSE)/2)),"")</f>
        <v/>
      </c>
      <c r="Q25" s="224" t="str">
        <f>IFERROR(IF(Q$1=Reset,$A25,IFERROR(P25+Adjust!Q25+VLOOKUP(CONCATENATE("T",$B25,"G",Q$1),Lookup1,2,FALSE)/2,P25+Adjust!Q25+VLOOKUP(CONCATENATE("T",$B25,"G",Q$1),Lookup2,2,FALSE)/2)),"")</f>
        <v/>
      </c>
      <c r="R25" s="224" t="str">
        <f>IFERROR(IF(R$1=Reset,$A25,IFERROR(Q25+Adjust!R25+VLOOKUP(CONCATENATE("T",$B25,"G",R$1),Lookup1,2,FALSE)/2,Q25+Adjust!R25+VLOOKUP(CONCATENATE("T",$B25,"G",R$1),Lookup2,2,FALSE)/2)),"")</f>
        <v/>
      </c>
      <c r="S25" s="224" t="str">
        <f>IFERROR(IF(S$1=Reset,$A25,IFERROR(R25+Adjust!S25+VLOOKUP(CONCATENATE("T",$B25,"G",S$1),Lookup1,2,FALSE)/2,R25+Adjust!S25+VLOOKUP(CONCATENATE("T",$B25,"G",S$1),Lookup2,2,FALSE)/2)),"")</f>
        <v/>
      </c>
      <c r="T25" s="224" t="str">
        <f>IFERROR(IF(T$1=Reset,$A25,IFERROR(S25+Adjust!T25+VLOOKUP(CONCATENATE("T",$B25,"G",T$1),Lookup1,2,FALSE)/2,S25+Adjust!T25+VLOOKUP(CONCATENATE("T",$B25,"G",T$1),Lookup2,2,FALSE)/2)),"")</f>
        <v/>
      </c>
      <c r="U25" s="224" t="str">
        <f>IFERROR(IF(U$1=Reset,$A25,IFERROR(T25+Adjust!U25+VLOOKUP(CONCATENATE("T",$B25,"G",U$1),Lookup1,2,FALSE)/2,T25+Adjust!U25+VLOOKUP(CONCATENATE("T",$B25,"G",U$1),Lookup2,2,FALSE)/2)),"")</f>
        <v/>
      </c>
      <c r="V25" s="224" t="str">
        <f>IFERROR(IF(V$1=Reset,$A25,IFERROR(U25+Adjust!V25+VLOOKUP(CONCATENATE("T",$B25,"G",V$1),Lookup1,2,FALSE)/2,U25+Adjust!V25+VLOOKUP(CONCATENATE("T",$B25,"G",V$1),Lookup2,2,FALSE)/2)),"")</f>
        <v/>
      </c>
      <c r="W25" s="224" t="str">
        <f>IFERROR(IF(W$1=Reset,$A25,IFERROR(V25+Adjust!W25+VLOOKUP(CONCATENATE("T",$B25,"G",W$1),Lookup1,2,FALSE)/2,V25+Adjust!W25+VLOOKUP(CONCATENATE("T",$B25,"G",W$1),Lookup2,2,FALSE)/2)),"")</f>
        <v/>
      </c>
      <c r="X25" s="224" t="str">
        <f>IFERROR(IF(X$1=Reset,$A25,IFERROR(W25+Adjust!X25+VLOOKUP(CONCATENATE("T",$B25,"G",X$1),Lookup1,2,FALSE)/2,W25+Adjust!X25+VLOOKUP(CONCATENATE("T",$B25,"G",X$1),Lookup2,2,FALSE)/2)),"")</f>
        <v/>
      </c>
      <c r="Y25" s="224" t="str">
        <f>IFERROR(IF(Y$1=Reset,$A25,IFERROR(X25+Adjust!Y25+VLOOKUP(CONCATENATE("T",$B25,"G",Y$1),Lookup1,2,FALSE)/2,X25+Adjust!Y25+VLOOKUP(CONCATENATE("T",$B25,"G",Y$1),Lookup2,2,FALSE)/2)),"")</f>
        <v/>
      </c>
      <c r="Z25" s="224" t="str">
        <f>IFERROR(IF(Z$1=Reset,$A25,IFERROR(Y25+Adjust!Z25+VLOOKUP(CONCATENATE("T",$B25,"G",Z$1),Lookup1,2,FALSE)/2,Y25+Adjust!Z25+VLOOKUP(CONCATENATE("T",$B25,"G",Z$1),Lookup2,2,FALSE)/2)),"")</f>
        <v/>
      </c>
      <c r="AA25" s="224" t="str">
        <f>IFERROR(IF(AA$1=Reset,$A25,IFERROR(Z25+Adjust!AA25+VLOOKUP(CONCATENATE("T",$B25,"G",AA$1),Lookup1,2,FALSE)/2,Z25+Adjust!AA25+VLOOKUP(CONCATENATE("T",$B25,"G",AA$1),Lookup2,2,FALSE)/2)),"")</f>
        <v/>
      </c>
      <c r="AB25" s="224" t="str">
        <f>IFERROR(IF(AB$1=Reset,$A25,IFERROR(AA25+Adjust!AB25+VLOOKUP(CONCATENATE("T",$B25,"G",AB$1),Lookup1,2,FALSE)/2,AA25+Adjust!AB25+VLOOKUP(CONCATENATE("T",$B25,"G",AB$1),Lookup2,2,FALSE)/2)),"")</f>
        <v/>
      </c>
      <c r="AC25" s="224" t="str">
        <f>IFERROR(IF(AC$1=Reset,$A25,IFERROR(AB25+Adjust!AC25+VLOOKUP(CONCATENATE("T",$B25,"G",AC$1),Lookup1,2,FALSE)/2,AB25+Adjust!AC25+VLOOKUP(CONCATENATE("T",$B25,"G",AC$1),Lookup2,2,FALSE)/2)),"")</f>
        <v/>
      </c>
      <c r="AD25" s="224" t="str">
        <f>IFERROR(IF(AD$1=Reset,$A25,IFERROR(AC25+Adjust!AD25+VLOOKUP(CONCATENATE("T",$B25,"G",AD$1),Lookup1,2,FALSE)/2,AC25+Adjust!AD25+VLOOKUP(CONCATENATE("T",$B25,"G",AD$1),Lookup2,2,FALSE)/2)),"")</f>
        <v/>
      </c>
      <c r="AE25" s="224" t="str">
        <f>IFERROR(IF(AE$1=Reset,$A25,IFERROR(AD25+Adjust!AE25+VLOOKUP(CONCATENATE("T",$B25,"G",AE$1),Lookup1,2,FALSE)/2,AD25+Adjust!AE25+VLOOKUP(CONCATENATE("T",$B25,"G",AE$1),Lookup2,2,FALSE)/2)),"")</f>
        <v/>
      </c>
      <c r="AF25" s="224" t="str">
        <f>IFERROR(IF(AF$1=Reset,$A25,IFERROR(AE25+Adjust!AF25+VLOOKUP(CONCATENATE("T",$B25,"G",AF$1),Lookup1,2,FALSE)/2,AE25+Adjust!AF25+VLOOKUP(CONCATENATE("T",$B25,"G",AF$1),Lookup2,2,FALSE)/2)),"")</f>
        <v/>
      </c>
      <c r="AG25" s="224" t="str">
        <f>IFERROR(IF(AG$1=Reset,$A25,IFERROR(AF25+Adjust!AG25+VLOOKUP(CONCATENATE("T",$B25,"G",AG$1),Lookup1,2,FALSE)/2,AF25+Adjust!AG25+VLOOKUP(CONCATENATE("T",$B25,"G",AG$1),Lookup2,2,FALSE)/2)),"")</f>
        <v/>
      </c>
      <c r="AH25" s="224" t="str">
        <f>IFERROR(IF(AH$1=Reset,$A25,IFERROR(AG25+Adjust!AH25+VLOOKUP(CONCATENATE("T",$B25,"G",AH$1),Lookup1,2,FALSE)/2,AG25+Adjust!AH25+VLOOKUP(CONCATENATE("T",$B25,"G",AH$1),Lookup2,2,FALSE)/2)),"")</f>
        <v/>
      </c>
      <c r="AI25" s="224" t="str">
        <f>IFERROR(IF(AI$1=Reset,$A25,IFERROR(AH25+Adjust!AI25+VLOOKUP(CONCATENATE("T",$B25,"G",AI$1),Lookup1,2,FALSE)/2,AH25+Adjust!AI25+VLOOKUP(CONCATENATE("T",$B25,"G",AI$1),Lookup2,2,FALSE)/2)),"")</f>
        <v/>
      </c>
      <c r="AJ25" s="224" t="str">
        <f>IFERROR(IF(AJ$1=Reset,$A25,IFERROR(AI25+Adjust!AJ25+VLOOKUP(CONCATENATE("T",$B25,"G",AJ$1),Lookup1,2,FALSE)/2,AI25+Adjust!AJ25+VLOOKUP(CONCATENATE("T",$B25,"G",AJ$1),Lookup2,2,FALSE)/2)),"")</f>
        <v/>
      </c>
      <c r="AK25" s="224" t="str">
        <f>IFERROR(IF(AK$1=Reset,$A25,IFERROR(AJ25+Adjust!AK25+VLOOKUP(CONCATENATE("T",$B25,"G",AK$1),Lookup1,2,FALSE)/2,AJ25+Adjust!AK25+VLOOKUP(CONCATENATE("T",$B25,"G",AK$1),Lookup2,2,FALSE)/2)),"")</f>
        <v/>
      </c>
      <c r="AL25" s="224" t="str">
        <f>IFERROR(IF(AL$1=Reset,$A25,IFERROR(AK25+Adjust!AL25+VLOOKUP(CONCATENATE("T",$B25,"G",AL$1),Lookup1,2,FALSE)/2,AK25+Adjust!AL25+VLOOKUP(CONCATENATE("T",$B25,"G",AL$1),Lookup2,2,FALSE)/2)),"")</f>
        <v/>
      </c>
      <c r="AM25" s="224" t="str">
        <f>IFERROR(IF(AM$1=Reset,$A25,IFERROR(AL25+Adjust!AM25+VLOOKUP(CONCATENATE("T",$B25,"G",AM$1),Lookup1,2,FALSE)/2,AL25+Adjust!AM25+VLOOKUP(CONCATENATE("T",$B25,"G",AM$1),Lookup2,2,FALSE)/2)),"")</f>
        <v/>
      </c>
      <c r="AN25" s="224" t="str">
        <f>IFERROR(IF(AN$1=Reset,$A25,IFERROR(AM25+Adjust!AN25+VLOOKUP(CONCATENATE("T",$B25,"G",AN$1),Lookup1,2,FALSE)/2,AM25+Adjust!AN25+VLOOKUP(CONCATENATE("T",$B25,"G",AN$1),Lookup2,2,FALSE)/2)),"")</f>
        <v/>
      </c>
      <c r="AO25" s="224" t="str">
        <f>IFERROR(IF(AO$1=Reset,$A25,IFERROR(AN25+Adjust!AO25+VLOOKUP(CONCATENATE("T",$B25,"G",AO$1),Lookup1,2,FALSE)/2,AN25+Adjust!AO25+VLOOKUP(CONCATENATE("T",$B25,"G",AO$1),Lookup2,2,FALSE)/2)),"")</f>
        <v/>
      </c>
      <c r="AP25" s="224" t="str">
        <f>IFERROR(IF(AP$1=Reset,$A25,IFERROR(AO25+Adjust!AP25+VLOOKUP(CONCATENATE("T",$B25,"G",AP$1),Lookup1,2,FALSE)/2,AO25+Adjust!AP25+VLOOKUP(CONCATENATE("T",$B25,"G",AP$1),Lookup2,2,FALSE)/2)),"")</f>
        <v/>
      </c>
      <c r="AQ25" s="224" t="str">
        <f>IFERROR(IF(AQ$1=Reset,$A25,IFERROR(AP25+Adjust!AQ25+VLOOKUP(CONCATENATE("T",$B25,"G",AQ$1),Lookup1,2,FALSE)/2,AP25+Adjust!AQ25+VLOOKUP(CONCATENATE("T",$B25,"G",AQ$1),Lookup2,2,FALSE)/2)),"")</f>
        <v/>
      </c>
      <c r="AR25" s="224" t="str">
        <f>IFERROR(IF(AR$1=Reset,$A25,IFERROR(AQ25+Adjust!AR25+VLOOKUP(CONCATENATE("T",$B25,"G",AR$1),Lookup1,2,FALSE)/2,AQ25+Adjust!AR25+VLOOKUP(CONCATENATE("T",$B25,"G",AR$1),Lookup2,2,FALSE)/2)),"")</f>
        <v/>
      </c>
      <c r="AS25" s="224" t="str">
        <f>IFERROR(IF(AS$1=Reset,$A25,IFERROR(AR25+Adjust!AS25+VLOOKUP(CONCATENATE("T",$B25,"G",AS$1),Lookup1,2,FALSE)/2,AR25+Adjust!AS25+VLOOKUP(CONCATENATE("T",$B25,"G",AS$1),Lookup2,2,FALSE)/2)),"")</f>
        <v/>
      </c>
      <c r="AT25" s="224" t="str">
        <f>IFERROR(IF(AT$1=Reset,$A25,IFERROR(AS25+Adjust!AT25+VLOOKUP(CONCATENATE("T",$B25,"G",AT$1),Lookup1,2,FALSE)/2,AS25+Adjust!AT25+VLOOKUP(CONCATENATE("T",$B25,"G",AT$1),Lookup2,2,FALSE)/2)),"")</f>
        <v/>
      </c>
      <c r="AU25" s="224" t="str">
        <f>IFERROR(IF(AU$1=Reset,$A25,IFERROR(AT25+Adjust!AU25+VLOOKUP(CONCATENATE("T",$B25,"G",AU$1),Lookup1,2,FALSE)/2,AT25+Adjust!AU25+VLOOKUP(CONCATENATE("T",$B25,"G",AU$1),Lookup2,2,FALSE)/2)),"")</f>
        <v/>
      </c>
      <c r="AV25" s="224" t="str">
        <f>IFERROR(IF(AV$1=Reset,$A25,IFERROR(AU25+Adjust!AV25+VLOOKUP(CONCATENATE("T",$B25,"G",AV$1),Lookup1,2,FALSE)/2,AU25+Adjust!AV25+VLOOKUP(CONCATENATE("T",$B25,"G",AV$1),Lookup2,2,FALSE)/2)),"")</f>
        <v/>
      </c>
      <c r="AW25" s="224" t="str">
        <f>IFERROR(IF(AW$1=Reset,$A25,IFERROR(AV25+Adjust!AW25+VLOOKUP(CONCATENATE("T",$B25,"G",AW$1),Lookup1,2,FALSE)/2,AV25+Adjust!AW25+VLOOKUP(CONCATENATE("T",$B25,"G",AW$1),Lookup2,2,FALSE)/2)),"")</f>
        <v/>
      </c>
      <c r="AX25" s="224" t="str">
        <f>IFERROR(IF(AX$1=Reset,$A25,IFERROR(AW25+Adjust!AX25+VLOOKUP(CONCATENATE("T",$B25,"G",AX$1),Lookup1,2,FALSE)/2,AW25+Adjust!AX25+VLOOKUP(CONCATENATE("T",$B25,"G",AX$1),Lookup2,2,FALSE)/2)),"")</f>
        <v/>
      </c>
      <c r="AY25" s="224" t="str">
        <f>IFERROR(IF(AY$1=Reset,$A25,IFERROR(AX25+Adjust!AY25+VLOOKUP(CONCATENATE("T",$B25,"G",AY$1),Lookup1,2,FALSE)/2,AX25+Adjust!AY25+VLOOKUP(CONCATENATE("T",$B25,"G",AY$1),Lookup2,2,FALSE)/2)),"")</f>
        <v/>
      </c>
      <c r="AZ25" s="307">
        <f t="shared" si="1"/>
        <v>0</v>
      </c>
      <c r="BA25" s="224" t="str">
        <f t="shared" si="0"/>
        <v/>
      </c>
    </row>
    <row r="26" spans="1:53" ht="20.100000000000001" customHeight="1" x14ac:dyDescent="0.25">
      <c r="A26" s="24">
        <f t="shared" ref="A26" si="2">IFERROR(AVERAGE(A2:A25),"")</f>
        <v>2446.1111111111109</v>
      </c>
      <c r="C26" s="23" t="s">
        <v>23</v>
      </c>
      <c r="D26" s="24">
        <f t="shared" ref="D26:AY26" si="3">IFERROR(AVERAGE(D2:D25),"")</f>
        <v>2446.1111111111113</v>
      </c>
      <c r="E26" s="24">
        <f t="shared" si="3"/>
        <v>2446.1111111111113</v>
      </c>
      <c r="F26" s="24">
        <f t="shared" si="3"/>
        <v>2446.1111111111113</v>
      </c>
      <c r="G26" s="24">
        <f t="shared" si="3"/>
        <v>2446.1111111111109</v>
      </c>
      <c r="H26" s="24">
        <f t="shared" si="3"/>
        <v>2446.3497956532765</v>
      </c>
      <c r="I26" s="24">
        <f t="shared" si="3"/>
        <v>2446.1067271405946</v>
      </c>
      <c r="J26" s="24">
        <f t="shared" si="3"/>
        <v>2446.1111111111113</v>
      </c>
      <c r="K26" s="24">
        <f t="shared" si="3"/>
        <v>2446.1111111111113</v>
      </c>
      <c r="L26" s="24">
        <f t="shared" si="3"/>
        <v>2446.1111111111113</v>
      </c>
      <c r="M26" s="24">
        <f t="shared" si="3"/>
        <v>2446.1111111111109</v>
      </c>
      <c r="N26" s="24">
        <f t="shared" si="3"/>
        <v>2446.1111111111113</v>
      </c>
      <c r="O26" s="24">
        <f t="shared" si="3"/>
        <v>2446.1111111111113</v>
      </c>
      <c r="P26" s="24">
        <f t="shared" si="3"/>
        <v>2446.1111111111113</v>
      </c>
      <c r="Q26" s="24">
        <f t="shared" si="3"/>
        <v>2443.7338653111883</v>
      </c>
      <c r="R26" s="24">
        <f t="shared" si="3"/>
        <v>2444.7236416964888</v>
      </c>
      <c r="S26" s="24">
        <f t="shared" si="3"/>
        <v>2446.1111111111113</v>
      </c>
      <c r="T26" s="24">
        <f t="shared" si="3"/>
        <v>2446.1111111111109</v>
      </c>
      <c r="U26" s="24">
        <f t="shared" si="3"/>
        <v>2446.1111111111113</v>
      </c>
      <c r="V26" s="24">
        <f t="shared" si="3"/>
        <v>2446.1111111111113</v>
      </c>
      <c r="W26" s="24">
        <f t="shared" si="3"/>
        <v>2446.1111111111109</v>
      </c>
      <c r="X26" s="24">
        <f t="shared" si="3"/>
        <v>2446.1111111111113</v>
      </c>
      <c r="Y26" s="24">
        <f t="shared" si="3"/>
        <v>2446.2302102416156</v>
      </c>
      <c r="Z26" s="24">
        <f t="shared" si="3"/>
        <v>2447.4589373821323</v>
      </c>
      <c r="AA26" s="24">
        <f t="shared" si="3"/>
        <v>2446.1111111111113</v>
      </c>
      <c r="AB26" s="24">
        <f t="shared" si="3"/>
        <v>2446.1111111111113</v>
      </c>
      <c r="AC26" s="24">
        <f t="shared" si="3"/>
        <v>2445.7262242497118</v>
      </c>
      <c r="AD26" s="24">
        <f t="shared" si="3"/>
        <v>2445.0281198286716</v>
      </c>
      <c r="AE26" s="24">
        <f t="shared" si="3"/>
        <v>2444.7620704693481</v>
      </c>
      <c r="AF26" s="24">
        <f t="shared" si="3"/>
        <v>2445.7637092407449</v>
      </c>
      <c r="AG26" s="24">
        <f t="shared" si="3"/>
        <v>2445.8358842261678</v>
      </c>
      <c r="AH26" s="24">
        <f t="shared" si="3"/>
        <v>2447.1829961658032</v>
      </c>
      <c r="AI26" s="24">
        <f t="shared" si="3"/>
        <v>2446.3237671297989</v>
      </c>
      <c r="AJ26" s="24">
        <f t="shared" si="3"/>
        <v>2445.924840587877</v>
      </c>
      <c r="AK26" s="24">
        <f t="shared" si="3"/>
        <v>2446.1111111111113</v>
      </c>
      <c r="AL26" s="24">
        <f t="shared" si="3"/>
        <v>2446.1111111111109</v>
      </c>
      <c r="AM26" s="24">
        <f t="shared" si="3"/>
        <v>2446.1111111111113</v>
      </c>
      <c r="AN26" s="24" t="str">
        <f t="shared" si="3"/>
        <v/>
      </c>
      <c r="AO26" s="24" t="str">
        <f t="shared" si="3"/>
        <v/>
      </c>
      <c r="AP26" s="24" t="str">
        <f t="shared" si="3"/>
        <v/>
      </c>
      <c r="AQ26" s="24" t="str">
        <f t="shared" si="3"/>
        <v/>
      </c>
      <c r="AR26" s="24" t="str">
        <f t="shared" si="3"/>
        <v/>
      </c>
      <c r="AS26" s="24" t="str">
        <f t="shared" si="3"/>
        <v/>
      </c>
      <c r="AT26" s="24" t="str">
        <f t="shared" si="3"/>
        <v/>
      </c>
      <c r="AU26" s="24" t="str">
        <f t="shared" si="3"/>
        <v/>
      </c>
      <c r="AV26" s="24" t="str">
        <f t="shared" si="3"/>
        <v/>
      </c>
      <c r="AW26" s="24" t="str">
        <f t="shared" si="3"/>
        <v/>
      </c>
      <c r="AX26" s="24" t="str">
        <f t="shared" si="3"/>
        <v/>
      </c>
      <c r="AY26" s="24" t="str">
        <f t="shared" si="3"/>
        <v/>
      </c>
      <c r="BA26" s="24">
        <f t="shared" ref="BA26" si="4">IFERROR(AVERAGE(BA2:BA25),"")</f>
        <v>2446.1111111111113</v>
      </c>
    </row>
  </sheetData>
  <sheetProtection sheet="1" objects="1" scenarios="1"/>
  <sortState xmlns:xlrd2="http://schemas.microsoft.com/office/spreadsheetml/2017/richdata2" ref="C2:F49">
    <sortCondition ref="C2:C49"/>
    <sortCondition descending="1" ref="D2:D49"/>
  </sortState>
  <conditionalFormatting sqref="F2:AB25">
    <cfRule type="expression" dxfId="36" priority="9" stopIfTrue="1">
      <formula>Reset=F$1</formula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Y25">
    <cfRule type="expression" dxfId="35" priority="11" stopIfTrue="1">
      <formula>Reset=AC$1</formula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:BA25">
    <cfRule type="expression" dxfId="34" priority="1" stopIfTrue="1">
      <formula>Reset=BA$1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96" fitToWidth="0" orientation="landscape" r:id="rId1"/>
  <headerFooter>
    <oddHeader>&amp;C&amp;"-,Bold"&amp;16Ratings by Team and Game Number</oddHeader>
    <oddFooter>&amp;L&amp;8Printed &amp;D &amp;T&amp;C&amp;8OddsPredictor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1487"/>
  <sheetViews>
    <sheetView showGridLines="0" showRowColHeaders="0" workbookViewId="0">
      <selection activeCell="B1" sqref="B1"/>
    </sheetView>
  </sheetViews>
  <sheetFormatPr defaultRowHeight="15" x14ac:dyDescent="0.25"/>
  <cols>
    <col min="1" max="2" width="1.7109375" style="413" customWidth="1"/>
    <col min="3" max="22" width="9.7109375" customWidth="1"/>
  </cols>
  <sheetData>
    <row r="1" spans="1:12" ht="15.75" customHeight="1" x14ac:dyDescent="0.25">
      <c r="A1" s="410" t="s">
        <v>569</v>
      </c>
      <c r="B1" s="410" t="s">
        <v>106</v>
      </c>
      <c r="C1" s="394"/>
      <c r="I1" s="356"/>
      <c r="J1" s="356"/>
      <c r="K1" s="398" t="s">
        <v>573</v>
      </c>
      <c r="L1" s="399"/>
    </row>
    <row r="2" spans="1:12" ht="90" x14ac:dyDescent="0.25">
      <c r="A2" s="410" t="s">
        <v>570</v>
      </c>
      <c r="B2" s="410" t="s">
        <v>20</v>
      </c>
      <c r="C2" s="394"/>
    </row>
    <row r="3" spans="1:12" hidden="1" x14ac:dyDescent="0.25">
      <c r="A3" s="410">
        <v>-737</v>
      </c>
      <c r="B3" s="411">
        <v>2.7143453767624615E-2</v>
      </c>
      <c r="C3" s="395"/>
    </row>
    <row r="4" spans="1:12" hidden="1" x14ac:dyDescent="0.25">
      <c r="A4" s="410">
        <v>-736</v>
      </c>
      <c r="B4" s="411">
        <v>2.7163453767624635E-2</v>
      </c>
      <c r="C4" s="395"/>
    </row>
    <row r="5" spans="1:12" hidden="1" x14ac:dyDescent="0.25">
      <c r="A5" s="410">
        <v>-735</v>
      </c>
      <c r="B5" s="411">
        <v>2.7183453767624655E-2</v>
      </c>
      <c r="C5" s="395"/>
    </row>
    <row r="6" spans="1:12" hidden="1" x14ac:dyDescent="0.25">
      <c r="A6" s="410">
        <v>-734</v>
      </c>
      <c r="B6" s="411">
        <v>2.7203453767624675E-2</v>
      </c>
      <c r="C6" s="395"/>
    </row>
    <row r="7" spans="1:12" hidden="1" x14ac:dyDescent="0.25">
      <c r="A7" s="410">
        <v>-733</v>
      </c>
      <c r="B7" s="411">
        <v>2.7223453767624695E-2</v>
      </c>
      <c r="C7" s="395"/>
    </row>
    <row r="8" spans="1:12" hidden="1" x14ac:dyDescent="0.25">
      <c r="A8" s="410">
        <v>-732</v>
      </c>
      <c r="B8" s="411">
        <v>2.7243453767624715E-2</v>
      </c>
      <c r="C8" s="395"/>
    </row>
    <row r="9" spans="1:12" hidden="1" x14ac:dyDescent="0.25">
      <c r="A9" s="410">
        <v>-731</v>
      </c>
      <c r="B9" s="411">
        <v>2.7263453767624735E-2</v>
      </c>
      <c r="C9" s="395"/>
    </row>
    <row r="10" spans="1:12" hidden="1" x14ac:dyDescent="0.25">
      <c r="A10" s="410">
        <v>-730</v>
      </c>
      <c r="B10" s="411">
        <v>2.7283453767624755E-2</v>
      </c>
      <c r="C10" s="395"/>
    </row>
    <row r="11" spans="1:12" hidden="1" x14ac:dyDescent="0.25">
      <c r="A11" s="410">
        <v>-729</v>
      </c>
      <c r="B11" s="411">
        <v>2.7303453767624775E-2</v>
      </c>
      <c r="C11" s="395"/>
    </row>
    <row r="12" spans="1:12" hidden="1" x14ac:dyDescent="0.25">
      <c r="A12" s="410">
        <v>-728</v>
      </c>
      <c r="B12" s="411">
        <v>2.7323453767624795E-2</v>
      </c>
      <c r="C12" s="395"/>
    </row>
    <row r="13" spans="1:12" hidden="1" x14ac:dyDescent="0.25">
      <c r="A13" s="410">
        <v>-727</v>
      </c>
      <c r="B13" s="411">
        <v>2.7343453767624815E-2</v>
      </c>
      <c r="C13" s="395"/>
    </row>
    <row r="14" spans="1:12" hidden="1" x14ac:dyDescent="0.25">
      <c r="A14" s="410">
        <v>-726</v>
      </c>
      <c r="B14" s="411">
        <v>2.7363453767624835E-2</v>
      </c>
      <c r="C14" s="395"/>
    </row>
    <row r="15" spans="1:12" hidden="1" x14ac:dyDescent="0.25">
      <c r="A15" s="410">
        <v>-725</v>
      </c>
      <c r="B15" s="411">
        <v>2.7383453767624855E-2</v>
      </c>
      <c r="C15" s="395"/>
    </row>
    <row r="16" spans="1:12" hidden="1" x14ac:dyDescent="0.25">
      <c r="A16" s="410">
        <v>-724</v>
      </c>
      <c r="B16" s="411">
        <v>2.7403453767624875E-2</v>
      </c>
      <c r="C16" s="395"/>
    </row>
    <row r="17" spans="1:3" hidden="1" x14ac:dyDescent="0.25">
      <c r="A17" s="410">
        <v>-723</v>
      </c>
      <c r="B17" s="411">
        <v>2.7423453767624895E-2</v>
      </c>
      <c r="C17" s="395"/>
    </row>
    <row r="18" spans="1:3" hidden="1" x14ac:dyDescent="0.25">
      <c r="A18" s="410">
        <v>-722</v>
      </c>
      <c r="B18" s="411">
        <v>2.7443453767624915E-2</v>
      </c>
      <c r="C18" s="395"/>
    </row>
    <row r="19" spans="1:3" hidden="1" x14ac:dyDescent="0.25">
      <c r="A19" s="410">
        <v>-721</v>
      </c>
      <c r="B19" s="411">
        <v>2.7463453767624935E-2</v>
      </c>
      <c r="C19" s="395"/>
    </row>
    <row r="20" spans="1:3" hidden="1" x14ac:dyDescent="0.25">
      <c r="A20" s="410">
        <v>-720</v>
      </c>
      <c r="B20" s="411">
        <v>2.7483453767624955E-2</v>
      </c>
      <c r="C20" s="395"/>
    </row>
    <row r="21" spans="1:3" hidden="1" x14ac:dyDescent="0.25">
      <c r="A21" s="410">
        <v>-719</v>
      </c>
      <c r="B21" s="411">
        <v>2.7503453767624975E-2</v>
      </c>
      <c r="C21" s="395"/>
    </row>
    <row r="22" spans="1:3" hidden="1" x14ac:dyDescent="0.25">
      <c r="A22" s="410">
        <v>-718</v>
      </c>
      <c r="B22" s="411">
        <v>2.7523453767624995E-2</v>
      </c>
      <c r="C22" s="395"/>
    </row>
    <row r="23" spans="1:3" hidden="1" x14ac:dyDescent="0.25">
      <c r="A23" s="410">
        <v>-717</v>
      </c>
      <c r="B23" s="411">
        <v>2.7543453767625015E-2</v>
      </c>
      <c r="C23" s="395"/>
    </row>
    <row r="24" spans="1:3" hidden="1" x14ac:dyDescent="0.25">
      <c r="A24" s="410">
        <v>-716</v>
      </c>
      <c r="B24" s="411">
        <v>2.7563453767625035E-2</v>
      </c>
      <c r="C24" s="395"/>
    </row>
    <row r="25" spans="1:3" hidden="1" x14ac:dyDescent="0.25">
      <c r="A25" s="410">
        <v>-715</v>
      </c>
      <c r="B25" s="411">
        <v>2.7583453767625055E-2</v>
      </c>
      <c r="C25" s="395"/>
    </row>
    <row r="26" spans="1:3" hidden="1" x14ac:dyDescent="0.25">
      <c r="A26" s="410">
        <v>-714</v>
      </c>
      <c r="B26" s="411">
        <v>2.7603453767625075E-2</v>
      </c>
      <c r="C26" s="395"/>
    </row>
    <row r="27" spans="1:3" hidden="1" x14ac:dyDescent="0.25">
      <c r="A27" s="410">
        <v>-713</v>
      </c>
      <c r="B27" s="411">
        <v>2.7623453767625095E-2</v>
      </c>
      <c r="C27" s="395"/>
    </row>
    <row r="28" spans="1:3" hidden="1" x14ac:dyDescent="0.25">
      <c r="A28" s="410">
        <v>-712</v>
      </c>
      <c r="B28" s="411">
        <v>2.7643453767625115E-2</v>
      </c>
      <c r="C28" s="395"/>
    </row>
    <row r="29" spans="1:3" hidden="1" x14ac:dyDescent="0.25">
      <c r="A29" s="410">
        <v>-711</v>
      </c>
      <c r="B29" s="411">
        <v>2.7663453767625135E-2</v>
      </c>
      <c r="C29" s="395"/>
    </row>
    <row r="30" spans="1:3" hidden="1" x14ac:dyDescent="0.25">
      <c r="A30" s="410">
        <v>-710</v>
      </c>
      <c r="B30" s="411">
        <v>2.7683453767625155E-2</v>
      </c>
      <c r="C30" s="395"/>
    </row>
    <row r="31" spans="1:3" hidden="1" x14ac:dyDescent="0.25">
      <c r="A31" s="410">
        <v>-709</v>
      </c>
      <c r="B31" s="411">
        <v>2.7703453767625175E-2</v>
      </c>
      <c r="C31" s="395"/>
    </row>
    <row r="32" spans="1:3" hidden="1" x14ac:dyDescent="0.25">
      <c r="A32" s="410">
        <v>-708</v>
      </c>
      <c r="B32" s="411">
        <v>2.7723453767625195E-2</v>
      </c>
      <c r="C32" s="395"/>
    </row>
    <row r="33" spans="1:3" hidden="1" x14ac:dyDescent="0.25">
      <c r="A33" s="410">
        <v>-707</v>
      </c>
      <c r="B33" s="411">
        <v>2.7743453767625215E-2</v>
      </c>
      <c r="C33" s="395"/>
    </row>
    <row r="34" spans="1:3" hidden="1" x14ac:dyDescent="0.25">
      <c r="A34" s="410">
        <v>-706</v>
      </c>
      <c r="B34" s="411">
        <v>2.7763453767625235E-2</v>
      </c>
      <c r="C34" s="395"/>
    </row>
    <row r="35" spans="1:3" hidden="1" x14ac:dyDescent="0.25">
      <c r="A35" s="410">
        <v>-705</v>
      </c>
      <c r="B35" s="411">
        <v>2.7783453767625255E-2</v>
      </c>
      <c r="C35" s="395"/>
    </row>
    <row r="36" spans="1:3" hidden="1" x14ac:dyDescent="0.25">
      <c r="A36" s="410">
        <v>-704</v>
      </c>
      <c r="B36" s="411">
        <v>2.7803453767625275E-2</v>
      </c>
      <c r="C36" s="395"/>
    </row>
    <row r="37" spans="1:3" hidden="1" x14ac:dyDescent="0.25">
      <c r="A37" s="410">
        <v>-703</v>
      </c>
      <c r="B37" s="411">
        <v>2.7823453767625295E-2</v>
      </c>
      <c r="C37" s="395"/>
    </row>
    <row r="38" spans="1:3" hidden="1" x14ac:dyDescent="0.25">
      <c r="A38" s="410">
        <v>-702</v>
      </c>
      <c r="B38" s="411">
        <v>2.7843453767625315E-2</v>
      </c>
      <c r="C38" s="395"/>
    </row>
    <row r="39" spans="1:3" hidden="1" x14ac:dyDescent="0.25">
      <c r="A39" s="410">
        <v>-701</v>
      </c>
      <c r="B39" s="411">
        <v>2.7863453767625335E-2</v>
      </c>
      <c r="C39" s="395"/>
    </row>
    <row r="40" spans="1:3" hidden="1" x14ac:dyDescent="0.25">
      <c r="A40" s="410">
        <v>-700</v>
      </c>
      <c r="B40" s="411">
        <v>2.7883453767625355E-2</v>
      </c>
      <c r="C40" s="395"/>
    </row>
    <row r="41" spans="1:3" hidden="1" x14ac:dyDescent="0.25">
      <c r="A41" s="410">
        <v>-699</v>
      </c>
      <c r="B41" s="411">
        <v>2.7903453767625375E-2</v>
      </c>
      <c r="C41" s="395"/>
    </row>
    <row r="42" spans="1:3" hidden="1" x14ac:dyDescent="0.25">
      <c r="A42" s="410">
        <v>-698</v>
      </c>
      <c r="B42" s="411">
        <v>2.7923453767625395E-2</v>
      </c>
      <c r="C42" s="395"/>
    </row>
    <row r="43" spans="1:3" hidden="1" x14ac:dyDescent="0.25">
      <c r="A43" s="410">
        <v>-697</v>
      </c>
      <c r="B43" s="411">
        <v>2.7943453767625415E-2</v>
      </c>
      <c r="C43" s="395"/>
    </row>
    <row r="44" spans="1:3" hidden="1" x14ac:dyDescent="0.25">
      <c r="A44" s="410">
        <v>-696</v>
      </c>
      <c r="B44" s="411">
        <v>2.7963453767625435E-2</v>
      </c>
      <c r="C44" s="395"/>
    </row>
    <row r="45" spans="1:3" hidden="1" x14ac:dyDescent="0.25">
      <c r="A45" s="410">
        <v>-695</v>
      </c>
      <c r="B45" s="411">
        <v>2.7983453767625455E-2</v>
      </c>
      <c r="C45" s="395"/>
    </row>
    <row r="46" spans="1:3" hidden="1" x14ac:dyDescent="0.25">
      <c r="A46" s="410">
        <v>-694</v>
      </c>
      <c r="B46" s="411">
        <v>2.8003453767625475E-2</v>
      </c>
      <c r="C46" s="395"/>
    </row>
    <row r="47" spans="1:3" hidden="1" x14ac:dyDescent="0.25">
      <c r="A47" s="410">
        <v>-693</v>
      </c>
      <c r="B47" s="411">
        <v>2.8023453767625495E-2</v>
      </c>
      <c r="C47" s="395"/>
    </row>
    <row r="48" spans="1:3" hidden="1" x14ac:dyDescent="0.25">
      <c r="A48" s="410">
        <v>-692</v>
      </c>
      <c r="B48" s="411">
        <v>2.8043453767625515E-2</v>
      </c>
      <c r="C48" s="395"/>
    </row>
    <row r="49" spans="1:3" hidden="1" x14ac:dyDescent="0.25">
      <c r="A49" s="410">
        <v>-691</v>
      </c>
      <c r="B49" s="411">
        <v>2.8063453767625535E-2</v>
      </c>
      <c r="C49" s="395"/>
    </row>
    <row r="50" spans="1:3" hidden="1" x14ac:dyDescent="0.25">
      <c r="A50" s="410">
        <v>-690</v>
      </c>
      <c r="B50" s="411">
        <v>2.8083453767625555E-2</v>
      </c>
      <c r="C50" s="395"/>
    </row>
    <row r="51" spans="1:3" hidden="1" x14ac:dyDescent="0.25">
      <c r="A51" s="412">
        <v>-689</v>
      </c>
      <c r="B51" s="411">
        <v>2.8103453767625575E-2</v>
      </c>
      <c r="C51" s="395"/>
    </row>
    <row r="52" spans="1:3" hidden="1" x14ac:dyDescent="0.25">
      <c r="A52" s="412">
        <v>-688</v>
      </c>
      <c r="B52" s="411">
        <v>2.8123453767625595E-2</v>
      </c>
      <c r="C52" s="395"/>
    </row>
    <row r="53" spans="1:3" hidden="1" x14ac:dyDescent="0.25">
      <c r="A53" s="410">
        <v>-687</v>
      </c>
      <c r="B53" s="411">
        <v>2.8143453767625615E-2</v>
      </c>
      <c r="C53" s="395"/>
    </row>
    <row r="54" spans="1:3" hidden="1" x14ac:dyDescent="0.25">
      <c r="A54" s="410">
        <v>-686</v>
      </c>
      <c r="B54" s="411">
        <v>2.8163453767625635E-2</v>
      </c>
      <c r="C54" s="395"/>
    </row>
    <row r="55" spans="1:3" hidden="1" x14ac:dyDescent="0.25">
      <c r="A55" s="410">
        <v>-685</v>
      </c>
      <c r="B55" s="411">
        <v>2.8183453767625655E-2</v>
      </c>
      <c r="C55" s="395"/>
    </row>
    <row r="56" spans="1:3" hidden="1" x14ac:dyDescent="0.25">
      <c r="A56" s="410">
        <v>-684</v>
      </c>
      <c r="B56" s="411">
        <v>2.8203453767625675E-2</v>
      </c>
      <c r="C56" s="395"/>
    </row>
    <row r="57" spans="1:3" hidden="1" x14ac:dyDescent="0.25">
      <c r="A57" s="410">
        <v>-683</v>
      </c>
      <c r="B57" s="411">
        <v>2.8223453767625695E-2</v>
      </c>
      <c r="C57" s="395"/>
    </row>
    <row r="58" spans="1:3" hidden="1" x14ac:dyDescent="0.25">
      <c r="A58" s="410">
        <v>-682</v>
      </c>
      <c r="B58" s="411">
        <v>2.8243453767625715E-2</v>
      </c>
      <c r="C58" s="395"/>
    </row>
    <row r="59" spans="1:3" hidden="1" x14ac:dyDescent="0.25">
      <c r="A59" s="410">
        <v>-681</v>
      </c>
      <c r="B59" s="411">
        <v>2.8263453767625735E-2</v>
      </c>
      <c r="C59" s="395"/>
    </row>
    <row r="60" spans="1:3" hidden="1" x14ac:dyDescent="0.25">
      <c r="A60" s="410">
        <v>-680</v>
      </c>
      <c r="B60" s="411">
        <v>2.8283453767625755E-2</v>
      </c>
      <c r="C60" s="395"/>
    </row>
    <row r="61" spans="1:3" hidden="1" x14ac:dyDescent="0.25">
      <c r="A61" s="410">
        <v>-679</v>
      </c>
      <c r="B61" s="411">
        <v>2.8303453767625775E-2</v>
      </c>
      <c r="C61" s="395"/>
    </row>
    <row r="62" spans="1:3" hidden="1" x14ac:dyDescent="0.25">
      <c r="A62" s="410">
        <v>-678</v>
      </c>
      <c r="B62" s="411">
        <v>2.8323453767625795E-2</v>
      </c>
      <c r="C62" s="395"/>
    </row>
    <row r="63" spans="1:3" hidden="1" x14ac:dyDescent="0.25">
      <c r="A63" s="410">
        <v>-677</v>
      </c>
      <c r="B63" s="411">
        <v>2.8343453767625815E-2</v>
      </c>
      <c r="C63" s="395"/>
    </row>
    <row r="64" spans="1:3" hidden="1" x14ac:dyDescent="0.25">
      <c r="A64" s="410">
        <v>-676</v>
      </c>
      <c r="B64" s="411">
        <v>2.8363453767625835E-2</v>
      </c>
      <c r="C64" s="395"/>
    </row>
    <row r="65" spans="1:3" hidden="1" x14ac:dyDescent="0.25">
      <c r="A65" s="410">
        <v>-675</v>
      </c>
      <c r="B65" s="411">
        <v>2.8383453767625855E-2</v>
      </c>
      <c r="C65" s="395"/>
    </row>
    <row r="66" spans="1:3" hidden="1" x14ac:dyDescent="0.25">
      <c r="A66" s="410">
        <v>-674</v>
      </c>
      <c r="B66" s="411">
        <v>2.8403453767625875E-2</v>
      </c>
      <c r="C66" s="395"/>
    </row>
    <row r="67" spans="1:3" hidden="1" x14ac:dyDescent="0.25">
      <c r="A67" s="410">
        <v>-673</v>
      </c>
      <c r="B67" s="411">
        <v>2.8423453767625895E-2</v>
      </c>
      <c r="C67" s="395"/>
    </row>
    <row r="68" spans="1:3" hidden="1" x14ac:dyDescent="0.25">
      <c r="A68" s="410">
        <v>-672</v>
      </c>
      <c r="B68" s="411">
        <v>2.8443453767625915E-2</v>
      </c>
      <c r="C68" s="395"/>
    </row>
    <row r="69" spans="1:3" hidden="1" x14ac:dyDescent="0.25">
      <c r="A69" s="410">
        <v>-671</v>
      </c>
      <c r="B69" s="411">
        <v>2.8463453767625935E-2</v>
      </c>
      <c r="C69" s="395"/>
    </row>
    <row r="70" spans="1:3" hidden="1" x14ac:dyDescent="0.25">
      <c r="A70" s="410">
        <v>-670</v>
      </c>
      <c r="B70" s="411">
        <v>2.8483453767625955E-2</v>
      </c>
      <c r="C70" s="395"/>
    </row>
    <row r="71" spans="1:3" hidden="1" x14ac:dyDescent="0.25">
      <c r="A71" s="410">
        <v>-669</v>
      </c>
      <c r="B71" s="411">
        <v>2.8503453767625975E-2</v>
      </c>
      <c r="C71" s="395"/>
    </row>
    <row r="72" spans="1:3" hidden="1" x14ac:dyDescent="0.25">
      <c r="A72" s="410">
        <v>-668</v>
      </c>
      <c r="B72" s="411">
        <v>2.8523453767625995E-2</v>
      </c>
      <c r="C72" s="395"/>
    </row>
    <row r="73" spans="1:3" hidden="1" x14ac:dyDescent="0.25">
      <c r="A73" s="410">
        <v>-667</v>
      </c>
      <c r="B73" s="411">
        <v>2.8543453767626015E-2</v>
      </c>
      <c r="C73" s="395"/>
    </row>
    <row r="74" spans="1:3" hidden="1" x14ac:dyDescent="0.25">
      <c r="A74" s="410">
        <v>-666</v>
      </c>
      <c r="B74" s="411">
        <v>2.8563453767626035E-2</v>
      </c>
      <c r="C74" s="395"/>
    </row>
    <row r="75" spans="1:3" hidden="1" x14ac:dyDescent="0.25">
      <c r="A75" s="410">
        <v>-665</v>
      </c>
      <c r="B75" s="411">
        <v>2.8583453767626055E-2</v>
      </c>
      <c r="C75" s="395"/>
    </row>
    <row r="76" spans="1:3" hidden="1" x14ac:dyDescent="0.25">
      <c r="A76" s="410">
        <v>-664</v>
      </c>
      <c r="B76" s="411">
        <v>2.8603453767626075E-2</v>
      </c>
      <c r="C76" s="395"/>
    </row>
    <row r="77" spans="1:3" hidden="1" x14ac:dyDescent="0.25">
      <c r="A77" s="410">
        <v>-663</v>
      </c>
      <c r="B77" s="411">
        <v>2.8623453767626095E-2</v>
      </c>
      <c r="C77" s="395"/>
    </row>
    <row r="78" spans="1:3" hidden="1" x14ac:dyDescent="0.25">
      <c r="A78" s="410">
        <v>-662</v>
      </c>
      <c r="B78" s="411">
        <v>2.8643453767626115E-2</v>
      </c>
      <c r="C78" s="395"/>
    </row>
    <row r="79" spans="1:3" hidden="1" x14ac:dyDescent="0.25">
      <c r="A79" s="410">
        <v>-661</v>
      </c>
      <c r="B79" s="411">
        <v>2.8663453767626135E-2</v>
      </c>
      <c r="C79" s="395"/>
    </row>
    <row r="80" spans="1:3" hidden="1" x14ac:dyDescent="0.25">
      <c r="A80" s="410">
        <v>-660</v>
      </c>
      <c r="B80" s="411">
        <v>2.8683453767626155E-2</v>
      </c>
      <c r="C80" s="395"/>
    </row>
    <row r="81" spans="1:3" hidden="1" x14ac:dyDescent="0.25">
      <c r="A81" s="410">
        <v>-659</v>
      </c>
      <c r="B81" s="411">
        <v>2.8703453767626175E-2</v>
      </c>
      <c r="C81" s="395"/>
    </row>
    <row r="82" spans="1:3" hidden="1" x14ac:dyDescent="0.25">
      <c r="A82" s="410">
        <v>-658</v>
      </c>
      <c r="B82" s="411">
        <v>2.8723453767626195E-2</v>
      </c>
      <c r="C82" s="395"/>
    </row>
    <row r="83" spans="1:3" hidden="1" x14ac:dyDescent="0.25">
      <c r="A83" s="410">
        <v>-657</v>
      </c>
      <c r="B83" s="411">
        <v>2.8743453767626215E-2</v>
      </c>
      <c r="C83" s="395"/>
    </row>
    <row r="84" spans="1:3" hidden="1" x14ac:dyDescent="0.25">
      <c r="A84" s="410">
        <v>-656</v>
      </c>
      <c r="B84" s="411">
        <v>2.8763453767626235E-2</v>
      </c>
      <c r="C84" s="395"/>
    </row>
    <row r="85" spans="1:3" hidden="1" x14ac:dyDescent="0.25">
      <c r="A85" s="410">
        <v>-655</v>
      </c>
      <c r="B85" s="411">
        <v>2.8783453767626255E-2</v>
      </c>
      <c r="C85" s="395"/>
    </row>
    <row r="86" spans="1:3" hidden="1" x14ac:dyDescent="0.25">
      <c r="A86" s="410">
        <v>-654</v>
      </c>
      <c r="B86" s="411">
        <v>2.8803453767626275E-2</v>
      </c>
      <c r="C86" s="395"/>
    </row>
    <row r="87" spans="1:3" hidden="1" x14ac:dyDescent="0.25">
      <c r="A87" s="410">
        <v>-653</v>
      </c>
      <c r="B87" s="411">
        <v>2.8823453767626295E-2</v>
      </c>
      <c r="C87" s="395"/>
    </row>
    <row r="88" spans="1:3" hidden="1" x14ac:dyDescent="0.25">
      <c r="A88" s="410">
        <v>-652</v>
      </c>
      <c r="B88" s="411">
        <v>2.8843453767626315E-2</v>
      </c>
      <c r="C88" s="395"/>
    </row>
    <row r="89" spans="1:3" hidden="1" x14ac:dyDescent="0.25">
      <c r="A89" s="410">
        <v>-651</v>
      </c>
      <c r="B89" s="411">
        <v>2.8863453767626335E-2</v>
      </c>
      <c r="C89" s="395"/>
    </row>
    <row r="90" spans="1:3" hidden="1" x14ac:dyDescent="0.25">
      <c r="A90" s="410">
        <v>-650</v>
      </c>
      <c r="B90" s="411">
        <v>2.8883453767626355E-2</v>
      </c>
      <c r="C90" s="395"/>
    </row>
    <row r="91" spans="1:3" hidden="1" x14ac:dyDescent="0.25">
      <c r="A91" s="410">
        <v>-649</v>
      </c>
      <c r="B91" s="411">
        <v>2.8903453767626375E-2</v>
      </c>
      <c r="C91" s="395"/>
    </row>
    <row r="92" spans="1:3" hidden="1" x14ac:dyDescent="0.25">
      <c r="A92" s="410">
        <v>-648</v>
      </c>
      <c r="B92" s="411">
        <v>2.8923453767626395E-2</v>
      </c>
      <c r="C92" s="395"/>
    </row>
    <row r="93" spans="1:3" hidden="1" x14ac:dyDescent="0.25">
      <c r="A93" s="410">
        <v>-647</v>
      </c>
      <c r="B93" s="411">
        <v>2.8943453767626415E-2</v>
      </c>
      <c r="C93" s="395"/>
    </row>
    <row r="94" spans="1:3" hidden="1" x14ac:dyDescent="0.25">
      <c r="A94" s="410">
        <v>-646</v>
      </c>
      <c r="B94" s="411">
        <v>2.8963453767626435E-2</v>
      </c>
      <c r="C94" s="395"/>
    </row>
    <row r="95" spans="1:3" hidden="1" x14ac:dyDescent="0.25">
      <c r="A95" s="410">
        <v>-645</v>
      </c>
      <c r="B95" s="411">
        <v>2.8983453767626455E-2</v>
      </c>
      <c r="C95" s="395"/>
    </row>
    <row r="96" spans="1:3" hidden="1" x14ac:dyDescent="0.25">
      <c r="A96" s="410">
        <v>-644</v>
      </c>
      <c r="B96" s="411">
        <v>2.9003453767626475E-2</v>
      </c>
      <c r="C96" s="395"/>
    </row>
    <row r="97" spans="1:3" hidden="1" x14ac:dyDescent="0.25">
      <c r="A97" s="410">
        <v>-643</v>
      </c>
      <c r="B97" s="411">
        <v>2.9023453767626495E-2</v>
      </c>
      <c r="C97" s="395"/>
    </row>
    <row r="98" spans="1:3" hidden="1" x14ac:dyDescent="0.25">
      <c r="A98" s="410">
        <v>-642</v>
      </c>
      <c r="B98" s="411">
        <v>2.9043453767626515E-2</v>
      </c>
      <c r="C98" s="395"/>
    </row>
    <row r="99" spans="1:3" hidden="1" x14ac:dyDescent="0.25">
      <c r="A99" s="410">
        <v>-641</v>
      </c>
      <c r="B99" s="411">
        <v>2.9063453767626535E-2</v>
      </c>
      <c r="C99" s="395"/>
    </row>
    <row r="100" spans="1:3" hidden="1" x14ac:dyDescent="0.25">
      <c r="A100" s="410">
        <v>-640</v>
      </c>
      <c r="B100" s="411">
        <v>2.9083453767626555E-2</v>
      </c>
      <c r="C100" s="395"/>
    </row>
    <row r="101" spans="1:3" hidden="1" x14ac:dyDescent="0.25">
      <c r="A101" s="410">
        <v>-639</v>
      </c>
      <c r="B101" s="411">
        <v>2.9084283067822403E-2</v>
      </c>
      <c r="C101" s="395"/>
    </row>
    <row r="102" spans="1:3" hidden="1" x14ac:dyDescent="0.25">
      <c r="A102" s="410">
        <v>-638</v>
      </c>
      <c r="B102" s="411">
        <v>2.9089329616245774E-2</v>
      </c>
      <c r="C102" s="395"/>
    </row>
    <row r="103" spans="1:3" hidden="1" x14ac:dyDescent="0.25">
      <c r="A103" s="410">
        <v>-637</v>
      </c>
      <c r="B103" s="411">
        <v>2.9098584419334994E-2</v>
      </c>
      <c r="C103" s="395"/>
    </row>
    <row r="104" spans="1:3" hidden="1" x14ac:dyDescent="0.25">
      <c r="A104" s="410">
        <v>-636</v>
      </c>
      <c r="B104" s="411">
        <v>2.9112038483528613E-2</v>
      </c>
      <c r="C104" s="395"/>
    </row>
    <row r="105" spans="1:3" hidden="1" x14ac:dyDescent="0.25">
      <c r="A105" s="410">
        <v>-635</v>
      </c>
      <c r="B105" s="411">
        <v>2.9129682815265623E-2</v>
      </c>
      <c r="C105" s="395"/>
    </row>
    <row r="106" spans="1:3" hidden="1" x14ac:dyDescent="0.25">
      <c r="A106" s="410">
        <v>-634</v>
      </c>
      <c r="B106" s="411">
        <v>2.9151508420984351E-2</v>
      </c>
      <c r="C106" s="395"/>
    </row>
    <row r="107" spans="1:3" hidden="1" x14ac:dyDescent="0.25">
      <c r="A107" s="410">
        <v>-633</v>
      </c>
      <c r="B107" s="411">
        <v>2.9177506307123569E-2</v>
      </c>
      <c r="C107" s="395"/>
    </row>
    <row r="108" spans="1:3" hidden="1" x14ac:dyDescent="0.25">
      <c r="A108" s="410">
        <v>-632</v>
      </c>
      <c r="B108" s="411">
        <v>2.9207667480122046E-2</v>
      </c>
      <c r="C108" s="395"/>
    </row>
    <row r="109" spans="1:3" hidden="1" x14ac:dyDescent="0.25">
      <c r="A109" s="410">
        <v>-631</v>
      </c>
      <c r="B109" s="411">
        <v>2.924198294641811E-2</v>
      </c>
      <c r="C109" s="395"/>
    </row>
    <row r="110" spans="1:3" hidden="1" x14ac:dyDescent="0.25">
      <c r="A110" s="410">
        <v>-630</v>
      </c>
      <c r="B110" s="411">
        <v>2.9280443712450532E-2</v>
      </c>
      <c r="C110" s="395"/>
    </row>
    <row r="111" spans="1:3" hidden="1" x14ac:dyDescent="0.25">
      <c r="A111" s="410">
        <v>-629</v>
      </c>
      <c r="B111" s="411">
        <v>2.9323040784658083E-2</v>
      </c>
      <c r="C111" s="395"/>
    </row>
    <row r="112" spans="1:3" hidden="1" x14ac:dyDescent="0.25">
      <c r="A112" s="410">
        <v>-628</v>
      </c>
      <c r="B112" s="411">
        <v>2.9369765169479312E-2</v>
      </c>
      <c r="C112" s="395"/>
    </row>
    <row r="113" spans="1:3" hidden="1" x14ac:dyDescent="0.25">
      <c r="A113" s="410">
        <v>-627</v>
      </c>
      <c r="B113" s="411">
        <v>2.9420607873352655E-2</v>
      </c>
      <c r="C113" s="395"/>
    </row>
    <row r="114" spans="1:3" hidden="1" x14ac:dyDescent="0.25">
      <c r="A114" s="410">
        <v>-626</v>
      </c>
      <c r="B114" s="411">
        <v>2.9475559902716997E-2</v>
      </c>
      <c r="C114" s="395"/>
    </row>
    <row r="115" spans="1:3" hidden="1" x14ac:dyDescent="0.25">
      <c r="A115" s="410">
        <v>-625</v>
      </c>
      <c r="B115" s="411">
        <v>2.9534612264010773E-2</v>
      </c>
      <c r="C115" s="395"/>
    </row>
    <row r="116" spans="1:3" hidden="1" x14ac:dyDescent="0.25">
      <c r="A116" s="410">
        <v>-624</v>
      </c>
      <c r="B116" s="411">
        <v>2.9597755963672867E-2</v>
      </c>
      <c r="C116" s="395"/>
    </row>
    <row r="117" spans="1:3" hidden="1" x14ac:dyDescent="0.25">
      <c r="A117" s="410">
        <v>-623</v>
      </c>
      <c r="B117" s="411">
        <v>2.9664982008141605E-2</v>
      </c>
      <c r="C117" s="395"/>
    </row>
    <row r="118" spans="1:3" hidden="1" x14ac:dyDescent="0.25">
      <c r="A118" s="410">
        <v>-622</v>
      </c>
      <c r="B118" s="411">
        <v>2.973628140385598E-2</v>
      </c>
      <c r="C118" s="395"/>
    </row>
    <row r="119" spans="1:3" hidden="1" x14ac:dyDescent="0.25">
      <c r="A119" s="410">
        <v>-621</v>
      </c>
      <c r="B119" s="411">
        <v>2.9811645157254318E-2</v>
      </c>
      <c r="C119" s="395"/>
    </row>
    <row r="120" spans="1:3" hidden="1" x14ac:dyDescent="0.25">
      <c r="A120" s="410">
        <v>-620</v>
      </c>
      <c r="B120" s="411">
        <v>2.9891064274775281E-2</v>
      </c>
      <c r="C120" s="395"/>
    </row>
    <row r="121" spans="1:3" hidden="1" x14ac:dyDescent="0.25">
      <c r="A121" s="410">
        <v>-619</v>
      </c>
      <c r="B121" s="411">
        <v>2.9974529762857749E-2</v>
      </c>
      <c r="C121" s="395"/>
    </row>
    <row r="122" spans="1:3" hidden="1" x14ac:dyDescent="0.25">
      <c r="A122" s="410">
        <v>-618</v>
      </c>
      <c r="B122" s="411">
        <v>3.0062032627940161E-2</v>
      </c>
      <c r="C122" s="395"/>
    </row>
    <row r="123" spans="1:3" hidden="1" x14ac:dyDescent="0.25">
      <c r="A123" s="410">
        <v>-617</v>
      </c>
      <c r="B123" s="411">
        <v>3.0153563876461176E-2</v>
      </c>
      <c r="C123" s="395"/>
    </row>
    <row r="124" spans="1:3" hidden="1" x14ac:dyDescent="0.25">
      <c r="A124" s="410">
        <v>-616</v>
      </c>
      <c r="B124" s="411">
        <v>3.0249114514859343E-2</v>
      </c>
      <c r="C124" s="395"/>
    </row>
    <row r="125" spans="1:3" hidden="1" x14ac:dyDescent="0.25">
      <c r="A125" s="410">
        <v>-615</v>
      </c>
      <c r="B125" s="411">
        <v>3.0348675549573545E-2</v>
      </c>
      <c r="C125" s="395"/>
    </row>
    <row r="126" spans="1:3" hidden="1" x14ac:dyDescent="0.25">
      <c r="A126" s="410">
        <v>-614</v>
      </c>
      <c r="B126" s="411">
        <v>3.0452237987042219E-2</v>
      </c>
      <c r="C126" s="395"/>
    </row>
    <row r="127" spans="1:3" hidden="1" x14ac:dyDescent="0.25">
      <c r="A127" s="410">
        <v>-613</v>
      </c>
      <c r="B127" s="411">
        <v>3.0559792833704025E-2</v>
      </c>
      <c r="C127" s="395"/>
    </row>
    <row r="128" spans="1:3" hidden="1" x14ac:dyDescent="0.25">
      <c r="A128" s="410">
        <v>-612</v>
      </c>
      <c r="B128" s="411">
        <v>3.0671331095997623E-2</v>
      </c>
      <c r="C128" s="395"/>
    </row>
    <row r="129" spans="1:3" hidden="1" x14ac:dyDescent="0.25">
      <c r="A129" s="410">
        <v>-611</v>
      </c>
      <c r="B129" s="411">
        <v>3.0786843780361672E-2</v>
      </c>
      <c r="C129" s="395"/>
    </row>
    <row r="130" spans="1:3" hidden="1" x14ac:dyDescent="0.25">
      <c r="A130" s="410">
        <v>-610</v>
      </c>
      <c r="B130" s="411">
        <v>3.0906321893234723E-2</v>
      </c>
      <c r="C130" s="395"/>
    </row>
    <row r="131" spans="1:3" hidden="1" x14ac:dyDescent="0.25">
      <c r="A131" s="410">
        <v>-609</v>
      </c>
      <c r="B131" s="411">
        <v>3.1029756441055545E-2</v>
      </c>
      <c r="C131" s="395"/>
    </row>
    <row r="132" spans="1:3" hidden="1" x14ac:dyDescent="0.25">
      <c r="A132" s="410">
        <v>-608</v>
      </c>
      <c r="B132" s="411">
        <v>3.1157138430262687E-2</v>
      </c>
      <c r="C132" s="395"/>
    </row>
    <row r="133" spans="1:3" hidden="1" x14ac:dyDescent="0.25">
      <c r="A133" s="410">
        <v>-607</v>
      </c>
      <c r="B133" s="411">
        <v>3.1288458867294699E-2</v>
      </c>
      <c r="C133" s="395"/>
    </row>
    <row r="134" spans="1:3" hidden="1" x14ac:dyDescent="0.25">
      <c r="A134" s="410">
        <v>-606</v>
      </c>
      <c r="B134" s="411">
        <v>3.1423708758590352E-2</v>
      </c>
      <c r="C134" s="395"/>
    </row>
    <row r="135" spans="1:3" hidden="1" x14ac:dyDescent="0.25">
      <c r="A135" s="410">
        <v>-605</v>
      </c>
      <c r="B135" s="411">
        <v>3.1562879110588193E-2</v>
      </c>
      <c r="C135" s="395"/>
    </row>
    <row r="136" spans="1:3" hidden="1" x14ac:dyDescent="0.25">
      <c r="A136" s="410">
        <v>-604</v>
      </c>
      <c r="B136" s="411">
        <v>3.1705960929726995E-2</v>
      </c>
      <c r="C136" s="395"/>
    </row>
    <row r="137" spans="1:3" hidden="1" x14ac:dyDescent="0.25">
      <c r="A137" s="410">
        <v>-603</v>
      </c>
      <c r="B137" s="411">
        <v>3.1852945222445084E-2</v>
      </c>
      <c r="C137" s="395"/>
    </row>
    <row r="138" spans="1:3" hidden="1" x14ac:dyDescent="0.25">
      <c r="A138" s="410">
        <v>-602</v>
      </c>
      <c r="B138" s="411">
        <v>3.2003822995181452E-2</v>
      </c>
      <c r="C138" s="395"/>
    </row>
    <row r="139" spans="1:3" hidden="1" x14ac:dyDescent="0.25">
      <c r="A139" s="410">
        <v>-601</v>
      </c>
      <c r="B139" s="411">
        <v>3.215858525437465E-2</v>
      </c>
      <c r="C139" s="395"/>
    </row>
    <row r="140" spans="1:3" hidden="1" x14ac:dyDescent="0.25">
      <c r="A140" s="410">
        <v>-600</v>
      </c>
      <c r="B140" s="411">
        <v>3.2317223006463114E-2</v>
      </c>
      <c r="C140" s="395"/>
    </row>
    <row r="141" spans="1:3" hidden="1" x14ac:dyDescent="0.25">
      <c r="A141" s="410">
        <v>-599</v>
      </c>
      <c r="B141" s="411">
        <v>3.2479727257885616E-2</v>
      </c>
      <c r="C141" s="395"/>
    </row>
    <row r="142" spans="1:3" hidden="1" x14ac:dyDescent="0.25">
      <c r="A142" s="410">
        <v>-598</v>
      </c>
      <c r="B142" s="411">
        <v>3.2646089015080926E-2</v>
      </c>
      <c r="C142" s="395"/>
    </row>
    <row r="143" spans="1:3" hidden="1" x14ac:dyDescent="0.25">
      <c r="A143" s="410">
        <v>-597</v>
      </c>
      <c r="B143" s="411">
        <v>3.2816299284487371E-2</v>
      </c>
      <c r="C143" s="395"/>
    </row>
    <row r="144" spans="1:3" hidden="1" x14ac:dyDescent="0.25">
      <c r="A144" s="410">
        <v>-596</v>
      </c>
      <c r="B144" s="411">
        <v>3.2990349072543834E-2</v>
      </c>
      <c r="C144" s="395"/>
    </row>
    <row r="145" spans="1:3" hidden="1" x14ac:dyDescent="0.25">
      <c r="A145" s="410">
        <v>-595</v>
      </c>
      <c r="B145" s="411">
        <v>3.3168229385688974E-2</v>
      </c>
      <c r="C145" s="395"/>
    </row>
    <row r="146" spans="1:3" hidden="1" x14ac:dyDescent="0.25">
      <c r="A146" s="410">
        <v>-594</v>
      </c>
      <c r="B146" s="411">
        <v>3.3349931230361118E-2</v>
      </c>
      <c r="C146" s="395"/>
    </row>
    <row r="147" spans="1:3" hidden="1" x14ac:dyDescent="0.25">
      <c r="A147" s="410">
        <v>-593</v>
      </c>
      <c r="B147" s="411">
        <v>3.353544561299926E-2</v>
      </c>
      <c r="C147" s="395"/>
    </row>
    <row r="148" spans="1:3" hidden="1" x14ac:dyDescent="0.25">
      <c r="A148" s="410">
        <v>-592</v>
      </c>
      <c r="B148" s="411">
        <v>3.3724763540041836E-2</v>
      </c>
      <c r="C148" s="395"/>
    </row>
    <row r="149" spans="1:3" hidden="1" x14ac:dyDescent="0.25">
      <c r="A149" s="410">
        <v>-591</v>
      </c>
      <c r="B149" s="411">
        <v>3.3917876017927506E-2</v>
      </c>
      <c r="C149" s="395"/>
    </row>
    <row r="150" spans="1:3" hidden="1" x14ac:dyDescent="0.25">
      <c r="A150" s="410">
        <v>-590</v>
      </c>
      <c r="B150" s="411">
        <v>3.4114774053094821E-2</v>
      </c>
      <c r="C150" s="395"/>
    </row>
    <row r="151" spans="1:3" hidden="1" x14ac:dyDescent="0.25">
      <c r="A151" s="410">
        <v>-589</v>
      </c>
      <c r="B151" s="411">
        <v>3.431544865198255E-2</v>
      </c>
      <c r="C151" s="395"/>
    </row>
    <row r="152" spans="1:3" hidden="1" x14ac:dyDescent="0.25">
      <c r="A152" s="410">
        <v>-588</v>
      </c>
      <c r="B152" s="411">
        <v>3.4519890821029353E-2</v>
      </c>
      <c r="C152" s="395"/>
    </row>
    <row r="153" spans="1:3" hidden="1" x14ac:dyDescent="0.25">
      <c r="A153" s="410">
        <v>-587</v>
      </c>
      <c r="B153" s="411">
        <v>3.4728091566673669E-2</v>
      </c>
      <c r="C153" s="395"/>
    </row>
    <row r="154" spans="1:3" hidden="1" x14ac:dyDescent="0.25">
      <c r="A154" s="410">
        <v>-586</v>
      </c>
      <c r="B154" s="411">
        <v>3.494004189535449E-2</v>
      </c>
      <c r="C154" s="395"/>
    </row>
    <row r="155" spans="1:3" hidden="1" x14ac:dyDescent="0.25">
      <c r="A155" s="410">
        <v>-585</v>
      </c>
      <c r="B155" s="411">
        <v>3.5155732813510032E-2</v>
      </c>
      <c r="C155" s="395"/>
    </row>
    <row r="156" spans="1:3" hidden="1" x14ac:dyDescent="0.25">
      <c r="A156" s="410">
        <v>-584</v>
      </c>
      <c r="B156" s="411">
        <v>3.5375155327579177E-2</v>
      </c>
      <c r="C156" s="395"/>
    </row>
    <row r="157" spans="1:3" hidden="1" x14ac:dyDescent="0.25">
      <c r="A157" s="410">
        <v>-583</v>
      </c>
      <c r="B157" s="411">
        <v>3.5598300444000586E-2</v>
      </c>
      <c r="C157" s="395"/>
    </row>
    <row r="158" spans="1:3" hidden="1" x14ac:dyDescent="0.25">
      <c r="A158" s="410">
        <v>-582</v>
      </c>
      <c r="B158" s="411">
        <v>3.5825159169212695E-2</v>
      </c>
      <c r="C158" s="395"/>
    </row>
    <row r="159" spans="1:3" hidden="1" x14ac:dyDescent="0.25">
      <c r="A159" s="410">
        <v>-581</v>
      </c>
      <c r="B159" s="411">
        <v>3.6055722509654275E-2</v>
      </c>
      <c r="C159" s="395"/>
    </row>
    <row r="160" spans="1:3" hidden="1" x14ac:dyDescent="0.25">
      <c r="A160" s="410">
        <v>-580</v>
      </c>
      <c r="B160" s="411">
        <v>3.6289981471763877E-2</v>
      </c>
      <c r="C160" s="395"/>
    </row>
    <row r="161" spans="1:3" hidden="1" x14ac:dyDescent="0.25">
      <c r="A161" s="410">
        <v>-579</v>
      </c>
      <c r="B161" s="411">
        <v>3.6527927061980492E-2</v>
      </c>
      <c r="C161" s="395"/>
    </row>
    <row r="162" spans="1:3" hidden="1" x14ac:dyDescent="0.25">
      <c r="A162" s="410">
        <v>-578</v>
      </c>
      <c r="B162" s="411">
        <v>3.6769550286742225E-2</v>
      </c>
      <c r="C162" s="395"/>
    </row>
    <row r="163" spans="1:3" hidden="1" x14ac:dyDescent="0.25">
      <c r="A163" s="410">
        <v>-577</v>
      </c>
      <c r="B163" s="411">
        <v>3.7014842152487848E-2</v>
      </c>
      <c r="C163" s="395"/>
    </row>
    <row r="164" spans="1:3" hidden="1" x14ac:dyDescent="0.25">
      <c r="A164" s="410">
        <v>-576</v>
      </c>
      <c r="B164" s="411">
        <v>3.7263793665656242E-2</v>
      </c>
      <c r="C164" s="395"/>
    </row>
    <row r="165" spans="1:3" hidden="1" x14ac:dyDescent="0.25">
      <c r="A165" s="410">
        <v>-575</v>
      </c>
      <c r="B165" s="411">
        <v>3.7516395832685845E-2</v>
      </c>
      <c r="C165" s="395"/>
    </row>
    <row r="166" spans="1:3" hidden="1" x14ac:dyDescent="0.25">
      <c r="A166" s="410">
        <v>-574</v>
      </c>
      <c r="B166" s="411">
        <v>3.7772639660015317E-2</v>
      </c>
      <c r="C166" s="395"/>
    </row>
    <row r="167" spans="1:3" hidden="1" x14ac:dyDescent="0.25">
      <c r="A167" s="410">
        <v>-573</v>
      </c>
      <c r="B167" s="411">
        <v>3.8032516154083318E-2</v>
      </c>
      <c r="C167" s="395"/>
    </row>
    <row r="168" spans="1:3" hidden="1" x14ac:dyDescent="0.25">
      <c r="A168" s="410">
        <v>-572</v>
      </c>
      <c r="B168" s="411">
        <v>3.8296016321328619E-2</v>
      </c>
      <c r="C168" s="395"/>
    </row>
    <row r="169" spans="1:3" hidden="1" x14ac:dyDescent="0.25">
      <c r="A169" s="410">
        <v>-571</v>
      </c>
      <c r="B169" s="411">
        <v>3.8563131168189546E-2</v>
      </c>
      <c r="C169" s="395"/>
    </row>
    <row r="170" spans="1:3" hidden="1" x14ac:dyDescent="0.25">
      <c r="A170" s="410">
        <v>-570</v>
      </c>
      <c r="B170" s="411">
        <v>3.8833851701104871E-2</v>
      </c>
      <c r="C170" s="395"/>
    </row>
    <row r="171" spans="1:3" hidden="1" x14ac:dyDescent="0.25">
      <c r="A171" s="410">
        <v>-569</v>
      </c>
      <c r="B171" s="411">
        <v>3.9108168926513365E-2</v>
      </c>
      <c r="C171" s="395"/>
    </row>
    <row r="172" spans="1:3" hidden="1" x14ac:dyDescent="0.25">
      <c r="A172" s="410">
        <v>-568</v>
      </c>
      <c r="B172" s="411">
        <v>3.9386073850853576E-2</v>
      </c>
      <c r="C172" s="395"/>
    </row>
    <row r="173" spans="1:3" hidden="1" x14ac:dyDescent="0.25">
      <c r="A173" s="410">
        <v>-567</v>
      </c>
      <c r="B173" s="411">
        <v>3.9667557480564053E-2</v>
      </c>
      <c r="C173" s="395"/>
    </row>
    <row r="174" spans="1:3" hidden="1" x14ac:dyDescent="0.25">
      <c r="A174" s="410">
        <v>-566</v>
      </c>
      <c r="B174" s="411">
        <v>3.9952610822083456E-2</v>
      </c>
      <c r="C174" s="395"/>
    </row>
    <row r="175" spans="1:3" hidden="1" x14ac:dyDescent="0.25">
      <c r="A175" s="410">
        <v>-565</v>
      </c>
      <c r="B175" s="411">
        <v>4.0241224881850557E-2</v>
      </c>
      <c r="C175" s="395"/>
    </row>
    <row r="176" spans="1:3" hidden="1" x14ac:dyDescent="0.25">
      <c r="A176" s="410">
        <v>-564</v>
      </c>
      <c r="B176" s="411">
        <v>4.0533390666303792E-2</v>
      </c>
      <c r="C176" s="395"/>
    </row>
    <row r="177" spans="1:3" hidden="1" x14ac:dyDescent="0.25">
      <c r="A177" s="410">
        <v>-563</v>
      </c>
      <c r="B177" s="411">
        <v>4.0829099181881934E-2</v>
      </c>
      <c r="C177" s="395"/>
    </row>
    <row r="178" spans="1:3" hidden="1" x14ac:dyDescent="0.25">
      <c r="A178" s="410">
        <v>-562</v>
      </c>
      <c r="B178" s="411">
        <v>4.1128341435023641E-2</v>
      </c>
      <c r="C178" s="395"/>
    </row>
    <row r="179" spans="1:3" hidden="1" x14ac:dyDescent="0.25">
      <c r="A179" s="410">
        <v>-561</v>
      </c>
      <c r="B179" s="411">
        <v>4.1431108432167352E-2</v>
      </c>
      <c r="C179" s="395"/>
    </row>
    <row r="180" spans="1:3" hidden="1" x14ac:dyDescent="0.25">
      <c r="A180" s="410">
        <v>-560</v>
      </c>
      <c r="B180" s="411">
        <v>4.1737391179751948E-2</v>
      </c>
      <c r="C180" s="395"/>
    </row>
    <row r="181" spans="1:3" hidden="1" x14ac:dyDescent="0.25">
      <c r="A181" s="410">
        <v>-559</v>
      </c>
      <c r="B181" s="411">
        <v>4.2047180684215868E-2</v>
      </c>
      <c r="C181" s="395"/>
    </row>
    <row r="182" spans="1:3" hidden="1" x14ac:dyDescent="0.25">
      <c r="A182" s="410">
        <v>-558</v>
      </c>
      <c r="B182" s="411">
        <v>4.2360467951997771E-2</v>
      </c>
      <c r="C182" s="395"/>
    </row>
    <row r="183" spans="1:3" hidden="1" x14ac:dyDescent="0.25">
      <c r="A183" s="410">
        <v>-557</v>
      </c>
      <c r="B183" s="411">
        <v>4.267724398953654E-2</v>
      </c>
      <c r="C183" s="395"/>
    </row>
    <row r="184" spans="1:3" hidden="1" x14ac:dyDescent="0.25">
      <c r="A184" s="410">
        <v>-556</v>
      </c>
      <c r="B184" s="411">
        <v>4.29974998032705E-2</v>
      </c>
      <c r="C184" s="395"/>
    </row>
    <row r="185" spans="1:3" hidden="1" x14ac:dyDescent="0.25">
      <c r="A185" s="410">
        <v>-555</v>
      </c>
      <c r="B185" s="411">
        <v>4.3321226399638313E-2</v>
      </c>
      <c r="C185" s="395"/>
    </row>
    <row r="186" spans="1:3" hidden="1" x14ac:dyDescent="0.25">
      <c r="A186" s="410">
        <v>-554</v>
      </c>
      <c r="B186" s="411">
        <v>4.364841478507886E-2</v>
      </c>
      <c r="C186" s="395"/>
    </row>
    <row r="187" spans="1:3" hidden="1" x14ac:dyDescent="0.25">
      <c r="A187" s="410">
        <v>-553</v>
      </c>
      <c r="B187" s="411">
        <v>4.3979055966030578E-2</v>
      </c>
      <c r="C187" s="395"/>
    </row>
    <row r="188" spans="1:3" hidden="1" x14ac:dyDescent="0.25">
      <c r="A188" s="410">
        <v>-552</v>
      </c>
      <c r="B188" s="411">
        <v>4.4313140948932128E-2</v>
      </c>
      <c r="C188" s="395"/>
    </row>
    <row r="189" spans="1:3" hidden="1" x14ac:dyDescent="0.25">
      <c r="A189" s="410">
        <v>-551</v>
      </c>
      <c r="B189" s="411">
        <v>4.4650660740222059E-2</v>
      </c>
      <c r="C189" s="395"/>
    </row>
    <row r="190" spans="1:3" hidden="1" x14ac:dyDescent="0.25">
      <c r="A190" s="410">
        <v>-550</v>
      </c>
      <c r="B190" s="411">
        <v>4.4991606346339141E-2</v>
      </c>
      <c r="C190" s="395"/>
    </row>
    <row r="191" spans="1:3" hidden="1" x14ac:dyDescent="0.25">
      <c r="A191" s="410">
        <v>-549</v>
      </c>
      <c r="B191" s="411">
        <v>4.5335968773722035E-2</v>
      </c>
      <c r="C191" s="395"/>
    </row>
    <row r="192" spans="1:3" hidden="1" x14ac:dyDescent="0.25">
      <c r="A192" s="410">
        <v>-548</v>
      </c>
      <c r="B192" s="411">
        <v>4.5683739028809289E-2</v>
      </c>
      <c r="C192" s="395"/>
    </row>
    <row r="193" spans="1:3" hidden="1" x14ac:dyDescent="0.25">
      <c r="A193" s="410">
        <v>-547</v>
      </c>
      <c r="B193" s="411">
        <v>4.6034908118039564E-2</v>
      </c>
      <c r="C193" s="395"/>
    </row>
    <row r="194" spans="1:3" hidden="1" x14ac:dyDescent="0.25">
      <c r="A194" s="410">
        <v>-546</v>
      </c>
      <c r="B194" s="411">
        <v>4.6389467047851518E-2</v>
      </c>
      <c r="C194" s="395"/>
    </row>
    <row r="195" spans="1:3" hidden="1" x14ac:dyDescent="0.25">
      <c r="A195" s="410">
        <v>-545</v>
      </c>
      <c r="B195" s="411">
        <v>4.6747406824683591E-2</v>
      </c>
      <c r="C195" s="395"/>
    </row>
    <row r="196" spans="1:3" hidden="1" x14ac:dyDescent="0.25">
      <c r="A196" s="410">
        <v>-544</v>
      </c>
      <c r="B196" s="411">
        <v>4.7108718454974774E-2</v>
      </c>
      <c r="C196" s="395"/>
    </row>
    <row r="197" spans="1:3" hidden="1" x14ac:dyDescent="0.25">
      <c r="A197" s="410">
        <v>-543</v>
      </c>
      <c r="B197" s="411">
        <v>4.7473392945163395E-2</v>
      </c>
      <c r="C197" s="395"/>
    </row>
    <row r="198" spans="1:3" hidden="1" x14ac:dyDescent="0.25">
      <c r="A198" s="410">
        <v>-542</v>
      </c>
      <c r="B198" s="411">
        <v>4.7841421301688225E-2</v>
      </c>
      <c r="C198" s="395"/>
    </row>
    <row r="199" spans="1:3" hidden="1" x14ac:dyDescent="0.25">
      <c r="A199" s="410">
        <v>-541</v>
      </c>
      <c r="B199" s="411">
        <v>4.8212794530987813E-2</v>
      </c>
      <c r="C199" s="395"/>
    </row>
    <row r="200" spans="1:3" hidden="1" x14ac:dyDescent="0.25">
      <c r="A200" s="410">
        <v>-540</v>
      </c>
      <c r="B200" s="411">
        <v>4.8587503639500929E-2</v>
      </c>
      <c r="C200" s="395"/>
    </row>
    <row r="201" spans="1:3" hidden="1" x14ac:dyDescent="0.25">
      <c r="A201" s="410">
        <v>-539</v>
      </c>
      <c r="B201" s="411">
        <v>4.8965539633666233E-2</v>
      </c>
      <c r="C201" s="395"/>
    </row>
    <row r="202" spans="1:3" hidden="1" x14ac:dyDescent="0.25">
      <c r="A202" s="410">
        <v>-538</v>
      </c>
      <c r="B202" s="411">
        <v>4.9346893519922164E-2</v>
      </c>
      <c r="C202" s="395"/>
    </row>
    <row r="203" spans="1:3" hidden="1" x14ac:dyDescent="0.25">
      <c r="A203" s="410">
        <v>-537</v>
      </c>
      <c r="B203" s="411">
        <v>4.9731556304707381E-2</v>
      </c>
      <c r="C203" s="395"/>
    </row>
    <row r="204" spans="1:3" hidden="1" x14ac:dyDescent="0.25">
      <c r="A204" s="410">
        <v>-536</v>
      </c>
      <c r="B204" s="411">
        <v>5.0119518994460655E-2</v>
      </c>
      <c r="C204" s="395"/>
    </row>
    <row r="205" spans="1:3" hidden="1" x14ac:dyDescent="0.25">
      <c r="A205" s="410">
        <v>-535</v>
      </c>
      <c r="B205" s="411">
        <v>5.0510772595620645E-2</v>
      </c>
      <c r="C205" s="395"/>
    </row>
    <row r="206" spans="1:3" hidden="1" x14ac:dyDescent="0.25">
      <c r="A206" s="410">
        <v>-534</v>
      </c>
      <c r="B206" s="411">
        <v>5.0905308114625791E-2</v>
      </c>
      <c r="C206" s="395"/>
    </row>
    <row r="207" spans="1:3" hidden="1" x14ac:dyDescent="0.25">
      <c r="A207" s="410">
        <v>-533</v>
      </c>
      <c r="B207" s="411">
        <v>5.1303116557914752E-2</v>
      </c>
      <c r="C207" s="395"/>
    </row>
    <row r="208" spans="1:3" hidden="1" x14ac:dyDescent="0.25">
      <c r="A208" s="410">
        <v>-532</v>
      </c>
      <c r="B208" s="411">
        <v>5.1704188931926298E-2</v>
      </c>
      <c r="C208" s="395"/>
    </row>
    <row r="209" spans="1:3" hidden="1" x14ac:dyDescent="0.25">
      <c r="A209" s="410">
        <v>-531</v>
      </c>
      <c r="B209" s="411">
        <v>5.210851624309909E-2</v>
      </c>
      <c r="C209" s="395"/>
    </row>
    <row r="210" spans="1:3" hidden="1" x14ac:dyDescent="0.25">
      <c r="A210" s="410">
        <v>-530</v>
      </c>
      <c r="B210" s="411">
        <v>5.2516089497871565E-2</v>
      </c>
      <c r="C210" s="395"/>
    </row>
    <row r="211" spans="1:3" hidden="1" x14ac:dyDescent="0.25">
      <c r="A211" s="410">
        <v>-529</v>
      </c>
      <c r="B211" s="411">
        <v>5.2926899702682606E-2</v>
      </c>
      <c r="C211" s="395"/>
    </row>
    <row r="212" spans="1:3" hidden="1" x14ac:dyDescent="0.25">
      <c r="A212" s="410">
        <v>-528</v>
      </c>
      <c r="B212" s="411">
        <v>5.334093786397065E-2</v>
      </c>
      <c r="C212" s="395"/>
    </row>
    <row r="213" spans="1:3" hidden="1" x14ac:dyDescent="0.25">
      <c r="A213" s="410">
        <v>-527</v>
      </c>
      <c r="B213" s="411">
        <v>5.3758194988174357E-2</v>
      </c>
      <c r="C213" s="395"/>
    </row>
    <row r="214" spans="1:3" hidden="1" x14ac:dyDescent="0.25">
      <c r="A214" s="410">
        <v>-526</v>
      </c>
      <c r="B214" s="411">
        <v>5.4178662081732387E-2</v>
      </c>
      <c r="C214" s="395"/>
    </row>
    <row r="215" spans="1:3" hidden="1" x14ac:dyDescent="0.25">
      <c r="A215" s="410">
        <v>-525</v>
      </c>
      <c r="B215" s="411">
        <v>5.46023301510834E-2</v>
      </c>
      <c r="C215" s="395"/>
    </row>
    <row r="216" spans="1:3" hidden="1" x14ac:dyDescent="0.25">
      <c r="A216" s="410">
        <v>-524</v>
      </c>
      <c r="B216" s="411">
        <v>5.5029190202666056E-2</v>
      </c>
      <c r="C216" s="395"/>
    </row>
    <row r="217" spans="1:3" hidden="1" x14ac:dyDescent="0.25">
      <c r="A217" s="410">
        <v>-523</v>
      </c>
      <c r="B217" s="411">
        <v>5.5459233242918904E-2</v>
      </c>
      <c r="C217" s="395"/>
    </row>
    <row r="218" spans="1:3" hidden="1" x14ac:dyDescent="0.25">
      <c r="A218" s="410">
        <v>-522</v>
      </c>
      <c r="B218" s="411">
        <v>5.5892450278280714E-2</v>
      </c>
      <c r="C218" s="395"/>
    </row>
    <row r="219" spans="1:3" hidden="1" x14ac:dyDescent="0.25">
      <c r="A219" s="410">
        <v>-521</v>
      </c>
      <c r="B219" s="411">
        <v>5.6328832315189925E-2</v>
      </c>
      <c r="C219" s="395"/>
    </row>
    <row r="220" spans="1:3" hidden="1" x14ac:dyDescent="0.25">
      <c r="A220" s="410">
        <v>-520</v>
      </c>
      <c r="B220" s="411">
        <v>5.6768370360085307E-2</v>
      </c>
      <c r="C220" s="395"/>
    </row>
    <row r="221" spans="1:3" hidden="1" x14ac:dyDescent="0.25">
      <c r="A221" s="410">
        <v>-519</v>
      </c>
      <c r="B221" s="411">
        <v>5.721105541940541E-2</v>
      </c>
      <c r="C221" s="395"/>
    </row>
    <row r="222" spans="1:3" hidden="1" x14ac:dyDescent="0.25">
      <c r="A222" s="410">
        <v>-518</v>
      </c>
      <c r="B222" s="411">
        <v>5.7656878499589004E-2</v>
      </c>
      <c r="C222" s="395"/>
    </row>
    <row r="223" spans="1:3" hidden="1" x14ac:dyDescent="0.25">
      <c r="A223" s="410">
        <v>-517</v>
      </c>
      <c r="B223" s="411">
        <v>5.8105830607074527E-2</v>
      </c>
      <c r="C223" s="395"/>
    </row>
    <row r="224" spans="1:3" hidden="1" x14ac:dyDescent="0.25">
      <c r="A224" s="410">
        <v>-516</v>
      </c>
      <c r="B224" s="411">
        <v>5.8557902748300861E-2</v>
      </c>
      <c r="C224" s="395"/>
    </row>
    <row r="225" spans="1:3" hidden="1" x14ac:dyDescent="0.25">
      <c r="A225" s="410">
        <v>-515</v>
      </c>
      <c r="B225" s="411">
        <v>5.9013085929706444E-2</v>
      </c>
      <c r="C225" s="395"/>
    </row>
    <row r="226" spans="1:3" hidden="1" x14ac:dyDescent="0.25">
      <c r="A226" s="410">
        <v>-514</v>
      </c>
      <c r="B226" s="411">
        <v>5.9471371157730046E-2</v>
      </c>
      <c r="C226" s="395"/>
    </row>
    <row r="227" spans="1:3" hidden="1" x14ac:dyDescent="0.25">
      <c r="A227" s="410">
        <v>-513</v>
      </c>
      <c r="B227" s="411">
        <v>5.9932749438810107E-2</v>
      </c>
      <c r="C227" s="395"/>
    </row>
    <row r="228" spans="1:3" hidden="1" x14ac:dyDescent="0.25">
      <c r="A228" s="410">
        <v>-512</v>
      </c>
      <c r="B228" s="411">
        <v>6.0397211779385396E-2</v>
      </c>
      <c r="C228" s="395"/>
    </row>
    <row r="229" spans="1:3" hidden="1" x14ac:dyDescent="0.25">
      <c r="A229" s="410">
        <v>-511</v>
      </c>
      <c r="B229" s="411">
        <v>6.0864749185894684E-2</v>
      </c>
      <c r="C229" s="395"/>
    </row>
    <row r="230" spans="1:3" hidden="1" x14ac:dyDescent="0.25">
      <c r="A230" s="410">
        <v>-510</v>
      </c>
      <c r="B230" s="411">
        <v>6.1335352664776299E-2</v>
      </c>
      <c r="C230" s="395"/>
    </row>
    <row r="231" spans="1:3" hidden="1" x14ac:dyDescent="0.25">
      <c r="A231" s="410">
        <v>-509</v>
      </c>
      <c r="B231" s="411">
        <v>6.1809013222469122E-2</v>
      </c>
      <c r="C231" s="395"/>
    </row>
    <row r="232" spans="1:3" hidden="1" x14ac:dyDescent="0.25">
      <c r="A232" s="410">
        <v>-508</v>
      </c>
      <c r="B232" s="411">
        <v>6.2285721865411592E-2</v>
      </c>
      <c r="C232" s="395"/>
    </row>
    <row r="233" spans="1:3" hidden="1" x14ac:dyDescent="0.25">
      <c r="A233" s="410">
        <v>-507</v>
      </c>
      <c r="B233" s="411">
        <v>6.2765469600042478E-2</v>
      </c>
      <c r="C233" s="395"/>
    </row>
    <row r="234" spans="1:3" hidden="1" x14ac:dyDescent="0.25">
      <c r="A234" s="410">
        <v>-506</v>
      </c>
      <c r="B234" s="411">
        <v>6.3248247432800442E-2</v>
      </c>
      <c r="C234" s="395"/>
    </row>
    <row r="235" spans="1:3" hidden="1" x14ac:dyDescent="0.25">
      <c r="A235" s="410">
        <v>-505</v>
      </c>
      <c r="B235" s="411">
        <v>6.3734046370124031E-2</v>
      </c>
      <c r="C235" s="395"/>
    </row>
    <row r="236" spans="1:3" hidden="1" x14ac:dyDescent="0.25">
      <c r="A236" s="410">
        <v>-504</v>
      </c>
      <c r="B236" s="411">
        <v>6.4222857418451795E-2</v>
      </c>
      <c r="C236" s="395"/>
    </row>
    <row r="237" spans="1:3" hidden="1" x14ac:dyDescent="0.25">
      <c r="A237" s="410">
        <v>-503</v>
      </c>
      <c r="B237" s="411">
        <v>6.4714671584222616E-2</v>
      </c>
      <c r="C237" s="395"/>
    </row>
    <row r="238" spans="1:3" hidden="1" x14ac:dyDescent="0.25">
      <c r="A238" s="410">
        <v>-502</v>
      </c>
      <c r="B238" s="411">
        <v>6.5209479873875043E-2</v>
      </c>
      <c r="C238" s="395"/>
    </row>
    <row r="239" spans="1:3" hidden="1" x14ac:dyDescent="0.25">
      <c r="A239" s="410">
        <v>-501</v>
      </c>
      <c r="B239" s="411">
        <v>6.5707273293847512E-2</v>
      </c>
      <c r="C239" s="395"/>
    </row>
    <row r="240" spans="1:3" hidden="1" x14ac:dyDescent="0.25">
      <c r="A240" s="410">
        <v>-500</v>
      </c>
      <c r="B240" s="411">
        <v>6.6208042850578908E-2</v>
      </c>
      <c r="C240" s="395"/>
    </row>
    <row r="241" spans="1:3" hidden="1" x14ac:dyDescent="0.25">
      <c r="A241" s="410">
        <v>-499</v>
      </c>
      <c r="B241" s="411">
        <v>6.6711779550507666E-2</v>
      </c>
      <c r="C241" s="395"/>
    </row>
    <row r="242" spans="1:3" hidden="1" x14ac:dyDescent="0.25">
      <c r="A242" s="410">
        <v>-498</v>
      </c>
      <c r="B242" s="411">
        <v>6.7218474400072559E-2</v>
      </c>
      <c r="C242" s="395"/>
    </row>
    <row r="243" spans="1:3" hidden="1" x14ac:dyDescent="0.25">
      <c r="A243" s="410">
        <v>-497</v>
      </c>
      <c r="B243" s="411">
        <v>6.7728118405712245E-2</v>
      </c>
      <c r="C243" s="395"/>
    </row>
    <row r="244" spans="1:3" hidden="1" x14ac:dyDescent="0.25">
      <c r="A244" s="410">
        <v>-496</v>
      </c>
      <c r="B244" s="411">
        <v>6.8240702573865164E-2</v>
      </c>
      <c r="C244" s="395"/>
    </row>
    <row r="245" spans="1:3" hidden="1" x14ac:dyDescent="0.25">
      <c r="A245" s="410">
        <v>-495</v>
      </c>
      <c r="B245" s="411">
        <v>6.8756217910970197E-2</v>
      </c>
      <c r="C245" s="395"/>
    </row>
    <row r="246" spans="1:3" hidden="1" x14ac:dyDescent="0.25">
      <c r="A246" s="410">
        <v>-494</v>
      </c>
      <c r="B246" s="411">
        <v>6.9274655423465892E-2</v>
      </c>
      <c r="C246" s="395"/>
    </row>
    <row r="247" spans="1:3" hidden="1" x14ac:dyDescent="0.25">
      <c r="A247" s="410">
        <v>-493</v>
      </c>
      <c r="B247" s="411">
        <v>6.9796006117790688E-2</v>
      </c>
      <c r="C247" s="395"/>
    </row>
    <row r="248" spans="1:3" hidden="1" x14ac:dyDescent="0.25">
      <c r="A248" s="410">
        <v>-492</v>
      </c>
      <c r="B248" s="411">
        <v>7.0320261000383466E-2</v>
      </c>
      <c r="C248" s="395"/>
    </row>
    <row r="249" spans="1:3" hidden="1" x14ac:dyDescent="0.25">
      <c r="A249" s="410">
        <v>-491</v>
      </c>
      <c r="B249" s="411">
        <v>7.0847411077682776E-2</v>
      </c>
      <c r="C249" s="395"/>
    </row>
    <row r="250" spans="1:3" hidden="1" x14ac:dyDescent="0.25">
      <c r="A250" s="410">
        <v>-490</v>
      </c>
      <c r="B250" s="411">
        <v>7.1377447356127277E-2</v>
      </c>
      <c r="C250" s="395"/>
    </row>
    <row r="251" spans="1:3" hidden="1" x14ac:dyDescent="0.25">
      <c r="A251" s="410">
        <v>-489</v>
      </c>
      <c r="B251" s="411">
        <v>7.191036084215563E-2</v>
      </c>
      <c r="C251" s="395"/>
    </row>
    <row r="252" spans="1:3" hidden="1" x14ac:dyDescent="0.25">
      <c r="A252" s="410">
        <v>-488</v>
      </c>
      <c r="B252" s="411">
        <v>7.2446142542206271E-2</v>
      </c>
      <c r="C252" s="395"/>
    </row>
    <row r="253" spans="1:3" hidden="1" x14ac:dyDescent="0.25">
      <c r="A253" s="410">
        <v>-487</v>
      </c>
      <c r="B253" s="411">
        <v>7.2984783462718084E-2</v>
      </c>
      <c r="C253" s="395"/>
    </row>
    <row r="254" spans="1:3" hidden="1" x14ac:dyDescent="0.25">
      <c r="A254" s="410">
        <v>-486</v>
      </c>
      <c r="B254" s="411">
        <v>7.3526274610129616E-2</v>
      </c>
      <c r="C254" s="395"/>
    </row>
    <row r="255" spans="1:3" hidden="1" x14ac:dyDescent="0.25">
      <c r="A255" s="410">
        <v>-485</v>
      </c>
      <c r="B255" s="411">
        <v>7.4070606990879417E-2</v>
      </c>
      <c r="C255" s="395"/>
    </row>
    <row r="256" spans="1:3" hidden="1" x14ac:dyDescent="0.25">
      <c r="A256" s="410">
        <v>-484</v>
      </c>
      <c r="B256" s="411">
        <v>7.4617771611406147E-2</v>
      </c>
      <c r="C256" s="395"/>
    </row>
    <row r="257" spans="1:3" hidden="1" x14ac:dyDescent="0.25">
      <c r="A257" s="410">
        <v>-483</v>
      </c>
      <c r="B257" s="411">
        <v>7.5167759478148577E-2</v>
      </c>
      <c r="C257" s="395"/>
    </row>
    <row r="258" spans="1:3" hidden="1" x14ac:dyDescent="0.25">
      <c r="A258" s="410">
        <v>-482</v>
      </c>
      <c r="B258" s="411">
        <v>7.5720561597545255E-2</v>
      </c>
      <c r="C258" s="395"/>
    </row>
    <row r="259" spans="1:3" hidden="1" x14ac:dyDescent="0.25">
      <c r="A259" s="410">
        <v>-481</v>
      </c>
      <c r="B259" s="411">
        <v>7.6276168976034731E-2</v>
      </c>
      <c r="C259" s="395"/>
    </row>
    <row r="260" spans="1:3" hidden="1" x14ac:dyDescent="0.25">
      <c r="A260" s="410">
        <v>-480</v>
      </c>
      <c r="B260" s="411">
        <v>7.6834572620055885E-2</v>
      </c>
      <c r="C260" s="395"/>
    </row>
    <row r="261" spans="1:3" hidden="1" x14ac:dyDescent="0.25">
      <c r="A261" s="410">
        <v>-479</v>
      </c>
      <c r="B261" s="411">
        <v>7.7395763536046935E-2</v>
      </c>
      <c r="C261" s="395"/>
    </row>
    <row r="262" spans="1:3" hidden="1" x14ac:dyDescent="0.25">
      <c r="A262" s="410">
        <v>-478</v>
      </c>
      <c r="B262" s="411">
        <v>7.7959732730446984E-2</v>
      </c>
      <c r="C262" s="395"/>
    </row>
    <row r="263" spans="1:3" hidden="1" x14ac:dyDescent="0.25">
      <c r="A263" s="410">
        <v>-477</v>
      </c>
      <c r="B263" s="411">
        <v>7.852647120969436E-2</v>
      </c>
      <c r="C263" s="395"/>
    </row>
    <row r="264" spans="1:3" hidden="1" x14ac:dyDescent="0.25">
      <c r="A264" s="410">
        <v>-476</v>
      </c>
      <c r="B264" s="411">
        <v>7.9095969980227721E-2</v>
      </c>
      <c r="C264" s="395"/>
    </row>
    <row r="265" spans="1:3" hidden="1" x14ac:dyDescent="0.25">
      <c r="A265" s="410">
        <v>-475</v>
      </c>
      <c r="B265" s="411">
        <v>7.9668220048485727E-2</v>
      </c>
      <c r="C265" s="395"/>
    </row>
    <row r="266" spans="1:3" hidden="1" x14ac:dyDescent="0.25">
      <c r="A266" s="410">
        <v>-474</v>
      </c>
      <c r="B266" s="411">
        <v>8.0243212420907151E-2</v>
      </c>
      <c r="C266" s="395"/>
    </row>
    <row r="267" spans="1:3" hidden="1" x14ac:dyDescent="0.25">
      <c r="A267" s="410">
        <v>-473</v>
      </c>
      <c r="B267" s="411">
        <v>8.082093810393054E-2</v>
      </c>
      <c r="C267" s="395"/>
    </row>
    <row r="268" spans="1:3" hidden="1" x14ac:dyDescent="0.25">
      <c r="A268" s="410">
        <v>-472</v>
      </c>
      <c r="B268" s="411">
        <v>8.1401388103994554E-2</v>
      </c>
      <c r="C268" s="395"/>
    </row>
    <row r="269" spans="1:3" hidden="1" x14ac:dyDescent="0.25">
      <c r="A269" s="410">
        <v>-471</v>
      </c>
      <c r="B269" s="411">
        <v>8.1984553427537632E-2</v>
      </c>
      <c r="C269" s="395"/>
    </row>
    <row r="270" spans="1:3" hidden="1" x14ac:dyDescent="0.25">
      <c r="A270" s="410">
        <v>-470</v>
      </c>
      <c r="B270" s="411">
        <v>8.2570425080998655E-2</v>
      </c>
      <c r="C270" s="395"/>
    </row>
    <row r="271" spans="1:3" hidden="1" x14ac:dyDescent="0.25">
      <c r="A271" s="410">
        <v>-469</v>
      </c>
      <c r="B271" s="411">
        <v>8.3158994070816172E-2</v>
      </c>
      <c r="C271" s="395"/>
    </row>
    <row r="272" spans="1:3" hidden="1" x14ac:dyDescent="0.25">
      <c r="A272" s="410">
        <v>-468</v>
      </c>
      <c r="B272" s="411">
        <v>8.3750251403428844E-2</v>
      </c>
      <c r="C272" s="395"/>
    </row>
    <row r="273" spans="1:3" hidden="1" x14ac:dyDescent="0.25">
      <c r="A273" s="410">
        <v>-467</v>
      </c>
      <c r="B273" s="411">
        <v>8.4344188085275107E-2</v>
      </c>
      <c r="C273" s="395"/>
    </row>
    <row r="274" spans="1:3" hidden="1" x14ac:dyDescent="0.25">
      <c r="A274" s="410">
        <v>-466</v>
      </c>
      <c r="B274" s="411">
        <v>8.4940795122793844E-2</v>
      </c>
      <c r="C274" s="395"/>
    </row>
    <row r="275" spans="1:3" hidden="1" x14ac:dyDescent="0.25">
      <c r="A275" s="410">
        <v>-465</v>
      </c>
      <c r="B275" s="411">
        <v>8.5540063522423715E-2</v>
      </c>
      <c r="C275" s="395"/>
    </row>
    <row r="276" spans="1:3" hidden="1" x14ac:dyDescent="0.25">
      <c r="A276" s="410">
        <v>-464</v>
      </c>
      <c r="B276" s="411">
        <v>8.6141984290603157E-2</v>
      </c>
      <c r="C276" s="395"/>
    </row>
    <row r="277" spans="1:3" hidden="1" x14ac:dyDescent="0.25">
      <c r="A277" s="410">
        <v>-463</v>
      </c>
      <c r="B277" s="411">
        <v>8.6746548433770831E-2</v>
      </c>
      <c r="C277" s="395"/>
    </row>
    <row r="278" spans="1:3" hidden="1" x14ac:dyDescent="0.25">
      <c r="A278" s="410">
        <v>-462</v>
      </c>
      <c r="B278" s="411">
        <v>8.7353746958365619E-2</v>
      </c>
      <c r="C278" s="395"/>
    </row>
    <row r="279" spans="1:3" hidden="1" x14ac:dyDescent="0.25">
      <c r="A279" s="410">
        <v>-461</v>
      </c>
      <c r="B279" s="411">
        <v>8.7963570870825736E-2</v>
      </c>
      <c r="C279" s="395"/>
    </row>
    <row r="280" spans="1:3" hidden="1" x14ac:dyDescent="0.25">
      <c r="A280" s="410">
        <v>-460</v>
      </c>
      <c r="B280" s="411">
        <v>8.8576011177590175E-2</v>
      </c>
      <c r="C280" s="395"/>
    </row>
    <row r="281" spans="1:3" hidden="1" x14ac:dyDescent="0.25">
      <c r="A281" s="410">
        <v>-459</v>
      </c>
      <c r="B281" s="411">
        <v>8.9191058885097374E-2</v>
      </c>
      <c r="C281" s="395"/>
    </row>
    <row r="282" spans="1:3" hidden="1" x14ac:dyDescent="0.25">
      <c r="A282" s="410">
        <v>-458</v>
      </c>
      <c r="B282" s="411">
        <v>8.9808704999786104E-2</v>
      </c>
      <c r="C282" s="395"/>
    </row>
    <row r="283" spans="1:3" hidden="1" x14ac:dyDescent="0.25">
      <c r="A283" s="410">
        <v>-457</v>
      </c>
      <c r="B283" s="411">
        <v>9.0428940528094914E-2</v>
      </c>
      <c r="C283" s="395"/>
    </row>
    <row r="284" spans="1:3" hidden="1" x14ac:dyDescent="0.25">
      <c r="A284" s="410">
        <v>-456</v>
      </c>
      <c r="B284" s="411">
        <v>9.1051756476462464E-2</v>
      </c>
      <c r="C284" s="395"/>
    </row>
    <row r="285" spans="1:3" hidden="1" x14ac:dyDescent="0.25">
      <c r="A285" s="410">
        <v>-455</v>
      </c>
      <c r="B285" s="411">
        <v>9.1677143851327303E-2</v>
      </c>
      <c r="C285" s="395"/>
    </row>
    <row r="286" spans="1:3" hidden="1" x14ac:dyDescent="0.25">
      <c r="A286" s="410">
        <v>-454</v>
      </c>
      <c r="B286" s="411">
        <v>9.2305093659128312E-2</v>
      </c>
      <c r="C286" s="395"/>
    </row>
    <row r="287" spans="1:3" hidden="1" x14ac:dyDescent="0.25">
      <c r="A287" s="410">
        <v>-453</v>
      </c>
      <c r="B287" s="411">
        <v>9.2935596906303819E-2</v>
      </c>
      <c r="C287" s="395"/>
    </row>
    <row r="288" spans="1:3" hidden="1" x14ac:dyDescent="0.25">
      <c r="A288" s="410">
        <v>-452</v>
      </c>
      <c r="B288" s="411">
        <v>9.3568644599292594E-2</v>
      </c>
      <c r="C288" s="395"/>
    </row>
    <row r="289" spans="1:3" hidden="1" x14ac:dyDescent="0.25">
      <c r="A289" s="410">
        <v>-451</v>
      </c>
      <c r="B289" s="411">
        <v>9.4204227744533298E-2</v>
      </c>
      <c r="C289" s="395"/>
    </row>
    <row r="290" spans="1:3" hidden="1" x14ac:dyDescent="0.25">
      <c r="A290" s="410">
        <v>-450</v>
      </c>
      <c r="B290" s="411">
        <v>9.4842337348464478E-2</v>
      </c>
      <c r="C290" s="395"/>
    </row>
    <row r="291" spans="1:3" hidden="1" x14ac:dyDescent="0.25">
      <c r="A291" s="410">
        <v>-449</v>
      </c>
      <c r="B291" s="411">
        <v>9.5482964417524907E-2</v>
      </c>
      <c r="C291" s="395"/>
    </row>
    <row r="292" spans="1:3" hidden="1" x14ac:dyDescent="0.25">
      <c r="A292" s="410">
        <v>-448</v>
      </c>
      <c r="B292" s="411">
        <v>9.6126099958153133E-2</v>
      </c>
      <c r="C292" s="395"/>
    </row>
    <row r="293" spans="1:3" hidden="1" x14ac:dyDescent="0.25">
      <c r="A293" s="410">
        <v>-447</v>
      </c>
      <c r="B293" s="411">
        <v>9.6771734976787815E-2</v>
      </c>
      <c r="C293" s="395"/>
    </row>
    <row r="294" spans="1:3" hidden="1" x14ac:dyDescent="0.25">
      <c r="A294" s="410">
        <v>-446</v>
      </c>
      <c r="B294" s="411">
        <v>9.7419860479867504E-2</v>
      </c>
      <c r="C294" s="395"/>
    </row>
    <row r="295" spans="1:3" hidden="1" x14ac:dyDescent="0.25">
      <c r="A295" s="410">
        <v>-445</v>
      </c>
      <c r="B295" s="411">
        <v>9.8070467473830969E-2</v>
      </c>
      <c r="C295" s="395"/>
    </row>
    <row r="296" spans="1:3" hidden="1" x14ac:dyDescent="0.25">
      <c r="A296" s="410">
        <v>-444</v>
      </c>
      <c r="B296" s="411">
        <v>9.8723546965116871E-2</v>
      </c>
      <c r="C296" s="395"/>
    </row>
    <row r="297" spans="1:3" hidden="1" x14ac:dyDescent="0.25">
      <c r="A297" s="410">
        <v>-443</v>
      </c>
      <c r="B297" s="411">
        <v>9.9379089960163536E-2</v>
      </c>
      <c r="C297" s="395"/>
    </row>
    <row r="298" spans="1:3" hidden="1" x14ac:dyDescent="0.25">
      <c r="A298" s="410">
        <v>-442</v>
      </c>
      <c r="B298" s="411">
        <v>0.10003708746540985</v>
      </c>
      <c r="C298" s="395"/>
    </row>
    <row r="299" spans="1:3" hidden="1" x14ac:dyDescent="0.25">
      <c r="A299" s="410">
        <v>-441</v>
      </c>
      <c r="B299" s="411">
        <v>0.10069753048729457</v>
      </c>
      <c r="C299" s="395"/>
    </row>
    <row r="300" spans="1:3" hidden="1" x14ac:dyDescent="0.25">
      <c r="A300" s="410">
        <v>-440</v>
      </c>
      <c r="B300" s="411">
        <v>0.10136041003225604</v>
      </c>
      <c r="C300" s="395"/>
    </row>
    <row r="301" spans="1:3" hidden="1" x14ac:dyDescent="0.25">
      <c r="A301" s="410">
        <v>-439</v>
      </c>
      <c r="B301" s="411">
        <v>0.10202571710673303</v>
      </c>
      <c r="C301" s="395"/>
    </row>
    <row r="302" spans="1:3" hidden="1" x14ac:dyDescent="0.25">
      <c r="A302" s="410">
        <v>-438</v>
      </c>
      <c r="B302" s="411">
        <v>0.10269344271716419</v>
      </c>
      <c r="C302" s="395"/>
    </row>
    <row r="303" spans="1:3" hidden="1" x14ac:dyDescent="0.25">
      <c r="A303" s="410">
        <v>-437</v>
      </c>
      <c r="B303" s="411">
        <v>0.10336357786998818</v>
      </c>
      <c r="C303" s="395"/>
    </row>
    <row r="304" spans="1:3" hidden="1" x14ac:dyDescent="0.25">
      <c r="A304" s="410">
        <v>-436</v>
      </c>
      <c r="B304" s="411">
        <v>0.10403611357164344</v>
      </c>
      <c r="C304" s="395"/>
    </row>
    <row r="305" spans="1:3" hidden="1" x14ac:dyDescent="0.25">
      <c r="A305" s="410">
        <v>-435</v>
      </c>
      <c r="B305" s="411">
        <v>0.10471104082856897</v>
      </c>
      <c r="C305" s="395"/>
    </row>
    <row r="306" spans="1:3" hidden="1" x14ac:dyDescent="0.25">
      <c r="A306" s="410">
        <v>-434</v>
      </c>
      <c r="B306" s="411">
        <v>0.10538835064720298</v>
      </c>
      <c r="C306" s="395"/>
    </row>
    <row r="307" spans="1:3" hidden="1" x14ac:dyDescent="0.25">
      <c r="A307" s="410">
        <v>-433</v>
      </c>
      <c r="B307" s="411">
        <v>0.10606803403398435</v>
      </c>
      <c r="C307" s="395"/>
    </row>
    <row r="308" spans="1:3" hidden="1" x14ac:dyDescent="0.25">
      <c r="A308" s="410">
        <v>-432</v>
      </c>
      <c r="B308" s="411">
        <v>0.10675008199535174</v>
      </c>
      <c r="C308" s="395"/>
    </row>
    <row r="309" spans="1:3" hidden="1" x14ac:dyDescent="0.25">
      <c r="A309" s="410">
        <v>-431</v>
      </c>
      <c r="B309" s="411">
        <v>0.10743448553774371</v>
      </c>
      <c r="C309" s="395"/>
    </row>
    <row r="310" spans="1:3" hidden="1" x14ac:dyDescent="0.25">
      <c r="A310" s="410">
        <v>-430</v>
      </c>
      <c r="B310" s="411">
        <v>0.1081212356675989</v>
      </c>
      <c r="C310" s="395"/>
    </row>
    <row r="311" spans="1:3" hidden="1" x14ac:dyDescent="0.25">
      <c r="A311" s="410">
        <v>-429</v>
      </c>
      <c r="B311" s="411">
        <v>0.10881032339135599</v>
      </c>
      <c r="C311" s="395"/>
    </row>
    <row r="312" spans="1:3" hidden="1" x14ac:dyDescent="0.25">
      <c r="A312" s="410">
        <v>-428</v>
      </c>
      <c r="B312" s="411">
        <v>0.10950173971545352</v>
      </c>
      <c r="C312" s="395"/>
    </row>
    <row r="313" spans="1:3" hidden="1" x14ac:dyDescent="0.25">
      <c r="A313" s="410">
        <v>-427</v>
      </c>
      <c r="B313" s="411">
        <v>0.11019547564633014</v>
      </c>
      <c r="C313" s="395"/>
    </row>
    <row r="314" spans="1:3" hidden="1" x14ac:dyDescent="0.25">
      <c r="A314" s="410">
        <v>-426</v>
      </c>
      <c r="B314" s="411">
        <v>0.11089152219042453</v>
      </c>
      <c r="C314" s="395"/>
    </row>
    <row r="315" spans="1:3" hidden="1" x14ac:dyDescent="0.25">
      <c r="A315" s="410">
        <v>-425</v>
      </c>
      <c r="B315" s="411">
        <v>0.11158987035417534</v>
      </c>
      <c r="C315" s="395"/>
    </row>
    <row r="316" spans="1:3" hidden="1" x14ac:dyDescent="0.25">
      <c r="A316" s="410">
        <v>-424</v>
      </c>
      <c r="B316" s="411">
        <v>0.11229051114402111</v>
      </c>
      <c r="C316" s="395"/>
    </row>
    <row r="317" spans="1:3" hidden="1" x14ac:dyDescent="0.25">
      <c r="A317" s="410">
        <v>-423</v>
      </c>
      <c r="B317" s="411">
        <v>0.11299343556640062</v>
      </c>
      <c r="C317" s="395"/>
    </row>
    <row r="318" spans="1:3" hidden="1" x14ac:dyDescent="0.25">
      <c r="A318" s="410">
        <v>-422</v>
      </c>
      <c r="B318" s="411">
        <v>0.11369863462775243</v>
      </c>
      <c r="C318" s="395"/>
    </row>
    <row r="319" spans="1:3" hidden="1" x14ac:dyDescent="0.25">
      <c r="A319" s="410">
        <v>-421</v>
      </c>
      <c r="B319" s="411">
        <v>0.11440609933451518</v>
      </c>
      <c r="C319" s="395"/>
    </row>
    <row r="320" spans="1:3" hidden="1" x14ac:dyDescent="0.25">
      <c r="A320" s="410">
        <v>-420</v>
      </c>
      <c r="B320" s="411">
        <v>0.11511582069312742</v>
      </c>
      <c r="C320" s="395"/>
    </row>
    <row r="321" spans="1:3" hidden="1" x14ac:dyDescent="0.25">
      <c r="A321" s="410">
        <v>-419</v>
      </c>
      <c r="B321" s="411">
        <v>0.11582778971002794</v>
      </c>
      <c r="C321" s="395"/>
    </row>
    <row r="322" spans="1:3" hidden="1" x14ac:dyDescent="0.25">
      <c r="A322" s="410">
        <v>-418</v>
      </c>
      <c r="B322" s="411">
        <v>0.11654199739165527</v>
      </c>
      <c r="C322" s="395"/>
    </row>
    <row r="323" spans="1:3" hidden="1" x14ac:dyDescent="0.25">
      <c r="A323" s="410">
        <v>-417</v>
      </c>
      <c r="B323" s="411">
        <v>0.11725843474444797</v>
      </c>
      <c r="C323" s="395"/>
    </row>
    <row r="324" spans="1:3" hidden="1" x14ac:dyDescent="0.25">
      <c r="A324" s="410">
        <v>-416</v>
      </c>
      <c r="B324" s="411">
        <v>0.11797709277484492</v>
      </c>
      <c r="C324" s="395"/>
    </row>
    <row r="325" spans="1:3" hidden="1" x14ac:dyDescent="0.25">
      <c r="A325" s="410">
        <v>-415</v>
      </c>
      <c r="B325" s="411">
        <v>0.11869796248928455</v>
      </c>
      <c r="C325" s="395"/>
    </row>
    <row r="326" spans="1:3" hidden="1" x14ac:dyDescent="0.25">
      <c r="A326" s="410">
        <v>-414</v>
      </c>
      <c r="B326" s="411">
        <v>0.11942103489420552</v>
      </c>
      <c r="C326" s="395"/>
    </row>
    <row r="327" spans="1:3" hidden="1" x14ac:dyDescent="0.25">
      <c r="A327" s="410">
        <v>-413</v>
      </c>
      <c r="B327" s="411">
        <v>0.12014630099604651</v>
      </c>
      <c r="C327" s="395"/>
    </row>
    <row r="328" spans="1:3" hidden="1" x14ac:dyDescent="0.25">
      <c r="A328" s="410">
        <v>-412</v>
      </c>
      <c r="B328" s="411">
        <v>0.12087375180124615</v>
      </c>
      <c r="C328" s="395"/>
    </row>
    <row r="329" spans="1:3" hidden="1" x14ac:dyDescent="0.25">
      <c r="A329" s="410">
        <v>-411</v>
      </c>
      <c r="B329" s="411">
        <v>0.12160337831624313</v>
      </c>
      <c r="C329" s="395"/>
    </row>
    <row r="330" spans="1:3" hidden="1" x14ac:dyDescent="0.25">
      <c r="A330" s="410">
        <v>-410</v>
      </c>
      <c r="B330" s="411">
        <v>0.12233517154747586</v>
      </c>
      <c r="C330" s="395"/>
    </row>
    <row r="331" spans="1:3" hidden="1" x14ac:dyDescent="0.25">
      <c r="A331" s="410">
        <v>-409</v>
      </c>
      <c r="B331" s="411">
        <v>0.12306912250138313</v>
      </c>
      <c r="C331" s="395"/>
    </row>
    <row r="332" spans="1:3" hidden="1" x14ac:dyDescent="0.25">
      <c r="A332" s="410">
        <v>-408</v>
      </c>
      <c r="B332" s="411">
        <v>0.12380522218440371</v>
      </c>
      <c r="C332" s="395"/>
    </row>
    <row r="333" spans="1:3" hidden="1" x14ac:dyDescent="0.25">
      <c r="A333" s="410">
        <v>-407</v>
      </c>
      <c r="B333" s="411">
        <v>0.12454346160297614</v>
      </c>
      <c r="C333" s="395"/>
    </row>
    <row r="334" spans="1:3" hidden="1" x14ac:dyDescent="0.25">
      <c r="A334" s="410">
        <v>-406</v>
      </c>
      <c r="B334" s="411">
        <v>0.12528383176353886</v>
      </c>
      <c r="C334" s="395"/>
    </row>
    <row r="335" spans="1:3" hidden="1" x14ac:dyDescent="0.25">
      <c r="A335" s="410">
        <v>-405</v>
      </c>
      <c r="B335" s="411">
        <v>0.12602632367253075</v>
      </c>
      <c r="C335" s="395"/>
    </row>
    <row r="336" spans="1:3" hidden="1" x14ac:dyDescent="0.25">
      <c r="A336" s="410">
        <v>-404</v>
      </c>
      <c r="B336" s="411">
        <v>0.12677092833639036</v>
      </c>
      <c r="C336" s="395"/>
    </row>
    <row r="337" spans="1:3" hidden="1" x14ac:dyDescent="0.25">
      <c r="A337" s="410">
        <v>-403</v>
      </c>
      <c r="B337" s="411">
        <v>0.12751763676155625</v>
      </c>
      <c r="C337" s="395"/>
    </row>
    <row r="338" spans="1:3" hidden="1" x14ac:dyDescent="0.25">
      <c r="A338" s="410">
        <v>-402</v>
      </c>
      <c r="B338" s="411">
        <v>0.12826643995446718</v>
      </c>
      <c r="C338" s="395"/>
    </row>
    <row r="339" spans="1:3" hidden="1" x14ac:dyDescent="0.25">
      <c r="A339" s="410">
        <v>-401</v>
      </c>
      <c r="B339" s="411">
        <v>0.1290173289215617</v>
      </c>
      <c r="C339" s="395"/>
    </row>
    <row r="340" spans="1:3" hidden="1" x14ac:dyDescent="0.25">
      <c r="A340" s="410">
        <v>-400</v>
      </c>
      <c r="B340" s="411">
        <v>0.12977029466927847</v>
      </c>
      <c r="C340" s="395"/>
    </row>
    <row r="341" spans="1:3" hidden="1" x14ac:dyDescent="0.25">
      <c r="A341" s="410">
        <v>-399</v>
      </c>
      <c r="B341" s="411">
        <v>0.13052532820405616</v>
      </c>
      <c r="C341" s="395"/>
    </row>
    <row r="342" spans="1:3" hidden="1" x14ac:dyDescent="0.25">
      <c r="A342" s="410">
        <v>-398</v>
      </c>
      <c r="B342" s="411">
        <v>0.1312824205323333</v>
      </c>
      <c r="C342" s="395"/>
    </row>
    <row r="343" spans="1:3" hidden="1" x14ac:dyDescent="0.25">
      <c r="A343" s="410">
        <v>-397</v>
      </c>
      <c r="B343" s="411">
        <v>0.13204156266054867</v>
      </c>
      <c r="C343" s="395"/>
    </row>
    <row r="344" spans="1:3" hidden="1" x14ac:dyDescent="0.25">
      <c r="A344" s="410">
        <v>-396</v>
      </c>
      <c r="B344" s="411">
        <v>0.13280274559514083</v>
      </c>
      <c r="C344" s="395"/>
    </row>
    <row r="345" spans="1:3" hidden="1" x14ac:dyDescent="0.25">
      <c r="A345" s="410">
        <v>-395</v>
      </c>
      <c r="B345" s="411">
        <v>0.13356596034254831</v>
      </c>
      <c r="C345" s="395"/>
    </row>
    <row r="346" spans="1:3" hidden="1" x14ac:dyDescent="0.25">
      <c r="A346" s="410">
        <v>-394</v>
      </c>
      <c r="B346" s="411">
        <v>0.13433119790920989</v>
      </c>
      <c r="C346" s="395"/>
    </row>
    <row r="347" spans="1:3" hidden="1" x14ac:dyDescent="0.25">
      <c r="A347" s="410">
        <v>-393</v>
      </c>
      <c r="B347" s="411">
        <v>0.13509844930156412</v>
      </c>
      <c r="C347" s="395"/>
    </row>
    <row r="348" spans="1:3" hidden="1" x14ac:dyDescent="0.25">
      <c r="A348" s="410">
        <v>-392</v>
      </c>
      <c r="B348" s="411">
        <v>0.13586770552604976</v>
      </c>
      <c r="C348" s="395"/>
    </row>
    <row r="349" spans="1:3" hidden="1" x14ac:dyDescent="0.25">
      <c r="A349" s="410">
        <v>-391</v>
      </c>
      <c r="B349" s="411">
        <v>0.13663895758910538</v>
      </c>
      <c r="C349" s="395"/>
    </row>
    <row r="350" spans="1:3" hidden="1" x14ac:dyDescent="0.25">
      <c r="A350" s="410">
        <v>-390</v>
      </c>
      <c r="B350" s="411">
        <v>0.13741219649716951</v>
      </c>
      <c r="C350" s="395"/>
    </row>
    <row r="351" spans="1:3" hidden="1" x14ac:dyDescent="0.25">
      <c r="A351" s="410">
        <v>-389</v>
      </c>
      <c r="B351" s="411">
        <v>0.13818741325668094</v>
      </c>
      <c r="C351" s="395"/>
    </row>
    <row r="352" spans="1:3" hidden="1" x14ac:dyDescent="0.25">
      <c r="A352" s="410">
        <v>-388</v>
      </c>
      <c r="B352" s="411">
        <v>0.13896459887407819</v>
      </c>
      <c r="C352" s="395"/>
    </row>
    <row r="353" spans="1:3" hidden="1" x14ac:dyDescent="0.25">
      <c r="A353" s="410">
        <v>-387</v>
      </c>
      <c r="B353" s="411">
        <v>0.13974374435579984</v>
      </c>
      <c r="C353" s="395"/>
    </row>
    <row r="354" spans="1:3" hidden="1" x14ac:dyDescent="0.25">
      <c r="A354" s="410">
        <v>-386</v>
      </c>
      <c r="B354" s="411">
        <v>0.14052484070828475</v>
      </c>
      <c r="C354" s="395"/>
    </row>
    <row r="355" spans="1:3" hidden="1" x14ac:dyDescent="0.25">
      <c r="A355" s="410">
        <v>-385</v>
      </c>
      <c r="B355" s="411">
        <v>0.14130787893797137</v>
      </c>
      <c r="C355" s="395"/>
    </row>
    <row r="356" spans="1:3" hidden="1" x14ac:dyDescent="0.25">
      <c r="A356" s="410">
        <v>-384</v>
      </c>
      <c r="B356" s="411">
        <v>0.14209285005129835</v>
      </c>
      <c r="C356" s="395"/>
    </row>
    <row r="357" spans="1:3" hidden="1" x14ac:dyDescent="0.25">
      <c r="A357" s="410">
        <v>-383</v>
      </c>
      <c r="B357" s="411">
        <v>0.14287974505470447</v>
      </c>
      <c r="C357" s="395"/>
    </row>
    <row r="358" spans="1:3" hidden="1" x14ac:dyDescent="0.25">
      <c r="A358" s="410">
        <v>-382</v>
      </c>
      <c r="B358" s="411">
        <v>0.14366855495462816</v>
      </c>
      <c r="C358" s="395"/>
    </row>
    <row r="359" spans="1:3" hidden="1" x14ac:dyDescent="0.25">
      <c r="A359" s="410">
        <v>-381</v>
      </c>
      <c r="B359" s="411">
        <v>0.1444592707575082</v>
      </c>
      <c r="C359" s="395"/>
    </row>
    <row r="360" spans="1:3" hidden="1" x14ac:dyDescent="0.25">
      <c r="A360" s="410">
        <v>-380</v>
      </c>
      <c r="B360" s="411">
        <v>0.14525188346978313</v>
      </c>
      <c r="C360" s="395"/>
    </row>
    <row r="361" spans="1:3" hidden="1" x14ac:dyDescent="0.25">
      <c r="A361" s="410">
        <v>-379</v>
      </c>
      <c r="B361" s="411">
        <v>0.14604638409789172</v>
      </c>
      <c r="C361" s="395"/>
    </row>
    <row r="362" spans="1:3" hidden="1" x14ac:dyDescent="0.25">
      <c r="A362" s="410">
        <v>-378</v>
      </c>
      <c r="B362" s="411">
        <v>0.14684276364827253</v>
      </c>
      <c r="C362" s="395"/>
    </row>
    <row r="363" spans="1:3" hidden="1" x14ac:dyDescent="0.25">
      <c r="A363" s="410">
        <v>-377</v>
      </c>
      <c r="B363" s="411">
        <v>0.147641013127364</v>
      </c>
      <c r="C363" s="395"/>
    </row>
    <row r="364" spans="1:3" hidden="1" x14ac:dyDescent="0.25">
      <c r="A364" s="410">
        <v>-376</v>
      </c>
      <c r="B364" s="411">
        <v>0.1484411235416051</v>
      </c>
      <c r="C364" s="395"/>
    </row>
    <row r="365" spans="1:3" hidden="1" x14ac:dyDescent="0.25">
      <c r="A365" s="410">
        <v>-375</v>
      </c>
      <c r="B365" s="411">
        <v>0.14924308589743429</v>
      </c>
      <c r="C365" s="395"/>
    </row>
    <row r="366" spans="1:3" hidden="1" x14ac:dyDescent="0.25">
      <c r="A366" s="410">
        <v>-374</v>
      </c>
      <c r="B366" s="411">
        <v>0.15004689120129011</v>
      </c>
      <c r="C366" s="395"/>
    </row>
    <row r="367" spans="1:3" hidden="1" x14ac:dyDescent="0.25">
      <c r="A367" s="410">
        <v>-373</v>
      </c>
      <c r="B367" s="411">
        <v>0.15085253045961144</v>
      </c>
      <c r="C367" s="395"/>
    </row>
    <row r="368" spans="1:3" hidden="1" x14ac:dyDescent="0.25">
      <c r="A368" s="410">
        <v>-372</v>
      </c>
      <c r="B368" s="411">
        <v>0.15165999467883673</v>
      </c>
      <c r="C368" s="395"/>
    </row>
    <row r="369" spans="1:3" hidden="1" x14ac:dyDescent="0.25">
      <c r="A369" s="410">
        <v>-371</v>
      </c>
      <c r="B369" s="411">
        <v>0.15246927486540462</v>
      </c>
      <c r="C369" s="395"/>
    </row>
    <row r="370" spans="1:3" hidden="1" x14ac:dyDescent="0.25">
      <c r="A370" s="410">
        <v>-370</v>
      </c>
      <c r="B370" s="411">
        <v>0.1532803620257539</v>
      </c>
      <c r="C370" s="395"/>
    </row>
    <row r="371" spans="1:3" hidden="1" x14ac:dyDescent="0.25">
      <c r="A371" s="410">
        <v>-369</v>
      </c>
      <c r="B371" s="411">
        <v>0.154093247166323</v>
      </c>
      <c r="C371" s="395"/>
    </row>
    <row r="372" spans="1:3" hidden="1" x14ac:dyDescent="0.25">
      <c r="A372" s="410">
        <v>-368</v>
      </c>
      <c r="B372" s="411">
        <v>0.15490792129355058</v>
      </c>
      <c r="C372" s="395"/>
    </row>
    <row r="373" spans="1:3" hidden="1" x14ac:dyDescent="0.25">
      <c r="A373" s="410">
        <v>-367</v>
      </c>
      <c r="B373" s="411">
        <v>0.1557243754138754</v>
      </c>
      <c r="C373" s="395"/>
    </row>
    <row r="374" spans="1:3" hidden="1" x14ac:dyDescent="0.25">
      <c r="A374" s="410">
        <v>-366</v>
      </c>
      <c r="B374" s="411">
        <v>0.15654260053373603</v>
      </c>
      <c r="C374" s="395"/>
    </row>
    <row r="375" spans="1:3" hidden="1" x14ac:dyDescent="0.25">
      <c r="A375" s="410">
        <v>-365</v>
      </c>
      <c r="B375" s="411">
        <v>0.15736258765957123</v>
      </c>
      <c r="C375" s="395"/>
    </row>
    <row r="376" spans="1:3" hidden="1" x14ac:dyDescent="0.25">
      <c r="A376" s="410">
        <v>-364</v>
      </c>
      <c r="B376" s="411">
        <v>0.15818432779781944</v>
      </c>
      <c r="C376" s="395"/>
    </row>
    <row r="377" spans="1:3" hidden="1" x14ac:dyDescent="0.25">
      <c r="A377" s="410">
        <v>-363</v>
      </c>
      <c r="B377" s="411">
        <v>0.15900781195491931</v>
      </c>
      <c r="C377" s="395"/>
    </row>
    <row r="378" spans="1:3" hidden="1" x14ac:dyDescent="0.25">
      <c r="A378" s="410">
        <v>-362</v>
      </c>
      <c r="B378" s="411">
        <v>0.15983303113730951</v>
      </c>
      <c r="C378" s="395"/>
    </row>
    <row r="379" spans="1:3" hidden="1" x14ac:dyDescent="0.25">
      <c r="A379" s="410">
        <v>-361</v>
      </c>
      <c r="B379" s="411">
        <v>0.16065997635142881</v>
      </c>
      <c r="C379" s="395"/>
    </row>
    <row r="380" spans="1:3" hidden="1" x14ac:dyDescent="0.25">
      <c r="A380" s="410">
        <v>-360</v>
      </c>
      <c r="B380" s="411">
        <v>0.16148863860371565</v>
      </c>
      <c r="C380" s="395"/>
    </row>
    <row r="381" spans="1:3" hidden="1" x14ac:dyDescent="0.25">
      <c r="A381" s="410">
        <v>-359</v>
      </c>
      <c r="B381" s="411">
        <v>0.1623190089006088</v>
      </c>
      <c r="C381" s="395"/>
    </row>
    <row r="382" spans="1:3" hidden="1" x14ac:dyDescent="0.25">
      <c r="A382" s="410">
        <v>-358</v>
      </c>
      <c r="B382" s="411">
        <v>0.1631510782485468</v>
      </c>
      <c r="C382" s="395"/>
    </row>
    <row r="383" spans="1:3" hidden="1" x14ac:dyDescent="0.25">
      <c r="A383" s="410">
        <v>-357</v>
      </c>
      <c r="B383" s="411">
        <v>0.16398483765396832</v>
      </c>
      <c r="C383" s="395"/>
    </row>
    <row r="384" spans="1:3" hidden="1" x14ac:dyDescent="0.25">
      <c r="A384" s="410">
        <v>-356</v>
      </c>
      <c r="B384" s="411">
        <v>0.16482027812331201</v>
      </c>
      <c r="C384" s="395"/>
    </row>
    <row r="385" spans="1:3" hidden="1" x14ac:dyDescent="0.25">
      <c r="A385" s="410">
        <v>-355</v>
      </c>
      <c r="B385" s="411">
        <v>0.16565739066301655</v>
      </c>
      <c r="C385" s="395"/>
    </row>
    <row r="386" spans="1:3" hidden="1" x14ac:dyDescent="0.25">
      <c r="A386" s="410">
        <v>-354</v>
      </c>
      <c r="B386" s="411">
        <v>0.16649616627952035</v>
      </c>
      <c r="C386" s="395"/>
    </row>
    <row r="387" spans="1:3" hidden="1" x14ac:dyDescent="0.25">
      <c r="A387" s="410">
        <v>-353</v>
      </c>
      <c r="B387" s="411">
        <v>0.16733659597926243</v>
      </c>
      <c r="C387" s="395"/>
    </row>
    <row r="388" spans="1:3" hidden="1" x14ac:dyDescent="0.25">
      <c r="A388" s="410">
        <v>-352</v>
      </c>
      <c r="B388" s="411">
        <v>0.16817867076868098</v>
      </c>
      <c r="C388" s="395"/>
    </row>
    <row r="389" spans="1:3" hidden="1" x14ac:dyDescent="0.25">
      <c r="A389" s="410">
        <v>-351</v>
      </c>
      <c r="B389" s="411">
        <v>0.16902238165421501</v>
      </c>
      <c r="C389" s="395"/>
    </row>
    <row r="390" spans="1:3" hidden="1" x14ac:dyDescent="0.25">
      <c r="A390" s="410">
        <v>-350</v>
      </c>
      <c r="B390" s="411">
        <v>0.16986771964230296</v>
      </c>
      <c r="C390" s="395"/>
    </row>
    <row r="391" spans="1:3" hidden="1" x14ac:dyDescent="0.25">
      <c r="A391" s="410">
        <v>-349</v>
      </c>
      <c r="B391" s="411">
        <v>0.17071467573938359</v>
      </c>
      <c r="C391" s="395"/>
    </row>
    <row r="392" spans="1:3" hidden="1" x14ac:dyDescent="0.25">
      <c r="A392" s="410">
        <v>-348</v>
      </c>
      <c r="B392" s="411">
        <v>0.17156324095189524</v>
      </c>
      <c r="C392" s="395"/>
    </row>
    <row r="393" spans="1:3" hidden="1" x14ac:dyDescent="0.25">
      <c r="A393" s="410">
        <v>-347</v>
      </c>
      <c r="B393" s="411">
        <v>0.17241340628627699</v>
      </c>
      <c r="C393" s="395"/>
    </row>
    <row r="394" spans="1:3" hidden="1" x14ac:dyDescent="0.25">
      <c r="A394" s="410">
        <v>-346</v>
      </c>
      <c r="B394" s="411">
        <v>0.17326516274896708</v>
      </c>
      <c r="C394" s="395"/>
    </row>
    <row r="395" spans="1:3" hidden="1" x14ac:dyDescent="0.25">
      <c r="A395" s="410">
        <v>-345</v>
      </c>
      <c r="B395" s="411">
        <v>0.17411850134640439</v>
      </c>
      <c r="C395" s="395"/>
    </row>
    <row r="396" spans="1:3" hidden="1" x14ac:dyDescent="0.25">
      <c r="A396" s="410">
        <v>-344</v>
      </c>
      <c r="B396" s="411">
        <v>0.17497341308502745</v>
      </c>
      <c r="C396" s="395"/>
    </row>
    <row r="397" spans="1:3" hidden="1" x14ac:dyDescent="0.25">
      <c r="A397" s="410">
        <v>-343</v>
      </c>
      <c r="B397" s="411">
        <v>0.17582988897127483</v>
      </c>
      <c r="C397" s="395"/>
    </row>
    <row r="398" spans="1:3" hidden="1" x14ac:dyDescent="0.25">
      <c r="A398" s="410">
        <v>-342</v>
      </c>
      <c r="B398" s="411">
        <v>0.1766879200115854</v>
      </c>
      <c r="C398" s="395"/>
    </row>
    <row r="399" spans="1:3" hidden="1" x14ac:dyDescent="0.25">
      <c r="A399" s="410">
        <v>-341</v>
      </c>
      <c r="B399" s="411">
        <v>0.17754749721239749</v>
      </c>
      <c r="C399" s="395"/>
    </row>
    <row r="400" spans="1:3" hidden="1" x14ac:dyDescent="0.25">
      <c r="A400" s="410">
        <v>-340</v>
      </c>
      <c r="B400" s="411">
        <v>0.17840861158014998</v>
      </c>
      <c r="C400" s="395"/>
    </row>
    <row r="401" spans="1:3" hidden="1" x14ac:dyDescent="0.25">
      <c r="A401" s="410">
        <v>-339</v>
      </c>
      <c r="B401" s="411">
        <v>0.17927125412128142</v>
      </c>
      <c r="C401" s="395"/>
    </row>
    <row r="402" spans="1:3" hidden="1" x14ac:dyDescent="0.25">
      <c r="A402" s="410">
        <v>-338</v>
      </c>
      <c r="B402" s="411">
        <v>0.18013541584223036</v>
      </c>
      <c r="C402" s="395"/>
    </row>
    <row r="403" spans="1:3" hidden="1" x14ac:dyDescent="0.25">
      <c r="A403" s="410">
        <v>-337</v>
      </c>
      <c r="B403" s="411">
        <v>0.18100108774943557</v>
      </c>
      <c r="C403" s="395"/>
    </row>
    <row r="404" spans="1:3" hidden="1" x14ac:dyDescent="0.25">
      <c r="A404" s="410">
        <v>-336</v>
      </c>
      <c r="B404" s="411">
        <v>0.18186826084933561</v>
      </c>
      <c r="C404" s="395"/>
    </row>
    <row r="405" spans="1:3" hidden="1" x14ac:dyDescent="0.25">
      <c r="A405" s="410">
        <v>-335</v>
      </c>
      <c r="B405" s="411">
        <v>0.18273692614836912</v>
      </c>
      <c r="C405" s="395"/>
    </row>
    <row r="406" spans="1:3" hidden="1" x14ac:dyDescent="0.25">
      <c r="A406" s="410">
        <v>-334</v>
      </c>
      <c r="B406" s="411">
        <v>0.18360707465297477</v>
      </c>
      <c r="C406" s="395"/>
    </row>
    <row r="407" spans="1:3" hidden="1" x14ac:dyDescent="0.25">
      <c r="A407" s="410">
        <v>-333</v>
      </c>
      <c r="B407" s="411">
        <v>0.1844786973695911</v>
      </c>
      <c r="C407" s="395"/>
    </row>
    <row r="408" spans="1:3" hidden="1" x14ac:dyDescent="0.25">
      <c r="A408" s="410">
        <v>-332</v>
      </c>
      <c r="B408" s="411">
        <v>0.18535178530465679</v>
      </c>
      <c r="C408" s="395"/>
    </row>
    <row r="409" spans="1:3" hidden="1" x14ac:dyDescent="0.25">
      <c r="A409" s="410">
        <v>-331</v>
      </c>
      <c r="B409" s="411">
        <v>0.1862263294646106</v>
      </c>
      <c r="C409" s="395"/>
    </row>
    <row r="410" spans="1:3" hidden="1" x14ac:dyDescent="0.25">
      <c r="A410" s="410">
        <v>-330</v>
      </c>
      <c r="B410" s="411">
        <v>0.18710232085589096</v>
      </c>
      <c r="C410" s="395"/>
    </row>
    <row r="411" spans="1:3" hidden="1" x14ac:dyDescent="0.25">
      <c r="A411" s="410">
        <v>-329</v>
      </c>
      <c r="B411" s="411">
        <v>0.18797975048493665</v>
      </c>
      <c r="C411" s="395"/>
    </row>
    <row r="412" spans="1:3" hidden="1" x14ac:dyDescent="0.25">
      <c r="A412" s="410">
        <v>-328</v>
      </c>
      <c r="B412" s="411">
        <v>0.18885860935818632</v>
      </c>
      <c r="C412" s="395"/>
    </row>
    <row r="413" spans="1:3" hidden="1" x14ac:dyDescent="0.25">
      <c r="A413" s="410">
        <v>-327</v>
      </c>
      <c r="B413" s="411">
        <v>0.18973888848207832</v>
      </c>
      <c r="C413" s="395"/>
    </row>
    <row r="414" spans="1:3" hidden="1" x14ac:dyDescent="0.25">
      <c r="A414" s="410">
        <v>-326</v>
      </c>
      <c r="B414" s="411">
        <v>0.19062057886305173</v>
      </c>
      <c r="C414" s="395"/>
    </row>
    <row r="415" spans="1:3" hidden="1" x14ac:dyDescent="0.25">
      <c r="A415" s="410">
        <v>-325</v>
      </c>
      <c r="B415" s="411">
        <v>0.19150367150754488</v>
      </c>
      <c r="C415" s="395"/>
    </row>
    <row r="416" spans="1:3" hidden="1" x14ac:dyDescent="0.25">
      <c r="A416" s="410">
        <v>-324</v>
      </c>
      <c r="B416" s="411">
        <v>0.19238815742199655</v>
      </c>
      <c r="C416" s="395"/>
    </row>
    <row r="417" spans="1:3" hidden="1" x14ac:dyDescent="0.25">
      <c r="A417" s="410">
        <v>-323</v>
      </c>
      <c r="B417" s="411">
        <v>0.19327402761284529</v>
      </c>
      <c r="C417" s="395"/>
    </row>
    <row r="418" spans="1:3" hidden="1" x14ac:dyDescent="0.25">
      <c r="A418" s="410">
        <v>-322</v>
      </c>
      <c r="B418" s="411">
        <v>0.19416127308652964</v>
      </c>
      <c r="C418" s="395"/>
    </row>
    <row r="419" spans="1:3" hidden="1" x14ac:dyDescent="0.25">
      <c r="A419" s="410">
        <v>-321</v>
      </c>
      <c r="B419" s="411">
        <v>0.19504988484948838</v>
      </c>
      <c r="C419" s="395"/>
    </row>
    <row r="420" spans="1:3" hidden="1" x14ac:dyDescent="0.25">
      <c r="A420" s="410">
        <v>-320</v>
      </c>
      <c r="B420" s="411">
        <v>0.19593985390816027</v>
      </c>
      <c r="C420" s="395"/>
    </row>
    <row r="421" spans="1:3" hidden="1" x14ac:dyDescent="0.25">
      <c r="A421" s="410">
        <v>-319</v>
      </c>
      <c r="B421" s="411">
        <v>0.19683117126898364</v>
      </c>
      <c r="C421" s="395"/>
    </row>
    <row r="422" spans="1:3" hidden="1" x14ac:dyDescent="0.25">
      <c r="A422" s="410">
        <v>-318</v>
      </c>
      <c r="B422" s="411">
        <v>0.19772382793839727</v>
      </c>
      <c r="C422" s="395"/>
    </row>
    <row r="423" spans="1:3" hidden="1" x14ac:dyDescent="0.25">
      <c r="A423" s="410">
        <v>-317</v>
      </c>
      <c r="B423" s="411">
        <v>0.1986178149228397</v>
      </c>
      <c r="C423" s="395"/>
    </row>
    <row r="424" spans="1:3" hidden="1" x14ac:dyDescent="0.25">
      <c r="A424" s="410">
        <v>-316</v>
      </c>
      <c r="B424" s="411">
        <v>0.19951312322874992</v>
      </c>
      <c r="C424" s="395"/>
    </row>
    <row r="425" spans="1:3" hidden="1" x14ac:dyDescent="0.25">
      <c r="A425" s="410">
        <v>-315</v>
      </c>
      <c r="B425" s="411">
        <v>0.20040974386256605</v>
      </c>
      <c r="C425" s="395"/>
    </row>
    <row r="426" spans="1:3" hidden="1" x14ac:dyDescent="0.25">
      <c r="A426" s="410">
        <v>-314</v>
      </c>
      <c r="B426" s="411">
        <v>0.20130766783072707</v>
      </c>
      <c r="C426" s="395"/>
    </row>
    <row r="427" spans="1:3" hidden="1" x14ac:dyDescent="0.25">
      <c r="A427" s="410">
        <v>-313</v>
      </c>
      <c r="B427" s="411">
        <v>0.20220688613967164</v>
      </c>
      <c r="C427" s="395"/>
    </row>
    <row r="428" spans="1:3" hidden="1" x14ac:dyDescent="0.25">
      <c r="A428" s="410">
        <v>-312</v>
      </c>
      <c r="B428" s="411">
        <v>0.2031073897958382</v>
      </c>
      <c r="C428" s="395"/>
    </row>
    <row r="429" spans="1:3" hidden="1" x14ac:dyDescent="0.25">
      <c r="A429" s="410">
        <v>-311</v>
      </c>
      <c r="B429" s="411">
        <v>0.20400916980566541</v>
      </c>
      <c r="C429" s="395"/>
    </row>
    <row r="430" spans="1:3" hidden="1" x14ac:dyDescent="0.25">
      <c r="A430" s="410">
        <v>-310</v>
      </c>
      <c r="B430" s="411">
        <v>0.20491221717559194</v>
      </c>
      <c r="C430" s="395"/>
    </row>
    <row r="431" spans="1:3" hidden="1" x14ac:dyDescent="0.25">
      <c r="A431" s="410">
        <v>-309</v>
      </c>
      <c r="B431" s="411">
        <v>0.20581652291205643</v>
      </c>
      <c r="C431" s="395"/>
    </row>
    <row r="432" spans="1:3" hidden="1" x14ac:dyDescent="0.25">
      <c r="A432" s="410">
        <v>-308</v>
      </c>
      <c r="B432" s="411">
        <v>0.20672207802149756</v>
      </c>
      <c r="C432" s="395"/>
    </row>
    <row r="433" spans="1:3" hidden="1" x14ac:dyDescent="0.25">
      <c r="A433" s="410">
        <v>-307</v>
      </c>
      <c r="B433" s="411">
        <v>0.20762887351035397</v>
      </c>
      <c r="C433" s="395"/>
    </row>
    <row r="434" spans="1:3" hidden="1" x14ac:dyDescent="0.25">
      <c r="A434" s="410">
        <v>-306</v>
      </c>
      <c r="B434" s="411">
        <v>0.20853690038506412</v>
      </c>
      <c r="C434" s="395"/>
    </row>
    <row r="435" spans="1:3" hidden="1" x14ac:dyDescent="0.25">
      <c r="A435" s="410">
        <v>-305</v>
      </c>
      <c r="B435" s="411">
        <v>0.20944614965206698</v>
      </c>
      <c r="C435" s="395"/>
    </row>
    <row r="436" spans="1:3" hidden="1" x14ac:dyDescent="0.25">
      <c r="A436" s="410">
        <v>-304</v>
      </c>
      <c r="B436" s="411">
        <v>0.21035661231780078</v>
      </c>
      <c r="C436" s="395"/>
    </row>
    <row r="437" spans="1:3" hidden="1" x14ac:dyDescent="0.25">
      <c r="A437" s="410">
        <v>-303</v>
      </c>
      <c r="B437" s="411">
        <v>0.21126827938870441</v>
      </c>
      <c r="C437" s="395"/>
    </row>
    <row r="438" spans="1:3" hidden="1" x14ac:dyDescent="0.25">
      <c r="A438" s="410">
        <v>-302</v>
      </c>
      <c r="B438" s="411">
        <v>0.21218114187121651</v>
      </c>
      <c r="C438" s="395"/>
    </row>
    <row r="439" spans="1:3" hidden="1" x14ac:dyDescent="0.25">
      <c r="A439" s="410">
        <v>-301</v>
      </c>
      <c r="B439" s="411">
        <v>0.21309519077177552</v>
      </c>
      <c r="C439" s="395"/>
    </row>
    <row r="440" spans="1:3" hidden="1" x14ac:dyDescent="0.25">
      <c r="A440" s="410">
        <v>-300</v>
      </c>
      <c r="B440" s="411">
        <v>0.21401041709682034</v>
      </c>
      <c r="C440" s="395"/>
    </row>
    <row r="441" spans="1:3" hidden="1" x14ac:dyDescent="0.25">
      <c r="A441" s="410">
        <v>-299</v>
      </c>
      <c r="B441" s="411">
        <v>0.21492681185278939</v>
      </c>
      <c r="C441" s="395"/>
    </row>
    <row r="442" spans="1:3" hidden="1" x14ac:dyDescent="0.25">
      <c r="A442" s="410">
        <v>-298</v>
      </c>
      <c r="B442" s="411">
        <v>0.21584436604612156</v>
      </c>
      <c r="C442" s="395"/>
    </row>
    <row r="443" spans="1:3" hidden="1" x14ac:dyDescent="0.25">
      <c r="A443" s="410">
        <v>-297</v>
      </c>
      <c r="B443" s="411">
        <v>0.21676307068325507</v>
      </c>
      <c r="C443" s="395"/>
    </row>
    <row r="444" spans="1:3" hidden="1" x14ac:dyDescent="0.25">
      <c r="A444" s="410">
        <v>-296</v>
      </c>
      <c r="B444" s="411">
        <v>0.2176829167706289</v>
      </c>
      <c r="C444" s="395"/>
    </row>
    <row r="445" spans="1:3" hidden="1" x14ac:dyDescent="0.25">
      <c r="A445" s="410">
        <v>-295</v>
      </c>
      <c r="B445" s="411">
        <v>0.21860389531468161</v>
      </c>
      <c r="C445" s="395"/>
    </row>
    <row r="446" spans="1:3" hidden="1" x14ac:dyDescent="0.25">
      <c r="A446" s="410">
        <v>-294</v>
      </c>
      <c r="B446" s="411">
        <v>0.21952599732185174</v>
      </c>
      <c r="C446" s="395"/>
    </row>
    <row r="447" spans="1:3" hidden="1" x14ac:dyDescent="0.25">
      <c r="A447" s="410">
        <v>-293</v>
      </c>
      <c r="B447" s="411">
        <v>0.22044921379857796</v>
      </c>
      <c r="C447" s="395"/>
    </row>
    <row r="448" spans="1:3" hidden="1" x14ac:dyDescent="0.25">
      <c r="A448" s="410">
        <v>-292</v>
      </c>
      <c r="B448" s="411">
        <v>0.22137353575129892</v>
      </c>
      <c r="C448" s="395"/>
    </row>
    <row r="449" spans="1:3" hidden="1" x14ac:dyDescent="0.25">
      <c r="A449" s="410">
        <v>-291</v>
      </c>
      <c r="B449" s="411">
        <v>0.2222989541864534</v>
      </c>
      <c r="C449" s="395"/>
    </row>
    <row r="450" spans="1:3" hidden="1" x14ac:dyDescent="0.25">
      <c r="A450" s="410">
        <v>-290</v>
      </c>
      <c r="B450" s="411">
        <v>0.22322546011047983</v>
      </c>
      <c r="C450" s="395"/>
    </row>
    <row r="451" spans="1:3" hidden="1" x14ac:dyDescent="0.25">
      <c r="A451" s="410">
        <v>-289</v>
      </c>
      <c r="B451" s="411">
        <v>0.22415304452981688</v>
      </c>
      <c r="C451" s="395"/>
    </row>
    <row r="452" spans="1:3" hidden="1" x14ac:dyDescent="0.25">
      <c r="A452" s="410">
        <v>-288</v>
      </c>
      <c r="B452" s="411">
        <v>0.2250816984509032</v>
      </c>
      <c r="C452" s="395"/>
    </row>
    <row r="453" spans="1:3" hidden="1" x14ac:dyDescent="0.25">
      <c r="A453" s="410">
        <v>-287</v>
      </c>
      <c r="B453" s="411">
        <v>0.22601141288017756</v>
      </c>
      <c r="C453" s="395"/>
    </row>
    <row r="454" spans="1:3" hidden="1" x14ac:dyDescent="0.25">
      <c r="A454" s="410">
        <v>-286</v>
      </c>
      <c r="B454" s="411">
        <v>0.22694217882407841</v>
      </c>
      <c r="C454" s="395"/>
    </row>
    <row r="455" spans="1:3" hidden="1" x14ac:dyDescent="0.25">
      <c r="A455" s="410">
        <v>-285</v>
      </c>
      <c r="B455" s="411">
        <v>0.2278739872890444</v>
      </c>
      <c r="C455" s="395"/>
    </row>
    <row r="456" spans="1:3" hidden="1" x14ac:dyDescent="0.25">
      <c r="A456" s="410">
        <v>-284</v>
      </c>
      <c r="B456" s="411">
        <v>0.22880682928151419</v>
      </c>
      <c r="C456" s="395"/>
    </row>
    <row r="457" spans="1:3" hidden="1" x14ac:dyDescent="0.25">
      <c r="A457" s="410">
        <v>-283</v>
      </c>
      <c r="B457" s="411">
        <v>0.22974069580792655</v>
      </c>
      <c r="C457" s="395"/>
    </row>
    <row r="458" spans="1:3" hidden="1" x14ac:dyDescent="0.25">
      <c r="A458" s="410">
        <v>-282</v>
      </c>
      <c r="B458" s="411">
        <v>0.23067557787471993</v>
      </c>
      <c r="C458" s="395"/>
    </row>
    <row r="459" spans="1:3" hidden="1" x14ac:dyDescent="0.25">
      <c r="A459" s="410">
        <v>-281</v>
      </c>
      <c r="B459" s="411">
        <v>0.23161146648833308</v>
      </c>
      <c r="C459" s="395"/>
    </row>
    <row r="460" spans="1:3" hidden="1" x14ac:dyDescent="0.25">
      <c r="A460" s="410">
        <v>-280</v>
      </c>
      <c r="B460" s="411">
        <v>0.23254835265520457</v>
      </c>
      <c r="C460" s="395"/>
    </row>
    <row r="461" spans="1:3" hidden="1" x14ac:dyDescent="0.25">
      <c r="A461" s="410">
        <v>-279</v>
      </c>
      <c r="B461" s="411">
        <v>0.23348622738177305</v>
      </c>
      <c r="C461" s="395"/>
    </row>
    <row r="462" spans="1:3" hidden="1" x14ac:dyDescent="0.25">
      <c r="A462" s="410">
        <v>-278</v>
      </c>
      <c r="B462" s="411">
        <v>0.23442508167447718</v>
      </c>
      <c r="C462" s="395"/>
    </row>
    <row r="463" spans="1:3" hidden="1" x14ac:dyDescent="0.25">
      <c r="A463" s="410">
        <v>-277</v>
      </c>
      <c r="B463" s="411">
        <v>0.23536490653975561</v>
      </c>
      <c r="C463" s="395"/>
    </row>
    <row r="464" spans="1:3" hidden="1" x14ac:dyDescent="0.25">
      <c r="A464" s="410">
        <v>-276</v>
      </c>
      <c r="B464" s="411">
        <v>0.2363056929840468</v>
      </c>
      <c r="C464" s="395"/>
    </row>
    <row r="465" spans="1:3" hidden="1" x14ac:dyDescent="0.25">
      <c r="A465" s="410">
        <v>-275</v>
      </c>
      <c r="B465" s="411">
        <v>0.23724743201378962</v>
      </c>
      <c r="C465" s="395"/>
    </row>
    <row r="466" spans="1:3" hidden="1" x14ac:dyDescent="0.25">
      <c r="A466" s="410">
        <v>-274</v>
      </c>
      <c r="B466" s="411">
        <v>0.23819011463542261</v>
      </c>
      <c r="C466" s="395"/>
    </row>
    <row r="467" spans="1:3" hidden="1" x14ac:dyDescent="0.25">
      <c r="A467" s="410">
        <v>-273</v>
      </c>
      <c r="B467" s="411">
        <v>0.23913373185538433</v>
      </c>
      <c r="C467" s="395"/>
    </row>
    <row r="468" spans="1:3" hidden="1" x14ac:dyDescent="0.25">
      <c r="A468" s="410">
        <v>-272</v>
      </c>
      <c r="B468" s="411">
        <v>0.24007827468011356</v>
      </c>
      <c r="C468" s="395"/>
    </row>
    <row r="469" spans="1:3" hidden="1" x14ac:dyDescent="0.25">
      <c r="A469" s="410">
        <v>-271</v>
      </c>
      <c r="B469" s="411">
        <v>0.24102373411604883</v>
      </c>
      <c r="C469" s="395"/>
    </row>
    <row r="470" spans="1:3" hidden="1" x14ac:dyDescent="0.25">
      <c r="A470" s="410">
        <v>-270</v>
      </c>
      <c r="B470" s="411">
        <v>0.2419701011696288</v>
      </c>
      <c r="C470" s="395"/>
    </row>
    <row r="471" spans="1:3" hidden="1" x14ac:dyDescent="0.25">
      <c r="A471" s="410">
        <v>-269</v>
      </c>
      <c r="B471" s="411">
        <v>0.24291736684729215</v>
      </c>
      <c r="C471" s="395"/>
    </row>
    <row r="472" spans="1:3" hidden="1" x14ac:dyDescent="0.25">
      <c r="A472" s="410">
        <v>-268</v>
      </c>
      <c r="B472" s="411">
        <v>0.24386552215547752</v>
      </c>
      <c r="C472" s="395"/>
    </row>
    <row r="473" spans="1:3" hidden="1" x14ac:dyDescent="0.25">
      <c r="A473" s="410">
        <v>-267</v>
      </c>
      <c r="B473" s="411">
        <v>0.24481455810062336</v>
      </c>
      <c r="C473" s="395"/>
    </row>
    <row r="474" spans="1:3" hidden="1" x14ac:dyDescent="0.25">
      <c r="A474" s="410">
        <v>-266</v>
      </c>
      <c r="B474" s="411">
        <v>0.24576446568916843</v>
      </c>
      <c r="C474" s="395"/>
    </row>
    <row r="475" spans="1:3" hidden="1" x14ac:dyDescent="0.25">
      <c r="A475" s="410">
        <v>-265</v>
      </c>
      <c r="B475" s="411">
        <v>0.24671523592755151</v>
      </c>
      <c r="C475" s="395"/>
    </row>
    <row r="476" spans="1:3" hidden="1" x14ac:dyDescent="0.25">
      <c r="A476" s="410">
        <v>-264</v>
      </c>
      <c r="B476" s="411">
        <v>0.24766685982221093</v>
      </c>
      <c r="C476" s="395"/>
    </row>
    <row r="477" spans="1:3" hidden="1" x14ac:dyDescent="0.25">
      <c r="A477" s="410">
        <v>-263</v>
      </c>
      <c r="B477" s="411">
        <v>0.24861932837958567</v>
      </c>
      <c r="C477" s="395"/>
    </row>
    <row r="478" spans="1:3" hidden="1" x14ac:dyDescent="0.25">
      <c r="A478" s="410">
        <v>-262</v>
      </c>
      <c r="B478" s="411">
        <v>0.24957263260611406</v>
      </c>
      <c r="C478" s="395"/>
    </row>
    <row r="479" spans="1:3" hidden="1" x14ac:dyDescent="0.25">
      <c r="A479" s="410">
        <v>-261</v>
      </c>
      <c r="B479" s="411">
        <v>0.250526763508235</v>
      </c>
      <c r="C479" s="395"/>
    </row>
    <row r="480" spans="1:3" hidden="1" x14ac:dyDescent="0.25">
      <c r="A480" s="410">
        <v>-260</v>
      </c>
      <c r="B480" s="411">
        <v>0.2514817120923869</v>
      </c>
      <c r="C480" s="395"/>
    </row>
    <row r="481" spans="1:3" hidden="1" x14ac:dyDescent="0.25">
      <c r="A481" s="410">
        <v>-259</v>
      </c>
      <c r="B481" s="411">
        <v>0.25243746936500844</v>
      </c>
      <c r="C481" s="395"/>
    </row>
    <row r="482" spans="1:3" hidden="1" x14ac:dyDescent="0.25">
      <c r="A482" s="410">
        <v>-258</v>
      </c>
      <c r="B482" s="411">
        <v>0.25339402633253827</v>
      </c>
      <c r="C482" s="395"/>
    </row>
    <row r="483" spans="1:3" hidden="1" x14ac:dyDescent="0.25">
      <c r="A483" s="410">
        <v>-257</v>
      </c>
      <c r="B483" s="411">
        <v>0.25435137400141516</v>
      </c>
      <c r="C483" s="395"/>
    </row>
    <row r="484" spans="1:3" hidden="1" x14ac:dyDescent="0.25">
      <c r="A484" s="410">
        <v>-256</v>
      </c>
      <c r="B484" s="411">
        <v>0.25530950337807767</v>
      </c>
      <c r="C484" s="395"/>
    </row>
    <row r="485" spans="1:3" hidden="1" x14ac:dyDescent="0.25">
      <c r="A485" s="410">
        <v>-255</v>
      </c>
      <c r="B485" s="411">
        <v>0.25626840546896423</v>
      </c>
      <c r="C485" s="395"/>
    </row>
    <row r="486" spans="1:3" hidden="1" x14ac:dyDescent="0.25">
      <c r="A486" s="410">
        <v>-254</v>
      </c>
      <c r="B486" s="411">
        <v>0.25722807128051373</v>
      </c>
      <c r="C486" s="395"/>
    </row>
    <row r="487" spans="1:3" hidden="1" x14ac:dyDescent="0.25">
      <c r="A487" s="410">
        <v>-253</v>
      </c>
      <c r="B487" s="411">
        <v>0.2581884918191647</v>
      </c>
      <c r="C487" s="395"/>
    </row>
    <row r="488" spans="1:3" hidden="1" x14ac:dyDescent="0.25">
      <c r="A488" s="410">
        <v>-252</v>
      </c>
      <c r="B488" s="411">
        <v>0.25914965809135582</v>
      </c>
      <c r="C488" s="395"/>
    </row>
    <row r="489" spans="1:3" hidden="1" x14ac:dyDescent="0.25">
      <c r="A489" s="410">
        <v>-251</v>
      </c>
      <c r="B489" s="411">
        <v>0.26011156110352573</v>
      </c>
      <c r="C489" s="395"/>
    </row>
    <row r="490" spans="1:3" hidden="1" x14ac:dyDescent="0.25">
      <c r="A490" s="410">
        <v>-250</v>
      </c>
      <c r="B490" s="411">
        <v>0.26107419186211289</v>
      </c>
      <c r="C490" s="395"/>
    </row>
    <row r="491" spans="1:3" hidden="1" x14ac:dyDescent="0.25">
      <c r="A491" s="410">
        <v>-249</v>
      </c>
      <c r="B491" s="411">
        <v>0.26203754137355628</v>
      </c>
      <c r="C491" s="395"/>
    </row>
    <row r="492" spans="1:3" hidden="1" x14ac:dyDescent="0.25">
      <c r="A492" s="410">
        <v>-248</v>
      </c>
      <c r="B492" s="411">
        <v>0.26300160064429412</v>
      </c>
      <c r="C492" s="395"/>
    </row>
    <row r="493" spans="1:3" hidden="1" x14ac:dyDescent="0.25">
      <c r="A493" s="410">
        <v>-247</v>
      </c>
      <c r="B493" s="411">
        <v>0.2639663606807654</v>
      </c>
      <c r="C493" s="395"/>
    </row>
    <row r="494" spans="1:3" hidden="1" x14ac:dyDescent="0.25">
      <c r="A494" s="410">
        <v>-246</v>
      </c>
      <c r="B494" s="411">
        <v>0.26493181248940845</v>
      </c>
      <c r="C494" s="395"/>
    </row>
    <row r="495" spans="1:3" hidden="1" x14ac:dyDescent="0.25">
      <c r="A495" s="410">
        <v>-245</v>
      </c>
      <c r="B495" s="411">
        <v>0.26589794707666226</v>
      </c>
      <c r="C495" s="395"/>
    </row>
    <row r="496" spans="1:3" hidden="1" x14ac:dyDescent="0.25">
      <c r="A496" s="410">
        <v>-244</v>
      </c>
      <c r="B496" s="411">
        <v>0.26686475544896515</v>
      </c>
      <c r="C496" s="395"/>
    </row>
    <row r="497" spans="1:3" hidden="1" x14ac:dyDescent="0.25">
      <c r="A497" s="410">
        <v>-243</v>
      </c>
      <c r="B497" s="411">
        <v>0.26783222861275591</v>
      </c>
      <c r="C497" s="395"/>
    </row>
    <row r="498" spans="1:3" hidden="1" x14ac:dyDescent="0.25">
      <c r="A498" s="410">
        <v>-242</v>
      </c>
      <c r="B498" s="411">
        <v>0.26880035757447307</v>
      </c>
      <c r="C498" s="395"/>
    </row>
    <row r="499" spans="1:3" hidden="1" x14ac:dyDescent="0.25">
      <c r="A499" s="410">
        <v>-241</v>
      </c>
      <c r="B499" s="411">
        <v>0.2697691333405553</v>
      </c>
      <c r="C499" s="395"/>
    </row>
    <row r="500" spans="1:3" hidden="1" x14ac:dyDescent="0.25">
      <c r="A500" s="410">
        <v>-240</v>
      </c>
      <c r="B500" s="411">
        <v>0.27073854691744126</v>
      </c>
      <c r="C500" s="395"/>
    </row>
    <row r="501" spans="1:3" hidden="1" x14ac:dyDescent="0.25">
      <c r="A501" s="410">
        <v>-239</v>
      </c>
      <c r="B501" s="411">
        <v>0.27170858931156971</v>
      </c>
      <c r="C501" s="395"/>
    </row>
    <row r="502" spans="1:3" hidden="1" x14ac:dyDescent="0.25">
      <c r="A502" s="410">
        <v>-238</v>
      </c>
      <c r="B502" s="411">
        <v>0.27267925152937911</v>
      </c>
      <c r="C502" s="395"/>
    </row>
    <row r="503" spans="1:3" hidden="1" x14ac:dyDescent="0.25">
      <c r="A503" s="410">
        <v>-237</v>
      </c>
      <c r="B503" s="411">
        <v>0.2736505245773081</v>
      </c>
      <c r="C503" s="395"/>
    </row>
    <row r="504" spans="1:3" hidden="1" x14ac:dyDescent="0.25">
      <c r="A504" s="410">
        <v>-236</v>
      </c>
      <c r="B504" s="411">
        <v>0.27462239946179534</v>
      </c>
      <c r="C504" s="395"/>
    </row>
    <row r="505" spans="1:3" hidden="1" x14ac:dyDescent="0.25">
      <c r="A505" s="410">
        <v>-235</v>
      </c>
      <c r="B505" s="411">
        <v>0.27559486718927961</v>
      </c>
      <c r="C505" s="395"/>
    </row>
    <row r="506" spans="1:3" hidden="1" x14ac:dyDescent="0.25">
      <c r="A506" s="410">
        <v>-234</v>
      </c>
      <c r="B506" s="411">
        <v>0.27656791876619935</v>
      </c>
      <c r="C506" s="395"/>
    </row>
    <row r="507" spans="1:3" hidden="1" x14ac:dyDescent="0.25">
      <c r="A507" s="410">
        <v>-233</v>
      </c>
      <c r="B507" s="411">
        <v>0.27754154519899321</v>
      </c>
      <c r="C507" s="395"/>
    </row>
    <row r="508" spans="1:3" hidden="1" x14ac:dyDescent="0.25">
      <c r="A508" s="410">
        <v>-232</v>
      </c>
      <c r="B508" s="411">
        <v>0.27851573749409986</v>
      </c>
      <c r="C508" s="395"/>
    </row>
    <row r="509" spans="1:3" hidden="1" x14ac:dyDescent="0.25">
      <c r="A509" s="410">
        <v>-231</v>
      </c>
      <c r="B509" s="411">
        <v>0.27949048665795806</v>
      </c>
      <c r="C509" s="395"/>
    </row>
    <row r="510" spans="1:3" hidden="1" x14ac:dyDescent="0.25">
      <c r="A510" s="410">
        <v>-230</v>
      </c>
      <c r="B510" s="411">
        <v>0.28046578369700625</v>
      </c>
      <c r="C510" s="395"/>
    </row>
    <row r="511" spans="1:3" hidden="1" x14ac:dyDescent="0.25">
      <c r="A511" s="410">
        <v>-229</v>
      </c>
      <c r="B511" s="411">
        <v>0.28144161961768321</v>
      </c>
      <c r="C511" s="395"/>
    </row>
    <row r="512" spans="1:3" hidden="1" x14ac:dyDescent="0.25">
      <c r="A512" s="410">
        <v>-228</v>
      </c>
      <c r="B512" s="411">
        <v>0.28241798542642749</v>
      </c>
      <c r="C512" s="395"/>
    </row>
    <row r="513" spans="1:3" hidden="1" x14ac:dyDescent="0.25">
      <c r="A513" s="410">
        <v>-227</v>
      </c>
      <c r="B513" s="411">
        <v>0.28339487212967773</v>
      </c>
      <c r="C513" s="395"/>
    </row>
    <row r="514" spans="1:3" hidden="1" x14ac:dyDescent="0.25">
      <c r="A514" s="410">
        <v>-226</v>
      </c>
      <c r="B514" s="411">
        <v>0.2843722707338725</v>
      </c>
      <c r="C514" s="395"/>
    </row>
    <row r="515" spans="1:3" hidden="1" x14ac:dyDescent="0.25">
      <c r="A515" s="410">
        <v>-225</v>
      </c>
      <c r="B515" s="411">
        <v>0.28535017224545067</v>
      </c>
      <c r="C515" s="395"/>
    </row>
    <row r="516" spans="1:3" hidden="1" x14ac:dyDescent="0.25">
      <c r="A516" s="410">
        <v>-224</v>
      </c>
      <c r="B516" s="411">
        <v>0.28632856767085069</v>
      </c>
      <c r="C516" s="395"/>
    </row>
    <row r="517" spans="1:3" hidden="1" x14ac:dyDescent="0.25">
      <c r="A517" s="410">
        <v>-223</v>
      </c>
      <c r="B517" s="411">
        <v>0.28730744801651109</v>
      </c>
      <c r="C517" s="395"/>
    </row>
    <row r="518" spans="1:3" hidden="1" x14ac:dyDescent="0.25">
      <c r="A518" s="410">
        <v>-222</v>
      </c>
      <c r="B518" s="411">
        <v>0.28828680428887077</v>
      </c>
      <c r="C518" s="395"/>
    </row>
    <row r="519" spans="1:3" hidden="1" x14ac:dyDescent="0.25">
      <c r="A519" s="410">
        <v>-221</v>
      </c>
      <c r="B519" s="411">
        <v>0.28926662749436816</v>
      </c>
      <c r="C519" s="395"/>
    </row>
    <row r="520" spans="1:3" hidden="1" x14ac:dyDescent="0.25">
      <c r="A520" s="410">
        <v>-220</v>
      </c>
      <c r="B520" s="411">
        <v>0.29024690863944203</v>
      </c>
      <c r="C520" s="395"/>
    </row>
    <row r="521" spans="1:3" hidden="1" x14ac:dyDescent="0.25">
      <c r="A521" s="410">
        <v>-219</v>
      </c>
      <c r="B521" s="411">
        <v>0.29122763873053092</v>
      </c>
      <c r="C521" s="395"/>
    </row>
    <row r="522" spans="1:3" hidden="1" x14ac:dyDescent="0.25">
      <c r="A522" s="410">
        <v>-218</v>
      </c>
      <c r="B522" s="411">
        <v>0.29220880877407351</v>
      </c>
      <c r="C522" s="395"/>
    </row>
    <row r="523" spans="1:3" hidden="1" x14ac:dyDescent="0.25">
      <c r="A523" s="410">
        <v>-217</v>
      </c>
      <c r="B523" s="411">
        <v>0.29319040977650834</v>
      </c>
      <c r="C523" s="395"/>
    </row>
    <row r="524" spans="1:3" hidden="1" x14ac:dyDescent="0.25">
      <c r="A524" s="410">
        <v>-216</v>
      </c>
      <c r="B524" s="411">
        <v>0.29417243274427418</v>
      </c>
      <c r="C524" s="395"/>
    </row>
    <row r="525" spans="1:3" hidden="1" x14ac:dyDescent="0.25">
      <c r="A525" s="410">
        <v>-215</v>
      </c>
      <c r="B525" s="411">
        <v>0.29515486868380969</v>
      </c>
      <c r="C525" s="395"/>
    </row>
    <row r="526" spans="1:3" hidden="1" x14ac:dyDescent="0.25">
      <c r="A526" s="410">
        <v>-214</v>
      </c>
      <c r="B526" s="411">
        <v>0.29613770860155331</v>
      </c>
      <c r="C526" s="395"/>
    </row>
    <row r="527" spans="1:3" hidden="1" x14ac:dyDescent="0.25">
      <c r="A527" s="410">
        <v>-213</v>
      </c>
      <c r="B527" s="411">
        <v>0.2971209435039438</v>
      </c>
      <c r="C527" s="395"/>
    </row>
    <row r="528" spans="1:3" hidden="1" x14ac:dyDescent="0.25">
      <c r="A528" s="410">
        <v>-212</v>
      </c>
      <c r="B528" s="411">
        <v>0.29810456439741984</v>
      </c>
      <c r="C528" s="395"/>
    </row>
    <row r="529" spans="1:3" hidden="1" x14ac:dyDescent="0.25">
      <c r="A529" s="410">
        <v>-211</v>
      </c>
      <c r="B529" s="411">
        <v>0.29908856228841996</v>
      </c>
      <c r="C529" s="395"/>
    </row>
    <row r="530" spans="1:3" hidden="1" x14ac:dyDescent="0.25">
      <c r="A530" s="410">
        <v>-210</v>
      </c>
      <c r="B530" s="411">
        <v>0.30007292818338283</v>
      </c>
      <c r="C530" s="395"/>
    </row>
    <row r="531" spans="1:3" hidden="1" x14ac:dyDescent="0.25">
      <c r="A531" s="410">
        <v>-209</v>
      </c>
      <c r="B531" s="411">
        <v>0.3010576530887471</v>
      </c>
      <c r="C531" s="395"/>
    </row>
    <row r="532" spans="1:3" hidden="1" x14ac:dyDescent="0.25">
      <c r="A532" s="410">
        <v>-208</v>
      </c>
      <c r="B532" s="411">
        <v>0.30204272801095144</v>
      </c>
      <c r="C532" s="395"/>
    </row>
    <row r="533" spans="1:3" hidden="1" x14ac:dyDescent="0.25">
      <c r="A533" s="410">
        <v>-207</v>
      </c>
      <c r="B533" s="411">
        <v>0.3030281439564344</v>
      </c>
      <c r="C533" s="395"/>
    </row>
    <row r="534" spans="1:3" hidden="1" x14ac:dyDescent="0.25">
      <c r="A534" s="410">
        <v>-206</v>
      </c>
      <c r="B534" s="411">
        <v>0.30401389193163464</v>
      </c>
      <c r="C534" s="395"/>
    </row>
    <row r="535" spans="1:3" hidden="1" x14ac:dyDescent="0.25">
      <c r="A535" s="410">
        <v>-205</v>
      </c>
      <c r="B535" s="411">
        <v>0.30499996294299092</v>
      </c>
      <c r="C535" s="395"/>
    </row>
    <row r="536" spans="1:3" hidden="1" x14ac:dyDescent="0.25">
      <c r="A536" s="410">
        <v>-204</v>
      </c>
      <c r="B536" s="411">
        <v>0.30598634799694158</v>
      </c>
      <c r="C536" s="395"/>
    </row>
    <row r="537" spans="1:3" hidden="1" x14ac:dyDescent="0.25">
      <c r="A537" s="410">
        <v>-203</v>
      </c>
      <c r="B537" s="411">
        <v>0.3069730380999256</v>
      </c>
      <c r="C537" s="395"/>
    </row>
    <row r="538" spans="1:3" hidden="1" x14ac:dyDescent="0.25">
      <c r="A538" s="410">
        <v>-202</v>
      </c>
      <c r="B538" s="411">
        <v>0.30796002425838143</v>
      </c>
      <c r="C538" s="395"/>
    </row>
    <row r="539" spans="1:3" hidden="1" x14ac:dyDescent="0.25">
      <c r="A539" s="410">
        <v>-201</v>
      </c>
      <c r="B539" s="411">
        <v>0.30894729747874761</v>
      </c>
      <c r="C539" s="395"/>
    </row>
    <row r="540" spans="1:3" hidden="1" x14ac:dyDescent="0.25">
      <c r="A540" s="410">
        <v>-200</v>
      </c>
      <c r="B540" s="411">
        <v>0.30993484876746302</v>
      </c>
      <c r="C540" s="395"/>
    </row>
    <row r="541" spans="1:3" hidden="1" x14ac:dyDescent="0.25">
      <c r="A541" s="410">
        <v>-199</v>
      </c>
      <c r="B541" s="411">
        <v>0.31092266913096611</v>
      </c>
      <c r="C541" s="395"/>
    </row>
    <row r="542" spans="1:3" hidden="1" x14ac:dyDescent="0.25">
      <c r="A542" s="410">
        <v>-198</v>
      </c>
      <c r="B542" s="411">
        <v>0.31191074957569564</v>
      </c>
      <c r="C542" s="395"/>
    </row>
    <row r="543" spans="1:3" hidden="1" x14ac:dyDescent="0.25">
      <c r="A543" s="410">
        <v>-197</v>
      </c>
      <c r="B543" s="411">
        <v>0.31289908110809006</v>
      </c>
      <c r="C543" s="395"/>
    </row>
    <row r="544" spans="1:3" hidden="1" x14ac:dyDescent="0.25">
      <c r="A544" s="410">
        <v>-196</v>
      </c>
      <c r="B544" s="411">
        <v>0.31388765473458813</v>
      </c>
      <c r="C544" s="395"/>
    </row>
    <row r="545" spans="1:3" hidden="1" x14ac:dyDescent="0.25">
      <c r="A545" s="410">
        <v>-195</v>
      </c>
      <c r="B545" s="411">
        <v>0.31487646146162851</v>
      </c>
      <c r="C545" s="395"/>
    </row>
    <row r="546" spans="1:3" hidden="1" x14ac:dyDescent="0.25">
      <c r="A546" s="410">
        <v>-194</v>
      </c>
      <c r="B546" s="411">
        <v>0.31586549229564986</v>
      </c>
      <c r="C546" s="395"/>
    </row>
    <row r="547" spans="1:3" hidden="1" x14ac:dyDescent="0.25">
      <c r="A547" s="410">
        <v>-193</v>
      </c>
      <c r="B547" s="411">
        <v>0.31685473824309063</v>
      </c>
      <c r="C547" s="395"/>
    </row>
    <row r="548" spans="1:3" hidden="1" x14ac:dyDescent="0.25">
      <c r="A548" s="410">
        <v>-192</v>
      </c>
      <c r="B548" s="411">
        <v>0.31784419031038968</v>
      </c>
      <c r="C548" s="395"/>
    </row>
    <row r="549" spans="1:3" hidden="1" x14ac:dyDescent="0.25">
      <c r="A549" s="410">
        <v>-191</v>
      </c>
      <c r="B549" s="411">
        <v>0.31883383950398547</v>
      </c>
      <c r="C549" s="395"/>
    </row>
    <row r="550" spans="1:3" hidden="1" x14ac:dyDescent="0.25">
      <c r="A550" s="410">
        <v>-190</v>
      </c>
      <c r="B550" s="411">
        <v>0.31982367683031676</v>
      </c>
      <c r="C550" s="395"/>
    </row>
    <row r="551" spans="1:3" hidden="1" x14ac:dyDescent="0.25">
      <c r="A551" s="410">
        <v>-189</v>
      </c>
      <c r="B551" s="411">
        <v>0.3208136932958221</v>
      </c>
      <c r="C551" s="395"/>
    </row>
    <row r="552" spans="1:3" hidden="1" x14ac:dyDescent="0.25">
      <c r="A552" s="410">
        <v>-188</v>
      </c>
      <c r="B552" s="411">
        <v>0.32180387990694015</v>
      </c>
      <c r="C552" s="395"/>
    </row>
    <row r="553" spans="1:3" hidden="1" x14ac:dyDescent="0.25">
      <c r="A553" s="410">
        <v>-187</v>
      </c>
      <c r="B553" s="411">
        <v>0.32279422767010957</v>
      </c>
      <c r="C553" s="395"/>
    </row>
    <row r="554" spans="1:3" hidden="1" x14ac:dyDescent="0.25">
      <c r="A554" s="410">
        <v>-186</v>
      </c>
      <c r="B554" s="411">
        <v>0.32378472759176891</v>
      </c>
      <c r="C554" s="395"/>
    </row>
    <row r="555" spans="1:3" hidden="1" x14ac:dyDescent="0.25">
      <c r="A555" s="410">
        <v>-185</v>
      </c>
      <c r="B555" s="411">
        <v>0.32477537067835693</v>
      </c>
      <c r="C555" s="395"/>
    </row>
    <row r="556" spans="1:3" hidden="1" x14ac:dyDescent="0.25">
      <c r="A556" s="410">
        <v>-184</v>
      </c>
      <c r="B556" s="411">
        <v>0.3257661479363122</v>
      </c>
      <c r="C556" s="395"/>
    </row>
    <row r="557" spans="1:3" hidden="1" x14ac:dyDescent="0.25">
      <c r="A557" s="410">
        <v>-183</v>
      </c>
      <c r="B557" s="411">
        <v>0.32675705037207337</v>
      </c>
      <c r="C557" s="395"/>
    </row>
    <row r="558" spans="1:3" hidden="1" x14ac:dyDescent="0.25">
      <c r="A558" s="410">
        <v>-182</v>
      </c>
      <c r="B558" s="411">
        <v>0.32774806899207898</v>
      </c>
      <c r="C558" s="395"/>
    </row>
    <row r="559" spans="1:3" hidden="1" x14ac:dyDescent="0.25">
      <c r="A559" s="410">
        <v>-181</v>
      </c>
      <c r="B559" s="411">
        <v>0.32873919480276781</v>
      </c>
      <c r="C559" s="395"/>
    </row>
    <row r="560" spans="1:3" hidden="1" x14ac:dyDescent="0.25">
      <c r="A560" s="410">
        <v>-180</v>
      </c>
      <c r="B560" s="411">
        <v>0.3297304188105783</v>
      </c>
      <c r="C560" s="395"/>
    </row>
    <row r="561" spans="1:3" hidden="1" x14ac:dyDescent="0.25">
      <c r="A561" s="410">
        <v>-179</v>
      </c>
      <c r="B561" s="411">
        <v>0.33072173202194932</v>
      </c>
      <c r="C561" s="395"/>
    </row>
    <row r="562" spans="1:3" hidden="1" x14ac:dyDescent="0.25">
      <c r="A562" s="410">
        <v>-178</v>
      </c>
      <c r="B562" s="411">
        <v>0.33171312544331943</v>
      </c>
      <c r="C562" s="395"/>
    </row>
    <row r="563" spans="1:3" hidden="1" x14ac:dyDescent="0.25">
      <c r="A563" s="410">
        <v>-177</v>
      </c>
      <c r="B563" s="411">
        <v>0.33270459008112718</v>
      </c>
      <c r="C563" s="395"/>
    </row>
    <row r="564" spans="1:3" hidden="1" x14ac:dyDescent="0.25">
      <c r="A564" s="410">
        <v>-176</v>
      </c>
      <c r="B564" s="411">
        <v>0.33369611694181134</v>
      </c>
      <c r="C564" s="395"/>
    </row>
    <row r="565" spans="1:3" hidden="1" x14ac:dyDescent="0.25">
      <c r="A565" s="410">
        <v>-175</v>
      </c>
      <c r="B565" s="411">
        <v>0.33468769703181034</v>
      </c>
      <c r="C565" s="395"/>
    </row>
    <row r="566" spans="1:3" hidden="1" x14ac:dyDescent="0.25">
      <c r="A566" s="410">
        <v>-174</v>
      </c>
      <c r="B566" s="411">
        <v>0.33567932135756295</v>
      </c>
      <c r="C566" s="395"/>
    </row>
    <row r="567" spans="1:3" hidden="1" x14ac:dyDescent="0.25">
      <c r="A567" s="410">
        <v>-173</v>
      </c>
      <c r="B567" s="411">
        <v>0.33667098092550785</v>
      </c>
      <c r="C567" s="395"/>
    </row>
    <row r="568" spans="1:3" hidden="1" x14ac:dyDescent="0.25">
      <c r="A568" s="410">
        <v>-172</v>
      </c>
      <c r="B568" s="411">
        <v>0.33766266674208345</v>
      </c>
      <c r="C568" s="395"/>
    </row>
    <row r="569" spans="1:3" hidden="1" x14ac:dyDescent="0.25">
      <c r="A569" s="410">
        <v>-171</v>
      </c>
      <c r="B569" s="411">
        <v>0.33865436981372876</v>
      </c>
      <c r="C569" s="395"/>
    </row>
    <row r="570" spans="1:3" hidden="1" x14ac:dyDescent="0.25">
      <c r="A570" s="410">
        <v>-170</v>
      </c>
      <c r="B570" s="411">
        <v>0.33964608114688211</v>
      </c>
      <c r="C570" s="395"/>
    </row>
    <row r="571" spans="1:3" hidden="1" x14ac:dyDescent="0.25">
      <c r="A571" s="410">
        <v>-169</v>
      </c>
      <c r="B571" s="411">
        <v>0.34063779174798214</v>
      </c>
      <c r="C571" s="395"/>
    </row>
    <row r="572" spans="1:3" hidden="1" x14ac:dyDescent="0.25">
      <c r="A572" s="410">
        <v>-168</v>
      </c>
      <c r="B572" s="411">
        <v>0.34162949262346765</v>
      </c>
      <c r="C572" s="395"/>
    </row>
    <row r="573" spans="1:3" hidden="1" x14ac:dyDescent="0.25">
      <c r="A573" s="410">
        <v>-167</v>
      </c>
      <c r="B573" s="411">
        <v>0.34262117477977716</v>
      </c>
      <c r="C573" s="395"/>
    </row>
    <row r="574" spans="1:3" hidden="1" x14ac:dyDescent="0.25">
      <c r="A574" s="410">
        <v>-166</v>
      </c>
      <c r="B574" s="411">
        <v>0.34361282922334946</v>
      </c>
      <c r="C574" s="395"/>
    </row>
    <row r="575" spans="1:3" hidden="1" x14ac:dyDescent="0.25">
      <c r="A575" s="410">
        <v>-165</v>
      </c>
      <c r="B575" s="411">
        <v>0.34460444696062298</v>
      </c>
      <c r="C575" s="395"/>
    </row>
    <row r="576" spans="1:3" hidden="1" x14ac:dyDescent="0.25">
      <c r="A576" s="410">
        <v>-164</v>
      </c>
      <c r="B576" s="411">
        <v>0.34559601899803638</v>
      </c>
      <c r="C576" s="395"/>
    </row>
    <row r="577" spans="1:3" hidden="1" x14ac:dyDescent="0.25">
      <c r="A577" s="410">
        <v>-163</v>
      </c>
      <c r="B577" s="411">
        <v>0.34658753634202832</v>
      </c>
      <c r="C577" s="395"/>
    </row>
    <row r="578" spans="1:3" hidden="1" x14ac:dyDescent="0.25">
      <c r="A578" s="410">
        <v>-162</v>
      </c>
      <c r="B578" s="411">
        <v>0.34757898999903758</v>
      </c>
      <c r="C578" s="395"/>
    </row>
    <row r="579" spans="1:3" hidden="1" x14ac:dyDescent="0.25">
      <c r="A579" s="410">
        <v>-161</v>
      </c>
      <c r="B579" s="411">
        <v>0.34857037097550259</v>
      </c>
      <c r="C579" s="395"/>
    </row>
    <row r="580" spans="1:3" hidden="1" x14ac:dyDescent="0.25">
      <c r="A580" s="410">
        <v>-160</v>
      </c>
      <c r="B580" s="411">
        <v>0.34956167027786211</v>
      </c>
      <c r="C580" s="395"/>
    </row>
    <row r="581" spans="1:3" hidden="1" x14ac:dyDescent="0.25">
      <c r="A581" s="410">
        <v>-159</v>
      </c>
      <c r="B581" s="411">
        <v>0.35055287891255482</v>
      </c>
      <c r="C581" s="395"/>
    </row>
    <row r="582" spans="1:3" hidden="1" x14ac:dyDescent="0.25">
      <c r="A582" s="410">
        <v>-158</v>
      </c>
      <c r="B582" s="411">
        <v>0.35154398788601915</v>
      </c>
      <c r="C582" s="395"/>
    </row>
    <row r="583" spans="1:3" hidden="1" x14ac:dyDescent="0.25">
      <c r="A583" s="410">
        <v>-157</v>
      </c>
      <c r="B583" s="411">
        <v>0.35253498820469398</v>
      </c>
      <c r="C583" s="395"/>
    </row>
    <row r="584" spans="1:3" hidden="1" x14ac:dyDescent="0.25">
      <c r="A584" s="410">
        <v>-156</v>
      </c>
      <c r="B584" s="411">
        <v>0.35352587087501763</v>
      </c>
      <c r="C584" s="395"/>
    </row>
    <row r="585" spans="1:3" hidden="1" x14ac:dyDescent="0.25">
      <c r="A585" s="410">
        <v>-155</v>
      </c>
      <c r="B585" s="411">
        <v>0.354516626903429</v>
      </c>
      <c r="C585" s="395"/>
    </row>
    <row r="586" spans="1:3" hidden="1" x14ac:dyDescent="0.25">
      <c r="A586" s="410">
        <v>-154</v>
      </c>
      <c r="B586" s="411">
        <v>0.35550724729636674</v>
      </c>
      <c r="C586" s="395"/>
    </row>
    <row r="587" spans="1:3" hidden="1" x14ac:dyDescent="0.25">
      <c r="A587" s="410">
        <v>-153</v>
      </c>
      <c r="B587" s="411">
        <v>0.35649772306026928</v>
      </c>
      <c r="C587" s="395"/>
    </row>
    <row r="588" spans="1:3" hidden="1" x14ac:dyDescent="0.25">
      <c r="A588" s="410">
        <v>-152</v>
      </c>
      <c r="B588" s="411">
        <v>0.3574880452015754</v>
      </c>
      <c r="C588" s="395"/>
    </row>
    <row r="589" spans="1:3" hidden="1" x14ac:dyDescent="0.25">
      <c r="A589" s="410">
        <v>-151</v>
      </c>
      <c r="B589" s="411">
        <v>0.35847820472672376</v>
      </c>
      <c r="C589" s="395"/>
    </row>
    <row r="590" spans="1:3" hidden="1" x14ac:dyDescent="0.25">
      <c r="A590" s="410">
        <v>-150</v>
      </c>
      <c r="B590" s="411">
        <v>0.35946819264215291</v>
      </c>
      <c r="C590" s="395"/>
    </row>
    <row r="591" spans="1:3" hidden="1" x14ac:dyDescent="0.25">
      <c r="A591" s="410">
        <v>-149</v>
      </c>
      <c r="B591" s="411">
        <v>0.36045799995430139</v>
      </c>
      <c r="C591" s="395"/>
    </row>
    <row r="592" spans="1:3" hidden="1" x14ac:dyDescent="0.25">
      <c r="A592" s="410">
        <v>-148</v>
      </c>
      <c r="B592" s="411">
        <v>0.36144761766960809</v>
      </c>
      <c r="C592" s="395"/>
    </row>
    <row r="593" spans="1:3" hidden="1" x14ac:dyDescent="0.25">
      <c r="A593" s="410">
        <v>-147</v>
      </c>
      <c r="B593" s="411">
        <v>0.36243703679451145</v>
      </c>
      <c r="C593" s="395"/>
    </row>
    <row r="594" spans="1:3" hidden="1" x14ac:dyDescent="0.25">
      <c r="A594" s="410">
        <v>-146</v>
      </c>
      <c r="B594" s="411">
        <v>0.36342624833545023</v>
      </c>
      <c r="C594" s="395"/>
    </row>
    <row r="595" spans="1:3" hidden="1" x14ac:dyDescent="0.25">
      <c r="A595" s="410">
        <v>-145</v>
      </c>
      <c r="B595" s="411">
        <v>0.36441524329886288</v>
      </c>
      <c r="C595" s="395"/>
    </row>
    <row r="596" spans="1:3" hidden="1" x14ac:dyDescent="0.25">
      <c r="A596" s="410">
        <v>-144</v>
      </c>
      <c r="B596" s="411">
        <v>0.36540401269118827</v>
      </c>
      <c r="C596" s="395"/>
    </row>
    <row r="597" spans="1:3" hidden="1" x14ac:dyDescent="0.25">
      <c r="A597" s="410">
        <v>-143</v>
      </c>
      <c r="B597" s="411">
        <v>0.36639254751886485</v>
      </c>
      <c r="C597" s="395"/>
    </row>
    <row r="598" spans="1:3" hidden="1" x14ac:dyDescent="0.25">
      <c r="A598" s="410">
        <v>-142</v>
      </c>
      <c r="B598" s="411">
        <v>0.36738083878833128</v>
      </c>
      <c r="C598" s="395"/>
    </row>
    <row r="599" spans="1:3" hidden="1" x14ac:dyDescent="0.25">
      <c r="A599" s="410">
        <v>-141</v>
      </c>
      <c r="B599" s="411">
        <v>0.36836887750602632</v>
      </c>
      <c r="C599" s="395"/>
    </row>
    <row r="600" spans="1:3" hidden="1" x14ac:dyDescent="0.25">
      <c r="A600" s="410">
        <v>-140</v>
      </c>
      <c r="B600" s="411">
        <v>0.36935665467838841</v>
      </c>
      <c r="C600" s="395"/>
    </row>
    <row r="601" spans="1:3" hidden="1" x14ac:dyDescent="0.25">
      <c r="A601" s="410">
        <v>-139</v>
      </c>
      <c r="B601" s="411">
        <v>0.37034416131185643</v>
      </c>
      <c r="C601" s="395"/>
    </row>
    <row r="602" spans="1:3" hidden="1" x14ac:dyDescent="0.25">
      <c r="A602" s="410">
        <v>-138</v>
      </c>
      <c r="B602" s="411">
        <v>0.37133138841286883</v>
      </c>
      <c r="C602" s="395"/>
    </row>
    <row r="603" spans="1:3" hidden="1" x14ac:dyDescent="0.25">
      <c r="A603" s="410">
        <v>-137</v>
      </c>
      <c r="B603" s="411">
        <v>0.37231832698786427</v>
      </c>
      <c r="C603" s="395"/>
    </row>
    <row r="604" spans="1:3" hidden="1" x14ac:dyDescent="0.25">
      <c r="A604" s="410">
        <v>-136</v>
      </c>
      <c r="B604" s="411">
        <v>0.37330496804328139</v>
      </c>
      <c r="C604" s="395"/>
    </row>
    <row r="605" spans="1:3" hidden="1" x14ac:dyDescent="0.25">
      <c r="A605" s="410">
        <v>-135</v>
      </c>
      <c r="B605" s="411">
        <v>0.37429130258555876</v>
      </c>
      <c r="C605" s="395"/>
    </row>
    <row r="606" spans="1:3" hidden="1" x14ac:dyDescent="0.25">
      <c r="A606" s="410">
        <v>-134</v>
      </c>
      <c r="B606" s="411">
        <v>0.37527732162113525</v>
      </c>
      <c r="C606" s="395"/>
    </row>
    <row r="607" spans="1:3" hidden="1" x14ac:dyDescent="0.25">
      <c r="A607" s="410">
        <v>-133</v>
      </c>
      <c r="B607" s="411">
        <v>0.37626301615644919</v>
      </c>
      <c r="C607" s="395"/>
    </row>
    <row r="608" spans="1:3" hidden="1" x14ac:dyDescent="0.25">
      <c r="A608" s="410">
        <v>-132</v>
      </c>
      <c r="B608" s="411">
        <v>0.37724837719793947</v>
      </c>
      <c r="C608" s="395"/>
    </row>
    <row r="609" spans="1:3" hidden="1" x14ac:dyDescent="0.25">
      <c r="A609" s="410">
        <v>-131</v>
      </c>
      <c r="B609" s="411">
        <v>0.37823339575204462</v>
      </c>
      <c r="C609" s="395"/>
    </row>
    <row r="610" spans="1:3" hidden="1" x14ac:dyDescent="0.25">
      <c r="A610" s="410">
        <v>-130</v>
      </c>
      <c r="B610" s="411">
        <v>0.37921806282520321</v>
      </c>
      <c r="C610" s="395"/>
    </row>
    <row r="611" spans="1:3" hidden="1" x14ac:dyDescent="0.25">
      <c r="A611" s="410">
        <v>-129</v>
      </c>
      <c r="B611" s="411">
        <v>0.38020236942385388</v>
      </c>
      <c r="C611" s="395"/>
    </row>
    <row r="612" spans="1:3" hidden="1" x14ac:dyDescent="0.25">
      <c r="A612" s="410">
        <v>-128</v>
      </c>
      <c r="B612" s="411">
        <v>0.38118630655443542</v>
      </c>
      <c r="C612" s="395"/>
    </row>
    <row r="613" spans="1:3" hidden="1" x14ac:dyDescent="0.25">
      <c r="A613" s="410">
        <v>-127</v>
      </c>
      <c r="B613" s="411">
        <v>0.38216986522338636</v>
      </c>
      <c r="C613" s="395"/>
    </row>
    <row r="614" spans="1:3" hidden="1" x14ac:dyDescent="0.25">
      <c r="A614" s="410">
        <v>-126</v>
      </c>
      <c r="B614" s="411">
        <v>0.38315303643714538</v>
      </c>
      <c r="C614" s="395"/>
    </row>
    <row r="615" spans="1:3" hidden="1" x14ac:dyDescent="0.25">
      <c r="A615" s="410">
        <v>-125</v>
      </c>
      <c r="B615" s="411">
        <v>0.3841358112021509</v>
      </c>
      <c r="C615" s="395"/>
    </row>
    <row r="616" spans="1:3" hidden="1" x14ac:dyDescent="0.25">
      <c r="A616" s="410">
        <v>-124</v>
      </c>
      <c r="B616" s="411">
        <v>0.38511818052484192</v>
      </c>
      <c r="C616" s="395"/>
    </row>
    <row r="617" spans="1:3" hidden="1" x14ac:dyDescent="0.25">
      <c r="A617" s="410">
        <v>-123</v>
      </c>
      <c r="B617" s="411">
        <v>0.38610013541165678</v>
      </c>
      <c r="C617" s="395"/>
    </row>
    <row r="618" spans="1:3" hidden="1" x14ac:dyDescent="0.25">
      <c r="A618" s="410">
        <v>-122</v>
      </c>
      <c r="B618" s="411">
        <v>0.38708166686903422</v>
      </c>
      <c r="C618" s="395"/>
    </row>
    <row r="619" spans="1:3" hidden="1" x14ac:dyDescent="0.25">
      <c r="A619" s="410">
        <v>-121</v>
      </c>
      <c r="B619" s="411">
        <v>0.38806276590341282</v>
      </c>
      <c r="C619" s="395"/>
    </row>
    <row r="620" spans="1:3" hidden="1" x14ac:dyDescent="0.25">
      <c r="A620" s="410">
        <v>-120</v>
      </c>
      <c r="B620" s="411">
        <v>0.38904342352123134</v>
      </c>
      <c r="C620" s="395"/>
    </row>
    <row r="621" spans="1:3" hidden="1" x14ac:dyDescent="0.25">
      <c r="A621" s="410">
        <v>-119</v>
      </c>
      <c r="B621" s="411">
        <v>0.39002363072892832</v>
      </c>
      <c r="C621" s="395"/>
    </row>
    <row r="622" spans="1:3" hidden="1" x14ac:dyDescent="0.25">
      <c r="A622" s="410">
        <v>-118</v>
      </c>
      <c r="B622" s="411">
        <v>0.39100337853294242</v>
      </c>
      <c r="C622" s="395"/>
    </row>
    <row r="623" spans="1:3" hidden="1" x14ac:dyDescent="0.25">
      <c r="A623" s="410">
        <v>-117</v>
      </c>
      <c r="B623" s="411">
        <v>0.39198265793971221</v>
      </c>
      <c r="C623" s="395"/>
    </row>
    <row r="624" spans="1:3" hidden="1" x14ac:dyDescent="0.25">
      <c r="A624" s="410">
        <v>-116</v>
      </c>
      <c r="B624" s="411">
        <v>0.39296145995567644</v>
      </c>
      <c r="C624" s="395"/>
    </row>
    <row r="625" spans="1:3" hidden="1" x14ac:dyDescent="0.25">
      <c r="A625" s="410">
        <v>-115</v>
      </c>
      <c r="B625" s="411">
        <v>0.39393977558727367</v>
      </c>
      <c r="C625" s="395"/>
    </row>
    <row r="626" spans="1:3" hidden="1" x14ac:dyDescent="0.25">
      <c r="A626" s="410">
        <v>-114</v>
      </c>
      <c r="B626" s="411">
        <v>0.39491759584094255</v>
      </c>
      <c r="C626" s="395"/>
    </row>
    <row r="627" spans="1:3" hidden="1" x14ac:dyDescent="0.25">
      <c r="A627" s="410">
        <v>-113</v>
      </c>
      <c r="B627" s="411">
        <v>0.39589491172312163</v>
      </c>
      <c r="C627" s="395"/>
    </row>
    <row r="628" spans="1:3" hidden="1" x14ac:dyDescent="0.25">
      <c r="A628" s="410">
        <v>-112</v>
      </c>
      <c r="B628" s="411">
        <v>0.3968717142402497</v>
      </c>
      <c r="C628" s="395"/>
    </row>
    <row r="629" spans="1:3" hidden="1" x14ac:dyDescent="0.25">
      <c r="A629" s="410">
        <v>-111</v>
      </c>
      <c r="B629" s="411">
        <v>0.39784799439876528</v>
      </c>
      <c r="C629" s="395"/>
    </row>
    <row r="630" spans="1:3" hidden="1" x14ac:dyDescent="0.25">
      <c r="A630" s="410">
        <v>-110</v>
      </c>
      <c r="B630" s="411">
        <v>0.39882374320510716</v>
      </c>
      <c r="C630" s="395"/>
    </row>
    <row r="631" spans="1:3" hidden="1" x14ac:dyDescent="0.25">
      <c r="A631" s="410">
        <v>-109</v>
      </c>
      <c r="B631" s="411">
        <v>0.39979895166571378</v>
      </c>
      <c r="C631" s="395"/>
    </row>
    <row r="632" spans="1:3" hidden="1" x14ac:dyDescent="0.25">
      <c r="A632" s="410">
        <v>-108</v>
      </c>
      <c r="B632" s="411">
        <v>0.40077361078702378</v>
      </c>
      <c r="C632" s="395"/>
    </row>
    <row r="633" spans="1:3" hidden="1" x14ac:dyDescent="0.25">
      <c r="A633" s="410">
        <v>-107</v>
      </c>
      <c r="B633" s="411">
        <v>0.40174771157547595</v>
      </c>
      <c r="C633" s="395"/>
    </row>
    <row r="634" spans="1:3" hidden="1" x14ac:dyDescent="0.25">
      <c r="A634" s="410">
        <v>-106</v>
      </c>
      <c r="B634" s="411">
        <v>0.40272124503750883</v>
      </c>
      <c r="C634" s="395"/>
    </row>
    <row r="635" spans="1:3" hidden="1" x14ac:dyDescent="0.25">
      <c r="A635" s="410">
        <v>-105</v>
      </c>
      <c r="B635" s="411">
        <v>0.40369420217956109</v>
      </c>
      <c r="C635" s="395"/>
    </row>
    <row r="636" spans="1:3" hidden="1" x14ac:dyDescent="0.25">
      <c r="A636" s="410">
        <v>-104</v>
      </c>
      <c r="B636" s="411">
        <v>0.40466657400807138</v>
      </c>
      <c r="C636" s="395"/>
    </row>
    <row r="637" spans="1:3" hidden="1" x14ac:dyDescent="0.25">
      <c r="A637" s="410">
        <v>-103</v>
      </c>
      <c r="B637" s="411">
        <v>0.40563835152947814</v>
      </c>
      <c r="C637" s="395"/>
    </row>
    <row r="638" spans="1:3" hidden="1" x14ac:dyDescent="0.25">
      <c r="A638" s="410">
        <v>-102</v>
      </c>
      <c r="B638" s="411">
        <v>0.40660952575022025</v>
      </c>
      <c r="C638" s="395"/>
    </row>
    <row r="639" spans="1:3" hidden="1" x14ac:dyDescent="0.25">
      <c r="A639" s="410">
        <v>-101</v>
      </c>
      <c r="B639" s="411">
        <v>0.40758008767673626</v>
      </c>
      <c r="C639" s="395"/>
    </row>
    <row r="640" spans="1:3" hidden="1" x14ac:dyDescent="0.25">
      <c r="A640" s="410">
        <v>-100</v>
      </c>
      <c r="B640" s="411">
        <v>0.40855002831546483</v>
      </c>
      <c r="C640" s="395"/>
    </row>
    <row r="641" spans="1:3" hidden="1" x14ac:dyDescent="0.25">
      <c r="A641" s="410">
        <v>-99</v>
      </c>
      <c r="B641" s="411">
        <v>0.40951933867284451</v>
      </c>
      <c r="C641" s="395"/>
    </row>
    <row r="642" spans="1:3" hidden="1" x14ac:dyDescent="0.25">
      <c r="A642" s="410">
        <v>-98</v>
      </c>
      <c r="B642" s="411">
        <v>0.41048800975531408</v>
      </c>
      <c r="C642" s="395"/>
    </row>
    <row r="643" spans="1:3" hidden="1" x14ac:dyDescent="0.25">
      <c r="A643" s="410">
        <v>-97</v>
      </c>
      <c r="B643" s="411">
        <v>0.41145603256931196</v>
      </c>
      <c r="C643" s="395"/>
    </row>
    <row r="644" spans="1:3" hidden="1" x14ac:dyDescent="0.25">
      <c r="A644" s="410">
        <v>-96</v>
      </c>
      <c r="B644" s="411">
        <v>0.41242339812127693</v>
      </c>
      <c r="C644" s="395"/>
    </row>
    <row r="645" spans="1:3" hidden="1" x14ac:dyDescent="0.25">
      <c r="A645" s="410">
        <v>-95</v>
      </c>
      <c r="B645" s="411">
        <v>0.41339009741764765</v>
      </c>
      <c r="C645" s="395"/>
    </row>
    <row r="646" spans="1:3" hidden="1" x14ac:dyDescent="0.25">
      <c r="A646" s="410">
        <v>-94</v>
      </c>
      <c r="B646" s="411">
        <v>0.41435612146486267</v>
      </c>
      <c r="C646" s="395"/>
    </row>
    <row r="647" spans="1:3" hidden="1" x14ac:dyDescent="0.25">
      <c r="A647" s="410">
        <v>-93</v>
      </c>
      <c r="B647" s="411">
        <v>0.41532146126936065</v>
      </c>
      <c r="C647" s="395"/>
    </row>
    <row r="648" spans="1:3" hidden="1" x14ac:dyDescent="0.25">
      <c r="A648" s="410">
        <v>-92</v>
      </c>
      <c r="B648" s="411">
        <v>0.41628610783758024</v>
      </c>
      <c r="C648" s="395"/>
    </row>
    <row r="649" spans="1:3" hidden="1" x14ac:dyDescent="0.25">
      <c r="A649" s="410">
        <v>-91</v>
      </c>
      <c r="B649" s="411">
        <v>0.41725005217596001</v>
      </c>
      <c r="C649" s="395"/>
    </row>
    <row r="650" spans="1:3" hidden="1" x14ac:dyDescent="0.25">
      <c r="A650" s="410">
        <v>-90</v>
      </c>
      <c r="B650" s="411">
        <v>0.41821328529093871</v>
      </c>
      <c r="C650" s="395"/>
    </row>
    <row r="651" spans="1:3" hidden="1" x14ac:dyDescent="0.25">
      <c r="A651" s="410">
        <v>-89</v>
      </c>
      <c r="B651" s="411">
        <v>0.4191757981889549</v>
      </c>
      <c r="C651" s="395"/>
    </row>
    <row r="652" spans="1:3" hidden="1" x14ac:dyDescent="0.25">
      <c r="A652" s="410">
        <v>-88</v>
      </c>
      <c r="B652" s="411">
        <v>0.42013758187644723</v>
      </c>
      <c r="C652" s="395"/>
    </row>
    <row r="653" spans="1:3" hidden="1" x14ac:dyDescent="0.25">
      <c r="A653" s="410">
        <v>-87</v>
      </c>
      <c r="B653" s="411">
        <v>0.42109862735985437</v>
      </c>
      <c r="C653" s="395"/>
    </row>
    <row r="654" spans="1:3" hidden="1" x14ac:dyDescent="0.25">
      <c r="A654" s="410">
        <v>-86</v>
      </c>
      <c r="B654" s="411">
        <v>0.42205892564561487</v>
      </c>
      <c r="C654" s="395"/>
    </row>
    <row r="655" spans="1:3" hidden="1" x14ac:dyDescent="0.25">
      <c r="A655" s="410">
        <v>-85</v>
      </c>
      <c r="B655" s="411">
        <v>0.42301846774016749</v>
      </c>
      <c r="C655" s="395"/>
    </row>
    <row r="656" spans="1:3" hidden="1" x14ac:dyDescent="0.25">
      <c r="A656" s="410">
        <v>-84</v>
      </c>
      <c r="B656" s="411">
        <v>0.42397724464995068</v>
      </c>
      <c r="C656" s="395"/>
    </row>
    <row r="657" spans="1:3" hidden="1" x14ac:dyDescent="0.25">
      <c r="A657" s="410">
        <v>-83</v>
      </c>
      <c r="B657" s="411">
        <v>0.4249352473814032</v>
      </c>
      <c r="C657" s="395"/>
    </row>
    <row r="658" spans="1:3" hidden="1" x14ac:dyDescent="0.25">
      <c r="A658" s="410">
        <v>-82</v>
      </c>
      <c r="B658" s="411">
        <v>0.42589246694096372</v>
      </c>
      <c r="C658" s="395"/>
    </row>
    <row r="659" spans="1:3" hidden="1" x14ac:dyDescent="0.25">
      <c r="A659" s="410">
        <v>-81</v>
      </c>
      <c r="B659" s="411">
        <v>0.42684889433507078</v>
      </c>
      <c r="C659" s="395"/>
    </row>
    <row r="660" spans="1:3" hidden="1" x14ac:dyDescent="0.25">
      <c r="A660" s="410">
        <v>-80</v>
      </c>
      <c r="B660" s="411">
        <v>0.42780452057016305</v>
      </c>
      <c r="C660" s="395"/>
    </row>
    <row r="661" spans="1:3" hidden="1" x14ac:dyDescent="0.25">
      <c r="A661" s="410">
        <v>-79</v>
      </c>
      <c r="B661" s="411">
        <v>0.42875933665267918</v>
      </c>
      <c r="C661" s="395"/>
    </row>
    <row r="662" spans="1:3" hidden="1" x14ac:dyDescent="0.25">
      <c r="A662" s="410">
        <v>-78</v>
      </c>
      <c r="B662" s="411">
        <v>0.42971333358905772</v>
      </c>
      <c r="C662" s="395"/>
    </row>
    <row r="663" spans="1:3" hidden="1" x14ac:dyDescent="0.25">
      <c r="A663" s="410">
        <v>-77</v>
      </c>
      <c r="B663" s="411">
        <v>0.43066650238573745</v>
      </c>
      <c r="C663" s="395"/>
    </row>
    <row r="664" spans="1:3" hidden="1" x14ac:dyDescent="0.25">
      <c r="A664" s="410">
        <v>-76</v>
      </c>
      <c r="B664" s="411">
        <v>0.43161883404915691</v>
      </c>
      <c r="C664" s="395"/>
    </row>
    <row r="665" spans="1:3" hidden="1" x14ac:dyDescent="0.25">
      <c r="A665" s="410">
        <v>-75</v>
      </c>
      <c r="B665" s="411">
        <v>0.43257031958575487</v>
      </c>
      <c r="C665" s="395"/>
    </row>
    <row r="666" spans="1:3" hidden="1" x14ac:dyDescent="0.25">
      <c r="A666" s="410">
        <v>-74</v>
      </c>
      <c r="B666" s="411">
        <v>0.43352095000196966</v>
      </c>
      <c r="C666" s="395"/>
    </row>
    <row r="667" spans="1:3" hidden="1" x14ac:dyDescent="0.25">
      <c r="A667" s="410">
        <v>-73</v>
      </c>
      <c r="B667" s="411">
        <v>0.43447071630424028</v>
      </c>
      <c r="C667" s="395"/>
    </row>
    <row r="668" spans="1:3" hidden="1" x14ac:dyDescent="0.25">
      <c r="A668" s="410">
        <v>-72</v>
      </c>
      <c r="B668" s="411">
        <v>0.43541960949900504</v>
      </c>
      <c r="C668" s="395"/>
    </row>
    <row r="669" spans="1:3" hidden="1" x14ac:dyDescent="0.25">
      <c r="A669" s="410">
        <v>-71</v>
      </c>
      <c r="B669" s="411">
        <v>0.43636762059270273</v>
      </c>
      <c r="C669" s="395"/>
    </row>
    <row r="670" spans="1:3" hidden="1" x14ac:dyDescent="0.25">
      <c r="A670" s="410">
        <v>-70</v>
      </c>
      <c r="B670" s="411">
        <v>0.43731474059177211</v>
      </c>
      <c r="C670" s="395"/>
    </row>
    <row r="671" spans="1:3" hidden="1" x14ac:dyDescent="0.25">
      <c r="A671" s="410">
        <v>-69</v>
      </c>
      <c r="B671" s="411">
        <v>0.43826096050265151</v>
      </c>
      <c r="C671" s="395"/>
    </row>
    <row r="672" spans="1:3" hidden="1" x14ac:dyDescent="0.25">
      <c r="A672" s="410">
        <v>-68</v>
      </c>
      <c r="B672" s="411">
        <v>0.43920627133177981</v>
      </c>
      <c r="C672" s="395"/>
    </row>
    <row r="673" spans="1:3" hidden="1" x14ac:dyDescent="0.25">
      <c r="A673" s="410">
        <v>-67</v>
      </c>
      <c r="B673" s="411">
        <v>0.44015066408559556</v>
      </c>
      <c r="C673" s="395"/>
    </row>
    <row r="674" spans="1:3" hidden="1" x14ac:dyDescent="0.25">
      <c r="A674" s="410">
        <v>-66</v>
      </c>
      <c r="B674" s="411">
        <v>0.44109412977053741</v>
      </c>
      <c r="C674" s="395"/>
    </row>
    <row r="675" spans="1:3" hidden="1" x14ac:dyDescent="0.25">
      <c r="A675" s="410">
        <v>-65</v>
      </c>
      <c r="B675" s="411">
        <v>0.44203665939304404</v>
      </c>
      <c r="C675" s="395"/>
    </row>
    <row r="676" spans="1:3" hidden="1" x14ac:dyDescent="0.25">
      <c r="A676" s="410">
        <v>-64</v>
      </c>
      <c r="B676" s="411">
        <v>0.44297824395955399</v>
      </c>
      <c r="C676" s="395"/>
    </row>
    <row r="677" spans="1:3" hidden="1" x14ac:dyDescent="0.25">
      <c r="A677" s="410">
        <v>-63</v>
      </c>
      <c r="B677" s="411">
        <v>0.44391887447650591</v>
      </c>
      <c r="C677" s="395"/>
    </row>
    <row r="678" spans="1:3" hidden="1" x14ac:dyDescent="0.25">
      <c r="A678" s="410">
        <v>-62</v>
      </c>
      <c r="B678" s="411">
        <v>0.44485854195033847</v>
      </c>
      <c r="C678" s="395"/>
    </row>
    <row r="679" spans="1:3" hidden="1" x14ac:dyDescent="0.25">
      <c r="A679" s="410">
        <v>-61</v>
      </c>
      <c r="B679" s="411">
        <v>0.44579723738749033</v>
      </c>
      <c r="C679" s="395"/>
    </row>
    <row r="680" spans="1:3" hidden="1" x14ac:dyDescent="0.25">
      <c r="A680" s="410">
        <v>-60</v>
      </c>
      <c r="B680" s="411">
        <v>0.44673495179440004</v>
      </c>
      <c r="C680" s="395"/>
    </row>
    <row r="681" spans="1:3" hidden="1" x14ac:dyDescent="0.25">
      <c r="A681" s="410">
        <v>-59</v>
      </c>
      <c r="B681" s="411">
        <v>0.44767167617750625</v>
      </c>
      <c r="C681" s="395"/>
    </row>
    <row r="682" spans="1:3" hidden="1" x14ac:dyDescent="0.25">
      <c r="A682" s="410">
        <v>-58</v>
      </c>
      <c r="B682" s="411">
        <v>0.44860740154324774</v>
      </c>
      <c r="C682" s="395"/>
    </row>
    <row r="683" spans="1:3" hidden="1" x14ac:dyDescent="0.25">
      <c r="A683" s="410">
        <v>-57</v>
      </c>
      <c r="B683" s="411">
        <v>0.44954211889806295</v>
      </c>
      <c r="C683" s="395"/>
    </row>
    <row r="684" spans="1:3" hidden="1" x14ac:dyDescent="0.25">
      <c r="A684" s="410">
        <v>-56</v>
      </c>
      <c r="B684" s="411">
        <v>0.45047581924839064</v>
      </c>
      <c r="C684" s="395"/>
    </row>
    <row r="685" spans="1:3" hidden="1" x14ac:dyDescent="0.25">
      <c r="A685" s="410">
        <v>-55</v>
      </c>
      <c r="B685" s="411">
        <v>0.45140849360066937</v>
      </c>
      <c r="C685" s="395"/>
    </row>
    <row r="686" spans="1:3" hidden="1" x14ac:dyDescent="0.25">
      <c r="A686" s="410">
        <v>-54</v>
      </c>
      <c r="B686" s="411">
        <v>0.45234013296133779</v>
      </c>
      <c r="C686" s="395"/>
    </row>
    <row r="687" spans="1:3" hidden="1" x14ac:dyDescent="0.25">
      <c r="A687" s="410">
        <v>-53</v>
      </c>
      <c r="B687" s="411">
        <v>0.45327072833683457</v>
      </c>
      <c r="C687" s="395"/>
    </row>
    <row r="688" spans="1:3" hidden="1" x14ac:dyDescent="0.25">
      <c r="A688" s="410">
        <v>-52</v>
      </c>
      <c r="B688" s="411">
        <v>0.45420027073359825</v>
      </c>
      <c r="C688" s="395"/>
    </row>
    <row r="689" spans="1:3" hidden="1" x14ac:dyDescent="0.25">
      <c r="A689" s="410">
        <v>-51</v>
      </c>
      <c r="B689" s="411">
        <v>0.45512875115806761</v>
      </c>
      <c r="C689" s="395"/>
    </row>
    <row r="690" spans="1:3" hidden="1" x14ac:dyDescent="0.25">
      <c r="A690" s="410">
        <v>-50</v>
      </c>
      <c r="B690" s="411">
        <v>0.45605616061668119</v>
      </c>
      <c r="C690" s="395"/>
    </row>
    <row r="691" spans="1:3" hidden="1" x14ac:dyDescent="0.25">
      <c r="A691" s="410">
        <v>-49</v>
      </c>
      <c r="B691" s="411">
        <v>0.45698249011587766</v>
      </c>
      <c r="C691" s="395"/>
    </row>
    <row r="692" spans="1:3" hidden="1" x14ac:dyDescent="0.25">
      <c r="A692" s="410">
        <v>-48</v>
      </c>
      <c r="B692" s="411">
        <v>0.45790773066209567</v>
      </c>
      <c r="C692" s="395"/>
    </row>
    <row r="693" spans="1:3" hidden="1" x14ac:dyDescent="0.25">
      <c r="A693" s="410">
        <v>-47</v>
      </c>
      <c r="B693" s="411">
        <v>0.45883187326177377</v>
      </c>
      <c r="C693" s="395"/>
    </row>
    <row r="694" spans="1:3" hidden="1" x14ac:dyDescent="0.25">
      <c r="A694" s="410">
        <v>-46</v>
      </c>
      <c r="B694" s="411">
        <v>0.45975490892135062</v>
      </c>
      <c r="C694" s="395"/>
    </row>
    <row r="695" spans="1:3" hidden="1" x14ac:dyDescent="0.25">
      <c r="A695" s="410">
        <v>-45</v>
      </c>
      <c r="B695" s="411">
        <v>0.460676828647265</v>
      </c>
      <c r="C695" s="395"/>
    </row>
    <row r="696" spans="1:3" hidden="1" x14ac:dyDescent="0.25">
      <c r="A696" s="410">
        <v>-44</v>
      </c>
      <c r="B696" s="411">
        <v>0.46159762344595534</v>
      </c>
      <c r="C696" s="395"/>
    </row>
    <row r="697" spans="1:3" hidden="1" x14ac:dyDescent="0.25">
      <c r="A697" s="410">
        <v>-43</v>
      </c>
      <c r="B697" s="411">
        <v>0.4625172843238603</v>
      </c>
      <c r="C697" s="395"/>
    </row>
    <row r="698" spans="1:3" hidden="1" x14ac:dyDescent="0.25">
      <c r="A698" s="410">
        <v>-42</v>
      </c>
      <c r="B698" s="411">
        <v>0.46343580228741865</v>
      </c>
      <c r="C698" s="395"/>
    </row>
    <row r="699" spans="1:3" hidden="1" x14ac:dyDescent="0.25">
      <c r="A699" s="410">
        <v>-41</v>
      </c>
      <c r="B699" s="411">
        <v>0.46435316834306894</v>
      </c>
      <c r="C699" s="395"/>
    </row>
    <row r="700" spans="1:3" hidden="1" x14ac:dyDescent="0.25">
      <c r="A700" s="410">
        <v>-40</v>
      </c>
      <c r="B700" s="411">
        <v>0.46526937349724984</v>
      </c>
      <c r="C700" s="395"/>
    </row>
    <row r="701" spans="1:3" hidden="1" x14ac:dyDescent="0.25">
      <c r="A701" s="410">
        <v>-39</v>
      </c>
      <c r="B701" s="411">
        <v>0.46618440875639999</v>
      </c>
      <c r="C701" s="395"/>
    </row>
    <row r="702" spans="1:3" hidden="1" x14ac:dyDescent="0.25">
      <c r="A702" s="410">
        <v>-38</v>
      </c>
      <c r="B702" s="411">
        <v>0.46709826512695785</v>
      </c>
      <c r="C702" s="395"/>
    </row>
    <row r="703" spans="1:3" hidden="1" x14ac:dyDescent="0.25">
      <c r="A703" s="410">
        <v>-37</v>
      </c>
      <c r="B703" s="411">
        <v>0.46801093361536228</v>
      </c>
      <c r="C703" s="395"/>
    </row>
    <row r="704" spans="1:3" hidden="1" x14ac:dyDescent="0.25">
      <c r="A704" s="410">
        <v>-36</v>
      </c>
      <c r="B704" s="411">
        <v>0.46892240522805184</v>
      </c>
      <c r="C704" s="395"/>
    </row>
    <row r="705" spans="1:3" hidden="1" x14ac:dyDescent="0.25">
      <c r="A705" s="410">
        <v>-35</v>
      </c>
      <c r="B705" s="411">
        <v>0.46983267097146519</v>
      </c>
      <c r="C705" s="395"/>
    </row>
    <row r="706" spans="1:3" hidden="1" x14ac:dyDescent="0.25">
      <c r="A706" s="410">
        <v>-34</v>
      </c>
      <c r="B706" s="411">
        <v>0.47074172185204088</v>
      </c>
      <c r="C706" s="395"/>
    </row>
    <row r="707" spans="1:3" hidden="1" x14ac:dyDescent="0.25">
      <c r="A707" s="410">
        <v>-33</v>
      </c>
      <c r="B707" s="411">
        <v>0.47164954887621757</v>
      </c>
      <c r="C707" s="395"/>
    </row>
    <row r="708" spans="1:3" hidden="1" x14ac:dyDescent="0.25">
      <c r="A708" s="410">
        <v>-32</v>
      </c>
      <c r="B708" s="411">
        <v>0.47255614305043392</v>
      </c>
      <c r="C708" s="395"/>
    </row>
    <row r="709" spans="1:3" hidden="1" x14ac:dyDescent="0.25">
      <c r="A709" s="410">
        <v>-31</v>
      </c>
      <c r="B709" s="411">
        <v>0.47346149538112858</v>
      </c>
      <c r="C709" s="395"/>
    </row>
    <row r="710" spans="1:3" hidden="1" x14ac:dyDescent="0.25">
      <c r="A710" s="410">
        <v>-30</v>
      </c>
      <c r="B710" s="411">
        <v>0.47436559687474023</v>
      </c>
      <c r="C710" s="395"/>
    </row>
    <row r="711" spans="1:3" hidden="1" x14ac:dyDescent="0.25">
      <c r="A711" s="410">
        <v>-29</v>
      </c>
      <c r="B711" s="411">
        <v>0.47526843853770739</v>
      </c>
      <c r="C711" s="395"/>
    </row>
    <row r="712" spans="1:3" hidden="1" x14ac:dyDescent="0.25">
      <c r="A712" s="410">
        <v>-28</v>
      </c>
      <c r="B712" s="411">
        <v>0.47617001137646875</v>
      </c>
      <c r="C712" s="395"/>
    </row>
    <row r="713" spans="1:3" hidden="1" x14ac:dyDescent="0.25">
      <c r="A713" s="410">
        <v>-27</v>
      </c>
      <c r="B713" s="411">
        <v>0.47707030639746284</v>
      </c>
      <c r="C713" s="395"/>
    </row>
    <row r="714" spans="1:3" hidden="1" x14ac:dyDescent="0.25">
      <c r="A714" s="410">
        <v>-26</v>
      </c>
      <c r="B714" s="411">
        <v>0.47796931460712855</v>
      </c>
      <c r="C714" s="395"/>
    </row>
    <row r="715" spans="1:3" hidden="1" x14ac:dyDescent="0.25">
      <c r="A715" s="410">
        <v>-25</v>
      </c>
      <c r="B715" s="411">
        <v>0.47886702701190431</v>
      </c>
      <c r="C715" s="395"/>
    </row>
    <row r="716" spans="1:3" hidden="1" x14ac:dyDescent="0.25">
      <c r="A716" s="410">
        <v>-24</v>
      </c>
      <c r="B716" s="411">
        <v>0.47976343461822868</v>
      </c>
      <c r="C716" s="395"/>
    </row>
    <row r="717" spans="1:3" hidden="1" x14ac:dyDescent="0.25">
      <c r="A717" s="410">
        <v>-23</v>
      </c>
      <c r="B717" s="411">
        <v>0.48065852843254053</v>
      </c>
      <c r="C717" s="395"/>
    </row>
    <row r="718" spans="1:3" hidden="1" x14ac:dyDescent="0.25">
      <c r="A718" s="410">
        <v>-22</v>
      </c>
      <c r="B718" s="411">
        <v>0.48155229946127842</v>
      </c>
      <c r="C718" s="395"/>
    </row>
    <row r="719" spans="1:3" hidden="1" x14ac:dyDescent="0.25">
      <c r="A719" s="410">
        <v>-21</v>
      </c>
      <c r="B719" s="411">
        <v>0.48244473871088089</v>
      </c>
      <c r="C719" s="395"/>
    </row>
    <row r="720" spans="1:3" hidden="1" x14ac:dyDescent="0.25">
      <c r="A720" s="410">
        <v>-20</v>
      </c>
      <c r="B720" s="411">
        <v>0.48333583718778661</v>
      </c>
      <c r="C720" s="395"/>
    </row>
    <row r="721" spans="1:3" hidden="1" x14ac:dyDescent="0.25">
      <c r="A721" s="410">
        <v>-19</v>
      </c>
      <c r="B721" s="411">
        <v>0.48422558589843423</v>
      </c>
      <c r="C721" s="395"/>
    </row>
    <row r="722" spans="1:3" hidden="1" x14ac:dyDescent="0.25">
      <c r="A722" s="410">
        <v>-18</v>
      </c>
      <c r="B722" s="411">
        <v>0.48511397584926241</v>
      </c>
      <c r="C722" s="395"/>
    </row>
    <row r="723" spans="1:3" hidden="1" x14ac:dyDescent="0.25">
      <c r="A723" s="410">
        <v>-17</v>
      </c>
      <c r="B723" s="411">
        <v>0.48600099804670971</v>
      </c>
      <c r="C723" s="395"/>
    </row>
    <row r="724" spans="1:3" hidden="1" x14ac:dyDescent="0.25">
      <c r="A724" s="410">
        <v>-16</v>
      </c>
      <c r="B724" s="411">
        <v>0.48688664349721489</v>
      </c>
      <c r="C724" s="395"/>
    </row>
    <row r="725" spans="1:3" hidden="1" x14ac:dyDescent="0.25">
      <c r="A725" s="410">
        <v>-15</v>
      </c>
      <c r="B725" s="411">
        <v>0.4877709032072165</v>
      </c>
      <c r="C725" s="395"/>
    </row>
    <row r="726" spans="1:3" hidden="1" x14ac:dyDescent="0.25">
      <c r="A726" s="410">
        <v>-14</v>
      </c>
      <c r="B726" s="411">
        <v>0.48865376818315309</v>
      </c>
      <c r="C726" s="395"/>
    </row>
    <row r="727" spans="1:3" hidden="1" x14ac:dyDescent="0.25">
      <c r="A727" s="410">
        <v>-13</v>
      </c>
      <c r="B727" s="411">
        <v>0.48953522943146344</v>
      </c>
      <c r="C727" s="395"/>
    </row>
    <row r="728" spans="1:3" hidden="1" x14ac:dyDescent="0.25">
      <c r="A728" s="410">
        <v>-12</v>
      </c>
      <c r="B728" s="411">
        <v>0.49041527795858619</v>
      </c>
      <c r="C728" s="395"/>
    </row>
    <row r="729" spans="1:3" hidden="1" x14ac:dyDescent="0.25">
      <c r="A729" s="410">
        <v>-11</v>
      </c>
      <c r="B729" s="411">
        <v>0.49129390477095991</v>
      </c>
      <c r="C729" s="395"/>
    </row>
    <row r="730" spans="1:3" hidden="1" x14ac:dyDescent="0.25">
      <c r="A730" s="410">
        <v>-10</v>
      </c>
      <c r="B730" s="411">
        <v>0.49217110087502314</v>
      </c>
      <c r="C730" s="395"/>
    </row>
    <row r="731" spans="1:3" hidden="1" x14ac:dyDescent="0.25">
      <c r="A731" s="410">
        <v>-9</v>
      </c>
      <c r="B731" s="411">
        <v>0.49304685727721476</v>
      </c>
      <c r="C731" s="395"/>
    </row>
    <row r="732" spans="1:3" hidden="1" x14ac:dyDescent="0.25">
      <c r="A732" s="410">
        <v>-8</v>
      </c>
      <c r="B732" s="411">
        <v>0.4939211649839732</v>
      </c>
      <c r="C732" s="395"/>
    </row>
    <row r="733" spans="1:3" hidden="1" x14ac:dyDescent="0.25">
      <c r="A733" s="410">
        <v>-7</v>
      </c>
      <c r="B733" s="411">
        <v>0.49479401500173703</v>
      </c>
      <c r="C733" s="395"/>
    </row>
    <row r="734" spans="1:3" hidden="1" x14ac:dyDescent="0.25">
      <c r="A734" s="410">
        <v>-6</v>
      </c>
      <c r="B734" s="411">
        <v>0.49566539833694512</v>
      </c>
      <c r="C734" s="395"/>
    </row>
    <row r="735" spans="1:3" hidden="1" x14ac:dyDescent="0.25">
      <c r="A735" s="410">
        <v>-5</v>
      </c>
      <c r="B735" s="411">
        <v>0.49653530599603601</v>
      </c>
      <c r="C735" s="395"/>
    </row>
    <row r="736" spans="1:3" hidden="1" x14ac:dyDescent="0.25">
      <c r="A736" s="410">
        <v>-4</v>
      </c>
      <c r="B736" s="411">
        <v>0.49740372898544827</v>
      </c>
      <c r="C736" s="395"/>
    </row>
    <row r="737" spans="1:3" hidden="1" x14ac:dyDescent="0.25">
      <c r="A737" s="410">
        <v>-3</v>
      </c>
      <c r="B737" s="411">
        <v>0.49827065831162065</v>
      </c>
      <c r="C737" s="395"/>
    </row>
    <row r="738" spans="1:3" hidden="1" x14ac:dyDescent="0.25">
      <c r="A738" s="410">
        <v>-2</v>
      </c>
      <c r="B738" s="411">
        <v>0.49913608498099171</v>
      </c>
      <c r="C738" s="395"/>
    </row>
    <row r="739" spans="1:3" hidden="1" x14ac:dyDescent="0.25">
      <c r="A739" s="410">
        <v>-1</v>
      </c>
      <c r="B739" s="411">
        <v>0.5</v>
      </c>
      <c r="C739" s="395"/>
    </row>
    <row r="740" spans="1:3" x14ac:dyDescent="0.25">
      <c r="A740" s="410">
        <v>0</v>
      </c>
      <c r="B740" s="411">
        <v>0.5</v>
      </c>
      <c r="C740" s="395"/>
    </row>
    <row r="741" spans="1:3" hidden="1" x14ac:dyDescent="0.25">
      <c r="A741" s="410">
        <v>1</v>
      </c>
      <c r="B741" s="411">
        <v>0.50086391501900829</v>
      </c>
      <c r="C741" s="395"/>
    </row>
    <row r="742" spans="1:3" hidden="1" x14ac:dyDescent="0.25">
      <c r="A742" s="410">
        <v>2</v>
      </c>
      <c r="B742" s="411">
        <v>0.50172934168837935</v>
      </c>
      <c r="C742" s="395"/>
    </row>
    <row r="743" spans="1:3" hidden="1" x14ac:dyDescent="0.25">
      <c r="A743" s="410">
        <v>3</v>
      </c>
      <c r="B743" s="411">
        <v>0.50259627101455173</v>
      </c>
      <c r="C743" s="395"/>
    </row>
    <row r="744" spans="1:3" hidden="1" x14ac:dyDescent="0.25">
      <c r="A744" s="410">
        <v>4</v>
      </c>
      <c r="B744" s="411">
        <v>0.50346469400396399</v>
      </c>
      <c r="C744" s="395"/>
    </row>
    <row r="745" spans="1:3" hidden="1" x14ac:dyDescent="0.25">
      <c r="A745" s="410">
        <v>5</v>
      </c>
      <c r="B745" s="411">
        <v>0.50433460166305488</v>
      </c>
      <c r="C745" s="395"/>
    </row>
    <row r="746" spans="1:3" hidden="1" x14ac:dyDescent="0.25">
      <c r="A746" s="410">
        <v>6</v>
      </c>
      <c r="B746" s="411">
        <v>0.50520598499826297</v>
      </c>
      <c r="C746" s="395"/>
    </row>
    <row r="747" spans="1:3" hidden="1" x14ac:dyDescent="0.25">
      <c r="A747" s="410">
        <v>7</v>
      </c>
      <c r="B747" s="411">
        <v>0.5060788350160268</v>
      </c>
      <c r="C747" s="395"/>
    </row>
    <row r="748" spans="1:3" hidden="1" x14ac:dyDescent="0.25">
      <c r="A748" s="410">
        <v>8</v>
      </c>
      <c r="B748" s="411">
        <v>0.50695314272278524</v>
      </c>
      <c r="C748" s="395"/>
    </row>
    <row r="749" spans="1:3" hidden="1" x14ac:dyDescent="0.25">
      <c r="A749" s="410">
        <v>9</v>
      </c>
      <c r="B749" s="411">
        <v>0.50782889912497686</v>
      </c>
      <c r="C749" s="395"/>
    </row>
    <row r="750" spans="1:3" x14ac:dyDescent="0.25">
      <c r="A750" s="410">
        <v>10</v>
      </c>
      <c r="B750" s="411">
        <v>0.50870609522904009</v>
      </c>
      <c r="C750" s="396"/>
    </row>
    <row r="751" spans="1:3" hidden="1" x14ac:dyDescent="0.25">
      <c r="A751" s="410">
        <v>11</v>
      </c>
      <c r="B751" s="411">
        <v>0.50958472204141381</v>
      </c>
      <c r="C751" s="395"/>
    </row>
    <row r="752" spans="1:3" hidden="1" x14ac:dyDescent="0.25">
      <c r="A752" s="410">
        <v>12</v>
      </c>
      <c r="B752" s="411">
        <v>0.51046477056853656</v>
      </c>
      <c r="C752" s="395"/>
    </row>
    <row r="753" spans="1:3" hidden="1" x14ac:dyDescent="0.25">
      <c r="A753" s="410">
        <v>13</v>
      </c>
      <c r="B753" s="411">
        <v>0.51134623181684691</v>
      </c>
      <c r="C753" s="395"/>
    </row>
    <row r="754" spans="1:3" hidden="1" x14ac:dyDescent="0.25">
      <c r="A754" s="410">
        <v>14</v>
      </c>
      <c r="B754" s="411">
        <v>0.5122290967927835</v>
      </c>
      <c r="C754" s="395"/>
    </row>
    <row r="755" spans="1:3" hidden="1" x14ac:dyDescent="0.25">
      <c r="A755" s="410">
        <v>15</v>
      </c>
      <c r="B755" s="411">
        <v>0.51311335650278511</v>
      </c>
      <c r="C755" s="395"/>
    </row>
    <row r="756" spans="1:3" hidden="1" x14ac:dyDescent="0.25">
      <c r="A756" s="410">
        <v>16</v>
      </c>
      <c r="B756" s="411">
        <v>0.51399900195329029</v>
      </c>
      <c r="C756" s="395"/>
    </row>
    <row r="757" spans="1:3" hidden="1" x14ac:dyDescent="0.25">
      <c r="A757" s="410">
        <v>17</v>
      </c>
      <c r="B757" s="411">
        <v>0.51488602415073759</v>
      </c>
      <c r="C757" s="395"/>
    </row>
    <row r="758" spans="1:3" hidden="1" x14ac:dyDescent="0.25">
      <c r="A758" s="410">
        <v>18</v>
      </c>
      <c r="B758" s="411">
        <v>0.51577441410156577</v>
      </c>
      <c r="C758" s="395"/>
    </row>
    <row r="759" spans="1:3" hidden="1" x14ac:dyDescent="0.25">
      <c r="A759" s="410">
        <v>19</v>
      </c>
      <c r="B759" s="411">
        <v>0.51666416281221339</v>
      </c>
      <c r="C759" s="395"/>
    </row>
    <row r="760" spans="1:3" x14ac:dyDescent="0.25">
      <c r="A760" s="410">
        <v>20</v>
      </c>
      <c r="B760" s="411">
        <v>0.51755526128911911</v>
      </c>
      <c r="C760" s="396"/>
    </row>
    <row r="761" spans="1:3" hidden="1" x14ac:dyDescent="0.25">
      <c r="A761" s="410">
        <v>21</v>
      </c>
      <c r="B761" s="411">
        <v>0.51844770053872158</v>
      </c>
      <c r="C761" s="395"/>
    </row>
    <row r="762" spans="1:3" hidden="1" x14ac:dyDescent="0.25">
      <c r="A762" s="410">
        <v>22</v>
      </c>
      <c r="B762" s="411">
        <v>0.51934147156745947</v>
      </c>
      <c r="C762" s="395"/>
    </row>
    <row r="763" spans="1:3" hidden="1" x14ac:dyDescent="0.25">
      <c r="A763" s="410">
        <v>23</v>
      </c>
      <c r="B763" s="411">
        <v>0.52023656538177132</v>
      </c>
      <c r="C763" s="395"/>
    </row>
    <row r="764" spans="1:3" hidden="1" x14ac:dyDescent="0.25">
      <c r="A764" s="410">
        <v>24</v>
      </c>
      <c r="B764" s="411">
        <v>0.52113297298809569</v>
      </c>
      <c r="C764" s="395"/>
    </row>
    <row r="765" spans="1:3" hidden="1" x14ac:dyDescent="0.25">
      <c r="A765" s="410">
        <v>25</v>
      </c>
      <c r="B765" s="411">
        <v>0.52203068539287145</v>
      </c>
      <c r="C765" s="395"/>
    </row>
    <row r="766" spans="1:3" hidden="1" x14ac:dyDescent="0.25">
      <c r="A766" s="410">
        <v>26</v>
      </c>
      <c r="B766" s="411">
        <v>0.52292969360253716</v>
      </c>
      <c r="C766" s="395"/>
    </row>
    <row r="767" spans="1:3" hidden="1" x14ac:dyDescent="0.25">
      <c r="A767" s="410">
        <v>27</v>
      </c>
      <c r="B767" s="411">
        <v>0.52382998862353125</v>
      </c>
      <c r="C767" s="395"/>
    </row>
    <row r="768" spans="1:3" hidden="1" x14ac:dyDescent="0.25">
      <c r="A768" s="410">
        <v>28</v>
      </c>
      <c r="B768" s="411">
        <v>0.52473156146229261</v>
      </c>
      <c r="C768" s="395"/>
    </row>
    <row r="769" spans="1:3" hidden="1" x14ac:dyDescent="0.25">
      <c r="A769" s="410">
        <v>29</v>
      </c>
      <c r="B769" s="411">
        <v>0.52563440312525977</v>
      </c>
      <c r="C769" s="395"/>
    </row>
    <row r="770" spans="1:3" x14ac:dyDescent="0.25">
      <c r="A770" s="410">
        <v>30</v>
      </c>
      <c r="B770" s="411">
        <v>0.52653850461887142</v>
      </c>
      <c r="C770" s="396"/>
    </row>
    <row r="771" spans="1:3" hidden="1" x14ac:dyDescent="0.25">
      <c r="A771" s="410">
        <v>31</v>
      </c>
      <c r="B771" s="411">
        <v>0.52744385694956608</v>
      </c>
      <c r="C771" s="395"/>
    </row>
    <row r="772" spans="1:3" hidden="1" x14ac:dyDescent="0.25">
      <c r="A772" s="410">
        <v>32</v>
      </c>
      <c r="B772" s="411">
        <v>0.52835045112378243</v>
      </c>
      <c r="C772" s="395"/>
    </row>
    <row r="773" spans="1:3" hidden="1" x14ac:dyDescent="0.25">
      <c r="A773" s="410">
        <v>33</v>
      </c>
      <c r="B773" s="411">
        <v>0.52925827814795912</v>
      </c>
      <c r="C773" s="395"/>
    </row>
    <row r="774" spans="1:3" hidden="1" x14ac:dyDescent="0.25">
      <c r="A774" s="410">
        <v>34</v>
      </c>
      <c r="B774" s="411">
        <v>0.53016732902853481</v>
      </c>
      <c r="C774" s="395"/>
    </row>
    <row r="775" spans="1:3" hidden="1" x14ac:dyDescent="0.25">
      <c r="A775" s="410">
        <v>35</v>
      </c>
      <c r="B775" s="411">
        <v>0.53107759477194816</v>
      </c>
      <c r="C775" s="395"/>
    </row>
    <row r="776" spans="1:3" hidden="1" x14ac:dyDescent="0.25">
      <c r="A776" s="410">
        <v>36</v>
      </c>
      <c r="B776" s="411">
        <v>0.53198906638463772</v>
      </c>
      <c r="C776" s="395"/>
    </row>
    <row r="777" spans="1:3" hidden="1" x14ac:dyDescent="0.25">
      <c r="A777" s="410">
        <v>37</v>
      </c>
      <c r="B777" s="411">
        <v>0.53290173487304215</v>
      </c>
      <c r="C777" s="395"/>
    </row>
    <row r="778" spans="1:3" hidden="1" x14ac:dyDescent="0.25">
      <c r="A778" s="410">
        <v>38</v>
      </c>
      <c r="B778" s="411">
        <v>0.53381559124360001</v>
      </c>
      <c r="C778" s="395"/>
    </row>
    <row r="779" spans="1:3" hidden="1" x14ac:dyDescent="0.25">
      <c r="A779" s="410">
        <v>39</v>
      </c>
      <c r="B779" s="411">
        <v>0.53473062650275016</v>
      </c>
      <c r="C779" s="395"/>
    </row>
    <row r="780" spans="1:3" x14ac:dyDescent="0.25">
      <c r="A780" s="410">
        <v>40</v>
      </c>
      <c r="B780" s="411">
        <v>0.53564683165693106</v>
      </c>
      <c r="C780" s="396"/>
    </row>
    <row r="781" spans="1:3" hidden="1" x14ac:dyDescent="0.25">
      <c r="A781" s="410">
        <v>41</v>
      </c>
      <c r="B781" s="411">
        <v>0.53656419771258135</v>
      </c>
      <c r="C781" s="395"/>
    </row>
    <row r="782" spans="1:3" hidden="1" x14ac:dyDescent="0.25">
      <c r="A782" s="410">
        <v>42</v>
      </c>
      <c r="B782" s="411">
        <v>0.5374827156761397</v>
      </c>
      <c r="C782" s="395"/>
    </row>
    <row r="783" spans="1:3" hidden="1" x14ac:dyDescent="0.25">
      <c r="A783" s="410">
        <v>43</v>
      </c>
      <c r="B783" s="411">
        <v>0.53840237655404466</v>
      </c>
      <c r="C783" s="395"/>
    </row>
    <row r="784" spans="1:3" hidden="1" x14ac:dyDescent="0.25">
      <c r="A784" s="410">
        <v>44</v>
      </c>
      <c r="B784" s="411">
        <v>0.539323171352735</v>
      </c>
      <c r="C784" s="395"/>
    </row>
    <row r="785" spans="1:3" hidden="1" x14ac:dyDescent="0.25">
      <c r="A785" s="410">
        <v>45</v>
      </c>
      <c r="B785" s="411">
        <v>0.54024509107864938</v>
      </c>
      <c r="C785" s="395"/>
    </row>
    <row r="786" spans="1:3" hidden="1" x14ac:dyDescent="0.25">
      <c r="A786" s="410">
        <v>46</v>
      </c>
      <c r="B786" s="411">
        <v>0.54116812673822623</v>
      </c>
      <c r="C786" s="395"/>
    </row>
    <row r="787" spans="1:3" hidden="1" x14ac:dyDescent="0.25">
      <c r="A787" s="410">
        <v>47</v>
      </c>
      <c r="B787" s="411">
        <v>0.54209226933790433</v>
      </c>
      <c r="C787" s="395"/>
    </row>
    <row r="788" spans="1:3" hidden="1" x14ac:dyDescent="0.25">
      <c r="A788" s="410">
        <v>48</v>
      </c>
      <c r="B788" s="411">
        <v>0.54301750988412234</v>
      </c>
      <c r="C788" s="395"/>
    </row>
    <row r="789" spans="1:3" hidden="1" x14ac:dyDescent="0.25">
      <c r="A789" s="410">
        <v>49</v>
      </c>
      <c r="B789" s="411">
        <v>0.54394383938331881</v>
      </c>
      <c r="C789" s="395"/>
    </row>
    <row r="790" spans="1:3" x14ac:dyDescent="0.25">
      <c r="A790" s="410">
        <v>50</v>
      </c>
      <c r="B790" s="411">
        <v>0.54487124884193239</v>
      </c>
      <c r="C790" s="396"/>
    </row>
    <row r="791" spans="1:3" hidden="1" x14ac:dyDescent="0.25">
      <c r="A791" s="410">
        <v>51</v>
      </c>
      <c r="B791" s="411">
        <v>0.54579972926640175</v>
      </c>
      <c r="C791" s="395"/>
    </row>
    <row r="792" spans="1:3" hidden="1" x14ac:dyDescent="0.25">
      <c r="A792" s="410">
        <v>52</v>
      </c>
      <c r="B792" s="411">
        <v>0.54672927166316543</v>
      </c>
      <c r="C792" s="395"/>
    </row>
    <row r="793" spans="1:3" hidden="1" x14ac:dyDescent="0.25">
      <c r="A793" s="410">
        <v>53</v>
      </c>
      <c r="B793" s="411">
        <v>0.54765986703866221</v>
      </c>
      <c r="C793" s="395"/>
    </row>
    <row r="794" spans="1:3" hidden="1" x14ac:dyDescent="0.25">
      <c r="A794" s="410">
        <v>54</v>
      </c>
      <c r="B794" s="411">
        <v>0.54859150639933063</v>
      </c>
      <c r="C794" s="395"/>
    </row>
    <row r="795" spans="1:3" hidden="1" x14ac:dyDescent="0.25">
      <c r="A795" s="410">
        <v>55</v>
      </c>
      <c r="B795" s="411">
        <v>0.54952418075160936</v>
      </c>
      <c r="C795" s="395"/>
    </row>
    <row r="796" spans="1:3" hidden="1" x14ac:dyDescent="0.25">
      <c r="A796" s="410">
        <v>56</v>
      </c>
      <c r="B796" s="411">
        <v>0.55045788110193705</v>
      </c>
      <c r="C796" s="395"/>
    </row>
    <row r="797" spans="1:3" hidden="1" x14ac:dyDescent="0.25">
      <c r="A797" s="410">
        <v>57</v>
      </c>
      <c r="B797" s="411">
        <v>0.55139259845675226</v>
      </c>
      <c r="C797" s="395"/>
    </row>
    <row r="798" spans="1:3" hidden="1" x14ac:dyDescent="0.25">
      <c r="A798" s="410">
        <v>58</v>
      </c>
      <c r="B798" s="411">
        <v>0.55232832382249375</v>
      </c>
      <c r="C798" s="395"/>
    </row>
    <row r="799" spans="1:3" hidden="1" x14ac:dyDescent="0.25">
      <c r="A799" s="410">
        <v>59</v>
      </c>
      <c r="B799" s="411">
        <v>0.55326504820559996</v>
      </c>
      <c r="C799" s="395"/>
    </row>
    <row r="800" spans="1:3" x14ac:dyDescent="0.25">
      <c r="A800" s="410">
        <v>60</v>
      </c>
      <c r="B800" s="411">
        <v>0.55420276261250967</v>
      </c>
      <c r="C800" s="396"/>
    </row>
    <row r="801" spans="1:3" hidden="1" x14ac:dyDescent="0.25">
      <c r="A801" s="410">
        <v>61</v>
      </c>
      <c r="B801" s="411">
        <v>0.55514145804966153</v>
      </c>
      <c r="C801" s="395"/>
    </row>
    <row r="802" spans="1:3" hidden="1" x14ac:dyDescent="0.25">
      <c r="A802" s="410">
        <v>62</v>
      </c>
      <c r="B802" s="411">
        <v>0.55608112552349409</v>
      </c>
      <c r="C802" s="395"/>
    </row>
    <row r="803" spans="1:3" hidden="1" x14ac:dyDescent="0.25">
      <c r="A803" s="410">
        <v>63</v>
      </c>
      <c r="B803" s="411">
        <v>0.55702175604044601</v>
      </c>
      <c r="C803" s="395"/>
    </row>
    <row r="804" spans="1:3" hidden="1" x14ac:dyDescent="0.25">
      <c r="A804" s="410">
        <v>64</v>
      </c>
      <c r="B804" s="411">
        <v>0.55796334060695596</v>
      </c>
      <c r="C804" s="395"/>
    </row>
    <row r="805" spans="1:3" hidden="1" x14ac:dyDescent="0.25">
      <c r="A805" s="410">
        <v>65</v>
      </c>
      <c r="B805" s="411">
        <v>0.55890587022946259</v>
      </c>
      <c r="C805" s="395"/>
    </row>
    <row r="806" spans="1:3" hidden="1" x14ac:dyDescent="0.25">
      <c r="A806" s="410">
        <v>66</v>
      </c>
      <c r="B806" s="411">
        <v>0.55984933591440444</v>
      </c>
      <c r="C806" s="395"/>
    </row>
    <row r="807" spans="1:3" hidden="1" x14ac:dyDescent="0.25">
      <c r="A807" s="410">
        <v>67</v>
      </c>
      <c r="B807" s="411">
        <v>0.56079372866822019</v>
      </c>
      <c r="C807" s="395"/>
    </row>
    <row r="808" spans="1:3" hidden="1" x14ac:dyDescent="0.25">
      <c r="A808" s="410">
        <v>68</v>
      </c>
      <c r="B808" s="411">
        <v>0.56173903949734849</v>
      </c>
      <c r="C808" s="395"/>
    </row>
    <row r="809" spans="1:3" hidden="1" x14ac:dyDescent="0.25">
      <c r="A809" s="410">
        <v>69</v>
      </c>
      <c r="B809" s="411">
        <v>0.56268525940822789</v>
      </c>
      <c r="C809" s="395"/>
    </row>
    <row r="810" spans="1:3" x14ac:dyDescent="0.25">
      <c r="A810" s="410">
        <v>70</v>
      </c>
      <c r="B810" s="411">
        <v>0.56363237940729727</v>
      </c>
      <c r="C810" s="396"/>
    </row>
    <row r="811" spans="1:3" hidden="1" x14ac:dyDescent="0.25">
      <c r="A811" s="410">
        <v>71</v>
      </c>
      <c r="B811" s="411">
        <v>0.56458039050099496</v>
      </c>
      <c r="C811" s="395"/>
    </row>
    <row r="812" spans="1:3" hidden="1" x14ac:dyDescent="0.25">
      <c r="A812" s="410">
        <v>72</v>
      </c>
      <c r="B812" s="411">
        <v>0.56552928369575972</v>
      </c>
      <c r="C812" s="395"/>
    </row>
    <row r="813" spans="1:3" hidden="1" x14ac:dyDescent="0.25">
      <c r="A813" s="410">
        <v>73</v>
      </c>
      <c r="B813" s="411">
        <v>0.56647904999803034</v>
      </c>
      <c r="C813" s="395"/>
    </row>
    <row r="814" spans="1:3" hidden="1" x14ac:dyDescent="0.25">
      <c r="A814" s="410">
        <v>74</v>
      </c>
      <c r="B814" s="411">
        <v>0.56742968041424513</v>
      </c>
      <c r="C814" s="395"/>
    </row>
    <row r="815" spans="1:3" hidden="1" x14ac:dyDescent="0.25">
      <c r="A815" s="410">
        <v>75</v>
      </c>
      <c r="B815" s="411">
        <v>0.56838116595084309</v>
      </c>
      <c r="C815" s="395"/>
    </row>
    <row r="816" spans="1:3" hidden="1" x14ac:dyDescent="0.25">
      <c r="A816" s="410">
        <v>76</v>
      </c>
      <c r="B816" s="411">
        <v>0.56933349761426255</v>
      </c>
      <c r="C816" s="395"/>
    </row>
    <row r="817" spans="1:3" hidden="1" x14ac:dyDescent="0.25">
      <c r="A817" s="410">
        <v>77</v>
      </c>
      <c r="B817" s="411">
        <v>0.57028666641094228</v>
      </c>
      <c r="C817" s="395"/>
    </row>
    <row r="818" spans="1:3" hidden="1" x14ac:dyDescent="0.25">
      <c r="A818" s="410">
        <v>78</v>
      </c>
      <c r="B818" s="411">
        <v>0.57124066334732082</v>
      </c>
      <c r="C818" s="395"/>
    </row>
    <row r="819" spans="1:3" hidden="1" x14ac:dyDescent="0.25">
      <c r="A819" s="410">
        <v>79</v>
      </c>
      <c r="B819" s="411">
        <v>0.57219547942983695</v>
      </c>
      <c r="C819" s="395"/>
    </row>
    <row r="820" spans="1:3" x14ac:dyDescent="0.25">
      <c r="A820" s="410">
        <v>80</v>
      </c>
      <c r="B820" s="411">
        <v>0.57315110566492922</v>
      </c>
      <c r="C820" s="396"/>
    </row>
    <row r="821" spans="1:3" hidden="1" x14ac:dyDescent="0.25">
      <c r="A821" s="410">
        <v>81</v>
      </c>
      <c r="B821" s="411">
        <v>0.57410753305903628</v>
      </c>
      <c r="C821" s="395"/>
    </row>
    <row r="822" spans="1:3" hidden="1" x14ac:dyDescent="0.25">
      <c r="A822" s="410">
        <v>82</v>
      </c>
      <c r="B822" s="411">
        <v>0.5750647526185968</v>
      </c>
      <c r="C822" s="395"/>
    </row>
    <row r="823" spans="1:3" hidden="1" x14ac:dyDescent="0.25">
      <c r="A823" s="410">
        <v>83</v>
      </c>
      <c r="B823" s="411">
        <v>0.57602275535004932</v>
      </c>
      <c r="C823" s="395"/>
    </row>
    <row r="824" spans="1:3" hidden="1" x14ac:dyDescent="0.25">
      <c r="A824" s="410">
        <v>84</v>
      </c>
      <c r="B824" s="411">
        <v>0.57698153225983251</v>
      </c>
      <c r="C824" s="395"/>
    </row>
    <row r="825" spans="1:3" hidden="1" x14ac:dyDescent="0.25">
      <c r="A825" s="410">
        <v>85</v>
      </c>
      <c r="B825" s="411">
        <v>0.57794107435438513</v>
      </c>
      <c r="C825" s="395"/>
    </row>
    <row r="826" spans="1:3" hidden="1" x14ac:dyDescent="0.25">
      <c r="A826" s="410">
        <v>86</v>
      </c>
      <c r="B826" s="411">
        <v>0.57890137264014563</v>
      </c>
      <c r="C826" s="395"/>
    </row>
    <row r="827" spans="1:3" hidden="1" x14ac:dyDescent="0.25">
      <c r="A827" s="410">
        <v>87</v>
      </c>
      <c r="B827" s="411">
        <v>0.57986241812355277</v>
      </c>
      <c r="C827" s="395"/>
    </row>
    <row r="828" spans="1:3" hidden="1" x14ac:dyDescent="0.25">
      <c r="A828" s="410">
        <v>88</v>
      </c>
      <c r="B828" s="411">
        <v>0.5808242018110451</v>
      </c>
      <c r="C828" s="395"/>
    </row>
    <row r="829" spans="1:3" hidden="1" x14ac:dyDescent="0.25">
      <c r="A829" s="410">
        <v>89</v>
      </c>
      <c r="B829" s="411">
        <v>0.58178671470906129</v>
      </c>
      <c r="C829" s="395"/>
    </row>
    <row r="830" spans="1:3" x14ac:dyDescent="0.25">
      <c r="A830" s="410">
        <v>90</v>
      </c>
      <c r="B830" s="411">
        <v>0.58274994782403999</v>
      </c>
      <c r="C830" s="396"/>
    </row>
    <row r="831" spans="1:3" hidden="1" x14ac:dyDescent="0.25">
      <c r="A831" s="410">
        <v>91</v>
      </c>
      <c r="B831" s="411">
        <v>0.58371389216241976</v>
      </c>
      <c r="C831" s="395"/>
    </row>
    <row r="832" spans="1:3" hidden="1" x14ac:dyDescent="0.25">
      <c r="A832" s="410">
        <v>92</v>
      </c>
      <c r="B832" s="411">
        <v>0.58467853873063935</v>
      </c>
      <c r="C832" s="395"/>
    </row>
    <row r="833" spans="1:3" hidden="1" x14ac:dyDescent="0.25">
      <c r="A833" s="410">
        <v>93</v>
      </c>
      <c r="B833" s="411">
        <v>0.58564387853513733</v>
      </c>
      <c r="C833" s="395"/>
    </row>
    <row r="834" spans="1:3" hidden="1" x14ac:dyDescent="0.25">
      <c r="A834" s="410">
        <v>94</v>
      </c>
      <c r="B834" s="411">
        <v>0.58660990258235235</v>
      </c>
      <c r="C834" s="395"/>
    </row>
    <row r="835" spans="1:3" hidden="1" x14ac:dyDescent="0.25">
      <c r="A835" s="410">
        <v>95</v>
      </c>
      <c r="B835" s="411">
        <v>0.58757660187872307</v>
      </c>
      <c r="C835" s="395"/>
    </row>
    <row r="836" spans="1:3" hidden="1" x14ac:dyDescent="0.25">
      <c r="A836" s="410">
        <v>96</v>
      </c>
      <c r="B836" s="411">
        <v>0.58854396743068804</v>
      </c>
      <c r="C836" s="395"/>
    </row>
    <row r="837" spans="1:3" hidden="1" x14ac:dyDescent="0.25">
      <c r="A837" s="410">
        <v>97</v>
      </c>
      <c r="B837" s="411">
        <v>0.58951199024468592</v>
      </c>
      <c r="C837" s="395"/>
    </row>
    <row r="838" spans="1:3" hidden="1" x14ac:dyDescent="0.25">
      <c r="A838" s="410">
        <v>98</v>
      </c>
      <c r="B838" s="411">
        <v>0.59048066132715549</v>
      </c>
      <c r="C838" s="395"/>
    </row>
    <row r="839" spans="1:3" hidden="1" x14ac:dyDescent="0.25">
      <c r="A839" s="410">
        <v>99</v>
      </c>
      <c r="B839" s="411">
        <v>0.59144997168453517</v>
      </c>
      <c r="C839" s="395"/>
    </row>
    <row r="840" spans="1:3" x14ac:dyDescent="0.25">
      <c r="A840" s="410">
        <v>100</v>
      </c>
      <c r="B840" s="411">
        <v>0.59241991232326374</v>
      </c>
      <c r="C840" s="396"/>
    </row>
    <row r="841" spans="1:3" hidden="1" x14ac:dyDescent="0.25">
      <c r="A841" s="410">
        <v>101</v>
      </c>
      <c r="B841" s="411">
        <v>0.59339047424977975</v>
      </c>
      <c r="C841" s="395"/>
    </row>
    <row r="842" spans="1:3" hidden="1" x14ac:dyDescent="0.25">
      <c r="A842" s="410">
        <v>102</v>
      </c>
      <c r="B842" s="411">
        <v>0.59436164847052186</v>
      </c>
      <c r="C842" s="395"/>
    </row>
    <row r="843" spans="1:3" hidden="1" x14ac:dyDescent="0.25">
      <c r="A843" s="410">
        <v>103</v>
      </c>
      <c r="B843" s="411">
        <v>0.59533342599192862</v>
      </c>
      <c r="C843" s="395"/>
    </row>
    <row r="844" spans="1:3" hidden="1" x14ac:dyDescent="0.25">
      <c r="A844" s="410">
        <v>104</v>
      </c>
      <c r="B844" s="411">
        <v>0.59630579782043891</v>
      </c>
      <c r="C844" s="395"/>
    </row>
    <row r="845" spans="1:3" hidden="1" x14ac:dyDescent="0.25">
      <c r="A845" s="410">
        <v>105</v>
      </c>
      <c r="B845" s="411">
        <v>0.59727875496249117</v>
      </c>
      <c r="C845" s="395"/>
    </row>
    <row r="846" spans="1:3" hidden="1" x14ac:dyDescent="0.25">
      <c r="A846" s="410">
        <v>106</v>
      </c>
      <c r="B846" s="411">
        <v>0.59825228842452405</v>
      </c>
      <c r="C846" s="395"/>
    </row>
    <row r="847" spans="1:3" hidden="1" x14ac:dyDescent="0.25">
      <c r="A847" s="410">
        <v>107</v>
      </c>
      <c r="B847" s="411">
        <v>0.59922638921297622</v>
      </c>
      <c r="C847" s="395"/>
    </row>
    <row r="848" spans="1:3" hidden="1" x14ac:dyDescent="0.25">
      <c r="A848" s="410">
        <v>108</v>
      </c>
      <c r="B848" s="411">
        <v>0.60020104833428622</v>
      </c>
      <c r="C848" s="395"/>
    </row>
    <row r="849" spans="1:3" hidden="1" x14ac:dyDescent="0.25">
      <c r="A849" s="410">
        <v>109</v>
      </c>
      <c r="B849" s="411">
        <v>0.60117625679489284</v>
      </c>
      <c r="C849" s="395"/>
    </row>
    <row r="850" spans="1:3" x14ac:dyDescent="0.25">
      <c r="A850" s="410">
        <v>110</v>
      </c>
      <c r="B850" s="411">
        <v>0.60215200560123472</v>
      </c>
      <c r="C850" s="396"/>
    </row>
    <row r="851" spans="1:3" hidden="1" x14ac:dyDescent="0.25">
      <c r="A851" s="410">
        <v>111</v>
      </c>
      <c r="B851" s="411">
        <v>0.6031282857597503</v>
      </c>
      <c r="C851" s="395"/>
    </row>
    <row r="852" spans="1:3" hidden="1" x14ac:dyDescent="0.25">
      <c r="A852" s="410">
        <v>112</v>
      </c>
      <c r="B852" s="411">
        <v>0.60410508827687837</v>
      </c>
      <c r="C852" s="395"/>
    </row>
    <row r="853" spans="1:3" hidden="1" x14ac:dyDescent="0.25">
      <c r="A853" s="410">
        <v>113</v>
      </c>
      <c r="B853" s="411">
        <v>0.60508240415905745</v>
      </c>
      <c r="C853" s="395"/>
    </row>
    <row r="854" spans="1:3" hidden="1" x14ac:dyDescent="0.25">
      <c r="A854" s="410">
        <v>114</v>
      </c>
      <c r="B854" s="411">
        <v>0.60606022441272633</v>
      </c>
      <c r="C854" s="395"/>
    </row>
    <row r="855" spans="1:3" hidden="1" x14ac:dyDescent="0.25">
      <c r="A855" s="410">
        <v>115</v>
      </c>
      <c r="B855" s="411">
        <v>0.60703854004432356</v>
      </c>
      <c r="C855" s="395"/>
    </row>
    <row r="856" spans="1:3" hidden="1" x14ac:dyDescent="0.25">
      <c r="A856" s="410">
        <v>116</v>
      </c>
      <c r="B856" s="411">
        <v>0.60801734206028779</v>
      </c>
      <c r="C856" s="395"/>
    </row>
    <row r="857" spans="1:3" hidden="1" x14ac:dyDescent="0.25">
      <c r="A857" s="410">
        <v>117</v>
      </c>
      <c r="B857" s="411">
        <v>0.60899662146705758</v>
      </c>
      <c r="C857" s="395"/>
    </row>
    <row r="858" spans="1:3" hidden="1" x14ac:dyDescent="0.25">
      <c r="A858" s="410">
        <v>118</v>
      </c>
      <c r="B858" s="411">
        <v>0.60997636927107168</v>
      </c>
      <c r="C858" s="395"/>
    </row>
    <row r="859" spans="1:3" hidden="1" x14ac:dyDescent="0.25">
      <c r="A859" s="410">
        <v>119</v>
      </c>
      <c r="B859" s="411">
        <v>0.61095657647876866</v>
      </c>
      <c r="C859" s="395"/>
    </row>
    <row r="860" spans="1:3" x14ac:dyDescent="0.25">
      <c r="A860" s="410">
        <v>120</v>
      </c>
      <c r="B860" s="411">
        <v>0.61193723409658718</v>
      </c>
      <c r="C860" s="396"/>
    </row>
    <row r="861" spans="1:3" hidden="1" x14ac:dyDescent="0.25">
      <c r="A861" s="410">
        <v>121</v>
      </c>
      <c r="B861" s="411">
        <v>0.61291833313096578</v>
      </c>
      <c r="C861" s="395"/>
    </row>
    <row r="862" spans="1:3" hidden="1" x14ac:dyDescent="0.25">
      <c r="A862" s="410">
        <v>122</v>
      </c>
      <c r="B862" s="411">
        <v>0.61389986458834322</v>
      </c>
      <c r="C862" s="395"/>
    </row>
    <row r="863" spans="1:3" hidden="1" x14ac:dyDescent="0.25">
      <c r="A863" s="410">
        <v>123</v>
      </c>
      <c r="B863" s="411">
        <v>0.61488181947515808</v>
      </c>
      <c r="C863" s="395"/>
    </row>
    <row r="864" spans="1:3" hidden="1" x14ac:dyDescent="0.25">
      <c r="A864" s="410">
        <v>124</v>
      </c>
      <c r="B864" s="411">
        <v>0.6158641887978491</v>
      </c>
      <c r="C864" s="395"/>
    </row>
    <row r="865" spans="1:3" hidden="1" x14ac:dyDescent="0.25">
      <c r="A865" s="410">
        <v>125</v>
      </c>
      <c r="B865" s="411">
        <v>0.61684696356285462</v>
      </c>
      <c r="C865" s="395"/>
    </row>
    <row r="866" spans="1:3" hidden="1" x14ac:dyDescent="0.25">
      <c r="A866" s="410">
        <v>126</v>
      </c>
      <c r="B866" s="411">
        <v>0.61783013477661364</v>
      </c>
      <c r="C866" s="395"/>
    </row>
    <row r="867" spans="1:3" hidden="1" x14ac:dyDescent="0.25">
      <c r="A867" s="410">
        <v>127</v>
      </c>
      <c r="B867" s="411">
        <v>0.61881369344556458</v>
      </c>
      <c r="C867" s="395"/>
    </row>
    <row r="868" spans="1:3" hidden="1" x14ac:dyDescent="0.25">
      <c r="A868" s="410">
        <v>128</v>
      </c>
      <c r="B868" s="411">
        <v>0.61979763057614612</v>
      </c>
      <c r="C868" s="395"/>
    </row>
    <row r="869" spans="1:3" hidden="1" x14ac:dyDescent="0.25">
      <c r="A869" s="410">
        <v>129</v>
      </c>
      <c r="B869" s="411">
        <v>0.62078193717479679</v>
      </c>
      <c r="C869" s="395"/>
    </row>
    <row r="870" spans="1:3" x14ac:dyDescent="0.25">
      <c r="A870" s="410">
        <v>130</v>
      </c>
      <c r="B870" s="411">
        <v>0.62176660424795538</v>
      </c>
      <c r="C870" s="396"/>
    </row>
    <row r="871" spans="1:3" hidden="1" x14ac:dyDescent="0.25">
      <c r="A871" s="410">
        <v>131</v>
      </c>
      <c r="B871" s="411">
        <v>0.62275162280206053</v>
      </c>
      <c r="C871" s="395"/>
    </row>
    <row r="872" spans="1:3" hidden="1" x14ac:dyDescent="0.25">
      <c r="A872" s="410">
        <v>132</v>
      </c>
      <c r="B872" s="411">
        <v>0.62373698384355081</v>
      </c>
      <c r="C872" s="395"/>
    </row>
    <row r="873" spans="1:3" hidden="1" x14ac:dyDescent="0.25">
      <c r="A873" s="410">
        <v>133</v>
      </c>
      <c r="B873" s="411">
        <v>0.62472267837886475</v>
      </c>
      <c r="C873" s="395"/>
    </row>
    <row r="874" spans="1:3" hidden="1" x14ac:dyDescent="0.25">
      <c r="A874" s="410">
        <v>134</v>
      </c>
      <c r="B874" s="411">
        <v>0.62570869741444124</v>
      </c>
      <c r="C874" s="395"/>
    </row>
    <row r="875" spans="1:3" hidden="1" x14ac:dyDescent="0.25">
      <c r="A875" s="410">
        <v>135</v>
      </c>
      <c r="B875" s="411">
        <v>0.62669503195671861</v>
      </c>
      <c r="C875" s="395"/>
    </row>
    <row r="876" spans="1:3" hidden="1" x14ac:dyDescent="0.25">
      <c r="A876" s="410">
        <v>136</v>
      </c>
      <c r="B876" s="411">
        <v>0.62768167301213573</v>
      </c>
      <c r="C876" s="395"/>
    </row>
    <row r="877" spans="1:3" hidden="1" x14ac:dyDescent="0.25">
      <c r="A877" s="410">
        <v>137</v>
      </c>
      <c r="B877" s="411">
        <v>0.62866861158713117</v>
      </c>
      <c r="C877" s="395"/>
    </row>
    <row r="878" spans="1:3" hidden="1" x14ac:dyDescent="0.25">
      <c r="A878" s="410">
        <v>138</v>
      </c>
      <c r="B878" s="411">
        <v>0.62965583868814357</v>
      </c>
      <c r="C878" s="395"/>
    </row>
    <row r="879" spans="1:3" hidden="1" x14ac:dyDescent="0.25">
      <c r="A879" s="410">
        <v>139</v>
      </c>
      <c r="B879" s="411">
        <v>0.63064334532161159</v>
      </c>
      <c r="C879" s="395"/>
    </row>
    <row r="880" spans="1:3" x14ac:dyDescent="0.25">
      <c r="A880" s="410">
        <v>140</v>
      </c>
      <c r="B880" s="411">
        <v>0.63163112249397368</v>
      </c>
      <c r="C880" s="396"/>
    </row>
    <row r="881" spans="1:3" hidden="1" x14ac:dyDescent="0.25">
      <c r="A881" s="410">
        <v>141</v>
      </c>
      <c r="B881" s="411">
        <v>0.63261916121166872</v>
      </c>
      <c r="C881" s="395"/>
    </row>
    <row r="882" spans="1:3" hidden="1" x14ac:dyDescent="0.25">
      <c r="A882" s="410">
        <v>142</v>
      </c>
      <c r="B882" s="411">
        <v>0.63360745248113515</v>
      </c>
      <c r="C882" s="395"/>
    </row>
    <row r="883" spans="1:3" hidden="1" x14ac:dyDescent="0.25">
      <c r="A883" s="410">
        <v>143</v>
      </c>
      <c r="B883" s="411">
        <v>0.63459598730881173</v>
      </c>
      <c r="C883" s="395"/>
    </row>
    <row r="884" spans="1:3" hidden="1" x14ac:dyDescent="0.25">
      <c r="A884" s="410">
        <v>144</v>
      </c>
      <c r="B884" s="411">
        <v>0.63558475670113712</v>
      </c>
      <c r="C884" s="395"/>
    </row>
    <row r="885" spans="1:3" hidden="1" x14ac:dyDescent="0.25">
      <c r="A885" s="410">
        <v>145</v>
      </c>
      <c r="B885" s="411">
        <v>0.63657375166454977</v>
      </c>
      <c r="C885" s="395"/>
    </row>
    <row r="886" spans="1:3" hidden="1" x14ac:dyDescent="0.25">
      <c r="A886" s="410">
        <v>146</v>
      </c>
      <c r="B886" s="411">
        <v>0.63756296320548855</v>
      </c>
      <c r="C886" s="395"/>
    </row>
    <row r="887" spans="1:3" hidden="1" x14ac:dyDescent="0.25">
      <c r="A887" s="410">
        <v>147</v>
      </c>
      <c r="B887" s="411">
        <v>0.63855238233039191</v>
      </c>
      <c r="C887" s="395"/>
    </row>
    <row r="888" spans="1:3" hidden="1" x14ac:dyDescent="0.25">
      <c r="A888" s="410">
        <v>148</v>
      </c>
      <c r="B888" s="411">
        <v>0.63954200004569861</v>
      </c>
      <c r="C888" s="395"/>
    </row>
    <row r="889" spans="1:3" hidden="1" x14ac:dyDescent="0.25">
      <c r="A889" s="410">
        <v>149</v>
      </c>
      <c r="B889" s="411">
        <v>0.64053180735784709</v>
      </c>
      <c r="C889" s="395"/>
    </row>
    <row r="890" spans="1:3" x14ac:dyDescent="0.25">
      <c r="A890" s="410">
        <v>150</v>
      </c>
      <c r="B890" s="411">
        <v>0.64152179527327624</v>
      </c>
      <c r="C890" s="396"/>
    </row>
    <row r="891" spans="1:3" hidden="1" x14ac:dyDescent="0.25">
      <c r="A891" s="410">
        <v>151</v>
      </c>
      <c r="B891" s="411">
        <v>0.6425119547984246</v>
      </c>
      <c r="C891" s="395"/>
    </row>
    <row r="892" spans="1:3" hidden="1" x14ac:dyDescent="0.25">
      <c r="A892" s="410">
        <v>152</v>
      </c>
      <c r="B892" s="411">
        <v>0.64350227693973072</v>
      </c>
      <c r="C892" s="395"/>
    </row>
    <row r="893" spans="1:3" hidden="1" x14ac:dyDescent="0.25">
      <c r="A893" s="410">
        <v>153</v>
      </c>
      <c r="B893" s="411">
        <v>0.64449275270363326</v>
      </c>
      <c r="C893" s="395"/>
    </row>
    <row r="894" spans="1:3" hidden="1" x14ac:dyDescent="0.25">
      <c r="A894" s="410">
        <v>154</v>
      </c>
      <c r="B894" s="411">
        <v>0.645483373096571</v>
      </c>
      <c r="C894" s="395"/>
    </row>
    <row r="895" spans="1:3" hidden="1" x14ac:dyDescent="0.25">
      <c r="A895" s="410">
        <v>155</v>
      </c>
      <c r="B895" s="411">
        <v>0.64647412912498237</v>
      </c>
      <c r="C895" s="395"/>
    </row>
    <row r="896" spans="1:3" hidden="1" x14ac:dyDescent="0.25">
      <c r="A896" s="410">
        <v>156</v>
      </c>
      <c r="B896" s="411">
        <v>0.64746501179530602</v>
      </c>
      <c r="C896" s="395"/>
    </row>
    <row r="897" spans="1:3" hidden="1" x14ac:dyDescent="0.25">
      <c r="A897" s="410">
        <v>157</v>
      </c>
      <c r="B897" s="411">
        <v>0.64845601211398085</v>
      </c>
      <c r="C897" s="395"/>
    </row>
    <row r="898" spans="1:3" hidden="1" x14ac:dyDescent="0.25">
      <c r="A898" s="410">
        <v>158</v>
      </c>
      <c r="B898" s="411">
        <v>0.64944712108744518</v>
      </c>
      <c r="C898" s="395"/>
    </row>
    <row r="899" spans="1:3" hidden="1" x14ac:dyDescent="0.25">
      <c r="A899" s="410">
        <v>159</v>
      </c>
      <c r="B899" s="411">
        <v>0.65043832972213789</v>
      </c>
      <c r="C899" s="395"/>
    </row>
    <row r="900" spans="1:3" x14ac:dyDescent="0.25">
      <c r="A900" s="410">
        <v>160</v>
      </c>
      <c r="B900" s="411">
        <v>0.65142962902449741</v>
      </c>
      <c r="C900" s="396"/>
    </row>
    <row r="901" spans="1:3" hidden="1" x14ac:dyDescent="0.25">
      <c r="A901" s="410">
        <v>161</v>
      </c>
      <c r="B901" s="411">
        <v>0.65242101000096242</v>
      </c>
      <c r="C901" s="395"/>
    </row>
    <row r="902" spans="1:3" hidden="1" x14ac:dyDescent="0.25">
      <c r="A902" s="410">
        <v>162</v>
      </c>
      <c r="B902" s="411">
        <v>0.65341246365797168</v>
      </c>
      <c r="C902" s="395"/>
    </row>
    <row r="903" spans="1:3" hidden="1" x14ac:dyDescent="0.25">
      <c r="A903" s="410">
        <v>163</v>
      </c>
      <c r="B903" s="411">
        <v>0.65440398100196362</v>
      </c>
      <c r="C903" s="395"/>
    </row>
    <row r="904" spans="1:3" hidden="1" x14ac:dyDescent="0.25">
      <c r="A904" s="410">
        <v>164</v>
      </c>
      <c r="B904" s="411">
        <v>0.65539555303937702</v>
      </c>
      <c r="C904" s="395"/>
    </row>
    <row r="905" spans="1:3" hidden="1" x14ac:dyDescent="0.25">
      <c r="A905" s="410">
        <v>165</v>
      </c>
      <c r="B905" s="411">
        <v>0.65638717077665054</v>
      </c>
      <c r="C905" s="395"/>
    </row>
    <row r="906" spans="1:3" hidden="1" x14ac:dyDescent="0.25">
      <c r="A906" s="410">
        <v>166</v>
      </c>
      <c r="B906" s="411">
        <v>0.65737882522022284</v>
      </c>
      <c r="C906" s="395"/>
    </row>
    <row r="907" spans="1:3" hidden="1" x14ac:dyDescent="0.25">
      <c r="A907" s="410">
        <v>167</v>
      </c>
      <c r="B907" s="411">
        <v>0.65837050737653235</v>
      </c>
      <c r="C907" s="395"/>
    </row>
    <row r="908" spans="1:3" hidden="1" x14ac:dyDescent="0.25">
      <c r="A908" s="410">
        <v>168</v>
      </c>
      <c r="B908" s="411">
        <v>0.65936220825201786</v>
      </c>
      <c r="C908" s="395"/>
    </row>
    <row r="909" spans="1:3" hidden="1" x14ac:dyDescent="0.25">
      <c r="A909" s="410">
        <v>169</v>
      </c>
      <c r="B909" s="411">
        <v>0.66035391885311789</v>
      </c>
      <c r="C909" s="395"/>
    </row>
    <row r="910" spans="1:3" x14ac:dyDescent="0.25">
      <c r="A910" s="410">
        <v>170</v>
      </c>
      <c r="B910" s="411">
        <v>0.66134563018627124</v>
      </c>
      <c r="C910" s="396"/>
    </row>
    <row r="911" spans="1:3" hidden="1" x14ac:dyDescent="0.25">
      <c r="A911" s="410">
        <v>171</v>
      </c>
      <c r="B911" s="411">
        <v>0.66233733325791655</v>
      </c>
      <c r="C911" s="395"/>
    </row>
    <row r="912" spans="1:3" hidden="1" x14ac:dyDescent="0.25">
      <c r="A912" s="410">
        <v>172</v>
      </c>
      <c r="B912" s="411">
        <v>0.66332901907449215</v>
      </c>
      <c r="C912" s="395"/>
    </row>
    <row r="913" spans="1:3" hidden="1" x14ac:dyDescent="0.25">
      <c r="A913" s="410">
        <v>173</v>
      </c>
      <c r="B913" s="411">
        <v>0.66432067864243705</v>
      </c>
      <c r="C913" s="395"/>
    </row>
    <row r="914" spans="1:3" hidden="1" x14ac:dyDescent="0.25">
      <c r="A914" s="410">
        <v>174</v>
      </c>
      <c r="B914" s="411">
        <v>0.66531230296818966</v>
      </c>
      <c r="C914" s="395"/>
    </row>
    <row r="915" spans="1:3" hidden="1" x14ac:dyDescent="0.25">
      <c r="A915" s="410">
        <v>175</v>
      </c>
      <c r="B915" s="411">
        <v>0.66630388305818866</v>
      </c>
      <c r="C915" s="395"/>
    </row>
    <row r="916" spans="1:3" hidden="1" x14ac:dyDescent="0.25">
      <c r="A916" s="410">
        <v>176</v>
      </c>
      <c r="B916" s="411">
        <v>0.66729540991887282</v>
      </c>
      <c r="C916" s="395"/>
    </row>
    <row r="917" spans="1:3" hidden="1" x14ac:dyDescent="0.25">
      <c r="A917" s="410">
        <v>177</v>
      </c>
      <c r="B917" s="411">
        <v>0.66828687455668057</v>
      </c>
      <c r="C917" s="395"/>
    </row>
    <row r="918" spans="1:3" hidden="1" x14ac:dyDescent="0.25">
      <c r="A918" s="410">
        <v>178</v>
      </c>
      <c r="B918" s="411">
        <v>0.66927826797805068</v>
      </c>
      <c r="C918" s="395"/>
    </row>
    <row r="919" spans="1:3" hidden="1" x14ac:dyDescent="0.25">
      <c r="A919" s="410">
        <v>179</v>
      </c>
      <c r="B919" s="411">
        <v>0.6702695811894217</v>
      </c>
      <c r="C919" s="395"/>
    </row>
    <row r="920" spans="1:3" x14ac:dyDescent="0.25">
      <c r="A920" s="410">
        <v>180</v>
      </c>
      <c r="B920" s="411">
        <v>0.67126080519723219</v>
      </c>
      <c r="C920" s="396"/>
    </row>
    <row r="921" spans="1:3" hidden="1" x14ac:dyDescent="0.25">
      <c r="A921" s="410">
        <v>181</v>
      </c>
      <c r="B921" s="411">
        <v>0.67225193100792102</v>
      </c>
      <c r="C921" s="395"/>
    </row>
    <row r="922" spans="1:3" hidden="1" x14ac:dyDescent="0.25">
      <c r="A922" s="410">
        <v>182</v>
      </c>
      <c r="B922" s="411">
        <v>0.67324294962792663</v>
      </c>
      <c r="C922" s="395"/>
    </row>
    <row r="923" spans="1:3" hidden="1" x14ac:dyDescent="0.25">
      <c r="A923" s="410">
        <v>183</v>
      </c>
      <c r="B923" s="411">
        <v>0.6742338520636878</v>
      </c>
      <c r="C923" s="395"/>
    </row>
    <row r="924" spans="1:3" hidden="1" x14ac:dyDescent="0.25">
      <c r="A924" s="410">
        <v>184</v>
      </c>
      <c r="B924" s="411">
        <v>0.67522462932164307</v>
      </c>
      <c r="C924" s="395"/>
    </row>
    <row r="925" spans="1:3" hidden="1" x14ac:dyDescent="0.25">
      <c r="A925" s="410">
        <v>185</v>
      </c>
      <c r="B925" s="411">
        <v>0.67621527240823109</v>
      </c>
      <c r="C925" s="395"/>
    </row>
    <row r="926" spans="1:3" hidden="1" x14ac:dyDescent="0.25">
      <c r="A926" s="410">
        <v>186</v>
      </c>
      <c r="B926" s="411">
        <v>0.67720577232989043</v>
      </c>
      <c r="C926" s="395"/>
    </row>
    <row r="927" spans="1:3" hidden="1" x14ac:dyDescent="0.25">
      <c r="A927" s="410">
        <v>187</v>
      </c>
      <c r="B927" s="411">
        <v>0.67819612009305985</v>
      </c>
      <c r="C927" s="395"/>
    </row>
    <row r="928" spans="1:3" hidden="1" x14ac:dyDescent="0.25">
      <c r="A928" s="410">
        <v>188</v>
      </c>
      <c r="B928" s="411">
        <v>0.6791863067041779</v>
      </c>
      <c r="C928" s="395"/>
    </row>
    <row r="929" spans="1:3" hidden="1" x14ac:dyDescent="0.25">
      <c r="A929" s="410">
        <v>189</v>
      </c>
      <c r="B929" s="411">
        <v>0.68017632316968324</v>
      </c>
      <c r="C929" s="395"/>
    </row>
    <row r="930" spans="1:3" x14ac:dyDescent="0.25">
      <c r="A930" s="410">
        <v>190</v>
      </c>
      <c r="B930" s="411">
        <v>0.68116616049601453</v>
      </c>
      <c r="C930" s="396"/>
    </row>
    <row r="931" spans="1:3" hidden="1" x14ac:dyDescent="0.25">
      <c r="A931" s="410">
        <v>191</v>
      </c>
      <c r="B931" s="411">
        <v>0.68215580968961032</v>
      </c>
      <c r="C931" s="395"/>
    </row>
    <row r="932" spans="1:3" hidden="1" x14ac:dyDescent="0.25">
      <c r="A932" s="410">
        <v>192</v>
      </c>
      <c r="B932" s="411">
        <v>0.68314526175690937</v>
      </c>
      <c r="C932" s="395"/>
    </row>
    <row r="933" spans="1:3" hidden="1" x14ac:dyDescent="0.25">
      <c r="A933" s="410">
        <v>193</v>
      </c>
      <c r="B933" s="411">
        <v>0.68413450770435014</v>
      </c>
      <c r="C933" s="395"/>
    </row>
    <row r="934" spans="1:3" hidden="1" x14ac:dyDescent="0.25">
      <c r="A934" s="410">
        <v>194</v>
      </c>
      <c r="B934" s="411">
        <v>0.68512353853837149</v>
      </c>
      <c r="C934" s="395"/>
    </row>
    <row r="935" spans="1:3" hidden="1" x14ac:dyDescent="0.25">
      <c r="A935" s="410">
        <v>195</v>
      </c>
      <c r="B935" s="411">
        <v>0.68611234526541187</v>
      </c>
      <c r="C935" s="395"/>
    </row>
    <row r="936" spans="1:3" hidden="1" x14ac:dyDescent="0.25">
      <c r="A936" s="410">
        <v>196</v>
      </c>
      <c r="B936" s="411">
        <v>0.68710091889190994</v>
      </c>
      <c r="C936" s="395"/>
    </row>
    <row r="937" spans="1:3" hidden="1" x14ac:dyDescent="0.25">
      <c r="A937" s="410">
        <v>197</v>
      </c>
      <c r="B937" s="411">
        <v>0.68808925042430436</v>
      </c>
      <c r="C937" s="395"/>
    </row>
    <row r="938" spans="1:3" hidden="1" x14ac:dyDescent="0.25">
      <c r="A938" s="410">
        <v>198</v>
      </c>
      <c r="B938" s="411">
        <v>0.68907733086903389</v>
      </c>
      <c r="C938" s="395"/>
    </row>
    <row r="939" spans="1:3" hidden="1" x14ac:dyDescent="0.25">
      <c r="A939" s="410">
        <v>199</v>
      </c>
      <c r="B939" s="411">
        <v>0.69006515123253698</v>
      </c>
      <c r="C939" s="395"/>
    </row>
    <row r="940" spans="1:3" x14ac:dyDescent="0.25">
      <c r="A940" s="410">
        <v>200</v>
      </c>
      <c r="B940" s="411">
        <v>0.69105270252125239</v>
      </c>
      <c r="C940" s="396"/>
    </row>
    <row r="941" spans="1:3" hidden="1" x14ac:dyDescent="0.25">
      <c r="A941" s="410">
        <v>201</v>
      </c>
      <c r="B941" s="411">
        <v>0.69203997574161857</v>
      </c>
      <c r="C941" s="395"/>
    </row>
    <row r="942" spans="1:3" hidden="1" x14ac:dyDescent="0.25">
      <c r="A942" s="410">
        <v>202</v>
      </c>
      <c r="B942" s="411">
        <v>0.6930269619000744</v>
      </c>
      <c r="C942" s="395"/>
    </row>
    <row r="943" spans="1:3" hidden="1" x14ac:dyDescent="0.25">
      <c r="A943" s="410">
        <v>203</v>
      </c>
      <c r="B943" s="411">
        <v>0.69401365200305842</v>
      </c>
      <c r="C943" s="395"/>
    </row>
    <row r="944" spans="1:3" hidden="1" x14ac:dyDescent="0.25">
      <c r="A944" s="410">
        <v>204</v>
      </c>
      <c r="B944" s="411">
        <v>0.69500003705700908</v>
      </c>
      <c r="C944" s="395"/>
    </row>
    <row r="945" spans="1:3" hidden="1" x14ac:dyDescent="0.25">
      <c r="A945" s="410">
        <v>205</v>
      </c>
      <c r="B945" s="411">
        <v>0.69598610806836536</v>
      </c>
      <c r="C945" s="395"/>
    </row>
    <row r="946" spans="1:3" hidden="1" x14ac:dyDescent="0.25">
      <c r="A946" s="410">
        <v>206</v>
      </c>
      <c r="B946" s="411">
        <v>0.6969718560435656</v>
      </c>
      <c r="C946" s="395"/>
    </row>
    <row r="947" spans="1:3" hidden="1" x14ac:dyDescent="0.25">
      <c r="A947" s="410">
        <v>207</v>
      </c>
      <c r="B947" s="411">
        <v>0.69795727198904856</v>
      </c>
      <c r="C947" s="395"/>
    </row>
    <row r="948" spans="1:3" hidden="1" x14ac:dyDescent="0.25">
      <c r="A948" s="410">
        <v>208</v>
      </c>
      <c r="B948" s="411">
        <v>0.6989423469112529</v>
      </c>
      <c r="C948" s="395"/>
    </row>
    <row r="949" spans="1:3" hidden="1" x14ac:dyDescent="0.25">
      <c r="A949" s="410">
        <v>209</v>
      </c>
      <c r="B949" s="411">
        <v>0.69992707181661717</v>
      </c>
      <c r="C949" s="395"/>
    </row>
    <row r="950" spans="1:3" x14ac:dyDescent="0.25">
      <c r="A950" s="410">
        <v>210</v>
      </c>
      <c r="B950" s="411">
        <v>0.70091143771158004</v>
      </c>
      <c r="C950" s="396"/>
    </row>
    <row r="951" spans="1:3" hidden="1" x14ac:dyDescent="0.25">
      <c r="A951" s="410">
        <v>211</v>
      </c>
      <c r="B951" s="411">
        <v>0.70189543560258016</v>
      </c>
      <c r="C951" s="395"/>
    </row>
    <row r="952" spans="1:3" hidden="1" x14ac:dyDescent="0.25">
      <c r="A952" s="410">
        <v>212</v>
      </c>
      <c r="B952" s="411">
        <v>0.7028790564960562</v>
      </c>
      <c r="C952" s="395"/>
    </row>
    <row r="953" spans="1:3" hidden="1" x14ac:dyDescent="0.25">
      <c r="A953" s="410">
        <v>213</v>
      </c>
      <c r="B953" s="411">
        <v>0.70386229139844669</v>
      </c>
      <c r="C953" s="395"/>
    </row>
    <row r="954" spans="1:3" hidden="1" x14ac:dyDescent="0.25">
      <c r="A954" s="410">
        <v>214</v>
      </c>
      <c r="B954" s="411">
        <v>0.70484513131619031</v>
      </c>
      <c r="C954" s="395"/>
    </row>
    <row r="955" spans="1:3" hidden="1" x14ac:dyDescent="0.25">
      <c r="A955" s="410">
        <v>215</v>
      </c>
      <c r="B955" s="411">
        <v>0.70582756725572582</v>
      </c>
      <c r="C955" s="395"/>
    </row>
    <row r="956" spans="1:3" hidden="1" x14ac:dyDescent="0.25">
      <c r="A956" s="410">
        <v>216</v>
      </c>
      <c r="B956" s="411">
        <v>0.70680959022349166</v>
      </c>
      <c r="C956" s="395"/>
    </row>
    <row r="957" spans="1:3" hidden="1" x14ac:dyDescent="0.25">
      <c r="A957" s="410">
        <v>217</v>
      </c>
      <c r="B957" s="411">
        <v>0.70779119122592649</v>
      </c>
      <c r="C957" s="395"/>
    </row>
    <row r="958" spans="1:3" hidden="1" x14ac:dyDescent="0.25">
      <c r="A958" s="410">
        <v>218</v>
      </c>
      <c r="B958" s="411">
        <v>0.70877236126946908</v>
      </c>
      <c r="C958" s="395"/>
    </row>
    <row r="959" spans="1:3" hidden="1" x14ac:dyDescent="0.25">
      <c r="A959" s="410">
        <v>219</v>
      </c>
      <c r="B959" s="411">
        <v>0.70975309136055797</v>
      </c>
      <c r="C959" s="395"/>
    </row>
    <row r="960" spans="1:3" x14ac:dyDescent="0.25">
      <c r="A960" s="410">
        <v>220</v>
      </c>
      <c r="B960" s="411">
        <v>0.71073337250563184</v>
      </c>
      <c r="C960" s="396"/>
    </row>
    <row r="961" spans="1:3" hidden="1" x14ac:dyDescent="0.25">
      <c r="A961" s="410">
        <v>221</v>
      </c>
      <c r="B961" s="411">
        <v>0.71171319571112923</v>
      </c>
      <c r="C961" s="395"/>
    </row>
    <row r="962" spans="1:3" hidden="1" x14ac:dyDescent="0.25">
      <c r="A962" s="410">
        <v>222</v>
      </c>
      <c r="B962" s="411">
        <v>0.71269255198348891</v>
      </c>
      <c r="C962" s="395"/>
    </row>
    <row r="963" spans="1:3" hidden="1" x14ac:dyDescent="0.25">
      <c r="A963" s="410">
        <v>223</v>
      </c>
      <c r="B963" s="411">
        <v>0.71367143232914931</v>
      </c>
      <c r="C963" s="395"/>
    </row>
    <row r="964" spans="1:3" hidden="1" x14ac:dyDescent="0.25">
      <c r="A964" s="410">
        <v>224</v>
      </c>
      <c r="B964" s="411">
        <v>0.71464982775454933</v>
      </c>
      <c r="C964" s="395"/>
    </row>
    <row r="965" spans="1:3" hidden="1" x14ac:dyDescent="0.25">
      <c r="A965" s="410">
        <v>225</v>
      </c>
      <c r="B965" s="411">
        <v>0.7156277292661275</v>
      </c>
      <c r="C965" s="395"/>
    </row>
    <row r="966" spans="1:3" hidden="1" x14ac:dyDescent="0.25">
      <c r="A966" s="410">
        <v>226</v>
      </c>
      <c r="B966" s="411">
        <v>0.71660512787032227</v>
      </c>
      <c r="C966" s="395"/>
    </row>
    <row r="967" spans="1:3" hidden="1" x14ac:dyDescent="0.25">
      <c r="A967" s="410">
        <v>227</v>
      </c>
      <c r="B967" s="411">
        <v>0.71758201457357251</v>
      </c>
      <c r="C967" s="395"/>
    </row>
    <row r="968" spans="1:3" hidden="1" x14ac:dyDescent="0.25">
      <c r="A968" s="410">
        <v>228</v>
      </c>
      <c r="B968" s="411">
        <v>0.71855838038231679</v>
      </c>
      <c r="C968" s="395"/>
    </row>
    <row r="969" spans="1:3" hidden="1" x14ac:dyDescent="0.25">
      <c r="A969" s="410">
        <v>229</v>
      </c>
      <c r="B969" s="411">
        <v>0.71953421630299375</v>
      </c>
      <c r="C969" s="395"/>
    </row>
    <row r="970" spans="1:3" x14ac:dyDescent="0.25">
      <c r="A970" s="410">
        <v>230</v>
      </c>
      <c r="B970" s="411">
        <v>0.72050951334204194</v>
      </c>
      <c r="C970" s="396"/>
    </row>
    <row r="971" spans="1:3" hidden="1" x14ac:dyDescent="0.25">
      <c r="A971" s="410">
        <v>231</v>
      </c>
      <c r="B971" s="411">
        <v>0.72148426250590014</v>
      </c>
      <c r="C971" s="395"/>
    </row>
    <row r="972" spans="1:3" hidden="1" x14ac:dyDescent="0.25">
      <c r="A972" s="410">
        <v>232</v>
      </c>
      <c r="B972" s="411">
        <v>0.72245845480100679</v>
      </c>
      <c r="C972" s="395"/>
    </row>
    <row r="973" spans="1:3" hidden="1" x14ac:dyDescent="0.25">
      <c r="A973" s="410">
        <v>233</v>
      </c>
      <c r="B973" s="411">
        <v>0.72343208123380065</v>
      </c>
      <c r="C973" s="395"/>
    </row>
    <row r="974" spans="1:3" hidden="1" x14ac:dyDescent="0.25">
      <c r="A974" s="410">
        <v>234</v>
      </c>
      <c r="B974" s="411">
        <v>0.72440513281072039</v>
      </c>
      <c r="C974" s="395"/>
    </row>
    <row r="975" spans="1:3" hidden="1" x14ac:dyDescent="0.25">
      <c r="A975" s="410">
        <v>235</v>
      </c>
      <c r="B975" s="411">
        <v>0.72537760053820466</v>
      </c>
      <c r="C975" s="395"/>
    </row>
    <row r="976" spans="1:3" hidden="1" x14ac:dyDescent="0.25">
      <c r="A976" s="410">
        <v>236</v>
      </c>
      <c r="B976" s="411">
        <v>0.7263494754226919</v>
      </c>
      <c r="C976" s="395"/>
    </row>
    <row r="977" spans="1:3" hidden="1" x14ac:dyDescent="0.25">
      <c r="A977" s="410">
        <v>237</v>
      </c>
      <c r="B977" s="411">
        <v>0.72732074847062089</v>
      </c>
      <c r="C977" s="395"/>
    </row>
    <row r="978" spans="1:3" hidden="1" x14ac:dyDescent="0.25">
      <c r="A978" s="410">
        <v>238</v>
      </c>
      <c r="B978" s="411">
        <v>0.72829141068843029</v>
      </c>
      <c r="C978" s="395"/>
    </row>
    <row r="979" spans="1:3" hidden="1" x14ac:dyDescent="0.25">
      <c r="A979" s="410">
        <v>239</v>
      </c>
      <c r="B979" s="411">
        <v>0.72926145308255874</v>
      </c>
      <c r="C979" s="395"/>
    </row>
    <row r="980" spans="1:3" x14ac:dyDescent="0.25">
      <c r="A980" s="410">
        <v>240</v>
      </c>
      <c r="B980" s="411">
        <v>0.7302308666594447</v>
      </c>
      <c r="C980" s="396"/>
    </row>
    <row r="981" spans="1:3" hidden="1" x14ac:dyDescent="0.25">
      <c r="A981" s="410">
        <v>241</v>
      </c>
      <c r="B981" s="411">
        <v>0.73119964242552693</v>
      </c>
      <c r="C981" s="395"/>
    </row>
    <row r="982" spans="1:3" hidden="1" x14ac:dyDescent="0.25">
      <c r="A982" s="410">
        <v>242</v>
      </c>
      <c r="B982" s="411">
        <v>0.73216777138724409</v>
      </c>
      <c r="C982" s="395"/>
    </row>
    <row r="983" spans="1:3" hidden="1" x14ac:dyDescent="0.25">
      <c r="A983" s="410">
        <v>243</v>
      </c>
      <c r="B983" s="411">
        <v>0.73313524455103485</v>
      </c>
      <c r="C983" s="395"/>
    </row>
    <row r="984" spans="1:3" hidden="1" x14ac:dyDescent="0.25">
      <c r="A984" s="410">
        <v>244</v>
      </c>
      <c r="B984" s="411">
        <v>0.73410205292333774</v>
      </c>
      <c r="C984" s="395"/>
    </row>
    <row r="985" spans="1:3" hidden="1" x14ac:dyDescent="0.25">
      <c r="A985" s="410">
        <v>245</v>
      </c>
      <c r="B985" s="411">
        <v>0.73506818751059155</v>
      </c>
      <c r="C985" s="395"/>
    </row>
    <row r="986" spans="1:3" hidden="1" x14ac:dyDescent="0.25">
      <c r="A986" s="410">
        <v>246</v>
      </c>
      <c r="B986" s="411">
        <v>0.7360336393192346</v>
      </c>
      <c r="C986" s="395"/>
    </row>
    <row r="987" spans="1:3" hidden="1" x14ac:dyDescent="0.25">
      <c r="A987" s="410">
        <v>247</v>
      </c>
      <c r="B987" s="411">
        <v>0.73699839935570588</v>
      </c>
      <c r="C987" s="395"/>
    </row>
    <row r="988" spans="1:3" hidden="1" x14ac:dyDescent="0.25">
      <c r="A988" s="410">
        <v>248</v>
      </c>
      <c r="B988" s="411">
        <v>0.73796245862644372</v>
      </c>
      <c r="C988" s="395"/>
    </row>
    <row r="989" spans="1:3" hidden="1" x14ac:dyDescent="0.25">
      <c r="A989" s="410">
        <v>249</v>
      </c>
      <c r="B989" s="411">
        <v>0.73892580813788711</v>
      </c>
      <c r="C989" s="395"/>
    </row>
    <row r="990" spans="1:3" x14ac:dyDescent="0.25">
      <c r="A990" s="410">
        <v>250</v>
      </c>
      <c r="B990" s="411">
        <v>0.73988843889647427</v>
      </c>
      <c r="C990" s="396"/>
    </row>
    <row r="991" spans="1:3" hidden="1" x14ac:dyDescent="0.25">
      <c r="A991" s="410">
        <v>251</v>
      </c>
      <c r="B991" s="411">
        <v>0.74085034190864418</v>
      </c>
      <c r="C991" s="395"/>
    </row>
    <row r="992" spans="1:3" hidden="1" x14ac:dyDescent="0.25">
      <c r="A992" s="410">
        <v>252</v>
      </c>
      <c r="B992" s="411">
        <v>0.7418115081808353</v>
      </c>
      <c r="C992" s="395"/>
    </row>
    <row r="993" spans="1:3" hidden="1" x14ac:dyDescent="0.25">
      <c r="A993" s="410">
        <v>253</v>
      </c>
      <c r="B993" s="411">
        <v>0.74277192871948627</v>
      </c>
      <c r="C993" s="395"/>
    </row>
    <row r="994" spans="1:3" hidden="1" x14ac:dyDescent="0.25">
      <c r="A994" s="410">
        <v>254</v>
      </c>
      <c r="B994" s="411">
        <v>0.74373159453103577</v>
      </c>
      <c r="C994" s="395"/>
    </row>
    <row r="995" spans="1:3" hidden="1" x14ac:dyDescent="0.25">
      <c r="A995" s="410">
        <v>255</v>
      </c>
      <c r="B995" s="411">
        <v>0.74469049662192233</v>
      </c>
      <c r="C995" s="395"/>
    </row>
    <row r="996" spans="1:3" hidden="1" x14ac:dyDescent="0.25">
      <c r="A996" s="410">
        <v>256</v>
      </c>
      <c r="B996" s="411">
        <v>0.74564862599858484</v>
      </c>
      <c r="C996" s="395"/>
    </row>
    <row r="997" spans="1:3" hidden="1" x14ac:dyDescent="0.25">
      <c r="A997" s="410">
        <v>257</v>
      </c>
      <c r="B997" s="411">
        <v>0.74660597366746173</v>
      </c>
      <c r="C997" s="395"/>
    </row>
    <row r="998" spans="1:3" hidden="1" x14ac:dyDescent="0.25">
      <c r="A998" s="410">
        <v>258</v>
      </c>
      <c r="B998" s="411">
        <v>0.74756253063499156</v>
      </c>
      <c r="C998" s="395"/>
    </row>
    <row r="999" spans="1:3" hidden="1" x14ac:dyDescent="0.25">
      <c r="A999" s="410">
        <v>259</v>
      </c>
      <c r="B999" s="411">
        <v>0.7485182879076131</v>
      </c>
      <c r="C999" s="395"/>
    </row>
    <row r="1000" spans="1:3" x14ac:dyDescent="0.25">
      <c r="A1000" s="410">
        <v>260</v>
      </c>
      <c r="B1000" s="411">
        <v>0.749473236491765</v>
      </c>
      <c r="C1000" s="396"/>
    </row>
    <row r="1001" spans="1:3" hidden="1" x14ac:dyDescent="0.25">
      <c r="A1001" s="410">
        <v>261</v>
      </c>
      <c r="B1001" s="411">
        <v>0.75042736739388594</v>
      </c>
      <c r="C1001" s="395"/>
    </row>
    <row r="1002" spans="1:3" hidden="1" x14ac:dyDescent="0.25">
      <c r="A1002" s="410">
        <v>262</v>
      </c>
      <c r="B1002" s="411">
        <v>0.75138067162041433</v>
      </c>
      <c r="C1002" s="395"/>
    </row>
    <row r="1003" spans="1:3" hidden="1" x14ac:dyDescent="0.25">
      <c r="A1003" s="410">
        <v>263</v>
      </c>
      <c r="B1003" s="411">
        <v>0.75233314017778907</v>
      </c>
      <c r="C1003" s="395"/>
    </row>
    <row r="1004" spans="1:3" hidden="1" x14ac:dyDescent="0.25">
      <c r="A1004" s="410">
        <v>264</v>
      </c>
      <c r="B1004" s="411">
        <v>0.75328476407244849</v>
      </c>
      <c r="C1004" s="395"/>
    </row>
    <row r="1005" spans="1:3" hidden="1" x14ac:dyDescent="0.25">
      <c r="A1005" s="410">
        <v>265</v>
      </c>
      <c r="B1005" s="411">
        <v>0.75423553431083157</v>
      </c>
      <c r="C1005" s="395"/>
    </row>
    <row r="1006" spans="1:3" hidden="1" x14ac:dyDescent="0.25">
      <c r="A1006" s="410">
        <v>266</v>
      </c>
      <c r="B1006" s="411">
        <v>0.75518544189937664</v>
      </c>
      <c r="C1006" s="395"/>
    </row>
    <row r="1007" spans="1:3" hidden="1" x14ac:dyDescent="0.25">
      <c r="A1007" s="410">
        <v>267</v>
      </c>
      <c r="B1007" s="411">
        <v>0.75613447784452248</v>
      </c>
      <c r="C1007" s="395"/>
    </row>
    <row r="1008" spans="1:3" hidden="1" x14ac:dyDescent="0.25">
      <c r="A1008" s="410">
        <v>268</v>
      </c>
      <c r="B1008" s="411">
        <v>0.75708263315270785</v>
      </c>
      <c r="C1008" s="395"/>
    </row>
    <row r="1009" spans="1:3" hidden="1" x14ac:dyDescent="0.25">
      <c r="A1009" s="410">
        <v>269</v>
      </c>
      <c r="B1009" s="411">
        <v>0.7580298988303712</v>
      </c>
      <c r="C1009" s="395"/>
    </row>
    <row r="1010" spans="1:3" x14ac:dyDescent="0.25">
      <c r="A1010" s="410">
        <v>270</v>
      </c>
      <c r="B1010" s="411">
        <v>0.75897626588395117</v>
      </c>
      <c r="C1010" s="396"/>
    </row>
    <row r="1011" spans="1:3" hidden="1" x14ac:dyDescent="0.25">
      <c r="A1011" s="410">
        <v>271</v>
      </c>
      <c r="B1011" s="411">
        <v>0.75992172531988644</v>
      </c>
      <c r="C1011" s="395"/>
    </row>
    <row r="1012" spans="1:3" hidden="1" x14ac:dyDescent="0.25">
      <c r="A1012" s="410">
        <v>272</v>
      </c>
      <c r="B1012" s="411">
        <v>0.76086626814461567</v>
      </c>
      <c r="C1012" s="395"/>
    </row>
    <row r="1013" spans="1:3" hidden="1" x14ac:dyDescent="0.25">
      <c r="A1013" s="410">
        <v>273</v>
      </c>
      <c r="B1013" s="411">
        <v>0.76180988536457739</v>
      </c>
      <c r="C1013" s="395"/>
    </row>
    <row r="1014" spans="1:3" hidden="1" x14ac:dyDescent="0.25">
      <c r="A1014" s="410">
        <v>274</v>
      </c>
      <c r="B1014" s="411">
        <v>0.76275256798621038</v>
      </c>
      <c r="C1014" s="395"/>
    </row>
    <row r="1015" spans="1:3" hidden="1" x14ac:dyDescent="0.25">
      <c r="A1015" s="410">
        <v>275</v>
      </c>
      <c r="B1015" s="411">
        <v>0.7636943070159532</v>
      </c>
      <c r="C1015" s="395"/>
    </row>
    <row r="1016" spans="1:3" hidden="1" x14ac:dyDescent="0.25">
      <c r="A1016" s="410">
        <v>276</v>
      </c>
      <c r="B1016" s="411">
        <v>0.76463509346024439</v>
      </c>
      <c r="C1016" s="395"/>
    </row>
    <row r="1017" spans="1:3" hidden="1" x14ac:dyDescent="0.25">
      <c r="A1017" s="410">
        <v>277</v>
      </c>
      <c r="B1017" s="411">
        <v>0.76557491832552282</v>
      </c>
      <c r="C1017" s="395"/>
    </row>
    <row r="1018" spans="1:3" hidden="1" x14ac:dyDescent="0.25">
      <c r="A1018" s="410">
        <v>278</v>
      </c>
      <c r="B1018" s="411">
        <v>0.76651377261822695</v>
      </c>
      <c r="C1018" s="395"/>
    </row>
    <row r="1019" spans="1:3" hidden="1" x14ac:dyDescent="0.25">
      <c r="A1019" s="410">
        <v>279</v>
      </c>
      <c r="B1019" s="411">
        <v>0.76745164734479543</v>
      </c>
      <c r="C1019" s="395"/>
    </row>
    <row r="1020" spans="1:3" x14ac:dyDescent="0.25">
      <c r="A1020" s="410">
        <v>280</v>
      </c>
      <c r="B1020" s="411">
        <v>0.76838853351166692</v>
      </c>
      <c r="C1020" s="396"/>
    </row>
    <row r="1021" spans="1:3" hidden="1" x14ac:dyDescent="0.25">
      <c r="A1021" s="410">
        <v>281</v>
      </c>
      <c r="B1021" s="411">
        <v>0.76932442212528007</v>
      </c>
      <c r="C1021" s="395"/>
    </row>
    <row r="1022" spans="1:3" hidden="1" x14ac:dyDescent="0.25">
      <c r="A1022" s="410">
        <v>282</v>
      </c>
      <c r="B1022" s="411">
        <v>0.77025930419207345</v>
      </c>
      <c r="C1022" s="395"/>
    </row>
    <row r="1023" spans="1:3" hidden="1" x14ac:dyDescent="0.25">
      <c r="A1023" s="410">
        <v>283</v>
      </c>
      <c r="B1023" s="411">
        <v>0.77119317071848581</v>
      </c>
      <c r="C1023" s="395"/>
    </row>
    <row r="1024" spans="1:3" hidden="1" x14ac:dyDescent="0.25">
      <c r="A1024" s="410">
        <v>284</v>
      </c>
      <c r="B1024" s="411">
        <v>0.7721260127109556</v>
      </c>
      <c r="C1024" s="395"/>
    </row>
    <row r="1025" spans="1:3" hidden="1" x14ac:dyDescent="0.25">
      <c r="A1025" s="410">
        <v>285</v>
      </c>
      <c r="B1025" s="411">
        <v>0.77305782117592159</v>
      </c>
      <c r="C1025" s="395"/>
    </row>
    <row r="1026" spans="1:3" hidden="1" x14ac:dyDescent="0.25">
      <c r="A1026" s="410">
        <v>286</v>
      </c>
      <c r="B1026" s="411">
        <v>0.77398858711982244</v>
      </c>
      <c r="C1026" s="395"/>
    </row>
    <row r="1027" spans="1:3" hidden="1" x14ac:dyDescent="0.25">
      <c r="A1027" s="410">
        <v>287</v>
      </c>
      <c r="B1027" s="411">
        <v>0.7749183015490968</v>
      </c>
      <c r="C1027" s="395"/>
    </row>
    <row r="1028" spans="1:3" hidden="1" x14ac:dyDescent="0.25">
      <c r="A1028" s="410">
        <v>288</v>
      </c>
      <c r="B1028" s="411">
        <v>0.77584695547018312</v>
      </c>
      <c r="C1028" s="395"/>
    </row>
    <row r="1029" spans="1:3" hidden="1" x14ac:dyDescent="0.25">
      <c r="A1029" s="410">
        <v>289</v>
      </c>
      <c r="B1029" s="411">
        <v>0.77677453988952017</v>
      </c>
      <c r="C1029" s="395"/>
    </row>
    <row r="1030" spans="1:3" x14ac:dyDescent="0.25">
      <c r="A1030" s="410">
        <v>290</v>
      </c>
      <c r="B1030" s="411">
        <v>0.7777010458135466</v>
      </c>
      <c r="C1030" s="396"/>
    </row>
    <row r="1031" spans="1:3" hidden="1" x14ac:dyDescent="0.25">
      <c r="A1031" s="410">
        <v>291</v>
      </c>
      <c r="B1031" s="411">
        <v>0.77862646424870108</v>
      </c>
      <c r="C1031" s="395"/>
    </row>
    <row r="1032" spans="1:3" hidden="1" x14ac:dyDescent="0.25">
      <c r="A1032" s="410">
        <v>292</v>
      </c>
      <c r="B1032" s="411">
        <v>0.77955078620142204</v>
      </c>
      <c r="C1032" s="395"/>
    </row>
    <row r="1033" spans="1:3" hidden="1" x14ac:dyDescent="0.25">
      <c r="A1033" s="410">
        <v>293</v>
      </c>
      <c r="B1033" s="411">
        <v>0.78047400267814826</v>
      </c>
      <c r="C1033" s="395"/>
    </row>
    <row r="1034" spans="1:3" hidden="1" x14ac:dyDescent="0.25">
      <c r="A1034" s="410">
        <v>294</v>
      </c>
      <c r="B1034" s="411">
        <v>0.78139610468531839</v>
      </c>
      <c r="C1034" s="395"/>
    </row>
    <row r="1035" spans="1:3" hidden="1" x14ac:dyDescent="0.25">
      <c r="A1035" s="410">
        <v>295</v>
      </c>
      <c r="B1035" s="411">
        <v>0.7823170832293711</v>
      </c>
      <c r="C1035" s="395"/>
    </row>
    <row r="1036" spans="1:3" hidden="1" x14ac:dyDescent="0.25">
      <c r="A1036" s="410">
        <v>296</v>
      </c>
      <c r="B1036" s="411">
        <v>0.78323692931674493</v>
      </c>
      <c r="C1036" s="395"/>
    </row>
    <row r="1037" spans="1:3" hidden="1" x14ac:dyDescent="0.25">
      <c r="A1037" s="410">
        <v>297</v>
      </c>
      <c r="B1037" s="411">
        <v>0.78415563395387844</v>
      </c>
      <c r="C1037" s="395"/>
    </row>
    <row r="1038" spans="1:3" hidden="1" x14ac:dyDescent="0.25">
      <c r="A1038" s="410">
        <v>298</v>
      </c>
      <c r="B1038" s="411">
        <v>0.78507318814721061</v>
      </c>
      <c r="C1038" s="395"/>
    </row>
    <row r="1039" spans="1:3" hidden="1" x14ac:dyDescent="0.25">
      <c r="A1039" s="410">
        <v>299</v>
      </c>
      <c r="B1039" s="411">
        <v>0.78598958290317966</v>
      </c>
      <c r="C1039" s="395"/>
    </row>
    <row r="1040" spans="1:3" x14ac:dyDescent="0.25">
      <c r="A1040" s="410">
        <v>300</v>
      </c>
      <c r="B1040" s="411">
        <v>0.78690480922822448</v>
      </c>
      <c r="C1040" s="396"/>
    </row>
    <row r="1041" spans="1:3" hidden="1" x14ac:dyDescent="0.25">
      <c r="A1041" s="410">
        <v>301</v>
      </c>
      <c r="B1041" s="411">
        <v>0.78781885812878349</v>
      </c>
      <c r="C1041" s="395"/>
    </row>
    <row r="1042" spans="1:3" hidden="1" x14ac:dyDescent="0.25">
      <c r="A1042" s="410">
        <v>302</v>
      </c>
      <c r="B1042" s="411">
        <v>0.78873172061129559</v>
      </c>
      <c r="C1042" s="395"/>
    </row>
    <row r="1043" spans="1:3" hidden="1" x14ac:dyDescent="0.25">
      <c r="A1043" s="410">
        <v>303</v>
      </c>
      <c r="B1043" s="411">
        <v>0.78964338768219922</v>
      </c>
      <c r="C1043" s="395"/>
    </row>
    <row r="1044" spans="1:3" hidden="1" x14ac:dyDescent="0.25">
      <c r="A1044" s="410">
        <v>304</v>
      </c>
      <c r="B1044" s="411">
        <v>0.79055385034793302</v>
      </c>
      <c r="C1044" s="395"/>
    </row>
    <row r="1045" spans="1:3" hidden="1" x14ac:dyDescent="0.25">
      <c r="A1045" s="410">
        <v>305</v>
      </c>
      <c r="B1045" s="411">
        <v>0.79146309961493588</v>
      </c>
      <c r="C1045" s="395"/>
    </row>
    <row r="1046" spans="1:3" hidden="1" x14ac:dyDescent="0.25">
      <c r="A1046" s="410">
        <v>306</v>
      </c>
      <c r="B1046" s="411">
        <v>0.79237112648964603</v>
      </c>
      <c r="C1046" s="395"/>
    </row>
    <row r="1047" spans="1:3" hidden="1" x14ac:dyDescent="0.25">
      <c r="A1047" s="410">
        <v>307</v>
      </c>
      <c r="B1047" s="411">
        <v>0.79327792197850244</v>
      </c>
      <c r="C1047" s="395"/>
    </row>
    <row r="1048" spans="1:3" hidden="1" x14ac:dyDescent="0.25">
      <c r="A1048" s="410">
        <v>308</v>
      </c>
      <c r="B1048" s="411">
        <v>0.79418347708794357</v>
      </c>
      <c r="C1048" s="395"/>
    </row>
    <row r="1049" spans="1:3" hidden="1" x14ac:dyDescent="0.25">
      <c r="A1049" s="410">
        <v>309</v>
      </c>
      <c r="B1049" s="411">
        <v>0.79508778282440806</v>
      </c>
      <c r="C1049" s="395"/>
    </row>
    <row r="1050" spans="1:3" x14ac:dyDescent="0.25">
      <c r="A1050" s="410">
        <v>310</v>
      </c>
      <c r="B1050" s="411">
        <v>0.79599083019433459</v>
      </c>
      <c r="C1050" s="396"/>
    </row>
    <row r="1051" spans="1:3" hidden="1" x14ac:dyDescent="0.25">
      <c r="A1051" s="410">
        <v>311</v>
      </c>
      <c r="B1051" s="411">
        <v>0.7968926102041618</v>
      </c>
      <c r="C1051" s="395"/>
    </row>
    <row r="1052" spans="1:3" hidden="1" x14ac:dyDescent="0.25">
      <c r="A1052" s="410">
        <v>312</v>
      </c>
      <c r="B1052" s="411">
        <v>0.79779311386032836</v>
      </c>
      <c r="C1052" s="395"/>
    </row>
    <row r="1053" spans="1:3" hidden="1" x14ac:dyDescent="0.25">
      <c r="A1053" s="410">
        <v>313</v>
      </c>
      <c r="B1053" s="411">
        <v>0.79869233216927293</v>
      </c>
      <c r="C1053" s="395"/>
    </row>
    <row r="1054" spans="1:3" hidden="1" x14ac:dyDescent="0.25">
      <c r="A1054" s="410">
        <v>314</v>
      </c>
      <c r="B1054" s="411">
        <v>0.79959025613743395</v>
      </c>
      <c r="C1054" s="395"/>
    </row>
    <row r="1055" spans="1:3" hidden="1" x14ac:dyDescent="0.25">
      <c r="A1055" s="410">
        <v>315</v>
      </c>
      <c r="B1055" s="411">
        <v>0.80048687677125008</v>
      </c>
      <c r="C1055" s="395"/>
    </row>
    <row r="1056" spans="1:3" hidden="1" x14ac:dyDescent="0.25">
      <c r="A1056" s="410">
        <v>316</v>
      </c>
      <c r="B1056" s="411">
        <v>0.8013821850771603</v>
      </c>
      <c r="C1056" s="395"/>
    </row>
    <row r="1057" spans="1:3" hidden="1" x14ac:dyDescent="0.25">
      <c r="A1057" s="410">
        <v>317</v>
      </c>
      <c r="B1057" s="411">
        <v>0.80227617206160273</v>
      </c>
      <c r="C1057" s="395"/>
    </row>
    <row r="1058" spans="1:3" hidden="1" x14ac:dyDescent="0.25">
      <c r="A1058" s="410">
        <v>318</v>
      </c>
      <c r="B1058" s="411">
        <v>0.80316882873101636</v>
      </c>
      <c r="C1058" s="395"/>
    </row>
    <row r="1059" spans="1:3" hidden="1" x14ac:dyDescent="0.25">
      <c r="A1059" s="410">
        <v>319</v>
      </c>
      <c r="B1059" s="411">
        <v>0.80406014609183973</v>
      </c>
      <c r="C1059" s="395"/>
    </row>
    <row r="1060" spans="1:3" x14ac:dyDescent="0.25">
      <c r="A1060" s="410">
        <v>320</v>
      </c>
      <c r="B1060" s="411">
        <v>0.80495011515051162</v>
      </c>
      <c r="C1060" s="396"/>
    </row>
    <row r="1061" spans="1:3" hidden="1" x14ac:dyDescent="0.25">
      <c r="A1061" s="410">
        <v>321</v>
      </c>
      <c r="B1061" s="411">
        <v>0.80583872691347036</v>
      </c>
      <c r="C1061" s="395"/>
    </row>
    <row r="1062" spans="1:3" hidden="1" x14ac:dyDescent="0.25">
      <c r="A1062" s="410">
        <v>322</v>
      </c>
      <c r="B1062" s="411">
        <v>0.80672597238715471</v>
      </c>
      <c r="C1062" s="395"/>
    </row>
    <row r="1063" spans="1:3" hidden="1" x14ac:dyDescent="0.25">
      <c r="A1063" s="410">
        <v>323</v>
      </c>
      <c r="B1063" s="411">
        <v>0.80761184257800345</v>
      </c>
      <c r="C1063" s="395"/>
    </row>
    <row r="1064" spans="1:3" hidden="1" x14ac:dyDescent="0.25">
      <c r="A1064" s="410">
        <v>324</v>
      </c>
      <c r="B1064" s="411">
        <v>0.80849632849245512</v>
      </c>
      <c r="C1064" s="395"/>
    </row>
    <row r="1065" spans="1:3" hidden="1" x14ac:dyDescent="0.25">
      <c r="A1065" s="410">
        <v>325</v>
      </c>
      <c r="B1065" s="411">
        <v>0.80937942113694827</v>
      </c>
      <c r="C1065" s="395"/>
    </row>
    <row r="1066" spans="1:3" hidden="1" x14ac:dyDescent="0.25">
      <c r="A1066" s="410">
        <v>326</v>
      </c>
      <c r="B1066" s="411">
        <v>0.81026111151792168</v>
      </c>
      <c r="C1066" s="395"/>
    </row>
    <row r="1067" spans="1:3" hidden="1" x14ac:dyDescent="0.25">
      <c r="A1067" s="410">
        <v>327</v>
      </c>
      <c r="B1067" s="411">
        <v>0.81114139064181368</v>
      </c>
      <c r="C1067" s="395"/>
    </row>
    <row r="1068" spans="1:3" hidden="1" x14ac:dyDescent="0.25">
      <c r="A1068" s="410">
        <v>328</v>
      </c>
      <c r="B1068" s="411">
        <v>0.81202024951506335</v>
      </c>
      <c r="C1068" s="395"/>
    </row>
    <row r="1069" spans="1:3" hidden="1" x14ac:dyDescent="0.25">
      <c r="A1069" s="410">
        <v>329</v>
      </c>
      <c r="B1069" s="411">
        <v>0.81289767914410904</v>
      </c>
      <c r="C1069" s="395"/>
    </row>
    <row r="1070" spans="1:3" x14ac:dyDescent="0.25">
      <c r="A1070" s="410">
        <v>330</v>
      </c>
      <c r="B1070" s="411">
        <v>0.8137736705353894</v>
      </c>
      <c r="C1070" s="396"/>
    </row>
    <row r="1071" spans="1:3" hidden="1" x14ac:dyDescent="0.25">
      <c r="A1071" s="410">
        <v>331</v>
      </c>
      <c r="B1071" s="411">
        <v>0.81464821469534321</v>
      </c>
      <c r="C1071" s="395"/>
    </row>
    <row r="1072" spans="1:3" hidden="1" x14ac:dyDescent="0.25">
      <c r="A1072" s="410">
        <v>332</v>
      </c>
      <c r="B1072" s="411">
        <v>0.8155213026304089</v>
      </c>
      <c r="C1072" s="395"/>
    </row>
    <row r="1073" spans="1:3" hidden="1" x14ac:dyDescent="0.25">
      <c r="A1073" s="410">
        <v>333</v>
      </c>
      <c r="B1073" s="411">
        <v>0.81639292534702523</v>
      </c>
      <c r="C1073" s="395"/>
    </row>
    <row r="1074" spans="1:3" hidden="1" x14ac:dyDescent="0.25">
      <c r="A1074" s="410">
        <v>334</v>
      </c>
      <c r="B1074" s="411">
        <v>0.81726307385163088</v>
      </c>
      <c r="C1074" s="395"/>
    </row>
    <row r="1075" spans="1:3" hidden="1" x14ac:dyDescent="0.25">
      <c r="A1075" s="410">
        <v>335</v>
      </c>
      <c r="B1075" s="411">
        <v>0.81813173915066439</v>
      </c>
      <c r="C1075" s="395"/>
    </row>
    <row r="1076" spans="1:3" hidden="1" x14ac:dyDescent="0.25">
      <c r="A1076" s="410">
        <v>336</v>
      </c>
      <c r="B1076" s="411">
        <v>0.81899891225056443</v>
      </c>
      <c r="C1076" s="395"/>
    </row>
    <row r="1077" spans="1:3" hidden="1" x14ac:dyDescent="0.25">
      <c r="A1077" s="410">
        <v>337</v>
      </c>
      <c r="B1077" s="411">
        <v>0.81986458415776964</v>
      </c>
      <c r="C1077" s="395"/>
    </row>
    <row r="1078" spans="1:3" hidden="1" x14ac:dyDescent="0.25">
      <c r="A1078" s="410">
        <v>338</v>
      </c>
      <c r="B1078" s="411">
        <v>0.82072874587871858</v>
      </c>
      <c r="C1078" s="395"/>
    </row>
    <row r="1079" spans="1:3" hidden="1" x14ac:dyDescent="0.25">
      <c r="A1079" s="410">
        <v>339</v>
      </c>
      <c r="B1079" s="411">
        <v>0.82159138841985002</v>
      </c>
      <c r="C1079" s="395"/>
    </row>
    <row r="1080" spans="1:3" x14ac:dyDescent="0.25">
      <c r="A1080" s="410">
        <v>340</v>
      </c>
      <c r="B1080" s="411">
        <v>0.82245250278760251</v>
      </c>
      <c r="C1080" s="396"/>
    </row>
    <row r="1081" spans="1:3" hidden="1" x14ac:dyDescent="0.25">
      <c r="A1081" s="410">
        <v>341</v>
      </c>
      <c r="B1081" s="411">
        <v>0.8233120799884146</v>
      </c>
      <c r="C1081" s="395"/>
    </row>
    <row r="1082" spans="1:3" hidden="1" x14ac:dyDescent="0.25">
      <c r="A1082" s="410">
        <v>342</v>
      </c>
      <c r="B1082" s="411">
        <v>0.82417011102872517</v>
      </c>
      <c r="C1082" s="395"/>
    </row>
    <row r="1083" spans="1:3" hidden="1" x14ac:dyDescent="0.25">
      <c r="A1083" s="410">
        <v>343</v>
      </c>
      <c r="B1083" s="411">
        <v>0.82502658691497255</v>
      </c>
      <c r="C1083" s="395"/>
    </row>
    <row r="1084" spans="1:3" hidden="1" x14ac:dyDescent="0.25">
      <c r="A1084" s="410">
        <v>344</v>
      </c>
      <c r="B1084" s="411">
        <v>0.82588149865359561</v>
      </c>
      <c r="C1084" s="395"/>
    </row>
    <row r="1085" spans="1:3" hidden="1" x14ac:dyDescent="0.25">
      <c r="A1085" s="410">
        <v>345</v>
      </c>
      <c r="B1085" s="411">
        <v>0.82673483725103292</v>
      </c>
      <c r="C1085" s="395"/>
    </row>
    <row r="1086" spans="1:3" hidden="1" x14ac:dyDescent="0.25">
      <c r="A1086" s="410">
        <v>346</v>
      </c>
      <c r="B1086" s="411">
        <v>0.82758659371372301</v>
      </c>
      <c r="C1086" s="395"/>
    </row>
    <row r="1087" spans="1:3" hidden="1" x14ac:dyDescent="0.25">
      <c r="A1087" s="410">
        <v>347</v>
      </c>
      <c r="B1087" s="411">
        <v>0.82843675904810476</v>
      </c>
      <c r="C1087" s="395"/>
    </row>
    <row r="1088" spans="1:3" hidden="1" x14ac:dyDescent="0.25">
      <c r="A1088" s="410">
        <v>348</v>
      </c>
      <c r="B1088" s="411">
        <v>0.82928532426061641</v>
      </c>
      <c r="C1088" s="395"/>
    </row>
    <row r="1089" spans="1:3" hidden="1" x14ac:dyDescent="0.25">
      <c r="A1089" s="410">
        <v>349</v>
      </c>
      <c r="B1089" s="411">
        <v>0.83013228035769704</v>
      </c>
      <c r="C1089" s="395"/>
    </row>
    <row r="1090" spans="1:3" ht="0.2" customHeight="1" x14ac:dyDescent="0.25">
      <c r="A1090" s="410">
        <v>350</v>
      </c>
      <c r="B1090" s="411">
        <v>0.83097761834578499</v>
      </c>
      <c r="C1090" s="396"/>
    </row>
    <row r="1091" spans="1:3" ht="0.2" customHeight="1" x14ac:dyDescent="0.25">
      <c r="A1091" s="410">
        <v>351</v>
      </c>
      <c r="B1091" s="411">
        <v>0.83182132923131902</v>
      </c>
      <c r="C1091" s="395"/>
    </row>
    <row r="1092" spans="1:3" ht="0.2" customHeight="1" x14ac:dyDescent="0.25">
      <c r="A1092" s="410">
        <v>352</v>
      </c>
      <c r="B1092" s="411">
        <v>0.83266340402073757</v>
      </c>
      <c r="C1092" s="395"/>
    </row>
    <row r="1093" spans="1:3" ht="0.2" customHeight="1" x14ac:dyDescent="0.25">
      <c r="A1093" s="410">
        <v>353</v>
      </c>
      <c r="B1093" s="411">
        <v>0.83350383372047965</v>
      </c>
      <c r="C1093" s="395"/>
    </row>
    <row r="1094" spans="1:3" ht="0.2" customHeight="1" x14ac:dyDescent="0.25">
      <c r="A1094" s="410">
        <v>354</v>
      </c>
      <c r="B1094" s="411">
        <v>0.83434260933698345</v>
      </c>
      <c r="C1094" s="395"/>
    </row>
    <row r="1095" spans="1:3" ht="0.2" customHeight="1" x14ac:dyDescent="0.25">
      <c r="A1095" s="410">
        <v>355</v>
      </c>
      <c r="B1095" s="411">
        <v>0.83517972187668799</v>
      </c>
      <c r="C1095" s="395"/>
    </row>
    <row r="1096" spans="1:3" ht="0.2" customHeight="1" x14ac:dyDescent="0.25">
      <c r="A1096" s="410">
        <v>356</v>
      </c>
      <c r="B1096" s="411">
        <v>0.83601516234603168</v>
      </c>
      <c r="C1096" s="395"/>
    </row>
    <row r="1097" spans="1:3" ht="0.2" customHeight="1" x14ac:dyDescent="0.25">
      <c r="A1097" s="410">
        <v>357</v>
      </c>
      <c r="B1097" s="411">
        <v>0.8368489217514532</v>
      </c>
      <c r="C1097" s="395"/>
    </row>
    <row r="1098" spans="1:3" ht="0.2" customHeight="1" x14ac:dyDescent="0.25">
      <c r="A1098" s="410">
        <v>358</v>
      </c>
      <c r="B1098" s="411">
        <v>0.8376809910993912</v>
      </c>
      <c r="C1098" s="395"/>
    </row>
    <row r="1099" spans="1:3" ht="0.2" customHeight="1" x14ac:dyDescent="0.25">
      <c r="A1099" s="410">
        <v>359</v>
      </c>
      <c r="B1099" s="411">
        <v>0.83851136139628435</v>
      </c>
      <c r="C1099" s="395"/>
    </row>
    <row r="1100" spans="1:3" ht="0.2" customHeight="1" x14ac:dyDescent="0.25">
      <c r="A1100" s="410">
        <v>360</v>
      </c>
      <c r="B1100" s="411">
        <v>0.83934002364857119</v>
      </c>
      <c r="C1100" s="396"/>
    </row>
    <row r="1101" spans="1:3" ht="0.2" customHeight="1" x14ac:dyDescent="0.25">
      <c r="A1101" s="410">
        <v>361</v>
      </c>
      <c r="B1101" s="411">
        <v>0.84016696886269049</v>
      </c>
      <c r="C1101" s="395"/>
    </row>
    <row r="1102" spans="1:3" ht="0.2" customHeight="1" x14ac:dyDescent="0.25">
      <c r="A1102" s="410">
        <v>362</v>
      </c>
      <c r="B1102" s="411">
        <v>0.84099218804508069</v>
      </c>
      <c r="C1102" s="395"/>
    </row>
    <row r="1103" spans="1:3" ht="0.2" customHeight="1" x14ac:dyDescent="0.25">
      <c r="A1103" s="410">
        <v>363</v>
      </c>
      <c r="B1103" s="411">
        <v>0.84181567220218056</v>
      </c>
      <c r="C1103" s="395"/>
    </row>
    <row r="1104" spans="1:3" ht="0.2" customHeight="1" x14ac:dyDescent="0.25">
      <c r="A1104" s="410">
        <v>364</v>
      </c>
      <c r="B1104" s="411">
        <v>0.84263741234042877</v>
      </c>
      <c r="C1104" s="395"/>
    </row>
    <row r="1105" spans="1:3" ht="0.2" customHeight="1" x14ac:dyDescent="0.25">
      <c r="A1105" s="410">
        <v>365</v>
      </c>
      <c r="B1105" s="411">
        <v>0.84345739946626397</v>
      </c>
      <c r="C1105" s="395"/>
    </row>
    <row r="1106" spans="1:3" ht="0.2" customHeight="1" x14ac:dyDescent="0.25">
      <c r="A1106" s="410">
        <v>366</v>
      </c>
      <c r="B1106" s="411">
        <v>0.8442756245861246</v>
      </c>
      <c r="C1106" s="395"/>
    </row>
    <row r="1107" spans="1:3" ht="0.2" customHeight="1" x14ac:dyDescent="0.25">
      <c r="A1107" s="410">
        <v>367</v>
      </c>
      <c r="B1107" s="411">
        <v>0.84509207870644942</v>
      </c>
      <c r="C1107" s="395"/>
    </row>
    <row r="1108" spans="1:3" ht="0.2" customHeight="1" x14ac:dyDescent="0.25">
      <c r="A1108" s="410">
        <v>368</v>
      </c>
      <c r="B1108" s="411">
        <v>0.845906752833677</v>
      </c>
      <c r="C1108" s="395"/>
    </row>
    <row r="1109" spans="1:3" ht="0.2" customHeight="1" x14ac:dyDescent="0.25">
      <c r="A1109" s="410">
        <v>369</v>
      </c>
      <c r="B1109" s="411">
        <v>0.8467196379742461</v>
      </c>
      <c r="C1109" s="395"/>
    </row>
    <row r="1110" spans="1:3" ht="0.2" customHeight="1" x14ac:dyDescent="0.25">
      <c r="A1110" s="410">
        <v>370</v>
      </c>
      <c r="B1110" s="411">
        <v>0.84753072513459538</v>
      </c>
      <c r="C1110" s="396"/>
    </row>
    <row r="1111" spans="1:3" ht="0.2" customHeight="1" x14ac:dyDescent="0.25">
      <c r="A1111" s="410">
        <v>371</v>
      </c>
      <c r="B1111" s="411">
        <v>0.84834000532116327</v>
      </c>
      <c r="C1111" s="395"/>
    </row>
    <row r="1112" spans="1:3" ht="0.2" customHeight="1" x14ac:dyDescent="0.25">
      <c r="A1112" s="410">
        <v>372</v>
      </c>
      <c r="B1112" s="411">
        <v>0.84914746954038856</v>
      </c>
      <c r="C1112" s="395"/>
    </row>
    <row r="1113" spans="1:3" ht="0.2" customHeight="1" x14ac:dyDescent="0.25">
      <c r="A1113" s="410">
        <v>373</v>
      </c>
      <c r="B1113" s="411">
        <v>0.84995310879870989</v>
      </c>
      <c r="C1113" s="395"/>
    </row>
    <row r="1114" spans="1:3" ht="0.2" customHeight="1" x14ac:dyDescent="0.25">
      <c r="A1114" s="410">
        <v>374</v>
      </c>
      <c r="B1114" s="411">
        <v>0.85075691410256571</v>
      </c>
      <c r="C1114" s="395"/>
    </row>
    <row r="1115" spans="1:3" ht="0.2" customHeight="1" x14ac:dyDescent="0.25">
      <c r="A1115" s="410">
        <v>375</v>
      </c>
      <c r="B1115" s="411">
        <v>0.8515588764583949</v>
      </c>
      <c r="C1115" s="395"/>
    </row>
    <row r="1116" spans="1:3" ht="0.2" customHeight="1" x14ac:dyDescent="0.25">
      <c r="A1116" s="410">
        <v>376</v>
      </c>
      <c r="B1116" s="411">
        <v>0.852358986872636</v>
      </c>
      <c r="C1116" s="395"/>
    </row>
    <row r="1117" spans="1:3" ht="0.2" customHeight="1" x14ac:dyDescent="0.25">
      <c r="A1117" s="410">
        <v>377</v>
      </c>
      <c r="B1117" s="411">
        <v>0.85315723635172747</v>
      </c>
      <c r="C1117" s="395"/>
    </row>
    <row r="1118" spans="1:3" ht="0.2" customHeight="1" x14ac:dyDescent="0.25">
      <c r="A1118" s="410">
        <v>378</v>
      </c>
      <c r="B1118" s="411">
        <v>0.85395361590210828</v>
      </c>
      <c r="C1118" s="395"/>
    </row>
    <row r="1119" spans="1:3" ht="0.2" customHeight="1" x14ac:dyDescent="0.25">
      <c r="A1119" s="410">
        <v>379</v>
      </c>
      <c r="B1119" s="411">
        <v>0.85474811653021687</v>
      </c>
      <c r="C1119" s="395"/>
    </row>
    <row r="1120" spans="1:3" ht="0.2" customHeight="1" x14ac:dyDescent="0.25">
      <c r="A1120" s="410">
        <v>380</v>
      </c>
      <c r="B1120" s="411">
        <v>0.8555407292424918</v>
      </c>
      <c r="C1120" s="396"/>
    </row>
    <row r="1121" spans="1:3" ht="0.2" customHeight="1" x14ac:dyDescent="0.25">
      <c r="A1121" s="410">
        <v>381</v>
      </c>
      <c r="B1121" s="411">
        <v>0.85633144504537184</v>
      </c>
      <c r="C1121" s="395"/>
    </row>
    <row r="1122" spans="1:3" ht="0.2" customHeight="1" x14ac:dyDescent="0.25">
      <c r="A1122" s="410">
        <v>382</v>
      </c>
      <c r="B1122" s="411">
        <v>0.85712025494529553</v>
      </c>
      <c r="C1122" s="395"/>
    </row>
    <row r="1123" spans="1:3" ht="0.2" customHeight="1" x14ac:dyDescent="0.25">
      <c r="A1123" s="410">
        <v>383</v>
      </c>
      <c r="B1123" s="411">
        <v>0.85790714994870165</v>
      </c>
      <c r="C1123" s="395"/>
    </row>
    <row r="1124" spans="1:3" ht="0.2" customHeight="1" x14ac:dyDescent="0.25">
      <c r="A1124" s="410">
        <v>384</v>
      </c>
      <c r="B1124" s="411">
        <v>0.85869212106202863</v>
      </c>
      <c r="C1124" s="395"/>
    </row>
    <row r="1125" spans="1:3" ht="0.2" customHeight="1" x14ac:dyDescent="0.25">
      <c r="A1125" s="410">
        <v>385</v>
      </c>
      <c r="B1125" s="411">
        <v>0.85947515929171525</v>
      </c>
      <c r="C1125" s="395"/>
    </row>
    <row r="1126" spans="1:3" ht="0.2" customHeight="1" x14ac:dyDescent="0.25">
      <c r="A1126" s="410">
        <v>386</v>
      </c>
      <c r="B1126" s="411">
        <v>0.86025625564420016</v>
      </c>
      <c r="C1126" s="395"/>
    </row>
    <row r="1127" spans="1:3" ht="0.2" customHeight="1" x14ac:dyDescent="0.25">
      <c r="A1127" s="410">
        <v>387</v>
      </c>
      <c r="B1127" s="411">
        <v>0.86103540112592181</v>
      </c>
      <c r="C1127" s="395"/>
    </row>
    <row r="1128" spans="1:3" ht="0.2" customHeight="1" x14ac:dyDescent="0.25">
      <c r="A1128" s="410">
        <v>388</v>
      </c>
      <c r="B1128" s="411">
        <v>0.86181258674331906</v>
      </c>
      <c r="C1128" s="395"/>
    </row>
    <row r="1129" spans="1:3" ht="0.2" customHeight="1" x14ac:dyDescent="0.25">
      <c r="A1129" s="410">
        <v>389</v>
      </c>
      <c r="B1129" s="411">
        <v>0.86258780350283049</v>
      </c>
      <c r="C1129" s="395"/>
    </row>
    <row r="1130" spans="1:3" ht="0.2" customHeight="1" x14ac:dyDescent="0.25">
      <c r="A1130" s="410">
        <v>390</v>
      </c>
      <c r="B1130" s="411">
        <v>0.86336104241089462</v>
      </c>
      <c r="C1130" s="396"/>
    </row>
    <row r="1131" spans="1:3" ht="0.2" customHeight="1" x14ac:dyDescent="0.25">
      <c r="A1131" s="410">
        <v>391</v>
      </c>
      <c r="B1131" s="411">
        <v>0.86413229447395024</v>
      </c>
      <c r="C1131" s="395"/>
    </row>
    <row r="1132" spans="1:3" ht="0.2" customHeight="1" x14ac:dyDescent="0.25">
      <c r="A1132" s="410">
        <v>392</v>
      </c>
      <c r="B1132" s="411">
        <v>0.86490155069843588</v>
      </c>
      <c r="C1132" s="395"/>
    </row>
    <row r="1133" spans="1:3" ht="0.2" customHeight="1" x14ac:dyDescent="0.25">
      <c r="A1133" s="410">
        <v>393</v>
      </c>
      <c r="B1133" s="411">
        <v>0.86566880209079011</v>
      </c>
      <c r="C1133" s="395"/>
    </row>
    <row r="1134" spans="1:3" ht="0.2" customHeight="1" x14ac:dyDescent="0.25">
      <c r="A1134" s="410">
        <v>394</v>
      </c>
      <c r="B1134" s="411">
        <v>0.86643403965745169</v>
      </c>
      <c r="C1134" s="395"/>
    </row>
    <row r="1135" spans="1:3" ht="0.2" customHeight="1" x14ac:dyDescent="0.25">
      <c r="A1135" s="410">
        <v>395</v>
      </c>
      <c r="B1135" s="411">
        <v>0.86719725440485917</v>
      </c>
      <c r="C1135" s="395"/>
    </row>
    <row r="1136" spans="1:3" ht="0.2" customHeight="1" x14ac:dyDescent="0.25">
      <c r="A1136" s="410">
        <v>396</v>
      </c>
      <c r="B1136" s="411">
        <v>0.86795843733945133</v>
      </c>
      <c r="C1136" s="395"/>
    </row>
    <row r="1137" spans="1:3" ht="0.2" customHeight="1" x14ac:dyDescent="0.25">
      <c r="A1137" s="410">
        <v>397</v>
      </c>
      <c r="B1137" s="411">
        <v>0.8687175794676667</v>
      </c>
      <c r="C1137" s="395"/>
    </row>
    <row r="1138" spans="1:3" ht="0.2" customHeight="1" x14ac:dyDescent="0.25">
      <c r="A1138" s="410">
        <v>398</v>
      </c>
      <c r="B1138" s="411">
        <v>0.86947467179594384</v>
      </c>
      <c r="C1138" s="395"/>
    </row>
    <row r="1139" spans="1:3" ht="0.2" customHeight="1" x14ac:dyDescent="0.25">
      <c r="A1139" s="410">
        <v>399</v>
      </c>
      <c r="B1139" s="411">
        <v>0.87022970533072153</v>
      </c>
      <c r="C1139" s="395"/>
    </row>
    <row r="1140" spans="1:3" ht="0.2" customHeight="1" x14ac:dyDescent="0.25">
      <c r="A1140" s="410">
        <v>400</v>
      </c>
      <c r="B1140" s="411">
        <v>0.8709826710784383</v>
      </c>
      <c r="C1140" s="396"/>
    </row>
    <row r="1141" spans="1:3" ht="0.2" customHeight="1" x14ac:dyDescent="0.25">
      <c r="A1141" s="410">
        <v>401</v>
      </c>
      <c r="B1141" s="411">
        <v>0.87173356004553282</v>
      </c>
      <c r="C1141" s="395"/>
    </row>
    <row r="1142" spans="1:3" ht="0.2" customHeight="1" x14ac:dyDescent="0.25">
      <c r="A1142" s="410">
        <v>402</v>
      </c>
      <c r="B1142" s="411">
        <v>0.87248236323844375</v>
      </c>
      <c r="C1142" s="395"/>
    </row>
    <row r="1143" spans="1:3" ht="0.2" customHeight="1" x14ac:dyDescent="0.25">
      <c r="A1143" s="410">
        <v>403</v>
      </c>
      <c r="B1143" s="411">
        <v>0.87322907166360964</v>
      </c>
      <c r="C1143" s="395"/>
    </row>
    <row r="1144" spans="1:3" ht="0.2" customHeight="1" x14ac:dyDescent="0.25">
      <c r="A1144" s="410">
        <v>404</v>
      </c>
      <c r="B1144" s="411">
        <v>0.87397367632746925</v>
      </c>
      <c r="C1144" s="395"/>
    </row>
    <row r="1145" spans="1:3" ht="0.2" customHeight="1" x14ac:dyDescent="0.25">
      <c r="A1145" s="410">
        <v>405</v>
      </c>
      <c r="B1145" s="411">
        <v>0.87471616823646114</v>
      </c>
      <c r="C1145" s="395"/>
    </row>
    <row r="1146" spans="1:3" ht="0.2" customHeight="1" x14ac:dyDescent="0.25">
      <c r="A1146" s="410">
        <v>406</v>
      </c>
      <c r="B1146" s="411">
        <v>0.87545653839702386</v>
      </c>
      <c r="C1146" s="395"/>
    </row>
    <row r="1147" spans="1:3" ht="0.2" customHeight="1" x14ac:dyDescent="0.25">
      <c r="A1147" s="410">
        <v>407</v>
      </c>
      <c r="B1147" s="411">
        <v>0.87619477781559629</v>
      </c>
      <c r="C1147" s="395"/>
    </row>
    <row r="1148" spans="1:3" ht="0.2" customHeight="1" x14ac:dyDescent="0.25">
      <c r="A1148" s="410">
        <v>408</v>
      </c>
      <c r="B1148" s="411">
        <v>0.87693087749861687</v>
      </c>
      <c r="C1148" s="395"/>
    </row>
    <row r="1149" spans="1:3" ht="0.2" customHeight="1" x14ac:dyDescent="0.25">
      <c r="A1149" s="410">
        <v>409</v>
      </c>
      <c r="B1149" s="411">
        <v>0.87766482845252414</v>
      </c>
      <c r="C1149" s="395"/>
    </row>
    <row r="1150" spans="1:3" ht="0.2" customHeight="1" x14ac:dyDescent="0.25">
      <c r="A1150" s="410">
        <v>410</v>
      </c>
      <c r="B1150" s="411">
        <v>0.87839662168375687</v>
      </c>
      <c r="C1150" s="396"/>
    </row>
    <row r="1151" spans="1:3" ht="0.2" customHeight="1" x14ac:dyDescent="0.25">
      <c r="A1151" s="410">
        <v>411</v>
      </c>
      <c r="B1151" s="411">
        <v>0.87912624819875385</v>
      </c>
      <c r="C1151" s="395"/>
    </row>
    <row r="1152" spans="1:3" ht="0.2" customHeight="1" x14ac:dyDescent="0.25">
      <c r="A1152" s="410">
        <v>412</v>
      </c>
      <c r="B1152" s="411">
        <v>0.87985369900395349</v>
      </c>
      <c r="C1152" s="395"/>
    </row>
    <row r="1153" spans="1:3" ht="0.2" customHeight="1" x14ac:dyDescent="0.25">
      <c r="A1153" s="410">
        <v>413</v>
      </c>
      <c r="B1153" s="411">
        <v>0.88057896510579448</v>
      </c>
      <c r="C1153" s="395"/>
    </row>
    <row r="1154" spans="1:3" ht="0.2" customHeight="1" x14ac:dyDescent="0.25">
      <c r="A1154" s="410">
        <v>414</v>
      </c>
      <c r="B1154" s="411">
        <v>0.88130203751071545</v>
      </c>
      <c r="C1154" s="395"/>
    </row>
    <row r="1155" spans="1:3" ht="0.2" customHeight="1" x14ac:dyDescent="0.25">
      <c r="A1155" s="410">
        <v>415</v>
      </c>
      <c r="B1155" s="411">
        <v>0.88202290722515508</v>
      </c>
      <c r="C1155" s="395"/>
    </row>
    <row r="1156" spans="1:3" ht="0.2" customHeight="1" x14ac:dyDescent="0.25">
      <c r="A1156" s="410">
        <v>416</v>
      </c>
      <c r="B1156" s="411">
        <v>0.88274156525555203</v>
      </c>
      <c r="C1156" s="395"/>
    </row>
    <row r="1157" spans="1:3" ht="0.2" customHeight="1" x14ac:dyDescent="0.25">
      <c r="A1157" s="410">
        <v>417</v>
      </c>
      <c r="B1157" s="411">
        <v>0.88345800260834473</v>
      </c>
      <c r="C1157" s="395"/>
    </row>
    <row r="1158" spans="1:3" ht="0.2" customHeight="1" x14ac:dyDescent="0.25">
      <c r="A1158" s="410">
        <v>418</v>
      </c>
      <c r="B1158" s="411">
        <v>0.88417221028997206</v>
      </c>
      <c r="C1158" s="395"/>
    </row>
    <row r="1159" spans="1:3" ht="0.2" customHeight="1" x14ac:dyDescent="0.25">
      <c r="A1159" s="410">
        <v>419</v>
      </c>
      <c r="B1159" s="411">
        <v>0.88488417930687258</v>
      </c>
      <c r="C1159" s="395"/>
    </row>
    <row r="1160" spans="1:3" ht="0.2" customHeight="1" x14ac:dyDescent="0.25">
      <c r="A1160" s="410">
        <v>420</v>
      </c>
      <c r="B1160" s="411">
        <v>0.88559390066548482</v>
      </c>
      <c r="C1160" s="396"/>
    </row>
    <row r="1161" spans="1:3" ht="0.2" customHeight="1" x14ac:dyDescent="0.25">
      <c r="A1161" s="410">
        <v>421</v>
      </c>
      <c r="B1161" s="411">
        <v>0.88630136537224757</v>
      </c>
      <c r="C1161" s="395"/>
    </row>
    <row r="1162" spans="1:3" ht="0.2" customHeight="1" x14ac:dyDescent="0.25">
      <c r="A1162" s="410">
        <v>422</v>
      </c>
      <c r="B1162" s="411">
        <v>0.88700656443359938</v>
      </c>
      <c r="C1162" s="395"/>
    </row>
    <row r="1163" spans="1:3" ht="0.2" customHeight="1" x14ac:dyDescent="0.25">
      <c r="A1163" s="410">
        <v>423</v>
      </c>
      <c r="B1163" s="411">
        <v>0.88770948885597889</v>
      </c>
      <c r="C1163" s="395"/>
    </row>
    <row r="1164" spans="1:3" ht="0.2" customHeight="1" x14ac:dyDescent="0.25">
      <c r="A1164" s="410">
        <v>424</v>
      </c>
      <c r="B1164" s="411">
        <v>0.88841012964582466</v>
      </c>
      <c r="C1164" s="395"/>
    </row>
    <row r="1165" spans="1:3" ht="0.2" customHeight="1" x14ac:dyDescent="0.25">
      <c r="A1165" s="410">
        <v>425</v>
      </c>
      <c r="B1165" s="411">
        <v>0.88910847780957547</v>
      </c>
      <c r="C1165" s="395"/>
    </row>
    <row r="1166" spans="1:3" ht="0.2" customHeight="1" x14ac:dyDescent="0.25">
      <c r="A1166" s="410">
        <v>426</v>
      </c>
      <c r="B1166" s="411">
        <v>0.88980452435366986</v>
      </c>
      <c r="C1166" s="395"/>
    </row>
    <row r="1167" spans="1:3" ht="0.2" customHeight="1" x14ac:dyDescent="0.25">
      <c r="A1167" s="410">
        <v>427</v>
      </c>
      <c r="B1167" s="411">
        <v>0.89049826028454648</v>
      </c>
      <c r="C1167" s="395"/>
    </row>
    <row r="1168" spans="1:3" ht="0.2" customHeight="1" x14ac:dyDescent="0.25">
      <c r="A1168" s="410">
        <v>428</v>
      </c>
      <c r="B1168" s="411">
        <v>0.89118967660864401</v>
      </c>
      <c r="C1168" s="395"/>
    </row>
    <row r="1169" spans="1:3" ht="0.2" customHeight="1" x14ac:dyDescent="0.25">
      <c r="A1169" s="410">
        <v>429</v>
      </c>
      <c r="B1169" s="411">
        <v>0.8918787643324011</v>
      </c>
      <c r="C1169" s="395"/>
    </row>
    <row r="1170" spans="1:3" ht="0.2" customHeight="1" x14ac:dyDescent="0.25">
      <c r="A1170" s="410">
        <v>430</v>
      </c>
      <c r="B1170" s="411">
        <v>0.89256551446225629</v>
      </c>
      <c r="C1170" s="396"/>
    </row>
    <row r="1171" spans="1:3" ht="0.2" customHeight="1" x14ac:dyDescent="0.25">
      <c r="A1171" s="410">
        <v>431</v>
      </c>
      <c r="B1171" s="411">
        <v>0.89324991800464826</v>
      </c>
      <c r="C1171" s="395"/>
    </row>
    <row r="1172" spans="1:3" ht="0.2" customHeight="1" x14ac:dyDescent="0.25">
      <c r="A1172" s="410">
        <v>432</v>
      </c>
      <c r="B1172" s="411">
        <v>0.89393196596601565</v>
      </c>
      <c r="C1172" s="395"/>
    </row>
    <row r="1173" spans="1:3" ht="0.2" customHeight="1" x14ac:dyDescent="0.25">
      <c r="A1173" s="410">
        <v>433</v>
      </c>
      <c r="B1173" s="411">
        <v>0.89461164935279702</v>
      </c>
      <c r="C1173" s="395"/>
    </row>
    <row r="1174" spans="1:3" ht="0.2" customHeight="1" x14ac:dyDescent="0.25">
      <c r="A1174" s="410">
        <v>434</v>
      </c>
      <c r="B1174" s="411">
        <v>0.89528895917143103</v>
      </c>
      <c r="C1174" s="395"/>
    </row>
    <row r="1175" spans="1:3" ht="0.2" customHeight="1" x14ac:dyDescent="0.25">
      <c r="A1175" s="410">
        <v>435</v>
      </c>
      <c r="B1175" s="411">
        <v>0.89596388642835656</v>
      </c>
      <c r="C1175" s="395"/>
    </row>
    <row r="1176" spans="1:3" ht="0.2" customHeight="1" x14ac:dyDescent="0.25">
      <c r="A1176" s="410">
        <v>436</v>
      </c>
      <c r="B1176" s="411">
        <v>0.89663642213001182</v>
      </c>
      <c r="C1176" s="395"/>
    </row>
    <row r="1177" spans="1:3" ht="0.2" customHeight="1" x14ac:dyDescent="0.25">
      <c r="A1177" s="410">
        <v>437</v>
      </c>
      <c r="B1177" s="411">
        <v>0.89730655728283581</v>
      </c>
      <c r="C1177" s="395"/>
    </row>
    <row r="1178" spans="1:3" ht="0.2" customHeight="1" x14ac:dyDescent="0.25">
      <c r="A1178" s="410">
        <v>438</v>
      </c>
      <c r="B1178" s="411">
        <v>0.89797428289326697</v>
      </c>
      <c r="C1178" s="395"/>
    </row>
    <row r="1179" spans="1:3" ht="0.2" customHeight="1" x14ac:dyDescent="0.25">
      <c r="A1179" s="410">
        <v>439</v>
      </c>
      <c r="B1179" s="411">
        <v>0.89863958996774396</v>
      </c>
      <c r="C1179" s="395"/>
    </row>
    <row r="1180" spans="1:3" ht="0.2" customHeight="1" x14ac:dyDescent="0.25">
      <c r="A1180" s="410">
        <v>440</v>
      </c>
      <c r="B1180" s="411">
        <v>0.89930246951270543</v>
      </c>
      <c r="C1180" s="396"/>
    </row>
    <row r="1181" spans="1:3" hidden="1" x14ac:dyDescent="0.25">
      <c r="A1181" s="410">
        <v>441</v>
      </c>
      <c r="B1181" s="411">
        <v>0.89996291253459015</v>
      </c>
      <c r="C1181" s="395"/>
    </row>
    <row r="1182" spans="1:3" hidden="1" x14ac:dyDescent="0.25">
      <c r="A1182" s="410">
        <v>442</v>
      </c>
      <c r="B1182" s="411">
        <v>0.90062091003983646</v>
      </c>
      <c r="C1182" s="395"/>
    </row>
    <row r="1183" spans="1:3" hidden="1" x14ac:dyDescent="0.25">
      <c r="A1183" s="410">
        <v>443</v>
      </c>
      <c r="B1183" s="411">
        <v>0.90127645303488313</v>
      </c>
      <c r="C1183" s="395"/>
    </row>
    <row r="1184" spans="1:3" hidden="1" x14ac:dyDescent="0.25">
      <c r="A1184" s="410">
        <v>444</v>
      </c>
      <c r="B1184" s="411">
        <v>0.90192953252616903</v>
      </c>
      <c r="C1184" s="395"/>
    </row>
    <row r="1185" spans="1:3" hidden="1" x14ac:dyDescent="0.25">
      <c r="A1185" s="410">
        <v>445</v>
      </c>
      <c r="B1185" s="411">
        <v>0.9025801395201325</v>
      </c>
      <c r="C1185" s="395"/>
    </row>
    <row r="1186" spans="1:3" hidden="1" x14ac:dyDescent="0.25">
      <c r="A1186" s="410">
        <v>446</v>
      </c>
      <c r="B1186" s="411">
        <v>0.90322826502321218</v>
      </c>
      <c r="C1186" s="395"/>
    </row>
    <row r="1187" spans="1:3" hidden="1" x14ac:dyDescent="0.25">
      <c r="A1187" s="410">
        <v>447</v>
      </c>
      <c r="B1187" s="411">
        <v>0.90387390004184687</v>
      </c>
      <c r="C1187" s="395"/>
    </row>
    <row r="1188" spans="1:3" hidden="1" x14ac:dyDescent="0.25">
      <c r="A1188" s="410">
        <v>448</v>
      </c>
      <c r="B1188" s="411">
        <v>0.90451703558247509</v>
      </c>
      <c r="C1188" s="395"/>
    </row>
    <row r="1189" spans="1:3" hidden="1" x14ac:dyDescent="0.25">
      <c r="A1189" s="410">
        <v>449</v>
      </c>
      <c r="B1189" s="411">
        <v>0.90515766265153552</v>
      </c>
      <c r="C1189" s="395"/>
    </row>
    <row r="1190" spans="1:3" x14ac:dyDescent="0.25">
      <c r="A1190" s="410">
        <v>450</v>
      </c>
      <c r="B1190" s="411">
        <v>0.9057957722554667</v>
      </c>
      <c r="C1190" s="396"/>
    </row>
    <row r="1191" spans="1:3" hidden="1" x14ac:dyDescent="0.25">
      <c r="A1191" s="410">
        <v>451</v>
      </c>
      <c r="B1191" s="411">
        <v>0.90643135540070741</v>
      </c>
      <c r="C1191" s="395"/>
    </row>
    <row r="1192" spans="1:3" hidden="1" x14ac:dyDescent="0.25">
      <c r="A1192" s="410">
        <v>452</v>
      </c>
      <c r="B1192" s="411">
        <v>0.90706440309369618</v>
      </c>
      <c r="C1192" s="395"/>
    </row>
    <row r="1193" spans="1:3" hidden="1" x14ac:dyDescent="0.25">
      <c r="A1193" s="410">
        <v>453</v>
      </c>
      <c r="B1193" s="411">
        <v>0.90769490634087169</v>
      </c>
      <c r="C1193" s="395"/>
    </row>
    <row r="1194" spans="1:3" hidden="1" x14ac:dyDescent="0.25">
      <c r="A1194" s="410">
        <v>454</v>
      </c>
      <c r="B1194" s="411">
        <v>0.9083228561486727</v>
      </c>
      <c r="C1194" s="395"/>
    </row>
    <row r="1195" spans="1:3" hidden="1" x14ac:dyDescent="0.25">
      <c r="A1195" s="410">
        <v>455</v>
      </c>
      <c r="B1195" s="411">
        <v>0.90894824352353754</v>
      </c>
      <c r="C1195" s="395"/>
    </row>
    <row r="1196" spans="1:3" hidden="1" x14ac:dyDescent="0.25">
      <c r="A1196" s="410">
        <v>456</v>
      </c>
      <c r="B1196" s="411">
        <v>0.90957105947190509</v>
      </c>
      <c r="C1196" s="395"/>
    </row>
    <row r="1197" spans="1:3" hidden="1" x14ac:dyDescent="0.25">
      <c r="A1197" s="410">
        <v>457</v>
      </c>
      <c r="B1197" s="411">
        <v>0.9101912950002139</v>
      </c>
      <c r="C1197" s="395"/>
    </row>
    <row r="1198" spans="1:3" hidden="1" x14ac:dyDescent="0.25">
      <c r="A1198" s="410">
        <v>458</v>
      </c>
      <c r="B1198" s="411">
        <v>0.91080894111490263</v>
      </c>
      <c r="C1198" s="395"/>
    </row>
    <row r="1199" spans="1:3" hidden="1" x14ac:dyDescent="0.25">
      <c r="A1199" s="410">
        <v>459</v>
      </c>
      <c r="B1199" s="411">
        <v>0.91142398882240983</v>
      </c>
      <c r="C1199" s="395"/>
    </row>
    <row r="1200" spans="1:3" hidden="1" x14ac:dyDescent="0.25">
      <c r="A1200" s="410">
        <v>460</v>
      </c>
      <c r="B1200" s="411">
        <v>0.91203642912917426</v>
      </c>
      <c r="C1200" s="396"/>
    </row>
    <row r="1201" spans="1:3" hidden="1" x14ac:dyDescent="0.25">
      <c r="A1201" s="410">
        <v>461</v>
      </c>
      <c r="B1201" s="411">
        <v>0.91264625304163438</v>
      </c>
      <c r="C1201" s="395"/>
    </row>
    <row r="1202" spans="1:3" hidden="1" x14ac:dyDescent="0.25">
      <c r="A1202" s="410">
        <v>462</v>
      </c>
      <c r="B1202" s="411">
        <v>0.91325345156622917</v>
      </c>
      <c r="C1202" s="395"/>
    </row>
    <row r="1203" spans="1:3" hidden="1" x14ac:dyDescent="0.25">
      <c r="A1203" s="410">
        <v>463</v>
      </c>
      <c r="B1203" s="411">
        <v>0.91385801570939684</v>
      </c>
      <c r="C1203" s="395"/>
    </row>
    <row r="1204" spans="1:3" hidden="1" x14ac:dyDescent="0.25">
      <c r="A1204" s="410">
        <v>464</v>
      </c>
      <c r="B1204" s="411">
        <v>0.91445993647757629</v>
      </c>
      <c r="C1204" s="395"/>
    </row>
    <row r="1205" spans="1:3" hidden="1" x14ac:dyDescent="0.25">
      <c r="A1205" s="410">
        <v>465</v>
      </c>
      <c r="B1205" s="411">
        <v>0.91505920487720616</v>
      </c>
      <c r="C1205" s="395"/>
    </row>
    <row r="1206" spans="1:3" hidden="1" x14ac:dyDescent="0.25">
      <c r="A1206" s="410">
        <v>466</v>
      </c>
      <c r="B1206" s="411">
        <v>0.91565581191472489</v>
      </c>
      <c r="C1206" s="395"/>
    </row>
    <row r="1207" spans="1:3" hidden="1" x14ac:dyDescent="0.25">
      <c r="A1207" s="410">
        <v>467</v>
      </c>
      <c r="B1207" s="411">
        <v>0.91624974859657116</v>
      </c>
      <c r="C1207" s="395"/>
    </row>
    <row r="1208" spans="1:3" hidden="1" x14ac:dyDescent="0.25">
      <c r="A1208" s="410">
        <v>468</v>
      </c>
      <c r="B1208" s="411">
        <v>0.91684100592918383</v>
      </c>
      <c r="C1208" s="395"/>
    </row>
    <row r="1209" spans="1:3" hidden="1" x14ac:dyDescent="0.25">
      <c r="A1209" s="410">
        <v>469</v>
      </c>
      <c r="B1209" s="411">
        <v>0.91742957491900134</v>
      </c>
      <c r="C1209" s="395"/>
    </row>
    <row r="1210" spans="1:3" hidden="1" x14ac:dyDescent="0.25">
      <c r="A1210" s="410">
        <v>470</v>
      </c>
      <c r="B1210" s="411">
        <v>0.91801544657246237</v>
      </c>
      <c r="C1210" s="396"/>
    </row>
    <row r="1211" spans="1:3" hidden="1" x14ac:dyDescent="0.25">
      <c r="A1211" s="410">
        <v>471</v>
      </c>
      <c r="B1211" s="411">
        <v>0.91859861189600545</v>
      </c>
      <c r="C1211" s="395"/>
    </row>
    <row r="1212" spans="1:3" hidden="1" x14ac:dyDescent="0.25">
      <c r="A1212" s="410">
        <v>472</v>
      </c>
      <c r="B1212" s="411">
        <v>0.91917906189606946</v>
      </c>
      <c r="C1212" s="395"/>
    </row>
    <row r="1213" spans="1:3" hidden="1" x14ac:dyDescent="0.25">
      <c r="A1213" s="410">
        <v>473</v>
      </c>
      <c r="B1213" s="411">
        <v>0.91975678757909285</v>
      </c>
      <c r="C1213" s="395"/>
    </row>
    <row r="1214" spans="1:3" hidden="1" x14ac:dyDescent="0.25">
      <c r="A1214" s="410">
        <v>474</v>
      </c>
      <c r="B1214" s="411">
        <v>0.92033177995151427</v>
      </c>
      <c r="C1214" s="395"/>
    </row>
    <row r="1215" spans="1:3" hidden="1" x14ac:dyDescent="0.25">
      <c r="A1215" s="410">
        <v>475</v>
      </c>
      <c r="B1215" s="411">
        <v>0.92090403001977228</v>
      </c>
      <c r="C1215" s="395"/>
    </row>
    <row r="1216" spans="1:3" hidden="1" x14ac:dyDescent="0.25">
      <c r="A1216" s="410">
        <v>476</v>
      </c>
      <c r="B1216" s="411">
        <v>0.92147352879030564</v>
      </c>
      <c r="C1216" s="395"/>
    </row>
    <row r="1217" spans="1:3" hidden="1" x14ac:dyDescent="0.25">
      <c r="A1217" s="410">
        <v>477</v>
      </c>
      <c r="B1217" s="411">
        <v>0.92204026726955302</v>
      </c>
      <c r="C1217" s="395"/>
    </row>
    <row r="1218" spans="1:3" hidden="1" x14ac:dyDescent="0.25">
      <c r="A1218" s="410">
        <v>478</v>
      </c>
      <c r="B1218" s="411">
        <v>0.92260423646395306</v>
      </c>
      <c r="C1218" s="395"/>
    </row>
    <row r="1219" spans="1:3" hidden="1" x14ac:dyDescent="0.25">
      <c r="A1219" s="410">
        <v>479</v>
      </c>
      <c r="B1219" s="411">
        <v>0.92316542737994411</v>
      </c>
      <c r="C1219" s="395"/>
    </row>
    <row r="1220" spans="1:3" hidden="1" x14ac:dyDescent="0.25">
      <c r="A1220" s="410">
        <v>480</v>
      </c>
      <c r="B1220" s="411">
        <v>0.92372383102396527</v>
      </c>
      <c r="C1220" s="396"/>
    </row>
    <row r="1221" spans="1:3" hidden="1" x14ac:dyDescent="0.25">
      <c r="A1221" s="410">
        <v>481</v>
      </c>
      <c r="B1221" s="411">
        <v>0.92427943840245474</v>
      </c>
      <c r="C1221" s="395"/>
    </row>
    <row r="1222" spans="1:3" hidden="1" x14ac:dyDescent="0.25">
      <c r="A1222" s="410">
        <v>482</v>
      </c>
      <c r="B1222" s="411">
        <v>0.92483224052185142</v>
      </c>
      <c r="C1222" s="395"/>
    </row>
    <row r="1223" spans="1:3" hidden="1" x14ac:dyDescent="0.25">
      <c r="A1223" s="410">
        <v>483</v>
      </c>
      <c r="B1223" s="411">
        <v>0.92538222838859385</v>
      </c>
      <c r="C1223" s="395"/>
    </row>
    <row r="1224" spans="1:3" hidden="1" x14ac:dyDescent="0.25">
      <c r="A1224" s="410">
        <v>484</v>
      </c>
      <c r="B1224" s="411">
        <v>0.92592939300912058</v>
      </c>
      <c r="C1224" s="395"/>
    </row>
    <row r="1225" spans="1:3" hidden="1" x14ac:dyDescent="0.25">
      <c r="A1225" s="410">
        <v>485</v>
      </c>
      <c r="B1225" s="411">
        <v>0.92647372538987038</v>
      </c>
      <c r="C1225" s="395"/>
    </row>
    <row r="1226" spans="1:3" hidden="1" x14ac:dyDescent="0.25">
      <c r="A1226" s="410">
        <v>486</v>
      </c>
      <c r="B1226" s="411">
        <v>0.92701521653728192</v>
      </c>
      <c r="C1226" s="395"/>
    </row>
    <row r="1227" spans="1:3" hidden="1" x14ac:dyDescent="0.25">
      <c r="A1227" s="410">
        <v>487</v>
      </c>
      <c r="B1227" s="411">
        <v>0.92755385745779373</v>
      </c>
      <c r="C1227" s="395"/>
    </row>
    <row r="1228" spans="1:3" hidden="1" x14ac:dyDescent="0.25">
      <c r="A1228" s="410">
        <v>488</v>
      </c>
      <c r="B1228" s="411">
        <v>0.92808963915784437</v>
      </c>
      <c r="C1228" s="395"/>
    </row>
    <row r="1229" spans="1:3" hidden="1" x14ac:dyDescent="0.25">
      <c r="A1229" s="410">
        <v>489</v>
      </c>
      <c r="B1229" s="411">
        <v>0.92862255264387272</v>
      </c>
      <c r="C1229" s="395"/>
    </row>
    <row r="1230" spans="1:3" hidden="1" x14ac:dyDescent="0.25">
      <c r="A1230" s="410">
        <v>490</v>
      </c>
      <c r="B1230" s="411">
        <v>0.92915258892231722</v>
      </c>
      <c r="C1230" s="396"/>
    </row>
    <row r="1231" spans="1:3" hidden="1" x14ac:dyDescent="0.25">
      <c r="A1231" s="410">
        <v>491</v>
      </c>
      <c r="B1231" s="411">
        <v>0.92967973899961653</v>
      </c>
      <c r="C1231" s="395"/>
    </row>
    <row r="1232" spans="1:3" hidden="1" x14ac:dyDescent="0.25">
      <c r="A1232" s="410">
        <v>492</v>
      </c>
      <c r="B1232" s="411">
        <v>0.93020399388220931</v>
      </c>
      <c r="C1232" s="395"/>
    </row>
    <row r="1233" spans="1:3" hidden="1" x14ac:dyDescent="0.25">
      <c r="A1233" s="410">
        <v>493</v>
      </c>
      <c r="B1233" s="411">
        <v>0.93072534457653411</v>
      </c>
      <c r="C1233" s="395"/>
    </row>
    <row r="1234" spans="1:3" hidden="1" x14ac:dyDescent="0.25">
      <c r="A1234" s="410">
        <v>494</v>
      </c>
      <c r="B1234" s="411">
        <v>0.9312437820890298</v>
      </c>
      <c r="C1234" s="395"/>
    </row>
    <row r="1235" spans="1:3" hidden="1" x14ac:dyDescent="0.25">
      <c r="A1235" s="410">
        <v>495</v>
      </c>
      <c r="B1235" s="411">
        <v>0.93175929742613484</v>
      </c>
      <c r="C1235" s="395"/>
    </row>
    <row r="1236" spans="1:3" hidden="1" x14ac:dyDescent="0.25">
      <c r="A1236" s="410">
        <v>496</v>
      </c>
      <c r="B1236" s="411">
        <v>0.93227188159428775</v>
      </c>
      <c r="C1236" s="395"/>
    </row>
    <row r="1237" spans="1:3" hidden="1" x14ac:dyDescent="0.25">
      <c r="A1237" s="410">
        <v>497</v>
      </c>
      <c r="B1237" s="411">
        <v>0.93278152559992744</v>
      </c>
      <c r="C1237" s="395"/>
    </row>
    <row r="1238" spans="1:3" hidden="1" x14ac:dyDescent="0.25">
      <c r="A1238" s="410">
        <v>498</v>
      </c>
      <c r="B1238" s="411">
        <v>0.93328822044949233</v>
      </c>
      <c r="C1238" s="395"/>
    </row>
    <row r="1239" spans="1:3" hidden="1" x14ac:dyDescent="0.25">
      <c r="A1239" s="410">
        <v>499</v>
      </c>
      <c r="B1239" s="411">
        <v>0.93379195714942109</v>
      </c>
      <c r="C1239" s="395"/>
    </row>
    <row r="1240" spans="1:3" hidden="1" x14ac:dyDescent="0.25">
      <c r="A1240" s="410">
        <v>500</v>
      </c>
      <c r="B1240" s="411">
        <v>0.93429272670615249</v>
      </c>
      <c r="C1240" s="396"/>
    </row>
    <row r="1241" spans="1:3" hidden="1" x14ac:dyDescent="0.25">
      <c r="A1241" s="410">
        <v>501</v>
      </c>
      <c r="B1241" s="411">
        <v>0.93479052012612496</v>
      </c>
      <c r="C1241" s="395"/>
    </row>
    <row r="1242" spans="1:3" hidden="1" x14ac:dyDescent="0.25">
      <c r="A1242" s="410">
        <v>502</v>
      </c>
      <c r="B1242" s="411">
        <v>0.93528532841577738</v>
      </c>
      <c r="C1242" s="395"/>
    </row>
    <row r="1243" spans="1:3" hidden="1" x14ac:dyDescent="0.25">
      <c r="A1243" s="410">
        <v>503</v>
      </c>
      <c r="B1243" s="411">
        <v>0.9357771425815482</v>
      </c>
      <c r="C1243" s="395"/>
    </row>
    <row r="1244" spans="1:3" hidden="1" x14ac:dyDescent="0.25">
      <c r="A1244" s="410">
        <v>504</v>
      </c>
      <c r="B1244" s="411">
        <v>0.93626595362987597</v>
      </c>
      <c r="C1244" s="395"/>
    </row>
    <row r="1245" spans="1:3" hidden="1" x14ac:dyDescent="0.25">
      <c r="A1245" s="410">
        <v>505</v>
      </c>
      <c r="B1245" s="411">
        <v>0.93675175256719956</v>
      </c>
      <c r="C1245" s="395"/>
    </row>
    <row r="1246" spans="1:3" hidden="1" x14ac:dyDescent="0.25">
      <c r="A1246" s="410">
        <v>506</v>
      </c>
      <c r="B1246" s="411">
        <v>0.93723453039995752</v>
      </c>
      <c r="C1246" s="395"/>
    </row>
    <row r="1247" spans="1:3" hidden="1" x14ac:dyDescent="0.25">
      <c r="A1247" s="410">
        <v>507</v>
      </c>
      <c r="B1247" s="411">
        <v>0.93771427813458841</v>
      </c>
      <c r="C1247" s="395"/>
    </row>
    <row r="1248" spans="1:3" hidden="1" x14ac:dyDescent="0.25">
      <c r="A1248" s="410">
        <v>508</v>
      </c>
      <c r="B1248" s="411">
        <v>0.93819098677753088</v>
      </c>
      <c r="C1248" s="395"/>
    </row>
    <row r="1249" spans="1:3" hidden="1" x14ac:dyDescent="0.25">
      <c r="A1249" s="410">
        <v>509</v>
      </c>
      <c r="B1249" s="411">
        <v>0.9386646473352237</v>
      </c>
      <c r="C1249" s="395"/>
    </row>
    <row r="1250" spans="1:3" hidden="1" x14ac:dyDescent="0.25">
      <c r="A1250" s="410">
        <v>510</v>
      </c>
      <c r="B1250" s="411">
        <v>0.93913525081410532</v>
      </c>
      <c r="C1250" s="396"/>
    </row>
    <row r="1251" spans="1:3" hidden="1" x14ac:dyDescent="0.25">
      <c r="A1251" s="410">
        <v>511</v>
      </c>
      <c r="B1251" s="411">
        <v>0.9396027882206146</v>
      </c>
      <c r="C1251" s="395"/>
    </row>
    <row r="1252" spans="1:3" hidden="1" x14ac:dyDescent="0.25">
      <c r="A1252" s="410">
        <v>512</v>
      </c>
      <c r="B1252" s="411">
        <v>0.94006725056118989</v>
      </c>
      <c r="C1252" s="395"/>
    </row>
    <row r="1253" spans="1:3" hidden="1" x14ac:dyDescent="0.25">
      <c r="A1253" s="410">
        <v>513</v>
      </c>
      <c r="B1253" s="411">
        <v>0.94052862884226995</v>
      </c>
      <c r="C1253" s="395"/>
    </row>
    <row r="1254" spans="1:3" hidden="1" x14ac:dyDescent="0.25">
      <c r="A1254" s="410">
        <v>514</v>
      </c>
      <c r="B1254" s="411">
        <v>0.94098691407029356</v>
      </c>
      <c r="C1254" s="395"/>
    </row>
    <row r="1255" spans="1:3" hidden="1" x14ac:dyDescent="0.25">
      <c r="A1255" s="410">
        <v>515</v>
      </c>
      <c r="B1255" s="411">
        <v>0.94144209725169914</v>
      </c>
      <c r="C1255" s="395"/>
    </row>
    <row r="1256" spans="1:3" hidden="1" x14ac:dyDescent="0.25">
      <c r="A1256" s="410">
        <v>516</v>
      </c>
      <c r="B1256" s="411">
        <v>0.94189416939292547</v>
      </c>
      <c r="C1256" s="395"/>
    </row>
    <row r="1257" spans="1:3" hidden="1" x14ac:dyDescent="0.25">
      <c r="A1257" s="410">
        <v>517</v>
      </c>
      <c r="B1257" s="411">
        <v>0.942343121500411</v>
      </c>
      <c r="C1257" s="395"/>
    </row>
    <row r="1258" spans="1:3" hidden="1" x14ac:dyDescent="0.25">
      <c r="A1258" s="410">
        <v>518</v>
      </c>
      <c r="B1258" s="411">
        <v>0.94278894458059459</v>
      </c>
      <c r="C1258" s="395"/>
    </row>
    <row r="1259" spans="1:3" hidden="1" x14ac:dyDescent="0.25">
      <c r="A1259" s="410">
        <v>519</v>
      </c>
      <c r="B1259" s="411">
        <v>0.94323162963991469</v>
      </c>
      <c r="C1259" s="395"/>
    </row>
    <row r="1260" spans="1:3" hidden="1" x14ac:dyDescent="0.25">
      <c r="A1260" s="410">
        <v>520</v>
      </c>
      <c r="B1260" s="411">
        <v>0.94367116768481007</v>
      </c>
      <c r="C1260" s="396"/>
    </row>
    <row r="1261" spans="1:3" hidden="1" x14ac:dyDescent="0.25">
      <c r="A1261" s="410">
        <v>521</v>
      </c>
      <c r="B1261" s="411">
        <v>0.94410754972171929</v>
      </c>
      <c r="C1261" s="395"/>
    </row>
    <row r="1262" spans="1:3" hidden="1" x14ac:dyDescent="0.25">
      <c r="A1262" s="410">
        <v>522</v>
      </c>
      <c r="B1262" s="411">
        <v>0.9445407667570811</v>
      </c>
      <c r="C1262" s="395"/>
    </row>
    <row r="1263" spans="1:3" hidden="1" x14ac:dyDescent="0.25">
      <c r="A1263" s="410">
        <v>523</v>
      </c>
      <c r="B1263" s="411">
        <v>0.94497080979733394</v>
      </c>
      <c r="C1263" s="395"/>
    </row>
    <row r="1264" spans="1:3" hidden="1" x14ac:dyDescent="0.25">
      <c r="A1264" s="410">
        <v>524</v>
      </c>
      <c r="B1264" s="411">
        <v>0.9453976698489166</v>
      </c>
      <c r="C1264" s="395"/>
    </row>
    <row r="1265" spans="1:3" hidden="1" x14ac:dyDescent="0.25">
      <c r="A1265" s="410">
        <v>525</v>
      </c>
      <c r="B1265" s="411">
        <v>0.94582133791826761</v>
      </c>
      <c r="C1265" s="395"/>
    </row>
    <row r="1266" spans="1:3" hidden="1" x14ac:dyDescent="0.25">
      <c r="A1266" s="410">
        <v>526</v>
      </c>
      <c r="B1266" s="411">
        <v>0.94624180501182564</v>
      </c>
      <c r="C1266" s="395"/>
    </row>
    <row r="1267" spans="1:3" hidden="1" x14ac:dyDescent="0.25">
      <c r="A1267" s="410">
        <v>527</v>
      </c>
      <c r="B1267" s="411">
        <v>0.94665906213602935</v>
      </c>
      <c r="C1267" s="395"/>
    </row>
    <row r="1268" spans="1:3" hidden="1" x14ac:dyDescent="0.25">
      <c r="A1268" s="410">
        <v>528</v>
      </c>
      <c r="B1268" s="411">
        <v>0.94707310029731739</v>
      </c>
      <c r="C1268" s="395"/>
    </row>
    <row r="1269" spans="1:3" hidden="1" x14ac:dyDescent="0.25">
      <c r="A1269" s="410">
        <v>529</v>
      </c>
      <c r="B1269" s="411">
        <v>0.94748391050212843</v>
      </c>
      <c r="C1269" s="395"/>
    </row>
    <row r="1270" spans="1:3" hidden="1" x14ac:dyDescent="0.25">
      <c r="A1270" s="410">
        <v>530</v>
      </c>
      <c r="B1270" s="411">
        <v>0.94789148375690091</v>
      </c>
      <c r="C1270" s="396"/>
    </row>
    <row r="1271" spans="1:3" hidden="1" x14ac:dyDescent="0.25">
      <c r="A1271" s="410">
        <v>531</v>
      </c>
      <c r="B1271" s="411">
        <v>0.9482958110680737</v>
      </c>
      <c r="C1271" s="395"/>
    </row>
    <row r="1272" spans="1:3" hidden="1" x14ac:dyDescent="0.25">
      <c r="A1272" s="410">
        <v>532</v>
      </c>
      <c r="B1272" s="411">
        <v>0.94869688344208525</v>
      </c>
      <c r="C1272" s="395"/>
    </row>
    <row r="1273" spans="1:3" hidden="1" x14ac:dyDescent="0.25">
      <c r="A1273" s="410">
        <v>533</v>
      </c>
      <c r="B1273" s="411">
        <v>0.94909469188537421</v>
      </c>
      <c r="C1273" s="395"/>
    </row>
    <row r="1274" spans="1:3" hidden="1" x14ac:dyDescent="0.25">
      <c r="A1274" s="410">
        <v>534</v>
      </c>
      <c r="B1274" s="411">
        <v>0.94948922740437935</v>
      </c>
      <c r="C1274" s="395"/>
    </row>
    <row r="1275" spans="1:3" hidden="1" x14ac:dyDescent="0.25">
      <c r="A1275" s="410">
        <v>535</v>
      </c>
      <c r="B1275" s="411">
        <v>0.94988048100553935</v>
      </c>
      <c r="C1275" s="395"/>
    </row>
    <row r="1276" spans="1:3" hidden="1" x14ac:dyDescent="0.25">
      <c r="A1276" s="410">
        <v>536</v>
      </c>
      <c r="B1276" s="411">
        <v>0.95026844369529262</v>
      </c>
      <c r="C1276" s="395"/>
    </row>
    <row r="1277" spans="1:3" hidden="1" x14ac:dyDescent="0.25">
      <c r="A1277" s="410">
        <v>537</v>
      </c>
      <c r="B1277" s="411">
        <v>0.95065310648007784</v>
      </c>
      <c r="C1277" s="395"/>
    </row>
    <row r="1278" spans="1:3" hidden="1" x14ac:dyDescent="0.25">
      <c r="A1278" s="410">
        <v>538</v>
      </c>
      <c r="B1278" s="411">
        <v>0.95103446036633377</v>
      </c>
      <c r="C1278" s="395"/>
    </row>
    <row r="1279" spans="1:3" hidden="1" x14ac:dyDescent="0.25">
      <c r="A1279" s="410">
        <v>539</v>
      </c>
      <c r="B1279" s="411">
        <v>0.95141249636049907</v>
      </c>
      <c r="C1279" s="395"/>
    </row>
    <row r="1280" spans="1:3" hidden="1" x14ac:dyDescent="0.25">
      <c r="A1280" s="410">
        <v>540</v>
      </c>
      <c r="B1280" s="411">
        <v>0.95178720546901219</v>
      </c>
      <c r="C1280" s="396"/>
    </row>
    <row r="1281" spans="1:3" hidden="1" x14ac:dyDescent="0.25">
      <c r="A1281" s="410">
        <v>541</v>
      </c>
      <c r="B1281" s="411">
        <v>0.95215857869831177</v>
      </c>
      <c r="C1281" s="395"/>
    </row>
    <row r="1282" spans="1:3" hidden="1" x14ac:dyDescent="0.25">
      <c r="A1282" s="410">
        <v>542</v>
      </c>
      <c r="B1282" s="411">
        <v>0.9525266070548366</v>
      </c>
      <c r="C1282" s="395"/>
    </row>
    <row r="1283" spans="1:3" hidden="1" x14ac:dyDescent="0.25">
      <c r="A1283" s="410">
        <v>543</v>
      </c>
      <c r="B1283" s="411">
        <v>0.95289128154502523</v>
      </c>
      <c r="C1283" s="395"/>
    </row>
    <row r="1284" spans="1:3" hidden="1" x14ac:dyDescent="0.25">
      <c r="A1284" s="410">
        <v>544</v>
      </c>
      <c r="B1284" s="411">
        <v>0.95325259317531641</v>
      </c>
      <c r="C1284" s="395"/>
    </row>
    <row r="1285" spans="1:3" hidden="1" x14ac:dyDescent="0.25">
      <c r="A1285" s="410">
        <v>545</v>
      </c>
      <c r="B1285" s="411">
        <v>0.95361053295214848</v>
      </c>
      <c r="C1285" s="395"/>
    </row>
    <row r="1286" spans="1:3" hidden="1" x14ac:dyDescent="0.25">
      <c r="A1286" s="410">
        <v>546</v>
      </c>
      <c r="B1286" s="411">
        <v>0.95396509188196044</v>
      </c>
      <c r="C1286" s="395"/>
    </row>
    <row r="1287" spans="1:3" hidden="1" x14ac:dyDescent="0.25">
      <c r="A1287" s="410">
        <v>547</v>
      </c>
      <c r="B1287" s="411">
        <v>0.95431626097119071</v>
      </c>
      <c r="C1287" s="395"/>
    </row>
    <row r="1288" spans="1:3" hidden="1" x14ac:dyDescent="0.25">
      <c r="A1288" s="410">
        <v>548</v>
      </c>
      <c r="B1288" s="411">
        <v>0.95466403122627796</v>
      </c>
      <c r="C1288" s="395"/>
    </row>
    <row r="1289" spans="1:3" hidden="1" x14ac:dyDescent="0.25">
      <c r="A1289" s="410">
        <v>549</v>
      </c>
      <c r="B1289" s="411">
        <v>0.95500839365366086</v>
      </c>
      <c r="C1289" s="395"/>
    </row>
    <row r="1290" spans="1:3" hidden="1" x14ac:dyDescent="0.25">
      <c r="A1290" s="410">
        <v>550</v>
      </c>
      <c r="B1290" s="411">
        <v>0.95534933925977794</v>
      </c>
      <c r="C1290" s="396"/>
    </row>
    <row r="1291" spans="1:3" hidden="1" x14ac:dyDescent="0.25">
      <c r="A1291" s="410">
        <v>551</v>
      </c>
      <c r="B1291" s="411">
        <v>0.95568685905106787</v>
      </c>
      <c r="C1291" s="395"/>
    </row>
    <row r="1292" spans="1:3" hidden="1" x14ac:dyDescent="0.25">
      <c r="A1292" s="410">
        <v>552</v>
      </c>
      <c r="B1292" s="411">
        <v>0.95602094403396942</v>
      </c>
      <c r="C1292" s="395"/>
    </row>
    <row r="1293" spans="1:3" hidden="1" x14ac:dyDescent="0.25">
      <c r="A1293" s="410">
        <v>553</v>
      </c>
      <c r="B1293" s="411">
        <v>0.95635158521492114</v>
      </c>
      <c r="C1293" s="395"/>
    </row>
    <row r="1294" spans="1:3" hidden="1" x14ac:dyDescent="0.25">
      <c r="A1294" s="410">
        <v>554</v>
      </c>
      <c r="B1294" s="411">
        <v>0.95667877360036169</v>
      </c>
      <c r="C1294" s="395"/>
    </row>
    <row r="1295" spans="1:3" hidden="1" x14ac:dyDescent="0.25">
      <c r="A1295" s="410">
        <v>555</v>
      </c>
      <c r="B1295" s="411">
        <v>0.9570025001967295</v>
      </c>
      <c r="C1295" s="395"/>
    </row>
    <row r="1296" spans="1:3" hidden="1" x14ac:dyDescent="0.25">
      <c r="A1296" s="410">
        <v>556</v>
      </c>
      <c r="B1296" s="411">
        <v>0.95732275601046346</v>
      </c>
      <c r="C1296" s="395"/>
    </row>
    <row r="1297" spans="1:3" hidden="1" x14ac:dyDescent="0.25">
      <c r="A1297" s="410">
        <v>557</v>
      </c>
      <c r="B1297" s="411">
        <v>0.95763953204800223</v>
      </c>
      <c r="C1297" s="395"/>
    </row>
    <row r="1298" spans="1:3" hidden="1" x14ac:dyDescent="0.25">
      <c r="A1298" s="410">
        <v>558</v>
      </c>
      <c r="B1298" s="411">
        <v>0.95795281931578413</v>
      </c>
      <c r="C1298" s="395"/>
    </row>
    <row r="1299" spans="1:3" hidden="1" x14ac:dyDescent="0.25">
      <c r="A1299" s="410">
        <v>559</v>
      </c>
      <c r="B1299" s="411">
        <v>0.95826260882024805</v>
      </c>
      <c r="C1299" s="395"/>
    </row>
    <row r="1300" spans="1:3" hidden="1" x14ac:dyDescent="0.25">
      <c r="A1300" s="410">
        <v>560</v>
      </c>
      <c r="B1300" s="411">
        <v>0.95856889156783265</v>
      </c>
      <c r="C1300" s="396"/>
    </row>
    <row r="1301" spans="1:3" hidden="1" x14ac:dyDescent="0.25">
      <c r="A1301" s="410">
        <v>561</v>
      </c>
      <c r="B1301" s="411">
        <v>0.95887165856497636</v>
      </c>
      <c r="C1301" s="395"/>
    </row>
    <row r="1302" spans="1:3" hidden="1" x14ac:dyDescent="0.25">
      <c r="A1302" s="410">
        <v>562</v>
      </c>
      <c r="B1302" s="411">
        <v>0.95917090081811807</v>
      </c>
      <c r="C1302" s="395"/>
    </row>
    <row r="1303" spans="1:3" hidden="1" x14ac:dyDescent="0.25">
      <c r="A1303" s="410">
        <v>563</v>
      </c>
      <c r="B1303" s="411">
        <v>0.95946660933369621</v>
      </c>
      <c r="C1303" s="395"/>
    </row>
    <row r="1304" spans="1:3" hidden="1" x14ac:dyDescent="0.25">
      <c r="A1304" s="410">
        <v>564</v>
      </c>
      <c r="B1304" s="411">
        <v>0.95975877511814944</v>
      </c>
      <c r="C1304" s="395"/>
    </row>
    <row r="1305" spans="1:3" hidden="1" x14ac:dyDescent="0.25">
      <c r="A1305" s="410">
        <v>565</v>
      </c>
      <c r="B1305" s="411">
        <v>0.96004738917791654</v>
      </c>
      <c r="C1305" s="395"/>
    </row>
    <row r="1306" spans="1:3" hidden="1" x14ac:dyDescent="0.25">
      <c r="A1306" s="410">
        <v>566</v>
      </c>
      <c r="B1306" s="411">
        <v>0.96033244251943595</v>
      </c>
      <c r="C1306" s="395"/>
    </row>
    <row r="1307" spans="1:3" hidden="1" x14ac:dyDescent="0.25">
      <c r="A1307" s="410">
        <v>567</v>
      </c>
      <c r="B1307" s="411">
        <v>0.96061392614914642</v>
      </c>
      <c r="C1307" s="395"/>
    </row>
    <row r="1308" spans="1:3" hidden="1" x14ac:dyDescent="0.25">
      <c r="A1308" s="410">
        <v>568</v>
      </c>
      <c r="B1308" s="411">
        <v>0.96089183107348664</v>
      </c>
      <c r="C1308" s="395"/>
    </row>
    <row r="1309" spans="1:3" hidden="1" x14ac:dyDescent="0.25">
      <c r="A1309" s="410">
        <v>569</v>
      </c>
      <c r="B1309" s="411">
        <v>0.96116614829889513</v>
      </c>
      <c r="C1309" s="395"/>
    </row>
    <row r="1310" spans="1:3" hidden="1" x14ac:dyDescent="0.25">
      <c r="A1310" s="410">
        <v>570</v>
      </c>
      <c r="B1310" s="411">
        <v>0.96143686883181045</v>
      </c>
      <c r="C1310" s="396"/>
    </row>
    <row r="1311" spans="1:3" hidden="1" x14ac:dyDescent="0.25">
      <c r="A1311" s="410">
        <v>571</v>
      </c>
      <c r="B1311" s="411">
        <v>0.96170398367867138</v>
      </c>
      <c r="C1311" s="395"/>
    </row>
    <row r="1312" spans="1:3" hidden="1" x14ac:dyDescent="0.25">
      <c r="A1312" s="410">
        <v>572</v>
      </c>
      <c r="B1312" s="411">
        <v>0.96196748384591668</v>
      </c>
      <c r="C1312" s="395"/>
    </row>
    <row r="1313" spans="1:3" hidden="1" x14ac:dyDescent="0.25">
      <c r="A1313" s="410">
        <v>573</v>
      </c>
      <c r="B1313" s="411">
        <v>0.96222736033998468</v>
      </c>
      <c r="C1313" s="395"/>
    </row>
    <row r="1314" spans="1:3" hidden="1" x14ac:dyDescent="0.25">
      <c r="A1314" s="410">
        <v>574</v>
      </c>
      <c r="B1314" s="411">
        <v>0.96248360416731416</v>
      </c>
      <c r="C1314" s="395"/>
    </row>
    <row r="1315" spans="1:3" hidden="1" x14ac:dyDescent="0.25">
      <c r="A1315" s="410">
        <v>575</v>
      </c>
      <c r="B1315" s="411">
        <v>0.96273620633434376</v>
      </c>
      <c r="C1315" s="395"/>
    </row>
    <row r="1316" spans="1:3" hidden="1" x14ac:dyDescent="0.25">
      <c r="A1316" s="410">
        <v>576</v>
      </c>
      <c r="B1316" s="411">
        <v>0.96298515784751215</v>
      </c>
      <c r="C1316" s="395"/>
    </row>
    <row r="1317" spans="1:3" hidden="1" x14ac:dyDescent="0.25">
      <c r="A1317" s="410">
        <v>577</v>
      </c>
      <c r="B1317" s="411">
        <v>0.96323044971325777</v>
      </c>
      <c r="C1317" s="395"/>
    </row>
    <row r="1318" spans="1:3" hidden="1" x14ac:dyDescent="0.25">
      <c r="A1318" s="410">
        <v>578</v>
      </c>
      <c r="B1318" s="411">
        <v>0.96347207293801951</v>
      </c>
      <c r="C1318" s="395"/>
    </row>
    <row r="1319" spans="1:3" hidden="1" x14ac:dyDescent="0.25">
      <c r="A1319" s="410">
        <v>579</v>
      </c>
      <c r="B1319" s="411">
        <v>0.96371001852823612</v>
      </c>
      <c r="C1319" s="395"/>
    </row>
    <row r="1320" spans="1:3" hidden="1" x14ac:dyDescent="0.25">
      <c r="A1320" s="410">
        <v>580</v>
      </c>
      <c r="B1320" s="411">
        <v>0.96394427749034572</v>
      </c>
      <c r="C1320" s="396"/>
    </row>
    <row r="1321" spans="1:3" hidden="1" x14ac:dyDescent="0.25">
      <c r="A1321" s="410">
        <v>581</v>
      </c>
      <c r="B1321" s="411">
        <v>0.96417484083078731</v>
      </c>
      <c r="C1321" s="395"/>
    </row>
    <row r="1322" spans="1:3" hidden="1" x14ac:dyDescent="0.25">
      <c r="A1322" s="410">
        <v>582</v>
      </c>
      <c r="B1322" s="411">
        <v>0.96440169955599941</v>
      </c>
      <c r="C1322" s="395"/>
    </row>
    <row r="1323" spans="1:3" hidden="1" x14ac:dyDescent="0.25">
      <c r="A1323" s="410">
        <v>583</v>
      </c>
      <c r="B1323" s="411">
        <v>0.96462484467242082</v>
      </c>
      <c r="C1323" s="395"/>
    </row>
    <row r="1324" spans="1:3" hidden="1" x14ac:dyDescent="0.25">
      <c r="A1324" s="410">
        <v>584</v>
      </c>
      <c r="B1324" s="411">
        <v>0.96484426718648997</v>
      </c>
      <c r="C1324" s="395"/>
    </row>
    <row r="1325" spans="1:3" hidden="1" x14ac:dyDescent="0.25">
      <c r="A1325" s="410">
        <v>585</v>
      </c>
      <c r="B1325" s="411">
        <v>0.96505995810464551</v>
      </c>
      <c r="C1325" s="395"/>
    </row>
    <row r="1326" spans="1:3" hidden="1" x14ac:dyDescent="0.25">
      <c r="A1326" s="410">
        <v>586</v>
      </c>
      <c r="B1326" s="411">
        <v>0.96527190843332633</v>
      </c>
      <c r="C1326" s="395"/>
    </row>
    <row r="1327" spans="1:3" hidden="1" x14ac:dyDescent="0.25">
      <c r="A1327" s="410">
        <v>587</v>
      </c>
      <c r="B1327" s="411">
        <v>0.96548010917897065</v>
      </c>
      <c r="C1327" s="395"/>
    </row>
    <row r="1328" spans="1:3" hidden="1" x14ac:dyDescent="0.25">
      <c r="A1328" s="410">
        <v>588</v>
      </c>
      <c r="B1328" s="411">
        <v>0.96568455134801745</v>
      </c>
      <c r="C1328" s="395"/>
    </row>
    <row r="1329" spans="1:3" hidden="1" x14ac:dyDescent="0.25">
      <c r="A1329" s="410">
        <v>589</v>
      </c>
      <c r="B1329" s="411">
        <v>0.96588522594690518</v>
      </c>
      <c r="C1329" s="395"/>
    </row>
    <row r="1330" spans="1:3" hidden="1" x14ac:dyDescent="0.25">
      <c r="A1330" s="410">
        <v>590</v>
      </c>
      <c r="B1330" s="411">
        <v>0.96608212398207249</v>
      </c>
      <c r="C1330" s="396"/>
    </row>
    <row r="1331" spans="1:3" hidden="1" x14ac:dyDescent="0.25">
      <c r="A1331" s="410">
        <v>591</v>
      </c>
      <c r="B1331" s="411">
        <v>0.96627523645995816</v>
      </c>
      <c r="C1331" s="395"/>
    </row>
    <row r="1332" spans="1:3" hidden="1" x14ac:dyDescent="0.25">
      <c r="A1332" s="410">
        <v>592</v>
      </c>
      <c r="B1332" s="411">
        <v>0.96646455438700074</v>
      </c>
      <c r="C1332" s="395"/>
    </row>
    <row r="1333" spans="1:3" hidden="1" x14ac:dyDescent="0.25">
      <c r="A1333" s="410">
        <v>593</v>
      </c>
      <c r="B1333" s="411">
        <v>0.96665006876963888</v>
      </c>
      <c r="C1333" s="395"/>
    </row>
    <row r="1334" spans="1:3" hidden="1" x14ac:dyDescent="0.25">
      <c r="A1334" s="410">
        <v>594</v>
      </c>
      <c r="B1334" s="411">
        <v>0.96683177061431103</v>
      </c>
      <c r="C1334" s="395"/>
    </row>
    <row r="1335" spans="1:3" hidden="1" x14ac:dyDescent="0.25">
      <c r="A1335" s="410">
        <v>595</v>
      </c>
      <c r="B1335" s="411">
        <v>0.96700965092745617</v>
      </c>
      <c r="C1335" s="395"/>
    </row>
    <row r="1336" spans="1:3" hidden="1" x14ac:dyDescent="0.25">
      <c r="A1336" s="410">
        <v>596</v>
      </c>
      <c r="B1336" s="411">
        <v>0.96718370071551263</v>
      </c>
      <c r="C1336" s="395"/>
    </row>
    <row r="1337" spans="1:3" hidden="1" x14ac:dyDescent="0.25">
      <c r="A1337" s="410">
        <v>597</v>
      </c>
      <c r="B1337" s="411">
        <v>0.96735391098491907</v>
      </c>
      <c r="C1337" s="395"/>
    </row>
    <row r="1338" spans="1:3" hidden="1" x14ac:dyDescent="0.25">
      <c r="A1338" s="410">
        <v>598</v>
      </c>
      <c r="B1338" s="411">
        <v>0.96752027274211438</v>
      </c>
      <c r="C1338" s="395"/>
    </row>
    <row r="1339" spans="1:3" hidden="1" x14ac:dyDescent="0.25">
      <c r="A1339" s="410">
        <v>599</v>
      </c>
      <c r="B1339" s="411">
        <v>0.96768277699353689</v>
      </c>
      <c r="C1339" s="395"/>
    </row>
    <row r="1340" spans="1:3" hidden="1" x14ac:dyDescent="0.25">
      <c r="A1340" s="410">
        <v>600</v>
      </c>
      <c r="B1340" s="411">
        <v>0.96784141474562535</v>
      </c>
      <c r="C1340" s="396"/>
    </row>
    <row r="1341" spans="1:3" hidden="1" x14ac:dyDescent="0.25">
      <c r="A1341" s="410">
        <v>601</v>
      </c>
      <c r="B1341" s="411">
        <v>0.96799617700481855</v>
      </c>
      <c r="C1341" s="395"/>
    </row>
    <row r="1342" spans="1:3" hidden="1" x14ac:dyDescent="0.25">
      <c r="A1342" s="410">
        <v>602</v>
      </c>
      <c r="B1342" s="411">
        <v>0.96814705477755492</v>
      </c>
      <c r="C1342" s="395"/>
    </row>
    <row r="1343" spans="1:3" hidden="1" x14ac:dyDescent="0.25">
      <c r="A1343" s="410">
        <v>603</v>
      </c>
      <c r="B1343" s="411">
        <v>0.968294039070273</v>
      </c>
      <c r="C1343" s="395"/>
    </row>
    <row r="1344" spans="1:3" hidden="1" x14ac:dyDescent="0.25">
      <c r="A1344" s="410">
        <v>604</v>
      </c>
      <c r="B1344" s="411">
        <v>0.96843712088941181</v>
      </c>
      <c r="C1344" s="395"/>
    </row>
    <row r="1345" spans="1:3" hidden="1" x14ac:dyDescent="0.25">
      <c r="A1345" s="410">
        <v>605</v>
      </c>
      <c r="B1345" s="411">
        <v>0.96857629124140965</v>
      </c>
      <c r="C1345" s="395"/>
    </row>
    <row r="1346" spans="1:3" hidden="1" x14ac:dyDescent="0.25">
      <c r="A1346" s="410">
        <v>606</v>
      </c>
      <c r="B1346" s="411">
        <v>0.9687115411327053</v>
      </c>
      <c r="C1346" s="395"/>
    </row>
    <row r="1347" spans="1:3" hidden="1" x14ac:dyDescent="0.25">
      <c r="A1347" s="410">
        <v>607</v>
      </c>
      <c r="B1347" s="411">
        <v>0.96884286156973731</v>
      </c>
      <c r="C1347" s="395"/>
    </row>
    <row r="1348" spans="1:3" hidden="1" x14ac:dyDescent="0.25">
      <c r="A1348" s="410">
        <v>608</v>
      </c>
      <c r="B1348" s="411">
        <v>0.96897024355894446</v>
      </c>
      <c r="C1348" s="395"/>
    </row>
    <row r="1349" spans="1:3" hidden="1" x14ac:dyDescent="0.25">
      <c r="A1349" s="410">
        <v>609</v>
      </c>
      <c r="B1349" s="411">
        <v>0.96909367810676528</v>
      </c>
      <c r="C1349" s="395"/>
    </row>
    <row r="1350" spans="1:3" hidden="1" x14ac:dyDescent="0.25">
      <c r="A1350" s="410">
        <v>610</v>
      </c>
      <c r="B1350" s="411">
        <v>0.96921315621963833</v>
      </c>
      <c r="C1350" s="396"/>
    </row>
    <row r="1351" spans="1:3" hidden="1" x14ac:dyDescent="0.25">
      <c r="A1351" s="410">
        <v>611</v>
      </c>
      <c r="B1351" s="411">
        <v>0.96932866890400238</v>
      </c>
      <c r="C1351" s="395"/>
    </row>
    <row r="1352" spans="1:3" hidden="1" x14ac:dyDescent="0.25">
      <c r="A1352" s="410">
        <v>612</v>
      </c>
      <c r="B1352" s="411">
        <v>0.96944020716629598</v>
      </c>
      <c r="C1352" s="395"/>
    </row>
    <row r="1353" spans="1:3" hidden="1" x14ac:dyDescent="0.25">
      <c r="A1353" s="410">
        <v>613</v>
      </c>
      <c r="B1353" s="411">
        <v>0.96954776201295778</v>
      </c>
      <c r="C1353" s="395"/>
    </row>
    <row r="1354" spans="1:3" hidden="1" x14ac:dyDescent="0.25">
      <c r="A1354" s="410">
        <v>614</v>
      </c>
      <c r="B1354" s="411">
        <v>0.96965132445042646</v>
      </c>
      <c r="C1354" s="395"/>
    </row>
    <row r="1355" spans="1:3" hidden="1" x14ac:dyDescent="0.25">
      <c r="A1355" s="410">
        <v>615</v>
      </c>
      <c r="B1355" s="411">
        <v>0.96975088548514066</v>
      </c>
      <c r="C1355" s="395"/>
    </row>
    <row r="1356" spans="1:3" hidden="1" x14ac:dyDescent="0.25">
      <c r="A1356" s="410">
        <v>616</v>
      </c>
      <c r="B1356" s="411">
        <v>0.96984643612353882</v>
      </c>
      <c r="C1356" s="395"/>
    </row>
    <row r="1357" spans="1:3" hidden="1" x14ac:dyDescent="0.25">
      <c r="A1357" s="410">
        <v>617</v>
      </c>
      <c r="B1357" s="411">
        <v>0.96993796737205984</v>
      </c>
      <c r="C1357" s="395"/>
    </row>
    <row r="1358" spans="1:3" hidden="1" x14ac:dyDescent="0.25">
      <c r="A1358" s="410">
        <v>618</v>
      </c>
      <c r="B1358" s="411">
        <v>0.97002547023714225</v>
      </c>
      <c r="C1358" s="395"/>
    </row>
    <row r="1359" spans="1:3" hidden="1" x14ac:dyDescent="0.25">
      <c r="A1359" s="410">
        <v>619</v>
      </c>
      <c r="B1359" s="411">
        <v>0.97010893572522472</v>
      </c>
      <c r="C1359" s="395"/>
    </row>
    <row r="1360" spans="1:3" hidden="1" x14ac:dyDescent="0.25">
      <c r="A1360" s="410">
        <v>620</v>
      </c>
      <c r="B1360" s="411">
        <v>0.97018835484274568</v>
      </c>
      <c r="C1360" s="396"/>
    </row>
    <row r="1361" spans="1:3" hidden="1" x14ac:dyDescent="0.25">
      <c r="A1361" s="410">
        <v>621</v>
      </c>
      <c r="B1361" s="411">
        <v>0.97026371859614402</v>
      </c>
      <c r="C1361" s="395"/>
    </row>
    <row r="1362" spans="1:3" hidden="1" x14ac:dyDescent="0.25">
      <c r="A1362" s="410">
        <v>622</v>
      </c>
      <c r="B1362" s="411">
        <v>0.9703350179918584</v>
      </c>
      <c r="C1362" s="395"/>
    </row>
    <row r="1363" spans="1:3" hidden="1" x14ac:dyDescent="0.25">
      <c r="A1363" s="410">
        <v>623</v>
      </c>
      <c r="B1363" s="411">
        <v>0.97040224403632713</v>
      </c>
      <c r="C1363" s="395"/>
    </row>
    <row r="1364" spans="1:3" hidden="1" x14ac:dyDescent="0.25">
      <c r="A1364" s="410">
        <v>624</v>
      </c>
      <c r="B1364" s="411">
        <v>0.97046538773598923</v>
      </c>
      <c r="C1364" s="395"/>
    </row>
    <row r="1365" spans="1:3" hidden="1" x14ac:dyDescent="0.25">
      <c r="A1365" s="410">
        <v>625</v>
      </c>
      <c r="B1365" s="411">
        <v>0.970524440097283</v>
      </c>
      <c r="C1365" s="395"/>
    </row>
    <row r="1366" spans="1:3" hidden="1" x14ac:dyDescent="0.25">
      <c r="A1366" s="410">
        <v>626</v>
      </c>
      <c r="B1366" s="411">
        <v>0.97057939212664734</v>
      </c>
      <c r="C1366" s="395"/>
    </row>
    <row r="1367" spans="1:3" hidden="1" x14ac:dyDescent="0.25">
      <c r="A1367" s="410">
        <v>627</v>
      </c>
      <c r="B1367" s="411">
        <v>0.97063023483052069</v>
      </c>
      <c r="C1367" s="395"/>
    </row>
    <row r="1368" spans="1:3" hidden="1" x14ac:dyDescent="0.25">
      <c r="A1368" s="410">
        <v>628</v>
      </c>
      <c r="B1368" s="411">
        <v>0.97067695921534192</v>
      </c>
      <c r="C1368" s="395"/>
    </row>
    <row r="1369" spans="1:3" hidden="1" x14ac:dyDescent="0.25">
      <c r="A1369" s="410">
        <v>629</v>
      </c>
      <c r="B1369" s="411">
        <v>0.97071955628754947</v>
      </c>
      <c r="C1369" s="395"/>
    </row>
    <row r="1370" spans="1:3" hidden="1" x14ac:dyDescent="0.25">
      <c r="A1370" s="410">
        <v>630</v>
      </c>
      <c r="B1370" s="411">
        <v>0.97075801705358189</v>
      </c>
      <c r="C1370" s="396"/>
    </row>
    <row r="1371" spans="1:3" hidden="1" x14ac:dyDescent="0.25">
      <c r="A1371" s="410">
        <v>631</v>
      </c>
      <c r="B1371" s="411">
        <v>0.97079233251987795</v>
      </c>
      <c r="C1371" s="395"/>
    </row>
    <row r="1372" spans="1:3" hidden="1" x14ac:dyDescent="0.25">
      <c r="A1372" s="410">
        <v>632</v>
      </c>
      <c r="B1372" s="411">
        <v>0.97082249369287643</v>
      </c>
      <c r="C1372" s="395"/>
    </row>
    <row r="1373" spans="1:3" hidden="1" x14ac:dyDescent="0.25">
      <c r="A1373" s="410">
        <v>633</v>
      </c>
      <c r="B1373" s="411">
        <v>0.97084849157901565</v>
      </c>
      <c r="C1373" s="395"/>
    </row>
    <row r="1374" spans="1:3" hidden="1" x14ac:dyDescent="0.25">
      <c r="A1374" s="410">
        <v>634</v>
      </c>
      <c r="B1374" s="411">
        <v>0.97087031718473438</v>
      </c>
      <c r="C1374" s="395"/>
    </row>
    <row r="1375" spans="1:3" hidden="1" x14ac:dyDescent="0.25">
      <c r="A1375" s="410">
        <v>635</v>
      </c>
      <c r="B1375" s="411">
        <v>0.97088796151647139</v>
      </c>
      <c r="C1375" s="395"/>
    </row>
    <row r="1376" spans="1:3" hidden="1" x14ac:dyDescent="0.25">
      <c r="A1376" s="410">
        <v>636</v>
      </c>
      <c r="B1376" s="411">
        <v>0.97090141558066501</v>
      </c>
      <c r="C1376" s="395"/>
    </row>
    <row r="1377" spans="1:3" hidden="1" x14ac:dyDescent="0.25">
      <c r="A1377" s="410">
        <v>637</v>
      </c>
      <c r="B1377" s="411">
        <v>0.97091067038375423</v>
      </c>
      <c r="C1377" s="395"/>
    </row>
    <row r="1378" spans="1:3" hidden="1" x14ac:dyDescent="0.25">
      <c r="A1378" s="410">
        <v>638</v>
      </c>
      <c r="B1378" s="411">
        <v>0.9709157169321776</v>
      </c>
      <c r="C1378" s="395"/>
    </row>
    <row r="1379" spans="1:3" hidden="1" x14ac:dyDescent="0.25">
      <c r="A1379" s="410">
        <v>639</v>
      </c>
      <c r="B1379" s="411">
        <v>0.97091654623237345</v>
      </c>
      <c r="C1379" s="395"/>
    </row>
    <row r="1380" spans="1:3" hidden="1" x14ac:dyDescent="0.25">
      <c r="A1380" s="410">
        <v>640</v>
      </c>
      <c r="B1380" s="411">
        <v>0.97093654623237347</v>
      </c>
      <c r="C1380" s="396"/>
    </row>
    <row r="1381" spans="1:3" hidden="1" x14ac:dyDescent="0.25">
      <c r="A1381" s="410">
        <v>641</v>
      </c>
      <c r="B1381" s="411">
        <v>0.97095654623237349</v>
      </c>
      <c r="C1381" s="395"/>
    </row>
    <row r="1382" spans="1:3" hidden="1" x14ac:dyDescent="0.25">
      <c r="A1382" s="410">
        <v>642</v>
      </c>
      <c r="B1382" s="411">
        <v>0.97097654623237351</v>
      </c>
      <c r="C1382" s="395"/>
    </row>
    <row r="1383" spans="1:3" hidden="1" x14ac:dyDescent="0.25">
      <c r="A1383" s="410">
        <v>643</v>
      </c>
      <c r="B1383" s="411">
        <v>0.97099654623237353</v>
      </c>
      <c r="C1383" s="395"/>
    </row>
    <row r="1384" spans="1:3" hidden="1" x14ac:dyDescent="0.25">
      <c r="A1384" s="410">
        <v>644</v>
      </c>
      <c r="B1384" s="411">
        <v>0.97101654623237355</v>
      </c>
      <c r="C1384" s="395"/>
    </row>
    <row r="1385" spans="1:3" hidden="1" x14ac:dyDescent="0.25">
      <c r="A1385" s="410">
        <v>645</v>
      </c>
      <c r="B1385" s="411">
        <v>0.97103654623237357</v>
      </c>
      <c r="C1385" s="395"/>
    </row>
    <row r="1386" spans="1:3" hidden="1" x14ac:dyDescent="0.25">
      <c r="A1386" s="410">
        <v>646</v>
      </c>
      <c r="B1386" s="411">
        <v>0.97105654623237359</v>
      </c>
      <c r="C1386" s="395"/>
    </row>
    <row r="1387" spans="1:3" hidden="1" x14ac:dyDescent="0.25">
      <c r="A1387" s="410">
        <v>647</v>
      </c>
      <c r="B1387" s="411">
        <v>0.97107654623237361</v>
      </c>
      <c r="C1387" s="395"/>
    </row>
    <row r="1388" spans="1:3" hidden="1" x14ac:dyDescent="0.25">
      <c r="A1388" s="410">
        <v>648</v>
      </c>
      <c r="B1388" s="411">
        <v>0.97109654623237363</v>
      </c>
      <c r="C1388" s="395"/>
    </row>
    <row r="1389" spans="1:3" hidden="1" x14ac:dyDescent="0.25">
      <c r="A1389" s="410">
        <v>649</v>
      </c>
      <c r="B1389" s="411">
        <v>0.97111654623237365</v>
      </c>
      <c r="C1389" s="395"/>
    </row>
    <row r="1390" spans="1:3" hidden="1" x14ac:dyDescent="0.25">
      <c r="A1390" s="410">
        <v>650</v>
      </c>
      <c r="B1390" s="411">
        <v>0.97113654623237367</v>
      </c>
      <c r="C1390" s="396"/>
    </row>
    <row r="1391" spans="1:3" hidden="1" x14ac:dyDescent="0.25">
      <c r="A1391" s="410">
        <v>651</v>
      </c>
      <c r="B1391" s="411">
        <v>0.97115654623237369</v>
      </c>
      <c r="C1391" s="395"/>
    </row>
    <row r="1392" spans="1:3" hidden="1" x14ac:dyDescent="0.25">
      <c r="A1392" s="410">
        <v>652</v>
      </c>
      <c r="B1392" s="411">
        <v>0.97117654623237371</v>
      </c>
      <c r="C1392" s="395"/>
    </row>
    <row r="1393" spans="1:3" hidden="1" x14ac:dyDescent="0.25">
      <c r="A1393" s="410">
        <v>653</v>
      </c>
      <c r="B1393" s="411">
        <v>0.97119654623237373</v>
      </c>
      <c r="C1393" s="395"/>
    </row>
    <row r="1394" spans="1:3" hidden="1" x14ac:dyDescent="0.25">
      <c r="A1394" s="410">
        <v>654</v>
      </c>
      <c r="B1394" s="411">
        <v>0.97121654623237375</v>
      </c>
      <c r="C1394" s="395"/>
    </row>
    <row r="1395" spans="1:3" hidden="1" x14ac:dyDescent="0.25">
      <c r="A1395" s="410">
        <v>655</v>
      </c>
      <c r="B1395" s="411">
        <v>0.97123654623237377</v>
      </c>
      <c r="C1395" s="395"/>
    </row>
    <row r="1396" spans="1:3" hidden="1" x14ac:dyDescent="0.25">
      <c r="A1396" s="410">
        <v>656</v>
      </c>
      <c r="B1396" s="411">
        <v>0.97125654623237379</v>
      </c>
      <c r="C1396" s="395"/>
    </row>
    <row r="1397" spans="1:3" hidden="1" x14ac:dyDescent="0.25">
      <c r="A1397" s="410">
        <v>657</v>
      </c>
      <c r="B1397" s="411">
        <v>0.97127654623237381</v>
      </c>
      <c r="C1397" s="395"/>
    </row>
    <row r="1398" spans="1:3" hidden="1" x14ac:dyDescent="0.25">
      <c r="A1398" s="410">
        <v>658</v>
      </c>
      <c r="B1398" s="411">
        <v>0.97129654623237383</v>
      </c>
      <c r="C1398" s="395"/>
    </row>
    <row r="1399" spans="1:3" hidden="1" x14ac:dyDescent="0.25">
      <c r="A1399" s="410">
        <v>659</v>
      </c>
      <c r="B1399" s="411">
        <v>0.97131654623237385</v>
      </c>
      <c r="C1399" s="395"/>
    </row>
    <row r="1400" spans="1:3" hidden="1" x14ac:dyDescent="0.25">
      <c r="A1400" s="410">
        <v>660</v>
      </c>
      <c r="B1400" s="411">
        <v>0.97133654623237387</v>
      </c>
      <c r="C1400" s="396"/>
    </row>
    <row r="1401" spans="1:3" hidden="1" x14ac:dyDescent="0.25">
      <c r="A1401" s="410">
        <v>661</v>
      </c>
      <c r="B1401" s="411">
        <v>0.97135654623237389</v>
      </c>
      <c r="C1401" s="395"/>
    </row>
    <row r="1402" spans="1:3" hidden="1" x14ac:dyDescent="0.25">
      <c r="A1402" s="410">
        <v>662</v>
      </c>
      <c r="B1402" s="411">
        <v>0.97137654623237391</v>
      </c>
      <c r="C1402" s="395"/>
    </row>
    <row r="1403" spans="1:3" hidden="1" x14ac:dyDescent="0.25">
      <c r="A1403" s="410">
        <v>663</v>
      </c>
      <c r="B1403" s="411">
        <v>0.97139654623237393</v>
      </c>
      <c r="C1403" s="395"/>
    </row>
    <row r="1404" spans="1:3" hidden="1" x14ac:dyDescent="0.25">
      <c r="A1404" s="410">
        <v>664</v>
      </c>
      <c r="B1404" s="411">
        <v>0.97141654623237395</v>
      </c>
      <c r="C1404" s="395"/>
    </row>
    <row r="1405" spans="1:3" hidden="1" x14ac:dyDescent="0.25">
      <c r="A1405" s="410">
        <v>665</v>
      </c>
      <c r="B1405" s="411">
        <v>0.97143654623237397</v>
      </c>
      <c r="C1405" s="395"/>
    </row>
    <row r="1406" spans="1:3" hidden="1" x14ac:dyDescent="0.25">
      <c r="A1406" s="410">
        <v>666</v>
      </c>
      <c r="B1406" s="411">
        <v>0.97145654623237399</v>
      </c>
      <c r="C1406" s="395"/>
    </row>
    <row r="1407" spans="1:3" hidden="1" x14ac:dyDescent="0.25">
      <c r="A1407" s="410">
        <v>667</v>
      </c>
      <c r="B1407" s="411">
        <v>0.97147654623237401</v>
      </c>
      <c r="C1407" s="395"/>
    </row>
    <row r="1408" spans="1:3" hidden="1" x14ac:dyDescent="0.25">
      <c r="A1408" s="410">
        <v>668</v>
      </c>
      <c r="B1408" s="411">
        <v>0.97149654623237403</v>
      </c>
      <c r="C1408" s="395"/>
    </row>
    <row r="1409" spans="1:3" hidden="1" x14ac:dyDescent="0.25">
      <c r="A1409" s="410">
        <v>669</v>
      </c>
      <c r="B1409" s="411">
        <v>0.97151654623237405</v>
      </c>
      <c r="C1409" s="395"/>
    </row>
    <row r="1410" spans="1:3" hidden="1" x14ac:dyDescent="0.25">
      <c r="A1410" s="410">
        <v>670</v>
      </c>
      <c r="B1410" s="411">
        <v>0.97153654623237407</v>
      </c>
      <c r="C1410" s="396"/>
    </row>
    <row r="1411" spans="1:3" hidden="1" x14ac:dyDescent="0.25">
      <c r="A1411" s="410">
        <v>671</v>
      </c>
      <c r="B1411" s="411">
        <v>0.97155654623237409</v>
      </c>
      <c r="C1411" s="395"/>
    </row>
    <row r="1412" spans="1:3" hidden="1" x14ac:dyDescent="0.25">
      <c r="A1412" s="410">
        <v>672</v>
      </c>
      <c r="B1412" s="411">
        <v>0.97157654623237411</v>
      </c>
      <c r="C1412" s="395"/>
    </row>
    <row r="1413" spans="1:3" hidden="1" x14ac:dyDescent="0.25">
      <c r="A1413" s="410">
        <v>673</v>
      </c>
      <c r="B1413" s="411">
        <v>0.97159654623237413</v>
      </c>
      <c r="C1413" s="395"/>
    </row>
    <row r="1414" spans="1:3" hidden="1" x14ac:dyDescent="0.25">
      <c r="A1414" s="410">
        <v>674</v>
      </c>
      <c r="B1414" s="411">
        <v>0.97161654623237415</v>
      </c>
      <c r="C1414" s="395"/>
    </row>
    <row r="1415" spans="1:3" hidden="1" x14ac:dyDescent="0.25">
      <c r="A1415" s="410">
        <v>675</v>
      </c>
      <c r="B1415" s="411">
        <v>0.97163654623237417</v>
      </c>
      <c r="C1415" s="395"/>
    </row>
    <row r="1416" spans="1:3" hidden="1" x14ac:dyDescent="0.25">
      <c r="A1416" s="410">
        <v>676</v>
      </c>
      <c r="B1416" s="411">
        <v>0.97165654623237419</v>
      </c>
      <c r="C1416" s="395"/>
    </row>
    <row r="1417" spans="1:3" hidden="1" x14ac:dyDescent="0.25">
      <c r="A1417" s="410">
        <v>677</v>
      </c>
      <c r="B1417" s="411">
        <v>0.97167654623237421</v>
      </c>
      <c r="C1417" s="395"/>
    </row>
    <row r="1418" spans="1:3" hidden="1" x14ac:dyDescent="0.25">
      <c r="A1418" s="410">
        <v>678</v>
      </c>
      <c r="B1418" s="411">
        <v>0.97169654623237423</v>
      </c>
      <c r="C1418" s="395"/>
    </row>
    <row r="1419" spans="1:3" hidden="1" x14ac:dyDescent="0.25">
      <c r="A1419" s="410">
        <v>679</v>
      </c>
      <c r="B1419" s="411">
        <v>0.97171654623237425</v>
      </c>
      <c r="C1419" s="395"/>
    </row>
    <row r="1420" spans="1:3" hidden="1" x14ac:dyDescent="0.25">
      <c r="A1420" s="410">
        <v>680</v>
      </c>
      <c r="B1420" s="411">
        <v>0.97173654623237427</v>
      </c>
      <c r="C1420" s="396"/>
    </row>
    <row r="1421" spans="1:3" hidden="1" x14ac:dyDescent="0.25">
      <c r="A1421" s="410">
        <v>681</v>
      </c>
      <c r="B1421" s="411">
        <v>0.97175654623237429</v>
      </c>
      <c r="C1421" s="395"/>
    </row>
    <row r="1422" spans="1:3" hidden="1" x14ac:dyDescent="0.25">
      <c r="A1422" s="410">
        <v>682</v>
      </c>
      <c r="B1422" s="411">
        <v>0.97177654623237431</v>
      </c>
      <c r="C1422" s="395"/>
    </row>
    <row r="1423" spans="1:3" hidden="1" x14ac:dyDescent="0.25">
      <c r="A1423" s="410">
        <v>683</v>
      </c>
      <c r="B1423" s="411">
        <v>0.97179654623237433</v>
      </c>
      <c r="C1423" s="395"/>
    </row>
    <row r="1424" spans="1:3" hidden="1" x14ac:dyDescent="0.25">
      <c r="A1424" s="410">
        <v>684</v>
      </c>
      <c r="B1424" s="411">
        <v>0.97181654623237435</v>
      </c>
      <c r="C1424" s="395"/>
    </row>
    <row r="1425" spans="1:3" hidden="1" x14ac:dyDescent="0.25">
      <c r="A1425" s="410">
        <v>685</v>
      </c>
      <c r="B1425" s="411">
        <v>0.97183654623237437</v>
      </c>
      <c r="C1425" s="395"/>
    </row>
    <row r="1426" spans="1:3" hidden="1" x14ac:dyDescent="0.25">
      <c r="A1426" s="410">
        <v>686</v>
      </c>
      <c r="B1426" s="411">
        <v>0.97185654623237439</v>
      </c>
      <c r="C1426" s="395"/>
    </row>
    <row r="1427" spans="1:3" hidden="1" x14ac:dyDescent="0.25">
      <c r="A1427" s="410">
        <v>687</v>
      </c>
      <c r="B1427" s="411">
        <v>0.97187654623237441</v>
      </c>
      <c r="C1427" s="395"/>
    </row>
    <row r="1428" spans="1:3" hidden="1" x14ac:dyDescent="0.25">
      <c r="A1428" s="410">
        <v>688</v>
      </c>
      <c r="B1428" s="411">
        <v>0.97189654623237443</v>
      </c>
      <c r="C1428" s="395"/>
    </row>
    <row r="1429" spans="1:3" hidden="1" x14ac:dyDescent="0.25">
      <c r="A1429" s="410">
        <v>689</v>
      </c>
      <c r="B1429" s="411">
        <v>0.97191654623237445</v>
      </c>
      <c r="C1429" s="395"/>
    </row>
    <row r="1430" spans="1:3" hidden="1" x14ac:dyDescent="0.25">
      <c r="A1430" s="410">
        <v>690</v>
      </c>
      <c r="B1430" s="411">
        <v>0.97193654623237447</v>
      </c>
      <c r="C1430" s="396"/>
    </row>
    <row r="1431" spans="1:3" hidden="1" x14ac:dyDescent="0.25">
      <c r="A1431" s="410">
        <v>691</v>
      </c>
      <c r="B1431" s="411">
        <v>0.97195654623237449</v>
      </c>
      <c r="C1431" s="395"/>
    </row>
    <row r="1432" spans="1:3" hidden="1" x14ac:dyDescent="0.25">
      <c r="A1432" s="410">
        <v>692</v>
      </c>
      <c r="B1432" s="411">
        <v>0.97197654623237451</v>
      </c>
      <c r="C1432" s="395"/>
    </row>
    <row r="1433" spans="1:3" hidden="1" x14ac:dyDescent="0.25">
      <c r="A1433" s="410">
        <v>693</v>
      </c>
      <c r="B1433" s="411">
        <v>0.97199654623237453</v>
      </c>
      <c r="C1433" s="395"/>
    </row>
    <row r="1434" spans="1:3" hidden="1" x14ac:dyDescent="0.25">
      <c r="A1434" s="410">
        <v>694</v>
      </c>
      <c r="B1434" s="411">
        <v>0.97201654623237455</v>
      </c>
      <c r="C1434" s="395"/>
    </row>
    <row r="1435" spans="1:3" hidden="1" x14ac:dyDescent="0.25">
      <c r="A1435" s="410">
        <v>695</v>
      </c>
      <c r="B1435" s="411">
        <v>0.97203654623237457</v>
      </c>
      <c r="C1435" s="395"/>
    </row>
    <row r="1436" spans="1:3" hidden="1" x14ac:dyDescent="0.25">
      <c r="A1436" s="410">
        <v>696</v>
      </c>
      <c r="B1436" s="411">
        <v>0.97205654623237459</v>
      </c>
      <c r="C1436" s="395"/>
    </row>
    <row r="1437" spans="1:3" hidden="1" x14ac:dyDescent="0.25">
      <c r="A1437" s="410">
        <v>697</v>
      </c>
      <c r="B1437" s="411">
        <v>0.97207654623237461</v>
      </c>
      <c r="C1437" s="395"/>
    </row>
    <row r="1438" spans="1:3" hidden="1" x14ac:dyDescent="0.25">
      <c r="A1438" s="410">
        <v>698</v>
      </c>
      <c r="B1438" s="411">
        <v>0.97209654623237463</v>
      </c>
      <c r="C1438" s="395"/>
    </row>
    <row r="1439" spans="1:3" hidden="1" x14ac:dyDescent="0.25">
      <c r="A1439" s="410">
        <v>699</v>
      </c>
      <c r="B1439" s="411">
        <v>0.97211654623237465</v>
      </c>
      <c r="C1439" s="395"/>
    </row>
    <row r="1440" spans="1:3" hidden="1" x14ac:dyDescent="0.25">
      <c r="A1440" s="410">
        <v>700</v>
      </c>
      <c r="B1440" s="411">
        <v>0.97213654623237467</v>
      </c>
      <c r="C1440" s="396"/>
    </row>
    <row r="1441" spans="1:3" hidden="1" x14ac:dyDescent="0.25">
      <c r="A1441" s="410">
        <v>701</v>
      </c>
      <c r="B1441" s="411">
        <v>0.97215654623237469</v>
      </c>
      <c r="C1441" s="395"/>
    </row>
    <row r="1442" spans="1:3" hidden="1" x14ac:dyDescent="0.25">
      <c r="A1442" s="410">
        <v>702</v>
      </c>
      <c r="B1442" s="411">
        <v>0.97217654623237471</v>
      </c>
      <c r="C1442" s="395"/>
    </row>
    <row r="1443" spans="1:3" hidden="1" x14ac:dyDescent="0.25">
      <c r="A1443" s="410">
        <v>703</v>
      </c>
      <c r="B1443" s="411">
        <v>0.97219654623237473</v>
      </c>
      <c r="C1443" s="395"/>
    </row>
    <row r="1444" spans="1:3" hidden="1" x14ac:dyDescent="0.25">
      <c r="A1444" s="410">
        <v>704</v>
      </c>
      <c r="B1444" s="411">
        <v>0.97221654623237475</v>
      </c>
      <c r="C1444" s="395"/>
    </row>
    <row r="1445" spans="1:3" hidden="1" x14ac:dyDescent="0.25">
      <c r="A1445" s="410">
        <v>705</v>
      </c>
      <c r="B1445" s="411">
        <v>0.97223654623237477</v>
      </c>
      <c r="C1445" s="395"/>
    </row>
    <row r="1446" spans="1:3" hidden="1" x14ac:dyDescent="0.25">
      <c r="A1446" s="410">
        <v>706</v>
      </c>
      <c r="B1446" s="411">
        <v>0.97225654623237479</v>
      </c>
      <c r="C1446" s="395"/>
    </row>
    <row r="1447" spans="1:3" hidden="1" x14ac:dyDescent="0.25">
      <c r="A1447" s="410">
        <v>707</v>
      </c>
      <c r="B1447" s="411">
        <v>0.97227654623237481</v>
      </c>
      <c r="C1447" s="395"/>
    </row>
    <row r="1448" spans="1:3" hidden="1" x14ac:dyDescent="0.25">
      <c r="A1448" s="410">
        <v>708</v>
      </c>
      <c r="B1448" s="411">
        <v>0.97229654623237483</v>
      </c>
      <c r="C1448" s="395"/>
    </row>
    <row r="1449" spans="1:3" hidden="1" x14ac:dyDescent="0.25">
      <c r="A1449" s="410">
        <v>709</v>
      </c>
      <c r="B1449" s="411">
        <v>0.97231654623237485</v>
      </c>
      <c r="C1449" s="395"/>
    </row>
    <row r="1450" spans="1:3" hidden="1" x14ac:dyDescent="0.25">
      <c r="A1450" s="410">
        <v>710</v>
      </c>
      <c r="B1450" s="411">
        <v>0.97233654623237487</v>
      </c>
      <c r="C1450" s="396"/>
    </row>
    <row r="1451" spans="1:3" hidden="1" x14ac:dyDescent="0.25">
      <c r="A1451" s="410">
        <v>711</v>
      </c>
      <c r="B1451" s="411">
        <v>0.97235654623237489</v>
      </c>
      <c r="C1451" s="395"/>
    </row>
    <row r="1452" spans="1:3" hidden="1" x14ac:dyDescent="0.25">
      <c r="A1452" s="410">
        <v>712</v>
      </c>
      <c r="B1452" s="411">
        <v>0.97237654623237491</v>
      </c>
      <c r="C1452" s="395"/>
    </row>
    <row r="1453" spans="1:3" hidden="1" x14ac:dyDescent="0.25">
      <c r="A1453" s="410">
        <v>713</v>
      </c>
      <c r="B1453" s="411">
        <v>0.97239654623237493</v>
      </c>
      <c r="C1453" s="395"/>
    </row>
    <row r="1454" spans="1:3" hidden="1" x14ac:dyDescent="0.25">
      <c r="A1454" s="410">
        <v>714</v>
      </c>
      <c r="B1454" s="411">
        <v>0.97241654623237495</v>
      </c>
      <c r="C1454" s="395"/>
    </row>
    <row r="1455" spans="1:3" hidden="1" x14ac:dyDescent="0.25">
      <c r="A1455" s="410">
        <v>715</v>
      </c>
      <c r="B1455" s="411">
        <v>0.97243654623237497</v>
      </c>
      <c r="C1455" s="395"/>
    </row>
    <row r="1456" spans="1:3" hidden="1" x14ac:dyDescent="0.25">
      <c r="A1456" s="410">
        <v>716</v>
      </c>
      <c r="B1456" s="411">
        <v>0.97245654623237499</v>
      </c>
      <c r="C1456" s="395"/>
    </row>
    <row r="1457" spans="1:3" hidden="1" x14ac:dyDescent="0.25">
      <c r="A1457" s="410">
        <v>717</v>
      </c>
      <c r="B1457" s="411">
        <v>0.97247654623237501</v>
      </c>
      <c r="C1457" s="395"/>
    </row>
    <row r="1458" spans="1:3" hidden="1" x14ac:dyDescent="0.25">
      <c r="A1458" s="410">
        <v>718</v>
      </c>
      <c r="B1458" s="411">
        <v>0.97249654623237503</v>
      </c>
      <c r="C1458" s="395"/>
    </row>
    <row r="1459" spans="1:3" hidden="1" x14ac:dyDescent="0.25">
      <c r="A1459" s="410">
        <v>719</v>
      </c>
      <c r="B1459" s="411">
        <v>0.97251654623237505</v>
      </c>
      <c r="C1459" s="395"/>
    </row>
    <row r="1460" spans="1:3" hidden="1" x14ac:dyDescent="0.25">
      <c r="A1460" s="410">
        <v>720</v>
      </c>
      <c r="B1460" s="411">
        <v>0.97253654623237507</v>
      </c>
      <c r="C1460" s="396"/>
    </row>
    <row r="1461" spans="1:3" hidden="1" x14ac:dyDescent="0.25">
      <c r="A1461" s="410">
        <v>721</v>
      </c>
      <c r="B1461" s="411">
        <v>0.97255654623237509</v>
      </c>
      <c r="C1461" s="395"/>
    </row>
    <row r="1462" spans="1:3" hidden="1" x14ac:dyDescent="0.25">
      <c r="A1462" s="410">
        <v>722</v>
      </c>
      <c r="B1462" s="411">
        <v>0.97257654623237511</v>
      </c>
      <c r="C1462" s="395"/>
    </row>
    <row r="1463" spans="1:3" hidden="1" x14ac:dyDescent="0.25">
      <c r="A1463" s="410">
        <v>723</v>
      </c>
      <c r="B1463" s="411">
        <v>0.97259654623237513</v>
      </c>
      <c r="C1463" s="395"/>
    </row>
    <row r="1464" spans="1:3" hidden="1" x14ac:dyDescent="0.25">
      <c r="A1464" s="410">
        <v>724</v>
      </c>
      <c r="B1464" s="411">
        <v>0.97261654623237515</v>
      </c>
      <c r="C1464" s="395"/>
    </row>
    <row r="1465" spans="1:3" hidden="1" x14ac:dyDescent="0.25">
      <c r="A1465" s="410">
        <v>725</v>
      </c>
      <c r="B1465" s="411">
        <v>0.97263654623237517</v>
      </c>
      <c r="C1465" s="395"/>
    </row>
    <row r="1466" spans="1:3" hidden="1" x14ac:dyDescent="0.25">
      <c r="A1466" s="410">
        <v>726</v>
      </c>
      <c r="B1466" s="411">
        <v>0.97265654623237519</v>
      </c>
      <c r="C1466" s="395"/>
    </row>
    <row r="1467" spans="1:3" hidden="1" x14ac:dyDescent="0.25">
      <c r="A1467" s="410">
        <v>727</v>
      </c>
      <c r="B1467" s="411">
        <v>0.97267654623237521</v>
      </c>
      <c r="C1467" s="395"/>
    </row>
    <row r="1468" spans="1:3" hidden="1" x14ac:dyDescent="0.25">
      <c r="A1468" s="410">
        <v>728</v>
      </c>
      <c r="B1468" s="411">
        <v>0.97269654623237523</v>
      </c>
      <c r="C1468" s="395"/>
    </row>
    <row r="1469" spans="1:3" hidden="1" x14ac:dyDescent="0.25">
      <c r="A1469" s="410">
        <v>729</v>
      </c>
      <c r="B1469" s="411">
        <v>0.97271654623237525</v>
      </c>
      <c r="C1469" s="395"/>
    </row>
    <row r="1470" spans="1:3" hidden="1" x14ac:dyDescent="0.25">
      <c r="A1470" s="410">
        <v>730</v>
      </c>
      <c r="B1470" s="411">
        <v>0.97273654623237527</v>
      </c>
      <c r="C1470" s="396"/>
    </row>
    <row r="1471" spans="1:3" hidden="1" x14ac:dyDescent="0.25">
      <c r="A1471" s="410">
        <v>731</v>
      </c>
      <c r="B1471" s="411">
        <v>0.97275654623237529</v>
      </c>
      <c r="C1471" s="395"/>
    </row>
    <row r="1472" spans="1:3" hidden="1" x14ac:dyDescent="0.25">
      <c r="A1472" s="410">
        <v>732</v>
      </c>
      <c r="B1472" s="411">
        <v>0.97277654623237531</v>
      </c>
      <c r="C1472" s="395"/>
    </row>
    <row r="1473" spans="1:11" hidden="1" x14ac:dyDescent="0.25">
      <c r="A1473" s="410">
        <v>733</v>
      </c>
      <c r="B1473" s="411">
        <v>0.97279654623237533</v>
      </c>
      <c r="C1473" s="395"/>
    </row>
    <row r="1474" spans="1:11" hidden="1" x14ac:dyDescent="0.25">
      <c r="A1474" s="410">
        <v>734</v>
      </c>
      <c r="B1474" s="411">
        <v>0.97281654623237535</v>
      </c>
      <c r="C1474" s="395"/>
    </row>
    <row r="1475" spans="1:11" hidden="1" x14ac:dyDescent="0.25">
      <c r="A1475" s="410">
        <v>735</v>
      </c>
      <c r="B1475" s="411">
        <v>0.97283654623237537</v>
      </c>
      <c r="C1475" s="395"/>
    </row>
    <row r="1476" spans="1:11" hidden="1" x14ac:dyDescent="0.25">
      <c r="A1476" s="410">
        <v>736</v>
      </c>
      <c r="B1476" s="411">
        <v>0.97285654623237539</v>
      </c>
      <c r="C1476" s="395"/>
    </row>
    <row r="1477" spans="1:11" x14ac:dyDescent="0.25">
      <c r="C1477" s="397"/>
    </row>
    <row r="1478" spans="1:11" x14ac:dyDescent="0.25">
      <c r="D1478" s="391" t="s">
        <v>562</v>
      </c>
      <c r="E1478" s="391" t="s">
        <v>572</v>
      </c>
      <c r="F1478" s="391" t="s">
        <v>570</v>
      </c>
      <c r="G1478" s="391" t="s">
        <v>574</v>
      </c>
      <c r="H1478" s="391" t="s">
        <v>29</v>
      </c>
      <c r="I1478" s="391" t="s">
        <v>25</v>
      </c>
      <c r="J1478" s="391" t="s">
        <v>30</v>
      </c>
      <c r="K1478" s="391" t="s">
        <v>27</v>
      </c>
    </row>
    <row r="1479" spans="1:11" x14ac:dyDescent="0.25">
      <c r="D1479" s="392" t="s">
        <v>571</v>
      </c>
      <c r="E1479" s="409">
        <v>0.5</v>
      </c>
      <c r="F1479" s="404">
        <v>0</v>
      </c>
      <c r="G1479" s="404">
        <v>0</v>
      </c>
      <c r="H1479" s="404">
        <v>0</v>
      </c>
      <c r="I1479" s="404">
        <v>0</v>
      </c>
      <c r="J1479" s="404">
        <v>0</v>
      </c>
      <c r="K1479" s="404">
        <f>SUM(H1479:J1479)</f>
        <v>0</v>
      </c>
    </row>
    <row r="1480" spans="1:11" x14ac:dyDescent="0.25">
      <c r="D1480" s="393" t="str">
        <f>TEXT(G1479,0)&amp;" - "&amp;TEXT(G1480,0)</f>
        <v>0 - 50</v>
      </c>
      <c r="E1480" s="409">
        <f t="shared" ref="E1480:E1487" si="0">IFERROR((H1480+I1480/2)/K1480,E1479)</f>
        <v>0.41904761904761906</v>
      </c>
      <c r="F1480" s="404">
        <f t="shared" ref="F1480:F1486" si="1">ROUND((G1480+G1479)/2,0)</f>
        <v>25</v>
      </c>
      <c r="G1480" s="405">
        <v>50</v>
      </c>
      <c r="H1480" s="404">
        <f>Results!S$555</f>
        <v>29</v>
      </c>
      <c r="I1480" s="404">
        <f>Results!T$555</f>
        <v>30</v>
      </c>
      <c r="J1480" s="404">
        <f>Results!U$555</f>
        <v>46</v>
      </c>
      <c r="K1480" s="404">
        <f t="shared" ref="K1480:K1487" si="2">SUM(H1480:J1480)</f>
        <v>105</v>
      </c>
    </row>
    <row r="1481" spans="1:11" x14ac:dyDescent="0.25">
      <c r="D1481" s="392" t="str">
        <f t="shared" ref="D1481:D1487" si="3">TEXT(G1480,0)&amp;" - "&amp;TEXT(G1481,0)</f>
        <v>50 - 100</v>
      </c>
      <c r="E1481" s="409">
        <f t="shared" si="0"/>
        <v>0.60204081632653061</v>
      </c>
      <c r="F1481" s="404">
        <f t="shared" si="1"/>
        <v>75</v>
      </c>
      <c r="G1481" s="405">
        <v>100</v>
      </c>
      <c r="H1481" s="404">
        <f>Results!V$555</f>
        <v>48</v>
      </c>
      <c r="I1481" s="404">
        <f>Results!W$555</f>
        <v>22</v>
      </c>
      <c r="J1481" s="404">
        <f>Results!X$555</f>
        <v>28</v>
      </c>
      <c r="K1481" s="404">
        <f t="shared" si="2"/>
        <v>98</v>
      </c>
    </row>
    <row r="1482" spans="1:11" x14ac:dyDescent="0.25">
      <c r="D1482" s="392" t="str">
        <f t="shared" si="3"/>
        <v>100 - 150</v>
      </c>
      <c r="E1482" s="409">
        <f t="shared" si="0"/>
        <v>0.71186440677966101</v>
      </c>
      <c r="F1482" s="404">
        <f t="shared" si="1"/>
        <v>125</v>
      </c>
      <c r="G1482" s="405">
        <v>150</v>
      </c>
      <c r="H1482" s="404">
        <f>Results!Y$555</f>
        <v>36</v>
      </c>
      <c r="I1482" s="404">
        <f>Results!Z$555</f>
        <v>12</v>
      </c>
      <c r="J1482" s="404">
        <f>Results!AA$555</f>
        <v>11</v>
      </c>
      <c r="K1482" s="404">
        <f t="shared" si="2"/>
        <v>59</v>
      </c>
    </row>
    <row r="1483" spans="1:11" x14ac:dyDescent="0.25">
      <c r="D1483" s="392" t="str">
        <f t="shared" si="3"/>
        <v>150 - 200</v>
      </c>
      <c r="E1483" s="409">
        <f t="shared" si="0"/>
        <v>0.68965517241379315</v>
      </c>
      <c r="F1483" s="404">
        <f t="shared" si="1"/>
        <v>175</v>
      </c>
      <c r="G1483" s="405">
        <v>200</v>
      </c>
      <c r="H1483" s="404">
        <f>Results!AB$555</f>
        <v>17</v>
      </c>
      <c r="I1483" s="404">
        <f>Results!AC$555</f>
        <v>6</v>
      </c>
      <c r="J1483" s="404">
        <f>Results!AD$555</f>
        <v>6</v>
      </c>
      <c r="K1483" s="404">
        <f t="shared" si="2"/>
        <v>29</v>
      </c>
    </row>
    <row r="1484" spans="1:11" x14ac:dyDescent="0.25">
      <c r="D1484" s="392" t="str">
        <f t="shared" si="3"/>
        <v>200 - 250</v>
      </c>
      <c r="E1484" s="409">
        <f t="shared" si="0"/>
        <v>0.77272727272727271</v>
      </c>
      <c r="F1484" s="404">
        <f t="shared" si="1"/>
        <v>225</v>
      </c>
      <c r="G1484" s="405">
        <v>250</v>
      </c>
      <c r="H1484" s="404">
        <f>Results!AE$555</f>
        <v>8</v>
      </c>
      <c r="I1484" s="404">
        <f>Results!AF$555</f>
        <v>1</v>
      </c>
      <c r="J1484" s="404">
        <f>Results!AG$555</f>
        <v>2</v>
      </c>
      <c r="K1484" s="404">
        <f t="shared" si="2"/>
        <v>11</v>
      </c>
    </row>
    <row r="1485" spans="1:11" x14ac:dyDescent="0.25">
      <c r="D1485" s="392" t="str">
        <f t="shared" si="3"/>
        <v>250 - 300</v>
      </c>
      <c r="E1485" s="409">
        <f t="shared" si="0"/>
        <v>0.625</v>
      </c>
      <c r="F1485" s="404">
        <f t="shared" si="1"/>
        <v>275</v>
      </c>
      <c r="G1485" s="405">
        <v>300</v>
      </c>
      <c r="H1485" s="404">
        <f>Results!AH$555</f>
        <v>2</v>
      </c>
      <c r="I1485" s="404">
        <f>Results!AI$555</f>
        <v>1</v>
      </c>
      <c r="J1485" s="404">
        <f>Results!AJ$555</f>
        <v>1</v>
      </c>
      <c r="K1485" s="404">
        <f t="shared" si="2"/>
        <v>4</v>
      </c>
    </row>
    <row r="1486" spans="1:11" x14ac:dyDescent="0.25">
      <c r="D1486" s="392" t="str">
        <f t="shared" si="3"/>
        <v>300 - 350</v>
      </c>
      <c r="E1486" s="409">
        <f t="shared" si="0"/>
        <v>0.625</v>
      </c>
      <c r="F1486" s="404">
        <f t="shared" si="1"/>
        <v>325</v>
      </c>
      <c r="G1486" s="404">
        <v>350</v>
      </c>
      <c r="H1486" s="404">
        <f>Results!AK$555</f>
        <v>0</v>
      </c>
      <c r="I1486" s="404">
        <f>Results!AL$555</f>
        <v>0</v>
      </c>
      <c r="J1486" s="404">
        <f>Results!AM$555</f>
        <v>0</v>
      </c>
      <c r="K1486" s="404">
        <f t="shared" si="2"/>
        <v>0</v>
      </c>
    </row>
    <row r="1487" spans="1:11" x14ac:dyDescent="0.25">
      <c r="D1487" s="392" t="str">
        <f t="shared" si="3"/>
        <v>350 - 999</v>
      </c>
      <c r="E1487" s="409">
        <f t="shared" si="0"/>
        <v>0.625</v>
      </c>
      <c r="F1487" s="404">
        <v>450</v>
      </c>
      <c r="G1487" s="404">
        <v>999</v>
      </c>
      <c r="H1487" s="404">
        <f>Results!AN$555</f>
        <v>0</v>
      </c>
      <c r="I1487" s="404">
        <f>Results!AO$555</f>
        <v>0</v>
      </c>
      <c r="J1487" s="404">
        <f>Results!AP$555</f>
        <v>0</v>
      </c>
      <c r="K1487" s="404">
        <f t="shared" si="2"/>
        <v>0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Y26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C28" sqref="C28"/>
    </sheetView>
  </sheetViews>
  <sheetFormatPr defaultColWidth="9.140625" defaultRowHeight="20.100000000000001" customHeight="1" x14ac:dyDescent="0.25"/>
  <cols>
    <col min="1" max="1" width="10.7109375" style="2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240" t="s">
        <v>525</v>
      </c>
      <c r="B1" s="16" t="s">
        <v>6</v>
      </c>
      <c r="C1" s="17" t="str">
        <f>League</f>
        <v>2. Bundesliga 2020-21</v>
      </c>
      <c r="D1" s="16" t="s">
        <v>531</v>
      </c>
      <c r="E1" s="233" t="s">
        <v>532</v>
      </c>
      <c r="F1" s="232">
        <v>1</v>
      </c>
      <c r="G1" s="232">
        <v>2</v>
      </c>
      <c r="H1" s="232">
        <v>3</v>
      </c>
      <c r="I1" s="232">
        <v>4</v>
      </c>
      <c r="J1" s="232">
        <v>5</v>
      </c>
      <c r="K1" s="232">
        <v>6</v>
      </c>
      <c r="L1" s="232">
        <v>7</v>
      </c>
      <c r="M1" s="232">
        <v>8</v>
      </c>
      <c r="N1" s="232">
        <v>9</v>
      </c>
      <c r="O1" s="232">
        <v>10</v>
      </c>
      <c r="P1" s="232">
        <v>11</v>
      </c>
      <c r="Q1" s="232">
        <v>12</v>
      </c>
      <c r="R1" s="232">
        <v>13</v>
      </c>
      <c r="S1" s="232">
        <v>14</v>
      </c>
      <c r="T1" s="232">
        <v>15</v>
      </c>
      <c r="U1" s="232">
        <v>16</v>
      </c>
      <c r="V1" s="232">
        <v>17</v>
      </c>
      <c r="W1" s="232">
        <v>18</v>
      </c>
      <c r="X1" s="232">
        <v>19</v>
      </c>
      <c r="Y1" s="232">
        <v>20</v>
      </c>
      <c r="Z1" s="232">
        <v>21</v>
      </c>
      <c r="AA1" s="232">
        <v>22</v>
      </c>
      <c r="AB1" s="232">
        <v>23</v>
      </c>
      <c r="AC1" s="232">
        <v>24</v>
      </c>
      <c r="AD1" s="232">
        <v>25</v>
      </c>
      <c r="AE1" s="232">
        <v>26</v>
      </c>
      <c r="AF1" s="232">
        <v>27</v>
      </c>
      <c r="AG1" s="232">
        <v>28</v>
      </c>
      <c r="AH1" s="232">
        <v>29</v>
      </c>
      <c r="AI1" s="232">
        <v>30</v>
      </c>
      <c r="AJ1" s="232">
        <v>31</v>
      </c>
      <c r="AK1" s="232">
        <v>32</v>
      </c>
      <c r="AL1" s="232">
        <v>33</v>
      </c>
      <c r="AM1" s="232">
        <v>34</v>
      </c>
      <c r="AN1" s="232">
        <v>35</v>
      </c>
      <c r="AO1" s="232">
        <v>36</v>
      </c>
      <c r="AP1" s="232">
        <v>37</v>
      </c>
      <c r="AQ1" s="232">
        <v>38</v>
      </c>
      <c r="AR1" s="232">
        <v>39</v>
      </c>
      <c r="AS1" s="232">
        <v>40</v>
      </c>
      <c r="AT1" s="232">
        <v>41</v>
      </c>
      <c r="AU1" s="232">
        <v>42</v>
      </c>
      <c r="AV1" s="232">
        <v>43</v>
      </c>
      <c r="AW1" s="232">
        <v>44</v>
      </c>
      <c r="AX1" s="232">
        <v>45</v>
      </c>
      <c r="AY1" s="232">
        <v>46</v>
      </c>
    </row>
    <row r="2" spans="1:51" ht="20.100000000000001" customHeight="1" x14ac:dyDescent="0.25">
      <c r="A2" s="256">
        <v>141.57851043746641</v>
      </c>
      <c r="B2" s="20">
        <v>1</v>
      </c>
      <c r="C2" s="251" t="str">
        <f>Teams!C2</f>
        <v>Erzgebirge Aue</v>
      </c>
      <c r="D2" s="257">
        <v>136</v>
      </c>
      <c r="E2" s="258">
        <f t="shared" ref="E2:E25" si="0">IF($B2&gt;Number,"",IF(Reset=0,$A2,IF(HAFactor&lt;0,$D2,HAFactor)))</f>
        <v>136</v>
      </c>
      <c r="F2" s="259">
        <f t="shared" ref="F2:AY2" si="1">IFERROR(IF(F$1=Reset,$A2,IFERROR(E2+Ind*VLOOKUP(CONCATENATE("T",$B2,"G",F$1),Lookup1,2,FALSE),E2-Ind*VLOOKUP(CONCATENATE("T",$B2,"G",F$1),Lookup2,2,FALSE))),"")</f>
        <v>129.61581790836698</v>
      </c>
      <c r="G2" s="259">
        <f t="shared" si="1"/>
        <v>129.08151293326208</v>
      </c>
      <c r="H2" s="259">
        <f t="shared" si="1"/>
        <v>132.40384976295874</v>
      </c>
      <c r="I2" s="259">
        <f t="shared" si="1"/>
        <v>135.0444077399288</v>
      </c>
      <c r="J2" s="259">
        <f t="shared" si="1"/>
        <v>138.15207865091526</v>
      </c>
      <c r="K2" s="259">
        <f t="shared" si="1"/>
        <v>138.11303376342829</v>
      </c>
      <c r="L2" s="259">
        <f t="shared" si="1"/>
        <v>136.85831818903674</v>
      </c>
      <c r="M2" s="259">
        <f t="shared" si="1"/>
        <v>141.57851043746641</v>
      </c>
      <c r="N2" s="259">
        <f t="shared" si="1"/>
        <v>134.99821260192087</v>
      </c>
      <c r="O2" s="259">
        <f t="shared" si="1"/>
        <v>130.40132510343864</v>
      </c>
      <c r="P2" s="259">
        <f t="shared" si="1"/>
        <v>129.59853605310622</v>
      </c>
      <c r="Q2" s="259">
        <f t="shared" si="1"/>
        <v>134.19034082931984</v>
      </c>
      <c r="R2" s="259">
        <f t="shared" si="1"/>
        <v>137.13755177898742</v>
      </c>
      <c r="S2" s="259">
        <f t="shared" si="1"/>
        <v>139.91513298882634</v>
      </c>
      <c r="T2" s="259">
        <f t="shared" si="1"/>
        <v>147.81790194206786</v>
      </c>
      <c r="U2" s="259">
        <f t="shared" si="1"/>
        <v>128.62710812055886</v>
      </c>
      <c r="V2" s="259">
        <f t="shared" si="1"/>
        <v>124.16939575702995</v>
      </c>
      <c r="W2" s="259">
        <f t="shared" si="1"/>
        <v>126.51613886534062</v>
      </c>
      <c r="X2" s="259">
        <f t="shared" si="1"/>
        <v>150.19933189436691</v>
      </c>
      <c r="Y2" s="259">
        <f t="shared" si="1"/>
        <v>150.62699506467024</v>
      </c>
      <c r="Z2" s="259">
        <f t="shared" si="1"/>
        <v>152.8480278791819</v>
      </c>
      <c r="AA2" s="259">
        <f t="shared" si="1"/>
        <v>156.67651365844591</v>
      </c>
      <c r="AB2" s="259">
        <f t="shared" si="1"/>
        <v>159.20154601538721</v>
      </c>
      <c r="AC2" s="259">
        <f t="shared" si="1"/>
        <v>159.06988155571881</v>
      </c>
      <c r="AD2" s="259">
        <f t="shared" si="1"/>
        <v>162.42803016243712</v>
      </c>
      <c r="AE2" s="259">
        <f t="shared" si="1"/>
        <v>165.33850090671271</v>
      </c>
      <c r="AF2" s="259">
        <f t="shared" si="1"/>
        <v>164.26966124572454</v>
      </c>
      <c r="AG2" s="259">
        <f t="shared" si="1"/>
        <v>142.33466429099758</v>
      </c>
      <c r="AH2" s="259">
        <f t="shared" si="1"/>
        <v>129.16007385342218</v>
      </c>
      <c r="AI2" s="259">
        <f t="shared" si="1"/>
        <v>124.99651291804972</v>
      </c>
      <c r="AJ2" s="259">
        <f t="shared" si="1"/>
        <v>124.00927949934491</v>
      </c>
      <c r="AK2" s="259">
        <f t="shared" si="1"/>
        <v>111.86891252922939</v>
      </c>
      <c r="AL2" s="259">
        <f t="shared" si="1"/>
        <v>114.62030671365173</v>
      </c>
      <c r="AM2" s="259">
        <f t="shared" si="1"/>
        <v>118.12354370210392</v>
      </c>
      <c r="AN2" s="259" t="str">
        <f t="shared" si="1"/>
        <v/>
      </c>
      <c r="AO2" s="259" t="str">
        <f t="shared" si="1"/>
        <v/>
      </c>
      <c r="AP2" s="259" t="str">
        <f t="shared" si="1"/>
        <v/>
      </c>
      <c r="AQ2" s="259" t="str">
        <f t="shared" si="1"/>
        <v/>
      </c>
      <c r="AR2" s="259" t="str">
        <f t="shared" si="1"/>
        <v/>
      </c>
      <c r="AS2" s="259" t="str">
        <f t="shared" si="1"/>
        <v/>
      </c>
      <c r="AT2" s="259" t="str">
        <f t="shared" si="1"/>
        <v/>
      </c>
      <c r="AU2" s="259" t="str">
        <f t="shared" si="1"/>
        <v/>
      </c>
      <c r="AV2" s="259" t="str">
        <f t="shared" si="1"/>
        <v/>
      </c>
      <c r="AW2" s="259" t="str">
        <f t="shared" si="1"/>
        <v/>
      </c>
      <c r="AX2" s="259" t="str">
        <f t="shared" si="1"/>
        <v/>
      </c>
      <c r="AY2" s="259" t="str">
        <f t="shared" si="1"/>
        <v/>
      </c>
    </row>
    <row r="3" spans="1:51" ht="20.100000000000001" customHeight="1" x14ac:dyDescent="0.25">
      <c r="A3" s="256">
        <v>4.931841982753923</v>
      </c>
      <c r="B3" s="20">
        <v>2</v>
      </c>
      <c r="C3" s="251" t="str">
        <f>Teams!C3</f>
        <v>Bochum</v>
      </c>
      <c r="D3" s="257">
        <v>41</v>
      </c>
      <c r="E3" s="258">
        <f t="shared" si="0"/>
        <v>41</v>
      </c>
      <c r="F3" s="259">
        <f t="shared" ref="F3:AY3" si="2">IFERROR(IF(F$1=Reset,$A3,IFERROR(E3+Ind*VLOOKUP(CONCATENATE("T",$B3,"G",F$1),Lookup1,2,FALSE),E3-Ind*VLOOKUP(CONCATENATE("T",$B3,"G",F$1),Lookup2,2,FALSE))),"")</f>
        <v>40.437014355360525</v>
      </c>
      <c r="G3" s="259">
        <f t="shared" si="2"/>
        <v>36.357435559985632</v>
      </c>
      <c r="H3" s="259">
        <f t="shared" si="2"/>
        <v>36.137998473875939</v>
      </c>
      <c r="I3" s="259">
        <f t="shared" si="2"/>
        <v>39.551464107561443</v>
      </c>
      <c r="J3" s="259">
        <f t="shared" si="2"/>
        <v>42.659135018547914</v>
      </c>
      <c r="K3" s="259">
        <f t="shared" si="2"/>
        <v>13.975660475433664</v>
      </c>
      <c r="L3" s="259">
        <f t="shared" si="2"/>
        <v>9.9514289925893031</v>
      </c>
      <c r="M3" s="259">
        <f t="shared" si="2"/>
        <v>4.931841982753923</v>
      </c>
      <c r="N3" s="259">
        <f t="shared" si="2"/>
        <v>10.127179140272162</v>
      </c>
      <c r="O3" s="259">
        <f t="shared" si="2"/>
        <v>13.616699441501535</v>
      </c>
      <c r="P3" s="259">
        <f t="shared" si="2"/>
        <v>18.327077157705634</v>
      </c>
      <c r="Q3" s="259">
        <f t="shared" si="2"/>
        <v>21.571354554598795</v>
      </c>
      <c r="R3" s="259">
        <f t="shared" si="2"/>
        <v>26.43743047861669</v>
      </c>
      <c r="S3" s="259">
        <f t="shared" si="2"/>
        <v>29.988391693975153</v>
      </c>
      <c r="T3" s="259">
        <f t="shared" si="2"/>
        <v>16.559179337041286</v>
      </c>
      <c r="U3" s="259">
        <f t="shared" si="2"/>
        <v>23.686589726037582</v>
      </c>
      <c r="V3" s="259">
        <f t="shared" si="2"/>
        <v>23.706061758646719</v>
      </c>
      <c r="W3" s="259">
        <f t="shared" si="2"/>
        <v>10.652901397439118</v>
      </c>
      <c r="X3" s="259">
        <f t="shared" si="2"/>
        <v>6.6561383858913015</v>
      </c>
      <c r="Y3" s="259">
        <f t="shared" si="2"/>
        <v>-2.9098734812181082</v>
      </c>
      <c r="Z3" s="259">
        <f t="shared" si="2"/>
        <v>7.705228362651356</v>
      </c>
      <c r="AA3" s="259">
        <f t="shared" si="2"/>
        <v>11.533714141915381</v>
      </c>
      <c r="AB3" s="259">
        <f t="shared" si="2"/>
        <v>14.509360299276997</v>
      </c>
      <c r="AC3" s="259">
        <f t="shared" si="2"/>
        <v>10.759360299276997</v>
      </c>
      <c r="AD3" s="259">
        <f t="shared" si="2"/>
        <v>7.1948470102441915</v>
      </c>
      <c r="AE3" s="259">
        <f t="shared" si="2"/>
        <v>1.2068370129292978</v>
      </c>
      <c r="AF3" s="259">
        <f t="shared" si="2"/>
        <v>15.735682846857081</v>
      </c>
      <c r="AG3" s="259">
        <f t="shared" si="2"/>
        <v>21.245364242211153</v>
      </c>
      <c r="AH3" s="259">
        <f t="shared" si="2"/>
        <v>32.86526003589924</v>
      </c>
      <c r="AI3" s="259">
        <f t="shared" si="2"/>
        <v>20.505068921099479</v>
      </c>
      <c r="AJ3" s="259">
        <f t="shared" si="2"/>
        <v>24.268038983762324</v>
      </c>
      <c r="AK3" s="259">
        <f t="shared" si="2"/>
        <v>32.732833523663317</v>
      </c>
      <c r="AL3" s="259">
        <f t="shared" si="2"/>
        <v>32.931872308304854</v>
      </c>
      <c r="AM3" s="259">
        <f t="shared" si="2"/>
        <v>35.330549884532232</v>
      </c>
      <c r="AN3" s="259" t="str">
        <f t="shared" si="2"/>
        <v/>
      </c>
      <c r="AO3" s="259" t="str">
        <f t="shared" si="2"/>
        <v/>
      </c>
      <c r="AP3" s="259" t="str">
        <f t="shared" si="2"/>
        <v/>
      </c>
      <c r="AQ3" s="259" t="str">
        <f t="shared" si="2"/>
        <v/>
      </c>
      <c r="AR3" s="259" t="str">
        <f t="shared" si="2"/>
        <v/>
      </c>
      <c r="AS3" s="259" t="str">
        <f t="shared" si="2"/>
        <v/>
      </c>
      <c r="AT3" s="259" t="str">
        <f t="shared" si="2"/>
        <v/>
      </c>
      <c r="AU3" s="259" t="str">
        <f t="shared" si="2"/>
        <v/>
      </c>
      <c r="AV3" s="259" t="str">
        <f t="shared" si="2"/>
        <v/>
      </c>
      <c r="AW3" s="259" t="str">
        <f t="shared" si="2"/>
        <v/>
      </c>
      <c r="AX3" s="259" t="str">
        <f t="shared" si="2"/>
        <v/>
      </c>
      <c r="AY3" s="259" t="str">
        <f t="shared" si="2"/>
        <v/>
      </c>
    </row>
    <row r="4" spans="1:51" ht="20.100000000000001" customHeight="1" x14ac:dyDescent="0.25">
      <c r="A4" s="256">
        <v>82.024880220737103</v>
      </c>
      <c r="B4" s="20">
        <v>3</v>
      </c>
      <c r="C4" s="251" t="str">
        <f>Teams!C4</f>
        <v>Eintracht Braunschweig</v>
      </c>
      <c r="D4" s="257">
        <v>75</v>
      </c>
      <c r="E4" s="258">
        <f t="shared" si="0"/>
        <v>75</v>
      </c>
      <c r="F4" s="259">
        <f t="shared" ref="F4:AY4" si="3">IFERROR(IF(F$1=Reset,$A4,IFERROR(E4+Ind*VLOOKUP(CONCATENATE("T",$B4,"G",F$1),Lookup1,2,FALSE),E4-Ind*VLOOKUP(CONCATENATE("T",$B4,"G",F$1),Lookup2,2,FALSE))),"")</f>
        <v>77.673732922952013</v>
      </c>
      <c r="G4" s="259">
        <f t="shared" si="3"/>
        <v>77.6412234104791</v>
      </c>
      <c r="H4" s="259">
        <f t="shared" si="3"/>
        <v>89.843887428325729</v>
      </c>
      <c r="I4" s="259">
        <f t="shared" si="3"/>
        <v>93.257353062011234</v>
      </c>
      <c r="J4" s="259">
        <f t="shared" si="3"/>
        <v>97.342309008984159</v>
      </c>
      <c r="K4" s="259">
        <f t="shared" si="3"/>
        <v>100.70686452055851</v>
      </c>
      <c r="L4" s="259">
        <f t="shared" si="3"/>
        <v>99.874690196967748</v>
      </c>
      <c r="M4" s="259">
        <f t="shared" si="3"/>
        <v>82.024880220737103</v>
      </c>
      <c r="N4" s="259">
        <f t="shared" si="3"/>
        <v>85.985988181315463</v>
      </c>
      <c r="O4" s="259">
        <f t="shared" si="3"/>
        <v>89.129806667732623</v>
      </c>
      <c r="P4" s="259">
        <f t="shared" si="3"/>
        <v>85.201081753056144</v>
      </c>
      <c r="Q4" s="259">
        <f t="shared" si="3"/>
        <v>84.688223008424828</v>
      </c>
      <c r="R4" s="259">
        <f t="shared" si="3"/>
        <v>42.464261346567895</v>
      </c>
      <c r="S4" s="259">
        <f t="shared" si="3"/>
        <v>45.241842556406816</v>
      </c>
      <c r="T4" s="259">
        <f t="shared" si="3"/>
        <v>45.606278854401793</v>
      </c>
      <c r="U4" s="259">
        <f t="shared" si="3"/>
        <v>45.554130283980903</v>
      </c>
      <c r="V4" s="259">
        <f t="shared" si="3"/>
        <v>29.161634571835624</v>
      </c>
      <c r="W4" s="259">
        <f t="shared" si="3"/>
        <v>33.11746349895737</v>
      </c>
      <c r="X4" s="259">
        <f t="shared" si="3"/>
        <v>35.902448912053885</v>
      </c>
      <c r="Y4" s="259">
        <f t="shared" si="3"/>
        <v>21.34470440778799</v>
      </c>
      <c r="Z4" s="259">
        <f t="shared" si="3"/>
        <v>31.959806251657454</v>
      </c>
      <c r="AA4" s="259">
        <f t="shared" si="3"/>
        <v>35.788292030921482</v>
      </c>
      <c r="AB4" s="259">
        <f t="shared" si="3"/>
        <v>34.867654859906025</v>
      </c>
      <c r="AC4" s="259">
        <f t="shared" si="3"/>
        <v>38.565506289485135</v>
      </c>
      <c r="AD4" s="259">
        <f t="shared" si="3"/>
        <v>37.674403588643401</v>
      </c>
      <c r="AE4" s="259">
        <f t="shared" si="3"/>
        <v>38.003982384018293</v>
      </c>
      <c r="AF4" s="259">
        <f t="shared" si="3"/>
        <v>40.833345213002836</v>
      </c>
      <c r="AG4" s="259">
        <f t="shared" si="3"/>
        <v>35.189776698403371</v>
      </c>
      <c r="AH4" s="259">
        <f t="shared" si="3"/>
        <v>35.388815483044908</v>
      </c>
      <c r="AI4" s="259">
        <f t="shared" si="3"/>
        <v>54.806003666010092</v>
      </c>
      <c r="AJ4" s="259">
        <f t="shared" si="3"/>
        <v>50.642442730637633</v>
      </c>
      <c r="AK4" s="259">
        <f t="shared" si="3"/>
        <v>48.850499169603481</v>
      </c>
      <c r="AL4" s="259">
        <f t="shared" si="3"/>
        <v>44.458170080589952</v>
      </c>
      <c r="AM4" s="259">
        <f t="shared" si="3"/>
        <v>46.743840706681553</v>
      </c>
      <c r="AN4" s="259" t="str">
        <f t="shared" si="3"/>
        <v/>
      </c>
      <c r="AO4" s="259" t="str">
        <f t="shared" si="3"/>
        <v/>
      </c>
      <c r="AP4" s="259" t="str">
        <f t="shared" si="3"/>
        <v/>
      </c>
      <c r="AQ4" s="259" t="str">
        <f t="shared" si="3"/>
        <v/>
      </c>
      <c r="AR4" s="259" t="str">
        <f t="shared" si="3"/>
        <v/>
      </c>
      <c r="AS4" s="259" t="str">
        <f t="shared" si="3"/>
        <v/>
      </c>
      <c r="AT4" s="259" t="str">
        <f t="shared" si="3"/>
        <v/>
      </c>
      <c r="AU4" s="259" t="str">
        <f t="shared" si="3"/>
        <v/>
      </c>
      <c r="AV4" s="259" t="str">
        <f t="shared" si="3"/>
        <v/>
      </c>
      <c r="AW4" s="259" t="str">
        <f t="shared" si="3"/>
        <v/>
      </c>
      <c r="AX4" s="259" t="str">
        <f t="shared" si="3"/>
        <v/>
      </c>
      <c r="AY4" s="259" t="str">
        <f t="shared" si="3"/>
        <v/>
      </c>
    </row>
    <row r="5" spans="1:51" ht="20.100000000000001" customHeight="1" x14ac:dyDescent="0.25">
      <c r="A5" s="256">
        <v>71.671062644076486</v>
      </c>
      <c r="B5" s="20">
        <v>4</v>
      </c>
      <c r="C5" s="251" t="str">
        <f>Teams!C5</f>
        <v>Darmstadt 98</v>
      </c>
      <c r="D5" s="257">
        <v>80</v>
      </c>
      <c r="E5" s="258">
        <f t="shared" si="0"/>
        <v>80</v>
      </c>
      <c r="F5" s="259">
        <f t="shared" ref="F5:AY5" si="4">IFERROR(IF(F$1=Reset,$A5,IFERROR(E5+Ind*VLOOKUP(CONCATENATE("T",$B5,"G",F$1),Lookup1,2,FALSE),E5-Ind*VLOOKUP(CONCATENATE("T",$B5,"G",F$1),Lookup2,2,FALSE))),"")</f>
        <v>83.371565891735472</v>
      </c>
      <c r="G5" s="259">
        <f t="shared" si="4"/>
        <v>82.56877684140305</v>
      </c>
      <c r="H5" s="259">
        <f t="shared" si="4"/>
        <v>78.510015890866356</v>
      </c>
      <c r="I5" s="259">
        <f t="shared" si="4"/>
        <v>77.50054598605027</v>
      </c>
      <c r="J5" s="259">
        <f t="shared" si="4"/>
        <v>77.198707802960399</v>
      </c>
      <c r="K5" s="259">
        <f t="shared" si="4"/>
        <v>73.263221091993202</v>
      </c>
      <c r="L5" s="259">
        <f t="shared" si="4"/>
        <v>66.950870395646831</v>
      </c>
      <c r="M5" s="259">
        <f t="shared" si="4"/>
        <v>71.671062644076486</v>
      </c>
      <c r="N5" s="259">
        <f t="shared" si="4"/>
        <v>75.632170604654846</v>
      </c>
      <c r="O5" s="259">
        <f t="shared" si="4"/>
        <v>78.542641348930445</v>
      </c>
      <c r="P5" s="259">
        <f t="shared" si="4"/>
        <v>66.743589421331393</v>
      </c>
      <c r="Q5" s="259">
        <f t="shared" si="4"/>
        <v>61.47543133360341</v>
      </c>
      <c r="R5" s="259">
        <f t="shared" si="4"/>
        <v>120.16085305097539</v>
      </c>
      <c r="S5" s="259">
        <f t="shared" si="4"/>
        <v>123.71181426633386</v>
      </c>
      <c r="T5" s="259">
        <f t="shared" si="4"/>
        <v>104.0841540213425</v>
      </c>
      <c r="U5" s="259">
        <f t="shared" si="4"/>
        <v>108.12789491685334</v>
      </c>
      <c r="V5" s="259">
        <f t="shared" si="4"/>
        <v>99.389140347603899</v>
      </c>
      <c r="W5" s="259">
        <f t="shared" si="4"/>
        <v>102.16672155744283</v>
      </c>
      <c r="X5" s="259">
        <f t="shared" si="4"/>
        <v>101.81625201996908</v>
      </c>
      <c r="Y5" s="259">
        <f t="shared" si="4"/>
        <v>86.537040018800326</v>
      </c>
      <c r="Z5" s="259">
        <f t="shared" si="4"/>
        <v>89.535532156293186</v>
      </c>
      <c r="AA5" s="259">
        <f t="shared" si="4"/>
        <v>93.031915221966187</v>
      </c>
      <c r="AB5" s="259">
        <f t="shared" si="4"/>
        <v>88.966223201931911</v>
      </c>
      <c r="AC5" s="259">
        <f t="shared" si="4"/>
        <v>84.858774199141948</v>
      </c>
      <c r="AD5" s="259">
        <f t="shared" si="4"/>
        <v>88.216922805860278</v>
      </c>
      <c r="AE5" s="259">
        <f t="shared" si="4"/>
        <v>88.546501601235164</v>
      </c>
      <c r="AF5" s="259">
        <f t="shared" si="4"/>
        <v>79.340876550415445</v>
      </c>
      <c r="AG5" s="259">
        <f t="shared" si="4"/>
        <v>74.187619658726121</v>
      </c>
      <c r="AH5" s="259">
        <f t="shared" si="4"/>
        <v>74.393448585847864</v>
      </c>
      <c r="AI5" s="259">
        <f t="shared" si="4"/>
        <v>66.394819653252554</v>
      </c>
      <c r="AJ5" s="259">
        <f t="shared" si="4"/>
        <v>70.157789715915399</v>
      </c>
      <c r="AK5" s="259">
        <f t="shared" si="4"/>
        <v>65.887788483808436</v>
      </c>
      <c r="AL5" s="259">
        <f t="shared" si="4"/>
        <v>70.509370456707188</v>
      </c>
      <c r="AM5" s="259">
        <f t="shared" si="4"/>
        <v>66.317576429986218</v>
      </c>
      <c r="AN5" s="259" t="str">
        <f t="shared" si="4"/>
        <v/>
      </c>
      <c r="AO5" s="259" t="str">
        <f t="shared" si="4"/>
        <v/>
      </c>
      <c r="AP5" s="259" t="str">
        <f t="shared" si="4"/>
        <v/>
      </c>
      <c r="AQ5" s="259" t="str">
        <f t="shared" si="4"/>
        <v/>
      </c>
      <c r="AR5" s="259" t="str">
        <f t="shared" si="4"/>
        <v/>
      </c>
      <c r="AS5" s="259" t="str">
        <f t="shared" si="4"/>
        <v/>
      </c>
      <c r="AT5" s="259" t="str">
        <f t="shared" si="4"/>
        <v/>
      </c>
      <c r="AU5" s="259" t="str">
        <f t="shared" si="4"/>
        <v/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56">
        <v>103.31498080463615</v>
      </c>
      <c r="B6" s="20">
        <v>5</v>
      </c>
      <c r="C6" s="251" t="str">
        <f>Teams!C6</f>
        <v>Fortuna Dusseldorf</v>
      </c>
      <c r="D6" s="257">
        <v>81</v>
      </c>
      <c r="E6" s="258">
        <f t="shared" si="0"/>
        <v>81</v>
      </c>
      <c r="F6" s="259">
        <f t="shared" ref="F6:AY6" si="5">IFERROR(IF(F$1=Reset,$A6,IFERROR(E6+Ind*VLOOKUP(CONCATENATE("T",$B6,"G",F$1),Lookup1,2,FALSE),E6-Ind*VLOOKUP(CONCATENATE("T",$B6,"G",F$1),Lookup2,2,FALSE))),"")</f>
        <v>83.688586535450426</v>
      </c>
      <c r="G6" s="259">
        <f t="shared" si="5"/>
        <v>86.354890890173181</v>
      </c>
      <c r="H6" s="259">
        <f t="shared" si="5"/>
        <v>89.946393592762462</v>
      </c>
      <c r="I6" s="259">
        <f t="shared" si="5"/>
        <v>88.870126515714475</v>
      </c>
      <c r="J6" s="259">
        <f t="shared" si="5"/>
        <v>97.833246579195745</v>
      </c>
      <c r="K6" s="259">
        <f t="shared" si="5"/>
        <v>100.71426516321188</v>
      </c>
      <c r="L6" s="259">
        <f t="shared" si="5"/>
        <v>100.58928394212028</v>
      </c>
      <c r="M6" s="259">
        <f t="shared" si="5"/>
        <v>103.31498080463615</v>
      </c>
      <c r="N6" s="259">
        <f t="shared" si="5"/>
        <v>108.51031796215439</v>
      </c>
      <c r="O6" s="259">
        <f t="shared" si="5"/>
        <v>111.42078870642999</v>
      </c>
      <c r="P6" s="259">
        <f t="shared" si="5"/>
        <v>107.52572766967404</v>
      </c>
      <c r="Q6" s="259">
        <f t="shared" si="5"/>
        <v>111.57977909149643</v>
      </c>
      <c r="R6" s="259">
        <f t="shared" si="5"/>
        <v>106.07956421094936</v>
      </c>
      <c r="S6" s="259">
        <f t="shared" si="5"/>
        <v>108.76815074639978</v>
      </c>
      <c r="T6" s="259">
        <f t="shared" si="5"/>
        <v>109.13258704439477</v>
      </c>
      <c r="U6" s="259">
        <f t="shared" si="5"/>
        <v>89.941793222885764</v>
      </c>
      <c r="V6" s="259">
        <f t="shared" si="5"/>
        <v>89.478750426655651</v>
      </c>
      <c r="W6" s="259">
        <f t="shared" si="5"/>
        <v>89.300025511979172</v>
      </c>
      <c r="X6" s="259">
        <f t="shared" si="5"/>
        <v>93.838143543172109</v>
      </c>
      <c r="Y6" s="259">
        <f t="shared" si="5"/>
        <v>89.70970943490758</v>
      </c>
      <c r="Z6" s="259">
        <f t="shared" si="5"/>
        <v>89.657560864486697</v>
      </c>
      <c r="AA6" s="259">
        <f t="shared" si="5"/>
        <v>92.736220937651552</v>
      </c>
      <c r="AB6" s="259">
        <f t="shared" si="5"/>
        <v>95.987628062666317</v>
      </c>
      <c r="AC6" s="259">
        <f t="shared" si="5"/>
        <v>98.735572169057804</v>
      </c>
      <c r="AD6" s="259">
        <f t="shared" si="5"/>
        <v>98.807457584368407</v>
      </c>
      <c r="AE6" s="259">
        <f t="shared" si="5"/>
        <v>92.819447587053517</v>
      </c>
      <c r="AF6" s="259">
        <f t="shared" si="5"/>
        <v>83.613822536233798</v>
      </c>
      <c r="AG6" s="259">
        <f t="shared" si="5"/>
        <v>79.43641859504676</v>
      </c>
      <c r="AH6" s="259">
        <f t="shared" si="5"/>
        <v>82.147275727568825</v>
      </c>
      <c r="AI6" s="259">
        <f t="shared" si="5"/>
        <v>85.942866990189032</v>
      </c>
      <c r="AJ6" s="259">
        <f t="shared" si="5"/>
        <v>89.057777949709234</v>
      </c>
      <c r="AK6" s="259">
        <f t="shared" si="5"/>
        <v>87.265834388675074</v>
      </c>
      <c r="AL6" s="259">
        <f t="shared" si="5"/>
        <v>90.017228573097412</v>
      </c>
      <c r="AM6" s="259">
        <f t="shared" si="5"/>
        <v>124.6026487281525</v>
      </c>
      <c r="AN6" s="259" t="str">
        <f t="shared" si="5"/>
        <v/>
      </c>
      <c r="AO6" s="259" t="str">
        <f t="shared" si="5"/>
        <v/>
      </c>
      <c r="AP6" s="259" t="str">
        <f t="shared" si="5"/>
        <v/>
      </c>
      <c r="AQ6" s="259" t="str">
        <f t="shared" si="5"/>
        <v/>
      </c>
      <c r="AR6" s="259" t="str">
        <f t="shared" si="5"/>
        <v/>
      </c>
      <c r="AS6" s="259" t="str">
        <f t="shared" si="5"/>
        <v/>
      </c>
      <c r="AT6" s="259" t="str">
        <f t="shared" si="5"/>
        <v/>
      </c>
      <c r="AU6" s="259" t="str">
        <f t="shared" si="5"/>
        <v/>
      </c>
      <c r="AV6" s="259" t="str">
        <f t="shared" si="5"/>
        <v/>
      </c>
      <c r="AW6" s="259" t="str">
        <f t="shared" si="5"/>
        <v/>
      </c>
      <c r="AX6" s="259" t="str">
        <f t="shared" si="5"/>
        <v/>
      </c>
      <c r="AY6" s="259" t="str">
        <f t="shared" si="5"/>
        <v/>
      </c>
    </row>
    <row r="7" spans="1:51" ht="20.100000000000001" customHeight="1" x14ac:dyDescent="0.25">
      <c r="A7" s="256">
        <v>4.2571418556281078</v>
      </c>
      <c r="B7" s="20">
        <v>6</v>
      </c>
      <c r="C7" s="251" t="str">
        <f>Teams!C7</f>
        <v>Greuther Furth</v>
      </c>
      <c r="D7" s="257">
        <v>2</v>
      </c>
      <c r="E7" s="258">
        <f t="shared" si="0"/>
        <v>2</v>
      </c>
      <c r="F7" s="259">
        <f t="shared" ref="F7:AY7" si="6">IFERROR(IF(F$1=Reset,$A7,IFERROR(E7+Ind*VLOOKUP(CONCATENATE("T",$B7,"G",F$1),Lookup1,2,FALSE),E7-Ind*VLOOKUP(CONCATENATE("T",$B7,"G",F$1),Lookup2,2,FALSE))),"")</f>
        <v>2.0259852050297296</v>
      </c>
      <c r="G7" s="259">
        <f t="shared" si="6"/>
        <v>1.4916802299248237</v>
      </c>
      <c r="H7" s="259">
        <f t="shared" si="6"/>
        <v>1.1690489057939062</v>
      </c>
      <c r="I7" s="259">
        <f t="shared" si="6"/>
        <v>-1.9530969029879457</v>
      </c>
      <c r="J7" s="259">
        <f t="shared" si="6"/>
        <v>-6.2732675681133152</v>
      </c>
      <c r="K7" s="259">
        <f t="shared" si="6"/>
        <v>-0.9410641273010576</v>
      </c>
      <c r="L7" s="259">
        <f t="shared" si="6"/>
        <v>-4.965295610145418</v>
      </c>
      <c r="M7" s="259">
        <f t="shared" si="6"/>
        <v>4.2571418556281078</v>
      </c>
      <c r="N7" s="259">
        <f t="shared" si="6"/>
        <v>0.21221807048259489</v>
      </c>
      <c r="O7" s="259">
        <f t="shared" si="6"/>
        <v>-3.5964986729547319</v>
      </c>
      <c r="P7" s="259">
        <f t="shared" si="6"/>
        <v>-25.059654275729969</v>
      </c>
      <c r="Q7" s="259">
        <f t="shared" si="6"/>
        <v>-30.327812363457952</v>
      </c>
      <c r="R7" s="259">
        <f t="shared" si="6"/>
        <v>-72.551774025314884</v>
      </c>
      <c r="S7" s="259">
        <f t="shared" si="6"/>
        <v>-58.033956368618206</v>
      </c>
      <c r="T7" s="259">
        <f t="shared" si="6"/>
        <v>-53.995938544462874</v>
      </c>
      <c r="U7" s="259">
        <f t="shared" si="6"/>
        <v>-54.235856542347655</v>
      </c>
      <c r="V7" s="259">
        <f t="shared" si="6"/>
        <v>-54.698899338577768</v>
      </c>
      <c r="W7" s="259">
        <f t="shared" si="6"/>
        <v>-66.767437405275672</v>
      </c>
      <c r="X7" s="259">
        <f t="shared" si="6"/>
        <v>-43.084244376249387</v>
      </c>
      <c r="Y7" s="259">
        <f t="shared" si="6"/>
        <v>-36.748701001352941</v>
      </c>
      <c r="Z7" s="259">
        <f t="shared" si="6"/>
        <v>-37.456413364881854</v>
      </c>
      <c r="AA7" s="259">
        <f t="shared" si="6"/>
        <v>-33.493784981453487</v>
      </c>
      <c r="AB7" s="259">
        <f t="shared" si="6"/>
        <v>-33.672509896129974</v>
      </c>
      <c r="AC7" s="259">
        <f t="shared" si="6"/>
        <v>-37.422509896129974</v>
      </c>
      <c r="AD7" s="259">
        <f t="shared" si="6"/>
        <v>-48.370261651850207</v>
      </c>
      <c r="AE7" s="259">
        <f t="shared" si="6"/>
        <v>-48.812055678571177</v>
      </c>
      <c r="AF7" s="259">
        <f t="shared" si="6"/>
        <v>-52.673700859701711</v>
      </c>
      <c r="AG7" s="259">
        <f t="shared" si="6"/>
        <v>-52.467871932579968</v>
      </c>
      <c r="AH7" s="259">
        <f t="shared" si="6"/>
        <v>-33.050683749614784</v>
      </c>
      <c r="AI7" s="259">
        <f t="shared" si="6"/>
        <v>-28.90822132094608</v>
      </c>
      <c r="AJ7" s="259">
        <f t="shared" si="6"/>
        <v>-26.197364188424018</v>
      </c>
      <c r="AK7" s="259">
        <f t="shared" si="6"/>
        <v>-26.464715425851001</v>
      </c>
      <c r="AL7" s="259">
        <f t="shared" si="6"/>
        <v>-29.864245888377262</v>
      </c>
      <c r="AM7" s="259">
        <f t="shared" si="6"/>
        <v>4.7211742666778207</v>
      </c>
      <c r="AN7" s="259" t="str">
        <f t="shared" si="6"/>
        <v/>
      </c>
      <c r="AO7" s="259" t="str">
        <f t="shared" si="6"/>
        <v/>
      </c>
      <c r="AP7" s="259" t="str">
        <f t="shared" si="6"/>
        <v/>
      </c>
      <c r="AQ7" s="259" t="str">
        <f t="shared" si="6"/>
        <v/>
      </c>
      <c r="AR7" s="259" t="str">
        <f t="shared" si="6"/>
        <v/>
      </c>
      <c r="AS7" s="259" t="str">
        <f t="shared" si="6"/>
        <v/>
      </c>
      <c r="AT7" s="259" t="str">
        <f t="shared" si="6"/>
        <v/>
      </c>
      <c r="AU7" s="259" t="str">
        <f t="shared" si="6"/>
        <v/>
      </c>
      <c r="AV7" s="259" t="str">
        <f t="shared" si="6"/>
        <v/>
      </c>
      <c r="AW7" s="259" t="str">
        <f t="shared" si="6"/>
        <v/>
      </c>
      <c r="AX7" s="259" t="str">
        <f t="shared" si="6"/>
        <v/>
      </c>
      <c r="AY7" s="259" t="str">
        <f t="shared" si="6"/>
        <v/>
      </c>
    </row>
    <row r="8" spans="1:51" ht="20.100000000000001" customHeight="1" x14ac:dyDescent="0.25">
      <c r="A8" s="256">
        <v>109.22869337695056</v>
      </c>
      <c r="B8" s="20">
        <v>7</v>
      </c>
      <c r="C8" s="251" t="str">
        <f>Teams!C8</f>
        <v>Hamburger</v>
      </c>
      <c r="D8" s="257">
        <v>115</v>
      </c>
      <c r="E8" s="258">
        <f t="shared" si="0"/>
        <v>115</v>
      </c>
      <c r="F8" s="259">
        <f t="shared" ref="F8:AY8" si="7">IFERROR(IF(F$1=Reset,$A8,IFERROR(E8+Ind*VLOOKUP(CONCATENATE("T",$B8,"G",F$1),Lookup1,2,FALSE),E8-Ind*VLOOKUP(CONCATENATE("T",$B8,"G",F$1),Lookup2,2,FALSE))),"")</f>
        <v>117.68858653545043</v>
      </c>
      <c r="G8" s="259">
        <f t="shared" si="7"/>
        <v>114.40872598101214</v>
      </c>
      <c r="H8" s="259">
        <f t="shared" si="7"/>
        <v>111.28658017223029</v>
      </c>
      <c r="I8" s="259">
        <f t="shared" si="7"/>
        <v>113.92713814920035</v>
      </c>
      <c r="J8" s="259">
        <f t="shared" si="7"/>
        <v>115.97951708353015</v>
      </c>
      <c r="K8" s="259">
        <f t="shared" si="7"/>
        <v>114.12997228102419</v>
      </c>
      <c r="L8" s="259">
        <f t="shared" si="7"/>
        <v>114.24828038678594</v>
      </c>
      <c r="M8" s="259">
        <f t="shared" si="7"/>
        <v>109.22869337695056</v>
      </c>
      <c r="N8" s="259">
        <f t="shared" si="7"/>
        <v>112.7044618941062</v>
      </c>
      <c r="O8" s="259">
        <f t="shared" si="7"/>
        <v>100.95395659919335</v>
      </c>
      <c r="P8" s="259">
        <f t="shared" si="7"/>
        <v>89.154904671594295</v>
      </c>
      <c r="Q8" s="259">
        <f t="shared" si="7"/>
        <v>92.357404282495693</v>
      </c>
      <c r="R8" s="259">
        <f t="shared" si="7"/>
        <v>88.985838390760222</v>
      </c>
      <c r="S8" s="259">
        <f t="shared" si="7"/>
        <v>91.111299931732802</v>
      </c>
      <c r="T8" s="259">
        <f t="shared" si="7"/>
        <v>91.358062943280615</v>
      </c>
      <c r="U8" s="259">
        <f t="shared" si="7"/>
        <v>94.79941766769744</v>
      </c>
      <c r="V8" s="259">
        <f t="shared" si="7"/>
        <v>78.406921955552164</v>
      </c>
      <c r="W8" s="259">
        <f t="shared" si="7"/>
        <v>78.228197040875685</v>
      </c>
      <c r="X8" s="259">
        <f t="shared" si="7"/>
        <v>80.486129439041292</v>
      </c>
      <c r="Y8" s="259">
        <f t="shared" si="7"/>
        <v>80.91379260934464</v>
      </c>
      <c r="Z8" s="259">
        <f t="shared" si="7"/>
        <v>80.206080245815727</v>
      </c>
      <c r="AA8" s="259">
        <f t="shared" si="7"/>
        <v>85.181047888874417</v>
      </c>
      <c r="AB8" s="259">
        <f t="shared" si="7"/>
        <v>89.372841915595387</v>
      </c>
      <c r="AC8" s="259">
        <f t="shared" si="7"/>
        <v>88.621334053088248</v>
      </c>
      <c r="AD8" s="259">
        <f t="shared" si="7"/>
        <v>85.056820764055445</v>
      </c>
      <c r="AE8" s="259">
        <f t="shared" si="7"/>
        <v>87.507498641845999</v>
      </c>
      <c r="AF8" s="259">
        <f t="shared" si="7"/>
        <v>87.422401903219651</v>
      </c>
      <c r="AG8" s="259">
        <f t="shared" si="7"/>
        <v>82.269145011530327</v>
      </c>
      <c r="AH8" s="259">
        <f t="shared" si="7"/>
        <v>86.517737886515562</v>
      </c>
      <c r="AI8" s="259">
        <f t="shared" si="7"/>
        <v>86.959531913236532</v>
      </c>
      <c r="AJ8" s="259">
        <f t="shared" si="7"/>
        <v>85.950062008420446</v>
      </c>
      <c r="AK8" s="259">
        <f t="shared" si="7"/>
        <v>89.433049825575296</v>
      </c>
      <c r="AL8" s="259">
        <f t="shared" si="7"/>
        <v>94.370828630899283</v>
      </c>
      <c r="AM8" s="259">
        <f t="shared" si="7"/>
        <v>96.656499256990884</v>
      </c>
      <c r="AN8" s="259" t="str">
        <f t="shared" si="7"/>
        <v/>
      </c>
      <c r="AO8" s="259" t="str">
        <f t="shared" si="7"/>
        <v/>
      </c>
      <c r="AP8" s="259" t="str">
        <f t="shared" si="7"/>
        <v/>
      </c>
      <c r="AQ8" s="259" t="str">
        <f t="shared" si="7"/>
        <v/>
      </c>
      <c r="AR8" s="259" t="str">
        <f t="shared" si="7"/>
        <v/>
      </c>
      <c r="AS8" s="259" t="str">
        <f t="shared" si="7"/>
        <v/>
      </c>
      <c r="AT8" s="259" t="str">
        <f t="shared" si="7"/>
        <v/>
      </c>
      <c r="AU8" s="259" t="str">
        <f t="shared" si="7"/>
        <v/>
      </c>
      <c r="AV8" s="259" t="str">
        <f t="shared" si="7"/>
        <v/>
      </c>
      <c r="AW8" s="259" t="str">
        <f t="shared" si="7"/>
        <v/>
      </c>
      <c r="AX8" s="259" t="str">
        <f t="shared" si="7"/>
        <v/>
      </c>
      <c r="AY8" s="259" t="str">
        <f t="shared" si="7"/>
        <v/>
      </c>
    </row>
    <row r="9" spans="1:51" ht="20.100000000000001" customHeight="1" x14ac:dyDescent="0.25">
      <c r="A9" s="256">
        <v>119.02384838806051</v>
      </c>
      <c r="B9" s="20">
        <v>8</v>
      </c>
      <c r="C9" s="251" t="str">
        <f>Teams!C9</f>
        <v>Hannover 96</v>
      </c>
      <c r="D9" s="257">
        <v>71</v>
      </c>
      <c r="E9" s="258">
        <f t="shared" si="0"/>
        <v>71</v>
      </c>
      <c r="F9" s="259">
        <f t="shared" ref="F9:AY9" si="8">IFERROR(IF(F$1=Reset,$A9,IFERROR(E9+Ind*VLOOKUP(CONCATENATE("T",$B9,"G",F$1),Lookup1,2,FALSE),E9-Ind*VLOOKUP(CONCATENATE("T",$B9,"G",F$1),Lookup2,2,FALSE))),"")</f>
        <v>82.820476226035211</v>
      </c>
      <c r="G9" s="259">
        <f t="shared" si="8"/>
        <v>86.247844901904287</v>
      </c>
      <c r="H9" s="259">
        <f t="shared" si="8"/>
        <v>98.450508919750916</v>
      </c>
      <c r="I9" s="259">
        <f t="shared" si="8"/>
        <v>102.17452371472119</v>
      </c>
      <c r="J9" s="259">
        <f t="shared" si="8"/>
        <v>111.13764377820246</v>
      </c>
      <c r="K9" s="259">
        <f t="shared" si="8"/>
        <v>116.46984721901472</v>
      </c>
      <c r="L9" s="259">
        <f t="shared" si="8"/>
        <v>115.21513164462318</v>
      </c>
      <c r="M9" s="259">
        <f t="shared" si="8"/>
        <v>119.02384838806051</v>
      </c>
      <c r="N9" s="259">
        <f t="shared" si="8"/>
        <v>113.37062343424304</v>
      </c>
      <c r="O9" s="259">
        <f t="shared" si="8"/>
        <v>101.62011813933019</v>
      </c>
      <c r="P9" s="259">
        <f t="shared" si="8"/>
        <v>104.44209076050356</v>
      </c>
      <c r="Q9" s="259">
        <f t="shared" si="8"/>
        <v>107.68636815739673</v>
      </c>
      <c r="R9" s="259">
        <f t="shared" si="8"/>
        <v>107.1806455542899</v>
      </c>
      <c r="S9" s="259">
        <f t="shared" si="8"/>
        <v>111.15209620968636</v>
      </c>
      <c r="T9" s="259">
        <f t="shared" si="8"/>
        <v>91.524435964694987</v>
      </c>
      <c r="U9" s="259">
        <f t="shared" si="8"/>
        <v>86.400846501518174</v>
      </c>
      <c r="V9" s="259">
        <f t="shared" si="8"/>
        <v>80.776554769120395</v>
      </c>
      <c r="W9" s="259">
        <f t="shared" si="8"/>
        <v>84.421562254470714</v>
      </c>
      <c r="X9" s="259">
        <f t="shared" si="8"/>
        <v>99.621472430058446</v>
      </c>
      <c r="Y9" s="259">
        <f t="shared" si="8"/>
        <v>85.063727925792548</v>
      </c>
      <c r="Z9" s="259">
        <f t="shared" si="8"/>
        <v>84.069084216705036</v>
      </c>
      <c r="AA9" s="259">
        <f t="shared" si="8"/>
        <v>87.147744289869891</v>
      </c>
      <c r="AB9" s="259">
        <f t="shared" si="8"/>
        <v>86.969019375193412</v>
      </c>
      <c r="AC9" s="259">
        <f t="shared" si="8"/>
        <v>86.837354915525012</v>
      </c>
      <c r="AD9" s="259">
        <f t="shared" si="8"/>
        <v>86.752258176898664</v>
      </c>
      <c r="AE9" s="259">
        <f t="shared" si="8"/>
        <v>71.364537592812994</v>
      </c>
      <c r="AF9" s="259">
        <f t="shared" si="8"/>
        <v>61.032328371022828</v>
      </c>
      <c r="AG9" s="259">
        <f t="shared" si="8"/>
        <v>72.652224164710915</v>
      </c>
      <c r="AH9" s="259">
        <f t="shared" si="8"/>
        <v>75.444611617119904</v>
      </c>
      <c r="AI9" s="259">
        <f t="shared" si="8"/>
        <v>79.05625386307949</v>
      </c>
      <c r="AJ9" s="259">
        <f t="shared" si="8"/>
        <v>74.786252630972527</v>
      </c>
      <c r="AK9" s="259">
        <f t="shared" si="8"/>
        <v>78.080299665960879</v>
      </c>
      <c r="AL9" s="259">
        <f t="shared" si="8"/>
        <v>73.986801696462862</v>
      </c>
      <c r="AM9" s="259">
        <f t="shared" si="8"/>
        <v>69.680995198520094</v>
      </c>
      <c r="AN9" s="259" t="str">
        <f t="shared" si="8"/>
        <v/>
      </c>
      <c r="AO9" s="259" t="str">
        <f t="shared" si="8"/>
        <v/>
      </c>
      <c r="AP9" s="259" t="str">
        <f t="shared" si="8"/>
        <v/>
      </c>
      <c r="AQ9" s="259" t="str">
        <f t="shared" si="8"/>
        <v/>
      </c>
      <c r="AR9" s="259" t="str">
        <f t="shared" si="8"/>
        <v/>
      </c>
      <c r="AS9" s="259" t="str">
        <f t="shared" si="8"/>
        <v/>
      </c>
      <c r="AT9" s="259" t="str">
        <f t="shared" si="8"/>
        <v/>
      </c>
      <c r="AU9" s="259" t="str">
        <f t="shared" si="8"/>
        <v/>
      </c>
      <c r="AV9" s="259" t="str">
        <f t="shared" si="8"/>
        <v/>
      </c>
      <c r="AW9" s="259" t="str">
        <f t="shared" si="8"/>
        <v/>
      </c>
      <c r="AX9" s="259" t="str">
        <f t="shared" si="8"/>
        <v/>
      </c>
      <c r="AY9" s="259" t="str">
        <f t="shared" si="8"/>
        <v/>
      </c>
    </row>
    <row r="10" spans="1:51" ht="20.100000000000001" customHeight="1" x14ac:dyDescent="0.25">
      <c r="A10" s="256">
        <v>130.32056825773174</v>
      </c>
      <c r="B10" s="20">
        <v>9</v>
      </c>
      <c r="C10" s="251" t="str">
        <f>Teams!C10</f>
        <v>Heidenheim</v>
      </c>
      <c r="D10" s="257">
        <v>117</v>
      </c>
      <c r="E10" s="258">
        <f t="shared" si="0"/>
        <v>117</v>
      </c>
      <c r="F10" s="259">
        <f t="shared" ref="F10:AY10" si="9">IFERROR(IF(F$1=Reset,$A10,IFERROR(E10+Ind*VLOOKUP(CONCATENATE("T",$B10,"G",F$1),Lookup1,2,FALSE),E10-Ind*VLOOKUP(CONCATENATE("T",$B10,"G",F$1),Lookup2,2,FALSE))),"")</f>
        <v>119.67373292295201</v>
      </c>
      <c r="G10" s="259">
        <f t="shared" si="9"/>
        <v>122.9606901267219</v>
      </c>
      <c r="H10" s="259">
        <f t="shared" si="9"/>
        <v>121.89185046573371</v>
      </c>
      <c r="I10" s="259">
        <f t="shared" si="9"/>
        <v>125.21418729543036</v>
      </c>
      <c r="J10" s="259">
        <f t="shared" si="9"/>
        <v>124.32308459458864</v>
      </c>
      <c r="K10" s="259">
        <f t="shared" si="9"/>
        <v>127.20410317860477</v>
      </c>
      <c r="L10" s="259">
        <f t="shared" si="9"/>
        <v>130.81203788544994</v>
      </c>
      <c r="M10" s="259">
        <f t="shared" si="9"/>
        <v>130.32056825773174</v>
      </c>
      <c r="N10" s="259">
        <f t="shared" si="9"/>
        <v>133.79633677488738</v>
      </c>
      <c r="O10" s="259">
        <f t="shared" si="9"/>
        <v>129.98762003145006</v>
      </c>
      <c r="P10" s="259">
        <f t="shared" si="9"/>
        <v>132.80959265262342</v>
      </c>
      <c r="Q10" s="259">
        <f t="shared" si="9"/>
        <v>131.562313529687</v>
      </c>
      <c r="R10" s="259">
        <f t="shared" si="9"/>
        <v>136.42838945370491</v>
      </c>
      <c r="S10" s="259">
        <f t="shared" si="9"/>
        <v>139.21337486680142</v>
      </c>
      <c r="T10" s="259">
        <f t="shared" si="9"/>
        <v>144.1466179120018</v>
      </c>
      <c r="U10" s="259">
        <f t="shared" si="9"/>
        <v>148.19035880751264</v>
      </c>
      <c r="V10" s="259">
        <f t="shared" si="9"/>
        <v>147.84686083801463</v>
      </c>
      <c r="W10" s="259">
        <f t="shared" si="9"/>
        <v>151.80268976513639</v>
      </c>
      <c r="X10" s="259">
        <f t="shared" si="9"/>
        <v>133.3930574475356</v>
      </c>
      <c r="Y10" s="259">
        <f t="shared" si="9"/>
        <v>135.61409026204726</v>
      </c>
      <c r="Z10" s="259">
        <f t="shared" si="9"/>
        <v>114.55330380539064</v>
      </c>
      <c r="AA10" s="259">
        <f t="shared" si="9"/>
        <v>114.25146562230077</v>
      </c>
      <c r="AB10" s="259">
        <f t="shared" si="9"/>
        <v>117.50287274731554</v>
      </c>
      <c r="AC10" s="259">
        <f t="shared" si="9"/>
        <v>114.15236060885753</v>
      </c>
      <c r="AD10" s="259">
        <f t="shared" si="9"/>
        <v>116.60303848664809</v>
      </c>
      <c r="AE10" s="259">
        <f t="shared" si="9"/>
        <v>112.74139330551756</v>
      </c>
      <c r="AF10" s="259">
        <f t="shared" si="9"/>
        <v>116.14789533601954</v>
      </c>
      <c r="AG10" s="259">
        <f t="shared" si="9"/>
        <v>105.81568611422938</v>
      </c>
      <c r="AH10" s="259">
        <f t="shared" si="9"/>
        <v>100.34378989785438</v>
      </c>
      <c r="AI10" s="259">
        <f t="shared" si="9"/>
        <v>87.983598783054617</v>
      </c>
      <c r="AJ10" s="259">
        <f t="shared" si="9"/>
        <v>91.58853774629867</v>
      </c>
      <c r="AK10" s="259">
        <f t="shared" si="9"/>
        <v>94.016923203236942</v>
      </c>
      <c r="AL10" s="259">
        <f t="shared" si="9"/>
        <v>98.638505176135695</v>
      </c>
      <c r="AM10" s="259">
        <f t="shared" si="9"/>
        <v>94.418365730573981</v>
      </c>
      <c r="AN10" s="259" t="str">
        <f t="shared" si="9"/>
        <v/>
      </c>
      <c r="AO10" s="259" t="str">
        <f t="shared" si="9"/>
        <v/>
      </c>
      <c r="AP10" s="259" t="str">
        <f t="shared" si="9"/>
        <v/>
      </c>
      <c r="AQ10" s="259" t="str">
        <f t="shared" si="9"/>
        <v/>
      </c>
      <c r="AR10" s="259" t="str">
        <f t="shared" si="9"/>
        <v/>
      </c>
      <c r="AS10" s="259" t="str">
        <f t="shared" si="9"/>
        <v/>
      </c>
      <c r="AT10" s="259" t="str">
        <f t="shared" si="9"/>
        <v/>
      </c>
      <c r="AU10" s="259" t="str">
        <f t="shared" si="9"/>
        <v/>
      </c>
      <c r="AV10" s="259" t="str">
        <f t="shared" si="9"/>
        <v/>
      </c>
      <c r="AW10" s="259" t="str">
        <f t="shared" si="9"/>
        <v/>
      </c>
      <c r="AX10" s="259" t="str">
        <f t="shared" si="9"/>
        <v/>
      </c>
      <c r="AY10" s="259" t="str">
        <f t="shared" si="9"/>
        <v/>
      </c>
    </row>
    <row r="11" spans="1:51" ht="20.100000000000001" customHeight="1" x14ac:dyDescent="0.25">
      <c r="A11" s="256">
        <v>41.782732102288072</v>
      </c>
      <c r="B11" s="20">
        <v>10</v>
      </c>
      <c r="C11" s="251" t="str">
        <f>Teams!C11</f>
        <v>Karlsruher</v>
      </c>
      <c r="D11" s="257">
        <v>63</v>
      </c>
      <c r="E11" s="258">
        <f t="shared" si="0"/>
        <v>63</v>
      </c>
      <c r="F11" s="259">
        <f t="shared" ref="F11:AY11" si="10">IFERROR(IF(F$1=Reset,$A11,IFERROR(E11+Ind*VLOOKUP(CONCATENATE("T",$B11,"G",F$1),Lookup1,2,FALSE),E11-Ind*VLOOKUP(CONCATENATE("T",$B11,"G",F$1),Lookup2,2,FALSE))),"")</f>
        <v>74.820476226035211</v>
      </c>
      <c r="G11" s="259">
        <f t="shared" si="10"/>
        <v>70.740897430660326</v>
      </c>
      <c r="H11" s="259">
        <f t="shared" si="10"/>
        <v>73.739389568153172</v>
      </c>
      <c r="I11" s="259">
        <f t="shared" si="10"/>
        <v>78.615097835755392</v>
      </c>
      <c r="J11" s="259">
        <f t="shared" si="10"/>
        <v>78.016129699828753</v>
      </c>
      <c r="K11" s="259">
        <f t="shared" si="10"/>
        <v>74.080642988861555</v>
      </c>
      <c r="L11" s="259">
        <f t="shared" si="10"/>
        <v>59.632542078518718</v>
      </c>
      <c r="M11" s="259">
        <f t="shared" si="10"/>
        <v>41.782732102288072</v>
      </c>
      <c r="N11" s="259">
        <f t="shared" si="10"/>
        <v>45.18226256481433</v>
      </c>
      <c r="O11" s="259">
        <f t="shared" si="10"/>
        <v>41.067826266819353</v>
      </c>
      <c r="P11" s="259">
        <f t="shared" si="10"/>
        <v>37.172765230063405</v>
      </c>
      <c r="Q11" s="259">
        <f t="shared" si="10"/>
        <v>41.764570006277012</v>
      </c>
      <c r="R11" s="259">
        <f t="shared" si="10"/>
        <v>38.39300411454154</v>
      </c>
      <c r="S11" s="259">
        <f t="shared" si="10"/>
        <v>15.449147576425961</v>
      </c>
      <c r="T11" s="259">
        <f t="shared" si="10"/>
        <v>19.487165400581297</v>
      </c>
      <c r="U11" s="259">
        <f t="shared" si="10"/>
        <v>15.407586605206406</v>
      </c>
      <c r="V11" s="259">
        <f t="shared" si="10"/>
        <v>15.064088635708393</v>
      </c>
      <c r="W11" s="259">
        <f t="shared" si="10"/>
        <v>18.709096121058714</v>
      </c>
      <c r="X11" s="259">
        <f t="shared" si="10"/>
        <v>14.712333109510897</v>
      </c>
      <c r="Y11" s="259">
        <f t="shared" si="10"/>
        <v>14.098932749192937</v>
      </c>
      <c r="Z11" s="259">
        <f t="shared" si="10"/>
        <v>2.602601941785748</v>
      </c>
      <c r="AA11" s="259">
        <f t="shared" si="10"/>
        <v>-1.5048470610042184</v>
      </c>
      <c r="AB11" s="259">
        <f t="shared" si="10"/>
        <v>-5.5705390810385005</v>
      </c>
      <c r="AC11" s="259">
        <f t="shared" si="10"/>
        <v>-6.2056281215182958</v>
      </c>
      <c r="AD11" s="259">
        <f t="shared" si="10"/>
        <v>-7.0967308223600298</v>
      </c>
      <c r="AE11" s="259">
        <f t="shared" si="10"/>
        <v>-7.0967308223600298</v>
      </c>
      <c r="AF11" s="259">
        <f t="shared" si="10"/>
        <v>-11.402537320302802</v>
      </c>
      <c r="AG11" s="259">
        <f t="shared" si="10"/>
        <v>-12.70929121078046</v>
      </c>
      <c r="AH11" s="259">
        <f t="shared" si="10"/>
        <v>-13.696524629485262</v>
      </c>
      <c r="AI11" s="259">
        <f t="shared" si="10"/>
        <v>-14.70599453430135</v>
      </c>
      <c r="AJ11" s="259">
        <f t="shared" si="10"/>
        <v>-11.591083574781145</v>
      </c>
      <c r="AK11" s="259">
        <f t="shared" si="10"/>
        <v>-11.858434812208127</v>
      </c>
      <c r="AL11" s="259">
        <f t="shared" si="10"/>
        <v>-7.8548178778811275</v>
      </c>
      <c r="AM11" s="259">
        <f t="shared" si="10"/>
        <v>-12.074957323442836</v>
      </c>
      <c r="AN11" s="259" t="str">
        <f t="shared" si="10"/>
        <v/>
      </c>
      <c r="AO11" s="259" t="str">
        <f t="shared" si="10"/>
        <v/>
      </c>
      <c r="AP11" s="259" t="str">
        <f t="shared" si="10"/>
        <v/>
      </c>
      <c r="AQ11" s="259" t="str">
        <f t="shared" si="10"/>
        <v/>
      </c>
      <c r="AR11" s="259" t="str">
        <f t="shared" si="10"/>
        <v/>
      </c>
      <c r="AS11" s="259" t="str">
        <f t="shared" si="10"/>
        <v/>
      </c>
      <c r="AT11" s="259" t="str">
        <f t="shared" si="10"/>
        <v/>
      </c>
      <c r="AU11" s="259" t="str">
        <f t="shared" si="10"/>
        <v/>
      </c>
      <c r="AV11" s="259" t="str">
        <f t="shared" si="10"/>
        <v/>
      </c>
      <c r="AW11" s="259" t="str">
        <f t="shared" si="10"/>
        <v/>
      </c>
      <c r="AX11" s="259" t="str">
        <f t="shared" si="10"/>
        <v/>
      </c>
      <c r="AY11" s="259" t="str">
        <f t="shared" si="10"/>
        <v/>
      </c>
    </row>
    <row r="12" spans="1:51" ht="20.100000000000001" customHeight="1" x14ac:dyDescent="0.25">
      <c r="A12" s="256">
        <v>5.0341578231817454</v>
      </c>
      <c r="B12" s="20">
        <v>11</v>
      </c>
      <c r="C12" s="251" t="str">
        <f>Teams!C12</f>
        <v>Holstein Kiel</v>
      </c>
      <c r="D12" s="257">
        <v>22</v>
      </c>
      <c r="E12" s="258">
        <f t="shared" si="0"/>
        <v>22</v>
      </c>
      <c r="F12" s="259">
        <f t="shared" ref="F12:AY12" si="11">IFERROR(IF(F$1=Reset,$A12,IFERROR(E12+Ind*VLOOKUP(CONCATENATE("T",$B12,"G",F$1),Lookup1,2,FALSE),E12-Ind*VLOOKUP(CONCATENATE("T",$B12,"G",F$1),Lookup2,2,FALSE))),"")</f>
        <v>25.179829334874629</v>
      </c>
      <c r="G12" s="259">
        <f t="shared" si="11"/>
        <v>25.147319822401716</v>
      </c>
      <c r="H12" s="259">
        <f t="shared" si="11"/>
        <v>28.738822524990997</v>
      </c>
      <c r="I12" s="259">
        <f t="shared" si="11"/>
        <v>9.7665348977505424</v>
      </c>
      <c r="J12" s="259">
        <f t="shared" si="11"/>
        <v>5.4463642326251724</v>
      </c>
      <c r="K12" s="259">
        <f t="shared" si="11"/>
        <v>5.4073193451382</v>
      </c>
      <c r="L12" s="259">
        <f t="shared" si="11"/>
        <v>5.5256274508999432</v>
      </c>
      <c r="M12" s="259">
        <f t="shared" si="11"/>
        <v>5.0341578231817454</v>
      </c>
      <c r="N12" s="259">
        <f t="shared" si="11"/>
        <v>-0.61906713063572205</v>
      </c>
      <c r="O12" s="259">
        <f t="shared" si="11"/>
        <v>2.8704531705936516</v>
      </c>
      <c r="P12" s="259">
        <f t="shared" si="11"/>
        <v>-0.91205634187926021</v>
      </c>
      <c r="Q12" s="259">
        <f t="shared" si="11"/>
        <v>2.3322210550139011</v>
      </c>
      <c r="R12" s="259">
        <f t="shared" si="11"/>
        <v>-1.1641620106590991</v>
      </c>
      <c r="S12" s="259">
        <f t="shared" si="11"/>
        <v>-5.4127548856443273</v>
      </c>
      <c r="T12" s="259">
        <f t="shared" si="11"/>
        <v>-5.2001265022159586</v>
      </c>
      <c r="U12" s="259">
        <f t="shared" si="11"/>
        <v>-9.2797052975908496</v>
      </c>
      <c r="V12" s="259">
        <f t="shared" si="11"/>
        <v>-18.018459866840285</v>
      </c>
      <c r="W12" s="259">
        <f t="shared" si="11"/>
        <v>-17.681925500525793</v>
      </c>
      <c r="X12" s="259">
        <f t="shared" si="11"/>
        <v>-14.896940087429277</v>
      </c>
      <c r="Y12" s="259">
        <f t="shared" si="11"/>
        <v>-19.025374195693804</v>
      </c>
      <c r="Z12" s="259">
        <f t="shared" si="11"/>
        <v>-16.877909938162425</v>
      </c>
      <c r="AA12" s="259">
        <f t="shared" si="11"/>
        <v>-12.915281554734056</v>
      </c>
      <c r="AB12" s="259">
        <f t="shared" si="11"/>
        <v>-10.390249197792748</v>
      </c>
      <c r="AC12" s="259">
        <f t="shared" si="11"/>
        <v>-11.141757060299895</v>
      </c>
      <c r="AD12" s="259">
        <f t="shared" si="11"/>
        <v>3.3870887736278874</v>
      </c>
      <c r="AE12" s="259">
        <f t="shared" si="11"/>
        <v>6.7935908041298747</v>
      </c>
      <c r="AF12" s="259">
        <f t="shared" si="11"/>
        <v>3.9346935049716092</v>
      </c>
      <c r="AG12" s="259">
        <f t="shared" si="11"/>
        <v>4.0463386861021409</v>
      </c>
      <c r="AH12" s="259">
        <f t="shared" si="11"/>
        <v>6.7942827924936271</v>
      </c>
      <c r="AI12" s="259">
        <f t="shared" si="11"/>
        <v>11.205727402196322</v>
      </c>
      <c r="AJ12" s="259">
        <f t="shared" si="11"/>
        <v>14.499774437184669</v>
      </c>
      <c r="AK12" s="259">
        <f t="shared" si="11"/>
        <v>17.232888761926141</v>
      </c>
      <c r="AL12" s="259">
        <f t="shared" si="11"/>
        <v>21.23650569625314</v>
      </c>
      <c r="AM12" s="259">
        <f t="shared" si="11"/>
        <v>17.04471166953217</v>
      </c>
      <c r="AN12" s="259" t="str">
        <f t="shared" si="11"/>
        <v/>
      </c>
      <c r="AO12" s="259" t="str">
        <f t="shared" si="11"/>
        <v/>
      </c>
      <c r="AP12" s="259" t="str">
        <f t="shared" si="11"/>
        <v/>
      </c>
      <c r="AQ12" s="259" t="str">
        <f t="shared" si="11"/>
        <v/>
      </c>
      <c r="AR12" s="259" t="str">
        <f t="shared" si="11"/>
        <v/>
      </c>
      <c r="AS12" s="259" t="str">
        <f t="shared" si="11"/>
        <v/>
      </c>
      <c r="AT12" s="259" t="str">
        <f t="shared" si="11"/>
        <v/>
      </c>
      <c r="AU12" s="259" t="str">
        <f t="shared" si="11"/>
        <v/>
      </c>
      <c r="AV12" s="259" t="str">
        <f t="shared" si="11"/>
        <v/>
      </c>
      <c r="AW12" s="259" t="str">
        <f t="shared" si="11"/>
        <v/>
      </c>
      <c r="AX12" s="259" t="str">
        <f t="shared" si="11"/>
        <v/>
      </c>
      <c r="AY12" s="259" t="str">
        <f t="shared" si="11"/>
        <v/>
      </c>
    </row>
    <row r="13" spans="1:51" ht="20.100000000000001" customHeight="1" x14ac:dyDescent="0.25">
      <c r="A13" s="256">
        <v>53.85695963660892</v>
      </c>
      <c r="B13" s="20">
        <v>12</v>
      </c>
      <c r="C13" s="251" t="str">
        <f>Teams!C13</f>
        <v>Nurnberg</v>
      </c>
      <c r="D13" s="257">
        <v>59</v>
      </c>
      <c r="E13" s="258">
        <f t="shared" si="0"/>
        <v>59</v>
      </c>
      <c r="F13" s="259">
        <f t="shared" ref="F13:AY13" si="12">IFERROR(IF(F$1=Reset,$A13,IFERROR(E13+Ind*VLOOKUP(CONCATENATE("T",$B13,"G",F$1),Lookup1,2,FALSE),E13-Ind*VLOOKUP(CONCATENATE("T",$B13,"G",F$1),Lookup2,2,FALSE))),"")</f>
        <v>58.437014355360525</v>
      </c>
      <c r="G13" s="259">
        <f t="shared" si="12"/>
        <v>61.836544817886782</v>
      </c>
      <c r="H13" s="259">
        <f t="shared" si="12"/>
        <v>57.777783867350088</v>
      </c>
      <c r="I13" s="259">
        <f t="shared" si="12"/>
        <v>57.164383507032127</v>
      </c>
      <c r="J13" s="259">
        <f t="shared" si="12"/>
        <v>56.56541537110548</v>
      </c>
      <c r="K13" s="259">
        <f t="shared" si="12"/>
        <v>59.929970882679839</v>
      </c>
      <c r="L13" s="259">
        <f t="shared" si="12"/>
        <v>59.804989661588237</v>
      </c>
      <c r="M13" s="259">
        <f t="shared" si="12"/>
        <v>53.85695963660892</v>
      </c>
      <c r="N13" s="259">
        <f t="shared" si="12"/>
        <v>49.812035851463406</v>
      </c>
      <c r="O13" s="259">
        <f t="shared" si="12"/>
        <v>45.849407468035039</v>
      </c>
      <c r="P13" s="259">
        <f t="shared" si="12"/>
        <v>59.68212083703169</v>
      </c>
      <c r="Q13" s="259">
        <f t="shared" si="12"/>
        <v>62.92639823392485</v>
      </c>
      <c r="R13" s="259">
        <f t="shared" si="12"/>
        <v>65.873609183592421</v>
      </c>
      <c r="S13" s="259">
        <f t="shared" si="12"/>
        <v>68.658594596688943</v>
      </c>
      <c r="T13" s="259">
        <f t="shared" si="12"/>
        <v>68.905357608236756</v>
      </c>
      <c r="U13" s="259">
        <f t="shared" si="12"/>
        <v>76.032767997233051</v>
      </c>
      <c r="V13" s="259">
        <f t="shared" si="12"/>
        <v>70.408476264835272</v>
      </c>
      <c r="W13" s="259">
        <f t="shared" si="12"/>
        <v>65.965326922410796</v>
      </c>
      <c r="X13" s="259">
        <f t="shared" si="12"/>
        <v>69.357877919620833</v>
      </c>
      <c r="Y13" s="259">
        <f t="shared" si="12"/>
        <v>54.078665918452081</v>
      </c>
      <c r="Z13" s="259">
        <f t="shared" si="12"/>
        <v>49.606372434798786</v>
      </c>
      <c r="AA13" s="259">
        <f t="shared" si="12"/>
        <v>45.498923432008823</v>
      </c>
      <c r="AB13" s="259">
        <f t="shared" si="12"/>
        <v>44.578286260993366</v>
      </c>
      <c r="AC13" s="259">
        <f t="shared" si="12"/>
        <v>47.326230367384852</v>
      </c>
      <c r="AD13" s="259">
        <f t="shared" si="12"/>
        <v>46.770423869442084</v>
      </c>
      <c r="AE13" s="259">
        <f t="shared" si="12"/>
        <v>46.328629842721114</v>
      </c>
      <c r="AF13" s="259">
        <f t="shared" si="12"/>
        <v>49.714193544726136</v>
      </c>
      <c r="AG13" s="259">
        <f t="shared" si="12"/>
        <v>50.036824868857053</v>
      </c>
      <c r="AH13" s="259">
        <f t="shared" si="12"/>
        <v>36.862234431281642</v>
      </c>
      <c r="AI13" s="259">
        <f t="shared" si="12"/>
        <v>40.467173394525695</v>
      </c>
      <c r="AJ13" s="259">
        <f t="shared" si="12"/>
        <v>40.578818575656229</v>
      </c>
      <c r="AK13" s="259">
        <f t="shared" si="12"/>
        <v>44.061806392811086</v>
      </c>
      <c r="AL13" s="259">
        <f t="shared" si="12"/>
        <v>44.260845177452623</v>
      </c>
      <c r="AM13" s="259">
        <f t="shared" si="12"/>
        <v>39.955038679509855</v>
      </c>
      <c r="AN13" s="259" t="str">
        <f t="shared" si="12"/>
        <v/>
      </c>
      <c r="AO13" s="259" t="str">
        <f t="shared" si="12"/>
        <v/>
      </c>
      <c r="AP13" s="259" t="str">
        <f t="shared" si="12"/>
        <v/>
      </c>
      <c r="AQ13" s="259" t="str">
        <f t="shared" si="12"/>
        <v/>
      </c>
      <c r="AR13" s="259" t="str">
        <f t="shared" si="12"/>
        <v/>
      </c>
      <c r="AS13" s="259" t="str">
        <f t="shared" si="12"/>
        <v/>
      </c>
      <c r="AT13" s="259" t="str">
        <f t="shared" si="12"/>
        <v/>
      </c>
      <c r="AU13" s="259" t="str">
        <f t="shared" si="12"/>
        <v/>
      </c>
      <c r="AV13" s="259" t="str">
        <f t="shared" si="12"/>
        <v/>
      </c>
      <c r="AW13" s="259" t="str">
        <f t="shared" si="12"/>
        <v/>
      </c>
      <c r="AX13" s="259" t="str">
        <f t="shared" si="12"/>
        <v/>
      </c>
      <c r="AY13" s="259" t="str">
        <f t="shared" si="12"/>
        <v/>
      </c>
    </row>
    <row r="14" spans="1:51" ht="20.100000000000001" customHeight="1" x14ac:dyDescent="0.25">
      <c r="A14" s="256">
        <v>50.088436993924304</v>
      </c>
      <c r="B14" s="20">
        <v>13</v>
      </c>
      <c r="C14" s="251" t="str">
        <f>Teams!C14</f>
        <v>Osnabruck</v>
      </c>
      <c r="D14" s="257">
        <v>55</v>
      </c>
      <c r="E14" s="258">
        <f t="shared" si="0"/>
        <v>55</v>
      </c>
      <c r="F14" s="259">
        <f t="shared" ref="F14:AY14" si="13">IFERROR(IF(F$1=Reset,$A14,IFERROR(E14+Ind*VLOOKUP(CONCATENATE("T",$B14,"G",F$1),Lookup1,2,FALSE),E14-Ind*VLOOKUP(CONCATENATE("T",$B14,"G",F$1),Lookup2,2,FALSE))),"")</f>
        <v>55.025985205029727</v>
      </c>
      <c r="G14" s="259">
        <f t="shared" si="13"/>
        <v>58.45335388089881</v>
      </c>
      <c r="H14" s="259">
        <f t="shared" si="13"/>
        <v>58.233916794789117</v>
      </c>
      <c r="I14" s="259">
        <f t="shared" si="13"/>
        <v>57.342814093947382</v>
      </c>
      <c r="J14" s="259">
        <f t="shared" si="13"/>
        <v>57.040975910857512</v>
      </c>
      <c r="K14" s="259">
        <f t="shared" si="13"/>
        <v>60.327933114627399</v>
      </c>
      <c r="L14" s="259">
        <f t="shared" si="13"/>
        <v>56.036467018903622</v>
      </c>
      <c r="M14" s="259">
        <f t="shared" si="13"/>
        <v>50.088436993924304</v>
      </c>
      <c r="N14" s="259">
        <f t="shared" si="13"/>
        <v>45.945974565255604</v>
      </c>
      <c r="O14" s="259">
        <f t="shared" si="13"/>
        <v>41.831538267260626</v>
      </c>
      <c r="P14" s="259">
        <f t="shared" si="13"/>
        <v>37.90281335258414</v>
      </c>
      <c r="Q14" s="259">
        <f t="shared" si="13"/>
        <v>41.956864774406533</v>
      </c>
      <c r="R14" s="259">
        <f t="shared" si="13"/>
        <v>31.229973530811812</v>
      </c>
      <c r="S14" s="259">
        <f t="shared" si="13"/>
        <v>26.981380655826584</v>
      </c>
      <c r="T14" s="259">
        <f t="shared" si="13"/>
        <v>21.984101532890168</v>
      </c>
      <c r="U14" s="259">
        <f t="shared" si="13"/>
        <v>25.425456257306998</v>
      </c>
      <c r="V14" s="259">
        <f t="shared" si="13"/>
        <v>20.967743893778085</v>
      </c>
      <c r="W14" s="259">
        <f t="shared" si="13"/>
        <v>8.8992058270801753</v>
      </c>
      <c r="X14" s="259">
        <f t="shared" si="13"/>
        <v>24.099116002667898</v>
      </c>
      <c r="Y14" s="259">
        <f t="shared" si="13"/>
        <v>14.533104135558489</v>
      </c>
      <c r="Z14" s="259">
        <f t="shared" si="13"/>
        <v>17.531596273051342</v>
      </c>
      <c r="AA14" s="259">
        <f t="shared" si="13"/>
        <v>-3.5291901836052766</v>
      </c>
      <c r="AB14" s="259">
        <f t="shared" si="13"/>
        <v>6.733460472694329</v>
      </c>
      <c r="AC14" s="259">
        <f t="shared" si="13"/>
        <v>6.1776539747515571</v>
      </c>
      <c r="AD14" s="259">
        <f t="shared" si="13"/>
        <v>-5.9984902007829035</v>
      </c>
      <c r="AE14" s="259">
        <f t="shared" si="13"/>
        <v>-10.304296698725675</v>
      </c>
      <c r="AF14" s="259">
        <f t="shared" si="13"/>
        <v>-15.947865213325141</v>
      </c>
      <c r="AG14" s="259">
        <f t="shared" si="13"/>
        <v>-19.684895150662296</v>
      </c>
      <c r="AH14" s="259">
        <f t="shared" si="13"/>
        <v>-23.86229909184933</v>
      </c>
      <c r="AI14" s="259">
        <f t="shared" si="13"/>
        <v>-24.482923700529629</v>
      </c>
      <c r="AJ14" s="259">
        <f t="shared" si="13"/>
        <v>-27.341820999687894</v>
      </c>
      <c r="AK14" s="259">
        <f t="shared" si="13"/>
        <v>-30.933323702277175</v>
      </c>
      <c r="AL14" s="259">
        <f t="shared" si="13"/>
        <v>-25.995544896953181</v>
      </c>
      <c r="AM14" s="259">
        <f t="shared" si="13"/>
        <v>-22.492307908500997</v>
      </c>
      <c r="AN14" s="259" t="str">
        <f t="shared" si="13"/>
        <v/>
      </c>
      <c r="AO14" s="259" t="str">
        <f t="shared" si="13"/>
        <v/>
      </c>
      <c r="AP14" s="259" t="str">
        <f t="shared" si="13"/>
        <v/>
      </c>
      <c r="AQ14" s="259" t="str">
        <f t="shared" si="13"/>
        <v/>
      </c>
      <c r="AR14" s="259" t="str">
        <f t="shared" si="13"/>
        <v/>
      </c>
      <c r="AS14" s="259" t="str">
        <f t="shared" si="13"/>
        <v/>
      </c>
      <c r="AT14" s="259" t="str">
        <f t="shared" si="13"/>
        <v/>
      </c>
      <c r="AU14" s="259" t="str">
        <f t="shared" si="13"/>
        <v/>
      </c>
      <c r="AV14" s="259" t="str">
        <f t="shared" si="13"/>
        <v/>
      </c>
      <c r="AW14" s="259" t="str">
        <f t="shared" si="13"/>
        <v/>
      </c>
      <c r="AX14" s="259" t="str">
        <f t="shared" si="13"/>
        <v/>
      </c>
      <c r="AY14" s="259" t="str">
        <f t="shared" si="13"/>
        <v/>
      </c>
    </row>
    <row r="15" spans="1:51" ht="20.100000000000001" customHeight="1" x14ac:dyDescent="0.25">
      <c r="A15" s="256">
        <v>38.884206444271214</v>
      </c>
      <c r="B15" s="20">
        <v>14</v>
      </c>
      <c r="C15" s="251" t="str">
        <f>Teams!C15</f>
        <v>Paderborn 07</v>
      </c>
      <c r="D15" s="257">
        <v>31</v>
      </c>
      <c r="E15" s="258">
        <f t="shared" si="0"/>
        <v>31</v>
      </c>
      <c r="F15" s="259">
        <f t="shared" ref="F15:AY15" si="14">IFERROR(IF(F$1=Reset,$A15,IFERROR(E15+Ind*VLOOKUP(CONCATENATE("T",$B15,"G",F$1),Lookup1,2,FALSE),E15-Ind*VLOOKUP(CONCATENATE("T",$B15,"G",F$1),Lookup2,2,FALSE))),"")</f>
        <v>34.179829334874633</v>
      </c>
      <c r="G15" s="259">
        <f t="shared" si="14"/>
        <v>30.899968780436343</v>
      </c>
      <c r="H15" s="259">
        <f t="shared" si="14"/>
        <v>29.831129119448157</v>
      </c>
      <c r="I15" s="259">
        <f t="shared" si="14"/>
        <v>33.55514391441843</v>
      </c>
      <c r="J15" s="259">
        <f t="shared" si="14"/>
        <v>32.898319400328006</v>
      </c>
      <c r="K15" s="259">
        <f t="shared" si="14"/>
        <v>41.959415885248909</v>
      </c>
      <c r="L15" s="259">
        <f t="shared" si="14"/>
        <v>35.647065188902538</v>
      </c>
      <c r="M15" s="259">
        <f t="shared" si="14"/>
        <v>38.884206444271214</v>
      </c>
      <c r="N15" s="259">
        <f t="shared" si="14"/>
        <v>42.283736906797472</v>
      </c>
      <c r="O15" s="259">
        <f t="shared" si="14"/>
        <v>38.321108523369105</v>
      </c>
      <c r="P15" s="259">
        <f t="shared" si="14"/>
        <v>43.031486239573205</v>
      </c>
      <c r="Q15" s="259">
        <f t="shared" si="14"/>
        <v>42.518627494941882</v>
      </c>
      <c r="R15" s="259">
        <f t="shared" si="14"/>
        <v>31.79173625134716</v>
      </c>
      <c r="S15" s="259">
        <f t="shared" si="14"/>
        <v>34.480322786797586</v>
      </c>
      <c r="T15" s="259">
        <f t="shared" si="14"/>
        <v>42.38309174003912</v>
      </c>
      <c r="U15" s="259">
        <f t="shared" si="14"/>
        <v>42.143173742154339</v>
      </c>
      <c r="V15" s="259">
        <f t="shared" si="14"/>
        <v>48.318170120773473</v>
      </c>
      <c r="W15" s="259">
        <f t="shared" si="14"/>
        <v>48.654704487087969</v>
      </c>
      <c r="X15" s="259">
        <f t="shared" si="14"/>
        <v>50.912636885253569</v>
      </c>
      <c r="Y15" s="259">
        <f t="shared" si="14"/>
        <v>49.91799317616605</v>
      </c>
      <c r="Z15" s="259">
        <f t="shared" si="14"/>
        <v>65.248516037080421</v>
      </c>
      <c r="AA15" s="259">
        <f t="shared" si="14"/>
        <v>64.94667785399055</v>
      </c>
      <c r="AB15" s="259">
        <f t="shared" si="14"/>
        <v>68.240724888978903</v>
      </c>
      <c r="AC15" s="259">
        <f t="shared" si="14"/>
        <v>64.13327588618894</v>
      </c>
      <c r="AD15" s="259">
        <f t="shared" si="14"/>
        <v>59.927322921177286</v>
      </c>
      <c r="AE15" s="259">
        <f t="shared" si="14"/>
        <v>59.927322921177286</v>
      </c>
      <c r="AF15" s="259">
        <f t="shared" si="14"/>
        <v>63.312886623182308</v>
      </c>
      <c r="AG15" s="259">
        <f t="shared" si="14"/>
        <v>68.822568018536373</v>
      </c>
      <c r="AH15" s="259">
        <f t="shared" si="14"/>
        <v>69.021606803177903</v>
      </c>
      <c r="AI15" s="259">
        <f t="shared" si="14"/>
        <v>68.400982194497601</v>
      </c>
      <c r="AJ15" s="259">
        <f t="shared" si="14"/>
        <v>72.196573457117807</v>
      </c>
      <c r="AK15" s="259">
        <f t="shared" si="14"/>
        <v>60.056206487002285</v>
      </c>
      <c r="AL15" s="259">
        <f t="shared" si="14"/>
        <v>56.656676024476027</v>
      </c>
      <c r="AM15" s="259">
        <f t="shared" si="14"/>
        <v>57.091401079028195</v>
      </c>
      <c r="AN15" s="259" t="str">
        <f t="shared" si="14"/>
        <v/>
      </c>
      <c r="AO15" s="259" t="str">
        <f t="shared" si="14"/>
        <v/>
      </c>
      <c r="AP15" s="259" t="str">
        <f t="shared" si="14"/>
        <v/>
      </c>
      <c r="AQ15" s="259" t="str">
        <f t="shared" si="14"/>
        <v/>
      </c>
      <c r="AR15" s="259" t="str">
        <f t="shared" si="14"/>
        <v/>
      </c>
      <c r="AS15" s="259" t="str">
        <f t="shared" si="14"/>
        <v/>
      </c>
      <c r="AT15" s="259" t="str">
        <f t="shared" si="14"/>
        <v/>
      </c>
      <c r="AU15" s="259" t="str">
        <f t="shared" si="14"/>
        <v/>
      </c>
      <c r="AV15" s="259" t="str">
        <f t="shared" si="14"/>
        <v/>
      </c>
      <c r="AW15" s="259" t="str">
        <f t="shared" si="14"/>
        <v/>
      </c>
      <c r="AX15" s="259" t="str">
        <f t="shared" si="14"/>
        <v/>
      </c>
      <c r="AY15" s="259" t="str">
        <f t="shared" si="14"/>
        <v/>
      </c>
    </row>
    <row r="16" spans="1:51" ht="20.100000000000001" customHeight="1" x14ac:dyDescent="0.25">
      <c r="A16" s="256">
        <v>116.63347416741652</v>
      </c>
      <c r="B16" s="20">
        <v>15</v>
      </c>
      <c r="C16" s="251" t="str">
        <f>Teams!C16</f>
        <v>Jahn Regensburg</v>
      </c>
      <c r="D16" s="257">
        <v>98</v>
      </c>
      <c r="E16" s="258">
        <f t="shared" si="0"/>
        <v>98</v>
      </c>
      <c r="F16" s="259">
        <f t="shared" ref="F16:AY16" si="15">IFERROR(IF(F$1=Reset,$A16,IFERROR(E16+Ind*VLOOKUP(CONCATENATE("T",$B16,"G",F$1),Lookup1,2,FALSE),E16-Ind*VLOOKUP(CONCATENATE("T",$B16,"G",F$1),Lookup2,2,FALSE))),"")</f>
        <v>97.437014355360517</v>
      </c>
      <c r="G16" s="259">
        <f t="shared" si="15"/>
        <v>96.634225305028096</v>
      </c>
      <c r="H16" s="259">
        <f t="shared" si="15"/>
        <v>99.632717442520942</v>
      </c>
      <c r="I16" s="259">
        <f t="shared" si="15"/>
        <v>98.556450365472955</v>
      </c>
      <c r="J16" s="259">
        <f t="shared" si="15"/>
        <v>102.64140631244588</v>
      </c>
      <c r="K16" s="259">
        <f t="shared" si="15"/>
        <v>111.70250279736678</v>
      </c>
      <c r="L16" s="259">
        <f t="shared" si="15"/>
        <v>107.411036701643</v>
      </c>
      <c r="M16" s="259">
        <f t="shared" si="15"/>
        <v>116.63347416741652</v>
      </c>
      <c r="N16" s="259">
        <f t="shared" si="15"/>
        <v>119.56599950641359</v>
      </c>
      <c r="O16" s="259">
        <f t="shared" si="15"/>
        <v>114.96911200793134</v>
      </c>
      <c r="P16" s="259">
        <f t="shared" si="15"/>
        <v>111.18660249545843</v>
      </c>
      <c r="Q16" s="259">
        <f t="shared" si="15"/>
        <v>109.93932337252201</v>
      </c>
      <c r="R16" s="259">
        <f t="shared" si="15"/>
        <v>109.43360076941518</v>
      </c>
      <c r="S16" s="259">
        <f t="shared" si="15"/>
        <v>111.55906231038776</v>
      </c>
      <c r="T16" s="259">
        <f t="shared" si="15"/>
        <v>98.129849953453899</v>
      </c>
      <c r="U16" s="259">
        <f t="shared" si="15"/>
        <v>101.30967928832852</v>
      </c>
      <c r="V16" s="259">
        <f t="shared" si="15"/>
        <v>104.43905467964822</v>
      </c>
      <c r="W16" s="259">
        <f t="shared" si="15"/>
        <v>99.995905337223746</v>
      </c>
      <c r="X16" s="259">
        <f t="shared" si="15"/>
        <v>99.645435799750004</v>
      </c>
      <c r="Y16" s="259">
        <f t="shared" si="15"/>
        <v>99.03203543943205</v>
      </c>
      <c r="Z16" s="259">
        <f t="shared" si="15"/>
        <v>98.979886869011168</v>
      </c>
      <c r="AA16" s="259">
        <f t="shared" si="15"/>
        <v>102.8083726482752</v>
      </c>
      <c r="AB16" s="259">
        <f t="shared" si="15"/>
        <v>106.10241968326355</v>
      </c>
      <c r="AC16" s="259">
        <f t="shared" si="15"/>
        <v>95.154667927543315</v>
      </c>
      <c r="AD16" s="259">
        <f t="shared" si="15"/>
        <v>95.193712815030281</v>
      </c>
      <c r="AE16" s="259">
        <f t="shared" si="15"/>
        <v>94.124873154042092</v>
      </c>
      <c r="AF16" s="259">
        <f t="shared" si="15"/>
        <v>90.387843216704937</v>
      </c>
      <c r="AG16" s="259">
        <f t="shared" si="15"/>
        <v>84.915947000329936</v>
      </c>
      <c r="AH16" s="259">
        <f t="shared" si="15"/>
        <v>87.708334452738924</v>
      </c>
      <c r="AI16" s="259">
        <f t="shared" si="15"/>
        <v>88.150128479459894</v>
      </c>
      <c r="AJ16" s="259">
        <f t="shared" si="15"/>
        <v>96.614923019360887</v>
      </c>
      <c r="AK16" s="259">
        <f t="shared" si="15"/>
        <v>99.348037344102352</v>
      </c>
      <c r="AL16" s="259">
        <f t="shared" si="15"/>
        <v>102.36844668188367</v>
      </c>
      <c r="AM16" s="259">
        <f t="shared" si="15"/>
        <v>107.11801807797771</v>
      </c>
      <c r="AN16" s="259" t="str">
        <f t="shared" si="15"/>
        <v/>
      </c>
      <c r="AO16" s="259" t="str">
        <f t="shared" si="15"/>
        <v/>
      </c>
      <c r="AP16" s="259" t="str">
        <f t="shared" si="15"/>
        <v/>
      </c>
      <c r="AQ16" s="259" t="str">
        <f t="shared" si="15"/>
        <v/>
      </c>
      <c r="AR16" s="259" t="str">
        <f t="shared" si="15"/>
        <v/>
      </c>
      <c r="AS16" s="259" t="str">
        <f t="shared" si="15"/>
        <v/>
      </c>
      <c r="AT16" s="259" t="str">
        <f t="shared" si="15"/>
        <v/>
      </c>
      <c r="AU16" s="259" t="str">
        <f t="shared" si="15"/>
        <v/>
      </c>
      <c r="AV16" s="259" t="str">
        <f t="shared" si="15"/>
        <v/>
      </c>
      <c r="AW16" s="259" t="str">
        <f t="shared" si="15"/>
        <v/>
      </c>
      <c r="AX16" s="259" t="str">
        <f t="shared" si="15"/>
        <v/>
      </c>
      <c r="AY16" s="259" t="str">
        <f t="shared" si="15"/>
        <v/>
      </c>
    </row>
    <row r="17" spans="1:51" ht="20.100000000000001" customHeight="1" x14ac:dyDescent="0.25">
      <c r="A17" s="256">
        <v>90.080930594744132</v>
      </c>
      <c r="B17" s="20">
        <v>16</v>
      </c>
      <c r="C17" s="251" t="str">
        <f>Teams!C17</f>
        <v>Sandhausen</v>
      </c>
      <c r="D17" s="257">
        <v>71</v>
      </c>
      <c r="E17" s="258">
        <f t="shared" si="0"/>
        <v>71</v>
      </c>
      <c r="F17" s="259">
        <f t="shared" ref="F17:AY17" si="16">IFERROR(IF(F$1=Reset,$A17,IFERROR(E17+Ind*VLOOKUP(CONCATENATE("T",$B17,"G",F$1),Lookup1,2,FALSE),E17-Ind*VLOOKUP(CONCATENATE("T",$B17,"G",F$1),Lookup2,2,FALSE))),"")</f>
        <v>74.371565891735472</v>
      </c>
      <c r="G17" s="259">
        <f t="shared" si="16"/>
        <v>77.771096354261729</v>
      </c>
      <c r="H17" s="259">
        <f t="shared" si="16"/>
        <v>80.681567098537329</v>
      </c>
      <c r="I17" s="259">
        <f t="shared" si="16"/>
        <v>85.55727536613955</v>
      </c>
      <c r="J17" s="259">
        <f t="shared" si="16"/>
        <v>84.900450852049133</v>
      </c>
      <c r="K17" s="259">
        <f t="shared" si="16"/>
        <v>88.18740805581902</v>
      </c>
      <c r="L17" s="259">
        <f t="shared" si="16"/>
        <v>87.355233732228257</v>
      </c>
      <c r="M17" s="259">
        <f t="shared" si="16"/>
        <v>90.080930594744132</v>
      </c>
      <c r="N17" s="259">
        <f t="shared" si="16"/>
        <v>83.500632759198581</v>
      </c>
      <c r="O17" s="259">
        <f t="shared" si="16"/>
        <v>79.698484188777698</v>
      </c>
      <c r="P17" s="259">
        <f t="shared" si="16"/>
        <v>58.23532858600246</v>
      </c>
      <c r="Q17" s="259">
        <f t="shared" si="16"/>
        <v>61.437828196903865</v>
      </c>
      <c r="R17" s="259">
        <f t="shared" si="16"/>
        <v>57.941445131230864</v>
      </c>
      <c r="S17" s="259">
        <f t="shared" si="16"/>
        <v>61.912895786627331</v>
      </c>
      <c r="T17" s="259">
        <f t="shared" si="16"/>
        <v>66.846138831827716</v>
      </c>
      <c r="U17" s="259">
        <f t="shared" si="16"/>
        <v>70.025968166702341</v>
      </c>
      <c r="V17" s="259">
        <f t="shared" si="16"/>
        <v>70.045440199311486</v>
      </c>
      <c r="W17" s="259">
        <f t="shared" si="16"/>
        <v>72.823021409150414</v>
      </c>
      <c r="X17" s="259">
        <f t="shared" si="16"/>
        <v>76.215572406360451</v>
      </c>
      <c r="Y17" s="259">
        <f t="shared" si="16"/>
        <v>79.459849803253618</v>
      </c>
      <c r="Z17" s="259">
        <f t="shared" si="16"/>
        <v>67.963518995846428</v>
      </c>
      <c r="AA17" s="259">
        <f t="shared" si="16"/>
        <v>83.294041856760799</v>
      </c>
      <c r="AB17" s="259">
        <f t="shared" si="16"/>
        <v>93.556692513060398</v>
      </c>
      <c r="AC17" s="259">
        <f t="shared" si="16"/>
        <v>97.254543942639515</v>
      </c>
      <c r="AD17" s="259">
        <f t="shared" si="16"/>
        <v>97.326429357950119</v>
      </c>
      <c r="AE17" s="259">
        <f t="shared" si="16"/>
        <v>100.23690010222572</v>
      </c>
      <c r="AF17" s="259">
        <f t="shared" si="16"/>
        <v>102.62815389850562</v>
      </c>
      <c r="AG17" s="259">
        <f t="shared" si="16"/>
        <v>106.87674677349085</v>
      </c>
      <c r="AH17" s="259">
        <f t="shared" si="16"/>
        <v>110.48838901945044</v>
      </c>
      <c r="AI17" s="259">
        <f t="shared" si="16"/>
        <v>113.1992461519725</v>
      </c>
      <c r="AJ17" s="259">
        <f t="shared" si="16"/>
        <v>115.94719025836399</v>
      </c>
      <c r="AK17" s="259">
        <f t="shared" si="16"/>
        <v>118.37557571530226</v>
      </c>
      <c r="AL17" s="259">
        <f t="shared" si="16"/>
        <v>121.39598505308358</v>
      </c>
      <c r="AM17" s="259">
        <f t="shared" si="16"/>
        <v>123.79466262931095</v>
      </c>
      <c r="AN17" s="259" t="str">
        <f t="shared" si="16"/>
        <v/>
      </c>
      <c r="AO17" s="259" t="str">
        <f t="shared" si="16"/>
        <v/>
      </c>
      <c r="AP17" s="259" t="str">
        <f t="shared" si="16"/>
        <v/>
      </c>
      <c r="AQ17" s="259" t="str">
        <f t="shared" si="16"/>
        <v/>
      </c>
      <c r="AR17" s="259" t="str">
        <f t="shared" si="16"/>
        <v/>
      </c>
      <c r="AS17" s="259" t="str">
        <f t="shared" si="16"/>
        <v/>
      </c>
      <c r="AT17" s="259" t="str">
        <f t="shared" si="16"/>
        <v/>
      </c>
      <c r="AU17" s="259" t="str">
        <f t="shared" si="16"/>
        <v/>
      </c>
      <c r="AV17" s="259" t="str">
        <f t="shared" si="16"/>
        <v/>
      </c>
      <c r="AW17" s="259" t="str">
        <f t="shared" si="16"/>
        <v/>
      </c>
      <c r="AX17" s="259" t="str">
        <f t="shared" si="16"/>
        <v/>
      </c>
      <c r="AY17" s="259" t="str">
        <f t="shared" si="16"/>
        <v/>
      </c>
    </row>
    <row r="18" spans="1:51" ht="20.100000000000001" customHeight="1" x14ac:dyDescent="0.25">
      <c r="A18" s="256">
        <v>118.95106758079183</v>
      </c>
      <c r="B18" s="20">
        <v>17</v>
      </c>
      <c r="C18" s="251" t="str">
        <f>Teams!C18</f>
        <v>St Pauli</v>
      </c>
      <c r="D18" s="257">
        <v>128</v>
      </c>
      <c r="E18" s="258">
        <f t="shared" si="0"/>
        <v>128</v>
      </c>
      <c r="F18" s="259">
        <f t="shared" ref="F18:AY18" si="17">IFERROR(IF(F$1=Reset,$A18,IFERROR(E18+Ind*VLOOKUP(CONCATENATE("T",$B18,"G",F$1),Lookup1,2,FALSE),E18-Ind*VLOOKUP(CONCATENATE("T",$B18,"G",F$1),Lookup2,2,FALSE))),"")</f>
        <v>127.43701435536052</v>
      </c>
      <c r="G18" s="259">
        <f t="shared" si="17"/>
        <v>130.7239715591304</v>
      </c>
      <c r="H18" s="259">
        <f t="shared" si="17"/>
        <v>133.63444230340599</v>
      </c>
      <c r="I18" s="259">
        <f t="shared" si="17"/>
        <v>133.02104194308802</v>
      </c>
      <c r="J18" s="259">
        <f t="shared" si="17"/>
        <v>132.01157203827194</v>
      </c>
      <c r="K18" s="259">
        <f t="shared" si="17"/>
        <v>130.16202723576598</v>
      </c>
      <c r="L18" s="259">
        <f t="shared" si="17"/>
        <v>115.71392632542315</v>
      </c>
      <c r="M18" s="259">
        <f t="shared" si="17"/>
        <v>118.95106758079183</v>
      </c>
      <c r="N18" s="259">
        <f t="shared" si="17"/>
        <v>114.80860515212312</v>
      </c>
      <c r="O18" s="259">
        <f t="shared" si="17"/>
        <v>117.95242363854028</v>
      </c>
      <c r="P18" s="259">
        <f t="shared" si="17"/>
        <v>117.14963458820786</v>
      </c>
      <c r="Q18" s="259">
        <f t="shared" si="17"/>
        <v>111.64941970766078</v>
      </c>
      <c r="R18" s="259">
        <f t="shared" si="17"/>
        <v>126.16723736435746</v>
      </c>
      <c r="S18" s="259">
        <f t="shared" si="17"/>
        <v>126.02217632760151</v>
      </c>
      <c r="T18" s="259">
        <f t="shared" si="17"/>
        <v>126.23480471102988</v>
      </c>
      <c r="U18" s="259">
        <f t="shared" si="17"/>
        <v>121.11121524785307</v>
      </c>
      <c r="V18" s="259">
        <f t="shared" si="17"/>
        <v>124.24059063917277</v>
      </c>
      <c r="W18" s="259">
        <f t="shared" si="17"/>
        <v>111.18743027796516</v>
      </c>
      <c r="X18" s="259">
        <f t="shared" si="17"/>
        <v>92.777797960364353</v>
      </c>
      <c r="Y18" s="259">
        <f t="shared" si="17"/>
        <v>96.022075357257521</v>
      </c>
      <c r="Z18" s="259">
        <f t="shared" si="17"/>
        <v>91.549781873604232</v>
      </c>
      <c r="AA18" s="259">
        <f t="shared" si="17"/>
        <v>95.046164939277233</v>
      </c>
      <c r="AB18" s="259">
        <f t="shared" si="17"/>
        <v>99.237958965998203</v>
      </c>
      <c r="AC18" s="259">
        <f t="shared" si="17"/>
        <v>98.602869925518405</v>
      </c>
      <c r="AD18" s="259">
        <f t="shared" si="17"/>
        <v>94.396916960506758</v>
      </c>
      <c r="AE18" s="259">
        <f t="shared" si="17"/>
        <v>82.220772784972297</v>
      </c>
      <c r="AF18" s="259">
        <f t="shared" si="17"/>
        <v>85.05013561395684</v>
      </c>
      <c r="AG18" s="259">
        <f t="shared" si="17"/>
        <v>63.115138659229878</v>
      </c>
      <c r="AH18" s="259">
        <f t="shared" si="17"/>
        <v>66.400579010864817</v>
      </c>
      <c r="AI18" s="259">
        <f t="shared" si="17"/>
        <v>69.111436143386882</v>
      </c>
      <c r="AJ18" s="259">
        <f t="shared" si="17"/>
        <v>73.25389857205559</v>
      </c>
      <c r="AK18" s="259">
        <f t="shared" si="17"/>
        <v>77.665343181758288</v>
      </c>
      <c r="AL18" s="259">
        <f t="shared" si="17"/>
        <v>73.571845212260271</v>
      </c>
      <c r="AM18" s="259">
        <f t="shared" si="17"/>
        <v>78.321416608354312</v>
      </c>
      <c r="AN18" s="259" t="str">
        <f t="shared" si="17"/>
        <v/>
      </c>
      <c r="AO18" s="259" t="str">
        <f t="shared" si="17"/>
        <v/>
      </c>
      <c r="AP18" s="259" t="str">
        <f t="shared" si="17"/>
        <v/>
      </c>
      <c r="AQ18" s="259" t="str">
        <f t="shared" si="17"/>
        <v/>
      </c>
      <c r="AR18" s="259" t="str">
        <f t="shared" si="17"/>
        <v/>
      </c>
      <c r="AS18" s="259" t="str">
        <f t="shared" si="17"/>
        <v/>
      </c>
      <c r="AT18" s="259" t="str">
        <f t="shared" si="17"/>
        <v/>
      </c>
      <c r="AU18" s="259" t="str">
        <f t="shared" si="17"/>
        <v/>
      </c>
      <c r="AV18" s="259" t="str">
        <f t="shared" si="17"/>
        <v/>
      </c>
      <c r="AW18" s="259" t="str">
        <f t="shared" si="17"/>
        <v/>
      </c>
      <c r="AX18" s="259" t="str">
        <f t="shared" si="17"/>
        <v/>
      </c>
      <c r="AY18" s="259" t="str">
        <f t="shared" si="17"/>
        <v/>
      </c>
    </row>
    <row r="19" spans="1:51" ht="20.100000000000001" customHeight="1" x14ac:dyDescent="0.25">
      <c r="A19" s="256">
        <v>32.772759153216406</v>
      </c>
      <c r="B19" s="20">
        <v>18</v>
      </c>
      <c r="C19" s="251" t="str">
        <f>Teams!C19</f>
        <v>Wurzburger Kickers</v>
      </c>
      <c r="D19" s="257">
        <v>75</v>
      </c>
      <c r="E19" s="258">
        <f t="shared" si="0"/>
        <v>75</v>
      </c>
      <c r="F19" s="259">
        <f t="shared" ref="F19:AY19" si="18">IFERROR(IF(F$1=Reset,$A19,IFERROR(E19+Ind*VLOOKUP(CONCATENATE("T",$B19,"G",F$1),Lookup1,2,FALSE),E19-Ind*VLOOKUP(CONCATENATE("T",$B19,"G",F$1),Lookup2,2,FALSE))),"")</f>
        <v>68.615817908366978</v>
      </c>
      <c r="G19" s="259">
        <f t="shared" si="18"/>
        <v>71.282122263089732</v>
      </c>
      <c r="H19" s="259">
        <f t="shared" si="18"/>
        <v>70.959490938958808</v>
      </c>
      <c r="I19" s="259">
        <f t="shared" si="18"/>
        <v>51.987203311718353</v>
      </c>
      <c r="J19" s="259">
        <f t="shared" si="18"/>
        <v>54.039582246048163</v>
      </c>
      <c r="K19" s="259">
        <f t="shared" si="18"/>
        <v>25.356107702933912</v>
      </c>
      <c r="L19" s="259">
        <f t="shared" si="18"/>
        <v>28.964042409779079</v>
      </c>
      <c r="M19" s="259">
        <f t="shared" si="18"/>
        <v>32.772759153216406</v>
      </c>
      <c r="N19" s="259">
        <f t="shared" si="18"/>
        <v>35.705284492213472</v>
      </c>
      <c r="O19" s="259">
        <f t="shared" si="18"/>
        <v>31.903135921792583</v>
      </c>
      <c r="P19" s="259">
        <f t="shared" si="18"/>
        <v>45.735849290789233</v>
      </c>
      <c r="Q19" s="259">
        <f t="shared" si="18"/>
        <v>104.42127100816121</v>
      </c>
      <c r="R19" s="259">
        <f t="shared" si="18"/>
        <v>81.47741447004563</v>
      </c>
      <c r="S19" s="259">
        <f t="shared" si="18"/>
        <v>81.332353433289683</v>
      </c>
      <c r="T19" s="259">
        <f t="shared" si="18"/>
        <v>76.335074310353264</v>
      </c>
      <c r="U19" s="259">
        <f t="shared" si="18"/>
        <v>76.282925739932381</v>
      </c>
      <c r="V19" s="259">
        <f t="shared" si="18"/>
        <v>82.457922118551522</v>
      </c>
      <c r="W19" s="259">
        <f t="shared" si="18"/>
        <v>84.804665226862198</v>
      </c>
      <c r="X19" s="259">
        <f t="shared" si="18"/>
        <v>89.342783258055135</v>
      </c>
      <c r="Y19" s="259">
        <f t="shared" si="18"/>
        <v>95.678326632951581</v>
      </c>
      <c r="Z19" s="259">
        <f t="shared" si="18"/>
        <v>97.825790890482963</v>
      </c>
      <c r="AA19" s="259">
        <f t="shared" si="18"/>
        <v>102.80075853354165</v>
      </c>
      <c r="AB19" s="259">
        <f t="shared" si="18"/>
        <v>105.77640469090326</v>
      </c>
      <c r="AC19" s="259">
        <f t="shared" si="18"/>
        <v>102.42589255244526</v>
      </c>
      <c r="AD19" s="259">
        <f t="shared" si="18"/>
        <v>102.46493743993223</v>
      </c>
      <c r="AE19" s="259">
        <f t="shared" si="18"/>
        <v>104.85619123621213</v>
      </c>
      <c r="AF19" s="259">
        <f t="shared" si="18"/>
        <v>89.468470652126456</v>
      </c>
      <c r="AG19" s="259">
        <f t="shared" si="18"/>
        <v>89.79110197625738</v>
      </c>
      <c r="AH19" s="259">
        <f t="shared" si="18"/>
        <v>93.076542327892327</v>
      </c>
      <c r="AI19" s="259">
        <f t="shared" si="18"/>
        <v>85.077913395297017</v>
      </c>
      <c r="AJ19" s="259">
        <f t="shared" si="18"/>
        <v>83.771159504819366</v>
      </c>
      <c r="AK19" s="259">
        <f t="shared" si="18"/>
        <v>80.179656802230085</v>
      </c>
      <c r="AL19" s="259">
        <f t="shared" si="18"/>
        <v>75.787327713216555</v>
      </c>
      <c r="AM19" s="259">
        <f t="shared" si="18"/>
        <v>76.22205276776873</v>
      </c>
      <c r="AN19" s="259" t="str">
        <f t="shared" si="18"/>
        <v/>
      </c>
      <c r="AO19" s="259" t="str">
        <f t="shared" si="18"/>
        <v/>
      </c>
      <c r="AP19" s="259" t="str">
        <f t="shared" si="18"/>
        <v/>
      </c>
      <c r="AQ19" s="259" t="str">
        <f t="shared" si="18"/>
        <v/>
      </c>
      <c r="AR19" s="259" t="str">
        <f t="shared" si="18"/>
        <v/>
      </c>
      <c r="AS19" s="259" t="str">
        <f t="shared" si="18"/>
        <v/>
      </c>
      <c r="AT19" s="259" t="str">
        <f t="shared" si="18"/>
        <v/>
      </c>
      <c r="AU19" s="259" t="str">
        <f t="shared" si="18"/>
        <v/>
      </c>
      <c r="AV19" s="259" t="str">
        <f t="shared" si="18"/>
        <v/>
      </c>
      <c r="AW19" s="259" t="str">
        <f t="shared" si="18"/>
        <v/>
      </c>
      <c r="AX19" s="259" t="str">
        <f t="shared" si="18"/>
        <v/>
      </c>
      <c r="AY19" s="259" t="str">
        <f t="shared" si="18"/>
        <v/>
      </c>
    </row>
    <row r="20" spans="1:51" ht="20.100000000000001" hidden="1" customHeight="1" x14ac:dyDescent="0.25">
      <c r="A20" s="256" t="s">
        <v>139</v>
      </c>
      <c r="B20" s="20">
        <v>19</v>
      </c>
      <c r="C20" s="251" t="str">
        <f>Teams!C20</f>
        <v/>
      </c>
      <c r="D20" s="257" t="s">
        <v>139</v>
      </c>
      <c r="E20" s="258" t="str">
        <f t="shared" si="0"/>
        <v/>
      </c>
      <c r="F20" s="259" t="str">
        <f t="shared" ref="F20:AY20" si="19">IFERROR(IF(F$1=Reset,$A20,IFERROR(E20+Ind*VLOOKUP(CONCATENATE("T",$B20,"G",F$1),Lookup1,2,FALSE),E20-Ind*VLOOKUP(CONCATENATE("T",$B20,"G",F$1),Lookup2,2,FALSE))),"")</f>
        <v/>
      </c>
      <c r="G20" s="259" t="str">
        <f t="shared" si="19"/>
        <v/>
      </c>
      <c r="H20" s="259" t="str">
        <f t="shared" si="19"/>
        <v/>
      </c>
      <c r="I20" s="259" t="str">
        <f t="shared" si="19"/>
        <v/>
      </c>
      <c r="J20" s="259" t="str">
        <f t="shared" si="19"/>
        <v/>
      </c>
      <c r="K20" s="259" t="str">
        <f t="shared" si="19"/>
        <v/>
      </c>
      <c r="L20" s="259" t="str">
        <f t="shared" si="19"/>
        <v/>
      </c>
      <c r="M20" s="259" t="str">
        <f t="shared" si="19"/>
        <v/>
      </c>
      <c r="N20" s="259" t="str">
        <f t="shared" si="19"/>
        <v/>
      </c>
      <c r="O20" s="259" t="str">
        <f t="shared" si="19"/>
        <v/>
      </c>
      <c r="P20" s="259" t="str">
        <f t="shared" si="19"/>
        <v/>
      </c>
      <c r="Q20" s="259" t="str">
        <f t="shared" si="19"/>
        <v/>
      </c>
      <c r="R20" s="259" t="str">
        <f t="shared" si="19"/>
        <v/>
      </c>
      <c r="S20" s="259" t="str">
        <f t="shared" si="19"/>
        <v/>
      </c>
      <c r="T20" s="259" t="str">
        <f t="shared" si="19"/>
        <v/>
      </c>
      <c r="U20" s="259" t="str">
        <f t="shared" si="19"/>
        <v/>
      </c>
      <c r="V20" s="259" t="str">
        <f t="shared" si="19"/>
        <v/>
      </c>
      <c r="W20" s="259" t="str">
        <f t="shared" si="19"/>
        <v/>
      </c>
      <c r="X20" s="259" t="str">
        <f t="shared" si="19"/>
        <v/>
      </c>
      <c r="Y20" s="259" t="str">
        <f t="shared" si="19"/>
        <v/>
      </c>
      <c r="Z20" s="259" t="str">
        <f t="shared" si="19"/>
        <v/>
      </c>
      <c r="AA20" s="259" t="str">
        <f t="shared" si="19"/>
        <v/>
      </c>
      <c r="AB20" s="259" t="str">
        <f t="shared" si="19"/>
        <v/>
      </c>
      <c r="AC20" s="259" t="str">
        <f t="shared" si="19"/>
        <v/>
      </c>
      <c r="AD20" s="259" t="str">
        <f t="shared" si="19"/>
        <v/>
      </c>
      <c r="AE20" s="259" t="str">
        <f t="shared" si="19"/>
        <v/>
      </c>
      <c r="AF20" s="259" t="str">
        <f t="shared" si="19"/>
        <v/>
      </c>
      <c r="AG20" s="259" t="str">
        <f t="shared" si="19"/>
        <v/>
      </c>
      <c r="AH20" s="259" t="str">
        <f t="shared" si="19"/>
        <v/>
      </c>
      <c r="AI20" s="259" t="str">
        <f t="shared" si="19"/>
        <v/>
      </c>
      <c r="AJ20" s="259" t="str">
        <f t="shared" si="19"/>
        <v/>
      </c>
      <c r="AK20" s="259" t="str">
        <f t="shared" si="19"/>
        <v/>
      </c>
      <c r="AL20" s="259" t="str">
        <f t="shared" si="19"/>
        <v/>
      </c>
      <c r="AM20" s="259" t="str">
        <f t="shared" si="19"/>
        <v/>
      </c>
      <c r="AN20" s="259" t="str">
        <f t="shared" si="19"/>
        <v/>
      </c>
      <c r="AO20" s="259" t="str">
        <f t="shared" si="19"/>
        <v/>
      </c>
      <c r="AP20" s="259" t="str">
        <f t="shared" si="19"/>
        <v/>
      </c>
      <c r="AQ20" s="259" t="str">
        <f t="shared" si="19"/>
        <v/>
      </c>
      <c r="AR20" s="259" t="str">
        <f t="shared" si="19"/>
        <v/>
      </c>
      <c r="AS20" s="259" t="str">
        <f t="shared" si="19"/>
        <v/>
      </c>
      <c r="AT20" s="259" t="str">
        <f t="shared" si="19"/>
        <v/>
      </c>
      <c r="AU20" s="259" t="str">
        <f t="shared" si="19"/>
        <v/>
      </c>
      <c r="AV20" s="259" t="str">
        <f t="shared" si="19"/>
        <v/>
      </c>
      <c r="AW20" s="259" t="str">
        <f t="shared" si="19"/>
        <v/>
      </c>
      <c r="AX20" s="259" t="str">
        <f t="shared" si="19"/>
        <v/>
      </c>
      <c r="AY20" s="259" t="str">
        <f t="shared" si="19"/>
        <v/>
      </c>
    </row>
    <row r="21" spans="1:51" ht="20.100000000000001" hidden="1" customHeight="1" x14ac:dyDescent="0.25">
      <c r="A21" s="256" t="s">
        <v>139</v>
      </c>
      <c r="B21" s="20">
        <v>20</v>
      </c>
      <c r="C21" s="251" t="str">
        <f>Teams!C21</f>
        <v/>
      </c>
      <c r="D21" s="257" t="s">
        <v>139</v>
      </c>
      <c r="E21" s="258" t="str">
        <f t="shared" si="0"/>
        <v/>
      </c>
      <c r="F21" s="259" t="str">
        <f t="shared" ref="F21:AY21" si="20">IFERROR(IF(F$1=Reset,$A21,IFERROR(E21+Ind*VLOOKUP(CONCATENATE("T",$B21,"G",F$1),Lookup1,2,FALSE),E21-Ind*VLOOKUP(CONCATENATE("T",$B21,"G",F$1),Lookup2,2,FALSE))),"")</f>
        <v/>
      </c>
      <c r="G21" s="259" t="str">
        <f t="shared" si="20"/>
        <v/>
      </c>
      <c r="H21" s="259" t="str">
        <f t="shared" si="20"/>
        <v/>
      </c>
      <c r="I21" s="259" t="str">
        <f t="shared" si="20"/>
        <v/>
      </c>
      <c r="J21" s="259" t="str">
        <f t="shared" si="20"/>
        <v/>
      </c>
      <c r="K21" s="259" t="str">
        <f t="shared" si="20"/>
        <v/>
      </c>
      <c r="L21" s="259" t="str">
        <f t="shared" si="20"/>
        <v/>
      </c>
      <c r="M21" s="259" t="str">
        <f t="shared" si="20"/>
        <v/>
      </c>
      <c r="N21" s="259" t="str">
        <f t="shared" si="20"/>
        <v/>
      </c>
      <c r="O21" s="259" t="str">
        <f t="shared" si="20"/>
        <v/>
      </c>
      <c r="P21" s="259" t="str">
        <f t="shared" si="20"/>
        <v/>
      </c>
      <c r="Q21" s="259" t="str">
        <f t="shared" si="20"/>
        <v/>
      </c>
      <c r="R21" s="259" t="str">
        <f t="shared" si="20"/>
        <v/>
      </c>
      <c r="S21" s="259" t="str">
        <f t="shared" si="20"/>
        <v/>
      </c>
      <c r="T21" s="259" t="str">
        <f t="shared" si="20"/>
        <v/>
      </c>
      <c r="U21" s="259" t="str">
        <f t="shared" si="20"/>
        <v/>
      </c>
      <c r="V21" s="259" t="str">
        <f t="shared" si="20"/>
        <v/>
      </c>
      <c r="W21" s="259" t="str">
        <f t="shared" si="20"/>
        <v/>
      </c>
      <c r="X21" s="259" t="str">
        <f t="shared" si="20"/>
        <v/>
      </c>
      <c r="Y21" s="259" t="str">
        <f t="shared" si="20"/>
        <v/>
      </c>
      <c r="Z21" s="259" t="str">
        <f t="shared" si="20"/>
        <v/>
      </c>
      <c r="AA21" s="259" t="str">
        <f t="shared" si="20"/>
        <v/>
      </c>
      <c r="AB21" s="259" t="str">
        <f t="shared" si="20"/>
        <v/>
      </c>
      <c r="AC21" s="259" t="str">
        <f t="shared" si="20"/>
        <v/>
      </c>
      <c r="AD21" s="259" t="str">
        <f t="shared" si="20"/>
        <v/>
      </c>
      <c r="AE21" s="259" t="str">
        <f t="shared" si="20"/>
        <v/>
      </c>
      <c r="AF21" s="259" t="str">
        <f t="shared" si="20"/>
        <v/>
      </c>
      <c r="AG21" s="259" t="str">
        <f t="shared" si="20"/>
        <v/>
      </c>
      <c r="AH21" s="259" t="str">
        <f t="shared" si="20"/>
        <v/>
      </c>
      <c r="AI21" s="259" t="str">
        <f t="shared" si="20"/>
        <v/>
      </c>
      <c r="AJ21" s="259" t="str">
        <f t="shared" si="20"/>
        <v/>
      </c>
      <c r="AK21" s="259" t="str">
        <f t="shared" si="20"/>
        <v/>
      </c>
      <c r="AL21" s="259" t="str">
        <f t="shared" si="20"/>
        <v/>
      </c>
      <c r="AM21" s="259" t="str">
        <f t="shared" si="20"/>
        <v/>
      </c>
      <c r="AN21" s="259" t="str">
        <f t="shared" si="20"/>
        <v/>
      </c>
      <c r="AO21" s="259" t="str">
        <f t="shared" si="20"/>
        <v/>
      </c>
      <c r="AP21" s="259" t="str">
        <f t="shared" si="20"/>
        <v/>
      </c>
      <c r="AQ21" s="259" t="str">
        <f t="shared" si="20"/>
        <v/>
      </c>
      <c r="AR21" s="259" t="str">
        <f t="shared" si="20"/>
        <v/>
      </c>
      <c r="AS21" s="259" t="str">
        <f t="shared" si="20"/>
        <v/>
      </c>
      <c r="AT21" s="259" t="str">
        <f t="shared" si="20"/>
        <v/>
      </c>
      <c r="AU21" s="259" t="str">
        <f t="shared" si="20"/>
        <v/>
      </c>
      <c r="AV21" s="259" t="str">
        <f t="shared" si="20"/>
        <v/>
      </c>
      <c r="AW21" s="259" t="str">
        <f t="shared" si="20"/>
        <v/>
      </c>
      <c r="AX21" s="259" t="str">
        <f t="shared" si="20"/>
        <v/>
      </c>
      <c r="AY21" s="259" t="str">
        <f t="shared" si="20"/>
        <v/>
      </c>
    </row>
    <row r="22" spans="1:51" ht="20.100000000000001" hidden="1" customHeight="1" x14ac:dyDescent="0.25">
      <c r="A22" s="256" t="s">
        <v>139</v>
      </c>
      <c r="B22" s="20">
        <v>21</v>
      </c>
      <c r="C22" s="251" t="str">
        <f>Teams!C22</f>
        <v/>
      </c>
      <c r="D22" s="257" t="s">
        <v>139</v>
      </c>
      <c r="E22" s="258" t="str">
        <f t="shared" si="0"/>
        <v/>
      </c>
      <c r="F22" s="259" t="str">
        <f t="shared" ref="F22:AY22" si="21">IFERROR(IF(F$1=Reset,$A22,IFERROR(E22+Ind*VLOOKUP(CONCATENATE("T",$B22,"G",F$1),Lookup1,2,FALSE),E22-Ind*VLOOKUP(CONCATENATE("T",$B22,"G",F$1),Lookup2,2,FALSE))),"")</f>
        <v/>
      </c>
      <c r="G22" s="259" t="str">
        <f t="shared" si="21"/>
        <v/>
      </c>
      <c r="H22" s="259" t="str">
        <f t="shared" si="21"/>
        <v/>
      </c>
      <c r="I22" s="259" t="str">
        <f t="shared" si="21"/>
        <v/>
      </c>
      <c r="J22" s="259" t="str">
        <f t="shared" si="21"/>
        <v/>
      </c>
      <c r="K22" s="259" t="str">
        <f t="shared" si="21"/>
        <v/>
      </c>
      <c r="L22" s="259" t="str">
        <f t="shared" si="21"/>
        <v/>
      </c>
      <c r="M22" s="259" t="str">
        <f t="shared" si="21"/>
        <v/>
      </c>
      <c r="N22" s="259" t="str">
        <f t="shared" si="21"/>
        <v/>
      </c>
      <c r="O22" s="259" t="str">
        <f t="shared" si="21"/>
        <v/>
      </c>
      <c r="P22" s="259" t="str">
        <f t="shared" si="21"/>
        <v/>
      </c>
      <c r="Q22" s="259" t="str">
        <f t="shared" si="21"/>
        <v/>
      </c>
      <c r="R22" s="259" t="str">
        <f t="shared" si="21"/>
        <v/>
      </c>
      <c r="S22" s="259" t="str">
        <f t="shared" si="21"/>
        <v/>
      </c>
      <c r="T22" s="259" t="str">
        <f t="shared" si="21"/>
        <v/>
      </c>
      <c r="U22" s="259" t="str">
        <f t="shared" si="21"/>
        <v/>
      </c>
      <c r="V22" s="259" t="str">
        <f t="shared" si="21"/>
        <v/>
      </c>
      <c r="W22" s="259" t="str">
        <f t="shared" si="21"/>
        <v/>
      </c>
      <c r="X22" s="259" t="str">
        <f t="shared" si="21"/>
        <v/>
      </c>
      <c r="Y22" s="259" t="str">
        <f t="shared" si="21"/>
        <v/>
      </c>
      <c r="Z22" s="259" t="str">
        <f t="shared" si="21"/>
        <v/>
      </c>
      <c r="AA22" s="259" t="str">
        <f t="shared" si="21"/>
        <v/>
      </c>
      <c r="AB22" s="259" t="str">
        <f t="shared" si="21"/>
        <v/>
      </c>
      <c r="AC22" s="259" t="str">
        <f t="shared" si="21"/>
        <v/>
      </c>
      <c r="AD22" s="259" t="str">
        <f t="shared" si="21"/>
        <v/>
      </c>
      <c r="AE22" s="259" t="str">
        <f t="shared" si="21"/>
        <v/>
      </c>
      <c r="AF22" s="259" t="str">
        <f t="shared" si="21"/>
        <v/>
      </c>
      <c r="AG22" s="259" t="str">
        <f t="shared" si="21"/>
        <v/>
      </c>
      <c r="AH22" s="259" t="str">
        <f t="shared" si="21"/>
        <v/>
      </c>
      <c r="AI22" s="259" t="str">
        <f t="shared" si="21"/>
        <v/>
      </c>
      <c r="AJ22" s="259" t="str">
        <f t="shared" si="21"/>
        <v/>
      </c>
      <c r="AK22" s="259" t="str">
        <f t="shared" si="21"/>
        <v/>
      </c>
      <c r="AL22" s="259" t="str">
        <f t="shared" si="21"/>
        <v/>
      </c>
      <c r="AM22" s="259" t="str">
        <f t="shared" si="21"/>
        <v/>
      </c>
      <c r="AN22" s="259" t="str">
        <f t="shared" si="21"/>
        <v/>
      </c>
      <c r="AO22" s="259" t="str">
        <f t="shared" si="21"/>
        <v/>
      </c>
      <c r="AP22" s="259" t="str">
        <f t="shared" si="21"/>
        <v/>
      </c>
      <c r="AQ22" s="259" t="str">
        <f t="shared" si="21"/>
        <v/>
      </c>
      <c r="AR22" s="259" t="str">
        <f t="shared" si="21"/>
        <v/>
      </c>
      <c r="AS22" s="259" t="str">
        <f t="shared" si="21"/>
        <v/>
      </c>
      <c r="AT22" s="259" t="str">
        <f t="shared" si="21"/>
        <v/>
      </c>
      <c r="AU22" s="259" t="str">
        <f t="shared" si="21"/>
        <v/>
      </c>
      <c r="AV22" s="259" t="str">
        <f t="shared" si="21"/>
        <v/>
      </c>
      <c r="AW22" s="259" t="str">
        <f t="shared" si="21"/>
        <v/>
      </c>
      <c r="AX22" s="259" t="str">
        <f t="shared" si="21"/>
        <v/>
      </c>
      <c r="AY22" s="259" t="str">
        <f t="shared" si="21"/>
        <v/>
      </c>
    </row>
    <row r="23" spans="1:51" ht="20.100000000000001" hidden="1" customHeight="1" x14ac:dyDescent="0.25">
      <c r="A23" s="256" t="s">
        <v>139</v>
      </c>
      <c r="B23" s="20">
        <v>22</v>
      </c>
      <c r="C23" s="251" t="str">
        <f>Teams!C23</f>
        <v/>
      </c>
      <c r="D23" s="257" t="s">
        <v>139</v>
      </c>
      <c r="E23" s="258" t="str">
        <f t="shared" si="0"/>
        <v/>
      </c>
      <c r="F23" s="259" t="str">
        <f t="shared" ref="F23:AY23" si="22">IFERROR(IF(F$1=Reset,$A23,IFERROR(E23+Ind*VLOOKUP(CONCATENATE("T",$B23,"G",F$1),Lookup1,2,FALSE),E23-Ind*VLOOKUP(CONCATENATE("T",$B23,"G",F$1),Lookup2,2,FALSE))),"")</f>
        <v/>
      </c>
      <c r="G23" s="259" t="str">
        <f t="shared" si="22"/>
        <v/>
      </c>
      <c r="H23" s="259" t="str">
        <f t="shared" si="22"/>
        <v/>
      </c>
      <c r="I23" s="259" t="str">
        <f t="shared" si="22"/>
        <v/>
      </c>
      <c r="J23" s="259" t="str">
        <f t="shared" si="22"/>
        <v/>
      </c>
      <c r="K23" s="259" t="str">
        <f t="shared" si="22"/>
        <v/>
      </c>
      <c r="L23" s="259" t="str">
        <f t="shared" si="22"/>
        <v/>
      </c>
      <c r="M23" s="259" t="str">
        <f t="shared" si="22"/>
        <v/>
      </c>
      <c r="N23" s="259" t="str">
        <f t="shared" si="22"/>
        <v/>
      </c>
      <c r="O23" s="259" t="str">
        <f t="shared" si="22"/>
        <v/>
      </c>
      <c r="P23" s="259" t="str">
        <f t="shared" si="22"/>
        <v/>
      </c>
      <c r="Q23" s="259" t="str">
        <f t="shared" si="22"/>
        <v/>
      </c>
      <c r="R23" s="259" t="str">
        <f t="shared" si="22"/>
        <v/>
      </c>
      <c r="S23" s="259" t="str">
        <f t="shared" si="22"/>
        <v/>
      </c>
      <c r="T23" s="259" t="str">
        <f t="shared" si="22"/>
        <v/>
      </c>
      <c r="U23" s="259" t="str">
        <f t="shared" si="22"/>
        <v/>
      </c>
      <c r="V23" s="259" t="str">
        <f t="shared" si="22"/>
        <v/>
      </c>
      <c r="W23" s="259" t="str">
        <f t="shared" si="22"/>
        <v/>
      </c>
      <c r="X23" s="259" t="str">
        <f t="shared" si="22"/>
        <v/>
      </c>
      <c r="Y23" s="259" t="str">
        <f t="shared" si="22"/>
        <v/>
      </c>
      <c r="Z23" s="259" t="str">
        <f t="shared" si="22"/>
        <v/>
      </c>
      <c r="AA23" s="259" t="str">
        <f t="shared" si="22"/>
        <v/>
      </c>
      <c r="AB23" s="259" t="str">
        <f t="shared" si="22"/>
        <v/>
      </c>
      <c r="AC23" s="259" t="str">
        <f t="shared" si="22"/>
        <v/>
      </c>
      <c r="AD23" s="259" t="str">
        <f t="shared" si="22"/>
        <v/>
      </c>
      <c r="AE23" s="259" t="str">
        <f t="shared" si="22"/>
        <v/>
      </c>
      <c r="AF23" s="259" t="str">
        <f t="shared" si="22"/>
        <v/>
      </c>
      <c r="AG23" s="259" t="str">
        <f t="shared" si="22"/>
        <v/>
      </c>
      <c r="AH23" s="259" t="str">
        <f t="shared" si="22"/>
        <v/>
      </c>
      <c r="AI23" s="259" t="str">
        <f t="shared" si="22"/>
        <v/>
      </c>
      <c r="AJ23" s="259" t="str">
        <f t="shared" si="22"/>
        <v/>
      </c>
      <c r="AK23" s="259" t="str">
        <f t="shared" si="22"/>
        <v/>
      </c>
      <c r="AL23" s="259" t="str">
        <f t="shared" si="22"/>
        <v/>
      </c>
      <c r="AM23" s="259" t="str">
        <f t="shared" si="22"/>
        <v/>
      </c>
      <c r="AN23" s="259" t="str">
        <f t="shared" si="22"/>
        <v/>
      </c>
      <c r="AO23" s="259" t="str">
        <f t="shared" si="22"/>
        <v/>
      </c>
      <c r="AP23" s="259" t="str">
        <f t="shared" si="22"/>
        <v/>
      </c>
      <c r="AQ23" s="259" t="str">
        <f t="shared" si="22"/>
        <v/>
      </c>
      <c r="AR23" s="259" t="str">
        <f t="shared" si="22"/>
        <v/>
      </c>
      <c r="AS23" s="259" t="str">
        <f t="shared" si="22"/>
        <v/>
      </c>
      <c r="AT23" s="259" t="str">
        <f t="shared" si="22"/>
        <v/>
      </c>
      <c r="AU23" s="259" t="str">
        <f t="shared" si="22"/>
        <v/>
      </c>
      <c r="AV23" s="259" t="str">
        <f t="shared" si="22"/>
        <v/>
      </c>
      <c r="AW23" s="259" t="str">
        <f t="shared" si="22"/>
        <v/>
      </c>
      <c r="AX23" s="259" t="str">
        <f t="shared" si="22"/>
        <v/>
      </c>
      <c r="AY23" s="259" t="str">
        <f t="shared" si="22"/>
        <v/>
      </c>
    </row>
    <row r="24" spans="1:51" ht="20.100000000000001" hidden="1" customHeight="1" x14ac:dyDescent="0.25">
      <c r="A24" s="256" t="s">
        <v>139</v>
      </c>
      <c r="B24" s="20">
        <v>23</v>
      </c>
      <c r="C24" s="251" t="str">
        <f>Teams!C24</f>
        <v/>
      </c>
      <c r="D24" s="257" t="s">
        <v>139</v>
      </c>
      <c r="E24" s="258" t="str">
        <f t="shared" si="0"/>
        <v/>
      </c>
      <c r="F24" s="259" t="str">
        <f t="shared" ref="F24:AY24" si="23">IFERROR(IF(F$1=Reset,$A24,IFERROR(E24+Ind*VLOOKUP(CONCATENATE("T",$B24,"G",F$1),Lookup1,2,FALSE),E24-Ind*VLOOKUP(CONCATENATE("T",$B24,"G",F$1),Lookup2,2,FALSE))),"")</f>
        <v/>
      </c>
      <c r="G24" s="259" t="str">
        <f t="shared" si="23"/>
        <v/>
      </c>
      <c r="H24" s="259" t="str">
        <f t="shared" si="23"/>
        <v/>
      </c>
      <c r="I24" s="259" t="str">
        <f t="shared" si="23"/>
        <v/>
      </c>
      <c r="J24" s="259" t="str">
        <f t="shared" si="23"/>
        <v/>
      </c>
      <c r="K24" s="259" t="str">
        <f t="shared" si="23"/>
        <v/>
      </c>
      <c r="L24" s="259" t="str">
        <f t="shared" si="23"/>
        <v/>
      </c>
      <c r="M24" s="259" t="str">
        <f t="shared" si="23"/>
        <v/>
      </c>
      <c r="N24" s="259" t="str">
        <f t="shared" si="23"/>
        <v/>
      </c>
      <c r="O24" s="259" t="str">
        <f t="shared" si="23"/>
        <v/>
      </c>
      <c r="P24" s="259" t="str">
        <f t="shared" si="23"/>
        <v/>
      </c>
      <c r="Q24" s="259" t="str">
        <f t="shared" si="23"/>
        <v/>
      </c>
      <c r="R24" s="259" t="str">
        <f t="shared" si="23"/>
        <v/>
      </c>
      <c r="S24" s="259" t="str">
        <f t="shared" si="23"/>
        <v/>
      </c>
      <c r="T24" s="259" t="str">
        <f t="shared" si="23"/>
        <v/>
      </c>
      <c r="U24" s="259" t="str">
        <f t="shared" si="23"/>
        <v/>
      </c>
      <c r="V24" s="259" t="str">
        <f t="shared" si="23"/>
        <v/>
      </c>
      <c r="W24" s="259" t="str">
        <f t="shared" si="23"/>
        <v/>
      </c>
      <c r="X24" s="259" t="str">
        <f t="shared" si="23"/>
        <v/>
      </c>
      <c r="Y24" s="259" t="str">
        <f t="shared" si="23"/>
        <v/>
      </c>
      <c r="Z24" s="259" t="str">
        <f t="shared" si="23"/>
        <v/>
      </c>
      <c r="AA24" s="259" t="str">
        <f t="shared" si="23"/>
        <v/>
      </c>
      <c r="AB24" s="259" t="str">
        <f t="shared" si="23"/>
        <v/>
      </c>
      <c r="AC24" s="259" t="str">
        <f t="shared" si="23"/>
        <v/>
      </c>
      <c r="AD24" s="259" t="str">
        <f t="shared" si="23"/>
        <v/>
      </c>
      <c r="AE24" s="259" t="str">
        <f t="shared" si="23"/>
        <v/>
      </c>
      <c r="AF24" s="259" t="str">
        <f t="shared" si="23"/>
        <v/>
      </c>
      <c r="AG24" s="259" t="str">
        <f t="shared" si="23"/>
        <v/>
      </c>
      <c r="AH24" s="259" t="str">
        <f t="shared" si="23"/>
        <v/>
      </c>
      <c r="AI24" s="259" t="str">
        <f t="shared" si="23"/>
        <v/>
      </c>
      <c r="AJ24" s="259" t="str">
        <f t="shared" si="23"/>
        <v/>
      </c>
      <c r="AK24" s="259" t="str">
        <f t="shared" si="23"/>
        <v/>
      </c>
      <c r="AL24" s="259" t="str">
        <f t="shared" si="23"/>
        <v/>
      </c>
      <c r="AM24" s="259" t="str">
        <f t="shared" si="23"/>
        <v/>
      </c>
      <c r="AN24" s="259" t="str">
        <f t="shared" si="23"/>
        <v/>
      </c>
      <c r="AO24" s="259" t="str">
        <f t="shared" si="23"/>
        <v/>
      </c>
      <c r="AP24" s="259" t="str">
        <f t="shared" si="23"/>
        <v/>
      </c>
      <c r="AQ24" s="259" t="str">
        <f t="shared" si="23"/>
        <v/>
      </c>
      <c r="AR24" s="259" t="str">
        <f t="shared" si="23"/>
        <v/>
      </c>
      <c r="AS24" s="259" t="str">
        <f t="shared" si="23"/>
        <v/>
      </c>
      <c r="AT24" s="259" t="str">
        <f t="shared" si="23"/>
        <v/>
      </c>
      <c r="AU24" s="259" t="str">
        <f t="shared" si="23"/>
        <v/>
      </c>
      <c r="AV24" s="259" t="str">
        <f t="shared" si="23"/>
        <v/>
      </c>
      <c r="AW24" s="259" t="str">
        <f t="shared" si="23"/>
        <v/>
      </c>
      <c r="AX24" s="259" t="str">
        <f t="shared" si="23"/>
        <v/>
      </c>
      <c r="AY24" s="259" t="str">
        <f t="shared" si="23"/>
        <v/>
      </c>
    </row>
    <row r="25" spans="1:51" ht="20.100000000000001" hidden="1" customHeight="1" x14ac:dyDescent="0.25">
      <c r="A25" s="256" t="s">
        <v>139</v>
      </c>
      <c r="B25" s="20">
        <v>24</v>
      </c>
      <c r="C25" s="250" t="str">
        <f>Teams!C25</f>
        <v/>
      </c>
      <c r="D25" s="257" t="s">
        <v>139</v>
      </c>
      <c r="E25" s="258" t="str">
        <f t="shared" si="0"/>
        <v/>
      </c>
      <c r="F25" s="259" t="str">
        <f t="shared" ref="F25:AY25" si="24">IFERROR(IF(F$1=Reset,$A25,IFERROR(E25+Ind*VLOOKUP(CONCATENATE("T",$B25,"G",F$1),Lookup1,2,FALSE),E25-Ind*VLOOKUP(CONCATENATE("T",$B25,"G",F$1),Lookup2,2,FALSE))),"")</f>
        <v/>
      </c>
      <c r="G25" s="259" t="str">
        <f t="shared" si="24"/>
        <v/>
      </c>
      <c r="H25" s="259" t="str">
        <f t="shared" si="24"/>
        <v/>
      </c>
      <c r="I25" s="259" t="str">
        <f t="shared" si="24"/>
        <v/>
      </c>
      <c r="J25" s="259" t="str">
        <f t="shared" si="24"/>
        <v/>
      </c>
      <c r="K25" s="259" t="str">
        <f t="shared" si="24"/>
        <v/>
      </c>
      <c r="L25" s="259" t="str">
        <f t="shared" si="24"/>
        <v/>
      </c>
      <c r="M25" s="259" t="str">
        <f t="shared" si="24"/>
        <v/>
      </c>
      <c r="N25" s="259" t="str">
        <f t="shared" si="24"/>
        <v/>
      </c>
      <c r="O25" s="259" t="str">
        <f t="shared" si="24"/>
        <v/>
      </c>
      <c r="P25" s="259" t="str">
        <f t="shared" si="24"/>
        <v/>
      </c>
      <c r="Q25" s="259" t="str">
        <f t="shared" si="24"/>
        <v/>
      </c>
      <c r="R25" s="259" t="str">
        <f t="shared" si="24"/>
        <v/>
      </c>
      <c r="S25" s="259" t="str">
        <f t="shared" si="24"/>
        <v/>
      </c>
      <c r="T25" s="259" t="str">
        <f t="shared" si="24"/>
        <v/>
      </c>
      <c r="U25" s="259" t="str">
        <f t="shared" si="24"/>
        <v/>
      </c>
      <c r="V25" s="259" t="str">
        <f t="shared" si="24"/>
        <v/>
      </c>
      <c r="W25" s="259" t="str">
        <f t="shared" si="24"/>
        <v/>
      </c>
      <c r="X25" s="259" t="str">
        <f t="shared" si="24"/>
        <v/>
      </c>
      <c r="Y25" s="259" t="str">
        <f t="shared" si="24"/>
        <v/>
      </c>
      <c r="Z25" s="259" t="str">
        <f t="shared" si="24"/>
        <v/>
      </c>
      <c r="AA25" s="259" t="str">
        <f t="shared" si="24"/>
        <v/>
      </c>
      <c r="AB25" s="259" t="str">
        <f t="shared" si="24"/>
        <v/>
      </c>
      <c r="AC25" s="259" t="str">
        <f t="shared" si="24"/>
        <v/>
      </c>
      <c r="AD25" s="259" t="str">
        <f t="shared" si="24"/>
        <v/>
      </c>
      <c r="AE25" s="259" t="str">
        <f t="shared" si="24"/>
        <v/>
      </c>
      <c r="AF25" s="259" t="str">
        <f t="shared" si="24"/>
        <v/>
      </c>
      <c r="AG25" s="259" t="str">
        <f t="shared" si="24"/>
        <v/>
      </c>
      <c r="AH25" s="259" t="str">
        <f t="shared" si="24"/>
        <v/>
      </c>
      <c r="AI25" s="259" t="str">
        <f t="shared" si="24"/>
        <v/>
      </c>
      <c r="AJ25" s="259" t="str">
        <f t="shared" si="24"/>
        <v/>
      </c>
      <c r="AK25" s="259" t="str">
        <f t="shared" si="24"/>
        <v/>
      </c>
      <c r="AL25" s="259" t="str">
        <f t="shared" si="24"/>
        <v/>
      </c>
      <c r="AM25" s="259" t="str">
        <f t="shared" si="24"/>
        <v/>
      </c>
      <c r="AN25" s="259" t="str">
        <f t="shared" si="24"/>
        <v/>
      </c>
      <c r="AO25" s="259" t="str">
        <f t="shared" si="24"/>
        <v/>
      </c>
      <c r="AP25" s="259" t="str">
        <f t="shared" si="24"/>
        <v/>
      </c>
      <c r="AQ25" s="259" t="str">
        <f t="shared" si="24"/>
        <v/>
      </c>
      <c r="AR25" s="259" t="str">
        <f t="shared" si="24"/>
        <v/>
      </c>
      <c r="AS25" s="259" t="str">
        <f t="shared" si="24"/>
        <v/>
      </c>
      <c r="AT25" s="259" t="str">
        <f t="shared" si="24"/>
        <v/>
      </c>
      <c r="AU25" s="259" t="str">
        <f t="shared" si="24"/>
        <v/>
      </c>
      <c r="AV25" s="259" t="str">
        <f t="shared" si="24"/>
        <v/>
      </c>
      <c r="AW25" s="259" t="str">
        <f t="shared" si="24"/>
        <v/>
      </c>
      <c r="AX25" s="259" t="str">
        <f t="shared" si="24"/>
        <v/>
      </c>
      <c r="AY25" s="259" t="str">
        <f t="shared" si="24"/>
        <v/>
      </c>
    </row>
    <row r="26" spans="1:51" ht="20.100000000000001" customHeight="1" x14ac:dyDescent="0.25">
      <c r="A26" s="258">
        <f t="shared" ref="A26" si="25">IFERROR(AVERAGE(A2:A25),"")</f>
        <v>73.024236248026895</v>
      </c>
      <c r="C26" s="23" t="s">
        <v>23</v>
      </c>
      <c r="D26" s="258">
        <f t="shared" ref="D26:AY26" si="26">IFERROR(AVERAGE(D2:D25),"")</f>
        <v>73.333333333333329</v>
      </c>
      <c r="E26" s="258">
        <f t="shared" si="26"/>
        <v>73.333333333333329</v>
      </c>
      <c r="F26" s="258">
        <f t="shared" si="26"/>
        <v>75.138891415018392</v>
      </c>
      <c r="G26" s="258">
        <f t="shared" si="26"/>
        <v>75.589015616036676</v>
      </c>
      <c r="H26" s="258">
        <f t="shared" si="26"/>
        <v>77.38163295946957</v>
      </c>
      <c r="I26" s="258">
        <f t="shared" si="26"/>
        <v>76.619588605719585</v>
      </c>
      <c r="J26" s="258">
        <f t="shared" si="26"/>
        <v>77.884037278465087</v>
      </c>
      <c r="K26" s="258">
        <f t="shared" si="26"/>
        <v>76.708290643022764</v>
      </c>
      <c r="L26" s="258">
        <f t="shared" si="26"/>
        <v>73.645870921720061</v>
      </c>
      <c r="M26" s="258">
        <f t="shared" si="26"/>
        <v>73.024236248026895</v>
      </c>
      <c r="N26" s="258">
        <f t="shared" si="26"/>
        <v>72.862387407315595</v>
      </c>
      <c r="O26" s="258">
        <f t="shared" si="26"/>
        <v>70.363330378787325</v>
      </c>
      <c r="P26" s="258">
        <f t="shared" si="26"/>
        <v>67.662638341205323</v>
      </c>
      <c r="Q26" s="258">
        <f t="shared" si="26"/>
        <v>71.873884792965384</v>
      </c>
      <c r="R26" s="258">
        <f t="shared" si="26"/>
        <v>68.525923280234437</v>
      </c>
      <c r="S26" s="258">
        <f t="shared" si="26"/>
        <v>69.558406971085844</v>
      </c>
      <c r="T26" s="258">
        <f t="shared" si="26"/>
        <v>67.29659650338661</v>
      </c>
      <c r="U26" s="258">
        <f t="shared" si="26"/>
        <v>66.086186136212405</v>
      </c>
      <c r="V26" s="258">
        <f t="shared" si="26"/>
        <v>63.119969320601122</v>
      </c>
      <c r="W26" s="258">
        <f t="shared" si="26"/>
        <v>61.26642736637109</v>
      </c>
      <c r="X26" s="258">
        <f t="shared" si="26"/>
        <v>64.499741274999622</v>
      </c>
      <c r="Y26" s="258">
        <f t="shared" si="26"/>
        <v>60.77483856985279</v>
      </c>
      <c r="Z26" s="258">
        <f t="shared" si="26"/>
        <v>60.417131433044382</v>
      </c>
      <c r="AA26" s="258">
        <f t="shared" si="26"/>
        <v>62.183263848611283</v>
      </c>
      <c r="AB26" s="258">
        <f t="shared" si="26"/>
        <v>64.553877543233526</v>
      </c>
      <c r="AC26" s="258">
        <f t="shared" si="26"/>
        <v>63.216965754926392</v>
      </c>
      <c r="AD26" s="258">
        <f t="shared" si="26"/>
        <v>62.2630626689905</v>
      </c>
      <c r="AE26" s="258">
        <f t="shared" si="26"/>
        <v>60.322438704330516</v>
      </c>
      <c r="AF26" s="258">
        <f t="shared" si="26"/>
        <v>58.492682647963335</v>
      </c>
      <c r="AG26" s="258">
        <f t="shared" si="26"/>
        <v>55.326305914702026</v>
      </c>
      <c r="AH26" s="258">
        <f t="shared" si="26"/>
        <v>56.444637469679066</v>
      </c>
      <c r="AI26" s="258">
        <f t="shared" si="26"/>
        <v>56.342229128529468</v>
      </c>
      <c r="AJ26" s="258">
        <f t="shared" si="26"/>
        <v>57.899569462595913</v>
      </c>
      <c r="AK26" s="258">
        <f t="shared" si="26"/>
        <v>57.544398974141615</v>
      </c>
      <c r="AL26" s="258">
        <f t="shared" si="26"/>
        <v>58.394228140625756</v>
      </c>
      <c r="AM26" s="258">
        <f t="shared" si="26"/>
        <v>62.309735010208747</v>
      </c>
      <c r="AN26" s="258" t="str">
        <f t="shared" si="26"/>
        <v/>
      </c>
      <c r="AO26" s="258" t="str">
        <f t="shared" si="26"/>
        <v/>
      </c>
      <c r="AP26" s="258" t="str">
        <f t="shared" si="26"/>
        <v/>
      </c>
      <c r="AQ26" s="258" t="str">
        <f t="shared" si="26"/>
        <v/>
      </c>
      <c r="AR26" s="258" t="str">
        <f t="shared" si="26"/>
        <v/>
      </c>
      <c r="AS26" s="258" t="str">
        <f t="shared" si="26"/>
        <v/>
      </c>
      <c r="AT26" s="258" t="str">
        <f t="shared" si="26"/>
        <v/>
      </c>
      <c r="AU26" s="258" t="str">
        <f t="shared" si="26"/>
        <v/>
      </c>
      <c r="AV26" s="258" t="str">
        <f t="shared" si="26"/>
        <v/>
      </c>
      <c r="AW26" s="258" t="str">
        <f t="shared" si="26"/>
        <v/>
      </c>
      <c r="AX26" s="258" t="str">
        <f t="shared" si="26"/>
        <v/>
      </c>
      <c r="AY26" s="258" t="str">
        <f t="shared" si="26"/>
        <v/>
      </c>
    </row>
  </sheetData>
  <sheetProtection sheet="1" objects="1" scenarios="1"/>
  <conditionalFormatting sqref="F2:AB25">
    <cfRule type="expression" dxfId="33" priority="3" stopIfTrue="1">
      <formula>Reset=F$1</formula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Y25">
    <cfRule type="expression" dxfId="32" priority="1" stopIfTrue="1">
      <formula>Reset=AC$1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96" fitToWidth="0" orientation="landscape" r:id="rId1"/>
  <headerFooter>
    <oddHeader>&amp;C&amp;"-,Bold"&amp;16Home Away Rating Difference by Team</oddHeader>
    <oddFooter>&amp;L&amp;8Printed &amp;D &amp;T&amp;C&amp;8OddsPredictor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Y27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F28" sqref="F28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430"/>
      <c r="B1" s="430" t="s">
        <v>6</v>
      </c>
      <c r="C1" s="17" t="str">
        <f>League</f>
        <v>2. Bundesliga 2020-21</v>
      </c>
      <c r="D1" s="430"/>
      <c r="E1" s="430" t="s">
        <v>154</v>
      </c>
      <c r="F1" s="430">
        <v>1</v>
      </c>
      <c r="G1" s="430">
        <v>2</v>
      </c>
      <c r="H1" s="430">
        <v>3</v>
      </c>
      <c r="I1" s="430">
        <v>4</v>
      </c>
      <c r="J1" s="430">
        <v>5</v>
      </c>
      <c r="K1" s="430">
        <v>6</v>
      </c>
      <c r="L1" s="430">
        <v>7</v>
      </c>
      <c r="M1" s="430">
        <v>8</v>
      </c>
      <c r="N1" s="430">
        <v>9</v>
      </c>
      <c r="O1" s="430">
        <v>10</v>
      </c>
      <c r="P1" s="430">
        <v>11</v>
      </c>
      <c r="Q1" s="430">
        <v>12</v>
      </c>
      <c r="R1" s="430">
        <v>13</v>
      </c>
      <c r="S1" s="430">
        <v>14</v>
      </c>
      <c r="T1" s="430">
        <v>15</v>
      </c>
      <c r="U1" s="430">
        <v>16</v>
      </c>
      <c r="V1" s="430">
        <v>17</v>
      </c>
      <c r="W1" s="430">
        <v>18</v>
      </c>
      <c r="X1" s="430">
        <v>19</v>
      </c>
      <c r="Y1" s="430">
        <v>20</v>
      </c>
      <c r="Z1" s="430">
        <v>21</v>
      </c>
      <c r="AA1" s="430">
        <v>22</v>
      </c>
      <c r="AB1" s="430">
        <v>23</v>
      </c>
      <c r="AC1" s="430">
        <v>24</v>
      </c>
      <c r="AD1" s="430">
        <v>25</v>
      </c>
      <c r="AE1" s="430">
        <v>26</v>
      </c>
      <c r="AF1" s="430">
        <v>27</v>
      </c>
      <c r="AG1" s="430">
        <v>28</v>
      </c>
      <c r="AH1" s="430">
        <v>29</v>
      </c>
      <c r="AI1" s="430">
        <v>30</v>
      </c>
      <c r="AJ1" s="430">
        <v>31</v>
      </c>
      <c r="AK1" s="430">
        <v>32</v>
      </c>
      <c r="AL1" s="430">
        <v>33</v>
      </c>
      <c r="AM1" s="430">
        <v>34</v>
      </c>
      <c r="AN1" s="430">
        <v>35</v>
      </c>
      <c r="AO1" s="430">
        <v>36</v>
      </c>
      <c r="AP1" s="430">
        <v>37</v>
      </c>
      <c r="AQ1" s="430">
        <v>38</v>
      </c>
      <c r="AR1" s="430">
        <v>39</v>
      </c>
      <c r="AS1" s="430">
        <v>40</v>
      </c>
      <c r="AT1" s="430">
        <v>41</v>
      </c>
      <c r="AU1" s="430">
        <v>42</v>
      </c>
      <c r="AV1" s="430">
        <v>43</v>
      </c>
      <c r="AW1" s="430">
        <v>44</v>
      </c>
      <c r="AX1" s="430">
        <v>45</v>
      </c>
      <c r="AY1" s="430">
        <v>46</v>
      </c>
    </row>
    <row r="2" spans="1:51" ht="20.100000000000001" customHeight="1" x14ac:dyDescent="0.25">
      <c r="A2" s="254"/>
      <c r="B2" s="20">
        <v>1</v>
      </c>
      <c r="C2" s="251" t="str">
        <f>Teams!C2</f>
        <v>Erzgebirge Aue</v>
      </c>
      <c r="D2" s="257"/>
      <c r="E2" s="258">
        <f>SUM(F2:AY2)</f>
        <v>-9</v>
      </c>
      <c r="F2" s="259">
        <f t="shared" ref="F2:O11" si="0">IFERROR(IFERROR(VLOOKUP(CONCATENATE("T",$B2,"G",F$1),Lookup1,112,FALSE),VLOOKUP(CONCATENATE("T",$B2,"G",F$1),Lookup2,111,FALSE)),"")</f>
        <v>3</v>
      </c>
      <c r="G2" s="259">
        <f t="shared" si="0"/>
        <v>0</v>
      </c>
      <c r="H2" s="259">
        <f t="shared" si="0"/>
        <v>1</v>
      </c>
      <c r="I2" s="259">
        <f t="shared" si="0"/>
        <v>-3</v>
      </c>
      <c r="J2" s="259">
        <f t="shared" si="0"/>
        <v>-2</v>
      </c>
      <c r="K2" s="259">
        <f t="shared" si="0"/>
        <v>0</v>
      </c>
      <c r="L2" s="259">
        <f t="shared" si="0"/>
        <v>0</v>
      </c>
      <c r="M2" s="259">
        <f t="shared" si="0"/>
        <v>3</v>
      </c>
      <c r="N2" s="259">
        <f t="shared" si="0"/>
        <v>3</v>
      </c>
      <c r="O2" s="259">
        <f t="shared" si="0"/>
        <v>-2</v>
      </c>
      <c r="P2" s="259">
        <f t="shared" ref="P2:Y11" si="1">IFERROR(IFERROR(VLOOKUP(CONCATENATE("T",$B2,"G",P$1),Lookup1,112,FALSE),VLOOKUP(CONCATENATE("T",$B2,"G",P$1),Lookup2,111,FALSE)),"")</f>
        <v>0</v>
      </c>
      <c r="Q2" s="259">
        <f t="shared" si="1"/>
        <v>3</v>
      </c>
      <c r="R2" s="259">
        <f t="shared" si="1"/>
        <v>-1</v>
      </c>
      <c r="S2" s="259">
        <f t="shared" si="1"/>
        <v>2</v>
      </c>
      <c r="T2" s="259">
        <f t="shared" si="1"/>
        <v>-1</v>
      </c>
      <c r="U2" s="259">
        <f t="shared" si="1"/>
        <v>-3</v>
      </c>
      <c r="V2" s="259">
        <f t="shared" si="1"/>
        <v>1</v>
      </c>
      <c r="W2" s="259">
        <f t="shared" si="1"/>
        <v>1</v>
      </c>
      <c r="X2" s="259">
        <f t="shared" si="1"/>
        <v>-3</v>
      </c>
      <c r="Y2" s="259">
        <f t="shared" si="1"/>
        <v>0</v>
      </c>
      <c r="Z2" s="259">
        <f t="shared" ref="Z2:AI11" si="2">IFERROR(IFERROR(VLOOKUP(CONCATENATE("T",$B2,"G",Z$1),Lookup1,112,FALSE),VLOOKUP(CONCATENATE("T",$B2,"G",Z$1),Lookup2,111,FALSE)),"")</f>
        <v>-2</v>
      </c>
      <c r="AA2" s="259">
        <f t="shared" si="2"/>
        <v>1</v>
      </c>
      <c r="AB2" s="259">
        <f t="shared" si="2"/>
        <v>-1</v>
      </c>
      <c r="AC2" s="259">
        <f t="shared" si="2"/>
        <v>0</v>
      </c>
      <c r="AD2" s="259">
        <f t="shared" si="2"/>
        <v>-3</v>
      </c>
      <c r="AE2" s="259">
        <f t="shared" si="2"/>
        <v>2</v>
      </c>
      <c r="AF2" s="259">
        <f t="shared" si="2"/>
        <v>0</v>
      </c>
      <c r="AG2" s="259">
        <f t="shared" si="2"/>
        <v>-2</v>
      </c>
      <c r="AH2" s="259">
        <f t="shared" si="2"/>
        <v>-1</v>
      </c>
      <c r="AI2" s="259">
        <f t="shared" si="2"/>
        <v>2</v>
      </c>
      <c r="AJ2" s="259">
        <f t="shared" ref="AJ2:AS11" si="3">IFERROR(IFERROR(VLOOKUP(CONCATENATE("T",$B2,"G",AJ$1),Lookup1,112,FALSE),VLOOKUP(CONCATENATE("T",$B2,"G",AJ$1),Lookup2,111,FALSE)),"")</f>
        <v>0</v>
      </c>
      <c r="AK2" s="259">
        <f t="shared" si="3"/>
        <v>-5</v>
      </c>
      <c r="AL2" s="259">
        <f t="shared" si="3"/>
        <v>-3</v>
      </c>
      <c r="AM2" s="259">
        <f t="shared" si="3"/>
        <v>1</v>
      </c>
      <c r="AN2" s="259" t="str">
        <f t="shared" si="3"/>
        <v/>
      </c>
      <c r="AO2" s="259" t="str">
        <f t="shared" si="3"/>
        <v/>
      </c>
      <c r="AP2" s="259" t="str">
        <f t="shared" si="3"/>
        <v/>
      </c>
      <c r="AQ2" s="259" t="str">
        <f t="shared" si="3"/>
        <v/>
      </c>
      <c r="AR2" s="259" t="str">
        <f t="shared" si="3"/>
        <v/>
      </c>
      <c r="AS2" s="259" t="str">
        <f t="shared" si="3"/>
        <v/>
      </c>
      <c r="AT2" s="259" t="str">
        <f t="shared" ref="AT2:AY11" si="4">IFERROR(IFERROR(VLOOKUP(CONCATENATE("T",$B2,"G",AT$1),Lookup1,112,FALSE),VLOOKUP(CONCATENATE("T",$B2,"G",AT$1),Lookup2,111,FALSE)),"")</f>
        <v/>
      </c>
      <c r="AU2" s="259" t="str">
        <f t="shared" si="4"/>
        <v/>
      </c>
      <c r="AV2" s="259" t="str">
        <f t="shared" si="4"/>
        <v/>
      </c>
      <c r="AW2" s="259" t="str">
        <f t="shared" si="4"/>
        <v/>
      </c>
      <c r="AX2" s="259" t="str">
        <f t="shared" si="4"/>
        <v/>
      </c>
      <c r="AY2" s="259" t="str">
        <f t="shared" si="4"/>
        <v/>
      </c>
    </row>
    <row r="3" spans="1:51" ht="20.100000000000001" customHeight="1" x14ac:dyDescent="0.25">
      <c r="A3" s="243"/>
      <c r="B3" s="20">
        <v>2</v>
      </c>
      <c r="C3" s="251" t="str">
        <f>Teams!C3</f>
        <v>Bochum</v>
      </c>
      <c r="D3" s="257"/>
      <c r="E3" s="258">
        <f t="shared" ref="E3:E25" si="5">SUM(F3:AY3)</f>
        <v>27</v>
      </c>
      <c r="F3" s="259">
        <f t="shared" si="0"/>
        <v>0</v>
      </c>
      <c r="G3" s="259">
        <f t="shared" si="0"/>
        <v>1</v>
      </c>
      <c r="H3" s="259">
        <f t="shared" si="0"/>
        <v>0</v>
      </c>
      <c r="I3" s="259">
        <f t="shared" si="0"/>
        <v>-1</v>
      </c>
      <c r="J3" s="259">
        <f t="shared" si="0"/>
        <v>2</v>
      </c>
      <c r="K3" s="259">
        <f t="shared" si="0"/>
        <v>1</v>
      </c>
      <c r="L3" s="259">
        <f t="shared" si="0"/>
        <v>-2</v>
      </c>
      <c r="M3" s="259">
        <f t="shared" si="0"/>
        <v>2</v>
      </c>
      <c r="N3" s="259">
        <f t="shared" si="0"/>
        <v>5</v>
      </c>
      <c r="O3" s="259">
        <f t="shared" si="0"/>
        <v>-2</v>
      </c>
      <c r="P3" s="259">
        <f t="shared" si="1"/>
        <v>3</v>
      </c>
      <c r="Q3" s="259">
        <f t="shared" si="1"/>
        <v>-2</v>
      </c>
      <c r="R3" s="259">
        <f t="shared" si="1"/>
        <v>3</v>
      </c>
      <c r="S3" s="259">
        <f t="shared" si="1"/>
        <v>1</v>
      </c>
      <c r="T3" s="259">
        <f t="shared" si="1"/>
        <v>2</v>
      </c>
      <c r="U3" s="259">
        <f t="shared" si="1"/>
        <v>2</v>
      </c>
      <c r="V3" s="259">
        <f t="shared" si="1"/>
        <v>0</v>
      </c>
      <c r="W3" s="259">
        <f t="shared" si="1"/>
        <v>1</v>
      </c>
      <c r="X3" s="259">
        <f t="shared" si="1"/>
        <v>-1</v>
      </c>
      <c r="Y3" s="259">
        <f t="shared" si="1"/>
        <v>1</v>
      </c>
      <c r="Z3" s="259">
        <f t="shared" si="2"/>
        <v>2</v>
      </c>
      <c r="AA3" s="259">
        <f t="shared" si="2"/>
        <v>-1</v>
      </c>
      <c r="AB3" s="259">
        <f t="shared" si="2"/>
        <v>3</v>
      </c>
      <c r="AC3" s="259">
        <f t="shared" si="2"/>
        <v>1</v>
      </c>
      <c r="AD3" s="259">
        <f t="shared" si="2"/>
        <v>-2</v>
      </c>
      <c r="AE3" s="259">
        <f t="shared" si="2"/>
        <v>3</v>
      </c>
      <c r="AF3" s="259">
        <f t="shared" si="2"/>
        <v>1</v>
      </c>
      <c r="AG3" s="259">
        <f t="shared" si="2"/>
        <v>-3</v>
      </c>
      <c r="AH3" s="259">
        <f t="shared" si="2"/>
        <v>1</v>
      </c>
      <c r="AI3" s="259">
        <f t="shared" si="2"/>
        <v>2</v>
      </c>
      <c r="AJ3" s="259">
        <f t="shared" si="3"/>
        <v>-2</v>
      </c>
      <c r="AK3" s="259">
        <f t="shared" si="3"/>
        <v>4</v>
      </c>
      <c r="AL3" s="259">
        <f t="shared" si="3"/>
        <v>0</v>
      </c>
      <c r="AM3" s="259">
        <f t="shared" si="3"/>
        <v>2</v>
      </c>
      <c r="AN3" s="259" t="str">
        <f t="shared" si="3"/>
        <v/>
      </c>
      <c r="AO3" s="259" t="str">
        <f t="shared" si="3"/>
        <v/>
      </c>
      <c r="AP3" s="259" t="str">
        <f t="shared" si="3"/>
        <v/>
      </c>
      <c r="AQ3" s="259" t="str">
        <f t="shared" si="3"/>
        <v/>
      </c>
      <c r="AR3" s="259" t="str">
        <f t="shared" si="3"/>
        <v/>
      </c>
      <c r="AS3" s="259" t="str">
        <f t="shared" si="3"/>
        <v/>
      </c>
      <c r="AT3" s="259" t="str">
        <f t="shared" si="4"/>
        <v/>
      </c>
      <c r="AU3" s="259" t="str">
        <f t="shared" si="4"/>
        <v/>
      </c>
      <c r="AV3" s="259" t="str">
        <f t="shared" si="4"/>
        <v/>
      </c>
      <c r="AW3" s="259" t="str">
        <f t="shared" si="4"/>
        <v/>
      </c>
      <c r="AX3" s="259" t="str">
        <f t="shared" si="4"/>
        <v/>
      </c>
      <c r="AY3" s="259" t="str">
        <f t="shared" si="4"/>
        <v/>
      </c>
    </row>
    <row r="4" spans="1:51" ht="20.100000000000001" customHeight="1" x14ac:dyDescent="0.25">
      <c r="A4" s="243"/>
      <c r="B4" s="20">
        <v>3</v>
      </c>
      <c r="C4" s="251" t="str">
        <f>Teams!C4</f>
        <v>Eintracht Braunschweig</v>
      </c>
      <c r="D4" s="257"/>
      <c r="E4" s="258">
        <f t="shared" si="5"/>
        <v>-29</v>
      </c>
      <c r="F4" s="259">
        <f t="shared" si="0"/>
        <v>-2</v>
      </c>
      <c r="G4" s="259">
        <f t="shared" si="0"/>
        <v>0</v>
      </c>
      <c r="H4" s="259">
        <f t="shared" si="0"/>
        <v>-3</v>
      </c>
      <c r="I4" s="259">
        <f t="shared" si="0"/>
        <v>1</v>
      </c>
      <c r="J4" s="259">
        <f t="shared" si="0"/>
        <v>-3</v>
      </c>
      <c r="K4" s="259">
        <f t="shared" si="0"/>
        <v>1</v>
      </c>
      <c r="L4" s="259">
        <f t="shared" si="0"/>
        <v>0</v>
      </c>
      <c r="M4" s="259">
        <f t="shared" si="0"/>
        <v>-2</v>
      </c>
      <c r="N4" s="259">
        <f t="shared" si="0"/>
        <v>-4</v>
      </c>
      <c r="O4" s="259">
        <f t="shared" si="0"/>
        <v>1</v>
      </c>
      <c r="P4" s="259">
        <f t="shared" si="1"/>
        <v>-2</v>
      </c>
      <c r="Q4" s="259">
        <f t="shared" si="1"/>
        <v>0</v>
      </c>
      <c r="R4" s="259">
        <f t="shared" si="1"/>
        <v>-3</v>
      </c>
      <c r="S4" s="259">
        <f t="shared" si="1"/>
        <v>-2</v>
      </c>
      <c r="T4" s="259">
        <f t="shared" si="1"/>
        <v>0</v>
      </c>
      <c r="U4" s="259">
        <f t="shared" si="1"/>
        <v>0</v>
      </c>
      <c r="V4" s="259">
        <f t="shared" si="1"/>
        <v>-2</v>
      </c>
      <c r="W4" s="259">
        <f t="shared" si="1"/>
        <v>1</v>
      </c>
      <c r="X4" s="259">
        <f t="shared" si="1"/>
        <v>-2</v>
      </c>
      <c r="Y4" s="259">
        <f t="shared" si="1"/>
        <v>-1</v>
      </c>
      <c r="Z4" s="259">
        <f t="shared" si="2"/>
        <v>-2</v>
      </c>
      <c r="AA4" s="259">
        <f t="shared" si="2"/>
        <v>2</v>
      </c>
      <c r="AB4" s="259">
        <f t="shared" si="2"/>
        <v>0</v>
      </c>
      <c r="AC4" s="259">
        <f t="shared" si="2"/>
        <v>1</v>
      </c>
      <c r="AD4" s="259">
        <f t="shared" si="2"/>
        <v>0</v>
      </c>
      <c r="AE4" s="259">
        <f t="shared" si="2"/>
        <v>0</v>
      </c>
      <c r="AF4" s="259">
        <f t="shared" si="2"/>
        <v>-2</v>
      </c>
      <c r="AG4" s="259">
        <f t="shared" si="2"/>
        <v>4</v>
      </c>
      <c r="AH4" s="259">
        <f t="shared" si="2"/>
        <v>0</v>
      </c>
      <c r="AI4" s="259">
        <f t="shared" si="2"/>
        <v>-3</v>
      </c>
      <c r="AJ4" s="259">
        <f t="shared" si="3"/>
        <v>-2</v>
      </c>
      <c r="AK4" s="259">
        <f t="shared" si="3"/>
        <v>0</v>
      </c>
      <c r="AL4" s="259">
        <f t="shared" si="3"/>
        <v>-1</v>
      </c>
      <c r="AM4" s="259">
        <f t="shared" si="3"/>
        <v>-4</v>
      </c>
      <c r="AN4" s="259" t="str">
        <f t="shared" si="3"/>
        <v/>
      </c>
      <c r="AO4" s="259" t="str">
        <f t="shared" si="3"/>
        <v/>
      </c>
      <c r="AP4" s="259" t="str">
        <f t="shared" si="3"/>
        <v/>
      </c>
      <c r="AQ4" s="259" t="str">
        <f t="shared" si="3"/>
        <v/>
      </c>
      <c r="AR4" s="259" t="str">
        <f t="shared" si="3"/>
        <v/>
      </c>
      <c r="AS4" s="259" t="str">
        <f t="shared" si="3"/>
        <v/>
      </c>
      <c r="AT4" s="259" t="str">
        <f t="shared" si="4"/>
        <v/>
      </c>
      <c r="AU4" s="259" t="str">
        <f t="shared" si="4"/>
        <v/>
      </c>
      <c r="AV4" s="259" t="str">
        <f t="shared" si="4"/>
        <v/>
      </c>
      <c r="AW4" s="259" t="str">
        <f t="shared" si="4"/>
        <v/>
      </c>
      <c r="AX4" s="259" t="str">
        <f t="shared" si="4"/>
        <v/>
      </c>
      <c r="AY4" s="259" t="str">
        <f t="shared" si="4"/>
        <v/>
      </c>
    </row>
    <row r="5" spans="1:51" ht="20.100000000000001" customHeight="1" x14ac:dyDescent="0.25">
      <c r="A5" s="243"/>
      <c r="B5" s="20">
        <v>4</v>
      </c>
      <c r="C5" s="251" t="str">
        <f>Teams!C5</f>
        <v>Darmstadt 98</v>
      </c>
      <c r="D5" s="257"/>
      <c r="E5" s="258">
        <f t="shared" si="5"/>
        <v>8</v>
      </c>
      <c r="F5" s="259">
        <f t="shared" si="0"/>
        <v>-1</v>
      </c>
      <c r="G5" s="259">
        <f t="shared" si="0"/>
        <v>0</v>
      </c>
      <c r="H5" s="259">
        <f t="shared" si="0"/>
        <v>1</v>
      </c>
      <c r="I5" s="259">
        <f t="shared" si="0"/>
        <v>0</v>
      </c>
      <c r="J5" s="259">
        <f t="shared" si="0"/>
        <v>0</v>
      </c>
      <c r="K5" s="259">
        <f t="shared" si="0"/>
        <v>1</v>
      </c>
      <c r="L5" s="259">
        <f t="shared" si="0"/>
        <v>-4</v>
      </c>
      <c r="M5" s="259">
        <f t="shared" si="0"/>
        <v>-3</v>
      </c>
      <c r="N5" s="259">
        <f t="shared" si="0"/>
        <v>4</v>
      </c>
      <c r="O5" s="259">
        <f t="shared" si="0"/>
        <v>-1</v>
      </c>
      <c r="P5" s="259">
        <f t="shared" si="1"/>
        <v>-1</v>
      </c>
      <c r="Q5" s="259">
        <f t="shared" si="1"/>
        <v>4</v>
      </c>
      <c r="R5" s="259">
        <f t="shared" si="1"/>
        <v>2</v>
      </c>
      <c r="S5" s="259">
        <f t="shared" si="1"/>
        <v>-1</v>
      </c>
      <c r="T5" s="259">
        <f t="shared" si="1"/>
        <v>-1</v>
      </c>
      <c r="U5" s="259">
        <f t="shared" si="1"/>
        <v>-3</v>
      </c>
      <c r="V5" s="259">
        <f t="shared" si="1"/>
        <v>-2</v>
      </c>
      <c r="W5" s="259">
        <f t="shared" si="1"/>
        <v>1</v>
      </c>
      <c r="X5" s="259">
        <f t="shared" si="1"/>
        <v>0</v>
      </c>
      <c r="Y5" s="259">
        <f t="shared" si="1"/>
        <v>-1</v>
      </c>
      <c r="Z5" s="259">
        <f t="shared" si="2"/>
        <v>1</v>
      </c>
      <c r="AA5" s="259">
        <f t="shared" si="2"/>
        <v>-1</v>
      </c>
      <c r="AB5" s="259">
        <f t="shared" si="2"/>
        <v>-1</v>
      </c>
      <c r="AC5" s="259">
        <f t="shared" si="2"/>
        <v>1</v>
      </c>
      <c r="AD5" s="259">
        <f t="shared" si="2"/>
        <v>3</v>
      </c>
      <c r="AE5" s="259">
        <f t="shared" si="2"/>
        <v>0</v>
      </c>
      <c r="AF5" s="259">
        <f t="shared" si="2"/>
        <v>-1</v>
      </c>
      <c r="AG5" s="259">
        <f t="shared" si="2"/>
        <v>1</v>
      </c>
      <c r="AH5" s="259">
        <f t="shared" si="2"/>
        <v>0</v>
      </c>
      <c r="AI5" s="259">
        <f t="shared" si="2"/>
        <v>2</v>
      </c>
      <c r="AJ5" s="259">
        <f t="shared" si="3"/>
        <v>2</v>
      </c>
      <c r="AK5" s="259">
        <f t="shared" si="3"/>
        <v>1</v>
      </c>
      <c r="AL5" s="259">
        <f t="shared" si="3"/>
        <v>4</v>
      </c>
      <c r="AM5" s="259">
        <f t="shared" si="3"/>
        <v>1</v>
      </c>
      <c r="AN5" s="259" t="str">
        <f t="shared" si="3"/>
        <v/>
      </c>
      <c r="AO5" s="259" t="str">
        <f t="shared" si="3"/>
        <v/>
      </c>
      <c r="AP5" s="259" t="str">
        <f t="shared" si="3"/>
        <v/>
      </c>
      <c r="AQ5" s="259" t="str">
        <f t="shared" si="3"/>
        <v/>
      </c>
      <c r="AR5" s="259" t="str">
        <f t="shared" si="3"/>
        <v/>
      </c>
      <c r="AS5" s="259" t="str">
        <f t="shared" si="3"/>
        <v/>
      </c>
      <c r="AT5" s="259" t="str">
        <f t="shared" si="4"/>
        <v/>
      </c>
      <c r="AU5" s="259" t="str">
        <f t="shared" si="4"/>
        <v/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43"/>
      <c r="B6" s="20">
        <v>5</v>
      </c>
      <c r="C6" s="251" t="str">
        <f>Teams!C6</f>
        <v>Fortuna Dusseldorf</v>
      </c>
      <c r="D6" s="257"/>
      <c r="E6" s="258">
        <f t="shared" si="5"/>
        <v>9</v>
      </c>
      <c r="F6" s="259">
        <f t="shared" si="0"/>
        <v>-1</v>
      </c>
      <c r="G6" s="259">
        <f t="shared" si="0"/>
        <v>1</v>
      </c>
      <c r="H6" s="259">
        <f t="shared" si="0"/>
        <v>-1</v>
      </c>
      <c r="I6" s="259">
        <f t="shared" si="0"/>
        <v>0</v>
      </c>
      <c r="J6" s="259">
        <f t="shared" si="0"/>
        <v>-3</v>
      </c>
      <c r="K6" s="259">
        <f t="shared" si="0"/>
        <v>1</v>
      </c>
      <c r="L6" s="259">
        <f t="shared" si="0"/>
        <v>0</v>
      </c>
      <c r="M6" s="259">
        <f t="shared" si="0"/>
        <v>1</v>
      </c>
      <c r="N6" s="259">
        <f t="shared" si="0"/>
        <v>-5</v>
      </c>
      <c r="O6" s="259">
        <f t="shared" si="0"/>
        <v>1</v>
      </c>
      <c r="P6" s="259">
        <f t="shared" si="1"/>
        <v>1</v>
      </c>
      <c r="Q6" s="259">
        <f t="shared" si="1"/>
        <v>3</v>
      </c>
      <c r="R6" s="259">
        <f t="shared" si="1"/>
        <v>3</v>
      </c>
      <c r="S6" s="259">
        <f t="shared" si="1"/>
        <v>1</v>
      </c>
      <c r="T6" s="259">
        <f t="shared" si="1"/>
        <v>0</v>
      </c>
      <c r="U6" s="259">
        <f t="shared" si="1"/>
        <v>3</v>
      </c>
      <c r="V6" s="259">
        <f t="shared" si="1"/>
        <v>0</v>
      </c>
      <c r="W6" s="259">
        <f t="shared" si="1"/>
        <v>0</v>
      </c>
      <c r="X6" s="259">
        <f t="shared" si="1"/>
        <v>-1</v>
      </c>
      <c r="Y6" s="259">
        <f t="shared" si="1"/>
        <v>-2</v>
      </c>
      <c r="Z6" s="259">
        <f t="shared" si="2"/>
        <v>0</v>
      </c>
      <c r="AA6" s="259">
        <f t="shared" si="2"/>
        <v>1</v>
      </c>
      <c r="AB6" s="259">
        <f t="shared" si="2"/>
        <v>-1</v>
      </c>
      <c r="AC6" s="259">
        <f t="shared" si="2"/>
        <v>2</v>
      </c>
      <c r="AD6" s="259">
        <f t="shared" si="2"/>
        <v>0</v>
      </c>
      <c r="AE6" s="259">
        <f t="shared" si="2"/>
        <v>-3</v>
      </c>
      <c r="AF6" s="259">
        <f t="shared" si="2"/>
        <v>1</v>
      </c>
      <c r="AG6" s="259">
        <f t="shared" si="2"/>
        <v>3</v>
      </c>
      <c r="AH6" s="259">
        <f t="shared" si="2"/>
        <v>2</v>
      </c>
      <c r="AI6" s="259">
        <f t="shared" si="2"/>
        <v>-1</v>
      </c>
      <c r="AJ6" s="259">
        <f t="shared" si="3"/>
        <v>1</v>
      </c>
      <c r="AK6" s="259">
        <f t="shared" si="3"/>
        <v>0</v>
      </c>
      <c r="AL6" s="259">
        <f t="shared" si="3"/>
        <v>3</v>
      </c>
      <c r="AM6" s="259">
        <f t="shared" si="3"/>
        <v>-1</v>
      </c>
      <c r="AN6" s="259" t="str">
        <f t="shared" si="3"/>
        <v/>
      </c>
      <c r="AO6" s="259" t="str">
        <f t="shared" si="3"/>
        <v/>
      </c>
      <c r="AP6" s="259" t="str">
        <f t="shared" si="3"/>
        <v/>
      </c>
      <c r="AQ6" s="259" t="str">
        <f t="shared" si="3"/>
        <v/>
      </c>
      <c r="AR6" s="259" t="str">
        <f t="shared" si="3"/>
        <v/>
      </c>
      <c r="AS6" s="259" t="str">
        <f t="shared" si="3"/>
        <v/>
      </c>
      <c r="AT6" s="259" t="str">
        <f t="shared" si="4"/>
        <v/>
      </c>
      <c r="AU6" s="259" t="str">
        <f t="shared" si="4"/>
        <v/>
      </c>
      <c r="AV6" s="259" t="str">
        <f t="shared" si="4"/>
        <v/>
      </c>
      <c r="AW6" s="259" t="str">
        <f t="shared" si="4"/>
        <v/>
      </c>
      <c r="AX6" s="259" t="str">
        <f t="shared" si="4"/>
        <v/>
      </c>
      <c r="AY6" s="259" t="str">
        <f t="shared" si="4"/>
        <v/>
      </c>
    </row>
    <row r="7" spans="1:51" ht="20.100000000000001" customHeight="1" x14ac:dyDescent="0.25">
      <c r="A7" s="243"/>
      <c r="B7" s="20">
        <v>6</v>
      </c>
      <c r="C7" s="251" t="str">
        <f>Teams!C7</f>
        <v>Greuther Furth</v>
      </c>
      <c r="D7" s="257"/>
      <c r="E7" s="258">
        <f t="shared" si="5"/>
        <v>26</v>
      </c>
      <c r="F7" s="259">
        <f t="shared" si="0"/>
        <v>0</v>
      </c>
      <c r="G7" s="259">
        <f t="shared" si="0"/>
        <v>0</v>
      </c>
      <c r="H7" s="259">
        <f t="shared" si="0"/>
        <v>0</v>
      </c>
      <c r="I7" s="259">
        <f t="shared" si="0"/>
        <v>-1</v>
      </c>
      <c r="J7" s="259">
        <f t="shared" si="0"/>
        <v>2</v>
      </c>
      <c r="K7" s="259">
        <f t="shared" si="0"/>
        <v>3</v>
      </c>
      <c r="L7" s="259">
        <f t="shared" si="0"/>
        <v>2</v>
      </c>
      <c r="M7" s="259">
        <f t="shared" si="0"/>
        <v>2</v>
      </c>
      <c r="N7" s="259">
        <f t="shared" si="0"/>
        <v>1</v>
      </c>
      <c r="O7" s="259">
        <f t="shared" si="0"/>
        <v>-1</v>
      </c>
      <c r="P7" s="259">
        <f t="shared" si="1"/>
        <v>3</v>
      </c>
      <c r="Q7" s="259">
        <f t="shared" si="1"/>
        <v>-4</v>
      </c>
      <c r="R7" s="259">
        <f t="shared" si="1"/>
        <v>3</v>
      </c>
      <c r="S7" s="259">
        <f t="shared" si="1"/>
        <v>1</v>
      </c>
      <c r="T7" s="259">
        <f t="shared" si="1"/>
        <v>-1</v>
      </c>
      <c r="U7" s="259">
        <f t="shared" si="1"/>
        <v>0</v>
      </c>
      <c r="V7" s="259">
        <f t="shared" si="1"/>
        <v>0</v>
      </c>
      <c r="W7" s="259">
        <f t="shared" si="1"/>
        <v>1</v>
      </c>
      <c r="X7" s="259">
        <f t="shared" si="1"/>
        <v>3</v>
      </c>
      <c r="Y7" s="259">
        <f t="shared" si="1"/>
        <v>4</v>
      </c>
      <c r="Z7" s="259">
        <f t="shared" si="2"/>
        <v>0</v>
      </c>
      <c r="AA7" s="259">
        <f t="shared" si="2"/>
        <v>1</v>
      </c>
      <c r="AB7" s="259">
        <f t="shared" si="2"/>
        <v>0</v>
      </c>
      <c r="AC7" s="259">
        <f t="shared" si="2"/>
        <v>-1</v>
      </c>
      <c r="AD7" s="259">
        <f t="shared" si="2"/>
        <v>1</v>
      </c>
      <c r="AE7" s="259">
        <f t="shared" si="2"/>
        <v>0</v>
      </c>
      <c r="AF7" s="259">
        <f t="shared" si="2"/>
        <v>1</v>
      </c>
      <c r="AG7" s="259">
        <f t="shared" si="2"/>
        <v>0</v>
      </c>
      <c r="AH7" s="259">
        <f t="shared" si="2"/>
        <v>3</v>
      </c>
      <c r="AI7" s="259">
        <f t="shared" si="2"/>
        <v>-1</v>
      </c>
      <c r="AJ7" s="259">
        <f t="shared" si="3"/>
        <v>1</v>
      </c>
      <c r="AK7" s="259">
        <f t="shared" si="3"/>
        <v>0</v>
      </c>
      <c r="AL7" s="259">
        <f t="shared" si="3"/>
        <v>2</v>
      </c>
      <c r="AM7" s="259">
        <f t="shared" si="3"/>
        <v>1</v>
      </c>
      <c r="AN7" s="259" t="str">
        <f t="shared" si="3"/>
        <v/>
      </c>
      <c r="AO7" s="259" t="str">
        <f t="shared" si="3"/>
        <v/>
      </c>
      <c r="AP7" s="259" t="str">
        <f t="shared" si="3"/>
        <v/>
      </c>
      <c r="AQ7" s="259" t="str">
        <f t="shared" si="3"/>
        <v/>
      </c>
      <c r="AR7" s="259" t="str">
        <f t="shared" si="3"/>
        <v/>
      </c>
      <c r="AS7" s="259" t="str">
        <f t="shared" si="3"/>
        <v/>
      </c>
      <c r="AT7" s="259" t="str">
        <f t="shared" si="4"/>
        <v/>
      </c>
      <c r="AU7" s="259" t="str">
        <f t="shared" si="4"/>
        <v/>
      </c>
      <c r="AV7" s="259" t="str">
        <f t="shared" si="4"/>
        <v/>
      </c>
      <c r="AW7" s="259" t="str">
        <f t="shared" si="4"/>
        <v/>
      </c>
      <c r="AX7" s="259" t="str">
        <f t="shared" si="4"/>
        <v/>
      </c>
      <c r="AY7" s="259" t="str">
        <f t="shared" si="4"/>
        <v/>
      </c>
    </row>
    <row r="8" spans="1:51" ht="20.100000000000001" customHeight="1" x14ac:dyDescent="0.25">
      <c r="A8" s="243"/>
      <c r="B8" s="20">
        <v>7</v>
      </c>
      <c r="C8" s="251" t="str">
        <f>Teams!C8</f>
        <v>Hamburger</v>
      </c>
      <c r="D8" s="257"/>
      <c r="E8" s="258">
        <f t="shared" si="5"/>
        <v>27</v>
      </c>
      <c r="F8" s="259">
        <f t="shared" si="0"/>
        <v>1</v>
      </c>
      <c r="G8" s="259">
        <f t="shared" si="0"/>
        <v>1</v>
      </c>
      <c r="H8" s="259">
        <f t="shared" si="0"/>
        <v>1</v>
      </c>
      <c r="I8" s="259">
        <f t="shared" si="0"/>
        <v>3</v>
      </c>
      <c r="J8" s="259">
        <f t="shared" si="0"/>
        <v>2</v>
      </c>
      <c r="K8" s="259">
        <f t="shared" si="0"/>
        <v>0</v>
      </c>
      <c r="L8" s="259">
        <f t="shared" si="0"/>
        <v>0</v>
      </c>
      <c r="M8" s="259">
        <f t="shared" si="0"/>
        <v>-2</v>
      </c>
      <c r="N8" s="259">
        <f t="shared" si="0"/>
        <v>-1</v>
      </c>
      <c r="O8" s="259">
        <f t="shared" si="0"/>
        <v>-1</v>
      </c>
      <c r="P8" s="259">
        <f t="shared" si="1"/>
        <v>1</v>
      </c>
      <c r="Q8" s="259">
        <f t="shared" si="1"/>
        <v>4</v>
      </c>
      <c r="R8" s="259">
        <f t="shared" si="1"/>
        <v>1</v>
      </c>
      <c r="S8" s="259">
        <f t="shared" si="1"/>
        <v>2</v>
      </c>
      <c r="T8" s="259">
        <f t="shared" si="1"/>
        <v>0</v>
      </c>
      <c r="U8" s="259">
        <f t="shared" si="1"/>
        <v>5</v>
      </c>
      <c r="V8" s="259">
        <f t="shared" si="1"/>
        <v>2</v>
      </c>
      <c r="W8" s="259">
        <f t="shared" si="1"/>
        <v>0</v>
      </c>
      <c r="X8" s="259">
        <f t="shared" si="1"/>
        <v>2</v>
      </c>
      <c r="Y8" s="259">
        <f t="shared" si="1"/>
        <v>0</v>
      </c>
      <c r="Z8" s="259">
        <f t="shared" si="2"/>
        <v>0</v>
      </c>
      <c r="AA8" s="259">
        <f t="shared" si="2"/>
        <v>-1</v>
      </c>
      <c r="AB8" s="259">
        <f t="shared" si="2"/>
        <v>-1</v>
      </c>
      <c r="AC8" s="259">
        <f t="shared" si="2"/>
        <v>0</v>
      </c>
      <c r="AD8" s="259">
        <f t="shared" si="2"/>
        <v>2</v>
      </c>
      <c r="AE8" s="259">
        <f t="shared" si="2"/>
        <v>2</v>
      </c>
      <c r="AF8" s="259">
        <f t="shared" si="2"/>
        <v>0</v>
      </c>
      <c r="AG8" s="259">
        <f t="shared" si="2"/>
        <v>-1</v>
      </c>
      <c r="AH8" s="259">
        <f t="shared" si="2"/>
        <v>-1</v>
      </c>
      <c r="AI8" s="259">
        <f t="shared" si="2"/>
        <v>0</v>
      </c>
      <c r="AJ8" s="259">
        <f t="shared" si="3"/>
        <v>0</v>
      </c>
      <c r="AK8" s="259">
        <f t="shared" si="3"/>
        <v>3</v>
      </c>
      <c r="AL8" s="259">
        <f t="shared" si="3"/>
        <v>-1</v>
      </c>
      <c r="AM8" s="259">
        <f t="shared" si="3"/>
        <v>4</v>
      </c>
      <c r="AN8" s="259" t="str">
        <f t="shared" si="3"/>
        <v/>
      </c>
      <c r="AO8" s="259" t="str">
        <f t="shared" si="3"/>
        <v/>
      </c>
      <c r="AP8" s="259" t="str">
        <f t="shared" si="3"/>
        <v/>
      </c>
      <c r="AQ8" s="259" t="str">
        <f t="shared" si="3"/>
        <v/>
      </c>
      <c r="AR8" s="259" t="str">
        <f t="shared" si="3"/>
        <v/>
      </c>
      <c r="AS8" s="259" t="str">
        <f t="shared" si="3"/>
        <v/>
      </c>
      <c r="AT8" s="259" t="str">
        <f t="shared" si="4"/>
        <v/>
      </c>
      <c r="AU8" s="259" t="str">
        <f t="shared" si="4"/>
        <v/>
      </c>
      <c r="AV8" s="259" t="str">
        <f t="shared" si="4"/>
        <v/>
      </c>
      <c r="AW8" s="259" t="str">
        <f t="shared" si="4"/>
        <v/>
      </c>
      <c r="AX8" s="259" t="str">
        <f t="shared" si="4"/>
        <v/>
      </c>
      <c r="AY8" s="259" t="str">
        <f t="shared" si="4"/>
        <v/>
      </c>
    </row>
    <row r="9" spans="1:51" ht="20.100000000000001" customHeight="1" x14ac:dyDescent="0.25">
      <c r="A9" s="243"/>
      <c r="B9" s="20">
        <v>8</v>
      </c>
      <c r="C9" s="251" t="str">
        <f>Teams!C9</f>
        <v>Hannover 96</v>
      </c>
      <c r="D9" s="257"/>
      <c r="E9" s="258">
        <f t="shared" si="5"/>
        <v>2</v>
      </c>
      <c r="F9" s="259">
        <f t="shared" si="0"/>
        <v>2</v>
      </c>
      <c r="G9" s="259">
        <f t="shared" si="0"/>
        <v>-1</v>
      </c>
      <c r="H9" s="259">
        <f t="shared" si="0"/>
        <v>3</v>
      </c>
      <c r="I9" s="259">
        <f t="shared" si="0"/>
        <v>-1</v>
      </c>
      <c r="J9" s="259">
        <f t="shared" si="0"/>
        <v>3</v>
      </c>
      <c r="K9" s="259">
        <f t="shared" si="0"/>
        <v>-3</v>
      </c>
      <c r="L9" s="259">
        <f t="shared" si="0"/>
        <v>0</v>
      </c>
      <c r="M9" s="259">
        <f t="shared" si="0"/>
        <v>-1</v>
      </c>
      <c r="N9" s="259">
        <f t="shared" si="0"/>
        <v>-3</v>
      </c>
      <c r="O9" s="259">
        <f t="shared" si="0"/>
        <v>1</v>
      </c>
      <c r="P9" s="259">
        <f t="shared" si="1"/>
        <v>-1</v>
      </c>
      <c r="Q9" s="259">
        <f t="shared" si="1"/>
        <v>2</v>
      </c>
      <c r="R9" s="259">
        <f t="shared" si="1"/>
        <v>0</v>
      </c>
      <c r="S9" s="259">
        <f t="shared" si="1"/>
        <v>4</v>
      </c>
      <c r="T9" s="259">
        <f t="shared" si="1"/>
        <v>1</v>
      </c>
      <c r="U9" s="259">
        <f t="shared" si="1"/>
        <v>-1</v>
      </c>
      <c r="V9" s="259">
        <f t="shared" si="1"/>
        <v>3</v>
      </c>
      <c r="W9" s="259">
        <f t="shared" si="1"/>
        <v>-1</v>
      </c>
      <c r="X9" s="259">
        <f t="shared" si="1"/>
        <v>1</v>
      </c>
      <c r="Y9" s="259">
        <f t="shared" si="1"/>
        <v>1</v>
      </c>
      <c r="Z9" s="259">
        <f t="shared" si="2"/>
        <v>0</v>
      </c>
      <c r="AA9" s="259">
        <f t="shared" si="2"/>
        <v>-1</v>
      </c>
      <c r="AB9" s="259">
        <f t="shared" si="2"/>
        <v>0</v>
      </c>
      <c r="AC9" s="259">
        <f t="shared" si="2"/>
        <v>0</v>
      </c>
      <c r="AD9" s="259">
        <f t="shared" si="2"/>
        <v>0</v>
      </c>
      <c r="AE9" s="259">
        <f t="shared" si="2"/>
        <v>-1</v>
      </c>
      <c r="AF9" s="259">
        <f t="shared" si="2"/>
        <v>-2</v>
      </c>
      <c r="AG9" s="259">
        <f t="shared" si="2"/>
        <v>-1</v>
      </c>
      <c r="AH9" s="259">
        <f t="shared" si="2"/>
        <v>2</v>
      </c>
      <c r="AI9" s="259">
        <f t="shared" si="2"/>
        <v>-2</v>
      </c>
      <c r="AJ9" s="259">
        <f t="shared" si="3"/>
        <v>-1</v>
      </c>
      <c r="AK9" s="259">
        <f t="shared" si="3"/>
        <v>-1</v>
      </c>
      <c r="AL9" s="259">
        <f t="shared" si="3"/>
        <v>1</v>
      </c>
      <c r="AM9" s="259">
        <f t="shared" si="3"/>
        <v>-1</v>
      </c>
      <c r="AN9" s="259" t="str">
        <f t="shared" si="3"/>
        <v/>
      </c>
      <c r="AO9" s="259" t="str">
        <f t="shared" si="3"/>
        <v/>
      </c>
      <c r="AP9" s="259" t="str">
        <f t="shared" si="3"/>
        <v/>
      </c>
      <c r="AQ9" s="259" t="str">
        <f t="shared" si="3"/>
        <v/>
      </c>
      <c r="AR9" s="259" t="str">
        <f t="shared" si="3"/>
        <v/>
      </c>
      <c r="AS9" s="259" t="str">
        <f t="shared" si="3"/>
        <v/>
      </c>
      <c r="AT9" s="259" t="str">
        <f t="shared" si="4"/>
        <v/>
      </c>
      <c r="AU9" s="259" t="str">
        <f t="shared" si="4"/>
        <v/>
      </c>
      <c r="AV9" s="259" t="str">
        <f t="shared" si="4"/>
        <v/>
      </c>
      <c r="AW9" s="259" t="str">
        <f t="shared" si="4"/>
        <v/>
      </c>
      <c r="AX9" s="259" t="str">
        <f t="shared" si="4"/>
        <v/>
      </c>
      <c r="AY9" s="259" t="str">
        <f t="shared" si="4"/>
        <v/>
      </c>
    </row>
    <row r="10" spans="1:51" ht="20.100000000000001" customHeight="1" x14ac:dyDescent="0.25">
      <c r="A10" s="243"/>
      <c r="B10" s="20">
        <v>9</v>
      </c>
      <c r="C10" s="251" t="str">
        <f>Teams!C10</f>
        <v>Heidenheim</v>
      </c>
      <c r="D10" s="257"/>
      <c r="E10" s="258">
        <f t="shared" si="5"/>
        <v>0</v>
      </c>
      <c r="F10" s="259">
        <f t="shared" si="0"/>
        <v>2</v>
      </c>
      <c r="G10" s="259">
        <f t="shared" si="0"/>
        <v>-2</v>
      </c>
      <c r="H10" s="259">
        <f t="shared" si="0"/>
        <v>0</v>
      </c>
      <c r="I10" s="259">
        <f t="shared" si="0"/>
        <v>-1</v>
      </c>
      <c r="J10" s="259">
        <f t="shared" si="0"/>
        <v>0</v>
      </c>
      <c r="K10" s="259">
        <f t="shared" si="0"/>
        <v>-1</v>
      </c>
      <c r="L10" s="259">
        <f t="shared" si="0"/>
        <v>3</v>
      </c>
      <c r="M10" s="259">
        <f t="shared" si="0"/>
        <v>0</v>
      </c>
      <c r="N10" s="259">
        <f t="shared" si="0"/>
        <v>1</v>
      </c>
      <c r="O10" s="259">
        <f t="shared" si="0"/>
        <v>1</v>
      </c>
      <c r="P10" s="259">
        <f t="shared" si="1"/>
        <v>1</v>
      </c>
      <c r="Q10" s="259">
        <f t="shared" si="1"/>
        <v>0</v>
      </c>
      <c r="R10" s="259">
        <f t="shared" si="1"/>
        <v>-3</v>
      </c>
      <c r="S10" s="259">
        <f t="shared" si="1"/>
        <v>2</v>
      </c>
      <c r="T10" s="259">
        <f t="shared" si="1"/>
        <v>-4</v>
      </c>
      <c r="U10" s="259">
        <f t="shared" si="1"/>
        <v>3</v>
      </c>
      <c r="V10" s="259">
        <f t="shared" si="1"/>
        <v>0</v>
      </c>
      <c r="W10" s="259">
        <f t="shared" si="1"/>
        <v>-1</v>
      </c>
      <c r="X10" s="259">
        <f t="shared" si="1"/>
        <v>-1</v>
      </c>
      <c r="Y10" s="259">
        <f t="shared" si="1"/>
        <v>2</v>
      </c>
      <c r="Z10" s="259">
        <f t="shared" si="2"/>
        <v>1</v>
      </c>
      <c r="AA10" s="259">
        <f t="shared" si="2"/>
        <v>0</v>
      </c>
      <c r="AB10" s="259">
        <f t="shared" si="2"/>
        <v>1</v>
      </c>
      <c r="AC10" s="259">
        <f t="shared" si="2"/>
        <v>1</v>
      </c>
      <c r="AD10" s="259">
        <f t="shared" si="2"/>
        <v>-2</v>
      </c>
      <c r="AE10" s="259">
        <f t="shared" si="2"/>
        <v>-1</v>
      </c>
      <c r="AF10" s="259">
        <f t="shared" si="2"/>
        <v>1</v>
      </c>
      <c r="AG10" s="259">
        <f t="shared" si="2"/>
        <v>2</v>
      </c>
      <c r="AH10" s="259">
        <f t="shared" si="2"/>
        <v>3</v>
      </c>
      <c r="AI10" s="259">
        <f t="shared" si="2"/>
        <v>-2</v>
      </c>
      <c r="AJ10" s="259">
        <f t="shared" si="3"/>
        <v>-2</v>
      </c>
      <c r="AK10" s="259">
        <f t="shared" si="3"/>
        <v>1</v>
      </c>
      <c r="AL10" s="259">
        <f t="shared" si="3"/>
        <v>-4</v>
      </c>
      <c r="AM10" s="259">
        <f t="shared" si="3"/>
        <v>-1</v>
      </c>
      <c r="AN10" s="259" t="str">
        <f t="shared" si="3"/>
        <v/>
      </c>
      <c r="AO10" s="259" t="str">
        <f t="shared" si="3"/>
        <v/>
      </c>
      <c r="AP10" s="259" t="str">
        <f t="shared" si="3"/>
        <v/>
      </c>
      <c r="AQ10" s="259" t="str">
        <f t="shared" si="3"/>
        <v/>
      </c>
      <c r="AR10" s="259" t="str">
        <f t="shared" si="3"/>
        <v/>
      </c>
      <c r="AS10" s="259" t="str">
        <f t="shared" si="3"/>
        <v/>
      </c>
      <c r="AT10" s="259" t="str">
        <f t="shared" si="4"/>
        <v/>
      </c>
      <c r="AU10" s="259" t="str">
        <f t="shared" si="4"/>
        <v/>
      </c>
      <c r="AV10" s="259" t="str">
        <f t="shared" si="4"/>
        <v/>
      </c>
      <c r="AW10" s="259" t="str">
        <f t="shared" si="4"/>
        <v/>
      </c>
      <c r="AX10" s="259" t="str">
        <f t="shared" si="4"/>
        <v/>
      </c>
      <c r="AY10" s="259" t="str">
        <f t="shared" si="4"/>
        <v/>
      </c>
    </row>
    <row r="11" spans="1:51" ht="20.100000000000001" customHeight="1" x14ac:dyDescent="0.25">
      <c r="A11" s="243"/>
      <c r="B11" s="20">
        <v>10</v>
      </c>
      <c r="C11" s="251" t="str">
        <f>Teams!C11</f>
        <v>Karlsruher</v>
      </c>
      <c r="D11" s="257"/>
      <c r="E11" s="258">
        <f t="shared" si="5"/>
        <v>7</v>
      </c>
      <c r="F11" s="259">
        <f t="shared" si="0"/>
        <v>-2</v>
      </c>
      <c r="G11" s="259">
        <f t="shared" si="0"/>
        <v>-1</v>
      </c>
      <c r="H11" s="259">
        <f t="shared" si="0"/>
        <v>-1</v>
      </c>
      <c r="I11" s="259">
        <f t="shared" si="0"/>
        <v>3</v>
      </c>
      <c r="J11" s="259">
        <f t="shared" si="0"/>
        <v>0</v>
      </c>
      <c r="K11" s="259">
        <f t="shared" si="0"/>
        <v>-1</v>
      </c>
      <c r="L11" s="259">
        <f t="shared" si="0"/>
        <v>3</v>
      </c>
      <c r="M11" s="259">
        <f t="shared" si="0"/>
        <v>2</v>
      </c>
      <c r="N11" s="259">
        <f t="shared" si="0"/>
        <v>1</v>
      </c>
      <c r="O11" s="259">
        <f t="shared" si="0"/>
        <v>1</v>
      </c>
      <c r="P11" s="259">
        <f t="shared" si="1"/>
        <v>-1</v>
      </c>
      <c r="Q11" s="259">
        <f t="shared" si="1"/>
        <v>-3</v>
      </c>
      <c r="R11" s="259">
        <f t="shared" si="1"/>
        <v>-1</v>
      </c>
      <c r="S11" s="259">
        <f t="shared" si="1"/>
        <v>2</v>
      </c>
      <c r="T11" s="259">
        <f t="shared" si="1"/>
        <v>1</v>
      </c>
      <c r="U11" s="259">
        <f t="shared" si="1"/>
        <v>1</v>
      </c>
      <c r="V11" s="259">
        <f t="shared" si="1"/>
        <v>0</v>
      </c>
      <c r="W11" s="259">
        <f t="shared" si="1"/>
        <v>1</v>
      </c>
      <c r="X11" s="259">
        <f t="shared" si="1"/>
        <v>1</v>
      </c>
      <c r="Y11" s="259">
        <f t="shared" si="1"/>
        <v>0</v>
      </c>
      <c r="Z11" s="259">
        <f t="shared" si="2"/>
        <v>1</v>
      </c>
      <c r="AA11" s="259">
        <f t="shared" si="2"/>
        <v>-1</v>
      </c>
      <c r="AB11" s="259">
        <f t="shared" si="2"/>
        <v>1</v>
      </c>
      <c r="AC11" s="259">
        <f t="shared" si="2"/>
        <v>0</v>
      </c>
      <c r="AD11" s="259">
        <f t="shared" si="2"/>
        <v>0</v>
      </c>
      <c r="AE11" s="259">
        <f t="shared" si="2"/>
        <v>0</v>
      </c>
      <c r="AF11" s="259">
        <f t="shared" si="2"/>
        <v>-1</v>
      </c>
      <c r="AG11" s="259">
        <f t="shared" si="2"/>
        <v>0</v>
      </c>
      <c r="AH11" s="259">
        <f t="shared" si="2"/>
        <v>0</v>
      </c>
      <c r="AI11" s="259">
        <f t="shared" si="2"/>
        <v>0</v>
      </c>
      <c r="AJ11" s="259">
        <f t="shared" si="3"/>
        <v>-1</v>
      </c>
      <c r="AK11" s="259">
        <f t="shared" si="3"/>
        <v>0</v>
      </c>
      <c r="AL11" s="259">
        <f t="shared" si="3"/>
        <v>1</v>
      </c>
      <c r="AM11" s="259">
        <f t="shared" si="3"/>
        <v>1</v>
      </c>
      <c r="AN11" s="259" t="str">
        <f t="shared" si="3"/>
        <v/>
      </c>
      <c r="AO11" s="259" t="str">
        <f t="shared" si="3"/>
        <v/>
      </c>
      <c r="AP11" s="259" t="str">
        <f t="shared" si="3"/>
        <v/>
      </c>
      <c r="AQ11" s="259" t="str">
        <f t="shared" si="3"/>
        <v/>
      </c>
      <c r="AR11" s="259" t="str">
        <f t="shared" si="3"/>
        <v/>
      </c>
      <c r="AS11" s="259" t="str">
        <f t="shared" si="3"/>
        <v/>
      </c>
      <c r="AT11" s="259" t="str">
        <f t="shared" si="4"/>
        <v/>
      </c>
      <c r="AU11" s="259" t="str">
        <f t="shared" si="4"/>
        <v/>
      </c>
      <c r="AV11" s="259" t="str">
        <f t="shared" si="4"/>
        <v/>
      </c>
      <c r="AW11" s="259" t="str">
        <f t="shared" si="4"/>
        <v/>
      </c>
      <c r="AX11" s="259" t="str">
        <f t="shared" si="4"/>
        <v/>
      </c>
      <c r="AY11" s="259" t="str">
        <f t="shared" si="4"/>
        <v/>
      </c>
    </row>
    <row r="12" spans="1:51" ht="20.100000000000001" customHeight="1" x14ac:dyDescent="0.25">
      <c r="A12" s="243"/>
      <c r="B12" s="20">
        <v>11</v>
      </c>
      <c r="C12" s="251" t="str">
        <f>Teams!C12</f>
        <v>Holstein Kiel</v>
      </c>
      <c r="D12" s="257"/>
      <c r="E12" s="258">
        <f t="shared" si="5"/>
        <v>22</v>
      </c>
      <c r="F12" s="259">
        <f t="shared" ref="F12:O25" si="6">IFERROR(IFERROR(VLOOKUP(CONCATENATE("T",$B12,"G",F$1),Lookup1,112,FALSE),VLOOKUP(CONCATENATE("T",$B12,"G",F$1),Lookup2,111,FALSE)),"")</f>
        <v>1</v>
      </c>
      <c r="G12" s="259">
        <f t="shared" si="6"/>
        <v>0</v>
      </c>
      <c r="H12" s="259">
        <f t="shared" si="6"/>
        <v>1</v>
      </c>
      <c r="I12" s="259">
        <f t="shared" si="6"/>
        <v>2</v>
      </c>
      <c r="J12" s="259">
        <f t="shared" si="6"/>
        <v>-2</v>
      </c>
      <c r="K12" s="259">
        <f t="shared" si="6"/>
        <v>0</v>
      </c>
      <c r="L12" s="259">
        <f t="shared" si="6"/>
        <v>0</v>
      </c>
      <c r="M12" s="259">
        <f t="shared" si="6"/>
        <v>0</v>
      </c>
      <c r="N12" s="259">
        <f t="shared" si="6"/>
        <v>3</v>
      </c>
      <c r="O12" s="259">
        <f t="shared" si="6"/>
        <v>2</v>
      </c>
      <c r="P12" s="259">
        <f t="shared" ref="P12:Y25" si="7">IFERROR(IFERROR(VLOOKUP(CONCATENATE("T",$B12,"G",P$1),Lookup1,112,FALSE),VLOOKUP(CONCATENATE("T",$B12,"G",P$1),Lookup2,111,FALSE)),"")</f>
        <v>1</v>
      </c>
      <c r="Q12" s="259">
        <f t="shared" si="7"/>
        <v>1</v>
      </c>
      <c r="R12" s="259">
        <f t="shared" si="7"/>
        <v>2</v>
      </c>
      <c r="S12" s="259">
        <f t="shared" si="7"/>
        <v>-1</v>
      </c>
      <c r="T12" s="259">
        <f t="shared" si="7"/>
        <v>0</v>
      </c>
      <c r="U12" s="259">
        <f t="shared" si="7"/>
        <v>-1</v>
      </c>
      <c r="V12" s="259">
        <f t="shared" si="7"/>
        <v>2</v>
      </c>
      <c r="W12" s="259">
        <f t="shared" si="7"/>
        <v>0</v>
      </c>
      <c r="X12" s="259">
        <f t="shared" si="7"/>
        <v>2</v>
      </c>
      <c r="Y12" s="259">
        <f t="shared" si="7"/>
        <v>2</v>
      </c>
      <c r="Z12" s="259">
        <f t="shared" ref="Z12:AI25" si="8">IFERROR(IFERROR(VLOOKUP(CONCATENATE("T",$B12,"G",Z$1),Lookup1,112,FALSE),VLOOKUP(CONCATENATE("T",$B12,"G",Z$1),Lookup2,111,FALSE)),"")</f>
        <v>1</v>
      </c>
      <c r="AA12" s="259">
        <f t="shared" si="8"/>
        <v>-1</v>
      </c>
      <c r="AB12" s="259">
        <f t="shared" si="8"/>
        <v>1</v>
      </c>
      <c r="AC12" s="259">
        <f t="shared" si="8"/>
        <v>0</v>
      </c>
      <c r="AD12" s="259">
        <f t="shared" si="8"/>
        <v>-1</v>
      </c>
      <c r="AE12" s="259">
        <f t="shared" si="8"/>
        <v>-1</v>
      </c>
      <c r="AF12" s="259">
        <f t="shared" si="8"/>
        <v>2</v>
      </c>
      <c r="AG12" s="259">
        <f t="shared" si="8"/>
        <v>0</v>
      </c>
      <c r="AH12" s="259">
        <f t="shared" si="8"/>
        <v>2</v>
      </c>
      <c r="AI12" s="259">
        <f t="shared" si="8"/>
        <v>4</v>
      </c>
      <c r="AJ12" s="259">
        <f t="shared" ref="AJ12:AS25" si="9">IFERROR(IFERROR(VLOOKUP(CONCATENATE("T",$B12,"G",AJ$1),Lookup1,112,FALSE),VLOOKUP(CONCATENATE("T",$B12,"G",AJ$1),Lookup2,111,FALSE)),"")</f>
        <v>1</v>
      </c>
      <c r="AK12" s="259">
        <f t="shared" si="9"/>
        <v>1</v>
      </c>
      <c r="AL12" s="259">
        <f t="shared" si="9"/>
        <v>-1</v>
      </c>
      <c r="AM12" s="259">
        <f t="shared" si="9"/>
        <v>-1</v>
      </c>
      <c r="AN12" s="259" t="str">
        <f t="shared" si="9"/>
        <v/>
      </c>
      <c r="AO12" s="259" t="str">
        <f t="shared" si="9"/>
        <v/>
      </c>
      <c r="AP12" s="259" t="str">
        <f t="shared" si="9"/>
        <v/>
      </c>
      <c r="AQ12" s="259" t="str">
        <f t="shared" si="9"/>
        <v/>
      </c>
      <c r="AR12" s="259" t="str">
        <f t="shared" si="9"/>
        <v/>
      </c>
      <c r="AS12" s="259" t="str">
        <f t="shared" si="9"/>
        <v/>
      </c>
      <c r="AT12" s="259" t="str">
        <f t="shared" ref="AT12:AY25" si="10">IFERROR(IFERROR(VLOOKUP(CONCATENATE("T",$B12,"G",AT$1),Lookup1,112,FALSE),VLOOKUP(CONCATENATE("T",$B12,"G",AT$1),Lookup2,111,FALSE)),"")</f>
        <v/>
      </c>
      <c r="AU12" s="259" t="str">
        <f t="shared" si="10"/>
        <v/>
      </c>
      <c r="AV12" s="259" t="str">
        <f t="shared" si="10"/>
        <v/>
      </c>
      <c r="AW12" s="259" t="str">
        <f t="shared" si="10"/>
        <v/>
      </c>
      <c r="AX12" s="259" t="str">
        <f t="shared" si="10"/>
        <v/>
      </c>
      <c r="AY12" s="259" t="str">
        <f t="shared" si="10"/>
        <v/>
      </c>
    </row>
    <row r="13" spans="1:51" ht="20.100000000000001" customHeight="1" x14ac:dyDescent="0.25">
      <c r="A13" s="243"/>
      <c r="B13" s="20">
        <v>12</v>
      </c>
      <c r="C13" s="251" t="str">
        <f>Teams!C13</f>
        <v>Nurnberg</v>
      </c>
      <c r="D13" s="257"/>
      <c r="E13" s="258">
        <f t="shared" si="5"/>
        <v>-5</v>
      </c>
      <c r="F13" s="259">
        <f t="shared" si="6"/>
        <v>0</v>
      </c>
      <c r="G13" s="259">
        <f t="shared" si="6"/>
        <v>1</v>
      </c>
      <c r="H13" s="259">
        <f t="shared" si="6"/>
        <v>-1</v>
      </c>
      <c r="I13" s="259">
        <f t="shared" si="6"/>
        <v>0</v>
      </c>
      <c r="J13" s="259">
        <f t="shared" si="6"/>
        <v>0</v>
      </c>
      <c r="K13" s="259">
        <f t="shared" si="6"/>
        <v>-1</v>
      </c>
      <c r="L13" s="259">
        <f t="shared" si="6"/>
        <v>0</v>
      </c>
      <c r="M13" s="259">
        <f t="shared" si="6"/>
        <v>3</v>
      </c>
      <c r="N13" s="259">
        <f t="shared" si="6"/>
        <v>-1</v>
      </c>
      <c r="O13" s="259">
        <f t="shared" si="6"/>
        <v>2</v>
      </c>
      <c r="P13" s="259">
        <f t="shared" si="7"/>
        <v>1</v>
      </c>
      <c r="Q13" s="259">
        <f t="shared" si="7"/>
        <v>-1</v>
      </c>
      <c r="R13" s="259">
        <f t="shared" si="7"/>
        <v>1</v>
      </c>
      <c r="S13" s="259">
        <f t="shared" si="7"/>
        <v>-2</v>
      </c>
      <c r="T13" s="259">
        <f t="shared" si="7"/>
        <v>0</v>
      </c>
      <c r="U13" s="259">
        <f t="shared" si="7"/>
        <v>-2</v>
      </c>
      <c r="V13" s="259">
        <f t="shared" si="7"/>
        <v>-3</v>
      </c>
      <c r="W13" s="259">
        <f t="shared" si="7"/>
        <v>-1</v>
      </c>
      <c r="X13" s="259">
        <f t="shared" si="7"/>
        <v>-2</v>
      </c>
      <c r="Y13" s="259">
        <f t="shared" si="7"/>
        <v>1</v>
      </c>
      <c r="Z13" s="259">
        <f t="shared" si="8"/>
        <v>-1</v>
      </c>
      <c r="AA13" s="259">
        <f t="shared" si="8"/>
        <v>1</v>
      </c>
      <c r="AB13" s="259">
        <f t="shared" si="8"/>
        <v>0</v>
      </c>
      <c r="AC13" s="259">
        <f t="shared" si="8"/>
        <v>-2</v>
      </c>
      <c r="AD13" s="259">
        <f t="shared" si="8"/>
        <v>0</v>
      </c>
      <c r="AE13" s="259">
        <f t="shared" si="8"/>
        <v>0</v>
      </c>
      <c r="AF13" s="259">
        <f t="shared" si="8"/>
        <v>1</v>
      </c>
      <c r="AG13" s="259">
        <f t="shared" si="8"/>
        <v>0</v>
      </c>
      <c r="AH13" s="259">
        <f t="shared" si="8"/>
        <v>1</v>
      </c>
      <c r="AI13" s="259">
        <f t="shared" si="8"/>
        <v>2</v>
      </c>
      <c r="AJ13" s="259">
        <f t="shared" si="9"/>
        <v>0</v>
      </c>
      <c r="AK13" s="259">
        <f t="shared" si="9"/>
        <v>-3</v>
      </c>
      <c r="AL13" s="259">
        <f t="shared" si="9"/>
        <v>0</v>
      </c>
      <c r="AM13" s="259">
        <f t="shared" si="9"/>
        <v>1</v>
      </c>
      <c r="AN13" s="259" t="str">
        <f t="shared" si="9"/>
        <v/>
      </c>
      <c r="AO13" s="259" t="str">
        <f t="shared" si="9"/>
        <v/>
      </c>
      <c r="AP13" s="259" t="str">
        <f t="shared" si="9"/>
        <v/>
      </c>
      <c r="AQ13" s="259" t="str">
        <f t="shared" si="9"/>
        <v/>
      </c>
      <c r="AR13" s="259" t="str">
        <f t="shared" si="9"/>
        <v/>
      </c>
      <c r="AS13" s="259" t="str">
        <f t="shared" si="9"/>
        <v/>
      </c>
      <c r="AT13" s="259" t="str">
        <f t="shared" si="10"/>
        <v/>
      </c>
      <c r="AU13" s="259" t="str">
        <f t="shared" si="10"/>
        <v/>
      </c>
      <c r="AV13" s="259" t="str">
        <f t="shared" si="10"/>
        <v/>
      </c>
      <c r="AW13" s="259" t="str">
        <f t="shared" si="10"/>
        <v/>
      </c>
      <c r="AX13" s="259" t="str">
        <f t="shared" si="10"/>
        <v/>
      </c>
      <c r="AY13" s="259" t="str">
        <f t="shared" si="10"/>
        <v/>
      </c>
    </row>
    <row r="14" spans="1:51" ht="20.100000000000001" customHeight="1" x14ac:dyDescent="0.25">
      <c r="A14" s="243"/>
      <c r="B14" s="20">
        <v>13</v>
      </c>
      <c r="C14" s="251" t="str">
        <f>Teams!C14</f>
        <v>Osnabruck</v>
      </c>
      <c r="D14" s="257"/>
      <c r="E14" s="258">
        <f t="shared" si="5"/>
        <v>-23</v>
      </c>
      <c r="F14" s="259">
        <f t="shared" si="6"/>
        <v>0</v>
      </c>
      <c r="G14" s="259">
        <f t="shared" si="6"/>
        <v>1</v>
      </c>
      <c r="H14" s="259">
        <f t="shared" si="6"/>
        <v>0</v>
      </c>
      <c r="I14" s="259">
        <f t="shared" si="6"/>
        <v>0</v>
      </c>
      <c r="J14" s="259">
        <f t="shared" si="6"/>
        <v>0</v>
      </c>
      <c r="K14" s="259">
        <f t="shared" si="6"/>
        <v>1</v>
      </c>
      <c r="L14" s="259">
        <f t="shared" si="6"/>
        <v>2</v>
      </c>
      <c r="M14" s="259">
        <f t="shared" si="6"/>
        <v>-3</v>
      </c>
      <c r="N14" s="259">
        <f t="shared" si="6"/>
        <v>1</v>
      </c>
      <c r="O14" s="259">
        <f t="shared" si="6"/>
        <v>-1</v>
      </c>
      <c r="P14" s="259">
        <f t="shared" si="7"/>
        <v>2</v>
      </c>
      <c r="Q14" s="259">
        <f t="shared" si="7"/>
        <v>-3</v>
      </c>
      <c r="R14" s="259">
        <f t="shared" si="7"/>
        <v>-1</v>
      </c>
      <c r="S14" s="259">
        <f t="shared" si="7"/>
        <v>1</v>
      </c>
      <c r="T14" s="259">
        <f t="shared" si="7"/>
        <v>-1</v>
      </c>
      <c r="U14" s="259">
        <f t="shared" si="7"/>
        <v>-5</v>
      </c>
      <c r="V14" s="259">
        <f t="shared" si="7"/>
        <v>-1</v>
      </c>
      <c r="W14" s="259">
        <f t="shared" si="7"/>
        <v>-1</v>
      </c>
      <c r="X14" s="259">
        <f t="shared" si="7"/>
        <v>-1</v>
      </c>
      <c r="Y14" s="259">
        <f t="shared" si="7"/>
        <v>-1</v>
      </c>
      <c r="Z14" s="259">
        <f t="shared" si="8"/>
        <v>-1</v>
      </c>
      <c r="AA14" s="259">
        <f t="shared" si="8"/>
        <v>-1</v>
      </c>
      <c r="AB14" s="259">
        <f t="shared" si="8"/>
        <v>-3</v>
      </c>
      <c r="AC14" s="259">
        <f t="shared" si="8"/>
        <v>0</v>
      </c>
      <c r="AD14" s="259">
        <f t="shared" si="8"/>
        <v>-1</v>
      </c>
      <c r="AE14" s="259">
        <f t="shared" si="8"/>
        <v>1</v>
      </c>
      <c r="AF14" s="259">
        <f t="shared" si="8"/>
        <v>-4</v>
      </c>
      <c r="AG14" s="259">
        <f t="shared" si="8"/>
        <v>-1</v>
      </c>
      <c r="AH14" s="259">
        <f t="shared" si="8"/>
        <v>-3</v>
      </c>
      <c r="AI14" s="259">
        <f t="shared" si="8"/>
        <v>0</v>
      </c>
      <c r="AJ14" s="259">
        <f t="shared" si="9"/>
        <v>-2</v>
      </c>
      <c r="AK14" s="259">
        <f t="shared" si="9"/>
        <v>2</v>
      </c>
      <c r="AL14" s="259">
        <f t="shared" si="9"/>
        <v>1</v>
      </c>
      <c r="AM14" s="259">
        <f t="shared" si="9"/>
        <v>-1</v>
      </c>
      <c r="AN14" s="259" t="str">
        <f t="shared" si="9"/>
        <v/>
      </c>
      <c r="AO14" s="259" t="str">
        <f t="shared" si="9"/>
        <v/>
      </c>
      <c r="AP14" s="259" t="str">
        <f t="shared" si="9"/>
        <v/>
      </c>
      <c r="AQ14" s="259" t="str">
        <f t="shared" si="9"/>
        <v/>
      </c>
      <c r="AR14" s="259" t="str">
        <f t="shared" si="9"/>
        <v/>
      </c>
      <c r="AS14" s="259" t="str">
        <f t="shared" si="9"/>
        <v/>
      </c>
      <c r="AT14" s="259" t="str">
        <f t="shared" si="10"/>
        <v/>
      </c>
      <c r="AU14" s="259" t="str">
        <f t="shared" si="10"/>
        <v/>
      </c>
      <c r="AV14" s="259" t="str">
        <f t="shared" si="10"/>
        <v/>
      </c>
      <c r="AW14" s="259" t="str">
        <f t="shared" si="10"/>
        <v/>
      </c>
      <c r="AX14" s="259" t="str">
        <f t="shared" si="10"/>
        <v/>
      </c>
      <c r="AY14" s="259" t="str">
        <f t="shared" si="10"/>
        <v/>
      </c>
    </row>
    <row r="15" spans="1:51" ht="20.100000000000001" customHeight="1" x14ac:dyDescent="0.25">
      <c r="A15" s="243"/>
      <c r="B15" s="20">
        <v>14</v>
      </c>
      <c r="C15" s="251" t="str">
        <f>Teams!C15</f>
        <v>Paderborn 07</v>
      </c>
      <c r="D15" s="257"/>
      <c r="E15" s="258">
        <f t="shared" si="5"/>
        <v>8</v>
      </c>
      <c r="F15" s="259">
        <f t="shared" si="6"/>
        <v>-1</v>
      </c>
      <c r="G15" s="259">
        <f t="shared" si="6"/>
        <v>-1</v>
      </c>
      <c r="H15" s="259">
        <f t="shared" si="6"/>
        <v>0</v>
      </c>
      <c r="I15" s="259">
        <f t="shared" si="6"/>
        <v>1</v>
      </c>
      <c r="J15" s="259">
        <f t="shared" si="6"/>
        <v>0</v>
      </c>
      <c r="K15" s="259">
        <f t="shared" si="6"/>
        <v>2</v>
      </c>
      <c r="L15" s="259">
        <f t="shared" si="6"/>
        <v>4</v>
      </c>
      <c r="M15" s="259">
        <f t="shared" si="6"/>
        <v>2</v>
      </c>
      <c r="N15" s="259">
        <f t="shared" si="6"/>
        <v>-1</v>
      </c>
      <c r="O15" s="259">
        <f t="shared" si="6"/>
        <v>-2</v>
      </c>
      <c r="P15" s="259">
        <f t="shared" si="7"/>
        <v>-3</v>
      </c>
      <c r="Q15" s="259">
        <f t="shared" si="7"/>
        <v>0</v>
      </c>
      <c r="R15" s="259">
        <f t="shared" si="7"/>
        <v>1</v>
      </c>
      <c r="S15" s="259">
        <f t="shared" si="7"/>
        <v>-1</v>
      </c>
      <c r="T15" s="259">
        <f t="shared" si="7"/>
        <v>1</v>
      </c>
      <c r="U15" s="259">
        <f t="shared" si="7"/>
        <v>0</v>
      </c>
      <c r="V15" s="259">
        <f t="shared" si="7"/>
        <v>1</v>
      </c>
      <c r="W15" s="259">
        <f t="shared" si="7"/>
        <v>0</v>
      </c>
      <c r="X15" s="259">
        <f t="shared" si="7"/>
        <v>-2</v>
      </c>
      <c r="Y15" s="259">
        <f t="shared" si="7"/>
        <v>0</v>
      </c>
      <c r="Z15" s="259">
        <f t="shared" si="8"/>
        <v>1</v>
      </c>
      <c r="AA15" s="259">
        <f t="shared" si="8"/>
        <v>0</v>
      </c>
      <c r="AB15" s="259">
        <f t="shared" si="8"/>
        <v>-1</v>
      </c>
      <c r="AC15" s="259">
        <f t="shared" si="8"/>
        <v>-1</v>
      </c>
      <c r="AD15" s="259">
        <f t="shared" si="8"/>
        <v>2</v>
      </c>
      <c r="AE15" s="259">
        <f t="shared" si="8"/>
        <v>0</v>
      </c>
      <c r="AF15" s="259">
        <f t="shared" si="8"/>
        <v>-1</v>
      </c>
      <c r="AG15" s="259">
        <f t="shared" si="8"/>
        <v>3</v>
      </c>
      <c r="AH15" s="259">
        <f t="shared" si="8"/>
        <v>0</v>
      </c>
      <c r="AI15" s="259">
        <f t="shared" si="8"/>
        <v>0</v>
      </c>
      <c r="AJ15" s="259">
        <f t="shared" si="9"/>
        <v>1</v>
      </c>
      <c r="AK15" s="259">
        <f t="shared" si="9"/>
        <v>5</v>
      </c>
      <c r="AL15" s="259">
        <f t="shared" si="9"/>
        <v>-2</v>
      </c>
      <c r="AM15" s="259">
        <f t="shared" si="9"/>
        <v>0</v>
      </c>
      <c r="AN15" s="259" t="str">
        <f t="shared" si="9"/>
        <v/>
      </c>
      <c r="AO15" s="259" t="str">
        <f t="shared" si="9"/>
        <v/>
      </c>
      <c r="AP15" s="259" t="str">
        <f t="shared" si="9"/>
        <v/>
      </c>
      <c r="AQ15" s="259" t="str">
        <f t="shared" si="9"/>
        <v/>
      </c>
      <c r="AR15" s="259" t="str">
        <f t="shared" si="9"/>
        <v/>
      </c>
      <c r="AS15" s="259" t="str">
        <f t="shared" si="9"/>
        <v/>
      </c>
      <c r="AT15" s="259" t="str">
        <f t="shared" si="10"/>
        <v/>
      </c>
      <c r="AU15" s="259" t="str">
        <f t="shared" si="10"/>
        <v/>
      </c>
      <c r="AV15" s="259" t="str">
        <f t="shared" si="10"/>
        <v/>
      </c>
      <c r="AW15" s="259" t="str">
        <f t="shared" si="10"/>
        <v/>
      </c>
      <c r="AX15" s="259" t="str">
        <f t="shared" si="10"/>
        <v/>
      </c>
      <c r="AY15" s="259" t="str">
        <f t="shared" si="10"/>
        <v/>
      </c>
    </row>
    <row r="16" spans="1:51" ht="20.100000000000001" customHeight="1" x14ac:dyDescent="0.25">
      <c r="A16" s="243"/>
      <c r="B16" s="20">
        <v>15</v>
      </c>
      <c r="C16" s="251" t="str">
        <f>Teams!C16</f>
        <v>Jahn Regensburg</v>
      </c>
      <c r="D16" s="257"/>
      <c r="E16" s="258">
        <f t="shared" si="5"/>
        <v>-13</v>
      </c>
      <c r="F16" s="259">
        <f t="shared" si="6"/>
        <v>0</v>
      </c>
      <c r="G16" s="259">
        <f t="shared" si="6"/>
        <v>0</v>
      </c>
      <c r="H16" s="259">
        <f t="shared" si="6"/>
        <v>1</v>
      </c>
      <c r="I16" s="259">
        <f t="shared" si="6"/>
        <v>0</v>
      </c>
      <c r="J16" s="259">
        <f t="shared" si="6"/>
        <v>3</v>
      </c>
      <c r="K16" s="259">
        <f t="shared" si="6"/>
        <v>-2</v>
      </c>
      <c r="L16" s="259">
        <f t="shared" si="6"/>
        <v>-2</v>
      </c>
      <c r="M16" s="259">
        <f t="shared" si="6"/>
        <v>-2</v>
      </c>
      <c r="N16" s="259">
        <f t="shared" si="6"/>
        <v>1</v>
      </c>
      <c r="O16" s="259">
        <f t="shared" si="6"/>
        <v>2</v>
      </c>
      <c r="P16" s="259">
        <f t="shared" si="7"/>
        <v>-1</v>
      </c>
      <c r="Q16" s="259">
        <f t="shared" si="7"/>
        <v>0</v>
      </c>
      <c r="R16" s="259">
        <f t="shared" si="7"/>
        <v>0</v>
      </c>
      <c r="S16" s="259">
        <f t="shared" si="7"/>
        <v>-2</v>
      </c>
      <c r="T16" s="259">
        <f t="shared" si="7"/>
        <v>-2</v>
      </c>
      <c r="U16" s="259">
        <f t="shared" si="7"/>
        <v>2</v>
      </c>
      <c r="V16" s="259">
        <f t="shared" si="7"/>
        <v>-2</v>
      </c>
      <c r="W16" s="259">
        <f t="shared" si="7"/>
        <v>1</v>
      </c>
      <c r="X16" s="259">
        <f t="shared" si="7"/>
        <v>0</v>
      </c>
      <c r="Y16" s="259">
        <f t="shared" si="7"/>
        <v>0</v>
      </c>
      <c r="Z16" s="259">
        <f t="shared" si="8"/>
        <v>0</v>
      </c>
      <c r="AA16" s="259">
        <f t="shared" si="8"/>
        <v>-2</v>
      </c>
      <c r="AB16" s="259">
        <f t="shared" si="8"/>
        <v>1</v>
      </c>
      <c r="AC16" s="259">
        <f t="shared" si="8"/>
        <v>-1</v>
      </c>
      <c r="AD16" s="259">
        <f t="shared" si="8"/>
        <v>0</v>
      </c>
      <c r="AE16" s="259">
        <f t="shared" si="8"/>
        <v>0</v>
      </c>
      <c r="AF16" s="259">
        <f t="shared" si="8"/>
        <v>1</v>
      </c>
      <c r="AG16" s="259">
        <f t="shared" si="8"/>
        <v>-3</v>
      </c>
      <c r="AH16" s="259">
        <f t="shared" si="8"/>
        <v>-2</v>
      </c>
      <c r="AI16" s="259">
        <f t="shared" si="8"/>
        <v>0</v>
      </c>
      <c r="AJ16" s="259">
        <f t="shared" si="9"/>
        <v>-4</v>
      </c>
      <c r="AK16" s="259">
        <f t="shared" si="9"/>
        <v>-1</v>
      </c>
      <c r="AL16" s="259">
        <f t="shared" si="9"/>
        <v>-2</v>
      </c>
      <c r="AM16" s="259">
        <f t="shared" si="9"/>
        <v>3</v>
      </c>
      <c r="AN16" s="259" t="str">
        <f t="shared" si="9"/>
        <v/>
      </c>
      <c r="AO16" s="259" t="str">
        <f t="shared" si="9"/>
        <v/>
      </c>
      <c r="AP16" s="259" t="str">
        <f t="shared" si="9"/>
        <v/>
      </c>
      <c r="AQ16" s="259" t="str">
        <f t="shared" si="9"/>
        <v/>
      </c>
      <c r="AR16" s="259" t="str">
        <f t="shared" si="9"/>
        <v/>
      </c>
      <c r="AS16" s="259" t="str">
        <f t="shared" si="9"/>
        <v/>
      </c>
      <c r="AT16" s="259" t="str">
        <f t="shared" si="10"/>
        <v/>
      </c>
      <c r="AU16" s="259" t="str">
        <f t="shared" si="10"/>
        <v/>
      </c>
      <c r="AV16" s="259" t="str">
        <f t="shared" si="10"/>
        <v/>
      </c>
      <c r="AW16" s="259" t="str">
        <f t="shared" si="10"/>
        <v/>
      </c>
      <c r="AX16" s="259" t="str">
        <f t="shared" si="10"/>
        <v/>
      </c>
      <c r="AY16" s="259" t="str">
        <f t="shared" si="10"/>
        <v/>
      </c>
    </row>
    <row r="17" spans="1:51" ht="20.100000000000001" customHeight="1" x14ac:dyDescent="0.25">
      <c r="A17" s="243"/>
      <c r="B17" s="20">
        <v>16</v>
      </c>
      <c r="C17" s="251" t="str">
        <f>Teams!C17</f>
        <v>Sandhausen</v>
      </c>
      <c r="D17" s="257"/>
      <c r="E17" s="258">
        <f t="shared" si="5"/>
        <v>-19</v>
      </c>
      <c r="F17" s="259">
        <f t="shared" si="6"/>
        <v>1</v>
      </c>
      <c r="G17" s="259">
        <f t="shared" si="6"/>
        <v>-1</v>
      </c>
      <c r="H17" s="259">
        <f t="shared" si="6"/>
        <v>1</v>
      </c>
      <c r="I17" s="259">
        <f t="shared" si="6"/>
        <v>-3</v>
      </c>
      <c r="J17" s="259">
        <f t="shared" si="6"/>
        <v>0</v>
      </c>
      <c r="K17" s="259">
        <f t="shared" si="6"/>
        <v>-1</v>
      </c>
      <c r="L17" s="259">
        <f t="shared" si="6"/>
        <v>0</v>
      </c>
      <c r="M17" s="259">
        <f t="shared" si="6"/>
        <v>-1</v>
      </c>
      <c r="N17" s="259">
        <f t="shared" si="6"/>
        <v>-3</v>
      </c>
      <c r="O17" s="259">
        <f t="shared" si="6"/>
        <v>1</v>
      </c>
      <c r="P17" s="259">
        <f t="shared" si="7"/>
        <v>-3</v>
      </c>
      <c r="Q17" s="259">
        <f t="shared" si="7"/>
        <v>-4</v>
      </c>
      <c r="R17" s="259">
        <f t="shared" si="7"/>
        <v>-2</v>
      </c>
      <c r="S17" s="259">
        <f t="shared" si="7"/>
        <v>-4</v>
      </c>
      <c r="T17" s="259">
        <f t="shared" si="7"/>
        <v>4</v>
      </c>
      <c r="U17" s="259">
        <f t="shared" si="7"/>
        <v>-2</v>
      </c>
      <c r="V17" s="259">
        <f t="shared" si="7"/>
        <v>0</v>
      </c>
      <c r="W17" s="259">
        <f t="shared" si="7"/>
        <v>-1</v>
      </c>
      <c r="X17" s="259">
        <f t="shared" si="7"/>
        <v>2</v>
      </c>
      <c r="Y17" s="259">
        <f t="shared" si="7"/>
        <v>-1</v>
      </c>
      <c r="Z17" s="259">
        <f t="shared" si="8"/>
        <v>-1</v>
      </c>
      <c r="AA17" s="259">
        <f t="shared" si="8"/>
        <v>-1</v>
      </c>
      <c r="AB17" s="259">
        <f t="shared" si="8"/>
        <v>3</v>
      </c>
      <c r="AC17" s="259">
        <f t="shared" si="8"/>
        <v>-1</v>
      </c>
      <c r="AD17" s="259">
        <f t="shared" si="8"/>
        <v>0</v>
      </c>
      <c r="AE17" s="259">
        <f t="shared" si="8"/>
        <v>-2</v>
      </c>
      <c r="AF17" s="259">
        <f t="shared" si="8"/>
        <v>1</v>
      </c>
      <c r="AG17" s="259">
        <f t="shared" si="8"/>
        <v>1</v>
      </c>
      <c r="AH17" s="259">
        <f t="shared" si="8"/>
        <v>2</v>
      </c>
      <c r="AI17" s="259">
        <f t="shared" si="8"/>
        <v>-1</v>
      </c>
      <c r="AJ17" s="259">
        <f t="shared" si="9"/>
        <v>-2</v>
      </c>
      <c r="AK17" s="259">
        <f t="shared" si="9"/>
        <v>-1</v>
      </c>
      <c r="AL17" s="259">
        <f t="shared" si="9"/>
        <v>2</v>
      </c>
      <c r="AM17" s="259">
        <f t="shared" si="9"/>
        <v>-2</v>
      </c>
      <c r="AN17" s="259" t="str">
        <f t="shared" si="9"/>
        <v/>
      </c>
      <c r="AO17" s="259" t="str">
        <f t="shared" si="9"/>
        <v/>
      </c>
      <c r="AP17" s="259" t="str">
        <f t="shared" si="9"/>
        <v/>
      </c>
      <c r="AQ17" s="259" t="str">
        <f t="shared" si="9"/>
        <v/>
      </c>
      <c r="AR17" s="259" t="str">
        <f t="shared" si="9"/>
        <v/>
      </c>
      <c r="AS17" s="259" t="str">
        <f t="shared" si="9"/>
        <v/>
      </c>
      <c r="AT17" s="259" t="str">
        <f t="shared" si="10"/>
        <v/>
      </c>
      <c r="AU17" s="259" t="str">
        <f t="shared" si="10"/>
        <v/>
      </c>
      <c r="AV17" s="259" t="str">
        <f t="shared" si="10"/>
        <v/>
      </c>
      <c r="AW17" s="259" t="str">
        <f t="shared" si="10"/>
        <v/>
      </c>
      <c r="AX17" s="259" t="str">
        <f t="shared" si="10"/>
        <v/>
      </c>
      <c r="AY17" s="259" t="str">
        <f t="shared" si="10"/>
        <v/>
      </c>
    </row>
    <row r="18" spans="1:51" ht="20.100000000000001" customHeight="1" x14ac:dyDescent="0.25">
      <c r="A18" s="243"/>
      <c r="B18" s="20">
        <v>17</v>
      </c>
      <c r="C18" s="251" t="str">
        <f>Teams!C18</f>
        <v>St Pauli</v>
      </c>
      <c r="D18" s="257"/>
      <c r="E18" s="258">
        <f t="shared" si="5"/>
        <v>-5</v>
      </c>
      <c r="F18" s="259">
        <f t="shared" si="6"/>
        <v>0</v>
      </c>
      <c r="G18" s="259">
        <f t="shared" si="6"/>
        <v>2</v>
      </c>
      <c r="H18" s="259">
        <f t="shared" si="6"/>
        <v>-1</v>
      </c>
      <c r="I18" s="259">
        <f t="shared" si="6"/>
        <v>0</v>
      </c>
      <c r="J18" s="259">
        <f t="shared" si="6"/>
        <v>0</v>
      </c>
      <c r="K18" s="259">
        <f t="shared" si="6"/>
        <v>0</v>
      </c>
      <c r="L18" s="259">
        <f t="shared" si="6"/>
        <v>-3</v>
      </c>
      <c r="M18" s="259">
        <f t="shared" si="6"/>
        <v>-2</v>
      </c>
      <c r="N18" s="259">
        <f t="shared" si="6"/>
        <v>-1</v>
      </c>
      <c r="O18" s="259">
        <f t="shared" si="6"/>
        <v>-1</v>
      </c>
      <c r="P18" s="259">
        <f t="shared" si="7"/>
        <v>0</v>
      </c>
      <c r="Q18" s="259">
        <f t="shared" si="7"/>
        <v>-3</v>
      </c>
      <c r="R18" s="259">
        <f t="shared" si="7"/>
        <v>-1</v>
      </c>
      <c r="S18" s="259">
        <f t="shared" si="7"/>
        <v>0</v>
      </c>
      <c r="T18" s="259">
        <f t="shared" si="7"/>
        <v>0</v>
      </c>
      <c r="U18" s="259">
        <f t="shared" si="7"/>
        <v>1</v>
      </c>
      <c r="V18" s="259">
        <f t="shared" si="7"/>
        <v>2</v>
      </c>
      <c r="W18" s="259">
        <f t="shared" si="7"/>
        <v>-1</v>
      </c>
      <c r="X18" s="259">
        <f t="shared" si="7"/>
        <v>1</v>
      </c>
      <c r="Y18" s="259">
        <f t="shared" si="7"/>
        <v>1</v>
      </c>
      <c r="Z18" s="259">
        <f t="shared" si="8"/>
        <v>1</v>
      </c>
      <c r="AA18" s="259">
        <f t="shared" si="8"/>
        <v>1</v>
      </c>
      <c r="AB18" s="259">
        <f t="shared" si="8"/>
        <v>1</v>
      </c>
      <c r="AC18" s="259">
        <f t="shared" si="8"/>
        <v>0</v>
      </c>
      <c r="AD18" s="259">
        <f t="shared" si="8"/>
        <v>-2</v>
      </c>
      <c r="AE18" s="259">
        <f t="shared" si="8"/>
        <v>1</v>
      </c>
      <c r="AF18" s="259">
        <f t="shared" si="8"/>
        <v>2</v>
      </c>
      <c r="AG18" s="259">
        <f t="shared" si="8"/>
        <v>2</v>
      </c>
      <c r="AH18" s="259">
        <f t="shared" si="8"/>
        <v>4</v>
      </c>
      <c r="AI18" s="259">
        <f t="shared" si="8"/>
        <v>-2</v>
      </c>
      <c r="AJ18" s="259">
        <f t="shared" si="9"/>
        <v>1</v>
      </c>
      <c r="AK18" s="259">
        <f t="shared" si="9"/>
        <v>-4</v>
      </c>
      <c r="AL18" s="259">
        <f t="shared" si="9"/>
        <v>-1</v>
      </c>
      <c r="AM18" s="259">
        <f t="shared" si="9"/>
        <v>-3</v>
      </c>
      <c r="AN18" s="259" t="str">
        <f t="shared" si="9"/>
        <v/>
      </c>
      <c r="AO18" s="259" t="str">
        <f t="shared" si="9"/>
        <v/>
      </c>
      <c r="AP18" s="259" t="str">
        <f t="shared" si="9"/>
        <v/>
      </c>
      <c r="AQ18" s="259" t="str">
        <f t="shared" si="9"/>
        <v/>
      </c>
      <c r="AR18" s="259" t="str">
        <f t="shared" si="9"/>
        <v/>
      </c>
      <c r="AS18" s="259" t="str">
        <f t="shared" si="9"/>
        <v/>
      </c>
      <c r="AT18" s="259" t="str">
        <f t="shared" si="10"/>
        <v/>
      </c>
      <c r="AU18" s="259" t="str">
        <f t="shared" si="10"/>
        <v/>
      </c>
      <c r="AV18" s="259" t="str">
        <f t="shared" si="10"/>
        <v/>
      </c>
      <c r="AW18" s="259" t="str">
        <f t="shared" si="10"/>
        <v/>
      </c>
      <c r="AX18" s="259" t="str">
        <f t="shared" si="10"/>
        <v/>
      </c>
      <c r="AY18" s="259" t="str">
        <f t="shared" si="10"/>
        <v/>
      </c>
    </row>
    <row r="19" spans="1:51" ht="20.100000000000001" customHeight="1" x14ac:dyDescent="0.25">
      <c r="A19" s="243"/>
      <c r="B19" s="20">
        <v>18</v>
      </c>
      <c r="C19" s="251" t="str">
        <f>Teams!C19</f>
        <v>Wurzburger Kickers</v>
      </c>
      <c r="D19" s="257"/>
      <c r="E19" s="258">
        <f t="shared" si="5"/>
        <v>-33</v>
      </c>
      <c r="F19" s="259">
        <f t="shared" si="6"/>
        <v>-3</v>
      </c>
      <c r="G19" s="259">
        <f t="shared" si="6"/>
        <v>-1</v>
      </c>
      <c r="H19" s="259">
        <f t="shared" si="6"/>
        <v>0</v>
      </c>
      <c r="I19" s="259">
        <f t="shared" si="6"/>
        <v>-2</v>
      </c>
      <c r="J19" s="259">
        <f t="shared" si="6"/>
        <v>-2</v>
      </c>
      <c r="K19" s="259">
        <f t="shared" si="6"/>
        <v>-1</v>
      </c>
      <c r="L19" s="259">
        <f t="shared" si="6"/>
        <v>-3</v>
      </c>
      <c r="M19" s="259">
        <f t="shared" si="6"/>
        <v>1</v>
      </c>
      <c r="N19" s="259">
        <f t="shared" si="6"/>
        <v>-1</v>
      </c>
      <c r="O19" s="259">
        <f t="shared" si="6"/>
        <v>-1</v>
      </c>
      <c r="P19" s="259">
        <f t="shared" si="7"/>
        <v>-1</v>
      </c>
      <c r="Q19" s="259">
        <f t="shared" si="7"/>
        <v>-2</v>
      </c>
      <c r="R19" s="259">
        <f t="shared" si="7"/>
        <v>-2</v>
      </c>
      <c r="S19" s="259">
        <f t="shared" si="7"/>
        <v>0</v>
      </c>
      <c r="T19" s="259">
        <f t="shared" si="7"/>
        <v>1</v>
      </c>
      <c r="U19" s="259">
        <f t="shared" si="7"/>
        <v>0</v>
      </c>
      <c r="V19" s="259">
        <f t="shared" si="7"/>
        <v>-1</v>
      </c>
      <c r="W19" s="259">
        <f t="shared" si="7"/>
        <v>-1</v>
      </c>
      <c r="X19" s="259">
        <f t="shared" si="7"/>
        <v>1</v>
      </c>
      <c r="Y19" s="259">
        <f t="shared" si="7"/>
        <v>-4</v>
      </c>
      <c r="Z19" s="259">
        <f t="shared" si="8"/>
        <v>-1</v>
      </c>
      <c r="AA19" s="259">
        <f t="shared" si="8"/>
        <v>1</v>
      </c>
      <c r="AB19" s="259">
        <f t="shared" si="8"/>
        <v>-3</v>
      </c>
      <c r="AC19" s="259">
        <f t="shared" si="8"/>
        <v>-1</v>
      </c>
      <c r="AD19" s="259">
        <f t="shared" si="8"/>
        <v>0</v>
      </c>
      <c r="AE19" s="259">
        <f t="shared" si="8"/>
        <v>-1</v>
      </c>
      <c r="AF19" s="259">
        <f t="shared" si="8"/>
        <v>1</v>
      </c>
      <c r="AG19" s="259">
        <f t="shared" si="8"/>
        <v>0</v>
      </c>
      <c r="AH19" s="259">
        <f t="shared" si="8"/>
        <v>-4</v>
      </c>
      <c r="AI19" s="259">
        <f t="shared" si="8"/>
        <v>-2</v>
      </c>
      <c r="AJ19" s="259">
        <f t="shared" si="9"/>
        <v>0</v>
      </c>
      <c r="AK19" s="259">
        <f t="shared" si="9"/>
        <v>-2</v>
      </c>
      <c r="AL19" s="259">
        <f t="shared" si="9"/>
        <v>1</v>
      </c>
      <c r="AM19" s="259">
        <f t="shared" si="9"/>
        <v>0</v>
      </c>
      <c r="AN19" s="259" t="str">
        <f t="shared" si="9"/>
        <v/>
      </c>
      <c r="AO19" s="259" t="str">
        <f t="shared" si="9"/>
        <v/>
      </c>
      <c r="AP19" s="259" t="str">
        <f t="shared" si="9"/>
        <v/>
      </c>
      <c r="AQ19" s="259" t="str">
        <f t="shared" si="9"/>
        <v/>
      </c>
      <c r="AR19" s="259" t="str">
        <f t="shared" si="9"/>
        <v/>
      </c>
      <c r="AS19" s="259" t="str">
        <f t="shared" si="9"/>
        <v/>
      </c>
      <c r="AT19" s="259" t="str">
        <f t="shared" si="10"/>
        <v/>
      </c>
      <c r="AU19" s="259" t="str">
        <f t="shared" si="10"/>
        <v/>
      </c>
      <c r="AV19" s="259" t="str">
        <f t="shared" si="10"/>
        <v/>
      </c>
      <c r="AW19" s="259" t="str">
        <f t="shared" si="10"/>
        <v/>
      </c>
      <c r="AX19" s="259" t="str">
        <f t="shared" si="10"/>
        <v/>
      </c>
      <c r="AY19" s="259" t="str">
        <f t="shared" si="10"/>
        <v/>
      </c>
    </row>
    <row r="20" spans="1:51" ht="20.100000000000001" customHeight="1" x14ac:dyDescent="0.25">
      <c r="A20" s="243"/>
      <c r="B20" s="20">
        <v>19</v>
      </c>
      <c r="C20" s="251" t="str">
        <f>Teams!C20</f>
        <v/>
      </c>
      <c r="D20" s="257"/>
      <c r="E20" s="258">
        <f t="shared" si="5"/>
        <v>0</v>
      </c>
      <c r="F20" s="259" t="str">
        <f t="shared" si="6"/>
        <v/>
      </c>
      <c r="G20" s="259" t="str">
        <f t="shared" si="6"/>
        <v/>
      </c>
      <c r="H20" s="259" t="str">
        <f t="shared" si="6"/>
        <v/>
      </c>
      <c r="I20" s="259" t="str">
        <f t="shared" si="6"/>
        <v/>
      </c>
      <c r="J20" s="259" t="str">
        <f t="shared" si="6"/>
        <v/>
      </c>
      <c r="K20" s="259" t="str">
        <f t="shared" si="6"/>
        <v/>
      </c>
      <c r="L20" s="259" t="str">
        <f t="shared" si="6"/>
        <v/>
      </c>
      <c r="M20" s="259" t="str">
        <f t="shared" si="6"/>
        <v/>
      </c>
      <c r="N20" s="259" t="str">
        <f t="shared" si="6"/>
        <v/>
      </c>
      <c r="O20" s="259" t="str">
        <f t="shared" si="6"/>
        <v/>
      </c>
      <c r="P20" s="259" t="str">
        <f t="shared" si="7"/>
        <v/>
      </c>
      <c r="Q20" s="259" t="str">
        <f t="shared" si="7"/>
        <v/>
      </c>
      <c r="R20" s="259" t="str">
        <f t="shared" si="7"/>
        <v/>
      </c>
      <c r="S20" s="259" t="str">
        <f t="shared" si="7"/>
        <v/>
      </c>
      <c r="T20" s="259" t="str">
        <f t="shared" si="7"/>
        <v/>
      </c>
      <c r="U20" s="259" t="str">
        <f t="shared" si="7"/>
        <v/>
      </c>
      <c r="V20" s="259" t="str">
        <f t="shared" si="7"/>
        <v/>
      </c>
      <c r="W20" s="259" t="str">
        <f t="shared" si="7"/>
        <v/>
      </c>
      <c r="X20" s="259" t="str">
        <f t="shared" si="7"/>
        <v/>
      </c>
      <c r="Y20" s="259" t="str">
        <f t="shared" si="7"/>
        <v/>
      </c>
      <c r="Z20" s="259" t="str">
        <f t="shared" si="8"/>
        <v/>
      </c>
      <c r="AA20" s="259" t="str">
        <f t="shared" si="8"/>
        <v/>
      </c>
      <c r="AB20" s="259" t="str">
        <f t="shared" si="8"/>
        <v/>
      </c>
      <c r="AC20" s="259" t="str">
        <f t="shared" si="8"/>
        <v/>
      </c>
      <c r="AD20" s="259" t="str">
        <f t="shared" si="8"/>
        <v/>
      </c>
      <c r="AE20" s="259" t="str">
        <f t="shared" si="8"/>
        <v/>
      </c>
      <c r="AF20" s="259" t="str">
        <f t="shared" si="8"/>
        <v/>
      </c>
      <c r="AG20" s="259" t="str">
        <f t="shared" si="8"/>
        <v/>
      </c>
      <c r="AH20" s="259" t="str">
        <f t="shared" si="8"/>
        <v/>
      </c>
      <c r="AI20" s="259" t="str">
        <f t="shared" si="8"/>
        <v/>
      </c>
      <c r="AJ20" s="259" t="str">
        <f t="shared" si="9"/>
        <v/>
      </c>
      <c r="AK20" s="259" t="str">
        <f t="shared" si="9"/>
        <v/>
      </c>
      <c r="AL20" s="259" t="str">
        <f t="shared" si="9"/>
        <v/>
      </c>
      <c r="AM20" s="259" t="str">
        <f t="shared" si="9"/>
        <v/>
      </c>
      <c r="AN20" s="259" t="str">
        <f t="shared" si="9"/>
        <v/>
      </c>
      <c r="AO20" s="259" t="str">
        <f t="shared" si="9"/>
        <v/>
      </c>
      <c r="AP20" s="259" t="str">
        <f t="shared" si="9"/>
        <v/>
      </c>
      <c r="AQ20" s="259" t="str">
        <f t="shared" si="9"/>
        <v/>
      </c>
      <c r="AR20" s="259" t="str">
        <f t="shared" si="9"/>
        <v/>
      </c>
      <c r="AS20" s="259" t="str">
        <f t="shared" si="9"/>
        <v/>
      </c>
      <c r="AT20" s="259" t="str">
        <f t="shared" si="10"/>
        <v/>
      </c>
      <c r="AU20" s="259" t="str">
        <f t="shared" si="10"/>
        <v/>
      </c>
      <c r="AV20" s="259" t="str">
        <f t="shared" si="10"/>
        <v/>
      </c>
      <c r="AW20" s="259" t="str">
        <f t="shared" si="10"/>
        <v/>
      </c>
      <c r="AX20" s="259" t="str">
        <f t="shared" si="10"/>
        <v/>
      </c>
      <c r="AY20" s="259" t="str">
        <f t="shared" si="10"/>
        <v/>
      </c>
    </row>
    <row r="21" spans="1:51" ht="20.100000000000001" customHeight="1" x14ac:dyDescent="0.25">
      <c r="A21" s="243"/>
      <c r="B21" s="20">
        <v>20</v>
      </c>
      <c r="C21" s="251" t="str">
        <f>Teams!C21</f>
        <v/>
      </c>
      <c r="D21" s="257"/>
      <c r="E21" s="258">
        <f t="shared" si="5"/>
        <v>0</v>
      </c>
      <c r="F21" s="259" t="str">
        <f t="shared" si="6"/>
        <v/>
      </c>
      <c r="G21" s="259" t="str">
        <f t="shared" si="6"/>
        <v/>
      </c>
      <c r="H21" s="259" t="str">
        <f t="shared" si="6"/>
        <v/>
      </c>
      <c r="I21" s="259" t="str">
        <f t="shared" si="6"/>
        <v/>
      </c>
      <c r="J21" s="259" t="str">
        <f t="shared" si="6"/>
        <v/>
      </c>
      <c r="K21" s="259" t="str">
        <f t="shared" si="6"/>
        <v/>
      </c>
      <c r="L21" s="259" t="str">
        <f t="shared" si="6"/>
        <v/>
      </c>
      <c r="M21" s="259" t="str">
        <f t="shared" si="6"/>
        <v/>
      </c>
      <c r="N21" s="259" t="str">
        <f t="shared" si="6"/>
        <v/>
      </c>
      <c r="O21" s="259" t="str">
        <f t="shared" si="6"/>
        <v/>
      </c>
      <c r="P21" s="259" t="str">
        <f t="shared" si="7"/>
        <v/>
      </c>
      <c r="Q21" s="259" t="str">
        <f t="shared" si="7"/>
        <v/>
      </c>
      <c r="R21" s="259" t="str">
        <f t="shared" si="7"/>
        <v/>
      </c>
      <c r="S21" s="259" t="str">
        <f t="shared" si="7"/>
        <v/>
      </c>
      <c r="T21" s="259" t="str">
        <f t="shared" si="7"/>
        <v/>
      </c>
      <c r="U21" s="259" t="str">
        <f t="shared" si="7"/>
        <v/>
      </c>
      <c r="V21" s="259" t="str">
        <f t="shared" si="7"/>
        <v/>
      </c>
      <c r="W21" s="259" t="str">
        <f t="shared" si="7"/>
        <v/>
      </c>
      <c r="X21" s="259" t="str">
        <f t="shared" si="7"/>
        <v/>
      </c>
      <c r="Y21" s="259" t="str">
        <f t="shared" si="7"/>
        <v/>
      </c>
      <c r="Z21" s="259" t="str">
        <f t="shared" si="8"/>
        <v/>
      </c>
      <c r="AA21" s="259" t="str">
        <f t="shared" si="8"/>
        <v/>
      </c>
      <c r="AB21" s="259" t="str">
        <f t="shared" si="8"/>
        <v/>
      </c>
      <c r="AC21" s="259" t="str">
        <f t="shared" si="8"/>
        <v/>
      </c>
      <c r="AD21" s="259" t="str">
        <f t="shared" si="8"/>
        <v/>
      </c>
      <c r="AE21" s="259" t="str">
        <f t="shared" si="8"/>
        <v/>
      </c>
      <c r="AF21" s="259" t="str">
        <f t="shared" si="8"/>
        <v/>
      </c>
      <c r="AG21" s="259" t="str">
        <f t="shared" si="8"/>
        <v/>
      </c>
      <c r="AH21" s="259" t="str">
        <f t="shared" si="8"/>
        <v/>
      </c>
      <c r="AI21" s="259" t="str">
        <f t="shared" si="8"/>
        <v/>
      </c>
      <c r="AJ21" s="259" t="str">
        <f t="shared" si="9"/>
        <v/>
      </c>
      <c r="AK21" s="259" t="str">
        <f t="shared" si="9"/>
        <v/>
      </c>
      <c r="AL21" s="259" t="str">
        <f t="shared" si="9"/>
        <v/>
      </c>
      <c r="AM21" s="259" t="str">
        <f t="shared" si="9"/>
        <v/>
      </c>
      <c r="AN21" s="259" t="str">
        <f t="shared" si="9"/>
        <v/>
      </c>
      <c r="AO21" s="259" t="str">
        <f t="shared" si="9"/>
        <v/>
      </c>
      <c r="AP21" s="259" t="str">
        <f t="shared" si="9"/>
        <v/>
      </c>
      <c r="AQ21" s="259" t="str">
        <f t="shared" si="9"/>
        <v/>
      </c>
      <c r="AR21" s="259" t="str">
        <f t="shared" si="9"/>
        <v/>
      </c>
      <c r="AS21" s="259" t="str">
        <f t="shared" si="9"/>
        <v/>
      </c>
      <c r="AT21" s="259" t="str">
        <f t="shared" si="10"/>
        <v/>
      </c>
      <c r="AU21" s="259" t="str">
        <f t="shared" si="10"/>
        <v/>
      </c>
      <c r="AV21" s="259" t="str">
        <f t="shared" si="10"/>
        <v/>
      </c>
      <c r="AW21" s="259" t="str">
        <f t="shared" si="10"/>
        <v/>
      </c>
      <c r="AX21" s="259" t="str">
        <f t="shared" si="10"/>
        <v/>
      </c>
      <c r="AY21" s="259" t="str">
        <f t="shared" si="10"/>
        <v/>
      </c>
    </row>
    <row r="22" spans="1:51" ht="20.100000000000001" customHeight="1" x14ac:dyDescent="0.25">
      <c r="A22" s="243"/>
      <c r="B22" s="20">
        <v>21</v>
      </c>
      <c r="C22" s="251" t="str">
        <f>Teams!C22</f>
        <v/>
      </c>
      <c r="D22" s="257"/>
      <c r="E22" s="258">
        <f t="shared" si="5"/>
        <v>0</v>
      </c>
      <c r="F22" s="259" t="str">
        <f t="shared" si="6"/>
        <v/>
      </c>
      <c r="G22" s="259" t="str">
        <f t="shared" si="6"/>
        <v/>
      </c>
      <c r="H22" s="259" t="str">
        <f t="shared" si="6"/>
        <v/>
      </c>
      <c r="I22" s="259" t="str">
        <f t="shared" si="6"/>
        <v/>
      </c>
      <c r="J22" s="259" t="str">
        <f t="shared" si="6"/>
        <v/>
      </c>
      <c r="K22" s="259" t="str">
        <f t="shared" si="6"/>
        <v/>
      </c>
      <c r="L22" s="259" t="str">
        <f t="shared" si="6"/>
        <v/>
      </c>
      <c r="M22" s="259" t="str">
        <f t="shared" si="6"/>
        <v/>
      </c>
      <c r="N22" s="259" t="str">
        <f t="shared" si="6"/>
        <v/>
      </c>
      <c r="O22" s="259" t="str">
        <f t="shared" si="6"/>
        <v/>
      </c>
      <c r="P22" s="259" t="str">
        <f t="shared" si="7"/>
        <v/>
      </c>
      <c r="Q22" s="259" t="str">
        <f t="shared" si="7"/>
        <v/>
      </c>
      <c r="R22" s="259" t="str">
        <f t="shared" si="7"/>
        <v/>
      </c>
      <c r="S22" s="259" t="str">
        <f t="shared" si="7"/>
        <v/>
      </c>
      <c r="T22" s="259" t="str">
        <f t="shared" si="7"/>
        <v/>
      </c>
      <c r="U22" s="259" t="str">
        <f t="shared" si="7"/>
        <v/>
      </c>
      <c r="V22" s="259" t="str">
        <f t="shared" si="7"/>
        <v/>
      </c>
      <c r="W22" s="259" t="str">
        <f t="shared" si="7"/>
        <v/>
      </c>
      <c r="X22" s="259" t="str">
        <f t="shared" si="7"/>
        <v/>
      </c>
      <c r="Y22" s="259" t="str">
        <f t="shared" si="7"/>
        <v/>
      </c>
      <c r="Z22" s="259" t="str">
        <f t="shared" si="8"/>
        <v/>
      </c>
      <c r="AA22" s="259" t="str">
        <f t="shared" si="8"/>
        <v/>
      </c>
      <c r="AB22" s="259" t="str">
        <f t="shared" si="8"/>
        <v/>
      </c>
      <c r="AC22" s="259" t="str">
        <f t="shared" si="8"/>
        <v/>
      </c>
      <c r="AD22" s="259" t="str">
        <f t="shared" si="8"/>
        <v/>
      </c>
      <c r="AE22" s="259" t="str">
        <f t="shared" si="8"/>
        <v/>
      </c>
      <c r="AF22" s="259" t="str">
        <f t="shared" si="8"/>
        <v/>
      </c>
      <c r="AG22" s="259" t="str">
        <f t="shared" si="8"/>
        <v/>
      </c>
      <c r="AH22" s="259" t="str">
        <f t="shared" si="8"/>
        <v/>
      </c>
      <c r="AI22" s="259" t="str">
        <f t="shared" si="8"/>
        <v/>
      </c>
      <c r="AJ22" s="259" t="str">
        <f t="shared" si="9"/>
        <v/>
      </c>
      <c r="AK22" s="259" t="str">
        <f t="shared" si="9"/>
        <v/>
      </c>
      <c r="AL22" s="259" t="str">
        <f t="shared" si="9"/>
        <v/>
      </c>
      <c r="AM22" s="259" t="str">
        <f t="shared" si="9"/>
        <v/>
      </c>
      <c r="AN22" s="259" t="str">
        <f t="shared" si="9"/>
        <v/>
      </c>
      <c r="AO22" s="259" t="str">
        <f t="shared" si="9"/>
        <v/>
      </c>
      <c r="AP22" s="259" t="str">
        <f t="shared" si="9"/>
        <v/>
      </c>
      <c r="AQ22" s="259" t="str">
        <f t="shared" si="9"/>
        <v/>
      </c>
      <c r="AR22" s="259" t="str">
        <f t="shared" si="9"/>
        <v/>
      </c>
      <c r="AS22" s="259" t="str">
        <f t="shared" si="9"/>
        <v/>
      </c>
      <c r="AT22" s="259" t="str">
        <f t="shared" si="10"/>
        <v/>
      </c>
      <c r="AU22" s="259" t="str">
        <f t="shared" si="10"/>
        <v/>
      </c>
      <c r="AV22" s="259" t="str">
        <f t="shared" si="10"/>
        <v/>
      </c>
      <c r="AW22" s="259" t="str">
        <f t="shared" si="10"/>
        <v/>
      </c>
      <c r="AX22" s="259" t="str">
        <f t="shared" si="10"/>
        <v/>
      </c>
      <c r="AY22" s="259" t="str">
        <f t="shared" si="10"/>
        <v/>
      </c>
    </row>
    <row r="23" spans="1:51" ht="20.100000000000001" customHeight="1" x14ac:dyDescent="0.25">
      <c r="A23" s="243"/>
      <c r="B23" s="20">
        <v>22</v>
      </c>
      <c r="C23" s="251" t="str">
        <f>Teams!C23</f>
        <v/>
      </c>
      <c r="D23" s="257"/>
      <c r="E23" s="258">
        <f t="shared" si="5"/>
        <v>0</v>
      </c>
      <c r="F23" s="259" t="str">
        <f t="shared" si="6"/>
        <v/>
      </c>
      <c r="G23" s="259" t="str">
        <f t="shared" si="6"/>
        <v/>
      </c>
      <c r="H23" s="259" t="str">
        <f t="shared" si="6"/>
        <v/>
      </c>
      <c r="I23" s="259" t="str">
        <f t="shared" si="6"/>
        <v/>
      </c>
      <c r="J23" s="259" t="str">
        <f t="shared" si="6"/>
        <v/>
      </c>
      <c r="K23" s="259" t="str">
        <f t="shared" si="6"/>
        <v/>
      </c>
      <c r="L23" s="259" t="str">
        <f t="shared" si="6"/>
        <v/>
      </c>
      <c r="M23" s="259" t="str">
        <f t="shared" si="6"/>
        <v/>
      </c>
      <c r="N23" s="259" t="str">
        <f t="shared" si="6"/>
        <v/>
      </c>
      <c r="O23" s="259" t="str">
        <f t="shared" si="6"/>
        <v/>
      </c>
      <c r="P23" s="259" t="str">
        <f t="shared" si="7"/>
        <v/>
      </c>
      <c r="Q23" s="259" t="str">
        <f t="shared" si="7"/>
        <v/>
      </c>
      <c r="R23" s="259" t="str">
        <f t="shared" si="7"/>
        <v/>
      </c>
      <c r="S23" s="259" t="str">
        <f t="shared" si="7"/>
        <v/>
      </c>
      <c r="T23" s="259" t="str">
        <f t="shared" si="7"/>
        <v/>
      </c>
      <c r="U23" s="259" t="str">
        <f t="shared" si="7"/>
        <v/>
      </c>
      <c r="V23" s="259" t="str">
        <f t="shared" si="7"/>
        <v/>
      </c>
      <c r="W23" s="259" t="str">
        <f t="shared" si="7"/>
        <v/>
      </c>
      <c r="X23" s="259" t="str">
        <f t="shared" si="7"/>
        <v/>
      </c>
      <c r="Y23" s="259" t="str">
        <f t="shared" si="7"/>
        <v/>
      </c>
      <c r="Z23" s="259" t="str">
        <f t="shared" si="8"/>
        <v/>
      </c>
      <c r="AA23" s="259" t="str">
        <f t="shared" si="8"/>
        <v/>
      </c>
      <c r="AB23" s="259" t="str">
        <f t="shared" si="8"/>
        <v/>
      </c>
      <c r="AC23" s="259" t="str">
        <f t="shared" si="8"/>
        <v/>
      </c>
      <c r="AD23" s="259" t="str">
        <f t="shared" si="8"/>
        <v/>
      </c>
      <c r="AE23" s="259" t="str">
        <f t="shared" si="8"/>
        <v/>
      </c>
      <c r="AF23" s="259" t="str">
        <f t="shared" si="8"/>
        <v/>
      </c>
      <c r="AG23" s="259" t="str">
        <f t="shared" si="8"/>
        <v/>
      </c>
      <c r="AH23" s="259" t="str">
        <f t="shared" si="8"/>
        <v/>
      </c>
      <c r="AI23" s="259" t="str">
        <f t="shared" si="8"/>
        <v/>
      </c>
      <c r="AJ23" s="259" t="str">
        <f t="shared" si="9"/>
        <v/>
      </c>
      <c r="AK23" s="259" t="str">
        <f t="shared" si="9"/>
        <v/>
      </c>
      <c r="AL23" s="259" t="str">
        <f t="shared" si="9"/>
        <v/>
      </c>
      <c r="AM23" s="259" t="str">
        <f t="shared" si="9"/>
        <v/>
      </c>
      <c r="AN23" s="259" t="str">
        <f t="shared" si="9"/>
        <v/>
      </c>
      <c r="AO23" s="259" t="str">
        <f t="shared" si="9"/>
        <v/>
      </c>
      <c r="AP23" s="259" t="str">
        <f t="shared" si="9"/>
        <v/>
      </c>
      <c r="AQ23" s="259" t="str">
        <f t="shared" si="9"/>
        <v/>
      </c>
      <c r="AR23" s="259" t="str">
        <f t="shared" si="9"/>
        <v/>
      </c>
      <c r="AS23" s="259" t="str">
        <f t="shared" si="9"/>
        <v/>
      </c>
      <c r="AT23" s="259" t="str">
        <f t="shared" si="10"/>
        <v/>
      </c>
      <c r="AU23" s="259" t="str">
        <f t="shared" si="10"/>
        <v/>
      </c>
      <c r="AV23" s="259" t="str">
        <f t="shared" si="10"/>
        <v/>
      </c>
      <c r="AW23" s="259" t="str">
        <f t="shared" si="10"/>
        <v/>
      </c>
      <c r="AX23" s="259" t="str">
        <f t="shared" si="10"/>
        <v/>
      </c>
      <c r="AY23" s="259" t="str">
        <f t="shared" si="10"/>
        <v/>
      </c>
    </row>
    <row r="24" spans="1:51" ht="20.100000000000001" customHeight="1" x14ac:dyDescent="0.25">
      <c r="A24" s="243"/>
      <c r="B24" s="20">
        <v>23</v>
      </c>
      <c r="C24" s="251" t="str">
        <f>Teams!C24</f>
        <v/>
      </c>
      <c r="D24" s="257"/>
      <c r="E24" s="258">
        <f t="shared" si="5"/>
        <v>0</v>
      </c>
      <c r="F24" s="259" t="str">
        <f t="shared" si="6"/>
        <v/>
      </c>
      <c r="G24" s="259" t="str">
        <f t="shared" si="6"/>
        <v/>
      </c>
      <c r="H24" s="259" t="str">
        <f t="shared" si="6"/>
        <v/>
      </c>
      <c r="I24" s="259" t="str">
        <f t="shared" si="6"/>
        <v/>
      </c>
      <c r="J24" s="259" t="str">
        <f t="shared" si="6"/>
        <v/>
      </c>
      <c r="K24" s="259" t="str">
        <f t="shared" si="6"/>
        <v/>
      </c>
      <c r="L24" s="259" t="str">
        <f t="shared" si="6"/>
        <v/>
      </c>
      <c r="M24" s="259" t="str">
        <f t="shared" si="6"/>
        <v/>
      </c>
      <c r="N24" s="259" t="str">
        <f t="shared" si="6"/>
        <v/>
      </c>
      <c r="O24" s="259" t="str">
        <f t="shared" si="6"/>
        <v/>
      </c>
      <c r="P24" s="259" t="str">
        <f t="shared" si="7"/>
        <v/>
      </c>
      <c r="Q24" s="259" t="str">
        <f t="shared" si="7"/>
        <v/>
      </c>
      <c r="R24" s="259" t="str">
        <f t="shared" si="7"/>
        <v/>
      </c>
      <c r="S24" s="259" t="str">
        <f t="shared" si="7"/>
        <v/>
      </c>
      <c r="T24" s="259" t="str">
        <f t="shared" si="7"/>
        <v/>
      </c>
      <c r="U24" s="259" t="str">
        <f t="shared" si="7"/>
        <v/>
      </c>
      <c r="V24" s="259" t="str">
        <f t="shared" si="7"/>
        <v/>
      </c>
      <c r="W24" s="259" t="str">
        <f t="shared" si="7"/>
        <v/>
      </c>
      <c r="X24" s="259" t="str">
        <f t="shared" si="7"/>
        <v/>
      </c>
      <c r="Y24" s="259" t="str">
        <f t="shared" si="7"/>
        <v/>
      </c>
      <c r="Z24" s="259" t="str">
        <f t="shared" si="8"/>
        <v/>
      </c>
      <c r="AA24" s="259" t="str">
        <f t="shared" si="8"/>
        <v/>
      </c>
      <c r="AB24" s="259" t="str">
        <f t="shared" si="8"/>
        <v/>
      </c>
      <c r="AC24" s="259" t="str">
        <f t="shared" si="8"/>
        <v/>
      </c>
      <c r="AD24" s="259" t="str">
        <f t="shared" si="8"/>
        <v/>
      </c>
      <c r="AE24" s="259" t="str">
        <f t="shared" si="8"/>
        <v/>
      </c>
      <c r="AF24" s="259" t="str">
        <f t="shared" si="8"/>
        <v/>
      </c>
      <c r="AG24" s="259" t="str">
        <f t="shared" si="8"/>
        <v/>
      </c>
      <c r="AH24" s="259" t="str">
        <f t="shared" si="8"/>
        <v/>
      </c>
      <c r="AI24" s="259" t="str">
        <f t="shared" si="8"/>
        <v/>
      </c>
      <c r="AJ24" s="259" t="str">
        <f t="shared" si="9"/>
        <v/>
      </c>
      <c r="AK24" s="259" t="str">
        <f t="shared" si="9"/>
        <v/>
      </c>
      <c r="AL24" s="259" t="str">
        <f t="shared" si="9"/>
        <v/>
      </c>
      <c r="AM24" s="259" t="str">
        <f t="shared" si="9"/>
        <v/>
      </c>
      <c r="AN24" s="259" t="str">
        <f t="shared" si="9"/>
        <v/>
      </c>
      <c r="AO24" s="259" t="str">
        <f t="shared" si="9"/>
        <v/>
      </c>
      <c r="AP24" s="259" t="str">
        <f t="shared" si="9"/>
        <v/>
      </c>
      <c r="AQ24" s="259" t="str">
        <f t="shared" si="9"/>
        <v/>
      </c>
      <c r="AR24" s="259" t="str">
        <f t="shared" si="9"/>
        <v/>
      </c>
      <c r="AS24" s="259" t="str">
        <f t="shared" si="9"/>
        <v/>
      </c>
      <c r="AT24" s="259" t="str">
        <f t="shared" si="10"/>
        <v/>
      </c>
      <c r="AU24" s="259" t="str">
        <f t="shared" si="10"/>
        <v/>
      </c>
      <c r="AV24" s="259" t="str">
        <f t="shared" si="10"/>
        <v/>
      </c>
      <c r="AW24" s="259" t="str">
        <f t="shared" si="10"/>
        <v/>
      </c>
      <c r="AX24" s="259" t="str">
        <f t="shared" si="10"/>
        <v/>
      </c>
      <c r="AY24" s="259" t="str">
        <f t="shared" si="10"/>
        <v/>
      </c>
    </row>
    <row r="25" spans="1:51" ht="20.100000000000001" customHeight="1" x14ac:dyDescent="0.25">
      <c r="A25" s="243"/>
      <c r="B25" s="20">
        <v>24</v>
      </c>
      <c r="C25" s="251" t="str">
        <f>Teams!C25</f>
        <v/>
      </c>
      <c r="D25" s="257"/>
      <c r="E25" s="258">
        <f t="shared" si="5"/>
        <v>0</v>
      </c>
      <c r="F25" s="259" t="str">
        <f t="shared" si="6"/>
        <v/>
      </c>
      <c r="G25" s="259" t="str">
        <f t="shared" si="6"/>
        <v/>
      </c>
      <c r="H25" s="259" t="str">
        <f t="shared" si="6"/>
        <v/>
      </c>
      <c r="I25" s="259" t="str">
        <f t="shared" si="6"/>
        <v/>
      </c>
      <c r="J25" s="259" t="str">
        <f t="shared" si="6"/>
        <v/>
      </c>
      <c r="K25" s="259" t="str">
        <f t="shared" si="6"/>
        <v/>
      </c>
      <c r="L25" s="259" t="str">
        <f t="shared" si="6"/>
        <v/>
      </c>
      <c r="M25" s="259" t="str">
        <f t="shared" si="6"/>
        <v/>
      </c>
      <c r="N25" s="259" t="str">
        <f t="shared" si="6"/>
        <v/>
      </c>
      <c r="O25" s="259" t="str">
        <f t="shared" si="6"/>
        <v/>
      </c>
      <c r="P25" s="259" t="str">
        <f t="shared" si="7"/>
        <v/>
      </c>
      <c r="Q25" s="259" t="str">
        <f t="shared" si="7"/>
        <v/>
      </c>
      <c r="R25" s="259" t="str">
        <f t="shared" si="7"/>
        <v/>
      </c>
      <c r="S25" s="259" t="str">
        <f t="shared" si="7"/>
        <v/>
      </c>
      <c r="T25" s="259" t="str">
        <f t="shared" si="7"/>
        <v/>
      </c>
      <c r="U25" s="259" t="str">
        <f t="shared" si="7"/>
        <v/>
      </c>
      <c r="V25" s="259" t="str">
        <f t="shared" si="7"/>
        <v/>
      </c>
      <c r="W25" s="259" t="str">
        <f t="shared" si="7"/>
        <v/>
      </c>
      <c r="X25" s="259" t="str">
        <f t="shared" si="7"/>
        <v/>
      </c>
      <c r="Y25" s="259" t="str">
        <f t="shared" si="7"/>
        <v/>
      </c>
      <c r="Z25" s="259" t="str">
        <f t="shared" si="8"/>
        <v/>
      </c>
      <c r="AA25" s="259" t="str">
        <f t="shared" si="8"/>
        <v/>
      </c>
      <c r="AB25" s="259" t="str">
        <f t="shared" si="8"/>
        <v/>
      </c>
      <c r="AC25" s="259" t="str">
        <f t="shared" si="8"/>
        <v/>
      </c>
      <c r="AD25" s="259" t="str">
        <f t="shared" si="8"/>
        <v/>
      </c>
      <c r="AE25" s="259" t="str">
        <f t="shared" si="8"/>
        <v/>
      </c>
      <c r="AF25" s="259" t="str">
        <f t="shared" si="8"/>
        <v/>
      </c>
      <c r="AG25" s="259" t="str">
        <f t="shared" si="8"/>
        <v/>
      </c>
      <c r="AH25" s="259" t="str">
        <f t="shared" si="8"/>
        <v/>
      </c>
      <c r="AI25" s="259" t="str">
        <f t="shared" si="8"/>
        <v/>
      </c>
      <c r="AJ25" s="259" t="str">
        <f t="shared" si="9"/>
        <v/>
      </c>
      <c r="AK25" s="259" t="str">
        <f t="shared" si="9"/>
        <v/>
      </c>
      <c r="AL25" s="259" t="str">
        <f t="shared" si="9"/>
        <v/>
      </c>
      <c r="AM25" s="259" t="str">
        <f t="shared" si="9"/>
        <v/>
      </c>
      <c r="AN25" s="259" t="str">
        <f t="shared" si="9"/>
        <v/>
      </c>
      <c r="AO25" s="259" t="str">
        <f t="shared" si="9"/>
        <v/>
      </c>
      <c r="AP25" s="259" t="str">
        <f t="shared" si="9"/>
        <v/>
      </c>
      <c r="AQ25" s="259" t="str">
        <f t="shared" si="9"/>
        <v/>
      </c>
      <c r="AR25" s="259" t="str">
        <f t="shared" si="9"/>
        <v/>
      </c>
      <c r="AS25" s="259" t="str">
        <f t="shared" si="9"/>
        <v/>
      </c>
      <c r="AT25" s="259" t="str">
        <f t="shared" si="10"/>
        <v/>
      </c>
      <c r="AU25" s="259" t="str">
        <f t="shared" si="10"/>
        <v/>
      </c>
      <c r="AV25" s="259" t="str">
        <f t="shared" si="10"/>
        <v/>
      </c>
      <c r="AW25" s="259" t="str">
        <f t="shared" si="10"/>
        <v/>
      </c>
      <c r="AX25" s="259" t="str">
        <f t="shared" si="10"/>
        <v/>
      </c>
      <c r="AY25" s="259" t="str">
        <f t="shared" si="10"/>
        <v/>
      </c>
    </row>
    <row r="26" spans="1:51" s="19" customFormat="1" ht="20.100000000000001" customHeight="1" x14ac:dyDescent="0.25">
      <c r="A26" s="15"/>
      <c r="C26" s="23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</row>
    <row r="27" spans="1:51" ht="20.100000000000001" customHeight="1" x14ac:dyDescent="0.25">
      <c r="C27" s="23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</row>
  </sheetData>
  <sheetProtection selectLockedCells="1"/>
  <conditionalFormatting sqref="F2:AY25">
    <cfRule type="expression" dxfId="31" priority="4" stopIfTrue="1">
      <formula>F2&gt;0</formula>
    </cfRule>
    <cfRule type="expression" dxfId="30" priority="3" stopIfTrue="1">
      <formula>F2&lt;0</formula>
    </cfRule>
    <cfRule type="expression" dxfId="29" priority="2" stopIfTrue="1">
      <formula>F2=0</formula>
    </cfRule>
    <cfRule type="expression" dxfId="28" priority="1" stopIfTrue="1">
      <formula>F2=""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Width="0" orientation="landscape" r:id="rId1"/>
  <headerFooter>
    <oddHeader>&amp;C&amp;"-,Bold"&amp;16Draws by Team by Game Number</oddHeader>
    <oddFooter>&amp;L&amp;8Printed &amp;D &amp;T&amp;C&amp;8OddsPredictor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Y25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16"/>
      <c r="B1" s="16" t="s">
        <v>6</v>
      </c>
      <c r="C1" s="17" t="str">
        <f>League</f>
        <v>2. Bundesliga 2020-21</v>
      </c>
      <c r="D1" s="16" t="s">
        <v>544</v>
      </c>
      <c r="E1" s="233">
        <v>0</v>
      </c>
      <c r="F1" s="232">
        <v>1</v>
      </c>
      <c r="G1" s="232">
        <v>2</v>
      </c>
      <c r="H1" s="232">
        <v>3</v>
      </c>
      <c r="I1" s="232">
        <v>4</v>
      </c>
      <c r="J1" s="232">
        <v>5</v>
      </c>
      <c r="K1" s="232">
        <v>6</v>
      </c>
      <c r="L1" s="232">
        <v>7</v>
      </c>
      <c r="M1" s="232">
        <v>8</v>
      </c>
      <c r="N1" s="232">
        <v>9</v>
      </c>
      <c r="O1" s="232">
        <v>10</v>
      </c>
      <c r="P1" s="232">
        <v>11</v>
      </c>
      <c r="Q1" s="232">
        <v>12</v>
      </c>
      <c r="R1" s="232">
        <v>13</v>
      </c>
      <c r="S1" s="232">
        <v>14</v>
      </c>
      <c r="T1" s="232">
        <v>15</v>
      </c>
      <c r="U1" s="232">
        <v>16</v>
      </c>
      <c r="V1" s="232">
        <v>17</v>
      </c>
      <c r="W1" s="232">
        <v>18</v>
      </c>
      <c r="X1" s="232">
        <v>19</v>
      </c>
      <c r="Y1" s="232">
        <v>20</v>
      </c>
      <c r="Z1" s="232">
        <v>21</v>
      </c>
      <c r="AA1" s="232">
        <v>22</v>
      </c>
      <c r="AB1" s="232">
        <v>23</v>
      </c>
      <c r="AC1" s="232">
        <v>24</v>
      </c>
      <c r="AD1" s="232">
        <v>25</v>
      </c>
      <c r="AE1" s="232">
        <v>26</v>
      </c>
      <c r="AF1" s="232">
        <v>27</v>
      </c>
      <c r="AG1" s="232">
        <v>28</v>
      </c>
      <c r="AH1" s="232">
        <v>29</v>
      </c>
      <c r="AI1" s="232">
        <v>30</v>
      </c>
      <c r="AJ1" s="232">
        <v>31</v>
      </c>
      <c r="AK1" s="232">
        <v>32</v>
      </c>
      <c r="AL1" s="232">
        <v>33</v>
      </c>
      <c r="AM1" s="232">
        <v>34</v>
      </c>
      <c r="AN1" s="232">
        <v>35</v>
      </c>
      <c r="AO1" s="232">
        <v>36</v>
      </c>
      <c r="AP1" s="232">
        <v>37</v>
      </c>
      <c r="AQ1" s="232">
        <v>38</v>
      </c>
      <c r="AR1" s="232">
        <v>39</v>
      </c>
      <c r="AS1" s="232">
        <v>40</v>
      </c>
      <c r="AT1" s="232">
        <v>41</v>
      </c>
      <c r="AU1" s="232">
        <v>42</v>
      </c>
      <c r="AV1" s="232">
        <v>43</v>
      </c>
      <c r="AW1" s="232">
        <v>44</v>
      </c>
      <c r="AX1" s="232">
        <v>45</v>
      </c>
      <c r="AY1" s="232">
        <v>46</v>
      </c>
    </row>
    <row r="2" spans="1:51" ht="20.100000000000001" customHeight="1" x14ac:dyDescent="0.25">
      <c r="A2" s="21"/>
      <c r="B2" s="20">
        <v>1</v>
      </c>
      <c r="C2" s="251" t="str">
        <f>Teams!C2</f>
        <v>Erzgebirge Aue</v>
      </c>
      <c r="D2" s="255"/>
      <c r="E2" s="252">
        <v>0</v>
      </c>
      <c r="F2" s="252">
        <v>0</v>
      </c>
      <c r="G2" s="252">
        <v>0</v>
      </c>
      <c r="H2" s="252">
        <v>0</v>
      </c>
      <c r="I2" s="252">
        <v>0</v>
      </c>
      <c r="J2" s="252">
        <v>0</v>
      </c>
      <c r="K2" s="252">
        <v>0</v>
      </c>
      <c r="L2" s="252">
        <v>0</v>
      </c>
      <c r="M2" s="252">
        <v>0</v>
      </c>
      <c r="N2" s="252">
        <v>0</v>
      </c>
      <c r="O2" s="252">
        <v>0</v>
      </c>
      <c r="P2" s="252">
        <v>0</v>
      </c>
      <c r="Q2" s="252">
        <v>0</v>
      </c>
      <c r="R2" s="252">
        <v>0</v>
      </c>
      <c r="S2" s="252">
        <v>0</v>
      </c>
      <c r="T2" s="252">
        <v>0</v>
      </c>
      <c r="U2" s="252">
        <v>0</v>
      </c>
      <c r="V2" s="252">
        <v>0</v>
      </c>
      <c r="W2" s="252">
        <v>0</v>
      </c>
      <c r="X2" s="252">
        <v>0</v>
      </c>
      <c r="Y2" s="252">
        <v>0</v>
      </c>
      <c r="Z2" s="252">
        <v>0</v>
      </c>
      <c r="AA2" s="252">
        <v>0</v>
      </c>
      <c r="AB2" s="252">
        <v>0</v>
      </c>
      <c r="AC2" s="252">
        <v>0</v>
      </c>
      <c r="AD2" s="252">
        <v>0</v>
      </c>
      <c r="AE2" s="252">
        <v>0</v>
      </c>
      <c r="AF2" s="252">
        <v>0</v>
      </c>
      <c r="AG2" s="252">
        <v>0</v>
      </c>
      <c r="AH2" s="252">
        <v>0</v>
      </c>
      <c r="AI2" s="252">
        <v>0</v>
      </c>
      <c r="AJ2" s="252">
        <v>0</v>
      </c>
      <c r="AK2" s="252">
        <v>0</v>
      </c>
      <c r="AL2" s="252">
        <v>0</v>
      </c>
      <c r="AM2" s="252">
        <v>0</v>
      </c>
      <c r="AN2" s="252">
        <v>0</v>
      </c>
      <c r="AO2" s="252">
        <v>0</v>
      </c>
      <c r="AP2" s="252">
        <v>0</v>
      </c>
      <c r="AQ2" s="252">
        <v>0</v>
      </c>
      <c r="AR2" s="252">
        <v>0</v>
      </c>
      <c r="AS2" s="252">
        <v>0</v>
      </c>
      <c r="AT2" s="252">
        <v>0</v>
      </c>
      <c r="AU2" s="252">
        <v>0</v>
      </c>
      <c r="AV2" s="252">
        <v>0</v>
      </c>
      <c r="AW2" s="252">
        <v>0</v>
      </c>
      <c r="AX2" s="252">
        <v>0</v>
      </c>
      <c r="AY2" s="252">
        <v>0</v>
      </c>
    </row>
    <row r="3" spans="1:51" ht="20.100000000000001" customHeight="1" x14ac:dyDescent="0.25">
      <c r="A3" s="21"/>
      <c r="B3" s="20">
        <v>2</v>
      </c>
      <c r="C3" s="251" t="str">
        <f>Teams!C3</f>
        <v>Bochum</v>
      </c>
      <c r="D3" s="255"/>
      <c r="E3" s="252">
        <v>0</v>
      </c>
      <c r="F3" s="252">
        <v>0</v>
      </c>
      <c r="G3" s="252">
        <v>0</v>
      </c>
      <c r="H3" s="252">
        <v>0</v>
      </c>
      <c r="I3" s="252">
        <v>0</v>
      </c>
      <c r="J3" s="252">
        <v>0</v>
      </c>
      <c r="K3" s="252">
        <v>0</v>
      </c>
      <c r="L3" s="252">
        <v>0</v>
      </c>
      <c r="M3" s="252">
        <v>0</v>
      </c>
      <c r="N3" s="252">
        <v>0</v>
      </c>
      <c r="O3" s="252">
        <v>0</v>
      </c>
      <c r="P3" s="252">
        <v>0</v>
      </c>
      <c r="Q3" s="252">
        <v>0</v>
      </c>
      <c r="R3" s="252">
        <v>0</v>
      </c>
      <c r="S3" s="252">
        <v>0</v>
      </c>
      <c r="T3" s="252">
        <v>0</v>
      </c>
      <c r="U3" s="252">
        <v>0</v>
      </c>
      <c r="V3" s="252">
        <v>0</v>
      </c>
      <c r="W3" s="252">
        <v>0</v>
      </c>
      <c r="X3" s="252">
        <v>0</v>
      </c>
      <c r="Y3" s="252">
        <v>0</v>
      </c>
      <c r="Z3" s="252">
        <v>0</v>
      </c>
      <c r="AA3" s="252">
        <v>0</v>
      </c>
      <c r="AB3" s="252">
        <v>0</v>
      </c>
      <c r="AC3" s="252">
        <v>0</v>
      </c>
      <c r="AD3" s="252">
        <v>0</v>
      </c>
      <c r="AE3" s="252">
        <v>0</v>
      </c>
      <c r="AF3" s="252">
        <v>0</v>
      </c>
      <c r="AG3" s="252">
        <v>0</v>
      </c>
      <c r="AH3" s="252">
        <v>0</v>
      </c>
      <c r="AI3" s="252">
        <v>0</v>
      </c>
      <c r="AJ3" s="252">
        <v>0</v>
      </c>
      <c r="AK3" s="252">
        <v>0</v>
      </c>
      <c r="AL3" s="252">
        <v>0</v>
      </c>
      <c r="AM3" s="252">
        <v>0</v>
      </c>
      <c r="AN3" s="252">
        <v>0</v>
      </c>
      <c r="AO3" s="252">
        <v>0</v>
      </c>
      <c r="AP3" s="252">
        <v>0</v>
      </c>
      <c r="AQ3" s="252">
        <v>0</v>
      </c>
      <c r="AR3" s="252">
        <v>0</v>
      </c>
      <c r="AS3" s="252">
        <v>0</v>
      </c>
      <c r="AT3" s="252">
        <v>0</v>
      </c>
      <c r="AU3" s="252">
        <v>0</v>
      </c>
      <c r="AV3" s="252">
        <v>0</v>
      </c>
      <c r="AW3" s="252">
        <v>0</v>
      </c>
      <c r="AX3" s="252">
        <v>0</v>
      </c>
      <c r="AY3" s="252">
        <v>0</v>
      </c>
    </row>
    <row r="4" spans="1:51" ht="20.100000000000001" customHeight="1" x14ac:dyDescent="0.25">
      <c r="A4" s="21"/>
      <c r="B4" s="20">
        <v>3</v>
      </c>
      <c r="C4" s="251" t="str">
        <f>Teams!C4</f>
        <v>Eintracht Braunschweig</v>
      </c>
      <c r="D4" s="255"/>
      <c r="E4" s="252">
        <v>0</v>
      </c>
      <c r="F4" s="252">
        <v>0</v>
      </c>
      <c r="G4" s="252">
        <v>0</v>
      </c>
      <c r="H4" s="252">
        <v>0</v>
      </c>
      <c r="I4" s="252">
        <v>0</v>
      </c>
      <c r="J4" s="252">
        <v>0</v>
      </c>
      <c r="K4" s="252">
        <v>0</v>
      </c>
      <c r="L4" s="252">
        <v>0</v>
      </c>
      <c r="M4" s="252">
        <v>0</v>
      </c>
      <c r="N4" s="252">
        <v>0</v>
      </c>
      <c r="O4" s="252">
        <v>0</v>
      </c>
      <c r="P4" s="252">
        <v>0</v>
      </c>
      <c r="Q4" s="252">
        <v>0</v>
      </c>
      <c r="R4" s="252">
        <v>0</v>
      </c>
      <c r="S4" s="252">
        <v>0</v>
      </c>
      <c r="T4" s="252">
        <v>0</v>
      </c>
      <c r="U4" s="252">
        <v>0</v>
      </c>
      <c r="V4" s="252">
        <v>0</v>
      </c>
      <c r="W4" s="252">
        <v>0</v>
      </c>
      <c r="X4" s="252">
        <v>0</v>
      </c>
      <c r="Y4" s="252">
        <v>0</v>
      </c>
      <c r="Z4" s="252">
        <v>0</v>
      </c>
      <c r="AA4" s="252">
        <v>0</v>
      </c>
      <c r="AB4" s="252">
        <v>0</v>
      </c>
      <c r="AC4" s="252">
        <v>0</v>
      </c>
      <c r="AD4" s="252">
        <v>0</v>
      </c>
      <c r="AE4" s="252">
        <v>0</v>
      </c>
      <c r="AF4" s="252">
        <v>0</v>
      </c>
      <c r="AG4" s="252">
        <v>0</v>
      </c>
      <c r="AH4" s="252">
        <v>0</v>
      </c>
      <c r="AI4" s="252">
        <v>0</v>
      </c>
      <c r="AJ4" s="252">
        <v>0</v>
      </c>
      <c r="AK4" s="252">
        <v>0</v>
      </c>
      <c r="AL4" s="252">
        <v>0</v>
      </c>
      <c r="AM4" s="252">
        <v>0</v>
      </c>
      <c r="AN4" s="252">
        <v>0</v>
      </c>
      <c r="AO4" s="252">
        <v>0</v>
      </c>
      <c r="AP4" s="252">
        <v>0</v>
      </c>
      <c r="AQ4" s="252">
        <v>0</v>
      </c>
      <c r="AR4" s="252">
        <v>0</v>
      </c>
      <c r="AS4" s="252">
        <v>0</v>
      </c>
      <c r="AT4" s="252">
        <v>0</v>
      </c>
      <c r="AU4" s="252">
        <v>0</v>
      </c>
      <c r="AV4" s="252">
        <v>0</v>
      </c>
      <c r="AW4" s="252">
        <v>0</v>
      </c>
      <c r="AX4" s="252">
        <v>0</v>
      </c>
      <c r="AY4" s="252">
        <v>0</v>
      </c>
    </row>
    <row r="5" spans="1:51" ht="20.100000000000001" customHeight="1" x14ac:dyDescent="0.25">
      <c r="A5" s="21"/>
      <c r="B5" s="20">
        <v>4</v>
      </c>
      <c r="C5" s="251" t="str">
        <f>Teams!C5</f>
        <v>Darmstadt 98</v>
      </c>
      <c r="D5" s="255"/>
      <c r="E5" s="252">
        <v>0</v>
      </c>
      <c r="F5" s="252">
        <v>0</v>
      </c>
      <c r="G5" s="252">
        <v>0</v>
      </c>
      <c r="H5" s="252">
        <v>0</v>
      </c>
      <c r="I5" s="252">
        <v>0</v>
      </c>
      <c r="J5" s="252">
        <v>0</v>
      </c>
      <c r="K5" s="252">
        <v>0</v>
      </c>
      <c r="L5" s="252">
        <v>0</v>
      </c>
      <c r="M5" s="252">
        <v>0</v>
      </c>
      <c r="N5" s="252">
        <v>0</v>
      </c>
      <c r="O5" s="252">
        <v>0</v>
      </c>
      <c r="P5" s="252">
        <v>0</v>
      </c>
      <c r="Q5" s="252">
        <v>0</v>
      </c>
      <c r="R5" s="252">
        <v>0</v>
      </c>
      <c r="S5" s="252">
        <v>0</v>
      </c>
      <c r="T5" s="252">
        <v>0</v>
      </c>
      <c r="U5" s="252">
        <v>0</v>
      </c>
      <c r="V5" s="252">
        <v>0</v>
      </c>
      <c r="W5" s="252">
        <v>0</v>
      </c>
      <c r="X5" s="252">
        <v>0</v>
      </c>
      <c r="Y5" s="252">
        <v>0</v>
      </c>
      <c r="Z5" s="252">
        <v>0</v>
      </c>
      <c r="AA5" s="252">
        <v>0</v>
      </c>
      <c r="AB5" s="252">
        <v>0</v>
      </c>
      <c r="AC5" s="252">
        <v>0</v>
      </c>
      <c r="AD5" s="252">
        <v>0</v>
      </c>
      <c r="AE5" s="252">
        <v>0</v>
      </c>
      <c r="AF5" s="252">
        <v>0</v>
      </c>
      <c r="AG5" s="252">
        <v>0</v>
      </c>
      <c r="AH5" s="252">
        <v>0</v>
      </c>
      <c r="AI5" s="252">
        <v>0</v>
      </c>
      <c r="AJ5" s="252">
        <v>0</v>
      </c>
      <c r="AK5" s="252">
        <v>0</v>
      </c>
      <c r="AL5" s="252">
        <v>0</v>
      </c>
      <c r="AM5" s="252">
        <v>0</v>
      </c>
      <c r="AN5" s="252">
        <v>0</v>
      </c>
      <c r="AO5" s="252">
        <v>0</v>
      </c>
      <c r="AP5" s="252">
        <v>0</v>
      </c>
      <c r="AQ5" s="252">
        <v>0</v>
      </c>
      <c r="AR5" s="252">
        <v>0</v>
      </c>
      <c r="AS5" s="252">
        <v>0</v>
      </c>
      <c r="AT5" s="252">
        <v>0</v>
      </c>
      <c r="AU5" s="252">
        <v>0</v>
      </c>
      <c r="AV5" s="252">
        <v>0</v>
      </c>
      <c r="AW5" s="252">
        <v>0</v>
      </c>
      <c r="AX5" s="252">
        <v>0</v>
      </c>
      <c r="AY5" s="252">
        <v>0</v>
      </c>
    </row>
    <row r="6" spans="1:51" ht="20.100000000000001" customHeight="1" x14ac:dyDescent="0.25">
      <c r="A6" s="21"/>
      <c r="B6" s="20">
        <v>5</v>
      </c>
      <c r="C6" s="251" t="str">
        <f>Teams!C6</f>
        <v>Fortuna Dusseldorf</v>
      </c>
      <c r="D6" s="255"/>
      <c r="E6" s="252">
        <v>0</v>
      </c>
      <c r="F6" s="252">
        <v>0</v>
      </c>
      <c r="G6" s="252">
        <v>0</v>
      </c>
      <c r="H6" s="252">
        <v>0</v>
      </c>
      <c r="I6" s="252">
        <v>0</v>
      </c>
      <c r="J6" s="252">
        <v>0</v>
      </c>
      <c r="K6" s="252">
        <v>0</v>
      </c>
      <c r="L6" s="252">
        <v>0</v>
      </c>
      <c r="M6" s="252">
        <v>0</v>
      </c>
      <c r="N6" s="252">
        <v>0</v>
      </c>
      <c r="O6" s="252">
        <v>0</v>
      </c>
      <c r="P6" s="252">
        <v>0</v>
      </c>
      <c r="Q6" s="252">
        <v>0</v>
      </c>
      <c r="R6" s="252">
        <v>0</v>
      </c>
      <c r="S6" s="252">
        <v>0</v>
      </c>
      <c r="T6" s="252">
        <v>0</v>
      </c>
      <c r="U6" s="252">
        <v>0</v>
      </c>
      <c r="V6" s="252">
        <v>0</v>
      </c>
      <c r="W6" s="252">
        <v>0</v>
      </c>
      <c r="X6" s="252">
        <v>0</v>
      </c>
      <c r="Y6" s="252">
        <v>0</v>
      </c>
      <c r="Z6" s="252">
        <v>0</v>
      </c>
      <c r="AA6" s="252">
        <v>0</v>
      </c>
      <c r="AB6" s="252">
        <v>0</v>
      </c>
      <c r="AC6" s="252">
        <v>0</v>
      </c>
      <c r="AD6" s="252">
        <v>0</v>
      </c>
      <c r="AE6" s="252">
        <v>0</v>
      </c>
      <c r="AF6" s="252">
        <v>0</v>
      </c>
      <c r="AG6" s="252">
        <v>0</v>
      </c>
      <c r="AH6" s="252">
        <v>0</v>
      </c>
      <c r="AI6" s="252">
        <v>0</v>
      </c>
      <c r="AJ6" s="252">
        <v>0</v>
      </c>
      <c r="AK6" s="252">
        <v>0</v>
      </c>
      <c r="AL6" s="252">
        <v>0</v>
      </c>
      <c r="AM6" s="252">
        <v>0</v>
      </c>
      <c r="AN6" s="252">
        <v>0</v>
      </c>
      <c r="AO6" s="252">
        <v>0</v>
      </c>
      <c r="AP6" s="252">
        <v>0</v>
      </c>
      <c r="AQ6" s="252">
        <v>0</v>
      </c>
      <c r="AR6" s="252">
        <v>0</v>
      </c>
      <c r="AS6" s="252">
        <v>0</v>
      </c>
      <c r="AT6" s="252">
        <v>0</v>
      </c>
      <c r="AU6" s="252">
        <v>0</v>
      </c>
      <c r="AV6" s="252">
        <v>0</v>
      </c>
      <c r="AW6" s="252">
        <v>0</v>
      </c>
      <c r="AX6" s="252">
        <v>0</v>
      </c>
      <c r="AY6" s="252">
        <v>0</v>
      </c>
    </row>
    <row r="7" spans="1:51" ht="20.100000000000001" customHeight="1" x14ac:dyDescent="0.25">
      <c r="A7" s="21"/>
      <c r="B7" s="20">
        <v>6</v>
      </c>
      <c r="C7" s="251" t="str">
        <f>Teams!C7</f>
        <v>Greuther Furth</v>
      </c>
      <c r="D7" s="255"/>
      <c r="E7" s="252">
        <v>0</v>
      </c>
      <c r="F7" s="252">
        <v>0</v>
      </c>
      <c r="G7" s="252">
        <v>0</v>
      </c>
      <c r="H7" s="252">
        <v>0</v>
      </c>
      <c r="I7" s="252">
        <v>0</v>
      </c>
      <c r="J7" s="252">
        <v>0</v>
      </c>
      <c r="K7" s="252">
        <v>0</v>
      </c>
      <c r="L7" s="252">
        <v>0</v>
      </c>
      <c r="M7" s="252">
        <v>0</v>
      </c>
      <c r="N7" s="252">
        <v>0</v>
      </c>
      <c r="O7" s="252">
        <v>0</v>
      </c>
      <c r="P7" s="252">
        <v>0</v>
      </c>
      <c r="Q7" s="252">
        <v>0</v>
      </c>
      <c r="R7" s="252">
        <v>0</v>
      </c>
      <c r="S7" s="252">
        <v>0</v>
      </c>
      <c r="T7" s="252">
        <v>0</v>
      </c>
      <c r="U7" s="252">
        <v>0</v>
      </c>
      <c r="V7" s="252">
        <v>0</v>
      </c>
      <c r="W7" s="252">
        <v>0</v>
      </c>
      <c r="X7" s="252">
        <v>0</v>
      </c>
      <c r="Y7" s="252">
        <v>0</v>
      </c>
      <c r="Z7" s="252">
        <v>0</v>
      </c>
      <c r="AA7" s="252">
        <v>0</v>
      </c>
      <c r="AB7" s="252">
        <v>0</v>
      </c>
      <c r="AC7" s="252">
        <v>0</v>
      </c>
      <c r="AD7" s="252">
        <v>0</v>
      </c>
      <c r="AE7" s="252">
        <v>0</v>
      </c>
      <c r="AF7" s="252">
        <v>0</v>
      </c>
      <c r="AG7" s="252">
        <v>0</v>
      </c>
      <c r="AH7" s="252">
        <v>0</v>
      </c>
      <c r="AI7" s="252">
        <v>0</v>
      </c>
      <c r="AJ7" s="252">
        <v>0</v>
      </c>
      <c r="AK7" s="252">
        <v>0</v>
      </c>
      <c r="AL7" s="252">
        <v>0</v>
      </c>
      <c r="AM7" s="252">
        <v>0</v>
      </c>
      <c r="AN7" s="252">
        <v>0</v>
      </c>
      <c r="AO7" s="252">
        <v>0</v>
      </c>
      <c r="AP7" s="252">
        <v>0</v>
      </c>
      <c r="AQ7" s="252">
        <v>0</v>
      </c>
      <c r="AR7" s="252">
        <v>0</v>
      </c>
      <c r="AS7" s="252">
        <v>0</v>
      </c>
      <c r="AT7" s="252">
        <v>0</v>
      </c>
      <c r="AU7" s="252">
        <v>0</v>
      </c>
      <c r="AV7" s="252">
        <v>0</v>
      </c>
      <c r="AW7" s="252">
        <v>0</v>
      </c>
      <c r="AX7" s="252">
        <v>0</v>
      </c>
      <c r="AY7" s="252">
        <v>0</v>
      </c>
    </row>
    <row r="8" spans="1:51" ht="20.100000000000001" customHeight="1" x14ac:dyDescent="0.25">
      <c r="A8" s="21"/>
      <c r="B8" s="20">
        <v>7</v>
      </c>
      <c r="C8" s="251" t="str">
        <f>Teams!C8</f>
        <v>Hamburger</v>
      </c>
      <c r="D8" s="255"/>
      <c r="E8" s="252">
        <v>0</v>
      </c>
      <c r="F8" s="252">
        <v>0</v>
      </c>
      <c r="G8" s="252">
        <v>0</v>
      </c>
      <c r="H8" s="252">
        <v>0</v>
      </c>
      <c r="I8" s="252">
        <v>0</v>
      </c>
      <c r="J8" s="252">
        <v>0</v>
      </c>
      <c r="K8" s="252">
        <v>0</v>
      </c>
      <c r="L8" s="252">
        <v>0</v>
      </c>
      <c r="M8" s="252">
        <v>0</v>
      </c>
      <c r="N8" s="252">
        <v>0</v>
      </c>
      <c r="O8" s="252">
        <v>0</v>
      </c>
      <c r="P8" s="252">
        <v>0</v>
      </c>
      <c r="Q8" s="252">
        <v>0</v>
      </c>
      <c r="R8" s="252">
        <v>0</v>
      </c>
      <c r="S8" s="252">
        <v>0</v>
      </c>
      <c r="T8" s="252">
        <v>0</v>
      </c>
      <c r="U8" s="252">
        <v>0</v>
      </c>
      <c r="V8" s="252">
        <v>0</v>
      </c>
      <c r="W8" s="252">
        <v>0</v>
      </c>
      <c r="X8" s="252">
        <v>0</v>
      </c>
      <c r="Y8" s="252">
        <v>0</v>
      </c>
      <c r="Z8" s="252">
        <v>0</v>
      </c>
      <c r="AA8" s="252">
        <v>0</v>
      </c>
      <c r="AB8" s="252">
        <v>0</v>
      </c>
      <c r="AC8" s="252">
        <v>0</v>
      </c>
      <c r="AD8" s="252">
        <v>0</v>
      </c>
      <c r="AE8" s="252">
        <v>0</v>
      </c>
      <c r="AF8" s="252">
        <v>0</v>
      </c>
      <c r="AG8" s="252">
        <v>0</v>
      </c>
      <c r="AH8" s="252">
        <v>0</v>
      </c>
      <c r="AI8" s="252">
        <v>0</v>
      </c>
      <c r="AJ8" s="252">
        <v>0</v>
      </c>
      <c r="AK8" s="252">
        <v>0</v>
      </c>
      <c r="AL8" s="252">
        <v>0</v>
      </c>
      <c r="AM8" s="252">
        <v>0</v>
      </c>
      <c r="AN8" s="252">
        <v>0</v>
      </c>
      <c r="AO8" s="252">
        <v>0</v>
      </c>
      <c r="AP8" s="252">
        <v>0</v>
      </c>
      <c r="AQ8" s="252">
        <v>0</v>
      </c>
      <c r="AR8" s="252">
        <v>0</v>
      </c>
      <c r="AS8" s="252">
        <v>0</v>
      </c>
      <c r="AT8" s="252">
        <v>0</v>
      </c>
      <c r="AU8" s="252">
        <v>0</v>
      </c>
      <c r="AV8" s="252">
        <v>0</v>
      </c>
      <c r="AW8" s="252">
        <v>0</v>
      </c>
      <c r="AX8" s="252">
        <v>0</v>
      </c>
      <c r="AY8" s="252">
        <v>0</v>
      </c>
    </row>
    <row r="9" spans="1:51" ht="20.100000000000001" customHeight="1" x14ac:dyDescent="0.25">
      <c r="A9" s="21"/>
      <c r="B9" s="20">
        <v>8</v>
      </c>
      <c r="C9" s="251" t="str">
        <f>Teams!C9</f>
        <v>Hannover 96</v>
      </c>
      <c r="D9" s="255"/>
      <c r="E9" s="252">
        <v>0</v>
      </c>
      <c r="F9" s="252">
        <v>0</v>
      </c>
      <c r="G9" s="252">
        <v>0</v>
      </c>
      <c r="H9" s="252">
        <v>0</v>
      </c>
      <c r="I9" s="252">
        <v>0</v>
      </c>
      <c r="J9" s="252">
        <v>0</v>
      </c>
      <c r="K9" s="252">
        <v>0</v>
      </c>
      <c r="L9" s="252">
        <v>0</v>
      </c>
      <c r="M9" s="252">
        <v>0</v>
      </c>
      <c r="N9" s="252">
        <v>0</v>
      </c>
      <c r="O9" s="252">
        <v>0</v>
      </c>
      <c r="P9" s="252">
        <v>0</v>
      </c>
      <c r="Q9" s="252">
        <v>0</v>
      </c>
      <c r="R9" s="252">
        <v>0</v>
      </c>
      <c r="S9" s="252">
        <v>0</v>
      </c>
      <c r="T9" s="252">
        <v>0</v>
      </c>
      <c r="U9" s="252">
        <v>0</v>
      </c>
      <c r="V9" s="252">
        <v>0</v>
      </c>
      <c r="W9" s="252">
        <v>0</v>
      </c>
      <c r="X9" s="252">
        <v>0</v>
      </c>
      <c r="Y9" s="252">
        <v>0</v>
      </c>
      <c r="Z9" s="252">
        <v>0</v>
      </c>
      <c r="AA9" s="252">
        <v>0</v>
      </c>
      <c r="AB9" s="252">
        <v>0</v>
      </c>
      <c r="AC9" s="252">
        <v>0</v>
      </c>
      <c r="AD9" s="252">
        <v>0</v>
      </c>
      <c r="AE9" s="252">
        <v>0</v>
      </c>
      <c r="AF9" s="252">
        <v>0</v>
      </c>
      <c r="AG9" s="252">
        <v>0</v>
      </c>
      <c r="AH9" s="252">
        <v>0</v>
      </c>
      <c r="AI9" s="252">
        <v>0</v>
      </c>
      <c r="AJ9" s="252">
        <v>0</v>
      </c>
      <c r="AK9" s="252">
        <v>0</v>
      </c>
      <c r="AL9" s="252">
        <v>0</v>
      </c>
      <c r="AM9" s="252">
        <v>0</v>
      </c>
      <c r="AN9" s="252">
        <v>0</v>
      </c>
      <c r="AO9" s="252">
        <v>0</v>
      </c>
      <c r="AP9" s="252">
        <v>0</v>
      </c>
      <c r="AQ9" s="252">
        <v>0</v>
      </c>
      <c r="AR9" s="252">
        <v>0</v>
      </c>
      <c r="AS9" s="252">
        <v>0</v>
      </c>
      <c r="AT9" s="252">
        <v>0</v>
      </c>
      <c r="AU9" s="252">
        <v>0</v>
      </c>
      <c r="AV9" s="252">
        <v>0</v>
      </c>
      <c r="AW9" s="252">
        <v>0</v>
      </c>
      <c r="AX9" s="252">
        <v>0</v>
      </c>
      <c r="AY9" s="252">
        <v>0</v>
      </c>
    </row>
    <row r="10" spans="1:51" ht="20.100000000000001" customHeight="1" x14ac:dyDescent="0.25">
      <c r="A10" s="21"/>
      <c r="B10" s="20">
        <v>9</v>
      </c>
      <c r="C10" s="251" t="str">
        <f>Teams!C10</f>
        <v>Heidenheim</v>
      </c>
      <c r="D10" s="255"/>
      <c r="E10" s="252">
        <v>0</v>
      </c>
      <c r="F10" s="252">
        <v>0</v>
      </c>
      <c r="G10" s="252">
        <v>0</v>
      </c>
      <c r="H10" s="252">
        <v>0</v>
      </c>
      <c r="I10" s="252">
        <v>0</v>
      </c>
      <c r="J10" s="252">
        <v>0</v>
      </c>
      <c r="K10" s="252">
        <v>0</v>
      </c>
      <c r="L10" s="252">
        <v>0</v>
      </c>
      <c r="M10" s="252">
        <v>0</v>
      </c>
      <c r="N10" s="252">
        <v>0</v>
      </c>
      <c r="O10" s="252">
        <v>0</v>
      </c>
      <c r="P10" s="252">
        <v>0</v>
      </c>
      <c r="Q10" s="252">
        <v>0</v>
      </c>
      <c r="R10" s="252">
        <v>0</v>
      </c>
      <c r="S10" s="252">
        <v>0</v>
      </c>
      <c r="T10" s="252">
        <v>0</v>
      </c>
      <c r="U10" s="252">
        <v>0</v>
      </c>
      <c r="V10" s="252">
        <v>0</v>
      </c>
      <c r="W10" s="252">
        <v>0</v>
      </c>
      <c r="X10" s="252">
        <v>0</v>
      </c>
      <c r="Y10" s="252">
        <v>0</v>
      </c>
      <c r="Z10" s="252">
        <v>0</v>
      </c>
      <c r="AA10" s="252">
        <v>0</v>
      </c>
      <c r="AB10" s="252">
        <v>0</v>
      </c>
      <c r="AC10" s="252">
        <v>0</v>
      </c>
      <c r="AD10" s="252">
        <v>0</v>
      </c>
      <c r="AE10" s="252">
        <v>0</v>
      </c>
      <c r="AF10" s="252">
        <v>0</v>
      </c>
      <c r="AG10" s="252">
        <v>0</v>
      </c>
      <c r="AH10" s="252">
        <v>0</v>
      </c>
      <c r="AI10" s="252">
        <v>0</v>
      </c>
      <c r="AJ10" s="252">
        <v>0</v>
      </c>
      <c r="AK10" s="252">
        <v>0</v>
      </c>
      <c r="AL10" s="252">
        <v>0</v>
      </c>
      <c r="AM10" s="252">
        <v>0</v>
      </c>
      <c r="AN10" s="252">
        <v>0</v>
      </c>
      <c r="AO10" s="252">
        <v>0</v>
      </c>
      <c r="AP10" s="252">
        <v>0</v>
      </c>
      <c r="AQ10" s="252">
        <v>0</v>
      </c>
      <c r="AR10" s="252">
        <v>0</v>
      </c>
      <c r="AS10" s="252">
        <v>0</v>
      </c>
      <c r="AT10" s="252">
        <v>0</v>
      </c>
      <c r="AU10" s="252">
        <v>0</v>
      </c>
      <c r="AV10" s="252">
        <v>0</v>
      </c>
      <c r="AW10" s="252">
        <v>0</v>
      </c>
      <c r="AX10" s="252">
        <v>0</v>
      </c>
      <c r="AY10" s="252">
        <v>0</v>
      </c>
    </row>
    <row r="11" spans="1:51" ht="20.100000000000001" customHeight="1" x14ac:dyDescent="0.25">
      <c r="A11" s="21"/>
      <c r="B11" s="20">
        <v>10</v>
      </c>
      <c r="C11" s="251" t="str">
        <f>Teams!C11</f>
        <v>Karlsruher</v>
      </c>
      <c r="D11" s="255"/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252">
        <v>0</v>
      </c>
      <c r="P11" s="252">
        <v>0</v>
      </c>
      <c r="Q11" s="252">
        <v>0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52">
        <v>0</v>
      </c>
      <c r="AC11" s="252">
        <v>0</v>
      </c>
      <c r="AD11" s="252">
        <v>0</v>
      </c>
      <c r="AE11" s="252">
        <v>0</v>
      </c>
      <c r="AF11" s="252">
        <v>0</v>
      </c>
      <c r="AG11" s="252">
        <v>0</v>
      </c>
      <c r="AH11" s="252">
        <v>0</v>
      </c>
      <c r="AI11" s="252">
        <v>0</v>
      </c>
      <c r="AJ11" s="252">
        <v>0</v>
      </c>
      <c r="AK11" s="252">
        <v>0</v>
      </c>
      <c r="AL11" s="252">
        <v>0</v>
      </c>
      <c r="AM11" s="252">
        <v>0</v>
      </c>
      <c r="AN11" s="252">
        <v>0</v>
      </c>
      <c r="AO11" s="252">
        <v>0</v>
      </c>
      <c r="AP11" s="252">
        <v>0</v>
      </c>
      <c r="AQ11" s="252">
        <v>0</v>
      </c>
      <c r="AR11" s="252">
        <v>0</v>
      </c>
      <c r="AS11" s="252">
        <v>0</v>
      </c>
      <c r="AT11" s="252">
        <v>0</v>
      </c>
      <c r="AU11" s="252">
        <v>0</v>
      </c>
      <c r="AV11" s="252">
        <v>0</v>
      </c>
      <c r="AW11" s="252">
        <v>0</v>
      </c>
      <c r="AX11" s="252">
        <v>0</v>
      </c>
      <c r="AY11" s="252">
        <v>0</v>
      </c>
    </row>
    <row r="12" spans="1:51" ht="20.100000000000001" customHeight="1" x14ac:dyDescent="0.25">
      <c r="A12" s="21"/>
      <c r="B12" s="20">
        <v>11</v>
      </c>
      <c r="C12" s="251" t="str">
        <f>Teams!C12</f>
        <v>Holstein Kiel</v>
      </c>
      <c r="D12" s="255"/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v>0</v>
      </c>
      <c r="K12" s="252">
        <v>0</v>
      </c>
      <c r="L12" s="252">
        <v>0</v>
      </c>
      <c r="M12" s="252">
        <v>0</v>
      </c>
      <c r="N12" s="252">
        <v>0</v>
      </c>
      <c r="O12" s="252">
        <v>0</v>
      </c>
      <c r="P12" s="252">
        <v>0</v>
      </c>
      <c r="Q12" s="252">
        <v>0</v>
      </c>
      <c r="R12" s="252">
        <v>0</v>
      </c>
      <c r="S12" s="252">
        <v>0</v>
      </c>
      <c r="T12" s="252">
        <v>0</v>
      </c>
      <c r="U12" s="252">
        <v>0</v>
      </c>
      <c r="V12" s="252">
        <v>0</v>
      </c>
      <c r="W12" s="252">
        <v>0</v>
      </c>
      <c r="X12" s="252">
        <v>0</v>
      </c>
      <c r="Y12" s="252">
        <v>0</v>
      </c>
      <c r="Z12" s="252">
        <v>0</v>
      </c>
      <c r="AA12" s="252">
        <v>0</v>
      </c>
      <c r="AB12" s="252">
        <v>0</v>
      </c>
      <c r="AC12" s="252">
        <v>0</v>
      </c>
      <c r="AD12" s="252">
        <v>0</v>
      </c>
      <c r="AE12" s="252">
        <v>0</v>
      </c>
      <c r="AF12" s="252">
        <v>0</v>
      </c>
      <c r="AG12" s="252">
        <v>0</v>
      </c>
      <c r="AH12" s="252">
        <v>0</v>
      </c>
      <c r="AI12" s="252">
        <v>0</v>
      </c>
      <c r="AJ12" s="252">
        <v>0</v>
      </c>
      <c r="AK12" s="252">
        <v>0</v>
      </c>
      <c r="AL12" s="252">
        <v>0</v>
      </c>
      <c r="AM12" s="252">
        <v>0</v>
      </c>
      <c r="AN12" s="252">
        <v>0</v>
      </c>
      <c r="AO12" s="252">
        <v>0</v>
      </c>
      <c r="AP12" s="252">
        <v>0</v>
      </c>
      <c r="AQ12" s="252">
        <v>0</v>
      </c>
      <c r="AR12" s="252">
        <v>0</v>
      </c>
      <c r="AS12" s="252">
        <v>0</v>
      </c>
      <c r="AT12" s="252">
        <v>0</v>
      </c>
      <c r="AU12" s="252">
        <v>0</v>
      </c>
      <c r="AV12" s="252">
        <v>0</v>
      </c>
      <c r="AW12" s="252">
        <v>0</v>
      </c>
      <c r="AX12" s="252">
        <v>0</v>
      </c>
      <c r="AY12" s="252">
        <v>0</v>
      </c>
    </row>
    <row r="13" spans="1:51" ht="20.100000000000001" customHeight="1" x14ac:dyDescent="0.25">
      <c r="A13" s="21"/>
      <c r="B13" s="20">
        <v>12</v>
      </c>
      <c r="C13" s="251" t="str">
        <f>Teams!C13</f>
        <v>Nurnberg</v>
      </c>
      <c r="D13" s="255"/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</row>
    <row r="14" spans="1:51" ht="20.100000000000001" customHeight="1" x14ac:dyDescent="0.25">
      <c r="A14" s="21"/>
      <c r="B14" s="20">
        <v>13</v>
      </c>
      <c r="C14" s="251" t="str">
        <f>Teams!C14</f>
        <v>Osnabruck</v>
      </c>
      <c r="D14" s="255"/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</row>
    <row r="15" spans="1:51" ht="20.100000000000001" customHeight="1" x14ac:dyDescent="0.25">
      <c r="A15" s="21"/>
      <c r="B15" s="20">
        <v>14</v>
      </c>
      <c r="C15" s="251" t="str">
        <f>Teams!C15</f>
        <v>Paderborn 07</v>
      </c>
      <c r="D15" s="255"/>
      <c r="E15" s="252">
        <v>0</v>
      </c>
      <c r="F15" s="252">
        <v>0</v>
      </c>
      <c r="G15" s="252">
        <v>0</v>
      </c>
      <c r="H15" s="252">
        <v>0</v>
      </c>
      <c r="I15" s="252">
        <v>0</v>
      </c>
      <c r="J15" s="252">
        <v>0</v>
      </c>
      <c r="K15" s="252">
        <v>0</v>
      </c>
      <c r="L15" s="252">
        <v>0</v>
      </c>
      <c r="M15" s="252">
        <v>0</v>
      </c>
      <c r="N15" s="252">
        <v>0</v>
      </c>
      <c r="O15" s="252">
        <v>0</v>
      </c>
      <c r="P15" s="252">
        <v>0</v>
      </c>
      <c r="Q15" s="252">
        <v>0</v>
      </c>
      <c r="R15" s="252">
        <v>0</v>
      </c>
      <c r="S15" s="252">
        <v>0</v>
      </c>
      <c r="T15" s="252">
        <v>0</v>
      </c>
      <c r="U15" s="252">
        <v>0</v>
      </c>
      <c r="V15" s="252">
        <v>0</v>
      </c>
      <c r="W15" s="252">
        <v>0</v>
      </c>
      <c r="X15" s="252">
        <v>0</v>
      </c>
      <c r="Y15" s="252">
        <v>0</v>
      </c>
      <c r="Z15" s="252">
        <v>0</v>
      </c>
      <c r="AA15" s="252">
        <v>0</v>
      </c>
      <c r="AB15" s="252">
        <v>0</v>
      </c>
      <c r="AC15" s="252">
        <v>0</v>
      </c>
      <c r="AD15" s="252">
        <v>0</v>
      </c>
      <c r="AE15" s="252">
        <v>0</v>
      </c>
      <c r="AF15" s="252">
        <v>0</v>
      </c>
      <c r="AG15" s="252">
        <v>0</v>
      </c>
      <c r="AH15" s="252">
        <v>0</v>
      </c>
      <c r="AI15" s="252">
        <v>0</v>
      </c>
      <c r="AJ15" s="252">
        <v>0</v>
      </c>
      <c r="AK15" s="252">
        <v>0</v>
      </c>
      <c r="AL15" s="252">
        <v>0</v>
      </c>
      <c r="AM15" s="252">
        <v>0</v>
      </c>
      <c r="AN15" s="252">
        <v>0</v>
      </c>
      <c r="AO15" s="252">
        <v>0</v>
      </c>
      <c r="AP15" s="252">
        <v>0</v>
      </c>
      <c r="AQ15" s="252">
        <v>0</v>
      </c>
      <c r="AR15" s="252">
        <v>0</v>
      </c>
      <c r="AS15" s="252">
        <v>0</v>
      </c>
      <c r="AT15" s="252">
        <v>0</v>
      </c>
      <c r="AU15" s="252">
        <v>0</v>
      </c>
      <c r="AV15" s="252">
        <v>0</v>
      </c>
      <c r="AW15" s="252">
        <v>0</v>
      </c>
      <c r="AX15" s="252">
        <v>0</v>
      </c>
      <c r="AY15" s="252">
        <v>0</v>
      </c>
    </row>
    <row r="16" spans="1:51" ht="20.100000000000001" customHeight="1" x14ac:dyDescent="0.25">
      <c r="A16" s="21"/>
      <c r="B16" s="20">
        <v>15</v>
      </c>
      <c r="C16" s="251" t="str">
        <f>Teams!C16</f>
        <v>Jahn Regensburg</v>
      </c>
      <c r="D16" s="255"/>
      <c r="E16" s="252">
        <v>0</v>
      </c>
      <c r="F16" s="252">
        <v>0</v>
      </c>
      <c r="G16" s="252">
        <v>0</v>
      </c>
      <c r="H16" s="252">
        <v>0</v>
      </c>
      <c r="I16" s="252">
        <v>0</v>
      </c>
      <c r="J16" s="252">
        <v>0</v>
      </c>
      <c r="K16" s="252">
        <v>0</v>
      </c>
      <c r="L16" s="252">
        <v>0</v>
      </c>
      <c r="M16" s="252">
        <v>0</v>
      </c>
      <c r="N16" s="252">
        <v>0</v>
      </c>
      <c r="O16" s="252">
        <v>0</v>
      </c>
      <c r="P16" s="252">
        <v>0</v>
      </c>
      <c r="Q16" s="252">
        <v>0</v>
      </c>
      <c r="R16" s="252">
        <v>0</v>
      </c>
      <c r="S16" s="252">
        <v>0</v>
      </c>
      <c r="T16" s="252">
        <v>0</v>
      </c>
      <c r="U16" s="252">
        <v>0</v>
      </c>
      <c r="V16" s="252">
        <v>0</v>
      </c>
      <c r="W16" s="252">
        <v>0</v>
      </c>
      <c r="X16" s="252">
        <v>0</v>
      </c>
      <c r="Y16" s="252">
        <v>0</v>
      </c>
      <c r="Z16" s="252">
        <v>0</v>
      </c>
      <c r="AA16" s="252">
        <v>0</v>
      </c>
      <c r="AB16" s="252">
        <v>0</v>
      </c>
      <c r="AC16" s="252">
        <v>0</v>
      </c>
      <c r="AD16" s="252">
        <v>0</v>
      </c>
      <c r="AE16" s="252">
        <v>0</v>
      </c>
      <c r="AF16" s="252">
        <v>0</v>
      </c>
      <c r="AG16" s="252">
        <v>0</v>
      </c>
      <c r="AH16" s="252">
        <v>0</v>
      </c>
      <c r="AI16" s="252">
        <v>0</v>
      </c>
      <c r="AJ16" s="252">
        <v>0</v>
      </c>
      <c r="AK16" s="252">
        <v>0</v>
      </c>
      <c r="AL16" s="252">
        <v>0</v>
      </c>
      <c r="AM16" s="252">
        <v>0</v>
      </c>
      <c r="AN16" s="252">
        <v>0</v>
      </c>
      <c r="AO16" s="252">
        <v>0</v>
      </c>
      <c r="AP16" s="252">
        <v>0</v>
      </c>
      <c r="AQ16" s="252">
        <v>0</v>
      </c>
      <c r="AR16" s="252">
        <v>0</v>
      </c>
      <c r="AS16" s="252">
        <v>0</v>
      </c>
      <c r="AT16" s="252">
        <v>0</v>
      </c>
      <c r="AU16" s="252">
        <v>0</v>
      </c>
      <c r="AV16" s="252">
        <v>0</v>
      </c>
      <c r="AW16" s="252">
        <v>0</v>
      </c>
      <c r="AX16" s="252">
        <v>0</v>
      </c>
      <c r="AY16" s="252">
        <v>0</v>
      </c>
    </row>
    <row r="17" spans="1:51" ht="20.100000000000001" customHeight="1" x14ac:dyDescent="0.25">
      <c r="A17" s="21"/>
      <c r="B17" s="20">
        <v>16</v>
      </c>
      <c r="C17" s="251" t="str">
        <f>Teams!C17</f>
        <v>Sandhausen</v>
      </c>
      <c r="D17" s="255"/>
      <c r="E17" s="252">
        <v>0</v>
      </c>
      <c r="F17" s="252">
        <v>0</v>
      </c>
      <c r="G17" s="252">
        <v>0</v>
      </c>
      <c r="H17" s="252">
        <v>0</v>
      </c>
      <c r="I17" s="252">
        <v>0</v>
      </c>
      <c r="J17" s="252">
        <v>0</v>
      </c>
      <c r="K17" s="252">
        <v>0</v>
      </c>
      <c r="L17" s="252">
        <v>0</v>
      </c>
      <c r="M17" s="252">
        <v>0</v>
      </c>
      <c r="N17" s="252">
        <v>0</v>
      </c>
      <c r="O17" s="252">
        <v>0</v>
      </c>
      <c r="P17" s="252">
        <v>0</v>
      </c>
      <c r="Q17" s="252">
        <v>0</v>
      </c>
      <c r="R17" s="252">
        <v>0</v>
      </c>
      <c r="S17" s="252">
        <v>0</v>
      </c>
      <c r="T17" s="252">
        <v>0</v>
      </c>
      <c r="U17" s="252">
        <v>0</v>
      </c>
      <c r="V17" s="252">
        <v>0</v>
      </c>
      <c r="W17" s="252">
        <v>0</v>
      </c>
      <c r="X17" s="252">
        <v>0</v>
      </c>
      <c r="Y17" s="252">
        <v>0</v>
      </c>
      <c r="Z17" s="252">
        <v>0</v>
      </c>
      <c r="AA17" s="252">
        <v>0</v>
      </c>
      <c r="AB17" s="252">
        <v>0</v>
      </c>
      <c r="AC17" s="252">
        <v>0</v>
      </c>
      <c r="AD17" s="252">
        <v>0</v>
      </c>
      <c r="AE17" s="252">
        <v>0</v>
      </c>
      <c r="AF17" s="252">
        <v>0</v>
      </c>
      <c r="AG17" s="252">
        <v>0</v>
      </c>
      <c r="AH17" s="252">
        <v>0</v>
      </c>
      <c r="AI17" s="252">
        <v>0</v>
      </c>
      <c r="AJ17" s="252">
        <v>0</v>
      </c>
      <c r="AK17" s="252">
        <v>0</v>
      </c>
      <c r="AL17" s="252">
        <v>0</v>
      </c>
      <c r="AM17" s="252">
        <v>0</v>
      </c>
      <c r="AN17" s="252">
        <v>0</v>
      </c>
      <c r="AO17" s="252">
        <v>0</v>
      </c>
      <c r="AP17" s="252">
        <v>0</v>
      </c>
      <c r="AQ17" s="252">
        <v>0</v>
      </c>
      <c r="AR17" s="252">
        <v>0</v>
      </c>
      <c r="AS17" s="252">
        <v>0</v>
      </c>
      <c r="AT17" s="252">
        <v>0</v>
      </c>
      <c r="AU17" s="252">
        <v>0</v>
      </c>
      <c r="AV17" s="252">
        <v>0</v>
      </c>
      <c r="AW17" s="252">
        <v>0</v>
      </c>
      <c r="AX17" s="252">
        <v>0</v>
      </c>
      <c r="AY17" s="252">
        <v>0</v>
      </c>
    </row>
    <row r="18" spans="1:51" ht="20.100000000000001" customHeight="1" x14ac:dyDescent="0.25">
      <c r="A18" s="21"/>
      <c r="B18" s="20">
        <v>17</v>
      </c>
      <c r="C18" s="251" t="str">
        <f>Teams!C18</f>
        <v>St Pauli</v>
      </c>
      <c r="D18" s="255"/>
      <c r="E18" s="252">
        <v>0</v>
      </c>
      <c r="F18" s="252">
        <v>0</v>
      </c>
      <c r="G18" s="252">
        <v>0</v>
      </c>
      <c r="H18" s="252">
        <v>0</v>
      </c>
      <c r="I18" s="252">
        <v>0</v>
      </c>
      <c r="J18" s="252">
        <v>0</v>
      </c>
      <c r="K18" s="252">
        <v>0</v>
      </c>
      <c r="L18" s="252">
        <v>0</v>
      </c>
      <c r="M18" s="252">
        <v>0</v>
      </c>
      <c r="N18" s="252">
        <v>0</v>
      </c>
      <c r="O18" s="252">
        <v>0</v>
      </c>
      <c r="P18" s="252">
        <v>0</v>
      </c>
      <c r="Q18" s="252">
        <v>0</v>
      </c>
      <c r="R18" s="252">
        <v>0</v>
      </c>
      <c r="S18" s="252">
        <v>0</v>
      </c>
      <c r="T18" s="252">
        <v>0</v>
      </c>
      <c r="U18" s="252">
        <v>0</v>
      </c>
      <c r="V18" s="252">
        <v>0</v>
      </c>
      <c r="W18" s="252">
        <v>0</v>
      </c>
      <c r="X18" s="252">
        <v>0</v>
      </c>
      <c r="Y18" s="252">
        <v>0</v>
      </c>
      <c r="Z18" s="252">
        <v>0</v>
      </c>
      <c r="AA18" s="252">
        <v>0</v>
      </c>
      <c r="AB18" s="252">
        <v>0</v>
      </c>
      <c r="AC18" s="252">
        <v>0</v>
      </c>
      <c r="AD18" s="252">
        <v>0</v>
      </c>
      <c r="AE18" s="252">
        <v>0</v>
      </c>
      <c r="AF18" s="252">
        <v>0</v>
      </c>
      <c r="AG18" s="252">
        <v>0</v>
      </c>
      <c r="AH18" s="252">
        <v>0</v>
      </c>
      <c r="AI18" s="252">
        <v>0</v>
      </c>
      <c r="AJ18" s="252">
        <v>0</v>
      </c>
      <c r="AK18" s="252">
        <v>0</v>
      </c>
      <c r="AL18" s="252">
        <v>0</v>
      </c>
      <c r="AM18" s="252">
        <v>0</v>
      </c>
      <c r="AN18" s="252">
        <v>0</v>
      </c>
      <c r="AO18" s="252">
        <v>0</v>
      </c>
      <c r="AP18" s="252">
        <v>0</v>
      </c>
      <c r="AQ18" s="252">
        <v>0</v>
      </c>
      <c r="AR18" s="252">
        <v>0</v>
      </c>
      <c r="AS18" s="252">
        <v>0</v>
      </c>
      <c r="AT18" s="252">
        <v>0</v>
      </c>
      <c r="AU18" s="252">
        <v>0</v>
      </c>
      <c r="AV18" s="252">
        <v>0</v>
      </c>
      <c r="AW18" s="252">
        <v>0</v>
      </c>
      <c r="AX18" s="252">
        <v>0</v>
      </c>
      <c r="AY18" s="252">
        <v>0</v>
      </c>
    </row>
    <row r="19" spans="1:51" ht="20.100000000000001" customHeight="1" x14ac:dyDescent="0.25">
      <c r="A19" s="21"/>
      <c r="B19" s="20">
        <v>18</v>
      </c>
      <c r="C19" s="251" t="str">
        <f>Teams!C19</f>
        <v>Wurzburger Kickers</v>
      </c>
      <c r="D19" s="255"/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252">
        <v>0</v>
      </c>
      <c r="P19" s="252">
        <v>0</v>
      </c>
      <c r="Q19" s="252">
        <v>0</v>
      </c>
      <c r="R19" s="252">
        <v>0</v>
      </c>
      <c r="S19" s="252">
        <v>0</v>
      </c>
      <c r="T19" s="252">
        <v>0</v>
      </c>
      <c r="U19" s="252">
        <v>0</v>
      </c>
      <c r="V19" s="252">
        <v>0</v>
      </c>
      <c r="W19" s="252">
        <v>0</v>
      </c>
      <c r="X19" s="252">
        <v>0</v>
      </c>
      <c r="Y19" s="252">
        <v>0</v>
      </c>
      <c r="Z19" s="252">
        <v>0</v>
      </c>
      <c r="AA19" s="252">
        <v>0</v>
      </c>
      <c r="AB19" s="252">
        <v>0</v>
      </c>
      <c r="AC19" s="252">
        <v>0</v>
      </c>
      <c r="AD19" s="252">
        <v>0</v>
      </c>
      <c r="AE19" s="252">
        <v>0</v>
      </c>
      <c r="AF19" s="252">
        <v>0</v>
      </c>
      <c r="AG19" s="252">
        <v>0</v>
      </c>
      <c r="AH19" s="252">
        <v>0</v>
      </c>
      <c r="AI19" s="252">
        <v>0</v>
      </c>
      <c r="AJ19" s="252">
        <v>0</v>
      </c>
      <c r="AK19" s="252">
        <v>0</v>
      </c>
      <c r="AL19" s="252">
        <v>0</v>
      </c>
      <c r="AM19" s="252">
        <v>0</v>
      </c>
      <c r="AN19" s="252">
        <v>0</v>
      </c>
      <c r="AO19" s="252">
        <v>0</v>
      </c>
      <c r="AP19" s="252">
        <v>0</v>
      </c>
      <c r="AQ19" s="252">
        <v>0</v>
      </c>
      <c r="AR19" s="252">
        <v>0</v>
      </c>
      <c r="AS19" s="252">
        <v>0</v>
      </c>
      <c r="AT19" s="252">
        <v>0</v>
      </c>
      <c r="AU19" s="252">
        <v>0</v>
      </c>
      <c r="AV19" s="252">
        <v>0</v>
      </c>
      <c r="AW19" s="252">
        <v>0</v>
      </c>
      <c r="AX19" s="252">
        <v>0</v>
      </c>
      <c r="AY19" s="252">
        <v>0</v>
      </c>
    </row>
    <row r="20" spans="1:51" ht="20.100000000000001" hidden="1" customHeight="1" x14ac:dyDescent="0.25">
      <c r="A20" s="21"/>
      <c r="B20" s="20">
        <v>19</v>
      </c>
      <c r="C20" s="251" t="str">
        <f>Teams!C20</f>
        <v/>
      </c>
      <c r="D20" s="255"/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</row>
    <row r="21" spans="1:51" ht="20.100000000000001" hidden="1" customHeight="1" x14ac:dyDescent="0.25">
      <c r="A21" s="21"/>
      <c r="B21" s="20">
        <v>20</v>
      </c>
      <c r="C21" s="251" t="str">
        <f>Teams!C21</f>
        <v/>
      </c>
      <c r="D21" s="255"/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</row>
    <row r="22" spans="1:51" ht="20.100000000000001" hidden="1" customHeight="1" x14ac:dyDescent="0.25">
      <c r="A22" s="21"/>
      <c r="B22" s="20">
        <v>21</v>
      </c>
      <c r="C22" s="251" t="str">
        <f>Teams!C22</f>
        <v/>
      </c>
      <c r="D22" s="255"/>
      <c r="E22" s="252">
        <v>0</v>
      </c>
      <c r="F22" s="252">
        <v>0</v>
      </c>
      <c r="G22" s="252">
        <v>0</v>
      </c>
      <c r="H22" s="252">
        <v>0</v>
      </c>
      <c r="I22" s="252">
        <v>0</v>
      </c>
      <c r="J22" s="252">
        <v>0</v>
      </c>
      <c r="K22" s="252">
        <v>0</v>
      </c>
      <c r="L22" s="252">
        <v>0</v>
      </c>
      <c r="M22" s="252">
        <v>0</v>
      </c>
      <c r="N22" s="252">
        <v>0</v>
      </c>
      <c r="O22" s="252">
        <v>0</v>
      </c>
      <c r="P22" s="252">
        <v>0</v>
      </c>
      <c r="Q22" s="252">
        <v>0</v>
      </c>
      <c r="R22" s="252">
        <v>0</v>
      </c>
      <c r="S22" s="252">
        <v>0</v>
      </c>
      <c r="T22" s="252">
        <v>0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2">
        <v>0</v>
      </c>
      <c r="AA22" s="252">
        <v>0</v>
      </c>
      <c r="AB22" s="252">
        <v>0</v>
      </c>
      <c r="AC22" s="252">
        <v>0</v>
      </c>
      <c r="AD22" s="252">
        <v>0</v>
      </c>
      <c r="AE22" s="252">
        <v>0</v>
      </c>
      <c r="AF22" s="252">
        <v>0</v>
      </c>
      <c r="AG22" s="252">
        <v>0</v>
      </c>
      <c r="AH22" s="252">
        <v>0</v>
      </c>
      <c r="AI22" s="252">
        <v>0</v>
      </c>
      <c r="AJ22" s="252">
        <v>0</v>
      </c>
      <c r="AK22" s="252">
        <v>0</v>
      </c>
      <c r="AL22" s="252">
        <v>0</v>
      </c>
      <c r="AM22" s="252">
        <v>0</v>
      </c>
      <c r="AN22" s="252">
        <v>0</v>
      </c>
      <c r="AO22" s="252">
        <v>0</v>
      </c>
      <c r="AP22" s="252">
        <v>0</v>
      </c>
      <c r="AQ22" s="252">
        <v>0</v>
      </c>
      <c r="AR22" s="252">
        <v>0</v>
      </c>
      <c r="AS22" s="252">
        <v>0</v>
      </c>
      <c r="AT22" s="252">
        <v>0</v>
      </c>
      <c r="AU22" s="252">
        <v>0</v>
      </c>
      <c r="AV22" s="252">
        <v>0</v>
      </c>
      <c r="AW22" s="252">
        <v>0</v>
      </c>
      <c r="AX22" s="252">
        <v>0</v>
      </c>
      <c r="AY22" s="252">
        <v>0</v>
      </c>
    </row>
    <row r="23" spans="1:51" ht="20.100000000000001" hidden="1" customHeight="1" x14ac:dyDescent="0.25">
      <c r="A23" s="21"/>
      <c r="B23" s="20">
        <v>22</v>
      </c>
      <c r="C23" s="251" t="str">
        <f>Teams!C23</f>
        <v/>
      </c>
      <c r="D23" s="255"/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0</v>
      </c>
      <c r="AN23" s="252">
        <v>0</v>
      </c>
      <c r="AO23" s="252">
        <v>0</v>
      </c>
      <c r="AP23" s="252">
        <v>0</v>
      </c>
      <c r="AQ23" s="252">
        <v>0</v>
      </c>
      <c r="AR23" s="252">
        <v>0</v>
      </c>
      <c r="AS23" s="252">
        <v>0</v>
      </c>
      <c r="AT23" s="252">
        <v>0</v>
      </c>
      <c r="AU23" s="252">
        <v>0</v>
      </c>
      <c r="AV23" s="252">
        <v>0</v>
      </c>
      <c r="AW23" s="252">
        <v>0</v>
      </c>
      <c r="AX23" s="252">
        <v>0</v>
      </c>
      <c r="AY23" s="252">
        <v>0</v>
      </c>
    </row>
    <row r="24" spans="1:51" ht="20.100000000000001" hidden="1" customHeight="1" x14ac:dyDescent="0.25">
      <c r="A24" s="21"/>
      <c r="B24" s="20">
        <v>23</v>
      </c>
      <c r="C24" s="251" t="str">
        <f>Teams!C24</f>
        <v/>
      </c>
      <c r="D24" s="255"/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</row>
    <row r="25" spans="1:51" ht="20.100000000000001" hidden="1" customHeight="1" x14ac:dyDescent="0.25">
      <c r="A25" s="21"/>
      <c r="B25" s="20">
        <v>24</v>
      </c>
      <c r="C25" s="251" t="str">
        <f>Teams!C25</f>
        <v/>
      </c>
      <c r="D25" s="255"/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</row>
  </sheetData>
  <sheetProtection sheet="1" objects="1" scenarios="1" selectLockedCells="1"/>
  <conditionalFormatting sqref="E2:AY25">
    <cfRule type="expression" dxfId="27" priority="1" stopIfTrue="1">
      <formula>Reset=E$1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paperSize="9" fitToWidth="0" orientation="landscape" r:id="rId1"/>
  <headerFooter>
    <oddHeader>&amp;C&amp;"-,Bold"&amp;16Rating Adjustments by Team</oddHeader>
    <oddFooter>&amp;L&amp;8Printed &amp;D &amp;T&amp;C&amp;8OddsPredictor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Y27"/>
  <sheetViews>
    <sheetView showGridLines="0" showRowColHeaders="0"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E4" sqref="E4"/>
    </sheetView>
  </sheetViews>
  <sheetFormatPr defaultColWidth="9.140625" defaultRowHeight="20.100000000000001" customHeight="1" x14ac:dyDescent="0.25"/>
  <cols>
    <col min="1" max="1" width="10.7109375" style="15" customWidth="1"/>
    <col min="2" max="2" width="5.7109375" style="19" customWidth="1"/>
    <col min="3" max="3" width="30.7109375" style="15" customWidth="1"/>
    <col min="4" max="4" width="10.7109375" style="15" customWidth="1"/>
    <col min="5" max="51" width="10.7109375" style="25" customWidth="1"/>
    <col min="52" max="16384" width="9.140625" style="15"/>
  </cols>
  <sheetData>
    <row r="1" spans="1:51" s="19" customFormat="1" ht="20.100000000000001" customHeight="1" x14ac:dyDescent="0.25">
      <c r="A1" s="237" t="s">
        <v>537</v>
      </c>
      <c r="B1" s="237" t="s">
        <v>6</v>
      </c>
      <c r="C1" s="17" t="str">
        <f>League</f>
        <v>2. Bundesliga 2020-21</v>
      </c>
      <c r="D1" s="237" t="s">
        <v>535</v>
      </c>
      <c r="E1" s="237" t="s">
        <v>536</v>
      </c>
      <c r="F1" s="233">
        <v>1</v>
      </c>
      <c r="G1" s="233">
        <v>2</v>
      </c>
      <c r="H1" s="233">
        <v>3</v>
      </c>
      <c r="I1" s="233">
        <v>4</v>
      </c>
      <c r="J1" s="233">
        <v>5</v>
      </c>
      <c r="K1" s="233">
        <v>6</v>
      </c>
      <c r="L1" s="233">
        <v>7</v>
      </c>
      <c r="M1" s="233">
        <v>8</v>
      </c>
      <c r="N1" s="233">
        <v>9</v>
      </c>
      <c r="O1" s="233">
        <v>10</v>
      </c>
      <c r="P1" s="233">
        <v>11</v>
      </c>
      <c r="Q1" s="233">
        <v>12</v>
      </c>
      <c r="R1" s="233">
        <v>13</v>
      </c>
      <c r="S1" s="233">
        <v>14</v>
      </c>
      <c r="T1" s="233">
        <v>15</v>
      </c>
      <c r="U1" s="233">
        <v>16</v>
      </c>
      <c r="V1" s="233">
        <v>17</v>
      </c>
      <c r="W1" s="233">
        <v>18</v>
      </c>
      <c r="X1" s="233">
        <v>19</v>
      </c>
      <c r="Y1" s="233">
        <v>20</v>
      </c>
      <c r="Z1" s="233">
        <v>21</v>
      </c>
      <c r="AA1" s="233">
        <v>22</v>
      </c>
      <c r="AB1" s="233">
        <v>23</v>
      </c>
      <c r="AC1" s="233">
        <v>24</v>
      </c>
      <c r="AD1" s="233">
        <v>25</v>
      </c>
      <c r="AE1" s="233">
        <v>26</v>
      </c>
      <c r="AF1" s="233">
        <v>27</v>
      </c>
      <c r="AG1" s="233">
        <v>28</v>
      </c>
      <c r="AH1" s="233">
        <v>29</v>
      </c>
      <c r="AI1" s="233">
        <v>30</v>
      </c>
      <c r="AJ1" s="233">
        <v>31</v>
      </c>
      <c r="AK1" s="233">
        <v>32</v>
      </c>
      <c r="AL1" s="233">
        <v>33</v>
      </c>
      <c r="AM1" s="233">
        <v>34</v>
      </c>
      <c r="AN1" s="233">
        <v>35</v>
      </c>
      <c r="AO1" s="233">
        <v>36</v>
      </c>
      <c r="AP1" s="233">
        <v>37</v>
      </c>
      <c r="AQ1" s="233">
        <v>38</v>
      </c>
      <c r="AR1" s="233">
        <v>39</v>
      </c>
      <c r="AS1" s="233">
        <v>40</v>
      </c>
      <c r="AT1" s="233">
        <v>41</v>
      </c>
      <c r="AU1" s="233">
        <v>42</v>
      </c>
      <c r="AV1" s="233">
        <v>43</v>
      </c>
      <c r="AW1" s="233">
        <v>44</v>
      </c>
      <c r="AX1" s="233">
        <v>45</v>
      </c>
      <c r="AY1" s="233">
        <v>46</v>
      </c>
    </row>
    <row r="2" spans="1:51" ht="20.100000000000001" customHeight="1" x14ac:dyDescent="0.25">
      <c r="A2" s="254">
        <v>34</v>
      </c>
      <c r="B2" s="20">
        <v>1</v>
      </c>
      <c r="C2" s="251" t="str">
        <f>Teams!C2</f>
        <v>Erzgebirge Aue</v>
      </c>
      <c r="D2" s="257">
        <v>8</v>
      </c>
      <c r="E2" s="258">
        <f t="shared" ref="E2:E25" si="0">IFERROR(D2*Rounds/A2,"")</f>
        <v>8</v>
      </c>
      <c r="F2" s="259">
        <f t="shared" ref="F2:AY2" si="1">IFERROR(IFERROR(E2+VLOOKUP(CONCATENATE("T",$B2,"G",F$1),Lookup1,60,FALSE),E2+VLOOKUP(CONCATENATE("T",$B2,"G",F$1),Lookup2,58,FALSE)),"")</f>
        <v>8</v>
      </c>
      <c r="G2" s="259">
        <f t="shared" si="1"/>
        <v>9</v>
      </c>
      <c r="H2" s="259">
        <f t="shared" si="1"/>
        <v>9</v>
      </c>
      <c r="I2" s="259">
        <f t="shared" si="1"/>
        <v>9</v>
      </c>
      <c r="J2" s="259">
        <f t="shared" si="1"/>
        <v>9</v>
      </c>
      <c r="K2" s="259">
        <f t="shared" si="1"/>
        <v>10</v>
      </c>
      <c r="L2" s="259">
        <f t="shared" si="1"/>
        <v>11</v>
      </c>
      <c r="M2" s="259">
        <f t="shared" si="1"/>
        <v>11</v>
      </c>
      <c r="N2" s="259">
        <f t="shared" si="1"/>
        <v>11</v>
      </c>
      <c r="O2" s="259">
        <f t="shared" si="1"/>
        <v>11</v>
      </c>
      <c r="P2" s="259">
        <f t="shared" si="1"/>
        <v>12</v>
      </c>
      <c r="Q2" s="259">
        <f t="shared" si="1"/>
        <v>12</v>
      </c>
      <c r="R2" s="259">
        <f t="shared" si="1"/>
        <v>12</v>
      </c>
      <c r="S2" s="259">
        <f t="shared" si="1"/>
        <v>12</v>
      </c>
      <c r="T2" s="259">
        <f t="shared" si="1"/>
        <v>12</v>
      </c>
      <c r="U2" s="259">
        <f t="shared" si="1"/>
        <v>12</v>
      </c>
      <c r="V2" s="259">
        <f t="shared" si="1"/>
        <v>12</v>
      </c>
      <c r="W2" s="259">
        <f t="shared" si="1"/>
        <v>12</v>
      </c>
      <c r="X2" s="259">
        <f t="shared" si="1"/>
        <v>12</v>
      </c>
      <c r="Y2" s="259">
        <f t="shared" si="1"/>
        <v>13</v>
      </c>
      <c r="Z2" s="259">
        <f t="shared" si="1"/>
        <v>13</v>
      </c>
      <c r="AA2" s="259">
        <f t="shared" si="1"/>
        <v>13</v>
      </c>
      <c r="AB2" s="259">
        <f t="shared" si="1"/>
        <v>13</v>
      </c>
      <c r="AC2" s="259">
        <f t="shared" si="1"/>
        <v>14</v>
      </c>
      <c r="AD2" s="259">
        <f t="shared" si="1"/>
        <v>14</v>
      </c>
      <c r="AE2" s="259">
        <f t="shared" si="1"/>
        <v>14</v>
      </c>
      <c r="AF2" s="259">
        <f t="shared" si="1"/>
        <v>15</v>
      </c>
      <c r="AG2" s="259">
        <f t="shared" si="1"/>
        <v>15</v>
      </c>
      <c r="AH2" s="259">
        <f t="shared" si="1"/>
        <v>15</v>
      </c>
      <c r="AI2" s="259">
        <f t="shared" si="1"/>
        <v>15</v>
      </c>
      <c r="AJ2" s="259">
        <f t="shared" si="1"/>
        <v>16</v>
      </c>
      <c r="AK2" s="259">
        <f t="shared" si="1"/>
        <v>16</v>
      </c>
      <c r="AL2" s="259">
        <f t="shared" si="1"/>
        <v>16</v>
      </c>
      <c r="AM2" s="259">
        <f t="shared" si="1"/>
        <v>16</v>
      </c>
      <c r="AN2" s="259" t="str">
        <f t="shared" si="1"/>
        <v/>
      </c>
      <c r="AO2" s="259" t="str">
        <f t="shared" si="1"/>
        <v/>
      </c>
      <c r="AP2" s="259" t="str">
        <f t="shared" si="1"/>
        <v/>
      </c>
      <c r="AQ2" s="259" t="str">
        <f t="shared" si="1"/>
        <v/>
      </c>
      <c r="AR2" s="259" t="str">
        <f t="shared" si="1"/>
        <v/>
      </c>
      <c r="AS2" s="259" t="str">
        <f t="shared" si="1"/>
        <v/>
      </c>
      <c r="AT2" s="259" t="str">
        <f t="shared" si="1"/>
        <v/>
      </c>
      <c r="AU2" s="259" t="str">
        <f t="shared" si="1"/>
        <v/>
      </c>
      <c r="AV2" s="259" t="str">
        <f t="shared" si="1"/>
        <v/>
      </c>
      <c r="AW2" s="259" t="str">
        <f t="shared" si="1"/>
        <v/>
      </c>
      <c r="AX2" s="259" t="str">
        <f t="shared" si="1"/>
        <v/>
      </c>
      <c r="AY2" s="259" t="str">
        <f t="shared" si="1"/>
        <v/>
      </c>
    </row>
    <row r="3" spans="1:51" ht="20.100000000000001" customHeight="1" x14ac:dyDescent="0.25">
      <c r="A3" s="243">
        <v>34</v>
      </c>
      <c r="B3" s="20">
        <v>2</v>
      </c>
      <c r="C3" s="251" t="str">
        <f>Teams!C3</f>
        <v>Bochum</v>
      </c>
      <c r="D3" s="257">
        <v>13</v>
      </c>
      <c r="E3" s="258">
        <f t="shared" si="0"/>
        <v>13</v>
      </c>
      <c r="F3" s="259">
        <f t="shared" ref="F3:AY3" si="2">IFERROR(IFERROR(E3+VLOOKUP(CONCATENATE("T",$B3,"G",F$1),Lookup1,60,FALSE),E3+VLOOKUP(CONCATENATE("T",$B3,"G",F$1),Lookup2,58,FALSE)),"")</f>
        <v>14</v>
      </c>
      <c r="G3" s="259">
        <f t="shared" si="2"/>
        <v>14</v>
      </c>
      <c r="H3" s="259">
        <f t="shared" si="2"/>
        <v>15</v>
      </c>
      <c r="I3" s="259">
        <f t="shared" si="2"/>
        <v>15</v>
      </c>
      <c r="J3" s="259">
        <f t="shared" si="2"/>
        <v>15</v>
      </c>
      <c r="K3" s="259">
        <f t="shared" si="2"/>
        <v>15</v>
      </c>
      <c r="L3" s="259">
        <f t="shared" si="2"/>
        <v>15</v>
      </c>
      <c r="M3" s="259">
        <f t="shared" si="2"/>
        <v>15</v>
      </c>
      <c r="N3" s="259">
        <f t="shared" si="2"/>
        <v>15</v>
      </c>
      <c r="O3" s="259">
        <f t="shared" si="2"/>
        <v>15</v>
      </c>
      <c r="P3" s="259">
        <f t="shared" si="2"/>
        <v>15</v>
      </c>
      <c r="Q3" s="259">
        <f t="shared" si="2"/>
        <v>15</v>
      </c>
      <c r="R3" s="259">
        <f t="shared" si="2"/>
        <v>15</v>
      </c>
      <c r="S3" s="259">
        <f t="shared" si="2"/>
        <v>15</v>
      </c>
      <c r="T3" s="259">
        <f t="shared" si="2"/>
        <v>15</v>
      </c>
      <c r="U3" s="259">
        <f t="shared" si="2"/>
        <v>15</v>
      </c>
      <c r="V3" s="259">
        <f t="shared" si="2"/>
        <v>16</v>
      </c>
      <c r="W3" s="259">
        <f t="shared" si="2"/>
        <v>16</v>
      </c>
      <c r="X3" s="259">
        <f t="shared" si="2"/>
        <v>16</v>
      </c>
      <c r="Y3" s="259">
        <f t="shared" si="2"/>
        <v>16</v>
      </c>
      <c r="Z3" s="259">
        <f t="shared" si="2"/>
        <v>16</v>
      </c>
      <c r="AA3" s="259">
        <f t="shared" si="2"/>
        <v>16</v>
      </c>
      <c r="AB3" s="259">
        <f t="shared" si="2"/>
        <v>16</v>
      </c>
      <c r="AC3" s="259">
        <f t="shared" si="2"/>
        <v>16</v>
      </c>
      <c r="AD3" s="259">
        <f t="shared" si="2"/>
        <v>16</v>
      </c>
      <c r="AE3" s="259">
        <f t="shared" si="2"/>
        <v>16</v>
      </c>
      <c r="AF3" s="259">
        <f t="shared" si="2"/>
        <v>16</v>
      </c>
      <c r="AG3" s="259">
        <f t="shared" si="2"/>
        <v>16</v>
      </c>
      <c r="AH3" s="259">
        <f t="shared" si="2"/>
        <v>16</v>
      </c>
      <c r="AI3" s="259">
        <f t="shared" si="2"/>
        <v>16</v>
      </c>
      <c r="AJ3" s="259">
        <f t="shared" si="2"/>
        <v>16</v>
      </c>
      <c r="AK3" s="259">
        <f t="shared" si="2"/>
        <v>16</v>
      </c>
      <c r="AL3" s="259">
        <f t="shared" si="2"/>
        <v>17</v>
      </c>
      <c r="AM3" s="259">
        <f t="shared" si="2"/>
        <v>17</v>
      </c>
      <c r="AN3" s="259" t="str">
        <f t="shared" si="2"/>
        <v/>
      </c>
      <c r="AO3" s="259" t="str">
        <f t="shared" si="2"/>
        <v/>
      </c>
      <c r="AP3" s="259" t="str">
        <f t="shared" si="2"/>
        <v/>
      </c>
      <c r="AQ3" s="259" t="str">
        <f t="shared" si="2"/>
        <v/>
      </c>
      <c r="AR3" s="259" t="str">
        <f t="shared" si="2"/>
        <v/>
      </c>
      <c r="AS3" s="259" t="str">
        <f t="shared" si="2"/>
        <v/>
      </c>
      <c r="AT3" s="259" t="str">
        <f t="shared" si="2"/>
        <v/>
      </c>
      <c r="AU3" s="259" t="str">
        <f t="shared" si="2"/>
        <v/>
      </c>
      <c r="AV3" s="259" t="str">
        <f t="shared" si="2"/>
        <v/>
      </c>
      <c r="AW3" s="259" t="str">
        <f t="shared" si="2"/>
        <v/>
      </c>
      <c r="AX3" s="259" t="str">
        <f t="shared" si="2"/>
        <v/>
      </c>
      <c r="AY3" s="259" t="str">
        <f t="shared" si="2"/>
        <v/>
      </c>
    </row>
    <row r="4" spans="1:51" ht="20.100000000000001" customHeight="1" x14ac:dyDescent="0.25">
      <c r="A4" s="243">
        <v>38</v>
      </c>
      <c r="B4" s="20">
        <v>3</v>
      </c>
      <c r="C4" s="251" t="str">
        <f>Teams!C4</f>
        <v>Eintracht Braunschweig</v>
      </c>
      <c r="D4" s="257">
        <v>10</v>
      </c>
      <c r="E4" s="258">
        <f t="shared" si="0"/>
        <v>8.9473684210526319</v>
      </c>
      <c r="F4" s="259">
        <f t="shared" ref="F4:AY4" si="3">IFERROR(IFERROR(E4+VLOOKUP(CONCATENATE("T",$B4,"G",F$1),Lookup1,60,FALSE),E4+VLOOKUP(CONCATENATE("T",$B4,"G",F$1),Lookup2,58,FALSE)),"")</f>
        <v>8.9473684210526319</v>
      </c>
      <c r="G4" s="259">
        <f t="shared" si="3"/>
        <v>9.9473684210526319</v>
      </c>
      <c r="H4" s="259">
        <f t="shared" si="3"/>
        <v>9.9473684210526319</v>
      </c>
      <c r="I4" s="259">
        <f t="shared" si="3"/>
        <v>9.9473684210526319</v>
      </c>
      <c r="J4" s="259">
        <f t="shared" si="3"/>
        <v>9.9473684210526319</v>
      </c>
      <c r="K4" s="259">
        <f t="shared" si="3"/>
        <v>9.9473684210526319</v>
      </c>
      <c r="L4" s="259">
        <f t="shared" si="3"/>
        <v>10.947368421052632</v>
      </c>
      <c r="M4" s="259">
        <f t="shared" si="3"/>
        <v>10.947368421052632</v>
      </c>
      <c r="N4" s="259">
        <f t="shared" si="3"/>
        <v>10.947368421052632</v>
      </c>
      <c r="O4" s="259">
        <f t="shared" si="3"/>
        <v>10.947368421052632</v>
      </c>
      <c r="P4" s="259">
        <f t="shared" si="3"/>
        <v>10.947368421052632</v>
      </c>
      <c r="Q4" s="259">
        <f t="shared" si="3"/>
        <v>11.947368421052632</v>
      </c>
      <c r="R4" s="259">
        <f t="shared" si="3"/>
        <v>11.947368421052632</v>
      </c>
      <c r="S4" s="259">
        <f t="shared" si="3"/>
        <v>11.947368421052632</v>
      </c>
      <c r="T4" s="259">
        <f t="shared" si="3"/>
        <v>12.947368421052632</v>
      </c>
      <c r="U4" s="259">
        <f t="shared" si="3"/>
        <v>13.947368421052632</v>
      </c>
      <c r="V4" s="259">
        <f t="shared" si="3"/>
        <v>13.947368421052632</v>
      </c>
      <c r="W4" s="259">
        <f t="shared" si="3"/>
        <v>13.947368421052632</v>
      </c>
      <c r="X4" s="259">
        <f t="shared" si="3"/>
        <v>13.947368421052632</v>
      </c>
      <c r="Y4" s="259">
        <f t="shared" si="3"/>
        <v>13.947368421052632</v>
      </c>
      <c r="Z4" s="259">
        <f t="shared" si="3"/>
        <v>13.947368421052632</v>
      </c>
      <c r="AA4" s="259">
        <f t="shared" si="3"/>
        <v>13.947368421052632</v>
      </c>
      <c r="AB4" s="259">
        <f t="shared" si="3"/>
        <v>14.947368421052632</v>
      </c>
      <c r="AC4" s="259">
        <f t="shared" si="3"/>
        <v>14.947368421052632</v>
      </c>
      <c r="AD4" s="259">
        <f t="shared" si="3"/>
        <v>15.947368421052632</v>
      </c>
      <c r="AE4" s="259">
        <f t="shared" si="3"/>
        <v>16.94736842105263</v>
      </c>
      <c r="AF4" s="259">
        <f t="shared" si="3"/>
        <v>16.94736842105263</v>
      </c>
      <c r="AG4" s="259">
        <f t="shared" si="3"/>
        <v>16.94736842105263</v>
      </c>
      <c r="AH4" s="259">
        <f t="shared" si="3"/>
        <v>17.94736842105263</v>
      </c>
      <c r="AI4" s="259">
        <f t="shared" si="3"/>
        <v>17.94736842105263</v>
      </c>
      <c r="AJ4" s="259">
        <f t="shared" si="3"/>
        <v>17.94736842105263</v>
      </c>
      <c r="AK4" s="259">
        <f t="shared" si="3"/>
        <v>18.94736842105263</v>
      </c>
      <c r="AL4" s="259">
        <f t="shared" si="3"/>
        <v>18.94736842105263</v>
      </c>
      <c r="AM4" s="259">
        <f t="shared" si="3"/>
        <v>18.94736842105263</v>
      </c>
      <c r="AN4" s="259" t="str">
        <f t="shared" si="3"/>
        <v/>
      </c>
      <c r="AO4" s="259" t="str">
        <f t="shared" si="3"/>
        <v/>
      </c>
      <c r="AP4" s="259" t="str">
        <f t="shared" si="3"/>
        <v/>
      </c>
      <c r="AQ4" s="259" t="str">
        <f t="shared" si="3"/>
        <v/>
      </c>
      <c r="AR4" s="259" t="str">
        <f t="shared" si="3"/>
        <v/>
      </c>
      <c r="AS4" s="259" t="str">
        <f t="shared" si="3"/>
        <v/>
      </c>
      <c r="AT4" s="259" t="str">
        <f t="shared" si="3"/>
        <v/>
      </c>
      <c r="AU4" s="259" t="str">
        <f t="shared" si="3"/>
        <v/>
      </c>
      <c r="AV4" s="259" t="str">
        <f t="shared" si="3"/>
        <v/>
      </c>
      <c r="AW4" s="259" t="str">
        <f t="shared" si="3"/>
        <v/>
      </c>
      <c r="AX4" s="259" t="str">
        <f t="shared" si="3"/>
        <v/>
      </c>
      <c r="AY4" s="259" t="str">
        <f t="shared" si="3"/>
        <v/>
      </c>
    </row>
    <row r="5" spans="1:51" ht="20.100000000000001" customHeight="1" x14ac:dyDescent="0.25">
      <c r="A5" s="243">
        <v>34</v>
      </c>
      <c r="B5" s="20">
        <v>4</v>
      </c>
      <c r="C5" s="251" t="str">
        <f>Teams!C5</f>
        <v>Darmstadt 98</v>
      </c>
      <c r="D5" s="257">
        <v>13</v>
      </c>
      <c r="E5" s="258">
        <f t="shared" si="0"/>
        <v>13</v>
      </c>
      <c r="F5" s="259">
        <f t="shared" ref="F5:AY5" si="4">IFERROR(IFERROR(E5+VLOOKUP(CONCATENATE("T",$B5,"G",F$1),Lookup1,60,FALSE),E5+VLOOKUP(CONCATENATE("T",$B5,"G",F$1),Lookup2,58,FALSE)),"")</f>
        <v>13</v>
      </c>
      <c r="G5" s="259">
        <f t="shared" si="4"/>
        <v>14</v>
      </c>
      <c r="H5" s="259">
        <f t="shared" si="4"/>
        <v>14</v>
      </c>
      <c r="I5" s="259">
        <f t="shared" si="4"/>
        <v>15</v>
      </c>
      <c r="J5" s="259">
        <f t="shared" si="4"/>
        <v>16</v>
      </c>
      <c r="K5" s="259">
        <f t="shared" si="4"/>
        <v>16</v>
      </c>
      <c r="L5" s="259">
        <f t="shared" si="4"/>
        <v>16</v>
      </c>
      <c r="M5" s="259">
        <f t="shared" si="4"/>
        <v>16</v>
      </c>
      <c r="N5" s="259">
        <f t="shared" si="4"/>
        <v>16</v>
      </c>
      <c r="O5" s="259">
        <f t="shared" si="4"/>
        <v>16</v>
      </c>
      <c r="P5" s="259">
        <f t="shared" si="4"/>
        <v>16</v>
      </c>
      <c r="Q5" s="259">
        <f t="shared" si="4"/>
        <v>16</v>
      </c>
      <c r="R5" s="259">
        <f t="shared" si="4"/>
        <v>16</v>
      </c>
      <c r="S5" s="259">
        <f t="shared" si="4"/>
        <v>16</v>
      </c>
      <c r="T5" s="259">
        <f t="shared" si="4"/>
        <v>16</v>
      </c>
      <c r="U5" s="259">
        <f t="shared" si="4"/>
        <v>16</v>
      </c>
      <c r="V5" s="259">
        <f t="shared" si="4"/>
        <v>16</v>
      </c>
      <c r="W5" s="259">
        <f t="shared" si="4"/>
        <v>16</v>
      </c>
      <c r="X5" s="259">
        <f t="shared" si="4"/>
        <v>17</v>
      </c>
      <c r="Y5" s="259">
        <f t="shared" si="4"/>
        <v>17</v>
      </c>
      <c r="Z5" s="259">
        <f t="shared" si="4"/>
        <v>17</v>
      </c>
      <c r="AA5" s="259">
        <f t="shared" si="4"/>
        <v>17</v>
      </c>
      <c r="AB5" s="259">
        <f t="shared" si="4"/>
        <v>17</v>
      </c>
      <c r="AC5" s="259">
        <f t="shared" si="4"/>
        <v>17</v>
      </c>
      <c r="AD5" s="259">
        <f t="shared" si="4"/>
        <v>17</v>
      </c>
      <c r="AE5" s="259">
        <f t="shared" si="4"/>
        <v>18</v>
      </c>
      <c r="AF5" s="259">
        <f t="shared" si="4"/>
        <v>18</v>
      </c>
      <c r="AG5" s="259">
        <f t="shared" si="4"/>
        <v>18</v>
      </c>
      <c r="AH5" s="259">
        <f t="shared" si="4"/>
        <v>19</v>
      </c>
      <c r="AI5" s="259">
        <f t="shared" si="4"/>
        <v>19</v>
      </c>
      <c r="AJ5" s="259">
        <f t="shared" si="4"/>
        <v>19</v>
      </c>
      <c r="AK5" s="259">
        <f t="shared" si="4"/>
        <v>19</v>
      </c>
      <c r="AL5" s="259">
        <f t="shared" si="4"/>
        <v>19</v>
      </c>
      <c r="AM5" s="259">
        <f t="shared" si="4"/>
        <v>19</v>
      </c>
      <c r="AN5" s="259" t="str">
        <f t="shared" si="4"/>
        <v/>
      </c>
      <c r="AO5" s="259" t="str">
        <f t="shared" si="4"/>
        <v/>
      </c>
      <c r="AP5" s="259" t="str">
        <f t="shared" si="4"/>
        <v/>
      </c>
      <c r="AQ5" s="259" t="str">
        <f t="shared" si="4"/>
        <v/>
      </c>
      <c r="AR5" s="259" t="str">
        <f t="shared" si="4"/>
        <v/>
      </c>
      <c r="AS5" s="259" t="str">
        <f t="shared" si="4"/>
        <v/>
      </c>
      <c r="AT5" s="259" t="str">
        <f t="shared" si="4"/>
        <v/>
      </c>
      <c r="AU5" s="259" t="str">
        <f t="shared" si="4"/>
        <v/>
      </c>
      <c r="AV5" s="259" t="str">
        <f t="shared" si="4"/>
        <v/>
      </c>
      <c r="AW5" s="259" t="str">
        <f t="shared" si="4"/>
        <v/>
      </c>
      <c r="AX5" s="259" t="str">
        <f t="shared" si="4"/>
        <v/>
      </c>
      <c r="AY5" s="259" t="str">
        <f t="shared" si="4"/>
        <v/>
      </c>
    </row>
    <row r="6" spans="1:51" ht="20.100000000000001" customHeight="1" x14ac:dyDescent="0.25">
      <c r="A6" s="243">
        <v>34</v>
      </c>
      <c r="B6" s="20">
        <v>5</v>
      </c>
      <c r="C6" s="251" t="str">
        <f>Teams!C6</f>
        <v>Fortuna Dusseldorf</v>
      </c>
      <c r="D6" s="257">
        <v>12</v>
      </c>
      <c r="E6" s="258">
        <f t="shared" si="0"/>
        <v>12</v>
      </c>
      <c r="F6" s="259">
        <f t="shared" ref="F6:AY6" si="5">IFERROR(IFERROR(E6+VLOOKUP(CONCATENATE("T",$B6,"G",F$1),Lookup1,60,FALSE),E6+VLOOKUP(CONCATENATE("T",$B6,"G",F$1),Lookup2,58,FALSE)),"")</f>
        <v>12</v>
      </c>
      <c r="G6" s="259">
        <f t="shared" si="5"/>
        <v>12</v>
      </c>
      <c r="H6" s="259">
        <f t="shared" si="5"/>
        <v>12</v>
      </c>
      <c r="I6" s="259">
        <f t="shared" si="5"/>
        <v>13</v>
      </c>
      <c r="J6" s="259">
        <f t="shared" si="5"/>
        <v>13</v>
      </c>
      <c r="K6" s="259">
        <f t="shared" si="5"/>
        <v>13</v>
      </c>
      <c r="L6" s="259">
        <f t="shared" si="5"/>
        <v>14</v>
      </c>
      <c r="M6" s="259">
        <f t="shared" si="5"/>
        <v>14</v>
      </c>
      <c r="N6" s="259">
        <f t="shared" si="5"/>
        <v>14</v>
      </c>
      <c r="O6" s="259">
        <f t="shared" si="5"/>
        <v>14</v>
      </c>
      <c r="P6" s="259">
        <f t="shared" si="5"/>
        <v>14</v>
      </c>
      <c r="Q6" s="259">
        <f t="shared" si="5"/>
        <v>14</v>
      </c>
      <c r="R6" s="259">
        <f t="shared" si="5"/>
        <v>14</v>
      </c>
      <c r="S6" s="259">
        <f t="shared" si="5"/>
        <v>14</v>
      </c>
      <c r="T6" s="259">
        <f t="shared" si="5"/>
        <v>15</v>
      </c>
      <c r="U6" s="259">
        <f t="shared" si="5"/>
        <v>15</v>
      </c>
      <c r="V6" s="259">
        <f t="shared" si="5"/>
        <v>16</v>
      </c>
      <c r="W6" s="259">
        <f t="shared" si="5"/>
        <v>17</v>
      </c>
      <c r="X6" s="259">
        <f t="shared" si="5"/>
        <v>17</v>
      </c>
      <c r="Y6" s="259">
        <f t="shared" si="5"/>
        <v>17</v>
      </c>
      <c r="Z6" s="259">
        <f t="shared" si="5"/>
        <v>18</v>
      </c>
      <c r="AA6" s="259">
        <f t="shared" si="5"/>
        <v>18</v>
      </c>
      <c r="AB6" s="259">
        <f t="shared" si="5"/>
        <v>18</v>
      </c>
      <c r="AC6" s="259">
        <f t="shared" si="5"/>
        <v>18</v>
      </c>
      <c r="AD6" s="259">
        <f t="shared" si="5"/>
        <v>19</v>
      </c>
      <c r="AE6" s="259">
        <f t="shared" si="5"/>
        <v>19</v>
      </c>
      <c r="AF6" s="259">
        <f t="shared" si="5"/>
        <v>19</v>
      </c>
      <c r="AG6" s="259">
        <f t="shared" si="5"/>
        <v>19</v>
      </c>
      <c r="AH6" s="259">
        <f t="shared" si="5"/>
        <v>19</v>
      </c>
      <c r="AI6" s="259">
        <f t="shared" si="5"/>
        <v>19</v>
      </c>
      <c r="AJ6" s="259">
        <f t="shared" si="5"/>
        <v>19</v>
      </c>
      <c r="AK6" s="259">
        <f t="shared" si="5"/>
        <v>20</v>
      </c>
      <c r="AL6" s="259">
        <f t="shared" si="5"/>
        <v>20</v>
      </c>
      <c r="AM6" s="259">
        <f t="shared" si="5"/>
        <v>20</v>
      </c>
      <c r="AN6" s="259" t="str">
        <f t="shared" si="5"/>
        <v/>
      </c>
      <c r="AO6" s="259" t="str">
        <f t="shared" si="5"/>
        <v/>
      </c>
      <c r="AP6" s="259" t="str">
        <f t="shared" si="5"/>
        <v/>
      </c>
      <c r="AQ6" s="259" t="str">
        <f t="shared" si="5"/>
        <v/>
      </c>
      <c r="AR6" s="259" t="str">
        <f t="shared" si="5"/>
        <v/>
      </c>
      <c r="AS6" s="259" t="str">
        <f t="shared" si="5"/>
        <v/>
      </c>
      <c r="AT6" s="259" t="str">
        <f t="shared" si="5"/>
        <v/>
      </c>
      <c r="AU6" s="259" t="str">
        <f t="shared" si="5"/>
        <v/>
      </c>
      <c r="AV6" s="259" t="str">
        <f t="shared" si="5"/>
        <v/>
      </c>
      <c r="AW6" s="259" t="str">
        <f t="shared" si="5"/>
        <v/>
      </c>
      <c r="AX6" s="259" t="str">
        <f t="shared" si="5"/>
        <v/>
      </c>
      <c r="AY6" s="259" t="str">
        <f t="shared" si="5"/>
        <v/>
      </c>
    </row>
    <row r="7" spans="1:51" ht="20.100000000000001" customHeight="1" x14ac:dyDescent="0.25">
      <c r="A7" s="243">
        <v>34</v>
      </c>
      <c r="B7" s="20">
        <v>6</v>
      </c>
      <c r="C7" s="251" t="str">
        <f>Teams!C7</f>
        <v>Greuther Furth</v>
      </c>
      <c r="D7" s="257">
        <v>11</v>
      </c>
      <c r="E7" s="258">
        <f t="shared" si="0"/>
        <v>11</v>
      </c>
      <c r="F7" s="259">
        <f t="shared" ref="F7:AY7" si="6">IFERROR(IFERROR(E7+VLOOKUP(CONCATENATE("T",$B7,"G",F$1),Lookup1,60,FALSE),E7+VLOOKUP(CONCATENATE("T",$B7,"G",F$1),Lookup2,58,FALSE)),"")</f>
        <v>12</v>
      </c>
      <c r="G7" s="259">
        <f t="shared" si="6"/>
        <v>13</v>
      </c>
      <c r="H7" s="259">
        <f t="shared" si="6"/>
        <v>14</v>
      </c>
      <c r="I7" s="259">
        <f t="shared" si="6"/>
        <v>14</v>
      </c>
      <c r="J7" s="259">
        <f t="shared" si="6"/>
        <v>14</v>
      </c>
      <c r="K7" s="259">
        <f t="shared" si="6"/>
        <v>14</v>
      </c>
      <c r="L7" s="259">
        <f t="shared" si="6"/>
        <v>14</v>
      </c>
      <c r="M7" s="259">
        <f t="shared" si="6"/>
        <v>14</v>
      </c>
      <c r="N7" s="259">
        <f t="shared" si="6"/>
        <v>14</v>
      </c>
      <c r="O7" s="259">
        <f t="shared" si="6"/>
        <v>14</v>
      </c>
      <c r="P7" s="259">
        <f t="shared" si="6"/>
        <v>14</v>
      </c>
      <c r="Q7" s="259">
        <f t="shared" si="6"/>
        <v>14</v>
      </c>
      <c r="R7" s="259">
        <f t="shared" si="6"/>
        <v>14</v>
      </c>
      <c r="S7" s="259">
        <f t="shared" si="6"/>
        <v>14</v>
      </c>
      <c r="T7" s="259">
        <f t="shared" si="6"/>
        <v>14</v>
      </c>
      <c r="U7" s="259">
        <f t="shared" si="6"/>
        <v>15</v>
      </c>
      <c r="V7" s="259">
        <f t="shared" si="6"/>
        <v>16</v>
      </c>
      <c r="W7" s="259">
        <f t="shared" si="6"/>
        <v>16</v>
      </c>
      <c r="X7" s="259">
        <f t="shared" si="6"/>
        <v>16</v>
      </c>
      <c r="Y7" s="259">
        <f t="shared" si="6"/>
        <v>16</v>
      </c>
      <c r="Z7" s="259">
        <f t="shared" si="6"/>
        <v>17</v>
      </c>
      <c r="AA7" s="259">
        <f t="shared" si="6"/>
        <v>17</v>
      </c>
      <c r="AB7" s="259">
        <f t="shared" si="6"/>
        <v>18</v>
      </c>
      <c r="AC7" s="259">
        <f t="shared" si="6"/>
        <v>18</v>
      </c>
      <c r="AD7" s="259">
        <f t="shared" si="6"/>
        <v>18</v>
      </c>
      <c r="AE7" s="259">
        <f t="shared" si="6"/>
        <v>19</v>
      </c>
      <c r="AF7" s="259">
        <f t="shared" si="6"/>
        <v>19</v>
      </c>
      <c r="AG7" s="259">
        <f t="shared" si="6"/>
        <v>20</v>
      </c>
      <c r="AH7" s="259">
        <f t="shared" si="6"/>
        <v>20</v>
      </c>
      <c r="AI7" s="259">
        <f t="shared" si="6"/>
        <v>20</v>
      </c>
      <c r="AJ7" s="259">
        <f t="shared" si="6"/>
        <v>20</v>
      </c>
      <c r="AK7" s="259">
        <f t="shared" si="6"/>
        <v>21</v>
      </c>
      <c r="AL7" s="259">
        <f t="shared" si="6"/>
        <v>21</v>
      </c>
      <c r="AM7" s="259">
        <f t="shared" si="6"/>
        <v>21</v>
      </c>
      <c r="AN7" s="259" t="str">
        <f t="shared" si="6"/>
        <v/>
      </c>
      <c r="AO7" s="259" t="str">
        <f t="shared" si="6"/>
        <v/>
      </c>
      <c r="AP7" s="259" t="str">
        <f t="shared" si="6"/>
        <v/>
      </c>
      <c r="AQ7" s="259" t="str">
        <f t="shared" si="6"/>
        <v/>
      </c>
      <c r="AR7" s="259" t="str">
        <f t="shared" si="6"/>
        <v/>
      </c>
      <c r="AS7" s="259" t="str">
        <f t="shared" si="6"/>
        <v/>
      </c>
      <c r="AT7" s="259" t="str">
        <f t="shared" si="6"/>
        <v/>
      </c>
      <c r="AU7" s="259" t="str">
        <f t="shared" si="6"/>
        <v/>
      </c>
      <c r="AV7" s="259" t="str">
        <f t="shared" si="6"/>
        <v/>
      </c>
      <c r="AW7" s="259" t="str">
        <f t="shared" si="6"/>
        <v/>
      </c>
      <c r="AX7" s="259" t="str">
        <f t="shared" si="6"/>
        <v/>
      </c>
      <c r="AY7" s="259" t="str">
        <f t="shared" si="6"/>
        <v/>
      </c>
    </row>
    <row r="8" spans="1:51" ht="20.100000000000001" customHeight="1" x14ac:dyDescent="0.25">
      <c r="A8" s="243">
        <v>34</v>
      </c>
      <c r="B8" s="20">
        <v>7</v>
      </c>
      <c r="C8" s="251" t="str">
        <f>Teams!C8</f>
        <v>Hamburger</v>
      </c>
      <c r="D8" s="257">
        <v>12</v>
      </c>
      <c r="E8" s="258">
        <f t="shared" si="0"/>
        <v>12</v>
      </c>
      <c r="F8" s="259">
        <f t="shared" ref="F8:AY8" si="7">IFERROR(IFERROR(E8+VLOOKUP(CONCATENATE("T",$B8,"G",F$1),Lookup1,60,FALSE),E8+VLOOKUP(CONCATENATE("T",$B8,"G",F$1),Lookup2,58,FALSE)),"")</f>
        <v>12</v>
      </c>
      <c r="G8" s="259">
        <f t="shared" si="7"/>
        <v>12</v>
      </c>
      <c r="H8" s="259">
        <f t="shared" si="7"/>
        <v>12</v>
      </c>
      <c r="I8" s="259">
        <f t="shared" si="7"/>
        <v>12</v>
      </c>
      <c r="J8" s="259">
        <f t="shared" si="7"/>
        <v>12</v>
      </c>
      <c r="K8" s="259">
        <f t="shared" si="7"/>
        <v>13</v>
      </c>
      <c r="L8" s="259">
        <f t="shared" si="7"/>
        <v>14</v>
      </c>
      <c r="M8" s="259">
        <f t="shared" si="7"/>
        <v>14</v>
      </c>
      <c r="N8" s="259">
        <f t="shared" si="7"/>
        <v>14</v>
      </c>
      <c r="O8" s="259">
        <f t="shared" si="7"/>
        <v>14</v>
      </c>
      <c r="P8" s="259">
        <f t="shared" si="7"/>
        <v>14</v>
      </c>
      <c r="Q8" s="259">
        <f t="shared" si="7"/>
        <v>14</v>
      </c>
      <c r="R8" s="259">
        <f t="shared" si="7"/>
        <v>14</v>
      </c>
      <c r="S8" s="259">
        <f t="shared" si="7"/>
        <v>14</v>
      </c>
      <c r="T8" s="259">
        <f t="shared" si="7"/>
        <v>15</v>
      </c>
      <c r="U8" s="259">
        <f t="shared" si="7"/>
        <v>15</v>
      </c>
      <c r="V8" s="259">
        <f t="shared" si="7"/>
        <v>15</v>
      </c>
      <c r="W8" s="259">
        <f t="shared" si="7"/>
        <v>16</v>
      </c>
      <c r="X8" s="259">
        <f t="shared" si="7"/>
        <v>16</v>
      </c>
      <c r="Y8" s="259">
        <f t="shared" si="7"/>
        <v>17</v>
      </c>
      <c r="Z8" s="259">
        <f t="shared" si="7"/>
        <v>18</v>
      </c>
      <c r="AA8" s="259">
        <f t="shared" si="7"/>
        <v>18</v>
      </c>
      <c r="AB8" s="259">
        <f t="shared" si="7"/>
        <v>18</v>
      </c>
      <c r="AC8" s="259">
        <f t="shared" si="7"/>
        <v>19</v>
      </c>
      <c r="AD8" s="259">
        <f t="shared" si="7"/>
        <v>19</v>
      </c>
      <c r="AE8" s="259">
        <f t="shared" si="7"/>
        <v>19</v>
      </c>
      <c r="AF8" s="259">
        <f t="shared" si="7"/>
        <v>20</v>
      </c>
      <c r="AG8" s="259">
        <f t="shared" si="7"/>
        <v>20</v>
      </c>
      <c r="AH8" s="259">
        <f t="shared" si="7"/>
        <v>20</v>
      </c>
      <c r="AI8" s="259">
        <f t="shared" si="7"/>
        <v>21</v>
      </c>
      <c r="AJ8" s="259">
        <f t="shared" si="7"/>
        <v>22</v>
      </c>
      <c r="AK8" s="259">
        <f t="shared" si="7"/>
        <v>22</v>
      </c>
      <c r="AL8" s="259">
        <f t="shared" si="7"/>
        <v>22</v>
      </c>
      <c r="AM8" s="259">
        <f t="shared" si="7"/>
        <v>22</v>
      </c>
      <c r="AN8" s="259" t="str">
        <f t="shared" si="7"/>
        <v/>
      </c>
      <c r="AO8" s="259" t="str">
        <f t="shared" si="7"/>
        <v/>
      </c>
      <c r="AP8" s="259" t="str">
        <f t="shared" si="7"/>
        <v/>
      </c>
      <c r="AQ8" s="259" t="str">
        <f t="shared" si="7"/>
        <v/>
      </c>
      <c r="AR8" s="259" t="str">
        <f t="shared" si="7"/>
        <v/>
      </c>
      <c r="AS8" s="259" t="str">
        <f t="shared" si="7"/>
        <v/>
      </c>
      <c r="AT8" s="259" t="str">
        <f t="shared" si="7"/>
        <v/>
      </c>
      <c r="AU8" s="259" t="str">
        <f t="shared" si="7"/>
        <v/>
      </c>
      <c r="AV8" s="259" t="str">
        <f t="shared" si="7"/>
        <v/>
      </c>
      <c r="AW8" s="259" t="str">
        <f t="shared" si="7"/>
        <v/>
      </c>
      <c r="AX8" s="259" t="str">
        <f t="shared" si="7"/>
        <v/>
      </c>
      <c r="AY8" s="259" t="str">
        <f t="shared" si="7"/>
        <v/>
      </c>
    </row>
    <row r="9" spans="1:51" ht="20.100000000000001" customHeight="1" x14ac:dyDescent="0.25">
      <c r="A9" s="243">
        <v>34</v>
      </c>
      <c r="B9" s="20">
        <v>8</v>
      </c>
      <c r="C9" s="251" t="str">
        <f>Teams!C9</f>
        <v>Hannover 96</v>
      </c>
      <c r="D9" s="257">
        <v>9</v>
      </c>
      <c r="E9" s="258">
        <f t="shared" si="0"/>
        <v>9</v>
      </c>
      <c r="F9" s="259">
        <f t="shared" ref="F9:AY9" si="8">IFERROR(IFERROR(E9+VLOOKUP(CONCATENATE("T",$B9,"G",F$1),Lookup1,60,FALSE),E9+VLOOKUP(CONCATENATE("T",$B9,"G",F$1),Lookup2,58,FALSE)),"")</f>
        <v>9</v>
      </c>
      <c r="G9" s="259">
        <f t="shared" si="8"/>
        <v>9</v>
      </c>
      <c r="H9" s="259">
        <f t="shared" si="8"/>
        <v>9</v>
      </c>
      <c r="I9" s="259">
        <f t="shared" si="8"/>
        <v>9</v>
      </c>
      <c r="J9" s="259">
        <f t="shared" si="8"/>
        <v>9</v>
      </c>
      <c r="K9" s="259">
        <f t="shared" si="8"/>
        <v>9</v>
      </c>
      <c r="L9" s="259">
        <f t="shared" si="8"/>
        <v>10</v>
      </c>
      <c r="M9" s="259">
        <f t="shared" si="8"/>
        <v>10</v>
      </c>
      <c r="N9" s="259">
        <f t="shared" si="8"/>
        <v>10</v>
      </c>
      <c r="O9" s="259">
        <f t="shared" si="8"/>
        <v>10</v>
      </c>
      <c r="P9" s="259">
        <f t="shared" si="8"/>
        <v>10</v>
      </c>
      <c r="Q9" s="259">
        <f t="shared" si="8"/>
        <v>10</v>
      </c>
      <c r="R9" s="259">
        <f t="shared" si="8"/>
        <v>11</v>
      </c>
      <c r="S9" s="259">
        <f t="shared" si="8"/>
        <v>11</v>
      </c>
      <c r="T9" s="259">
        <f t="shared" si="8"/>
        <v>11</v>
      </c>
      <c r="U9" s="259">
        <f t="shared" si="8"/>
        <v>11</v>
      </c>
      <c r="V9" s="259">
        <f t="shared" si="8"/>
        <v>11</v>
      </c>
      <c r="W9" s="259">
        <f t="shared" si="8"/>
        <v>11</v>
      </c>
      <c r="X9" s="259">
        <f t="shared" si="8"/>
        <v>11</v>
      </c>
      <c r="Y9" s="259">
        <f t="shared" si="8"/>
        <v>11</v>
      </c>
      <c r="Z9" s="259">
        <f t="shared" si="8"/>
        <v>12</v>
      </c>
      <c r="AA9" s="259">
        <f t="shared" si="8"/>
        <v>12</v>
      </c>
      <c r="AB9" s="259">
        <f t="shared" si="8"/>
        <v>13</v>
      </c>
      <c r="AC9" s="259">
        <f t="shared" si="8"/>
        <v>14</v>
      </c>
      <c r="AD9" s="259">
        <f t="shared" si="8"/>
        <v>15</v>
      </c>
      <c r="AE9" s="259">
        <f t="shared" si="8"/>
        <v>15</v>
      </c>
      <c r="AF9" s="259">
        <f t="shared" si="8"/>
        <v>15</v>
      </c>
      <c r="AG9" s="259">
        <f t="shared" si="8"/>
        <v>15</v>
      </c>
      <c r="AH9" s="259">
        <f t="shared" si="8"/>
        <v>15</v>
      </c>
      <c r="AI9" s="259">
        <f t="shared" si="8"/>
        <v>15</v>
      </c>
      <c r="AJ9" s="259">
        <f t="shared" si="8"/>
        <v>15</v>
      </c>
      <c r="AK9" s="259">
        <f t="shared" si="8"/>
        <v>15</v>
      </c>
      <c r="AL9" s="259">
        <f t="shared" si="8"/>
        <v>15</v>
      </c>
      <c r="AM9" s="259">
        <f t="shared" si="8"/>
        <v>15</v>
      </c>
      <c r="AN9" s="259" t="str">
        <f t="shared" si="8"/>
        <v/>
      </c>
      <c r="AO9" s="259" t="str">
        <f t="shared" si="8"/>
        <v/>
      </c>
      <c r="AP9" s="259" t="str">
        <f t="shared" si="8"/>
        <v/>
      </c>
      <c r="AQ9" s="259" t="str">
        <f t="shared" si="8"/>
        <v/>
      </c>
      <c r="AR9" s="259" t="str">
        <f t="shared" si="8"/>
        <v/>
      </c>
      <c r="AS9" s="259" t="str">
        <f t="shared" si="8"/>
        <v/>
      </c>
      <c r="AT9" s="259" t="str">
        <f t="shared" si="8"/>
        <v/>
      </c>
      <c r="AU9" s="259" t="str">
        <f t="shared" si="8"/>
        <v/>
      </c>
      <c r="AV9" s="259" t="str">
        <f t="shared" si="8"/>
        <v/>
      </c>
      <c r="AW9" s="259" t="str">
        <f t="shared" si="8"/>
        <v/>
      </c>
      <c r="AX9" s="259" t="str">
        <f t="shared" si="8"/>
        <v/>
      </c>
      <c r="AY9" s="259" t="str">
        <f t="shared" si="8"/>
        <v/>
      </c>
    </row>
    <row r="10" spans="1:51" ht="20.100000000000001" customHeight="1" x14ac:dyDescent="0.25">
      <c r="A10" s="243">
        <v>34</v>
      </c>
      <c r="B10" s="20">
        <v>9</v>
      </c>
      <c r="C10" s="251" t="str">
        <f>Teams!C10</f>
        <v>Heidenheim</v>
      </c>
      <c r="D10" s="257">
        <v>10</v>
      </c>
      <c r="E10" s="258">
        <f t="shared" si="0"/>
        <v>10</v>
      </c>
      <c r="F10" s="259">
        <f t="shared" ref="F10:AY10" si="9">IFERROR(IFERROR(E10+VLOOKUP(CONCATENATE("T",$B10,"G",F$1),Lookup1,60,FALSE),E10+VLOOKUP(CONCATENATE("T",$B10,"G",F$1),Lookup2,58,FALSE)),"")</f>
        <v>10</v>
      </c>
      <c r="G10" s="259">
        <f t="shared" si="9"/>
        <v>10</v>
      </c>
      <c r="H10" s="259">
        <f t="shared" si="9"/>
        <v>11</v>
      </c>
      <c r="I10" s="259">
        <f t="shared" si="9"/>
        <v>11</v>
      </c>
      <c r="J10" s="259">
        <f t="shared" si="9"/>
        <v>12</v>
      </c>
      <c r="K10" s="259">
        <f t="shared" si="9"/>
        <v>12</v>
      </c>
      <c r="L10" s="259">
        <f t="shared" si="9"/>
        <v>12</v>
      </c>
      <c r="M10" s="259">
        <f t="shared" si="9"/>
        <v>13</v>
      </c>
      <c r="N10" s="259">
        <f t="shared" si="9"/>
        <v>13</v>
      </c>
      <c r="O10" s="259">
        <f t="shared" si="9"/>
        <v>13</v>
      </c>
      <c r="P10" s="259">
        <f t="shared" si="9"/>
        <v>13</v>
      </c>
      <c r="Q10" s="259">
        <f t="shared" si="9"/>
        <v>14</v>
      </c>
      <c r="R10" s="259">
        <f t="shared" si="9"/>
        <v>14</v>
      </c>
      <c r="S10" s="259">
        <f t="shared" si="9"/>
        <v>14</v>
      </c>
      <c r="T10" s="259">
        <f t="shared" si="9"/>
        <v>14</v>
      </c>
      <c r="U10" s="259">
        <f t="shared" si="9"/>
        <v>14</v>
      </c>
      <c r="V10" s="259">
        <f t="shared" si="9"/>
        <v>15</v>
      </c>
      <c r="W10" s="259">
        <f t="shared" si="9"/>
        <v>15</v>
      </c>
      <c r="X10" s="259">
        <f t="shared" si="9"/>
        <v>15</v>
      </c>
      <c r="Y10" s="259">
        <f t="shared" si="9"/>
        <v>15</v>
      </c>
      <c r="Z10" s="259">
        <f t="shared" si="9"/>
        <v>15</v>
      </c>
      <c r="AA10" s="259">
        <f t="shared" si="9"/>
        <v>16</v>
      </c>
      <c r="AB10" s="259">
        <f t="shared" si="9"/>
        <v>16</v>
      </c>
      <c r="AC10" s="259">
        <f t="shared" si="9"/>
        <v>16</v>
      </c>
      <c r="AD10" s="259">
        <f t="shared" si="9"/>
        <v>16</v>
      </c>
      <c r="AE10" s="259">
        <f t="shared" si="9"/>
        <v>16</v>
      </c>
      <c r="AF10" s="259">
        <f t="shared" si="9"/>
        <v>16</v>
      </c>
      <c r="AG10" s="259">
        <f t="shared" si="9"/>
        <v>16</v>
      </c>
      <c r="AH10" s="259">
        <f t="shared" si="9"/>
        <v>16</v>
      </c>
      <c r="AI10" s="259">
        <f t="shared" si="9"/>
        <v>16</v>
      </c>
      <c r="AJ10" s="259">
        <f t="shared" si="9"/>
        <v>16</v>
      </c>
      <c r="AK10" s="259">
        <f t="shared" si="9"/>
        <v>16</v>
      </c>
      <c r="AL10" s="259">
        <f t="shared" si="9"/>
        <v>16</v>
      </c>
      <c r="AM10" s="259">
        <f t="shared" si="9"/>
        <v>16</v>
      </c>
      <c r="AN10" s="259" t="str">
        <f t="shared" si="9"/>
        <v/>
      </c>
      <c r="AO10" s="259" t="str">
        <f t="shared" si="9"/>
        <v/>
      </c>
      <c r="AP10" s="259" t="str">
        <f t="shared" si="9"/>
        <v/>
      </c>
      <c r="AQ10" s="259" t="str">
        <f t="shared" si="9"/>
        <v/>
      </c>
      <c r="AR10" s="259" t="str">
        <f t="shared" si="9"/>
        <v/>
      </c>
      <c r="AS10" s="259" t="str">
        <f t="shared" si="9"/>
        <v/>
      </c>
      <c r="AT10" s="259" t="str">
        <f t="shared" si="9"/>
        <v/>
      </c>
      <c r="AU10" s="259" t="str">
        <f t="shared" si="9"/>
        <v/>
      </c>
      <c r="AV10" s="259" t="str">
        <f t="shared" si="9"/>
        <v/>
      </c>
      <c r="AW10" s="259" t="str">
        <f t="shared" si="9"/>
        <v/>
      </c>
      <c r="AX10" s="259" t="str">
        <f t="shared" si="9"/>
        <v/>
      </c>
      <c r="AY10" s="259" t="str">
        <f t="shared" si="9"/>
        <v/>
      </c>
    </row>
    <row r="11" spans="1:51" ht="20.100000000000001" customHeight="1" x14ac:dyDescent="0.25">
      <c r="A11" s="243">
        <v>34</v>
      </c>
      <c r="B11" s="20">
        <v>10</v>
      </c>
      <c r="C11" s="251" t="str">
        <f>Teams!C11</f>
        <v>Karlsruher</v>
      </c>
      <c r="D11" s="257">
        <v>13</v>
      </c>
      <c r="E11" s="258">
        <f t="shared" si="0"/>
        <v>13</v>
      </c>
      <c r="F11" s="259">
        <f t="shared" ref="F11:AY11" si="10">IFERROR(IFERROR(E11+VLOOKUP(CONCATENATE("T",$B11,"G",F$1),Lookup1,60,FALSE),E11+VLOOKUP(CONCATENATE("T",$B11,"G",F$1),Lookup2,58,FALSE)),"")</f>
        <v>13</v>
      </c>
      <c r="G11" s="259">
        <f t="shared" si="10"/>
        <v>13</v>
      </c>
      <c r="H11" s="259">
        <f t="shared" si="10"/>
        <v>13</v>
      </c>
      <c r="I11" s="259">
        <f t="shared" si="10"/>
        <v>13</v>
      </c>
      <c r="J11" s="259">
        <f t="shared" si="10"/>
        <v>14</v>
      </c>
      <c r="K11" s="259">
        <f t="shared" si="10"/>
        <v>14</v>
      </c>
      <c r="L11" s="259">
        <f t="shared" si="10"/>
        <v>14</v>
      </c>
      <c r="M11" s="259">
        <f t="shared" si="10"/>
        <v>14</v>
      </c>
      <c r="N11" s="259">
        <f t="shared" si="10"/>
        <v>14</v>
      </c>
      <c r="O11" s="259">
        <f t="shared" si="10"/>
        <v>14</v>
      </c>
      <c r="P11" s="259">
        <f t="shared" si="10"/>
        <v>14</v>
      </c>
      <c r="Q11" s="259">
        <f t="shared" si="10"/>
        <v>14</v>
      </c>
      <c r="R11" s="259">
        <f t="shared" si="10"/>
        <v>14</v>
      </c>
      <c r="S11" s="259">
        <f t="shared" si="10"/>
        <v>14</v>
      </c>
      <c r="T11" s="259">
        <f t="shared" si="10"/>
        <v>14</v>
      </c>
      <c r="U11" s="259">
        <f t="shared" si="10"/>
        <v>14</v>
      </c>
      <c r="V11" s="259">
        <f t="shared" si="10"/>
        <v>15</v>
      </c>
      <c r="W11" s="259">
        <f t="shared" si="10"/>
        <v>15</v>
      </c>
      <c r="X11" s="259">
        <f t="shared" si="10"/>
        <v>15</v>
      </c>
      <c r="Y11" s="259">
        <f t="shared" si="10"/>
        <v>16</v>
      </c>
      <c r="Z11" s="259">
        <f t="shared" si="10"/>
        <v>16</v>
      </c>
      <c r="AA11" s="259">
        <f t="shared" si="10"/>
        <v>16</v>
      </c>
      <c r="AB11" s="259">
        <f t="shared" si="10"/>
        <v>16</v>
      </c>
      <c r="AC11" s="259">
        <f t="shared" si="10"/>
        <v>17</v>
      </c>
      <c r="AD11" s="259">
        <f t="shared" si="10"/>
        <v>18</v>
      </c>
      <c r="AE11" s="259">
        <f t="shared" si="10"/>
        <v>19</v>
      </c>
      <c r="AF11" s="259">
        <f t="shared" si="10"/>
        <v>19</v>
      </c>
      <c r="AG11" s="259">
        <f t="shared" si="10"/>
        <v>20</v>
      </c>
      <c r="AH11" s="259">
        <f t="shared" si="10"/>
        <v>21</v>
      </c>
      <c r="AI11" s="259">
        <f t="shared" si="10"/>
        <v>22</v>
      </c>
      <c r="AJ11" s="259">
        <f t="shared" si="10"/>
        <v>22</v>
      </c>
      <c r="AK11" s="259">
        <f t="shared" si="10"/>
        <v>23</v>
      </c>
      <c r="AL11" s="259">
        <f t="shared" si="10"/>
        <v>23</v>
      </c>
      <c r="AM11" s="259">
        <f t="shared" si="10"/>
        <v>23</v>
      </c>
      <c r="AN11" s="259" t="str">
        <f t="shared" si="10"/>
        <v/>
      </c>
      <c r="AO11" s="259" t="str">
        <f t="shared" si="10"/>
        <v/>
      </c>
      <c r="AP11" s="259" t="str">
        <f t="shared" si="10"/>
        <v/>
      </c>
      <c r="AQ11" s="259" t="str">
        <f t="shared" si="10"/>
        <v/>
      </c>
      <c r="AR11" s="259" t="str">
        <f t="shared" si="10"/>
        <v/>
      </c>
      <c r="AS11" s="259" t="str">
        <f t="shared" si="10"/>
        <v/>
      </c>
      <c r="AT11" s="259" t="str">
        <f t="shared" si="10"/>
        <v/>
      </c>
      <c r="AU11" s="259" t="str">
        <f t="shared" si="10"/>
        <v/>
      </c>
      <c r="AV11" s="259" t="str">
        <f t="shared" si="10"/>
        <v/>
      </c>
      <c r="AW11" s="259" t="str">
        <f t="shared" si="10"/>
        <v/>
      </c>
      <c r="AX11" s="259" t="str">
        <f t="shared" si="10"/>
        <v/>
      </c>
      <c r="AY11" s="259" t="str">
        <f t="shared" si="10"/>
        <v/>
      </c>
    </row>
    <row r="12" spans="1:51" ht="20.100000000000001" customHeight="1" x14ac:dyDescent="0.25">
      <c r="A12" s="243">
        <v>34</v>
      </c>
      <c r="B12" s="20">
        <v>11</v>
      </c>
      <c r="C12" s="251" t="str">
        <f>Teams!C12</f>
        <v>Holstein Kiel</v>
      </c>
      <c r="D12" s="257">
        <v>10</v>
      </c>
      <c r="E12" s="258">
        <f t="shared" si="0"/>
        <v>10</v>
      </c>
      <c r="F12" s="259">
        <f t="shared" ref="F12:AY12" si="11">IFERROR(IFERROR(E12+VLOOKUP(CONCATENATE("T",$B12,"G",F$1),Lookup1,60,FALSE),E12+VLOOKUP(CONCATENATE("T",$B12,"G",F$1),Lookup2,58,FALSE)),"")</f>
        <v>10</v>
      </c>
      <c r="G12" s="259">
        <f t="shared" si="11"/>
        <v>11</v>
      </c>
      <c r="H12" s="259">
        <f t="shared" si="11"/>
        <v>11</v>
      </c>
      <c r="I12" s="259">
        <f t="shared" si="11"/>
        <v>11</v>
      </c>
      <c r="J12" s="259">
        <f t="shared" si="11"/>
        <v>11</v>
      </c>
      <c r="K12" s="259">
        <f t="shared" si="11"/>
        <v>12</v>
      </c>
      <c r="L12" s="259">
        <f t="shared" si="11"/>
        <v>13</v>
      </c>
      <c r="M12" s="259">
        <f t="shared" si="11"/>
        <v>14</v>
      </c>
      <c r="N12" s="259">
        <f t="shared" si="11"/>
        <v>14</v>
      </c>
      <c r="O12" s="259">
        <f t="shared" si="11"/>
        <v>14</v>
      </c>
      <c r="P12" s="259">
        <f t="shared" si="11"/>
        <v>14</v>
      </c>
      <c r="Q12" s="259">
        <f t="shared" si="11"/>
        <v>14</v>
      </c>
      <c r="R12" s="259">
        <f t="shared" si="11"/>
        <v>14</v>
      </c>
      <c r="S12" s="259">
        <f t="shared" si="11"/>
        <v>14</v>
      </c>
      <c r="T12" s="259">
        <f t="shared" si="11"/>
        <v>15</v>
      </c>
      <c r="U12" s="259">
        <f t="shared" si="11"/>
        <v>15</v>
      </c>
      <c r="V12" s="259">
        <f t="shared" si="11"/>
        <v>15</v>
      </c>
      <c r="W12" s="259">
        <f t="shared" si="11"/>
        <v>16</v>
      </c>
      <c r="X12" s="259">
        <f t="shared" si="11"/>
        <v>16</v>
      </c>
      <c r="Y12" s="259">
        <f t="shared" si="11"/>
        <v>16</v>
      </c>
      <c r="Z12" s="259">
        <f t="shared" si="11"/>
        <v>16</v>
      </c>
      <c r="AA12" s="259">
        <f t="shared" si="11"/>
        <v>16</v>
      </c>
      <c r="AB12" s="259">
        <f t="shared" si="11"/>
        <v>16</v>
      </c>
      <c r="AC12" s="259">
        <f t="shared" si="11"/>
        <v>17</v>
      </c>
      <c r="AD12" s="259">
        <f t="shared" si="11"/>
        <v>17</v>
      </c>
      <c r="AE12" s="259">
        <f t="shared" si="11"/>
        <v>17</v>
      </c>
      <c r="AF12" s="259">
        <f t="shared" si="11"/>
        <v>17</v>
      </c>
      <c r="AG12" s="259">
        <f t="shared" si="11"/>
        <v>18</v>
      </c>
      <c r="AH12" s="259">
        <f t="shared" si="11"/>
        <v>18</v>
      </c>
      <c r="AI12" s="259">
        <f t="shared" si="11"/>
        <v>18</v>
      </c>
      <c r="AJ12" s="259">
        <f t="shared" si="11"/>
        <v>18</v>
      </c>
      <c r="AK12" s="259">
        <f t="shared" si="11"/>
        <v>18</v>
      </c>
      <c r="AL12" s="259">
        <f t="shared" si="11"/>
        <v>18</v>
      </c>
      <c r="AM12" s="259">
        <f t="shared" si="11"/>
        <v>18</v>
      </c>
      <c r="AN12" s="259" t="str">
        <f t="shared" si="11"/>
        <v/>
      </c>
      <c r="AO12" s="259" t="str">
        <f t="shared" si="11"/>
        <v/>
      </c>
      <c r="AP12" s="259" t="str">
        <f t="shared" si="11"/>
        <v/>
      </c>
      <c r="AQ12" s="259" t="str">
        <f t="shared" si="11"/>
        <v/>
      </c>
      <c r="AR12" s="259" t="str">
        <f t="shared" si="11"/>
        <v/>
      </c>
      <c r="AS12" s="259" t="str">
        <f t="shared" si="11"/>
        <v/>
      </c>
      <c r="AT12" s="259" t="str">
        <f t="shared" si="11"/>
        <v/>
      </c>
      <c r="AU12" s="259" t="str">
        <f t="shared" si="11"/>
        <v/>
      </c>
      <c r="AV12" s="259" t="str">
        <f t="shared" si="11"/>
        <v/>
      </c>
      <c r="AW12" s="259" t="str">
        <f t="shared" si="11"/>
        <v/>
      </c>
      <c r="AX12" s="259" t="str">
        <f t="shared" si="11"/>
        <v/>
      </c>
      <c r="AY12" s="259" t="str">
        <f t="shared" si="11"/>
        <v/>
      </c>
    </row>
    <row r="13" spans="1:51" ht="20.100000000000001" customHeight="1" x14ac:dyDescent="0.25">
      <c r="A13" s="243">
        <v>34</v>
      </c>
      <c r="B13" s="20">
        <v>12</v>
      </c>
      <c r="C13" s="251" t="str">
        <f>Teams!C13</f>
        <v>Nurnberg</v>
      </c>
      <c r="D13" s="257">
        <v>13</v>
      </c>
      <c r="E13" s="258">
        <f t="shared" si="0"/>
        <v>13</v>
      </c>
      <c r="F13" s="259">
        <f t="shared" ref="F13:AY13" si="12">IFERROR(IFERROR(E13+VLOOKUP(CONCATENATE("T",$B13,"G",F$1),Lookup1,60,FALSE),E13+VLOOKUP(CONCATENATE("T",$B13,"G",F$1),Lookup2,58,FALSE)),"")</f>
        <v>14</v>
      </c>
      <c r="G13" s="259">
        <f t="shared" si="12"/>
        <v>14</v>
      </c>
      <c r="H13" s="259">
        <f t="shared" si="12"/>
        <v>14</v>
      </c>
      <c r="I13" s="259">
        <f t="shared" si="12"/>
        <v>15</v>
      </c>
      <c r="J13" s="259">
        <f t="shared" si="12"/>
        <v>16</v>
      </c>
      <c r="K13" s="259">
        <f t="shared" si="12"/>
        <v>16</v>
      </c>
      <c r="L13" s="259">
        <f t="shared" si="12"/>
        <v>17</v>
      </c>
      <c r="M13" s="259">
        <f t="shared" si="12"/>
        <v>17</v>
      </c>
      <c r="N13" s="259">
        <f t="shared" si="12"/>
        <v>17</v>
      </c>
      <c r="O13" s="259">
        <f t="shared" si="12"/>
        <v>17</v>
      </c>
      <c r="P13" s="259">
        <f t="shared" si="12"/>
        <v>17</v>
      </c>
      <c r="Q13" s="259">
        <f t="shared" si="12"/>
        <v>17</v>
      </c>
      <c r="R13" s="259">
        <f t="shared" si="12"/>
        <v>17</v>
      </c>
      <c r="S13" s="259">
        <f t="shared" si="12"/>
        <v>17</v>
      </c>
      <c r="T13" s="259">
        <f t="shared" si="12"/>
        <v>18</v>
      </c>
      <c r="U13" s="259">
        <f t="shared" si="12"/>
        <v>18</v>
      </c>
      <c r="V13" s="259">
        <f t="shared" si="12"/>
        <v>18</v>
      </c>
      <c r="W13" s="259">
        <f t="shared" si="12"/>
        <v>18</v>
      </c>
      <c r="X13" s="259">
        <f t="shared" si="12"/>
        <v>18</v>
      </c>
      <c r="Y13" s="259">
        <f t="shared" si="12"/>
        <v>18</v>
      </c>
      <c r="Z13" s="259">
        <f t="shared" si="12"/>
        <v>18</v>
      </c>
      <c r="AA13" s="259">
        <f t="shared" si="12"/>
        <v>18</v>
      </c>
      <c r="AB13" s="259">
        <f t="shared" si="12"/>
        <v>19</v>
      </c>
      <c r="AC13" s="259">
        <f t="shared" si="12"/>
        <v>19</v>
      </c>
      <c r="AD13" s="259">
        <f t="shared" si="12"/>
        <v>20</v>
      </c>
      <c r="AE13" s="259">
        <f t="shared" si="12"/>
        <v>21</v>
      </c>
      <c r="AF13" s="259">
        <f t="shared" si="12"/>
        <v>21</v>
      </c>
      <c r="AG13" s="259">
        <f t="shared" si="12"/>
        <v>22</v>
      </c>
      <c r="AH13" s="259">
        <f t="shared" si="12"/>
        <v>22</v>
      </c>
      <c r="AI13" s="259">
        <f t="shared" si="12"/>
        <v>22</v>
      </c>
      <c r="AJ13" s="259">
        <f t="shared" si="12"/>
        <v>23</v>
      </c>
      <c r="AK13" s="259">
        <f t="shared" si="12"/>
        <v>23</v>
      </c>
      <c r="AL13" s="259">
        <f t="shared" si="12"/>
        <v>24</v>
      </c>
      <c r="AM13" s="259">
        <f t="shared" si="12"/>
        <v>24</v>
      </c>
      <c r="AN13" s="259" t="str">
        <f t="shared" si="12"/>
        <v/>
      </c>
      <c r="AO13" s="259" t="str">
        <f t="shared" si="12"/>
        <v/>
      </c>
      <c r="AP13" s="259" t="str">
        <f t="shared" si="12"/>
        <v/>
      </c>
      <c r="AQ13" s="259" t="str">
        <f t="shared" si="12"/>
        <v/>
      </c>
      <c r="AR13" s="259" t="str">
        <f t="shared" si="12"/>
        <v/>
      </c>
      <c r="AS13" s="259" t="str">
        <f t="shared" si="12"/>
        <v/>
      </c>
      <c r="AT13" s="259" t="str">
        <f t="shared" si="12"/>
        <v/>
      </c>
      <c r="AU13" s="259" t="str">
        <f t="shared" si="12"/>
        <v/>
      </c>
      <c r="AV13" s="259" t="str">
        <f t="shared" si="12"/>
        <v/>
      </c>
      <c r="AW13" s="259" t="str">
        <f t="shared" si="12"/>
        <v/>
      </c>
      <c r="AX13" s="259" t="str">
        <f t="shared" si="12"/>
        <v/>
      </c>
      <c r="AY13" s="259" t="str">
        <f t="shared" si="12"/>
        <v/>
      </c>
    </row>
    <row r="14" spans="1:51" ht="20.100000000000001" customHeight="1" x14ac:dyDescent="0.25">
      <c r="A14" s="243">
        <v>34</v>
      </c>
      <c r="B14" s="20">
        <v>13</v>
      </c>
      <c r="C14" s="251" t="str">
        <f>Teams!C14</f>
        <v>Osnabruck</v>
      </c>
      <c r="D14" s="257">
        <v>13</v>
      </c>
      <c r="E14" s="258">
        <f t="shared" si="0"/>
        <v>13</v>
      </c>
      <c r="F14" s="259">
        <f t="shared" ref="F14:AY14" si="13">IFERROR(IFERROR(E14+VLOOKUP(CONCATENATE("T",$B14,"G",F$1),Lookup1,60,FALSE),E14+VLOOKUP(CONCATENATE("T",$B14,"G",F$1),Lookup2,58,FALSE)),"")</f>
        <v>14</v>
      </c>
      <c r="G14" s="259">
        <f t="shared" si="13"/>
        <v>14</v>
      </c>
      <c r="H14" s="259">
        <f t="shared" si="13"/>
        <v>15</v>
      </c>
      <c r="I14" s="259">
        <f t="shared" si="13"/>
        <v>16</v>
      </c>
      <c r="J14" s="259">
        <f t="shared" si="13"/>
        <v>17</v>
      </c>
      <c r="K14" s="259">
        <f t="shared" si="13"/>
        <v>17</v>
      </c>
      <c r="L14" s="259">
        <f t="shared" si="13"/>
        <v>17</v>
      </c>
      <c r="M14" s="259">
        <f t="shared" si="13"/>
        <v>17</v>
      </c>
      <c r="N14" s="259">
        <f t="shared" si="13"/>
        <v>17</v>
      </c>
      <c r="O14" s="259">
        <f t="shared" si="13"/>
        <v>17</v>
      </c>
      <c r="P14" s="259">
        <f t="shared" si="13"/>
        <v>17</v>
      </c>
      <c r="Q14" s="259">
        <f t="shared" si="13"/>
        <v>17</v>
      </c>
      <c r="R14" s="259">
        <f t="shared" si="13"/>
        <v>17</v>
      </c>
      <c r="S14" s="259">
        <f t="shared" si="13"/>
        <v>17</v>
      </c>
      <c r="T14" s="259">
        <f t="shared" si="13"/>
        <v>17</v>
      </c>
      <c r="U14" s="259">
        <f t="shared" si="13"/>
        <v>17</v>
      </c>
      <c r="V14" s="259">
        <f t="shared" si="13"/>
        <v>17</v>
      </c>
      <c r="W14" s="259">
        <f t="shared" si="13"/>
        <v>17</v>
      </c>
      <c r="X14" s="259">
        <f t="shared" si="13"/>
        <v>17</v>
      </c>
      <c r="Y14" s="259">
        <f t="shared" si="13"/>
        <v>17</v>
      </c>
      <c r="Z14" s="259">
        <f t="shared" si="13"/>
        <v>17</v>
      </c>
      <c r="AA14" s="259">
        <f t="shared" si="13"/>
        <v>17</v>
      </c>
      <c r="AB14" s="259">
        <f t="shared" si="13"/>
        <v>17</v>
      </c>
      <c r="AC14" s="259">
        <f t="shared" si="13"/>
        <v>18</v>
      </c>
      <c r="AD14" s="259">
        <f t="shared" si="13"/>
        <v>18</v>
      </c>
      <c r="AE14" s="259">
        <f t="shared" si="13"/>
        <v>18</v>
      </c>
      <c r="AF14" s="259">
        <f t="shared" si="13"/>
        <v>18</v>
      </c>
      <c r="AG14" s="259">
        <f t="shared" si="13"/>
        <v>18</v>
      </c>
      <c r="AH14" s="259">
        <f t="shared" si="13"/>
        <v>18</v>
      </c>
      <c r="AI14" s="259">
        <f t="shared" si="13"/>
        <v>19</v>
      </c>
      <c r="AJ14" s="259">
        <f t="shared" si="13"/>
        <v>19</v>
      </c>
      <c r="AK14" s="259">
        <f t="shared" si="13"/>
        <v>19</v>
      </c>
      <c r="AL14" s="259">
        <f t="shared" si="13"/>
        <v>19</v>
      </c>
      <c r="AM14" s="259">
        <f t="shared" si="13"/>
        <v>19</v>
      </c>
      <c r="AN14" s="259" t="str">
        <f t="shared" si="13"/>
        <v/>
      </c>
      <c r="AO14" s="259" t="str">
        <f t="shared" si="13"/>
        <v/>
      </c>
      <c r="AP14" s="259" t="str">
        <f t="shared" si="13"/>
        <v/>
      </c>
      <c r="AQ14" s="259" t="str">
        <f t="shared" si="13"/>
        <v/>
      </c>
      <c r="AR14" s="259" t="str">
        <f t="shared" si="13"/>
        <v/>
      </c>
      <c r="AS14" s="259" t="str">
        <f t="shared" si="13"/>
        <v/>
      </c>
      <c r="AT14" s="259" t="str">
        <f t="shared" si="13"/>
        <v/>
      </c>
      <c r="AU14" s="259" t="str">
        <f t="shared" si="13"/>
        <v/>
      </c>
      <c r="AV14" s="259" t="str">
        <f t="shared" si="13"/>
        <v/>
      </c>
      <c r="AW14" s="259" t="str">
        <f t="shared" si="13"/>
        <v/>
      </c>
      <c r="AX14" s="259" t="str">
        <f t="shared" si="13"/>
        <v/>
      </c>
      <c r="AY14" s="259" t="str">
        <f t="shared" si="13"/>
        <v/>
      </c>
    </row>
    <row r="15" spans="1:51" ht="20.100000000000001" customHeight="1" x14ac:dyDescent="0.25">
      <c r="A15" s="243">
        <v>34</v>
      </c>
      <c r="B15" s="20">
        <v>14</v>
      </c>
      <c r="C15" s="251" t="str">
        <f>Teams!C15</f>
        <v>Paderborn 07</v>
      </c>
      <c r="D15" s="257">
        <v>8</v>
      </c>
      <c r="E15" s="258">
        <f t="shared" si="0"/>
        <v>8</v>
      </c>
      <c r="F15" s="259">
        <f t="shared" ref="F15:AY15" si="14">IFERROR(IFERROR(E15+VLOOKUP(CONCATENATE("T",$B15,"G",F$1),Lookup1,60,FALSE),E15+VLOOKUP(CONCATENATE("T",$B15,"G",F$1),Lookup2,58,FALSE)),"")</f>
        <v>8</v>
      </c>
      <c r="G15" s="259">
        <f t="shared" si="14"/>
        <v>8</v>
      </c>
      <c r="H15" s="259">
        <f t="shared" si="14"/>
        <v>9</v>
      </c>
      <c r="I15" s="259">
        <f t="shared" si="14"/>
        <v>9</v>
      </c>
      <c r="J15" s="259">
        <f t="shared" si="14"/>
        <v>10</v>
      </c>
      <c r="K15" s="259">
        <f t="shared" si="14"/>
        <v>10</v>
      </c>
      <c r="L15" s="259">
        <f t="shared" si="14"/>
        <v>10</v>
      </c>
      <c r="M15" s="259">
        <f t="shared" si="14"/>
        <v>10</v>
      </c>
      <c r="N15" s="259">
        <f t="shared" si="14"/>
        <v>10</v>
      </c>
      <c r="O15" s="259">
        <f t="shared" si="14"/>
        <v>10</v>
      </c>
      <c r="P15" s="259">
        <f t="shared" si="14"/>
        <v>10</v>
      </c>
      <c r="Q15" s="259">
        <f t="shared" si="14"/>
        <v>11</v>
      </c>
      <c r="R15" s="259">
        <f t="shared" si="14"/>
        <v>11</v>
      </c>
      <c r="S15" s="259">
        <f t="shared" si="14"/>
        <v>11</v>
      </c>
      <c r="T15" s="259">
        <f t="shared" si="14"/>
        <v>11</v>
      </c>
      <c r="U15" s="259">
        <f t="shared" si="14"/>
        <v>12</v>
      </c>
      <c r="V15" s="259">
        <f t="shared" si="14"/>
        <v>12</v>
      </c>
      <c r="W15" s="259">
        <f t="shared" si="14"/>
        <v>13</v>
      </c>
      <c r="X15" s="259">
        <f t="shared" si="14"/>
        <v>13</v>
      </c>
      <c r="Y15" s="259">
        <f t="shared" si="14"/>
        <v>14</v>
      </c>
      <c r="Z15" s="259">
        <f t="shared" si="14"/>
        <v>14</v>
      </c>
      <c r="AA15" s="259">
        <f t="shared" si="14"/>
        <v>15</v>
      </c>
      <c r="AB15" s="259">
        <f t="shared" si="14"/>
        <v>15</v>
      </c>
      <c r="AC15" s="259">
        <f t="shared" si="14"/>
        <v>15</v>
      </c>
      <c r="AD15" s="259">
        <f t="shared" si="14"/>
        <v>15</v>
      </c>
      <c r="AE15" s="259">
        <f t="shared" si="14"/>
        <v>16</v>
      </c>
      <c r="AF15" s="259">
        <f t="shared" si="14"/>
        <v>16</v>
      </c>
      <c r="AG15" s="259">
        <f t="shared" si="14"/>
        <v>16</v>
      </c>
      <c r="AH15" s="259">
        <f t="shared" si="14"/>
        <v>17</v>
      </c>
      <c r="AI15" s="259">
        <f t="shared" si="14"/>
        <v>18</v>
      </c>
      <c r="AJ15" s="259">
        <f t="shared" si="14"/>
        <v>18</v>
      </c>
      <c r="AK15" s="259">
        <f t="shared" si="14"/>
        <v>18</v>
      </c>
      <c r="AL15" s="259">
        <f t="shared" si="14"/>
        <v>18</v>
      </c>
      <c r="AM15" s="259">
        <f t="shared" si="14"/>
        <v>19</v>
      </c>
      <c r="AN15" s="259" t="str">
        <f t="shared" si="14"/>
        <v/>
      </c>
      <c r="AO15" s="259" t="str">
        <f t="shared" si="14"/>
        <v/>
      </c>
      <c r="AP15" s="259" t="str">
        <f t="shared" si="14"/>
        <v/>
      </c>
      <c r="AQ15" s="259" t="str">
        <f t="shared" si="14"/>
        <v/>
      </c>
      <c r="AR15" s="259" t="str">
        <f t="shared" si="14"/>
        <v/>
      </c>
      <c r="AS15" s="259" t="str">
        <f t="shared" si="14"/>
        <v/>
      </c>
      <c r="AT15" s="259" t="str">
        <f t="shared" si="14"/>
        <v/>
      </c>
      <c r="AU15" s="259" t="str">
        <f t="shared" si="14"/>
        <v/>
      </c>
      <c r="AV15" s="259" t="str">
        <f t="shared" si="14"/>
        <v/>
      </c>
      <c r="AW15" s="259" t="str">
        <f t="shared" si="14"/>
        <v/>
      </c>
      <c r="AX15" s="259" t="str">
        <f t="shared" si="14"/>
        <v/>
      </c>
      <c r="AY15" s="259" t="str">
        <f t="shared" si="14"/>
        <v/>
      </c>
    </row>
    <row r="16" spans="1:51" ht="20.100000000000001" customHeight="1" x14ac:dyDescent="0.25">
      <c r="A16" s="243">
        <v>34</v>
      </c>
      <c r="B16" s="20">
        <v>15</v>
      </c>
      <c r="C16" s="251" t="str">
        <f>Teams!C16</f>
        <v>Jahn Regensburg</v>
      </c>
      <c r="D16" s="257">
        <v>10</v>
      </c>
      <c r="E16" s="258">
        <f t="shared" si="0"/>
        <v>10</v>
      </c>
      <c r="F16" s="259">
        <f t="shared" ref="F16:AY16" si="15">IFERROR(IFERROR(E16+VLOOKUP(CONCATENATE("T",$B16,"G",F$1),Lookup1,60,FALSE),E16+VLOOKUP(CONCATENATE("T",$B16,"G",F$1),Lookup2,58,FALSE)),"")</f>
        <v>11</v>
      </c>
      <c r="G16" s="259">
        <f t="shared" si="15"/>
        <v>12</v>
      </c>
      <c r="H16" s="259">
        <f t="shared" si="15"/>
        <v>12</v>
      </c>
      <c r="I16" s="259">
        <f t="shared" si="15"/>
        <v>13</v>
      </c>
      <c r="J16" s="259">
        <f t="shared" si="15"/>
        <v>13</v>
      </c>
      <c r="K16" s="259">
        <f t="shared" si="15"/>
        <v>13</v>
      </c>
      <c r="L16" s="259">
        <f t="shared" si="15"/>
        <v>13</v>
      </c>
      <c r="M16" s="259">
        <f t="shared" si="15"/>
        <v>13</v>
      </c>
      <c r="N16" s="259">
        <f t="shared" si="15"/>
        <v>13</v>
      </c>
      <c r="O16" s="259">
        <f t="shared" si="15"/>
        <v>13</v>
      </c>
      <c r="P16" s="259">
        <f t="shared" si="15"/>
        <v>13</v>
      </c>
      <c r="Q16" s="259">
        <f t="shared" si="15"/>
        <v>14</v>
      </c>
      <c r="R16" s="259">
        <f t="shared" si="15"/>
        <v>15</v>
      </c>
      <c r="S16" s="259">
        <f t="shared" si="15"/>
        <v>15</v>
      </c>
      <c r="T16" s="259">
        <f t="shared" si="15"/>
        <v>15</v>
      </c>
      <c r="U16" s="259">
        <f t="shared" si="15"/>
        <v>15</v>
      </c>
      <c r="V16" s="259">
        <f t="shared" si="15"/>
        <v>15</v>
      </c>
      <c r="W16" s="259">
        <f t="shared" si="15"/>
        <v>15</v>
      </c>
      <c r="X16" s="259">
        <f t="shared" si="15"/>
        <v>16</v>
      </c>
      <c r="Y16" s="259">
        <f t="shared" si="15"/>
        <v>17</v>
      </c>
      <c r="Z16" s="259">
        <f t="shared" si="15"/>
        <v>18</v>
      </c>
      <c r="AA16" s="259">
        <f t="shared" si="15"/>
        <v>18</v>
      </c>
      <c r="AB16" s="259">
        <f t="shared" si="15"/>
        <v>18</v>
      </c>
      <c r="AC16" s="259">
        <f t="shared" si="15"/>
        <v>18</v>
      </c>
      <c r="AD16" s="259">
        <f t="shared" si="15"/>
        <v>19</v>
      </c>
      <c r="AE16" s="259">
        <f t="shared" si="15"/>
        <v>20</v>
      </c>
      <c r="AF16" s="259">
        <f t="shared" si="15"/>
        <v>20</v>
      </c>
      <c r="AG16" s="259">
        <f t="shared" si="15"/>
        <v>20</v>
      </c>
      <c r="AH16" s="259">
        <f t="shared" si="15"/>
        <v>20</v>
      </c>
      <c r="AI16" s="259">
        <f t="shared" si="15"/>
        <v>21</v>
      </c>
      <c r="AJ16" s="259">
        <f t="shared" si="15"/>
        <v>21</v>
      </c>
      <c r="AK16" s="259">
        <f t="shared" si="15"/>
        <v>21</v>
      </c>
      <c r="AL16" s="259">
        <f t="shared" si="15"/>
        <v>21</v>
      </c>
      <c r="AM16" s="259">
        <f t="shared" si="15"/>
        <v>21</v>
      </c>
      <c r="AN16" s="259" t="str">
        <f t="shared" si="15"/>
        <v/>
      </c>
      <c r="AO16" s="259" t="str">
        <f t="shared" si="15"/>
        <v/>
      </c>
      <c r="AP16" s="259" t="str">
        <f t="shared" si="15"/>
        <v/>
      </c>
      <c r="AQ16" s="259" t="str">
        <f t="shared" si="15"/>
        <v/>
      </c>
      <c r="AR16" s="259" t="str">
        <f t="shared" si="15"/>
        <v/>
      </c>
      <c r="AS16" s="259" t="str">
        <f t="shared" si="15"/>
        <v/>
      </c>
      <c r="AT16" s="259" t="str">
        <f t="shared" si="15"/>
        <v/>
      </c>
      <c r="AU16" s="259" t="str">
        <f t="shared" si="15"/>
        <v/>
      </c>
      <c r="AV16" s="259" t="str">
        <f t="shared" si="15"/>
        <v/>
      </c>
      <c r="AW16" s="259" t="str">
        <f t="shared" si="15"/>
        <v/>
      </c>
      <c r="AX16" s="259" t="str">
        <f t="shared" si="15"/>
        <v/>
      </c>
      <c r="AY16" s="259" t="str">
        <f t="shared" si="15"/>
        <v/>
      </c>
    </row>
    <row r="17" spans="1:51" ht="20.100000000000001" customHeight="1" x14ac:dyDescent="0.25">
      <c r="A17" s="243">
        <v>34</v>
      </c>
      <c r="B17" s="20">
        <v>16</v>
      </c>
      <c r="C17" s="251" t="str">
        <f>Teams!C17</f>
        <v>Sandhausen</v>
      </c>
      <c r="D17" s="257">
        <v>13</v>
      </c>
      <c r="E17" s="258">
        <f t="shared" si="0"/>
        <v>13</v>
      </c>
      <c r="F17" s="259">
        <f t="shared" ref="F17:AY17" si="16">IFERROR(IFERROR(E17+VLOOKUP(CONCATENATE("T",$B17,"G",F$1),Lookup1,60,FALSE),E17+VLOOKUP(CONCATENATE("T",$B17,"G",F$1),Lookup2,58,FALSE)),"")</f>
        <v>13</v>
      </c>
      <c r="G17" s="259">
        <f t="shared" si="16"/>
        <v>13</v>
      </c>
      <c r="H17" s="259">
        <f t="shared" si="16"/>
        <v>13</v>
      </c>
      <c r="I17" s="259">
        <f t="shared" si="16"/>
        <v>13</v>
      </c>
      <c r="J17" s="259">
        <f t="shared" si="16"/>
        <v>14</v>
      </c>
      <c r="K17" s="259">
        <f t="shared" si="16"/>
        <v>14</v>
      </c>
      <c r="L17" s="259">
        <f t="shared" si="16"/>
        <v>15</v>
      </c>
      <c r="M17" s="259">
        <f t="shared" si="16"/>
        <v>15</v>
      </c>
      <c r="N17" s="259">
        <f t="shared" si="16"/>
        <v>15</v>
      </c>
      <c r="O17" s="259">
        <f t="shared" si="16"/>
        <v>15</v>
      </c>
      <c r="P17" s="259">
        <f t="shared" si="16"/>
        <v>15</v>
      </c>
      <c r="Q17" s="259">
        <f t="shared" si="16"/>
        <v>15</v>
      </c>
      <c r="R17" s="259">
        <f t="shared" si="16"/>
        <v>15</v>
      </c>
      <c r="S17" s="259">
        <f t="shared" si="16"/>
        <v>15</v>
      </c>
      <c r="T17" s="259">
        <f t="shared" si="16"/>
        <v>15</v>
      </c>
      <c r="U17" s="259">
        <f t="shared" si="16"/>
        <v>15</v>
      </c>
      <c r="V17" s="259">
        <f t="shared" si="16"/>
        <v>16</v>
      </c>
      <c r="W17" s="259">
        <f t="shared" si="16"/>
        <v>16</v>
      </c>
      <c r="X17" s="259">
        <f t="shared" si="16"/>
        <v>16</v>
      </c>
      <c r="Y17" s="259">
        <f t="shared" si="16"/>
        <v>16</v>
      </c>
      <c r="Z17" s="259">
        <f t="shared" si="16"/>
        <v>16</v>
      </c>
      <c r="AA17" s="259">
        <f t="shared" si="16"/>
        <v>16</v>
      </c>
      <c r="AB17" s="259">
        <f t="shared" si="16"/>
        <v>16</v>
      </c>
      <c r="AC17" s="259">
        <f t="shared" si="16"/>
        <v>16</v>
      </c>
      <c r="AD17" s="259">
        <f t="shared" si="16"/>
        <v>17</v>
      </c>
      <c r="AE17" s="259">
        <f t="shared" si="16"/>
        <v>17</v>
      </c>
      <c r="AF17" s="259">
        <f t="shared" si="16"/>
        <v>17</v>
      </c>
      <c r="AG17" s="259">
        <f t="shared" si="16"/>
        <v>17</v>
      </c>
      <c r="AH17" s="259">
        <f t="shared" si="16"/>
        <v>17</v>
      </c>
      <c r="AI17" s="259">
        <f t="shared" si="16"/>
        <v>17</v>
      </c>
      <c r="AJ17" s="259">
        <f t="shared" si="16"/>
        <v>17</v>
      </c>
      <c r="AK17" s="259">
        <f t="shared" si="16"/>
        <v>17</v>
      </c>
      <c r="AL17" s="259">
        <f t="shared" si="16"/>
        <v>17</v>
      </c>
      <c r="AM17" s="259">
        <f t="shared" si="16"/>
        <v>17</v>
      </c>
      <c r="AN17" s="259" t="str">
        <f t="shared" si="16"/>
        <v/>
      </c>
      <c r="AO17" s="259" t="str">
        <f t="shared" si="16"/>
        <v/>
      </c>
      <c r="AP17" s="259" t="str">
        <f t="shared" si="16"/>
        <v/>
      </c>
      <c r="AQ17" s="259" t="str">
        <f t="shared" si="16"/>
        <v/>
      </c>
      <c r="AR17" s="259" t="str">
        <f t="shared" si="16"/>
        <v/>
      </c>
      <c r="AS17" s="259" t="str">
        <f t="shared" si="16"/>
        <v/>
      </c>
      <c r="AT17" s="259" t="str">
        <f t="shared" si="16"/>
        <v/>
      </c>
      <c r="AU17" s="259" t="str">
        <f t="shared" si="16"/>
        <v/>
      </c>
      <c r="AV17" s="259" t="str">
        <f t="shared" si="16"/>
        <v/>
      </c>
      <c r="AW17" s="259" t="str">
        <f t="shared" si="16"/>
        <v/>
      </c>
      <c r="AX17" s="259" t="str">
        <f t="shared" si="16"/>
        <v/>
      </c>
      <c r="AY17" s="259" t="str">
        <f t="shared" si="16"/>
        <v/>
      </c>
    </row>
    <row r="18" spans="1:51" ht="20.100000000000001" customHeight="1" x14ac:dyDescent="0.25">
      <c r="A18" s="243">
        <v>34</v>
      </c>
      <c r="B18" s="20">
        <v>17</v>
      </c>
      <c r="C18" s="251" t="str">
        <f>Teams!C18</f>
        <v>St Pauli</v>
      </c>
      <c r="D18" s="257">
        <v>12</v>
      </c>
      <c r="E18" s="258">
        <f t="shared" si="0"/>
        <v>12</v>
      </c>
      <c r="F18" s="259">
        <f t="shared" ref="F18:AY18" si="17">IFERROR(IFERROR(E18+VLOOKUP(CONCATENATE("T",$B18,"G",F$1),Lookup1,60,FALSE),E18+VLOOKUP(CONCATENATE("T",$B18,"G",F$1),Lookup2,58,FALSE)),"")</f>
        <v>13</v>
      </c>
      <c r="G18" s="259">
        <f t="shared" si="17"/>
        <v>13</v>
      </c>
      <c r="H18" s="259">
        <f t="shared" si="17"/>
        <v>13</v>
      </c>
      <c r="I18" s="259">
        <f t="shared" si="17"/>
        <v>14</v>
      </c>
      <c r="J18" s="259">
        <f t="shared" si="17"/>
        <v>15</v>
      </c>
      <c r="K18" s="259">
        <f t="shared" si="17"/>
        <v>16</v>
      </c>
      <c r="L18" s="259">
        <f t="shared" si="17"/>
        <v>16</v>
      </c>
      <c r="M18" s="259">
        <f t="shared" si="17"/>
        <v>16</v>
      </c>
      <c r="N18" s="259">
        <f t="shared" si="17"/>
        <v>16</v>
      </c>
      <c r="O18" s="259">
        <f t="shared" si="17"/>
        <v>16</v>
      </c>
      <c r="P18" s="259">
        <f t="shared" si="17"/>
        <v>17</v>
      </c>
      <c r="Q18" s="259">
        <f t="shared" si="17"/>
        <v>17</v>
      </c>
      <c r="R18" s="259">
        <f t="shared" si="17"/>
        <v>17</v>
      </c>
      <c r="S18" s="259">
        <f t="shared" si="17"/>
        <v>18</v>
      </c>
      <c r="T18" s="259">
        <f t="shared" si="17"/>
        <v>19</v>
      </c>
      <c r="U18" s="259">
        <f t="shared" si="17"/>
        <v>19</v>
      </c>
      <c r="V18" s="259">
        <f t="shared" si="17"/>
        <v>19</v>
      </c>
      <c r="W18" s="259">
        <f t="shared" si="17"/>
        <v>19</v>
      </c>
      <c r="X18" s="259">
        <f t="shared" si="17"/>
        <v>19</v>
      </c>
      <c r="Y18" s="259">
        <f t="shared" si="17"/>
        <v>19</v>
      </c>
      <c r="Z18" s="259">
        <f t="shared" si="17"/>
        <v>19</v>
      </c>
      <c r="AA18" s="259">
        <f t="shared" si="17"/>
        <v>19</v>
      </c>
      <c r="AB18" s="259">
        <f t="shared" si="17"/>
        <v>19</v>
      </c>
      <c r="AC18" s="259">
        <f t="shared" si="17"/>
        <v>20</v>
      </c>
      <c r="AD18" s="259">
        <f t="shared" si="17"/>
        <v>20</v>
      </c>
      <c r="AE18" s="259">
        <f t="shared" si="17"/>
        <v>20</v>
      </c>
      <c r="AF18" s="259">
        <f t="shared" si="17"/>
        <v>20</v>
      </c>
      <c r="AG18" s="259">
        <f t="shared" si="17"/>
        <v>20</v>
      </c>
      <c r="AH18" s="259">
        <f t="shared" si="17"/>
        <v>20</v>
      </c>
      <c r="AI18" s="259">
        <f t="shared" si="17"/>
        <v>20</v>
      </c>
      <c r="AJ18" s="259">
        <f t="shared" si="17"/>
        <v>20</v>
      </c>
      <c r="AK18" s="259">
        <f t="shared" si="17"/>
        <v>20</v>
      </c>
      <c r="AL18" s="259">
        <f t="shared" si="17"/>
        <v>20</v>
      </c>
      <c r="AM18" s="259">
        <f t="shared" si="17"/>
        <v>20</v>
      </c>
      <c r="AN18" s="259" t="str">
        <f t="shared" si="17"/>
        <v/>
      </c>
      <c r="AO18" s="259" t="str">
        <f t="shared" si="17"/>
        <v/>
      </c>
      <c r="AP18" s="259" t="str">
        <f t="shared" si="17"/>
        <v/>
      </c>
      <c r="AQ18" s="259" t="str">
        <f t="shared" si="17"/>
        <v/>
      </c>
      <c r="AR18" s="259" t="str">
        <f t="shared" si="17"/>
        <v/>
      </c>
      <c r="AS18" s="259" t="str">
        <f t="shared" si="17"/>
        <v/>
      </c>
      <c r="AT18" s="259" t="str">
        <f t="shared" si="17"/>
        <v/>
      </c>
      <c r="AU18" s="259" t="str">
        <f t="shared" si="17"/>
        <v/>
      </c>
      <c r="AV18" s="259" t="str">
        <f t="shared" si="17"/>
        <v/>
      </c>
      <c r="AW18" s="259" t="str">
        <f t="shared" si="17"/>
        <v/>
      </c>
      <c r="AX18" s="259" t="str">
        <f t="shared" si="17"/>
        <v/>
      </c>
      <c r="AY18" s="259" t="str">
        <f t="shared" si="17"/>
        <v/>
      </c>
    </row>
    <row r="19" spans="1:51" ht="20.100000000000001" customHeight="1" x14ac:dyDescent="0.25">
      <c r="A19" s="243">
        <v>38</v>
      </c>
      <c r="B19" s="20">
        <v>18</v>
      </c>
      <c r="C19" s="251" t="str">
        <f>Teams!C19</f>
        <v>Wurzburger Kickers</v>
      </c>
      <c r="D19" s="257">
        <v>7</v>
      </c>
      <c r="E19" s="258">
        <f t="shared" si="0"/>
        <v>6.2631578947368425</v>
      </c>
      <c r="F19" s="259">
        <f t="shared" ref="F19:AY19" si="18">IFERROR(IFERROR(E19+VLOOKUP(CONCATENATE("T",$B19,"G",F$1),Lookup1,60,FALSE),E19+VLOOKUP(CONCATENATE("T",$B19,"G",F$1),Lookup2,58,FALSE)),"")</f>
        <v>6.2631578947368425</v>
      </c>
      <c r="G19" s="259">
        <f t="shared" si="18"/>
        <v>6.2631578947368425</v>
      </c>
      <c r="H19" s="259">
        <f t="shared" si="18"/>
        <v>7.2631578947368425</v>
      </c>
      <c r="I19" s="259">
        <f t="shared" si="18"/>
        <v>7.2631578947368425</v>
      </c>
      <c r="J19" s="259">
        <f t="shared" si="18"/>
        <v>7.2631578947368425</v>
      </c>
      <c r="K19" s="259">
        <f t="shared" si="18"/>
        <v>7.2631578947368425</v>
      </c>
      <c r="L19" s="259">
        <f t="shared" si="18"/>
        <v>7.2631578947368425</v>
      </c>
      <c r="M19" s="259">
        <f t="shared" si="18"/>
        <v>7.2631578947368425</v>
      </c>
      <c r="N19" s="259">
        <f t="shared" si="18"/>
        <v>7.2631578947368425</v>
      </c>
      <c r="O19" s="259">
        <f t="shared" si="18"/>
        <v>7.2631578947368425</v>
      </c>
      <c r="P19" s="259">
        <f t="shared" si="18"/>
        <v>7.2631578947368425</v>
      </c>
      <c r="Q19" s="259">
        <f t="shared" si="18"/>
        <v>7.2631578947368425</v>
      </c>
      <c r="R19" s="259">
        <f t="shared" si="18"/>
        <v>7.2631578947368425</v>
      </c>
      <c r="S19" s="259">
        <f t="shared" si="18"/>
        <v>8.2631578947368425</v>
      </c>
      <c r="T19" s="259">
        <f t="shared" si="18"/>
        <v>8.2631578947368425</v>
      </c>
      <c r="U19" s="259">
        <f t="shared" si="18"/>
        <v>9.2631578947368425</v>
      </c>
      <c r="V19" s="259">
        <f t="shared" si="18"/>
        <v>9.2631578947368425</v>
      </c>
      <c r="W19" s="259">
        <f t="shared" si="18"/>
        <v>9.2631578947368425</v>
      </c>
      <c r="X19" s="259">
        <f t="shared" si="18"/>
        <v>9.2631578947368425</v>
      </c>
      <c r="Y19" s="259">
        <f t="shared" si="18"/>
        <v>9.2631578947368425</v>
      </c>
      <c r="Z19" s="259">
        <f t="shared" si="18"/>
        <v>9.2631578947368425</v>
      </c>
      <c r="AA19" s="259">
        <f t="shared" si="18"/>
        <v>9.2631578947368425</v>
      </c>
      <c r="AB19" s="259">
        <f t="shared" si="18"/>
        <v>9.2631578947368425</v>
      </c>
      <c r="AC19" s="259">
        <f t="shared" si="18"/>
        <v>9.2631578947368425</v>
      </c>
      <c r="AD19" s="259">
        <f t="shared" si="18"/>
        <v>10.263157894736842</v>
      </c>
      <c r="AE19" s="259">
        <f t="shared" si="18"/>
        <v>10.263157894736842</v>
      </c>
      <c r="AF19" s="259">
        <f t="shared" si="18"/>
        <v>10.263157894736842</v>
      </c>
      <c r="AG19" s="259">
        <f t="shared" si="18"/>
        <v>11.263157894736842</v>
      </c>
      <c r="AH19" s="259">
        <f t="shared" si="18"/>
        <v>11.263157894736842</v>
      </c>
      <c r="AI19" s="259">
        <f t="shared" si="18"/>
        <v>11.263157894736842</v>
      </c>
      <c r="AJ19" s="259">
        <f t="shared" si="18"/>
        <v>12.263157894736842</v>
      </c>
      <c r="AK19" s="259">
        <f t="shared" si="18"/>
        <v>12.263157894736842</v>
      </c>
      <c r="AL19" s="259">
        <f t="shared" si="18"/>
        <v>12.263157894736842</v>
      </c>
      <c r="AM19" s="259">
        <f t="shared" si="18"/>
        <v>13.263157894736842</v>
      </c>
      <c r="AN19" s="259" t="str">
        <f t="shared" si="18"/>
        <v/>
      </c>
      <c r="AO19" s="259" t="str">
        <f t="shared" si="18"/>
        <v/>
      </c>
      <c r="AP19" s="259" t="str">
        <f t="shared" si="18"/>
        <v/>
      </c>
      <c r="AQ19" s="259" t="str">
        <f t="shared" si="18"/>
        <v/>
      </c>
      <c r="AR19" s="259" t="str">
        <f t="shared" si="18"/>
        <v/>
      </c>
      <c r="AS19" s="259" t="str">
        <f t="shared" si="18"/>
        <v/>
      </c>
      <c r="AT19" s="259" t="str">
        <f t="shared" si="18"/>
        <v/>
      </c>
      <c r="AU19" s="259" t="str">
        <f t="shared" si="18"/>
        <v/>
      </c>
      <c r="AV19" s="259" t="str">
        <f t="shared" si="18"/>
        <v/>
      </c>
      <c r="AW19" s="259" t="str">
        <f t="shared" si="18"/>
        <v/>
      </c>
      <c r="AX19" s="259" t="str">
        <f t="shared" si="18"/>
        <v/>
      </c>
      <c r="AY19" s="259" t="str">
        <f t="shared" si="18"/>
        <v/>
      </c>
    </row>
    <row r="20" spans="1:51" ht="20.100000000000001" hidden="1" customHeight="1" x14ac:dyDescent="0.25">
      <c r="A20" s="243" t="s">
        <v>139</v>
      </c>
      <c r="B20" s="20">
        <v>19</v>
      </c>
      <c r="C20" s="251" t="str">
        <f>Teams!C20</f>
        <v/>
      </c>
      <c r="D20" s="257" t="s">
        <v>139</v>
      </c>
      <c r="E20" s="258" t="str">
        <f t="shared" si="0"/>
        <v/>
      </c>
      <c r="F20" s="259" t="str">
        <f t="shared" ref="F20:AY20" si="19">IFERROR(IFERROR(E20+VLOOKUP(CONCATENATE("T",$B20,"G",F$1),Lookup1,60,FALSE),E20+VLOOKUP(CONCATENATE("T",$B20,"G",F$1),Lookup2,58,FALSE)),"")</f>
        <v/>
      </c>
      <c r="G20" s="259" t="str">
        <f t="shared" si="19"/>
        <v/>
      </c>
      <c r="H20" s="259" t="str">
        <f t="shared" si="19"/>
        <v/>
      </c>
      <c r="I20" s="259" t="str">
        <f t="shared" si="19"/>
        <v/>
      </c>
      <c r="J20" s="259" t="str">
        <f t="shared" si="19"/>
        <v/>
      </c>
      <c r="K20" s="259" t="str">
        <f t="shared" si="19"/>
        <v/>
      </c>
      <c r="L20" s="259" t="str">
        <f t="shared" si="19"/>
        <v/>
      </c>
      <c r="M20" s="259" t="str">
        <f t="shared" si="19"/>
        <v/>
      </c>
      <c r="N20" s="259" t="str">
        <f t="shared" si="19"/>
        <v/>
      </c>
      <c r="O20" s="259" t="str">
        <f t="shared" si="19"/>
        <v/>
      </c>
      <c r="P20" s="259" t="str">
        <f t="shared" si="19"/>
        <v/>
      </c>
      <c r="Q20" s="259" t="str">
        <f t="shared" si="19"/>
        <v/>
      </c>
      <c r="R20" s="259" t="str">
        <f t="shared" si="19"/>
        <v/>
      </c>
      <c r="S20" s="259" t="str">
        <f t="shared" si="19"/>
        <v/>
      </c>
      <c r="T20" s="259" t="str">
        <f t="shared" si="19"/>
        <v/>
      </c>
      <c r="U20" s="259" t="str">
        <f t="shared" si="19"/>
        <v/>
      </c>
      <c r="V20" s="259" t="str">
        <f t="shared" si="19"/>
        <v/>
      </c>
      <c r="W20" s="259" t="str">
        <f t="shared" si="19"/>
        <v/>
      </c>
      <c r="X20" s="259" t="str">
        <f t="shared" si="19"/>
        <v/>
      </c>
      <c r="Y20" s="259" t="str">
        <f t="shared" si="19"/>
        <v/>
      </c>
      <c r="Z20" s="259" t="str">
        <f t="shared" si="19"/>
        <v/>
      </c>
      <c r="AA20" s="259" t="str">
        <f t="shared" si="19"/>
        <v/>
      </c>
      <c r="AB20" s="259" t="str">
        <f t="shared" si="19"/>
        <v/>
      </c>
      <c r="AC20" s="259" t="str">
        <f t="shared" si="19"/>
        <v/>
      </c>
      <c r="AD20" s="259" t="str">
        <f t="shared" si="19"/>
        <v/>
      </c>
      <c r="AE20" s="259" t="str">
        <f t="shared" si="19"/>
        <v/>
      </c>
      <c r="AF20" s="259" t="str">
        <f t="shared" si="19"/>
        <v/>
      </c>
      <c r="AG20" s="259" t="str">
        <f t="shared" si="19"/>
        <v/>
      </c>
      <c r="AH20" s="259" t="str">
        <f t="shared" si="19"/>
        <v/>
      </c>
      <c r="AI20" s="259" t="str">
        <f t="shared" si="19"/>
        <v/>
      </c>
      <c r="AJ20" s="259" t="str">
        <f t="shared" si="19"/>
        <v/>
      </c>
      <c r="AK20" s="259" t="str">
        <f t="shared" si="19"/>
        <v/>
      </c>
      <c r="AL20" s="259" t="str">
        <f t="shared" si="19"/>
        <v/>
      </c>
      <c r="AM20" s="259" t="str">
        <f t="shared" si="19"/>
        <v/>
      </c>
      <c r="AN20" s="259" t="str">
        <f t="shared" si="19"/>
        <v/>
      </c>
      <c r="AO20" s="259" t="str">
        <f t="shared" si="19"/>
        <v/>
      </c>
      <c r="AP20" s="259" t="str">
        <f t="shared" si="19"/>
        <v/>
      </c>
      <c r="AQ20" s="259" t="str">
        <f t="shared" si="19"/>
        <v/>
      </c>
      <c r="AR20" s="259" t="str">
        <f t="shared" si="19"/>
        <v/>
      </c>
      <c r="AS20" s="259" t="str">
        <f t="shared" si="19"/>
        <v/>
      </c>
      <c r="AT20" s="259" t="str">
        <f t="shared" si="19"/>
        <v/>
      </c>
      <c r="AU20" s="259" t="str">
        <f t="shared" si="19"/>
        <v/>
      </c>
      <c r="AV20" s="259" t="str">
        <f t="shared" si="19"/>
        <v/>
      </c>
      <c r="AW20" s="259" t="str">
        <f t="shared" si="19"/>
        <v/>
      </c>
      <c r="AX20" s="259" t="str">
        <f t="shared" si="19"/>
        <v/>
      </c>
      <c r="AY20" s="259" t="str">
        <f t="shared" si="19"/>
        <v/>
      </c>
    </row>
    <row r="21" spans="1:51" ht="20.100000000000001" hidden="1" customHeight="1" x14ac:dyDescent="0.25">
      <c r="A21" s="243" t="s">
        <v>139</v>
      </c>
      <c r="B21" s="20">
        <v>20</v>
      </c>
      <c r="C21" s="251" t="str">
        <f>Teams!C21</f>
        <v/>
      </c>
      <c r="D21" s="257" t="s">
        <v>139</v>
      </c>
      <c r="E21" s="258" t="str">
        <f t="shared" si="0"/>
        <v/>
      </c>
      <c r="F21" s="259" t="str">
        <f t="shared" ref="F21:AY21" si="20">IFERROR(IFERROR(E21+VLOOKUP(CONCATENATE("T",$B21,"G",F$1),Lookup1,60,FALSE),E21+VLOOKUP(CONCATENATE("T",$B21,"G",F$1),Lookup2,58,FALSE)),"")</f>
        <v/>
      </c>
      <c r="G21" s="259" t="str">
        <f t="shared" si="20"/>
        <v/>
      </c>
      <c r="H21" s="259" t="str">
        <f t="shared" si="20"/>
        <v/>
      </c>
      <c r="I21" s="259" t="str">
        <f t="shared" si="20"/>
        <v/>
      </c>
      <c r="J21" s="259" t="str">
        <f t="shared" si="20"/>
        <v/>
      </c>
      <c r="K21" s="259" t="str">
        <f t="shared" si="20"/>
        <v/>
      </c>
      <c r="L21" s="259" t="str">
        <f t="shared" si="20"/>
        <v/>
      </c>
      <c r="M21" s="259" t="str">
        <f t="shared" si="20"/>
        <v/>
      </c>
      <c r="N21" s="259" t="str">
        <f t="shared" si="20"/>
        <v/>
      </c>
      <c r="O21" s="259" t="str">
        <f t="shared" si="20"/>
        <v/>
      </c>
      <c r="P21" s="259" t="str">
        <f t="shared" si="20"/>
        <v/>
      </c>
      <c r="Q21" s="259" t="str">
        <f t="shared" si="20"/>
        <v/>
      </c>
      <c r="R21" s="259" t="str">
        <f t="shared" si="20"/>
        <v/>
      </c>
      <c r="S21" s="259" t="str">
        <f t="shared" si="20"/>
        <v/>
      </c>
      <c r="T21" s="259" t="str">
        <f t="shared" si="20"/>
        <v/>
      </c>
      <c r="U21" s="259" t="str">
        <f t="shared" si="20"/>
        <v/>
      </c>
      <c r="V21" s="259" t="str">
        <f t="shared" si="20"/>
        <v/>
      </c>
      <c r="W21" s="259" t="str">
        <f t="shared" si="20"/>
        <v/>
      </c>
      <c r="X21" s="259" t="str">
        <f t="shared" si="20"/>
        <v/>
      </c>
      <c r="Y21" s="259" t="str">
        <f t="shared" si="20"/>
        <v/>
      </c>
      <c r="Z21" s="259" t="str">
        <f t="shared" si="20"/>
        <v/>
      </c>
      <c r="AA21" s="259" t="str">
        <f t="shared" si="20"/>
        <v/>
      </c>
      <c r="AB21" s="259" t="str">
        <f t="shared" si="20"/>
        <v/>
      </c>
      <c r="AC21" s="259" t="str">
        <f t="shared" si="20"/>
        <v/>
      </c>
      <c r="AD21" s="259" t="str">
        <f t="shared" si="20"/>
        <v/>
      </c>
      <c r="AE21" s="259" t="str">
        <f t="shared" si="20"/>
        <v/>
      </c>
      <c r="AF21" s="259" t="str">
        <f t="shared" si="20"/>
        <v/>
      </c>
      <c r="AG21" s="259" t="str">
        <f t="shared" si="20"/>
        <v/>
      </c>
      <c r="AH21" s="259" t="str">
        <f t="shared" si="20"/>
        <v/>
      </c>
      <c r="AI21" s="259" t="str">
        <f t="shared" si="20"/>
        <v/>
      </c>
      <c r="AJ21" s="259" t="str">
        <f t="shared" si="20"/>
        <v/>
      </c>
      <c r="AK21" s="259" t="str">
        <f t="shared" si="20"/>
        <v/>
      </c>
      <c r="AL21" s="259" t="str">
        <f t="shared" si="20"/>
        <v/>
      </c>
      <c r="AM21" s="259" t="str">
        <f t="shared" si="20"/>
        <v/>
      </c>
      <c r="AN21" s="259" t="str">
        <f t="shared" si="20"/>
        <v/>
      </c>
      <c r="AO21" s="259" t="str">
        <f t="shared" si="20"/>
        <v/>
      </c>
      <c r="AP21" s="259" t="str">
        <f t="shared" si="20"/>
        <v/>
      </c>
      <c r="AQ21" s="259" t="str">
        <f t="shared" si="20"/>
        <v/>
      </c>
      <c r="AR21" s="259" t="str">
        <f t="shared" si="20"/>
        <v/>
      </c>
      <c r="AS21" s="259" t="str">
        <f t="shared" si="20"/>
        <v/>
      </c>
      <c r="AT21" s="259" t="str">
        <f t="shared" si="20"/>
        <v/>
      </c>
      <c r="AU21" s="259" t="str">
        <f t="shared" si="20"/>
        <v/>
      </c>
      <c r="AV21" s="259" t="str">
        <f t="shared" si="20"/>
        <v/>
      </c>
      <c r="AW21" s="259" t="str">
        <f t="shared" si="20"/>
        <v/>
      </c>
      <c r="AX21" s="259" t="str">
        <f t="shared" si="20"/>
        <v/>
      </c>
      <c r="AY21" s="259" t="str">
        <f t="shared" si="20"/>
        <v/>
      </c>
    </row>
    <row r="22" spans="1:51" ht="20.100000000000001" hidden="1" customHeight="1" x14ac:dyDescent="0.25">
      <c r="A22" s="243" t="s">
        <v>139</v>
      </c>
      <c r="B22" s="20">
        <v>21</v>
      </c>
      <c r="C22" s="251" t="str">
        <f>Teams!C22</f>
        <v/>
      </c>
      <c r="D22" s="257" t="s">
        <v>139</v>
      </c>
      <c r="E22" s="258" t="str">
        <f t="shared" si="0"/>
        <v/>
      </c>
      <c r="F22" s="259" t="str">
        <f t="shared" ref="F22:AY22" si="21">IFERROR(IFERROR(E22+VLOOKUP(CONCATENATE("T",$B22,"G",F$1),Lookup1,60,FALSE),E22+VLOOKUP(CONCATENATE("T",$B22,"G",F$1),Lookup2,58,FALSE)),"")</f>
        <v/>
      </c>
      <c r="G22" s="259" t="str">
        <f t="shared" si="21"/>
        <v/>
      </c>
      <c r="H22" s="259" t="str">
        <f t="shared" si="21"/>
        <v/>
      </c>
      <c r="I22" s="259" t="str">
        <f t="shared" si="21"/>
        <v/>
      </c>
      <c r="J22" s="259" t="str">
        <f t="shared" si="21"/>
        <v/>
      </c>
      <c r="K22" s="259" t="str">
        <f t="shared" si="21"/>
        <v/>
      </c>
      <c r="L22" s="259" t="str">
        <f t="shared" si="21"/>
        <v/>
      </c>
      <c r="M22" s="259" t="str">
        <f t="shared" si="21"/>
        <v/>
      </c>
      <c r="N22" s="259" t="str">
        <f t="shared" si="21"/>
        <v/>
      </c>
      <c r="O22" s="259" t="str">
        <f t="shared" si="21"/>
        <v/>
      </c>
      <c r="P22" s="259" t="str">
        <f t="shared" si="21"/>
        <v/>
      </c>
      <c r="Q22" s="259" t="str">
        <f t="shared" si="21"/>
        <v/>
      </c>
      <c r="R22" s="259" t="str">
        <f t="shared" si="21"/>
        <v/>
      </c>
      <c r="S22" s="259" t="str">
        <f t="shared" si="21"/>
        <v/>
      </c>
      <c r="T22" s="259" t="str">
        <f t="shared" si="21"/>
        <v/>
      </c>
      <c r="U22" s="259" t="str">
        <f t="shared" si="21"/>
        <v/>
      </c>
      <c r="V22" s="259" t="str">
        <f t="shared" si="21"/>
        <v/>
      </c>
      <c r="W22" s="259" t="str">
        <f t="shared" si="21"/>
        <v/>
      </c>
      <c r="X22" s="259" t="str">
        <f t="shared" si="21"/>
        <v/>
      </c>
      <c r="Y22" s="259" t="str">
        <f t="shared" si="21"/>
        <v/>
      </c>
      <c r="Z22" s="259" t="str">
        <f t="shared" si="21"/>
        <v/>
      </c>
      <c r="AA22" s="259" t="str">
        <f t="shared" si="21"/>
        <v/>
      </c>
      <c r="AB22" s="259" t="str">
        <f t="shared" si="21"/>
        <v/>
      </c>
      <c r="AC22" s="259" t="str">
        <f t="shared" si="21"/>
        <v/>
      </c>
      <c r="AD22" s="259" t="str">
        <f t="shared" si="21"/>
        <v/>
      </c>
      <c r="AE22" s="259" t="str">
        <f t="shared" si="21"/>
        <v/>
      </c>
      <c r="AF22" s="259" t="str">
        <f t="shared" si="21"/>
        <v/>
      </c>
      <c r="AG22" s="259" t="str">
        <f t="shared" si="21"/>
        <v/>
      </c>
      <c r="AH22" s="259" t="str">
        <f t="shared" si="21"/>
        <v/>
      </c>
      <c r="AI22" s="259" t="str">
        <f t="shared" si="21"/>
        <v/>
      </c>
      <c r="AJ22" s="259" t="str">
        <f t="shared" si="21"/>
        <v/>
      </c>
      <c r="AK22" s="259" t="str">
        <f t="shared" si="21"/>
        <v/>
      </c>
      <c r="AL22" s="259" t="str">
        <f t="shared" si="21"/>
        <v/>
      </c>
      <c r="AM22" s="259" t="str">
        <f t="shared" si="21"/>
        <v/>
      </c>
      <c r="AN22" s="259" t="str">
        <f t="shared" si="21"/>
        <v/>
      </c>
      <c r="AO22" s="259" t="str">
        <f t="shared" si="21"/>
        <v/>
      </c>
      <c r="AP22" s="259" t="str">
        <f t="shared" si="21"/>
        <v/>
      </c>
      <c r="AQ22" s="259" t="str">
        <f t="shared" si="21"/>
        <v/>
      </c>
      <c r="AR22" s="259" t="str">
        <f t="shared" si="21"/>
        <v/>
      </c>
      <c r="AS22" s="259" t="str">
        <f t="shared" si="21"/>
        <v/>
      </c>
      <c r="AT22" s="259" t="str">
        <f t="shared" si="21"/>
        <v/>
      </c>
      <c r="AU22" s="259" t="str">
        <f t="shared" si="21"/>
        <v/>
      </c>
      <c r="AV22" s="259" t="str">
        <f t="shared" si="21"/>
        <v/>
      </c>
      <c r="AW22" s="259" t="str">
        <f t="shared" si="21"/>
        <v/>
      </c>
      <c r="AX22" s="259" t="str">
        <f t="shared" si="21"/>
        <v/>
      </c>
      <c r="AY22" s="259" t="str">
        <f t="shared" si="21"/>
        <v/>
      </c>
    </row>
    <row r="23" spans="1:51" ht="20.100000000000001" hidden="1" customHeight="1" x14ac:dyDescent="0.25">
      <c r="A23" s="243" t="s">
        <v>139</v>
      </c>
      <c r="B23" s="20">
        <v>22</v>
      </c>
      <c r="C23" s="251" t="str">
        <f>Teams!C23</f>
        <v/>
      </c>
      <c r="D23" s="257" t="s">
        <v>139</v>
      </c>
      <c r="E23" s="258" t="str">
        <f t="shared" si="0"/>
        <v/>
      </c>
      <c r="F23" s="259" t="str">
        <f t="shared" ref="F23:AY23" si="22">IFERROR(IFERROR(E23+VLOOKUP(CONCATENATE("T",$B23,"G",F$1),Lookup1,60,FALSE),E23+VLOOKUP(CONCATENATE("T",$B23,"G",F$1),Lookup2,58,FALSE)),"")</f>
        <v/>
      </c>
      <c r="G23" s="259" t="str">
        <f t="shared" si="22"/>
        <v/>
      </c>
      <c r="H23" s="259" t="str">
        <f t="shared" si="22"/>
        <v/>
      </c>
      <c r="I23" s="259" t="str">
        <f t="shared" si="22"/>
        <v/>
      </c>
      <c r="J23" s="259" t="str">
        <f t="shared" si="22"/>
        <v/>
      </c>
      <c r="K23" s="259" t="str">
        <f t="shared" si="22"/>
        <v/>
      </c>
      <c r="L23" s="259" t="str">
        <f t="shared" si="22"/>
        <v/>
      </c>
      <c r="M23" s="259" t="str">
        <f t="shared" si="22"/>
        <v/>
      </c>
      <c r="N23" s="259" t="str">
        <f t="shared" si="22"/>
        <v/>
      </c>
      <c r="O23" s="259" t="str">
        <f t="shared" si="22"/>
        <v/>
      </c>
      <c r="P23" s="259" t="str">
        <f t="shared" si="22"/>
        <v/>
      </c>
      <c r="Q23" s="259" t="str">
        <f t="shared" si="22"/>
        <v/>
      </c>
      <c r="R23" s="259" t="str">
        <f t="shared" si="22"/>
        <v/>
      </c>
      <c r="S23" s="259" t="str">
        <f t="shared" si="22"/>
        <v/>
      </c>
      <c r="T23" s="259" t="str">
        <f t="shared" si="22"/>
        <v/>
      </c>
      <c r="U23" s="259" t="str">
        <f t="shared" si="22"/>
        <v/>
      </c>
      <c r="V23" s="259" t="str">
        <f t="shared" si="22"/>
        <v/>
      </c>
      <c r="W23" s="259" t="str">
        <f t="shared" si="22"/>
        <v/>
      </c>
      <c r="X23" s="259" t="str">
        <f t="shared" si="22"/>
        <v/>
      </c>
      <c r="Y23" s="259" t="str">
        <f t="shared" si="22"/>
        <v/>
      </c>
      <c r="Z23" s="259" t="str">
        <f t="shared" si="22"/>
        <v/>
      </c>
      <c r="AA23" s="259" t="str">
        <f t="shared" si="22"/>
        <v/>
      </c>
      <c r="AB23" s="259" t="str">
        <f t="shared" si="22"/>
        <v/>
      </c>
      <c r="AC23" s="259" t="str">
        <f t="shared" si="22"/>
        <v/>
      </c>
      <c r="AD23" s="259" t="str">
        <f t="shared" si="22"/>
        <v/>
      </c>
      <c r="AE23" s="259" t="str">
        <f t="shared" si="22"/>
        <v/>
      </c>
      <c r="AF23" s="259" t="str">
        <f t="shared" si="22"/>
        <v/>
      </c>
      <c r="AG23" s="259" t="str">
        <f t="shared" si="22"/>
        <v/>
      </c>
      <c r="AH23" s="259" t="str">
        <f t="shared" si="22"/>
        <v/>
      </c>
      <c r="AI23" s="259" t="str">
        <f t="shared" si="22"/>
        <v/>
      </c>
      <c r="AJ23" s="259" t="str">
        <f t="shared" si="22"/>
        <v/>
      </c>
      <c r="AK23" s="259" t="str">
        <f t="shared" si="22"/>
        <v/>
      </c>
      <c r="AL23" s="259" t="str">
        <f t="shared" si="22"/>
        <v/>
      </c>
      <c r="AM23" s="259" t="str">
        <f t="shared" si="22"/>
        <v/>
      </c>
      <c r="AN23" s="259" t="str">
        <f t="shared" si="22"/>
        <v/>
      </c>
      <c r="AO23" s="259" t="str">
        <f t="shared" si="22"/>
        <v/>
      </c>
      <c r="AP23" s="259" t="str">
        <f t="shared" si="22"/>
        <v/>
      </c>
      <c r="AQ23" s="259" t="str">
        <f t="shared" si="22"/>
        <v/>
      </c>
      <c r="AR23" s="259" t="str">
        <f t="shared" si="22"/>
        <v/>
      </c>
      <c r="AS23" s="259" t="str">
        <f t="shared" si="22"/>
        <v/>
      </c>
      <c r="AT23" s="259" t="str">
        <f t="shared" si="22"/>
        <v/>
      </c>
      <c r="AU23" s="259" t="str">
        <f t="shared" si="22"/>
        <v/>
      </c>
      <c r="AV23" s="259" t="str">
        <f t="shared" si="22"/>
        <v/>
      </c>
      <c r="AW23" s="259" t="str">
        <f t="shared" si="22"/>
        <v/>
      </c>
      <c r="AX23" s="259" t="str">
        <f t="shared" si="22"/>
        <v/>
      </c>
      <c r="AY23" s="259" t="str">
        <f t="shared" si="22"/>
        <v/>
      </c>
    </row>
    <row r="24" spans="1:51" ht="20.100000000000001" hidden="1" customHeight="1" x14ac:dyDescent="0.25">
      <c r="A24" s="243" t="s">
        <v>139</v>
      </c>
      <c r="B24" s="20">
        <v>23</v>
      </c>
      <c r="C24" s="251" t="str">
        <f>Teams!C24</f>
        <v/>
      </c>
      <c r="D24" s="257" t="s">
        <v>139</v>
      </c>
      <c r="E24" s="258" t="str">
        <f t="shared" si="0"/>
        <v/>
      </c>
      <c r="F24" s="259" t="str">
        <f t="shared" ref="F24:AY24" si="23">IFERROR(IFERROR(E24+VLOOKUP(CONCATENATE("T",$B24,"G",F$1),Lookup1,60,FALSE),E24+VLOOKUP(CONCATENATE("T",$B24,"G",F$1),Lookup2,58,FALSE)),"")</f>
        <v/>
      </c>
      <c r="G24" s="259" t="str">
        <f t="shared" si="23"/>
        <v/>
      </c>
      <c r="H24" s="259" t="str">
        <f t="shared" si="23"/>
        <v/>
      </c>
      <c r="I24" s="259" t="str">
        <f t="shared" si="23"/>
        <v/>
      </c>
      <c r="J24" s="259" t="str">
        <f t="shared" si="23"/>
        <v/>
      </c>
      <c r="K24" s="259" t="str">
        <f t="shared" si="23"/>
        <v/>
      </c>
      <c r="L24" s="259" t="str">
        <f t="shared" si="23"/>
        <v/>
      </c>
      <c r="M24" s="259" t="str">
        <f t="shared" si="23"/>
        <v/>
      </c>
      <c r="N24" s="259" t="str">
        <f t="shared" si="23"/>
        <v/>
      </c>
      <c r="O24" s="259" t="str">
        <f t="shared" si="23"/>
        <v/>
      </c>
      <c r="P24" s="259" t="str">
        <f t="shared" si="23"/>
        <v/>
      </c>
      <c r="Q24" s="259" t="str">
        <f t="shared" si="23"/>
        <v/>
      </c>
      <c r="R24" s="259" t="str">
        <f t="shared" si="23"/>
        <v/>
      </c>
      <c r="S24" s="259" t="str">
        <f t="shared" si="23"/>
        <v/>
      </c>
      <c r="T24" s="259" t="str">
        <f t="shared" si="23"/>
        <v/>
      </c>
      <c r="U24" s="259" t="str">
        <f t="shared" si="23"/>
        <v/>
      </c>
      <c r="V24" s="259" t="str">
        <f t="shared" si="23"/>
        <v/>
      </c>
      <c r="W24" s="259" t="str">
        <f t="shared" si="23"/>
        <v/>
      </c>
      <c r="X24" s="259" t="str">
        <f t="shared" si="23"/>
        <v/>
      </c>
      <c r="Y24" s="259" t="str">
        <f t="shared" si="23"/>
        <v/>
      </c>
      <c r="Z24" s="259" t="str">
        <f t="shared" si="23"/>
        <v/>
      </c>
      <c r="AA24" s="259" t="str">
        <f t="shared" si="23"/>
        <v/>
      </c>
      <c r="AB24" s="259" t="str">
        <f t="shared" si="23"/>
        <v/>
      </c>
      <c r="AC24" s="259" t="str">
        <f t="shared" si="23"/>
        <v/>
      </c>
      <c r="AD24" s="259" t="str">
        <f t="shared" si="23"/>
        <v/>
      </c>
      <c r="AE24" s="259" t="str">
        <f t="shared" si="23"/>
        <v/>
      </c>
      <c r="AF24" s="259" t="str">
        <f t="shared" si="23"/>
        <v/>
      </c>
      <c r="AG24" s="259" t="str">
        <f t="shared" si="23"/>
        <v/>
      </c>
      <c r="AH24" s="259" t="str">
        <f t="shared" si="23"/>
        <v/>
      </c>
      <c r="AI24" s="259" t="str">
        <f t="shared" si="23"/>
        <v/>
      </c>
      <c r="AJ24" s="259" t="str">
        <f t="shared" si="23"/>
        <v/>
      </c>
      <c r="AK24" s="259" t="str">
        <f t="shared" si="23"/>
        <v/>
      </c>
      <c r="AL24" s="259" t="str">
        <f t="shared" si="23"/>
        <v/>
      </c>
      <c r="AM24" s="259" t="str">
        <f t="shared" si="23"/>
        <v/>
      </c>
      <c r="AN24" s="259" t="str">
        <f t="shared" si="23"/>
        <v/>
      </c>
      <c r="AO24" s="259" t="str">
        <f t="shared" si="23"/>
        <v/>
      </c>
      <c r="AP24" s="259" t="str">
        <f t="shared" si="23"/>
        <v/>
      </c>
      <c r="AQ24" s="259" t="str">
        <f t="shared" si="23"/>
        <v/>
      </c>
      <c r="AR24" s="259" t="str">
        <f t="shared" si="23"/>
        <v/>
      </c>
      <c r="AS24" s="259" t="str">
        <f t="shared" si="23"/>
        <v/>
      </c>
      <c r="AT24" s="259" t="str">
        <f t="shared" si="23"/>
        <v/>
      </c>
      <c r="AU24" s="259" t="str">
        <f t="shared" si="23"/>
        <v/>
      </c>
      <c r="AV24" s="259" t="str">
        <f t="shared" si="23"/>
        <v/>
      </c>
      <c r="AW24" s="259" t="str">
        <f t="shared" si="23"/>
        <v/>
      </c>
      <c r="AX24" s="259" t="str">
        <f t="shared" si="23"/>
        <v/>
      </c>
      <c r="AY24" s="259" t="str">
        <f t="shared" si="23"/>
        <v/>
      </c>
    </row>
    <row r="25" spans="1:51" ht="20.100000000000001" hidden="1" customHeight="1" x14ac:dyDescent="0.25">
      <c r="A25" s="243" t="s">
        <v>139</v>
      </c>
      <c r="B25" s="20">
        <v>24</v>
      </c>
      <c r="C25" s="251" t="str">
        <f>Teams!C25</f>
        <v/>
      </c>
      <c r="D25" s="257" t="s">
        <v>139</v>
      </c>
      <c r="E25" s="258" t="str">
        <f t="shared" si="0"/>
        <v/>
      </c>
      <c r="F25" s="259" t="str">
        <f t="shared" ref="F25:AY25" si="24">IFERROR(IFERROR(E25+VLOOKUP(CONCATENATE("T",$B25,"G",F$1),Lookup1,60,FALSE),E25+VLOOKUP(CONCATENATE("T",$B25,"G",F$1),Lookup2,58,FALSE)),"")</f>
        <v/>
      </c>
      <c r="G25" s="259" t="str">
        <f t="shared" si="24"/>
        <v/>
      </c>
      <c r="H25" s="259" t="str">
        <f t="shared" si="24"/>
        <v/>
      </c>
      <c r="I25" s="259" t="str">
        <f t="shared" si="24"/>
        <v/>
      </c>
      <c r="J25" s="259" t="str">
        <f t="shared" si="24"/>
        <v/>
      </c>
      <c r="K25" s="259" t="str">
        <f t="shared" si="24"/>
        <v/>
      </c>
      <c r="L25" s="259" t="str">
        <f t="shared" si="24"/>
        <v/>
      </c>
      <c r="M25" s="259" t="str">
        <f t="shared" si="24"/>
        <v/>
      </c>
      <c r="N25" s="259" t="str">
        <f t="shared" si="24"/>
        <v/>
      </c>
      <c r="O25" s="259" t="str">
        <f t="shared" si="24"/>
        <v/>
      </c>
      <c r="P25" s="259" t="str">
        <f t="shared" si="24"/>
        <v/>
      </c>
      <c r="Q25" s="259" t="str">
        <f t="shared" si="24"/>
        <v/>
      </c>
      <c r="R25" s="259" t="str">
        <f t="shared" si="24"/>
        <v/>
      </c>
      <c r="S25" s="259" t="str">
        <f t="shared" si="24"/>
        <v/>
      </c>
      <c r="T25" s="259" t="str">
        <f t="shared" si="24"/>
        <v/>
      </c>
      <c r="U25" s="259" t="str">
        <f t="shared" si="24"/>
        <v/>
      </c>
      <c r="V25" s="259" t="str">
        <f t="shared" si="24"/>
        <v/>
      </c>
      <c r="W25" s="259" t="str">
        <f t="shared" si="24"/>
        <v/>
      </c>
      <c r="X25" s="259" t="str">
        <f t="shared" si="24"/>
        <v/>
      </c>
      <c r="Y25" s="259" t="str">
        <f t="shared" si="24"/>
        <v/>
      </c>
      <c r="Z25" s="259" t="str">
        <f t="shared" si="24"/>
        <v/>
      </c>
      <c r="AA25" s="259" t="str">
        <f t="shared" si="24"/>
        <v/>
      </c>
      <c r="AB25" s="259" t="str">
        <f t="shared" si="24"/>
        <v/>
      </c>
      <c r="AC25" s="259" t="str">
        <f t="shared" si="24"/>
        <v/>
      </c>
      <c r="AD25" s="259" t="str">
        <f t="shared" si="24"/>
        <v/>
      </c>
      <c r="AE25" s="259" t="str">
        <f t="shared" si="24"/>
        <v/>
      </c>
      <c r="AF25" s="259" t="str">
        <f t="shared" si="24"/>
        <v/>
      </c>
      <c r="AG25" s="259" t="str">
        <f t="shared" si="24"/>
        <v/>
      </c>
      <c r="AH25" s="259" t="str">
        <f t="shared" si="24"/>
        <v/>
      </c>
      <c r="AI25" s="259" t="str">
        <f t="shared" si="24"/>
        <v/>
      </c>
      <c r="AJ25" s="259" t="str">
        <f t="shared" si="24"/>
        <v/>
      </c>
      <c r="AK25" s="259" t="str">
        <f t="shared" si="24"/>
        <v/>
      </c>
      <c r="AL25" s="259" t="str">
        <f t="shared" si="24"/>
        <v/>
      </c>
      <c r="AM25" s="259" t="str">
        <f t="shared" si="24"/>
        <v/>
      </c>
      <c r="AN25" s="259" t="str">
        <f t="shared" si="24"/>
        <v/>
      </c>
      <c r="AO25" s="259" t="str">
        <f t="shared" si="24"/>
        <v/>
      </c>
      <c r="AP25" s="259" t="str">
        <f t="shared" si="24"/>
        <v/>
      </c>
      <c r="AQ25" s="259" t="str">
        <f t="shared" si="24"/>
        <v/>
      </c>
      <c r="AR25" s="259" t="str">
        <f t="shared" si="24"/>
        <v/>
      </c>
      <c r="AS25" s="259" t="str">
        <f t="shared" si="24"/>
        <v/>
      </c>
      <c r="AT25" s="259" t="str">
        <f t="shared" si="24"/>
        <v/>
      </c>
      <c r="AU25" s="259" t="str">
        <f t="shared" si="24"/>
        <v/>
      </c>
      <c r="AV25" s="259" t="str">
        <f t="shared" si="24"/>
        <v/>
      </c>
      <c r="AW25" s="259" t="str">
        <f t="shared" si="24"/>
        <v/>
      </c>
      <c r="AX25" s="259" t="str">
        <f t="shared" si="24"/>
        <v/>
      </c>
      <c r="AY25" s="259" t="str">
        <f t="shared" si="24"/>
        <v/>
      </c>
    </row>
    <row r="26" spans="1:51" s="19" customFormat="1" ht="20.100000000000001" customHeight="1" x14ac:dyDescent="0.25">
      <c r="A26" s="15"/>
      <c r="C26" s="23" t="s">
        <v>540</v>
      </c>
      <c r="D26" s="260">
        <f>SUM(D2:D25)/2</f>
        <v>98.5</v>
      </c>
      <c r="E26" s="260">
        <f t="shared" ref="E26" si="25">SUM(E2:E25)/2</f>
        <v>97.60526315789474</v>
      </c>
      <c r="F26" s="260">
        <f>IF(COUNT(F2:F25)=COUNT(E2:E25),SUM(F2:F25)/2,0)</f>
        <v>100.60526315789474</v>
      </c>
      <c r="G26" s="260">
        <f t="shared" ref="G26:AY26" si="26">IF(COUNT(G2:G25)=COUNT(F2:F25),SUM(G2:G25)/2,0)</f>
        <v>103.60526315789474</v>
      </c>
      <c r="H26" s="260">
        <f t="shared" si="26"/>
        <v>106.60526315789474</v>
      </c>
      <c r="I26" s="260">
        <f t="shared" si="26"/>
        <v>109.60526315789474</v>
      </c>
      <c r="J26" s="260">
        <f t="shared" si="26"/>
        <v>113.60526315789474</v>
      </c>
      <c r="K26" s="260">
        <f t="shared" si="26"/>
        <v>115.60526315789474</v>
      </c>
      <c r="L26" s="260">
        <f t="shared" si="26"/>
        <v>119.60526315789474</v>
      </c>
      <c r="M26" s="260">
        <f t="shared" si="26"/>
        <v>120.60526315789474</v>
      </c>
      <c r="N26" s="260">
        <f t="shared" si="26"/>
        <v>120.60526315789474</v>
      </c>
      <c r="O26" s="260">
        <f t="shared" si="26"/>
        <v>120.60526315789474</v>
      </c>
      <c r="P26" s="260">
        <f t="shared" si="26"/>
        <v>121.60526315789474</v>
      </c>
      <c r="Q26" s="260">
        <f t="shared" si="26"/>
        <v>123.60526315789474</v>
      </c>
      <c r="R26" s="260">
        <f t="shared" si="26"/>
        <v>124.60526315789474</v>
      </c>
      <c r="S26" s="260">
        <f t="shared" si="26"/>
        <v>125.60526315789474</v>
      </c>
      <c r="T26" s="260">
        <f t="shared" si="26"/>
        <v>128.60526315789474</v>
      </c>
      <c r="U26" s="260">
        <f t="shared" si="26"/>
        <v>130.60526315789474</v>
      </c>
      <c r="V26" s="260">
        <f t="shared" si="26"/>
        <v>133.60526315789471</v>
      </c>
      <c r="W26" s="260">
        <f t="shared" si="26"/>
        <v>135.60526315789471</v>
      </c>
      <c r="X26" s="260">
        <f t="shared" si="26"/>
        <v>136.60526315789471</v>
      </c>
      <c r="Y26" s="260">
        <f t="shared" si="26"/>
        <v>139.10526315789471</v>
      </c>
      <c r="Z26" s="260">
        <f t="shared" si="26"/>
        <v>141.60526315789471</v>
      </c>
      <c r="AA26" s="260">
        <f t="shared" si="26"/>
        <v>142.60526315789471</v>
      </c>
      <c r="AB26" s="260">
        <f t="shared" si="26"/>
        <v>144.60526315789471</v>
      </c>
      <c r="AC26" s="260">
        <f t="shared" si="26"/>
        <v>148.10526315789471</v>
      </c>
      <c r="AD26" s="260">
        <f t="shared" si="26"/>
        <v>152.10526315789471</v>
      </c>
      <c r="AE26" s="260">
        <f t="shared" si="26"/>
        <v>155.60526315789471</v>
      </c>
      <c r="AF26" s="260">
        <f t="shared" si="26"/>
        <v>156.60526315789471</v>
      </c>
      <c r="AG26" s="260">
        <f t="shared" si="26"/>
        <v>159.10526315789471</v>
      </c>
      <c r="AH26" s="260">
        <f t="shared" si="26"/>
        <v>161.10526315789471</v>
      </c>
      <c r="AI26" s="260">
        <f t="shared" si="26"/>
        <v>163.60526315789471</v>
      </c>
      <c r="AJ26" s="260">
        <f t="shared" si="26"/>
        <v>165.60526315789471</v>
      </c>
      <c r="AK26" s="260">
        <f t="shared" si="26"/>
        <v>167.60526315789471</v>
      </c>
      <c r="AL26" s="260">
        <f t="shared" si="26"/>
        <v>168.60526315789471</v>
      </c>
      <c r="AM26" s="260">
        <f t="shared" si="26"/>
        <v>169.60526315789471</v>
      </c>
      <c r="AN26" s="260">
        <f t="shared" si="26"/>
        <v>0</v>
      </c>
      <c r="AO26" s="260">
        <f t="shared" si="26"/>
        <v>0</v>
      </c>
      <c r="AP26" s="260">
        <f t="shared" si="26"/>
        <v>0</v>
      </c>
      <c r="AQ26" s="260">
        <f t="shared" si="26"/>
        <v>0</v>
      </c>
      <c r="AR26" s="260">
        <f t="shared" si="26"/>
        <v>0</v>
      </c>
      <c r="AS26" s="260">
        <f t="shared" si="26"/>
        <v>0</v>
      </c>
      <c r="AT26" s="260">
        <f t="shared" si="26"/>
        <v>0</v>
      </c>
      <c r="AU26" s="260">
        <f t="shared" si="26"/>
        <v>0</v>
      </c>
      <c r="AV26" s="260">
        <f t="shared" si="26"/>
        <v>0</v>
      </c>
      <c r="AW26" s="260">
        <f t="shared" si="26"/>
        <v>0</v>
      </c>
      <c r="AX26" s="260">
        <f t="shared" si="26"/>
        <v>0</v>
      </c>
      <c r="AY26" s="260">
        <f t="shared" si="26"/>
        <v>0</v>
      </c>
    </row>
    <row r="27" spans="1:51" ht="20.100000000000001" customHeight="1" x14ac:dyDescent="0.25">
      <c r="C27" s="23" t="s">
        <v>541</v>
      </c>
      <c r="D27" s="260"/>
      <c r="E27" s="260">
        <f>SUM(A2:A25)/2</f>
        <v>310</v>
      </c>
      <c r="F27" s="260">
        <f>IF(COUNT(F2:F25)=COUNT(E2:E25),E27+COUNT(F2:F25)/2,0)</f>
        <v>319</v>
      </c>
      <c r="G27" s="260">
        <f t="shared" ref="G27:AY27" si="27">IF(COUNT(G2:G25)=COUNT(F2:F25),F27+COUNT(G2:G25)/2,0)</f>
        <v>328</v>
      </c>
      <c r="H27" s="260">
        <f t="shared" si="27"/>
        <v>337</v>
      </c>
      <c r="I27" s="260">
        <f t="shared" si="27"/>
        <v>346</v>
      </c>
      <c r="J27" s="260">
        <f t="shared" si="27"/>
        <v>355</v>
      </c>
      <c r="K27" s="260">
        <f t="shared" si="27"/>
        <v>364</v>
      </c>
      <c r="L27" s="260">
        <f t="shared" si="27"/>
        <v>373</v>
      </c>
      <c r="M27" s="260">
        <f t="shared" si="27"/>
        <v>382</v>
      </c>
      <c r="N27" s="260">
        <f t="shared" si="27"/>
        <v>391</v>
      </c>
      <c r="O27" s="260">
        <f t="shared" si="27"/>
        <v>400</v>
      </c>
      <c r="P27" s="260">
        <f t="shared" si="27"/>
        <v>409</v>
      </c>
      <c r="Q27" s="260">
        <f t="shared" si="27"/>
        <v>418</v>
      </c>
      <c r="R27" s="260">
        <f t="shared" si="27"/>
        <v>427</v>
      </c>
      <c r="S27" s="260">
        <f t="shared" si="27"/>
        <v>436</v>
      </c>
      <c r="T27" s="260">
        <f t="shared" si="27"/>
        <v>445</v>
      </c>
      <c r="U27" s="260">
        <f t="shared" si="27"/>
        <v>454</v>
      </c>
      <c r="V27" s="260">
        <f t="shared" si="27"/>
        <v>463</v>
      </c>
      <c r="W27" s="260">
        <f t="shared" si="27"/>
        <v>472</v>
      </c>
      <c r="X27" s="260">
        <f t="shared" si="27"/>
        <v>481</v>
      </c>
      <c r="Y27" s="260">
        <f t="shared" si="27"/>
        <v>490</v>
      </c>
      <c r="Z27" s="260">
        <f t="shared" si="27"/>
        <v>499</v>
      </c>
      <c r="AA27" s="260">
        <f t="shared" si="27"/>
        <v>508</v>
      </c>
      <c r="AB27" s="260">
        <f t="shared" si="27"/>
        <v>517</v>
      </c>
      <c r="AC27" s="260">
        <f t="shared" si="27"/>
        <v>526</v>
      </c>
      <c r="AD27" s="260">
        <f t="shared" si="27"/>
        <v>535</v>
      </c>
      <c r="AE27" s="260">
        <f t="shared" si="27"/>
        <v>544</v>
      </c>
      <c r="AF27" s="260">
        <f t="shared" si="27"/>
        <v>553</v>
      </c>
      <c r="AG27" s="260">
        <f t="shared" si="27"/>
        <v>562</v>
      </c>
      <c r="AH27" s="260">
        <f t="shared" si="27"/>
        <v>571</v>
      </c>
      <c r="AI27" s="260">
        <f t="shared" si="27"/>
        <v>580</v>
      </c>
      <c r="AJ27" s="260">
        <f t="shared" si="27"/>
        <v>589</v>
      </c>
      <c r="AK27" s="260">
        <f t="shared" si="27"/>
        <v>598</v>
      </c>
      <c r="AL27" s="260">
        <f t="shared" si="27"/>
        <v>607</v>
      </c>
      <c r="AM27" s="260">
        <f t="shared" si="27"/>
        <v>616</v>
      </c>
      <c r="AN27" s="260">
        <f t="shared" si="27"/>
        <v>0</v>
      </c>
      <c r="AO27" s="260">
        <f t="shared" si="27"/>
        <v>0</v>
      </c>
      <c r="AP27" s="260">
        <f t="shared" si="27"/>
        <v>0</v>
      </c>
      <c r="AQ27" s="260">
        <f t="shared" si="27"/>
        <v>0</v>
      </c>
      <c r="AR27" s="260">
        <f t="shared" si="27"/>
        <v>0</v>
      </c>
      <c r="AS27" s="260">
        <f t="shared" si="27"/>
        <v>0</v>
      </c>
      <c r="AT27" s="260">
        <f t="shared" si="27"/>
        <v>0</v>
      </c>
      <c r="AU27" s="260">
        <f t="shared" si="27"/>
        <v>0</v>
      </c>
      <c r="AV27" s="260">
        <f t="shared" si="27"/>
        <v>0</v>
      </c>
      <c r="AW27" s="260">
        <f t="shared" si="27"/>
        <v>0</v>
      </c>
      <c r="AX27" s="260">
        <f t="shared" si="27"/>
        <v>0</v>
      </c>
      <c r="AY27" s="260">
        <f t="shared" si="27"/>
        <v>0</v>
      </c>
    </row>
  </sheetData>
  <sheetProtection selectLockedCells="1"/>
  <conditionalFormatting sqref="F2:AY25">
    <cfRule type="expression" dxfId="26" priority="2">
      <formula>F2-E2=1</formula>
    </cfRule>
  </conditionalFormatting>
  <pageMargins left="0.70866141732283472" right="0.70866141732283472" top="0.74803149606299213" bottom="0.74803149606299213" header="0.31496062992125984" footer="0.31496062992125984"/>
  <pageSetup paperSize="9" scale="93" fitToWidth="0" orientation="landscape" r:id="rId1"/>
  <headerFooter>
    <oddHeader>&amp;C&amp;"-,Bold"&amp;16Draws by Team by Game Number</oddHeader>
    <oddFooter>&amp;L&amp;8Printed &amp;D &amp;T&amp;C&amp;8OddsPredictor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554"/>
  <sheetViews>
    <sheetView showGridLines="0" showRowColHeaders="0" workbookViewId="0">
      <pane ySplit="2" topLeftCell="A282" activePane="bottomLeft" state="frozen"/>
      <selection pane="bottomLeft" activeCell="I308" sqref="I308"/>
    </sheetView>
  </sheetViews>
  <sheetFormatPr defaultRowHeight="15" x14ac:dyDescent="0.25"/>
  <cols>
    <col min="1" max="1" width="6.7109375" style="27" customWidth="1"/>
    <col min="2" max="2" width="20.7109375" style="27" customWidth="1"/>
    <col min="3" max="3" width="10.7109375" style="27" customWidth="1"/>
    <col min="4" max="4" width="30.7109375" style="131" customWidth="1"/>
    <col min="5" max="5" width="10.7109375" style="27" customWidth="1"/>
    <col min="6" max="6" width="30.7109375" style="131" customWidth="1"/>
    <col min="7" max="8" width="10.7109375" style="27" customWidth="1"/>
    <col min="9" max="14" width="5.7109375" style="27" customWidth="1"/>
    <col min="15" max="15" width="6.7109375" style="27" customWidth="1"/>
    <col min="16" max="16" width="10.7109375" customWidth="1"/>
    <col min="17" max="17" width="30.7109375" style="27" customWidth="1"/>
    <col min="18" max="18" width="10.7109375" style="27" customWidth="1"/>
    <col min="19" max="16384" width="9.140625" style="27"/>
  </cols>
  <sheetData>
    <row r="1" spans="1:18" x14ac:dyDescent="0.25">
      <c r="D1" s="17" t="str">
        <f>League</f>
        <v>2. Bundesliga 2020-21</v>
      </c>
      <c r="G1" s="447" t="s">
        <v>111</v>
      </c>
      <c r="H1" s="448"/>
      <c r="I1" s="445" t="s">
        <v>119</v>
      </c>
      <c r="J1" s="449"/>
      <c r="K1" s="449"/>
      <c r="L1" s="449"/>
      <c r="M1" s="449"/>
      <c r="N1" s="446"/>
      <c r="O1" s="401" t="s">
        <v>589</v>
      </c>
      <c r="P1" s="400">
        <f>SUM(P3:P554)</f>
        <v>1.3500311979441904E-13</v>
      </c>
      <c r="Q1" s="15"/>
      <c r="R1" s="51" t="s">
        <v>122</v>
      </c>
    </row>
    <row r="2" spans="1:18" x14ac:dyDescent="0.25">
      <c r="A2" s="53" t="s">
        <v>9</v>
      </c>
      <c r="B2" s="68" t="s">
        <v>140</v>
      </c>
      <c r="C2" s="53" t="s">
        <v>8</v>
      </c>
      <c r="D2" s="54" t="s">
        <v>2</v>
      </c>
      <c r="E2" s="53" t="s">
        <v>8</v>
      </c>
      <c r="F2" s="54" t="s">
        <v>3</v>
      </c>
      <c r="G2" s="53" t="s">
        <v>1</v>
      </c>
      <c r="H2" s="55" t="s">
        <v>0</v>
      </c>
      <c r="I2" s="445" t="s">
        <v>1</v>
      </c>
      <c r="J2" s="446"/>
      <c r="K2" s="445" t="s">
        <v>25</v>
      </c>
      <c r="L2" s="446"/>
      <c r="M2" s="445" t="s">
        <v>0</v>
      </c>
      <c r="N2" s="446" t="s">
        <v>16</v>
      </c>
      <c r="O2" s="434" t="s">
        <v>565</v>
      </c>
      <c r="P2" s="401" t="s">
        <v>121</v>
      </c>
      <c r="Q2" s="54" t="s">
        <v>124</v>
      </c>
      <c r="R2" s="66" t="s">
        <v>125</v>
      </c>
    </row>
    <row r="3" spans="1:18" x14ac:dyDescent="0.25">
      <c r="A3" s="69">
        <v>1</v>
      </c>
      <c r="B3" s="39">
        <v>44092</v>
      </c>
      <c r="C3" s="1">
        <v>7</v>
      </c>
      <c r="D3" s="44" t="str">
        <f t="shared" ref="D3:D66" si="0">IFERROR(VLOOKUP(C3,Team,2,FALSE),"")</f>
        <v>Hamburger</v>
      </c>
      <c r="E3" s="1">
        <v>5</v>
      </c>
      <c r="F3" s="44" t="str">
        <f t="shared" ref="F3:F66" si="1">IFERROR(VLOOKUP(E3,Team,2,FALSE),"")</f>
        <v>Fortuna Dusseldorf</v>
      </c>
      <c r="G3" s="40">
        <v>2</v>
      </c>
      <c r="H3" s="40">
        <v>1</v>
      </c>
      <c r="I3" s="41">
        <v>109</v>
      </c>
      <c r="J3" s="42">
        <v>100</v>
      </c>
      <c r="K3" s="41">
        <v>53</v>
      </c>
      <c r="L3" s="42">
        <v>20</v>
      </c>
      <c r="M3" s="41">
        <v>59</v>
      </c>
      <c r="N3" s="43">
        <v>25</v>
      </c>
      <c r="O3" s="402" t="str">
        <f>IF(AND(Results!AS3&gt;Results!BG3,(Results!CA3+Results!CB3)&gt;0),"DNB",IF(Pools!M3&gt;0,"X",""))</f>
        <v>X</v>
      </c>
      <c r="P3" s="403">
        <f>IFERROR(SUM(Predictions!S3,Predictions!V3,Pools!N3),0)</f>
        <v>-32</v>
      </c>
      <c r="Q3" s="141" t="str">
        <f>Results!CD3</f>
        <v/>
      </c>
      <c r="R3" s="142">
        <f>Results!CE3</f>
        <v>5.0060549880304839E-2</v>
      </c>
    </row>
    <row r="4" spans="1:18" x14ac:dyDescent="0.25">
      <c r="A4" s="69">
        <v>2</v>
      </c>
      <c r="B4" s="39">
        <v>44092</v>
      </c>
      <c r="C4" s="1">
        <v>15</v>
      </c>
      <c r="D4" s="44" t="str">
        <f t="shared" si="0"/>
        <v>Jahn Regensburg</v>
      </c>
      <c r="E4" s="1">
        <v>12</v>
      </c>
      <c r="F4" s="44" t="str">
        <f t="shared" si="1"/>
        <v>Nurnberg</v>
      </c>
      <c r="G4" s="40">
        <v>1</v>
      </c>
      <c r="H4" s="40">
        <v>1</v>
      </c>
      <c r="I4" s="41">
        <v>2</v>
      </c>
      <c r="J4" s="42">
        <v>1</v>
      </c>
      <c r="K4" s="41">
        <v>13</v>
      </c>
      <c r="L4" s="42">
        <v>5</v>
      </c>
      <c r="M4" s="41">
        <v>63</v>
      </c>
      <c r="N4" s="43">
        <v>50</v>
      </c>
      <c r="O4" s="402" t="str">
        <f>IF(AND(Results!AS4&gt;Results!BG4,(Results!CA4+Results!CB4)&gt;0),"DNB",IF(Pools!M4&gt;0,"X",""))</f>
        <v>DNB</v>
      </c>
      <c r="P4" s="403">
        <f>IFERROR(SUM(Predictions!S4,Predictions!V4,Pools!N4),0)</f>
        <v>85.8</v>
      </c>
      <c r="Q4" s="141" t="str">
        <f>Results!CD4</f>
        <v>Jahn Regensburg</v>
      </c>
      <c r="R4" s="142">
        <f>Results!CE4</f>
        <v>5.3588987217305872E-2</v>
      </c>
    </row>
    <row r="5" spans="1:18" x14ac:dyDescent="0.25">
      <c r="A5" s="69">
        <v>3</v>
      </c>
      <c r="B5" s="39">
        <v>44093</v>
      </c>
      <c r="C5" s="1">
        <v>8</v>
      </c>
      <c r="D5" s="44" t="str">
        <f t="shared" si="0"/>
        <v>Hannover 96</v>
      </c>
      <c r="E5" s="1">
        <v>10</v>
      </c>
      <c r="F5" s="44" t="str">
        <f t="shared" si="1"/>
        <v>Karlsruher</v>
      </c>
      <c r="G5" s="40">
        <v>2</v>
      </c>
      <c r="H5" s="40">
        <v>0</v>
      </c>
      <c r="I5" s="41">
        <v>69</v>
      </c>
      <c r="J5" s="42">
        <v>100</v>
      </c>
      <c r="K5" s="41">
        <v>3</v>
      </c>
      <c r="L5" s="42">
        <v>1</v>
      </c>
      <c r="M5" s="41">
        <v>19</v>
      </c>
      <c r="N5" s="43">
        <v>5</v>
      </c>
      <c r="O5" s="402" t="str">
        <f>IF(AND(Results!AS5&gt;Results!BG5,(Results!CA5+Results!CB5)&gt;0),"DNB",IF(Pools!M5&gt;0,"X",""))</f>
        <v>X</v>
      </c>
      <c r="P5" s="403">
        <f>IFERROR(SUM(Predictions!S5,Predictions!V5,Pools!N5),0)</f>
        <v>-33</v>
      </c>
      <c r="Q5" s="141" t="str">
        <f>Results!CD5</f>
        <v/>
      </c>
      <c r="R5" s="142">
        <f>Results!CE5</f>
        <v>5.0049309664694341E-2</v>
      </c>
    </row>
    <row r="6" spans="1:18" x14ac:dyDescent="0.25">
      <c r="A6" s="69">
        <v>4</v>
      </c>
      <c r="B6" s="39">
        <v>44093</v>
      </c>
      <c r="C6" s="1">
        <v>16</v>
      </c>
      <c r="D6" s="44" t="str">
        <f t="shared" si="0"/>
        <v>Sandhausen</v>
      </c>
      <c r="E6" s="1">
        <v>4</v>
      </c>
      <c r="F6" s="44" t="str">
        <f t="shared" si="1"/>
        <v>Darmstadt 98</v>
      </c>
      <c r="G6" s="40">
        <v>3</v>
      </c>
      <c r="H6" s="40">
        <v>2</v>
      </c>
      <c r="I6" s="41">
        <v>27</v>
      </c>
      <c r="J6" s="42">
        <v>20</v>
      </c>
      <c r="K6" s="41">
        <v>61</v>
      </c>
      <c r="L6" s="42">
        <v>25</v>
      </c>
      <c r="M6" s="41">
        <v>2</v>
      </c>
      <c r="N6" s="43">
        <v>1</v>
      </c>
      <c r="O6" s="402" t="str">
        <f>IF(AND(Results!AS6&gt;Results!BG6,(Results!CA6+Results!CB6)&gt;0),"DNB",IF(Pools!M6&gt;0,"X",""))</f>
        <v>X</v>
      </c>
      <c r="P6" s="403">
        <f>IFERROR(SUM(Predictions!S6,Predictions!V6,Pools!N6),0)</f>
        <v>-35</v>
      </c>
      <c r="Q6" s="141" t="str">
        <f>Results!CD6</f>
        <v/>
      </c>
      <c r="R6" s="142">
        <f>Results!CE6</f>
        <v>4.9562922645554952E-2</v>
      </c>
    </row>
    <row r="7" spans="1:18" x14ac:dyDescent="0.25">
      <c r="A7" s="69">
        <v>5</v>
      </c>
      <c r="B7" s="39">
        <v>44093</v>
      </c>
      <c r="C7" s="1">
        <v>18</v>
      </c>
      <c r="D7" s="44" t="str">
        <f t="shared" si="0"/>
        <v>Wurzburger Kickers</v>
      </c>
      <c r="E7" s="1">
        <v>1</v>
      </c>
      <c r="F7" s="44" t="str">
        <f t="shared" si="1"/>
        <v>Erzgebirge Aue</v>
      </c>
      <c r="G7" s="40">
        <v>0</v>
      </c>
      <c r="H7" s="40">
        <v>3</v>
      </c>
      <c r="I7" s="41">
        <v>28</v>
      </c>
      <c r="J7" s="42">
        <v>25</v>
      </c>
      <c r="K7" s="41">
        <v>13</v>
      </c>
      <c r="L7" s="42">
        <v>5</v>
      </c>
      <c r="M7" s="41">
        <v>58</v>
      </c>
      <c r="N7" s="43">
        <v>25</v>
      </c>
      <c r="O7" s="402" t="str">
        <f>IF(AND(Results!AS7&gt;Results!BG7,(Results!CA7+Results!CB7)&gt;0),"DNB",IF(Pools!M7&gt;0,"X",""))</f>
        <v/>
      </c>
      <c r="P7" s="403">
        <f>IFERROR(SUM(Predictions!S7,Predictions!V7,Pools!N7),0)</f>
        <v>0</v>
      </c>
      <c r="Q7" s="141" t="str">
        <f>Results!CD7</f>
        <v/>
      </c>
      <c r="R7" s="142">
        <f>Results!CE7</f>
        <v>5.0680710262433371E-2</v>
      </c>
    </row>
    <row r="8" spans="1:18" x14ac:dyDescent="0.25">
      <c r="A8" s="69">
        <v>6</v>
      </c>
      <c r="B8" s="39">
        <v>44094</v>
      </c>
      <c r="C8" s="1">
        <v>6</v>
      </c>
      <c r="D8" s="44" t="str">
        <f t="shared" si="0"/>
        <v>Greuther Furth</v>
      </c>
      <c r="E8" s="1">
        <v>13</v>
      </c>
      <c r="F8" s="44" t="str">
        <f t="shared" si="1"/>
        <v>Osnabruck</v>
      </c>
      <c r="G8" s="40">
        <v>1</v>
      </c>
      <c r="H8" s="40">
        <v>1</v>
      </c>
      <c r="I8" s="41">
        <v>26</v>
      </c>
      <c r="J8" s="42">
        <v>25</v>
      </c>
      <c r="K8" s="41">
        <v>67</v>
      </c>
      <c r="L8" s="42">
        <v>25</v>
      </c>
      <c r="M8" s="41">
        <v>62</v>
      </c>
      <c r="N8" s="43">
        <v>25</v>
      </c>
      <c r="O8" s="402" t="str">
        <f>IF(AND(Results!AS8&gt;Results!BG8,(Results!CA8+Results!CB8)&gt;0),"DNB",IF(Pools!M8&gt;0,"X",""))</f>
        <v>DNB</v>
      </c>
      <c r="P8" s="403">
        <f>IFERROR(SUM(Predictions!S8,Predictions!V8,Pools!N8),0)</f>
        <v>83.08</v>
      </c>
      <c r="Q8" s="141" t="str">
        <f>Results!CD8</f>
        <v>Osnabruck</v>
      </c>
      <c r="R8" s="142">
        <f>Results!CE8</f>
        <v>4.9291530705235509E-2</v>
      </c>
    </row>
    <row r="9" spans="1:18" x14ac:dyDescent="0.25">
      <c r="A9" s="69">
        <v>7</v>
      </c>
      <c r="B9" s="39">
        <v>44094</v>
      </c>
      <c r="C9" s="1">
        <v>9</v>
      </c>
      <c r="D9" s="44" t="str">
        <f t="shared" si="0"/>
        <v>Heidenheim</v>
      </c>
      <c r="E9" s="1">
        <v>3</v>
      </c>
      <c r="F9" s="44" t="str">
        <f t="shared" si="1"/>
        <v>Eintracht Braunschweig</v>
      </c>
      <c r="G9" s="40">
        <v>2</v>
      </c>
      <c r="H9" s="40">
        <v>0</v>
      </c>
      <c r="I9" s="41">
        <v>99</v>
      </c>
      <c r="J9" s="42">
        <v>100</v>
      </c>
      <c r="K9" s="41">
        <v>51</v>
      </c>
      <c r="L9" s="42">
        <v>20</v>
      </c>
      <c r="M9" s="41">
        <v>69</v>
      </c>
      <c r="N9" s="43">
        <v>25</v>
      </c>
      <c r="O9" s="402" t="str">
        <f>IF(AND(Results!AS9&gt;Results!BG9,(Results!CA9+Results!CB9)&gt;0),"DNB",IF(Pools!M9&gt;0,"X",""))</f>
        <v/>
      </c>
      <c r="P9" s="403">
        <f>IFERROR(SUM(Predictions!S9,Predictions!V9,Pools!N9),0)</f>
        <v>0</v>
      </c>
      <c r="Q9" s="141" t="str">
        <f>Results!CD9</f>
        <v/>
      </c>
      <c r="R9" s="142">
        <f>Results!CE9</f>
        <v>5.0160150467651432E-2</v>
      </c>
    </row>
    <row r="10" spans="1:18" x14ac:dyDescent="0.25">
      <c r="A10" s="69">
        <v>8</v>
      </c>
      <c r="B10" s="39">
        <v>44094</v>
      </c>
      <c r="C10" s="1">
        <v>11</v>
      </c>
      <c r="D10" s="44" t="str">
        <f t="shared" si="0"/>
        <v>Holstein Kiel</v>
      </c>
      <c r="E10" s="1">
        <v>14</v>
      </c>
      <c r="F10" s="44" t="str">
        <f t="shared" si="1"/>
        <v>Paderborn 07</v>
      </c>
      <c r="G10" s="40">
        <v>1</v>
      </c>
      <c r="H10" s="40">
        <v>0</v>
      </c>
      <c r="I10" s="41">
        <v>13</v>
      </c>
      <c r="J10" s="42">
        <v>10</v>
      </c>
      <c r="K10" s="41">
        <v>53</v>
      </c>
      <c r="L10" s="42">
        <v>20</v>
      </c>
      <c r="M10" s="41">
        <v>193</v>
      </c>
      <c r="N10" s="43">
        <v>100</v>
      </c>
      <c r="O10" s="402" t="str">
        <f>IF(AND(Results!AS10&gt;Results!BG10,(Results!CA10+Results!CB10)&gt;0),"DNB",IF(Pools!M10&gt;0,"X",""))</f>
        <v>X</v>
      </c>
      <c r="P10" s="403">
        <f>IFERROR(SUM(Predictions!S10,Predictions!V10,Pools!N10),0)</f>
        <v>-31</v>
      </c>
      <c r="Q10" s="141" t="str">
        <f>Results!CD10</f>
        <v/>
      </c>
      <c r="R10" s="142">
        <f>Results!CE10</f>
        <v>5.005213976302314E-2</v>
      </c>
    </row>
    <row r="11" spans="1:18" x14ac:dyDescent="0.25">
      <c r="A11" s="69">
        <v>9</v>
      </c>
      <c r="B11" s="39">
        <v>44095</v>
      </c>
      <c r="C11" s="1">
        <v>2</v>
      </c>
      <c r="D11" s="44" t="str">
        <f t="shared" si="0"/>
        <v>Bochum</v>
      </c>
      <c r="E11" s="1">
        <v>17</v>
      </c>
      <c r="F11" s="44" t="str">
        <f t="shared" si="1"/>
        <v>St Pauli</v>
      </c>
      <c r="G11" s="40">
        <v>2</v>
      </c>
      <c r="H11" s="40">
        <v>2</v>
      </c>
      <c r="I11" s="41">
        <v>24</v>
      </c>
      <c r="J11" s="42">
        <v>25</v>
      </c>
      <c r="K11" s="41">
        <v>67</v>
      </c>
      <c r="L11" s="42">
        <v>25</v>
      </c>
      <c r="M11" s="41">
        <v>68</v>
      </c>
      <c r="N11" s="43">
        <v>25</v>
      </c>
      <c r="O11" s="402" t="str">
        <f>IF(AND(Results!AS11&gt;Results!BG11,(Results!CA11+Results!CB11)&gt;0),"DNB",IF(Pools!M11&gt;0,"X",""))</f>
        <v>X</v>
      </c>
      <c r="P11" s="403">
        <f>IFERROR(SUM(Predictions!S11,Predictions!V11,Pools!N11),0)</f>
        <v>91.12</v>
      </c>
      <c r="Q11" s="141" t="str">
        <f>Results!CD11</f>
        <v/>
      </c>
      <c r="R11" s="142">
        <f>Results!CE11</f>
        <v>5.0760416368510919E-2</v>
      </c>
    </row>
    <row r="12" spans="1:18" x14ac:dyDescent="0.25">
      <c r="A12" s="69">
        <v>10</v>
      </c>
      <c r="B12" s="39">
        <v>44099</v>
      </c>
      <c r="C12" s="1">
        <v>1</v>
      </c>
      <c r="D12" s="44" t="str">
        <f t="shared" si="0"/>
        <v>Erzgebirge Aue</v>
      </c>
      <c r="E12" s="1">
        <v>6</v>
      </c>
      <c r="F12" s="44" t="str">
        <f t="shared" si="1"/>
        <v>Greuther Furth</v>
      </c>
      <c r="G12" s="40">
        <v>1</v>
      </c>
      <c r="H12" s="40">
        <v>1</v>
      </c>
      <c r="I12" s="41">
        <v>34</v>
      </c>
      <c r="J12" s="42">
        <v>25</v>
      </c>
      <c r="K12" s="41">
        <v>64</v>
      </c>
      <c r="L12" s="42">
        <v>25</v>
      </c>
      <c r="M12" s="41">
        <v>189</v>
      </c>
      <c r="N12" s="43">
        <v>100</v>
      </c>
      <c r="O12" s="402" t="str">
        <f>IF(AND(Results!AS12&gt;Results!BG12,(Results!CA12+Results!CB12)&gt;0),"DNB",IF(Pools!M12&gt;0,"X",""))</f>
        <v>X</v>
      </c>
      <c r="P12" s="403">
        <f>IFERROR(SUM(Predictions!S12,Predictions!V12,Pools!N12),0)</f>
        <v>81.92</v>
      </c>
      <c r="Q12" s="141" t="str">
        <f>Results!CD12</f>
        <v/>
      </c>
      <c r="R12" s="142">
        <f>Results!CE12</f>
        <v>5.064845120949113E-2</v>
      </c>
    </row>
    <row r="13" spans="1:18" x14ac:dyDescent="0.25">
      <c r="A13" s="69">
        <v>11</v>
      </c>
      <c r="B13" s="39">
        <v>44099</v>
      </c>
      <c r="C13" s="1">
        <v>13</v>
      </c>
      <c r="D13" s="44" t="str">
        <f t="shared" si="0"/>
        <v>Osnabruck</v>
      </c>
      <c r="E13" s="1">
        <v>8</v>
      </c>
      <c r="F13" s="44" t="str">
        <f t="shared" si="1"/>
        <v>Hannover 96</v>
      </c>
      <c r="G13" s="40">
        <v>2</v>
      </c>
      <c r="H13" s="40">
        <v>1</v>
      </c>
      <c r="I13" s="41">
        <v>47</v>
      </c>
      <c r="J13" s="42">
        <v>20</v>
      </c>
      <c r="K13" s="41">
        <v>66</v>
      </c>
      <c r="L13" s="42">
        <v>25</v>
      </c>
      <c r="M13" s="41">
        <v>11</v>
      </c>
      <c r="N13" s="43">
        <v>10</v>
      </c>
      <c r="O13" s="402" t="str">
        <f>IF(AND(Results!AS13&gt;Results!BG13,(Results!CA13+Results!CB13)&gt;0),"DNB",IF(Pools!M13&gt;0,"X",""))</f>
        <v>DNB</v>
      </c>
      <c r="P13" s="403">
        <f>IFERROR(SUM(Predictions!S13,Predictions!V13,Pools!N13),0)</f>
        <v>41.91</v>
      </c>
      <c r="Q13" s="141" t="str">
        <f>Results!CD13</f>
        <v>Osnabruck</v>
      </c>
      <c r="R13" s="142">
        <f>Results!CE13</f>
        <v>4.942321360231805E-2</v>
      </c>
    </row>
    <row r="14" spans="1:18" x14ac:dyDescent="0.25">
      <c r="A14" s="69">
        <v>12</v>
      </c>
      <c r="B14" s="39">
        <v>44100</v>
      </c>
      <c r="C14" s="1">
        <v>4</v>
      </c>
      <c r="D14" s="44" t="str">
        <f t="shared" si="0"/>
        <v>Darmstadt 98</v>
      </c>
      <c r="E14" s="1">
        <v>15</v>
      </c>
      <c r="F14" s="44" t="str">
        <f t="shared" si="1"/>
        <v>Jahn Regensburg</v>
      </c>
      <c r="G14" s="40">
        <v>0</v>
      </c>
      <c r="H14" s="40">
        <v>0</v>
      </c>
      <c r="I14" s="41">
        <v>107</v>
      </c>
      <c r="J14" s="42">
        <v>100</v>
      </c>
      <c r="K14" s="41">
        <v>66</v>
      </c>
      <c r="L14" s="42">
        <v>25</v>
      </c>
      <c r="M14" s="41">
        <v>12</v>
      </c>
      <c r="N14" s="43">
        <v>5</v>
      </c>
      <c r="O14" s="402" t="str">
        <f>IF(AND(Results!AS14&gt;Results!BG14,(Results!CA14+Results!CB14)&gt;0),"DNB",IF(Pools!M14&gt;0,"X",""))</f>
        <v>X</v>
      </c>
      <c r="P14" s="403">
        <f>IFERROR(SUM(Predictions!S14,Predictions!V14,Pools!N14),0)</f>
        <v>87.12</v>
      </c>
      <c r="Q14" s="141" t="str">
        <f>Results!CD14</f>
        <v/>
      </c>
      <c r="R14" s="142">
        <f>Results!CE14</f>
        <v>5.1934709223711906E-2</v>
      </c>
    </row>
    <row r="15" spans="1:18" x14ac:dyDescent="0.25">
      <c r="A15" s="69">
        <v>13</v>
      </c>
      <c r="B15" s="39">
        <v>44100</v>
      </c>
      <c r="C15" s="1">
        <v>3</v>
      </c>
      <c r="D15" s="44" t="str">
        <f t="shared" si="0"/>
        <v>Eintracht Braunschweig</v>
      </c>
      <c r="E15" s="1">
        <v>11</v>
      </c>
      <c r="F15" s="44" t="str">
        <f t="shared" si="1"/>
        <v>Holstein Kiel</v>
      </c>
      <c r="G15" s="40">
        <v>0</v>
      </c>
      <c r="H15" s="40">
        <v>0</v>
      </c>
      <c r="I15" s="41">
        <v>44</v>
      </c>
      <c r="J15" s="42">
        <v>25</v>
      </c>
      <c r="K15" s="41">
        <v>63</v>
      </c>
      <c r="L15" s="42">
        <v>25</v>
      </c>
      <c r="M15" s="41">
        <v>147</v>
      </c>
      <c r="N15" s="43">
        <v>100</v>
      </c>
      <c r="O15" s="402" t="str">
        <f>IF(AND(Results!AS15&gt;Results!BG15,(Results!CA15+Results!CB15)&gt;0),"DNB",IF(Pools!M15&gt;0,"X",""))</f>
        <v/>
      </c>
      <c r="P15" s="403">
        <f>IFERROR(SUM(Predictions!S15,Predictions!V15,Pools!N15),0)</f>
        <v>0</v>
      </c>
      <c r="Q15" s="141" t="str">
        <f>Results!CD15</f>
        <v/>
      </c>
      <c r="R15" s="142">
        <f>Results!CE15</f>
        <v>5.1268049265760895E-2</v>
      </c>
    </row>
    <row r="16" spans="1:18" x14ac:dyDescent="0.25">
      <c r="A16" s="69">
        <v>14</v>
      </c>
      <c r="B16" s="39">
        <v>44100</v>
      </c>
      <c r="C16" s="1">
        <v>5</v>
      </c>
      <c r="D16" s="44" t="str">
        <f t="shared" si="0"/>
        <v>Fortuna Dusseldorf</v>
      </c>
      <c r="E16" s="1">
        <v>18</v>
      </c>
      <c r="F16" s="44" t="str">
        <f t="shared" si="1"/>
        <v>Wurzburger Kickers</v>
      </c>
      <c r="G16" s="40">
        <v>1</v>
      </c>
      <c r="H16" s="40">
        <v>0</v>
      </c>
      <c r="I16" s="41">
        <v>73</v>
      </c>
      <c r="J16" s="42">
        <v>100</v>
      </c>
      <c r="K16" s="41">
        <v>3</v>
      </c>
      <c r="L16" s="42">
        <v>1</v>
      </c>
      <c r="M16" s="41">
        <v>7</v>
      </c>
      <c r="N16" s="43">
        <v>2</v>
      </c>
      <c r="O16" s="402" t="str">
        <f>IF(AND(Results!AS16&gt;Results!BG16,(Results!CA16+Results!CB16)&gt;0),"DNB",IF(Pools!M16&gt;0,"X",""))</f>
        <v/>
      </c>
      <c r="P16" s="403">
        <f>IFERROR(SUM(Predictions!S16,Predictions!V16,Pools!N16),0)</f>
        <v>0</v>
      </c>
      <c r="Q16" s="141" t="str">
        <f>Results!CD16</f>
        <v/>
      </c>
      <c r="R16" s="142">
        <f>Results!CE16</f>
        <v>5.025690430314711E-2</v>
      </c>
    </row>
    <row r="17" spans="1:18" x14ac:dyDescent="0.25">
      <c r="A17" s="69">
        <v>15</v>
      </c>
      <c r="B17" s="39">
        <v>44101</v>
      </c>
      <c r="C17" s="1">
        <v>10</v>
      </c>
      <c r="D17" s="44" t="str">
        <f t="shared" si="0"/>
        <v>Karlsruher</v>
      </c>
      <c r="E17" s="1">
        <v>2</v>
      </c>
      <c r="F17" s="44" t="str">
        <f t="shared" si="1"/>
        <v>Bochum</v>
      </c>
      <c r="G17" s="40">
        <v>0</v>
      </c>
      <c r="H17" s="40">
        <v>1</v>
      </c>
      <c r="I17" s="41">
        <v>79</v>
      </c>
      <c r="J17" s="42">
        <v>50</v>
      </c>
      <c r="K17" s="41">
        <v>61</v>
      </c>
      <c r="L17" s="42">
        <v>25</v>
      </c>
      <c r="M17" s="41">
        <v>169</v>
      </c>
      <c r="N17" s="43">
        <v>100</v>
      </c>
      <c r="O17" s="402" t="str">
        <f>IF(AND(Results!AS17&gt;Results!BG17,(Results!CA17+Results!CB17)&gt;0),"DNB",IF(Pools!M17&gt;0,"X",""))</f>
        <v>X</v>
      </c>
      <c r="P17" s="403">
        <f>IFERROR(SUM(Predictions!S17,Predictions!V17,Pools!N17),0)</f>
        <v>-35</v>
      </c>
      <c r="Q17" s="141" t="str">
        <f>Results!CD17</f>
        <v/>
      </c>
      <c r="R17" s="142">
        <f>Results!CE17</f>
        <v>5.0041785539321815E-2</v>
      </c>
    </row>
    <row r="18" spans="1:18" x14ac:dyDescent="0.25">
      <c r="A18" s="69">
        <v>16</v>
      </c>
      <c r="B18" s="39">
        <v>44101</v>
      </c>
      <c r="C18" s="1">
        <v>12</v>
      </c>
      <c r="D18" s="44" t="str">
        <f t="shared" si="0"/>
        <v>Nurnberg</v>
      </c>
      <c r="E18" s="1">
        <v>16</v>
      </c>
      <c r="F18" s="44" t="str">
        <f t="shared" si="1"/>
        <v>Sandhausen</v>
      </c>
      <c r="G18" s="40">
        <v>1</v>
      </c>
      <c r="H18" s="40">
        <v>0</v>
      </c>
      <c r="I18" s="41">
        <v>119</v>
      </c>
      <c r="J18" s="42">
        <v>100</v>
      </c>
      <c r="K18" s="41">
        <v>63</v>
      </c>
      <c r="L18" s="42">
        <v>25</v>
      </c>
      <c r="M18" s="41">
        <v>11</v>
      </c>
      <c r="N18" s="43">
        <v>5</v>
      </c>
      <c r="O18" s="402" t="str">
        <f>IF(AND(Results!AS18&gt;Results!BG18,(Results!CA18+Results!CB18)&gt;0),"DNB",IF(Pools!M18&gt;0,"X",""))</f>
        <v>X</v>
      </c>
      <c r="P18" s="403">
        <f>IFERROR(SUM(Predictions!S18,Predictions!V18,Pools!N18),0)</f>
        <v>-35</v>
      </c>
      <c r="Q18" s="141" t="str">
        <f>Results!CD18</f>
        <v/>
      </c>
      <c r="R18" s="142">
        <f>Results!CE18</f>
        <v>5.3211913657119192E-2</v>
      </c>
    </row>
    <row r="19" spans="1:18" x14ac:dyDescent="0.25">
      <c r="A19" s="69">
        <v>17</v>
      </c>
      <c r="B19" s="39">
        <v>44101</v>
      </c>
      <c r="C19" s="1">
        <v>17</v>
      </c>
      <c r="D19" s="44" t="str">
        <f t="shared" si="0"/>
        <v>St Pauli</v>
      </c>
      <c r="E19" s="1">
        <v>9</v>
      </c>
      <c r="F19" s="44" t="str">
        <f t="shared" si="1"/>
        <v>Heidenheim</v>
      </c>
      <c r="G19" s="40">
        <v>4</v>
      </c>
      <c r="H19" s="40">
        <v>2</v>
      </c>
      <c r="I19" s="41">
        <v>177</v>
      </c>
      <c r="J19" s="42">
        <v>100</v>
      </c>
      <c r="K19" s="41">
        <v>49</v>
      </c>
      <c r="L19" s="42">
        <v>20</v>
      </c>
      <c r="M19" s="41">
        <v>6</v>
      </c>
      <c r="N19" s="43">
        <v>4</v>
      </c>
      <c r="O19" s="402" t="str">
        <f>IF(AND(Results!AS19&gt;Results!BG19,(Results!CA19+Results!CB19)&gt;0),"DNB",IF(Pools!M19&gt;0,"X",""))</f>
        <v>X</v>
      </c>
      <c r="P19" s="403">
        <f>IFERROR(SUM(Predictions!S19,Predictions!V19,Pools!N19),0)</f>
        <v>-33</v>
      </c>
      <c r="Q19" s="141" t="str">
        <f>Results!CD19</f>
        <v/>
      </c>
      <c r="R19" s="142">
        <f>Results!CE19</f>
        <v>5.0865902788677975E-2</v>
      </c>
    </row>
    <row r="20" spans="1:18" x14ac:dyDescent="0.25">
      <c r="A20" s="69">
        <v>18</v>
      </c>
      <c r="B20" s="39">
        <v>44102</v>
      </c>
      <c r="C20" s="1">
        <v>14</v>
      </c>
      <c r="D20" s="44" t="str">
        <f t="shared" si="0"/>
        <v>Paderborn 07</v>
      </c>
      <c r="E20" s="1">
        <v>7</v>
      </c>
      <c r="F20" s="44" t="str">
        <f t="shared" si="1"/>
        <v>Hamburger</v>
      </c>
      <c r="G20" s="40">
        <v>3</v>
      </c>
      <c r="H20" s="40">
        <v>4</v>
      </c>
      <c r="I20" s="41">
        <v>7</v>
      </c>
      <c r="J20" s="42">
        <v>4</v>
      </c>
      <c r="K20" s="41">
        <v>66</v>
      </c>
      <c r="L20" s="42">
        <v>25</v>
      </c>
      <c r="M20" s="41">
        <v>143</v>
      </c>
      <c r="N20" s="43">
        <v>100</v>
      </c>
      <c r="O20" s="402" t="str">
        <f>IF(AND(Results!AS20&gt;Results!BG20,(Results!CA20+Results!CB20)&gt;0),"DNB",IF(Pools!M20&gt;0,"X",""))</f>
        <v>X</v>
      </c>
      <c r="P20" s="403">
        <f>IFERROR(SUM(Predictions!S20,Predictions!V20,Pools!N20),0)</f>
        <v>-32</v>
      </c>
      <c r="Q20" s="141" t="str">
        <f>Results!CD20</f>
        <v/>
      </c>
      <c r="R20" s="142">
        <f>Results!CE20</f>
        <v>4.9884272106494265E-2</v>
      </c>
    </row>
    <row r="21" spans="1:18" x14ac:dyDescent="0.25">
      <c r="A21" s="69">
        <v>19</v>
      </c>
      <c r="B21" s="39">
        <v>44106</v>
      </c>
      <c r="C21" s="1">
        <v>2</v>
      </c>
      <c r="D21" s="44" t="str">
        <f t="shared" si="0"/>
        <v>Bochum</v>
      </c>
      <c r="E21" s="1">
        <v>13</v>
      </c>
      <c r="F21" s="44" t="str">
        <f t="shared" si="1"/>
        <v>Osnabruck</v>
      </c>
      <c r="G21" s="40">
        <v>0</v>
      </c>
      <c r="H21" s="40">
        <v>0</v>
      </c>
      <c r="I21" s="41">
        <v>97</v>
      </c>
      <c r="J21" s="42">
        <v>100</v>
      </c>
      <c r="K21" s="41">
        <v>5</v>
      </c>
      <c r="L21" s="42">
        <v>2</v>
      </c>
      <c r="M21" s="41">
        <v>29</v>
      </c>
      <c r="N21" s="43">
        <v>10</v>
      </c>
      <c r="O21" s="402" t="str">
        <f>IF(AND(Results!AS21&gt;Results!BG21,(Results!CA21+Results!CB21)&gt;0),"DNB",IF(Pools!M21&gt;0,"X",""))</f>
        <v>X</v>
      </c>
      <c r="P21" s="403">
        <f>IFERROR(SUM(Predictions!S21,Predictions!V21,Pools!N21),0)</f>
        <v>85</v>
      </c>
      <c r="Q21" s="141" t="str">
        <f>Results!CD21</f>
        <v/>
      </c>
      <c r="R21" s="142">
        <f>Results!CE21</f>
        <v>4.9738755322511707E-2</v>
      </c>
    </row>
    <row r="22" spans="1:18" x14ac:dyDescent="0.25">
      <c r="A22" s="69">
        <v>20</v>
      </c>
      <c r="B22" s="39">
        <v>44106</v>
      </c>
      <c r="C22" s="1">
        <v>16</v>
      </c>
      <c r="D22" s="44" t="str">
        <f t="shared" si="0"/>
        <v>Sandhausen</v>
      </c>
      <c r="E22" s="1">
        <v>17</v>
      </c>
      <c r="F22" s="44" t="str">
        <f t="shared" si="1"/>
        <v>St Pauli</v>
      </c>
      <c r="G22" s="40">
        <v>1</v>
      </c>
      <c r="H22" s="40">
        <v>0</v>
      </c>
      <c r="I22" s="41">
        <v>26</v>
      </c>
      <c r="J22" s="42">
        <v>25</v>
      </c>
      <c r="K22" s="41">
        <v>62</v>
      </c>
      <c r="L22" s="42">
        <v>25</v>
      </c>
      <c r="M22" s="41">
        <v>67</v>
      </c>
      <c r="N22" s="43">
        <v>25</v>
      </c>
      <c r="O22" s="402" t="str">
        <f>IF(AND(Results!AS22&gt;Results!BG22,(Results!CA22+Results!CB22)&gt;0),"DNB",IF(Pools!M22&gt;0,"X",""))</f>
        <v>X</v>
      </c>
      <c r="P22" s="403">
        <f>IFERROR(SUM(Predictions!S22,Predictions!V22,Pools!N22),0)</f>
        <v>-33</v>
      </c>
      <c r="Q22" s="141" t="str">
        <f>Results!CD22</f>
        <v/>
      </c>
      <c r="R22" s="142">
        <f>Results!CE22</f>
        <v>4.9291530705235509E-2</v>
      </c>
    </row>
    <row r="23" spans="1:18" x14ac:dyDescent="0.25">
      <c r="A23" s="69">
        <v>21</v>
      </c>
      <c r="B23" s="39">
        <v>44107</v>
      </c>
      <c r="C23" s="1">
        <v>8</v>
      </c>
      <c r="D23" s="44" t="str">
        <f t="shared" si="0"/>
        <v>Hannover 96</v>
      </c>
      <c r="E23" s="1">
        <v>3</v>
      </c>
      <c r="F23" s="44" t="str">
        <f t="shared" si="1"/>
        <v>Eintracht Braunschweig</v>
      </c>
      <c r="G23" s="40">
        <v>4</v>
      </c>
      <c r="H23" s="40">
        <v>1</v>
      </c>
      <c r="I23" s="41">
        <v>37</v>
      </c>
      <c r="J23" s="42">
        <v>50</v>
      </c>
      <c r="K23" s="41">
        <v>67</v>
      </c>
      <c r="L23" s="42">
        <v>25</v>
      </c>
      <c r="M23" s="41">
        <v>79</v>
      </c>
      <c r="N23" s="43">
        <v>20</v>
      </c>
      <c r="O23" s="402" t="str">
        <f>IF(AND(Results!AS23&gt;Results!BG23,(Results!CA23+Results!CB23)&gt;0),"DNB",IF(Pools!M23&gt;0,"X",""))</f>
        <v>X</v>
      </c>
      <c r="P23" s="403">
        <f>IFERROR(SUM(Predictions!S23,Predictions!V23,Pools!N23),0)</f>
        <v>-30</v>
      </c>
      <c r="Q23" s="141" t="str">
        <f>Results!CD23</f>
        <v/>
      </c>
      <c r="R23" s="142">
        <f>Results!CE23</f>
        <v>4.8471976133145578E-2</v>
      </c>
    </row>
    <row r="24" spans="1:18" x14ac:dyDescent="0.25">
      <c r="A24" s="69">
        <v>22</v>
      </c>
      <c r="B24" s="39">
        <v>44107</v>
      </c>
      <c r="C24" s="1">
        <v>9</v>
      </c>
      <c r="D24" s="44" t="str">
        <f t="shared" si="0"/>
        <v>Heidenheim</v>
      </c>
      <c r="E24" s="1">
        <v>14</v>
      </c>
      <c r="F24" s="44" t="str">
        <f t="shared" si="1"/>
        <v>Paderborn 07</v>
      </c>
      <c r="G24" s="40">
        <v>0</v>
      </c>
      <c r="H24" s="40">
        <v>0</v>
      </c>
      <c r="I24" s="41">
        <v>131</v>
      </c>
      <c r="J24" s="42">
        <v>100</v>
      </c>
      <c r="K24" s="41">
        <v>27</v>
      </c>
      <c r="L24" s="42">
        <v>10</v>
      </c>
      <c r="M24" s="41">
        <v>189</v>
      </c>
      <c r="N24" s="43">
        <v>100</v>
      </c>
      <c r="O24" s="402" t="str">
        <f>IF(AND(Results!AS24&gt;Results!BG24,(Results!CA24+Results!CB24)&gt;0),"DNB",IF(Pools!M24&gt;0,"X",""))</f>
        <v>DNB</v>
      </c>
      <c r="P24" s="403">
        <f>IFERROR(SUM(Predictions!S24,Predictions!V24,Pools!N24),0)</f>
        <v>0</v>
      </c>
      <c r="Q24" s="141" t="str">
        <f>Results!CD24</f>
        <v>Heidenheim</v>
      </c>
      <c r="R24" s="142">
        <f>Results!CE24</f>
        <v>4.9191464416377784E-2</v>
      </c>
    </row>
    <row r="25" spans="1:18" x14ac:dyDescent="0.25">
      <c r="A25" s="69">
        <v>23</v>
      </c>
      <c r="B25" s="39">
        <v>44107</v>
      </c>
      <c r="C25" s="1">
        <v>15</v>
      </c>
      <c r="D25" s="44" t="str">
        <f t="shared" si="0"/>
        <v>Jahn Regensburg</v>
      </c>
      <c r="E25" s="1">
        <v>10</v>
      </c>
      <c r="F25" s="44" t="str">
        <f t="shared" si="1"/>
        <v>Karlsruher</v>
      </c>
      <c r="G25" s="40">
        <v>1</v>
      </c>
      <c r="H25" s="40">
        <v>0</v>
      </c>
      <c r="I25" s="41">
        <v>71</v>
      </c>
      <c r="J25" s="42">
        <v>50</v>
      </c>
      <c r="K25" s="41">
        <v>59</v>
      </c>
      <c r="L25" s="42">
        <v>25</v>
      </c>
      <c r="M25" s="41">
        <v>193</v>
      </c>
      <c r="N25" s="43">
        <v>100</v>
      </c>
      <c r="O25" s="402" t="str">
        <f>IF(AND(Results!AS25&gt;Results!BG25,(Results!CA25+Results!CB25)&gt;0),"DNB",IF(Pools!M25&gt;0,"X",""))</f>
        <v>X</v>
      </c>
      <c r="P25" s="403">
        <f>IFERROR(SUM(Predictions!S25,Predictions!V25,Pools!N25),0)</f>
        <v>-33</v>
      </c>
      <c r="Q25" s="141" t="str">
        <f>Results!CD25</f>
        <v/>
      </c>
      <c r="R25" s="142">
        <f>Results!CE25</f>
        <v>5.2139116442560418E-2</v>
      </c>
    </row>
    <row r="26" spans="1:18" x14ac:dyDescent="0.25">
      <c r="A26" s="69">
        <v>24</v>
      </c>
      <c r="B26" s="39">
        <v>44108</v>
      </c>
      <c r="C26" s="1">
        <v>11</v>
      </c>
      <c r="D26" s="44" t="str">
        <f t="shared" si="0"/>
        <v>Holstein Kiel</v>
      </c>
      <c r="E26" s="1">
        <v>5</v>
      </c>
      <c r="F26" s="44" t="str">
        <f t="shared" si="1"/>
        <v>Fortuna Dusseldorf</v>
      </c>
      <c r="G26" s="40">
        <v>2</v>
      </c>
      <c r="H26" s="40">
        <v>1</v>
      </c>
      <c r="I26" s="41">
        <v>6</v>
      </c>
      <c r="J26" s="42">
        <v>4</v>
      </c>
      <c r="K26" s="41">
        <v>67</v>
      </c>
      <c r="L26" s="42">
        <v>25</v>
      </c>
      <c r="M26" s="41">
        <v>33</v>
      </c>
      <c r="N26" s="43">
        <v>20</v>
      </c>
      <c r="O26" s="402" t="str">
        <f>IF(AND(Results!AS26&gt;Results!BG26,(Results!CA26+Results!CB26)&gt;0),"DNB",IF(Pools!M26&gt;0,"X",""))</f>
        <v>X</v>
      </c>
      <c r="P26" s="403">
        <f>IFERROR(SUM(Predictions!S26,Predictions!V26,Pools!N26),0)</f>
        <v>-32</v>
      </c>
      <c r="Q26" s="141" t="str">
        <f>Results!CD26</f>
        <v/>
      </c>
      <c r="R26" s="142">
        <f>Results!CE26</f>
        <v>4.9097621000820268E-2</v>
      </c>
    </row>
    <row r="27" spans="1:18" x14ac:dyDescent="0.25">
      <c r="A27" s="69">
        <v>25</v>
      </c>
      <c r="B27" s="39">
        <v>44108</v>
      </c>
      <c r="C27" s="1">
        <v>18</v>
      </c>
      <c r="D27" s="44" t="str">
        <f t="shared" si="0"/>
        <v>Wurzburger Kickers</v>
      </c>
      <c r="E27" s="1">
        <v>6</v>
      </c>
      <c r="F27" s="44" t="str">
        <f t="shared" si="1"/>
        <v>Greuther Furth</v>
      </c>
      <c r="G27" s="40">
        <v>2</v>
      </c>
      <c r="H27" s="40">
        <v>2</v>
      </c>
      <c r="I27" s="41">
        <v>9</v>
      </c>
      <c r="J27" s="42">
        <v>5</v>
      </c>
      <c r="K27" s="41">
        <v>13</v>
      </c>
      <c r="L27" s="42">
        <v>5</v>
      </c>
      <c r="M27" s="41">
        <v>141</v>
      </c>
      <c r="N27" s="43">
        <v>100</v>
      </c>
      <c r="O27" s="402" t="str">
        <f>IF(AND(Results!AS27&gt;Results!BG27,(Results!CA27+Results!CB27)&gt;0),"DNB",IF(Pools!M27&gt;0,"X",""))</f>
        <v>X</v>
      </c>
      <c r="P27" s="403">
        <f>IFERROR(SUM(Predictions!S27,Predictions!V27,Pools!N27),0)</f>
        <v>80.599999999999994</v>
      </c>
      <c r="Q27" s="141" t="str">
        <f>Results!CD27</f>
        <v/>
      </c>
      <c r="R27" s="142">
        <f>Results!CE27</f>
        <v>4.9858394256734551E-2</v>
      </c>
    </row>
    <row r="28" spans="1:18" x14ac:dyDescent="0.25">
      <c r="A28" s="69">
        <v>26</v>
      </c>
      <c r="B28" s="39">
        <v>44109</v>
      </c>
      <c r="C28" s="1">
        <v>12</v>
      </c>
      <c r="D28" s="44" t="str">
        <f t="shared" si="0"/>
        <v>Nurnberg</v>
      </c>
      <c r="E28" s="1">
        <v>4</v>
      </c>
      <c r="F28" s="44" t="str">
        <f t="shared" si="1"/>
        <v>Darmstadt 98</v>
      </c>
      <c r="G28" s="40">
        <v>2</v>
      </c>
      <c r="H28" s="40">
        <v>3</v>
      </c>
      <c r="I28" s="41">
        <v>32</v>
      </c>
      <c r="J28" s="42">
        <v>25</v>
      </c>
      <c r="K28" s="41">
        <v>66</v>
      </c>
      <c r="L28" s="42">
        <v>25</v>
      </c>
      <c r="M28" s="41">
        <v>197</v>
      </c>
      <c r="N28" s="43">
        <v>100</v>
      </c>
      <c r="O28" s="402" t="str">
        <f>IF(AND(Results!AS28&gt;Results!BG28,(Results!CA28+Results!CB28)&gt;0),"DNB",IF(Pools!M28&gt;0,"X",""))</f>
        <v>X</v>
      </c>
      <c r="P28" s="403">
        <f>IFERROR(SUM(Predictions!S28,Predictions!V28,Pools!N28),0)</f>
        <v>-35</v>
      </c>
      <c r="Q28" s="141" t="str">
        <f>Results!CD28</f>
        <v/>
      </c>
      <c r="R28" s="142">
        <f>Results!CE28</f>
        <v>5.0022102653681566E-2</v>
      </c>
    </row>
    <row r="29" spans="1:18" x14ac:dyDescent="0.25">
      <c r="A29" s="69">
        <v>27</v>
      </c>
      <c r="B29" s="39">
        <v>44121</v>
      </c>
      <c r="C29" s="1">
        <v>3</v>
      </c>
      <c r="D29" s="44" t="str">
        <f t="shared" si="0"/>
        <v>Eintracht Braunschweig</v>
      </c>
      <c r="E29" s="1">
        <v>2</v>
      </c>
      <c r="F29" s="44" t="str">
        <f t="shared" si="1"/>
        <v>Bochum</v>
      </c>
      <c r="G29" s="40">
        <v>2</v>
      </c>
      <c r="H29" s="40">
        <v>1</v>
      </c>
      <c r="I29" s="41">
        <v>12</v>
      </c>
      <c r="J29" s="42">
        <v>5</v>
      </c>
      <c r="K29" s="41">
        <v>66</v>
      </c>
      <c r="L29" s="42">
        <v>25</v>
      </c>
      <c r="M29" s="41">
        <v>107</v>
      </c>
      <c r="N29" s="43">
        <v>100</v>
      </c>
      <c r="O29" s="402" t="str">
        <f>IF(AND(Results!AS29&gt;Results!BG29,(Results!CA29+Results!CB29)&gt;0),"DNB",IF(Pools!M29&gt;0,"X",""))</f>
        <v>DNB</v>
      </c>
      <c r="P29" s="403">
        <f>IFERROR(SUM(Predictions!S29,Predictions!V29,Pools!N29),0)</f>
        <v>43.81</v>
      </c>
      <c r="Q29" s="141" t="str">
        <f>Results!CD29</f>
        <v>Eintracht Braunschweig</v>
      </c>
      <c r="R29" s="142">
        <f>Results!CE29</f>
        <v>5.1934709223711684E-2</v>
      </c>
    </row>
    <row r="30" spans="1:18" x14ac:dyDescent="0.25">
      <c r="A30" s="69">
        <v>28</v>
      </c>
      <c r="B30" s="39">
        <v>44121</v>
      </c>
      <c r="C30" s="1">
        <v>6</v>
      </c>
      <c r="D30" s="44" t="str">
        <f t="shared" si="0"/>
        <v>Greuther Furth</v>
      </c>
      <c r="E30" s="1">
        <v>7</v>
      </c>
      <c r="F30" s="44" t="str">
        <f t="shared" si="1"/>
        <v>Hamburger</v>
      </c>
      <c r="G30" s="40">
        <v>0</v>
      </c>
      <c r="H30" s="40">
        <v>1</v>
      </c>
      <c r="I30" s="41">
        <v>71</v>
      </c>
      <c r="J30" s="42">
        <v>25</v>
      </c>
      <c r="K30" s="41">
        <v>71</v>
      </c>
      <c r="L30" s="42">
        <v>25</v>
      </c>
      <c r="M30" s="41">
        <v>89</v>
      </c>
      <c r="N30" s="43">
        <v>100</v>
      </c>
      <c r="O30" s="402" t="str">
        <f>IF(AND(Results!AS30&gt;Results!BG30,(Results!CA30+Results!CB30)&gt;0),"DNB",IF(Pools!M30&gt;0,"X",""))</f>
        <v>X</v>
      </c>
      <c r="P30" s="403">
        <f>IFERROR(SUM(Predictions!S30,Predictions!V30,Pools!N30),0)</f>
        <v>-34</v>
      </c>
      <c r="Q30" s="141" t="str">
        <f>Results!CD30</f>
        <v/>
      </c>
      <c r="R30" s="142">
        <f>Results!CE30</f>
        <v>4.993386243386233E-2</v>
      </c>
    </row>
    <row r="31" spans="1:18" x14ac:dyDescent="0.25">
      <c r="A31" s="69">
        <v>29</v>
      </c>
      <c r="B31" s="39">
        <v>44121</v>
      </c>
      <c r="C31" s="1">
        <v>10</v>
      </c>
      <c r="D31" s="44" t="str">
        <f t="shared" si="0"/>
        <v>Karlsruher</v>
      </c>
      <c r="E31" s="1">
        <v>16</v>
      </c>
      <c r="F31" s="44" t="str">
        <f t="shared" si="1"/>
        <v>Sandhausen</v>
      </c>
      <c r="G31" s="40">
        <v>3</v>
      </c>
      <c r="H31" s="40">
        <v>0</v>
      </c>
      <c r="I31" s="41">
        <v>11</v>
      </c>
      <c r="J31" s="42">
        <v>8</v>
      </c>
      <c r="K31" s="41">
        <v>49</v>
      </c>
      <c r="L31" s="42">
        <v>20</v>
      </c>
      <c r="M31" s="41">
        <v>97</v>
      </c>
      <c r="N31" s="43">
        <v>50</v>
      </c>
      <c r="O31" s="402" t="str">
        <f>IF(AND(Results!AS31&gt;Results!BG31,(Results!CA31+Results!CB31)&gt;0),"DNB",IF(Pools!M31&gt;0,"X",""))</f>
        <v>X</v>
      </c>
      <c r="P31" s="403">
        <f>IFERROR(SUM(Predictions!S31,Predictions!V31,Pools!N31),0)</f>
        <v>-33</v>
      </c>
      <c r="Q31" s="141" t="str">
        <f>Results!CD31</f>
        <v/>
      </c>
      <c r="R31" s="142">
        <f>Results!CE31</f>
        <v>5.1043758464484057E-2</v>
      </c>
    </row>
    <row r="32" spans="1:18" x14ac:dyDescent="0.25">
      <c r="A32" s="69">
        <v>30</v>
      </c>
      <c r="B32" s="39">
        <v>44122</v>
      </c>
      <c r="C32" s="1">
        <v>1</v>
      </c>
      <c r="D32" s="44" t="str">
        <f t="shared" si="0"/>
        <v>Erzgebirge Aue</v>
      </c>
      <c r="E32" s="1">
        <v>9</v>
      </c>
      <c r="F32" s="44" t="str">
        <f t="shared" si="1"/>
        <v>Heidenheim</v>
      </c>
      <c r="G32" s="40">
        <v>2</v>
      </c>
      <c r="H32" s="40">
        <v>1</v>
      </c>
      <c r="I32" s="41">
        <v>39</v>
      </c>
      <c r="J32" s="42">
        <v>25</v>
      </c>
      <c r="K32" s="41">
        <v>63</v>
      </c>
      <c r="L32" s="42">
        <v>25</v>
      </c>
      <c r="M32" s="41">
        <v>167</v>
      </c>
      <c r="N32" s="43">
        <v>100</v>
      </c>
      <c r="O32" s="402" t="str">
        <f>IF(AND(Results!AS32&gt;Results!BG32,(Results!CA32+Results!CB32)&gt;0),"DNB",IF(Pools!M32&gt;0,"X",""))</f>
        <v>X</v>
      </c>
      <c r="P32" s="403">
        <f>IFERROR(SUM(Predictions!S32,Predictions!V32,Pools!N32),0)</f>
        <v>-31</v>
      </c>
      <c r="Q32" s="141" t="str">
        <f>Results!CD32</f>
        <v/>
      </c>
      <c r="R32" s="142">
        <f>Results!CE32</f>
        <v>4.9247744296901708E-2</v>
      </c>
    </row>
    <row r="33" spans="1:18" x14ac:dyDescent="0.25">
      <c r="A33" s="69">
        <v>31</v>
      </c>
      <c r="B33" s="39">
        <v>44122</v>
      </c>
      <c r="C33" s="1">
        <v>5</v>
      </c>
      <c r="D33" s="44" t="str">
        <f t="shared" si="0"/>
        <v>Fortuna Dusseldorf</v>
      </c>
      <c r="E33" s="1">
        <v>15</v>
      </c>
      <c r="F33" s="44" t="str">
        <f t="shared" si="1"/>
        <v>Jahn Regensburg</v>
      </c>
      <c r="G33" s="40">
        <v>2</v>
      </c>
      <c r="H33" s="40">
        <v>2</v>
      </c>
      <c r="I33" s="41">
        <v>3</v>
      </c>
      <c r="J33" s="42">
        <v>4</v>
      </c>
      <c r="K33" s="41">
        <v>74</v>
      </c>
      <c r="L33" s="42">
        <v>25</v>
      </c>
      <c r="M33" s="41">
        <v>17</v>
      </c>
      <c r="N33" s="43">
        <v>5</v>
      </c>
      <c r="O33" s="402" t="str">
        <f>IF(AND(Results!AS33&gt;Results!BG33,(Results!CA33+Results!CB33)&gt;0),"DNB",IF(Pools!M33&gt;0,"X",""))</f>
        <v>X</v>
      </c>
      <c r="P33" s="403">
        <f>IFERROR(SUM(Predictions!S33,Predictions!V33,Pools!N33),0)</f>
        <v>91.76</v>
      </c>
      <c r="Q33" s="141" t="str">
        <f>Results!CD33</f>
        <v/>
      </c>
      <c r="R33" s="142">
        <f>Results!CE33</f>
        <v>5.1226551226551287E-2</v>
      </c>
    </row>
    <row r="34" spans="1:18" x14ac:dyDescent="0.25">
      <c r="A34" s="69">
        <v>32</v>
      </c>
      <c r="B34" s="39">
        <v>44122</v>
      </c>
      <c r="C34" s="1">
        <v>14</v>
      </c>
      <c r="D34" s="44" t="str">
        <f t="shared" si="0"/>
        <v>Paderborn 07</v>
      </c>
      <c r="E34" s="1">
        <v>8</v>
      </c>
      <c r="F34" s="44" t="str">
        <f t="shared" si="1"/>
        <v>Hannover 96</v>
      </c>
      <c r="G34" s="40">
        <v>1</v>
      </c>
      <c r="H34" s="40">
        <v>0</v>
      </c>
      <c r="I34" s="41">
        <v>97</v>
      </c>
      <c r="J34" s="42">
        <v>50</v>
      </c>
      <c r="K34" s="41">
        <v>68</v>
      </c>
      <c r="L34" s="42">
        <v>25</v>
      </c>
      <c r="M34" s="41">
        <v>127</v>
      </c>
      <c r="N34" s="43">
        <v>100</v>
      </c>
      <c r="O34" s="402" t="str">
        <f>IF(AND(Results!AS34&gt;Results!BG34,(Results!CA34+Results!CB34)&gt;0),"DNB",IF(Pools!M34&gt;0,"X",""))</f>
        <v/>
      </c>
      <c r="P34" s="403">
        <f>IFERROR(SUM(Predictions!S34,Predictions!V34,Pools!N34),0)</f>
        <v>0</v>
      </c>
      <c r="Q34" s="141" t="str">
        <f>Results!CD34</f>
        <v/>
      </c>
      <c r="R34" s="142">
        <f>Results!CE34</f>
        <v>4.9481893084077466E-2</v>
      </c>
    </row>
    <row r="35" spans="1:18" x14ac:dyDescent="0.25">
      <c r="A35" s="69">
        <v>33</v>
      </c>
      <c r="B35" s="39">
        <v>44122</v>
      </c>
      <c r="C35" s="1">
        <v>18</v>
      </c>
      <c r="D35" s="44" t="str">
        <f t="shared" si="0"/>
        <v>Wurzburger Kickers</v>
      </c>
      <c r="E35" s="1">
        <v>11</v>
      </c>
      <c r="F35" s="44" t="str">
        <f t="shared" si="1"/>
        <v>Holstein Kiel</v>
      </c>
      <c r="G35" s="40">
        <v>0</v>
      </c>
      <c r="H35" s="40">
        <v>2</v>
      </c>
      <c r="I35" s="41">
        <v>64</v>
      </c>
      <c r="J35" s="42">
        <v>25</v>
      </c>
      <c r="K35" s="41">
        <v>57</v>
      </c>
      <c r="L35" s="42">
        <v>20</v>
      </c>
      <c r="M35" s="41">
        <v>24</v>
      </c>
      <c r="N35" s="43">
        <v>25</v>
      </c>
      <c r="O35" s="402" t="str">
        <f>IF(AND(Results!AS35&gt;Results!BG35,(Results!CA35+Results!CB35)&gt;0),"DNB",IF(Pools!M35&gt;0,"X",""))</f>
        <v>DNB</v>
      </c>
      <c r="P35" s="403">
        <f>IFERROR(SUM(Predictions!S35,Predictions!V35,Pools!N35),0)</f>
        <v>-48.63</v>
      </c>
      <c r="Q35" s="141" t="str">
        <f>Results!CD35</f>
        <v>Wurzburger Kickers</v>
      </c>
      <c r="R35" s="142">
        <f>Results!CE35</f>
        <v>5.084321777740719E-2</v>
      </c>
    </row>
    <row r="36" spans="1:18" x14ac:dyDescent="0.25">
      <c r="A36" s="69">
        <v>34</v>
      </c>
      <c r="B36" s="39">
        <v>44123</v>
      </c>
      <c r="C36" s="1">
        <v>17</v>
      </c>
      <c r="D36" s="44" t="str">
        <f t="shared" si="0"/>
        <v>St Pauli</v>
      </c>
      <c r="E36" s="1">
        <v>12</v>
      </c>
      <c r="F36" s="44" t="str">
        <f t="shared" si="1"/>
        <v>Nurnberg</v>
      </c>
      <c r="G36" s="40">
        <v>2</v>
      </c>
      <c r="H36" s="40">
        <v>2</v>
      </c>
      <c r="I36" s="41">
        <v>151</v>
      </c>
      <c r="J36" s="42">
        <v>100</v>
      </c>
      <c r="K36" s="41">
        <v>64</v>
      </c>
      <c r="L36" s="42">
        <v>25</v>
      </c>
      <c r="M36" s="41">
        <v>169</v>
      </c>
      <c r="N36" s="43">
        <v>100</v>
      </c>
      <c r="O36" s="402" t="str">
        <f>IF(AND(Results!AS36&gt;Results!BG36,(Results!CA36+Results!CB36)&gt;0),"DNB",IF(Pools!M36&gt;0,"X",""))</f>
        <v>X</v>
      </c>
      <c r="P36" s="403">
        <f>IFERROR(SUM(Predictions!S36,Predictions!V36,Pools!N36),0)</f>
        <v>89.6</v>
      </c>
      <c r="Q36" s="141" t="str">
        <f>Results!CD36</f>
        <v/>
      </c>
      <c r="R36" s="142">
        <f>Results!CE36</f>
        <v>5.1052462802397169E-2</v>
      </c>
    </row>
    <row r="37" spans="1:18" x14ac:dyDescent="0.25">
      <c r="A37" s="69">
        <v>35</v>
      </c>
      <c r="B37" s="39">
        <v>44125</v>
      </c>
      <c r="C37" s="1">
        <v>7</v>
      </c>
      <c r="D37" s="44" t="str">
        <f t="shared" si="0"/>
        <v>Hamburger</v>
      </c>
      <c r="E37" s="1">
        <v>1</v>
      </c>
      <c r="F37" s="44" t="str">
        <f t="shared" si="1"/>
        <v>Erzgebirge Aue</v>
      </c>
      <c r="G37" s="40">
        <v>3</v>
      </c>
      <c r="H37" s="40">
        <v>0</v>
      </c>
      <c r="I37" s="41">
        <v>27</v>
      </c>
      <c r="J37" s="42">
        <v>50</v>
      </c>
      <c r="K37" s="41">
        <v>67</v>
      </c>
      <c r="L37" s="42">
        <v>20</v>
      </c>
      <c r="M37" s="41">
        <v>97</v>
      </c>
      <c r="N37" s="43">
        <v>20</v>
      </c>
      <c r="O37" s="402" t="str">
        <f>IF(AND(Results!AS37&gt;Results!BG37,(Results!CA37+Results!CB37)&gt;0),"DNB",IF(Pools!M37&gt;0,"X",""))</f>
        <v/>
      </c>
      <c r="P37" s="403">
        <f>IFERROR(SUM(Predictions!S37,Predictions!V37,Pools!N37),0)</f>
        <v>0</v>
      </c>
      <c r="Q37" s="141" t="str">
        <f>Results!CD37</f>
        <v/>
      </c>
      <c r="R37" s="142">
        <f>Results!CE37</f>
        <v>5.0175877762084653E-2</v>
      </c>
    </row>
    <row r="38" spans="1:18" x14ac:dyDescent="0.25">
      <c r="A38" s="69">
        <v>36</v>
      </c>
      <c r="B38" s="39">
        <v>44127</v>
      </c>
      <c r="C38" s="1">
        <v>15</v>
      </c>
      <c r="D38" s="44" t="str">
        <f t="shared" si="0"/>
        <v>Jahn Regensburg</v>
      </c>
      <c r="E38" s="1">
        <v>3</v>
      </c>
      <c r="F38" s="44" t="str">
        <f t="shared" si="1"/>
        <v>Eintracht Braunschweig</v>
      </c>
      <c r="G38" s="40">
        <v>3</v>
      </c>
      <c r="H38" s="40">
        <v>0</v>
      </c>
      <c r="I38" s="41">
        <v>51</v>
      </c>
      <c r="J38" s="42">
        <v>50</v>
      </c>
      <c r="K38" s="41">
        <v>67</v>
      </c>
      <c r="L38" s="42">
        <v>25</v>
      </c>
      <c r="M38" s="41">
        <v>63</v>
      </c>
      <c r="N38" s="43">
        <v>25</v>
      </c>
      <c r="O38" s="402" t="str">
        <f>IF(AND(Results!AS38&gt;Results!BG38,(Results!CA38+Results!CB38)&gt;0),"DNB",IF(Pools!M38&gt;0,"X",""))</f>
        <v>X</v>
      </c>
      <c r="P38" s="403">
        <f>IFERROR(SUM(Predictions!S38,Predictions!V38,Pools!N38),0)</f>
        <v>-32</v>
      </c>
      <c r="Q38" s="141" t="str">
        <f>Results!CD38</f>
        <v/>
      </c>
      <c r="R38" s="142">
        <f>Results!CE38</f>
        <v>5.08795444761867E-2</v>
      </c>
    </row>
    <row r="39" spans="1:18" x14ac:dyDescent="0.25">
      <c r="A39" s="69">
        <v>37</v>
      </c>
      <c r="B39" s="39">
        <v>44127</v>
      </c>
      <c r="C39" s="1">
        <v>12</v>
      </c>
      <c r="D39" s="44" t="str">
        <f t="shared" si="0"/>
        <v>Nurnberg</v>
      </c>
      <c r="E39" s="1">
        <v>10</v>
      </c>
      <c r="F39" s="44" t="str">
        <f t="shared" si="1"/>
        <v>Karlsruher</v>
      </c>
      <c r="G39" s="40">
        <v>1</v>
      </c>
      <c r="H39" s="40">
        <v>1</v>
      </c>
      <c r="I39" s="41">
        <v>6</v>
      </c>
      <c r="J39" s="42">
        <v>5</v>
      </c>
      <c r="K39" s="41">
        <v>63</v>
      </c>
      <c r="L39" s="42">
        <v>25</v>
      </c>
      <c r="M39" s="41">
        <v>11</v>
      </c>
      <c r="N39" s="43">
        <v>5</v>
      </c>
      <c r="O39" s="402" t="str">
        <f>IF(AND(Results!AS39&gt;Results!BG39,(Results!CA39+Results!CB39)&gt;0),"DNB",IF(Pools!M39&gt;0,"X",""))</f>
        <v>X</v>
      </c>
      <c r="P39" s="403">
        <f>IFERROR(SUM(Predictions!S39,Predictions!V39,Pools!N39),0)</f>
        <v>88.2</v>
      </c>
      <c r="Q39" s="141" t="str">
        <f>Results!CD39</f>
        <v/>
      </c>
      <c r="R39" s="142">
        <f>Results!CE39</f>
        <v>5.1136363636363757E-2</v>
      </c>
    </row>
    <row r="40" spans="1:18" x14ac:dyDescent="0.25">
      <c r="A40" s="69">
        <v>38</v>
      </c>
      <c r="B40" s="39">
        <v>44128</v>
      </c>
      <c r="C40" s="1">
        <v>4</v>
      </c>
      <c r="D40" s="44" t="str">
        <f t="shared" si="0"/>
        <v>Darmstadt 98</v>
      </c>
      <c r="E40" s="1">
        <v>17</v>
      </c>
      <c r="F40" s="44" t="str">
        <f t="shared" si="1"/>
        <v>St Pauli</v>
      </c>
      <c r="G40" s="40">
        <v>2</v>
      </c>
      <c r="H40" s="40">
        <v>2</v>
      </c>
      <c r="I40" s="41">
        <v>1</v>
      </c>
      <c r="J40" s="42">
        <v>1</v>
      </c>
      <c r="K40" s="41">
        <v>68</v>
      </c>
      <c r="L40" s="42">
        <v>25</v>
      </c>
      <c r="M40" s="41">
        <v>51</v>
      </c>
      <c r="N40" s="43">
        <v>20</v>
      </c>
      <c r="O40" s="402" t="str">
        <f>IF(AND(Results!AS40&gt;Results!BG40,(Results!CA40+Results!CB40)&gt;0),"DNB",IF(Pools!M40&gt;0,"X",""))</f>
        <v>X</v>
      </c>
      <c r="P40" s="403">
        <f>IFERROR(SUM(Predictions!S40,Predictions!V40,Pools!N40),0)</f>
        <v>89.76</v>
      </c>
      <c r="Q40" s="141" t="str">
        <f>Results!CD40</f>
        <v/>
      </c>
      <c r="R40" s="142">
        <f>Results!CE40</f>
        <v>5.0507345146145743E-2</v>
      </c>
    </row>
    <row r="41" spans="1:18" x14ac:dyDescent="0.25">
      <c r="A41" s="69">
        <v>39</v>
      </c>
      <c r="B41" s="39">
        <v>44128</v>
      </c>
      <c r="C41" s="1">
        <v>7</v>
      </c>
      <c r="D41" s="44" t="str">
        <f t="shared" si="0"/>
        <v>Hamburger</v>
      </c>
      <c r="E41" s="1">
        <v>18</v>
      </c>
      <c r="F41" s="44" t="str">
        <f t="shared" si="1"/>
        <v>Wurzburger Kickers</v>
      </c>
      <c r="G41" s="40">
        <v>3</v>
      </c>
      <c r="H41" s="40">
        <v>1</v>
      </c>
      <c r="I41" s="41">
        <v>43</v>
      </c>
      <c r="J41" s="42">
        <v>100</v>
      </c>
      <c r="K41" s="41">
        <v>39</v>
      </c>
      <c r="L41" s="42">
        <v>10</v>
      </c>
      <c r="M41" s="41">
        <v>29</v>
      </c>
      <c r="N41" s="43">
        <v>5</v>
      </c>
      <c r="O41" s="402" t="str">
        <f>IF(AND(Results!AS41&gt;Results!BG41,(Results!CA41+Results!CB41)&gt;0),"DNB",IF(Pools!M41&gt;0,"X",""))</f>
        <v/>
      </c>
      <c r="P41" s="403">
        <f>IFERROR(SUM(Predictions!S41,Predictions!V41,Pools!N41),0)</f>
        <v>0</v>
      </c>
      <c r="Q41" s="141" t="str">
        <f>Results!CD41</f>
        <v/>
      </c>
      <c r="R41" s="142">
        <f>Results!CE41</f>
        <v>5.0441155483172295E-2</v>
      </c>
    </row>
    <row r="42" spans="1:18" x14ac:dyDescent="0.25">
      <c r="A42" s="69">
        <v>40</v>
      </c>
      <c r="B42" s="39">
        <v>44128</v>
      </c>
      <c r="C42" s="1">
        <v>8</v>
      </c>
      <c r="D42" s="44" t="str">
        <f t="shared" si="0"/>
        <v>Hannover 96</v>
      </c>
      <c r="E42" s="1">
        <v>5</v>
      </c>
      <c r="F42" s="44" t="str">
        <f t="shared" si="1"/>
        <v>Fortuna Dusseldorf</v>
      </c>
      <c r="G42" s="40">
        <v>3</v>
      </c>
      <c r="H42" s="40">
        <v>0</v>
      </c>
      <c r="I42" s="41">
        <v>9</v>
      </c>
      <c r="J42" s="42">
        <v>10</v>
      </c>
      <c r="K42" s="41">
        <v>14</v>
      </c>
      <c r="L42" s="42">
        <v>5</v>
      </c>
      <c r="M42" s="41">
        <v>14</v>
      </c>
      <c r="N42" s="43">
        <v>5</v>
      </c>
      <c r="O42" s="402" t="str">
        <f>IF(AND(Results!AS42&gt;Results!BG42,(Results!CA42+Results!CB42)&gt;0),"DNB",IF(Pools!M42&gt;0,"X",""))</f>
        <v>X</v>
      </c>
      <c r="P42" s="403">
        <f>IFERROR(SUM(Predictions!S42,Predictions!V42,Pools!N42),0)</f>
        <v>-32</v>
      </c>
      <c r="Q42" s="141" t="str">
        <f>Results!CD42</f>
        <v/>
      </c>
      <c r="R42" s="142">
        <f>Results!CE42</f>
        <v>5.2631578947368363E-2</v>
      </c>
    </row>
    <row r="43" spans="1:18" x14ac:dyDescent="0.25">
      <c r="A43" s="69">
        <v>41</v>
      </c>
      <c r="B43" s="39">
        <v>44128</v>
      </c>
      <c r="C43" s="1">
        <v>11</v>
      </c>
      <c r="D43" s="44" t="str">
        <f t="shared" si="0"/>
        <v>Holstein Kiel</v>
      </c>
      <c r="E43" s="1">
        <v>6</v>
      </c>
      <c r="F43" s="44" t="str">
        <f t="shared" si="1"/>
        <v>Greuther Furth</v>
      </c>
      <c r="G43" s="40">
        <v>1</v>
      </c>
      <c r="H43" s="40">
        <v>3</v>
      </c>
      <c r="I43" s="41">
        <v>99</v>
      </c>
      <c r="J43" s="42">
        <v>100</v>
      </c>
      <c r="K43" s="41">
        <v>14</v>
      </c>
      <c r="L43" s="42">
        <v>5</v>
      </c>
      <c r="M43" s="41">
        <v>63</v>
      </c>
      <c r="N43" s="43">
        <v>25</v>
      </c>
      <c r="O43" s="402" t="str">
        <f>IF(AND(Results!AS43&gt;Results!BG43,(Results!CA43+Results!CB43)&gt;0),"DNB",IF(Pools!M43&gt;0,"X",""))</f>
        <v>X</v>
      </c>
      <c r="P43" s="403">
        <f>IFERROR(SUM(Predictions!S43,Predictions!V43,Pools!N43),0)</f>
        <v>-33</v>
      </c>
      <c r="Q43" s="141" t="str">
        <f>Results!CD43</f>
        <v/>
      </c>
      <c r="R43" s="142">
        <f>Results!CE43</f>
        <v>4.9761366641821514E-2</v>
      </c>
    </row>
    <row r="44" spans="1:18" x14ac:dyDescent="0.25">
      <c r="A44" s="69">
        <v>42</v>
      </c>
      <c r="B44" s="39">
        <v>44129</v>
      </c>
      <c r="C44" s="1">
        <v>2</v>
      </c>
      <c r="D44" s="44" t="str">
        <f t="shared" si="0"/>
        <v>Bochum</v>
      </c>
      <c r="E44" s="1">
        <v>1</v>
      </c>
      <c r="F44" s="44" t="str">
        <f t="shared" si="1"/>
        <v>Erzgebirge Aue</v>
      </c>
      <c r="G44" s="40">
        <v>2</v>
      </c>
      <c r="H44" s="40">
        <v>0</v>
      </c>
      <c r="I44" s="41">
        <v>9</v>
      </c>
      <c r="J44" s="42">
        <v>10</v>
      </c>
      <c r="K44" s="41">
        <v>64</v>
      </c>
      <c r="L44" s="42">
        <v>25</v>
      </c>
      <c r="M44" s="41">
        <v>31</v>
      </c>
      <c r="N44" s="43">
        <v>10</v>
      </c>
      <c r="O44" s="402" t="str">
        <f>IF(AND(Results!AS44&gt;Results!BG44,(Results!CA44+Results!CB44)&gt;0),"DNB",IF(Pools!M44&gt;0,"X",""))</f>
        <v>X</v>
      </c>
      <c r="P44" s="403">
        <f>IFERROR(SUM(Predictions!S44,Predictions!V44,Pools!N44),0)</f>
        <v>-32</v>
      </c>
      <c r="Q44" s="141" t="str">
        <f>Results!CD44</f>
        <v/>
      </c>
      <c r="R44" s="142">
        <f>Results!CE44</f>
        <v>5.1117104902568933E-2</v>
      </c>
    </row>
    <row r="45" spans="1:18" x14ac:dyDescent="0.25">
      <c r="A45" s="69">
        <v>43</v>
      </c>
      <c r="B45" s="39">
        <v>44129</v>
      </c>
      <c r="C45" s="1">
        <v>9</v>
      </c>
      <c r="D45" s="44" t="str">
        <f t="shared" si="0"/>
        <v>Heidenheim</v>
      </c>
      <c r="E45" s="1">
        <v>13</v>
      </c>
      <c r="F45" s="44" t="str">
        <f t="shared" si="1"/>
        <v>Osnabruck</v>
      </c>
      <c r="G45" s="40">
        <v>1</v>
      </c>
      <c r="H45" s="40">
        <v>1</v>
      </c>
      <c r="I45" s="41">
        <v>63</v>
      </c>
      <c r="J45" s="42">
        <v>50</v>
      </c>
      <c r="K45" s="41">
        <v>63</v>
      </c>
      <c r="L45" s="42">
        <v>25</v>
      </c>
      <c r="M45" s="41">
        <v>52</v>
      </c>
      <c r="N45" s="43">
        <v>25</v>
      </c>
      <c r="O45" s="402" t="str">
        <f>IF(AND(Results!AS45&gt;Results!BG45,(Results!CA45+Results!CB45)&gt;0),"DNB",IF(Pools!M45&gt;0,"X",""))</f>
        <v>X</v>
      </c>
      <c r="P45" s="403">
        <f>IFERROR(SUM(Predictions!S45,Predictions!V45,Pools!N45),0)</f>
        <v>83.16</v>
      </c>
      <c r="Q45" s="141" t="str">
        <f>Results!CD45</f>
        <v/>
      </c>
      <c r="R45" s="142">
        <f>Results!CE45</f>
        <v>5.1244109872428556E-2</v>
      </c>
    </row>
    <row r="46" spans="1:18" x14ac:dyDescent="0.25">
      <c r="A46" s="69">
        <v>44</v>
      </c>
      <c r="B46" s="39">
        <v>44129</v>
      </c>
      <c r="C46" s="1">
        <v>16</v>
      </c>
      <c r="D46" s="44" t="str">
        <f t="shared" si="0"/>
        <v>Sandhausen</v>
      </c>
      <c r="E46" s="1">
        <v>14</v>
      </c>
      <c r="F46" s="44" t="str">
        <f t="shared" si="1"/>
        <v>Paderborn 07</v>
      </c>
      <c r="G46" s="40">
        <v>1</v>
      </c>
      <c r="H46" s="40">
        <v>1</v>
      </c>
      <c r="I46" s="41">
        <v>67</v>
      </c>
      <c r="J46" s="42">
        <v>50</v>
      </c>
      <c r="K46" s="41">
        <v>64</v>
      </c>
      <c r="L46" s="42">
        <v>25</v>
      </c>
      <c r="M46" s="41">
        <v>48</v>
      </c>
      <c r="N46" s="43">
        <v>25</v>
      </c>
      <c r="O46" s="402" t="str">
        <f>IF(AND(Results!AS46&gt;Results!BG46,(Results!CA46+Results!CB46)&gt;0),"DNB",IF(Pools!M46&gt;0,"X",""))</f>
        <v>X</v>
      </c>
      <c r="P46" s="403">
        <f>IFERROR(SUM(Predictions!S46,Predictions!V46,Pools!N46),0)</f>
        <v>81.92</v>
      </c>
      <c r="Q46" s="141" t="str">
        <f>Results!CD46</f>
        <v/>
      </c>
      <c r="R46" s="142">
        <f>Results!CE46</f>
        <v>5.0715057179579359E-2</v>
      </c>
    </row>
    <row r="47" spans="1:18" x14ac:dyDescent="0.25">
      <c r="A47" s="69">
        <v>45</v>
      </c>
      <c r="B47" s="39">
        <v>44132</v>
      </c>
      <c r="C47" s="1">
        <v>13</v>
      </c>
      <c r="D47" s="44" t="str">
        <f t="shared" si="0"/>
        <v>Osnabruck</v>
      </c>
      <c r="E47" s="1">
        <v>4</v>
      </c>
      <c r="F47" s="44" t="str">
        <f t="shared" si="1"/>
        <v>Darmstadt 98</v>
      </c>
      <c r="G47" s="40">
        <v>1</v>
      </c>
      <c r="H47" s="40">
        <v>1</v>
      </c>
      <c r="I47" s="41">
        <v>41</v>
      </c>
      <c r="J47" s="42">
        <v>20</v>
      </c>
      <c r="K47" s="41">
        <v>13</v>
      </c>
      <c r="L47" s="42">
        <v>5</v>
      </c>
      <c r="M47" s="41">
        <v>5</v>
      </c>
      <c r="N47" s="43">
        <v>4</v>
      </c>
      <c r="O47" s="402" t="str">
        <f>IF(AND(Results!AS47&gt;Results!BG47,(Results!CA47+Results!CB47)&gt;0),"DNB",IF(Pools!M47&gt;0,"X",""))</f>
        <v>X</v>
      </c>
      <c r="P47" s="403">
        <f>IFERROR(SUM(Predictions!S47,Predictions!V47,Pools!N47),0)</f>
        <v>91</v>
      </c>
      <c r="Q47" s="141" t="str">
        <f>Results!CD47</f>
        <v/>
      </c>
      <c r="R47" s="142">
        <f>Results!CE47</f>
        <v>5.0091074681238634E-2</v>
      </c>
    </row>
    <row r="48" spans="1:18" x14ac:dyDescent="0.25">
      <c r="A48" s="69">
        <v>46</v>
      </c>
      <c r="B48" s="39">
        <v>44134</v>
      </c>
      <c r="C48" s="1">
        <v>5</v>
      </c>
      <c r="D48" s="44" t="str">
        <f t="shared" si="0"/>
        <v>Fortuna Dusseldorf</v>
      </c>
      <c r="E48" s="1">
        <v>9</v>
      </c>
      <c r="F48" s="44" t="str">
        <f t="shared" si="1"/>
        <v>Heidenheim</v>
      </c>
      <c r="G48" s="40">
        <v>1</v>
      </c>
      <c r="H48" s="40">
        <v>0</v>
      </c>
      <c r="I48" s="41">
        <v>36</v>
      </c>
      <c r="J48" s="42">
        <v>25</v>
      </c>
      <c r="K48" s="41">
        <v>62</v>
      </c>
      <c r="L48" s="42">
        <v>25</v>
      </c>
      <c r="M48" s="41">
        <v>183</v>
      </c>
      <c r="N48" s="43">
        <v>100</v>
      </c>
      <c r="O48" s="402" t="str">
        <f>IF(AND(Results!AS48&gt;Results!BG48,(Results!CA48+Results!CB48)&gt;0),"DNB",IF(Pools!M48&gt;0,"X",""))</f>
        <v>X</v>
      </c>
      <c r="P48" s="403">
        <f>IFERROR(SUM(Predictions!S48,Predictions!V48,Pools!N48),0)</f>
        <v>-32</v>
      </c>
      <c r="Q48" s="141" t="str">
        <f>Results!CD48</f>
        <v/>
      </c>
      <c r="R48" s="142">
        <f>Results!CE48</f>
        <v>5.054927787221497E-2</v>
      </c>
    </row>
    <row r="49" spans="1:18" x14ac:dyDescent="0.25">
      <c r="A49" s="69">
        <v>47</v>
      </c>
      <c r="B49" s="39">
        <v>44134</v>
      </c>
      <c r="C49" s="1">
        <v>7</v>
      </c>
      <c r="D49" s="44" t="str">
        <f t="shared" si="0"/>
        <v>Hamburger</v>
      </c>
      <c r="E49" s="1">
        <v>17</v>
      </c>
      <c r="F49" s="44" t="str">
        <f t="shared" si="1"/>
        <v>St Pauli</v>
      </c>
      <c r="G49" s="40">
        <v>2</v>
      </c>
      <c r="H49" s="40">
        <v>2</v>
      </c>
      <c r="I49" s="41">
        <v>14</v>
      </c>
      <c r="J49" s="42">
        <v>25</v>
      </c>
      <c r="K49" s="41">
        <v>67</v>
      </c>
      <c r="L49" s="42">
        <v>20</v>
      </c>
      <c r="M49" s="41">
        <v>23</v>
      </c>
      <c r="N49" s="43">
        <v>5</v>
      </c>
      <c r="O49" s="402" t="str">
        <f>IF(AND(Results!AS49&gt;Results!BG49,(Results!CA49+Results!CB49)&gt;0),"DNB",IF(Pools!M49&gt;0,"X",""))</f>
        <v/>
      </c>
      <c r="P49" s="403">
        <f>IFERROR(SUM(Predictions!S49,Predictions!V49,Pools!N49),0)</f>
        <v>0</v>
      </c>
      <c r="Q49" s="141" t="str">
        <f>Results!CD49</f>
        <v/>
      </c>
      <c r="R49" s="142">
        <f>Results!CE49</f>
        <v>4.9482127068334103E-2</v>
      </c>
    </row>
    <row r="50" spans="1:18" x14ac:dyDescent="0.25">
      <c r="A50" s="69">
        <v>48</v>
      </c>
      <c r="B50" s="39">
        <v>44135</v>
      </c>
      <c r="C50" s="1">
        <v>3</v>
      </c>
      <c r="D50" s="44" t="str">
        <f t="shared" si="0"/>
        <v>Eintracht Braunschweig</v>
      </c>
      <c r="E50" s="1">
        <v>12</v>
      </c>
      <c r="F50" s="44" t="str">
        <f t="shared" si="1"/>
        <v>Nurnberg</v>
      </c>
      <c r="G50" s="40">
        <v>3</v>
      </c>
      <c r="H50" s="40">
        <v>2</v>
      </c>
      <c r="I50" s="41">
        <v>54</v>
      </c>
      <c r="J50" s="42">
        <v>25</v>
      </c>
      <c r="K50" s="41">
        <v>13</v>
      </c>
      <c r="L50" s="42">
        <v>5</v>
      </c>
      <c r="M50" s="41">
        <v>59</v>
      </c>
      <c r="N50" s="43">
        <v>50</v>
      </c>
      <c r="O50" s="402" t="str">
        <f>IF(AND(Results!AS50&gt;Results!BG50,(Results!CA50+Results!CB50)&gt;0),"DNB",IF(Pools!M50&gt;0,"X",""))</f>
        <v>DNB</v>
      </c>
      <c r="P50" s="403">
        <f>IFERROR(SUM(Predictions!S50,Predictions!V50,Pools!N50),0)</f>
        <v>36.239999999999995</v>
      </c>
      <c r="Q50" s="141" t="str">
        <f>Results!CD50</f>
        <v>Eintracht Braunschweig</v>
      </c>
      <c r="R50" s="142">
        <f>Results!CE50</f>
        <v>5.2949070310584823E-2</v>
      </c>
    </row>
    <row r="51" spans="1:18" x14ac:dyDescent="0.25">
      <c r="A51" s="69">
        <v>49</v>
      </c>
      <c r="B51" s="39">
        <v>44135</v>
      </c>
      <c r="C51" s="1">
        <v>1</v>
      </c>
      <c r="D51" s="44" t="str">
        <f t="shared" si="0"/>
        <v>Erzgebirge Aue</v>
      </c>
      <c r="E51" s="1">
        <v>11</v>
      </c>
      <c r="F51" s="44" t="str">
        <f t="shared" si="1"/>
        <v>Holstein Kiel</v>
      </c>
      <c r="G51" s="40">
        <v>1</v>
      </c>
      <c r="H51" s="40">
        <v>1</v>
      </c>
      <c r="I51" s="41">
        <v>52</v>
      </c>
      <c r="J51" s="42">
        <v>25</v>
      </c>
      <c r="K51" s="41">
        <v>13</v>
      </c>
      <c r="L51" s="42">
        <v>5</v>
      </c>
      <c r="M51" s="41">
        <v>31</v>
      </c>
      <c r="N51" s="43">
        <v>25</v>
      </c>
      <c r="O51" s="402" t="str">
        <f>IF(AND(Results!AS51&gt;Results!BG51,(Results!CA51+Results!CB51)&gt;0),"DNB",IF(Pools!M51&gt;0,"X",""))</f>
        <v/>
      </c>
      <c r="P51" s="403">
        <f>IFERROR(SUM(Predictions!S51,Predictions!V51,Pools!N51),0)</f>
        <v>0</v>
      </c>
      <c r="Q51" s="141" t="str">
        <f>Results!CD51</f>
        <v/>
      </c>
      <c r="R51" s="142">
        <f>Results!CE51</f>
        <v>4.888167388167397E-2</v>
      </c>
    </row>
    <row r="52" spans="1:18" x14ac:dyDescent="0.25">
      <c r="A52" s="69">
        <v>50</v>
      </c>
      <c r="B52" s="39">
        <v>44135</v>
      </c>
      <c r="C52" s="1">
        <v>13</v>
      </c>
      <c r="D52" s="44" t="str">
        <f t="shared" si="0"/>
        <v>Osnabruck</v>
      </c>
      <c r="E52" s="1">
        <v>16</v>
      </c>
      <c r="F52" s="44" t="str">
        <f t="shared" si="1"/>
        <v>Sandhausen</v>
      </c>
      <c r="G52" s="40">
        <v>2</v>
      </c>
      <c r="H52" s="40">
        <v>1</v>
      </c>
      <c r="I52" s="41">
        <v>73</v>
      </c>
      <c r="J52" s="42">
        <v>50</v>
      </c>
      <c r="K52" s="41">
        <v>63</v>
      </c>
      <c r="L52" s="42">
        <v>25</v>
      </c>
      <c r="M52" s="41">
        <v>89</v>
      </c>
      <c r="N52" s="43">
        <v>50</v>
      </c>
      <c r="O52" s="402" t="str">
        <f>IF(AND(Results!AS52&gt;Results!BG52,(Results!CA52+Results!CB52)&gt;0),"DNB",IF(Pools!M52&gt;0,"X",""))</f>
        <v>X</v>
      </c>
      <c r="P52" s="403">
        <f>IFERROR(SUM(Predictions!S52,Predictions!V52,Pools!N52),0)</f>
        <v>-36</v>
      </c>
      <c r="Q52" s="141" t="str">
        <f>Results!CD52</f>
        <v/>
      </c>
      <c r="R52" s="142">
        <f>Results!CE52</f>
        <v>5.0307204347386891E-2</v>
      </c>
    </row>
    <row r="53" spans="1:18" x14ac:dyDescent="0.25">
      <c r="A53" s="69">
        <v>51</v>
      </c>
      <c r="B53" s="39">
        <v>44135</v>
      </c>
      <c r="C53" s="1">
        <v>14</v>
      </c>
      <c r="D53" s="44" t="str">
        <f t="shared" si="0"/>
        <v>Paderborn 07</v>
      </c>
      <c r="E53" s="1">
        <v>15</v>
      </c>
      <c r="F53" s="44" t="str">
        <f t="shared" si="1"/>
        <v>Jahn Regensburg</v>
      </c>
      <c r="G53" s="40">
        <v>3</v>
      </c>
      <c r="H53" s="40">
        <v>1</v>
      </c>
      <c r="I53" s="41">
        <v>107</v>
      </c>
      <c r="J53" s="42">
        <v>100</v>
      </c>
      <c r="K53" s="41">
        <v>63</v>
      </c>
      <c r="L53" s="42">
        <v>25</v>
      </c>
      <c r="M53" s="41">
        <v>63</v>
      </c>
      <c r="N53" s="43">
        <v>25</v>
      </c>
      <c r="O53" s="402" t="str">
        <f>IF(AND(Results!AS53&gt;Results!BG53,(Results!CA53+Results!CB53)&gt;0),"DNB",IF(Pools!M53&gt;0,"X",""))</f>
        <v>X</v>
      </c>
      <c r="P53" s="403">
        <f>IFERROR(SUM(Predictions!S53,Predictions!V53,Pools!N53),0)</f>
        <v>-31</v>
      </c>
      <c r="Q53" s="141" t="str">
        <f>Results!CD53</f>
        <v/>
      </c>
      <c r="R53" s="142">
        <f>Results!CE53</f>
        <v>5.1273605621431795E-2</v>
      </c>
    </row>
    <row r="54" spans="1:18" x14ac:dyDescent="0.25">
      <c r="A54" s="69">
        <v>52</v>
      </c>
      <c r="B54" s="39">
        <v>44136</v>
      </c>
      <c r="C54" s="1">
        <v>6</v>
      </c>
      <c r="D54" s="44" t="str">
        <f t="shared" si="0"/>
        <v>Greuther Furth</v>
      </c>
      <c r="E54" s="1">
        <v>8</v>
      </c>
      <c r="F54" s="44" t="str">
        <f t="shared" si="1"/>
        <v>Hannover 96</v>
      </c>
      <c r="G54" s="40">
        <v>4</v>
      </c>
      <c r="H54" s="40">
        <v>1</v>
      </c>
      <c r="I54" s="41">
        <v>53</v>
      </c>
      <c r="J54" s="42">
        <v>25</v>
      </c>
      <c r="K54" s="41">
        <v>62</v>
      </c>
      <c r="L54" s="42">
        <v>25</v>
      </c>
      <c r="M54" s="41">
        <v>5</v>
      </c>
      <c r="N54" s="43">
        <v>4</v>
      </c>
      <c r="O54" s="402" t="str">
        <f>IF(AND(Results!AS54&gt;Results!BG54,(Results!CA54+Results!CB54)&gt;0),"DNB",IF(Pools!M54&gt;0,"X",""))</f>
        <v/>
      </c>
      <c r="P54" s="403">
        <f>IFERROR(SUM(Predictions!S54,Predictions!V54,Pools!N54),0)</f>
        <v>0</v>
      </c>
      <c r="Q54" s="141" t="str">
        <f>Results!CD54</f>
        <v/>
      </c>
      <c r="R54" s="142">
        <f>Results!CE54</f>
        <v>5.2313586796345346E-2</v>
      </c>
    </row>
    <row r="55" spans="1:18" x14ac:dyDescent="0.25">
      <c r="A55" s="69">
        <v>53</v>
      </c>
      <c r="B55" s="39">
        <v>44136</v>
      </c>
      <c r="C55" s="1">
        <v>10</v>
      </c>
      <c r="D55" s="44" t="str">
        <f t="shared" si="0"/>
        <v>Karlsruher</v>
      </c>
      <c r="E55" s="1">
        <v>4</v>
      </c>
      <c r="F55" s="44" t="str">
        <f t="shared" si="1"/>
        <v>Darmstadt 98</v>
      </c>
      <c r="G55" s="40">
        <v>3</v>
      </c>
      <c r="H55" s="40">
        <v>4</v>
      </c>
      <c r="I55" s="41">
        <v>153</v>
      </c>
      <c r="J55" s="42">
        <v>100</v>
      </c>
      <c r="K55" s="41">
        <v>62</v>
      </c>
      <c r="L55" s="42">
        <v>25</v>
      </c>
      <c r="M55" s="41">
        <v>173</v>
      </c>
      <c r="N55" s="43">
        <v>100</v>
      </c>
      <c r="O55" s="402" t="str">
        <f>IF(AND(Results!AS55&gt;Results!BG55,(Results!CA55+Results!CB55)&gt;0),"DNB",IF(Pools!M55&gt;0,"X",""))</f>
        <v>X</v>
      </c>
      <c r="P55" s="403">
        <f>IFERROR(SUM(Predictions!S55,Predictions!V55,Pools!N55),0)</f>
        <v>-34</v>
      </c>
      <c r="Q55" s="141" t="str">
        <f>Results!CD55</f>
        <v/>
      </c>
      <c r="R55" s="142">
        <f>Results!CE55</f>
        <v>4.8913605135494143E-2</v>
      </c>
    </row>
    <row r="56" spans="1:18" x14ac:dyDescent="0.25">
      <c r="A56" s="69">
        <v>54</v>
      </c>
      <c r="B56" s="39">
        <v>44136</v>
      </c>
      <c r="C56" s="1">
        <v>18</v>
      </c>
      <c r="D56" s="44" t="str">
        <f t="shared" si="0"/>
        <v>Wurzburger Kickers</v>
      </c>
      <c r="E56" s="1">
        <v>2</v>
      </c>
      <c r="F56" s="44" t="str">
        <f t="shared" si="1"/>
        <v>Bochum</v>
      </c>
      <c r="G56" s="40">
        <v>2</v>
      </c>
      <c r="H56" s="40">
        <v>3</v>
      </c>
      <c r="I56" s="41">
        <v>57</v>
      </c>
      <c r="J56" s="42">
        <v>20</v>
      </c>
      <c r="K56" s="41">
        <v>69</v>
      </c>
      <c r="L56" s="42">
        <v>25</v>
      </c>
      <c r="M56" s="41">
        <v>9</v>
      </c>
      <c r="N56" s="43">
        <v>10</v>
      </c>
      <c r="O56" s="402" t="str">
        <f>IF(AND(Results!AS56&gt;Results!BG56,(Results!CA56+Results!CB56)&gt;0),"DNB",IF(Pools!M56&gt;0,"X",""))</f>
        <v>DNB</v>
      </c>
      <c r="P56" s="403">
        <f>IFERROR(SUM(Predictions!S56,Predictions!V56,Pools!N56),0)</f>
        <v>-80.41</v>
      </c>
      <c r="Q56" s="141" t="str">
        <f>Results!CD56</f>
        <v>Wurzburger Kickers</v>
      </c>
      <c r="R56" s="142">
        <f>Results!CE56</f>
        <v>5.2013496022454531E-2</v>
      </c>
    </row>
    <row r="57" spans="1:18" x14ac:dyDescent="0.25">
      <c r="A57" s="69">
        <v>55</v>
      </c>
      <c r="B57" s="39">
        <v>44141</v>
      </c>
      <c r="C57" s="1">
        <v>9</v>
      </c>
      <c r="D57" s="44" t="str">
        <f t="shared" si="0"/>
        <v>Heidenheim</v>
      </c>
      <c r="E57" s="1">
        <v>18</v>
      </c>
      <c r="F57" s="44" t="str">
        <f t="shared" si="1"/>
        <v>Wurzburger Kickers</v>
      </c>
      <c r="G57" s="40">
        <v>4</v>
      </c>
      <c r="H57" s="40">
        <v>1</v>
      </c>
      <c r="I57" s="41">
        <v>16</v>
      </c>
      <c r="J57" s="42">
        <v>25</v>
      </c>
      <c r="K57" s="41">
        <v>63</v>
      </c>
      <c r="L57" s="42">
        <v>20</v>
      </c>
      <c r="M57" s="41">
        <v>4</v>
      </c>
      <c r="N57" s="43">
        <v>1</v>
      </c>
      <c r="O57" s="402" t="str">
        <f>IF(AND(Results!AS57&gt;Results!BG57,(Results!CA57+Results!CB57)&gt;0),"DNB",IF(Pools!M57&gt;0,"X",""))</f>
        <v/>
      </c>
      <c r="P57" s="403">
        <f>IFERROR(SUM(Predictions!S57,Predictions!V57,Pools!N57),0)</f>
        <v>0</v>
      </c>
      <c r="Q57" s="141" t="str">
        <f>Results!CD57</f>
        <v/>
      </c>
      <c r="R57" s="142">
        <f>Results!CE57</f>
        <v>5.0719952982662297E-2</v>
      </c>
    </row>
    <row r="58" spans="1:18" x14ac:dyDescent="0.25">
      <c r="A58" s="69">
        <v>56</v>
      </c>
      <c r="B58" s="39">
        <v>44141</v>
      </c>
      <c r="C58" s="1">
        <v>16</v>
      </c>
      <c r="D58" s="44" t="str">
        <f t="shared" si="0"/>
        <v>Sandhausen</v>
      </c>
      <c r="E58" s="1">
        <v>3</v>
      </c>
      <c r="F58" s="44" t="str">
        <f t="shared" si="1"/>
        <v>Eintracht Braunschweig</v>
      </c>
      <c r="G58" s="40">
        <v>2</v>
      </c>
      <c r="H58" s="40">
        <v>2</v>
      </c>
      <c r="I58" s="41">
        <v>99</v>
      </c>
      <c r="J58" s="42">
        <v>100</v>
      </c>
      <c r="K58" s="41">
        <v>67</v>
      </c>
      <c r="L58" s="42">
        <v>25</v>
      </c>
      <c r="M58" s="41">
        <v>66</v>
      </c>
      <c r="N58" s="43">
        <v>25</v>
      </c>
      <c r="O58" s="402" t="str">
        <f>IF(AND(Results!AS58&gt;Results!BG58,(Results!CA58+Results!CB58)&gt;0),"DNB",IF(Pools!M58&gt;0,"X",""))</f>
        <v>X</v>
      </c>
      <c r="P58" s="403">
        <f>IFERROR(SUM(Predictions!S58,Predictions!V58,Pools!N58),0)</f>
        <v>85.76</v>
      </c>
      <c r="Q58" s="141" t="str">
        <f>Results!CD58</f>
        <v/>
      </c>
      <c r="R58" s="142">
        <f>Results!CE58</f>
        <v>4.897696797412765E-2</v>
      </c>
    </row>
    <row r="59" spans="1:18" x14ac:dyDescent="0.25">
      <c r="A59" s="69">
        <v>57</v>
      </c>
      <c r="B59" s="39">
        <v>44142</v>
      </c>
      <c r="C59" s="1">
        <v>2</v>
      </c>
      <c r="D59" s="44" t="str">
        <f t="shared" si="0"/>
        <v>Bochum</v>
      </c>
      <c r="E59" s="1">
        <v>6</v>
      </c>
      <c r="F59" s="44" t="str">
        <f t="shared" si="1"/>
        <v>Greuther Furth</v>
      </c>
      <c r="G59" s="40">
        <v>0</v>
      </c>
      <c r="H59" s="40">
        <v>2</v>
      </c>
      <c r="I59" s="41">
        <v>34</v>
      </c>
      <c r="J59" s="42">
        <v>25</v>
      </c>
      <c r="K59" s="41">
        <v>66</v>
      </c>
      <c r="L59" s="42">
        <v>25</v>
      </c>
      <c r="M59" s="41">
        <v>37</v>
      </c>
      <c r="N59" s="43">
        <v>20</v>
      </c>
      <c r="O59" s="402" t="str">
        <f>IF(AND(Results!AS59&gt;Results!BG59,(Results!CA59+Results!CB59)&gt;0),"DNB",IF(Pools!M59&gt;0,"X",""))</f>
        <v>X</v>
      </c>
      <c r="P59" s="403">
        <f>IFERROR(SUM(Predictions!S59,Predictions!V59,Pools!N59),0)</f>
        <v>-34</v>
      </c>
      <c r="Q59" s="141" t="str">
        <f>Results!CD59</f>
        <v/>
      </c>
      <c r="R59" s="142">
        <f>Results!CE59</f>
        <v>4.9331281267052773E-2</v>
      </c>
    </row>
    <row r="60" spans="1:18" x14ac:dyDescent="0.25">
      <c r="A60" s="69">
        <v>58</v>
      </c>
      <c r="B60" s="39">
        <v>44142</v>
      </c>
      <c r="C60" s="1">
        <v>8</v>
      </c>
      <c r="D60" s="44" t="str">
        <f t="shared" si="0"/>
        <v>Hannover 96</v>
      </c>
      <c r="E60" s="1">
        <v>1</v>
      </c>
      <c r="F60" s="44" t="str">
        <f t="shared" si="1"/>
        <v>Erzgebirge Aue</v>
      </c>
      <c r="G60" s="40">
        <v>0</v>
      </c>
      <c r="H60" s="40">
        <v>0</v>
      </c>
      <c r="I60" s="41">
        <v>11</v>
      </c>
      <c r="J60" s="42">
        <v>20</v>
      </c>
      <c r="K60" s="41">
        <v>33</v>
      </c>
      <c r="L60" s="42">
        <v>10</v>
      </c>
      <c r="M60" s="41">
        <v>24</v>
      </c>
      <c r="N60" s="43">
        <v>5</v>
      </c>
      <c r="O60" s="402" t="str">
        <f>IF(AND(Results!AS60&gt;Results!BG60,(Results!CA60+Results!CB60)&gt;0),"DNB",IF(Pools!M60&gt;0,"X",""))</f>
        <v/>
      </c>
      <c r="P60" s="403">
        <f>IFERROR(SUM(Predictions!S60,Predictions!V60,Pools!N60),0)</f>
        <v>0</v>
      </c>
      <c r="Q60" s="141" t="str">
        <f>Results!CD60</f>
        <v/>
      </c>
      <c r="R60" s="142">
        <f>Results!CE60</f>
        <v>5.0133222960912605E-2</v>
      </c>
    </row>
    <row r="61" spans="1:18" x14ac:dyDescent="0.25">
      <c r="A61" s="69">
        <v>59</v>
      </c>
      <c r="B61" s="39">
        <v>44142</v>
      </c>
      <c r="C61" s="1">
        <v>12</v>
      </c>
      <c r="D61" s="44" t="str">
        <f t="shared" si="0"/>
        <v>Nurnberg</v>
      </c>
      <c r="E61" s="1">
        <v>5</v>
      </c>
      <c r="F61" s="44" t="str">
        <f t="shared" si="1"/>
        <v>Fortuna Dusseldorf</v>
      </c>
      <c r="G61" s="40">
        <v>1</v>
      </c>
      <c r="H61" s="40">
        <v>1</v>
      </c>
      <c r="I61" s="41">
        <v>151</v>
      </c>
      <c r="J61" s="42">
        <v>100</v>
      </c>
      <c r="K61" s="41">
        <v>63</v>
      </c>
      <c r="L61" s="42">
        <v>25</v>
      </c>
      <c r="M61" s="41">
        <v>43</v>
      </c>
      <c r="N61" s="43">
        <v>25</v>
      </c>
      <c r="O61" s="402" t="str">
        <f>IF(AND(Results!AS61&gt;Results!BG61,(Results!CA61+Results!CB61)&gt;0),"DNB",IF(Pools!M61&gt;0,"X",""))</f>
        <v>X</v>
      </c>
      <c r="P61" s="403">
        <f>IFERROR(SUM(Predictions!S61,Predictions!V61,Pools!N61),0)</f>
        <v>83.16</v>
      </c>
      <c r="Q61" s="141" t="str">
        <f>Results!CD61</f>
        <v/>
      </c>
      <c r="R61" s="142">
        <f>Results!CE61</f>
        <v>5.014434241643051E-2</v>
      </c>
    </row>
    <row r="62" spans="1:18" x14ac:dyDescent="0.25">
      <c r="A62" s="69">
        <v>60</v>
      </c>
      <c r="B62" s="39">
        <v>44143</v>
      </c>
      <c r="C62" s="1">
        <v>4</v>
      </c>
      <c r="D62" s="44" t="str">
        <f t="shared" si="0"/>
        <v>Darmstadt 98</v>
      </c>
      <c r="E62" s="1">
        <v>14</v>
      </c>
      <c r="F62" s="44" t="str">
        <f t="shared" si="1"/>
        <v>Paderborn 07</v>
      </c>
      <c r="G62" s="40">
        <v>0</v>
      </c>
      <c r="H62" s="40">
        <v>4</v>
      </c>
      <c r="I62" s="41">
        <v>127</v>
      </c>
      <c r="J62" s="42">
        <v>100</v>
      </c>
      <c r="K62" s="41">
        <v>66</v>
      </c>
      <c r="L62" s="42">
        <v>25</v>
      </c>
      <c r="M62" s="41">
        <v>199</v>
      </c>
      <c r="N62" s="43">
        <v>100</v>
      </c>
      <c r="O62" s="402" t="str">
        <f>IF(AND(Results!AS62&gt;Results!BG62,(Results!CA62+Results!CB62)&gt;0),"DNB",IF(Pools!M62&gt;0,"X",""))</f>
        <v>X</v>
      </c>
      <c r="P62" s="403">
        <f>IFERROR(SUM(Predictions!S62,Predictions!V62,Pools!N62),0)</f>
        <v>-33</v>
      </c>
      <c r="Q62" s="141" t="str">
        <f>Results!CD62</f>
        <v/>
      </c>
      <c r="R62" s="142">
        <f>Results!CE62</f>
        <v>4.9702069621625267E-2</v>
      </c>
    </row>
    <row r="63" spans="1:18" x14ac:dyDescent="0.25">
      <c r="A63" s="69">
        <v>61</v>
      </c>
      <c r="B63" s="39">
        <v>44143</v>
      </c>
      <c r="C63" s="1">
        <v>15</v>
      </c>
      <c r="D63" s="44" t="str">
        <f t="shared" si="0"/>
        <v>Jahn Regensburg</v>
      </c>
      <c r="E63" s="1">
        <v>13</v>
      </c>
      <c r="F63" s="44" t="str">
        <f t="shared" si="1"/>
        <v>Osnabruck</v>
      </c>
      <c r="G63" s="40">
        <v>2</v>
      </c>
      <c r="H63" s="40">
        <v>4</v>
      </c>
      <c r="I63" s="41">
        <v>129</v>
      </c>
      <c r="J63" s="42">
        <v>100</v>
      </c>
      <c r="K63" s="41">
        <v>63</v>
      </c>
      <c r="L63" s="42">
        <v>25</v>
      </c>
      <c r="M63" s="41">
        <v>2</v>
      </c>
      <c r="N63" s="43">
        <v>1</v>
      </c>
      <c r="O63" s="402" t="str">
        <f>IF(AND(Results!AS63&gt;Results!BG63,(Results!CA63+Results!CB63)&gt;0),"DNB",IF(Pools!M63&gt;0,"X",""))</f>
        <v>X</v>
      </c>
      <c r="P63" s="403">
        <f>IFERROR(SUM(Predictions!S63,Predictions!V63,Pools!N63),0)</f>
        <v>-35</v>
      </c>
      <c r="Q63" s="141" t="str">
        <f>Results!CD63</f>
        <v/>
      </c>
      <c r="R63" s="142">
        <f>Results!CE63</f>
        <v>5.410546513166592E-2</v>
      </c>
    </row>
    <row r="64" spans="1:18" x14ac:dyDescent="0.25">
      <c r="A64" s="69">
        <v>62</v>
      </c>
      <c r="B64" s="39">
        <v>44143</v>
      </c>
      <c r="C64" s="1">
        <v>17</v>
      </c>
      <c r="D64" s="44" t="str">
        <f t="shared" si="0"/>
        <v>St Pauli</v>
      </c>
      <c r="E64" s="1">
        <v>10</v>
      </c>
      <c r="F64" s="44" t="str">
        <f t="shared" si="1"/>
        <v>Karlsruher</v>
      </c>
      <c r="G64" s="40">
        <v>0</v>
      </c>
      <c r="H64" s="40">
        <v>3</v>
      </c>
      <c r="I64" s="41">
        <v>31</v>
      </c>
      <c r="J64" s="42">
        <v>20</v>
      </c>
      <c r="K64" s="41">
        <v>13</v>
      </c>
      <c r="L64" s="42">
        <v>5</v>
      </c>
      <c r="M64" s="41">
        <v>163</v>
      </c>
      <c r="N64" s="43">
        <v>100</v>
      </c>
      <c r="O64" s="402" t="str">
        <f>IF(AND(Results!AS64&gt;Results!BG64,(Results!CA64+Results!CB64)&gt;0),"DNB",IF(Pools!M64&gt;0,"X",""))</f>
        <v>X</v>
      </c>
      <c r="P64" s="403">
        <f>IFERROR(SUM(Predictions!S64,Predictions!V64,Pools!N64),0)</f>
        <v>-35</v>
      </c>
      <c r="Q64" s="141" t="str">
        <f>Results!CD64</f>
        <v/>
      </c>
      <c r="R64" s="142">
        <f>Results!CE64</f>
        <v>5.0162777405005077E-2</v>
      </c>
    </row>
    <row r="65" spans="1:18" x14ac:dyDescent="0.25">
      <c r="A65" s="69">
        <v>63</v>
      </c>
      <c r="B65" s="39">
        <v>44144</v>
      </c>
      <c r="C65" s="1">
        <v>11</v>
      </c>
      <c r="D65" s="44" t="str">
        <f t="shared" si="0"/>
        <v>Holstein Kiel</v>
      </c>
      <c r="E65" s="1">
        <v>7</v>
      </c>
      <c r="F65" s="44" t="str">
        <f t="shared" si="1"/>
        <v>Hamburger</v>
      </c>
      <c r="G65" s="40">
        <v>1</v>
      </c>
      <c r="H65" s="40">
        <v>1</v>
      </c>
      <c r="I65" s="41">
        <v>19</v>
      </c>
      <c r="J65" s="42">
        <v>10</v>
      </c>
      <c r="K65" s="41">
        <v>53</v>
      </c>
      <c r="L65" s="42">
        <v>20</v>
      </c>
      <c r="M65" s="41">
        <v>33</v>
      </c>
      <c r="N65" s="43">
        <v>25</v>
      </c>
      <c r="O65" s="402" t="str">
        <f>IF(AND(Results!AS65&gt;Results!BG65,(Results!CA65+Results!CB65)&gt;0),"DNB",IF(Pools!M65&gt;0,"X",""))</f>
        <v>X</v>
      </c>
      <c r="P65" s="403">
        <f>IFERROR(SUM(Predictions!S65,Predictions!V65,Pools!N65),0)</f>
        <v>82.15</v>
      </c>
      <c r="Q65" s="141" t="str">
        <f>Results!CD65</f>
        <v/>
      </c>
      <c r="R65" s="142">
        <f>Results!CE65</f>
        <v>4.9834671705243139E-2</v>
      </c>
    </row>
    <row r="66" spans="1:18" x14ac:dyDescent="0.25">
      <c r="A66" s="69">
        <v>64</v>
      </c>
      <c r="B66" s="39">
        <v>44156</v>
      </c>
      <c r="C66" s="1">
        <v>3</v>
      </c>
      <c r="D66" s="44" t="str">
        <f t="shared" si="0"/>
        <v>Eintracht Braunschweig</v>
      </c>
      <c r="E66" s="1">
        <v>10</v>
      </c>
      <c r="F66" s="44" t="str">
        <f t="shared" si="1"/>
        <v>Karlsruher</v>
      </c>
      <c r="G66" s="40">
        <v>1</v>
      </c>
      <c r="H66" s="40">
        <v>3</v>
      </c>
      <c r="I66" s="41">
        <v>199</v>
      </c>
      <c r="J66" s="42">
        <v>100</v>
      </c>
      <c r="K66" s="41">
        <v>13</v>
      </c>
      <c r="L66" s="42">
        <v>5</v>
      </c>
      <c r="M66" s="41">
        <v>32</v>
      </c>
      <c r="N66" s="43">
        <v>25</v>
      </c>
      <c r="O66" s="402" t="str">
        <f>IF(AND(Results!AS66&gt;Results!BG66,(Results!CA66+Results!CB66)&gt;0),"DNB",IF(Pools!M66&gt;0,"X",""))</f>
        <v>DNB</v>
      </c>
      <c r="P66" s="403">
        <f>IFERROR(SUM(Predictions!S66,Predictions!V66,Pools!N66),0)</f>
        <v>-89.77</v>
      </c>
      <c r="Q66" s="141" t="str">
        <f>Results!CD66</f>
        <v>Eintracht Braunschweig</v>
      </c>
      <c r="R66" s="142">
        <f>Results!CE66</f>
        <v>5.0822429540964942E-2</v>
      </c>
    </row>
    <row r="67" spans="1:18" x14ac:dyDescent="0.25">
      <c r="A67" s="69">
        <v>65</v>
      </c>
      <c r="B67" s="39">
        <v>44156</v>
      </c>
      <c r="C67" s="1">
        <v>5</v>
      </c>
      <c r="D67" s="44" t="str">
        <f t="shared" ref="D67:D130" si="2">IFERROR(VLOOKUP(C67,Team,2,FALSE),"")</f>
        <v>Fortuna Dusseldorf</v>
      </c>
      <c r="E67" s="1">
        <v>16</v>
      </c>
      <c r="F67" s="44" t="str">
        <f t="shared" ref="F67:F130" si="3">IFERROR(VLOOKUP(E67,Team,2,FALSE),"")</f>
        <v>Sandhausen</v>
      </c>
      <c r="G67" s="40">
        <v>1</v>
      </c>
      <c r="H67" s="40">
        <v>0</v>
      </c>
      <c r="I67" s="41">
        <v>26</v>
      </c>
      <c r="J67" s="42">
        <v>25</v>
      </c>
      <c r="K67" s="41">
        <v>13</v>
      </c>
      <c r="L67" s="42">
        <v>5</v>
      </c>
      <c r="M67" s="41">
        <v>63</v>
      </c>
      <c r="N67" s="43">
        <v>25</v>
      </c>
      <c r="O67" s="402" t="str">
        <f>IF(AND(Results!AS67&gt;Results!BG67,(Results!CA67+Results!CB67)&gt;0),"DNB",IF(Pools!M67&gt;0,"X",""))</f>
        <v>X</v>
      </c>
      <c r="P67" s="403">
        <f>IFERROR(SUM(Predictions!S67,Predictions!V67,Pools!N67),0)</f>
        <v>-33</v>
      </c>
      <c r="Q67" s="141" t="str">
        <f>Results!CD67</f>
        <v/>
      </c>
      <c r="R67" s="142">
        <f>Results!CE67</f>
        <v>5.2064765300059435E-2</v>
      </c>
    </row>
    <row r="68" spans="1:18" x14ac:dyDescent="0.25">
      <c r="A68" s="69">
        <v>66</v>
      </c>
      <c r="B68" s="39">
        <v>44156</v>
      </c>
      <c r="C68" s="1">
        <v>11</v>
      </c>
      <c r="D68" s="44" t="str">
        <f t="shared" si="2"/>
        <v>Holstein Kiel</v>
      </c>
      <c r="E68" s="1">
        <v>9</v>
      </c>
      <c r="F68" s="44" t="str">
        <f t="shared" si="3"/>
        <v>Heidenheim</v>
      </c>
      <c r="G68" s="40">
        <v>2</v>
      </c>
      <c r="H68" s="40">
        <v>2</v>
      </c>
      <c r="I68" s="41">
        <v>129</v>
      </c>
      <c r="J68" s="42">
        <v>100</v>
      </c>
      <c r="K68" s="41">
        <v>63</v>
      </c>
      <c r="L68" s="42">
        <v>25</v>
      </c>
      <c r="M68" s="41">
        <v>51</v>
      </c>
      <c r="N68" s="43">
        <v>25</v>
      </c>
      <c r="O68" s="402" t="str">
        <f>IF(AND(Results!AS68&gt;Results!BG68,(Results!CA68+Results!CB68)&gt;0),"DNB",IF(Pools!M68&gt;0,"X",""))</f>
        <v>X</v>
      </c>
      <c r="P68" s="403">
        <f>IFERROR(SUM(Predictions!S68,Predictions!V68,Pools!N68),0)</f>
        <v>83.16</v>
      </c>
      <c r="Q68" s="141" t="str">
        <f>Results!CD68</f>
        <v/>
      </c>
      <c r="R68" s="142">
        <f>Results!CE68</f>
        <v>4.9719500219385315E-2</v>
      </c>
    </row>
    <row r="69" spans="1:18" x14ac:dyDescent="0.25">
      <c r="A69" s="69">
        <v>67</v>
      </c>
      <c r="B69" s="39">
        <v>44156</v>
      </c>
      <c r="C69" s="1">
        <v>14</v>
      </c>
      <c r="D69" s="44" t="str">
        <f t="shared" si="2"/>
        <v>Paderborn 07</v>
      </c>
      <c r="E69" s="1">
        <v>17</v>
      </c>
      <c r="F69" s="44" t="str">
        <f t="shared" si="3"/>
        <v>St Pauli</v>
      </c>
      <c r="G69" s="40">
        <v>2</v>
      </c>
      <c r="H69" s="40">
        <v>0</v>
      </c>
      <c r="I69" s="41">
        <v>9</v>
      </c>
      <c r="J69" s="42">
        <v>10</v>
      </c>
      <c r="K69" s="41">
        <v>74</v>
      </c>
      <c r="L69" s="42">
        <v>25</v>
      </c>
      <c r="M69" s="41">
        <v>67</v>
      </c>
      <c r="N69" s="43">
        <v>25</v>
      </c>
      <c r="O69" s="402" t="str">
        <f>IF(AND(Results!AS69&gt;Results!BG69,(Results!CA69+Results!CB69)&gt;0),"DNB",IF(Pools!M69&gt;0,"X",""))</f>
        <v>X</v>
      </c>
      <c r="P69" s="403">
        <f>IFERROR(SUM(Predictions!S69,Predictions!V69,Pools!N69),0)</f>
        <v>-33</v>
      </c>
      <c r="Q69" s="141" t="str">
        <f>Results!CD69</f>
        <v/>
      </c>
      <c r="R69" s="142">
        <f>Results!CE69</f>
        <v>5.0580172433719373E-2</v>
      </c>
    </row>
    <row r="70" spans="1:18" x14ac:dyDescent="0.25">
      <c r="A70" s="69">
        <v>68</v>
      </c>
      <c r="B70" s="39">
        <v>44157</v>
      </c>
      <c r="C70" s="1">
        <v>1</v>
      </c>
      <c r="D70" s="44" t="str">
        <f t="shared" si="2"/>
        <v>Erzgebirge Aue</v>
      </c>
      <c r="E70" s="1">
        <v>4</v>
      </c>
      <c r="F70" s="44" t="str">
        <f t="shared" si="3"/>
        <v>Darmstadt 98</v>
      </c>
      <c r="G70" s="40">
        <v>3</v>
      </c>
      <c r="H70" s="40">
        <v>0</v>
      </c>
      <c r="I70" s="41">
        <v>41</v>
      </c>
      <c r="J70" s="42">
        <v>25</v>
      </c>
      <c r="K70" s="41">
        <v>64</v>
      </c>
      <c r="L70" s="42">
        <v>25</v>
      </c>
      <c r="M70" s="41">
        <v>39</v>
      </c>
      <c r="N70" s="43">
        <v>25</v>
      </c>
      <c r="O70" s="402" t="str">
        <f>IF(AND(Results!AS70&gt;Results!BG70,(Results!CA70+Results!CB70)&gt;0),"DNB",IF(Pools!M70&gt;0,"X",""))</f>
        <v>X</v>
      </c>
      <c r="P70" s="403">
        <f>IFERROR(SUM(Predictions!S70,Predictions!V70,Pools!N70),0)</f>
        <v>-33</v>
      </c>
      <c r="Q70" s="141" t="str">
        <f>Results!CD70</f>
        <v/>
      </c>
      <c r="R70" s="142">
        <f>Results!CE70</f>
        <v>5.0311755192373298E-2</v>
      </c>
    </row>
    <row r="71" spans="1:18" x14ac:dyDescent="0.25">
      <c r="A71" s="69">
        <v>69</v>
      </c>
      <c r="B71" s="39">
        <v>44157</v>
      </c>
      <c r="C71" s="1">
        <v>6</v>
      </c>
      <c r="D71" s="44" t="str">
        <f t="shared" si="2"/>
        <v>Greuther Furth</v>
      </c>
      <c r="E71" s="1">
        <v>15</v>
      </c>
      <c r="F71" s="44" t="str">
        <f t="shared" si="3"/>
        <v>Jahn Regensburg</v>
      </c>
      <c r="G71" s="40">
        <v>3</v>
      </c>
      <c r="H71" s="40">
        <v>1</v>
      </c>
      <c r="I71" s="41">
        <v>49</v>
      </c>
      <c r="J71" s="42">
        <v>50</v>
      </c>
      <c r="K71" s="41">
        <v>69</v>
      </c>
      <c r="L71" s="42">
        <v>25</v>
      </c>
      <c r="M71" s="41">
        <v>64</v>
      </c>
      <c r="N71" s="43">
        <v>25</v>
      </c>
      <c r="O71" s="402" t="str">
        <f>IF(AND(Results!AS71&gt;Results!BG71,(Results!CA71+Results!CB71)&gt;0),"DNB",IF(Pools!M71&gt;0,"X",""))</f>
        <v>X</v>
      </c>
      <c r="P71" s="403">
        <f>IFERROR(SUM(Predictions!S71,Predictions!V71,Pools!N71),0)</f>
        <v>-32</v>
      </c>
      <c r="Q71" s="141" t="str">
        <f>Results!CD71</f>
        <v/>
      </c>
      <c r="R71" s="142">
        <f>Results!CE71</f>
        <v>5.1906828263510008E-2</v>
      </c>
    </row>
    <row r="72" spans="1:18" x14ac:dyDescent="0.25">
      <c r="A72" s="69">
        <v>70</v>
      </c>
      <c r="B72" s="39">
        <v>44157</v>
      </c>
      <c r="C72" s="1">
        <v>7</v>
      </c>
      <c r="D72" s="44" t="str">
        <f t="shared" si="2"/>
        <v>Hamburger</v>
      </c>
      <c r="E72" s="1">
        <v>2</v>
      </c>
      <c r="F72" s="44" t="str">
        <f t="shared" si="3"/>
        <v>Bochum</v>
      </c>
      <c r="G72" s="40">
        <v>1</v>
      </c>
      <c r="H72" s="40">
        <v>3</v>
      </c>
      <c r="I72" s="41">
        <v>3</v>
      </c>
      <c r="J72" s="42">
        <v>5</v>
      </c>
      <c r="K72" s="41">
        <v>33</v>
      </c>
      <c r="L72" s="42">
        <v>10</v>
      </c>
      <c r="M72" s="41">
        <v>21</v>
      </c>
      <c r="N72" s="43">
        <v>5</v>
      </c>
      <c r="O72" s="402" t="str">
        <f>IF(AND(Results!AS72&gt;Results!BG72,(Results!CA72+Results!CB72)&gt;0),"DNB",IF(Pools!M72&gt;0,"X",""))</f>
        <v>X</v>
      </c>
      <c r="P72" s="403">
        <f>IFERROR(SUM(Predictions!S72,Predictions!V72,Pools!N72),0)</f>
        <v>-31</v>
      </c>
      <c r="Q72" s="141" t="str">
        <f>Results!CD72</f>
        <v/>
      </c>
      <c r="R72" s="142">
        <f>Results!CE72</f>
        <v>4.9865831842575981E-2</v>
      </c>
    </row>
    <row r="73" spans="1:18" x14ac:dyDescent="0.25">
      <c r="A73" s="69">
        <v>71</v>
      </c>
      <c r="B73" s="39">
        <v>44157</v>
      </c>
      <c r="C73" s="1">
        <v>18</v>
      </c>
      <c r="D73" s="44" t="str">
        <f t="shared" si="2"/>
        <v>Wurzburger Kickers</v>
      </c>
      <c r="E73" s="1">
        <v>8</v>
      </c>
      <c r="F73" s="44" t="str">
        <f t="shared" si="3"/>
        <v>Hannover 96</v>
      </c>
      <c r="G73" s="40">
        <v>2</v>
      </c>
      <c r="H73" s="40">
        <v>1</v>
      </c>
      <c r="I73" s="41">
        <v>61</v>
      </c>
      <c r="J73" s="42">
        <v>20</v>
      </c>
      <c r="K73" s="41">
        <v>31</v>
      </c>
      <c r="L73" s="42">
        <v>10</v>
      </c>
      <c r="M73" s="41">
        <v>79</v>
      </c>
      <c r="N73" s="43">
        <v>100</v>
      </c>
      <c r="O73" s="402" t="str">
        <f>IF(AND(Results!AS73&gt;Results!BG73,(Results!CA73+Results!CB73)&gt;0),"DNB",IF(Pools!M73&gt;0,"X",""))</f>
        <v>DNB</v>
      </c>
      <c r="P73" s="403">
        <f>IFERROR(SUM(Predictions!S73,Predictions!V73,Pools!N73),0)</f>
        <v>98.19</v>
      </c>
      <c r="Q73" s="141" t="str">
        <f>Results!CD73</f>
        <v>Wurzburger Kickers</v>
      </c>
      <c r="R73" s="142">
        <f>Results!CE73</f>
        <v>4.9475237148398854E-2</v>
      </c>
    </row>
    <row r="74" spans="1:18" x14ac:dyDescent="0.25">
      <c r="A74" s="69">
        <v>72</v>
      </c>
      <c r="B74" s="39">
        <v>44158</v>
      </c>
      <c r="C74" s="1">
        <v>13</v>
      </c>
      <c r="D74" s="44" t="str">
        <f t="shared" si="2"/>
        <v>Osnabruck</v>
      </c>
      <c r="E74" s="1">
        <v>12</v>
      </c>
      <c r="F74" s="44" t="str">
        <f t="shared" si="3"/>
        <v>Nurnberg</v>
      </c>
      <c r="G74" s="40">
        <v>1</v>
      </c>
      <c r="H74" s="40">
        <v>4</v>
      </c>
      <c r="I74" s="41">
        <v>133</v>
      </c>
      <c r="J74" s="42">
        <v>100</v>
      </c>
      <c r="K74" s="41">
        <v>64</v>
      </c>
      <c r="L74" s="42">
        <v>25</v>
      </c>
      <c r="M74" s="41">
        <v>193</v>
      </c>
      <c r="N74" s="43">
        <v>100</v>
      </c>
      <c r="O74" s="402" t="str">
        <f>IF(AND(Results!AS74&gt;Results!BG74,(Results!CA74+Results!CB74)&gt;0),"DNB",IF(Pools!M74&gt;0,"X",""))</f>
        <v>X</v>
      </c>
      <c r="P74" s="403">
        <f>IFERROR(SUM(Predictions!S74,Predictions!V74,Pools!N74),0)</f>
        <v>-37</v>
      </c>
      <c r="Q74" s="141" t="str">
        <f>Results!CD74</f>
        <v/>
      </c>
      <c r="R74" s="142">
        <f>Results!CE74</f>
        <v>5.1380354088362612E-2</v>
      </c>
    </row>
    <row r="75" spans="1:18" x14ac:dyDescent="0.25">
      <c r="A75" s="69">
        <v>73</v>
      </c>
      <c r="B75" s="39">
        <v>44162</v>
      </c>
      <c r="C75" s="1">
        <v>4</v>
      </c>
      <c r="D75" s="44" t="str">
        <f t="shared" si="2"/>
        <v>Darmstadt 98</v>
      </c>
      <c r="E75" s="1">
        <v>3</v>
      </c>
      <c r="F75" s="44" t="str">
        <f t="shared" si="3"/>
        <v>Eintracht Braunschweig</v>
      </c>
      <c r="G75" s="40">
        <v>4</v>
      </c>
      <c r="H75" s="40">
        <v>0</v>
      </c>
      <c r="I75" s="41">
        <v>93</v>
      </c>
      <c r="J75" s="42">
        <v>100</v>
      </c>
      <c r="K75" s="41">
        <v>14</v>
      </c>
      <c r="L75" s="42">
        <v>5</v>
      </c>
      <c r="M75" s="41">
        <v>68</v>
      </c>
      <c r="N75" s="43">
        <v>25</v>
      </c>
      <c r="O75" s="402" t="str">
        <f>IF(AND(Results!AS75&gt;Results!BG75,(Results!CA75+Results!CB75)&gt;0),"DNB",IF(Pools!M75&gt;0,"X",""))</f>
        <v>X</v>
      </c>
      <c r="P75" s="403">
        <f>IFERROR(SUM(Predictions!S75,Predictions!V75,Pools!N75),0)</f>
        <v>-32</v>
      </c>
      <c r="Q75" s="141" t="str">
        <f>Results!CD75</f>
        <v/>
      </c>
      <c r="R75" s="142">
        <f>Results!CE75</f>
        <v>5.0109814063824087E-2</v>
      </c>
    </row>
    <row r="76" spans="1:18" x14ac:dyDescent="0.25">
      <c r="A76" s="69">
        <v>74</v>
      </c>
      <c r="B76" s="39">
        <v>44162</v>
      </c>
      <c r="C76" s="1">
        <v>17</v>
      </c>
      <c r="D76" s="44" t="str">
        <f t="shared" si="2"/>
        <v>St Pauli</v>
      </c>
      <c r="E76" s="1">
        <v>13</v>
      </c>
      <c r="F76" s="44" t="str">
        <f t="shared" si="3"/>
        <v>Osnabruck</v>
      </c>
      <c r="G76" s="40">
        <v>0</v>
      </c>
      <c r="H76" s="40">
        <v>1</v>
      </c>
      <c r="I76" s="41">
        <v>139</v>
      </c>
      <c r="J76" s="42">
        <v>100</v>
      </c>
      <c r="K76" s="41">
        <v>61</v>
      </c>
      <c r="L76" s="42">
        <v>25</v>
      </c>
      <c r="M76" s="41">
        <v>193</v>
      </c>
      <c r="N76" s="43">
        <v>100</v>
      </c>
      <c r="O76" s="402" t="str">
        <f>IF(AND(Results!AS76&gt;Results!BG76,(Results!CA76+Results!CB76)&gt;0),"DNB",IF(Pools!M76&gt;0,"X",""))</f>
        <v>X</v>
      </c>
      <c r="P76" s="403">
        <f>IFERROR(SUM(Predictions!S76,Predictions!V76,Pools!N76),0)</f>
        <v>-36</v>
      </c>
      <c r="Q76" s="141" t="str">
        <f>Results!CD76</f>
        <v/>
      </c>
      <c r="R76" s="142">
        <f>Results!CE76</f>
        <v>5.0404644587253911E-2</v>
      </c>
    </row>
    <row r="77" spans="1:18" x14ac:dyDescent="0.25">
      <c r="A77" s="69">
        <v>75</v>
      </c>
      <c r="B77" s="39">
        <v>44163</v>
      </c>
      <c r="C77" s="1">
        <v>15</v>
      </c>
      <c r="D77" s="44" t="str">
        <f t="shared" si="2"/>
        <v>Jahn Regensburg</v>
      </c>
      <c r="E77" s="1">
        <v>18</v>
      </c>
      <c r="F77" s="44" t="str">
        <f t="shared" si="3"/>
        <v>Wurzburger Kickers</v>
      </c>
      <c r="G77" s="40">
        <v>2</v>
      </c>
      <c r="H77" s="40">
        <v>1</v>
      </c>
      <c r="I77" s="41">
        <v>51</v>
      </c>
      <c r="J77" s="42">
        <v>50</v>
      </c>
      <c r="K77" s="41">
        <v>68</v>
      </c>
      <c r="L77" s="42">
        <v>25</v>
      </c>
      <c r="M77" s="41">
        <v>62</v>
      </c>
      <c r="N77" s="43">
        <v>25</v>
      </c>
      <c r="O77" s="402" t="str">
        <f>IF(AND(Results!AS77&gt;Results!BG77,(Results!CA77+Results!CB77)&gt;0),"DNB",IF(Pools!M77&gt;0,"X",""))</f>
        <v>X</v>
      </c>
      <c r="P77" s="403">
        <f>IFERROR(SUM(Predictions!S77,Predictions!V77,Pools!N77),0)</f>
        <v>-30</v>
      </c>
      <c r="Q77" s="141" t="str">
        <f>Results!CD77</f>
        <v/>
      </c>
      <c r="R77" s="142">
        <f>Results!CE77</f>
        <v>5.1223031090650739E-2</v>
      </c>
    </row>
    <row r="78" spans="1:18" x14ac:dyDescent="0.25">
      <c r="A78" s="69">
        <v>76</v>
      </c>
      <c r="B78" s="39">
        <v>44163</v>
      </c>
      <c r="C78" s="1">
        <v>10</v>
      </c>
      <c r="D78" s="44" t="str">
        <f t="shared" si="2"/>
        <v>Karlsruher</v>
      </c>
      <c r="E78" s="1">
        <v>14</v>
      </c>
      <c r="F78" s="44" t="str">
        <f t="shared" si="3"/>
        <v>Paderborn 07</v>
      </c>
      <c r="G78" s="40">
        <v>1</v>
      </c>
      <c r="H78" s="40">
        <v>0</v>
      </c>
      <c r="I78" s="41">
        <v>17</v>
      </c>
      <c r="J78" s="42">
        <v>10</v>
      </c>
      <c r="K78" s="41">
        <v>62</v>
      </c>
      <c r="L78" s="42">
        <v>25</v>
      </c>
      <c r="M78" s="41">
        <v>31</v>
      </c>
      <c r="N78" s="43">
        <v>20</v>
      </c>
      <c r="O78" s="402" t="str">
        <f>IF(AND(Results!AS78&gt;Results!BG78,(Results!CA78+Results!CB78)&gt;0),"DNB",IF(Pools!M78&gt;0,"X",""))</f>
        <v>X</v>
      </c>
      <c r="P78" s="403">
        <f>IFERROR(SUM(Predictions!S78,Predictions!V78,Pools!N78),0)</f>
        <v>-32</v>
      </c>
      <c r="Q78" s="141" t="str">
        <f>Results!CD78</f>
        <v/>
      </c>
      <c r="R78" s="142">
        <f>Results!CE78</f>
        <v>4.9883554954548881E-2</v>
      </c>
    </row>
    <row r="79" spans="1:18" x14ac:dyDescent="0.25">
      <c r="A79" s="69">
        <v>77</v>
      </c>
      <c r="B79" s="39">
        <v>44163</v>
      </c>
      <c r="C79" s="1">
        <v>16</v>
      </c>
      <c r="D79" s="44" t="str">
        <f t="shared" si="2"/>
        <v>Sandhausen</v>
      </c>
      <c r="E79" s="1">
        <v>1</v>
      </c>
      <c r="F79" s="44" t="str">
        <f t="shared" si="3"/>
        <v>Erzgebirge Aue</v>
      </c>
      <c r="G79" s="40">
        <v>1</v>
      </c>
      <c r="H79" s="40">
        <v>4</v>
      </c>
      <c r="I79" s="41">
        <v>123</v>
      </c>
      <c r="J79" s="42">
        <v>100</v>
      </c>
      <c r="K79" s="41">
        <v>58</v>
      </c>
      <c r="L79" s="42">
        <v>25</v>
      </c>
      <c r="M79" s="41">
        <v>58</v>
      </c>
      <c r="N79" s="43">
        <v>25</v>
      </c>
      <c r="O79" s="402" t="str">
        <f>IF(AND(Results!AS79&gt;Results!BG79,(Results!CA79+Results!CB79)&gt;0),"DNB",IF(Pools!M79&gt;0,"X",""))</f>
        <v/>
      </c>
      <c r="P79" s="403">
        <f>IFERROR(SUM(Predictions!S79,Predictions!V79,Pools!N79),0)</f>
        <v>0</v>
      </c>
      <c r="Q79" s="141" t="str">
        <f>Results!CD79</f>
        <v/>
      </c>
      <c r="R79" s="142">
        <f>Results!CE79</f>
        <v>5.0840131827759594E-2</v>
      </c>
    </row>
    <row r="80" spans="1:18" x14ac:dyDescent="0.25">
      <c r="A80" s="69">
        <v>78</v>
      </c>
      <c r="B80" s="39">
        <v>44164</v>
      </c>
      <c r="C80" s="1">
        <v>8</v>
      </c>
      <c r="D80" s="44" t="str">
        <f t="shared" si="2"/>
        <v>Hannover 96</v>
      </c>
      <c r="E80" s="1">
        <v>11</v>
      </c>
      <c r="F80" s="44" t="str">
        <f t="shared" si="3"/>
        <v>Holstein Kiel</v>
      </c>
      <c r="G80" s="40">
        <v>0</v>
      </c>
      <c r="H80" s="40">
        <v>3</v>
      </c>
      <c r="I80" s="41">
        <v>109</v>
      </c>
      <c r="J80" s="42">
        <v>100</v>
      </c>
      <c r="K80" s="41">
        <v>11</v>
      </c>
      <c r="L80" s="42">
        <v>4</v>
      </c>
      <c r="M80" s="41">
        <v>57</v>
      </c>
      <c r="N80" s="43">
        <v>25</v>
      </c>
      <c r="O80" s="402" t="str">
        <f>IF(AND(Results!AS80&gt;Results!BG80,(Results!CA80+Results!CB80)&gt;0),"DNB",IF(Pools!M80&gt;0,"X",""))</f>
        <v>X</v>
      </c>
      <c r="P80" s="403">
        <f>IFERROR(SUM(Predictions!S80,Predictions!V80,Pools!N80),0)</f>
        <v>-32</v>
      </c>
      <c r="Q80" s="141" t="str">
        <f>Results!CD80</f>
        <v/>
      </c>
      <c r="R80" s="142">
        <f>Results!CE80</f>
        <v>5.0013614968685616E-2</v>
      </c>
    </row>
    <row r="81" spans="1:18" x14ac:dyDescent="0.25">
      <c r="A81" s="69">
        <v>79</v>
      </c>
      <c r="B81" s="39">
        <v>44164</v>
      </c>
      <c r="C81" s="1">
        <v>9</v>
      </c>
      <c r="D81" s="44" t="str">
        <f t="shared" si="2"/>
        <v>Heidenheim</v>
      </c>
      <c r="E81" s="1">
        <v>7</v>
      </c>
      <c r="F81" s="44" t="str">
        <f t="shared" si="3"/>
        <v>Hamburger</v>
      </c>
      <c r="G81" s="40">
        <v>3</v>
      </c>
      <c r="H81" s="40">
        <v>2</v>
      </c>
      <c r="I81" s="41">
        <v>57</v>
      </c>
      <c r="J81" s="42">
        <v>25</v>
      </c>
      <c r="K81" s="41">
        <v>64</v>
      </c>
      <c r="L81" s="42">
        <v>25</v>
      </c>
      <c r="M81" s="41">
        <v>23</v>
      </c>
      <c r="N81" s="43">
        <v>20</v>
      </c>
      <c r="O81" s="402" t="str">
        <f>IF(AND(Results!AS81&gt;Results!BG81,(Results!CA81+Results!CB81)&gt;0),"DNB",IF(Pools!M81&gt;0,"X",""))</f>
        <v>DNB</v>
      </c>
      <c r="P81" s="403">
        <f>IFERROR(SUM(Predictions!S81,Predictions!V81,Pools!N81),0)</f>
        <v>36.909999999999997</v>
      </c>
      <c r="Q81" s="141" t="str">
        <f>Results!CD81</f>
        <v>Heidenheim</v>
      </c>
      <c r="R81" s="142">
        <f>Results!CE81</f>
        <v>5.0893204254749635E-2</v>
      </c>
    </row>
    <row r="82" spans="1:18" x14ac:dyDescent="0.25">
      <c r="A82" s="69">
        <v>80</v>
      </c>
      <c r="B82" s="39">
        <v>44164</v>
      </c>
      <c r="C82" s="1">
        <v>12</v>
      </c>
      <c r="D82" s="44" t="str">
        <f t="shared" si="2"/>
        <v>Nurnberg</v>
      </c>
      <c r="E82" s="1">
        <v>6</v>
      </c>
      <c r="F82" s="44" t="str">
        <f t="shared" si="3"/>
        <v>Greuther Furth</v>
      </c>
      <c r="G82" s="40">
        <v>2</v>
      </c>
      <c r="H82" s="40">
        <v>3</v>
      </c>
      <c r="I82" s="41">
        <v>15</v>
      </c>
      <c r="J82" s="42">
        <v>8</v>
      </c>
      <c r="K82" s="41">
        <v>49</v>
      </c>
      <c r="L82" s="42">
        <v>20</v>
      </c>
      <c r="M82" s="41">
        <v>71</v>
      </c>
      <c r="N82" s="43">
        <v>50</v>
      </c>
      <c r="O82" s="402" t="str">
        <f>IF(AND(Results!AS82&gt;Results!BG82,(Results!CA82+Results!CB82)&gt;0),"DNB",IF(Pools!M82&gt;0,"X",""))</f>
        <v>X</v>
      </c>
      <c r="P82" s="403">
        <f>IFERROR(SUM(Predictions!S82,Predictions!V82,Pools!N82),0)</f>
        <v>-34</v>
      </c>
      <c r="Q82" s="141" t="str">
        <f>Results!CD82</f>
        <v/>
      </c>
      <c r="R82" s="142">
        <f>Results!CE82</f>
        <v>5.0904299916157525E-2</v>
      </c>
    </row>
    <row r="83" spans="1:18" x14ac:dyDescent="0.25">
      <c r="A83" s="69">
        <v>81</v>
      </c>
      <c r="B83" s="39">
        <v>44165</v>
      </c>
      <c r="C83" s="1">
        <v>2</v>
      </c>
      <c r="D83" s="44" t="str">
        <f t="shared" si="2"/>
        <v>Bochum</v>
      </c>
      <c r="E83" s="1">
        <v>5</v>
      </c>
      <c r="F83" s="44" t="str">
        <f t="shared" si="3"/>
        <v>Fortuna Dusseldorf</v>
      </c>
      <c r="G83" s="40">
        <v>5</v>
      </c>
      <c r="H83" s="40">
        <v>0</v>
      </c>
      <c r="I83" s="41">
        <v>5</v>
      </c>
      <c r="J83" s="42">
        <v>4</v>
      </c>
      <c r="K83" s="41">
        <v>62</v>
      </c>
      <c r="L83" s="42">
        <v>25</v>
      </c>
      <c r="M83" s="41">
        <v>43</v>
      </c>
      <c r="N83" s="43">
        <v>20</v>
      </c>
      <c r="O83" s="402" t="str">
        <f>IF(AND(Results!AS83&gt;Results!BG83,(Results!CA83+Results!CB83)&gt;0),"DNB",IF(Pools!M83&gt;0,"X",""))</f>
        <v>X</v>
      </c>
      <c r="P83" s="403">
        <f>IFERROR(SUM(Predictions!S83,Predictions!V83,Pools!N83),0)</f>
        <v>-32</v>
      </c>
      <c r="Q83" s="141" t="str">
        <f>Results!CD83</f>
        <v/>
      </c>
      <c r="R83" s="142">
        <f>Results!CE83</f>
        <v>4.9261083743842304E-2</v>
      </c>
    </row>
    <row r="84" spans="1:18" x14ac:dyDescent="0.25">
      <c r="A84" s="69">
        <v>82</v>
      </c>
      <c r="B84" s="39">
        <v>44169</v>
      </c>
      <c r="C84" s="1">
        <v>5</v>
      </c>
      <c r="D84" s="44" t="str">
        <f t="shared" si="2"/>
        <v>Fortuna Dusseldorf</v>
      </c>
      <c r="E84" s="1">
        <v>4</v>
      </c>
      <c r="F84" s="44" t="str">
        <f t="shared" si="3"/>
        <v>Darmstadt 98</v>
      </c>
      <c r="G84" s="40">
        <v>3</v>
      </c>
      <c r="H84" s="40">
        <v>2</v>
      </c>
      <c r="I84" s="41">
        <v>73</v>
      </c>
      <c r="J84" s="42">
        <v>50</v>
      </c>
      <c r="K84" s="41">
        <v>47</v>
      </c>
      <c r="L84" s="42">
        <v>20</v>
      </c>
      <c r="M84" s="41">
        <v>19</v>
      </c>
      <c r="N84" s="43">
        <v>10</v>
      </c>
      <c r="O84" s="402" t="str">
        <f>IF(AND(Results!AS84&gt;Results!BG84,(Results!CA84+Results!CB84)&gt;0),"DNB",IF(Pools!M84&gt;0,"X",""))</f>
        <v>X</v>
      </c>
      <c r="P84" s="403">
        <f>IFERROR(SUM(Predictions!S84,Predictions!V84,Pools!N84),0)</f>
        <v>-33</v>
      </c>
      <c r="Q84" s="141" t="str">
        <f>Results!CD84</f>
        <v/>
      </c>
      <c r="R84" s="142">
        <f>Results!CE84</f>
        <v>4.983911393411411E-2</v>
      </c>
    </row>
    <row r="85" spans="1:18" x14ac:dyDescent="0.25">
      <c r="A85" s="69">
        <v>83</v>
      </c>
      <c r="B85" s="39">
        <v>44169</v>
      </c>
      <c r="C85" s="1">
        <v>11</v>
      </c>
      <c r="D85" s="44" t="str">
        <f t="shared" si="2"/>
        <v>Holstein Kiel</v>
      </c>
      <c r="E85" s="1">
        <v>2</v>
      </c>
      <c r="F85" s="44" t="str">
        <f t="shared" si="3"/>
        <v>Bochum</v>
      </c>
      <c r="G85" s="40">
        <v>3</v>
      </c>
      <c r="H85" s="40">
        <v>1</v>
      </c>
      <c r="I85" s="41">
        <v>151</v>
      </c>
      <c r="J85" s="42">
        <v>100</v>
      </c>
      <c r="K85" s="41">
        <v>47</v>
      </c>
      <c r="L85" s="42">
        <v>20</v>
      </c>
      <c r="M85" s="41">
        <v>183</v>
      </c>
      <c r="N85" s="43">
        <v>100</v>
      </c>
      <c r="O85" s="402" t="str">
        <f>IF(AND(Results!AS85&gt;Results!BG85,(Results!CA85+Results!CB85)&gt;0),"DNB",IF(Pools!M85&gt;0,"X",""))</f>
        <v>X</v>
      </c>
      <c r="P85" s="403">
        <f>IFERROR(SUM(Predictions!S85,Predictions!V85,Pools!N85),0)</f>
        <v>-33</v>
      </c>
      <c r="Q85" s="141" t="str">
        <f>Results!CD85</f>
        <v/>
      </c>
      <c r="R85" s="142">
        <f>Results!CE85</f>
        <v>5.0270727647923064E-2</v>
      </c>
    </row>
    <row r="86" spans="1:18" x14ac:dyDescent="0.25">
      <c r="A86" s="69">
        <v>84</v>
      </c>
      <c r="B86" s="39">
        <v>44170</v>
      </c>
      <c r="C86" s="1">
        <v>3</v>
      </c>
      <c r="D86" s="44" t="str">
        <f t="shared" si="2"/>
        <v>Eintracht Braunschweig</v>
      </c>
      <c r="E86" s="1">
        <v>17</v>
      </c>
      <c r="F86" s="44" t="str">
        <f t="shared" si="3"/>
        <v>St Pauli</v>
      </c>
      <c r="G86" s="40">
        <v>2</v>
      </c>
      <c r="H86" s="40">
        <v>1</v>
      </c>
      <c r="I86" s="41">
        <v>37</v>
      </c>
      <c r="J86" s="42">
        <v>20</v>
      </c>
      <c r="K86" s="41">
        <v>27</v>
      </c>
      <c r="L86" s="42">
        <v>10</v>
      </c>
      <c r="M86" s="41">
        <v>133</v>
      </c>
      <c r="N86" s="43">
        <v>100</v>
      </c>
      <c r="O86" s="402" t="str">
        <f>IF(AND(Results!AS86&gt;Results!BG86,(Results!CA86+Results!CB86)&gt;0),"DNB",IF(Pools!M86&gt;0,"X",""))</f>
        <v>DNB</v>
      </c>
      <c r="P86" s="403">
        <f>IFERROR(SUM(Predictions!S86,Predictions!V86,Pools!N86),0)</f>
        <v>29.14</v>
      </c>
      <c r="Q86" s="141" t="str">
        <f>Results!CD86</f>
        <v>Eintracht Braunschweig</v>
      </c>
      <c r="R86" s="142">
        <f>Results!CE86</f>
        <v>5.0332012608949483E-2</v>
      </c>
    </row>
    <row r="87" spans="1:18" x14ac:dyDescent="0.25">
      <c r="A87" s="69">
        <v>85</v>
      </c>
      <c r="B87" s="39">
        <v>44170</v>
      </c>
      <c r="C87" s="1">
        <v>6</v>
      </c>
      <c r="D87" s="44" t="str">
        <f t="shared" si="2"/>
        <v>Greuther Furth</v>
      </c>
      <c r="E87" s="1">
        <v>9</v>
      </c>
      <c r="F87" s="44" t="str">
        <f t="shared" si="3"/>
        <v>Heidenheim</v>
      </c>
      <c r="G87" s="40">
        <v>0</v>
      </c>
      <c r="H87" s="40">
        <v>1</v>
      </c>
      <c r="I87" s="41">
        <v>11</v>
      </c>
      <c r="J87" s="42">
        <v>10</v>
      </c>
      <c r="K87" s="41">
        <v>58</v>
      </c>
      <c r="L87" s="42">
        <v>25</v>
      </c>
      <c r="M87" s="41">
        <v>66</v>
      </c>
      <c r="N87" s="43">
        <v>25</v>
      </c>
      <c r="O87" s="402" t="str">
        <f>IF(AND(Results!AS87&gt;Results!BG87,(Results!CA87+Results!CB87)&gt;0),"DNB",IF(Pools!M87&gt;0,"X",""))</f>
        <v>DNB</v>
      </c>
      <c r="P87" s="403">
        <f>IFERROR(SUM(Predictions!S87,Predictions!V87,Pools!N87),0)</f>
        <v>75.100000000000009</v>
      </c>
      <c r="Q87" s="141" t="str">
        <f>Results!CD87</f>
        <v>Heidenheim</v>
      </c>
      <c r="R87" s="142">
        <f>Results!CE87</f>
        <v>5.2120570192859539E-2</v>
      </c>
    </row>
    <row r="88" spans="1:18" x14ac:dyDescent="0.25">
      <c r="A88" s="69">
        <v>86</v>
      </c>
      <c r="B88" s="39">
        <v>44170</v>
      </c>
      <c r="C88" s="1">
        <v>7</v>
      </c>
      <c r="D88" s="44" t="str">
        <f t="shared" si="2"/>
        <v>Hamburger</v>
      </c>
      <c r="E88" s="1">
        <v>8</v>
      </c>
      <c r="F88" s="44" t="str">
        <f t="shared" si="3"/>
        <v>Hannover 96</v>
      </c>
      <c r="G88" s="40">
        <v>0</v>
      </c>
      <c r="H88" s="40">
        <v>1</v>
      </c>
      <c r="I88" s="41">
        <v>9</v>
      </c>
      <c r="J88" s="42">
        <v>10</v>
      </c>
      <c r="K88" s="41">
        <v>29</v>
      </c>
      <c r="L88" s="42">
        <v>10</v>
      </c>
      <c r="M88" s="41">
        <v>68</v>
      </c>
      <c r="N88" s="43">
        <v>25</v>
      </c>
      <c r="O88" s="402" t="str">
        <f>IF(AND(Results!AS88&gt;Results!BG88,(Results!CA88+Results!CB88)&gt;0),"DNB",IF(Pools!M88&gt;0,"X",""))</f>
        <v/>
      </c>
      <c r="P88" s="403">
        <f>IFERROR(SUM(Predictions!S88,Predictions!V88,Pools!N88),0)</f>
        <v>0</v>
      </c>
      <c r="Q88" s="141" t="str">
        <f>Results!CD88</f>
        <v/>
      </c>
      <c r="R88" s="142">
        <f>Results!CE88</f>
        <v>5.1543250185015932E-2</v>
      </c>
    </row>
    <row r="89" spans="1:18" x14ac:dyDescent="0.25">
      <c r="A89" s="69">
        <v>87</v>
      </c>
      <c r="B89" s="39">
        <v>44170</v>
      </c>
      <c r="C89" s="1">
        <v>13</v>
      </c>
      <c r="D89" s="44" t="str">
        <f t="shared" si="2"/>
        <v>Osnabruck</v>
      </c>
      <c r="E89" s="1">
        <v>10</v>
      </c>
      <c r="F89" s="44" t="str">
        <f t="shared" si="3"/>
        <v>Karlsruher</v>
      </c>
      <c r="G89" s="40">
        <v>1</v>
      </c>
      <c r="H89" s="40">
        <v>2</v>
      </c>
      <c r="I89" s="41">
        <v>173</v>
      </c>
      <c r="J89" s="42">
        <v>100</v>
      </c>
      <c r="K89" s="41">
        <v>63</v>
      </c>
      <c r="L89" s="42">
        <v>25</v>
      </c>
      <c r="M89" s="41">
        <v>151</v>
      </c>
      <c r="N89" s="43">
        <v>100</v>
      </c>
      <c r="O89" s="402" t="str">
        <f>IF(AND(Results!AS89&gt;Results!BG89,(Results!CA89+Results!CB89)&gt;0),"DNB",IF(Pools!M89&gt;0,"X",""))</f>
        <v>X</v>
      </c>
      <c r="P89" s="403">
        <f>IFERROR(SUM(Predictions!S89,Predictions!V89,Pools!N89),0)</f>
        <v>-34</v>
      </c>
      <c r="Q89" s="141" t="str">
        <f>Results!CD89</f>
        <v/>
      </c>
      <c r="R89" s="142">
        <f>Results!CE89</f>
        <v>4.8797649893267403E-2</v>
      </c>
    </row>
    <row r="90" spans="1:18" x14ac:dyDescent="0.25">
      <c r="A90" s="69">
        <v>88</v>
      </c>
      <c r="B90" s="39">
        <v>44171</v>
      </c>
      <c r="C90" s="1">
        <v>1</v>
      </c>
      <c r="D90" s="44" t="str">
        <f t="shared" si="2"/>
        <v>Erzgebirge Aue</v>
      </c>
      <c r="E90" s="1">
        <v>15</v>
      </c>
      <c r="F90" s="44" t="str">
        <f t="shared" si="3"/>
        <v>Jahn Regensburg</v>
      </c>
      <c r="G90" s="40">
        <v>0</v>
      </c>
      <c r="H90" s="40">
        <v>2</v>
      </c>
      <c r="I90" s="41">
        <v>129</v>
      </c>
      <c r="J90" s="42">
        <v>100</v>
      </c>
      <c r="K90" s="41">
        <v>13</v>
      </c>
      <c r="L90" s="42">
        <v>5</v>
      </c>
      <c r="M90" s="41">
        <v>197</v>
      </c>
      <c r="N90" s="43">
        <v>100</v>
      </c>
      <c r="O90" s="402" t="str">
        <f>IF(AND(Results!AS90&gt;Results!BG90,(Results!CA90+Results!CB90)&gt;0),"DNB",IF(Pools!M90&gt;0,"X",""))</f>
        <v>X</v>
      </c>
      <c r="P90" s="403">
        <f>IFERROR(SUM(Predictions!S90,Predictions!V90,Pools!N90),0)</f>
        <v>-31</v>
      </c>
      <c r="Q90" s="141" t="str">
        <f>Results!CD90</f>
        <v/>
      </c>
      <c r="R90" s="142">
        <f>Results!CE90</f>
        <v>5.1159337185538112E-2</v>
      </c>
    </row>
    <row r="91" spans="1:18" x14ac:dyDescent="0.25">
      <c r="A91" s="69">
        <v>89</v>
      </c>
      <c r="B91" s="39">
        <v>44171</v>
      </c>
      <c r="C91" s="1">
        <v>14</v>
      </c>
      <c r="D91" s="44" t="str">
        <f t="shared" si="2"/>
        <v>Paderborn 07</v>
      </c>
      <c r="E91" s="1">
        <v>12</v>
      </c>
      <c r="F91" s="44" t="str">
        <f t="shared" si="3"/>
        <v>Nurnberg</v>
      </c>
      <c r="G91" s="40">
        <v>0</v>
      </c>
      <c r="H91" s="40">
        <v>2</v>
      </c>
      <c r="I91" s="41">
        <v>49</v>
      </c>
      <c r="J91" s="42">
        <v>50</v>
      </c>
      <c r="K91" s="41">
        <v>14</v>
      </c>
      <c r="L91" s="42">
        <v>5</v>
      </c>
      <c r="M91" s="41">
        <v>64</v>
      </c>
      <c r="N91" s="43">
        <v>25</v>
      </c>
      <c r="O91" s="402" t="str">
        <f>IF(AND(Results!AS91&gt;Results!BG91,(Results!CA91+Results!CB91)&gt;0),"DNB",IF(Pools!M91&gt;0,"X",""))</f>
        <v>X</v>
      </c>
      <c r="P91" s="403">
        <f>IFERROR(SUM(Predictions!S91,Predictions!V91,Pools!N91),0)</f>
        <v>-32</v>
      </c>
      <c r="Q91" s="141" t="str">
        <f>Results!CD91</f>
        <v/>
      </c>
      <c r="R91" s="142">
        <f>Results!CE91</f>
        <v>4.9107276191841631E-2</v>
      </c>
    </row>
    <row r="92" spans="1:18" x14ac:dyDescent="0.25">
      <c r="A92" s="69">
        <v>90</v>
      </c>
      <c r="B92" s="39">
        <v>44171</v>
      </c>
      <c r="C92" s="1">
        <v>18</v>
      </c>
      <c r="D92" s="44" t="str">
        <f t="shared" si="2"/>
        <v>Wurzburger Kickers</v>
      </c>
      <c r="E92" s="1">
        <v>16</v>
      </c>
      <c r="F92" s="44" t="str">
        <f t="shared" si="3"/>
        <v>Sandhausen</v>
      </c>
      <c r="G92" s="40">
        <v>2</v>
      </c>
      <c r="H92" s="40">
        <v>3</v>
      </c>
      <c r="I92" s="41">
        <v>161</v>
      </c>
      <c r="J92" s="42">
        <v>100</v>
      </c>
      <c r="K92" s="41">
        <v>63</v>
      </c>
      <c r="L92" s="42">
        <v>25</v>
      </c>
      <c r="M92" s="41">
        <v>81</v>
      </c>
      <c r="N92" s="43">
        <v>50</v>
      </c>
      <c r="O92" s="402" t="str">
        <f>IF(AND(Results!AS92&gt;Results!BG92,(Results!CA92+Results!CB92)&gt;0),"DNB",IF(Pools!M92&gt;0,"X",""))</f>
        <v/>
      </c>
      <c r="P92" s="403">
        <f>IFERROR(SUM(Predictions!S92,Predictions!V92,Pools!N92),0)</f>
        <v>0</v>
      </c>
      <c r="Q92" s="141" t="str">
        <f>Results!CD92</f>
        <v/>
      </c>
      <c r="R92" s="142">
        <f>Results!CE92</f>
        <v>4.8912060855993422E-2</v>
      </c>
    </row>
    <row r="93" spans="1:18" x14ac:dyDescent="0.25">
      <c r="A93" s="69">
        <v>91</v>
      </c>
      <c r="B93" s="39">
        <v>44176</v>
      </c>
      <c r="C93" s="1">
        <v>2</v>
      </c>
      <c r="D93" s="44" t="str">
        <f t="shared" si="2"/>
        <v>Bochum</v>
      </c>
      <c r="E93" s="1">
        <v>14</v>
      </c>
      <c r="F93" s="44" t="str">
        <f t="shared" si="3"/>
        <v>Paderborn 07</v>
      </c>
      <c r="G93" s="40">
        <v>3</v>
      </c>
      <c r="H93" s="40">
        <v>0</v>
      </c>
      <c r="I93" s="41">
        <v>5</v>
      </c>
      <c r="J93" s="42">
        <v>4</v>
      </c>
      <c r="K93" s="41">
        <v>58</v>
      </c>
      <c r="L93" s="42">
        <v>25</v>
      </c>
      <c r="M93" s="41">
        <v>23</v>
      </c>
      <c r="N93" s="43">
        <v>10</v>
      </c>
      <c r="O93" s="402" t="str">
        <f>IF(AND(Results!AS93&gt;Results!BG93,(Results!CA93+Results!CB93)&gt;0),"DNB",IF(Pools!M93&gt;0,"X",""))</f>
        <v/>
      </c>
      <c r="P93" s="403">
        <f>IFERROR(SUM(Predictions!S93,Predictions!V93,Pools!N93),0)</f>
        <v>0</v>
      </c>
      <c r="Q93" s="141" t="str">
        <f>Results!CD93</f>
        <v/>
      </c>
      <c r="R93" s="142">
        <f>Results!CE93</f>
        <v>4.8679566751855807E-2</v>
      </c>
    </row>
    <row r="94" spans="1:18" x14ac:dyDescent="0.25">
      <c r="A94" s="69">
        <v>92</v>
      </c>
      <c r="B94" s="39">
        <v>44176</v>
      </c>
      <c r="C94" s="1">
        <v>16</v>
      </c>
      <c r="D94" s="44" t="str">
        <f t="shared" si="2"/>
        <v>Sandhausen</v>
      </c>
      <c r="E94" s="1">
        <v>6</v>
      </c>
      <c r="F94" s="44" t="str">
        <f t="shared" si="3"/>
        <v>Greuther Furth</v>
      </c>
      <c r="G94" s="40">
        <v>0</v>
      </c>
      <c r="H94" s="40">
        <v>3</v>
      </c>
      <c r="I94" s="41">
        <v>9</v>
      </c>
      <c r="J94" s="42">
        <v>4</v>
      </c>
      <c r="K94" s="41">
        <v>68</v>
      </c>
      <c r="L94" s="42">
        <v>25</v>
      </c>
      <c r="M94" s="41">
        <v>111</v>
      </c>
      <c r="N94" s="43">
        <v>100</v>
      </c>
      <c r="O94" s="402" t="str">
        <f>IF(AND(Results!AS94&gt;Results!BG94,(Results!CA94+Results!CB94)&gt;0),"DNB",IF(Pools!M94&gt;0,"X",""))</f>
        <v>DNB</v>
      </c>
      <c r="P94" s="403">
        <f>IFERROR(SUM(Predictions!S94,Predictions!V94,Pools!N94),0)</f>
        <v>-86.34</v>
      </c>
      <c r="Q94" s="141" t="str">
        <f>Results!CD94</f>
        <v>Sandhausen</v>
      </c>
      <c r="R94" s="142">
        <f>Results!CE94</f>
        <v>5.0443161282482496E-2</v>
      </c>
    </row>
    <row r="95" spans="1:18" x14ac:dyDescent="0.25">
      <c r="A95" s="69">
        <v>93</v>
      </c>
      <c r="B95" s="39">
        <v>44177</v>
      </c>
      <c r="C95" s="1">
        <v>4</v>
      </c>
      <c r="D95" s="44" t="str">
        <f t="shared" si="2"/>
        <v>Darmstadt 98</v>
      </c>
      <c r="E95" s="1">
        <v>7</v>
      </c>
      <c r="F95" s="44" t="str">
        <f t="shared" si="3"/>
        <v>Hamburger</v>
      </c>
      <c r="G95" s="40">
        <v>1</v>
      </c>
      <c r="H95" s="40">
        <v>2</v>
      </c>
      <c r="I95" s="41">
        <v>57</v>
      </c>
      <c r="J95" s="42">
        <v>25</v>
      </c>
      <c r="K95" s="41">
        <v>11</v>
      </c>
      <c r="L95" s="42">
        <v>4</v>
      </c>
      <c r="M95" s="41">
        <v>109</v>
      </c>
      <c r="N95" s="43">
        <v>100</v>
      </c>
      <c r="O95" s="402" t="str">
        <f>IF(AND(Results!AS95&gt;Results!BG95,(Results!CA95+Results!CB95)&gt;0),"DNB",IF(Pools!M95&gt;0,"X",""))</f>
        <v>X</v>
      </c>
      <c r="P95" s="403">
        <f>IFERROR(SUM(Predictions!S95,Predictions!V95,Pools!N95),0)</f>
        <v>-31</v>
      </c>
      <c r="Q95" s="141" t="str">
        <f>Results!CD95</f>
        <v/>
      </c>
      <c r="R95" s="142">
        <f>Results!CE95</f>
        <v>5.0013614968685616E-2</v>
      </c>
    </row>
    <row r="96" spans="1:18" x14ac:dyDescent="0.25">
      <c r="A96" s="69">
        <v>94</v>
      </c>
      <c r="B96" s="39">
        <v>44177</v>
      </c>
      <c r="C96" s="1">
        <v>9</v>
      </c>
      <c r="D96" s="44" t="str">
        <f t="shared" si="2"/>
        <v>Heidenheim</v>
      </c>
      <c r="E96" s="1">
        <v>8</v>
      </c>
      <c r="F96" s="44" t="str">
        <f t="shared" si="3"/>
        <v>Hannover 96</v>
      </c>
      <c r="G96" s="40">
        <v>1</v>
      </c>
      <c r="H96" s="40">
        <v>0</v>
      </c>
      <c r="I96" s="41">
        <v>71</v>
      </c>
      <c r="J96" s="42">
        <v>50</v>
      </c>
      <c r="K96" s="41">
        <v>62</v>
      </c>
      <c r="L96" s="42">
        <v>25</v>
      </c>
      <c r="M96" s="41">
        <v>93</v>
      </c>
      <c r="N96" s="43">
        <v>50</v>
      </c>
      <c r="O96" s="402" t="str">
        <f>IF(AND(Results!AS96&gt;Results!BG96,(Results!CA96+Results!CB96)&gt;0),"DNB",IF(Pools!M96&gt;0,"X",""))</f>
        <v>DNB</v>
      </c>
      <c r="P96" s="403">
        <f>IFERROR(SUM(Predictions!S96,Predictions!V96,Pools!N96),0)</f>
        <v>48.809999999999995</v>
      </c>
      <c r="Q96" s="141" t="str">
        <f>Results!CD96</f>
        <v>Heidenheim</v>
      </c>
      <c r="R96" s="142">
        <f>Results!CE96</f>
        <v>5.0229811985297745E-2</v>
      </c>
    </row>
    <row r="97" spans="1:18" x14ac:dyDescent="0.25">
      <c r="A97" s="69">
        <v>95</v>
      </c>
      <c r="B97" s="39">
        <v>44177</v>
      </c>
      <c r="C97" s="1">
        <v>15</v>
      </c>
      <c r="D97" s="44" t="str">
        <f t="shared" si="2"/>
        <v>Jahn Regensburg</v>
      </c>
      <c r="E97" s="1">
        <v>11</v>
      </c>
      <c r="F97" s="44" t="str">
        <f t="shared" si="3"/>
        <v>Holstein Kiel</v>
      </c>
      <c r="G97" s="40">
        <v>2</v>
      </c>
      <c r="H97" s="40">
        <v>3</v>
      </c>
      <c r="I97" s="41">
        <v>191</v>
      </c>
      <c r="J97" s="42">
        <v>100</v>
      </c>
      <c r="K97" s="41">
        <v>12</v>
      </c>
      <c r="L97" s="42">
        <v>5</v>
      </c>
      <c r="M97" s="41">
        <v>71</v>
      </c>
      <c r="N97" s="43">
        <v>50</v>
      </c>
      <c r="O97" s="402" t="str">
        <f>IF(AND(Results!AS97&gt;Results!BG97,(Results!CA97+Results!CB97)&gt;0),"DNB",IF(Pools!M97&gt;0,"X",""))</f>
        <v/>
      </c>
      <c r="P97" s="403">
        <f>IFERROR(SUM(Predictions!S97,Predictions!V97,Pools!N97),0)</f>
        <v>0</v>
      </c>
      <c r="Q97" s="141" t="str">
        <f>Results!CD97</f>
        <v/>
      </c>
      <c r="R97" s="142">
        <f>Results!CE97</f>
        <v>5.0983399238540006E-2</v>
      </c>
    </row>
    <row r="98" spans="1:18" x14ac:dyDescent="0.25">
      <c r="A98" s="69">
        <v>96</v>
      </c>
      <c r="B98" s="39">
        <v>44178</v>
      </c>
      <c r="C98" s="1">
        <v>3</v>
      </c>
      <c r="D98" s="44" t="str">
        <f t="shared" si="2"/>
        <v>Eintracht Braunschweig</v>
      </c>
      <c r="E98" s="1">
        <v>13</v>
      </c>
      <c r="F98" s="44" t="str">
        <f t="shared" si="3"/>
        <v>Osnabruck</v>
      </c>
      <c r="G98" s="40">
        <v>0</v>
      </c>
      <c r="H98" s="40">
        <v>2</v>
      </c>
      <c r="I98" s="41">
        <v>43</v>
      </c>
      <c r="J98" s="42">
        <v>25</v>
      </c>
      <c r="K98" s="41">
        <v>13</v>
      </c>
      <c r="L98" s="42">
        <v>5</v>
      </c>
      <c r="M98" s="41">
        <v>73</v>
      </c>
      <c r="N98" s="43">
        <v>50</v>
      </c>
      <c r="O98" s="402" t="str">
        <f>IF(AND(Results!AS98&gt;Results!BG98,(Results!CA98+Results!CB98)&gt;0),"DNB",IF(Pools!M98&gt;0,"X",""))</f>
        <v>X</v>
      </c>
      <c r="P98" s="403">
        <f>IFERROR(SUM(Predictions!S98,Predictions!V98,Pools!N98),0)</f>
        <v>-31</v>
      </c>
      <c r="Q98" s="141" t="str">
        <f>Results!CD98</f>
        <v/>
      </c>
      <c r="R98" s="142">
        <f>Results!CE98</f>
        <v>5.1928901641957737E-2</v>
      </c>
    </row>
    <row r="99" spans="1:18" x14ac:dyDescent="0.25">
      <c r="A99" s="69">
        <v>97</v>
      </c>
      <c r="B99" s="39">
        <v>44178</v>
      </c>
      <c r="C99" s="1">
        <v>10</v>
      </c>
      <c r="D99" s="44" t="str">
        <f t="shared" si="2"/>
        <v>Karlsruher</v>
      </c>
      <c r="E99" s="1">
        <v>5</v>
      </c>
      <c r="F99" s="44" t="str">
        <f t="shared" si="3"/>
        <v>Fortuna Dusseldorf</v>
      </c>
      <c r="G99" s="40">
        <v>1</v>
      </c>
      <c r="H99" s="40">
        <v>2</v>
      </c>
      <c r="I99" s="41">
        <v>121</v>
      </c>
      <c r="J99" s="42">
        <v>100</v>
      </c>
      <c r="K99" s="41">
        <v>49</v>
      </c>
      <c r="L99" s="42">
        <v>20</v>
      </c>
      <c r="M99" s="41">
        <v>56</v>
      </c>
      <c r="N99" s="43">
        <v>25</v>
      </c>
      <c r="O99" s="402" t="str">
        <f>IF(AND(Results!AS99&gt;Results!BG99,(Results!CA99+Results!CB99)&gt;0),"DNB",IF(Pools!M99&gt;0,"X",""))</f>
        <v/>
      </c>
      <c r="P99" s="403">
        <f>IFERROR(SUM(Predictions!S99,Predictions!V99,Pools!N99),0)</f>
        <v>0</v>
      </c>
      <c r="Q99" s="141" t="str">
        <f>Results!CD99</f>
        <v/>
      </c>
      <c r="R99" s="142">
        <f>Results!CE99</f>
        <v>5.0985735555215461E-2</v>
      </c>
    </row>
    <row r="100" spans="1:18" x14ac:dyDescent="0.25">
      <c r="A100" s="69">
        <v>98</v>
      </c>
      <c r="B100" s="39">
        <v>44178</v>
      </c>
      <c r="C100" s="1">
        <v>12</v>
      </c>
      <c r="D100" s="44" t="str">
        <f t="shared" si="2"/>
        <v>Nurnberg</v>
      </c>
      <c r="E100" s="1">
        <v>18</v>
      </c>
      <c r="F100" s="44" t="str">
        <f t="shared" si="3"/>
        <v>Wurzburger Kickers</v>
      </c>
      <c r="G100" s="40">
        <v>2</v>
      </c>
      <c r="H100" s="40">
        <v>1</v>
      </c>
      <c r="I100" s="41">
        <v>33</v>
      </c>
      <c r="J100" s="42">
        <v>50</v>
      </c>
      <c r="K100" s="41">
        <v>16</v>
      </c>
      <c r="L100" s="42">
        <v>5</v>
      </c>
      <c r="M100" s="41">
        <v>15</v>
      </c>
      <c r="N100" s="43">
        <v>4</v>
      </c>
      <c r="O100" s="402" t="str">
        <f>IF(AND(Results!AS100&gt;Results!BG100,(Results!CA100+Results!CB100)&gt;0),"DNB",IF(Pools!M100&gt;0,"X",""))</f>
        <v>X</v>
      </c>
      <c r="P100" s="403">
        <f>IFERROR(SUM(Predictions!S100,Predictions!V100,Pools!N100),0)</f>
        <v>-31</v>
      </c>
      <c r="Q100" s="141" t="str">
        <f>Results!CD100</f>
        <v/>
      </c>
      <c r="R100" s="142">
        <f>Results!CE100</f>
        <v>5.1031192438928619E-2</v>
      </c>
    </row>
    <row r="101" spans="1:18" x14ac:dyDescent="0.25">
      <c r="A101" s="69">
        <v>99</v>
      </c>
      <c r="B101" s="39">
        <v>44178</v>
      </c>
      <c r="C101" s="1">
        <v>17</v>
      </c>
      <c r="D101" s="44" t="str">
        <f t="shared" si="2"/>
        <v>St Pauli</v>
      </c>
      <c r="E101" s="1">
        <v>1</v>
      </c>
      <c r="F101" s="44" t="str">
        <f t="shared" si="3"/>
        <v>Erzgebirge Aue</v>
      </c>
      <c r="G101" s="40">
        <v>2</v>
      </c>
      <c r="H101" s="40">
        <v>2</v>
      </c>
      <c r="I101" s="41">
        <v>11</v>
      </c>
      <c r="J101" s="42">
        <v>8</v>
      </c>
      <c r="K101" s="41">
        <v>5</v>
      </c>
      <c r="L101" s="42">
        <v>2</v>
      </c>
      <c r="M101" s="41">
        <v>48</v>
      </c>
      <c r="N101" s="43">
        <v>25</v>
      </c>
      <c r="O101" s="402" t="str">
        <f>IF(AND(Results!AS101&gt;Results!BG101,(Results!CA101+Results!CB101)&gt;0),"DNB",IF(Pools!M101&gt;0,"X",""))</f>
        <v>X</v>
      </c>
      <c r="P101" s="403">
        <f>IFERROR(SUM(Predictions!S101,Predictions!V101,Pools!N101),0)</f>
        <v>77.5</v>
      </c>
      <c r="Q101" s="141" t="str">
        <f>Results!CD101</f>
        <v/>
      </c>
      <c r="R101" s="142">
        <f>Results!CE101</f>
        <v>4.9232670717890503E-2</v>
      </c>
    </row>
    <row r="102" spans="1:18" x14ac:dyDescent="0.25">
      <c r="A102" s="69">
        <v>100</v>
      </c>
      <c r="B102" s="39">
        <v>44180</v>
      </c>
      <c r="C102" s="1">
        <v>6</v>
      </c>
      <c r="D102" s="44" t="str">
        <f t="shared" si="2"/>
        <v>Greuther Furth</v>
      </c>
      <c r="E102" s="1">
        <v>4</v>
      </c>
      <c r="F102" s="44" t="str">
        <f t="shared" si="3"/>
        <v>Darmstadt 98</v>
      </c>
      <c r="G102" s="40">
        <v>0</v>
      </c>
      <c r="H102" s="40">
        <v>4</v>
      </c>
      <c r="I102" s="41">
        <v>18</v>
      </c>
      <c r="J102" s="42">
        <v>25</v>
      </c>
      <c r="K102" s="41">
        <v>3</v>
      </c>
      <c r="L102" s="42">
        <v>1</v>
      </c>
      <c r="M102" s="41">
        <v>18</v>
      </c>
      <c r="N102" s="43">
        <v>5</v>
      </c>
      <c r="O102" s="402" t="str">
        <f>IF(AND(Results!AS102&gt;Results!BG102,(Results!CA102+Results!CB102)&gt;0),"DNB",IF(Pools!M102&gt;0,"X",""))</f>
        <v>DNB</v>
      </c>
      <c r="P102" s="403">
        <f>IFERROR(SUM(Predictions!S102,Predictions!V102,Pools!N102),0)</f>
        <v>84.33</v>
      </c>
      <c r="Q102" s="141" t="str">
        <f>Results!CD102</f>
        <v>Darmstadt 98</v>
      </c>
      <c r="R102" s="142">
        <f>Results!CE102</f>
        <v>4.8786653185035389E-2</v>
      </c>
    </row>
    <row r="103" spans="1:18" x14ac:dyDescent="0.25">
      <c r="A103" s="69">
        <v>101</v>
      </c>
      <c r="B103" s="39">
        <v>44180</v>
      </c>
      <c r="C103" s="1">
        <v>7</v>
      </c>
      <c r="D103" s="44" t="str">
        <f t="shared" si="2"/>
        <v>Hamburger</v>
      </c>
      <c r="E103" s="1">
        <v>16</v>
      </c>
      <c r="F103" s="44" t="str">
        <f t="shared" si="3"/>
        <v>Sandhausen</v>
      </c>
      <c r="G103" s="40">
        <v>4</v>
      </c>
      <c r="H103" s="40">
        <v>0</v>
      </c>
      <c r="I103" s="41">
        <v>13</v>
      </c>
      <c r="J103" s="42">
        <v>25</v>
      </c>
      <c r="K103" s="41">
        <v>69</v>
      </c>
      <c r="L103" s="42">
        <v>20</v>
      </c>
      <c r="M103" s="41">
        <v>5</v>
      </c>
      <c r="N103" s="43">
        <v>1</v>
      </c>
      <c r="O103" s="402" t="str">
        <f>IF(AND(Results!AS103&gt;Results!BG103,(Results!CA103+Results!CB103)&gt;0),"DNB",IF(Pools!M103&gt;0,"X",""))</f>
        <v/>
      </c>
      <c r="P103" s="403">
        <f>IFERROR(SUM(Predictions!S103,Predictions!V103,Pools!N103),0)</f>
        <v>0</v>
      </c>
      <c r="Q103" s="141" t="str">
        <f>Results!CD103</f>
        <v/>
      </c>
      <c r="R103" s="142">
        <f>Results!CE103</f>
        <v>4.9280504632367439E-2</v>
      </c>
    </row>
    <row r="104" spans="1:18" x14ac:dyDescent="0.25">
      <c r="A104" s="69">
        <v>102</v>
      </c>
      <c r="B104" s="39">
        <v>44180</v>
      </c>
      <c r="C104" s="1">
        <v>8</v>
      </c>
      <c r="D104" s="44" t="str">
        <f t="shared" si="2"/>
        <v>Hannover 96</v>
      </c>
      <c r="E104" s="1">
        <v>2</v>
      </c>
      <c r="F104" s="44" t="str">
        <f t="shared" si="3"/>
        <v>Bochum</v>
      </c>
      <c r="G104" s="40">
        <v>2</v>
      </c>
      <c r="H104" s="40">
        <v>0</v>
      </c>
      <c r="I104" s="41">
        <v>77</v>
      </c>
      <c r="J104" s="42">
        <v>50</v>
      </c>
      <c r="K104" s="41">
        <v>63</v>
      </c>
      <c r="L104" s="42">
        <v>25</v>
      </c>
      <c r="M104" s="41">
        <v>169</v>
      </c>
      <c r="N104" s="43">
        <v>100</v>
      </c>
      <c r="O104" s="402" t="str">
        <f>IF(AND(Results!AS104&gt;Results!BG104,(Results!CA104+Results!CB104)&gt;0),"DNB",IF(Pools!M104&gt;0,"X",""))</f>
        <v>X</v>
      </c>
      <c r="P104" s="403">
        <f>IFERROR(SUM(Predictions!S104,Predictions!V104,Pools!N104),0)</f>
        <v>-31</v>
      </c>
      <c r="Q104" s="141" t="str">
        <f>Results!CD104</f>
        <v/>
      </c>
      <c r="R104" s="142">
        <f>Results!CE104</f>
        <v>4.9538908388394809E-2</v>
      </c>
    </row>
    <row r="105" spans="1:18" x14ac:dyDescent="0.25">
      <c r="A105" s="69">
        <v>103</v>
      </c>
      <c r="B105" s="39">
        <v>44180</v>
      </c>
      <c r="C105" s="1">
        <v>9</v>
      </c>
      <c r="D105" s="44" t="str">
        <f t="shared" si="2"/>
        <v>Heidenheim</v>
      </c>
      <c r="E105" s="1">
        <v>15</v>
      </c>
      <c r="F105" s="44" t="str">
        <f t="shared" si="3"/>
        <v>Jahn Regensburg</v>
      </c>
      <c r="G105" s="40">
        <v>0</v>
      </c>
      <c r="H105" s="40">
        <v>0</v>
      </c>
      <c r="I105" s="41">
        <v>17</v>
      </c>
      <c r="J105" s="42">
        <v>20</v>
      </c>
      <c r="K105" s="41">
        <v>14</v>
      </c>
      <c r="L105" s="42">
        <v>5</v>
      </c>
      <c r="M105" s="41">
        <v>61</v>
      </c>
      <c r="N105" s="43">
        <v>20</v>
      </c>
      <c r="O105" s="402" t="str">
        <f>IF(AND(Results!AS105&gt;Results!BG105,(Results!CA105+Results!CB105)&gt;0),"DNB",IF(Pools!M105&gt;0,"X",""))</f>
        <v/>
      </c>
      <c r="P105" s="403">
        <f>IFERROR(SUM(Predictions!S105,Predictions!V105,Pools!N105),0)</f>
        <v>0</v>
      </c>
      <c r="Q105" s="141" t="str">
        <f>Results!CD105</f>
        <v/>
      </c>
      <c r="R105" s="142">
        <f>Results!CE105</f>
        <v>5.0612015524296172E-2</v>
      </c>
    </row>
    <row r="106" spans="1:18" x14ac:dyDescent="0.25">
      <c r="A106" s="69">
        <v>104</v>
      </c>
      <c r="B106" s="39">
        <v>44181</v>
      </c>
      <c r="C106" s="1">
        <v>5</v>
      </c>
      <c r="D106" s="44" t="str">
        <f t="shared" si="2"/>
        <v>Fortuna Dusseldorf</v>
      </c>
      <c r="E106" s="1">
        <v>13</v>
      </c>
      <c r="F106" s="44" t="str">
        <f t="shared" si="3"/>
        <v>Osnabruck</v>
      </c>
      <c r="G106" s="40">
        <v>3</v>
      </c>
      <c r="H106" s="40">
        <v>0</v>
      </c>
      <c r="I106" s="41">
        <v>119</v>
      </c>
      <c r="J106" s="42">
        <v>100</v>
      </c>
      <c r="K106" s="41">
        <v>53</v>
      </c>
      <c r="L106" s="42">
        <v>25</v>
      </c>
      <c r="M106" s="41">
        <v>53</v>
      </c>
      <c r="N106" s="43">
        <v>20</v>
      </c>
      <c r="O106" s="402" t="str">
        <f>IF(AND(Results!AS106&gt;Results!BG106,(Results!CA106+Results!CB106)&gt;0),"DNB",IF(Pools!M106&gt;0,"X",""))</f>
        <v/>
      </c>
      <c r="P106" s="403">
        <f>IFERROR(SUM(Predictions!S106,Predictions!V106,Pools!N106),0)</f>
        <v>0</v>
      </c>
      <c r="Q106" s="141" t="str">
        <f>Results!CD106</f>
        <v/>
      </c>
      <c r="R106" s="142">
        <f>Results!CE106</f>
        <v>5.1106427818756517E-2</v>
      </c>
    </row>
    <row r="107" spans="1:18" x14ac:dyDescent="0.25">
      <c r="A107" s="69">
        <v>105</v>
      </c>
      <c r="B107" s="39">
        <v>44181</v>
      </c>
      <c r="C107" s="1">
        <v>11</v>
      </c>
      <c r="D107" s="44" t="str">
        <f t="shared" si="2"/>
        <v>Holstein Kiel</v>
      </c>
      <c r="E107" s="1">
        <v>12</v>
      </c>
      <c r="F107" s="44" t="str">
        <f t="shared" si="3"/>
        <v>Nurnberg</v>
      </c>
      <c r="G107" s="40">
        <v>1</v>
      </c>
      <c r="H107" s="40">
        <v>0</v>
      </c>
      <c r="I107" s="41">
        <v>133</v>
      </c>
      <c r="J107" s="42">
        <v>100</v>
      </c>
      <c r="K107" s="41">
        <v>64</v>
      </c>
      <c r="L107" s="42">
        <v>25</v>
      </c>
      <c r="M107" s="41">
        <v>193</v>
      </c>
      <c r="N107" s="43">
        <v>100</v>
      </c>
      <c r="O107" s="402" t="str">
        <f>IF(AND(Results!AS107&gt;Results!BG107,(Results!CA107+Results!CB107)&gt;0),"DNB",IF(Pools!M107&gt;0,"X",""))</f>
        <v>X</v>
      </c>
      <c r="P107" s="403">
        <f>IFERROR(SUM(Predictions!S107,Predictions!V107,Pools!N107),0)</f>
        <v>-33</v>
      </c>
      <c r="Q107" s="141" t="str">
        <f>Results!CD107</f>
        <v/>
      </c>
      <c r="R107" s="142">
        <f>Results!CE107</f>
        <v>5.1380354088362612E-2</v>
      </c>
    </row>
    <row r="108" spans="1:18" x14ac:dyDescent="0.25">
      <c r="A108" s="69">
        <v>106</v>
      </c>
      <c r="B108" s="39">
        <v>44181</v>
      </c>
      <c r="C108" s="1">
        <v>14</v>
      </c>
      <c r="D108" s="44" t="str">
        <f t="shared" si="2"/>
        <v>Paderborn 07</v>
      </c>
      <c r="E108" s="1">
        <v>3</v>
      </c>
      <c r="F108" s="44" t="str">
        <f t="shared" si="3"/>
        <v>Eintracht Braunschweig</v>
      </c>
      <c r="G108" s="40">
        <v>2</v>
      </c>
      <c r="H108" s="40">
        <v>2</v>
      </c>
      <c r="I108" s="41">
        <v>63</v>
      </c>
      <c r="J108" s="42">
        <v>100</v>
      </c>
      <c r="K108" s="41">
        <v>65</v>
      </c>
      <c r="L108" s="42">
        <v>20</v>
      </c>
      <c r="M108" s="41">
        <v>4</v>
      </c>
      <c r="N108" s="43">
        <v>1</v>
      </c>
      <c r="O108" s="402" t="str">
        <f>IF(AND(Results!AS108&gt;Results!BG108,(Results!CA108+Results!CB108)&gt;0),"DNB",IF(Pools!M108&gt;0,"X",""))</f>
        <v/>
      </c>
      <c r="P108" s="403">
        <f>IFERROR(SUM(Predictions!S108,Predictions!V108,Pools!N108),0)</f>
        <v>0</v>
      </c>
      <c r="Q108" s="141" t="str">
        <f>Results!CD108</f>
        <v/>
      </c>
      <c r="R108" s="142">
        <f>Results!CE108</f>
        <v>4.8791050162396266E-2</v>
      </c>
    </row>
    <row r="109" spans="1:18" x14ac:dyDescent="0.25">
      <c r="A109" s="69">
        <v>107</v>
      </c>
      <c r="B109" s="39">
        <v>44182</v>
      </c>
      <c r="C109" s="1">
        <v>1</v>
      </c>
      <c r="D109" s="44" t="str">
        <f t="shared" si="2"/>
        <v>Erzgebirge Aue</v>
      </c>
      <c r="E109" s="1">
        <v>10</v>
      </c>
      <c r="F109" s="44" t="str">
        <f t="shared" si="3"/>
        <v>Karlsruher</v>
      </c>
      <c r="G109" s="40">
        <v>4</v>
      </c>
      <c r="H109" s="40">
        <v>1</v>
      </c>
      <c r="I109" s="41">
        <v>9</v>
      </c>
      <c r="J109" s="42">
        <v>5</v>
      </c>
      <c r="K109" s="41">
        <v>63</v>
      </c>
      <c r="L109" s="42">
        <v>25</v>
      </c>
      <c r="M109" s="41">
        <v>36</v>
      </c>
      <c r="N109" s="43">
        <v>25</v>
      </c>
      <c r="O109" s="402" t="str">
        <f>IF(AND(Results!AS109&gt;Results!BG109,(Results!CA109+Results!CB109)&gt;0),"DNB",IF(Pools!M109&gt;0,"X",""))</f>
        <v>DNB</v>
      </c>
      <c r="P109" s="403">
        <f>IFERROR(SUM(Predictions!S109,Predictions!V109,Pools!N109),0)</f>
        <v>26.53</v>
      </c>
      <c r="Q109" s="141" t="str">
        <f>Results!CD109</f>
        <v>Erzgebirge Aue</v>
      </c>
      <c r="R109" s="142">
        <f>Results!CE109</f>
        <v>5.1069831807536659E-2</v>
      </c>
    </row>
    <row r="110" spans="1:18" x14ac:dyDescent="0.25">
      <c r="A110" s="69">
        <v>108</v>
      </c>
      <c r="B110" s="39">
        <v>44183</v>
      </c>
      <c r="C110" s="1">
        <v>2</v>
      </c>
      <c r="D110" s="44" t="str">
        <f t="shared" si="2"/>
        <v>Bochum</v>
      </c>
      <c r="E110" s="1">
        <v>9</v>
      </c>
      <c r="F110" s="44" t="str">
        <f t="shared" si="3"/>
        <v>Heidenheim</v>
      </c>
      <c r="G110" s="40">
        <v>3</v>
      </c>
      <c r="H110" s="40">
        <v>0</v>
      </c>
      <c r="I110" s="41">
        <v>13</v>
      </c>
      <c r="J110" s="42">
        <v>10</v>
      </c>
      <c r="K110" s="41">
        <v>58</v>
      </c>
      <c r="L110" s="42">
        <v>25</v>
      </c>
      <c r="M110" s="41">
        <v>54</v>
      </c>
      <c r="N110" s="43">
        <v>25</v>
      </c>
      <c r="O110" s="402" t="str">
        <f>IF(AND(Results!AS110&gt;Results!BG110,(Results!CA110+Results!CB110)&gt;0),"DNB",IF(Pools!M110&gt;0,"X",""))</f>
        <v/>
      </c>
      <c r="P110" s="403">
        <f>IFERROR(SUM(Predictions!S110,Predictions!V110,Pools!N110),0)</f>
        <v>0</v>
      </c>
      <c r="Q110" s="141" t="str">
        <f>Results!CD110</f>
        <v/>
      </c>
      <c r="R110" s="142">
        <f>Results!CE110</f>
        <v>5.2443124175292288E-2</v>
      </c>
    </row>
    <row r="111" spans="1:18" x14ac:dyDescent="0.25">
      <c r="A111" s="69">
        <v>109</v>
      </c>
      <c r="B111" s="39">
        <v>44183</v>
      </c>
      <c r="C111" s="1">
        <v>15</v>
      </c>
      <c r="D111" s="44" t="str">
        <f t="shared" si="2"/>
        <v>Jahn Regensburg</v>
      </c>
      <c r="E111" s="1">
        <v>8</v>
      </c>
      <c r="F111" s="44" t="str">
        <f t="shared" si="3"/>
        <v>Hannover 96</v>
      </c>
      <c r="G111" s="40">
        <v>0</v>
      </c>
      <c r="H111" s="40">
        <v>0</v>
      </c>
      <c r="I111" s="41">
        <v>89</v>
      </c>
      <c r="J111" s="42">
        <v>50</v>
      </c>
      <c r="K111" s="41">
        <v>13</v>
      </c>
      <c r="L111" s="42">
        <v>5</v>
      </c>
      <c r="M111" s="41">
        <v>71</v>
      </c>
      <c r="N111" s="43">
        <v>50</v>
      </c>
      <c r="O111" s="402" t="str">
        <f>IF(AND(Results!AS111&gt;Results!BG111,(Results!CA111+Results!CB111)&gt;0),"DNB",IF(Pools!M111&gt;0,"X",""))</f>
        <v>DNB</v>
      </c>
      <c r="P111" s="403">
        <f>IFERROR(SUM(Predictions!S111,Predictions!V111,Pools!N111),0)</f>
        <v>-9.9999999999980105E-3</v>
      </c>
      <c r="Q111" s="141" t="str">
        <f>Results!CD111</f>
        <v>Jahn Regensburg</v>
      </c>
      <c r="R111" s="142">
        <f>Results!CE111</f>
        <v>5.0713148489472948E-2</v>
      </c>
    </row>
    <row r="112" spans="1:18" x14ac:dyDescent="0.25">
      <c r="A112" s="69">
        <v>110</v>
      </c>
      <c r="B112" s="39">
        <v>44184</v>
      </c>
      <c r="C112" s="1">
        <v>4</v>
      </c>
      <c r="D112" s="44" t="str">
        <f t="shared" si="2"/>
        <v>Darmstadt 98</v>
      </c>
      <c r="E112" s="1">
        <v>18</v>
      </c>
      <c r="F112" s="44" t="str">
        <f t="shared" si="3"/>
        <v>Wurzburger Kickers</v>
      </c>
      <c r="G112" s="40">
        <v>2</v>
      </c>
      <c r="H112" s="40">
        <v>0</v>
      </c>
      <c r="I112" s="41">
        <v>27</v>
      </c>
      <c r="J112" s="42">
        <v>100</v>
      </c>
      <c r="K112" s="41">
        <v>95</v>
      </c>
      <c r="L112" s="42">
        <v>20</v>
      </c>
      <c r="M112" s="41">
        <v>19</v>
      </c>
      <c r="N112" s="43">
        <v>2</v>
      </c>
      <c r="O112" s="402" t="str">
        <f>IF(AND(Results!AS112&gt;Results!BG112,(Results!CA112+Results!CB112)&gt;0),"DNB",IF(Pools!M112&gt;0,"X",""))</f>
        <v/>
      </c>
      <c r="P112" s="403">
        <f>IFERROR(SUM(Predictions!S112,Predictions!V112,Pools!N112),0)</f>
        <v>0</v>
      </c>
      <c r="Q112" s="141" t="str">
        <f>Results!CD112</f>
        <v/>
      </c>
      <c r="R112" s="142">
        <f>Results!CE112</f>
        <v>5.6552713519505637E-2</v>
      </c>
    </row>
    <row r="113" spans="1:18" x14ac:dyDescent="0.25">
      <c r="A113" s="69">
        <v>111</v>
      </c>
      <c r="B113" s="39">
        <v>44184</v>
      </c>
      <c r="C113" s="1">
        <v>3</v>
      </c>
      <c r="D113" s="44" t="str">
        <f t="shared" si="2"/>
        <v>Eintracht Braunschweig</v>
      </c>
      <c r="E113" s="1">
        <v>6</v>
      </c>
      <c r="F113" s="44" t="str">
        <f t="shared" si="3"/>
        <v>Greuther Furth</v>
      </c>
      <c r="G113" s="40">
        <v>0</v>
      </c>
      <c r="H113" s="40">
        <v>3</v>
      </c>
      <c r="I113" s="41">
        <v>73</v>
      </c>
      <c r="J113" s="42">
        <v>20</v>
      </c>
      <c r="K113" s="41">
        <v>13</v>
      </c>
      <c r="L113" s="42">
        <v>5</v>
      </c>
      <c r="M113" s="41">
        <v>4</v>
      </c>
      <c r="N113" s="43">
        <v>5</v>
      </c>
      <c r="O113" s="402" t="str">
        <f>IF(AND(Results!AS113&gt;Results!BG113,(Results!CA113+Results!CB113)&gt;0),"DNB",IF(Pools!M113&gt;0,"X",""))</f>
        <v>DNB</v>
      </c>
      <c r="P113" s="403">
        <f>IFERROR(SUM(Predictions!S113,Predictions!V113,Pools!N113),0)</f>
        <v>-49.85</v>
      </c>
      <c r="Q113" s="141" t="str">
        <f>Results!CD113</f>
        <v>Eintracht Braunschweig</v>
      </c>
      <c r="R113" s="142">
        <f>Results!CE113</f>
        <v>4.8387096774193505E-2</v>
      </c>
    </row>
    <row r="114" spans="1:18" x14ac:dyDescent="0.25">
      <c r="A114" s="69">
        <v>112</v>
      </c>
      <c r="B114" s="39">
        <v>44184</v>
      </c>
      <c r="C114" s="1">
        <v>13</v>
      </c>
      <c r="D114" s="44" t="str">
        <f t="shared" si="2"/>
        <v>Osnabruck</v>
      </c>
      <c r="E114" s="1">
        <v>14</v>
      </c>
      <c r="F114" s="44" t="str">
        <f t="shared" si="3"/>
        <v>Paderborn 07</v>
      </c>
      <c r="G114" s="40">
        <v>0</v>
      </c>
      <c r="H114" s="40">
        <v>1</v>
      </c>
      <c r="I114" s="41">
        <v>17</v>
      </c>
      <c r="J114" s="42">
        <v>10</v>
      </c>
      <c r="K114" s="41">
        <v>63</v>
      </c>
      <c r="L114" s="42">
        <v>25</v>
      </c>
      <c r="M114" s="41">
        <v>38</v>
      </c>
      <c r="N114" s="43">
        <v>25</v>
      </c>
      <c r="O114" s="402" t="str">
        <f>IF(AND(Results!AS114&gt;Results!BG114,(Results!CA114+Results!CB114)&gt;0),"DNB",IF(Pools!M114&gt;0,"X",""))</f>
        <v>X</v>
      </c>
      <c r="P114" s="403">
        <f>IFERROR(SUM(Predictions!S114,Predictions!V114,Pools!N114),0)</f>
        <v>-31</v>
      </c>
      <c r="Q114" s="141" t="str">
        <f>Results!CD114</f>
        <v/>
      </c>
      <c r="R114" s="142">
        <f>Results!CE114</f>
        <v>5.1286676286676158E-2</v>
      </c>
    </row>
    <row r="115" spans="1:18" x14ac:dyDescent="0.25">
      <c r="A115" s="69">
        <v>113</v>
      </c>
      <c r="B115" s="39">
        <v>44185</v>
      </c>
      <c r="C115" s="1">
        <v>12</v>
      </c>
      <c r="D115" s="44" t="str">
        <f t="shared" si="2"/>
        <v>Nurnberg</v>
      </c>
      <c r="E115" s="1">
        <v>1</v>
      </c>
      <c r="F115" s="44" t="str">
        <f t="shared" si="3"/>
        <v>Erzgebirge Aue</v>
      </c>
      <c r="G115" s="40">
        <v>1</v>
      </c>
      <c r="H115" s="40">
        <v>0</v>
      </c>
      <c r="I115" s="41">
        <v>93</v>
      </c>
      <c r="J115" s="42">
        <v>100</v>
      </c>
      <c r="K115" s="41">
        <v>68</v>
      </c>
      <c r="L115" s="42">
        <v>25</v>
      </c>
      <c r="M115" s="41">
        <v>14</v>
      </c>
      <c r="N115" s="43">
        <v>5</v>
      </c>
      <c r="O115" s="402" t="str">
        <f>IF(AND(Results!AS115&gt;Results!BG115,(Results!CA115+Results!CB115)&gt;0),"DNB",IF(Pools!M115&gt;0,"X",""))</f>
        <v>X</v>
      </c>
      <c r="P115" s="403">
        <f>IFERROR(SUM(Predictions!S115,Predictions!V115,Pools!N115),0)</f>
        <v>-31</v>
      </c>
      <c r="Q115" s="141" t="str">
        <f>Results!CD115</f>
        <v/>
      </c>
      <c r="R115" s="142">
        <f>Results!CE115</f>
        <v>5.0109814063824087E-2</v>
      </c>
    </row>
    <row r="116" spans="1:18" x14ac:dyDescent="0.25">
      <c r="A116" s="69">
        <v>114</v>
      </c>
      <c r="B116" s="39">
        <v>44185</v>
      </c>
      <c r="C116" s="1">
        <v>16</v>
      </c>
      <c r="D116" s="44" t="str">
        <f t="shared" si="2"/>
        <v>Sandhausen</v>
      </c>
      <c r="E116" s="1">
        <v>11</v>
      </c>
      <c r="F116" s="44" t="str">
        <f t="shared" si="3"/>
        <v>Holstein Kiel</v>
      </c>
      <c r="G116" s="40">
        <v>0</v>
      </c>
      <c r="H116" s="40">
        <v>2</v>
      </c>
      <c r="I116" s="41">
        <v>53</v>
      </c>
      <c r="J116" s="42">
        <v>25</v>
      </c>
      <c r="K116" s="41">
        <v>13</v>
      </c>
      <c r="L116" s="42">
        <v>5</v>
      </c>
      <c r="M116" s="41">
        <v>6</v>
      </c>
      <c r="N116" s="43">
        <v>5</v>
      </c>
      <c r="O116" s="402" t="str">
        <f>IF(AND(Results!AS116&gt;Results!BG116,(Results!CA116+Results!CB116)&gt;0),"DNB",IF(Pools!M116&gt;0,"X",""))</f>
        <v>X</v>
      </c>
      <c r="P116" s="403">
        <f>IFERROR(SUM(Predictions!S116,Predictions!V116,Pools!N116),0)</f>
        <v>-31</v>
      </c>
      <c r="Q116" s="141" t="str">
        <f>Results!CD116</f>
        <v/>
      </c>
      <c r="R116" s="142">
        <f>Results!CE116</f>
        <v>5.2836052836052971E-2</v>
      </c>
    </row>
    <row r="117" spans="1:18" x14ac:dyDescent="0.25">
      <c r="A117" s="69">
        <v>115</v>
      </c>
      <c r="B117" s="39">
        <v>44185</v>
      </c>
      <c r="C117" s="1">
        <v>17</v>
      </c>
      <c r="D117" s="44" t="str">
        <f t="shared" si="2"/>
        <v>St Pauli</v>
      </c>
      <c r="E117" s="1">
        <v>5</v>
      </c>
      <c r="F117" s="44" t="str">
        <f t="shared" si="3"/>
        <v>Fortuna Dusseldorf</v>
      </c>
      <c r="G117" s="40">
        <v>0</v>
      </c>
      <c r="H117" s="40">
        <v>3</v>
      </c>
      <c r="I117" s="41">
        <v>81</v>
      </c>
      <c r="J117" s="42">
        <v>50</v>
      </c>
      <c r="K117" s="41">
        <v>61</v>
      </c>
      <c r="L117" s="42">
        <v>25</v>
      </c>
      <c r="M117" s="41">
        <v>33</v>
      </c>
      <c r="N117" s="43">
        <v>20</v>
      </c>
      <c r="O117" s="402" t="str">
        <f>IF(AND(Results!AS117&gt;Results!BG117,(Results!CA117+Results!CB117)&gt;0),"DNB",IF(Pools!M117&gt;0,"X",""))</f>
        <v>X</v>
      </c>
      <c r="P117" s="403">
        <f>IFERROR(SUM(Predictions!S117,Predictions!V117,Pools!N117),0)</f>
        <v>-31</v>
      </c>
      <c r="Q117" s="141" t="str">
        <f>Results!CD117</f>
        <v/>
      </c>
      <c r="R117" s="142">
        <f>Results!CE117</f>
        <v>4.9735554297619444E-2</v>
      </c>
    </row>
    <row r="118" spans="1:18" x14ac:dyDescent="0.25">
      <c r="A118" s="69">
        <v>116</v>
      </c>
      <c r="B118" s="39">
        <v>44186</v>
      </c>
      <c r="C118" s="1">
        <v>10</v>
      </c>
      <c r="D118" s="44" t="str">
        <f t="shared" si="2"/>
        <v>Karlsruher</v>
      </c>
      <c r="E118" s="1">
        <v>7</v>
      </c>
      <c r="F118" s="44" t="str">
        <f t="shared" si="3"/>
        <v>Hamburger</v>
      </c>
      <c r="G118" s="40">
        <v>1</v>
      </c>
      <c r="H118" s="40">
        <v>2</v>
      </c>
      <c r="I118" s="41">
        <v>23</v>
      </c>
      <c r="J118" s="42">
        <v>10</v>
      </c>
      <c r="K118" s="41">
        <v>53</v>
      </c>
      <c r="L118" s="42">
        <v>20</v>
      </c>
      <c r="M118" s="41">
        <v>111</v>
      </c>
      <c r="N118" s="43">
        <v>100</v>
      </c>
      <c r="O118" s="402" t="str">
        <f>IF(AND(Results!AS118&gt;Results!BG118,(Results!CA118+Results!CB118)&gt;0),"DNB",IF(Pools!M118&gt;0,"X",""))</f>
        <v>X</v>
      </c>
      <c r="P118" s="403">
        <f>IFERROR(SUM(Predictions!S118,Predictions!V118,Pools!N118),0)</f>
        <v>-31</v>
      </c>
      <c r="Q118" s="141" t="str">
        <f>Results!CD118</f>
        <v/>
      </c>
      <c r="R118" s="142">
        <f>Results!CE118</f>
        <v>5.093655505912853E-2</v>
      </c>
    </row>
    <row r="119" spans="1:18" x14ac:dyDescent="0.25">
      <c r="A119" s="69">
        <v>117</v>
      </c>
      <c r="B119" s="39">
        <v>44198</v>
      </c>
      <c r="C119" s="1">
        <v>2</v>
      </c>
      <c r="D119" s="44" t="str">
        <f t="shared" si="2"/>
        <v>Bochum</v>
      </c>
      <c r="E119" s="1">
        <v>4</v>
      </c>
      <c r="F119" s="44" t="str">
        <f t="shared" si="3"/>
        <v>Darmstadt 98</v>
      </c>
      <c r="G119" s="40">
        <v>2</v>
      </c>
      <c r="H119" s="40">
        <v>1</v>
      </c>
      <c r="I119" s="41">
        <v>59</v>
      </c>
      <c r="J119" s="42">
        <v>50</v>
      </c>
      <c r="K119" s="41">
        <v>5</v>
      </c>
      <c r="L119" s="42">
        <v>2</v>
      </c>
      <c r="M119" s="41">
        <v>57</v>
      </c>
      <c r="N119" s="43">
        <v>25</v>
      </c>
      <c r="O119" s="402" t="str">
        <f>IF(AND(Results!AS119&gt;Results!BG119,(Results!CA119+Results!CB119)&gt;0),"DNB",IF(Pools!M119&gt;0,"X",""))</f>
        <v/>
      </c>
      <c r="P119" s="403">
        <f>IFERROR(SUM(Predictions!S119,Predictions!V119,Pools!N119),0)</f>
        <v>0</v>
      </c>
      <c r="Q119" s="141" t="str">
        <f>Results!CD119</f>
        <v/>
      </c>
      <c r="R119" s="142">
        <f>Results!CE119</f>
        <v>4.9307930825048807E-2</v>
      </c>
    </row>
    <row r="120" spans="1:18" x14ac:dyDescent="0.25">
      <c r="A120" s="69">
        <v>118</v>
      </c>
      <c r="B120" s="39">
        <v>44198</v>
      </c>
      <c r="C120" s="1">
        <v>9</v>
      </c>
      <c r="D120" s="44" t="str">
        <f t="shared" si="2"/>
        <v>Heidenheim</v>
      </c>
      <c r="E120" s="1">
        <v>12</v>
      </c>
      <c r="F120" s="44" t="str">
        <f t="shared" si="3"/>
        <v>Nurnberg</v>
      </c>
      <c r="G120" s="40">
        <v>2</v>
      </c>
      <c r="H120" s="40">
        <v>0</v>
      </c>
      <c r="I120" s="41">
        <v>61</v>
      </c>
      <c r="J120" s="42">
        <v>50</v>
      </c>
      <c r="K120" s="41">
        <v>58</v>
      </c>
      <c r="L120" s="42">
        <v>25</v>
      </c>
      <c r="M120" s="41">
        <v>47</v>
      </c>
      <c r="N120" s="43">
        <v>20</v>
      </c>
      <c r="O120" s="402" t="str">
        <f>IF(AND(Results!AS120&gt;Results!BG120,(Results!CA120+Results!CB120)&gt;0),"DNB",IF(Pools!M120&gt;0,"X",""))</f>
        <v/>
      </c>
      <c r="P120" s="403">
        <f>IFERROR(SUM(Predictions!S120,Predictions!V120,Pools!N120),0)</f>
        <v>0</v>
      </c>
      <c r="Q120" s="141" t="str">
        <f>Results!CD120</f>
        <v/>
      </c>
      <c r="R120" s="142">
        <f>Results!CE120</f>
        <v>5.0162732414126054E-2</v>
      </c>
    </row>
    <row r="121" spans="1:18" x14ac:dyDescent="0.25">
      <c r="A121" s="69">
        <v>119</v>
      </c>
      <c r="B121" s="39">
        <v>44198</v>
      </c>
      <c r="C121" s="1">
        <v>18</v>
      </c>
      <c r="D121" s="44" t="str">
        <f t="shared" si="2"/>
        <v>Wurzburger Kickers</v>
      </c>
      <c r="E121" s="1">
        <v>10</v>
      </c>
      <c r="F121" s="44" t="str">
        <f t="shared" si="3"/>
        <v>Karlsruher</v>
      </c>
      <c r="G121" s="40">
        <v>2</v>
      </c>
      <c r="H121" s="40">
        <v>4</v>
      </c>
      <c r="I121" s="41">
        <v>61</v>
      </c>
      <c r="J121" s="42">
        <v>20</v>
      </c>
      <c r="K121" s="41">
        <v>66</v>
      </c>
      <c r="L121" s="42">
        <v>25</v>
      </c>
      <c r="M121" s="41">
        <v>9</v>
      </c>
      <c r="N121" s="43">
        <v>10</v>
      </c>
      <c r="O121" s="402" t="str">
        <f>IF(AND(Results!AS121&gt;Results!BG121,(Results!CA121+Results!CB121)&gt;0),"DNB",IF(Pools!M121&gt;0,"X",""))</f>
        <v/>
      </c>
      <c r="P121" s="403">
        <f>IFERROR(SUM(Predictions!S121,Predictions!V121,Pools!N121),0)</f>
        <v>0</v>
      </c>
      <c r="Q121" s="141" t="str">
        <f>Results!CD121</f>
        <v/>
      </c>
      <c r="R121" s="142">
        <f>Results!CE121</f>
        <v>4.7954644445872496E-2</v>
      </c>
    </row>
    <row r="122" spans="1:18" x14ac:dyDescent="0.25">
      <c r="A122" s="69">
        <v>120</v>
      </c>
      <c r="B122" s="39">
        <v>44199</v>
      </c>
      <c r="C122" s="1">
        <v>1</v>
      </c>
      <c r="D122" s="44" t="str">
        <f t="shared" si="2"/>
        <v>Erzgebirge Aue</v>
      </c>
      <c r="E122" s="1">
        <v>3</v>
      </c>
      <c r="F122" s="44" t="str">
        <f t="shared" si="3"/>
        <v>Eintracht Braunschweig</v>
      </c>
      <c r="G122" s="40">
        <v>3</v>
      </c>
      <c r="H122" s="40">
        <v>1</v>
      </c>
      <c r="I122" s="41">
        <v>89</v>
      </c>
      <c r="J122" s="42">
        <v>100</v>
      </c>
      <c r="K122" s="41">
        <v>27</v>
      </c>
      <c r="L122" s="42">
        <v>10</v>
      </c>
      <c r="M122" s="41">
        <v>3</v>
      </c>
      <c r="N122" s="43">
        <v>1</v>
      </c>
      <c r="O122" s="402" t="str">
        <f>IF(AND(Results!AS122&gt;Results!BG122,(Results!CA122+Results!CB122)&gt;0),"DNB",IF(Pools!M122&gt;0,"X",""))</f>
        <v/>
      </c>
      <c r="P122" s="403">
        <f>IFERROR(SUM(Predictions!S122,Predictions!V122,Pools!N122),0)</f>
        <v>0</v>
      </c>
      <c r="Q122" s="141" t="str">
        <f>Results!CD122</f>
        <v/>
      </c>
      <c r="R122" s="142">
        <f>Results!CE122</f>
        <v>4.9370799370799467E-2</v>
      </c>
    </row>
    <row r="123" spans="1:18" x14ac:dyDescent="0.25">
      <c r="A123" s="69">
        <v>121</v>
      </c>
      <c r="B123" s="39">
        <v>44199</v>
      </c>
      <c r="C123" s="1">
        <v>6</v>
      </c>
      <c r="D123" s="44" t="str">
        <f t="shared" si="2"/>
        <v>Greuther Furth</v>
      </c>
      <c r="E123" s="1">
        <v>17</v>
      </c>
      <c r="F123" s="44" t="str">
        <f t="shared" si="3"/>
        <v>St Pauli</v>
      </c>
      <c r="G123" s="40">
        <v>2</v>
      </c>
      <c r="H123" s="40">
        <v>1</v>
      </c>
      <c r="I123" s="41">
        <v>4</v>
      </c>
      <c r="J123" s="42">
        <v>5</v>
      </c>
      <c r="K123" s="41">
        <v>27</v>
      </c>
      <c r="L123" s="42">
        <v>10</v>
      </c>
      <c r="M123" s="41">
        <v>7</v>
      </c>
      <c r="N123" s="43">
        <v>2</v>
      </c>
      <c r="O123" s="402" t="str">
        <f>IF(AND(Results!AS123&gt;Results!BG123,(Results!CA123+Results!CB123)&gt;0),"DNB",IF(Pools!M123&gt;0,"X",""))</f>
        <v/>
      </c>
      <c r="P123" s="403">
        <f>IFERROR(SUM(Predictions!S123,Predictions!V123,Pools!N123),0)</f>
        <v>0</v>
      </c>
      <c r="Q123" s="141" t="str">
        <f>Results!CD123</f>
        <v/>
      </c>
      <c r="R123" s="142">
        <f>Results!CE123</f>
        <v>4.8048048048048075E-2</v>
      </c>
    </row>
    <row r="124" spans="1:18" x14ac:dyDescent="0.25">
      <c r="A124" s="69">
        <v>122</v>
      </c>
      <c r="B124" s="39">
        <v>44199</v>
      </c>
      <c r="C124" s="1">
        <v>7</v>
      </c>
      <c r="D124" s="44" t="str">
        <f t="shared" si="2"/>
        <v>Hamburger</v>
      </c>
      <c r="E124" s="1">
        <v>15</v>
      </c>
      <c r="F124" s="44" t="str">
        <f t="shared" si="3"/>
        <v>Jahn Regensburg</v>
      </c>
      <c r="G124" s="40">
        <v>3</v>
      </c>
      <c r="H124" s="40">
        <v>1</v>
      </c>
      <c r="I124" s="41">
        <v>63</v>
      </c>
      <c r="J124" s="42">
        <v>100</v>
      </c>
      <c r="K124" s="41">
        <v>29</v>
      </c>
      <c r="L124" s="42">
        <v>10</v>
      </c>
      <c r="M124" s="41">
        <v>9</v>
      </c>
      <c r="N124" s="43">
        <v>2</v>
      </c>
      <c r="O124" s="402" t="str">
        <f>IF(AND(Results!AS124&gt;Results!BG124,(Results!CA124+Results!CB124)&gt;0),"DNB",IF(Pools!M124&gt;0,"X",""))</f>
        <v/>
      </c>
      <c r="P124" s="403">
        <f>IFERROR(SUM(Predictions!S124,Predictions!V124,Pools!N124),0)</f>
        <v>0</v>
      </c>
      <c r="Q124" s="141" t="str">
        <f>Results!CD124</f>
        <v/>
      </c>
      <c r="R124" s="142">
        <f>Results!CE124</f>
        <v>5.17253707437757E-2</v>
      </c>
    </row>
    <row r="125" spans="1:18" x14ac:dyDescent="0.25">
      <c r="A125" s="69">
        <v>123</v>
      </c>
      <c r="B125" s="39">
        <v>44199</v>
      </c>
      <c r="C125" s="1">
        <v>8</v>
      </c>
      <c r="D125" s="44" t="str">
        <f t="shared" si="2"/>
        <v>Hannover 96</v>
      </c>
      <c r="E125" s="1">
        <v>16</v>
      </c>
      <c r="F125" s="44" t="str">
        <f t="shared" si="3"/>
        <v>Sandhausen</v>
      </c>
      <c r="G125" s="40">
        <v>4</v>
      </c>
      <c r="H125" s="40">
        <v>0</v>
      </c>
      <c r="I125" s="41">
        <v>41</v>
      </c>
      <c r="J125" s="42">
        <v>50</v>
      </c>
      <c r="K125" s="41">
        <v>13</v>
      </c>
      <c r="L125" s="42">
        <v>5</v>
      </c>
      <c r="M125" s="41">
        <v>7</v>
      </c>
      <c r="N125" s="43">
        <v>2</v>
      </c>
      <c r="O125" s="402" t="str">
        <f>IF(AND(Results!AS125&gt;Results!BG125,(Results!CA125+Results!CB125)&gt;0),"DNB",IF(Pools!M125&gt;0,"X",""))</f>
        <v/>
      </c>
      <c r="P125" s="403">
        <f>IFERROR(SUM(Predictions!S125,Predictions!V125,Pools!N125),0)</f>
        <v>0</v>
      </c>
      <c r="Q125" s="141" t="str">
        <f>Results!CD125</f>
        <v/>
      </c>
      <c r="R125" s="142">
        <f>Results!CE125</f>
        <v>4.9450549450549497E-2</v>
      </c>
    </row>
    <row r="126" spans="1:18" x14ac:dyDescent="0.25">
      <c r="A126" s="69">
        <v>124</v>
      </c>
      <c r="B126" s="39">
        <v>44199</v>
      </c>
      <c r="C126" s="1">
        <v>11</v>
      </c>
      <c r="D126" s="44" t="str">
        <f t="shared" si="2"/>
        <v>Holstein Kiel</v>
      </c>
      <c r="E126" s="1">
        <v>13</v>
      </c>
      <c r="F126" s="44" t="str">
        <f t="shared" si="3"/>
        <v>Osnabruck</v>
      </c>
      <c r="G126" s="40">
        <v>1</v>
      </c>
      <c r="H126" s="40">
        <v>2</v>
      </c>
      <c r="I126" s="41">
        <v>4</v>
      </c>
      <c r="J126" s="42">
        <v>5</v>
      </c>
      <c r="K126" s="41">
        <v>13</v>
      </c>
      <c r="L126" s="42">
        <v>5</v>
      </c>
      <c r="M126" s="41">
        <v>18</v>
      </c>
      <c r="N126" s="43">
        <v>5</v>
      </c>
      <c r="O126" s="402" t="str">
        <f>IF(AND(Results!AS126&gt;Results!BG126,(Results!CA126+Results!CB126)&gt;0),"DNB",IF(Pools!M126&gt;0,"X",""))</f>
        <v/>
      </c>
      <c r="P126" s="403">
        <f>IFERROR(SUM(Predictions!S126,Predictions!V126,Pools!N126),0)</f>
        <v>0</v>
      </c>
      <c r="Q126" s="141" t="str">
        <f>Results!CD126</f>
        <v/>
      </c>
      <c r="R126" s="142">
        <f>Results!CE126</f>
        <v>5.0724637681159424E-2</v>
      </c>
    </row>
    <row r="127" spans="1:18" x14ac:dyDescent="0.25">
      <c r="A127" s="69">
        <v>125</v>
      </c>
      <c r="B127" s="39">
        <v>44200</v>
      </c>
      <c r="C127" s="1">
        <v>5</v>
      </c>
      <c r="D127" s="44" t="str">
        <f t="shared" si="2"/>
        <v>Fortuna Dusseldorf</v>
      </c>
      <c r="E127" s="1">
        <v>14</v>
      </c>
      <c r="F127" s="44" t="str">
        <f t="shared" si="3"/>
        <v>Paderborn 07</v>
      </c>
      <c r="G127" s="40">
        <v>2</v>
      </c>
      <c r="H127" s="40">
        <v>1</v>
      </c>
      <c r="I127" s="41">
        <v>71</v>
      </c>
      <c r="J127" s="42">
        <v>50</v>
      </c>
      <c r="K127" s="41">
        <v>59</v>
      </c>
      <c r="L127" s="42">
        <v>25</v>
      </c>
      <c r="M127" s="41">
        <v>97</v>
      </c>
      <c r="N127" s="43">
        <v>50</v>
      </c>
      <c r="O127" s="402" t="str">
        <f>IF(AND(Results!AS127&gt;Results!BG127,(Results!CA127+Results!CB127)&gt;0),"DNB",IF(Pools!M127&gt;0,"X",""))</f>
        <v/>
      </c>
      <c r="P127" s="403">
        <f>IFERROR(SUM(Predictions!S127,Predictions!V127,Pools!N127),0)</f>
        <v>0</v>
      </c>
      <c r="Q127" s="141" t="str">
        <f>Results!CD127</f>
        <v/>
      </c>
      <c r="R127" s="142">
        <f>Results!CE127</f>
        <v>5.0978242536684037E-2</v>
      </c>
    </row>
    <row r="128" spans="1:18" x14ac:dyDescent="0.25">
      <c r="A128" s="69">
        <v>126</v>
      </c>
      <c r="B128" s="39">
        <v>44202</v>
      </c>
      <c r="C128" s="1">
        <v>18</v>
      </c>
      <c r="D128" s="44" t="str">
        <f t="shared" si="2"/>
        <v>Wurzburger Kickers</v>
      </c>
      <c r="E128" s="1">
        <v>17</v>
      </c>
      <c r="F128" s="44" t="str">
        <f t="shared" si="3"/>
        <v>St Pauli</v>
      </c>
      <c r="G128" s="40">
        <v>1</v>
      </c>
      <c r="H128" s="40">
        <v>1</v>
      </c>
      <c r="I128" s="41">
        <v>189</v>
      </c>
      <c r="J128" s="42">
        <v>100</v>
      </c>
      <c r="K128" s="41">
        <v>137</v>
      </c>
      <c r="L128" s="42">
        <v>50</v>
      </c>
      <c r="M128" s="41">
        <v>129</v>
      </c>
      <c r="N128" s="43">
        <v>100</v>
      </c>
      <c r="O128" s="402" t="str">
        <f>IF(AND(Results!AS128&gt;Results!BG128,(Results!CA128+Results!CB128)&gt;0),"DNB",IF(Pools!M128&gt;0,"X",""))</f>
        <v/>
      </c>
      <c r="P128" s="403">
        <f>IFERROR(SUM(Predictions!S128,Predictions!V128,Pools!N128),0)</f>
        <v>0</v>
      </c>
      <c r="Q128" s="141" t="str">
        <f>Results!CD128</f>
        <v/>
      </c>
      <c r="R128" s="142">
        <f>Results!CE128</f>
        <v>5.0081663097483187E-2</v>
      </c>
    </row>
    <row r="129" spans="1:18" x14ac:dyDescent="0.25">
      <c r="A129" s="69">
        <v>127</v>
      </c>
      <c r="B129" s="39">
        <v>44204</v>
      </c>
      <c r="C129" s="1">
        <v>10</v>
      </c>
      <c r="D129" s="44" t="str">
        <f t="shared" si="2"/>
        <v>Karlsruher</v>
      </c>
      <c r="E129" s="1">
        <v>6</v>
      </c>
      <c r="F129" s="44" t="str">
        <f t="shared" si="3"/>
        <v>Greuther Furth</v>
      </c>
      <c r="G129" s="40">
        <v>3</v>
      </c>
      <c r="H129" s="40">
        <v>2</v>
      </c>
      <c r="I129" s="41">
        <v>54</v>
      </c>
      <c r="J129" s="42">
        <v>25</v>
      </c>
      <c r="K129" s="41">
        <v>49</v>
      </c>
      <c r="L129" s="42">
        <v>20</v>
      </c>
      <c r="M129" s="41">
        <v>31</v>
      </c>
      <c r="N129" s="43">
        <v>25</v>
      </c>
      <c r="O129" s="402" t="str">
        <f>IF(AND(Results!AS129&gt;Results!BG129,(Results!CA129+Results!CB129)&gt;0),"DNB",IF(Pools!M129&gt;0,"X",""))</f>
        <v/>
      </c>
      <c r="P129" s="403">
        <f>IFERROR(SUM(Predictions!S129,Predictions!V129,Pools!N129),0)</f>
        <v>0</v>
      </c>
      <c r="Q129" s="141" t="str">
        <f>Results!CD129</f>
        <v/>
      </c>
      <c r="R129" s="142">
        <f>Results!CE129</f>
        <v>5.2739340094871245E-2</v>
      </c>
    </row>
    <row r="130" spans="1:18" x14ac:dyDescent="0.25">
      <c r="A130" s="69">
        <v>128</v>
      </c>
      <c r="B130" s="39">
        <v>44204</v>
      </c>
      <c r="C130" s="1">
        <v>16</v>
      </c>
      <c r="D130" s="44" t="str">
        <f t="shared" si="2"/>
        <v>Sandhausen</v>
      </c>
      <c r="E130" s="1">
        <v>9</v>
      </c>
      <c r="F130" s="44" t="str">
        <f t="shared" si="3"/>
        <v>Heidenheim</v>
      </c>
      <c r="G130" s="40">
        <v>4</v>
      </c>
      <c r="H130" s="40">
        <v>0</v>
      </c>
      <c r="I130" s="41">
        <v>27</v>
      </c>
      <c r="J130" s="42">
        <v>10</v>
      </c>
      <c r="K130" s="41">
        <v>51</v>
      </c>
      <c r="L130" s="42">
        <v>20</v>
      </c>
      <c r="M130" s="41">
        <v>101</v>
      </c>
      <c r="N130" s="43">
        <v>100</v>
      </c>
      <c r="O130" s="402" t="str">
        <f>IF(AND(Results!AS130&gt;Results!BG130,(Results!CA130+Results!CB130)&gt;0),"DNB",IF(Pools!M130&gt;0,"X",""))</f>
        <v>DNB</v>
      </c>
      <c r="P130" s="403">
        <f>IFERROR(SUM(Predictions!S130,Predictions!V130,Pools!N130),0)</f>
        <v>87.699999999999989</v>
      </c>
      <c r="Q130" s="141" t="str">
        <f>Results!CD130</f>
        <v>Sandhausen</v>
      </c>
      <c r="R130" s="142">
        <f>Results!CE130</f>
        <v>4.9472848926285895E-2</v>
      </c>
    </row>
    <row r="131" spans="1:18" x14ac:dyDescent="0.25">
      <c r="A131" s="69">
        <v>129</v>
      </c>
      <c r="B131" s="39">
        <v>44205</v>
      </c>
      <c r="C131" s="1">
        <v>12</v>
      </c>
      <c r="D131" s="44" t="str">
        <f t="shared" ref="D131:D194" si="4">IFERROR(VLOOKUP(C131,Team,2,FALSE),"")</f>
        <v>Nurnberg</v>
      </c>
      <c r="E131" s="1">
        <v>7</v>
      </c>
      <c r="F131" s="44" t="str">
        <f t="shared" ref="F131:F194" si="5">IFERROR(VLOOKUP(E131,Team,2,FALSE),"")</f>
        <v>Hamburger</v>
      </c>
      <c r="G131" s="40">
        <v>1</v>
      </c>
      <c r="H131" s="40">
        <v>1</v>
      </c>
      <c r="I131" s="41">
        <v>49</v>
      </c>
      <c r="J131" s="42">
        <v>20</v>
      </c>
      <c r="K131" s="41">
        <v>63</v>
      </c>
      <c r="L131" s="42">
        <v>25</v>
      </c>
      <c r="M131" s="41">
        <v>109</v>
      </c>
      <c r="N131" s="43">
        <v>100</v>
      </c>
      <c r="O131" s="402" t="str">
        <f>IF(AND(Results!AS131&gt;Results!BG131,(Results!CA131+Results!CB131)&gt;0),"DNB",IF(Pools!M131&gt;0,"X",""))</f>
        <v>X</v>
      </c>
      <c r="P131" s="403">
        <f>IFERROR(SUM(Predictions!S131,Predictions!V131,Pools!N131),0)</f>
        <v>78.12</v>
      </c>
      <c r="Q131" s="141" t="str">
        <f>Results!CD131</f>
        <v/>
      </c>
      <c r="R131" s="142">
        <f>Results!CE131</f>
        <v>5.2414881076208397E-2</v>
      </c>
    </row>
    <row r="132" spans="1:18" x14ac:dyDescent="0.25">
      <c r="A132" s="69">
        <v>130</v>
      </c>
      <c r="B132" s="39">
        <v>44205</v>
      </c>
      <c r="C132" s="1">
        <v>13</v>
      </c>
      <c r="D132" s="44" t="str">
        <f t="shared" si="4"/>
        <v>Osnabruck</v>
      </c>
      <c r="E132" s="1">
        <v>18</v>
      </c>
      <c r="F132" s="44" t="str">
        <f t="shared" si="5"/>
        <v>Wurzburger Kickers</v>
      </c>
      <c r="G132" s="40">
        <v>2</v>
      </c>
      <c r="H132" s="40">
        <v>3</v>
      </c>
      <c r="I132" s="41">
        <v>4</v>
      </c>
      <c r="J132" s="42">
        <v>5</v>
      </c>
      <c r="K132" s="41">
        <v>73</v>
      </c>
      <c r="L132" s="42">
        <v>25</v>
      </c>
      <c r="M132" s="41">
        <v>16</v>
      </c>
      <c r="N132" s="43">
        <v>5</v>
      </c>
      <c r="O132" s="402" t="str">
        <f>IF(AND(Results!AS132&gt;Results!BG132,(Results!CA132+Results!CB132)&gt;0),"DNB",IF(Pools!M132&gt;0,"X",""))</f>
        <v/>
      </c>
      <c r="P132" s="403">
        <f>IFERROR(SUM(Predictions!S132,Predictions!V132,Pools!N132),0)</f>
        <v>0</v>
      </c>
      <c r="Q132" s="141" t="str">
        <f>Results!CD132</f>
        <v/>
      </c>
      <c r="R132" s="142">
        <f>Results!CE132</f>
        <v>4.8752834467120199E-2</v>
      </c>
    </row>
    <row r="133" spans="1:18" x14ac:dyDescent="0.25">
      <c r="A133" s="69">
        <v>131</v>
      </c>
      <c r="B133" s="39">
        <v>44205</v>
      </c>
      <c r="C133" s="1">
        <v>17</v>
      </c>
      <c r="D133" s="44" t="str">
        <f t="shared" si="4"/>
        <v>St Pauli</v>
      </c>
      <c r="E133" s="1">
        <v>11</v>
      </c>
      <c r="F133" s="44" t="str">
        <f t="shared" si="5"/>
        <v>Holstein Kiel</v>
      </c>
      <c r="G133" s="40">
        <v>1</v>
      </c>
      <c r="H133" s="40">
        <v>1</v>
      </c>
      <c r="I133" s="41">
        <v>27</v>
      </c>
      <c r="J133" s="42">
        <v>10</v>
      </c>
      <c r="K133" s="41">
        <v>11</v>
      </c>
      <c r="L133" s="42">
        <v>4</v>
      </c>
      <c r="M133" s="41">
        <v>19</v>
      </c>
      <c r="N133" s="43">
        <v>20</v>
      </c>
      <c r="O133" s="402" t="str">
        <f>IF(AND(Results!AS133&gt;Results!BG133,(Results!CA133+Results!CB133)&gt;0),"DNB",IF(Pools!M133&gt;0,"X",""))</f>
        <v>X</v>
      </c>
      <c r="P133" s="403">
        <f>IFERROR(SUM(Predictions!S133,Predictions!V133,Pools!N133),0)</f>
        <v>85.25</v>
      </c>
      <c r="Q133" s="141" t="str">
        <f>Results!CD133</f>
        <v/>
      </c>
      <c r="R133" s="142">
        <f>Results!CE133</f>
        <v>4.9757449757449779E-2</v>
      </c>
    </row>
    <row r="134" spans="1:18" x14ac:dyDescent="0.25">
      <c r="A134" s="69">
        <v>132</v>
      </c>
      <c r="B134" s="39">
        <v>44206</v>
      </c>
      <c r="C134" s="1">
        <v>4</v>
      </c>
      <c r="D134" s="44" t="str">
        <f t="shared" si="4"/>
        <v>Darmstadt 98</v>
      </c>
      <c r="E134" s="1">
        <v>8</v>
      </c>
      <c r="F134" s="44" t="str">
        <f t="shared" si="5"/>
        <v>Hannover 96</v>
      </c>
      <c r="G134" s="40">
        <v>1</v>
      </c>
      <c r="H134" s="40">
        <v>2</v>
      </c>
      <c r="I134" s="41">
        <v>147</v>
      </c>
      <c r="J134" s="42">
        <v>100</v>
      </c>
      <c r="K134" s="41">
        <v>13</v>
      </c>
      <c r="L134" s="42">
        <v>5</v>
      </c>
      <c r="M134" s="41">
        <v>173</v>
      </c>
      <c r="N134" s="43">
        <v>100</v>
      </c>
      <c r="O134" s="402" t="str">
        <f>IF(AND(Results!AS134&gt;Results!BG134,(Results!CA134+Results!CB134)&gt;0),"DNB",IF(Pools!M134&gt;0,"X",""))</f>
        <v>DNB</v>
      </c>
      <c r="P134" s="403">
        <f>IFERROR(SUM(Predictions!S134,Predictions!V134,Pools!N134),0)</f>
        <v>-67.849999999999994</v>
      </c>
      <c r="Q134" s="141" t="str">
        <f>Results!CD134</f>
        <v>Darmstadt 98</v>
      </c>
      <c r="R134" s="142">
        <f>Results!CE134</f>
        <v>4.8936443673285757E-2</v>
      </c>
    </row>
    <row r="135" spans="1:18" x14ac:dyDescent="0.25">
      <c r="A135" s="69">
        <v>133</v>
      </c>
      <c r="B135" s="39">
        <v>44206</v>
      </c>
      <c r="C135" s="1">
        <v>15</v>
      </c>
      <c r="D135" s="44" t="str">
        <f t="shared" si="4"/>
        <v>Jahn Regensburg</v>
      </c>
      <c r="E135" s="1">
        <v>2</v>
      </c>
      <c r="F135" s="44" t="str">
        <f t="shared" si="5"/>
        <v>Bochum</v>
      </c>
      <c r="G135" s="40">
        <v>0</v>
      </c>
      <c r="H135" s="40">
        <v>2</v>
      </c>
      <c r="I135" s="41">
        <v>99</v>
      </c>
      <c r="J135" s="42">
        <v>50</v>
      </c>
      <c r="K135" s="41">
        <v>54</v>
      </c>
      <c r="L135" s="42">
        <v>25</v>
      </c>
      <c r="M135" s="41">
        <v>6</v>
      </c>
      <c r="N135" s="43">
        <v>4</v>
      </c>
      <c r="O135" s="402" t="str">
        <f>IF(AND(Results!AS135&gt;Results!BG135,(Results!CA135+Results!CB135)&gt;0),"DNB",IF(Pools!M135&gt;0,"X",""))</f>
        <v>DNB</v>
      </c>
      <c r="P135" s="403">
        <f>IFERROR(SUM(Predictions!S135,Predictions!V135,Pools!N135),0)</f>
        <v>-57.06</v>
      </c>
      <c r="Q135" s="141" t="str">
        <f>Results!CD135</f>
        <v>Jahn Regensburg</v>
      </c>
      <c r="R135" s="142">
        <f>Results!CE135</f>
        <v>5.2026166001189367E-2</v>
      </c>
    </row>
    <row r="136" spans="1:18" x14ac:dyDescent="0.25">
      <c r="A136" s="69">
        <v>134</v>
      </c>
      <c r="B136" s="39">
        <v>44206</v>
      </c>
      <c r="C136" s="1">
        <v>14</v>
      </c>
      <c r="D136" s="44" t="str">
        <f t="shared" si="4"/>
        <v>Paderborn 07</v>
      </c>
      <c r="E136" s="1">
        <v>1</v>
      </c>
      <c r="F136" s="44" t="str">
        <f t="shared" si="5"/>
        <v>Erzgebirge Aue</v>
      </c>
      <c r="G136" s="40">
        <v>2</v>
      </c>
      <c r="H136" s="40">
        <v>1</v>
      </c>
      <c r="I136" s="41">
        <v>43</v>
      </c>
      <c r="J136" s="42">
        <v>50</v>
      </c>
      <c r="K136" s="41">
        <v>73</v>
      </c>
      <c r="L136" s="42">
        <v>25</v>
      </c>
      <c r="M136" s="41">
        <v>72</v>
      </c>
      <c r="N136" s="43">
        <v>25</v>
      </c>
      <c r="O136" s="402" t="str">
        <f>IF(AND(Results!AS136&gt;Results!BG136,(Results!CA136+Results!CB136)&gt;0),"DNB",IF(Pools!M136&gt;0,"X",""))</f>
        <v/>
      </c>
      <c r="P136" s="403">
        <f>IFERROR(SUM(Predictions!S136,Predictions!V136,Pools!N136),0)</f>
        <v>0</v>
      </c>
      <c r="Q136" s="141" t="str">
        <f>Results!CD136</f>
        <v/>
      </c>
      <c r="R136" s="142">
        <f>Results!CE136</f>
        <v>5.0468408181363555E-2</v>
      </c>
    </row>
    <row r="137" spans="1:18" x14ac:dyDescent="0.25">
      <c r="A137" s="69">
        <v>135</v>
      </c>
      <c r="B137" s="39">
        <v>44207</v>
      </c>
      <c r="C137" s="1">
        <v>3</v>
      </c>
      <c r="D137" s="44" t="str">
        <f t="shared" si="4"/>
        <v>Eintracht Braunschweig</v>
      </c>
      <c r="E137" s="1">
        <v>5</v>
      </c>
      <c r="F137" s="44" t="str">
        <f t="shared" si="5"/>
        <v>Fortuna Dusseldorf</v>
      </c>
      <c r="G137" s="40">
        <v>0</v>
      </c>
      <c r="H137" s="40">
        <v>0</v>
      </c>
      <c r="I137" s="41">
        <v>67</v>
      </c>
      <c r="J137" s="42">
        <v>25</v>
      </c>
      <c r="K137" s="41">
        <v>13</v>
      </c>
      <c r="L137" s="42">
        <v>5</v>
      </c>
      <c r="M137" s="41">
        <v>1</v>
      </c>
      <c r="N137" s="43">
        <v>1</v>
      </c>
      <c r="O137" s="402" t="str">
        <f>IF(AND(Results!AS137&gt;Results!BG137,(Results!CA137+Results!CB137)&gt;0),"DNB",IF(Pools!M137&gt;0,"X",""))</f>
        <v/>
      </c>
      <c r="P137" s="403">
        <f>IFERROR(SUM(Predictions!S137,Predictions!V137,Pools!N137),0)</f>
        <v>0</v>
      </c>
      <c r="Q137" s="141" t="str">
        <f>Results!CD137</f>
        <v/>
      </c>
      <c r="R137" s="142">
        <f>Results!CE137</f>
        <v>4.9516908212560384E-2</v>
      </c>
    </row>
    <row r="138" spans="1:18" x14ac:dyDescent="0.25">
      <c r="A138" s="69">
        <v>136</v>
      </c>
      <c r="B138" s="39">
        <v>44211</v>
      </c>
      <c r="C138" s="1">
        <v>6</v>
      </c>
      <c r="D138" s="44" t="str">
        <f t="shared" si="4"/>
        <v>Greuther Furth</v>
      </c>
      <c r="E138" s="1">
        <v>14</v>
      </c>
      <c r="F138" s="44" t="str">
        <f t="shared" si="5"/>
        <v>Paderborn 07</v>
      </c>
      <c r="G138" s="40">
        <v>1</v>
      </c>
      <c r="H138" s="40">
        <v>1</v>
      </c>
      <c r="I138" s="41">
        <v>111</v>
      </c>
      <c r="J138" s="42">
        <v>100</v>
      </c>
      <c r="K138" s="41">
        <v>5</v>
      </c>
      <c r="L138" s="42">
        <v>2</v>
      </c>
      <c r="M138" s="41">
        <v>61</v>
      </c>
      <c r="N138" s="43">
        <v>25</v>
      </c>
      <c r="O138" s="402" t="str">
        <f>IF(AND(Results!AS138&gt;Results!BG138,(Results!CA138+Results!CB138)&gt;0),"DNB",IF(Pools!M138&gt;0,"X",""))</f>
        <v/>
      </c>
      <c r="P138" s="403">
        <f>IFERROR(SUM(Predictions!S138,Predictions!V138,Pools!N138),0)</f>
        <v>0</v>
      </c>
      <c r="Q138" s="141" t="str">
        <f>Results!CD138</f>
        <v/>
      </c>
      <c r="R138" s="142">
        <f>Results!CE138</f>
        <v>5.0345609421989845E-2</v>
      </c>
    </row>
    <row r="139" spans="1:18" x14ac:dyDescent="0.25">
      <c r="A139" s="69">
        <v>137</v>
      </c>
      <c r="B139" s="39">
        <v>44211</v>
      </c>
      <c r="C139" s="1">
        <v>18</v>
      </c>
      <c r="D139" s="44" t="str">
        <f t="shared" si="4"/>
        <v>Wurzburger Kickers</v>
      </c>
      <c r="E139" s="1">
        <v>3</v>
      </c>
      <c r="F139" s="44" t="str">
        <f t="shared" si="5"/>
        <v>Eintracht Braunschweig</v>
      </c>
      <c r="G139" s="40">
        <v>0</v>
      </c>
      <c r="H139" s="40">
        <v>0</v>
      </c>
      <c r="I139" s="41">
        <v>37</v>
      </c>
      <c r="J139" s="42">
        <v>25</v>
      </c>
      <c r="K139" s="41">
        <v>21</v>
      </c>
      <c r="L139" s="42">
        <v>10</v>
      </c>
      <c r="M139" s="41">
        <v>21</v>
      </c>
      <c r="N139" s="43">
        <v>10</v>
      </c>
      <c r="O139" s="402" t="str">
        <f>IF(AND(Results!AS139&gt;Results!BG139,(Results!CA139+Results!CB139)&gt;0),"DNB",IF(Pools!M139&gt;0,"X",""))</f>
        <v/>
      </c>
      <c r="P139" s="403">
        <f>IFERROR(SUM(Predictions!S139,Predictions!V139,Pools!N139),0)</f>
        <v>0</v>
      </c>
      <c r="Q139" s="141" t="str">
        <f>Results!CD139</f>
        <v/>
      </c>
      <c r="R139" s="142">
        <f>Results!CE139</f>
        <v>4.8387096774193505E-2</v>
      </c>
    </row>
    <row r="140" spans="1:18" x14ac:dyDescent="0.25">
      <c r="A140" s="69">
        <v>138</v>
      </c>
      <c r="B140" s="39">
        <v>44212</v>
      </c>
      <c r="C140" s="1">
        <v>2</v>
      </c>
      <c r="D140" s="44" t="str">
        <f t="shared" si="4"/>
        <v>Bochum</v>
      </c>
      <c r="E140" s="1">
        <v>12</v>
      </c>
      <c r="F140" s="44" t="str">
        <f t="shared" si="5"/>
        <v>Nurnberg</v>
      </c>
      <c r="G140" s="40">
        <v>3</v>
      </c>
      <c r="H140" s="40">
        <v>1</v>
      </c>
      <c r="I140" s="41">
        <v>1</v>
      </c>
      <c r="J140" s="42">
        <v>1</v>
      </c>
      <c r="K140" s="41">
        <v>62</v>
      </c>
      <c r="L140" s="42">
        <v>25</v>
      </c>
      <c r="M140" s="41">
        <v>14</v>
      </c>
      <c r="N140" s="43">
        <v>5</v>
      </c>
      <c r="O140" s="402" t="str">
        <f>IF(AND(Results!AS140&gt;Results!BG140,(Results!CA140+Results!CB140)&gt;0),"DNB",IF(Pools!M140&gt;0,"X",""))</f>
        <v>X</v>
      </c>
      <c r="P140" s="403">
        <f>IFERROR(SUM(Predictions!S140,Predictions!V140,Pools!N140),0)</f>
        <v>-32</v>
      </c>
      <c r="Q140" s="141" t="str">
        <f>Results!CD140</f>
        <v/>
      </c>
      <c r="R140" s="142">
        <f>Results!CE140</f>
        <v>5.0514216575922477E-2</v>
      </c>
    </row>
    <row r="141" spans="1:18" x14ac:dyDescent="0.25">
      <c r="A141" s="69">
        <v>139</v>
      </c>
      <c r="B141" s="39">
        <v>44212</v>
      </c>
      <c r="C141" s="1">
        <v>1</v>
      </c>
      <c r="D141" s="44" t="str">
        <f t="shared" si="4"/>
        <v>Erzgebirge Aue</v>
      </c>
      <c r="E141" s="1">
        <v>5</v>
      </c>
      <c r="F141" s="44" t="str">
        <f t="shared" si="5"/>
        <v>Fortuna Dusseldorf</v>
      </c>
      <c r="G141" s="40">
        <v>0</v>
      </c>
      <c r="H141" s="40">
        <v>3</v>
      </c>
      <c r="I141" s="41">
        <v>53</v>
      </c>
      <c r="J141" s="42">
        <v>25</v>
      </c>
      <c r="K141" s="41">
        <v>49</v>
      </c>
      <c r="L141" s="42">
        <v>20</v>
      </c>
      <c r="M141" s="41">
        <v>63</v>
      </c>
      <c r="N141" s="43">
        <v>50</v>
      </c>
      <c r="O141" s="402" t="str">
        <f>IF(AND(Results!AS141&gt;Results!BG141,(Results!CA141+Results!CB141)&gt;0),"DNB",IF(Pools!M141&gt;0,"X",""))</f>
        <v>DNB</v>
      </c>
      <c r="P141" s="403">
        <f>IFERROR(SUM(Predictions!S141,Predictions!V141,Pools!N141),0)</f>
        <v>-54.92</v>
      </c>
      <c r="Q141" s="141" t="str">
        <f>Results!CD141</f>
        <v>Erzgebirge Aue</v>
      </c>
      <c r="R141" s="142">
        <f>Results!CE141</f>
        <v>5.2845769082783267E-2</v>
      </c>
    </row>
    <row r="142" spans="1:18" x14ac:dyDescent="0.25">
      <c r="A142" s="69">
        <v>140</v>
      </c>
      <c r="B142" s="39">
        <v>44212</v>
      </c>
      <c r="C142" s="1">
        <v>8</v>
      </c>
      <c r="D142" s="44" t="str">
        <f t="shared" si="4"/>
        <v>Hannover 96</v>
      </c>
      <c r="E142" s="1">
        <v>17</v>
      </c>
      <c r="F142" s="44" t="str">
        <f t="shared" si="5"/>
        <v>St Pauli</v>
      </c>
      <c r="G142" s="40">
        <v>2</v>
      </c>
      <c r="H142" s="40">
        <v>3</v>
      </c>
      <c r="I142" s="41">
        <v>33</v>
      </c>
      <c r="J142" s="42">
        <v>50</v>
      </c>
      <c r="K142" s="41">
        <v>31</v>
      </c>
      <c r="L142" s="42">
        <v>10</v>
      </c>
      <c r="M142" s="41">
        <v>77</v>
      </c>
      <c r="N142" s="43">
        <v>20</v>
      </c>
      <c r="O142" s="402" t="str">
        <f>IF(AND(Results!AS142&gt;Results!BG142,(Results!CA142+Results!CB142)&gt;0),"DNB",IF(Pools!M142&gt;0,"X",""))</f>
        <v/>
      </c>
      <c r="P142" s="403">
        <f>IFERROR(SUM(Predictions!S142,Predictions!V142,Pools!N142),0)</f>
        <v>0</v>
      </c>
      <c r="Q142" s="141" t="str">
        <f>Results!CD142</f>
        <v/>
      </c>
      <c r="R142" s="142">
        <f>Results!CE142</f>
        <v>5.2497644588916481E-2</v>
      </c>
    </row>
    <row r="143" spans="1:18" x14ac:dyDescent="0.25">
      <c r="A143" s="69">
        <v>141</v>
      </c>
      <c r="B143" s="39">
        <v>44213</v>
      </c>
      <c r="C143" s="1">
        <v>9</v>
      </c>
      <c r="D143" s="44" t="str">
        <f t="shared" si="4"/>
        <v>Heidenheim</v>
      </c>
      <c r="E143" s="1">
        <v>4</v>
      </c>
      <c r="F143" s="44" t="str">
        <f t="shared" si="5"/>
        <v>Darmstadt 98</v>
      </c>
      <c r="G143" s="40">
        <v>3</v>
      </c>
      <c r="H143" s="40">
        <v>0</v>
      </c>
      <c r="I143" s="41">
        <v>11</v>
      </c>
      <c r="J143" s="42">
        <v>8</v>
      </c>
      <c r="K143" s="41">
        <v>11</v>
      </c>
      <c r="L143" s="42">
        <v>5</v>
      </c>
      <c r="M143" s="41">
        <v>53</v>
      </c>
      <c r="N143" s="43">
        <v>25</v>
      </c>
      <c r="O143" s="402" t="str">
        <f>IF(AND(Results!AS143&gt;Results!BG143,(Results!CA143+Results!CB143)&gt;0),"DNB",IF(Pools!M143&gt;0,"X",""))</f>
        <v/>
      </c>
      <c r="P143" s="403">
        <f>IFERROR(SUM(Predictions!S143,Predictions!V143,Pools!N143),0)</f>
        <v>0</v>
      </c>
      <c r="Q143" s="141" t="str">
        <f>Results!CD143</f>
        <v/>
      </c>
      <c r="R143" s="142">
        <f>Results!CE143</f>
        <v>5.4065452091767829E-2</v>
      </c>
    </row>
    <row r="144" spans="1:18" x14ac:dyDescent="0.25">
      <c r="A144" s="69">
        <v>142</v>
      </c>
      <c r="B144" s="39">
        <v>44213</v>
      </c>
      <c r="C144" s="1">
        <v>11</v>
      </c>
      <c r="D144" s="44" t="str">
        <f t="shared" si="4"/>
        <v>Holstein Kiel</v>
      </c>
      <c r="E144" s="1">
        <v>10</v>
      </c>
      <c r="F144" s="44" t="str">
        <f t="shared" si="5"/>
        <v>Karlsruher</v>
      </c>
      <c r="G144" s="40">
        <v>2</v>
      </c>
      <c r="H144" s="40">
        <v>3</v>
      </c>
      <c r="I144" s="41">
        <v>121</v>
      </c>
      <c r="J144" s="42">
        <v>100</v>
      </c>
      <c r="K144" s="41">
        <v>58</v>
      </c>
      <c r="L144" s="42">
        <v>25</v>
      </c>
      <c r="M144" s="41">
        <v>59</v>
      </c>
      <c r="N144" s="43">
        <v>25</v>
      </c>
      <c r="O144" s="402" t="str">
        <f>IF(AND(Results!AS144&gt;Results!BG144,(Results!CA144+Results!CB144)&gt;0),"DNB",IF(Pools!M144&gt;0,"X",""))</f>
        <v/>
      </c>
      <c r="P144" s="403">
        <f>IFERROR(SUM(Predictions!S144,Predictions!V144,Pools!N144),0)</f>
        <v>0</v>
      </c>
      <c r="Q144" s="141" t="str">
        <f>Results!CD144</f>
        <v/>
      </c>
      <c r="R144" s="142">
        <f>Results!CE144</f>
        <v>5.1312554678961453E-2</v>
      </c>
    </row>
    <row r="145" spans="1:18" x14ac:dyDescent="0.25">
      <c r="A145" s="69">
        <v>143</v>
      </c>
      <c r="B145" s="39">
        <v>44213</v>
      </c>
      <c r="C145" s="1">
        <v>15</v>
      </c>
      <c r="D145" s="44" t="str">
        <f t="shared" si="4"/>
        <v>Jahn Regensburg</v>
      </c>
      <c r="E145" s="1">
        <v>16</v>
      </c>
      <c r="F145" s="44" t="str">
        <f t="shared" si="5"/>
        <v>Sandhausen</v>
      </c>
      <c r="G145" s="40">
        <v>3</v>
      </c>
      <c r="H145" s="40">
        <v>1</v>
      </c>
      <c r="I145" s="41">
        <v>111</v>
      </c>
      <c r="J145" s="42">
        <v>100</v>
      </c>
      <c r="K145" s="41">
        <v>61</v>
      </c>
      <c r="L145" s="42">
        <v>25</v>
      </c>
      <c r="M145" s="41">
        <v>5</v>
      </c>
      <c r="N145" s="43">
        <v>2</v>
      </c>
      <c r="O145" s="402" t="str">
        <f>IF(AND(Results!AS145&gt;Results!BG145,(Results!CA145+Results!CB145)&gt;0),"DNB",IF(Pools!M145&gt;0,"X",""))</f>
        <v/>
      </c>
      <c r="P145" s="403">
        <f>IFERROR(SUM(Predictions!S145,Predictions!V145,Pools!N145),0)</f>
        <v>0</v>
      </c>
      <c r="Q145" s="141" t="str">
        <f>Results!CD145</f>
        <v/>
      </c>
      <c r="R145" s="142">
        <f>Results!CE145</f>
        <v>5.0345609421989845E-2</v>
      </c>
    </row>
    <row r="146" spans="1:18" x14ac:dyDescent="0.25">
      <c r="A146" s="69">
        <v>144</v>
      </c>
      <c r="B146" s="39">
        <v>44214</v>
      </c>
      <c r="C146" s="1">
        <v>7</v>
      </c>
      <c r="D146" s="44" t="str">
        <f t="shared" si="4"/>
        <v>Hamburger</v>
      </c>
      <c r="E146" s="1">
        <v>13</v>
      </c>
      <c r="F146" s="44" t="str">
        <f t="shared" si="5"/>
        <v>Osnabruck</v>
      </c>
      <c r="G146" s="40">
        <v>5</v>
      </c>
      <c r="H146" s="40">
        <v>0</v>
      </c>
      <c r="I146" s="41">
        <v>59</v>
      </c>
      <c r="J146" s="42">
        <v>100</v>
      </c>
      <c r="K146" s="41">
        <v>31</v>
      </c>
      <c r="L146" s="42">
        <v>10</v>
      </c>
      <c r="M146" s="41">
        <v>23</v>
      </c>
      <c r="N146" s="43">
        <v>5</v>
      </c>
      <c r="O146" s="402" t="str">
        <f>IF(AND(Results!AS146&gt;Results!BG146,(Results!CA146+Results!CB146)&gt;0),"DNB",IF(Pools!M146&gt;0,"X",""))</f>
        <v/>
      </c>
      <c r="P146" s="403">
        <f>IFERROR(SUM(Predictions!S146,Predictions!V146,Pools!N146),0)</f>
        <v>0</v>
      </c>
      <c r="Q146" s="141" t="str">
        <f>Results!CD146</f>
        <v/>
      </c>
      <c r="R146" s="142">
        <f>Results!CE146</f>
        <v>5.1404685205881595E-2</v>
      </c>
    </row>
    <row r="147" spans="1:18" x14ac:dyDescent="0.25">
      <c r="A147" s="69">
        <v>145</v>
      </c>
      <c r="B147" s="39">
        <v>44218</v>
      </c>
      <c r="C147" s="1">
        <v>5</v>
      </c>
      <c r="D147" s="44" t="str">
        <f t="shared" si="4"/>
        <v>Fortuna Dusseldorf</v>
      </c>
      <c r="E147" s="1">
        <v>6</v>
      </c>
      <c r="F147" s="44" t="str">
        <f t="shared" si="5"/>
        <v>Greuther Furth</v>
      </c>
      <c r="G147" s="40">
        <v>3</v>
      </c>
      <c r="H147" s="40">
        <v>3</v>
      </c>
      <c r="I147" s="41">
        <v>39</v>
      </c>
      <c r="J147" s="42">
        <v>25</v>
      </c>
      <c r="K147" s="41">
        <v>61</v>
      </c>
      <c r="L147" s="42">
        <v>25</v>
      </c>
      <c r="M147" s="41">
        <v>171</v>
      </c>
      <c r="N147" s="43">
        <v>100</v>
      </c>
      <c r="O147" s="402" t="str">
        <f>IF(AND(Results!AS147&gt;Results!BG147,(Results!CA147+Results!CB147)&gt;0),"DNB",IF(Pools!M147&gt;0,"X",""))</f>
        <v/>
      </c>
      <c r="P147" s="403">
        <f>IFERROR(SUM(Predictions!S147,Predictions!V147,Pools!N147),0)</f>
        <v>0</v>
      </c>
      <c r="Q147" s="141" t="str">
        <f>Results!CD147</f>
        <v/>
      </c>
      <c r="R147" s="142">
        <f>Results!CE147</f>
        <v>5.0326364455504979E-2</v>
      </c>
    </row>
    <row r="148" spans="1:18" x14ac:dyDescent="0.25">
      <c r="A148" s="69">
        <v>146</v>
      </c>
      <c r="B148" s="39">
        <v>44218</v>
      </c>
      <c r="C148" s="1">
        <v>13</v>
      </c>
      <c r="D148" s="44" t="str">
        <f t="shared" si="4"/>
        <v>Osnabruck</v>
      </c>
      <c r="E148" s="1">
        <v>1</v>
      </c>
      <c r="F148" s="44" t="str">
        <f t="shared" si="5"/>
        <v>Erzgebirge Aue</v>
      </c>
      <c r="G148" s="40">
        <v>0</v>
      </c>
      <c r="H148" s="40">
        <v>1</v>
      </c>
      <c r="I148" s="41">
        <v>67</v>
      </c>
      <c r="J148" s="42">
        <v>50</v>
      </c>
      <c r="K148" s="41">
        <v>58</v>
      </c>
      <c r="L148" s="42">
        <v>25</v>
      </c>
      <c r="M148" s="41">
        <v>21</v>
      </c>
      <c r="N148" s="43">
        <v>10</v>
      </c>
      <c r="O148" s="402" t="str">
        <f>IF(AND(Results!AS148&gt;Results!BG148,(Results!CA148+Results!CB148)&gt;0),"DNB",IF(Pools!M148&gt;0,"X",""))</f>
        <v/>
      </c>
      <c r="P148" s="403">
        <f>IFERROR(SUM(Predictions!S148,Predictions!V148,Pools!N148),0)</f>
        <v>0</v>
      </c>
      <c r="Q148" s="141" t="str">
        <f>Results!CD148</f>
        <v/>
      </c>
      <c r="R148" s="142">
        <f>Results!CE148</f>
        <v>5.1135891788826049E-2</v>
      </c>
    </row>
    <row r="149" spans="1:18" x14ac:dyDescent="0.25">
      <c r="A149" s="69">
        <v>147</v>
      </c>
      <c r="B149" s="39">
        <v>44219</v>
      </c>
      <c r="C149" s="1">
        <v>3</v>
      </c>
      <c r="D149" s="44" t="str">
        <f t="shared" si="4"/>
        <v>Eintracht Braunschweig</v>
      </c>
      <c r="E149" s="1">
        <v>7</v>
      </c>
      <c r="F149" s="44" t="str">
        <f t="shared" si="5"/>
        <v>Hamburger</v>
      </c>
      <c r="G149" s="40">
        <v>2</v>
      </c>
      <c r="H149" s="40">
        <v>4</v>
      </c>
      <c r="I149" s="41">
        <v>9</v>
      </c>
      <c r="J149" s="42">
        <v>2</v>
      </c>
      <c r="K149" s="41">
        <v>10</v>
      </c>
      <c r="L149" s="42">
        <v>3</v>
      </c>
      <c r="M149" s="41">
        <v>57</v>
      </c>
      <c r="N149" s="43">
        <v>100</v>
      </c>
      <c r="O149" s="402" t="str">
        <f>IF(AND(Results!AS149&gt;Results!BG149,(Results!CA149+Results!CB149)&gt;0),"DNB",IF(Pools!M149&gt;0,"X",""))</f>
        <v>X</v>
      </c>
      <c r="P149" s="403">
        <f>IFERROR(SUM(Predictions!S149,Predictions!V149,Pools!N149),0)</f>
        <v>-30</v>
      </c>
      <c r="Q149" s="141" t="str">
        <f>Results!CD149</f>
        <v/>
      </c>
      <c r="R149" s="142">
        <f>Results!CE149</f>
        <v>4.9530087746648244E-2</v>
      </c>
    </row>
    <row r="150" spans="1:18" x14ac:dyDescent="0.25">
      <c r="A150" s="69">
        <v>148</v>
      </c>
      <c r="B150" s="39">
        <v>44219</v>
      </c>
      <c r="C150" s="1">
        <v>10</v>
      </c>
      <c r="D150" s="44" t="str">
        <f t="shared" si="4"/>
        <v>Karlsruher</v>
      </c>
      <c r="E150" s="1">
        <v>9</v>
      </c>
      <c r="F150" s="44" t="str">
        <f t="shared" si="5"/>
        <v>Heidenheim</v>
      </c>
      <c r="G150" s="40">
        <v>1</v>
      </c>
      <c r="H150" s="40">
        <v>1</v>
      </c>
      <c r="I150" s="41">
        <v>147</v>
      </c>
      <c r="J150" s="42">
        <v>100</v>
      </c>
      <c r="K150" s="41">
        <v>57</v>
      </c>
      <c r="L150" s="42">
        <v>25</v>
      </c>
      <c r="M150" s="41">
        <v>39</v>
      </c>
      <c r="N150" s="43">
        <v>20</v>
      </c>
      <c r="O150" s="402" t="str">
        <f>IF(AND(Results!AS150&gt;Results!BG150,(Results!CA150+Results!CB150)&gt;0),"DNB",IF(Pools!M150&gt;0,"X",""))</f>
        <v/>
      </c>
      <c r="P150" s="403">
        <f>IFERROR(SUM(Predictions!S150,Predictions!V150,Pools!N150),0)</f>
        <v>0</v>
      </c>
      <c r="Q150" s="141" t="str">
        <f>Results!CD150</f>
        <v/>
      </c>
      <c r="R150" s="142">
        <f>Results!CE150</f>
        <v>4.8719399223087212E-2</v>
      </c>
    </row>
    <row r="151" spans="1:18" x14ac:dyDescent="0.25">
      <c r="A151" s="69">
        <v>149</v>
      </c>
      <c r="B151" s="39">
        <v>44219</v>
      </c>
      <c r="C151" s="1">
        <v>14</v>
      </c>
      <c r="D151" s="44" t="str">
        <f t="shared" si="4"/>
        <v>Paderborn 07</v>
      </c>
      <c r="E151" s="1">
        <v>18</v>
      </c>
      <c r="F151" s="44" t="str">
        <f t="shared" si="5"/>
        <v>Wurzburger Kickers</v>
      </c>
      <c r="G151" s="40">
        <v>1</v>
      </c>
      <c r="H151" s="40">
        <v>0</v>
      </c>
      <c r="I151" s="41">
        <v>61</v>
      </c>
      <c r="J151" s="42">
        <v>100</v>
      </c>
      <c r="K151" s="41">
        <v>67</v>
      </c>
      <c r="L151" s="42">
        <v>20</v>
      </c>
      <c r="M151" s="41">
        <v>4</v>
      </c>
      <c r="N151" s="43">
        <v>1</v>
      </c>
      <c r="O151" s="402" t="str">
        <f>IF(AND(Results!AS151&gt;Results!BG151,(Results!CA151+Results!CB151)&gt;0),"DNB",IF(Pools!M151&gt;0,"X",""))</f>
        <v/>
      </c>
      <c r="P151" s="403">
        <f>IFERROR(SUM(Predictions!S151,Predictions!V151,Pools!N151),0)</f>
        <v>0</v>
      </c>
      <c r="Q151" s="141" t="str">
        <f>Results!CD151</f>
        <v/>
      </c>
      <c r="R151" s="142">
        <f>Results!CE151</f>
        <v>5.1003069893624575E-2</v>
      </c>
    </row>
    <row r="152" spans="1:18" x14ac:dyDescent="0.25">
      <c r="A152" s="69">
        <v>150</v>
      </c>
      <c r="B152" s="39">
        <v>44220</v>
      </c>
      <c r="C152" s="1">
        <v>4</v>
      </c>
      <c r="D152" s="44" t="str">
        <f t="shared" si="4"/>
        <v>Darmstadt 98</v>
      </c>
      <c r="E152" s="1">
        <v>11</v>
      </c>
      <c r="F152" s="44" t="str">
        <f t="shared" si="5"/>
        <v>Holstein Kiel</v>
      </c>
      <c r="G152" s="40">
        <v>0</v>
      </c>
      <c r="H152" s="40">
        <v>2</v>
      </c>
      <c r="I152" s="41">
        <v>46</v>
      </c>
      <c r="J152" s="42">
        <v>25</v>
      </c>
      <c r="K152" s="41">
        <v>61</v>
      </c>
      <c r="L152" s="42">
        <v>25</v>
      </c>
      <c r="M152" s="41">
        <v>73</v>
      </c>
      <c r="N152" s="43">
        <v>50</v>
      </c>
      <c r="O152" s="402" t="str">
        <f>IF(AND(Results!AS152&gt;Results!BG152,(Results!CA152+Results!CB152)&gt;0),"DNB",IF(Pools!M152&gt;0,"X",""))</f>
        <v/>
      </c>
      <c r="P152" s="403">
        <f>IFERROR(SUM(Predictions!S152,Predictions!V152,Pools!N152),0)</f>
        <v>0</v>
      </c>
      <c r="Q152" s="141" t="str">
        <f>Results!CD152</f>
        <v/>
      </c>
      <c r="R152" s="142">
        <f>Results!CE152</f>
        <v>4.9314415515593124E-2</v>
      </c>
    </row>
    <row r="153" spans="1:18" x14ac:dyDescent="0.25">
      <c r="A153" s="69">
        <v>151</v>
      </c>
      <c r="B153" s="39">
        <v>44220</v>
      </c>
      <c r="C153" s="1">
        <v>12</v>
      </c>
      <c r="D153" s="44" t="str">
        <f t="shared" si="4"/>
        <v>Nurnberg</v>
      </c>
      <c r="E153" s="1">
        <v>8</v>
      </c>
      <c r="F153" s="44" t="str">
        <f t="shared" si="5"/>
        <v>Hannover 96</v>
      </c>
      <c r="G153" s="40">
        <v>2</v>
      </c>
      <c r="H153" s="40">
        <v>5</v>
      </c>
      <c r="I153" s="41">
        <v>159</v>
      </c>
      <c r="J153" s="42">
        <v>100</v>
      </c>
      <c r="K153" s="41">
        <v>63</v>
      </c>
      <c r="L153" s="42">
        <v>25</v>
      </c>
      <c r="M153" s="41">
        <v>13</v>
      </c>
      <c r="N153" s="43">
        <v>8</v>
      </c>
      <c r="O153" s="402" t="str">
        <f>IF(AND(Results!AS153&gt;Results!BG153,(Results!CA153+Results!CB153)&gt;0),"DNB",IF(Pools!M153&gt;0,"X",""))</f>
        <v/>
      </c>
      <c r="P153" s="403">
        <f>IFERROR(SUM(Predictions!S153,Predictions!V153,Pools!N153),0)</f>
        <v>0</v>
      </c>
      <c r="Q153" s="141" t="str">
        <f>Results!CD153</f>
        <v/>
      </c>
      <c r="R153" s="142">
        <f>Results!CE153</f>
        <v>5.1143676143676098E-2</v>
      </c>
    </row>
    <row r="154" spans="1:18" x14ac:dyDescent="0.25">
      <c r="A154" s="69">
        <v>152</v>
      </c>
      <c r="B154" s="39">
        <v>44220</v>
      </c>
      <c r="C154" s="1">
        <v>16</v>
      </c>
      <c r="D154" s="44" t="str">
        <f t="shared" si="4"/>
        <v>Sandhausen</v>
      </c>
      <c r="E154" s="1">
        <v>2</v>
      </c>
      <c r="F154" s="44" t="str">
        <f t="shared" si="5"/>
        <v>Bochum</v>
      </c>
      <c r="G154" s="40">
        <v>1</v>
      </c>
      <c r="H154" s="40">
        <v>1</v>
      </c>
      <c r="I154" s="41">
        <v>29</v>
      </c>
      <c r="J154" s="42">
        <v>10</v>
      </c>
      <c r="K154" s="41">
        <v>61</v>
      </c>
      <c r="L154" s="42">
        <v>25</v>
      </c>
      <c r="M154" s="41">
        <v>99</v>
      </c>
      <c r="N154" s="43">
        <v>100</v>
      </c>
      <c r="O154" s="402" t="str">
        <f>IF(AND(Results!AS154&gt;Results!BG154,(Results!CA154+Results!CB154)&gt;0),"DNB",IF(Pools!M154&gt;0,"X",""))</f>
        <v>DNB</v>
      </c>
      <c r="P154" s="403">
        <f>IFERROR(SUM(Predictions!S154,Predictions!V154,Pools!N154),0)</f>
        <v>-9.9999999999980105E-3</v>
      </c>
      <c r="Q154" s="141" t="str">
        <f>Results!CD154</f>
        <v>Sandhausen</v>
      </c>
      <c r="R154" s="142">
        <f>Results!CE154</f>
        <v>4.9620493642931418E-2</v>
      </c>
    </row>
    <row r="155" spans="1:18" x14ac:dyDescent="0.25">
      <c r="A155" s="69">
        <v>153</v>
      </c>
      <c r="B155" s="39">
        <v>44220</v>
      </c>
      <c r="C155" s="1">
        <v>17</v>
      </c>
      <c r="D155" s="44" t="str">
        <f t="shared" si="4"/>
        <v>St Pauli</v>
      </c>
      <c r="E155" s="1">
        <v>15</v>
      </c>
      <c r="F155" s="44" t="str">
        <f t="shared" si="5"/>
        <v>Jahn Regensburg</v>
      </c>
      <c r="G155" s="40">
        <v>2</v>
      </c>
      <c r="H155" s="40">
        <v>0</v>
      </c>
      <c r="I155" s="41">
        <v>34</v>
      </c>
      <c r="J155" s="42">
        <v>25</v>
      </c>
      <c r="K155" s="41">
        <v>63</v>
      </c>
      <c r="L155" s="42">
        <v>25</v>
      </c>
      <c r="M155" s="41">
        <v>193</v>
      </c>
      <c r="N155" s="43">
        <v>100</v>
      </c>
      <c r="O155" s="402" t="str">
        <f>IF(AND(Results!AS155&gt;Results!BG155,(Results!CA155+Results!CB155)&gt;0),"DNB",IF(Pools!M155&gt;0,"X",""))</f>
        <v>X</v>
      </c>
      <c r="P155" s="403">
        <f>IFERROR(SUM(Predictions!S155,Predictions!V155,Pools!N155),0)</f>
        <v>-32</v>
      </c>
      <c r="Q155" s="141" t="str">
        <f>Results!CD155</f>
        <v/>
      </c>
      <c r="R155" s="142">
        <f>Results!CE155</f>
        <v>4.9116650977876208E-2</v>
      </c>
    </row>
    <row r="156" spans="1:18" x14ac:dyDescent="0.25">
      <c r="A156" s="69">
        <v>154</v>
      </c>
      <c r="B156" s="39">
        <v>44222</v>
      </c>
      <c r="C156" s="1">
        <v>3</v>
      </c>
      <c r="D156" s="44" t="str">
        <f t="shared" si="4"/>
        <v>Eintracht Braunschweig</v>
      </c>
      <c r="E156" s="1">
        <v>9</v>
      </c>
      <c r="F156" s="44" t="str">
        <f t="shared" si="5"/>
        <v>Heidenheim</v>
      </c>
      <c r="G156" s="40">
        <v>1</v>
      </c>
      <c r="H156" s="40">
        <v>0</v>
      </c>
      <c r="I156" s="41">
        <v>68</v>
      </c>
      <c r="J156" s="42">
        <v>25</v>
      </c>
      <c r="K156" s="41">
        <v>56</v>
      </c>
      <c r="L156" s="42">
        <v>25</v>
      </c>
      <c r="M156" s="41">
        <v>111</v>
      </c>
      <c r="N156" s="43">
        <v>100</v>
      </c>
      <c r="O156" s="402" t="str">
        <f>IF(AND(Results!AS156&gt;Results!BG156,(Results!CA156+Results!CB156)&gt;0),"DNB",IF(Pools!M156&gt;0,"X",""))</f>
        <v/>
      </c>
      <c r="P156" s="403">
        <f>IFERROR(SUM(Predictions!S156,Predictions!V156,Pools!N156),0)</f>
        <v>0</v>
      </c>
      <c r="Q156" s="141" t="str">
        <f>Results!CD156</f>
        <v/>
      </c>
      <c r="R156" s="142">
        <f>Results!CE156</f>
        <v>5.13928288988168E-2</v>
      </c>
    </row>
    <row r="157" spans="1:18" x14ac:dyDescent="0.25">
      <c r="A157" s="69">
        <v>155</v>
      </c>
      <c r="B157" s="39">
        <v>44222</v>
      </c>
      <c r="C157" s="1">
        <v>1</v>
      </c>
      <c r="D157" s="44" t="str">
        <f t="shared" si="4"/>
        <v>Erzgebirge Aue</v>
      </c>
      <c r="E157" s="1">
        <v>18</v>
      </c>
      <c r="F157" s="44" t="str">
        <f t="shared" si="5"/>
        <v>Wurzburger Kickers</v>
      </c>
      <c r="G157" s="40">
        <v>2</v>
      </c>
      <c r="H157" s="40">
        <v>1</v>
      </c>
      <c r="I157" s="41">
        <v>119</v>
      </c>
      <c r="J157" s="42">
        <v>100</v>
      </c>
      <c r="K157" s="41">
        <v>59</v>
      </c>
      <c r="L157" s="42">
        <v>25</v>
      </c>
      <c r="M157" s="41">
        <v>59</v>
      </c>
      <c r="N157" s="43">
        <v>25</v>
      </c>
      <c r="O157" s="402" t="str">
        <f>IF(AND(Results!AS157&gt;Results!BG157,(Results!CA157+Results!CB157)&gt;0),"DNB",IF(Pools!M157&gt;0,"X",""))</f>
        <v/>
      </c>
      <c r="P157" s="403">
        <f>IFERROR(SUM(Predictions!S157,Predictions!V157,Pools!N157),0)</f>
        <v>67.83</v>
      </c>
      <c r="Q157" s="141" t="str">
        <f>Results!CD157</f>
        <v>Erzgebirge Aue</v>
      </c>
      <c r="R157" s="142">
        <f>Results!CE157</f>
        <v>5.1859099804305364E-2</v>
      </c>
    </row>
    <row r="158" spans="1:18" x14ac:dyDescent="0.25">
      <c r="A158" s="69">
        <v>156</v>
      </c>
      <c r="B158" s="39">
        <v>44222</v>
      </c>
      <c r="C158" s="1">
        <v>5</v>
      </c>
      <c r="D158" s="44" t="str">
        <f t="shared" si="4"/>
        <v>Fortuna Dusseldorf</v>
      </c>
      <c r="E158" s="1">
        <v>7</v>
      </c>
      <c r="F158" s="44" t="str">
        <f t="shared" si="5"/>
        <v>Hamburger</v>
      </c>
      <c r="G158" s="40">
        <v>0</v>
      </c>
      <c r="H158" s="40">
        <v>0</v>
      </c>
      <c r="I158" s="41">
        <v>183</v>
      </c>
      <c r="J158" s="42">
        <v>100</v>
      </c>
      <c r="K158" s="41">
        <v>61</v>
      </c>
      <c r="L158" s="42">
        <v>25</v>
      </c>
      <c r="M158" s="41">
        <v>147</v>
      </c>
      <c r="N158" s="43">
        <v>100</v>
      </c>
      <c r="O158" s="402" t="str">
        <f>IF(AND(Results!AS158&gt;Results!BG158,(Results!CA158+Results!CB158)&gt;0),"DNB",IF(Pools!M158&gt;0,"X",""))</f>
        <v/>
      </c>
      <c r="P158" s="403">
        <f>IFERROR(SUM(Predictions!S158,Predictions!V158,Pools!N158),0)</f>
        <v>0</v>
      </c>
      <c r="Q158" s="141" t="str">
        <f>Results!CD158</f>
        <v/>
      </c>
      <c r="R158" s="142">
        <f>Results!CE158</f>
        <v>4.8912864473110274E-2</v>
      </c>
    </row>
    <row r="159" spans="1:18" x14ac:dyDescent="0.25">
      <c r="A159" s="69">
        <v>157</v>
      </c>
      <c r="B159" s="39">
        <v>44222</v>
      </c>
      <c r="C159" s="1">
        <v>13</v>
      </c>
      <c r="D159" s="44" t="str">
        <f t="shared" si="4"/>
        <v>Osnabruck</v>
      </c>
      <c r="E159" s="1">
        <v>6</v>
      </c>
      <c r="F159" s="44" t="str">
        <f t="shared" si="5"/>
        <v>Greuther Furth</v>
      </c>
      <c r="G159" s="40">
        <v>0</v>
      </c>
      <c r="H159" s="40">
        <v>1</v>
      </c>
      <c r="I159" s="41">
        <v>74</v>
      </c>
      <c r="J159" s="42">
        <v>25</v>
      </c>
      <c r="K159" s="41">
        <v>11</v>
      </c>
      <c r="L159" s="42">
        <v>4</v>
      </c>
      <c r="M159" s="41">
        <v>22</v>
      </c>
      <c r="N159" s="43">
        <v>25</v>
      </c>
      <c r="O159" s="402" t="str">
        <f>IF(AND(Results!AS159&gt;Results!BG159,(Results!CA159+Results!CB159)&gt;0),"DNB",IF(Pools!M159&gt;0,"X",""))</f>
        <v>X</v>
      </c>
      <c r="P159" s="403">
        <f>IFERROR(SUM(Predictions!S159,Predictions!V159,Pools!N159),0)</f>
        <v>-31</v>
      </c>
      <c r="Q159" s="141" t="str">
        <f>Results!CD159</f>
        <v/>
      </c>
      <c r="R159" s="142">
        <f>Results!CE159</f>
        <v>5.1106812808940472E-2</v>
      </c>
    </row>
    <row r="160" spans="1:18" x14ac:dyDescent="0.25">
      <c r="A160" s="69">
        <v>158</v>
      </c>
      <c r="B160" s="39">
        <v>44223</v>
      </c>
      <c r="C160" s="1">
        <v>4</v>
      </c>
      <c r="D160" s="44" t="str">
        <f t="shared" si="4"/>
        <v>Darmstadt 98</v>
      </c>
      <c r="E160" s="1">
        <v>16</v>
      </c>
      <c r="F160" s="44" t="str">
        <f t="shared" si="5"/>
        <v>Sandhausen</v>
      </c>
      <c r="G160" s="40">
        <v>2</v>
      </c>
      <c r="H160" s="40">
        <v>1</v>
      </c>
      <c r="I160" s="41">
        <v>1</v>
      </c>
      <c r="J160" s="42">
        <v>1</v>
      </c>
      <c r="K160" s="41">
        <v>63</v>
      </c>
      <c r="L160" s="42">
        <v>25</v>
      </c>
      <c r="M160" s="41">
        <v>69</v>
      </c>
      <c r="N160" s="43">
        <v>25</v>
      </c>
      <c r="O160" s="402" t="str">
        <f>IF(AND(Results!AS160&gt;Results!BG160,(Results!CA160+Results!CB160)&gt;0),"DNB",IF(Pools!M160&gt;0,"X",""))</f>
        <v/>
      </c>
      <c r="P160" s="403">
        <f>IFERROR(SUM(Predictions!S160,Predictions!V160,Pools!N160),0)</f>
        <v>0</v>
      </c>
      <c r="Q160" s="141" t="str">
        <f>Results!CD160</f>
        <v/>
      </c>
      <c r="R160" s="142">
        <f>Results!CE160</f>
        <v>5.0048355899419805E-2</v>
      </c>
    </row>
    <row r="161" spans="1:18" x14ac:dyDescent="0.25">
      <c r="A161" s="69">
        <v>159</v>
      </c>
      <c r="B161" s="39">
        <v>44223</v>
      </c>
      <c r="C161" s="1">
        <v>10</v>
      </c>
      <c r="D161" s="44" t="str">
        <f t="shared" si="4"/>
        <v>Karlsruher</v>
      </c>
      <c r="E161" s="1">
        <v>8</v>
      </c>
      <c r="F161" s="44" t="str">
        <f t="shared" si="5"/>
        <v>Hannover 96</v>
      </c>
      <c r="G161" s="40">
        <v>1</v>
      </c>
      <c r="H161" s="40">
        <v>0</v>
      </c>
      <c r="I161" s="41">
        <v>151</v>
      </c>
      <c r="J161" s="42">
        <v>100</v>
      </c>
      <c r="K161" s="41">
        <v>49</v>
      </c>
      <c r="L161" s="42">
        <v>20</v>
      </c>
      <c r="M161" s="41">
        <v>44</v>
      </c>
      <c r="N161" s="43">
        <v>25</v>
      </c>
      <c r="O161" s="402" t="str">
        <f>IF(AND(Results!AS161&gt;Results!BG161,(Results!CA161+Results!CB161)&gt;0),"DNB",IF(Pools!M161&gt;0,"X",""))</f>
        <v/>
      </c>
      <c r="P161" s="403">
        <f>IFERROR(SUM(Predictions!S161,Predictions!V161,Pools!N161),0)</f>
        <v>0</v>
      </c>
      <c r="Q161" s="141" t="str">
        <f>Results!CD161</f>
        <v/>
      </c>
      <c r="R161" s="142">
        <f>Results!CE161</f>
        <v>5.0580287545470393E-2</v>
      </c>
    </row>
    <row r="162" spans="1:18" x14ac:dyDescent="0.25">
      <c r="A162" s="69">
        <v>160</v>
      </c>
      <c r="B162" s="39">
        <v>44223</v>
      </c>
      <c r="C162" s="1">
        <v>12</v>
      </c>
      <c r="D162" s="44" t="str">
        <f t="shared" si="4"/>
        <v>Nurnberg</v>
      </c>
      <c r="E162" s="1">
        <v>15</v>
      </c>
      <c r="F162" s="44" t="str">
        <f t="shared" si="5"/>
        <v>Jahn Regensburg</v>
      </c>
      <c r="G162" s="40">
        <v>0</v>
      </c>
      <c r="H162" s="40">
        <v>1</v>
      </c>
      <c r="I162" s="41">
        <v>1</v>
      </c>
      <c r="J162" s="42">
        <v>1</v>
      </c>
      <c r="K162" s="41">
        <v>64</v>
      </c>
      <c r="L162" s="42">
        <v>25</v>
      </c>
      <c r="M162" s="41">
        <v>27</v>
      </c>
      <c r="N162" s="43">
        <v>10</v>
      </c>
      <c r="O162" s="402" t="str">
        <f>IF(AND(Results!AS162&gt;Results!BG162,(Results!CA162+Results!CB162)&gt;0),"DNB",IF(Pools!M162&gt;0,"X",""))</f>
        <v>X</v>
      </c>
      <c r="P162" s="403">
        <f>IFERROR(SUM(Predictions!S162,Predictions!V162,Pools!N162),0)</f>
        <v>-31</v>
      </c>
      <c r="Q162" s="141" t="str">
        <f>Results!CD162</f>
        <v/>
      </c>
      <c r="R162" s="142">
        <f>Results!CE162</f>
        <v>5.1169146674764576E-2</v>
      </c>
    </row>
    <row r="163" spans="1:18" x14ac:dyDescent="0.25">
      <c r="A163" s="69">
        <v>161</v>
      </c>
      <c r="B163" s="39">
        <v>44223</v>
      </c>
      <c r="C163" s="1">
        <v>14</v>
      </c>
      <c r="D163" s="44" t="str">
        <f t="shared" si="4"/>
        <v>Paderborn 07</v>
      </c>
      <c r="E163" s="1">
        <v>11</v>
      </c>
      <c r="F163" s="44" t="str">
        <f t="shared" si="5"/>
        <v>Holstein Kiel</v>
      </c>
      <c r="G163" s="40">
        <v>1</v>
      </c>
      <c r="H163" s="40">
        <v>1</v>
      </c>
      <c r="I163" s="41">
        <v>71</v>
      </c>
      <c r="J163" s="42">
        <v>50</v>
      </c>
      <c r="K163" s="41">
        <v>63</v>
      </c>
      <c r="L163" s="42">
        <v>25</v>
      </c>
      <c r="M163" s="41">
        <v>91</v>
      </c>
      <c r="N163" s="43">
        <v>50</v>
      </c>
      <c r="O163" s="402" t="str">
        <f>IF(AND(Results!AS163&gt;Results!BG163,(Results!CA163+Results!CB163)&gt;0),"DNB",IF(Pools!M163&gt;0,"X",""))</f>
        <v/>
      </c>
      <c r="P163" s="403">
        <f>IFERROR(SUM(Predictions!S163,Predictions!V163,Pools!N163),0)</f>
        <v>0</v>
      </c>
      <c r="Q163" s="141" t="str">
        <f>Results!CD163</f>
        <v/>
      </c>
      <c r="R163" s="142">
        <f>Results!CE163</f>
        <v>5.1923978664791148E-2</v>
      </c>
    </row>
    <row r="164" spans="1:18" x14ac:dyDescent="0.25">
      <c r="A164" s="69">
        <v>162</v>
      </c>
      <c r="B164" s="39">
        <v>44224</v>
      </c>
      <c r="C164" s="1">
        <v>17</v>
      </c>
      <c r="D164" s="44" t="str">
        <f t="shared" si="4"/>
        <v>St Pauli</v>
      </c>
      <c r="E164" s="1">
        <v>2</v>
      </c>
      <c r="F164" s="44" t="str">
        <f t="shared" si="5"/>
        <v>Bochum</v>
      </c>
      <c r="G164" s="40">
        <v>2</v>
      </c>
      <c r="H164" s="40">
        <v>3</v>
      </c>
      <c r="I164" s="41">
        <v>9</v>
      </c>
      <c r="J164" s="42">
        <v>4</v>
      </c>
      <c r="K164" s="41">
        <v>12</v>
      </c>
      <c r="L164" s="42">
        <v>5</v>
      </c>
      <c r="M164" s="41">
        <v>61</v>
      </c>
      <c r="N164" s="43">
        <v>50</v>
      </c>
      <c r="O164" s="402" t="str">
        <f>IF(AND(Results!AS164&gt;Results!BG164,(Results!CA164+Results!CB164)&gt;0),"DNB",IF(Pools!M164&gt;0,"X",""))</f>
        <v>DNB</v>
      </c>
      <c r="P164" s="403">
        <f>IFERROR(SUM(Predictions!S164,Predictions!V164,Pools!N164),0)</f>
        <v>-51</v>
      </c>
      <c r="Q164" s="141" t="str">
        <f>Results!CD164</f>
        <v>St Pauli</v>
      </c>
      <c r="R164" s="142">
        <f>Results!CE164</f>
        <v>5.2260405201581817E-2</v>
      </c>
    </row>
    <row r="165" spans="1:18" x14ac:dyDescent="0.25">
      <c r="A165" s="69">
        <v>163</v>
      </c>
      <c r="B165" s="39">
        <v>44225</v>
      </c>
      <c r="C165" s="1">
        <v>6</v>
      </c>
      <c r="D165" s="44" t="str">
        <f t="shared" si="4"/>
        <v>Greuther Furth</v>
      </c>
      <c r="E165" s="1">
        <v>1</v>
      </c>
      <c r="F165" s="44" t="str">
        <f t="shared" si="5"/>
        <v>Erzgebirge Aue</v>
      </c>
      <c r="G165" s="40">
        <v>3</v>
      </c>
      <c r="H165" s="40">
        <v>0</v>
      </c>
      <c r="I165" s="41">
        <v>31</v>
      </c>
      <c r="J165" s="42">
        <v>50</v>
      </c>
      <c r="K165" s="41">
        <v>31</v>
      </c>
      <c r="L165" s="42">
        <v>10</v>
      </c>
      <c r="M165" s="41">
        <v>87</v>
      </c>
      <c r="N165" s="43">
        <v>20</v>
      </c>
      <c r="O165" s="402" t="str">
        <f>IF(AND(Results!AS165&gt;Results!BG165,(Results!CA165+Results!CB165)&gt;0),"DNB",IF(Pools!M165&gt;0,"X",""))</f>
        <v/>
      </c>
      <c r="P165" s="403">
        <f>IFERROR(SUM(Predictions!S165,Predictions!V165,Pools!N165),0)</f>
        <v>0</v>
      </c>
      <c r="Q165" s="141" t="str">
        <f>Results!CD165</f>
        <v/>
      </c>
      <c r="R165" s="142">
        <f>Results!CE165</f>
        <v>4.8102277492141354E-2</v>
      </c>
    </row>
    <row r="166" spans="1:18" x14ac:dyDescent="0.25">
      <c r="A166" s="69">
        <v>164</v>
      </c>
      <c r="B166" s="39">
        <v>44225</v>
      </c>
      <c r="C166" s="1">
        <v>18</v>
      </c>
      <c r="D166" s="44" t="str">
        <f t="shared" si="4"/>
        <v>Wurzburger Kickers</v>
      </c>
      <c r="E166" s="1">
        <v>5</v>
      </c>
      <c r="F166" s="44" t="str">
        <f t="shared" si="5"/>
        <v>Fortuna Dusseldorf</v>
      </c>
      <c r="G166" s="40">
        <v>2</v>
      </c>
      <c r="H166" s="40">
        <v>1</v>
      </c>
      <c r="I166" s="41">
        <v>71</v>
      </c>
      <c r="J166" s="42">
        <v>20</v>
      </c>
      <c r="K166" s="41">
        <v>72</v>
      </c>
      <c r="L166" s="42">
        <v>25</v>
      </c>
      <c r="M166" s="41">
        <v>3</v>
      </c>
      <c r="N166" s="43">
        <v>4</v>
      </c>
      <c r="O166" s="402" t="str">
        <f>IF(AND(Results!AS166&gt;Results!BG166,(Results!CA166+Results!CB166)&gt;0),"DNB",IF(Pools!M166&gt;0,"X",""))</f>
        <v/>
      </c>
      <c r="P166" s="403">
        <f>IFERROR(SUM(Predictions!S166,Predictions!V166,Pools!N166),0)</f>
        <v>0</v>
      </c>
      <c r="Q166" s="141" t="str">
        <f>Results!CD166</f>
        <v/>
      </c>
      <c r="R166" s="142">
        <f>Results!CE166</f>
        <v>4.8940749971677633E-2</v>
      </c>
    </row>
    <row r="167" spans="1:18" x14ac:dyDescent="0.25">
      <c r="A167" s="69">
        <v>165</v>
      </c>
      <c r="B167" s="39">
        <v>44226</v>
      </c>
      <c r="C167" s="1">
        <v>7</v>
      </c>
      <c r="D167" s="44" t="str">
        <f t="shared" si="4"/>
        <v>Hamburger</v>
      </c>
      <c r="E167" s="1">
        <v>14</v>
      </c>
      <c r="F167" s="44" t="str">
        <f t="shared" si="5"/>
        <v>Paderborn 07</v>
      </c>
      <c r="G167" s="40">
        <v>3</v>
      </c>
      <c r="H167" s="40">
        <v>1</v>
      </c>
      <c r="I167" s="41">
        <v>89</v>
      </c>
      <c r="J167" s="42">
        <v>100</v>
      </c>
      <c r="K167" s="41">
        <v>13</v>
      </c>
      <c r="L167" s="42">
        <v>5</v>
      </c>
      <c r="M167" s="41">
        <v>31</v>
      </c>
      <c r="N167" s="43">
        <v>10</v>
      </c>
      <c r="O167" s="402" t="str">
        <f>IF(AND(Results!AS167&gt;Results!BG167,(Results!CA167+Results!CB167)&gt;0),"DNB",IF(Pools!M167&gt;0,"X",""))</f>
        <v/>
      </c>
      <c r="P167" s="403">
        <f>IFERROR(SUM(Predictions!S167,Predictions!V167,Pools!N167),0)</f>
        <v>0</v>
      </c>
      <c r="Q167" s="141" t="str">
        <f>Results!CD167</f>
        <v/>
      </c>
      <c r="R167" s="142">
        <f>Results!CE167</f>
        <v>5.0780745902696989E-2</v>
      </c>
    </row>
    <row r="168" spans="1:18" x14ac:dyDescent="0.25">
      <c r="A168" s="69">
        <v>166</v>
      </c>
      <c r="B168" s="39">
        <v>44226</v>
      </c>
      <c r="C168" s="1">
        <v>11</v>
      </c>
      <c r="D168" s="44" t="str">
        <f t="shared" si="4"/>
        <v>Holstein Kiel</v>
      </c>
      <c r="E168" s="1">
        <v>3</v>
      </c>
      <c r="F168" s="44" t="str">
        <f t="shared" si="5"/>
        <v>Eintracht Braunschweig</v>
      </c>
      <c r="G168" s="40">
        <v>3</v>
      </c>
      <c r="H168" s="40">
        <v>1</v>
      </c>
      <c r="I168" s="41">
        <v>3</v>
      </c>
      <c r="J168" s="42">
        <v>4</v>
      </c>
      <c r="K168" s="41">
        <v>14</v>
      </c>
      <c r="L168" s="42">
        <v>5</v>
      </c>
      <c r="M168" s="41">
        <v>73</v>
      </c>
      <c r="N168" s="43">
        <v>20</v>
      </c>
      <c r="O168" s="402" t="str">
        <f>IF(AND(Results!AS168&gt;Results!BG168,(Results!CA168+Results!CB168)&gt;0),"DNB",IF(Pools!M168&gt;0,"X",""))</f>
        <v/>
      </c>
      <c r="P168" s="403">
        <f>IFERROR(SUM(Predictions!S168,Predictions!V168,Pools!N168),0)</f>
        <v>0</v>
      </c>
      <c r="Q168" s="141" t="str">
        <f>Results!CD168</f>
        <v/>
      </c>
      <c r="R168" s="142">
        <f>Results!CE168</f>
        <v>4.9640229606273678E-2</v>
      </c>
    </row>
    <row r="169" spans="1:18" x14ac:dyDescent="0.25">
      <c r="A169" s="69">
        <v>167</v>
      </c>
      <c r="B169" s="39">
        <v>44226</v>
      </c>
      <c r="C169" s="1">
        <v>15</v>
      </c>
      <c r="D169" s="44" t="str">
        <f t="shared" si="4"/>
        <v>Jahn Regensburg</v>
      </c>
      <c r="E169" s="1">
        <v>4</v>
      </c>
      <c r="F169" s="44" t="str">
        <f t="shared" si="5"/>
        <v>Darmstadt 98</v>
      </c>
      <c r="G169" s="40">
        <v>1</v>
      </c>
      <c r="H169" s="40">
        <v>1</v>
      </c>
      <c r="I169" s="41">
        <v>17</v>
      </c>
      <c r="J169" s="42">
        <v>10</v>
      </c>
      <c r="K169" s="41">
        <v>56</v>
      </c>
      <c r="L169" s="42">
        <v>25</v>
      </c>
      <c r="M169" s="41">
        <v>17</v>
      </c>
      <c r="N169" s="43">
        <v>10</v>
      </c>
      <c r="O169" s="402" t="str">
        <f>IF(AND(Results!AS169&gt;Results!BG169,(Results!CA169+Results!CB169)&gt;0),"DNB",IF(Pools!M169&gt;0,"X",""))</f>
        <v/>
      </c>
      <c r="P169" s="403">
        <f>IFERROR(SUM(Predictions!S169,Predictions!V169,Pools!N169),0)</f>
        <v>0</v>
      </c>
      <c r="Q169" s="141" t="str">
        <f>Results!CD169</f>
        <v/>
      </c>
      <c r="R169" s="142">
        <f>Results!CE169</f>
        <v>4.9382716049382491E-2</v>
      </c>
    </row>
    <row r="170" spans="1:18" x14ac:dyDescent="0.25">
      <c r="A170" s="69">
        <v>168</v>
      </c>
      <c r="B170" s="39">
        <v>44227</v>
      </c>
      <c r="C170" s="1">
        <v>2</v>
      </c>
      <c r="D170" s="44" t="str">
        <f t="shared" si="4"/>
        <v>Bochum</v>
      </c>
      <c r="E170" s="1">
        <v>10</v>
      </c>
      <c r="F170" s="44" t="str">
        <f t="shared" si="5"/>
        <v>Karlsruher</v>
      </c>
      <c r="G170" s="40">
        <v>1</v>
      </c>
      <c r="H170" s="40">
        <v>2</v>
      </c>
      <c r="I170" s="41">
        <v>107</v>
      </c>
      <c r="J170" s="42">
        <v>100</v>
      </c>
      <c r="K170" s="41">
        <v>68</v>
      </c>
      <c r="L170" s="42">
        <v>25</v>
      </c>
      <c r="M170" s="41">
        <v>58</v>
      </c>
      <c r="N170" s="43">
        <v>25</v>
      </c>
      <c r="O170" s="402" t="str">
        <f>IF(AND(Results!AS170&gt;Results!BG170,(Results!CA170+Results!CB170)&gt;0),"DNB",IF(Pools!M170&gt;0,"X",""))</f>
        <v>X</v>
      </c>
      <c r="P170" s="403">
        <f>IFERROR(SUM(Predictions!S170,Predictions!V170,Pools!N170),0)</f>
        <v>-30</v>
      </c>
      <c r="Q170" s="141" t="str">
        <f>Results!CD170</f>
        <v/>
      </c>
      <c r="R170" s="142">
        <f>Results!CE170</f>
        <v>5.3113811017797108E-2</v>
      </c>
    </row>
    <row r="171" spans="1:18" x14ac:dyDescent="0.25">
      <c r="A171" s="69">
        <v>169</v>
      </c>
      <c r="B171" s="39">
        <v>44227</v>
      </c>
      <c r="C171" s="1">
        <v>9</v>
      </c>
      <c r="D171" s="44" t="str">
        <f t="shared" si="4"/>
        <v>Heidenheim</v>
      </c>
      <c r="E171" s="1">
        <v>17</v>
      </c>
      <c r="F171" s="44" t="str">
        <f t="shared" si="5"/>
        <v>St Pauli</v>
      </c>
      <c r="G171" s="40">
        <v>3</v>
      </c>
      <c r="H171" s="40">
        <v>4</v>
      </c>
      <c r="I171" s="41">
        <v>101</v>
      </c>
      <c r="J171" s="42">
        <v>100</v>
      </c>
      <c r="K171" s="41">
        <v>66</v>
      </c>
      <c r="L171" s="42">
        <v>25</v>
      </c>
      <c r="M171" s="41">
        <v>13</v>
      </c>
      <c r="N171" s="43">
        <v>5</v>
      </c>
      <c r="O171" s="402" t="str">
        <f>IF(AND(Results!AS171&gt;Results!BG171,(Results!CA171+Results!CB171)&gt;0),"DNB",IF(Pools!M171&gt;0,"X",""))</f>
        <v/>
      </c>
      <c r="P171" s="403">
        <f>IFERROR(SUM(Predictions!S171,Predictions!V171,Pools!N171),0)</f>
        <v>-58</v>
      </c>
      <c r="Q171" s="141" t="str">
        <f>Results!CD171</f>
        <v>Heidenheim</v>
      </c>
      <c r="R171" s="142">
        <f>Results!CE171</f>
        <v>5.001549031399799E-2</v>
      </c>
    </row>
    <row r="172" spans="1:18" x14ac:dyDescent="0.25">
      <c r="A172" s="69">
        <v>170</v>
      </c>
      <c r="B172" s="39">
        <v>44227</v>
      </c>
      <c r="C172" s="1">
        <v>16</v>
      </c>
      <c r="D172" s="44" t="str">
        <f t="shared" si="4"/>
        <v>Sandhausen</v>
      </c>
      <c r="E172" s="1">
        <v>12</v>
      </c>
      <c r="F172" s="44" t="str">
        <f t="shared" si="5"/>
        <v>Nurnberg</v>
      </c>
      <c r="G172" s="40">
        <v>2</v>
      </c>
      <c r="H172" s="40">
        <v>0</v>
      </c>
      <c r="I172" s="41">
        <v>91</v>
      </c>
      <c r="J172" s="42">
        <v>50</v>
      </c>
      <c r="K172" s="41">
        <v>62</v>
      </c>
      <c r="L172" s="42">
        <v>25</v>
      </c>
      <c r="M172" s="41">
        <v>36</v>
      </c>
      <c r="N172" s="43">
        <v>25</v>
      </c>
      <c r="O172" s="402" t="str">
        <f>IF(AND(Results!AS172&gt;Results!BG172,(Results!CA172+Results!CB172)&gt;0),"DNB",IF(Pools!M172&gt;0,"X",""))</f>
        <v>X</v>
      </c>
      <c r="P172" s="403">
        <f>IFERROR(SUM(Predictions!S172,Predictions!V172,Pools!N172),0)</f>
        <v>-31</v>
      </c>
      <c r="Q172" s="141" t="str">
        <f>Results!CD172</f>
        <v/>
      </c>
      <c r="R172" s="142">
        <f>Results!CE172</f>
        <v>5.1802316490865197E-2</v>
      </c>
    </row>
    <row r="173" spans="1:18" x14ac:dyDescent="0.25">
      <c r="A173" s="69">
        <v>171</v>
      </c>
      <c r="B173" s="39">
        <v>44228</v>
      </c>
      <c r="C173" s="1">
        <v>8</v>
      </c>
      <c r="D173" s="44" t="str">
        <f t="shared" si="4"/>
        <v>Hannover 96</v>
      </c>
      <c r="E173" s="1">
        <v>13</v>
      </c>
      <c r="F173" s="44" t="str">
        <f t="shared" si="5"/>
        <v>Osnabruck</v>
      </c>
      <c r="G173" s="40">
        <v>1</v>
      </c>
      <c r="H173" s="40">
        <v>0</v>
      </c>
      <c r="I173" s="41">
        <v>7</v>
      </c>
      <c r="J173" s="42">
        <v>10</v>
      </c>
      <c r="K173" s="41">
        <v>71</v>
      </c>
      <c r="L173" s="42">
        <v>25</v>
      </c>
      <c r="M173" s="41">
        <v>4</v>
      </c>
      <c r="N173" s="43">
        <v>1</v>
      </c>
      <c r="O173" s="402" t="str">
        <f>IF(AND(Results!AS173&gt;Results!BG173,(Results!CA173+Results!CB173)&gt;0),"DNB",IF(Pools!M173&gt;0,"X",""))</f>
        <v/>
      </c>
      <c r="P173" s="403">
        <f>IFERROR(SUM(Predictions!S173,Predictions!V173,Pools!N173),0)</f>
        <v>0</v>
      </c>
      <c r="Q173" s="141" t="str">
        <f>Results!CD173</f>
        <v/>
      </c>
      <c r="R173" s="142">
        <f>Results!CE173</f>
        <v>4.8651960784313664E-2</v>
      </c>
    </row>
    <row r="174" spans="1:18" x14ac:dyDescent="0.25">
      <c r="A174" s="69">
        <v>172</v>
      </c>
      <c r="B174" s="39">
        <v>44232</v>
      </c>
      <c r="C174" s="1">
        <v>1</v>
      </c>
      <c r="D174" s="44" t="str">
        <f t="shared" si="4"/>
        <v>Erzgebirge Aue</v>
      </c>
      <c r="E174" s="1">
        <v>7</v>
      </c>
      <c r="F174" s="44" t="str">
        <f t="shared" si="5"/>
        <v>Hamburger</v>
      </c>
      <c r="G174" s="40">
        <v>3</v>
      </c>
      <c r="H174" s="40">
        <v>3</v>
      </c>
      <c r="I174" s="41">
        <v>39</v>
      </c>
      <c r="J174" s="42">
        <v>10</v>
      </c>
      <c r="K174" s="41">
        <v>61</v>
      </c>
      <c r="L174" s="42">
        <v>20</v>
      </c>
      <c r="M174" s="41">
        <v>67</v>
      </c>
      <c r="N174" s="43">
        <v>100</v>
      </c>
      <c r="O174" s="402" t="str">
        <f>IF(AND(Results!AS174&gt;Results!BG174,(Results!CA174+Results!CB174)&gt;0),"DNB",IF(Pools!M174&gt;0,"X",""))</f>
        <v/>
      </c>
      <c r="P174" s="403">
        <f>IFERROR(SUM(Predictions!S174,Predictions!V174,Pools!N174),0)</f>
        <v>0</v>
      </c>
      <c r="Q174" s="141" t="str">
        <f>Results!CD174</f>
        <v/>
      </c>
      <c r="R174" s="142">
        <f>Results!CE174</f>
        <v>4.9797608109555469E-2</v>
      </c>
    </row>
    <row r="175" spans="1:18" x14ac:dyDescent="0.25">
      <c r="A175" s="69">
        <v>173</v>
      </c>
      <c r="B175" s="39">
        <v>44232</v>
      </c>
      <c r="C175" s="1">
        <v>17</v>
      </c>
      <c r="D175" s="44" t="str">
        <f t="shared" si="4"/>
        <v>St Pauli</v>
      </c>
      <c r="E175" s="1">
        <v>16</v>
      </c>
      <c r="F175" s="44" t="str">
        <f t="shared" si="5"/>
        <v>Sandhausen</v>
      </c>
      <c r="G175" s="40">
        <v>2</v>
      </c>
      <c r="H175" s="40">
        <v>1</v>
      </c>
      <c r="I175" s="41">
        <v>23</v>
      </c>
      <c r="J175" s="42">
        <v>20</v>
      </c>
      <c r="K175" s="41">
        <v>49</v>
      </c>
      <c r="L175" s="42">
        <v>20</v>
      </c>
      <c r="M175" s="41">
        <v>59</v>
      </c>
      <c r="N175" s="43">
        <v>25</v>
      </c>
      <c r="O175" s="402" t="str">
        <f>IF(AND(Results!AS175&gt;Results!BG175,(Results!CA175+Results!CB175)&gt;0),"DNB",IF(Pools!M175&gt;0,"X",""))</f>
        <v>X</v>
      </c>
      <c r="P175" s="403">
        <f>IFERROR(SUM(Predictions!S175,Predictions!V175,Pools!N175),0)</f>
        <v>-32</v>
      </c>
      <c r="Q175" s="141" t="str">
        <f>Results!CD175</f>
        <v/>
      </c>
      <c r="R175" s="142">
        <f>Results!CE175</f>
        <v>5.2590399152583123E-2</v>
      </c>
    </row>
    <row r="176" spans="1:18" x14ac:dyDescent="0.25">
      <c r="A176" s="69">
        <v>174</v>
      </c>
      <c r="B176" s="39">
        <v>44233</v>
      </c>
      <c r="C176" s="1">
        <v>4</v>
      </c>
      <c r="D176" s="44" t="str">
        <f t="shared" si="4"/>
        <v>Darmstadt 98</v>
      </c>
      <c r="E176" s="1">
        <v>12</v>
      </c>
      <c r="F176" s="44" t="str">
        <f t="shared" si="5"/>
        <v>Nurnberg</v>
      </c>
      <c r="G176" s="40">
        <v>1</v>
      </c>
      <c r="H176" s="40">
        <v>2</v>
      </c>
      <c r="I176" s="41">
        <v>73</v>
      </c>
      <c r="J176" s="42">
        <v>50</v>
      </c>
      <c r="K176" s="41">
        <v>23</v>
      </c>
      <c r="L176" s="42">
        <v>10</v>
      </c>
      <c r="M176" s="41">
        <v>97</v>
      </c>
      <c r="N176" s="43">
        <v>50</v>
      </c>
      <c r="O176" s="402" t="str">
        <f>IF(AND(Results!AS176&gt;Results!BG176,(Results!CA176+Results!CB176)&gt;0),"DNB",IF(Pools!M176&gt;0,"X",""))</f>
        <v>DNB</v>
      </c>
      <c r="P176" s="403">
        <f>IFERROR(SUM(Predictions!S176,Predictions!V176,Pools!N176),0)</f>
        <v>-67.430000000000007</v>
      </c>
      <c r="Q176" s="141" t="str">
        <f>Results!CD176</f>
        <v>Darmstadt 98</v>
      </c>
      <c r="R176" s="142">
        <f>Results!CE176</f>
        <v>4.9670422492722022E-2</v>
      </c>
    </row>
    <row r="177" spans="1:18" x14ac:dyDescent="0.25">
      <c r="A177" s="69">
        <v>175</v>
      </c>
      <c r="B177" s="39">
        <v>44233</v>
      </c>
      <c r="C177" s="1">
        <v>3</v>
      </c>
      <c r="D177" s="44" t="str">
        <f t="shared" si="4"/>
        <v>Eintracht Braunschweig</v>
      </c>
      <c r="E177" s="1">
        <v>8</v>
      </c>
      <c r="F177" s="44" t="str">
        <f t="shared" si="5"/>
        <v>Hannover 96</v>
      </c>
      <c r="G177" s="40">
        <v>1</v>
      </c>
      <c r="H177" s="40">
        <v>2</v>
      </c>
      <c r="I177" s="41">
        <v>61</v>
      </c>
      <c r="J177" s="42">
        <v>20</v>
      </c>
      <c r="K177" s="41">
        <v>51</v>
      </c>
      <c r="L177" s="42">
        <v>20</v>
      </c>
      <c r="M177" s="41">
        <v>23</v>
      </c>
      <c r="N177" s="43">
        <v>25</v>
      </c>
      <c r="O177" s="402" t="str">
        <f>IF(AND(Results!AS177&gt;Results!BG177,(Results!CA177+Results!CB177)&gt;0),"DNB",IF(Pools!M177&gt;0,"X",""))</f>
        <v/>
      </c>
      <c r="P177" s="403">
        <f>IFERROR(SUM(Predictions!S177,Predictions!V177,Pools!N177),0)</f>
        <v>0</v>
      </c>
      <c r="Q177" s="141" t="str">
        <f>Results!CD177</f>
        <v/>
      </c>
      <c r="R177" s="142">
        <f>Results!CE177</f>
        <v>4.9437054425317317E-2</v>
      </c>
    </row>
    <row r="178" spans="1:18" x14ac:dyDescent="0.25">
      <c r="A178" s="69">
        <v>176</v>
      </c>
      <c r="B178" s="39">
        <v>44233</v>
      </c>
      <c r="C178" s="1">
        <v>13</v>
      </c>
      <c r="D178" s="44" t="str">
        <f t="shared" si="4"/>
        <v>Osnabruck</v>
      </c>
      <c r="E178" s="1">
        <v>2</v>
      </c>
      <c r="F178" s="44" t="str">
        <f t="shared" si="5"/>
        <v>Bochum</v>
      </c>
      <c r="G178" s="40">
        <v>1</v>
      </c>
      <c r="H178" s="40">
        <v>2</v>
      </c>
      <c r="I178" s="41">
        <v>67</v>
      </c>
      <c r="J178" s="42">
        <v>25</v>
      </c>
      <c r="K178" s="41">
        <v>5</v>
      </c>
      <c r="L178" s="42">
        <v>2</v>
      </c>
      <c r="M178" s="41">
        <v>103</v>
      </c>
      <c r="N178" s="43">
        <v>100</v>
      </c>
      <c r="O178" s="402" t="str">
        <f>IF(AND(Results!AS178&gt;Results!BG178,(Results!CA178+Results!CB178)&gt;0),"DNB",IF(Pools!M178&gt;0,"X",""))</f>
        <v/>
      </c>
      <c r="P178" s="403">
        <f>IFERROR(SUM(Predictions!S178,Predictions!V178,Pools!N178),0)</f>
        <v>0</v>
      </c>
      <c r="Q178" s="141" t="str">
        <f>Results!CD178</f>
        <v/>
      </c>
      <c r="R178" s="142">
        <f>Results!CE178</f>
        <v>5.0064253587492002E-2</v>
      </c>
    </row>
    <row r="179" spans="1:18" x14ac:dyDescent="0.25">
      <c r="A179" s="69">
        <v>177</v>
      </c>
      <c r="B179" s="39">
        <v>44234</v>
      </c>
      <c r="C179" s="1">
        <v>6</v>
      </c>
      <c r="D179" s="44" t="str">
        <f t="shared" si="4"/>
        <v>Greuther Furth</v>
      </c>
      <c r="E179" s="1">
        <v>18</v>
      </c>
      <c r="F179" s="44" t="str">
        <f t="shared" si="5"/>
        <v>Wurzburger Kickers</v>
      </c>
      <c r="G179" s="40">
        <v>4</v>
      </c>
      <c r="H179" s="40">
        <v>0</v>
      </c>
      <c r="I179" s="41">
        <v>14</v>
      </c>
      <c r="J179" s="42">
        <v>25</v>
      </c>
      <c r="K179" s="41">
        <v>67</v>
      </c>
      <c r="L179" s="42">
        <v>20</v>
      </c>
      <c r="M179" s="41">
        <v>23</v>
      </c>
      <c r="N179" s="43">
        <v>5</v>
      </c>
      <c r="O179" s="402" t="str">
        <f>IF(AND(Results!AS179&gt;Results!BG179,(Results!CA179+Results!CB179)&gt;0),"DNB",IF(Pools!M179&gt;0,"X",""))</f>
        <v/>
      </c>
      <c r="P179" s="403">
        <f>IFERROR(SUM(Predictions!S179,Predictions!V179,Pools!N179),0)</f>
        <v>0</v>
      </c>
      <c r="Q179" s="141" t="str">
        <f>Results!CD179</f>
        <v/>
      </c>
      <c r="R179" s="142">
        <f>Results!CE179</f>
        <v>4.9482127068334103E-2</v>
      </c>
    </row>
    <row r="180" spans="1:18" x14ac:dyDescent="0.25">
      <c r="A180" s="69">
        <v>178</v>
      </c>
      <c r="B180" s="39">
        <v>44234</v>
      </c>
      <c r="C180" s="1">
        <v>10</v>
      </c>
      <c r="D180" s="44" t="str">
        <f t="shared" si="4"/>
        <v>Karlsruher</v>
      </c>
      <c r="E180" s="1">
        <v>15</v>
      </c>
      <c r="F180" s="44" t="str">
        <f t="shared" si="5"/>
        <v>Jahn Regensburg</v>
      </c>
      <c r="G180" s="40">
        <v>0</v>
      </c>
      <c r="H180" s="40">
        <v>0</v>
      </c>
      <c r="I180" s="41">
        <v>51</v>
      </c>
      <c r="J180" s="42">
        <v>50</v>
      </c>
      <c r="K180" s="41">
        <v>58</v>
      </c>
      <c r="L180" s="42">
        <v>25</v>
      </c>
      <c r="M180" s="41">
        <v>73</v>
      </c>
      <c r="N180" s="43">
        <v>25</v>
      </c>
      <c r="O180" s="402" t="str">
        <f>IF(AND(Results!AS180&gt;Results!BG180,(Results!CA180+Results!CB180)&gt;0),"DNB",IF(Pools!M180&gt;0,"X",""))</f>
        <v/>
      </c>
      <c r="P180" s="403">
        <f>IFERROR(SUM(Predictions!S180,Predictions!V180,Pools!N180),0)</f>
        <v>0</v>
      </c>
      <c r="Q180" s="141" t="str">
        <f>Results!CD180</f>
        <v/>
      </c>
      <c r="R180" s="142">
        <f>Results!CE180</f>
        <v>5.135636504392993E-2</v>
      </c>
    </row>
    <row r="181" spans="1:18" x14ac:dyDescent="0.25">
      <c r="A181" s="69">
        <v>179</v>
      </c>
      <c r="B181" s="39">
        <v>44235</v>
      </c>
      <c r="C181" s="1">
        <v>5</v>
      </c>
      <c r="D181" s="44" t="str">
        <f t="shared" si="4"/>
        <v>Fortuna Dusseldorf</v>
      </c>
      <c r="E181" s="1">
        <v>11</v>
      </c>
      <c r="F181" s="44" t="str">
        <f t="shared" si="5"/>
        <v>Holstein Kiel</v>
      </c>
      <c r="G181" s="40">
        <v>0</v>
      </c>
      <c r="H181" s="40">
        <v>2</v>
      </c>
      <c r="I181" s="41">
        <v>127</v>
      </c>
      <c r="J181" s="42">
        <v>100</v>
      </c>
      <c r="K181" s="41">
        <v>64</v>
      </c>
      <c r="L181" s="42">
        <v>25</v>
      </c>
      <c r="M181" s="41">
        <v>51</v>
      </c>
      <c r="N181" s="43">
        <v>25</v>
      </c>
      <c r="O181" s="402" t="str">
        <f>IF(AND(Results!AS181&gt;Results!BG181,(Results!CA181+Results!CB181)&gt;0),"DNB",IF(Pools!M181&gt;0,"X",""))</f>
        <v>X</v>
      </c>
      <c r="P181" s="403">
        <f>IFERROR(SUM(Predictions!S181,Predictions!V181,Pools!N181),0)</f>
        <v>-31</v>
      </c>
      <c r="Q181" s="141" t="str">
        <f>Results!CD181</f>
        <v/>
      </c>
      <c r="R181" s="142">
        <f>Results!CE181</f>
        <v>5.0374879186780408E-2</v>
      </c>
    </row>
    <row r="182" spans="1:18" x14ac:dyDescent="0.25">
      <c r="A182" s="69">
        <v>180</v>
      </c>
      <c r="B182" s="39">
        <v>44239</v>
      </c>
      <c r="C182" s="1">
        <v>8</v>
      </c>
      <c r="D182" s="44" t="str">
        <f t="shared" si="4"/>
        <v>Hannover 96</v>
      </c>
      <c r="E182" s="1">
        <v>14</v>
      </c>
      <c r="F182" s="44" t="str">
        <f t="shared" si="5"/>
        <v>Paderborn 07</v>
      </c>
      <c r="G182" s="40">
        <v>0</v>
      </c>
      <c r="H182" s="40">
        <v>0</v>
      </c>
      <c r="I182" s="41">
        <v>127</v>
      </c>
      <c r="J182" s="42">
        <v>100</v>
      </c>
      <c r="K182" s="41">
        <v>47</v>
      </c>
      <c r="L182" s="42">
        <v>20</v>
      </c>
      <c r="M182" s="41">
        <v>11</v>
      </c>
      <c r="N182" s="43">
        <v>5</v>
      </c>
      <c r="O182" s="402" t="str">
        <f>IF(AND(Results!AS182&gt;Results!BG182,(Results!CA182+Results!CB182)&gt;0),"DNB",IF(Pools!M182&gt;0,"X",""))</f>
        <v/>
      </c>
      <c r="P182" s="403">
        <f>IFERROR(SUM(Predictions!S182,Predictions!V182,Pools!N182),0)</f>
        <v>-50</v>
      </c>
      <c r="Q182" s="141" t="str">
        <f>Results!CD182</f>
        <v>Hannover 96</v>
      </c>
      <c r="R182" s="142">
        <f>Results!CE182</f>
        <v>5.1536097047800489E-2</v>
      </c>
    </row>
    <row r="183" spans="1:18" x14ac:dyDescent="0.25">
      <c r="A183" s="69">
        <v>181</v>
      </c>
      <c r="B183" s="39">
        <v>44239</v>
      </c>
      <c r="C183" s="1">
        <v>11</v>
      </c>
      <c r="D183" s="44" t="str">
        <f t="shared" si="4"/>
        <v>Holstein Kiel</v>
      </c>
      <c r="E183" s="1">
        <v>18</v>
      </c>
      <c r="F183" s="44" t="str">
        <f t="shared" si="5"/>
        <v>Wurzburger Kickers</v>
      </c>
      <c r="G183" s="40">
        <v>1</v>
      </c>
      <c r="H183" s="40">
        <v>0</v>
      </c>
      <c r="I183" s="41">
        <v>3</v>
      </c>
      <c r="J183" s="42">
        <v>5</v>
      </c>
      <c r="K183" s="41">
        <v>61</v>
      </c>
      <c r="L183" s="42">
        <v>20</v>
      </c>
      <c r="M183" s="41">
        <v>23</v>
      </c>
      <c r="N183" s="43">
        <v>5</v>
      </c>
      <c r="O183" s="402" t="str">
        <f>IF(AND(Results!AS183&gt;Results!BG183,(Results!CA183+Results!CB183)&gt;0),"DNB",IF(Pools!M183&gt;0,"X",""))</f>
        <v/>
      </c>
      <c r="P183" s="403">
        <f>IFERROR(SUM(Predictions!S183,Predictions!V183,Pools!N183),0)</f>
        <v>0</v>
      </c>
      <c r="Q183" s="141" t="str">
        <f>Results!CD183</f>
        <v/>
      </c>
      <c r="R183" s="142">
        <f>Results!CE183</f>
        <v>5.048500881834217E-2</v>
      </c>
    </row>
    <row r="184" spans="1:18" x14ac:dyDescent="0.25">
      <c r="A184" s="69">
        <v>182</v>
      </c>
      <c r="B184" s="39">
        <v>44240</v>
      </c>
      <c r="C184" s="1">
        <v>7</v>
      </c>
      <c r="D184" s="44" t="str">
        <f t="shared" si="4"/>
        <v>Hamburger</v>
      </c>
      <c r="E184" s="1">
        <v>6</v>
      </c>
      <c r="F184" s="44" t="str">
        <f t="shared" si="5"/>
        <v>Greuther Furth</v>
      </c>
      <c r="G184" s="40">
        <v>0</v>
      </c>
      <c r="H184" s="40">
        <v>0</v>
      </c>
      <c r="I184" s="41">
        <v>53</v>
      </c>
      <c r="J184" s="42">
        <v>50</v>
      </c>
      <c r="K184" s="41">
        <v>62</v>
      </c>
      <c r="L184" s="42">
        <v>25</v>
      </c>
      <c r="M184" s="41">
        <v>13</v>
      </c>
      <c r="N184" s="43">
        <v>5</v>
      </c>
      <c r="O184" s="402" t="str">
        <f>IF(AND(Results!AS184&gt;Results!BG184,(Results!CA184+Results!CB184)&gt;0),"DNB",IF(Pools!M184&gt;0,"X",""))</f>
        <v/>
      </c>
      <c r="P184" s="403">
        <f>IFERROR(SUM(Predictions!S184,Predictions!V184,Pools!N184),0)</f>
        <v>0</v>
      </c>
      <c r="Q184" s="141" t="str">
        <f>Results!CD184</f>
        <v/>
      </c>
      <c r="R184" s="142">
        <f>Results!CE184</f>
        <v>5.0570992820741623E-2</v>
      </c>
    </row>
    <row r="185" spans="1:18" x14ac:dyDescent="0.25">
      <c r="A185" s="69">
        <v>183</v>
      </c>
      <c r="B185" s="39">
        <v>44240</v>
      </c>
      <c r="C185" s="1">
        <v>9</v>
      </c>
      <c r="D185" s="44" t="str">
        <f t="shared" si="4"/>
        <v>Heidenheim</v>
      </c>
      <c r="E185" s="1">
        <v>1</v>
      </c>
      <c r="F185" s="44" t="str">
        <f t="shared" si="5"/>
        <v>Erzgebirge Aue</v>
      </c>
      <c r="G185" s="40">
        <v>2</v>
      </c>
      <c r="H185" s="40">
        <v>0</v>
      </c>
      <c r="I185" s="41">
        <v>89</v>
      </c>
      <c r="J185" s="42">
        <v>100</v>
      </c>
      <c r="K185" s="41">
        <v>68</v>
      </c>
      <c r="L185" s="42">
        <v>25</v>
      </c>
      <c r="M185" s="41">
        <v>74</v>
      </c>
      <c r="N185" s="43">
        <v>25</v>
      </c>
      <c r="O185" s="402" t="str">
        <f>IF(AND(Results!AS185&gt;Results!BG185,(Results!CA185+Results!CB185)&gt;0),"DNB",IF(Pools!M185&gt;0,"X",""))</f>
        <v/>
      </c>
      <c r="P185" s="403">
        <f>IFERROR(SUM(Predictions!S185,Predictions!V185,Pools!N185),0)</f>
        <v>0</v>
      </c>
      <c r="Q185" s="141" t="str">
        <f>Results!CD185</f>
        <v/>
      </c>
      <c r="R185" s="142">
        <f>Results!CE185</f>
        <v>5.044298592685692E-2</v>
      </c>
    </row>
    <row r="186" spans="1:18" x14ac:dyDescent="0.25">
      <c r="A186" s="69">
        <v>184</v>
      </c>
      <c r="B186" s="39">
        <v>44240</v>
      </c>
      <c r="C186" s="1">
        <v>15</v>
      </c>
      <c r="D186" s="44" t="str">
        <f t="shared" si="4"/>
        <v>Jahn Regensburg</v>
      </c>
      <c r="E186" s="1">
        <v>5</v>
      </c>
      <c r="F186" s="44" t="str">
        <f t="shared" si="5"/>
        <v>Fortuna Dusseldorf</v>
      </c>
      <c r="G186" s="40">
        <v>1</v>
      </c>
      <c r="H186" s="40">
        <v>1</v>
      </c>
      <c r="I186" s="41">
        <v>2</v>
      </c>
      <c r="J186" s="42">
        <v>1</v>
      </c>
      <c r="K186" s="41">
        <v>58</v>
      </c>
      <c r="L186" s="42">
        <v>25</v>
      </c>
      <c r="M186" s="41">
        <v>7</v>
      </c>
      <c r="N186" s="43">
        <v>5</v>
      </c>
      <c r="O186" s="402" t="str">
        <f>IF(AND(Results!AS186&gt;Results!BG186,(Results!CA186+Results!CB186)&gt;0),"DNB",IF(Pools!M186&gt;0,"X",""))</f>
        <v/>
      </c>
      <c r="P186" s="403">
        <f>IFERROR(SUM(Predictions!S186,Predictions!V186,Pools!N186),0)</f>
        <v>0</v>
      </c>
      <c r="Q186" s="141" t="str">
        <f>Results!CD186</f>
        <v/>
      </c>
      <c r="R186" s="142">
        <f>Results!CE186</f>
        <v>5.1204819277108404E-2</v>
      </c>
    </row>
    <row r="187" spans="1:18" x14ac:dyDescent="0.25">
      <c r="A187" s="69">
        <v>185</v>
      </c>
      <c r="B187" s="39">
        <v>44240</v>
      </c>
      <c r="C187" s="1">
        <v>16</v>
      </c>
      <c r="D187" s="44" t="str">
        <f t="shared" si="4"/>
        <v>Sandhausen</v>
      </c>
      <c r="E187" s="1">
        <v>10</v>
      </c>
      <c r="F187" s="44" t="str">
        <f t="shared" si="5"/>
        <v>Karlsruher</v>
      </c>
      <c r="G187" s="40">
        <v>2</v>
      </c>
      <c r="H187" s="40">
        <v>3</v>
      </c>
      <c r="I187" s="41">
        <v>53</v>
      </c>
      <c r="J187" s="42">
        <v>25</v>
      </c>
      <c r="K187" s="41">
        <v>49</v>
      </c>
      <c r="L187" s="42">
        <v>20</v>
      </c>
      <c r="M187" s="41">
        <v>63</v>
      </c>
      <c r="N187" s="43">
        <v>50</v>
      </c>
      <c r="O187" s="402" t="str">
        <f>IF(AND(Results!AS187&gt;Results!BG187,(Results!CA187+Results!CB187)&gt;0),"DNB",IF(Pools!M187&gt;0,"X",""))</f>
        <v/>
      </c>
      <c r="P187" s="403">
        <f>IFERROR(SUM(Predictions!S187,Predictions!V187,Pools!N187),0)</f>
        <v>0</v>
      </c>
      <c r="Q187" s="141" t="str">
        <f>Results!CD187</f>
        <v/>
      </c>
      <c r="R187" s="142">
        <f>Results!CE187</f>
        <v>5.2845769082783267E-2</v>
      </c>
    </row>
    <row r="188" spans="1:18" x14ac:dyDescent="0.25">
      <c r="A188" s="69">
        <v>186</v>
      </c>
      <c r="B188" s="39">
        <v>44241</v>
      </c>
      <c r="C188" s="1">
        <v>2</v>
      </c>
      <c r="D188" s="44" t="str">
        <f t="shared" si="4"/>
        <v>Bochum</v>
      </c>
      <c r="E188" s="1">
        <v>3</v>
      </c>
      <c r="F188" s="44" t="str">
        <f t="shared" si="5"/>
        <v>Eintracht Braunschweig</v>
      </c>
      <c r="G188" s="40">
        <v>2</v>
      </c>
      <c r="H188" s="40">
        <v>0</v>
      </c>
      <c r="I188" s="41">
        <v>63</v>
      </c>
      <c r="J188" s="42">
        <v>100</v>
      </c>
      <c r="K188" s="41">
        <v>31</v>
      </c>
      <c r="L188" s="42">
        <v>10</v>
      </c>
      <c r="M188" s="41">
        <v>21</v>
      </c>
      <c r="N188" s="43">
        <v>5</v>
      </c>
      <c r="O188" s="402" t="str">
        <f>IF(AND(Results!AS188&gt;Results!BG188,(Results!CA188+Results!CB188)&gt;0),"DNB",IF(Pools!M188&gt;0,"X",""))</f>
        <v/>
      </c>
      <c r="P188" s="403">
        <f>IFERROR(SUM(Predictions!S188,Predictions!V188,Pools!N188),0)</f>
        <v>0</v>
      </c>
      <c r="Q188" s="141" t="str">
        <f>Results!CD188</f>
        <v/>
      </c>
      <c r="R188" s="142">
        <f>Results!CE188</f>
        <v>4.9707063847419963E-2</v>
      </c>
    </row>
    <row r="189" spans="1:18" x14ac:dyDescent="0.25">
      <c r="A189" s="69">
        <v>187</v>
      </c>
      <c r="B189" s="39">
        <v>44241</v>
      </c>
      <c r="C189" s="1">
        <v>4</v>
      </c>
      <c r="D189" s="44" t="str">
        <f t="shared" si="4"/>
        <v>Darmstadt 98</v>
      </c>
      <c r="E189" s="1">
        <v>13</v>
      </c>
      <c r="F189" s="44" t="str">
        <f t="shared" si="5"/>
        <v>Osnabruck</v>
      </c>
      <c r="G189" s="40">
        <v>1</v>
      </c>
      <c r="H189" s="40">
        <v>0</v>
      </c>
      <c r="I189" s="41">
        <v>47</v>
      </c>
      <c r="J189" s="42">
        <v>50</v>
      </c>
      <c r="K189" s="41">
        <v>63</v>
      </c>
      <c r="L189" s="42">
        <v>25</v>
      </c>
      <c r="M189" s="41">
        <v>74</v>
      </c>
      <c r="N189" s="43">
        <v>25</v>
      </c>
      <c r="O189" s="402" t="str">
        <f>IF(AND(Results!AS189&gt;Results!BG189,(Results!CA189+Results!CB189)&gt;0),"DNB",IF(Pools!M189&gt;0,"X",""))</f>
        <v>X</v>
      </c>
      <c r="P189" s="403">
        <f>IFERROR(SUM(Predictions!S189,Predictions!V189,Pools!N189),0)</f>
        <v>-31</v>
      </c>
      <c r="Q189" s="141" t="str">
        <f>Results!CD189</f>
        <v/>
      </c>
      <c r="R189" s="142">
        <f>Results!CE189</f>
        <v>5.208007914193491E-2</v>
      </c>
    </row>
    <row r="190" spans="1:18" x14ac:dyDescent="0.25">
      <c r="A190" s="69">
        <v>188</v>
      </c>
      <c r="B190" s="39">
        <v>44241</v>
      </c>
      <c r="C190" s="1">
        <v>12</v>
      </c>
      <c r="D190" s="44" t="str">
        <f t="shared" si="4"/>
        <v>Nurnberg</v>
      </c>
      <c r="E190" s="1">
        <v>17</v>
      </c>
      <c r="F190" s="44" t="str">
        <f t="shared" si="5"/>
        <v>St Pauli</v>
      </c>
      <c r="G190" s="40">
        <v>1</v>
      </c>
      <c r="H190" s="40">
        <v>2</v>
      </c>
      <c r="I190" s="41">
        <v>139</v>
      </c>
      <c r="J190" s="42">
        <v>100</v>
      </c>
      <c r="K190" s="41">
        <v>12</v>
      </c>
      <c r="L190" s="42">
        <v>5</v>
      </c>
      <c r="M190" s="41">
        <v>49</v>
      </c>
      <c r="N190" s="43">
        <v>25</v>
      </c>
      <c r="O190" s="402" t="str">
        <f>IF(AND(Results!AS190&gt;Results!BG190,(Results!CA190+Results!CB190)&gt;0),"DNB",IF(Pools!M190&gt;0,"X",""))</f>
        <v/>
      </c>
      <c r="P190" s="403">
        <f>IFERROR(SUM(Predictions!S190,Predictions!V190,Pools!N190),0)</f>
        <v>0</v>
      </c>
      <c r="Q190" s="141" t="str">
        <f>Results!CD190</f>
        <v/>
      </c>
      <c r="R190" s="142">
        <f>Results!CE190</f>
        <v>5.03655267376657E-2</v>
      </c>
    </row>
    <row r="191" spans="1:18" x14ac:dyDescent="0.25">
      <c r="A191" s="69">
        <v>189</v>
      </c>
      <c r="B191" s="39">
        <v>44246</v>
      </c>
      <c r="C191" s="1">
        <v>3</v>
      </c>
      <c r="D191" s="44" t="str">
        <f t="shared" si="4"/>
        <v>Eintracht Braunschweig</v>
      </c>
      <c r="E191" s="1">
        <v>15</v>
      </c>
      <c r="F191" s="44" t="str">
        <f t="shared" si="5"/>
        <v>Jahn Regensburg</v>
      </c>
      <c r="G191" s="40">
        <v>2</v>
      </c>
      <c r="H191" s="40">
        <v>0</v>
      </c>
      <c r="I191" s="41">
        <v>43</v>
      </c>
      <c r="J191" s="42">
        <v>20</v>
      </c>
      <c r="K191" s="41">
        <v>54</v>
      </c>
      <c r="L191" s="42">
        <v>25</v>
      </c>
      <c r="M191" s="41">
        <v>139</v>
      </c>
      <c r="N191" s="43">
        <v>100</v>
      </c>
      <c r="O191" s="402" t="str">
        <f>IF(AND(Results!AS191&gt;Results!BG191,(Results!CA191+Results!CB191)&gt;0),"DNB",IF(Pools!M191&gt;0,"X",""))</f>
        <v/>
      </c>
      <c r="P191" s="403">
        <f>IFERROR(SUM(Predictions!S191,Predictions!V191,Pools!N191),0)</f>
        <v>0</v>
      </c>
      <c r="Q191" s="141" t="str">
        <f>Results!CD191</f>
        <v/>
      </c>
      <c r="R191" s="142">
        <f>Results!CE191</f>
        <v>5.2326055503853386E-2</v>
      </c>
    </row>
    <row r="192" spans="1:18" x14ac:dyDescent="0.25">
      <c r="A192" s="69">
        <v>190</v>
      </c>
      <c r="B192" s="39">
        <v>44246</v>
      </c>
      <c r="C192" s="1">
        <v>1</v>
      </c>
      <c r="D192" s="44" t="str">
        <f t="shared" si="4"/>
        <v>Erzgebirge Aue</v>
      </c>
      <c r="E192" s="1">
        <v>2</v>
      </c>
      <c r="F192" s="44" t="str">
        <f t="shared" si="5"/>
        <v>Bochum</v>
      </c>
      <c r="G192" s="40">
        <v>1</v>
      </c>
      <c r="H192" s="40">
        <v>0</v>
      </c>
      <c r="I192" s="41">
        <v>65</v>
      </c>
      <c r="J192" s="42">
        <v>20</v>
      </c>
      <c r="K192" s="41">
        <v>73</v>
      </c>
      <c r="L192" s="42">
        <v>25</v>
      </c>
      <c r="M192" s="41">
        <v>79</v>
      </c>
      <c r="N192" s="43">
        <v>100</v>
      </c>
      <c r="O192" s="402" t="str">
        <f>IF(AND(Results!AS192&gt;Results!BG192,(Results!CA192+Results!CB192)&gt;0),"DNB",IF(Pools!M192&gt;0,"X",""))</f>
        <v>DNB</v>
      </c>
      <c r="P192" s="403">
        <f>IFERROR(SUM(Predictions!S192,Predictions!V192,Pools!N192),0)</f>
        <v>101.76</v>
      </c>
      <c r="Q192" s="141" t="str">
        <f>Results!CD192</f>
        <v>Erzgebirge Aue</v>
      </c>
      <c r="R192" s="142">
        <f>Results!CE192</f>
        <v>4.9055376340480183E-2</v>
      </c>
    </row>
    <row r="193" spans="1:18" x14ac:dyDescent="0.25">
      <c r="A193" s="69">
        <v>191</v>
      </c>
      <c r="B193" s="39">
        <v>44247</v>
      </c>
      <c r="C193" s="1">
        <v>13</v>
      </c>
      <c r="D193" s="44" t="str">
        <f t="shared" si="4"/>
        <v>Osnabruck</v>
      </c>
      <c r="E193" s="1">
        <v>9</v>
      </c>
      <c r="F193" s="44" t="str">
        <f t="shared" si="5"/>
        <v>Heidenheim</v>
      </c>
      <c r="G193" s="40">
        <v>1</v>
      </c>
      <c r="H193" s="40">
        <v>2</v>
      </c>
      <c r="I193" s="41">
        <v>51</v>
      </c>
      <c r="J193" s="42">
        <v>20</v>
      </c>
      <c r="K193" s="41">
        <v>12</v>
      </c>
      <c r="L193" s="42">
        <v>5</v>
      </c>
      <c r="M193" s="41">
        <v>11</v>
      </c>
      <c r="N193" s="43">
        <v>10</v>
      </c>
      <c r="O193" s="402" t="str">
        <f>IF(AND(Results!AS193&gt;Results!BG193,(Results!CA193+Results!CB193)&gt;0),"DNB",IF(Pools!M193&gt;0,"X",""))</f>
        <v>DNB</v>
      </c>
      <c r="P193" s="403">
        <f>IFERROR(SUM(Predictions!S193,Predictions!V193,Pools!N193),0)</f>
        <v>-52.42</v>
      </c>
      <c r="Q193" s="141" t="str">
        <f>Results!CD193</f>
        <v>Osnabruck</v>
      </c>
      <c r="R193" s="142">
        <f>Results!CE193</f>
        <v>5.1998264094370139E-2</v>
      </c>
    </row>
    <row r="194" spans="1:18" x14ac:dyDescent="0.25">
      <c r="A194" s="69">
        <v>192</v>
      </c>
      <c r="B194" s="39">
        <v>44247</v>
      </c>
      <c r="C194" s="1">
        <v>14</v>
      </c>
      <c r="D194" s="44" t="str">
        <f t="shared" si="4"/>
        <v>Paderborn 07</v>
      </c>
      <c r="E194" s="1">
        <v>16</v>
      </c>
      <c r="F194" s="44" t="str">
        <f t="shared" si="5"/>
        <v>Sandhausen</v>
      </c>
      <c r="G194" s="40">
        <v>2</v>
      </c>
      <c r="H194" s="40">
        <v>1</v>
      </c>
      <c r="I194" s="41">
        <v>18</v>
      </c>
      <c r="J194" s="42">
        <v>25</v>
      </c>
      <c r="K194" s="41">
        <v>61</v>
      </c>
      <c r="L194" s="42">
        <v>20</v>
      </c>
      <c r="M194" s="41">
        <v>7</v>
      </c>
      <c r="N194" s="43">
        <v>2</v>
      </c>
      <c r="O194" s="402" t="str">
        <f>IF(AND(Results!AS194&gt;Results!BG194,(Results!CA194+Results!CB194)&gt;0),"DNB",IF(Pools!M194&gt;0,"X",""))</f>
        <v>X</v>
      </c>
      <c r="P194" s="403">
        <f>IFERROR(SUM(Predictions!S194,Predictions!V194,Pools!N194),0)</f>
        <v>-30</v>
      </c>
      <c r="Q194" s="141" t="str">
        <f>Results!CD194</f>
        <v/>
      </c>
      <c r="R194" s="142">
        <f>Results!CE194</f>
        <v>5.0531151306345112E-2</v>
      </c>
    </row>
    <row r="195" spans="1:18" x14ac:dyDescent="0.25">
      <c r="A195" s="69">
        <v>193</v>
      </c>
      <c r="B195" s="39">
        <v>44247</v>
      </c>
      <c r="C195" s="1">
        <v>17</v>
      </c>
      <c r="D195" s="44" t="str">
        <f t="shared" ref="D195:D258" si="6">IFERROR(VLOOKUP(C195,Team,2,FALSE),"")</f>
        <v>St Pauli</v>
      </c>
      <c r="E195" s="1">
        <v>4</v>
      </c>
      <c r="F195" s="44" t="str">
        <f t="shared" ref="F195:F258" si="7">IFERROR(VLOOKUP(E195,Team,2,FALSE),"")</f>
        <v>Darmstadt 98</v>
      </c>
      <c r="G195" s="40">
        <v>3</v>
      </c>
      <c r="H195" s="40">
        <v>2</v>
      </c>
      <c r="I195" s="41">
        <v>141</v>
      </c>
      <c r="J195" s="42">
        <v>100</v>
      </c>
      <c r="K195" s="41">
        <v>11</v>
      </c>
      <c r="L195" s="42">
        <v>5</v>
      </c>
      <c r="M195" s="41">
        <v>21</v>
      </c>
      <c r="N195" s="43">
        <v>10</v>
      </c>
      <c r="O195" s="402" t="str">
        <f>IF(AND(Results!AS195&gt;Results!BG195,(Results!CA195+Results!CB195)&gt;0),"DNB",IF(Pools!M195&gt;0,"X",""))</f>
        <v/>
      </c>
      <c r="P195" s="403">
        <f>IFERROR(SUM(Predictions!S195,Predictions!V195,Pools!N195),0)</f>
        <v>0</v>
      </c>
      <c r="Q195" s="141" t="str">
        <f>Results!CD195</f>
        <v/>
      </c>
      <c r="R195" s="142">
        <f>Results!CE195</f>
        <v>5.0018404497389923E-2</v>
      </c>
    </row>
    <row r="196" spans="1:18" x14ac:dyDescent="0.25">
      <c r="A196" s="69">
        <v>194</v>
      </c>
      <c r="B196" s="39">
        <v>44248</v>
      </c>
      <c r="C196" s="1">
        <v>5</v>
      </c>
      <c r="D196" s="44" t="str">
        <f t="shared" si="6"/>
        <v>Fortuna Dusseldorf</v>
      </c>
      <c r="E196" s="1">
        <v>8</v>
      </c>
      <c r="F196" s="44" t="str">
        <f t="shared" si="7"/>
        <v>Hannover 96</v>
      </c>
      <c r="G196" s="40">
        <v>3</v>
      </c>
      <c r="H196" s="40">
        <v>2</v>
      </c>
      <c r="I196" s="41">
        <v>11</v>
      </c>
      <c r="J196" s="42">
        <v>8</v>
      </c>
      <c r="K196" s="41">
        <v>62</v>
      </c>
      <c r="L196" s="42">
        <v>25</v>
      </c>
      <c r="M196" s="41">
        <v>193</v>
      </c>
      <c r="N196" s="43">
        <v>100</v>
      </c>
      <c r="O196" s="402" t="str">
        <f>IF(AND(Results!AS196&gt;Results!BG196,(Results!CA196+Results!CB196)&gt;0),"DNB",IF(Pools!M196&gt;0,"X",""))</f>
        <v/>
      </c>
      <c r="P196" s="403">
        <f>IFERROR(SUM(Predictions!S196,Predictions!V196,Pools!N196),0)</f>
        <v>0</v>
      </c>
      <c r="Q196" s="141" t="str">
        <f>Results!CD196</f>
        <v/>
      </c>
      <c r="R196" s="142">
        <f>Results!CE196</f>
        <v>4.9705881745672809E-2</v>
      </c>
    </row>
    <row r="197" spans="1:18" x14ac:dyDescent="0.25">
      <c r="A197" s="69">
        <v>195</v>
      </c>
      <c r="B197" s="39">
        <v>44248</v>
      </c>
      <c r="C197" s="1">
        <v>10</v>
      </c>
      <c r="D197" s="44" t="str">
        <f t="shared" si="6"/>
        <v>Karlsruher</v>
      </c>
      <c r="E197" s="1">
        <v>12</v>
      </c>
      <c r="F197" s="44" t="str">
        <f t="shared" si="7"/>
        <v>Nurnberg</v>
      </c>
      <c r="G197" s="40">
        <v>0</v>
      </c>
      <c r="H197" s="40">
        <v>1</v>
      </c>
      <c r="I197" s="41">
        <v>109</v>
      </c>
      <c r="J197" s="42">
        <v>100</v>
      </c>
      <c r="K197" s="41">
        <v>61</v>
      </c>
      <c r="L197" s="42">
        <v>25</v>
      </c>
      <c r="M197" s="41">
        <v>64</v>
      </c>
      <c r="N197" s="43">
        <v>25</v>
      </c>
      <c r="O197" s="402" t="str">
        <f>IF(AND(Results!AS197&gt;Results!BG197,(Results!CA197+Results!CB197)&gt;0),"DNB",IF(Pools!M197&gt;0,"X",""))</f>
        <v/>
      </c>
      <c r="P197" s="403">
        <f>IFERROR(SUM(Predictions!S197,Predictions!V197,Pools!N197),0)</f>
        <v>0</v>
      </c>
      <c r="Q197" s="141" t="str">
        <f>Results!CD197</f>
        <v/>
      </c>
      <c r="R197" s="142">
        <f>Results!CE197</f>
        <v>5.0065450344630058E-2</v>
      </c>
    </row>
    <row r="198" spans="1:18" x14ac:dyDescent="0.25">
      <c r="A198" s="69">
        <v>196</v>
      </c>
      <c r="B198" s="39">
        <v>44248</v>
      </c>
      <c r="C198" s="1">
        <v>18</v>
      </c>
      <c r="D198" s="44" t="str">
        <f t="shared" si="6"/>
        <v>Wurzburger Kickers</v>
      </c>
      <c r="E198" s="1">
        <v>7</v>
      </c>
      <c r="F198" s="44" t="str">
        <f t="shared" si="7"/>
        <v>Hamburger</v>
      </c>
      <c r="G198" s="40">
        <v>3</v>
      </c>
      <c r="H198" s="40">
        <v>2</v>
      </c>
      <c r="I198" s="41">
        <v>21</v>
      </c>
      <c r="J198" s="42">
        <v>5</v>
      </c>
      <c r="K198" s="41">
        <v>16</v>
      </c>
      <c r="L198" s="42">
        <v>5</v>
      </c>
      <c r="M198" s="41">
        <v>61</v>
      </c>
      <c r="N198" s="43">
        <v>100</v>
      </c>
      <c r="O198" s="402" t="str">
        <f>IF(AND(Results!AS198&gt;Results!BG198,(Results!CA198+Results!CB198)&gt;0),"DNB",IF(Pools!M198&gt;0,"X",""))</f>
        <v/>
      </c>
      <c r="P198" s="403">
        <f>IFERROR(SUM(Predictions!S198,Predictions!V198,Pools!N198),0)</f>
        <v>0</v>
      </c>
      <c r="Q198" s="141" t="str">
        <f>Results!CD198</f>
        <v/>
      </c>
      <c r="R198" s="142">
        <f>Results!CE198</f>
        <v>5.1520942825290739E-2</v>
      </c>
    </row>
    <row r="199" spans="1:18" x14ac:dyDescent="0.25">
      <c r="A199" s="69">
        <v>197</v>
      </c>
      <c r="B199" s="39">
        <v>44249</v>
      </c>
      <c r="C199" s="1">
        <v>6</v>
      </c>
      <c r="D199" s="44" t="str">
        <f t="shared" si="6"/>
        <v>Greuther Furth</v>
      </c>
      <c r="E199" s="1">
        <v>11</v>
      </c>
      <c r="F199" s="44" t="str">
        <f t="shared" si="7"/>
        <v>Holstein Kiel</v>
      </c>
      <c r="G199" s="40">
        <v>2</v>
      </c>
      <c r="H199" s="40">
        <v>1</v>
      </c>
      <c r="I199" s="41">
        <v>143</v>
      </c>
      <c r="J199" s="42">
        <v>100</v>
      </c>
      <c r="K199" s="41">
        <v>51</v>
      </c>
      <c r="L199" s="42">
        <v>20</v>
      </c>
      <c r="M199" s="41">
        <v>9</v>
      </c>
      <c r="N199" s="43">
        <v>5</v>
      </c>
      <c r="O199" s="402" t="str">
        <f>IF(AND(Results!AS199&gt;Results!BG199,(Results!CA199+Results!CB199)&gt;0),"DNB",IF(Pools!M199&gt;0,"X",""))</f>
        <v/>
      </c>
      <c r="P199" s="403">
        <f>IFERROR(SUM(Predictions!S199,Predictions!V199,Pools!N199),0)</f>
        <v>0</v>
      </c>
      <c r="Q199" s="141" t="str">
        <f>Results!CD199</f>
        <v/>
      </c>
      <c r="R199" s="142">
        <f>Results!CE199</f>
        <v>5.0355631732783568E-2</v>
      </c>
    </row>
    <row r="200" spans="1:18" x14ac:dyDescent="0.25">
      <c r="A200" s="69">
        <v>198</v>
      </c>
      <c r="B200" s="39">
        <v>44250</v>
      </c>
      <c r="C200" s="1">
        <v>14</v>
      </c>
      <c r="D200" s="44" t="str">
        <f t="shared" si="6"/>
        <v>Paderborn 07</v>
      </c>
      <c r="E200" s="1">
        <v>9</v>
      </c>
      <c r="F200" s="44" t="str">
        <f t="shared" si="7"/>
        <v>Heidenheim</v>
      </c>
      <c r="G200" s="40">
        <v>2</v>
      </c>
      <c r="H200" s="40">
        <v>2</v>
      </c>
      <c r="I200" s="41">
        <v>63</v>
      </c>
      <c r="J200" s="42">
        <v>50</v>
      </c>
      <c r="K200" s="41">
        <v>62</v>
      </c>
      <c r="L200" s="42">
        <v>25</v>
      </c>
      <c r="M200" s="41">
        <v>17</v>
      </c>
      <c r="N200" s="43">
        <v>8</v>
      </c>
      <c r="O200" s="402" t="str">
        <f>IF(AND(Results!AS200&gt;Results!BG200,(Results!CA200+Results!CB200)&gt;0),"DNB",IF(Pools!M200&gt;0,"X",""))</f>
        <v/>
      </c>
      <c r="P200" s="403">
        <f>IFERROR(SUM(Predictions!S200,Predictions!V200,Pools!N200),0)</f>
        <v>0</v>
      </c>
      <c r="Q200" s="141" t="str">
        <f>Results!CD200</f>
        <v/>
      </c>
      <c r="R200" s="142">
        <f>Results!CE200</f>
        <v>4.9834197945275216E-2</v>
      </c>
    </row>
    <row r="201" spans="1:18" x14ac:dyDescent="0.25">
      <c r="A201" s="69">
        <v>199</v>
      </c>
      <c r="B201" s="39">
        <v>44253</v>
      </c>
      <c r="C201" s="1">
        <v>4</v>
      </c>
      <c r="D201" s="44" t="str">
        <f t="shared" si="6"/>
        <v>Darmstadt 98</v>
      </c>
      <c r="E201" s="1">
        <v>10</v>
      </c>
      <c r="F201" s="44" t="str">
        <f t="shared" si="7"/>
        <v>Karlsruher</v>
      </c>
      <c r="G201" s="40">
        <v>0</v>
      </c>
      <c r="H201" s="40">
        <v>1</v>
      </c>
      <c r="I201" s="41">
        <v>33</v>
      </c>
      <c r="J201" s="42">
        <v>20</v>
      </c>
      <c r="K201" s="41">
        <v>12</v>
      </c>
      <c r="L201" s="42">
        <v>5</v>
      </c>
      <c r="M201" s="41">
        <v>33</v>
      </c>
      <c r="N201" s="43">
        <v>20</v>
      </c>
      <c r="O201" s="402" t="str">
        <f>IF(AND(Results!AS201&gt;Results!BG201,(Results!CA201+Results!CB201)&gt;0),"DNB",IF(Pools!M201&gt;0,"X",""))</f>
        <v/>
      </c>
      <c r="P201" s="403">
        <f>IFERROR(SUM(Predictions!S201,Predictions!V201,Pools!N201),0)</f>
        <v>0</v>
      </c>
      <c r="Q201" s="141" t="str">
        <f>Results!CD201</f>
        <v/>
      </c>
      <c r="R201" s="142">
        <f>Results!CE201</f>
        <v>4.8834628190899121E-2</v>
      </c>
    </row>
    <row r="202" spans="1:18" x14ac:dyDescent="0.25">
      <c r="A202" s="69">
        <v>200</v>
      </c>
      <c r="B202" s="39">
        <v>44253</v>
      </c>
      <c r="C202" s="1">
        <v>15</v>
      </c>
      <c r="D202" s="44" t="str">
        <f t="shared" si="6"/>
        <v>Jahn Regensburg</v>
      </c>
      <c r="E202" s="1">
        <v>14</v>
      </c>
      <c r="F202" s="44" t="str">
        <f t="shared" si="7"/>
        <v>Paderborn 07</v>
      </c>
      <c r="G202" s="40">
        <v>1</v>
      </c>
      <c r="H202" s="40">
        <v>0</v>
      </c>
      <c r="I202" s="41">
        <v>181</v>
      </c>
      <c r="J202" s="42">
        <v>100</v>
      </c>
      <c r="K202" s="41">
        <v>58</v>
      </c>
      <c r="L202" s="42">
        <v>25</v>
      </c>
      <c r="M202" s="41">
        <v>77</v>
      </c>
      <c r="N202" s="43">
        <v>50</v>
      </c>
      <c r="O202" s="402" t="str">
        <f>IF(AND(Results!AS202&gt;Results!BG202,(Results!CA202+Results!CB202)&gt;0),"DNB",IF(Pools!M202&gt;0,"X",""))</f>
        <v>DNB</v>
      </c>
      <c r="P202" s="403">
        <f>IFERROR(SUM(Predictions!S202,Predictions!V202,Pools!N202),0)</f>
        <v>56.539999999999992</v>
      </c>
      <c r="Q202" s="141" t="str">
        <f>Results!CD202</f>
        <v>Jahn Regensburg</v>
      </c>
      <c r="R202" s="142">
        <f>Results!CE202</f>
        <v>5.0777492799679802E-2</v>
      </c>
    </row>
    <row r="203" spans="1:18" x14ac:dyDescent="0.25">
      <c r="A203" s="69">
        <v>201</v>
      </c>
      <c r="B203" s="39">
        <v>44254</v>
      </c>
      <c r="C203" s="1">
        <v>2</v>
      </c>
      <c r="D203" s="44" t="str">
        <f t="shared" si="6"/>
        <v>Bochum</v>
      </c>
      <c r="E203" s="1">
        <v>18</v>
      </c>
      <c r="F203" s="44" t="str">
        <f t="shared" si="7"/>
        <v>Wurzburger Kickers</v>
      </c>
      <c r="G203" s="40">
        <v>3</v>
      </c>
      <c r="H203" s="40">
        <v>0</v>
      </c>
      <c r="I203" s="41">
        <v>69</v>
      </c>
      <c r="J203" s="42">
        <v>100</v>
      </c>
      <c r="K203" s="41">
        <v>66</v>
      </c>
      <c r="L203" s="42">
        <v>25</v>
      </c>
      <c r="M203" s="41">
        <v>22</v>
      </c>
      <c r="N203" s="43">
        <v>5</v>
      </c>
      <c r="O203" s="402" t="str">
        <f>IF(AND(Results!AS203&gt;Results!BG203,(Results!CA203+Results!CB203)&gt;0),"DNB",IF(Pools!M203&gt;0,"X",""))</f>
        <v/>
      </c>
      <c r="P203" s="403">
        <f>IFERROR(SUM(Predictions!S203,Predictions!V203,Pools!N203),0)</f>
        <v>0</v>
      </c>
      <c r="Q203" s="141" t="str">
        <f>Results!CD203</f>
        <v/>
      </c>
      <c r="R203" s="142">
        <f>Results!CE203</f>
        <v>5.1626436241820839E-2</v>
      </c>
    </row>
    <row r="204" spans="1:18" x14ac:dyDescent="0.25">
      <c r="A204" s="69">
        <v>202</v>
      </c>
      <c r="B204" s="39">
        <v>44254</v>
      </c>
      <c r="C204" s="1">
        <v>8</v>
      </c>
      <c r="D204" s="44" t="str">
        <f t="shared" si="6"/>
        <v>Hannover 96</v>
      </c>
      <c r="E204" s="1">
        <v>6</v>
      </c>
      <c r="F204" s="44" t="str">
        <f t="shared" si="7"/>
        <v>Greuther Furth</v>
      </c>
      <c r="G204" s="40">
        <v>2</v>
      </c>
      <c r="H204" s="40">
        <v>2</v>
      </c>
      <c r="I204" s="41">
        <v>7</v>
      </c>
      <c r="J204" s="42">
        <v>5</v>
      </c>
      <c r="K204" s="41">
        <v>66</v>
      </c>
      <c r="L204" s="42">
        <v>25</v>
      </c>
      <c r="M204" s="41">
        <v>179</v>
      </c>
      <c r="N204" s="43">
        <v>100</v>
      </c>
      <c r="O204" s="402" t="str">
        <f>IF(AND(Results!AS204&gt;Results!BG204,(Results!CA204+Results!CB204)&gt;0),"DNB",IF(Pools!M204&gt;0,"X",""))</f>
        <v/>
      </c>
      <c r="P204" s="403">
        <f>IFERROR(SUM(Predictions!S204,Predictions!V204,Pools!N204),0)</f>
        <v>0</v>
      </c>
      <c r="Q204" s="141" t="str">
        <f>Results!CD204</f>
        <v/>
      </c>
      <c r="R204" s="142">
        <f>Results!CE204</f>
        <v>4.9814880460041788E-2</v>
      </c>
    </row>
    <row r="205" spans="1:18" x14ac:dyDescent="0.25">
      <c r="A205" s="69">
        <v>203</v>
      </c>
      <c r="B205" s="39">
        <v>44254</v>
      </c>
      <c r="C205" s="1">
        <v>11</v>
      </c>
      <c r="D205" s="44" t="str">
        <f t="shared" si="6"/>
        <v>Holstein Kiel</v>
      </c>
      <c r="E205" s="1">
        <v>1</v>
      </c>
      <c r="F205" s="44" t="str">
        <f t="shared" si="7"/>
        <v>Erzgebirge Aue</v>
      </c>
      <c r="G205" s="40">
        <v>1</v>
      </c>
      <c r="H205" s="40">
        <v>0</v>
      </c>
      <c r="I205" s="41">
        <v>67</v>
      </c>
      <c r="J205" s="42">
        <v>100</v>
      </c>
      <c r="K205" s="41">
        <v>31</v>
      </c>
      <c r="L205" s="42">
        <v>10</v>
      </c>
      <c r="M205" s="41">
        <v>77</v>
      </c>
      <c r="N205" s="43">
        <v>20</v>
      </c>
      <c r="O205" s="402" t="str">
        <f>IF(AND(Results!AS205&gt;Results!BG205,(Results!CA205+Results!CB205)&gt;0),"DNB",IF(Pools!M205&gt;0,"X",""))</f>
        <v/>
      </c>
      <c r="P205" s="403">
        <f>IFERROR(SUM(Predictions!S205,Predictions!V205,Pools!N205),0)</f>
        <v>0</v>
      </c>
      <c r="Q205" s="141" t="str">
        <f>Results!CD205</f>
        <v/>
      </c>
      <c r="R205" s="142">
        <f>Results!CE205</f>
        <v>4.8890401244280346E-2</v>
      </c>
    </row>
    <row r="206" spans="1:18" x14ac:dyDescent="0.25">
      <c r="A206" s="69">
        <v>204</v>
      </c>
      <c r="B206" s="39">
        <v>44255</v>
      </c>
      <c r="C206" s="1">
        <v>9</v>
      </c>
      <c r="D206" s="44" t="str">
        <f t="shared" si="6"/>
        <v>Heidenheim</v>
      </c>
      <c r="E206" s="1">
        <v>5</v>
      </c>
      <c r="F206" s="44" t="str">
        <f t="shared" si="7"/>
        <v>Fortuna Dusseldorf</v>
      </c>
      <c r="G206" s="40">
        <v>3</v>
      </c>
      <c r="H206" s="40">
        <v>2</v>
      </c>
      <c r="I206" s="41">
        <v>83</v>
      </c>
      <c r="J206" s="42">
        <v>50</v>
      </c>
      <c r="K206" s="41">
        <v>58</v>
      </c>
      <c r="L206" s="42">
        <v>25</v>
      </c>
      <c r="M206" s="41">
        <v>169</v>
      </c>
      <c r="N206" s="43">
        <v>100</v>
      </c>
      <c r="O206" s="402" t="str">
        <f>IF(AND(Results!AS206&gt;Results!BG206,(Results!CA206+Results!CB206)&gt;0),"DNB",IF(Pools!M206&gt;0,"X",""))</f>
        <v/>
      </c>
      <c r="P206" s="403">
        <f>IFERROR(SUM(Predictions!S206,Predictions!V206,Pools!N206),0)</f>
        <v>0</v>
      </c>
      <c r="Q206" s="141" t="str">
        <f>Results!CD206</f>
        <v/>
      </c>
      <c r="R206" s="142">
        <f>Results!CE206</f>
        <v>4.8891880797079512E-2</v>
      </c>
    </row>
    <row r="207" spans="1:18" x14ac:dyDescent="0.25">
      <c r="A207" s="69">
        <v>205</v>
      </c>
      <c r="B207" s="39">
        <v>44255</v>
      </c>
      <c r="C207" s="1">
        <v>12</v>
      </c>
      <c r="D207" s="44" t="str">
        <f t="shared" si="6"/>
        <v>Nurnberg</v>
      </c>
      <c r="E207" s="1">
        <v>3</v>
      </c>
      <c r="F207" s="44" t="str">
        <f t="shared" si="7"/>
        <v>Eintracht Braunschweig</v>
      </c>
      <c r="G207" s="40">
        <v>0</v>
      </c>
      <c r="H207" s="40">
        <v>0</v>
      </c>
      <c r="I207" s="41">
        <v>97</v>
      </c>
      <c r="J207" s="42">
        <v>100</v>
      </c>
      <c r="K207" s="41">
        <v>61</v>
      </c>
      <c r="L207" s="42">
        <v>25</v>
      </c>
      <c r="M207" s="41">
        <v>74</v>
      </c>
      <c r="N207" s="43">
        <v>25</v>
      </c>
      <c r="O207" s="402" t="str">
        <f>IF(AND(Results!AS207&gt;Results!BG207,(Results!CA207+Results!CB207)&gt;0),"DNB",IF(Pools!M207&gt;0,"X",""))</f>
        <v/>
      </c>
      <c r="P207" s="403">
        <f>IFERROR(SUM(Predictions!S207,Predictions!V207,Pools!N207),0)</f>
        <v>0</v>
      </c>
      <c r="Q207" s="141" t="str">
        <f>Results!CD207</f>
        <v/>
      </c>
      <c r="R207" s="142">
        <f>Results!CE207</f>
        <v>5.0837140141826831E-2</v>
      </c>
    </row>
    <row r="208" spans="1:18" x14ac:dyDescent="0.25">
      <c r="A208" s="69">
        <v>206</v>
      </c>
      <c r="B208" s="39">
        <v>44255</v>
      </c>
      <c r="C208" s="1">
        <v>16</v>
      </c>
      <c r="D208" s="44" t="str">
        <f t="shared" si="6"/>
        <v>Sandhausen</v>
      </c>
      <c r="E208" s="1">
        <v>13</v>
      </c>
      <c r="F208" s="44" t="str">
        <f t="shared" si="7"/>
        <v>Osnabruck</v>
      </c>
      <c r="G208" s="40">
        <v>3</v>
      </c>
      <c r="H208" s="40">
        <v>0</v>
      </c>
      <c r="I208" s="41">
        <v>28</v>
      </c>
      <c r="J208" s="42">
        <v>25</v>
      </c>
      <c r="K208" s="41">
        <v>58</v>
      </c>
      <c r="L208" s="42">
        <v>25</v>
      </c>
      <c r="M208" s="41">
        <v>13</v>
      </c>
      <c r="N208" s="43">
        <v>5</v>
      </c>
      <c r="O208" s="402" t="str">
        <f>IF(AND(Results!AS208&gt;Results!BG208,(Results!CA208+Results!CB208)&gt;0),"DNB",IF(Pools!M208&gt;0,"X",""))</f>
        <v/>
      </c>
      <c r="P208" s="403">
        <f>IFERROR(SUM(Predictions!S208,Predictions!V208,Pools!N208),0)</f>
        <v>0</v>
      </c>
      <c r="Q208" s="141" t="str">
        <f>Results!CD208</f>
        <v/>
      </c>
      <c r="R208" s="142">
        <f>Results!CE208</f>
        <v>5.0680710262433593E-2</v>
      </c>
    </row>
    <row r="209" spans="1:18" x14ac:dyDescent="0.25">
      <c r="A209" s="69">
        <v>207</v>
      </c>
      <c r="B209" s="39">
        <v>44256</v>
      </c>
      <c r="C209" s="1">
        <v>17</v>
      </c>
      <c r="D209" s="44" t="str">
        <f t="shared" si="6"/>
        <v>St Pauli</v>
      </c>
      <c r="E209" s="1">
        <v>7</v>
      </c>
      <c r="F209" s="44" t="str">
        <f t="shared" si="7"/>
        <v>Hamburger</v>
      </c>
      <c r="G209" s="40">
        <v>1</v>
      </c>
      <c r="H209" s="40">
        <v>0</v>
      </c>
      <c r="I209" s="41">
        <v>69</v>
      </c>
      <c r="J209" s="42">
        <v>25</v>
      </c>
      <c r="K209" s="41">
        <v>5</v>
      </c>
      <c r="L209" s="42">
        <v>2</v>
      </c>
      <c r="M209" s="41">
        <v>1</v>
      </c>
      <c r="N209" s="43">
        <v>1</v>
      </c>
      <c r="O209" s="402" t="str">
        <f>IF(AND(Results!AS209&gt;Results!BG209,(Results!CA209+Results!CB209)&gt;0),"DNB",IF(Pools!M209&gt;0,"X",""))</f>
        <v>X</v>
      </c>
      <c r="P209" s="403">
        <f>IFERROR(SUM(Predictions!S209,Predictions!V209,Pools!N209),0)</f>
        <v>-31</v>
      </c>
      <c r="Q209" s="141" t="str">
        <f>Results!CD209</f>
        <v/>
      </c>
      <c r="R209" s="142">
        <f>Results!CE209</f>
        <v>5.1671732522796443E-2</v>
      </c>
    </row>
    <row r="210" spans="1:18" x14ac:dyDescent="0.25">
      <c r="A210" s="69">
        <v>208</v>
      </c>
      <c r="B210" s="39">
        <v>44260</v>
      </c>
      <c r="C210" s="1">
        <v>14</v>
      </c>
      <c r="D210" s="44" t="str">
        <f t="shared" si="6"/>
        <v>Paderborn 07</v>
      </c>
      <c r="E210" s="1">
        <v>4</v>
      </c>
      <c r="F210" s="44" t="str">
        <f t="shared" si="7"/>
        <v>Darmstadt 98</v>
      </c>
      <c r="G210" s="40">
        <v>2</v>
      </c>
      <c r="H210" s="40">
        <v>3</v>
      </c>
      <c r="I210" s="41">
        <v>6</v>
      </c>
      <c r="J210" s="42">
        <v>5</v>
      </c>
      <c r="K210" s="41">
        <v>5</v>
      </c>
      <c r="L210" s="42">
        <v>2</v>
      </c>
      <c r="M210" s="41">
        <v>9</v>
      </c>
      <c r="N210" s="43">
        <v>4</v>
      </c>
      <c r="O210" s="402" t="str">
        <f>IF(AND(Results!AS210&gt;Results!BG210,(Results!CA210+Results!CB210)&gt;0),"DNB",IF(Pools!M210&gt;0,"X",""))</f>
        <v/>
      </c>
      <c r="P210" s="403">
        <f>IFERROR(SUM(Predictions!S210,Predictions!V210,Pools!N210),0)</f>
        <v>0</v>
      </c>
      <c r="Q210" s="141" t="str">
        <f>Results!CD210</f>
        <v/>
      </c>
      <c r="R210" s="142">
        <f>Results!CE210</f>
        <v>4.7952047952047883E-2</v>
      </c>
    </row>
    <row r="211" spans="1:18" x14ac:dyDescent="0.25">
      <c r="A211" s="69">
        <v>209</v>
      </c>
      <c r="B211" s="39">
        <v>44260</v>
      </c>
      <c r="C211" s="1">
        <v>18</v>
      </c>
      <c r="D211" s="44" t="str">
        <f t="shared" si="6"/>
        <v>Wurzburger Kickers</v>
      </c>
      <c r="E211" s="1">
        <v>9</v>
      </c>
      <c r="F211" s="44" t="str">
        <f t="shared" si="7"/>
        <v>Heidenheim</v>
      </c>
      <c r="G211" s="40">
        <v>1</v>
      </c>
      <c r="H211" s="40">
        <v>2</v>
      </c>
      <c r="I211" s="41">
        <v>213</v>
      </c>
      <c r="J211" s="42">
        <v>100</v>
      </c>
      <c r="K211" s="41">
        <v>5</v>
      </c>
      <c r="L211" s="42">
        <v>2</v>
      </c>
      <c r="M211" s="41">
        <v>13</v>
      </c>
      <c r="N211" s="43">
        <v>10</v>
      </c>
      <c r="O211" s="402" t="str">
        <f>IF(AND(Results!AS211&gt;Results!BG211,(Results!CA211+Results!CB211)&gt;0),"DNB",IF(Pools!M211&gt;0,"X",""))</f>
        <v/>
      </c>
      <c r="P211" s="403">
        <f>IFERROR(SUM(Predictions!S211,Predictions!V211,Pools!N211),0)</f>
        <v>0</v>
      </c>
      <c r="Q211" s="141" t="str">
        <f>Results!CD211</f>
        <v/>
      </c>
      <c r="R211" s="142">
        <f>Results!CE211</f>
        <v>3.9985712301311649E-2</v>
      </c>
    </row>
    <row r="212" spans="1:18" x14ac:dyDescent="0.25">
      <c r="A212" s="69">
        <v>210</v>
      </c>
      <c r="B212" s="39">
        <v>44261</v>
      </c>
      <c r="C212" s="1">
        <v>1</v>
      </c>
      <c r="D212" s="44" t="str">
        <f t="shared" si="6"/>
        <v>Erzgebirge Aue</v>
      </c>
      <c r="E212" s="1">
        <v>8</v>
      </c>
      <c r="F212" s="44" t="str">
        <f t="shared" si="7"/>
        <v>Hannover 96</v>
      </c>
      <c r="G212" s="40">
        <v>1</v>
      </c>
      <c r="H212" s="40">
        <v>1</v>
      </c>
      <c r="I212" s="41">
        <v>59</v>
      </c>
      <c r="J212" s="42">
        <v>25</v>
      </c>
      <c r="K212" s="41">
        <v>66</v>
      </c>
      <c r="L212" s="42">
        <v>25</v>
      </c>
      <c r="M212" s="41">
        <v>109</v>
      </c>
      <c r="N212" s="43">
        <v>100</v>
      </c>
      <c r="O212" s="402" t="str">
        <f>IF(AND(Results!AS212&gt;Results!BG212,(Results!CA212+Results!CB212)&gt;0),"DNB",IF(Pools!M212&gt;0,"X",""))</f>
        <v>DNB</v>
      </c>
      <c r="P212" s="403">
        <f>IFERROR(SUM(Predictions!S212,Predictions!V212,Pools!N212),0)</f>
        <v>-9.9999999999980105E-3</v>
      </c>
      <c r="Q212" s="141" t="str">
        <f>Results!CD212</f>
        <v>Erzgebirge Aue</v>
      </c>
      <c r="R212" s="142">
        <f>Results!CE212</f>
        <v>5.0813221865853464E-2</v>
      </c>
    </row>
    <row r="213" spans="1:18" x14ac:dyDescent="0.25">
      <c r="A213" s="69">
        <v>211</v>
      </c>
      <c r="B213" s="39">
        <v>44261</v>
      </c>
      <c r="C213" s="1">
        <v>6</v>
      </c>
      <c r="D213" s="44" t="str">
        <f t="shared" si="6"/>
        <v>Greuther Furth</v>
      </c>
      <c r="E213" s="1">
        <v>2</v>
      </c>
      <c r="F213" s="44" t="str">
        <f t="shared" si="7"/>
        <v>Bochum</v>
      </c>
      <c r="G213" s="40">
        <v>1</v>
      </c>
      <c r="H213" s="40">
        <v>2</v>
      </c>
      <c r="I213" s="41">
        <v>153</v>
      </c>
      <c r="J213" s="42">
        <v>100</v>
      </c>
      <c r="K213" s="41">
        <v>67</v>
      </c>
      <c r="L213" s="42">
        <v>25</v>
      </c>
      <c r="M213" s="41">
        <v>161</v>
      </c>
      <c r="N213" s="43">
        <v>100</v>
      </c>
      <c r="O213" s="402" t="str">
        <f>IF(AND(Results!AS213&gt;Results!BG213,(Results!CA213+Results!CB213)&gt;0),"DNB",IF(Pools!M213&gt;0,"X",""))</f>
        <v/>
      </c>
      <c r="P213" s="403">
        <f>IFERROR(SUM(Predictions!S213,Predictions!V213,Pools!N213),0)</f>
        <v>0</v>
      </c>
      <c r="Q213" s="141" t="str">
        <f>Results!CD213</f>
        <v/>
      </c>
      <c r="R213" s="142">
        <f>Results!CE213</f>
        <v>5.0137809882937479E-2</v>
      </c>
    </row>
    <row r="214" spans="1:18" x14ac:dyDescent="0.25">
      <c r="A214" s="69">
        <v>212</v>
      </c>
      <c r="B214" s="39">
        <v>44261</v>
      </c>
      <c r="C214" s="1">
        <v>10</v>
      </c>
      <c r="D214" s="44" t="str">
        <f t="shared" si="6"/>
        <v>Karlsruher</v>
      </c>
      <c r="E214" s="1">
        <v>17</v>
      </c>
      <c r="F214" s="44" t="str">
        <f t="shared" si="7"/>
        <v>St Pauli</v>
      </c>
      <c r="G214" s="40">
        <v>0</v>
      </c>
      <c r="H214" s="40">
        <v>0</v>
      </c>
      <c r="I214" s="41">
        <v>63</v>
      </c>
      <c r="J214" s="42">
        <v>50</v>
      </c>
      <c r="K214" s="41">
        <v>53</v>
      </c>
      <c r="L214" s="42">
        <v>20</v>
      </c>
      <c r="M214" s="41">
        <v>199</v>
      </c>
      <c r="N214" s="43">
        <v>100</v>
      </c>
      <c r="O214" s="402" t="str">
        <f>IF(AND(Results!AS214&gt;Results!BG214,(Results!CA214+Results!CB214)&gt;0),"DNB",IF(Pools!M214&gt;0,"X",""))</f>
        <v>X</v>
      </c>
      <c r="P214" s="403">
        <f>IFERROR(SUM(Predictions!S214,Predictions!V214,Pools!N214),0)</f>
        <v>79.5</v>
      </c>
      <c r="Q214" s="141" t="str">
        <f>Results!CD214</f>
        <v/>
      </c>
      <c r="R214" s="142">
        <f>Results!CE214</f>
        <v>5.089863938103778E-2</v>
      </c>
    </row>
    <row r="215" spans="1:18" x14ac:dyDescent="0.25">
      <c r="A215" s="69">
        <v>213</v>
      </c>
      <c r="B215" s="39">
        <v>44262</v>
      </c>
      <c r="C215" s="1">
        <v>3</v>
      </c>
      <c r="D215" s="44" t="str">
        <f t="shared" si="6"/>
        <v>Eintracht Braunschweig</v>
      </c>
      <c r="E215" s="1">
        <v>16</v>
      </c>
      <c r="F215" s="44" t="str">
        <f t="shared" si="7"/>
        <v>Sandhausen</v>
      </c>
      <c r="G215" s="40">
        <v>1</v>
      </c>
      <c r="H215" s="40">
        <v>0</v>
      </c>
      <c r="I215" s="41">
        <v>169</v>
      </c>
      <c r="J215" s="42">
        <v>100</v>
      </c>
      <c r="K215" s="41">
        <v>58</v>
      </c>
      <c r="L215" s="42">
        <v>25</v>
      </c>
      <c r="M215" s="41">
        <v>83</v>
      </c>
      <c r="N215" s="43">
        <v>50</v>
      </c>
      <c r="O215" s="402" t="str">
        <f>IF(AND(Results!AS215&gt;Results!BG215,(Results!CA215+Results!CB215)&gt;0),"DNB",IF(Pools!M215&gt;0,"X",""))</f>
        <v/>
      </c>
      <c r="P215" s="403">
        <f>IFERROR(SUM(Predictions!S215,Predictions!V215,Pools!N215),0)</f>
        <v>0</v>
      </c>
      <c r="Q215" s="141" t="str">
        <f>Results!CD215</f>
        <v/>
      </c>
      <c r="R215" s="142">
        <f>Results!CE215</f>
        <v>4.8891880797079512E-2</v>
      </c>
    </row>
    <row r="216" spans="1:18" x14ac:dyDescent="0.25">
      <c r="A216" s="69">
        <v>214</v>
      </c>
      <c r="B216" s="39">
        <v>44262</v>
      </c>
      <c r="C216" s="1">
        <v>5</v>
      </c>
      <c r="D216" s="44" t="str">
        <f t="shared" si="6"/>
        <v>Fortuna Dusseldorf</v>
      </c>
      <c r="E216" s="1">
        <v>12</v>
      </c>
      <c r="F216" s="44" t="str">
        <f t="shared" si="7"/>
        <v>Nurnberg</v>
      </c>
      <c r="G216" s="40">
        <v>3</v>
      </c>
      <c r="H216" s="40">
        <v>1</v>
      </c>
      <c r="I216" s="41">
        <v>1</v>
      </c>
      <c r="J216" s="42">
        <v>1</v>
      </c>
      <c r="K216" s="41">
        <v>66</v>
      </c>
      <c r="L216" s="42">
        <v>25</v>
      </c>
      <c r="M216" s="41">
        <v>66</v>
      </c>
      <c r="N216" s="43">
        <v>25</v>
      </c>
      <c r="O216" s="402" t="str">
        <f>IF(AND(Results!AS216&gt;Results!BG216,(Results!CA216+Results!CB216)&gt;0),"DNB",IF(Pools!M216&gt;0,"X",""))</f>
        <v>X</v>
      </c>
      <c r="P216" s="403">
        <f>IFERROR(SUM(Predictions!S216,Predictions!V216,Pools!N216),0)</f>
        <v>-30</v>
      </c>
      <c r="Q216" s="141" t="str">
        <f>Results!CD216</f>
        <v/>
      </c>
      <c r="R216" s="142">
        <f>Results!CE216</f>
        <v>4.9450549450549497E-2</v>
      </c>
    </row>
    <row r="217" spans="1:18" x14ac:dyDescent="0.25">
      <c r="A217" s="69">
        <v>215</v>
      </c>
      <c r="B217" s="39">
        <v>44263</v>
      </c>
      <c r="C217" s="1">
        <v>7</v>
      </c>
      <c r="D217" s="44" t="str">
        <f t="shared" si="6"/>
        <v>Hamburger</v>
      </c>
      <c r="E217" s="1">
        <v>11</v>
      </c>
      <c r="F217" s="44" t="str">
        <f t="shared" si="7"/>
        <v>Holstein Kiel</v>
      </c>
      <c r="G217" s="40">
        <v>1</v>
      </c>
      <c r="H217" s="40">
        <v>1</v>
      </c>
      <c r="I217" s="41">
        <v>113</v>
      </c>
      <c r="J217" s="42">
        <v>100</v>
      </c>
      <c r="K217" s="41">
        <v>53</v>
      </c>
      <c r="L217" s="42">
        <v>20</v>
      </c>
      <c r="M217" s="41">
        <v>9</v>
      </c>
      <c r="N217" s="43">
        <v>4</v>
      </c>
      <c r="O217" s="402" t="str">
        <f>IF(AND(Results!AS217&gt;Results!BG217,(Results!CA217+Results!CB217)&gt;0),"DNB",IF(Pools!M217&gt;0,"X",""))</f>
        <v>X</v>
      </c>
      <c r="P217" s="403">
        <f>IFERROR(SUM(Predictions!S217,Predictions!V217,Pools!N217),0)</f>
        <v>79.5</v>
      </c>
      <c r="Q217" s="141" t="str">
        <f>Results!CD217</f>
        <v/>
      </c>
      <c r="R217" s="142">
        <f>Results!CE217</f>
        <v>5.1148478507151207E-2</v>
      </c>
    </row>
    <row r="218" spans="1:18" x14ac:dyDescent="0.25">
      <c r="A218" s="69">
        <v>216</v>
      </c>
      <c r="B218" s="39">
        <v>44267</v>
      </c>
      <c r="C218" s="1">
        <v>2</v>
      </c>
      <c r="D218" s="44" t="str">
        <f t="shared" si="6"/>
        <v>Bochum</v>
      </c>
      <c r="E218" s="1">
        <v>7</v>
      </c>
      <c r="F218" s="44" t="str">
        <f t="shared" si="7"/>
        <v>Hamburger</v>
      </c>
      <c r="G218" s="40">
        <v>0</v>
      </c>
      <c r="H218" s="40">
        <v>2</v>
      </c>
      <c r="I218" s="41">
        <v>173</v>
      </c>
      <c r="J218" s="42">
        <v>100</v>
      </c>
      <c r="K218" s="41">
        <v>5</v>
      </c>
      <c r="L218" s="42">
        <v>2</v>
      </c>
      <c r="M218" s="41">
        <v>38</v>
      </c>
      <c r="N218" s="43">
        <v>25</v>
      </c>
      <c r="O218" s="402" t="str">
        <f>IF(AND(Results!AS218&gt;Results!BG218,(Results!CA218+Results!CB218)&gt;0),"DNB",IF(Pools!M218&gt;0,"X",""))</f>
        <v/>
      </c>
      <c r="P218" s="403">
        <f>IFERROR(SUM(Predictions!S218,Predictions!V218,Pools!N218),0)</f>
        <v>0</v>
      </c>
      <c r="Q218" s="141" t="str">
        <f>Results!CD218</f>
        <v/>
      </c>
      <c r="R218" s="142">
        <f>Results!CE218</f>
        <v>4.8840048840048667E-2</v>
      </c>
    </row>
    <row r="219" spans="1:18" x14ac:dyDescent="0.25">
      <c r="A219" s="69">
        <v>217</v>
      </c>
      <c r="B219" s="39">
        <v>44268</v>
      </c>
      <c r="C219" s="1">
        <v>4</v>
      </c>
      <c r="D219" s="44" t="str">
        <f t="shared" si="6"/>
        <v>Darmstadt 98</v>
      </c>
      <c r="E219" s="1">
        <v>1</v>
      </c>
      <c r="F219" s="44" t="str">
        <f t="shared" si="7"/>
        <v>Erzgebirge Aue</v>
      </c>
      <c r="G219" s="40">
        <v>4</v>
      </c>
      <c r="H219" s="40">
        <v>1</v>
      </c>
      <c r="I219" s="41">
        <v>17</v>
      </c>
      <c r="J219" s="42">
        <v>20</v>
      </c>
      <c r="K219" s="41">
        <v>71</v>
      </c>
      <c r="L219" s="42">
        <v>25</v>
      </c>
      <c r="M219" s="41">
        <v>61</v>
      </c>
      <c r="N219" s="43">
        <v>20</v>
      </c>
      <c r="O219" s="402" t="str">
        <f>IF(AND(Results!AS219&gt;Results!BG219,(Results!CA219+Results!CB219)&gt;0),"DNB",IF(Pools!M219&gt;0,"X",""))</f>
        <v/>
      </c>
      <c r="P219" s="403">
        <f>IFERROR(SUM(Predictions!S219,Predictions!V219,Pools!N219),0)</f>
        <v>0</v>
      </c>
      <c r="Q219" s="141" t="str">
        <f>Results!CD219</f>
        <v/>
      </c>
      <c r="R219" s="142">
        <f>Results!CE219</f>
        <v>4.7870787454120878E-2</v>
      </c>
    </row>
    <row r="220" spans="1:18" x14ac:dyDescent="0.25">
      <c r="A220" s="69">
        <v>218</v>
      </c>
      <c r="B220" s="39">
        <v>44268</v>
      </c>
      <c r="C220" s="1">
        <v>16</v>
      </c>
      <c r="D220" s="44" t="str">
        <f t="shared" si="6"/>
        <v>Sandhausen</v>
      </c>
      <c r="E220" s="1">
        <v>5</v>
      </c>
      <c r="F220" s="44" t="str">
        <f t="shared" si="7"/>
        <v>Fortuna Dusseldorf</v>
      </c>
      <c r="G220" s="40">
        <v>0</v>
      </c>
      <c r="H220" s="40">
        <v>0</v>
      </c>
      <c r="I220" s="41">
        <v>71</v>
      </c>
      <c r="J220" s="42">
        <v>25</v>
      </c>
      <c r="K220" s="41">
        <v>67</v>
      </c>
      <c r="L220" s="42">
        <v>25</v>
      </c>
      <c r="M220" s="41">
        <v>93</v>
      </c>
      <c r="N220" s="43">
        <v>100</v>
      </c>
      <c r="O220" s="402" t="str">
        <f>IF(AND(Results!AS220&gt;Results!BG220,(Results!CA220+Results!CB220)&gt;0),"DNB",IF(Pools!M220&gt;0,"X",""))</f>
        <v>DNB</v>
      </c>
      <c r="P220" s="403">
        <f>IFERROR(SUM(Predictions!S220,Predictions!V220,Pools!N220),0)</f>
        <v>0</v>
      </c>
      <c r="Q220" s="141" t="str">
        <f>Results!CD220</f>
        <v>Sandhausen</v>
      </c>
      <c r="R220" s="142">
        <f>Results!CE220</f>
        <v>5.0290512127356024E-2</v>
      </c>
    </row>
    <row r="221" spans="1:18" x14ac:dyDescent="0.25">
      <c r="A221" s="69">
        <v>219</v>
      </c>
      <c r="B221" s="39">
        <v>44269</v>
      </c>
      <c r="C221" s="1">
        <v>10</v>
      </c>
      <c r="D221" s="44" t="str">
        <f t="shared" si="6"/>
        <v>Karlsruher</v>
      </c>
      <c r="E221" s="1">
        <v>3</v>
      </c>
      <c r="F221" s="44" t="str">
        <f t="shared" si="7"/>
        <v>Eintracht Braunschweig</v>
      </c>
      <c r="G221" s="40">
        <v>0</v>
      </c>
      <c r="H221" s="40">
        <v>0</v>
      </c>
      <c r="I221" s="41">
        <v>23</v>
      </c>
      <c r="J221" s="42">
        <v>25</v>
      </c>
      <c r="K221" s="41">
        <v>27</v>
      </c>
      <c r="L221" s="42">
        <v>10</v>
      </c>
      <c r="M221" s="41">
        <v>57</v>
      </c>
      <c r="N221" s="43">
        <v>20</v>
      </c>
      <c r="O221" s="402" t="str">
        <f>IF(AND(Results!AS221&gt;Results!BG221,(Results!CA221+Results!CB221)&gt;0),"DNB",IF(Pools!M221&gt;0,"X",""))</f>
        <v/>
      </c>
      <c r="P221" s="403">
        <f>IFERROR(SUM(Predictions!S221,Predictions!V221,Pools!N221),0)</f>
        <v>0</v>
      </c>
      <c r="Q221" s="141" t="str">
        <f>Results!CD221</f>
        <v/>
      </c>
      <c r="R221" s="142">
        <f>Results!CE221</f>
        <v>5.0843863343863482E-2</v>
      </c>
    </row>
    <row r="222" spans="1:18" x14ac:dyDescent="0.25">
      <c r="A222" s="69">
        <v>220</v>
      </c>
      <c r="B222" s="39">
        <v>44269</v>
      </c>
      <c r="C222" s="1">
        <v>12</v>
      </c>
      <c r="D222" s="44" t="str">
        <f t="shared" si="6"/>
        <v>Nurnberg</v>
      </c>
      <c r="E222" s="1">
        <v>13</v>
      </c>
      <c r="F222" s="44" t="str">
        <f t="shared" si="7"/>
        <v>Osnabruck</v>
      </c>
      <c r="G222" s="40">
        <v>1</v>
      </c>
      <c r="H222" s="40">
        <v>1</v>
      </c>
      <c r="I222" s="41">
        <v>23</v>
      </c>
      <c r="J222" s="42">
        <v>25</v>
      </c>
      <c r="K222" s="41">
        <v>61</v>
      </c>
      <c r="L222" s="42">
        <v>25</v>
      </c>
      <c r="M222" s="41">
        <v>16</v>
      </c>
      <c r="N222" s="43">
        <v>5</v>
      </c>
      <c r="O222" s="402" t="str">
        <f>IF(AND(Results!AS222&gt;Results!BG222,(Results!CA222+Results!CB222)&gt;0),"DNB",IF(Pools!M222&gt;0,"X",""))</f>
        <v/>
      </c>
      <c r="P222" s="403">
        <f>IFERROR(SUM(Predictions!S222,Predictions!V222,Pools!N222),0)</f>
        <v>0</v>
      </c>
      <c r="Q222" s="141" t="str">
        <f>Results!CD222</f>
        <v/>
      </c>
      <c r="R222" s="142">
        <f>Results!CE222</f>
        <v>4.962624584717612E-2</v>
      </c>
    </row>
    <row r="223" spans="1:18" x14ac:dyDescent="0.25">
      <c r="A223" s="69">
        <v>221</v>
      </c>
      <c r="B223" s="39">
        <v>44270</v>
      </c>
      <c r="C223" s="1">
        <v>17</v>
      </c>
      <c r="D223" s="44" t="str">
        <f t="shared" si="6"/>
        <v>St Pauli</v>
      </c>
      <c r="E223" s="1">
        <v>14</v>
      </c>
      <c r="F223" s="44" t="str">
        <f t="shared" si="7"/>
        <v>Paderborn 07</v>
      </c>
      <c r="G223" s="40">
        <v>0</v>
      </c>
      <c r="H223" s="40">
        <v>2</v>
      </c>
      <c r="I223" s="41">
        <v>7</v>
      </c>
      <c r="J223" s="42">
        <v>5</v>
      </c>
      <c r="K223" s="41">
        <v>13</v>
      </c>
      <c r="L223" s="42">
        <v>5</v>
      </c>
      <c r="M223" s="41">
        <v>9</v>
      </c>
      <c r="N223" s="43">
        <v>5</v>
      </c>
      <c r="O223" s="402" t="str">
        <f>IF(AND(Results!AS223&gt;Results!BG223,(Results!CA223+Results!CB223)&gt;0),"DNB",IF(Pools!M223&gt;0,"X",""))</f>
        <v>X</v>
      </c>
      <c r="P223" s="403">
        <f>IFERROR(SUM(Predictions!S223,Predictions!V223,Pools!N223),0)</f>
        <v>-30</v>
      </c>
      <c r="Q223" s="141" t="str">
        <f>Results!CD223</f>
        <v/>
      </c>
      <c r="R223" s="142">
        <f>Results!CE223</f>
        <v>5.1587301587301626E-2</v>
      </c>
    </row>
    <row r="224" spans="1:18" x14ac:dyDescent="0.25">
      <c r="A224" s="69">
        <v>222</v>
      </c>
      <c r="B224" s="39">
        <v>44272</v>
      </c>
      <c r="C224" s="1">
        <v>15</v>
      </c>
      <c r="D224" s="44" t="str">
        <f t="shared" si="6"/>
        <v>Jahn Regensburg</v>
      </c>
      <c r="E224" s="1">
        <v>6</v>
      </c>
      <c r="F224" s="44" t="str">
        <f t="shared" si="7"/>
        <v>Greuther Furth</v>
      </c>
      <c r="G224" s="40">
        <v>1</v>
      </c>
      <c r="H224" s="40">
        <v>2</v>
      </c>
      <c r="I224" s="41">
        <v>13</v>
      </c>
      <c r="J224" s="42">
        <v>5</v>
      </c>
      <c r="K224" s="41">
        <v>57</v>
      </c>
      <c r="L224" s="42">
        <v>25</v>
      </c>
      <c r="M224" s="41">
        <v>57</v>
      </c>
      <c r="N224" s="43">
        <v>50</v>
      </c>
      <c r="O224" s="402" t="str">
        <f>IF(AND(Results!AS224&gt;Results!BG224,(Results!CA224+Results!CB224)&gt;0),"DNB",IF(Pools!M224&gt;0,"X",""))</f>
        <v/>
      </c>
      <c r="P224" s="403">
        <f>IFERROR(SUM(Predictions!S224,Predictions!V224,Pools!N224),0)</f>
        <v>0</v>
      </c>
      <c r="Q224" s="141" t="str">
        <f>Results!CD224</f>
        <v/>
      </c>
      <c r="R224" s="142">
        <f>Results!CE224</f>
        <v>4.9945546184433809E-2</v>
      </c>
    </row>
    <row r="225" spans="1:18" x14ac:dyDescent="0.25">
      <c r="A225" s="69">
        <v>223</v>
      </c>
      <c r="B225" s="39">
        <v>44274</v>
      </c>
      <c r="C225" s="1">
        <v>14</v>
      </c>
      <c r="D225" s="44" t="str">
        <f t="shared" si="6"/>
        <v>Paderborn 07</v>
      </c>
      <c r="E225" s="1">
        <v>10</v>
      </c>
      <c r="F225" s="44" t="str">
        <f t="shared" si="7"/>
        <v>Karlsruher</v>
      </c>
      <c r="G225" s="40">
        <v>2</v>
      </c>
      <c r="H225" s="40">
        <v>2</v>
      </c>
      <c r="I225" s="41">
        <v>63</v>
      </c>
      <c r="J225" s="42">
        <v>50</v>
      </c>
      <c r="K225" s="41">
        <v>12</v>
      </c>
      <c r="L225" s="42">
        <v>5</v>
      </c>
      <c r="M225" s="41">
        <v>11</v>
      </c>
      <c r="N225" s="43">
        <v>5</v>
      </c>
      <c r="O225" s="402" t="str">
        <f>IF(AND(Results!AS225&gt;Results!BG225,(Results!CA225+Results!CB225)&gt;0),"DNB",IF(Pools!M225&gt;0,"X",""))</f>
        <v/>
      </c>
      <c r="P225" s="403">
        <f>IFERROR(SUM(Predictions!S225,Predictions!V225,Pools!N225),0)</f>
        <v>-37</v>
      </c>
      <c r="Q225" s="141" t="str">
        <f>Results!CD225</f>
        <v>Karlsruher</v>
      </c>
      <c r="R225" s="142">
        <f>Results!CE225</f>
        <v>4.9095523165018307E-2</v>
      </c>
    </row>
    <row r="226" spans="1:18" x14ac:dyDescent="0.25">
      <c r="A226" s="69">
        <v>224</v>
      </c>
      <c r="B226" s="39">
        <v>44275</v>
      </c>
      <c r="C226" s="1">
        <v>3</v>
      </c>
      <c r="D226" s="44" t="str">
        <f t="shared" si="6"/>
        <v>Eintracht Braunschweig</v>
      </c>
      <c r="E226" s="1">
        <v>4</v>
      </c>
      <c r="F226" s="44" t="str">
        <f t="shared" si="7"/>
        <v>Darmstadt 98</v>
      </c>
      <c r="G226" s="40">
        <v>1</v>
      </c>
      <c r="H226" s="40">
        <v>1</v>
      </c>
      <c r="I226" s="41">
        <v>53</v>
      </c>
      <c r="J226" s="42">
        <v>25</v>
      </c>
      <c r="K226" s="41">
        <v>64</v>
      </c>
      <c r="L226" s="42">
        <v>25</v>
      </c>
      <c r="M226" s="41">
        <v>61</v>
      </c>
      <c r="N226" s="43">
        <v>50</v>
      </c>
      <c r="O226" s="402" t="str">
        <f>IF(AND(Results!AS226&gt;Results!BG226,(Results!CA226+Results!CB226)&gt;0),"DNB",IF(Pools!M226&gt;0,"X",""))</f>
        <v/>
      </c>
      <c r="P226" s="403">
        <f>IFERROR(SUM(Predictions!S226,Predictions!V226,Pools!N226),0)</f>
        <v>0</v>
      </c>
      <c r="Q226" s="141" t="str">
        <f>Results!CD226</f>
        <v/>
      </c>
      <c r="R226" s="142">
        <f>Results!CE226</f>
        <v>5.1862147367765399E-2</v>
      </c>
    </row>
    <row r="227" spans="1:18" x14ac:dyDescent="0.25">
      <c r="A227" s="69">
        <v>225</v>
      </c>
      <c r="B227" s="39">
        <v>44275</v>
      </c>
      <c r="C227" s="1">
        <v>1</v>
      </c>
      <c r="D227" s="44" t="str">
        <f t="shared" si="6"/>
        <v>Erzgebirge Aue</v>
      </c>
      <c r="E227" s="1">
        <v>16</v>
      </c>
      <c r="F227" s="44" t="str">
        <f t="shared" si="7"/>
        <v>Sandhausen</v>
      </c>
      <c r="G227" s="40">
        <v>2</v>
      </c>
      <c r="H227" s="40">
        <v>0</v>
      </c>
      <c r="I227" s="41">
        <v>13</v>
      </c>
      <c r="J227" s="42">
        <v>10</v>
      </c>
      <c r="K227" s="41">
        <v>64</v>
      </c>
      <c r="L227" s="42">
        <v>25</v>
      </c>
      <c r="M227" s="41">
        <v>99</v>
      </c>
      <c r="N227" s="43">
        <v>50</v>
      </c>
      <c r="O227" s="402" t="str">
        <f>IF(AND(Results!AS227&gt;Results!BG227,(Results!CA227+Results!CB227)&gt;0),"DNB",IF(Pools!M227&gt;0,"X",""))</f>
        <v/>
      </c>
      <c r="P227" s="403">
        <f>IFERROR(SUM(Predictions!S227,Predictions!V227,Pools!N227),0)</f>
        <v>0</v>
      </c>
      <c r="Q227" s="141" t="str">
        <f>Results!CD227</f>
        <v/>
      </c>
      <c r="R227" s="142">
        <f>Results!CE227</f>
        <v>5.1251954898804186E-2</v>
      </c>
    </row>
    <row r="228" spans="1:18" x14ac:dyDescent="0.25">
      <c r="A228" s="69">
        <v>226</v>
      </c>
      <c r="B228" s="39">
        <v>44275</v>
      </c>
      <c r="C228" s="1">
        <v>7</v>
      </c>
      <c r="D228" s="44" t="str">
        <f t="shared" si="6"/>
        <v>Hamburger</v>
      </c>
      <c r="E228" s="1">
        <v>9</v>
      </c>
      <c r="F228" s="44" t="str">
        <f t="shared" si="7"/>
        <v>Heidenheim</v>
      </c>
      <c r="G228" s="40">
        <v>2</v>
      </c>
      <c r="H228" s="40">
        <v>0</v>
      </c>
      <c r="I228" s="41">
        <v>21</v>
      </c>
      <c r="J228" s="42">
        <v>25</v>
      </c>
      <c r="K228" s="41">
        <v>57</v>
      </c>
      <c r="L228" s="42">
        <v>20</v>
      </c>
      <c r="M228" s="41">
        <v>61</v>
      </c>
      <c r="N228" s="43">
        <v>20</v>
      </c>
      <c r="O228" s="402" t="str">
        <f>IF(AND(Results!AS228&gt;Results!BG228,(Results!CA228+Results!CB228)&gt;0),"DNB",IF(Pools!M228&gt;0,"X",""))</f>
        <v/>
      </c>
      <c r="P228" s="403">
        <f>IFERROR(SUM(Predictions!S228,Predictions!V228,Pools!N228),0)</f>
        <v>0</v>
      </c>
      <c r="Q228" s="141" t="str">
        <f>Results!CD228</f>
        <v/>
      </c>
      <c r="R228" s="142">
        <f>Results!CE228</f>
        <v>5.0132100856738582E-2</v>
      </c>
    </row>
    <row r="229" spans="1:18" x14ac:dyDescent="0.25">
      <c r="A229" s="69">
        <v>227</v>
      </c>
      <c r="B229" s="39">
        <v>44276</v>
      </c>
      <c r="C229" s="1">
        <v>6</v>
      </c>
      <c r="D229" s="44" t="str">
        <f t="shared" si="6"/>
        <v>Greuther Furth</v>
      </c>
      <c r="E229" s="1">
        <v>12</v>
      </c>
      <c r="F229" s="44" t="str">
        <f t="shared" si="7"/>
        <v>Nurnberg</v>
      </c>
      <c r="G229" s="40">
        <v>2</v>
      </c>
      <c r="H229" s="40">
        <v>2</v>
      </c>
      <c r="I229" s="41">
        <v>101</v>
      </c>
      <c r="J229" s="42">
        <v>100</v>
      </c>
      <c r="K229" s="41">
        <v>53</v>
      </c>
      <c r="L229" s="42">
        <v>20</v>
      </c>
      <c r="M229" s="41">
        <v>64</v>
      </c>
      <c r="N229" s="43">
        <v>25</v>
      </c>
      <c r="O229" s="402" t="str">
        <f>IF(AND(Results!AS229&gt;Results!BG229,(Results!CA229+Results!CB229)&gt;0),"DNB",IF(Pools!M229&gt;0,"X",""))</f>
        <v>X</v>
      </c>
      <c r="P229" s="403">
        <f>IFERROR(SUM(Predictions!S229,Predictions!V229,Pools!N229),0)</f>
        <v>82.15</v>
      </c>
      <c r="Q229" s="141" t="str">
        <f>Results!CD229</f>
        <v/>
      </c>
      <c r="R229" s="142">
        <f>Results!CE229</f>
        <v>5.2383916955165644E-2</v>
      </c>
    </row>
    <row r="230" spans="1:18" x14ac:dyDescent="0.25">
      <c r="A230" s="69">
        <v>228</v>
      </c>
      <c r="B230" s="39">
        <v>44276</v>
      </c>
      <c r="C230" s="1">
        <v>13</v>
      </c>
      <c r="D230" s="44" t="str">
        <f t="shared" si="6"/>
        <v>Osnabruck</v>
      </c>
      <c r="E230" s="1">
        <v>17</v>
      </c>
      <c r="F230" s="44" t="str">
        <f t="shared" si="7"/>
        <v>St Pauli</v>
      </c>
      <c r="G230" s="40">
        <v>1</v>
      </c>
      <c r="H230" s="40">
        <v>2</v>
      </c>
      <c r="I230" s="41">
        <v>53</v>
      </c>
      <c r="J230" s="42">
        <v>25</v>
      </c>
      <c r="K230" s="41">
        <v>64</v>
      </c>
      <c r="L230" s="42">
        <v>25</v>
      </c>
      <c r="M230" s="41">
        <v>61</v>
      </c>
      <c r="N230" s="43">
        <v>50</v>
      </c>
      <c r="O230" s="402" t="str">
        <f>IF(AND(Results!AS230&gt;Results!BG230,(Results!CA230+Results!CB230)&gt;0),"DNB",IF(Pools!M230&gt;0,"X",""))</f>
        <v>DNB</v>
      </c>
      <c r="P230" s="403">
        <f>IFERROR(SUM(Predictions!S230,Predictions!V230,Pools!N230),0)</f>
        <v>-51.45</v>
      </c>
      <c r="Q230" s="141" t="str">
        <f>Results!CD230</f>
        <v>Osnabruck</v>
      </c>
      <c r="R230" s="142">
        <f>Results!CE230</f>
        <v>5.1862147367765399E-2</v>
      </c>
    </row>
    <row r="231" spans="1:18" x14ac:dyDescent="0.25">
      <c r="A231" s="69">
        <v>229</v>
      </c>
      <c r="B231" s="39">
        <v>44276</v>
      </c>
      <c r="C231" s="1">
        <v>18</v>
      </c>
      <c r="D231" s="44" t="str">
        <f t="shared" si="6"/>
        <v>Wurzburger Kickers</v>
      </c>
      <c r="E231" s="1">
        <v>15</v>
      </c>
      <c r="F231" s="44" t="str">
        <f t="shared" si="7"/>
        <v>Jahn Regensburg</v>
      </c>
      <c r="G231" s="40">
        <v>1</v>
      </c>
      <c r="H231" s="40">
        <v>1</v>
      </c>
      <c r="I231" s="41">
        <v>43</v>
      </c>
      <c r="J231" s="42">
        <v>25</v>
      </c>
      <c r="K231" s="41">
        <v>13</v>
      </c>
      <c r="L231" s="42">
        <v>5</v>
      </c>
      <c r="M231" s="41">
        <v>147</v>
      </c>
      <c r="N231" s="43">
        <v>100</v>
      </c>
      <c r="O231" s="402" t="str">
        <f>IF(AND(Results!AS231&gt;Results!BG231,(Results!CA231+Results!CB231)&gt;0),"DNB",IF(Pools!M231&gt;0,"X",""))</f>
        <v/>
      </c>
      <c r="P231" s="403">
        <f>IFERROR(SUM(Predictions!S231,Predictions!V231,Pools!N231),0)</f>
        <v>0</v>
      </c>
      <c r="Q231" s="141" t="str">
        <f>Results!CD231</f>
        <v/>
      </c>
      <c r="R231" s="142">
        <f>Results!CE231</f>
        <v>5.0283136196448863E-2</v>
      </c>
    </row>
    <row r="232" spans="1:18" x14ac:dyDescent="0.25">
      <c r="A232" s="69">
        <v>230</v>
      </c>
      <c r="B232" s="39">
        <v>44277</v>
      </c>
      <c r="C232" s="1">
        <v>5</v>
      </c>
      <c r="D232" s="44" t="str">
        <f t="shared" si="6"/>
        <v>Fortuna Dusseldorf</v>
      </c>
      <c r="E232" s="1">
        <v>2</v>
      </c>
      <c r="F232" s="44" t="str">
        <f t="shared" si="7"/>
        <v>Bochum</v>
      </c>
      <c r="G232" s="40">
        <v>0</v>
      </c>
      <c r="H232" s="40">
        <v>3</v>
      </c>
      <c r="I232" s="41">
        <v>71</v>
      </c>
      <c r="J232" s="42">
        <v>50</v>
      </c>
      <c r="K232" s="41">
        <v>61</v>
      </c>
      <c r="L232" s="42">
        <v>25</v>
      </c>
      <c r="M232" s="41">
        <v>19</v>
      </c>
      <c r="N232" s="43">
        <v>10</v>
      </c>
      <c r="O232" s="402" t="str">
        <f>IF(AND(Results!AS232&gt;Results!BG232,(Results!CA232+Results!CB232)&gt;0),"DNB",IF(Pools!M232&gt;0,"X",""))</f>
        <v/>
      </c>
      <c r="P232" s="403">
        <f>IFERROR(SUM(Predictions!S232,Predictions!V232,Pools!N232),0)</f>
        <v>0</v>
      </c>
      <c r="Q232" s="141" t="str">
        <f>Results!CD232</f>
        <v/>
      </c>
      <c r="R232" s="142">
        <f>Results!CE232</f>
        <v>4.8748401121369023E-2</v>
      </c>
    </row>
    <row r="233" spans="1:18" x14ac:dyDescent="0.25">
      <c r="A233" s="69">
        <v>231</v>
      </c>
      <c r="B233" s="39">
        <v>44289</v>
      </c>
      <c r="C233" s="1">
        <v>2</v>
      </c>
      <c r="D233" s="44" t="str">
        <f t="shared" si="6"/>
        <v>Bochum</v>
      </c>
      <c r="E233" s="1">
        <v>11</v>
      </c>
      <c r="F233" s="44" t="str">
        <f t="shared" si="7"/>
        <v>Holstein Kiel</v>
      </c>
      <c r="G233" s="40">
        <v>2</v>
      </c>
      <c r="H233" s="40">
        <v>1</v>
      </c>
      <c r="I233" s="41">
        <v>133</v>
      </c>
      <c r="J233" s="42">
        <v>100</v>
      </c>
      <c r="K233" s="41">
        <v>11</v>
      </c>
      <c r="L233" s="42">
        <v>5</v>
      </c>
      <c r="M233" s="41">
        <v>11</v>
      </c>
      <c r="N233" s="43">
        <v>5</v>
      </c>
      <c r="O233" s="402" t="str">
        <f>IF(AND(Results!AS233&gt;Results!BG233,(Results!CA233+Results!CB233)&gt;0),"DNB",IF(Pools!M233&gt;0,"X",""))</f>
        <v/>
      </c>
      <c r="P233" s="403">
        <f>IFERROR(SUM(Predictions!S233,Predictions!V233,Pools!N233),0)</f>
        <v>-37</v>
      </c>
      <c r="Q233" s="141" t="str">
        <f>Results!CD233</f>
        <v>Holstein Kiel</v>
      </c>
      <c r="R233" s="142">
        <f>Results!CE233</f>
        <v>5.4184549356223188E-2</v>
      </c>
    </row>
    <row r="234" spans="1:18" x14ac:dyDescent="0.25">
      <c r="A234" s="69">
        <v>232</v>
      </c>
      <c r="B234" s="39">
        <v>44289</v>
      </c>
      <c r="C234" s="1">
        <v>9</v>
      </c>
      <c r="D234" s="44" t="str">
        <f t="shared" si="6"/>
        <v>Heidenheim</v>
      </c>
      <c r="E234" s="1">
        <v>6</v>
      </c>
      <c r="F234" s="44" t="str">
        <f t="shared" si="7"/>
        <v>Greuther Furth</v>
      </c>
      <c r="G234" s="40">
        <v>0</v>
      </c>
      <c r="H234" s="40">
        <v>1</v>
      </c>
      <c r="I234" s="41">
        <v>17</v>
      </c>
      <c r="J234" s="42">
        <v>10</v>
      </c>
      <c r="K234" s="41">
        <v>62</v>
      </c>
      <c r="L234" s="42">
        <v>25</v>
      </c>
      <c r="M234" s="41">
        <v>31</v>
      </c>
      <c r="N234" s="43">
        <v>20</v>
      </c>
      <c r="O234" s="402" t="str">
        <f>IF(AND(Results!AS234&gt;Results!BG234,(Results!CA234+Results!CB234)&gt;0),"DNB",IF(Pools!M234&gt;0,"X",""))</f>
        <v/>
      </c>
      <c r="P234" s="403">
        <f>IFERROR(SUM(Predictions!S234,Predictions!V234,Pools!N234),0)</f>
        <v>0</v>
      </c>
      <c r="Q234" s="141" t="str">
        <f>Results!CD234</f>
        <v/>
      </c>
      <c r="R234" s="142">
        <f>Results!CE234</f>
        <v>4.9883554954548881E-2</v>
      </c>
    </row>
    <row r="235" spans="1:18" x14ac:dyDescent="0.25">
      <c r="A235" s="69">
        <v>233</v>
      </c>
      <c r="B235" s="39">
        <v>44289</v>
      </c>
      <c r="C235" s="1">
        <v>10</v>
      </c>
      <c r="D235" s="44" t="str">
        <f t="shared" si="6"/>
        <v>Karlsruher</v>
      </c>
      <c r="E235" s="1">
        <v>13</v>
      </c>
      <c r="F235" s="44" t="str">
        <f t="shared" si="7"/>
        <v>Osnabruck</v>
      </c>
      <c r="G235" s="40">
        <v>0</v>
      </c>
      <c r="H235" s="40">
        <v>1</v>
      </c>
      <c r="I235" s="41">
        <v>79</v>
      </c>
      <c r="J235" s="42">
        <v>100</v>
      </c>
      <c r="K235" s="41">
        <v>11</v>
      </c>
      <c r="L235" s="42">
        <v>4</v>
      </c>
      <c r="M235" s="41">
        <v>69</v>
      </c>
      <c r="N235" s="43">
        <v>20</v>
      </c>
      <c r="O235" s="402" t="str">
        <f>IF(AND(Results!AS235&gt;Results!BG235,(Results!CA235+Results!CB235)&gt;0),"DNB",IF(Pools!M235&gt;0,"X",""))</f>
        <v>X</v>
      </c>
      <c r="P235" s="403">
        <f>IFERROR(SUM(Predictions!S235,Predictions!V235,Pools!N235),0)</f>
        <v>-31</v>
      </c>
      <c r="Q235" s="141" t="str">
        <f>Results!CD235</f>
        <v/>
      </c>
      <c r="R235" s="142">
        <f>Results!CE235</f>
        <v>5.0044985667357267E-2</v>
      </c>
    </row>
    <row r="236" spans="1:18" x14ac:dyDescent="0.25">
      <c r="A236" s="69">
        <v>234</v>
      </c>
      <c r="B236" s="39">
        <v>44290</v>
      </c>
      <c r="C236" s="1">
        <v>4</v>
      </c>
      <c r="D236" s="44" t="str">
        <f t="shared" si="6"/>
        <v>Darmstadt 98</v>
      </c>
      <c r="E236" s="1">
        <v>5</v>
      </c>
      <c r="F236" s="44" t="str">
        <f t="shared" si="7"/>
        <v>Fortuna Dusseldorf</v>
      </c>
      <c r="G236" s="40">
        <v>1</v>
      </c>
      <c r="H236" s="40">
        <v>2</v>
      </c>
      <c r="I236" s="41">
        <v>89</v>
      </c>
      <c r="J236" s="42">
        <v>50</v>
      </c>
      <c r="K236" s="41">
        <v>5</v>
      </c>
      <c r="L236" s="42">
        <v>2</v>
      </c>
      <c r="M236" s="41">
        <v>147</v>
      </c>
      <c r="N236" s="43">
        <v>100</v>
      </c>
      <c r="O236" s="402" t="str">
        <f>IF(AND(Results!AS236&gt;Results!BG236,(Results!CA236+Results!CB236)&gt;0),"DNB",IF(Pools!M236&gt;0,"X",""))</f>
        <v/>
      </c>
      <c r="P236" s="403">
        <f>IFERROR(SUM(Predictions!S236,Predictions!V236,Pools!N236),0)</f>
        <v>0</v>
      </c>
      <c r="Q236" s="141" t="str">
        <f>Results!CD236</f>
        <v/>
      </c>
      <c r="R236" s="142">
        <f>Results!CE236</f>
        <v>5.0284815525254656E-2</v>
      </c>
    </row>
    <row r="237" spans="1:18" x14ac:dyDescent="0.25">
      <c r="A237" s="69">
        <v>235</v>
      </c>
      <c r="B237" s="39">
        <v>44290</v>
      </c>
      <c r="C237" s="1">
        <v>8</v>
      </c>
      <c r="D237" s="44" t="str">
        <f t="shared" si="6"/>
        <v>Hannover 96</v>
      </c>
      <c r="E237" s="1">
        <v>7</v>
      </c>
      <c r="F237" s="44" t="str">
        <f t="shared" si="7"/>
        <v>Hamburger</v>
      </c>
      <c r="G237" s="40">
        <v>3</v>
      </c>
      <c r="H237" s="40">
        <v>3</v>
      </c>
      <c r="I237" s="41">
        <v>2</v>
      </c>
      <c r="J237" s="42">
        <v>1</v>
      </c>
      <c r="K237" s="41">
        <v>49</v>
      </c>
      <c r="L237" s="42">
        <v>20</v>
      </c>
      <c r="M237" s="41">
        <v>133</v>
      </c>
      <c r="N237" s="43">
        <v>100</v>
      </c>
      <c r="O237" s="402" t="str">
        <f>IF(AND(Results!AS237&gt;Results!BG237,(Results!CA237+Results!CB237)&gt;0),"DNB",IF(Pools!M237&gt;0,"X",""))</f>
        <v/>
      </c>
      <c r="P237" s="403">
        <f>IFERROR(SUM(Predictions!S237,Predictions!V237,Pools!N237),0)</f>
        <v>0</v>
      </c>
      <c r="Q237" s="141" t="str">
        <f>Results!CD237</f>
        <v/>
      </c>
      <c r="R237" s="142">
        <f>Results!CE237</f>
        <v>5.2372955153324519E-2</v>
      </c>
    </row>
    <row r="238" spans="1:18" x14ac:dyDescent="0.25">
      <c r="A238" s="69">
        <v>236</v>
      </c>
      <c r="B238" s="39">
        <v>44290</v>
      </c>
      <c r="C238" s="1">
        <v>15</v>
      </c>
      <c r="D238" s="44" t="str">
        <f t="shared" si="6"/>
        <v>Jahn Regensburg</v>
      </c>
      <c r="E238" s="1">
        <v>1</v>
      </c>
      <c r="F238" s="44" t="str">
        <f t="shared" si="7"/>
        <v>Erzgebirge Aue</v>
      </c>
      <c r="G238" s="40">
        <v>1</v>
      </c>
      <c r="H238" s="40">
        <v>1</v>
      </c>
      <c r="I238" s="41">
        <v>119</v>
      </c>
      <c r="J238" s="42">
        <v>100</v>
      </c>
      <c r="K238" s="41">
        <v>62</v>
      </c>
      <c r="L238" s="42">
        <v>25</v>
      </c>
      <c r="M238" s="41">
        <v>57</v>
      </c>
      <c r="N238" s="43">
        <v>25</v>
      </c>
      <c r="O238" s="402" t="str">
        <f>IF(AND(Results!AS238&gt;Results!BG238,(Results!CA238+Results!CB238)&gt;0),"DNB",IF(Pools!M238&gt;0,"X",""))</f>
        <v/>
      </c>
      <c r="P238" s="403">
        <f>IFERROR(SUM(Predictions!S238,Predictions!V238,Pools!N238),0)</f>
        <v>0</v>
      </c>
      <c r="Q238" s="141" t="str">
        <f>Results!CD238</f>
        <v/>
      </c>
      <c r="R238" s="142">
        <f>Results!CE238</f>
        <v>4.8855375185778316E-2</v>
      </c>
    </row>
    <row r="239" spans="1:18" x14ac:dyDescent="0.25">
      <c r="A239" s="69">
        <v>237</v>
      </c>
      <c r="B239" s="39">
        <v>44290</v>
      </c>
      <c r="C239" s="1">
        <v>12</v>
      </c>
      <c r="D239" s="44" t="str">
        <f t="shared" si="6"/>
        <v>Nurnberg</v>
      </c>
      <c r="E239" s="1">
        <v>14</v>
      </c>
      <c r="F239" s="44" t="str">
        <f t="shared" si="7"/>
        <v>Paderborn 07</v>
      </c>
      <c r="G239" s="40">
        <v>2</v>
      </c>
      <c r="H239" s="40">
        <v>1</v>
      </c>
      <c r="I239" s="41">
        <v>161</v>
      </c>
      <c r="J239" s="42">
        <v>100</v>
      </c>
      <c r="K239" s="41">
        <v>63</v>
      </c>
      <c r="L239" s="42">
        <v>25</v>
      </c>
      <c r="M239" s="41">
        <v>8</v>
      </c>
      <c r="N239" s="43">
        <v>5</v>
      </c>
      <c r="O239" s="402" t="str">
        <f>IF(AND(Results!AS239&gt;Results!BG239,(Results!CA239+Results!CB239)&gt;0),"DNB",IF(Pools!M239&gt;0,"X",""))</f>
        <v>X</v>
      </c>
      <c r="P239" s="403">
        <f>IFERROR(SUM(Predictions!S239,Predictions!V239,Pools!N239),0)</f>
        <v>-31</v>
      </c>
      <c r="Q239" s="141" t="str">
        <f>Results!CD239</f>
        <v/>
      </c>
      <c r="R239" s="142">
        <f>Results!CE239</f>
        <v>5.1848056158400935E-2</v>
      </c>
    </row>
    <row r="240" spans="1:18" x14ac:dyDescent="0.25">
      <c r="A240" s="69">
        <v>238</v>
      </c>
      <c r="B240" s="39">
        <v>44290</v>
      </c>
      <c r="C240" s="1">
        <v>16</v>
      </c>
      <c r="D240" s="44" t="str">
        <f t="shared" si="6"/>
        <v>Sandhausen</v>
      </c>
      <c r="E240" s="1">
        <v>18</v>
      </c>
      <c r="F240" s="44" t="str">
        <f t="shared" si="7"/>
        <v>Wurzburger Kickers</v>
      </c>
      <c r="G240" s="40">
        <v>1</v>
      </c>
      <c r="H240" s="40">
        <v>0</v>
      </c>
      <c r="I240" s="41">
        <v>113</v>
      </c>
      <c r="J240" s="42">
        <v>100</v>
      </c>
      <c r="K240" s="41">
        <v>51</v>
      </c>
      <c r="L240" s="42">
        <v>20</v>
      </c>
      <c r="M240" s="41">
        <v>47</v>
      </c>
      <c r="N240" s="43">
        <v>20</v>
      </c>
      <c r="O240" s="402" t="str">
        <f>IF(AND(Results!AS240&gt;Results!BG240,(Results!CA240+Results!CB240)&gt;0),"DNB",IF(Pools!M240&gt;0,"X",""))</f>
        <v/>
      </c>
      <c r="P240" s="403">
        <f>IFERROR(SUM(Predictions!S240,Predictions!V240,Pools!N240),0)</f>
        <v>63.28</v>
      </c>
      <c r="Q240" s="141" t="str">
        <f>Results!CD240</f>
        <v>Sandhausen</v>
      </c>
      <c r="R240" s="142">
        <f>Results!CE240</f>
        <v>4.9681171606754893E-2</v>
      </c>
    </row>
    <row r="241" spans="1:18" x14ac:dyDescent="0.25">
      <c r="A241" s="69">
        <v>239</v>
      </c>
      <c r="B241" s="39">
        <v>44291</v>
      </c>
      <c r="C241" s="1">
        <v>17</v>
      </c>
      <c r="D241" s="44" t="str">
        <f t="shared" si="6"/>
        <v>St Pauli</v>
      </c>
      <c r="E241" s="1">
        <v>3</v>
      </c>
      <c r="F241" s="44" t="str">
        <f t="shared" si="7"/>
        <v>Eintracht Braunschweig</v>
      </c>
      <c r="G241" s="40">
        <v>2</v>
      </c>
      <c r="H241" s="40">
        <v>0</v>
      </c>
      <c r="I241" s="41">
        <v>83</v>
      </c>
      <c r="J241" s="42">
        <v>100</v>
      </c>
      <c r="K241" s="41">
        <v>68</v>
      </c>
      <c r="L241" s="42">
        <v>25</v>
      </c>
      <c r="M241" s="41">
        <v>33</v>
      </c>
      <c r="N241" s="43">
        <v>10</v>
      </c>
      <c r="O241" s="402" t="str">
        <f>IF(AND(Results!AS241&gt;Results!BG241,(Results!CA241+Results!CB241)&gt;0),"DNB",IF(Pools!M241&gt;0,"X",""))</f>
        <v>X</v>
      </c>
      <c r="P241" s="403">
        <f>IFERROR(SUM(Predictions!S241,Predictions!V241,Pools!N241),0)</f>
        <v>-30</v>
      </c>
      <c r="Q241" s="141" t="str">
        <f>Results!CD241</f>
        <v/>
      </c>
      <c r="R241" s="142">
        <f>Results!CE241</f>
        <v>4.7823431267653094E-2</v>
      </c>
    </row>
    <row r="242" spans="1:18" x14ac:dyDescent="0.25">
      <c r="A242" s="69">
        <v>240</v>
      </c>
      <c r="B242" s="39">
        <v>44292</v>
      </c>
      <c r="C242" s="1">
        <v>9</v>
      </c>
      <c r="D242" s="44" t="str">
        <f t="shared" si="6"/>
        <v>Heidenheim</v>
      </c>
      <c r="E242" s="1">
        <v>11</v>
      </c>
      <c r="F242" s="44" t="str">
        <f t="shared" si="7"/>
        <v>Holstein Kiel</v>
      </c>
      <c r="G242" s="40">
        <v>1</v>
      </c>
      <c r="H242" s="40">
        <v>0</v>
      </c>
      <c r="I242" s="41">
        <v>81</v>
      </c>
      <c r="J242" s="42">
        <v>50</v>
      </c>
      <c r="K242" s="41">
        <v>57</v>
      </c>
      <c r="L242" s="42">
        <v>25</v>
      </c>
      <c r="M242" s="41">
        <v>44</v>
      </c>
      <c r="N242" s="43">
        <v>25</v>
      </c>
      <c r="O242" s="402" t="str">
        <f>IF(AND(Results!AS242&gt;Results!BG242,(Results!CA242+Results!CB242)&gt;0),"DNB",IF(Pools!M242&gt;0,"X",""))</f>
        <v/>
      </c>
      <c r="P242" s="403">
        <f>IFERROR(SUM(Predictions!S242,Predictions!V242,Pools!N242),0)</f>
        <v>0</v>
      </c>
      <c r="Q242" s="141" t="str">
        <f>Results!CD242</f>
        <v/>
      </c>
      <c r="R242" s="142">
        <f>Results!CE242</f>
        <v>4.8876278673175122E-2</v>
      </c>
    </row>
    <row r="243" spans="1:18" x14ac:dyDescent="0.25">
      <c r="A243" s="69">
        <v>241</v>
      </c>
      <c r="B243" s="39">
        <v>44294</v>
      </c>
      <c r="C243" s="1">
        <v>8</v>
      </c>
      <c r="D243" s="44" t="str">
        <f t="shared" si="6"/>
        <v>Hannover 96</v>
      </c>
      <c r="E243" s="1">
        <v>18</v>
      </c>
      <c r="F243" s="44" t="str">
        <f t="shared" si="7"/>
        <v>Wurzburger Kickers</v>
      </c>
      <c r="G243" s="40">
        <v>1</v>
      </c>
      <c r="H243" s="40">
        <v>2</v>
      </c>
      <c r="I243" s="41">
        <v>61</v>
      </c>
      <c r="J243" s="42">
        <v>100</v>
      </c>
      <c r="K243" s="41">
        <v>13</v>
      </c>
      <c r="L243" s="42">
        <v>4</v>
      </c>
      <c r="M243" s="41">
        <v>21</v>
      </c>
      <c r="N243" s="43">
        <v>5</v>
      </c>
      <c r="O243" s="402" t="str">
        <f>IF(AND(Results!AS243&gt;Results!BG243,(Results!CA243+Results!CB243)&gt;0),"DNB",IF(Pools!M243&gt;0,"X",""))</f>
        <v/>
      </c>
      <c r="P243" s="403">
        <f>IFERROR(SUM(Predictions!S243,Predictions!V243,Pools!N243),0)</f>
        <v>0</v>
      </c>
      <c r="Q243" s="141" t="str">
        <f>Results!CD243</f>
        <v/>
      </c>
      <c r="R243" s="142">
        <f>Results!CE243</f>
        <v>4.8719822377111255E-2</v>
      </c>
    </row>
    <row r="244" spans="1:18" x14ac:dyDescent="0.25">
      <c r="A244" s="69">
        <v>242</v>
      </c>
      <c r="B244" s="39">
        <v>44295</v>
      </c>
      <c r="C244" s="1">
        <v>7</v>
      </c>
      <c r="D244" s="44" t="str">
        <f t="shared" si="6"/>
        <v>Hamburger</v>
      </c>
      <c r="E244" s="1">
        <v>4</v>
      </c>
      <c r="F244" s="44" t="str">
        <f t="shared" si="7"/>
        <v>Darmstadt 98</v>
      </c>
      <c r="G244" s="40">
        <v>1</v>
      </c>
      <c r="H244" s="40">
        <v>2</v>
      </c>
      <c r="I244" s="41">
        <v>63</v>
      </c>
      <c r="J244" s="42">
        <v>100</v>
      </c>
      <c r="K244" s="41">
        <v>33</v>
      </c>
      <c r="L244" s="42">
        <v>10</v>
      </c>
      <c r="M244" s="41">
        <v>39</v>
      </c>
      <c r="N244" s="43">
        <v>10</v>
      </c>
      <c r="O244" s="402" t="str">
        <f>IF(AND(Results!AS244&gt;Results!BG244,(Results!CA244+Results!CB244)&gt;0),"DNB",IF(Pools!M244&gt;0,"X",""))</f>
        <v/>
      </c>
      <c r="P244" s="403">
        <f>IFERROR(SUM(Predictions!S244,Predictions!V244,Pools!N244),0)</f>
        <v>0</v>
      </c>
      <c r="Q244" s="141" t="str">
        <f>Results!CD244</f>
        <v/>
      </c>
      <c r="R244" s="142">
        <f>Results!CE244</f>
        <v>5.0136704703282353E-2</v>
      </c>
    </row>
    <row r="245" spans="1:18" x14ac:dyDescent="0.25">
      <c r="A245" s="69">
        <v>243</v>
      </c>
      <c r="B245" s="39">
        <v>44296</v>
      </c>
      <c r="C245" s="1">
        <v>1</v>
      </c>
      <c r="D245" s="44" t="str">
        <f t="shared" si="6"/>
        <v>Erzgebirge Aue</v>
      </c>
      <c r="E245" s="1">
        <v>17</v>
      </c>
      <c r="F245" s="44" t="str">
        <f t="shared" si="7"/>
        <v>St Pauli</v>
      </c>
      <c r="G245" s="40">
        <v>1</v>
      </c>
      <c r="H245" s="40">
        <v>3</v>
      </c>
      <c r="I245" s="41">
        <v>19</v>
      </c>
      <c r="J245" s="42">
        <v>10</v>
      </c>
      <c r="K245" s="41">
        <v>63</v>
      </c>
      <c r="L245" s="42">
        <v>25</v>
      </c>
      <c r="M245" s="41">
        <v>11</v>
      </c>
      <c r="N245" s="43">
        <v>8</v>
      </c>
      <c r="O245" s="402" t="str">
        <f>IF(AND(Results!AS245&gt;Results!BG245,(Results!CA245+Results!CB245)&gt;0),"DNB",IF(Pools!M245&gt;0,"X",""))</f>
        <v>DNB</v>
      </c>
      <c r="P245" s="403">
        <f>IFERROR(SUM(Predictions!S245,Predictions!V245,Pools!N245),0)</f>
        <v>-61.46</v>
      </c>
      <c r="Q245" s="141" t="str">
        <f>Results!CD245</f>
        <v>Erzgebirge Aue</v>
      </c>
      <c r="R245" s="142">
        <f>Results!CE245</f>
        <v>4.9971126876753091E-2</v>
      </c>
    </row>
    <row r="246" spans="1:18" x14ac:dyDescent="0.25">
      <c r="A246" s="69">
        <v>244</v>
      </c>
      <c r="B246" s="39">
        <v>44296</v>
      </c>
      <c r="C246" s="1">
        <v>14</v>
      </c>
      <c r="D246" s="44" t="str">
        <f t="shared" si="6"/>
        <v>Paderborn 07</v>
      </c>
      <c r="E246" s="1">
        <v>2</v>
      </c>
      <c r="F246" s="44" t="str">
        <f t="shared" si="7"/>
        <v>Bochum</v>
      </c>
      <c r="G246" s="40">
        <v>3</v>
      </c>
      <c r="H246" s="40">
        <v>0</v>
      </c>
      <c r="I246" s="41">
        <v>191</v>
      </c>
      <c r="J246" s="42">
        <v>100</v>
      </c>
      <c r="K246" s="41">
        <v>12</v>
      </c>
      <c r="L246" s="42">
        <v>5</v>
      </c>
      <c r="M246" s="41">
        <v>143</v>
      </c>
      <c r="N246" s="43">
        <v>100</v>
      </c>
      <c r="O246" s="402" t="str">
        <f>IF(AND(Results!AS246&gt;Results!BG246,(Results!CA246+Results!CB246)&gt;0),"DNB",IF(Pools!M246&gt;0,"X",""))</f>
        <v/>
      </c>
      <c r="P246" s="403">
        <f>IFERROR(SUM(Predictions!S246,Predictions!V246,Pools!N246),0)</f>
        <v>0</v>
      </c>
      <c r="Q246" s="141" t="str">
        <f>Results!CD246</f>
        <v/>
      </c>
      <c r="R246" s="142">
        <f>Results!CE246</f>
        <v>4.9282892487528152E-2</v>
      </c>
    </row>
    <row r="247" spans="1:18" x14ac:dyDescent="0.25">
      <c r="A247" s="69">
        <v>245</v>
      </c>
      <c r="B247" s="39">
        <v>44297</v>
      </c>
      <c r="C247" s="1">
        <v>8</v>
      </c>
      <c r="D247" s="44" t="str">
        <f t="shared" si="6"/>
        <v>Hannover 96</v>
      </c>
      <c r="E247" s="1">
        <v>9</v>
      </c>
      <c r="F247" s="44" t="str">
        <f t="shared" si="7"/>
        <v>Heidenheim</v>
      </c>
      <c r="G247" s="40">
        <v>1</v>
      </c>
      <c r="H247" s="40">
        <v>3</v>
      </c>
      <c r="I247" s="41">
        <v>73</v>
      </c>
      <c r="J247" s="42">
        <v>50</v>
      </c>
      <c r="K247" s="41">
        <v>57</v>
      </c>
      <c r="L247" s="42">
        <v>25</v>
      </c>
      <c r="M247" s="41">
        <v>49</v>
      </c>
      <c r="N247" s="43">
        <v>25</v>
      </c>
      <c r="O247" s="402" t="str">
        <f>IF(AND(Results!AS247&gt;Results!BG247,(Results!CA247+Results!CB247)&gt;0),"DNB",IF(Pools!M247&gt;0,"X",""))</f>
        <v/>
      </c>
      <c r="P247" s="403">
        <f>IFERROR(SUM(Predictions!S247,Predictions!V247,Pools!N247),0)</f>
        <v>0</v>
      </c>
      <c r="Q247" s="141" t="str">
        <f>Results!CD247</f>
        <v/>
      </c>
      <c r="R247" s="142">
        <f>Results!CE247</f>
        <v>4.9219951658975969E-2</v>
      </c>
    </row>
    <row r="248" spans="1:18" x14ac:dyDescent="0.25">
      <c r="A248" s="69">
        <v>246</v>
      </c>
      <c r="B248" s="39">
        <v>44297</v>
      </c>
      <c r="C248" s="1">
        <v>13</v>
      </c>
      <c r="D248" s="44" t="str">
        <f t="shared" si="6"/>
        <v>Osnabruck</v>
      </c>
      <c r="E248" s="1">
        <v>3</v>
      </c>
      <c r="F248" s="44" t="str">
        <f t="shared" si="7"/>
        <v>Eintracht Braunschweig</v>
      </c>
      <c r="G248" s="40">
        <v>0</v>
      </c>
      <c r="H248" s="40">
        <v>4</v>
      </c>
      <c r="I248" s="41">
        <v>149</v>
      </c>
      <c r="J248" s="42">
        <v>100</v>
      </c>
      <c r="K248" s="41">
        <v>9</v>
      </c>
      <c r="L248" s="42">
        <v>4</v>
      </c>
      <c r="M248" s="41">
        <v>193</v>
      </c>
      <c r="N248" s="43">
        <v>100</v>
      </c>
      <c r="O248" s="402" t="str">
        <f>IF(AND(Results!AS248&gt;Results!BG248,(Results!CA248+Results!CB248)&gt;0),"DNB",IF(Pools!M248&gt;0,"X",""))</f>
        <v/>
      </c>
      <c r="P248" s="403">
        <f>IFERROR(SUM(Predictions!S248,Predictions!V248,Pools!N248),0)</f>
        <v>0</v>
      </c>
      <c r="Q248" s="141" t="str">
        <f>Results!CD248</f>
        <v/>
      </c>
      <c r="R248" s="142">
        <f>Results!CE248</f>
        <v>5.0595661722764085E-2</v>
      </c>
    </row>
    <row r="249" spans="1:18" x14ac:dyDescent="0.25">
      <c r="A249" s="69">
        <v>247</v>
      </c>
      <c r="B249" s="39">
        <v>44297</v>
      </c>
      <c r="C249" s="1">
        <v>18</v>
      </c>
      <c r="D249" s="44" t="str">
        <f t="shared" si="6"/>
        <v>Wurzburger Kickers</v>
      </c>
      <c r="E249" s="1">
        <v>12</v>
      </c>
      <c r="F249" s="44" t="str">
        <f t="shared" si="7"/>
        <v>Nurnberg</v>
      </c>
      <c r="G249" s="40">
        <v>1</v>
      </c>
      <c r="H249" s="40">
        <v>1</v>
      </c>
      <c r="I249" s="41">
        <v>63</v>
      </c>
      <c r="J249" s="42">
        <v>25</v>
      </c>
      <c r="K249" s="41">
        <v>67</v>
      </c>
      <c r="L249" s="42">
        <v>25</v>
      </c>
      <c r="M249" s="41">
        <v>51</v>
      </c>
      <c r="N249" s="43">
        <v>50</v>
      </c>
      <c r="O249" s="402" t="str">
        <f>IF(AND(Results!AS249&gt;Results!BG249,(Results!CA249+Results!CB249)&gt;0),"DNB",IF(Pools!M249&gt;0,"X",""))</f>
        <v/>
      </c>
      <c r="P249" s="403">
        <f>IFERROR(SUM(Predictions!S249,Predictions!V249,Pools!N249),0)</f>
        <v>0</v>
      </c>
      <c r="Q249" s="141" t="str">
        <f>Results!CD249</f>
        <v/>
      </c>
      <c r="R249" s="142">
        <f>Results!CE249</f>
        <v>5.08795444761867E-2</v>
      </c>
    </row>
    <row r="250" spans="1:18" x14ac:dyDescent="0.25">
      <c r="A250" s="69">
        <v>248</v>
      </c>
      <c r="B250" s="39">
        <v>44300</v>
      </c>
      <c r="C250" s="1">
        <v>13</v>
      </c>
      <c r="D250" s="44" t="str">
        <f t="shared" si="6"/>
        <v>Osnabruck</v>
      </c>
      <c r="E250" s="1">
        <v>15</v>
      </c>
      <c r="F250" s="44" t="str">
        <f t="shared" si="7"/>
        <v>Jahn Regensburg</v>
      </c>
      <c r="G250" s="40">
        <v>0</v>
      </c>
      <c r="H250" s="40">
        <v>1</v>
      </c>
      <c r="I250" s="41">
        <v>191</v>
      </c>
      <c r="J250" s="42">
        <v>100</v>
      </c>
      <c r="K250" s="41">
        <v>47</v>
      </c>
      <c r="L250" s="42">
        <v>20</v>
      </c>
      <c r="M250" s="41">
        <v>29</v>
      </c>
      <c r="N250" s="43">
        <v>20</v>
      </c>
      <c r="O250" s="402" t="str">
        <f>IF(AND(Results!AS250&gt;Results!BG250,(Results!CA250+Results!CB250)&gt;0),"DNB",IF(Pools!M250&gt;0,"X",""))</f>
        <v/>
      </c>
      <c r="P250" s="403">
        <f>IFERROR(SUM(Predictions!S250,Predictions!V250,Pools!N250),0)</f>
        <v>0</v>
      </c>
      <c r="Q250" s="141" t="str">
        <f>Results!CD250</f>
        <v/>
      </c>
      <c r="R250" s="142">
        <f>Results!CE250</f>
        <v>5.0313339676538504E-2</v>
      </c>
    </row>
    <row r="251" spans="1:18" x14ac:dyDescent="0.25">
      <c r="A251" s="69">
        <v>249</v>
      </c>
      <c r="B251" s="39">
        <v>44302</v>
      </c>
      <c r="C251" s="1">
        <v>4</v>
      </c>
      <c r="D251" s="44" t="str">
        <f t="shared" si="6"/>
        <v>Darmstadt 98</v>
      </c>
      <c r="E251" s="1">
        <v>6</v>
      </c>
      <c r="F251" s="44" t="str">
        <f t="shared" si="7"/>
        <v>Greuther Furth</v>
      </c>
      <c r="G251" s="40">
        <v>2</v>
      </c>
      <c r="H251" s="40">
        <v>2</v>
      </c>
      <c r="I251" s="41">
        <v>52</v>
      </c>
      <c r="J251" s="42">
        <v>25</v>
      </c>
      <c r="K251" s="41">
        <v>69</v>
      </c>
      <c r="L251" s="42">
        <v>25</v>
      </c>
      <c r="M251" s="41">
        <v>117</v>
      </c>
      <c r="N251" s="43">
        <v>100</v>
      </c>
      <c r="O251" s="402" t="str">
        <f>IF(AND(Results!AS251&gt;Results!BG251,(Results!CA251+Results!CB251)&gt;0),"DNB",IF(Pools!M251&gt;0,"X",""))</f>
        <v>X</v>
      </c>
      <c r="P251" s="403">
        <f>IFERROR(SUM(Predictions!S251,Predictions!V251,Pools!N251),0)</f>
        <v>82.8</v>
      </c>
      <c r="Q251" s="141" t="str">
        <f>Results!CD251</f>
        <v/>
      </c>
      <c r="R251" s="142">
        <f>Results!CE251</f>
        <v>5.1462264571392913E-2</v>
      </c>
    </row>
    <row r="252" spans="1:18" x14ac:dyDescent="0.25">
      <c r="A252" s="69">
        <v>250</v>
      </c>
      <c r="B252" s="39">
        <v>44302</v>
      </c>
      <c r="C252" s="1">
        <v>3</v>
      </c>
      <c r="D252" s="44" t="str">
        <f t="shared" si="6"/>
        <v>Eintracht Braunschweig</v>
      </c>
      <c r="E252" s="1">
        <v>14</v>
      </c>
      <c r="F252" s="44" t="str">
        <f t="shared" si="7"/>
        <v>Paderborn 07</v>
      </c>
      <c r="G252" s="40">
        <v>0</v>
      </c>
      <c r="H252" s="40">
        <v>0</v>
      </c>
      <c r="I252" s="41">
        <v>11</v>
      </c>
      <c r="J252" s="42">
        <v>5</v>
      </c>
      <c r="K252" s="41">
        <v>49</v>
      </c>
      <c r="L252" s="42">
        <v>20</v>
      </c>
      <c r="M252" s="41">
        <v>123</v>
      </c>
      <c r="N252" s="43">
        <v>100</v>
      </c>
      <c r="O252" s="402" t="str">
        <f>IF(AND(Results!AS252&gt;Results!BG252,(Results!CA252+Results!CB252)&gt;0),"DNB",IF(Pools!M252&gt;0,"X",""))</f>
        <v/>
      </c>
      <c r="P252" s="403">
        <f>IFERROR(SUM(Predictions!S252,Predictions!V252,Pools!N252),0)</f>
        <v>0</v>
      </c>
      <c r="Q252" s="141" t="str">
        <f>Results!CD252</f>
        <v/>
      </c>
      <c r="R252" s="142">
        <f>Results!CE252</f>
        <v>5.0785565737310634E-2</v>
      </c>
    </row>
    <row r="253" spans="1:18" x14ac:dyDescent="0.25">
      <c r="A253" s="69">
        <v>251</v>
      </c>
      <c r="B253" s="39">
        <v>44303</v>
      </c>
      <c r="C253" s="1">
        <v>17</v>
      </c>
      <c r="D253" s="44" t="str">
        <f t="shared" si="6"/>
        <v>St Pauli</v>
      </c>
      <c r="E253" s="1">
        <v>18</v>
      </c>
      <c r="F253" s="44" t="str">
        <f t="shared" si="7"/>
        <v>Wurzburger Kickers</v>
      </c>
      <c r="G253" s="40">
        <v>4</v>
      </c>
      <c r="H253" s="40">
        <v>0</v>
      </c>
      <c r="I253" s="41">
        <v>3</v>
      </c>
      <c r="J253" s="42">
        <v>5</v>
      </c>
      <c r="K253" s="41">
        <v>17</v>
      </c>
      <c r="L253" s="42">
        <v>5</v>
      </c>
      <c r="M253" s="41">
        <v>4</v>
      </c>
      <c r="N253" s="43">
        <v>1</v>
      </c>
      <c r="O253" s="402" t="str">
        <f>IF(AND(Results!AS253&gt;Results!BG253,(Results!CA253+Results!CB253)&gt;0),"DNB",IF(Pools!M253&gt;0,"X",""))</f>
        <v/>
      </c>
      <c r="P253" s="403">
        <f>IFERROR(SUM(Predictions!S253,Predictions!V253,Pools!N253),0)</f>
        <v>0</v>
      </c>
      <c r="Q253" s="141" t="str">
        <f>Results!CD253</f>
        <v/>
      </c>
      <c r="R253" s="142">
        <f>Results!CE253</f>
        <v>5.2272727272727249E-2</v>
      </c>
    </row>
    <row r="254" spans="1:18" x14ac:dyDescent="0.25">
      <c r="A254" s="69">
        <v>252</v>
      </c>
      <c r="B254" s="39">
        <v>44304</v>
      </c>
      <c r="C254" s="1">
        <v>2</v>
      </c>
      <c r="D254" s="44" t="str">
        <f t="shared" si="6"/>
        <v>Bochum</v>
      </c>
      <c r="E254" s="1">
        <v>8</v>
      </c>
      <c r="F254" s="44" t="str">
        <f t="shared" si="7"/>
        <v>Hannover 96</v>
      </c>
      <c r="G254" s="40">
        <v>4</v>
      </c>
      <c r="H254" s="40">
        <v>3</v>
      </c>
      <c r="I254" s="41">
        <v>23</v>
      </c>
      <c r="J254" s="42">
        <v>25</v>
      </c>
      <c r="K254" s="41">
        <v>68</v>
      </c>
      <c r="L254" s="42">
        <v>25</v>
      </c>
      <c r="M254" s="41">
        <v>71</v>
      </c>
      <c r="N254" s="43">
        <v>25</v>
      </c>
      <c r="O254" s="402" t="str">
        <f>IF(AND(Results!AS254&gt;Results!BG254,(Results!CA254+Results!CB254)&gt;0),"DNB",IF(Pools!M254&gt;0,"X",""))</f>
        <v/>
      </c>
      <c r="P254" s="403">
        <f>IFERROR(SUM(Predictions!S254,Predictions!V254,Pools!N254),0)</f>
        <v>0</v>
      </c>
      <c r="Q254" s="141" t="str">
        <f>Results!CD254</f>
        <v/>
      </c>
      <c r="R254" s="142">
        <f>Results!CE254</f>
        <v>5.0067204301075252E-2</v>
      </c>
    </row>
    <row r="255" spans="1:18" x14ac:dyDescent="0.25">
      <c r="A255" s="69">
        <v>253</v>
      </c>
      <c r="B255" s="39">
        <v>44304</v>
      </c>
      <c r="C255" s="1">
        <v>15</v>
      </c>
      <c r="D255" s="44" t="str">
        <f t="shared" si="6"/>
        <v>Jahn Regensburg</v>
      </c>
      <c r="E255" s="1">
        <v>9</v>
      </c>
      <c r="F255" s="44" t="str">
        <f t="shared" si="7"/>
        <v>Heidenheim</v>
      </c>
      <c r="G255" s="40">
        <v>0</v>
      </c>
      <c r="H255" s="40">
        <v>3</v>
      </c>
      <c r="I255" s="41">
        <v>173</v>
      </c>
      <c r="J255" s="42">
        <v>100</v>
      </c>
      <c r="K255" s="41">
        <v>61</v>
      </c>
      <c r="L255" s="42">
        <v>25</v>
      </c>
      <c r="M255" s="41">
        <v>31</v>
      </c>
      <c r="N255" s="43">
        <v>20</v>
      </c>
      <c r="O255" s="402" t="str">
        <f>IF(AND(Results!AS255&gt;Results!BG255,(Results!CA255+Results!CB255)&gt;0),"DNB",IF(Pools!M255&gt;0,"X",""))</f>
        <v/>
      </c>
      <c r="P255" s="403">
        <f>IFERROR(SUM(Predictions!S255,Predictions!V255,Pools!N255),0)</f>
        <v>0</v>
      </c>
      <c r="Q255" s="141" t="str">
        <f>Results!CD255</f>
        <v/>
      </c>
      <c r="R255" s="142">
        <f>Results!CE255</f>
        <v>4.9154903464069033E-2</v>
      </c>
    </row>
    <row r="256" spans="1:18" x14ac:dyDescent="0.25">
      <c r="A256" s="69">
        <v>254</v>
      </c>
      <c r="B256" s="39">
        <v>44304</v>
      </c>
      <c r="C256" s="1">
        <v>13</v>
      </c>
      <c r="D256" s="44" t="str">
        <f t="shared" si="6"/>
        <v>Osnabruck</v>
      </c>
      <c r="E256" s="1">
        <v>5</v>
      </c>
      <c r="F256" s="44" t="str">
        <f t="shared" si="7"/>
        <v>Fortuna Dusseldorf</v>
      </c>
      <c r="G256" s="40">
        <v>0</v>
      </c>
      <c r="H256" s="40">
        <v>3</v>
      </c>
      <c r="I256" s="41">
        <v>14</v>
      </c>
      <c r="J256" s="42">
        <v>5</v>
      </c>
      <c r="K256" s="41">
        <v>63</v>
      </c>
      <c r="L256" s="42">
        <v>25</v>
      </c>
      <c r="M256" s="41">
        <v>99</v>
      </c>
      <c r="N256" s="43">
        <v>100</v>
      </c>
      <c r="O256" s="402" t="str">
        <f>IF(AND(Results!AS256&gt;Results!BG256,(Results!CA256+Results!CB256)&gt;0),"DNB",IF(Pools!M256&gt;0,"X",""))</f>
        <v/>
      </c>
      <c r="P256" s="403">
        <f>IFERROR(SUM(Predictions!S256,Predictions!V256,Pools!N256),0)</f>
        <v>0</v>
      </c>
      <c r="Q256" s="141" t="str">
        <f>Results!CD256</f>
        <v/>
      </c>
      <c r="R256" s="142">
        <f>Results!CE256</f>
        <v>4.9761366641821514E-2</v>
      </c>
    </row>
    <row r="257" spans="1:18" x14ac:dyDescent="0.25">
      <c r="A257" s="69">
        <v>255</v>
      </c>
      <c r="B257" s="39">
        <v>44306</v>
      </c>
      <c r="C257" s="1">
        <v>1</v>
      </c>
      <c r="D257" s="44" t="str">
        <f t="shared" si="6"/>
        <v>Erzgebirge Aue</v>
      </c>
      <c r="E257" s="1">
        <v>12</v>
      </c>
      <c r="F257" s="44" t="str">
        <f t="shared" si="7"/>
        <v>Nurnberg</v>
      </c>
      <c r="G257" s="40">
        <v>0</v>
      </c>
      <c r="H257" s="40">
        <v>1</v>
      </c>
      <c r="I257" s="41">
        <v>2</v>
      </c>
      <c r="J257" s="42">
        <v>1</v>
      </c>
      <c r="K257" s="41">
        <v>62</v>
      </c>
      <c r="L257" s="42">
        <v>25</v>
      </c>
      <c r="M257" s="41">
        <v>33</v>
      </c>
      <c r="N257" s="43">
        <v>25</v>
      </c>
      <c r="O257" s="402" t="str">
        <f>IF(AND(Results!AS257&gt;Results!BG257,(Results!CA257+Results!CB257)&gt;0),"DNB",IF(Pools!M257&gt;0,"X",""))</f>
        <v>DNB</v>
      </c>
      <c r="P257" s="403">
        <f>IFERROR(SUM(Predictions!S257,Predictions!V257,Pools!N257),0)</f>
        <v>-54.730000000000004</v>
      </c>
      <c r="Q257" s="141" t="str">
        <f>Results!CD257</f>
        <v>Erzgebirge Aue</v>
      </c>
      <c r="R257" s="142">
        <f>Results!CE257</f>
        <v>5.1724137931034253E-2</v>
      </c>
    </row>
    <row r="258" spans="1:18" x14ac:dyDescent="0.25">
      <c r="A258" s="69">
        <v>256</v>
      </c>
      <c r="B258" s="39">
        <v>44306</v>
      </c>
      <c r="C258" s="1">
        <v>6</v>
      </c>
      <c r="D258" s="44" t="str">
        <f t="shared" si="6"/>
        <v>Greuther Furth</v>
      </c>
      <c r="E258" s="1">
        <v>3</v>
      </c>
      <c r="F258" s="44" t="str">
        <f t="shared" si="7"/>
        <v>Eintracht Braunschweig</v>
      </c>
      <c r="G258" s="40">
        <v>3</v>
      </c>
      <c r="H258" s="40">
        <v>0</v>
      </c>
      <c r="I258" s="41">
        <v>51</v>
      </c>
      <c r="J258" s="42">
        <v>100</v>
      </c>
      <c r="K258" s="41">
        <v>67</v>
      </c>
      <c r="L258" s="42">
        <v>20</v>
      </c>
      <c r="M258" s="41">
        <v>53</v>
      </c>
      <c r="N258" s="43">
        <v>10</v>
      </c>
      <c r="O258" s="402" t="str">
        <f>IF(AND(Results!AS258&gt;Results!BG258,(Results!CA258+Results!CB258)&gt;0),"DNB",IF(Pools!M258&gt;0,"X",""))</f>
        <v/>
      </c>
      <c r="P258" s="403">
        <f>IFERROR(SUM(Predictions!S258,Predictions!V258,Pools!N258),0)</f>
        <v>0</v>
      </c>
      <c r="Q258" s="141" t="str">
        <f>Results!CD258</f>
        <v/>
      </c>
      <c r="R258" s="142">
        <f>Results!CE258</f>
        <v>5.0866871830562044E-2</v>
      </c>
    </row>
    <row r="259" spans="1:18" x14ac:dyDescent="0.25">
      <c r="A259" s="69">
        <v>257</v>
      </c>
      <c r="B259" s="39">
        <v>44306</v>
      </c>
      <c r="C259" s="1">
        <v>18</v>
      </c>
      <c r="D259" s="44" t="str">
        <f t="shared" ref="D259:D308" si="8">IFERROR(VLOOKUP(C259,Team,2,FALSE),"")</f>
        <v>Wurzburger Kickers</v>
      </c>
      <c r="E259" s="1">
        <v>4</v>
      </c>
      <c r="F259" s="44" t="str">
        <f t="shared" ref="F259:F308" si="9">IFERROR(VLOOKUP(E259,Team,2,FALSE),"")</f>
        <v>Darmstadt 98</v>
      </c>
      <c r="G259" s="40">
        <v>1</v>
      </c>
      <c r="H259" s="40">
        <v>3</v>
      </c>
      <c r="I259" s="41">
        <v>13</v>
      </c>
      <c r="J259" s="42">
        <v>5</v>
      </c>
      <c r="K259" s="41">
        <v>73</v>
      </c>
      <c r="L259" s="42">
        <v>25</v>
      </c>
      <c r="M259" s="41">
        <v>93</v>
      </c>
      <c r="N259" s="43">
        <v>100</v>
      </c>
      <c r="O259" s="402" t="str">
        <f>IF(AND(Results!AS259&gt;Results!BG259,(Results!CA259+Results!CB259)&gt;0),"DNB",IF(Pools!M259&gt;0,"X",""))</f>
        <v/>
      </c>
      <c r="P259" s="403">
        <f>IFERROR(SUM(Predictions!S259,Predictions!V259,Pools!N259),0)</f>
        <v>0</v>
      </c>
      <c r="Q259" s="141" t="str">
        <f>Results!CD259</f>
        <v/>
      </c>
      <c r="R259" s="142">
        <f>Results!CE259</f>
        <v>5.1014533620011182E-2</v>
      </c>
    </row>
    <row r="260" spans="1:18" x14ac:dyDescent="0.25">
      <c r="A260" s="69">
        <v>258</v>
      </c>
      <c r="B260" s="39">
        <v>44307</v>
      </c>
      <c r="C260" s="1">
        <v>5</v>
      </c>
      <c r="D260" s="44" t="str">
        <f t="shared" si="8"/>
        <v>Fortuna Dusseldorf</v>
      </c>
      <c r="E260" s="1">
        <v>17</v>
      </c>
      <c r="F260" s="44" t="str">
        <f t="shared" si="9"/>
        <v>St Pauli</v>
      </c>
      <c r="G260" s="40">
        <v>2</v>
      </c>
      <c r="H260" s="40">
        <v>0</v>
      </c>
      <c r="I260" s="41">
        <v>36</v>
      </c>
      <c r="J260" s="42">
        <v>25</v>
      </c>
      <c r="K260" s="41">
        <v>49</v>
      </c>
      <c r="L260" s="42">
        <v>20</v>
      </c>
      <c r="M260" s="41">
        <v>37</v>
      </c>
      <c r="N260" s="43">
        <v>20</v>
      </c>
      <c r="O260" s="402" t="str">
        <f>IF(AND(Results!AS260&gt;Results!BG260,(Results!CA260+Results!CB260)&gt;0),"DNB",IF(Pools!M260&gt;0,"X",""))</f>
        <v>DNB</v>
      </c>
      <c r="P260" s="403">
        <f>IFERROR(SUM(Predictions!S260,Predictions!V260,Pools!N260),0)</f>
        <v>50.56</v>
      </c>
      <c r="Q260" s="141" t="str">
        <f>Results!CD260</f>
        <v>Fortuna Dusseldorf</v>
      </c>
      <c r="R260" s="142">
        <f>Results!CE260</f>
        <v>5.0568331019994694E-2</v>
      </c>
    </row>
    <row r="261" spans="1:18" x14ac:dyDescent="0.25">
      <c r="A261" s="69">
        <v>259</v>
      </c>
      <c r="B261" s="39">
        <v>44307</v>
      </c>
      <c r="C261" s="1">
        <v>8</v>
      </c>
      <c r="D261" s="44" t="str">
        <f t="shared" si="8"/>
        <v>Hannover 96</v>
      </c>
      <c r="E261" s="1">
        <v>15</v>
      </c>
      <c r="F261" s="44" t="str">
        <f t="shared" si="9"/>
        <v>Jahn Regensburg</v>
      </c>
      <c r="G261" s="40">
        <v>3</v>
      </c>
      <c r="H261" s="40">
        <v>1</v>
      </c>
      <c r="I261" s="41">
        <v>49</v>
      </c>
      <c r="J261" s="42">
        <v>50</v>
      </c>
      <c r="K261" s="41">
        <v>66</v>
      </c>
      <c r="L261" s="42">
        <v>25</v>
      </c>
      <c r="M261" s="41">
        <v>27</v>
      </c>
      <c r="N261" s="43">
        <v>10</v>
      </c>
      <c r="O261" s="402" t="str">
        <f>IF(AND(Results!AS261&gt;Results!BG261,(Results!CA261+Results!CB261)&gt;0),"DNB",IF(Pools!M261&gt;0,"X",""))</f>
        <v/>
      </c>
      <c r="P261" s="403">
        <f>IFERROR(SUM(Predictions!S261,Predictions!V261,Pools!N261),0)</f>
        <v>0</v>
      </c>
      <c r="Q261" s="141" t="str">
        <f>Results!CD261</f>
        <v/>
      </c>
      <c r="R261" s="142">
        <f>Results!CE261</f>
        <v>5.0046050046050006E-2</v>
      </c>
    </row>
    <row r="262" spans="1:18" x14ac:dyDescent="0.25">
      <c r="A262" s="69">
        <v>260</v>
      </c>
      <c r="B262" s="39">
        <v>44307</v>
      </c>
      <c r="C262" s="1">
        <v>9</v>
      </c>
      <c r="D262" s="44" t="str">
        <f t="shared" si="8"/>
        <v>Heidenheim</v>
      </c>
      <c r="E262" s="1">
        <v>2</v>
      </c>
      <c r="F262" s="44" t="str">
        <f t="shared" si="9"/>
        <v>Bochum</v>
      </c>
      <c r="G262" s="40">
        <v>0</v>
      </c>
      <c r="H262" s="40">
        <v>2</v>
      </c>
      <c r="I262" s="41">
        <v>89</v>
      </c>
      <c r="J262" s="42">
        <v>50</v>
      </c>
      <c r="K262" s="41">
        <v>58</v>
      </c>
      <c r="L262" s="42">
        <v>25</v>
      </c>
      <c r="M262" s="41">
        <v>39</v>
      </c>
      <c r="N262" s="43">
        <v>25</v>
      </c>
      <c r="O262" s="402" t="str">
        <f>IF(AND(Results!AS262&gt;Results!BG262,(Results!CA262+Results!CB262)&gt;0),"DNB",IF(Pools!M262&gt;0,"X",""))</f>
        <v/>
      </c>
      <c r="P262" s="403">
        <f>IFERROR(SUM(Predictions!S262,Predictions!V262,Pools!N262),0)</f>
        <v>0</v>
      </c>
      <c r="Q262" s="141" t="str">
        <f>Results!CD262</f>
        <v/>
      </c>
      <c r="R262" s="142">
        <f>Results!CE262</f>
        <v>5.1542049492935726E-2</v>
      </c>
    </row>
    <row r="263" spans="1:18" x14ac:dyDescent="0.25">
      <c r="A263" s="69">
        <v>261</v>
      </c>
      <c r="B263" s="39">
        <v>44307</v>
      </c>
      <c r="C263" s="1">
        <v>14</v>
      </c>
      <c r="D263" s="44" t="str">
        <f t="shared" si="8"/>
        <v>Paderborn 07</v>
      </c>
      <c r="E263" s="1">
        <v>13</v>
      </c>
      <c r="F263" s="44" t="str">
        <f t="shared" si="9"/>
        <v>Osnabruck</v>
      </c>
      <c r="G263" s="40">
        <v>2</v>
      </c>
      <c r="H263" s="40">
        <v>2</v>
      </c>
      <c r="I263" s="41">
        <v>16</v>
      </c>
      <c r="J263" s="42">
        <v>25</v>
      </c>
      <c r="K263" s="41">
        <v>73</v>
      </c>
      <c r="L263" s="42">
        <v>25</v>
      </c>
      <c r="M263" s="41">
        <v>22</v>
      </c>
      <c r="N263" s="43">
        <v>5</v>
      </c>
      <c r="O263" s="402" t="str">
        <f>IF(AND(Results!AS263&gt;Results!BG263,(Results!CA263+Results!CB263)&gt;0),"DNB",IF(Pools!M263&gt;0,"X",""))</f>
        <v>X</v>
      </c>
      <c r="P263" s="403">
        <f>IFERROR(SUM(Predictions!S263,Predictions!V263,Pools!N263),0)</f>
        <v>87.6</v>
      </c>
      <c r="Q263" s="141" t="str">
        <f>Results!CD263</f>
        <v/>
      </c>
      <c r="R263" s="142">
        <f>Results!CE263</f>
        <v>5.0043323562487307E-2</v>
      </c>
    </row>
    <row r="264" spans="1:18" x14ac:dyDescent="0.25">
      <c r="A264" s="69">
        <v>262</v>
      </c>
      <c r="B264" s="39">
        <v>44308</v>
      </c>
      <c r="C264" s="1">
        <v>16</v>
      </c>
      <c r="D264" s="44" t="str">
        <f t="shared" si="8"/>
        <v>Sandhausen</v>
      </c>
      <c r="E264" s="1">
        <v>7</v>
      </c>
      <c r="F264" s="44" t="str">
        <f t="shared" si="9"/>
        <v>Hamburger</v>
      </c>
      <c r="G264" s="40">
        <v>2</v>
      </c>
      <c r="H264" s="40">
        <v>1</v>
      </c>
      <c r="I264" s="41">
        <v>21</v>
      </c>
      <c r="J264" s="42">
        <v>5</v>
      </c>
      <c r="K264" s="41">
        <v>31</v>
      </c>
      <c r="L264" s="42">
        <v>10</v>
      </c>
      <c r="M264" s="41">
        <v>17</v>
      </c>
      <c r="N264" s="43">
        <v>25</v>
      </c>
      <c r="O264" s="402" t="str">
        <f>IF(AND(Results!AS264&gt;Results!BG264,(Results!CA264+Results!CB264)&gt;0),"DNB",IF(Pools!M264&gt;0,"X",""))</f>
        <v>X</v>
      </c>
      <c r="P264" s="403">
        <f>IFERROR(SUM(Predictions!S264,Predictions!V264,Pools!N264),0)</f>
        <v>-31</v>
      </c>
      <c r="Q264" s="141" t="str">
        <f>Results!CD264</f>
        <v/>
      </c>
      <c r="R264" s="142">
        <f>Results!CE264</f>
        <v>3.1448226570177873E-2</v>
      </c>
    </row>
    <row r="265" spans="1:18" x14ac:dyDescent="0.25">
      <c r="A265" s="69">
        <v>263</v>
      </c>
      <c r="B265" s="39">
        <v>44309</v>
      </c>
      <c r="C265" s="1">
        <v>3</v>
      </c>
      <c r="D265" s="44" t="str">
        <f t="shared" si="8"/>
        <v>Eintracht Braunschweig</v>
      </c>
      <c r="E265" s="1">
        <v>1</v>
      </c>
      <c r="F265" s="44" t="str">
        <f t="shared" si="9"/>
        <v>Erzgebirge Aue</v>
      </c>
      <c r="G265" s="40">
        <v>0</v>
      </c>
      <c r="H265" s="40">
        <v>2</v>
      </c>
      <c r="I265" s="41">
        <v>34</v>
      </c>
      <c r="J265" s="42">
        <v>25</v>
      </c>
      <c r="K265" s="41">
        <v>12</v>
      </c>
      <c r="L265" s="42">
        <v>5</v>
      </c>
      <c r="M265" s="41">
        <v>2</v>
      </c>
      <c r="N265" s="43">
        <v>1</v>
      </c>
      <c r="O265" s="402" t="str">
        <f>IF(AND(Results!AS265&gt;Results!BG265,(Results!CA265+Results!CB265)&gt;0),"DNB",IF(Pools!M265&gt;0,"X",""))</f>
        <v/>
      </c>
      <c r="P265" s="403">
        <f>IFERROR(SUM(Predictions!S265,Predictions!V265,Pools!N265),0)</f>
        <v>0</v>
      </c>
      <c r="Q265" s="141" t="str">
        <f>Results!CD265</f>
        <v/>
      </c>
      <c r="R265" s="142">
        <f>Results!CE265</f>
        <v>5.1179793951478869E-2</v>
      </c>
    </row>
    <row r="266" spans="1:18" x14ac:dyDescent="0.25">
      <c r="A266" s="69">
        <v>264</v>
      </c>
      <c r="B266" s="39">
        <v>44309</v>
      </c>
      <c r="C266" s="1">
        <v>10</v>
      </c>
      <c r="D266" s="44" t="str">
        <f t="shared" si="8"/>
        <v>Karlsruher</v>
      </c>
      <c r="E266" s="1">
        <v>18</v>
      </c>
      <c r="F266" s="44" t="str">
        <f t="shared" si="9"/>
        <v>Wurzburger Kickers</v>
      </c>
      <c r="G266" s="40">
        <v>2</v>
      </c>
      <c r="H266" s="40">
        <v>2</v>
      </c>
      <c r="I266" s="41">
        <v>69</v>
      </c>
      <c r="J266" s="42">
        <v>100</v>
      </c>
      <c r="K266" s="41">
        <v>63</v>
      </c>
      <c r="L266" s="42">
        <v>20</v>
      </c>
      <c r="M266" s="41">
        <v>18</v>
      </c>
      <c r="N266" s="43">
        <v>5</v>
      </c>
      <c r="O266" s="402" t="str">
        <f>IF(AND(Results!AS266&gt;Results!BG266,(Results!CA266+Results!CB266)&gt;0),"DNB",IF(Pools!M266&gt;0,"X",""))</f>
        <v/>
      </c>
      <c r="P266" s="403">
        <f>IFERROR(SUM(Predictions!S266,Predictions!V266,Pools!N266),0)</f>
        <v>0</v>
      </c>
      <c r="Q266" s="141" t="str">
        <f>Results!CD266</f>
        <v/>
      </c>
      <c r="R266" s="142">
        <f>Results!CE266</f>
        <v>5.0071136100873881E-2</v>
      </c>
    </row>
    <row r="267" spans="1:18" x14ac:dyDescent="0.25">
      <c r="A267" s="69">
        <v>265</v>
      </c>
      <c r="B267" s="39">
        <v>44310</v>
      </c>
      <c r="C267" s="1">
        <v>12</v>
      </c>
      <c r="D267" s="44" t="str">
        <f t="shared" si="8"/>
        <v>Nurnberg</v>
      </c>
      <c r="E267" s="1">
        <v>9</v>
      </c>
      <c r="F267" s="44" t="str">
        <f t="shared" si="9"/>
        <v>Heidenheim</v>
      </c>
      <c r="G267" s="40">
        <v>3</v>
      </c>
      <c r="H267" s="40">
        <v>1</v>
      </c>
      <c r="I267" s="41">
        <v>157</v>
      </c>
      <c r="J267" s="42">
        <v>100</v>
      </c>
      <c r="K267" s="41">
        <v>61</v>
      </c>
      <c r="L267" s="42">
        <v>25</v>
      </c>
      <c r="M267" s="41">
        <v>171</v>
      </c>
      <c r="N267" s="43">
        <v>100</v>
      </c>
      <c r="O267" s="402" t="str">
        <f>IF(AND(Results!AS267&gt;Results!BG267,(Results!CA267+Results!CB267)&gt;0),"DNB",IF(Pools!M267&gt;0,"X",""))</f>
        <v/>
      </c>
      <c r="P267" s="403">
        <f>IFERROR(SUM(Predictions!S267,Predictions!V267,Pools!N267),0)</f>
        <v>0</v>
      </c>
      <c r="Q267" s="141" t="str">
        <f>Results!CD267</f>
        <v/>
      </c>
      <c r="R267" s="142">
        <f>Results!CE267</f>
        <v>4.8806422821263684E-2</v>
      </c>
    </row>
    <row r="268" spans="1:18" x14ac:dyDescent="0.25">
      <c r="A268" s="69">
        <v>266</v>
      </c>
      <c r="B268" s="39">
        <v>44310</v>
      </c>
      <c r="C268" s="1">
        <v>13</v>
      </c>
      <c r="D268" s="44" t="str">
        <f t="shared" si="8"/>
        <v>Osnabruck</v>
      </c>
      <c r="E268" s="1">
        <v>11</v>
      </c>
      <c r="F268" s="44" t="str">
        <f t="shared" si="9"/>
        <v>Holstein Kiel</v>
      </c>
      <c r="G268" s="40">
        <v>1</v>
      </c>
      <c r="H268" s="40">
        <v>3</v>
      </c>
      <c r="I268" s="41">
        <v>69</v>
      </c>
      <c r="J268" s="42">
        <v>20</v>
      </c>
      <c r="K268" s="41">
        <v>11</v>
      </c>
      <c r="L268" s="42">
        <v>4</v>
      </c>
      <c r="M268" s="41">
        <v>79</v>
      </c>
      <c r="N268" s="43">
        <v>100</v>
      </c>
      <c r="O268" s="402" t="str">
        <f>IF(AND(Results!AS268&gt;Results!BG268,(Results!CA268+Results!CB268)&gt;0),"DNB",IF(Pools!M268&gt;0,"X",""))</f>
        <v/>
      </c>
      <c r="P268" s="403">
        <f>IFERROR(SUM(Predictions!S268,Predictions!V268,Pools!N268),0)</f>
        <v>0</v>
      </c>
      <c r="Q268" s="141" t="str">
        <f>Results!CD268</f>
        <v/>
      </c>
      <c r="R268" s="142">
        <f>Results!CE268</f>
        <v>5.0044985667357045E-2</v>
      </c>
    </row>
    <row r="269" spans="1:18" x14ac:dyDescent="0.25">
      <c r="A269" s="69">
        <v>267</v>
      </c>
      <c r="B269" s="39">
        <v>44310</v>
      </c>
      <c r="C269" s="1">
        <v>14</v>
      </c>
      <c r="D269" s="44" t="str">
        <f t="shared" si="8"/>
        <v>Paderborn 07</v>
      </c>
      <c r="E269" s="1">
        <v>5</v>
      </c>
      <c r="F269" s="44" t="str">
        <f t="shared" si="9"/>
        <v>Fortuna Dusseldorf</v>
      </c>
      <c r="G269" s="40">
        <v>2</v>
      </c>
      <c r="H269" s="40">
        <v>1</v>
      </c>
      <c r="I269" s="41">
        <v>33</v>
      </c>
      <c r="J269" s="42">
        <v>20</v>
      </c>
      <c r="K269" s="41">
        <v>13</v>
      </c>
      <c r="L269" s="42">
        <v>5</v>
      </c>
      <c r="M269" s="41">
        <v>153</v>
      </c>
      <c r="N269" s="43">
        <v>100</v>
      </c>
      <c r="O269" s="402" t="str">
        <f>IF(AND(Results!AS269&gt;Results!BG269,(Results!CA269+Results!CB269)&gt;0),"DNB",IF(Pools!M269&gt;0,"X",""))</f>
        <v/>
      </c>
      <c r="P269" s="403">
        <f>IFERROR(SUM(Predictions!S269,Predictions!V269,Pools!N269),0)</f>
        <v>0</v>
      </c>
      <c r="Q269" s="141" t="str">
        <f>Results!CD269</f>
        <v/>
      </c>
      <c r="R269" s="142">
        <f>Results!CE269</f>
        <v>5.0393185339862923E-2</v>
      </c>
    </row>
    <row r="270" spans="1:18" x14ac:dyDescent="0.25">
      <c r="A270" s="69">
        <v>268</v>
      </c>
      <c r="B270" s="39">
        <v>44311</v>
      </c>
      <c r="C270" s="1">
        <v>15</v>
      </c>
      <c r="D270" s="44" t="str">
        <f t="shared" si="8"/>
        <v>Jahn Regensburg</v>
      </c>
      <c r="E270" s="1">
        <v>7</v>
      </c>
      <c r="F270" s="44" t="str">
        <f t="shared" si="9"/>
        <v>Hamburger</v>
      </c>
      <c r="G270" s="40">
        <v>1</v>
      </c>
      <c r="H270" s="40">
        <v>1</v>
      </c>
      <c r="I270" s="41">
        <v>18</v>
      </c>
      <c r="J270" s="42">
        <v>5</v>
      </c>
      <c r="K270" s="41">
        <v>72</v>
      </c>
      <c r="L270" s="42">
        <v>25</v>
      </c>
      <c r="M270" s="41">
        <v>37</v>
      </c>
      <c r="N270" s="43">
        <v>50</v>
      </c>
      <c r="O270" s="402" t="str">
        <f>IF(AND(Results!AS270&gt;Results!BG270,(Results!CA270+Results!CB270)&gt;0),"DNB",IF(Pools!M270&gt;0,"X",""))</f>
        <v>X</v>
      </c>
      <c r="P270" s="403">
        <f>IFERROR(SUM(Predictions!S270,Predictions!V270,Pools!N270),0)</f>
        <v>89.28</v>
      </c>
      <c r="Q270" s="141" t="str">
        <f>Results!CD270</f>
        <v/>
      </c>
      <c r="R270" s="142">
        <f>Results!CE270</f>
        <v>4.9835906788873618E-2</v>
      </c>
    </row>
    <row r="271" spans="1:18" x14ac:dyDescent="0.25">
      <c r="A271" s="69">
        <v>269</v>
      </c>
      <c r="B271" s="39">
        <v>44311</v>
      </c>
      <c r="C271" s="1">
        <v>16</v>
      </c>
      <c r="D271" s="44" t="str">
        <f t="shared" si="8"/>
        <v>Sandhausen</v>
      </c>
      <c r="E271" s="1">
        <v>8</v>
      </c>
      <c r="F271" s="44" t="str">
        <f t="shared" si="9"/>
        <v>Hannover 96</v>
      </c>
      <c r="G271" s="40">
        <v>4</v>
      </c>
      <c r="H271" s="40">
        <v>2</v>
      </c>
      <c r="I271" s="41">
        <v>171</v>
      </c>
      <c r="J271" s="42">
        <v>100</v>
      </c>
      <c r="K271" s="41">
        <v>64</v>
      </c>
      <c r="L271" s="42">
        <v>25</v>
      </c>
      <c r="M271" s="41">
        <v>149</v>
      </c>
      <c r="N271" s="43">
        <v>100</v>
      </c>
      <c r="O271" s="402" t="str">
        <f>IF(AND(Results!AS271&gt;Results!BG271,(Results!CA271+Results!CB271)&gt;0),"DNB",IF(Pools!M271&gt;0,"X",""))</f>
        <v/>
      </c>
      <c r="P271" s="403">
        <f>IFERROR(SUM(Predictions!S271,Predictions!V271,Pools!N271),0)</f>
        <v>0</v>
      </c>
      <c r="Q271" s="141" t="str">
        <f>Results!CD271</f>
        <v/>
      </c>
      <c r="R271" s="142">
        <f>Results!CE271</f>
        <v>5.1508992144206012E-2</v>
      </c>
    </row>
    <row r="272" spans="1:18" x14ac:dyDescent="0.25">
      <c r="A272" s="69">
        <v>270</v>
      </c>
      <c r="B272" s="39">
        <v>44311</v>
      </c>
      <c r="C272" s="1">
        <v>17</v>
      </c>
      <c r="D272" s="44" t="str">
        <f t="shared" si="8"/>
        <v>St Pauli</v>
      </c>
      <c r="E272" s="1">
        <v>6</v>
      </c>
      <c r="F272" s="44" t="str">
        <f t="shared" si="9"/>
        <v>Greuther Furth</v>
      </c>
      <c r="G272" s="40">
        <v>2</v>
      </c>
      <c r="H272" s="40">
        <v>1</v>
      </c>
      <c r="I272" s="41">
        <v>189</v>
      </c>
      <c r="J272" s="42">
        <v>100</v>
      </c>
      <c r="K272" s="41">
        <v>68</v>
      </c>
      <c r="L272" s="42">
        <v>25</v>
      </c>
      <c r="M272" s="41">
        <v>129</v>
      </c>
      <c r="N272" s="43">
        <v>100</v>
      </c>
      <c r="O272" s="402" t="str">
        <f>IF(AND(Results!AS272&gt;Results!BG272,(Results!CA272+Results!CB272)&gt;0),"DNB",IF(Pools!M272&gt;0,"X",""))</f>
        <v>X</v>
      </c>
      <c r="P272" s="403">
        <f>IFERROR(SUM(Predictions!S272,Predictions!V272,Pools!N272),0)</f>
        <v>-31</v>
      </c>
      <c r="Q272" s="141" t="str">
        <f>Results!CD272</f>
        <v/>
      </c>
      <c r="R272" s="142">
        <f>Results!CE272</f>
        <v>5.1519188254173454E-2</v>
      </c>
    </row>
    <row r="273" spans="1:18" x14ac:dyDescent="0.25">
      <c r="A273" s="69">
        <v>271</v>
      </c>
      <c r="B273" s="39">
        <v>44312</v>
      </c>
      <c r="C273" s="1">
        <v>4</v>
      </c>
      <c r="D273" s="44" t="str">
        <f t="shared" si="8"/>
        <v>Darmstadt 98</v>
      </c>
      <c r="E273" s="1">
        <v>2</v>
      </c>
      <c r="F273" s="44" t="str">
        <f t="shared" si="9"/>
        <v>Bochum</v>
      </c>
      <c r="G273" s="40">
        <v>3</v>
      </c>
      <c r="H273" s="40">
        <v>1</v>
      </c>
      <c r="I273" s="41">
        <v>54</v>
      </c>
      <c r="J273" s="42">
        <v>25</v>
      </c>
      <c r="K273" s="41">
        <v>68</v>
      </c>
      <c r="L273" s="42">
        <v>25</v>
      </c>
      <c r="M273" s="41">
        <v>23</v>
      </c>
      <c r="N273" s="43">
        <v>20</v>
      </c>
      <c r="O273" s="402" t="str">
        <f>IF(AND(Results!AS273&gt;Results!BG273,(Results!CA273+Results!CB273)&gt;0),"DNB",IF(Pools!M273&gt;0,"X",""))</f>
        <v>DNB</v>
      </c>
      <c r="P273" s="403">
        <f>IFERROR(SUM(Predictions!S273,Predictions!V273,Pools!N273),0)</f>
        <v>64.52000000000001</v>
      </c>
      <c r="Q273" s="141" t="str">
        <f>Results!CD273</f>
        <v>Darmstadt 98</v>
      </c>
      <c r="R273" s="142">
        <f>Results!CE273</f>
        <v>5.038917957337441E-2</v>
      </c>
    </row>
    <row r="274" spans="1:18" x14ac:dyDescent="0.25">
      <c r="A274" s="69">
        <v>272</v>
      </c>
      <c r="B274" s="39">
        <v>44312</v>
      </c>
      <c r="C274" s="1">
        <v>10</v>
      </c>
      <c r="D274" s="44" t="str">
        <f t="shared" si="8"/>
        <v>Karlsruher</v>
      </c>
      <c r="E274" s="1">
        <v>1</v>
      </c>
      <c r="F274" s="44" t="str">
        <f t="shared" si="9"/>
        <v>Erzgebirge Aue</v>
      </c>
      <c r="G274" s="40">
        <v>0</v>
      </c>
      <c r="H274" s="40">
        <v>0</v>
      </c>
      <c r="I274" s="41">
        <v>4</v>
      </c>
      <c r="J274" s="42">
        <v>5</v>
      </c>
      <c r="K274" s="41">
        <v>71</v>
      </c>
      <c r="L274" s="42">
        <v>25</v>
      </c>
      <c r="M274" s="41">
        <v>100</v>
      </c>
      <c r="N274" s="43">
        <v>30</v>
      </c>
      <c r="O274" s="402" t="str">
        <f>IF(AND(Results!AS274&gt;Results!BG274,(Results!CA274+Results!CB274)&gt;0),"DNB",IF(Pools!M274&gt;0,"X",""))</f>
        <v/>
      </c>
      <c r="P274" s="403">
        <f>IFERROR(SUM(Predictions!S274,Predictions!V274,Pools!N274),0)</f>
        <v>0</v>
      </c>
      <c r="Q274" s="141" t="str">
        <f>Results!CD274</f>
        <v/>
      </c>
      <c r="R274" s="142">
        <f>Results!CE274</f>
        <v>4.6741452991453158E-2</v>
      </c>
    </row>
    <row r="275" spans="1:18" x14ac:dyDescent="0.25">
      <c r="A275" s="69">
        <v>273</v>
      </c>
      <c r="B275" s="39">
        <v>44313</v>
      </c>
      <c r="C275" s="1">
        <v>12</v>
      </c>
      <c r="D275" s="44" t="str">
        <f t="shared" si="8"/>
        <v>Nurnberg</v>
      </c>
      <c r="E275" s="1">
        <v>11</v>
      </c>
      <c r="F275" s="44" t="str">
        <f t="shared" si="9"/>
        <v>Holstein Kiel</v>
      </c>
      <c r="G275" s="40">
        <v>1</v>
      </c>
      <c r="H275" s="40">
        <v>1</v>
      </c>
      <c r="I275" s="41">
        <v>52</v>
      </c>
      <c r="J275" s="42">
        <v>25</v>
      </c>
      <c r="K275" s="41">
        <v>133</v>
      </c>
      <c r="L275" s="42">
        <v>50</v>
      </c>
      <c r="M275" s="41">
        <v>121</v>
      </c>
      <c r="N275" s="43">
        <v>100</v>
      </c>
      <c r="O275" s="402" t="str">
        <f>IF(AND(Results!AS275&gt;Results!BG275,(Results!CA275+Results!CB275)&gt;0),"DNB",IF(Pools!M275&gt;0,"X",""))</f>
        <v/>
      </c>
      <c r="P275" s="403">
        <f>IFERROR(SUM(Predictions!S275,Predictions!V275,Pools!N275),0)</f>
        <v>0</v>
      </c>
      <c r="Q275" s="141" t="str">
        <f>Results!CD275</f>
        <v/>
      </c>
      <c r="R275" s="142">
        <f>Results!CE275</f>
        <v>5.0388056173977125E-2</v>
      </c>
    </row>
    <row r="276" spans="1:18" x14ac:dyDescent="0.25">
      <c r="A276" s="69">
        <v>274</v>
      </c>
      <c r="B276" s="39">
        <v>44314</v>
      </c>
      <c r="C276" s="1">
        <v>6</v>
      </c>
      <c r="D276" s="44" t="str">
        <f t="shared" si="8"/>
        <v>Greuther Furth</v>
      </c>
      <c r="E276" s="1">
        <v>16</v>
      </c>
      <c r="F276" s="44" t="str">
        <f t="shared" si="9"/>
        <v>Sandhausen</v>
      </c>
      <c r="G276" s="40">
        <v>3</v>
      </c>
      <c r="H276" s="40">
        <v>2</v>
      </c>
      <c r="I276" s="41">
        <v>7</v>
      </c>
      <c r="J276" s="42">
        <v>10</v>
      </c>
      <c r="K276" s="41">
        <v>63</v>
      </c>
      <c r="L276" s="42">
        <v>20</v>
      </c>
      <c r="M276" s="41">
        <v>71</v>
      </c>
      <c r="N276" s="43">
        <v>20</v>
      </c>
      <c r="O276" s="402" t="str">
        <f>IF(AND(Results!AS276&gt;Results!BG276,(Results!CA276+Results!CB276)&gt;0),"DNB",IF(Pools!M276&gt;0,"X",""))</f>
        <v/>
      </c>
      <c r="P276" s="403">
        <f>IFERROR(SUM(Predictions!S276,Predictions!V276,Pools!N276),0)</f>
        <v>0</v>
      </c>
      <c r="Q276" s="141" t="str">
        <f>Results!CD276</f>
        <v/>
      </c>
      <c r="R276" s="142">
        <f>Results!CE276</f>
        <v>4.8979369319553712E-2</v>
      </c>
    </row>
    <row r="277" spans="1:18" x14ac:dyDescent="0.25">
      <c r="A277" s="69">
        <v>275</v>
      </c>
      <c r="B277" s="39">
        <v>44315</v>
      </c>
      <c r="C277" s="1">
        <v>7</v>
      </c>
      <c r="D277" s="44" t="str">
        <f t="shared" si="8"/>
        <v>Hamburger</v>
      </c>
      <c r="E277" s="1">
        <v>10</v>
      </c>
      <c r="F277" s="44" t="str">
        <f t="shared" si="9"/>
        <v>Karlsruher</v>
      </c>
      <c r="G277" s="40">
        <v>1</v>
      </c>
      <c r="H277" s="40">
        <v>1</v>
      </c>
      <c r="I277" s="41">
        <v>57</v>
      </c>
      <c r="J277" s="42">
        <v>100</v>
      </c>
      <c r="K277" s="41">
        <v>17</v>
      </c>
      <c r="L277" s="42">
        <v>5</v>
      </c>
      <c r="M277" s="41">
        <v>22</v>
      </c>
      <c r="N277" s="43">
        <v>5</v>
      </c>
      <c r="O277" s="402" t="str">
        <f>IF(AND(Results!AS277&gt;Results!BG277,(Results!CA277+Results!CB277)&gt;0),"DNB",IF(Pools!M277&gt;0,"X",""))</f>
        <v>X</v>
      </c>
      <c r="P277" s="403">
        <f>IFERROR(SUM(Predictions!S277,Predictions!V277,Pools!N277),0)</f>
        <v>102</v>
      </c>
      <c r="Q277" s="141" t="str">
        <f>Results!CD277</f>
        <v/>
      </c>
      <c r="R277" s="142">
        <f>Results!CE277</f>
        <v>4.9400587617148162E-2</v>
      </c>
    </row>
    <row r="278" spans="1:18" x14ac:dyDescent="0.25">
      <c r="A278" s="69">
        <v>276</v>
      </c>
      <c r="B278" s="39">
        <v>44319</v>
      </c>
      <c r="C278" s="1">
        <v>5</v>
      </c>
      <c r="D278" s="44" t="str">
        <f t="shared" si="8"/>
        <v>Fortuna Dusseldorf</v>
      </c>
      <c r="E278" s="1">
        <v>10</v>
      </c>
      <c r="F278" s="44" t="str">
        <f t="shared" si="9"/>
        <v>Karlsruher</v>
      </c>
      <c r="G278" s="40">
        <v>3</v>
      </c>
      <c r="H278" s="40">
        <v>2</v>
      </c>
      <c r="I278" s="41">
        <v>23</v>
      </c>
      <c r="J278" s="42">
        <v>25</v>
      </c>
      <c r="K278" s="41">
        <v>137</v>
      </c>
      <c r="L278" s="42">
        <v>50</v>
      </c>
      <c r="M278" s="41">
        <v>141</v>
      </c>
      <c r="N278" s="43">
        <v>50</v>
      </c>
      <c r="O278" s="402" t="str">
        <f>IF(AND(Results!AS278&gt;Results!BG278,(Results!CA278+Results!CB278)&gt;0),"DNB",IF(Pools!M278&gt;0,"X",""))</f>
        <v>X</v>
      </c>
      <c r="P278" s="403">
        <f>IFERROR(SUM(Predictions!S278,Predictions!V278,Pools!N278),0)</f>
        <v>-31</v>
      </c>
      <c r="Q278" s="141" t="str">
        <f>Results!CD278</f>
        <v/>
      </c>
      <c r="R278" s="142">
        <f>Results!CE278</f>
        <v>4.9993117189760294E-2</v>
      </c>
    </row>
    <row r="279" spans="1:18" x14ac:dyDescent="0.25">
      <c r="A279" s="69">
        <v>277</v>
      </c>
      <c r="B279" s="39">
        <v>44320</v>
      </c>
      <c r="C279" s="1">
        <v>11</v>
      </c>
      <c r="D279" s="44" t="str">
        <f t="shared" si="8"/>
        <v>Holstein Kiel</v>
      </c>
      <c r="E279" s="1">
        <v>16</v>
      </c>
      <c r="F279" s="44" t="str">
        <f t="shared" si="9"/>
        <v>Sandhausen</v>
      </c>
      <c r="G279" s="40">
        <v>2</v>
      </c>
      <c r="H279" s="40">
        <v>0</v>
      </c>
      <c r="I279" s="41">
        <v>41</v>
      </c>
      <c r="J279" s="42">
        <v>50</v>
      </c>
      <c r="K279" s="41">
        <v>141</v>
      </c>
      <c r="L279" s="42">
        <v>50</v>
      </c>
      <c r="M279" s="41">
        <v>16</v>
      </c>
      <c r="N279" s="43">
        <v>5</v>
      </c>
      <c r="O279" s="402" t="str">
        <f>IF(AND(Results!AS279&gt;Results!BG279,(Results!CA279+Results!CB279)&gt;0),"DNB",IF(Pools!M279&gt;0,"X",""))</f>
        <v/>
      </c>
      <c r="P279" s="403">
        <f>IFERROR(SUM(Predictions!S279,Predictions!V279,Pools!N279),0)</f>
        <v>0</v>
      </c>
      <c r="Q279" s="141" t="str">
        <f>Results!CD279</f>
        <v/>
      </c>
      <c r="R279" s="142">
        <f>Results!CE279</f>
        <v>4.9325892257829462E-2</v>
      </c>
    </row>
    <row r="280" spans="1:18" x14ac:dyDescent="0.25">
      <c r="A280" s="69">
        <v>278</v>
      </c>
      <c r="B280" s="39">
        <v>44323</v>
      </c>
      <c r="C280" s="1">
        <v>8</v>
      </c>
      <c r="D280" s="44" t="str">
        <f t="shared" si="8"/>
        <v>Hannover 96</v>
      </c>
      <c r="E280" s="1">
        <v>4</v>
      </c>
      <c r="F280" s="44" t="str">
        <f t="shared" si="9"/>
        <v>Darmstadt 98</v>
      </c>
      <c r="G280" s="40">
        <v>1</v>
      </c>
      <c r="H280" s="40">
        <v>2</v>
      </c>
      <c r="I280" s="41">
        <v>5</v>
      </c>
      <c r="J280" s="42">
        <v>4</v>
      </c>
      <c r="K280" s="41">
        <v>72</v>
      </c>
      <c r="L280" s="42">
        <v>25</v>
      </c>
      <c r="M280" s="41">
        <v>15</v>
      </c>
      <c r="N280" s="43">
        <v>8</v>
      </c>
      <c r="O280" s="402" t="str">
        <f>IF(AND(Results!AS280&gt;Results!BG280,(Results!CA280+Results!CB280)&gt;0),"DNB",IF(Pools!M280&gt;0,"X",""))</f>
        <v/>
      </c>
      <c r="P280" s="403">
        <f>IFERROR(SUM(Predictions!S280,Predictions!V280,Pools!N280),0)</f>
        <v>0</v>
      </c>
      <c r="Q280" s="141" t="str">
        <f>Results!CD280</f>
        <v/>
      </c>
      <c r="R280" s="142">
        <f>Results!CE280</f>
        <v>5.000249016385272E-2</v>
      </c>
    </row>
    <row r="281" spans="1:18" x14ac:dyDescent="0.25">
      <c r="A281" s="69">
        <v>279</v>
      </c>
      <c r="B281" s="39">
        <v>44323</v>
      </c>
      <c r="C281" s="1">
        <v>11</v>
      </c>
      <c r="D281" s="44" t="str">
        <f t="shared" si="8"/>
        <v>Holstein Kiel</v>
      </c>
      <c r="E281" s="1">
        <v>17</v>
      </c>
      <c r="F281" s="44" t="str">
        <f t="shared" si="9"/>
        <v>St Pauli</v>
      </c>
      <c r="G281" s="40">
        <v>4</v>
      </c>
      <c r="H281" s="40">
        <v>0</v>
      </c>
      <c r="I281" s="41">
        <v>141</v>
      </c>
      <c r="J281" s="42">
        <v>100</v>
      </c>
      <c r="K281" s="41">
        <v>68</v>
      </c>
      <c r="L281" s="42">
        <v>25</v>
      </c>
      <c r="M281" s="41">
        <v>173</v>
      </c>
      <c r="N281" s="43">
        <v>100</v>
      </c>
      <c r="O281" s="402" t="str">
        <f>IF(AND(Results!AS281&gt;Results!BG281,(Results!CA281+Results!CB281)&gt;0),"DNB",IF(Pools!M281&gt;0,"X",""))</f>
        <v>X</v>
      </c>
      <c r="P281" s="403">
        <f>IFERROR(SUM(Predictions!S281,Predictions!V281,Pools!N281),0)</f>
        <v>-30</v>
      </c>
      <c r="Q281" s="141" t="str">
        <f>Results!CD281</f>
        <v/>
      </c>
      <c r="R281" s="142">
        <f>Results!CE281</f>
        <v>5.0055329937541249E-2</v>
      </c>
    </row>
    <row r="282" spans="1:18" x14ac:dyDescent="0.25">
      <c r="A282" s="69">
        <v>280</v>
      </c>
      <c r="B282" s="39">
        <v>44324</v>
      </c>
      <c r="C282" s="1">
        <v>5</v>
      </c>
      <c r="D282" s="44" t="str">
        <f t="shared" si="8"/>
        <v>Fortuna Dusseldorf</v>
      </c>
      <c r="E282" s="1">
        <v>3</v>
      </c>
      <c r="F282" s="44" t="str">
        <f t="shared" si="9"/>
        <v>Eintracht Braunschweig</v>
      </c>
      <c r="G282" s="40">
        <v>2</v>
      </c>
      <c r="H282" s="40">
        <v>2</v>
      </c>
      <c r="I282" s="41">
        <v>51</v>
      </c>
      <c r="J282" s="42">
        <v>100</v>
      </c>
      <c r="K282" s="41">
        <v>17</v>
      </c>
      <c r="L282" s="42">
        <v>5</v>
      </c>
      <c r="M282" s="41">
        <v>26</v>
      </c>
      <c r="N282" s="43">
        <v>5</v>
      </c>
      <c r="O282" s="402" t="str">
        <f>IF(AND(Results!AS282&gt;Results!BG282,(Results!CA282+Results!CB282)&gt;0),"DNB",IF(Pools!M282&gt;0,"X",""))</f>
        <v/>
      </c>
      <c r="P282" s="403">
        <f>IFERROR(SUM(Predictions!S282,Predictions!V282,Pools!N282),0)</f>
        <v>0</v>
      </c>
      <c r="Q282" s="141" t="str">
        <f>Results!CD282</f>
        <v/>
      </c>
      <c r="R282" s="142">
        <f>Results!CE282</f>
        <v>5.0814705482511657E-2</v>
      </c>
    </row>
    <row r="283" spans="1:18" x14ac:dyDescent="0.25">
      <c r="A283" s="69">
        <v>281</v>
      </c>
      <c r="B283" s="39">
        <v>44324</v>
      </c>
      <c r="C283" s="1">
        <v>6</v>
      </c>
      <c r="D283" s="44" t="str">
        <f t="shared" si="8"/>
        <v>Greuther Furth</v>
      </c>
      <c r="E283" s="1">
        <v>10</v>
      </c>
      <c r="F283" s="44" t="str">
        <f t="shared" si="9"/>
        <v>Karlsruher</v>
      </c>
      <c r="G283" s="40">
        <v>2</v>
      </c>
      <c r="H283" s="40">
        <v>2</v>
      </c>
      <c r="I283" s="41">
        <v>13</v>
      </c>
      <c r="J283" s="42">
        <v>20</v>
      </c>
      <c r="K283" s="41">
        <v>16</v>
      </c>
      <c r="L283" s="42">
        <v>5</v>
      </c>
      <c r="M283" s="41">
        <v>77</v>
      </c>
      <c r="N283" s="43">
        <v>20</v>
      </c>
      <c r="O283" s="402" t="str">
        <f>IF(AND(Results!AS283&gt;Results!BG283,(Results!CA283+Results!CB283)&gt;0),"DNB",IF(Pools!M283&gt;0,"X",""))</f>
        <v>X</v>
      </c>
      <c r="P283" s="403">
        <f>IFERROR(SUM(Predictions!S283,Predictions!V283,Pools!N283),0)</f>
        <v>99.2</v>
      </c>
      <c r="Q283" s="141" t="str">
        <f>Results!CD283</f>
        <v/>
      </c>
      <c r="R283" s="142">
        <f>Results!CE283</f>
        <v>5.0341411166153316E-2</v>
      </c>
    </row>
    <row r="284" spans="1:18" x14ac:dyDescent="0.25">
      <c r="A284" s="69">
        <v>282</v>
      </c>
      <c r="B284" s="39">
        <v>44324</v>
      </c>
      <c r="C284" s="1">
        <v>18</v>
      </c>
      <c r="D284" s="44" t="str">
        <f t="shared" si="8"/>
        <v>Wurzburger Kickers</v>
      </c>
      <c r="E284" s="1">
        <v>13</v>
      </c>
      <c r="F284" s="44" t="str">
        <f t="shared" si="9"/>
        <v>Osnabruck</v>
      </c>
      <c r="G284" s="40">
        <v>1</v>
      </c>
      <c r="H284" s="40">
        <v>3</v>
      </c>
      <c r="I284" s="41">
        <v>41</v>
      </c>
      <c r="J284" s="42">
        <v>25</v>
      </c>
      <c r="K284" s="41">
        <v>64</v>
      </c>
      <c r="L284" s="42">
        <v>25</v>
      </c>
      <c r="M284" s="41">
        <v>31</v>
      </c>
      <c r="N284" s="43">
        <v>20</v>
      </c>
      <c r="O284" s="402" t="str">
        <f>IF(AND(Results!AS284&gt;Results!BG284,(Results!CA284+Results!CB284)&gt;0),"DNB",IF(Pools!M284&gt;0,"X",""))</f>
        <v/>
      </c>
      <c r="P284" s="403">
        <f>IFERROR(SUM(Predictions!S284,Predictions!V284,Pools!N284),0)</f>
        <v>0</v>
      </c>
      <c r="Q284" s="141" t="str">
        <f>Results!CD284</f>
        <v/>
      </c>
      <c r="R284" s="142">
        <f>Results!CE284</f>
        <v>5.1843617937471276E-2</v>
      </c>
    </row>
    <row r="285" spans="1:18" x14ac:dyDescent="0.25">
      <c r="A285" s="69">
        <v>283</v>
      </c>
      <c r="B285" s="39">
        <v>44325</v>
      </c>
      <c r="C285" s="1">
        <v>2</v>
      </c>
      <c r="D285" s="44" t="str">
        <f t="shared" si="8"/>
        <v>Bochum</v>
      </c>
      <c r="E285" s="1">
        <v>15</v>
      </c>
      <c r="F285" s="44" t="str">
        <f t="shared" si="9"/>
        <v>Jahn Regensburg</v>
      </c>
      <c r="G285" s="40">
        <v>5</v>
      </c>
      <c r="H285" s="40">
        <v>1</v>
      </c>
      <c r="I285" s="41">
        <v>61</v>
      </c>
      <c r="J285" s="42">
        <v>100</v>
      </c>
      <c r="K285" s="41">
        <v>16</v>
      </c>
      <c r="L285" s="42">
        <v>5</v>
      </c>
      <c r="M285" s="41">
        <v>21</v>
      </c>
      <c r="N285" s="43">
        <v>5</v>
      </c>
      <c r="O285" s="402" t="str">
        <f>IF(AND(Results!AS285&gt;Results!BG285,(Results!CA285+Results!CB285)&gt;0),"DNB",IF(Pools!M285&gt;0,"X",""))</f>
        <v/>
      </c>
      <c r="P285" s="403">
        <f>IFERROR(SUM(Predictions!S285,Predictions!V285,Pools!N285),0)</f>
        <v>0</v>
      </c>
      <c r="Q285" s="141" t="str">
        <f>Results!CD285</f>
        <v/>
      </c>
      <c r="R285" s="142">
        <f>Results!CE285</f>
        <v>5.1520942825290517E-2</v>
      </c>
    </row>
    <row r="286" spans="1:18" x14ac:dyDescent="0.25">
      <c r="A286" s="69">
        <v>284</v>
      </c>
      <c r="B286" s="39">
        <v>44325</v>
      </c>
      <c r="C286" s="1">
        <v>1</v>
      </c>
      <c r="D286" s="44" t="str">
        <f t="shared" si="8"/>
        <v>Erzgebirge Aue</v>
      </c>
      <c r="E286" s="1">
        <v>14</v>
      </c>
      <c r="F286" s="44" t="str">
        <f t="shared" si="9"/>
        <v>Paderborn 07</v>
      </c>
      <c r="G286" s="40">
        <v>3</v>
      </c>
      <c r="H286" s="40">
        <v>8</v>
      </c>
      <c r="I286" s="41">
        <v>93</v>
      </c>
      <c r="J286" s="42">
        <v>50</v>
      </c>
      <c r="K286" s="41">
        <v>63</v>
      </c>
      <c r="L286" s="42">
        <v>25</v>
      </c>
      <c r="M286" s="41">
        <v>7</v>
      </c>
      <c r="N286" s="43">
        <v>5</v>
      </c>
      <c r="O286" s="402" t="str">
        <f>IF(AND(Results!AS286&gt;Results!BG286,(Results!CA286+Results!CB286)&gt;0),"DNB",IF(Pools!M286&gt;0,"X",""))</f>
        <v/>
      </c>
      <c r="P286" s="403">
        <f>IFERROR(SUM(Predictions!S286,Predictions!V286,Pools!N286),0)</f>
        <v>0</v>
      </c>
      <c r="Q286" s="141" t="str">
        <f>Results!CD286</f>
        <v/>
      </c>
      <c r="R286" s="142">
        <f>Results!CE286</f>
        <v>5.0407925407925491E-2</v>
      </c>
    </row>
    <row r="287" spans="1:18" x14ac:dyDescent="0.25">
      <c r="A287" s="69">
        <v>285</v>
      </c>
      <c r="B287" s="39">
        <v>44325</v>
      </c>
      <c r="C287" s="1">
        <v>9</v>
      </c>
      <c r="D287" s="44" t="str">
        <f t="shared" si="8"/>
        <v>Heidenheim</v>
      </c>
      <c r="E287" s="1">
        <v>16</v>
      </c>
      <c r="F287" s="44" t="str">
        <f t="shared" si="9"/>
        <v>Sandhausen</v>
      </c>
      <c r="G287" s="40">
        <v>2</v>
      </c>
      <c r="H287" s="40">
        <v>1</v>
      </c>
      <c r="I287" s="41">
        <v>11</v>
      </c>
      <c r="J287" s="42">
        <v>10</v>
      </c>
      <c r="K287" s="41">
        <v>66</v>
      </c>
      <c r="L287" s="42">
        <v>25</v>
      </c>
      <c r="M287" s="41">
        <v>58</v>
      </c>
      <c r="N287" s="43">
        <v>25</v>
      </c>
      <c r="O287" s="402" t="str">
        <f>IF(AND(Results!AS287&gt;Results!BG287,(Results!CA287+Results!CB287)&gt;0),"DNB",IF(Pools!M287&gt;0,"X",""))</f>
        <v/>
      </c>
      <c r="P287" s="403">
        <f>IFERROR(SUM(Predictions!S287,Predictions!V287,Pools!N287),0)</f>
        <v>60.5</v>
      </c>
      <c r="Q287" s="141" t="str">
        <f>Results!CD287</f>
        <v>Heidenheim</v>
      </c>
      <c r="R287" s="142">
        <f>Results!CE287</f>
        <v>5.2120570192859317E-2</v>
      </c>
    </row>
    <row r="288" spans="1:18" x14ac:dyDescent="0.25">
      <c r="A288" s="69">
        <v>286</v>
      </c>
      <c r="B288" s="39">
        <v>44326</v>
      </c>
      <c r="C288" s="1">
        <v>7</v>
      </c>
      <c r="D288" s="44" t="str">
        <f t="shared" si="8"/>
        <v>Hamburger</v>
      </c>
      <c r="E288" s="1">
        <v>12</v>
      </c>
      <c r="F288" s="44" t="str">
        <f t="shared" si="9"/>
        <v>Nurnberg</v>
      </c>
      <c r="G288" s="40">
        <v>5</v>
      </c>
      <c r="H288" s="40">
        <v>2</v>
      </c>
      <c r="I288" s="41">
        <v>71</v>
      </c>
      <c r="J288" s="42">
        <v>100</v>
      </c>
      <c r="K288" s="41">
        <v>31</v>
      </c>
      <c r="L288" s="42">
        <v>10</v>
      </c>
      <c r="M288" s="41">
        <v>71</v>
      </c>
      <c r="N288" s="43">
        <v>20</v>
      </c>
      <c r="O288" s="402" t="str">
        <f>IF(AND(Results!AS288&gt;Results!BG288,(Results!CA288+Results!CB288)&gt;0),"DNB",IF(Pools!M288&gt;0,"X",""))</f>
        <v/>
      </c>
      <c r="P288" s="403">
        <f>IFERROR(SUM(Predictions!S288,Predictions!V288,Pools!N288),0)</f>
        <v>0</v>
      </c>
      <c r="Q288" s="141" t="str">
        <f>Results!CD288</f>
        <v/>
      </c>
      <c r="R288" s="142">
        <f>Results!CE288</f>
        <v>4.8477980442036994E-2</v>
      </c>
    </row>
    <row r="289" spans="1:18" x14ac:dyDescent="0.25">
      <c r="A289" s="69">
        <v>287</v>
      </c>
      <c r="B289" s="39">
        <v>44326</v>
      </c>
      <c r="C289" s="1">
        <v>11</v>
      </c>
      <c r="D289" s="44" t="str">
        <f t="shared" si="8"/>
        <v>Holstein Kiel</v>
      </c>
      <c r="E289" s="1">
        <v>8</v>
      </c>
      <c r="F289" s="44" t="str">
        <f t="shared" si="9"/>
        <v>Hannover 96</v>
      </c>
      <c r="G289" s="40">
        <v>1</v>
      </c>
      <c r="H289" s="40">
        <v>0</v>
      </c>
      <c r="I289" s="41">
        <v>28</v>
      </c>
      <c r="J289" s="42">
        <v>25</v>
      </c>
      <c r="K289" s="41">
        <v>68</v>
      </c>
      <c r="L289" s="42">
        <v>25</v>
      </c>
      <c r="M289" s="41">
        <v>56</v>
      </c>
      <c r="N289" s="43">
        <v>25</v>
      </c>
      <c r="O289" s="402" t="str">
        <f>IF(AND(Results!AS289&gt;Results!BG289,(Results!CA289+Results!CB289)&gt;0),"DNB",IF(Pools!M289&gt;0,"X",""))</f>
        <v/>
      </c>
      <c r="P289" s="403">
        <f>IFERROR(SUM(Predictions!S289,Predictions!V289,Pools!N289),0)</f>
        <v>0</v>
      </c>
      <c r="Q289" s="141" t="str">
        <f>Results!CD289</f>
        <v/>
      </c>
      <c r="R289" s="142">
        <f>Results!CE289</f>
        <v>4.9157292817264331E-2</v>
      </c>
    </row>
    <row r="290" spans="1:18" x14ac:dyDescent="0.25">
      <c r="A290" s="69">
        <v>288</v>
      </c>
      <c r="B290" s="39">
        <v>44329</v>
      </c>
      <c r="C290" s="1">
        <v>11</v>
      </c>
      <c r="D290" s="44" t="str">
        <f t="shared" si="8"/>
        <v>Holstein Kiel</v>
      </c>
      <c r="E290" s="1">
        <v>15</v>
      </c>
      <c r="F290" s="44" t="str">
        <f t="shared" si="9"/>
        <v>Jahn Regensburg</v>
      </c>
      <c r="G290" s="40">
        <v>3</v>
      </c>
      <c r="H290" s="40">
        <v>2</v>
      </c>
      <c r="I290" s="41">
        <v>4</v>
      </c>
      <c r="J290" s="42">
        <v>6</v>
      </c>
      <c r="K290" s="41">
        <v>63</v>
      </c>
      <c r="L290" s="42">
        <v>20</v>
      </c>
      <c r="M290" s="41">
        <v>77</v>
      </c>
      <c r="N290" s="43">
        <v>20</v>
      </c>
      <c r="O290" s="402" t="str">
        <f>IF(AND(Results!AS290&gt;Results!BG290,(Results!CA290+Results!CB290)&gt;0),"DNB",IF(Pools!M290&gt;0,"X",""))</f>
        <v/>
      </c>
      <c r="P290" s="403">
        <f>IFERROR(SUM(Predictions!S290,Predictions!V290,Pools!N290),0)</f>
        <v>0</v>
      </c>
      <c r="Q290" s="141" t="str">
        <f>Results!CD290</f>
        <v/>
      </c>
      <c r="R290" s="142">
        <f>Results!CE290</f>
        <v>4.7149422431995935E-2</v>
      </c>
    </row>
    <row r="291" spans="1:18" x14ac:dyDescent="0.25">
      <c r="A291" s="69">
        <v>289</v>
      </c>
      <c r="B291" s="39">
        <v>44332</v>
      </c>
      <c r="C291" s="1">
        <v>4</v>
      </c>
      <c r="D291" s="44" t="str">
        <f t="shared" si="8"/>
        <v>Darmstadt 98</v>
      </c>
      <c r="E291" s="1">
        <v>9</v>
      </c>
      <c r="F291" s="44" t="str">
        <f t="shared" si="9"/>
        <v>Heidenheim</v>
      </c>
      <c r="G291" s="40">
        <v>5</v>
      </c>
      <c r="H291" s="40">
        <v>1</v>
      </c>
      <c r="I291" s="41">
        <v>81</v>
      </c>
      <c r="J291" s="42">
        <v>50</v>
      </c>
      <c r="K291" s="41">
        <v>14</v>
      </c>
      <c r="L291" s="42">
        <v>5</v>
      </c>
      <c r="M291" s="41">
        <v>147</v>
      </c>
      <c r="N291" s="43">
        <v>100</v>
      </c>
      <c r="O291" s="402" t="str">
        <f>IF(AND(Results!AS291&gt;Results!BG291,(Results!CA291+Results!CB291)&gt;0),"DNB",IF(Pools!M291&gt;0,"X",""))</f>
        <v/>
      </c>
      <c r="P291" s="403">
        <f>IFERROR(SUM(Predictions!S291,Predictions!V291,Pools!N291),0)</f>
        <v>0</v>
      </c>
      <c r="Q291" s="141" t="str">
        <f>Results!CD291</f>
        <v/>
      </c>
      <c r="R291" s="142">
        <f>Results!CE291</f>
        <v>4.969558364496085E-2</v>
      </c>
    </row>
    <row r="292" spans="1:18" x14ac:dyDescent="0.25">
      <c r="A292" s="69">
        <v>290</v>
      </c>
      <c r="B292" s="39">
        <v>44332</v>
      </c>
      <c r="C292" s="1">
        <v>3</v>
      </c>
      <c r="D292" s="44" t="str">
        <f t="shared" si="8"/>
        <v>Eintracht Braunschweig</v>
      </c>
      <c r="E292" s="1">
        <v>18</v>
      </c>
      <c r="F292" s="44" t="str">
        <f t="shared" si="9"/>
        <v>Wurzburger Kickers</v>
      </c>
      <c r="G292" s="40">
        <v>1</v>
      </c>
      <c r="H292" s="40">
        <v>2</v>
      </c>
      <c r="I292" s="41">
        <v>7</v>
      </c>
      <c r="J292" s="42">
        <v>10</v>
      </c>
      <c r="K292" s="41">
        <v>61</v>
      </c>
      <c r="L292" s="42">
        <v>20</v>
      </c>
      <c r="M292" s="41">
        <v>73</v>
      </c>
      <c r="N292" s="43">
        <v>20</v>
      </c>
      <c r="O292" s="402" t="str">
        <f>IF(AND(Results!AS292&gt;Results!BG292,(Results!CA292+Results!CB292)&gt;0),"DNB",IF(Pools!M292&gt;0,"X",""))</f>
        <v/>
      </c>
      <c r="P292" s="403">
        <f>IFERROR(SUM(Predictions!S292,Predictions!V292,Pools!N292),0)</f>
        <v>0</v>
      </c>
      <c r="Q292" s="141" t="str">
        <f>Results!CD292</f>
        <v/>
      </c>
      <c r="R292" s="142">
        <f>Results!CE292</f>
        <v>5.020263780542078E-2</v>
      </c>
    </row>
    <row r="293" spans="1:18" x14ac:dyDescent="0.25">
      <c r="A293" s="69">
        <v>291</v>
      </c>
      <c r="B293" s="39">
        <v>44332</v>
      </c>
      <c r="C293" s="1">
        <v>5</v>
      </c>
      <c r="D293" s="44" t="str">
        <f t="shared" si="8"/>
        <v>Fortuna Dusseldorf</v>
      </c>
      <c r="E293" s="1">
        <v>1</v>
      </c>
      <c r="F293" s="44" t="str">
        <f t="shared" si="9"/>
        <v>Erzgebirge Aue</v>
      </c>
      <c r="G293" s="40">
        <v>3</v>
      </c>
      <c r="H293" s="40">
        <v>0</v>
      </c>
      <c r="I293" s="41">
        <v>57</v>
      </c>
      <c r="J293" s="42">
        <v>100</v>
      </c>
      <c r="K293" s="41">
        <v>71</v>
      </c>
      <c r="L293" s="42">
        <v>20</v>
      </c>
      <c r="M293" s="41">
        <v>21</v>
      </c>
      <c r="N293" s="43">
        <v>5</v>
      </c>
      <c r="O293" s="402" t="str">
        <f>IF(AND(Results!AS293&gt;Results!BG293,(Results!CA293+Results!CB293)&gt;0),"DNB",IF(Pools!M293&gt;0,"X",""))</f>
        <v/>
      </c>
      <c r="P293" s="403">
        <f>IFERROR(SUM(Predictions!S293,Predictions!V293,Pools!N293),0)</f>
        <v>0</v>
      </c>
      <c r="Q293" s="141" t="str">
        <f>Results!CD293</f>
        <v/>
      </c>
      <c r="R293" s="142">
        <f>Results!CE293</f>
        <v>4.9030587247147706E-2</v>
      </c>
    </row>
    <row r="294" spans="1:18" x14ac:dyDescent="0.25">
      <c r="A294" s="69">
        <v>292</v>
      </c>
      <c r="B294" s="39">
        <v>44332</v>
      </c>
      <c r="C294" s="1">
        <v>10</v>
      </c>
      <c r="D294" s="44" t="str">
        <f t="shared" si="8"/>
        <v>Karlsruher</v>
      </c>
      <c r="E294" s="1">
        <v>11</v>
      </c>
      <c r="F294" s="44" t="str">
        <f t="shared" si="9"/>
        <v>Holstein Kiel</v>
      </c>
      <c r="G294" s="40">
        <v>3</v>
      </c>
      <c r="H294" s="40">
        <v>2</v>
      </c>
      <c r="I294" s="41">
        <v>11</v>
      </c>
      <c r="J294" s="42">
        <v>5</v>
      </c>
      <c r="K294" s="41">
        <v>14</v>
      </c>
      <c r="L294" s="42">
        <v>5</v>
      </c>
      <c r="M294" s="41">
        <v>11</v>
      </c>
      <c r="N294" s="43">
        <v>10</v>
      </c>
      <c r="O294" s="402" t="str">
        <f>IF(AND(Results!AS294&gt;Results!BG294,(Results!CA294+Results!CB294)&gt;0),"DNB",IF(Pools!M294&gt;0,"X",""))</f>
        <v>X</v>
      </c>
      <c r="P294" s="403">
        <f>IFERROR(SUM(Predictions!S294,Predictions!V294,Pools!N294),0)</f>
        <v>-30</v>
      </c>
      <c r="Q294" s="141" t="str">
        <f>Results!CD294</f>
        <v/>
      </c>
      <c r="R294" s="142">
        <f>Results!CE294</f>
        <v>5.184837092731831E-2</v>
      </c>
    </row>
    <row r="295" spans="1:18" x14ac:dyDescent="0.25">
      <c r="A295" s="69">
        <v>293</v>
      </c>
      <c r="B295" s="39">
        <v>44332</v>
      </c>
      <c r="C295" s="1">
        <v>12</v>
      </c>
      <c r="D295" s="44" t="str">
        <f t="shared" si="8"/>
        <v>Nurnberg</v>
      </c>
      <c r="E295" s="1">
        <v>2</v>
      </c>
      <c r="F295" s="44" t="str">
        <f t="shared" si="9"/>
        <v>Bochum</v>
      </c>
      <c r="G295" s="40">
        <v>1</v>
      </c>
      <c r="H295" s="40">
        <v>1</v>
      </c>
      <c r="I295" s="41">
        <v>66</v>
      </c>
      <c r="J295" s="42">
        <v>25</v>
      </c>
      <c r="K295" s="41">
        <v>69</v>
      </c>
      <c r="L295" s="42">
        <v>25</v>
      </c>
      <c r="M295" s="41">
        <v>24</v>
      </c>
      <c r="N295" s="43">
        <v>25</v>
      </c>
      <c r="O295" s="402" t="str">
        <f>IF(AND(Results!AS295&gt;Results!BG295,(Results!CA295+Results!CB295)&gt;0),"DNB",IF(Pools!M295&gt;0,"X",""))</f>
        <v/>
      </c>
      <c r="P295" s="403">
        <f>IFERROR(SUM(Predictions!S295,Predictions!V295,Pools!N295),0)</f>
        <v>0</v>
      </c>
      <c r="Q295" s="141" t="str">
        <f>Results!CD295</f>
        <v/>
      </c>
      <c r="R295" s="142">
        <f>Results!CE295</f>
        <v>5.0886803166438455E-2</v>
      </c>
    </row>
    <row r="296" spans="1:18" x14ac:dyDescent="0.25">
      <c r="A296" s="69">
        <v>294</v>
      </c>
      <c r="B296" s="39">
        <v>44332</v>
      </c>
      <c r="C296" s="1">
        <v>13</v>
      </c>
      <c r="D296" s="44" t="str">
        <f t="shared" si="8"/>
        <v>Osnabruck</v>
      </c>
      <c r="E296" s="1">
        <v>7</v>
      </c>
      <c r="F296" s="44" t="str">
        <f t="shared" si="9"/>
        <v>Hamburger</v>
      </c>
      <c r="G296" s="40">
        <v>3</v>
      </c>
      <c r="H296" s="40">
        <v>2</v>
      </c>
      <c r="I296" s="41">
        <v>15</v>
      </c>
      <c r="J296" s="42">
        <v>4</v>
      </c>
      <c r="K296" s="41">
        <v>33</v>
      </c>
      <c r="L296" s="42">
        <v>10</v>
      </c>
      <c r="M296" s="41">
        <v>13</v>
      </c>
      <c r="N296" s="43">
        <v>20</v>
      </c>
      <c r="O296" s="402" t="str">
        <f>IF(AND(Results!AS296&gt;Results!BG296,(Results!CA296+Results!CB296)&gt;0),"DNB",IF(Pools!M296&gt;0,"X",""))</f>
        <v/>
      </c>
      <c r="P296" s="403">
        <f>IFERROR(SUM(Predictions!S296,Predictions!V296,Pools!N296),0)</f>
        <v>0</v>
      </c>
      <c r="Q296" s="141" t="str">
        <f>Results!CD296</f>
        <v/>
      </c>
      <c r="R296" s="142">
        <f>Results!CE296</f>
        <v>4.9145061384963551E-2</v>
      </c>
    </row>
    <row r="297" spans="1:18" x14ac:dyDescent="0.25">
      <c r="A297" s="69">
        <v>295</v>
      </c>
      <c r="B297" s="39">
        <v>44332</v>
      </c>
      <c r="C297" s="1">
        <v>14</v>
      </c>
      <c r="D297" s="44" t="str">
        <f t="shared" si="8"/>
        <v>Paderborn 07</v>
      </c>
      <c r="E297" s="1">
        <v>6</v>
      </c>
      <c r="F297" s="44" t="str">
        <f t="shared" si="9"/>
        <v>Greuther Furth</v>
      </c>
      <c r="G297" s="40">
        <v>2</v>
      </c>
      <c r="H297" s="40">
        <v>4</v>
      </c>
      <c r="I297" s="41">
        <v>54</v>
      </c>
      <c r="J297" s="42">
        <v>25</v>
      </c>
      <c r="K297" s="41">
        <v>3</v>
      </c>
      <c r="L297" s="42">
        <v>1</v>
      </c>
      <c r="M297" s="41">
        <v>53</v>
      </c>
      <c r="N297" s="43">
        <v>50</v>
      </c>
      <c r="O297" s="402" t="str">
        <f>IF(AND(Results!AS297&gt;Results!BG297,(Results!CA297+Results!CB297)&gt;0),"DNB",IF(Pools!M297&gt;0,"X",""))</f>
        <v>X</v>
      </c>
      <c r="P297" s="403">
        <f>IFERROR(SUM(Predictions!S297,Predictions!V297,Pools!N297),0)</f>
        <v>-30</v>
      </c>
      <c r="Q297" s="141" t="str">
        <f>Results!CD297</f>
        <v/>
      </c>
      <c r="R297" s="142">
        <f>Results!CE297</f>
        <v>5.1892589406415279E-2</v>
      </c>
    </row>
    <row r="298" spans="1:18" x14ac:dyDescent="0.25">
      <c r="A298" s="69">
        <v>296</v>
      </c>
      <c r="B298" s="39">
        <v>44332</v>
      </c>
      <c r="C298" s="1">
        <v>16</v>
      </c>
      <c r="D298" s="44" t="str">
        <f t="shared" si="8"/>
        <v>Sandhausen</v>
      </c>
      <c r="E298" s="1">
        <v>15</v>
      </c>
      <c r="F298" s="44" t="str">
        <f t="shared" si="9"/>
        <v>Jahn Regensburg</v>
      </c>
      <c r="G298" s="40">
        <v>2</v>
      </c>
      <c r="H298" s="40">
        <v>0</v>
      </c>
      <c r="I298" s="41">
        <v>53</v>
      </c>
      <c r="J298" s="42">
        <v>50</v>
      </c>
      <c r="K298" s="41">
        <v>68</v>
      </c>
      <c r="L298" s="42">
        <v>25</v>
      </c>
      <c r="M298" s="41">
        <v>59</v>
      </c>
      <c r="N298" s="43">
        <v>25</v>
      </c>
      <c r="O298" s="402" t="str">
        <f>IF(AND(Results!AS298&gt;Results!BG298,(Results!CA298+Results!CB298)&gt;0),"DNB",IF(Pools!M298&gt;0,"X",""))</f>
        <v>X</v>
      </c>
      <c r="P298" s="403">
        <f>IFERROR(SUM(Predictions!S298,Predictions!V298,Pools!N298),0)</f>
        <v>-30</v>
      </c>
      <c r="Q298" s="141" t="str">
        <f>Results!CD298</f>
        <v/>
      </c>
      <c r="R298" s="142">
        <f>Results!CE298</f>
        <v>5.1873145124006426E-2</v>
      </c>
    </row>
    <row r="299" spans="1:18" x14ac:dyDescent="0.25">
      <c r="A299" s="69">
        <v>297</v>
      </c>
      <c r="B299" s="39">
        <v>44332</v>
      </c>
      <c r="C299" s="1">
        <v>17</v>
      </c>
      <c r="D299" s="44" t="str">
        <f t="shared" si="8"/>
        <v>St Pauli</v>
      </c>
      <c r="E299" s="1">
        <v>8</v>
      </c>
      <c r="F299" s="44" t="str">
        <f t="shared" si="9"/>
        <v>Hannover 96</v>
      </c>
      <c r="G299" s="40">
        <v>1</v>
      </c>
      <c r="H299" s="40">
        <v>2</v>
      </c>
      <c r="I299" s="41">
        <v>107</v>
      </c>
      <c r="J299" s="42">
        <v>100</v>
      </c>
      <c r="K299" s="41">
        <v>74</v>
      </c>
      <c r="L299" s="42">
        <v>25</v>
      </c>
      <c r="M299" s="41">
        <v>54</v>
      </c>
      <c r="N299" s="43">
        <v>25</v>
      </c>
      <c r="O299" s="402" t="str">
        <f>IF(AND(Results!AS299&gt;Results!BG299,(Results!CA299+Results!CB299)&gt;0),"DNB",IF(Pools!M299&gt;0,"X",""))</f>
        <v/>
      </c>
      <c r="P299" s="403">
        <f>IFERROR(SUM(Predictions!S299,Predictions!V299,Pools!N299),0)</f>
        <v>0</v>
      </c>
      <c r="Q299" s="141" t="str">
        <f>Results!CD299</f>
        <v/>
      </c>
      <c r="R299" s="142">
        <f>Results!CE299</f>
        <v>5.2072736167397604E-2</v>
      </c>
    </row>
    <row r="300" spans="1:18" x14ac:dyDescent="0.25">
      <c r="A300" s="69">
        <v>298</v>
      </c>
      <c r="B300" s="39">
        <v>44339</v>
      </c>
      <c r="C300" s="1">
        <v>2</v>
      </c>
      <c r="D300" s="44" t="str">
        <f t="shared" si="8"/>
        <v>Bochum</v>
      </c>
      <c r="E300" s="1">
        <v>16</v>
      </c>
      <c r="F300" s="44" t="str">
        <f t="shared" si="9"/>
        <v>Sandhausen</v>
      </c>
      <c r="G300" s="40">
        <v>3</v>
      </c>
      <c r="H300" s="40">
        <v>1</v>
      </c>
      <c r="I300" s="41">
        <v>41</v>
      </c>
      <c r="J300" s="42">
        <v>50</v>
      </c>
      <c r="K300" s="41">
        <v>31</v>
      </c>
      <c r="L300" s="42">
        <v>10</v>
      </c>
      <c r="M300" s="41">
        <v>73</v>
      </c>
      <c r="N300" s="43">
        <v>25</v>
      </c>
      <c r="O300" s="402" t="str">
        <f>IF(AND(Results!AS300&gt;Results!BG300,(Results!CA300+Results!CB300)&gt;0),"DNB",IF(Pools!M300&gt;0,"X",""))</f>
        <v/>
      </c>
      <c r="P300" s="403">
        <f>IFERROR(SUM(Predictions!S300,Predictions!V300,Pools!N300),0)</f>
        <v>0</v>
      </c>
      <c r="Q300" s="141" t="str">
        <f>Results!CD300</f>
        <v/>
      </c>
      <c r="R300" s="142">
        <f>Results!CE300</f>
        <v>4.8455029291266216E-2</v>
      </c>
    </row>
    <row r="301" spans="1:18" x14ac:dyDescent="0.25">
      <c r="A301" s="69">
        <v>299</v>
      </c>
      <c r="B301" s="39">
        <v>44339</v>
      </c>
      <c r="C301" s="1">
        <v>1</v>
      </c>
      <c r="D301" s="44" t="str">
        <f t="shared" si="8"/>
        <v>Erzgebirge Aue</v>
      </c>
      <c r="E301" s="1">
        <v>13</v>
      </c>
      <c r="F301" s="44" t="str">
        <f t="shared" si="9"/>
        <v>Osnabruck</v>
      </c>
      <c r="G301" s="40">
        <v>2</v>
      </c>
      <c r="H301" s="40">
        <v>1</v>
      </c>
      <c r="I301" s="41">
        <v>49</v>
      </c>
      <c r="J301" s="42">
        <v>20</v>
      </c>
      <c r="K301" s="41">
        <v>72</v>
      </c>
      <c r="L301" s="42">
        <v>25</v>
      </c>
      <c r="M301" s="41">
        <v>99</v>
      </c>
      <c r="N301" s="43">
        <v>100</v>
      </c>
      <c r="O301" s="402" t="str">
        <f>IF(AND(Results!AS301&gt;Results!BG301,(Results!CA301+Results!CB301)&gt;0),"DNB",IF(Pools!M301&gt;0,"X",""))</f>
        <v>DNB</v>
      </c>
      <c r="P301" s="403">
        <f>IFERROR(SUM(Predictions!S301,Predictions!V301,Pools!N301),0)</f>
        <v>82.009999999999991</v>
      </c>
      <c r="Q301" s="141" t="str">
        <f>Results!CD301</f>
        <v>Erzgebirge Aue</v>
      </c>
      <c r="R301" s="142">
        <f>Results!CE301</f>
        <v>5.0099594040724948E-2</v>
      </c>
    </row>
    <row r="302" spans="1:18" x14ac:dyDescent="0.25">
      <c r="A302" s="69">
        <v>300</v>
      </c>
      <c r="B302" s="39">
        <v>44339</v>
      </c>
      <c r="C302" s="1">
        <v>6</v>
      </c>
      <c r="D302" s="44" t="str">
        <f t="shared" si="8"/>
        <v>Greuther Furth</v>
      </c>
      <c r="E302" s="1">
        <v>5</v>
      </c>
      <c r="F302" s="44" t="str">
        <f t="shared" si="9"/>
        <v>Fortuna Dusseldorf</v>
      </c>
      <c r="G302" s="40">
        <v>3</v>
      </c>
      <c r="H302" s="40">
        <v>2</v>
      </c>
      <c r="I302" s="41">
        <v>59</v>
      </c>
      <c r="J302" s="42">
        <v>100</v>
      </c>
      <c r="K302" s="41">
        <v>18</v>
      </c>
      <c r="L302" s="42">
        <v>5</v>
      </c>
      <c r="M302" s="41">
        <v>39</v>
      </c>
      <c r="N302" s="43">
        <v>10</v>
      </c>
      <c r="O302" s="402" t="str">
        <f>IF(AND(Results!AS302&gt;Results!BG302,(Results!CA302+Results!CB302)&gt;0),"DNB",IF(Pools!M302&gt;0,"X",""))</f>
        <v>DNB</v>
      </c>
      <c r="P302" s="403">
        <f>IFERROR(SUM(Predictions!S302,Predictions!V302,Pools!N302),0)</f>
        <v>-42.17</v>
      </c>
      <c r="Q302" s="141" t="str">
        <f>Results!CD302</f>
        <v>Fortuna Dusseldorf</v>
      </c>
      <c r="R302" s="142">
        <f>Results!CE302</f>
        <v>5.0403754610950147E-2</v>
      </c>
    </row>
    <row r="303" spans="1:18" x14ac:dyDescent="0.25">
      <c r="A303" s="69">
        <v>301</v>
      </c>
      <c r="B303" s="39">
        <v>44339</v>
      </c>
      <c r="C303" s="1">
        <v>7</v>
      </c>
      <c r="D303" s="44" t="str">
        <f t="shared" si="8"/>
        <v>Hamburger</v>
      </c>
      <c r="E303" s="1">
        <v>3</v>
      </c>
      <c r="F303" s="44" t="str">
        <f t="shared" si="9"/>
        <v>Eintracht Braunschweig</v>
      </c>
      <c r="G303" s="40">
        <v>4</v>
      </c>
      <c r="H303" s="40">
        <v>0</v>
      </c>
      <c r="I303" s="41">
        <v>18</v>
      </c>
      <c r="J303" s="42">
        <v>25</v>
      </c>
      <c r="K303" s="41">
        <v>18</v>
      </c>
      <c r="L303" s="42">
        <v>5</v>
      </c>
      <c r="M303" s="41">
        <v>74</v>
      </c>
      <c r="N303" s="43">
        <v>25</v>
      </c>
      <c r="O303" s="402" t="str">
        <f>IF(AND(Results!AS303&gt;Results!BG303,(Results!CA303+Results!CB303)&gt;0),"DNB",IF(Pools!M303&gt;0,"X",""))</f>
        <v/>
      </c>
      <c r="P303" s="403">
        <f>IFERROR(SUM(Predictions!S303,Predictions!V303,Pools!N303),0)</f>
        <v>49.68</v>
      </c>
      <c r="Q303" s="141" t="str">
        <f>Results!CD303</f>
        <v>Hamburger</v>
      </c>
      <c r="R303" s="142">
        <f>Results!CE303</f>
        <v>5.1311905710287986E-2</v>
      </c>
    </row>
    <row r="304" spans="1:18" x14ac:dyDescent="0.25">
      <c r="A304" s="69">
        <v>302</v>
      </c>
      <c r="B304" s="39">
        <v>44339</v>
      </c>
      <c r="C304" s="1">
        <v>8</v>
      </c>
      <c r="D304" s="44" t="str">
        <f t="shared" si="8"/>
        <v>Hannover 96</v>
      </c>
      <c r="E304" s="1">
        <v>12</v>
      </c>
      <c r="F304" s="44" t="str">
        <f t="shared" si="9"/>
        <v>Nurnberg</v>
      </c>
      <c r="G304" s="40">
        <v>1</v>
      </c>
      <c r="H304" s="40">
        <v>2</v>
      </c>
      <c r="I304" s="41">
        <v>139</v>
      </c>
      <c r="J304" s="42">
        <v>100</v>
      </c>
      <c r="K304" s="41">
        <v>5</v>
      </c>
      <c r="L304" s="42">
        <v>2</v>
      </c>
      <c r="M304" s="41">
        <v>19</v>
      </c>
      <c r="N304" s="43">
        <v>10</v>
      </c>
      <c r="O304" s="402" t="str">
        <f>IF(AND(Results!AS304&gt;Results!BG304,(Results!CA304+Results!CB304)&gt;0),"DNB",IF(Pools!M304&gt;0,"X",""))</f>
        <v/>
      </c>
      <c r="P304" s="403">
        <f>IFERROR(SUM(Predictions!S304,Predictions!V304,Pools!N304),0)</f>
        <v>0</v>
      </c>
      <c r="Q304" s="141" t="str">
        <f>Results!CD304</f>
        <v/>
      </c>
      <c r="R304" s="142">
        <f>Results!CE304</f>
        <v>4.895191376218655E-2</v>
      </c>
    </row>
    <row r="305" spans="1:18" x14ac:dyDescent="0.25">
      <c r="A305" s="69">
        <v>303</v>
      </c>
      <c r="B305" s="39">
        <v>44339</v>
      </c>
      <c r="C305" s="1">
        <v>9</v>
      </c>
      <c r="D305" s="44" t="str">
        <f t="shared" si="8"/>
        <v>Heidenheim</v>
      </c>
      <c r="E305" s="1">
        <v>10</v>
      </c>
      <c r="F305" s="44" t="str">
        <f t="shared" si="9"/>
        <v>Karlsruher</v>
      </c>
      <c r="G305" s="40">
        <v>1</v>
      </c>
      <c r="H305" s="40">
        <v>2</v>
      </c>
      <c r="I305" s="41">
        <v>6</v>
      </c>
      <c r="J305" s="42">
        <v>5</v>
      </c>
      <c r="K305" s="41">
        <v>71</v>
      </c>
      <c r="L305" s="42">
        <v>25</v>
      </c>
      <c r="M305" s="41">
        <v>199</v>
      </c>
      <c r="N305" s="43">
        <v>100</v>
      </c>
      <c r="O305" s="402" t="str">
        <f>IF(AND(Results!AS305&gt;Results!BG305,(Results!CA305+Results!CB305)&gt;0),"DNB",IF(Pools!M305&gt;0,"X",""))</f>
        <v>X</v>
      </c>
      <c r="P305" s="403">
        <f>IFERROR(SUM(Predictions!S305,Predictions!V305,Pools!N305),0)</f>
        <v>-30</v>
      </c>
      <c r="Q305" s="141" t="str">
        <f>Results!CD305</f>
        <v/>
      </c>
      <c r="R305" s="142">
        <f>Results!CE305</f>
        <v>4.9410281747238383E-2</v>
      </c>
    </row>
    <row r="306" spans="1:18" x14ac:dyDescent="0.25">
      <c r="A306" s="69">
        <v>304</v>
      </c>
      <c r="B306" s="39">
        <v>44339</v>
      </c>
      <c r="C306" s="1">
        <v>11</v>
      </c>
      <c r="D306" s="44" t="str">
        <f t="shared" si="8"/>
        <v>Holstein Kiel</v>
      </c>
      <c r="E306" s="1">
        <v>4</v>
      </c>
      <c r="F306" s="44" t="str">
        <f t="shared" si="9"/>
        <v>Darmstadt 98</v>
      </c>
      <c r="G306" s="40">
        <v>2</v>
      </c>
      <c r="H306" s="40">
        <v>3</v>
      </c>
      <c r="I306" s="41">
        <v>31</v>
      </c>
      <c r="J306" s="42">
        <v>50</v>
      </c>
      <c r="K306" s="41">
        <v>18</v>
      </c>
      <c r="L306" s="42">
        <v>5</v>
      </c>
      <c r="M306" s="41">
        <v>73</v>
      </c>
      <c r="N306" s="43">
        <v>20</v>
      </c>
      <c r="O306" s="402" t="str">
        <f>IF(AND(Results!AS306&gt;Results!BG306,(Results!CA306+Results!CB306)&gt;0),"DNB",IF(Pools!M306&gt;0,"X",""))</f>
        <v/>
      </c>
      <c r="P306" s="403">
        <f>IFERROR(SUM(Predictions!S306,Predictions!V306,Pools!N306),0)</f>
        <v>0</v>
      </c>
      <c r="Q306" s="141" t="str">
        <f>Results!CD306</f>
        <v/>
      </c>
      <c r="R306" s="142">
        <f>Results!CE306</f>
        <v>4.9729018405970216E-2</v>
      </c>
    </row>
    <row r="307" spans="1:18" x14ac:dyDescent="0.25">
      <c r="A307" s="69">
        <v>305</v>
      </c>
      <c r="B307" s="39">
        <v>44339</v>
      </c>
      <c r="C307" s="1">
        <v>15</v>
      </c>
      <c r="D307" s="44" t="str">
        <f t="shared" si="8"/>
        <v>Jahn Regensburg</v>
      </c>
      <c r="E307" s="1">
        <v>17</v>
      </c>
      <c r="F307" s="44" t="str">
        <f t="shared" si="9"/>
        <v>St Pauli</v>
      </c>
      <c r="G307" s="40">
        <v>3</v>
      </c>
      <c r="H307" s="40">
        <v>0</v>
      </c>
      <c r="I307" s="41">
        <v>141</v>
      </c>
      <c r="J307" s="42">
        <v>100</v>
      </c>
      <c r="K307" s="41">
        <v>63</v>
      </c>
      <c r="L307" s="42">
        <v>25</v>
      </c>
      <c r="M307" s="41">
        <v>37</v>
      </c>
      <c r="N307" s="43">
        <v>20</v>
      </c>
      <c r="O307" s="402" t="str">
        <f>IF(AND(Results!AS307&gt;Results!BG307,(Results!CA307+Results!CB307)&gt;0),"DNB",IF(Pools!M307&gt;0,"X",""))</f>
        <v/>
      </c>
      <c r="P307" s="403">
        <f>IFERROR(SUM(Predictions!S307,Predictions!V307,Pools!N307),0)</f>
        <v>0</v>
      </c>
      <c r="Q307" s="141" t="str">
        <f>Results!CD307</f>
        <v/>
      </c>
      <c r="R307" s="142">
        <f>Results!CE307</f>
        <v>4.9905861409464958E-2</v>
      </c>
    </row>
    <row r="308" spans="1:18" x14ac:dyDescent="0.25">
      <c r="A308" s="69">
        <v>306</v>
      </c>
      <c r="B308" s="39">
        <v>44339</v>
      </c>
      <c r="C308" s="1">
        <v>18</v>
      </c>
      <c r="D308" s="44" t="str">
        <f t="shared" si="8"/>
        <v>Wurzburger Kickers</v>
      </c>
      <c r="E308" s="1">
        <v>14</v>
      </c>
      <c r="F308" s="44" t="str">
        <f t="shared" si="9"/>
        <v>Paderborn 07</v>
      </c>
      <c r="G308" s="40">
        <v>1</v>
      </c>
      <c r="H308" s="40">
        <v>1</v>
      </c>
      <c r="I308" s="41">
        <v>13</v>
      </c>
      <c r="J308" s="42">
        <v>5</v>
      </c>
      <c r="K308" s="41">
        <v>67</v>
      </c>
      <c r="L308" s="42">
        <v>20</v>
      </c>
      <c r="M308" s="41">
        <v>21</v>
      </c>
      <c r="N308" s="43">
        <v>25</v>
      </c>
      <c r="O308" s="402" t="str">
        <f>IF(AND(Results!AS308&gt;Results!BG308,(Results!CA308+Results!CB308)&gt;0),"DNB",IF(Pools!M308&gt;0,"X",""))</f>
        <v/>
      </c>
      <c r="P308" s="403">
        <f>IFERROR(SUM(Predictions!S308,Predictions!V308,Pools!N308),0)</f>
        <v>0</v>
      </c>
      <c r="Q308" s="141" t="str">
        <f>Results!CD308</f>
        <v/>
      </c>
      <c r="R308" s="142">
        <f>Results!CE308</f>
        <v>5.1141096118607399E-2</v>
      </c>
    </row>
    <row r="309" spans="1:18" hidden="1" x14ac:dyDescent="0.25">
      <c r="A309" s="69">
        <v>307</v>
      </c>
      <c r="B309" s="39" t="s">
        <v>139</v>
      </c>
      <c r="C309" s="1" t="s">
        <v>139</v>
      </c>
      <c r="D309" s="44" t="str">
        <f t="shared" ref="D309:D322" si="10">IFERROR(VLOOKUP(C309,Team,2,FALSE),"")</f>
        <v/>
      </c>
      <c r="E309" s="1" t="s">
        <v>139</v>
      </c>
      <c r="F309" s="44" t="str">
        <f t="shared" ref="F309:F322" si="11">IFERROR(VLOOKUP(E309,Team,2,FALSE),"")</f>
        <v/>
      </c>
      <c r="G309" s="40" t="s">
        <v>139</v>
      </c>
      <c r="H309" s="40" t="s">
        <v>139</v>
      </c>
      <c r="I309" s="41" t="s">
        <v>139</v>
      </c>
      <c r="J309" s="42" t="s">
        <v>139</v>
      </c>
      <c r="K309" s="41" t="s">
        <v>139</v>
      </c>
      <c r="L309" s="42" t="s">
        <v>139</v>
      </c>
      <c r="M309" s="41" t="s">
        <v>139</v>
      </c>
      <c r="N309" s="43" t="s">
        <v>139</v>
      </c>
      <c r="O309" s="402" t="str">
        <f>IF(AND(Results!AS309&gt;Results!BG309,(Results!CA309+Results!CB309)&gt;0),"DNB",IF(Pools!M309&gt;0,"X",""))</f>
        <v/>
      </c>
      <c r="P309" s="403">
        <f>IFERROR(SUM(Predictions!S309,Predictions!V309,Pools!N309),0)</f>
        <v>0</v>
      </c>
      <c r="Q309" s="141" t="str">
        <f>Results!CD309</f>
        <v/>
      </c>
      <c r="R309" s="142" t="str">
        <f>Results!CE309</f>
        <v/>
      </c>
    </row>
    <row r="310" spans="1:18" hidden="1" x14ac:dyDescent="0.25">
      <c r="A310" s="69">
        <v>308</v>
      </c>
      <c r="B310" s="39" t="s">
        <v>139</v>
      </c>
      <c r="C310" s="1" t="s">
        <v>139</v>
      </c>
      <c r="D310" s="44" t="str">
        <f t="shared" si="10"/>
        <v/>
      </c>
      <c r="E310" s="1" t="s">
        <v>139</v>
      </c>
      <c r="F310" s="44" t="str">
        <f t="shared" si="11"/>
        <v/>
      </c>
      <c r="G310" s="40" t="s">
        <v>139</v>
      </c>
      <c r="H310" s="40" t="s">
        <v>139</v>
      </c>
      <c r="I310" s="41" t="s">
        <v>139</v>
      </c>
      <c r="J310" s="42" t="s">
        <v>139</v>
      </c>
      <c r="K310" s="41" t="s">
        <v>139</v>
      </c>
      <c r="L310" s="42" t="s">
        <v>139</v>
      </c>
      <c r="M310" s="41" t="s">
        <v>139</v>
      </c>
      <c r="N310" s="43" t="s">
        <v>139</v>
      </c>
      <c r="O310" s="402" t="str">
        <f>IF(AND(Results!AS310&gt;Results!BG310,(Results!CA310+Results!CB310)&gt;0),"DNB",IF(Pools!M310&gt;0,"X",""))</f>
        <v/>
      </c>
      <c r="P310" s="403">
        <f>IFERROR(SUM(Predictions!S310,Predictions!V310,Pools!N310),0)</f>
        <v>0</v>
      </c>
      <c r="Q310" s="141" t="str">
        <f>Results!CD310</f>
        <v/>
      </c>
      <c r="R310" s="142" t="str">
        <f>Results!CE310</f>
        <v/>
      </c>
    </row>
    <row r="311" spans="1:18" hidden="1" x14ac:dyDescent="0.25">
      <c r="A311" s="69">
        <v>309</v>
      </c>
      <c r="B311" s="39" t="s">
        <v>139</v>
      </c>
      <c r="C311" s="1" t="s">
        <v>139</v>
      </c>
      <c r="D311" s="44" t="str">
        <f t="shared" si="10"/>
        <v/>
      </c>
      <c r="E311" s="1" t="s">
        <v>139</v>
      </c>
      <c r="F311" s="44" t="str">
        <f t="shared" si="11"/>
        <v/>
      </c>
      <c r="G311" s="40" t="s">
        <v>139</v>
      </c>
      <c r="H311" s="40" t="s">
        <v>139</v>
      </c>
      <c r="I311" s="41" t="s">
        <v>139</v>
      </c>
      <c r="J311" s="42" t="s">
        <v>139</v>
      </c>
      <c r="K311" s="41" t="s">
        <v>139</v>
      </c>
      <c r="L311" s="42" t="s">
        <v>139</v>
      </c>
      <c r="M311" s="41" t="s">
        <v>139</v>
      </c>
      <c r="N311" s="43" t="s">
        <v>139</v>
      </c>
      <c r="O311" s="402" t="str">
        <f>IF(AND(Results!AS311&gt;Results!BG311,(Results!CA311+Results!CB311)&gt;0),"DNB",IF(Pools!M311&gt;0,"X",""))</f>
        <v/>
      </c>
      <c r="P311" s="403">
        <f>IFERROR(SUM(Predictions!S311,Predictions!V311,Pools!N311),0)</f>
        <v>0</v>
      </c>
      <c r="Q311" s="141" t="str">
        <f>Results!CD311</f>
        <v/>
      </c>
      <c r="R311" s="142" t="str">
        <f>Results!CE311</f>
        <v/>
      </c>
    </row>
    <row r="312" spans="1:18" hidden="1" x14ac:dyDescent="0.25">
      <c r="A312" s="69">
        <v>310</v>
      </c>
      <c r="B312" s="39" t="s">
        <v>139</v>
      </c>
      <c r="C312" s="1" t="s">
        <v>139</v>
      </c>
      <c r="D312" s="44" t="str">
        <f t="shared" si="10"/>
        <v/>
      </c>
      <c r="E312" s="1" t="s">
        <v>139</v>
      </c>
      <c r="F312" s="44" t="str">
        <f t="shared" si="11"/>
        <v/>
      </c>
      <c r="G312" s="40" t="s">
        <v>139</v>
      </c>
      <c r="H312" s="40" t="s">
        <v>139</v>
      </c>
      <c r="I312" s="41" t="s">
        <v>139</v>
      </c>
      <c r="J312" s="42" t="s">
        <v>139</v>
      </c>
      <c r="K312" s="41" t="s">
        <v>139</v>
      </c>
      <c r="L312" s="42" t="s">
        <v>139</v>
      </c>
      <c r="M312" s="41" t="s">
        <v>139</v>
      </c>
      <c r="N312" s="43" t="s">
        <v>139</v>
      </c>
      <c r="O312" s="402" t="str">
        <f>IF(AND(Results!AS312&gt;Results!BG312,(Results!CA312+Results!CB312)&gt;0),"DNB",IF(Pools!M312&gt;0,"X",""))</f>
        <v/>
      </c>
      <c r="P312" s="403">
        <f>IFERROR(SUM(Predictions!S312,Predictions!V312,Pools!N312),0)</f>
        <v>0</v>
      </c>
      <c r="Q312" s="141" t="str">
        <f>Results!CD312</f>
        <v/>
      </c>
      <c r="R312" s="142" t="str">
        <f>Results!CE312</f>
        <v/>
      </c>
    </row>
    <row r="313" spans="1:18" hidden="1" x14ac:dyDescent="0.25">
      <c r="A313" s="69">
        <v>311</v>
      </c>
      <c r="B313" s="39" t="s">
        <v>139</v>
      </c>
      <c r="C313" s="1" t="s">
        <v>139</v>
      </c>
      <c r="D313" s="44" t="str">
        <f t="shared" si="10"/>
        <v/>
      </c>
      <c r="E313" s="1" t="s">
        <v>139</v>
      </c>
      <c r="F313" s="44" t="str">
        <f t="shared" si="11"/>
        <v/>
      </c>
      <c r="G313" s="40" t="s">
        <v>139</v>
      </c>
      <c r="H313" s="40" t="s">
        <v>139</v>
      </c>
      <c r="I313" s="41" t="s">
        <v>139</v>
      </c>
      <c r="J313" s="42" t="s">
        <v>139</v>
      </c>
      <c r="K313" s="41" t="s">
        <v>139</v>
      </c>
      <c r="L313" s="42" t="s">
        <v>139</v>
      </c>
      <c r="M313" s="41" t="s">
        <v>139</v>
      </c>
      <c r="N313" s="43" t="s">
        <v>139</v>
      </c>
      <c r="O313" s="402" t="str">
        <f>IF(AND(Results!AS313&gt;Results!BG313,(Results!CA313+Results!CB313)&gt;0),"DNB",IF(Pools!M313&gt;0,"X",""))</f>
        <v/>
      </c>
      <c r="P313" s="403">
        <f>IFERROR(SUM(Predictions!S313,Predictions!V313,Pools!N313),0)</f>
        <v>0</v>
      </c>
      <c r="Q313" s="141" t="str">
        <f>Results!CD313</f>
        <v/>
      </c>
      <c r="R313" s="142" t="str">
        <f>Results!CE313</f>
        <v/>
      </c>
    </row>
    <row r="314" spans="1:18" hidden="1" x14ac:dyDescent="0.25">
      <c r="A314" s="69">
        <v>312</v>
      </c>
      <c r="B314" s="39" t="s">
        <v>139</v>
      </c>
      <c r="C314" s="1" t="s">
        <v>139</v>
      </c>
      <c r="D314" s="44" t="str">
        <f t="shared" si="10"/>
        <v/>
      </c>
      <c r="E314" s="1" t="s">
        <v>139</v>
      </c>
      <c r="F314" s="44" t="str">
        <f t="shared" si="11"/>
        <v/>
      </c>
      <c r="G314" s="40" t="s">
        <v>139</v>
      </c>
      <c r="H314" s="40" t="s">
        <v>139</v>
      </c>
      <c r="I314" s="41" t="s">
        <v>139</v>
      </c>
      <c r="J314" s="42" t="s">
        <v>139</v>
      </c>
      <c r="K314" s="41" t="s">
        <v>139</v>
      </c>
      <c r="L314" s="42" t="s">
        <v>139</v>
      </c>
      <c r="M314" s="41" t="s">
        <v>139</v>
      </c>
      <c r="N314" s="43" t="s">
        <v>139</v>
      </c>
      <c r="O314" s="402" t="str">
        <f>IF(AND(Results!AS314&gt;Results!BG314,(Results!CA314+Results!CB314)&gt;0),"DNB",IF(Pools!M314&gt;0,"X",""))</f>
        <v/>
      </c>
      <c r="P314" s="403">
        <f>IFERROR(SUM(Predictions!S314,Predictions!V314,Pools!N314),0)</f>
        <v>0</v>
      </c>
      <c r="Q314" s="141" t="str">
        <f>Results!CD314</f>
        <v/>
      </c>
      <c r="R314" s="142" t="str">
        <f>Results!CE314</f>
        <v/>
      </c>
    </row>
    <row r="315" spans="1:18" hidden="1" x14ac:dyDescent="0.25">
      <c r="A315" s="69">
        <v>313</v>
      </c>
      <c r="B315" s="39" t="s">
        <v>139</v>
      </c>
      <c r="C315" s="1" t="s">
        <v>139</v>
      </c>
      <c r="D315" s="44" t="str">
        <f t="shared" si="10"/>
        <v/>
      </c>
      <c r="E315" s="1" t="s">
        <v>139</v>
      </c>
      <c r="F315" s="44" t="str">
        <f t="shared" si="11"/>
        <v/>
      </c>
      <c r="G315" s="40" t="s">
        <v>139</v>
      </c>
      <c r="H315" s="40" t="s">
        <v>139</v>
      </c>
      <c r="I315" s="41" t="s">
        <v>139</v>
      </c>
      <c r="J315" s="42" t="s">
        <v>139</v>
      </c>
      <c r="K315" s="41" t="s">
        <v>139</v>
      </c>
      <c r="L315" s="42" t="s">
        <v>139</v>
      </c>
      <c r="M315" s="41" t="s">
        <v>139</v>
      </c>
      <c r="N315" s="43" t="s">
        <v>139</v>
      </c>
      <c r="O315" s="402" t="str">
        <f>IF(AND(Results!AS315&gt;Results!BG315,(Results!CA315+Results!CB315)&gt;0),"DNB",IF(Pools!M315&gt;0,"X",""))</f>
        <v/>
      </c>
      <c r="P315" s="403">
        <f>IFERROR(SUM(Predictions!S315,Predictions!V315,Pools!N315),0)</f>
        <v>0</v>
      </c>
      <c r="Q315" s="141" t="str">
        <f>Results!CD315</f>
        <v/>
      </c>
      <c r="R315" s="142" t="str">
        <f>Results!CE315</f>
        <v/>
      </c>
    </row>
    <row r="316" spans="1:18" hidden="1" x14ac:dyDescent="0.25">
      <c r="A316" s="69">
        <v>314</v>
      </c>
      <c r="B316" s="39" t="s">
        <v>139</v>
      </c>
      <c r="C316" s="1" t="s">
        <v>139</v>
      </c>
      <c r="D316" s="44" t="str">
        <f t="shared" si="10"/>
        <v/>
      </c>
      <c r="E316" s="1" t="s">
        <v>139</v>
      </c>
      <c r="F316" s="44" t="str">
        <f t="shared" si="11"/>
        <v/>
      </c>
      <c r="G316" s="40" t="s">
        <v>139</v>
      </c>
      <c r="H316" s="40" t="s">
        <v>139</v>
      </c>
      <c r="I316" s="41" t="s">
        <v>139</v>
      </c>
      <c r="J316" s="42" t="s">
        <v>139</v>
      </c>
      <c r="K316" s="41" t="s">
        <v>139</v>
      </c>
      <c r="L316" s="42" t="s">
        <v>139</v>
      </c>
      <c r="M316" s="41" t="s">
        <v>139</v>
      </c>
      <c r="N316" s="43" t="s">
        <v>139</v>
      </c>
      <c r="O316" s="402" t="str">
        <f>IF(AND(Results!AS316&gt;Results!BG316,(Results!CA316+Results!CB316)&gt;0),"DNB",IF(Pools!M316&gt;0,"X",""))</f>
        <v/>
      </c>
      <c r="P316" s="403">
        <f>IFERROR(SUM(Predictions!S316,Predictions!V316,Pools!N316),0)</f>
        <v>0</v>
      </c>
      <c r="Q316" s="141" t="str">
        <f>Results!CD316</f>
        <v/>
      </c>
      <c r="R316" s="142" t="str">
        <f>Results!CE316</f>
        <v/>
      </c>
    </row>
    <row r="317" spans="1:18" hidden="1" x14ac:dyDescent="0.25">
      <c r="A317" s="69">
        <v>315</v>
      </c>
      <c r="B317" s="39" t="s">
        <v>139</v>
      </c>
      <c r="C317" s="1" t="s">
        <v>139</v>
      </c>
      <c r="D317" s="44" t="str">
        <f t="shared" si="10"/>
        <v/>
      </c>
      <c r="E317" s="1" t="s">
        <v>139</v>
      </c>
      <c r="F317" s="44" t="str">
        <f t="shared" si="11"/>
        <v/>
      </c>
      <c r="G317" s="40" t="s">
        <v>139</v>
      </c>
      <c r="H317" s="40" t="s">
        <v>139</v>
      </c>
      <c r="I317" s="41" t="s">
        <v>139</v>
      </c>
      <c r="J317" s="42" t="s">
        <v>139</v>
      </c>
      <c r="K317" s="41" t="s">
        <v>139</v>
      </c>
      <c r="L317" s="42" t="s">
        <v>139</v>
      </c>
      <c r="M317" s="41" t="s">
        <v>139</v>
      </c>
      <c r="N317" s="43" t="s">
        <v>139</v>
      </c>
      <c r="O317" s="402" t="str">
        <f>IF(AND(Results!AS317&gt;Results!BG317,(Results!CA317+Results!CB317)&gt;0),"DNB",IF(Pools!M317&gt;0,"X",""))</f>
        <v/>
      </c>
      <c r="P317" s="403">
        <f>IFERROR(SUM(Predictions!S317,Predictions!V317,Pools!N317),0)</f>
        <v>0</v>
      </c>
      <c r="Q317" s="141" t="str">
        <f>Results!CD317</f>
        <v/>
      </c>
      <c r="R317" s="142" t="str">
        <f>Results!CE317</f>
        <v/>
      </c>
    </row>
    <row r="318" spans="1:18" hidden="1" x14ac:dyDescent="0.25">
      <c r="A318" s="69">
        <v>316</v>
      </c>
      <c r="B318" s="39" t="s">
        <v>139</v>
      </c>
      <c r="C318" s="1" t="s">
        <v>139</v>
      </c>
      <c r="D318" s="44" t="str">
        <f t="shared" si="10"/>
        <v/>
      </c>
      <c r="E318" s="1" t="s">
        <v>139</v>
      </c>
      <c r="F318" s="44" t="str">
        <f t="shared" si="11"/>
        <v/>
      </c>
      <c r="G318" s="40" t="s">
        <v>139</v>
      </c>
      <c r="H318" s="40" t="s">
        <v>139</v>
      </c>
      <c r="I318" s="41" t="s">
        <v>139</v>
      </c>
      <c r="J318" s="42" t="s">
        <v>139</v>
      </c>
      <c r="K318" s="41" t="s">
        <v>139</v>
      </c>
      <c r="L318" s="42" t="s">
        <v>139</v>
      </c>
      <c r="M318" s="41" t="s">
        <v>139</v>
      </c>
      <c r="N318" s="43" t="s">
        <v>139</v>
      </c>
      <c r="O318" s="402" t="str">
        <f>IF(AND(Results!AS318&gt;Results!BG318,(Results!CA318+Results!CB318)&gt;0),"DNB",IF(Pools!M318&gt;0,"X",""))</f>
        <v/>
      </c>
      <c r="P318" s="403">
        <f>IFERROR(SUM(Predictions!S318,Predictions!V318,Pools!N318),0)</f>
        <v>0</v>
      </c>
      <c r="Q318" s="141" t="str">
        <f>Results!CD318</f>
        <v/>
      </c>
      <c r="R318" s="142" t="str">
        <f>Results!CE318</f>
        <v/>
      </c>
    </row>
    <row r="319" spans="1:18" hidden="1" x14ac:dyDescent="0.25">
      <c r="A319" s="69">
        <v>317</v>
      </c>
      <c r="B319" s="39" t="s">
        <v>139</v>
      </c>
      <c r="C319" s="1" t="s">
        <v>139</v>
      </c>
      <c r="D319" s="44" t="str">
        <f t="shared" si="10"/>
        <v/>
      </c>
      <c r="E319" s="1" t="s">
        <v>139</v>
      </c>
      <c r="F319" s="44" t="str">
        <f t="shared" si="11"/>
        <v/>
      </c>
      <c r="G319" s="40" t="s">
        <v>139</v>
      </c>
      <c r="H319" s="40" t="s">
        <v>139</v>
      </c>
      <c r="I319" s="41" t="s">
        <v>139</v>
      </c>
      <c r="J319" s="42" t="s">
        <v>139</v>
      </c>
      <c r="K319" s="41" t="s">
        <v>139</v>
      </c>
      <c r="L319" s="42" t="s">
        <v>139</v>
      </c>
      <c r="M319" s="41" t="s">
        <v>139</v>
      </c>
      <c r="N319" s="43" t="s">
        <v>139</v>
      </c>
      <c r="O319" s="402" t="str">
        <f>IF(AND(Results!AS319&gt;Results!BG319,(Results!CA319+Results!CB319)&gt;0),"DNB",IF(Pools!M319&gt;0,"X",""))</f>
        <v/>
      </c>
      <c r="P319" s="403">
        <f>IFERROR(SUM(Predictions!S319,Predictions!V319,Pools!N319),0)</f>
        <v>0</v>
      </c>
      <c r="Q319" s="141" t="str">
        <f>Results!CD319</f>
        <v/>
      </c>
      <c r="R319" s="142" t="str">
        <f>Results!CE319</f>
        <v/>
      </c>
    </row>
    <row r="320" spans="1:18" hidden="1" x14ac:dyDescent="0.25">
      <c r="A320" s="69">
        <v>318</v>
      </c>
      <c r="B320" s="39" t="s">
        <v>139</v>
      </c>
      <c r="C320" s="1" t="s">
        <v>139</v>
      </c>
      <c r="D320" s="44" t="str">
        <f t="shared" si="10"/>
        <v/>
      </c>
      <c r="E320" s="1" t="s">
        <v>139</v>
      </c>
      <c r="F320" s="44" t="str">
        <f t="shared" si="11"/>
        <v/>
      </c>
      <c r="G320" s="40" t="s">
        <v>139</v>
      </c>
      <c r="H320" s="40" t="s">
        <v>139</v>
      </c>
      <c r="I320" s="41" t="s">
        <v>139</v>
      </c>
      <c r="J320" s="42" t="s">
        <v>139</v>
      </c>
      <c r="K320" s="41" t="s">
        <v>139</v>
      </c>
      <c r="L320" s="42" t="s">
        <v>139</v>
      </c>
      <c r="M320" s="41" t="s">
        <v>139</v>
      </c>
      <c r="N320" s="43" t="s">
        <v>139</v>
      </c>
      <c r="O320" s="402" t="str">
        <f>IF(AND(Results!AS320&gt;Results!BG320,(Results!CA320+Results!CB320)&gt;0),"DNB",IF(Pools!M320&gt;0,"X",""))</f>
        <v/>
      </c>
      <c r="P320" s="403">
        <f>IFERROR(SUM(Predictions!S320,Predictions!V320,Pools!N320),0)</f>
        <v>0</v>
      </c>
      <c r="Q320" s="141" t="str">
        <f>Results!CD320</f>
        <v/>
      </c>
      <c r="R320" s="142" t="str">
        <f>Results!CE320</f>
        <v/>
      </c>
    </row>
    <row r="321" spans="1:18" hidden="1" x14ac:dyDescent="0.25">
      <c r="A321" s="69">
        <v>319</v>
      </c>
      <c r="B321" s="39" t="s">
        <v>139</v>
      </c>
      <c r="C321" s="1" t="s">
        <v>139</v>
      </c>
      <c r="D321" s="44" t="str">
        <f t="shared" si="10"/>
        <v/>
      </c>
      <c r="E321" s="1" t="s">
        <v>139</v>
      </c>
      <c r="F321" s="44" t="str">
        <f t="shared" si="11"/>
        <v/>
      </c>
      <c r="G321" s="40" t="s">
        <v>139</v>
      </c>
      <c r="H321" s="40" t="s">
        <v>139</v>
      </c>
      <c r="I321" s="41" t="s">
        <v>139</v>
      </c>
      <c r="J321" s="42" t="s">
        <v>139</v>
      </c>
      <c r="K321" s="41" t="s">
        <v>139</v>
      </c>
      <c r="L321" s="42" t="s">
        <v>139</v>
      </c>
      <c r="M321" s="41" t="s">
        <v>139</v>
      </c>
      <c r="N321" s="43" t="s">
        <v>139</v>
      </c>
      <c r="O321" s="402" t="str">
        <f>IF(AND(Results!AS321&gt;Results!BG321,(Results!CA321+Results!CB321)&gt;0),"DNB",IF(Pools!M321&gt;0,"X",""))</f>
        <v/>
      </c>
      <c r="P321" s="403">
        <f>IFERROR(SUM(Predictions!S321,Predictions!V321,Pools!N321),0)</f>
        <v>0</v>
      </c>
      <c r="Q321" s="141" t="str">
        <f>Results!CD321</f>
        <v/>
      </c>
      <c r="R321" s="142" t="str">
        <f>Results!CE321</f>
        <v/>
      </c>
    </row>
    <row r="322" spans="1:18" hidden="1" x14ac:dyDescent="0.25">
      <c r="A322" s="69">
        <v>320</v>
      </c>
      <c r="B322" s="39" t="s">
        <v>139</v>
      </c>
      <c r="C322" s="1" t="s">
        <v>139</v>
      </c>
      <c r="D322" s="44" t="str">
        <f t="shared" si="10"/>
        <v/>
      </c>
      <c r="E322" s="1" t="s">
        <v>139</v>
      </c>
      <c r="F322" s="44" t="str">
        <f t="shared" si="11"/>
        <v/>
      </c>
      <c r="G322" s="40" t="s">
        <v>139</v>
      </c>
      <c r="H322" s="40" t="s">
        <v>139</v>
      </c>
      <c r="I322" s="41" t="s">
        <v>139</v>
      </c>
      <c r="J322" s="42" t="s">
        <v>139</v>
      </c>
      <c r="K322" s="41" t="s">
        <v>139</v>
      </c>
      <c r="L322" s="42" t="s">
        <v>139</v>
      </c>
      <c r="M322" s="41" t="s">
        <v>139</v>
      </c>
      <c r="N322" s="43" t="s">
        <v>139</v>
      </c>
      <c r="O322" s="402" t="str">
        <f>IF(AND(Results!AS322&gt;Results!BG322,(Results!CA322+Results!CB322)&gt;0),"DNB",IF(Pools!M322&gt;0,"X",""))</f>
        <v/>
      </c>
      <c r="P322" s="403">
        <f>IFERROR(SUM(Predictions!S322,Predictions!V322,Pools!N322),0)</f>
        <v>0</v>
      </c>
      <c r="Q322" s="141" t="str">
        <f>Results!CD322</f>
        <v/>
      </c>
      <c r="R322" s="142" t="str">
        <f>Results!CE322</f>
        <v/>
      </c>
    </row>
    <row r="323" spans="1:18" hidden="1" x14ac:dyDescent="0.25">
      <c r="A323" s="69">
        <v>321</v>
      </c>
      <c r="B323" s="39" t="s">
        <v>139</v>
      </c>
      <c r="C323" s="1" t="s">
        <v>139</v>
      </c>
      <c r="D323" s="44" t="str">
        <f t="shared" ref="D323:D386" si="12">IFERROR(VLOOKUP(C323,Team,2,FALSE),"")</f>
        <v/>
      </c>
      <c r="E323" s="1" t="s">
        <v>139</v>
      </c>
      <c r="F323" s="44" t="str">
        <f t="shared" ref="F323:F386" si="13">IFERROR(VLOOKUP(E323,Team,2,FALSE),"")</f>
        <v/>
      </c>
      <c r="G323" s="40" t="s">
        <v>139</v>
      </c>
      <c r="H323" s="40" t="s">
        <v>139</v>
      </c>
      <c r="I323" s="41" t="s">
        <v>139</v>
      </c>
      <c r="J323" s="42" t="s">
        <v>139</v>
      </c>
      <c r="K323" s="41" t="s">
        <v>139</v>
      </c>
      <c r="L323" s="42" t="s">
        <v>139</v>
      </c>
      <c r="M323" s="41" t="s">
        <v>139</v>
      </c>
      <c r="N323" s="43" t="s">
        <v>139</v>
      </c>
      <c r="O323" s="402" t="str">
        <f>IF(AND(Results!AS323&gt;Results!BG323,(Results!CA323+Results!CB323)&gt;0),"DNB",IF(Pools!M323&gt;0,"X",""))</f>
        <v/>
      </c>
      <c r="P323" s="403">
        <f>IFERROR(SUM(Predictions!S323,Predictions!V323,Pools!N323),0)</f>
        <v>0</v>
      </c>
      <c r="Q323" s="141" t="str">
        <f>Results!CD323</f>
        <v/>
      </c>
      <c r="R323" s="142" t="str">
        <f>Results!CE323</f>
        <v/>
      </c>
    </row>
    <row r="324" spans="1:18" hidden="1" x14ac:dyDescent="0.25">
      <c r="A324" s="69">
        <v>322</v>
      </c>
      <c r="B324" s="39" t="s">
        <v>139</v>
      </c>
      <c r="C324" s="1" t="s">
        <v>139</v>
      </c>
      <c r="D324" s="44" t="str">
        <f t="shared" si="12"/>
        <v/>
      </c>
      <c r="E324" s="1" t="s">
        <v>139</v>
      </c>
      <c r="F324" s="44" t="str">
        <f t="shared" si="13"/>
        <v/>
      </c>
      <c r="G324" s="40" t="s">
        <v>139</v>
      </c>
      <c r="H324" s="40" t="s">
        <v>139</v>
      </c>
      <c r="I324" s="41" t="s">
        <v>139</v>
      </c>
      <c r="J324" s="42" t="s">
        <v>139</v>
      </c>
      <c r="K324" s="41" t="s">
        <v>139</v>
      </c>
      <c r="L324" s="42" t="s">
        <v>139</v>
      </c>
      <c r="M324" s="41" t="s">
        <v>139</v>
      </c>
      <c r="N324" s="43" t="s">
        <v>139</v>
      </c>
      <c r="O324" s="402" t="str">
        <f>IF(AND(Results!AS324&gt;Results!BG324,(Results!CA324+Results!CB324)&gt;0),"DNB",IF(Pools!M324&gt;0,"X",""))</f>
        <v/>
      </c>
      <c r="P324" s="403">
        <f>IFERROR(SUM(Predictions!S324,Predictions!V324,Pools!N324),0)</f>
        <v>0</v>
      </c>
      <c r="Q324" s="141" t="str">
        <f>Results!CD324</f>
        <v/>
      </c>
      <c r="R324" s="142" t="str">
        <f>Results!CE324</f>
        <v/>
      </c>
    </row>
    <row r="325" spans="1:18" hidden="1" x14ac:dyDescent="0.25">
      <c r="A325" s="69">
        <v>323</v>
      </c>
      <c r="B325" s="39" t="s">
        <v>139</v>
      </c>
      <c r="C325" s="1" t="s">
        <v>139</v>
      </c>
      <c r="D325" s="44" t="str">
        <f t="shared" si="12"/>
        <v/>
      </c>
      <c r="E325" s="1" t="s">
        <v>139</v>
      </c>
      <c r="F325" s="44" t="str">
        <f t="shared" si="13"/>
        <v/>
      </c>
      <c r="G325" s="40" t="s">
        <v>139</v>
      </c>
      <c r="H325" s="40" t="s">
        <v>139</v>
      </c>
      <c r="I325" s="41" t="s">
        <v>139</v>
      </c>
      <c r="J325" s="42" t="s">
        <v>139</v>
      </c>
      <c r="K325" s="41" t="s">
        <v>139</v>
      </c>
      <c r="L325" s="42" t="s">
        <v>139</v>
      </c>
      <c r="M325" s="41" t="s">
        <v>139</v>
      </c>
      <c r="N325" s="43" t="s">
        <v>139</v>
      </c>
      <c r="O325" s="402" t="str">
        <f>IF(AND(Results!AS325&gt;Results!BG325,(Results!CA325+Results!CB325)&gt;0),"DNB",IF(Pools!M325&gt;0,"X",""))</f>
        <v/>
      </c>
      <c r="P325" s="403">
        <f>IFERROR(SUM(Predictions!S325,Predictions!V325,Pools!N325),0)</f>
        <v>0</v>
      </c>
      <c r="Q325" s="141" t="str">
        <f>Results!CD325</f>
        <v/>
      </c>
      <c r="R325" s="142" t="str">
        <f>Results!CE325</f>
        <v/>
      </c>
    </row>
    <row r="326" spans="1:18" hidden="1" x14ac:dyDescent="0.25">
      <c r="A326" s="69">
        <v>324</v>
      </c>
      <c r="B326" s="39" t="s">
        <v>139</v>
      </c>
      <c r="C326" s="1" t="s">
        <v>139</v>
      </c>
      <c r="D326" s="44" t="str">
        <f t="shared" si="12"/>
        <v/>
      </c>
      <c r="E326" s="1" t="s">
        <v>139</v>
      </c>
      <c r="F326" s="44" t="str">
        <f t="shared" si="13"/>
        <v/>
      </c>
      <c r="G326" s="40" t="s">
        <v>139</v>
      </c>
      <c r="H326" s="40" t="s">
        <v>139</v>
      </c>
      <c r="I326" s="41" t="s">
        <v>139</v>
      </c>
      <c r="J326" s="42" t="s">
        <v>139</v>
      </c>
      <c r="K326" s="41" t="s">
        <v>139</v>
      </c>
      <c r="L326" s="42" t="s">
        <v>139</v>
      </c>
      <c r="M326" s="41" t="s">
        <v>139</v>
      </c>
      <c r="N326" s="43" t="s">
        <v>139</v>
      </c>
      <c r="O326" s="402" t="str">
        <f>IF(AND(Results!AS326&gt;Results!BG326,(Results!CA326+Results!CB326)&gt;0),"DNB",IF(Pools!M326&gt;0,"X",""))</f>
        <v/>
      </c>
      <c r="P326" s="403">
        <f>IFERROR(SUM(Predictions!S326,Predictions!V326,Pools!N326),0)</f>
        <v>0</v>
      </c>
      <c r="Q326" s="141" t="str">
        <f>Results!CD326</f>
        <v/>
      </c>
      <c r="R326" s="142" t="str">
        <f>Results!CE326</f>
        <v/>
      </c>
    </row>
    <row r="327" spans="1:18" hidden="1" x14ac:dyDescent="0.25">
      <c r="A327" s="69">
        <v>325</v>
      </c>
      <c r="B327" s="39" t="s">
        <v>139</v>
      </c>
      <c r="C327" s="1" t="s">
        <v>139</v>
      </c>
      <c r="D327" s="44" t="str">
        <f t="shared" si="12"/>
        <v/>
      </c>
      <c r="E327" s="1" t="s">
        <v>139</v>
      </c>
      <c r="F327" s="44" t="str">
        <f t="shared" si="13"/>
        <v/>
      </c>
      <c r="G327" s="40" t="s">
        <v>139</v>
      </c>
      <c r="H327" s="40" t="s">
        <v>139</v>
      </c>
      <c r="I327" s="41" t="s">
        <v>139</v>
      </c>
      <c r="J327" s="42" t="s">
        <v>139</v>
      </c>
      <c r="K327" s="41" t="s">
        <v>139</v>
      </c>
      <c r="L327" s="42" t="s">
        <v>139</v>
      </c>
      <c r="M327" s="41" t="s">
        <v>139</v>
      </c>
      <c r="N327" s="43" t="s">
        <v>139</v>
      </c>
      <c r="O327" s="402" t="str">
        <f>IF(AND(Results!AS327&gt;Results!BG327,(Results!CA327+Results!CB327)&gt;0),"DNB",IF(Pools!M327&gt;0,"X",""))</f>
        <v/>
      </c>
      <c r="P327" s="403">
        <f>IFERROR(SUM(Predictions!S327,Predictions!V327,Pools!N327),0)</f>
        <v>0</v>
      </c>
      <c r="Q327" s="141" t="str">
        <f>Results!CD327</f>
        <v/>
      </c>
      <c r="R327" s="142" t="str">
        <f>Results!CE327</f>
        <v/>
      </c>
    </row>
    <row r="328" spans="1:18" hidden="1" x14ac:dyDescent="0.25">
      <c r="A328" s="69">
        <v>326</v>
      </c>
      <c r="B328" s="39" t="s">
        <v>139</v>
      </c>
      <c r="C328" s="1" t="s">
        <v>139</v>
      </c>
      <c r="D328" s="44" t="str">
        <f t="shared" si="12"/>
        <v/>
      </c>
      <c r="E328" s="1" t="s">
        <v>139</v>
      </c>
      <c r="F328" s="44" t="str">
        <f t="shared" si="13"/>
        <v/>
      </c>
      <c r="G328" s="40" t="s">
        <v>139</v>
      </c>
      <c r="H328" s="40" t="s">
        <v>139</v>
      </c>
      <c r="I328" s="41" t="s">
        <v>139</v>
      </c>
      <c r="J328" s="42" t="s">
        <v>139</v>
      </c>
      <c r="K328" s="41" t="s">
        <v>139</v>
      </c>
      <c r="L328" s="42" t="s">
        <v>139</v>
      </c>
      <c r="M328" s="41" t="s">
        <v>139</v>
      </c>
      <c r="N328" s="43" t="s">
        <v>139</v>
      </c>
      <c r="O328" s="402" t="str">
        <f>IF(AND(Results!AS328&gt;Results!BG328,(Results!CA328+Results!CB328)&gt;0),"DNB",IF(Pools!M328&gt;0,"X",""))</f>
        <v/>
      </c>
      <c r="P328" s="403">
        <f>IFERROR(SUM(Predictions!S328,Predictions!V328,Pools!N328),0)</f>
        <v>0</v>
      </c>
      <c r="Q328" s="141" t="str">
        <f>Results!CD328</f>
        <v/>
      </c>
      <c r="R328" s="142" t="str">
        <f>Results!CE328</f>
        <v/>
      </c>
    </row>
    <row r="329" spans="1:18" hidden="1" x14ac:dyDescent="0.25">
      <c r="A329" s="69">
        <v>327</v>
      </c>
      <c r="B329" s="39" t="s">
        <v>139</v>
      </c>
      <c r="C329" s="1" t="s">
        <v>139</v>
      </c>
      <c r="D329" s="44" t="str">
        <f t="shared" si="12"/>
        <v/>
      </c>
      <c r="E329" s="1" t="s">
        <v>139</v>
      </c>
      <c r="F329" s="44" t="str">
        <f t="shared" si="13"/>
        <v/>
      </c>
      <c r="G329" s="40" t="s">
        <v>139</v>
      </c>
      <c r="H329" s="40" t="s">
        <v>139</v>
      </c>
      <c r="I329" s="41" t="s">
        <v>139</v>
      </c>
      <c r="J329" s="42" t="s">
        <v>139</v>
      </c>
      <c r="K329" s="41" t="s">
        <v>139</v>
      </c>
      <c r="L329" s="42" t="s">
        <v>139</v>
      </c>
      <c r="M329" s="41" t="s">
        <v>139</v>
      </c>
      <c r="N329" s="43" t="s">
        <v>139</v>
      </c>
      <c r="O329" s="402" t="str">
        <f>IF(AND(Results!AS329&gt;Results!BG329,(Results!CA329+Results!CB329)&gt;0),"DNB",IF(Pools!M329&gt;0,"X",""))</f>
        <v/>
      </c>
      <c r="P329" s="403">
        <f>IFERROR(SUM(Predictions!S329,Predictions!V329,Pools!N329),0)</f>
        <v>0</v>
      </c>
      <c r="Q329" s="141" t="str">
        <f>Results!CD329</f>
        <v/>
      </c>
      <c r="R329" s="142" t="str">
        <f>Results!CE329</f>
        <v/>
      </c>
    </row>
    <row r="330" spans="1:18" hidden="1" x14ac:dyDescent="0.25">
      <c r="A330" s="69">
        <v>328</v>
      </c>
      <c r="B330" s="39" t="s">
        <v>139</v>
      </c>
      <c r="C330" s="1" t="s">
        <v>139</v>
      </c>
      <c r="D330" s="44" t="str">
        <f t="shared" si="12"/>
        <v/>
      </c>
      <c r="E330" s="1" t="s">
        <v>139</v>
      </c>
      <c r="F330" s="44" t="str">
        <f t="shared" si="13"/>
        <v/>
      </c>
      <c r="G330" s="40" t="s">
        <v>139</v>
      </c>
      <c r="H330" s="40" t="s">
        <v>139</v>
      </c>
      <c r="I330" s="41" t="s">
        <v>139</v>
      </c>
      <c r="J330" s="42" t="s">
        <v>139</v>
      </c>
      <c r="K330" s="41" t="s">
        <v>139</v>
      </c>
      <c r="L330" s="42" t="s">
        <v>139</v>
      </c>
      <c r="M330" s="41" t="s">
        <v>139</v>
      </c>
      <c r="N330" s="43" t="s">
        <v>139</v>
      </c>
      <c r="O330" s="402" t="str">
        <f>IF(AND(Results!AS330&gt;Results!BG330,(Results!CA330+Results!CB330)&gt;0),"DNB",IF(Pools!M330&gt;0,"X",""))</f>
        <v/>
      </c>
      <c r="P330" s="403">
        <f>IFERROR(SUM(Predictions!S330,Predictions!V330,Pools!N330),0)</f>
        <v>0</v>
      </c>
      <c r="Q330" s="141" t="str">
        <f>Results!CD330</f>
        <v/>
      </c>
      <c r="R330" s="142" t="str">
        <f>Results!CE330</f>
        <v/>
      </c>
    </row>
    <row r="331" spans="1:18" hidden="1" x14ac:dyDescent="0.25">
      <c r="A331" s="69">
        <v>329</v>
      </c>
      <c r="B331" s="39" t="s">
        <v>139</v>
      </c>
      <c r="C331" s="1" t="s">
        <v>139</v>
      </c>
      <c r="D331" s="44" t="str">
        <f t="shared" si="12"/>
        <v/>
      </c>
      <c r="E331" s="1" t="s">
        <v>139</v>
      </c>
      <c r="F331" s="44" t="str">
        <f t="shared" si="13"/>
        <v/>
      </c>
      <c r="G331" s="40" t="s">
        <v>139</v>
      </c>
      <c r="H331" s="40" t="s">
        <v>139</v>
      </c>
      <c r="I331" s="41" t="s">
        <v>139</v>
      </c>
      <c r="J331" s="42" t="s">
        <v>139</v>
      </c>
      <c r="K331" s="41" t="s">
        <v>139</v>
      </c>
      <c r="L331" s="42" t="s">
        <v>139</v>
      </c>
      <c r="M331" s="41" t="s">
        <v>139</v>
      </c>
      <c r="N331" s="43" t="s">
        <v>139</v>
      </c>
      <c r="O331" s="402" t="str">
        <f>IF(AND(Results!AS331&gt;Results!BG331,(Results!CA331+Results!CB331)&gt;0),"DNB",IF(Pools!M331&gt;0,"X",""))</f>
        <v/>
      </c>
      <c r="P331" s="403">
        <f>IFERROR(SUM(Predictions!S331,Predictions!V331,Pools!N331),0)</f>
        <v>0</v>
      </c>
      <c r="Q331" s="141" t="str">
        <f>Results!CD331</f>
        <v/>
      </c>
      <c r="R331" s="142" t="str">
        <f>Results!CE331</f>
        <v/>
      </c>
    </row>
    <row r="332" spans="1:18" hidden="1" x14ac:dyDescent="0.25">
      <c r="A332" s="69">
        <v>330</v>
      </c>
      <c r="B332" s="39" t="s">
        <v>139</v>
      </c>
      <c r="C332" s="1" t="s">
        <v>139</v>
      </c>
      <c r="D332" s="44" t="str">
        <f t="shared" si="12"/>
        <v/>
      </c>
      <c r="E332" s="1" t="s">
        <v>139</v>
      </c>
      <c r="F332" s="44" t="str">
        <f t="shared" si="13"/>
        <v/>
      </c>
      <c r="G332" s="40" t="s">
        <v>139</v>
      </c>
      <c r="H332" s="40" t="s">
        <v>139</v>
      </c>
      <c r="I332" s="41" t="s">
        <v>139</v>
      </c>
      <c r="J332" s="42" t="s">
        <v>139</v>
      </c>
      <c r="K332" s="41" t="s">
        <v>139</v>
      </c>
      <c r="L332" s="42" t="s">
        <v>139</v>
      </c>
      <c r="M332" s="41" t="s">
        <v>139</v>
      </c>
      <c r="N332" s="43" t="s">
        <v>139</v>
      </c>
      <c r="O332" s="402" t="str">
        <f>IF(AND(Results!AS332&gt;Results!BG332,(Results!CA332+Results!CB332)&gt;0),"DNB",IF(Pools!M332&gt;0,"X",""))</f>
        <v/>
      </c>
      <c r="P332" s="403">
        <f>IFERROR(SUM(Predictions!S332,Predictions!V332,Pools!N332),0)</f>
        <v>0</v>
      </c>
      <c r="Q332" s="141" t="str">
        <f>Results!CD332</f>
        <v/>
      </c>
      <c r="R332" s="142" t="str">
        <f>Results!CE332</f>
        <v/>
      </c>
    </row>
    <row r="333" spans="1:18" hidden="1" x14ac:dyDescent="0.25">
      <c r="A333" s="69">
        <v>331</v>
      </c>
      <c r="B333" s="39" t="s">
        <v>139</v>
      </c>
      <c r="C333" s="1" t="s">
        <v>139</v>
      </c>
      <c r="D333" s="44" t="str">
        <f t="shared" si="12"/>
        <v/>
      </c>
      <c r="E333" s="1" t="s">
        <v>139</v>
      </c>
      <c r="F333" s="44" t="str">
        <f t="shared" si="13"/>
        <v/>
      </c>
      <c r="G333" s="40" t="s">
        <v>139</v>
      </c>
      <c r="H333" s="40" t="s">
        <v>139</v>
      </c>
      <c r="I333" s="41" t="s">
        <v>139</v>
      </c>
      <c r="J333" s="42" t="s">
        <v>139</v>
      </c>
      <c r="K333" s="41" t="s">
        <v>139</v>
      </c>
      <c r="L333" s="42" t="s">
        <v>139</v>
      </c>
      <c r="M333" s="41" t="s">
        <v>139</v>
      </c>
      <c r="N333" s="43" t="s">
        <v>139</v>
      </c>
      <c r="O333" s="402" t="str">
        <f>IF(AND(Results!AS333&gt;Results!BG333,(Results!CA333+Results!CB333)&gt;0),"DNB",IF(Pools!M333&gt;0,"X",""))</f>
        <v/>
      </c>
      <c r="P333" s="403">
        <f>IFERROR(SUM(Predictions!S333,Predictions!V333,Pools!N333),0)</f>
        <v>0</v>
      </c>
      <c r="Q333" s="141" t="str">
        <f>Results!CD333</f>
        <v/>
      </c>
      <c r="R333" s="142" t="str">
        <f>Results!CE333</f>
        <v/>
      </c>
    </row>
    <row r="334" spans="1:18" hidden="1" x14ac:dyDescent="0.25">
      <c r="A334" s="69">
        <v>332</v>
      </c>
      <c r="B334" s="39" t="s">
        <v>139</v>
      </c>
      <c r="C334" s="1" t="s">
        <v>139</v>
      </c>
      <c r="D334" s="44" t="str">
        <f t="shared" si="12"/>
        <v/>
      </c>
      <c r="E334" s="1" t="s">
        <v>139</v>
      </c>
      <c r="F334" s="44" t="str">
        <f t="shared" si="13"/>
        <v/>
      </c>
      <c r="G334" s="40" t="s">
        <v>139</v>
      </c>
      <c r="H334" s="40" t="s">
        <v>139</v>
      </c>
      <c r="I334" s="41" t="s">
        <v>139</v>
      </c>
      <c r="J334" s="42" t="s">
        <v>139</v>
      </c>
      <c r="K334" s="41" t="s">
        <v>139</v>
      </c>
      <c r="L334" s="42" t="s">
        <v>139</v>
      </c>
      <c r="M334" s="41" t="s">
        <v>139</v>
      </c>
      <c r="N334" s="43" t="s">
        <v>139</v>
      </c>
      <c r="O334" s="402" t="str">
        <f>IF(AND(Results!AS334&gt;Results!BG334,(Results!CA334+Results!CB334)&gt;0),"DNB",IF(Pools!M334&gt;0,"X",""))</f>
        <v/>
      </c>
      <c r="P334" s="403">
        <f>IFERROR(SUM(Predictions!S334,Predictions!V334,Pools!N334),0)</f>
        <v>0</v>
      </c>
      <c r="Q334" s="141" t="str">
        <f>Results!CD334</f>
        <v/>
      </c>
      <c r="R334" s="142" t="str">
        <f>Results!CE334</f>
        <v/>
      </c>
    </row>
    <row r="335" spans="1:18" hidden="1" x14ac:dyDescent="0.25">
      <c r="A335" s="69">
        <v>333</v>
      </c>
      <c r="B335" s="39" t="s">
        <v>139</v>
      </c>
      <c r="C335" s="1" t="s">
        <v>139</v>
      </c>
      <c r="D335" s="44" t="str">
        <f t="shared" si="12"/>
        <v/>
      </c>
      <c r="E335" s="1" t="s">
        <v>139</v>
      </c>
      <c r="F335" s="44" t="str">
        <f t="shared" si="13"/>
        <v/>
      </c>
      <c r="G335" s="40" t="s">
        <v>139</v>
      </c>
      <c r="H335" s="40" t="s">
        <v>139</v>
      </c>
      <c r="I335" s="41" t="s">
        <v>139</v>
      </c>
      <c r="J335" s="42" t="s">
        <v>139</v>
      </c>
      <c r="K335" s="41" t="s">
        <v>139</v>
      </c>
      <c r="L335" s="42" t="s">
        <v>139</v>
      </c>
      <c r="M335" s="41" t="s">
        <v>139</v>
      </c>
      <c r="N335" s="43" t="s">
        <v>139</v>
      </c>
      <c r="O335" s="402" t="str">
        <f>IF(AND(Results!AS335&gt;Results!BG335,(Results!CA335+Results!CB335)&gt;0),"DNB",IF(Pools!M335&gt;0,"X",""))</f>
        <v/>
      </c>
      <c r="P335" s="403">
        <f>IFERROR(SUM(Predictions!S335,Predictions!V335,Pools!N335),0)</f>
        <v>0</v>
      </c>
      <c r="Q335" s="141" t="str">
        <f>Results!CD335</f>
        <v/>
      </c>
      <c r="R335" s="142" t="str">
        <f>Results!CE335</f>
        <v/>
      </c>
    </row>
    <row r="336" spans="1:18" hidden="1" x14ac:dyDescent="0.25">
      <c r="A336" s="69">
        <v>334</v>
      </c>
      <c r="B336" s="39" t="s">
        <v>139</v>
      </c>
      <c r="C336" s="1" t="s">
        <v>139</v>
      </c>
      <c r="D336" s="44" t="str">
        <f t="shared" si="12"/>
        <v/>
      </c>
      <c r="E336" s="1" t="s">
        <v>139</v>
      </c>
      <c r="F336" s="44" t="str">
        <f t="shared" si="13"/>
        <v/>
      </c>
      <c r="G336" s="40" t="s">
        <v>139</v>
      </c>
      <c r="H336" s="40" t="s">
        <v>139</v>
      </c>
      <c r="I336" s="41" t="s">
        <v>139</v>
      </c>
      <c r="J336" s="42" t="s">
        <v>139</v>
      </c>
      <c r="K336" s="41" t="s">
        <v>139</v>
      </c>
      <c r="L336" s="42" t="s">
        <v>139</v>
      </c>
      <c r="M336" s="41" t="s">
        <v>139</v>
      </c>
      <c r="N336" s="43" t="s">
        <v>139</v>
      </c>
      <c r="O336" s="402" t="str">
        <f>IF(AND(Results!AS336&gt;Results!BG336,(Results!CA336+Results!CB336)&gt;0),"DNB",IF(Pools!M336&gt;0,"X",""))</f>
        <v/>
      </c>
      <c r="P336" s="403">
        <f>IFERROR(SUM(Predictions!S336,Predictions!V336,Pools!N336),0)</f>
        <v>0</v>
      </c>
      <c r="Q336" s="141" t="str">
        <f>Results!CD336</f>
        <v/>
      </c>
      <c r="R336" s="142" t="str">
        <f>Results!CE336</f>
        <v/>
      </c>
    </row>
    <row r="337" spans="1:18" hidden="1" x14ac:dyDescent="0.25">
      <c r="A337" s="69">
        <v>335</v>
      </c>
      <c r="B337" s="39" t="s">
        <v>139</v>
      </c>
      <c r="C337" s="1" t="s">
        <v>139</v>
      </c>
      <c r="D337" s="44" t="str">
        <f t="shared" si="12"/>
        <v/>
      </c>
      <c r="E337" s="1" t="s">
        <v>139</v>
      </c>
      <c r="F337" s="44" t="str">
        <f t="shared" si="13"/>
        <v/>
      </c>
      <c r="G337" s="40" t="s">
        <v>139</v>
      </c>
      <c r="H337" s="40" t="s">
        <v>139</v>
      </c>
      <c r="I337" s="41" t="s">
        <v>139</v>
      </c>
      <c r="J337" s="42" t="s">
        <v>139</v>
      </c>
      <c r="K337" s="41" t="s">
        <v>139</v>
      </c>
      <c r="L337" s="42" t="s">
        <v>139</v>
      </c>
      <c r="M337" s="41" t="s">
        <v>139</v>
      </c>
      <c r="N337" s="43" t="s">
        <v>139</v>
      </c>
      <c r="O337" s="402" t="str">
        <f>IF(AND(Results!AS337&gt;Results!BG337,(Results!CA337+Results!CB337)&gt;0),"DNB",IF(Pools!M337&gt;0,"X",""))</f>
        <v/>
      </c>
      <c r="P337" s="403">
        <f>IFERROR(SUM(Predictions!S337,Predictions!V337,Pools!N337),0)</f>
        <v>0</v>
      </c>
      <c r="Q337" s="141" t="str">
        <f>Results!CD337</f>
        <v/>
      </c>
      <c r="R337" s="142" t="str">
        <f>Results!CE337</f>
        <v/>
      </c>
    </row>
    <row r="338" spans="1:18" hidden="1" x14ac:dyDescent="0.25">
      <c r="A338" s="69">
        <v>336</v>
      </c>
      <c r="B338" s="39" t="s">
        <v>139</v>
      </c>
      <c r="C338" s="1" t="s">
        <v>139</v>
      </c>
      <c r="D338" s="44" t="str">
        <f t="shared" si="12"/>
        <v/>
      </c>
      <c r="E338" s="1" t="s">
        <v>139</v>
      </c>
      <c r="F338" s="44" t="str">
        <f t="shared" si="13"/>
        <v/>
      </c>
      <c r="G338" s="40" t="s">
        <v>139</v>
      </c>
      <c r="H338" s="40" t="s">
        <v>139</v>
      </c>
      <c r="I338" s="41" t="s">
        <v>139</v>
      </c>
      <c r="J338" s="42" t="s">
        <v>139</v>
      </c>
      <c r="K338" s="41" t="s">
        <v>139</v>
      </c>
      <c r="L338" s="42" t="s">
        <v>139</v>
      </c>
      <c r="M338" s="41" t="s">
        <v>139</v>
      </c>
      <c r="N338" s="43" t="s">
        <v>139</v>
      </c>
      <c r="O338" s="402" t="str">
        <f>IF(AND(Results!AS338&gt;Results!BG338,(Results!CA338+Results!CB338)&gt;0),"DNB",IF(Pools!M338&gt;0,"X",""))</f>
        <v/>
      </c>
      <c r="P338" s="403">
        <f>IFERROR(SUM(Predictions!S338,Predictions!V338,Pools!N338),0)</f>
        <v>0</v>
      </c>
      <c r="Q338" s="141" t="str">
        <f>Results!CD338</f>
        <v/>
      </c>
      <c r="R338" s="142" t="str">
        <f>Results!CE338</f>
        <v/>
      </c>
    </row>
    <row r="339" spans="1:18" hidden="1" x14ac:dyDescent="0.25">
      <c r="A339" s="69">
        <v>337</v>
      </c>
      <c r="B339" s="39" t="s">
        <v>139</v>
      </c>
      <c r="C339" s="1" t="s">
        <v>139</v>
      </c>
      <c r="D339" s="44" t="str">
        <f t="shared" si="12"/>
        <v/>
      </c>
      <c r="E339" s="1" t="s">
        <v>139</v>
      </c>
      <c r="F339" s="44" t="str">
        <f t="shared" si="13"/>
        <v/>
      </c>
      <c r="G339" s="40" t="s">
        <v>139</v>
      </c>
      <c r="H339" s="40" t="s">
        <v>139</v>
      </c>
      <c r="I339" s="41" t="s">
        <v>139</v>
      </c>
      <c r="J339" s="42" t="s">
        <v>139</v>
      </c>
      <c r="K339" s="41" t="s">
        <v>139</v>
      </c>
      <c r="L339" s="42" t="s">
        <v>139</v>
      </c>
      <c r="M339" s="41" t="s">
        <v>139</v>
      </c>
      <c r="N339" s="43" t="s">
        <v>139</v>
      </c>
      <c r="O339" s="402" t="str">
        <f>IF(AND(Results!AS339&gt;Results!BG339,(Results!CA339+Results!CB339)&gt;0),"DNB",IF(Pools!M339&gt;0,"X",""))</f>
        <v/>
      </c>
      <c r="P339" s="403">
        <f>IFERROR(SUM(Predictions!S339,Predictions!V339,Pools!N339),0)</f>
        <v>0</v>
      </c>
      <c r="Q339" s="141" t="str">
        <f>Results!CD339</f>
        <v/>
      </c>
      <c r="R339" s="142" t="str">
        <f>Results!CE339</f>
        <v/>
      </c>
    </row>
    <row r="340" spans="1:18" hidden="1" x14ac:dyDescent="0.25">
      <c r="A340" s="69">
        <v>338</v>
      </c>
      <c r="B340" s="39" t="s">
        <v>139</v>
      </c>
      <c r="C340" s="1" t="s">
        <v>139</v>
      </c>
      <c r="D340" s="44" t="str">
        <f t="shared" si="12"/>
        <v/>
      </c>
      <c r="E340" s="1" t="s">
        <v>139</v>
      </c>
      <c r="F340" s="44" t="str">
        <f t="shared" si="13"/>
        <v/>
      </c>
      <c r="G340" s="40" t="s">
        <v>139</v>
      </c>
      <c r="H340" s="40" t="s">
        <v>139</v>
      </c>
      <c r="I340" s="41" t="s">
        <v>139</v>
      </c>
      <c r="J340" s="42" t="s">
        <v>139</v>
      </c>
      <c r="K340" s="41" t="s">
        <v>139</v>
      </c>
      <c r="L340" s="42" t="s">
        <v>139</v>
      </c>
      <c r="M340" s="41" t="s">
        <v>139</v>
      </c>
      <c r="N340" s="43" t="s">
        <v>139</v>
      </c>
      <c r="O340" s="402" t="str">
        <f>IF(AND(Results!AS340&gt;Results!BG340,(Results!CA340+Results!CB340)&gt;0),"DNB",IF(Pools!M340&gt;0,"X",""))</f>
        <v/>
      </c>
      <c r="P340" s="403">
        <f>IFERROR(SUM(Predictions!S340,Predictions!V340,Pools!N340),0)</f>
        <v>0</v>
      </c>
      <c r="Q340" s="141" t="str">
        <f>Results!CD340</f>
        <v/>
      </c>
      <c r="R340" s="142" t="str">
        <f>Results!CE340</f>
        <v/>
      </c>
    </row>
    <row r="341" spans="1:18" hidden="1" x14ac:dyDescent="0.25">
      <c r="A341" s="69">
        <v>339</v>
      </c>
      <c r="B341" s="39" t="s">
        <v>139</v>
      </c>
      <c r="C341" s="1" t="s">
        <v>139</v>
      </c>
      <c r="D341" s="44" t="str">
        <f t="shared" si="12"/>
        <v/>
      </c>
      <c r="E341" s="1" t="s">
        <v>139</v>
      </c>
      <c r="F341" s="44" t="str">
        <f t="shared" si="13"/>
        <v/>
      </c>
      <c r="G341" s="40" t="s">
        <v>139</v>
      </c>
      <c r="H341" s="40" t="s">
        <v>139</v>
      </c>
      <c r="I341" s="41" t="s">
        <v>139</v>
      </c>
      <c r="J341" s="42" t="s">
        <v>139</v>
      </c>
      <c r="K341" s="41" t="s">
        <v>139</v>
      </c>
      <c r="L341" s="42" t="s">
        <v>139</v>
      </c>
      <c r="M341" s="41" t="s">
        <v>139</v>
      </c>
      <c r="N341" s="43" t="s">
        <v>139</v>
      </c>
      <c r="O341" s="402" t="str">
        <f>IF(AND(Results!AS341&gt;Results!BG341,(Results!CA341+Results!CB341)&gt;0),"DNB",IF(Pools!M341&gt;0,"X",""))</f>
        <v/>
      </c>
      <c r="P341" s="403">
        <f>IFERROR(SUM(Predictions!S341,Predictions!V341,Pools!N341),0)</f>
        <v>0</v>
      </c>
      <c r="Q341" s="141" t="str">
        <f>Results!CD341</f>
        <v/>
      </c>
      <c r="R341" s="142" t="str">
        <f>Results!CE341</f>
        <v/>
      </c>
    </row>
    <row r="342" spans="1:18" hidden="1" x14ac:dyDescent="0.25">
      <c r="A342" s="69">
        <v>340</v>
      </c>
      <c r="B342" s="39" t="s">
        <v>139</v>
      </c>
      <c r="C342" s="1" t="s">
        <v>139</v>
      </c>
      <c r="D342" s="44" t="str">
        <f t="shared" si="12"/>
        <v/>
      </c>
      <c r="E342" s="1" t="s">
        <v>139</v>
      </c>
      <c r="F342" s="44" t="str">
        <f t="shared" si="13"/>
        <v/>
      </c>
      <c r="G342" s="40" t="s">
        <v>139</v>
      </c>
      <c r="H342" s="40" t="s">
        <v>139</v>
      </c>
      <c r="I342" s="41" t="s">
        <v>139</v>
      </c>
      <c r="J342" s="42" t="s">
        <v>139</v>
      </c>
      <c r="K342" s="41" t="s">
        <v>139</v>
      </c>
      <c r="L342" s="42" t="s">
        <v>139</v>
      </c>
      <c r="M342" s="41" t="s">
        <v>139</v>
      </c>
      <c r="N342" s="43" t="s">
        <v>139</v>
      </c>
      <c r="O342" s="402" t="str">
        <f>IF(AND(Results!AS342&gt;Results!BG342,(Results!CA342+Results!CB342)&gt;0),"DNB",IF(Pools!M342&gt;0,"X",""))</f>
        <v/>
      </c>
      <c r="P342" s="403">
        <f>IFERROR(SUM(Predictions!S342,Predictions!V342,Pools!N342),0)</f>
        <v>0</v>
      </c>
      <c r="Q342" s="141" t="str">
        <f>Results!CD342</f>
        <v/>
      </c>
      <c r="R342" s="142" t="str">
        <f>Results!CE342</f>
        <v/>
      </c>
    </row>
    <row r="343" spans="1:18" hidden="1" x14ac:dyDescent="0.25">
      <c r="A343" s="69">
        <v>341</v>
      </c>
      <c r="B343" s="39" t="s">
        <v>139</v>
      </c>
      <c r="C343" s="1" t="s">
        <v>139</v>
      </c>
      <c r="D343" s="44" t="str">
        <f t="shared" si="12"/>
        <v/>
      </c>
      <c r="E343" s="1" t="s">
        <v>139</v>
      </c>
      <c r="F343" s="44" t="str">
        <f t="shared" si="13"/>
        <v/>
      </c>
      <c r="G343" s="40" t="s">
        <v>139</v>
      </c>
      <c r="H343" s="40" t="s">
        <v>139</v>
      </c>
      <c r="I343" s="41" t="s">
        <v>139</v>
      </c>
      <c r="J343" s="42" t="s">
        <v>139</v>
      </c>
      <c r="K343" s="41" t="s">
        <v>139</v>
      </c>
      <c r="L343" s="42" t="s">
        <v>139</v>
      </c>
      <c r="M343" s="41" t="s">
        <v>139</v>
      </c>
      <c r="N343" s="43" t="s">
        <v>139</v>
      </c>
      <c r="O343" s="402" t="str">
        <f>IF(AND(Results!AS343&gt;Results!BG343,(Results!CA343+Results!CB343)&gt;0),"DNB",IF(Pools!M343&gt;0,"X",""))</f>
        <v/>
      </c>
      <c r="P343" s="403">
        <f>IFERROR(SUM(Predictions!S343,Predictions!V343,Pools!N343),0)</f>
        <v>0</v>
      </c>
      <c r="Q343" s="141" t="str">
        <f>Results!CD343</f>
        <v/>
      </c>
      <c r="R343" s="142" t="str">
        <f>Results!CE343</f>
        <v/>
      </c>
    </row>
    <row r="344" spans="1:18" hidden="1" x14ac:dyDescent="0.25">
      <c r="A344" s="69">
        <v>342</v>
      </c>
      <c r="B344" s="39" t="s">
        <v>139</v>
      </c>
      <c r="C344" s="1" t="s">
        <v>139</v>
      </c>
      <c r="D344" s="44" t="str">
        <f t="shared" si="12"/>
        <v/>
      </c>
      <c r="E344" s="1" t="s">
        <v>139</v>
      </c>
      <c r="F344" s="44" t="str">
        <f t="shared" si="13"/>
        <v/>
      </c>
      <c r="G344" s="40" t="s">
        <v>139</v>
      </c>
      <c r="H344" s="40" t="s">
        <v>139</v>
      </c>
      <c r="I344" s="41" t="s">
        <v>139</v>
      </c>
      <c r="J344" s="42" t="s">
        <v>139</v>
      </c>
      <c r="K344" s="41" t="s">
        <v>139</v>
      </c>
      <c r="L344" s="42" t="s">
        <v>139</v>
      </c>
      <c r="M344" s="41" t="s">
        <v>139</v>
      </c>
      <c r="N344" s="43" t="s">
        <v>139</v>
      </c>
      <c r="O344" s="402" t="str">
        <f>IF(AND(Results!AS344&gt;Results!BG344,(Results!CA344+Results!CB344)&gt;0),"DNB",IF(Pools!M344&gt;0,"X",""))</f>
        <v/>
      </c>
      <c r="P344" s="403">
        <f>IFERROR(SUM(Predictions!S344,Predictions!V344,Pools!N344),0)</f>
        <v>0</v>
      </c>
      <c r="Q344" s="141" t="str">
        <f>Results!CD344</f>
        <v/>
      </c>
      <c r="R344" s="142" t="str">
        <f>Results!CE344</f>
        <v/>
      </c>
    </row>
    <row r="345" spans="1:18" hidden="1" x14ac:dyDescent="0.25">
      <c r="A345" s="69">
        <v>343</v>
      </c>
      <c r="B345" s="39" t="s">
        <v>139</v>
      </c>
      <c r="C345" s="1" t="s">
        <v>139</v>
      </c>
      <c r="D345" s="44" t="str">
        <f t="shared" si="12"/>
        <v/>
      </c>
      <c r="E345" s="1" t="s">
        <v>139</v>
      </c>
      <c r="F345" s="44" t="str">
        <f t="shared" si="13"/>
        <v/>
      </c>
      <c r="G345" s="40" t="s">
        <v>139</v>
      </c>
      <c r="H345" s="40" t="s">
        <v>139</v>
      </c>
      <c r="I345" s="41" t="s">
        <v>139</v>
      </c>
      <c r="J345" s="42" t="s">
        <v>139</v>
      </c>
      <c r="K345" s="41" t="s">
        <v>139</v>
      </c>
      <c r="L345" s="42" t="s">
        <v>139</v>
      </c>
      <c r="M345" s="41" t="s">
        <v>139</v>
      </c>
      <c r="N345" s="43" t="s">
        <v>139</v>
      </c>
      <c r="O345" s="402" t="str">
        <f>IF(AND(Results!AS345&gt;Results!BG345,(Results!CA345+Results!CB345)&gt;0),"DNB",IF(Pools!M345&gt;0,"X",""))</f>
        <v/>
      </c>
      <c r="P345" s="403">
        <f>IFERROR(SUM(Predictions!S345,Predictions!V345,Pools!N345),0)</f>
        <v>0</v>
      </c>
      <c r="Q345" s="141" t="str">
        <f>Results!CD345</f>
        <v/>
      </c>
      <c r="R345" s="142" t="str">
        <f>Results!CE345</f>
        <v/>
      </c>
    </row>
    <row r="346" spans="1:18" hidden="1" x14ac:dyDescent="0.25">
      <c r="A346" s="69">
        <v>344</v>
      </c>
      <c r="B346" s="39" t="s">
        <v>139</v>
      </c>
      <c r="C346" s="1" t="s">
        <v>139</v>
      </c>
      <c r="D346" s="44" t="str">
        <f t="shared" si="12"/>
        <v/>
      </c>
      <c r="E346" s="1" t="s">
        <v>139</v>
      </c>
      <c r="F346" s="44" t="str">
        <f t="shared" si="13"/>
        <v/>
      </c>
      <c r="G346" s="40" t="s">
        <v>139</v>
      </c>
      <c r="H346" s="40" t="s">
        <v>139</v>
      </c>
      <c r="I346" s="41" t="s">
        <v>139</v>
      </c>
      <c r="J346" s="42" t="s">
        <v>139</v>
      </c>
      <c r="K346" s="41" t="s">
        <v>139</v>
      </c>
      <c r="L346" s="42" t="s">
        <v>139</v>
      </c>
      <c r="M346" s="41" t="s">
        <v>139</v>
      </c>
      <c r="N346" s="43" t="s">
        <v>139</v>
      </c>
      <c r="O346" s="402" t="str">
        <f>IF(AND(Results!AS346&gt;Results!BG346,(Results!CA346+Results!CB346)&gt;0),"DNB",IF(Pools!M346&gt;0,"X",""))</f>
        <v/>
      </c>
      <c r="P346" s="403">
        <f>IFERROR(SUM(Predictions!S346,Predictions!V346,Pools!N346),0)</f>
        <v>0</v>
      </c>
      <c r="Q346" s="141" t="str">
        <f>Results!CD346</f>
        <v/>
      </c>
      <c r="R346" s="142" t="str">
        <f>Results!CE346</f>
        <v/>
      </c>
    </row>
    <row r="347" spans="1:18" hidden="1" x14ac:dyDescent="0.25">
      <c r="A347" s="69">
        <v>345</v>
      </c>
      <c r="B347" s="39" t="s">
        <v>139</v>
      </c>
      <c r="C347" s="1" t="s">
        <v>139</v>
      </c>
      <c r="D347" s="44" t="str">
        <f t="shared" si="12"/>
        <v/>
      </c>
      <c r="E347" s="1" t="s">
        <v>139</v>
      </c>
      <c r="F347" s="44" t="str">
        <f t="shared" si="13"/>
        <v/>
      </c>
      <c r="G347" s="40" t="s">
        <v>139</v>
      </c>
      <c r="H347" s="40" t="s">
        <v>139</v>
      </c>
      <c r="I347" s="41" t="s">
        <v>139</v>
      </c>
      <c r="J347" s="42" t="s">
        <v>139</v>
      </c>
      <c r="K347" s="41" t="s">
        <v>139</v>
      </c>
      <c r="L347" s="42" t="s">
        <v>139</v>
      </c>
      <c r="M347" s="41" t="s">
        <v>139</v>
      </c>
      <c r="N347" s="43" t="s">
        <v>139</v>
      </c>
      <c r="O347" s="402" t="str">
        <f>IF(AND(Results!AS347&gt;Results!BG347,(Results!CA347+Results!CB347)&gt;0),"DNB",IF(Pools!M347&gt;0,"X",""))</f>
        <v/>
      </c>
      <c r="P347" s="403">
        <f>IFERROR(SUM(Predictions!S347,Predictions!V347,Pools!N347),0)</f>
        <v>0</v>
      </c>
      <c r="Q347" s="141" t="str">
        <f>Results!CD347</f>
        <v/>
      </c>
      <c r="R347" s="142" t="str">
        <f>Results!CE347</f>
        <v/>
      </c>
    </row>
    <row r="348" spans="1:18" hidden="1" x14ac:dyDescent="0.25">
      <c r="A348" s="69">
        <v>346</v>
      </c>
      <c r="B348" s="39" t="s">
        <v>139</v>
      </c>
      <c r="C348" s="1" t="s">
        <v>139</v>
      </c>
      <c r="D348" s="44" t="str">
        <f t="shared" si="12"/>
        <v/>
      </c>
      <c r="E348" s="1" t="s">
        <v>139</v>
      </c>
      <c r="F348" s="44" t="str">
        <f t="shared" si="13"/>
        <v/>
      </c>
      <c r="G348" s="40" t="s">
        <v>139</v>
      </c>
      <c r="H348" s="40" t="s">
        <v>139</v>
      </c>
      <c r="I348" s="41" t="s">
        <v>139</v>
      </c>
      <c r="J348" s="42" t="s">
        <v>139</v>
      </c>
      <c r="K348" s="41" t="s">
        <v>139</v>
      </c>
      <c r="L348" s="42" t="s">
        <v>139</v>
      </c>
      <c r="M348" s="41" t="s">
        <v>139</v>
      </c>
      <c r="N348" s="43" t="s">
        <v>139</v>
      </c>
      <c r="O348" s="402" t="str">
        <f>IF(AND(Results!AS348&gt;Results!BG348,(Results!CA348+Results!CB348)&gt;0),"DNB",IF(Pools!M348&gt;0,"X",""))</f>
        <v/>
      </c>
      <c r="P348" s="403">
        <f>IFERROR(SUM(Predictions!S348,Predictions!V348,Pools!N348),0)</f>
        <v>0</v>
      </c>
      <c r="Q348" s="141" t="str">
        <f>Results!CD348</f>
        <v/>
      </c>
      <c r="R348" s="142" t="str">
        <f>Results!CE348</f>
        <v/>
      </c>
    </row>
    <row r="349" spans="1:18" hidden="1" x14ac:dyDescent="0.25">
      <c r="A349" s="69">
        <v>347</v>
      </c>
      <c r="B349" s="39" t="s">
        <v>139</v>
      </c>
      <c r="C349" s="1" t="s">
        <v>139</v>
      </c>
      <c r="D349" s="44" t="str">
        <f t="shared" si="12"/>
        <v/>
      </c>
      <c r="E349" s="1" t="s">
        <v>139</v>
      </c>
      <c r="F349" s="44" t="str">
        <f t="shared" si="13"/>
        <v/>
      </c>
      <c r="G349" s="428" t="s">
        <v>139</v>
      </c>
      <c r="H349" s="428" t="s">
        <v>139</v>
      </c>
      <c r="I349" s="41" t="s">
        <v>139</v>
      </c>
      <c r="J349" s="42" t="s">
        <v>139</v>
      </c>
      <c r="K349" s="41" t="s">
        <v>139</v>
      </c>
      <c r="L349" s="42" t="s">
        <v>139</v>
      </c>
      <c r="M349" s="41" t="s">
        <v>139</v>
      </c>
      <c r="N349" s="43" t="s">
        <v>139</v>
      </c>
      <c r="O349" s="402" t="str">
        <f>IF(AND(Results!AS349&gt;Results!BG349,(Results!CA349+Results!CB349)&gt;0),"DNB",IF(Pools!M349&gt;0,"X",""))</f>
        <v/>
      </c>
      <c r="P349" s="403">
        <f>IFERROR(SUM(Predictions!S349,Predictions!V349,Pools!N349),0)</f>
        <v>0</v>
      </c>
      <c r="Q349" s="141" t="str">
        <f>Results!CD349</f>
        <v/>
      </c>
      <c r="R349" s="142" t="str">
        <f>Results!CE349</f>
        <v/>
      </c>
    </row>
    <row r="350" spans="1:18" hidden="1" x14ac:dyDescent="0.25">
      <c r="A350" s="69">
        <v>348</v>
      </c>
      <c r="B350" s="39" t="s">
        <v>139</v>
      </c>
      <c r="C350" s="1" t="s">
        <v>139</v>
      </c>
      <c r="D350" s="44" t="str">
        <f t="shared" si="12"/>
        <v/>
      </c>
      <c r="E350" s="1" t="s">
        <v>139</v>
      </c>
      <c r="F350" s="44" t="str">
        <f t="shared" si="13"/>
        <v/>
      </c>
      <c r="G350" s="40" t="s">
        <v>139</v>
      </c>
      <c r="H350" s="40" t="s">
        <v>139</v>
      </c>
      <c r="I350" s="41" t="s">
        <v>139</v>
      </c>
      <c r="J350" s="42" t="s">
        <v>139</v>
      </c>
      <c r="K350" s="41" t="s">
        <v>139</v>
      </c>
      <c r="L350" s="42" t="s">
        <v>139</v>
      </c>
      <c r="M350" s="41" t="s">
        <v>139</v>
      </c>
      <c r="N350" s="43" t="s">
        <v>139</v>
      </c>
      <c r="O350" s="402" t="str">
        <f>IF(AND(Results!AS350&gt;Results!BG350,(Results!CA350+Results!CB350)&gt;0),"DNB",IF(Pools!M350&gt;0,"X",""))</f>
        <v/>
      </c>
      <c r="P350" s="403">
        <f>IFERROR(SUM(Predictions!S350,Predictions!V350,Pools!N350),0)</f>
        <v>0</v>
      </c>
      <c r="Q350" s="141" t="str">
        <f>Results!CD350</f>
        <v/>
      </c>
      <c r="R350" s="142" t="str">
        <f>Results!CE350</f>
        <v/>
      </c>
    </row>
    <row r="351" spans="1:18" hidden="1" x14ac:dyDescent="0.25">
      <c r="A351" s="69">
        <v>349</v>
      </c>
      <c r="B351" s="39" t="s">
        <v>139</v>
      </c>
      <c r="C351" s="1" t="s">
        <v>139</v>
      </c>
      <c r="D351" s="44" t="str">
        <f t="shared" si="12"/>
        <v/>
      </c>
      <c r="E351" s="1" t="s">
        <v>139</v>
      </c>
      <c r="F351" s="44" t="str">
        <f t="shared" si="13"/>
        <v/>
      </c>
      <c r="G351" s="40" t="s">
        <v>139</v>
      </c>
      <c r="H351" s="40" t="s">
        <v>139</v>
      </c>
      <c r="I351" s="41" t="s">
        <v>139</v>
      </c>
      <c r="J351" s="42" t="s">
        <v>139</v>
      </c>
      <c r="K351" s="41" t="s">
        <v>139</v>
      </c>
      <c r="L351" s="42" t="s">
        <v>139</v>
      </c>
      <c r="M351" s="41" t="s">
        <v>139</v>
      </c>
      <c r="N351" s="43" t="s">
        <v>139</v>
      </c>
      <c r="O351" s="402" t="str">
        <f>IF(AND(Results!AS351&gt;Results!BG351,(Results!CA351+Results!CB351)&gt;0),"DNB",IF(Pools!M351&gt;0,"X",""))</f>
        <v/>
      </c>
      <c r="P351" s="403">
        <f>IFERROR(SUM(Predictions!S351,Predictions!V351,Pools!N351),0)</f>
        <v>0</v>
      </c>
      <c r="Q351" s="141" t="str">
        <f>Results!CD351</f>
        <v/>
      </c>
      <c r="R351" s="142" t="str">
        <f>Results!CE351</f>
        <v/>
      </c>
    </row>
    <row r="352" spans="1:18" hidden="1" x14ac:dyDescent="0.25">
      <c r="A352" s="69">
        <v>350</v>
      </c>
      <c r="B352" s="39" t="s">
        <v>139</v>
      </c>
      <c r="C352" s="1" t="s">
        <v>139</v>
      </c>
      <c r="D352" s="44" t="str">
        <f t="shared" si="12"/>
        <v/>
      </c>
      <c r="E352" s="1" t="s">
        <v>139</v>
      </c>
      <c r="F352" s="44" t="str">
        <f t="shared" si="13"/>
        <v/>
      </c>
      <c r="G352" s="40" t="s">
        <v>139</v>
      </c>
      <c r="H352" s="40" t="s">
        <v>139</v>
      </c>
      <c r="I352" s="41" t="s">
        <v>139</v>
      </c>
      <c r="J352" s="42" t="s">
        <v>139</v>
      </c>
      <c r="K352" s="41" t="s">
        <v>139</v>
      </c>
      <c r="L352" s="42" t="s">
        <v>139</v>
      </c>
      <c r="M352" s="41" t="s">
        <v>139</v>
      </c>
      <c r="N352" s="43" t="s">
        <v>139</v>
      </c>
      <c r="O352" s="402" t="str">
        <f>IF(AND(Results!AS352&gt;Results!BG352,(Results!CA352+Results!CB352)&gt;0),"DNB",IF(Pools!M352&gt;0,"X",""))</f>
        <v/>
      </c>
      <c r="P352" s="403">
        <f>IFERROR(SUM(Predictions!S352,Predictions!V352,Pools!N352),0)</f>
        <v>0</v>
      </c>
      <c r="Q352" s="141" t="str">
        <f>Results!CD352</f>
        <v/>
      </c>
      <c r="R352" s="142" t="str">
        <f>Results!CE352</f>
        <v/>
      </c>
    </row>
    <row r="353" spans="1:18" hidden="1" x14ac:dyDescent="0.25">
      <c r="A353" s="69">
        <v>351</v>
      </c>
      <c r="B353" s="39" t="s">
        <v>139</v>
      </c>
      <c r="C353" s="1" t="s">
        <v>139</v>
      </c>
      <c r="D353" s="44" t="str">
        <f t="shared" si="12"/>
        <v/>
      </c>
      <c r="E353" s="1" t="s">
        <v>139</v>
      </c>
      <c r="F353" s="44" t="str">
        <f t="shared" si="13"/>
        <v/>
      </c>
      <c r="G353" s="40" t="s">
        <v>139</v>
      </c>
      <c r="H353" s="40" t="s">
        <v>139</v>
      </c>
      <c r="I353" s="41" t="s">
        <v>139</v>
      </c>
      <c r="J353" s="42" t="s">
        <v>139</v>
      </c>
      <c r="K353" s="41" t="s">
        <v>139</v>
      </c>
      <c r="L353" s="42" t="s">
        <v>139</v>
      </c>
      <c r="M353" s="41" t="s">
        <v>139</v>
      </c>
      <c r="N353" s="43" t="s">
        <v>139</v>
      </c>
      <c r="O353" s="402" t="str">
        <f>IF(AND(Results!AS353&gt;Results!BG353,(Results!CA353+Results!CB353)&gt;0),"DNB",IF(Pools!M353&gt;0,"X",""))</f>
        <v/>
      </c>
      <c r="P353" s="403">
        <f>IFERROR(SUM(Predictions!S353,Predictions!V353,Pools!N353),0)</f>
        <v>0</v>
      </c>
      <c r="Q353" s="141" t="str">
        <f>Results!CD353</f>
        <v/>
      </c>
      <c r="R353" s="142" t="str">
        <f>Results!CE353</f>
        <v/>
      </c>
    </row>
    <row r="354" spans="1:18" hidden="1" x14ac:dyDescent="0.25">
      <c r="A354" s="69">
        <v>352</v>
      </c>
      <c r="B354" s="39" t="s">
        <v>139</v>
      </c>
      <c r="C354" s="1" t="s">
        <v>139</v>
      </c>
      <c r="D354" s="44" t="str">
        <f t="shared" si="12"/>
        <v/>
      </c>
      <c r="E354" s="1" t="s">
        <v>139</v>
      </c>
      <c r="F354" s="44" t="str">
        <f t="shared" si="13"/>
        <v/>
      </c>
      <c r="G354" s="40" t="s">
        <v>139</v>
      </c>
      <c r="H354" s="40" t="s">
        <v>139</v>
      </c>
      <c r="I354" s="41" t="s">
        <v>139</v>
      </c>
      <c r="J354" s="42" t="s">
        <v>139</v>
      </c>
      <c r="K354" s="41" t="s">
        <v>139</v>
      </c>
      <c r="L354" s="42" t="s">
        <v>139</v>
      </c>
      <c r="M354" s="41" t="s">
        <v>139</v>
      </c>
      <c r="N354" s="43" t="s">
        <v>139</v>
      </c>
      <c r="O354" s="402" t="str">
        <f>IF(AND(Results!AS354&gt;Results!BG354,(Results!CA354+Results!CB354)&gt;0),"DNB",IF(Pools!M354&gt;0,"X",""))</f>
        <v/>
      </c>
      <c r="P354" s="403">
        <f>IFERROR(SUM(Predictions!S354,Predictions!V354,Pools!N354),0)</f>
        <v>0</v>
      </c>
      <c r="Q354" s="141" t="str">
        <f>Results!CD354</f>
        <v/>
      </c>
      <c r="R354" s="142" t="str">
        <f>Results!CE354</f>
        <v/>
      </c>
    </row>
    <row r="355" spans="1:18" hidden="1" x14ac:dyDescent="0.25">
      <c r="A355" s="69">
        <v>353</v>
      </c>
      <c r="B355" s="39" t="s">
        <v>139</v>
      </c>
      <c r="C355" s="1" t="s">
        <v>139</v>
      </c>
      <c r="D355" s="44" t="str">
        <f t="shared" si="12"/>
        <v/>
      </c>
      <c r="E355" s="1" t="s">
        <v>139</v>
      </c>
      <c r="F355" s="44" t="str">
        <f t="shared" si="13"/>
        <v/>
      </c>
      <c r="G355" s="40" t="s">
        <v>139</v>
      </c>
      <c r="H355" s="40" t="s">
        <v>139</v>
      </c>
      <c r="I355" s="41" t="s">
        <v>139</v>
      </c>
      <c r="J355" s="42" t="s">
        <v>139</v>
      </c>
      <c r="K355" s="41" t="s">
        <v>139</v>
      </c>
      <c r="L355" s="42" t="s">
        <v>139</v>
      </c>
      <c r="M355" s="41" t="s">
        <v>139</v>
      </c>
      <c r="N355" s="43" t="s">
        <v>139</v>
      </c>
      <c r="O355" s="402" t="str">
        <f>IF(AND(Results!AS355&gt;Results!BG355,(Results!CA355+Results!CB355)&gt;0),"DNB",IF(Pools!M355&gt;0,"X",""))</f>
        <v/>
      </c>
      <c r="P355" s="403">
        <f>IFERROR(SUM(Predictions!S355,Predictions!V355,Pools!N355),0)</f>
        <v>0</v>
      </c>
      <c r="Q355" s="141" t="str">
        <f>Results!CD355</f>
        <v/>
      </c>
      <c r="R355" s="142" t="str">
        <f>Results!CE355</f>
        <v/>
      </c>
    </row>
    <row r="356" spans="1:18" hidden="1" x14ac:dyDescent="0.25">
      <c r="A356" s="69">
        <v>354</v>
      </c>
      <c r="B356" s="39" t="s">
        <v>139</v>
      </c>
      <c r="C356" s="1" t="s">
        <v>139</v>
      </c>
      <c r="D356" s="44" t="str">
        <f t="shared" si="12"/>
        <v/>
      </c>
      <c r="E356" s="1" t="s">
        <v>139</v>
      </c>
      <c r="F356" s="44" t="str">
        <f t="shared" si="13"/>
        <v/>
      </c>
      <c r="G356" s="40" t="s">
        <v>139</v>
      </c>
      <c r="H356" s="40" t="s">
        <v>139</v>
      </c>
      <c r="I356" s="41" t="s">
        <v>139</v>
      </c>
      <c r="J356" s="42" t="s">
        <v>139</v>
      </c>
      <c r="K356" s="41" t="s">
        <v>139</v>
      </c>
      <c r="L356" s="42" t="s">
        <v>139</v>
      </c>
      <c r="M356" s="41" t="s">
        <v>139</v>
      </c>
      <c r="N356" s="43" t="s">
        <v>139</v>
      </c>
      <c r="O356" s="402" t="str">
        <f>IF(AND(Results!AS356&gt;Results!BG356,(Results!CA356+Results!CB356)&gt;0),"DNB",IF(Pools!M356&gt;0,"X",""))</f>
        <v/>
      </c>
      <c r="P356" s="403">
        <f>IFERROR(SUM(Predictions!S356,Predictions!V356,Pools!N356),0)</f>
        <v>0</v>
      </c>
      <c r="Q356" s="141" t="str">
        <f>Results!CD356</f>
        <v/>
      </c>
      <c r="R356" s="142" t="str">
        <f>Results!CE356</f>
        <v/>
      </c>
    </row>
    <row r="357" spans="1:18" hidden="1" x14ac:dyDescent="0.25">
      <c r="A357" s="69">
        <v>355</v>
      </c>
      <c r="B357" s="39" t="s">
        <v>139</v>
      </c>
      <c r="C357" s="1" t="s">
        <v>139</v>
      </c>
      <c r="D357" s="44" t="str">
        <f t="shared" si="12"/>
        <v/>
      </c>
      <c r="E357" s="1" t="s">
        <v>139</v>
      </c>
      <c r="F357" s="44" t="str">
        <f t="shared" si="13"/>
        <v/>
      </c>
      <c r="G357" s="40" t="s">
        <v>139</v>
      </c>
      <c r="H357" s="40" t="s">
        <v>139</v>
      </c>
      <c r="I357" s="41" t="s">
        <v>139</v>
      </c>
      <c r="J357" s="42" t="s">
        <v>139</v>
      </c>
      <c r="K357" s="41" t="s">
        <v>139</v>
      </c>
      <c r="L357" s="42" t="s">
        <v>139</v>
      </c>
      <c r="M357" s="41" t="s">
        <v>139</v>
      </c>
      <c r="N357" s="43" t="s">
        <v>139</v>
      </c>
      <c r="O357" s="402" t="str">
        <f>IF(AND(Results!AS357&gt;Results!BG357,(Results!CA357+Results!CB357)&gt;0),"DNB",IF(Pools!M357&gt;0,"X",""))</f>
        <v/>
      </c>
      <c r="P357" s="403">
        <f>IFERROR(SUM(Predictions!S357,Predictions!V357,Pools!N357),0)</f>
        <v>0</v>
      </c>
      <c r="Q357" s="141" t="str">
        <f>Results!CD357</f>
        <v/>
      </c>
      <c r="R357" s="142" t="str">
        <f>Results!CE357</f>
        <v/>
      </c>
    </row>
    <row r="358" spans="1:18" hidden="1" x14ac:dyDescent="0.25">
      <c r="A358" s="69">
        <v>356</v>
      </c>
      <c r="B358" s="39" t="s">
        <v>139</v>
      </c>
      <c r="C358" s="1" t="s">
        <v>139</v>
      </c>
      <c r="D358" s="44" t="str">
        <f t="shared" si="12"/>
        <v/>
      </c>
      <c r="E358" s="1" t="s">
        <v>139</v>
      </c>
      <c r="F358" s="44" t="str">
        <f t="shared" si="13"/>
        <v/>
      </c>
      <c r="G358" s="40" t="s">
        <v>139</v>
      </c>
      <c r="H358" s="40" t="s">
        <v>139</v>
      </c>
      <c r="I358" s="41" t="s">
        <v>139</v>
      </c>
      <c r="J358" s="42" t="s">
        <v>139</v>
      </c>
      <c r="K358" s="41" t="s">
        <v>139</v>
      </c>
      <c r="L358" s="42" t="s">
        <v>139</v>
      </c>
      <c r="M358" s="41" t="s">
        <v>139</v>
      </c>
      <c r="N358" s="43" t="s">
        <v>139</v>
      </c>
      <c r="O358" s="402" t="str">
        <f>IF(AND(Results!AS358&gt;Results!BG358,(Results!CA358+Results!CB358)&gt;0),"DNB",IF(Pools!M358&gt;0,"X",""))</f>
        <v/>
      </c>
      <c r="P358" s="403">
        <f>IFERROR(SUM(Predictions!S358,Predictions!V358,Pools!N358),0)</f>
        <v>0</v>
      </c>
      <c r="Q358" s="141" t="str">
        <f>Results!CD358</f>
        <v/>
      </c>
      <c r="R358" s="142" t="str">
        <f>Results!CE358</f>
        <v/>
      </c>
    </row>
    <row r="359" spans="1:18" hidden="1" x14ac:dyDescent="0.25">
      <c r="A359" s="69">
        <v>357</v>
      </c>
      <c r="B359" s="39" t="s">
        <v>139</v>
      </c>
      <c r="C359" s="1" t="s">
        <v>139</v>
      </c>
      <c r="D359" s="44" t="str">
        <f t="shared" si="12"/>
        <v/>
      </c>
      <c r="E359" s="1" t="s">
        <v>139</v>
      </c>
      <c r="F359" s="44" t="str">
        <f t="shared" si="13"/>
        <v/>
      </c>
      <c r="G359" s="40" t="s">
        <v>139</v>
      </c>
      <c r="H359" s="40" t="s">
        <v>139</v>
      </c>
      <c r="I359" s="41" t="s">
        <v>139</v>
      </c>
      <c r="J359" s="42" t="s">
        <v>139</v>
      </c>
      <c r="K359" s="41" t="s">
        <v>139</v>
      </c>
      <c r="L359" s="42" t="s">
        <v>139</v>
      </c>
      <c r="M359" s="41" t="s">
        <v>139</v>
      </c>
      <c r="N359" s="43" t="s">
        <v>139</v>
      </c>
      <c r="O359" s="402" t="str">
        <f>IF(AND(Results!AS359&gt;Results!BG359,(Results!CA359+Results!CB359)&gt;0),"DNB",IF(Pools!M359&gt;0,"X",""))</f>
        <v/>
      </c>
      <c r="P359" s="403">
        <f>IFERROR(SUM(Predictions!S359,Predictions!V359,Pools!N359),0)</f>
        <v>0</v>
      </c>
      <c r="Q359" s="141" t="str">
        <f>Results!CD359</f>
        <v/>
      </c>
      <c r="R359" s="142" t="str">
        <f>Results!CE359</f>
        <v/>
      </c>
    </row>
    <row r="360" spans="1:18" hidden="1" x14ac:dyDescent="0.25">
      <c r="A360" s="69">
        <v>358</v>
      </c>
      <c r="B360" s="39" t="s">
        <v>139</v>
      </c>
      <c r="C360" s="1" t="s">
        <v>139</v>
      </c>
      <c r="D360" s="44" t="str">
        <f t="shared" si="12"/>
        <v/>
      </c>
      <c r="E360" s="1" t="s">
        <v>139</v>
      </c>
      <c r="F360" s="44" t="str">
        <f t="shared" si="13"/>
        <v/>
      </c>
      <c r="G360" s="40" t="s">
        <v>139</v>
      </c>
      <c r="H360" s="40" t="s">
        <v>139</v>
      </c>
      <c r="I360" s="41" t="s">
        <v>139</v>
      </c>
      <c r="J360" s="42" t="s">
        <v>139</v>
      </c>
      <c r="K360" s="41" t="s">
        <v>139</v>
      </c>
      <c r="L360" s="42" t="s">
        <v>139</v>
      </c>
      <c r="M360" s="41" t="s">
        <v>139</v>
      </c>
      <c r="N360" s="43" t="s">
        <v>139</v>
      </c>
      <c r="O360" s="402" t="str">
        <f>IF(AND(Results!AS360&gt;Results!BG360,(Results!CA360+Results!CB360)&gt;0),"DNB",IF(Pools!M360&gt;0,"X",""))</f>
        <v/>
      </c>
      <c r="P360" s="403">
        <f>IFERROR(SUM(Predictions!S360,Predictions!V360,Pools!N360),0)</f>
        <v>0</v>
      </c>
      <c r="Q360" s="141" t="str">
        <f>Results!CD360</f>
        <v/>
      </c>
      <c r="R360" s="142" t="str">
        <f>Results!CE360</f>
        <v/>
      </c>
    </row>
    <row r="361" spans="1:18" hidden="1" x14ac:dyDescent="0.25">
      <c r="A361" s="69">
        <v>359</v>
      </c>
      <c r="B361" s="39" t="s">
        <v>139</v>
      </c>
      <c r="C361" s="1" t="s">
        <v>139</v>
      </c>
      <c r="D361" s="44" t="str">
        <f t="shared" si="12"/>
        <v/>
      </c>
      <c r="E361" s="1" t="s">
        <v>139</v>
      </c>
      <c r="F361" s="44" t="str">
        <f t="shared" si="13"/>
        <v/>
      </c>
      <c r="G361" s="40" t="s">
        <v>139</v>
      </c>
      <c r="H361" s="40" t="s">
        <v>139</v>
      </c>
      <c r="I361" s="41" t="s">
        <v>139</v>
      </c>
      <c r="J361" s="42" t="s">
        <v>139</v>
      </c>
      <c r="K361" s="41" t="s">
        <v>139</v>
      </c>
      <c r="L361" s="42" t="s">
        <v>139</v>
      </c>
      <c r="M361" s="41" t="s">
        <v>139</v>
      </c>
      <c r="N361" s="43" t="s">
        <v>139</v>
      </c>
      <c r="O361" s="402" t="str">
        <f>IF(AND(Results!AS361&gt;Results!BG361,(Results!CA361+Results!CB361)&gt;0),"DNB",IF(Pools!M361&gt;0,"X",""))</f>
        <v/>
      </c>
      <c r="P361" s="403">
        <f>IFERROR(SUM(Predictions!S361,Predictions!V361,Pools!N361),0)</f>
        <v>0</v>
      </c>
      <c r="Q361" s="141" t="str">
        <f>Results!CD361</f>
        <v/>
      </c>
      <c r="R361" s="142" t="str">
        <f>Results!CE361</f>
        <v/>
      </c>
    </row>
    <row r="362" spans="1:18" hidden="1" x14ac:dyDescent="0.25">
      <c r="A362" s="69">
        <v>360</v>
      </c>
      <c r="B362" s="39" t="s">
        <v>139</v>
      </c>
      <c r="C362" s="1" t="s">
        <v>139</v>
      </c>
      <c r="D362" s="44" t="str">
        <f t="shared" si="12"/>
        <v/>
      </c>
      <c r="E362" s="1" t="s">
        <v>139</v>
      </c>
      <c r="F362" s="44" t="str">
        <f t="shared" si="13"/>
        <v/>
      </c>
      <c r="G362" s="40" t="s">
        <v>139</v>
      </c>
      <c r="H362" s="40" t="s">
        <v>139</v>
      </c>
      <c r="I362" s="41" t="s">
        <v>139</v>
      </c>
      <c r="J362" s="42" t="s">
        <v>139</v>
      </c>
      <c r="K362" s="41" t="s">
        <v>139</v>
      </c>
      <c r="L362" s="42" t="s">
        <v>139</v>
      </c>
      <c r="M362" s="41" t="s">
        <v>139</v>
      </c>
      <c r="N362" s="43" t="s">
        <v>139</v>
      </c>
      <c r="O362" s="402" t="str">
        <f>IF(AND(Results!AS362&gt;Results!BG362,(Results!CA362+Results!CB362)&gt;0),"DNB",IF(Pools!M362&gt;0,"X",""))</f>
        <v/>
      </c>
      <c r="P362" s="403">
        <f>IFERROR(SUM(Predictions!S362,Predictions!V362,Pools!N362),0)</f>
        <v>0</v>
      </c>
      <c r="Q362" s="141" t="str">
        <f>Results!CD362</f>
        <v/>
      </c>
      <c r="R362" s="142" t="str">
        <f>Results!CE362</f>
        <v/>
      </c>
    </row>
    <row r="363" spans="1:18" hidden="1" x14ac:dyDescent="0.25">
      <c r="A363" s="69">
        <v>361</v>
      </c>
      <c r="B363" s="39" t="s">
        <v>139</v>
      </c>
      <c r="C363" s="1" t="s">
        <v>139</v>
      </c>
      <c r="D363" s="44" t="str">
        <f t="shared" si="12"/>
        <v/>
      </c>
      <c r="E363" s="1" t="s">
        <v>139</v>
      </c>
      <c r="F363" s="44" t="str">
        <f t="shared" si="13"/>
        <v/>
      </c>
      <c r="G363" s="40" t="s">
        <v>139</v>
      </c>
      <c r="H363" s="40" t="s">
        <v>139</v>
      </c>
      <c r="I363" s="41" t="s">
        <v>139</v>
      </c>
      <c r="J363" s="42" t="s">
        <v>139</v>
      </c>
      <c r="K363" s="41" t="s">
        <v>139</v>
      </c>
      <c r="L363" s="42" t="s">
        <v>139</v>
      </c>
      <c r="M363" s="41" t="s">
        <v>139</v>
      </c>
      <c r="N363" s="43" t="s">
        <v>139</v>
      </c>
      <c r="O363" s="402" t="str">
        <f>IF(AND(Results!AS363&gt;Results!BG363,(Results!CA363+Results!CB363)&gt;0),"DNB",IF(Pools!M363&gt;0,"X",""))</f>
        <v/>
      </c>
      <c r="P363" s="403">
        <f>IFERROR(SUM(Predictions!S363,Predictions!V363,Pools!N363),0)</f>
        <v>0</v>
      </c>
      <c r="Q363" s="141" t="str">
        <f>Results!CD363</f>
        <v/>
      </c>
      <c r="R363" s="142" t="str">
        <f>Results!CE363</f>
        <v/>
      </c>
    </row>
    <row r="364" spans="1:18" hidden="1" x14ac:dyDescent="0.25">
      <c r="A364" s="69">
        <v>362</v>
      </c>
      <c r="B364" s="39" t="s">
        <v>139</v>
      </c>
      <c r="C364" s="1" t="s">
        <v>139</v>
      </c>
      <c r="D364" s="44" t="str">
        <f t="shared" si="12"/>
        <v/>
      </c>
      <c r="E364" s="1" t="s">
        <v>139</v>
      </c>
      <c r="F364" s="44" t="str">
        <f t="shared" si="13"/>
        <v/>
      </c>
      <c r="G364" s="40" t="s">
        <v>139</v>
      </c>
      <c r="H364" s="40" t="s">
        <v>139</v>
      </c>
      <c r="I364" s="41" t="s">
        <v>139</v>
      </c>
      <c r="J364" s="42" t="s">
        <v>139</v>
      </c>
      <c r="K364" s="41" t="s">
        <v>139</v>
      </c>
      <c r="L364" s="42" t="s">
        <v>139</v>
      </c>
      <c r="M364" s="41" t="s">
        <v>139</v>
      </c>
      <c r="N364" s="43" t="s">
        <v>139</v>
      </c>
      <c r="O364" s="402" t="str">
        <f>IF(AND(Results!AS364&gt;Results!BG364,(Results!CA364+Results!CB364)&gt;0),"DNB",IF(Pools!M364&gt;0,"X",""))</f>
        <v/>
      </c>
      <c r="P364" s="403">
        <f>IFERROR(SUM(Predictions!S364,Predictions!V364,Pools!N364),0)</f>
        <v>0</v>
      </c>
      <c r="Q364" s="141" t="str">
        <f>Results!CD364</f>
        <v/>
      </c>
      <c r="R364" s="142" t="str">
        <f>Results!CE364</f>
        <v/>
      </c>
    </row>
    <row r="365" spans="1:18" hidden="1" x14ac:dyDescent="0.25">
      <c r="A365" s="69">
        <v>363</v>
      </c>
      <c r="B365" s="39" t="s">
        <v>139</v>
      </c>
      <c r="C365" s="1" t="s">
        <v>139</v>
      </c>
      <c r="D365" s="44" t="str">
        <f t="shared" si="12"/>
        <v/>
      </c>
      <c r="E365" s="1" t="s">
        <v>139</v>
      </c>
      <c r="F365" s="44" t="str">
        <f t="shared" si="13"/>
        <v/>
      </c>
      <c r="G365" s="40" t="s">
        <v>139</v>
      </c>
      <c r="H365" s="40" t="s">
        <v>139</v>
      </c>
      <c r="I365" s="41" t="s">
        <v>139</v>
      </c>
      <c r="J365" s="42" t="s">
        <v>139</v>
      </c>
      <c r="K365" s="41" t="s">
        <v>139</v>
      </c>
      <c r="L365" s="42" t="s">
        <v>139</v>
      </c>
      <c r="M365" s="41" t="s">
        <v>139</v>
      </c>
      <c r="N365" s="43" t="s">
        <v>139</v>
      </c>
      <c r="O365" s="402" t="str">
        <f>IF(AND(Results!AS365&gt;Results!BG365,(Results!CA365+Results!CB365)&gt;0),"DNB",IF(Pools!M365&gt;0,"X",""))</f>
        <v/>
      </c>
      <c r="P365" s="403">
        <f>IFERROR(SUM(Predictions!S365,Predictions!V365,Pools!N365),0)</f>
        <v>0</v>
      </c>
      <c r="Q365" s="141" t="str">
        <f>Results!CD365</f>
        <v/>
      </c>
      <c r="R365" s="142" t="str">
        <f>Results!CE365</f>
        <v/>
      </c>
    </row>
    <row r="366" spans="1:18" hidden="1" x14ac:dyDescent="0.25">
      <c r="A366" s="69">
        <v>364</v>
      </c>
      <c r="B366" s="39" t="s">
        <v>139</v>
      </c>
      <c r="C366" s="1" t="s">
        <v>139</v>
      </c>
      <c r="D366" s="44" t="str">
        <f t="shared" si="12"/>
        <v/>
      </c>
      <c r="E366" s="1" t="s">
        <v>139</v>
      </c>
      <c r="F366" s="44" t="str">
        <f t="shared" si="13"/>
        <v/>
      </c>
      <c r="G366" s="40" t="s">
        <v>139</v>
      </c>
      <c r="H366" s="40" t="s">
        <v>139</v>
      </c>
      <c r="I366" s="41" t="s">
        <v>139</v>
      </c>
      <c r="J366" s="42" t="s">
        <v>139</v>
      </c>
      <c r="K366" s="41" t="s">
        <v>139</v>
      </c>
      <c r="L366" s="42" t="s">
        <v>139</v>
      </c>
      <c r="M366" s="41" t="s">
        <v>139</v>
      </c>
      <c r="N366" s="43" t="s">
        <v>139</v>
      </c>
      <c r="O366" s="402" t="str">
        <f>IF(AND(Results!AS366&gt;Results!BG366,(Results!CA366+Results!CB366)&gt;0),"DNB",IF(Pools!M366&gt;0,"X",""))</f>
        <v/>
      </c>
      <c r="P366" s="403">
        <f>IFERROR(SUM(Predictions!S366,Predictions!V366,Pools!N366),0)</f>
        <v>0</v>
      </c>
      <c r="Q366" s="141" t="str">
        <f>Results!CD366</f>
        <v/>
      </c>
      <c r="R366" s="142" t="str">
        <f>Results!CE366</f>
        <v/>
      </c>
    </row>
    <row r="367" spans="1:18" hidden="1" x14ac:dyDescent="0.25">
      <c r="A367" s="69">
        <v>365</v>
      </c>
      <c r="B367" s="39" t="s">
        <v>139</v>
      </c>
      <c r="C367" s="1" t="s">
        <v>139</v>
      </c>
      <c r="D367" s="44" t="str">
        <f t="shared" si="12"/>
        <v/>
      </c>
      <c r="E367" s="1" t="s">
        <v>139</v>
      </c>
      <c r="F367" s="44" t="str">
        <f t="shared" si="13"/>
        <v/>
      </c>
      <c r="G367" s="40" t="s">
        <v>139</v>
      </c>
      <c r="H367" s="40" t="s">
        <v>139</v>
      </c>
      <c r="I367" s="41" t="s">
        <v>139</v>
      </c>
      <c r="J367" s="42" t="s">
        <v>139</v>
      </c>
      <c r="K367" s="41" t="s">
        <v>139</v>
      </c>
      <c r="L367" s="42" t="s">
        <v>139</v>
      </c>
      <c r="M367" s="41" t="s">
        <v>139</v>
      </c>
      <c r="N367" s="43" t="s">
        <v>139</v>
      </c>
      <c r="O367" s="402" t="str">
        <f>IF(AND(Results!AS367&gt;Results!BG367,(Results!CA367+Results!CB367)&gt;0),"DNB",IF(Pools!M367&gt;0,"X",""))</f>
        <v/>
      </c>
      <c r="P367" s="403">
        <f>IFERROR(SUM(Predictions!S367,Predictions!V367,Pools!N367),0)</f>
        <v>0</v>
      </c>
      <c r="Q367" s="141" t="str">
        <f>Results!CD367</f>
        <v/>
      </c>
      <c r="R367" s="142" t="str">
        <f>Results!CE367</f>
        <v/>
      </c>
    </row>
    <row r="368" spans="1:18" hidden="1" x14ac:dyDescent="0.25">
      <c r="A368" s="69">
        <v>366</v>
      </c>
      <c r="B368" s="39" t="s">
        <v>139</v>
      </c>
      <c r="C368" s="1" t="s">
        <v>139</v>
      </c>
      <c r="D368" s="44" t="str">
        <f t="shared" si="12"/>
        <v/>
      </c>
      <c r="E368" s="1" t="s">
        <v>139</v>
      </c>
      <c r="F368" s="44" t="str">
        <f t="shared" si="13"/>
        <v/>
      </c>
      <c r="G368" s="40" t="s">
        <v>139</v>
      </c>
      <c r="H368" s="40" t="s">
        <v>139</v>
      </c>
      <c r="I368" s="41" t="s">
        <v>139</v>
      </c>
      <c r="J368" s="42" t="s">
        <v>139</v>
      </c>
      <c r="K368" s="41" t="s">
        <v>139</v>
      </c>
      <c r="L368" s="42" t="s">
        <v>139</v>
      </c>
      <c r="M368" s="41" t="s">
        <v>139</v>
      </c>
      <c r="N368" s="43" t="s">
        <v>139</v>
      </c>
      <c r="O368" s="402" t="str">
        <f>IF(AND(Results!AS368&gt;Results!BG368,(Results!CA368+Results!CB368)&gt;0),"DNB",IF(Pools!M368&gt;0,"X",""))</f>
        <v/>
      </c>
      <c r="P368" s="403">
        <f>IFERROR(SUM(Predictions!S368,Predictions!V368,Pools!N368),0)</f>
        <v>0</v>
      </c>
      <c r="Q368" s="141" t="str">
        <f>Results!CD368</f>
        <v/>
      </c>
      <c r="R368" s="142" t="str">
        <f>Results!CE368</f>
        <v/>
      </c>
    </row>
    <row r="369" spans="1:18" hidden="1" x14ac:dyDescent="0.25">
      <c r="A369" s="69">
        <v>367</v>
      </c>
      <c r="B369" s="39" t="s">
        <v>139</v>
      </c>
      <c r="C369" s="1" t="s">
        <v>139</v>
      </c>
      <c r="D369" s="44" t="str">
        <f t="shared" si="12"/>
        <v/>
      </c>
      <c r="E369" s="1" t="s">
        <v>139</v>
      </c>
      <c r="F369" s="44" t="str">
        <f t="shared" si="13"/>
        <v/>
      </c>
      <c r="G369" s="40" t="s">
        <v>139</v>
      </c>
      <c r="H369" s="40" t="s">
        <v>139</v>
      </c>
      <c r="I369" s="41" t="s">
        <v>139</v>
      </c>
      <c r="J369" s="42" t="s">
        <v>139</v>
      </c>
      <c r="K369" s="41" t="s">
        <v>139</v>
      </c>
      <c r="L369" s="42" t="s">
        <v>139</v>
      </c>
      <c r="M369" s="41" t="s">
        <v>139</v>
      </c>
      <c r="N369" s="43" t="s">
        <v>139</v>
      </c>
      <c r="O369" s="402" t="str">
        <f>IF(AND(Results!AS369&gt;Results!BG369,(Results!CA369+Results!CB369)&gt;0),"DNB",IF(Pools!M369&gt;0,"X",""))</f>
        <v/>
      </c>
      <c r="P369" s="403">
        <f>IFERROR(SUM(Predictions!S369,Predictions!V369,Pools!N369),0)</f>
        <v>0</v>
      </c>
      <c r="Q369" s="141" t="str">
        <f>Results!CD369</f>
        <v/>
      </c>
      <c r="R369" s="142" t="str">
        <f>Results!CE369</f>
        <v/>
      </c>
    </row>
    <row r="370" spans="1:18" hidden="1" x14ac:dyDescent="0.25">
      <c r="A370" s="69">
        <v>368</v>
      </c>
      <c r="B370" s="39" t="s">
        <v>139</v>
      </c>
      <c r="C370" s="1" t="s">
        <v>139</v>
      </c>
      <c r="D370" s="44" t="str">
        <f t="shared" si="12"/>
        <v/>
      </c>
      <c r="E370" s="1" t="s">
        <v>139</v>
      </c>
      <c r="F370" s="44" t="str">
        <f t="shared" si="13"/>
        <v/>
      </c>
      <c r="G370" s="40" t="s">
        <v>139</v>
      </c>
      <c r="H370" s="40" t="s">
        <v>139</v>
      </c>
      <c r="I370" s="41" t="s">
        <v>139</v>
      </c>
      <c r="J370" s="42" t="s">
        <v>139</v>
      </c>
      <c r="K370" s="41" t="s">
        <v>139</v>
      </c>
      <c r="L370" s="42" t="s">
        <v>139</v>
      </c>
      <c r="M370" s="41" t="s">
        <v>139</v>
      </c>
      <c r="N370" s="43" t="s">
        <v>139</v>
      </c>
      <c r="O370" s="402" t="str">
        <f>IF(AND(Results!AS370&gt;Results!BG370,(Results!CA370+Results!CB370)&gt;0),"DNB",IF(Pools!M370&gt;0,"X",""))</f>
        <v/>
      </c>
      <c r="P370" s="403">
        <f>IFERROR(SUM(Predictions!S370,Predictions!V370,Pools!N370),0)</f>
        <v>0</v>
      </c>
      <c r="Q370" s="141" t="str">
        <f>Results!CD370</f>
        <v/>
      </c>
      <c r="R370" s="142" t="str">
        <f>Results!CE370</f>
        <v/>
      </c>
    </row>
    <row r="371" spans="1:18" hidden="1" x14ac:dyDescent="0.25">
      <c r="A371" s="69">
        <v>369</v>
      </c>
      <c r="B371" s="39" t="s">
        <v>139</v>
      </c>
      <c r="C371" s="1" t="s">
        <v>139</v>
      </c>
      <c r="D371" s="44" t="str">
        <f t="shared" si="12"/>
        <v/>
      </c>
      <c r="E371" s="1" t="s">
        <v>139</v>
      </c>
      <c r="F371" s="44" t="str">
        <f t="shared" si="13"/>
        <v/>
      </c>
      <c r="G371" s="40" t="s">
        <v>139</v>
      </c>
      <c r="H371" s="40" t="s">
        <v>139</v>
      </c>
      <c r="I371" s="41" t="s">
        <v>139</v>
      </c>
      <c r="J371" s="42" t="s">
        <v>139</v>
      </c>
      <c r="K371" s="41" t="s">
        <v>139</v>
      </c>
      <c r="L371" s="42" t="s">
        <v>139</v>
      </c>
      <c r="M371" s="41" t="s">
        <v>139</v>
      </c>
      <c r="N371" s="43" t="s">
        <v>139</v>
      </c>
      <c r="O371" s="402" t="str">
        <f>IF(AND(Results!AS371&gt;Results!BG371,(Results!CA371+Results!CB371)&gt;0),"DNB",IF(Pools!M371&gt;0,"X",""))</f>
        <v/>
      </c>
      <c r="P371" s="403">
        <f>IFERROR(SUM(Predictions!S371,Predictions!V371,Pools!N371),0)</f>
        <v>0</v>
      </c>
      <c r="Q371" s="141" t="str">
        <f>Results!CD371</f>
        <v/>
      </c>
      <c r="R371" s="142" t="str">
        <f>Results!CE371</f>
        <v/>
      </c>
    </row>
    <row r="372" spans="1:18" hidden="1" x14ac:dyDescent="0.25">
      <c r="A372" s="69">
        <v>370</v>
      </c>
      <c r="B372" s="39" t="s">
        <v>139</v>
      </c>
      <c r="C372" s="1" t="s">
        <v>139</v>
      </c>
      <c r="D372" s="44" t="str">
        <f t="shared" si="12"/>
        <v/>
      </c>
      <c r="E372" s="1" t="s">
        <v>139</v>
      </c>
      <c r="F372" s="44" t="str">
        <f t="shared" si="13"/>
        <v/>
      </c>
      <c r="G372" s="40" t="s">
        <v>139</v>
      </c>
      <c r="H372" s="40" t="s">
        <v>139</v>
      </c>
      <c r="I372" s="41" t="s">
        <v>139</v>
      </c>
      <c r="J372" s="42" t="s">
        <v>139</v>
      </c>
      <c r="K372" s="41" t="s">
        <v>139</v>
      </c>
      <c r="L372" s="42" t="s">
        <v>139</v>
      </c>
      <c r="M372" s="41" t="s">
        <v>139</v>
      </c>
      <c r="N372" s="43" t="s">
        <v>139</v>
      </c>
      <c r="O372" s="402" t="str">
        <f>IF(AND(Results!AS372&gt;Results!BG372,(Results!CA372+Results!CB372)&gt;0),"DNB",IF(Pools!M372&gt;0,"X",""))</f>
        <v/>
      </c>
      <c r="P372" s="403">
        <f>IFERROR(SUM(Predictions!S372,Predictions!V372,Pools!N372),0)</f>
        <v>0</v>
      </c>
      <c r="Q372" s="141" t="str">
        <f>Results!CD372</f>
        <v/>
      </c>
      <c r="R372" s="142" t="str">
        <f>Results!CE372</f>
        <v/>
      </c>
    </row>
    <row r="373" spans="1:18" hidden="1" x14ac:dyDescent="0.25">
      <c r="A373" s="69">
        <v>371</v>
      </c>
      <c r="B373" s="39" t="s">
        <v>139</v>
      </c>
      <c r="C373" s="1" t="s">
        <v>139</v>
      </c>
      <c r="D373" s="44" t="str">
        <f t="shared" si="12"/>
        <v/>
      </c>
      <c r="E373" s="1" t="s">
        <v>139</v>
      </c>
      <c r="F373" s="44" t="str">
        <f t="shared" si="13"/>
        <v/>
      </c>
      <c r="G373" s="40" t="s">
        <v>139</v>
      </c>
      <c r="H373" s="40" t="s">
        <v>139</v>
      </c>
      <c r="I373" s="41" t="s">
        <v>139</v>
      </c>
      <c r="J373" s="42" t="s">
        <v>139</v>
      </c>
      <c r="K373" s="41" t="s">
        <v>139</v>
      </c>
      <c r="L373" s="42" t="s">
        <v>139</v>
      </c>
      <c r="M373" s="41" t="s">
        <v>139</v>
      </c>
      <c r="N373" s="43" t="s">
        <v>139</v>
      </c>
      <c r="O373" s="402" t="str">
        <f>IF(AND(Results!AS373&gt;Results!BG373,(Results!CA373+Results!CB373)&gt;0),"DNB",IF(Pools!M373&gt;0,"X",""))</f>
        <v/>
      </c>
      <c r="P373" s="403">
        <f>IFERROR(SUM(Predictions!S373,Predictions!V373,Pools!N373),0)</f>
        <v>0</v>
      </c>
      <c r="Q373" s="141" t="str">
        <f>Results!CD373</f>
        <v/>
      </c>
      <c r="R373" s="142" t="str">
        <f>Results!CE373</f>
        <v/>
      </c>
    </row>
    <row r="374" spans="1:18" hidden="1" x14ac:dyDescent="0.25">
      <c r="A374" s="69">
        <v>372</v>
      </c>
      <c r="B374" s="39" t="s">
        <v>139</v>
      </c>
      <c r="C374" s="1" t="s">
        <v>139</v>
      </c>
      <c r="D374" s="44" t="str">
        <f t="shared" si="12"/>
        <v/>
      </c>
      <c r="E374" s="1" t="s">
        <v>139</v>
      </c>
      <c r="F374" s="44" t="str">
        <f t="shared" si="13"/>
        <v/>
      </c>
      <c r="G374" s="40" t="s">
        <v>139</v>
      </c>
      <c r="H374" s="40" t="s">
        <v>139</v>
      </c>
      <c r="I374" s="41" t="s">
        <v>139</v>
      </c>
      <c r="J374" s="42" t="s">
        <v>139</v>
      </c>
      <c r="K374" s="41" t="s">
        <v>139</v>
      </c>
      <c r="L374" s="42" t="s">
        <v>139</v>
      </c>
      <c r="M374" s="41" t="s">
        <v>139</v>
      </c>
      <c r="N374" s="43" t="s">
        <v>139</v>
      </c>
      <c r="O374" s="402" t="str">
        <f>IF(AND(Results!AS374&gt;Results!BG374,(Results!CA374+Results!CB374)&gt;0),"DNB",IF(Pools!M374&gt;0,"X",""))</f>
        <v/>
      </c>
      <c r="P374" s="403">
        <f>IFERROR(SUM(Predictions!S374,Predictions!V374,Pools!N374),0)</f>
        <v>0</v>
      </c>
      <c r="Q374" s="141" t="str">
        <f>Results!CD374</f>
        <v/>
      </c>
      <c r="R374" s="142" t="str">
        <f>Results!CE374</f>
        <v/>
      </c>
    </row>
    <row r="375" spans="1:18" hidden="1" x14ac:dyDescent="0.25">
      <c r="A375" s="69">
        <v>373</v>
      </c>
      <c r="B375" s="39" t="s">
        <v>139</v>
      </c>
      <c r="C375" s="1" t="s">
        <v>139</v>
      </c>
      <c r="D375" s="44" t="str">
        <f t="shared" si="12"/>
        <v/>
      </c>
      <c r="E375" s="1" t="s">
        <v>139</v>
      </c>
      <c r="F375" s="44" t="str">
        <f t="shared" si="13"/>
        <v/>
      </c>
      <c r="G375" s="40" t="s">
        <v>139</v>
      </c>
      <c r="H375" s="40" t="s">
        <v>139</v>
      </c>
      <c r="I375" s="41" t="s">
        <v>139</v>
      </c>
      <c r="J375" s="42" t="s">
        <v>139</v>
      </c>
      <c r="K375" s="41" t="s">
        <v>139</v>
      </c>
      <c r="L375" s="42" t="s">
        <v>139</v>
      </c>
      <c r="M375" s="41" t="s">
        <v>139</v>
      </c>
      <c r="N375" s="43" t="s">
        <v>139</v>
      </c>
      <c r="O375" s="402" t="str">
        <f>IF(AND(Results!AS375&gt;Results!BG375,(Results!CA375+Results!CB375)&gt;0),"DNB",IF(Pools!M375&gt;0,"X",""))</f>
        <v/>
      </c>
      <c r="P375" s="403">
        <f>IFERROR(SUM(Predictions!S375,Predictions!V375,Pools!N375),0)</f>
        <v>0</v>
      </c>
      <c r="Q375" s="141" t="str">
        <f>Results!CD375</f>
        <v/>
      </c>
      <c r="R375" s="142" t="str">
        <f>Results!CE375</f>
        <v/>
      </c>
    </row>
    <row r="376" spans="1:18" hidden="1" x14ac:dyDescent="0.25">
      <c r="A376" s="69">
        <v>374</v>
      </c>
      <c r="B376" s="39" t="s">
        <v>139</v>
      </c>
      <c r="C376" s="1" t="s">
        <v>139</v>
      </c>
      <c r="D376" s="44" t="str">
        <f t="shared" si="12"/>
        <v/>
      </c>
      <c r="E376" s="1" t="s">
        <v>139</v>
      </c>
      <c r="F376" s="44" t="str">
        <f t="shared" si="13"/>
        <v/>
      </c>
      <c r="G376" s="40" t="s">
        <v>139</v>
      </c>
      <c r="H376" s="40" t="s">
        <v>139</v>
      </c>
      <c r="I376" s="41" t="s">
        <v>139</v>
      </c>
      <c r="J376" s="42" t="s">
        <v>139</v>
      </c>
      <c r="K376" s="41" t="s">
        <v>139</v>
      </c>
      <c r="L376" s="42" t="s">
        <v>139</v>
      </c>
      <c r="M376" s="41" t="s">
        <v>139</v>
      </c>
      <c r="N376" s="43" t="s">
        <v>139</v>
      </c>
      <c r="O376" s="402" t="str">
        <f>IF(AND(Results!AS376&gt;Results!BG376,(Results!CA376+Results!CB376)&gt;0),"DNB",IF(Pools!M376&gt;0,"X",""))</f>
        <v/>
      </c>
      <c r="P376" s="403">
        <f>IFERROR(SUM(Predictions!S376,Predictions!V376,Pools!N376),0)</f>
        <v>0</v>
      </c>
      <c r="Q376" s="141" t="str">
        <f>Results!CD376</f>
        <v/>
      </c>
      <c r="R376" s="142" t="str">
        <f>Results!CE376</f>
        <v/>
      </c>
    </row>
    <row r="377" spans="1:18" hidden="1" x14ac:dyDescent="0.25">
      <c r="A377" s="69">
        <v>375</v>
      </c>
      <c r="B377" s="39" t="s">
        <v>139</v>
      </c>
      <c r="C377" s="1" t="s">
        <v>139</v>
      </c>
      <c r="D377" s="44" t="str">
        <f t="shared" si="12"/>
        <v/>
      </c>
      <c r="E377" s="1" t="s">
        <v>139</v>
      </c>
      <c r="F377" s="44" t="str">
        <f t="shared" si="13"/>
        <v/>
      </c>
      <c r="G377" s="40" t="s">
        <v>139</v>
      </c>
      <c r="H377" s="40" t="s">
        <v>139</v>
      </c>
      <c r="I377" s="41" t="s">
        <v>139</v>
      </c>
      <c r="J377" s="42" t="s">
        <v>139</v>
      </c>
      <c r="K377" s="41" t="s">
        <v>139</v>
      </c>
      <c r="L377" s="42" t="s">
        <v>139</v>
      </c>
      <c r="M377" s="41" t="s">
        <v>139</v>
      </c>
      <c r="N377" s="43" t="s">
        <v>139</v>
      </c>
      <c r="O377" s="402" t="str">
        <f>IF(AND(Results!AS377&gt;Results!BG377,(Results!CA377+Results!CB377)&gt;0),"DNB",IF(Pools!M377&gt;0,"X",""))</f>
        <v/>
      </c>
      <c r="P377" s="403">
        <f>IFERROR(SUM(Predictions!S377,Predictions!V377,Pools!N377),0)</f>
        <v>0</v>
      </c>
      <c r="Q377" s="141" t="str">
        <f>Results!CD377</f>
        <v/>
      </c>
      <c r="R377" s="142" t="str">
        <f>Results!CE377</f>
        <v/>
      </c>
    </row>
    <row r="378" spans="1:18" hidden="1" x14ac:dyDescent="0.25">
      <c r="A378" s="69">
        <v>376</v>
      </c>
      <c r="B378" s="39" t="s">
        <v>139</v>
      </c>
      <c r="C378" s="1" t="s">
        <v>139</v>
      </c>
      <c r="D378" s="44" t="str">
        <f t="shared" si="12"/>
        <v/>
      </c>
      <c r="E378" s="1" t="s">
        <v>139</v>
      </c>
      <c r="F378" s="44" t="str">
        <f t="shared" si="13"/>
        <v/>
      </c>
      <c r="G378" s="40" t="s">
        <v>139</v>
      </c>
      <c r="H378" s="40" t="s">
        <v>139</v>
      </c>
      <c r="I378" s="41" t="s">
        <v>139</v>
      </c>
      <c r="J378" s="42" t="s">
        <v>139</v>
      </c>
      <c r="K378" s="41" t="s">
        <v>139</v>
      </c>
      <c r="L378" s="42" t="s">
        <v>139</v>
      </c>
      <c r="M378" s="41" t="s">
        <v>139</v>
      </c>
      <c r="N378" s="43" t="s">
        <v>139</v>
      </c>
      <c r="O378" s="402" t="str">
        <f>IF(AND(Results!AS378&gt;Results!BG378,(Results!CA378+Results!CB378)&gt;0),"DNB",IF(Pools!M378&gt;0,"X",""))</f>
        <v/>
      </c>
      <c r="P378" s="403">
        <f>IFERROR(SUM(Predictions!S378,Predictions!V378,Pools!N378),0)</f>
        <v>0</v>
      </c>
      <c r="Q378" s="141" t="str">
        <f>Results!CD378</f>
        <v/>
      </c>
      <c r="R378" s="142" t="str">
        <f>Results!CE378</f>
        <v/>
      </c>
    </row>
    <row r="379" spans="1:18" hidden="1" x14ac:dyDescent="0.25">
      <c r="A379" s="69">
        <v>377</v>
      </c>
      <c r="B379" s="39" t="s">
        <v>139</v>
      </c>
      <c r="C379" s="1" t="s">
        <v>139</v>
      </c>
      <c r="D379" s="44" t="str">
        <f t="shared" si="12"/>
        <v/>
      </c>
      <c r="E379" s="1" t="s">
        <v>139</v>
      </c>
      <c r="F379" s="44" t="str">
        <f t="shared" si="13"/>
        <v/>
      </c>
      <c r="G379" s="40" t="s">
        <v>139</v>
      </c>
      <c r="H379" s="40" t="s">
        <v>139</v>
      </c>
      <c r="I379" s="41" t="s">
        <v>139</v>
      </c>
      <c r="J379" s="42" t="s">
        <v>139</v>
      </c>
      <c r="K379" s="41" t="s">
        <v>139</v>
      </c>
      <c r="L379" s="42" t="s">
        <v>139</v>
      </c>
      <c r="M379" s="41" t="s">
        <v>139</v>
      </c>
      <c r="N379" s="43" t="s">
        <v>139</v>
      </c>
      <c r="O379" s="402" t="str">
        <f>IF(AND(Results!AS379&gt;Results!BG379,(Results!CA379+Results!CB379)&gt;0),"DNB",IF(Pools!M379&gt;0,"X",""))</f>
        <v/>
      </c>
      <c r="P379" s="403">
        <f>IFERROR(SUM(Predictions!S379,Predictions!V379,Pools!N379),0)</f>
        <v>0</v>
      </c>
      <c r="Q379" s="141" t="str">
        <f>Results!CD379</f>
        <v/>
      </c>
      <c r="R379" s="142" t="str">
        <f>Results!CE379</f>
        <v/>
      </c>
    </row>
    <row r="380" spans="1:18" hidden="1" x14ac:dyDescent="0.25">
      <c r="A380" s="69">
        <v>378</v>
      </c>
      <c r="B380" s="39" t="s">
        <v>139</v>
      </c>
      <c r="C380" s="1" t="s">
        <v>139</v>
      </c>
      <c r="D380" s="44" t="str">
        <f t="shared" si="12"/>
        <v/>
      </c>
      <c r="E380" s="1" t="s">
        <v>139</v>
      </c>
      <c r="F380" s="44" t="str">
        <f t="shared" si="13"/>
        <v/>
      </c>
      <c r="G380" s="40" t="s">
        <v>139</v>
      </c>
      <c r="H380" s="40" t="s">
        <v>139</v>
      </c>
      <c r="I380" s="41" t="s">
        <v>139</v>
      </c>
      <c r="J380" s="42" t="s">
        <v>139</v>
      </c>
      <c r="K380" s="41" t="s">
        <v>139</v>
      </c>
      <c r="L380" s="42" t="s">
        <v>139</v>
      </c>
      <c r="M380" s="41" t="s">
        <v>139</v>
      </c>
      <c r="N380" s="43" t="s">
        <v>139</v>
      </c>
      <c r="O380" s="402" t="str">
        <f>IF(AND(Results!AS380&gt;Results!BG380,(Results!CA380+Results!CB380)&gt;0),"DNB",IF(Pools!M380&gt;0,"X",""))</f>
        <v/>
      </c>
      <c r="P380" s="403">
        <f>IFERROR(SUM(Predictions!S380,Predictions!V380,Pools!N380),0)</f>
        <v>0</v>
      </c>
      <c r="Q380" s="141" t="str">
        <f>Results!CD380</f>
        <v/>
      </c>
      <c r="R380" s="142" t="str">
        <f>Results!CE380</f>
        <v/>
      </c>
    </row>
    <row r="381" spans="1:18" hidden="1" x14ac:dyDescent="0.25">
      <c r="A381" s="69">
        <v>379</v>
      </c>
      <c r="B381" s="39" t="s">
        <v>139</v>
      </c>
      <c r="C381" s="1" t="s">
        <v>139</v>
      </c>
      <c r="D381" s="44" t="str">
        <f t="shared" si="12"/>
        <v/>
      </c>
      <c r="E381" s="1" t="s">
        <v>139</v>
      </c>
      <c r="F381" s="44" t="str">
        <f t="shared" si="13"/>
        <v/>
      </c>
      <c r="G381" s="40" t="s">
        <v>139</v>
      </c>
      <c r="H381" s="40" t="s">
        <v>139</v>
      </c>
      <c r="I381" s="41" t="s">
        <v>139</v>
      </c>
      <c r="J381" s="42" t="s">
        <v>139</v>
      </c>
      <c r="K381" s="41" t="s">
        <v>139</v>
      </c>
      <c r="L381" s="42" t="s">
        <v>139</v>
      </c>
      <c r="M381" s="41" t="s">
        <v>139</v>
      </c>
      <c r="N381" s="43" t="s">
        <v>139</v>
      </c>
      <c r="O381" s="402" t="str">
        <f>IF(AND(Results!AS381&gt;Results!BG381,(Results!CA381+Results!CB381)&gt;0),"DNB",IF(Pools!M381&gt;0,"X",""))</f>
        <v/>
      </c>
      <c r="P381" s="403">
        <f>IFERROR(SUM(Predictions!S381,Predictions!V381,Pools!N381),0)</f>
        <v>0</v>
      </c>
      <c r="Q381" s="141" t="str">
        <f>Results!CD381</f>
        <v/>
      </c>
      <c r="R381" s="142" t="str">
        <f>Results!CE381</f>
        <v/>
      </c>
    </row>
    <row r="382" spans="1:18" hidden="1" x14ac:dyDescent="0.25">
      <c r="A382" s="69">
        <v>380</v>
      </c>
      <c r="B382" s="39" t="s">
        <v>139</v>
      </c>
      <c r="C382" s="1" t="s">
        <v>139</v>
      </c>
      <c r="D382" s="44" t="str">
        <f t="shared" si="12"/>
        <v/>
      </c>
      <c r="E382" s="1" t="s">
        <v>139</v>
      </c>
      <c r="F382" s="44" t="str">
        <f t="shared" si="13"/>
        <v/>
      </c>
      <c r="G382" s="40" t="s">
        <v>139</v>
      </c>
      <c r="H382" s="40" t="s">
        <v>139</v>
      </c>
      <c r="I382" s="41" t="s">
        <v>139</v>
      </c>
      <c r="J382" s="42" t="s">
        <v>139</v>
      </c>
      <c r="K382" s="41" t="s">
        <v>139</v>
      </c>
      <c r="L382" s="42" t="s">
        <v>139</v>
      </c>
      <c r="M382" s="41" t="s">
        <v>139</v>
      </c>
      <c r="N382" s="43" t="s">
        <v>139</v>
      </c>
      <c r="O382" s="402" t="str">
        <f>IF(AND(Results!AS382&gt;Results!BG382,(Results!CA382+Results!CB382)&gt;0),"DNB",IF(Pools!M382&gt;0,"X",""))</f>
        <v/>
      </c>
      <c r="P382" s="403">
        <f>IFERROR(SUM(Predictions!S382,Predictions!V382,Pools!N382),0)</f>
        <v>0</v>
      </c>
      <c r="Q382" s="141" t="str">
        <f>Results!CD382</f>
        <v/>
      </c>
      <c r="R382" s="142" t="str">
        <f>Results!CE382</f>
        <v/>
      </c>
    </row>
    <row r="383" spans="1:18" hidden="1" x14ac:dyDescent="0.25">
      <c r="A383" s="69">
        <v>381</v>
      </c>
      <c r="B383" s="39" t="s">
        <v>139</v>
      </c>
      <c r="C383" s="1" t="s">
        <v>139</v>
      </c>
      <c r="D383" s="44" t="str">
        <f t="shared" si="12"/>
        <v/>
      </c>
      <c r="E383" s="1" t="s">
        <v>139</v>
      </c>
      <c r="F383" s="44" t="str">
        <f t="shared" si="13"/>
        <v/>
      </c>
      <c r="G383" s="40" t="s">
        <v>139</v>
      </c>
      <c r="H383" s="40" t="s">
        <v>139</v>
      </c>
      <c r="I383" s="41" t="s">
        <v>139</v>
      </c>
      <c r="J383" s="42" t="s">
        <v>139</v>
      </c>
      <c r="K383" s="41" t="s">
        <v>139</v>
      </c>
      <c r="L383" s="42" t="s">
        <v>139</v>
      </c>
      <c r="M383" s="41" t="s">
        <v>139</v>
      </c>
      <c r="N383" s="43" t="s">
        <v>139</v>
      </c>
      <c r="O383" s="402" t="str">
        <f>IF(AND(Results!AS383&gt;Results!BG383,(Results!CA383+Results!CB383)&gt;0),"DNB",IF(Pools!M383&gt;0,"X",""))</f>
        <v/>
      </c>
      <c r="P383" s="403">
        <f>IFERROR(SUM(Predictions!S383,Predictions!V383,Pools!N383),0)</f>
        <v>0</v>
      </c>
      <c r="Q383" s="141" t="str">
        <f>Results!CD383</f>
        <v/>
      </c>
      <c r="R383" s="142" t="str">
        <f>Results!CE383</f>
        <v/>
      </c>
    </row>
    <row r="384" spans="1:18" hidden="1" x14ac:dyDescent="0.25">
      <c r="A384" s="69">
        <v>382</v>
      </c>
      <c r="B384" s="39" t="s">
        <v>139</v>
      </c>
      <c r="C384" s="1" t="s">
        <v>139</v>
      </c>
      <c r="D384" s="44" t="str">
        <f t="shared" si="12"/>
        <v/>
      </c>
      <c r="E384" s="1" t="s">
        <v>139</v>
      </c>
      <c r="F384" s="44" t="str">
        <f t="shared" si="13"/>
        <v/>
      </c>
      <c r="G384" s="40" t="s">
        <v>139</v>
      </c>
      <c r="H384" s="40" t="s">
        <v>139</v>
      </c>
      <c r="I384" s="41" t="s">
        <v>139</v>
      </c>
      <c r="J384" s="42" t="s">
        <v>139</v>
      </c>
      <c r="K384" s="41" t="s">
        <v>139</v>
      </c>
      <c r="L384" s="42" t="s">
        <v>139</v>
      </c>
      <c r="M384" s="41" t="s">
        <v>139</v>
      </c>
      <c r="N384" s="43" t="s">
        <v>139</v>
      </c>
      <c r="O384" s="402" t="str">
        <f>IF(AND(Results!AS384&gt;Results!BG384,(Results!CA384+Results!CB384)&gt;0),"DNB",IF(Pools!M384&gt;0,"X",""))</f>
        <v/>
      </c>
      <c r="P384" s="403">
        <f>IFERROR(SUM(Predictions!S384,Predictions!V384,Pools!N384),0)</f>
        <v>0</v>
      </c>
      <c r="Q384" s="141" t="str">
        <f>Results!CD384</f>
        <v/>
      </c>
      <c r="R384" s="142" t="str">
        <f>Results!CE384</f>
        <v/>
      </c>
    </row>
    <row r="385" spans="1:18" hidden="1" x14ac:dyDescent="0.25">
      <c r="A385" s="69">
        <v>383</v>
      </c>
      <c r="B385" s="39" t="s">
        <v>139</v>
      </c>
      <c r="C385" s="1" t="s">
        <v>139</v>
      </c>
      <c r="D385" s="44" t="str">
        <f t="shared" si="12"/>
        <v/>
      </c>
      <c r="E385" s="1" t="s">
        <v>139</v>
      </c>
      <c r="F385" s="44" t="str">
        <f t="shared" si="13"/>
        <v/>
      </c>
      <c r="G385" s="40" t="s">
        <v>139</v>
      </c>
      <c r="H385" s="40" t="s">
        <v>139</v>
      </c>
      <c r="I385" s="41" t="s">
        <v>139</v>
      </c>
      <c r="J385" s="42" t="s">
        <v>139</v>
      </c>
      <c r="K385" s="41" t="s">
        <v>139</v>
      </c>
      <c r="L385" s="42" t="s">
        <v>139</v>
      </c>
      <c r="M385" s="41" t="s">
        <v>139</v>
      </c>
      <c r="N385" s="43" t="s">
        <v>139</v>
      </c>
      <c r="O385" s="402" t="str">
        <f>IF(AND(Results!AS385&gt;Results!BG385,(Results!CA385+Results!CB385)&gt;0),"DNB",IF(Pools!M385&gt;0,"X",""))</f>
        <v/>
      </c>
      <c r="P385" s="403">
        <f>IFERROR(SUM(Predictions!S385,Predictions!V385,Pools!N385),0)</f>
        <v>0</v>
      </c>
      <c r="Q385" s="141" t="str">
        <f>Results!CD385</f>
        <v/>
      </c>
      <c r="R385" s="142" t="str">
        <f>Results!CE385</f>
        <v/>
      </c>
    </row>
    <row r="386" spans="1:18" hidden="1" x14ac:dyDescent="0.25">
      <c r="A386" s="69">
        <v>384</v>
      </c>
      <c r="B386" s="39" t="s">
        <v>139</v>
      </c>
      <c r="C386" s="1" t="s">
        <v>139</v>
      </c>
      <c r="D386" s="44" t="str">
        <f t="shared" si="12"/>
        <v/>
      </c>
      <c r="E386" s="1" t="s">
        <v>139</v>
      </c>
      <c r="F386" s="44" t="str">
        <f t="shared" si="13"/>
        <v/>
      </c>
      <c r="G386" s="40" t="s">
        <v>139</v>
      </c>
      <c r="H386" s="40" t="s">
        <v>139</v>
      </c>
      <c r="I386" s="41" t="s">
        <v>139</v>
      </c>
      <c r="J386" s="42" t="s">
        <v>139</v>
      </c>
      <c r="K386" s="41" t="s">
        <v>139</v>
      </c>
      <c r="L386" s="42" t="s">
        <v>139</v>
      </c>
      <c r="M386" s="41" t="s">
        <v>139</v>
      </c>
      <c r="N386" s="43" t="s">
        <v>139</v>
      </c>
      <c r="O386" s="402" t="str">
        <f>IF(AND(Results!AS386&gt;Results!BG386,(Results!CA386+Results!CB386)&gt;0),"DNB",IF(Pools!M386&gt;0,"X",""))</f>
        <v/>
      </c>
      <c r="P386" s="403">
        <f>IFERROR(SUM(Predictions!S386,Predictions!V386,Pools!N386),0)</f>
        <v>0</v>
      </c>
      <c r="Q386" s="141" t="str">
        <f>Results!CD386</f>
        <v/>
      </c>
      <c r="R386" s="142" t="str">
        <f>Results!CE386</f>
        <v/>
      </c>
    </row>
    <row r="387" spans="1:18" hidden="1" x14ac:dyDescent="0.25">
      <c r="A387" s="69">
        <v>385</v>
      </c>
      <c r="B387" s="39" t="s">
        <v>139</v>
      </c>
      <c r="C387" s="1" t="s">
        <v>139</v>
      </c>
      <c r="D387" s="44" t="str">
        <f t="shared" ref="D387:D450" si="14">IFERROR(VLOOKUP(C387,Team,2,FALSE),"")</f>
        <v/>
      </c>
      <c r="E387" s="1" t="s">
        <v>139</v>
      </c>
      <c r="F387" s="44" t="str">
        <f t="shared" ref="F387:F450" si="15">IFERROR(VLOOKUP(E387,Team,2,FALSE),"")</f>
        <v/>
      </c>
      <c r="G387" s="40" t="s">
        <v>139</v>
      </c>
      <c r="H387" s="40" t="s">
        <v>139</v>
      </c>
      <c r="I387" s="41" t="s">
        <v>139</v>
      </c>
      <c r="J387" s="42" t="s">
        <v>139</v>
      </c>
      <c r="K387" s="41" t="s">
        <v>139</v>
      </c>
      <c r="L387" s="42" t="s">
        <v>139</v>
      </c>
      <c r="M387" s="41" t="s">
        <v>139</v>
      </c>
      <c r="N387" s="43" t="s">
        <v>139</v>
      </c>
      <c r="O387" s="402" t="str">
        <f>IF(AND(Results!AS387&gt;Results!BG387,(Results!CA387+Results!CB387)&gt;0),"DNB",IF(Pools!M387&gt;0,"X",""))</f>
        <v/>
      </c>
      <c r="P387" s="403">
        <f>IFERROR(SUM(Predictions!S387,Predictions!V387,Pools!N387),0)</f>
        <v>0</v>
      </c>
      <c r="Q387" s="141" t="str">
        <f>Results!CD387</f>
        <v/>
      </c>
      <c r="R387" s="142" t="str">
        <f>Results!CE387</f>
        <v/>
      </c>
    </row>
    <row r="388" spans="1:18" hidden="1" x14ac:dyDescent="0.25">
      <c r="A388" s="69">
        <v>386</v>
      </c>
      <c r="B388" s="39" t="s">
        <v>139</v>
      </c>
      <c r="C388" s="1" t="s">
        <v>139</v>
      </c>
      <c r="D388" s="44" t="str">
        <f t="shared" si="14"/>
        <v/>
      </c>
      <c r="E388" s="1" t="s">
        <v>139</v>
      </c>
      <c r="F388" s="44" t="str">
        <f t="shared" si="15"/>
        <v/>
      </c>
      <c r="G388" s="40" t="s">
        <v>139</v>
      </c>
      <c r="H388" s="40" t="s">
        <v>139</v>
      </c>
      <c r="I388" s="41" t="s">
        <v>139</v>
      </c>
      <c r="J388" s="42" t="s">
        <v>139</v>
      </c>
      <c r="K388" s="41" t="s">
        <v>139</v>
      </c>
      <c r="L388" s="42" t="s">
        <v>139</v>
      </c>
      <c r="M388" s="41" t="s">
        <v>139</v>
      </c>
      <c r="N388" s="43" t="s">
        <v>139</v>
      </c>
      <c r="O388" s="402" t="str">
        <f>IF(AND(Results!AS388&gt;Results!BG388,(Results!CA388+Results!CB388)&gt;0),"DNB",IF(Pools!M388&gt;0,"X",""))</f>
        <v/>
      </c>
      <c r="P388" s="403">
        <f>IFERROR(SUM(Predictions!S388,Predictions!V388,Pools!N388),0)</f>
        <v>0</v>
      </c>
      <c r="Q388" s="141" t="str">
        <f>Results!CD388</f>
        <v/>
      </c>
      <c r="R388" s="142" t="str">
        <f>Results!CE388</f>
        <v/>
      </c>
    </row>
    <row r="389" spans="1:18" hidden="1" x14ac:dyDescent="0.25">
      <c r="A389" s="69">
        <v>387</v>
      </c>
      <c r="B389" s="39" t="s">
        <v>139</v>
      </c>
      <c r="C389" s="1" t="s">
        <v>139</v>
      </c>
      <c r="D389" s="44" t="str">
        <f t="shared" si="14"/>
        <v/>
      </c>
      <c r="E389" s="1" t="s">
        <v>139</v>
      </c>
      <c r="F389" s="44" t="str">
        <f t="shared" si="15"/>
        <v/>
      </c>
      <c r="G389" s="40" t="s">
        <v>139</v>
      </c>
      <c r="H389" s="40" t="s">
        <v>139</v>
      </c>
      <c r="I389" s="41" t="s">
        <v>139</v>
      </c>
      <c r="J389" s="42" t="s">
        <v>139</v>
      </c>
      <c r="K389" s="41" t="s">
        <v>139</v>
      </c>
      <c r="L389" s="42" t="s">
        <v>139</v>
      </c>
      <c r="M389" s="41" t="s">
        <v>139</v>
      </c>
      <c r="N389" s="43" t="s">
        <v>139</v>
      </c>
      <c r="O389" s="402" t="str">
        <f>IF(AND(Results!AS389&gt;Results!BG389,(Results!CA389+Results!CB389)&gt;0),"DNB",IF(Pools!M389&gt;0,"X",""))</f>
        <v/>
      </c>
      <c r="P389" s="403">
        <f>IFERROR(SUM(Predictions!S389,Predictions!V389,Pools!N389),0)</f>
        <v>0</v>
      </c>
      <c r="Q389" s="141" t="str">
        <f>Results!CD389</f>
        <v/>
      </c>
      <c r="R389" s="142" t="str">
        <f>Results!CE389</f>
        <v/>
      </c>
    </row>
    <row r="390" spans="1:18" hidden="1" x14ac:dyDescent="0.25">
      <c r="A390" s="69">
        <v>388</v>
      </c>
      <c r="B390" s="39" t="s">
        <v>139</v>
      </c>
      <c r="C390" s="1" t="s">
        <v>139</v>
      </c>
      <c r="D390" s="44" t="str">
        <f t="shared" si="14"/>
        <v/>
      </c>
      <c r="E390" s="1" t="s">
        <v>139</v>
      </c>
      <c r="F390" s="44" t="str">
        <f t="shared" si="15"/>
        <v/>
      </c>
      <c r="G390" s="40" t="s">
        <v>139</v>
      </c>
      <c r="H390" s="40" t="s">
        <v>139</v>
      </c>
      <c r="I390" s="41" t="s">
        <v>139</v>
      </c>
      <c r="J390" s="42" t="s">
        <v>139</v>
      </c>
      <c r="K390" s="41" t="s">
        <v>139</v>
      </c>
      <c r="L390" s="42" t="s">
        <v>139</v>
      </c>
      <c r="M390" s="41" t="s">
        <v>139</v>
      </c>
      <c r="N390" s="43" t="s">
        <v>139</v>
      </c>
      <c r="O390" s="402" t="str">
        <f>IF(AND(Results!AS390&gt;Results!BG390,(Results!CA390+Results!CB390)&gt;0),"DNB",IF(Pools!M390&gt;0,"X",""))</f>
        <v/>
      </c>
      <c r="P390" s="403">
        <f>IFERROR(SUM(Predictions!S390,Predictions!V390,Pools!N390),0)</f>
        <v>0</v>
      </c>
      <c r="Q390" s="141" t="str">
        <f>Results!CD390</f>
        <v/>
      </c>
      <c r="R390" s="142" t="str">
        <f>Results!CE390</f>
        <v/>
      </c>
    </row>
    <row r="391" spans="1:18" hidden="1" x14ac:dyDescent="0.25">
      <c r="A391" s="69">
        <v>389</v>
      </c>
      <c r="B391" s="39" t="s">
        <v>139</v>
      </c>
      <c r="C391" s="1" t="s">
        <v>139</v>
      </c>
      <c r="D391" s="44" t="str">
        <f t="shared" si="14"/>
        <v/>
      </c>
      <c r="E391" s="1" t="s">
        <v>139</v>
      </c>
      <c r="F391" s="44" t="str">
        <f t="shared" si="15"/>
        <v/>
      </c>
      <c r="G391" s="40" t="s">
        <v>139</v>
      </c>
      <c r="H391" s="40" t="s">
        <v>139</v>
      </c>
      <c r="I391" s="41" t="s">
        <v>139</v>
      </c>
      <c r="J391" s="42" t="s">
        <v>139</v>
      </c>
      <c r="K391" s="41" t="s">
        <v>139</v>
      </c>
      <c r="L391" s="42" t="s">
        <v>139</v>
      </c>
      <c r="M391" s="41" t="s">
        <v>139</v>
      </c>
      <c r="N391" s="43" t="s">
        <v>139</v>
      </c>
      <c r="O391" s="402" t="str">
        <f>IF(AND(Results!AS391&gt;Results!BG391,(Results!CA391+Results!CB391)&gt;0),"DNB",IF(Pools!M391&gt;0,"X",""))</f>
        <v/>
      </c>
      <c r="P391" s="403">
        <f>IFERROR(SUM(Predictions!S391,Predictions!V391,Pools!N391),0)</f>
        <v>0</v>
      </c>
      <c r="Q391" s="141" t="str">
        <f>Results!CD391</f>
        <v/>
      </c>
      <c r="R391" s="142" t="str">
        <f>Results!CE391</f>
        <v/>
      </c>
    </row>
    <row r="392" spans="1:18" hidden="1" x14ac:dyDescent="0.25">
      <c r="A392" s="69">
        <v>390</v>
      </c>
      <c r="B392" s="39" t="s">
        <v>139</v>
      </c>
      <c r="C392" s="1" t="s">
        <v>139</v>
      </c>
      <c r="D392" s="44" t="str">
        <f t="shared" si="14"/>
        <v/>
      </c>
      <c r="E392" s="1" t="s">
        <v>139</v>
      </c>
      <c r="F392" s="44" t="str">
        <f t="shared" si="15"/>
        <v/>
      </c>
      <c r="G392" s="40" t="s">
        <v>139</v>
      </c>
      <c r="H392" s="40" t="s">
        <v>139</v>
      </c>
      <c r="I392" s="41" t="s">
        <v>139</v>
      </c>
      <c r="J392" s="42" t="s">
        <v>139</v>
      </c>
      <c r="K392" s="41" t="s">
        <v>139</v>
      </c>
      <c r="L392" s="42" t="s">
        <v>139</v>
      </c>
      <c r="M392" s="41" t="s">
        <v>139</v>
      </c>
      <c r="N392" s="43" t="s">
        <v>139</v>
      </c>
      <c r="O392" s="402" t="str">
        <f>IF(AND(Results!AS392&gt;Results!BG392,(Results!CA392+Results!CB392)&gt;0),"DNB",IF(Pools!M392&gt;0,"X",""))</f>
        <v/>
      </c>
      <c r="P392" s="403">
        <f>IFERROR(SUM(Predictions!S392,Predictions!V392,Pools!N392),0)</f>
        <v>0</v>
      </c>
      <c r="Q392" s="141" t="str">
        <f>Results!CD392</f>
        <v/>
      </c>
      <c r="R392" s="142" t="str">
        <f>Results!CE392</f>
        <v/>
      </c>
    </row>
    <row r="393" spans="1:18" hidden="1" x14ac:dyDescent="0.25">
      <c r="A393" s="69">
        <v>391</v>
      </c>
      <c r="B393" s="39" t="s">
        <v>139</v>
      </c>
      <c r="C393" s="1" t="s">
        <v>139</v>
      </c>
      <c r="D393" s="44" t="str">
        <f t="shared" si="14"/>
        <v/>
      </c>
      <c r="E393" s="1" t="s">
        <v>139</v>
      </c>
      <c r="F393" s="44" t="str">
        <f t="shared" si="15"/>
        <v/>
      </c>
      <c r="G393" s="40" t="s">
        <v>139</v>
      </c>
      <c r="H393" s="40" t="s">
        <v>139</v>
      </c>
      <c r="I393" s="41" t="s">
        <v>139</v>
      </c>
      <c r="J393" s="42" t="s">
        <v>139</v>
      </c>
      <c r="K393" s="41" t="s">
        <v>139</v>
      </c>
      <c r="L393" s="42" t="s">
        <v>139</v>
      </c>
      <c r="M393" s="41" t="s">
        <v>139</v>
      </c>
      <c r="N393" s="43" t="s">
        <v>139</v>
      </c>
      <c r="O393" s="402" t="str">
        <f>IF(AND(Results!AS393&gt;Results!BG393,(Results!CA393+Results!CB393)&gt;0),"DNB",IF(Pools!M393&gt;0,"X",""))</f>
        <v/>
      </c>
      <c r="P393" s="403">
        <f>IFERROR(SUM(Predictions!S393,Predictions!V393,Pools!N393),0)</f>
        <v>0</v>
      </c>
      <c r="Q393" s="141" t="str">
        <f>Results!CD393</f>
        <v/>
      </c>
      <c r="R393" s="142" t="str">
        <f>Results!CE393</f>
        <v/>
      </c>
    </row>
    <row r="394" spans="1:18" hidden="1" x14ac:dyDescent="0.25">
      <c r="A394" s="69">
        <v>392</v>
      </c>
      <c r="B394" s="39" t="s">
        <v>139</v>
      </c>
      <c r="C394" s="1" t="s">
        <v>139</v>
      </c>
      <c r="D394" s="44" t="str">
        <f t="shared" si="14"/>
        <v/>
      </c>
      <c r="E394" s="1" t="s">
        <v>139</v>
      </c>
      <c r="F394" s="44" t="str">
        <f t="shared" si="15"/>
        <v/>
      </c>
      <c r="G394" s="40" t="s">
        <v>139</v>
      </c>
      <c r="H394" s="40" t="s">
        <v>139</v>
      </c>
      <c r="I394" s="41" t="s">
        <v>139</v>
      </c>
      <c r="J394" s="42" t="s">
        <v>139</v>
      </c>
      <c r="K394" s="41" t="s">
        <v>139</v>
      </c>
      <c r="L394" s="42" t="s">
        <v>139</v>
      </c>
      <c r="M394" s="41" t="s">
        <v>139</v>
      </c>
      <c r="N394" s="43" t="s">
        <v>139</v>
      </c>
      <c r="O394" s="402" t="str">
        <f>IF(AND(Results!AS394&gt;Results!BG394,(Results!CA394+Results!CB394)&gt;0),"DNB",IF(Pools!M394&gt;0,"X",""))</f>
        <v/>
      </c>
      <c r="P394" s="403">
        <f>IFERROR(SUM(Predictions!S394,Predictions!V394,Pools!N394),0)</f>
        <v>0</v>
      </c>
      <c r="Q394" s="141" t="str">
        <f>Results!CD394</f>
        <v/>
      </c>
      <c r="R394" s="142" t="str">
        <f>Results!CE394</f>
        <v/>
      </c>
    </row>
    <row r="395" spans="1:18" hidden="1" x14ac:dyDescent="0.25">
      <c r="A395" s="69">
        <v>393</v>
      </c>
      <c r="B395" s="39" t="s">
        <v>139</v>
      </c>
      <c r="C395" s="1" t="s">
        <v>139</v>
      </c>
      <c r="D395" s="44" t="str">
        <f t="shared" si="14"/>
        <v/>
      </c>
      <c r="E395" s="1" t="s">
        <v>139</v>
      </c>
      <c r="F395" s="44" t="str">
        <f t="shared" si="15"/>
        <v/>
      </c>
      <c r="G395" s="40" t="s">
        <v>139</v>
      </c>
      <c r="H395" s="40" t="s">
        <v>139</v>
      </c>
      <c r="I395" s="41" t="s">
        <v>139</v>
      </c>
      <c r="J395" s="42" t="s">
        <v>139</v>
      </c>
      <c r="K395" s="41" t="s">
        <v>139</v>
      </c>
      <c r="L395" s="42" t="s">
        <v>139</v>
      </c>
      <c r="M395" s="41" t="s">
        <v>139</v>
      </c>
      <c r="N395" s="43" t="s">
        <v>139</v>
      </c>
      <c r="O395" s="402" t="str">
        <f>IF(AND(Results!AS395&gt;Results!BG395,(Results!CA395+Results!CB395)&gt;0),"DNB",IF(Pools!M395&gt;0,"X",""))</f>
        <v/>
      </c>
      <c r="P395" s="403">
        <f>IFERROR(SUM(Predictions!S395,Predictions!V395,Pools!N395),0)</f>
        <v>0</v>
      </c>
      <c r="Q395" s="141" t="str">
        <f>Results!CD395</f>
        <v/>
      </c>
      <c r="R395" s="142" t="str">
        <f>Results!CE395</f>
        <v/>
      </c>
    </row>
    <row r="396" spans="1:18" hidden="1" x14ac:dyDescent="0.25">
      <c r="A396" s="69">
        <v>394</v>
      </c>
      <c r="B396" s="39" t="s">
        <v>139</v>
      </c>
      <c r="C396" s="1" t="s">
        <v>139</v>
      </c>
      <c r="D396" s="44" t="str">
        <f t="shared" si="14"/>
        <v/>
      </c>
      <c r="E396" s="1" t="s">
        <v>139</v>
      </c>
      <c r="F396" s="44" t="str">
        <f t="shared" si="15"/>
        <v/>
      </c>
      <c r="G396" s="40" t="s">
        <v>139</v>
      </c>
      <c r="H396" s="40" t="s">
        <v>139</v>
      </c>
      <c r="I396" s="41" t="s">
        <v>139</v>
      </c>
      <c r="J396" s="42" t="s">
        <v>139</v>
      </c>
      <c r="K396" s="41" t="s">
        <v>139</v>
      </c>
      <c r="L396" s="42" t="s">
        <v>139</v>
      </c>
      <c r="M396" s="41" t="s">
        <v>139</v>
      </c>
      <c r="N396" s="43" t="s">
        <v>139</v>
      </c>
      <c r="O396" s="402" t="str">
        <f>IF(AND(Results!AS396&gt;Results!BG396,(Results!CA396+Results!CB396)&gt;0),"DNB",IF(Pools!M396&gt;0,"X",""))</f>
        <v/>
      </c>
      <c r="P396" s="403">
        <f>IFERROR(SUM(Predictions!S396,Predictions!V396,Pools!N396),0)</f>
        <v>0</v>
      </c>
      <c r="Q396" s="141" t="str">
        <f>Results!CD396</f>
        <v/>
      </c>
      <c r="R396" s="142" t="str">
        <f>Results!CE396</f>
        <v/>
      </c>
    </row>
    <row r="397" spans="1:18" hidden="1" x14ac:dyDescent="0.25">
      <c r="A397" s="69">
        <v>395</v>
      </c>
      <c r="B397" s="39" t="s">
        <v>139</v>
      </c>
      <c r="C397" s="1" t="s">
        <v>139</v>
      </c>
      <c r="D397" s="44" t="str">
        <f t="shared" si="14"/>
        <v/>
      </c>
      <c r="E397" s="1" t="s">
        <v>139</v>
      </c>
      <c r="F397" s="44" t="str">
        <f t="shared" si="15"/>
        <v/>
      </c>
      <c r="G397" s="40" t="s">
        <v>139</v>
      </c>
      <c r="H397" s="40" t="s">
        <v>139</v>
      </c>
      <c r="I397" s="41" t="s">
        <v>139</v>
      </c>
      <c r="J397" s="42" t="s">
        <v>139</v>
      </c>
      <c r="K397" s="41" t="s">
        <v>139</v>
      </c>
      <c r="L397" s="42" t="s">
        <v>139</v>
      </c>
      <c r="M397" s="41" t="s">
        <v>139</v>
      </c>
      <c r="N397" s="43" t="s">
        <v>139</v>
      </c>
      <c r="O397" s="402" t="str">
        <f>IF(AND(Results!AS397&gt;Results!BG397,(Results!CA397+Results!CB397)&gt;0),"DNB",IF(Pools!M397&gt;0,"X",""))</f>
        <v/>
      </c>
      <c r="P397" s="403">
        <f>IFERROR(SUM(Predictions!S397,Predictions!V397,Pools!N397),0)</f>
        <v>0</v>
      </c>
      <c r="Q397" s="141" t="str">
        <f>Results!CD397</f>
        <v/>
      </c>
      <c r="R397" s="142" t="str">
        <f>Results!CE397</f>
        <v/>
      </c>
    </row>
    <row r="398" spans="1:18" hidden="1" x14ac:dyDescent="0.25">
      <c r="A398" s="69">
        <v>396</v>
      </c>
      <c r="B398" s="39" t="s">
        <v>139</v>
      </c>
      <c r="C398" s="1" t="s">
        <v>139</v>
      </c>
      <c r="D398" s="44" t="str">
        <f t="shared" si="14"/>
        <v/>
      </c>
      <c r="E398" s="1" t="s">
        <v>139</v>
      </c>
      <c r="F398" s="44" t="str">
        <f t="shared" si="15"/>
        <v/>
      </c>
      <c r="G398" s="40" t="s">
        <v>139</v>
      </c>
      <c r="H398" s="40" t="s">
        <v>139</v>
      </c>
      <c r="I398" s="41" t="s">
        <v>139</v>
      </c>
      <c r="J398" s="42" t="s">
        <v>139</v>
      </c>
      <c r="K398" s="41" t="s">
        <v>139</v>
      </c>
      <c r="L398" s="42" t="s">
        <v>139</v>
      </c>
      <c r="M398" s="41" t="s">
        <v>139</v>
      </c>
      <c r="N398" s="43" t="s">
        <v>139</v>
      </c>
      <c r="O398" s="402" t="str">
        <f>IF(AND(Results!AS398&gt;Results!BG398,(Results!CA398+Results!CB398)&gt;0),"DNB",IF(Pools!M398&gt;0,"X",""))</f>
        <v/>
      </c>
      <c r="P398" s="403">
        <f>IFERROR(SUM(Predictions!S398,Predictions!V398,Pools!N398),0)</f>
        <v>0</v>
      </c>
      <c r="Q398" s="141" t="str">
        <f>Results!CD398</f>
        <v/>
      </c>
      <c r="R398" s="142" t="str">
        <f>Results!CE398</f>
        <v/>
      </c>
    </row>
    <row r="399" spans="1:18" hidden="1" x14ac:dyDescent="0.25">
      <c r="A399" s="69">
        <v>397</v>
      </c>
      <c r="B399" s="39" t="s">
        <v>139</v>
      </c>
      <c r="C399" s="1" t="s">
        <v>139</v>
      </c>
      <c r="D399" s="44" t="str">
        <f t="shared" si="14"/>
        <v/>
      </c>
      <c r="E399" s="1" t="s">
        <v>139</v>
      </c>
      <c r="F399" s="44" t="str">
        <f t="shared" si="15"/>
        <v/>
      </c>
      <c r="G399" s="40" t="s">
        <v>139</v>
      </c>
      <c r="H399" s="40" t="s">
        <v>139</v>
      </c>
      <c r="I399" s="41" t="s">
        <v>139</v>
      </c>
      <c r="J399" s="42" t="s">
        <v>139</v>
      </c>
      <c r="K399" s="41" t="s">
        <v>139</v>
      </c>
      <c r="L399" s="42" t="s">
        <v>139</v>
      </c>
      <c r="M399" s="41" t="s">
        <v>139</v>
      </c>
      <c r="N399" s="43" t="s">
        <v>139</v>
      </c>
      <c r="O399" s="402" t="str">
        <f>IF(AND(Results!AS399&gt;Results!BG399,(Results!CA399+Results!CB399)&gt;0),"DNB",IF(Pools!M399&gt;0,"X",""))</f>
        <v/>
      </c>
      <c r="P399" s="403">
        <f>IFERROR(SUM(Predictions!S399,Predictions!V399,Pools!N399),0)</f>
        <v>0</v>
      </c>
      <c r="Q399" s="141" t="str">
        <f>Results!CD399</f>
        <v/>
      </c>
      <c r="R399" s="142" t="str">
        <f>Results!CE399</f>
        <v/>
      </c>
    </row>
    <row r="400" spans="1:18" hidden="1" x14ac:dyDescent="0.25">
      <c r="A400" s="69">
        <v>398</v>
      </c>
      <c r="B400" s="39" t="s">
        <v>139</v>
      </c>
      <c r="C400" s="1" t="s">
        <v>139</v>
      </c>
      <c r="D400" s="44" t="str">
        <f t="shared" si="14"/>
        <v/>
      </c>
      <c r="E400" s="1" t="s">
        <v>139</v>
      </c>
      <c r="F400" s="44" t="str">
        <f t="shared" si="15"/>
        <v/>
      </c>
      <c r="G400" s="40" t="s">
        <v>139</v>
      </c>
      <c r="H400" s="40" t="s">
        <v>139</v>
      </c>
      <c r="I400" s="41" t="s">
        <v>139</v>
      </c>
      <c r="J400" s="42" t="s">
        <v>139</v>
      </c>
      <c r="K400" s="41" t="s">
        <v>139</v>
      </c>
      <c r="L400" s="42" t="s">
        <v>139</v>
      </c>
      <c r="M400" s="41" t="s">
        <v>139</v>
      </c>
      <c r="N400" s="43" t="s">
        <v>139</v>
      </c>
      <c r="O400" s="402" t="str">
        <f>IF(AND(Results!AS400&gt;Results!BG400,(Results!CA400+Results!CB400)&gt;0),"DNB",IF(Pools!M400&gt;0,"X",""))</f>
        <v/>
      </c>
      <c r="P400" s="403">
        <f>IFERROR(SUM(Predictions!S400,Predictions!V400,Pools!N400),0)</f>
        <v>0</v>
      </c>
      <c r="Q400" s="141" t="str">
        <f>Results!CD400</f>
        <v/>
      </c>
      <c r="R400" s="142" t="str">
        <f>Results!CE400</f>
        <v/>
      </c>
    </row>
    <row r="401" spans="1:18" hidden="1" x14ac:dyDescent="0.25">
      <c r="A401" s="69">
        <v>399</v>
      </c>
      <c r="B401" s="39" t="s">
        <v>139</v>
      </c>
      <c r="C401" s="1" t="s">
        <v>139</v>
      </c>
      <c r="D401" s="44" t="str">
        <f t="shared" si="14"/>
        <v/>
      </c>
      <c r="E401" s="1" t="s">
        <v>139</v>
      </c>
      <c r="F401" s="44" t="str">
        <f t="shared" si="15"/>
        <v/>
      </c>
      <c r="G401" s="40" t="s">
        <v>139</v>
      </c>
      <c r="H401" s="40" t="s">
        <v>139</v>
      </c>
      <c r="I401" s="41" t="s">
        <v>139</v>
      </c>
      <c r="J401" s="42" t="s">
        <v>139</v>
      </c>
      <c r="K401" s="41" t="s">
        <v>139</v>
      </c>
      <c r="L401" s="42" t="s">
        <v>139</v>
      </c>
      <c r="M401" s="41" t="s">
        <v>139</v>
      </c>
      <c r="N401" s="43" t="s">
        <v>139</v>
      </c>
      <c r="O401" s="402" t="str">
        <f>IF(AND(Results!AS401&gt;Results!BG401,(Results!CA401+Results!CB401)&gt;0),"DNB",IF(Pools!M401&gt;0,"X",""))</f>
        <v/>
      </c>
      <c r="P401" s="403">
        <f>IFERROR(SUM(Predictions!S401,Predictions!V401,Pools!N401),0)</f>
        <v>0</v>
      </c>
      <c r="Q401" s="141" t="str">
        <f>Results!CD401</f>
        <v/>
      </c>
      <c r="R401" s="142" t="str">
        <f>Results!CE401</f>
        <v/>
      </c>
    </row>
    <row r="402" spans="1:18" hidden="1" x14ac:dyDescent="0.25">
      <c r="A402" s="69">
        <v>400</v>
      </c>
      <c r="B402" s="39" t="s">
        <v>139</v>
      </c>
      <c r="C402" s="1" t="s">
        <v>139</v>
      </c>
      <c r="D402" s="44" t="str">
        <f t="shared" si="14"/>
        <v/>
      </c>
      <c r="E402" s="1" t="s">
        <v>139</v>
      </c>
      <c r="F402" s="44" t="str">
        <f t="shared" si="15"/>
        <v/>
      </c>
      <c r="G402" s="40" t="s">
        <v>139</v>
      </c>
      <c r="H402" s="40" t="s">
        <v>139</v>
      </c>
      <c r="I402" s="41" t="s">
        <v>139</v>
      </c>
      <c r="J402" s="42" t="s">
        <v>139</v>
      </c>
      <c r="K402" s="41" t="s">
        <v>139</v>
      </c>
      <c r="L402" s="42" t="s">
        <v>139</v>
      </c>
      <c r="M402" s="41" t="s">
        <v>139</v>
      </c>
      <c r="N402" s="43" t="s">
        <v>139</v>
      </c>
      <c r="O402" s="402" t="str">
        <f>IF(AND(Results!AS402&gt;Results!BG402,(Results!CA402+Results!CB402)&gt;0),"DNB",IF(Pools!M402&gt;0,"X",""))</f>
        <v/>
      </c>
      <c r="P402" s="403">
        <f>IFERROR(SUM(Predictions!S402,Predictions!V402,Pools!N402),0)</f>
        <v>0</v>
      </c>
      <c r="Q402" s="141" t="str">
        <f>Results!CD402</f>
        <v/>
      </c>
      <c r="R402" s="142" t="str">
        <f>Results!CE402</f>
        <v/>
      </c>
    </row>
    <row r="403" spans="1:18" hidden="1" x14ac:dyDescent="0.25">
      <c r="A403" s="69">
        <v>401</v>
      </c>
      <c r="B403" s="39" t="s">
        <v>139</v>
      </c>
      <c r="C403" s="1" t="s">
        <v>139</v>
      </c>
      <c r="D403" s="44" t="str">
        <f t="shared" si="14"/>
        <v/>
      </c>
      <c r="E403" s="1" t="s">
        <v>139</v>
      </c>
      <c r="F403" s="44" t="str">
        <f t="shared" si="15"/>
        <v/>
      </c>
      <c r="G403" s="40" t="s">
        <v>139</v>
      </c>
      <c r="H403" s="40" t="s">
        <v>139</v>
      </c>
      <c r="I403" s="41" t="s">
        <v>139</v>
      </c>
      <c r="J403" s="42" t="s">
        <v>139</v>
      </c>
      <c r="K403" s="41" t="s">
        <v>139</v>
      </c>
      <c r="L403" s="42" t="s">
        <v>139</v>
      </c>
      <c r="M403" s="41" t="s">
        <v>139</v>
      </c>
      <c r="N403" s="43" t="s">
        <v>139</v>
      </c>
      <c r="O403" s="402" t="str">
        <f>IF(AND(Results!AS403&gt;Results!BG403,(Results!CA403+Results!CB403)&gt;0),"DNB",IF(Pools!M403&gt;0,"X",""))</f>
        <v/>
      </c>
      <c r="P403" s="403">
        <f>IFERROR(SUM(Predictions!S403,Predictions!V403,Pools!N403),0)</f>
        <v>0</v>
      </c>
      <c r="Q403" s="141" t="str">
        <f>Results!CD403</f>
        <v/>
      </c>
      <c r="R403" s="142" t="str">
        <f>Results!CE403</f>
        <v/>
      </c>
    </row>
    <row r="404" spans="1:18" hidden="1" x14ac:dyDescent="0.25">
      <c r="A404" s="69">
        <v>402</v>
      </c>
      <c r="B404" s="39" t="s">
        <v>139</v>
      </c>
      <c r="C404" s="1" t="s">
        <v>139</v>
      </c>
      <c r="D404" s="44" t="str">
        <f t="shared" si="14"/>
        <v/>
      </c>
      <c r="E404" s="1" t="s">
        <v>139</v>
      </c>
      <c r="F404" s="44" t="str">
        <f t="shared" si="15"/>
        <v/>
      </c>
      <c r="G404" s="40" t="s">
        <v>139</v>
      </c>
      <c r="H404" s="40" t="s">
        <v>139</v>
      </c>
      <c r="I404" s="41" t="s">
        <v>139</v>
      </c>
      <c r="J404" s="42" t="s">
        <v>139</v>
      </c>
      <c r="K404" s="41" t="s">
        <v>139</v>
      </c>
      <c r="L404" s="42" t="s">
        <v>139</v>
      </c>
      <c r="M404" s="41" t="s">
        <v>139</v>
      </c>
      <c r="N404" s="43" t="s">
        <v>139</v>
      </c>
      <c r="O404" s="402" t="str">
        <f>IF(AND(Results!AS404&gt;Results!BG404,(Results!CA404+Results!CB404)&gt;0),"DNB",IF(Pools!M404&gt;0,"X",""))</f>
        <v/>
      </c>
      <c r="P404" s="403">
        <f>IFERROR(SUM(Predictions!S404,Predictions!V404,Pools!N404),0)</f>
        <v>0</v>
      </c>
      <c r="Q404" s="141" t="str">
        <f>Results!CD404</f>
        <v/>
      </c>
      <c r="R404" s="142" t="str">
        <f>Results!CE404</f>
        <v/>
      </c>
    </row>
    <row r="405" spans="1:18" hidden="1" x14ac:dyDescent="0.25">
      <c r="A405" s="69">
        <v>403</v>
      </c>
      <c r="B405" s="39" t="s">
        <v>139</v>
      </c>
      <c r="C405" s="1" t="s">
        <v>139</v>
      </c>
      <c r="D405" s="44" t="str">
        <f t="shared" si="14"/>
        <v/>
      </c>
      <c r="E405" s="1" t="s">
        <v>139</v>
      </c>
      <c r="F405" s="44" t="str">
        <f t="shared" si="15"/>
        <v/>
      </c>
      <c r="G405" s="40" t="s">
        <v>139</v>
      </c>
      <c r="H405" s="40" t="s">
        <v>139</v>
      </c>
      <c r="I405" s="41" t="s">
        <v>139</v>
      </c>
      <c r="J405" s="42" t="s">
        <v>139</v>
      </c>
      <c r="K405" s="41" t="s">
        <v>139</v>
      </c>
      <c r="L405" s="42" t="s">
        <v>139</v>
      </c>
      <c r="M405" s="41" t="s">
        <v>139</v>
      </c>
      <c r="N405" s="43" t="s">
        <v>139</v>
      </c>
      <c r="O405" s="402" t="str">
        <f>IF(AND(Results!AS405&gt;Results!BG405,(Results!CA405+Results!CB405)&gt;0),"DNB",IF(Pools!M405&gt;0,"X",""))</f>
        <v/>
      </c>
      <c r="P405" s="403">
        <f>IFERROR(SUM(Predictions!S405,Predictions!V405,Pools!N405),0)</f>
        <v>0</v>
      </c>
      <c r="Q405" s="141" t="str">
        <f>Results!CD405</f>
        <v/>
      </c>
      <c r="R405" s="142" t="str">
        <f>Results!CE405</f>
        <v/>
      </c>
    </row>
    <row r="406" spans="1:18" hidden="1" x14ac:dyDescent="0.25">
      <c r="A406" s="69">
        <v>404</v>
      </c>
      <c r="B406" s="39" t="s">
        <v>139</v>
      </c>
      <c r="C406" s="1" t="s">
        <v>139</v>
      </c>
      <c r="D406" s="44" t="str">
        <f t="shared" si="14"/>
        <v/>
      </c>
      <c r="E406" s="1" t="s">
        <v>139</v>
      </c>
      <c r="F406" s="44" t="str">
        <f t="shared" si="15"/>
        <v/>
      </c>
      <c r="G406" s="40" t="s">
        <v>139</v>
      </c>
      <c r="H406" s="40" t="s">
        <v>139</v>
      </c>
      <c r="I406" s="41" t="s">
        <v>139</v>
      </c>
      <c r="J406" s="42" t="s">
        <v>139</v>
      </c>
      <c r="K406" s="41" t="s">
        <v>139</v>
      </c>
      <c r="L406" s="42" t="s">
        <v>139</v>
      </c>
      <c r="M406" s="41" t="s">
        <v>139</v>
      </c>
      <c r="N406" s="43" t="s">
        <v>139</v>
      </c>
      <c r="O406" s="402" t="str">
        <f>IF(AND(Results!AS406&gt;Results!BG406,(Results!CA406+Results!CB406)&gt;0),"DNB",IF(Pools!M406&gt;0,"X",""))</f>
        <v/>
      </c>
      <c r="P406" s="403">
        <f>IFERROR(SUM(Predictions!S406,Predictions!V406,Pools!N406),0)</f>
        <v>0</v>
      </c>
      <c r="Q406" s="141" t="str">
        <f>Results!CD406</f>
        <v/>
      </c>
      <c r="R406" s="142" t="str">
        <f>Results!CE406</f>
        <v/>
      </c>
    </row>
    <row r="407" spans="1:18" hidden="1" x14ac:dyDescent="0.25">
      <c r="A407" s="69">
        <v>405</v>
      </c>
      <c r="B407" s="39" t="s">
        <v>139</v>
      </c>
      <c r="C407" s="1" t="s">
        <v>139</v>
      </c>
      <c r="D407" s="44" t="str">
        <f t="shared" si="14"/>
        <v/>
      </c>
      <c r="E407" s="1" t="s">
        <v>139</v>
      </c>
      <c r="F407" s="44" t="str">
        <f t="shared" si="15"/>
        <v/>
      </c>
      <c r="G407" s="40" t="s">
        <v>139</v>
      </c>
      <c r="H407" s="40" t="s">
        <v>139</v>
      </c>
      <c r="I407" s="41" t="s">
        <v>139</v>
      </c>
      <c r="J407" s="42" t="s">
        <v>139</v>
      </c>
      <c r="K407" s="41" t="s">
        <v>139</v>
      </c>
      <c r="L407" s="42" t="s">
        <v>139</v>
      </c>
      <c r="M407" s="41" t="s">
        <v>139</v>
      </c>
      <c r="N407" s="43" t="s">
        <v>139</v>
      </c>
      <c r="O407" s="402" t="str">
        <f>IF(AND(Results!AS407&gt;Results!BG407,(Results!CA407+Results!CB407)&gt;0),"DNB",IF(Pools!M407&gt;0,"X",""))</f>
        <v/>
      </c>
      <c r="P407" s="403">
        <f>IFERROR(SUM(Predictions!S407,Predictions!V407,Pools!N407),0)</f>
        <v>0</v>
      </c>
      <c r="Q407" s="141" t="str">
        <f>Results!CD407</f>
        <v/>
      </c>
      <c r="R407" s="142" t="str">
        <f>Results!CE407</f>
        <v/>
      </c>
    </row>
    <row r="408" spans="1:18" hidden="1" x14ac:dyDescent="0.25">
      <c r="A408" s="69">
        <v>406</v>
      </c>
      <c r="B408" s="39" t="s">
        <v>139</v>
      </c>
      <c r="C408" s="1" t="s">
        <v>139</v>
      </c>
      <c r="D408" s="44" t="str">
        <f t="shared" si="14"/>
        <v/>
      </c>
      <c r="E408" s="1" t="s">
        <v>139</v>
      </c>
      <c r="F408" s="44" t="str">
        <f t="shared" si="15"/>
        <v/>
      </c>
      <c r="G408" s="40" t="s">
        <v>139</v>
      </c>
      <c r="H408" s="40" t="s">
        <v>139</v>
      </c>
      <c r="I408" s="41" t="s">
        <v>139</v>
      </c>
      <c r="J408" s="42" t="s">
        <v>139</v>
      </c>
      <c r="K408" s="41" t="s">
        <v>139</v>
      </c>
      <c r="L408" s="42" t="s">
        <v>139</v>
      </c>
      <c r="M408" s="41" t="s">
        <v>139</v>
      </c>
      <c r="N408" s="43" t="s">
        <v>139</v>
      </c>
      <c r="O408" s="402" t="str">
        <f>IF(AND(Results!AS408&gt;Results!BG408,(Results!CA408+Results!CB408)&gt;0),"DNB",IF(Pools!M408&gt;0,"X",""))</f>
        <v/>
      </c>
      <c r="P408" s="403">
        <f>IFERROR(SUM(Predictions!S408,Predictions!V408,Pools!N408),0)</f>
        <v>0</v>
      </c>
      <c r="Q408" s="141" t="str">
        <f>Results!CD408</f>
        <v/>
      </c>
      <c r="R408" s="142" t="str">
        <f>Results!CE408</f>
        <v/>
      </c>
    </row>
    <row r="409" spans="1:18" hidden="1" x14ac:dyDescent="0.25">
      <c r="A409" s="69">
        <v>407</v>
      </c>
      <c r="B409" s="39" t="s">
        <v>139</v>
      </c>
      <c r="C409" s="1" t="s">
        <v>139</v>
      </c>
      <c r="D409" s="44" t="str">
        <f t="shared" si="14"/>
        <v/>
      </c>
      <c r="E409" s="1" t="s">
        <v>139</v>
      </c>
      <c r="F409" s="44" t="str">
        <f t="shared" si="15"/>
        <v/>
      </c>
      <c r="G409" s="40" t="s">
        <v>139</v>
      </c>
      <c r="H409" s="40" t="s">
        <v>139</v>
      </c>
      <c r="I409" s="41" t="s">
        <v>139</v>
      </c>
      <c r="J409" s="42" t="s">
        <v>139</v>
      </c>
      <c r="K409" s="41" t="s">
        <v>139</v>
      </c>
      <c r="L409" s="42" t="s">
        <v>139</v>
      </c>
      <c r="M409" s="41" t="s">
        <v>139</v>
      </c>
      <c r="N409" s="43" t="s">
        <v>139</v>
      </c>
      <c r="O409" s="402" t="str">
        <f>IF(AND(Results!AS409&gt;Results!BG409,(Results!CA409+Results!CB409)&gt;0),"DNB",IF(Pools!M409&gt;0,"X",""))</f>
        <v/>
      </c>
      <c r="P409" s="403">
        <f>IFERROR(SUM(Predictions!S409,Predictions!V409,Pools!N409),0)</f>
        <v>0</v>
      </c>
      <c r="Q409" s="141" t="str">
        <f>Results!CD409</f>
        <v/>
      </c>
      <c r="R409" s="142" t="str">
        <f>Results!CE409</f>
        <v/>
      </c>
    </row>
    <row r="410" spans="1:18" hidden="1" x14ac:dyDescent="0.25">
      <c r="A410" s="69">
        <v>408</v>
      </c>
      <c r="B410" s="39" t="s">
        <v>139</v>
      </c>
      <c r="C410" s="1" t="s">
        <v>139</v>
      </c>
      <c r="D410" s="44" t="str">
        <f t="shared" si="14"/>
        <v/>
      </c>
      <c r="E410" s="1" t="s">
        <v>139</v>
      </c>
      <c r="F410" s="44" t="str">
        <f t="shared" si="15"/>
        <v/>
      </c>
      <c r="G410" s="40" t="s">
        <v>139</v>
      </c>
      <c r="H410" s="40" t="s">
        <v>139</v>
      </c>
      <c r="I410" s="41" t="s">
        <v>139</v>
      </c>
      <c r="J410" s="42" t="s">
        <v>139</v>
      </c>
      <c r="K410" s="41" t="s">
        <v>139</v>
      </c>
      <c r="L410" s="42" t="s">
        <v>139</v>
      </c>
      <c r="M410" s="41" t="s">
        <v>139</v>
      </c>
      <c r="N410" s="43" t="s">
        <v>139</v>
      </c>
      <c r="O410" s="402" t="str">
        <f>IF(AND(Results!AS410&gt;Results!BG410,(Results!CA410+Results!CB410)&gt;0),"DNB",IF(Pools!M410&gt;0,"X",""))</f>
        <v/>
      </c>
      <c r="P410" s="403">
        <f>IFERROR(SUM(Predictions!S410,Predictions!V410,Pools!N410),0)</f>
        <v>0</v>
      </c>
      <c r="Q410" s="141" t="str">
        <f>Results!CD410</f>
        <v/>
      </c>
      <c r="R410" s="142" t="str">
        <f>Results!CE410</f>
        <v/>
      </c>
    </row>
    <row r="411" spans="1:18" hidden="1" x14ac:dyDescent="0.25">
      <c r="A411" s="69">
        <v>409</v>
      </c>
      <c r="B411" s="39" t="s">
        <v>139</v>
      </c>
      <c r="C411" s="1" t="s">
        <v>139</v>
      </c>
      <c r="D411" s="44" t="str">
        <f t="shared" si="14"/>
        <v/>
      </c>
      <c r="E411" s="1" t="s">
        <v>139</v>
      </c>
      <c r="F411" s="44" t="str">
        <f t="shared" si="15"/>
        <v/>
      </c>
      <c r="G411" s="40" t="s">
        <v>139</v>
      </c>
      <c r="H411" s="40" t="s">
        <v>139</v>
      </c>
      <c r="I411" s="41" t="s">
        <v>139</v>
      </c>
      <c r="J411" s="42" t="s">
        <v>139</v>
      </c>
      <c r="K411" s="41" t="s">
        <v>139</v>
      </c>
      <c r="L411" s="42" t="s">
        <v>139</v>
      </c>
      <c r="M411" s="41" t="s">
        <v>139</v>
      </c>
      <c r="N411" s="43" t="s">
        <v>139</v>
      </c>
      <c r="O411" s="402" t="str">
        <f>IF(AND(Results!AS411&gt;Results!BG411,(Results!CA411+Results!CB411)&gt;0),"DNB",IF(Pools!M411&gt;0,"X",""))</f>
        <v/>
      </c>
      <c r="P411" s="403">
        <f>IFERROR(SUM(Predictions!S411,Predictions!V411,Pools!N411),0)</f>
        <v>0</v>
      </c>
      <c r="Q411" s="141" t="str">
        <f>Results!CD411</f>
        <v/>
      </c>
      <c r="R411" s="142" t="str">
        <f>Results!CE411</f>
        <v/>
      </c>
    </row>
    <row r="412" spans="1:18" hidden="1" x14ac:dyDescent="0.25">
      <c r="A412" s="69">
        <v>410</v>
      </c>
      <c r="B412" s="39" t="s">
        <v>139</v>
      </c>
      <c r="C412" s="1" t="s">
        <v>139</v>
      </c>
      <c r="D412" s="44" t="str">
        <f t="shared" si="14"/>
        <v/>
      </c>
      <c r="E412" s="1" t="s">
        <v>139</v>
      </c>
      <c r="F412" s="44" t="str">
        <f t="shared" si="15"/>
        <v/>
      </c>
      <c r="G412" s="40" t="s">
        <v>139</v>
      </c>
      <c r="H412" s="40" t="s">
        <v>139</v>
      </c>
      <c r="I412" s="41" t="s">
        <v>139</v>
      </c>
      <c r="J412" s="42" t="s">
        <v>139</v>
      </c>
      <c r="K412" s="41" t="s">
        <v>139</v>
      </c>
      <c r="L412" s="42" t="s">
        <v>139</v>
      </c>
      <c r="M412" s="41" t="s">
        <v>139</v>
      </c>
      <c r="N412" s="43" t="s">
        <v>139</v>
      </c>
      <c r="O412" s="402" t="str">
        <f>IF(AND(Results!AS412&gt;Results!BG412,(Results!CA412+Results!CB412)&gt;0),"DNB",IF(Pools!M412&gt;0,"X",""))</f>
        <v/>
      </c>
      <c r="P412" s="403">
        <f>IFERROR(SUM(Predictions!S412,Predictions!V412,Pools!N412),0)</f>
        <v>0</v>
      </c>
      <c r="Q412" s="141" t="str">
        <f>Results!CD412</f>
        <v/>
      </c>
      <c r="R412" s="142" t="str">
        <f>Results!CE412</f>
        <v/>
      </c>
    </row>
    <row r="413" spans="1:18" hidden="1" x14ac:dyDescent="0.25">
      <c r="A413" s="69">
        <v>411</v>
      </c>
      <c r="B413" s="39" t="s">
        <v>139</v>
      </c>
      <c r="C413" s="1" t="s">
        <v>139</v>
      </c>
      <c r="D413" s="44" t="str">
        <f t="shared" si="14"/>
        <v/>
      </c>
      <c r="E413" s="1" t="s">
        <v>139</v>
      </c>
      <c r="F413" s="44" t="str">
        <f t="shared" si="15"/>
        <v/>
      </c>
      <c r="G413" s="40" t="s">
        <v>139</v>
      </c>
      <c r="H413" s="40" t="s">
        <v>139</v>
      </c>
      <c r="I413" s="41" t="s">
        <v>139</v>
      </c>
      <c r="J413" s="42" t="s">
        <v>139</v>
      </c>
      <c r="K413" s="41" t="s">
        <v>139</v>
      </c>
      <c r="L413" s="42" t="s">
        <v>139</v>
      </c>
      <c r="M413" s="41" t="s">
        <v>139</v>
      </c>
      <c r="N413" s="43" t="s">
        <v>139</v>
      </c>
      <c r="O413" s="402" t="str">
        <f>IF(AND(Results!AS413&gt;Results!BG413,(Results!CA413+Results!CB413)&gt;0),"DNB",IF(Pools!M413&gt;0,"X",""))</f>
        <v/>
      </c>
      <c r="P413" s="403">
        <f>IFERROR(SUM(Predictions!S413,Predictions!V413,Pools!N413),0)</f>
        <v>0</v>
      </c>
      <c r="Q413" s="141" t="str">
        <f>Results!CD413</f>
        <v/>
      </c>
      <c r="R413" s="142" t="str">
        <f>Results!CE413</f>
        <v/>
      </c>
    </row>
    <row r="414" spans="1:18" hidden="1" x14ac:dyDescent="0.25">
      <c r="A414" s="69">
        <v>412</v>
      </c>
      <c r="B414" s="39" t="s">
        <v>139</v>
      </c>
      <c r="C414" s="1" t="s">
        <v>139</v>
      </c>
      <c r="D414" s="44" t="str">
        <f t="shared" si="14"/>
        <v/>
      </c>
      <c r="E414" s="1" t="s">
        <v>139</v>
      </c>
      <c r="F414" s="44" t="str">
        <f t="shared" si="15"/>
        <v/>
      </c>
      <c r="G414" s="40" t="s">
        <v>139</v>
      </c>
      <c r="H414" s="40" t="s">
        <v>139</v>
      </c>
      <c r="I414" s="41" t="s">
        <v>139</v>
      </c>
      <c r="J414" s="42" t="s">
        <v>139</v>
      </c>
      <c r="K414" s="41" t="s">
        <v>139</v>
      </c>
      <c r="L414" s="42" t="s">
        <v>139</v>
      </c>
      <c r="M414" s="41" t="s">
        <v>139</v>
      </c>
      <c r="N414" s="43" t="s">
        <v>139</v>
      </c>
      <c r="O414" s="402" t="str">
        <f>IF(AND(Results!AS414&gt;Results!BG414,(Results!CA414+Results!CB414)&gt;0),"DNB",IF(Pools!M414&gt;0,"X",""))</f>
        <v/>
      </c>
      <c r="P414" s="403">
        <f>IFERROR(SUM(Predictions!S414,Predictions!V414,Pools!N414),0)</f>
        <v>0</v>
      </c>
      <c r="Q414" s="141" t="str">
        <f>Results!CD414</f>
        <v/>
      </c>
      <c r="R414" s="142" t="str">
        <f>Results!CE414</f>
        <v/>
      </c>
    </row>
    <row r="415" spans="1:18" hidden="1" x14ac:dyDescent="0.25">
      <c r="A415" s="69">
        <v>413</v>
      </c>
      <c r="B415" s="39" t="s">
        <v>139</v>
      </c>
      <c r="C415" s="1" t="s">
        <v>139</v>
      </c>
      <c r="D415" s="44" t="str">
        <f t="shared" si="14"/>
        <v/>
      </c>
      <c r="E415" s="1" t="s">
        <v>139</v>
      </c>
      <c r="F415" s="44" t="str">
        <f t="shared" si="15"/>
        <v/>
      </c>
      <c r="G415" s="40" t="s">
        <v>139</v>
      </c>
      <c r="H415" s="40" t="s">
        <v>139</v>
      </c>
      <c r="I415" s="41" t="s">
        <v>139</v>
      </c>
      <c r="J415" s="42" t="s">
        <v>139</v>
      </c>
      <c r="K415" s="41" t="s">
        <v>139</v>
      </c>
      <c r="L415" s="42" t="s">
        <v>139</v>
      </c>
      <c r="M415" s="41" t="s">
        <v>139</v>
      </c>
      <c r="N415" s="43" t="s">
        <v>139</v>
      </c>
      <c r="O415" s="402" t="str">
        <f>IF(AND(Results!AS415&gt;Results!BG415,(Results!CA415+Results!CB415)&gt;0),"DNB",IF(Pools!M415&gt;0,"X",""))</f>
        <v/>
      </c>
      <c r="P415" s="403">
        <f>IFERROR(SUM(Predictions!S415,Predictions!V415,Pools!N415),0)</f>
        <v>0</v>
      </c>
      <c r="Q415" s="141" t="str">
        <f>Results!CD415</f>
        <v/>
      </c>
      <c r="R415" s="142" t="str">
        <f>Results!CE415</f>
        <v/>
      </c>
    </row>
    <row r="416" spans="1:18" hidden="1" x14ac:dyDescent="0.25">
      <c r="A416" s="69">
        <v>414</v>
      </c>
      <c r="B416" s="39" t="s">
        <v>139</v>
      </c>
      <c r="C416" s="1" t="s">
        <v>139</v>
      </c>
      <c r="D416" s="44" t="str">
        <f t="shared" si="14"/>
        <v/>
      </c>
      <c r="E416" s="1" t="s">
        <v>139</v>
      </c>
      <c r="F416" s="44" t="str">
        <f t="shared" si="15"/>
        <v/>
      </c>
      <c r="G416" s="40" t="s">
        <v>139</v>
      </c>
      <c r="H416" s="40" t="s">
        <v>139</v>
      </c>
      <c r="I416" s="41" t="s">
        <v>139</v>
      </c>
      <c r="J416" s="42" t="s">
        <v>139</v>
      </c>
      <c r="K416" s="41" t="s">
        <v>139</v>
      </c>
      <c r="L416" s="42" t="s">
        <v>139</v>
      </c>
      <c r="M416" s="41" t="s">
        <v>139</v>
      </c>
      <c r="N416" s="43" t="s">
        <v>139</v>
      </c>
      <c r="O416" s="402" t="str">
        <f>IF(AND(Results!AS416&gt;Results!BG416,(Results!CA416+Results!CB416)&gt;0),"DNB",IF(Pools!M416&gt;0,"X",""))</f>
        <v/>
      </c>
      <c r="P416" s="403">
        <f>IFERROR(SUM(Predictions!S416,Predictions!V416,Pools!N416),0)</f>
        <v>0</v>
      </c>
      <c r="Q416" s="141" t="str">
        <f>Results!CD416</f>
        <v/>
      </c>
      <c r="R416" s="142" t="str">
        <f>Results!CE416</f>
        <v/>
      </c>
    </row>
    <row r="417" spans="1:18" hidden="1" x14ac:dyDescent="0.25">
      <c r="A417" s="69">
        <v>415</v>
      </c>
      <c r="B417" s="39" t="s">
        <v>139</v>
      </c>
      <c r="C417" s="1" t="s">
        <v>139</v>
      </c>
      <c r="D417" s="44" t="str">
        <f t="shared" si="14"/>
        <v/>
      </c>
      <c r="E417" s="1" t="s">
        <v>139</v>
      </c>
      <c r="F417" s="44" t="str">
        <f t="shared" si="15"/>
        <v/>
      </c>
      <c r="G417" s="40" t="s">
        <v>139</v>
      </c>
      <c r="H417" s="40" t="s">
        <v>139</v>
      </c>
      <c r="I417" s="41" t="s">
        <v>139</v>
      </c>
      <c r="J417" s="42" t="s">
        <v>139</v>
      </c>
      <c r="K417" s="41" t="s">
        <v>139</v>
      </c>
      <c r="L417" s="42" t="s">
        <v>139</v>
      </c>
      <c r="M417" s="41" t="s">
        <v>139</v>
      </c>
      <c r="N417" s="43" t="s">
        <v>139</v>
      </c>
      <c r="O417" s="402" t="str">
        <f>IF(AND(Results!AS417&gt;Results!BG417,(Results!CA417+Results!CB417)&gt;0),"DNB",IF(Pools!M417&gt;0,"X",""))</f>
        <v/>
      </c>
      <c r="P417" s="403">
        <f>IFERROR(SUM(Predictions!S417,Predictions!V417,Pools!N417),0)</f>
        <v>0</v>
      </c>
      <c r="Q417" s="141" t="str">
        <f>Results!CD417</f>
        <v/>
      </c>
      <c r="R417" s="142" t="str">
        <f>Results!CE417</f>
        <v/>
      </c>
    </row>
    <row r="418" spans="1:18" hidden="1" x14ac:dyDescent="0.25">
      <c r="A418" s="69">
        <v>416</v>
      </c>
      <c r="B418" s="39" t="s">
        <v>139</v>
      </c>
      <c r="C418" s="1" t="s">
        <v>139</v>
      </c>
      <c r="D418" s="44" t="str">
        <f t="shared" si="14"/>
        <v/>
      </c>
      <c r="E418" s="1" t="s">
        <v>139</v>
      </c>
      <c r="F418" s="44" t="str">
        <f t="shared" si="15"/>
        <v/>
      </c>
      <c r="G418" s="40" t="s">
        <v>139</v>
      </c>
      <c r="H418" s="40" t="s">
        <v>139</v>
      </c>
      <c r="I418" s="41" t="s">
        <v>139</v>
      </c>
      <c r="J418" s="42" t="s">
        <v>139</v>
      </c>
      <c r="K418" s="41" t="s">
        <v>139</v>
      </c>
      <c r="L418" s="42" t="s">
        <v>139</v>
      </c>
      <c r="M418" s="41" t="s">
        <v>139</v>
      </c>
      <c r="N418" s="43" t="s">
        <v>139</v>
      </c>
      <c r="O418" s="402" t="str">
        <f>IF(AND(Results!AS418&gt;Results!BG418,(Results!CA418+Results!CB418)&gt;0),"DNB",IF(Pools!M418&gt;0,"X",""))</f>
        <v/>
      </c>
      <c r="P418" s="403">
        <f>IFERROR(SUM(Predictions!S418,Predictions!V418,Pools!N418),0)</f>
        <v>0</v>
      </c>
      <c r="Q418" s="141" t="str">
        <f>Results!CD418</f>
        <v/>
      </c>
      <c r="R418" s="142" t="str">
        <f>Results!CE418</f>
        <v/>
      </c>
    </row>
    <row r="419" spans="1:18" hidden="1" x14ac:dyDescent="0.25">
      <c r="A419" s="69">
        <v>417</v>
      </c>
      <c r="B419" s="39" t="s">
        <v>139</v>
      </c>
      <c r="C419" s="1" t="s">
        <v>139</v>
      </c>
      <c r="D419" s="44" t="str">
        <f t="shared" si="14"/>
        <v/>
      </c>
      <c r="E419" s="1" t="s">
        <v>139</v>
      </c>
      <c r="F419" s="44" t="str">
        <f t="shared" si="15"/>
        <v/>
      </c>
      <c r="G419" s="40" t="s">
        <v>139</v>
      </c>
      <c r="H419" s="40" t="s">
        <v>139</v>
      </c>
      <c r="I419" s="41" t="s">
        <v>139</v>
      </c>
      <c r="J419" s="42" t="s">
        <v>139</v>
      </c>
      <c r="K419" s="41" t="s">
        <v>139</v>
      </c>
      <c r="L419" s="42" t="s">
        <v>139</v>
      </c>
      <c r="M419" s="41" t="s">
        <v>139</v>
      </c>
      <c r="N419" s="43" t="s">
        <v>139</v>
      </c>
      <c r="O419" s="402" t="str">
        <f>IF(AND(Results!AS419&gt;Results!BG419,(Results!CA419+Results!CB419)&gt;0),"DNB",IF(Pools!M419&gt;0,"X",""))</f>
        <v/>
      </c>
      <c r="P419" s="403">
        <f>IFERROR(SUM(Predictions!S419,Predictions!V419,Pools!N419),0)</f>
        <v>0</v>
      </c>
      <c r="Q419" s="141" t="str">
        <f>Results!CD419</f>
        <v/>
      </c>
      <c r="R419" s="142" t="str">
        <f>Results!CE419</f>
        <v/>
      </c>
    </row>
    <row r="420" spans="1:18" hidden="1" x14ac:dyDescent="0.25">
      <c r="A420" s="69">
        <v>418</v>
      </c>
      <c r="B420" s="39" t="s">
        <v>139</v>
      </c>
      <c r="C420" s="1" t="s">
        <v>139</v>
      </c>
      <c r="D420" s="44" t="str">
        <f t="shared" si="14"/>
        <v/>
      </c>
      <c r="E420" s="1" t="s">
        <v>139</v>
      </c>
      <c r="F420" s="44" t="str">
        <f t="shared" si="15"/>
        <v/>
      </c>
      <c r="G420" s="40" t="s">
        <v>139</v>
      </c>
      <c r="H420" s="40" t="s">
        <v>139</v>
      </c>
      <c r="I420" s="41" t="s">
        <v>139</v>
      </c>
      <c r="J420" s="42" t="s">
        <v>139</v>
      </c>
      <c r="K420" s="41" t="s">
        <v>139</v>
      </c>
      <c r="L420" s="42" t="s">
        <v>139</v>
      </c>
      <c r="M420" s="41" t="s">
        <v>139</v>
      </c>
      <c r="N420" s="43" t="s">
        <v>139</v>
      </c>
      <c r="O420" s="402" t="str">
        <f>IF(AND(Results!AS420&gt;Results!BG420,(Results!CA420+Results!CB420)&gt;0),"DNB",IF(Pools!M420&gt;0,"X",""))</f>
        <v/>
      </c>
      <c r="P420" s="403">
        <f>IFERROR(SUM(Predictions!S420,Predictions!V420,Pools!N420),0)</f>
        <v>0</v>
      </c>
      <c r="Q420" s="141" t="str">
        <f>Results!CD420</f>
        <v/>
      </c>
      <c r="R420" s="142" t="str">
        <f>Results!CE420</f>
        <v/>
      </c>
    </row>
    <row r="421" spans="1:18" hidden="1" x14ac:dyDescent="0.25">
      <c r="A421" s="69">
        <v>419</v>
      </c>
      <c r="B421" s="39" t="s">
        <v>139</v>
      </c>
      <c r="C421" s="1" t="s">
        <v>139</v>
      </c>
      <c r="D421" s="44" t="str">
        <f t="shared" si="14"/>
        <v/>
      </c>
      <c r="E421" s="1" t="s">
        <v>139</v>
      </c>
      <c r="F421" s="44" t="str">
        <f t="shared" si="15"/>
        <v/>
      </c>
      <c r="G421" s="40" t="s">
        <v>139</v>
      </c>
      <c r="H421" s="40" t="s">
        <v>139</v>
      </c>
      <c r="I421" s="41" t="s">
        <v>139</v>
      </c>
      <c r="J421" s="42" t="s">
        <v>139</v>
      </c>
      <c r="K421" s="41" t="s">
        <v>139</v>
      </c>
      <c r="L421" s="42" t="s">
        <v>139</v>
      </c>
      <c r="M421" s="41" t="s">
        <v>139</v>
      </c>
      <c r="N421" s="43" t="s">
        <v>139</v>
      </c>
      <c r="O421" s="402" t="str">
        <f>IF(AND(Results!AS421&gt;Results!BG421,(Results!CA421+Results!CB421)&gt;0),"DNB",IF(Pools!M421&gt;0,"X",""))</f>
        <v/>
      </c>
      <c r="P421" s="403">
        <f>IFERROR(SUM(Predictions!S421,Predictions!V421,Pools!N421),0)</f>
        <v>0</v>
      </c>
      <c r="Q421" s="141" t="str">
        <f>Results!CD421</f>
        <v/>
      </c>
      <c r="R421" s="142" t="str">
        <f>Results!CE421</f>
        <v/>
      </c>
    </row>
    <row r="422" spans="1:18" hidden="1" x14ac:dyDescent="0.25">
      <c r="A422" s="69">
        <v>420</v>
      </c>
      <c r="B422" s="39" t="s">
        <v>139</v>
      </c>
      <c r="C422" s="1" t="s">
        <v>139</v>
      </c>
      <c r="D422" s="44" t="str">
        <f t="shared" si="14"/>
        <v/>
      </c>
      <c r="E422" s="1" t="s">
        <v>139</v>
      </c>
      <c r="F422" s="44" t="str">
        <f t="shared" si="15"/>
        <v/>
      </c>
      <c r="G422" s="40" t="s">
        <v>139</v>
      </c>
      <c r="H422" s="40" t="s">
        <v>139</v>
      </c>
      <c r="I422" s="41" t="s">
        <v>139</v>
      </c>
      <c r="J422" s="42" t="s">
        <v>139</v>
      </c>
      <c r="K422" s="41" t="s">
        <v>139</v>
      </c>
      <c r="L422" s="42" t="s">
        <v>139</v>
      </c>
      <c r="M422" s="41" t="s">
        <v>139</v>
      </c>
      <c r="N422" s="43" t="s">
        <v>139</v>
      </c>
      <c r="O422" s="402" t="str">
        <f>IF(AND(Results!AS422&gt;Results!BG422,(Results!CA422+Results!CB422)&gt;0),"DNB",IF(Pools!M422&gt;0,"X",""))</f>
        <v/>
      </c>
      <c r="P422" s="403">
        <f>IFERROR(SUM(Predictions!S422,Predictions!V422,Pools!N422),0)</f>
        <v>0</v>
      </c>
      <c r="Q422" s="141" t="str">
        <f>Results!CD422</f>
        <v/>
      </c>
      <c r="R422" s="142" t="str">
        <f>Results!CE422</f>
        <v/>
      </c>
    </row>
    <row r="423" spans="1:18" hidden="1" x14ac:dyDescent="0.25">
      <c r="A423" s="69">
        <v>421</v>
      </c>
      <c r="B423" s="39" t="s">
        <v>139</v>
      </c>
      <c r="C423" s="1" t="s">
        <v>139</v>
      </c>
      <c r="D423" s="44" t="str">
        <f t="shared" si="14"/>
        <v/>
      </c>
      <c r="E423" s="1" t="s">
        <v>139</v>
      </c>
      <c r="F423" s="44" t="str">
        <f t="shared" si="15"/>
        <v/>
      </c>
      <c r="G423" s="40" t="s">
        <v>139</v>
      </c>
      <c r="H423" s="40" t="s">
        <v>139</v>
      </c>
      <c r="I423" s="41" t="s">
        <v>139</v>
      </c>
      <c r="J423" s="42" t="s">
        <v>139</v>
      </c>
      <c r="K423" s="41" t="s">
        <v>139</v>
      </c>
      <c r="L423" s="42" t="s">
        <v>139</v>
      </c>
      <c r="M423" s="41" t="s">
        <v>139</v>
      </c>
      <c r="N423" s="43" t="s">
        <v>139</v>
      </c>
      <c r="O423" s="402" t="str">
        <f>IF(AND(Results!AS423&gt;Results!BG423,(Results!CA423+Results!CB423)&gt;0),"DNB",IF(Pools!M423&gt;0,"X",""))</f>
        <v/>
      </c>
      <c r="P423" s="403">
        <f>IFERROR(SUM(Predictions!S423,Predictions!V423,Pools!N423),0)</f>
        <v>0</v>
      </c>
      <c r="Q423" s="141" t="str">
        <f>Results!CD423</f>
        <v/>
      </c>
      <c r="R423" s="142" t="str">
        <f>Results!CE423</f>
        <v/>
      </c>
    </row>
    <row r="424" spans="1:18" hidden="1" x14ac:dyDescent="0.25">
      <c r="A424" s="69">
        <v>422</v>
      </c>
      <c r="B424" s="39" t="s">
        <v>139</v>
      </c>
      <c r="C424" s="1" t="s">
        <v>139</v>
      </c>
      <c r="D424" s="44" t="str">
        <f t="shared" si="14"/>
        <v/>
      </c>
      <c r="E424" s="1" t="s">
        <v>139</v>
      </c>
      <c r="F424" s="44" t="str">
        <f t="shared" si="15"/>
        <v/>
      </c>
      <c r="G424" s="40" t="s">
        <v>139</v>
      </c>
      <c r="H424" s="40" t="s">
        <v>139</v>
      </c>
      <c r="I424" s="41" t="s">
        <v>139</v>
      </c>
      <c r="J424" s="42" t="s">
        <v>139</v>
      </c>
      <c r="K424" s="41" t="s">
        <v>139</v>
      </c>
      <c r="L424" s="42" t="s">
        <v>139</v>
      </c>
      <c r="M424" s="41" t="s">
        <v>139</v>
      </c>
      <c r="N424" s="43" t="s">
        <v>139</v>
      </c>
      <c r="O424" s="402" t="str">
        <f>IF(AND(Results!AS424&gt;Results!BG424,(Results!CA424+Results!CB424)&gt;0),"DNB",IF(Pools!M424&gt;0,"X",""))</f>
        <v/>
      </c>
      <c r="P424" s="403">
        <f>IFERROR(SUM(Predictions!S424,Predictions!V424,Pools!N424),0)</f>
        <v>0</v>
      </c>
      <c r="Q424" s="141" t="str">
        <f>Results!CD424</f>
        <v/>
      </c>
      <c r="R424" s="142" t="str">
        <f>Results!CE424</f>
        <v/>
      </c>
    </row>
    <row r="425" spans="1:18" hidden="1" x14ac:dyDescent="0.25">
      <c r="A425" s="69">
        <v>423</v>
      </c>
      <c r="B425" s="39" t="s">
        <v>139</v>
      </c>
      <c r="C425" s="1" t="s">
        <v>139</v>
      </c>
      <c r="D425" s="44" t="str">
        <f t="shared" si="14"/>
        <v/>
      </c>
      <c r="E425" s="1" t="s">
        <v>139</v>
      </c>
      <c r="F425" s="44" t="str">
        <f t="shared" si="15"/>
        <v/>
      </c>
      <c r="G425" s="40" t="s">
        <v>139</v>
      </c>
      <c r="H425" s="40" t="s">
        <v>139</v>
      </c>
      <c r="I425" s="41" t="s">
        <v>139</v>
      </c>
      <c r="J425" s="42" t="s">
        <v>139</v>
      </c>
      <c r="K425" s="41" t="s">
        <v>139</v>
      </c>
      <c r="L425" s="42" t="s">
        <v>139</v>
      </c>
      <c r="M425" s="41" t="s">
        <v>139</v>
      </c>
      <c r="N425" s="43" t="s">
        <v>139</v>
      </c>
      <c r="O425" s="402" t="str">
        <f>IF(AND(Results!AS425&gt;Results!BG425,(Results!CA425+Results!CB425)&gt;0),"DNB",IF(Pools!M425&gt;0,"X",""))</f>
        <v/>
      </c>
      <c r="P425" s="403">
        <f>IFERROR(SUM(Predictions!S425,Predictions!V425,Pools!N425),0)</f>
        <v>0</v>
      </c>
      <c r="Q425" s="141" t="str">
        <f>Results!CD425</f>
        <v/>
      </c>
      <c r="R425" s="142" t="str">
        <f>Results!CE425</f>
        <v/>
      </c>
    </row>
    <row r="426" spans="1:18" hidden="1" x14ac:dyDescent="0.25">
      <c r="A426" s="69">
        <v>424</v>
      </c>
      <c r="B426" s="39" t="s">
        <v>139</v>
      </c>
      <c r="C426" s="1" t="s">
        <v>139</v>
      </c>
      <c r="D426" s="44" t="str">
        <f t="shared" si="14"/>
        <v/>
      </c>
      <c r="E426" s="1" t="s">
        <v>139</v>
      </c>
      <c r="F426" s="44" t="str">
        <f t="shared" si="15"/>
        <v/>
      </c>
      <c r="G426" s="40" t="s">
        <v>139</v>
      </c>
      <c r="H426" s="40" t="s">
        <v>139</v>
      </c>
      <c r="I426" s="41" t="s">
        <v>139</v>
      </c>
      <c r="J426" s="42" t="s">
        <v>139</v>
      </c>
      <c r="K426" s="41" t="s">
        <v>139</v>
      </c>
      <c r="L426" s="42" t="s">
        <v>139</v>
      </c>
      <c r="M426" s="41" t="s">
        <v>139</v>
      </c>
      <c r="N426" s="43" t="s">
        <v>139</v>
      </c>
      <c r="O426" s="402" t="str">
        <f>IF(AND(Results!AS426&gt;Results!BG426,(Results!CA426+Results!CB426)&gt;0),"DNB",IF(Pools!M426&gt;0,"X",""))</f>
        <v/>
      </c>
      <c r="P426" s="403">
        <f>IFERROR(SUM(Predictions!S426,Predictions!V426,Pools!N426),0)</f>
        <v>0</v>
      </c>
      <c r="Q426" s="141" t="str">
        <f>Results!CD426</f>
        <v/>
      </c>
      <c r="R426" s="142" t="str">
        <f>Results!CE426</f>
        <v/>
      </c>
    </row>
    <row r="427" spans="1:18" hidden="1" x14ac:dyDescent="0.25">
      <c r="A427" s="69">
        <v>425</v>
      </c>
      <c r="B427" s="39" t="s">
        <v>139</v>
      </c>
      <c r="C427" s="1" t="s">
        <v>139</v>
      </c>
      <c r="D427" s="44" t="str">
        <f t="shared" si="14"/>
        <v/>
      </c>
      <c r="E427" s="1" t="s">
        <v>139</v>
      </c>
      <c r="F427" s="44" t="str">
        <f t="shared" si="15"/>
        <v/>
      </c>
      <c r="G427" s="40" t="s">
        <v>139</v>
      </c>
      <c r="H427" s="40" t="s">
        <v>139</v>
      </c>
      <c r="I427" s="41" t="s">
        <v>139</v>
      </c>
      <c r="J427" s="42" t="s">
        <v>139</v>
      </c>
      <c r="K427" s="41" t="s">
        <v>139</v>
      </c>
      <c r="L427" s="42" t="s">
        <v>139</v>
      </c>
      <c r="M427" s="41" t="s">
        <v>139</v>
      </c>
      <c r="N427" s="43" t="s">
        <v>139</v>
      </c>
      <c r="O427" s="402" t="str">
        <f>IF(AND(Results!AS427&gt;Results!BG427,(Results!CA427+Results!CB427)&gt;0),"DNB",IF(Pools!M427&gt;0,"X",""))</f>
        <v/>
      </c>
      <c r="P427" s="403">
        <f>IFERROR(SUM(Predictions!S427,Predictions!V427,Pools!N427),0)</f>
        <v>0</v>
      </c>
      <c r="Q427" s="141" t="str">
        <f>Results!CD427</f>
        <v/>
      </c>
      <c r="R427" s="142" t="str">
        <f>Results!CE427</f>
        <v/>
      </c>
    </row>
    <row r="428" spans="1:18" hidden="1" x14ac:dyDescent="0.25">
      <c r="A428" s="69">
        <v>426</v>
      </c>
      <c r="B428" s="39" t="s">
        <v>139</v>
      </c>
      <c r="C428" s="1" t="s">
        <v>139</v>
      </c>
      <c r="D428" s="44" t="str">
        <f t="shared" si="14"/>
        <v/>
      </c>
      <c r="E428" s="1" t="s">
        <v>139</v>
      </c>
      <c r="F428" s="44" t="str">
        <f t="shared" si="15"/>
        <v/>
      </c>
      <c r="G428" s="40" t="s">
        <v>139</v>
      </c>
      <c r="H428" s="40" t="s">
        <v>139</v>
      </c>
      <c r="I428" s="41" t="s">
        <v>139</v>
      </c>
      <c r="J428" s="42" t="s">
        <v>139</v>
      </c>
      <c r="K428" s="41" t="s">
        <v>139</v>
      </c>
      <c r="L428" s="42" t="s">
        <v>139</v>
      </c>
      <c r="M428" s="41" t="s">
        <v>139</v>
      </c>
      <c r="N428" s="43" t="s">
        <v>139</v>
      </c>
      <c r="O428" s="402" t="str">
        <f>IF(AND(Results!AS428&gt;Results!BG428,(Results!CA428+Results!CB428)&gt;0),"DNB",IF(Pools!M428&gt;0,"X",""))</f>
        <v/>
      </c>
      <c r="P428" s="403">
        <f>IFERROR(SUM(Predictions!S428,Predictions!V428,Pools!N428),0)</f>
        <v>0</v>
      </c>
      <c r="Q428" s="141" t="str">
        <f>Results!CD428</f>
        <v/>
      </c>
      <c r="R428" s="142" t="str">
        <f>Results!CE428</f>
        <v/>
      </c>
    </row>
    <row r="429" spans="1:18" hidden="1" x14ac:dyDescent="0.25">
      <c r="A429" s="69">
        <v>427</v>
      </c>
      <c r="B429" s="39" t="s">
        <v>139</v>
      </c>
      <c r="C429" s="1" t="s">
        <v>139</v>
      </c>
      <c r="D429" s="44" t="str">
        <f t="shared" si="14"/>
        <v/>
      </c>
      <c r="E429" s="1" t="s">
        <v>139</v>
      </c>
      <c r="F429" s="44" t="str">
        <f t="shared" si="15"/>
        <v/>
      </c>
      <c r="G429" s="40" t="s">
        <v>139</v>
      </c>
      <c r="H429" s="40" t="s">
        <v>139</v>
      </c>
      <c r="I429" s="41" t="s">
        <v>139</v>
      </c>
      <c r="J429" s="42" t="s">
        <v>139</v>
      </c>
      <c r="K429" s="41" t="s">
        <v>139</v>
      </c>
      <c r="L429" s="42" t="s">
        <v>139</v>
      </c>
      <c r="M429" s="41" t="s">
        <v>139</v>
      </c>
      <c r="N429" s="43" t="s">
        <v>139</v>
      </c>
      <c r="O429" s="402" t="str">
        <f>IF(AND(Results!AS429&gt;Results!BG429,(Results!CA429+Results!CB429)&gt;0),"DNB",IF(Pools!M429&gt;0,"X",""))</f>
        <v/>
      </c>
      <c r="P429" s="403">
        <f>IFERROR(SUM(Predictions!S429,Predictions!V429,Pools!N429),0)</f>
        <v>0</v>
      </c>
      <c r="Q429" s="141" t="str">
        <f>Results!CD429</f>
        <v/>
      </c>
      <c r="R429" s="142" t="str">
        <f>Results!CE429</f>
        <v/>
      </c>
    </row>
    <row r="430" spans="1:18" hidden="1" x14ac:dyDescent="0.25">
      <c r="A430" s="69">
        <v>428</v>
      </c>
      <c r="B430" s="39" t="s">
        <v>139</v>
      </c>
      <c r="C430" s="1" t="s">
        <v>139</v>
      </c>
      <c r="D430" s="44" t="str">
        <f t="shared" si="14"/>
        <v/>
      </c>
      <c r="E430" s="1" t="s">
        <v>139</v>
      </c>
      <c r="F430" s="44" t="str">
        <f t="shared" si="15"/>
        <v/>
      </c>
      <c r="G430" s="40" t="s">
        <v>139</v>
      </c>
      <c r="H430" s="40" t="s">
        <v>139</v>
      </c>
      <c r="I430" s="41" t="s">
        <v>139</v>
      </c>
      <c r="J430" s="42" t="s">
        <v>139</v>
      </c>
      <c r="K430" s="41" t="s">
        <v>139</v>
      </c>
      <c r="L430" s="42" t="s">
        <v>139</v>
      </c>
      <c r="M430" s="41" t="s">
        <v>139</v>
      </c>
      <c r="N430" s="43" t="s">
        <v>139</v>
      </c>
      <c r="O430" s="402" t="str">
        <f>IF(AND(Results!AS430&gt;Results!BG430,(Results!CA430+Results!CB430)&gt;0),"DNB",IF(Pools!M430&gt;0,"X",""))</f>
        <v/>
      </c>
      <c r="P430" s="403">
        <f>IFERROR(SUM(Predictions!S430,Predictions!V430,Pools!N430),0)</f>
        <v>0</v>
      </c>
      <c r="Q430" s="141" t="str">
        <f>Results!CD430</f>
        <v/>
      </c>
      <c r="R430" s="142" t="str">
        <f>Results!CE430</f>
        <v/>
      </c>
    </row>
    <row r="431" spans="1:18" hidden="1" x14ac:dyDescent="0.25">
      <c r="A431" s="69">
        <v>429</v>
      </c>
      <c r="B431" s="39" t="s">
        <v>139</v>
      </c>
      <c r="C431" s="1" t="s">
        <v>139</v>
      </c>
      <c r="D431" s="44" t="str">
        <f t="shared" si="14"/>
        <v/>
      </c>
      <c r="E431" s="1" t="s">
        <v>139</v>
      </c>
      <c r="F431" s="44" t="str">
        <f t="shared" si="15"/>
        <v/>
      </c>
      <c r="G431" s="40" t="s">
        <v>139</v>
      </c>
      <c r="H431" s="40" t="s">
        <v>139</v>
      </c>
      <c r="I431" s="41" t="s">
        <v>139</v>
      </c>
      <c r="J431" s="42" t="s">
        <v>139</v>
      </c>
      <c r="K431" s="41" t="s">
        <v>139</v>
      </c>
      <c r="L431" s="42" t="s">
        <v>139</v>
      </c>
      <c r="M431" s="41" t="s">
        <v>139</v>
      </c>
      <c r="N431" s="43" t="s">
        <v>139</v>
      </c>
      <c r="O431" s="402" t="str">
        <f>IF(AND(Results!AS431&gt;Results!BG431,(Results!CA431+Results!CB431)&gt;0),"DNB",IF(Pools!M431&gt;0,"X",""))</f>
        <v/>
      </c>
      <c r="P431" s="403">
        <f>IFERROR(SUM(Predictions!S431,Predictions!V431,Pools!N431),0)</f>
        <v>0</v>
      </c>
      <c r="Q431" s="141" t="str">
        <f>Results!CD431</f>
        <v/>
      </c>
      <c r="R431" s="142" t="str">
        <f>Results!CE431</f>
        <v/>
      </c>
    </row>
    <row r="432" spans="1:18" hidden="1" x14ac:dyDescent="0.25">
      <c r="A432" s="69">
        <v>430</v>
      </c>
      <c r="B432" s="39" t="s">
        <v>139</v>
      </c>
      <c r="C432" s="1" t="s">
        <v>139</v>
      </c>
      <c r="D432" s="44" t="str">
        <f t="shared" si="14"/>
        <v/>
      </c>
      <c r="E432" s="1" t="s">
        <v>139</v>
      </c>
      <c r="F432" s="44" t="str">
        <f t="shared" si="15"/>
        <v/>
      </c>
      <c r="G432" s="40" t="s">
        <v>139</v>
      </c>
      <c r="H432" s="40" t="s">
        <v>139</v>
      </c>
      <c r="I432" s="41" t="s">
        <v>139</v>
      </c>
      <c r="J432" s="42" t="s">
        <v>139</v>
      </c>
      <c r="K432" s="41" t="s">
        <v>139</v>
      </c>
      <c r="L432" s="42" t="s">
        <v>139</v>
      </c>
      <c r="M432" s="41" t="s">
        <v>139</v>
      </c>
      <c r="N432" s="43" t="s">
        <v>139</v>
      </c>
      <c r="O432" s="402" t="str">
        <f>IF(AND(Results!AS432&gt;Results!BG432,(Results!CA432+Results!CB432)&gt;0),"DNB",IF(Pools!M432&gt;0,"X",""))</f>
        <v/>
      </c>
      <c r="P432" s="403">
        <f>IFERROR(SUM(Predictions!S432,Predictions!V432,Pools!N432),0)</f>
        <v>0</v>
      </c>
      <c r="Q432" s="141" t="str">
        <f>Results!CD432</f>
        <v/>
      </c>
      <c r="R432" s="142" t="str">
        <f>Results!CE432</f>
        <v/>
      </c>
    </row>
    <row r="433" spans="1:18" hidden="1" x14ac:dyDescent="0.25">
      <c r="A433" s="69">
        <v>431</v>
      </c>
      <c r="B433" s="39" t="s">
        <v>139</v>
      </c>
      <c r="C433" s="1" t="s">
        <v>139</v>
      </c>
      <c r="D433" s="44" t="str">
        <f t="shared" si="14"/>
        <v/>
      </c>
      <c r="E433" s="1" t="s">
        <v>139</v>
      </c>
      <c r="F433" s="44" t="str">
        <f t="shared" si="15"/>
        <v/>
      </c>
      <c r="G433" s="40" t="s">
        <v>139</v>
      </c>
      <c r="H433" s="40" t="s">
        <v>139</v>
      </c>
      <c r="I433" s="41" t="s">
        <v>139</v>
      </c>
      <c r="J433" s="42" t="s">
        <v>139</v>
      </c>
      <c r="K433" s="41" t="s">
        <v>139</v>
      </c>
      <c r="L433" s="42" t="s">
        <v>139</v>
      </c>
      <c r="M433" s="41" t="s">
        <v>139</v>
      </c>
      <c r="N433" s="43" t="s">
        <v>139</v>
      </c>
      <c r="O433" s="402" t="str">
        <f>IF(AND(Results!AS433&gt;Results!BG433,(Results!CA433+Results!CB433)&gt;0),"DNB",IF(Pools!M433&gt;0,"X",""))</f>
        <v/>
      </c>
      <c r="P433" s="403">
        <f>IFERROR(SUM(Predictions!S433,Predictions!V433,Pools!N433),0)</f>
        <v>0</v>
      </c>
      <c r="Q433" s="141" t="str">
        <f>Results!CD433</f>
        <v/>
      </c>
      <c r="R433" s="142" t="str">
        <f>Results!CE433</f>
        <v/>
      </c>
    </row>
    <row r="434" spans="1:18" hidden="1" x14ac:dyDescent="0.25">
      <c r="A434" s="69">
        <v>432</v>
      </c>
      <c r="B434" s="39" t="s">
        <v>139</v>
      </c>
      <c r="C434" s="1" t="s">
        <v>139</v>
      </c>
      <c r="D434" s="44" t="str">
        <f t="shared" si="14"/>
        <v/>
      </c>
      <c r="E434" s="1" t="s">
        <v>139</v>
      </c>
      <c r="F434" s="44" t="str">
        <f t="shared" si="15"/>
        <v/>
      </c>
      <c r="G434" s="40" t="s">
        <v>139</v>
      </c>
      <c r="H434" s="40" t="s">
        <v>139</v>
      </c>
      <c r="I434" s="41" t="s">
        <v>139</v>
      </c>
      <c r="J434" s="42" t="s">
        <v>139</v>
      </c>
      <c r="K434" s="41" t="s">
        <v>139</v>
      </c>
      <c r="L434" s="42" t="s">
        <v>139</v>
      </c>
      <c r="M434" s="41" t="s">
        <v>139</v>
      </c>
      <c r="N434" s="43" t="s">
        <v>139</v>
      </c>
      <c r="O434" s="402" t="str">
        <f>IF(AND(Results!AS434&gt;Results!BG434,(Results!CA434+Results!CB434)&gt;0),"DNB",IF(Pools!M434&gt;0,"X",""))</f>
        <v/>
      </c>
      <c r="P434" s="403">
        <f>IFERROR(SUM(Predictions!S434,Predictions!V434,Pools!N434),0)</f>
        <v>0</v>
      </c>
      <c r="Q434" s="141" t="str">
        <f>Results!CD434</f>
        <v/>
      </c>
      <c r="R434" s="142" t="str">
        <f>Results!CE434</f>
        <v/>
      </c>
    </row>
    <row r="435" spans="1:18" hidden="1" x14ac:dyDescent="0.25">
      <c r="A435" s="69">
        <v>433</v>
      </c>
      <c r="B435" s="39" t="s">
        <v>139</v>
      </c>
      <c r="C435" s="1" t="s">
        <v>139</v>
      </c>
      <c r="D435" s="44" t="str">
        <f t="shared" si="14"/>
        <v/>
      </c>
      <c r="E435" s="1" t="s">
        <v>139</v>
      </c>
      <c r="F435" s="44" t="str">
        <f t="shared" si="15"/>
        <v/>
      </c>
      <c r="G435" s="40" t="s">
        <v>139</v>
      </c>
      <c r="H435" s="40" t="s">
        <v>139</v>
      </c>
      <c r="I435" s="41" t="s">
        <v>139</v>
      </c>
      <c r="J435" s="42" t="s">
        <v>139</v>
      </c>
      <c r="K435" s="41" t="s">
        <v>139</v>
      </c>
      <c r="L435" s="42" t="s">
        <v>139</v>
      </c>
      <c r="M435" s="41" t="s">
        <v>139</v>
      </c>
      <c r="N435" s="43" t="s">
        <v>139</v>
      </c>
      <c r="O435" s="402" t="str">
        <f>IF(AND(Results!AS435&gt;Results!BG435,(Results!CA435+Results!CB435)&gt;0),"DNB",IF(Pools!M435&gt;0,"X",""))</f>
        <v/>
      </c>
      <c r="P435" s="403">
        <f>IFERROR(SUM(Predictions!S435,Predictions!V435,Pools!N435),0)</f>
        <v>0</v>
      </c>
      <c r="Q435" s="141" t="str">
        <f>Results!CD435</f>
        <v/>
      </c>
      <c r="R435" s="142" t="str">
        <f>Results!CE435</f>
        <v/>
      </c>
    </row>
    <row r="436" spans="1:18" hidden="1" x14ac:dyDescent="0.25">
      <c r="A436" s="69">
        <v>434</v>
      </c>
      <c r="B436" s="39" t="s">
        <v>139</v>
      </c>
      <c r="C436" s="1" t="s">
        <v>139</v>
      </c>
      <c r="D436" s="44" t="str">
        <f t="shared" si="14"/>
        <v/>
      </c>
      <c r="E436" s="1" t="s">
        <v>139</v>
      </c>
      <c r="F436" s="44" t="str">
        <f t="shared" si="15"/>
        <v/>
      </c>
      <c r="G436" s="40" t="s">
        <v>139</v>
      </c>
      <c r="H436" s="40" t="s">
        <v>139</v>
      </c>
      <c r="I436" s="41" t="s">
        <v>139</v>
      </c>
      <c r="J436" s="42" t="s">
        <v>139</v>
      </c>
      <c r="K436" s="41" t="s">
        <v>139</v>
      </c>
      <c r="L436" s="42" t="s">
        <v>139</v>
      </c>
      <c r="M436" s="41" t="s">
        <v>139</v>
      </c>
      <c r="N436" s="43" t="s">
        <v>139</v>
      </c>
      <c r="O436" s="402" t="str">
        <f>IF(AND(Results!AS436&gt;Results!BG436,(Results!CA436+Results!CB436)&gt;0),"DNB",IF(Pools!M436&gt;0,"X",""))</f>
        <v/>
      </c>
      <c r="P436" s="403">
        <f>IFERROR(SUM(Predictions!S436,Predictions!V436,Pools!N436),0)</f>
        <v>0</v>
      </c>
      <c r="Q436" s="141" t="str">
        <f>Results!CD436</f>
        <v/>
      </c>
      <c r="R436" s="142" t="str">
        <f>Results!CE436</f>
        <v/>
      </c>
    </row>
    <row r="437" spans="1:18" hidden="1" x14ac:dyDescent="0.25">
      <c r="A437" s="69">
        <v>435</v>
      </c>
      <c r="B437" s="39" t="s">
        <v>139</v>
      </c>
      <c r="C437" s="1" t="s">
        <v>139</v>
      </c>
      <c r="D437" s="44" t="str">
        <f t="shared" si="14"/>
        <v/>
      </c>
      <c r="E437" s="1" t="s">
        <v>139</v>
      </c>
      <c r="F437" s="44" t="str">
        <f t="shared" si="15"/>
        <v/>
      </c>
      <c r="G437" s="40" t="s">
        <v>139</v>
      </c>
      <c r="H437" s="40" t="s">
        <v>139</v>
      </c>
      <c r="I437" s="41" t="s">
        <v>139</v>
      </c>
      <c r="J437" s="42" t="s">
        <v>139</v>
      </c>
      <c r="K437" s="41" t="s">
        <v>139</v>
      </c>
      <c r="L437" s="42" t="s">
        <v>139</v>
      </c>
      <c r="M437" s="41" t="s">
        <v>139</v>
      </c>
      <c r="N437" s="43" t="s">
        <v>139</v>
      </c>
      <c r="O437" s="402" t="str">
        <f>IF(AND(Results!AS437&gt;Results!BG437,(Results!CA437+Results!CB437)&gt;0),"DNB",IF(Pools!M437&gt;0,"X",""))</f>
        <v/>
      </c>
      <c r="P437" s="403">
        <f>IFERROR(SUM(Predictions!S437,Predictions!V437,Pools!N437),0)</f>
        <v>0</v>
      </c>
      <c r="Q437" s="141" t="str">
        <f>Results!CD437</f>
        <v/>
      </c>
      <c r="R437" s="142" t="str">
        <f>Results!CE437</f>
        <v/>
      </c>
    </row>
    <row r="438" spans="1:18" hidden="1" x14ac:dyDescent="0.25">
      <c r="A438" s="69">
        <v>436</v>
      </c>
      <c r="B438" s="39" t="s">
        <v>139</v>
      </c>
      <c r="C438" s="1" t="s">
        <v>139</v>
      </c>
      <c r="D438" s="44" t="str">
        <f t="shared" si="14"/>
        <v/>
      </c>
      <c r="E438" s="1" t="s">
        <v>139</v>
      </c>
      <c r="F438" s="44" t="str">
        <f t="shared" si="15"/>
        <v/>
      </c>
      <c r="G438" s="40" t="s">
        <v>139</v>
      </c>
      <c r="H438" s="40" t="s">
        <v>139</v>
      </c>
      <c r="I438" s="41" t="s">
        <v>139</v>
      </c>
      <c r="J438" s="42" t="s">
        <v>139</v>
      </c>
      <c r="K438" s="41" t="s">
        <v>139</v>
      </c>
      <c r="L438" s="42" t="s">
        <v>139</v>
      </c>
      <c r="M438" s="41" t="s">
        <v>139</v>
      </c>
      <c r="N438" s="43" t="s">
        <v>139</v>
      </c>
      <c r="O438" s="402" t="str">
        <f>IF(AND(Results!AS438&gt;Results!BG438,(Results!CA438+Results!CB438)&gt;0),"DNB",IF(Pools!M438&gt;0,"X",""))</f>
        <v/>
      </c>
      <c r="P438" s="403">
        <f>IFERROR(SUM(Predictions!S438,Predictions!V438,Pools!N438),0)</f>
        <v>0</v>
      </c>
      <c r="Q438" s="141" t="str">
        <f>Results!CD438</f>
        <v/>
      </c>
      <c r="R438" s="142" t="str">
        <f>Results!CE438</f>
        <v/>
      </c>
    </row>
    <row r="439" spans="1:18" hidden="1" x14ac:dyDescent="0.25">
      <c r="A439" s="69">
        <v>437</v>
      </c>
      <c r="B439" s="39" t="s">
        <v>139</v>
      </c>
      <c r="C439" s="1" t="s">
        <v>139</v>
      </c>
      <c r="D439" s="44" t="str">
        <f t="shared" si="14"/>
        <v/>
      </c>
      <c r="E439" s="1" t="s">
        <v>139</v>
      </c>
      <c r="F439" s="44" t="str">
        <f t="shared" si="15"/>
        <v/>
      </c>
      <c r="G439" s="40" t="s">
        <v>139</v>
      </c>
      <c r="H439" s="40" t="s">
        <v>139</v>
      </c>
      <c r="I439" s="41" t="s">
        <v>139</v>
      </c>
      <c r="J439" s="42" t="s">
        <v>139</v>
      </c>
      <c r="K439" s="41" t="s">
        <v>139</v>
      </c>
      <c r="L439" s="42" t="s">
        <v>139</v>
      </c>
      <c r="M439" s="41" t="s">
        <v>139</v>
      </c>
      <c r="N439" s="43" t="s">
        <v>139</v>
      </c>
      <c r="O439" s="402" t="str">
        <f>IF(AND(Results!AS439&gt;Results!BG439,(Results!CA439+Results!CB439)&gt;0),"DNB",IF(Pools!M439&gt;0,"X",""))</f>
        <v/>
      </c>
      <c r="P439" s="403">
        <f>IFERROR(SUM(Predictions!S439,Predictions!V439,Pools!N439),0)</f>
        <v>0</v>
      </c>
      <c r="Q439" s="141" t="str">
        <f>Results!CD439</f>
        <v/>
      </c>
      <c r="R439" s="142" t="str">
        <f>Results!CE439</f>
        <v/>
      </c>
    </row>
    <row r="440" spans="1:18" hidden="1" x14ac:dyDescent="0.25">
      <c r="A440" s="69">
        <v>438</v>
      </c>
      <c r="B440" s="39" t="s">
        <v>139</v>
      </c>
      <c r="C440" s="1" t="s">
        <v>139</v>
      </c>
      <c r="D440" s="44" t="str">
        <f t="shared" si="14"/>
        <v/>
      </c>
      <c r="E440" s="1" t="s">
        <v>139</v>
      </c>
      <c r="F440" s="44" t="str">
        <f t="shared" si="15"/>
        <v/>
      </c>
      <c r="G440" s="40" t="s">
        <v>139</v>
      </c>
      <c r="H440" s="40" t="s">
        <v>139</v>
      </c>
      <c r="I440" s="41" t="s">
        <v>139</v>
      </c>
      <c r="J440" s="42" t="s">
        <v>139</v>
      </c>
      <c r="K440" s="41" t="s">
        <v>139</v>
      </c>
      <c r="L440" s="42" t="s">
        <v>139</v>
      </c>
      <c r="M440" s="41" t="s">
        <v>139</v>
      </c>
      <c r="N440" s="43" t="s">
        <v>139</v>
      </c>
      <c r="O440" s="402" t="str">
        <f>IF(AND(Results!AS440&gt;Results!BG440,(Results!CA440+Results!CB440)&gt;0),"DNB",IF(Pools!M440&gt;0,"X",""))</f>
        <v/>
      </c>
      <c r="P440" s="403">
        <f>IFERROR(SUM(Predictions!S440,Predictions!V440,Pools!N440),0)</f>
        <v>0</v>
      </c>
      <c r="Q440" s="141" t="str">
        <f>Results!CD440</f>
        <v/>
      </c>
      <c r="R440" s="142" t="str">
        <f>Results!CE440</f>
        <v/>
      </c>
    </row>
    <row r="441" spans="1:18" hidden="1" x14ac:dyDescent="0.25">
      <c r="A441" s="69">
        <v>439</v>
      </c>
      <c r="B441" s="39" t="s">
        <v>139</v>
      </c>
      <c r="C441" s="1" t="s">
        <v>139</v>
      </c>
      <c r="D441" s="44" t="str">
        <f t="shared" si="14"/>
        <v/>
      </c>
      <c r="E441" s="1" t="s">
        <v>139</v>
      </c>
      <c r="F441" s="44" t="str">
        <f t="shared" si="15"/>
        <v/>
      </c>
      <c r="G441" s="40" t="s">
        <v>139</v>
      </c>
      <c r="H441" s="40" t="s">
        <v>139</v>
      </c>
      <c r="I441" s="41" t="s">
        <v>139</v>
      </c>
      <c r="J441" s="42" t="s">
        <v>139</v>
      </c>
      <c r="K441" s="41" t="s">
        <v>139</v>
      </c>
      <c r="L441" s="42" t="s">
        <v>139</v>
      </c>
      <c r="M441" s="41" t="s">
        <v>139</v>
      </c>
      <c r="N441" s="43" t="s">
        <v>139</v>
      </c>
      <c r="O441" s="402" t="str">
        <f>IF(AND(Results!AS441&gt;Results!BG441,(Results!CA441+Results!CB441)&gt;0),"DNB",IF(Pools!M441&gt;0,"X",""))</f>
        <v/>
      </c>
      <c r="P441" s="403">
        <f>IFERROR(SUM(Predictions!S441,Predictions!V441,Pools!N441),0)</f>
        <v>0</v>
      </c>
      <c r="Q441" s="141" t="str">
        <f>Results!CD441</f>
        <v/>
      </c>
      <c r="R441" s="142" t="str">
        <f>Results!CE441</f>
        <v/>
      </c>
    </row>
    <row r="442" spans="1:18" hidden="1" x14ac:dyDescent="0.25">
      <c r="A442" s="69">
        <v>440</v>
      </c>
      <c r="B442" s="39" t="s">
        <v>139</v>
      </c>
      <c r="C442" s="1" t="s">
        <v>139</v>
      </c>
      <c r="D442" s="44" t="str">
        <f t="shared" si="14"/>
        <v/>
      </c>
      <c r="E442" s="1" t="s">
        <v>139</v>
      </c>
      <c r="F442" s="44" t="str">
        <f t="shared" si="15"/>
        <v/>
      </c>
      <c r="G442" s="40" t="s">
        <v>139</v>
      </c>
      <c r="H442" s="40" t="s">
        <v>139</v>
      </c>
      <c r="I442" s="41" t="s">
        <v>139</v>
      </c>
      <c r="J442" s="42" t="s">
        <v>139</v>
      </c>
      <c r="K442" s="41" t="s">
        <v>139</v>
      </c>
      <c r="L442" s="42" t="s">
        <v>139</v>
      </c>
      <c r="M442" s="41" t="s">
        <v>139</v>
      </c>
      <c r="N442" s="43" t="s">
        <v>139</v>
      </c>
      <c r="O442" s="402" t="str">
        <f>IF(AND(Results!AS442&gt;Results!BG442,(Results!CA442+Results!CB442)&gt;0),"DNB",IF(Pools!M442&gt;0,"X",""))</f>
        <v/>
      </c>
      <c r="P442" s="403">
        <f>IFERROR(SUM(Predictions!S442,Predictions!V442,Pools!N442),0)</f>
        <v>0</v>
      </c>
      <c r="Q442" s="141" t="str">
        <f>Results!CD442</f>
        <v/>
      </c>
      <c r="R442" s="142" t="str">
        <f>Results!CE442</f>
        <v/>
      </c>
    </row>
    <row r="443" spans="1:18" hidden="1" x14ac:dyDescent="0.25">
      <c r="A443" s="69">
        <v>441</v>
      </c>
      <c r="B443" s="39" t="s">
        <v>139</v>
      </c>
      <c r="C443" s="1" t="s">
        <v>139</v>
      </c>
      <c r="D443" s="44" t="str">
        <f t="shared" si="14"/>
        <v/>
      </c>
      <c r="E443" s="1" t="s">
        <v>139</v>
      </c>
      <c r="F443" s="44" t="str">
        <f t="shared" si="15"/>
        <v/>
      </c>
      <c r="G443" s="40" t="s">
        <v>139</v>
      </c>
      <c r="H443" s="40" t="s">
        <v>139</v>
      </c>
      <c r="I443" s="41" t="s">
        <v>139</v>
      </c>
      <c r="J443" s="42" t="s">
        <v>139</v>
      </c>
      <c r="K443" s="41" t="s">
        <v>139</v>
      </c>
      <c r="L443" s="42" t="s">
        <v>139</v>
      </c>
      <c r="M443" s="41" t="s">
        <v>139</v>
      </c>
      <c r="N443" s="43" t="s">
        <v>139</v>
      </c>
      <c r="O443" s="402" t="str">
        <f>IF(AND(Results!AS443&gt;Results!BG443,(Results!CA443+Results!CB443)&gt;0),"DNB",IF(Pools!M443&gt;0,"X",""))</f>
        <v/>
      </c>
      <c r="P443" s="403">
        <f>IFERROR(SUM(Predictions!S443,Predictions!V443,Pools!N443),0)</f>
        <v>0</v>
      </c>
      <c r="Q443" s="141" t="str">
        <f>Results!CD443</f>
        <v/>
      </c>
      <c r="R443" s="142" t="str">
        <f>Results!CE443</f>
        <v/>
      </c>
    </row>
    <row r="444" spans="1:18" hidden="1" x14ac:dyDescent="0.25">
      <c r="A444" s="69">
        <v>442</v>
      </c>
      <c r="B444" s="39" t="s">
        <v>139</v>
      </c>
      <c r="C444" s="1" t="s">
        <v>139</v>
      </c>
      <c r="D444" s="44" t="str">
        <f t="shared" si="14"/>
        <v/>
      </c>
      <c r="E444" s="1" t="s">
        <v>139</v>
      </c>
      <c r="F444" s="44" t="str">
        <f t="shared" si="15"/>
        <v/>
      </c>
      <c r="G444" s="40" t="s">
        <v>139</v>
      </c>
      <c r="H444" s="40" t="s">
        <v>139</v>
      </c>
      <c r="I444" s="41" t="s">
        <v>139</v>
      </c>
      <c r="J444" s="42" t="s">
        <v>139</v>
      </c>
      <c r="K444" s="41" t="s">
        <v>139</v>
      </c>
      <c r="L444" s="42" t="s">
        <v>139</v>
      </c>
      <c r="M444" s="41" t="s">
        <v>139</v>
      </c>
      <c r="N444" s="43" t="s">
        <v>139</v>
      </c>
      <c r="O444" s="402" t="str">
        <f>IF(AND(Results!AS444&gt;Results!BG444,(Results!CA444+Results!CB444)&gt;0),"DNB",IF(Pools!M444&gt;0,"X",""))</f>
        <v/>
      </c>
      <c r="P444" s="403">
        <f>IFERROR(SUM(Predictions!S444,Predictions!V444,Pools!N444),0)</f>
        <v>0</v>
      </c>
      <c r="Q444" s="141" t="str">
        <f>Results!CD444</f>
        <v/>
      </c>
      <c r="R444" s="142" t="str">
        <f>Results!CE444</f>
        <v/>
      </c>
    </row>
    <row r="445" spans="1:18" hidden="1" x14ac:dyDescent="0.25">
      <c r="A445" s="69">
        <v>443</v>
      </c>
      <c r="B445" s="39" t="s">
        <v>139</v>
      </c>
      <c r="C445" s="1" t="s">
        <v>139</v>
      </c>
      <c r="D445" s="44" t="str">
        <f t="shared" si="14"/>
        <v/>
      </c>
      <c r="E445" s="1" t="s">
        <v>139</v>
      </c>
      <c r="F445" s="44" t="str">
        <f t="shared" si="15"/>
        <v/>
      </c>
      <c r="G445" s="40" t="s">
        <v>139</v>
      </c>
      <c r="H445" s="40" t="s">
        <v>139</v>
      </c>
      <c r="I445" s="41" t="s">
        <v>139</v>
      </c>
      <c r="J445" s="42" t="s">
        <v>139</v>
      </c>
      <c r="K445" s="41" t="s">
        <v>139</v>
      </c>
      <c r="L445" s="42" t="s">
        <v>139</v>
      </c>
      <c r="M445" s="41" t="s">
        <v>139</v>
      </c>
      <c r="N445" s="43" t="s">
        <v>139</v>
      </c>
      <c r="O445" s="402" t="str">
        <f>IF(AND(Results!AS445&gt;Results!BG445,(Results!CA445+Results!CB445)&gt;0),"DNB",IF(Pools!M445&gt;0,"X",""))</f>
        <v/>
      </c>
      <c r="P445" s="403">
        <f>IFERROR(SUM(Predictions!S445,Predictions!V445,Pools!N445),0)</f>
        <v>0</v>
      </c>
      <c r="Q445" s="141" t="str">
        <f>Results!CD445</f>
        <v/>
      </c>
      <c r="R445" s="142" t="str">
        <f>Results!CE445</f>
        <v/>
      </c>
    </row>
    <row r="446" spans="1:18" hidden="1" x14ac:dyDescent="0.25">
      <c r="A446" s="69">
        <v>444</v>
      </c>
      <c r="B446" s="39" t="s">
        <v>139</v>
      </c>
      <c r="C446" s="1" t="s">
        <v>139</v>
      </c>
      <c r="D446" s="44" t="str">
        <f t="shared" si="14"/>
        <v/>
      </c>
      <c r="E446" s="1" t="s">
        <v>139</v>
      </c>
      <c r="F446" s="44" t="str">
        <f t="shared" si="15"/>
        <v/>
      </c>
      <c r="G446" s="40" t="s">
        <v>139</v>
      </c>
      <c r="H446" s="40" t="s">
        <v>139</v>
      </c>
      <c r="I446" s="41" t="s">
        <v>139</v>
      </c>
      <c r="J446" s="42" t="s">
        <v>139</v>
      </c>
      <c r="K446" s="41" t="s">
        <v>139</v>
      </c>
      <c r="L446" s="42" t="s">
        <v>139</v>
      </c>
      <c r="M446" s="41" t="s">
        <v>139</v>
      </c>
      <c r="N446" s="43" t="s">
        <v>139</v>
      </c>
      <c r="O446" s="402" t="str">
        <f>IF(AND(Results!AS446&gt;Results!BG446,(Results!CA446+Results!CB446)&gt;0),"DNB",IF(Pools!M446&gt;0,"X",""))</f>
        <v/>
      </c>
      <c r="P446" s="403">
        <f>IFERROR(SUM(Predictions!S446,Predictions!V446,Pools!N446),0)</f>
        <v>0</v>
      </c>
      <c r="Q446" s="141" t="str">
        <f>Results!CD446</f>
        <v/>
      </c>
      <c r="R446" s="142" t="str">
        <f>Results!CE446</f>
        <v/>
      </c>
    </row>
    <row r="447" spans="1:18" hidden="1" x14ac:dyDescent="0.25">
      <c r="A447" s="69">
        <v>445</v>
      </c>
      <c r="B447" s="39" t="s">
        <v>139</v>
      </c>
      <c r="C447" s="1" t="s">
        <v>139</v>
      </c>
      <c r="D447" s="44" t="str">
        <f t="shared" si="14"/>
        <v/>
      </c>
      <c r="E447" s="1" t="s">
        <v>139</v>
      </c>
      <c r="F447" s="44" t="str">
        <f t="shared" si="15"/>
        <v/>
      </c>
      <c r="G447" s="40" t="s">
        <v>139</v>
      </c>
      <c r="H447" s="40" t="s">
        <v>139</v>
      </c>
      <c r="I447" s="41" t="s">
        <v>139</v>
      </c>
      <c r="J447" s="42" t="s">
        <v>139</v>
      </c>
      <c r="K447" s="41" t="s">
        <v>139</v>
      </c>
      <c r="L447" s="42" t="s">
        <v>139</v>
      </c>
      <c r="M447" s="41" t="s">
        <v>139</v>
      </c>
      <c r="N447" s="43" t="s">
        <v>139</v>
      </c>
      <c r="O447" s="402" t="str">
        <f>IF(AND(Results!AS447&gt;Results!BG447,(Results!CA447+Results!CB447)&gt;0),"DNB",IF(Pools!M447&gt;0,"X",""))</f>
        <v/>
      </c>
      <c r="P447" s="403">
        <f>IFERROR(SUM(Predictions!S447,Predictions!V447,Pools!N447),0)</f>
        <v>0</v>
      </c>
      <c r="Q447" s="141" t="str">
        <f>Results!CD447</f>
        <v/>
      </c>
      <c r="R447" s="142" t="str">
        <f>Results!CE447</f>
        <v/>
      </c>
    </row>
    <row r="448" spans="1:18" hidden="1" x14ac:dyDescent="0.25">
      <c r="A448" s="69">
        <v>446</v>
      </c>
      <c r="B448" s="39" t="s">
        <v>139</v>
      </c>
      <c r="C448" s="1" t="s">
        <v>139</v>
      </c>
      <c r="D448" s="44" t="str">
        <f t="shared" si="14"/>
        <v/>
      </c>
      <c r="E448" s="1" t="s">
        <v>139</v>
      </c>
      <c r="F448" s="44" t="str">
        <f t="shared" si="15"/>
        <v/>
      </c>
      <c r="G448" s="40" t="s">
        <v>139</v>
      </c>
      <c r="H448" s="40" t="s">
        <v>139</v>
      </c>
      <c r="I448" s="41" t="s">
        <v>139</v>
      </c>
      <c r="J448" s="42" t="s">
        <v>139</v>
      </c>
      <c r="K448" s="41" t="s">
        <v>139</v>
      </c>
      <c r="L448" s="42" t="s">
        <v>139</v>
      </c>
      <c r="M448" s="41" t="s">
        <v>139</v>
      </c>
      <c r="N448" s="43" t="s">
        <v>139</v>
      </c>
      <c r="O448" s="402" t="str">
        <f>IF(AND(Results!AS448&gt;Results!BG448,(Results!CA448+Results!CB448)&gt;0),"DNB",IF(Pools!M448&gt;0,"X",""))</f>
        <v/>
      </c>
      <c r="P448" s="403">
        <f>IFERROR(SUM(Predictions!S448,Predictions!V448,Pools!N448),0)</f>
        <v>0</v>
      </c>
      <c r="Q448" s="141" t="str">
        <f>Results!CD448</f>
        <v/>
      </c>
      <c r="R448" s="142" t="str">
        <f>Results!CE448</f>
        <v/>
      </c>
    </row>
    <row r="449" spans="1:18" hidden="1" x14ac:dyDescent="0.25">
      <c r="A449" s="69">
        <v>447</v>
      </c>
      <c r="B449" s="39" t="s">
        <v>139</v>
      </c>
      <c r="C449" s="1" t="s">
        <v>139</v>
      </c>
      <c r="D449" s="44" t="str">
        <f t="shared" si="14"/>
        <v/>
      </c>
      <c r="E449" s="1" t="s">
        <v>139</v>
      </c>
      <c r="F449" s="44" t="str">
        <f t="shared" si="15"/>
        <v/>
      </c>
      <c r="G449" s="40" t="s">
        <v>139</v>
      </c>
      <c r="H449" s="40" t="s">
        <v>139</v>
      </c>
      <c r="I449" s="41" t="s">
        <v>139</v>
      </c>
      <c r="J449" s="42" t="s">
        <v>139</v>
      </c>
      <c r="K449" s="41" t="s">
        <v>139</v>
      </c>
      <c r="L449" s="42" t="s">
        <v>139</v>
      </c>
      <c r="M449" s="41" t="s">
        <v>139</v>
      </c>
      <c r="N449" s="43" t="s">
        <v>139</v>
      </c>
      <c r="O449" s="402" t="str">
        <f>IF(AND(Results!AS449&gt;Results!BG449,(Results!CA449+Results!CB449)&gt;0),"DNB",IF(Pools!M449&gt;0,"X",""))</f>
        <v/>
      </c>
      <c r="P449" s="403">
        <f>IFERROR(SUM(Predictions!S449,Predictions!V449,Pools!N449),0)</f>
        <v>0</v>
      </c>
      <c r="Q449" s="141" t="str">
        <f>Results!CD449</f>
        <v/>
      </c>
      <c r="R449" s="142" t="str">
        <f>Results!CE449</f>
        <v/>
      </c>
    </row>
    <row r="450" spans="1:18" hidden="1" x14ac:dyDescent="0.25">
      <c r="A450" s="69">
        <v>448</v>
      </c>
      <c r="B450" s="39" t="s">
        <v>139</v>
      </c>
      <c r="C450" s="1" t="s">
        <v>139</v>
      </c>
      <c r="D450" s="44" t="str">
        <f t="shared" si="14"/>
        <v/>
      </c>
      <c r="E450" s="1" t="s">
        <v>139</v>
      </c>
      <c r="F450" s="44" t="str">
        <f t="shared" si="15"/>
        <v/>
      </c>
      <c r="G450" s="40" t="s">
        <v>139</v>
      </c>
      <c r="H450" s="40" t="s">
        <v>139</v>
      </c>
      <c r="I450" s="41" t="s">
        <v>139</v>
      </c>
      <c r="J450" s="42" t="s">
        <v>139</v>
      </c>
      <c r="K450" s="41" t="s">
        <v>139</v>
      </c>
      <c r="L450" s="42" t="s">
        <v>139</v>
      </c>
      <c r="M450" s="41" t="s">
        <v>139</v>
      </c>
      <c r="N450" s="43" t="s">
        <v>139</v>
      </c>
      <c r="O450" s="402" t="str">
        <f>IF(AND(Results!AS450&gt;Results!BG450,(Results!CA450+Results!CB450)&gt;0),"DNB",IF(Pools!M450&gt;0,"X",""))</f>
        <v/>
      </c>
      <c r="P450" s="403">
        <f>IFERROR(SUM(Predictions!S450,Predictions!V450,Pools!N450),0)</f>
        <v>0</v>
      </c>
      <c r="Q450" s="141" t="str">
        <f>Results!CD450</f>
        <v/>
      </c>
      <c r="R450" s="142" t="str">
        <f>Results!CE450</f>
        <v/>
      </c>
    </row>
    <row r="451" spans="1:18" hidden="1" x14ac:dyDescent="0.25">
      <c r="A451" s="69">
        <v>449</v>
      </c>
      <c r="B451" s="39" t="s">
        <v>139</v>
      </c>
      <c r="C451" s="1" t="s">
        <v>139</v>
      </c>
      <c r="D451" s="44" t="str">
        <f t="shared" ref="D451:D514" si="16">IFERROR(VLOOKUP(C451,Team,2,FALSE),"")</f>
        <v/>
      </c>
      <c r="E451" s="1" t="s">
        <v>139</v>
      </c>
      <c r="F451" s="44" t="str">
        <f t="shared" ref="F451:F514" si="17">IFERROR(VLOOKUP(E451,Team,2,FALSE),"")</f>
        <v/>
      </c>
      <c r="G451" s="40" t="s">
        <v>139</v>
      </c>
      <c r="H451" s="40" t="s">
        <v>139</v>
      </c>
      <c r="I451" s="41" t="s">
        <v>139</v>
      </c>
      <c r="J451" s="42" t="s">
        <v>139</v>
      </c>
      <c r="K451" s="41" t="s">
        <v>139</v>
      </c>
      <c r="L451" s="42" t="s">
        <v>139</v>
      </c>
      <c r="M451" s="41" t="s">
        <v>139</v>
      </c>
      <c r="N451" s="43" t="s">
        <v>139</v>
      </c>
      <c r="O451" s="402" t="str">
        <f>IF(AND(Results!AS451&gt;Results!BG451,(Results!CA451+Results!CB451)&gt;0),"DNB",IF(Pools!M451&gt;0,"X",""))</f>
        <v/>
      </c>
      <c r="P451" s="403">
        <f>IFERROR(SUM(Predictions!S451,Predictions!V451,Pools!N451),0)</f>
        <v>0</v>
      </c>
      <c r="Q451" s="141" t="str">
        <f>Results!CD451</f>
        <v/>
      </c>
      <c r="R451" s="142" t="str">
        <f>Results!CE451</f>
        <v/>
      </c>
    </row>
    <row r="452" spans="1:18" hidden="1" x14ac:dyDescent="0.25">
      <c r="A452" s="69">
        <v>450</v>
      </c>
      <c r="B452" s="39" t="s">
        <v>139</v>
      </c>
      <c r="C452" s="1" t="s">
        <v>139</v>
      </c>
      <c r="D452" s="44" t="str">
        <f t="shared" si="16"/>
        <v/>
      </c>
      <c r="E452" s="1" t="s">
        <v>139</v>
      </c>
      <c r="F452" s="44" t="str">
        <f t="shared" si="17"/>
        <v/>
      </c>
      <c r="G452" s="40" t="s">
        <v>139</v>
      </c>
      <c r="H452" s="40" t="s">
        <v>139</v>
      </c>
      <c r="I452" s="41" t="s">
        <v>139</v>
      </c>
      <c r="J452" s="42" t="s">
        <v>139</v>
      </c>
      <c r="K452" s="41" t="s">
        <v>139</v>
      </c>
      <c r="L452" s="42" t="s">
        <v>139</v>
      </c>
      <c r="M452" s="41" t="s">
        <v>139</v>
      </c>
      <c r="N452" s="43" t="s">
        <v>139</v>
      </c>
      <c r="O452" s="402" t="str">
        <f>IF(AND(Results!AS452&gt;Results!BG452,(Results!CA452+Results!CB452)&gt;0),"DNB",IF(Pools!M452&gt;0,"X",""))</f>
        <v/>
      </c>
      <c r="P452" s="403">
        <f>IFERROR(SUM(Predictions!S452,Predictions!V452,Pools!N452),0)</f>
        <v>0</v>
      </c>
      <c r="Q452" s="141" t="str">
        <f>Results!CD452</f>
        <v/>
      </c>
      <c r="R452" s="142" t="str">
        <f>Results!CE452</f>
        <v/>
      </c>
    </row>
    <row r="453" spans="1:18" hidden="1" x14ac:dyDescent="0.25">
      <c r="A453" s="69">
        <v>451</v>
      </c>
      <c r="B453" s="39" t="s">
        <v>139</v>
      </c>
      <c r="C453" s="1" t="s">
        <v>139</v>
      </c>
      <c r="D453" s="44" t="str">
        <f t="shared" si="16"/>
        <v/>
      </c>
      <c r="E453" s="1" t="s">
        <v>139</v>
      </c>
      <c r="F453" s="44" t="str">
        <f t="shared" si="17"/>
        <v/>
      </c>
      <c r="G453" s="40" t="s">
        <v>139</v>
      </c>
      <c r="H453" s="40" t="s">
        <v>139</v>
      </c>
      <c r="I453" s="41" t="s">
        <v>139</v>
      </c>
      <c r="J453" s="42" t="s">
        <v>139</v>
      </c>
      <c r="K453" s="41" t="s">
        <v>139</v>
      </c>
      <c r="L453" s="42" t="s">
        <v>139</v>
      </c>
      <c r="M453" s="41" t="s">
        <v>139</v>
      </c>
      <c r="N453" s="43" t="s">
        <v>139</v>
      </c>
      <c r="O453" s="402" t="str">
        <f>IF(AND(Results!AS453&gt;Results!BG453,(Results!CA453+Results!CB453)&gt;0),"DNB",IF(Pools!M453&gt;0,"X",""))</f>
        <v/>
      </c>
      <c r="P453" s="403">
        <f>IFERROR(SUM(Predictions!S453,Predictions!V453,Pools!N453),0)</f>
        <v>0</v>
      </c>
      <c r="Q453" s="141" t="str">
        <f>Results!CD453</f>
        <v/>
      </c>
      <c r="R453" s="142" t="str">
        <f>Results!CE453</f>
        <v/>
      </c>
    </row>
    <row r="454" spans="1:18" hidden="1" x14ac:dyDescent="0.25">
      <c r="A454" s="69">
        <v>452</v>
      </c>
      <c r="B454" s="39" t="s">
        <v>139</v>
      </c>
      <c r="C454" s="1" t="s">
        <v>139</v>
      </c>
      <c r="D454" s="44" t="str">
        <f t="shared" si="16"/>
        <v/>
      </c>
      <c r="E454" s="1" t="s">
        <v>139</v>
      </c>
      <c r="F454" s="44" t="str">
        <f t="shared" si="17"/>
        <v/>
      </c>
      <c r="G454" s="40" t="s">
        <v>139</v>
      </c>
      <c r="H454" s="40" t="s">
        <v>139</v>
      </c>
      <c r="I454" s="41" t="s">
        <v>139</v>
      </c>
      <c r="J454" s="42" t="s">
        <v>139</v>
      </c>
      <c r="K454" s="41" t="s">
        <v>139</v>
      </c>
      <c r="L454" s="42" t="s">
        <v>139</v>
      </c>
      <c r="M454" s="41" t="s">
        <v>139</v>
      </c>
      <c r="N454" s="43" t="s">
        <v>139</v>
      </c>
      <c r="O454" s="402" t="str">
        <f>IF(AND(Results!AS454&gt;Results!BG454,(Results!CA454+Results!CB454)&gt;0),"DNB",IF(Pools!M454&gt;0,"X",""))</f>
        <v/>
      </c>
      <c r="P454" s="403">
        <f>IFERROR(SUM(Predictions!S454,Predictions!V454,Pools!N454),0)</f>
        <v>0</v>
      </c>
      <c r="Q454" s="141" t="str">
        <f>Results!CD454</f>
        <v/>
      </c>
      <c r="R454" s="142" t="str">
        <f>Results!CE454</f>
        <v/>
      </c>
    </row>
    <row r="455" spans="1:18" hidden="1" x14ac:dyDescent="0.25">
      <c r="A455" s="69">
        <v>453</v>
      </c>
      <c r="B455" s="39" t="s">
        <v>139</v>
      </c>
      <c r="C455" s="1" t="s">
        <v>139</v>
      </c>
      <c r="D455" s="44" t="str">
        <f t="shared" si="16"/>
        <v/>
      </c>
      <c r="E455" s="1" t="s">
        <v>139</v>
      </c>
      <c r="F455" s="44" t="str">
        <f t="shared" si="17"/>
        <v/>
      </c>
      <c r="G455" s="40" t="s">
        <v>139</v>
      </c>
      <c r="H455" s="40" t="s">
        <v>139</v>
      </c>
      <c r="I455" s="41" t="s">
        <v>139</v>
      </c>
      <c r="J455" s="42" t="s">
        <v>139</v>
      </c>
      <c r="K455" s="41" t="s">
        <v>139</v>
      </c>
      <c r="L455" s="42" t="s">
        <v>139</v>
      </c>
      <c r="M455" s="41" t="s">
        <v>139</v>
      </c>
      <c r="N455" s="43" t="s">
        <v>139</v>
      </c>
      <c r="O455" s="402" t="str">
        <f>IF(AND(Results!AS455&gt;Results!BG455,(Results!CA455+Results!CB455)&gt;0),"DNB",IF(Pools!M455&gt;0,"X",""))</f>
        <v/>
      </c>
      <c r="P455" s="403">
        <f>IFERROR(SUM(Predictions!S455,Predictions!V455,Pools!N455),0)</f>
        <v>0</v>
      </c>
      <c r="Q455" s="141" t="str">
        <f>Results!CD455</f>
        <v/>
      </c>
      <c r="R455" s="142" t="str">
        <f>Results!CE455</f>
        <v/>
      </c>
    </row>
    <row r="456" spans="1:18" hidden="1" x14ac:dyDescent="0.25">
      <c r="A456" s="69">
        <v>454</v>
      </c>
      <c r="B456" s="39" t="s">
        <v>139</v>
      </c>
      <c r="C456" s="1" t="s">
        <v>139</v>
      </c>
      <c r="D456" s="44" t="str">
        <f t="shared" si="16"/>
        <v/>
      </c>
      <c r="E456" s="1" t="s">
        <v>139</v>
      </c>
      <c r="F456" s="44" t="str">
        <f t="shared" si="17"/>
        <v/>
      </c>
      <c r="G456" s="40" t="s">
        <v>139</v>
      </c>
      <c r="H456" s="40" t="s">
        <v>139</v>
      </c>
      <c r="I456" s="41" t="s">
        <v>139</v>
      </c>
      <c r="J456" s="42" t="s">
        <v>139</v>
      </c>
      <c r="K456" s="41" t="s">
        <v>139</v>
      </c>
      <c r="L456" s="42" t="s">
        <v>139</v>
      </c>
      <c r="M456" s="41" t="s">
        <v>139</v>
      </c>
      <c r="N456" s="43" t="s">
        <v>139</v>
      </c>
      <c r="O456" s="402" t="str">
        <f>IF(AND(Results!AS456&gt;Results!BG456,(Results!CA456+Results!CB456)&gt;0),"DNB",IF(Pools!M456&gt;0,"X",""))</f>
        <v/>
      </c>
      <c r="P456" s="403">
        <f>IFERROR(SUM(Predictions!S456,Predictions!V456,Pools!N456),0)</f>
        <v>0</v>
      </c>
      <c r="Q456" s="141" t="str">
        <f>Results!CD456</f>
        <v/>
      </c>
      <c r="R456" s="142" t="str">
        <f>Results!CE456</f>
        <v/>
      </c>
    </row>
    <row r="457" spans="1:18" hidden="1" x14ac:dyDescent="0.25">
      <c r="A457" s="69">
        <v>455</v>
      </c>
      <c r="B457" s="39" t="s">
        <v>139</v>
      </c>
      <c r="C457" s="1" t="s">
        <v>139</v>
      </c>
      <c r="D457" s="44" t="str">
        <f t="shared" si="16"/>
        <v/>
      </c>
      <c r="E457" s="1" t="s">
        <v>139</v>
      </c>
      <c r="F457" s="44" t="str">
        <f t="shared" si="17"/>
        <v/>
      </c>
      <c r="G457" s="40" t="s">
        <v>139</v>
      </c>
      <c r="H457" s="40" t="s">
        <v>139</v>
      </c>
      <c r="I457" s="41" t="s">
        <v>139</v>
      </c>
      <c r="J457" s="42" t="s">
        <v>139</v>
      </c>
      <c r="K457" s="41" t="s">
        <v>139</v>
      </c>
      <c r="L457" s="42" t="s">
        <v>139</v>
      </c>
      <c r="M457" s="41" t="s">
        <v>139</v>
      </c>
      <c r="N457" s="43" t="s">
        <v>139</v>
      </c>
      <c r="O457" s="402" t="str">
        <f>IF(AND(Results!AS457&gt;Results!BG457,(Results!CA457+Results!CB457)&gt;0),"DNB",IF(Pools!M457&gt;0,"X",""))</f>
        <v/>
      </c>
      <c r="P457" s="403">
        <f>IFERROR(SUM(Predictions!S457,Predictions!V457,Pools!N457),0)</f>
        <v>0</v>
      </c>
      <c r="Q457" s="141" t="str">
        <f>Results!CD457</f>
        <v/>
      </c>
      <c r="R457" s="142" t="str">
        <f>Results!CE457</f>
        <v/>
      </c>
    </row>
    <row r="458" spans="1:18" hidden="1" x14ac:dyDescent="0.25">
      <c r="A458" s="69">
        <v>456</v>
      </c>
      <c r="B458" s="39" t="s">
        <v>139</v>
      </c>
      <c r="C458" s="1" t="s">
        <v>139</v>
      </c>
      <c r="D458" s="44" t="str">
        <f t="shared" si="16"/>
        <v/>
      </c>
      <c r="E458" s="1" t="s">
        <v>139</v>
      </c>
      <c r="F458" s="44" t="str">
        <f t="shared" si="17"/>
        <v/>
      </c>
      <c r="G458" s="40" t="s">
        <v>139</v>
      </c>
      <c r="H458" s="40" t="s">
        <v>139</v>
      </c>
      <c r="I458" s="41" t="s">
        <v>139</v>
      </c>
      <c r="J458" s="42" t="s">
        <v>139</v>
      </c>
      <c r="K458" s="41" t="s">
        <v>139</v>
      </c>
      <c r="L458" s="42" t="s">
        <v>139</v>
      </c>
      <c r="M458" s="41" t="s">
        <v>139</v>
      </c>
      <c r="N458" s="43" t="s">
        <v>139</v>
      </c>
      <c r="O458" s="402" t="str">
        <f>IF(AND(Results!AS458&gt;Results!BG458,(Results!CA458+Results!CB458)&gt;0),"DNB",IF(Pools!M458&gt;0,"X",""))</f>
        <v/>
      </c>
      <c r="P458" s="403">
        <f>IFERROR(SUM(Predictions!S458,Predictions!V458,Pools!N458),0)</f>
        <v>0</v>
      </c>
      <c r="Q458" s="141" t="str">
        <f>Results!CD458</f>
        <v/>
      </c>
      <c r="R458" s="142" t="str">
        <f>Results!CE458</f>
        <v/>
      </c>
    </row>
    <row r="459" spans="1:18" hidden="1" x14ac:dyDescent="0.25">
      <c r="A459" s="69">
        <v>457</v>
      </c>
      <c r="B459" s="39" t="s">
        <v>139</v>
      </c>
      <c r="C459" s="1" t="s">
        <v>139</v>
      </c>
      <c r="D459" s="44" t="str">
        <f t="shared" si="16"/>
        <v/>
      </c>
      <c r="E459" s="1" t="s">
        <v>139</v>
      </c>
      <c r="F459" s="44" t="str">
        <f t="shared" si="17"/>
        <v/>
      </c>
      <c r="G459" s="40" t="s">
        <v>139</v>
      </c>
      <c r="H459" s="40" t="s">
        <v>139</v>
      </c>
      <c r="I459" s="41" t="s">
        <v>139</v>
      </c>
      <c r="J459" s="42" t="s">
        <v>139</v>
      </c>
      <c r="K459" s="41" t="s">
        <v>139</v>
      </c>
      <c r="L459" s="42" t="s">
        <v>139</v>
      </c>
      <c r="M459" s="41" t="s">
        <v>139</v>
      </c>
      <c r="N459" s="43" t="s">
        <v>139</v>
      </c>
      <c r="O459" s="402" t="str">
        <f>IF(AND(Results!AS459&gt;Results!BG459,(Results!CA459+Results!CB459)&gt;0),"DNB",IF(Pools!M459&gt;0,"X",""))</f>
        <v/>
      </c>
      <c r="P459" s="403">
        <f>IFERROR(SUM(Predictions!S459,Predictions!V459,Pools!N459),0)</f>
        <v>0</v>
      </c>
      <c r="Q459" s="141" t="str">
        <f>Results!CD459</f>
        <v/>
      </c>
      <c r="R459" s="142" t="str">
        <f>Results!CE459</f>
        <v/>
      </c>
    </row>
    <row r="460" spans="1:18" hidden="1" x14ac:dyDescent="0.25">
      <c r="A460" s="69">
        <v>458</v>
      </c>
      <c r="B460" s="39" t="s">
        <v>139</v>
      </c>
      <c r="C460" s="1" t="s">
        <v>139</v>
      </c>
      <c r="D460" s="44" t="str">
        <f t="shared" si="16"/>
        <v/>
      </c>
      <c r="E460" s="1" t="s">
        <v>139</v>
      </c>
      <c r="F460" s="44" t="str">
        <f t="shared" si="17"/>
        <v/>
      </c>
      <c r="G460" s="428" t="s">
        <v>139</v>
      </c>
      <c r="H460" s="428" t="s">
        <v>139</v>
      </c>
      <c r="I460" s="41" t="s">
        <v>139</v>
      </c>
      <c r="J460" s="42" t="s">
        <v>139</v>
      </c>
      <c r="K460" s="41" t="s">
        <v>139</v>
      </c>
      <c r="L460" s="42" t="s">
        <v>139</v>
      </c>
      <c r="M460" s="41" t="s">
        <v>139</v>
      </c>
      <c r="N460" s="43" t="s">
        <v>139</v>
      </c>
      <c r="O460" s="402" t="str">
        <f>IF(AND(Results!AS460&gt;Results!BG460,(Results!CA460+Results!CB460)&gt;0),"DNB",IF(Pools!M460&gt;0,"X",""))</f>
        <v/>
      </c>
      <c r="P460" s="403">
        <f>IFERROR(SUM(Predictions!S460,Predictions!V460,Pools!N460),0)</f>
        <v>0</v>
      </c>
      <c r="Q460" s="141" t="str">
        <f>Results!CD460</f>
        <v/>
      </c>
      <c r="R460" s="142" t="str">
        <f>Results!CE460</f>
        <v/>
      </c>
    </row>
    <row r="461" spans="1:18" hidden="1" x14ac:dyDescent="0.25">
      <c r="A461" s="69">
        <v>459</v>
      </c>
      <c r="B461" s="39" t="s">
        <v>139</v>
      </c>
      <c r="C461" s="1" t="s">
        <v>139</v>
      </c>
      <c r="D461" s="44" t="str">
        <f t="shared" si="16"/>
        <v/>
      </c>
      <c r="E461" s="1" t="s">
        <v>139</v>
      </c>
      <c r="F461" s="44" t="str">
        <f t="shared" si="17"/>
        <v/>
      </c>
      <c r="G461" s="40" t="s">
        <v>139</v>
      </c>
      <c r="H461" s="40" t="s">
        <v>139</v>
      </c>
      <c r="I461" s="41" t="s">
        <v>139</v>
      </c>
      <c r="J461" s="42" t="s">
        <v>139</v>
      </c>
      <c r="K461" s="41" t="s">
        <v>139</v>
      </c>
      <c r="L461" s="42" t="s">
        <v>139</v>
      </c>
      <c r="M461" s="41" t="s">
        <v>139</v>
      </c>
      <c r="N461" s="43" t="s">
        <v>139</v>
      </c>
      <c r="O461" s="402" t="str">
        <f>IF(AND(Results!AS461&gt;Results!BG461,(Results!CA461+Results!CB461)&gt;0),"DNB",IF(Pools!M461&gt;0,"X",""))</f>
        <v/>
      </c>
      <c r="P461" s="403">
        <f>IFERROR(SUM(Predictions!S461,Predictions!V461,Pools!N461),0)</f>
        <v>0</v>
      </c>
      <c r="Q461" s="141" t="str">
        <f>Results!CD461</f>
        <v/>
      </c>
      <c r="R461" s="142" t="str">
        <f>Results!CE461</f>
        <v/>
      </c>
    </row>
    <row r="462" spans="1:18" hidden="1" x14ac:dyDescent="0.25">
      <c r="A462" s="69">
        <v>460</v>
      </c>
      <c r="B462" s="39" t="s">
        <v>139</v>
      </c>
      <c r="C462" s="1" t="s">
        <v>139</v>
      </c>
      <c r="D462" s="44" t="str">
        <f t="shared" si="16"/>
        <v/>
      </c>
      <c r="E462" s="1" t="s">
        <v>139</v>
      </c>
      <c r="F462" s="44" t="str">
        <f t="shared" si="17"/>
        <v/>
      </c>
      <c r="G462" s="40" t="s">
        <v>139</v>
      </c>
      <c r="H462" s="40" t="s">
        <v>139</v>
      </c>
      <c r="I462" s="41" t="s">
        <v>139</v>
      </c>
      <c r="J462" s="42" t="s">
        <v>139</v>
      </c>
      <c r="K462" s="41" t="s">
        <v>139</v>
      </c>
      <c r="L462" s="42" t="s">
        <v>139</v>
      </c>
      <c r="M462" s="41" t="s">
        <v>139</v>
      </c>
      <c r="N462" s="43" t="s">
        <v>139</v>
      </c>
      <c r="O462" s="402" t="str">
        <f>IF(AND(Results!AS462&gt;Results!BG462,(Results!CA462+Results!CB462)&gt;0),"DNB",IF(Pools!M462&gt;0,"X",""))</f>
        <v/>
      </c>
      <c r="P462" s="403">
        <f>IFERROR(SUM(Predictions!S462,Predictions!V462,Pools!N462),0)</f>
        <v>0</v>
      </c>
      <c r="Q462" s="141" t="str">
        <f>Results!CD462</f>
        <v/>
      </c>
      <c r="R462" s="142" t="str">
        <f>Results!CE462</f>
        <v/>
      </c>
    </row>
    <row r="463" spans="1:18" hidden="1" x14ac:dyDescent="0.25">
      <c r="A463" s="69">
        <v>461</v>
      </c>
      <c r="B463" s="39" t="s">
        <v>139</v>
      </c>
      <c r="C463" s="1" t="s">
        <v>139</v>
      </c>
      <c r="D463" s="44" t="str">
        <f t="shared" si="16"/>
        <v/>
      </c>
      <c r="E463" s="1" t="s">
        <v>139</v>
      </c>
      <c r="F463" s="44" t="str">
        <f t="shared" si="17"/>
        <v/>
      </c>
      <c r="G463" s="40" t="s">
        <v>139</v>
      </c>
      <c r="H463" s="40" t="s">
        <v>139</v>
      </c>
      <c r="I463" s="41" t="s">
        <v>139</v>
      </c>
      <c r="J463" s="42" t="s">
        <v>139</v>
      </c>
      <c r="K463" s="41" t="s">
        <v>139</v>
      </c>
      <c r="L463" s="42" t="s">
        <v>139</v>
      </c>
      <c r="M463" s="41" t="s">
        <v>139</v>
      </c>
      <c r="N463" s="43" t="s">
        <v>139</v>
      </c>
      <c r="O463" s="402" t="str">
        <f>IF(AND(Results!AS463&gt;Results!BG463,(Results!CA463+Results!CB463)&gt;0),"DNB",IF(Pools!M463&gt;0,"X",""))</f>
        <v/>
      </c>
      <c r="P463" s="403">
        <f>IFERROR(SUM(Predictions!S463,Predictions!V463,Pools!N463),0)</f>
        <v>0</v>
      </c>
      <c r="Q463" s="141" t="str">
        <f>Results!CD463</f>
        <v/>
      </c>
      <c r="R463" s="142" t="str">
        <f>Results!CE463</f>
        <v/>
      </c>
    </row>
    <row r="464" spans="1:18" hidden="1" x14ac:dyDescent="0.25">
      <c r="A464" s="69">
        <v>462</v>
      </c>
      <c r="B464" s="39" t="s">
        <v>139</v>
      </c>
      <c r="C464" s="1" t="s">
        <v>139</v>
      </c>
      <c r="D464" s="44" t="str">
        <f t="shared" si="16"/>
        <v/>
      </c>
      <c r="E464" s="1" t="s">
        <v>139</v>
      </c>
      <c r="F464" s="44" t="str">
        <f t="shared" si="17"/>
        <v/>
      </c>
      <c r="G464" s="40" t="s">
        <v>139</v>
      </c>
      <c r="H464" s="40" t="s">
        <v>139</v>
      </c>
      <c r="I464" s="41" t="s">
        <v>139</v>
      </c>
      <c r="J464" s="42" t="s">
        <v>139</v>
      </c>
      <c r="K464" s="41" t="s">
        <v>139</v>
      </c>
      <c r="L464" s="42" t="s">
        <v>139</v>
      </c>
      <c r="M464" s="41" t="s">
        <v>139</v>
      </c>
      <c r="N464" s="43" t="s">
        <v>139</v>
      </c>
      <c r="O464" s="402" t="str">
        <f>IF(AND(Results!AS464&gt;Results!BG464,(Results!CA464+Results!CB464)&gt;0),"DNB",IF(Pools!M464&gt;0,"X",""))</f>
        <v/>
      </c>
      <c r="P464" s="403">
        <f>IFERROR(SUM(Predictions!S464,Predictions!V464,Pools!N464),0)</f>
        <v>0</v>
      </c>
      <c r="Q464" s="141" t="str">
        <f>Results!CD464</f>
        <v/>
      </c>
      <c r="R464" s="142" t="str">
        <f>Results!CE464</f>
        <v/>
      </c>
    </row>
    <row r="465" spans="1:18" hidden="1" x14ac:dyDescent="0.25">
      <c r="A465" s="69">
        <v>463</v>
      </c>
      <c r="B465" s="39" t="s">
        <v>139</v>
      </c>
      <c r="C465" s="1" t="s">
        <v>139</v>
      </c>
      <c r="D465" s="44" t="str">
        <f t="shared" si="16"/>
        <v/>
      </c>
      <c r="E465" s="1" t="s">
        <v>139</v>
      </c>
      <c r="F465" s="44" t="str">
        <f t="shared" si="17"/>
        <v/>
      </c>
      <c r="G465" s="40" t="s">
        <v>139</v>
      </c>
      <c r="H465" s="40" t="s">
        <v>139</v>
      </c>
      <c r="I465" s="41" t="s">
        <v>139</v>
      </c>
      <c r="J465" s="42" t="s">
        <v>139</v>
      </c>
      <c r="K465" s="41" t="s">
        <v>139</v>
      </c>
      <c r="L465" s="42" t="s">
        <v>139</v>
      </c>
      <c r="M465" s="41" t="s">
        <v>139</v>
      </c>
      <c r="N465" s="43" t="s">
        <v>139</v>
      </c>
      <c r="O465" s="402" t="str">
        <f>IF(AND(Results!AS465&gt;Results!BG465,(Results!CA465+Results!CB465)&gt;0),"DNB",IF(Pools!M465&gt;0,"X",""))</f>
        <v/>
      </c>
      <c r="P465" s="403">
        <f>IFERROR(SUM(Predictions!S465,Predictions!V465,Pools!N465),0)</f>
        <v>0</v>
      </c>
      <c r="Q465" s="141" t="str">
        <f>Results!CD465</f>
        <v/>
      </c>
      <c r="R465" s="142" t="str">
        <f>Results!CE465</f>
        <v/>
      </c>
    </row>
    <row r="466" spans="1:18" hidden="1" x14ac:dyDescent="0.25">
      <c r="A466" s="69">
        <v>464</v>
      </c>
      <c r="B466" s="39" t="s">
        <v>139</v>
      </c>
      <c r="C466" s="1" t="s">
        <v>139</v>
      </c>
      <c r="D466" s="44" t="str">
        <f t="shared" si="16"/>
        <v/>
      </c>
      <c r="E466" s="1" t="s">
        <v>139</v>
      </c>
      <c r="F466" s="44" t="str">
        <f t="shared" si="17"/>
        <v/>
      </c>
      <c r="G466" s="40" t="s">
        <v>139</v>
      </c>
      <c r="H466" s="40" t="s">
        <v>139</v>
      </c>
      <c r="I466" s="41" t="s">
        <v>139</v>
      </c>
      <c r="J466" s="42" t="s">
        <v>139</v>
      </c>
      <c r="K466" s="41" t="s">
        <v>139</v>
      </c>
      <c r="L466" s="42" t="s">
        <v>139</v>
      </c>
      <c r="M466" s="41" t="s">
        <v>139</v>
      </c>
      <c r="N466" s="43" t="s">
        <v>139</v>
      </c>
      <c r="O466" s="402" t="str">
        <f>IF(AND(Results!AS466&gt;Results!BG466,(Results!CA466+Results!CB466)&gt;0),"DNB",IF(Pools!M466&gt;0,"X",""))</f>
        <v/>
      </c>
      <c r="P466" s="403">
        <f>IFERROR(SUM(Predictions!S466,Predictions!V466,Pools!N466),0)</f>
        <v>0</v>
      </c>
      <c r="Q466" s="141" t="str">
        <f>Results!CD466</f>
        <v/>
      </c>
      <c r="R466" s="142" t="str">
        <f>Results!CE466</f>
        <v/>
      </c>
    </row>
    <row r="467" spans="1:18" hidden="1" x14ac:dyDescent="0.25">
      <c r="A467" s="69">
        <v>465</v>
      </c>
      <c r="B467" s="39" t="s">
        <v>139</v>
      </c>
      <c r="C467" s="1" t="s">
        <v>139</v>
      </c>
      <c r="D467" s="44" t="str">
        <f t="shared" si="16"/>
        <v/>
      </c>
      <c r="E467" s="1" t="s">
        <v>139</v>
      </c>
      <c r="F467" s="44" t="str">
        <f t="shared" si="17"/>
        <v/>
      </c>
      <c r="G467" s="40" t="s">
        <v>139</v>
      </c>
      <c r="H467" s="40" t="s">
        <v>139</v>
      </c>
      <c r="I467" s="41" t="s">
        <v>139</v>
      </c>
      <c r="J467" s="42" t="s">
        <v>139</v>
      </c>
      <c r="K467" s="41" t="s">
        <v>139</v>
      </c>
      <c r="L467" s="42" t="s">
        <v>139</v>
      </c>
      <c r="M467" s="41" t="s">
        <v>139</v>
      </c>
      <c r="N467" s="43" t="s">
        <v>139</v>
      </c>
      <c r="O467" s="402" t="str">
        <f>IF(AND(Results!AS467&gt;Results!BG467,(Results!CA467+Results!CB467)&gt;0),"DNB",IF(Pools!M467&gt;0,"X",""))</f>
        <v/>
      </c>
      <c r="P467" s="403">
        <f>IFERROR(SUM(Predictions!S467,Predictions!V467,Pools!N467),0)</f>
        <v>0</v>
      </c>
      <c r="Q467" s="141" t="str">
        <f>Results!CD467</f>
        <v/>
      </c>
      <c r="R467" s="142" t="str">
        <f>Results!CE467</f>
        <v/>
      </c>
    </row>
    <row r="468" spans="1:18" hidden="1" x14ac:dyDescent="0.25">
      <c r="A468" s="69">
        <v>466</v>
      </c>
      <c r="B468" s="39" t="s">
        <v>139</v>
      </c>
      <c r="C468" s="1" t="s">
        <v>139</v>
      </c>
      <c r="D468" s="44" t="str">
        <f t="shared" si="16"/>
        <v/>
      </c>
      <c r="E468" s="1" t="s">
        <v>139</v>
      </c>
      <c r="F468" s="44" t="str">
        <f t="shared" si="17"/>
        <v/>
      </c>
      <c r="G468" s="40" t="s">
        <v>139</v>
      </c>
      <c r="H468" s="40" t="s">
        <v>139</v>
      </c>
      <c r="I468" s="41" t="s">
        <v>139</v>
      </c>
      <c r="J468" s="42" t="s">
        <v>139</v>
      </c>
      <c r="K468" s="41" t="s">
        <v>139</v>
      </c>
      <c r="L468" s="42" t="s">
        <v>139</v>
      </c>
      <c r="M468" s="41" t="s">
        <v>139</v>
      </c>
      <c r="N468" s="43" t="s">
        <v>139</v>
      </c>
      <c r="O468" s="402" t="str">
        <f>IF(AND(Results!AS468&gt;Results!BG468,(Results!CA468+Results!CB468)&gt;0),"DNB",IF(Pools!M468&gt;0,"X",""))</f>
        <v/>
      </c>
      <c r="P468" s="403">
        <f>IFERROR(SUM(Predictions!S468,Predictions!V468,Pools!N468),0)</f>
        <v>0</v>
      </c>
      <c r="Q468" s="141" t="str">
        <f>Results!CD468</f>
        <v/>
      </c>
      <c r="R468" s="142" t="str">
        <f>Results!CE468</f>
        <v/>
      </c>
    </row>
    <row r="469" spans="1:18" hidden="1" x14ac:dyDescent="0.25">
      <c r="A469" s="69">
        <v>467</v>
      </c>
      <c r="B469" s="39" t="s">
        <v>139</v>
      </c>
      <c r="C469" s="1" t="s">
        <v>139</v>
      </c>
      <c r="D469" s="44" t="str">
        <f t="shared" si="16"/>
        <v/>
      </c>
      <c r="E469" s="1" t="s">
        <v>139</v>
      </c>
      <c r="F469" s="44" t="str">
        <f t="shared" si="17"/>
        <v/>
      </c>
      <c r="G469" s="40" t="s">
        <v>139</v>
      </c>
      <c r="H469" s="40" t="s">
        <v>139</v>
      </c>
      <c r="I469" s="41" t="s">
        <v>139</v>
      </c>
      <c r="J469" s="42" t="s">
        <v>139</v>
      </c>
      <c r="K469" s="41" t="s">
        <v>139</v>
      </c>
      <c r="L469" s="42" t="s">
        <v>139</v>
      </c>
      <c r="M469" s="41" t="s">
        <v>139</v>
      </c>
      <c r="N469" s="43" t="s">
        <v>139</v>
      </c>
      <c r="O469" s="402" t="str">
        <f>IF(AND(Results!AS469&gt;Results!BG469,(Results!CA469+Results!CB469)&gt;0),"DNB",IF(Pools!M469&gt;0,"X",""))</f>
        <v/>
      </c>
      <c r="P469" s="403">
        <f>IFERROR(SUM(Predictions!S469,Predictions!V469,Pools!N469),0)</f>
        <v>0</v>
      </c>
      <c r="Q469" s="141" t="str">
        <f>Results!CD469</f>
        <v/>
      </c>
      <c r="R469" s="142" t="str">
        <f>Results!CE469</f>
        <v/>
      </c>
    </row>
    <row r="470" spans="1:18" hidden="1" x14ac:dyDescent="0.25">
      <c r="A470" s="69">
        <v>468</v>
      </c>
      <c r="B470" s="39" t="s">
        <v>139</v>
      </c>
      <c r="C470" s="1" t="s">
        <v>139</v>
      </c>
      <c r="D470" s="44" t="str">
        <f t="shared" si="16"/>
        <v/>
      </c>
      <c r="E470" s="1" t="s">
        <v>139</v>
      </c>
      <c r="F470" s="44" t="str">
        <f t="shared" si="17"/>
        <v/>
      </c>
      <c r="G470" s="40" t="s">
        <v>139</v>
      </c>
      <c r="H470" s="40" t="s">
        <v>139</v>
      </c>
      <c r="I470" s="41" t="s">
        <v>139</v>
      </c>
      <c r="J470" s="42" t="s">
        <v>139</v>
      </c>
      <c r="K470" s="41" t="s">
        <v>139</v>
      </c>
      <c r="L470" s="42" t="s">
        <v>139</v>
      </c>
      <c r="M470" s="41" t="s">
        <v>139</v>
      </c>
      <c r="N470" s="43" t="s">
        <v>139</v>
      </c>
      <c r="O470" s="402" t="str">
        <f>IF(AND(Results!AS470&gt;Results!BG470,(Results!CA470+Results!CB470)&gt;0),"DNB",IF(Pools!M470&gt;0,"X",""))</f>
        <v/>
      </c>
      <c r="P470" s="403">
        <f>IFERROR(SUM(Predictions!S470,Predictions!V470,Pools!N470),0)</f>
        <v>0</v>
      </c>
      <c r="Q470" s="141" t="str">
        <f>Results!CD470</f>
        <v/>
      </c>
      <c r="R470" s="142" t="str">
        <f>Results!CE470</f>
        <v/>
      </c>
    </row>
    <row r="471" spans="1:18" hidden="1" x14ac:dyDescent="0.25">
      <c r="A471" s="69">
        <v>469</v>
      </c>
      <c r="B471" s="39" t="s">
        <v>139</v>
      </c>
      <c r="C471" s="1" t="s">
        <v>139</v>
      </c>
      <c r="D471" s="44" t="str">
        <f t="shared" si="16"/>
        <v/>
      </c>
      <c r="E471" s="1" t="s">
        <v>139</v>
      </c>
      <c r="F471" s="44" t="str">
        <f t="shared" si="17"/>
        <v/>
      </c>
      <c r="G471" s="40" t="s">
        <v>139</v>
      </c>
      <c r="H471" s="40" t="s">
        <v>139</v>
      </c>
      <c r="I471" s="41" t="s">
        <v>139</v>
      </c>
      <c r="J471" s="42" t="s">
        <v>139</v>
      </c>
      <c r="K471" s="41" t="s">
        <v>139</v>
      </c>
      <c r="L471" s="42" t="s">
        <v>139</v>
      </c>
      <c r="M471" s="41" t="s">
        <v>139</v>
      </c>
      <c r="N471" s="43" t="s">
        <v>139</v>
      </c>
      <c r="O471" s="402" t="str">
        <f>IF(AND(Results!AS471&gt;Results!BG471,(Results!CA471+Results!CB471)&gt;0),"DNB",IF(Pools!M471&gt;0,"X",""))</f>
        <v/>
      </c>
      <c r="P471" s="403">
        <f>IFERROR(SUM(Predictions!S471,Predictions!V471,Pools!N471),0)</f>
        <v>0</v>
      </c>
      <c r="Q471" s="141" t="str">
        <f>Results!CD471</f>
        <v/>
      </c>
      <c r="R471" s="142" t="str">
        <f>Results!CE471</f>
        <v/>
      </c>
    </row>
    <row r="472" spans="1:18" hidden="1" x14ac:dyDescent="0.25">
      <c r="A472" s="69">
        <v>470</v>
      </c>
      <c r="B472" s="39" t="s">
        <v>139</v>
      </c>
      <c r="C472" s="1" t="s">
        <v>139</v>
      </c>
      <c r="D472" s="44" t="str">
        <f t="shared" si="16"/>
        <v/>
      </c>
      <c r="E472" s="1" t="s">
        <v>139</v>
      </c>
      <c r="F472" s="44" t="str">
        <f t="shared" si="17"/>
        <v/>
      </c>
      <c r="G472" s="40" t="s">
        <v>139</v>
      </c>
      <c r="H472" s="40" t="s">
        <v>139</v>
      </c>
      <c r="I472" s="41" t="s">
        <v>139</v>
      </c>
      <c r="J472" s="42" t="s">
        <v>139</v>
      </c>
      <c r="K472" s="41" t="s">
        <v>139</v>
      </c>
      <c r="L472" s="42" t="s">
        <v>139</v>
      </c>
      <c r="M472" s="41" t="s">
        <v>139</v>
      </c>
      <c r="N472" s="43" t="s">
        <v>139</v>
      </c>
      <c r="O472" s="402" t="str">
        <f>IF(AND(Results!AS472&gt;Results!BG472,(Results!CA472+Results!CB472)&gt;0),"DNB",IF(Pools!M472&gt;0,"X",""))</f>
        <v/>
      </c>
      <c r="P472" s="403">
        <f>IFERROR(SUM(Predictions!S472,Predictions!V472,Pools!N472),0)</f>
        <v>0</v>
      </c>
      <c r="Q472" s="141" t="str">
        <f>Results!CD472</f>
        <v/>
      </c>
      <c r="R472" s="142" t="str">
        <f>Results!CE472</f>
        <v/>
      </c>
    </row>
    <row r="473" spans="1:18" hidden="1" x14ac:dyDescent="0.25">
      <c r="A473" s="69">
        <v>471</v>
      </c>
      <c r="B473" s="39" t="s">
        <v>139</v>
      </c>
      <c r="C473" s="1" t="s">
        <v>139</v>
      </c>
      <c r="D473" s="44" t="str">
        <f t="shared" si="16"/>
        <v/>
      </c>
      <c r="E473" s="1" t="s">
        <v>139</v>
      </c>
      <c r="F473" s="44" t="str">
        <f t="shared" si="17"/>
        <v/>
      </c>
      <c r="G473" s="40" t="s">
        <v>139</v>
      </c>
      <c r="H473" s="40" t="s">
        <v>139</v>
      </c>
      <c r="I473" s="41" t="s">
        <v>139</v>
      </c>
      <c r="J473" s="42" t="s">
        <v>139</v>
      </c>
      <c r="K473" s="41" t="s">
        <v>139</v>
      </c>
      <c r="L473" s="42" t="s">
        <v>139</v>
      </c>
      <c r="M473" s="41" t="s">
        <v>139</v>
      </c>
      <c r="N473" s="43" t="s">
        <v>139</v>
      </c>
      <c r="O473" s="402" t="str">
        <f>IF(AND(Results!AS473&gt;Results!BG473,(Results!CA473+Results!CB473)&gt;0),"DNB",IF(Pools!M473&gt;0,"X",""))</f>
        <v/>
      </c>
      <c r="P473" s="403">
        <f>IFERROR(SUM(Predictions!S473,Predictions!V473,Pools!N473),0)</f>
        <v>0</v>
      </c>
      <c r="Q473" s="141" t="str">
        <f>Results!CD473</f>
        <v/>
      </c>
      <c r="R473" s="142" t="str">
        <f>Results!CE473</f>
        <v/>
      </c>
    </row>
    <row r="474" spans="1:18" hidden="1" x14ac:dyDescent="0.25">
      <c r="A474" s="69">
        <v>472</v>
      </c>
      <c r="B474" s="39" t="s">
        <v>139</v>
      </c>
      <c r="C474" s="1" t="s">
        <v>139</v>
      </c>
      <c r="D474" s="44" t="str">
        <f t="shared" si="16"/>
        <v/>
      </c>
      <c r="E474" s="1" t="s">
        <v>139</v>
      </c>
      <c r="F474" s="44" t="str">
        <f t="shared" si="17"/>
        <v/>
      </c>
      <c r="G474" s="40" t="s">
        <v>139</v>
      </c>
      <c r="H474" s="40" t="s">
        <v>139</v>
      </c>
      <c r="I474" s="41" t="s">
        <v>139</v>
      </c>
      <c r="J474" s="42" t="s">
        <v>139</v>
      </c>
      <c r="K474" s="41" t="s">
        <v>139</v>
      </c>
      <c r="L474" s="42" t="s">
        <v>139</v>
      </c>
      <c r="M474" s="41" t="s">
        <v>139</v>
      </c>
      <c r="N474" s="43" t="s">
        <v>139</v>
      </c>
      <c r="O474" s="402" t="str">
        <f>IF(AND(Results!AS474&gt;Results!BG474,(Results!CA474+Results!CB474)&gt;0),"DNB",IF(Pools!M474&gt;0,"X",""))</f>
        <v/>
      </c>
      <c r="P474" s="403">
        <f>IFERROR(SUM(Predictions!S474,Predictions!V474,Pools!N474),0)</f>
        <v>0</v>
      </c>
      <c r="Q474" s="141" t="str">
        <f>Results!CD474</f>
        <v/>
      </c>
      <c r="R474" s="142" t="str">
        <f>Results!CE474</f>
        <v/>
      </c>
    </row>
    <row r="475" spans="1:18" hidden="1" x14ac:dyDescent="0.25">
      <c r="A475" s="69">
        <v>473</v>
      </c>
      <c r="B475" s="39" t="s">
        <v>139</v>
      </c>
      <c r="C475" s="1" t="s">
        <v>139</v>
      </c>
      <c r="D475" s="44" t="str">
        <f t="shared" si="16"/>
        <v/>
      </c>
      <c r="E475" s="1" t="s">
        <v>139</v>
      </c>
      <c r="F475" s="44" t="str">
        <f t="shared" si="17"/>
        <v/>
      </c>
      <c r="G475" s="40" t="s">
        <v>139</v>
      </c>
      <c r="H475" s="40" t="s">
        <v>139</v>
      </c>
      <c r="I475" s="41" t="s">
        <v>139</v>
      </c>
      <c r="J475" s="42" t="s">
        <v>139</v>
      </c>
      <c r="K475" s="41" t="s">
        <v>139</v>
      </c>
      <c r="L475" s="42" t="s">
        <v>139</v>
      </c>
      <c r="M475" s="41" t="s">
        <v>139</v>
      </c>
      <c r="N475" s="43" t="s">
        <v>139</v>
      </c>
      <c r="O475" s="402" t="str">
        <f>IF(AND(Results!AS475&gt;Results!BG475,(Results!CA475+Results!CB475)&gt;0),"DNB",IF(Pools!M475&gt;0,"X",""))</f>
        <v/>
      </c>
      <c r="P475" s="403">
        <f>IFERROR(SUM(Predictions!S475,Predictions!V475,Pools!N475),0)</f>
        <v>0</v>
      </c>
      <c r="Q475" s="141" t="str">
        <f>Results!CD475</f>
        <v/>
      </c>
      <c r="R475" s="142" t="str">
        <f>Results!CE475</f>
        <v/>
      </c>
    </row>
    <row r="476" spans="1:18" hidden="1" x14ac:dyDescent="0.25">
      <c r="A476" s="69">
        <v>474</v>
      </c>
      <c r="B476" s="39" t="s">
        <v>139</v>
      </c>
      <c r="C476" s="1" t="s">
        <v>139</v>
      </c>
      <c r="D476" s="44" t="str">
        <f t="shared" si="16"/>
        <v/>
      </c>
      <c r="E476" s="1" t="s">
        <v>139</v>
      </c>
      <c r="F476" s="44" t="str">
        <f t="shared" si="17"/>
        <v/>
      </c>
      <c r="G476" s="40" t="s">
        <v>139</v>
      </c>
      <c r="H476" s="40" t="s">
        <v>139</v>
      </c>
      <c r="I476" s="41" t="s">
        <v>139</v>
      </c>
      <c r="J476" s="42" t="s">
        <v>139</v>
      </c>
      <c r="K476" s="41" t="s">
        <v>139</v>
      </c>
      <c r="L476" s="42" t="s">
        <v>139</v>
      </c>
      <c r="M476" s="41" t="s">
        <v>139</v>
      </c>
      <c r="N476" s="43" t="s">
        <v>139</v>
      </c>
      <c r="O476" s="402" t="str">
        <f>IF(AND(Results!AS476&gt;Results!BG476,(Results!CA476+Results!CB476)&gt;0),"DNB",IF(Pools!M476&gt;0,"X",""))</f>
        <v/>
      </c>
      <c r="P476" s="403">
        <f>IFERROR(SUM(Predictions!S476,Predictions!V476,Pools!N476),0)</f>
        <v>0</v>
      </c>
      <c r="Q476" s="141" t="str">
        <f>Results!CD476</f>
        <v/>
      </c>
      <c r="R476" s="142" t="str">
        <f>Results!CE476</f>
        <v/>
      </c>
    </row>
    <row r="477" spans="1:18" hidden="1" x14ac:dyDescent="0.25">
      <c r="A477" s="69">
        <v>475</v>
      </c>
      <c r="B477" s="39" t="s">
        <v>139</v>
      </c>
      <c r="C477" s="1" t="s">
        <v>139</v>
      </c>
      <c r="D477" s="44" t="str">
        <f t="shared" si="16"/>
        <v/>
      </c>
      <c r="E477" s="1" t="s">
        <v>139</v>
      </c>
      <c r="F477" s="44" t="str">
        <f t="shared" si="17"/>
        <v/>
      </c>
      <c r="G477" s="40" t="s">
        <v>139</v>
      </c>
      <c r="H477" s="40" t="s">
        <v>139</v>
      </c>
      <c r="I477" s="41" t="s">
        <v>139</v>
      </c>
      <c r="J477" s="42" t="s">
        <v>139</v>
      </c>
      <c r="K477" s="41" t="s">
        <v>139</v>
      </c>
      <c r="L477" s="42" t="s">
        <v>139</v>
      </c>
      <c r="M477" s="41" t="s">
        <v>139</v>
      </c>
      <c r="N477" s="43" t="s">
        <v>139</v>
      </c>
      <c r="O477" s="402" t="str">
        <f>IF(AND(Results!AS477&gt;Results!BG477,(Results!CA477+Results!CB477)&gt;0),"DNB",IF(Pools!M477&gt;0,"X",""))</f>
        <v/>
      </c>
      <c r="P477" s="403">
        <f>IFERROR(SUM(Predictions!S477,Predictions!V477,Pools!N477),0)</f>
        <v>0</v>
      </c>
      <c r="Q477" s="141" t="str">
        <f>Results!CD477</f>
        <v/>
      </c>
      <c r="R477" s="142" t="str">
        <f>Results!CE477</f>
        <v/>
      </c>
    </row>
    <row r="478" spans="1:18" hidden="1" x14ac:dyDescent="0.25">
      <c r="A478" s="69">
        <v>476</v>
      </c>
      <c r="B478" s="39" t="s">
        <v>139</v>
      </c>
      <c r="C478" s="1" t="s">
        <v>139</v>
      </c>
      <c r="D478" s="44" t="str">
        <f t="shared" si="16"/>
        <v/>
      </c>
      <c r="E478" s="1" t="s">
        <v>139</v>
      </c>
      <c r="F478" s="44" t="str">
        <f t="shared" si="17"/>
        <v/>
      </c>
      <c r="G478" s="40" t="s">
        <v>139</v>
      </c>
      <c r="H478" s="40" t="s">
        <v>139</v>
      </c>
      <c r="I478" s="41" t="s">
        <v>139</v>
      </c>
      <c r="J478" s="42" t="s">
        <v>139</v>
      </c>
      <c r="K478" s="41" t="s">
        <v>139</v>
      </c>
      <c r="L478" s="42" t="s">
        <v>139</v>
      </c>
      <c r="M478" s="41" t="s">
        <v>139</v>
      </c>
      <c r="N478" s="43" t="s">
        <v>139</v>
      </c>
      <c r="O478" s="402" t="str">
        <f>IF(AND(Results!AS478&gt;Results!BG478,(Results!CA478+Results!CB478)&gt;0),"DNB",IF(Pools!M478&gt;0,"X",""))</f>
        <v/>
      </c>
      <c r="P478" s="403">
        <f>IFERROR(SUM(Predictions!S478,Predictions!V478,Pools!N478),0)</f>
        <v>0</v>
      </c>
      <c r="Q478" s="141" t="str">
        <f>Results!CD478</f>
        <v/>
      </c>
      <c r="R478" s="142" t="str">
        <f>Results!CE478</f>
        <v/>
      </c>
    </row>
    <row r="479" spans="1:18" hidden="1" x14ac:dyDescent="0.25">
      <c r="A479" s="69">
        <v>477</v>
      </c>
      <c r="B479" s="39" t="s">
        <v>139</v>
      </c>
      <c r="C479" s="1" t="s">
        <v>139</v>
      </c>
      <c r="D479" s="44" t="str">
        <f t="shared" si="16"/>
        <v/>
      </c>
      <c r="E479" s="1" t="s">
        <v>139</v>
      </c>
      <c r="F479" s="44" t="str">
        <f t="shared" si="17"/>
        <v/>
      </c>
      <c r="G479" s="40" t="s">
        <v>139</v>
      </c>
      <c r="H479" s="40" t="s">
        <v>139</v>
      </c>
      <c r="I479" s="41" t="s">
        <v>139</v>
      </c>
      <c r="J479" s="42" t="s">
        <v>139</v>
      </c>
      <c r="K479" s="41" t="s">
        <v>139</v>
      </c>
      <c r="L479" s="42" t="s">
        <v>139</v>
      </c>
      <c r="M479" s="41" t="s">
        <v>139</v>
      </c>
      <c r="N479" s="43" t="s">
        <v>139</v>
      </c>
      <c r="O479" s="402" t="str">
        <f>IF(AND(Results!AS479&gt;Results!BG479,(Results!CA479+Results!CB479)&gt;0),"DNB",IF(Pools!M479&gt;0,"X",""))</f>
        <v/>
      </c>
      <c r="P479" s="403">
        <f>IFERROR(SUM(Predictions!S479,Predictions!V479,Pools!N479),0)</f>
        <v>0</v>
      </c>
      <c r="Q479" s="141" t="str">
        <f>Results!CD479</f>
        <v/>
      </c>
      <c r="R479" s="142" t="str">
        <f>Results!CE479</f>
        <v/>
      </c>
    </row>
    <row r="480" spans="1:18" hidden="1" x14ac:dyDescent="0.25">
      <c r="A480" s="69">
        <v>478</v>
      </c>
      <c r="B480" s="39" t="s">
        <v>139</v>
      </c>
      <c r="C480" s="1" t="s">
        <v>139</v>
      </c>
      <c r="D480" s="44" t="str">
        <f t="shared" si="16"/>
        <v/>
      </c>
      <c r="E480" s="1" t="s">
        <v>139</v>
      </c>
      <c r="F480" s="44" t="str">
        <f t="shared" si="17"/>
        <v/>
      </c>
      <c r="G480" s="40" t="s">
        <v>139</v>
      </c>
      <c r="H480" s="40" t="s">
        <v>139</v>
      </c>
      <c r="I480" s="41" t="s">
        <v>139</v>
      </c>
      <c r="J480" s="42" t="s">
        <v>139</v>
      </c>
      <c r="K480" s="41" t="s">
        <v>139</v>
      </c>
      <c r="L480" s="42" t="s">
        <v>139</v>
      </c>
      <c r="M480" s="41" t="s">
        <v>139</v>
      </c>
      <c r="N480" s="43" t="s">
        <v>139</v>
      </c>
      <c r="O480" s="402" t="str">
        <f>IF(AND(Results!AS480&gt;Results!BG480,(Results!CA480+Results!CB480)&gt;0),"DNB",IF(Pools!M480&gt;0,"X",""))</f>
        <v/>
      </c>
      <c r="P480" s="403">
        <f>IFERROR(SUM(Predictions!S480,Predictions!V480,Pools!N480),0)</f>
        <v>0</v>
      </c>
      <c r="Q480" s="141" t="str">
        <f>Results!CD480</f>
        <v/>
      </c>
      <c r="R480" s="142" t="str">
        <f>Results!CE480</f>
        <v/>
      </c>
    </row>
    <row r="481" spans="1:18" hidden="1" x14ac:dyDescent="0.25">
      <c r="A481" s="69">
        <v>479</v>
      </c>
      <c r="B481" s="39" t="s">
        <v>139</v>
      </c>
      <c r="C481" s="1" t="s">
        <v>139</v>
      </c>
      <c r="D481" s="44" t="str">
        <f t="shared" si="16"/>
        <v/>
      </c>
      <c r="E481" s="1" t="s">
        <v>139</v>
      </c>
      <c r="F481" s="44" t="str">
        <f t="shared" si="17"/>
        <v/>
      </c>
      <c r="G481" s="40" t="s">
        <v>139</v>
      </c>
      <c r="H481" s="40" t="s">
        <v>139</v>
      </c>
      <c r="I481" s="41" t="s">
        <v>139</v>
      </c>
      <c r="J481" s="42" t="s">
        <v>139</v>
      </c>
      <c r="K481" s="41" t="s">
        <v>139</v>
      </c>
      <c r="L481" s="42" t="s">
        <v>139</v>
      </c>
      <c r="M481" s="41" t="s">
        <v>139</v>
      </c>
      <c r="N481" s="43" t="s">
        <v>139</v>
      </c>
      <c r="O481" s="402" t="str">
        <f>IF(AND(Results!AS481&gt;Results!BG481,(Results!CA481+Results!CB481)&gt;0),"DNB",IF(Pools!M481&gt;0,"X",""))</f>
        <v/>
      </c>
      <c r="P481" s="403">
        <f>IFERROR(SUM(Predictions!S481,Predictions!V481,Pools!N481),0)</f>
        <v>0</v>
      </c>
      <c r="Q481" s="141" t="str">
        <f>Results!CD481</f>
        <v/>
      </c>
      <c r="R481" s="142" t="str">
        <f>Results!CE481</f>
        <v/>
      </c>
    </row>
    <row r="482" spans="1:18" hidden="1" x14ac:dyDescent="0.25">
      <c r="A482" s="69">
        <v>480</v>
      </c>
      <c r="B482" s="39" t="s">
        <v>139</v>
      </c>
      <c r="C482" s="1" t="s">
        <v>139</v>
      </c>
      <c r="D482" s="44" t="str">
        <f t="shared" si="16"/>
        <v/>
      </c>
      <c r="E482" s="1" t="s">
        <v>139</v>
      </c>
      <c r="F482" s="44" t="str">
        <f t="shared" si="17"/>
        <v/>
      </c>
      <c r="G482" s="40" t="s">
        <v>139</v>
      </c>
      <c r="H482" s="40" t="s">
        <v>139</v>
      </c>
      <c r="I482" s="41" t="s">
        <v>139</v>
      </c>
      <c r="J482" s="42" t="s">
        <v>139</v>
      </c>
      <c r="K482" s="41" t="s">
        <v>139</v>
      </c>
      <c r="L482" s="42" t="s">
        <v>139</v>
      </c>
      <c r="M482" s="41" t="s">
        <v>139</v>
      </c>
      <c r="N482" s="43" t="s">
        <v>139</v>
      </c>
      <c r="O482" s="402" t="str">
        <f>IF(AND(Results!AS482&gt;Results!BG482,(Results!CA482+Results!CB482)&gt;0),"DNB",IF(Pools!M482&gt;0,"X",""))</f>
        <v/>
      </c>
      <c r="P482" s="403">
        <f>IFERROR(SUM(Predictions!S482,Predictions!V482,Pools!N482),0)</f>
        <v>0</v>
      </c>
      <c r="Q482" s="141" t="str">
        <f>Results!CD482</f>
        <v/>
      </c>
      <c r="R482" s="142" t="str">
        <f>Results!CE482</f>
        <v/>
      </c>
    </row>
    <row r="483" spans="1:18" hidden="1" x14ac:dyDescent="0.25">
      <c r="A483" s="69">
        <v>481</v>
      </c>
      <c r="B483" s="39" t="s">
        <v>139</v>
      </c>
      <c r="C483" s="1" t="s">
        <v>139</v>
      </c>
      <c r="D483" s="44" t="str">
        <f t="shared" si="16"/>
        <v/>
      </c>
      <c r="E483" s="1" t="s">
        <v>139</v>
      </c>
      <c r="F483" s="44" t="str">
        <f t="shared" si="17"/>
        <v/>
      </c>
      <c r="G483" s="40" t="s">
        <v>139</v>
      </c>
      <c r="H483" s="40" t="s">
        <v>139</v>
      </c>
      <c r="I483" s="41" t="s">
        <v>139</v>
      </c>
      <c r="J483" s="42" t="s">
        <v>139</v>
      </c>
      <c r="K483" s="41" t="s">
        <v>139</v>
      </c>
      <c r="L483" s="42" t="s">
        <v>139</v>
      </c>
      <c r="M483" s="41" t="s">
        <v>139</v>
      </c>
      <c r="N483" s="43" t="s">
        <v>139</v>
      </c>
      <c r="O483" s="402" t="str">
        <f>IF(AND(Results!AS483&gt;Results!BG483,(Results!CA483+Results!CB483)&gt;0),"DNB",IF(Pools!M483&gt;0,"X",""))</f>
        <v/>
      </c>
      <c r="P483" s="403">
        <f>IFERROR(SUM(Predictions!S483,Predictions!V483,Pools!N483),0)</f>
        <v>0</v>
      </c>
      <c r="Q483" s="141" t="str">
        <f>Results!CD483</f>
        <v/>
      </c>
      <c r="R483" s="142" t="str">
        <f>Results!CE483</f>
        <v/>
      </c>
    </row>
    <row r="484" spans="1:18" hidden="1" x14ac:dyDescent="0.25">
      <c r="A484" s="69">
        <v>482</v>
      </c>
      <c r="B484" s="39" t="s">
        <v>139</v>
      </c>
      <c r="C484" s="1" t="s">
        <v>139</v>
      </c>
      <c r="D484" s="44" t="str">
        <f t="shared" si="16"/>
        <v/>
      </c>
      <c r="E484" s="1" t="s">
        <v>139</v>
      </c>
      <c r="F484" s="44" t="str">
        <f t="shared" si="17"/>
        <v/>
      </c>
      <c r="G484" s="40" t="s">
        <v>139</v>
      </c>
      <c r="H484" s="40" t="s">
        <v>139</v>
      </c>
      <c r="I484" s="41" t="s">
        <v>139</v>
      </c>
      <c r="J484" s="42" t="s">
        <v>139</v>
      </c>
      <c r="K484" s="41" t="s">
        <v>139</v>
      </c>
      <c r="L484" s="42" t="s">
        <v>139</v>
      </c>
      <c r="M484" s="41" t="s">
        <v>139</v>
      </c>
      <c r="N484" s="43" t="s">
        <v>139</v>
      </c>
      <c r="O484" s="402" t="str">
        <f>IF(AND(Results!AS484&gt;Results!BG484,(Results!CA484+Results!CB484)&gt;0),"DNB",IF(Pools!M484&gt;0,"X",""))</f>
        <v/>
      </c>
      <c r="P484" s="403">
        <f>IFERROR(SUM(Predictions!S484,Predictions!V484,Pools!N484),0)</f>
        <v>0</v>
      </c>
      <c r="Q484" s="141" t="str">
        <f>Results!CD484</f>
        <v/>
      </c>
      <c r="R484" s="142" t="str">
        <f>Results!CE484</f>
        <v/>
      </c>
    </row>
    <row r="485" spans="1:18" hidden="1" x14ac:dyDescent="0.25">
      <c r="A485" s="69">
        <v>483</v>
      </c>
      <c r="B485" s="39" t="s">
        <v>139</v>
      </c>
      <c r="C485" s="1" t="s">
        <v>139</v>
      </c>
      <c r="D485" s="44" t="str">
        <f t="shared" si="16"/>
        <v/>
      </c>
      <c r="E485" s="1" t="s">
        <v>139</v>
      </c>
      <c r="F485" s="44" t="str">
        <f t="shared" si="17"/>
        <v/>
      </c>
      <c r="G485" s="40" t="s">
        <v>139</v>
      </c>
      <c r="H485" s="40" t="s">
        <v>139</v>
      </c>
      <c r="I485" s="41" t="s">
        <v>139</v>
      </c>
      <c r="J485" s="42" t="s">
        <v>139</v>
      </c>
      <c r="K485" s="41" t="s">
        <v>139</v>
      </c>
      <c r="L485" s="42" t="s">
        <v>139</v>
      </c>
      <c r="M485" s="41" t="s">
        <v>139</v>
      </c>
      <c r="N485" s="43" t="s">
        <v>139</v>
      </c>
      <c r="O485" s="402" t="str">
        <f>IF(AND(Results!AS485&gt;Results!BG485,(Results!CA485+Results!CB485)&gt;0),"DNB",IF(Pools!M485&gt;0,"X",""))</f>
        <v/>
      </c>
      <c r="P485" s="403">
        <f>IFERROR(SUM(Predictions!S485,Predictions!V485,Pools!N485),0)</f>
        <v>0</v>
      </c>
      <c r="Q485" s="141" t="str">
        <f>Results!CD485</f>
        <v/>
      </c>
      <c r="R485" s="142" t="str">
        <f>Results!CE485</f>
        <v/>
      </c>
    </row>
    <row r="486" spans="1:18" hidden="1" x14ac:dyDescent="0.25">
      <c r="A486" s="69">
        <v>484</v>
      </c>
      <c r="B486" s="39" t="s">
        <v>139</v>
      </c>
      <c r="C486" s="1" t="s">
        <v>139</v>
      </c>
      <c r="D486" s="44" t="str">
        <f t="shared" si="16"/>
        <v/>
      </c>
      <c r="E486" s="1" t="s">
        <v>139</v>
      </c>
      <c r="F486" s="44" t="str">
        <f t="shared" si="17"/>
        <v/>
      </c>
      <c r="G486" s="40" t="s">
        <v>139</v>
      </c>
      <c r="H486" s="40" t="s">
        <v>139</v>
      </c>
      <c r="I486" s="41" t="s">
        <v>139</v>
      </c>
      <c r="J486" s="42" t="s">
        <v>139</v>
      </c>
      <c r="K486" s="41" t="s">
        <v>139</v>
      </c>
      <c r="L486" s="42" t="s">
        <v>139</v>
      </c>
      <c r="M486" s="41" t="s">
        <v>139</v>
      </c>
      <c r="N486" s="43" t="s">
        <v>139</v>
      </c>
      <c r="O486" s="402" t="str">
        <f>IF(AND(Results!AS486&gt;Results!BG486,(Results!CA486+Results!CB486)&gt;0),"DNB",IF(Pools!M486&gt;0,"X",""))</f>
        <v/>
      </c>
      <c r="P486" s="403">
        <f>IFERROR(SUM(Predictions!S486,Predictions!V486,Pools!N486),0)</f>
        <v>0</v>
      </c>
      <c r="Q486" s="141" t="str">
        <f>Results!CD486</f>
        <v/>
      </c>
      <c r="R486" s="142" t="str">
        <f>Results!CE486</f>
        <v/>
      </c>
    </row>
    <row r="487" spans="1:18" hidden="1" x14ac:dyDescent="0.25">
      <c r="A487" s="69">
        <v>485</v>
      </c>
      <c r="B487" s="39" t="s">
        <v>139</v>
      </c>
      <c r="C487" s="1" t="s">
        <v>139</v>
      </c>
      <c r="D487" s="44" t="str">
        <f t="shared" si="16"/>
        <v/>
      </c>
      <c r="E487" s="1" t="s">
        <v>139</v>
      </c>
      <c r="F487" s="44" t="str">
        <f t="shared" si="17"/>
        <v/>
      </c>
      <c r="G487" s="40" t="s">
        <v>139</v>
      </c>
      <c r="H487" s="40" t="s">
        <v>139</v>
      </c>
      <c r="I487" s="41" t="s">
        <v>139</v>
      </c>
      <c r="J487" s="42" t="s">
        <v>139</v>
      </c>
      <c r="K487" s="41" t="s">
        <v>139</v>
      </c>
      <c r="L487" s="42" t="s">
        <v>139</v>
      </c>
      <c r="M487" s="41" t="s">
        <v>139</v>
      </c>
      <c r="N487" s="43" t="s">
        <v>139</v>
      </c>
      <c r="O487" s="402" t="str">
        <f>IF(AND(Results!AS487&gt;Results!BG487,(Results!CA487+Results!CB487)&gt;0),"DNB",IF(Pools!M487&gt;0,"X",""))</f>
        <v/>
      </c>
      <c r="P487" s="403">
        <f>IFERROR(SUM(Predictions!S487,Predictions!V487,Pools!N487),0)</f>
        <v>0</v>
      </c>
      <c r="Q487" s="141" t="str">
        <f>Results!CD487</f>
        <v/>
      </c>
      <c r="R487" s="142" t="str">
        <f>Results!CE487</f>
        <v/>
      </c>
    </row>
    <row r="488" spans="1:18" hidden="1" x14ac:dyDescent="0.25">
      <c r="A488" s="69">
        <v>486</v>
      </c>
      <c r="B488" s="39" t="s">
        <v>139</v>
      </c>
      <c r="C488" s="1" t="s">
        <v>139</v>
      </c>
      <c r="D488" s="44" t="str">
        <f t="shared" si="16"/>
        <v/>
      </c>
      <c r="E488" s="1" t="s">
        <v>139</v>
      </c>
      <c r="F488" s="44" t="str">
        <f t="shared" si="17"/>
        <v/>
      </c>
      <c r="G488" s="40" t="s">
        <v>139</v>
      </c>
      <c r="H488" s="40" t="s">
        <v>139</v>
      </c>
      <c r="I488" s="41" t="s">
        <v>139</v>
      </c>
      <c r="J488" s="42" t="s">
        <v>139</v>
      </c>
      <c r="K488" s="41" t="s">
        <v>139</v>
      </c>
      <c r="L488" s="42" t="s">
        <v>139</v>
      </c>
      <c r="M488" s="41" t="s">
        <v>139</v>
      </c>
      <c r="N488" s="43" t="s">
        <v>139</v>
      </c>
      <c r="O488" s="402" t="str">
        <f>IF(AND(Results!AS488&gt;Results!BG488,(Results!CA488+Results!CB488)&gt;0),"DNB",IF(Pools!M488&gt;0,"X",""))</f>
        <v/>
      </c>
      <c r="P488" s="403">
        <f>IFERROR(SUM(Predictions!S488,Predictions!V488,Pools!N488),0)</f>
        <v>0</v>
      </c>
      <c r="Q488" s="141" t="str">
        <f>Results!CD488</f>
        <v/>
      </c>
      <c r="R488" s="142" t="str">
        <f>Results!CE488</f>
        <v/>
      </c>
    </row>
    <row r="489" spans="1:18" hidden="1" x14ac:dyDescent="0.25">
      <c r="A489" s="69">
        <v>487</v>
      </c>
      <c r="B489" s="39" t="s">
        <v>139</v>
      </c>
      <c r="C489" s="1" t="s">
        <v>139</v>
      </c>
      <c r="D489" s="44" t="str">
        <f t="shared" si="16"/>
        <v/>
      </c>
      <c r="E489" s="1" t="s">
        <v>139</v>
      </c>
      <c r="F489" s="44" t="str">
        <f t="shared" si="17"/>
        <v/>
      </c>
      <c r="G489" s="40" t="s">
        <v>139</v>
      </c>
      <c r="H489" s="40" t="s">
        <v>139</v>
      </c>
      <c r="I489" s="41" t="s">
        <v>139</v>
      </c>
      <c r="J489" s="42" t="s">
        <v>139</v>
      </c>
      <c r="K489" s="41" t="s">
        <v>139</v>
      </c>
      <c r="L489" s="42" t="s">
        <v>139</v>
      </c>
      <c r="M489" s="41" t="s">
        <v>139</v>
      </c>
      <c r="N489" s="43" t="s">
        <v>139</v>
      </c>
      <c r="O489" s="402" t="str">
        <f>IF(AND(Results!AS489&gt;Results!BG489,(Results!CA489+Results!CB489)&gt;0),"DNB",IF(Pools!M489&gt;0,"X",""))</f>
        <v/>
      </c>
      <c r="P489" s="403">
        <f>IFERROR(SUM(Predictions!S489,Predictions!V489,Pools!N489),0)</f>
        <v>0</v>
      </c>
      <c r="Q489" s="141" t="str">
        <f>Results!CD489</f>
        <v/>
      </c>
      <c r="R489" s="142" t="str">
        <f>Results!CE489</f>
        <v/>
      </c>
    </row>
    <row r="490" spans="1:18" hidden="1" x14ac:dyDescent="0.25">
      <c r="A490" s="69">
        <v>488</v>
      </c>
      <c r="B490" s="39" t="s">
        <v>139</v>
      </c>
      <c r="C490" s="1" t="s">
        <v>139</v>
      </c>
      <c r="D490" s="44" t="str">
        <f t="shared" si="16"/>
        <v/>
      </c>
      <c r="E490" s="1" t="s">
        <v>139</v>
      </c>
      <c r="F490" s="44" t="str">
        <f t="shared" si="17"/>
        <v/>
      </c>
      <c r="G490" s="40" t="s">
        <v>139</v>
      </c>
      <c r="H490" s="40" t="s">
        <v>139</v>
      </c>
      <c r="I490" s="41" t="s">
        <v>139</v>
      </c>
      <c r="J490" s="42" t="s">
        <v>139</v>
      </c>
      <c r="K490" s="41" t="s">
        <v>139</v>
      </c>
      <c r="L490" s="42" t="s">
        <v>139</v>
      </c>
      <c r="M490" s="41" t="s">
        <v>139</v>
      </c>
      <c r="N490" s="43" t="s">
        <v>139</v>
      </c>
      <c r="O490" s="402" t="str">
        <f>IF(AND(Results!AS490&gt;Results!BG490,(Results!CA490+Results!CB490)&gt;0),"DNB",IF(Pools!M490&gt;0,"X",""))</f>
        <v/>
      </c>
      <c r="P490" s="403">
        <f>IFERROR(SUM(Predictions!S490,Predictions!V490,Pools!N490),0)</f>
        <v>0</v>
      </c>
      <c r="Q490" s="141" t="str">
        <f>Results!CD490</f>
        <v/>
      </c>
      <c r="R490" s="142" t="str">
        <f>Results!CE490</f>
        <v/>
      </c>
    </row>
    <row r="491" spans="1:18" hidden="1" x14ac:dyDescent="0.25">
      <c r="A491" s="69">
        <v>489</v>
      </c>
      <c r="B491" s="39" t="s">
        <v>139</v>
      </c>
      <c r="C491" s="1" t="s">
        <v>139</v>
      </c>
      <c r="D491" s="44" t="str">
        <f t="shared" si="16"/>
        <v/>
      </c>
      <c r="E491" s="1" t="s">
        <v>139</v>
      </c>
      <c r="F491" s="44" t="str">
        <f t="shared" si="17"/>
        <v/>
      </c>
      <c r="G491" s="40" t="s">
        <v>139</v>
      </c>
      <c r="H491" s="40" t="s">
        <v>139</v>
      </c>
      <c r="I491" s="41" t="s">
        <v>139</v>
      </c>
      <c r="J491" s="42" t="s">
        <v>139</v>
      </c>
      <c r="K491" s="41" t="s">
        <v>139</v>
      </c>
      <c r="L491" s="42" t="s">
        <v>139</v>
      </c>
      <c r="M491" s="41" t="s">
        <v>139</v>
      </c>
      <c r="N491" s="43" t="s">
        <v>139</v>
      </c>
      <c r="O491" s="402" t="str">
        <f>IF(AND(Results!AS491&gt;Results!BG491,(Results!CA491+Results!CB491)&gt;0),"DNB",IF(Pools!M491&gt;0,"X",""))</f>
        <v/>
      </c>
      <c r="P491" s="403">
        <f>IFERROR(SUM(Predictions!S491,Predictions!V491,Pools!N491),0)</f>
        <v>0</v>
      </c>
      <c r="Q491" s="141" t="str">
        <f>Results!CD491</f>
        <v/>
      </c>
      <c r="R491" s="142" t="str">
        <f>Results!CE491</f>
        <v/>
      </c>
    </row>
    <row r="492" spans="1:18" hidden="1" x14ac:dyDescent="0.25">
      <c r="A492" s="69">
        <v>490</v>
      </c>
      <c r="B492" s="39" t="s">
        <v>139</v>
      </c>
      <c r="C492" s="1" t="s">
        <v>139</v>
      </c>
      <c r="D492" s="44" t="str">
        <f t="shared" si="16"/>
        <v/>
      </c>
      <c r="E492" s="1" t="s">
        <v>139</v>
      </c>
      <c r="F492" s="44" t="str">
        <f t="shared" si="17"/>
        <v/>
      </c>
      <c r="G492" s="40" t="s">
        <v>139</v>
      </c>
      <c r="H492" s="40" t="s">
        <v>139</v>
      </c>
      <c r="I492" s="41" t="s">
        <v>139</v>
      </c>
      <c r="J492" s="42" t="s">
        <v>139</v>
      </c>
      <c r="K492" s="41" t="s">
        <v>139</v>
      </c>
      <c r="L492" s="42" t="s">
        <v>139</v>
      </c>
      <c r="M492" s="41" t="s">
        <v>139</v>
      </c>
      <c r="N492" s="43" t="s">
        <v>139</v>
      </c>
      <c r="O492" s="402" t="str">
        <f>IF(AND(Results!AS492&gt;Results!BG492,(Results!CA492+Results!CB492)&gt;0),"DNB",IF(Pools!M492&gt;0,"X",""))</f>
        <v/>
      </c>
      <c r="P492" s="403">
        <f>IFERROR(SUM(Predictions!S492,Predictions!V492,Pools!N492),0)</f>
        <v>0</v>
      </c>
      <c r="Q492" s="141" t="str">
        <f>Results!CD492</f>
        <v/>
      </c>
      <c r="R492" s="142" t="str">
        <f>Results!CE492</f>
        <v/>
      </c>
    </row>
    <row r="493" spans="1:18" hidden="1" x14ac:dyDescent="0.25">
      <c r="A493" s="69">
        <v>491</v>
      </c>
      <c r="B493" s="39" t="s">
        <v>139</v>
      </c>
      <c r="C493" s="1" t="s">
        <v>139</v>
      </c>
      <c r="D493" s="44" t="str">
        <f t="shared" si="16"/>
        <v/>
      </c>
      <c r="E493" s="1" t="s">
        <v>139</v>
      </c>
      <c r="F493" s="44" t="str">
        <f t="shared" si="17"/>
        <v/>
      </c>
      <c r="G493" s="40" t="s">
        <v>139</v>
      </c>
      <c r="H493" s="40" t="s">
        <v>139</v>
      </c>
      <c r="I493" s="41" t="s">
        <v>139</v>
      </c>
      <c r="J493" s="42" t="s">
        <v>139</v>
      </c>
      <c r="K493" s="41" t="s">
        <v>139</v>
      </c>
      <c r="L493" s="42" t="s">
        <v>139</v>
      </c>
      <c r="M493" s="41" t="s">
        <v>139</v>
      </c>
      <c r="N493" s="43" t="s">
        <v>139</v>
      </c>
      <c r="O493" s="402" t="str">
        <f>IF(AND(Results!AS493&gt;Results!BG493,(Results!CA493+Results!CB493)&gt;0),"DNB",IF(Pools!M493&gt;0,"X",""))</f>
        <v/>
      </c>
      <c r="P493" s="403">
        <f>IFERROR(SUM(Predictions!S493,Predictions!V493,Pools!N493),0)</f>
        <v>0</v>
      </c>
      <c r="Q493" s="141" t="str">
        <f>Results!CD493</f>
        <v/>
      </c>
      <c r="R493" s="142" t="str">
        <f>Results!CE493</f>
        <v/>
      </c>
    </row>
    <row r="494" spans="1:18" hidden="1" x14ac:dyDescent="0.25">
      <c r="A494" s="69">
        <v>492</v>
      </c>
      <c r="B494" s="39" t="s">
        <v>139</v>
      </c>
      <c r="C494" s="1" t="s">
        <v>139</v>
      </c>
      <c r="D494" s="44" t="str">
        <f t="shared" si="16"/>
        <v/>
      </c>
      <c r="E494" s="1" t="s">
        <v>139</v>
      </c>
      <c r="F494" s="44" t="str">
        <f t="shared" si="17"/>
        <v/>
      </c>
      <c r="G494" s="40" t="s">
        <v>139</v>
      </c>
      <c r="H494" s="40" t="s">
        <v>139</v>
      </c>
      <c r="I494" s="41" t="s">
        <v>139</v>
      </c>
      <c r="J494" s="42" t="s">
        <v>139</v>
      </c>
      <c r="K494" s="41" t="s">
        <v>139</v>
      </c>
      <c r="L494" s="42" t="s">
        <v>139</v>
      </c>
      <c r="M494" s="41" t="s">
        <v>139</v>
      </c>
      <c r="N494" s="43" t="s">
        <v>139</v>
      </c>
      <c r="O494" s="402" t="str">
        <f>IF(AND(Results!AS494&gt;Results!BG494,(Results!CA494+Results!CB494)&gt;0),"DNB",IF(Pools!M494&gt;0,"X",""))</f>
        <v/>
      </c>
      <c r="P494" s="403">
        <f>IFERROR(SUM(Predictions!S494,Predictions!V494,Pools!N494),0)</f>
        <v>0</v>
      </c>
      <c r="Q494" s="141" t="str">
        <f>Results!CD494</f>
        <v/>
      </c>
      <c r="R494" s="142" t="str">
        <f>Results!CE494</f>
        <v/>
      </c>
    </row>
    <row r="495" spans="1:18" hidden="1" x14ac:dyDescent="0.25">
      <c r="A495" s="69">
        <v>493</v>
      </c>
      <c r="B495" s="39" t="s">
        <v>139</v>
      </c>
      <c r="C495" s="1" t="s">
        <v>139</v>
      </c>
      <c r="D495" s="44" t="str">
        <f t="shared" si="16"/>
        <v/>
      </c>
      <c r="E495" s="1" t="s">
        <v>139</v>
      </c>
      <c r="F495" s="44" t="str">
        <f t="shared" si="17"/>
        <v/>
      </c>
      <c r="G495" s="40" t="s">
        <v>139</v>
      </c>
      <c r="H495" s="40" t="s">
        <v>139</v>
      </c>
      <c r="I495" s="41" t="s">
        <v>139</v>
      </c>
      <c r="J495" s="42" t="s">
        <v>139</v>
      </c>
      <c r="K495" s="41" t="s">
        <v>139</v>
      </c>
      <c r="L495" s="42" t="s">
        <v>139</v>
      </c>
      <c r="M495" s="41" t="s">
        <v>139</v>
      </c>
      <c r="N495" s="43" t="s">
        <v>139</v>
      </c>
      <c r="O495" s="402" t="str">
        <f>IF(AND(Results!AS495&gt;Results!BG495,(Results!CA495+Results!CB495)&gt;0),"DNB",IF(Pools!M495&gt;0,"X",""))</f>
        <v/>
      </c>
      <c r="P495" s="403">
        <f>IFERROR(SUM(Predictions!S495,Predictions!V495,Pools!N495),0)</f>
        <v>0</v>
      </c>
      <c r="Q495" s="141" t="str">
        <f>Results!CD495</f>
        <v/>
      </c>
      <c r="R495" s="142" t="str">
        <f>Results!CE495</f>
        <v/>
      </c>
    </row>
    <row r="496" spans="1:18" hidden="1" x14ac:dyDescent="0.25">
      <c r="A496" s="69">
        <v>494</v>
      </c>
      <c r="B496" s="39" t="s">
        <v>139</v>
      </c>
      <c r="C496" s="1" t="s">
        <v>139</v>
      </c>
      <c r="D496" s="44" t="str">
        <f t="shared" si="16"/>
        <v/>
      </c>
      <c r="E496" s="1" t="s">
        <v>139</v>
      </c>
      <c r="F496" s="44" t="str">
        <f t="shared" si="17"/>
        <v/>
      </c>
      <c r="G496" s="40" t="s">
        <v>139</v>
      </c>
      <c r="H496" s="40" t="s">
        <v>139</v>
      </c>
      <c r="I496" s="41" t="s">
        <v>139</v>
      </c>
      <c r="J496" s="42" t="s">
        <v>139</v>
      </c>
      <c r="K496" s="41" t="s">
        <v>139</v>
      </c>
      <c r="L496" s="42" t="s">
        <v>139</v>
      </c>
      <c r="M496" s="41" t="s">
        <v>139</v>
      </c>
      <c r="N496" s="43" t="s">
        <v>139</v>
      </c>
      <c r="O496" s="402" t="str">
        <f>IF(AND(Results!AS496&gt;Results!BG496,(Results!CA496+Results!CB496)&gt;0),"DNB",IF(Pools!M496&gt;0,"X",""))</f>
        <v/>
      </c>
      <c r="P496" s="403">
        <f>IFERROR(SUM(Predictions!S496,Predictions!V496,Pools!N496),0)</f>
        <v>0</v>
      </c>
      <c r="Q496" s="141" t="str">
        <f>Results!CD496</f>
        <v/>
      </c>
      <c r="R496" s="142" t="str">
        <f>Results!CE496</f>
        <v/>
      </c>
    </row>
    <row r="497" spans="1:18" hidden="1" x14ac:dyDescent="0.25">
      <c r="A497" s="69">
        <v>495</v>
      </c>
      <c r="B497" s="39" t="s">
        <v>139</v>
      </c>
      <c r="C497" s="1" t="s">
        <v>139</v>
      </c>
      <c r="D497" s="44" t="str">
        <f t="shared" si="16"/>
        <v/>
      </c>
      <c r="E497" s="1" t="s">
        <v>139</v>
      </c>
      <c r="F497" s="44" t="str">
        <f t="shared" si="17"/>
        <v/>
      </c>
      <c r="G497" s="40" t="s">
        <v>139</v>
      </c>
      <c r="H497" s="40" t="s">
        <v>139</v>
      </c>
      <c r="I497" s="41" t="s">
        <v>139</v>
      </c>
      <c r="J497" s="42" t="s">
        <v>139</v>
      </c>
      <c r="K497" s="41" t="s">
        <v>139</v>
      </c>
      <c r="L497" s="42" t="s">
        <v>139</v>
      </c>
      <c r="M497" s="41" t="s">
        <v>139</v>
      </c>
      <c r="N497" s="43" t="s">
        <v>139</v>
      </c>
      <c r="O497" s="402" t="str">
        <f>IF(AND(Results!AS497&gt;Results!BG497,(Results!CA497+Results!CB497)&gt;0),"DNB",IF(Pools!M497&gt;0,"X",""))</f>
        <v/>
      </c>
      <c r="P497" s="403">
        <f>IFERROR(SUM(Predictions!S497,Predictions!V497,Pools!N497),0)</f>
        <v>0</v>
      </c>
      <c r="Q497" s="141" t="str">
        <f>Results!CD497</f>
        <v/>
      </c>
      <c r="R497" s="142" t="str">
        <f>Results!CE497</f>
        <v/>
      </c>
    </row>
    <row r="498" spans="1:18" hidden="1" x14ac:dyDescent="0.25">
      <c r="A498" s="69">
        <v>496</v>
      </c>
      <c r="B498" s="39" t="s">
        <v>139</v>
      </c>
      <c r="C498" s="1" t="s">
        <v>139</v>
      </c>
      <c r="D498" s="44" t="str">
        <f t="shared" si="16"/>
        <v/>
      </c>
      <c r="E498" s="1" t="s">
        <v>139</v>
      </c>
      <c r="F498" s="44" t="str">
        <f t="shared" si="17"/>
        <v/>
      </c>
      <c r="G498" s="40" t="s">
        <v>139</v>
      </c>
      <c r="H498" s="40" t="s">
        <v>139</v>
      </c>
      <c r="I498" s="41" t="s">
        <v>139</v>
      </c>
      <c r="J498" s="42" t="s">
        <v>139</v>
      </c>
      <c r="K498" s="41" t="s">
        <v>139</v>
      </c>
      <c r="L498" s="42" t="s">
        <v>139</v>
      </c>
      <c r="M498" s="41" t="s">
        <v>139</v>
      </c>
      <c r="N498" s="43" t="s">
        <v>139</v>
      </c>
      <c r="O498" s="402" t="str">
        <f>IF(AND(Results!AS498&gt;Results!BG498,(Results!CA498+Results!CB498)&gt;0),"DNB",IF(Pools!M498&gt;0,"X",""))</f>
        <v/>
      </c>
      <c r="P498" s="403">
        <f>IFERROR(SUM(Predictions!S498,Predictions!V498,Pools!N498),0)</f>
        <v>0</v>
      </c>
      <c r="Q498" s="141" t="str">
        <f>Results!CD498</f>
        <v/>
      </c>
      <c r="R498" s="142" t="str">
        <f>Results!CE498</f>
        <v/>
      </c>
    </row>
    <row r="499" spans="1:18" hidden="1" x14ac:dyDescent="0.25">
      <c r="A499" s="69">
        <v>497</v>
      </c>
      <c r="B499" s="39" t="s">
        <v>139</v>
      </c>
      <c r="C499" s="1" t="s">
        <v>139</v>
      </c>
      <c r="D499" s="44" t="str">
        <f t="shared" si="16"/>
        <v/>
      </c>
      <c r="E499" s="1" t="s">
        <v>139</v>
      </c>
      <c r="F499" s="44" t="str">
        <f t="shared" si="17"/>
        <v/>
      </c>
      <c r="G499" s="40" t="s">
        <v>139</v>
      </c>
      <c r="H499" s="40" t="s">
        <v>139</v>
      </c>
      <c r="I499" s="41" t="s">
        <v>139</v>
      </c>
      <c r="J499" s="42" t="s">
        <v>139</v>
      </c>
      <c r="K499" s="41" t="s">
        <v>139</v>
      </c>
      <c r="L499" s="42" t="s">
        <v>139</v>
      </c>
      <c r="M499" s="41" t="s">
        <v>139</v>
      </c>
      <c r="N499" s="43" t="s">
        <v>139</v>
      </c>
      <c r="O499" s="402" t="str">
        <f>IF(AND(Results!AS499&gt;Results!BG499,(Results!CA499+Results!CB499)&gt;0),"DNB",IF(Pools!M499&gt;0,"X",""))</f>
        <v/>
      </c>
      <c r="P499" s="403">
        <f>IFERROR(SUM(Predictions!S499,Predictions!V499,Pools!N499),0)</f>
        <v>0</v>
      </c>
      <c r="Q499" s="141" t="str">
        <f>Results!CD499</f>
        <v/>
      </c>
      <c r="R499" s="142" t="str">
        <f>Results!CE499</f>
        <v/>
      </c>
    </row>
    <row r="500" spans="1:18" hidden="1" x14ac:dyDescent="0.25">
      <c r="A500" s="69">
        <v>498</v>
      </c>
      <c r="B500" s="39" t="s">
        <v>139</v>
      </c>
      <c r="C500" s="1" t="s">
        <v>139</v>
      </c>
      <c r="D500" s="44" t="str">
        <f t="shared" si="16"/>
        <v/>
      </c>
      <c r="E500" s="1" t="s">
        <v>139</v>
      </c>
      <c r="F500" s="44" t="str">
        <f t="shared" si="17"/>
        <v/>
      </c>
      <c r="G500" s="40" t="s">
        <v>139</v>
      </c>
      <c r="H500" s="40" t="s">
        <v>139</v>
      </c>
      <c r="I500" s="41" t="s">
        <v>139</v>
      </c>
      <c r="J500" s="42" t="s">
        <v>139</v>
      </c>
      <c r="K500" s="41" t="s">
        <v>139</v>
      </c>
      <c r="L500" s="42" t="s">
        <v>139</v>
      </c>
      <c r="M500" s="41" t="s">
        <v>139</v>
      </c>
      <c r="N500" s="43" t="s">
        <v>139</v>
      </c>
      <c r="O500" s="402" t="str">
        <f>IF(AND(Results!AS500&gt;Results!BG500,(Results!CA500+Results!CB500)&gt;0),"DNB",IF(Pools!M500&gt;0,"X",""))</f>
        <v/>
      </c>
      <c r="P500" s="403">
        <f>IFERROR(SUM(Predictions!S500,Predictions!V500,Pools!N500),0)</f>
        <v>0</v>
      </c>
      <c r="Q500" s="141" t="str">
        <f>Results!CD500</f>
        <v/>
      </c>
      <c r="R500" s="142" t="str">
        <f>Results!CE500</f>
        <v/>
      </c>
    </row>
    <row r="501" spans="1:18" hidden="1" x14ac:dyDescent="0.25">
      <c r="A501" s="69">
        <v>499</v>
      </c>
      <c r="B501" s="39" t="s">
        <v>139</v>
      </c>
      <c r="C501" s="1" t="s">
        <v>139</v>
      </c>
      <c r="D501" s="44" t="str">
        <f t="shared" si="16"/>
        <v/>
      </c>
      <c r="E501" s="1" t="s">
        <v>139</v>
      </c>
      <c r="F501" s="44" t="str">
        <f t="shared" si="17"/>
        <v/>
      </c>
      <c r="G501" s="40" t="s">
        <v>139</v>
      </c>
      <c r="H501" s="40" t="s">
        <v>139</v>
      </c>
      <c r="I501" s="41" t="s">
        <v>139</v>
      </c>
      <c r="J501" s="42" t="s">
        <v>139</v>
      </c>
      <c r="K501" s="41" t="s">
        <v>139</v>
      </c>
      <c r="L501" s="42" t="s">
        <v>139</v>
      </c>
      <c r="M501" s="41" t="s">
        <v>139</v>
      </c>
      <c r="N501" s="43" t="s">
        <v>139</v>
      </c>
      <c r="O501" s="402" t="str">
        <f>IF(AND(Results!AS501&gt;Results!BG501,(Results!CA501+Results!CB501)&gt;0),"DNB",IF(Pools!M501&gt;0,"X",""))</f>
        <v/>
      </c>
      <c r="P501" s="403">
        <f>IFERROR(SUM(Predictions!S501,Predictions!V501,Pools!N501),0)</f>
        <v>0</v>
      </c>
      <c r="Q501" s="141" t="str">
        <f>Results!CD501</f>
        <v/>
      </c>
      <c r="R501" s="142" t="str">
        <f>Results!CE501</f>
        <v/>
      </c>
    </row>
    <row r="502" spans="1:18" hidden="1" x14ac:dyDescent="0.25">
      <c r="A502" s="69">
        <v>500</v>
      </c>
      <c r="B502" s="39" t="s">
        <v>139</v>
      </c>
      <c r="C502" s="1" t="s">
        <v>139</v>
      </c>
      <c r="D502" s="44" t="str">
        <f t="shared" si="16"/>
        <v/>
      </c>
      <c r="E502" s="1" t="s">
        <v>139</v>
      </c>
      <c r="F502" s="44" t="str">
        <f t="shared" si="17"/>
        <v/>
      </c>
      <c r="G502" s="40" t="s">
        <v>139</v>
      </c>
      <c r="H502" s="40" t="s">
        <v>139</v>
      </c>
      <c r="I502" s="41" t="s">
        <v>139</v>
      </c>
      <c r="J502" s="42" t="s">
        <v>139</v>
      </c>
      <c r="K502" s="41" t="s">
        <v>139</v>
      </c>
      <c r="L502" s="42" t="s">
        <v>139</v>
      </c>
      <c r="M502" s="41" t="s">
        <v>139</v>
      </c>
      <c r="N502" s="43" t="s">
        <v>139</v>
      </c>
      <c r="O502" s="402" t="str">
        <f>IF(AND(Results!AS502&gt;Results!BG502,(Results!CA502+Results!CB502)&gt;0),"DNB",IF(Pools!M502&gt;0,"X",""))</f>
        <v/>
      </c>
      <c r="P502" s="403">
        <f>IFERROR(SUM(Predictions!S502,Predictions!V502,Pools!N502),0)</f>
        <v>0</v>
      </c>
      <c r="Q502" s="141" t="str">
        <f>Results!CD502</f>
        <v/>
      </c>
      <c r="R502" s="142" t="str">
        <f>Results!CE502</f>
        <v/>
      </c>
    </row>
    <row r="503" spans="1:18" hidden="1" x14ac:dyDescent="0.25">
      <c r="A503" s="69">
        <v>501</v>
      </c>
      <c r="B503" s="39" t="s">
        <v>139</v>
      </c>
      <c r="C503" s="1" t="s">
        <v>139</v>
      </c>
      <c r="D503" s="44" t="str">
        <f t="shared" si="16"/>
        <v/>
      </c>
      <c r="E503" s="1" t="s">
        <v>139</v>
      </c>
      <c r="F503" s="44" t="str">
        <f t="shared" si="17"/>
        <v/>
      </c>
      <c r="G503" s="40" t="s">
        <v>139</v>
      </c>
      <c r="H503" s="40" t="s">
        <v>139</v>
      </c>
      <c r="I503" s="41" t="s">
        <v>139</v>
      </c>
      <c r="J503" s="42" t="s">
        <v>139</v>
      </c>
      <c r="K503" s="41" t="s">
        <v>139</v>
      </c>
      <c r="L503" s="42" t="s">
        <v>139</v>
      </c>
      <c r="M503" s="41" t="s">
        <v>139</v>
      </c>
      <c r="N503" s="43" t="s">
        <v>139</v>
      </c>
      <c r="O503" s="402" t="str">
        <f>IF(AND(Results!AS503&gt;Results!BG503,(Results!CA503+Results!CB503)&gt;0),"DNB",IF(Pools!M503&gt;0,"X",""))</f>
        <v/>
      </c>
      <c r="P503" s="403">
        <f>IFERROR(SUM(Predictions!S503,Predictions!V503,Pools!N503),0)</f>
        <v>0</v>
      </c>
      <c r="Q503" s="141" t="str">
        <f>Results!CD503</f>
        <v/>
      </c>
      <c r="R503" s="142" t="str">
        <f>Results!CE503</f>
        <v/>
      </c>
    </row>
    <row r="504" spans="1:18" hidden="1" x14ac:dyDescent="0.25">
      <c r="A504" s="69">
        <v>502</v>
      </c>
      <c r="B504" s="39" t="s">
        <v>139</v>
      </c>
      <c r="C504" s="1" t="s">
        <v>139</v>
      </c>
      <c r="D504" s="44" t="str">
        <f t="shared" si="16"/>
        <v/>
      </c>
      <c r="E504" s="1" t="s">
        <v>139</v>
      </c>
      <c r="F504" s="44" t="str">
        <f t="shared" si="17"/>
        <v/>
      </c>
      <c r="G504" s="40" t="s">
        <v>139</v>
      </c>
      <c r="H504" s="40" t="s">
        <v>139</v>
      </c>
      <c r="I504" s="41" t="s">
        <v>139</v>
      </c>
      <c r="J504" s="42" t="s">
        <v>139</v>
      </c>
      <c r="K504" s="41" t="s">
        <v>139</v>
      </c>
      <c r="L504" s="42" t="s">
        <v>139</v>
      </c>
      <c r="M504" s="41" t="s">
        <v>139</v>
      </c>
      <c r="N504" s="43" t="s">
        <v>139</v>
      </c>
      <c r="O504" s="402" t="str">
        <f>IF(AND(Results!AS504&gt;Results!BG504,(Results!CA504+Results!CB504)&gt;0),"DNB",IF(Pools!M504&gt;0,"X",""))</f>
        <v/>
      </c>
      <c r="P504" s="403">
        <f>IFERROR(SUM(Predictions!S504,Predictions!V504,Pools!N504),0)</f>
        <v>0</v>
      </c>
      <c r="Q504" s="141" t="str">
        <f>Results!CD504</f>
        <v/>
      </c>
      <c r="R504" s="142" t="str">
        <f>Results!CE504</f>
        <v/>
      </c>
    </row>
    <row r="505" spans="1:18" hidden="1" x14ac:dyDescent="0.25">
      <c r="A505" s="69">
        <v>503</v>
      </c>
      <c r="B505" s="39" t="s">
        <v>139</v>
      </c>
      <c r="C505" s="1" t="s">
        <v>139</v>
      </c>
      <c r="D505" s="44" t="str">
        <f t="shared" si="16"/>
        <v/>
      </c>
      <c r="E505" s="1" t="s">
        <v>139</v>
      </c>
      <c r="F505" s="44" t="str">
        <f t="shared" si="17"/>
        <v/>
      </c>
      <c r="G505" s="40" t="s">
        <v>139</v>
      </c>
      <c r="H505" s="40" t="s">
        <v>139</v>
      </c>
      <c r="I505" s="41" t="s">
        <v>139</v>
      </c>
      <c r="J505" s="42" t="s">
        <v>139</v>
      </c>
      <c r="K505" s="41" t="s">
        <v>139</v>
      </c>
      <c r="L505" s="42" t="s">
        <v>139</v>
      </c>
      <c r="M505" s="41" t="s">
        <v>139</v>
      </c>
      <c r="N505" s="43" t="s">
        <v>139</v>
      </c>
      <c r="O505" s="402" t="str">
        <f>IF(AND(Results!AS505&gt;Results!BG505,(Results!CA505+Results!CB505)&gt;0),"DNB",IF(Pools!M505&gt;0,"X",""))</f>
        <v/>
      </c>
      <c r="P505" s="403">
        <f>IFERROR(SUM(Predictions!S505,Predictions!V505,Pools!N505),0)</f>
        <v>0</v>
      </c>
      <c r="Q505" s="141" t="str">
        <f>Results!CD505</f>
        <v/>
      </c>
      <c r="R505" s="142" t="str">
        <f>Results!CE505</f>
        <v/>
      </c>
    </row>
    <row r="506" spans="1:18" hidden="1" x14ac:dyDescent="0.25">
      <c r="A506" s="69">
        <v>504</v>
      </c>
      <c r="B506" s="39" t="s">
        <v>139</v>
      </c>
      <c r="C506" s="1" t="s">
        <v>139</v>
      </c>
      <c r="D506" s="44" t="str">
        <f t="shared" si="16"/>
        <v/>
      </c>
      <c r="E506" s="1" t="s">
        <v>139</v>
      </c>
      <c r="F506" s="44" t="str">
        <f t="shared" si="17"/>
        <v/>
      </c>
      <c r="G506" s="40" t="s">
        <v>139</v>
      </c>
      <c r="H506" s="40" t="s">
        <v>139</v>
      </c>
      <c r="I506" s="41" t="s">
        <v>139</v>
      </c>
      <c r="J506" s="42" t="s">
        <v>139</v>
      </c>
      <c r="K506" s="41" t="s">
        <v>139</v>
      </c>
      <c r="L506" s="42" t="s">
        <v>139</v>
      </c>
      <c r="M506" s="41" t="s">
        <v>139</v>
      </c>
      <c r="N506" s="43" t="s">
        <v>139</v>
      </c>
      <c r="O506" s="402" t="str">
        <f>IF(AND(Results!AS506&gt;Results!BG506,(Results!CA506+Results!CB506)&gt;0),"DNB",IF(Pools!M506&gt;0,"X",""))</f>
        <v/>
      </c>
      <c r="P506" s="403">
        <f>IFERROR(SUM(Predictions!S506,Predictions!V506,Pools!N506),0)</f>
        <v>0</v>
      </c>
      <c r="Q506" s="141" t="str">
        <f>Results!CD506</f>
        <v/>
      </c>
      <c r="R506" s="142" t="str">
        <f>Results!CE506</f>
        <v/>
      </c>
    </row>
    <row r="507" spans="1:18" hidden="1" x14ac:dyDescent="0.25">
      <c r="A507" s="69">
        <v>505</v>
      </c>
      <c r="B507" s="39" t="s">
        <v>139</v>
      </c>
      <c r="C507" s="1" t="s">
        <v>139</v>
      </c>
      <c r="D507" s="44" t="str">
        <f t="shared" si="16"/>
        <v/>
      </c>
      <c r="E507" s="1" t="s">
        <v>139</v>
      </c>
      <c r="F507" s="44" t="str">
        <f t="shared" si="17"/>
        <v/>
      </c>
      <c r="G507" s="40" t="s">
        <v>139</v>
      </c>
      <c r="H507" s="40" t="s">
        <v>139</v>
      </c>
      <c r="I507" s="41" t="s">
        <v>139</v>
      </c>
      <c r="J507" s="42" t="s">
        <v>139</v>
      </c>
      <c r="K507" s="41" t="s">
        <v>139</v>
      </c>
      <c r="L507" s="42" t="s">
        <v>139</v>
      </c>
      <c r="M507" s="41" t="s">
        <v>139</v>
      </c>
      <c r="N507" s="43" t="s">
        <v>139</v>
      </c>
      <c r="O507" s="402" t="str">
        <f>IF(AND(Results!AS507&gt;Results!BG507,(Results!CA507+Results!CB507)&gt;0),"DNB",IF(Pools!M507&gt;0,"X",""))</f>
        <v/>
      </c>
      <c r="P507" s="403">
        <f>IFERROR(SUM(Predictions!S507,Predictions!V507,Pools!N507),0)</f>
        <v>0</v>
      </c>
      <c r="Q507" s="141" t="str">
        <f>Results!CD507</f>
        <v/>
      </c>
      <c r="R507" s="142" t="str">
        <f>Results!CE507</f>
        <v/>
      </c>
    </row>
    <row r="508" spans="1:18" hidden="1" x14ac:dyDescent="0.25">
      <c r="A508" s="69">
        <v>506</v>
      </c>
      <c r="B508" s="39" t="s">
        <v>139</v>
      </c>
      <c r="C508" s="1" t="s">
        <v>139</v>
      </c>
      <c r="D508" s="44" t="str">
        <f t="shared" si="16"/>
        <v/>
      </c>
      <c r="E508" s="1" t="s">
        <v>139</v>
      </c>
      <c r="F508" s="44" t="str">
        <f t="shared" si="17"/>
        <v/>
      </c>
      <c r="G508" s="40" t="s">
        <v>139</v>
      </c>
      <c r="H508" s="40" t="s">
        <v>139</v>
      </c>
      <c r="I508" s="41" t="s">
        <v>139</v>
      </c>
      <c r="J508" s="42" t="s">
        <v>139</v>
      </c>
      <c r="K508" s="41" t="s">
        <v>139</v>
      </c>
      <c r="L508" s="42" t="s">
        <v>139</v>
      </c>
      <c r="M508" s="41" t="s">
        <v>139</v>
      </c>
      <c r="N508" s="43" t="s">
        <v>139</v>
      </c>
      <c r="O508" s="402" t="str">
        <f>IF(AND(Results!AS508&gt;Results!BG508,(Results!CA508+Results!CB508)&gt;0),"DNB",IF(Pools!M508&gt;0,"X",""))</f>
        <v/>
      </c>
      <c r="P508" s="403">
        <f>IFERROR(SUM(Predictions!S508,Predictions!V508,Pools!N508),0)</f>
        <v>0</v>
      </c>
      <c r="Q508" s="141" t="str">
        <f>Results!CD508</f>
        <v/>
      </c>
      <c r="R508" s="142" t="str">
        <f>Results!CE508</f>
        <v/>
      </c>
    </row>
    <row r="509" spans="1:18" hidden="1" x14ac:dyDescent="0.25">
      <c r="A509" s="69">
        <v>507</v>
      </c>
      <c r="B509" s="39" t="s">
        <v>139</v>
      </c>
      <c r="C509" s="1" t="s">
        <v>139</v>
      </c>
      <c r="D509" s="44" t="str">
        <f t="shared" si="16"/>
        <v/>
      </c>
      <c r="E509" s="1" t="s">
        <v>139</v>
      </c>
      <c r="F509" s="44" t="str">
        <f t="shared" si="17"/>
        <v/>
      </c>
      <c r="G509" s="40" t="s">
        <v>139</v>
      </c>
      <c r="H509" s="40" t="s">
        <v>139</v>
      </c>
      <c r="I509" s="41" t="s">
        <v>139</v>
      </c>
      <c r="J509" s="42" t="s">
        <v>139</v>
      </c>
      <c r="K509" s="41" t="s">
        <v>139</v>
      </c>
      <c r="L509" s="42" t="s">
        <v>139</v>
      </c>
      <c r="M509" s="41" t="s">
        <v>139</v>
      </c>
      <c r="N509" s="43" t="s">
        <v>139</v>
      </c>
      <c r="O509" s="402" t="str">
        <f>IF(AND(Results!AS509&gt;Results!BG509,(Results!CA509+Results!CB509)&gt;0),"DNB",IF(Pools!M509&gt;0,"X",""))</f>
        <v/>
      </c>
      <c r="P509" s="403">
        <f>IFERROR(SUM(Predictions!S509,Predictions!V509,Pools!N509),0)</f>
        <v>0</v>
      </c>
      <c r="Q509" s="141" t="str">
        <f>Results!CD509</f>
        <v/>
      </c>
      <c r="R509" s="142" t="str">
        <f>Results!CE509</f>
        <v/>
      </c>
    </row>
    <row r="510" spans="1:18" hidden="1" x14ac:dyDescent="0.25">
      <c r="A510" s="69">
        <v>508</v>
      </c>
      <c r="B510" s="39" t="s">
        <v>139</v>
      </c>
      <c r="C510" s="1" t="s">
        <v>139</v>
      </c>
      <c r="D510" s="44" t="str">
        <f t="shared" si="16"/>
        <v/>
      </c>
      <c r="E510" s="1" t="s">
        <v>139</v>
      </c>
      <c r="F510" s="44" t="str">
        <f t="shared" si="17"/>
        <v/>
      </c>
      <c r="G510" s="40" t="s">
        <v>139</v>
      </c>
      <c r="H510" s="40" t="s">
        <v>139</v>
      </c>
      <c r="I510" s="41" t="s">
        <v>139</v>
      </c>
      <c r="J510" s="42" t="s">
        <v>139</v>
      </c>
      <c r="K510" s="41" t="s">
        <v>139</v>
      </c>
      <c r="L510" s="42" t="s">
        <v>139</v>
      </c>
      <c r="M510" s="41" t="s">
        <v>139</v>
      </c>
      <c r="N510" s="43" t="s">
        <v>139</v>
      </c>
      <c r="O510" s="402" t="str">
        <f>IF(AND(Results!AS510&gt;Results!BG510,(Results!CA510+Results!CB510)&gt;0),"DNB",IF(Pools!M510&gt;0,"X",""))</f>
        <v/>
      </c>
      <c r="P510" s="403">
        <f>IFERROR(SUM(Predictions!S510,Predictions!V510,Pools!N510),0)</f>
        <v>0</v>
      </c>
      <c r="Q510" s="141" t="str">
        <f>Results!CD510</f>
        <v/>
      </c>
      <c r="R510" s="142" t="str">
        <f>Results!CE510</f>
        <v/>
      </c>
    </row>
    <row r="511" spans="1:18" hidden="1" x14ac:dyDescent="0.25">
      <c r="A511" s="69">
        <v>509</v>
      </c>
      <c r="B511" s="39" t="s">
        <v>139</v>
      </c>
      <c r="C511" s="1" t="s">
        <v>139</v>
      </c>
      <c r="D511" s="44" t="str">
        <f t="shared" si="16"/>
        <v/>
      </c>
      <c r="E511" s="1" t="s">
        <v>139</v>
      </c>
      <c r="F511" s="44" t="str">
        <f t="shared" si="17"/>
        <v/>
      </c>
      <c r="G511" s="40" t="s">
        <v>139</v>
      </c>
      <c r="H511" s="40" t="s">
        <v>139</v>
      </c>
      <c r="I511" s="41" t="s">
        <v>139</v>
      </c>
      <c r="J511" s="42" t="s">
        <v>139</v>
      </c>
      <c r="K511" s="41" t="s">
        <v>139</v>
      </c>
      <c r="L511" s="42" t="s">
        <v>139</v>
      </c>
      <c r="M511" s="41" t="s">
        <v>139</v>
      </c>
      <c r="N511" s="43" t="s">
        <v>139</v>
      </c>
      <c r="O511" s="402" t="str">
        <f>IF(AND(Results!AS511&gt;Results!BG511,(Results!CA511+Results!CB511)&gt;0),"DNB",IF(Pools!M511&gt;0,"X",""))</f>
        <v/>
      </c>
      <c r="P511" s="403">
        <f>IFERROR(SUM(Predictions!S511,Predictions!V511,Pools!N511),0)</f>
        <v>0</v>
      </c>
      <c r="Q511" s="141" t="str">
        <f>Results!CD511</f>
        <v/>
      </c>
      <c r="R511" s="142" t="str">
        <f>Results!CE511</f>
        <v/>
      </c>
    </row>
    <row r="512" spans="1:18" hidden="1" x14ac:dyDescent="0.25">
      <c r="A512" s="69">
        <v>510</v>
      </c>
      <c r="B512" s="39" t="s">
        <v>139</v>
      </c>
      <c r="C512" s="1" t="s">
        <v>139</v>
      </c>
      <c r="D512" s="44" t="str">
        <f t="shared" si="16"/>
        <v/>
      </c>
      <c r="E512" s="1" t="s">
        <v>139</v>
      </c>
      <c r="F512" s="44" t="str">
        <f t="shared" si="17"/>
        <v/>
      </c>
      <c r="G512" s="40" t="s">
        <v>139</v>
      </c>
      <c r="H512" s="40" t="s">
        <v>139</v>
      </c>
      <c r="I512" s="41" t="s">
        <v>139</v>
      </c>
      <c r="J512" s="42" t="s">
        <v>139</v>
      </c>
      <c r="K512" s="41" t="s">
        <v>139</v>
      </c>
      <c r="L512" s="42" t="s">
        <v>139</v>
      </c>
      <c r="M512" s="41" t="s">
        <v>139</v>
      </c>
      <c r="N512" s="43" t="s">
        <v>139</v>
      </c>
      <c r="O512" s="402" t="str">
        <f>IF(AND(Results!AS512&gt;Results!BG512,(Results!CA512+Results!CB512)&gt;0),"DNB",IF(Pools!M512&gt;0,"X",""))</f>
        <v/>
      </c>
      <c r="P512" s="403">
        <f>IFERROR(SUM(Predictions!S512,Predictions!V512,Pools!N512),0)</f>
        <v>0</v>
      </c>
      <c r="Q512" s="141" t="str">
        <f>Results!CD512</f>
        <v/>
      </c>
      <c r="R512" s="142" t="str">
        <f>Results!CE512</f>
        <v/>
      </c>
    </row>
    <row r="513" spans="1:18" hidden="1" x14ac:dyDescent="0.25">
      <c r="A513" s="69">
        <v>511</v>
      </c>
      <c r="B513" s="39" t="s">
        <v>139</v>
      </c>
      <c r="C513" s="1" t="s">
        <v>139</v>
      </c>
      <c r="D513" s="44" t="str">
        <f t="shared" si="16"/>
        <v/>
      </c>
      <c r="E513" s="1" t="s">
        <v>139</v>
      </c>
      <c r="F513" s="44" t="str">
        <f t="shared" si="17"/>
        <v/>
      </c>
      <c r="G513" s="40" t="s">
        <v>139</v>
      </c>
      <c r="H513" s="40" t="s">
        <v>139</v>
      </c>
      <c r="I513" s="41" t="s">
        <v>139</v>
      </c>
      <c r="J513" s="42" t="s">
        <v>139</v>
      </c>
      <c r="K513" s="41" t="s">
        <v>139</v>
      </c>
      <c r="L513" s="42" t="s">
        <v>139</v>
      </c>
      <c r="M513" s="41" t="s">
        <v>139</v>
      </c>
      <c r="N513" s="43" t="s">
        <v>139</v>
      </c>
      <c r="O513" s="402" t="str">
        <f>IF(AND(Results!AS513&gt;Results!BG513,(Results!CA513+Results!CB513)&gt;0),"DNB",IF(Pools!M513&gt;0,"X",""))</f>
        <v/>
      </c>
      <c r="P513" s="403">
        <f>IFERROR(SUM(Predictions!S513,Predictions!V513,Pools!N513),0)</f>
        <v>0</v>
      </c>
      <c r="Q513" s="141" t="str">
        <f>Results!CD513</f>
        <v/>
      </c>
      <c r="R513" s="142" t="str">
        <f>Results!CE513</f>
        <v/>
      </c>
    </row>
    <row r="514" spans="1:18" hidden="1" x14ac:dyDescent="0.25">
      <c r="A514" s="69">
        <v>512</v>
      </c>
      <c r="B514" s="39" t="s">
        <v>139</v>
      </c>
      <c r="C514" s="1" t="s">
        <v>139</v>
      </c>
      <c r="D514" s="44" t="str">
        <f t="shared" si="16"/>
        <v/>
      </c>
      <c r="E514" s="1" t="s">
        <v>139</v>
      </c>
      <c r="F514" s="44" t="str">
        <f t="shared" si="17"/>
        <v/>
      </c>
      <c r="G514" s="40" t="s">
        <v>139</v>
      </c>
      <c r="H514" s="40" t="s">
        <v>139</v>
      </c>
      <c r="I514" s="41" t="s">
        <v>139</v>
      </c>
      <c r="J514" s="42" t="s">
        <v>139</v>
      </c>
      <c r="K514" s="41" t="s">
        <v>139</v>
      </c>
      <c r="L514" s="42" t="s">
        <v>139</v>
      </c>
      <c r="M514" s="41" t="s">
        <v>139</v>
      </c>
      <c r="N514" s="43" t="s">
        <v>139</v>
      </c>
      <c r="O514" s="402" t="str">
        <f>IF(AND(Results!AS514&gt;Results!BG514,(Results!CA514+Results!CB514)&gt;0),"DNB",IF(Pools!M514&gt;0,"X",""))</f>
        <v/>
      </c>
      <c r="P514" s="403">
        <f>IFERROR(SUM(Predictions!S514,Predictions!V514,Pools!N514),0)</f>
        <v>0</v>
      </c>
      <c r="Q514" s="141" t="str">
        <f>Results!CD514</f>
        <v/>
      </c>
      <c r="R514" s="142" t="str">
        <f>Results!CE514</f>
        <v/>
      </c>
    </row>
    <row r="515" spans="1:18" hidden="1" x14ac:dyDescent="0.25">
      <c r="A515" s="69">
        <v>513</v>
      </c>
      <c r="B515" s="39" t="s">
        <v>139</v>
      </c>
      <c r="C515" s="1" t="s">
        <v>139</v>
      </c>
      <c r="D515" s="44" t="str">
        <f t="shared" ref="D515:D554" si="18">IFERROR(VLOOKUP(C515,Team,2,FALSE),"")</f>
        <v/>
      </c>
      <c r="E515" s="1" t="s">
        <v>139</v>
      </c>
      <c r="F515" s="44" t="str">
        <f t="shared" ref="F515:F554" si="19">IFERROR(VLOOKUP(E515,Team,2,FALSE),"")</f>
        <v/>
      </c>
      <c r="G515" s="40" t="s">
        <v>139</v>
      </c>
      <c r="H515" s="40" t="s">
        <v>139</v>
      </c>
      <c r="I515" s="41" t="s">
        <v>139</v>
      </c>
      <c r="J515" s="42" t="s">
        <v>139</v>
      </c>
      <c r="K515" s="41" t="s">
        <v>139</v>
      </c>
      <c r="L515" s="42" t="s">
        <v>139</v>
      </c>
      <c r="M515" s="41" t="s">
        <v>139</v>
      </c>
      <c r="N515" s="43" t="s">
        <v>139</v>
      </c>
      <c r="O515" s="402" t="str">
        <f>IF(AND(Results!AS515&gt;Results!BG515,(Results!CA515+Results!CB515)&gt;0),"DNB",IF(Pools!M515&gt;0,"X",""))</f>
        <v/>
      </c>
      <c r="P515" s="403">
        <f>IFERROR(SUM(Predictions!S515,Predictions!V515,Pools!N515),0)</f>
        <v>0</v>
      </c>
      <c r="Q515" s="141" t="str">
        <f>Results!CD515</f>
        <v/>
      </c>
      <c r="R515" s="142" t="str">
        <f>Results!CE515</f>
        <v/>
      </c>
    </row>
    <row r="516" spans="1:18" hidden="1" x14ac:dyDescent="0.25">
      <c r="A516" s="69">
        <v>514</v>
      </c>
      <c r="B516" s="39" t="s">
        <v>139</v>
      </c>
      <c r="C516" s="1" t="s">
        <v>139</v>
      </c>
      <c r="D516" s="44" t="str">
        <f t="shared" si="18"/>
        <v/>
      </c>
      <c r="E516" s="1" t="s">
        <v>139</v>
      </c>
      <c r="F516" s="44" t="str">
        <f t="shared" si="19"/>
        <v/>
      </c>
      <c r="G516" s="40" t="s">
        <v>139</v>
      </c>
      <c r="H516" s="40" t="s">
        <v>139</v>
      </c>
      <c r="I516" s="41" t="s">
        <v>139</v>
      </c>
      <c r="J516" s="42" t="s">
        <v>139</v>
      </c>
      <c r="K516" s="41" t="s">
        <v>139</v>
      </c>
      <c r="L516" s="42" t="s">
        <v>139</v>
      </c>
      <c r="M516" s="41" t="s">
        <v>139</v>
      </c>
      <c r="N516" s="43" t="s">
        <v>139</v>
      </c>
      <c r="O516" s="402" t="str">
        <f>IF(AND(Results!AS516&gt;Results!BG516,(Results!CA516+Results!CB516)&gt;0),"DNB",IF(Pools!M516&gt;0,"X",""))</f>
        <v/>
      </c>
      <c r="P516" s="403">
        <f>IFERROR(SUM(Predictions!S516,Predictions!V516,Pools!N516),0)</f>
        <v>0</v>
      </c>
      <c r="Q516" s="141" t="str">
        <f>Results!CD516</f>
        <v/>
      </c>
      <c r="R516" s="142" t="str">
        <f>Results!CE516</f>
        <v/>
      </c>
    </row>
    <row r="517" spans="1:18" hidden="1" x14ac:dyDescent="0.25">
      <c r="A517" s="69">
        <v>515</v>
      </c>
      <c r="B517" s="39" t="s">
        <v>139</v>
      </c>
      <c r="C517" s="1" t="s">
        <v>139</v>
      </c>
      <c r="D517" s="44" t="str">
        <f t="shared" si="18"/>
        <v/>
      </c>
      <c r="E517" s="1" t="s">
        <v>139</v>
      </c>
      <c r="F517" s="44" t="str">
        <f t="shared" si="19"/>
        <v/>
      </c>
      <c r="G517" s="40" t="s">
        <v>139</v>
      </c>
      <c r="H517" s="40" t="s">
        <v>139</v>
      </c>
      <c r="I517" s="41" t="s">
        <v>139</v>
      </c>
      <c r="J517" s="42" t="s">
        <v>139</v>
      </c>
      <c r="K517" s="41" t="s">
        <v>139</v>
      </c>
      <c r="L517" s="42" t="s">
        <v>139</v>
      </c>
      <c r="M517" s="41" t="s">
        <v>139</v>
      </c>
      <c r="N517" s="43" t="s">
        <v>139</v>
      </c>
      <c r="O517" s="402" t="str">
        <f>IF(AND(Results!AS517&gt;Results!BG517,(Results!CA517+Results!CB517)&gt;0),"DNB",IF(Pools!M517&gt;0,"X",""))</f>
        <v/>
      </c>
      <c r="P517" s="403">
        <f>IFERROR(SUM(Predictions!S517,Predictions!V517,Pools!N517),0)</f>
        <v>0</v>
      </c>
      <c r="Q517" s="141" t="str">
        <f>Results!CD517</f>
        <v/>
      </c>
      <c r="R517" s="142" t="str">
        <f>Results!CE517</f>
        <v/>
      </c>
    </row>
    <row r="518" spans="1:18" hidden="1" x14ac:dyDescent="0.25">
      <c r="A518" s="69">
        <v>516</v>
      </c>
      <c r="B518" s="39" t="s">
        <v>139</v>
      </c>
      <c r="C518" s="1" t="s">
        <v>139</v>
      </c>
      <c r="D518" s="44" t="str">
        <f t="shared" si="18"/>
        <v/>
      </c>
      <c r="E518" s="1" t="s">
        <v>139</v>
      </c>
      <c r="F518" s="44" t="str">
        <f t="shared" si="19"/>
        <v/>
      </c>
      <c r="G518" s="40" t="s">
        <v>139</v>
      </c>
      <c r="H518" s="40" t="s">
        <v>139</v>
      </c>
      <c r="I518" s="41" t="s">
        <v>139</v>
      </c>
      <c r="J518" s="42" t="s">
        <v>139</v>
      </c>
      <c r="K518" s="41" t="s">
        <v>139</v>
      </c>
      <c r="L518" s="42" t="s">
        <v>139</v>
      </c>
      <c r="M518" s="41" t="s">
        <v>139</v>
      </c>
      <c r="N518" s="43" t="s">
        <v>139</v>
      </c>
      <c r="O518" s="402" t="str">
        <f>IF(AND(Results!AS518&gt;Results!BG518,(Results!CA518+Results!CB518)&gt;0),"DNB",IF(Pools!M518&gt;0,"X",""))</f>
        <v/>
      </c>
      <c r="P518" s="403">
        <f>IFERROR(SUM(Predictions!S518,Predictions!V518,Pools!N518),0)</f>
        <v>0</v>
      </c>
      <c r="Q518" s="141" t="str">
        <f>Results!CD518</f>
        <v/>
      </c>
      <c r="R518" s="142" t="str">
        <f>Results!CE518</f>
        <v/>
      </c>
    </row>
    <row r="519" spans="1:18" hidden="1" x14ac:dyDescent="0.25">
      <c r="A519" s="69">
        <v>517</v>
      </c>
      <c r="B519" s="39" t="s">
        <v>139</v>
      </c>
      <c r="C519" s="1" t="s">
        <v>139</v>
      </c>
      <c r="D519" s="44" t="str">
        <f t="shared" si="18"/>
        <v/>
      </c>
      <c r="E519" s="1" t="s">
        <v>139</v>
      </c>
      <c r="F519" s="44" t="str">
        <f t="shared" si="19"/>
        <v/>
      </c>
      <c r="G519" s="40" t="s">
        <v>139</v>
      </c>
      <c r="H519" s="40" t="s">
        <v>139</v>
      </c>
      <c r="I519" s="41" t="s">
        <v>139</v>
      </c>
      <c r="J519" s="42" t="s">
        <v>139</v>
      </c>
      <c r="K519" s="41" t="s">
        <v>139</v>
      </c>
      <c r="L519" s="42" t="s">
        <v>139</v>
      </c>
      <c r="M519" s="41" t="s">
        <v>139</v>
      </c>
      <c r="N519" s="43" t="s">
        <v>139</v>
      </c>
      <c r="O519" s="402" t="str">
        <f>IF(AND(Results!AS519&gt;Results!BG519,(Results!CA519+Results!CB519)&gt;0),"DNB",IF(Pools!M519&gt;0,"X",""))</f>
        <v/>
      </c>
      <c r="P519" s="403">
        <f>IFERROR(SUM(Predictions!S519,Predictions!V519,Pools!N519),0)</f>
        <v>0</v>
      </c>
      <c r="Q519" s="141" t="str">
        <f>Results!CD519</f>
        <v/>
      </c>
      <c r="R519" s="142" t="str">
        <f>Results!CE519</f>
        <v/>
      </c>
    </row>
    <row r="520" spans="1:18" hidden="1" x14ac:dyDescent="0.25">
      <c r="A520" s="69">
        <v>518</v>
      </c>
      <c r="B520" s="39" t="s">
        <v>139</v>
      </c>
      <c r="C520" s="1" t="s">
        <v>139</v>
      </c>
      <c r="D520" s="44" t="str">
        <f t="shared" si="18"/>
        <v/>
      </c>
      <c r="E520" s="1" t="s">
        <v>139</v>
      </c>
      <c r="F520" s="44" t="str">
        <f t="shared" si="19"/>
        <v/>
      </c>
      <c r="G520" s="40" t="s">
        <v>139</v>
      </c>
      <c r="H520" s="40" t="s">
        <v>139</v>
      </c>
      <c r="I520" s="41" t="s">
        <v>139</v>
      </c>
      <c r="J520" s="42" t="s">
        <v>139</v>
      </c>
      <c r="K520" s="41" t="s">
        <v>139</v>
      </c>
      <c r="L520" s="42" t="s">
        <v>139</v>
      </c>
      <c r="M520" s="41" t="s">
        <v>139</v>
      </c>
      <c r="N520" s="43" t="s">
        <v>139</v>
      </c>
      <c r="O520" s="402" t="str">
        <f>IF(AND(Results!AS520&gt;Results!BG520,(Results!CA520+Results!CB520)&gt;0),"DNB",IF(Pools!M520&gt;0,"X",""))</f>
        <v/>
      </c>
      <c r="P520" s="403">
        <f>IFERROR(SUM(Predictions!S520,Predictions!V520,Pools!N520),0)</f>
        <v>0</v>
      </c>
      <c r="Q520" s="141" t="str">
        <f>Results!CD520</f>
        <v/>
      </c>
      <c r="R520" s="142" t="str">
        <f>Results!CE520</f>
        <v/>
      </c>
    </row>
    <row r="521" spans="1:18" hidden="1" x14ac:dyDescent="0.25">
      <c r="A521" s="69">
        <v>519</v>
      </c>
      <c r="B521" s="39" t="s">
        <v>139</v>
      </c>
      <c r="C521" s="1" t="s">
        <v>139</v>
      </c>
      <c r="D521" s="44" t="str">
        <f t="shared" si="18"/>
        <v/>
      </c>
      <c r="E521" s="1" t="s">
        <v>139</v>
      </c>
      <c r="F521" s="44" t="str">
        <f t="shared" si="19"/>
        <v/>
      </c>
      <c r="G521" s="40" t="s">
        <v>139</v>
      </c>
      <c r="H521" s="40" t="s">
        <v>139</v>
      </c>
      <c r="I521" s="41" t="s">
        <v>139</v>
      </c>
      <c r="J521" s="42" t="s">
        <v>139</v>
      </c>
      <c r="K521" s="41" t="s">
        <v>139</v>
      </c>
      <c r="L521" s="42" t="s">
        <v>139</v>
      </c>
      <c r="M521" s="41" t="s">
        <v>139</v>
      </c>
      <c r="N521" s="43" t="s">
        <v>139</v>
      </c>
      <c r="O521" s="402" t="str">
        <f>IF(AND(Results!AS521&gt;Results!BG521,(Results!CA521+Results!CB521)&gt;0),"DNB",IF(Pools!M521&gt;0,"X",""))</f>
        <v/>
      </c>
      <c r="P521" s="403">
        <f>IFERROR(SUM(Predictions!S521,Predictions!V521,Pools!N521),0)</f>
        <v>0</v>
      </c>
      <c r="Q521" s="141" t="str">
        <f>Results!CD521</f>
        <v/>
      </c>
      <c r="R521" s="142" t="str">
        <f>Results!CE521</f>
        <v/>
      </c>
    </row>
    <row r="522" spans="1:18" hidden="1" x14ac:dyDescent="0.25">
      <c r="A522" s="69">
        <v>520</v>
      </c>
      <c r="B522" s="39" t="s">
        <v>139</v>
      </c>
      <c r="C522" s="1" t="s">
        <v>139</v>
      </c>
      <c r="D522" s="44" t="str">
        <f t="shared" si="18"/>
        <v/>
      </c>
      <c r="E522" s="1" t="s">
        <v>139</v>
      </c>
      <c r="F522" s="44" t="str">
        <f t="shared" si="19"/>
        <v/>
      </c>
      <c r="G522" s="40" t="s">
        <v>139</v>
      </c>
      <c r="H522" s="40" t="s">
        <v>139</v>
      </c>
      <c r="I522" s="41" t="s">
        <v>139</v>
      </c>
      <c r="J522" s="42" t="s">
        <v>139</v>
      </c>
      <c r="K522" s="41" t="s">
        <v>139</v>
      </c>
      <c r="L522" s="42" t="s">
        <v>139</v>
      </c>
      <c r="M522" s="41" t="s">
        <v>139</v>
      </c>
      <c r="N522" s="43" t="s">
        <v>139</v>
      </c>
      <c r="O522" s="402" t="str">
        <f>IF(AND(Results!AS522&gt;Results!BG522,(Results!CA522+Results!CB522)&gt;0),"DNB",IF(Pools!M522&gt;0,"X",""))</f>
        <v/>
      </c>
      <c r="P522" s="403">
        <f>IFERROR(SUM(Predictions!S522,Predictions!V522,Pools!N522),0)</f>
        <v>0</v>
      </c>
      <c r="Q522" s="141" t="str">
        <f>Results!CD522</f>
        <v/>
      </c>
      <c r="R522" s="142" t="str">
        <f>Results!CE522</f>
        <v/>
      </c>
    </row>
    <row r="523" spans="1:18" hidden="1" x14ac:dyDescent="0.25">
      <c r="A523" s="69">
        <v>521</v>
      </c>
      <c r="B523" s="39" t="s">
        <v>139</v>
      </c>
      <c r="C523" s="1" t="s">
        <v>139</v>
      </c>
      <c r="D523" s="44" t="str">
        <f t="shared" si="18"/>
        <v/>
      </c>
      <c r="E523" s="1" t="s">
        <v>139</v>
      </c>
      <c r="F523" s="44" t="str">
        <f t="shared" si="19"/>
        <v/>
      </c>
      <c r="G523" s="40" t="s">
        <v>139</v>
      </c>
      <c r="H523" s="40" t="s">
        <v>139</v>
      </c>
      <c r="I523" s="41" t="s">
        <v>139</v>
      </c>
      <c r="J523" s="42" t="s">
        <v>139</v>
      </c>
      <c r="K523" s="41" t="s">
        <v>139</v>
      </c>
      <c r="L523" s="42" t="s">
        <v>139</v>
      </c>
      <c r="M523" s="41" t="s">
        <v>139</v>
      </c>
      <c r="N523" s="43" t="s">
        <v>139</v>
      </c>
      <c r="O523" s="402" t="str">
        <f>IF(AND(Results!AS523&gt;Results!BG523,(Results!CA523+Results!CB523)&gt;0),"DNB",IF(Pools!M523&gt;0,"X",""))</f>
        <v/>
      </c>
      <c r="P523" s="403">
        <f>IFERROR(SUM(Predictions!S523,Predictions!V523,Pools!N523),0)</f>
        <v>0</v>
      </c>
      <c r="Q523" s="141" t="str">
        <f>Results!CD523</f>
        <v/>
      </c>
      <c r="R523" s="142" t="str">
        <f>Results!CE523</f>
        <v/>
      </c>
    </row>
    <row r="524" spans="1:18" hidden="1" x14ac:dyDescent="0.25">
      <c r="A524" s="69">
        <v>522</v>
      </c>
      <c r="B524" s="39" t="s">
        <v>139</v>
      </c>
      <c r="C524" s="1" t="s">
        <v>139</v>
      </c>
      <c r="D524" s="44" t="str">
        <f t="shared" si="18"/>
        <v/>
      </c>
      <c r="E524" s="1" t="s">
        <v>139</v>
      </c>
      <c r="F524" s="44" t="str">
        <f t="shared" si="19"/>
        <v/>
      </c>
      <c r="G524" s="40" t="s">
        <v>139</v>
      </c>
      <c r="H524" s="40" t="s">
        <v>139</v>
      </c>
      <c r="I524" s="41" t="s">
        <v>139</v>
      </c>
      <c r="J524" s="42" t="s">
        <v>139</v>
      </c>
      <c r="K524" s="41" t="s">
        <v>139</v>
      </c>
      <c r="L524" s="42" t="s">
        <v>139</v>
      </c>
      <c r="M524" s="41" t="s">
        <v>139</v>
      </c>
      <c r="N524" s="43" t="s">
        <v>139</v>
      </c>
      <c r="O524" s="402" t="str">
        <f>IF(AND(Results!AS524&gt;Results!BG524,(Results!CA524+Results!CB524)&gt;0),"DNB",IF(Pools!M524&gt;0,"X",""))</f>
        <v/>
      </c>
      <c r="P524" s="403">
        <f>IFERROR(SUM(Predictions!S524,Predictions!V524,Pools!N524),0)</f>
        <v>0</v>
      </c>
      <c r="Q524" s="141" t="str">
        <f>Results!CD524</f>
        <v/>
      </c>
      <c r="R524" s="142" t="str">
        <f>Results!CE524</f>
        <v/>
      </c>
    </row>
    <row r="525" spans="1:18" hidden="1" x14ac:dyDescent="0.25">
      <c r="A525" s="69">
        <v>523</v>
      </c>
      <c r="B525" s="39" t="s">
        <v>139</v>
      </c>
      <c r="C525" s="1" t="s">
        <v>139</v>
      </c>
      <c r="D525" s="44" t="str">
        <f t="shared" si="18"/>
        <v/>
      </c>
      <c r="E525" s="1" t="s">
        <v>139</v>
      </c>
      <c r="F525" s="44" t="str">
        <f t="shared" si="19"/>
        <v/>
      </c>
      <c r="G525" s="40" t="s">
        <v>139</v>
      </c>
      <c r="H525" s="40" t="s">
        <v>139</v>
      </c>
      <c r="I525" s="41" t="s">
        <v>139</v>
      </c>
      <c r="J525" s="42" t="s">
        <v>139</v>
      </c>
      <c r="K525" s="41" t="s">
        <v>139</v>
      </c>
      <c r="L525" s="42" t="s">
        <v>139</v>
      </c>
      <c r="M525" s="41" t="s">
        <v>139</v>
      </c>
      <c r="N525" s="43" t="s">
        <v>139</v>
      </c>
      <c r="O525" s="402" t="str">
        <f>IF(AND(Results!AS525&gt;Results!BG525,(Results!CA525+Results!CB525)&gt;0),"DNB",IF(Pools!M525&gt;0,"X",""))</f>
        <v/>
      </c>
      <c r="P525" s="403">
        <f>IFERROR(SUM(Predictions!S525,Predictions!V525,Pools!N525),0)</f>
        <v>0</v>
      </c>
      <c r="Q525" s="141" t="str">
        <f>Results!CD525</f>
        <v/>
      </c>
      <c r="R525" s="142" t="str">
        <f>Results!CE525</f>
        <v/>
      </c>
    </row>
    <row r="526" spans="1:18" hidden="1" x14ac:dyDescent="0.25">
      <c r="A526" s="69">
        <v>524</v>
      </c>
      <c r="B526" s="39" t="s">
        <v>139</v>
      </c>
      <c r="C526" s="1" t="s">
        <v>139</v>
      </c>
      <c r="D526" s="44" t="str">
        <f t="shared" si="18"/>
        <v/>
      </c>
      <c r="E526" s="1" t="s">
        <v>139</v>
      </c>
      <c r="F526" s="44" t="str">
        <f t="shared" si="19"/>
        <v/>
      </c>
      <c r="G526" s="40" t="s">
        <v>139</v>
      </c>
      <c r="H526" s="40" t="s">
        <v>139</v>
      </c>
      <c r="I526" s="41" t="s">
        <v>139</v>
      </c>
      <c r="J526" s="42" t="s">
        <v>139</v>
      </c>
      <c r="K526" s="41" t="s">
        <v>139</v>
      </c>
      <c r="L526" s="42" t="s">
        <v>139</v>
      </c>
      <c r="M526" s="41" t="s">
        <v>139</v>
      </c>
      <c r="N526" s="43" t="s">
        <v>139</v>
      </c>
      <c r="O526" s="402" t="str">
        <f>IF(AND(Results!AS526&gt;Results!BG526,(Results!CA526+Results!CB526)&gt;0),"DNB",IF(Pools!M526&gt;0,"X",""))</f>
        <v/>
      </c>
      <c r="P526" s="403">
        <f>IFERROR(SUM(Predictions!S526,Predictions!V526,Pools!N526),0)</f>
        <v>0</v>
      </c>
      <c r="Q526" s="141" t="str">
        <f>Results!CD526</f>
        <v/>
      </c>
      <c r="R526" s="142" t="str">
        <f>Results!CE526</f>
        <v/>
      </c>
    </row>
    <row r="527" spans="1:18" hidden="1" x14ac:dyDescent="0.25">
      <c r="A527" s="69">
        <v>525</v>
      </c>
      <c r="B527" s="39" t="s">
        <v>139</v>
      </c>
      <c r="C527" s="1" t="s">
        <v>139</v>
      </c>
      <c r="D527" s="44" t="str">
        <f t="shared" si="18"/>
        <v/>
      </c>
      <c r="E527" s="1" t="s">
        <v>139</v>
      </c>
      <c r="F527" s="44" t="str">
        <f t="shared" si="19"/>
        <v/>
      </c>
      <c r="G527" s="40" t="s">
        <v>139</v>
      </c>
      <c r="H527" s="40" t="s">
        <v>139</v>
      </c>
      <c r="I527" s="41" t="s">
        <v>139</v>
      </c>
      <c r="J527" s="42" t="s">
        <v>139</v>
      </c>
      <c r="K527" s="41" t="s">
        <v>139</v>
      </c>
      <c r="L527" s="42" t="s">
        <v>139</v>
      </c>
      <c r="M527" s="41" t="s">
        <v>139</v>
      </c>
      <c r="N527" s="43" t="s">
        <v>139</v>
      </c>
      <c r="O527" s="402" t="str">
        <f>IF(AND(Results!AS527&gt;Results!BG527,(Results!CA527+Results!CB527)&gt;0),"DNB",IF(Pools!M527&gt;0,"X",""))</f>
        <v/>
      </c>
      <c r="P527" s="403">
        <f>IFERROR(SUM(Predictions!S527,Predictions!V527,Pools!N527),0)</f>
        <v>0</v>
      </c>
      <c r="Q527" s="141" t="str">
        <f>Results!CD527</f>
        <v/>
      </c>
      <c r="R527" s="142" t="str">
        <f>Results!CE527</f>
        <v/>
      </c>
    </row>
    <row r="528" spans="1:18" hidden="1" x14ac:dyDescent="0.25">
      <c r="A528" s="69">
        <v>526</v>
      </c>
      <c r="B528" s="39" t="s">
        <v>139</v>
      </c>
      <c r="C528" s="1" t="s">
        <v>139</v>
      </c>
      <c r="D528" s="44" t="str">
        <f t="shared" si="18"/>
        <v/>
      </c>
      <c r="E528" s="1" t="s">
        <v>139</v>
      </c>
      <c r="F528" s="44" t="str">
        <f t="shared" si="19"/>
        <v/>
      </c>
      <c r="G528" s="40" t="s">
        <v>139</v>
      </c>
      <c r="H528" s="40" t="s">
        <v>139</v>
      </c>
      <c r="I528" s="41" t="s">
        <v>139</v>
      </c>
      <c r="J528" s="42" t="s">
        <v>139</v>
      </c>
      <c r="K528" s="41" t="s">
        <v>139</v>
      </c>
      <c r="L528" s="42" t="s">
        <v>139</v>
      </c>
      <c r="M528" s="41" t="s">
        <v>139</v>
      </c>
      <c r="N528" s="43" t="s">
        <v>139</v>
      </c>
      <c r="O528" s="402" t="str">
        <f>IF(AND(Results!AS528&gt;Results!BG528,(Results!CA528+Results!CB528)&gt;0),"DNB",IF(Pools!M528&gt;0,"X",""))</f>
        <v/>
      </c>
      <c r="P528" s="403">
        <f>IFERROR(SUM(Predictions!S528,Predictions!V528,Pools!N528),0)</f>
        <v>0</v>
      </c>
      <c r="Q528" s="141" t="str">
        <f>Results!CD528</f>
        <v/>
      </c>
      <c r="R528" s="142" t="str">
        <f>Results!CE528</f>
        <v/>
      </c>
    </row>
    <row r="529" spans="1:18" hidden="1" x14ac:dyDescent="0.25">
      <c r="A529" s="69">
        <v>527</v>
      </c>
      <c r="B529" s="39" t="s">
        <v>139</v>
      </c>
      <c r="C529" s="1" t="s">
        <v>139</v>
      </c>
      <c r="D529" s="44" t="str">
        <f t="shared" si="18"/>
        <v/>
      </c>
      <c r="E529" s="1" t="s">
        <v>139</v>
      </c>
      <c r="F529" s="44" t="str">
        <f t="shared" si="19"/>
        <v/>
      </c>
      <c r="G529" s="40" t="s">
        <v>139</v>
      </c>
      <c r="H529" s="40" t="s">
        <v>139</v>
      </c>
      <c r="I529" s="41" t="s">
        <v>139</v>
      </c>
      <c r="J529" s="42" t="s">
        <v>139</v>
      </c>
      <c r="K529" s="41" t="s">
        <v>139</v>
      </c>
      <c r="L529" s="42" t="s">
        <v>139</v>
      </c>
      <c r="M529" s="41" t="s">
        <v>139</v>
      </c>
      <c r="N529" s="43" t="s">
        <v>139</v>
      </c>
      <c r="O529" s="402" t="str">
        <f>IF(AND(Results!AS529&gt;Results!BG529,(Results!CA529+Results!CB529)&gt;0),"DNB",IF(Pools!M529&gt;0,"X",""))</f>
        <v/>
      </c>
      <c r="P529" s="403">
        <f>IFERROR(SUM(Predictions!S529,Predictions!V529,Pools!N529),0)</f>
        <v>0</v>
      </c>
      <c r="Q529" s="141" t="str">
        <f>Results!CD529</f>
        <v/>
      </c>
      <c r="R529" s="142" t="str">
        <f>Results!CE529</f>
        <v/>
      </c>
    </row>
    <row r="530" spans="1:18" hidden="1" x14ac:dyDescent="0.25">
      <c r="A530" s="69">
        <v>528</v>
      </c>
      <c r="B530" s="39" t="s">
        <v>139</v>
      </c>
      <c r="C530" s="1" t="s">
        <v>139</v>
      </c>
      <c r="D530" s="44" t="str">
        <f t="shared" si="18"/>
        <v/>
      </c>
      <c r="E530" s="1" t="s">
        <v>139</v>
      </c>
      <c r="F530" s="44" t="str">
        <f t="shared" si="19"/>
        <v/>
      </c>
      <c r="G530" s="40" t="s">
        <v>139</v>
      </c>
      <c r="H530" s="40" t="s">
        <v>139</v>
      </c>
      <c r="I530" s="41" t="s">
        <v>139</v>
      </c>
      <c r="J530" s="42" t="s">
        <v>139</v>
      </c>
      <c r="K530" s="41" t="s">
        <v>139</v>
      </c>
      <c r="L530" s="42" t="s">
        <v>139</v>
      </c>
      <c r="M530" s="41" t="s">
        <v>139</v>
      </c>
      <c r="N530" s="43" t="s">
        <v>139</v>
      </c>
      <c r="O530" s="402" t="str">
        <f>IF(AND(Results!AS530&gt;Results!BG530,(Results!CA530+Results!CB530)&gt;0),"DNB",IF(Pools!M530&gt;0,"X",""))</f>
        <v/>
      </c>
      <c r="P530" s="403">
        <f>IFERROR(SUM(Predictions!S530,Predictions!V530,Pools!N530),0)</f>
        <v>0</v>
      </c>
      <c r="Q530" s="141" t="str">
        <f>Results!CD530</f>
        <v/>
      </c>
      <c r="R530" s="142" t="str">
        <f>Results!CE530</f>
        <v/>
      </c>
    </row>
    <row r="531" spans="1:18" hidden="1" x14ac:dyDescent="0.25">
      <c r="A531" s="69">
        <v>529</v>
      </c>
      <c r="B531" s="39" t="s">
        <v>139</v>
      </c>
      <c r="C531" s="1" t="s">
        <v>139</v>
      </c>
      <c r="D531" s="44" t="str">
        <f t="shared" si="18"/>
        <v/>
      </c>
      <c r="E531" s="1" t="s">
        <v>139</v>
      </c>
      <c r="F531" s="44" t="str">
        <f t="shared" si="19"/>
        <v/>
      </c>
      <c r="G531" s="40" t="s">
        <v>139</v>
      </c>
      <c r="H531" s="40" t="s">
        <v>139</v>
      </c>
      <c r="I531" s="41" t="s">
        <v>139</v>
      </c>
      <c r="J531" s="42" t="s">
        <v>139</v>
      </c>
      <c r="K531" s="41" t="s">
        <v>139</v>
      </c>
      <c r="L531" s="42" t="s">
        <v>139</v>
      </c>
      <c r="M531" s="41" t="s">
        <v>139</v>
      </c>
      <c r="N531" s="43" t="s">
        <v>139</v>
      </c>
      <c r="O531" s="402" t="str">
        <f>IF(AND(Results!AS531&gt;Results!BG531,(Results!CA531+Results!CB531)&gt;0),"DNB",IF(Pools!M531&gt;0,"X",""))</f>
        <v/>
      </c>
      <c r="P531" s="403">
        <f>IFERROR(SUM(Predictions!S531,Predictions!V531,Pools!N531),0)</f>
        <v>0</v>
      </c>
      <c r="Q531" s="141" t="str">
        <f>Results!CD531</f>
        <v/>
      </c>
      <c r="R531" s="142" t="str">
        <f>Results!CE531</f>
        <v/>
      </c>
    </row>
    <row r="532" spans="1:18" hidden="1" x14ac:dyDescent="0.25">
      <c r="A532" s="69">
        <v>530</v>
      </c>
      <c r="B532" s="39" t="s">
        <v>139</v>
      </c>
      <c r="C532" s="1" t="s">
        <v>139</v>
      </c>
      <c r="D532" s="44" t="str">
        <f t="shared" si="18"/>
        <v/>
      </c>
      <c r="E532" s="1" t="s">
        <v>139</v>
      </c>
      <c r="F532" s="44" t="str">
        <f t="shared" si="19"/>
        <v/>
      </c>
      <c r="G532" s="40" t="s">
        <v>139</v>
      </c>
      <c r="H532" s="40" t="s">
        <v>139</v>
      </c>
      <c r="I532" s="41" t="s">
        <v>139</v>
      </c>
      <c r="J532" s="42" t="s">
        <v>139</v>
      </c>
      <c r="K532" s="41" t="s">
        <v>139</v>
      </c>
      <c r="L532" s="42" t="s">
        <v>139</v>
      </c>
      <c r="M532" s="41" t="s">
        <v>139</v>
      </c>
      <c r="N532" s="43" t="s">
        <v>139</v>
      </c>
      <c r="O532" s="402" t="str">
        <f>IF(AND(Results!AS532&gt;Results!BG532,(Results!CA532+Results!CB532)&gt;0),"DNB",IF(Pools!M532&gt;0,"X",""))</f>
        <v/>
      </c>
      <c r="P532" s="403">
        <f>IFERROR(SUM(Predictions!S532,Predictions!V532,Pools!N532),0)</f>
        <v>0</v>
      </c>
      <c r="Q532" s="141" t="str">
        <f>Results!CD532</f>
        <v/>
      </c>
      <c r="R532" s="142" t="str">
        <f>Results!CE532</f>
        <v/>
      </c>
    </row>
    <row r="533" spans="1:18" hidden="1" x14ac:dyDescent="0.25">
      <c r="A533" s="69">
        <v>531</v>
      </c>
      <c r="B533" s="39" t="s">
        <v>139</v>
      </c>
      <c r="C533" s="1" t="s">
        <v>139</v>
      </c>
      <c r="D533" s="44" t="str">
        <f t="shared" si="18"/>
        <v/>
      </c>
      <c r="E533" s="1" t="s">
        <v>139</v>
      </c>
      <c r="F533" s="44" t="str">
        <f t="shared" si="19"/>
        <v/>
      </c>
      <c r="G533" s="40" t="s">
        <v>139</v>
      </c>
      <c r="H533" s="40" t="s">
        <v>139</v>
      </c>
      <c r="I533" s="41" t="s">
        <v>139</v>
      </c>
      <c r="J533" s="42" t="s">
        <v>139</v>
      </c>
      <c r="K533" s="41" t="s">
        <v>139</v>
      </c>
      <c r="L533" s="42" t="s">
        <v>139</v>
      </c>
      <c r="M533" s="41" t="s">
        <v>139</v>
      </c>
      <c r="N533" s="43" t="s">
        <v>139</v>
      </c>
      <c r="O533" s="402" t="str">
        <f>IF(AND(Results!AS533&gt;Results!BG533,(Results!CA533+Results!CB533)&gt;0),"DNB",IF(Pools!M533&gt;0,"X",""))</f>
        <v/>
      </c>
      <c r="P533" s="403">
        <f>IFERROR(SUM(Predictions!S533,Predictions!V533,Pools!N533),0)</f>
        <v>0</v>
      </c>
      <c r="Q533" s="141" t="str">
        <f>Results!CD533</f>
        <v/>
      </c>
      <c r="R533" s="142" t="str">
        <f>Results!CE533</f>
        <v/>
      </c>
    </row>
    <row r="534" spans="1:18" hidden="1" x14ac:dyDescent="0.25">
      <c r="A534" s="69">
        <v>532</v>
      </c>
      <c r="B534" s="39" t="s">
        <v>139</v>
      </c>
      <c r="C534" s="1" t="s">
        <v>139</v>
      </c>
      <c r="D534" s="44" t="str">
        <f t="shared" si="18"/>
        <v/>
      </c>
      <c r="E534" s="1" t="s">
        <v>139</v>
      </c>
      <c r="F534" s="44" t="str">
        <f t="shared" si="19"/>
        <v/>
      </c>
      <c r="G534" s="40" t="s">
        <v>139</v>
      </c>
      <c r="H534" s="40" t="s">
        <v>139</v>
      </c>
      <c r="I534" s="41" t="s">
        <v>139</v>
      </c>
      <c r="J534" s="42" t="s">
        <v>139</v>
      </c>
      <c r="K534" s="41" t="s">
        <v>139</v>
      </c>
      <c r="L534" s="42" t="s">
        <v>139</v>
      </c>
      <c r="M534" s="41" t="s">
        <v>139</v>
      </c>
      <c r="N534" s="43" t="s">
        <v>139</v>
      </c>
      <c r="O534" s="402" t="str">
        <f>IF(AND(Results!AS534&gt;Results!BG534,(Results!CA534+Results!CB534)&gt;0),"DNB",IF(Pools!M534&gt;0,"X",""))</f>
        <v/>
      </c>
      <c r="P534" s="403">
        <f>IFERROR(SUM(Predictions!S534,Predictions!V534,Pools!N534),0)</f>
        <v>0</v>
      </c>
      <c r="Q534" s="141" t="str">
        <f>Results!CD534</f>
        <v/>
      </c>
      <c r="R534" s="142" t="str">
        <f>Results!CE534</f>
        <v/>
      </c>
    </row>
    <row r="535" spans="1:18" hidden="1" x14ac:dyDescent="0.25">
      <c r="A535" s="69">
        <v>533</v>
      </c>
      <c r="B535" s="39" t="s">
        <v>139</v>
      </c>
      <c r="C535" s="1" t="s">
        <v>139</v>
      </c>
      <c r="D535" s="44" t="str">
        <f t="shared" si="18"/>
        <v/>
      </c>
      <c r="E535" s="1" t="s">
        <v>139</v>
      </c>
      <c r="F535" s="44" t="str">
        <f t="shared" si="19"/>
        <v/>
      </c>
      <c r="G535" s="40" t="s">
        <v>139</v>
      </c>
      <c r="H535" s="40" t="s">
        <v>139</v>
      </c>
      <c r="I535" s="41" t="s">
        <v>139</v>
      </c>
      <c r="J535" s="42" t="s">
        <v>139</v>
      </c>
      <c r="K535" s="41" t="s">
        <v>139</v>
      </c>
      <c r="L535" s="42" t="s">
        <v>139</v>
      </c>
      <c r="M535" s="41" t="s">
        <v>139</v>
      </c>
      <c r="N535" s="43" t="s">
        <v>139</v>
      </c>
      <c r="O535" s="402" t="str">
        <f>IF(AND(Results!AS535&gt;Results!BG535,(Results!CA535+Results!CB535)&gt;0),"DNB",IF(Pools!M535&gt;0,"X",""))</f>
        <v/>
      </c>
      <c r="P535" s="403">
        <f>IFERROR(SUM(Predictions!S535,Predictions!V535,Pools!N535),0)</f>
        <v>0</v>
      </c>
      <c r="Q535" s="141" t="str">
        <f>Results!CD535</f>
        <v/>
      </c>
      <c r="R535" s="142" t="str">
        <f>Results!CE535</f>
        <v/>
      </c>
    </row>
    <row r="536" spans="1:18" hidden="1" x14ac:dyDescent="0.25">
      <c r="A536" s="69">
        <v>534</v>
      </c>
      <c r="B536" s="39" t="s">
        <v>139</v>
      </c>
      <c r="C536" s="1" t="s">
        <v>139</v>
      </c>
      <c r="D536" s="44" t="str">
        <f t="shared" si="18"/>
        <v/>
      </c>
      <c r="E536" s="1" t="s">
        <v>139</v>
      </c>
      <c r="F536" s="44" t="str">
        <f t="shared" si="19"/>
        <v/>
      </c>
      <c r="G536" s="40" t="s">
        <v>139</v>
      </c>
      <c r="H536" s="40" t="s">
        <v>139</v>
      </c>
      <c r="I536" s="41" t="s">
        <v>139</v>
      </c>
      <c r="J536" s="42" t="s">
        <v>139</v>
      </c>
      <c r="K536" s="41" t="s">
        <v>139</v>
      </c>
      <c r="L536" s="42" t="s">
        <v>139</v>
      </c>
      <c r="M536" s="41" t="s">
        <v>139</v>
      </c>
      <c r="N536" s="43" t="s">
        <v>139</v>
      </c>
      <c r="O536" s="402" t="str">
        <f>IF(AND(Results!AS536&gt;Results!BG536,(Results!CA536+Results!CB536)&gt;0),"DNB",IF(Pools!M536&gt;0,"X",""))</f>
        <v/>
      </c>
      <c r="P536" s="403">
        <f>IFERROR(SUM(Predictions!S536,Predictions!V536,Pools!N536),0)</f>
        <v>0</v>
      </c>
      <c r="Q536" s="141" t="str">
        <f>Results!CD536</f>
        <v/>
      </c>
      <c r="R536" s="142" t="str">
        <f>Results!CE536</f>
        <v/>
      </c>
    </row>
    <row r="537" spans="1:18" hidden="1" x14ac:dyDescent="0.25">
      <c r="A537" s="69">
        <v>535</v>
      </c>
      <c r="B537" s="39" t="s">
        <v>139</v>
      </c>
      <c r="C537" s="1" t="s">
        <v>139</v>
      </c>
      <c r="D537" s="44" t="str">
        <f t="shared" si="18"/>
        <v/>
      </c>
      <c r="E537" s="1" t="s">
        <v>139</v>
      </c>
      <c r="F537" s="44" t="str">
        <f t="shared" si="19"/>
        <v/>
      </c>
      <c r="G537" s="40" t="s">
        <v>139</v>
      </c>
      <c r="H537" s="40" t="s">
        <v>139</v>
      </c>
      <c r="I537" s="41" t="s">
        <v>139</v>
      </c>
      <c r="J537" s="42" t="s">
        <v>139</v>
      </c>
      <c r="K537" s="41" t="s">
        <v>139</v>
      </c>
      <c r="L537" s="42" t="s">
        <v>139</v>
      </c>
      <c r="M537" s="41" t="s">
        <v>139</v>
      </c>
      <c r="N537" s="43" t="s">
        <v>139</v>
      </c>
      <c r="O537" s="402" t="str">
        <f>IF(AND(Results!AS537&gt;Results!BG537,(Results!CA537+Results!CB537)&gt;0),"DNB",IF(Pools!M537&gt;0,"X",""))</f>
        <v/>
      </c>
      <c r="P537" s="403">
        <f>IFERROR(SUM(Predictions!S537,Predictions!V537,Pools!N537),0)</f>
        <v>0</v>
      </c>
      <c r="Q537" s="141" t="str">
        <f>Results!CD537</f>
        <v/>
      </c>
      <c r="R537" s="142" t="str">
        <f>Results!CE537</f>
        <v/>
      </c>
    </row>
    <row r="538" spans="1:18" hidden="1" x14ac:dyDescent="0.25">
      <c r="A538" s="69">
        <v>536</v>
      </c>
      <c r="B538" s="39" t="s">
        <v>139</v>
      </c>
      <c r="C538" s="1" t="s">
        <v>139</v>
      </c>
      <c r="D538" s="44" t="str">
        <f t="shared" si="18"/>
        <v/>
      </c>
      <c r="E538" s="1" t="s">
        <v>139</v>
      </c>
      <c r="F538" s="44" t="str">
        <f t="shared" si="19"/>
        <v/>
      </c>
      <c r="G538" s="40" t="s">
        <v>139</v>
      </c>
      <c r="H538" s="40" t="s">
        <v>139</v>
      </c>
      <c r="I538" s="41" t="s">
        <v>139</v>
      </c>
      <c r="J538" s="42" t="s">
        <v>139</v>
      </c>
      <c r="K538" s="41" t="s">
        <v>139</v>
      </c>
      <c r="L538" s="42" t="s">
        <v>139</v>
      </c>
      <c r="M538" s="41" t="s">
        <v>139</v>
      </c>
      <c r="N538" s="43" t="s">
        <v>139</v>
      </c>
      <c r="O538" s="402" t="str">
        <f>IF(AND(Results!AS538&gt;Results!BG538,(Results!CA538+Results!CB538)&gt;0),"DNB",IF(Pools!M538&gt;0,"X",""))</f>
        <v/>
      </c>
      <c r="P538" s="403">
        <f>IFERROR(SUM(Predictions!S538,Predictions!V538,Pools!N538),0)</f>
        <v>0</v>
      </c>
      <c r="Q538" s="141" t="str">
        <f>Results!CD538</f>
        <v/>
      </c>
      <c r="R538" s="142" t="str">
        <f>Results!CE538</f>
        <v/>
      </c>
    </row>
    <row r="539" spans="1:18" hidden="1" x14ac:dyDescent="0.25">
      <c r="A539" s="69">
        <v>537</v>
      </c>
      <c r="B539" s="39" t="s">
        <v>139</v>
      </c>
      <c r="C539" s="1" t="s">
        <v>139</v>
      </c>
      <c r="D539" s="44" t="str">
        <f t="shared" si="18"/>
        <v/>
      </c>
      <c r="E539" s="1" t="s">
        <v>139</v>
      </c>
      <c r="F539" s="44" t="str">
        <f t="shared" si="19"/>
        <v/>
      </c>
      <c r="G539" s="40" t="s">
        <v>139</v>
      </c>
      <c r="H539" s="40" t="s">
        <v>139</v>
      </c>
      <c r="I539" s="41" t="s">
        <v>139</v>
      </c>
      <c r="J539" s="42" t="s">
        <v>139</v>
      </c>
      <c r="K539" s="41" t="s">
        <v>139</v>
      </c>
      <c r="L539" s="42" t="s">
        <v>139</v>
      </c>
      <c r="M539" s="41" t="s">
        <v>139</v>
      </c>
      <c r="N539" s="43" t="s">
        <v>139</v>
      </c>
      <c r="O539" s="402" t="str">
        <f>IF(AND(Results!AS539&gt;Results!BG539,(Results!CA539+Results!CB539)&gt;0),"DNB",IF(Pools!M539&gt;0,"X",""))</f>
        <v/>
      </c>
      <c r="P539" s="403">
        <f>IFERROR(SUM(Predictions!S539,Predictions!V539,Pools!N539),0)</f>
        <v>0</v>
      </c>
      <c r="Q539" s="141" t="str">
        <f>Results!CD539</f>
        <v/>
      </c>
      <c r="R539" s="142" t="str">
        <f>Results!CE539</f>
        <v/>
      </c>
    </row>
    <row r="540" spans="1:18" hidden="1" x14ac:dyDescent="0.25">
      <c r="A540" s="69">
        <v>538</v>
      </c>
      <c r="B540" s="39" t="s">
        <v>139</v>
      </c>
      <c r="C540" s="1" t="s">
        <v>139</v>
      </c>
      <c r="D540" s="44" t="str">
        <f t="shared" si="18"/>
        <v/>
      </c>
      <c r="E540" s="1" t="s">
        <v>139</v>
      </c>
      <c r="F540" s="44" t="str">
        <f t="shared" si="19"/>
        <v/>
      </c>
      <c r="G540" s="40" t="s">
        <v>139</v>
      </c>
      <c r="H540" s="40" t="s">
        <v>139</v>
      </c>
      <c r="I540" s="41" t="s">
        <v>139</v>
      </c>
      <c r="J540" s="42" t="s">
        <v>139</v>
      </c>
      <c r="K540" s="41" t="s">
        <v>139</v>
      </c>
      <c r="L540" s="42" t="s">
        <v>139</v>
      </c>
      <c r="M540" s="41" t="s">
        <v>139</v>
      </c>
      <c r="N540" s="43" t="s">
        <v>139</v>
      </c>
      <c r="O540" s="402" t="str">
        <f>IF(AND(Results!AS540&gt;Results!BG540,(Results!CA540+Results!CB540)&gt;0),"DNB",IF(Pools!M540&gt;0,"X",""))</f>
        <v/>
      </c>
      <c r="P540" s="403">
        <f>IFERROR(SUM(Predictions!S540,Predictions!V540,Pools!N540),0)</f>
        <v>0</v>
      </c>
      <c r="Q540" s="141" t="str">
        <f>Results!CD540</f>
        <v/>
      </c>
      <c r="R540" s="142" t="str">
        <f>Results!CE540</f>
        <v/>
      </c>
    </row>
    <row r="541" spans="1:18" hidden="1" x14ac:dyDescent="0.25">
      <c r="A541" s="69">
        <v>539</v>
      </c>
      <c r="B541" s="39" t="s">
        <v>139</v>
      </c>
      <c r="C541" s="1" t="s">
        <v>139</v>
      </c>
      <c r="D541" s="44" t="str">
        <f t="shared" si="18"/>
        <v/>
      </c>
      <c r="E541" s="1" t="s">
        <v>139</v>
      </c>
      <c r="F541" s="44" t="str">
        <f t="shared" si="19"/>
        <v/>
      </c>
      <c r="G541" s="40" t="s">
        <v>139</v>
      </c>
      <c r="H541" s="40" t="s">
        <v>139</v>
      </c>
      <c r="I541" s="41" t="s">
        <v>139</v>
      </c>
      <c r="J541" s="42" t="s">
        <v>139</v>
      </c>
      <c r="K541" s="41" t="s">
        <v>139</v>
      </c>
      <c r="L541" s="42" t="s">
        <v>139</v>
      </c>
      <c r="M541" s="41" t="s">
        <v>139</v>
      </c>
      <c r="N541" s="43" t="s">
        <v>139</v>
      </c>
      <c r="O541" s="402" t="str">
        <f>IF(AND(Results!AS541&gt;Results!BG541,(Results!CA541+Results!CB541)&gt;0),"DNB",IF(Pools!M541&gt;0,"X",""))</f>
        <v/>
      </c>
      <c r="P541" s="403">
        <f>IFERROR(SUM(Predictions!S541,Predictions!V541,Pools!N541),0)</f>
        <v>0</v>
      </c>
      <c r="Q541" s="141" t="str">
        <f>Results!CD541</f>
        <v/>
      </c>
      <c r="R541" s="142" t="str">
        <f>Results!CE541</f>
        <v/>
      </c>
    </row>
    <row r="542" spans="1:18" hidden="1" x14ac:dyDescent="0.25">
      <c r="A542" s="69">
        <v>540</v>
      </c>
      <c r="B542" s="39" t="s">
        <v>139</v>
      </c>
      <c r="C542" s="1" t="s">
        <v>139</v>
      </c>
      <c r="D542" s="44" t="str">
        <f t="shared" si="18"/>
        <v/>
      </c>
      <c r="E542" s="1" t="s">
        <v>139</v>
      </c>
      <c r="F542" s="44" t="str">
        <f t="shared" si="19"/>
        <v/>
      </c>
      <c r="G542" s="40" t="s">
        <v>139</v>
      </c>
      <c r="H542" s="40" t="s">
        <v>139</v>
      </c>
      <c r="I542" s="41" t="s">
        <v>139</v>
      </c>
      <c r="J542" s="42" t="s">
        <v>139</v>
      </c>
      <c r="K542" s="41" t="s">
        <v>139</v>
      </c>
      <c r="L542" s="42" t="s">
        <v>139</v>
      </c>
      <c r="M542" s="41" t="s">
        <v>139</v>
      </c>
      <c r="N542" s="43" t="s">
        <v>139</v>
      </c>
      <c r="O542" s="402" t="str">
        <f>IF(AND(Results!AS542&gt;Results!BG542,(Results!CA542+Results!CB542)&gt;0),"DNB",IF(Pools!M542&gt;0,"X",""))</f>
        <v/>
      </c>
      <c r="P542" s="403">
        <f>IFERROR(SUM(Predictions!S542,Predictions!V542,Pools!N542),0)</f>
        <v>0</v>
      </c>
      <c r="Q542" s="141" t="str">
        <f>Results!CD542</f>
        <v/>
      </c>
      <c r="R542" s="142" t="str">
        <f>Results!CE542</f>
        <v/>
      </c>
    </row>
    <row r="543" spans="1:18" hidden="1" x14ac:dyDescent="0.25">
      <c r="A543" s="69">
        <v>541</v>
      </c>
      <c r="B543" s="39" t="s">
        <v>139</v>
      </c>
      <c r="C543" s="1" t="s">
        <v>139</v>
      </c>
      <c r="D543" s="44" t="str">
        <f t="shared" si="18"/>
        <v/>
      </c>
      <c r="E543" s="1" t="s">
        <v>139</v>
      </c>
      <c r="F543" s="44" t="str">
        <f t="shared" si="19"/>
        <v/>
      </c>
      <c r="G543" s="40" t="s">
        <v>139</v>
      </c>
      <c r="H543" s="40" t="s">
        <v>139</v>
      </c>
      <c r="I543" s="41" t="s">
        <v>139</v>
      </c>
      <c r="J543" s="42" t="s">
        <v>139</v>
      </c>
      <c r="K543" s="41" t="s">
        <v>139</v>
      </c>
      <c r="L543" s="42" t="s">
        <v>139</v>
      </c>
      <c r="M543" s="41" t="s">
        <v>139</v>
      </c>
      <c r="N543" s="43" t="s">
        <v>139</v>
      </c>
      <c r="O543" s="402" t="str">
        <f>IF(AND(Results!AS543&gt;Results!BG543,(Results!CA543+Results!CB543)&gt;0),"DNB",IF(Pools!M543&gt;0,"X",""))</f>
        <v/>
      </c>
      <c r="P543" s="403">
        <f>IFERROR(SUM(Predictions!S543,Predictions!V543,Pools!N543),0)</f>
        <v>0</v>
      </c>
      <c r="Q543" s="141" t="str">
        <f>Results!CD543</f>
        <v/>
      </c>
      <c r="R543" s="142" t="str">
        <f>Results!CE543</f>
        <v/>
      </c>
    </row>
    <row r="544" spans="1:18" hidden="1" x14ac:dyDescent="0.25">
      <c r="A544" s="69">
        <v>542</v>
      </c>
      <c r="B544" s="39" t="s">
        <v>139</v>
      </c>
      <c r="C544" s="1" t="s">
        <v>139</v>
      </c>
      <c r="D544" s="44" t="str">
        <f t="shared" si="18"/>
        <v/>
      </c>
      <c r="E544" s="1" t="s">
        <v>139</v>
      </c>
      <c r="F544" s="44" t="str">
        <f t="shared" si="19"/>
        <v/>
      </c>
      <c r="G544" s="40" t="s">
        <v>139</v>
      </c>
      <c r="H544" s="40" t="s">
        <v>139</v>
      </c>
      <c r="I544" s="41" t="s">
        <v>139</v>
      </c>
      <c r="J544" s="42" t="s">
        <v>139</v>
      </c>
      <c r="K544" s="41" t="s">
        <v>139</v>
      </c>
      <c r="L544" s="42" t="s">
        <v>139</v>
      </c>
      <c r="M544" s="41" t="s">
        <v>139</v>
      </c>
      <c r="N544" s="43" t="s">
        <v>139</v>
      </c>
      <c r="O544" s="402" t="str">
        <f>IF(AND(Results!AS544&gt;Results!BG544,(Results!CA544+Results!CB544)&gt;0),"DNB",IF(Pools!M544&gt;0,"X",""))</f>
        <v/>
      </c>
      <c r="P544" s="403">
        <f>IFERROR(SUM(Predictions!S544,Predictions!V544,Pools!N544),0)</f>
        <v>0</v>
      </c>
      <c r="Q544" s="141" t="str">
        <f>Results!CD544</f>
        <v/>
      </c>
      <c r="R544" s="142" t="str">
        <f>Results!CE544</f>
        <v/>
      </c>
    </row>
    <row r="545" spans="1:18" hidden="1" x14ac:dyDescent="0.25">
      <c r="A545" s="69">
        <v>543</v>
      </c>
      <c r="B545" s="39" t="s">
        <v>139</v>
      </c>
      <c r="C545" s="1" t="s">
        <v>139</v>
      </c>
      <c r="D545" s="44" t="str">
        <f t="shared" si="18"/>
        <v/>
      </c>
      <c r="E545" s="1" t="s">
        <v>139</v>
      </c>
      <c r="F545" s="44" t="str">
        <f t="shared" si="19"/>
        <v/>
      </c>
      <c r="G545" s="40" t="s">
        <v>139</v>
      </c>
      <c r="H545" s="40" t="s">
        <v>139</v>
      </c>
      <c r="I545" s="41" t="s">
        <v>139</v>
      </c>
      <c r="J545" s="42" t="s">
        <v>139</v>
      </c>
      <c r="K545" s="41" t="s">
        <v>139</v>
      </c>
      <c r="L545" s="42" t="s">
        <v>139</v>
      </c>
      <c r="M545" s="41" t="s">
        <v>139</v>
      </c>
      <c r="N545" s="43" t="s">
        <v>139</v>
      </c>
      <c r="O545" s="402" t="str">
        <f>IF(AND(Results!AS545&gt;Results!BG545,(Results!CA545+Results!CB545)&gt;0),"DNB",IF(Pools!M545&gt;0,"X",""))</f>
        <v/>
      </c>
      <c r="P545" s="403">
        <f>IFERROR(SUM(Predictions!S545,Predictions!V545,Pools!N545),0)</f>
        <v>0</v>
      </c>
      <c r="Q545" s="141" t="str">
        <f>Results!CD545</f>
        <v/>
      </c>
      <c r="R545" s="142" t="str">
        <f>Results!CE545</f>
        <v/>
      </c>
    </row>
    <row r="546" spans="1:18" hidden="1" x14ac:dyDescent="0.25">
      <c r="A546" s="69">
        <v>544</v>
      </c>
      <c r="B546" s="39" t="s">
        <v>139</v>
      </c>
      <c r="C546" s="1" t="s">
        <v>139</v>
      </c>
      <c r="D546" s="44" t="str">
        <f t="shared" si="18"/>
        <v/>
      </c>
      <c r="E546" s="1" t="s">
        <v>139</v>
      </c>
      <c r="F546" s="44" t="str">
        <f t="shared" si="19"/>
        <v/>
      </c>
      <c r="G546" s="40" t="s">
        <v>139</v>
      </c>
      <c r="H546" s="40" t="s">
        <v>139</v>
      </c>
      <c r="I546" s="41" t="s">
        <v>139</v>
      </c>
      <c r="J546" s="42" t="s">
        <v>139</v>
      </c>
      <c r="K546" s="41" t="s">
        <v>139</v>
      </c>
      <c r="L546" s="42" t="s">
        <v>139</v>
      </c>
      <c r="M546" s="41" t="s">
        <v>139</v>
      </c>
      <c r="N546" s="43" t="s">
        <v>139</v>
      </c>
      <c r="O546" s="402" t="str">
        <f>IF(AND(Results!AS546&gt;Results!BG546,(Results!CA546+Results!CB546)&gt;0),"DNB",IF(Pools!M546&gt;0,"X",""))</f>
        <v/>
      </c>
      <c r="P546" s="403">
        <f>IFERROR(SUM(Predictions!S546,Predictions!V546,Pools!N546),0)</f>
        <v>0</v>
      </c>
      <c r="Q546" s="141" t="str">
        <f>Results!CD546</f>
        <v/>
      </c>
      <c r="R546" s="142" t="str">
        <f>Results!CE546</f>
        <v/>
      </c>
    </row>
    <row r="547" spans="1:18" hidden="1" x14ac:dyDescent="0.25">
      <c r="A547" s="69">
        <v>545</v>
      </c>
      <c r="B547" s="39" t="s">
        <v>139</v>
      </c>
      <c r="C547" s="1" t="s">
        <v>139</v>
      </c>
      <c r="D547" s="44" t="str">
        <f t="shared" si="18"/>
        <v/>
      </c>
      <c r="E547" s="1" t="s">
        <v>139</v>
      </c>
      <c r="F547" s="44" t="str">
        <f t="shared" si="19"/>
        <v/>
      </c>
      <c r="G547" s="40" t="s">
        <v>139</v>
      </c>
      <c r="H547" s="40" t="s">
        <v>139</v>
      </c>
      <c r="I547" s="41" t="s">
        <v>139</v>
      </c>
      <c r="J547" s="42" t="s">
        <v>139</v>
      </c>
      <c r="K547" s="41" t="s">
        <v>139</v>
      </c>
      <c r="L547" s="42" t="s">
        <v>139</v>
      </c>
      <c r="M547" s="41" t="s">
        <v>139</v>
      </c>
      <c r="N547" s="43" t="s">
        <v>139</v>
      </c>
      <c r="O547" s="402" t="str">
        <f>IF(AND(Results!AS547&gt;Results!BG547,(Results!CA547+Results!CB547)&gt;0),"DNB",IF(Pools!M547&gt;0,"X",""))</f>
        <v/>
      </c>
      <c r="P547" s="403">
        <f>IFERROR(SUM(Predictions!S547,Predictions!V547,Pools!N547),0)</f>
        <v>0</v>
      </c>
      <c r="Q547" s="141" t="str">
        <f>Results!CD547</f>
        <v/>
      </c>
      <c r="R547" s="142" t="str">
        <f>Results!CE547</f>
        <v/>
      </c>
    </row>
    <row r="548" spans="1:18" hidden="1" x14ac:dyDescent="0.25">
      <c r="A548" s="69">
        <v>546</v>
      </c>
      <c r="B548" s="39" t="s">
        <v>139</v>
      </c>
      <c r="C548" s="1" t="s">
        <v>139</v>
      </c>
      <c r="D548" s="44" t="str">
        <f t="shared" si="18"/>
        <v/>
      </c>
      <c r="E548" s="1" t="s">
        <v>139</v>
      </c>
      <c r="F548" s="44" t="str">
        <f t="shared" si="19"/>
        <v/>
      </c>
      <c r="G548" s="40" t="s">
        <v>139</v>
      </c>
      <c r="H548" s="40" t="s">
        <v>139</v>
      </c>
      <c r="I548" s="41" t="s">
        <v>139</v>
      </c>
      <c r="J548" s="42" t="s">
        <v>139</v>
      </c>
      <c r="K548" s="41" t="s">
        <v>139</v>
      </c>
      <c r="L548" s="42" t="s">
        <v>139</v>
      </c>
      <c r="M548" s="41" t="s">
        <v>139</v>
      </c>
      <c r="N548" s="43" t="s">
        <v>139</v>
      </c>
      <c r="O548" s="402" t="str">
        <f>IF(AND(Results!AS548&gt;Results!BG548,(Results!CA548+Results!CB548)&gt;0),"DNB",IF(Pools!M548&gt;0,"X",""))</f>
        <v/>
      </c>
      <c r="P548" s="403">
        <f>IFERROR(SUM(Predictions!S548,Predictions!V548,Pools!N548),0)</f>
        <v>0</v>
      </c>
      <c r="Q548" s="141" t="str">
        <f>Results!CD548</f>
        <v/>
      </c>
      <c r="R548" s="142" t="str">
        <f>Results!CE548</f>
        <v/>
      </c>
    </row>
    <row r="549" spans="1:18" hidden="1" x14ac:dyDescent="0.25">
      <c r="A549" s="69">
        <v>547</v>
      </c>
      <c r="B549" s="39" t="s">
        <v>139</v>
      </c>
      <c r="C549" s="1" t="s">
        <v>139</v>
      </c>
      <c r="D549" s="44" t="str">
        <f t="shared" si="18"/>
        <v/>
      </c>
      <c r="E549" s="1" t="s">
        <v>139</v>
      </c>
      <c r="F549" s="44" t="str">
        <f t="shared" si="19"/>
        <v/>
      </c>
      <c r="G549" s="40" t="s">
        <v>139</v>
      </c>
      <c r="H549" s="40" t="s">
        <v>139</v>
      </c>
      <c r="I549" s="41" t="s">
        <v>139</v>
      </c>
      <c r="J549" s="42" t="s">
        <v>139</v>
      </c>
      <c r="K549" s="41" t="s">
        <v>139</v>
      </c>
      <c r="L549" s="42" t="s">
        <v>139</v>
      </c>
      <c r="M549" s="41" t="s">
        <v>139</v>
      </c>
      <c r="N549" s="43" t="s">
        <v>139</v>
      </c>
      <c r="O549" s="402" t="str">
        <f>IF(AND(Results!AS549&gt;Results!BG549,(Results!CA549+Results!CB549)&gt;0),"DNB",IF(Pools!M549&gt;0,"X",""))</f>
        <v/>
      </c>
      <c r="P549" s="403">
        <f>IFERROR(SUM(Predictions!S549,Predictions!V549,Pools!N549),0)</f>
        <v>0</v>
      </c>
      <c r="Q549" s="141" t="str">
        <f>Results!CD549</f>
        <v/>
      </c>
      <c r="R549" s="142" t="str">
        <f>Results!CE549</f>
        <v/>
      </c>
    </row>
    <row r="550" spans="1:18" hidden="1" x14ac:dyDescent="0.25">
      <c r="A550" s="69">
        <v>548</v>
      </c>
      <c r="B550" s="39" t="s">
        <v>139</v>
      </c>
      <c r="C550" s="1" t="s">
        <v>139</v>
      </c>
      <c r="D550" s="44" t="str">
        <f t="shared" si="18"/>
        <v/>
      </c>
      <c r="E550" s="1" t="s">
        <v>139</v>
      </c>
      <c r="F550" s="44" t="str">
        <f t="shared" si="19"/>
        <v/>
      </c>
      <c r="G550" s="40" t="s">
        <v>139</v>
      </c>
      <c r="H550" s="40" t="s">
        <v>139</v>
      </c>
      <c r="I550" s="41" t="s">
        <v>139</v>
      </c>
      <c r="J550" s="42" t="s">
        <v>139</v>
      </c>
      <c r="K550" s="41" t="s">
        <v>139</v>
      </c>
      <c r="L550" s="42" t="s">
        <v>139</v>
      </c>
      <c r="M550" s="41" t="s">
        <v>139</v>
      </c>
      <c r="N550" s="43" t="s">
        <v>139</v>
      </c>
      <c r="O550" s="402" t="str">
        <f>IF(AND(Results!AS550&gt;Results!BG550,(Results!CA550+Results!CB550)&gt;0),"DNB",IF(Pools!M550&gt;0,"X",""))</f>
        <v/>
      </c>
      <c r="P550" s="403">
        <f>IFERROR(SUM(Predictions!S550,Predictions!V550,Pools!N550),0)</f>
        <v>0</v>
      </c>
      <c r="Q550" s="141" t="str">
        <f>Results!CD550</f>
        <v/>
      </c>
      <c r="R550" s="142" t="str">
        <f>Results!CE550</f>
        <v/>
      </c>
    </row>
    <row r="551" spans="1:18" hidden="1" x14ac:dyDescent="0.25">
      <c r="A551" s="69">
        <v>549</v>
      </c>
      <c r="B551" s="39" t="s">
        <v>139</v>
      </c>
      <c r="C551" s="1" t="s">
        <v>139</v>
      </c>
      <c r="D551" s="44" t="str">
        <f t="shared" si="18"/>
        <v/>
      </c>
      <c r="E551" s="1" t="s">
        <v>139</v>
      </c>
      <c r="F551" s="44" t="str">
        <f t="shared" si="19"/>
        <v/>
      </c>
      <c r="G551" s="40" t="s">
        <v>139</v>
      </c>
      <c r="H551" s="40" t="s">
        <v>139</v>
      </c>
      <c r="I551" s="41" t="s">
        <v>139</v>
      </c>
      <c r="J551" s="42" t="s">
        <v>139</v>
      </c>
      <c r="K551" s="41" t="s">
        <v>139</v>
      </c>
      <c r="L551" s="42" t="s">
        <v>139</v>
      </c>
      <c r="M551" s="41" t="s">
        <v>139</v>
      </c>
      <c r="N551" s="43" t="s">
        <v>139</v>
      </c>
      <c r="O551" s="402" t="str">
        <f>IF(AND(Results!AS551&gt;Results!BG551,(Results!CA551+Results!CB551)&gt;0),"DNB",IF(Pools!M551&gt;0,"X",""))</f>
        <v/>
      </c>
      <c r="P551" s="403">
        <f>IFERROR(SUM(Predictions!S551,Predictions!V551,Pools!N551),0)</f>
        <v>0</v>
      </c>
      <c r="Q551" s="141" t="str">
        <f>Results!CD551</f>
        <v/>
      </c>
      <c r="R551" s="142" t="str">
        <f>Results!CE551</f>
        <v/>
      </c>
    </row>
    <row r="552" spans="1:18" hidden="1" x14ac:dyDescent="0.25">
      <c r="A552" s="69">
        <v>550</v>
      </c>
      <c r="B552" s="39" t="s">
        <v>139</v>
      </c>
      <c r="C552" s="1" t="s">
        <v>139</v>
      </c>
      <c r="D552" s="44" t="str">
        <f t="shared" si="18"/>
        <v/>
      </c>
      <c r="E552" s="1" t="s">
        <v>139</v>
      </c>
      <c r="F552" s="44" t="str">
        <f t="shared" si="19"/>
        <v/>
      </c>
      <c r="G552" s="40" t="s">
        <v>139</v>
      </c>
      <c r="H552" s="40" t="s">
        <v>139</v>
      </c>
      <c r="I552" s="41" t="s">
        <v>139</v>
      </c>
      <c r="J552" s="42" t="s">
        <v>139</v>
      </c>
      <c r="K552" s="41" t="s">
        <v>139</v>
      </c>
      <c r="L552" s="42" t="s">
        <v>139</v>
      </c>
      <c r="M552" s="41" t="s">
        <v>139</v>
      </c>
      <c r="N552" s="43" t="s">
        <v>139</v>
      </c>
      <c r="O552" s="402" t="str">
        <f>IF(AND(Results!AS552&gt;Results!BG552,(Results!CA552+Results!CB552)&gt;0),"DNB",IF(Pools!M552&gt;0,"X",""))</f>
        <v/>
      </c>
      <c r="P552" s="403">
        <f>IFERROR(SUM(Predictions!S552,Predictions!V552,Pools!N552),0)</f>
        <v>0</v>
      </c>
      <c r="Q552" s="141" t="str">
        <f>Results!CD552</f>
        <v/>
      </c>
      <c r="R552" s="142" t="str">
        <f>Results!CE552</f>
        <v/>
      </c>
    </row>
    <row r="553" spans="1:18" hidden="1" x14ac:dyDescent="0.25">
      <c r="A553" s="69">
        <v>551</v>
      </c>
      <c r="B553" s="39" t="s">
        <v>139</v>
      </c>
      <c r="C553" s="1" t="s">
        <v>139</v>
      </c>
      <c r="D553" s="44" t="str">
        <f t="shared" si="18"/>
        <v/>
      </c>
      <c r="E553" s="1" t="s">
        <v>139</v>
      </c>
      <c r="F553" s="44" t="str">
        <f t="shared" si="19"/>
        <v/>
      </c>
      <c r="G553" s="40" t="s">
        <v>139</v>
      </c>
      <c r="H553" s="40" t="s">
        <v>139</v>
      </c>
      <c r="I553" s="41" t="s">
        <v>139</v>
      </c>
      <c r="J553" s="42" t="s">
        <v>139</v>
      </c>
      <c r="K553" s="41" t="s">
        <v>139</v>
      </c>
      <c r="L553" s="42" t="s">
        <v>139</v>
      </c>
      <c r="M553" s="41" t="s">
        <v>139</v>
      </c>
      <c r="N553" s="43" t="s">
        <v>139</v>
      </c>
      <c r="O553" s="402" t="str">
        <f>IF(AND(Results!AS553&gt;Results!BG553,(Results!CA553+Results!CB553)&gt;0),"DNB",IF(Pools!M553&gt;0,"X",""))</f>
        <v/>
      </c>
      <c r="P553" s="403">
        <f>IFERROR(SUM(Predictions!S553,Predictions!V553,Pools!N553),0)</f>
        <v>0</v>
      </c>
      <c r="Q553" s="141" t="str">
        <f>Results!CD553</f>
        <v/>
      </c>
      <c r="R553" s="142" t="str">
        <f>Results!CE553</f>
        <v/>
      </c>
    </row>
    <row r="554" spans="1:18" hidden="1" x14ac:dyDescent="0.25">
      <c r="A554" s="69">
        <v>552</v>
      </c>
      <c r="B554" s="39" t="s">
        <v>139</v>
      </c>
      <c r="C554" s="1" t="s">
        <v>139</v>
      </c>
      <c r="D554" s="44" t="str">
        <f t="shared" si="18"/>
        <v/>
      </c>
      <c r="E554" s="1" t="s">
        <v>139</v>
      </c>
      <c r="F554" s="44" t="str">
        <f t="shared" si="19"/>
        <v/>
      </c>
      <c r="G554" s="40" t="s">
        <v>139</v>
      </c>
      <c r="H554" s="40" t="s">
        <v>139</v>
      </c>
      <c r="I554" s="41" t="s">
        <v>139</v>
      </c>
      <c r="J554" s="42" t="s">
        <v>139</v>
      </c>
      <c r="K554" s="41" t="s">
        <v>139</v>
      </c>
      <c r="L554" s="42" t="s">
        <v>139</v>
      </c>
      <c r="M554" s="41" t="s">
        <v>139</v>
      </c>
      <c r="N554" s="43" t="s">
        <v>139</v>
      </c>
      <c r="O554" s="402" t="str">
        <f>IF(AND(Results!AS554&gt;Results!BG554,(Results!CA554+Results!CB554)&gt;0),"DNB",IF(Pools!M554&gt;0,"X",""))</f>
        <v/>
      </c>
      <c r="P554" s="403">
        <f>IFERROR(SUM(Predictions!S554,Predictions!V554,Pools!N554),0)</f>
        <v>0</v>
      </c>
      <c r="Q554" s="141" t="str">
        <f>Results!CD554</f>
        <v/>
      </c>
      <c r="R554" s="142" t="str">
        <f>Results!CE554</f>
        <v/>
      </c>
    </row>
  </sheetData>
  <sheetProtection sheet="1" objects="1" scenarios="1"/>
  <sortState xmlns:xlrd2="http://schemas.microsoft.com/office/spreadsheetml/2017/richdata2" ref="B3:N308">
    <sortCondition ref="B3:B554"/>
    <sortCondition ref="D3:D554"/>
  </sortState>
  <mergeCells count="5">
    <mergeCell ref="I2:J2"/>
    <mergeCell ref="K2:L2"/>
    <mergeCell ref="M2:N2"/>
    <mergeCell ref="G1:H1"/>
    <mergeCell ref="I1:N1"/>
  </mergeCells>
  <conditionalFormatting sqref="G3:H554">
    <cfRule type="cellIs" dxfId="25" priority="10" operator="equal">
      <formula>"P"</formula>
    </cfRule>
  </conditionalFormatting>
  <conditionalFormatting sqref="O4:O554">
    <cfRule type="cellIs" dxfId="24" priority="1" operator="equal">
      <formula>"X"</formula>
    </cfRule>
  </conditionalFormatting>
  <pageMargins left="0.51181102362204722" right="0.51181102362204722" top="0.55118110236220474" bottom="0.74803149606299213" header="0.31496062992125984" footer="0.31496062992125984"/>
  <pageSetup paperSize="9" scale="59" fitToHeight="10" orientation="landscape" r:id="rId1"/>
  <headerFooter>
    <oddHeader>&amp;C&amp;"-,Bold"&amp;16Data Entry</oddHeader>
    <oddFooter>&amp;L&amp;8Printed &amp;D &amp;T&amp;C&amp;8OddsPredictor&amp;R&amp;8Page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pageSetUpPr fitToPage="1"/>
  </sheetPr>
  <dimension ref="A1:X556"/>
  <sheetViews>
    <sheetView showGridLines="0" showRowColHeaders="0" zoomScaleNormal="100" workbookViewId="0">
      <pane xSplit="6" ySplit="2" topLeftCell="O81" activePane="bottomRight" state="frozen"/>
      <selection pane="topRight" activeCell="J1" sqref="J1"/>
      <selection pane="bottomLeft" activeCell="A2" sqref="A2"/>
      <selection pane="bottomRight" activeCell="O556" sqref="O556"/>
    </sheetView>
  </sheetViews>
  <sheetFormatPr defaultRowHeight="15" x14ac:dyDescent="0.25"/>
  <cols>
    <col min="1" max="1" width="6.7109375" style="45" hidden="1" customWidth="1"/>
    <col min="2" max="2" width="20.7109375" style="52" customWidth="1"/>
    <col min="3" max="4" width="30.7109375" style="15" customWidth="1"/>
    <col min="5" max="6" width="8.7109375" style="25" customWidth="1"/>
    <col min="7" max="8" width="9.140625" style="49"/>
    <col min="9" max="14" width="5.28515625" style="99" customWidth="1"/>
    <col min="15" max="15" width="11.7109375" style="99" customWidth="1"/>
    <col min="16" max="17" width="9.140625" style="15"/>
    <col min="18" max="18" width="30.7109375" style="15" customWidth="1"/>
    <col min="19" max="19" width="12.7109375" style="15" bestFit="1" customWidth="1"/>
    <col min="20" max="20" width="12.7109375" style="49" customWidth="1"/>
    <col min="21" max="22" width="10.7109375" style="49" customWidth="1"/>
    <col min="23" max="16384" width="9.140625" style="15"/>
  </cols>
  <sheetData>
    <row r="1" spans="1:24" x14ac:dyDescent="0.25">
      <c r="A1" s="140"/>
      <c r="C1" s="17" t="str">
        <f>League</f>
        <v>2. Bundesliga 2020-21</v>
      </c>
      <c r="E1" s="447" t="s">
        <v>111</v>
      </c>
      <c r="F1" s="448"/>
      <c r="G1" s="447" t="s">
        <v>170</v>
      </c>
      <c r="H1" s="448"/>
      <c r="I1" s="445" t="s">
        <v>119</v>
      </c>
      <c r="J1" s="449"/>
      <c r="K1" s="449"/>
      <c r="L1" s="449"/>
      <c r="M1" s="449"/>
      <c r="N1" s="446"/>
      <c r="O1" s="185" t="s">
        <v>171</v>
      </c>
      <c r="P1" s="451" t="s">
        <v>118</v>
      </c>
      <c r="Q1" s="452"/>
      <c r="S1" s="12">
        <f>Results!CC1</f>
        <v>621.04</v>
      </c>
      <c r="T1" s="12">
        <f>Results!AV1</f>
        <v>1.3500311979441904E-13</v>
      </c>
      <c r="U1" s="228">
        <f>SUM(U3:U554)</f>
        <v>575.26</v>
      </c>
      <c r="V1" s="12">
        <f>SUM(V3:V554)</f>
        <v>-191.20999999999998</v>
      </c>
      <c r="W1" s="447" t="s">
        <v>106</v>
      </c>
      <c r="X1" s="448"/>
    </row>
    <row r="2" spans="1:24" x14ac:dyDescent="0.25">
      <c r="A2" s="53" t="s">
        <v>9</v>
      </c>
      <c r="B2" s="68" t="s">
        <v>140</v>
      </c>
      <c r="C2" s="54" t="s">
        <v>2</v>
      </c>
      <c r="D2" s="54" t="s">
        <v>3</v>
      </c>
      <c r="E2" s="53" t="s">
        <v>1</v>
      </c>
      <c r="F2" s="55" t="s">
        <v>0</v>
      </c>
      <c r="G2" s="57" t="s">
        <v>1</v>
      </c>
      <c r="H2" s="59" t="s">
        <v>0</v>
      </c>
      <c r="I2" s="445" t="s">
        <v>1</v>
      </c>
      <c r="J2" s="446"/>
      <c r="K2" s="445" t="s">
        <v>25</v>
      </c>
      <c r="L2" s="450"/>
      <c r="M2" s="445" t="s">
        <v>0</v>
      </c>
      <c r="N2" s="446" t="s">
        <v>16</v>
      </c>
      <c r="O2" s="186" t="s">
        <v>125</v>
      </c>
      <c r="P2" s="184" t="s">
        <v>1</v>
      </c>
      <c r="Q2" s="64" t="s">
        <v>0</v>
      </c>
      <c r="R2" s="54" t="s">
        <v>124</v>
      </c>
      <c r="S2" s="13" t="s">
        <v>120</v>
      </c>
      <c r="T2" s="13" t="s">
        <v>121</v>
      </c>
      <c r="U2" s="64" t="s">
        <v>526</v>
      </c>
      <c r="V2" s="13" t="s">
        <v>527</v>
      </c>
      <c r="W2" s="53" t="s">
        <v>1</v>
      </c>
      <c r="X2" s="53" t="s">
        <v>0</v>
      </c>
    </row>
    <row r="3" spans="1:24" hidden="1" x14ac:dyDescent="0.25">
      <c r="A3" s="69">
        <f>Results!A3</f>
        <v>1</v>
      </c>
      <c r="B3" s="91">
        <f>Results!DA3</f>
        <v>44092</v>
      </c>
      <c r="C3" s="72" t="str">
        <f>Results!D3</f>
        <v>Hamburger</v>
      </c>
      <c r="D3" s="72" t="str">
        <f>Results!G3</f>
        <v>Fortuna Dusseldorf</v>
      </c>
      <c r="E3" s="132">
        <f>Results!H3</f>
        <v>2</v>
      </c>
      <c r="F3" s="132">
        <f>Results!I3</f>
        <v>1</v>
      </c>
      <c r="G3" s="80" t="str">
        <f>Results!AW3</f>
        <v>53/50</v>
      </c>
      <c r="H3" s="80" t="str">
        <f>Results!AY3</f>
        <v>4/1</v>
      </c>
      <c r="I3" s="133">
        <f>Results!AZ3</f>
        <v>109</v>
      </c>
      <c r="J3" s="134">
        <f>Results!BA3</f>
        <v>100</v>
      </c>
      <c r="K3" s="229">
        <f>Results!BB3</f>
        <v>53</v>
      </c>
      <c r="L3" s="230">
        <f>Results!BC3</f>
        <v>20</v>
      </c>
      <c r="M3" s="133">
        <f>Results!BD3</f>
        <v>59</v>
      </c>
      <c r="N3" s="135">
        <f>Results!BE3</f>
        <v>25</v>
      </c>
      <c r="O3" s="187">
        <f>MAX(Results!CF3:CG3)</f>
        <v>4.6478059541334516E-3</v>
      </c>
      <c r="P3" s="83">
        <f>Results!CA3</f>
        <v>0</v>
      </c>
      <c r="Q3" s="83">
        <f>Results!CB3</f>
        <v>0</v>
      </c>
      <c r="R3" s="72" t="str">
        <f>Results!CD3</f>
        <v/>
      </c>
      <c r="S3" s="14">
        <f>Results!CC3</f>
        <v>0</v>
      </c>
      <c r="T3" s="201">
        <f>Results!AV3</f>
        <v>-32</v>
      </c>
      <c r="U3" s="14" t="str">
        <f>IF(LEFT(DataEntry!$O3,1)="D",Results!DL3,"")</f>
        <v/>
      </c>
      <c r="V3" s="14" t="str">
        <f>IF(LEFT(DataEntry!O3,1)="D",Results!DM3,"")</f>
        <v/>
      </c>
      <c r="W3" s="77">
        <f>Results!AR3</f>
        <v>0.4814710918859233</v>
      </c>
      <c r="X3" s="77">
        <f>Results!AT3</f>
        <v>0.19842750133937082</v>
      </c>
    </row>
    <row r="4" spans="1:24" x14ac:dyDescent="0.25">
      <c r="A4" s="69">
        <f>Results!A4</f>
        <v>2</v>
      </c>
      <c r="B4" s="91">
        <f>Results!DA4</f>
        <v>44092</v>
      </c>
      <c r="C4" s="72" t="str">
        <f>Results!D4</f>
        <v>Jahn Regensburg</v>
      </c>
      <c r="D4" s="72" t="str">
        <f>Results!G4</f>
        <v>Nurnberg</v>
      </c>
      <c r="E4" s="132">
        <f>Results!H4</f>
        <v>1</v>
      </c>
      <c r="F4" s="132">
        <f>Results!I4</f>
        <v>1</v>
      </c>
      <c r="G4" s="80" t="str">
        <f>Results!AW4</f>
        <v>36/25</v>
      </c>
      <c r="H4" s="80" t="str">
        <f>Results!AY4</f>
        <v>71/25</v>
      </c>
      <c r="I4" s="133">
        <f>Results!AZ4</f>
        <v>2</v>
      </c>
      <c r="J4" s="134">
        <f>Results!BA4</f>
        <v>1</v>
      </c>
      <c r="K4" s="229">
        <f>Results!BB4</f>
        <v>13</v>
      </c>
      <c r="L4" s="230">
        <f>Results!BC4</f>
        <v>5</v>
      </c>
      <c r="M4" s="133">
        <f>Results!BD4</f>
        <v>63</v>
      </c>
      <c r="N4" s="135">
        <f>Results!BE4</f>
        <v>50</v>
      </c>
      <c r="O4" s="187">
        <f>MAX(Results!CF4:CG4)</f>
        <v>0.15836224020885728</v>
      </c>
      <c r="P4" s="83">
        <f>Results!CA4</f>
        <v>41</v>
      </c>
      <c r="Q4" s="83">
        <f>Results!CB4</f>
        <v>0</v>
      </c>
      <c r="R4" s="72" t="str">
        <f>Results!CD4</f>
        <v>Jahn Regensburg</v>
      </c>
      <c r="S4" s="14">
        <f>Results!CC4</f>
        <v>-41</v>
      </c>
      <c r="T4" s="201">
        <f>Results!AV4</f>
        <v>85.8</v>
      </c>
      <c r="U4" s="14">
        <f>IF(LEFT(DataEntry!$O4,1)="D",Results!DL4,"")</f>
        <v>15.77</v>
      </c>
      <c r="V4" s="14">
        <f>IF(LEFT(DataEntry!O4,1)="D",Results!DM4,"")</f>
        <v>41</v>
      </c>
      <c r="W4" s="77">
        <f>Results!AR4</f>
        <v>0.40829950793675857</v>
      </c>
      <c r="X4" s="77">
        <f>Results!AT4</f>
        <v>0.25817000269956492</v>
      </c>
    </row>
    <row r="5" spans="1:24" hidden="1" x14ac:dyDescent="0.25">
      <c r="A5" s="69">
        <f>Results!A5</f>
        <v>3</v>
      </c>
      <c r="B5" s="91">
        <f>Results!DA5</f>
        <v>44093</v>
      </c>
      <c r="C5" s="72" t="str">
        <f>Results!D5</f>
        <v>Hannover 96</v>
      </c>
      <c r="D5" s="72" t="str">
        <f>Results!G5</f>
        <v>Karlsruher</v>
      </c>
      <c r="E5" s="132">
        <f>Results!H5</f>
        <v>2</v>
      </c>
      <c r="F5" s="132">
        <f>Results!I5</f>
        <v>0</v>
      </c>
      <c r="G5" s="80" t="str">
        <f>Results!AW5</f>
        <v>4/3</v>
      </c>
      <c r="H5" s="80" t="str">
        <f>Results!AY5</f>
        <v>3/1</v>
      </c>
      <c r="I5" s="133">
        <f>Results!AZ5</f>
        <v>69</v>
      </c>
      <c r="J5" s="134">
        <f>Results!BA5</f>
        <v>100</v>
      </c>
      <c r="K5" s="229">
        <f>Results!BB5</f>
        <v>3</v>
      </c>
      <c r="L5" s="230">
        <f>Results!BC5</f>
        <v>1</v>
      </c>
      <c r="M5" s="133">
        <f>Results!BD5</f>
        <v>19</v>
      </c>
      <c r="N5" s="135">
        <f>Results!BE5</f>
        <v>5</v>
      </c>
      <c r="O5" s="187">
        <f>MAX(Results!CF5:CG5)</f>
        <v>0.12119676890544639</v>
      </c>
      <c r="P5" s="83">
        <f>Results!CA5</f>
        <v>0</v>
      </c>
      <c r="Q5" s="83">
        <f>Results!CB5</f>
        <v>0</v>
      </c>
      <c r="R5" s="72" t="str">
        <f>Results!CD5</f>
        <v/>
      </c>
      <c r="S5" s="14">
        <f>Results!CC5</f>
        <v>0</v>
      </c>
      <c r="T5" s="201">
        <f>Results!AV5</f>
        <v>-33</v>
      </c>
      <c r="U5" s="14" t="str">
        <f>IF(LEFT(DataEntry!$O5,1)="D",Results!DL5,"")</f>
        <v/>
      </c>
      <c r="V5" s="14" t="str">
        <f>IF(LEFT(DataEntry!O5,1)="D",Results!DM5,"")</f>
        <v/>
      </c>
      <c r="W5" s="77">
        <f>Results!AR5</f>
        <v>0.42392518751489955</v>
      </c>
      <c r="X5" s="77">
        <f>Results!AT5</f>
        <v>0.24877198375745346</v>
      </c>
    </row>
    <row r="6" spans="1:24" hidden="1" x14ac:dyDescent="0.25">
      <c r="A6" s="69">
        <f>Results!A6</f>
        <v>4</v>
      </c>
      <c r="B6" s="91">
        <f>Results!DA6</f>
        <v>44093</v>
      </c>
      <c r="C6" s="72" t="str">
        <f>Results!D6</f>
        <v>Sandhausen</v>
      </c>
      <c r="D6" s="72" t="str">
        <f>Results!G6</f>
        <v>Darmstadt 98</v>
      </c>
      <c r="E6" s="132">
        <f>Results!H6</f>
        <v>3</v>
      </c>
      <c r="F6" s="132">
        <f>Results!I6</f>
        <v>2</v>
      </c>
      <c r="G6" s="80" t="str">
        <f>Results!AW6</f>
        <v>41/25</v>
      </c>
      <c r="H6" s="80" t="str">
        <f>Results!AY6</f>
        <v>13/5</v>
      </c>
      <c r="I6" s="133">
        <f>Results!AZ6</f>
        <v>27</v>
      </c>
      <c r="J6" s="134">
        <f>Results!BA6</f>
        <v>20</v>
      </c>
      <c r="K6" s="229">
        <f>Results!BB6</f>
        <v>61</v>
      </c>
      <c r="L6" s="230">
        <f>Results!BC6</f>
        <v>25</v>
      </c>
      <c r="M6" s="133">
        <f>Results!BD6</f>
        <v>2</v>
      </c>
      <c r="N6" s="135">
        <f>Results!BE6</f>
        <v>1</v>
      </c>
      <c r="O6" s="187">
        <f>MAX(Results!CF6:CG6)</f>
        <v>-7.8640049057818157E-2</v>
      </c>
      <c r="P6" s="83">
        <f>Results!CA6</f>
        <v>0</v>
      </c>
      <c r="Q6" s="83">
        <f>Results!CB6</f>
        <v>0</v>
      </c>
      <c r="R6" s="72" t="str">
        <f>Results!CD6</f>
        <v/>
      </c>
      <c r="S6" s="14">
        <f>Results!CC6</f>
        <v>0</v>
      </c>
      <c r="T6" s="201">
        <f>Results!AV6</f>
        <v>-35</v>
      </c>
      <c r="U6" s="14" t="str">
        <f>IF(LEFT(DataEntry!$O6,1)="D",Results!DL6,"")</f>
        <v/>
      </c>
      <c r="V6" s="14" t="str">
        <f>IF(LEFT(DataEntry!O6,1)="D",Results!DM6,"")</f>
        <v/>
      </c>
      <c r="W6" s="77">
        <f>Results!AR6</f>
        <v>0.37692528228480471</v>
      </c>
      <c r="X6" s="77">
        <f>Results!AT6</f>
        <v>0.2760095200809306</v>
      </c>
    </row>
    <row r="7" spans="1:24" hidden="1" x14ac:dyDescent="0.25">
      <c r="A7" s="69">
        <f>Results!A7</f>
        <v>5</v>
      </c>
      <c r="B7" s="91">
        <f>Results!DA7</f>
        <v>44093</v>
      </c>
      <c r="C7" s="72" t="str">
        <f>Results!D7</f>
        <v>Wurzburger Kickers</v>
      </c>
      <c r="D7" s="72" t="str">
        <f>Results!G7</f>
        <v>Erzgebirge Aue</v>
      </c>
      <c r="E7" s="132">
        <f>Results!H7</f>
        <v>0</v>
      </c>
      <c r="F7" s="132">
        <f>Results!I7</f>
        <v>3</v>
      </c>
      <c r="G7" s="80" t="str">
        <f>Results!AW7</f>
        <v>57/50</v>
      </c>
      <c r="H7" s="80" t="str">
        <f>Results!AY7</f>
        <v>74/25</v>
      </c>
      <c r="I7" s="133">
        <f>Results!AZ7</f>
        <v>28</v>
      </c>
      <c r="J7" s="134">
        <f>Results!BA7</f>
        <v>25</v>
      </c>
      <c r="K7" s="229">
        <f>Results!BB7</f>
        <v>13</v>
      </c>
      <c r="L7" s="230">
        <f>Results!BC7</f>
        <v>5</v>
      </c>
      <c r="M7" s="133">
        <f>Results!BD7</f>
        <v>58</v>
      </c>
      <c r="N7" s="135">
        <f>Results!BE7</f>
        <v>25</v>
      </c>
      <c r="O7" s="187">
        <f>MAX(Results!CF7:CG7)</f>
        <v>-7.9957947733815989E-3</v>
      </c>
      <c r="P7" s="83">
        <f>Results!CA7</f>
        <v>0</v>
      </c>
      <c r="Q7" s="83">
        <f>Results!CB7</f>
        <v>0</v>
      </c>
      <c r="R7" s="72" t="str">
        <f>Results!CD7</f>
        <v/>
      </c>
      <c r="S7" s="14">
        <f>Results!CC7</f>
        <v>0</v>
      </c>
      <c r="T7" s="201">
        <f>Results!AV7</f>
        <v>0</v>
      </c>
      <c r="U7" s="14" t="str">
        <f>IF(LEFT(DataEntry!$O7,1)="D",Results!DL7,"")</f>
        <v/>
      </c>
      <c r="V7" s="14" t="str">
        <f>IF(LEFT(DataEntry!O7,1)="D",Results!DM7,"")</f>
        <v/>
      </c>
      <c r="W7" s="77">
        <f>Results!AR7</f>
        <v>0.46655462760228861</v>
      </c>
      <c r="X7" s="77">
        <f>Results!AT7</f>
        <v>0.25051994348171297</v>
      </c>
    </row>
    <row r="8" spans="1:24" x14ac:dyDescent="0.25">
      <c r="A8" s="69">
        <f>Results!A8</f>
        <v>6</v>
      </c>
      <c r="B8" s="91">
        <f>Results!DA8</f>
        <v>44094</v>
      </c>
      <c r="C8" s="72" t="str">
        <f>Results!D8</f>
        <v>Greuther Furth</v>
      </c>
      <c r="D8" s="72" t="str">
        <f>Results!G8</f>
        <v>Osnabruck</v>
      </c>
      <c r="E8" s="132">
        <f>Results!H8</f>
        <v>1</v>
      </c>
      <c r="F8" s="132">
        <f>Results!I8</f>
        <v>1</v>
      </c>
      <c r="G8" s="80" t="str">
        <f>Results!AW8</f>
        <v>97/50</v>
      </c>
      <c r="H8" s="80" t="str">
        <f>Results!AY8</f>
        <v>47/25</v>
      </c>
      <c r="I8" s="133">
        <f>Results!AZ8</f>
        <v>26</v>
      </c>
      <c r="J8" s="134">
        <f>Results!BA8</f>
        <v>25</v>
      </c>
      <c r="K8" s="229">
        <f>Results!BB8</f>
        <v>67</v>
      </c>
      <c r="L8" s="230">
        <f>Results!BC8</f>
        <v>25</v>
      </c>
      <c r="M8" s="133">
        <f>Results!BD8</f>
        <v>62</v>
      </c>
      <c r="N8" s="135">
        <f>Results!BE8</f>
        <v>25</v>
      </c>
      <c r="O8" s="187">
        <f>MAX(Results!CF8:CG8)</f>
        <v>0.13932987347905332</v>
      </c>
      <c r="P8" s="83">
        <f>Results!CA8</f>
        <v>0</v>
      </c>
      <c r="Q8" s="83">
        <f>Results!CB8</f>
        <v>35</v>
      </c>
      <c r="R8" s="72" t="str">
        <f>Results!CD8</f>
        <v>Osnabruck</v>
      </c>
      <c r="S8" s="14">
        <f>Results!CC8</f>
        <v>-35</v>
      </c>
      <c r="T8" s="201">
        <f>Results!AV8</f>
        <v>83.08</v>
      </c>
      <c r="U8" s="14">
        <f>IF(LEFT(DataEntry!$O8,1)="D",Results!DL8,"")</f>
        <v>13.06</v>
      </c>
      <c r="V8" s="14">
        <f>IF(LEFT(DataEntry!O8,1)="D",Results!DM8,"")</f>
        <v>35</v>
      </c>
      <c r="W8" s="77">
        <f>Results!AR8</f>
        <v>0.3398819144824331</v>
      </c>
      <c r="X8" s="77">
        <f>Results!AT8</f>
        <v>0.34681130249036102</v>
      </c>
    </row>
    <row r="9" spans="1:24" hidden="1" x14ac:dyDescent="0.25">
      <c r="A9" s="69">
        <f>Results!A9</f>
        <v>7</v>
      </c>
      <c r="B9" s="91">
        <f>Results!DA9</f>
        <v>44094</v>
      </c>
      <c r="C9" s="72" t="str">
        <f>Results!D9</f>
        <v>Heidenheim</v>
      </c>
      <c r="D9" s="72" t="str">
        <f>Results!G9</f>
        <v>Eintracht Braunschweig</v>
      </c>
      <c r="E9" s="132">
        <f>Results!H9</f>
        <v>2</v>
      </c>
      <c r="F9" s="132">
        <f>Results!I9</f>
        <v>0</v>
      </c>
      <c r="G9" s="80" t="str">
        <f>Results!AW9</f>
        <v>Evens</v>
      </c>
      <c r="H9" s="80" t="str">
        <f>Results!AY9</f>
        <v>94/25</v>
      </c>
      <c r="I9" s="133">
        <f>Results!AZ9</f>
        <v>99</v>
      </c>
      <c r="J9" s="134">
        <f>Results!BA9</f>
        <v>100</v>
      </c>
      <c r="K9" s="229">
        <f>Results!BB9</f>
        <v>51</v>
      </c>
      <c r="L9" s="230">
        <f>Results!BC9</f>
        <v>20</v>
      </c>
      <c r="M9" s="133">
        <f>Results!BD9</f>
        <v>69</v>
      </c>
      <c r="N9" s="135">
        <f>Results!BE9</f>
        <v>25</v>
      </c>
      <c r="O9" s="187">
        <f>MAX(Results!CF9:CG9)</f>
        <v>-8.3031049639317612E-3</v>
      </c>
      <c r="P9" s="83">
        <f>Results!CA9</f>
        <v>0</v>
      </c>
      <c r="Q9" s="83">
        <f>Results!CB9</f>
        <v>0</v>
      </c>
      <c r="R9" s="72" t="str">
        <f>Results!CD9</f>
        <v/>
      </c>
      <c r="S9" s="14">
        <f>Results!CC9</f>
        <v>0</v>
      </c>
      <c r="T9" s="201">
        <f>Results!AV9</f>
        <v>0</v>
      </c>
      <c r="U9" s="14" t="str">
        <f>IF(LEFT(DataEntry!$O9,1)="D",Results!DL9,"")</f>
        <v/>
      </c>
      <c r="V9" s="14" t="str">
        <f>IF(LEFT(DataEntry!O9,1)="D",Results!DM9,"")</f>
        <v/>
      </c>
      <c r="W9" s="77">
        <f>Results!AR9</f>
        <v>0.49693796365761</v>
      </c>
      <c r="X9" s="77">
        <f>Results!AT9</f>
        <v>0.20993340977814856</v>
      </c>
    </row>
    <row r="10" spans="1:24" hidden="1" x14ac:dyDescent="0.25">
      <c r="A10" s="69">
        <f>Results!A10</f>
        <v>8</v>
      </c>
      <c r="B10" s="91">
        <f>Results!DA10</f>
        <v>44094</v>
      </c>
      <c r="C10" s="72" t="str">
        <f>Results!D10</f>
        <v>Holstein Kiel</v>
      </c>
      <c r="D10" s="72" t="str">
        <f>Results!G10</f>
        <v>Paderborn 07</v>
      </c>
      <c r="E10" s="132">
        <f>Results!H10</f>
        <v>1</v>
      </c>
      <c r="F10" s="132">
        <f>Results!I10</f>
        <v>0</v>
      </c>
      <c r="G10" s="80" t="str">
        <f>Results!AW10</f>
        <v>34/25</v>
      </c>
      <c r="H10" s="80" t="str">
        <f>Results!AY10</f>
        <v>27/10</v>
      </c>
      <c r="I10" s="133">
        <f>Results!AZ10</f>
        <v>13</v>
      </c>
      <c r="J10" s="134">
        <f>Results!BA10</f>
        <v>10</v>
      </c>
      <c r="K10" s="229">
        <f>Results!BB10</f>
        <v>53</v>
      </c>
      <c r="L10" s="230">
        <f>Results!BC10</f>
        <v>20</v>
      </c>
      <c r="M10" s="133">
        <f>Results!BD10</f>
        <v>193</v>
      </c>
      <c r="N10" s="135">
        <f>Results!BE10</f>
        <v>100</v>
      </c>
      <c r="O10" s="187">
        <f>MAX(Results!CF10:CG10)</f>
        <v>-2.0667235053113298E-2</v>
      </c>
      <c r="P10" s="83">
        <f>Results!CA10</f>
        <v>0</v>
      </c>
      <c r="Q10" s="83">
        <f>Results!CB10</f>
        <v>0</v>
      </c>
      <c r="R10" s="72" t="str">
        <f>Results!CD10</f>
        <v/>
      </c>
      <c r="S10" s="14">
        <f>Results!CC10</f>
        <v>0</v>
      </c>
      <c r="T10" s="201">
        <f>Results!AV10</f>
        <v>-31</v>
      </c>
      <c r="U10" s="14" t="str">
        <f>IF(LEFT(DataEntry!$O10,1)="D",Results!DL10,"")</f>
        <v/>
      </c>
      <c r="V10" s="14" t="str">
        <f>IF(LEFT(DataEntry!O10,1)="D",Results!DM10,"")</f>
        <v/>
      </c>
      <c r="W10" s="77">
        <f>Results!AR10</f>
        <v>0.42214571179203464</v>
      </c>
      <c r="X10" s="77">
        <f>Results!AT10</f>
        <v>0.270100201091936</v>
      </c>
    </row>
    <row r="11" spans="1:24" hidden="1" x14ac:dyDescent="0.25">
      <c r="A11" s="69">
        <f>Results!A11</f>
        <v>9</v>
      </c>
      <c r="B11" s="91">
        <f>Results!DA11</f>
        <v>44095</v>
      </c>
      <c r="C11" s="72" t="str">
        <f>Results!D11</f>
        <v>Bochum</v>
      </c>
      <c r="D11" s="72" t="str">
        <f>Results!G11</f>
        <v>St Pauli</v>
      </c>
      <c r="E11" s="132">
        <f>Results!H11</f>
        <v>2</v>
      </c>
      <c r="F11" s="132">
        <f>Results!I11</f>
        <v>2</v>
      </c>
      <c r="G11" s="80" t="str">
        <f>Results!AW11</f>
        <v>37/25</v>
      </c>
      <c r="H11" s="80" t="str">
        <f>Results!AY11</f>
        <v>73/25</v>
      </c>
      <c r="I11" s="133">
        <f>Results!AZ11</f>
        <v>24</v>
      </c>
      <c r="J11" s="134">
        <f>Results!BA11</f>
        <v>25</v>
      </c>
      <c r="K11" s="229">
        <f>Results!BB11</f>
        <v>67</v>
      </c>
      <c r="L11" s="230">
        <f>Results!BC11</f>
        <v>25</v>
      </c>
      <c r="M11" s="133">
        <f>Results!BD11</f>
        <v>68</v>
      </c>
      <c r="N11" s="135">
        <f>Results!BE11</f>
        <v>25</v>
      </c>
      <c r="O11" s="187">
        <f>MAX(Results!CF11:CG11)</f>
        <v>-3.6810461491078091E-2</v>
      </c>
      <c r="P11" s="83">
        <f>Results!CA11</f>
        <v>0</v>
      </c>
      <c r="Q11" s="83">
        <f>Results!CB11</f>
        <v>0</v>
      </c>
      <c r="R11" s="72" t="str">
        <f>Results!CD11</f>
        <v/>
      </c>
      <c r="S11" s="14">
        <f>Results!CC11</f>
        <v>0</v>
      </c>
      <c r="T11" s="201">
        <f>Results!AV11</f>
        <v>91.12</v>
      </c>
      <c r="U11" s="14" t="str">
        <f>IF(LEFT(DataEntry!$O11,1)="D",Results!DL11,"")</f>
        <v/>
      </c>
      <c r="V11" s="14" t="str">
        <f>IF(LEFT(DataEntry!O11,1)="D",Results!DM11,"")</f>
        <v/>
      </c>
      <c r="W11" s="77">
        <f>Results!AR11</f>
        <v>0.40315244911322912</v>
      </c>
      <c r="X11" s="77">
        <f>Results!AT11</f>
        <v>0.25302294387603558</v>
      </c>
    </row>
    <row r="12" spans="1:24" hidden="1" x14ac:dyDescent="0.25">
      <c r="A12" s="69">
        <f>Results!A12</f>
        <v>10</v>
      </c>
      <c r="B12" s="91">
        <f>Results!DA12</f>
        <v>44099</v>
      </c>
      <c r="C12" s="72" t="str">
        <f>Results!D12</f>
        <v>Erzgebirge Aue</v>
      </c>
      <c r="D12" s="72" t="str">
        <f>Results!G12</f>
        <v>Greuther Furth</v>
      </c>
      <c r="E12" s="132">
        <f>Results!H12</f>
        <v>1</v>
      </c>
      <c r="F12" s="132">
        <f>Results!I12</f>
        <v>1</v>
      </c>
      <c r="G12" s="80" t="str">
        <f>Results!AW12</f>
        <v>7/5</v>
      </c>
      <c r="H12" s="80" t="str">
        <f>Results!AY12</f>
        <v>67/25</v>
      </c>
      <c r="I12" s="133">
        <f>Results!AZ12</f>
        <v>34</v>
      </c>
      <c r="J12" s="134">
        <f>Results!BA12</f>
        <v>25</v>
      </c>
      <c r="K12" s="229">
        <f>Results!BB12</f>
        <v>64</v>
      </c>
      <c r="L12" s="230">
        <f>Results!BC12</f>
        <v>25</v>
      </c>
      <c r="M12" s="133">
        <f>Results!BD12</f>
        <v>189</v>
      </c>
      <c r="N12" s="135">
        <f>Results!BE12</f>
        <v>100</v>
      </c>
      <c r="O12" s="187">
        <f>MAX(Results!CF12:CG12)</f>
        <v>-1.6854738554051625E-2</v>
      </c>
      <c r="P12" s="83">
        <f>Results!CA12</f>
        <v>0</v>
      </c>
      <c r="Q12" s="83">
        <f>Results!CB12</f>
        <v>0</v>
      </c>
      <c r="R12" s="72" t="str">
        <f>Results!CD12</f>
        <v/>
      </c>
      <c r="S12" s="14">
        <f>Results!CC12</f>
        <v>0</v>
      </c>
      <c r="T12" s="201">
        <f>Results!AV12</f>
        <v>81.92</v>
      </c>
      <c r="U12" s="14" t="str">
        <f>IF(LEFT(DataEntry!$O12,1)="D",Results!DL12,"")</f>
        <v/>
      </c>
      <c r="V12" s="14" t="str">
        <f>IF(LEFT(DataEntry!O12,1)="D",Results!DM12,"")</f>
        <v/>
      </c>
      <c r="W12" s="77">
        <f>Results!AR12</f>
        <v>0.41362452027930768</v>
      </c>
      <c r="X12" s="77">
        <f>Results!AT12</f>
        <v>0.2711431935846661</v>
      </c>
    </row>
    <row r="13" spans="1:24" x14ac:dyDescent="0.25">
      <c r="A13" s="69">
        <f>Results!A13</f>
        <v>11</v>
      </c>
      <c r="B13" s="91">
        <f>Results!DA13</f>
        <v>44099</v>
      </c>
      <c r="C13" s="72" t="str">
        <f>Results!D13</f>
        <v>Osnabruck</v>
      </c>
      <c r="D13" s="72" t="str">
        <f>Results!G13</f>
        <v>Hannover 96</v>
      </c>
      <c r="E13" s="132">
        <f>Results!H13</f>
        <v>2</v>
      </c>
      <c r="F13" s="132">
        <f>Results!I13</f>
        <v>1</v>
      </c>
      <c r="G13" s="80" t="str">
        <f>Results!AW13</f>
        <v>13/8</v>
      </c>
      <c r="H13" s="80" t="str">
        <f>Results!AY13</f>
        <v>12/5</v>
      </c>
      <c r="I13" s="133">
        <f>Results!AZ13</f>
        <v>47</v>
      </c>
      <c r="J13" s="134">
        <f>Results!BA13</f>
        <v>20</v>
      </c>
      <c r="K13" s="229">
        <f>Results!BB13</f>
        <v>66</v>
      </c>
      <c r="L13" s="230">
        <f>Results!BC13</f>
        <v>25</v>
      </c>
      <c r="M13" s="133">
        <f>Results!BD13</f>
        <v>11</v>
      </c>
      <c r="N13" s="135">
        <f>Results!BE13</f>
        <v>10</v>
      </c>
      <c r="O13" s="187">
        <f>MAX(Results!CF13:CG13)</f>
        <v>0.18804267815676737</v>
      </c>
      <c r="P13" s="83">
        <f>Results!CA13</f>
        <v>38</v>
      </c>
      <c r="Q13" s="83">
        <f>Results!CB13</f>
        <v>0</v>
      </c>
      <c r="R13" s="72" t="str">
        <f>Results!CD13</f>
        <v>Osnabruck</v>
      </c>
      <c r="S13" s="14">
        <f>Results!CC13</f>
        <v>89.3</v>
      </c>
      <c r="T13" s="201">
        <f>Results!AV13</f>
        <v>41.91</v>
      </c>
      <c r="U13" s="14">
        <f>IF(LEFT(DataEntry!$O13,1)="D",Results!DL13,"")</f>
        <v>14.39</v>
      </c>
      <c r="V13" s="14">
        <f>IF(LEFT(DataEntry!O13,1)="D",Results!DM13,"")</f>
        <v>-14.39</v>
      </c>
      <c r="W13" s="77">
        <f>Results!AR13</f>
        <v>0.37986627786154825</v>
      </c>
      <c r="X13" s="77">
        <f>Results!AT13</f>
        <v>0.29383125809330357</v>
      </c>
    </row>
    <row r="14" spans="1:24" hidden="1" x14ac:dyDescent="0.25">
      <c r="A14" s="69">
        <f>Results!A14</f>
        <v>12</v>
      </c>
      <c r="B14" s="91">
        <f>Results!DA14</f>
        <v>44100</v>
      </c>
      <c r="C14" s="72" t="str">
        <f>Results!D14</f>
        <v>Darmstadt 98</v>
      </c>
      <c r="D14" s="72" t="str">
        <f>Results!G14</f>
        <v>Jahn Regensburg</v>
      </c>
      <c r="E14" s="132">
        <f>Results!H14</f>
        <v>0</v>
      </c>
      <c r="F14" s="132">
        <f>Results!I14</f>
        <v>0</v>
      </c>
      <c r="G14" s="80" t="str">
        <f>Results!AW14</f>
        <v>63/50</v>
      </c>
      <c r="H14" s="80" t="str">
        <f>Results!AY14</f>
        <v>84/25</v>
      </c>
      <c r="I14" s="133">
        <f>Results!AZ14</f>
        <v>107</v>
      </c>
      <c r="J14" s="134">
        <f>Results!BA14</f>
        <v>100</v>
      </c>
      <c r="K14" s="229">
        <f>Results!BB14</f>
        <v>66</v>
      </c>
      <c r="L14" s="230">
        <f>Results!BC14</f>
        <v>25</v>
      </c>
      <c r="M14" s="133">
        <f>Results!BD14</f>
        <v>12</v>
      </c>
      <c r="N14" s="135">
        <f>Results!BE14</f>
        <v>5</v>
      </c>
      <c r="O14" s="187">
        <f>MAX(Results!CF14:CG14)</f>
        <v>-6.111686797959362E-2</v>
      </c>
      <c r="P14" s="83">
        <f>Results!CA14</f>
        <v>0</v>
      </c>
      <c r="Q14" s="83">
        <f>Results!CB14</f>
        <v>0</v>
      </c>
      <c r="R14" s="72" t="str">
        <f>Results!CD14</f>
        <v/>
      </c>
      <c r="S14" s="14">
        <f>Results!CC14</f>
        <v>0</v>
      </c>
      <c r="T14" s="201">
        <f>Results!AV14</f>
        <v>87.12</v>
      </c>
      <c r="U14" s="14" t="str">
        <f>IF(LEFT(DataEntry!$O14,1)="D",Results!DL14,"")</f>
        <v/>
      </c>
      <c r="V14" s="14" t="str">
        <f>IF(LEFT(DataEntry!O14,1)="D",Results!DM14,"")</f>
        <v/>
      </c>
      <c r="W14" s="77">
        <f>Results!AR14</f>
        <v>0.44214577846341807</v>
      </c>
      <c r="X14" s="77">
        <f>Results!AT14</f>
        <v>0.22806869837477101</v>
      </c>
    </row>
    <row r="15" spans="1:24" hidden="1" x14ac:dyDescent="0.25">
      <c r="A15" s="69">
        <f>Results!A15</f>
        <v>13</v>
      </c>
      <c r="B15" s="91">
        <f>Results!DA15</f>
        <v>44100</v>
      </c>
      <c r="C15" s="72" t="str">
        <f>Results!D15</f>
        <v>Eintracht Braunschweig</v>
      </c>
      <c r="D15" s="72" t="str">
        <f>Results!G15</f>
        <v>Holstein Kiel</v>
      </c>
      <c r="E15" s="132">
        <f>Results!H15</f>
        <v>0</v>
      </c>
      <c r="F15" s="132">
        <f>Results!I15</f>
        <v>0</v>
      </c>
      <c r="G15" s="80" t="str">
        <f>Results!AW15</f>
        <v>44/25</v>
      </c>
      <c r="H15" s="80" t="str">
        <f>Results!AY15</f>
        <v>91/50</v>
      </c>
      <c r="I15" s="133">
        <f>Results!AZ15</f>
        <v>44</v>
      </c>
      <c r="J15" s="134">
        <f>Results!BA15</f>
        <v>25</v>
      </c>
      <c r="K15" s="229">
        <f>Results!BB15</f>
        <v>63</v>
      </c>
      <c r="L15" s="230">
        <f>Results!BC15</f>
        <v>25</v>
      </c>
      <c r="M15" s="133">
        <f>Results!BD15</f>
        <v>147</v>
      </c>
      <c r="N15" s="135">
        <f>Results!BE15</f>
        <v>100</v>
      </c>
      <c r="O15" s="187">
        <f>MAX(Results!CF15:CG15)</f>
        <v>-5.6585505216018902E-4</v>
      </c>
      <c r="P15" s="83">
        <f>Results!CA15</f>
        <v>0</v>
      </c>
      <c r="Q15" s="83">
        <f>Results!CB15</f>
        <v>0</v>
      </c>
      <c r="R15" s="72" t="str">
        <f>Results!CD15</f>
        <v/>
      </c>
      <c r="S15" s="14">
        <f>Results!CC15</f>
        <v>0</v>
      </c>
      <c r="T15" s="201">
        <f>Results!AV15</f>
        <v>0</v>
      </c>
      <c r="U15" s="14" t="str">
        <f>IF(LEFT(DataEntry!$O15,1)="D",Results!DL15,"")</f>
        <v/>
      </c>
      <c r="V15" s="14" t="str">
        <f>IF(LEFT(DataEntry!O15,1)="D",Results!DM15,"")</f>
        <v/>
      </c>
      <c r="W15" s="77">
        <f>Results!AR15</f>
        <v>0.36201778732131173</v>
      </c>
      <c r="X15" s="77">
        <f>Results!AT15</f>
        <v>0.35334858399520191</v>
      </c>
    </row>
    <row r="16" spans="1:24" hidden="1" x14ac:dyDescent="0.25">
      <c r="A16" s="69">
        <f>Results!A16</f>
        <v>14</v>
      </c>
      <c r="B16" s="91">
        <f>Results!DA16</f>
        <v>44100</v>
      </c>
      <c r="C16" s="72" t="str">
        <f>Results!D16</f>
        <v>Fortuna Dusseldorf</v>
      </c>
      <c r="D16" s="72" t="str">
        <f>Results!G16</f>
        <v>Wurzburger Kickers</v>
      </c>
      <c r="E16" s="132">
        <f>Results!H16</f>
        <v>1</v>
      </c>
      <c r="F16" s="132">
        <f>Results!I16</f>
        <v>0</v>
      </c>
      <c r="G16" s="80" t="str">
        <f>Results!AW16</f>
        <v>49/50</v>
      </c>
      <c r="H16" s="80" t="str">
        <f>Results!AY16</f>
        <v>37/10</v>
      </c>
      <c r="I16" s="133">
        <f>Results!AZ16</f>
        <v>73</v>
      </c>
      <c r="J16" s="134">
        <f>Results!BA16</f>
        <v>100</v>
      </c>
      <c r="K16" s="229">
        <f>Results!BB16</f>
        <v>3</v>
      </c>
      <c r="L16" s="230">
        <f>Results!BC16</f>
        <v>1</v>
      </c>
      <c r="M16" s="133">
        <f>Results!BD16</f>
        <v>7</v>
      </c>
      <c r="N16" s="135">
        <f>Results!BE16</f>
        <v>2</v>
      </c>
      <c r="O16" s="187">
        <f>MAX(Results!CF16:CG16)</f>
        <v>-2.7838773841289105E-2</v>
      </c>
      <c r="P16" s="83">
        <f>Results!CA16</f>
        <v>0</v>
      </c>
      <c r="Q16" s="83">
        <f>Results!CB16</f>
        <v>0</v>
      </c>
      <c r="R16" s="72" t="str">
        <f>Results!CD16</f>
        <v/>
      </c>
      <c r="S16" s="14">
        <f>Results!CC16</f>
        <v>0</v>
      </c>
      <c r="T16" s="201">
        <f>Results!AV16</f>
        <v>0</v>
      </c>
      <c r="U16" s="14" t="str">
        <f>IF(LEFT(DataEntry!$O16,1)="D",Results!DL16,"")</f>
        <v/>
      </c>
      <c r="V16" s="14" t="str">
        <f>IF(LEFT(DataEntry!O16,1)="D",Results!DM16,"")</f>
        <v/>
      </c>
      <c r="W16" s="77">
        <f>Results!AR16</f>
        <v>0.50099927232008956</v>
      </c>
      <c r="X16" s="77">
        <f>Results!AT16</f>
        <v>0.21201376691282292</v>
      </c>
    </row>
    <row r="17" spans="1:24" hidden="1" x14ac:dyDescent="0.25">
      <c r="A17" s="69">
        <f>Results!A17</f>
        <v>15</v>
      </c>
      <c r="B17" s="91">
        <f>Results!DA17</f>
        <v>44101</v>
      </c>
      <c r="C17" s="72" t="str">
        <f>Results!D17</f>
        <v>Karlsruher</v>
      </c>
      <c r="D17" s="72" t="str">
        <f>Results!G17</f>
        <v>Bochum</v>
      </c>
      <c r="E17" s="132">
        <f>Results!H17</f>
        <v>0</v>
      </c>
      <c r="F17" s="132">
        <f>Results!I17</f>
        <v>1</v>
      </c>
      <c r="G17" s="80" t="str">
        <f>Results!AW17</f>
        <v>42/25</v>
      </c>
      <c r="H17" s="80" t="str">
        <f>Results!AY17</f>
        <v>63/25</v>
      </c>
      <c r="I17" s="133">
        <f>Results!AZ17</f>
        <v>79</v>
      </c>
      <c r="J17" s="134">
        <f>Results!BA17</f>
        <v>50</v>
      </c>
      <c r="K17" s="229">
        <f>Results!BB17</f>
        <v>61</v>
      </c>
      <c r="L17" s="230">
        <f>Results!BC17</f>
        <v>25</v>
      </c>
      <c r="M17" s="133">
        <f>Results!BD17</f>
        <v>169</v>
      </c>
      <c r="N17" s="135">
        <f>Results!BE17</f>
        <v>100</v>
      </c>
      <c r="O17" s="187">
        <f>MAX(Results!CF17:CG17)</f>
        <v>-3.0174254281709487E-2</v>
      </c>
      <c r="P17" s="83">
        <f>Results!CA17</f>
        <v>0</v>
      </c>
      <c r="Q17" s="83">
        <f>Results!CB17</f>
        <v>0</v>
      </c>
      <c r="R17" s="72" t="str">
        <f>Results!CD17</f>
        <v/>
      </c>
      <c r="S17" s="14">
        <f>Results!CC17</f>
        <v>0</v>
      </c>
      <c r="T17" s="201">
        <f>Results!AV17</f>
        <v>-35</v>
      </c>
      <c r="U17" s="14" t="str">
        <f>IF(LEFT(DataEntry!$O17,1)="D",Results!DL17,"")</f>
        <v/>
      </c>
      <c r="V17" s="14" t="str">
        <f>IF(LEFT(DataEntry!O17,1)="D",Results!DM17,"")</f>
        <v/>
      </c>
      <c r="W17" s="77">
        <f>Results!AR17</f>
        <v>0.37052985415378492</v>
      </c>
      <c r="X17" s="77">
        <f>Results!AT17</f>
        <v>0.28264217538714731</v>
      </c>
    </row>
    <row r="18" spans="1:24" hidden="1" x14ac:dyDescent="0.25">
      <c r="A18" s="69">
        <f>Results!A18</f>
        <v>16</v>
      </c>
      <c r="B18" s="91">
        <f>Results!DA18</f>
        <v>44101</v>
      </c>
      <c r="C18" s="72" t="str">
        <f>Results!D18</f>
        <v>Nurnberg</v>
      </c>
      <c r="D18" s="72" t="str">
        <f>Results!G18</f>
        <v>Sandhausen</v>
      </c>
      <c r="E18" s="132">
        <f>Results!H18</f>
        <v>1</v>
      </c>
      <c r="F18" s="132">
        <f>Results!I18</f>
        <v>0</v>
      </c>
      <c r="G18" s="80" t="str">
        <f>Results!AW18</f>
        <v>83/50</v>
      </c>
      <c r="H18" s="80" t="str">
        <f>Results!AY18</f>
        <v>64/25</v>
      </c>
      <c r="I18" s="133">
        <f>Results!AZ18</f>
        <v>119</v>
      </c>
      <c r="J18" s="134">
        <f>Results!BA18</f>
        <v>100</v>
      </c>
      <c r="K18" s="229">
        <f>Results!BB18</f>
        <v>63</v>
      </c>
      <c r="L18" s="230">
        <f>Results!BC18</f>
        <v>25</v>
      </c>
      <c r="M18" s="133">
        <f>Results!BD18</f>
        <v>11</v>
      </c>
      <c r="N18" s="135">
        <f>Results!BE18</f>
        <v>5</v>
      </c>
      <c r="O18" s="187">
        <f>MAX(Results!CF18:CG18)</f>
        <v>-6.7050078571823726E-2</v>
      </c>
      <c r="P18" s="83">
        <f>Results!CA18</f>
        <v>0</v>
      </c>
      <c r="Q18" s="83">
        <f>Results!CB18</f>
        <v>0</v>
      </c>
      <c r="R18" s="72" t="str">
        <f>Results!CD18</f>
        <v/>
      </c>
      <c r="S18" s="14">
        <f>Results!CC18</f>
        <v>0</v>
      </c>
      <c r="T18" s="201">
        <f>Results!AV18</f>
        <v>-35</v>
      </c>
      <c r="U18" s="14" t="str">
        <f>IF(LEFT(DataEntry!$O18,1)="D",Results!DL18,"")</f>
        <v/>
      </c>
      <c r="V18" s="14" t="str">
        <f>IF(LEFT(DataEntry!O18,1)="D",Results!DM18,"")</f>
        <v/>
      </c>
      <c r="W18" s="77">
        <f>Results!AR18</f>
        <v>0.37321296463592368</v>
      </c>
      <c r="X18" s="77">
        <f>Results!AT18</f>
        <v>0.27975442130959277</v>
      </c>
    </row>
    <row r="19" spans="1:24" hidden="1" x14ac:dyDescent="0.25">
      <c r="A19" s="69">
        <f>Results!A19</f>
        <v>17</v>
      </c>
      <c r="B19" s="91">
        <f>Results!DA19</f>
        <v>44101</v>
      </c>
      <c r="C19" s="72" t="str">
        <f>Results!D19</f>
        <v>St Pauli</v>
      </c>
      <c r="D19" s="72" t="str">
        <f>Results!G19</f>
        <v>Heidenheim</v>
      </c>
      <c r="E19" s="132">
        <f>Results!H19</f>
        <v>4</v>
      </c>
      <c r="F19" s="132">
        <f>Results!I19</f>
        <v>2</v>
      </c>
      <c r="G19" s="80" t="str">
        <f>Results!AW19</f>
        <v>6/4</v>
      </c>
      <c r="H19" s="80" t="str">
        <f>Results!AY19</f>
        <v>66/25</v>
      </c>
      <c r="I19" s="133">
        <f>Results!AZ19</f>
        <v>177</v>
      </c>
      <c r="J19" s="134">
        <f>Results!BA19</f>
        <v>100</v>
      </c>
      <c r="K19" s="229">
        <f>Results!BB19</f>
        <v>49</v>
      </c>
      <c r="L19" s="230">
        <f>Results!BC19</f>
        <v>20</v>
      </c>
      <c r="M19" s="133">
        <f>Results!BD19</f>
        <v>6</v>
      </c>
      <c r="N19" s="135">
        <f>Results!BE19</f>
        <v>4</v>
      </c>
      <c r="O19" s="187">
        <f>MAX(Results!CF19:CG19)</f>
        <v>7.0285860106822168E-2</v>
      </c>
      <c r="P19" s="83">
        <f>Results!CA19</f>
        <v>0</v>
      </c>
      <c r="Q19" s="83">
        <f>Results!CB19</f>
        <v>0</v>
      </c>
      <c r="R19" s="72" t="str">
        <f>Results!CD19</f>
        <v/>
      </c>
      <c r="S19" s="14">
        <f>Results!CC19</f>
        <v>0</v>
      </c>
      <c r="T19" s="201">
        <f>Results!AV19</f>
        <v>-33</v>
      </c>
      <c r="U19" s="14" t="str">
        <f>IF(LEFT(DataEntry!$O19,1)="D",Results!DL19,"")</f>
        <v/>
      </c>
      <c r="V19" s="14" t="str">
        <f>IF(LEFT(DataEntry!O19,1)="D",Results!DM19,"")</f>
        <v/>
      </c>
      <c r="W19" s="77">
        <f>Results!AR19</f>
        <v>0.39732863848878774</v>
      </c>
      <c r="X19" s="77">
        <f>Results!AT19</f>
        <v>0.27385055949409076</v>
      </c>
    </row>
    <row r="20" spans="1:24" hidden="1" x14ac:dyDescent="0.25">
      <c r="A20" s="69">
        <f>Results!A20</f>
        <v>18</v>
      </c>
      <c r="B20" s="91">
        <f>Results!DA20</f>
        <v>44102</v>
      </c>
      <c r="C20" s="72" t="str">
        <f>Results!D20</f>
        <v>Paderborn 07</v>
      </c>
      <c r="D20" s="72" t="str">
        <f>Results!G20</f>
        <v>Hamburger</v>
      </c>
      <c r="E20" s="132">
        <f>Results!H20</f>
        <v>3</v>
      </c>
      <c r="F20" s="132">
        <f>Results!I20</f>
        <v>4</v>
      </c>
      <c r="G20" s="80" t="str">
        <f>Results!AW20</f>
        <v>64/25</v>
      </c>
      <c r="H20" s="80" t="str">
        <f>Results!AY20</f>
        <v>73/50</v>
      </c>
      <c r="I20" s="133">
        <f>Results!AZ20</f>
        <v>7</v>
      </c>
      <c r="J20" s="134">
        <f>Results!BA20</f>
        <v>4</v>
      </c>
      <c r="K20" s="229">
        <f>Results!BB20</f>
        <v>66</v>
      </c>
      <c r="L20" s="230">
        <f>Results!BC20</f>
        <v>25</v>
      </c>
      <c r="M20" s="133">
        <f>Results!BD20</f>
        <v>143</v>
      </c>
      <c r="N20" s="135">
        <f>Results!BE20</f>
        <v>100</v>
      </c>
      <c r="O20" s="187">
        <f>MAX(Results!CF20:CG20)</f>
        <v>-1.1184692744559938E-2</v>
      </c>
      <c r="P20" s="83">
        <f>Results!CA20</f>
        <v>0</v>
      </c>
      <c r="Q20" s="83">
        <f>Results!CB20</f>
        <v>0</v>
      </c>
      <c r="R20" s="72" t="str">
        <f>Results!CD20</f>
        <v/>
      </c>
      <c r="S20" s="14">
        <f>Results!CC20</f>
        <v>0</v>
      </c>
      <c r="T20" s="201">
        <f>Results!AV20</f>
        <v>-32</v>
      </c>
      <c r="U20" s="14" t="str">
        <f>IF(LEFT(DataEntry!$O20,1)="D",Results!DL20,"")</f>
        <v/>
      </c>
      <c r="V20" s="14" t="str">
        <f>IF(LEFT(DataEntry!O20,1)="D",Results!DM20,"")</f>
        <v/>
      </c>
      <c r="W20" s="77">
        <f>Results!AR20</f>
        <v>0.27960001421503217</v>
      </c>
      <c r="X20" s="77">
        <f>Results!AT20</f>
        <v>0.404970533031488</v>
      </c>
    </row>
    <row r="21" spans="1:24" hidden="1" x14ac:dyDescent="0.25">
      <c r="A21" s="69">
        <f>Results!A21</f>
        <v>19</v>
      </c>
      <c r="B21" s="91">
        <f>Results!DA21</f>
        <v>44106</v>
      </c>
      <c r="C21" s="72" t="str">
        <f>Results!D21</f>
        <v>Bochum</v>
      </c>
      <c r="D21" s="72" t="str">
        <f>Results!G21</f>
        <v>Osnabruck</v>
      </c>
      <c r="E21" s="132">
        <f>Results!H21</f>
        <v>0</v>
      </c>
      <c r="F21" s="132">
        <f>Results!I21</f>
        <v>0</v>
      </c>
      <c r="G21" s="80" t="str">
        <f>Results!AW21</f>
        <v>89/50</v>
      </c>
      <c r="H21" s="80" t="str">
        <f>Results!AY21</f>
        <v>58/25</v>
      </c>
      <c r="I21" s="133">
        <f>Results!AZ21</f>
        <v>97</v>
      </c>
      <c r="J21" s="134">
        <f>Results!BA21</f>
        <v>100</v>
      </c>
      <c r="K21" s="229">
        <f>Results!BB21</f>
        <v>5</v>
      </c>
      <c r="L21" s="230">
        <f>Results!BC21</f>
        <v>2</v>
      </c>
      <c r="M21" s="133">
        <f>Results!BD21</f>
        <v>29</v>
      </c>
      <c r="N21" s="135">
        <f>Results!BE21</f>
        <v>10</v>
      </c>
      <c r="O21" s="187">
        <f>MAX(Results!CF21:CG21)</f>
        <v>0.10943055474383379</v>
      </c>
      <c r="P21" s="83">
        <f>Results!CA21</f>
        <v>0</v>
      </c>
      <c r="Q21" s="83">
        <f>Results!CB21</f>
        <v>0</v>
      </c>
      <c r="R21" s="72" t="str">
        <f>Results!CD21</f>
        <v/>
      </c>
      <c r="S21" s="14">
        <f>Results!CC21</f>
        <v>0</v>
      </c>
      <c r="T21" s="201">
        <f>Results!AV21</f>
        <v>85</v>
      </c>
      <c r="U21" s="14" t="str">
        <f>IF(LEFT(DataEntry!$O21,1)="D",Results!DL21,"")</f>
        <v/>
      </c>
      <c r="V21" s="14" t="str">
        <f>IF(LEFT(DataEntry!O21,1)="D",Results!DM21,"")</f>
        <v/>
      </c>
      <c r="W21" s="77">
        <f>Results!AR21</f>
        <v>0.35810824700076427</v>
      </c>
      <c r="X21" s="77">
        <f>Results!AT21</f>
        <v>0.29959169070484609</v>
      </c>
    </row>
    <row r="22" spans="1:24" hidden="1" x14ac:dyDescent="0.25">
      <c r="A22" s="69">
        <f>Results!A22</f>
        <v>20</v>
      </c>
      <c r="B22" s="91">
        <f>Results!DA22</f>
        <v>44106</v>
      </c>
      <c r="C22" s="72" t="str">
        <f>Results!D22</f>
        <v>Sandhausen</v>
      </c>
      <c r="D22" s="72" t="str">
        <f>Results!G22</f>
        <v>St Pauli</v>
      </c>
      <c r="E22" s="132">
        <f>Results!H22</f>
        <v>1</v>
      </c>
      <c r="F22" s="132">
        <f>Results!I22</f>
        <v>0</v>
      </c>
      <c r="G22" s="80" t="str">
        <f>Results!AW22</f>
        <v>31/25</v>
      </c>
      <c r="H22" s="80" t="str">
        <f>Results!AY22</f>
        <v>88/25</v>
      </c>
      <c r="I22" s="133">
        <f>Results!AZ22</f>
        <v>26</v>
      </c>
      <c r="J22" s="134">
        <f>Results!BA22</f>
        <v>25</v>
      </c>
      <c r="K22" s="229">
        <f>Results!BB22</f>
        <v>62</v>
      </c>
      <c r="L22" s="230">
        <f>Results!BC22</f>
        <v>25</v>
      </c>
      <c r="M22" s="133">
        <f>Results!BD22</f>
        <v>67</v>
      </c>
      <c r="N22" s="135">
        <f>Results!BE22</f>
        <v>25</v>
      </c>
      <c r="O22" s="187">
        <f>MAX(Results!CF22:CG22)</f>
        <v>-6.6628854649853089E-2</v>
      </c>
      <c r="P22" s="83">
        <f>Results!CA22</f>
        <v>0</v>
      </c>
      <c r="Q22" s="83">
        <f>Results!CB22</f>
        <v>0</v>
      </c>
      <c r="R22" s="72" t="str">
        <f>Results!CD22</f>
        <v/>
      </c>
      <c r="S22" s="14">
        <f>Results!CC22</f>
        <v>0</v>
      </c>
      <c r="T22" s="201">
        <f>Results!AV22</f>
        <v>-33</v>
      </c>
      <c r="U22" s="14" t="str">
        <f>IF(LEFT(DataEntry!$O22,1)="D",Results!DL22,"")</f>
        <v/>
      </c>
      <c r="V22" s="14" t="str">
        <f>IF(LEFT(DataEntry!O22,1)="D",Results!DM22,"")</f>
        <v/>
      </c>
      <c r="W22" s="77">
        <f>Results!AR22</f>
        <v>0.44498994624390481</v>
      </c>
      <c r="X22" s="77">
        <f>Results!AT22</f>
        <v>0.2211154780507304</v>
      </c>
    </row>
    <row r="23" spans="1:24" hidden="1" x14ac:dyDescent="0.25">
      <c r="A23" s="69">
        <f>Results!A23</f>
        <v>21</v>
      </c>
      <c r="B23" s="91">
        <f>Results!DA23</f>
        <v>44107</v>
      </c>
      <c r="C23" s="72" t="str">
        <f>Results!D23</f>
        <v>Hannover 96</v>
      </c>
      <c r="D23" s="72" t="str">
        <f>Results!G23</f>
        <v>Eintracht Braunschweig</v>
      </c>
      <c r="E23" s="132">
        <f>Results!H23</f>
        <v>4</v>
      </c>
      <c r="F23" s="132">
        <f>Results!I23</f>
        <v>1</v>
      </c>
      <c r="G23" s="80" t="str">
        <f>Results!AW23</f>
        <v>59/50</v>
      </c>
      <c r="H23" s="80" t="str">
        <f>Results!AY23</f>
        <v>78/25</v>
      </c>
      <c r="I23" s="133">
        <f>Results!AZ23</f>
        <v>37</v>
      </c>
      <c r="J23" s="134">
        <f>Results!BA23</f>
        <v>50</v>
      </c>
      <c r="K23" s="229">
        <f>Results!BB23</f>
        <v>67</v>
      </c>
      <c r="L23" s="230">
        <f>Results!BC23</f>
        <v>25</v>
      </c>
      <c r="M23" s="133">
        <f>Results!BD23</f>
        <v>79</v>
      </c>
      <c r="N23" s="135">
        <f>Results!BE23</f>
        <v>20</v>
      </c>
      <c r="O23" s="187">
        <f>MAX(Results!CF23:CG23)</f>
        <v>0.11910807276129703</v>
      </c>
      <c r="P23" s="83">
        <f>Results!CA23</f>
        <v>0</v>
      </c>
      <c r="Q23" s="83">
        <f>Results!CB23</f>
        <v>0</v>
      </c>
      <c r="R23" s="72" t="str">
        <f>Results!CD23</f>
        <v/>
      </c>
      <c r="S23" s="14">
        <f>Results!CC23</f>
        <v>0</v>
      </c>
      <c r="T23" s="201">
        <f>Results!AV23</f>
        <v>-30</v>
      </c>
      <c r="U23" s="14" t="str">
        <f>IF(LEFT(DataEntry!$O23,1)="D",Results!DL23,"")</f>
        <v/>
      </c>
      <c r="V23" s="14" t="str">
        <f>IF(LEFT(DataEntry!O23,1)="D",Results!DM23,"")</f>
        <v/>
      </c>
      <c r="W23" s="77">
        <f>Results!AR23</f>
        <v>0.45683976429128248</v>
      </c>
      <c r="X23" s="77">
        <f>Results!AT23</f>
        <v>0.2408050801707069</v>
      </c>
    </row>
    <row r="24" spans="1:24" x14ac:dyDescent="0.25">
      <c r="A24" s="69">
        <f>Results!A24</f>
        <v>22</v>
      </c>
      <c r="B24" s="91">
        <f>Results!DA24</f>
        <v>44107</v>
      </c>
      <c r="C24" s="72" t="str">
        <f>Results!D24</f>
        <v>Heidenheim</v>
      </c>
      <c r="D24" s="72" t="str">
        <f>Results!G24</f>
        <v>Paderborn 07</v>
      </c>
      <c r="E24" s="132">
        <f>Results!H24</f>
        <v>0</v>
      </c>
      <c r="F24" s="132">
        <f>Results!I24</f>
        <v>0</v>
      </c>
      <c r="G24" s="80" t="str">
        <f>Results!AW24</f>
        <v>Evens</v>
      </c>
      <c r="H24" s="80" t="str">
        <f>Results!AY24</f>
        <v>91/25</v>
      </c>
      <c r="I24" s="133">
        <f>Results!AZ24</f>
        <v>131</v>
      </c>
      <c r="J24" s="134">
        <f>Results!BA24</f>
        <v>100</v>
      </c>
      <c r="K24" s="229">
        <f>Results!BB24</f>
        <v>27</v>
      </c>
      <c r="L24" s="230">
        <f>Results!BC24</f>
        <v>10</v>
      </c>
      <c r="M24" s="133">
        <f>Results!BD24</f>
        <v>189</v>
      </c>
      <c r="N24" s="135">
        <f>Results!BE24</f>
        <v>100</v>
      </c>
      <c r="O24" s="187">
        <f>MAX(Results!CF24:CG24)</f>
        <v>0.11597431736396362</v>
      </c>
      <c r="P24" s="83">
        <f>Results!CA24</f>
        <v>50</v>
      </c>
      <c r="Q24" s="83">
        <f>Results!CB24</f>
        <v>0</v>
      </c>
      <c r="R24" s="72" t="str">
        <f>Results!CD24</f>
        <v>Heidenheim</v>
      </c>
      <c r="S24" s="14">
        <f>Results!CC24</f>
        <v>-50</v>
      </c>
      <c r="T24" s="201">
        <f>Results!AV24</f>
        <v>0</v>
      </c>
      <c r="U24" s="14">
        <f>IF(LEFT(DataEntry!$O24,1)="D",Results!DL24,"")</f>
        <v>18.52</v>
      </c>
      <c r="V24" s="14">
        <f>IF(LEFT(DataEntry!O24,1)="D",Results!DM24,"")</f>
        <v>50</v>
      </c>
      <c r="W24" s="77">
        <f>Results!AR24</f>
        <v>0.49984767434495969</v>
      </c>
      <c r="X24" s="77">
        <f>Results!AT24</f>
        <v>0.21482376474811055</v>
      </c>
    </row>
    <row r="25" spans="1:24" hidden="1" x14ac:dyDescent="0.25">
      <c r="A25" s="69">
        <f>Results!A25</f>
        <v>23</v>
      </c>
      <c r="B25" s="91">
        <f>Results!DA25</f>
        <v>44107</v>
      </c>
      <c r="C25" s="72" t="str">
        <f>Results!D25</f>
        <v>Jahn Regensburg</v>
      </c>
      <c r="D25" s="72" t="str">
        <f>Results!G25</f>
        <v>Karlsruher</v>
      </c>
      <c r="E25" s="132">
        <f>Results!H25</f>
        <v>1</v>
      </c>
      <c r="F25" s="132">
        <f>Results!I25</f>
        <v>0</v>
      </c>
      <c r="G25" s="80" t="str">
        <f>Results!AW25</f>
        <v>13/10</v>
      </c>
      <c r="H25" s="80" t="str">
        <f>Results!AY25</f>
        <v>33/10</v>
      </c>
      <c r="I25" s="133">
        <f>Results!AZ25</f>
        <v>71</v>
      </c>
      <c r="J25" s="134">
        <f>Results!BA25</f>
        <v>50</v>
      </c>
      <c r="K25" s="229">
        <f>Results!BB25</f>
        <v>59</v>
      </c>
      <c r="L25" s="230">
        <f>Results!BC25</f>
        <v>25</v>
      </c>
      <c r="M25" s="133">
        <f>Results!BD25</f>
        <v>193</v>
      </c>
      <c r="N25" s="135">
        <f>Results!BE25</f>
        <v>100</v>
      </c>
      <c r="O25" s="187">
        <f>MAX(Results!CF25:CG25)</f>
        <v>3.4074237791099471E-2</v>
      </c>
      <c r="P25" s="83">
        <f>Results!CA25</f>
        <v>0</v>
      </c>
      <c r="Q25" s="83">
        <f>Results!CB25</f>
        <v>0</v>
      </c>
      <c r="R25" s="72" t="str">
        <f>Results!CD25</f>
        <v/>
      </c>
      <c r="S25" s="14">
        <f>Results!CC25</f>
        <v>0</v>
      </c>
      <c r="T25" s="201">
        <f>Results!AV25</f>
        <v>-33</v>
      </c>
      <c r="U25" s="14" t="str">
        <f>IF(LEFT(DataEntry!$O25,1)="D",Results!DL25,"")</f>
        <v/>
      </c>
      <c r="V25" s="14" t="str">
        <f>IF(LEFT(DataEntry!O25,1)="D",Results!DM25,"")</f>
        <v/>
      </c>
      <c r="W25" s="77">
        <f>Results!AR25</f>
        <v>0.43287628666222655</v>
      </c>
      <c r="X25" s="77">
        <f>Results!AT25</f>
        <v>0.23247418999365405</v>
      </c>
    </row>
    <row r="26" spans="1:24" hidden="1" x14ac:dyDescent="0.25">
      <c r="A26" s="69">
        <f>Results!A26</f>
        <v>24</v>
      </c>
      <c r="B26" s="91">
        <f>Results!DA26</f>
        <v>44108</v>
      </c>
      <c r="C26" s="72" t="str">
        <f>Results!D26</f>
        <v>Holstein Kiel</v>
      </c>
      <c r="D26" s="72" t="str">
        <f>Results!G26</f>
        <v>Fortuna Dusseldorf</v>
      </c>
      <c r="E26" s="132">
        <f>Results!H26</f>
        <v>2</v>
      </c>
      <c r="F26" s="132">
        <f>Results!I26</f>
        <v>1</v>
      </c>
      <c r="G26" s="80" t="str">
        <f>Results!AW26</f>
        <v>7/4</v>
      </c>
      <c r="H26" s="80" t="str">
        <f>Results!AY26</f>
        <v>53/25</v>
      </c>
      <c r="I26" s="133">
        <f>Results!AZ26</f>
        <v>6</v>
      </c>
      <c r="J26" s="134">
        <f>Results!BA26</f>
        <v>4</v>
      </c>
      <c r="K26" s="229">
        <f>Results!BB26</f>
        <v>67</v>
      </c>
      <c r="L26" s="230">
        <f>Results!BC26</f>
        <v>25</v>
      </c>
      <c r="M26" s="133">
        <f>Results!BD26</f>
        <v>33</v>
      </c>
      <c r="N26" s="135">
        <f>Results!BE26</f>
        <v>20</v>
      </c>
      <c r="O26" s="187">
        <f>MAX(Results!CF26:CG26)</f>
        <v>-6.3779576317583825E-2</v>
      </c>
      <c r="P26" s="83">
        <f>Results!CA26</f>
        <v>0</v>
      </c>
      <c r="Q26" s="83">
        <f>Results!CB26</f>
        <v>0</v>
      </c>
      <c r="R26" s="72" t="str">
        <f>Results!CD26</f>
        <v/>
      </c>
      <c r="S26" s="14">
        <f>Results!CC26</f>
        <v>0</v>
      </c>
      <c r="T26" s="201">
        <f>Results!AV26</f>
        <v>-32</v>
      </c>
      <c r="U26" s="14" t="str">
        <f>IF(LEFT(DataEntry!$O26,1)="D",Results!DL26,"")</f>
        <v/>
      </c>
      <c r="V26" s="14" t="str">
        <f>IF(LEFT(DataEntry!O26,1)="D",Results!DM26,"")</f>
        <v/>
      </c>
      <c r="W26" s="77">
        <f>Results!AR26</f>
        <v>0.36255289520606049</v>
      </c>
      <c r="X26" s="77">
        <f>Results!AT26</f>
        <v>0.32028694922986911</v>
      </c>
    </row>
    <row r="27" spans="1:24" hidden="1" x14ac:dyDescent="0.25">
      <c r="A27" s="69">
        <f>Results!A27</f>
        <v>25</v>
      </c>
      <c r="B27" s="91">
        <f>Results!DA27</f>
        <v>44108</v>
      </c>
      <c r="C27" s="72" t="str">
        <f>Results!D27</f>
        <v>Wurzburger Kickers</v>
      </c>
      <c r="D27" s="72" t="str">
        <f>Results!G27</f>
        <v>Greuther Furth</v>
      </c>
      <c r="E27" s="132">
        <f>Results!H27</f>
        <v>2</v>
      </c>
      <c r="F27" s="132">
        <f>Results!I27</f>
        <v>2</v>
      </c>
      <c r="G27" s="80" t="str">
        <f>Results!AW27</f>
        <v>39/25</v>
      </c>
      <c r="H27" s="80" t="str">
        <f>Results!AY27</f>
        <v>23/10</v>
      </c>
      <c r="I27" s="133">
        <f>Results!AZ27</f>
        <v>9</v>
      </c>
      <c r="J27" s="134">
        <f>Results!BA27</f>
        <v>5</v>
      </c>
      <c r="K27" s="229">
        <f>Results!BB27</f>
        <v>13</v>
      </c>
      <c r="L27" s="230">
        <f>Results!BC27</f>
        <v>5</v>
      </c>
      <c r="M27" s="133">
        <f>Results!BD27</f>
        <v>141</v>
      </c>
      <c r="N27" s="135">
        <f>Results!BE27</f>
        <v>100</v>
      </c>
      <c r="O27" s="187">
        <f>MAX(Results!CF27:CG27)</f>
        <v>6.0413285717771596E-2</v>
      </c>
      <c r="P27" s="83">
        <f>Results!CA27</f>
        <v>0</v>
      </c>
      <c r="Q27" s="83">
        <f>Results!CB27</f>
        <v>0</v>
      </c>
      <c r="R27" s="72" t="str">
        <f>Results!CD27</f>
        <v/>
      </c>
      <c r="S27" s="14">
        <f>Results!CC27</f>
        <v>0</v>
      </c>
      <c r="T27" s="201">
        <f>Results!AV27</f>
        <v>80.599999999999994</v>
      </c>
      <c r="U27" s="14" t="str">
        <f>IF(LEFT(DataEntry!$O27,1)="D",Results!DL27,"")</f>
        <v/>
      </c>
      <c r="V27" s="14" t="str">
        <f>IF(LEFT(DataEntry!O27,1)="D",Results!DM27,"")</f>
        <v/>
      </c>
      <c r="W27" s="77">
        <f>Results!AR27</f>
        <v>0.38822735267460606</v>
      </c>
      <c r="X27" s="77">
        <f>Results!AT27</f>
        <v>0.30219233290636144</v>
      </c>
    </row>
    <row r="28" spans="1:24" hidden="1" x14ac:dyDescent="0.25">
      <c r="A28" s="69">
        <f>Results!A28</f>
        <v>26</v>
      </c>
      <c r="B28" s="91">
        <f>Results!DA28</f>
        <v>44109</v>
      </c>
      <c r="C28" s="72" t="str">
        <f>Results!D28</f>
        <v>Nurnberg</v>
      </c>
      <c r="D28" s="72" t="str">
        <f>Results!G28</f>
        <v>Darmstadt 98</v>
      </c>
      <c r="E28" s="132">
        <f>Results!H28</f>
        <v>2</v>
      </c>
      <c r="F28" s="132">
        <f>Results!I28</f>
        <v>3</v>
      </c>
      <c r="G28" s="80" t="str">
        <f>Results!AW28</f>
        <v>43/25</v>
      </c>
      <c r="H28" s="80" t="str">
        <f>Results!AY28</f>
        <v>63/25</v>
      </c>
      <c r="I28" s="133">
        <f>Results!AZ28</f>
        <v>32</v>
      </c>
      <c r="J28" s="134">
        <f>Results!BA28</f>
        <v>25</v>
      </c>
      <c r="K28" s="229">
        <f>Results!BB28</f>
        <v>66</v>
      </c>
      <c r="L28" s="230">
        <f>Results!BC28</f>
        <v>25</v>
      </c>
      <c r="M28" s="133">
        <f>Results!BD28</f>
        <v>197</v>
      </c>
      <c r="N28" s="135">
        <f>Results!BE28</f>
        <v>100</v>
      </c>
      <c r="O28" s="187">
        <f>MAX(Results!CF28:CG28)</f>
        <v>-0.10152189806981043</v>
      </c>
      <c r="P28" s="83">
        <f>Results!CA28</f>
        <v>0</v>
      </c>
      <c r="Q28" s="83">
        <f>Results!CB28</f>
        <v>0</v>
      </c>
      <c r="R28" s="72" t="str">
        <f>Results!CD28</f>
        <v/>
      </c>
      <c r="S28" s="14">
        <f>Results!CC28</f>
        <v>0</v>
      </c>
      <c r="T28" s="201">
        <f>Results!AV28</f>
        <v>-35</v>
      </c>
      <c r="U28" s="14" t="str">
        <f>IF(LEFT(DataEntry!$O28,1)="D",Results!DL28,"")</f>
        <v/>
      </c>
      <c r="V28" s="14" t="str">
        <f>IF(LEFT(DataEntry!O28,1)="D",Results!DM28,"")</f>
        <v/>
      </c>
      <c r="W28" s="77">
        <f>Results!AR28</f>
        <v>0.36576936989832065</v>
      </c>
      <c r="X28" s="77">
        <f>Results!AT28</f>
        <v>0.28343311642186825</v>
      </c>
    </row>
    <row r="29" spans="1:24" x14ac:dyDescent="0.25">
      <c r="A29" s="69">
        <f>Results!A29</f>
        <v>27</v>
      </c>
      <c r="B29" s="91">
        <f>Results!DA29</f>
        <v>44121</v>
      </c>
      <c r="C29" s="72" t="str">
        <f>Results!D29</f>
        <v>Eintracht Braunschweig</v>
      </c>
      <c r="D29" s="72" t="str">
        <f>Results!G29</f>
        <v>Bochum</v>
      </c>
      <c r="E29" s="132">
        <f>Results!H29</f>
        <v>2</v>
      </c>
      <c r="F29" s="132">
        <f>Results!I29</f>
        <v>1</v>
      </c>
      <c r="G29" s="80" t="str">
        <f>Results!AW29</f>
        <v>41/25</v>
      </c>
      <c r="H29" s="80" t="str">
        <f>Results!AY29</f>
        <v>61/25</v>
      </c>
      <c r="I29" s="133">
        <f>Results!AZ29</f>
        <v>12</v>
      </c>
      <c r="J29" s="134">
        <f>Results!BA29</f>
        <v>5</v>
      </c>
      <c r="K29" s="229">
        <f>Results!BB29</f>
        <v>66</v>
      </c>
      <c r="L29" s="230">
        <f>Results!BC29</f>
        <v>25</v>
      </c>
      <c r="M29" s="133">
        <f>Results!BD29</f>
        <v>107</v>
      </c>
      <c r="N29" s="135">
        <f>Results!BE29</f>
        <v>100</v>
      </c>
      <c r="O29" s="187">
        <f>MAX(Results!CF29:CG29)</f>
        <v>0.19720352403089869</v>
      </c>
      <c r="P29" s="83">
        <f>Results!CA29</f>
        <v>38</v>
      </c>
      <c r="Q29" s="83">
        <f>Results!CB29</f>
        <v>0</v>
      </c>
      <c r="R29" s="72" t="str">
        <f>Results!CD29</f>
        <v>Eintracht Braunschweig</v>
      </c>
      <c r="S29" s="14">
        <f>Results!CC29</f>
        <v>91.2</v>
      </c>
      <c r="T29" s="201">
        <f>Results!AV29</f>
        <v>43.81</v>
      </c>
      <c r="U29" s="14">
        <f>IF(LEFT(DataEntry!$O29,1)="D",Results!DL29,"")</f>
        <v>14.39</v>
      </c>
      <c r="V29" s="14">
        <f>IF(LEFT(DataEntry!O29,1)="D",Results!DM29,"")</f>
        <v>-14.39</v>
      </c>
      <c r="W29" s="77">
        <f>Results!AR29</f>
        <v>0.37828190444700605</v>
      </c>
      <c r="X29" s="77">
        <f>Results!AT29</f>
        <v>0.28853940676314122</v>
      </c>
    </row>
    <row r="30" spans="1:24" hidden="1" x14ac:dyDescent="0.25">
      <c r="A30" s="69">
        <f>Results!A30</f>
        <v>28</v>
      </c>
      <c r="B30" s="91">
        <f>Results!DA30</f>
        <v>44121</v>
      </c>
      <c r="C30" s="72" t="str">
        <f>Results!D30</f>
        <v>Greuther Furth</v>
      </c>
      <c r="D30" s="72" t="str">
        <f>Results!G30</f>
        <v>Hamburger</v>
      </c>
      <c r="E30" s="132">
        <f>Results!H30</f>
        <v>0</v>
      </c>
      <c r="F30" s="132">
        <f>Results!I30</f>
        <v>1</v>
      </c>
      <c r="G30" s="80" t="str">
        <f>Results!AW30</f>
        <v>76/25</v>
      </c>
      <c r="H30" s="80" t="str">
        <f>Results!AY30</f>
        <v>71/50</v>
      </c>
      <c r="I30" s="133">
        <f>Results!AZ30</f>
        <v>71</v>
      </c>
      <c r="J30" s="134">
        <f>Results!BA30</f>
        <v>25</v>
      </c>
      <c r="K30" s="229">
        <f>Results!BB30</f>
        <v>71</v>
      </c>
      <c r="L30" s="230">
        <f>Results!BC30</f>
        <v>25</v>
      </c>
      <c r="M30" s="133">
        <f>Results!BD30</f>
        <v>89</v>
      </c>
      <c r="N30" s="135">
        <f>Results!BE30</f>
        <v>100</v>
      </c>
      <c r="O30" s="187">
        <f>MAX(Results!CF30:CG30)</f>
        <v>-3.5810785630320453E-2</v>
      </c>
      <c r="P30" s="83">
        <f>Results!CA30</f>
        <v>0</v>
      </c>
      <c r="Q30" s="83">
        <f>Results!CB30</f>
        <v>0</v>
      </c>
      <c r="R30" s="72" t="str">
        <f>Results!CD30</f>
        <v/>
      </c>
      <c r="S30" s="14">
        <f>Results!CC30</f>
        <v>0</v>
      </c>
      <c r="T30" s="201">
        <f>Results!AV30</f>
        <v>-34</v>
      </c>
      <c r="U30" s="14" t="str">
        <f>IF(LEFT(DataEntry!$O30,1)="D",Results!DL30,"")</f>
        <v/>
      </c>
      <c r="V30" s="14" t="str">
        <f>IF(LEFT(DataEntry!O30,1)="D",Results!DM30,"")</f>
        <v/>
      </c>
      <c r="W30" s="77">
        <f>Results!AR30</f>
        <v>0.24544088493772667</v>
      </c>
      <c r="X30" s="77">
        <f>Results!AT30</f>
        <v>0.41286866926256621</v>
      </c>
    </row>
    <row r="31" spans="1:24" hidden="1" x14ac:dyDescent="0.25">
      <c r="A31" s="69">
        <f>Results!A31</f>
        <v>29</v>
      </c>
      <c r="B31" s="91">
        <f>Results!DA31</f>
        <v>44121</v>
      </c>
      <c r="C31" s="72" t="str">
        <f>Results!D31</f>
        <v>Karlsruher</v>
      </c>
      <c r="D31" s="72" t="str">
        <f>Results!G31</f>
        <v>Sandhausen</v>
      </c>
      <c r="E31" s="132">
        <f>Results!H31</f>
        <v>3</v>
      </c>
      <c r="F31" s="132">
        <f>Results!I31</f>
        <v>0</v>
      </c>
      <c r="G31" s="80" t="str">
        <f>Results!AW31</f>
        <v>17/10</v>
      </c>
      <c r="H31" s="80" t="str">
        <f>Results!AY31</f>
        <v>59/25</v>
      </c>
      <c r="I31" s="133">
        <f>Results!AZ31</f>
        <v>11</v>
      </c>
      <c r="J31" s="134">
        <f>Results!BA31</f>
        <v>8</v>
      </c>
      <c r="K31" s="229">
        <f>Results!BB31</f>
        <v>49</v>
      </c>
      <c r="L31" s="230">
        <f>Results!BC31</f>
        <v>20</v>
      </c>
      <c r="M31" s="133">
        <f>Results!BD31</f>
        <v>97</v>
      </c>
      <c r="N31" s="135">
        <f>Results!BE31</f>
        <v>50</v>
      </c>
      <c r="O31" s="187">
        <f>MAX(Results!CF31:CG31)</f>
        <v>-8.1577217197893501E-2</v>
      </c>
      <c r="P31" s="83">
        <f>Results!CA31</f>
        <v>0</v>
      </c>
      <c r="Q31" s="83">
        <f>Results!CB31</f>
        <v>0</v>
      </c>
      <c r="R31" s="72" t="str">
        <f>Results!CD31</f>
        <v/>
      </c>
      <c r="S31" s="14">
        <f>Results!CC31</f>
        <v>0</v>
      </c>
      <c r="T31" s="201">
        <f>Results!AV31</f>
        <v>-33</v>
      </c>
      <c r="U31" s="14" t="str">
        <f>IF(LEFT(DataEntry!$O31,1)="D",Results!DL31,"")</f>
        <v/>
      </c>
      <c r="V31" s="14" t="str">
        <f>IF(LEFT(DataEntry!O31,1)="D",Results!DM31,"")</f>
        <v/>
      </c>
      <c r="W31" s="77">
        <f>Results!AR31</f>
        <v>0.36865464880938092</v>
      </c>
      <c r="X31" s="77">
        <f>Results!AT31</f>
        <v>0.29736098549551881</v>
      </c>
    </row>
    <row r="32" spans="1:24" hidden="1" x14ac:dyDescent="0.25">
      <c r="A32" s="69">
        <f>Results!A32</f>
        <v>30</v>
      </c>
      <c r="B32" s="91">
        <f>Results!DA32</f>
        <v>44122</v>
      </c>
      <c r="C32" s="72" t="str">
        <f>Results!D32</f>
        <v>Erzgebirge Aue</v>
      </c>
      <c r="D32" s="72" t="str">
        <f>Results!G32</f>
        <v>Heidenheim</v>
      </c>
      <c r="E32" s="132">
        <f>Results!H32</f>
        <v>2</v>
      </c>
      <c r="F32" s="132">
        <f>Results!I32</f>
        <v>1</v>
      </c>
      <c r="G32" s="80" t="str">
        <f>Results!AW32</f>
        <v>37/25</v>
      </c>
      <c r="H32" s="80" t="str">
        <f>Results!AY32</f>
        <v>62/25</v>
      </c>
      <c r="I32" s="133">
        <f>Results!AZ32</f>
        <v>39</v>
      </c>
      <c r="J32" s="134">
        <f>Results!BA32</f>
        <v>25</v>
      </c>
      <c r="K32" s="229">
        <f>Results!BB32</f>
        <v>63</v>
      </c>
      <c r="L32" s="230">
        <f>Results!BC32</f>
        <v>25</v>
      </c>
      <c r="M32" s="133">
        <f>Results!BD32</f>
        <v>167</v>
      </c>
      <c r="N32" s="135">
        <f>Results!BE32</f>
        <v>100</v>
      </c>
      <c r="O32" s="187">
        <f>MAX(Results!CF32:CG32)</f>
        <v>1.9025272056353501E-2</v>
      </c>
      <c r="P32" s="83">
        <f>Results!CA32</f>
        <v>0</v>
      </c>
      <c r="Q32" s="83">
        <f>Results!CB32</f>
        <v>0</v>
      </c>
      <c r="R32" s="72" t="str">
        <f>Results!CD32</f>
        <v/>
      </c>
      <c r="S32" s="14">
        <f>Results!CC32</f>
        <v>0</v>
      </c>
      <c r="T32" s="201">
        <f>Results!AV32</f>
        <v>-31</v>
      </c>
      <c r="U32" s="14" t="str">
        <f>IF(LEFT(DataEntry!$O32,1)="D",Results!DL32,"")</f>
        <v/>
      </c>
      <c r="V32" s="14" t="str">
        <f>IF(LEFT(DataEntry!O32,1)="D",Results!DM32,"")</f>
        <v/>
      </c>
      <c r="W32" s="77">
        <f>Results!AR32</f>
        <v>0.40123244337196351</v>
      </c>
      <c r="X32" s="77">
        <f>Results!AT32</f>
        <v>0.28718893129107148</v>
      </c>
    </row>
    <row r="33" spans="1:24" hidden="1" x14ac:dyDescent="0.25">
      <c r="A33" s="69">
        <f>Results!A33</f>
        <v>31</v>
      </c>
      <c r="B33" s="91">
        <f>Results!DA33</f>
        <v>44122</v>
      </c>
      <c r="C33" s="72" t="str">
        <f>Results!D33</f>
        <v>Fortuna Dusseldorf</v>
      </c>
      <c r="D33" s="72" t="str">
        <f>Results!G33</f>
        <v>Jahn Regensburg</v>
      </c>
      <c r="E33" s="132">
        <f>Results!H33</f>
        <v>2</v>
      </c>
      <c r="F33" s="132">
        <f>Results!I33</f>
        <v>2</v>
      </c>
      <c r="G33" s="80" t="str">
        <f>Results!AW33</f>
        <v>21/20</v>
      </c>
      <c r="H33" s="80" t="str">
        <f>Results!AY33</f>
        <v>99/25</v>
      </c>
      <c r="I33" s="133">
        <f>Results!AZ33</f>
        <v>3</v>
      </c>
      <c r="J33" s="134">
        <f>Results!BA33</f>
        <v>4</v>
      </c>
      <c r="K33" s="229">
        <f>Results!BB33</f>
        <v>74</v>
      </c>
      <c r="L33" s="230">
        <f>Results!BC33</f>
        <v>25</v>
      </c>
      <c r="M33" s="133">
        <f>Results!BD33</f>
        <v>17</v>
      </c>
      <c r="N33" s="135">
        <f>Results!BE33</f>
        <v>5</v>
      </c>
      <c r="O33" s="187">
        <f>MAX(Results!CF33:CG33)</f>
        <v>-7.0408869862478088E-2</v>
      </c>
      <c r="P33" s="83">
        <f>Results!CA33</f>
        <v>0</v>
      </c>
      <c r="Q33" s="83">
        <f>Results!CB33</f>
        <v>0</v>
      </c>
      <c r="R33" s="72" t="str">
        <f>Results!CD33</f>
        <v/>
      </c>
      <c r="S33" s="14">
        <f>Results!CC33</f>
        <v>0</v>
      </c>
      <c r="T33" s="201">
        <f>Results!AV33</f>
        <v>91.76</v>
      </c>
      <c r="U33" s="14" t="str">
        <f>IF(LEFT(DataEntry!$O33,1)="D",Results!DL33,"")</f>
        <v/>
      </c>
      <c r="V33" s="14" t="str">
        <f>IF(LEFT(DataEntry!O33,1)="D",Results!DM33,"")</f>
        <v/>
      </c>
      <c r="W33" s="77">
        <f>Results!AR33</f>
        <v>0.4876209470067675</v>
      </c>
      <c r="X33" s="77">
        <f>Results!AT33</f>
        <v>0.20061639312730606</v>
      </c>
    </row>
    <row r="34" spans="1:24" hidden="1" x14ac:dyDescent="0.25">
      <c r="A34" s="69">
        <f>Results!A34</f>
        <v>32</v>
      </c>
      <c r="B34" s="91">
        <f>Results!DA34</f>
        <v>44122</v>
      </c>
      <c r="C34" s="72" t="str">
        <f>Results!D34</f>
        <v>Paderborn 07</v>
      </c>
      <c r="D34" s="72" t="str">
        <f>Results!G34</f>
        <v>Hannover 96</v>
      </c>
      <c r="E34" s="132">
        <f>Results!H34</f>
        <v>1</v>
      </c>
      <c r="F34" s="132">
        <f>Results!I34</f>
        <v>0</v>
      </c>
      <c r="G34" s="80" t="str">
        <f>Results!AW34</f>
        <v>87/50</v>
      </c>
      <c r="H34" s="80" t="str">
        <f>Results!AY34</f>
        <v>89/50</v>
      </c>
      <c r="I34" s="133">
        <f>Results!AZ34</f>
        <v>97</v>
      </c>
      <c r="J34" s="134">
        <f>Results!BA34</f>
        <v>50</v>
      </c>
      <c r="K34" s="229">
        <f>Results!BB34</f>
        <v>68</v>
      </c>
      <c r="L34" s="230">
        <f>Results!BC34</f>
        <v>25</v>
      </c>
      <c r="M34" s="133">
        <f>Results!BD34</f>
        <v>127</v>
      </c>
      <c r="N34" s="135">
        <f>Results!BE34</f>
        <v>100</v>
      </c>
      <c r="O34" s="187">
        <f>MAX(Results!CF34:CG34)</f>
        <v>4.9514611744353065E-2</v>
      </c>
      <c r="P34" s="83">
        <f>Results!CA34</f>
        <v>0</v>
      </c>
      <c r="Q34" s="83">
        <f>Results!CB34</f>
        <v>0</v>
      </c>
      <c r="R34" s="72" t="str">
        <f>Results!CD34</f>
        <v/>
      </c>
      <c r="S34" s="14">
        <f>Results!CC34</f>
        <v>0</v>
      </c>
      <c r="T34" s="201">
        <f>Results!AV34</f>
        <v>0</v>
      </c>
      <c r="U34" s="14" t="str">
        <f>IF(LEFT(DataEntry!$O34,1)="D",Results!DL34,"")</f>
        <v/>
      </c>
      <c r="V34" s="14" t="str">
        <f>IF(LEFT(DataEntry!O34,1)="D",Results!DM34,"")</f>
        <v/>
      </c>
      <c r="W34" s="77">
        <f>Results!AR34</f>
        <v>0.36481587387194925</v>
      </c>
      <c r="X34" s="77">
        <f>Results!AT34</f>
        <v>0.35788648586402122</v>
      </c>
    </row>
    <row r="35" spans="1:24" x14ac:dyDescent="0.25">
      <c r="A35" s="69">
        <f>Results!A35</f>
        <v>33</v>
      </c>
      <c r="B35" s="91">
        <f>Results!DA35</f>
        <v>44122</v>
      </c>
      <c r="C35" s="72" t="str">
        <f>Results!D35</f>
        <v>Wurzburger Kickers</v>
      </c>
      <c r="D35" s="72" t="str">
        <f>Results!G35</f>
        <v>Holstein Kiel</v>
      </c>
      <c r="E35" s="132">
        <f>Results!H35</f>
        <v>0</v>
      </c>
      <c r="F35" s="132">
        <f>Results!I35</f>
        <v>2</v>
      </c>
      <c r="G35" s="80" t="str">
        <f>Results!AW35</f>
        <v>44/25</v>
      </c>
      <c r="H35" s="80" t="str">
        <f>Results!AY35</f>
        <v>7/4</v>
      </c>
      <c r="I35" s="133">
        <f>Results!AZ35</f>
        <v>64</v>
      </c>
      <c r="J35" s="134">
        <f>Results!BA35</f>
        <v>25</v>
      </c>
      <c r="K35" s="229">
        <f>Results!BB35</f>
        <v>57</v>
      </c>
      <c r="L35" s="230">
        <f>Results!BC35</f>
        <v>20</v>
      </c>
      <c r="M35" s="133">
        <f>Results!BD35</f>
        <v>24</v>
      </c>
      <c r="N35" s="135">
        <f>Results!BE35</f>
        <v>25</v>
      </c>
      <c r="O35" s="187">
        <f>MAX(Results!CF35:CG35)</f>
        <v>0.19147382731661503</v>
      </c>
      <c r="P35" s="83">
        <f>Results!CA35</f>
        <v>36</v>
      </c>
      <c r="Q35" s="83">
        <f>Results!CB35</f>
        <v>0</v>
      </c>
      <c r="R35" s="72" t="str">
        <f>Results!CD35</f>
        <v>Wurzburger Kickers</v>
      </c>
      <c r="S35" s="14">
        <f>Results!CC35</f>
        <v>-36</v>
      </c>
      <c r="T35" s="201">
        <f>Results!AV35</f>
        <v>-48.63</v>
      </c>
      <c r="U35" s="14">
        <f>IF(LEFT(DataEntry!$O35,1)="D",Results!DL35,"")</f>
        <v>12.63</v>
      </c>
      <c r="V35" s="14">
        <f>IF(LEFT(DataEntry!O35,1)="D",Results!DM35,"")</f>
        <v>-12.63</v>
      </c>
      <c r="W35" s="77">
        <f>Results!AR35</f>
        <v>0.35999446723224804</v>
      </c>
      <c r="X35" s="77">
        <f>Results!AT35</f>
        <v>0.36345315060900674</v>
      </c>
    </row>
    <row r="36" spans="1:24" hidden="1" x14ac:dyDescent="0.25">
      <c r="A36" s="69">
        <f>Results!A36</f>
        <v>34</v>
      </c>
      <c r="B36" s="91">
        <f>Results!DA36</f>
        <v>44123</v>
      </c>
      <c r="C36" s="72" t="str">
        <f>Results!D36</f>
        <v>St Pauli</v>
      </c>
      <c r="D36" s="72" t="str">
        <f>Results!G36</f>
        <v>Nurnberg</v>
      </c>
      <c r="E36" s="132">
        <f>Results!H36</f>
        <v>2</v>
      </c>
      <c r="F36" s="132">
        <f>Results!I36</f>
        <v>2</v>
      </c>
      <c r="G36" s="80" t="str">
        <f>Results!AW36</f>
        <v>36/25</v>
      </c>
      <c r="H36" s="80" t="str">
        <f>Results!AY36</f>
        <v>76/25</v>
      </c>
      <c r="I36" s="133">
        <f>Results!AZ36</f>
        <v>151</v>
      </c>
      <c r="J36" s="134">
        <f>Results!BA36</f>
        <v>100</v>
      </c>
      <c r="K36" s="229">
        <f>Results!BB36</f>
        <v>64</v>
      </c>
      <c r="L36" s="230">
        <f>Results!BC36</f>
        <v>25</v>
      </c>
      <c r="M36" s="133">
        <f>Results!BD36</f>
        <v>169</v>
      </c>
      <c r="N36" s="135">
        <f>Results!BE36</f>
        <v>100</v>
      </c>
      <c r="O36" s="187">
        <f>MAX(Results!CF36:CG36)</f>
        <v>1.8928108276779185E-2</v>
      </c>
      <c r="P36" s="83">
        <f>Results!CA36</f>
        <v>0</v>
      </c>
      <c r="Q36" s="83">
        <f>Results!CB36</f>
        <v>0</v>
      </c>
      <c r="R36" s="72" t="str">
        <f>Results!CD36</f>
        <v/>
      </c>
      <c r="S36" s="14">
        <f>Results!CC36</f>
        <v>0</v>
      </c>
      <c r="T36" s="201">
        <f>Results!AV36</f>
        <v>89.6</v>
      </c>
      <c r="U36" s="14" t="str">
        <f>IF(LEFT(DataEntry!$O36,1)="D",Results!DL36,"")</f>
        <v/>
      </c>
      <c r="V36" s="14" t="str">
        <f>IF(LEFT(DataEntry!O36,1)="D",Results!DM36,"")</f>
        <v/>
      </c>
      <c r="W36" s="77">
        <f>Results!AR36</f>
        <v>0.40910969873783742</v>
      </c>
      <c r="X36" s="77">
        <f>Results!AT36</f>
        <v>0.24553626931971478</v>
      </c>
    </row>
    <row r="37" spans="1:24" hidden="1" x14ac:dyDescent="0.25">
      <c r="A37" s="69">
        <f>Results!A37</f>
        <v>35</v>
      </c>
      <c r="B37" s="91">
        <f>Results!DA37</f>
        <v>44125</v>
      </c>
      <c r="C37" s="72" t="str">
        <f>Results!D37</f>
        <v>Hamburger</v>
      </c>
      <c r="D37" s="72" t="str">
        <f>Results!G37</f>
        <v>Erzgebirge Aue</v>
      </c>
      <c r="E37" s="132">
        <f>Results!H37</f>
        <v>3</v>
      </c>
      <c r="F37" s="132">
        <f>Results!I37</f>
        <v>0</v>
      </c>
      <c r="G37" s="80" t="str">
        <f>Results!AW37</f>
        <v>4/7</v>
      </c>
      <c r="H37" s="80" t="str">
        <f>Results!AY37</f>
        <v>31/5</v>
      </c>
      <c r="I37" s="133">
        <f>Results!AZ37</f>
        <v>27</v>
      </c>
      <c r="J37" s="134">
        <f>Results!BA37</f>
        <v>50</v>
      </c>
      <c r="K37" s="229">
        <f>Results!BB37</f>
        <v>67</v>
      </c>
      <c r="L37" s="230">
        <f>Results!BC37</f>
        <v>20</v>
      </c>
      <c r="M37" s="133">
        <f>Results!BD37</f>
        <v>97</v>
      </c>
      <c r="N37" s="135">
        <f>Results!BE37</f>
        <v>20</v>
      </c>
      <c r="O37" s="187">
        <f>MAX(Results!CF37:CG37)</f>
        <v>-1.7338559687019563E-2</v>
      </c>
      <c r="P37" s="83">
        <f>Results!CA37</f>
        <v>0</v>
      </c>
      <c r="Q37" s="83">
        <f>Results!CB37</f>
        <v>0</v>
      </c>
      <c r="R37" s="72" t="str">
        <f>Results!CD37</f>
        <v/>
      </c>
      <c r="S37" s="14">
        <f>Results!CC37</f>
        <v>0</v>
      </c>
      <c r="T37" s="201">
        <f>Results!AV37</f>
        <v>0</v>
      </c>
      <c r="U37" s="14" t="str">
        <f>IF(LEFT(DataEntry!$O37,1)="D",Results!DL37,"")</f>
        <v/>
      </c>
      <c r="V37" s="14" t="str">
        <f>IF(LEFT(DataEntry!O37,1)="D",Results!DM37,"")</f>
        <v/>
      </c>
      <c r="W37" s="77">
        <f>Results!AR37</f>
        <v>0.63558332262898265</v>
      </c>
      <c r="X37" s="77">
        <f>Results!AT37</f>
        <v>0.13854674681375637</v>
      </c>
    </row>
    <row r="38" spans="1:24" hidden="1" x14ac:dyDescent="0.25">
      <c r="A38" s="69">
        <f>Results!A38</f>
        <v>36</v>
      </c>
      <c r="B38" s="91">
        <f>Results!DA38</f>
        <v>44127</v>
      </c>
      <c r="C38" s="72" t="str">
        <f>Results!D38</f>
        <v>Jahn Regensburg</v>
      </c>
      <c r="D38" s="72" t="str">
        <f>Results!G38</f>
        <v>Eintracht Braunschweig</v>
      </c>
      <c r="E38" s="132">
        <f>Results!H38</f>
        <v>3</v>
      </c>
      <c r="F38" s="132">
        <f>Results!I38</f>
        <v>0</v>
      </c>
      <c r="G38" s="80" t="str">
        <f>Results!AW38</f>
        <v>6/5</v>
      </c>
      <c r="H38" s="80" t="str">
        <f>Results!AY38</f>
        <v>83/25</v>
      </c>
      <c r="I38" s="133">
        <f>Results!AZ38</f>
        <v>51</v>
      </c>
      <c r="J38" s="134">
        <f>Results!BA38</f>
        <v>50</v>
      </c>
      <c r="K38" s="229">
        <f>Results!BB38</f>
        <v>67</v>
      </c>
      <c r="L38" s="230">
        <f>Results!BC38</f>
        <v>25</v>
      </c>
      <c r="M38" s="133">
        <f>Results!BD38</f>
        <v>63</v>
      </c>
      <c r="N38" s="135">
        <f>Results!BE38</f>
        <v>25</v>
      </c>
      <c r="O38" s="187">
        <f>MAX(Results!CF38:CG38)</f>
        <v>-6.1831996930186199E-2</v>
      </c>
      <c r="P38" s="83">
        <f>Results!CA38</f>
        <v>0</v>
      </c>
      <c r="Q38" s="83">
        <f>Results!CB38</f>
        <v>0</v>
      </c>
      <c r="R38" s="72" t="str">
        <f>Results!CD38</f>
        <v/>
      </c>
      <c r="S38" s="14">
        <f>Results!CC38</f>
        <v>0</v>
      </c>
      <c r="T38" s="201">
        <f>Results!AV38</f>
        <v>-32</v>
      </c>
      <c r="U38" s="14" t="str">
        <f>IF(LEFT(DataEntry!$O38,1)="D",Results!DL38,"")</f>
        <v/>
      </c>
      <c r="V38" s="14" t="str">
        <f>IF(LEFT(DataEntry!O38,1)="D",Results!DM38,"")</f>
        <v/>
      </c>
      <c r="W38" s="77">
        <f>Results!AR38</f>
        <v>0.45291362155555959</v>
      </c>
      <c r="X38" s="77">
        <f>Results!AT38</f>
        <v>0.2310004685980222</v>
      </c>
    </row>
    <row r="39" spans="1:24" hidden="1" x14ac:dyDescent="0.25">
      <c r="A39" s="69">
        <f>Results!A39</f>
        <v>37</v>
      </c>
      <c r="B39" s="91">
        <f>Results!DA39</f>
        <v>44127</v>
      </c>
      <c r="C39" s="72" t="str">
        <f>Results!D39</f>
        <v>Nurnberg</v>
      </c>
      <c r="D39" s="72" t="str">
        <f>Results!G39</f>
        <v>Karlsruher</v>
      </c>
      <c r="E39" s="132">
        <f>Results!H39</f>
        <v>1</v>
      </c>
      <c r="F39" s="132">
        <f>Results!I39</f>
        <v>1</v>
      </c>
      <c r="G39" s="80" t="str">
        <f>Results!AW39</f>
        <v>73/50</v>
      </c>
      <c r="H39" s="80" t="str">
        <f>Results!AY39</f>
        <v>76/25</v>
      </c>
      <c r="I39" s="133">
        <f>Results!AZ39</f>
        <v>6</v>
      </c>
      <c r="J39" s="134">
        <f>Results!BA39</f>
        <v>5</v>
      </c>
      <c r="K39" s="229">
        <f>Results!BB39</f>
        <v>63</v>
      </c>
      <c r="L39" s="230">
        <f>Results!BC39</f>
        <v>25</v>
      </c>
      <c r="M39" s="133">
        <f>Results!BD39</f>
        <v>11</v>
      </c>
      <c r="N39" s="135">
        <f>Results!BE39</f>
        <v>5</v>
      </c>
      <c r="O39" s="187">
        <f>MAX(Results!CF39:CG39)</f>
        <v>-7.4498405959438976E-2</v>
      </c>
      <c r="P39" s="83">
        <f>Results!CA39</f>
        <v>0</v>
      </c>
      <c r="Q39" s="83">
        <f>Results!CB39</f>
        <v>0</v>
      </c>
      <c r="R39" s="72" t="str">
        <f>Results!CD39</f>
        <v/>
      </c>
      <c r="S39" s="14">
        <f>Results!CC39</f>
        <v>0</v>
      </c>
      <c r="T39" s="201">
        <f>Results!AV39</f>
        <v>88.2</v>
      </c>
      <c r="U39" s="14" t="str">
        <f>IF(LEFT(DataEntry!$O39,1)="D",Results!DL39,"")</f>
        <v/>
      </c>
      <c r="V39" s="14" t="str">
        <f>IF(LEFT(DataEntry!O39,1)="D",Results!DM39,"")</f>
        <v/>
      </c>
      <c r="W39" s="77">
        <f>Results!AR39</f>
        <v>0.40638965110486147</v>
      </c>
      <c r="X39" s="77">
        <f>Results!AT39</f>
        <v>0.24666481485775593</v>
      </c>
    </row>
    <row r="40" spans="1:24" hidden="1" x14ac:dyDescent="0.25">
      <c r="A40" s="69">
        <f>Results!A40</f>
        <v>38</v>
      </c>
      <c r="B40" s="91">
        <f>Results!DA40</f>
        <v>44128</v>
      </c>
      <c r="C40" s="72" t="str">
        <f>Results!D40</f>
        <v>Darmstadt 98</v>
      </c>
      <c r="D40" s="72" t="str">
        <f>Results!G40</f>
        <v>St Pauli</v>
      </c>
      <c r="E40" s="132">
        <f>Results!H40</f>
        <v>2</v>
      </c>
      <c r="F40" s="132">
        <f>Results!I40</f>
        <v>2</v>
      </c>
      <c r="G40" s="80" t="str">
        <f>Results!AW40</f>
        <v>28/25</v>
      </c>
      <c r="H40" s="80" t="str">
        <f>Results!AY40</f>
        <v>4/1</v>
      </c>
      <c r="I40" s="133">
        <f>Results!AZ40</f>
        <v>1</v>
      </c>
      <c r="J40" s="134">
        <f>Results!BA40</f>
        <v>1</v>
      </c>
      <c r="K40" s="229">
        <f>Results!BB40</f>
        <v>68</v>
      </c>
      <c r="L40" s="230">
        <f>Results!BC40</f>
        <v>25</v>
      </c>
      <c r="M40" s="133">
        <f>Results!BD40</f>
        <v>51</v>
      </c>
      <c r="N40" s="135">
        <f>Results!BE40</f>
        <v>20</v>
      </c>
      <c r="O40" s="187">
        <f>MAX(Results!CF40:CG40)</f>
        <v>-4.6699125931808708E-2</v>
      </c>
      <c r="P40" s="83">
        <f>Results!CA40</f>
        <v>0</v>
      </c>
      <c r="Q40" s="83">
        <f>Results!CB40</f>
        <v>0</v>
      </c>
      <c r="R40" s="72" t="str">
        <f>Results!CD40</f>
        <v/>
      </c>
      <c r="S40" s="14">
        <f>Results!CC40</f>
        <v>0</v>
      </c>
      <c r="T40" s="201">
        <f>Results!AV40</f>
        <v>89.76</v>
      </c>
      <c r="U40" s="14" t="str">
        <f>IF(LEFT(DataEntry!$O40,1)="D",Results!DL40,"")</f>
        <v/>
      </c>
      <c r="V40" s="14" t="str">
        <f>IF(LEFT(DataEntry!O40,1)="D",Results!DM40,"")</f>
        <v/>
      </c>
      <c r="W40" s="77">
        <f>Results!AR40</f>
        <v>0.46819278335847353</v>
      </c>
      <c r="X40" s="77">
        <f>Results!AT40</f>
        <v>0.19900080874085002</v>
      </c>
    </row>
    <row r="41" spans="1:24" hidden="1" x14ac:dyDescent="0.25">
      <c r="A41" s="69">
        <f>Results!A41</f>
        <v>39</v>
      </c>
      <c r="B41" s="91">
        <f>Results!DA41</f>
        <v>44128</v>
      </c>
      <c r="C41" s="72" t="str">
        <f>Results!D41</f>
        <v>Hamburger</v>
      </c>
      <c r="D41" s="72" t="str">
        <f>Results!G41</f>
        <v>Wurzburger Kickers</v>
      </c>
      <c r="E41" s="132">
        <f>Results!H41</f>
        <v>3</v>
      </c>
      <c r="F41" s="132">
        <f>Results!I41</f>
        <v>1</v>
      </c>
      <c r="G41" s="80" t="str">
        <f>Results!AW41</f>
        <v>31/50</v>
      </c>
      <c r="H41" s="80" t="str">
        <f>Results!AY41</f>
        <v>53/10</v>
      </c>
      <c r="I41" s="133">
        <f>Results!AZ41</f>
        <v>43</v>
      </c>
      <c r="J41" s="134">
        <f>Results!BA41</f>
        <v>100</v>
      </c>
      <c r="K41" s="229">
        <f>Results!BB41</f>
        <v>39</v>
      </c>
      <c r="L41" s="230">
        <f>Results!BC41</f>
        <v>10</v>
      </c>
      <c r="M41" s="133">
        <f>Results!BD41</f>
        <v>29</v>
      </c>
      <c r="N41" s="135">
        <f>Results!BE41</f>
        <v>5</v>
      </c>
      <c r="O41" s="187">
        <f>MAX(Results!CF41:CG41)</f>
        <v>4.153494905225473E-2</v>
      </c>
      <c r="P41" s="83">
        <f>Results!CA41</f>
        <v>0</v>
      </c>
      <c r="Q41" s="83">
        <f>Results!CB41</f>
        <v>0</v>
      </c>
      <c r="R41" s="72" t="str">
        <f>Results!CD41</f>
        <v/>
      </c>
      <c r="S41" s="14">
        <f>Results!CC41</f>
        <v>0</v>
      </c>
      <c r="T41" s="201">
        <f>Results!AV41</f>
        <v>0</v>
      </c>
      <c r="U41" s="14" t="str">
        <f>IF(LEFT(DataEntry!$O41,1)="D",Results!DL41,"")</f>
        <v/>
      </c>
      <c r="V41" s="14" t="str">
        <f>IF(LEFT(DataEntry!O41,1)="D",Results!DM41,"")</f>
        <v/>
      </c>
      <c r="W41" s="77">
        <f>Results!AR41</f>
        <v>0.61031067499861491</v>
      </c>
      <c r="X41" s="77">
        <f>Results!AT41</f>
        <v>0.15761172415323116</v>
      </c>
    </row>
    <row r="42" spans="1:24" hidden="1" x14ac:dyDescent="0.25">
      <c r="A42" s="69">
        <f>Results!A42</f>
        <v>40</v>
      </c>
      <c r="B42" s="91">
        <f>Results!DA42</f>
        <v>44128</v>
      </c>
      <c r="C42" s="72" t="str">
        <f>Results!D42</f>
        <v>Hannover 96</v>
      </c>
      <c r="D42" s="72" t="str">
        <f>Results!G42</f>
        <v>Fortuna Dusseldorf</v>
      </c>
      <c r="E42" s="132">
        <f>Results!H42</f>
        <v>3</v>
      </c>
      <c r="F42" s="132">
        <f>Results!I42</f>
        <v>0</v>
      </c>
      <c r="G42" s="80" t="str">
        <f>Results!AW42</f>
        <v>38/25</v>
      </c>
      <c r="H42" s="80" t="str">
        <f>Results!AY42</f>
        <v>62/25</v>
      </c>
      <c r="I42" s="133">
        <f>Results!AZ42</f>
        <v>9</v>
      </c>
      <c r="J42" s="134">
        <f>Results!BA42</f>
        <v>10</v>
      </c>
      <c r="K42" s="229">
        <f>Results!BB42</f>
        <v>14</v>
      </c>
      <c r="L42" s="230">
        <f>Results!BC42</f>
        <v>5</v>
      </c>
      <c r="M42" s="133">
        <f>Results!BD42</f>
        <v>14</v>
      </c>
      <c r="N42" s="135">
        <f>Results!BE42</f>
        <v>5</v>
      </c>
      <c r="O42" s="187">
        <f>MAX(Results!CF42:CG42)</f>
        <v>5.6917604479260878E-2</v>
      </c>
      <c r="P42" s="83">
        <f>Results!CA42</f>
        <v>0</v>
      </c>
      <c r="Q42" s="83">
        <f>Results!CB42</f>
        <v>0</v>
      </c>
      <c r="R42" s="72" t="str">
        <f>Results!CD42</f>
        <v/>
      </c>
      <c r="S42" s="14">
        <f>Results!CC42</f>
        <v>0</v>
      </c>
      <c r="T42" s="201">
        <f>Results!AV42</f>
        <v>-32</v>
      </c>
      <c r="U42" s="14" t="str">
        <f>IF(LEFT(DataEntry!$O42,1)="D",Results!DL42,"")</f>
        <v/>
      </c>
      <c r="V42" s="14" t="str">
        <f>IF(LEFT(DataEntry!O42,1)="D",Results!DM42,"")</f>
        <v/>
      </c>
      <c r="W42" s="77">
        <f>Results!AR42</f>
        <v>0.39672719366583586</v>
      </c>
      <c r="X42" s="77">
        <f>Results!AT42</f>
        <v>0.28644427756651286</v>
      </c>
    </row>
    <row r="43" spans="1:24" hidden="1" x14ac:dyDescent="0.25">
      <c r="A43" s="69">
        <f>Results!A43</f>
        <v>41</v>
      </c>
      <c r="B43" s="91">
        <f>Results!DA43</f>
        <v>44128</v>
      </c>
      <c r="C43" s="72" t="str">
        <f>Results!D43</f>
        <v>Holstein Kiel</v>
      </c>
      <c r="D43" s="72" t="str">
        <f>Results!G43</f>
        <v>Greuther Furth</v>
      </c>
      <c r="E43" s="132">
        <f>Results!H43</f>
        <v>1</v>
      </c>
      <c r="F43" s="132">
        <f>Results!I43</f>
        <v>3</v>
      </c>
      <c r="G43" s="80" t="str">
        <f>Results!AW43</f>
        <v>71/50</v>
      </c>
      <c r="H43" s="80" t="str">
        <f>Results!AY43</f>
        <v>71/25</v>
      </c>
      <c r="I43" s="133">
        <f>Results!AZ43</f>
        <v>99</v>
      </c>
      <c r="J43" s="134">
        <f>Results!BA43</f>
        <v>100</v>
      </c>
      <c r="K43" s="229">
        <f>Results!BB43</f>
        <v>14</v>
      </c>
      <c r="L43" s="230">
        <f>Results!BC43</f>
        <v>5</v>
      </c>
      <c r="M43" s="133">
        <f>Results!BD43</f>
        <v>63</v>
      </c>
      <c r="N43" s="135">
        <f>Results!BE43</f>
        <v>25</v>
      </c>
      <c r="O43" s="187">
        <f>MAX(Results!CF43:CG43)</f>
        <v>-5.6777748286102145E-2</v>
      </c>
      <c r="P43" s="83">
        <f>Results!CA43</f>
        <v>0</v>
      </c>
      <c r="Q43" s="83">
        <f>Results!CB43</f>
        <v>0</v>
      </c>
      <c r="R43" s="72" t="str">
        <f>Results!CD43</f>
        <v/>
      </c>
      <c r="S43" s="14">
        <f>Results!CC43</f>
        <v>0</v>
      </c>
      <c r="T43" s="201">
        <f>Results!AV43</f>
        <v>-33</v>
      </c>
      <c r="U43" s="14" t="str">
        <f>IF(LEFT(DataEntry!$O43,1)="D",Results!DL43,"")</f>
        <v/>
      </c>
      <c r="V43" s="14" t="str">
        <f>IF(LEFT(DataEntry!O43,1)="D",Results!DM43,"")</f>
        <v/>
      </c>
      <c r="W43" s="77">
        <f>Results!AR43</f>
        <v>0.41050177099851221</v>
      </c>
      <c r="X43" s="77">
        <f>Results!AT43</f>
        <v>0.25845626029841362</v>
      </c>
    </row>
    <row r="44" spans="1:24" hidden="1" x14ac:dyDescent="0.25">
      <c r="A44" s="69">
        <f>Results!A44</f>
        <v>42</v>
      </c>
      <c r="B44" s="91">
        <f>Results!DA44</f>
        <v>44129</v>
      </c>
      <c r="C44" s="72" t="str">
        <f>Results!D44</f>
        <v>Bochum</v>
      </c>
      <c r="D44" s="72" t="str">
        <f>Results!G44</f>
        <v>Erzgebirge Aue</v>
      </c>
      <c r="E44" s="132">
        <f>Results!H44</f>
        <v>2</v>
      </c>
      <c r="F44" s="132">
        <f>Results!I44</f>
        <v>0</v>
      </c>
      <c r="G44" s="80" t="str">
        <f>Results!AW44</f>
        <v>34/25</v>
      </c>
      <c r="H44" s="80" t="str">
        <f>Results!AY44</f>
        <v>74/25</v>
      </c>
      <c r="I44" s="133">
        <f>Results!AZ44</f>
        <v>9</v>
      </c>
      <c r="J44" s="134">
        <f>Results!BA44</f>
        <v>10</v>
      </c>
      <c r="K44" s="229">
        <f>Results!BB44</f>
        <v>64</v>
      </c>
      <c r="L44" s="230">
        <f>Results!BC44</f>
        <v>25</v>
      </c>
      <c r="M44" s="133">
        <f>Results!BD44</f>
        <v>31</v>
      </c>
      <c r="N44" s="135">
        <f>Results!BE44</f>
        <v>10</v>
      </c>
      <c r="O44" s="187">
        <f>MAX(Results!CF44:CG44)</f>
        <v>2.0445380830605896E-2</v>
      </c>
      <c r="P44" s="83">
        <f>Results!CA44</f>
        <v>0</v>
      </c>
      <c r="Q44" s="83">
        <f>Results!CB44</f>
        <v>0</v>
      </c>
      <c r="R44" s="72" t="str">
        <f>Results!CD44</f>
        <v/>
      </c>
      <c r="S44" s="14">
        <f>Results!CC44</f>
        <v>0</v>
      </c>
      <c r="T44" s="201">
        <f>Results!AV44</f>
        <v>-32</v>
      </c>
      <c r="U44" s="14" t="str">
        <f>IF(LEFT(DataEntry!$O44,1)="D",Results!DL44,"")</f>
        <v/>
      </c>
      <c r="V44" s="14" t="str">
        <f>IF(LEFT(DataEntry!O44,1)="D",Results!DM44,"")</f>
        <v/>
      </c>
      <c r="W44" s="77">
        <f>Results!AR44</f>
        <v>0.42315696803488201</v>
      </c>
      <c r="X44" s="77">
        <f>Results!AT44</f>
        <v>0.25186921096460735</v>
      </c>
    </row>
    <row r="45" spans="1:24" hidden="1" x14ac:dyDescent="0.25">
      <c r="A45" s="69">
        <f>Results!A45</f>
        <v>43</v>
      </c>
      <c r="B45" s="91">
        <f>Results!DA45</f>
        <v>44129</v>
      </c>
      <c r="C45" s="72" t="str">
        <f>Results!D45</f>
        <v>Heidenheim</v>
      </c>
      <c r="D45" s="72" t="str">
        <f>Results!G45</f>
        <v>Osnabruck</v>
      </c>
      <c r="E45" s="132">
        <f>Results!H45</f>
        <v>1</v>
      </c>
      <c r="F45" s="132">
        <f>Results!I45</f>
        <v>1</v>
      </c>
      <c r="G45" s="80" t="str">
        <f>Results!AW45</f>
        <v>6/5</v>
      </c>
      <c r="H45" s="80" t="str">
        <f>Results!AY45</f>
        <v>18/5</v>
      </c>
      <c r="I45" s="133">
        <f>Results!AZ45</f>
        <v>63</v>
      </c>
      <c r="J45" s="134">
        <f>Results!BA45</f>
        <v>50</v>
      </c>
      <c r="K45" s="229">
        <f>Results!BB45</f>
        <v>63</v>
      </c>
      <c r="L45" s="230">
        <f>Results!BC45</f>
        <v>25</v>
      </c>
      <c r="M45" s="133">
        <f>Results!BD45</f>
        <v>52</v>
      </c>
      <c r="N45" s="135">
        <f>Results!BE45</f>
        <v>25</v>
      </c>
      <c r="O45" s="187">
        <f>MAX(Results!CF45:CG45)</f>
        <v>1.9666035398810341E-2</v>
      </c>
      <c r="P45" s="83">
        <f>Results!CA45</f>
        <v>0</v>
      </c>
      <c r="Q45" s="83">
        <f>Results!CB45</f>
        <v>0</v>
      </c>
      <c r="R45" s="72" t="str">
        <f>Results!CD45</f>
        <v/>
      </c>
      <c r="S45" s="14">
        <f>Results!CC45</f>
        <v>0</v>
      </c>
      <c r="T45" s="201">
        <f>Results!AV45</f>
        <v>83.16</v>
      </c>
      <c r="U45" s="14" t="str">
        <f>IF(LEFT(DataEntry!$O45,1)="D",Results!DL45,"")</f>
        <v/>
      </c>
      <c r="V45" s="14" t="str">
        <f>IF(LEFT(DataEntry!O45,1)="D",Results!DM45,"")</f>
        <v/>
      </c>
      <c r="W45" s="77">
        <f>Results!AR45</f>
        <v>0.4544436686115883</v>
      </c>
      <c r="X45" s="77">
        <f>Results!AT45</f>
        <v>0.21681628172045919</v>
      </c>
    </row>
    <row r="46" spans="1:24" hidden="1" x14ac:dyDescent="0.25">
      <c r="A46" s="69">
        <f>Results!A46</f>
        <v>44</v>
      </c>
      <c r="B46" s="91">
        <f>Results!DA46</f>
        <v>44129</v>
      </c>
      <c r="C46" s="72" t="str">
        <f>Results!D46</f>
        <v>Sandhausen</v>
      </c>
      <c r="D46" s="72" t="str">
        <f>Results!G46</f>
        <v>Paderborn 07</v>
      </c>
      <c r="E46" s="132">
        <f>Results!H46</f>
        <v>1</v>
      </c>
      <c r="F46" s="132">
        <f>Results!I46</f>
        <v>1</v>
      </c>
      <c r="G46" s="80" t="str">
        <f>Results!AW46</f>
        <v>33/25</v>
      </c>
      <c r="H46" s="80" t="str">
        <f>Results!AY46</f>
        <v>73/25</v>
      </c>
      <c r="I46" s="133">
        <f>Results!AZ46</f>
        <v>67</v>
      </c>
      <c r="J46" s="134">
        <f>Results!BA46</f>
        <v>50</v>
      </c>
      <c r="K46" s="229">
        <f>Results!BB46</f>
        <v>64</v>
      </c>
      <c r="L46" s="230">
        <f>Results!BC46</f>
        <v>25</v>
      </c>
      <c r="M46" s="133">
        <f>Results!BD46</f>
        <v>48</v>
      </c>
      <c r="N46" s="135">
        <f>Results!BE46</f>
        <v>25</v>
      </c>
      <c r="O46" s="187">
        <f>MAX(Results!CF46:CG46)</f>
        <v>3.4281321614775067E-3</v>
      </c>
      <c r="P46" s="83">
        <f>Results!CA46</f>
        <v>0</v>
      </c>
      <c r="Q46" s="83">
        <f>Results!CB46</f>
        <v>0</v>
      </c>
      <c r="R46" s="72" t="str">
        <f>Results!CD46</f>
        <v/>
      </c>
      <c r="S46" s="14">
        <f>Results!CC46</f>
        <v>0</v>
      </c>
      <c r="T46" s="201">
        <f>Results!AV46</f>
        <v>81.92</v>
      </c>
      <c r="U46" s="14" t="str">
        <f>IF(LEFT(DataEntry!$O46,1)="D",Results!DL46,"")</f>
        <v/>
      </c>
      <c r="V46" s="14" t="str">
        <f>IF(LEFT(DataEntry!O46,1)="D",Results!DM46,"")</f>
        <v/>
      </c>
      <c r="W46" s="77">
        <f>Results!AR46</f>
        <v>0.42940025732172754</v>
      </c>
      <c r="X46" s="77">
        <f>Results!AT46</f>
        <v>0.25424705356428146</v>
      </c>
    </row>
    <row r="47" spans="1:24" hidden="1" x14ac:dyDescent="0.25">
      <c r="A47" s="69">
        <f>Results!A47</f>
        <v>45</v>
      </c>
      <c r="B47" s="91">
        <f>Results!DA47</f>
        <v>44132</v>
      </c>
      <c r="C47" s="72" t="str">
        <f>Results!D47</f>
        <v>Osnabruck</v>
      </c>
      <c r="D47" s="72" t="str">
        <f>Results!G47</f>
        <v>Darmstadt 98</v>
      </c>
      <c r="E47" s="132">
        <f>Results!H47</f>
        <v>1</v>
      </c>
      <c r="F47" s="132">
        <f>Results!I47</f>
        <v>1</v>
      </c>
      <c r="G47" s="80" t="str">
        <f>Results!AW47</f>
        <v>7/4</v>
      </c>
      <c r="H47" s="80" t="str">
        <f>Results!AY47</f>
        <v>63/25</v>
      </c>
      <c r="I47" s="133">
        <f>Results!AZ47</f>
        <v>41</v>
      </c>
      <c r="J47" s="134">
        <f>Results!BA47</f>
        <v>20</v>
      </c>
      <c r="K47" s="229">
        <f>Results!BB47</f>
        <v>13</v>
      </c>
      <c r="L47" s="230">
        <f>Results!BC47</f>
        <v>5</v>
      </c>
      <c r="M47" s="133">
        <f>Results!BD47</f>
        <v>5</v>
      </c>
      <c r="N47" s="135">
        <f>Results!BE47</f>
        <v>4</v>
      </c>
      <c r="O47" s="187">
        <f>MAX(Results!CF47:CG47)</f>
        <v>7.3860373481467637E-2</v>
      </c>
      <c r="P47" s="83">
        <f>Results!CA47</f>
        <v>0</v>
      </c>
      <c r="Q47" s="83">
        <f>Results!CB47</f>
        <v>0</v>
      </c>
      <c r="R47" s="72" t="str">
        <f>Results!CD47</f>
        <v/>
      </c>
      <c r="S47" s="14">
        <f>Results!CC47</f>
        <v>0</v>
      </c>
      <c r="T47" s="201">
        <f>Results!AV47</f>
        <v>91</v>
      </c>
      <c r="U47" s="14" t="str">
        <f>IF(LEFT(DataEntry!$O47,1)="D",Results!DL47,"")</f>
        <v/>
      </c>
      <c r="V47" s="14" t="str">
        <f>IF(LEFT(DataEntry!O47,1)="D",Results!DM47,"")</f>
        <v/>
      </c>
      <c r="W47" s="77">
        <f>Results!AR47</f>
        <v>0.36339275531268711</v>
      </c>
      <c r="X47" s="77">
        <f>Results!AT47</f>
        <v>0.28290257315538836</v>
      </c>
    </row>
    <row r="48" spans="1:24" hidden="1" x14ac:dyDescent="0.25">
      <c r="A48" s="69">
        <f>Results!A48</f>
        <v>46</v>
      </c>
      <c r="B48" s="91">
        <f>Results!DA48</f>
        <v>44134</v>
      </c>
      <c r="C48" s="72" t="str">
        <f>Results!D48</f>
        <v>Fortuna Dusseldorf</v>
      </c>
      <c r="D48" s="72" t="str">
        <f>Results!G48</f>
        <v>Heidenheim</v>
      </c>
      <c r="E48" s="132">
        <f>Results!H48</f>
        <v>1</v>
      </c>
      <c r="F48" s="132">
        <f>Results!I48</f>
        <v>0</v>
      </c>
      <c r="G48" s="80" t="str">
        <f>Results!AW48</f>
        <v>59/50</v>
      </c>
      <c r="H48" s="80" t="str">
        <f>Results!AY48</f>
        <v>86/25</v>
      </c>
      <c r="I48" s="133">
        <f>Results!AZ48</f>
        <v>36</v>
      </c>
      <c r="J48" s="134">
        <f>Results!BA48</f>
        <v>25</v>
      </c>
      <c r="K48" s="229">
        <f>Results!BB48</f>
        <v>62</v>
      </c>
      <c r="L48" s="230">
        <f>Results!BC48</f>
        <v>25</v>
      </c>
      <c r="M48" s="133">
        <f>Results!BD48</f>
        <v>183</v>
      </c>
      <c r="N48" s="135">
        <f>Results!BE48</f>
        <v>100</v>
      </c>
      <c r="O48" s="187">
        <f>MAX(Results!CF48:CG48)</f>
        <v>8.097062536041072E-2</v>
      </c>
      <c r="P48" s="83">
        <f>Results!CA48</f>
        <v>0</v>
      </c>
      <c r="Q48" s="83">
        <f>Results!CB48</f>
        <v>0</v>
      </c>
      <c r="R48" s="72" t="str">
        <f>Results!CD48</f>
        <v/>
      </c>
      <c r="S48" s="14">
        <f>Results!CC48</f>
        <v>0</v>
      </c>
      <c r="T48" s="201">
        <f>Results!AV48</f>
        <v>-32</v>
      </c>
      <c r="U48" s="14" t="str">
        <f>IF(LEFT(DataEntry!$O48,1)="D",Results!DL48,"")</f>
        <v/>
      </c>
      <c r="V48" s="14" t="str">
        <f>IF(LEFT(DataEntry!O48,1)="D",Results!DM48,"")</f>
        <v/>
      </c>
      <c r="W48" s="77">
        <f>Results!AR48</f>
        <v>0.45543705186478256</v>
      </c>
      <c r="X48" s="77">
        <f>Results!AT48</f>
        <v>0.22370867426908442</v>
      </c>
    </row>
    <row r="49" spans="1:24" hidden="1" x14ac:dyDescent="0.25">
      <c r="A49" s="69">
        <f>Results!A49</f>
        <v>47</v>
      </c>
      <c r="B49" s="91">
        <f>Results!DA49</f>
        <v>44134</v>
      </c>
      <c r="C49" s="72" t="str">
        <f>Results!D49</f>
        <v>Hamburger</v>
      </c>
      <c r="D49" s="72" t="str">
        <f>Results!G49</f>
        <v>St Pauli</v>
      </c>
      <c r="E49" s="132">
        <f>Results!H49</f>
        <v>2</v>
      </c>
      <c r="F49" s="132">
        <f>Results!I49</f>
        <v>2</v>
      </c>
      <c r="G49" s="80" t="str">
        <f>Results!AW49</f>
        <v>3/5</v>
      </c>
      <c r="H49" s="80" t="str">
        <f>Results!AY49</f>
        <v>67/10</v>
      </c>
      <c r="I49" s="133">
        <f>Results!AZ49</f>
        <v>14</v>
      </c>
      <c r="J49" s="134">
        <f>Results!BA49</f>
        <v>25</v>
      </c>
      <c r="K49" s="229">
        <f>Results!BB49</f>
        <v>67</v>
      </c>
      <c r="L49" s="230">
        <f>Results!BC49</f>
        <v>20</v>
      </c>
      <c r="M49" s="133">
        <f>Results!BD49</f>
        <v>23</v>
      </c>
      <c r="N49" s="135">
        <f>Results!BE49</f>
        <v>5</v>
      </c>
      <c r="O49" s="187">
        <f>MAX(Results!CF49:CG49)</f>
        <v>-2.3582140413494004E-2</v>
      </c>
      <c r="P49" s="83">
        <f>Results!CA49</f>
        <v>0</v>
      </c>
      <c r="Q49" s="83">
        <f>Results!CB49</f>
        <v>0</v>
      </c>
      <c r="R49" s="72" t="str">
        <f>Results!CD49</f>
        <v/>
      </c>
      <c r="S49" s="14">
        <f>Results!CC49</f>
        <v>0</v>
      </c>
      <c r="T49" s="201">
        <f>Results!AV49</f>
        <v>0</v>
      </c>
      <c r="U49" s="14" t="str">
        <f>IF(LEFT(DataEntry!$O49,1)="D",Results!DL49,"")</f>
        <v/>
      </c>
      <c r="V49" s="14" t="str">
        <f>IF(LEFT(DataEntry!O49,1)="D",Results!DM49,"")</f>
        <v/>
      </c>
      <c r="W49" s="77">
        <f>Results!AR49</f>
        <v>0.62239047656470892</v>
      </c>
      <c r="X49" s="77">
        <f>Results!AT49</f>
        <v>0.12917852922978554</v>
      </c>
    </row>
    <row r="50" spans="1:24" x14ac:dyDescent="0.25">
      <c r="A50" s="69">
        <f>Results!A50</f>
        <v>48</v>
      </c>
      <c r="B50" s="91">
        <f>Results!DA50</f>
        <v>44135</v>
      </c>
      <c r="C50" s="72" t="str">
        <f>Results!D50</f>
        <v>Eintracht Braunschweig</v>
      </c>
      <c r="D50" s="72" t="str">
        <f>Results!G50</f>
        <v>Nurnberg</v>
      </c>
      <c r="E50" s="132">
        <f>Results!H50</f>
        <v>3</v>
      </c>
      <c r="F50" s="132">
        <f>Results!I50</f>
        <v>2</v>
      </c>
      <c r="G50" s="80" t="str">
        <f>Results!AW50</f>
        <v>79/50</v>
      </c>
      <c r="H50" s="80" t="str">
        <f>Results!AY50</f>
        <v>63/25</v>
      </c>
      <c r="I50" s="133">
        <f>Results!AZ50</f>
        <v>54</v>
      </c>
      <c r="J50" s="134">
        <f>Results!BA50</f>
        <v>25</v>
      </c>
      <c r="K50" s="229">
        <f>Results!BB50</f>
        <v>13</v>
      </c>
      <c r="L50" s="230">
        <f>Results!BC50</f>
        <v>5</v>
      </c>
      <c r="M50" s="133">
        <f>Results!BD50</f>
        <v>59</v>
      </c>
      <c r="N50" s="135">
        <f>Results!BE50</f>
        <v>50</v>
      </c>
      <c r="O50" s="187">
        <f>MAX(Results!CF50:CG50)</f>
        <v>0.15258485432537644</v>
      </c>
      <c r="P50" s="83">
        <f>Results!CA50</f>
        <v>39</v>
      </c>
      <c r="Q50" s="83">
        <f>Results!CB50</f>
        <v>0</v>
      </c>
      <c r="R50" s="72" t="str">
        <f>Results!CD50</f>
        <v>Eintracht Braunschweig</v>
      </c>
      <c r="S50" s="14">
        <f>Results!CC50</f>
        <v>84.24</v>
      </c>
      <c r="T50" s="201">
        <f>Results!AV50</f>
        <v>36.239999999999995</v>
      </c>
      <c r="U50" s="14">
        <f>IF(LEFT(DataEntry!$O50,1)="D",Results!DL50,"")</f>
        <v>15</v>
      </c>
      <c r="V50" s="14">
        <f>IF(LEFT(DataEntry!O50,1)="D",Results!DM50,"")</f>
        <v>-15</v>
      </c>
      <c r="W50" s="77">
        <f>Results!AR50</f>
        <v>0.38612659973298885</v>
      </c>
      <c r="X50" s="77">
        <f>Results!AT50</f>
        <v>0.28334140281948439</v>
      </c>
    </row>
    <row r="51" spans="1:24" hidden="1" x14ac:dyDescent="0.25">
      <c r="A51" s="69">
        <f>Results!A51</f>
        <v>49</v>
      </c>
      <c r="B51" s="91">
        <f>Results!DA51</f>
        <v>44135</v>
      </c>
      <c r="C51" s="72" t="str">
        <f>Results!D51</f>
        <v>Erzgebirge Aue</v>
      </c>
      <c r="D51" s="72" t="str">
        <f>Results!G51</f>
        <v>Holstein Kiel</v>
      </c>
      <c r="E51" s="132">
        <f>Results!H51</f>
        <v>1</v>
      </c>
      <c r="F51" s="132">
        <f>Results!I51</f>
        <v>1</v>
      </c>
      <c r="G51" s="80" t="str">
        <f>Results!AW51</f>
        <v>7/4</v>
      </c>
      <c r="H51" s="80" t="str">
        <f>Results!AY51</f>
        <v>91/50</v>
      </c>
      <c r="I51" s="133">
        <f>Results!AZ51</f>
        <v>52</v>
      </c>
      <c r="J51" s="134">
        <f>Results!BA51</f>
        <v>25</v>
      </c>
      <c r="K51" s="229">
        <f>Results!BB51</f>
        <v>13</v>
      </c>
      <c r="L51" s="230">
        <f>Results!BC51</f>
        <v>5</v>
      </c>
      <c r="M51" s="133">
        <f>Results!BD51</f>
        <v>31</v>
      </c>
      <c r="N51" s="135">
        <f>Results!BE51</f>
        <v>25</v>
      </c>
      <c r="O51" s="187">
        <f>MAX(Results!CF51:CG51)</f>
        <v>8.1807141881055812E-2</v>
      </c>
      <c r="P51" s="83">
        <f>Results!CA51</f>
        <v>0</v>
      </c>
      <c r="Q51" s="83">
        <f>Results!CB51</f>
        <v>0</v>
      </c>
      <c r="R51" s="72" t="str">
        <f>Results!CD51</f>
        <v/>
      </c>
      <c r="S51" s="14">
        <f>Results!CC51</f>
        <v>0</v>
      </c>
      <c r="T51" s="201">
        <f>Results!AV51</f>
        <v>0</v>
      </c>
      <c r="U51" s="14" t="str">
        <f>IF(LEFT(DataEntry!$O51,1)="D",Results!DL51,"")</f>
        <v/>
      </c>
      <c r="V51" s="14" t="str">
        <f>IF(LEFT(DataEntry!O51,1)="D",Results!DM51,"")</f>
        <v/>
      </c>
      <c r="W51" s="77">
        <f>Results!AR51</f>
        <v>0.36363125253573592</v>
      </c>
      <c r="X51" s="77">
        <f>Results!AT51</f>
        <v>0.35321928253921003</v>
      </c>
    </row>
    <row r="52" spans="1:24" hidden="1" x14ac:dyDescent="0.25">
      <c r="A52" s="69">
        <f>Results!A52</f>
        <v>50</v>
      </c>
      <c r="B52" s="91">
        <f>Results!DA52</f>
        <v>44135</v>
      </c>
      <c r="C52" s="72" t="str">
        <f>Results!D52</f>
        <v>Osnabruck</v>
      </c>
      <c r="D52" s="72" t="str">
        <f>Results!G52</f>
        <v>Sandhausen</v>
      </c>
      <c r="E52" s="132">
        <f>Results!H52</f>
        <v>2</v>
      </c>
      <c r="F52" s="132">
        <f>Results!I52</f>
        <v>1</v>
      </c>
      <c r="G52" s="80" t="str">
        <f>Results!AW52</f>
        <v>8/5</v>
      </c>
      <c r="H52" s="80" t="str">
        <f>Results!AY52</f>
        <v>71/25</v>
      </c>
      <c r="I52" s="133">
        <f>Results!AZ52</f>
        <v>73</v>
      </c>
      <c r="J52" s="134">
        <f>Results!BA52</f>
        <v>50</v>
      </c>
      <c r="K52" s="229">
        <f>Results!BB52</f>
        <v>63</v>
      </c>
      <c r="L52" s="230">
        <f>Results!BC52</f>
        <v>25</v>
      </c>
      <c r="M52" s="133">
        <f>Results!BD52</f>
        <v>89</v>
      </c>
      <c r="N52" s="135">
        <f>Results!BE52</f>
        <v>50</v>
      </c>
      <c r="O52" s="187">
        <f>MAX(Results!CF52:CG52)</f>
        <v>-3.9808164366983236E-2</v>
      </c>
      <c r="P52" s="83">
        <f>Results!CA52</f>
        <v>0</v>
      </c>
      <c r="Q52" s="83">
        <f>Results!CB52</f>
        <v>0</v>
      </c>
      <c r="R52" s="72" t="str">
        <f>Results!CD52</f>
        <v/>
      </c>
      <c r="S52" s="14">
        <f>Results!CC52</f>
        <v>0</v>
      </c>
      <c r="T52" s="201">
        <f>Results!AV52</f>
        <v>-36</v>
      </c>
      <c r="U52" s="14" t="str">
        <f>IF(LEFT(DataEntry!$O52,1)="D",Results!DL52,"")</f>
        <v/>
      </c>
      <c r="V52" s="14" t="str">
        <f>IF(LEFT(DataEntry!O52,1)="D",Results!DM52,"")</f>
        <v/>
      </c>
      <c r="W52" s="77">
        <f>Results!AR52</f>
        <v>0.38310426644325529</v>
      </c>
      <c r="X52" s="77">
        <f>Results!AT52</f>
        <v>0.25962618744855825</v>
      </c>
    </row>
    <row r="53" spans="1:24" hidden="1" x14ac:dyDescent="0.25">
      <c r="A53" s="69">
        <f>Results!A53</f>
        <v>51</v>
      </c>
      <c r="B53" s="91">
        <f>Results!DA53</f>
        <v>44135</v>
      </c>
      <c r="C53" s="72" t="str">
        <f>Results!D53</f>
        <v>Paderborn 07</v>
      </c>
      <c r="D53" s="72" t="str">
        <f>Results!G53</f>
        <v>Jahn Regensburg</v>
      </c>
      <c r="E53" s="132">
        <f>Results!H53</f>
        <v>3</v>
      </c>
      <c r="F53" s="132">
        <f>Results!I53</f>
        <v>1</v>
      </c>
      <c r="G53" s="80" t="str">
        <f>Results!AW53</f>
        <v>42/25</v>
      </c>
      <c r="H53" s="80" t="str">
        <f>Results!AY53</f>
        <v>54/25</v>
      </c>
      <c r="I53" s="133">
        <f>Results!AZ53</f>
        <v>107</v>
      </c>
      <c r="J53" s="134">
        <f>Results!BA53</f>
        <v>100</v>
      </c>
      <c r="K53" s="229">
        <f>Results!BB53</f>
        <v>63</v>
      </c>
      <c r="L53" s="230">
        <f>Results!BC53</f>
        <v>25</v>
      </c>
      <c r="M53" s="133">
        <f>Results!BD53</f>
        <v>63</v>
      </c>
      <c r="N53" s="135">
        <f>Results!BE53</f>
        <v>25</v>
      </c>
      <c r="O53" s="187">
        <f>MAX(Results!CF53:CG53)</f>
        <v>7.0577611517472008E-2</v>
      </c>
      <c r="P53" s="83">
        <f>Results!CA53</f>
        <v>0</v>
      </c>
      <c r="Q53" s="83">
        <f>Results!CB53</f>
        <v>0</v>
      </c>
      <c r="R53" s="72" t="str">
        <f>Results!CD53</f>
        <v/>
      </c>
      <c r="S53" s="14">
        <f>Results!CC53</f>
        <v>0</v>
      </c>
      <c r="T53" s="201">
        <f>Results!AV53</f>
        <v>-31</v>
      </c>
      <c r="U53" s="14" t="str">
        <f>IF(LEFT(DataEntry!$O53,1)="D",Results!DL53,"")</f>
        <v/>
      </c>
      <c r="V53" s="14" t="str">
        <f>IF(LEFT(DataEntry!O53,1)="D",Results!DM53,"")</f>
        <v/>
      </c>
      <c r="W53" s="77">
        <f>Results!AR53</f>
        <v>0.37311184642042228</v>
      </c>
      <c r="X53" s="77">
        <f>Results!AT53</f>
        <v>0.3145952901245041</v>
      </c>
    </row>
    <row r="54" spans="1:24" hidden="1" x14ac:dyDescent="0.25">
      <c r="A54" s="69">
        <f>Results!A54</f>
        <v>52</v>
      </c>
      <c r="B54" s="91">
        <f>Results!DA54</f>
        <v>44136</v>
      </c>
      <c r="C54" s="72" t="str">
        <f>Results!D54</f>
        <v>Greuther Furth</v>
      </c>
      <c r="D54" s="72" t="str">
        <f>Results!G54</f>
        <v>Hannover 96</v>
      </c>
      <c r="E54" s="132">
        <f>Results!H54</f>
        <v>4</v>
      </c>
      <c r="F54" s="132">
        <f>Results!I54</f>
        <v>1</v>
      </c>
      <c r="G54" s="80" t="str">
        <f>Results!AW54</f>
        <v>19/10</v>
      </c>
      <c r="H54" s="80" t="str">
        <f>Results!AY54</f>
        <v>89/50</v>
      </c>
      <c r="I54" s="133">
        <f>Results!AZ54</f>
        <v>53</v>
      </c>
      <c r="J54" s="134">
        <f>Results!BA54</f>
        <v>25</v>
      </c>
      <c r="K54" s="229">
        <f>Results!BB54</f>
        <v>62</v>
      </c>
      <c r="L54" s="230">
        <f>Results!BC54</f>
        <v>25</v>
      </c>
      <c r="M54" s="133">
        <f>Results!BD54</f>
        <v>5</v>
      </c>
      <c r="N54" s="135">
        <f>Results!BE54</f>
        <v>4</v>
      </c>
      <c r="O54" s="187">
        <f>MAX(Results!CF54:CG54)</f>
        <v>4.681334736768851E-2</v>
      </c>
      <c r="P54" s="83">
        <f>Results!CA54</f>
        <v>0</v>
      </c>
      <c r="Q54" s="83">
        <f>Results!CB54</f>
        <v>0</v>
      </c>
      <c r="R54" s="72" t="str">
        <f>Results!CD54</f>
        <v/>
      </c>
      <c r="S54" s="14">
        <f>Results!CC54</f>
        <v>0</v>
      </c>
      <c r="T54" s="201">
        <f>Results!AV54</f>
        <v>0</v>
      </c>
      <c r="U54" s="14" t="str">
        <f>IF(LEFT(DataEntry!$O54,1)="D",Results!DL54,"")</f>
        <v/>
      </c>
      <c r="V54" s="14" t="str">
        <f>IF(LEFT(DataEntry!O54,1)="D",Results!DM54,"")</f>
        <v/>
      </c>
      <c r="W54" s="77">
        <f>Results!AR54</f>
        <v>0.34285957703020248</v>
      </c>
      <c r="X54" s="77">
        <f>Results!AT54</f>
        <v>0.35851737528015615</v>
      </c>
    </row>
    <row r="55" spans="1:24" hidden="1" x14ac:dyDescent="0.25">
      <c r="A55" s="69">
        <f>Results!A55</f>
        <v>53</v>
      </c>
      <c r="B55" s="91">
        <f>Results!DA55</f>
        <v>44136</v>
      </c>
      <c r="C55" s="72" t="str">
        <f>Results!D55</f>
        <v>Karlsruher</v>
      </c>
      <c r="D55" s="72" t="str">
        <f>Results!G55</f>
        <v>Darmstadt 98</v>
      </c>
      <c r="E55" s="132">
        <f>Results!H55</f>
        <v>3</v>
      </c>
      <c r="F55" s="132">
        <f>Results!I55</f>
        <v>4</v>
      </c>
      <c r="G55" s="80" t="str">
        <f>Results!AW55</f>
        <v>9/5</v>
      </c>
      <c r="H55" s="80" t="str">
        <f>Results!AY55</f>
        <v>9/4</v>
      </c>
      <c r="I55" s="133">
        <f>Results!AZ55</f>
        <v>153</v>
      </c>
      <c r="J55" s="134">
        <f>Results!BA55</f>
        <v>100</v>
      </c>
      <c r="K55" s="229">
        <f>Results!BB55</f>
        <v>62</v>
      </c>
      <c r="L55" s="230">
        <f>Results!BC55</f>
        <v>25</v>
      </c>
      <c r="M55" s="133">
        <f>Results!BD55</f>
        <v>173</v>
      </c>
      <c r="N55" s="135">
        <f>Results!BE55</f>
        <v>100</v>
      </c>
      <c r="O55" s="187">
        <f>MAX(Results!CF55:CG55)</f>
        <v>-6.9647627944796578E-2</v>
      </c>
      <c r="P55" s="83">
        <f>Results!CA55</f>
        <v>0</v>
      </c>
      <c r="Q55" s="83">
        <f>Results!CB55</f>
        <v>0</v>
      </c>
      <c r="R55" s="72" t="str">
        <f>Results!CD55</f>
        <v/>
      </c>
      <c r="S55" s="14">
        <f>Results!CC55</f>
        <v>0</v>
      </c>
      <c r="T55" s="201">
        <f>Results!AV55</f>
        <v>-34</v>
      </c>
      <c r="U55" s="14" t="str">
        <f>IF(LEFT(DataEntry!$O55,1)="D",Results!DL55,"")</f>
        <v/>
      </c>
      <c r="V55" s="14" t="str">
        <f>IF(LEFT(DataEntry!O55,1)="D",Results!DM55,"")</f>
        <v/>
      </c>
      <c r="W55" s="77">
        <f>Results!AR55</f>
        <v>0.35461251668454674</v>
      </c>
      <c r="X55" s="77">
        <f>Results!AT55</f>
        <v>0.30514939375996147</v>
      </c>
    </row>
    <row r="56" spans="1:24" x14ac:dyDescent="0.25">
      <c r="A56" s="69">
        <f>Results!A56</f>
        <v>54</v>
      </c>
      <c r="B56" s="91">
        <f>Results!DA56</f>
        <v>44136</v>
      </c>
      <c r="C56" s="72" t="str">
        <f>Results!D56</f>
        <v>Wurzburger Kickers</v>
      </c>
      <c r="D56" s="72" t="str">
        <f>Results!G56</f>
        <v>Bochum</v>
      </c>
      <c r="E56" s="132">
        <f>Results!H56</f>
        <v>2</v>
      </c>
      <c r="F56" s="132">
        <f>Results!I56</f>
        <v>3</v>
      </c>
      <c r="G56" s="80" t="str">
        <f>Results!AW56</f>
        <v>42/25</v>
      </c>
      <c r="H56" s="80" t="str">
        <f>Results!AY56</f>
        <v>51/25</v>
      </c>
      <c r="I56" s="133">
        <f>Results!AZ56</f>
        <v>57</v>
      </c>
      <c r="J56" s="134">
        <f>Results!BA56</f>
        <v>20</v>
      </c>
      <c r="K56" s="229">
        <f>Results!BB56</f>
        <v>69</v>
      </c>
      <c r="L56" s="230">
        <f>Results!BC56</f>
        <v>25</v>
      </c>
      <c r="M56" s="133">
        <f>Results!BD56</f>
        <v>9</v>
      </c>
      <c r="N56" s="135">
        <f>Results!BE56</f>
        <v>10</v>
      </c>
      <c r="O56" s="187">
        <f>MAX(Results!CF56:CG56)</f>
        <v>0.29351225173971274</v>
      </c>
      <c r="P56" s="83">
        <f>Results!CA56</f>
        <v>37</v>
      </c>
      <c r="Q56" s="83">
        <f>Results!CB56</f>
        <v>0</v>
      </c>
      <c r="R56" s="72" t="str">
        <f>Results!CD56</f>
        <v>Wurzburger Kickers</v>
      </c>
      <c r="S56" s="14">
        <f>Results!CC56</f>
        <v>-37</v>
      </c>
      <c r="T56" s="201">
        <f>Results!AV56</f>
        <v>-80.41</v>
      </c>
      <c r="U56" s="14">
        <f>IF(LEFT(DataEntry!$O56,1)="D",Results!DL56,"")</f>
        <v>13.41</v>
      </c>
      <c r="V56" s="14">
        <f>IF(LEFT(DataEntry!O56,1)="D",Results!DM56,"")</f>
        <v>-13.41</v>
      </c>
      <c r="W56" s="77">
        <f>Results!AR56</f>
        <v>0.37095735652449424</v>
      </c>
      <c r="X56" s="77">
        <f>Results!AT56</f>
        <v>0.32509796931941992</v>
      </c>
    </row>
    <row r="57" spans="1:24" hidden="1" x14ac:dyDescent="0.25">
      <c r="A57" s="69">
        <f>Results!A57</f>
        <v>55</v>
      </c>
      <c r="B57" s="91">
        <f>Results!DA57</f>
        <v>44141</v>
      </c>
      <c r="C57" s="72" t="str">
        <f>Results!D57</f>
        <v>Heidenheim</v>
      </c>
      <c r="D57" s="72" t="str">
        <f>Results!G57</f>
        <v>Wurzburger Kickers</v>
      </c>
      <c r="E57" s="132">
        <f>Results!H57</f>
        <v>4</v>
      </c>
      <c r="F57" s="132">
        <f>Results!I57</f>
        <v>1</v>
      </c>
      <c r="G57" s="80" t="str">
        <f>Results!AW57</f>
        <v>23/25</v>
      </c>
      <c r="H57" s="80" t="str">
        <f>Results!AY57</f>
        <v>96/25</v>
      </c>
      <c r="I57" s="133">
        <f>Results!AZ57</f>
        <v>16</v>
      </c>
      <c r="J57" s="134">
        <f>Results!BA57</f>
        <v>25</v>
      </c>
      <c r="K57" s="229">
        <f>Results!BB57</f>
        <v>63</v>
      </c>
      <c r="L57" s="230">
        <f>Results!BC57</f>
        <v>20</v>
      </c>
      <c r="M57" s="133">
        <f>Results!BD57</f>
        <v>4</v>
      </c>
      <c r="N57" s="135">
        <f>Results!BE57</f>
        <v>1</v>
      </c>
      <c r="O57" s="187">
        <f>MAX(Results!CF57:CG57)</f>
        <v>1.834278190698381E-2</v>
      </c>
      <c r="P57" s="83">
        <f>Results!CA57</f>
        <v>0</v>
      </c>
      <c r="Q57" s="83">
        <f>Results!CB57</f>
        <v>0</v>
      </c>
      <c r="R57" s="72" t="str">
        <f>Results!CD57</f>
        <v/>
      </c>
      <c r="S57" s="14">
        <f>Results!CC57</f>
        <v>0</v>
      </c>
      <c r="T57" s="201">
        <f>Results!AV57</f>
        <v>0</v>
      </c>
      <c r="U57" s="14" t="str">
        <f>IF(LEFT(DataEntry!$O57,1)="D",Results!DL57,"")</f>
        <v/>
      </c>
      <c r="V57" s="14" t="str">
        <f>IF(LEFT(DataEntry!O57,1)="D",Results!DM57,"")</f>
        <v/>
      </c>
      <c r="W57" s="77">
        <f>Results!AR57</f>
        <v>0.51885776218349244</v>
      </c>
      <c r="X57" s="77">
        <f>Results!AT57</f>
        <v>0.20608342063019142</v>
      </c>
    </row>
    <row r="58" spans="1:24" hidden="1" x14ac:dyDescent="0.25">
      <c r="A58" s="69">
        <f>Results!A58</f>
        <v>56</v>
      </c>
      <c r="B58" s="91">
        <f>Results!DA58</f>
        <v>44141</v>
      </c>
      <c r="C58" s="72" t="str">
        <f>Results!D58</f>
        <v>Sandhausen</v>
      </c>
      <c r="D58" s="72" t="str">
        <f>Results!G58</f>
        <v>Eintracht Braunschweig</v>
      </c>
      <c r="E58" s="132">
        <f>Results!H58</f>
        <v>2</v>
      </c>
      <c r="F58" s="132">
        <f>Results!I58</f>
        <v>2</v>
      </c>
      <c r="G58" s="80" t="str">
        <f>Results!AW58</f>
        <v>6/5</v>
      </c>
      <c r="H58" s="80" t="str">
        <f>Results!AY58</f>
        <v>10/3</v>
      </c>
      <c r="I58" s="133">
        <f>Results!AZ58</f>
        <v>99</v>
      </c>
      <c r="J58" s="134">
        <f>Results!BA58</f>
        <v>100</v>
      </c>
      <c r="K58" s="229">
        <f>Results!BB58</f>
        <v>67</v>
      </c>
      <c r="L58" s="230">
        <f>Results!BC58</f>
        <v>25</v>
      </c>
      <c r="M58" s="133">
        <f>Results!BD58</f>
        <v>66</v>
      </c>
      <c r="N58" s="135">
        <f>Results!BE58</f>
        <v>25</v>
      </c>
      <c r="O58" s="187">
        <f>MAX(Results!CF58:CG58)</f>
        <v>-7.2358089970321504E-2</v>
      </c>
      <c r="P58" s="83">
        <f>Results!CA58</f>
        <v>0</v>
      </c>
      <c r="Q58" s="83">
        <f>Results!CB58</f>
        <v>0</v>
      </c>
      <c r="R58" s="72" t="str">
        <f>Results!CD58</f>
        <v/>
      </c>
      <c r="S58" s="14">
        <f>Results!CC58</f>
        <v>0</v>
      </c>
      <c r="T58" s="201">
        <f>Results!AV58</f>
        <v>85.76</v>
      </c>
      <c r="U58" s="14" t="str">
        <f>IF(LEFT(DataEntry!$O58,1)="D",Results!DL58,"")</f>
        <v/>
      </c>
      <c r="V58" s="14" t="str">
        <f>IF(LEFT(DataEntry!O58,1)="D",Results!DM58,"")</f>
        <v/>
      </c>
      <c r="W58" s="77">
        <f>Results!AR58</f>
        <v>0.45244406074356336</v>
      </c>
      <c r="X58" s="77">
        <f>Results!AT58</f>
        <v>0.23053090778602603</v>
      </c>
    </row>
    <row r="59" spans="1:24" hidden="1" x14ac:dyDescent="0.25">
      <c r="A59" s="69">
        <f>Results!A59</f>
        <v>57</v>
      </c>
      <c r="B59" s="91">
        <f>Results!DA59</f>
        <v>44142</v>
      </c>
      <c r="C59" s="72" t="str">
        <f>Results!D59</f>
        <v>Bochum</v>
      </c>
      <c r="D59" s="72" t="str">
        <f>Results!G59</f>
        <v>Greuther Furth</v>
      </c>
      <c r="E59" s="132">
        <f>Results!H59</f>
        <v>0</v>
      </c>
      <c r="F59" s="132">
        <f>Results!I59</f>
        <v>2</v>
      </c>
      <c r="G59" s="80" t="str">
        <f>Results!AW59</f>
        <v>43/25</v>
      </c>
      <c r="H59" s="80" t="str">
        <f>Results!AY59</f>
        <v>12/5</v>
      </c>
      <c r="I59" s="133">
        <f>Results!AZ59</f>
        <v>34</v>
      </c>
      <c r="J59" s="134">
        <f>Results!BA59</f>
        <v>25</v>
      </c>
      <c r="K59" s="229">
        <f>Results!BB59</f>
        <v>66</v>
      </c>
      <c r="L59" s="230">
        <f>Results!BC59</f>
        <v>25</v>
      </c>
      <c r="M59" s="133">
        <f>Results!BD59</f>
        <v>37</v>
      </c>
      <c r="N59" s="135">
        <f>Results!BE59</f>
        <v>20</v>
      </c>
      <c r="O59" s="187">
        <f>MAX(Results!CF59:CG59)</f>
        <v>-9.3136966931593401E-2</v>
      </c>
      <c r="P59" s="83">
        <f>Results!CA59</f>
        <v>0</v>
      </c>
      <c r="Q59" s="83">
        <f>Results!CB59</f>
        <v>0</v>
      </c>
      <c r="R59" s="72" t="str">
        <f>Results!CD59</f>
        <v/>
      </c>
      <c r="S59" s="14">
        <f>Results!CC59</f>
        <v>0</v>
      </c>
      <c r="T59" s="201">
        <f>Results!AV59</f>
        <v>-34</v>
      </c>
      <c r="U59" s="14" t="str">
        <f>IF(LEFT(DataEntry!$O59,1)="D",Results!DL59,"")</f>
        <v/>
      </c>
      <c r="V59" s="14" t="str">
        <f>IF(LEFT(DataEntry!O59,1)="D",Results!DM59,"")</f>
        <v/>
      </c>
      <c r="W59" s="77">
        <f>Results!AR59</f>
        <v>0.36594490690704051</v>
      </c>
      <c r="X59" s="77">
        <f>Results!AT59</f>
        <v>0.29281651148187776</v>
      </c>
    </row>
    <row r="60" spans="1:24" hidden="1" x14ac:dyDescent="0.25">
      <c r="A60" s="69">
        <f>Results!A60</f>
        <v>58</v>
      </c>
      <c r="B60" s="91">
        <f>Results!DA60</f>
        <v>44142</v>
      </c>
      <c r="C60" s="72" t="str">
        <f>Results!D60</f>
        <v>Hannover 96</v>
      </c>
      <c r="D60" s="72" t="str">
        <f>Results!G60</f>
        <v>Erzgebirge Aue</v>
      </c>
      <c r="E60" s="132">
        <f>Results!H60</f>
        <v>0</v>
      </c>
      <c r="F60" s="132">
        <f>Results!I60</f>
        <v>0</v>
      </c>
      <c r="G60" s="80" t="str">
        <f>Results!AW60</f>
        <v>43/50</v>
      </c>
      <c r="H60" s="80" t="str">
        <f>Results!AY60</f>
        <v>4/1</v>
      </c>
      <c r="I60" s="133">
        <f>Results!AZ60</f>
        <v>11</v>
      </c>
      <c r="J60" s="134">
        <f>Results!BA60</f>
        <v>20</v>
      </c>
      <c r="K60" s="229">
        <f>Results!BB60</f>
        <v>33</v>
      </c>
      <c r="L60" s="230">
        <f>Results!BC60</f>
        <v>10</v>
      </c>
      <c r="M60" s="133">
        <f>Results!BD60</f>
        <v>24</v>
      </c>
      <c r="N60" s="135">
        <f>Results!BE60</f>
        <v>5</v>
      </c>
      <c r="O60" s="187">
        <f>MAX(Results!CF60:CG60)</f>
        <v>8.8382985090094859E-2</v>
      </c>
      <c r="P60" s="83">
        <f>Results!CA60</f>
        <v>0</v>
      </c>
      <c r="Q60" s="83">
        <f>Results!CB60</f>
        <v>0</v>
      </c>
      <c r="R60" s="72" t="str">
        <f>Results!CD60</f>
        <v/>
      </c>
      <c r="S60" s="14">
        <f>Results!CC60</f>
        <v>0</v>
      </c>
      <c r="T60" s="201">
        <f>Results!AV60</f>
        <v>0</v>
      </c>
      <c r="U60" s="14" t="str">
        <f>IF(LEFT(DataEntry!$O60,1)="D",Results!DL60,"")</f>
        <v/>
      </c>
      <c r="V60" s="14" t="str">
        <f>IF(LEFT(DataEntry!O60,1)="D",Results!DM60,"")</f>
        <v/>
      </c>
      <c r="W60" s="77">
        <f>Results!AR60</f>
        <v>0.53244746663480524</v>
      </c>
      <c r="X60" s="77">
        <f>Results!AT60</f>
        <v>0.19785664679705967</v>
      </c>
    </row>
    <row r="61" spans="1:24" hidden="1" x14ac:dyDescent="0.25">
      <c r="A61" s="69">
        <f>Results!A61</f>
        <v>59</v>
      </c>
      <c r="B61" s="91">
        <f>Results!DA61</f>
        <v>44142</v>
      </c>
      <c r="C61" s="72" t="str">
        <f>Results!D61</f>
        <v>Nurnberg</v>
      </c>
      <c r="D61" s="72" t="str">
        <f>Results!G61</f>
        <v>Fortuna Dusseldorf</v>
      </c>
      <c r="E61" s="132">
        <f>Results!H61</f>
        <v>1</v>
      </c>
      <c r="F61" s="132">
        <f>Results!I61</f>
        <v>1</v>
      </c>
      <c r="G61" s="80" t="str">
        <f>Results!AW61</f>
        <v>46/25</v>
      </c>
      <c r="H61" s="80" t="str">
        <f>Results!AY61</f>
        <v>53/25</v>
      </c>
      <c r="I61" s="133">
        <f>Results!AZ61</f>
        <v>151</v>
      </c>
      <c r="J61" s="134">
        <f>Results!BA61</f>
        <v>100</v>
      </c>
      <c r="K61" s="229">
        <f>Results!BB61</f>
        <v>63</v>
      </c>
      <c r="L61" s="230">
        <f>Results!BC61</f>
        <v>25</v>
      </c>
      <c r="M61" s="133">
        <f>Results!BD61</f>
        <v>43</v>
      </c>
      <c r="N61" s="135">
        <f>Results!BE61</f>
        <v>25</v>
      </c>
      <c r="O61" s="187">
        <f>MAX(Results!CF61:CG61)</f>
        <v>-8.0843788611161149E-2</v>
      </c>
      <c r="P61" s="83">
        <f>Results!CA61</f>
        <v>0</v>
      </c>
      <c r="Q61" s="83">
        <f>Results!CB61</f>
        <v>0</v>
      </c>
      <c r="R61" s="72" t="str">
        <f>Results!CD61</f>
        <v/>
      </c>
      <c r="S61" s="14">
        <f>Results!CC61</f>
        <v>0</v>
      </c>
      <c r="T61" s="201">
        <f>Results!AV61</f>
        <v>83.16</v>
      </c>
      <c r="U61" s="14" t="str">
        <f>IF(LEFT(DataEntry!$O61,1)="D",Results!DL61,"")</f>
        <v/>
      </c>
      <c r="V61" s="14" t="str">
        <f>IF(LEFT(DataEntry!O61,1)="D",Results!DM61,"")</f>
        <v/>
      </c>
      <c r="W61" s="77">
        <f>Results!AR61</f>
        <v>0.35071507173108374</v>
      </c>
      <c r="X61" s="77">
        <f>Results!AT61</f>
        <v>0.31738674610665701</v>
      </c>
    </row>
    <row r="62" spans="1:24" hidden="1" x14ac:dyDescent="0.25">
      <c r="A62" s="69">
        <f>Results!A62</f>
        <v>60</v>
      </c>
      <c r="B62" s="91">
        <f>Results!DA62</f>
        <v>44143</v>
      </c>
      <c r="C62" s="72" t="str">
        <f>Results!D62</f>
        <v>Darmstadt 98</v>
      </c>
      <c r="D62" s="72" t="str">
        <f>Results!G62</f>
        <v>Paderborn 07</v>
      </c>
      <c r="E62" s="132">
        <f>Results!H62</f>
        <v>0</v>
      </c>
      <c r="F62" s="132">
        <f>Results!I62</f>
        <v>4</v>
      </c>
      <c r="G62" s="80" t="str">
        <f>Results!AW62</f>
        <v>32/25</v>
      </c>
      <c r="H62" s="80" t="str">
        <f>Results!AY62</f>
        <v>81/25</v>
      </c>
      <c r="I62" s="133">
        <f>Results!AZ62</f>
        <v>127</v>
      </c>
      <c r="J62" s="134">
        <f>Results!BA62</f>
        <v>100</v>
      </c>
      <c r="K62" s="229">
        <f>Results!BB62</f>
        <v>66</v>
      </c>
      <c r="L62" s="230">
        <f>Results!BC62</f>
        <v>25</v>
      </c>
      <c r="M62" s="133">
        <f>Results!BD62</f>
        <v>199</v>
      </c>
      <c r="N62" s="135">
        <f>Results!BE62</f>
        <v>100</v>
      </c>
      <c r="O62" s="187">
        <f>MAX(Results!CF62:CG62)</f>
        <v>-7.3127023570726171E-3</v>
      </c>
      <c r="P62" s="83">
        <f>Results!CA62</f>
        <v>0</v>
      </c>
      <c r="Q62" s="83">
        <f>Results!CB62</f>
        <v>0</v>
      </c>
      <c r="R62" s="72" t="str">
        <f>Results!CD62</f>
        <v/>
      </c>
      <c r="S62" s="14">
        <f>Results!CC62</f>
        <v>0</v>
      </c>
      <c r="T62" s="201">
        <f>Results!AV62</f>
        <v>-33</v>
      </c>
      <c r="U62" s="14" t="str">
        <f>IF(LEFT(DataEntry!$O62,1)="D",Results!DL62,"")</f>
        <v/>
      </c>
      <c r="V62" s="14" t="str">
        <f>IF(LEFT(DataEntry!O62,1)="D",Results!DM62,"")</f>
        <v/>
      </c>
      <c r="W62" s="77">
        <f>Results!AR62</f>
        <v>0.43604205994575562</v>
      </c>
      <c r="X62" s="77">
        <f>Results!AT62</f>
        <v>0.23368954635596995</v>
      </c>
    </row>
    <row r="63" spans="1:24" hidden="1" x14ac:dyDescent="0.25">
      <c r="A63" s="69">
        <f>Results!A63</f>
        <v>61</v>
      </c>
      <c r="B63" s="91">
        <f>Results!DA63</f>
        <v>44143</v>
      </c>
      <c r="C63" s="72" t="str">
        <f>Results!D63</f>
        <v>Jahn Regensburg</v>
      </c>
      <c r="D63" s="72" t="str">
        <f>Results!G63</f>
        <v>Osnabruck</v>
      </c>
      <c r="E63" s="132">
        <f>Results!H63</f>
        <v>2</v>
      </c>
      <c r="F63" s="132">
        <f>Results!I63</f>
        <v>4</v>
      </c>
      <c r="G63" s="80" t="str">
        <f>Results!AW63</f>
        <v>38/25</v>
      </c>
      <c r="H63" s="80" t="str">
        <f>Results!AY63</f>
        <v>74/25</v>
      </c>
      <c r="I63" s="133">
        <f>Results!AZ63</f>
        <v>129</v>
      </c>
      <c r="J63" s="134">
        <f>Results!BA63</f>
        <v>100</v>
      </c>
      <c r="K63" s="229">
        <f>Results!BB63</f>
        <v>63</v>
      </c>
      <c r="L63" s="230">
        <f>Results!BC63</f>
        <v>25</v>
      </c>
      <c r="M63" s="133">
        <f>Results!BD63</f>
        <v>2</v>
      </c>
      <c r="N63" s="135">
        <f>Results!BE63</f>
        <v>1</v>
      </c>
      <c r="O63" s="187">
        <f>MAX(Results!CF63:CG63)</f>
        <v>-6.5399534732164977E-2</v>
      </c>
      <c r="P63" s="83">
        <f>Results!CA63</f>
        <v>0</v>
      </c>
      <c r="Q63" s="83">
        <f>Results!CB63</f>
        <v>0</v>
      </c>
      <c r="R63" s="72" t="str">
        <f>Results!CD63</f>
        <v/>
      </c>
      <c r="S63" s="14">
        <f>Results!CC63</f>
        <v>0</v>
      </c>
      <c r="T63" s="201">
        <f>Results!AV63</f>
        <v>-35</v>
      </c>
      <c r="U63" s="14" t="str">
        <f>IF(LEFT(DataEntry!$O63,1)="D",Results!DL63,"")</f>
        <v/>
      </c>
      <c r="V63" s="14" t="str">
        <f>IF(LEFT(DataEntry!O63,1)="D",Results!DM63,"")</f>
        <v/>
      </c>
      <c r="W63" s="77">
        <f>Results!AR63</f>
        <v>0.39575904654524652</v>
      </c>
      <c r="X63" s="77">
        <f>Results!AT63</f>
        <v>0.25136808768557256</v>
      </c>
    </row>
    <row r="64" spans="1:24" hidden="1" x14ac:dyDescent="0.25">
      <c r="A64" s="69">
        <f>Results!A64</f>
        <v>62</v>
      </c>
      <c r="B64" s="91">
        <f>Results!DA64</f>
        <v>44143</v>
      </c>
      <c r="C64" s="72" t="str">
        <f>Results!D64</f>
        <v>St Pauli</v>
      </c>
      <c r="D64" s="72" t="str">
        <f>Results!G64</f>
        <v>Karlsruher</v>
      </c>
      <c r="E64" s="132">
        <f>Results!H64</f>
        <v>0</v>
      </c>
      <c r="F64" s="132">
        <f>Results!I64</f>
        <v>3</v>
      </c>
      <c r="G64" s="80" t="str">
        <f>Results!AW64</f>
        <v>32/25</v>
      </c>
      <c r="H64" s="80" t="str">
        <f>Results!AY64</f>
        <v>18/5</v>
      </c>
      <c r="I64" s="133">
        <f>Results!AZ64</f>
        <v>31</v>
      </c>
      <c r="J64" s="134">
        <f>Results!BA64</f>
        <v>20</v>
      </c>
      <c r="K64" s="229">
        <f>Results!BB64</f>
        <v>13</v>
      </c>
      <c r="L64" s="230">
        <f>Results!BC64</f>
        <v>5</v>
      </c>
      <c r="M64" s="133">
        <f>Results!BD64</f>
        <v>163</v>
      </c>
      <c r="N64" s="135">
        <f>Results!BE64</f>
        <v>100</v>
      </c>
      <c r="O64" s="187">
        <f>MAX(Results!CF64:CG64)</f>
        <v>8.2186201249147883E-2</v>
      </c>
      <c r="P64" s="83">
        <f>Results!CA64</f>
        <v>0</v>
      </c>
      <c r="Q64" s="83">
        <f>Results!CB64</f>
        <v>0</v>
      </c>
      <c r="R64" s="72" t="str">
        <f>Results!CD64</f>
        <v/>
      </c>
      <c r="S64" s="14">
        <f>Results!CC64</f>
        <v>0</v>
      </c>
      <c r="T64" s="201">
        <f>Results!AV64</f>
        <v>-35</v>
      </c>
      <c r="U64" s="14" t="str">
        <f>IF(LEFT(DataEntry!$O64,1)="D",Results!DL64,"")</f>
        <v/>
      </c>
      <c r="V64" s="14" t="str">
        <f>IF(LEFT(DataEntry!O64,1)="D",Results!DM64,"")</f>
        <v/>
      </c>
      <c r="W64" s="77">
        <f>Results!AR64</f>
        <v>0.43701361632982622</v>
      </c>
      <c r="X64" s="77">
        <f>Results!AT64</f>
        <v>0.2170608777876829</v>
      </c>
    </row>
    <row r="65" spans="1:24" hidden="1" x14ac:dyDescent="0.25">
      <c r="A65" s="69">
        <f>Results!A65</f>
        <v>63</v>
      </c>
      <c r="B65" s="91">
        <f>Results!DA65</f>
        <v>44144</v>
      </c>
      <c r="C65" s="72" t="str">
        <f>Results!D65</f>
        <v>Holstein Kiel</v>
      </c>
      <c r="D65" s="72" t="str">
        <f>Results!G65</f>
        <v>Hamburger</v>
      </c>
      <c r="E65" s="132">
        <f>Results!H65</f>
        <v>1</v>
      </c>
      <c r="F65" s="132">
        <f>Results!I65</f>
        <v>1</v>
      </c>
      <c r="G65" s="80" t="str">
        <f>Results!AW65</f>
        <v>51/25</v>
      </c>
      <c r="H65" s="80" t="str">
        <f>Results!AY65</f>
        <v>89/50</v>
      </c>
      <c r="I65" s="133">
        <f>Results!AZ65</f>
        <v>19</v>
      </c>
      <c r="J65" s="134">
        <f>Results!BA65</f>
        <v>10</v>
      </c>
      <c r="K65" s="229">
        <f>Results!BB65</f>
        <v>53</v>
      </c>
      <c r="L65" s="230">
        <f>Results!BC65</f>
        <v>20</v>
      </c>
      <c r="M65" s="133">
        <f>Results!BD65</f>
        <v>33</v>
      </c>
      <c r="N65" s="135">
        <f>Results!BE65</f>
        <v>25</v>
      </c>
      <c r="O65" s="187">
        <f>MAX(Results!CF65:CG65)</f>
        <v>-3.3685647416077089E-2</v>
      </c>
      <c r="P65" s="83">
        <f>Results!CA65</f>
        <v>0</v>
      </c>
      <c r="Q65" s="83">
        <f>Results!CB65</f>
        <v>0</v>
      </c>
      <c r="R65" s="72" t="str">
        <f>Results!CD65</f>
        <v/>
      </c>
      <c r="S65" s="14">
        <f>Results!CC65</f>
        <v>0</v>
      </c>
      <c r="T65" s="201">
        <f>Results!AV65</f>
        <v>82.15</v>
      </c>
      <c r="U65" s="14" t="str">
        <f>IF(LEFT(DataEntry!$O65,1)="D",Results!DL65,"")</f>
        <v/>
      </c>
      <c r="V65" s="14" t="str">
        <f>IF(LEFT(DataEntry!O65,1)="D",Results!DM65,"")</f>
        <v/>
      </c>
      <c r="W65" s="77">
        <f>Results!AR65</f>
        <v>0.32732510632010209</v>
      </c>
      <c r="X65" s="77">
        <f>Results!AT65</f>
        <v>0.35887393452323357</v>
      </c>
    </row>
    <row r="66" spans="1:24" x14ac:dyDescent="0.25">
      <c r="A66" s="69">
        <f>Results!A66</f>
        <v>64</v>
      </c>
      <c r="B66" s="91">
        <f>Results!DA66</f>
        <v>44156</v>
      </c>
      <c r="C66" s="72" t="str">
        <f>Results!D66</f>
        <v>Eintracht Braunschweig</v>
      </c>
      <c r="D66" s="72" t="str">
        <f>Results!G66</f>
        <v>Karlsruher</v>
      </c>
      <c r="E66" s="132">
        <f>Results!H66</f>
        <v>1</v>
      </c>
      <c r="F66" s="132">
        <f>Results!I66</f>
        <v>3</v>
      </c>
      <c r="G66" s="80" t="str">
        <f>Results!AW66</f>
        <v>73/50</v>
      </c>
      <c r="H66" s="80" t="str">
        <f>Results!AY66</f>
        <v>68/25</v>
      </c>
      <c r="I66" s="133">
        <f>Results!AZ66</f>
        <v>199</v>
      </c>
      <c r="J66" s="134">
        <f>Results!BA66</f>
        <v>100</v>
      </c>
      <c r="K66" s="229">
        <f>Results!BB66</f>
        <v>13</v>
      </c>
      <c r="L66" s="230">
        <f>Results!BC66</f>
        <v>5</v>
      </c>
      <c r="M66" s="133">
        <f>Results!BD66</f>
        <v>32</v>
      </c>
      <c r="N66" s="135">
        <f>Results!BE66</f>
        <v>25</v>
      </c>
      <c r="O66" s="187">
        <f>MAX(Results!CF66:CG66)</f>
        <v>0.14857468219310338</v>
      </c>
      <c r="P66" s="83">
        <f>Results!CA66</f>
        <v>41</v>
      </c>
      <c r="Q66" s="83">
        <f>Results!CB66</f>
        <v>0</v>
      </c>
      <c r="R66" s="72" t="str">
        <f>Results!CD66</f>
        <v>Eintracht Braunschweig</v>
      </c>
      <c r="S66" s="14">
        <f>Results!CC66</f>
        <v>-41</v>
      </c>
      <c r="T66" s="201">
        <f>Results!AV66</f>
        <v>-89.77</v>
      </c>
      <c r="U66" s="14">
        <f>IF(LEFT(DataEntry!$O66,1)="D",Results!DL66,"")</f>
        <v>15.77</v>
      </c>
      <c r="V66" s="14">
        <f>IF(LEFT(DataEntry!O66,1)="D",Results!DM66,"")</f>
        <v>-15.77</v>
      </c>
      <c r="W66" s="77">
        <f>Results!AR66</f>
        <v>0.40517328692885402</v>
      </c>
      <c r="X66" s="77">
        <f>Results!AT66</f>
        <v>0.26841095502716783</v>
      </c>
    </row>
    <row r="67" spans="1:24" hidden="1" x14ac:dyDescent="0.25">
      <c r="A67" s="69">
        <f>Results!A67</f>
        <v>65</v>
      </c>
      <c r="B67" s="91">
        <f>Results!DA67</f>
        <v>44156</v>
      </c>
      <c r="C67" s="72" t="str">
        <f>Results!D67</f>
        <v>Fortuna Dusseldorf</v>
      </c>
      <c r="D67" s="72" t="str">
        <f>Results!G67</f>
        <v>Sandhausen</v>
      </c>
      <c r="E67" s="132">
        <f>Results!H67</f>
        <v>1</v>
      </c>
      <c r="F67" s="132">
        <f>Results!I67</f>
        <v>0</v>
      </c>
      <c r="G67" s="80" t="str">
        <f>Results!AW67</f>
        <v>11/10</v>
      </c>
      <c r="H67" s="80" t="str">
        <f>Results!AY67</f>
        <v>99/25</v>
      </c>
      <c r="I67" s="133">
        <f>Results!AZ67</f>
        <v>26</v>
      </c>
      <c r="J67" s="134">
        <f>Results!BA67</f>
        <v>25</v>
      </c>
      <c r="K67" s="229">
        <f>Results!BB67</f>
        <v>13</v>
      </c>
      <c r="L67" s="230">
        <f>Results!BC67</f>
        <v>5</v>
      </c>
      <c r="M67" s="133">
        <f>Results!BD67</f>
        <v>63</v>
      </c>
      <c r="N67" s="135">
        <f>Results!BE67</f>
        <v>25</v>
      </c>
      <c r="O67" s="187">
        <f>MAX(Results!CF67:CG67)</f>
        <v>-2.5497746607898542E-2</v>
      </c>
      <c r="P67" s="83">
        <f>Results!CA67</f>
        <v>0</v>
      </c>
      <c r="Q67" s="83">
        <f>Results!CB67</f>
        <v>0</v>
      </c>
      <c r="R67" s="72" t="str">
        <f>Results!CD67</f>
        <v/>
      </c>
      <c r="S67" s="14">
        <f>Results!CC67</f>
        <v>0</v>
      </c>
      <c r="T67" s="201">
        <f>Results!AV67</f>
        <v>-33</v>
      </c>
      <c r="U67" s="14" t="str">
        <f>IF(LEFT(DataEntry!$O67,1)="D",Results!DL67,"")</f>
        <v/>
      </c>
      <c r="V67" s="14" t="str">
        <f>IF(LEFT(DataEntry!O67,1)="D",Results!DM67,"")</f>
        <v/>
      </c>
      <c r="W67" s="77">
        <f>Results!AR67</f>
        <v>0.47322803945671665</v>
      </c>
      <c r="X67" s="77">
        <f>Results!AT67</f>
        <v>0.20008053612761706</v>
      </c>
    </row>
    <row r="68" spans="1:24" hidden="1" x14ac:dyDescent="0.25">
      <c r="A68" s="69">
        <f>Results!A68</f>
        <v>66</v>
      </c>
      <c r="B68" s="91">
        <f>Results!DA68</f>
        <v>44156</v>
      </c>
      <c r="C68" s="72" t="str">
        <f>Results!D68</f>
        <v>Holstein Kiel</v>
      </c>
      <c r="D68" s="72" t="str">
        <f>Results!G68</f>
        <v>Heidenheim</v>
      </c>
      <c r="E68" s="132">
        <f>Results!H68</f>
        <v>2</v>
      </c>
      <c r="F68" s="132">
        <f>Results!I68</f>
        <v>2</v>
      </c>
      <c r="G68" s="80" t="str">
        <f>Results!AW68</f>
        <v>37/25</v>
      </c>
      <c r="H68" s="80" t="str">
        <f>Results!AY68</f>
        <v>66/25</v>
      </c>
      <c r="I68" s="133">
        <f>Results!AZ68</f>
        <v>129</v>
      </c>
      <c r="J68" s="134">
        <f>Results!BA68</f>
        <v>100</v>
      </c>
      <c r="K68" s="229">
        <f>Results!BB68</f>
        <v>63</v>
      </c>
      <c r="L68" s="230">
        <f>Results!BC68</f>
        <v>25</v>
      </c>
      <c r="M68" s="133">
        <f>Results!BD68</f>
        <v>51</v>
      </c>
      <c r="N68" s="135">
        <f>Results!BE68</f>
        <v>25</v>
      </c>
      <c r="O68" s="187">
        <f>MAX(Results!CF68:CG68)</f>
        <v>-5.4398515614587722E-2</v>
      </c>
      <c r="P68" s="83">
        <f>Results!CA68</f>
        <v>0</v>
      </c>
      <c r="Q68" s="83">
        <f>Results!CB68</f>
        <v>0</v>
      </c>
      <c r="R68" s="72" t="str">
        <f>Results!CD68</f>
        <v/>
      </c>
      <c r="S68" s="14">
        <f>Results!CC68</f>
        <v>0</v>
      </c>
      <c r="T68" s="201">
        <f>Results!AV68</f>
        <v>83.16</v>
      </c>
      <c r="U68" s="14" t="str">
        <f>IF(LEFT(DataEntry!$O68,1)="D",Results!DL68,"")</f>
        <v/>
      </c>
      <c r="V68" s="14" t="str">
        <f>IF(LEFT(DataEntry!O68,1)="D",Results!DM68,"")</f>
        <v/>
      </c>
      <c r="W68" s="77">
        <f>Results!AR68</f>
        <v>0.40281384917673313</v>
      </c>
      <c r="X68" s="77">
        <f>Results!AT68</f>
        <v>0.27175528178521374</v>
      </c>
    </row>
    <row r="69" spans="1:24" hidden="1" x14ac:dyDescent="0.25">
      <c r="A69" s="69">
        <f>Results!A69</f>
        <v>67</v>
      </c>
      <c r="B69" s="91">
        <f>Results!DA69</f>
        <v>44156</v>
      </c>
      <c r="C69" s="72" t="str">
        <f>Results!D69</f>
        <v>Paderborn 07</v>
      </c>
      <c r="D69" s="72" t="str">
        <f>Results!G69</f>
        <v>St Pauli</v>
      </c>
      <c r="E69" s="132">
        <f>Results!H69</f>
        <v>2</v>
      </c>
      <c r="F69" s="132">
        <f>Results!I69</f>
        <v>0</v>
      </c>
      <c r="G69" s="80" t="str">
        <f>Results!AW69</f>
        <v>73/50</v>
      </c>
      <c r="H69" s="80" t="str">
        <f>Results!AY69</f>
        <v>68/25</v>
      </c>
      <c r="I69" s="133">
        <f>Results!AZ69</f>
        <v>9</v>
      </c>
      <c r="J69" s="134">
        <f>Results!BA69</f>
        <v>10</v>
      </c>
      <c r="K69" s="229">
        <f>Results!BB69</f>
        <v>74</v>
      </c>
      <c r="L69" s="230">
        <f>Results!BC69</f>
        <v>25</v>
      </c>
      <c r="M69" s="133">
        <f>Results!BD69</f>
        <v>67</v>
      </c>
      <c r="N69" s="135">
        <f>Results!BE69</f>
        <v>25</v>
      </c>
      <c r="O69" s="187">
        <f>MAX(Results!CF69:CG69)</f>
        <v>-1.1102591038825186E-2</v>
      </c>
      <c r="P69" s="83">
        <f>Results!CA69</f>
        <v>0</v>
      </c>
      <c r="Q69" s="83">
        <f>Results!CB69</f>
        <v>0</v>
      </c>
      <c r="R69" s="72" t="str">
        <f>Results!CD69</f>
        <v/>
      </c>
      <c r="S69" s="14">
        <f>Results!CC69</f>
        <v>0</v>
      </c>
      <c r="T69" s="201">
        <f>Results!AV69</f>
        <v>-33</v>
      </c>
      <c r="U69" s="14" t="str">
        <f>IF(LEFT(DataEntry!$O69,1)="D",Results!DL69,"")</f>
        <v/>
      </c>
      <c r="V69" s="14" t="str">
        <f>IF(LEFT(DataEntry!O69,1)="D",Results!DM69,"")</f>
        <v/>
      </c>
      <c r="W69" s="77">
        <f>Results!AR69</f>
        <v>0.40373893011809864</v>
      </c>
      <c r="X69" s="77">
        <f>Results!AT69</f>
        <v>0.2669765982164124</v>
      </c>
    </row>
    <row r="70" spans="1:24" hidden="1" x14ac:dyDescent="0.25">
      <c r="A70" s="69">
        <f>Results!A70</f>
        <v>68</v>
      </c>
      <c r="B70" s="91">
        <f>Results!DA70</f>
        <v>44157</v>
      </c>
      <c r="C70" s="72" t="str">
        <f>Results!D70</f>
        <v>Erzgebirge Aue</v>
      </c>
      <c r="D70" s="72" t="str">
        <f>Results!G70</f>
        <v>Darmstadt 98</v>
      </c>
      <c r="E70" s="132">
        <f>Results!H70</f>
        <v>3</v>
      </c>
      <c r="F70" s="132">
        <f>Results!I70</f>
        <v>0</v>
      </c>
      <c r="G70" s="80" t="str">
        <f>Results!AW70</f>
        <v>8/5</v>
      </c>
      <c r="H70" s="80" t="str">
        <f>Results!AY70</f>
        <v>63/25</v>
      </c>
      <c r="I70" s="133">
        <f>Results!AZ70</f>
        <v>41</v>
      </c>
      <c r="J70" s="134">
        <f>Results!BA70</f>
        <v>25</v>
      </c>
      <c r="K70" s="229">
        <f>Results!BB70</f>
        <v>64</v>
      </c>
      <c r="L70" s="230">
        <f>Results!BC70</f>
        <v>25</v>
      </c>
      <c r="M70" s="133">
        <f>Results!BD70</f>
        <v>39</v>
      </c>
      <c r="N70" s="135">
        <f>Results!BE70</f>
        <v>25</v>
      </c>
      <c r="O70" s="187">
        <f>MAX(Results!CF70:CG70)</f>
        <v>9.6576524735537406E-3</v>
      </c>
      <c r="P70" s="83">
        <f>Results!CA70</f>
        <v>0</v>
      </c>
      <c r="Q70" s="83">
        <f>Results!CB70</f>
        <v>0</v>
      </c>
      <c r="R70" s="72" t="str">
        <f>Results!CD70</f>
        <v/>
      </c>
      <c r="S70" s="14">
        <f>Results!CC70</f>
        <v>0</v>
      </c>
      <c r="T70" s="201">
        <f>Results!AV70</f>
        <v>-33</v>
      </c>
      <c r="U70" s="14" t="str">
        <f>IF(LEFT(DataEntry!$O70,1)="D",Results!DL70,"")</f>
        <v/>
      </c>
      <c r="V70" s="14" t="str">
        <f>IF(LEFT(DataEntry!O70,1)="D",Results!DM70,"")</f>
        <v/>
      </c>
      <c r="W70" s="77">
        <f>Results!AR70</f>
        <v>0.38407401472513125</v>
      </c>
      <c r="X70" s="77">
        <f>Results!AT70</f>
        <v>0.2831582525212572</v>
      </c>
    </row>
    <row r="71" spans="1:24" hidden="1" x14ac:dyDescent="0.25">
      <c r="A71" s="69">
        <f>Results!A71</f>
        <v>69</v>
      </c>
      <c r="B71" s="91">
        <f>Results!DA71</f>
        <v>44157</v>
      </c>
      <c r="C71" s="72" t="str">
        <f>Results!D71</f>
        <v>Greuther Furth</v>
      </c>
      <c r="D71" s="72" t="str">
        <f>Results!G71</f>
        <v>Jahn Regensburg</v>
      </c>
      <c r="E71" s="132">
        <f>Results!H71</f>
        <v>3</v>
      </c>
      <c r="F71" s="132">
        <f>Results!I71</f>
        <v>1</v>
      </c>
      <c r="G71" s="80" t="str">
        <f>Results!AW71</f>
        <v>87/50</v>
      </c>
      <c r="H71" s="80" t="str">
        <f>Results!AY71</f>
        <v>11/5</v>
      </c>
      <c r="I71" s="133">
        <f>Results!AZ71</f>
        <v>49</v>
      </c>
      <c r="J71" s="134">
        <f>Results!BA71</f>
        <v>50</v>
      </c>
      <c r="K71" s="229">
        <f>Results!BB71</f>
        <v>69</v>
      </c>
      <c r="L71" s="230">
        <f>Results!BC71</f>
        <v>25</v>
      </c>
      <c r="M71" s="133">
        <f>Results!BD71</f>
        <v>64</v>
      </c>
      <c r="N71" s="135">
        <f>Results!BE71</f>
        <v>25</v>
      </c>
      <c r="O71" s="187">
        <f>MAX(Results!CF71:CG71)</f>
        <v>7.1402461400636053E-2</v>
      </c>
      <c r="P71" s="83">
        <f>Results!CA71</f>
        <v>0</v>
      </c>
      <c r="Q71" s="83">
        <f>Results!CB71</f>
        <v>0</v>
      </c>
      <c r="R71" s="72" t="str">
        <f>Results!CD71</f>
        <v/>
      </c>
      <c r="S71" s="14">
        <f>Results!CC71</f>
        <v>0</v>
      </c>
      <c r="T71" s="201">
        <f>Results!AV71</f>
        <v>-32</v>
      </c>
      <c r="U71" s="14" t="str">
        <f>IF(LEFT(DataEntry!$O71,1)="D",Results!DL71,"")</f>
        <v/>
      </c>
      <c r="V71" s="14" t="str">
        <f>IF(LEFT(DataEntry!O71,1)="D",Results!DM71,"")</f>
        <v/>
      </c>
      <c r="W71" s="77">
        <f>Results!AR71</f>
        <v>0.3645623818380534</v>
      </c>
      <c r="X71" s="77">
        <f>Results!AT71</f>
        <v>0.31148537260031051</v>
      </c>
    </row>
    <row r="72" spans="1:24" hidden="1" x14ac:dyDescent="0.25">
      <c r="A72" s="69">
        <f>Results!A72</f>
        <v>70</v>
      </c>
      <c r="B72" s="91">
        <f>Results!DA72</f>
        <v>44157</v>
      </c>
      <c r="C72" s="72" t="str">
        <f>Results!D72</f>
        <v>Hamburger</v>
      </c>
      <c r="D72" s="72" t="str">
        <f>Results!G72</f>
        <v>Bochum</v>
      </c>
      <c r="E72" s="132">
        <f>Results!H72</f>
        <v>1</v>
      </c>
      <c r="F72" s="132">
        <f>Results!I72</f>
        <v>3</v>
      </c>
      <c r="G72" s="80" t="str">
        <f>Results!AW72</f>
        <v>47/50</v>
      </c>
      <c r="H72" s="80" t="str">
        <f>Results!AY72</f>
        <v>23/5</v>
      </c>
      <c r="I72" s="133">
        <f>Results!AZ72</f>
        <v>3</v>
      </c>
      <c r="J72" s="134">
        <f>Results!BA72</f>
        <v>5</v>
      </c>
      <c r="K72" s="229">
        <f>Results!BB72</f>
        <v>33</v>
      </c>
      <c r="L72" s="230">
        <f>Results!BC72</f>
        <v>10</v>
      </c>
      <c r="M72" s="133">
        <f>Results!BD72</f>
        <v>21</v>
      </c>
      <c r="N72" s="135">
        <f>Results!BE72</f>
        <v>5</v>
      </c>
      <c r="O72" s="187">
        <f>MAX(Results!CF72:CG72)</f>
        <v>-5.0558437381904832E-2</v>
      </c>
      <c r="P72" s="83">
        <f>Results!CA72</f>
        <v>0</v>
      </c>
      <c r="Q72" s="83">
        <f>Results!CB72</f>
        <v>0</v>
      </c>
      <c r="R72" s="72" t="str">
        <f>Results!CD72</f>
        <v/>
      </c>
      <c r="S72" s="14">
        <f>Results!CC72</f>
        <v>0</v>
      </c>
      <c r="T72" s="201">
        <f>Results!AV72</f>
        <v>-31</v>
      </c>
      <c r="U72" s="14" t="str">
        <f>IF(LEFT(DataEntry!$O72,1)="D",Results!DL72,"")</f>
        <v/>
      </c>
      <c r="V72" s="14" t="str">
        <f>IF(LEFT(DataEntry!O72,1)="D",Results!DM72,"")</f>
        <v/>
      </c>
      <c r="W72" s="77">
        <f>Results!AR72</f>
        <v>0.51432564713048634</v>
      </c>
      <c r="X72" s="77">
        <f>Results!AT72</f>
        <v>0.17576911117438504</v>
      </c>
    </row>
    <row r="73" spans="1:24" x14ac:dyDescent="0.25">
      <c r="A73" s="69">
        <f>Results!A73</f>
        <v>71</v>
      </c>
      <c r="B73" s="91">
        <f>Results!DA73</f>
        <v>44157</v>
      </c>
      <c r="C73" s="72" t="str">
        <f>Results!D73</f>
        <v>Wurzburger Kickers</v>
      </c>
      <c r="D73" s="72" t="str">
        <f>Results!G73</f>
        <v>Hannover 96</v>
      </c>
      <c r="E73" s="132">
        <f>Results!H73</f>
        <v>2</v>
      </c>
      <c r="F73" s="132">
        <f>Results!I73</f>
        <v>1</v>
      </c>
      <c r="G73" s="80" t="str">
        <f>Results!AW73</f>
        <v>9/5</v>
      </c>
      <c r="H73" s="80" t="str">
        <f>Results!AY73</f>
        <v>42/25</v>
      </c>
      <c r="I73" s="133">
        <f>Results!AZ73</f>
        <v>61</v>
      </c>
      <c r="J73" s="134">
        <f>Results!BA73</f>
        <v>20</v>
      </c>
      <c r="K73" s="229">
        <f>Results!BB73</f>
        <v>31</v>
      </c>
      <c r="L73" s="230">
        <f>Results!BC73</f>
        <v>10</v>
      </c>
      <c r="M73" s="133">
        <f>Results!BD73</f>
        <v>79</v>
      </c>
      <c r="N73" s="135">
        <f>Results!BE73</f>
        <v>100</v>
      </c>
      <c r="O73" s="187">
        <f>MAX(Results!CF73:CG73)</f>
        <v>0.29810691779926329</v>
      </c>
      <c r="P73" s="83">
        <f>Results!CA73</f>
        <v>36</v>
      </c>
      <c r="Q73" s="83">
        <f>Results!CB73</f>
        <v>0</v>
      </c>
      <c r="R73" s="72" t="str">
        <f>Results!CD73</f>
        <v>Wurzburger Kickers</v>
      </c>
      <c r="S73" s="14">
        <f>Results!CC73</f>
        <v>109.8</v>
      </c>
      <c r="T73" s="201">
        <f>Results!AV73</f>
        <v>98.19</v>
      </c>
      <c r="U73" s="14">
        <f>IF(LEFT(DataEntry!$O73,1)="D",Results!DL73,"")</f>
        <v>11.61</v>
      </c>
      <c r="V73" s="14">
        <f>IF(LEFT(DataEntry!O73,1)="D",Results!DM73,"")</f>
        <v>-11.61</v>
      </c>
      <c r="W73" s="77">
        <f>Results!AR73</f>
        <v>0.35551666601573717</v>
      </c>
      <c r="X73" s="77">
        <f>Results!AT73</f>
        <v>0.37117446426569095</v>
      </c>
    </row>
    <row r="74" spans="1:24" hidden="1" x14ac:dyDescent="0.25">
      <c r="A74" s="69">
        <f>Results!A74</f>
        <v>72</v>
      </c>
      <c r="B74" s="91">
        <f>Results!DA74</f>
        <v>44158</v>
      </c>
      <c r="C74" s="72" t="str">
        <f>Results!D74</f>
        <v>Osnabruck</v>
      </c>
      <c r="D74" s="72" t="str">
        <f>Results!G74</f>
        <v>Nurnberg</v>
      </c>
      <c r="E74" s="132">
        <f>Results!H74</f>
        <v>1</v>
      </c>
      <c r="F74" s="132">
        <f>Results!I74</f>
        <v>4</v>
      </c>
      <c r="G74" s="80" t="str">
        <f>Results!AW74</f>
        <v>8/5</v>
      </c>
      <c r="H74" s="80" t="str">
        <f>Results!AY74</f>
        <v>74/25</v>
      </c>
      <c r="I74" s="133">
        <f>Results!AZ74</f>
        <v>133</v>
      </c>
      <c r="J74" s="134">
        <f>Results!BA74</f>
        <v>100</v>
      </c>
      <c r="K74" s="229">
        <f>Results!BB74</f>
        <v>64</v>
      </c>
      <c r="L74" s="230">
        <f>Results!BC74</f>
        <v>25</v>
      </c>
      <c r="M74" s="133">
        <f>Results!BD74</f>
        <v>193</v>
      </c>
      <c r="N74" s="135">
        <f>Results!BE74</f>
        <v>100</v>
      </c>
      <c r="O74" s="187">
        <f>MAX(Results!CF74:CG74)</f>
        <v>-7.3674709857962276E-2</v>
      </c>
      <c r="P74" s="83">
        <f>Results!CA74</f>
        <v>0</v>
      </c>
      <c r="Q74" s="83">
        <f>Results!CB74</f>
        <v>0</v>
      </c>
      <c r="R74" s="72" t="str">
        <f>Results!CD74</f>
        <v/>
      </c>
      <c r="S74" s="14">
        <f>Results!CC74</f>
        <v>0</v>
      </c>
      <c r="T74" s="201">
        <f>Results!AV74</f>
        <v>-37</v>
      </c>
      <c r="U74" s="14" t="str">
        <f>IF(LEFT(DataEntry!$O74,1)="D",Results!DL74,"")</f>
        <v/>
      </c>
      <c r="V74" s="14" t="str">
        <f>IF(LEFT(DataEntry!O74,1)="D",Results!DM74,"")</f>
        <v/>
      </c>
      <c r="W74" s="77">
        <f>Results!AR74</f>
        <v>0.38347344852811432</v>
      </c>
      <c r="X74" s="77">
        <f>Results!AT74</f>
        <v>0.25051534853205359</v>
      </c>
    </row>
    <row r="75" spans="1:24" hidden="1" x14ac:dyDescent="0.25">
      <c r="A75" s="69">
        <f>Results!A75</f>
        <v>73</v>
      </c>
      <c r="B75" s="91">
        <f>Results!DA75</f>
        <v>44162</v>
      </c>
      <c r="C75" s="72" t="str">
        <f>Results!D75</f>
        <v>Darmstadt 98</v>
      </c>
      <c r="D75" s="72" t="str">
        <f>Results!G75</f>
        <v>Eintracht Braunschweig</v>
      </c>
      <c r="E75" s="132">
        <f>Results!H75</f>
        <v>4</v>
      </c>
      <c r="F75" s="132">
        <f>Results!I75</f>
        <v>0</v>
      </c>
      <c r="G75" s="80" t="str">
        <f>Results!AW75</f>
        <v>29/25</v>
      </c>
      <c r="H75" s="80" t="str">
        <f>Results!AY75</f>
        <v>18/5</v>
      </c>
      <c r="I75" s="133">
        <f>Results!AZ75</f>
        <v>93</v>
      </c>
      <c r="J75" s="134">
        <f>Results!BA75</f>
        <v>100</v>
      </c>
      <c r="K75" s="229">
        <f>Results!BB75</f>
        <v>14</v>
      </c>
      <c r="L75" s="230">
        <f>Results!BC75</f>
        <v>5</v>
      </c>
      <c r="M75" s="133">
        <f>Results!BD75</f>
        <v>68</v>
      </c>
      <c r="N75" s="135">
        <f>Results!BE75</f>
        <v>25</v>
      </c>
      <c r="O75" s="187">
        <f>MAX(Results!CF75:CG75)</f>
        <v>-7.965691456754638E-2</v>
      </c>
      <c r="P75" s="83">
        <f>Results!CA75</f>
        <v>0</v>
      </c>
      <c r="Q75" s="83">
        <f>Results!CB75</f>
        <v>0</v>
      </c>
      <c r="R75" s="72" t="str">
        <f>Results!CD75</f>
        <v/>
      </c>
      <c r="S75" s="14">
        <f>Results!CC75</f>
        <v>0</v>
      </c>
      <c r="T75" s="201">
        <f>Results!AV75</f>
        <v>-32</v>
      </c>
      <c r="U75" s="14" t="str">
        <f>IF(LEFT(DataEntry!$O75,1)="D",Results!DL75,"")</f>
        <v/>
      </c>
      <c r="V75" s="14" t="str">
        <f>IF(LEFT(DataEntry!O75,1)="D",Results!DM75,"")</f>
        <v/>
      </c>
      <c r="W75" s="77">
        <f>Results!AR75</f>
        <v>0.46166057394981908</v>
      </c>
      <c r="X75" s="77">
        <f>Results!AT75</f>
        <v>0.21615732834569795</v>
      </c>
    </row>
    <row r="76" spans="1:24" hidden="1" x14ac:dyDescent="0.25">
      <c r="A76" s="69">
        <f>Results!A76</f>
        <v>74</v>
      </c>
      <c r="B76" s="91">
        <f>Results!DA76</f>
        <v>44162</v>
      </c>
      <c r="C76" s="72" t="str">
        <f>Results!D76</f>
        <v>St Pauli</v>
      </c>
      <c r="D76" s="72" t="str">
        <f>Results!G76</f>
        <v>Osnabruck</v>
      </c>
      <c r="E76" s="132">
        <f>Results!H76</f>
        <v>0</v>
      </c>
      <c r="F76" s="132">
        <f>Results!I76</f>
        <v>1</v>
      </c>
      <c r="G76" s="80" t="str">
        <f>Results!AW76</f>
        <v>83/50</v>
      </c>
      <c r="H76" s="80" t="str">
        <f>Results!AY76</f>
        <v>27/10</v>
      </c>
      <c r="I76" s="133">
        <f>Results!AZ76</f>
        <v>139</v>
      </c>
      <c r="J76" s="134">
        <f>Results!BA76</f>
        <v>100</v>
      </c>
      <c r="K76" s="229">
        <f>Results!BB76</f>
        <v>61</v>
      </c>
      <c r="L76" s="230">
        <f>Results!BC76</f>
        <v>25</v>
      </c>
      <c r="M76" s="133">
        <f>Results!BD76</f>
        <v>193</v>
      </c>
      <c r="N76" s="135">
        <f>Results!BE76</f>
        <v>100</v>
      </c>
      <c r="O76" s="187">
        <f>MAX(Results!CF76:CG76)</f>
        <v>-7.2281499427442705E-2</v>
      </c>
      <c r="P76" s="83">
        <f>Results!CA76</f>
        <v>0</v>
      </c>
      <c r="Q76" s="83">
        <f>Results!CB76</f>
        <v>0</v>
      </c>
      <c r="R76" s="72" t="str">
        <f>Results!CD76</f>
        <v/>
      </c>
      <c r="S76" s="14">
        <f>Results!CC76</f>
        <v>0</v>
      </c>
      <c r="T76" s="201">
        <f>Results!AV76</f>
        <v>-36</v>
      </c>
      <c r="U76" s="14" t="str">
        <f>IF(LEFT(DataEntry!$O76,1)="D",Results!DL76,"")</f>
        <v/>
      </c>
      <c r="V76" s="14" t="str">
        <f>IF(LEFT(DataEntry!O76,1)="D",Results!DM76,"")</f>
        <v/>
      </c>
      <c r="W76" s="77">
        <f>Results!AR76</f>
        <v>0.37440059464248365</v>
      </c>
      <c r="X76" s="77">
        <f>Results!AT76</f>
        <v>0.2697439469974961</v>
      </c>
    </row>
    <row r="77" spans="1:24" hidden="1" x14ac:dyDescent="0.25">
      <c r="A77" s="69">
        <f>Results!A77</f>
        <v>75</v>
      </c>
      <c r="B77" s="91">
        <f>Results!DA77</f>
        <v>44163</v>
      </c>
      <c r="C77" s="72" t="str">
        <f>Results!D77</f>
        <v>Jahn Regensburg</v>
      </c>
      <c r="D77" s="72" t="str">
        <f>Results!G77</f>
        <v>Wurzburger Kickers</v>
      </c>
      <c r="E77" s="132">
        <f>Results!H77</f>
        <v>2</v>
      </c>
      <c r="F77" s="132">
        <f>Results!I77</f>
        <v>1</v>
      </c>
      <c r="G77" s="80" t="str">
        <f>Results!AW77</f>
        <v>29/25</v>
      </c>
      <c r="H77" s="80" t="str">
        <f>Results!AY77</f>
        <v>78/25</v>
      </c>
      <c r="I77" s="133">
        <f>Results!AZ77</f>
        <v>51</v>
      </c>
      <c r="J77" s="134">
        <f>Results!BA77</f>
        <v>50</v>
      </c>
      <c r="K77" s="229">
        <f>Results!BB77</f>
        <v>68</v>
      </c>
      <c r="L77" s="230">
        <f>Results!BC77</f>
        <v>25</v>
      </c>
      <c r="M77" s="133">
        <f>Results!BD77</f>
        <v>62</v>
      </c>
      <c r="N77" s="135">
        <f>Results!BE77</f>
        <v>25</v>
      </c>
      <c r="O77" s="187">
        <f>MAX(Results!CF77:CG77)</f>
        <v>-5.2807818539153034E-2</v>
      </c>
      <c r="P77" s="83">
        <f>Results!CA77</f>
        <v>0</v>
      </c>
      <c r="Q77" s="83">
        <f>Results!CB77</f>
        <v>0</v>
      </c>
      <c r="R77" s="72" t="str">
        <f>Results!CD77</f>
        <v/>
      </c>
      <c r="S77" s="14">
        <f>Results!CC77</f>
        <v>0</v>
      </c>
      <c r="T77" s="201">
        <f>Results!AV77</f>
        <v>-30</v>
      </c>
      <c r="U77" s="14" t="str">
        <f>IF(LEFT(DataEntry!$O77,1)="D",Results!DL77,"")</f>
        <v/>
      </c>
      <c r="V77" s="14" t="str">
        <f>IF(LEFT(DataEntry!O77,1)="D",Results!DM77,"")</f>
        <v/>
      </c>
      <c r="W77" s="77">
        <f>Results!AR77</f>
        <v>0.4592187082684196</v>
      </c>
      <c r="X77" s="77">
        <f>Results!AT77</f>
        <v>0.2412254653343045</v>
      </c>
    </row>
    <row r="78" spans="1:24" hidden="1" x14ac:dyDescent="0.25">
      <c r="A78" s="69">
        <f>Results!A78</f>
        <v>76</v>
      </c>
      <c r="B78" s="91">
        <f>Results!DA78</f>
        <v>44163</v>
      </c>
      <c r="C78" s="72" t="str">
        <f>Results!D78</f>
        <v>Karlsruher</v>
      </c>
      <c r="D78" s="72" t="str">
        <f>Results!G78</f>
        <v>Paderborn 07</v>
      </c>
      <c r="E78" s="132">
        <f>Results!H78</f>
        <v>1</v>
      </c>
      <c r="F78" s="132">
        <f>Results!I78</f>
        <v>0</v>
      </c>
      <c r="G78" s="80" t="str">
        <f>Results!AW78</f>
        <v>39/25</v>
      </c>
      <c r="H78" s="80" t="str">
        <f>Results!AY78</f>
        <v>59/25</v>
      </c>
      <c r="I78" s="133">
        <f>Results!AZ78</f>
        <v>17</v>
      </c>
      <c r="J78" s="134">
        <f>Results!BA78</f>
        <v>10</v>
      </c>
      <c r="K78" s="229">
        <f>Results!BB78</f>
        <v>62</v>
      </c>
      <c r="L78" s="230">
        <f>Results!BC78</f>
        <v>25</v>
      </c>
      <c r="M78" s="133">
        <f>Results!BD78</f>
        <v>31</v>
      </c>
      <c r="N78" s="135">
        <f>Results!BE78</f>
        <v>20</v>
      </c>
      <c r="O78" s="187">
        <f>MAX(Results!CF78:CG78)</f>
        <v>3.2716967572575674E-2</v>
      </c>
      <c r="P78" s="83">
        <f>Results!CA78</f>
        <v>0</v>
      </c>
      <c r="Q78" s="83">
        <f>Results!CB78</f>
        <v>0</v>
      </c>
      <c r="R78" s="72" t="str">
        <f>Results!CD78</f>
        <v/>
      </c>
      <c r="S78" s="14">
        <f>Results!CC78</f>
        <v>0</v>
      </c>
      <c r="T78" s="201">
        <f>Results!AV78</f>
        <v>-32</v>
      </c>
      <c r="U78" s="14" t="str">
        <f>IF(LEFT(DataEntry!$O78,1)="D",Results!DL78,"")</f>
        <v/>
      </c>
      <c r="V78" s="14" t="str">
        <f>IF(LEFT(DataEntry!O78,1)="D",Results!DM78,"")</f>
        <v/>
      </c>
      <c r="W78" s="77">
        <f>Results!AR78</f>
        <v>0.38783269908654172</v>
      </c>
      <c r="X78" s="77">
        <f>Results!AT78</f>
        <v>0.29437415576021081</v>
      </c>
    </row>
    <row r="79" spans="1:24" hidden="1" x14ac:dyDescent="0.25">
      <c r="A79" s="69">
        <f>Results!A79</f>
        <v>77</v>
      </c>
      <c r="B79" s="91">
        <f>Results!DA79</f>
        <v>44163</v>
      </c>
      <c r="C79" s="72" t="str">
        <f>Results!D79</f>
        <v>Sandhausen</v>
      </c>
      <c r="D79" s="72" t="str">
        <f>Results!G79</f>
        <v>Erzgebirge Aue</v>
      </c>
      <c r="E79" s="132">
        <f>Results!H79</f>
        <v>1</v>
      </c>
      <c r="F79" s="132">
        <f>Results!I79</f>
        <v>4</v>
      </c>
      <c r="G79" s="80" t="str">
        <f>Results!AW79</f>
        <v>28/25</v>
      </c>
      <c r="H79" s="80" t="str">
        <f>Results!AY79</f>
        <v>91/25</v>
      </c>
      <c r="I79" s="133">
        <f>Results!AZ79</f>
        <v>123</v>
      </c>
      <c r="J79" s="134">
        <f>Results!BA79</f>
        <v>100</v>
      </c>
      <c r="K79" s="229">
        <f>Results!BB79</f>
        <v>58</v>
      </c>
      <c r="L79" s="230">
        <f>Results!BC79</f>
        <v>25</v>
      </c>
      <c r="M79" s="133">
        <f>Results!BD79</f>
        <v>58</v>
      </c>
      <c r="N79" s="135">
        <f>Results!BE79</f>
        <v>25</v>
      </c>
      <c r="O79" s="187">
        <f>MAX(Results!CF79:CG79)</f>
        <v>3.2997616422817316E-2</v>
      </c>
      <c r="P79" s="83">
        <f>Results!CA79</f>
        <v>0</v>
      </c>
      <c r="Q79" s="83">
        <f>Results!CB79</f>
        <v>0</v>
      </c>
      <c r="R79" s="72" t="str">
        <f>Results!CD79</f>
        <v/>
      </c>
      <c r="S79" s="14">
        <f>Results!CC79</f>
        <v>0</v>
      </c>
      <c r="T79" s="201">
        <f>Results!AV79</f>
        <v>0</v>
      </c>
      <c r="U79" s="14" t="str">
        <f>IF(LEFT(DataEntry!$O79,1)="D",Results!DL79,"")</f>
        <v/>
      </c>
      <c r="V79" s="14" t="str">
        <f>IF(LEFT(DataEntry!O79,1)="D",Results!DM79,"")</f>
        <v/>
      </c>
      <c r="W79" s="77">
        <f>Results!AR79</f>
        <v>0.46858209052480326</v>
      </c>
      <c r="X79" s="77">
        <f>Results!AT79</f>
        <v>0.21519202661136611</v>
      </c>
    </row>
    <row r="80" spans="1:24" hidden="1" x14ac:dyDescent="0.25">
      <c r="A80" s="69">
        <f>Results!A80</f>
        <v>78</v>
      </c>
      <c r="B80" s="91">
        <f>Results!DA80</f>
        <v>44164</v>
      </c>
      <c r="C80" s="72" t="str">
        <f>Results!D80</f>
        <v>Hannover 96</v>
      </c>
      <c r="D80" s="72" t="str">
        <f>Results!G80</f>
        <v>Holstein Kiel</v>
      </c>
      <c r="E80" s="132">
        <f>Results!H80</f>
        <v>0</v>
      </c>
      <c r="F80" s="132">
        <f>Results!I80</f>
        <v>3</v>
      </c>
      <c r="G80" s="80" t="str">
        <f>Results!AW80</f>
        <v>13/8</v>
      </c>
      <c r="H80" s="80" t="str">
        <f>Results!AY80</f>
        <v>57/25</v>
      </c>
      <c r="I80" s="133">
        <f>Results!AZ80</f>
        <v>109</v>
      </c>
      <c r="J80" s="134">
        <f>Results!BA80</f>
        <v>100</v>
      </c>
      <c r="K80" s="229">
        <f>Results!BB80</f>
        <v>11</v>
      </c>
      <c r="L80" s="230">
        <f>Results!BC80</f>
        <v>4</v>
      </c>
      <c r="M80" s="133">
        <f>Results!BD80</f>
        <v>57</v>
      </c>
      <c r="N80" s="135">
        <f>Results!BE80</f>
        <v>25</v>
      </c>
      <c r="O80" s="187">
        <f>MAX(Results!CF80:CG80)</f>
        <v>-2.6892400417028724E-3</v>
      </c>
      <c r="P80" s="83">
        <f>Results!CA80</f>
        <v>0</v>
      </c>
      <c r="Q80" s="83">
        <f>Results!CB80</f>
        <v>0</v>
      </c>
      <c r="R80" s="72" t="str">
        <f>Results!CD80</f>
        <v/>
      </c>
      <c r="S80" s="14">
        <f>Results!CC80</f>
        <v>0</v>
      </c>
      <c r="T80" s="201">
        <f>Results!AV80</f>
        <v>-32</v>
      </c>
      <c r="U80" s="14" t="str">
        <f>IF(LEFT(DataEntry!$O80,1)="D",Results!DL80,"")</f>
        <v/>
      </c>
      <c r="V80" s="14" t="str">
        <f>IF(LEFT(DataEntry!O80,1)="D",Results!DM80,"")</f>
        <v/>
      </c>
      <c r="W80" s="77">
        <f>Results!AR80</f>
        <v>0.38042493511429182</v>
      </c>
      <c r="X80" s="77">
        <f>Results!AT80</f>
        <v>0.30362018200620244</v>
      </c>
    </row>
    <row r="81" spans="1:24" x14ac:dyDescent="0.25">
      <c r="A81" s="69">
        <f>Results!A81</f>
        <v>79</v>
      </c>
      <c r="B81" s="91">
        <f>Results!DA81</f>
        <v>44164</v>
      </c>
      <c r="C81" s="72" t="str">
        <f>Results!D81</f>
        <v>Heidenheim</v>
      </c>
      <c r="D81" s="72" t="str">
        <f>Results!G81</f>
        <v>Hamburger</v>
      </c>
      <c r="E81" s="132">
        <f>Results!H81</f>
        <v>3</v>
      </c>
      <c r="F81" s="132">
        <f>Results!I81</f>
        <v>2</v>
      </c>
      <c r="G81" s="80" t="str">
        <f>Results!AW81</f>
        <v>42/25</v>
      </c>
      <c r="H81" s="80" t="str">
        <f>Results!AY81</f>
        <v>58/25</v>
      </c>
      <c r="I81" s="133">
        <f>Results!AZ81</f>
        <v>57</v>
      </c>
      <c r="J81" s="134">
        <f>Results!BA81</f>
        <v>25</v>
      </c>
      <c r="K81" s="229">
        <f>Results!BB81</f>
        <v>64</v>
      </c>
      <c r="L81" s="230">
        <f>Results!BC81</f>
        <v>25</v>
      </c>
      <c r="M81" s="133">
        <f>Results!BD81</f>
        <v>23</v>
      </c>
      <c r="N81" s="135">
        <f>Results!BE81</f>
        <v>20</v>
      </c>
      <c r="O81" s="187">
        <f>MAX(Results!CF81:CG81)</f>
        <v>0.15326909333472563</v>
      </c>
      <c r="P81" s="83">
        <f>Results!CA81</f>
        <v>37</v>
      </c>
      <c r="Q81" s="83">
        <f>Results!CB81</f>
        <v>0</v>
      </c>
      <c r="R81" s="72" t="str">
        <f>Results!CD81</f>
        <v>Heidenheim</v>
      </c>
      <c r="S81" s="14">
        <f>Results!CC81</f>
        <v>84.36</v>
      </c>
      <c r="T81" s="201">
        <f>Results!AV81</f>
        <v>36.909999999999997</v>
      </c>
      <c r="U81" s="14">
        <f>IF(LEFT(DataEntry!$O81,1)="D",Results!DL81,"")</f>
        <v>14.45</v>
      </c>
      <c r="V81" s="14">
        <f>IF(LEFT(DataEntry!O81,1)="D",Results!DM81,"")</f>
        <v>-14.45</v>
      </c>
      <c r="W81" s="77">
        <f>Results!AR81</f>
        <v>0.37294818101199323</v>
      </c>
      <c r="X81" s="77">
        <f>Results!AT81</f>
        <v>0.29981978558683048</v>
      </c>
    </row>
    <row r="82" spans="1:24" hidden="1" x14ac:dyDescent="0.25">
      <c r="A82" s="69">
        <f>Results!A82</f>
        <v>80</v>
      </c>
      <c r="B82" s="91">
        <f>Results!DA82</f>
        <v>44164</v>
      </c>
      <c r="C82" s="72" t="str">
        <f>Results!D82</f>
        <v>Nurnberg</v>
      </c>
      <c r="D82" s="72" t="str">
        <f>Results!G82</f>
        <v>Greuther Furth</v>
      </c>
      <c r="E82" s="132">
        <f>Results!H82</f>
        <v>2</v>
      </c>
      <c r="F82" s="132">
        <f>Results!I82</f>
        <v>3</v>
      </c>
      <c r="G82" s="80" t="str">
        <f>Results!AW82</f>
        <v>43/25</v>
      </c>
      <c r="H82" s="80" t="str">
        <f>Results!AY82</f>
        <v>61/25</v>
      </c>
      <c r="I82" s="133">
        <f>Results!AZ82</f>
        <v>15</v>
      </c>
      <c r="J82" s="134">
        <f>Results!BA82</f>
        <v>8</v>
      </c>
      <c r="K82" s="229">
        <f>Results!BB82</f>
        <v>49</v>
      </c>
      <c r="L82" s="230">
        <f>Results!BC82</f>
        <v>20</v>
      </c>
      <c r="M82" s="133">
        <f>Results!BD82</f>
        <v>71</v>
      </c>
      <c r="N82" s="135">
        <f>Results!BE82</f>
        <v>50</v>
      </c>
      <c r="O82" s="187">
        <f>MAX(Results!CF82:CG82)</f>
        <v>3.7762152296041504E-2</v>
      </c>
      <c r="P82" s="83">
        <f>Results!CA82</f>
        <v>0</v>
      </c>
      <c r="Q82" s="83">
        <f>Results!CB82</f>
        <v>0</v>
      </c>
      <c r="R82" s="72" t="str">
        <f>Results!CD82</f>
        <v/>
      </c>
      <c r="S82" s="14">
        <f>Results!CC82</f>
        <v>0</v>
      </c>
      <c r="T82" s="201">
        <f>Results!AV82</f>
        <v>-34</v>
      </c>
      <c r="U82" s="14" t="str">
        <f>IF(LEFT(DataEntry!$O82,1)="D",Results!DL82,"")</f>
        <v/>
      </c>
      <c r="V82" s="14" t="str">
        <f>IF(LEFT(DataEntry!O82,1)="D",Results!DM82,"")</f>
        <v/>
      </c>
      <c r="W82" s="77">
        <f>Results!AR82</f>
        <v>0.36704226195524081</v>
      </c>
      <c r="X82" s="77">
        <f>Results!AT82</f>
        <v>0.28839591924977087</v>
      </c>
    </row>
    <row r="83" spans="1:24" hidden="1" x14ac:dyDescent="0.25">
      <c r="A83" s="69">
        <f>Results!A83</f>
        <v>81</v>
      </c>
      <c r="B83" s="91">
        <f>Results!DA83</f>
        <v>44165</v>
      </c>
      <c r="C83" s="72" t="str">
        <f>Results!D83</f>
        <v>Bochum</v>
      </c>
      <c r="D83" s="72" t="str">
        <f>Results!G83</f>
        <v>Fortuna Dusseldorf</v>
      </c>
      <c r="E83" s="132">
        <f>Results!H83</f>
        <v>5</v>
      </c>
      <c r="F83" s="132">
        <f>Results!I83</f>
        <v>0</v>
      </c>
      <c r="G83" s="80" t="str">
        <f>Results!AW83</f>
        <v>47/25</v>
      </c>
      <c r="H83" s="80" t="str">
        <f>Results!AY83</f>
        <v>49/25</v>
      </c>
      <c r="I83" s="133">
        <f>Results!AZ83</f>
        <v>5</v>
      </c>
      <c r="J83" s="134">
        <f>Results!BA83</f>
        <v>4</v>
      </c>
      <c r="K83" s="229">
        <f>Results!BB83</f>
        <v>62</v>
      </c>
      <c r="L83" s="230">
        <f>Results!BC83</f>
        <v>25</v>
      </c>
      <c r="M83" s="133">
        <f>Results!BD83</f>
        <v>43</v>
      </c>
      <c r="N83" s="135">
        <f>Results!BE83</f>
        <v>20</v>
      </c>
      <c r="O83" s="187">
        <f>MAX(Results!CF83:CG83)</f>
        <v>4.0389833842902047E-2</v>
      </c>
      <c r="P83" s="83">
        <f>Results!CA83</f>
        <v>0</v>
      </c>
      <c r="Q83" s="83">
        <f>Results!CB83</f>
        <v>0</v>
      </c>
      <c r="R83" s="72" t="str">
        <f>Results!CD83</f>
        <v/>
      </c>
      <c r="S83" s="14">
        <f>Results!CC83</f>
        <v>0</v>
      </c>
      <c r="T83" s="201">
        <f>Results!AV83</f>
        <v>-32</v>
      </c>
      <c r="U83" s="14" t="str">
        <f>IF(LEFT(DataEntry!$O83,1)="D",Results!DL83,"")</f>
        <v/>
      </c>
      <c r="V83" s="14" t="str">
        <f>IF(LEFT(DataEntry!O83,1)="D",Results!DM83,"")</f>
        <v/>
      </c>
      <c r="W83" s="77">
        <f>Results!AR83</f>
        <v>0.34705787641848629</v>
      </c>
      <c r="X83" s="77">
        <f>Results!AT83</f>
        <v>0.33664590642196035</v>
      </c>
    </row>
    <row r="84" spans="1:24" hidden="1" x14ac:dyDescent="0.25">
      <c r="A84" s="69">
        <f>Results!A84</f>
        <v>82</v>
      </c>
      <c r="B84" s="91">
        <f>Results!DA84</f>
        <v>44169</v>
      </c>
      <c r="C84" s="72" t="str">
        <f>Results!D84</f>
        <v>Fortuna Dusseldorf</v>
      </c>
      <c r="D84" s="72" t="str">
        <f>Results!G84</f>
        <v>Darmstadt 98</v>
      </c>
      <c r="E84" s="132">
        <f>Results!H84</f>
        <v>3</v>
      </c>
      <c r="F84" s="132">
        <f>Results!I84</f>
        <v>2</v>
      </c>
      <c r="G84" s="80" t="str">
        <f>Results!AW84</f>
        <v>31/25</v>
      </c>
      <c r="H84" s="80" t="str">
        <f>Results!AY84</f>
        <v>88/25</v>
      </c>
      <c r="I84" s="133">
        <f>Results!AZ84</f>
        <v>73</v>
      </c>
      <c r="J84" s="134">
        <f>Results!BA84</f>
        <v>50</v>
      </c>
      <c r="K84" s="229">
        <f>Results!BB84</f>
        <v>47</v>
      </c>
      <c r="L84" s="230">
        <f>Results!BC84</f>
        <v>20</v>
      </c>
      <c r="M84" s="133">
        <f>Results!BD84</f>
        <v>19</v>
      </c>
      <c r="N84" s="135">
        <f>Results!BE84</f>
        <v>10</v>
      </c>
      <c r="O84" s="187">
        <f>MAX(Results!CF84:CG84)</f>
        <v>6.811760670250909E-2</v>
      </c>
      <c r="P84" s="83">
        <f>Results!CA84</f>
        <v>0</v>
      </c>
      <c r="Q84" s="83">
        <f>Results!CB84</f>
        <v>0</v>
      </c>
      <c r="R84" s="72" t="str">
        <f>Results!CD84</f>
        <v/>
      </c>
      <c r="S84" s="14">
        <f>Results!CC84</f>
        <v>0</v>
      </c>
      <c r="T84" s="201">
        <f>Results!AV84</f>
        <v>-33</v>
      </c>
      <c r="U84" s="14" t="str">
        <f>IF(LEFT(DataEntry!$O84,1)="D",Results!DL84,"")</f>
        <v/>
      </c>
      <c r="V84" s="14" t="str">
        <f>IF(LEFT(DataEntry!O84,1)="D",Results!DM84,"")</f>
        <v/>
      </c>
      <c r="W84" s="77">
        <f>Results!AR84</f>
        <v>0.44483384816495719</v>
      </c>
      <c r="X84" s="77">
        <f>Results!AT84</f>
        <v>0.22095937997178283</v>
      </c>
    </row>
    <row r="85" spans="1:24" hidden="1" x14ac:dyDescent="0.25">
      <c r="A85" s="69">
        <f>Results!A85</f>
        <v>83</v>
      </c>
      <c r="B85" s="91">
        <f>Results!DA85</f>
        <v>44169</v>
      </c>
      <c r="C85" s="72" t="str">
        <f>Results!D85</f>
        <v>Holstein Kiel</v>
      </c>
      <c r="D85" s="72" t="str">
        <f>Results!G85</f>
        <v>Bochum</v>
      </c>
      <c r="E85" s="132">
        <f>Results!H85</f>
        <v>3</v>
      </c>
      <c r="F85" s="132">
        <f>Results!I85</f>
        <v>1</v>
      </c>
      <c r="G85" s="80" t="str">
        <f>Results!AW85</f>
        <v>17/10</v>
      </c>
      <c r="H85" s="80" t="str">
        <f>Results!AY85</f>
        <v>58/25</v>
      </c>
      <c r="I85" s="133">
        <f>Results!AZ85</f>
        <v>151</v>
      </c>
      <c r="J85" s="134">
        <f>Results!BA85</f>
        <v>100</v>
      </c>
      <c r="K85" s="229">
        <f>Results!BB85</f>
        <v>47</v>
      </c>
      <c r="L85" s="230">
        <f>Results!BC85</f>
        <v>20</v>
      </c>
      <c r="M85" s="133">
        <f>Results!BD85</f>
        <v>183</v>
      </c>
      <c r="N85" s="135">
        <f>Results!BE85</f>
        <v>100</v>
      </c>
      <c r="O85" s="187">
        <f>MAX(Results!CF85:CG85)</f>
        <v>-4.9331335832282622E-2</v>
      </c>
      <c r="P85" s="83">
        <f>Results!CA85</f>
        <v>0</v>
      </c>
      <c r="Q85" s="83">
        <f>Results!CB85</f>
        <v>0</v>
      </c>
      <c r="R85" s="72" t="str">
        <f>Results!CD85</f>
        <v/>
      </c>
      <c r="S85" s="14">
        <f>Results!CC85</f>
        <v>0</v>
      </c>
      <c r="T85" s="201">
        <f>Results!AV85</f>
        <v>-33</v>
      </c>
      <c r="U85" s="14" t="str">
        <f>IF(LEFT(DataEntry!$O85,1)="D",Results!DL85,"")</f>
        <v/>
      </c>
      <c r="V85" s="14" t="str">
        <f>IF(LEFT(DataEntry!O85,1)="D",Results!DM85,"")</f>
        <v/>
      </c>
      <c r="W85" s="77">
        <f>Results!AR85</f>
        <v>0.36970841448296288</v>
      </c>
      <c r="X85" s="77">
        <f>Results!AT85</f>
        <v>0.30024716147746255</v>
      </c>
    </row>
    <row r="86" spans="1:24" x14ac:dyDescent="0.25">
      <c r="A86" s="69">
        <f>Results!A86</f>
        <v>84</v>
      </c>
      <c r="B86" s="91">
        <f>Results!DA86</f>
        <v>44170</v>
      </c>
      <c r="C86" s="72" t="str">
        <f>Results!D86</f>
        <v>Eintracht Braunschweig</v>
      </c>
      <c r="D86" s="72" t="str">
        <f>Results!G86</f>
        <v>St Pauli</v>
      </c>
      <c r="E86" s="132">
        <f>Results!H86</f>
        <v>2</v>
      </c>
      <c r="F86" s="132">
        <f>Results!I86</f>
        <v>1</v>
      </c>
      <c r="G86" s="80" t="str">
        <f>Results!AW86</f>
        <v>69/50</v>
      </c>
      <c r="H86" s="80" t="str">
        <f>Results!AY86</f>
        <v>29/10</v>
      </c>
      <c r="I86" s="133">
        <f>Results!AZ86</f>
        <v>37</v>
      </c>
      <c r="J86" s="134">
        <f>Results!BA86</f>
        <v>20</v>
      </c>
      <c r="K86" s="229">
        <f>Results!BB86</f>
        <v>27</v>
      </c>
      <c r="L86" s="230">
        <f>Results!BC86</f>
        <v>10</v>
      </c>
      <c r="M86" s="133">
        <f>Results!BD86</f>
        <v>133</v>
      </c>
      <c r="N86" s="135">
        <f>Results!BE86</f>
        <v>100</v>
      </c>
      <c r="O86" s="187">
        <f>MAX(Results!CF86:CG86)</f>
        <v>0.13384581007440824</v>
      </c>
      <c r="P86" s="83">
        <f>Results!CA86</f>
        <v>42</v>
      </c>
      <c r="Q86" s="83">
        <f>Results!CB86</f>
        <v>0</v>
      </c>
      <c r="R86" s="72" t="str">
        <f>Results!CD86</f>
        <v>Eintracht Braunschweig</v>
      </c>
      <c r="S86" s="14">
        <f>Results!CC86</f>
        <v>77.7</v>
      </c>
      <c r="T86" s="201">
        <f>Results!AV86</f>
        <v>29.14</v>
      </c>
      <c r="U86" s="14">
        <f>IF(LEFT(DataEntry!$O86,1)="D",Results!DL86,"")</f>
        <v>15.56</v>
      </c>
      <c r="V86" s="14">
        <f>IF(LEFT(DataEntry!O86,1)="D",Results!DM86,"")</f>
        <v>-15.56</v>
      </c>
      <c r="W86" s="77">
        <f>Results!AR86</f>
        <v>0.41715564624320911</v>
      </c>
      <c r="X86" s="77">
        <f>Results!AT86</f>
        <v>0.25550724262111885</v>
      </c>
    </row>
    <row r="87" spans="1:24" x14ac:dyDescent="0.25">
      <c r="A87" s="69">
        <f>Results!A87</f>
        <v>85</v>
      </c>
      <c r="B87" s="91">
        <f>Results!DA87</f>
        <v>44170</v>
      </c>
      <c r="C87" s="72" t="str">
        <f>Results!D87</f>
        <v>Greuther Furth</v>
      </c>
      <c r="D87" s="72" t="str">
        <f>Results!G87</f>
        <v>Heidenheim</v>
      </c>
      <c r="E87" s="132">
        <f>Results!H87</f>
        <v>0</v>
      </c>
      <c r="F87" s="132">
        <f>Results!I87</f>
        <v>1</v>
      </c>
      <c r="G87" s="80" t="str">
        <f>Results!AW87</f>
        <v>9/5</v>
      </c>
      <c r="H87" s="80" t="str">
        <f>Results!AY87</f>
        <v>97/50</v>
      </c>
      <c r="I87" s="133">
        <f>Results!AZ87</f>
        <v>11</v>
      </c>
      <c r="J87" s="134">
        <f>Results!BA87</f>
        <v>10</v>
      </c>
      <c r="K87" s="229">
        <f>Results!BB87</f>
        <v>58</v>
      </c>
      <c r="L87" s="230">
        <f>Results!BC87</f>
        <v>25</v>
      </c>
      <c r="M87" s="133">
        <f>Results!BD87</f>
        <v>66</v>
      </c>
      <c r="N87" s="135">
        <f>Results!BE87</f>
        <v>25</v>
      </c>
      <c r="O87" s="187">
        <f>MAX(Results!CF87:CG87)</f>
        <v>0.15781111537070905</v>
      </c>
      <c r="P87" s="83">
        <f>Results!CA87</f>
        <v>0</v>
      </c>
      <c r="Q87" s="83">
        <f>Results!CB87</f>
        <v>34</v>
      </c>
      <c r="R87" s="72" t="str">
        <f>Results!CD87</f>
        <v>Heidenheim</v>
      </c>
      <c r="S87" s="14">
        <f>Results!CC87</f>
        <v>89.76</v>
      </c>
      <c r="T87" s="201">
        <f>Results!AV87</f>
        <v>75.100000000000009</v>
      </c>
      <c r="U87" s="14">
        <f>IF(LEFT(DataEntry!$O87,1)="D",Results!DL87,"")</f>
        <v>14.66</v>
      </c>
      <c r="V87" s="14">
        <f>IF(LEFT(DataEntry!O87,1)="D",Results!DM87,"")</f>
        <v>-14.66</v>
      </c>
      <c r="W87" s="77">
        <f>Results!AR87</f>
        <v>0.35511767642450098</v>
      </c>
      <c r="X87" s="77">
        <f>Results!AT87</f>
        <v>0.3394598781745472</v>
      </c>
    </row>
    <row r="88" spans="1:24" hidden="1" x14ac:dyDescent="0.25">
      <c r="A88" s="69">
        <f>Results!A88</f>
        <v>86</v>
      </c>
      <c r="B88" s="91">
        <f>Results!DA88</f>
        <v>44170</v>
      </c>
      <c r="C88" s="72" t="str">
        <f>Results!D88</f>
        <v>Hamburger</v>
      </c>
      <c r="D88" s="72" t="str">
        <f>Results!G88</f>
        <v>Hannover 96</v>
      </c>
      <c r="E88" s="132">
        <f>Results!H88</f>
        <v>0</v>
      </c>
      <c r="F88" s="132">
        <f>Results!I88</f>
        <v>1</v>
      </c>
      <c r="G88" s="80" t="str">
        <f>Results!AW88</f>
        <v>37/50</v>
      </c>
      <c r="H88" s="80" t="str">
        <f>Results!AY88</f>
        <v>24/5</v>
      </c>
      <c r="I88" s="133">
        <f>Results!AZ88</f>
        <v>9</v>
      </c>
      <c r="J88" s="134">
        <f>Results!BA88</f>
        <v>10</v>
      </c>
      <c r="K88" s="229">
        <f>Results!BB88</f>
        <v>29</v>
      </c>
      <c r="L88" s="230">
        <f>Results!BC88</f>
        <v>10</v>
      </c>
      <c r="M88" s="133">
        <f>Results!BD88</f>
        <v>68</v>
      </c>
      <c r="N88" s="135">
        <f>Results!BE88</f>
        <v>25</v>
      </c>
      <c r="O88" s="187">
        <f>MAX(Results!CF88:CG88)</f>
        <v>6.2774349375621347E-2</v>
      </c>
      <c r="P88" s="83">
        <f>Results!CA88</f>
        <v>0</v>
      </c>
      <c r="Q88" s="83">
        <f>Results!CB88</f>
        <v>0</v>
      </c>
      <c r="R88" s="72" t="str">
        <f>Results!CD88</f>
        <v/>
      </c>
      <c r="S88" s="14">
        <f>Results!CC88</f>
        <v>0</v>
      </c>
      <c r="T88" s="201">
        <f>Results!AV88</f>
        <v>0</v>
      </c>
      <c r="U88" s="14" t="str">
        <f>IF(LEFT(DataEntry!$O88,1)="D",Results!DL88,"")</f>
        <v/>
      </c>
      <c r="V88" s="14" t="str">
        <f>IF(LEFT(DataEntry!O88,1)="D",Results!DM88,"")</f>
        <v/>
      </c>
      <c r="W88" s="77">
        <f>Results!AR88</f>
        <v>0.56844556681423275</v>
      </c>
      <c r="X88" s="77">
        <f>Results!AT88</f>
        <v>0.1705608729917269</v>
      </c>
    </row>
    <row r="89" spans="1:24" hidden="1" x14ac:dyDescent="0.25">
      <c r="A89" s="69">
        <f>Results!A89</f>
        <v>87</v>
      </c>
      <c r="B89" s="91">
        <f>Results!DA89</f>
        <v>44170</v>
      </c>
      <c r="C89" s="72" t="str">
        <f>Results!D89</f>
        <v>Osnabruck</v>
      </c>
      <c r="D89" s="72" t="str">
        <f>Results!G89</f>
        <v>Karlsruher</v>
      </c>
      <c r="E89" s="132">
        <f>Results!H89</f>
        <v>1</v>
      </c>
      <c r="F89" s="132">
        <f>Results!I89</f>
        <v>2</v>
      </c>
      <c r="G89" s="80" t="str">
        <f>Results!AW89</f>
        <v>41/25</v>
      </c>
      <c r="H89" s="80" t="str">
        <f>Results!AY89</f>
        <v>63/25</v>
      </c>
      <c r="I89" s="133">
        <f>Results!AZ89</f>
        <v>173</v>
      </c>
      <c r="J89" s="134">
        <f>Results!BA89</f>
        <v>100</v>
      </c>
      <c r="K89" s="229">
        <f>Results!BB89</f>
        <v>63</v>
      </c>
      <c r="L89" s="230">
        <f>Results!BC89</f>
        <v>25</v>
      </c>
      <c r="M89" s="133">
        <f>Results!BD89</f>
        <v>151</v>
      </c>
      <c r="N89" s="135">
        <f>Results!BE89</f>
        <v>100</v>
      </c>
      <c r="O89" s="187">
        <f>MAX(Results!CF89:CG89)</f>
        <v>2.2679091952334238E-2</v>
      </c>
      <c r="P89" s="83">
        <f>Results!CA89</f>
        <v>0</v>
      </c>
      <c r="Q89" s="83">
        <f>Results!CB89</f>
        <v>0</v>
      </c>
      <c r="R89" s="72" t="str">
        <f>Results!CD89</f>
        <v/>
      </c>
      <c r="S89" s="14">
        <f>Results!CC89</f>
        <v>0</v>
      </c>
      <c r="T89" s="201">
        <f>Results!AV89</f>
        <v>-34</v>
      </c>
      <c r="U89" s="14" t="str">
        <f>IF(LEFT(DataEntry!$O89,1)="D",Results!DL89,"")</f>
        <v/>
      </c>
      <c r="V89" s="14" t="str">
        <f>IF(LEFT(DataEntry!O89,1)="D",Results!DM89,"")</f>
        <v/>
      </c>
      <c r="W89" s="77">
        <f>Results!AR89</f>
        <v>0.37835439208244231</v>
      </c>
      <c r="X89" s="77">
        <f>Results!AT89</f>
        <v>0.281171379283781</v>
      </c>
    </row>
    <row r="90" spans="1:24" hidden="1" x14ac:dyDescent="0.25">
      <c r="A90" s="69">
        <f>Results!A90</f>
        <v>88</v>
      </c>
      <c r="B90" s="91">
        <f>Results!DA90</f>
        <v>44171</v>
      </c>
      <c r="C90" s="72" t="str">
        <f>Results!D90</f>
        <v>Erzgebirge Aue</v>
      </c>
      <c r="D90" s="72" t="str">
        <f>Results!G90</f>
        <v>Jahn Regensburg</v>
      </c>
      <c r="E90" s="132">
        <f>Results!H90</f>
        <v>0</v>
      </c>
      <c r="F90" s="132">
        <f>Results!I90</f>
        <v>2</v>
      </c>
      <c r="G90" s="80" t="str">
        <f>Results!AW90</f>
        <v>29/25</v>
      </c>
      <c r="H90" s="80" t="str">
        <f>Results!AY90</f>
        <v>81/25</v>
      </c>
      <c r="I90" s="133">
        <f>Results!AZ90</f>
        <v>129</v>
      </c>
      <c r="J90" s="134">
        <f>Results!BA90</f>
        <v>100</v>
      </c>
      <c r="K90" s="229">
        <f>Results!BB90</f>
        <v>13</v>
      </c>
      <c r="L90" s="230">
        <f>Results!BC90</f>
        <v>5</v>
      </c>
      <c r="M90" s="133">
        <f>Results!BD90</f>
        <v>197</v>
      </c>
      <c r="N90" s="135">
        <f>Results!BE90</f>
        <v>100</v>
      </c>
      <c r="O90" s="187">
        <f>MAX(Results!CF90:CG90)</f>
        <v>3.8362796032334001E-2</v>
      </c>
      <c r="P90" s="83">
        <f>Results!CA90</f>
        <v>0</v>
      </c>
      <c r="Q90" s="83">
        <f>Results!CB90</f>
        <v>0</v>
      </c>
      <c r="R90" s="72" t="str">
        <f>Results!CD90</f>
        <v/>
      </c>
      <c r="S90" s="14">
        <f>Results!CC90</f>
        <v>0</v>
      </c>
      <c r="T90" s="201">
        <f>Results!AV90</f>
        <v>-31</v>
      </c>
      <c r="U90" s="14" t="str">
        <f>IF(LEFT(DataEntry!$O90,1)="D",Results!DL90,"")</f>
        <v/>
      </c>
      <c r="V90" s="14" t="str">
        <f>IF(LEFT(DataEntry!O90,1)="D",Results!DM90,"")</f>
        <v/>
      </c>
      <c r="W90" s="77">
        <f>Results!AR90</f>
        <v>0.45963532958376546</v>
      </c>
      <c r="X90" s="77">
        <f>Results!AT90</f>
        <v>0.23379866332183397</v>
      </c>
    </row>
    <row r="91" spans="1:24" hidden="1" x14ac:dyDescent="0.25">
      <c r="A91" s="69">
        <f>Results!A91</f>
        <v>89</v>
      </c>
      <c r="B91" s="91">
        <f>Results!DA91</f>
        <v>44171</v>
      </c>
      <c r="C91" s="72" t="str">
        <f>Results!D91</f>
        <v>Paderborn 07</v>
      </c>
      <c r="D91" s="72" t="str">
        <f>Results!G91</f>
        <v>Nurnberg</v>
      </c>
      <c r="E91" s="132">
        <f>Results!H91</f>
        <v>0</v>
      </c>
      <c r="F91" s="132">
        <f>Results!I91</f>
        <v>2</v>
      </c>
      <c r="G91" s="80" t="str">
        <f>Results!AW91</f>
        <v>17/10</v>
      </c>
      <c r="H91" s="80" t="str">
        <f>Results!AY91</f>
        <v>54/25</v>
      </c>
      <c r="I91" s="133">
        <f>Results!AZ91</f>
        <v>49</v>
      </c>
      <c r="J91" s="134">
        <f>Results!BA91</f>
        <v>50</v>
      </c>
      <c r="K91" s="229">
        <f>Results!BB91</f>
        <v>14</v>
      </c>
      <c r="L91" s="230">
        <f>Results!BC91</f>
        <v>5</v>
      </c>
      <c r="M91" s="133">
        <f>Results!BD91</f>
        <v>64</v>
      </c>
      <c r="N91" s="135">
        <f>Results!BE91</f>
        <v>25</v>
      </c>
      <c r="O91" s="187">
        <f>MAX(Results!CF91:CG91)</f>
        <v>7.6321125994097225E-2</v>
      </c>
      <c r="P91" s="83">
        <f>Results!CA91</f>
        <v>0</v>
      </c>
      <c r="Q91" s="83">
        <f>Results!CB91</f>
        <v>0</v>
      </c>
      <c r="R91" s="72" t="str">
        <f>Results!CD91</f>
        <v/>
      </c>
      <c r="S91" s="14">
        <f>Results!CC91</f>
        <v>0</v>
      </c>
      <c r="T91" s="201">
        <f>Results!AV91</f>
        <v>-32</v>
      </c>
      <c r="U91" s="14" t="str">
        <f>IF(LEFT(DataEntry!$O91,1)="D",Results!DL91,"")</f>
        <v/>
      </c>
      <c r="V91" s="14" t="str">
        <f>IF(LEFT(DataEntry!O91,1)="D",Results!DM91,"")</f>
        <v/>
      </c>
      <c r="W91" s="77">
        <f>Results!AR91</f>
        <v>0.37024210237303568</v>
      </c>
      <c r="X91" s="77">
        <f>Results!AT91</f>
        <v>0.31354120012547082</v>
      </c>
    </row>
    <row r="92" spans="1:24" hidden="1" x14ac:dyDescent="0.25">
      <c r="A92" s="69">
        <f>Results!A92</f>
        <v>90</v>
      </c>
      <c r="B92" s="91">
        <f>Results!DA92</f>
        <v>44171</v>
      </c>
      <c r="C92" s="72" t="str">
        <f>Results!D92</f>
        <v>Wurzburger Kickers</v>
      </c>
      <c r="D92" s="72" t="str">
        <f>Results!G92</f>
        <v>Sandhausen</v>
      </c>
      <c r="E92" s="132">
        <f>Results!H92</f>
        <v>2</v>
      </c>
      <c r="F92" s="132">
        <f>Results!I92</f>
        <v>3</v>
      </c>
      <c r="G92" s="80" t="str">
        <f>Results!AW92</f>
        <v>43/25</v>
      </c>
      <c r="H92" s="80" t="str">
        <f>Results!AY92</f>
        <v>46/25</v>
      </c>
      <c r="I92" s="133">
        <f>Results!AZ92</f>
        <v>161</v>
      </c>
      <c r="J92" s="134">
        <f>Results!BA92</f>
        <v>100</v>
      </c>
      <c r="K92" s="229">
        <f>Results!BB92</f>
        <v>63</v>
      </c>
      <c r="L92" s="230">
        <f>Results!BC92</f>
        <v>25</v>
      </c>
      <c r="M92" s="133">
        <f>Results!BD92</f>
        <v>81</v>
      </c>
      <c r="N92" s="135">
        <f>Results!BE92</f>
        <v>50</v>
      </c>
      <c r="O92" s="187">
        <f>MAX(Results!CF92:CG92)</f>
        <v>-3.135267316211271E-2</v>
      </c>
      <c r="P92" s="83">
        <f>Results!CA92</f>
        <v>0</v>
      </c>
      <c r="Q92" s="83">
        <f>Results!CB92</f>
        <v>0</v>
      </c>
      <c r="R92" s="72" t="str">
        <f>Results!CD92</f>
        <v/>
      </c>
      <c r="S92" s="14">
        <f>Results!CC92</f>
        <v>0</v>
      </c>
      <c r="T92" s="201">
        <f>Results!AV92</f>
        <v>0</v>
      </c>
      <c r="U92" s="14" t="str">
        <f>IF(LEFT(DataEntry!$O92,1)="D",Results!DL92,"")</f>
        <v/>
      </c>
      <c r="V92" s="14" t="str">
        <f>IF(LEFT(DataEntry!O92,1)="D",Results!DM92,"")</f>
        <v/>
      </c>
      <c r="W92" s="77">
        <f>Results!AR92</f>
        <v>0.36554806693336439</v>
      </c>
      <c r="X92" s="77">
        <f>Results!AT92</f>
        <v>0.35164178148779396</v>
      </c>
    </row>
    <row r="93" spans="1:24" hidden="1" x14ac:dyDescent="0.25">
      <c r="A93" s="69">
        <f>Results!A93</f>
        <v>91</v>
      </c>
      <c r="B93" s="91">
        <f>Results!DA93</f>
        <v>44176</v>
      </c>
      <c r="C93" s="72" t="str">
        <f>Results!D93</f>
        <v>Bochum</v>
      </c>
      <c r="D93" s="72" t="str">
        <f>Results!G93</f>
        <v>Paderborn 07</v>
      </c>
      <c r="E93" s="132">
        <f>Results!H93</f>
        <v>3</v>
      </c>
      <c r="F93" s="132">
        <f>Results!I93</f>
        <v>0</v>
      </c>
      <c r="G93" s="80" t="str">
        <f>Results!AW93</f>
        <v>38/25</v>
      </c>
      <c r="H93" s="80" t="str">
        <f>Results!AY93</f>
        <v>12/5</v>
      </c>
      <c r="I93" s="133">
        <f>Results!AZ93</f>
        <v>5</v>
      </c>
      <c r="J93" s="134">
        <f>Results!BA93</f>
        <v>4</v>
      </c>
      <c r="K93" s="229">
        <f>Results!BB93</f>
        <v>58</v>
      </c>
      <c r="L93" s="230">
        <f>Results!BC93</f>
        <v>25</v>
      </c>
      <c r="M93" s="133">
        <f>Results!BD93</f>
        <v>23</v>
      </c>
      <c r="N93" s="135">
        <f>Results!BE93</f>
        <v>10</v>
      </c>
      <c r="O93" s="187">
        <f>MAX(Results!CF93:CG93)</f>
        <v>-2.2367099255130401E-2</v>
      </c>
      <c r="P93" s="83">
        <f>Results!CA93</f>
        <v>0</v>
      </c>
      <c r="Q93" s="83">
        <f>Results!CB93</f>
        <v>0</v>
      </c>
      <c r="R93" s="72" t="str">
        <f>Results!CD93</f>
        <v/>
      </c>
      <c r="S93" s="14">
        <f>Results!CC93</f>
        <v>0</v>
      </c>
      <c r="T93" s="201">
        <f>Results!AV93</f>
        <v>0</v>
      </c>
      <c r="U93" s="14" t="str">
        <f>IF(LEFT(DataEntry!$O93,1)="D",Results!DL93,"")</f>
        <v/>
      </c>
      <c r="V93" s="14" t="str">
        <f>IF(LEFT(DataEntry!O93,1)="D",Results!DM93,"")</f>
        <v/>
      </c>
      <c r="W93" s="77">
        <f>Results!AR93</f>
        <v>0.3953277853792353</v>
      </c>
      <c r="X93" s="77">
        <f>Results!AT93</f>
        <v>0.29254258846573072</v>
      </c>
    </row>
    <row r="94" spans="1:24" x14ac:dyDescent="0.25">
      <c r="A94" s="69">
        <f>Results!A94</f>
        <v>92</v>
      </c>
      <c r="B94" s="91">
        <f>Results!DA94</f>
        <v>44176</v>
      </c>
      <c r="C94" s="72" t="str">
        <f>Results!D94</f>
        <v>Sandhausen</v>
      </c>
      <c r="D94" s="72" t="str">
        <f>Results!G94</f>
        <v>Greuther Furth</v>
      </c>
      <c r="E94" s="132">
        <f>Results!H94</f>
        <v>0</v>
      </c>
      <c r="F94" s="132">
        <f>Results!I94</f>
        <v>3</v>
      </c>
      <c r="G94" s="80" t="str">
        <f>Results!AW94</f>
        <v>79/50</v>
      </c>
      <c r="H94" s="80" t="str">
        <f>Results!AY94</f>
        <v>62/25</v>
      </c>
      <c r="I94" s="133">
        <f>Results!AZ94</f>
        <v>9</v>
      </c>
      <c r="J94" s="134">
        <f>Results!BA94</f>
        <v>4</v>
      </c>
      <c r="K94" s="229">
        <f>Results!BB94</f>
        <v>68</v>
      </c>
      <c r="L94" s="230">
        <f>Results!BC94</f>
        <v>25</v>
      </c>
      <c r="M94" s="133">
        <f>Results!BD94</f>
        <v>111</v>
      </c>
      <c r="N94" s="135">
        <f>Results!BE94</f>
        <v>100</v>
      </c>
      <c r="O94" s="187">
        <f>MAX(Results!CF94:CG94)</f>
        <v>0.17603354612056535</v>
      </c>
      <c r="P94" s="83">
        <f>Results!CA94</f>
        <v>39</v>
      </c>
      <c r="Q94" s="83">
        <f>Results!CB94</f>
        <v>0</v>
      </c>
      <c r="R94" s="72" t="str">
        <f>Results!CD94</f>
        <v>Sandhausen</v>
      </c>
      <c r="S94" s="14">
        <f>Results!CC94</f>
        <v>-39</v>
      </c>
      <c r="T94" s="201">
        <f>Results!AV94</f>
        <v>-86.34</v>
      </c>
      <c r="U94" s="14">
        <f>IF(LEFT(DataEntry!$O94,1)="D",Results!DL94,"")</f>
        <v>14.34</v>
      </c>
      <c r="V94" s="14">
        <f>IF(LEFT(DataEntry!O94,1)="D",Results!DM94,"")</f>
        <v>-14.34</v>
      </c>
      <c r="W94" s="77">
        <f>Results!AR94</f>
        <v>0.38585921996833883</v>
      </c>
      <c r="X94" s="77">
        <f>Results!AT94</f>
        <v>0.28681085846512017</v>
      </c>
    </row>
    <row r="95" spans="1:24" hidden="1" x14ac:dyDescent="0.25">
      <c r="A95" s="69">
        <f>Results!A95</f>
        <v>93</v>
      </c>
      <c r="B95" s="91">
        <f>Results!DA95</f>
        <v>44177</v>
      </c>
      <c r="C95" s="72" t="str">
        <f>Results!D95</f>
        <v>Darmstadt 98</v>
      </c>
      <c r="D95" s="72" t="str">
        <f>Results!G95</f>
        <v>Hamburger</v>
      </c>
      <c r="E95" s="132">
        <f>Results!H95</f>
        <v>1</v>
      </c>
      <c r="F95" s="132">
        <f>Results!I95</f>
        <v>2</v>
      </c>
      <c r="G95" s="80" t="str">
        <f>Results!AW95</f>
        <v>93/50</v>
      </c>
      <c r="H95" s="80" t="str">
        <f>Results!AY95</f>
        <v>19/10</v>
      </c>
      <c r="I95" s="133">
        <f>Results!AZ95</f>
        <v>57</v>
      </c>
      <c r="J95" s="134">
        <f>Results!BA95</f>
        <v>25</v>
      </c>
      <c r="K95" s="229">
        <f>Results!BB95</f>
        <v>11</v>
      </c>
      <c r="L95" s="230">
        <f>Results!BC95</f>
        <v>4</v>
      </c>
      <c r="M95" s="133">
        <f>Results!BD95</f>
        <v>109</v>
      </c>
      <c r="N95" s="135">
        <f>Results!BE95</f>
        <v>100</v>
      </c>
      <c r="O95" s="187">
        <f>MAX(Results!CF95:CG95)</f>
        <v>9.7912489301076877E-2</v>
      </c>
      <c r="P95" s="83">
        <f>Results!CA95</f>
        <v>0</v>
      </c>
      <c r="Q95" s="83">
        <f>Results!CB95</f>
        <v>0</v>
      </c>
      <c r="R95" s="72" t="str">
        <f>Results!CD95</f>
        <v/>
      </c>
      <c r="S95" s="14">
        <f>Results!CC95</f>
        <v>0</v>
      </c>
      <c r="T95" s="201">
        <f>Results!AV95</f>
        <v>-31</v>
      </c>
      <c r="U95" s="14" t="str">
        <f>IF(LEFT(DataEntry!$O95,1)="D",Results!DL95,"")</f>
        <v/>
      </c>
      <c r="V95" s="14" t="str">
        <f>IF(LEFT(DataEntry!O95,1)="D",Results!DM95,"")</f>
        <v/>
      </c>
      <c r="W95" s="77">
        <f>Results!AR95</f>
        <v>0.349130791189593</v>
      </c>
      <c r="X95" s="77">
        <f>Results!AT95</f>
        <v>0.3439382491604896</v>
      </c>
    </row>
    <row r="96" spans="1:24" x14ac:dyDescent="0.25">
      <c r="A96" s="69">
        <f>Results!A96</f>
        <v>94</v>
      </c>
      <c r="B96" s="91">
        <f>Results!DA96</f>
        <v>44177</v>
      </c>
      <c r="C96" s="72" t="str">
        <f>Results!D96</f>
        <v>Heidenheim</v>
      </c>
      <c r="D96" s="72" t="str">
        <f>Results!G96</f>
        <v>Hannover 96</v>
      </c>
      <c r="E96" s="132">
        <f>Results!H96</f>
        <v>1</v>
      </c>
      <c r="F96" s="132">
        <f>Results!I96</f>
        <v>0</v>
      </c>
      <c r="G96" s="80" t="str">
        <f>Results!AW96</f>
        <v>27/25</v>
      </c>
      <c r="H96" s="80" t="str">
        <f>Results!AY96</f>
        <v>10/3</v>
      </c>
      <c r="I96" s="133">
        <f>Results!AZ96</f>
        <v>71</v>
      </c>
      <c r="J96" s="134">
        <f>Results!BA96</f>
        <v>50</v>
      </c>
      <c r="K96" s="229">
        <f>Results!BB96</f>
        <v>62</v>
      </c>
      <c r="L96" s="230">
        <f>Results!BC96</f>
        <v>25</v>
      </c>
      <c r="M96" s="133">
        <f>Results!BD96</f>
        <v>93</v>
      </c>
      <c r="N96" s="135">
        <f>Results!BE96</f>
        <v>50</v>
      </c>
      <c r="O96" s="187">
        <f>MAX(Results!CF96:CG96)</f>
        <v>0.11385683172830864</v>
      </c>
      <c r="P96" s="83">
        <f>Results!CA96</f>
        <v>48</v>
      </c>
      <c r="Q96" s="83">
        <f>Results!CB96</f>
        <v>0</v>
      </c>
      <c r="R96" s="72" t="str">
        <f>Results!CD96</f>
        <v>Heidenheim</v>
      </c>
      <c r="S96" s="14">
        <f>Results!CC96</f>
        <v>68.16</v>
      </c>
      <c r="T96" s="201">
        <f>Results!AV96</f>
        <v>48.809999999999995</v>
      </c>
      <c r="U96" s="14">
        <f>IF(LEFT(DataEntry!$O96,1)="D",Results!DL96,"")</f>
        <v>19.350000000000001</v>
      </c>
      <c r="V96" s="14">
        <f>IF(LEFT(DataEntry!O96,1)="D",Results!DM96,"")</f>
        <v>-19.350000000000001</v>
      </c>
      <c r="W96" s="77">
        <f>Results!AR96</f>
        <v>0.47693388353998267</v>
      </c>
      <c r="X96" s="77">
        <f>Results!AT96</f>
        <v>0.22945991585288111</v>
      </c>
    </row>
    <row r="97" spans="1:24" hidden="1" x14ac:dyDescent="0.25">
      <c r="A97" s="69">
        <f>Results!A97</f>
        <v>95</v>
      </c>
      <c r="B97" s="91">
        <f>Results!DA97</f>
        <v>44177</v>
      </c>
      <c r="C97" s="72" t="str">
        <f>Results!D97</f>
        <v>Jahn Regensburg</v>
      </c>
      <c r="D97" s="72" t="str">
        <f>Results!G97</f>
        <v>Holstein Kiel</v>
      </c>
      <c r="E97" s="132">
        <f>Results!H97</f>
        <v>2</v>
      </c>
      <c r="F97" s="132">
        <f>Results!I97</f>
        <v>3</v>
      </c>
      <c r="G97" s="80" t="str">
        <f>Results!AW97</f>
        <v>9/5</v>
      </c>
      <c r="H97" s="80" t="str">
        <f>Results!AY97</f>
        <v>93/50</v>
      </c>
      <c r="I97" s="133">
        <f>Results!AZ97</f>
        <v>191</v>
      </c>
      <c r="J97" s="134">
        <f>Results!BA97</f>
        <v>100</v>
      </c>
      <c r="K97" s="229">
        <f>Results!BB97</f>
        <v>12</v>
      </c>
      <c r="L97" s="230">
        <f>Results!BC97</f>
        <v>5</v>
      </c>
      <c r="M97" s="133">
        <f>Results!BD97</f>
        <v>71</v>
      </c>
      <c r="N97" s="135">
        <f>Results!BE97</f>
        <v>50</v>
      </c>
      <c r="O97" s="187">
        <f>MAX(Results!CF97:CG97)</f>
        <v>2.5907410010891977E-2</v>
      </c>
      <c r="P97" s="83">
        <f>Results!CA97</f>
        <v>0</v>
      </c>
      <c r="Q97" s="83">
        <f>Results!CB97</f>
        <v>0</v>
      </c>
      <c r="R97" s="72" t="str">
        <f>Results!CD97</f>
        <v/>
      </c>
      <c r="S97" s="14">
        <f>Results!CC97</f>
        <v>0</v>
      </c>
      <c r="T97" s="201">
        <f>Results!AV97</f>
        <v>0</v>
      </c>
      <c r="U97" s="14" t="str">
        <f>IF(LEFT(DataEntry!$O97,1)="D",Results!DL97,"")</f>
        <v/>
      </c>
      <c r="V97" s="14" t="str">
        <f>IF(LEFT(DataEntry!O97,1)="D",Results!DM97,"")</f>
        <v/>
      </c>
      <c r="W97" s="77">
        <f>Results!AR97</f>
        <v>0.35676630148709509</v>
      </c>
      <c r="X97" s="77">
        <f>Results!AT97</f>
        <v>0.34809709816098539</v>
      </c>
    </row>
    <row r="98" spans="1:24" hidden="1" x14ac:dyDescent="0.25">
      <c r="A98" s="69">
        <f>Results!A98</f>
        <v>96</v>
      </c>
      <c r="B98" s="91">
        <f>Results!DA98</f>
        <v>44178</v>
      </c>
      <c r="C98" s="72" t="str">
        <f>Results!D98</f>
        <v>Eintracht Braunschweig</v>
      </c>
      <c r="D98" s="72" t="str">
        <f>Results!G98</f>
        <v>Osnabruck</v>
      </c>
      <c r="E98" s="132">
        <f>Results!H98</f>
        <v>0</v>
      </c>
      <c r="F98" s="132">
        <f>Results!I98</f>
        <v>2</v>
      </c>
      <c r="G98" s="80" t="str">
        <f>Results!AW98</f>
        <v>17/10</v>
      </c>
      <c r="H98" s="80" t="str">
        <f>Results!AY98</f>
        <v>53/25</v>
      </c>
      <c r="I98" s="133">
        <f>Results!AZ98</f>
        <v>43</v>
      </c>
      <c r="J98" s="134">
        <f>Results!BA98</f>
        <v>25</v>
      </c>
      <c r="K98" s="229">
        <f>Results!BB98</f>
        <v>13</v>
      </c>
      <c r="L98" s="230">
        <f>Results!BC98</f>
        <v>5</v>
      </c>
      <c r="M98" s="133">
        <f>Results!BD98</f>
        <v>73</v>
      </c>
      <c r="N98" s="135">
        <f>Results!BE98</f>
        <v>50</v>
      </c>
      <c r="O98" s="187">
        <f>MAX(Results!CF98:CG98)</f>
        <v>5.8843190292023331E-4</v>
      </c>
      <c r="P98" s="83">
        <f>Results!CA98</f>
        <v>0</v>
      </c>
      <c r="Q98" s="83">
        <f>Results!CB98</f>
        <v>0</v>
      </c>
      <c r="R98" s="72" t="str">
        <f>Results!CD98</f>
        <v/>
      </c>
      <c r="S98" s="14">
        <f>Results!CC98</f>
        <v>0</v>
      </c>
      <c r="T98" s="201">
        <f>Results!AV98</f>
        <v>-31</v>
      </c>
      <c r="U98" s="14" t="str">
        <f>IF(LEFT(DataEntry!$O98,1)="D",Results!DL98,"")</f>
        <v/>
      </c>
      <c r="V98" s="14" t="str">
        <f>IF(LEFT(DataEntry!O98,1)="D",Results!DM98,"")</f>
        <v/>
      </c>
      <c r="W98" s="77">
        <f>Results!AR98</f>
        <v>0.36796334691547922</v>
      </c>
      <c r="X98" s="77">
        <f>Results!AT98</f>
        <v>0.32030336966841666</v>
      </c>
    </row>
    <row r="99" spans="1:24" hidden="1" x14ac:dyDescent="0.25">
      <c r="A99" s="69">
        <f>Results!A99</f>
        <v>97</v>
      </c>
      <c r="B99" s="91">
        <f>Results!DA99</f>
        <v>44178</v>
      </c>
      <c r="C99" s="72" t="str">
        <f>Results!D99</f>
        <v>Karlsruher</v>
      </c>
      <c r="D99" s="72" t="str">
        <f>Results!G99</f>
        <v>Fortuna Dusseldorf</v>
      </c>
      <c r="E99" s="132">
        <f>Results!H99</f>
        <v>1</v>
      </c>
      <c r="F99" s="132">
        <f>Results!I99</f>
        <v>2</v>
      </c>
      <c r="G99" s="80" t="str">
        <f>Results!AW99</f>
        <v>43/25</v>
      </c>
      <c r="H99" s="80" t="str">
        <f>Results!AY99</f>
        <v>51/25</v>
      </c>
      <c r="I99" s="133">
        <f>Results!AZ99</f>
        <v>121</v>
      </c>
      <c r="J99" s="134">
        <f>Results!BA99</f>
        <v>100</v>
      </c>
      <c r="K99" s="229">
        <f>Results!BB99</f>
        <v>49</v>
      </c>
      <c r="L99" s="230">
        <f>Results!BC99</f>
        <v>20</v>
      </c>
      <c r="M99" s="133">
        <f>Results!BD99</f>
        <v>56</v>
      </c>
      <c r="N99" s="135">
        <f>Results!BE99</f>
        <v>25</v>
      </c>
      <c r="O99" s="187">
        <f>MAX(Results!CF99:CG99)</f>
        <v>3.8000492061235833E-2</v>
      </c>
      <c r="P99" s="83">
        <f>Results!CA99</f>
        <v>0</v>
      </c>
      <c r="Q99" s="83">
        <f>Results!CB99</f>
        <v>0</v>
      </c>
      <c r="R99" s="72" t="str">
        <f>Results!CD99</f>
        <v/>
      </c>
      <c r="S99" s="14">
        <f>Results!CC99</f>
        <v>0</v>
      </c>
      <c r="T99" s="201">
        <f>Results!AV99</f>
        <v>0</v>
      </c>
      <c r="U99" s="14" t="str">
        <f>IF(LEFT(DataEntry!$O99,1)="D",Results!DL99,"")</f>
        <v/>
      </c>
      <c r="V99" s="14" t="str">
        <f>IF(LEFT(DataEntry!O99,1)="D",Results!DM99,"")</f>
        <v/>
      </c>
      <c r="W99" s="77">
        <f>Results!AR99</f>
        <v>0.36501066345632149</v>
      </c>
      <c r="X99" s="77">
        <f>Results!AT99</f>
        <v>0.32632772032140256</v>
      </c>
    </row>
    <row r="100" spans="1:24" hidden="1" x14ac:dyDescent="0.25">
      <c r="A100" s="69">
        <f>Results!A100</f>
        <v>98</v>
      </c>
      <c r="B100" s="91">
        <f>Results!DA100</f>
        <v>44178</v>
      </c>
      <c r="C100" s="72" t="str">
        <f>Results!D100</f>
        <v>Nurnberg</v>
      </c>
      <c r="D100" s="72" t="str">
        <f>Results!G100</f>
        <v>Wurzburger Kickers</v>
      </c>
      <c r="E100" s="132">
        <f>Results!H100</f>
        <v>2</v>
      </c>
      <c r="F100" s="132">
        <f>Results!I100</f>
        <v>1</v>
      </c>
      <c r="G100" s="80" t="str">
        <f>Results!AW100</f>
        <v>13/10</v>
      </c>
      <c r="H100" s="80" t="str">
        <f>Results!AY100</f>
        <v>14/5</v>
      </c>
      <c r="I100" s="133">
        <f>Results!AZ100</f>
        <v>33</v>
      </c>
      <c r="J100" s="134">
        <f>Results!BA100</f>
        <v>50</v>
      </c>
      <c r="K100" s="229">
        <f>Results!BB100</f>
        <v>16</v>
      </c>
      <c r="L100" s="230">
        <f>Results!BC100</f>
        <v>5</v>
      </c>
      <c r="M100" s="133">
        <f>Results!BD100</f>
        <v>15</v>
      </c>
      <c r="N100" s="135">
        <f>Results!BE100</f>
        <v>4</v>
      </c>
      <c r="O100" s="187">
        <f>MAX(Results!CF100:CG100)</f>
        <v>0.15113080415589969</v>
      </c>
      <c r="P100" s="83">
        <f>Results!CA100</f>
        <v>0</v>
      </c>
      <c r="Q100" s="83">
        <f>Results!CB100</f>
        <v>0</v>
      </c>
      <c r="R100" s="72" t="str">
        <f>Results!CD100</f>
        <v/>
      </c>
      <c r="S100" s="14">
        <f>Results!CC100</f>
        <v>0</v>
      </c>
      <c r="T100" s="201">
        <f>Results!AV100</f>
        <v>-31</v>
      </c>
      <c r="U100" s="14" t="str">
        <f>IF(LEFT(DataEntry!$O100,1)="D",Results!DL100,"")</f>
        <v/>
      </c>
      <c r="V100" s="14" t="str">
        <f>IF(LEFT(DataEntry!O100,1)="D",Results!DM100,"")</f>
        <v/>
      </c>
      <c r="W100" s="77">
        <f>Results!AR100</f>
        <v>0.43227762107602019</v>
      </c>
      <c r="X100" s="77">
        <f>Results!AT100</f>
        <v>0.26098986400574559</v>
      </c>
    </row>
    <row r="101" spans="1:24" hidden="1" x14ac:dyDescent="0.25">
      <c r="A101" s="69">
        <f>Results!A101</f>
        <v>99</v>
      </c>
      <c r="B101" s="91">
        <f>Results!DA101</f>
        <v>44178</v>
      </c>
      <c r="C101" s="72" t="str">
        <f>Results!D101</f>
        <v>St Pauli</v>
      </c>
      <c r="D101" s="72" t="str">
        <f>Results!G101</f>
        <v>Erzgebirge Aue</v>
      </c>
      <c r="E101" s="132">
        <f>Results!H101</f>
        <v>2</v>
      </c>
      <c r="F101" s="132">
        <f>Results!I101</f>
        <v>2</v>
      </c>
      <c r="G101" s="80" t="str">
        <f>Results!AW101</f>
        <v>6/5</v>
      </c>
      <c r="H101" s="80" t="str">
        <f>Results!AY101</f>
        <v>16/5</v>
      </c>
      <c r="I101" s="133">
        <f>Results!AZ101</f>
        <v>11</v>
      </c>
      <c r="J101" s="134">
        <f>Results!BA101</f>
        <v>8</v>
      </c>
      <c r="K101" s="229">
        <f>Results!BB101</f>
        <v>5</v>
      </c>
      <c r="L101" s="230">
        <f>Results!BC101</f>
        <v>2</v>
      </c>
      <c r="M101" s="133">
        <f>Results!BD101</f>
        <v>48</v>
      </c>
      <c r="N101" s="135">
        <f>Results!BE101</f>
        <v>25</v>
      </c>
      <c r="O101" s="187">
        <f>MAX(Results!CF101:CG101)</f>
        <v>5.1015876614879802E-2</v>
      </c>
      <c r="P101" s="83">
        <f>Results!CA101</f>
        <v>0</v>
      </c>
      <c r="Q101" s="83">
        <f>Results!CB101</f>
        <v>0</v>
      </c>
      <c r="R101" s="72" t="str">
        <f>Results!CD101</f>
        <v/>
      </c>
      <c r="S101" s="14">
        <f>Results!CC101</f>
        <v>0</v>
      </c>
      <c r="T101" s="201">
        <f>Results!AV101</f>
        <v>77.5</v>
      </c>
      <c r="U101" s="14" t="str">
        <f>IF(LEFT(DataEntry!$O101,1)="D",Results!DL101,"")</f>
        <v/>
      </c>
      <c r="V101" s="14" t="str">
        <f>IF(LEFT(DataEntry!O101,1)="D",Results!DM101,"")</f>
        <v/>
      </c>
      <c r="W101" s="77">
        <f>Results!AR101</f>
        <v>0.45066710214796568</v>
      </c>
      <c r="X101" s="77">
        <f>Results!AT101</f>
        <v>0.23659002205931862</v>
      </c>
    </row>
    <row r="102" spans="1:24" x14ac:dyDescent="0.25">
      <c r="A102" s="69">
        <f>Results!A102</f>
        <v>100</v>
      </c>
      <c r="B102" s="91">
        <f>Results!DA102</f>
        <v>44180</v>
      </c>
      <c r="C102" s="72" t="str">
        <f>Results!D102</f>
        <v>Greuther Furth</v>
      </c>
      <c r="D102" s="72" t="str">
        <f>Results!G102</f>
        <v>Darmstadt 98</v>
      </c>
      <c r="E102" s="132">
        <f>Results!H102</f>
        <v>0</v>
      </c>
      <c r="F102" s="132">
        <f>Results!I102</f>
        <v>4</v>
      </c>
      <c r="G102" s="80" t="str">
        <f>Results!AW102</f>
        <v>46/25</v>
      </c>
      <c r="H102" s="80" t="str">
        <f>Results!AY102</f>
        <v>93/50</v>
      </c>
      <c r="I102" s="133">
        <f>Results!AZ102</f>
        <v>18</v>
      </c>
      <c r="J102" s="134">
        <f>Results!BA102</f>
        <v>25</v>
      </c>
      <c r="K102" s="229">
        <f>Results!BB102</f>
        <v>3</v>
      </c>
      <c r="L102" s="230">
        <f>Results!BC102</f>
        <v>1</v>
      </c>
      <c r="M102" s="133">
        <f>Results!BD102</f>
        <v>18</v>
      </c>
      <c r="N102" s="135">
        <f>Results!BE102</f>
        <v>5</v>
      </c>
      <c r="O102" s="187">
        <f>MAX(Results!CF102:CG102)</f>
        <v>0.40595483609794508</v>
      </c>
      <c r="P102" s="83">
        <f>Results!CA102</f>
        <v>0</v>
      </c>
      <c r="Q102" s="83">
        <f>Results!CB102</f>
        <v>35</v>
      </c>
      <c r="R102" s="72" t="str">
        <f>Results!CD102</f>
        <v>Darmstadt 98</v>
      </c>
      <c r="S102" s="14">
        <f>Results!CC102</f>
        <v>126</v>
      </c>
      <c r="T102" s="201">
        <f>Results!AV102</f>
        <v>84.33</v>
      </c>
      <c r="U102" s="14">
        <f>IF(LEFT(DataEntry!$O102,1)="D",Results!DL102,"")</f>
        <v>11.67</v>
      </c>
      <c r="V102" s="14">
        <f>IF(LEFT(DataEntry!O102,1)="D",Results!DM102,"")</f>
        <v>-11.67</v>
      </c>
      <c r="W102" s="77">
        <f>Results!AR102</f>
        <v>0.35175726931087925</v>
      </c>
      <c r="X102" s="77">
        <f>Results!AT102</f>
        <v>0.3482985859341205</v>
      </c>
    </row>
    <row r="103" spans="1:24" hidden="1" x14ac:dyDescent="0.25">
      <c r="A103" s="69">
        <f>Results!A103</f>
        <v>101</v>
      </c>
      <c r="B103" s="91">
        <f>Results!DA103</f>
        <v>44180</v>
      </c>
      <c r="C103" s="72" t="str">
        <f>Results!D103</f>
        <v>Hamburger</v>
      </c>
      <c r="D103" s="72" t="str">
        <f>Results!G103</f>
        <v>Sandhausen</v>
      </c>
      <c r="E103" s="132">
        <f>Results!H103</f>
        <v>4</v>
      </c>
      <c r="F103" s="132">
        <f>Results!I103</f>
        <v>0</v>
      </c>
      <c r="G103" s="80" t="str">
        <f>Results!AW103</f>
        <v>39/50</v>
      </c>
      <c r="H103" s="80" t="str">
        <f>Results!AY103</f>
        <v>49/10</v>
      </c>
      <c r="I103" s="133">
        <f>Results!AZ103</f>
        <v>13</v>
      </c>
      <c r="J103" s="134">
        <f>Results!BA103</f>
        <v>25</v>
      </c>
      <c r="K103" s="229">
        <f>Results!BB103</f>
        <v>69</v>
      </c>
      <c r="L103" s="230">
        <f>Results!BC103</f>
        <v>20</v>
      </c>
      <c r="M103" s="133">
        <f>Results!BD103</f>
        <v>5</v>
      </c>
      <c r="N103" s="135">
        <f>Results!BE103</f>
        <v>1</v>
      </c>
      <c r="O103" s="187">
        <f>MAX(Results!CF103:CG103)</f>
        <v>8.7665449580396175E-3</v>
      </c>
      <c r="P103" s="83">
        <f>Results!CA103</f>
        <v>0</v>
      </c>
      <c r="Q103" s="83">
        <f>Results!CB103</f>
        <v>0</v>
      </c>
      <c r="R103" s="72" t="str">
        <f>Results!CD103</f>
        <v/>
      </c>
      <c r="S103" s="14">
        <f>Results!CC103</f>
        <v>0</v>
      </c>
      <c r="T103" s="201">
        <f>Results!AV103</f>
        <v>0</v>
      </c>
      <c r="U103" s="14" t="str">
        <f>IF(LEFT(DataEntry!$O103,1)="D",Results!DL103,"")</f>
        <v/>
      </c>
      <c r="V103" s="14" t="str">
        <f>IF(LEFT(DataEntry!O103,1)="D",Results!DM103,"")</f>
        <v/>
      </c>
      <c r="W103" s="77">
        <f>Results!AR103</f>
        <v>0.55916611345688927</v>
      </c>
      <c r="X103" s="77">
        <f>Results!AT103</f>
        <v>0.16916603934287122</v>
      </c>
    </row>
    <row r="104" spans="1:24" hidden="1" x14ac:dyDescent="0.25">
      <c r="A104" s="69">
        <f>Results!A104</f>
        <v>102</v>
      </c>
      <c r="B104" s="91">
        <f>Results!DA104</f>
        <v>44180</v>
      </c>
      <c r="C104" s="72" t="str">
        <f>Results!D104</f>
        <v>Hannover 96</v>
      </c>
      <c r="D104" s="72" t="str">
        <f>Results!G104</f>
        <v>Bochum</v>
      </c>
      <c r="E104" s="132">
        <f>Results!H104</f>
        <v>2</v>
      </c>
      <c r="F104" s="132">
        <f>Results!I104</f>
        <v>0</v>
      </c>
      <c r="G104" s="80" t="str">
        <f>Results!AW104</f>
        <v>7/5</v>
      </c>
      <c r="H104" s="80" t="str">
        <f>Results!AY104</f>
        <v>64/25</v>
      </c>
      <c r="I104" s="133">
        <f>Results!AZ104</f>
        <v>77</v>
      </c>
      <c r="J104" s="134">
        <f>Results!BA104</f>
        <v>50</v>
      </c>
      <c r="K104" s="229">
        <f>Results!BB104</f>
        <v>63</v>
      </c>
      <c r="L104" s="230">
        <f>Results!BC104</f>
        <v>25</v>
      </c>
      <c r="M104" s="133">
        <f>Results!BD104</f>
        <v>169</v>
      </c>
      <c r="N104" s="135">
        <f>Results!BE104</f>
        <v>100</v>
      </c>
      <c r="O104" s="187">
        <f>MAX(Results!CF104:CG104)</f>
        <v>3.6836993829087214E-2</v>
      </c>
      <c r="P104" s="83">
        <f>Results!CA104</f>
        <v>0</v>
      </c>
      <c r="Q104" s="83">
        <f>Results!CB104</f>
        <v>0</v>
      </c>
      <c r="R104" s="72" t="str">
        <f>Results!CD104</f>
        <v/>
      </c>
      <c r="S104" s="14">
        <f>Results!CC104</f>
        <v>0</v>
      </c>
      <c r="T104" s="201">
        <f>Results!AV104</f>
        <v>-31</v>
      </c>
      <c r="U104" s="14" t="str">
        <f>IF(LEFT(DataEntry!$O104,1)="D",Results!DL104,"")</f>
        <v/>
      </c>
      <c r="V104" s="14" t="str">
        <f>IF(LEFT(DataEntry!O104,1)="D",Results!DM104,"")</f>
        <v/>
      </c>
      <c r="W104" s="77">
        <f>Results!AR104</f>
        <v>0.41421081786215663</v>
      </c>
      <c r="X104" s="77">
        <f>Results!AT104</f>
        <v>0.27935145703366632</v>
      </c>
    </row>
    <row r="105" spans="1:24" hidden="1" x14ac:dyDescent="0.25">
      <c r="A105" s="69">
        <f>Results!A105</f>
        <v>103</v>
      </c>
      <c r="B105" s="91">
        <f>Results!DA105</f>
        <v>44180</v>
      </c>
      <c r="C105" s="72" t="str">
        <f>Results!D105</f>
        <v>Heidenheim</v>
      </c>
      <c r="D105" s="72" t="str">
        <f>Results!G105</f>
        <v>Jahn Regensburg</v>
      </c>
      <c r="E105" s="132">
        <f>Results!H105</f>
        <v>0</v>
      </c>
      <c r="F105" s="132">
        <f>Results!I105</f>
        <v>0</v>
      </c>
      <c r="G105" s="80" t="str">
        <f>Results!AW105</f>
        <v>22/25</v>
      </c>
      <c r="H105" s="80" t="str">
        <f>Results!AY105</f>
        <v>41/10</v>
      </c>
      <c r="I105" s="133">
        <f>Results!AZ105</f>
        <v>17</v>
      </c>
      <c r="J105" s="134">
        <f>Results!BA105</f>
        <v>20</v>
      </c>
      <c r="K105" s="229">
        <f>Results!BB105</f>
        <v>14</v>
      </c>
      <c r="L105" s="230">
        <f>Results!BC105</f>
        <v>5</v>
      </c>
      <c r="M105" s="133">
        <f>Results!BD105</f>
        <v>61</v>
      </c>
      <c r="N105" s="135">
        <f>Results!BE105</f>
        <v>20</v>
      </c>
      <c r="O105" s="187">
        <f>MAX(Results!CF105:CG105)</f>
        <v>-1.8355016312793147E-2</v>
      </c>
      <c r="P105" s="83">
        <f>Results!CA105</f>
        <v>0</v>
      </c>
      <c r="Q105" s="83">
        <f>Results!CB105</f>
        <v>0</v>
      </c>
      <c r="R105" s="72" t="str">
        <f>Results!CD105</f>
        <v/>
      </c>
      <c r="S105" s="14">
        <f>Results!CC105</f>
        <v>0</v>
      </c>
      <c r="T105" s="201">
        <f>Results!AV105</f>
        <v>0</v>
      </c>
      <c r="U105" s="14" t="str">
        <f>IF(LEFT(DataEntry!$O105,1)="D",Results!DL105,"")</f>
        <v/>
      </c>
      <c r="V105" s="14" t="str">
        <f>IF(LEFT(DataEntry!O105,1)="D",Results!DM105,"")</f>
        <v/>
      </c>
      <c r="W105" s="77">
        <f>Results!AR105</f>
        <v>0.52755029006713505</v>
      </c>
      <c r="X105" s="77">
        <f>Results!AT105</f>
        <v>0.19494252395075778</v>
      </c>
    </row>
    <row r="106" spans="1:24" hidden="1" x14ac:dyDescent="0.25">
      <c r="A106" s="69">
        <f>Results!A106</f>
        <v>104</v>
      </c>
      <c r="B106" s="91">
        <f>Results!DA106</f>
        <v>44181</v>
      </c>
      <c r="C106" s="72" t="str">
        <f>Results!D106</f>
        <v>Fortuna Dusseldorf</v>
      </c>
      <c r="D106" s="72" t="str">
        <f>Results!G106</f>
        <v>Osnabruck</v>
      </c>
      <c r="E106" s="132">
        <f>Results!H106</f>
        <v>3</v>
      </c>
      <c r="F106" s="132">
        <f>Results!I106</f>
        <v>0</v>
      </c>
      <c r="G106" s="80" t="str">
        <f>Results!AW106</f>
        <v>6/5</v>
      </c>
      <c r="H106" s="80" t="str">
        <f>Results!AY106</f>
        <v>17/5</v>
      </c>
      <c r="I106" s="133">
        <f>Results!AZ106</f>
        <v>119</v>
      </c>
      <c r="J106" s="134">
        <f>Results!BA106</f>
        <v>100</v>
      </c>
      <c r="K106" s="229">
        <f>Results!BB106</f>
        <v>53</v>
      </c>
      <c r="L106" s="230">
        <f>Results!BC106</f>
        <v>25</v>
      </c>
      <c r="M106" s="133">
        <f>Results!BD106</f>
        <v>53</v>
      </c>
      <c r="N106" s="135">
        <f>Results!BE106</f>
        <v>20</v>
      </c>
      <c r="O106" s="187">
        <f>MAX(Results!CF106:CG106)</f>
        <v>-5.2630409414090142E-3</v>
      </c>
      <c r="P106" s="83">
        <f>Results!CA106</f>
        <v>0</v>
      </c>
      <c r="Q106" s="83">
        <f>Results!CB106</f>
        <v>0</v>
      </c>
      <c r="R106" s="72" t="str">
        <f>Results!CD106</f>
        <v/>
      </c>
      <c r="S106" s="14">
        <f>Results!CC106</f>
        <v>0</v>
      </c>
      <c r="T106" s="201">
        <f>Results!AV106</f>
        <v>0</v>
      </c>
      <c r="U106" s="14" t="str">
        <f>IF(LEFT(DataEntry!$O106,1)="D",Results!DL106,"")</f>
        <v/>
      </c>
      <c r="V106" s="14" t="str">
        <f>IF(LEFT(DataEntry!O106,1)="D",Results!DM106,"")</f>
        <v/>
      </c>
      <c r="W106" s="77">
        <f>Results!AR106</f>
        <v>0.45331378341525974</v>
      </c>
      <c r="X106" s="77">
        <f>Results!AT106</f>
        <v>0.22551405423857335</v>
      </c>
    </row>
    <row r="107" spans="1:24" hidden="1" x14ac:dyDescent="0.25">
      <c r="A107" s="69">
        <f>Results!A107</f>
        <v>105</v>
      </c>
      <c r="B107" s="91">
        <f>Results!DA107</f>
        <v>44181</v>
      </c>
      <c r="C107" s="72" t="str">
        <f>Results!D107</f>
        <v>Holstein Kiel</v>
      </c>
      <c r="D107" s="72" t="str">
        <f>Results!G107</f>
        <v>Nurnberg</v>
      </c>
      <c r="E107" s="132">
        <f>Results!H107</f>
        <v>1</v>
      </c>
      <c r="F107" s="132">
        <f>Results!I107</f>
        <v>0</v>
      </c>
      <c r="G107" s="80" t="str">
        <f>Results!AW107</f>
        <v>73/50</v>
      </c>
      <c r="H107" s="80" t="str">
        <f>Results!AY107</f>
        <v>68/25</v>
      </c>
      <c r="I107" s="133">
        <f>Results!AZ107</f>
        <v>133</v>
      </c>
      <c r="J107" s="134">
        <f>Results!BA107</f>
        <v>100</v>
      </c>
      <c r="K107" s="229">
        <f>Results!BB107</f>
        <v>64</v>
      </c>
      <c r="L107" s="230">
        <f>Results!BC107</f>
        <v>25</v>
      </c>
      <c r="M107" s="133">
        <f>Results!BD107</f>
        <v>193</v>
      </c>
      <c r="N107" s="135">
        <f>Results!BE107</f>
        <v>100</v>
      </c>
      <c r="O107" s="187">
        <f>MAX(Results!CF107:CG107)</f>
        <v>-4.2394657803763822E-2</v>
      </c>
      <c r="P107" s="83">
        <f>Results!CA107</f>
        <v>0</v>
      </c>
      <c r="Q107" s="83">
        <f>Results!CB107</f>
        <v>0</v>
      </c>
      <c r="R107" s="72" t="str">
        <f>Results!CD107</f>
        <v/>
      </c>
      <c r="S107" s="14">
        <f>Results!CC107</f>
        <v>0</v>
      </c>
      <c r="T107" s="201">
        <f>Results!AV107</f>
        <v>-33</v>
      </c>
      <c r="U107" s="14" t="str">
        <f>IF(LEFT(DataEntry!$O107,1)="D",Results!DL107,"")</f>
        <v/>
      </c>
      <c r="V107" s="14" t="str">
        <f>IF(LEFT(DataEntry!O107,1)="D",Results!DM107,"")</f>
        <v/>
      </c>
      <c r="W107" s="77">
        <f>Results!AR107</f>
        <v>0.40325173683658533</v>
      </c>
      <c r="X107" s="77">
        <f>Results!AT107</f>
        <v>0.26839237600809501</v>
      </c>
    </row>
    <row r="108" spans="1:24" hidden="1" x14ac:dyDescent="0.25">
      <c r="A108" s="69">
        <f>Results!A108</f>
        <v>106</v>
      </c>
      <c r="B108" s="91">
        <f>Results!DA108</f>
        <v>44181</v>
      </c>
      <c r="C108" s="72" t="str">
        <f>Results!D108</f>
        <v>Paderborn 07</v>
      </c>
      <c r="D108" s="72" t="str">
        <f>Results!G108</f>
        <v>Eintracht Braunschweig</v>
      </c>
      <c r="E108" s="132">
        <f>Results!H108</f>
        <v>2</v>
      </c>
      <c r="F108" s="132">
        <f>Results!I108</f>
        <v>2</v>
      </c>
      <c r="G108" s="80" t="str">
        <f>Results!AW108</f>
        <v>4/3</v>
      </c>
      <c r="H108" s="80" t="str">
        <f>Results!AY108</f>
        <v>62/25</v>
      </c>
      <c r="I108" s="133">
        <f>Results!AZ108</f>
        <v>63</v>
      </c>
      <c r="J108" s="134">
        <f>Results!BA108</f>
        <v>100</v>
      </c>
      <c r="K108" s="229">
        <f>Results!BB108</f>
        <v>65</v>
      </c>
      <c r="L108" s="230">
        <f>Results!BC108</f>
        <v>20</v>
      </c>
      <c r="M108" s="133">
        <f>Results!BD108</f>
        <v>4</v>
      </c>
      <c r="N108" s="135">
        <f>Results!BE108</f>
        <v>1</v>
      </c>
      <c r="O108" s="187">
        <f>MAX(Results!CF108:CG108)</f>
        <v>0.28062490254444433</v>
      </c>
      <c r="P108" s="83">
        <f>Results!CA108</f>
        <v>0</v>
      </c>
      <c r="Q108" s="83">
        <f>Results!CB108</f>
        <v>0</v>
      </c>
      <c r="R108" s="72" t="str">
        <f>Results!CD108</f>
        <v/>
      </c>
      <c r="S108" s="14">
        <f>Results!CC108</f>
        <v>0</v>
      </c>
      <c r="T108" s="201">
        <f>Results!AV108</f>
        <v>0</v>
      </c>
      <c r="U108" s="14" t="str">
        <f>IF(LEFT(DataEntry!$O108,1)="D",Results!DL108,"")</f>
        <v/>
      </c>
      <c r="V108" s="14" t="str">
        <f>IF(LEFT(DataEntry!O108,1)="D",Results!DM108,"")</f>
        <v/>
      </c>
      <c r="W108" s="77">
        <f>Results!AR108</f>
        <v>0.42396678547993377</v>
      </c>
      <c r="X108" s="77">
        <f>Results!AT108</f>
        <v>0.28720445357824753</v>
      </c>
    </row>
    <row r="109" spans="1:24" x14ac:dyDescent="0.25">
      <c r="A109" s="69">
        <f>Results!A109</f>
        <v>107</v>
      </c>
      <c r="B109" s="91">
        <f>Results!DA109</f>
        <v>44182</v>
      </c>
      <c r="C109" s="72" t="str">
        <f>Results!D109</f>
        <v>Erzgebirge Aue</v>
      </c>
      <c r="D109" s="72" t="str">
        <f>Results!G109</f>
        <v>Karlsruher</v>
      </c>
      <c r="E109" s="132">
        <f>Results!H109</f>
        <v>4</v>
      </c>
      <c r="F109" s="132">
        <f>Results!I109</f>
        <v>1</v>
      </c>
      <c r="G109" s="80" t="str">
        <f>Results!AW109</f>
        <v>36/25</v>
      </c>
      <c r="H109" s="80" t="str">
        <f>Results!AY109</f>
        <v>63/25</v>
      </c>
      <c r="I109" s="133">
        <f>Results!AZ109</f>
        <v>9</v>
      </c>
      <c r="J109" s="134">
        <f>Results!BA109</f>
        <v>5</v>
      </c>
      <c r="K109" s="229">
        <f>Results!BB109</f>
        <v>63</v>
      </c>
      <c r="L109" s="230">
        <f>Results!BC109</f>
        <v>25</v>
      </c>
      <c r="M109" s="133">
        <f>Results!BD109</f>
        <v>36</v>
      </c>
      <c r="N109" s="135">
        <f>Results!BE109</f>
        <v>25</v>
      </c>
      <c r="O109" s="187">
        <f>MAX(Results!CF109:CG109)</f>
        <v>0.10194367479904537</v>
      </c>
      <c r="P109" s="83">
        <f>Results!CA109</f>
        <v>41</v>
      </c>
      <c r="Q109" s="83">
        <f>Results!CB109</f>
        <v>0</v>
      </c>
      <c r="R109" s="72" t="str">
        <f>Results!CD109</f>
        <v>Erzgebirge Aue</v>
      </c>
      <c r="S109" s="14">
        <f>Results!CC109</f>
        <v>73.8</v>
      </c>
      <c r="T109" s="201">
        <f>Results!AV109</f>
        <v>26.53</v>
      </c>
      <c r="U109" s="14">
        <f>IF(LEFT(DataEntry!$O109,1)="D",Results!DL109,"")</f>
        <v>16.27</v>
      </c>
      <c r="V109" s="14">
        <f>IF(LEFT(DataEntry!O109,1)="D",Results!DM109,"")</f>
        <v>-16.27</v>
      </c>
      <c r="W109" s="77">
        <f>Results!AR109</f>
        <v>0.4088289819347718</v>
      </c>
      <c r="X109" s="77">
        <f>Results!AT109</f>
        <v>0.28345846311831602</v>
      </c>
    </row>
    <row r="110" spans="1:24" hidden="1" x14ac:dyDescent="0.25">
      <c r="A110" s="69">
        <f>Results!A110</f>
        <v>108</v>
      </c>
      <c r="B110" s="91">
        <f>Results!DA110</f>
        <v>44183</v>
      </c>
      <c r="C110" s="72" t="str">
        <f>Results!D110</f>
        <v>Bochum</v>
      </c>
      <c r="D110" s="72" t="str">
        <f>Results!G110</f>
        <v>Heidenheim</v>
      </c>
      <c r="E110" s="132">
        <f>Results!H110</f>
        <v>3</v>
      </c>
      <c r="F110" s="132">
        <f>Results!I110</f>
        <v>0</v>
      </c>
      <c r="G110" s="80" t="str">
        <f>Results!AW110</f>
        <v>81/50</v>
      </c>
      <c r="H110" s="80" t="str">
        <f>Results!AY110</f>
        <v>56/25</v>
      </c>
      <c r="I110" s="133">
        <f>Results!AZ110</f>
        <v>13</v>
      </c>
      <c r="J110" s="134">
        <f>Results!BA110</f>
        <v>10</v>
      </c>
      <c r="K110" s="229">
        <f>Results!BB110</f>
        <v>58</v>
      </c>
      <c r="L110" s="230">
        <f>Results!BC110</f>
        <v>25</v>
      </c>
      <c r="M110" s="133">
        <f>Results!BD110</f>
        <v>54</v>
      </c>
      <c r="N110" s="135">
        <f>Results!BE110</f>
        <v>25</v>
      </c>
      <c r="O110" s="187">
        <f>MAX(Results!CF110:CG110)</f>
        <v>-1.7569167063116162E-2</v>
      </c>
      <c r="P110" s="83">
        <f>Results!CA110</f>
        <v>0</v>
      </c>
      <c r="Q110" s="83">
        <f>Results!CB110</f>
        <v>0</v>
      </c>
      <c r="R110" s="72" t="str">
        <f>Results!CD110</f>
        <v/>
      </c>
      <c r="S110" s="14">
        <f>Results!CC110</f>
        <v>0</v>
      </c>
      <c r="T110" s="201">
        <f>Results!AV110</f>
        <v>0</v>
      </c>
      <c r="U110" s="14" t="str">
        <f>IF(LEFT(DataEntry!$O110,1)="D",Results!DL110,"")</f>
        <v/>
      </c>
      <c r="V110" s="14" t="str">
        <f>IF(LEFT(DataEntry!O110,1)="D",Results!DM110,"")</f>
        <v/>
      </c>
      <c r="W110" s="77">
        <f>Results!AR110</f>
        <v>0.38108247358545033</v>
      </c>
      <c r="X110" s="77">
        <f>Results!AT110</f>
        <v>0.30795407816028769</v>
      </c>
    </row>
    <row r="111" spans="1:24" x14ac:dyDescent="0.25">
      <c r="A111" s="69">
        <f>Results!A111</f>
        <v>109</v>
      </c>
      <c r="B111" s="91">
        <f>Results!DA111</f>
        <v>44183</v>
      </c>
      <c r="C111" s="72" t="str">
        <f>Results!D111</f>
        <v>Jahn Regensburg</v>
      </c>
      <c r="D111" s="72" t="str">
        <f>Results!G111</f>
        <v>Hannover 96</v>
      </c>
      <c r="E111" s="132">
        <f>Results!H111</f>
        <v>0</v>
      </c>
      <c r="F111" s="132">
        <f>Results!I111</f>
        <v>0</v>
      </c>
      <c r="G111" s="80" t="str">
        <f>Results!AW111</f>
        <v>69/50</v>
      </c>
      <c r="H111" s="80" t="str">
        <f>Results!AY111</f>
        <v>63/25</v>
      </c>
      <c r="I111" s="133">
        <f>Results!AZ111</f>
        <v>89</v>
      </c>
      <c r="J111" s="134">
        <f>Results!BA111</f>
        <v>50</v>
      </c>
      <c r="K111" s="229">
        <f>Results!BB111</f>
        <v>13</v>
      </c>
      <c r="L111" s="230">
        <f>Results!BC111</f>
        <v>5</v>
      </c>
      <c r="M111" s="133">
        <f>Results!BD111</f>
        <v>71</v>
      </c>
      <c r="N111" s="135">
        <f>Results!BE111</f>
        <v>50</v>
      </c>
      <c r="O111" s="187">
        <f>MAX(Results!CF111:CG111)</f>
        <v>0.11652888192197368</v>
      </c>
      <c r="P111" s="83">
        <f>Results!CA111</f>
        <v>42</v>
      </c>
      <c r="Q111" s="83">
        <f>Results!CB111</f>
        <v>0</v>
      </c>
      <c r="R111" s="72" t="str">
        <f>Results!CD111</f>
        <v>Jahn Regensburg</v>
      </c>
      <c r="S111" s="14">
        <f>Results!CC111</f>
        <v>-42</v>
      </c>
      <c r="T111" s="201">
        <f>Results!AV111</f>
        <v>-9.9999999999980105E-3</v>
      </c>
      <c r="U111" s="14">
        <f>IF(LEFT(DataEntry!$O111,1)="D",Results!DL111,"")</f>
        <v>16.149999999999999</v>
      </c>
      <c r="V111" s="14">
        <f>IF(LEFT(DataEntry!O111,1)="D",Results!DM111,"")</f>
        <v>41.99</v>
      </c>
      <c r="W111" s="77">
        <f>Results!AR111</f>
        <v>0.41880000015673435</v>
      </c>
      <c r="X111" s="77">
        <f>Results!AT111</f>
        <v>0.28394063932824409</v>
      </c>
    </row>
    <row r="112" spans="1:24" hidden="1" x14ac:dyDescent="0.25">
      <c r="A112" s="69">
        <f>Results!A112</f>
        <v>110</v>
      </c>
      <c r="B112" s="91">
        <f>Results!DA112</f>
        <v>44184</v>
      </c>
      <c r="C112" s="72" t="str">
        <f>Results!D112</f>
        <v>Darmstadt 98</v>
      </c>
      <c r="D112" s="72" t="str">
        <f>Results!G112</f>
        <v>Wurzburger Kickers</v>
      </c>
      <c r="E112" s="132">
        <f>Results!H112</f>
        <v>2</v>
      </c>
      <c r="F112" s="132">
        <f>Results!I112</f>
        <v>0</v>
      </c>
      <c r="G112" s="80" t="str">
        <f>Results!AW112</f>
        <v>21/20</v>
      </c>
      <c r="H112" s="80" t="str">
        <f>Results!AY112</f>
        <v>10/3</v>
      </c>
      <c r="I112" s="133">
        <f>Results!AZ112</f>
        <v>27</v>
      </c>
      <c r="J112" s="134">
        <f>Results!BA112</f>
        <v>100</v>
      </c>
      <c r="K112" s="229">
        <f>Results!BB112</f>
        <v>95</v>
      </c>
      <c r="L112" s="230">
        <f>Results!BC112</f>
        <v>20</v>
      </c>
      <c r="M112" s="133">
        <f>Results!BD112</f>
        <v>19</v>
      </c>
      <c r="N112" s="135">
        <f>Results!BE112</f>
        <v>2</v>
      </c>
      <c r="O112" s="187">
        <f>MAX(Results!CF112:CG112)</f>
        <v>0.87296646080242224</v>
      </c>
      <c r="P112" s="83">
        <f>Results!CA112</f>
        <v>0</v>
      </c>
      <c r="Q112" s="83">
        <f>Results!CB112</f>
        <v>0</v>
      </c>
      <c r="R112" s="72" t="str">
        <f>Results!CD112</f>
        <v/>
      </c>
      <c r="S112" s="14">
        <f>Results!CC112</f>
        <v>0</v>
      </c>
      <c r="T112" s="201">
        <f>Results!AV112</f>
        <v>0</v>
      </c>
      <c r="U112" s="14" t="str">
        <f>IF(LEFT(DataEntry!$O112,1)="D",Results!DL112,"")</f>
        <v/>
      </c>
      <c r="V112" s="14" t="str">
        <f>IF(LEFT(DataEntry!O112,1)="D",Results!DM112,"")</f>
        <v/>
      </c>
      <c r="W112" s="77">
        <f>Results!AR112</f>
        <v>0.48771973436054039</v>
      </c>
      <c r="X112" s="77">
        <f>Results!AT112</f>
        <v>0.23038251118627806</v>
      </c>
    </row>
    <row r="113" spans="1:24" x14ac:dyDescent="0.25">
      <c r="A113" s="69">
        <f>Results!A113</f>
        <v>111</v>
      </c>
      <c r="B113" s="91">
        <f>Results!DA113</f>
        <v>44184</v>
      </c>
      <c r="C113" s="72" t="str">
        <f>Results!D113</f>
        <v>Eintracht Braunschweig</v>
      </c>
      <c r="D113" s="72" t="str">
        <f>Results!G113</f>
        <v>Greuther Furth</v>
      </c>
      <c r="E113" s="132">
        <f>Results!H113</f>
        <v>0</v>
      </c>
      <c r="F113" s="132">
        <f>Results!I113</f>
        <v>3</v>
      </c>
      <c r="G113" s="80" t="str">
        <f>Results!AW113</f>
        <v>44/25</v>
      </c>
      <c r="H113" s="80" t="str">
        <f>Results!AY113</f>
        <v>44/25</v>
      </c>
      <c r="I113" s="133">
        <f>Results!AZ113</f>
        <v>73</v>
      </c>
      <c r="J113" s="134">
        <f>Results!BA113</f>
        <v>20</v>
      </c>
      <c r="K113" s="229">
        <f>Results!BB113</f>
        <v>13</v>
      </c>
      <c r="L113" s="230">
        <f>Results!BC113</f>
        <v>5</v>
      </c>
      <c r="M113" s="133">
        <f>Results!BD113</f>
        <v>4</v>
      </c>
      <c r="N113" s="135">
        <f>Results!BE113</f>
        <v>5</v>
      </c>
      <c r="O113" s="187">
        <f>MAX(Results!CF113:CG113)</f>
        <v>0.46317850527833232</v>
      </c>
      <c r="P113" s="83">
        <f>Results!CA113</f>
        <v>36</v>
      </c>
      <c r="Q113" s="83">
        <f>Results!CB113</f>
        <v>0</v>
      </c>
      <c r="R113" s="72" t="str">
        <f>Results!CD113</f>
        <v>Eintracht Braunschweig</v>
      </c>
      <c r="S113" s="14">
        <f>Results!CC113</f>
        <v>-36</v>
      </c>
      <c r="T113" s="201">
        <f>Results!AV113</f>
        <v>-49.85</v>
      </c>
      <c r="U113" s="14">
        <f>IF(LEFT(DataEntry!$O113,1)="D",Results!DL113,"")</f>
        <v>13.85</v>
      </c>
      <c r="V113" s="14">
        <f>IF(LEFT(DataEntry!O113,1)="D",Results!DM113,"")</f>
        <v>-13.85</v>
      </c>
      <c r="W113" s="77">
        <f>Results!AR113</f>
        <v>0.36138726231022134</v>
      </c>
      <c r="X113" s="77">
        <f>Results!AT113</f>
        <v>0.36138726231022128</v>
      </c>
    </row>
    <row r="114" spans="1:24" hidden="1" x14ac:dyDescent="0.25">
      <c r="A114" s="69">
        <f>Results!A114</f>
        <v>112</v>
      </c>
      <c r="B114" s="91">
        <f>Results!DA114</f>
        <v>44184</v>
      </c>
      <c r="C114" s="72" t="str">
        <f>Results!D114</f>
        <v>Osnabruck</v>
      </c>
      <c r="D114" s="72" t="str">
        <f>Results!G114</f>
        <v>Paderborn 07</v>
      </c>
      <c r="E114" s="132">
        <f>Results!H114</f>
        <v>0</v>
      </c>
      <c r="F114" s="132">
        <f>Results!I114</f>
        <v>1</v>
      </c>
      <c r="G114" s="80" t="str">
        <f>Results!AW114</f>
        <v>36/25</v>
      </c>
      <c r="H114" s="80" t="str">
        <f>Results!AY114</f>
        <v>64/25</v>
      </c>
      <c r="I114" s="133">
        <f>Results!AZ114</f>
        <v>17</v>
      </c>
      <c r="J114" s="134">
        <f>Results!BA114</f>
        <v>10</v>
      </c>
      <c r="K114" s="229">
        <f>Results!BB114</f>
        <v>63</v>
      </c>
      <c r="L114" s="230">
        <f>Results!BC114</f>
        <v>25</v>
      </c>
      <c r="M114" s="133">
        <f>Results!BD114</f>
        <v>38</v>
      </c>
      <c r="N114" s="135">
        <f>Results!BE114</f>
        <v>25</v>
      </c>
      <c r="O114" s="187">
        <f>MAX(Results!CF114:CG114)</f>
        <v>7.2049998755998781E-2</v>
      </c>
      <c r="P114" s="83">
        <f>Results!CA114</f>
        <v>0</v>
      </c>
      <c r="Q114" s="83">
        <f>Results!CB114</f>
        <v>0</v>
      </c>
      <c r="R114" s="72" t="str">
        <f>Results!CD114</f>
        <v/>
      </c>
      <c r="S114" s="14">
        <f>Results!CC114</f>
        <v>0</v>
      </c>
      <c r="T114" s="201">
        <f>Results!AV114</f>
        <v>-31</v>
      </c>
      <c r="U114" s="14" t="str">
        <f>IF(LEFT(DataEntry!$O114,1)="D",Results!DL114,"")</f>
        <v/>
      </c>
      <c r="V114" s="14" t="str">
        <f>IF(LEFT(DataEntry!O114,1)="D",Results!DM114,"")</f>
        <v/>
      </c>
      <c r="W114" s="77">
        <f>Results!AR114</f>
        <v>0.4082682422720903</v>
      </c>
      <c r="X114" s="77">
        <f>Results!AT114</f>
        <v>0.27910746127010044</v>
      </c>
    </row>
    <row r="115" spans="1:24" hidden="1" x14ac:dyDescent="0.25">
      <c r="A115" s="69">
        <f>Results!A115</f>
        <v>113</v>
      </c>
      <c r="B115" s="91">
        <f>Results!DA115</f>
        <v>44185</v>
      </c>
      <c r="C115" s="72" t="str">
        <f>Results!D115</f>
        <v>Nurnberg</v>
      </c>
      <c r="D115" s="72" t="str">
        <f>Results!G115</f>
        <v>Erzgebirge Aue</v>
      </c>
      <c r="E115" s="132">
        <f>Results!H115</f>
        <v>1</v>
      </c>
      <c r="F115" s="132">
        <f>Results!I115</f>
        <v>0</v>
      </c>
      <c r="G115" s="80" t="str">
        <f>Results!AW115</f>
        <v>6/5</v>
      </c>
      <c r="H115" s="80" t="str">
        <f>Results!AY115</f>
        <v>16/5</v>
      </c>
      <c r="I115" s="133">
        <f>Results!AZ115</f>
        <v>93</v>
      </c>
      <c r="J115" s="134">
        <f>Results!BA115</f>
        <v>100</v>
      </c>
      <c r="K115" s="229">
        <f>Results!BB115</f>
        <v>68</v>
      </c>
      <c r="L115" s="230">
        <f>Results!BC115</f>
        <v>25</v>
      </c>
      <c r="M115" s="133">
        <f>Results!BD115</f>
        <v>14</v>
      </c>
      <c r="N115" s="135">
        <f>Results!BE115</f>
        <v>5</v>
      </c>
      <c r="O115" s="187">
        <f>MAX(Results!CF115:CG115)</f>
        <v>-5.9918600607891816E-2</v>
      </c>
      <c r="P115" s="83">
        <f>Results!CA115</f>
        <v>0</v>
      </c>
      <c r="Q115" s="83">
        <f>Results!CB115</f>
        <v>0</v>
      </c>
      <c r="R115" s="72" t="str">
        <f>Results!CD115</f>
        <v/>
      </c>
      <c r="S115" s="14">
        <f>Results!CC115</f>
        <v>0</v>
      </c>
      <c r="T115" s="201">
        <f>Results!AV115</f>
        <v>-31</v>
      </c>
      <c r="U115" s="14" t="str">
        <f>IF(LEFT(DataEntry!$O115,1)="D",Results!DL115,"")</f>
        <v/>
      </c>
      <c r="V115" s="14" t="str">
        <f>IF(LEFT(DataEntry!O115,1)="D",Results!DM115,"")</f>
        <v/>
      </c>
      <c r="W115" s="77">
        <f>Results!AR115</f>
        <v>0.45175491474849172</v>
      </c>
      <c r="X115" s="77">
        <f>Results!AT115</f>
        <v>0.23767783465984466</v>
      </c>
    </row>
    <row r="116" spans="1:24" hidden="1" x14ac:dyDescent="0.25">
      <c r="A116" s="69">
        <f>Results!A116</f>
        <v>114</v>
      </c>
      <c r="B116" s="91">
        <f>Results!DA116</f>
        <v>44185</v>
      </c>
      <c r="C116" s="72" t="str">
        <f>Results!D116</f>
        <v>Sandhausen</v>
      </c>
      <c r="D116" s="72" t="str">
        <f>Results!G116</f>
        <v>Holstein Kiel</v>
      </c>
      <c r="E116" s="132">
        <f>Results!H116</f>
        <v>0</v>
      </c>
      <c r="F116" s="132">
        <f>Results!I116</f>
        <v>2</v>
      </c>
      <c r="G116" s="80" t="str">
        <f>Results!AW116</f>
        <v>11/5</v>
      </c>
      <c r="H116" s="80" t="str">
        <f>Results!AY116</f>
        <v>13/8</v>
      </c>
      <c r="I116" s="133">
        <f>Results!AZ116</f>
        <v>53</v>
      </c>
      <c r="J116" s="134">
        <f>Results!BA116</f>
        <v>25</v>
      </c>
      <c r="K116" s="229">
        <f>Results!BB116</f>
        <v>13</v>
      </c>
      <c r="L116" s="230">
        <f>Results!BC116</f>
        <v>5</v>
      </c>
      <c r="M116" s="133">
        <f>Results!BD116</f>
        <v>6</v>
      </c>
      <c r="N116" s="135">
        <f>Results!BE116</f>
        <v>5</v>
      </c>
      <c r="O116" s="187">
        <f>MAX(Results!CF116:CG116)</f>
        <v>-1.7851169552215745E-2</v>
      </c>
      <c r="P116" s="83">
        <f>Results!CA116</f>
        <v>0</v>
      </c>
      <c r="Q116" s="83">
        <f>Results!CB116</f>
        <v>0</v>
      </c>
      <c r="R116" s="72" t="str">
        <f>Results!CD116</f>
        <v/>
      </c>
      <c r="S116" s="14">
        <f>Results!CC116</f>
        <v>0</v>
      </c>
      <c r="T116" s="201">
        <f>Results!AV116</f>
        <v>-31</v>
      </c>
      <c r="U116" s="14" t="str">
        <f>IF(LEFT(DataEntry!$O116,1)="D",Results!DL116,"")</f>
        <v/>
      </c>
      <c r="V116" s="14" t="str">
        <f>IF(LEFT(DataEntry!O116,1)="D",Results!DM116,"")</f>
        <v/>
      </c>
      <c r="W116" s="77">
        <f>Results!AR116</f>
        <v>0.3117895789281323</v>
      </c>
      <c r="X116" s="77">
        <f>Results!AT116</f>
        <v>0.37942076141533232</v>
      </c>
    </row>
    <row r="117" spans="1:24" hidden="1" x14ac:dyDescent="0.25">
      <c r="A117" s="69">
        <f>Results!A117</f>
        <v>115</v>
      </c>
      <c r="B117" s="91">
        <f>Results!DA117</f>
        <v>44185</v>
      </c>
      <c r="C117" s="72" t="str">
        <f>Results!D117</f>
        <v>St Pauli</v>
      </c>
      <c r="D117" s="72" t="str">
        <f>Results!G117</f>
        <v>Fortuna Dusseldorf</v>
      </c>
      <c r="E117" s="132">
        <f>Results!H117</f>
        <v>0</v>
      </c>
      <c r="F117" s="132">
        <f>Results!I117</f>
        <v>3</v>
      </c>
      <c r="G117" s="80" t="str">
        <f>Results!AW117</f>
        <v>43/25</v>
      </c>
      <c r="H117" s="80" t="str">
        <f>Results!AY117</f>
        <v>53/25</v>
      </c>
      <c r="I117" s="133">
        <f>Results!AZ117</f>
        <v>81</v>
      </c>
      <c r="J117" s="134">
        <f>Results!BA117</f>
        <v>50</v>
      </c>
      <c r="K117" s="229">
        <f>Results!BB117</f>
        <v>61</v>
      </c>
      <c r="L117" s="230">
        <f>Results!BC117</f>
        <v>25</v>
      </c>
      <c r="M117" s="133">
        <f>Results!BD117</f>
        <v>33</v>
      </c>
      <c r="N117" s="135">
        <f>Results!BE117</f>
        <v>20</v>
      </c>
      <c r="O117" s="187">
        <f>MAX(Results!CF117:CG117)</f>
        <v>-2.687701657337677E-2</v>
      </c>
      <c r="P117" s="83">
        <f>Results!CA117</f>
        <v>0</v>
      </c>
      <c r="Q117" s="83">
        <f>Results!CB117</f>
        <v>0</v>
      </c>
      <c r="R117" s="72" t="str">
        <f>Results!CD117</f>
        <v/>
      </c>
      <c r="S117" s="14">
        <f>Results!CC117</f>
        <v>0</v>
      </c>
      <c r="T117" s="201">
        <f>Results!AV117</f>
        <v>-31</v>
      </c>
      <c r="U117" s="14" t="str">
        <f>IF(LEFT(DataEntry!$O117,1)="D",Results!DL117,"")</f>
        <v/>
      </c>
      <c r="V117" s="14" t="str">
        <f>IF(LEFT(DataEntry!O117,1)="D",Results!DM117,"")</f>
        <v/>
      </c>
      <c r="W117" s="77">
        <f>Results!AR117</f>
        <v>0.36666709656359375</v>
      </c>
      <c r="X117" s="77">
        <f>Results!AT117</f>
        <v>0.31900711931653125</v>
      </c>
    </row>
    <row r="118" spans="1:24" hidden="1" x14ac:dyDescent="0.25">
      <c r="A118" s="69">
        <f>Results!A118</f>
        <v>116</v>
      </c>
      <c r="B118" s="91">
        <f>Results!DA118</f>
        <v>44186</v>
      </c>
      <c r="C118" s="72" t="str">
        <f>Results!D118</f>
        <v>Karlsruher</v>
      </c>
      <c r="D118" s="72" t="str">
        <f>Results!G118</f>
        <v>Hamburger</v>
      </c>
      <c r="E118" s="132">
        <f>Results!H118</f>
        <v>1</v>
      </c>
      <c r="F118" s="132">
        <f>Results!I118</f>
        <v>2</v>
      </c>
      <c r="G118" s="80" t="str">
        <f>Results!AW118</f>
        <v>59/25</v>
      </c>
      <c r="H118" s="80" t="str">
        <f>Results!AY118</f>
        <v>38/25</v>
      </c>
      <c r="I118" s="133">
        <f>Results!AZ118</f>
        <v>23</v>
      </c>
      <c r="J118" s="134">
        <f>Results!BA118</f>
        <v>10</v>
      </c>
      <c r="K118" s="229">
        <f>Results!BB118</f>
        <v>53</v>
      </c>
      <c r="L118" s="230">
        <f>Results!BC118</f>
        <v>20</v>
      </c>
      <c r="M118" s="133">
        <f>Results!BD118</f>
        <v>111</v>
      </c>
      <c r="N118" s="135">
        <f>Results!BE118</f>
        <v>100</v>
      </c>
      <c r="O118" s="187">
        <f>MAX(Results!CF118:CG118)</f>
        <v>-1.8660969611304104E-2</v>
      </c>
      <c r="P118" s="83">
        <f>Results!CA118</f>
        <v>0</v>
      </c>
      <c r="Q118" s="83">
        <f>Results!CB118</f>
        <v>0</v>
      </c>
      <c r="R118" s="72" t="str">
        <f>Results!CD118</f>
        <v/>
      </c>
      <c r="S118" s="14">
        <f>Results!CC118</f>
        <v>0</v>
      </c>
      <c r="T118" s="201">
        <f>Results!AV118</f>
        <v>-31</v>
      </c>
      <c r="U118" s="14" t="str">
        <f>IF(LEFT(DataEntry!$O118,1)="D",Results!DL118,"")</f>
        <v/>
      </c>
      <c r="V118" s="14" t="str">
        <f>IF(LEFT(DataEntry!O118,1)="D",Results!DM118,"")</f>
        <v/>
      </c>
      <c r="W118" s="77">
        <f>Results!AR118</f>
        <v>0.29429218447565275</v>
      </c>
      <c r="X118" s="77">
        <f>Results!AT118</f>
        <v>0.39520794667952691</v>
      </c>
    </row>
    <row r="119" spans="1:24" hidden="1" x14ac:dyDescent="0.25">
      <c r="A119" s="69">
        <f>Results!A119</f>
        <v>117</v>
      </c>
      <c r="B119" s="91">
        <f>Results!DA119</f>
        <v>44198</v>
      </c>
      <c r="C119" s="72" t="str">
        <f>Results!D119</f>
        <v>Bochum</v>
      </c>
      <c r="D119" s="72" t="str">
        <f>Results!G119</f>
        <v>Darmstadt 98</v>
      </c>
      <c r="E119" s="132">
        <f>Results!H119</f>
        <v>2</v>
      </c>
      <c r="F119" s="132">
        <f>Results!I119</f>
        <v>1</v>
      </c>
      <c r="G119" s="80" t="str">
        <f>Results!AW119</f>
        <v>42/25</v>
      </c>
      <c r="H119" s="80" t="str">
        <f>Results!AY119</f>
        <v>53/25</v>
      </c>
      <c r="I119" s="133">
        <f>Results!AZ119</f>
        <v>59</v>
      </c>
      <c r="J119" s="134">
        <f>Results!BA119</f>
        <v>50</v>
      </c>
      <c r="K119" s="229">
        <f>Results!BB119</f>
        <v>5</v>
      </c>
      <c r="L119" s="230">
        <f>Results!BC119</f>
        <v>2</v>
      </c>
      <c r="M119" s="133">
        <f>Results!BD119</f>
        <v>57</v>
      </c>
      <c r="N119" s="135">
        <f>Results!BE119</f>
        <v>25</v>
      </c>
      <c r="O119" s="187">
        <f>MAX(Results!CF119:CG119)</f>
        <v>2.8550075422656678E-2</v>
      </c>
      <c r="P119" s="83">
        <f>Results!CA119</f>
        <v>0</v>
      </c>
      <c r="Q119" s="83">
        <f>Results!CB119</f>
        <v>0</v>
      </c>
      <c r="R119" s="72" t="str">
        <f>Results!CD119</f>
        <v/>
      </c>
      <c r="S119" s="14">
        <f>Results!CC119</f>
        <v>0</v>
      </c>
      <c r="T119" s="201">
        <f>Results!AV119</f>
        <v>0</v>
      </c>
      <c r="U119" s="14" t="str">
        <f>IF(LEFT(DataEntry!$O119,1)="D",Results!DL119,"")</f>
        <v/>
      </c>
      <c r="V119" s="14" t="str">
        <f>IF(LEFT(DataEntry!O119,1)="D",Results!DM119,"")</f>
        <v/>
      </c>
      <c r="W119" s="77">
        <f>Results!AR119</f>
        <v>0.37116253374804598</v>
      </c>
      <c r="X119" s="77">
        <f>Results!AT119</f>
        <v>0.31808552451030309</v>
      </c>
    </row>
    <row r="120" spans="1:24" hidden="1" x14ac:dyDescent="0.25">
      <c r="A120" s="69">
        <f>Results!A120</f>
        <v>118</v>
      </c>
      <c r="B120" s="91">
        <f>Results!DA120</f>
        <v>44198</v>
      </c>
      <c r="C120" s="72" t="str">
        <f>Results!D120</f>
        <v>Heidenheim</v>
      </c>
      <c r="D120" s="72" t="str">
        <f>Results!G120</f>
        <v>Nurnberg</v>
      </c>
      <c r="E120" s="132">
        <f>Results!H120</f>
        <v>2</v>
      </c>
      <c r="F120" s="132">
        <f>Results!I120</f>
        <v>0</v>
      </c>
      <c r="G120" s="80" t="str">
        <f>Results!AW120</f>
        <v>11/10</v>
      </c>
      <c r="H120" s="80" t="str">
        <f>Results!AY120</f>
        <v>18/5</v>
      </c>
      <c r="I120" s="133">
        <f>Results!AZ120</f>
        <v>61</v>
      </c>
      <c r="J120" s="134">
        <f>Results!BA120</f>
        <v>50</v>
      </c>
      <c r="K120" s="229">
        <f>Results!BB120</f>
        <v>58</v>
      </c>
      <c r="L120" s="230">
        <f>Results!BC120</f>
        <v>25</v>
      </c>
      <c r="M120" s="133">
        <f>Results!BD120</f>
        <v>47</v>
      </c>
      <c r="N120" s="135">
        <f>Results!BE120</f>
        <v>20</v>
      </c>
      <c r="O120" s="187">
        <f>MAX(Results!CF120:CG120)</f>
        <v>3.8612431970383804E-2</v>
      </c>
      <c r="P120" s="83">
        <f>Results!CA120</f>
        <v>0</v>
      </c>
      <c r="Q120" s="83">
        <f>Results!CB120</f>
        <v>0</v>
      </c>
      <c r="R120" s="72" t="str">
        <f>Results!CD120</f>
        <v/>
      </c>
      <c r="S120" s="14">
        <f>Results!CC120</f>
        <v>0</v>
      </c>
      <c r="T120" s="201">
        <f>Results!AV120</f>
        <v>0</v>
      </c>
      <c r="U120" s="14" t="str">
        <f>IF(LEFT(DataEntry!$O120,1)="D",Results!DL120,"")</f>
        <v/>
      </c>
      <c r="V120" s="14" t="str">
        <f>IF(LEFT(DataEntry!O120,1)="D",Results!DM120,"")</f>
        <v/>
      </c>
      <c r="W120" s="77">
        <f>Results!AR120</f>
        <v>0.47404937150462517</v>
      </c>
      <c r="X120" s="77">
        <f>Results!AT120</f>
        <v>0.21671214833036279</v>
      </c>
    </row>
    <row r="121" spans="1:24" hidden="1" x14ac:dyDescent="0.25">
      <c r="A121" s="69">
        <f>Results!A121</f>
        <v>119</v>
      </c>
      <c r="B121" s="91">
        <f>Results!DA121</f>
        <v>44198</v>
      </c>
      <c r="C121" s="72" t="str">
        <f>Results!D121</f>
        <v>Wurzburger Kickers</v>
      </c>
      <c r="D121" s="72" t="str">
        <f>Results!G121</f>
        <v>Karlsruher</v>
      </c>
      <c r="E121" s="132">
        <f>Results!H121</f>
        <v>2</v>
      </c>
      <c r="F121" s="132">
        <f>Results!I121</f>
        <v>4</v>
      </c>
      <c r="G121" s="80" t="str">
        <f>Results!AW121</f>
        <v>97/50</v>
      </c>
      <c r="H121" s="80" t="str">
        <f>Results!AY121</f>
        <v>79/50</v>
      </c>
      <c r="I121" s="133">
        <f>Results!AZ121</f>
        <v>61</v>
      </c>
      <c r="J121" s="134">
        <f>Results!BA121</f>
        <v>20</v>
      </c>
      <c r="K121" s="229">
        <f>Results!BB121</f>
        <v>66</v>
      </c>
      <c r="L121" s="230">
        <f>Results!BC121</f>
        <v>25</v>
      </c>
      <c r="M121" s="133">
        <f>Results!BD121</f>
        <v>9</v>
      </c>
      <c r="N121" s="135">
        <f>Results!BE121</f>
        <v>10</v>
      </c>
      <c r="O121" s="187">
        <f>MAX(Results!CF121:CG121)</f>
        <v>0.25221227842700122</v>
      </c>
      <c r="P121" s="83">
        <f>Results!CA121</f>
        <v>0</v>
      </c>
      <c r="Q121" s="83">
        <f>Results!CB121</f>
        <v>0</v>
      </c>
      <c r="R121" s="72" t="str">
        <f>Results!CD121</f>
        <v/>
      </c>
      <c r="S121" s="14">
        <f>Results!CC121</f>
        <v>0</v>
      </c>
      <c r="T121" s="201">
        <f>Results!AV121</f>
        <v>0</v>
      </c>
      <c r="U121" s="14" t="str">
        <f>IF(LEFT(DataEntry!$O121,1)="D",Results!DL121,"")</f>
        <v/>
      </c>
      <c r="V121" s="14" t="str">
        <f>IF(LEFT(DataEntry!O121,1)="D",Results!DM121,"")</f>
        <v/>
      </c>
      <c r="W121" s="77">
        <f>Results!AR121</f>
        <v>0.33986982912283775</v>
      </c>
      <c r="X121" s="77">
        <f>Results!AT121</f>
        <v>0.38572921632791213</v>
      </c>
    </row>
    <row r="122" spans="1:24" hidden="1" x14ac:dyDescent="0.25">
      <c r="A122" s="69">
        <f>Results!A122</f>
        <v>120</v>
      </c>
      <c r="B122" s="91">
        <f>Results!DA122</f>
        <v>44199</v>
      </c>
      <c r="C122" s="72" t="str">
        <f>Results!D122</f>
        <v>Erzgebirge Aue</v>
      </c>
      <c r="D122" s="72" t="str">
        <f>Results!G122</f>
        <v>Eintracht Braunschweig</v>
      </c>
      <c r="E122" s="132">
        <f>Results!H122</f>
        <v>3</v>
      </c>
      <c r="F122" s="132">
        <f>Results!I122</f>
        <v>1</v>
      </c>
      <c r="G122" s="80" t="str">
        <f>Results!AW122</f>
        <v>26/25</v>
      </c>
      <c r="H122" s="80" t="str">
        <f>Results!AY122</f>
        <v>10/3</v>
      </c>
      <c r="I122" s="133">
        <f>Results!AZ122</f>
        <v>89</v>
      </c>
      <c r="J122" s="134">
        <f>Results!BA122</f>
        <v>100</v>
      </c>
      <c r="K122" s="229">
        <f>Results!BB122</f>
        <v>27</v>
      </c>
      <c r="L122" s="230">
        <f>Results!BC122</f>
        <v>10</v>
      </c>
      <c r="M122" s="133">
        <f>Results!BD122</f>
        <v>3</v>
      </c>
      <c r="N122" s="135">
        <f>Results!BE122</f>
        <v>1</v>
      </c>
      <c r="O122" s="187">
        <f>MAX(Results!CF122:CG122)</f>
        <v>-5.0237750498625576E-2</v>
      </c>
      <c r="P122" s="83">
        <f>Results!CA122</f>
        <v>0</v>
      </c>
      <c r="Q122" s="83">
        <f>Results!CB122</f>
        <v>0</v>
      </c>
      <c r="R122" s="72" t="str">
        <f>Results!CD122</f>
        <v/>
      </c>
      <c r="S122" s="14">
        <f>Results!CC122</f>
        <v>0</v>
      </c>
      <c r="T122" s="201">
        <f>Results!AV122</f>
        <v>0</v>
      </c>
      <c r="U122" s="14" t="str">
        <f>IF(LEFT(DataEntry!$O122,1)="D",Results!DL122,"")</f>
        <v/>
      </c>
      <c r="V122" s="14" t="str">
        <f>IF(LEFT(DataEntry!O122,1)="D",Results!DM122,"")</f>
        <v/>
      </c>
      <c r="W122" s="77">
        <f>Results!AR122</f>
        <v>0.48888270277420276</v>
      </c>
      <c r="X122" s="77">
        <f>Results!AT122</f>
        <v>0.22957102539791568</v>
      </c>
    </row>
    <row r="123" spans="1:24" hidden="1" x14ac:dyDescent="0.25">
      <c r="A123" s="69">
        <f>Results!A123</f>
        <v>121</v>
      </c>
      <c r="B123" s="91">
        <f>Results!DA123</f>
        <v>44199</v>
      </c>
      <c r="C123" s="72" t="str">
        <f>Results!D123</f>
        <v>Greuther Furth</v>
      </c>
      <c r="D123" s="72" t="str">
        <f>Results!G123</f>
        <v>St Pauli</v>
      </c>
      <c r="E123" s="132">
        <f>Results!H123</f>
        <v>2</v>
      </c>
      <c r="F123" s="132">
        <f>Results!I123</f>
        <v>1</v>
      </c>
      <c r="G123" s="80" t="str">
        <f>Results!AW123</f>
        <v>37/25</v>
      </c>
      <c r="H123" s="80" t="str">
        <f>Results!AY123</f>
        <v>66/25</v>
      </c>
      <c r="I123" s="133">
        <f>Results!AZ123</f>
        <v>4</v>
      </c>
      <c r="J123" s="134">
        <f>Results!BA123</f>
        <v>5</v>
      </c>
      <c r="K123" s="229">
        <f>Results!BB123</f>
        <v>27</v>
      </c>
      <c r="L123" s="230">
        <f>Results!BC123</f>
        <v>10</v>
      </c>
      <c r="M123" s="133">
        <f>Results!BD123</f>
        <v>7</v>
      </c>
      <c r="N123" s="135">
        <f>Results!BE123</f>
        <v>2</v>
      </c>
      <c r="O123" s="187">
        <f>MAX(Results!CF123:CG123)</f>
        <v>0.15041904910826831</v>
      </c>
      <c r="P123" s="83">
        <f>Results!CA123</f>
        <v>0</v>
      </c>
      <c r="Q123" s="83">
        <f>Results!CB123</f>
        <v>0</v>
      </c>
      <c r="R123" s="72" t="str">
        <f>Results!CD123</f>
        <v/>
      </c>
      <c r="S123" s="14">
        <f>Results!CC123</f>
        <v>0</v>
      </c>
      <c r="T123" s="201">
        <f>Results!AV123</f>
        <v>0</v>
      </c>
      <c r="U123" s="14" t="str">
        <f>IF(LEFT(DataEntry!$O123,1)="D",Results!DL123,"")</f>
        <v/>
      </c>
      <c r="V123" s="14" t="str">
        <f>IF(LEFT(DataEntry!O123,1)="D",Results!DM123,"")</f>
        <v/>
      </c>
      <c r="W123" s="77">
        <f>Results!AR123</f>
        <v>0.40193423272301287</v>
      </c>
      <c r="X123" s="77">
        <f>Results!AT123</f>
        <v>0.27466947390841828</v>
      </c>
    </row>
    <row r="124" spans="1:24" hidden="1" x14ac:dyDescent="0.25">
      <c r="A124" s="69">
        <f>Results!A124</f>
        <v>122</v>
      </c>
      <c r="B124" s="91">
        <f>Results!DA124</f>
        <v>44199</v>
      </c>
      <c r="C124" s="72" t="str">
        <f>Results!D124</f>
        <v>Hamburger</v>
      </c>
      <c r="D124" s="72" t="str">
        <f>Results!G124</f>
        <v>Jahn Regensburg</v>
      </c>
      <c r="E124" s="132">
        <f>Results!H124</f>
        <v>3</v>
      </c>
      <c r="F124" s="132">
        <f>Results!I124</f>
        <v>1</v>
      </c>
      <c r="G124" s="80" t="str">
        <f>Results!AW124</f>
        <v>17/25</v>
      </c>
      <c r="H124" s="80" t="str">
        <f>Results!AY124</f>
        <v>26/5</v>
      </c>
      <c r="I124" s="133">
        <f>Results!AZ124</f>
        <v>63</v>
      </c>
      <c r="J124" s="134">
        <f>Results!BA124</f>
        <v>100</v>
      </c>
      <c r="K124" s="229">
        <f>Results!BB124</f>
        <v>29</v>
      </c>
      <c r="L124" s="230">
        <f>Results!BC124</f>
        <v>10</v>
      </c>
      <c r="M124" s="133">
        <f>Results!BD124</f>
        <v>9</v>
      </c>
      <c r="N124" s="135">
        <f>Results!BE124</f>
        <v>2</v>
      </c>
      <c r="O124" s="187">
        <f>MAX(Results!CF124:CG124)</f>
        <v>-2.7294637936990607E-2</v>
      </c>
      <c r="P124" s="83">
        <f>Results!CA124</f>
        <v>0</v>
      </c>
      <c r="Q124" s="83">
        <f>Results!CB124</f>
        <v>0</v>
      </c>
      <c r="R124" s="72" t="str">
        <f>Results!CD124</f>
        <v/>
      </c>
      <c r="S124" s="14">
        <f>Results!CC124</f>
        <v>0</v>
      </c>
      <c r="T124" s="201">
        <f>Results!AV124</f>
        <v>0</v>
      </c>
      <c r="U124" s="14" t="str">
        <f>IF(LEFT(DataEntry!$O124,1)="D",Results!DL124,"")</f>
        <v/>
      </c>
      <c r="V124" s="14" t="str">
        <f>IF(LEFT(DataEntry!O124,1)="D",Results!DM124,"")</f>
        <v/>
      </c>
      <c r="W124" s="77">
        <f>Results!AR124</f>
        <v>0.59246644015936067</v>
      </c>
      <c r="X124" s="77">
        <f>Results!AT124</f>
        <v>0.15925618441871608</v>
      </c>
    </row>
    <row r="125" spans="1:24" hidden="1" x14ac:dyDescent="0.25">
      <c r="A125" s="69">
        <f>Results!A125</f>
        <v>123</v>
      </c>
      <c r="B125" s="91">
        <f>Results!DA125</f>
        <v>44199</v>
      </c>
      <c r="C125" s="72" t="str">
        <f>Results!D125</f>
        <v>Hannover 96</v>
      </c>
      <c r="D125" s="72" t="str">
        <f>Results!G125</f>
        <v>Sandhausen</v>
      </c>
      <c r="E125" s="132">
        <f>Results!H125</f>
        <v>4</v>
      </c>
      <c r="F125" s="132">
        <f>Results!I125</f>
        <v>0</v>
      </c>
      <c r="G125" s="80" t="str">
        <f>Results!AW125</f>
        <v>11/10</v>
      </c>
      <c r="H125" s="80" t="str">
        <f>Results!AY125</f>
        <v>33/10</v>
      </c>
      <c r="I125" s="133">
        <f>Results!AZ125</f>
        <v>41</v>
      </c>
      <c r="J125" s="134">
        <f>Results!BA125</f>
        <v>50</v>
      </c>
      <c r="K125" s="229">
        <f>Results!BB125</f>
        <v>13</v>
      </c>
      <c r="L125" s="230">
        <f>Results!BC125</f>
        <v>5</v>
      </c>
      <c r="M125" s="133">
        <f>Results!BD125</f>
        <v>7</v>
      </c>
      <c r="N125" s="135">
        <f>Results!BE125</f>
        <v>2</v>
      </c>
      <c r="O125" s="187">
        <f>MAX(Results!CF125:CG125)</f>
        <v>2.6948450535014112E-2</v>
      </c>
      <c r="P125" s="83">
        <f>Results!CA125</f>
        <v>0</v>
      </c>
      <c r="Q125" s="83">
        <f>Results!CB125</f>
        <v>0</v>
      </c>
      <c r="R125" s="72" t="str">
        <f>Results!CD125</f>
        <v/>
      </c>
      <c r="S125" s="14">
        <f>Results!CC125</f>
        <v>0</v>
      </c>
      <c r="T125" s="201">
        <f>Results!AV125</f>
        <v>0</v>
      </c>
      <c r="U125" s="14" t="str">
        <f>IF(LEFT(DataEntry!$O125,1)="D",Results!DL125,"")</f>
        <v/>
      </c>
      <c r="V125" s="14" t="str">
        <f>IF(LEFT(DataEntry!O125,1)="D",Results!DM125,"")</f>
        <v/>
      </c>
      <c r="W125" s="77">
        <f>Results!AR125</f>
        <v>0.47547753332076137</v>
      </c>
      <c r="X125" s="77">
        <f>Results!AT125</f>
        <v>0.23194432482485061</v>
      </c>
    </row>
    <row r="126" spans="1:24" hidden="1" x14ac:dyDescent="0.25">
      <c r="A126" s="69">
        <f>Results!A126</f>
        <v>124</v>
      </c>
      <c r="B126" s="91">
        <f>Results!DA126</f>
        <v>44199</v>
      </c>
      <c r="C126" s="72" t="str">
        <f>Results!D126</f>
        <v>Holstein Kiel</v>
      </c>
      <c r="D126" s="72" t="str">
        <f>Results!G126</f>
        <v>Osnabruck</v>
      </c>
      <c r="E126" s="132">
        <f>Results!H126</f>
        <v>1</v>
      </c>
      <c r="F126" s="132">
        <f>Results!I126</f>
        <v>2</v>
      </c>
      <c r="G126" s="80" t="str">
        <f>Results!AW126</f>
        <v>73/50</v>
      </c>
      <c r="H126" s="80" t="str">
        <f>Results!AY126</f>
        <v>66/25</v>
      </c>
      <c r="I126" s="133">
        <f>Results!AZ126</f>
        <v>4</v>
      </c>
      <c r="J126" s="134">
        <f>Results!BA126</f>
        <v>5</v>
      </c>
      <c r="K126" s="229">
        <f>Results!BB126</f>
        <v>13</v>
      </c>
      <c r="L126" s="230">
        <f>Results!BC126</f>
        <v>5</v>
      </c>
      <c r="M126" s="133">
        <f>Results!BD126</f>
        <v>18</v>
      </c>
      <c r="N126" s="135">
        <f>Results!BE126</f>
        <v>5</v>
      </c>
      <c r="O126" s="187">
        <f>MAX(Results!CF126:CG126)</f>
        <v>0.1628666537708664</v>
      </c>
      <c r="P126" s="83">
        <f>Results!CA126</f>
        <v>0</v>
      </c>
      <c r="Q126" s="83">
        <f>Results!CB126</f>
        <v>0</v>
      </c>
      <c r="R126" s="72" t="str">
        <f>Results!CD126</f>
        <v/>
      </c>
      <c r="S126" s="14">
        <f>Results!CC126</f>
        <v>0</v>
      </c>
      <c r="T126" s="201">
        <f>Results!AV126</f>
        <v>0</v>
      </c>
      <c r="U126" s="14" t="str">
        <f>IF(LEFT(DataEntry!$O126,1)="D",Results!DL126,"")</f>
        <v/>
      </c>
      <c r="V126" s="14" t="str">
        <f>IF(LEFT(DataEntry!O126,1)="D",Results!DM126,"")</f>
        <v/>
      </c>
      <c r="W126" s="77">
        <f>Results!AR126</f>
        <v>0.40597444699398288</v>
      </c>
      <c r="X126" s="77">
        <f>Results!AT126</f>
        <v>0.27301634699792215</v>
      </c>
    </row>
    <row r="127" spans="1:24" hidden="1" x14ac:dyDescent="0.25">
      <c r="A127" s="69">
        <f>Results!A127</f>
        <v>125</v>
      </c>
      <c r="B127" s="91">
        <f>Results!DA127</f>
        <v>44200</v>
      </c>
      <c r="C127" s="72" t="str">
        <f>Results!D127</f>
        <v>Fortuna Dusseldorf</v>
      </c>
      <c r="D127" s="72" t="str">
        <f>Results!G127</f>
        <v>Paderborn 07</v>
      </c>
      <c r="E127" s="132">
        <f>Results!H127</f>
        <v>2</v>
      </c>
      <c r="F127" s="132">
        <f>Results!I127</f>
        <v>1</v>
      </c>
      <c r="G127" s="80" t="str">
        <f>Results!AW127</f>
        <v>49/50</v>
      </c>
      <c r="H127" s="80" t="str">
        <f>Results!AY127</f>
        <v>89/25</v>
      </c>
      <c r="I127" s="133">
        <f>Results!AZ127</f>
        <v>71</v>
      </c>
      <c r="J127" s="134">
        <f>Results!BA127</f>
        <v>50</v>
      </c>
      <c r="K127" s="229">
        <f>Results!BB127</f>
        <v>59</v>
      </c>
      <c r="L127" s="230">
        <f>Results!BC127</f>
        <v>25</v>
      </c>
      <c r="M127" s="133">
        <f>Results!BD127</f>
        <v>97</v>
      </c>
      <c r="N127" s="135">
        <f>Results!BE127</f>
        <v>50</v>
      </c>
      <c r="O127" s="187">
        <f>MAX(Results!CF127:CG127)</f>
        <v>0.16103560885949955</v>
      </c>
      <c r="P127" s="83">
        <f>Results!CA127</f>
        <v>0</v>
      </c>
      <c r="Q127" s="83">
        <f>Results!CB127</f>
        <v>0</v>
      </c>
      <c r="R127" s="72" t="str">
        <f>Results!CD127</f>
        <v/>
      </c>
      <c r="S127" s="14">
        <f>Results!CC127</f>
        <v>0</v>
      </c>
      <c r="T127" s="201">
        <f>Results!AV127</f>
        <v>0</v>
      </c>
      <c r="U127" s="14" t="str">
        <f>IF(LEFT(DataEntry!$O127,1)="D",Results!DL127,"")</f>
        <v/>
      </c>
      <c r="V127" s="14" t="str">
        <f>IF(LEFT(DataEntry!O127,1)="D",Results!DM127,"")</f>
        <v/>
      </c>
      <c r="W127" s="77">
        <f>Results!AR127</f>
        <v>0.50183933086587407</v>
      </c>
      <c r="X127" s="77">
        <f>Results!AT127</f>
        <v>0.21879574031932153</v>
      </c>
    </row>
    <row r="128" spans="1:24" hidden="1" x14ac:dyDescent="0.25">
      <c r="A128" s="69">
        <f>Results!A128</f>
        <v>126</v>
      </c>
      <c r="B128" s="91">
        <f>Results!DA128</f>
        <v>44202</v>
      </c>
      <c r="C128" s="72" t="str">
        <f>Results!D128</f>
        <v>Wurzburger Kickers</v>
      </c>
      <c r="D128" s="72" t="str">
        <f>Results!G128</f>
        <v>St Pauli</v>
      </c>
      <c r="E128" s="132">
        <f>Results!H128</f>
        <v>1</v>
      </c>
      <c r="F128" s="132">
        <f>Results!I128</f>
        <v>1</v>
      </c>
      <c r="G128" s="80" t="str">
        <f>Results!AW128</f>
        <v>41/25</v>
      </c>
      <c r="H128" s="80" t="str">
        <f>Results!AY128</f>
        <v>97/50</v>
      </c>
      <c r="I128" s="133">
        <f>Results!AZ128</f>
        <v>189</v>
      </c>
      <c r="J128" s="134">
        <f>Results!BA128</f>
        <v>100</v>
      </c>
      <c r="K128" s="229">
        <f>Results!BB128</f>
        <v>137</v>
      </c>
      <c r="L128" s="230">
        <f>Results!BC128</f>
        <v>50</v>
      </c>
      <c r="M128" s="133">
        <f>Results!BD128</f>
        <v>129</v>
      </c>
      <c r="N128" s="135">
        <f>Results!BE128</f>
        <v>100</v>
      </c>
      <c r="O128" s="187">
        <f>MAX(Results!CF128:CG128)</f>
        <v>6.5155707635911553E-2</v>
      </c>
      <c r="P128" s="83">
        <f>Results!CA128</f>
        <v>0</v>
      </c>
      <c r="Q128" s="83">
        <f>Results!CB128</f>
        <v>0</v>
      </c>
      <c r="R128" s="72" t="str">
        <f>Results!CD128</f>
        <v/>
      </c>
      <c r="S128" s="14">
        <f>Results!CC128</f>
        <v>0</v>
      </c>
      <c r="T128" s="201">
        <f>Results!AV128</f>
        <v>0</v>
      </c>
      <c r="U128" s="14" t="str">
        <f>IF(LEFT(DataEntry!$O128,1)="D",Results!DL128,"")</f>
        <v/>
      </c>
      <c r="V128" s="14" t="str">
        <f>IF(LEFT(DataEntry!O128,1)="D",Results!DM128,"")</f>
        <v/>
      </c>
      <c r="W128" s="77">
        <f>Results!AR128</f>
        <v>0.37872521505488604</v>
      </c>
      <c r="X128" s="77">
        <f>Results!AT128</f>
        <v>0.34004227191996705</v>
      </c>
    </row>
    <row r="129" spans="1:24" hidden="1" x14ac:dyDescent="0.25">
      <c r="A129" s="69">
        <f>Results!A129</f>
        <v>127</v>
      </c>
      <c r="B129" s="91">
        <f>Results!DA129</f>
        <v>44204</v>
      </c>
      <c r="C129" s="72" t="str">
        <f>Results!D129</f>
        <v>Karlsruher</v>
      </c>
      <c r="D129" s="72" t="str">
        <f>Results!G129</f>
        <v>Greuther Furth</v>
      </c>
      <c r="E129" s="132">
        <f>Results!H129</f>
        <v>3</v>
      </c>
      <c r="F129" s="132">
        <f>Results!I129</f>
        <v>2</v>
      </c>
      <c r="G129" s="80" t="str">
        <f>Results!AW129</f>
        <v>11/5</v>
      </c>
      <c r="H129" s="80" t="str">
        <f>Results!AY129</f>
        <v>39/25</v>
      </c>
      <c r="I129" s="133">
        <f>Results!AZ129</f>
        <v>54</v>
      </c>
      <c r="J129" s="134">
        <f>Results!BA129</f>
        <v>25</v>
      </c>
      <c r="K129" s="229">
        <f>Results!BB129</f>
        <v>49</v>
      </c>
      <c r="L129" s="230">
        <f>Results!BC129</f>
        <v>20</v>
      </c>
      <c r="M129" s="133">
        <f>Results!BD129</f>
        <v>31</v>
      </c>
      <c r="N129" s="135">
        <f>Results!BE129</f>
        <v>25</v>
      </c>
      <c r="O129" s="187">
        <f>MAX(Results!CF129:CG129)</f>
        <v>-1.1299933988284093E-2</v>
      </c>
      <c r="P129" s="83">
        <f>Results!CA129</f>
        <v>0</v>
      </c>
      <c r="Q129" s="83">
        <f>Results!CB129</f>
        <v>0</v>
      </c>
      <c r="R129" s="72" t="str">
        <f>Results!CD129</f>
        <v/>
      </c>
      <c r="S129" s="14">
        <f>Results!CC129</f>
        <v>0</v>
      </c>
      <c r="T129" s="201">
        <f>Results!AV129</f>
        <v>0</v>
      </c>
      <c r="U129" s="14" t="str">
        <f>IF(LEFT(DataEntry!$O129,1)="D",Results!DL129,"")</f>
        <v/>
      </c>
      <c r="V129" s="14" t="str">
        <f>IF(LEFT(DataEntry!O129,1)="D",Results!DM129,"")</f>
        <v/>
      </c>
      <c r="W129" s="77">
        <f>Results!AR129</f>
        <v>0.31100042952715024</v>
      </c>
      <c r="X129" s="77">
        <f>Results!AT129</f>
        <v>0.3878051826352395</v>
      </c>
    </row>
    <row r="130" spans="1:24" x14ac:dyDescent="0.25">
      <c r="A130" s="69">
        <f>Results!A130</f>
        <v>128</v>
      </c>
      <c r="B130" s="91">
        <f>Results!DA130</f>
        <v>44204</v>
      </c>
      <c r="C130" s="72" t="str">
        <f>Results!D130</f>
        <v>Sandhausen</v>
      </c>
      <c r="D130" s="72" t="str">
        <f>Results!G130</f>
        <v>Heidenheim</v>
      </c>
      <c r="E130" s="132">
        <f>Results!H130</f>
        <v>4</v>
      </c>
      <c r="F130" s="132">
        <f>Results!I130</f>
        <v>0</v>
      </c>
      <c r="G130" s="80" t="str">
        <f>Results!AW130</f>
        <v>13/8</v>
      </c>
      <c r="H130" s="80" t="str">
        <f>Results!AY130</f>
        <v>53/25</v>
      </c>
      <c r="I130" s="133">
        <f>Results!AZ130</f>
        <v>27</v>
      </c>
      <c r="J130" s="134">
        <f>Results!BA130</f>
        <v>10</v>
      </c>
      <c r="K130" s="229">
        <f>Results!BB130</f>
        <v>51</v>
      </c>
      <c r="L130" s="230">
        <f>Results!BC130</f>
        <v>20</v>
      </c>
      <c r="M130" s="133">
        <f>Results!BD130</f>
        <v>101</v>
      </c>
      <c r="N130" s="135">
        <f>Results!BE130</f>
        <v>100</v>
      </c>
      <c r="O130" s="187">
        <f>MAX(Results!CF130:CG130)</f>
        <v>0.27893603240430243</v>
      </c>
      <c r="P130" s="83">
        <f>Results!CA130</f>
        <v>38</v>
      </c>
      <c r="Q130" s="83">
        <f>Results!CB130</f>
        <v>0</v>
      </c>
      <c r="R130" s="72" t="str">
        <f>Results!CD130</f>
        <v>Sandhausen</v>
      </c>
      <c r="S130" s="14">
        <f>Results!CC130</f>
        <v>102.6</v>
      </c>
      <c r="T130" s="201">
        <f>Results!AV130</f>
        <v>87.699999999999989</v>
      </c>
      <c r="U130" s="14">
        <f>IF(LEFT(DataEntry!$O130,1)="D",Results!DL130,"")</f>
        <v>14.9</v>
      </c>
      <c r="V130" s="14">
        <f>IF(LEFT(DataEntry!O130,1)="D",Results!DM130,"")</f>
        <v>-14.9</v>
      </c>
      <c r="W130" s="77">
        <f>Results!AR130</f>
        <v>0.37956301855647889</v>
      </c>
      <c r="X130" s="77">
        <f>Results!AT130</f>
        <v>0.31922836049940928</v>
      </c>
    </row>
    <row r="131" spans="1:24" hidden="1" x14ac:dyDescent="0.25">
      <c r="A131" s="69">
        <f>Results!A131</f>
        <v>129</v>
      </c>
      <c r="B131" s="91">
        <f>Results!DA131</f>
        <v>44205</v>
      </c>
      <c r="C131" s="72" t="str">
        <f>Results!D131</f>
        <v>Nurnberg</v>
      </c>
      <c r="D131" s="72" t="str">
        <f>Results!G131</f>
        <v>Hamburger</v>
      </c>
      <c r="E131" s="132">
        <f>Results!H131</f>
        <v>1</v>
      </c>
      <c r="F131" s="132">
        <f>Results!I131</f>
        <v>1</v>
      </c>
      <c r="G131" s="80" t="str">
        <f>Results!AW131</f>
        <v>11/5</v>
      </c>
      <c r="H131" s="80" t="str">
        <f>Results!AY131</f>
        <v>41/25</v>
      </c>
      <c r="I131" s="133">
        <f>Results!AZ131</f>
        <v>49</v>
      </c>
      <c r="J131" s="134">
        <f>Results!BA131</f>
        <v>20</v>
      </c>
      <c r="K131" s="229">
        <f>Results!BB131</f>
        <v>63</v>
      </c>
      <c r="L131" s="230">
        <f>Results!BC131</f>
        <v>25</v>
      </c>
      <c r="M131" s="133">
        <f>Results!BD131</f>
        <v>109</v>
      </c>
      <c r="N131" s="135">
        <f>Results!BE131</f>
        <v>100</v>
      </c>
      <c r="O131" s="187">
        <f>MAX(Results!CF131:CG131)</f>
        <v>5.1262793146926978E-2</v>
      </c>
      <c r="P131" s="83">
        <f>Results!CA131</f>
        <v>0</v>
      </c>
      <c r="Q131" s="83">
        <f>Results!CB131</f>
        <v>0</v>
      </c>
      <c r="R131" s="72" t="str">
        <f>Results!CD131</f>
        <v/>
      </c>
      <c r="S131" s="14">
        <f>Results!CC131</f>
        <v>0</v>
      </c>
      <c r="T131" s="201">
        <f>Results!AV131</f>
        <v>78.12</v>
      </c>
      <c r="U131" s="14" t="str">
        <f>IF(LEFT(DataEntry!$O131,1)="D",Results!DL131,"")</f>
        <v/>
      </c>
      <c r="V131" s="14" t="str">
        <f>IF(LEFT(DataEntry!O131,1)="D",Results!DM131,"")</f>
        <v/>
      </c>
      <c r="W131" s="77">
        <f>Results!AR131</f>
        <v>0.31249707435860496</v>
      </c>
      <c r="X131" s="77">
        <f>Results!AT131</f>
        <v>0.37830054410468922</v>
      </c>
    </row>
    <row r="132" spans="1:24" hidden="1" x14ac:dyDescent="0.25">
      <c r="A132" s="69">
        <f>Results!A132</f>
        <v>130</v>
      </c>
      <c r="B132" s="91">
        <f>Results!DA132</f>
        <v>44205</v>
      </c>
      <c r="C132" s="72" t="str">
        <f>Results!D132</f>
        <v>Osnabruck</v>
      </c>
      <c r="D132" s="72" t="str">
        <f>Results!G132</f>
        <v>Wurzburger Kickers</v>
      </c>
      <c r="E132" s="132">
        <f>Results!H132</f>
        <v>2</v>
      </c>
      <c r="F132" s="132">
        <f>Results!I132</f>
        <v>3</v>
      </c>
      <c r="G132" s="80" t="str">
        <f>Results!AW132</f>
        <v>43/50</v>
      </c>
      <c r="H132" s="80" t="str">
        <f>Results!AY132</f>
        <v>98/25</v>
      </c>
      <c r="I132" s="133">
        <f>Results!AZ132</f>
        <v>4</v>
      </c>
      <c r="J132" s="134">
        <f>Results!BA132</f>
        <v>5</v>
      </c>
      <c r="K132" s="229">
        <f>Results!BB132</f>
        <v>73</v>
      </c>
      <c r="L132" s="230">
        <f>Results!BC132</f>
        <v>25</v>
      </c>
      <c r="M132" s="133">
        <f>Results!BD132</f>
        <v>16</v>
      </c>
      <c r="N132" s="135">
        <f>Results!BE132</f>
        <v>5</v>
      </c>
      <c r="O132" s="187">
        <f>MAX(Results!CF132:CG132)</f>
        <v>-2.8692499846185125E-2</v>
      </c>
      <c r="P132" s="83">
        <f>Results!CA132</f>
        <v>0</v>
      </c>
      <c r="Q132" s="83">
        <f>Results!CB132</f>
        <v>0</v>
      </c>
      <c r="R132" s="72" t="str">
        <f>Results!CD132</f>
        <v/>
      </c>
      <c r="S132" s="14">
        <f>Results!CC132</f>
        <v>0</v>
      </c>
      <c r="T132" s="201">
        <f>Results!AV132</f>
        <v>0</v>
      </c>
      <c r="U132" s="14" t="str">
        <f>IF(LEFT(DataEntry!$O132,1)="D",Results!DL132,"")</f>
        <v/>
      </c>
      <c r="V132" s="14" t="str">
        <f>IF(LEFT(DataEntry!O132,1)="D",Results!DM132,"")</f>
        <v/>
      </c>
      <c r="W132" s="77">
        <f>Results!AR132</f>
        <v>0.53478353483665786</v>
      </c>
      <c r="X132" s="77">
        <f>Results!AT132</f>
        <v>0.20217576872028048</v>
      </c>
    </row>
    <row r="133" spans="1:24" hidden="1" x14ac:dyDescent="0.25">
      <c r="A133" s="69">
        <f>Results!A133</f>
        <v>131</v>
      </c>
      <c r="B133" s="91">
        <f>Results!DA133</f>
        <v>44205</v>
      </c>
      <c r="C133" s="72" t="str">
        <f>Results!D133</f>
        <v>St Pauli</v>
      </c>
      <c r="D133" s="72" t="str">
        <f>Results!G133</f>
        <v>Holstein Kiel</v>
      </c>
      <c r="E133" s="132">
        <f>Results!H133</f>
        <v>1</v>
      </c>
      <c r="F133" s="132">
        <f>Results!I133</f>
        <v>1</v>
      </c>
      <c r="G133" s="80" t="str">
        <f>Results!AW133</f>
        <v>53/25</v>
      </c>
      <c r="H133" s="80" t="str">
        <f>Results!AY133</f>
        <v>83/50</v>
      </c>
      <c r="I133" s="133">
        <f>Results!AZ133</f>
        <v>27</v>
      </c>
      <c r="J133" s="134">
        <f>Results!BA133</f>
        <v>10</v>
      </c>
      <c r="K133" s="229">
        <f>Results!BB133</f>
        <v>11</v>
      </c>
      <c r="L133" s="230">
        <f>Results!BC133</f>
        <v>4</v>
      </c>
      <c r="M133" s="133">
        <f>Results!BD133</f>
        <v>19</v>
      </c>
      <c r="N133" s="135">
        <f>Results!BE133</f>
        <v>20</v>
      </c>
      <c r="O133" s="187">
        <f>MAX(Results!CF133:CG133)</f>
        <v>0.11302586095122279</v>
      </c>
      <c r="P133" s="83">
        <f>Results!CA133</f>
        <v>0</v>
      </c>
      <c r="Q133" s="83">
        <f>Results!CB133</f>
        <v>0</v>
      </c>
      <c r="R133" s="72" t="str">
        <f>Results!CD133</f>
        <v/>
      </c>
      <c r="S133" s="14">
        <f>Results!CC133</f>
        <v>0</v>
      </c>
      <c r="T133" s="201">
        <f>Results!AV133</f>
        <v>85.25</v>
      </c>
      <c r="U133" s="14" t="str">
        <f>IF(LEFT(DataEntry!$O133,1)="D",Results!DL133,"")</f>
        <v/>
      </c>
      <c r="V133" s="14" t="str">
        <f>IF(LEFT(DataEntry!O133,1)="D",Results!DM133,"")</f>
        <v/>
      </c>
      <c r="W133" s="77">
        <f>Results!AR133</f>
        <v>0.3166714143285177</v>
      </c>
      <c r="X133" s="77">
        <f>Results!AT133</f>
        <v>0.37337231657608261</v>
      </c>
    </row>
    <row r="134" spans="1:24" x14ac:dyDescent="0.25">
      <c r="A134" s="69">
        <f>Results!A134</f>
        <v>132</v>
      </c>
      <c r="B134" s="91">
        <f>Results!DA134</f>
        <v>44206</v>
      </c>
      <c r="C134" s="72" t="str">
        <f>Results!D134</f>
        <v>Darmstadt 98</v>
      </c>
      <c r="D134" s="72" t="str">
        <f>Results!G134</f>
        <v>Hannover 96</v>
      </c>
      <c r="E134" s="132">
        <f>Results!H134</f>
        <v>1</v>
      </c>
      <c r="F134" s="132">
        <f>Results!I134</f>
        <v>2</v>
      </c>
      <c r="G134" s="80" t="str">
        <f>Results!AW134</f>
        <v>26/25</v>
      </c>
      <c r="H134" s="80" t="str">
        <f>Results!AY134</f>
        <v>17/5</v>
      </c>
      <c r="I134" s="133">
        <f>Results!AZ134</f>
        <v>147</v>
      </c>
      <c r="J134" s="134">
        <f>Results!BA134</f>
        <v>100</v>
      </c>
      <c r="K134" s="229">
        <f>Results!BB134</f>
        <v>13</v>
      </c>
      <c r="L134" s="230">
        <f>Results!BC134</f>
        <v>5</v>
      </c>
      <c r="M134" s="133">
        <f>Results!BD134</f>
        <v>173</v>
      </c>
      <c r="N134" s="135">
        <f>Results!BE134</f>
        <v>100</v>
      </c>
      <c r="O134" s="187">
        <f>MAX(Results!CF134:CG134)</f>
        <v>0.15375439909777114</v>
      </c>
      <c r="P134" s="83">
        <f>Results!CA134</f>
        <v>49</v>
      </c>
      <c r="Q134" s="83">
        <f>Results!CB134</f>
        <v>0</v>
      </c>
      <c r="R134" s="72" t="str">
        <f>Results!CD134</f>
        <v>Darmstadt 98</v>
      </c>
      <c r="S134" s="14">
        <f>Results!CC134</f>
        <v>-49</v>
      </c>
      <c r="T134" s="201">
        <f>Results!AV134</f>
        <v>-67.849999999999994</v>
      </c>
      <c r="U134" s="14">
        <f>IF(LEFT(DataEntry!$O134,1)="D",Results!DL134,"")</f>
        <v>18.850000000000001</v>
      </c>
      <c r="V134" s="14">
        <f>IF(LEFT(DataEntry!O134,1)="D",Results!DM134,"")</f>
        <v>-18.850000000000001</v>
      </c>
      <c r="W134" s="77">
        <f>Results!AR134</f>
        <v>0.48849797606746631</v>
      </c>
      <c r="X134" s="77">
        <f>Results!AT134</f>
        <v>0.22523573107951889</v>
      </c>
    </row>
    <row r="135" spans="1:24" x14ac:dyDescent="0.25">
      <c r="A135" s="69">
        <f>Results!A135</f>
        <v>133</v>
      </c>
      <c r="B135" s="91">
        <f>Results!DA135</f>
        <v>44206</v>
      </c>
      <c r="C135" s="72" t="str">
        <f>Results!D135</f>
        <v>Jahn Regensburg</v>
      </c>
      <c r="D135" s="72" t="str">
        <f>Results!G135</f>
        <v>Bochum</v>
      </c>
      <c r="E135" s="132">
        <f>Results!H135</f>
        <v>0</v>
      </c>
      <c r="F135" s="132">
        <f>Results!I135</f>
        <v>2</v>
      </c>
      <c r="G135" s="80" t="str">
        <f>Results!AW135</f>
        <v>39/25</v>
      </c>
      <c r="H135" s="80" t="str">
        <f>Results!AY135</f>
        <v>9/4</v>
      </c>
      <c r="I135" s="133">
        <f>Results!AZ135</f>
        <v>99</v>
      </c>
      <c r="J135" s="134">
        <f>Results!BA135</f>
        <v>50</v>
      </c>
      <c r="K135" s="229">
        <f>Results!BB135</f>
        <v>54</v>
      </c>
      <c r="L135" s="230">
        <f>Results!BC135</f>
        <v>25</v>
      </c>
      <c r="M135" s="133">
        <f>Results!BD135</f>
        <v>6</v>
      </c>
      <c r="N135" s="135">
        <f>Results!BE135</f>
        <v>4</v>
      </c>
      <c r="O135" s="187">
        <f>MAX(Results!CF135:CG135)</f>
        <v>0.10792801821419044</v>
      </c>
      <c r="P135" s="83">
        <f>Results!CA135</f>
        <v>39</v>
      </c>
      <c r="Q135" s="83">
        <f>Results!CB135</f>
        <v>0</v>
      </c>
      <c r="R135" s="72" t="str">
        <f>Results!CD135</f>
        <v>Jahn Regensburg</v>
      </c>
      <c r="S135" s="14">
        <f>Results!CC135</f>
        <v>-39</v>
      </c>
      <c r="T135" s="201">
        <f>Results!AV135</f>
        <v>-57.06</v>
      </c>
      <c r="U135" s="14">
        <f>IF(LEFT(DataEntry!$O135,1)="D",Results!DL135,"")</f>
        <v>18.059999999999999</v>
      </c>
      <c r="V135" s="14">
        <f>IF(LEFT(DataEntry!O135,1)="D",Results!DM135,"")</f>
        <v>-18.059999999999999</v>
      </c>
      <c r="W135" s="77">
        <f>Results!AR135</f>
        <v>0.38776581206978267</v>
      </c>
      <c r="X135" s="77">
        <f>Results!AT135</f>
        <v>0.30542955859333021</v>
      </c>
    </row>
    <row r="136" spans="1:24" hidden="1" x14ac:dyDescent="0.25">
      <c r="A136" s="69">
        <f>Results!A136</f>
        <v>134</v>
      </c>
      <c r="B136" s="91">
        <f>Results!DA136</f>
        <v>44206</v>
      </c>
      <c r="C136" s="72" t="str">
        <f>Results!D136</f>
        <v>Paderborn 07</v>
      </c>
      <c r="D136" s="72" t="str">
        <f>Results!G136</f>
        <v>Erzgebirge Aue</v>
      </c>
      <c r="E136" s="132">
        <f>Results!H136</f>
        <v>2</v>
      </c>
      <c r="F136" s="132">
        <f>Results!I136</f>
        <v>1</v>
      </c>
      <c r="G136" s="80" t="str">
        <f>Results!AW136</f>
        <v>33/25</v>
      </c>
      <c r="H136" s="80" t="str">
        <f>Results!AY136</f>
        <v>5/2</v>
      </c>
      <c r="I136" s="133">
        <f>Results!AZ136</f>
        <v>43</v>
      </c>
      <c r="J136" s="134">
        <f>Results!BA136</f>
        <v>50</v>
      </c>
      <c r="K136" s="229">
        <f>Results!BB136</f>
        <v>73</v>
      </c>
      <c r="L136" s="230">
        <f>Results!BC136</f>
        <v>25</v>
      </c>
      <c r="M136" s="133">
        <f>Results!BD136</f>
        <v>72</v>
      </c>
      <c r="N136" s="135">
        <f>Results!BE136</f>
        <v>25</v>
      </c>
      <c r="O136" s="187">
        <f>MAX(Results!CF136:CG136)</f>
        <v>6.6047640610859298E-2</v>
      </c>
      <c r="P136" s="83">
        <f>Results!CA136</f>
        <v>0</v>
      </c>
      <c r="Q136" s="83">
        <f>Results!CB136</f>
        <v>0</v>
      </c>
      <c r="R136" s="72" t="str">
        <f>Results!CD136</f>
        <v/>
      </c>
      <c r="S136" s="14">
        <f>Results!CC136</f>
        <v>0</v>
      </c>
      <c r="T136" s="201">
        <f>Results!AV136</f>
        <v>0</v>
      </c>
      <c r="U136" s="14" t="str">
        <f>IF(LEFT(DataEntry!$O136,1)="D",Results!DL136,"")</f>
        <v/>
      </c>
      <c r="V136" s="14" t="str">
        <f>IF(LEFT(DataEntry!O136,1)="D",Results!DM136,"")</f>
        <v/>
      </c>
      <c r="W136" s="77">
        <f>Results!AR136</f>
        <v>0.43054411000952386</v>
      </c>
      <c r="X136" s="77">
        <f>Results!AT136</f>
        <v>0.28424189867966543</v>
      </c>
    </row>
    <row r="137" spans="1:24" hidden="1" x14ac:dyDescent="0.25">
      <c r="A137" s="69">
        <f>Results!A137</f>
        <v>135</v>
      </c>
      <c r="B137" s="91">
        <f>Results!DA137</f>
        <v>44207</v>
      </c>
      <c r="C137" s="72" t="str">
        <f>Results!D137</f>
        <v>Eintracht Braunschweig</v>
      </c>
      <c r="D137" s="72" t="str">
        <f>Results!G137</f>
        <v>Fortuna Dusseldorf</v>
      </c>
      <c r="E137" s="132">
        <f>Results!H137</f>
        <v>0</v>
      </c>
      <c r="F137" s="132">
        <f>Results!I137</f>
        <v>0</v>
      </c>
      <c r="G137" s="80" t="str">
        <f>Results!AW137</f>
        <v>57/25</v>
      </c>
      <c r="H137" s="80" t="str">
        <f>Results!AY137</f>
        <v>37/25</v>
      </c>
      <c r="I137" s="133">
        <f>Results!AZ137</f>
        <v>67</v>
      </c>
      <c r="J137" s="134">
        <f>Results!BA137</f>
        <v>25</v>
      </c>
      <c r="K137" s="229">
        <f>Results!BB137</f>
        <v>13</v>
      </c>
      <c r="L137" s="230">
        <f>Results!BC137</f>
        <v>5</v>
      </c>
      <c r="M137" s="133">
        <f>Results!BD137</f>
        <v>1</v>
      </c>
      <c r="N137" s="135">
        <f>Results!BE137</f>
        <v>1</v>
      </c>
      <c r="O137" s="187">
        <f>MAX(Results!CF137:CG137)</f>
        <v>7.9467542704092897E-2</v>
      </c>
      <c r="P137" s="83">
        <f>Results!CA137</f>
        <v>0</v>
      </c>
      <c r="Q137" s="83">
        <f>Results!CB137</f>
        <v>0</v>
      </c>
      <c r="R137" s="72" t="str">
        <f>Results!CD137</f>
        <v/>
      </c>
      <c r="S137" s="14">
        <f>Results!CC137</f>
        <v>0</v>
      </c>
      <c r="T137" s="201">
        <f>Results!AV137</f>
        <v>0</v>
      </c>
      <c r="U137" s="14" t="str">
        <f>IF(LEFT(DataEntry!$O137,1)="D",Results!DL137,"")</f>
        <v/>
      </c>
      <c r="V137" s="14" t="str">
        <f>IF(LEFT(DataEntry!O137,1)="D",Results!DM137,"")</f>
        <v/>
      </c>
      <c r="W137" s="77">
        <f>Results!AR137</f>
        <v>0.30483816378846962</v>
      </c>
      <c r="X137" s="77">
        <f>Results!AT137</f>
        <v>0.40202117658713082</v>
      </c>
    </row>
    <row r="138" spans="1:24" hidden="1" x14ac:dyDescent="0.25">
      <c r="A138" s="69">
        <f>Results!A138</f>
        <v>136</v>
      </c>
      <c r="B138" s="91">
        <f>Results!DA138</f>
        <v>44211</v>
      </c>
      <c r="C138" s="72" t="str">
        <f>Results!D138</f>
        <v>Greuther Furth</v>
      </c>
      <c r="D138" s="72" t="str">
        <f>Results!G138</f>
        <v>Paderborn 07</v>
      </c>
      <c r="E138" s="132">
        <f>Results!H138</f>
        <v>1</v>
      </c>
      <c r="F138" s="132">
        <f>Results!I138</f>
        <v>1</v>
      </c>
      <c r="G138" s="80" t="str">
        <f>Results!AW138</f>
        <v>77/50</v>
      </c>
      <c r="H138" s="80" t="str">
        <f>Results!AY138</f>
        <v>51/25</v>
      </c>
      <c r="I138" s="133">
        <f>Results!AZ138</f>
        <v>111</v>
      </c>
      <c r="J138" s="134">
        <f>Results!BA138</f>
        <v>100</v>
      </c>
      <c r="K138" s="229">
        <f>Results!BB138</f>
        <v>5</v>
      </c>
      <c r="L138" s="230">
        <f>Results!BC138</f>
        <v>2</v>
      </c>
      <c r="M138" s="133">
        <f>Results!BD138</f>
        <v>61</v>
      </c>
      <c r="N138" s="135">
        <f>Results!BE138</f>
        <v>25</v>
      </c>
      <c r="O138" s="187">
        <f>MAX(Results!CF138:CG138)</f>
        <v>8.2882502635199945E-2</v>
      </c>
      <c r="P138" s="83">
        <f>Results!CA138</f>
        <v>0</v>
      </c>
      <c r="Q138" s="83">
        <f>Results!CB138</f>
        <v>0</v>
      </c>
      <c r="R138" s="72" t="str">
        <f>Results!CD138</f>
        <v/>
      </c>
      <c r="S138" s="14">
        <f>Results!CC138</f>
        <v>0</v>
      </c>
      <c r="T138" s="201">
        <f>Results!AV138</f>
        <v>0</v>
      </c>
      <c r="U138" s="14" t="str">
        <f>IF(LEFT(DataEntry!$O138,1)="D",Results!DL138,"")</f>
        <v/>
      </c>
      <c r="V138" s="14" t="str">
        <f>IF(LEFT(DataEntry!O138,1)="D",Results!DM138,"")</f>
        <v/>
      </c>
      <c r="W138" s="77">
        <f>Results!AR138</f>
        <v>0.39098863328339617</v>
      </c>
      <c r="X138" s="77">
        <f>Results!AT138</f>
        <v>0.32701050051412067</v>
      </c>
    </row>
    <row r="139" spans="1:24" hidden="1" x14ac:dyDescent="0.25">
      <c r="A139" s="69">
        <f>Results!A139</f>
        <v>137</v>
      </c>
      <c r="B139" s="91">
        <f>Results!DA139</f>
        <v>44211</v>
      </c>
      <c r="C139" s="72" t="str">
        <f>Results!D139</f>
        <v>Wurzburger Kickers</v>
      </c>
      <c r="D139" s="72" t="str">
        <f>Results!G139</f>
        <v>Eintracht Braunschweig</v>
      </c>
      <c r="E139" s="132">
        <f>Results!H139</f>
        <v>0</v>
      </c>
      <c r="F139" s="132">
        <f>Results!I139</f>
        <v>0</v>
      </c>
      <c r="G139" s="80" t="str">
        <f>Results!AW139</f>
        <v>13/8</v>
      </c>
      <c r="H139" s="80" t="str">
        <f>Results!AY139</f>
        <v>43/25</v>
      </c>
      <c r="I139" s="133">
        <f>Results!AZ139</f>
        <v>37</v>
      </c>
      <c r="J139" s="134">
        <f>Results!BA139</f>
        <v>25</v>
      </c>
      <c r="K139" s="229">
        <f>Results!BB139</f>
        <v>21</v>
      </c>
      <c r="L139" s="230">
        <f>Results!BC139</f>
        <v>10</v>
      </c>
      <c r="M139" s="133">
        <f>Results!BD139</f>
        <v>21</v>
      </c>
      <c r="N139" s="135">
        <f>Results!BE139</f>
        <v>10</v>
      </c>
      <c r="O139" s="187">
        <f>MAX(Results!CF139:CG139)</f>
        <v>9.2515217074740932E-2</v>
      </c>
      <c r="P139" s="83">
        <f>Results!CA139</f>
        <v>0</v>
      </c>
      <c r="Q139" s="83">
        <f>Results!CB139</f>
        <v>0</v>
      </c>
      <c r="R139" s="72" t="str">
        <f>Results!CD139</f>
        <v/>
      </c>
      <c r="S139" s="14">
        <f>Results!CC139</f>
        <v>0</v>
      </c>
      <c r="T139" s="201">
        <f>Results!AV139</f>
        <v>0</v>
      </c>
      <c r="U139" s="14" t="str">
        <f>IF(LEFT(DataEntry!$O139,1)="D",Results!DL139,"")</f>
        <v/>
      </c>
      <c r="V139" s="14" t="str">
        <f>IF(LEFT(DataEntry!O139,1)="D",Results!DM139,"")</f>
        <v/>
      </c>
      <c r="W139" s="77">
        <f>Results!AR139</f>
        <v>0.38017329385435517</v>
      </c>
      <c r="X139" s="77">
        <f>Results!AT139</f>
        <v>0.36626700840878462</v>
      </c>
    </row>
    <row r="140" spans="1:24" hidden="1" x14ac:dyDescent="0.25">
      <c r="A140" s="69">
        <f>Results!A140</f>
        <v>138</v>
      </c>
      <c r="B140" s="91">
        <f>Results!DA140</f>
        <v>44212</v>
      </c>
      <c r="C140" s="72" t="str">
        <f>Results!D140</f>
        <v>Bochum</v>
      </c>
      <c r="D140" s="72" t="str">
        <f>Results!G140</f>
        <v>Nurnberg</v>
      </c>
      <c r="E140" s="132">
        <f>Results!H140</f>
        <v>3</v>
      </c>
      <c r="F140" s="132">
        <f>Results!I140</f>
        <v>1</v>
      </c>
      <c r="G140" s="80" t="str">
        <f>Results!AW140</f>
        <v>6/4</v>
      </c>
      <c r="H140" s="80" t="str">
        <f>Results!AY140</f>
        <v>63/25</v>
      </c>
      <c r="I140" s="133">
        <f>Results!AZ140</f>
        <v>1</v>
      </c>
      <c r="J140" s="134">
        <f>Results!BA140</f>
        <v>1</v>
      </c>
      <c r="K140" s="229">
        <f>Results!BB140</f>
        <v>62</v>
      </c>
      <c r="L140" s="230">
        <f>Results!BC140</f>
        <v>25</v>
      </c>
      <c r="M140" s="133">
        <f>Results!BD140</f>
        <v>14</v>
      </c>
      <c r="N140" s="135">
        <f>Results!BE140</f>
        <v>5</v>
      </c>
      <c r="O140" s="187">
        <f>MAX(Results!CF140:CG140)</f>
        <v>5.0559702891383139E-2</v>
      </c>
      <c r="P140" s="83">
        <f>Results!CA140</f>
        <v>0</v>
      </c>
      <c r="Q140" s="83">
        <f>Results!CB140</f>
        <v>0</v>
      </c>
      <c r="R140" s="72" t="str">
        <f>Results!CD140</f>
        <v/>
      </c>
      <c r="S140" s="14">
        <f>Results!CC140</f>
        <v>0</v>
      </c>
      <c r="T140" s="201">
        <f>Results!AV140</f>
        <v>-32</v>
      </c>
      <c r="U140" s="14" t="str">
        <f>IF(LEFT(DataEntry!$O140,1)="D",Results!DL140,"")</f>
        <v/>
      </c>
      <c r="V140" s="14" t="str">
        <f>IF(LEFT(DataEntry!O140,1)="D",Results!DM140,"")</f>
        <v/>
      </c>
      <c r="W140" s="77">
        <f>Results!AR140</f>
        <v>0.39792786085408149</v>
      </c>
      <c r="X140" s="77">
        <f>Results!AT140</f>
        <v>0.28388434877318941</v>
      </c>
    </row>
    <row r="141" spans="1:24" x14ac:dyDescent="0.25">
      <c r="A141" s="69">
        <f>Results!A141</f>
        <v>139</v>
      </c>
      <c r="B141" s="91">
        <f>Results!DA141</f>
        <v>44212</v>
      </c>
      <c r="C141" s="72" t="str">
        <f>Results!D141</f>
        <v>Erzgebirge Aue</v>
      </c>
      <c r="D141" s="72" t="str">
        <f>Results!G141</f>
        <v>Fortuna Dusseldorf</v>
      </c>
      <c r="E141" s="132">
        <f>Results!H141</f>
        <v>0</v>
      </c>
      <c r="F141" s="132">
        <f>Results!I141</f>
        <v>3</v>
      </c>
      <c r="G141" s="80" t="str">
        <f>Results!AW141</f>
        <v>77/50</v>
      </c>
      <c r="H141" s="80" t="str">
        <f>Results!AY141</f>
        <v>54/25</v>
      </c>
      <c r="I141" s="133">
        <f>Results!AZ141</f>
        <v>53</v>
      </c>
      <c r="J141" s="134">
        <f>Results!BA141</f>
        <v>25</v>
      </c>
      <c r="K141" s="229">
        <f>Results!BB141</f>
        <v>49</v>
      </c>
      <c r="L141" s="230">
        <f>Results!BC141</f>
        <v>20</v>
      </c>
      <c r="M141" s="133">
        <f>Results!BD141</f>
        <v>63</v>
      </c>
      <c r="N141" s="135">
        <f>Results!BE141</f>
        <v>50</v>
      </c>
      <c r="O141" s="187">
        <f>MAX(Results!CF141:CG141)</f>
        <v>0.15787706023587827</v>
      </c>
      <c r="P141" s="83">
        <f>Results!CA141</f>
        <v>39</v>
      </c>
      <c r="Q141" s="83">
        <f>Results!CB141</f>
        <v>0</v>
      </c>
      <c r="R141" s="72" t="str">
        <f>Results!CD141</f>
        <v>Erzgebirge Aue</v>
      </c>
      <c r="S141" s="14">
        <f>Results!CC141</f>
        <v>-39</v>
      </c>
      <c r="T141" s="201">
        <f>Results!AV141</f>
        <v>-54.92</v>
      </c>
      <c r="U141" s="14">
        <f>IF(LEFT(DataEntry!$O141,1)="D",Results!DL141,"")</f>
        <v>15.92</v>
      </c>
      <c r="V141" s="14">
        <f>IF(LEFT(DataEntry!O141,1)="D",Results!DM141,"")</f>
        <v>-15.92</v>
      </c>
      <c r="W141" s="77">
        <f>Results!AR141</f>
        <v>0.39315597433434635</v>
      </c>
      <c r="X141" s="77">
        <f>Results!AT141</f>
        <v>0.3145096316288763</v>
      </c>
    </row>
    <row r="142" spans="1:24" hidden="1" x14ac:dyDescent="0.25">
      <c r="A142" s="69">
        <f>Results!A142</f>
        <v>140</v>
      </c>
      <c r="B142" s="91">
        <f>Results!DA142</f>
        <v>44212</v>
      </c>
      <c r="C142" s="72" t="str">
        <f>Results!D142</f>
        <v>Hannover 96</v>
      </c>
      <c r="D142" s="72" t="str">
        <f>Results!G142</f>
        <v>St Pauli</v>
      </c>
      <c r="E142" s="132">
        <f>Results!H142</f>
        <v>2</v>
      </c>
      <c r="F142" s="132">
        <f>Results!I142</f>
        <v>3</v>
      </c>
      <c r="G142" s="80" t="str">
        <f>Results!AW142</f>
        <v>4/5</v>
      </c>
      <c r="H142" s="80" t="str">
        <f>Results!AY142</f>
        <v>22/5</v>
      </c>
      <c r="I142" s="133">
        <f>Results!AZ142</f>
        <v>33</v>
      </c>
      <c r="J142" s="134">
        <f>Results!BA142</f>
        <v>50</v>
      </c>
      <c r="K142" s="229">
        <f>Results!BB142</f>
        <v>31</v>
      </c>
      <c r="L142" s="230">
        <f>Results!BC142</f>
        <v>10</v>
      </c>
      <c r="M142" s="133">
        <f>Results!BD142</f>
        <v>77</v>
      </c>
      <c r="N142" s="135">
        <f>Results!BE142</f>
        <v>20</v>
      </c>
      <c r="O142" s="187">
        <f>MAX(Results!CF142:CG142)</f>
        <v>-6.1995333201041516E-2</v>
      </c>
      <c r="P142" s="83">
        <f>Results!CA142</f>
        <v>0</v>
      </c>
      <c r="Q142" s="83">
        <f>Results!CB142</f>
        <v>0</v>
      </c>
      <c r="R142" s="72" t="str">
        <f>Results!CD142</f>
        <v/>
      </c>
      <c r="S142" s="14">
        <f>Results!CC142</f>
        <v>0</v>
      </c>
      <c r="T142" s="201">
        <f>Results!AV142</f>
        <v>0</v>
      </c>
      <c r="U142" s="14" t="str">
        <f>IF(LEFT(DataEntry!$O142,1)="D",Results!DL142,"")</f>
        <v/>
      </c>
      <c r="V142" s="14" t="str">
        <f>IF(LEFT(DataEntry!O142,1)="D",Results!DM142,"")</f>
        <v/>
      </c>
      <c r="W142" s="77">
        <f>Results!AR142</f>
        <v>0.55089497470922333</v>
      </c>
      <c r="X142" s="77">
        <f>Results!AT142</f>
        <v>0.18460445119540464</v>
      </c>
    </row>
    <row r="143" spans="1:24" hidden="1" x14ac:dyDescent="0.25">
      <c r="A143" s="69">
        <f>Results!A143</f>
        <v>141</v>
      </c>
      <c r="B143" s="91">
        <f>Results!DA143</f>
        <v>44213</v>
      </c>
      <c r="C143" s="72" t="str">
        <f>Results!D143</f>
        <v>Heidenheim</v>
      </c>
      <c r="D143" s="72" t="str">
        <f>Results!G143</f>
        <v>Darmstadt 98</v>
      </c>
      <c r="E143" s="132">
        <f>Results!H143</f>
        <v>3</v>
      </c>
      <c r="F143" s="132">
        <f>Results!I143</f>
        <v>0</v>
      </c>
      <c r="G143" s="80" t="str">
        <f>Results!AW143</f>
        <v>57/50</v>
      </c>
      <c r="H143" s="80" t="str">
        <f>Results!AY143</f>
        <v>81/25</v>
      </c>
      <c r="I143" s="133">
        <f>Results!AZ143</f>
        <v>11</v>
      </c>
      <c r="J143" s="134">
        <f>Results!BA143</f>
        <v>8</v>
      </c>
      <c r="K143" s="229">
        <f>Results!BB143</f>
        <v>11</v>
      </c>
      <c r="L143" s="230">
        <f>Results!BC143</f>
        <v>5</v>
      </c>
      <c r="M143" s="133">
        <f>Results!BD143</f>
        <v>53</v>
      </c>
      <c r="N143" s="135">
        <f>Results!BE143</f>
        <v>25</v>
      </c>
      <c r="O143" s="187">
        <f>MAX(Results!CF143:CG143)</f>
        <v>7.554544943606456E-2</v>
      </c>
      <c r="P143" s="83">
        <f>Results!CA143</f>
        <v>0</v>
      </c>
      <c r="Q143" s="83">
        <f>Results!CB143</f>
        <v>0</v>
      </c>
      <c r="R143" s="72" t="str">
        <f>Results!CD143</f>
        <v/>
      </c>
      <c r="S143" s="14">
        <f>Results!CC143</f>
        <v>0</v>
      </c>
      <c r="T143" s="201">
        <f>Results!AV143</f>
        <v>0</v>
      </c>
      <c r="U143" s="14" t="str">
        <f>IF(LEFT(DataEntry!$O143,1)="D",Results!DL143,"")</f>
        <v/>
      </c>
      <c r="V143" s="14" t="str">
        <f>IF(LEFT(DataEntry!O143,1)="D",Results!DM143,"")</f>
        <v/>
      </c>
      <c r="W143" s="77">
        <f>Results!AR143</f>
        <v>0.46449240654362789</v>
      </c>
      <c r="X143" s="77">
        <f>Results!AT143</f>
        <v>0.23472876759331168</v>
      </c>
    </row>
    <row r="144" spans="1:24" hidden="1" x14ac:dyDescent="0.25">
      <c r="A144" s="69">
        <f>Results!A144</f>
        <v>142</v>
      </c>
      <c r="B144" s="91">
        <f>Results!DA144</f>
        <v>44213</v>
      </c>
      <c r="C144" s="72" t="str">
        <f>Results!D144</f>
        <v>Holstein Kiel</v>
      </c>
      <c r="D144" s="72" t="str">
        <f>Results!G144</f>
        <v>Karlsruher</v>
      </c>
      <c r="E144" s="132">
        <f>Results!H144</f>
        <v>2</v>
      </c>
      <c r="F144" s="132">
        <f>Results!I144</f>
        <v>3</v>
      </c>
      <c r="G144" s="80" t="str">
        <f>Results!AW144</f>
        <v>77/50</v>
      </c>
      <c r="H144" s="80" t="str">
        <f>Results!AY144</f>
        <v>9/4</v>
      </c>
      <c r="I144" s="133">
        <f>Results!AZ144</f>
        <v>121</v>
      </c>
      <c r="J144" s="134">
        <f>Results!BA144</f>
        <v>100</v>
      </c>
      <c r="K144" s="229">
        <f>Results!BB144</f>
        <v>58</v>
      </c>
      <c r="L144" s="230">
        <f>Results!BC144</f>
        <v>25</v>
      </c>
      <c r="M144" s="133">
        <f>Results!BD144</f>
        <v>59</v>
      </c>
      <c r="N144" s="135">
        <f>Results!BE144</f>
        <v>25</v>
      </c>
      <c r="O144" s="187">
        <f>MAX(Results!CF144:CG144)</f>
        <v>1.7321655077471805E-2</v>
      </c>
      <c r="P144" s="83">
        <f>Results!CA144</f>
        <v>0</v>
      </c>
      <c r="Q144" s="83">
        <f>Results!CB144</f>
        <v>0</v>
      </c>
      <c r="R144" s="72" t="str">
        <f>Results!CD144</f>
        <v/>
      </c>
      <c r="S144" s="14">
        <f>Results!CC144</f>
        <v>0</v>
      </c>
      <c r="T144" s="201">
        <f>Results!AV144</f>
        <v>0</v>
      </c>
      <c r="U144" s="14" t="str">
        <f>IF(LEFT(DataEntry!$O144,1)="D",Results!DL144,"")</f>
        <v/>
      </c>
      <c r="V144" s="14" t="str">
        <f>IF(LEFT(DataEntry!O144,1)="D",Results!DM144,"")</f>
        <v/>
      </c>
      <c r="W144" s="77">
        <f>Results!AR144</f>
        <v>0.39340437259992977</v>
      </c>
      <c r="X144" s="77">
        <f>Results!AT144</f>
        <v>0.30551669383329216</v>
      </c>
    </row>
    <row r="145" spans="1:24" hidden="1" x14ac:dyDescent="0.25">
      <c r="A145" s="69">
        <f>Results!A145</f>
        <v>143</v>
      </c>
      <c r="B145" s="91">
        <f>Results!DA145</f>
        <v>44213</v>
      </c>
      <c r="C145" s="72" t="str">
        <f>Results!D145</f>
        <v>Jahn Regensburg</v>
      </c>
      <c r="D145" s="72" t="str">
        <f>Results!G145</f>
        <v>Sandhausen</v>
      </c>
      <c r="E145" s="132">
        <f>Results!H145</f>
        <v>3</v>
      </c>
      <c r="F145" s="132">
        <f>Results!I145</f>
        <v>1</v>
      </c>
      <c r="G145" s="80" t="str">
        <f>Results!AW145</f>
        <v>34/25</v>
      </c>
      <c r="H145" s="80" t="str">
        <f>Results!AY145</f>
        <v>27/10</v>
      </c>
      <c r="I145" s="133">
        <f>Results!AZ145</f>
        <v>111</v>
      </c>
      <c r="J145" s="134">
        <f>Results!BA145</f>
        <v>100</v>
      </c>
      <c r="K145" s="229">
        <f>Results!BB145</f>
        <v>61</v>
      </c>
      <c r="L145" s="230">
        <f>Results!BC145</f>
        <v>25</v>
      </c>
      <c r="M145" s="133">
        <f>Results!BD145</f>
        <v>5</v>
      </c>
      <c r="N145" s="135">
        <f>Results!BE145</f>
        <v>2</v>
      </c>
      <c r="O145" s="187">
        <f>MAX(Results!CF145:CG145)</f>
        <v>-3.626271453719921E-2</v>
      </c>
      <c r="P145" s="83">
        <f>Results!CA145</f>
        <v>0</v>
      </c>
      <c r="Q145" s="83">
        <f>Results!CB145</f>
        <v>0</v>
      </c>
      <c r="R145" s="72" t="str">
        <f>Results!CD145</f>
        <v/>
      </c>
      <c r="S145" s="14">
        <f>Results!CC145</f>
        <v>0</v>
      </c>
      <c r="T145" s="201">
        <f>Results!AV145</f>
        <v>0</v>
      </c>
      <c r="U145" s="14" t="str">
        <f>IF(LEFT(DataEntry!$O145,1)="D",Results!DL145,"")</f>
        <v/>
      </c>
      <c r="V145" s="14" t="str">
        <f>IF(LEFT(DataEntry!O145,1)="D",Results!DM145,"")</f>
        <v/>
      </c>
      <c r="W145" s="77">
        <f>Results!AR145</f>
        <v>0.42143577714955011</v>
      </c>
      <c r="X145" s="77">
        <f>Results!AT145</f>
        <v>0.26939026644945152</v>
      </c>
    </row>
    <row r="146" spans="1:24" hidden="1" x14ac:dyDescent="0.25">
      <c r="A146" s="69">
        <f>Results!A146</f>
        <v>144</v>
      </c>
      <c r="B146" s="91">
        <f>Results!DA146</f>
        <v>44214</v>
      </c>
      <c r="C146" s="72" t="str">
        <f>Results!D146</f>
        <v>Hamburger</v>
      </c>
      <c r="D146" s="72" t="str">
        <f>Results!G146</f>
        <v>Osnabruck</v>
      </c>
      <c r="E146" s="132">
        <f>Results!H146</f>
        <v>5</v>
      </c>
      <c r="F146" s="132">
        <f>Results!I146</f>
        <v>0</v>
      </c>
      <c r="G146" s="80" t="str">
        <f>Results!AW146</f>
        <v>43/50</v>
      </c>
      <c r="H146" s="80" t="str">
        <f>Results!AY146</f>
        <v>43/10</v>
      </c>
      <c r="I146" s="133">
        <f>Results!AZ146</f>
        <v>59</v>
      </c>
      <c r="J146" s="134">
        <f>Results!BA146</f>
        <v>100</v>
      </c>
      <c r="K146" s="229">
        <f>Results!BB146</f>
        <v>31</v>
      </c>
      <c r="L146" s="230">
        <f>Results!BC146</f>
        <v>10</v>
      </c>
      <c r="M146" s="133">
        <f>Results!BD146</f>
        <v>23</v>
      </c>
      <c r="N146" s="135">
        <f>Results!BE146</f>
        <v>5</v>
      </c>
      <c r="O146" s="187">
        <f>MAX(Results!CF146:CG146)</f>
        <v>3.0229767111452515E-2</v>
      </c>
      <c r="P146" s="83">
        <f>Results!CA146</f>
        <v>0</v>
      </c>
      <c r="Q146" s="83">
        <f>Results!CB146</f>
        <v>0</v>
      </c>
      <c r="R146" s="72" t="str">
        <f>Results!CD146</f>
        <v/>
      </c>
      <c r="S146" s="14">
        <f>Results!CC146</f>
        <v>0</v>
      </c>
      <c r="T146" s="201">
        <f>Results!AV146</f>
        <v>0</v>
      </c>
      <c r="U146" s="14" t="str">
        <f>IF(LEFT(DataEntry!$O146,1)="D",Results!DL146,"")</f>
        <v/>
      </c>
      <c r="V146" s="14" t="str">
        <f>IF(LEFT(DataEntry!O146,1)="D",Results!DM146,"")</f>
        <v/>
      </c>
      <c r="W146" s="77">
        <f>Results!AR146</f>
        <v>0.53216571090100029</v>
      </c>
      <c r="X146" s="77">
        <f>Results!AT146</f>
        <v>0.18766184888515819</v>
      </c>
    </row>
    <row r="147" spans="1:24" hidden="1" x14ac:dyDescent="0.25">
      <c r="A147" s="69">
        <f>Results!A147</f>
        <v>145</v>
      </c>
      <c r="B147" s="91">
        <f>Results!DA147</f>
        <v>44218</v>
      </c>
      <c r="C147" s="72" t="str">
        <f>Results!D147</f>
        <v>Fortuna Dusseldorf</v>
      </c>
      <c r="D147" s="72" t="str">
        <f>Results!G147</f>
        <v>Greuther Furth</v>
      </c>
      <c r="E147" s="132">
        <f>Results!H147</f>
        <v>3</v>
      </c>
      <c r="F147" s="132">
        <f>Results!I147</f>
        <v>3</v>
      </c>
      <c r="G147" s="80" t="str">
        <f>Results!AW147</f>
        <v>36/25</v>
      </c>
      <c r="H147" s="80" t="str">
        <f>Results!AY147</f>
        <v>5/2</v>
      </c>
      <c r="I147" s="133">
        <f>Results!AZ147</f>
        <v>39</v>
      </c>
      <c r="J147" s="134">
        <f>Results!BA147</f>
        <v>25</v>
      </c>
      <c r="K147" s="229">
        <f>Results!BB147</f>
        <v>61</v>
      </c>
      <c r="L147" s="230">
        <f>Results!BC147</f>
        <v>25</v>
      </c>
      <c r="M147" s="133">
        <f>Results!BD147</f>
        <v>171</v>
      </c>
      <c r="N147" s="135">
        <f>Results!BE147</f>
        <v>100</v>
      </c>
      <c r="O147" s="187">
        <f>MAX(Results!CF147:CG147)</f>
        <v>3.2667768031319364E-2</v>
      </c>
      <c r="P147" s="83">
        <f>Results!CA147</f>
        <v>0</v>
      </c>
      <c r="Q147" s="83">
        <f>Results!CB147</f>
        <v>0</v>
      </c>
      <c r="R147" s="72" t="str">
        <f>Results!CD147</f>
        <v/>
      </c>
      <c r="S147" s="14">
        <f>Results!CC147</f>
        <v>0</v>
      </c>
      <c r="T147" s="201">
        <f>Results!AV147</f>
        <v>0</v>
      </c>
      <c r="U147" s="14" t="str">
        <f>IF(LEFT(DataEntry!$O147,1)="D",Results!DL147,"")</f>
        <v/>
      </c>
      <c r="V147" s="14" t="str">
        <f>IF(LEFT(DataEntry!O147,1)="D",Results!DM147,"")</f>
        <v/>
      </c>
      <c r="W147" s="77">
        <f>Results!AR147</f>
        <v>0.40874166006476653</v>
      </c>
      <c r="X147" s="77">
        <f>Results!AT147</f>
        <v>0.28526358107006961</v>
      </c>
    </row>
    <row r="148" spans="1:24" hidden="1" x14ac:dyDescent="0.25">
      <c r="A148" s="69">
        <f>Results!A148</f>
        <v>146</v>
      </c>
      <c r="B148" s="91">
        <f>Results!DA148</f>
        <v>44218</v>
      </c>
      <c r="C148" s="72" t="str">
        <f>Results!D148</f>
        <v>Osnabruck</v>
      </c>
      <c r="D148" s="72" t="str">
        <f>Results!G148</f>
        <v>Erzgebirge Aue</v>
      </c>
      <c r="E148" s="132">
        <f>Results!H148</f>
        <v>0</v>
      </c>
      <c r="F148" s="132">
        <f>Results!I148</f>
        <v>1</v>
      </c>
      <c r="G148" s="80" t="str">
        <f>Results!AW148</f>
        <v>5/4</v>
      </c>
      <c r="H148" s="80" t="str">
        <f>Results!AY148</f>
        <v>29/10</v>
      </c>
      <c r="I148" s="133">
        <f>Results!AZ148</f>
        <v>67</v>
      </c>
      <c r="J148" s="134">
        <f>Results!BA148</f>
        <v>50</v>
      </c>
      <c r="K148" s="229">
        <f>Results!BB148</f>
        <v>58</v>
      </c>
      <c r="L148" s="230">
        <f>Results!BC148</f>
        <v>25</v>
      </c>
      <c r="M148" s="133">
        <f>Results!BD148</f>
        <v>21</v>
      </c>
      <c r="N148" s="135">
        <f>Results!BE148</f>
        <v>10</v>
      </c>
      <c r="O148" s="187">
        <f>MAX(Results!CF148:CG148)</f>
        <v>2.8754510938840197E-2</v>
      </c>
      <c r="P148" s="83">
        <f>Results!CA148</f>
        <v>0</v>
      </c>
      <c r="Q148" s="83">
        <f>Results!CB148</f>
        <v>0</v>
      </c>
      <c r="R148" s="72" t="str">
        <f>Results!CD148</f>
        <v/>
      </c>
      <c r="S148" s="14">
        <f>Results!CC148</f>
        <v>0</v>
      </c>
      <c r="T148" s="201">
        <f>Results!AV148</f>
        <v>0</v>
      </c>
      <c r="U148" s="14" t="str">
        <f>IF(LEFT(DataEntry!$O148,1)="D",Results!DL148,"")</f>
        <v/>
      </c>
      <c r="V148" s="14" t="str">
        <f>IF(LEFT(DataEntry!O148,1)="D",Results!DM148,"")</f>
        <v/>
      </c>
      <c r="W148" s="77">
        <f>Results!AR148</f>
        <v>0.44436585662220923</v>
      </c>
      <c r="X148" s="77">
        <f>Results!AT148</f>
        <v>0.25564255968116545</v>
      </c>
    </row>
    <row r="149" spans="1:24" hidden="1" x14ac:dyDescent="0.25">
      <c r="A149" s="69">
        <f>Results!A149</f>
        <v>147</v>
      </c>
      <c r="B149" s="91">
        <f>Results!DA149</f>
        <v>44219</v>
      </c>
      <c r="C149" s="72" t="str">
        <f>Results!D149</f>
        <v>Eintracht Braunschweig</v>
      </c>
      <c r="D149" s="72" t="str">
        <f>Results!G149</f>
        <v>Hamburger</v>
      </c>
      <c r="E149" s="132">
        <f>Results!H149</f>
        <v>2</v>
      </c>
      <c r="F149" s="132">
        <f>Results!I149</f>
        <v>4</v>
      </c>
      <c r="G149" s="80" t="str">
        <f>Results!AW149</f>
        <v>78/25</v>
      </c>
      <c r="H149" s="80" t="str">
        <f>Results!AY149</f>
        <v>29/25</v>
      </c>
      <c r="I149" s="133">
        <f>Results!AZ149</f>
        <v>9</v>
      </c>
      <c r="J149" s="134">
        <f>Results!BA149</f>
        <v>2</v>
      </c>
      <c r="K149" s="229">
        <f>Results!BB149</f>
        <v>10</v>
      </c>
      <c r="L149" s="230">
        <f>Results!BC149</f>
        <v>3</v>
      </c>
      <c r="M149" s="133">
        <f>Results!BD149</f>
        <v>57</v>
      </c>
      <c r="N149" s="135">
        <f>Results!BE149</f>
        <v>100</v>
      </c>
      <c r="O149" s="187">
        <f>MAX(Results!CF149:CG149)</f>
        <v>0.2005599022892848</v>
      </c>
      <c r="P149" s="83">
        <f>Results!CA149</f>
        <v>0</v>
      </c>
      <c r="Q149" s="83">
        <f>Results!CB149</f>
        <v>0</v>
      </c>
      <c r="R149" s="72" t="str">
        <f>Results!CD149</f>
        <v/>
      </c>
      <c r="S149" s="14">
        <f>Results!CC149</f>
        <v>0</v>
      </c>
      <c r="T149" s="201">
        <f>Results!AV149</f>
        <v>-30</v>
      </c>
      <c r="U149" s="14" t="str">
        <f>IF(LEFT(DataEntry!$O149,1)="D",Results!DL149,"")</f>
        <v/>
      </c>
      <c r="V149" s="14" t="str">
        <f>IF(LEFT(DataEntry!O149,1)="D",Results!DM149,"")</f>
        <v/>
      </c>
      <c r="W149" s="77">
        <f>Results!AR149</f>
        <v>0.24060473294368867</v>
      </c>
      <c r="X149" s="77">
        <f>Results!AT149</f>
        <v>0.462517885901226</v>
      </c>
    </row>
    <row r="150" spans="1:24" hidden="1" x14ac:dyDescent="0.25">
      <c r="A150" s="69">
        <f>Results!A150</f>
        <v>148</v>
      </c>
      <c r="B150" s="91">
        <f>Results!DA150</f>
        <v>44219</v>
      </c>
      <c r="C150" s="72" t="str">
        <f>Results!D150</f>
        <v>Karlsruher</v>
      </c>
      <c r="D150" s="72" t="str">
        <f>Results!G150</f>
        <v>Heidenheim</v>
      </c>
      <c r="E150" s="132">
        <f>Results!H150</f>
        <v>1</v>
      </c>
      <c r="F150" s="132">
        <f>Results!I150</f>
        <v>1</v>
      </c>
      <c r="G150" s="80" t="str">
        <f>Results!AW150</f>
        <v>38/25</v>
      </c>
      <c r="H150" s="80" t="str">
        <f>Results!AY150</f>
        <v>9/4</v>
      </c>
      <c r="I150" s="133">
        <f>Results!AZ150</f>
        <v>147</v>
      </c>
      <c r="J150" s="134">
        <f>Results!BA150</f>
        <v>100</v>
      </c>
      <c r="K150" s="229">
        <f>Results!BB150</f>
        <v>57</v>
      </c>
      <c r="L150" s="230">
        <f>Results!BC150</f>
        <v>25</v>
      </c>
      <c r="M150" s="133">
        <f>Results!BD150</f>
        <v>39</v>
      </c>
      <c r="N150" s="135">
        <f>Results!BE150</f>
        <v>20</v>
      </c>
      <c r="O150" s="187">
        <f>MAX(Results!CF150:CG150)</f>
        <v>-1.3987386427333773E-2</v>
      </c>
      <c r="P150" s="83">
        <f>Results!CA150</f>
        <v>0</v>
      </c>
      <c r="Q150" s="83">
        <f>Results!CB150</f>
        <v>0</v>
      </c>
      <c r="R150" s="72" t="str">
        <f>Results!CD150</f>
        <v/>
      </c>
      <c r="S150" s="14">
        <f>Results!CC150</f>
        <v>0</v>
      </c>
      <c r="T150" s="201">
        <f>Results!AV150</f>
        <v>0</v>
      </c>
      <c r="U150" s="14" t="str">
        <f>IF(LEFT(DataEntry!$O150,1)="D",Results!DL150,"")</f>
        <v/>
      </c>
      <c r="V150" s="14" t="str">
        <f>IF(LEFT(DataEntry!O150,1)="D",Results!DM150,"")</f>
        <v/>
      </c>
      <c r="W150" s="77">
        <f>Results!AR150</f>
        <v>0.39674960284201144</v>
      </c>
      <c r="X150" s="77">
        <f>Results!AT150</f>
        <v>0.30515014430920795</v>
      </c>
    </row>
    <row r="151" spans="1:24" hidden="1" x14ac:dyDescent="0.25">
      <c r="A151" s="69">
        <f>Results!A151</f>
        <v>149</v>
      </c>
      <c r="B151" s="91">
        <f>Results!DA151</f>
        <v>44219</v>
      </c>
      <c r="C151" s="72" t="str">
        <f>Results!D151</f>
        <v>Paderborn 07</v>
      </c>
      <c r="D151" s="72" t="str">
        <f>Results!G151</f>
        <v>Wurzburger Kickers</v>
      </c>
      <c r="E151" s="132">
        <f>Results!H151</f>
        <v>1</v>
      </c>
      <c r="F151" s="132">
        <f>Results!I151</f>
        <v>0</v>
      </c>
      <c r="G151" s="80" t="str">
        <f>Results!AW151</f>
        <v>22/25</v>
      </c>
      <c r="H151" s="80" t="str">
        <f>Results!AY151</f>
        <v>88/25</v>
      </c>
      <c r="I151" s="133">
        <f>Results!AZ151</f>
        <v>61</v>
      </c>
      <c r="J151" s="134">
        <f>Results!BA151</f>
        <v>100</v>
      </c>
      <c r="K151" s="229">
        <f>Results!BB151</f>
        <v>67</v>
      </c>
      <c r="L151" s="230">
        <f>Results!BC151</f>
        <v>20</v>
      </c>
      <c r="M151" s="133">
        <f>Results!BD151</f>
        <v>4</v>
      </c>
      <c r="N151" s="135">
        <f>Results!BE151</f>
        <v>1</v>
      </c>
      <c r="O151" s="187">
        <f>MAX(Results!CF151:CG151)</f>
        <v>6.0429198509140018E-2</v>
      </c>
      <c r="P151" s="83">
        <f>Results!CA151</f>
        <v>0</v>
      </c>
      <c r="Q151" s="83">
        <f>Results!CB151</f>
        <v>0</v>
      </c>
      <c r="R151" s="72" t="str">
        <f>Results!CD151</f>
        <v/>
      </c>
      <c r="S151" s="14">
        <f>Results!CC151</f>
        <v>0</v>
      </c>
      <c r="T151" s="201">
        <f>Results!AV151</f>
        <v>0</v>
      </c>
      <c r="U151" s="14" t="str">
        <f>IF(LEFT(DataEntry!$O151,1)="D",Results!DL151,"")</f>
        <v/>
      </c>
      <c r="V151" s="14" t="str">
        <f>IF(LEFT(DataEntry!O151,1)="D",Results!DM151,"")</f>
        <v/>
      </c>
      <c r="W151" s="77">
        <f>Results!AR151</f>
        <v>0.5266407704529642</v>
      </c>
      <c r="X151" s="77">
        <f>Results!AT151</f>
        <v>0.21981584313702085</v>
      </c>
    </row>
    <row r="152" spans="1:24" hidden="1" x14ac:dyDescent="0.25">
      <c r="A152" s="69">
        <f>Results!A152</f>
        <v>150</v>
      </c>
      <c r="B152" s="91">
        <f>Results!DA152</f>
        <v>44220</v>
      </c>
      <c r="C152" s="72" t="str">
        <f>Results!D152</f>
        <v>Darmstadt 98</v>
      </c>
      <c r="D152" s="72" t="str">
        <f>Results!G152</f>
        <v>Holstein Kiel</v>
      </c>
      <c r="E152" s="132">
        <f>Results!H152</f>
        <v>0</v>
      </c>
      <c r="F152" s="132">
        <f>Results!I152</f>
        <v>2</v>
      </c>
      <c r="G152" s="80" t="str">
        <f>Results!AW152</f>
        <v>13/8</v>
      </c>
      <c r="H152" s="80" t="str">
        <f>Results!AY152</f>
        <v>54/25</v>
      </c>
      <c r="I152" s="133">
        <f>Results!AZ152</f>
        <v>46</v>
      </c>
      <c r="J152" s="134">
        <f>Results!BA152</f>
        <v>25</v>
      </c>
      <c r="K152" s="229">
        <f>Results!BB152</f>
        <v>61</v>
      </c>
      <c r="L152" s="230">
        <f>Results!BC152</f>
        <v>25</v>
      </c>
      <c r="M152" s="133">
        <f>Results!BD152</f>
        <v>73</v>
      </c>
      <c r="N152" s="135">
        <f>Results!BE152</f>
        <v>50</v>
      </c>
      <c r="O152" s="187">
        <f>MAX(Results!CF152:CG152)</f>
        <v>5.5344133613225217E-2</v>
      </c>
      <c r="P152" s="83">
        <f>Results!CA152</f>
        <v>0</v>
      </c>
      <c r="Q152" s="83">
        <f>Results!CB152</f>
        <v>0</v>
      </c>
      <c r="R152" s="72" t="str">
        <f>Results!CD152</f>
        <v/>
      </c>
      <c r="S152" s="14">
        <f>Results!CC152</f>
        <v>0</v>
      </c>
      <c r="T152" s="201">
        <f>Results!AV152</f>
        <v>0</v>
      </c>
      <c r="U152" s="14" t="str">
        <f>IF(LEFT(DataEntry!$O152,1)="D",Results!DL152,"")</f>
        <v/>
      </c>
      <c r="V152" s="14" t="str">
        <f>IF(LEFT(DataEntry!O152,1)="D",Results!DM152,"")</f>
        <v/>
      </c>
      <c r="W152" s="77">
        <f>Results!AR152</f>
        <v>0.38034812001146207</v>
      </c>
      <c r="X152" s="77">
        <f>Results!AT152</f>
        <v>0.31454465026537781</v>
      </c>
    </row>
    <row r="153" spans="1:24" hidden="1" x14ac:dyDescent="0.25">
      <c r="A153" s="69">
        <f>Results!A153</f>
        <v>151</v>
      </c>
      <c r="B153" s="91">
        <f>Results!DA153</f>
        <v>44220</v>
      </c>
      <c r="C153" s="72" t="str">
        <f>Results!D153</f>
        <v>Nurnberg</v>
      </c>
      <c r="D153" s="72" t="str">
        <f>Results!G153</f>
        <v>Hannover 96</v>
      </c>
      <c r="E153" s="132">
        <f>Results!H153</f>
        <v>2</v>
      </c>
      <c r="F153" s="132">
        <f>Results!I153</f>
        <v>5</v>
      </c>
      <c r="G153" s="80" t="str">
        <f>Results!AW153</f>
        <v>79/50</v>
      </c>
      <c r="H153" s="80" t="str">
        <f>Results!AY153</f>
        <v>54/25</v>
      </c>
      <c r="I153" s="133">
        <f>Results!AZ153</f>
        <v>159</v>
      </c>
      <c r="J153" s="134">
        <f>Results!BA153</f>
        <v>100</v>
      </c>
      <c r="K153" s="229">
        <f>Results!BB153</f>
        <v>63</v>
      </c>
      <c r="L153" s="230">
        <f>Results!BC153</f>
        <v>25</v>
      </c>
      <c r="M153" s="133">
        <f>Results!BD153</f>
        <v>13</v>
      </c>
      <c r="N153" s="135">
        <f>Results!BE153</f>
        <v>8</v>
      </c>
      <c r="O153" s="187">
        <f>MAX(Results!CF153:CG153)</f>
        <v>5.850364923582935E-4</v>
      </c>
      <c r="P153" s="83">
        <f>Results!CA153</f>
        <v>0</v>
      </c>
      <c r="Q153" s="83">
        <f>Results!CB153</f>
        <v>0</v>
      </c>
      <c r="R153" s="72" t="str">
        <f>Results!CD153</f>
        <v/>
      </c>
      <c r="S153" s="14">
        <f>Results!CC153</f>
        <v>0</v>
      </c>
      <c r="T153" s="201">
        <f>Results!AV153</f>
        <v>0</v>
      </c>
      <c r="U153" s="14" t="str">
        <f>IF(LEFT(DataEntry!$O153,1)="D",Results!DL153,"")</f>
        <v/>
      </c>
      <c r="V153" s="14" t="str">
        <f>IF(LEFT(DataEntry!O153,1)="D",Results!DM153,"")</f>
        <v/>
      </c>
      <c r="W153" s="77">
        <f>Results!AR153</f>
        <v>0.38642623512121421</v>
      </c>
      <c r="X153" s="77">
        <f>Results!AT153</f>
        <v>0.31513257180735216</v>
      </c>
    </row>
    <row r="154" spans="1:24" x14ac:dyDescent="0.25">
      <c r="A154" s="69">
        <f>Results!A154</f>
        <v>152</v>
      </c>
      <c r="B154" s="91">
        <f>Results!DA154</f>
        <v>44220</v>
      </c>
      <c r="C154" s="72" t="str">
        <f>Results!D154</f>
        <v>Sandhausen</v>
      </c>
      <c r="D154" s="72" t="str">
        <f>Results!G154</f>
        <v>Bochum</v>
      </c>
      <c r="E154" s="132">
        <f>Results!H154</f>
        <v>1</v>
      </c>
      <c r="F154" s="132">
        <f>Results!I154</f>
        <v>1</v>
      </c>
      <c r="G154" s="80" t="str">
        <f>Results!AW154</f>
        <v>9/5</v>
      </c>
      <c r="H154" s="80" t="str">
        <f>Results!AY154</f>
        <v>44/25</v>
      </c>
      <c r="I154" s="133">
        <f>Results!AZ154</f>
        <v>29</v>
      </c>
      <c r="J154" s="134">
        <f>Results!BA154</f>
        <v>10</v>
      </c>
      <c r="K154" s="229">
        <f>Results!BB154</f>
        <v>61</v>
      </c>
      <c r="L154" s="230">
        <f>Results!BC154</f>
        <v>25</v>
      </c>
      <c r="M154" s="133">
        <f>Results!BD154</f>
        <v>99</v>
      </c>
      <c r="N154" s="135">
        <f>Results!BE154</f>
        <v>100</v>
      </c>
      <c r="O154" s="187">
        <f>MAX(Results!CF154:CG154)</f>
        <v>0.26454916863374361</v>
      </c>
      <c r="P154" s="83">
        <f>Results!CA154</f>
        <v>36</v>
      </c>
      <c r="Q154" s="83">
        <f>Results!CB154</f>
        <v>0</v>
      </c>
      <c r="R154" s="72" t="str">
        <f>Results!CD154</f>
        <v>Sandhausen</v>
      </c>
      <c r="S154" s="14">
        <f>Results!CC154</f>
        <v>-36</v>
      </c>
      <c r="T154" s="201">
        <f>Results!AV154</f>
        <v>-9.9999999999980105E-3</v>
      </c>
      <c r="U154" s="14">
        <f>IF(LEFT(DataEntry!$O154,1)="D",Results!DL154,"")</f>
        <v>14.75</v>
      </c>
      <c r="V154" s="14">
        <f>IF(LEFT(DataEntry!O154,1)="D",Results!DM154,"")</f>
        <v>35.99</v>
      </c>
      <c r="W154" s="77">
        <f>Results!AR154</f>
        <v>0.3564275691036618</v>
      </c>
      <c r="X154" s="77">
        <f>Results!AT154</f>
        <v>0.36162011113276532</v>
      </c>
    </row>
    <row r="155" spans="1:24" hidden="1" x14ac:dyDescent="0.25">
      <c r="A155" s="69">
        <f>Results!A155</f>
        <v>153</v>
      </c>
      <c r="B155" s="91">
        <f>Results!DA155</f>
        <v>44220</v>
      </c>
      <c r="C155" s="72" t="str">
        <f>Results!D155</f>
        <v>St Pauli</v>
      </c>
      <c r="D155" s="72" t="str">
        <f>Results!G155</f>
        <v>Jahn Regensburg</v>
      </c>
      <c r="E155" s="132">
        <f>Results!H155</f>
        <v>2</v>
      </c>
      <c r="F155" s="132">
        <f>Results!I155</f>
        <v>0</v>
      </c>
      <c r="G155" s="80" t="str">
        <f>Results!AW155</f>
        <v>34/25</v>
      </c>
      <c r="H155" s="80" t="str">
        <f>Results!AY155</f>
        <v>72/25</v>
      </c>
      <c r="I155" s="133">
        <f>Results!AZ155</f>
        <v>34</v>
      </c>
      <c r="J155" s="134">
        <f>Results!BA155</f>
        <v>25</v>
      </c>
      <c r="K155" s="229">
        <f>Results!BB155</f>
        <v>63</v>
      </c>
      <c r="L155" s="230">
        <f>Results!BC155</f>
        <v>25</v>
      </c>
      <c r="M155" s="133">
        <f>Results!BD155</f>
        <v>193</v>
      </c>
      <c r="N155" s="135">
        <f>Results!BE155</f>
        <v>100</v>
      </c>
      <c r="O155" s="187">
        <f>MAX(Results!CF155:CG155)</f>
        <v>-2.4199721463177195E-3</v>
      </c>
      <c r="P155" s="83">
        <f>Results!CA155</f>
        <v>0</v>
      </c>
      <c r="Q155" s="83">
        <f>Results!CB155</f>
        <v>0</v>
      </c>
      <c r="R155" s="72" t="str">
        <f>Results!CD155</f>
        <v/>
      </c>
      <c r="S155" s="14">
        <f>Results!CC155</f>
        <v>0</v>
      </c>
      <c r="T155" s="201">
        <f>Results!AV155</f>
        <v>-32</v>
      </c>
      <c r="U155" s="14" t="str">
        <f>IF(LEFT(DataEntry!$O155,1)="D",Results!DL155,"")</f>
        <v/>
      </c>
      <c r="V155" s="14" t="str">
        <f>IF(LEFT(DataEntry!O155,1)="D",Results!DM155,"")</f>
        <v/>
      </c>
      <c r="W155" s="77">
        <f>Results!AR155</f>
        <v>0.42228689360489313</v>
      </c>
      <c r="X155" s="77">
        <f>Results!AT155</f>
        <v>0.25678699795681315</v>
      </c>
    </row>
    <row r="156" spans="1:24" hidden="1" x14ac:dyDescent="0.25">
      <c r="A156" s="69">
        <f>Results!A156</f>
        <v>154</v>
      </c>
      <c r="B156" s="91">
        <f>Results!DA156</f>
        <v>44222</v>
      </c>
      <c r="C156" s="72" t="str">
        <f>Results!D156</f>
        <v>Eintracht Braunschweig</v>
      </c>
      <c r="D156" s="72" t="str">
        <f>Results!G156</f>
        <v>Heidenheim</v>
      </c>
      <c r="E156" s="132">
        <f>Results!H156</f>
        <v>1</v>
      </c>
      <c r="F156" s="132">
        <f>Results!I156</f>
        <v>0</v>
      </c>
      <c r="G156" s="80" t="str">
        <f>Results!AW156</f>
        <v>51/25</v>
      </c>
      <c r="H156" s="80" t="str">
        <f>Results!AY156</f>
        <v>81/50</v>
      </c>
      <c r="I156" s="133">
        <f>Results!AZ156</f>
        <v>68</v>
      </c>
      <c r="J156" s="134">
        <f>Results!BA156</f>
        <v>25</v>
      </c>
      <c r="K156" s="229">
        <f>Results!BB156</f>
        <v>56</v>
      </c>
      <c r="L156" s="230">
        <f>Results!BC156</f>
        <v>25</v>
      </c>
      <c r="M156" s="133">
        <f>Results!BD156</f>
        <v>111</v>
      </c>
      <c r="N156" s="135">
        <f>Results!BE156</f>
        <v>100</v>
      </c>
      <c r="O156" s="187">
        <f>MAX(Results!CF156:CG156)</f>
        <v>0.14282764065072523</v>
      </c>
      <c r="P156" s="83">
        <f>Results!CA156</f>
        <v>0</v>
      </c>
      <c r="Q156" s="83">
        <f>Results!CB156</f>
        <v>0</v>
      </c>
      <c r="R156" s="72" t="str">
        <f>Results!CD156</f>
        <v/>
      </c>
      <c r="S156" s="14">
        <f>Results!CC156</f>
        <v>0</v>
      </c>
      <c r="T156" s="201">
        <f>Results!AV156</f>
        <v>0</v>
      </c>
      <c r="U156" s="14" t="str">
        <f>IF(LEFT(DataEntry!$O156,1)="D",Results!DL156,"")</f>
        <v/>
      </c>
      <c r="V156" s="14" t="str">
        <f>IF(LEFT(DataEntry!O156,1)="D",Results!DM156,"")</f>
        <v/>
      </c>
      <c r="W156" s="77">
        <f>Results!AR156</f>
        <v>0.32669707424572736</v>
      </c>
      <c r="X156" s="77">
        <f>Results!AT156</f>
        <v>0.38158478814485958</v>
      </c>
    </row>
    <row r="157" spans="1:24" x14ac:dyDescent="0.25">
      <c r="A157" s="69">
        <f>Results!A157</f>
        <v>155</v>
      </c>
      <c r="B157" s="91">
        <f>Results!DA157</f>
        <v>44222</v>
      </c>
      <c r="C157" s="72" t="str">
        <f>Results!D157</f>
        <v>Erzgebirge Aue</v>
      </c>
      <c r="D157" s="72" t="str">
        <f>Results!G157</f>
        <v>Wurzburger Kickers</v>
      </c>
      <c r="E157" s="132">
        <f>Results!H157</f>
        <v>2</v>
      </c>
      <c r="F157" s="132">
        <f>Results!I157</f>
        <v>1</v>
      </c>
      <c r="G157" s="80" t="str">
        <f>Results!AW157</f>
        <v>37/50</v>
      </c>
      <c r="H157" s="80" t="str">
        <f>Results!AY157</f>
        <v>4/1</v>
      </c>
      <c r="I157" s="133">
        <f>Results!AZ157</f>
        <v>119</v>
      </c>
      <c r="J157" s="134">
        <f>Results!BA157</f>
        <v>100</v>
      </c>
      <c r="K157" s="229">
        <f>Results!BB157</f>
        <v>59</v>
      </c>
      <c r="L157" s="230">
        <f>Results!BC157</f>
        <v>25</v>
      </c>
      <c r="M157" s="133">
        <f>Results!BD157</f>
        <v>59</v>
      </c>
      <c r="N157" s="135">
        <f>Results!BE157</f>
        <v>25</v>
      </c>
      <c r="O157" s="187">
        <f>MAX(Results!CF157:CG157)</f>
        <v>0.19960002893677353</v>
      </c>
      <c r="P157" s="83">
        <f>Results!CA157</f>
        <v>57</v>
      </c>
      <c r="Q157" s="83">
        <f>Results!CB157</f>
        <v>0</v>
      </c>
      <c r="R157" s="72" t="str">
        <f>Results!CD157</f>
        <v>Erzgebirge Aue</v>
      </c>
      <c r="S157" s="14">
        <f>Results!CC157</f>
        <v>67.83</v>
      </c>
      <c r="T157" s="201">
        <f>Results!AV157</f>
        <v>67.83</v>
      </c>
      <c r="U157" s="14" t="str">
        <f>IF(LEFT(DataEntry!$O157,1)="D",Results!DL157,"")</f>
        <v/>
      </c>
      <c r="V157" s="14" t="str">
        <f>IF(LEFT(DataEntry!O157,1)="D",Results!DM157,"")</f>
        <v/>
      </c>
      <c r="W157" s="77">
        <f>Results!AR157</f>
        <v>0.57253755656706773</v>
      </c>
      <c r="X157" s="77">
        <f>Results!AT157</f>
        <v>0.19833571878324777</v>
      </c>
    </row>
    <row r="158" spans="1:24" hidden="1" x14ac:dyDescent="0.25">
      <c r="A158" s="69">
        <f>Results!A158</f>
        <v>156</v>
      </c>
      <c r="B158" s="91">
        <f>Results!DA158</f>
        <v>44222</v>
      </c>
      <c r="C158" s="72" t="str">
        <f>Results!D158</f>
        <v>Fortuna Dusseldorf</v>
      </c>
      <c r="D158" s="72" t="str">
        <f>Results!G158</f>
        <v>Hamburger</v>
      </c>
      <c r="E158" s="132">
        <f>Results!H158</f>
        <v>0</v>
      </c>
      <c r="F158" s="132">
        <f>Results!I158</f>
        <v>0</v>
      </c>
      <c r="G158" s="80" t="str">
        <f>Results!AW158</f>
        <v>83/50</v>
      </c>
      <c r="H158" s="80" t="str">
        <f>Results!AY158</f>
        <v>51/25</v>
      </c>
      <c r="I158" s="133">
        <f>Results!AZ158</f>
        <v>183</v>
      </c>
      <c r="J158" s="134">
        <f>Results!BA158</f>
        <v>100</v>
      </c>
      <c r="K158" s="229">
        <f>Results!BB158</f>
        <v>61</v>
      </c>
      <c r="L158" s="230">
        <f>Results!BC158</f>
        <v>25</v>
      </c>
      <c r="M158" s="133">
        <f>Results!BD158</f>
        <v>147</v>
      </c>
      <c r="N158" s="135">
        <f>Results!BE158</f>
        <v>100</v>
      </c>
      <c r="O158" s="187">
        <f>MAX(Results!CF158:CG158)</f>
        <v>4.3832261551368337E-2</v>
      </c>
      <c r="P158" s="83">
        <f>Results!CA158</f>
        <v>0</v>
      </c>
      <c r="Q158" s="83">
        <f>Results!CB158</f>
        <v>0</v>
      </c>
      <c r="R158" s="72" t="str">
        <f>Results!CD158</f>
        <v/>
      </c>
      <c r="S158" s="14">
        <f>Results!CC158</f>
        <v>0</v>
      </c>
      <c r="T158" s="201">
        <f>Results!AV158</f>
        <v>0</v>
      </c>
      <c r="U158" s="14" t="str">
        <f>IF(LEFT(DataEntry!$O158,1)="D",Results!DL158,"")</f>
        <v/>
      </c>
      <c r="V158" s="14" t="str">
        <f>IF(LEFT(DataEntry!O158,1)="D",Results!DM158,"")</f>
        <v/>
      </c>
      <c r="W158" s="77">
        <f>Results!AR158</f>
        <v>0.37587125234775143</v>
      </c>
      <c r="X158" s="77">
        <f>Results!AT158</f>
        <v>0.32821127510068887</v>
      </c>
    </row>
    <row r="159" spans="1:24" hidden="1" x14ac:dyDescent="0.25">
      <c r="A159" s="69">
        <f>Results!A159</f>
        <v>157</v>
      </c>
      <c r="B159" s="91">
        <f>Results!DA159</f>
        <v>44222</v>
      </c>
      <c r="C159" s="72" t="str">
        <f>Results!D159</f>
        <v>Osnabruck</v>
      </c>
      <c r="D159" s="72" t="str">
        <f>Results!G159</f>
        <v>Greuther Furth</v>
      </c>
      <c r="E159" s="132">
        <f>Results!H159</f>
        <v>0</v>
      </c>
      <c r="F159" s="132">
        <f>Results!I159</f>
        <v>1</v>
      </c>
      <c r="G159" s="80" t="str">
        <f>Results!AW159</f>
        <v>59/25</v>
      </c>
      <c r="H159" s="80" t="str">
        <f>Results!AY159</f>
        <v>39/25</v>
      </c>
      <c r="I159" s="133">
        <f>Results!AZ159</f>
        <v>74</v>
      </c>
      <c r="J159" s="134">
        <f>Results!BA159</f>
        <v>25</v>
      </c>
      <c r="K159" s="229">
        <f>Results!BB159</f>
        <v>11</v>
      </c>
      <c r="L159" s="230">
        <f>Results!BC159</f>
        <v>4</v>
      </c>
      <c r="M159" s="133">
        <f>Results!BD159</f>
        <v>22</v>
      </c>
      <c r="N159" s="135">
        <f>Results!BE159</f>
        <v>25</v>
      </c>
      <c r="O159" s="187">
        <f>MAX(Results!CF159:CG159)</f>
        <v>0.11374445063563149</v>
      </c>
      <c r="P159" s="83">
        <f>Results!CA159</f>
        <v>0</v>
      </c>
      <c r="Q159" s="83">
        <f>Results!CB159</f>
        <v>0</v>
      </c>
      <c r="R159" s="72" t="str">
        <f>Results!CD159</f>
        <v/>
      </c>
      <c r="S159" s="14">
        <f>Results!CC159</f>
        <v>0</v>
      </c>
      <c r="T159" s="201">
        <f>Results!AV159</f>
        <v>-31</v>
      </c>
      <c r="U159" s="14" t="str">
        <f>IF(LEFT(DataEntry!$O159,1)="D",Results!DL159,"")</f>
        <v/>
      </c>
      <c r="V159" s="14" t="str">
        <f>IF(LEFT(DataEntry!O159,1)="D",Results!DM159,"")</f>
        <v/>
      </c>
      <c r="W159" s="77">
        <f>Results!AR159</f>
        <v>0.2968232643063306</v>
      </c>
      <c r="X159" s="77">
        <f>Results!AT159</f>
        <v>0.3902818076326614</v>
      </c>
    </row>
    <row r="160" spans="1:24" hidden="1" x14ac:dyDescent="0.25">
      <c r="A160" s="69">
        <f>Results!A160</f>
        <v>158</v>
      </c>
      <c r="B160" s="91">
        <f>Results!DA160</f>
        <v>44223</v>
      </c>
      <c r="C160" s="72" t="str">
        <f>Results!D160</f>
        <v>Darmstadt 98</v>
      </c>
      <c r="D160" s="72" t="str">
        <f>Results!G160</f>
        <v>Sandhausen</v>
      </c>
      <c r="E160" s="132">
        <f>Results!H160</f>
        <v>2</v>
      </c>
      <c r="F160" s="132">
        <f>Results!I160</f>
        <v>1</v>
      </c>
      <c r="G160" s="80" t="str">
        <f>Results!AW160</f>
        <v>27/25</v>
      </c>
      <c r="H160" s="80" t="str">
        <f>Results!AY160</f>
        <v>88/25</v>
      </c>
      <c r="I160" s="133">
        <f>Results!AZ160</f>
        <v>1</v>
      </c>
      <c r="J160" s="134">
        <f>Results!BA160</f>
        <v>1</v>
      </c>
      <c r="K160" s="229">
        <f>Results!BB160</f>
        <v>63</v>
      </c>
      <c r="L160" s="230">
        <f>Results!BC160</f>
        <v>25</v>
      </c>
      <c r="M160" s="133">
        <f>Results!BD160</f>
        <v>69</v>
      </c>
      <c r="N160" s="135">
        <f>Results!BE160</f>
        <v>25</v>
      </c>
      <c r="O160" s="187">
        <f>MAX(Results!CF160:CG160)</f>
        <v>-2.8892601743066057E-2</v>
      </c>
      <c r="P160" s="83">
        <f>Results!CA160</f>
        <v>0</v>
      </c>
      <c r="Q160" s="83">
        <f>Results!CB160</f>
        <v>0</v>
      </c>
      <c r="R160" s="72" t="str">
        <f>Results!CD160</f>
        <v/>
      </c>
      <c r="S160" s="14">
        <f>Results!CC160</f>
        <v>0</v>
      </c>
      <c r="T160" s="201">
        <f>Results!AV160</f>
        <v>0</v>
      </c>
      <c r="U160" s="14" t="str">
        <f>IF(LEFT(DataEntry!$O160,1)="D",Results!DL160,"")</f>
        <v/>
      </c>
      <c r="V160" s="14" t="str">
        <f>IF(LEFT(DataEntry!O160,1)="D",Results!DM160,"")</f>
        <v/>
      </c>
      <c r="W160" s="77">
        <f>Results!AR160</f>
        <v>0.48048435866686012</v>
      </c>
      <c r="X160" s="77">
        <f>Results!AT160</f>
        <v>0.22117268129057305</v>
      </c>
    </row>
    <row r="161" spans="1:24" hidden="1" x14ac:dyDescent="0.25">
      <c r="A161" s="69">
        <f>Results!A161</f>
        <v>159</v>
      </c>
      <c r="B161" s="91">
        <f>Results!DA161</f>
        <v>44223</v>
      </c>
      <c r="C161" s="72" t="str">
        <f>Results!D161</f>
        <v>Karlsruher</v>
      </c>
      <c r="D161" s="72" t="str">
        <f>Results!G161</f>
        <v>Hannover 96</v>
      </c>
      <c r="E161" s="132">
        <f>Results!H161</f>
        <v>1</v>
      </c>
      <c r="F161" s="132">
        <f>Results!I161</f>
        <v>0</v>
      </c>
      <c r="G161" s="80" t="str">
        <f>Results!AW161</f>
        <v>41/25</v>
      </c>
      <c r="H161" s="80" t="str">
        <f>Results!AY161</f>
        <v>93/50</v>
      </c>
      <c r="I161" s="133">
        <f>Results!AZ161</f>
        <v>151</v>
      </c>
      <c r="J161" s="134">
        <f>Results!BA161</f>
        <v>100</v>
      </c>
      <c r="K161" s="229">
        <f>Results!BB161</f>
        <v>49</v>
      </c>
      <c r="L161" s="230">
        <f>Results!BC161</f>
        <v>20</v>
      </c>
      <c r="M161" s="133">
        <f>Results!BD161</f>
        <v>44</v>
      </c>
      <c r="N161" s="135">
        <f>Results!BE161</f>
        <v>25</v>
      </c>
      <c r="O161" s="187">
        <f>MAX(Results!CF161:CG161)</f>
        <v>-2.4128736536257338E-2</v>
      </c>
      <c r="P161" s="83">
        <f>Results!CA161</f>
        <v>0</v>
      </c>
      <c r="Q161" s="83">
        <f>Results!CB161</f>
        <v>0</v>
      </c>
      <c r="R161" s="72" t="str">
        <f>Results!CD161</f>
        <v/>
      </c>
      <c r="S161" s="14">
        <f>Results!CC161</f>
        <v>0</v>
      </c>
      <c r="T161" s="201">
        <f>Results!AV161</f>
        <v>0</v>
      </c>
      <c r="U161" s="14" t="str">
        <f>IF(LEFT(DataEntry!$O161,1)="D",Results!DL161,"")</f>
        <v/>
      </c>
      <c r="V161" s="14" t="str">
        <f>IF(LEFT(DataEntry!O161,1)="D",Results!DM161,"")</f>
        <v/>
      </c>
      <c r="W161" s="77">
        <f>Results!AR161</f>
        <v>0.37735916331170566</v>
      </c>
      <c r="X161" s="77">
        <f>Results!AT161</f>
        <v>0.34936115940512502</v>
      </c>
    </row>
    <row r="162" spans="1:24" hidden="1" x14ac:dyDescent="0.25">
      <c r="A162" s="69">
        <f>Results!A162</f>
        <v>160</v>
      </c>
      <c r="B162" s="91">
        <f>Results!DA162</f>
        <v>44223</v>
      </c>
      <c r="C162" s="72" t="str">
        <f>Results!D162</f>
        <v>Nurnberg</v>
      </c>
      <c r="D162" s="72" t="str">
        <f>Results!G162</f>
        <v>Jahn Regensburg</v>
      </c>
      <c r="E162" s="132">
        <f>Results!H162</f>
        <v>0</v>
      </c>
      <c r="F162" s="132">
        <f>Results!I162</f>
        <v>1</v>
      </c>
      <c r="G162" s="80" t="str">
        <f>Results!AW162</f>
        <v>32/25</v>
      </c>
      <c r="H162" s="80" t="str">
        <f>Results!AY162</f>
        <v>74/25</v>
      </c>
      <c r="I162" s="133">
        <f>Results!AZ162</f>
        <v>1</v>
      </c>
      <c r="J162" s="134">
        <f>Results!BA162</f>
        <v>1</v>
      </c>
      <c r="K162" s="229">
        <f>Results!BB162</f>
        <v>64</v>
      </c>
      <c r="L162" s="230">
        <f>Results!BC162</f>
        <v>25</v>
      </c>
      <c r="M162" s="133">
        <f>Results!BD162</f>
        <v>27</v>
      </c>
      <c r="N162" s="135">
        <f>Results!BE162</f>
        <v>10</v>
      </c>
      <c r="O162" s="187">
        <f>MAX(Results!CF162:CG162)</f>
        <v>-4.5356216758821177E-2</v>
      </c>
      <c r="P162" s="83">
        <f>Results!CA162</f>
        <v>0</v>
      </c>
      <c r="Q162" s="83">
        <f>Results!CB162</f>
        <v>0</v>
      </c>
      <c r="R162" s="72" t="str">
        <f>Results!CD162</f>
        <v/>
      </c>
      <c r="S162" s="14">
        <f>Results!CC162</f>
        <v>0</v>
      </c>
      <c r="T162" s="201">
        <f>Results!AV162</f>
        <v>-31</v>
      </c>
      <c r="U162" s="14" t="str">
        <f>IF(LEFT(DataEntry!$O162,1)="D",Results!DL162,"")</f>
        <v/>
      </c>
      <c r="V162" s="14" t="str">
        <f>IF(LEFT(DataEntry!O162,1)="D",Results!DM162,"")</f>
        <v/>
      </c>
      <c r="W162" s="77">
        <f>Results!AR162</f>
        <v>0.43550705964278214</v>
      </c>
      <c r="X162" s="77">
        <f>Results!AT162</f>
        <v>0.25066723499625471</v>
      </c>
    </row>
    <row r="163" spans="1:24" hidden="1" x14ac:dyDescent="0.25">
      <c r="A163" s="69">
        <f>Results!A163</f>
        <v>161</v>
      </c>
      <c r="B163" s="91">
        <f>Results!DA163</f>
        <v>44223</v>
      </c>
      <c r="C163" s="72" t="str">
        <f>Results!D163</f>
        <v>Paderborn 07</v>
      </c>
      <c r="D163" s="72" t="str">
        <f>Results!G163</f>
        <v>Holstein Kiel</v>
      </c>
      <c r="E163" s="132">
        <f>Results!H163</f>
        <v>1</v>
      </c>
      <c r="F163" s="132">
        <f>Results!I163</f>
        <v>1</v>
      </c>
      <c r="G163" s="80" t="str">
        <f>Results!AW163</f>
        <v>11/5</v>
      </c>
      <c r="H163" s="80" t="str">
        <f>Results!AY163</f>
        <v>6/4</v>
      </c>
      <c r="I163" s="133">
        <f>Results!AZ163</f>
        <v>71</v>
      </c>
      <c r="J163" s="134">
        <f>Results!BA163</f>
        <v>50</v>
      </c>
      <c r="K163" s="229">
        <f>Results!BB163</f>
        <v>63</v>
      </c>
      <c r="L163" s="230">
        <f>Results!BC163</f>
        <v>25</v>
      </c>
      <c r="M163" s="133">
        <f>Results!BD163</f>
        <v>91</v>
      </c>
      <c r="N163" s="135">
        <f>Results!BE163</f>
        <v>50</v>
      </c>
      <c r="O163" s="187">
        <f>MAX(Results!CF163:CG163)</f>
        <v>8.7622451405550666E-2</v>
      </c>
      <c r="P163" s="83">
        <f>Results!CA163</f>
        <v>0</v>
      </c>
      <c r="Q163" s="83">
        <f>Results!CB163</f>
        <v>0</v>
      </c>
      <c r="R163" s="72" t="str">
        <f>Results!CD163</f>
        <v/>
      </c>
      <c r="S163" s="14">
        <f>Results!CC163</f>
        <v>0</v>
      </c>
      <c r="T163" s="201">
        <f>Results!AV163</f>
        <v>0</v>
      </c>
      <c r="U163" s="14" t="str">
        <f>IF(LEFT(DataEntry!$O163,1)="D",Results!DL163,"")</f>
        <v/>
      </c>
      <c r="V163" s="14" t="str">
        <f>IF(LEFT(DataEntry!O163,1)="D",Results!DM163,"")</f>
        <v/>
      </c>
      <c r="W163" s="77">
        <f>Results!AR163</f>
        <v>0.30928651214275338</v>
      </c>
      <c r="X163" s="77">
        <f>Results!AT163</f>
        <v>0.39902900982661821</v>
      </c>
    </row>
    <row r="164" spans="1:24" x14ac:dyDescent="0.25">
      <c r="A164" s="69">
        <f>Results!A164</f>
        <v>162</v>
      </c>
      <c r="B164" s="91">
        <f>Results!DA164</f>
        <v>44224</v>
      </c>
      <c r="C164" s="72" t="str">
        <f>Results!D164</f>
        <v>St Pauli</v>
      </c>
      <c r="D164" s="72" t="str">
        <f>Results!G164</f>
        <v>Bochum</v>
      </c>
      <c r="E164" s="132">
        <f>Results!H164</f>
        <v>2</v>
      </c>
      <c r="F164" s="132">
        <f>Results!I164</f>
        <v>3</v>
      </c>
      <c r="G164" s="80" t="str">
        <f>Results!AW164</f>
        <v>89/50</v>
      </c>
      <c r="H164" s="80" t="str">
        <f>Results!AY164</f>
        <v>48/25</v>
      </c>
      <c r="I164" s="133">
        <f>Results!AZ164</f>
        <v>9</v>
      </c>
      <c r="J164" s="134">
        <f>Results!BA164</f>
        <v>4</v>
      </c>
      <c r="K164" s="229">
        <f>Results!BB164</f>
        <v>12</v>
      </c>
      <c r="L164" s="230">
        <f>Results!BC164</f>
        <v>5</v>
      </c>
      <c r="M164" s="133">
        <f>Results!BD164</f>
        <v>61</v>
      </c>
      <c r="N164" s="135">
        <f>Results!BE164</f>
        <v>50</v>
      </c>
      <c r="O164" s="187">
        <f>MAX(Results!CF164:CG164)</f>
        <v>0.11215880195333673</v>
      </c>
      <c r="P164" s="83">
        <f>Results!CA164</f>
        <v>36</v>
      </c>
      <c r="Q164" s="83">
        <f>Results!CB164</f>
        <v>0</v>
      </c>
      <c r="R164" s="72" t="str">
        <f>Results!CD164</f>
        <v>St Pauli</v>
      </c>
      <c r="S164" s="14">
        <f>Results!CC164</f>
        <v>-36</v>
      </c>
      <c r="T164" s="201">
        <f>Results!AV164</f>
        <v>-51</v>
      </c>
      <c r="U164" s="14">
        <f>IF(LEFT(DataEntry!$O164,1)="D",Results!DL164,"")</f>
        <v>15</v>
      </c>
      <c r="V164" s="14">
        <f>IF(LEFT(DataEntry!O164,1)="D",Results!DM164,"")</f>
        <v>-15</v>
      </c>
      <c r="W164" s="77">
        <f>Results!AR164</f>
        <v>0.35849897197821923</v>
      </c>
      <c r="X164" s="77">
        <f>Results!AT164</f>
        <v>0.34108678152013899</v>
      </c>
    </row>
    <row r="165" spans="1:24" hidden="1" x14ac:dyDescent="0.25">
      <c r="A165" s="69">
        <f>Results!A165</f>
        <v>163</v>
      </c>
      <c r="B165" s="91">
        <f>Results!DA165</f>
        <v>44225</v>
      </c>
      <c r="C165" s="72" t="str">
        <f>Results!D165</f>
        <v>Greuther Furth</v>
      </c>
      <c r="D165" s="72" t="str">
        <f>Results!G165</f>
        <v>Erzgebirge Aue</v>
      </c>
      <c r="E165" s="132">
        <f>Results!H165</f>
        <v>3</v>
      </c>
      <c r="F165" s="132">
        <f>Results!I165</f>
        <v>0</v>
      </c>
      <c r="G165" s="80" t="str">
        <f>Results!AW165</f>
        <v>32/25</v>
      </c>
      <c r="H165" s="80" t="str">
        <f>Results!AY165</f>
        <v>68/25</v>
      </c>
      <c r="I165" s="133">
        <f>Results!AZ165</f>
        <v>31</v>
      </c>
      <c r="J165" s="134">
        <f>Results!BA165</f>
        <v>50</v>
      </c>
      <c r="K165" s="229">
        <f>Results!BB165</f>
        <v>31</v>
      </c>
      <c r="L165" s="230">
        <f>Results!BC165</f>
        <v>10</v>
      </c>
      <c r="M165" s="133">
        <f>Results!BD165</f>
        <v>87</v>
      </c>
      <c r="N165" s="135">
        <f>Results!BE165</f>
        <v>20</v>
      </c>
      <c r="O165" s="187">
        <f>MAX(Results!CF165:CG165)</f>
        <v>0.27469069152939801</v>
      </c>
      <c r="P165" s="83">
        <f>Results!CA165</f>
        <v>0</v>
      </c>
      <c r="Q165" s="83">
        <f>Results!CB165</f>
        <v>0</v>
      </c>
      <c r="R165" s="72" t="str">
        <f>Results!CD165</f>
        <v/>
      </c>
      <c r="S165" s="14">
        <f>Results!CC165</f>
        <v>0</v>
      </c>
      <c r="T165" s="201">
        <f>Results!AV165</f>
        <v>0</v>
      </c>
      <c r="U165" s="14" t="str">
        <f>IF(LEFT(DataEntry!$O165,1)="D",Results!DL165,"")</f>
        <v/>
      </c>
      <c r="V165" s="14" t="str">
        <f>IF(LEFT(DataEntry!O165,1)="D",Results!DM165,"")</f>
        <v/>
      </c>
      <c r="W165" s="77">
        <f>Results!AR165</f>
        <v>0.43726327009868615</v>
      </c>
      <c r="X165" s="77">
        <f>Results!AT165</f>
        <v>0.26790619263740745</v>
      </c>
    </row>
    <row r="166" spans="1:24" hidden="1" x14ac:dyDescent="0.25">
      <c r="A166" s="69">
        <f>Results!A166</f>
        <v>164</v>
      </c>
      <c r="B166" s="91">
        <f>Results!DA166</f>
        <v>44225</v>
      </c>
      <c r="C166" s="72" t="str">
        <f>Results!D166</f>
        <v>Wurzburger Kickers</v>
      </c>
      <c r="D166" s="72" t="str">
        <f>Results!G166</f>
        <v>Fortuna Dusseldorf</v>
      </c>
      <c r="E166" s="132">
        <f>Results!H166</f>
        <v>2</v>
      </c>
      <c r="F166" s="132">
        <f>Results!I166</f>
        <v>1</v>
      </c>
      <c r="G166" s="80" t="str">
        <f>Results!AW166</f>
        <v>74/25</v>
      </c>
      <c r="H166" s="80" t="str">
        <f>Results!AY166</f>
        <v>29/25</v>
      </c>
      <c r="I166" s="133">
        <f>Results!AZ166</f>
        <v>71</v>
      </c>
      <c r="J166" s="134">
        <f>Results!BA166</f>
        <v>20</v>
      </c>
      <c r="K166" s="229">
        <f>Results!BB166</f>
        <v>72</v>
      </c>
      <c r="L166" s="230">
        <f>Results!BC166</f>
        <v>25</v>
      </c>
      <c r="M166" s="133">
        <f>Results!BD166</f>
        <v>3</v>
      </c>
      <c r="N166" s="135">
        <f>Results!BE166</f>
        <v>4</v>
      </c>
      <c r="O166" s="187">
        <f>MAX(Results!CF166:CG166)</f>
        <v>9.1736939721308308E-2</v>
      </c>
      <c r="P166" s="83">
        <f>Results!CA166</f>
        <v>0</v>
      </c>
      <c r="Q166" s="83">
        <f>Results!CB166</f>
        <v>0</v>
      </c>
      <c r="R166" s="72" t="str">
        <f>Results!CD166</f>
        <v/>
      </c>
      <c r="S166" s="14">
        <f>Results!CC166</f>
        <v>0</v>
      </c>
      <c r="T166" s="201">
        <f>Results!AV166</f>
        <v>0</v>
      </c>
      <c r="U166" s="14" t="str">
        <f>IF(LEFT(DataEntry!$O166,1)="D",Results!DL166,"")</f>
        <v/>
      </c>
      <c r="V166" s="14" t="str">
        <f>IF(LEFT(DataEntry!O166,1)="D",Results!DM166,"")</f>
        <v/>
      </c>
      <c r="W166" s="77">
        <f>Results!AR166</f>
        <v>0.2519881364324737</v>
      </c>
      <c r="X166" s="77">
        <f>Results!AT166</f>
        <v>0.46215294475058866</v>
      </c>
    </row>
    <row r="167" spans="1:24" hidden="1" x14ac:dyDescent="0.25">
      <c r="A167" s="69">
        <f>Results!A167</f>
        <v>165</v>
      </c>
      <c r="B167" s="91">
        <f>Results!DA167</f>
        <v>44226</v>
      </c>
      <c r="C167" s="72" t="str">
        <f>Results!D167</f>
        <v>Hamburger</v>
      </c>
      <c r="D167" s="72" t="str">
        <f>Results!G167</f>
        <v>Paderborn 07</v>
      </c>
      <c r="E167" s="132">
        <f>Results!H167</f>
        <v>3</v>
      </c>
      <c r="F167" s="132">
        <f>Results!I167</f>
        <v>1</v>
      </c>
      <c r="G167" s="80" t="str">
        <f>Results!AW167</f>
        <v>8/11</v>
      </c>
      <c r="H167" s="80" t="str">
        <f>Results!AY167</f>
        <v>23/5</v>
      </c>
      <c r="I167" s="133">
        <f>Results!AZ167</f>
        <v>89</v>
      </c>
      <c r="J167" s="134">
        <f>Results!BA167</f>
        <v>100</v>
      </c>
      <c r="K167" s="229">
        <f>Results!BB167</f>
        <v>13</v>
      </c>
      <c r="L167" s="230">
        <f>Results!BC167</f>
        <v>5</v>
      </c>
      <c r="M167" s="133">
        <f>Results!BD167</f>
        <v>31</v>
      </c>
      <c r="N167" s="135">
        <f>Results!BE167</f>
        <v>10</v>
      </c>
      <c r="O167" s="187">
        <f>MAX(Results!CF167:CG167)</f>
        <v>6.9562884536864461E-2</v>
      </c>
      <c r="P167" s="83">
        <f>Results!CA167</f>
        <v>0</v>
      </c>
      <c r="Q167" s="83">
        <f>Results!CB167</f>
        <v>0</v>
      </c>
      <c r="R167" s="72" t="str">
        <f>Results!CD167</f>
        <v/>
      </c>
      <c r="S167" s="14">
        <f>Results!CC167</f>
        <v>0</v>
      </c>
      <c r="T167" s="201">
        <f>Results!AV167</f>
        <v>0</v>
      </c>
      <c r="U167" s="14" t="str">
        <f>IF(LEFT(DataEntry!$O167,1)="D",Results!DL167,"")</f>
        <v/>
      </c>
      <c r="V167" s="14" t="str">
        <f>IF(LEFT(DataEntry!O167,1)="D",Results!DM167,"")</f>
        <v/>
      </c>
      <c r="W167" s="77">
        <f>Results!AR167</f>
        <v>0.5758138623113791</v>
      </c>
      <c r="X167" s="77">
        <f>Results!AT167</f>
        <v>0.1779291684888733</v>
      </c>
    </row>
    <row r="168" spans="1:24" hidden="1" x14ac:dyDescent="0.25">
      <c r="A168" s="69">
        <f>Results!A168</f>
        <v>166</v>
      </c>
      <c r="B168" s="91">
        <f>Results!DA168</f>
        <v>44226</v>
      </c>
      <c r="C168" s="72" t="str">
        <f>Results!D168</f>
        <v>Holstein Kiel</v>
      </c>
      <c r="D168" s="72" t="str">
        <f>Results!G168</f>
        <v>Eintracht Braunschweig</v>
      </c>
      <c r="E168" s="132">
        <f>Results!H168</f>
        <v>3</v>
      </c>
      <c r="F168" s="132">
        <f>Results!I168</f>
        <v>1</v>
      </c>
      <c r="G168" s="80" t="str">
        <f>Results!AW168</f>
        <v>53/50</v>
      </c>
      <c r="H168" s="80" t="str">
        <f>Results!AY168</f>
        <v>17/5</v>
      </c>
      <c r="I168" s="133">
        <f>Results!AZ168</f>
        <v>3</v>
      </c>
      <c r="J168" s="134">
        <f>Results!BA168</f>
        <v>4</v>
      </c>
      <c r="K168" s="229">
        <f>Results!BB168</f>
        <v>14</v>
      </c>
      <c r="L168" s="230">
        <f>Results!BC168</f>
        <v>5</v>
      </c>
      <c r="M168" s="133">
        <f>Results!BD168</f>
        <v>73</v>
      </c>
      <c r="N168" s="135">
        <f>Results!BE168</f>
        <v>20</v>
      </c>
      <c r="O168" s="187">
        <f>MAX(Results!CF168:CG168)</f>
        <v>3.2822890845795046E-2</v>
      </c>
      <c r="P168" s="83">
        <f>Results!CA168</f>
        <v>0</v>
      </c>
      <c r="Q168" s="83">
        <f>Results!CB168</f>
        <v>0</v>
      </c>
      <c r="R168" s="72" t="str">
        <f>Results!CD168</f>
        <v/>
      </c>
      <c r="S168" s="14">
        <f>Results!CC168</f>
        <v>0</v>
      </c>
      <c r="T168" s="201">
        <f>Results!AV168</f>
        <v>0</v>
      </c>
      <c r="U168" s="14" t="str">
        <f>IF(LEFT(DataEntry!$O168,1)="D",Results!DL168,"")</f>
        <v/>
      </c>
      <c r="V168" s="14" t="str">
        <f>IF(LEFT(DataEntry!O168,1)="D",Results!DM168,"")</f>
        <v/>
      </c>
      <c r="W168" s="77">
        <f>Results!AR168</f>
        <v>0.48390068250521057</v>
      </c>
      <c r="X168" s="77">
        <f>Results!AT168</f>
        <v>0.22656345933094824</v>
      </c>
    </row>
    <row r="169" spans="1:24" hidden="1" x14ac:dyDescent="0.25">
      <c r="A169" s="69">
        <f>Results!A169</f>
        <v>167</v>
      </c>
      <c r="B169" s="91">
        <f>Results!DA169</f>
        <v>44226</v>
      </c>
      <c r="C169" s="72" t="str">
        <f>Results!D169</f>
        <v>Jahn Regensburg</v>
      </c>
      <c r="D169" s="72" t="str">
        <f>Results!G169</f>
        <v>Darmstadt 98</v>
      </c>
      <c r="E169" s="132">
        <f>Results!H169</f>
        <v>1</v>
      </c>
      <c r="F169" s="132">
        <f>Results!I169</f>
        <v>1</v>
      </c>
      <c r="G169" s="80" t="str">
        <f>Results!AW169</f>
        <v>38/25</v>
      </c>
      <c r="H169" s="80" t="str">
        <f>Results!AY169</f>
        <v>23/10</v>
      </c>
      <c r="I169" s="133">
        <f>Results!AZ169</f>
        <v>17</v>
      </c>
      <c r="J169" s="134">
        <f>Results!BA169</f>
        <v>10</v>
      </c>
      <c r="K169" s="229">
        <f>Results!BB169</f>
        <v>56</v>
      </c>
      <c r="L169" s="230">
        <f>Results!BC169</f>
        <v>25</v>
      </c>
      <c r="M169" s="133">
        <f>Results!BD169</f>
        <v>17</v>
      </c>
      <c r="N169" s="135">
        <f>Results!BE169</f>
        <v>10</v>
      </c>
      <c r="O169" s="187">
        <f>MAX(Results!CF169:CG169)</f>
        <v>4.7077283056779232E-2</v>
      </c>
      <c r="P169" s="83">
        <f>Results!CA169</f>
        <v>0</v>
      </c>
      <c r="Q169" s="83">
        <f>Results!CB169</f>
        <v>0</v>
      </c>
      <c r="R169" s="72" t="str">
        <f>Results!CD169</f>
        <v/>
      </c>
      <c r="S169" s="14">
        <f>Results!CC169</f>
        <v>0</v>
      </c>
      <c r="T169" s="201">
        <f>Results!AV169</f>
        <v>0</v>
      </c>
      <c r="U169" s="14" t="str">
        <f>IF(LEFT(DataEntry!$O169,1)="D",Results!DL169,"")</f>
        <v/>
      </c>
      <c r="V169" s="14" t="str">
        <f>IF(LEFT(DataEntry!O169,1)="D",Results!DM169,"")</f>
        <v/>
      </c>
      <c r="W169" s="77">
        <f>Results!AR169</f>
        <v>0.39536178260359967</v>
      </c>
      <c r="X169" s="77">
        <f>Results!AT169</f>
        <v>0.30190323927726881</v>
      </c>
    </row>
    <row r="170" spans="1:24" hidden="1" x14ac:dyDescent="0.25">
      <c r="A170" s="69">
        <f>Results!A170</f>
        <v>168</v>
      </c>
      <c r="B170" s="91">
        <f>Results!DA170</f>
        <v>44227</v>
      </c>
      <c r="C170" s="72" t="str">
        <f>Results!D170</f>
        <v>Bochum</v>
      </c>
      <c r="D170" s="72" t="str">
        <f>Results!G170</f>
        <v>Karlsruher</v>
      </c>
      <c r="E170" s="132">
        <f>Results!H170</f>
        <v>1</v>
      </c>
      <c r="F170" s="132">
        <f>Results!I170</f>
        <v>2</v>
      </c>
      <c r="G170" s="80" t="str">
        <f>Results!AW170</f>
        <v>8/5</v>
      </c>
      <c r="H170" s="80" t="str">
        <f>Results!AY170</f>
        <v>53/25</v>
      </c>
      <c r="I170" s="133">
        <f>Results!AZ170</f>
        <v>107</v>
      </c>
      <c r="J170" s="134">
        <f>Results!BA170</f>
        <v>100</v>
      </c>
      <c r="K170" s="229">
        <f>Results!BB170</f>
        <v>68</v>
      </c>
      <c r="L170" s="230">
        <f>Results!BC170</f>
        <v>25</v>
      </c>
      <c r="M170" s="133">
        <f>Results!BD170</f>
        <v>58</v>
      </c>
      <c r="N170" s="135">
        <f>Results!BE170</f>
        <v>25</v>
      </c>
      <c r="O170" s="187">
        <f>MAX(Results!CF170:CG170)</f>
        <v>3.5434799609073898E-2</v>
      </c>
      <c r="P170" s="83">
        <f>Results!CA170</f>
        <v>0</v>
      </c>
      <c r="Q170" s="83">
        <f>Results!CB170</f>
        <v>0</v>
      </c>
      <c r="R170" s="72" t="str">
        <f>Results!CD170</f>
        <v/>
      </c>
      <c r="S170" s="14">
        <f>Results!CC170</f>
        <v>0</v>
      </c>
      <c r="T170" s="201">
        <f>Results!AV170</f>
        <v>-30</v>
      </c>
      <c r="U170" s="14" t="str">
        <f>IF(LEFT(DataEntry!$O170,1)="D",Results!DL170,"")</f>
        <v/>
      </c>
      <c r="V170" s="14" t="str">
        <f>IF(LEFT(DataEntry!O170,1)="D",Results!DM170,"")</f>
        <v/>
      </c>
      <c r="W170" s="77">
        <f>Results!AR170</f>
        <v>0.38321151842215928</v>
      </c>
      <c r="X170" s="77">
        <f>Results!AT170</f>
        <v>0.31740804867607497</v>
      </c>
    </row>
    <row r="171" spans="1:24" x14ac:dyDescent="0.25">
      <c r="A171" s="69">
        <f>Results!A171</f>
        <v>169</v>
      </c>
      <c r="B171" s="91">
        <f>Results!DA171</f>
        <v>44227</v>
      </c>
      <c r="C171" s="72" t="str">
        <f>Results!D171</f>
        <v>Heidenheim</v>
      </c>
      <c r="D171" s="72" t="str">
        <f>Results!G171</f>
        <v>St Pauli</v>
      </c>
      <c r="E171" s="132">
        <f>Results!H171</f>
        <v>3</v>
      </c>
      <c r="F171" s="132">
        <f>Results!I171</f>
        <v>4</v>
      </c>
      <c r="G171" s="80" t="str">
        <f>Results!AW171</f>
        <v>8/11</v>
      </c>
      <c r="H171" s="80" t="str">
        <f>Results!AY171</f>
        <v>5/1</v>
      </c>
      <c r="I171" s="133">
        <f>Results!AZ171</f>
        <v>101</v>
      </c>
      <c r="J171" s="134">
        <f>Results!BA171</f>
        <v>100</v>
      </c>
      <c r="K171" s="229">
        <f>Results!BB171</f>
        <v>66</v>
      </c>
      <c r="L171" s="230">
        <f>Results!BC171</f>
        <v>25</v>
      </c>
      <c r="M171" s="133">
        <f>Results!BD171</f>
        <v>13</v>
      </c>
      <c r="N171" s="135">
        <f>Results!BE171</f>
        <v>5</v>
      </c>
      <c r="O171" s="187">
        <f>MAX(Results!CF171:CG171)</f>
        <v>0.12568711014739048</v>
      </c>
      <c r="P171" s="83">
        <f>Results!CA171</f>
        <v>58</v>
      </c>
      <c r="Q171" s="83">
        <f>Results!CB171</f>
        <v>0</v>
      </c>
      <c r="R171" s="72" t="str">
        <f>Results!CD171</f>
        <v>Heidenheim</v>
      </c>
      <c r="S171" s="14">
        <f>Results!CC171</f>
        <v>-58</v>
      </c>
      <c r="T171" s="201">
        <f>Results!AV171</f>
        <v>-58</v>
      </c>
      <c r="U171" s="14" t="str">
        <f>IF(LEFT(DataEntry!$O171,1)="D",Results!DL171,"")</f>
        <v/>
      </c>
      <c r="V171" s="14" t="str">
        <f>IF(LEFT(DataEntry!O171,1)="D",Results!DM171,"")</f>
        <v/>
      </c>
      <c r="W171" s="77">
        <f>Results!AR171</f>
        <v>0.57682486128441346</v>
      </c>
      <c r="X171" s="77">
        <f>Results!AT171</f>
        <v>0.16516972677296177</v>
      </c>
    </row>
    <row r="172" spans="1:24" hidden="1" x14ac:dyDescent="0.25">
      <c r="A172" s="69">
        <f>Results!A172</f>
        <v>170</v>
      </c>
      <c r="B172" s="91">
        <f>Results!DA172</f>
        <v>44227</v>
      </c>
      <c r="C172" s="72" t="str">
        <f>Results!D172</f>
        <v>Sandhausen</v>
      </c>
      <c r="D172" s="72" t="str">
        <f>Results!G172</f>
        <v>Nurnberg</v>
      </c>
      <c r="E172" s="132">
        <f>Results!H172</f>
        <v>2</v>
      </c>
      <c r="F172" s="132">
        <f>Results!I172</f>
        <v>0</v>
      </c>
      <c r="G172" s="80" t="str">
        <f>Results!AW172</f>
        <v>77/50</v>
      </c>
      <c r="H172" s="80" t="str">
        <f>Results!AY172</f>
        <v>59/25</v>
      </c>
      <c r="I172" s="133">
        <f>Results!AZ172</f>
        <v>91</v>
      </c>
      <c r="J172" s="134">
        <f>Results!BA172</f>
        <v>50</v>
      </c>
      <c r="K172" s="229">
        <f>Results!BB172</f>
        <v>62</v>
      </c>
      <c r="L172" s="230">
        <f>Results!BC172</f>
        <v>25</v>
      </c>
      <c r="M172" s="133">
        <f>Results!BD172</f>
        <v>36</v>
      </c>
      <c r="N172" s="135">
        <f>Results!BE172</f>
        <v>25</v>
      </c>
      <c r="O172" s="187">
        <f>MAX(Results!CF172:CG172)</f>
        <v>7.1270985256213615E-2</v>
      </c>
      <c r="P172" s="83">
        <f>Results!CA172</f>
        <v>0</v>
      </c>
      <c r="Q172" s="83">
        <f>Results!CB172</f>
        <v>0</v>
      </c>
      <c r="R172" s="72" t="str">
        <f>Results!CD172</f>
        <v/>
      </c>
      <c r="S172" s="14">
        <f>Results!CC172</f>
        <v>0</v>
      </c>
      <c r="T172" s="201">
        <f>Results!AV172</f>
        <v>-31</v>
      </c>
      <c r="U172" s="14" t="str">
        <f>IF(LEFT(DataEntry!$O172,1)="D",Results!DL172,"")</f>
        <v/>
      </c>
      <c r="V172" s="14" t="str">
        <f>IF(LEFT(DataEntry!O172,1)="D",Results!DM172,"")</f>
        <v/>
      </c>
      <c r="W172" s="77">
        <f>Results!AR172</f>
        <v>0.39094970321732025</v>
      </c>
      <c r="X172" s="77">
        <f>Results!AT172</f>
        <v>0.2956299691399959</v>
      </c>
    </row>
    <row r="173" spans="1:24" hidden="1" x14ac:dyDescent="0.25">
      <c r="A173" s="69">
        <f>Results!A173</f>
        <v>171</v>
      </c>
      <c r="B173" s="91">
        <f>Results!DA173</f>
        <v>44228</v>
      </c>
      <c r="C173" s="72" t="str">
        <f>Results!D173</f>
        <v>Hannover 96</v>
      </c>
      <c r="D173" s="72" t="str">
        <f>Results!G173</f>
        <v>Osnabruck</v>
      </c>
      <c r="E173" s="132">
        <f>Results!H173</f>
        <v>1</v>
      </c>
      <c r="F173" s="132">
        <f>Results!I173</f>
        <v>0</v>
      </c>
      <c r="G173" s="80" t="str">
        <f>Results!AW173</f>
        <v>6/5</v>
      </c>
      <c r="H173" s="80" t="str">
        <f>Results!AY173</f>
        <v>72/25</v>
      </c>
      <c r="I173" s="133">
        <f>Results!AZ173</f>
        <v>7</v>
      </c>
      <c r="J173" s="134">
        <f>Results!BA173</f>
        <v>10</v>
      </c>
      <c r="K173" s="229">
        <f>Results!BB173</f>
        <v>71</v>
      </c>
      <c r="L173" s="230">
        <f>Results!BC173</f>
        <v>25</v>
      </c>
      <c r="M173" s="133">
        <f>Results!BD173</f>
        <v>4</v>
      </c>
      <c r="N173" s="135">
        <f>Results!BE173</f>
        <v>1</v>
      </c>
      <c r="O173" s="187">
        <f>MAX(Results!CF173:CG173)</f>
        <v>0.17749951987790144</v>
      </c>
      <c r="P173" s="83">
        <f>Results!CA173</f>
        <v>0</v>
      </c>
      <c r="Q173" s="83">
        <f>Results!CB173</f>
        <v>0</v>
      </c>
      <c r="R173" s="72" t="str">
        <f>Results!CD173</f>
        <v/>
      </c>
      <c r="S173" s="14">
        <f>Results!CC173</f>
        <v>0</v>
      </c>
      <c r="T173" s="201">
        <f>Results!AV173</f>
        <v>0</v>
      </c>
      <c r="U173" s="14" t="str">
        <f>IF(LEFT(DataEntry!$O173,1)="D",Results!DL173,"")</f>
        <v/>
      </c>
      <c r="V173" s="14" t="str">
        <f>IF(LEFT(DataEntry!O173,1)="D",Results!DM173,"")</f>
        <v/>
      </c>
      <c r="W173" s="77">
        <f>Results!AR173</f>
        <v>0.45106326614587083</v>
      </c>
      <c r="X173" s="77">
        <f>Results!AT173</f>
        <v>0.25650575622088845</v>
      </c>
    </row>
    <row r="174" spans="1:24" hidden="1" x14ac:dyDescent="0.25">
      <c r="A174" s="69">
        <f>Results!A174</f>
        <v>172</v>
      </c>
      <c r="B174" s="91">
        <f>Results!DA174</f>
        <v>44232</v>
      </c>
      <c r="C174" s="72" t="str">
        <f>Results!D174</f>
        <v>Erzgebirge Aue</v>
      </c>
      <c r="D174" s="72" t="str">
        <f>Results!G174</f>
        <v>Hamburger</v>
      </c>
      <c r="E174" s="132">
        <f>Results!H174</f>
        <v>3</v>
      </c>
      <c r="F174" s="132">
        <f>Results!I174</f>
        <v>3</v>
      </c>
      <c r="G174" s="80" t="str">
        <f>Results!AW174</f>
        <v>59/25</v>
      </c>
      <c r="H174" s="80" t="str">
        <f>Results!AY174</f>
        <v>71/50</v>
      </c>
      <c r="I174" s="133">
        <f>Results!AZ174</f>
        <v>39</v>
      </c>
      <c r="J174" s="134">
        <f>Results!BA174</f>
        <v>10</v>
      </c>
      <c r="K174" s="229">
        <f>Results!BB174</f>
        <v>61</v>
      </c>
      <c r="L174" s="230">
        <f>Results!BC174</f>
        <v>20</v>
      </c>
      <c r="M174" s="133">
        <f>Results!BD174</f>
        <v>67</v>
      </c>
      <c r="N174" s="135">
        <f>Results!BE174</f>
        <v>100</v>
      </c>
      <c r="O174" s="187">
        <f>MAX(Results!CF174:CG174)</f>
        <v>0.29457427054596474</v>
      </c>
      <c r="P174" s="83">
        <f>Results!CA174</f>
        <v>0</v>
      </c>
      <c r="Q174" s="83">
        <f>Results!CB174</f>
        <v>0</v>
      </c>
      <c r="R174" s="72" t="str">
        <f>Results!CD174</f>
        <v/>
      </c>
      <c r="S174" s="14">
        <f>Results!CC174</f>
        <v>0</v>
      </c>
      <c r="T174" s="201">
        <f>Results!AV174</f>
        <v>0</v>
      </c>
      <c r="U174" s="14" t="str">
        <f>IF(LEFT(DataEntry!$O174,1)="D",Results!DL174,"")</f>
        <v/>
      </c>
      <c r="V174" s="14" t="str">
        <f>IF(LEFT(DataEntry!O174,1)="D",Results!DM174,"")</f>
        <v/>
      </c>
      <c r="W174" s="77">
        <f>Results!AR174</f>
        <v>0.29679799740804019</v>
      </c>
      <c r="X174" s="77">
        <f>Results!AT174</f>
        <v>0.41084150948893228</v>
      </c>
    </row>
    <row r="175" spans="1:24" hidden="1" x14ac:dyDescent="0.25">
      <c r="A175" s="69">
        <f>Results!A175</f>
        <v>173</v>
      </c>
      <c r="B175" s="91">
        <f>Results!DA175</f>
        <v>44232</v>
      </c>
      <c r="C175" s="72" t="str">
        <f>Results!D175</f>
        <v>St Pauli</v>
      </c>
      <c r="D175" s="72" t="str">
        <f>Results!G175</f>
        <v>Sandhausen</v>
      </c>
      <c r="E175" s="132">
        <f>Results!H175</f>
        <v>2</v>
      </c>
      <c r="F175" s="132">
        <f>Results!I175</f>
        <v>1</v>
      </c>
      <c r="G175" s="80" t="str">
        <f>Results!AW175</f>
        <v>36/25</v>
      </c>
      <c r="H175" s="80" t="str">
        <f>Results!AY175</f>
        <v>66/25</v>
      </c>
      <c r="I175" s="133">
        <f>Results!AZ175</f>
        <v>23</v>
      </c>
      <c r="J175" s="134">
        <f>Results!BA175</f>
        <v>20</v>
      </c>
      <c r="K175" s="229">
        <f>Results!BB175</f>
        <v>49</v>
      </c>
      <c r="L175" s="230">
        <f>Results!BC175</f>
        <v>20</v>
      </c>
      <c r="M175" s="133">
        <f>Results!BD175</f>
        <v>59</v>
      </c>
      <c r="N175" s="135">
        <f>Results!BE175</f>
        <v>25</v>
      </c>
      <c r="O175" s="187">
        <f>MAX(Results!CF175:CG175)</f>
        <v>-5.072548571498655E-2</v>
      </c>
      <c r="P175" s="83">
        <f>Results!CA175</f>
        <v>0</v>
      </c>
      <c r="Q175" s="83">
        <f>Results!CB175</f>
        <v>0</v>
      </c>
      <c r="R175" s="72" t="str">
        <f>Results!CD175</f>
        <v/>
      </c>
      <c r="S175" s="14">
        <f>Results!CC175</f>
        <v>0</v>
      </c>
      <c r="T175" s="201">
        <f>Results!AV175</f>
        <v>-32</v>
      </c>
      <c r="U175" s="14" t="str">
        <f>IF(LEFT(DataEntry!$O175,1)="D",Results!DL175,"")</f>
        <v/>
      </c>
      <c r="V175" s="14" t="str">
        <f>IF(LEFT(DataEntry!O175,1)="D",Results!DM175,"")</f>
        <v/>
      </c>
      <c r="W175" s="77">
        <f>Results!AR175</f>
        <v>0.4087769206517301</v>
      </c>
      <c r="X175" s="77">
        <f>Results!AT175</f>
        <v>0.27391755982323979</v>
      </c>
    </row>
    <row r="176" spans="1:24" x14ac:dyDescent="0.25">
      <c r="A176" s="69">
        <f>Results!A176</f>
        <v>174</v>
      </c>
      <c r="B176" s="91">
        <f>Results!DA176</f>
        <v>44233</v>
      </c>
      <c r="C176" s="72" t="str">
        <f>Results!D176</f>
        <v>Darmstadt 98</v>
      </c>
      <c r="D176" s="72" t="str">
        <f>Results!G176</f>
        <v>Nurnberg</v>
      </c>
      <c r="E176" s="132">
        <f>Results!H176</f>
        <v>1</v>
      </c>
      <c r="F176" s="132">
        <f>Results!I176</f>
        <v>2</v>
      </c>
      <c r="G176" s="80" t="str">
        <f>Results!AW176</f>
        <v>28/25</v>
      </c>
      <c r="H176" s="80" t="str">
        <f>Results!AY176</f>
        <v>17/5</v>
      </c>
      <c r="I176" s="133">
        <f>Results!AZ176</f>
        <v>73</v>
      </c>
      <c r="J176" s="134">
        <f>Results!BA176</f>
        <v>50</v>
      </c>
      <c r="K176" s="229">
        <f>Results!BB176</f>
        <v>23</v>
      </c>
      <c r="L176" s="230">
        <f>Results!BC176</f>
        <v>10</v>
      </c>
      <c r="M176" s="133">
        <f>Results!BD176</f>
        <v>97</v>
      </c>
      <c r="N176" s="135">
        <f>Results!BE176</f>
        <v>50</v>
      </c>
      <c r="O176" s="187">
        <f>MAX(Results!CF176:CG176)</f>
        <v>0.10976799662271144</v>
      </c>
      <c r="P176" s="83">
        <f>Results!CA176</f>
        <v>47</v>
      </c>
      <c r="Q176" s="83">
        <f>Results!CB176</f>
        <v>0</v>
      </c>
      <c r="R176" s="72" t="str">
        <f>Results!CD176</f>
        <v>Darmstadt 98</v>
      </c>
      <c r="S176" s="14">
        <f>Results!CC176</f>
        <v>-47</v>
      </c>
      <c r="T176" s="201">
        <f>Results!AV176</f>
        <v>-67.430000000000007</v>
      </c>
      <c r="U176" s="14">
        <f>IF(LEFT(DataEntry!$O176,1)="D",Results!DL176,"")</f>
        <v>20.43</v>
      </c>
      <c r="V176" s="14">
        <f>IF(LEFT(DataEntry!O176,1)="D",Results!DM176,"")</f>
        <v>-20.43</v>
      </c>
      <c r="W176" s="77">
        <f>Results!AR176</f>
        <v>0.46732381901749043</v>
      </c>
      <c r="X176" s="77">
        <f>Results!AT176</f>
        <v>0.22575994466789684</v>
      </c>
    </row>
    <row r="177" spans="1:24" hidden="1" x14ac:dyDescent="0.25">
      <c r="A177" s="69">
        <f>Results!A177</f>
        <v>175</v>
      </c>
      <c r="B177" s="91">
        <f>Results!DA177</f>
        <v>44233</v>
      </c>
      <c r="C177" s="72" t="str">
        <f>Results!D177</f>
        <v>Eintracht Braunschweig</v>
      </c>
      <c r="D177" s="72" t="str">
        <f>Results!G177</f>
        <v>Hannover 96</v>
      </c>
      <c r="E177" s="132">
        <f>Results!H177</f>
        <v>1</v>
      </c>
      <c r="F177" s="132">
        <f>Results!I177</f>
        <v>2</v>
      </c>
      <c r="G177" s="80" t="str">
        <f>Results!AW177</f>
        <v>57/25</v>
      </c>
      <c r="H177" s="80" t="str">
        <f>Results!AY177</f>
        <v>71/50</v>
      </c>
      <c r="I177" s="133">
        <f>Results!AZ177</f>
        <v>61</v>
      </c>
      <c r="J177" s="134">
        <f>Results!BA177</f>
        <v>20</v>
      </c>
      <c r="K177" s="229">
        <f>Results!BB177</f>
        <v>51</v>
      </c>
      <c r="L177" s="230">
        <f>Results!BC177</f>
        <v>20</v>
      </c>
      <c r="M177" s="133">
        <f>Results!BD177</f>
        <v>23</v>
      </c>
      <c r="N177" s="135">
        <f>Results!BE177</f>
        <v>25</v>
      </c>
      <c r="O177" s="187">
        <f>MAX(Results!CF177:CG177)</f>
        <v>0.15288221804587659</v>
      </c>
      <c r="P177" s="83">
        <f>Results!CA177</f>
        <v>0</v>
      </c>
      <c r="Q177" s="83">
        <f>Results!CB177</f>
        <v>0</v>
      </c>
      <c r="R177" s="72" t="str">
        <f>Results!CD177</f>
        <v/>
      </c>
      <c r="S177" s="14">
        <f>Results!CC177</f>
        <v>0</v>
      </c>
      <c r="T177" s="201">
        <f>Results!AV177</f>
        <v>0</v>
      </c>
      <c r="U177" s="14" t="str">
        <f>IF(LEFT(DataEntry!$O177,1)="D",Results!DL177,"")</f>
        <v/>
      </c>
      <c r="V177" s="14" t="str">
        <f>IF(LEFT(DataEntry!O177,1)="D",Results!DM177,"")</f>
        <v/>
      </c>
      <c r="W177" s="77">
        <f>Results!AR177</f>
        <v>0.30477592296697043</v>
      </c>
      <c r="X177" s="77">
        <f>Results!AT177</f>
        <v>0.41318144819198982</v>
      </c>
    </row>
    <row r="178" spans="1:24" hidden="1" x14ac:dyDescent="0.25">
      <c r="A178" s="69">
        <f>Results!A178</f>
        <v>176</v>
      </c>
      <c r="B178" s="91">
        <f>Results!DA178</f>
        <v>44233</v>
      </c>
      <c r="C178" s="72" t="str">
        <f>Results!D178</f>
        <v>Osnabruck</v>
      </c>
      <c r="D178" s="72" t="str">
        <f>Results!G178</f>
        <v>Bochum</v>
      </c>
      <c r="E178" s="132">
        <f>Results!H178</f>
        <v>1</v>
      </c>
      <c r="F178" s="132">
        <f>Results!I178</f>
        <v>2</v>
      </c>
      <c r="G178" s="80" t="str">
        <f>Results!AW178</f>
        <v>9/4</v>
      </c>
      <c r="H178" s="80" t="str">
        <f>Results!AY178</f>
        <v>39/25</v>
      </c>
      <c r="I178" s="133">
        <f>Results!AZ178</f>
        <v>67</v>
      </c>
      <c r="J178" s="134">
        <f>Results!BA178</f>
        <v>25</v>
      </c>
      <c r="K178" s="229">
        <f>Results!BB178</f>
        <v>5</v>
      </c>
      <c r="L178" s="230">
        <f>Results!BC178</f>
        <v>2</v>
      </c>
      <c r="M178" s="133">
        <f>Results!BD178</f>
        <v>103</v>
      </c>
      <c r="N178" s="135">
        <f>Results!BE178</f>
        <v>100</v>
      </c>
      <c r="O178" s="187">
        <f>MAX(Results!CF178:CG178)</f>
        <v>8.0333390698567098E-2</v>
      </c>
      <c r="P178" s="83">
        <f>Results!CA178</f>
        <v>0</v>
      </c>
      <c r="Q178" s="83">
        <f>Results!CB178</f>
        <v>0</v>
      </c>
      <c r="R178" s="72" t="str">
        <f>Results!CD178</f>
        <v/>
      </c>
      <c r="S178" s="14">
        <f>Results!CC178</f>
        <v>0</v>
      </c>
      <c r="T178" s="201">
        <f>Results!AV178</f>
        <v>0</v>
      </c>
      <c r="U178" s="14" t="str">
        <f>IF(LEFT(DataEntry!$O178,1)="D",Results!DL178,"")</f>
        <v/>
      </c>
      <c r="V178" s="14" t="str">
        <f>IF(LEFT(DataEntry!O178,1)="D",Results!DM178,"")</f>
        <v/>
      </c>
      <c r="W178" s="77">
        <f>Results!AR178</f>
        <v>0.3051897841233846</v>
      </c>
      <c r="X178" s="77">
        <f>Results!AT178</f>
        <v>0.38937432279919321</v>
      </c>
    </row>
    <row r="179" spans="1:24" hidden="1" x14ac:dyDescent="0.25">
      <c r="A179" s="69">
        <f>Results!A179</f>
        <v>177</v>
      </c>
      <c r="B179" s="91">
        <f>Results!DA179</f>
        <v>44234</v>
      </c>
      <c r="C179" s="72" t="str">
        <f>Results!D179</f>
        <v>Greuther Furth</v>
      </c>
      <c r="D179" s="72" t="str">
        <f>Results!G179</f>
        <v>Wurzburger Kickers</v>
      </c>
      <c r="E179" s="132">
        <f>Results!H179</f>
        <v>4</v>
      </c>
      <c r="F179" s="132">
        <f>Results!I179</f>
        <v>0</v>
      </c>
      <c r="G179" s="80" t="str">
        <f>Results!AW179</f>
        <v>19/25</v>
      </c>
      <c r="H179" s="80" t="str">
        <f>Results!AY179</f>
        <v>41/10</v>
      </c>
      <c r="I179" s="133">
        <f>Results!AZ179</f>
        <v>14</v>
      </c>
      <c r="J179" s="134">
        <f>Results!BA179</f>
        <v>25</v>
      </c>
      <c r="K179" s="229">
        <f>Results!BB179</f>
        <v>67</v>
      </c>
      <c r="L179" s="230">
        <f>Results!BC179</f>
        <v>20</v>
      </c>
      <c r="M179" s="133">
        <f>Results!BD179</f>
        <v>23</v>
      </c>
      <c r="N179" s="135">
        <f>Results!BE179</f>
        <v>5</v>
      </c>
      <c r="O179" s="187">
        <f>MAX(Results!CF179:CG179)</f>
        <v>5.5774076885282374E-2</v>
      </c>
      <c r="P179" s="83">
        <f>Results!CA179</f>
        <v>0</v>
      </c>
      <c r="Q179" s="83">
        <f>Results!CB179</f>
        <v>0</v>
      </c>
      <c r="R179" s="72" t="str">
        <f>Results!CD179</f>
        <v/>
      </c>
      <c r="S179" s="14">
        <f>Results!CC179</f>
        <v>0</v>
      </c>
      <c r="T179" s="201">
        <f>Results!AV179</f>
        <v>0</v>
      </c>
      <c r="U179" s="14" t="str">
        <f>IF(LEFT(DataEntry!$O179,1)="D",Results!DL179,"")</f>
        <v/>
      </c>
      <c r="V179" s="14" t="str">
        <f>IF(LEFT(DataEntry!O179,1)="D",Results!DM179,"")</f>
        <v/>
      </c>
      <c r="W179" s="77">
        <f>Results!AR179</f>
        <v>0.56548408167756148</v>
      </c>
      <c r="X179" s="77">
        <f>Results!AT179</f>
        <v>0.19523700460081844</v>
      </c>
    </row>
    <row r="180" spans="1:24" hidden="1" x14ac:dyDescent="0.25">
      <c r="A180" s="69">
        <f>Results!A180</f>
        <v>178</v>
      </c>
      <c r="B180" s="91">
        <f>Results!DA180</f>
        <v>44234</v>
      </c>
      <c r="C180" s="72" t="str">
        <f>Results!D180</f>
        <v>Karlsruher</v>
      </c>
      <c r="D180" s="72" t="str">
        <f>Results!G180</f>
        <v>Jahn Regensburg</v>
      </c>
      <c r="E180" s="132">
        <f>Results!H180</f>
        <v>0</v>
      </c>
      <c r="F180" s="132">
        <f>Results!I180</f>
        <v>0</v>
      </c>
      <c r="G180" s="80" t="str">
        <f>Results!AW180</f>
        <v>33/25</v>
      </c>
      <c r="H180" s="80" t="str">
        <f>Results!AY180</f>
        <v>68/25</v>
      </c>
      <c r="I180" s="133">
        <f>Results!AZ180</f>
        <v>51</v>
      </c>
      <c r="J180" s="134">
        <f>Results!BA180</f>
        <v>50</v>
      </c>
      <c r="K180" s="229">
        <f>Results!BB180</f>
        <v>58</v>
      </c>
      <c r="L180" s="230">
        <f>Results!BC180</f>
        <v>25</v>
      </c>
      <c r="M180" s="133">
        <f>Results!BD180</f>
        <v>73</v>
      </c>
      <c r="N180" s="135">
        <f>Results!BE180</f>
        <v>25</v>
      </c>
      <c r="O180" s="187">
        <f>MAX(Results!CF180:CG180)</f>
        <v>3.0482249253715541E-2</v>
      </c>
      <c r="P180" s="83">
        <f>Results!CA180</f>
        <v>0</v>
      </c>
      <c r="Q180" s="83">
        <f>Results!CB180</f>
        <v>0</v>
      </c>
      <c r="R180" s="72" t="str">
        <f>Results!CD180</f>
        <v/>
      </c>
      <c r="S180" s="14">
        <f>Results!CC180</f>
        <v>0</v>
      </c>
      <c r="T180" s="201">
        <f>Results!AV180</f>
        <v>0</v>
      </c>
      <c r="U180" s="14" t="str">
        <f>IF(LEFT(DataEntry!$O180,1)="D",Results!DL180,"")</f>
        <v/>
      </c>
      <c r="V180" s="14" t="str">
        <f>IF(LEFT(DataEntry!O180,1)="D",Results!DM180,"")</f>
        <v/>
      </c>
      <c r="W180" s="77">
        <f>Results!AR180</f>
        <v>0.43094665263103105</v>
      </c>
      <c r="X180" s="77">
        <f>Results!AT180</f>
        <v>0.26737322321290846</v>
      </c>
    </row>
    <row r="181" spans="1:24" hidden="1" x14ac:dyDescent="0.25">
      <c r="A181" s="69">
        <f>Results!A181</f>
        <v>179</v>
      </c>
      <c r="B181" s="91">
        <f>Results!DA181</f>
        <v>44235</v>
      </c>
      <c r="C181" s="72" t="str">
        <f>Results!D181</f>
        <v>Fortuna Dusseldorf</v>
      </c>
      <c r="D181" s="72" t="str">
        <f>Results!G181</f>
        <v>Holstein Kiel</v>
      </c>
      <c r="E181" s="132">
        <f>Results!H181</f>
        <v>0</v>
      </c>
      <c r="F181" s="132">
        <f>Results!I181</f>
        <v>2</v>
      </c>
      <c r="G181" s="80" t="str">
        <f>Results!AW181</f>
        <v>38/25</v>
      </c>
      <c r="H181" s="80" t="str">
        <f>Results!AY181</f>
        <v>59/25</v>
      </c>
      <c r="I181" s="133">
        <f>Results!AZ181</f>
        <v>127</v>
      </c>
      <c r="J181" s="134">
        <f>Results!BA181</f>
        <v>100</v>
      </c>
      <c r="K181" s="229">
        <f>Results!BB181</f>
        <v>64</v>
      </c>
      <c r="L181" s="230">
        <f>Results!BC181</f>
        <v>25</v>
      </c>
      <c r="M181" s="133">
        <f>Results!BD181</f>
        <v>51</v>
      </c>
      <c r="N181" s="135">
        <f>Results!BE181</f>
        <v>25</v>
      </c>
      <c r="O181" s="187">
        <f>MAX(Results!CF181:CG181)</f>
        <v>-6.5668026313876929E-2</v>
      </c>
      <c r="P181" s="83">
        <f>Results!CA181</f>
        <v>0</v>
      </c>
      <c r="Q181" s="83">
        <f>Results!CB181</f>
        <v>0</v>
      </c>
      <c r="R181" s="72" t="str">
        <f>Results!CD181</f>
        <v/>
      </c>
      <c r="S181" s="14">
        <f>Results!CC181</f>
        <v>0</v>
      </c>
      <c r="T181" s="201">
        <f>Results!AV181</f>
        <v>-31</v>
      </c>
      <c r="U181" s="14" t="str">
        <f>IF(LEFT(DataEntry!$O181,1)="D",Results!DL181,"")</f>
        <v/>
      </c>
      <c r="V181" s="14" t="str">
        <f>IF(LEFT(DataEntry!O181,1)="D",Results!DM181,"")</f>
        <v/>
      </c>
      <c r="W181" s="77">
        <f>Results!AR181</f>
        <v>0.39651750641300465</v>
      </c>
      <c r="X181" s="77">
        <f>Results!AT181</f>
        <v>0.29560174420913049</v>
      </c>
    </row>
    <row r="182" spans="1:24" x14ac:dyDescent="0.25">
      <c r="A182" s="69">
        <f>Results!A182</f>
        <v>180</v>
      </c>
      <c r="B182" s="91">
        <f>Results!DA182</f>
        <v>44239</v>
      </c>
      <c r="C182" s="72" t="str">
        <f>Results!D182</f>
        <v>Hannover 96</v>
      </c>
      <c r="D182" s="72" t="str">
        <f>Results!G182</f>
        <v>Paderborn 07</v>
      </c>
      <c r="E182" s="132">
        <f>Results!H182</f>
        <v>0</v>
      </c>
      <c r="F182" s="132">
        <f>Results!I182</f>
        <v>0</v>
      </c>
      <c r="G182" s="80" t="str">
        <f>Results!AW182</f>
        <v>49/50</v>
      </c>
      <c r="H182" s="80" t="str">
        <f>Results!AY182</f>
        <v>81/25</v>
      </c>
      <c r="I182" s="133">
        <f>Results!AZ182</f>
        <v>127</v>
      </c>
      <c r="J182" s="134">
        <f>Results!BA182</f>
        <v>100</v>
      </c>
      <c r="K182" s="229">
        <f>Results!BB182</f>
        <v>47</v>
      </c>
      <c r="L182" s="230">
        <f>Results!BC182</f>
        <v>20</v>
      </c>
      <c r="M182" s="133">
        <f>Results!BD182</f>
        <v>11</v>
      </c>
      <c r="N182" s="135">
        <f>Results!BE182</f>
        <v>5</v>
      </c>
      <c r="O182" s="187">
        <f>MAX(Results!CF182:CG182)</f>
        <v>0.10211766999191774</v>
      </c>
      <c r="P182" s="83">
        <f>Results!CA182</f>
        <v>50</v>
      </c>
      <c r="Q182" s="83">
        <f>Results!CB182</f>
        <v>0</v>
      </c>
      <c r="R182" s="72" t="str">
        <f>Results!CD182</f>
        <v>Hannover 96</v>
      </c>
      <c r="S182" s="14">
        <f>Results!CC182</f>
        <v>-50</v>
      </c>
      <c r="T182" s="201">
        <f>Results!AV182</f>
        <v>-50</v>
      </c>
      <c r="U182" s="14" t="str">
        <f>IF(LEFT(DataEntry!$O182,1)="D",Results!DL182,"")</f>
        <v/>
      </c>
      <c r="V182" s="14" t="str">
        <f>IF(LEFT(DataEntry!O182,1)="D",Results!DM182,"")</f>
        <v/>
      </c>
      <c r="W182" s="77">
        <f>Results!AR182</f>
        <v>0.50049005503796362</v>
      </c>
      <c r="X182" s="77">
        <f>Results!AT182</f>
        <v>0.23525173261462629</v>
      </c>
    </row>
    <row r="183" spans="1:24" hidden="1" x14ac:dyDescent="0.25">
      <c r="A183" s="69">
        <f>Results!A183</f>
        <v>181</v>
      </c>
      <c r="B183" s="91">
        <f>Results!DA183</f>
        <v>44239</v>
      </c>
      <c r="C183" s="72" t="str">
        <f>Results!D183</f>
        <v>Holstein Kiel</v>
      </c>
      <c r="D183" s="72" t="str">
        <f>Results!G183</f>
        <v>Wurzburger Kickers</v>
      </c>
      <c r="E183" s="132">
        <f>Results!H183</f>
        <v>1</v>
      </c>
      <c r="F183" s="132">
        <f>Results!I183</f>
        <v>0</v>
      </c>
      <c r="G183" s="80" t="str">
        <f>Results!AW183</f>
        <v>16/25</v>
      </c>
      <c r="H183" s="80" t="str">
        <f>Results!AY183</f>
        <v>23/5</v>
      </c>
      <c r="I183" s="133">
        <f>Results!AZ183</f>
        <v>3</v>
      </c>
      <c r="J183" s="134">
        <f>Results!BA183</f>
        <v>5</v>
      </c>
      <c r="K183" s="229">
        <f>Results!BB183</f>
        <v>61</v>
      </c>
      <c r="L183" s="230">
        <f>Results!BC183</f>
        <v>20</v>
      </c>
      <c r="M183" s="133">
        <f>Results!BD183</f>
        <v>23</v>
      </c>
      <c r="N183" s="135">
        <f>Results!BE183</f>
        <v>5</v>
      </c>
      <c r="O183" s="187">
        <f>MAX(Results!CF183:CG183)</f>
        <v>-4.2292365659332273E-3</v>
      </c>
      <c r="P183" s="83">
        <f>Results!CA183</f>
        <v>0</v>
      </c>
      <c r="Q183" s="83">
        <f>Results!CB183</f>
        <v>0</v>
      </c>
      <c r="R183" s="72" t="str">
        <f>Results!CD183</f>
        <v/>
      </c>
      <c r="S183" s="14">
        <f>Results!CC183</f>
        <v>0</v>
      </c>
      <c r="T183" s="201">
        <f>Results!AV183</f>
        <v>0</v>
      </c>
      <c r="U183" s="14" t="str">
        <f>IF(LEFT(DataEntry!$O183,1)="D",Results!DL183,"")</f>
        <v/>
      </c>
      <c r="V183" s="14" t="str">
        <f>IF(LEFT(DataEntry!O183,1)="D",Results!DM183,"")</f>
        <v/>
      </c>
      <c r="W183" s="77">
        <f>Results!AR183</f>
        <v>0.60463130974594903</v>
      </c>
      <c r="X183" s="77">
        <f>Results!AT183</f>
        <v>0.17728844508765029</v>
      </c>
    </row>
    <row r="184" spans="1:24" hidden="1" x14ac:dyDescent="0.25">
      <c r="A184" s="69">
        <f>Results!A184</f>
        <v>182</v>
      </c>
      <c r="B184" s="91">
        <f>Results!DA184</f>
        <v>44240</v>
      </c>
      <c r="C184" s="72" t="str">
        <f>Results!D184</f>
        <v>Hamburger</v>
      </c>
      <c r="D184" s="72" t="str">
        <f>Results!G184</f>
        <v>Greuther Furth</v>
      </c>
      <c r="E184" s="132">
        <f>Results!H184</f>
        <v>0</v>
      </c>
      <c r="F184" s="132">
        <f>Results!I184</f>
        <v>0</v>
      </c>
      <c r="G184" s="80" t="str">
        <f>Results!AW184</f>
        <v>63/50</v>
      </c>
      <c r="H184" s="80" t="str">
        <f>Results!AY184</f>
        <v>73/25</v>
      </c>
      <c r="I184" s="133">
        <f>Results!AZ184</f>
        <v>53</v>
      </c>
      <c r="J184" s="134">
        <f>Results!BA184</f>
        <v>50</v>
      </c>
      <c r="K184" s="229">
        <f>Results!BB184</f>
        <v>62</v>
      </c>
      <c r="L184" s="230">
        <f>Results!BC184</f>
        <v>25</v>
      </c>
      <c r="M184" s="133">
        <f>Results!BD184</f>
        <v>13</v>
      </c>
      <c r="N184" s="135">
        <f>Results!BE184</f>
        <v>5</v>
      </c>
      <c r="O184" s="187">
        <f>MAX(Results!CF184:CG184)</f>
        <v>-5.4853044133971338E-2</v>
      </c>
      <c r="P184" s="83">
        <f>Results!CA184</f>
        <v>0</v>
      </c>
      <c r="Q184" s="83">
        <f>Results!CB184</f>
        <v>0</v>
      </c>
      <c r="R184" s="72" t="str">
        <f>Results!CD184</f>
        <v/>
      </c>
      <c r="S184" s="14">
        <f>Results!CC184</f>
        <v>0</v>
      </c>
      <c r="T184" s="201">
        <f>Results!AV184</f>
        <v>0</v>
      </c>
      <c r="U184" s="14" t="str">
        <f>IF(LEFT(DataEntry!$O184,1)="D",Results!DL184,"")</f>
        <v/>
      </c>
      <c r="V184" s="14" t="str">
        <f>IF(LEFT(DataEntry!O184,1)="D",Results!DM184,"")</f>
        <v/>
      </c>
      <c r="W184" s="77">
        <f>Results!AR184</f>
        <v>0.44218935668638187</v>
      </c>
      <c r="X184" s="77">
        <f>Results!AT184</f>
        <v>0.25346605974533809</v>
      </c>
    </row>
    <row r="185" spans="1:24" hidden="1" x14ac:dyDescent="0.25">
      <c r="A185" s="69">
        <f>Results!A185</f>
        <v>183</v>
      </c>
      <c r="B185" s="91">
        <f>Results!DA185</f>
        <v>44240</v>
      </c>
      <c r="C185" s="72" t="str">
        <f>Results!D185</f>
        <v>Heidenheim</v>
      </c>
      <c r="D185" s="72" t="str">
        <f>Results!G185</f>
        <v>Erzgebirge Aue</v>
      </c>
      <c r="E185" s="132">
        <f>Results!H185</f>
        <v>2</v>
      </c>
      <c r="F185" s="132">
        <f>Results!I185</f>
        <v>0</v>
      </c>
      <c r="G185" s="80" t="str">
        <f>Results!AW185</f>
        <v>7/10</v>
      </c>
      <c r="H185" s="80" t="str">
        <f>Results!AY185</f>
        <v>9/2</v>
      </c>
      <c r="I185" s="133">
        <f>Results!AZ185</f>
        <v>89</v>
      </c>
      <c r="J185" s="134">
        <f>Results!BA185</f>
        <v>100</v>
      </c>
      <c r="K185" s="229">
        <f>Results!BB185</f>
        <v>68</v>
      </c>
      <c r="L185" s="230">
        <f>Results!BC185</f>
        <v>25</v>
      </c>
      <c r="M185" s="133">
        <f>Results!BD185</f>
        <v>74</v>
      </c>
      <c r="N185" s="135">
        <f>Results!BE185</f>
        <v>25</v>
      </c>
      <c r="O185" s="187">
        <f>MAX(Results!CF185:CG185)</f>
        <v>8.6506046889397045E-2</v>
      </c>
      <c r="P185" s="83">
        <f>Results!CA185</f>
        <v>0</v>
      </c>
      <c r="Q185" s="83">
        <f>Results!CB185</f>
        <v>0</v>
      </c>
      <c r="R185" s="72" t="str">
        <f>Results!CD185</f>
        <v/>
      </c>
      <c r="S185" s="14">
        <f>Results!CC185</f>
        <v>0</v>
      </c>
      <c r="T185" s="201">
        <f>Results!AV185</f>
        <v>0</v>
      </c>
      <c r="U185" s="14" t="str">
        <f>IF(LEFT(DataEntry!$O185,1)="D",Results!DL185,"")</f>
        <v/>
      </c>
      <c r="V185" s="14" t="str">
        <f>IF(LEFT(DataEntry!O185,1)="D",Results!DM185,"")</f>
        <v/>
      </c>
      <c r="W185" s="77">
        <f>Results!AR185</f>
        <v>0.58678982658983814</v>
      </c>
      <c r="X185" s="77">
        <f>Results!AT185</f>
        <v>0.17906524379294469</v>
      </c>
    </row>
    <row r="186" spans="1:24" hidden="1" x14ac:dyDescent="0.25">
      <c r="A186" s="69">
        <f>Results!A186</f>
        <v>184</v>
      </c>
      <c r="B186" s="91">
        <f>Results!DA186</f>
        <v>44240</v>
      </c>
      <c r="C186" s="72" t="str">
        <f>Results!D186</f>
        <v>Jahn Regensburg</v>
      </c>
      <c r="D186" s="72" t="str">
        <f>Results!G186</f>
        <v>Fortuna Dusseldorf</v>
      </c>
      <c r="E186" s="132">
        <f>Results!H186</f>
        <v>1</v>
      </c>
      <c r="F186" s="132">
        <f>Results!I186</f>
        <v>1</v>
      </c>
      <c r="G186" s="80" t="str">
        <f>Results!AW186</f>
        <v>7/4</v>
      </c>
      <c r="H186" s="80" t="str">
        <f>Results!AY186</f>
        <v>93/50</v>
      </c>
      <c r="I186" s="133">
        <f>Results!AZ186</f>
        <v>2</v>
      </c>
      <c r="J186" s="134">
        <f>Results!BA186</f>
        <v>1</v>
      </c>
      <c r="K186" s="229">
        <f>Results!BB186</f>
        <v>58</v>
      </c>
      <c r="L186" s="230">
        <f>Results!BC186</f>
        <v>25</v>
      </c>
      <c r="M186" s="133">
        <f>Results!BD186</f>
        <v>7</v>
      </c>
      <c r="N186" s="135">
        <f>Results!BE186</f>
        <v>5</v>
      </c>
      <c r="O186" s="187">
        <f>MAX(Results!CF186:CG186)</f>
        <v>6.0650237718027446E-2</v>
      </c>
      <c r="P186" s="83">
        <f>Results!CA186</f>
        <v>0</v>
      </c>
      <c r="Q186" s="83">
        <f>Results!CB186</f>
        <v>0</v>
      </c>
      <c r="R186" s="72" t="str">
        <f>Results!CD186</f>
        <v/>
      </c>
      <c r="S186" s="14">
        <f>Results!CC186</f>
        <v>0</v>
      </c>
      <c r="T186" s="201">
        <f>Results!AV186</f>
        <v>0</v>
      </c>
      <c r="U186" s="14" t="str">
        <f>IF(LEFT(DataEntry!$O186,1)="D",Results!DL186,"")</f>
        <v/>
      </c>
      <c r="V186" s="14" t="str">
        <f>IF(LEFT(DataEntry!O186,1)="D",Results!DM186,"")</f>
        <v/>
      </c>
      <c r="W186" s="77">
        <f>Results!AR186</f>
        <v>0.36299843835058365</v>
      </c>
      <c r="X186" s="77">
        <f>Results!AT186</f>
        <v>0.34909215290501311</v>
      </c>
    </row>
    <row r="187" spans="1:24" hidden="1" x14ac:dyDescent="0.25">
      <c r="A187" s="69">
        <f>Results!A187</f>
        <v>185</v>
      </c>
      <c r="B187" s="91">
        <f>Results!DA187</f>
        <v>44240</v>
      </c>
      <c r="C187" s="72" t="str">
        <f>Results!D187</f>
        <v>Sandhausen</v>
      </c>
      <c r="D187" s="72" t="str">
        <f>Results!G187</f>
        <v>Karlsruher</v>
      </c>
      <c r="E187" s="132">
        <f>Results!H187</f>
        <v>2</v>
      </c>
      <c r="F187" s="132">
        <f>Results!I187</f>
        <v>3</v>
      </c>
      <c r="G187" s="80" t="str">
        <f>Results!AW187</f>
        <v>43/25</v>
      </c>
      <c r="H187" s="80" t="str">
        <f>Results!AY187</f>
        <v>9/5</v>
      </c>
      <c r="I187" s="133">
        <f>Results!AZ187</f>
        <v>53</v>
      </c>
      <c r="J187" s="134">
        <f>Results!BA187</f>
        <v>25</v>
      </c>
      <c r="K187" s="229">
        <f>Results!BB187</f>
        <v>49</v>
      </c>
      <c r="L187" s="230">
        <f>Results!BC187</f>
        <v>20</v>
      </c>
      <c r="M187" s="133">
        <f>Results!BD187</f>
        <v>63</v>
      </c>
      <c r="N187" s="135">
        <f>Results!BE187</f>
        <v>50</v>
      </c>
      <c r="O187" s="187">
        <f>MAX(Results!CF187:CG187)</f>
        <v>9.5591148196324041E-2</v>
      </c>
      <c r="P187" s="83">
        <f>Results!CA187</f>
        <v>0</v>
      </c>
      <c r="Q187" s="83">
        <f>Results!CB187</f>
        <v>0</v>
      </c>
      <c r="R187" s="72" t="str">
        <f>Results!CD187</f>
        <v/>
      </c>
      <c r="S187" s="14">
        <f>Results!CC187</f>
        <v>0</v>
      </c>
      <c r="T187" s="201">
        <f>Results!AV187</f>
        <v>0</v>
      </c>
      <c r="U187" s="14" t="str">
        <f>IF(LEFT(DataEntry!$O187,1)="D",Results!DL187,"")</f>
        <v/>
      </c>
      <c r="V187" s="14" t="str">
        <f>IF(LEFT(DataEntry!O187,1)="D",Results!DM187,"")</f>
        <v/>
      </c>
      <c r="W187" s="77">
        <f>Results!AR187</f>
        <v>0.36539108131833353</v>
      </c>
      <c r="X187" s="77">
        <f>Results!AT187</f>
        <v>0.35497911132180759</v>
      </c>
    </row>
    <row r="188" spans="1:24" hidden="1" x14ac:dyDescent="0.25">
      <c r="A188" s="69">
        <f>Results!A188</f>
        <v>186</v>
      </c>
      <c r="B188" s="91">
        <f>Results!DA188</f>
        <v>44241</v>
      </c>
      <c r="C188" s="72" t="str">
        <f>Results!D188</f>
        <v>Bochum</v>
      </c>
      <c r="D188" s="72" t="str">
        <f>Results!G188</f>
        <v>Eintracht Braunschweig</v>
      </c>
      <c r="E188" s="132">
        <f>Results!H188</f>
        <v>2</v>
      </c>
      <c r="F188" s="132">
        <f>Results!I188</f>
        <v>0</v>
      </c>
      <c r="G188" s="80" t="str">
        <f>Results!AW188</f>
        <v>21/20</v>
      </c>
      <c r="H188" s="80" t="str">
        <f>Results!AY188</f>
        <v>10/3</v>
      </c>
      <c r="I188" s="133">
        <f>Results!AZ188</f>
        <v>63</v>
      </c>
      <c r="J188" s="134">
        <f>Results!BA188</f>
        <v>100</v>
      </c>
      <c r="K188" s="229">
        <f>Results!BB188</f>
        <v>31</v>
      </c>
      <c r="L188" s="230">
        <f>Results!BC188</f>
        <v>10</v>
      </c>
      <c r="M188" s="133">
        <f>Results!BD188</f>
        <v>21</v>
      </c>
      <c r="N188" s="135">
        <f>Results!BE188</f>
        <v>5</v>
      </c>
      <c r="O188" s="187">
        <f>MAX(Results!CF188:CG188)</f>
        <v>0.12168586839133159</v>
      </c>
      <c r="P188" s="83">
        <f>Results!CA188</f>
        <v>0</v>
      </c>
      <c r="Q188" s="83">
        <f>Results!CB188</f>
        <v>0</v>
      </c>
      <c r="R188" s="72" t="str">
        <f>Results!CD188</f>
        <v/>
      </c>
      <c r="S188" s="14">
        <f>Results!CC188</f>
        <v>0</v>
      </c>
      <c r="T188" s="201">
        <f>Results!AV188</f>
        <v>0</v>
      </c>
      <c r="U188" s="14" t="str">
        <f>IF(LEFT(DataEntry!$O188,1)="D",Results!DL188,"")</f>
        <v/>
      </c>
      <c r="V188" s="14" t="str">
        <f>IF(LEFT(DataEntry!O188,1)="D",Results!DM188,"")</f>
        <v/>
      </c>
      <c r="W188" s="77">
        <f>Results!AR188</f>
        <v>0.48571090498013891</v>
      </c>
      <c r="X188" s="77">
        <f>Results!AT188</f>
        <v>0.2303475589558675</v>
      </c>
    </row>
    <row r="189" spans="1:24" hidden="1" x14ac:dyDescent="0.25">
      <c r="A189" s="69">
        <f>Results!A189</f>
        <v>187</v>
      </c>
      <c r="B189" s="91">
        <f>Results!DA189</f>
        <v>44241</v>
      </c>
      <c r="C189" s="72" t="str">
        <f>Results!D189</f>
        <v>Darmstadt 98</v>
      </c>
      <c r="D189" s="72" t="str">
        <f>Results!G189</f>
        <v>Osnabruck</v>
      </c>
      <c r="E189" s="132">
        <f>Results!H189</f>
        <v>1</v>
      </c>
      <c r="F189" s="132">
        <f>Results!I189</f>
        <v>0</v>
      </c>
      <c r="G189" s="80" t="str">
        <f>Results!AW189</f>
        <v>61/50</v>
      </c>
      <c r="H189" s="80" t="str">
        <f>Results!AY189</f>
        <v>76/25</v>
      </c>
      <c r="I189" s="133">
        <f>Results!AZ189</f>
        <v>47</v>
      </c>
      <c r="J189" s="134">
        <f>Results!BA189</f>
        <v>50</v>
      </c>
      <c r="K189" s="229">
        <f>Results!BB189</f>
        <v>63</v>
      </c>
      <c r="L189" s="230">
        <f>Results!BC189</f>
        <v>25</v>
      </c>
      <c r="M189" s="133">
        <f>Results!BD189</f>
        <v>74</v>
      </c>
      <c r="N189" s="135">
        <f>Results!BE189</f>
        <v>25</v>
      </c>
      <c r="O189" s="187">
        <f>MAX(Results!CF189:CG189)</f>
        <v>-1.3977627749780785E-2</v>
      </c>
      <c r="P189" s="83">
        <f>Results!CA189</f>
        <v>0</v>
      </c>
      <c r="Q189" s="83">
        <f>Results!CB189</f>
        <v>0</v>
      </c>
      <c r="R189" s="72" t="str">
        <f>Results!CD189</f>
        <v/>
      </c>
      <c r="S189" s="14">
        <f>Results!CC189</f>
        <v>0</v>
      </c>
      <c r="T189" s="201">
        <f>Results!AV189</f>
        <v>-31</v>
      </c>
      <c r="U189" s="14" t="str">
        <f>IF(LEFT(DataEntry!$O189,1)="D",Results!DL189,"")</f>
        <v/>
      </c>
      <c r="V189" s="14" t="str">
        <f>IF(LEFT(DataEntry!O189,1)="D",Results!DM189,"")</f>
        <v/>
      </c>
      <c r="W189" s="77">
        <f>Results!AR189</f>
        <v>0.44726561650042906</v>
      </c>
      <c r="X189" s="77">
        <f>Results!AT189</f>
        <v>0.24686351983185661</v>
      </c>
    </row>
    <row r="190" spans="1:24" hidden="1" x14ac:dyDescent="0.25">
      <c r="A190" s="69">
        <f>Results!A190</f>
        <v>188</v>
      </c>
      <c r="B190" s="91">
        <f>Results!DA190</f>
        <v>44241</v>
      </c>
      <c r="C190" s="72" t="str">
        <f>Results!D190</f>
        <v>Nurnberg</v>
      </c>
      <c r="D190" s="72" t="str">
        <f>Results!G190</f>
        <v>St Pauli</v>
      </c>
      <c r="E190" s="132">
        <f>Results!H190</f>
        <v>1</v>
      </c>
      <c r="F190" s="132">
        <f>Results!I190</f>
        <v>2</v>
      </c>
      <c r="G190" s="80" t="str">
        <f>Results!AW190</f>
        <v>32/25</v>
      </c>
      <c r="H190" s="80" t="str">
        <f>Results!AY190</f>
        <v>76/25</v>
      </c>
      <c r="I190" s="133">
        <f>Results!AZ190</f>
        <v>139</v>
      </c>
      <c r="J190" s="134">
        <f>Results!BA190</f>
        <v>100</v>
      </c>
      <c r="K190" s="229">
        <f>Results!BB190</f>
        <v>12</v>
      </c>
      <c r="L190" s="230">
        <f>Results!BC190</f>
        <v>5</v>
      </c>
      <c r="M190" s="133">
        <f>Results!BD190</f>
        <v>49</v>
      </c>
      <c r="N190" s="135">
        <f>Results!BE190</f>
        <v>25</v>
      </c>
      <c r="O190" s="187">
        <f>MAX(Results!CF190:CG190)</f>
        <v>3.411677097271798E-2</v>
      </c>
      <c r="P190" s="83">
        <f>Results!CA190</f>
        <v>0</v>
      </c>
      <c r="Q190" s="83">
        <f>Results!CB190</f>
        <v>0</v>
      </c>
      <c r="R190" s="72" t="str">
        <f>Results!CD190</f>
        <v/>
      </c>
      <c r="S190" s="14">
        <f>Results!CC190</f>
        <v>0</v>
      </c>
      <c r="T190" s="201">
        <f>Results!AV190</f>
        <v>0</v>
      </c>
      <c r="U190" s="14" t="str">
        <f>IF(LEFT(DataEntry!$O190,1)="D",Results!DL190,"")</f>
        <v/>
      </c>
      <c r="V190" s="14" t="str">
        <f>IF(LEFT(DataEntry!O190,1)="D",Results!DM190,"")</f>
        <v/>
      </c>
      <c r="W190" s="77">
        <f>Results!AR190</f>
        <v>0.43826013601071223</v>
      </c>
      <c r="X190" s="77">
        <f>Results!AT190</f>
        <v>0.24564854036983447</v>
      </c>
    </row>
    <row r="191" spans="1:24" hidden="1" x14ac:dyDescent="0.25">
      <c r="A191" s="69">
        <f>Results!A191</f>
        <v>189</v>
      </c>
      <c r="B191" s="91">
        <f>Results!DA191</f>
        <v>44246</v>
      </c>
      <c r="C191" s="72" t="str">
        <f>Results!D191</f>
        <v>Eintracht Braunschweig</v>
      </c>
      <c r="D191" s="72" t="str">
        <f>Results!G191</f>
        <v>Jahn Regensburg</v>
      </c>
      <c r="E191" s="132">
        <f>Results!H191</f>
        <v>2</v>
      </c>
      <c r="F191" s="132">
        <f>Results!I191</f>
        <v>0</v>
      </c>
      <c r="G191" s="80" t="str">
        <f>Results!AW191</f>
        <v>93/50</v>
      </c>
      <c r="H191" s="80" t="str">
        <f>Results!AY191</f>
        <v>17/10</v>
      </c>
      <c r="I191" s="133">
        <f>Results!AZ191</f>
        <v>43</v>
      </c>
      <c r="J191" s="134">
        <f>Results!BA191</f>
        <v>20</v>
      </c>
      <c r="K191" s="229">
        <f>Results!BB191</f>
        <v>54</v>
      </c>
      <c r="L191" s="230">
        <f>Results!BC191</f>
        <v>25</v>
      </c>
      <c r="M191" s="133">
        <f>Results!BD191</f>
        <v>139</v>
      </c>
      <c r="N191" s="135">
        <f>Results!BE191</f>
        <v>100</v>
      </c>
      <c r="O191" s="187">
        <f>MAX(Results!CF191:CG191)</f>
        <v>6.7686333048552608E-2</v>
      </c>
      <c r="P191" s="83">
        <f>Results!CA191</f>
        <v>0</v>
      </c>
      <c r="Q191" s="83">
        <f>Results!CB191</f>
        <v>0</v>
      </c>
      <c r="R191" s="72" t="str">
        <f>Results!CD191</f>
        <v/>
      </c>
      <c r="S191" s="14">
        <f>Results!CC191</f>
        <v>0</v>
      </c>
      <c r="T191" s="201">
        <f>Results!AV191</f>
        <v>0</v>
      </c>
      <c r="U191" s="14" t="str">
        <f>IF(LEFT(DataEntry!$O191,1)="D",Results!DL191,"")</f>
        <v/>
      </c>
      <c r="V191" s="14" t="str">
        <f>IF(LEFT(DataEntry!O191,1)="D",Results!DM191,"")</f>
        <v/>
      </c>
      <c r="W191" s="77">
        <f>Results!AR191</f>
        <v>0.34931025660099713</v>
      </c>
      <c r="X191" s="77">
        <f>Results!AT191</f>
        <v>0.37023979773807031</v>
      </c>
    </row>
    <row r="192" spans="1:24" x14ac:dyDescent="0.25">
      <c r="A192" s="69">
        <f>Results!A192</f>
        <v>190</v>
      </c>
      <c r="B192" s="91">
        <f>Results!DA192</f>
        <v>44246</v>
      </c>
      <c r="C192" s="72" t="str">
        <f>Results!D192</f>
        <v>Erzgebirge Aue</v>
      </c>
      <c r="D192" s="72" t="str">
        <f>Results!G192</f>
        <v>Bochum</v>
      </c>
      <c r="E192" s="132">
        <f>Results!H192</f>
        <v>1</v>
      </c>
      <c r="F192" s="132">
        <f>Results!I192</f>
        <v>0</v>
      </c>
      <c r="G192" s="80" t="str">
        <f>Results!AW192</f>
        <v>91/50</v>
      </c>
      <c r="H192" s="80" t="str">
        <f>Results!AY192</f>
        <v>83/50</v>
      </c>
      <c r="I192" s="133">
        <f>Results!AZ192</f>
        <v>65</v>
      </c>
      <c r="J192" s="134">
        <f>Results!BA192</f>
        <v>20</v>
      </c>
      <c r="K192" s="229">
        <f>Results!BB192</f>
        <v>73</v>
      </c>
      <c r="L192" s="230">
        <f>Results!BC192</f>
        <v>25</v>
      </c>
      <c r="M192" s="133">
        <f>Results!BD192</f>
        <v>79</v>
      </c>
      <c r="N192" s="135">
        <f>Results!BE192</f>
        <v>100</v>
      </c>
      <c r="O192" s="187">
        <f>MAX(Results!CF192:CG192)</f>
        <v>0.33993661007628728</v>
      </c>
      <c r="P192" s="83">
        <f>Results!CA192</f>
        <v>35</v>
      </c>
      <c r="Q192" s="83">
        <f>Results!CB192</f>
        <v>0</v>
      </c>
      <c r="R192" s="72" t="str">
        <f>Results!CD192</f>
        <v>Erzgebirge Aue</v>
      </c>
      <c r="S192" s="14">
        <f>Results!CC192</f>
        <v>113.75</v>
      </c>
      <c r="T192" s="201">
        <f>Results!AV192</f>
        <v>101.76</v>
      </c>
      <c r="U192" s="14">
        <f>IF(LEFT(DataEntry!$O192,1)="D",Results!DL192,"")</f>
        <v>11.99</v>
      </c>
      <c r="V192" s="14">
        <f>IF(LEFT(DataEntry!O192,1)="D",Results!DM192,"")</f>
        <v>-11.99</v>
      </c>
      <c r="W192" s="77">
        <f>Results!AR192</f>
        <v>0.35348539617829178</v>
      </c>
      <c r="X192" s="77">
        <f>Results!AT192</f>
        <v>0.37441493731536496</v>
      </c>
    </row>
    <row r="193" spans="1:24" x14ac:dyDescent="0.25">
      <c r="A193" s="69">
        <f>Results!A193</f>
        <v>191</v>
      </c>
      <c r="B193" s="91">
        <f>Results!DA193</f>
        <v>44247</v>
      </c>
      <c r="C193" s="72" t="str">
        <f>Results!D193</f>
        <v>Osnabruck</v>
      </c>
      <c r="D193" s="72" t="str">
        <f>Results!G193</f>
        <v>Heidenheim</v>
      </c>
      <c r="E193" s="132">
        <f>Results!H193</f>
        <v>1</v>
      </c>
      <c r="F193" s="132">
        <f>Results!I193</f>
        <v>2</v>
      </c>
      <c r="G193" s="80" t="str">
        <f>Results!AW193</f>
        <v>17/10</v>
      </c>
      <c r="H193" s="80" t="str">
        <f>Results!AY193</f>
        <v>46/25</v>
      </c>
      <c r="I193" s="133">
        <f>Results!AZ193</f>
        <v>51</v>
      </c>
      <c r="J193" s="134">
        <f>Results!BA193</f>
        <v>20</v>
      </c>
      <c r="K193" s="229">
        <f>Results!BB193</f>
        <v>12</v>
      </c>
      <c r="L193" s="230">
        <f>Results!BC193</f>
        <v>5</v>
      </c>
      <c r="M193" s="133">
        <f>Results!BD193</f>
        <v>11</v>
      </c>
      <c r="N193" s="135">
        <f>Results!BE193</f>
        <v>10</v>
      </c>
      <c r="O193" s="187">
        <f>MAX(Results!CF193:CG193)</f>
        <v>0.21210929789069941</v>
      </c>
      <c r="P193" s="83">
        <f>Results!CA193</f>
        <v>37</v>
      </c>
      <c r="Q193" s="83">
        <f>Results!CB193</f>
        <v>0</v>
      </c>
      <c r="R193" s="72" t="str">
        <f>Results!CD193</f>
        <v>Osnabruck</v>
      </c>
      <c r="S193" s="14">
        <f>Results!CC193</f>
        <v>-37</v>
      </c>
      <c r="T193" s="201">
        <f>Results!AV193</f>
        <v>-52.42</v>
      </c>
      <c r="U193" s="14">
        <f>IF(LEFT(DataEntry!$O193,1)="D",Results!DL193,"")</f>
        <v>15.42</v>
      </c>
      <c r="V193" s="14">
        <f>IF(LEFT(DataEntry!O193,1)="D",Results!DM193,"")</f>
        <v>-15.42</v>
      </c>
      <c r="W193" s="77">
        <f>Results!AR193</f>
        <v>0.36898008556713346</v>
      </c>
      <c r="X193" s="77">
        <f>Results!AT193</f>
        <v>0.34981064148430591</v>
      </c>
    </row>
    <row r="194" spans="1:24" hidden="1" x14ac:dyDescent="0.25">
      <c r="A194" s="69">
        <f>Results!A194</f>
        <v>192</v>
      </c>
      <c r="B194" s="91">
        <f>Results!DA194</f>
        <v>44247</v>
      </c>
      <c r="C194" s="72" t="str">
        <f>Results!D194</f>
        <v>Paderborn 07</v>
      </c>
      <c r="D194" s="72" t="str">
        <f>Results!G194</f>
        <v>Sandhausen</v>
      </c>
      <c r="E194" s="132">
        <f>Results!H194</f>
        <v>2</v>
      </c>
      <c r="F194" s="132">
        <f>Results!I194</f>
        <v>1</v>
      </c>
      <c r="G194" s="80" t="str">
        <f>Results!AW194</f>
        <v>34/25</v>
      </c>
      <c r="H194" s="80" t="str">
        <f>Results!AY194</f>
        <v>64/25</v>
      </c>
      <c r="I194" s="133">
        <f>Results!AZ194</f>
        <v>18</v>
      </c>
      <c r="J194" s="134">
        <f>Results!BA194</f>
        <v>25</v>
      </c>
      <c r="K194" s="229">
        <f>Results!BB194</f>
        <v>61</v>
      </c>
      <c r="L194" s="230">
        <f>Results!BC194</f>
        <v>20</v>
      </c>
      <c r="M194" s="133">
        <f>Results!BD194</f>
        <v>7</v>
      </c>
      <c r="N194" s="135">
        <f>Results!BE194</f>
        <v>2</v>
      </c>
      <c r="O194" s="187">
        <f>MAX(Results!CF194:CG194)</f>
        <v>0.16797074679935781</v>
      </c>
      <c r="P194" s="83">
        <f>Results!CA194</f>
        <v>0</v>
      </c>
      <c r="Q194" s="83">
        <f>Results!CB194</f>
        <v>0</v>
      </c>
      <c r="R194" s="72" t="str">
        <f>Results!CD194</f>
        <v/>
      </c>
      <c r="S194" s="14">
        <f>Results!CC194</f>
        <v>0</v>
      </c>
      <c r="T194" s="201">
        <f>Results!AV194</f>
        <v>-30</v>
      </c>
      <c r="U194" s="14" t="str">
        <f>IF(LEFT(DataEntry!$O194,1)="D",Results!DL194,"")</f>
        <v/>
      </c>
      <c r="V194" s="14" t="str">
        <f>IF(LEFT(DataEntry!O194,1)="D",Results!DM194,"")</f>
        <v/>
      </c>
      <c r="W194" s="77">
        <f>Results!AR194</f>
        <v>0.42300296608239696</v>
      </c>
      <c r="X194" s="77">
        <f>Results!AT194</f>
        <v>0.28052163938775526</v>
      </c>
    </row>
    <row r="195" spans="1:24" hidden="1" x14ac:dyDescent="0.25">
      <c r="A195" s="69">
        <f>Results!A195</f>
        <v>193</v>
      </c>
      <c r="B195" s="91">
        <f>Results!DA195</f>
        <v>44247</v>
      </c>
      <c r="C195" s="72" t="str">
        <f>Results!D195</f>
        <v>St Pauli</v>
      </c>
      <c r="D195" s="72" t="str">
        <f>Results!G195</f>
        <v>Darmstadt 98</v>
      </c>
      <c r="E195" s="132">
        <f>Results!H195</f>
        <v>3</v>
      </c>
      <c r="F195" s="132">
        <f>Results!I195</f>
        <v>2</v>
      </c>
      <c r="G195" s="80" t="str">
        <f>Results!AW195</f>
        <v>13/8</v>
      </c>
      <c r="H195" s="80" t="str">
        <f>Results!AY195</f>
        <v>11/5</v>
      </c>
      <c r="I195" s="133">
        <f>Results!AZ195</f>
        <v>141</v>
      </c>
      <c r="J195" s="134">
        <f>Results!BA195</f>
        <v>100</v>
      </c>
      <c r="K195" s="229">
        <f>Results!BB195</f>
        <v>11</v>
      </c>
      <c r="L195" s="230">
        <f>Results!BC195</f>
        <v>5</v>
      </c>
      <c r="M195" s="133">
        <f>Results!BD195</f>
        <v>21</v>
      </c>
      <c r="N195" s="135">
        <f>Results!BE195</f>
        <v>10</v>
      </c>
      <c r="O195" s="187">
        <f>MAX(Results!CF195:CG195)</f>
        <v>-2.051795774908095E-2</v>
      </c>
      <c r="P195" s="83">
        <f>Results!CA195</f>
        <v>0</v>
      </c>
      <c r="Q195" s="83">
        <f>Results!CB195</f>
        <v>0</v>
      </c>
      <c r="R195" s="72" t="str">
        <f>Results!CD195</f>
        <v/>
      </c>
      <c r="S195" s="14">
        <f>Results!CC195</f>
        <v>0</v>
      </c>
      <c r="T195" s="201">
        <f>Results!AV195</f>
        <v>0</v>
      </c>
      <c r="U195" s="14" t="str">
        <f>IF(LEFT(DataEntry!$O195,1)="D",Results!DL195,"")</f>
        <v/>
      </c>
      <c r="V195" s="14" t="str">
        <f>IF(LEFT(DataEntry!O195,1)="D",Results!DM195,"")</f>
        <v/>
      </c>
      <c r="W195" s="77">
        <f>Results!AR195</f>
        <v>0.3801261569574278</v>
      </c>
      <c r="X195" s="77">
        <f>Results!AT195</f>
        <v>0.31249497447022778</v>
      </c>
    </row>
    <row r="196" spans="1:24" hidden="1" x14ac:dyDescent="0.25">
      <c r="A196" s="69">
        <f>Results!A196</f>
        <v>194</v>
      </c>
      <c r="B196" s="91">
        <f>Results!DA196</f>
        <v>44248</v>
      </c>
      <c r="C196" s="72" t="str">
        <f>Results!D196</f>
        <v>Fortuna Dusseldorf</v>
      </c>
      <c r="D196" s="72" t="str">
        <f>Results!G196</f>
        <v>Hannover 96</v>
      </c>
      <c r="E196" s="132">
        <f>Results!H196</f>
        <v>3</v>
      </c>
      <c r="F196" s="132">
        <f>Results!I196</f>
        <v>2</v>
      </c>
      <c r="G196" s="80" t="str">
        <f>Results!AW196</f>
        <v>63/50</v>
      </c>
      <c r="H196" s="80" t="str">
        <f>Results!AY196</f>
        <v>14/5</v>
      </c>
      <c r="I196" s="133">
        <f>Results!AZ196</f>
        <v>11</v>
      </c>
      <c r="J196" s="134">
        <f>Results!BA196</f>
        <v>8</v>
      </c>
      <c r="K196" s="229">
        <f>Results!BB196</f>
        <v>62</v>
      </c>
      <c r="L196" s="230">
        <f>Results!BC196</f>
        <v>25</v>
      </c>
      <c r="M196" s="133">
        <f>Results!BD196</f>
        <v>193</v>
      </c>
      <c r="N196" s="135">
        <f>Results!BE196</f>
        <v>100</v>
      </c>
      <c r="O196" s="187">
        <f>MAX(Results!CF196:CG196)</f>
        <v>3.615569537526353E-2</v>
      </c>
      <c r="P196" s="83">
        <f>Results!CA196</f>
        <v>0</v>
      </c>
      <c r="Q196" s="83">
        <f>Results!CB196</f>
        <v>0</v>
      </c>
      <c r="R196" s="72" t="str">
        <f>Results!CD196</f>
        <v/>
      </c>
      <c r="S196" s="14">
        <f>Results!CC196</f>
        <v>0</v>
      </c>
      <c r="T196" s="201">
        <f>Results!AV196</f>
        <v>0</v>
      </c>
      <c r="U196" s="14" t="str">
        <f>IF(LEFT(DataEntry!$O196,1)="D",Results!DL196,"")</f>
        <v/>
      </c>
      <c r="V196" s="14" t="str">
        <f>IF(LEFT(DataEntry!O196,1)="D",Results!DM196,"")</f>
        <v/>
      </c>
      <c r="W196" s="77">
        <f>Results!AR196</f>
        <v>0.44216457804617515</v>
      </c>
      <c r="X196" s="77">
        <f>Results!AT196</f>
        <v>0.26314059755680325</v>
      </c>
    </row>
    <row r="197" spans="1:24" hidden="1" x14ac:dyDescent="0.25">
      <c r="A197" s="69">
        <f>Results!A197</f>
        <v>195</v>
      </c>
      <c r="B197" s="91">
        <f>Results!DA197</f>
        <v>44248</v>
      </c>
      <c r="C197" s="72" t="str">
        <f>Results!D197</f>
        <v>Karlsruher</v>
      </c>
      <c r="D197" s="72" t="str">
        <f>Results!G197</f>
        <v>Nurnberg</v>
      </c>
      <c r="E197" s="132">
        <f>Results!H197</f>
        <v>0</v>
      </c>
      <c r="F197" s="132">
        <f>Results!I197</f>
        <v>1</v>
      </c>
      <c r="G197" s="80" t="str">
        <f>Results!AW197</f>
        <v>38/25</v>
      </c>
      <c r="H197" s="80" t="str">
        <f>Results!AY197</f>
        <v>58/25</v>
      </c>
      <c r="I197" s="133">
        <f>Results!AZ197</f>
        <v>109</v>
      </c>
      <c r="J197" s="134">
        <f>Results!BA197</f>
        <v>100</v>
      </c>
      <c r="K197" s="229">
        <f>Results!BB197</f>
        <v>61</v>
      </c>
      <c r="L197" s="230">
        <f>Results!BC197</f>
        <v>25</v>
      </c>
      <c r="M197" s="133">
        <f>Results!BD197</f>
        <v>64</v>
      </c>
      <c r="N197" s="135">
        <f>Results!BE197</f>
        <v>25</v>
      </c>
      <c r="O197" s="187">
        <f>MAX(Results!CF197:CG197)</f>
        <v>4.2647638194402322E-2</v>
      </c>
      <c r="P197" s="83">
        <f>Results!CA197</f>
        <v>0</v>
      </c>
      <c r="Q197" s="83">
        <f>Results!CB197</f>
        <v>0</v>
      </c>
      <c r="R197" s="72" t="str">
        <f>Results!CD197</f>
        <v/>
      </c>
      <c r="S197" s="14">
        <f>Results!CC197</f>
        <v>0</v>
      </c>
      <c r="T197" s="201">
        <f>Results!AV197</f>
        <v>0</v>
      </c>
      <c r="U197" s="14" t="str">
        <f>IF(LEFT(DataEntry!$O197,1)="D",Results!DL197,"")</f>
        <v/>
      </c>
      <c r="V197" s="14" t="str">
        <f>IF(LEFT(DataEntry!O197,1)="D",Results!DM197,"")</f>
        <v/>
      </c>
      <c r="W197" s="77">
        <f>Results!AR197</f>
        <v>0.39465826021000622</v>
      </c>
      <c r="X197" s="77">
        <f>Results!AT197</f>
        <v>0.29933852613268186</v>
      </c>
    </row>
    <row r="198" spans="1:24" hidden="1" x14ac:dyDescent="0.25">
      <c r="A198" s="69">
        <f>Results!A198</f>
        <v>196</v>
      </c>
      <c r="B198" s="91">
        <f>Results!DA198</f>
        <v>44248</v>
      </c>
      <c r="C198" s="72" t="str">
        <f>Results!D198</f>
        <v>Wurzburger Kickers</v>
      </c>
      <c r="D198" s="72" t="str">
        <f>Results!G198</f>
        <v>Hamburger</v>
      </c>
      <c r="E198" s="132">
        <f>Results!H198</f>
        <v>3</v>
      </c>
      <c r="F198" s="132">
        <f>Results!I198</f>
        <v>2</v>
      </c>
      <c r="G198" s="80" t="str">
        <f>Results!AW198</f>
        <v>19/5</v>
      </c>
      <c r="H198" s="80" t="str">
        <f>Results!AY198</f>
        <v>43/50</v>
      </c>
      <c r="I198" s="133">
        <f>Results!AZ198</f>
        <v>21</v>
      </c>
      <c r="J198" s="134">
        <f>Results!BA198</f>
        <v>5</v>
      </c>
      <c r="K198" s="229">
        <f>Results!BB198</f>
        <v>16</v>
      </c>
      <c r="L198" s="230">
        <f>Results!BC198</f>
        <v>5</v>
      </c>
      <c r="M198" s="133">
        <f>Results!BD198</f>
        <v>61</v>
      </c>
      <c r="N198" s="135">
        <f>Results!BE198</f>
        <v>100</v>
      </c>
      <c r="O198" s="187">
        <f>MAX(Results!CF198:CG198)</f>
        <v>4.8987964846372266E-2</v>
      </c>
      <c r="P198" s="83">
        <f>Results!CA198</f>
        <v>0</v>
      </c>
      <c r="Q198" s="83">
        <f>Results!CB198</f>
        <v>0</v>
      </c>
      <c r="R198" s="72" t="str">
        <f>Results!CD198</f>
        <v/>
      </c>
      <c r="S198" s="14">
        <f>Results!CC198</f>
        <v>0</v>
      </c>
      <c r="T198" s="201">
        <f>Results!AV198</f>
        <v>0</v>
      </c>
      <c r="U198" s="14" t="str">
        <f>IF(LEFT(DataEntry!$O198,1)="D",Results!DL198,"")</f>
        <v/>
      </c>
      <c r="V198" s="14" t="str">
        <f>IF(LEFT(DataEntry!O198,1)="D",Results!DM198,"")</f>
        <v/>
      </c>
      <c r="W198" s="77">
        <f>Results!AR198</f>
        <v>0.20790619247132133</v>
      </c>
      <c r="X198" s="77">
        <f>Results!AT198</f>
        <v>0.53456423062030556</v>
      </c>
    </row>
    <row r="199" spans="1:24" hidden="1" x14ac:dyDescent="0.25">
      <c r="A199" s="69">
        <f>Results!A199</f>
        <v>197</v>
      </c>
      <c r="B199" s="91">
        <f>Results!DA199</f>
        <v>44249</v>
      </c>
      <c r="C199" s="72" t="str">
        <f>Results!D199</f>
        <v>Greuther Furth</v>
      </c>
      <c r="D199" s="72" t="str">
        <f>Results!G199</f>
        <v>Holstein Kiel</v>
      </c>
      <c r="E199" s="132">
        <f>Results!H199</f>
        <v>2</v>
      </c>
      <c r="F199" s="132">
        <f>Results!I199</f>
        <v>1</v>
      </c>
      <c r="G199" s="80" t="str">
        <f>Results!AW199</f>
        <v>52/25</v>
      </c>
      <c r="H199" s="80" t="str">
        <f>Results!AY199</f>
        <v>13/8</v>
      </c>
      <c r="I199" s="133">
        <f>Results!AZ199</f>
        <v>143</v>
      </c>
      <c r="J199" s="134">
        <f>Results!BA199</f>
        <v>100</v>
      </c>
      <c r="K199" s="229">
        <f>Results!BB199</f>
        <v>51</v>
      </c>
      <c r="L199" s="230">
        <f>Results!BC199</f>
        <v>20</v>
      </c>
      <c r="M199" s="133">
        <f>Results!BD199</f>
        <v>9</v>
      </c>
      <c r="N199" s="135">
        <f>Results!BE199</f>
        <v>5</v>
      </c>
      <c r="O199" s="187">
        <f>MAX(Results!CF199:CG199)</f>
        <v>4.4068674101392119E-2</v>
      </c>
      <c r="P199" s="83">
        <f>Results!CA199</f>
        <v>0</v>
      </c>
      <c r="Q199" s="83">
        <f>Results!CB199</f>
        <v>0</v>
      </c>
      <c r="R199" s="72" t="str">
        <f>Results!CD199</f>
        <v/>
      </c>
      <c r="S199" s="14">
        <f>Results!CC199</f>
        <v>0</v>
      </c>
      <c r="T199" s="201">
        <f>Results!AV199</f>
        <v>0</v>
      </c>
      <c r="U199" s="14" t="str">
        <f>IF(LEFT(DataEntry!$O199,1)="D",Results!DL199,"")</f>
        <v/>
      </c>
      <c r="V199" s="14" t="str">
        <f>IF(LEFT(DataEntry!O199,1)="D",Results!DM199,"")</f>
        <v/>
      </c>
      <c r="W199" s="77">
        <f>Results!AR199</f>
        <v>0.32325259626264291</v>
      </c>
      <c r="X199" s="77">
        <f>Results!AT199</f>
        <v>0.37995349851020782</v>
      </c>
    </row>
    <row r="200" spans="1:24" hidden="1" x14ac:dyDescent="0.25">
      <c r="A200" s="69">
        <f>Results!A200</f>
        <v>198</v>
      </c>
      <c r="B200" s="91">
        <f>Results!DA200</f>
        <v>44250</v>
      </c>
      <c r="C200" s="72" t="str">
        <f>Results!D200</f>
        <v>Paderborn 07</v>
      </c>
      <c r="D200" s="72" t="str">
        <f>Results!G200</f>
        <v>Heidenheim</v>
      </c>
      <c r="E200" s="132">
        <f>Results!H200</f>
        <v>2</v>
      </c>
      <c r="F200" s="132">
        <f>Results!I200</f>
        <v>2</v>
      </c>
      <c r="G200" s="80" t="str">
        <f>Results!AW200</f>
        <v>38/25</v>
      </c>
      <c r="H200" s="80" t="str">
        <f>Results!AY200</f>
        <v>54/25</v>
      </c>
      <c r="I200" s="133">
        <f>Results!AZ200</f>
        <v>63</v>
      </c>
      <c r="J200" s="134">
        <f>Results!BA200</f>
        <v>50</v>
      </c>
      <c r="K200" s="229">
        <f>Results!BB200</f>
        <v>62</v>
      </c>
      <c r="L200" s="230">
        <f>Results!BC200</f>
        <v>25</v>
      </c>
      <c r="M200" s="133">
        <f>Results!BD200</f>
        <v>17</v>
      </c>
      <c r="N200" s="135">
        <f>Results!BE200</f>
        <v>8</v>
      </c>
      <c r="O200" s="187">
        <f>MAX(Results!CF200:CG200)</f>
        <v>-8.8709772791933286E-3</v>
      </c>
      <c r="P200" s="83">
        <f>Results!CA200</f>
        <v>0</v>
      </c>
      <c r="Q200" s="83">
        <f>Results!CB200</f>
        <v>0</v>
      </c>
      <c r="R200" s="72" t="str">
        <f>Results!CD200</f>
        <v/>
      </c>
      <c r="S200" s="14">
        <f>Results!CC200</f>
        <v>0</v>
      </c>
      <c r="T200" s="201">
        <f>Results!AV200</f>
        <v>0</v>
      </c>
      <c r="U200" s="14" t="str">
        <f>IF(LEFT(DataEntry!$O200,1)="D",Results!DL200,"")</f>
        <v/>
      </c>
      <c r="V200" s="14" t="str">
        <f>IF(LEFT(DataEntry!O200,1)="D",Results!DM200,"")</f>
        <v/>
      </c>
      <c r="W200" s="77">
        <f>Results!AR200</f>
        <v>0.39617499557096653</v>
      </c>
      <c r="X200" s="77">
        <f>Results!AT200</f>
        <v>0.31568481341366772</v>
      </c>
    </row>
    <row r="201" spans="1:24" hidden="1" x14ac:dyDescent="0.25">
      <c r="A201" s="69">
        <f>Results!A201</f>
        <v>199</v>
      </c>
      <c r="B201" s="91">
        <f>Results!DA201</f>
        <v>44253</v>
      </c>
      <c r="C201" s="72" t="str">
        <f>Results!D201</f>
        <v>Darmstadt 98</v>
      </c>
      <c r="D201" s="72" t="str">
        <f>Results!G201</f>
        <v>Karlsruher</v>
      </c>
      <c r="E201" s="132">
        <f>Results!H201</f>
        <v>0</v>
      </c>
      <c r="F201" s="132">
        <f>Results!I201</f>
        <v>1</v>
      </c>
      <c r="G201" s="80" t="str">
        <f>Results!AW201</f>
        <v>77/50</v>
      </c>
      <c r="H201" s="80" t="str">
        <f>Results!AY201</f>
        <v>56/25</v>
      </c>
      <c r="I201" s="133">
        <f>Results!AZ201</f>
        <v>33</v>
      </c>
      <c r="J201" s="134">
        <f>Results!BA201</f>
        <v>20</v>
      </c>
      <c r="K201" s="229">
        <f>Results!BB201</f>
        <v>12</v>
      </c>
      <c r="L201" s="230">
        <f>Results!BC201</f>
        <v>5</v>
      </c>
      <c r="M201" s="133">
        <f>Results!BD201</f>
        <v>33</v>
      </c>
      <c r="N201" s="135">
        <f>Results!BE201</f>
        <v>20</v>
      </c>
      <c r="O201" s="187">
        <f>MAX(Results!CF201:CG201)</f>
        <v>2.7840315154429952E-2</v>
      </c>
      <c r="P201" s="83">
        <f>Results!CA201</f>
        <v>0</v>
      </c>
      <c r="Q201" s="83">
        <f>Results!CB201</f>
        <v>0</v>
      </c>
      <c r="R201" s="72" t="str">
        <f>Results!CD201</f>
        <v/>
      </c>
      <c r="S201" s="14">
        <f>Results!CC201</f>
        <v>0</v>
      </c>
      <c r="T201" s="201">
        <f>Results!AV201</f>
        <v>0</v>
      </c>
      <c r="U201" s="14" t="str">
        <f>IF(LEFT(DataEntry!$O201,1)="D",Results!DL201,"")</f>
        <v/>
      </c>
      <c r="V201" s="14" t="str">
        <f>IF(LEFT(DataEntry!O201,1)="D",Results!DM201,"")</f>
        <v/>
      </c>
      <c r="W201" s="77">
        <f>Results!AR201</f>
        <v>0.39244814306886544</v>
      </c>
      <c r="X201" s="77">
        <f>Results!AT201</f>
        <v>0.30826360439305672</v>
      </c>
    </row>
    <row r="202" spans="1:24" x14ac:dyDescent="0.25">
      <c r="A202" s="69">
        <f>Results!A202</f>
        <v>200</v>
      </c>
      <c r="B202" s="91">
        <f>Results!DA202</f>
        <v>44253</v>
      </c>
      <c r="C202" s="72" t="str">
        <f>Results!D202</f>
        <v>Jahn Regensburg</v>
      </c>
      <c r="D202" s="72" t="str">
        <f>Results!G202</f>
        <v>Paderborn 07</v>
      </c>
      <c r="E202" s="132">
        <f>Results!H202</f>
        <v>1</v>
      </c>
      <c r="F202" s="132">
        <f>Results!I202</f>
        <v>0</v>
      </c>
      <c r="G202" s="80" t="str">
        <f>Results!AW202</f>
        <v>36/25</v>
      </c>
      <c r="H202" s="80" t="str">
        <f>Results!AY202</f>
        <v>61/25</v>
      </c>
      <c r="I202" s="133">
        <f>Results!AZ202</f>
        <v>181</v>
      </c>
      <c r="J202" s="134">
        <f>Results!BA202</f>
        <v>100</v>
      </c>
      <c r="K202" s="229">
        <f>Results!BB202</f>
        <v>58</v>
      </c>
      <c r="L202" s="230">
        <f>Results!BC202</f>
        <v>25</v>
      </c>
      <c r="M202" s="133">
        <f>Results!BD202</f>
        <v>77</v>
      </c>
      <c r="N202" s="135">
        <f>Results!BE202</f>
        <v>50</v>
      </c>
      <c r="O202" s="187">
        <f>MAX(Results!CF202:CG202)</f>
        <v>0.10618026280245597</v>
      </c>
      <c r="P202" s="83">
        <f>Results!CA202</f>
        <v>41</v>
      </c>
      <c r="Q202" s="83">
        <f>Results!CB202</f>
        <v>0</v>
      </c>
      <c r="R202" s="72" t="str">
        <f>Results!CD202</f>
        <v>Jahn Regensburg</v>
      </c>
      <c r="S202" s="14">
        <f>Results!CC202</f>
        <v>74.209999999999994</v>
      </c>
      <c r="T202" s="201">
        <f>Results!AV202</f>
        <v>56.539999999999992</v>
      </c>
      <c r="U202" s="14">
        <f>IF(LEFT(DataEntry!$O202,1)="D",Results!DL202,"")</f>
        <v>17.670000000000002</v>
      </c>
      <c r="V202" s="14">
        <f>IF(LEFT(DataEntry!O202,1)="D",Results!DM202,"")</f>
        <v>-17.670000000000002</v>
      </c>
      <c r="W202" s="77">
        <f>Results!AR202</f>
        <v>0.40948927924180034</v>
      </c>
      <c r="X202" s="77">
        <f>Results!AT202</f>
        <v>0.28790182190535996</v>
      </c>
    </row>
    <row r="203" spans="1:24" hidden="1" x14ac:dyDescent="0.25">
      <c r="A203" s="69">
        <f>Results!A203</f>
        <v>201</v>
      </c>
      <c r="B203" s="91">
        <f>Results!DA203</f>
        <v>44254</v>
      </c>
      <c r="C203" s="72" t="str">
        <f>Results!D203</f>
        <v>Bochum</v>
      </c>
      <c r="D203" s="72" t="str">
        <f>Results!G203</f>
        <v>Wurzburger Kickers</v>
      </c>
      <c r="E203" s="132">
        <f>Results!H203</f>
        <v>3</v>
      </c>
      <c r="F203" s="132">
        <f>Results!I203</f>
        <v>0</v>
      </c>
      <c r="G203" s="80" t="str">
        <f>Results!AW203</f>
        <v>31/50</v>
      </c>
      <c r="H203" s="80" t="str">
        <f>Results!AY203</f>
        <v>23/5</v>
      </c>
      <c r="I203" s="133">
        <f>Results!AZ203</f>
        <v>69</v>
      </c>
      <c r="J203" s="134">
        <f>Results!BA203</f>
        <v>100</v>
      </c>
      <c r="K203" s="229">
        <f>Results!BB203</f>
        <v>66</v>
      </c>
      <c r="L203" s="230">
        <f>Results!BC203</f>
        <v>25</v>
      </c>
      <c r="M203" s="133">
        <f>Results!BD203</f>
        <v>22</v>
      </c>
      <c r="N203" s="135">
        <f>Results!BE203</f>
        <v>5</v>
      </c>
      <c r="O203" s="187">
        <f>MAX(Results!CF203:CG203)</f>
        <v>2.5628880570386273E-2</v>
      </c>
      <c r="P203" s="83">
        <f>Results!CA203</f>
        <v>0</v>
      </c>
      <c r="Q203" s="83">
        <f>Results!CB203</f>
        <v>0</v>
      </c>
      <c r="R203" s="72" t="str">
        <f>Results!CD203</f>
        <v/>
      </c>
      <c r="S203" s="14">
        <f>Results!CC203</f>
        <v>0</v>
      </c>
      <c r="T203" s="201">
        <f>Results!AV203</f>
        <v>0</v>
      </c>
      <c r="U203" s="14" t="str">
        <f>IF(LEFT(DataEntry!$O203,1)="D",Results!DL203,"")</f>
        <v/>
      </c>
      <c r="V203" s="14" t="str">
        <f>IF(LEFT(DataEntry!O203,1)="D",Results!DM203,"")</f>
        <v/>
      </c>
      <c r="W203" s="77">
        <f>Results!AR203</f>
        <v>0.61054809704456969</v>
      </c>
      <c r="X203" s="77">
        <f>Results!AT203</f>
        <v>0.17733784130392519</v>
      </c>
    </row>
    <row r="204" spans="1:24" hidden="1" x14ac:dyDescent="0.25">
      <c r="A204" s="69">
        <f>Results!A204</f>
        <v>202</v>
      </c>
      <c r="B204" s="91">
        <f>Results!DA204</f>
        <v>44254</v>
      </c>
      <c r="C204" s="72" t="str">
        <f>Results!D204</f>
        <v>Hannover 96</v>
      </c>
      <c r="D204" s="72" t="str">
        <f>Results!G204</f>
        <v>Greuther Furth</v>
      </c>
      <c r="E204" s="132">
        <f>Results!H204</f>
        <v>2</v>
      </c>
      <c r="F204" s="132">
        <f>Results!I204</f>
        <v>2</v>
      </c>
      <c r="G204" s="80" t="str">
        <f>Results!AW204</f>
        <v>79/50</v>
      </c>
      <c r="H204" s="80" t="str">
        <f>Results!AY204</f>
        <v>49/25</v>
      </c>
      <c r="I204" s="133">
        <f>Results!AZ204</f>
        <v>7</v>
      </c>
      <c r="J204" s="134">
        <f>Results!BA204</f>
        <v>5</v>
      </c>
      <c r="K204" s="229">
        <f>Results!BB204</f>
        <v>66</v>
      </c>
      <c r="L204" s="230">
        <f>Results!BC204</f>
        <v>25</v>
      </c>
      <c r="M204" s="133">
        <f>Results!BD204</f>
        <v>179</v>
      </c>
      <c r="N204" s="135">
        <f>Results!BE204</f>
        <v>100</v>
      </c>
      <c r="O204" s="187">
        <f>MAX(Results!CF204:CG204)</f>
        <v>-3.982409535415421E-2</v>
      </c>
      <c r="P204" s="83">
        <f>Results!CA204</f>
        <v>0</v>
      </c>
      <c r="Q204" s="83">
        <f>Results!CB204</f>
        <v>0</v>
      </c>
      <c r="R204" s="72" t="str">
        <f>Results!CD204</f>
        <v/>
      </c>
      <c r="S204" s="14">
        <f>Results!CC204</f>
        <v>0</v>
      </c>
      <c r="T204" s="201">
        <f>Results!AV204</f>
        <v>0</v>
      </c>
      <c r="U204" s="14" t="str">
        <f>IF(LEFT(DataEntry!$O204,1)="D",Results!DL204,"")</f>
        <v/>
      </c>
      <c r="V204" s="14" t="str">
        <f>IF(LEFT(DataEntry!O204,1)="D",Results!DM204,"")</f>
        <v/>
      </c>
      <c r="W204" s="77">
        <f>Results!AR204</f>
        <v>0.38473198043659462</v>
      </c>
      <c r="X204" s="77">
        <f>Results!AT204</f>
        <v>0.33707200318953218</v>
      </c>
    </row>
    <row r="205" spans="1:24" hidden="1" x14ac:dyDescent="0.25">
      <c r="A205" s="69">
        <f>Results!A205</f>
        <v>203</v>
      </c>
      <c r="B205" s="91">
        <f>Results!DA205</f>
        <v>44254</v>
      </c>
      <c r="C205" s="72" t="str">
        <f>Results!D205</f>
        <v>Holstein Kiel</v>
      </c>
      <c r="D205" s="72" t="str">
        <f>Results!G205</f>
        <v>Erzgebirge Aue</v>
      </c>
      <c r="E205" s="132">
        <f>Results!H205</f>
        <v>1</v>
      </c>
      <c r="F205" s="132">
        <f>Results!I205</f>
        <v>0</v>
      </c>
      <c r="G205" s="80" t="str">
        <f>Results!AW205</f>
        <v>43/50</v>
      </c>
      <c r="H205" s="80" t="str">
        <f>Results!AY205</f>
        <v>19/5</v>
      </c>
      <c r="I205" s="133">
        <f>Results!AZ205</f>
        <v>67</v>
      </c>
      <c r="J205" s="134">
        <f>Results!BA205</f>
        <v>100</v>
      </c>
      <c r="K205" s="229">
        <f>Results!BB205</f>
        <v>31</v>
      </c>
      <c r="L205" s="230">
        <f>Results!BC205</f>
        <v>10</v>
      </c>
      <c r="M205" s="133">
        <f>Results!BD205</f>
        <v>77</v>
      </c>
      <c r="N205" s="135">
        <f>Results!BE205</f>
        <v>20</v>
      </c>
      <c r="O205" s="187">
        <f>MAX(Results!CF205:CG205)</f>
        <v>2.9051367506937389E-3</v>
      </c>
      <c r="P205" s="83">
        <f>Results!CA205</f>
        <v>0</v>
      </c>
      <c r="Q205" s="83">
        <f>Results!CB205</f>
        <v>0</v>
      </c>
      <c r="R205" s="72" t="str">
        <f>Results!CD205</f>
        <v/>
      </c>
      <c r="S205" s="14">
        <f>Results!CC205</f>
        <v>0</v>
      </c>
      <c r="T205" s="201">
        <f>Results!AV205</f>
        <v>0</v>
      </c>
      <c r="U205" s="14" t="str">
        <f>IF(LEFT(DataEntry!$O205,1)="D",Results!DL205,"")</f>
        <v/>
      </c>
      <c r="V205" s="14" t="str">
        <f>IF(LEFT(DataEntry!O205,1)="D",Results!DM205,"")</f>
        <v/>
      </c>
      <c r="W205" s="77">
        <f>Results!AR205</f>
        <v>0.53383599781091562</v>
      </c>
      <c r="X205" s="77">
        <f>Results!AT205</f>
        <v>0.20717795966193131</v>
      </c>
    </row>
    <row r="206" spans="1:24" hidden="1" x14ac:dyDescent="0.25">
      <c r="A206" s="69">
        <f>Results!A206</f>
        <v>204</v>
      </c>
      <c r="B206" s="91">
        <f>Results!DA206</f>
        <v>44255</v>
      </c>
      <c r="C206" s="72" t="str">
        <f>Results!D206</f>
        <v>Heidenheim</v>
      </c>
      <c r="D206" s="72" t="str">
        <f>Results!G206</f>
        <v>Fortuna Dusseldorf</v>
      </c>
      <c r="E206" s="132">
        <f>Results!H206</f>
        <v>3</v>
      </c>
      <c r="F206" s="132">
        <f>Results!I206</f>
        <v>2</v>
      </c>
      <c r="G206" s="80" t="str">
        <f>Results!AW206</f>
        <v>7/5</v>
      </c>
      <c r="H206" s="80" t="str">
        <f>Results!AY206</f>
        <v>63/25</v>
      </c>
      <c r="I206" s="133">
        <f>Results!AZ206</f>
        <v>83</v>
      </c>
      <c r="J206" s="134">
        <f>Results!BA206</f>
        <v>50</v>
      </c>
      <c r="K206" s="229">
        <f>Results!BB206</f>
        <v>58</v>
      </c>
      <c r="L206" s="230">
        <f>Results!BC206</f>
        <v>25</v>
      </c>
      <c r="M206" s="133">
        <f>Results!BD206</f>
        <v>169</v>
      </c>
      <c r="N206" s="135">
        <f>Results!BE206</f>
        <v>100</v>
      </c>
      <c r="O206" s="187">
        <f>MAX(Results!CF206:CG206)</f>
        <v>7.1858684877792317E-2</v>
      </c>
      <c r="P206" s="83">
        <f>Results!CA206</f>
        <v>0</v>
      </c>
      <c r="Q206" s="83">
        <f>Results!CB206</f>
        <v>0</v>
      </c>
      <c r="R206" s="72" t="str">
        <f>Results!CD206</f>
        <v/>
      </c>
      <c r="S206" s="14">
        <f>Results!CC206</f>
        <v>0</v>
      </c>
      <c r="T206" s="201">
        <f>Results!AV206</f>
        <v>0</v>
      </c>
      <c r="U206" s="14" t="str">
        <f>IF(LEFT(DataEntry!$O206,1)="D",Results!DL206,"")</f>
        <v/>
      </c>
      <c r="V206" s="14" t="str">
        <f>IF(LEFT(DataEntry!O206,1)="D",Results!DM206,"")</f>
        <v/>
      </c>
      <c r="W206" s="77">
        <f>Results!AR206</f>
        <v>0.41414600801785295</v>
      </c>
      <c r="X206" s="77">
        <f>Results!AT206</f>
        <v>0.28118790802179222</v>
      </c>
    </row>
    <row r="207" spans="1:24" hidden="1" x14ac:dyDescent="0.25">
      <c r="A207" s="69">
        <f>Results!A207</f>
        <v>205</v>
      </c>
      <c r="B207" s="91">
        <f>Results!DA207</f>
        <v>44255</v>
      </c>
      <c r="C207" s="72" t="str">
        <f>Results!D207</f>
        <v>Nurnberg</v>
      </c>
      <c r="D207" s="72" t="str">
        <f>Results!G207</f>
        <v>Eintracht Braunschweig</v>
      </c>
      <c r="E207" s="132">
        <f>Results!H207</f>
        <v>0</v>
      </c>
      <c r="F207" s="132">
        <f>Results!I207</f>
        <v>0</v>
      </c>
      <c r="G207" s="80" t="str">
        <f>Results!AW207</f>
        <v>27/25</v>
      </c>
      <c r="H207" s="80" t="str">
        <f>Results!AY207</f>
        <v>82/25</v>
      </c>
      <c r="I207" s="133">
        <f>Results!AZ207</f>
        <v>97</v>
      </c>
      <c r="J207" s="137">
        <f>Results!BA207</f>
        <v>100</v>
      </c>
      <c r="K207" s="229">
        <f>Results!BB207</f>
        <v>61</v>
      </c>
      <c r="L207" s="230">
        <f>Results!BC207</f>
        <v>25</v>
      </c>
      <c r="M207" s="136">
        <f>Results!BD207</f>
        <v>74</v>
      </c>
      <c r="N207" s="138">
        <f>Results!BE207</f>
        <v>25</v>
      </c>
      <c r="O207" s="187">
        <f>MAX(Results!CF207:CG207)</f>
        <v>-4.1606805392351405E-2</v>
      </c>
      <c r="P207" s="83">
        <f>Results!CA207</f>
        <v>0</v>
      </c>
      <c r="Q207" s="83">
        <f>Results!CB207</f>
        <v>0</v>
      </c>
      <c r="R207" s="72" t="str">
        <f>Results!CD207</f>
        <v/>
      </c>
      <c r="S207" s="14">
        <f>Results!CC207</f>
        <v>0</v>
      </c>
      <c r="T207" s="201">
        <f>Results!AV207</f>
        <v>0</v>
      </c>
      <c r="U207" s="14" t="str">
        <f>IF(LEFT(DataEntry!$O207,1)="D",Results!DL207,"")</f>
        <v/>
      </c>
      <c r="V207" s="14" t="str">
        <f>IF(LEFT(DataEntry!O207,1)="D",Results!DM207,"")</f>
        <v/>
      </c>
      <c r="W207" s="77">
        <f>Results!AR207</f>
        <v>0.47905516236562673</v>
      </c>
      <c r="X207" s="77">
        <f>Results!AT207</f>
        <v>0.23355191676150572</v>
      </c>
    </row>
    <row r="208" spans="1:24" hidden="1" x14ac:dyDescent="0.25">
      <c r="A208" s="69">
        <f>Results!A208</f>
        <v>206</v>
      </c>
      <c r="B208" s="91">
        <f>Results!DA208</f>
        <v>44255</v>
      </c>
      <c r="C208" s="72" t="str">
        <f>Results!D208</f>
        <v>Sandhausen</v>
      </c>
      <c r="D208" s="72" t="str">
        <f>Results!G208</f>
        <v>Osnabruck</v>
      </c>
      <c r="E208" s="132">
        <f>Results!H208</f>
        <v>3</v>
      </c>
      <c r="F208" s="132">
        <f>Results!I208</f>
        <v>0</v>
      </c>
      <c r="G208" s="80" t="str">
        <f>Results!AW208</f>
        <v>38/25</v>
      </c>
      <c r="H208" s="80" t="str">
        <f>Results!AY208</f>
        <v>56/25</v>
      </c>
      <c r="I208" s="133">
        <f>Results!AZ208</f>
        <v>28</v>
      </c>
      <c r="J208" s="137">
        <f>Results!BA208</f>
        <v>25</v>
      </c>
      <c r="K208" s="229">
        <f>Results!BB208</f>
        <v>58</v>
      </c>
      <c r="L208" s="230">
        <f>Results!BC208</f>
        <v>25</v>
      </c>
      <c r="M208" s="136">
        <f>Results!BD208</f>
        <v>13</v>
      </c>
      <c r="N208" s="138">
        <f>Results!BE208</f>
        <v>5</v>
      </c>
      <c r="O208" s="187">
        <f>MAX(Results!CF208:CG208)</f>
        <v>7.2191852757519437E-2</v>
      </c>
      <c r="P208" s="83">
        <f>Results!CA208</f>
        <v>0</v>
      </c>
      <c r="Q208" s="83">
        <f>Results!CB208</f>
        <v>0</v>
      </c>
      <c r="R208" s="72" t="str">
        <f>Results!CD208</f>
        <v/>
      </c>
      <c r="S208" s="14">
        <f>Results!CC208</f>
        <v>0</v>
      </c>
      <c r="T208" s="201">
        <f>Results!AV208</f>
        <v>0</v>
      </c>
      <c r="U208" s="14" t="str">
        <f>IF(LEFT(DataEntry!$O208,1)="D",Results!DL208,"")</f>
        <v/>
      </c>
      <c r="V208" s="14" t="str">
        <f>IF(LEFT(DataEntry!O208,1)="D",Results!DM208,"")</f>
        <v/>
      </c>
      <c r="W208" s="77">
        <f>Results!AR208</f>
        <v>0.39446524211681444</v>
      </c>
      <c r="X208" s="77">
        <f>Results!AT208</f>
        <v>0.30843022234856976</v>
      </c>
    </row>
    <row r="209" spans="1:24" hidden="1" x14ac:dyDescent="0.25">
      <c r="A209" s="69">
        <f>Results!A209</f>
        <v>207</v>
      </c>
      <c r="B209" s="91">
        <f>Results!DA209</f>
        <v>44256</v>
      </c>
      <c r="C209" s="72" t="str">
        <f>Results!D209</f>
        <v>St Pauli</v>
      </c>
      <c r="D209" s="72" t="str">
        <f>Results!G209</f>
        <v>Hamburger</v>
      </c>
      <c r="E209" s="132">
        <f>Results!H209</f>
        <v>1</v>
      </c>
      <c r="F209" s="132">
        <f>Results!I209</f>
        <v>0</v>
      </c>
      <c r="G209" s="80" t="str">
        <f>Results!AW209</f>
        <v>5/2</v>
      </c>
      <c r="H209" s="80" t="str">
        <f>Results!AY209</f>
        <v>37/25</v>
      </c>
      <c r="I209" s="133">
        <f>Results!AZ209</f>
        <v>69</v>
      </c>
      <c r="J209" s="137">
        <f>Results!BA209</f>
        <v>25</v>
      </c>
      <c r="K209" s="229">
        <f>Results!BB209</f>
        <v>5</v>
      </c>
      <c r="L209" s="230">
        <f>Results!BC209</f>
        <v>2</v>
      </c>
      <c r="M209" s="136">
        <f>Results!BD209</f>
        <v>1</v>
      </c>
      <c r="N209" s="138">
        <f>Results!BE209</f>
        <v>1</v>
      </c>
      <c r="O209" s="187">
        <f>MAX(Results!CF209:CG209)</f>
        <v>4.5794019981710801E-2</v>
      </c>
      <c r="P209" s="83">
        <f>Results!CA209</f>
        <v>0</v>
      </c>
      <c r="Q209" s="83">
        <f>Results!CB209</f>
        <v>0</v>
      </c>
      <c r="R209" s="72" t="str">
        <f>Results!CD209</f>
        <v/>
      </c>
      <c r="S209" s="14">
        <f>Results!CC209</f>
        <v>0</v>
      </c>
      <c r="T209" s="201">
        <f>Results!AV209</f>
        <v>-31</v>
      </c>
      <c r="U209" s="14" t="str">
        <f>IF(LEFT(DataEntry!$O209,1)="D",Results!DL209,"")</f>
        <v/>
      </c>
      <c r="V209" s="14" t="str">
        <f>IF(LEFT(DataEntry!O209,1)="D",Results!DM209,"")</f>
        <v/>
      </c>
      <c r="W209" s="77">
        <f>Results!AR209</f>
        <v>0.28491475212896711</v>
      </c>
      <c r="X209" s="77">
        <f>Results!AT209</f>
        <v>0.40272649258789234</v>
      </c>
    </row>
    <row r="210" spans="1:24" hidden="1" x14ac:dyDescent="0.25">
      <c r="A210" s="69">
        <f>Results!A210</f>
        <v>208</v>
      </c>
      <c r="B210" s="91">
        <f>Results!DA210</f>
        <v>44260</v>
      </c>
      <c r="C210" s="72" t="str">
        <f>Results!D210</f>
        <v>Paderborn 07</v>
      </c>
      <c r="D210" s="72" t="str">
        <f>Results!G210</f>
        <v>Darmstadt 98</v>
      </c>
      <c r="E210" s="132">
        <f>Results!H210</f>
        <v>2</v>
      </c>
      <c r="F210" s="132">
        <f>Results!I210</f>
        <v>3</v>
      </c>
      <c r="G210" s="80" t="str">
        <f>Results!AW210</f>
        <v>37/25</v>
      </c>
      <c r="H210" s="80" t="str">
        <f>Results!AY210</f>
        <v>9/4</v>
      </c>
      <c r="I210" s="133">
        <f>Results!AZ210</f>
        <v>6</v>
      </c>
      <c r="J210" s="137">
        <f>Results!BA210</f>
        <v>5</v>
      </c>
      <c r="K210" s="229">
        <f>Results!BB210</f>
        <v>5</v>
      </c>
      <c r="L210" s="230">
        <f>Results!BC210</f>
        <v>2</v>
      </c>
      <c r="M210" s="136">
        <f>Results!BD210</f>
        <v>9</v>
      </c>
      <c r="N210" s="138">
        <f>Results!BE210</f>
        <v>4</v>
      </c>
      <c r="O210" s="187">
        <f>MAX(Results!CF210:CG210)</f>
        <v>-3.7545534269330769E-3</v>
      </c>
      <c r="P210" s="83">
        <f>Results!CA210</f>
        <v>0</v>
      </c>
      <c r="Q210" s="83">
        <f>Results!CB210</f>
        <v>0</v>
      </c>
      <c r="R210" s="72" t="str">
        <f>Results!CD210</f>
        <v/>
      </c>
      <c r="S210" s="14">
        <f>Results!CC210</f>
        <v>0</v>
      </c>
      <c r="T210" s="201">
        <f>Results!AV210</f>
        <v>0</v>
      </c>
      <c r="U210" s="14" t="str">
        <f>IF(LEFT(DataEntry!$O210,1)="D",Results!DL210,"")</f>
        <v/>
      </c>
      <c r="V210" s="14" t="str">
        <f>IF(LEFT(DataEntry!O210,1)="D",Results!DM210,"")</f>
        <v/>
      </c>
      <c r="W210" s="77">
        <f>Results!AR210</f>
        <v>0.40124279940159069</v>
      </c>
      <c r="X210" s="77">
        <f>Results!AT210</f>
        <v>0.30592306532426627</v>
      </c>
    </row>
    <row r="211" spans="1:24" hidden="1" x14ac:dyDescent="0.25">
      <c r="A211" s="69">
        <f>Results!A211</f>
        <v>209</v>
      </c>
      <c r="B211" s="91">
        <f>Results!DA211</f>
        <v>44260</v>
      </c>
      <c r="C211" s="72" t="str">
        <f>Results!D211</f>
        <v>Wurzburger Kickers</v>
      </c>
      <c r="D211" s="72" t="str">
        <f>Results!G211</f>
        <v>Heidenheim</v>
      </c>
      <c r="E211" s="132">
        <f>Results!H211</f>
        <v>1</v>
      </c>
      <c r="F211" s="132">
        <f>Results!I211</f>
        <v>2</v>
      </c>
      <c r="G211" s="80" t="str">
        <f>Results!AW211</f>
        <v>11/5</v>
      </c>
      <c r="H211" s="80" t="str">
        <f>Results!AY211</f>
        <v>69/50</v>
      </c>
      <c r="I211" s="133">
        <f>Results!AZ211</f>
        <v>213</v>
      </c>
      <c r="J211" s="137">
        <f>Results!BA211</f>
        <v>100</v>
      </c>
      <c r="K211" s="229">
        <f>Results!BB211</f>
        <v>5</v>
      </c>
      <c r="L211" s="230">
        <f>Results!BC211</f>
        <v>2</v>
      </c>
      <c r="M211" s="136">
        <f>Results!BD211</f>
        <v>13</v>
      </c>
      <c r="N211" s="138">
        <f>Results!BE211</f>
        <v>10</v>
      </c>
      <c r="O211" s="187">
        <f>MAX(Results!CF211:CG211)</f>
        <v>-1.8813227681338633E-2</v>
      </c>
      <c r="P211" s="83">
        <f>Results!CA211</f>
        <v>0</v>
      </c>
      <c r="Q211" s="83">
        <f>Results!CB211</f>
        <v>0</v>
      </c>
      <c r="R211" s="72" t="str">
        <f>Results!CD211</f>
        <v/>
      </c>
      <c r="S211" s="14">
        <f>Results!CC211</f>
        <v>0</v>
      </c>
      <c r="T211" s="201">
        <f>Results!AV211</f>
        <v>0</v>
      </c>
      <c r="U211" s="14" t="str">
        <f>IF(LEFT(DataEntry!$O211,1)="D",Results!DL211,"")</f>
        <v/>
      </c>
      <c r="V211" s="14" t="str">
        <f>IF(LEFT(DataEntry!O211,1)="D",Results!DM211,"")</f>
        <v/>
      </c>
      <c r="W211" s="77">
        <f>Results!AR211</f>
        <v>0.31031450769741209</v>
      </c>
      <c r="X211" s="77">
        <f>Results!AT211</f>
        <v>0.41684460410861207</v>
      </c>
    </row>
    <row r="212" spans="1:24" x14ac:dyDescent="0.25">
      <c r="A212" s="69">
        <f>Results!A212</f>
        <v>210</v>
      </c>
      <c r="B212" s="91">
        <f>Results!DA212</f>
        <v>44261</v>
      </c>
      <c r="C212" s="72" t="str">
        <f>Results!D212</f>
        <v>Erzgebirge Aue</v>
      </c>
      <c r="D212" s="72" t="str">
        <f>Results!G212</f>
        <v>Hannover 96</v>
      </c>
      <c r="E212" s="132">
        <f>Results!H212</f>
        <v>1</v>
      </c>
      <c r="F212" s="132">
        <f>Results!I212</f>
        <v>1</v>
      </c>
      <c r="G212" s="80" t="str">
        <f>Results!AW212</f>
        <v>79/50</v>
      </c>
      <c r="H212" s="80" t="str">
        <f>Results!AY212</f>
        <v>46/25</v>
      </c>
      <c r="I212" s="133">
        <f>Results!AZ212</f>
        <v>59</v>
      </c>
      <c r="J212" s="137">
        <f>Results!BA212</f>
        <v>25</v>
      </c>
      <c r="K212" s="229">
        <f>Results!BB212</f>
        <v>66</v>
      </c>
      <c r="L212" s="230">
        <f>Results!BC212</f>
        <v>25</v>
      </c>
      <c r="M212" s="136">
        <f>Results!BD212</f>
        <v>109</v>
      </c>
      <c r="N212" s="138">
        <f>Results!BE212</f>
        <v>100</v>
      </c>
      <c r="O212" s="187">
        <f>MAX(Results!CF212:CG212)</f>
        <v>0.20649739011601612</v>
      </c>
      <c r="P212" s="83">
        <f>Results!CA212</f>
        <v>39</v>
      </c>
      <c r="Q212" s="83">
        <f>Results!CB212</f>
        <v>0</v>
      </c>
      <c r="R212" s="72" t="str">
        <f>Results!CD212</f>
        <v>Erzgebirge Aue</v>
      </c>
      <c r="S212" s="14">
        <f>Results!CC212</f>
        <v>-39</v>
      </c>
      <c r="T212" s="201">
        <f>Results!AV212</f>
        <v>-9.9999999999980105E-3</v>
      </c>
      <c r="U212" s="14">
        <f>IF(LEFT(DataEntry!$O212,1)="D",Results!DL212,"")</f>
        <v>14.77</v>
      </c>
      <c r="V212" s="14">
        <f>IF(LEFT(DataEntry!O212,1)="D",Results!DM212,"")</f>
        <v>38.99</v>
      </c>
      <c r="W212" s="77">
        <f>Results!AR212</f>
        <v>0.38628420903623473</v>
      </c>
      <c r="X212" s="77">
        <f>Results!AT212</f>
        <v>0.35117368645799646</v>
      </c>
    </row>
    <row r="213" spans="1:24" hidden="1" x14ac:dyDescent="0.25">
      <c r="A213" s="69">
        <f>Results!A213</f>
        <v>211</v>
      </c>
      <c r="B213" s="91">
        <f>Results!DA213</f>
        <v>44261</v>
      </c>
      <c r="C213" s="72" t="str">
        <f>Results!D213</f>
        <v>Greuther Furth</v>
      </c>
      <c r="D213" s="72" t="str">
        <f>Results!G213</f>
        <v>Bochum</v>
      </c>
      <c r="E213" s="132">
        <f>Results!H213</f>
        <v>1</v>
      </c>
      <c r="F213" s="132">
        <f>Results!I213</f>
        <v>2</v>
      </c>
      <c r="G213" s="80" t="str">
        <f>Results!AW213</f>
        <v>7/4</v>
      </c>
      <c r="H213" s="80" t="str">
        <f>Results!AY213</f>
        <v>7/4</v>
      </c>
      <c r="I213" s="133">
        <f>Results!AZ213</f>
        <v>153</v>
      </c>
      <c r="J213" s="137">
        <f>Results!BA213</f>
        <v>100</v>
      </c>
      <c r="K213" s="229">
        <f>Results!BB213</f>
        <v>67</v>
      </c>
      <c r="L213" s="230">
        <f>Results!BC213</f>
        <v>25</v>
      </c>
      <c r="M213" s="136">
        <f>Results!BD213</f>
        <v>161</v>
      </c>
      <c r="N213" s="138">
        <f>Results!BE213</f>
        <v>100</v>
      </c>
      <c r="O213" s="187">
        <f>MAX(Results!CF213:CG213)</f>
        <v>-3.5225540132621629E-2</v>
      </c>
      <c r="P213" s="83">
        <f>Results!CA213</f>
        <v>0</v>
      </c>
      <c r="Q213" s="83">
        <f>Results!CB213</f>
        <v>0</v>
      </c>
      <c r="R213" s="72" t="str">
        <f>Results!CD213</f>
        <v/>
      </c>
      <c r="S213" s="14">
        <f>Results!CC213</f>
        <v>0</v>
      </c>
      <c r="T213" s="201">
        <f>Results!AV213</f>
        <v>0</v>
      </c>
      <c r="U213" s="14" t="str">
        <f>IF(LEFT(DataEntry!$O213,1)="D",Results!DL213,"")</f>
        <v/>
      </c>
      <c r="V213" s="14" t="str">
        <f>IF(LEFT(DataEntry!O213,1)="D",Results!DM213,"")</f>
        <v/>
      </c>
      <c r="W213" s="77">
        <f>Results!AR213</f>
        <v>0.36334281626077969</v>
      </c>
      <c r="X213" s="77">
        <f>Results!AT213</f>
        <v>0.36334281626077969</v>
      </c>
    </row>
    <row r="214" spans="1:24" hidden="1" x14ac:dyDescent="0.25">
      <c r="A214" s="69">
        <f>Results!A214</f>
        <v>212</v>
      </c>
      <c r="B214" s="91">
        <f>Results!DA214</f>
        <v>44261</v>
      </c>
      <c r="C214" s="72" t="str">
        <f>Results!D214</f>
        <v>Karlsruher</v>
      </c>
      <c r="D214" s="72" t="str">
        <f>Results!G214</f>
        <v>St Pauli</v>
      </c>
      <c r="E214" s="132">
        <f>Results!H214</f>
        <v>0</v>
      </c>
      <c r="F214" s="132">
        <f>Results!I214</f>
        <v>0</v>
      </c>
      <c r="G214" s="80" t="str">
        <f>Results!AW214</f>
        <v>13/10</v>
      </c>
      <c r="H214" s="80" t="str">
        <f>Results!AY214</f>
        <v>69/25</v>
      </c>
      <c r="I214" s="133">
        <f>Results!AZ214</f>
        <v>63</v>
      </c>
      <c r="J214" s="137">
        <f>Results!BA214</f>
        <v>50</v>
      </c>
      <c r="K214" s="229">
        <f>Results!BB214</f>
        <v>53</v>
      </c>
      <c r="L214" s="230">
        <f>Results!BC214</f>
        <v>20</v>
      </c>
      <c r="M214" s="136">
        <f>Results!BD214</f>
        <v>199</v>
      </c>
      <c r="N214" s="138">
        <f>Results!BE214</f>
        <v>100</v>
      </c>
      <c r="O214" s="187">
        <f>MAX(Results!CF214:CG214)</f>
        <v>-1.5537275525640479E-2</v>
      </c>
      <c r="P214" s="83">
        <f>Results!CA214</f>
        <v>0</v>
      </c>
      <c r="Q214" s="83">
        <f>Results!CB214</f>
        <v>0</v>
      </c>
      <c r="R214" s="72" t="str">
        <f>Results!CD214</f>
        <v/>
      </c>
      <c r="S214" s="14">
        <f>Results!CC214</f>
        <v>0</v>
      </c>
      <c r="T214" s="201">
        <f>Results!AV214</f>
        <v>79.5</v>
      </c>
      <c r="U214" s="14" t="str">
        <f>IF(LEFT(DataEntry!$O214,1)="D",Results!DL214,"")</f>
        <v/>
      </c>
      <c r="V214" s="14" t="str">
        <f>IF(LEFT(DataEntry!O214,1)="D",Results!DM214,"")</f>
        <v/>
      </c>
      <c r="W214" s="77">
        <f>Results!AR214</f>
        <v>0.4328819696453664</v>
      </c>
      <c r="X214" s="77">
        <f>Results!AT214</f>
        <v>0.26352489218408764</v>
      </c>
    </row>
    <row r="215" spans="1:24" hidden="1" x14ac:dyDescent="0.25">
      <c r="A215" s="69">
        <f>Results!A215</f>
        <v>213</v>
      </c>
      <c r="B215" s="91">
        <f>Results!DA215</f>
        <v>44262</v>
      </c>
      <c r="C215" s="72" t="str">
        <f>Results!D215</f>
        <v>Eintracht Braunschweig</v>
      </c>
      <c r="D215" s="72" t="str">
        <f>Results!G215</f>
        <v>Sandhausen</v>
      </c>
      <c r="E215" s="132">
        <f>Results!H215</f>
        <v>1</v>
      </c>
      <c r="F215" s="132">
        <f>Results!I215</f>
        <v>0</v>
      </c>
      <c r="G215" s="80" t="str">
        <f>Results!AW215</f>
        <v>42/25</v>
      </c>
      <c r="H215" s="80" t="str">
        <f>Results!AY215</f>
        <v>89/50</v>
      </c>
      <c r="I215" s="133">
        <f>Results!AZ215</f>
        <v>169</v>
      </c>
      <c r="J215" s="137">
        <f>Results!BA215</f>
        <v>100</v>
      </c>
      <c r="K215" s="229">
        <f>Results!BB215</f>
        <v>58</v>
      </c>
      <c r="L215" s="230">
        <f>Results!BC215</f>
        <v>25</v>
      </c>
      <c r="M215" s="136">
        <f>Results!BD215</f>
        <v>83</v>
      </c>
      <c r="N215" s="138">
        <f>Results!BE215</f>
        <v>50</v>
      </c>
      <c r="O215" s="187">
        <f>MAX(Results!CF215:CG215)</f>
        <v>1.1721656576066052E-3</v>
      </c>
      <c r="P215" s="83">
        <f>Results!CA215</f>
        <v>0</v>
      </c>
      <c r="Q215" s="83">
        <f>Results!CB215</f>
        <v>0</v>
      </c>
      <c r="R215" s="72" t="str">
        <f>Results!CD215</f>
        <v/>
      </c>
      <c r="S215" s="14">
        <f>Results!CC215</f>
        <v>0</v>
      </c>
      <c r="T215" s="201">
        <f>Results!AV215</f>
        <v>0</v>
      </c>
      <c r="U215" s="14" t="str">
        <f>IF(LEFT(DataEntry!$O215,1)="D",Results!DL215,"")</f>
        <v/>
      </c>
      <c r="V215" s="14" t="str">
        <f>IF(LEFT(DataEntry!O215,1)="D",Results!DM215,"")</f>
        <v/>
      </c>
      <c r="W215" s="77">
        <f>Results!AR215</f>
        <v>0.37238223806137749</v>
      </c>
      <c r="X215" s="77">
        <f>Results!AT215</f>
        <v>0.35847595261580695</v>
      </c>
    </row>
    <row r="216" spans="1:24" hidden="1" x14ac:dyDescent="0.25">
      <c r="A216" s="69">
        <f>Results!A216</f>
        <v>214</v>
      </c>
      <c r="B216" s="91">
        <f>Results!DA216</f>
        <v>44262</v>
      </c>
      <c r="C216" s="72" t="str">
        <f>Results!D216</f>
        <v>Fortuna Dusseldorf</v>
      </c>
      <c r="D216" s="72" t="str">
        <f>Results!G216</f>
        <v>Nurnberg</v>
      </c>
      <c r="E216" s="132">
        <f>Results!H216</f>
        <v>3</v>
      </c>
      <c r="F216" s="132">
        <f>Results!I216</f>
        <v>1</v>
      </c>
      <c r="G216" s="80" t="str">
        <f>Results!AW216</f>
        <v>21/20</v>
      </c>
      <c r="H216" s="80" t="str">
        <f>Results!AY216</f>
        <v>89/25</v>
      </c>
      <c r="I216" s="133">
        <f>Results!AZ216</f>
        <v>1</v>
      </c>
      <c r="J216" s="137">
        <f>Results!BA216</f>
        <v>1</v>
      </c>
      <c r="K216" s="229">
        <f>Results!BB216</f>
        <v>66</v>
      </c>
      <c r="L216" s="230">
        <f>Results!BC216</f>
        <v>25</v>
      </c>
      <c r="M216" s="136">
        <f>Results!BD216</f>
        <v>66</v>
      </c>
      <c r="N216" s="138">
        <f>Results!BE216</f>
        <v>25</v>
      </c>
      <c r="O216" s="187">
        <f>MAX(Results!CF216:CG216)</f>
        <v>-2.1505621622358376E-2</v>
      </c>
      <c r="P216" s="83">
        <f>Results!CA216</f>
        <v>0</v>
      </c>
      <c r="Q216" s="83">
        <f>Results!CB216</f>
        <v>0</v>
      </c>
      <c r="R216" s="72" t="str">
        <f>Results!CD216</f>
        <v/>
      </c>
      <c r="S216" s="14">
        <f>Results!CC216</f>
        <v>0</v>
      </c>
      <c r="T216" s="201">
        <f>Results!AV216</f>
        <v>-30</v>
      </c>
      <c r="U216" s="14" t="str">
        <f>IF(LEFT(DataEntry!$O216,1)="D",Results!DL216,"")</f>
        <v/>
      </c>
      <c r="V216" s="14" t="str">
        <f>IF(LEFT(DataEntry!O216,1)="D",Results!DM216,"")</f>
        <v/>
      </c>
      <c r="W216" s="77">
        <f>Results!AR216</f>
        <v>0.48552320043465769</v>
      </c>
      <c r="X216" s="77">
        <f>Results!AT216</f>
        <v>0.21830829547238739</v>
      </c>
    </row>
    <row r="217" spans="1:24" hidden="1" x14ac:dyDescent="0.25">
      <c r="A217" s="69">
        <f>Results!A217</f>
        <v>215</v>
      </c>
      <c r="B217" s="91">
        <f>Results!DA217</f>
        <v>44263</v>
      </c>
      <c r="C217" s="72" t="str">
        <f>Results!D217</f>
        <v>Hamburger</v>
      </c>
      <c r="D217" s="72" t="str">
        <f>Results!G217</f>
        <v>Holstein Kiel</v>
      </c>
      <c r="E217" s="132">
        <f>Results!H217</f>
        <v>1</v>
      </c>
      <c r="F217" s="132">
        <f>Results!I217</f>
        <v>1</v>
      </c>
      <c r="G217" s="80" t="str">
        <f>Results!AW217</f>
        <v>6/5</v>
      </c>
      <c r="H217" s="80" t="str">
        <f>Results!AY217</f>
        <v>74/25</v>
      </c>
      <c r="I217" s="133">
        <f>Results!AZ217</f>
        <v>113</v>
      </c>
      <c r="J217" s="137">
        <f>Results!BA217</f>
        <v>100</v>
      </c>
      <c r="K217" s="229">
        <f>Results!BB217</f>
        <v>53</v>
      </c>
      <c r="L217" s="230">
        <f>Results!BC217</f>
        <v>20</v>
      </c>
      <c r="M217" s="136">
        <f>Results!BD217</f>
        <v>9</v>
      </c>
      <c r="N217" s="138">
        <f>Results!BE217</f>
        <v>4</v>
      </c>
      <c r="O217" s="187">
        <f>MAX(Results!CF217:CG217)</f>
        <v>-2.8298625903206587E-2</v>
      </c>
      <c r="P217" s="83">
        <f>Results!CA217</f>
        <v>0</v>
      </c>
      <c r="Q217" s="83">
        <f>Results!CB217</f>
        <v>0</v>
      </c>
      <c r="R217" s="72" t="str">
        <f>Results!CD217</f>
        <v/>
      </c>
      <c r="S217" s="14">
        <f>Results!CC217</f>
        <v>0</v>
      </c>
      <c r="T217" s="201">
        <f>Results!AV217</f>
        <v>79.5</v>
      </c>
      <c r="U217" s="14" t="str">
        <f>IF(LEFT(DataEntry!$O217,1)="D",Results!DL217,"")</f>
        <v/>
      </c>
      <c r="V217" s="14" t="str">
        <f>IF(LEFT(DataEntry!O217,1)="D",Results!DM217,"")</f>
        <v/>
      </c>
      <c r="W217" s="77">
        <f>Results!AR217</f>
        <v>0.4511732249231285</v>
      </c>
      <c r="X217" s="77">
        <f>Results!AT217</f>
        <v>0.250771128254556</v>
      </c>
    </row>
    <row r="218" spans="1:24" hidden="1" x14ac:dyDescent="0.25">
      <c r="A218" s="69">
        <f>Results!A218</f>
        <v>216</v>
      </c>
      <c r="B218" s="91">
        <f>Results!DA218</f>
        <v>44267</v>
      </c>
      <c r="C218" s="72" t="str">
        <f>Results!D218</f>
        <v>Bochum</v>
      </c>
      <c r="D218" s="72" t="str">
        <f>Results!G218</f>
        <v>Hamburger</v>
      </c>
      <c r="E218" s="132">
        <f>Results!H218</f>
        <v>0</v>
      </c>
      <c r="F218" s="132">
        <f>Results!I218</f>
        <v>2</v>
      </c>
      <c r="G218" s="80" t="str">
        <f>Results!AW218</f>
        <v>2/1</v>
      </c>
      <c r="H218" s="80" t="str">
        <f>Results!AY218</f>
        <v>13/8</v>
      </c>
      <c r="I218" s="133">
        <f>Results!AZ218</f>
        <v>173</v>
      </c>
      <c r="J218" s="137">
        <f>Results!BA218</f>
        <v>100</v>
      </c>
      <c r="K218" s="229">
        <f>Results!BB218</f>
        <v>5</v>
      </c>
      <c r="L218" s="230">
        <f>Results!BC218</f>
        <v>2</v>
      </c>
      <c r="M218" s="136">
        <f>Results!BD218</f>
        <v>38</v>
      </c>
      <c r="N218" s="138">
        <f>Results!BE218</f>
        <v>25</v>
      </c>
      <c r="O218" s="187">
        <f>MAX(Results!CF218:CG218)</f>
        <v>-3.0746910666010138E-2</v>
      </c>
      <c r="P218" s="83">
        <f>Results!CA218</f>
        <v>0</v>
      </c>
      <c r="Q218" s="83">
        <f>Results!CB218</f>
        <v>0</v>
      </c>
      <c r="R218" s="72" t="str">
        <f>Results!CD218</f>
        <v/>
      </c>
      <c r="S218" s="14">
        <f>Results!CC218</f>
        <v>0</v>
      </c>
      <c r="T218" s="201">
        <f>Results!AV218</f>
        <v>0</v>
      </c>
      <c r="U218" s="14" t="str">
        <f>IF(LEFT(DataEntry!$O218,1)="D",Results!DL218,"")</f>
        <v/>
      </c>
      <c r="V218" s="14" t="str">
        <f>IF(LEFT(DataEntry!O218,1)="D",Results!DM218,"")</f>
        <v/>
      </c>
      <c r="W218" s="77">
        <f>Results!AR218</f>
        <v>0.32966830393013113</v>
      </c>
      <c r="X218" s="77">
        <f>Results!AT218</f>
        <v>0.3791314268547164</v>
      </c>
    </row>
    <row r="219" spans="1:24" hidden="1" x14ac:dyDescent="0.25">
      <c r="A219" s="69">
        <f>Results!A219</f>
        <v>217</v>
      </c>
      <c r="B219" s="94">
        <f>Results!DA219</f>
        <v>44268</v>
      </c>
      <c r="C219" s="72" t="str">
        <f>Results!D219</f>
        <v>Darmstadt 98</v>
      </c>
      <c r="D219" s="72" t="str">
        <f>Results!G219</f>
        <v>Erzgebirge Aue</v>
      </c>
      <c r="E219" s="132">
        <f>Results!H219</f>
        <v>4</v>
      </c>
      <c r="F219" s="132">
        <f>Results!I219</f>
        <v>1</v>
      </c>
      <c r="G219" s="80" t="str">
        <f>Results!AW219</f>
        <v>4/5</v>
      </c>
      <c r="H219" s="80" t="str">
        <f>Results!AY219</f>
        <v>41/10</v>
      </c>
      <c r="I219" s="133">
        <f>Results!AZ219</f>
        <v>17</v>
      </c>
      <c r="J219" s="137">
        <f>Results!BA219</f>
        <v>20</v>
      </c>
      <c r="K219" s="229">
        <f>Results!BB219</f>
        <v>71</v>
      </c>
      <c r="L219" s="230">
        <f>Results!BC219</f>
        <v>25</v>
      </c>
      <c r="M219" s="136">
        <f>Results!BD219</f>
        <v>61</v>
      </c>
      <c r="N219" s="138">
        <f>Results!BE219</f>
        <v>20</v>
      </c>
      <c r="O219" s="187">
        <f>MAX(Results!CF219:CG219)</f>
        <v>2.0746684500167232E-2</v>
      </c>
      <c r="P219" s="83">
        <f>Results!CA219</f>
        <v>0</v>
      </c>
      <c r="Q219" s="83">
        <f>Results!CB219</f>
        <v>0</v>
      </c>
      <c r="R219" s="72" t="str">
        <f>Results!CD219</f>
        <v/>
      </c>
      <c r="S219" s="14">
        <f>Results!CC219</f>
        <v>0</v>
      </c>
      <c r="T219" s="201">
        <f>Results!AV219</f>
        <v>0</v>
      </c>
      <c r="U219" s="14" t="str">
        <f>IF(LEFT(DataEntry!$O219,1)="D",Results!DL219,"")</f>
        <v/>
      </c>
      <c r="V219" s="14" t="str">
        <f>IF(LEFT(DataEntry!O219,1)="D",Results!DM219,"")</f>
        <v/>
      </c>
      <c r="W219" s="77">
        <f>Results!AR219</f>
        <v>0.5549645657577067</v>
      </c>
      <c r="X219" s="77">
        <f>Results!AT219</f>
        <v>0.19461191941834033</v>
      </c>
    </row>
    <row r="220" spans="1:24" x14ac:dyDescent="0.25">
      <c r="A220" s="69">
        <f>Results!A220</f>
        <v>218</v>
      </c>
      <c r="B220" s="94">
        <f>Results!DA220</f>
        <v>44268</v>
      </c>
      <c r="C220" s="72" t="str">
        <f>Results!D220</f>
        <v>Sandhausen</v>
      </c>
      <c r="D220" s="72" t="str">
        <f>Results!G220</f>
        <v>Fortuna Dusseldorf</v>
      </c>
      <c r="E220" s="132">
        <f>Results!H220</f>
        <v>0</v>
      </c>
      <c r="F220" s="132">
        <f>Results!I220</f>
        <v>0</v>
      </c>
      <c r="G220" s="80" t="str">
        <f>Results!AW220</f>
        <v>46/25</v>
      </c>
      <c r="H220" s="80" t="str">
        <f>Results!AY220</f>
        <v>17/10</v>
      </c>
      <c r="I220" s="133">
        <f>Results!AZ220</f>
        <v>71</v>
      </c>
      <c r="J220" s="137">
        <f>Results!BA220</f>
        <v>25</v>
      </c>
      <c r="K220" s="229">
        <f>Results!BB220</f>
        <v>67</v>
      </c>
      <c r="L220" s="230">
        <f>Results!BC220</f>
        <v>25</v>
      </c>
      <c r="M220" s="136">
        <f>Results!BD220</f>
        <v>93</v>
      </c>
      <c r="N220" s="138">
        <f>Results!BE220</f>
        <v>100</v>
      </c>
      <c r="O220" s="187">
        <f>MAX(Results!CF220:CG220)</f>
        <v>0.23385506449049373</v>
      </c>
      <c r="P220" s="83">
        <f>Results!CA220</f>
        <v>35</v>
      </c>
      <c r="Q220" s="83">
        <f>Results!CB220</f>
        <v>0</v>
      </c>
      <c r="R220" s="72" t="str">
        <f>Results!CD220</f>
        <v>Sandhausen</v>
      </c>
      <c r="S220" s="14">
        <f>Results!CC220</f>
        <v>-35</v>
      </c>
      <c r="T220" s="201">
        <f>Results!AV220</f>
        <v>0</v>
      </c>
      <c r="U220" s="14">
        <f>IF(LEFT(DataEntry!$O220,1)="D",Results!DL220,"")</f>
        <v>13.06</v>
      </c>
      <c r="V220" s="14">
        <f>IF(LEFT(DataEntry!O220,1)="D",Results!DM220,"")</f>
        <v>35</v>
      </c>
      <c r="W220" s="77">
        <f>Results!AR220</f>
        <v>0.35059854437054838</v>
      </c>
      <c r="X220" s="77">
        <f>Results!AT220</f>
        <v>0.36976798845337594</v>
      </c>
    </row>
    <row r="221" spans="1:24" hidden="1" x14ac:dyDescent="0.25">
      <c r="A221" s="69">
        <f>Results!A221</f>
        <v>219</v>
      </c>
      <c r="B221" s="94">
        <f>Results!DA221</f>
        <v>44269</v>
      </c>
      <c r="C221" s="72" t="str">
        <f>Results!D221</f>
        <v>Karlsruher</v>
      </c>
      <c r="D221" s="72" t="str">
        <f>Results!G221</f>
        <v>Eintracht Braunschweig</v>
      </c>
      <c r="E221" s="132">
        <f>Results!H221</f>
        <v>0</v>
      </c>
      <c r="F221" s="132">
        <f>Results!I221</f>
        <v>0</v>
      </c>
      <c r="G221" s="80" t="str">
        <f>Results!AW221</f>
        <v>27/25</v>
      </c>
      <c r="H221" s="80" t="str">
        <f>Results!AY221</f>
        <v>79/25</v>
      </c>
      <c r="I221" s="133">
        <f>Results!AZ221</f>
        <v>23</v>
      </c>
      <c r="J221" s="137">
        <f>Results!BA221</f>
        <v>25</v>
      </c>
      <c r="K221" s="229">
        <f>Results!BB221</f>
        <v>27</v>
      </c>
      <c r="L221" s="230">
        <f>Results!BC221</f>
        <v>10</v>
      </c>
      <c r="M221" s="136">
        <f>Results!BD221</f>
        <v>57</v>
      </c>
      <c r="N221" s="138">
        <f>Results!BE221</f>
        <v>20</v>
      </c>
      <c r="O221" s="187">
        <f>MAX(Results!CF221:CG221)</f>
        <v>-4.9187840125429844E-2</v>
      </c>
      <c r="P221" s="83">
        <f>Results!CA221</f>
        <v>0</v>
      </c>
      <c r="Q221" s="83">
        <f>Results!CB221</f>
        <v>0</v>
      </c>
      <c r="R221" s="72" t="str">
        <f>Results!CD221</f>
        <v/>
      </c>
      <c r="S221" s="14">
        <f>Results!CC221</f>
        <v>0</v>
      </c>
      <c r="T221" s="201">
        <f>Results!AV221</f>
        <v>0</v>
      </c>
      <c r="U221" s="14" t="str">
        <f>IF(LEFT(DataEntry!$O221,1)="D",Results!DL221,"")</f>
        <v/>
      </c>
      <c r="V221" s="14" t="str">
        <f>IF(LEFT(DataEntry!O221,1)="D",Results!DM221,"")</f>
        <v/>
      </c>
      <c r="W221" s="77">
        <f>Results!AR221</f>
        <v>0.47674644434515823</v>
      </c>
      <c r="X221" s="77">
        <f>Results!AT221</f>
        <v>0.23911905745402906</v>
      </c>
    </row>
    <row r="222" spans="1:24" hidden="1" x14ac:dyDescent="0.25">
      <c r="A222" s="69">
        <f>Results!A222</f>
        <v>220</v>
      </c>
      <c r="B222" s="94">
        <f>Results!DA222</f>
        <v>44269</v>
      </c>
      <c r="C222" s="72" t="str">
        <f>Results!D222</f>
        <v>Nurnberg</v>
      </c>
      <c r="D222" s="72" t="str">
        <f>Results!G222</f>
        <v>Osnabruck</v>
      </c>
      <c r="E222" s="132">
        <f>Results!H222</f>
        <v>1</v>
      </c>
      <c r="F222" s="132">
        <f>Results!I222</f>
        <v>1</v>
      </c>
      <c r="G222" s="80" t="str">
        <f>Results!AW222</f>
        <v>11/8</v>
      </c>
      <c r="H222" s="80" t="str">
        <f>Results!AY222</f>
        <v>66/25</v>
      </c>
      <c r="I222" s="133">
        <f>Results!AZ222</f>
        <v>23</v>
      </c>
      <c r="J222" s="137">
        <f>Results!BA222</f>
        <v>25</v>
      </c>
      <c r="K222" s="229">
        <f>Results!BB222</f>
        <v>61</v>
      </c>
      <c r="L222" s="230">
        <f>Results!BC222</f>
        <v>25</v>
      </c>
      <c r="M222" s="136">
        <f>Results!BD222</f>
        <v>16</v>
      </c>
      <c r="N222" s="138">
        <f>Results!BE222</f>
        <v>5</v>
      </c>
      <c r="O222" s="187">
        <f>MAX(Results!CF222:CG222)</f>
        <v>9.2559189008553241E-2</v>
      </c>
      <c r="P222" s="83">
        <f>Results!CA222</f>
        <v>0</v>
      </c>
      <c r="Q222" s="83">
        <f>Results!CB222</f>
        <v>0</v>
      </c>
      <c r="R222" s="72" t="str">
        <f>Results!CD222</f>
        <v/>
      </c>
      <c r="S222" s="14">
        <f>Results!CC222</f>
        <v>0</v>
      </c>
      <c r="T222" s="201">
        <f>Results!AV222</f>
        <v>0</v>
      </c>
      <c r="U222" s="14" t="str">
        <f>IF(LEFT(DataEntry!$O222,1)="D",Results!DL222,"")</f>
        <v/>
      </c>
      <c r="V222" s="14" t="str">
        <f>IF(LEFT(DataEntry!O222,1)="D",Results!DM222,"")</f>
        <v/>
      </c>
      <c r="W222" s="77">
        <f>Results!AR222</f>
        <v>0.42094132099396564</v>
      </c>
      <c r="X222" s="77">
        <f>Results!AT222</f>
        <v>0.27272625487589308</v>
      </c>
    </row>
    <row r="223" spans="1:24" hidden="1" x14ac:dyDescent="0.25">
      <c r="A223" s="69">
        <f>Results!A223</f>
        <v>221</v>
      </c>
      <c r="B223" s="94">
        <f>Results!DA223</f>
        <v>44270</v>
      </c>
      <c r="C223" s="72" t="str">
        <f>Results!D223</f>
        <v>St Pauli</v>
      </c>
      <c r="D223" s="72" t="str">
        <f>Results!G223</f>
        <v>Paderborn 07</v>
      </c>
      <c r="E223" s="132">
        <f>Results!H223</f>
        <v>0</v>
      </c>
      <c r="F223" s="132">
        <f>Results!I223</f>
        <v>2</v>
      </c>
      <c r="G223" s="80" t="str">
        <f>Results!AW223</f>
        <v>71/50</v>
      </c>
      <c r="H223" s="80" t="str">
        <f>Results!AY223</f>
        <v>61/25</v>
      </c>
      <c r="I223" s="133">
        <f>Results!AZ223</f>
        <v>7</v>
      </c>
      <c r="J223" s="137">
        <f>Results!BA223</f>
        <v>5</v>
      </c>
      <c r="K223" s="229">
        <f>Results!BB223</f>
        <v>13</v>
      </c>
      <c r="L223" s="230">
        <f>Results!BC223</f>
        <v>5</v>
      </c>
      <c r="M223" s="136">
        <f>Results!BD223</f>
        <v>9</v>
      </c>
      <c r="N223" s="138">
        <f>Results!BE223</f>
        <v>5</v>
      </c>
      <c r="O223" s="187">
        <f>MAX(Results!CF223:CG223)</f>
        <v>-1.1280938490196046E-2</v>
      </c>
      <c r="P223" s="83">
        <f>Results!CA223</f>
        <v>0</v>
      </c>
      <c r="Q223" s="83">
        <f>Results!CB223</f>
        <v>0</v>
      </c>
      <c r="R223" s="72" t="str">
        <f>Results!CD223</f>
        <v/>
      </c>
      <c r="S223" s="14">
        <f>Results!CC223</f>
        <v>0</v>
      </c>
      <c r="T223" s="201">
        <f>Results!AV223</f>
        <v>-30</v>
      </c>
      <c r="U223" s="14" t="str">
        <f>IF(LEFT(DataEntry!$O223,1)="D",Results!DL223,"")</f>
        <v/>
      </c>
      <c r="V223" s="14" t="str">
        <f>IF(LEFT(DataEntry!O223,1)="D",Results!DM223,"")</f>
        <v/>
      </c>
      <c r="W223" s="77">
        <f>Results!AR223</f>
        <v>0.40999944270156252</v>
      </c>
      <c r="X223" s="77">
        <f>Results!AT223</f>
        <v>0.28841198536512219</v>
      </c>
    </row>
    <row r="224" spans="1:24" hidden="1" x14ac:dyDescent="0.25">
      <c r="A224" s="69">
        <f>Results!A224</f>
        <v>222</v>
      </c>
      <c r="B224" s="94">
        <f>Results!DA224</f>
        <v>44272</v>
      </c>
      <c r="C224" s="72" t="str">
        <f>Results!D224</f>
        <v>Jahn Regensburg</v>
      </c>
      <c r="D224" s="72" t="str">
        <f>Results!G224</f>
        <v>Greuther Furth</v>
      </c>
      <c r="E224" s="132">
        <f>Results!H224</f>
        <v>1</v>
      </c>
      <c r="F224" s="132">
        <f>Results!I224</f>
        <v>2</v>
      </c>
      <c r="G224" s="80" t="str">
        <f>Results!AW224</f>
        <v>53/25</v>
      </c>
      <c r="H224" s="80" t="str">
        <f>Results!AY224</f>
        <v>8/5</v>
      </c>
      <c r="I224" s="133">
        <f>Results!AZ224</f>
        <v>13</v>
      </c>
      <c r="J224" s="137">
        <f>Results!BA224</f>
        <v>5</v>
      </c>
      <c r="K224" s="229">
        <f>Results!BB224</f>
        <v>57</v>
      </c>
      <c r="L224" s="230">
        <f>Results!BC224</f>
        <v>25</v>
      </c>
      <c r="M224" s="136">
        <f>Results!BD224</f>
        <v>57</v>
      </c>
      <c r="N224" s="138">
        <f>Results!BE224</f>
        <v>50</v>
      </c>
      <c r="O224" s="187">
        <f>MAX(Results!CF224:CG224)</f>
        <v>9.6335242437915788E-2</v>
      </c>
      <c r="P224" s="83">
        <f>Results!CA224</f>
        <v>0</v>
      </c>
      <c r="Q224" s="83">
        <f>Results!CB224</f>
        <v>0</v>
      </c>
      <c r="R224" s="72" t="str">
        <f>Results!CD224</f>
        <v/>
      </c>
      <c r="S224" s="14">
        <f>Results!CC224</f>
        <v>0</v>
      </c>
      <c r="T224" s="201">
        <f>Results!AV224</f>
        <v>0</v>
      </c>
      <c r="U224" s="14" t="str">
        <f>IF(LEFT(DataEntry!$O224,1)="D",Results!DL224,"")</f>
        <v/>
      </c>
      <c r="V224" s="14" t="str">
        <f>IF(LEFT(DataEntry!O224,1)="D",Results!DM224,"")</f>
        <v/>
      </c>
      <c r="W224" s="77">
        <f>Results!AR224</f>
        <v>0.31837295159960066</v>
      </c>
      <c r="X224" s="77">
        <f>Results!AT224</f>
        <v>0.38235108436887616</v>
      </c>
    </row>
    <row r="225" spans="1:24" x14ac:dyDescent="0.25">
      <c r="A225" s="69">
        <f>Results!A225</f>
        <v>223</v>
      </c>
      <c r="B225" s="94">
        <f>Results!DA225</f>
        <v>44274</v>
      </c>
      <c r="C225" s="72" t="str">
        <f>Results!D225</f>
        <v>Paderborn 07</v>
      </c>
      <c r="D225" s="72" t="str">
        <f>Results!G225</f>
        <v>Karlsruher</v>
      </c>
      <c r="E225" s="132">
        <f>Results!H225</f>
        <v>2</v>
      </c>
      <c r="F225" s="132">
        <f>Results!I225</f>
        <v>2</v>
      </c>
      <c r="G225" s="80" t="str">
        <f>Results!AW225</f>
        <v>43/25</v>
      </c>
      <c r="H225" s="80" t="str">
        <f>Results!AY225</f>
        <v>43/25</v>
      </c>
      <c r="I225" s="133">
        <f>Results!AZ225</f>
        <v>63</v>
      </c>
      <c r="J225" s="137">
        <f>Results!BA225</f>
        <v>50</v>
      </c>
      <c r="K225" s="229">
        <f>Results!BB225</f>
        <v>12</v>
      </c>
      <c r="L225" s="230">
        <f>Results!BC225</f>
        <v>5</v>
      </c>
      <c r="M225" s="136">
        <f>Results!BD225</f>
        <v>11</v>
      </c>
      <c r="N225" s="138">
        <f>Results!BE225</f>
        <v>5</v>
      </c>
      <c r="O225" s="187">
        <f>MAX(Results!CF225:CG225)</f>
        <v>0.1183228131079148</v>
      </c>
      <c r="P225" s="83">
        <f>Results!CA225</f>
        <v>0</v>
      </c>
      <c r="Q225" s="83">
        <f>Results!CB225</f>
        <v>37</v>
      </c>
      <c r="R225" s="72" t="str">
        <f>Results!CD225</f>
        <v>Karlsruher</v>
      </c>
      <c r="S225" s="14">
        <f>Results!CC225</f>
        <v>-37</v>
      </c>
      <c r="T225" s="201">
        <f>Results!AV225</f>
        <v>-37</v>
      </c>
      <c r="U225" s="14" t="str">
        <f>IF(LEFT(DataEntry!$O225,1)="D",Results!DL225,"")</f>
        <v/>
      </c>
      <c r="V225" s="14" t="str">
        <f>IF(LEFT(DataEntry!O225,1)="D",Results!DM225,"")</f>
        <v/>
      </c>
      <c r="W225" s="77">
        <f>Results!AR225</f>
        <v>0.36661316113129538</v>
      </c>
      <c r="X225" s="77">
        <f>Results!AT225</f>
        <v>0.36661316113129538</v>
      </c>
    </row>
    <row r="226" spans="1:24" hidden="1" x14ac:dyDescent="0.25">
      <c r="A226" s="69">
        <f>Results!A226</f>
        <v>224</v>
      </c>
      <c r="B226" s="94">
        <f>Results!DA226</f>
        <v>44275</v>
      </c>
      <c r="C226" s="72" t="str">
        <f>Results!D226</f>
        <v>Eintracht Braunschweig</v>
      </c>
      <c r="D226" s="72" t="str">
        <f>Results!G226</f>
        <v>Darmstadt 98</v>
      </c>
      <c r="E226" s="132">
        <f>Results!H226</f>
        <v>1</v>
      </c>
      <c r="F226" s="132">
        <f>Results!I226</f>
        <v>1</v>
      </c>
      <c r="G226" s="80" t="str">
        <f>Results!AW226</f>
        <v>11/5</v>
      </c>
      <c r="H226" s="80" t="str">
        <f>Results!AY226</f>
        <v>6/4</v>
      </c>
      <c r="I226" s="133">
        <f>Results!AZ226</f>
        <v>53</v>
      </c>
      <c r="J226" s="137">
        <f>Results!BA226</f>
        <v>25</v>
      </c>
      <c r="K226" s="229">
        <f>Results!BB226</f>
        <v>64</v>
      </c>
      <c r="L226" s="230">
        <f>Results!BC226</f>
        <v>25</v>
      </c>
      <c r="M226" s="136">
        <f>Results!BD226</f>
        <v>61</v>
      </c>
      <c r="N226" s="138">
        <f>Results!BE226</f>
        <v>50</v>
      </c>
      <c r="O226" s="187">
        <f>MAX(Results!CF226:CG226)</f>
        <v>-2.1618237414456221E-2</v>
      </c>
      <c r="P226" s="83">
        <f>Results!CA226</f>
        <v>0</v>
      </c>
      <c r="Q226" s="83">
        <f>Results!CB226</f>
        <v>0</v>
      </c>
      <c r="R226" s="72" t="str">
        <f>Results!CD226</f>
        <v/>
      </c>
      <c r="S226" s="14">
        <f>Results!CC226</f>
        <v>0</v>
      </c>
      <c r="T226" s="201">
        <f>Results!AV226</f>
        <v>0</v>
      </c>
      <c r="U226" s="14" t="str">
        <f>IF(LEFT(DataEntry!$O226,1)="D",Results!DL226,"")</f>
        <v/>
      </c>
      <c r="V226" s="14" t="str">
        <f>IF(LEFT(DataEntry!O226,1)="D",Results!DM226,"")</f>
        <v/>
      </c>
      <c r="W226" s="77">
        <f>Results!AR226</f>
        <v>0.30993377848485243</v>
      </c>
      <c r="X226" s="77">
        <f>Results!AT226</f>
        <v>0.3978214572514901</v>
      </c>
    </row>
    <row r="227" spans="1:24" hidden="1" x14ac:dyDescent="0.25">
      <c r="A227" s="69">
        <f>Results!A227</f>
        <v>225</v>
      </c>
      <c r="B227" s="94">
        <f>Results!DA227</f>
        <v>44275</v>
      </c>
      <c r="C227" s="72" t="str">
        <f>Results!D227</f>
        <v>Erzgebirge Aue</v>
      </c>
      <c r="D227" s="72" t="str">
        <f>Results!G227</f>
        <v>Sandhausen</v>
      </c>
      <c r="E227" s="132">
        <f>Results!H227</f>
        <v>2</v>
      </c>
      <c r="F227" s="132">
        <f>Results!I227</f>
        <v>0</v>
      </c>
      <c r="G227" s="80" t="str">
        <f>Results!AW227</f>
        <v>28/25</v>
      </c>
      <c r="H227" s="80" t="str">
        <f>Results!AY227</f>
        <v>76/25</v>
      </c>
      <c r="I227" s="133">
        <f>Results!AZ227</f>
        <v>13</v>
      </c>
      <c r="J227" s="137">
        <f>Results!BA227</f>
        <v>10</v>
      </c>
      <c r="K227" s="229">
        <f>Results!BB227</f>
        <v>64</v>
      </c>
      <c r="L227" s="230">
        <f>Results!BC227</f>
        <v>25</v>
      </c>
      <c r="M227" s="136">
        <f>Results!BD227</f>
        <v>99</v>
      </c>
      <c r="N227" s="138">
        <f>Results!BE227</f>
        <v>50</v>
      </c>
      <c r="O227" s="187">
        <f>MAX(Results!CF227:CG227)</f>
        <v>6.0599264231558959E-2</v>
      </c>
      <c r="P227" s="83">
        <f>Results!CA227</f>
        <v>0</v>
      </c>
      <c r="Q227" s="83">
        <f>Results!CB227</f>
        <v>0</v>
      </c>
      <c r="R227" s="72" t="str">
        <f>Results!CD227</f>
        <v/>
      </c>
      <c r="S227" s="14">
        <f>Results!CC227</f>
        <v>0</v>
      </c>
      <c r="T227" s="201">
        <f>Results!AV227</f>
        <v>0</v>
      </c>
      <c r="U227" s="14" t="str">
        <f>IF(LEFT(DataEntry!$O227,1)="D",Results!DL227,"")</f>
        <v/>
      </c>
      <c r="V227" s="14" t="str">
        <f>IF(LEFT(DataEntry!O227,1)="D",Results!DM227,"")</f>
        <v/>
      </c>
      <c r="W227" s="77">
        <f>Results!AR227</f>
        <v>0.47061457531676254</v>
      </c>
      <c r="X227" s="77">
        <f>Results!AT227</f>
        <v>0.24674010712358813</v>
      </c>
    </row>
    <row r="228" spans="1:24" hidden="1" x14ac:dyDescent="0.25">
      <c r="A228" s="69">
        <f>Results!A228</f>
        <v>226</v>
      </c>
      <c r="B228" s="94">
        <f>Results!DA228</f>
        <v>44275</v>
      </c>
      <c r="C228" s="72" t="str">
        <f>Results!D228</f>
        <v>Hamburger</v>
      </c>
      <c r="D228" s="72" t="str">
        <f>Results!G228</f>
        <v>Heidenheim</v>
      </c>
      <c r="E228" s="132">
        <f>Results!H228</f>
        <v>2</v>
      </c>
      <c r="F228" s="132">
        <f>Results!I228</f>
        <v>0</v>
      </c>
      <c r="G228" s="80" t="str">
        <f>Results!AW228</f>
        <v>21/25</v>
      </c>
      <c r="H228" s="80" t="str">
        <f>Results!AY228</f>
        <v>41/10</v>
      </c>
      <c r="I228" s="133">
        <f>Results!AZ228</f>
        <v>21</v>
      </c>
      <c r="J228" s="137">
        <f>Results!BA228</f>
        <v>25</v>
      </c>
      <c r="K228" s="229">
        <f>Results!BB228</f>
        <v>57</v>
      </c>
      <c r="L228" s="230">
        <f>Results!BC228</f>
        <v>20</v>
      </c>
      <c r="M228" s="136">
        <f>Results!BD228</f>
        <v>61</v>
      </c>
      <c r="N228" s="138">
        <f>Results!BE228</f>
        <v>20</v>
      </c>
      <c r="O228" s="187">
        <f>MAX(Results!CF228:CG228)</f>
        <v>-4.3592684917100472E-3</v>
      </c>
      <c r="P228" s="83">
        <f>Results!CA228</f>
        <v>0</v>
      </c>
      <c r="Q228" s="83">
        <f>Results!CB228</f>
        <v>0</v>
      </c>
      <c r="R228" s="72" t="str">
        <f>Results!CD228</f>
        <v/>
      </c>
      <c r="S228" s="14">
        <f>Results!CC228</f>
        <v>0</v>
      </c>
      <c r="T228" s="201">
        <f>Results!AV228</f>
        <v>0</v>
      </c>
      <c r="U228" s="14" t="str">
        <f>IF(LEFT(DataEntry!$O228,1)="D",Results!DL228,"")</f>
        <v/>
      </c>
      <c r="V228" s="14" t="str">
        <f>IF(LEFT(DataEntry!O228,1)="D",Results!DM228,"")</f>
        <v/>
      </c>
      <c r="W228" s="77">
        <f>Results!AR228</f>
        <v>0.54040222316602482</v>
      </c>
      <c r="X228" s="77">
        <f>Results!AT228</f>
        <v>0.19391632391017144</v>
      </c>
    </row>
    <row r="229" spans="1:24" hidden="1" x14ac:dyDescent="0.25">
      <c r="A229" s="69">
        <f>Results!A229</f>
        <v>227</v>
      </c>
      <c r="B229" s="94">
        <f>Results!DA229</f>
        <v>44276</v>
      </c>
      <c r="C229" s="72" t="str">
        <f>Results!D229</f>
        <v>Greuther Furth</v>
      </c>
      <c r="D229" s="72" t="str">
        <f>Results!G229</f>
        <v>Nurnberg</v>
      </c>
      <c r="E229" s="132">
        <f>Results!H229</f>
        <v>2</v>
      </c>
      <c r="F229" s="132">
        <f>Results!I229</f>
        <v>2</v>
      </c>
      <c r="G229" s="80" t="str">
        <f>Results!AW229</f>
        <v>73/50</v>
      </c>
      <c r="H229" s="80" t="str">
        <f>Results!AY229</f>
        <v>62/25</v>
      </c>
      <c r="I229" s="133">
        <f>Results!AZ229</f>
        <v>101</v>
      </c>
      <c r="J229" s="137">
        <f>Results!BA229</f>
        <v>100</v>
      </c>
      <c r="K229" s="229">
        <f>Results!BB229</f>
        <v>53</v>
      </c>
      <c r="L229" s="230">
        <f>Results!BC229</f>
        <v>20</v>
      </c>
      <c r="M229" s="136">
        <f>Results!BD229</f>
        <v>64</v>
      </c>
      <c r="N229" s="138">
        <f>Results!BE229</f>
        <v>25</v>
      </c>
      <c r="O229" s="187">
        <f>MAX(Results!CF229:CG229)</f>
        <v>1.1645698512387259E-2</v>
      </c>
      <c r="P229" s="83">
        <f>Results!CA229</f>
        <v>0</v>
      </c>
      <c r="Q229" s="83">
        <f>Results!CB229</f>
        <v>0</v>
      </c>
      <c r="R229" s="72" t="str">
        <f>Results!CD229</f>
        <v/>
      </c>
      <c r="S229" s="14">
        <f>Results!CC229</f>
        <v>0</v>
      </c>
      <c r="T229" s="201">
        <f>Results!AV229</f>
        <v>82.15</v>
      </c>
      <c r="U229" s="14" t="str">
        <f>IF(LEFT(DataEntry!$O229,1)="D",Results!DL229,"")</f>
        <v/>
      </c>
      <c r="V229" s="14" t="str">
        <f>IF(LEFT(DataEntry!O229,1)="D",Results!DM229,"")</f>
        <v/>
      </c>
      <c r="W229" s="77">
        <f>Results!AR229</f>
        <v>0.40379817229339188</v>
      </c>
      <c r="X229" s="77">
        <f>Results!AT229</f>
        <v>0.2859864318344667</v>
      </c>
    </row>
    <row r="230" spans="1:24" x14ac:dyDescent="0.25">
      <c r="A230" s="69">
        <f>Results!A230</f>
        <v>228</v>
      </c>
      <c r="B230" s="94">
        <f>Results!DA230</f>
        <v>44276</v>
      </c>
      <c r="C230" s="72" t="str">
        <f>Results!D230</f>
        <v>Osnabruck</v>
      </c>
      <c r="D230" s="72" t="str">
        <f>Results!G230</f>
        <v>St Pauli</v>
      </c>
      <c r="E230" s="132">
        <f>Results!H230</f>
        <v>1</v>
      </c>
      <c r="F230" s="132">
        <f>Results!I230</f>
        <v>2</v>
      </c>
      <c r="G230" s="80" t="str">
        <f>Results!AW230</f>
        <v>43/25</v>
      </c>
      <c r="H230" s="80" t="str">
        <f>Results!AY230</f>
        <v>49/25</v>
      </c>
      <c r="I230" s="133">
        <f>Results!AZ230</f>
        <v>53</v>
      </c>
      <c r="J230" s="137">
        <f>Results!BA230</f>
        <v>25</v>
      </c>
      <c r="K230" s="229">
        <f>Results!BB230</f>
        <v>64</v>
      </c>
      <c r="L230" s="230">
        <f>Results!BC230</f>
        <v>25</v>
      </c>
      <c r="M230" s="136">
        <f>Results!BD230</f>
        <v>61</v>
      </c>
      <c r="N230" s="138">
        <f>Results!BE230</f>
        <v>50</v>
      </c>
      <c r="O230" s="187">
        <f>MAX(Results!CF230:CG230)</f>
        <v>0.10045069114665722</v>
      </c>
      <c r="P230" s="83">
        <f>Results!CA230</f>
        <v>37</v>
      </c>
      <c r="Q230" s="83">
        <f>Results!CB230</f>
        <v>0</v>
      </c>
      <c r="R230" s="72" t="str">
        <f>Results!CD230</f>
        <v>Osnabruck</v>
      </c>
      <c r="S230" s="14">
        <f>Results!CC230</f>
        <v>-37</v>
      </c>
      <c r="T230" s="201">
        <f>Results!AV230</f>
        <v>-51.45</v>
      </c>
      <c r="U230" s="14">
        <f>IF(LEFT(DataEntry!$O230,1)="D",Results!DL230,"")</f>
        <v>14.45</v>
      </c>
      <c r="V230" s="14">
        <f>IF(LEFT(DataEntry!O230,1)="D",Results!DM230,"")</f>
        <v>-14.45</v>
      </c>
      <c r="W230" s="77">
        <f>Results!AR230</f>
        <v>0.36759649534167937</v>
      </c>
      <c r="X230" s="77">
        <f>Results!AT230</f>
        <v>0.33782444704020415</v>
      </c>
    </row>
    <row r="231" spans="1:24" hidden="1" x14ac:dyDescent="0.25">
      <c r="A231" s="69">
        <f>Results!A231</f>
        <v>229</v>
      </c>
      <c r="B231" s="94">
        <f>Results!DA231</f>
        <v>44276</v>
      </c>
      <c r="C231" s="72" t="str">
        <f>Results!D231</f>
        <v>Wurzburger Kickers</v>
      </c>
      <c r="D231" s="72" t="str">
        <f>Results!G231</f>
        <v>Jahn Regensburg</v>
      </c>
      <c r="E231" s="132">
        <f>Results!H231</f>
        <v>1</v>
      </c>
      <c r="F231" s="132">
        <f>Results!I231</f>
        <v>1</v>
      </c>
      <c r="G231" s="80" t="str">
        <f>Results!AW231</f>
        <v>43/25</v>
      </c>
      <c r="H231" s="80" t="str">
        <f>Results!AY231</f>
        <v>41/25</v>
      </c>
      <c r="I231" s="133">
        <f>Results!AZ231</f>
        <v>43</v>
      </c>
      <c r="J231" s="137">
        <f>Results!BA231</f>
        <v>25</v>
      </c>
      <c r="K231" s="229">
        <f>Results!BB231</f>
        <v>13</v>
      </c>
      <c r="L231" s="230">
        <f>Results!BC231</f>
        <v>5</v>
      </c>
      <c r="M231" s="136">
        <f>Results!BD231</f>
        <v>147</v>
      </c>
      <c r="N231" s="138">
        <f>Results!BE231</f>
        <v>100</v>
      </c>
      <c r="O231" s="187">
        <f>MAX(Results!CF231:CG231)</f>
        <v>-1.2357192481312559E-3</v>
      </c>
      <c r="P231" s="83">
        <f>Results!CA231</f>
        <v>0</v>
      </c>
      <c r="Q231" s="83">
        <f>Results!CB231</f>
        <v>0</v>
      </c>
      <c r="R231" s="72" t="str">
        <f>Results!CD231</f>
        <v/>
      </c>
      <c r="S231" s="14">
        <f>Results!CC231</f>
        <v>0</v>
      </c>
      <c r="T231" s="201">
        <f>Results!AV231</f>
        <v>0</v>
      </c>
      <c r="U231" s="14" t="str">
        <f>IF(LEFT(DataEntry!$O231,1)="D",Results!DL231,"")</f>
        <v/>
      </c>
      <c r="V231" s="14" t="str">
        <f>IF(LEFT(DataEntry!O231,1)="D",Results!DM231,"")</f>
        <v/>
      </c>
      <c r="W231" s="77">
        <f>Results!AR231</f>
        <v>0.36698237059216576</v>
      </c>
      <c r="X231" s="77">
        <f>Results!AT231</f>
        <v>0.37739434058869176</v>
      </c>
    </row>
    <row r="232" spans="1:24" hidden="1" x14ac:dyDescent="0.25">
      <c r="A232" s="69">
        <f>Results!A232</f>
        <v>230</v>
      </c>
      <c r="B232" s="94">
        <f>Results!DA232</f>
        <v>44277</v>
      </c>
      <c r="C232" s="72" t="str">
        <f>Results!D232</f>
        <v>Fortuna Dusseldorf</v>
      </c>
      <c r="D232" s="72" t="str">
        <f>Results!G232</f>
        <v>Bochum</v>
      </c>
      <c r="E232" s="132">
        <f>Results!H232</f>
        <v>0</v>
      </c>
      <c r="F232" s="132">
        <f>Results!I232</f>
        <v>3</v>
      </c>
      <c r="G232" s="80" t="str">
        <f>Results!AW232</f>
        <v>69/50</v>
      </c>
      <c r="H232" s="80" t="str">
        <f>Results!AY232</f>
        <v>64/25</v>
      </c>
      <c r="I232" s="133">
        <f>Results!AZ232</f>
        <v>71</v>
      </c>
      <c r="J232" s="137">
        <f>Results!BA232</f>
        <v>50</v>
      </c>
      <c r="K232" s="229">
        <f>Results!BB232</f>
        <v>61</v>
      </c>
      <c r="L232" s="230">
        <f>Results!BC232</f>
        <v>25</v>
      </c>
      <c r="M232" s="136">
        <f>Results!BD232</f>
        <v>19</v>
      </c>
      <c r="N232" s="138">
        <f>Results!BE232</f>
        <v>10</v>
      </c>
      <c r="O232" s="187">
        <f>MAX(Results!CF232:CG232)</f>
        <v>1.0184824338886629E-2</v>
      </c>
      <c r="P232" s="83">
        <f>Results!CA232</f>
        <v>0</v>
      </c>
      <c r="Q232" s="83">
        <f>Results!CB232</f>
        <v>0</v>
      </c>
      <c r="R232" s="72" t="str">
        <f>Results!CD232</f>
        <v/>
      </c>
      <c r="S232" s="14">
        <f>Results!CC232</f>
        <v>0</v>
      </c>
      <c r="T232" s="201">
        <f>Results!AV232</f>
        <v>0</v>
      </c>
      <c r="U232" s="14" t="str">
        <f>IF(LEFT(DataEntry!$O232,1)="D",Results!DL232,"")</f>
        <v/>
      </c>
      <c r="V232" s="14" t="str">
        <f>IF(LEFT(DataEntry!O232,1)="D",Results!DM232,"")</f>
        <v/>
      </c>
      <c r="W232" s="77">
        <f>Results!AR232</f>
        <v>0.41915428574341751</v>
      </c>
      <c r="X232" s="77">
        <f>Results!AT232</f>
        <v>0.27858095292153295</v>
      </c>
    </row>
    <row r="233" spans="1:24" x14ac:dyDescent="0.25">
      <c r="A233" s="69">
        <f>Results!A233</f>
        <v>231</v>
      </c>
      <c r="B233" s="94">
        <f>Results!DA233</f>
        <v>44289</v>
      </c>
      <c r="C233" s="72" t="str">
        <f>Results!D233</f>
        <v>Bochum</v>
      </c>
      <c r="D233" s="72" t="str">
        <f>Results!G233</f>
        <v>Holstein Kiel</v>
      </c>
      <c r="E233" s="132">
        <f>Results!H233</f>
        <v>2</v>
      </c>
      <c r="F233" s="132">
        <f>Results!I233</f>
        <v>1</v>
      </c>
      <c r="G233" s="80" t="str">
        <f>Results!AW233</f>
        <v>46/25</v>
      </c>
      <c r="H233" s="80" t="str">
        <f>Results!AY233</f>
        <v>42/25</v>
      </c>
      <c r="I233" s="133">
        <f>Results!AZ233</f>
        <v>133</v>
      </c>
      <c r="J233" s="137">
        <f>Results!BA233</f>
        <v>100</v>
      </c>
      <c r="K233" s="229">
        <f>Results!BB233</f>
        <v>11</v>
      </c>
      <c r="L233" s="230">
        <f>Results!BC233</f>
        <v>5</v>
      </c>
      <c r="M233" s="136">
        <f>Results!BD233</f>
        <v>11</v>
      </c>
      <c r="N233" s="138">
        <f>Results!BE233</f>
        <v>5</v>
      </c>
      <c r="O233" s="187">
        <f>MAX(Results!CF233:CG233)</f>
        <v>0.13155863650070784</v>
      </c>
      <c r="P233" s="83">
        <f>Results!CA233</f>
        <v>0</v>
      </c>
      <c r="Q233" s="83">
        <f>Results!CB233</f>
        <v>37</v>
      </c>
      <c r="R233" s="72" t="str">
        <f>Results!CD233</f>
        <v>Holstein Kiel</v>
      </c>
      <c r="S233" s="14">
        <f>Results!CC233</f>
        <v>-37</v>
      </c>
      <c r="T233" s="201">
        <f>Results!AV233</f>
        <v>-37</v>
      </c>
      <c r="U233" s="14" t="str">
        <f>IF(LEFT(DataEntry!$O233,1)="D",Results!DL233,"")</f>
        <v/>
      </c>
      <c r="V233" s="14" t="str">
        <f>IF(LEFT(DataEntry!O233,1)="D",Results!DM233,"")</f>
        <v/>
      </c>
      <c r="W233" s="77">
        <f>Results!AR233</f>
        <v>0.34971967604763721</v>
      </c>
      <c r="X233" s="77">
        <f>Results!AT233</f>
        <v>0.37241213968133108</v>
      </c>
    </row>
    <row r="234" spans="1:24" hidden="1" x14ac:dyDescent="0.25">
      <c r="A234" s="69">
        <f>Results!A234</f>
        <v>232</v>
      </c>
      <c r="B234" s="94">
        <f>Results!DA234</f>
        <v>44289</v>
      </c>
      <c r="C234" s="72" t="str">
        <f>Results!D234</f>
        <v>Heidenheim</v>
      </c>
      <c r="D234" s="72" t="str">
        <f>Results!G234</f>
        <v>Greuther Furth</v>
      </c>
      <c r="E234" s="132">
        <f>Results!H234</f>
        <v>0</v>
      </c>
      <c r="F234" s="132">
        <f>Results!I234</f>
        <v>1</v>
      </c>
      <c r="G234" s="80" t="str">
        <f>Results!AW234</f>
        <v>42/25</v>
      </c>
      <c r="H234" s="80" t="str">
        <f>Results!AY234</f>
        <v>48/25</v>
      </c>
      <c r="I234" s="133">
        <f>Results!AZ234</f>
        <v>17</v>
      </c>
      <c r="J234" s="137">
        <f>Results!BA234</f>
        <v>10</v>
      </c>
      <c r="K234" s="229">
        <f>Results!BB234</f>
        <v>62</v>
      </c>
      <c r="L234" s="230">
        <f>Results!BC234</f>
        <v>25</v>
      </c>
      <c r="M234" s="136">
        <f>Results!BD234</f>
        <v>31</v>
      </c>
      <c r="N234" s="138">
        <f>Results!BE234</f>
        <v>20</v>
      </c>
      <c r="O234" s="187">
        <f>MAX(Results!CF234:CG234)</f>
        <v>2.4021160619582976E-3</v>
      </c>
      <c r="P234" s="83">
        <f>Results!CA234</f>
        <v>0</v>
      </c>
      <c r="Q234" s="83">
        <f>Results!CB234</f>
        <v>0</v>
      </c>
      <c r="R234" s="72" t="str">
        <f>Results!CD234</f>
        <v/>
      </c>
      <c r="S234" s="14">
        <f>Results!CC234</f>
        <v>0</v>
      </c>
      <c r="T234" s="201">
        <f>Results!AV234</f>
        <v>0</v>
      </c>
      <c r="U234" s="14" t="str">
        <f>IF(LEFT(DataEntry!$O234,1)="D",Results!DL234,"")</f>
        <v/>
      </c>
      <c r="V234" s="14" t="str">
        <f>IF(LEFT(DataEntry!O234,1)="D",Results!DM234,"")</f>
        <v/>
      </c>
      <c r="W234" s="77">
        <f>Results!AR234</f>
        <v>0.3716675835235087</v>
      </c>
      <c r="X234" s="77">
        <f>Results!AT234</f>
        <v>0.34189553522203359</v>
      </c>
    </row>
    <row r="235" spans="1:24" hidden="1" x14ac:dyDescent="0.25">
      <c r="A235" s="69">
        <f>Results!A235</f>
        <v>233</v>
      </c>
      <c r="B235" s="94">
        <f>Results!DA235</f>
        <v>44289</v>
      </c>
      <c r="C235" s="72" t="str">
        <f>Results!D235</f>
        <v>Karlsruher</v>
      </c>
      <c r="D235" s="72" t="str">
        <f>Results!G235</f>
        <v>Osnabruck</v>
      </c>
      <c r="E235" s="132">
        <f>Results!H235</f>
        <v>0</v>
      </c>
      <c r="F235" s="132">
        <f>Results!I235</f>
        <v>1</v>
      </c>
      <c r="G235" s="80" t="str">
        <f>Results!AW235</f>
        <v>69/50</v>
      </c>
      <c r="H235" s="80" t="str">
        <f>Results!AY235</f>
        <v>67/25</v>
      </c>
      <c r="I235" s="133">
        <f>Results!AZ235</f>
        <v>79</v>
      </c>
      <c r="J235" s="137">
        <f>Results!BA235</f>
        <v>100</v>
      </c>
      <c r="K235" s="229">
        <f>Results!BB235</f>
        <v>11</v>
      </c>
      <c r="L235" s="230">
        <f>Results!BC235</f>
        <v>4</v>
      </c>
      <c r="M235" s="136">
        <f>Results!BD235</f>
        <v>69</v>
      </c>
      <c r="N235" s="138">
        <f>Results!BE235</f>
        <v>20</v>
      </c>
      <c r="O235" s="187">
        <f>MAX(Results!CF235:CG235)</f>
        <v>0.13248829210500129</v>
      </c>
      <c r="P235" s="83">
        <f>Results!CA235</f>
        <v>0</v>
      </c>
      <c r="Q235" s="83">
        <f>Results!CB235</f>
        <v>0</v>
      </c>
      <c r="R235" s="72" t="str">
        <f>Results!CD235</f>
        <v/>
      </c>
      <c r="S235" s="14">
        <f>Results!CC235</f>
        <v>0</v>
      </c>
      <c r="T235" s="201">
        <f>Results!AV235</f>
        <v>-31</v>
      </c>
      <c r="U235" s="14" t="str">
        <f>IF(LEFT(DataEntry!$O235,1)="D",Results!DL235,"")</f>
        <v/>
      </c>
      <c r="V235" s="14" t="str">
        <f>IF(LEFT(DataEntry!O235,1)="D",Results!DM235,"")</f>
        <v/>
      </c>
      <c r="W235" s="77">
        <f>Results!AR235</f>
        <v>0.41976314736492354</v>
      </c>
      <c r="X235" s="77">
        <f>Results!AT235</f>
        <v>0.27154808124685104</v>
      </c>
    </row>
    <row r="236" spans="1:24" hidden="1" x14ac:dyDescent="0.25">
      <c r="A236" s="69">
        <f>Results!A236</f>
        <v>234</v>
      </c>
      <c r="B236" s="94">
        <f>Results!DA236</f>
        <v>44290</v>
      </c>
      <c r="C236" s="72" t="str">
        <f>Results!D236</f>
        <v>Darmstadt 98</v>
      </c>
      <c r="D236" s="72" t="str">
        <f>Results!G236</f>
        <v>Fortuna Dusseldorf</v>
      </c>
      <c r="E236" s="132">
        <f>Results!H236</f>
        <v>1</v>
      </c>
      <c r="F236" s="132">
        <f>Results!I236</f>
        <v>2</v>
      </c>
      <c r="G236" s="80" t="str">
        <f>Results!AW236</f>
        <v>39/25</v>
      </c>
      <c r="H236" s="80" t="str">
        <f>Results!AY236</f>
        <v>9/4</v>
      </c>
      <c r="I236" s="133">
        <f>Results!AZ236</f>
        <v>89</v>
      </c>
      <c r="J236" s="137">
        <f>Results!BA236</f>
        <v>50</v>
      </c>
      <c r="K236" s="229">
        <f>Results!BB236</f>
        <v>5</v>
      </c>
      <c r="L236" s="230">
        <f>Results!BC236</f>
        <v>2</v>
      </c>
      <c r="M236" s="136">
        <f>Results!BD236</f>
        <v>147</v>
      </c>
      <c r="N236" s="138">
        <f>Results!BE236</f>
        <v>100</v>
      </c>
      <c r="O236" s="187">
        <f>MAX(Results!CF236:CG236)</f>
        <v>5.9266516029441718E-2</v>
      </c>
      <c r="P236" s="83">
        <f>Results!CA236</f>
        <v>0</v>
      </c>
      <c r="Q236" s="83">
        <f>Results!CB236</f>
        <v>0</v>
      </c>
      <c r="R236" s="72" t="str">
        <f>Results!CD236</f>
        <v/>
      </c>
      <c r="S236" s="14">
        <f>Results!CC236</f>
        <v>0</v>
      </c>
      <c r="T236" s="201">
        <f>Results!AV236</f>
        <v>0</v>
      </c>
      <c r="U236" s="14" t="str">
        <f>IF(LEFT(DataEntry!$O236,1)="D",Results!DL236,"")</f>
        <v/>
      </c>
      <c r="V236" s="14" t="str">
        <f>IF(LEFT(DataEntry!O236,1)="D",Results!DM236,"")</f>
        <v/>
      </c>
      <c r="W236" s="77">
        <f>Results!AR236</f>
        <v>0.39037854161236252</v>
      </c>
      <c r="X236" s="77">
        <f>Results!AT236</f>
        <v>0.30619400293655391</v>
      </c>
    </row>
    <row r="237" spans="1:24" hidden="1" x14ac:dyDescent="0.25">
      <c r="A237" s="69">
        <f>Results!A237</f>
        <v>235</v>
      </c>
      <c r="B237" s="94">
        <f>Results!DA237</f>
        <v>44290</v>
      </c>
      <c r="C237" s="72" t="str">
        <f>Results!D237</f>
        <v>Hannover 96</v>
      </c>
      <c r="D237" s="72" t="str">
        <f>Results!G237</f>
        <v>Hamburger</v>
      </c>
      <c r="E237" s="132">
        <f>Results!H237</f>
        <v>3</v>
      </c>
      <c r="F237" s="132">
        <f>Results!I237</f>
        <v>3</v>
      </c>
      <c r="G237" s="80" t="str">
        <f>Results!AW237</f>
        <v>42/25</v>
      </c>
      <c r="H237" s="80" t="str">
        <f>Results!AY237</f>
        <v>93/50</v>
      </c>
      <c r="I237" s="133">
        <f>Results!AZ237</f>
        <v>2</v>
      </c>
      <c r="J237" s="137">
        <f>Results!BA237</f>
        <v>1</v>
      </c>
      <c r="K237" s="229">
        <f>Results!BB237</f>
        <v>49</v>
      </c>
      <c r="L237" s="230">
        <f>Results!BC237</f>
        <v>20</v>
      </c>
      <c r="M237" s="136">
        <f>Results!BD237</f>
        <v>133</v>
      </c>
      <c r="N237" s="138">
        <f>Results!BE237</f>
        <v>100</v>
      </c>
      <c r="O237" s="187">
        <f>MAX(Results!CF237:CG237)</f>
        <v>7.9197561647845069E-2</v>
      </c>
      <c r="P237" s="83">
        <f>Results!CA237</f>
        <v>0</v>
      </c>
      <c r="Q237" s="83">
        <f>Results!CB237</f>
        <v>0</v>
      </c>
      <c r="R237" s="72" t="str">
        <f>Results!CD237</f>
        <v/>
      </c>
      <c r="S237" s="14">
        <f>Results!CC237</f>
        <v>0</v>
      </c>
      <c r="T237" s="201">
        <f>Results!AV237</f>
        <v>0</v>
      </c>
      <c r="U237" s="14" t="str">
        <f>IF(LEFT(DataEntry!$O237,1)="D",Results!DL237,"")</f>
        <v/>
      </c>
      <c r="V237" s="14" t="str">
        <f>IF(LEFT(DataEntry!O237,1)="D",Results!DM237,"")</f>
        <v/>
      </c>
      <c r="W237" s="77">
        <f>Results!AR237</f>
        <v>0.37182113121776139</v>
      </c>
      <c r="X237" s="77">
        <f>Results!AT237</f>
        <v>0.34912866758406752</v>
      </c>
    </row>
    <row r="238" spans="1:24" hidden="1" x14ac:dyDescent="0.25">
      <c r="A238" s="69">
        <f>Results!A238</f>
        <v>236</v>
      </c>
      <c r="B238" s="94">
        <f>Results!DA238</f>
        <v>44290</v>
      </c>
      <c r="C238" s="72" t="str">
        <f>Results!D238</f>
        <v>Jahn Regensburg</v>
      </c>
      <c r="D238" s="72" t="str">
        <f>Results!G238</f>
        <v>Erzgebirge Aue</v>
      </c>
      <c r="E238" s="132">
        <f>Results!H238</f>
        <v>1</v>
      </c>
      <c r="F238" s="132">
        <f>Results!I238</f>
        <v>1</v>
      </c>
      <c r="G238" s="80" t="str">
        <f>Results!AW238</f>
        <v>49/50</v>
      </c>
      <c r="H238" s="80" t="str">
        <f>Results!AY238</f>
        <v>89/25</v>
      </c>
      <c r="I238" s="133">
        <f>Results!AZ238</f>
        <v>119</v>
      </c>
      <c r="J238" s="137">
        <f>Results!BA238</f>
        <v>100</v>
      </c>
      <c r="K238" s="229">
        <f>Results!BB238</f>
        <v>62</v>
      </c>
      <c r="L238" s="230">
        <f>Results!BC238</f>
        <v>25</v>
      </c>
      <c r="M238" s="136">
        <f>Results!BD238</f>
        <v>57</v>
      </c>
      <c r="N238" s="138">
        <f>Results!BE238</f>
        <v>25</v>
      </c>
      <c r="O238" s="187">
        <f>MAX(Results!CF238:CG238)</f>
        <v>7.6467758341057512E-2</v>
      </c>
      <c r="P238" s="83">
        <f>Results!CA238</f>
        <v>0</v>
      </c>
      <c r="Q238" s="83">
        <f>Results!CB238</f>
        <v>0</v>
      </c>
      <c r="R238" s="72" t="str">
        <f>Results!CD238</f>
        <v/>
      </c>
      <c r="S238" s="14">
        <f>Results!CC238</f>
        <v>0</v>
      </c>
      <c r="T238" s="201">
        <f>Results!AV238</f>
        <v>0</v>
      </c>
      <c r="U238" s="14" t="str">
        <f>IF(LEFT(DataEntry!$O238,1)="D",Results!DL238,"")</f>
        <v/>
      </c>
      <c r="V238" s="14" t="str">
        <f>IF(LEFT(DataEntry!O238,1)="D",Results!DM238,"")</f>
        <v/>
      </c>
      <c r="W238" s="77">
        <f>Results!AR238</f>
        <v>0.50308127935017311</v>
      </c>
      <c r="X238" s="77">
        <f>Results!AT238</f>
        <v>0.21805736975332379</v>
      </c>
    </row>
    <row r="239" spans="1:24" hidden="1" x14ac:dyDescent="0.25">
      <c r="A239" s="69">
        <f>Results!A239</f>
        <v>237</v>
      </c>
      <c r="B239" s="94">
        <f>Results!DA239</f>
        <v>44290</v>
      </c>
      <c r="C239" s="72" t="str">
        <f>Results!D239</f>
        <v>Nurnberg</v>
      </c>
      <c r="D239" s="72" t="str">
        <f>Results!G239</f>
        <v>Paderborn 07</v>
      </c>
      <c r="E239" s="132">
        <f>Results!H239</f>
        <v>2</v>
      </c>
      <c r="F239" s="132">
        <f>Results!I239</f>
        <v>1</v>
      </c>
      <c r="G239" s="80" t="str">
        <f>Results!AW239</f>
        <v>38/25</v>
      </c>
      <c r="H239" s="80" t="str">
        <f>Results!AY239</f>
        <v>58/25</v>
      </c>
      <c r="I239" s="133">
        <f>Results!AZ239</f>
        <v>161</v>
      </c>
      <c r="J239" s="137">
        <f>Results!BA239</f>
        <v>100</v>
      </c>
      <c r="K239" s="229">
        <f>Results!BB239</f>
        <v>63</v>
      </c>
      <c r="L239" s="230">
        <f>Results!BC239</f>
        <v>25</v>
      </c>
      <c r="M239" s="136">
        <f>Results!BD239</f>
        <v>8</v>
      </c>
      <c r="N239" s="138">
        <f>Results!BE239</f>
        <v>5</v>
      </c>
      <c r="O239" s="187">
        <f>MAX(Results!CF239:CG239)</f>
        <v>2.2221553674671001E-2</v>
      </c>
      <c r="P239" s="83">
        <f>Results!CA239</f>
        <v>0</v>
      </c>
      <c r="Q239" s="83">
        <f>Results!CB239</f>
        <v>0</v>
      </c>
      <c r="R239" s="72" t="str">
        <f>Results!CD239</f>
        <v/>
      </c>
      <c r="S239" s="14">
        <f>Results!CC239</f>
        <v>0</v>
      </c>
      <c r="T239" s="201">
        <f>Results!AV239</f>
        <v>-31</v>
      </c>
      <c r="U239" s="14" t="str">
        <f>IF(LEFT(DataEntry!$O239,1)="D",Results!DL239,"")</f>
        <v/>
      </c>
      <c r="V239" s="14" t="str">
        <f>IF(LEFT(DataEntry!O239,1)="D",Results!DM239,"")</f>
        <v/>
      </c>
      <c r="W239" s="77">
        <f>Results!AR239</f>
        <v>0.39534520175675858</v>
      </c>
      <c r="X239" s="77">
        <f>Results!AT239</f>
        <v>0.29816218895809732</v>
      </c>
    </row>
    <row r="240" spans="1:24" x14ac:dyDescent="0.25">
      <c r="A240" s="69">
        <f>Results!A240</f>
        <v>238</v>
      </c>
      <c r="B240" s="94">
        <f>Results!DA240</f>
        <v>44290</v>
      </c>
      <c r="C240" s="72" t="str">
        <f>Results!D240</f>
        <v>Sandhausen</v>
      </c>
      <c r="D240" s="72" t="str">
        <f>Results!G240</f>
        <v>Wurzburger Kickers</v>
      </c>
      <c r="E240" s="132">
        <f>Results!H240</f>
        <v>1</v>
      </c>
      <c r="F240" s="132">
        <f>Results!I240</f>
        <v>0</v>
      </c>
      <c r="G240" s="80" t="str">
        <f>Results!AW240</f>
        <v>39/50</v>
      </c>
      <c r="H240" s="80" t="str">
        <f>Results!AY240</f>
        <v>4/1</v>
      </c>
      <c r="I240" s="133">
        <f>Results!AZ240</f>
        <v>113</v>
      </c>
      <c r="J240" s="137">
        <f>Results!BA240</f>
        <v>100</v>
      </c>
      <c r="K240" s="229">
        <f>Results!BB240</f>
        <v>51</v>
      </c>
      <c r="L240" s="230">
        <f>Results!BC240</f>
        <v>20</v>
      </c>
      <c r="M240" s="136">
        <f>Results!BD240</f>
        <v>47</v>
      </c>
      <c r="N240" s="138">
        <f>Results!BE240</f>
        <v>20</v>
      </c>
      <c r="O240" s="187">
        <f>MAX(Results!CF240:CG240)</f>
        <v>0.15287388541711106</v>
      </c>
      <c r="P240" s="83">
        <f>Results!CA240</f>
        <v>56</v>
      </c>
      <c r="Q240" s="83">
        <f>Results!CB240</f>
        <v>0</v>
      </c>
      <c r="R240" s="72" t="str">
        <f>Results!CD240</f>
        <v>Sandhausen</v>
      </c>
      <c r="S240" s="14">
        <f>Results!CC240</f>
        <v>63.28</v>
      </c>
      <c r="T240" s="201">
        <f>Results!AV240</f>
        <v>63.28</v>
      </c>
      <c r="U240" s="14" t="str">
        <f>IF(LEFT(DataEntry!$O240,1)="D",Results!DL240,"")</f>
        <v/>
      </c>
      <c r="V240" s="14" t="str">
        <f>IF(LEFT(DataEntry!O240,1)="D",Results!DM240,"")</f>
        <v/>
      </c>
      <c r="W240" s="77">
        <f>Results!AR240</f>
        <v>0.56141526467725988</v>
      </c>
      <c r="X240" s="77">
        <f>Results!AT240</f>
        <v>0.19908294368523072</v>
      </c>
    </row>
    <row r="241" spans="1:24" hidden="1" x14ac:dyDescent="0.25">
      <c r="A241" s="69">
        <f>Results!A241</f>
        <v>239</v>
      </c>
      <c r="B241" s="94">
        <f>Results!DA241</f>
        <v>44291</v>
      </c>
      <c r="C241" s="72" t="str">
        <f>Results!D241</f>
        <v>St Pauli</v>
      </c>
      <c r="D241" s="72" t="str">
        <f>Results!G241</f>
        <v>Eintracht Braunschweig</v>
      </c>
      <c r="E241" s="132">
        <f>Results!H241</f>
        <v>2</v>
      </c>
      <c r="F241" s="132">
        <f>Results!I241</f>
        <v>0</v>
      </c>
      <c r="G241" s="80" t="str">
        <f>Results!AW241</f>
        <v>11/10</v>
      </c>
      <c r="H241" s="80" t="str">
        <f>Results!AY241</f>
        <v>84/25</v>
      </c>
      <c r="I241" s="133">
        <f>Results!AZ241</f>
        <v>83</v>
      </c>
      <c r="J241" s="137">
        <f>Results!BA241</f>
        <v>100</v>
      </c>
      <c r="K241" s="229">
        <f>Results!BB241</f>
        <v>68</v>
      </c>
      <c r="L241" s="230">
        <f>Results!BC241</f>
        <v>25</v>
      </c>
      <c r="M241" s="136">
        <f>Results!BD241</f>
        <v>33</v>
      </c>
      <c r="N241" s="138">
        <f>Results!BE241</f>
        <v>10</v>
      </c>
      <c r="O241" s="187">
        <f>MAX(Results!CF241:CG241)</f>
        <v>-1.2193371727442852E-2</v>
      </c>
      <c r="P241" s="83">
        <f>Results!CA241</f>
        <v>0</v>
      </c>
      <c r="Q241" s="83">
        <f>Results!CB241</f>
        <v>0</v>
      </c>
      <c r="R241" s="72" t="str">
        <f>Results!CD241</f>
        <v/>
      </c>
      <c r="S241" s="14">
        <f>Results!CC241</f>
        <v>0</v>
      </c>
      <c r="T241" s="201">
        <f>Results!AV241</f>
        <v>-30</v>
      </c>
      <c r="U241" s="14" t="str">
        <f>IF(LEFT(DataEntry!$O241,1)="D",Results!DL241,"")</f>
        <v/>
      </c>
      <c r="V241" s="14" t="str">
        <f>IF(LEFT(DataEntry!O241,1)="D",Results!DM241,"")</f>
        <v/>
      </c>
      <c r="W241" s="77">
        <f>Results!AR241</f>
        <v>0.47344280628645002</v>
      </c>
      <c r="X241" s="77">
        <f>Results!AT241</f>
        <v>0.22793956068232901</v>
      </c>
    </row>
    <row r="242" spans="1:24" hidden="1" x14ac:dyDescent="0.25">
      <c r="A242" s="69">
        <f>Results!A242</f>
        <v>240</v>
      </c>
      <c r="B242" s="94">
        <f>Results!DA242</f>
        <v>44292</v>
      </c>
      <c r="C242" s="72" t="str">
        <f>Results!D242</f>
        <v>Heidenheim</v>
      </c>
      <c r="D242" s="72" t="str">
        <f>Results!G242</f>
        <v>Holstein Kiel</v>
      </c>
      <c r="E242" s="132">
        <f>Results!H242</f>
        <v>1</v>
      </c>
      <c r="F242" s="132">
        <f>Results!I242</f>
        <v>0</v>
      </c>
      <c r="G242" s="80" t="str">
        <f>Results!AW242</f>
        <v>6/4</v>
      </c>
      <c r="H242" s="80" t="str">
        <f>Results!AY242</f>
        <v>9/4</v>
      </c>
      <c r="I242" s="133">
        <f>Results!AZ242</f>
        <v>81</v>
      </c>
      <c r="J242" s="137">
        <f>Results!BA242</f>
        <v>50</v>
      </c>
      <c r="K242" s="229">
        <f>Results!BB242</f>
        <v>57</v>
      </c>
      <c r="L242" s="230">
        <f>Results!BC242</f>
        <v>25</v>
      </c>
      <c r="M242" s="136">
        <f>Results!BD242</f>
        <v>44</v>
      </c>
      <c r="N242" s="138">
        <f>Results!BE242</f>
        <v>25</v>
      </c>
      <c r="O242" s="187">
        <f>MAX(Results!CF242:CG242)</f>
        <v>3.0294173554538544E-2</v>
      </c>
      <c r="P242" s="83">
        <f>Results!CA242</f>
        <v>0</v>
      </c>
      <c r="Q242" s="83">
        <f>Results!CB242</f>
        <v>0</v>
      </c>
      <c r="R242" s="72" t="str">
        <f>Results!CD242</f>
        <v/>
      </c>
      <c r="S242" s="14">
        <f>Results!CC242</f>
        <v>0</v>
      </c>
      <c r="T242" s="201">
        <f>Results!AV242</f>
        <v>0</v>
      </c>
      <c r="U242" s="14" t="str">
        <f>IF(LEFT(DataEntry!$O242,1)="D",Results!DL242,"")</f>
        <v/>
      </c>
      <c r="V242" s="14" t="str">
        <f>IF(LEFT(DataEntry!O242,1)="D",Results!DM242,"")</f>
        <v/>
      </c>
      <c r="W242" s="77">
        <f>Results!AR242</f>
        <v>0.39821852317565309</v>
      </c>
      <c r="X242" s="77">
        <f>Results!AT242</f>
        <v>0.3066190646428496</v>
      </c>
    </row>
    <row r="243" spans="1:24" hidden="1" x14ac:dyDescent="0.25">
      <c r="A243" s="69">
        <f>Results!A243</f>
        <v>241</v>
      </c>
      <c r="B243" s="94">
        <f>Results!DA243</f>
        <v>44294</v>
      </c>
      <c r="C243" s="72" t="str">
        <f>Results!D243</f>
        <v>Hannover 96</v>
      </c>
      <c r="D243" s="72" t="str">
        <f>Results!G243</f>
        <v>Wurzburger Kickers</v>
      </c>
      <c r="E243" s="132">
        <f>Results!H243</f>
        <v>1</v>
      </c>
      <c r="F243" s="132">
        <f>Results!I243</f>
        <v>2</v>
      </c>
      <c r="G243" s="80" t="str">
        <f>Results!AW243</f>
        <v>4/9</v>
      </c>
      <c r="H243" s="80" t="str">
        <f>Results!AY243</f>
        <v>59/10</v>
      </c>
      <c r="I243" s="133">
        <f>Results!AZ243</f>
        <v>61</v>
      </c>
      <c r="J243" s="137">
        <f>Results!BA243</f>
        <v>100</v>
      </c>
      <c r="K243" s="229">
        <f>Results!BB243</f>
        <v>13</v>
      </c>
      <c r="L243" s="230">
        <f>Results!BC243</f>
        <v>4</v>
      </c>
      <c r="M243" s="136">
        <f>Results!BD243</f>
        <v>21</v>
      </c>
      <c r="N243" s="138">
        <f>Results!BE243</f>
        <v>5</v>
      </c>
      <c r="O243" s="187">
        <f>MAX(Results!CF243:CG243)</f>
        <v>8.9847348711815683E-2</v>
      </c>
      <c r="P243" s="83">
        <f>Results!CA243</f>
        <v>0</v>
      </c>
      <c r="Q243" s="83">
        <f>Results!CB243</f>
        <v>0</v>
      </c>
      <c r="R243" s="72" t="str">
        <f>Results!CD243</f>
        <v/>
      </c>
      <c r="S243" s="14">
        <f>Results!CC243</f>
        <v>0</v>
      </c>
      <c r="T243" s="201">
        <f>Results!AV243</f>
        <v>0</v>
      </c>
      <c r="U243" s="14" t="str">
        <f>IF(LEFT(DataEntry!$O243,1)="D",Results!DL243,"")</f>
        <v/>
      </c>
      <c r="V243" s="14" t="str">
        <f>IF(LEFT(DataEntry!O243,1)="D",Results!DM243,"")</f>
        <v/>
      </c>
      <c r="W243" s="77">
        <f>Results!AR243</f>
        <v>0.68726734759767527</v>
      </c>
      <c r="X243" s="77">
        <f>Results!AT243</f>
        <v>0.14488100616070365</v>
      </c>
    </row>
    <row r="244" spans="1:24" hidden="1" x14ac:dyDescent="0.25">
      <c r="A244" s="69">
        <f>Results!A244</f>
        <v>242</v>
      </c>
      <c r="B244" s="94">
        <f>Results!DA244</f>
        <v>44295</v>
      </c>
      <c r="C244" s="72" t="str">
        <f>Results!D244</f>
        <v>Hamburger</v>
      </c>
      <c r="D244" s="72" t="str">
        <f>Results!G244</f>
        <v>Darmstadt 98</v>
      </c>
      <c r="E244" s="132">
        <f>Results!H244</f>
        <v>1</v>
      </c>
      <c r="F244" s="132">
        <f>Results!I244</f>
        <v>2</v>
      </c>
      <c r="G244" s="80" t="str">
        <f>Results!AW244</f>
        <v>4/5</v>
      </c>
      <c r="H244" s="80" t="str">
        <f>Results!AY244</f>
        <v>9/2</v>
      </c>
      <c r="I244" s="133">
        <f>Results!AZ244</f>
        <v>63</v>
      </c>
      <c r="J244" s="137">
        <f>Results!BA244</f>
        <v>100</v>
      </c>
      <c r="K244" s="229">
        <f>Results!BB244</f>
        <v>33</v>
      </c>
      <c r="L244" s="230">
        <f>Results!BC244</f>
        <v>10</v>
      </c>
      <c r="M244" s="136">
        <f>Results!BD244</f>
        <v>39</v>
      </c>
      <c r="N244" s="138">
        <f>Results!BE244</f>
        <v>10</v>
      </c>
      <c r="O244" s="187">
        <f>MAX(Results!CF244:CG244)</f>
        <v>-6.9267107627842911E-2</v>
      </c>
      <c r="P244" s="83">
        <f>Results!CA244</f>
        <v>0</v>
      </c>
      <c r="Q244" s="83">
        <f>Results!CB244</f>
        <v>0</v>
      </c>
      <c r="R244" s="72" t="str">
        <f>Results!CD244</f>
        <v/>
      </c>
      <c r="S244" s="14">
        <f>Results!CC244</f>
        <v>0</v>
      </c>
      <c r="T244" s="201">
        <f>Results!AV244</f>
        <v>0</v>
      </c>
      <c r="U244" s="14" t="str">
        <f>IF(LEFT(DataEntry!$O244,1)="D",Results!DL244,"")</f>
        <v/>
      </c>
      <c r="V244" s="14" t="str">
        <f>IF(LEFT(DataEntry!O244,1)="D",Results!DM244,"")</f>
        <v/>
      </c>
      <c r="W244" s="77">
        <f>Results!AR244</f>
        <v>0.55432643324225483</v>
      </c>
      <c r="X244" s="77">
        <f>Results!AT244</f>
        <v>0.18012459545843496</v>
      </c>
    </row>
    <row r="245" spans="1:24" x14ac:dyDescent="0.25">
      <c r="A245" s="69">
        <f>Results!A245</f>
        <v>243</v>
      </c>
      <c r="B245" s="94">
        <f>Results!DA245</f>
        <v>44296</v>
      </c>
      <c r="C245" s="72" t="str">
        <f>Results!D245</f>
        <v>Erzgebirge Aue</v>
      </c>
      <c r="D245" s="72" t="str">
        <f>Results!G245</f>
        <v>St Pauli</v>
      </c>
      <c r="E245" s="132">
        <f>Results!H245</f>
        <v>1</v>
      </c>
      <c r="F245" s="132">
        <f>Results!I245</f>
        <v>3</v>
      </c>
      <c r="G245" s="80" t="str">
        <f>Results!AW245</f>
        <v>32/25</v>
      </c>
      <c r="H245" s="80" t="str">
        <f>Results!AY245</f>
        <v>14/5</v>
      </c>
      <c r="I245" s="133">
        <f>Results!AZ245</f>
        <v>19</v>
      </c>
      <c r="J245" s="137">
        <f>Results!BA245</f>
        <v>10</v>
      </c>
      <c r="K245" s="229">
        <f>Results!BB245</f>
        <v>63</v>
      </c>
      <c r="L245" s="230">
        <f>Results!BC245</f>
        <v>25</v>
      </c>
      <c r="M245" s="136">
        <f>Results!BD245</f>
        <v>11</v>
      </c>
      <c r="N245" s="138">
        <f>Results!BE245</f>
        <v>8</v>
      </c>
      <c r="O245" s="187">
        <f>MAX(Results!CF245:CG245)</f>
        <v>0.19034614987168436</v>
      </c>
      <c r="P245" s="83">
        <f>Results!CA245</f>
        <v>44</v>
      </c>
      <c r="Q245" s="83">
        <f>Results!CB245</f>
        <v>0</v>
      </c>
      <c r="R245" s="72" t="str">
        <f>Results!CD245</f>
        <v>Erzgebirge Aue</v>
      </c>
      <c r="S245" s="14">
        <f>Results!CC245</f>
        <v>-44</v>
      </c>
      <c r="T245" s="201">
        <f>Results!AV245</f>
        <v>-61.46</v>
      </c>
      <c r="U245" s="14">
        <f>IF(LEFT(DataEntry!$O245,1)="D",Results!DL245,"")</f>
        <v>17.46</v>
      </c>
      <c r="V245" s="14">
        <f>IF(LEFT(DataEntry!O245,1)="D",Results!DM245,"")</f>
        <v>-17.46</v>
      </c>
      <c r="W245" s="77">
        <f>Results!AR245</f>
        <v>0.43622889897909478</v>
      </c>
      <c r="X245" s="77">
        <f>Results!AT245</f>
        <v>0.26300909381439003</v>
      </c>
    </row>
    <row r="246" spans="1:24" hidden="1" x14ac:dyDescent="0.25">
      <c r="A246" s="69">
        <f>Results!A246</f>
        <v>244</v>
      </c>
      <c r="B246" s="94">
        <f>Results!DA246</f>
        <v>44296</v>
      </c>
      <c r="C246" s="72" t="str">
        <f>Results!D246</f>
        <v>Paderborn 07</v>
      </c>
      <c r="D246" s="72" t="str">
        <f>Results!G246</f>
        <v>Bochum</v>
      </c>
      <c r="E246" s="132">
        <f>Results!H246</f>
        <v>3</v>
      </c>
      <c r="F246" s="132">
        <f>Results!I246</f>
        <v>0</v>
      </c>
      <c r="G246" s="80" t="str">
        <f>Results!AW246</f>
        <v>99/50</v>
      </c>
      <c r="H246" s="80" t="str">
        <f>Results!AY246</f>
        <v>8/5</v>
      </c>
      <c r="I246" s="133">
        <f>Results!AZ246</f>
        <v>191</v>
      </c>
      <c r="J246" s="137">
        <f>Results!BA246</f>
        <v>100</v>
      </c>
      <c r="K246" s="229">
        <f>Results!BB246</f>
        <v>12</v>
      </c>
      <c r="L246" s="230">
        <f>Results!BC246</f>
        <v>5</v>
      </c>
      <c r="M246" s="136">
        <f>Results!BD246</f>
        <v>143</v>
      </c>
      <c r="N246" s="138">
        <f>Results!BE246</f>
        <v>100</v>
      </c>
      <c r="O246" s="187">
        <f>MAX(Results!CF246:CG246)</f>
        <v>-1.7882998504935351E-2</v>
      </c>
      <c r="P246" s="83">
        <f>Results!CA246</f>
        <v>0</v>
      </c>
      <c r="Q246" s="83">
        <f>Results!CB246</f>
        <v>0</v>
      </c>
      <c r="R246" s="72" t="str">
        <f>Results!CD246</f>
        <v/>
      </c>
      <c r="S246" s="14">
        <f>Results!CC246</f>
        <v>0</v>
      </c>
      <c r="T246" s="201">
        <f>Results!AV246</f>
        <v>0</v>
      </c>
      <c r="U246" s="14" t="str">
        <f>IF(LEFT(DataEntry!$O246,1)="D",Results!DL246,"")</f>
        <v/>
      </c>
      <c r="V246" s="14" t="str">
        <f>IF(LEFT(DataEntry!O246,1)="D",Results!DM246,"")</f>
        <v/>
      </c>
      <c r="W246" s="77">
        <f>Results!AR246</f>
        <v>0.33443216174544776</v>
      </c>
      <c r="X246" s="77">
        <f>Results!AT246</f>
        <v>0.38389528467003298</v>
      </c>
    </row>
    <row r="247" spans="1:24" hidden="1" x14ac:dyDescent="0.25">
      <c r="A247" s="69">
        <f>Results!A247</f>
        <v>245</v>
      </c>
      <c r="B247" s="94">
        <f>Results!DA247</f>
        <v>44297</v>
      </c>
      <c r="C247" s="72" t="str">
        <f>Results!D247</f>
        <v>Hannover 96</v>
      </c>
      <c r="D247" s="72" t="str">
        <f>Results!G247</f>
        <v>Heidenheim</v>
      </c>
      <c r="E247" s="132">
        <f>Results!H247</f>
        <v>1</v>
      </c>
      <c r="F247" s="132">
        <f>Results!I247</f>
        <v>3</v>
      </c>
      <c r="G247" s="80" t="str">
        <f>Results!AW247</f>
        <v>5/4</v>
      </c>
      <c r="H247" s="80" t="str">
        <f>Results!AY247</f>
        <v>68/25</v>
      </c>
      <c r="I247" s="133">
        <f>Results!AZ247</f>
        <v>73</v>
      </c>
      <c r="J247" s="137">
        <f>Results!BA247</f>
        <v>50</v>
      </c>
      <c r="K247" s="229">
        <f>Results!BB247</f>
        <v>57</v>
      </c>
      <c r="L247" s="230">
        <f>Results!BC247</f>
        <v>25</v>
      </c>
      <c r="M247" s="136">
        <f>Results!BD247</f>
        <v>49</v>
      </c>
      <c r="N247" s="138">
        <f>Results!BE247</f>
        <v>25</v>
      </c>
      <c r="O247" s="187">
        <f>MAX(Results!CF247:CG247)</f>
        <v>6.4743142287866429E-2</v>
      </c>
      <c r="P247" s="83">
        <f>Results!CA247</f>
        <v>0</v>
      </c>
      <c r="Q247" s="83">
        <f>Results!CB247</f>
        <v>0</v>
      </c>
      <c r="R247" s="72" t="str">
        <f>Results!CD247</f>
        <v/>
      </c>
      <c r="S247" s="14">
        <f>Results!CC247</f>
        <v>0</v>
      </c>
      <c r="T247" s="201">
        <f>Results!AV247</f>
        <v>0</v>
      </c>
      <c r="U247" s="14" t="str">
        <f>IF(LEFT(DataEntry!$O247,1)="D",Results!DL247,"")</f>
        <v/>
      </c>
      <c r="V247" s="14" t="str">
        <f>IF(LEFT(DataEntry!O247,1)="D",Results!DM247,"")</f>
        <v/>
      </c>
      <c r="W247" s="77">
        <f>Results!AR247</f>
        <v>0.4429817955358567</v>
      </c>
      <c r="X247" s="77">
        <f>Results!AT247</f>
        <v>0.26782859177841051</v>
      </c>
    </row>
    <row r="248" spans="1:24" hidden="1" x14ac:dyDescent="0.25">
      <c r="A248" s="69">
        <f>Results!A248</f>
        <v>246</v>
      </c>
      <c r="B248" s="94">
        <f>Results!DA248</f>
        <v>44297</v>
      </c>
      <c r="C248" s="72" t="str">
        <f>Results!D248</f>
        <v>Osnabruck</v>
      </c>
      <c r="D248" s="72" t="str">
        <f>Results!G248</f>
        <v>Eintracht Braunschweig</v>
      </c>
      <c r="E248" s="132">
        <f>Results!H248</f>
        <v>0</v>
      </c>
      <c r="F248" s="132">
        <f>Results!I248</f>
        <v>4</v>
      </c>
      <c r="G248" s="80" t="str">
        <f>Results!AW248</f>
        <v>39/25</v>
      </c>
      <c r="H248" s="80" t="str">
        <f>Results!AY248</f>
        <v>54/25</v>
      </c>
      <c r="I248" s="133">
        <f>Results!AZ248</f>
        <v>149</v>
      </c>
      <c r="J248" s="137">
        <f>Results!BA248</f>
        <v>100</v>
      </c>
      <c r="K248" s="229">
        <f>Results!BB248</f>
        <v>9</v>
      </c>
      <c r="L248" s="230">
        <f>Results!BC248</f>
        <v>4</v>
      </c>
      <c r="M248" s="136">
        <f>Results!BD248</f>
        <v>193</v>
      </c>
      <c r="N248" s="138">
        <f>Results!BE248</f>
        <v>100</v>
      </c>
      <c r="O248" s="187">
        <f>MAX(Results!CF248:CG248)</f>
        <v>-2.0900222915919784E-2</v>
      </c>
      <c r="P248" s="83">
        <f>Results!CA248</f>
        <v>0</v>
      </c>
      <c r="Q248" s="83">
        <f>Results!CB248</f>
        <v>0</v>
      </c>
      <c r="R248" s="72" t="str">
        <f>Results!CD248</f>
        <v/>
      </c>
      <c r="S248" s="14">
        <f>Results!CC248</f>
        <v>0</v>
      </c>
      <c r="T248" s="201">
        <f>Results!AV248</f>
        <v>0</v>
      </c>
      <c r="U248" s="14" t="str">
        <f>IF(LEFT(DataEntry!$O248,1)="D",Results!DL248,"")</f>
        <v/>
      </c>
      <c r="V248" s="14" t="str">
        <f>IF(LEFT(DataEntry!O248,1)="D",Results!DM248,"")</f>
        <v/>
      </c>
      <c r="W248" s="77">
        <f>Results!AR248</f>
        <v>0.38952508378302009</v>
      </c>
      <c r="X248" s="77">
        <f>Results!AT248</f>
        <v>0.31455965243074069</v>
      </c>
    </row>
    <row r="249" spans="1:24" hidden="1" x14ac:dyDescent="0.25">
      <c r="A249" s="69">
        <f>Results!A249</f>
        <v>247</v>
      </c>
      <c r="B249" s="94">
        <f>Results!DA249</f>
        <v>44297</v>
      </c>
      <c r="C249" s="72" t="str">
        <f>Results!D249</f>
        <v>Wurzburger Kickers</v>
      </c>
      <c r="D249" s="72" t="str">
        <f>Results!G249</f>
        <v>Nurnberg</v>
      </c>
      <c r="E249" s="132">
        <f>Results!H249</f>
        <v>1</v>
      </c>
      <c r="F249" s="132">
        <f>Results!I249</f>
        <v>1</v>
      </c>
      <c r="G249" s="80" t="str">
        <f>Results!AW249</f>
        <v>54/25</v>
      </c>
      <c r="H249" s="80" t="str">
        <f>Results!AY249</f>
        <v>6/4</v>
      </c>
      <c r="I249" s="133">
        <f>Results!AZ249</f>
        <v>63</v>
      </c>
      <c r="J249" s="137">
        <f>Results!BA249</f>
        <v>25</v>
      </c>
      <c r="K249" s="229">
        <f>Results!BB249</f>
        <v>67</v>
      </c>
      <c r="L249" s="230">
        <f>Results!BC249</f>
        <v>25</v>
      </c>
      <c r="M249" s="136">
        <f>Results!BD249</f>
        <v>51</v>
      </c>
      <c r="N249" s="138">
        <f>Results!BE249</f>
        <v>50</v>
      </c>
      <c r="O249" s="187">
        <f>MAX(Results!CF249:CG249)</f>
        <v>6.7541027935077255E-2</v>
      </c>
      <c r="P249" s="83">
        <f>Results!CA249</f>
        <v>0</v>
      </c>
      <c r="Q249" s="83">
        <f>Results!CB249</f>
        <v>0</v>
      </c>
      <c r="R249" s="72" t="str">
        <f>Results!CD249</f>
        <v/>
      </c>
      <c r="S249" s="14">
        <f>Results!CC249</f>
        <v>0</v>
      </c>
      <c r="T249" s="201">
        <f>Results!AV249</f>
        <v>0</v>
      </c>
      <c r="U249" s="14" t="str">
        <f>IF(LEFT(DataEntry!$O249,1)="D",Results!DL249,"")</f>
        <v/>
      </c>
      <c r="V249" s="14" t="str">
        <f>IF(LEFT(DataEntry!O249,1)="D",Results!DM249,"")</f>
        <v/>
      </c>
      <c r="W249" s="77">
        <f>Results!AR249</f>
        <v>0.31331138527373192</v>
      </c>
      <c r="X249" s="77">
        <f>Results!AT249</f>
        <v>0.3993464050419766</v>
      </c>
    </row>
    <row r="250" spans="1:24" hidden="1" x14ac:dyDescent="0.25">
      <c r="A250" s="69">
        <f>Results!A250</f>
        <v>248</v>
      </c>
      <c r="B250" s="94">
        <f>Results!DA250</f>
        <v>44300</v>
      </c>
      <c r="C250" s="72" t="str">
        <f>Results!D250</f>
        <v>Osnabruck</v>
      </c>
      <c r="D250" s="72" t="str">
        <f>Results!G250</f>
        <v>Jahn Regensburg</v>
      </c>
      <c r="E250" s="132">
        <f>Results!H250</f>
        <v>0</v>
      </c>
      <c r="F250" s="132">
        <f>Results!I250</f>
        <v>1</v>
      </c>
      <c r="G250" s="80" t="str">
        <f>Results!AW250</f>
        <v>9/5</v>
      </c>
      <c r="H250" s="80" t="str">
        <f>Results!AY250</f>
        <v>89/50</v>
      </c>
      <c r="I250" s="133">
        <f>Results!AZ250</f>
        <v>191</v>
      </c>
      <c r="J250" s="137">
        <f>Results!BA250</f>
        <v>100</v>
      </c>
      <c r="K250" s="229">
        <f>Results!BB250</f>
        <v>47</v>
      </c>
      <c r="L250" s="230">
        <f>Results!BC250</f>
        <v>20</v>
      </c>
      <c r="M250" s="136">
        <f>Results!BD250</f>
        <v>29</v>
      </c>
      <c r="N250" s="138">
        <f>Results!BE250</f>
        <v>20</v>
      </c>
      <c r="O250" s="187">
        <f>MAX(Results!CF250:CG250)</f>
        <v>2.3373382760672006E-2</v>
      </c>
      <c r="P250" s="83">
        <f>Results!CA250</f>
        <v>0</v>
      </c>
      <c r="Q250" s="83">
        <f>Results!CB250</f>
        <v>0</v>
      </c>
      <c r="R250" s="72" t="str">
        <f>Results!CD250</f>
        <v/>
      </c>
      <c r="S250" s="14">
        <f>Results!CC250</f>
        <v>0</v>
      </c>
      <c r="T250" s="201">
        <f>Results!AV250</f>
        <v>0</v>
      </c>
      <c r="U250" s="14" t="str">
        <f>IF(LEFT(DataEntry!$O250,1)="D",Results!DL250,"")</f>
        <v/>
      </c>
      <c r="V250" s="14" t="str">
        <f>IF(LEFT(DataEntry!O250,1)="D",Results!DM250,"")</f>
        <v/>
      </c>
      <c r="W250" s="77">
        <f>Results!AR250</f>
        <v>0.35549377682102973</v>
      </c>
      <c r="X250" s="77">
        <f>Results!AT250</f>
        <v>0.35895246019778837</v>
      </c>
    </row>
    <row r="251" spans="1:24" hidden="1" x14ac:dyDescent="0.25">
      <c r="A251" s="69">
        <f>Results!A251</f>
        <v>249</v>
      </c>
      <c r="B251" s="94">
        <f>Results!DA251</f>
        <v>44302</v>
      </c>
      <c r="C251" s="72" t="str">
        <f>Results!D251</f>
        <v>Darmstadt 98</v>
      </c>
      <c r="D251" s="72" t="str">
        <f>Results!G251</f>
        <v>Greuther Furth</v>
      </c>
      <c r="E251" s="132">
        <f>Results!H251</f>
        <v>2</v>
      </c>
      <c r="F251" s="132">
        <f>Results!I251</f>
        <v>2</v>
      </c>
      <c r="G251" s="80" t="str">
        <f>Results!AW251</f>
        <v>52/25</v>
      </c>
      <c r="H251" s="80" t="str">
        <f>Results!AY251</f>
        <v>41/25</v>
      </c>
      <c r="I251" s="133">
        <f>Results!AZ251</f>
        <v>52</v>
      </c>
      <c r="J251" s="137">
        <f>Results!BA251</f>
        <v>25</v>
      </c>
      <c r="K251" s="229">
        <f>Results!BB251</f>
        <v>69</v>
      </c>
      <c r="L251" s="230">
        <f>Results!BC251</f>
        <v>25</v>
      </c>
      <c r="M251" s="136">
        <f>Results!BD251</f>
        <v>117</v>
      </c>
      <c r="N251" s="138">
        <f>Results!BE251</f>
        <v>100</v>
      </c>
      <c r="O251" s="187">
        <f>MAX(Results!CF251:CG251)</f>
        <v>-1.699352457701589E-3</v>
      </c>
      <c r="P251" s="83">
        <f>Results!CA251</f>
        <v>0</v>
      </c>
      <c r="Q251" s="83">
        <f>Results!CB251</f>
        <v>0</v>
      </c>
      <c r="R251" s="72" t="str">
        <f>Results!CD251</f>
        <v/>
      </c>
      <c r="S251" s="14">
        <f>Results!CC251</f>
        <v>0</v>
      </c>
      <c r="T251" s="201">
        <f>Results!AV251</f>
        <v>82.8</v>
      </c>
      <c r="U251" s="14" t="str">
        <f>IF(LEFT(DataEntry!$O251,1)="D",Results!DL251,"")</f>
        <v/>
      </c>
      <c r="V251" s="14" t="str">
        <f>IF(LEFT(DataEntry!O251,1)="D",Results!DM251,"")</f>
        <v/>
      </c>
      <c r="W251" s="77">
        <f>Results!AR251</f>
        <v>0.32384178426664556</v>
      </c>
      <c r="X251" s="77">
        <f>Results!AT251</f>
        <v>0.37872949816577772</v>
      </c>
    </row>
    <row r="252" spans="1:24" hidden="1" x14ac:dyDescent="0.25">
      <c r="A252" s="69">
        <f>Results!A252</f>
        <v>250</v>
      </c>
      <c r="B252" s="94">
        <f>Results!DA252</f>
        <v>44302</v>
      </c>
      <c r="C252" s="72" t="str">
        <f>Results!D252</f>
        <v>Eintracht Braunschweig</v>
      </c>
      <c r="D252" s="72" t="str">
        <f>Results!G252</f>
        <v>Paderborn 07</v>
      </c>
      <c r="E252" s="132">
        <f>Results!H252</f>
        <v>0</v>
      </c>
      <c r="F252" s="132">
        <f>Results!I252</f>
        <v>0</v>
      </c>
      <c r="G252" s="80" t="str">
        <f>Results!AW252</f>
        <v>2/1</v>
      </c>
      <c r="H252" s="80" t="str">
        <f>Results!AY252</f>
        <v>8/5</v>
      </c>
      <c r="I252" s="133">
        <f>Results!AZ252</f>
        <v>11</v>
      </c>
      <c r="J252" s="137">
        <f>Results!BA252</f>
        <v>5</v>
      </c>
      <c r="K252" s="229">
        <f>Results!BB252</f>
        <v>49</v>
      </c>
      <c r="L252" s="230">
        <f>Results!BC252</f>
        <v>20</v>
      </c>
      <c r="M252" s="136">
        <f>Results!BD252</f>
        <v>123</v>
      </c>
      <c r="N252" s="138">
        <f>Results!BE252</f>
        <v>100</v>
      </c>
      <c r="O252" s="187">
        <f>MAX(Results!CF252:CG252)</f>
        <v>3.9957656604323731E-2</v>
      </c>
      <c r="P252" s="83">
        <f>Results!CA252</f>
        <v>0</v>
      </c>
      <c r="Q252" s="83">
        <f>Results!CB252</f>
        <v>0</v>
      </c>
      <c r="R252" s="72" t="str">
        <f>Results!CD252</f>
        <v/>
      </c>
      <c r="S252" s="14">
        <f>Results!CC252</f>
        <v>0</v>
      </c>
      <c r="T252" s="201">
        <f>Results!AV252</f>
        <v>0</v>
      </c>
      <c r="U252" s="14" t="str">
        <f>IF(LEFT(DataEntry!$O252,1)="D",Results!DL252,"")</f>
        <v/>
      </c>
      <c r="V252" s="14" t="str">
        <f>IF(LEFT(DataEntry!O252,1)="D",Results!DM252,"")</f>
        <v/>
      </c>
      <c r="W252" s="77">
        <f>Results!AR252</f>
        <v>0.33125933169675686</v>
      </c>
      <c r="X252" s="77">
        <f>Results!AT252</f>
        <v>0.38433634093449964</v>
      </c>
    </row>
    <row r="253" spans="1:24" hidden="1" x14ac:dyDescent="0.25">
      <c r="A253" s="69">
        <f>Results!A253</f>
        <v>251</v>
      </c>
      <c r="B253" s="94">
        <f>Results!DA253</f>
        <v>44303</v>
      </c>
      <c r="C253" s="72" t="str">
        <f>Results!D253</f>
        <v>St Pauli</v>
      </c>
      <c r="D253" s="72" t="str">
        <f>Results!G253</f>
        <v>Wurzburger Kickers</v>
      </c>
      <c r="E253" s="132">
        <f>Results!H253</f>
        <v>4</v>
      </c>
      <c r="F253" s="132">
        <f>Results!I253</f>
        <v>0</v>
      </c>
      <c r="G253" s="80" t="str">
        <f>Results!AW253</f>
        <v>19/25</v>
      </c>
      <c r="H253" s="80" t="str">
        <f>Results!AY253</f>
        <v>21/5</v>
      </c>
      <c r="I253" s="133">
        <f>Results!AZ253</f>
        <v>3</v>
      </c>
      <c r="J253" s="137">
        <f>Results!BA253</f>
        <v>5</v>
      </c>
      <c r="K253" s="229">
        <f>Results!BB253</f>
        <v>17</v>
      </c>
      <c r="L253" s="230">
        <f>Results!BC253</f>
        <v>5</v>
      </c>
      <c r="M253" s="136">
        <f>Results!BD253</f>
        <v>4</v>
      </c>
      <c r="N253" s="138">
        <f>Results!BE253</f>
        <v>1</v>
      </c>
      <c r="O253" s="187">
        <f>MAX(Results!CF253:CG253)</f>
        <v>-2.7152950219281664E-2</v>
      </c>
      <c r="P253" s="83">
        <f>Results!CA253</f>
        <v>0</v>
      </c>
      <c r="Q253" s="83">
        <f>Results!CB253</f>
        <v>0</v>
      </c>
      <c r="R253" s="72" t="str">
        <f>Results!CD253</f>
        <v/>
      </c>
      <c r="S253" s="14">
        <f>Results!CC253</f>
        <v>0</v>
      </c>
      <c r="T253" s="201">
        <f>Results!AV253</f>
        <v>0</v>
      </c>
      <c r="U253" s="14" t="str">
        <f>IF(LEFT(DataEntry!$O253,1)="D",Results!DL253,"")</f>
        <v/>
      </c>
      <c r="V253" s="14" t="str">
        <f>IF(LEFT(DataEntry!O253,1)="D",Results!DM253,"")</f>
        <v/>
      </c>
      <c r="W253" s="77">
        <f>Results!AR253</f>
        <v>0.56508153781783477</v>
      </c>
      <c r="X253" s="77">
        <f>Results!AT253</f>
        <v>0.19087970003401483</v>
      </c>
    </row>
    <row r="254" spans="1:24" hidden="1" x14ac:dyDescent="0.25">
      <c r="A254" s="69">
        <f>Results!A254</f>
        <v>252</v>
      </c>
      <c r="B254" s="94">
        <f>Results!DA254</f>
        <v>44304</v>
      </c>
      <c r="C254" s="72" t="str">
        <f>Results!D254</f>
        <v>Bochum</v>
      </c>
      <c r="D254" s="72" t="str">
        <f>Results!G254</f>
        <v>Hannover 96</v>
      </c>
      <c r="E254" s="132">
        <f>Results!H254</f>
        <v>4</v>
      </c>
      <c r="F254" s="132">
        <f>Results!I254</f>
        <v>3</v>
      </c>
      <c r="G254" s="80" t="str">
        <f>Results!AW254</f>
        <v>36/25</v>
      </c>
      <c r="H254" s="80" t="str">
        <f>Results!AY254</f>
        <v>9/4</v>
      </c>
      <c r="I254" s="133">
        <f>Results!AZ254</f>
        <v>23</v>
      </c>
      <c r="J254" s="137">
        <f>Results!BA254</f>
        <v>25</v>
      </c>
      <c r="K254" s="229">
        <f>Results!BB254</f>
        <v>68</v>
      </c>
      <c r="L254" s="230">
        <f>Results!BC254</f>
        <v>25</v>
      </c>
      <c r="M254" s="136">
        <f>Results!BD254</f>
        <v>71</v>
      </c>
      <c r="N254" s="138">
        <f>Results!BE254</f>
        <v>25</v>
      </c>
      <c r="O254" s="187">
        <f>MAX(Results!CF254:CG254)</f>
        <v>0.11150331517339288</v>
      </c>
      <c r="P254" s="83">
        <f>Results!CA254</f>
        <v>0</v>
      </c>
      <c r="Q254" s="83">
        <f>Results!CB254</f>
        <v>0</v>
      </c>
      <c r="R254" s="72" t="str">
        <f>Results!CD254</f>
        <v/>
      </c>
      <c r="S254" s="14">
        <f>Results!CC254</f>
        <v>0</v>
      </c>
      <c r="T254" s="201">
        <f>Results!AV254</f>
        <v>0</v>
      </c>
      <c r="U254" s="14" t="str">
        <f>IF(LEFT(DataEntry!$O254,1)="D",Results!DL254,"")</f>
        <v/>
      </c>
      <c r="V254" s="14" t="str">
        <f>IF(LEFT(DataEntry!O254,1)="D",Results!DM254,"")</f>
        <v/>
      </c>
      <c r="W254" s="77">
        <f>Results!AR254</f>
        <v>0.40770619999763874</v>
      </c>
      <c r="X254" s="77">
        <f>Results!AT254</f>
        <v>0.30492100308413417</v>
      </c>
    </row>
    <row r="255" spans="1:24" hidden="1" x14ac:dyDescent="0.25">
      <c r="A255" s="69">
        <f>Results!A255</f>
        <v>253</v>
      </c>
      <c r="B255" s="94">
        <f>Results!DA255</f>
        <v>44304</v>
      </c>
      <c r="C255" s="72" t="str">
        <f>Results!D255</f>
        <v>Jahn Regensburg</v>
      </c>
      <c r="D255" s="72" t="str">
        <f>Results!G255</f>
        <v>Heidenheim</v>
      </c>
      <c r="E255" s="132">
        <f>Results!H255</f>
        <v>0</v>
      </c>
      <c r="F255" s="132">
        <f>Results!I255</f>
        <v>3</v>
      </c>
      <c r="G255" s="80" t="str">
        <f>Results!AW255</f>
        <v>41/25</v>
      </c>
      <c r="H255" s="80" t="str">
        <f>Results!AY255</f>
        <v>99/50</v>
      </c>
      <c r="I255" s="133">
        <f>Results!AZ255</f>
        <v>173</v>
      </c>
      <c r="J255" s="137">
        <f>Results!BA255</f>
        <v>100</v>
      </c>
      <c r="K255" s="229">
        <f>Results!BB255</f>
        <v>61</v>
      </c>
      <c r="L255" s="230">
        <f>Results!BC255</f>
        <v>25</v>
      </c>
      <c r="M255" s="136">
        <f>Results!BD255</f>
        <v>31</v>
      </c>
      <c r="N255" s="138">
        <f>Results!BE255</f>
        <v>20</v>
      </c>
      <c r="O255" s="187">
        <f>MAX(Results!CF255:CG255)</f>
        <v>1.8593073958170558E-2</v>
      </c>
      <c r="P255" s="83">
        <f>Results!CA255</f>
        <v>0</v>
      </c>
      <c r="Q255" s="83">
        <f>Results!CB255</f>
        <v>0</v>
      </c>
      <c r="R255" s="72" t="str">
        <f>Results!CD255</f>
        <v/>
      </c>
      <c r="S255" s="14">
        <f>Results!CC255</f>
        <v>0</v>
      </c>
      <c r="T255" s="201">
        <f>Results!AV255</f>
        <v>0</v>
      </c>
      <c r="U255" s="14" t="str">
        <f>IF(LEFT(DataEntry!$O255,1)="D",Results!DL255,"")</f>
        <v/>
      </c>
      <c r="V255" s="14" t="str">
        <f>IF(LEFT(DataEntry!O255,1)="D",Results!DM255,"")</f>
        <v/>
      </c>
      <c r="W255" s="77">
        <f>Results!AR255</f>
        <v>0.37619814133286489</v>
      </c>
      <c r="X255" s="77">
        <f>Results!AT255</f>
        <v>0.33393219535667346</v>
      </c>
    </row>
    <row r="256" spans="1:24" hidden="1" x14ac:dyDescent="0.25">
      <c r="A256" s="69">
        <f>Results!A256</f>
        <v>254</v>
      </c>
      <c r="B256" s="94">
        <f>Results!DA256</f>
        <v>44304</v>
      </c>
      <c r="C256" s="72" t="str">
        <f>Results!D256</f>
        <v>Osnabruck</v>
      </c>
      <c r="D256" s="72" t="str">
        <f>Results!G256</f>
        <v>Fortuna Dusseldorf</v>
      </c>
      <c r="E256" s="132">
        <f>Results!H256</f>
        <v>0</v>
      </c>
      <c r="F256" s="132">
        <f>Results!I256</f>
        <v>3</v>
      </c>
      <c r="G256" s="80" t="str">
        <f>Results!AW256</f>
        <v>76/25</v>
      </c>
      <c r="H256" s="80" t="str">
        <f>Results!AY256</f>
        <v>6/5</v>
      </c>
      <c r="I256" s="133">
        <f>Results!AZ256</f>
        <v>14</v>
      </c>
      <c r="J256" s="137">
        <f>Results!BA256</f>
        <v>5</v>
      </c>
      <c r="K256" s="229">
        <f>Results!BB256</f>
        <v>63</v>
      </c>
      <c r="L256" s="230">
        <f>Results!BC256</f>
        <v>25</v>
      </c>
      <c r="M256" s="136">
        <f>Results!BD256</f>
        <v>99</v>
      </c>
      <c r="N256" s="138">
        <f>Results!BE256</f>
        <v>100</v>
      </c>
      <c r="O256" s="187">
        <f>MAX(Results!CF256:CG256)</f>
        <v>-3.7847989514888984E-2</v>
      </c>
      <c r="P256" s="83">
        <f>Results!CA256</f>
        <v>0</v>
      </c>
      <c r="Q256" s="83">
        <f>Results!CB256</f>
        <v>0</v>
      </c>
      <c r="R256" s="72" t="str">
        <f>Results!CD256</f>
        <v/>
      </c>
      <c r="S256" s="14">
        <f>Results!CC256</f>
        <v>0</v>
      </c>
      <c r="T256" s="201">
        <f>Results!AV256</f>
        <v>0</v>
      </c>
      <c r="U256" s="14" t="str">
        <f>IF(LEFT(DataEntry!$O256,1)="D",Results!DL256,"")</f>
        <v/>
      </c>
      <c r="V256" s="14" t="str">
        <f>IF(LEFT(DataEntry!O256,1)="D",Results!DM256,"")</f>
        <v/>
      </c>
      <c r="W256" s="77">
        <f>Results!AR256</f>
        <v>0.24718594235587427</v>
      </c>
      <c r="X256" s="77">
        <f>Results!AT256</f>
        <v>0.45148995355834376</v>
      </c>
    </row>
    <row r="257" spans="1:24" x14ac:dyDescent="0.25">
      <c r="A257" s="69">
        <f>Results!A257</f>
        <v>255</v>
      </c>
      <c r="B257" s="94">
        <f>Results!DA257</f>
        <v>44306</v>
      </c>
      <c r="C257" s="72" t="str">
        <f>Results!D257</f>
        <v>Erzgebirge Aue</v>
      </c>
      <c r="D257" s="72" t="str">
        <f>Results!G257</f>
        <v>Nurnberg</v>
      </c>
      <c r="E257" s="132">
        <f>Results!H257</f>
        <v>0</v>
      </c>
      <c r="F257" s="132">
        <f>Results!I257</f>
        <v>1</v>
      </c>
      <c r="G257" s="80" t="str">
        <f>Results!AW257</f>
        <v>79/50</v>
      </c>
      <c r="H257" s="80" t="str">
        <f>Results!AY257</f>
        <v>53/25</v>
      </c>
      <c r="I257" s="133">
        <f>Results!AZ257</f>
        <v>2</v>
      </c>
      <c r="J257" s="137">
        <f>Results!BA257</f>
        <v>1</v>
      </c>
      <c r="K257" s="229">
        <f>Results!BB257</f>
        <v>62</v>
      </c>
      <c r="L257" s="230">
        <f>Results!BC257</f>
        <v>25</v>
      </c>
      <c r="M257" s="136">
        <f>Results!BD257</f>
        <v>33</v>
      </c>
      <c r="N257" s="138">
        <f>Results!BE257</f>
        <v>25</v>
      </c>
      <c r="O257" s="187">
        <f>MAX(Results!CF257:CG257)</f>
        <v>0.10748900179102329</v>
      </c>
      <c r="P257" s="83">
        <f>Results!CA257</f>
        <v>39</v>
      </c>
      <c r="Q257" s="83">
        <f>Results!CB257</f>
        <v>0</v>
      </c>
      <c r="R257" s="72" t="str">
        <f>Results!CD257</f>
        <v>Erzgebirge Aue</v>
      </c>
      <c r="S257" s="14">
        <f>Results!CC257</f>
        <v>-39</v>
      </c>
      <c r="T257" s="201">
        <f>Results!AV257</f>
        <v>-54.730000000000004</v>
      </c>
      <c r="U257" s="14">
        <f>IF(LEFT(DataEntry!$O257,1)="D",Results!DL257,"")</f>
        <v>15.73</v>
      </c>
      <c r="V257" s="14">
        <f>IF(LEFT(DataEntry!O257,1)="D",Results!DM257,"")</f>
        <v>-15.73</v>
      </c>
      <c r="W257" s="77">
        <f>Results!AR257</f>
        <v>0.38507029901535772</v>
      </c>
      <c r="X257" s="77">
        <f>Results!AT257</f>
        <v>0.31743911652815771</v>
      </c>
    </row>
    <row r="258" spans="1:24" hidden="1" x14ac:dyDescent="0.25">
      <c r="A258" s="69">
        <f>Results!A258</f>
        <v>256</v>
      </c>
      <c r="B258" s="94">
        <f>Results!DA258</f>
        <v>44306</v>
      </c>
      <c r="C258" s="72" t="str">
        <f>Results!D258</f>
        <v>Greuther Furth</v>
      </c>
      <c r="D258" s="72" t="str">
        <f>Results!G258</f>
        <v>Eintracht Braunschweig</v>
      </c>
      <c r="E258" s="132">
        <f>Results!H258</f>
        <v>3</v>
      </c>
      <c r="F258" s="132">
        <f>Results!I258</f>
        <v>0</v>
      </c>
      <c r="G258" s="80" t="str">
        <f>Results!AW258</f>
        <v>21/20</v>
      </c>
      <c r="H258" s="80" t="str">
        <f>Results!AY258</f>
        <v>7/2</v>
      </c>
      <c r="I258" s="133">
        <f>Results!AZ258</f>
        <v>51</v>
      </c>
      <c r="J258" s="137">
        <f>Results!BA258</f>
        <v>100</v>
      </c>
      <c r="K258" s="229">
        <f>Results!BB258</f>
        <v>67</v>
      </c>
      <c r="L258" s="230">
        <f>Results!BC258</f>
        <v>20</v>
      </c>
      <c r="M258" s="136">
        <f>Results!BD258</f>
        <v>53</v>
      </c>
      <c r="N258" s="138">
        <f>Results!BE258</f>
        <v>10</v>
      </c>
      <c r="O258" s="187">
        <f>MAX(Results!CF258:CG258)</f>
        <v>0.24265500521878405</v>
      </c>
      <c r="P258" s="83">
        <f>Results!CA258</f>
        <v>0</v>
      </c>
      <c r="Q258" s="83">
        <f>Results!CB258</f>
        <v>0</v>
      </c>
      <c r="R258" s="72" t="str">
        <f>Results!CD258</f>
        <v/>
      </c>
      <c r="S258" s="14">
        <f>Results!CC258</f>
        <v>0</v>
      </c>
      <c r="T258" s="201">
        <f>Results!AV258</f>
        <v>0</v>
      </c>
      <c r="U258" s="14" t="str">
        <f>IF(LEFT(DataEntry!$O258,1)="D",Results!DL258,"")</f>
        <v/>
      </c>
      <c r="V258" s="14" t="str">
        <f>IF(LEFT(DataEntry!O258,1)="D",Results!DM258,"")</f>
        <v/>
      </c>
      <c r="W258" s="77">
        <f>Results!AR258</f>
        <v>0.48701855585764864</v>
      </c>
      <c r="X258" s="77">
        <f>Results!AT258</f>
        <v>0.22178023343431119</v>
      </c>
    </row>
    <row r="259" spans="1:24" hidden="1" x14ac:dyDescent="0.25">
      <c r="A259" s="69">
        <f>Results!A259</f>
        <v>257</v>
      </c>
      <c r="B259" s="94">
        <f>Results!DA259</f>
        <v>44306</v>
      </c>
      <c r="C259" s="72" t="str">
        <f>Results!D259</f>
        <v>Wurzburger Kickers</v>
      </c>
      <c r="D259" s="72" t="str">
        <f>Results!G259</f>
        <v>Darmstadt 98</v>
      </c>
      <c r="E259" s="132">
        <f>Results!H259</f>
        <v>1</v>
      </c>
      <c r="F259" s="132">
        <f>Results!I259</f>
        <v>3</v>
      </c>
      <c r="G259" s="80" t="str">
        <f>Results!AW259</f>
        <v>57/25</v>
      </c>
      <c r="H259" s="80" t="str">
        <f>Results!AY259</f>
        <v>71/50</v>
      </c>
      <c r="I259" s="133">
        <f>Results!AZ259</f>
        <v>13</v>
      </c>
      <c r="J259" s="137">
        <f>Results!BA259</f>
        <v>5</v>
      </c>
      <c r="K259" s="229">
        <f>Results!BB259</f>
        <v>73</v>
      </c>
      <c r="L259" s="230">
        <f>Results!BC259</f>
        <v>25</v>
      </c>
      <c r="M259" s="136">
        <f>Results!BD259</f>
        <v>93</v>
      </c>
      <c r="N259" s="138">
        <f>Results!BE259</f>
        <v>100</v>
      </c>
      <c r="O259" s="187">
        <f>MAX(Results!CF259:CG259)</f>
        <v>6.3465487899697651E-2</v>
      </c>
      <c r="P259" s="83">
        <f>Results!CA259</f>
        <v>0</v>
      </c>
      <c r="Q259" s="83">
        <f>Results!CB259</f>
        <v>0</v>
      </c>
      <c r="R259" s="72" t="str">
        <f>Results!CD259</f>
        <v/>
      </c>
      <c r="S259" s="14">
        <f>Results!CC259</f>
        <v>0</v>
      </c>
      <c r="T259" s="201">
        <f>Results!AV259</f>
        <v>0</v>
      </c>
      <c r="U259" s="14" t="str">
        <f>IF(LEFT(DataEntry!$O259,1)="D",Results!DL259,"")</f>
        <v/>
      </c>
      <c r="V259" s="14" t="str">
        <f>IF(LEFT(DataEntry!O259,1)="D",Results!DM259,"")</f>
        <v/>
      </c>
      <c r="W259" s="77">
        <f>Results!AR259</f>
        <v>0.30480000663239071</v>
      </c>
      <c r="X259" s="77">
        <f>Results!AT259</f>
        <v>0.4132055318574101</v>
      </c>
    </row>
    <row r="260" spans="1:24" x14ac:dyDescent="0.25">
      <c r="A260" s="69">
        <f>Results!A260</f>
        <v>258</v>
      </c>
      <c r="B260" s="94">
        <f>Results!DA260</f>
        <v>44307</v>
      </c>
      <c r="C260" s="72" t="str">
        <f>Results!D260</f>
        <v>Fortuna Dusseldorf</v>
      </c>
      <c r="D260" s="72" t="str">
        <f>Results!G260</f>
        <v>St Pauli</v>
      </c>
      <c r="E260" s="132">
        <f>Results!H260</f>
        <v>2</v>
      </c>
      <c r="F260" s="132">
        <f>Results!I260</f>
        <v>0</v>
      </c>
      <c r="G260" s="80" t="str">
        <f>Results!AW260</f>
        <v>51/50</v>
      </c>
      <c r="H260" s="80" t="str">
        <f>Results!AY260</f>
        <v>18/5</v>
      </c>
      <c r="I260" s="133">
        <f>Results!AZ260</f>
        <v>36</v>
      </c>
      <c r="J260" s="137">
        <f>Results!BA260</f>
        <v>25</v>
      </c>
      <c r="K260" s="229">
        <f>Results!BB260</f>
        <v>49</v>
      </c>
      <c r="L260" s="230">
        <f>Results!BC260</f>
        <v>20</v>
      </c>
      <c r="M260" s="136">
        <f>Results!BD260</f>
        <v>37</v>
      </c>
      <c r="N260" s="138">
        <f>Results!BE260</f>
        <v>20</v>
      </c>
      <c r="O260" s="187">
        <f>MAX(Results!CF260:CG260)</f>
        <v>0.15176819394139779</v>
      </c>
      <c r="P260" s="83">
        <f>Results!CA260</f>
        <v>49</v>
      </c>
      <c r="Q260" s="83">
        <f>Results!CB260</f>
        <v>0</v>
      </c>
      <c r="R260" s="72" t="str">
        <f>Results!CD260</f>
        <v>Fortuna Dusseldorf</v>
      </c>
      <c r="S260" s="14">
        <f>Results!CC260</f>
        <v>70.56</v>
      </c>
      <c r="T260" s="201">
        <f>Results!AV260</f>
        <v>50.56</v>
      </c>
      <c r="U260" s="14">
        <f>IF(LEFT(DataEntry!$O260,1)="D",Results!DL260,"")</f>
        <v>20</v>
      </c>
      <c r="V260" s="14">
        <f>IF(LEFT(DataEntry!O260,1)="D",Results!DM260,"")</f>
        <v>-20</v>
      </c>
      <c r="W260" s="77">
        <f>Results!AR260</f>
        <v>0.49314997321843806</v>
      </c>
      <c r="X260" s="77">
        <f>Results!AT260</f>
        <v>0.21604520855765419</v>
      </c>
    </row>
    <row r="261" spans="1:24" hidden="1" x14ac:dyDescent="0.25">
      <c r="A261" s="69">
        <f>Results!A261</f>
        <v>259</v>
      </c>
      <c r="B261" s="94">
        <f>Results!DA261</f>
        <v>44307</v>
      </c>
      <c r="C261" s="72" t="str">
        <f>Results!D261</f>
        <v>Hannover 96</v>
      </c>
      <c r="D261" s="72" t="str">
        <f>Results!G261</f>
        <v>Jahn Regensburg</v>
      </c>
      <c r="E261" s="132">
        <f>Results!H261</f>
        <v>3</v>
      </c>
      <c r="F261" s="132">
        <f>Results!I261</f>
        <v>1</v>
      </c>
      <c r="G261" s="80" t="str">
        <f>Results!AW261</f>
        <v>53/50</v>
      </c>
      <c r="H261" s="80" t="str">
        <f>Results!AY261</f>
        <v>10/3</v>
      </c>
      <c r="I261" s="133">
        <f>Results!AZ261</f>
        <v>49</v>
      </c>
      <c r="J261" s="137">
        <f>Results!BA261</f>
        <v>50</v>
      </c>
      <c r="K261" s="229">
        <f>Results!BB261</f>
        <v>66</v>
      </c>
      <c r="L261" s="230">
        <f>Results!BC261</f>
        <v>25</v>
      </c>
      <c r="M261" s="136">
        <f>Results!BD261</f>
        <v>27</v>
      </c>
      <c r="N261" s="138">
        <f>Results!BE261</f>
        <v>10</v>
      </c>
      <c r="O261" s="187">
        <f>MAX(Results!CF261:CG261)</f>
        <v>-2.980902024082531E-2</v>
      </c>
      <c r="P261" s="83">
        <f>Results!CA261</f>
        <v>0</v>
      </c>
      <c r="Q261" s="83">
        <f>Results!CB261</f>
        <v>0</v>
      </c>
      <c r="R261" s="72" t="str">
        <f>Results!CD261</f>
        <v/>
      </c>
      <c r="S261" s="14">
        <f>Results!CC261</f>
        <v>0</v>
      </c>
      <c r="T261" s="201">
        <f>Results!AV261</f>
        <v>0</v>
      </c>
      <c r="U261" s="14" t="str">
        <f>IF(LEFT(DataEntry!$O261,1)="D",Results!DL261,"")</f>
        <v/>
      </c>
      <c r="V261" s="14" t="str">
        <f>IF(LEFT(DataEntry!O261,1)="D",Results!DM261,"")</f>
        <v/>
      </c>
      <c r="W261" s="77">
        <f>Results!AR261</f>
        <v>0.4847712045337399</v>
      </c>
      <c r="X261" s="77">
        <f>Results!AT261</f>
        <v>0.22940785850946843</v>
      </c>
    </row>
    <row r="262" spans="1:24" hidden="1" x14ac:dyDescent="0.25">
      <c r="A262" s="69">
        <f>Results!A262</f>
        <v>260</v>
      </c>
      <c r="B262" s="94">
        <f>Results!DA262</f>
        <v>44307</v>
      </c>
      <c r="C262" s="72" t="str">
        <f>Results!D262</f>
        <v>Heidenheim</v>
      </c>
      <c r="D262" s="72" t="str">
        <f>Results!G262</f>
        <v>Bochum</v>
      </c>
      <c r="E262" s="132">
        <f>Results!H262</f>
        <v>0</v>
      </c>
      <c r="F262" s="132">
        <f>Results!I262</f>
        <v>2</v>
      </c>
      <c r="G262" s="80" t="str">
        <f>Results!AW262</f>
        <v>36/25</v>
      </c>
      <c r="H262" s="80" t="str">
        <f>Results!AY262</f>
        <v>9/4</v>
      </c>
      <c r="I262" s="133">
        <f>Results!AZ262</f>
        <v>89</v>
      </c>
      <c r="J262" s="137">
        <f>Results!BA262</f>
        <v>50</v>
      </c>
      <c r="K262" s="229">
        <f>Results!BB262</f>
        <v>58</v>
      </c>
      <c r="L262" s="230">
        <f>Results!BC262</f>
        <v>25</v>
      </c>
      <c r="M262" s="136">
        <f>Results!BD262</f>
        <v>39</v>
      </c>
      <c r="N262" s="138">
        <f>Results!BE262</f>
        <v>25</v>
      </c>
      <c r="O262" s="187">
        <f>MAX(Results!CF262:CG262)</f>
        <v>9.4716883387690062E-2</v>
      </c>
      <c r="P262" s="83">
        <f>Results!CA262</f>
        <v>0</v>
      </c>
      <c r="Q262" s="83">
        <f>Results!CB262</f>
        <v>0</v>
      </c>
      <c r="R262" s="72" t="str">
        <f>Results!CD262</f>
        <v/>
      </c>
      <c r="S262" s="14">
        <f>Results!CC262</f>
        <v>0</v>
      </c>
      <c r="T262" s="201">
        <f>Results!AV262</f>
        <v>0</v>
      </c>
      <c r="U262" s="14" t="str">
        <f>IF(LEFT(DataEntry!$O262,1)="D",Results!DL262,"")</f>
        <v/>
      </c>
      <c r="V262" s="14" t="str">
        <f>IF(LEFT(DataEntry!O262,1)="D",Results!DM262,"")</f>
        <v/>
      </c>
      <c r="W262" s="77">
        <f>Results!AR262</f>
        <v>0.40810468529159871</v>
      </c>
      <c r="X262" s="77">
        <f>Results!AT262</f>
        <v>0.30531948837809414</v>
      </c>
    </row>
    <row r="263" spans="1:24" hidden="1" x14ac:dyDescent="0.25">
      <c r="A263" s="69">
        <f>Results!A263</f>
        <v>261</v>
      </c>
      <c r="B263" s="94">
        <f>Results!DA263</f>
        <v>44307</v>
      </c>
      <c r="C263" s="72" t="str">
        <f>Results!D263</f>
        <v>Paderborn 07</v>
      </c>
      <c r="D263" s="72" t="str">
        <f>Results!G263</f>
        <v>Osnabruck</v>
      </c>
      <c r="E263" s="132">
        <f>Results!H263</f>
        <v>2</v>
      </c>
      <c r="F263" s="132">
        <f>Results!I263</f>
        <v>2</v>
      </c>
      <c r="G263" s="80" t="str">
        <f>Results!AW263</f>
        <v>13/10</v>
      </c>
      <c r="H263" s="80" t="str">
        <f>Results!AY263</f>
        <v>68/25</v>
      </c>
      <c r="I263" s="133">
        <f>Results!AZ263</f>
        <v>16</v>
      </c>
      <c r="J263" s="137">
        <f>Results!BA263</f>
        <v>25</v>
      </c>
      <c r="K263" s="229">
        <f>Results!BB263</f>
        <v>73</v>
      </c>
      <c r="L263" s="230">
        <f>Results!BC263</f>
        <v>25</v>
      </c>
      <c r="M263" s="136">
        <f>Results!BD263</f>
        <v>22</v>
      </c>
      <c r="N263" s="138">
        <f>Results!BE263</f>
        <v>5</v>
      </c>
      <c r="O263" s="187">
        <f>MAX(Results!CF263:CG263)</f>
        <v>0.28643071396369857</v>
      </c>
      <c r="P263" s="83">
        <f>Results!CA263</f>
        <v>0</v>
      </c>
      <c r="Q263" s="83">
        <f>Results!CB263</f>
        <v>0</v>
      </c>
      <c r="R263" s="72" t="str">
        <f>Results!CD263</f>
        <v/>
      </c>
      <c r="S263" s="14">
        <f>Results!CC263</f>
        <v>0</v>
      </c>
      <c r="T263" s="201">
        <f>Results!AV263</f>
        <v>87.6</v>
      </c>
      <c r="U263" s="14" t="str">
        <f>IF(LEFT(DataEntry!$O263,1)="D",Results!DL263,"")</f>
        <v/>
      </c>
      <c r="V263" s="14" t="str">
        <f>IF(LEFT(DataEntry!O263,1)="D",Results!DM263,"")</f>
        <v/>
      </c>
      <c r="W263" s="77">
        <f>Results!AR263</f>
        <v>0.43429617827186073</v>
      </c>
      <c r="X263" s="77">
        <f>Results!AT263</f>
        <v>0.26879628262378069</v>
      </c>
    </row>
    <row r="264" spans="1:24" hidden="1" x14ac:dyDescent="0.25">
      <c r="A264" s="69">
        <f>Results!A264</f>
        <v>262</v>
      </c>
      <c r="B264" s="94">
        <f>Results!DA264</f>
        <v>44308</v>
      </c>
      <c r="C264" s="72" t="str">
        <f>Results!D264</f>
        <v>Sandhausen</v>
      </c>
      <c r="D264" s="72" t="str">
        <f>Results!G264</f>
        <v>Hamburger</v>
      </c>
      <c r="E264" s="132">
        <f>Results!H264</f>
        <v>2</v>
      </c>
      <c r="F264" s="132">
        <f>Results!I264</f>
        <v>1</v>
      </c>
      <c r="G264" s="80" t="str">
        <f>Results!AW264</f>
        <v>64/25</v>
      </c>
      <c r="H264" s="80" t="str">
        <f>Results!AY264</f>
        <v>7/5</v>
      </c>
      <c r="I264" s="133">
        <f>Results!AZ264</f>
        <v>21</v>
      </c>
      <c r="J264" s="137">
        <f>Results!BA264</f>
        <v>5</v>
      </c>
      <c r="K264" s="229">
        <f>Results!BB264</f>
        <v>31</v>
      </c>
      <c r="L264" s="230">
        <f>Results!BC264</f>
        <v>10</v>
      </c>
      <c r="M264" s="136">
        <f>Results!BD264</f>
        <v>17</v>
      </c>
      <c r="N264" s="138">
        <f>Results!BE264</f>
        <v>25</v>
      </c>
      <c r="O264" s="187">
        <f>MAX(Results!CF264:CG264)</f>
        <v>0.2929725619473233</v>
      </c>
      <c r="P264" s="83">
        <f>Results!CA264</f>
        <v>0</v>
      </c>
      <c r="Q264" s="83">
        <f>Results!CB264</f>
        <v>0</v>
      </c>
      <c r="R264" s="72" t="str">
        <f>Results!CD264</f>
        <v/>
      </c>
      <c r="S264" s="14">
        <f>Results!CC264</f>
        <v>0</v>
      </c>
      <c r="T264" s="201">
        <f>Results!AV264</f>
        <v>-31</v>
      </c>
      <c r="U264" s="14" t="str">
        <f>IF(LEFT(DataEntry!$O264,1)="D",Results!DL264,"")</f>
        <v/>
      </c>
      <c r="V264" s="14" t="str">
        <f>IF(LEFT(DataEntry!O264,1)="D",Results!DM264,"")</f>
        <v/>
      </c>
      <c r="W264" s="77">
        <f>Results!AR264</f>
        <v>0.28031841910332883</v>
      </c>
      <c r="X264" s="77">
        <f>Results!AT264</f>
        <v>0.41327651909938956</v>
      </c>
    </row>
    <row r="265" spans="1:24" hidden="1" x14ac:dyDescent="0.25">
      <c r="A265" s="69">
        <f>Results!A265</f>
        <v>263</v>
      </c>
      <c r="B265" s="94">
        <f>Results!DA265</f>
        <v>44309</v>
      </c>
      <c r="C265" s="72" t="str">
        <f>Results!D265</f>
        <v>Eintracht Braunschweig</v>
      </c>
      <c r="D265" s="72" t="str">
        <f>Results!G265</f>
        <v>Erzgebirge Aue</v>
      </c>
      <c r="E265" s="132">
        <f>Results!H265</f>
        <v>0</v>
      </c>
      <c r="F265" s="132">
        <f>Results!I265</f>
        <v>2</v>
      </c>
      <c r="G265" s="80" t="str">
        <f>Results!AW265</f>
        <v>71/50</v>
      </c>
      <c r="H265" s="80" t="str">
        <f>Results!AY265</f>
        <v>58/25</v>
      </c>
      <c r="I265" s="133">
        <f>Results!AZ265</f>
        <v>34</v>
      </c>
      <c r="J265" s="137">
        <f>Results!BA265</f>
        <v>25</v>
      </c>
      <c r="K265" s="229">
        <f>Results!BB265</f>
        <v>12</v>
      </c>
      <c r="L265" s="230">
        <f>Results!BC265</f>
        <v>5</v>
      </c>
      <c r="M265" s="136">
        <f>Results!BD265</f>
        <v>2</v>
      </c>
      <c r="N265" s="138">
        <f>Results!BE265</f>
        <v>1</v>
      </c>
      <c r="O265" s="187">
        <f>MAX(Results!CF265:CG265)</f>
        <v>-2.3003662484461715E-2</v>
      </c>
      <c r="P265" s="83">
        <f>Results!CA265</f>
        <v>0</v>
      </c>
      <c r="Q265" s="83">
        <f>Results!CB265</f>
        <v>0</v>
      </c>
      <c r="R265" s="72" t="str">
        <f>Results!CD265</f>
        <v/>
      </c>
      <c r="S265" s="14">
        <f>Results!CC265</f>
        <v>0</v>
      </c>
      <c r="T265" s="201">
        <f>Results!AV265</f>
        <v>0</v>
      </c>
      <c r="U265" s="14" t="str">
        <f>IF(LEFT(DataEntry!$O265,1)="D",Results!DL265,"")</f>
        <v/>
      </c>
      <c r="V265" s="14" t="str">
        <f>IF(LEFT(DataEntry!O265,1)="D",Results!DM265,"")</f>
        <v/>
      </c>
      <c r="W265" s="77">
        <f>Results!AR265</f>
        <v>0.40990187312057214</v>
      </c>
      <c r="X265" s="77">
        <f>Results!AT265</f>
        <v>0.29961895702124902</v>
      </c>
    </row>
    <row r="266" spans="1:24" hidden="1" x14ac:dyDescent="0.25">
      <c r="A266" s="69">
        <f>Results!A266</f>
        <v>264</v>
      </c>
      <c r="B266" s="94">
        <f>Results!DA266</f>
        <v>44309</v>
      </c>
      <c r="C266" s="72" t="str">
        <f>Results!D266</f>
        <v>Karlsruher</v>
      </c>
      <c r="D266" s="72" t="str">
        <f>Results!G266</f>
        <v>Wurzburger Kickers</v>
      </c>
      <c r="E266" s="132">
        <f>Results!H266</f>
        <v>2</v>
      </c>
      <c r="F266" s="132">
        <f>Results!I266</f>
        <v>2</v>
      </c>
      <c r="G266" s="80" t="str">
        <f>Results!AW266</f>
        <v>4/5</v>
      </c>
      <c r="H266" s="80" t="str">
        <f>Results!AY266</f>
        <v>98/25</v>
      </c>
      <c r="I266" s="133">
        <f>Results!AZ266</f>
        <v>69</v>
      </c>
      <c r="J266" s="137">
        <f>Results!BA266</f>
        <v>100</v>
      </c>
      <c r="K266" s="229">
        <f>Results!BB266</f>
        <v>63</v>
      </c>
      <c r="L266" s="230">
        <f>Results!BC266</f>
        <v>20</v>
      </c>
      <c r="M266" s="136">
        <f>Results!BD266</f>
        <v>18</v>
      </c>
      <c r="N266" s="138">
        <f>Results!BE266</f>
        <v>5</v>
      </c>
      <c r="O266" s="187">
        <f>MAX(Results!CF266:CG266)</f>
        <v>-4.3061639865247289E-2</v>
      </c>
      <c r="P266" s="83">
        <f>Results!CA266</f>
        <v>0</v>
      </c>
      <c r="Q266" s="83">
        <f>Results!CB266</f>
        <v>0</v>
      </c>
      <c r="R266" s="72" t="str">
        <f>Results!CD266</f>
        <v/>
      </c>
      <c r="S266" s="14">
        <f>Results!CC266</f>
        <v>0</v>
      </c>
      <c r="T266" s="201">
        <f>Results!AV266</f>
        <v>0</v>
      </c>
      <c r="U266" s="14" t="str">
        <f>IF(LEFT(DataEntry!$O266,1)="D",Results!DL266,"")</f>
        <v/>
      </c>
      <c r="V266" s="14" t="str">
        <f>IF(LEFT(DataEntry!O266,1)="D",Results!DM266,"")</f>
        <v/>
      </c>
      <c r="W266" s="77">
        <f>Results!AR266</f>
        <v>0.55028049891318487</v>
      </c>
      <c r="X266" s="77">
        <f>Results!AT266</f>
        <v>0.20181279478580924</v>
      </c>
    </row>
    <row r="267" spans="1:24" hidden="1" x14ac:dyDescent="0.25">
      <c r="A267" s="69">
        <f>Results!A267</f>
        <v>265</v>
      </c>
      <c r="B267" s="94">
        <f>Results!DA267</f>
        <v>44310</v>
      </c>
      <c r="C267" s="72" t="str">
        <f>Results!D267</f>
        <v>Nurnberg</v>
      </c>
      <c r="D267" s="72" t="str">
        <f>Results!G267</f>
        <v>Heidenheim</v>
      </c>
      <c r="E267" s="132">
        <f>Results!H267</f>
        <v>3</v>
      </c>
      <c r="F267" s="132">
        <f>Results!I267</f>
        <v>1</v>
      </c>
      <c r="G267" s="80" t="str">
        <f>Results!AW267</f>
        <v>83/50</v>
      </c>
      <c r="H267" s="80" t="str">
        <f>Results!AY267</f>
        <v>99/50</v>
      </c>
      <c r="I267" s="133">
        <f>Results!AZ267</f>
        <v>157</v>
      </c>
      <c r="J267" s="137">
        <f>Results!BA267</f>
        <v>100</v>
      </c>
      <c r="K267" s="229">
        <f>Results!BB267</f>
        <v>61</v>
      </c>
      <c r="L267" s="230">
        <f>Results!BC267</f>
        <v>25</v>
      </c>
      <c r="M267" s="136">
        <f>Results!BD267</f>
        <v>171</v>
      </c>
      <c r="N267" s="138">
        <f>Results!BE267</f>
        <v>100</v>
      </c>
      <c r="O267" s="187">
        <f>MAX(Results!CF267:CG267)</f>
        <v>-2.6704672702918958E-2</v>
      </c>
      <c r="P267" s="83">
        <f>Results!CA267</f>
        <v>0</v>
      </c>
      <c r="Q267" s="83">
        <f>Results!CB267</f>
        <v>0</v>
      </c>
      <c r="R267" s="72" t="str">
        <f>Results!CD267</f>
        <v/>
      </c>
      <c r="S267" s="14">
        <f>Results!CC267</f>
        <v>0</v>
      </c>
      <c r="T267" s="201">
        <f>Results!AV267</f>
        <v>0</v>
      </c>
      <c r="U267" s="14" t="str">
        <f>IF(LEFT(DataEntry!$O267,1)="D",Results!DL267,"")</f>
        <v/>
      </c>
      <c r="V267" s="14" t="str">
        <f>IF(LEFT(DataEntry!O267,1)="D",Results!DM267,"")</f>
        <v/>
      </c>
      <c r="W267" s="77">
        <f>Results!AR267</f>
        <v>0.37397976541419131</v>
      </c>
      <c r="X267" s="77">
        <f>Results!AT267</f>
        <v>0.33529682227927243</v>
      </c>
    </row>
    <row r="268" spans="1:24" hidden="1" x14ac:dyDescent="0.25">
      <c r="A268" s="69">
        <f>Results!A268</f>
        <v>266</v>
      </c>
      <c r="B268" s="94">
        <f>Results!DA268</f>
        <v>44310</v>
      </c>
      <c r="C268" s="72" t="str">
        <f>Results!D268</f>
        <v>Osnabruck</v>
      </c>
      <c r="D268" s="72" t="str">
        <f>Results!G268</f>
        <v>Holstein Kiel</v>
      </c>
      <c r="E268" s="132">
        <f>Results!H268</f>
        <v>1</v>
      </c>
      <c r="F268" s="132">
        <f>Results!I268</f>
        <v>3</v>
      </c>
      <c r="G268" s="80" t="str">
        <f>Results!AW268</f>
        <v>81/25</v>
      </c>
      <c r="H268" s="80" t="str">
        <f>Results!AY268</f>
        <v>11/10</v>
      </c>
      <c r="I268" s="133">
        <f>Results!AZ268</f>
        <v>69</v>
      </c>
      <c r="J268" s="137">
        <f>Results!BA268</f>
        <v>20</v>
      </c>
      <c r="K268" s="229">
        <f>Results!BB268</f>
        <v>11</v>
      </c>
      <c r="L268" s="230">
        <f>Results!BC268</f>
        <v>4</v>
      </c>
      <c r="M268" s="136">
        <f>Results!BD268</f>
        <v>79</v>
      </c>
      <c r="N268" s="138">
        <f>Results!BE268</f>
        <v>100</v>
      </c>
      <c r="O268" s="187">
        <f>MAX(Results!CF268:CG268)</f>
        <v>2.8404204322982945E-2</v>
      </c>
      <c r="P268" s="83">
        <f>Results!CA268</f>
        <v>0</v>
      </c>
      <c r="Q268" s="83">
        <f>Results!CB268</f>
        <v>0</v>
      </c>
      <c r="R268" s="72" t="str">
        <f>Results!CD268</f>
        <v/>
      </c>
      <c r="S268" s="14">
        <f>Results!CC268</f>
        <v>0</v>
      </c>
      <c r="T268" s="201">
        <f>Results!AV268</f>
        <v>0</v>
      </c>
      <c r="U268" s="14" t="str">
        <f>IF(LEFT(DataEntry!$O268,1)="D",Results!DL268,"")</f>
        <v/>
      </c>
      <c r="V268" s="14" t="str">
        <f>IF(LEFT(DataEntry!O268,1)="D",Results!DM268,"")</f>
        <v/>
      </c>
      <c r="W268" s="77">
        <f>Results!AR268</f>
        <v>0.23505542632413995</v>
      </c>
      <c r="X268" s="77">
        <f>Results!AT268</f>
        <v>0.47268281321526906</v>
      </c>
    </row>
    <row r="269" spans="1:24" hidden="1" x14ac:dyDescent="0.25">
      <c r="A269" s="69">
        <f>Results!A269</f>
        <v>267</v>
      </c>
      <c r="B269" s="94">
        <f>Results!DA269</f>
        <v>44310</v>
      </c>
      <c r="C269" s="72" t="str">
        <f>Results!D269</f>
        <v>Paderborn 07</v>
      </c>
      <c r="D269" s="72" t="str">
        <f>Results!G269</f>
        <v>Fortuna Dusseldorf</v>
      </c>
      <c r="E269" s="132">
        <f>Results!H269</f>
        <v>2</v>
      </c>
      <c r="F269" s="132">
        <f>Results!I269</f>
        <v>1</v>
      </c>
      <c r="G269" s="80" t="str">
        <f>Results!AW269</f>
        <v>9/5</v>
      </c>
      <c r="H269" s="80" t="str">
        <f>Results!AY269</f>
        <v>43/25</v>
      </c>
      <c r="I269" s="133">
        <f>Results!AZ269</f>
        <v>33</v>
      </c>
      <c r="J269" s="137">
        <f>Results!BA269</f>
        <v>20</v>
      </c>
      <c r="K269" s="229">
        <f>Results!BB269</f>
        <v>13</v>
      </c>
      <c r="L269" s="230">
        <f>Results!BC269</f>
        <v>5</v>
      </c>
      <c r="M269" s="136">
        <f>Results!BD269</f>
        <v>153</v>
      </c>
      <c r="N269" s="138">
        <f>Results!BE269</f>
        <v>100</v>
      </c>
      <c r="O269" s="187">
        <f>MAX(Results!CF269:CG269)</f>
        <v>-4.0265246592052203E-2</v>
      </c>
      <c r="P269" s="83">
        <f>Results!CA269</f>
        <v>0</v>
      </c>
      <c r="Q269" s="83">
        <f>Results!CB269</f>
        <v>0</v>
      </c>
      <c r="R269" s="72" t="str">
        <f>Results!CD269</f>
        <v/>
      </c>
      <c r="S269" s="14">
        <f>Results!CC269</f>
        <v>0</v>
      </c>
      <c r="T269" s="201">
        <f>Results!AV269</f>
        <v>0</v>
      </c>
      <c r="U269" s="14" t="str">
        <f>IF(LEFT(DataEntry!$O269,1)="D",Results!DL269,"")</f>
        <v/>
      </c>
      <c r="V269" s="14" t="str">
        <f>IF(LEFT(DataEntry!O269,1)="D",Results!DM269,"")</f>
        <v/>
      </c>
      <c r="W269" s="77">
        <f>Results!AR269</f>
        <v>0.35493012710689775</v>
      </c>
      <c r="X269" s="77">
        <f>Results!AT269</f>
        <v>0.36708779713895129</v>
      </c>
    </row>
    <row r="270" spans="1:24" hidden="1" x14ac:dyDescent="0.25">
      <c r="A270" s="69">
        <f>Results!A270</f>
        <v>268</v>
      </c>
      <c r="B270" s="94">
        <f>Results!DA270</f>
        <v>44311</v>
      </c>
      <c r="C270" s="72" t="str">
        <f>Results!D270</f>
        <v>Jahn Regensburg</v>
      </c>
      <c r="D270" s="72" t="str">
        <f>Results!G270</f>
        <v>Hamburger</v>
      </c>
      <c r="E270" s="132">
        <f>Results!H270</f>
        <v>1</v>
      </c>
      <c r="F270" s="132">
        <f>Results!I270</f>
        <v>1</v>
      </c>
      <c r="G270" s="80" t="str">
        <f>Results!AW270</f>
        <v>62/25</v>
      </c>
      <c r="H270" s="80" t="str">
        <f>Results!AY270</f>
        <v>73/50</v>
      </c>
      <c r="I270" s="133">
        <f>Results!AZ270</f>
        <v>18</v>
      </c>
      <c r="J270" s="137">
        <f>Results!BA270</f>
        <v>5</v>
      </c>
      <c r="K270" s="229">
        <f>Results!BB270</f>
        <v>72</v>
      </c>
      <c r="L270" s="230">
        <f>Results!BC270</f>
        <v>25</v>
      </c>
      <c r="M270" s="136">
        <f>Results!BD270</f>
        <v>37</v>
      </c>
      <c r="N270" s="138">
        <f>Results!BE270</f>
        <v>50</v>
      </c>
      <c r="O270" s="187">
        <f>MAX(Results!CF270:CG270)</f>
        <v>0.20367447856891743</v>
      </c>
      <c r="P270" s="83">
        <f>Results!CA270</f>
        <v>0</v>
      </c>
      <c r="Q270" s="83">
        <f>Results!CB270</f>
        <v>0</v>
      </c>
      <c r="R270" s="72" t="str">
        <f>Results!CD270</f>
        <v/>
      </c>
      <c r="S270" s="14">
        <f>Results!CC270</f>
        <v>0</v>
      </c>
      <c r="T270" s="201">
        <f>Results!AV270</f>
        <v>89.28</v>
      </c>
      <c r="U270" s="14" t="str">
        <f>IF(LEFT(DataEntry!$O270,1)="D",Results!DL270,"")</f>
        <v/>
      </c>
      <c r="V270" s="14" t="str">
        <f>IF(LEFT(DataEntry!O270,1)="D",Results!DM270,"")</f>
        <v/>
      </c>
      <c r="W270" s="77">
        <f>Results!AR270</f>
        <v>0.2862386530914533</v>
      </c>
      <c r="X270" s="77">
        <f>Results!AT270</f>
        <v>0.40405039355037842</v>
      </c>
    </row>
    <row r="271" spans="1:24" hidden="1" x14ac:dyDescent="0.25">
      <c r="A271" s="69">
        <f>Results!A271</f>
        <v>269</v>
      </c>
      <c r="B271" s="94">
        <f>Results!DA271</f>
        <v>44311</v>
      </c>
      <c r="C271" s="72" t="str">
        <f>Results!D271</f>
        <v>Sandhausen</v>
      </c>
      <c r="D271" s="72" t="str">
        <f>Results!G271</f>
        <v>Hannover 96</v>
      </c>
      <c r="E271" s="132">
        <f>Results!H271</f>
        <v>4</v>
      </c>
      <c r="F271" s="132">
        <f>Results!I271</f>
        <v>2</v>
      </c>
      <c r="G271" s="80" t="str">
        <f>Results!AW271</f>
        <v>81/50</v>
      </c>
      <c r="H271" s="80" t="str">
        <f>Results!AY271</f>
        <v>19/10</v>
      </c>
      <c r="I271" s="133">
        <f>Results!AZ271</f>
        <v>171</v>
      </c>
      <c r="J271" s="137">
        <f>Results!BA271</f>
        <v>100</v>
      </c>
      <c r="K271" s="229">
        <f>Results!BB271</f>
        <v>64</v>
      </c>
      <c r="L271" s="230">
        <f>Results!BC271</f>
        <v>25</v>
      </c>
      <c r="M271" s="136">
        <f>Results!BD271</f>
        <v>149</v>
      </c>
      <c r="N271" s="138">
        <f>Results!BE271</f>
        <v>100</v>
      </c>
      <c r="O271" s="187">
        <f>MAX(Results!CF271:CG271)</f>
        <v>2.3381641233674068E-2</v>
      </c>
      <c r="P271" s="83">
        <f>Results!CA271</f>
        <v>0</v>
      </c>
      <c r="Q271" s="83">
        <f>Results!CB271</f>
        <v>0</v>
      </c>
      <c r="R271" s="72" t="str">
        <f>Results!CD271</f>
        <v/>
      </c>
      <c r="S271" s="14">
        <f>Results!CC271</f>
        <v>0</v>
      </c>
      <c r="T271" s="201">
        <f>Results!AV271</f>
        <v>0</v>
      </c>
      <c r="U271" s="14" t="str">
        <f>IF(LEFT(DataEntry!$O271,1)="D",Results!DL271,"")</f>
        <v/>
      </c>
      <c r="V271" s="14" t="str">
        <f>IF(LEFT(DataEntry!O271,1)="D",Results!DM271,"")</f>
        <v/>
      </c>
      <c r="W271" s="77">
        <f>Results!AR271</f>
        <v>0.38149438416241532</v>
      </c>
      <c r="X271" s="77">
        <f>Results!AT271</f>
        <v>0.34459898308497217</v>
      </c>
    </row>
    <row r="272" spans="1:24" hidden="1" x14ac:dyDescent="0.25">
      <c r="A272" s="69">
        <f>Results!A272</f>
        <v>270</v>
      </c>
      <c r="B272" s="94">
        <f>Results!DA272</f>
        <v>44311</v>
      </c>
      <c r="C272" s="72" t="str">
        <f>Results!D272</f>
        <v>St Pauli</v>
      </c>
      <c r="D272" s="72" t="str">
        <f>Results!G272</f>
        <v>Greuther Furth</v>
      </c>
      <c r="E272" s="132">
        <f>Results!H272</f>
        <v>2</v>
      </c>
      <c r="F272" s="132">
        <f>Results!I272</f>
        <v>1</v>
      </c>
      <c r="G272" s="80" t="str">
        <f>Results!AW272</f>
        <v>12/5</v>
      </c>
      <c r="H272" s="80" t="str">
        <f>Results!AY272</f>
        <v>6/4</v>
      </c>
      <c r="I272" s="133">
        <f>Results!AZ272</f>
        <v>189</v>
      </c>
      <c r="J272" s="137">
        <f>Results!BA272</f>
        <v>100</v>
      </c>
      <c r="K272" s="229">
        <f>Results!BB272</f>
        <v>68</v>
      </c>
      <c r="L272" s="230">
        <f>Results!BC272</f>
        <v>25</v>
      </c>
      <c r="M272" s="136">
        <f>Results!BD272</f>
        <v>129</v>
      </c>
      <c r="N272" s="138">
        <f>Results!BE272</f>
        <v>100</v>
      </c>
      <c r="O272" s="187">
        <f>MAX(Results!CF272:CG272)</f>
        <v>-6.0824599658785908E-2</v>
      </c>
      <c r="P272" s="83">
        <f>Results!CA272</f>
        <v>0</v>
      </c>
      <c r="Q272" s="83">
        <f>Results!CB272</f>
        <v>0</v>
      </c>
      <c r="R272" s="72" t="str">
        <f>Results!CD272</f>
        <v/>
      </c>
      <c r="S272" s="14">
        <f>Results!CC272</f>
        <v>0</v>
      </c>
      <c r="T272" s="201">
        <f>Results!AV272</f>
        <v>-31</v>
      </c>
      <c r="U272" s="14" t="str">
        <f>IF(LEFT(DataEntry!$O272,1)="D",Results!DL272,"")</f>
        <v/>
      </c>
      <c r="V272" s="14" t="str">
        <f>IF(LEFT(DataEntry!O272,1)="D",Results!DM272,"")</f>
        <v/>
      </c>
      <c r="W272" s="77">
        <f>Results!AR272</f>
        <v>0.29404512722457932</v>
      </c>
      <c r="X272" s="77">
        <f>Results!AT272</f>
        <v>0.39870177486956687</v>
      </c>
    </row>
    <row r="273" spans="1:24" x14ac:dyDescent="0.25">
      <c r="A273" s="69">
        <f>Results!A273</f>
        <v>271</v>
      </c>
      <c r="B273" s="94">
        <f>Results!DA273</f>
        <v>44312</v>
      </c>
      <c r="C273" s="72" t="str">
        <f>Results!D273</f>
        <v>Darmstadt 98</v>
      </c>
      <c r="D273" s="72" t="str">
        <f>Results!G273</f>
        <v>Bochum</v>
      </c>
      <c r="E273" s="132">
        <f>Results!H273</f>
        <v>3</v>
      </c>
      <c r="F273" s="132">
        <f>Results!I273</f>
        <v>1</v>
      </c>
      <c r="G273" s="80" t="str">
        <f>Results!AW273</f>
        <v>87/50</v>
      </c>
      <c r="H273" s="80" t="str">
        <f>Results!AY273</f>
        <v>17/10</v>
      </c>
      <c r="I273" s="133">
        <f>Results!AZ273</f>
        <v>54</v>
      </c>
      <c r="J273" s="137">
        <f>Results!BA273</f>
        <v>25</v>
      </c>
      <c r="K273" s="229">
        <f>Results!BB273</f>
        <v>68</v>
      </c>
      <c r="L273" s="230">
        <f>Results!BC273</f>
        <v>25</v>
      </c>
      <c r="M273" s="136">
        <f>Results!BD273</f>
        <v>23</v>
      </c>
      <c r="N273" s="138">
        <f>Results!BE273</f>
        <v>20</v>
      </c>
      <c r="O273" s="187">
        <f>MAX(Results!CF273:CG273)</f>
        <v>0.10431605864051259</v>
      </c>
      <c r="P273" s="83">
        <f>Results!CA273</f>
        <v>36</v>
      </c>
      <c r="Q273" s="83">
        <f>Results!CB273</f>
        <v>0</v>
      </c>
      <c r="R273" s="72" t="str">
        <f>Results!CD273</f>
        <v>Darmstadt 98</v>
      </c>
      <c r="S273" s="14">
        <f>Results!CC273</f>
        <v>77.760000000000005</v>
      </c>
      <c r="T273" s="201">
        <f>Results!AV273</f>
        <v>64.52000000000001</v>
      </c>
      <c r="U273" s="14">
        <f>IF(LEFT(DataEntry!$O273,1)="D",Results!DL273,"")</f>
        <v>13.24</v>
      </c>
      <c r="V273" s="14">
        <f>IF(LEFT(DataEntry!O273,1)="D",Results!DM273,"")</f>
        <v>-13.24</v>
      </c>
      <c r="W273" s="77">
        <f>Results!AR273</f>
        <v>0.36483008553078183</v>
      </c>
      <c r="X273" s="77">
        <f>Results!AT273</f>
        <v>0.36828876890754059</v>
      </c>
    </row>
    <row r="274" spans="1:24" hidden="1" x14ac:dyDescent="0.25">
      <c r="A274" s="69">
        <f>Results!A274</f>
        <v>272</v>
      </c>
      <c r="B274" s="94">
        <f>Results!DA274</f>
        <v>44312</v>
      </c>
      <c r="C274" s="72" t="str">
        <f>Results!D274</f>
        <v>Karlsruher</v>
      </c>
      <c r="D274" s="72" t="str">
        <f>Results!G274</f>
        <v>Erzgebirge Aue</v>
      </c>
      <c r="E274" s="132">
        <f>Results!H274</f>
        <v>0</v>
      </c>
      <c r="F274" s="132">
        <f>Results!I274</f>
        <v>0</v>
      </c>
      <c r="G274" s="80" t="str">
        <f>Results!AW274</f>
        <v>51/50</v>
      </c>
      <c r="H274" s="80" t="str">
        <f>Results!AY274</f>
        <v>84/25</v>
      </c>
      <c r="I274" s="133">
        <f>Results!AZ274</f>
        <v>4</v>
      </c>
      <c r="J274" s="137">
        <f>Results!BA274</f>
        <v>5</v>
      </c>
      <c r="K274" s="229">
        <f>Results!BB274</f>
        <v>71</v>
      </c>
      <c r="L274" s="230">
        <f>Results!BC274</f>
        <v>25</v>
      </c>
      <c r="M274" s="136">
        <f>Results!BD274</f>
        <v>100</v>
      </c>
      <c r="N274" s="138">
        <f>Results!BE274</f>
        <v>30</v>
      </c>
      <c r="O274" s="187">
        <f>MAX(Results!CF274:CG274)</f>
        <v>-7.8188304969053421E-3</v>
      </c>
      <c r="P274" s="83">
        <f>Results!CA274</f>
        <v>0</v>
      </c>
      <c r="Q274" s="83">
        <f>Results!CB274</f>
        <v>0</v>
      </c>
      <c r="R274" s="72" t="str">
        <f>Results!CD274</f>
        <v/>
      </c>
      <c r="S274" s="14">
        <f>Results!CC274</f>
        <v>0</v>
      </c>
      <c r="T274" s="201">
        <f>Results!AV274</f>
        <v>0</v>
      </c>
      <c r="U274" s="14" t="str">
        <f>IF(LEFT(DataEntry!$O274,1)="D",Results!DL274,"")</f>
        <v/>
      </c>
      <c r="V274" s="14" t="str">
        <f>IF(LEFT(DataEntry!O274,1)="D",Results!DM274,"")</f>
        <v/>
      </c>
      <c r="W274" s="77">
        <f>Results!AR274</f>
        <v>0.49109239579061059</v>
      </c>
      <c r="X274" s="77">
        <f>Results!AT274</f>
        <v>0.22783015080266322</v>
      </c>
    </row>
    <row r="275" spans="1:24" hidden="1" x14ac:dyDescent="0.25">
      <c r="A275" s="69">
        <f>Results!A275</f>
        <v>273</v>
      </c>
      <c r="B275" s="94">
        <f>Results!DA275</f>
        <v>44313</v>
      </c>
      <c r="C275" s="72" t="str">
        <f>Results!D275</f>
        <v>Nurnberg</v>
      </c>
      <c r="D275" s="72" t="str">
        <f>Results!G275</f>
        <v>Holstein Kiel</v>
      </c>
      <c r="E275" s="132">
        <f>Results!H275</f>
        <v>1</v>
      </c>
      <c r="F275" s="132">
        <f>Results!I275</f>
        <v>1</v>
      </c>
      <c r="G275" s="80" t="str">
        <f>Results!AW275</f>
        <v>97/50</v>
      </c>
      <c r="H275" s="80" t="str">
        <f>Results!AY275</f>
        <v>17/10</v>
      </c>
      <c r="I275" s="133">
        <f>Results!AZ275</f>
        <v>52</v>
      </c>
      <c r="J275" s="137">
        <f>Results!BA275</f>
        <v>25</v>
      </c>
      <c r="K275" s="229">
        <f>Results!BB275</f>
        <v>133</v>
      </c>
      <c r="L275" s="230">
        <f>Results!BC275</f>
        <v>50</v>
      </c>
      <c r="M275" s="136">
        <f>Results!BD275</f>
        <v>121</v>
      </c>
      <c r="N275" s="138">
        <f>Results!BE275</f>
        <v>100</v>
      </c>
      <c r="O275" s="187">
        <f>MAX(Results!CF275:CG275)</f>
        <v>3.0510876582908009E-2</v>
      </c>
      <c r="P275" s="83">
        <f>Results!CA275</f>
        <v>0</v>
      </c>
      <c r="Q275" s="83">
        <f>Results!CB275</f>
        <v>0</v>
      </c>
      <c r="R275" s="72" t="str">
        <f>Results!CD275</f>
        <v/>
      </c>
      <c r="S275" s="14">
        <f>Results!CC275</f>
        <v>0</v>
      </c>
      <c r="T275" s="201">
        <f>Results!AV275</f>
        <v>0</v>
      </c>
      <c r="U275" s="14" t="str">
        <f>IF(LEFT(DataEntry!$O275,1)="D",Results!DL275,"")</f>
        <v/>
      </c>
      <c r="V275" s="14" t="str">
        <f>IF(LEFT(DataEntry!O275,1)="D",Results!DM275,"")</f>
        <v/>
      </c>
      <c r="W275" s="77">
        <f>Results!AR275</f>
        <v>0.33946648056377215</v>
      </c>
      <c r="X275" s="77">
        <f>Results!AT275</f>
        <v>0.36923852886524738</v>
      </c>
    </row>
    <row r="276" spans="1:24" hidden="1" x14ac:dyDescent="0.25">
      <c r="A276" s="69">
        <f>Results!A276</f>
        <v>274</v>
      </c>
      <c r="B276" s="94">
        <f>Results!DA276</f>
        <v>44314</v>
      </c>
      <c r="C276" s="72" t="str">
        <f>Results!D276</f>
        <v>Greuther Furth</v>
      </c>
      <c r="D276" s="72" t="str">
        <f>Results!G276</f>
        <v>Sandhausen</v>
      </c>
      <c r="E276" s="132">
        <f>Results!H276</f>
        <v>3</v>
      </c>
      <c r="F276" s="132">
        <f>Results!I276</f>
        <v>2</v>
      </c>
      <c r="G276" s="80" t="str">
        <f>Results!AW276</f>
        <v>Evens</v>
      </c>
      <c r="H276" s="80" t="str">
        <f>Results!AY276</f>
        <v>88/25</v>
      </c>
      <c r="I276" s="133">
        <f>Results!AZ276</f>
        <v>7</v>
      </c>
      <c r="J276" s="137">
        <f>Results!BA276</f>
        <v>10</v>
      </c>
      <c r="K276" s="229">
        <f>Results!BB276</f>
        <v>63</v>
      </c>
      <c r="L276" s="230">
        <f>Results!BC276</f>
        <v>20</v>
      </c>
      <c r="M276" s="136">
        <f>Results!BD276</f>
        <v>71</v>
      </c>
      <c r="N276" s="138">
        <f>Results!BE276</f>
        <v>20</v>
      </c>
      <c r="O276" s="187">
        <f>MAX(Results!CF276:CG276)</f>
        <v>6.6763615446282446E-4</v>
      </c>
      <c r="P276" s="83">
        <f>Results!CA276</f>
        <v>0</v>
      </c>
      <c r="Q276" s="83">
        <f>Results!CB276</f>
        <v>0</v>
      </c>
      <c r="R276" s="72" t="str">
        <f>Results!CD276</f>
        <v/>
      </c>
      <c r="S276" s="14">
        <f>Results!CC276</f>
        <v>0</v>
      </c>
      <c r="T276" s="201">
        <f>Results!AV276</f>
        <v>0</v>
      </c>
      <c r="U276" s="14" t="str">
        <f>IF(LEFT(DataEntry!$O276,1)="D",Results!DL276,"")</f>
        <v/>
      </c>
      <c r="V276" s="14" t="str">
        <f>IF(LEFT(DataEntry!O276,1)="D",Results!DM276,"")</f>
        <v/>
      </c>
      <c r="W276" s="77">
        <f>Results!AR276</f>
        <v>0.49712552661100162</v>
      </c>
      <c r="X276" s="77">
        <f>Results!AT276</f>
        <v>0.2200207619502178</v>
      </c>
    </row>
    <row r="277" spans="1:24" hidden="1" x14ac:dyDescent="0.25">
      <c r="A277" s="69">
        <f>Results!A277</f>
        <v>275</v>
      </c>
      <c r="B277" s="94">
        <f>Results!DA277</f>
        <v>44315</v>
      </c>
      <c r="C277" s="72" t="str">
        <f>Results!D277</f>
        <v>Hamburger</v>
      </c>
      <c r="D277" s="72" t="str">
        <f>Results!G277</f>
        <v>Karlsruher</v>
      </c>
      <c r="E277" s="132">
        <f>Results!H277</f>
        <v>1</v>
      </c>
      <c r="F277" s="132">
        <f>Results!I277</f>
        <v>1</v>
      </c>
      <c r="G277" s="80" t="str">
        <f>Results!AW277</f>
        <v>53/50</v>
      </c>
      <c r="H277" s="80" t="str">
        <f>Results!AY277</f>
        <v>18/5</v>
      </c>
      <c r="I277" s="133">
        <f>Results!AZ277</f>
        <v>57</v>
      </c>
      <c r="J277" s="137">
        <f>Results!BA277</f>
        <v>100</v>
      </c>
      <c r="K277" s="229">
        <f>Results!BB277</f>
        <v>17</v>
      </c>
      <c r="L277" s="230">
        <f>Results!BC277</f>
        <v>5</v>
      </c>
      <c r="M277" s="136">
        <f>Results!BD277</f>
        <v>22</v>
      </c>
      <c r="N277" s="138">
        <f>Results!BE277</f>
        <v>5</v>
      </c>
      <c r="O277" s="187">
        <f>MAX(Results!CF277:CG277)</f>
        <v>0.1015880592047065</v>
      </c>
      <c r="P277" s="83">
        <f>Results!CA277</f>
        <v>0</v>
      </c>
      <c r="Q277" s="83">
        <f>Results!CB277</f>
        <v>0</v>
      </c>
      <c r="R277" s="72" t="str">
        <f>Results!CD277</f>
        <v/>
      </c>
      <c r="S277" s="14">
        <f>Results!CC277</f>
        <v>0</v>
      </c>
      <c r="T277" s="201">
        <f>Results!AV277</f>
        <v>102</v>
      </c>
      <c r="U277" s="14" t="str">
        <f>IF(LEFT(DataEntry!$O277,1)="D",Results!DL277,"")</f>
        <v/>
      </c>
      <c r="V277" s="14" t="str">
        <f>IF(LEFT(DataEntry!O277,1)="D",Results!DM277,"")</f>
        <v/>
      </c>
      <c r="W277" s="77">
        <f>Results!AR277</f>
        <v>0.48531579169577826</v>
      </c>
      <c r="X277" s="77">
        <f>Results!AT277</f>
        <v>0.21612381707815487</v>
      </c>
    </row>
    <row r="278" spans="1:24" hidden="1" x14ac:dyDescent="0.25">
      <c r="A278" s="69">
        <f>Results!A278</f>
        <v>276</v>
      </c>
      <c r="B278" s="94">
        <f>Results!DA278</f>
        <v>44319</v>
      </c>
      <c r="C278" s="72" t="str">
        <f>Results!D278</f>
        <v>Fortuna Dusseldorf</v>
      </c>
      <c r="D278" s="72" t="str">
        <f>Results!G278</f>
        <v>Karlsruher</v>
      </c>
      <c r="E278" s="132">
        <f>Results!H278</f>
        <v>3</v>
      </c>
      <c r="F278" s="132">
        <f>Results!I278</f>
        <v>2</v>
      </c>
      <c r="G278" s="80" t="str">
        <f>Results!AW278</f>
        <v>33/25</v>
      </c>
      <c r="H278" s="80" t="str">
        <f>Results!AY278</f>
        <v>71/25</v>
      </c>
      <c r="I278" s="133">
        <f>Results!AZ278</f>
        <v>23</v>
      </c>
      <c r="J278" s="137">
        <f>Results!BA278</f>
        <v>25</v>
      </c>
      <c r="K278" s="229">
        <f>Results!BB278</f>
        <v>137</v>
      </c>
      <c r="L278" s="230">
        <f>Results!BC278</f>
        <v>50</v>
      </c>
      <c r="M278" s="136">
        <f>Results!BD278</f>
        <v>141</v>
      </c>
      <c r="N278" s="138">
        <f>Results!BE278</f>
        <v>50</v>
      </c>
      <c r="O278" s="187">
        <f>MAX(Results!CF278:CG278)</f>
        <v>-3.9155381560814157E-3</v>
      </c>
      <c r="P278" s="83">
        <f>Results!CA278</f>
        <v>0</v>
      </c>
      <c r="Q278" s="83">
        <f>Results!CB278</f>
        <v>0</v>
      </c>
      <c r="R278" s="72" t="str">
        <f>Results!CD278</f>
        <v/>
      </c>
      <c r="S278" s="14">
        <f>Results!CC278</f>
        <v>0</v>
      </c>
      <c r="T278" s="201">
        <f>Results!AV278</f>
        <v>-31</v>
      </c>
      <c r="U278" s="14" t="str">
        <f>IF(LEFT(DataEntry!$O278,1)="D",Results!DL278,"")</f>
        <v/>
      </c>
      <c r="V278" s="14" t="str">
        <f>IF(LEFT(DataEntry!O278,1)="D",Results!DM278,"")</f>
        <v/>
      </c>
      <c r="W278" s="77">
        <f>Results!AR278</f>
        <v>0.42951038012258863</v>
      </c>
      <c r="X278" s="77">
        <f>Results!AT278</f>
        <v>0.26015330266130998</v>
      </c>
    </row>
    <row r="279" spans="1:24" hidden="1" x14ac:dyDescent="0.25">
      <c r="A279" s="69">
        <f>Results!A279</f>
        <v>277</v>
      </c>
      <c r="B279" s="94">
        <f>Results!DA279</f>
        <v>44320</v>
      </c>
      <c r="C279" s="72" t="str">
        <f>Results!D279</f>
        <v>Holstein Kiel</v>
      </c>
      <c r="D279" s="72" t="str">
        <f>Results!G279</f>
        <v>Sandhausen</v>
      </c>
      <c r="E279" s="132">
        <f>Results!H279</f>
        <v>2</v>
      </c>
      <c r="F279" s="132">
        <f>Results!I279</f>
        <v>0</v>
      </c>
      <c r="G279" s="80" t="str">
        <f>Results!AW279</f>
        <v>51/50</v>
      </c>
      <c r="H279" s="80" t="str">
        <f>Results!AY279</f>
        <v>17/5</v>
      </c>
      <c r="I279" s="133">
        <f>Results!AZ279</f>
        <v>41</v>
      </c>
      <c r="J279" s="137">
        <f>Results!BA279</f>
        <v>50</v>
      </c>
      <c r="K279" s="229">
        <f>Results!BB279</f>
        <v>141</v>
      </c>
      <c r="L279" s="230">
        <f>Results!BC279</f>
        <v>50</v>
      </c>
      <c r="M279" s="136">
        <f>Results!BD279</f>
        <v>16</v>
      </c>
      <c r="N279" s="138">
        <f>Results!BE279</f>
        <v>5</v>
      </c>
      <c r="O279" s="187">
        <f>MAX(Results!CF279:CG279)</f>
        <v>-3.1031830727042187E-2</v>
      </c>
      <c r="P279" s="83">
        <f>Results!CA279</f>
        <v>0</v>
      </c>
      <c r="Q279" s="83">
        <f>Results!CB279</f>
        <v>0</v>
      </c>
      <c r="R279" s="72" t="str">
        <f>Results!CD279</f>
        <v/>
      </c>
      <c r="S279" s="14">
        <f>Results!CC279</f>
        <v>0</v>
      </c>
      <c r="T279" s="201">
        <f>Results!AV279</f>
        <v>0</v>
      </c>
      <c r="U279" s="14" t="str">
        <f>IF(LEFT(DataEntry!$O279,1)="D",Results!DL279,"")</f>
        <v/>
      </c>
      <c r="V279" s="14" t="str">
        <f>IF(LEFT(DataEntry!O279,1)="D",Results!DM279,"")</f>
        <v/>
      </c>
      <c r="W279" s="77">
        <f>Results!AR279</f>
        <v>0.49325749301503163</v>
      </c>
      <c r="X279" s="77">
        <f>Results!AT279</f>
        <v>0.22604258805276128</v>
      </c>
    </row>
    <row r="280" spans="1:24" hidden="1" x14ac:dyDescent="0.25">
      <c r="A280" s="69">
        <f>Results!A280</f>
        <v>278</v>
      </c>
      <c r="B280" s="94">
        <f>Results!DA280</f>
        <v>44323</v>
      </c>
      <c r="C280" s="72" t="str">
        <f>Results!D280</f>
        <v>Hannover 96</v>
      </c>
      <c r="D280" s="72" t="str">
        <f>Results!G280</f>
        <v>Darmstadt 98</v>
      </c>
      <c r="E280" s="132">
        <f>Results!H280</f>
        <v>1</v>
      </c>
      <c r="F280" s="132">
        <f>Results!I280</f>
        <v>2</v>
      </c>
      <c r="G280" s="80" t="str">
        <f>Results!AW280</f>
        <v>4/3</v>
      </c>
      <c r="H280" s="80" t="str">
        <f>Results!AY280</f>
        <v>5/2</v>
      </c>
      <c r="I280" s="133">
        <f>Results!AZ280</f>
        <v>5</v>
      </c>
      <c r="J280" s="137">
        <f>Results!BA280</f>
        <v>4</v>
      </c>
      <c r="K280" s="229">
        <f>Results!BB280</f>
        <v>72</v>
      </c>
      <c r="L280" s="230">
        <f>Results!BC280</f>
        <v>25</v>
      </c>
      <c r="M280" s="136">
        <f>Results!BD280</f>
        <v>15</v>
      </c>
      <c r="N280" s="138">
        <f>Results!BE280</f>
        <v>8</v>
      </c>
      <c r="O280" s="187">
        <f>MAX(Results!CF280:CG280)</f>
        <v>-3.2800338009420039E-2</v>
      </c>
      <c r="P280" s="83">
        <f>Results!CA280</f>
        <v>0</v>
      </c>
      <c r="Q280" s="83">
        <f>Results!CB280</f>
        <v>0</v>
      </c>
      <c r="R280" s="72" t="str">
        <f>Results!CD280</f>
        <v/>
      </c>
      <c r="S280" s="14">
        <f>Results!CC280</f>
        <v>0</v>
      </c>
      <c r="T280" s="201">
        <f>Results!AV280</f>
        <v>0</v>
      </c>
      <c r="U280" s="14" t="str">
        <f>IF(LEFT(DataEntry!$O280,1)="D",Results!DL280,"")</f>
        <v/>
      </c>
      <c r="V280" s="14" t="str">
        <f>IF(LEFT(DataEntry!O280,1)="D",Results!DM280,"")</f>
        <v/>
      </c>
      <c r="W280" s="77">
        <f>Results!AR280</f>
        <v>0.42396938628006975</v>
      </c>
      <c r="X280" s="77">
        <f>Results!AT280</f>
        <v>0.28530239105154459</v>
      </c>
    </row>
    <row r="281" spans="1:24" hidden="1" x14ac:dyDescent="0.25">
      <c r="A281" s="69">
        <f>Results!A281</f>
        <v>279</v>
      </c>
      <c r="B281" s="94">
        <f>Results!DA281</f>
        <v>44323</v>
      </c>
      <c r="C281" s="72" t="str">
        <f>Results!D281</f>
        <v>Holstein Kiel</v>
      </c>
      <c r="D281" s="72" t="str">
        <f>Results!G281</f>
        <v>St Pauli</v>
      </c>
      <c r="E281" s="132">
        <f>Results!H281</f>
        <v>4</v>
      </c>
      <c r="F281" s="132">
        <f>Results!I281</f>
        <v>0</v>
      </c>
      <c r="G281" s="80" t="str">
        <f>Results!AW281</f>
        <v>33/25</v>
      </c>
      <c r="H281" s="80" t="str">
        <f>Results!AY281</f>
        <v>27/10</v>
      </c>
      <c r="I281" s="133">
        <f>Results!AZ281</f>
        <v>141</v>
      </c>
      <c r="J281" s="137">
        <f>Results!BA281</f>
        <v>100</v>
      </c>
      <c r="K281" s="229">
        <f>Results!BB281</f>
        <v>68</v>
      </c>
      <c r="L281" s="230">
        <f>Results!BC281</f>
        <v>25</v>
      </c>
      <c r="M281" s="136">
        <f>Results!BD281</f>
        <v>173</v>
      </c>
      <c r="N281" s="138">
        <f>Results!BE281</f>
        <v>100</v>
      </c>
      <c r="O281" s="187">
        <f>MAX(Results!CF281:CG281)</f>
        <v>2.4244906004993495E-2</v>
      </c>
      <c r="P281" s="83">
        <f>Results!CA281</f>
        <v>0</v>
      </c>
      <c r="Q281" s="83">
        <f>Results!CB281</f>
        <v>0</v>
      </c>
      <c r="R281" s="72" t="str">
        <f>Results!CD281</f>
        <v/>
      </c>
      <c r="S281" s="14">
        <f>Results!CC281</f>
        <v>0</v>
      </c>
      <c r="T281" s="201">
        <f>Results!AV281</f>
        <v>-30</v>
      </c>
      <c r="U281" s="14" t="str">
        <f>IF(LEFT(DataEntry!$O281,1)="D",Results!DL281,"")</f>
        <v/>
      </c>
      <c r="V281" s="14" t="str">
        <f>IF(LEFT(DataEntry!O281,1)="D",Results!DM281,"")</f>
        <v/>
      </c>
      <c r="W281" s="77">
        <f>Results!AR281</f>
        <v>0.42901754028964523</v>
      </c>
      <c r="X281" s="77">
        <f>Results!AT281</f>
        <v>0.26929270404253969</v>
      </c>
    </row>
    <row r="282" spans="1:24" hidden="1" x14ac:dyDescent="0.25">
      <c r="A282" s="69">
        <f>Results!A282</f>
        <v>280</v>
      </c>
      <c r="B282" s="94">
        <f>Results!DA282</f>
        <v>44324</v>
      </c>
      <c r="C282" s="72" t="str">
        <f>Results!D282</f>
        <v>Fortuna Dusseldorf</v>
      </c>
      <c r="D282" s="72" t="str">
        <f>Results!G282</f>
        <v>Eintracht Braunschweig</v>
      </c>
      <c r="E282" s="132">
        <f>Results!H282</f>
        <v>2</v>
      </c>
      <c r="F282" s="132">
        <f>Results!I282</f>
        <v>2</v>
      </c>
      <c r="G282" s="80" t="str">
        <f>Results!AW282</f>
        <v>29/50</v>
      </c>
      <c r="H282" s="80" t="str">
        <f>Results!AY282</f>
        <v>11/2</v>
      </c>
      <c r="I282" s="133">
        <f>Results!AZ282</f>
        <v>51</v>
      </c>
      <c r="J282" s="137">
        <f>Results!BA282</f>
        <v>100</v>
      </c>
      <c r="K282" s="229">
        <f>Results!BB282</f>
        <v>17</v>
      </c>
      <c r="L282" s="230">
        <f>Results!BC282</f>
        <v>5</v>
      </c>
      <c r="M282" s="136">
        <f>Results!BD282</f>
        <v>26</v>
      </c>
      <c r="N282" s="138">
        <f>Results!BE282</f>
        <v>5</v>
      </c>
      <c r="O282" s="187">
        <f>MAX(Results!CF282:CG282)</f>
        <v>-2.7997049415004267E-2</v>
      </c>
      <c r="P282" s="83">
        <f>Results!CA282</f>
        <v>0</v>
      </c>
      <c r="Q282" s="83">
        <f>Results!CB282</f>
        <v>0</v>
      </c>
      <c r="R282" s="72" t="str">
        <f>Results!CD282</f>
        <v/>
      </c>
      <c r="S282" s="14">
        <f>Results!CC282</f>
        <v>0</v>
      </c>
      <c r="T282" s="201">
        <f>Results!AV282</f>
        <v>0</v>
      </c>
      <c r="U282" s="14" t="str">
        <f>IF(LEFT(DataEntry!$O282,1)="D",Results!DL282,"")</f>
        <v/>
      </c>
      <c r="V282" s="14" t="str">
        <f>IF(LEFT(DataEntry!O282,1)="D",Results!DM282,"")</f>
        <v/>
      </c>
      <c r="W282" s="77">
        <f>Results!AR282</f>
        <v>0.63131219030126406</v>
      </c>
      <c r="X282" s="77">
        <f>Results!AT282</f>
        <v>0.15346057402548993</v>
      </c>
    </row>
    <row r="283" spans="1:24" hidden="1" x14ac:dyDescent="0.25">
      <c r="A283" s="69">
        <f>Results!A283</f>
        <v>281</v>
      </c>
      <c r="B283" s="94">
        <f>Results!DA283</f>
        <v>44324</v>
      </c>
      <c r="C283" s="72" t="str">
        <f>Results!D283</f>
        <v>Greuther Furth</v>
      </c>
      <c r="D283" s="72" t="str">
        <f>Results!G283</f>
        <v>Karlsruher</v>
      </c>
      <c r="E283" s="132">
        <f>Results!H283</f>
        <v>2</v>
      </c>
      <c r="F283" s="132">
        <f>Results!I283</f>
        <v>2</v>
      </c>
      <c r="G283" s="80" t="str">
        <f>Results!AW283</f>
        <v>8/5</v>
      </c>
      <c r="H283" s="80" t="str">
        <f>Results!AY283</f>
        <v>11/5</v>
      </c>
      <c r="I283" s="133">
        <f>Results!AZ283</f>
        <v>13</v>
      </c>
      <c r="J283" s="137">
        <f>Results!BA283</f>
        <v>20</v>
      </c>
      <c r="K283" s="229">
        <f>Results!BB283</f>
        <v>16</v>
      </c>
      <c r="L283" s="230">
        <f>Results!BC283</f>
        <v>5</v>
      </c>
      <c r="M283" s="136">
        <f>Results!BD283</f>
        <v>77</v>
      </c>
      <c r="N283" s="138">
        <f>Results!BE283</f>
        <v>20</v>
      </c>
      <c r="O283" s="187">
        <f>MAX(Results!CF283:CG283)</f>
        <v>0.33533952539710976</v>
      </c>
      <c r="P283" s="83">
        <f>Results!CA283</f>
        <v>0</v>
      </c>
      <c r="Q283" s="83">
        <f>Results!CB283</f>
        <v>0</v>
      </c>
      <c r="R283" s="72" t="str">
        <f>Results!CD283</f>
        <v/>
      </c>
      <c r="S283" s="14">
        <f>Results!CC283</f>
        <v>0</v>
      </c>
      <c r="T283" s="201">
        <f>Results!AV283</f>
        <v>99.2</v>
      </c>
      <c r="U283" s="14" t="str">
        <f>IF(LEFT(DataEntry!$O283,1)="D",Results!DL283,"")</f>
        <v/>
      </c>
      <c r="V283" s="14" t="str">
        <f>IF(LEFT(DataEntry!O283,1)="D",Results!DM283,"")</f>
        <v/>
      </c>
      <c r="W283" s="77">
        <f>Results!AR283</f>
        <v>0.38290973217097857</v>
      </c>
      <c r="X283" s="77">
        <f>Results!AT283</f>
        <v>0.31161606885711646</v>
      </c>
    </row>
    <row r="284" spans="1:24" hidden="1" x14ac:dyDescent="0.25">
      <c r="A284" s="69">
        <f>Results!A284</f>
        <v>282</v>
      </c>
      <c r="B284" s="94">
        <f>Results!DA284</f>
        <v>44324</v>
      </c>
      <c r="C284" s="72" t="str">
        <f>Results!D284</f>
        <v>Wurzburger Kickers</v>
      </c>
      <c r="D284" s="72" t="str">
        <f>Results!G284</f>
        <v>Osnabruck</v>
      </c>
      <c r="E284" s="132">
        <f>Results!H284</f>
        <v>1</v>
      </c>
      <c r="F284" s="132">
        <f>Results!I284</f>
        <v>3</v>
      </c>
      <c r="G284" s="80" t="str">
        <f>Results!AW284</f>
        <v>19/10</v>
      </c>
      <c r="H284" s="80" t="str">
        <f>Results!AY284</f>
        <v>79/50</v>
      </c>
      <c r="I284" s="133">
        <f>Results!AZ284</f>
        <v>41</v>
      </c>
      <c r="J284" s="137">
        <f>Results!BA284</f>
        <v>25</v>
      </c>
      <c r="K284" s="229">
        <f>Results!BB284</f>
        <v>64</v>
      </c>
      <c r="L284" s="230">
        <f>Results!BC284</f>
        <v>25</v>
      </c>
      <c r="M284" s="136">
        <f>Results!BD284</f>
        <v>31</v>
      </c>
      <c r="N284" s="138">
        <f>Results!BE284</f>
        <v>20</v>
      </c>
      <c r="O284" s="187">
        <f>MAX(Results!CF284:CG284)</f>
        <v>-1.0446017605861276E-2</v>
      </c>
      <c r="P284" s="83">
        <f>Results!CA284</f>
        <v>0</v>
      </c>
      <c r="Q284" s="83">
        <f>Results!CB284</f>
        <v>0</v>
      </c>
      <c r="R284" s="72" t="str">
        <f>Results!CD284</f>
        <v/>
      </c>
      <c r="S284" s="14">
        <f>Results!CC284</f>
        <v>0</v>
      </c>
      <c r="T284" s="201">
        <f>Results!AV284</f>
        <v>0</v>
      </c>
      <c r="U284" s="14" t="str">
        <f>IF(LEFT(DataEntry!$O284,1)="D",Results!DL284,"")</f>
        <v/>
      </c>
      <c r="V284" s="14" t="str">
        <f>IF(LEFT(DataEntry!O284,1)="D",Results!DM284,"")</f>
        <v/>
      </c>
      <c r="W284" s="77">
        <f>Results!AR284</f>
        <v>0.34398074577717164</v>
      </c>
      <c r="X284" s="77">
        <f>Results!AT284</f>
        <v>0.38624669175336307</v>
      </c>
    </row>
    <row r="285" spans="1:24" hidden="1" x14ac:dyDescent="0.25">
      <c r="A285" s="69">
        <f>Results!A285</f>
        <v>283</v>
      </c>
      <c r="B285" s="94">
        <f>Results!DA285</f>
        <v>44325</v>
      </c>
      <c r="C285" s="72" t="str">
        <f>Results!D285</f>
        <v>Bochum</v>
      </c>
      <c r="D285" s="72" t="str">
        <f>Results!G285</f>
        <v>Jahn Regensburg</v>
      </c>
      <c r="E285" s="132">
        <f>Results!H285</f>
        <v>5</v>
      </c>
      <c r="F285" s="132">
        <f>Results!I285</f>
        <v>1</v>
      </c>
      <c r="G285" s="80" t="str">
        <f>Results!AW285</f>
        <v>24/25</v>
      </c>
      <c r="H285" s="80" t="str">
        <f>Results!AY285</f>
        <v>18/5</v>
      </c>
      <c r="I285" s="133">
        <f>Results!AZ285</f>
        <v>61</v>
      </c>
      <c r="J285" s="137">
        <f>Results!BA285</f>
        <v>100</v>
      </c>
      <c r="K285" s="229">
        <f>Results!BB285</f>
        <v>16</v>
      </c>
      <c r="L285" s="230">
        <f>Results!BC285</f>
        <v>5</v>
      </c>
      <c r="M285" s="136">
        <f>Results!BD285</f>
        <v>21</v>
      </c>
      <c r="N285" s="138">
        <f>Results!BE285</f>
        <v>5</v>
      </c>
      <c r="O285" s="187">
        <f>MAX(Results!CF285:CG285)</f>
        <v>7.6553028879897622E-2</v>
      </c>
      <c r="P285" s="83">
        <f>Results!CA285</f>
        <v>0</v>
      </c>
      <c r="Q285" s="83">
        <f>Results!CB285</f>
        <v>0</v>
      </c>
      <c r="R285" s="72" t="str">
        <f>Results!CD285</f>
        <v/>
      </c>
      <c r="S285" s="14">
        <f>Results!CC285</f>
        <v>0</v>
      </c>
      <c r="T285" s="201">
        <f>Results!AV285</f>
        <v>0</v>
      </c>
      <c r="U285" s="14" t="str">
        <f>IF(LEFT(DataEntry!$O285,1)="D",Results!DL285,"")</f>
        <v/>
      </c>
      <c r="V285" s="14" t="str">
        <f>IF(LEFT(DataEntry!O285,1)="D",Results!DM285,"")</f>
        <v/>
      </c>
      <c r="W285" s="77">
        <f>Results!AR285</f>
        <v>0.50549641078599006</v>
      </c>
      <c r="X285" s="77">
        <f>Results!AT285</f>
        <v>0.21651090537872364</v>
      </c>
    </row>
    <row r="286" spans="1:24" hidden="1" x14ac:dyDescent="0.25">
      <c r="A286" s="69">
        <f>Results!A286</f>
        <v>284</v>
      </c>
      <c r="B286" s="94">
        <f>Results!DA286</f>
        <v>44325</v>
      </c>
      <c r="C286" s="72" t="str">
        <f>Results!D286</f>
        <v>Erzgebirge Aue</v>
      </c>
      <c r="D286" s="72" t="str">
        <f>Results!G286</f>
        <v>Paderborn 07</v>
      </c>
      <c r="E286" s="132">
        <f>Results!H286</f>
        <v>3</v>
      </c>
      <c r="F286" s="132">
        <f>Results!I286</f>
        <v>8</v>
      </c>
      <c r="G286" s="80" t="str">
        <f>Results!AW286</f>
        <v>39/25</v>
      </c>
      <c r="H286" s="80" t="str">
        <f>Results!AY286</f>
        <v>51/25</v>
      </c>
      <c r="I286" s="133">
        <f>Results!AZ286</f>
        <v>93</v>
      </c>
      <c r="J286" s="137">
        <f>Results!BA286</f>
        <v>50</v>
      </c>
      <c r="K286" s="229">
        <f>Results!BB286</f>
        <v>63</v>
      </c>
      <c r="L286" s="230">
        <f>Results!BC286</f>
        <v>25</v>
      </c>
      <c r="M286" s="136">
        <f>Results!BD286</f>
        <v>7</v>
      </c>
      <c r="N286" s="138">
        <f>Results!BE286</f>
        <v>5</v>
      </c>
      <c r="O286" s="187">
        <f>MAX(Results!CF286:CG286)</f>
        <v>7.8345472544326125E-2</v>
      </c>
      <c r="P286" s="83">
        <f>Results!CA286</f>
        <v>0</v>
      </c>
      <c r="Q286" s="83">
        <f>Results!CB286</f>
        <v>0</v>
      </c>
      <c r="R286" s="72" t="str">
        <f>Results!CD286</f>
        <v/>
      </c>
      <c r="S286" s="14">
        <f>Results!CC286</f>
        <v>0</v>
      </c>
      <c r="T286" s="201">
        <f>Results!AV286</f>
        <v>0</v>
      </c>
      <c r="U286" s="14" t="str">
        <f>IF(LEFT(DataEntry!$O286,1)="D",Results!DL286,"")</f>
        <v/>
      </c>
      <c r="V286" s="14" t="str">
        <f>IF(LEFT(DataEntry!O286,1)="D",Results!DM286,"")</f>
        <v/>
      </c>
      <c r="W286" s="77">
        <f>Results!AR286</f>
        <v>0.38909127391928611</v>
      </c>
      <c r="X286" s="77">
        <f>Results!AT286</f>
        <v>0.32875661586221649</v>
      </c>
    </row>
    <row r="287" spans="1:24" x14ac:dyDescent="0.25">
      <c r="A287" s="69">
        <f>Results!A287</f>
        <v>285</v>
      </c>
      <c r="B287" s="94">
        <f>Results!DA287</f>
        <v>44325</v>
      </c>
      <c r="C287" s="72" t="str">
        <f>Results!D287</f>
        <v>Heidenheim</v>
      </c>
      <c r="D287" s="72" t="str">
        <f>Results!G287</f>
        <v>Sandhausen</v>
      </c>
      <c r="E287" s="132">
        <f>Results!H287</f>
        <v>2</v>
      </c>
      <c r="F287" s="132">
        <f>Results!I287</f>
        <v>1</v>
      </c>
      <c r="G287" s="80" t="str">
        <f>Results!AW287</f>
        <v>4/5</v>
      </c>
      <c r="H287" s="80" t="str">
        <f>Results!AY287</f>
        <v>4/1</v>
      </c>
      <c r="I287" s="133">
        <f>Results!AZ287</f>
        <v>11</v>
      </c>
      <c r="J287" s="137">
        <f>Results!BA287</f>
        <v>10</v>
      </c>
      <c r="K287" s="229">
        <f>Results!BB287</f>
        <v>66</v>
      </c>
      <c r="L287" s="230">
        <f>Results!BC287</f>
        <v>25</v>
      </c>
      <c r="M287" s="136">
        <f>Results!BD287</f>
        <v>58</v>
      </c>
      <c r="N287" s="138">
        <f>Results!BE287</f>
        <v>25</v>
      </c>
      <c r="O287" s="187">
        <f>MAX(Results!CF287:CG287)</f>
        <v>0.12200103946322134</v>
      </c>
      <c r="P287" s="83">
        <f>Results!CA287</f>
        <v>55</v>
      </c>
      <c r="Q287" s="83">
        <f>Results!CB287</f>
        <v>0</v>
      </c>
      <c r="R287" s="72" t="str">
        <f>Results!CD287</f>
        <v>Heidenheim</v>
      </c>
      <c r="S287" s="14">
        <f>Results!CC287</f>
        <v>60.5</v>
      </c>
      <c r="T287" s="201">
        <f>Results!AV287</f>
        <v>60.5</v>
      </c>
      <c r="U287" s="14" t="str">
        <f>IF(LEFT(DataEntry!$O287,1)="D",Results!DL287,"")</f>
        <v/>
      </c>
      <c r="V287" s="14" t="str">
        <f>IF(LEFT(DataEntry!O287,1)="D",Results!DM287,"")</f>
        <v/>
      </c>
      <c r="W287" s="77">
        <f>Results!AR287</f>
        <v>0.5510995718194287</v>
      </c>
      <c r="X287" s="77">
        <f>Results!AT287</f>
        <v>0.19866902700296662</v>
      </c>
    </row>
    <row r="288" spans="1:24" hidden="1" x14ac:dyDescent="0.25">
      <c r="A288" s="69">
        <f>Results!A288</f>
        <v>286</v>
      </c>
      <c r="B288" s="94">
        <f>Results!DA288</f>
        <v>44326</v>
      </c>
      <c r="C288" s="72" t="str">
        <f>Results!D288</f>
        <v>Hamburger</v>
      </c>
      <c r="D288" s="72" t="str">
        <f>Results!G288</f>
        <v>Nurnberg</v>
      </c>
      <c r="E288" s="132">
        <f>Results!H288</f>
        <v>5</v>
      </c>
      <c r="F288" s="132">
        <f>Results!I288</f>
        <v>2</v>
      </c>
      <c r="G288" s="80" t="str">
        <f>Results!AW288</f>
        <v>9/10</v>
      </c>
      <c r="H288" s="80" t="str">
        <f>Results!AY288</f>
        <v>43/10</v>
      </c>
      <c r="I288" s="133">
        <f>Results!AZ288</f>
        <v>71</v>
      </c>
      <c r="J288" s="137">
        <f>Results!BA288</f>
        <v>100</v>
      </c>
      <c r="K288" s="229">
        <f>Results!BB288</f>
        <v>31</v>
      </c>
      <c r="L288" s="230">
        <f>Results!BC288</f>
        <v>10</v>
      </c>
      <c r="M288" s="136">
        <f>Results!BD288</f>
        <v>71</v>
      </c>
      <c r="N288" s="138">
        <f>Results!BE288</f>
        <v>20</v>
      </c>
      <c r="O288" s="187">
        <f>MAX(Results!CF288:CG288)</f>
        <v>-7.8222814790474771E-2</v>
      </c>
      <c r="P288" s="83">
        <f>Results!CA288</f>
        <v>0</v>
      </c>
      <c r="Q288" s="83">
        <f>Results!CB288</f>
        <v>0</v>
      </c>
      <c r="R288" s="72" t="str">
        <f>Results!CD288</f>
        <v/>
      </c>
      <c r="S288" s="14">
        <f>Results!CC288</f>
        <v>0</v>
      </c>
      <c r="T288" s="201">
        <f>Results!AV288</f>
        <v>0</v>
      </c>
      <c r="U288" s="14" t="str">
        <f>IF(LEFT(DataEntry!$O288,1)="D",Results!DL288,"")</f>
        <v/>
      </c>
      <c r="V288" s="14" t="str">
        <f>IF(LEFT(DataEntry!O288,1)="D",Results!DM288,"")</f>
        <v/>
      </c>
      <c r="W288" s="77">
        <f>Results!AR288</f>
        <v>0.524794671053878</v>
      </c>
      <c r="X288" s="77">
        <f>Results!AT288</f>
        <v>0.18822092194051682</v>
      </c>
    </row>
    <row r="289" spans="1:24" hidden="1" x14ac:dyDescent="0.25">
      <c r="A289" s="69">
        <f>Results!A289</f>
        <v>287</v>
      </c>
      <c r="B289" s="94">
        <f>Results!DA289</f>
        <v>44326</v>
      </c>
      <c r="C289" s="72" t="str">
        <f>Results!D289</f>
        <v>Holstein Kiel</v>
      </c>
      <c r="D289" s="72" t="str">
        <f>Results!G289</f>
        <v>Hannover 96</v>
      </c>
      <c r="E289" s="132">
        <f>Results!H289</f>
        <v>1</v>
      </c>
      <c r="F289" s="132">
        <f>Results!I289</f>
        <v>0</v>
      </c>
      <c r="G289" s="80" t="str">
        <f>Results!AW289</f>
        <v>7/5</v>
      </c>
      <c r="H289" s="80" t="str">
        <f>Results!AY289</f>
        <v>59/25</v>
      </c>
      <c r="I289" s="133">
        <f>Results!AZ289</f>
        <v>28</v>
      </c>
      <c r="J289" s="137">
        <f>Results!BA289</f>
        <v>25</v>
      </c>
      <c r="K289" s="229">
        <f>Results!BB289</f>
        <v>68</v>
      </c>
      <c r="L289" s="230">
        <f>Results!BC289</f>
        <v>25</v>
      </c>
      <c r="M289" s="136">
        <f>Results!BD289</f>
        <v>56</v>
      </c>
      <c r="N289" s="138">
        <f>Results!BE289</f>
        <v>25</v>
      </c>
      <c r="O289" s="187">
        <f>MAX(Results!CF289:CG289)</f>
        <v>-2.959416684741854E-2</v>
      </c>
      <c r="P289" s="83">
        <f>Results!CA289</f>
        <v>0</v>
      </c>
      <c r="Q289" s="83">
        <f>Results!CB289</f>
        <v>0</v>
      </c>
      <c r="R289" s="72" t="str">
        <f>Results!CD289</f>
        <v/>
      </c>
      <c r="S289" s="14">
        <f>Results!CC289</f>
        <v>0</v>
      </c>
      <c r="T289" s="201">
        <f>Results!AV289</f>
        <v>0</v>
      </c>
      <c r="U289" s="14" t="str">
        <f>IF(LEFT(DataEntry!$O289,1)="D",Results!DL289,"")</f>
        <v/>
      </c>
      <c r="V289" s="14" t="str">
        <f>IF(LEFT(DataEntry!O289,1)="D",Results!DM289,"")</f>
        <v/>
      </c>
      <c r="W289" s="77">
        <f>Results!AR289</f>
        <v>0.41611774721787242</v>
      </c>
      <c r="X289" s="77">
        <f>Results!AT289</f>
        <v>0.29453028988143209</v>
      </c>
    </row>
    <row r="290" spans="1:24" hidden="1" x14ac:dyDescent="0.25">
      <c r="A290" s="69">
        <f>Results!A290</f>
        <v>288</v>
      </c>
      <c r="B290" s="94">
        <f>Results!DA290</f>
        <v>44329</v>
      </c>
      <c r="C290" s="72" t="str">
        <f>Results!D290</f>
        <v>Holstein Kiel</v>
      </c>
      <c r="D290" s="72" t="str">
        <f>Results!G290</f>
        <v>Jahn Regensburg</v>
      </c>
      <c r="E290" s="132">
        <f>Results!H290</f>
        <v>3</v>
      </c>
      <c r="F290" s="132">
        <f>Results!I290</f>
        <v>2</v>
      </c>
      <c r="G290" s="80" t="str">
        <f>Results!AW290</f>
        <v>51/50</v>
      </c>
      <c r="H290" s="80" t="str">
        <f>Results!AY290</f>
        <v>88/25</v>
      </c>
      <c r="I290" s="133">
        <f>Results!AZ290</f>
        <v>4</v>
      </c>
      <c r="J290" s="137">
        <f>Results!BA290</f>
        <v>6</v>
      </c>
      <c r="K290" s="229">
        <f>Results!BB290</f>
        <v>63</v>
      </c>
      <c r="L290" s="230">
        <f>Results!BC290</f>
        <v>20</v>
      </c>
      <c r="M290" s="136">
        <f>Results!BD290</f>
        <v>77</v>
      </c>
      <c r="N290" s="138">
        <f>Results!BE290</f>
        <v>20</v>
      </c>
      <c r="O290" s="187">
        <f>MAX(Results!CF290:CG290)</f>
        <v>4.0894481477474418E-2</v>
      </c>
      <c r="P290" s="83">
        <f>Results!CA290</f>
        <v>0</v>
      </c>
      <c r="Q290" s="83">
        <f>Results!CB290</f>
        <v>0</v>
      </c>
      <c r="R290" s="72" t="str">
        <f>Results!CD290</f>
        <v/>
      </c>
      <c r="S290" s="14">
        <f>Results!CC290</f>
        <v>0</v>
      </c>
      <c r="T290" s="201">
        <f>Results!AV290</f>
        <v>0</v>
      </c>
      <c r="U290" s="14" t="str">
        <f>IF(LEFT(DataEntry!$O290,1)="D",Results!DL290,"")</f>
        <v/>
      </c>
      <c r="V290" s="14" t="str">
        <f>IF(LEFT(DataEntry!O290,1)="D",Results!DM290,"")</f>
        <v/>
      </c>
      <c r="W290" s="77">
        <f>Results!AR290</f>
        <v>0.49117769566000236</v>
      </c>
      <c r="X290" s="77">
        <f>Results!AT290</f>
        <v>0.22000818225772806</v>
      </c>
    </row>
    <row r="291" spans="1:24" hidden="1" x14ac:dyDescent="0.25">
      <c r="A291" s="69">
        <f>Results!A291</f>
        <v>289</v>
      </c>
      <c r="B291" s="94">
        <f>Results!DA291</f>
        <v>44332</v>
      </c>
      <c r="C291" s="72" t="str">
        <f>Results!D291</f>
        <v>Darmstadt 98</v>
      </c>
      <c r="D291" s="72" t="str">
        <f>Results!G291</f>
        <v>Heidenheim</v>
      </c>
      <c r="E291" s="132">
        <f>Results!H291</f>
        <v>5</v>
      </c>
      <c r="F291" s="132">
        <f>Results!I291</f>
        <v>1</v>
      </c>
      <c r="G291" s="80" t="str">
        <f>Results!AW291</f>
        <v>7/5</v>
      </c>
      <c r="H291" s="80" t="str">
        <f>Results!AY291</f>
        <v>59/25</v>
      </c>
      <c r="I291" s="133">
        <f>Results!AZ291</f>
        <v>81</v>
      </c>
      <c r="J291" s="137">
        <f>Results!BA291</f>
        <v>50</v>
      </c>
      <c r="K291" s="229">
        <f>Results!BB291</f>
        <v>14</v>
      </c>
      <c r="L291" s="230">
        <f>Results!BC291</f>
        <v>5</v>
      </c>
      <c r="M291" s="136">
        <f>Results!BD291</f>
        <v>147</v>
      </c>
      <c r="N291" s="138">
        <f>Results!BE291</f>
        <v>100</v>
      </c>
      <c r="O291" s="187">
        <f>MAX(Results!CF291:CG291)</f>
        <v>5.9739580074521105E-2</v>
      </c>
      <c r="P291" s="83">
        <f>Results!CA291</f>
        <v>0</v>
      </c>
      <c r="Q291" s="83">
        <f>Results!CB291</f>
        <v>0</v>
      </c>
      <c r="R291" s="72" t="str">
        <f>Results!CD291</f>
        <v/>
      </c>
      <c r="S291" s="14">
        <f>Results!CC291</f>
        <v>0</v>
      </c>
      <c r="T291" s="201">
        <f>Results!AV291</f>
        <v>0</v>
      </c>
      <c r="U291" s="14" t="str">
        <f>IF(LEFT(DataEntry!$O291,1)="D",Results!DL291,"")</f>
        <v/>
      </c>
      <c r="V291" s="14" t="str">
        <f>IF(LEFT(DataEntry!O291,1)="D",Results!DM291,"")</f>
        <v/>
      </c>
      <c r="W291" s="77">
        <f>Results!AR291</f>
        <v>0.41393181644622579</v>
      </c>
      <c r="X291" s="77">
        <f>Results!AT291</f>
        <v>0.29423314461741684</v>
      </c>
    </row>
    <row r="292" spans="1:24" hidden="1" x14ac:dyDescent="0.25">
      <c r="A292" s="69">
        <f>Results!A292</f>
        <v>290</v>
      </c>
      <c r="B292" s="94">
        <f>Results!DA292</f>
        <v>44332</v>
      </c>
      <c r="C292" s="72" t="str">
        <f>Results!D292</f>
        <v>Eintracht Braunschweig</v>
      </c>
      <c r="D292" s="72" t="str">
        <f>Results!G292</f>
        <v>Wurzburger Kickers</v>
      </c>
      <c r="E292" s="132">
        <f>Results!H292</f>
        <v>1</v>
      </c>
      <c r="F292" s="132">
        <f>Results!I292</f>
        <v>2</v>
      </c>
      <c r="G292" s="80" t="str">
        <f>Results!AW292</f>
        <v>31/25</v>
      </c>
      <c r="H292" s="80" t="str">
        <f>Results!AY292</f>
        <v>66/25</v>
      </c>
      <c r="I292" s="133">
        <f>Results!AZ292</f>
        <v>7</v>
      </c>
      <c r="J292" s="137">
        <f>Results!BA292</f>
        <v>10</v>
      </c>
      <c r="K292" s="229">
        <f>Results!BB292</f>
        <v>61</v>
      </c>
      <c r="L292" s="230">
        <f>Results!BC292</f>
        <v>20</v>
      </c>
      <c r="M292" s="136">
        <f>Results!BD292</f>
        <v>73</v>
      </c>
      <c r="N292" s="138">
        <f>Results!BE292</f>
        <v>20</v>
      </c>
      <c r="O292" s="187">
        <f>MAX(Results!CF292:CG292)</f>
        <v>0.17388908245902659</v>
      </c>
      <c r="P292" s="83">
        <f>Results!CA292</f>
        <v>0</v>
      </c>
      <c r="Q292" s="83">
        <f>Results!CB292</f>
        <v>0</v>
      </c>
      <c r="R292" s="72" t="str">
        <f>Results!CD292</f>
        <v/>
      </c>
      <c r="S292" s="14">
        <f>Results!CC292</f>
        <v>0</v>
      </c>
      <c r="T292" s="201">
        <f>Results!AV292</f>
        <v>0</v>
      </c>
      <c r="U292" s="14" t="str">
        <f>IF(LEFT(DataEntry!$O292,1)="D",Results!DL292,"")</f>
        <v/>
      </c>
      <c r="V292" s="14" t="str">
        <f>IF(LEFT(DataEntry!O292,1)="D",Results!DM292,"")</f>
        <v/>
      </c>
      <c r="W292" s="77">
        <f>Results!AR292</f>
        <v>0.44505777400571989</v>
      </c>
      <c r="X292" s="77">
        <f>Results!AT292</f>
        <v>0.27377001693544528</v>
      </c>
    </row>
    <row r="293" spans="1:24" hidden="1" x14ac:dyDescent="0.25">
      <c r="A293" s="69">
        <f>Results!A293</f>
        <v>291</v>
      </c>
      <c r="B293" s="94">
        <f>Results!DA293</f>
        <v>44332</v>
      </c>
      <c r="C293" s="72" t="str">
        <f>Results!D293</f>
        <v>Fortuna Dusseldorf</v>
      </c>
      <c r="D293" s="72" t="str">
        <f>Results!G293</f>
        <v>Erzgebirge Aue</v>
      </c>
      <c r="E293" s="132">
        <f>Results!H293</f>
        <v>3</v>
      </c>
      <c r="F293" s="132">
        <f>Results!I293</f>
        <v>0</v>
      </c>
      <c r="G293" s="80" t="str">
        <f>Results!AW293</f>
        <v>29/50</v>
      </c>
      <c r="H293" s="80" t="str">
        <f>Results!AY293</f>
        <v>53/10</v>
      </c>
      <c r="I293" s="133">
        <f>Results!AZ293</f>
        <v>57</v>
      </c>
      <c r="J293" s="137">
        <f>Results!BA293</f>
        <v>100</v>
      </c>
      <c r="K293" s="229">
        <f>Results!BB293</f>
        <v>71</v>
      </c>
      <c r="L293" s="230">
        <f>Results!BC293</f>
        <v>20</v>
      </c>
      <c r="M293" s="136">
        <f>Results!BD293</f>
        <v>21</v>
      </c>
      <c r="N293" s="138">
        <f>Results!BE293</f>
        <v>5</v>
      </c>
      <c r="O293" s="187">
        <f>MAX(Results!CF293:CG293)</f>
        <v>-6.0648237966398249E-3</v>
      </c>
      <c r="P293" s="83">
        <f>Results!CA293</f>
        <v>0</v>
      </c>
      <c r="Q293" s="83">
        <f>Results!CB293</f>
        <v>0</v>
      </c>
      <c r="R293" s="72" t="str">
        <f>Results!CD293</f>
        <v/>
      </c>
      <c r="S293" s="14">
        <f>Results!CC293</f>
        <v>0</v>
      </c>
      <c r="T293" s="201">
        <f>Results!AV293</f>
        <v>0</v>
      </c>
      <c r="U293" s="14" t="str">
        <f>IF(LEFT(DataEntry!$O293,1)="D",Results!DL293,"")</f>
        <v/>
      </c>
      <c r="V293" s="14" t="str">
        <f>IF(LEFT(DataEntry!O293,1)="D",Results!DM293,"")</f>
        <v/>
      </c>
      <c r="W293" s="77">
        <f>Results!AR293</f>
        <v>0.63220928080984873</v>
      </c>
      <c r="X293" s="77">
        <f>Results!AT293</f>
        <v>0.15628436355696135</v>
      </c>
    </row>
    <row r="294" spans="1:24" hidden="1" x14ac:dyDescent="0.25">
      <c r="A294" s="69">
        <f>Results!A294</f>
        <v>292</v>
      </c>
      <c r="B294" s="94">
        <f>Results!DA294</f>
        <v>44332</v>
      </c>
      <c r="C294" s="72" t="str">
        <f>Results!D294</f>
        <v>Karlsruher</v>
      </c>
      <c r="D294" s="72" t="str">
        <f>Results!G294</f>
        <v>Holstein Kiel</v>
      </c>
      <c r="E294" s="132">
        <f>Results!H294</f>
        <v>3</v>
      </c>
      <c r="F294" s="132">
        <f>Results!I294</f>
        <v>2</v>
      </c>
      <c r="G294" s="80" t="str">
        <f>Results!AW294</f>
        <v>54/25</v>
      </c>
      <c r="H294" s="80" t="str">
        <f>Results!AY294</f>
        <v>8/5</v>
      </c>
      <c r="I294" s="133">
        <f>Results!AZ294</f>
        <v>11</v>
      </c>
      <c r="J294" s="137">
        <f>Results!BA294</f>
        <v>5</v>
      </c>
      <c r="K294" s="229">
        <f>Results!BB294</f>
        <v>14</v>
      </c>
      <c r="L294" s="230">
        <f>Results!BC294</f>
        <v>5</v>
      </c>
      <c r="M294" s="136">
        <f>Results!BD294</f>
        <v>11</v>
      </c>
      <c r="N294" s="138">
        <f>Results!BE294</f>
        <v>10</v>
      </c>
      <c r="O294" s="187">
        <f>MAX(Results!CF294:CG294)</f>
        <v>6.0854291650926573E-3</v>
      </c>
      <c r="P294" s="83">
        <f>Results!CA294</f>
        <v>0</v>
      </c>
      <c r="Q294" s="83">
        <f>Results!CB294</f>
        <v>0</v>
      </c>
      <c r="R294" s="72" t="str">
        <f>Results!CD294</f>
        <v/>
      </c>
      <c r="S294" s="14">
        <f>Results!CC294</f>
        <v>0</v>
      </c>
      <c r="T294" s="201">
        <f>Results!AV294</f>
        <v>-30</v>
      </c>
      <c r="U294" s="14" t="str">
        <f>IF(LEFT(DataEntry!$O294,1)="D",Results!DL294,"")</f>
        <v/>
      </c>
      <c r="V294" s="14" t="str">
        <f>IF(LEFT(DataEntry!O294,1)="D",Results!DM294,"")</f>
        <v/>
      </c>
      <c r="W294" s="77">
        <f>Results!AR294</f>
        <v>0.31539145350461983</v>
      </c>
      <c r="X294" s="77">
        <f>Results!AT294</f>
        <v>0.38302263599181985</v>
      </c>
    </row>
    <row r="295" spans="1:24" hidden="1" x14ac:dyDescent="0.25">
      <c r="A295" s="69">
        <f>Results!A295</f>
        <v>293</v>
      </c>
      <c r="B295" s="94">
        <f>Results!DA295</f>
        <v>44332</v>
      </c>
      <c r="C295" s="72" t="str">
        <f>Results!D295</f>
        <v>Nurnberg</v>
      </c>
      <c r="D295" s="72" t="str">
        <f>Results!G295</f>
        <v>Bochum</v>
      </c>
      <c r="E295" s="132">
        <f>Results!H295</f>
        <v>1</v>
      </c>
      <c r="F295" s="132">
        <f>Results!I295</f>
        <v>1</v>
      </c>
      <c r="G295" s="80" t="str">
        <f>Results!AW295</f>
        <v>51/25</v>
      </c>
      <c r="H295" s="80" t="str">
        <f>Results!AY295</f>
        <v>13/8</v>
      </c>
      <c r="I295" s="133">
        <f>Results!AZ295</f>
        <v>66</v>
      </c>
      <c r="J295" s="137">
        <f>Results!BA295</f>
        <v>25</v>
      </c>
      <c r="K295" s="229">
        <f>Results!BB295</f>
        <v>69</v>
      </c>
      <c r="L295" s="230">
        <f>Results!BC295</f>
        <v>25</v>
      </c>
      <c r="M295" s="136">
        <f>Results!BD295</f>
        <v>24</v>
      </c>
      <c r="N295" s="138">
        <f>Results!BE295</f>
        <v>25</v>
      </c>
      <c r="O295" s="187">
        <f>MAX(Results!CF295:CG295)</f>
        <v>0.12509441904410465</v>
      </c>
      <c r="P295" s="83">
        <f>Results!CA295</f>
        <v>0</v>
      </c>
      <c r="Q295" s="83">
        <f>Results!CB295</f>
        <v>0</v>
      </c>
      <c r="R295" s="72" t="str">
        <f>Results!CD295</f>
        <v/>
      </c>
      <c r="S295" s="14">
        <f>Results!CC295</f>
        <v>0</v>
      </c>
      <c r="T295" s="201">
        <f>Results!AV295</f>
        <v>0</v>
      </c>
      <c r="U295" s="14" t="str">
        <f>IF(LEFT(DataEntry!$O295,1)="D",Results!DL295,"")</f>
        <v/>
      </c>
      <c r="V295" s="14" t="str">
        <f>IF(LEFT(DataEntry!O295,1)="D",Results!DM295,"")</f>
        <v/>
      </c>
      <c r="W295" s="77">
        <f>Results!AR295</f>
        <v>0.32653919586041258</v>
      </c>
      <c r="X295" s="77">
        <f>Results!AT295</f>
        <v>0.37961620509815536</v>
      </c>
    </row>
    <row r="296" spans="1:24" hidden="1" x14ac:dyDescent="0.25">
      <c r="A296" s="69">
        <f>Results!A296</f>
        <v>294</v>
      </c>
      <c r="B296" s="94">
        <f>Results!DA296</f>
        <v>44332</v>
      </c>
      <c r="C296" s="72" t="str">
        <f>Results!D296</f>
        <v>Osnabruck</v>
      </c>
      <c r="D296" s="72" t="str">
        <f>Results!G296</f>
        <v>Hamburger</v>
      </c>
      <c r="E296" s="132">
        <f>Results!H296</f>
        <v>3</v>
      </c>
      <c r="F296" s="132">
        <f>Results!I296</f>
        <v>2</v>
      </c>
      <c r="G296" s="80" t="str">
        <f>Results!AW296</f>
        <v>99/25</v>
      </c>
      <c r="H296" s="80" t="str">
        <f>Results!AY296</f>
        <v>23/25</v>
      </c>
      <c r="I296" s="133">
        <f>Results!AZ296</f>
        <v>15</v>
      </c>
      <c r="J296" s="137">
        <f>Results!BA296</f>
        <v>4</v>
      </c>
      <c r="K296" s="229">
        <f>Results!BB296</f>
        <v>33</v>
      </c>
      <c r="L296" s="230">
        <f>Results!BC296</f>
        <v>10</v>
      </c>
      <c r="M296" s="136">
        <f>Results!BD296</f>
        <v>13</v>
      </c>
      <c r="N296" s="138">
        <f>Results!BE296</f>
        <v>20</v>
      </c>
      <c r="O296" s="187">
        <f>MAX(Results!CF296:CG296)</f>
        <v>-2.6991185165188718E-2</v>
      </c>
      <c r="P296" s="83">
        <f>Results!CA296</f>
        <v>0</v>
      </c>
      <c r="Q296" s="83">
        <f>Results!CB296</f>
        <v>0</v>
      </c>
      <c r="R296" s="72" t="str">
        <f>Results!CD296</f>
        <v/>
      </c>
      <c r="S296" s="14">
        <f>Results!CC296</f>
        <v>0</v>
      </c>
      <c r="T296" s="201">
        <f>Results!AV296</f>
        <v>0</v>
      </c>
      <c r="U296" s="14" t="str">
        <f>IF(LEFT(DataEntry!$O296,1)="D",Results!DL296,"")</f>
        <v/>
      </c>
      <c r="V296" s="14" t="str">
        <f>IF(LEFT(DataEntry!O296,1)="D",Results!DM296,"")</f>
        <v/>
      </c>
      <c r="W296" s="77">
        <f>Results!AR296</f>
        <v>0.20106411522987891</v>
      </c>
      <c r="X296" s="77">
        <f>Results!AT296</f>
        <v>0.51780512998294359</v>
      </c>
    </row>
    <row r="297" spans="1:24" hidden="1" x14ac:dyDescent="0.25">
      <c r="A297" s="69">
        <f>Results!A297</f>
        <v>295</v>
      </c>
      <c r="B297" s="94">
        <f>Results!DA297</f>
        <v>44332</v>
      </c>
      <c r="C297" s="72" t="str">
        <f>Results!D297</f>
        <v>Paderborn 07</v>
      </c>
      <c r="D297" s="72" t="str">
        <f>Results!G297</f>
        <v>Greuther Furth</v>
      </c>
      <c r="E297" s="132">
        <f>Results!H297</f>
        <v>2</v>
      </c>
      <c r="F297" s="132">
        <f>Results!I297</f>
        <v>4</v>
      </c>
      <c r="G297" s="80" t="str">
        <f>Results!AW297</f>
        <v>23/10</v>
      </c>
      <c r="H297" s="80" t="str">
        <f>Results!AY297</f>
        <v>38/25</v>
      </c>
      <c r="I297" s="133">
        <f>Results!AZ297</f>
        <v>54</v>
      </c>
      <c r="J297" s="137">
        <f>Results!BA297</f>
        <v>25</v>
      </c>
      <c r="K297" s="229">
        <f>Results!BB297</f>
        <v>3</v>
      </c>
      <c r="L297" s="230">
        <f>Results!BC297</f>
        <v>1</v>
      </c>
      <c r="M297" s="136">
        <f>Results!BD297</f>
        <v>53</v>
      </c>
      <c r="N297" s="138">
        <f>Results!BE297</f>
        <v>50</v>
      </c>
      <c r="O297" s="187">
        <f>MAX(Results!CF297:CG297)</f>
        <v>-2.7729982736093822E-2</v>
      </c>
      <c r="P297" s="83">
        <f>Results!CA297</f>
        <v>0</v>
      </c>
      <c r="Q297" s="83">
        <f>Results!CB297</f>
        <v>0</v>
      </c>
      <c r="R297" s="72" t="str">
        <f>Results!CD297</f>
        <v/>
      </c>
      <c r="S297" s="14">
        <f>Results!CC297</f>
        <v>0</v>
      </c>
      <c r="T297" s="201">
        <f>Results!AV297</f>
        <v>-30</v>
      </c>
      <c r="U297" s="14" t="str">
        <f>IF(LEFT(DataEntry!$O297,1)="D",Results!DL297,"")</f>
        <v/>
      </c>
      <c r="V297" s="14" t="str">
        <f>IF(LEFT(DataEntry!O297,1)="D",Results!DM297,"")</f>
        <v/>
      </c>
      <c r="W297" s="77">
        <f>Results!AR297</f>
        <v>0.30298615788187933</v>
      </c>
      <c r="X297" s="77">
        <f>Results!AT297</f>
        <v>0.39644470120821018</v>
      </c>
    </row>
    <row r="298" spans="1:24" hidden="1" x14ac:dyDescent="0.25">
      <c r="A298" s="69">
        <f>Results!A298</f>
        <v>296</v>
      </c>
      <c r="B298" s="94">
        <f>Results!DA298</f>
        <v>44332</v>
      </c>
      <c r="C298" s="72" t="str">
        <f>Results!D298</f>
        <v>Sandhausen</v>
      </c>
      <c r="D298" s="72" t="str">
        <f>Results!G298</f>
        <v>Jahn Regensburg</v>
      </c>
      <c r="E298" s="132">
        <f>Results!H298</f>
        <v>2</v>
      </c>
      <c r="F298" s="132">
        <f>Results!I298</f>
        <v>0</v>
      </c>
      <c r="G298" s="80" t="str">
        <f>Results!AW298</f>
        <v>61/50</v>
      </c>
      <c r="H298" s="80" t="str">
        <f>Results!AY298</f>
        <v>73/25</v>
      </c>
      <c r="I298" s="133">
        <f>Results!AZ298</f>
        <v>53</v>
      </c>
      <c r="J298" s="137">
        <f>Results!BA298</f>
        <v>50</v>
      </c>
      <c r="K298" s="229">
        <f>Results!BB298</f>
        <v>68</v>
      </c>
      <c r="L298" s="230">
        <f>Results!BC298</f>
        <v>25</v>
      </c>
      <c r="M298" s="136">
        <f>Results!BD298</f>
        <v>59</v>
      </c>
      <c r="N298" s="138">
        <f>Results!BE298</f>
        <v>25</v>
      </c>
      <c r="O298" s="187">
        <f>MAX(Results!CF298:CG298)</f>
        <v>-5.5130451422368845E-2</v>
      </c>
      <c r="P298" s="83">
        <f>Results!CA298</f>
        <v>0</v>
      </c>
      <c r="Q298" s="83">
        <f>Results!CB298</f>
        <v>0</v>
      </c>
      <c r="R298" s="72" t="str">
        <f>Results!CD298</f>
        <v/>
      </c>
      <c r="S298" s="14">
        <f>Results!CC298</f>
        <v>0</v>
      </c>
      <c r="T298" s="201">
        <f>Results!AV298</f>
        <v>-30</v>
      </c>
      <c r="U298" s="14" t="str">
        <f>IF(LEFT(DataEntry!$O298,1)="D",Results!DL298,"")</f>
        <v/>
      </c>
      <c r="V298" s="14" t="str">
        <f>IF(LEFT(DataEntry!O298,1)="D",Results!DM298,"")</f>
        <v/>
      </c>
      <c r="W298" s="77">
        <f>Results!AR298</f>
        <v>0.44848468325824192</v>
      </c>
      <c r="X298" s="77">
        <f>Results!AT298</f>
        <v>0.25392717333325965</v>
      </c>
    </row>
    <row r="299" spans="1:24" hidden="1" x14ac:dyDescent="0.25">
      <c r="A299" s="69">
        <f>Results!A299</f>
        <v>297</v>
      </c>
      <c r="B299" s="94">
        <f>Results!DA299</f>
        <v>44332</v>
      </c>
      <c r="C299" s="72" t="str">
        <f>Results!D299</f>
        <v>St Pauli</v>
      </c>
      <c r="D299" s="72" t="str">
        <f>Results!G299</f>
        <v>Hannover 96</v>
      </c>
      <c r="E299" s="132">
        <f>Results!H299</f>
        <v>1</v>
      </c>
      <c r="F299" s="132">
        <f>Results!I299</f>
        <v>2</v>
      </c>
      <c r="G299" s="80" t="str">
        <f>Results!AW299</f>
        <v>37/25</v>
      </c>
      <c r="H299" s="80" t="str">
        <f>Results!AY299</f>
        <v>11/5</v>
      </c>
      <c r="I299" s="133">
        <f>Results!AZ299</f>
        <v>107</v>
      </c>
      <c r="J299" s="137">
        <f>Results!BA299</f>
        <v>100</v>
      </c>
      <c r="K299" s="229">
        <f>Results!BB299</f>
        <v>74</v>
      </c>
      <c r="L299" s="230">
        <f>Results!BC299</f>
        <v>25</v>
      </c>
      <c r="M299" s="136">
        <f>Results!BD299</f>
        <v>54</v>
      </c>
      <c r="N299" s="138">
        <f>Results!BE299</f>
        <v>25</v>
      </c>
      <c r="O299" s="187">
        <f>MAX(Results!CF299:CG299)</f>
        <v>-1.4133696275036649E-2</v>
      </c>
      <c r="P299" s="83">
        <f>Results!CA299</f>
        <v>0</v>
      </c>
      <c r="Q299" s="83">
        <f>Results!CB299</f>
        <v>0</v>
      </c>
      <c r="R299" s="72" t="str">
        <f>Results!CD299</f>
        <v/>
      </c>
      <c r="S299" s="14">
        <f>Results!CC299</f>
        <v>0</v>
      </c>
      <c r="T299" s="201">
        <f>Results!AV299</f>
        <v>0</v>
      </c>
      <c r="U299" s="14" t="str">
        <f>IF(LEFT(DataEntry!$O299,1)="D",Results!DL299,"")</f>
        <v/>
      </c>
      <c r="V299" s="14" t="str">
        <f>IF(LEFT(DataEntry!O299,1)="D",Results!DM299,"")</f>
        <v/>
      </c>
      <c r="W299" s="77">
        <f>Results!AR299</f>
        <v>0.40122466817828017</v>
      </c>
      <c r="X299" s="77">
        <f>Results!AT299</f>
        <v>0.30962520964547668</v>
      </c>
    </row>
    <row r="300" spans="1:24" hidden="1" x14ac:dyDescent="0.25">
      <c r="A300" s="69">
        <f>Results!A300</f>
        <v>298</v>
      </c>
      <c r="B300" s="94">
        <f>Results!DA300</f>
        <v>44339</v>
      </c>
      <c r="C300" s="72" t="str">
        <f>Results!D300</f>
        <v>Bochum</v>
      </c>
      <c r="D300" s="72" t="str">
        <f>Results!G300</f>
        <v>Sandhausen</v>
      </c>
      <c r="E300" s="132">
        <f>Results!H300</f>
        <v>3</v>
      </c>
      <c r="F300" s="132">
        <f>Results!I300</f>
        <v>1</v>
      </c>
      <c r="G300" s="80" t="str">
        <f>Results!AW300</f>
        <v>39/50</v>
      </c>
      <c r="H300" s="80" t="str">
        <f>Results!AY300</f>
        <v>4/1</v>
      </c>
      <c r="I300" s="133">
        <f>Results!AZ300</f>
        <v>41</v>
      </c>
      <c r="J300" s="137">
        <f>Results!BA300</f>
        <v>50</v>
      </c>
      <c r="K300" s="229">
        <f>Results!BB300</f>
        <v>31</v>
      </c>
      <c r="L300" s="230">
        <f>Results!BC300</f>
        <v>10</v>
      </c>
      <c r="M300" s="136">
        <f>Results!BD300</f>
        <v>73</v>
      </c>
      <c r="N300" s="138">
        <f>Results!BE300</f>
        <v>25</v>
      </c>
      <c r="O300" s="187">
        <f>MAX(Results!CF300:CG300)</f>
        <v>1.0200256885440783E-2</v>
      </c>
      <c r="P300" s="83">
        <f>Results!CA300</f>
        <v>0</v>
      </c>
      <c r="Q300" s="83">
        <f>Results!CB300</f>
        <v>0</v>
      </c>
      <c r="R300" s="72" t="str">
        <f>Results!CD300</f>
        <v/>
      </c>
      <c r="S300" s="14">
        <f>Results!CC300</f>
        <v>0</v>
      </c>
      <c r="T300" s="201">
        <f>Results!AV300</f>
        <v>0</v>
      </c>
      <c r="U300" s="14" t="str">
        <f>IF(LEFT(DataEntry!$O300,1)="D",Results!DL300,"")</f>
        <v/>
      </c>
      <c r="V300" s="14" t="str">
        <f>IF(LEFT(DataEntry!O300,1)="D",Results!DM300,"")</f>
        <v/>
      </c>
      <c r="W300" s="77">
        <f>Results!AR300</f>
        <v>0.55665131010115143</v>
      </c>
      <c r="X300" s="77">
        <f>Results!AT300</f>
        <v>0.1962986637617849</v>
      </c>
    </row>
    <row r="301" spans="1:24" x14ac:dyDescent="0.25">
      <c r="A301" s="69">
        <f>Results!A301</f>
        <v>299</v>
      </c>
      <c r="B301" s="94">
        <f>Results!DA301</f>
        <v>44339</v>
      </c>
      <c r="C301" s="72" t="str">
        <f>Results!D301</f>
        <v>Erzgebirge Aue</v>
      </c>
      <c r="D301" s="72" t="str">
        <f>Results!G301</f>
        <v>Osnabruck</v>
      </c>
      <c r="E301" s="132">
        <f>Results!H301</f>
        <v>2</v>
      </c>
      <c r="F301" s="132">
        <f>Results!I301</f>
        <v>1</v>
      </c>
      <c r="G301" s="80" t="str">
        <f>Results!AW301</f>
        <v>77/50</v>
      </c>
      <c r="H301" s="80" t="str">
        <f>Results!AY301</f>
        <v>51/25</v>
      </c>
      <c r="I301" s="133">
        <f>Results!AZ301</f>
        <v>49</v>
      </c>
      <c r="J301" s="137">
        <f>Results!BA301</f>
        <v>20</v>
      </c>
      <c r="K301" s="229">
        <f>Results!BB301</f>
        <v>72</v>
      </c>
      <c r="L301" s="230">
        <f>Results!BC301</f>
        <v>25</v>
      </c>
      <c r="M301" s="136">
        <f>Results!BD301</f>
        <v>99</v>
      </c>
      <c r="N301" s="138">
        <f>Results!BE301</f>
        <v>100</v>
      </c>
      <c r="O301" s="187">
        <f>MAX(Results!CF301:CG301)</f>
        <v>0.24384533944252207</v>
      </c>
      <c r="P301" s="83">
        <f>Results!CA301</f>
        <v>39</v>
      </c>
      <c r="Q301" s="83">
        <f>Results!CB301</f>
        <v>0</v>
      </c>
      <c r="R301" s="72" t="str">
        <f>Results!CD301</f>
        <v>Erzgebirge Aue</v>
      </c>
      <c r="S301" s="14">
        <f>Results!CC301</f>
        <v>95.55</v>
      </c>
      <c r="T301" s="201">
        <f>Results!AV301</f>
        <v>82.009999999999991</v>
      </c>
      <c r="U301" s="14">
        <f>IF(LEFT(DataEntry!$O301,1)="D",Results!DL301,"")</f>
        <v>13.54</v>
      </c>
      <c r="V301" s="14">
        <f>IF(LEFT(DataEntry!O301,1)="D",Results!DM301,"")</f>
        <v>-13.54</v>
      </c>
      <c r="W301" s="77">
        <f>Results!AR301</f>
        <v>0.39144688900062297</v>
      </c>
      <c r="X301" s="77">
        <f>Results!AT301</f>
        <v>0.32564341925453871</v>
      </c>
    </row>
    <row r="302" spans="1:24" x14ac:dyDescent="0.25">
      <c r="A302" s="69">
        <f>Results!A302</f>
        <v>300</v>
      </c>
      <c r="B302" s="94">
        <f>Results!DA302</f>
        <v>44339</v>
      </c>
      <c r="C302" s="72" t="str">
        <f>Results!D302</f>
        <v>Greuther Furth</v>
      </c>
      <c r="D302" s="72" t="str">
        <f>Results!G302</f>
        <v>Fortuna Dusseldorf</v>
      </c>
      <c r="E302" s="132">
        <f>Results!H302</f>
        <v>3</v>
      </c>
      <c r="F302" s="132">
        <f>Results!I302</f>
        <v>2</v>
      </c>
      <c r="G302" s="80" t="str">
        <f>Results!AW302</f>
        <v>41/25</v>
      </c>
      <c r="H302" s="80" t="str">
        <f>Results!AY302</f>
        <v>51/25</v>
      </c>
      <c r="I302" s="133">
        <f>Results!AZ302</f>
        <v>59</v>
      </c>
      <c r="J302" s="137">
        <f>Results!BA302</f>
        <v>100</v>
      </c>
      <c r="K302" s="229">
        <f>Results!BB302</f>
        <v>18</v>
      </c>
      <c r="L302" s="230">
        <f>Results!BC302</f>
        <v>5</v>
      </c>
      <c r="M302" s="136">
        <f>Results!BD302</f>
        <v>39</v>
      </c>
      <c r="N302" s="138">
        <f>Results!BE302</f>
        <v>10</v>
      </c>
      <c r="O302" s="187">
        <f>MAX(Results!CF302:CG302)</f>
        <v>0.39915770140487372</v>
      </c>
      <c r="P302" s="83">
        <f>Results!CA302</f>
        <v>0</v>
      </c>
      <c r="Q302" s="83">
        <f>Results!CB302</f>
        <v>33</v>
      </c>
      <c r="R302" s="72" t="str">
        <f>Results!CD302</f>
        <v>Fortuna Dusseldorf</v>
      </c>
      <c r="S302" s="14">
        <f>Results!CC302</f>
        <v>-33</v>
      </c>
      <c r="T302" s="201">
        <f>Results!AV302</f>
        <v>-42.17</v>
      </c>
      <c r="U302" s="14">
        <f>IF(LEFT(DataEntry!$O302,1)="D",Results!DL302,"")</f>
        <v>9.17</v>
      </c>
      <c r="V302" s="14">
        <f>IF(LEFT(DataEntry!O302,1)="D",Results!DM302,"")</f>
        <v>-9.17</v>
      </c>
      <c r="W302" s="77">
        <f>Results!AR302</f>
        <v>0.37813695049771767</v>
      </c>
      <c r="X302" s="77">
        <f>Results!AT302</f>
        <v>0.32686814424719812</v>
      </c>
    </row>
    <row r="303" spans="1:24" x14ac:dyDescent="0.25">
      <c r="A303" s="69">
        <f>Results!A303</f>
        <v>301</v>
      </c>
      <c r="B303" s="94">
        <f>Results!DA303</f>
        <v>44339</v>
      </c>
      <c r="C303" s="72" t="str">
        <f>Results!D303</f>
        <v>Hamburger</v>
      </c>
      <c r="D303" s="72" t="str">
        <f>Results!G303</f>
        <v>Eintracht Braunschweig</v>
      </c>
      <c r="E303" s="132">
        <f>Results!H303</f>
        <v>4</v>
      </c>
      <c r="F303" s="132">
        <f>Results!I303</f>
        <v>0</v>
      </c>
      <c r="G303" s="80" t="str">
        <f>Results!AW303</f>
        <v>4/9</v>
      </c>
      <c r="H303" s="80" t="str">
        <f>Results!AY303</f>
        <v>7/1</v>
      </c>
      <c r="I303" s="133">
        <f>Results!AZ303</f>
        <v>18</v>
      </c>
      <c r="J303" s="137">
        <f>Results!BA303</f>
        <v>25</v>
      </c>
      <c r="K303" s="229">
        <f>Results!BB303</f>
        <v>18</v>
      </c>
      <c r="L303" s="230">
        <f>Results!BC303</f>
        <v>5</v>
      </c>
      <c r="M303" s="136">
        <f>Results!BD303</f>
        <v>74</v>
      </c>
      <c r="N303" s="138">
        <f>Results!BE303</f>
        <v>25</v>
      </c>
      <c r="O303" s="187">
        <f>MAX(Results!CF303:CG303)</f>
        <v>0.15540523902575165</v>
      </c>
      <c r="P303" s="83">
        <f>Results!CA303</f>
        <v>69</v>
      </c>
      <c r="Q303" s="83">
        <f>Results!CB303</f>
        <v>0</v>
      </c>
      <c r="R303" s="72" t="str">
        <f>Results!CD303</f>
        <v>Hamburger</v>
      </c>
      <c r="S303" s="14">
        <f>Results!CC303</f>
        <v>49.68</v>
      </c>
      <c r="T303" s="201">
        <f>Results!AV303</f>
        <v>49.68</v>
      </c>
      <c r="U303" s="14" t="str">
        <f>IF(LEFT(DataEntry!$O303,1)="D",Results!DL303,"")</f>
        <v/>
      </c>
      <c r="V303" s="14" t="str">
        <f>IF(LEFT(DataEntry!O303,1)="D",Results!DM303,"")</f>
        <v/>
      </c>
      <c r="W303" s="77">
        <f>Results!AR303</f>
        <v>0.68842067102724858</v>
      </c>
      <c r="X303" s="77">
        <f>Results!AT303</f>
        <v>0.12378650456850637</v>
      </c>
    </row>
    <row r="304" spans="1:24" hidden="1" x14ac:dyDescent="0.25">
      <c r="A304" s="69">
        <f>Results!A304</f>
        <v>302</v>
      </c>
      <c r="B304" s="94">
        <f>Results!DA304</f>
        <v>44339</v>
      </c>
      <c r="C304" s="72" t="str">
        <f>Results!D304</f>
        <v>Hannover 96</v>
      </c>
      <c r="D304" s="72" t="str">
        <f>Results!G304</f>
        <v>Nurnberg</v>
      </c>
      <c r="E304" s="132">
        <f>Results!H304</f>
        <v>1</v>
      </c>
      <c r="F304" s="132">
        <f>Results!I304</f>
        <v>2</v>
      </c>
      <c r="G304" s="80" t="str">
        <f>Results!AW304</f>
        <v>4/3</v>
      </c>
      <c r="H304" s="80" t="str">
        <f>Results!AY304</f>
        <v>13/5</v>
      </c>
      <c r="I304" s="133">
        <f>Results!AZ304</f>
        <v>139</v>
      </c>
      <c r="J304" s="137">
        <f>Results!BA304</f>
        <v>100</v>
      </c>
      <c r="K304" s="229">
        <f>Results!BB304</f>
        <v>5</v>
      </c>
      <c r="L304" s="230">
        <f>Results!BC304</f>
        <v>2</v>
      </c>
      <c r="M304" s="136">
        <f>Results!BD304</f>
        <v>19</v>
      </c>
      <c r="N304" s="138">
        <f>Results!BE304</f>
        <v>10</v>
      </c>
      <c r="O304" s="187">
        <f>MAX(Results!CF304:CG304)</f>
        <v>9.8874400585015638E-3</v>
      </c>
      <c r="P304" s="83">
        <f>Results!CA304</f>
        <v>0</v>
      </c>
      <c r="Q304" s="83">
        <f>Results!CB304</f>
        <v>0</v>
      </c>
      <c r="R304" s="72" t="str">
        <f>Results!CD304</f>
        <v/>
      </c>
      <c r="S304" s="14">
        <f>Results!CC304</f>
        <v>0</v>
      </c>
      <c r="T304" s="201">
        <f>Results!AV304</f>
        <v>0</v>
      </c>
      <c r="U304" s="14" t="str">
        <f>IF(LEFT(DataEntry!$O304,1)="D",Results!DL304,"")</f>
        <v/>
      </c>
      <c r="V304" s="14" t="str">
        <f>IF(LEFT(DataEntry!O304,1)="D",Results!DM304,"")</f>
        <v/>
      </c>
      <c r="W304" s="77">
        <f>Results!AR304</f>
        <v>0.42421954532962625</v>
      </c>
      <c r="X304" s="77">
        <f>Results!AT304</f>
        <v>0.27600447921155369</v>
      </c>
    </row>
    <row r="305" spans="1:24" hidden="1" x14ac:dyDescent="0.25">
      <c r="A305" s="69">
        <f>Results!A305</f>
        <v>303</v>
      </c>
      <c r="B305" s="94">
        <f>Results!DA305</f>
        <v>44339</v>
      </c>
      <c r="C305" s="72" t="str">
        <f>Results!D305</f>
        <v>Heidenheim</v>
      </c>
      <c r="D305" s="72" t="str">
        <f>Results!G305</f>
        <v>Karlsruher</v>
      </c>
      <c r="E305" s="132">
        <f>Results!H305</f>
        <v>1</v>
      </c>
      <c r="F305" s="132">
        <f>Results!I305</f>
        <v>2</v>
      </c>
      <c r="G305" s="80" t="str">
        <f>Results!AW305</f>
        <v>71/50</v>
      </c>
      <c r="H305" s="80" t="str">
        <f>Results!AY305</f>
        <v>61/25</v>
      </c>
      <c r="I305" s="133">
        <f>Results!AZ305</f>
        <v>6</v>
      </c>
      <c r="J305" s="137">
        <f>Results!BA305</f>
        <v>5</v>
      </c>
      <c r="K305" s="229">
        <f>Results!BB305</f>
        <v>71</v>
      </c>
      <c r="L305" s="230">
        <f>Results!BC305</f>
        <v>25</v>
      </c>
      <c r="M305" s="136">
        <f>Results!BD305</f>
        <v>199</v>
      </c>
      <c r="N305" s="138">
        <f>Results!BE305</f>
        <v>100</v>
      </c>
      <c r="O305" s="187">
        <f>MAX(Results!CF305:CG305)</f>
        <v>-6.4451425769818993E-2</v>
      </c>
      <c r="P305" s="83">
        <f>Results!CA305</f>
        <v>0</v>
      </c>
      <c r="Q305" s="83">
        <f>Results!CB305</f>
        <v>0</v>
      </c>
      <c r="R305" s="72" t="str">
        <f>Results!CD305</f>
        <v/>
      </c>
      <c r="S305" s="14">
        <f>Results!CC305</f>
        <v>0</v>
      </c>
      <c r="T305" s="201">
        <f>Results!AV305</f>
        <v>-30</v>
      </c>
      <c r="U305" s="14" t="str">
        <f>IF(LEFT(DataEntry!$O305,1)="D",Results!DL305,"")</f>
        <v/>
      </c>
      <c r="V305" s="14" t="str">
        <f>IF(LEFT(DataEntry!O305,1)="D",Results!DM305,"")</f>
        <v/>
      </c>
      <c r="W305" s="77">
        <f>Results!AR305</f>
        <v>0.41308131178404756</v>
      </c>
      <c r="X305" s="77">
        <f>Results!AT305</f>
        <v>0.28771079296759183</v>
      </c>
    </row>
    <row r="306" spans="1:24" hidden="1" x14ac:dyDescent="0.25">
      <c r="A306" s="69">
        <f>Results!A306</f>
        <v>304</v>
      </c>
      <c r="B306" s="94">
        <f>Results!DA306</f>
        <v>44339</v>
      </c>
      <c r="C306" s="72" t="str">
        <f>Results!D306</f>
        <v>Holstein Kiel</v>
      </c>
      <c r="D306" s="72" t="str">
        <f>Results!G306</f>
        <v>Darmstadt 98</v>
      </c>
      <c r="E306" s="132">
        <f>Results!H306</f>
        <v>2</v>
      </c>
      <c r="F306" s="132">
        <f>Results!I306</f>
        <v>3</v>
      </c>
      <c r="G306" s="80" t="str">
        <f>Results!AW306</f>
        <v>71/50</v>
      </c>
      <c r="H306" s="80" t="str">
        <f>Results!AY306</f>
        <v>59/25</v>
      </c>
      <c r="I306" s="133">
        <f>Results!AZ306</f>
        <v>31</v>
      </c>
      <c r="J306" s="137">
        <f>Results!BA306</f>
        <v>50</v>
      </c>
      <c r="K306" s="229">
        <f>Results!BB306</f>
        <v>18</v>
      </c>
      <c r="L306" s="230">
        <f>Results!BC306</f>
        <v>5</v>
      </c>
      <c r="M306" s="136">
        <f>Results!BD306</f>
        <v>73</v>
      </c>
      <c r="N306" s="138">
        <f>Results!BE306</f>
        <v>20</v>
      </c>
      <c r="O306" s="187">
        <f>MAX(Results!CF306:CG306)</f>
        <v>0.23884558565470965</v>
      </c>
      <c r="P306" s="83">
        <f>Results!CA306</f>
        <v>0</v>
      </c>
      <c r="Q306" s="83">
        <f>Results!CB306</f>
        <v>0</v>
      </c>
      <c r="R306" s="72" t="str">
        <f>Results!CD306</f>
        <v/>
      </c>
      <c r="S306" s="14">
        <f>Results!CC306</f>
        <v>0</v>
      </c>
      <c r="T306" s="201">
        <f>Results!AV306</f>
        <v>0</v>
      </c>
      <c r="U306" s="14" t="str">
        <f>IF(LEFT(DataEntry!$O306,1)="D",Results!DL306,"")</f>
        <v/>
      </c>
      <c r="V306" s="14" t="str">
        <f>IF(LEFT(DataEntry!O306,1)="D",Results!DM306,"")</f>
        <v/>
      </c>
      <c r="W306" s="77">
        <f>Results!AR306</f>
        <v>0.41222885807262583</v>
      </c>
      <c r="X306" s="77">
        <f>Results!AT306</f>
        <v>0.2944171176137006</v>
      </c>
    </row>
    <row r="307" spans="1:24" hidden="1" x14ac:dyDescent="0.25">
      <c r="A307" s="69">
        <f>Results!A307</f>
        <v>305</v>
      </c>
      <c r="B307" s="94">
        <f>Results!DA307</f>
        <v>44339</v>
      </c>
      <c r="C307" s="72" t="str">
        <f>Results!D307</f>
        <v>Jahn Regensburg</v>
      </c>
      <c r="D307" s="72" t="str">
        <f>Results!G307</f>
        <v>St Pauli</v>
      </c>
      <c r="E307" s="132">
        <f>Results!H307</f>
        <v>3</v>
      </c>
      <c r="F307" s="132">
        <f>Results!I307</f>
        <v>0</v>
      </c>
      <c r="G307" s="80" t="str">
        <f>Results!AW307</f>
        <v>38/25</v>
      </c>
      <c r="H307" s="80" t="str">
        <f>Results!AY307</f>
        <v>58/25</v>
      </c>
      <c r="I307" s="133">
        <f>Results!AZ307</f>
        <v>141</v>
      </c>
      <c r="J307" s="137">
        <f>Results!BA307</f>
        <v>100</v>
      </c>
      <c r="K307" s="229">
        <f>Results!BB307</f>
        <v>63</v>
      </c>
      <c r="L307" s="230">
        <f>Results!BC307</f>
        <v>25</v>
      </c>
      <c r="M307" s="136">
        <f>Results!BD307</f>
        <v>37</v>
      </c>
      <c r="N307" s="138">
        <f>Results!BE307</f>
        <v>20</v>
      </c>
      <c r="O307" s="187">
        <f>MAX(Results!CF307:CG307)</f>
        <v>-3.1356404295010229E-2</v>
      </c>
      <c r="P307" s="83">
        <f>Results!CA307</f>
        <v>0</v>
      </c>
      <c r="Q307" s="83">
        <f>Results!CB307</f>
        <v>0</v>
      </c>
      <c r="R307" s="72" t="str">
        <f>Results!CD307</f>
        <v/>
      </c>
      <c r="S307" s="14">
        <f>Results!CC307</f>
        <v>0</v>
      </c>
      <c r="T307" s="201">
        <f>Results!AV307</f>
        <v>0</v>
      </c>
      <c r="U307" s="14" t="str">
        <f>IF(LEFT(DataEntry!$O307,1)="D",Results!DL307,"")</f>
        <v/>
      </c>
      <c r="V307" s="14" t="str">
        <f>IF(LEFT(DataEntry!O307,1)="D",Results!DM307,"")</f>
        <v/>
      </c>
      <c r="W307" s="77">
        <f>Results!AR307</f>
        <v>0.39630144526055189</v>
      </c>
      <c r="X307" s="77">
        <f>Results!AT307</f>
        <v>0.30098171118322747</v>
      </c>
    </row>
    <row r="308" spans="1:24" hidden="1" x14ac:dyDescent="0.25">
      <c r="A308" s="69">
        <f>Results!A308</f>
        <v>306</v>
      </c>
      <c r="B308" s="94">
        <f>Results!DA308</f>
        <v>44339</v>
      </c>
      <c r="C308" s="72" t="str">
        <f>Results!D308</f>
        <v>Wurzburger Kickers</v>
      </c>
      <c r="D308" s="72" t="str">
        <f>Results!G308</f>
        <v>Paderborn 07</v>
      </c>
      <c r="E308" s="132">
        <f>Results!H308</f>
        <v>1</v>
      </c>
      <c r="F308" s="132">
        <f>Results!I308</f>
        <v>1</v>
      </c>
      <c r="G308" s="80" t="str">
        <f>Results!AW308</f>
        <v>57/25</v>
      </c>
      <c r="H308" s="80" t="str">
        <f>Results!AY308</f>
        <v>69/50</v>
      </c>
      <c r="I308" s="133">
        <f>Results!AZ308</f>
        <v>13</v>
      </c>
      <c r="J308" s="137">
        <f>Results!BA308</f>
        <v>5</v>
      </c>
      <c r="K308" s="229">
        <f>Results!BB308</f>
        <v>67</v>
      </c>
      <c r="L308" s="230">
        <f>Results!BC308</f>
        <v>20</v>
      </c>
      <c r="M308" s="136">
        <f>Results!BD308</f>
        <v>21</v>
      </c>
      <c r="N308" s="138">
        <f>Results!BE308</f>
        <v>25</v>
      </c>
      <c r="O308" s="187">
        <f>MAX(Results!CF308:CG308)</f>
        <v>6.1513784602785011E-2</v>
      </c>
      <c r="P308" s="83">
        <f>Results!CA308</f>
        <v>0</v>
      </c>
      <c r="Q308" s="83">
        <f>Results!CB308</f>
        <v>0</v>
      </c>
      <c r="R308" s="72" t="str">
        <f>Results!CD308</f>
        <v/>
      </c>
      <c r="S308" s="14">
        <f>Results!CC308</f>
        <v>0</v>
      </c>
      <c r="T308" s="201">
        <f>Results!AV308</f>
        <v>0</v>
      </c>
      <c r="U308" s="14" t="str">
        <f>IF(LEFT(DataEntry!$O308,1)="D",Results!DL308,"")</f>
        <v/>
      </c>
      <c r="V308" s="14" t="str">
        <f>IF(LEFT(DataEntry!O308,1)="D",Results!DM308,"")</f>
        <v/>
      </c>
      <c r="W308" s="77">
        <f>Results!AR308</f>
        <v>0.30398537596802239</v>
      </c>
      <c r="X308" s="77">
        <f>Results!AT308</f>
        <v>0.41991205718193425</v>
      </c>
    </row>
    <row r="309" spans="1:24" hidden="1" x14ac:dyDescent="0.25">
      <c r="A309" s="69">
        <f>Results!A309</f>
        <v>307</v>
      </c>
      <c r="B309" s="94" t="str">
        <f>Results!DA309</f>
        <v/>
      </c>
      <c r="C309" s="72" t="str">
        <f>Results!D309</f>
        <v/>
      </c>
      <c r="D309" s="72" t="str">
        <f>Results!G309</f>
        <v/>
      </c>
      <c r="E309" s="132" t="str">
        <f>Results!H309</f>
        <v/>
      </c>
      <c r="F309" s="132" t="str">
        <f>Results!I309</f>
        <v/>
      </c>
      <c r="G309" s="80" t="str">
        <f>Results!AW309</f>
        <v/>
      </c>
      <c r="H309" s="80" t="str">
        <f>Results!AY309</f>
        <v/>
      </c>
      <c r="I309" s="133" t="str">
        <f>Results!AZ309</f>
        <v/>
      </c>
      <c r="J309" s="137" t="str">
        <f>Results!BA309</f>
        <v/>
      </c>
      <c r="K309" s="229" t="str">
        <f>Results!BB309</f>
        <v/>
      </c>
      <c r="L309" s="230" t="str">
        <f>Results!BC309</f>
        <v/>
      </c>
      <c r="M309" s="136" t="str">
        <f>Results!BD309</f>
        <v/>
      </c>
      <c r="N309" s="138" t="str">
        <f>Results!BE309</f>
        <v/>
      </c>
      <c r="O309" s="187">
        <f>MAX(Results!CF309:CG309)</f>
        <v>0</v>
      </c>
      <c r="P309" s="83">
        <f>Results!CA309</f>
        <v>0</v>
      </c>
      <c r="Q309" s="83">
        <f>Results!CB309</f>
        <v>0</v>
      </c>
      <c r="R309" s="72" t="str">
        <f>Results!CD309</f>
        <v/>
      </c>
      <c r="S309" s="14" t="str">
        <f>Results!CC309</f>
        <v/>
      </c>
      <c r="T309" s="201">
        <f>Results!AV309</f>
        <v>0</v>
      </c>
      <c r="U309" s="14" t="str">
        <f>IF(LEFT(DataEntry!$O309,1)="D",Results!DL309,"")</f>
        <v/>
      </c>
      <c r="V309" s="14" t="str">
        <f>IF(LEFT(DataEntry!O309,1)="D",Results!DM309,"")</f>
        <v/>
      </c>
      <c r="W309" s="77" t="str">
        <f>Results!AR309</f>
        <v/>
      </c>
      <c r="X309" s="77" t="str">
        <f>Results!AT309</f>
        <v/>
      </c>
    </row>
    <row r="310" spans="1:24" hidden="1" x14ac:dyDescent="0.25">
      <c r="A310" s="69">
        <f>Results!A310</f>
        <v>308</v>
      </c>
      <c r="B310" s="94" t="str">
        <f>Results!DA310</f>
        <v/>
      </c>
      <c r="C310" s="72" t="str">
        <f>Results!D310</f>
        <v/>
      </c>
      <c r="D310" s="72" t="str">
        <f>Results!G310</f>
        <v/>
      </c>
      <c r="E310" s="132" t="str">
        <f>Results!H310</f>
        <v/>
      </c>
      <c r="F310" s="132" t="str">
        <f>Results!I310</f>
        <v/>
      </c>
      <c r="G310" s="80" t="str">
        <f>Results!AW310</f>
        <v/>
      </c>
      <c r="H310" s="80" t="str">
        <f>Results!AY310</f>
        <v/>
      </c>
      <c r="I310" s="133" t="str">
        <f>Results!AZ310</f>
        <v/>
      </c>
      <c r="J310" s="137" t="str">
        <f>Results!BA310</f>
        <v/>
      </c>
      <c r="K310" s="229" t="str">
        <f>Results!BB310</f>
        <v/>
      </c>
      <c r="L310" s="230" t="str">
        <f>Results!BC310</f>
        <v/>
      </c>
      <c r="M310" s="136" t="str">
        <f>Results!BD310</f>
        <v/>
      </c>
      <c r="N310" s="138" t="str">
        <f>Results!BE310</f>
        <v/>
      </c>
      <c r="O310" s="187">
        <f>MAX(Results!CF310:CG310)</f>
        <v>0</v>
      </c>
      <c r="P310" s="83">
        <f>Results!CA310</f>
        <v>0</v>
      </c>
      <c r="Q310" s="83">
        <f>Results!CB310</f>
        <v>0</v>
      </c>
      <c r="R310" s="72" t="str">
        <f>Results!CD310</f>
        <v/>
      </c>
      <c r="S310" s="14" t="str">
        <f>Results!CC310</f>
        <v/>
      </c>
      <c r="T310" s="201">
        <f>Results!AV310</f>
        <v>0</v>
      </c>
      <c r="U310" s="14" t="str">
        <f>IF(LEFT(DataEntry!$O310,1)="D",Results!DL310,"")</f>
        <v/>
      </c>
      <c r="V310" s="14" t="str">
        <f>IF(LEFT(DataEntry!O310,1)="D",Results!DM310,"")</f>
        <v/>
      </c>
      <c r="W310" s="77" t="str">
        <f>Results!AR310</f>
        <v/>
      </c>
      <c r="X310" s="77" t="str">
        <f>Results!AT310</f>
        <v/>
      </c>
    </row>
    <row r="311" spans="1:24" hidden="1" x14ac:dyDescent="0.25">
      <c r="A311" s="69">
        <f>Results!A311</f>
        <v>309</v>
      </c>
      <c r="B311" s="94" t="str">
        <f>Results!DA311</f>
        <v/>
      </c>
      <c r="C311" s="72" t="str">
        <f>Results!D311</f>
        <v/>
      </c>
      <c r="D311" s="72" t="str">
        <f>Results!G311</f>
        <v/>
      </c>
      <c r="E311" s="132" t="str">
        <f>Results!H311</f>
        <v/>
      </c>
      <c r="F311" s="132" t="str">
        <f>Results!I311</f>
        <v/>
      </c>
      <c r="G311" s="80" t="str">
        <f>Results!AW311</f>
        <v/>
      </c>
      <c r="H311" s="80" t="str">
        <f>Results!AY311</f>
        <v/>
      </c>
      <c r="I311" s="133" t="str">
        <f>Results!AZ311</f>
        <v/>
      </c>
      <c r="J311" s="137" t="str">
        <f>Results!BA311</f>
        <v/>
      </c>
      <c r="K311" s="229" t="str">
        <f>Results!BB311</f>
        <v/>
      </c>
      <c r="L311" s="230" t="str">
        <f>Results!BC311</f>
        <v/>
      </c>
      <c r="M311" s="136" t="str">
        <f>Results!BD311</f>
        <v/>
      </c>
      <c r="N311" s="138" t="str">
        <f>Results!BE311</f>
        <v/>
      </c>
      <c r="O311" s="187">
        <f>MAX(Results!CF311:CG311)</f>
        <v>0</v>
      </c>
      <c r="P311" s="83">
        <f>Results!CA311</f>
        <v>0</v>
      </c>
      <c r="Q311" s="83">
        <f>Results!CB311</f>
        <v>0</v>
      </c>
      <c r="R311" s="72" t="str">
        <f>Results!CD311</f>
        <v/>
      </c>
      <c r="S311" s="14" t="str">
        <f>Results!CC311</f>
        <v/>
      </c>
      <c r="T311" s="201">
        <f>Results!AV311</f>
        <v>0</v>
      </c>
      <c r="U311" s="14" t="str">
        <f>IF(LEFT(DataEntry!$O311,1)="D",Results!DL311,"")</f>
        <v/>
      </c>
      <c r="V311" s="14" t="str">
        <f>IF(LEFT(DataEntry!O311,1)="D",Results!DM311,"")</f>
        <v/>
      </c>
      <c r="W311" s="77" t="str">
        <f>Results!AR311</f>
        <v/>
      </c>
      <c r="X311" s="77" t="str">
        <f>Results!AT311</f>
        <v/>
      </c>
    </row>
    <row r="312" spans="1:24" hidden="1" x14ac:dyDescent="0.25">
      <c r="A312" s="69">
        <f>Results!A312</f>
        <v>310</v>
      </c>
      <c r="B312" s="94" t="str">
        <f>Results!DA312</f>
        <v/>
      </c>
      <c r="C312" s="72" t="str">
        <f>Results!D312</f>
        <v/>
      </c>
      <c r="D312" s="72" t="str">
        <f>Results!G312</f>
        <v/>
      </c>
      <c r="E312" s="132" t="str">
        <f>Results!H312</f>
        <v/>
      </c>
      <c r="F312" s="132" t="str">
        <f>Results!I312</f>
        <v/>
      </c>
      <c r="G312" s="80" t="str">
        <f>Results!AW312</f>
        <v/>
      </c>
      <c r="H312" s="80" t="str">
        <f>Results!AY312</f>
        <v/>
      </c>
      <c r="I312" s="133" t="str">
        <f>Results!AZ312</f>
        <v/>
      </c>
      <c r="J312" s="137" t="str">
        <f>Results!BA312</f>
        <v/>
      </c>
      <c r="K312" s="229" t="str">
        <f>Results!BB312</f>
        <v/>
      </c>
      <c r="L312" s="230" t="str">
        <f>Results!BC312</f>
        <v/>
      </c>
      <c r="M312" s="136" t="str">
        <f>Results!BD312</f>
        <v/>
      </c>
      <c r="N312" s="138" t="str">
        <f>Results!BE312</f>
        <v/>
      </c>
      <c r="O312" s="187">
        <f>MAX(Results!CF312:CG312)</f>
        <v>0</v>
      </c>
      <c r="P312" s="83">
        <f>Results!CA312</f>
        <v>0</v>
      </c>
      <c r="Q312" s="83">
        <f>Results!CB312</f>
        <v>0</v>
      </c>
      <c r="R312" s="72" t="str">
        <f>Results!CD312</f>
        <v/>
      </c>
      <c r="S312" s="14" t="str">
        <f>Results!CC312</f>
        <v/>
      </c>
      <c r="T312" s="201">
        <f>Results!AV312</f>
        <v>0</v>
      </c>
      <c r="U312" s="14" t="str">
        <f>IF(LEFT(DataEntry!$O312,1)="D",Results!DL312,"")</f>
        <v/>
      </c>
      <c r="V312" s="14" t="str">
        <f>IF(LEFT(DataEntry!O312,1)="D",Results!DM312,"")</f>
        <v/>
      </c>
      <c r="W312" s="77" t="str">
        <f>Results!AR312</f>
        <v/>
      </c>
      <c r="X312" s="77" t="str">
        <f>Results!AT312</f>
        <v/>
      </c>
    </row>
    <row r="313" spans="1:24" hidden="1" x14ac:dyDescent="0.25">
      <c r="A313" s="69">
        <f>Results!A313</f>
        <v>311</v>
      </c>
      <c r="B313" s="94" t="str">
        <f>Results!DA313</f>
        <v/>
      </c>
      <c r="C313" s="72" t="str">
        <f>Results!D313</f>
        <v/>
      </c>
      <c r="D313" s="72" t="str">
        <f>Results!G313</f>
        <v/>
      </c>
      <c r="E313" s="132" t="str">
        <f>Results!H313</f>
        <v/>
      </c>
      <c r="F313" s="132" t="str">
        <f>Results!I313</f>
        <v/>
      </c>
      <c r="G313" s="80" t="str">
        <f>Results!AW313</f>
        <v/>
      </c>
      <c r="H313" s="80" t="str">
        <f>Results!AY313</f>
        <v/>
      </c>
      <c r="I313" s="133" t="str">
        <f>Results!AZ313</f>
        <v/>
      </c>
      <c r="J313" s="137" t="str">
        <f>Results!BA313</f>
        <v/>
      </c>
      <c r="K313" s="229" t="str">
        <f>Results!BB313</f>
        <v/>
      </c>
      <c r="L313" s="230" t="str">
        <f>Results!BC313</f>
        <v/>
      </c>
      <c r="M313" s="136" t="str">
        <f>Results!BD313</f>
        <v/>
      </c>
      <c r="N313" s="138" t="str">
        <f>Results!BE313</f>
        <v/>
      </c>
      <c r="O313" s="187">
        <f>MAX(Results!CF313:CG313)</f>
        <v>0</v>
      </c>
      <c r="P313" s="83">
        <f>Results!CA313</f>
        <v>0</v>
      </c>
      <c r="Q313" s="83">
        <f>Results!CB313</f>
        <v>0</v>
      </c>
      <c r="R313" s="72" t="str">
        <f>Results!CD313</f>
        <v/>
      </c>
      <c r="S313" s="14" t="str">
        <f>Results!CC313</f>
        <v/>
      </c>
      <c r="T313" s="201">
        <f>Results!AV313</f>
        <v>0</v>
      </c>
      <c r="U313" s="14" t="str">
        <f>IF(LEFT(DataEntry!$O313,1)="D",Results!DL313,"")</f>
        <v/>
      </c>
      <c r="V313" s="14" t="str">
        <f>IF(LEFT(DataEntry!O313,1)="D",Results!DM313,"")</f>
        <v/>
      </c>
      <c r="W313" s="77" t="str">
        <f>Results!AR313</f>
        <v/>
      </c>
      <c r="X313" s="77" t="str">
        <f>Results!AT313</f>
        <v/>
      </c>
    </row>
    <row r="314" spans="1:24" hidden="1" x14ac:dyDescent="0.25">
      <c r="A314" s="69">
        <f>Results!A314</f>
        <v>312</v>
      </c>
      <c r="B314" s="94" t="str">
        <f>Results!DA314</f>
        <v/>
      </c>
      <c r="C314" s="72" t="str">
        <f>Results!D314</f>
        <v/>
      </c>
      <c r="D314" s="72" t="str">
        <f>Results!G314</f>
        <v/>
      </c>
      <c r="E314" s="132" t="str">
        <f>Results!H314</f>
        <v/>
      </c>
      <c r="F314" s="132" t="str">
        <f>Results!I314</f>
        <v/>
      </c>
      <c r="G314" s="80" t="str">
        <f>Results!AW314</f>
        <v/>
      </c>
      <c r="H314" s="80" t="str">
        <f>Results!AY314</f>
        <v/>
      </c>
      <c r="I314" s="133" t="str">
        <f>Results!AZ314</f>
        <v/>
      </c>
      <c r="J314" s="137" t="str">
        <f>Results!BA314</f>
        <v/>
      </c>
      <c r="K314" s="229" t="str">
        <f>Results!BB314</f>
        <v/>
      </c>
      <c r="L314" s="230" t="str">
        <f>Results!BC314</f>
        <v/>
      </c>
      <c r="M314" s="136" t="str">
        <f>Results!BD314</f>
        <v/>
      </c>
      <c r="N314" s="138" t="str">
        <f>Results!BE314</f>
        <v/>
      </c>
      <c r="O314" s="187">
        <f>MAX(Results!CF314:CG314)</f>
        <v>0</v>
      </c>
      <c r="P314" s="83">
        <f>Results!CA314</f>
        <v>0</v>
      </c>
      <c r="Q314" s="83">
        <f>Results!CB314</f>
        <v>0</v>
      </c>
      <c r="R314" s="72" t="str">
        <f>Results!CD314</f>
        <v/>
      </c>
      <c r="S314" s="14" t="str">
        <f>Results!CC314</f>
        <v/>
      </c>
      <c r="T314" s="201">
        <f>Results!AV314</f>
        <v>0</v>
      </c>
      <c r="U314" s="14" t="str">
        <f>IF(LEFT(DataEntry!$O314,1)="D",Results!DL314,"")</f>
        <v/>
      </c>
      <c r="V314" s="14" t="str">
        <f>IF(LEFT(DataEntry!O314,1)="D",Results!DM314,"")</f>
        <v/>
      </c>
      <c r="W314" s="77" t="str">
        <f>Results!AR314</f>
        <v/>
      </c>
      <c r="X314" s="77" t="str">
        <f>Results!AT314</f>
        <v/>
      </c>
    </row>
    <row r="315" spans="1:24" hidden="1" x14ac:dyDescent="0.25">
      <c r="A315" s="69">
        <f>Results!A315</f>
        <v>313</v>
      </c>
      <c r="B315" s="94" t="str">
        <f>Results!DA315</f>
        <v/>
      </c>
      <c r="C315" s="72" t="str">
        <f>Results!D315</f>
        <v/>
      </c>
      <c r="D315" s="72" t="str">
        <f>Results!G315</f>
        <v/>
      </c>
      <c r="E315" s="132" t="str">
        <f>Results!H315</f>
        <v/>
      </c>
      <c r="F315" s="132" t="str">
        <f>Results!I315</f>
        <v/>
      </c>
      <c r="G315" s="80" t="str">
        <f>Results!AW315</f>
        <v/>
      </c>
      <c r="H315" s="80" t="str">
        <f>Results!AY315</f>
        <v/>
      </c>
      <c r="I315" s="133" t="str">
        <f>Results!AZ315</f>
        <v/>
      </c>
      <c r="J315" s="137" t="str">
        <f>Results!BA315</f>
        <v/>
      </c>
      <c r="K315" s="229" t="str">
        <f>Results!BB315</f>
        <v/>
      </c>
      <c r="L315" s="230" t="str">
        <f>Results!BC315</f>
        <v/>
      </c>
      <c r="M315" s="136" t="str">
        <f>Results!BD315</f>
        <v/>
      </c>
      <c r="N315" s="138" t="str">
        <f>Results!BE315</f>
        <v/>
      </c>
      <c r="O315" s="187">
        <f>MAX(Results!CF315:CG315)</f>
        <v>0</v>
      </c>
      <c r="P315" s="83">
        <f>Results!CA315</f>
        <v>0</v>
      </c>
      <c r="Q315" s="83">
        <f>Results!CB315</f>
        <v>0</v>
      </c>
      <c r="R315" s="72" t="str">
        <f>Results!CD315</f>
        <v/>
      </c>
      <c r="S315" s="14" t="str">
        <f>Results!CC315</f>
        <v/>
      </c>
      <c r="T315" s="201">
        <f>Results!AV315</f>
        <v>0</v>
      </c>
      <c r="U315" s="14" t="str">
        <f>IF(LEFT(DataEntry!$O315,1)="D",Results!DL315,"")</f>
        <v/>
      </c>
      <c r="V315" s="14" t="str">
        <f>IF(LEFT(DataEntry!O315,1)="D",Results!DM315,"")</f>
        <v/>
      </c>
      <c r="W315" s="77" t="str">
        <f>Results!AR315</f>
        <v/>
      </c>
      <c r="X315" s="77" t="str">
        <f>Results!AT315</f>
        <v/>
      </c>
    </row>
    <row r="316" spans="1:24" hidden="1" x14ac:dyDescent="0.25">
      <c r="A316" s="69">
        <f>Results!A316</f>
        <v>314</v>
      </c>
      <c r="B316" s="94" t="str">
        <f>Results!DA316</f>
        <v/>
      </c>
      <c r="C316" s="72" t="str">
        <f>Results!D316</f>
        <v/>
      </c>
      <c r="D316" s="72" t="str">
        <f>Results!G316</f>
        <v/>
      </c>
      <c r="E316" s="132" t="str">
        <f>Results!H316</f>
        <v/>
      </c>
      <c r="F316" s="132" t="str">
        <f>Results!I316</f>
        <v/>
      </c>
      <c r="G316" s="80" t="str">
        <f>Results!AW316</f>
        <v/>
      </c>
      <c r="H316" s="80" t="str">
        <f>Results!AY316</f>
        <v/>
      </c>
      <c r="I316" s="133" t="str">
        <f>Results!AZ316</f>
        <v/>
      </c>
      <c r="J316" s="137" t="str">
        <f>Results!BA316</f>
        <v/>
      </c>
      <c r="K316" s="229" t="str">
        <f>Results!BB316</f>
        <v/>
      </c>
      <c r="L316" s="230" t="str">
        <f>Results!BC316</f>
        <v/>
      </c>
      <c r="M316" s="136" t="str">
        <f>Results!BD316</f>
        <v/>
      </c>
      <c r="N316" s="138" t="str">
        <f>Results!BE316</f>
        <v/>
      </c>
      <c r="O316" s="187">
        <f>MAX(Results!CF316:CG316)</f>
        <v>0</v>
      </c>
      <c r="P316" s="83">
        <f>Results!CA316</f>
        <v>0</v>
      </c>
      <c r="Q316" s="83">
        <f>Results!CB316</f>
        <v>0</v>
      </c>
      <c r="R316" s="72" t="str">
        <f>Results!CD316</f>
        <v/>
      </c>
      <c r="S316" s="14" t="str">
        <f>Results!CC316</f>
        <v/>
      </c>
      <c r="T316" s="201">
        <f>Results!AV316</f>
        <v>0</v>
      </c>
      <c r="U316" s="14" t="str">
        <f>IF(LEFT(DataEntry!$O316,1)="D",Results!DL316,"")</f>
        <v/>
      </c>
      <c r="V316" s="14" t="str">
        <f>IF(LEFT(DataEntry!O316,1)="D",Results!DM316,"")</f>
        <v/>
      </c>
      <c r="W316" s="77" t="str">
        <f>Results!AR316</f>
        <v/>
      </c>
      <c r="X316" s="77" t="str">
        <f>Results!AT316</f>
        <v/>
      </c>
    </row>
    <row r="317" spans="1:24" hidden="1" x14ac:dyDescent="0.25">
      <c r="A317" s="69">
        <f>Results!A317</f>
        <v>315</v>
      </c>
      <c r="B317" s="94" t="str">
        <f>Results!DA317</f>
        <v/>
      </c>
      <c r="C317" s="72" t="str">
        <f>Results!D317</f>
        <v/>
      </c>
      <c r="D317" s="72" t="str">
        <f>Results!G317</f>
        <v/>
      </c>
      <c r="E317" s="132" t="str">
        <f>Results!H317</f>
        <v/>
      </c>
      <c r="F317" s="132" t="str">
        <f>Results!I317</f>
        <v/>
      </c>
      <c r="G317" s="80" t="str">
        <f>Results!AW317</f>
        <v/>
      </c>
      <c r="H317" s="80" t="str">
        <f>Results!AY317</f>
        <v/>
      </c>
      <c r="I317" s="133" t="str">
        <f>Results!AZ317</f>
        <v/>
      </c>
      <c r="J317" s="137" t="str">
        <f>Results!BA317</f>
        <v/>
      </c>
      <c r="K317" s="229" t="str">
        <f>Results!BB317</f>
        <v/>
      </c>
      <c r="L317" s="230" t="str">
        <f>Results!BC317</f>
        <v/>
      </c>
      <c r="M317" s="136" t="str">
        <f>Results!BD317</f>
        <v/>
      </c>
      <c r="N317" s="138" t="str">
        <f>Results!BE317</f>
        <v/>
      </c>
      <c r="O317" s="187">
        <f>MAX(Results!CF317:CG317)</f>
        <v>0</v>
      </c>
      <c r="P317" s="83">
        <f>Results!CA317</f>
        <v>0</v>
      </c>
      <c r="Q317" s="83">
        <f>Results!CB317</f>
        <v>0</v>
      </c>
      <c r="R317" s="72" t="str">
        <f>Results!CD317</f>
        <v/>
      </c>
      <c r="S317" s="14" t="str">
        <f>Results!CC317</f>
        <v/>
      </c>
      <c r="T317" s="201">
        <f>Results!AV317</f>
        <v>0</v>
      </c>
      <c r="U317" s="14" t="str">
        <f>IF(LEFT(DataEntry!$O317,1)="D",Results!DL317,"")</f>
        <v/>
      </c>
      <c r="V317" s="14" t="str">
        <f>IF(LEFT(DataEntry!O317,1)="D",Results!DM317,"")</f>
        <v/>
      </c>
      <c r="W317" s="77" t="str">
        <f>Results!AR317</f>
        <v/>
      </c>
      <c r="X317" s="77" t="str">
        <f>Results!AT317</f>
        <v/>
      </c>
    </row>
    <row r="318" spans="1:24" hidden="1" x14ac:dyDescent="0.25">
      <c r="A318" s="69">
        <f>Results!A318</f>
        <v>316</v>
      </c>
      <c r="B318" s="94" t="str">
        <f>Results!DA318</f>
        <v/>
      </c>
      <c r="C318" s="72" t="str">
        <f>Results!D318</f>
        <v/>
      </c>
      <c r="D318" s="72" t="str">
        <f>Results!G318</f>
        <v/>
      </c>
      <c r="E318" s="132" t="str">
        <f>Results!H318</f>
        <v/>
      </c>
      <c r="F318" s="132" t="str">
        <f>Results!I318</f>
        <v/>
      </c>
      <c r="G318" s="80" t="str">
        <f>Results!AW318</f>
        <v/>
      </c>
      <c r="H318" s="80" t="str">
        <f>Results!AY318</f>
        <v/>
      </c>
      <c r="I318" s="133" t="str">
        <f>Results!AZ318</f>
        <v/>
      </c>
      <c r="J318" s="137" t="str">
        <f>Results!BA318</f>
        <v/>
      </c>
      <c r="K318" s="229" t="str">
        <f>Results!BB318</f>
        <v/>
      </c>
      <c r="L318" s="230" t="str">
        <f>Results!BC318</f>
        <v/>
      </c>
      <c r="M318" s="136" t="str">
        <f>Results!BD318</f>
        <v/>
      </c>
      <c r="N318" s="138" t="str">
        <f>Results!BE318</f>
        <v/>
      </c>
      <c r="O318" s="187">
        <f>MAX(Results!CF318:CG318)</f>
        <v>0</v>
      </c>
      <c r="P318" s="83">
        <f>Results!CA318</f>
        <v>0</v>
      </c>
      <c r="Q318" s="83">
        <f>Results!CB318</f>
        <v>0</v>
      </c>
      <c r="R318" s="72" t="str">
        <f>Results!CD318</f>
        <v/>
      </c>
      <c r="S318" s="14" t="str">
        <f>Results!CC318</f>
        <v/>
      </c>
      <c r="T318" s="201">
        <f>Results!AV318</f>
        <v>0</v>
      </c>
      <c r="U318" s="14" t="str">
        <f>IF(LEFT(DataEntry!$O318,1)="D",Results!DL318,"")</f>
        <v/>
      </c>
      <c r="V318" s="14" t="str">
        <f>IF(LEFT(DataEntry!O318,1)="D",Results!DM318,"")</f>
        <v/>
      </c>
      <c r="W318" s="77" t="str">
        <f>Results!AR318</f>
        <v/>
      </c>
      <c r="X318" s="77" t="str">
        <f>Results!AT318</f>
        <v/>
      </c>
    </row>
    <row r="319" spans="1:24" hidden="1" x14ac:dyDescent="0.25">
      <c r="A319" s="69">
        <f>Results!A319</f>
        <v>317</v>
      </c>
      <c r="B319" s="94" t="str">
        <f>Results!DA319</f>
        <v/>
      </c>
      <c r="C319" s="72" t="str">
        <f>Results!D319</f>
        <v/>
      </c>
      <c r="D319" s="72" t="str">
        <f>Results!G319</f>
        <v/>
      </c>
      <c r="E319" s="132" t="str">
        <f>Results!H319</f>
        <v/>
      </c>
      <c r="F319" s="132" t="str">
        <f>Results!I319</f>
        <v/>
      </c>
      <c r="G319" s="80" t="str">
        <f>Results!AW319</f>
        <v/>
      </c>
      <c r="H319" s="80" t="str">
        <f>Results!AY319</f>
        <v/>
      </c>
      <c r="I319" s="133" t="str">
        <f>Results!AZ319</f>
        <v/>
      </c>
      <c r="J319" s="137" t="str">
        <f>Results!BA319</f>
        <v/>
      </c>
      <c r="K319" s="229" t="str">
        <f>Results!BB319</f>
        <v/>
      </c>
      <c r="L319" s="230" t="str">
        <f>Results!BC319</f>
        <v/>
      </c>
      <c r="M319" s="136" t="str">
        <f>Results!BD319</f>
        <v/>
      </c>
      <c r="N319" s="138" t="str">
        <f>Results!BE319</f>
        <v/>
      </c>
      <c r="O319" s="187">
        <f>MAX(Results!CF319:CG319)</f>
        <v>0</v>
      </c>
      <c r="P319" s="83">
        <f>Results!CA319</f>
        <v>0</v>
      </c>
      <c r="Q319" s="83">
        <f>Results!CB319</f>
        <v>0</v>
      </c>
      <c r="R319" s="72" t="str">
        <f>Results!CD319</f>
        <v/>
      </c>
      <c r="S319" s="14" t="str">
        <f>Results!CC319</f>
        <v/>
      </c>
      <c r="T319" s="201">
        <f>Results!AV319</f>
        <v>0</v>
      </c>
      <c r="U319" s="14" t="str">
        <f>IF(LEFT(DataEntry!$O319,1)="D",Results!DL319,"")</f>
        <v/>
      </c>
      <c r="V319" s="14" t="str">
        <f>IF(LEFT(DataEntry!O319,1)="D",Results!DM319,"")</f>
        <v/>
      </c>
      <c r="W319" s="77" t="str">
        <f>Results!AR319</f>
        <v/>
      </c>
      <c r="X319" s="77" t="str">
        <f>Results!AT319</f>
        <v/>
      </c>
    </row>
    <row r="320" spans="1:24" hidden="1" x14ac:dyDescent="0.25">
      <c r="A320" s="69">
        <f>Results!A320</f>
        <v>318</v>
      </c>
      <c r="B320" s="94" t="str">
        <f>Results!DA320</f>
        <v/>
      </c>
      <c r="C320" s="72" t="str">
        <f>Results!D320</f>
        <v/>
      </c>
      <c r="D320" s="72" t="str">
        <f>Results!G320</f>
        <v/>
      </c>
      <c r="E320" s="132" t="str">
        <f>Results!H320</f>
        <v/>
      </c>
      <c r="F320" s="132" t="str">
        <f>Results!I320</f>
        <v/>
      </c>
      <c r="G320" s="80" t="str">
        <f>Results!AW320</f>
        <v/>
      </c>
      <c r="H320" s="80" t="str">
        <f>Results!AY320</f>
        <v/>
      </c>
      <c r="I320" s="133" t="str">
        <f>Results!AZ320</f>
        <v/>
      </c>
      <c r="J320" s="137" t="str">
        <f>Results!BA320</f>
        <v/>
      </c>
      <c r="K320" s="229" t="str">
        <f>Results!BB320</f>
        <v/>
      </c>
      <c r="L320" s="230" t="str">
        <f>Results!BC320</f>
        <v/>
      </c>
      <c r="M320" s="136" t="str">
        <f>Results!BD320</f>
        <v/>
      </c>
      <c r="N320" s="138" t="str">
        <f>Results!BE320</f>
        <v/>
      </c>
      <c r="O320" s="187">
        <f>MAX(Results!CF320:CG320)</f>
        <v>0</v>
      </c>
      <c r="P320" s="83">
        <f>Results!CA320</f>
        <v>0</v>
      </c>
      <c r="Q320" s="83">
        <f>Results!CB320</f>
        <v>0</v>
      </c>
      <c r="R320" s="72" t="str">
        <f>Results!CD320</f>
        <v/>
      </c>
      <c r="S320" s="14" t="str">
        <f>Results!CC320</f>
        <v/>
      </c>
      <c r="T320" s="201">
        <f>Results!AV320</f>
        <v>0</v>
      </c>
      <c r="U320" s="14" t="str">
        <f>IF(LEFT(DataEntry!$O320,1)="D",Results!DL320,"")</f>
        <v/>
      </c>
      <c r="V320" s="14" t="str">
        <f>IF(LEFT(DataEntry!O320,1)="D",Results!DM320,"")</f>
        <v/>
      </c>
      <c r="W320" s="77" t="str">
        <f>Results!AR320</f>
        <v/>
      </c>
      <c r="X320" s="77" t="str">
        <f>Results!AT320</f>
        <v/>
      </c>
    </row>
    <row r="321" spans="1:24" hidden="1" x14ac:dyDescent="0.25">
      <c r="A321" s="69">
        <f>Results!A321</f>
        <v>319</v>
      </c>
      <c r="B321" s="94" t="str">
        <f>Results!DA321</f>
        <v/>
      </c>
      <c r="C321" s="72" t="str">
        <f>Results!D321</f>
        <v/>
      </c>
      <c r="D321" s="72" t="str">
        <f>Results!G321</f>
        <v/>
      </c>
      <c r="E321" s="132" t="str">
        <f>Results!H321</f>
        <v/>
      </c>
      <c r="F321" s="132" t="str">
        <f>Results!I321</f>
        <v/>
      </c>
      <c r="G321" s="80" t="str">
        <f>Results!AW321</f>
        <v/>
      </c>
      <c r="H321" s="80" t="str">
        <f>Results!AY321</f>
        <v/>
      </c>
      <c r="I321" s="133" t="str">
        <f>Results!AZ321</f>
        <v/>
      </c>
      <c r="J321" s="137" t="str">
        <f>Results!BA321</f>
        <v/>
      </c>
      <c r="K321" s="229" t="str">
        <f>Results!BB321</f>
        <v/>
      </c>
      <c r="L321" s="230" t="str">
        <f>Results!BC321</f>
        <v/>
      </c>
      <c r="M321" s="136" t="str">
        <f>Results!BD321</f>
        <v/>
      </c>
      <c r="N321" s="138" t="str">
        <f>Results!BE321</f>
        <v/>
      </c>
      <c r="O321" s="187">
        <f>MAX(Results!CF321:CG321)</f>
        <v>0</v>
      </c>
      <c r="P321" s="83">
        <f>Results!CA321</f>
        <v>0</v>
      </c>
      <c r="Q321" s="83">
        <f>Results!CB321</f>
        <v>0</v>
      </c>
      <c r="R321" s="72" t="str">
        <f>Results!CD321</f>
        <v/>
      </c>
      <c r="S321" s="14" t="str">
        <f>Results!CC321</f>
        <v/>
      </c>
      <c r="T321" s="201">
        <f>Results!AV321</f>
        <v>0</v>
      </c>
      <c r="U321" s="14" t="str">
        <f>IF(LEFT(DataEntry!$O321,1)="D",Results!DL321,"")</f>
        <v/>
      </c>
      <c r="V321" s="14" t="str">
        <f>IF(LEFT(DataEntry!O321,1)="D",Results!DM321,"")</f>
        <v/>
      </c>
      <c r="W321" s="77" t="str">
        <f>Results!AR321</f>
        <v/>
      </c>
      <c r="X321" s="77" t="str">
        <f>Results!AT321</f>
        <v/>
      </c>
    </row>
    <row r="322" spans="1:24" hidden="1" x14ac:dyDescent="0.25">
      <c r="A322" s="69">
        <f>Results!A322</f>
        <v>320</v>
      </c>
      <c r="B322" s="94" t="str">
        <f>Results!DA322</f>
        <v/>
      </c>
      <c r="C322" s="72" t="str">
        <f>Results!D322</f>
        <v/>
      </c>
      <c r="D322" s="72" t="str">
        <f>Results!G322</f>
        <v/>
      </c>
      <c r="E322" s="132" t="str">
        <f>Results!H322</f>
        <v/>
      </c>
      <c r="F322" s="132" t="str">
        <f>Results!I322</f>
        <v/>
      </c>
      <c r="G322" s="80" t="str">
        <f>Results!AW322</f>
        <v/>
      </c>
      <c r="H322" s="80" t="str">
        <f>Results!AY322</f>
        <v/>
      </c>
      <c r="I322" s="133" t="str">
        <f>Results!AZ322</f>
        <v/>
      </c>
      <c r="J322" s="137" t="str">
        <f>Results!BA322</f>
        <v/>
      </c>
      <c r="K322" s="229" t="str">
        <f>Results!BB322</f>
        <v/>
      </c>
      <c r="L322" s="230" t="str">
        <f>Results!BC322</f>
        <v/>
      </c>
      <c r="M322" s="136" t="str">
        <f>Results!BD322</f>
        <v/>
      </c>
      <c r="N322" s="138" t="str">
        <f>Results!BE322</f>
        <v/>
      </c>
      <c r="O322" s="187">
        <f>MAX(Results!CF322:CG322)</f>
        <v>0</v>
      </c>
      <c r="P322" s="83">
        <f>Results!CA322</f>
        <v>0</v>
      </c>
      <c r="Q322" s="83">
        <f>Results!CB322</f>
        <v>0</v>
      </c>
      <c r="R322" s="72" t="str">
        <f>Results!CD322</f>
        <v/>
      </c>
      <c r="S322" s="14" t="str">
        <f>Results!CC322</f>
        <v/>
      </c>
      <c r="T322" s="201">
        <f>Results!AV322</f>
        <v>0</v>
      </c>
      <c r="U322" s="14" t="str">
        <f>IF(LEFT(DataEntry!$O322,1)="D",Results!DL322,"")</f>
        <v/>
      </c>
      <c r="V322" s="14" t="str">
        <f>IF(LEFT(DataEntry!O322,1)="D",Results!DM322,"")</f>
        <v/>
      </c>
      <c r="W322" s="77" t="str">
        <f>Results!AR322</f>
        <v/>
      </c>
      <c r="X322" s="77" t="str">
        <f>Results!AT322</f>
        <v/>
      </c>
    </row>
    <row r="323" spans="1:24" hidden="1" x14ac:dyDescent="0.25">
      <c r="A323" s="69">
        <f>Results!A323</f>
        <v>321</v>
      </c>
      <c r="B323" s="94" t="str">
        <f>Results!DA323</f>
        <v/>
      </c>
      <c r="C323" s="72" t="str">
        <f>Results!D323</f>
        <v/>
      </c>
      <c r="D323" s="72" t="str">
        <f>Results!G323</f>
        <v/>
      </c>
      <c r="E323" s="132" t="str">
        <f>Results!H323</f>
        <v/>
      </c>
      <c r="F323" s="132" t="str">
        <f>Results!I323</f>
        <v/>
      </c>
      <c r="G323" s="80" t="str">
        <f>Results!AW323</f>
        <v/>
      </c>
      <c r="H323" s="80" t="str">
        <f>Results!AY323</f>
        <v/>
      </c>
      <c r="I323" s="133" t="str">
        <f>Results!AZ323</f>
        <v/>
      </c>
      <c r="J323" s="137" t="str">
        <f>Results!BA323</f>
        <v/>
      </c>
      <c r="K323" s="229" t="str">
        <f>Results!BB323</f>
        <v/>
      </c>
      <c r="L323" s="230" t="str">
        <f>Results!BC323</f>
        <v/>
      </c>
      <c r="M323" s="136" t="str">
        <f>Results!BD323</f>
        <v/>
      </c>
      <c r="N323" s="138" t="str">
        <f>Results!BE323</f>
        <v/>
      </c>
      <c r="O323" s="187">
        <f>MAX(Results!CF323:CG323)</f>
        <v>0</v>
      </c>
      <c r="P323" s="83">
        <f>Results!CA323</f>
        <v>0</v>
      </c>
      <c r="Q323" s="83">
        <f>Results!CB323</f>
        <v>0</v>
      </c>
      <c r="R323" s="72" t="str">
        <f>Results!CD323</f>
        <v/>
      </c>
      <c r="S323" s="14" t="str">
        <f>Results!CC323</f>
        <v/>
      </c>
      <c r="T323" s="201">
        <f>Results!AV323</f>
        <v>0</v>
      </c>
      <c r="U323" s="14" t="str">
        <f>IF(LEFT(DataEntry!$O323,1)="D",Results!DL323,"")</f>
        <v/>
      </c>
      <c r="V323" s="14" t="str">
        <f>IF(LEFT(DataEntry!O323,1)="D",Results!DM323,"")</f>
        <v/>
      </c>
      <c r="W323" s="77" t="str">
        <f>Results!AR323</f>
        <v/>
      </c>
      <c r="X323" s="77" t="str">
        <f>Results!AT323</f>
        <v/>
      </c>
    </row>
    <row r="324" spans="1:24" hidden="1" x14ac:dyDescent="0.25">
      <c r="A324" s="69">
        <f>Results!A324</f>
        <v>322</v>
      </c>
      <c r="B324" s="94" t="str">
        <f>Results!DA324</f>
        <v/>
      </c>
      <c r="C324" s="72" t="str">
        <f>Results!D324</f>
        <v/>
      </c>
      <c r="D324" s="72" t="str">
        <f>Results!G324</f>
        <v/>
      </c>
      <c r="E324" s="132" t="str">
        <f>Results!H324</f>
        <v/>
      </c>
      <c r="F324" s="132" t="str">
        <f>Results!I324</f>
        <v/>
      </c>
      <c r="G324" s="80" t="str">
        <f>Results!AW324</f>
        <v/>
      </c>
      <c r="H324" s="80" t="str">
        <f>Results!AY324</f>
        <v/>
      </c>
      <c r="I324" s="133" t="str">
        <f>Results!AZ324</f>
        <v/>
      </c>
      <c r="J324" s="137" t="str">
        <f>Results!BA324</f>
        <v/>
      </c>
      <c r="K324" s="229" t="str">
        <f>Results!BB324</f>
        <v/>
      </c>
      <c r="L324" s="230" t="str">
        <f>Results!BC324</f>
        <v/>
      </c>
      <c r="M324" s="136" t="str">
        <f>Results!BD324</f>
        <v/>
      </c>
      <c r="N324" s="138" t="str">
        <f>Results!BE324</f>
        <v/>
      </c>
      <c r="O324" s="187">
        <f>MAX(Results!CF324:CG324)</f>
        <v>0</v>
      </c>
      <c r="P324" s="83">
        <f>Results!CA324</f>
        <v>0</v>
      </c>
      <c r="Q324" s="83">
        <f>Results!CB324</f>
        <v>0</v>
      </c>
      <c r="R324" s="72" t="str">
        <f>Results!CD324</f>
        <v/>
      </c>
      <c r="S324" s="14" t="str">
        <f>Results!CC324</f>
        <v/>
      </c>
      <c r="T324" s="201">
        <f>Results!AV324</f>
        <v>0</v>
      </c>
      <c r="U324" s="14" t="str">
        <f>IF(LEFT(DataEntry!$O324,1)="D",Results!DL324,"")</f>
        <v/>
      </c>
      <c r="V324" s="14" t="str">
        <f>IF(LEFT(DataEntry!O324,1)="D",Results!DM324,"")</f>
        <v/>
      </c>
      <c r="W324" s="77" t="str">
        <f>Results!AR324</f>
        <v/>
      </c>
      <c r="X324" s="77" t="str">
        <f>Results!AT324</f>
        <v/>
      </c>
    </row>
    <row r="325" spans="1:24" hidden="1" x14ac:dyDescent="0.25">
      <c r="A325" s="69">
        <f>Results!A325</f>
        <v>323</v>
      </c>
      <c r="B325" s="94" t="str">
        <f>Results!DA325</f>
        <v/>
      </c>
      <c r="C325" s="72" t="str">
        <f>Results!D325</f>
        <v/>
      </c>
      <c r="D325" s="72" t="str">
        <f>Results!G325</f>
        <v/>
      </c>
      <c r="E325" s="132" t="str">
        <f>Results!H325</f>
        <v/>
      </c>
      <c r="F325" s="132" t="str">
        <f>Results!I325</f>
        <v/>
      </c>
      <c r="G325" s="80" t="str">
        <f>Results!AW325</f>
        <v/>
      </c>
      <c r="H325" s="80" t="str">
        <f>Results!AY325</f>
        <v/>
      </c>
      <c r="I325" s="133" t="str">
        <f>Results!AZ325</f>
        <v/>
      </c>
      <c r="J325" s="137" t="str">
        <f>Results!BA325</f>
        <v/>
      </c>
      <c r="K325" s="229" t="str">
        <f>Results!BB325</f>
        <v/>
      </c>
      <c r="L325" s="230" t="str">
        <f>Results!BC325</f>
        <v/>
      </c>
      <c r="M325" s="136" t="str">
        <f>Results!BD325</f>
        <v/>
      </c>
      <c r="N325" s="138" t="str">
        <f>Results!BE325</f>
        <v/>
      </c>
      <c r="O325" s="187">
        <f>MAX(Results!CF325:CG325)</f>
        <v>0</v>
      </c>
      <c r="P325" s="83">
        <f>Results!CA325</f>
        <v>0</v>
      </c>
      <c r="Q325" s="83">
        <f>Results!CB325</f>
        <v>0</v>
      </c>
      <c r="R325" s="72" t="str">
        <f>Results!CD325</f>
        <v/>
      </c>
      <c r="S325" s="14" t="str">
        <f>Results!CC325</f>
        <v/>
      </c>
      <c r="T325" s="201">
        <f>Results!AV325</f>
        <v>0</v>
      </c>
      <c r="U325" s="14" t="str">
        <f>IF(LEFT(DataEntry!$O325,1)="D",Results!DL325,"")</f>
        <v/>
      </c>
      <c r="V325" s="14" t="str">
        <f>IF(LEFT(DataEntry!O325,1)="D",Results!DM325,"")</f>
        <v/>
      </c>
      <c r="W325" s="77" t="str">
        <f>Results!AR325</f>
        <v/>
      </c>
      <c r="X325" s="77" t="str">
        <f>Results!AT325</f>
        <v/>
      </c>
    </row>
    <row r="326" spans="1:24" hidden="1" x14ac:dyDescent="0.25">
      <c r="A326" s="69">
        <f>Results!A326</f>
        <v>324</v>
      </c>
      <c r="B326" s="94" t="str">
        <f>Results!DA326</f>
        <v/>
      </c>
      <c r="C326" s="72" t="str">
        <f>Results!D326</f>
        <v/>
      </c>
      <c r="D326" s="72" t="str">
        <f>Results!G326</f>
        <v/>
      </c>
      <c r="E326" s="132" t="str">
        <f>Results!H326</f>
        <v/>
      </c>
      <c r="F326" s="132" t="str">
        <f>Results!I326</f>
        <v/>
      </c>
      <c r="G326" s="80" t="str">
        <f>Results!AW326</f>
        <v/>
      </c>
      <c r="H326" s="80" t="str">
        <f>Results!AY326</f>
        <v/>
      </c>
      <c r="I326" s="133" t="str">
        <f>Results!AZ326</f>
        <v/>
      </c>
      <c r="J326" s="137" t="str">
        <f>Results!BA326</f>
        <v/>
      </c>
      <c r="K326" s="229" t="str">
        <f>Results!BB326</f>
        <v/>
      </c>
      <c r="L326" s="230" t="str">
        <f>Results!BC326</f>
        <v/>
      </c>
      <c r="M326" s="136" t="str">
        <f>Results!BD326</f>
        <v/>
      </c>
      <c r="N326" s="138" t="str">
        <f>Results!BE326</f>
        <v/>
      </c>
      <c r="O326" s="187">
        <f>MAX(Results!CF326:CG326)</f>
        <v>0</v>
      </c>
      <c r="P326" s="83">
        <f>Results!CA326</f>
        <v>0</v>
      </c>
      <c r="Q326" s="83">
        <f>Results!CB326</f>
        <v>0</v>
      </c>
      <c r="R326" s="72" t="str">
        <f>Results!CD326</f>
        <v/>
      </c>
      <c r="S326" s="14" t="str">
        <f>Results!CC326</f>
        <v/>
      </c>
      <c r="T326" s="201">
        <f>Results!AV326</f>
        <v>0</v>
      </c>
      <c r="U326" s="14" t="str">
        <f>IF(LEFT(DataEntry!$O326,1)="D",Results!DL326,"")</f>
        <v/>
      </c>
      <c r="V326" s="14" t="str">
        <f>IF(LEFT(DataEntry!O326,1)="D",Results!DM326,"")</f>
        <v/>
      </c>
      <c r="W326" s="77" t="str">
        <f>Results!AR326</f>
        <v/>
      </c>
      <c r="X326" s="77" t="str">
        <f>Results!AT326</f>
        <v/>
      </c>
    </row>
    <row r="327" spans="1:24" hidden="1" x14ac:dyDescent="0.25">
      <c r="A327" s="69">
        <f>Results!A327</f>
        <v>325</v>
      </c>
      <c r="B327" s="94" t="str">
        <f>Results!DA327</f>
        <v/>
      </c>
      <c r="C327" s="72" t="str">
        <f>Results!D327</f>
        <v/>
      </c>
      <c r="D327" s="72" t="str">
        <f>Results!G327</f>
        <v/>
      </c>
      <c r="E327" s="132" t="str">
        <f>Results!H327</f>
        <v/>
      </c>
      <c r="F327" s="132" t="str">
        <f>Results!I327</f>
        <v/>
      </c>
      <c r="G327" s="80" t="str">
        <f>Results!AW327</f>
        <v/>
      </c>
      <c r="H327" s="80" t="str">
        <f>Results!AY327</f>
        <v/>
      </c>
      <c r="I327" s="133" t="str">
        <f>Results!AZ327</f>
        <v/>
      </c>
      <c r="J327" s="137" t="str">
        <f>Results!BA327</f>
        <v/>
      </c>
      <c r="K327" s="229" t="str">
        <f>Results!BB327</f>
        <v/>
      </c>
      <c r="L327" s="230" t="str">
        <f>Results!BC327</f>
        <v/>
      </c>
      <c r="M327" s="136" t="str">
        <f>Results!BD327</f>
        <v/>
      </c>
      <c r="N327" s="138" t="str">
        <f>Results!BE327</f>
        <v/>
      </c>
      <c r="O327" s="187">
        <f>MAX(Results!CF327:CG327)</f>
        <v>0</v>
      </c>
      <c r="P327" s="83">
        <f>Results!CA327</f>
        <v>0</v>
      </c>
      <c r="Q327" s="83">
        <f>Results!CB327</f>
        <v>0</v>
      </c>
      <c r="R327" s="72" t="str">
        <f>Results!CD327</f>
        <v/>
      </c>
      <c r="S327" s="14" t="str">
        <f>Results!CC327</f>
        <v/>
      </c>
      <c r="T327" s="201">
        <f>Results!AV327</f>
        <v>0</v>
      </c>
      <c r="U327" s="14" t="str">
        <f>IF(LEFT(DataEntry!$O327,1)="D",Results!DL327,"")</f>
        <v/>
      </c>
      <c r="V327" s="14" t="str">
        <f>IF(LEFT(DataEntry!O327,1)="D",Results!DM327,"")</f>
        <v/>
      </c>
      <c r="W327" s="77" t="str">
        <f>Results!AR327</f>
        <v/>
      </c>
      <c r="X327" s="77" t="str">
        <f>Results!AT327</f>
        <v/>
      </c>
    </row>
    <row r="328" spans="1:24" hidden="1" x14ac:dyDescent="0.25">
      <c r="A328" s="69">
        <f>Results!A328</f>
        <v>326</v>
      </c>
      <c r="B328" s="94" t="str">
        <f>Results!DA328</f>
        <v/>
      </c>
      <c r="C328" s="72" t="str">
        <f>Results!D328</f>
        <v/>
      </c>
      <c r="D328" s="72" t="str">
        <f>Results!G328</f>
        <v/>
      </c>
      <c r="E328" s="132" t="str">
        <f>Results!H328</f>
        <v/>
      </c>
      <c r="F328" s="132" t="str">
        <f>Results!I328</f>
        <v/>
      </c>
      <c r="G328" s="80" t="str">
        <f>Results!AW328</f>
        <v/>
      </c>
      <c r="H328" s="80" t="str">
        <f>Results!AY328</f>
        <v/>
      </c>
      <c r="I328" s="133" t="str">
        <f>Results!AZ328</f>
        <v/>
      </c>
      <c r="J328" s="137" t="str">
        <f>Results!BA328</f>
        <v/>
      </c>
      <c r="K328" s="229" t="str">
        <f>Results!BB328</f>
        <v/>
      </c>
      <c r="L328" s="230" t="str">
        <f>Results!BC328</f>
        <v/>
      </c>
      <c r="M328" s="136" t="str">
        <f>Results!BD328</f>
        <v/>
      </c>
      <c r="N328" s="138" t="str">
        <f>Results!BE328</f>
        <v/>
      </c>
      <c r="O328" s="187">
        <f>MAX(Results!CF328:CG328)</f>
        <v>0</v>
      </c>
      <c r="P328" s="83">
        <f>Results!CA328</f>
        <v>0</v>
      </c>
      <c r="Q328" s="83">
        <f>Results!CB328</f>
        <v>0</v>
      </c>
      <c r="R328" s="72" t="str">
        <f>Results!CD328</f>
        <v/>
      </c>
      <c r="S328" s="14" t="str">
        <f>Results!CC328</f>
        <v/>
      </c>
      <c r="T328" s="201">
        <f>Results!AV328</f>
        <v>0</v>
      </c>
      <c r="U328" s="14" t="str">
        <f>IF(LEFT(DataEntry!$O328,1)="D",Results!DL328,"")</f>
        <v/>
      </c>
      <c r="V328" s="14" t="str">
        <f>IF(LEFT(DataEntry!O328,1)="D",Results!DM328,"")</f>
        <v/>
      </c>
      <c r="W328" s="77" t="str">
        <f>Results!AR328</f>
        <v/>
      </c>
      <c r="X328" s="77" t="str">
        <f>Results!AT328</f>
        <v/>
      </c>
    </row>
    <row r="329" spans="1:24" hidden="1" x14ac:dyDescent="0.25">
      <c r="A329" s="69">
        <f>Results!A329</f>
        <v>327</v>
      </c>
      <c r="B329" s="94" t="str">
        <f>Results!DA329</f>
        <v/>
      </c>
      <c r="C329" s="72" t="str">
        <f>Results!D329</f>
        <v/>
      </c>
      <c r="D329" s="72" t="str">
        <f>Results!G329</f>
        <v/>
      </c>
      <c r="E329" s="132" t="str">
        <f>Results!H329</f>
        <v/>
      </c>
      <c r="F329" s="132" t="str">
        <f>Results!I329</f>
        <v/>
      </c>
      <c r="G329" s="80" t="str">
        <f>Results!AW329</f>
        <v/>
      </c>
      <c r="H329" s="80" t="str">
        <f>Results!AY329</f>
        <v/>
      </c>
      <c r="I329" s="133" t="str">
        <f>Results!AZ329</f>
        <v/>
      </c>
      <c r="J329" s="137" t="str">
        <f>Results!BA329</f>
        <v/>
      </c>
      <c r="K329" s="229" t="str">
        <f>Results!BB329</f>
        <v/>
      </c>
      <c r="L329" s="230" t="str">
        <f>Results!BC329</f>
        <v/>
      </c>
      <c r="M329" s="136" t="str">
        <f>Results!BD329</f>
        <v/>
      </c>
      <c r="N329" s="138" t="str">
        <f>Results!BE329</f>
        <v/>
      </c>
      <c r="O329" s="187">
        <f>MAX(Results!CF329:CG329)</f>
        <v>0</v>
      </c>
      <c r="P329" s="83">
        <f>Results!CA329</f>
        <v>0</v>
      </c>
      <c r="Q329" s="83">
        <f>Results!CB329</f>
        <v>0</v>
      </c>
      <c r="R329" s="72" t="str">
        <f>Results!CD329</f>
        <v/>
      </c>
      <c r="S329" s="14" t="str">
        <f>Results!CC329</f>
        <v/>
      </c>
      <c r="T329" s="201">
        <f>Results!AV329</f>
        <v>0</v>
      </c>
      <c r="U329" s="14" t="str">
        <f>IF(LEFT(DataEntry!$O329,1)="D",Results!DL329,"")</f>
        <v/>
      </c>
      <c r="V329" s="14" t="str">
        <f>IF(LEFT(DataEntry!O329,1)="D",Results!DM329,"")</f>
        <v/>
      </c>
      <c r="W329" s="77" t="str">
        <f>Results!AR329</f>
        <v/>
      </c>
      <c r="X329" s="77" t="str">
        <f>Results!AT329</f>
        <v/>
      </c>
    </row>
    <row r="330" spans="1:24" hidden="1" x14ac:dyDescent="0.25">
      <c r="A330" s="69">
        <f>Results!A330</f>
        <v>328</v>
      </c>
      <c r="B330" s="94" t="str">
        <f>Results!DA330</f>
        <v/>
      </c>
      <c r="C330" s="72" t="str">
        <f>Results!D330</f>
        <v/>
      </c>
      <c r="D330" s="72" t="str">
        <f>Results!G330</f>
        <v/>
      </c>
      <c r="E330" s="132" t="str">
        <f>Results!H330</f>
        <v/>
      </c>
      <c r="F330" s="132" t="str">
        <f>Results!I330</f>
        <v/>
      </c>
      <c r="G330" s="80" t="str">
        <f>Results!AW330</f>
        <v/>
      </c>
      <c r="H330" s="80" t="str">
        <f>Results!AY330</f>
        <v/>
      </c>
      <c r="I330" s="133" t="str">
        <f>Results!AZ330</f>
        <v/>
      </c>
      <c r="J330" s="137" t="str">
        <f>Results!BA330</f>
        <v/>
      </c>
      <c r="K330" s="229" t="str">
        <f>Results!BB330</f>
        <v/>
      </c>
      <c r="L330" s="230" t="str">
        <f>Results!BC330</f>
        <v/>
      </c>
      <c r="M330" s="136" t="str">
        <f>Results!BD330</f>
        <v/>
      </c>
      <c r="N330" s="138" t="str">
        <f>Results!BE330</f>
        <v/>
      </c>
      <c r="O330" s="187">
        <f>MAX(Results!CF330:CG330)</f>
        <v>0</v>
      </c>
      <c r="P330" s="83">
        <f>Results!CA330</f>
        <v>0</v>
      </c>
      <c r="Q330" s="83">
        <f>Results!CB330</f>
        <v>0</v>
      </c>
      <c r="R330" s="72" t="str">
        <f>Results!CD330</f>
        <v/>
      </c>
      <c r="S330" s="14" t="str">
        <f>Results!CC330</f>
        <v/>
      </c>
      <c r="T330" s="201">
        <f>Results!AV330</f>
        <v>0</v>
      </c>
      <c r="U330" s="14" t="str">
        <f>IF(LEFT(DataEntry!$O330,1)="D",Results!DL330,"")</f>
        <v/>
      </c>
      <c r="V330" s="14" t="str">
        <f>IF(LEFT(DataEntry!O330,1)="D",Results!DM330,"")</f>
        <v/>
      </c>
      <c r="W330" s="77" t="str">
        <f>Results!AR330</f>
        <v/>
      </c>
      <c r="X330" s="77" t="str">
        <f>Results!AT330</f>
        <v/>
      </c>
    </row>
    <row r="331" spans="1:24" hidden="1" x14ac:dyDescent="0.25">
      <c r="A331" s="69">
        <f>Results!A331</f>
        <v>329</v>
      </c>
      <c r="B331" s="94" t="str">
        <f>Results!DA331</f>
        <v/>
      </c>
      <c r="C331" s="72" t="str">
        <f>Results!D331</f>
        <v/>
      </c>
      <c r="D331" s="72" t="str">
        <f>Results!G331</f>
        <v/>
      </c>
      <c r="E331" s="132" t="str">
        <f>Results!H331</f>
        <v/>
      </c>
      <c r="F331" s="132" t="str">
        <f>Results!I331</f>
        <v/>
      </c>
      <c r="G331" s="80" t="str">
        <f>Results!AW331</f>
        <v/>
      </c>
      <c r="H331" s="80" t="str">
        <f>Results!AY331</f>
        <v/>
      </c>
      <c r="I331" s="133" t="str">
        <f>Results!AZ331</f>
        <v/>
      </c>
      <c r="J331" s="137" t="str">
        <f>Results!BA331</f>
        <v/>
      </c>
      <c r="K331" s="229" t="str">
        <f>Results!BB331</f>
        <v/>
      </c>
      <c r="L331" s="230" t="str">
        <f>Results!BC331</f>
        <v/>
      </c>
      <c r="M331" s="136" t="str">
        <f>Results!BD331</f>
        <v/>
      </c>
      <c r="N331" s="138" t="str">
        <f>Results!BE331</f>
        <v/>
      </c>
      <c r="O331" s="187">
        <f>MAX(Results!CF331:CG331)</f>
        <v>0</v>
      </c>
      <c r="P331" s="83">
        <f>Results!CA331</f>
        <v>0</v>
      </c>
      <c r="Q331" s="83">
        <f>Results!CB331</f>
        <v>0</v>
      </c>
      <c r="R331" s="72" t="str">
        <f>Results!CD331</f>
        <v/>
      </c>
      <c r="S331" s="14" t="str">
        <f>Results!CC331</f>
        <v/>
      </c>
      <c r="T331" s="201">
        <f>Results!AV331</f>
        <v>0</v>
      </c>
      <c r="U331" s="14" t="str">
        <f>IF(LEFT(DataEntry!$O331,1)="D",Results!DL331,"")</f>
        <v/>
      </c>
      <c r="V331" s="14" t="str">
        <f>IF(LEFT(DataEntry!O331,1)="D",Results!DM331,"")</f>
        <v/>
      </c>
      <c r="W331" s="77" t="str">
        <f>Results!AR331</f>
        <v/>
      </c>
      <c r="X331" s="77" t="str">
        <f>Results!AT331</f>
        <v/>
      </c>
    </row>
    <row r="332" spans="1:24" hidden="1" x14ac:dyDescent="0.25">
      <c r="A332" s="69">
        <f>Results!A332</f>
        <v>330</v>
      </c>
      <c r="B332" s="94" t="str">
        <f>Results!DA332</f>
        <v/>
      </c>
      <c r="C332" s="72" t="str">
        <f>Results!D332</f>
        <v/>
      </c>
      <c r="D332" s="72" t="str">
        <f>Results!G332</f>
        <v/>
      </c>
      <c r="E332" s="132" t="str">
        <f>Results!H332</f>
        <v/>
      </c>
      <c r="F332" s="132" t="str">
        <f>Results!I332</f>
        <v/>
      </c>
      <c r="G332" s="80" t="str">
        <f>Results!AW332</f>
        <v/>
      </c>
      <c r="H332" s="80" t="str">
        <f>Results!AY332</f>
        <v/>
      </c>
      <c r="I332" s="133" t="str">
        <f>Results!AZ332</f>
        <v/>
      </c>
      <c r="J332" s="137" t="str">
        <f>Results!BA332</f>
        <v/>
      </c>
      <c r="K332" s="229" t="str">
        <f>Results!BB332</f>
        <v/>
      </c>
      <c r="L332" s="230" t="str">
        <f>Results!BC332</f>
        <v/>
      </c>
      <c r="M332" s="136" t="str">
        <f>Results!BD332</f>
        <v/>
      </c>
      <c r="N332" s="138" t="str">
        <f>Results!BE332</f>
        <v/>
      </c>
      <c r="O332" s="187">
        <f>MAX(Results!CF332:CG332)</f>
        <v>0</v>
      </c>
      <c r="P332" s="83">
        <f>Results!CA332</f>
        <v>0</v>
      </c>
      <c r="Q332" s="83">
        <f>Results!CB332</f>
        <v>0</v>
      </c>
      <c r="R332" s="72" t="str">
        <f>Results!CD332</f>
        <v/>
      </c>
      <c r="S332" s="14" t="str">
        <f>Results!CC332</f>
        <v/>
      </c>
      <c r="T332" s="201">
        <f>Results!AV332</f>
        <v>0</v>
      </c>
      <c r="U332" s="14" t="str">
        <f>IF(LEFT(DataEntry!$O332,1)="D",Results!DL332,"")</f>
        <v/>
      </c>
      <c r="V332" s="14" t="str">
        <f>IF(LEFT(DataEntry!O332,1)="D",Results!DM332,"")</f>
        <v/>
      </c>
      <c r="W332" s="77" t="str">
        <f>Results!AR332</f>
        <v/>
      </c>
      <c r="X332" s="77" t="str">
        <f>Results!AT332</f>
        <v/>
      </c>
    </row>
    <row r="333" spans="1:24" hidden="1" x14ac:dyDescent="0.25">
      <c r="A333" s="69">
        <f>Results!A333</f>
        <v>331</v>
      </c>
      <c r="B333" s="94" t="str">
        <f>Results!DA333</f>
        <v/>
      </c>
      <c r="C333" s="72" t="str">
        <f>Results!D333</f>
        <v/>
      </c>
      <c r="D333" s="72" t="str">
        <f>Results!G333</f>
        <v/>
      </c>
      <c r="E333" s="132" t="str">
        <f>Results!H333</f>
        <v/>
      </c>
      <c r="F333" s="132" t="str">
        <f>Results!I333</f>
        <v/>
      </c>
      <c r="G333" s="80" t="str">
        <f>Results!AW333</f>
        <v/>
      </c>
      <c r="H333" s="80" t="str">
        <f>Results!AY333</f>
        <v/>
      </c>
      <c r="I333" s="133" t="str">
        <f>Results!AZ333</f>
        <v/>
      </c>
      <c r="J333" s="137" t="str">
        <f>Results!BA333</f>
        <v/>
      </c>
      <c r="K333" s="229" t="str">
        <f>Results!BB333</f>
        <v/>
      </c>
      <c r="L333" s="230" t="str">
        <f>Results!BC333</f>
        <v/>
      </c>
      <c r="M333" s="136" t="str">
        <f>Results!BD333</f>
        <v/>
      </c>
      <c r="N333" s="138" t="str">
        <f>Results!BE333</f>
        <v/>
      </c>
      <c r="O333" s="187">
        <f>MAX(Results!CF333:CG333)</f>
        <v>0</v>
      </c>
      <c r="P333" s="83">
        <f>Results!CA333</f>
        <v>0</v>
      </c>
      <c r="Q333" s="83">
        <f>Results!CB333</f>
        <v>0</v>
      </c>
      <c r="R333" s="72" t="str">
        <f>Results!CD333</f>
        <v/>
      </c>
      <c r="S333" s="14" t="str">
        <f>Results!CC333</f>
        <v/>
      </c>
      <c r="T333" s="201">
        <f>Results!AV333</f>
        <v>0</v>
      </c>
      <c r="U333" s="14" t="str">
        <f>IF(LEFT(DataEntry!$O333,1)="D",Results!DL333,"")</f>
        <v/>
      </c>
      <c r="V333" s="14" t="str">
        <f>IF(LEFT(DataEntry!O333,1)="D",Results!DM333,"")</f>
        <v/>
      </c>
      <c r="W333" s="77" t="str">
        <f>Results!AR333</f>
        <v/>
      </c>
      <c r="X333" s="77" t="str">
        <f>Results!AT333</f>
        <v/>
      </c>
    </row>
    <row r="334" spans="1:24" hidden="1" x14ac:dyDescent="0.25">
      <c r="A334" s="69">
        <f>Results!A334</f>
        <v>332</v>
      </c>
      <c r="B334" s="94" t="str">
        <f>Results!DA334</f>
        <v/>
      </c>
      <c r="C334" s="72" t="str">
        <f>Results!D334</f>
        <v/>
      </c>
      <c r="D334" s="72" t="str">
        <f>Results!G334</f>
        <v/>
      </c>
      <c r="E334" s="132" t="str">
        <f>Results!H334</f>
        <v/>
      </c>
      <c r="F334" s="132" t="str">
        <f>Results!I334</f>
        <v/>
      </c>
      <c r="G334" s="80" t="str">
        <f>Results!AW334</f>
        <v/>
      </c>
      <c r="H334" s="80" t="str">
        <f>Results!AY334</f>
        <v/>
      </c>
      <c r="I334" s="133" t="str">
        <f>Results!AZ334</f>
        <v/>
      </c>
      <c r="J334" s="137" t="str">
        <f>Results!BA334</f>
        <v/>
      </c>
      <c r="K334" s="229" t="str">
        <f>Results!BB334</f>
        <v/>
      </c>
      <c r="L334" s="230" t="str">
        <f>Results!BC334</f>
        <v/>
      </c>
      <c r="M334" s="136" t="str">
        <f>Results!BD334</f>
        <v/>
      </c>
      <c r="N334" s="138" t="str">
        <f>Results!BE334</f>
        <v/>
      </c>
      <c r="O334" s="187">
        <f>MAX(Results!CF334:CG334)</f>
        <v>0</v>
      </c>
      <c r="P334" s="83">
        <f>Results!CA334</f>
        <v>0</v>
      </c>
      <c r="Q334" s="83">
        <f>Results!CB334</f>
        <v>0</v>
      </c>
      <c r="R334" s="72" t="str">
        <f>Results!CD334</f>
        <v/>
      </c>
      <c r="S334" s="14" t="str">
        <f>Results!CC334</f>
        <v/>
      </c>
      <c r="T334" s="201">
        <f>Results!AV334</f>
        <v>0</v>
      </c>
      <c r="U334" s="14" t="str">
        <f>IF(LEFT(DataEntry!$O334,1)="D",Results!DL334,"")</f>
        <v/>
      </c>
      <c r="V334" s="14" t="str">
        <f>IF(LEFT(DataEntry!O334,1)="D",Results!DM334,"")</f>
        <v/>
      </c>
      <c r="W334" s="77" t="str">
        <f>Results!AR334</f>
        <v/>
      </c>
      <c r="X334" s="77" t="str">
        <f>Results!AT334</f>
        <v/>
      </c>
    </row>
    <row r="335" spans="1:24" hidden="1" x14ac:dyDescent="0.25">
      <c r="A335" s="69">
        <f>Results!A335</f>
        <v>333</v>
      </c>
      <c r="B335" s="94" t="str">
        <f>Results!DA335</f>
        <v/>
      </c>
      <c r="C335" s="72" t="str">
        <f>Results!D335</f>
        <v/>
      </c>
      <c r="D335" s="72" t="str">
        <f>Results!G335</f>
        <v/>
      </c>
      <c r="E335" s="132" t="str">
        <f>Results!H335</f>
        <v/>
      </c>
      <c r="F335" s="132" t="str">
        <f>Results!I335</f>
        <v/>
      </c>
      <c r="G335" s="80" t="str">
        <f>Results!AW335</f>
        <v/>
      </c>
      <c r="H335" s="80" t="str">
        <f>Results!AY335</f>
        <v/>
      </c>
      <c r="I335" s="133" t="str">
        <f>Results!AZ335</f>
        <v/>
      </c>
      <c r="J335" s="137" t="str">
        <f>Results!BA335</f>
        <v/>
      </c>
      <c r="K335" s="229" t="str">
        <f>Results!BB335</f>
        <v/>
      </c>
      <c r="L335" s="230" t="str">
        <f>Results!BC335</f>
        <v/>
      </c>
      <c r="M335" s="136" t="str">
        <f>Results!BD335</f>
        <v/>
      </c>
      <c r="N335" s="138" t="str">
        <f>Results!BE335</f>
        <v/>
      </c>
      <c r="O335" s="187">
        <f>MAX(Results!CF335:CG335)</f>
        <v>0</v>
      </c>
      <c r="P335" s="83">
        <f>Results!CA335</f>
        <v>0</v>
      </c>
      <c r="Q335" s="83">
        <f>Results!CB335</f>
        <v>0</v>
      </c>
      <c r="R335" s="72" t="str">
        <f>Results!CD335</f>
        <v/>
      </c>
      <c r="S335" s="14" t="str">
        <f>Results!CC335</f>
        <v/>
      </c>
      <c r="T335" s="201">
        <f>Results!AV335</f>
        <v>0</v>
      </c>
      <c r="U335" s="14" t="str">
        <f>IF(LEFT(DataEntry!$O335,1)="D",Results!DL335,"")</f>
        <v/>
      </c>
      <c r="V335" s="14" t="str">
        <f>IF(LEFT(DataEntry!O335,1)="D",Results!DM335,"")</f>
        <v/>
      </c>
      <c r="W335" s="77" t="str">
        <f>Results!AR335</f>
        <v/>
      </c>
      <c r="X335" s="77" t="str">
        <f>Results!AT335</f>
        <v/>
      </c>
    </row>
    <row r="336" spans="1:24" hidden="1" x14ac:dyDescent="0.25">
      <c r="A336" s="69">
        <f>Results!A336</f>
        <v>334</v>
      </c>
      <c r="B336" s="94" t="str">
        <f>Results!DA336</f>
        <v/>
      </c>
      <c r="C336" s="72" t="str">
        <f>Results!D336</f>
        <v/>
      </c>
      <c r="D336" s="72" t="str">
        <f>Results!G336</f>
        <v/>
      </c>
      <c r="E336" s="132" t="str">
        <f>Results!H336</f>
        <v/>
      </c>
      <c r="F336" s="132" t="str">
        <f>Results!I336</f>
        <v/>
      </c>
      <c r="G336" s="80" t="str">
        <f>Results!AW336</f>
        <v/>
      </c>
      <c r="H336" s="80" t="str">
        <f>Results!AY336</f>
        <v/>
      </c>
      <c r="I336" s="133" t="str">
        <f>Results!AZ336</f>
        <v/>
      </c>
      <c r="J336" s="137" t="str">
        <f>Results!BA336</f>
        <v/>
      </c>
      <c r="K336" s="229" t="str">
        <f>Results!BB336</f>
        <v/>
      </c>
      <c r="L336" s="230" t="str">
        <f>Results!BC336</f>
        <v/>
      </c>
      <c r="M336" s="136" t="str">
        <f>Results!BD336</f>
        <v/>
      </c>
      <c r="N336" s="138" t="str">
        <f>Results!BE336</f>
        <v/>
      </c>
      <c r="O336" s="187">
        <f>MAX(Results!CF336:CG336)</f>
        <v>0</v>
      </c>
      <c r="P336" s="83">
        <f>Results!CA336</f>
        <v>0</v>
      </c>
      <c r="Q336" s="83">
        <f>Results!CB336</f>
        <v>0</v>
      </c>
      <c r="R336" s="72" t="str">
        <f>Results!CD336</f>
        <v/>
      </c>
      <c r="S336" s="14" t="str">
        <f>Results!CC336</f>
        <v/>
      </c>
      <c r="T336" s="201">
        <f>Results!AV336</f>
        <v>0</v>
      </c>
      <c r="U336" s="14" t="str">
        <f>IF(LEFT(DataEntry!$O336,1)="D",Results!DL336,"")</f>
        <v/>
      </c>
      <c r="V336" s="14" t="str">
        <f>IF(LEFT(DataEntry!O336,1)="D",Results!DM336,"")</f>
        <v/>
      </c>
      <c r="W336" s="77" t="str">
        <f>Results!AR336</f>
        <v/>
      </c>
      <c r="X336" s="77" t="str">
        <f>Results!AT336</f>
        <v/>
      </c>
    </row>
    <row r="337" spans="1:24" hidden="1" x14ac:dyDescent="0.25">
      <c r="A337" s="69">
        <f>Results!A337</f>
        <v>335</v>
      </c>
      <c r="B337" s="94" t="str">
        <f>Results!DA337</f>
        <v/>
      </c>
      <c r="C337" s="72" t="str">
        <f>Results!D337</f>
        <v/>
      </c>
      <c r="D337" s="72" t="str">
        <f>Results!G337</f>
        <v/>
      </c>
      <c r="E337" s="132" t="str">
        <f>Results!H337</f>
        <v/>
      </c>
      <c r="F337" s="132" t="str">
        <f>Results!I337</f>
        <v/>
      </c>
      <c r="G337" s="80" t="str">
        <f>Results!AW337</f>
        <v/>
      </c>
      <c r="H337" s="80" t="str">
        <f>Results!AY337</f>
        <v/>
      </c>
      <c r="I337" s="133" t="str">
        <f>Results!AZ337</f>
        <v/>
      </c>
      <c r="J337" s="137" t="str">
        <f>Results!BA337</f>
        <v/>
      </c>
      <c r="K337" s="229" t="str">
        <f>Results!BB337</f>
        <v/>
      </c>
      <c r="L337" s="230" t="str">
        <f>Results!BC337</f>
        <v/>
      </c>
      <c r="M337" s="136" t="str">
        <f>Results!BD337</f>
        <v/>
      </c>
      <c r="N337" s="138" t="str">
        <f>Results!BE337</f>
        <v/>
      </c>
      <c r="O337" s="187">
        <f>MAX(Results!CF337:CG337)</f>
        <v>0</v>
      </c>
      <c r="P337" s="83">
        <f>Results!CA337</f>
        <v>0</v>
      </c>
      <c r="Q337" s="83">
        <f>Results!CB337</f>
        <v>0</v>
      </c>
      <c r="R337" s="72" t="str">
        <f>Results!CD337</f>
        <v/>
      </c>
      <c r="S337" s="14" t="str">
        <f>Results!CC337</f>
        <v/>
      </c>
      <c r="T337" s="201">
        <f>Results!AV337</f>
        <v>0</v>
      </c>
      <c r="U337" s="14" t="str">
        <f>IF(LEFT(DataEntry!$O337,1)="D",Results!DL337,"")</f>
        <v/>
      </c>
      <c r="V337" s="14" t="str">
        <f>IF(LEFT(DataEntry!O337,1)="D",Results!DM337,"")</f>
        <v/>
      </c>
      <c r="W337" s="77" t="str">
        <f>Results!AR337</f>
        <v/>
      </c>
      <c r="X337" s="77" t="str">
        <f>Results!AT337</f>
        <v/>
      </c>
    </row>
    <row r="338" spans="1:24" hidden="1" x14ac:dyDescent="0.25">
      <c r="A338" s="69">
        <f>Results!A338</f>
        <v>336</v>
      </c>
      <c r="B338" s="94" t="str">
        <f>Results!DA338</f>
        <v/>
      </c>
      <c r="C338" s="72" t="str">
        <f>Results!D338</f>
        <v/>
      </c>
      <c r="D338" s="72" t="str">
        <f>Results!G338</f>
        <v/>
      </c>
      <c r="E338" s="132" t="str">
        <f>Results!H338</f>
        <v/>
      </c>
      <c r="F338" s="132" t="str">
        <f>Results!I338</f>
        <v/>
      </c>
      <c r="G338" s="80" t="str">
        <f>Results!AW338</f>
        <v/>
      </c>
      <c r="H338" s="80" t="str">
        <f>Results!AY338</f>
        <v/>
      </c>
      <c r="I338" s="133" t="str">
        <f>Results!AZ338</f>
        <v/>
      </c>
      <c r="J338" s="137" t="str">
        <f>Results!BA338</f>
        <v/>
      </c>
      <c r="K338" s="229" t="str">
        <f>Results!BB338</f>
        <v/>
      </c>
      <c r="L338" s="230" t="str">
        <f>Results!BC338</f>
        <v/>
      </c>
      <c r="M338" s="136" t="str">
        <f>Results!BD338</f>
        <v/>
      </c>
      <c r="N338" s="138" t="str">
        <f>Results!BE338</f>
        <v/>
      </c>
      <c r="O338" s="187">
        <f>MAX(Results!CF338:CG338)</f>
        <v>0</v>
      </c>
      <c r="P338" s="83">
        <f>Results!CA338</f>
        <v>0</v>
      </c>
      <c r="Q338" s="83">
        <f>Results!CB338</f>
        <v>0</v>
      </c>
      <c r="R338" s="72" t="str">
        <f>Results!CD338</f>
        <v/>
      </c>
      <c r="S338" s="14" t="str">
        <f>Results!CC338</f>
        <v/>
      </c>
      <c r="T338" s="201">
        <f>Results!AV338</f>
        <v>0</v>
      </c>
      <c r="U338" s="14" t="str">
        <f>IF(LEFT(DataEntry!$O338,1)="D",Results!DL338,"")</f>
        <v/>
      </c>
      <c r="V338" s="14" t="str">
        <f>IF(LEFT(DataEntry!O338,1)="D",Results!DM338,"")</f>
        <v/>
      </c>
      <c r="W338" s="77" t="str">
        <f>Results!AR338</f>
        <v/>
      </c>
      <c r="X338" s="77" t="str">
        <f>Results!AT338</f>
        <v/>
      </c>
    </row>
    <row r="339" spans="1:24" hidden="1" x14ac:dyDescent="0.25">
      <c r="A339" s="69">
        <f>Results!A339</f>
        <v>337</v>
      </c>
      <c r="B339" s="94" t="str">
        <f>Results!DA339</f>
        <v/>
      </c>
      <c r="C339" s="72" t="str">
        <f>Results!D339</f>
        <v/>
      </c>
      <c r="D339" s="72" t="str">
        <f>Results!G339</f>
        <v/>
      </c>
      <c r="E339" s="132" t="str">
        <f>Results!H339</f>
        <v/>
      </c>
      <c r="F339" s="132" t="str">
        <f>Results!I339</f>
        <v/>
      </c>
      <c r="G339" s="80" t="str">
        <f>Results!AW339</f>
        <v/>
      </c>
      <c r="H339" s="80" t="str">
        <f>Results!AY339</f>
        <v/>
      </c>
      <c r="I339" s="133" t="str">
        <f>Results!AZ339</f>
        <v/>
      </c>
      <c r="J339" s="137" t="str">
        <f>Results!BA339</f>
        <v/>
      </c>
      <c r="K339" s="229" t="str">
        <f>Results!BB339</f>
        <v/>
      </c>
      <c r="L339" s="230" t="str">
        <f>Results!BC339</f>
        <v/>
      </c>
      <c r="M339" s="136" t="str">
        <f>Results!BD339</f>
        <v/>
      </c>
      <c r="N339" s="138" t="str">
        <f>Results!BE339</f>
        <v/>
      </c>
      <c r="O339" s="187">
        <f>MAX(Results!CF339:CG339)</f>
        <v>0</v>
      </c>
      <c r="P339" s="83">
        <f>Results!CA339</f>
        <v>0</v>
      </c>
      <c r="Q339" s="83">
        <f>Results!CB339</f>
        <v>0</v>
      </c>
      <c r="R339" s="72" t="str">
        <f>Results!CD339</f>
        <v/>
      </c>
      <c r="S339" s="14" t="str">
        <f>Results!CC339</f>
        <v/>
      </c>
      <c r="T339" s="201">
        <f>Results!AV339</f>
        <v>0</v>
      </c>
      <c r="U339" s="14" t="str">
        <f>IF(LEFT(DataEntry!$O339,1)="D",Results!DL339,"")</f>
        <v/>
      </c>
      <c r="V339" s="14" t="str">
        <f>IF(LEFT(DataEntry!O339,1)="D",Results!DM339,"")</f>
        <v/>
      </c>
      <c r="W339" s="77" t="str">
        <f>Results!AR339</f>
        <v/>
      </c>
      <c r="X339" s="77" t="str">
        <f>Results!AT339</f>
        <v/>
      </c>
    </row>
    <row r="340" spans="1:24" hidden="1" x14ac:dyDescent="0.25">
      <c r="A340" s="69">
        <f>Results!A340</f>
        <v>338</v>
      </c>
      <c r="B340" s="94" t="str">
        <f>Results!DA340</f>
        <v/>
      </c>
      <c r="C340" s="72" t="str">
        <f>Results!D340</f>
        <v/>
      </c>
      <c r="D340" s="72" t="str">
        <f>Results!G340</f>
        <v/>
      </c>
      <c r="E340" s="132" t="str">
        <f>Results!H340</f>
        <v/>
      </c>
      <c r="F340" s="132" t="str">
        <f>Results!I340</f>
        <v/>
      </c>
      <c r="G340" s="80" t="str">
        <f>Results!AW340</f>
        <v/>
      </c>
      <c r="H340" s="80" t="str">
        <f>Results!AY340</f>
        <v/>
      </c>
      <c r="I340" s="133" t="str">
        <f>Results!AZ340</f>
        <v/>
      </c>
      <c r="J340" s="137" t="str">
        <f>Results!BA340</f>
        <v/>
      </c>
      <c r="K340" s="229" t="str">
        <f>Results!BB340</f>
        <v/>
      </c>
      <c r="L340" s="230" t="str">
        <f>Results!BC340</f>
        <v/>
      </c>
      <c r="M340" s="136" t="str">
        <f>Results!BD340</f>
        <v/>
      </c>
      <c r="N340" s="138" t="str">
        <f>Results!BE340</f>
        <v/>
      </c>
      <c r="O340" s="187">
        <f>MAX(Results!CF340:CG340)</f>
        <v>0</v>
      </c>
      <c r="P340" s="83">
        <f>Results!CA340</f>
        <v>0</v>
      </c>
      <c r="Q340" s="83">
        <f>Results!CB340</f>
        <v>0</v>
      </c>
      <c r="R340" s="72" t="str">
        <f>Results!CD340</f>
        <v/>
      </c>
      <c r="S340" s="14" t="str">
        <f>Results!CC340</f>
        <v/>
      </c>
      <c r="T340" s="201">
        <f>Results!AV340</f>
        <v>0</v>
      </c>
      <c r="U340" s="14" t="str">
        <f>IF(LEFT(DataEntry!$O340,1)="D",Results!DL340,"")</f>
        <v/>
      </c>
      <c r="V340" s="14" t="str">
        <f>IF(LEFT(DataEntry!O340,1)="D",Results!DM340,"")</f>
        <v/>
      </c>
      <c r="W340" s="77" t="str">
        <f>Results!AR340</f>
        <v/>
      </c>
      <c r="X340" s="77" t="str">
        <f>Results!AT340</f>
        <v/>
      </c>
    </row>
    <row r="341" spans="1:24" hidden="1" x14ac:dyDescent="0.25">
      <c r="A341" s="69">
        <f>Results!A341</f>
        <v>339</v>
      </c>
      <c r="B341" s="94" t="str">
        <f>Results!DA341</f>
        <v/>
      </c>
      <c r="C341" s="72" t="str">
        <f>Results!D341</f>
        <v/>
      </c>
      <c r="D341" s="72" t="str">
        <f>Results!G341</f>
        <v/>
      </c>
      <c r="E341" s="132" t="str">
        <f>Results!H341</f>
        <v/>
      </c>
      <c r="F341" s="132" t="str">
        <f>Results!I341</f>
        <v/>
      </c>
      <c r="G341" s="80" t="str">
        <f>Results!AW341</f>
        <v/>
      </c>
      <c r="H341" s="80" t="str">
        <f>Results!AY341</f>
        <v/>
      </c>
      <c r="I341" s="133" t="str">
        <f>Results!AZ341</f>
        <v/>
      </c>
      <c r="J341" s="137" t="str">
        <f>Results!BA341</f>
        <v/>
      </c>
      <c r="K341" s="229" t="str">
        <f>Results!BB341</f>
        <v/>
      </c>
      <c r="L341" s="230" t="str">
        <f>Results!BC341</f>
        <v/>
      </c>
      <c r="M341" s="136" t="str">
        <f>Results!BD341</f>
        <v/>
      </c>
      <c r="N341" s="138" t="str">
        <f>Results!BE341</f>
        <v/>
      </c>
      <c r="O341" s="187">
        <f>MAX(Results!CF341:CG341)</f>
        <v>0</v>
      </c>
      <c r="P341" s="83">
        <f>Results!CA341</f>
        <v>0</v>
      </c>
      <c r="Q341" s="83">
        <f>Results!CB341</f>
        <v>0</v>
      </c>
      <c r="R341" s="72" t="str">
        <f>Results!CD341</f>
        <v/>
      </c>
      <c r="S341" s="14" t="str">
        <f>Results!CC341</f>
        <v/>
      </c>
      <c r="T341" s="201">
        <f>Results!AV341</f>
        <v>0</v>
      </c>
      <c r="U341" s="14" t="str">
        <f>IF(LEFT(DataEntry!$O341,1)="D",Results!DL341,"")</f>
        <v/>
      </c>
      <c r="V341" s="14" t="str">
        <f>IF(LEFT(DataEntry!O341,1)="D",Results!DM341,"")</f>
        <v/>
      </c>
      <c r="W341" s="77" t="str">
        <f>Results!AR341</f>
        <v/>
      </c>
      <c r="X341" s="77" t="str">
        <f>Results!AT341</f>
        <v/>
      </c>
    </row>
    <row r="342" spans="1:24" hidden="1" x14ac:dyDescent="0.25">
      <c r="A342" s="69">
        <f>Results!A342</f>
        <v>340</v>
      </c>
      <c r="B342" s="94" t="str">
        <f>Results!DA342</f>
        <v/>
      </c>
      <c r="C342" s="72" t="str">
        <f>Results!D342</f>
        <v/>
      </c>
      <c r="D342" s="72" t="str">
        <f>Results!G342</f>
        <v/>
      </c>
      <c r="E342" s="132" t="str">
        <f>Results!H342</f>
        <v/>
      </c>
      <c r="F342" s="132" t="str">
        <f>Results!I342</f>
        <v/>
      </c>
      <c r="G342" s="80" t="str">
        <f>Results!AW342</f>
        <v/>
      </c>
      <c r="H342" s="80" t="str">
        <f>Results!AY342</f>
        <v/>
      </c>
      <c r="I342" s="133" t="str">
        <f>Results!AZ342</f>
        <v/>
      </c>
      <c r="J342" s="137" t="str">
        <f>Results!BA342</f>
        <v/>
      </c>
      <c r="K342" s="229" t="str">
        <f>Results!BB342</f>
        <v/>
      </c>
      <c r="L342" s="230" t="str">
        <f>Results!BC342</f>
        <v/>
      </c>
      <c r="M342" s="136" t="str">
        <f>Results!BD342</f>
        <v/>
      </c>
      <c r="N342" s="138" t="str">
        <f>Results!BE342</f>
        <v/>
      </c>
      <c r="O342" s="187">
        <f>MAX(Results!CF342:CG342)</f>
        <v>0</v>
      </c>
      <c r="P342" s="83">
        <f>Results!CA342</f>
        <v>0</v>
      </c>
      <c r="Q342" s="83">
        <f>Results!CB342</f>
        <v>0</v>
      </c>
      <c r="R342" s="72" t="str">
        <f>Results!CD342</f>
        <v/>
      </c>
      <c r="S342" s="14" t="str">
        <f>Results!CC342</f>
        <v/>
      </c>
      <c r="T342" s="201">
        <f>Results!AV342</f>
        <v>0</v>
      </c>
      <c r="U342" s="14" t="str">
        <f>IF(LEFT(DataEntry!$O342,1)="D",Results!DL342,"")</f>
        <v/>
      </c>
      <c r="V342" s="14" t="str">
        <f>IF(LEFT(DataEntry!O342,1)="D",Results!DM342,"")</f>
        <v/>
      </c>
      <c r="W342" s="77" t="str">
        <f>Results!AR342</f>
        <v/>
      </c>
      <c r="X342" s="77" t="str">
        <f>Results!AT342</f>
        <v/>
      </c>
    </row>
    <row r="343" spans="1:24" hidden="1" x14ac:dyDescent="0.25">
      <c r="A343" s="69">
        <f>Results!A343</f>
        <v>341</v>
      </c>
      <c r="B343" s="94" t="str">
        <f>Results!DA343</f>
        <v/>
      </c>
      <c r="C343" s="72" t="str">
        <f>Results!D343</f>
        <v/>
      </c>
      <c r="D343" s="72" t="str">
        <f>Results!G343</f>
        <v/>
      </c>
      <c r="E343" s="132" t="str">
        <f>Results!H343</f>
        <v/>
      </c>
      <c r="F343" s="132" t="str">
        <f>Results!I343</f>
        <v/>
      </c>
      <c r="G343" s="80" t="str">
        <f>Results!AW343</f>
        <v/>
      </c>
      <c r="H343" s="80" t="str">
        <f>Results!AY343</f>
        <v/>
      </c>
      <c r="I343" s="133" t="str">
        <f>Results!AZ343</f>
        <v/>
      </c>
      <c r="J343" s="137" t="str">
        <f>Results!BA343</f>
        <v/>
      </c>
      <c r="K343" s="229" t="str">
        <f>Results!BB343</f>
        <v/>
      </c>
      <c r="L343" s="230" t="str">
        <f>Results!BC343</f>
        <v/>
      </c>
      <c r="M343" s="136" t="str">
        <f>Results!BD343</f>
        <v/>
      </c>
      <c r="N343" s="138" t="str">
        <f>Results!BE343</f>
        <v/>
      </c>
      <c r="O343" s="187">
        <f>MAX(Results!CF343:CG343)</f>
        <v>0</v>
      </c>
      <c r="P343" s="83">
        <f>Results!CA343</f>
        <v>0</v>
      </c>
      <c r="Q343" s="83">
        <f>Results!CB343</f>
        <v>0</v>
      </c>
      <c r="R343" s="72" t="str">
        <f>Results!CD343</f>
        <v/>
      </c>
      <c r="S343" s="14" t="str">
        <f>Results!CC343</f>
        <v/>
      </c>
      <c r="T343" s="201">
        <f>Results!AV343</f>
        <v>0</v>
      </c>
      <c r="U343" s="14" t="str">
        <f>IF(LEFT(DataEntry!$O343,1)="D",Results!DL343,"")</f>
        <v/>
      </c>
      <c r="V343" s="14" t="str">
        <f>IF(LEFT(DataEntry!O343,1)="D",Results!DM343,"")</f>
        <v/>
      </c>
      <c r="W343" s="77" t="str">
        <f>Results!AR343</f>
        <v/>
      </c>
      <c r="X343" s="77" t="str">
        <f>Results!AT343</f>
        <v/>
      </c>
    </row>
    <row r="344" spans="1:24" hidden="1" x14ac:dyDescent="0.25">
      <c r="A344" s="69">
        <f>Results!A344</f>
        <v>342</v>
      </c>
      <c r="B344" s="94" t="str">
        <f>Results!DA344</f>
        <v/>
      </c>
      <c r="C344" s="72" t="str">
        <f>Results!D344</f>
        <v/>
      </c>
      <c r="D344" s="72" t="str">
        <f>Results!G344</f>
        <v/>
      </c>
      <c r="E344" s="132" t="str">
        <f>Results!H344</f>
        <v/>
      </c>
      <c r="F344" s="132" t="str">
        <f>Results!I344</f>
        <v/>
      </c>
      <c r="G344" s="80" t="str">
        <f>Results!AW344</f>
        <v/>
      </c>
      <c r="H344" s="80" t="str">
        <f>Results!AY344</f>
        <v/>
      </c>
      <c r="I344" s="133" t="str">
        <f>Results!AZ344</f>
        <v/>
      </c>
      <c r="J344" s="137" t="str">
        <f>Results!BA344</f>
        <v/>
      </c>
      <c r="K344" s="229" t="str">
        <f>Results!BB344</f>
        <v/>
      </c>
      <c r="L344" s="230" t="str">
        <f>Results!BC344</f>
        <v/>
      </c>
      <c r="M344" s="136" t="str">
        <f>Results!BD344</f>
        <v/>
      </c>
      <c r="N344" s="138" t="str">
        <f>Results!BE344</f>
        <v/>
      </c>
      <c r="O344" s="187">
        <f>MAX(Results!CF344:CG344)</f>
        <v>0</v>
      </c>
      <c r="P344" s="83">
        <f>Results!CA344</f>
        <v>0</v>
      </c>
      <c r="Q344" s="83">
        <f>Results!CB344</f>
        <v>0</v>
      </c>
      <c r="R344" s="72" t="str">
        <f>Results!CD344</f>
        <v/>
      </c>
      <c r="S344" s="14" t="str">
        <f>Results!CC344</f>
        <v/>
      </c>
      <c r="T344" s="201">
        <f>Results!AV344</f>
        <v>0</v>
      </c>
      <c r="U344" s="14" t="str">
        <f>IF(LEFT(DataEntry!$O344,1)="D",Results!DL344,"")</f>
        <v/>
      </c>
      <c r="V344" s="14" t="str">
        <f>IF(LEFT(DataEntry!O344,1)="D",Results!DM344,"")</f>
        <v/>
      </c>
      <c r="W344" s="77" t="str">
        <f>Results!AR344</f>
        <v/>
      </c>
      <c r="X344" s="77" t="str">
        <f>Results!AT344</f>
        <v/>
      </c>
    </row>
    <row r="345" spans="1:24" hidden="1" x14ac:dyDescent="0.25">
      <c r="A345" s="69">
        <f>Results!A345</f>
        <v>343</v>
      </c>
      <c r="B345" s="94" t="str">
        <f>Results!DA345</f>
        <v/>
      </c>
      <c r="C345" s="72" t="str">
        <f>Results!D345</f>
        <v/>
      </c>
      <c r="D345" s="72" t="str">
        <f>Results!G345</f>
        <v/>
      </c>
      <c r="E345" s="132" t="str">
        <f>Results!H345</f>
        <v/>
      </c>
      <c r="F345" s="132" t="str">
        <f>Results!I345</f>
        <v/>
      </c>
      <c r="G345" s="80" t="str">
        <f>Results!AW345</f>
        <v/>
      </c>
      <c r="H345" s="80" t="str">
        <f>Results!AY345</f>
        <v/>
      </c>
      <c r="I345" s="133" t="str">
        <f>Results!AZ345</f>
        <v/>
      </c>
      <c r="J345" s="137" t="str">
        <f>Results!BA345</f>
        <v/>
      </c>
      <c r="K345" s="229" t="str">
        <f>Results!BB345</f>
        <v/>
      </c>
      <c r="L345" s="230" t="str">
        <f>Results!BC345</f>
        <v/>
      </c>
      <c r="M345" s="136" t="str">
        <f>Results!BD345</f>
        <v/>
      </c>
      <c r="N345" s="138" t="str">
        <f>Results!BE345</f>
        <v/>
      </c>
      <c r="O345" s="187">
        <f>MAX(Results!CF345:CG345)</f>
        <v>0</v>
      </c>
      <c r="P345" s="83">
        <f>Results!CA345</f>
        <v>0</v>
      </c>
      <c r="Q345" s="83">
        <f>Results!CB345</f>
        <v>0</v>
      </c>
      <c r="R345" s="72" t="str">
        <f>Results!CD345</f>
        <v/>
      </c>
      <c r="S345" s="14" t="str">
        <f>Results!CC345</f>
        <v/>
      </c>
      <c r="T345" s="201">
        <f>Results!AV345</f>
        <v>0</v>
      </c>
      <c r="U345" s="14" t="str">
        <f>IF(LEFT(DataEntry!$O345,1)="D",Results!DL345,"")</f>
        <v/>
      </c>
      <c r="V345" s="14" t="str">
        <f>IF(LEFT(DataEntry!O345,1)="D",Results!DM345,"")</f>
        <v/>
      </c>
      <c r="W345" s="77" t="str">
        <f>Results!AR345</f>
        <v/>
      </c>
      <c r="X345" s="77" t="str">
        <f>Results!AT345</f>
        <v/>
      </c>
    </row>
    <row r="346" spans="1:24" hidden="1" x14ac:dyDescent="0.25">
      <c r="A346" s="69">
        <f>Results!A346</f>
        <v>344</v>
      </c>
      <c r="B346" s="94" t="str">
        <f>Results!DA346</f>
        <v/>
      </c>
      <c r="C346" s="72" t="str">
        <f>Results!D346</f>
        <v/>
      </c>
      <c r="D346" s="72" t="str">
        <f>Results!G346</f>
        <v/>
      </c>
      <c r="E346" s="132" t="str">
        <f>Results!H346</f>
        <v/>
      </c>
      <c r="F346" s="132" t="str">
        <f>Results!I346</f>
        <v/>
      </c>
      <c r="G346" s="80" t="str">
        <f>Results!AW346</f>
        <v/>
      </c>
      <c r="H346" s="80" t="str">
        <f>Results!AY346</f>
        <v/>
      </c>
      <c r="I346" s="133" t="str">
        <f>Results!AZ346</f>
        <v/>
      </c>
      <c r="J346" s="137" t="str">
        <f>Results!BA346</f>
        <v/>
      </c>
      <c r="K346" s="229" t="str">
        <f>Results!BB346</f>
        <v/>
      </c>
      <c r="L346" s="230" t="str">
        <f>Results!BC346</f>
        <v/>
      </c>
      <c r="M346" s="136" t="str">
        <f>Results!BD346</f>
        <v/>
      </c>
      <c r="N346" s="138" t="str">
        <f>Results!BE346</f>
        <v/>
      </c>
      <c r="O346" s="187">
        <f>MAX(Results!CF346:CG346)</f>
        <v>0</v>
      </c>
      <c r="P346" s="83">
        <f>Results!CA346</f>
        <v>0</v>
      </c>
      <c r="Q346" s="83">
        <f>Results!CB346</f>
        <v>0</v>
      </c>
      <c r="R346" s="72" t="str">
        <f>Results!CD346</f>
        <v/>
      </c>
      <c r="S346" s="14" t="str">
        <f>Results!CC346</f>
        <v/>
      </c>
      <c r="T346" s="201">
        <f>Results!AV346</f>
        <v>0</v>
      </c>
      <c r="U346" s="14" t="str">
        <f>IF(LEFT(DataEntry!$O346,1)="D",Results!DL346,"")</f>
        <v/>
      </c>
      <c r="V346" s="14" t="str">
        <f>IF(LEFT(DataEntry!O346,1)="D",Results!DM346,"")</f>
        <v/>
      </c>
      <c r="W346" s="77" t="str">
        <f>Results!AR346</f>
        <v/>
      </c>
      <c r="X346" s="77" t="str">
        <f>Results!AT346</f>
        <v/>
      </c>
    </row>
    <row r="347" spans="1:24" hidden="1" x14ac:dyDescent="0.25">
      <c r="A347" s="69">
        <f>Results!A347</f>
        <v>345</v>
      </c>
      <c r="B347" s="94" t="str">
        <f>Results!DA347</f>
        <v/>
      </c>
      <c r="C347" s="72" t="str">
        <f>Results!D347</f>
        <v/>
      </c>
      <c r="D347" s="72" t="str">
        <f>Results!G347</f>
        <v/>
      </c>
      <c r="E347" s="132" t="str">
        <f>Results!H347</f>
        <v/>
      </c>
      <c r="F347" s="132" t="str">
        <f>Results!I347</f>
        <v/>
      </c>
      <c r="G347" s="80" t="str">
        <f>Results!AW347</f>
        <v/>
      </c>
      <c r="H347" s="80" t="str">
        <f>Results!AY347</f>
        <v/>
      </c>
      <c r="I347" s="133" t="str">
        <f>Results!AZ347</f>
        <v/>
      </c>
      <c r="J347" s="137" t="str">
        <f>Results!BA347</f>
        <v/>
      </c>
      <c r="K347" s="229" t="str">
        <f>Results!BB347</f>
        <v/>
      </c>
      <c r="L347" s="230" t="str">
        <f>Results!BC347</f>
        <v/>
      </c>
      <c r="M347" s="136" t="str">
        <f>Results!BD347</f>
        <v/>
      </c>
      <c r="N347" s="138" t="str">
        <f>Results!BE347</f>
        <v/>
      </c>
      <c r="O347" s="187">
        <f>MAX(Results!CF347:CG347)</f>
        <v>0</v>
      </c>
      <c r="P347" s="83">
        <f>Results!CA347</f>
        <v>0</v>
      </c>
      <c r="Q347" s="83">
        <f>Results!CB347</f>
        <v>0</v>
      </c>
      <c r="R347" s="72" t="str">
        <f>Results!CD347</f>
        <v/>
      </c>
      <c r="S347" s="14" t="str">
        <f>Results!CC347</f>
        <v/>
      </c>
      <c r="T347" s="201">
        <f>Results!AV347</f>
        <v>0</v>
      </c>
      <c r="U347" s="14" t="str">
        <f>IF(LEFT(DataEntry!$O347,1)="D",Results!DL347,"")</f>
        <v/>
      </c>
      <c r="V347" s="14" t="str">
        <f>IF(LEFT(DataEntry!O347,1)="D",Results!DM347,"")</f>
        <v/>
      </c>
      <c r="W347" s="77" t="str">
        <f>Results!AR347</f>
        <v/>
      </c>
      <c r="X347" s="77" t="str">
        <f>Results!AT347</f>
        <v/>
      </c>
    </row>
    <row r="348" spans="1:24" hidden="1" x14ac:dyDescent="0.25">
      <c r="A348" s="69">
        <f>Results!A348</f>
        <v>346</v>
      </c>
      <c r="B348" s="94" t="str">
        <f>Results!DA348</f>
        <v/>
      </c>
      <c r="C348" s="72" t="str">
        <f>Results!D348</f>
        <v/>
      </c>
      <c r="D348" s="72" t="str">
        <f>Results!G348</f>
        <v/>
      </c>
      <c r="E348" s="132" t="str">
        <f>Results!H348</f>
        <v/>
      </c>
      <c r="F348" s="132" t="str">
        <f>Results!I348</f>
        <v/>
      </c>
      <c r="G348" s="80" t="str">
        <f>Results!AW348</f>
        <v/>
      </c>
      <c r="H348" s="80" t="str">
        <f>Results!AY348</f>
        <v/>
      </c>
      <c r="I348" s="133" t="str">
        <f>Results!AZ348</f>
        <v/>
      </c>
      <c r="J348" s="137" t="str">
        <f>Results!BA348</f>
        <v/>
      </c>
      <c r="K348" s="229" t="str">
        <f>Results!BB348</f>
        <v/>
      </c>
      <c r="L348" s="230" t="str">
        <f>Results!BC348</f>
        <v/>
      </c>
      <c r="M348" s="136" t="str">
        <f>Results!BD348</f>
        <v/>
      </c>
      <c r="N348" s="138" t="str">
        <f>Results!BE348</f>
        <v/>
      </c>
      <c r="O348" s="187">
        <f>MAX(Results!CF348:CG348)</f>
        <v>0</v>
      </c>
      <c r="P348" s="83">
        <f>Results!CA348</f>
        <v>0</v>
      </c>
      <c r="Q348" s="83">
        <f>Results!CB348</f>
        <v>0</v>
      </c>
      <c r="R348" s="72" t="str">
        <f>Results!CD348</f>
        <v/>
      </c>
      <c r="S348" s="14" t="str">
        <f>Results!CC348</f>
        <v/>
      </c>
      <c r="T348" s="201">
        <f>Results!AV348</f>
        <v>0</v>
      </c>
      <c r="U348" s="14" t="str">
        <f>IF(LEFT(DataEntry!$O348,1)="D",Results!DL348,"")</f>
        <v/>
      </c>
      <c r="V348" s="14" t="str">
        <f>IF(LEFT(DataEntry!O348,1)="D",Results!DM348,"")</f>
        <v/>
      </c>
      <c r="W348" s="77" t="str">
        <f>Results!AR348</f>
        <v/>
      </c>
      <c r="X348" s="77" t="str">
        <f>Results!AT348</f>
        <v/>
      </c>
    </row>
    <row r="349" spans="1:24" hidden="1" x14ac:dyDescent="0.25">
      <c r="A349" s="69">
        <f>Results!A349</f>
        <v>347</v>
      </c>
      <c r="B349" s="94" t="str">
        <f>Results!DA349</f>
        <v/>
      </c>
      <c r="C349" s="72" t="str">
        <f>Results!D349</f>
        <v/>
      </c>
      <c r="D349" s="72" t="str">
        <f>Results!G349</f>
        <v/>
      </c>
      <c r="E349" s="132" t="str">
        <f>Results!H349</f>
        <v/>
      </c>
      <c r="F349" s="132" t="str">
        <f>Results!I349</f>
        <v/>
      </c>
      <c r="G349" s="80" t="str">
        <f>Results!AW349</f>
        <v/>
      </c>
      <c r="H349" s="80" t="str">
        <f>Results!AY349</f>
        <v/>
      </c>
      <c r="I349" s="133" t="str">
        <f>Results!AZ349</f>
        <v/>
      </c>
      <c r="J349" s="137" t="str">
        <f>Results!BA349</f>
        <v/>
      </c>
      <c r="K349" s="229" t="str">
        <f>Results!BB349</f>
        <v/>
      </c>
      <c r="L349" s="230" t="str">
        <f>Results!BC349</f>
        <v/>
      </c>
      <c r="M349" s="136" t="str">
        <f>Results!BD349</f>
        <v/>
      </c>
      <c r="N349" s="138" t="str">
        <f>Results!BE349</f>
        <v/>
      </c>
      <c r="O349" s="187">
        <f>MAX(Results!CF349:CG349)</f>
        <v>0</v>
      </c>
      <c r="P349" s="83">
        <f>Results!CA349</f>
        <v>0</v>
      </c>
      <c r="Q349" s="83">
        <f>Results!CB349</f>
        <v>0</v>
      </c>
      <c r="R349" s="72" t="str">
        <f>Results!CD349</f>
        <v/>
      </c>
      <c r="S349" s="14" t="str">
        <f>Results!CC349</f>
        <v/>
      </c>
      <c r="T349" s="201">
        <f>Results!AV349</f>
        <v>0</v>
      </c>
      <c r="U349" s="14" t="str">
        <f>IF(LEFT(DataEntry!$O349,1)="D",Results!DL349,"")</f>
        <v/>
      </c>
      <c r="V349" s="14" t="str">
        <f>IF(LEFT(DataEntry!O349,1)="D",Results!DM349,"")</f>
        <v/>
      </c>
      <c r="W349" s="77" t="str">
        <f>Results!AR349</f>
        <v/>
      </c>
      <c r="X349" s="77" t="str">
        <f>Results!AT349</f>
        <v/>
      </c>
    </row>
    <row r="350" spans="1:24" hidden="1" x14ac:dyDescent="0.25">
      <c r="A350" s="69">
        <f>Results!A350</f>
        <v>348</v>
      </c>
      <c r="B350" s="94" t="str">
        <f>Results!DA350</f>
        <v/>
      </c>
      <c r="C350" s="72" t="str">
        <f>Results!D350</f>
        <v/>
      </c>
      <c r="D350" s="72" t="str">
        <f>Results!G350</f>
        <v/>
      </c>
      <c r="E350" s="132" t="str">
        <f>Results!H350</f>
        <v/>
      </c>
      <c r="F350" s="132" t="str">
        <f>Results!I350</f>
        <v/>
      </c>
      <c r="G350" s="80" t="str">
        <f>Results!AW350</f>
        <v/>
      </c>
      <c r="H350" s="80" t="str">
        <f>Results!AY350</f>
        <v/>
      </c>
      <c r="I350" s="133" t="str">
        <f>Results!AZ350</f>
        <v/>
      </c>
      <c r="J350" s="137" t="str">
        <f>Results!BA350</f>
        <v/>
      </c>
      <c r="K350" s="229" t="str">
        <f>Results!BB350</f>
        <v/>
      </c>
      <c r="L350" s="230" t="str">
        <f>Results!BC350</f>
        <v/>
      </c>
      <c r="M350" s="136" t="str">
        <f>Results!BD350</f>
        <v/>
      </c>
      <c r="N350" s="138" t="str">
        <f>Results!BE350</f>
        <v/>
      </c>
      <c r="O350" s="187">
        <f>MAX(Results!CF350:CG350)</f>
        <v>0</v>
      </c>
      <c r="P350" s="83">
        <f>Results!CA350</f>
        <v>0</v>
      </c>
      <c r="Q350" s="83">
        <f>Results!CB350</f>
        <v>0</v>
      </c>
      <c r="R350" s="72" t="str">
        <f>Results!CD350</f>
        <v/>
      </c>
      <c r="S350" s="14" t="str">
        <f>Results!CC350</f>
        <v/>
      </c>
      <c r="T350" s="201">
        <f>Results!AV350</f>
        <v>0</v>
      </c>
      <c r="U350" s="14" t="str">
        <f>IF(LEFT(DataEntry!$O350,1)="D",Results!DL350,"")</f>
        <v/>
      </c>
      <c r="V350" s="14" t="str">
        <f>IF(LEFT(DataEntry!O350,1)="D",Results!DM350,"")</f>
        <v/>
      </c>
      <c r="W350" s="77" t="str">
        <f>Results!AR350</f>
        <v/>
      </c>
      <c r="X350" s="77" t="str">
        <f>Results!AT350</f>
        <v/>
      </c>
    </row>
    <row r="351" spans="1:24" hidden="1" x14ac:dyDescent="0.25">
      <c r="A351" s="69">
        <f>Results!A351</f>
        <v>349</v>
      </c>
      <c r="B351" s="94" t="str">
        <f>Results!DA351</f>
        <v/>
      </c>
      <c r="C351" s="72" t="str">
        <f>Results!D351</f>
        <v/>
      </c>
      <c r="D351" s="72" t="str">
        <f>Results!G351</f>
        <v/>
      </c>
      <c r="E351" s="132" t="str">
        <f>Results!H351</f>
        <v/>
      </c>
      <c r="F351" s="132" t="str">
        <f>Results!I351</f>
        <v/>
      </c>
      <c r="G351" s="80" t="str">
        <f>Results!AW351</f>
        <v/>
      </c>
      <c r="H351" s="80" t="str">
        <f>Results!AY351</f>
        <v/>
      </c>
      <c r="I351" s="133" t="str">
        <f>Results!AZ351</f>
        <v/>
      </c>
      <c r="J351" s="137" t="str">
        <f>Results!BA351</f>
        <v/>
      </c>
      <c r="K351" s="229" t="str">
        <f>Results!BB351</f>
        <v/>
      </c>
      <c r="L351" s="230" t="str">
        <f>Results!BC351</f>
        <v/>
      </c>
      <c r="M351" s="136" t="str">
        <f>Results!BD351</f>
        <v/>
      </c>
      <c r="N351" s="138" t="str">
        <f>Results!BE351</f>
        <v/>
      </c>
      <c r="O351" s="187">
        <f>MAX(Results!CF351:CG351)</f>
        <v>0</v>
      </c>
      <c r="P351" s="83">
        <f>Results!CA351</f>
        <v>0</v>
      </c>
      <c r="Q351" s="83">
        <f>Results!CB351</f>
        <v>0</v>
      </c>
      <c r="R351" s="72" t="str">
        <f>Results!CD351</f>
        <v/>
      </c>
      <c r="S351" s="14" t="str">
        <f>Results!CC351</f>
        <v/>
      </c>
      <c r="T351" s="201">
        <f>Results!AV351</f>
        <v>0</v>
      </c>
      <c r="U351" s="14" t="str">
        <f>IF(LEFT(DataEntry!$O351,1)="D",Results!DL351,"")</f>
        <v/>
      </c>
      <c r="V351" s="14" t="str">
        <f>IF(LEFT(DataEntry!O351,1)="D",Results!DM351,"")</f>
        <v/>
      </c>
      <c r="W351" s="77" t="str">
        <f>Results!AR351</f>
        <v/>
      </c>
      <c r="X351" s="77" t="str">
        <f>Results!AT351</f>
        <v/>
      </c>
    </row>
    <row r="352" spans="1:24" hidden="1" x14ac:dyDescent="0.25">
      <c r="A352" s="69">
        <f>Results!A352</f>
        <v>350</v>
      </c>
      <c r="B352" s="94" t="str">
        <f>Results!DA352</f>
        <v/>
      </c>
      <c r="C352" s="72" t="str">
        <f>Results!D352</f>
        <v/>
      </c>
      <c r="D352" s="72" t="str">
        <f>Results!G352</f>
        <v/>
      </c>
      <c r="E352" s="132" t="str">
        <f>Results!H352</f>
        <v/>
      </c>
      <c r="F352" s="132" t="str">
        <f>Results!I352</f>
        <v/>
      </c>
      <c r="G352" s="80" t="str">
        <f>Results!AW352</f>
        <v/>
      </c>
      <c r="H352" s="80" t="str">
        <f>Results!AY352</f>
        <v/>
      </c>
      <c r="I352" s="133" t="str">
        <f>Results!AZ352</f>
        <v/>
      </c>
      <c r="J352" s="137" t="str">
        <f>Results!BA352</f>
        <v/>
      </c>
      <c r="K352" s="229" t="str">
        <f>Results!BB352</f>
        <v/>
      </c>
      <c r="L352" s="230" t="str">
        <f>Results!BC352</f>
        <v/>
      </c>
      <c r="M352" s="136" t="str">
        <f>Results!BD352</f>
        <v/>
      </c>
      <c r="N352" s="138" t="str">
        <f>Results!BE352</f>
        <v/>
      </c>
      <c r="O352" s="187">
        <f>MAX(Results!CF352:CG352)</f>
        <v>0</v>
      </c>
      <c r="P352" s="83">
        <f>Results!CA352</f>
        <v>0</v>
      </c>
      <c r="Q352" s="83">
        <f>Results!CB352</f>
        <v>0</v>
      </c>
      <c r="R352" s="72" t="str">
        <f>Results!CD352</f>
        <v/>
      </c>
      <c r="S352" s="14" t="str">
        <f>Results!CC352</f>
        <v/>
      </c>
      <c r="T352" s="201">
        <f>Results!AV352</f>
        <v>0</v>
      </c>
      <c r="U352" s="14" t="str">
        <f>IF(LEFT(DataEntry!$O352,1)="D",Results!DL352,"")</f>
        <v/>
      </c>
      <c r="V352" s="14" t="str">
        <f>IF(LEFT(DataEntry!O352,1)="D",Results!DM352,"")</f>
        <v/>
      </c>
      <c r="W352" s="77" t="str">
        <f>Results!AR352</f>
        <v/>
      </c>
      <c r="X352" s="77" t="str">
        <f>Results!AT352</f>
        <v/>
      </c>
    </row>
    <row r="353" spans="1:24" hidden="1" x14ac:dyDescent="0.25">
      <c r="A353" s="69">
        <f>Results!A353</f>
        <v>351</v>
      </c>
      <c r="B353" s="94" t="str">
        <f>Results!DA353</f>
        <v/>
      </c>
      <c r="C353" s="72" t="str">
        <f>Results!D353</f>
        <v/>
      </c>
      <c r="D353" s="72" t="str">
        <f>Results!G353</f>
        <v/>
      </c>
      <c r="E353" s="132" t="str">
        <f>Results!H353</f>
        <v/>
      </c>
      <c r="F353" s="132" t="str">
        <f>Results!I353</f>
        <v/>
      </c>
      <c r="G353" s="80" t="str">
        <f>Results!AW353</f>
        <v/>
      </c>
      <c r="H353" s="80" t="str">
        <f>Results!AY353</f>
        <v/>
      </c>
      <c r="I353" s="133" t="str">
        <f>Results!AZ353</f>
        <v/>
      </c>
      <c r="J353" s="137" t="str">
        <f>Results!BA353</f>
        <v/>
      </c>
      <c r="K353" s="229" t="str">
        <f>Results!BB353</f>
        <v/>
      </c>
      <c r="L353" s="230" t="str">
        <f>Results!BC353</f>
        <v/>
      </c>
      <c r="M353" s="136" t="str">
        <f>Results!BD353</f>
        <v/>
      </c>
      <c r="N353" s="138" t="str">
        <f>Results!BE353</f>
        <v/>
      </c>
      <c r="O353" s="187">
        <f>MAX(Results!CF353:CG353)</f>
        <v>0</v>
      </c>
      <c r="P353" s="83">
        <f>Results!CA353</f>
        <v>0</v>
      </c>
      <c r="Q353" s="83">
        <f>Results!CB353</f>
        <v>0</v>
      </c>
      <c r="R353" s="72" t="str">
        <f>Results!CD353</f>
        <v/>
      </c>
      <c r="S353" s="14" t="str">
        <f>Results!CC353</f>
        <v/>
      </c>
      <c r="T353" s="201">
        <f>Results!AV353</f>
        <v>0</v>
      </c>
      <c r="U353" s="14" t="str">
        <f>IF(LEFT(DataEntry!$O353,1)="D",Results!DL353,"")</f>
        <v/>
      </c>
      <c r="V353" s="14" t="str">
        <f>IF(LEFT(DataEntry!O353,1)="D",Results!DM353,"")</f>
        <v/>
      </c>
      <c r="W353" s="77" t="str">
        <f>Results!AR353</f>
        <v/>
      </c>
      <c r="X353" s="77" t="str">
        <f>Results!AT353</f>
        <v/>
      </c>
    </row>
    <row r="354" spans="1:24" hidden="1" x14ac:dyDescent="0.25">
      <c r="A354" s="69">
        <f>Results!A354</f>
        <v>352</v>
      </c>
      <c r="B354" s="94" t="str">
        <f>Results!DA354</f>
        <v/>
      </c>
      <c r="C354" s="72" t="str">
        <f>Results!D354</f>
        <v/>
      </c>
      <c r="D354" s="72" t="str">
        <f>Results!G354</f>
        <v/>
      </c>
      <c r="E354" s="132" t="str">
        <f>Results!H354</f>
        <v/>
      </c>
      <c r="F354" s="132" t="str">
        <f>Results!I354</f>
        <v/>
      </c>
      <c r="G354" s="80" t="str">
        <f>Results!AW354</f>
        <v/>
      </c>
      <c r="H354" s="80" t="str">
        <f>Results!AY354</f>
        <v/>
      </c>
      <c r="I354" s="133" t="str">
        <f>Results!AZ354</f>
        <v/>
      </c>
      <c r="J354" s="137" t="str">
        <f>Results!BA354</f>
        <v/>
      </c>
      <c r="K354" s="229" t="str">
        <f>Results!BB354</f>
        <v/>
      </c>
      <c r="L354" s="230" t="str">
        <f>Results!BC354</f>
        <v/>
      </c>
      <c r="M354" s="136" t="str">
        <f>Results!BD354</f>
        <v/>
      </c>
      <c r="N354" s="138" t="str">
        <f>Results!BE354</f>
        <v/>
      </c>
      <c r="O354" s="187">
        <f>MAX(Results!CF354:CG354)</f>
        <v>0</v>
      </c>
      <c r="P354" s="83">
        <f>Results!CA354</f>
        <v>0</v>
      </c>
      <c r="Q354" s="83">
        <f>Results!CB354</f>
        <v>0</v>
      </c>
      <c r="R354" s="72" t="str">
        <f>Results!CD354</f>
        <v/>
      </c>
      <c r="S354" s="14" t="str">
        <f>Results!CC354</f>
        <v/>
      </c>
      <c r="T354" s="201">
        <f>Results!AV354</f>
        <v>0</v>
      </c>
      <c r="U354" s="14" t="str">
        <f>IF(LEFT(DataEntry!$O354,1)="D",Results!DL354,"")</f>
        <v/>
      </c>
      <c r="V354" s="14" t="str">
        <f>IF(LEFT(DataEntry!O354,1)="D",Results!DM354,"")</f>
        <v/>
      </c>
      <c r="W354" s="77" t="str">
        <f>Results!AR354</f>
        <v/>
      </c>
      <c r="X354" s="77" t="str">
        <f>Results!AT354</f>
        <v/>
      </c>
    </row>
    <row r="355" spans="1:24" hidden="1" x14ac:dyDescent="0.25">
      <c r="A355" s="69">
        <f>Results!A355</f>
        <v>353</v>
      </c>
      <c r="B355" s="94" t="str">
        <f>Results!DA355</f>
        <v/>
      </c>
      <c r="C355" s="72" t="str">
        <f>Results!D355</f>
        <v/>
      </c>
      <c r="D355" s="72" t="str">
        <f>Results!G355</f>
        <v/>
      </c>
      <c r="E355" s="132" t="str">
        <f>Results!H355</f>
        <v/>
      </c>
      <c r="F355" s="132" t="str">
        <f>Results!I355</f>
        <v/>
      </c>
      <c r="G355" s="80" t="str">
        <f>Results!AW355</f>
        <v/>
      </c>
      <c r="H355" s="80" t="str">
        <f>Results!AY355</f>
        <v/>
      </c>
      <c r="I355" s="133" t="str">
        <f>Results!AZ355</f>
        <v/>
      </c>
      <c r="J355" s="137" t="str">
        <f>Results!BA355</f>
        <v/>
      </c>
      <c r="K355" s="229" t="str">
        <f>Results!BB355</f>
        <v/>
      </c>
      <c r="L355" s="230" t="str">
        <f>Results!BC355</f>
        <v/>
      </c>
      <c r="M355" s="136" t="str">
        <f>Results!BD355</f>
        <v/>
      </c>
      <c r="N355" s="138" t="str">
        <f>Results!BE355</f>
        <v/>
      </c>
      <c r="O355" s="187">
        <f>MAX(Results!CF355:CG355)</f>
        <v>0</v>
      </c>
      <c r="P355" s="83">
        <f>Results!CA355</f>
        <v>0</v>
      </c>
      <c r="Q355" s="83">
        <f>Results!CB355</f>
        <v>0</v>
      </c>
      <c r="R355" s="72" t="str">
        <f>Results!CD355</f>
        <v/>
      </c>
      <c r="S355" s="14" t="str">
        <f>Results!CC355</f>
        <v/>
      </c>
      <c r="T355" s="201">
        <f>Results!AV355</f>
        <v>0</v>
      </c>
      <c r="U355" s="14" t="str">
        <f>IF(LEFT(DataEntry!$O355,1)="D",Results!DL355,"")</f>
        <v/>
      </c>
      <c r="V355" s="14" t="str">
        <f>IF(LEFT(DataEntry!O355,1)="D",Results!DM355,"")</f>
        <v/>
      </c>
      <c r="W355" s="77" t="str">
        <f>Results!AR355</f>
        <v/>
      </c>
      <c r="X355" s="77" t="str">
        <f>Results!AT355</f>
        <v/>
      </c>
    </row>
    <row r="356" spans="1:24" hidden="1" x14ac:dyDescent="0.25">
      <c r="A356" s="69">
        <f>Results!A356</f>
        <v>354</v>
      </c>
      <c r="B356" s="94" t="str">
        <f>Results!DA356</f>
        <v/>
      </c>
      <c r="C356" s="72" t="str">
        <f>Results!D356</f>
        <v/>
      </c>
      <c r="D356" s="72" t="str">
        <f>Results!G356</f>
        <v/>
      </c>
      <c r="E356" s="132" t="str">
        <f>Results!H356</f>
        <v/>
      </c>
      <c r="F356" s="132" t="str">
        <f>Results!I356</f>
        <v/>
      </c>
      <c r="G356" s="80" t="str">
        <f>Results!AW356</f>
        <v/>
      </c>
      <c r="H356" s="80" t="str">
        <f>Results!AY356</f>
        <v/>
      </c>
      <c r="I356" s="133" t="str">
        <f>Results!AZ356</f>
        <v/>
      </c>
      <c r="J356" s="137" t="str">
        <f>Results!BA356</f>
        <v/>
      </c>
      <c r="K356" s="229" t="str">
        <f>Results!BB356</f>
        <v/>
      </c>
      <c r="L356" s="230" t="str">
        <f>Results!BC356</f>
        <v/>
      </c>
      <c r="M356" s="136" t="str">
        <f>Results!BD356</f>
        <v/>
      </c>
      <c r="N356" s="138" t="str">
        <f>Results!BE356</f>
        <v/>
      </c>
      <c r="O356" s="187">
        <f>MAX(Results!CF356:CG356)</f>
        <v>0</v>
      </c>
      <c r="P356" s="83">
        <f>Results!CA356</f>
        <v>0</v>
      </c>
      <c r="Q356" s="83">
        <f>Results!CB356</f>
        <v>0</v>
      </c>
      <c r="R356" s="72" t="str">
        <f>Results!CD356</f>
        <v/>
      </c>
      <c r="S356" s="14" t="str">
        <f>Results!CC356</f>
        <v/>
      </c>
      <c r="T356" s="201">
        <f>Results!AV356</f>
        <v>0</v>
      </c>
      <c r="U356" s="14" t="str">
        <f>IF(LEFT(DataEntry!$O356,1)="D",Results!DL356,"")</f>
        <v/>
      </c>
      <c r="V356" s="14" t="str">
        <f>IF(LEFT(DataEntry!O356,1)="D",Results!DM356,"")</f>
        <v/>
      </c>
      <c r="W356" s="77" t="str">
        <f>Results!AR356</f>
        <v/>
      </c>
      <c r="X356" s="77" t="str">
        <f>Results!AT356</f>
        <v/>
      </c>
    </row>
    <row r="357" spans="1:24" hidden="1" x14ac:dyDescent="0.25">
      <c r="A357" s="69">
        <f>Results!A357</f>
        <v>355</v>
      </c>
      <c r="B357" s="94" t="str">
        <f>Results!DA357</f>
        <v/>
      </c>
      <c r="C357" s="72" t="str">
        <f>Results!D357</f>
        <v/>
      </c>
      <c r="D357" s="72" t="str">
        <f>Results!G357</f>
        <v/>
      </c>
      <c r="E357" s="132" t="str">
        <f>Results!H357</f>
        <v/>
      </c>
      <c r="F357" s="132" t="str">
        <f>Results!I357</f>
        <v/>
      </c>
      <c r="G357" s="80" t="str">
        <f>Results!AW357</f>
        <v/>
      </c>
      <c r="H357" s="80" t="str">
        <f>Results!AY357</f>
        <v/>
      </c>
      <c r="I357" s="133" t="str">
        <f>Results!AZ357</f>
        <v/>
      </c>
      <c r="J357" s="137" t="str">
        <f>Results!BA357</f>
        <v/>
      </c>
      <c r="K357" s="229" t="str">
        <f>Results!BB357</f>
        <v/>
      </c>
      <c r="L357" s="230" t="str">
        <f>Results!BC357</f>
        <v/>
      </c>
      <c r="M357" s="136" t="str">
        <f>Results!BD357</f>
        <v/>
      </c>
      <c r="N357" s="138" t="str">
        <f>Results!BE357</f>
        <v/>
      </c>
      <c r="O357" s="187">
        <f>MAX(Results!CF357:CG357)</f>
        <v>0</v>
      </c>
      <c r="P357" s="83">
        <f>Results!CA357</f>
        <v>0</v>
      </c>
      <c r="Q357" s="83">
        <f>Results!CB357</f>
        <v>0</v>
      </c>
      <c r="R357" s="72" t="str">
        <f>Results!CD357</f>
        <v/>
      </c>
      <c r="S357" s="14" t="str">
        <f>Results!CC357</f>
        <v/>
      </c>
      <c r="T357" s="201">
        <f>Results!AV357</f>
        <v>0</v>
      </c>
      <c r="U357" s="14" t="str">
        <f>IF(LEFT(DataEntry!$O357,1)="D",Results!DL357,"")</f>
        <v/>
      </c>
      <c r="V357" s="14" t="str">
        <f>IF(LEFT(DataEntry!O357,1)="D",Results!DM357,"")</f>
        <v/>
      </c>
      <c r="W357" s="77" t="str">
        <f>Results!AR357</f>
        <v/>
      </c>
      <c r="X357" s="77" t="str">
        <f>Results!AT357</f>
        <v/>
      </c>
    </row>
    <row r="358" spans="1:24" hidden="1" x14ac:dyDescent="0.25">
      <c r="A358" s="69">
        <f>Results!A358</f>
        <v>356</v>
      </c>
      <c r="B358" s="94" t="str">
        <f>Results!DA358</f>
        <v/>
      </c>
      <c r="C358" s="72" t="str">
        <f>Results!D358</f>
        <v/>
      </c>
      <c r="D358" s="72" t="str">
        <f>Results!G358</f>
        <v/>
      </c>
      <c r="E358" s="132" t="str">
        <f>Results!H358</f>
        <v/>
      </c>
      <c r="F358" s="132" t="str">
        <f>Results!I358</f>
        <v/>
      </c>
      <c r="G358" s="80" t="str">
        <f>Results!AW358</f>
        <v/>
      </c>
      <c r="H358" s="80" t="str">
        <f>Results!AY358</f>
        <v/>
      </c>
      <c r="I358" s="133" t="str">
        <f>Results!AZ358</f>
        <v/>
      </c>
      <c r="J358" s="137" t="str">
        <f>Results!BA358</f>
        <v/>
      </c>
      <c r="K358" s="229" t="str">
        <f>Results!BB358</f>
        <v/>
      </c>
      <c r="L358" s="230" t="str">
        <f>Results!BC358</f>
        <v/>
      </c>
      <c r="M358" s="136" t="str">
        <f>Results!BD358</f>
        <v/>
      </c>
      <c r="N358" s="138" t="str">
        <f>Results!BE358</f>
        <v/>
      </c>
      <c r="O358" s="187">
        <f>MAX(Results!CF358:CG358)</f>
        <v>0</v>
      </c>
      <c r="P358" s="83">
        <f>Results!CA358</f>
        <v>0</v>
      </c>
      <c r="Q358" s="83">
        <f>Results!CB358</f>
        <v>0</v>
      </c>
      <c r="R358" s="72" t="str">
        <f>Results!CD358</f>
        <v/>
      </c>
      <c r="S358" s="14" t="str">
        <f>Results!CC358</f>
        <v/>
      </c>
      <c r="T358" s="201">
        <f>Results!AV358</f>
        <v>0</v>
      </c>
      <c r="U358" s="14" t="str">
        <f>IF(LEFT(DataEntry!$O358,1)="D",Results!DL358,"")</f>
        <v/>
      </c>
      <c r="V358" s="14" t="str">
        <f>IF(LEFT(DataEntry!O358,1)="D",Results!DM358,"")</f>
        <v/>
      </c>
      <c r="W358" s="77" t="str">
        <f>Results!AR358</f>
        <v/>
      </c>
      <c r="X358" s="77" t="str">
        <f>Results!AT358</f>
        <v/>
      </c>
    </row>
    <row r="359" spans="1:24" hidden="1" x14ac:dyDescent="0.25">
      <c r="A359" s="69">
        <f>Results!A359</f>
        <v>357</v>
      </c>
      <c r="B359" s="94" t="str">
        <f>Results!DA359</f>
        <v/>
      </c>
      <c r="C359" s="72" t="str">
        <f>Results!D359</f>
        <v/>
      </c>
      <c r="D359" s="72" t="str">
        <f>Results!G359</f>
        <v/>
      </c>
      <c r="E359" s="132" t="str">
        <f>Results!H359</f>
        <v/>
      </c>
      <c r="F359" s="132" t="str">
        <f>Results!I359</f>
        <v/>
      </c>
      <c r="G359" s="80" t="str">
        <f>Results!AW359</f>
        <v/>
      </c>
      <c r="H359" s="80" t="str">
        <f>Results!AY359</f>
        <v/>
      </c>
      <c r="I359" s="133" t="str">
        <f>Results!AZ359</f>
        <v/>
      </c>
      <c r="J359" s="137" t="str">
        <f>Results!BA359</f>
        <v/>
      </c>
      <c r="K359" s="229" t="str">
        <f>Results!BB359</f>
        <v/>
      </c>
      <c r="L359" s="230" t="str">
        <f>Results!BC359</f>
        <v/>
      </c>
      <c r="M359" s="136" t="str">
        <f>Results!BD359</f>
        <v/>
      </c>
      <c r="N359" s="138" t="str">
        <f>Results!BE359</f>
        <v/>
      </c>
      <c r="O359" s="187">
        <f>MAX(Results!CF359:CG359)</f>
        <v>0</v>
      </c>
      <c r="P359" s="83">
        <f>Results!CA359</f>
        <v>0</v>
      </c>
      <c r="Q359" s="83">
        <f>Results!CB359</f>
        <v>0</v>
      </c>
      <c r="R359" s="72" t="str">
        <f>Results!CD359</f>
        <v/>
      </c>
      <c r="S359" s="14" t="str">
        <f>Results!CC359</f>
        <v/>
      </c>
      <c r="T359" s="201">
        <f>Results!AV359</f>
        <v>0</v>
      </c>
      <c r="U359" s="14" t="str">
        <f>IF(LEFT(DataEntry!$O359,1)="D",Results!DL359,"")</f>
        <v/>
      </c>
      <c r="V359" s="14" t="str">
        <f>IF(LEFT(DataEntry!O359,1)="D",Results!DM359,"")</f>
        <v/>
      </c>
      <c r="W359" s="77" t="str">
        <f>Results!AR359</f>
        <v/>
      </c>
      <c r="X359" s="77" t="str">
        <f>Results!AT359</f>
        <v/>
      </c>
    </row>
    <row r="360" spans="1:24" hidden="1" x14ac:dyDescent="0.25">
      <c r="A360" s="69">
        <f>Results!A360</f>
        <v>358</v>
      </c>
      <c r="B360" s="94" t="str">
        <f>Results!DA360</f>
        <v/>
      </c>
      <c r="C360" s="72" t="str">
        <f>Results!D360</f>
        <v/>
      </c>
      <c r="D360" s="72" t="str">
        <f>Results!G360</f>
        <v/>
      </c>
      <c r="E360" s="132" t="str">
        <f>Results!H360</f>
        <v/>
      </c>
      <c r="F360" s="132" t="str">
        <f>Results!I360</f>
        <v/>
      </c>
      <c r="G360" s="80" t="str">
        <f>Results!AW360</f>
        <v/>
      </c>
      <c r="H360" s="80" t="str">
        <f>Results!AY360</f>
        <v/>
      </c>
      <c r="I360" s="133" t="str">
        <f>Results!AZ360</f>
        <v/>
      </c>
      <c r="J360" s="137" t="str">
        <f>Results!BA360</f>
        <v/>
      </c>
      <c r="K360" s="229" t="str">
        <f>Results!BB360</f>
        <v/>
      </c>
      <c r="L360" s="230" t="str">
        <f>Results!BC360</f>
        <v/>
      </c>
      <c r="M360" s="136" t="str">
        <f>Results!BD360</f>
        <v/>
      </c>
      <c r="N360" s="138" t="str">
        <f>Results!BE360</f>
        <v/>
      </c>
      <c r="O360" s="187">
        <f>MAX(Results!CF360:CG360)</f>
        <v>0</v>
      </c>
      <c r="P360" s="83">
        <f>Results!CA360</f>
        <v>0</v>
      </c>
      <c r="Q360" s="83">
        <f>Results!CB360</f>
        <v>0</v>
      </c>
      <c r="R360" s="72" t="str">
        <f>Results!CD360</f>
        <v/>
      </c>
      <c r="S360" s="14" t="str">
        <f>Results!CC360</f>
        <v/>
      </c>
      <c r="T360" s="201">
        <f>Results!AV360</f>
        <v>0</v>
      </c>
      <c r="U360" s="14" t="str">
        <f>IF(LEFT(DataEntry!$O360,1)="D",Results!DL360,"")</f>
        <v/>
      </c>
      <c r="V360" s="14" t="str">
        <f>IF(LEFT(DataEntry!O360,1)="D",Results!DM360,"")</f>
        <v/>
      </c>
      <c r="W360" s="77" t="str">
        <f>Results!AR360</f>
        <v/>
      </c>
      <c r="X360" s="77" t="str">
        <f>Results!AT360</f>
        <v/>
      </c>
    </row>
    <row r="361" spans="1:24" hidden="1" x14ac:dyDescent="0.25">
      <c r="A361" s="69">
        <f>Results!A361</f>
        <v>359</v>
      </c>
      <c r="B361" s="94" t="str">
        <f>Results!DA361</f>
        <v/>
      </c>
      <c r="C361" s="72" t="str">
        <f>Results!D361</f>
        <v/>
      </c>
      <c r="D361" s="72" t="str">
        <f>Results!G361</f>
        <v/>
      </c>
      <c r="E361" s="132" t="str">
        <f>Results!H361</f>
        <v/>
      </c>
      <c r="F361" s="132" t="str">
        <f>Results!I361</f>
        <v/>
      </c>
      <c r="G361" s="80" t="str">
        <f>Results!AW361</f>
        <v/>
      </c>
      <c r="H361" s="80" t="str">
        <f>Results!AY361</f>
        <v/>
      </c>
      <c r="I361" s="133" t="str">
        <f>Results!AZ361</f>
        <v/>
      </c>
      <c r="J361" s="137" t="str">
        <f>Results!BA361</f>
        <v/>
      </c>
      <c r="K361" s="229" t="str">
        <f>Results!BB361</f>
        <v/>
      </c>
      <c r="L361" s="230" t="str">
        <f>Results!BC361</f>
        <v/>
      </c>
      <c r="M361" s="136" t="str">
        <f>Results!BD361</f>
        <v/>
      </c>
      <c r="N361" s="138" t="str">
        <f>Results!BE361</f>
        <v/>
      </c>
      <c r="O361" s="187">
        <f>MAX(Results!CF361:CG361)</f>
        <v>0</v>
      </c>
      <c r="P361" s="83">
        <f>Results!CA361</f>
        <v>0</v>
      </c>
      <c r="Q361" s="83">
        <f>Results!CB361</f>
        <v>0</v>
      </c>
      <c r="R361" s="72" t="str">
        <f>Results!CD361</f>
        <v/>
      </c>
      <c r="S361" s="14" t="str">
        <f>Results!CC361</f>
        <v/>
      </c>
      <c r="T361" s="201">
        <f>Results!AV361</f>
        <v>0</v>
      </c>
      <c r="U361" s="14" t="str">
        <f>IF(LEFT(DataEntry!$O361,1)="D",Results!DL361,"")</f>
        <v/>
      </c>
      <c r="V361" s="14" t="str">
        <f>IF(LEFT(DataEntry!O361,1)="D",Results!DM361,"")</f>
        <v/>
      </c>
      <c r="W361" s="77" t="str">
        <f>Results!AR361</f>
        <v/>
      </c>
      <c r="X361" s="77" t="str">
        <f>Results!AT361</f>
        <v/>
      </c>
    </row>
    <row r="362" spans="1:24" hidden="1" x14ac:dyDescent="0.25">
      <c r="A362" s="69">
        <f>Results!A362</f>
        <v>360</v>
      </c>
      <c r="B362" s="94" t="str">
        <f>Results!DA362</f>
        <v/>
      </c>
      <c r="C362" s="72" t="str">
        <f>Results!D362</f>
        <v/>
      </c>
      <c r="D362" s="72" t="str">
        <f>Results!G362</f>
        <v/>
      </c>
      <c r="E362" s="132" t="str">
        <f>Results!H362</f>
        <v/>
      </c>
      <c r="F362" s="132" t="str">
        <f>Results!I362</f>
        <v/>
      </c>
      <c r="G362" s="80" t="str">
        <f>Results!AW362</f>
        <v/>
      </c>
      <c r="H362" s="80" t="str">
        <f>Results!AY362</f>
        <v/>
      </c>
      <c r="I362" s="133" t="str">
        <f>Results!AZ362</f>
        <v/>
      </c>
      <c r="J362" s="137" t="str">
        <f>Results!BA362</f>
        <v/>
      </c>
      <c r="K362" s="229" t="str">
        <f>Results!BB362</f>
        <v/>
      </c>
      <c r="L362" s="230" t="str">
        <f>Results!BC362</f>
        <v/>
      </c>
      <c r="M362" s="136" t="str">
        <f>Results!BD362</f>
        <v/>
      </c>
      <c r="N362" s="138" t="str">
        <f>Results!BE362</f>
        <v/>
      </c>
      <c r="O362" s="187">
        <f>MAX(Results!CF362:CG362)</f>
        <v>0</v>
      </c>
      <c r="P362" s="83">
        <f>Results!CA362</f>
        <v>0</v>
      </c>
      <c r="Q362" s="83">
        <f>Results!CB362</f>
        <v>0</v>
      </c>
      <c r="R362" s="72" t="str">
        <f>Results!CD362</f>
        <v/>
      </c>
      <c r="S362" s="14" t="str">
        <f>Results!CC362</f>
        <v/>
      </c>
      <c r="T362" s="201">
        <f>Results!AV362</f>
        <v>0</v>
      </c>
      <c r="U362" s="14" t="str">
        <f>IF(LEFT(DataEntry!$O362,1)="D",Results!DL362,"")</f>
        <v/>
      </c>
      <c r="V362" s="14" t="str">
        <f>IF(LEFT(DataEntry!O362,1)="D",Results!DM362,"")</f>
        <v/>
      </c>
      <c r="W362" s="77" t="str">
        <f>Results!AR362</f>
        <v/>
      </c>
      <c r="X362" s="77" t="str">
        <f>Results!AT362</f>
        <v/>
      </c>
    </row>
    <row r="363" spans="1:24" hidden="1" x14ac:dyDescent="0.25">
      <c r="A363" s="69">
        <f>Results!A363</f>
        <v>361</v>
      </c>
      <c r="B363" s="94" t="str">
        <f>Results!DA363</f>
        <v/>
      </c>
      <c r="C363" s="72" t="str">
        <f>Results!D363</f>
        <v/>
      </c>
      <c r="D363" s="72" t="str">
        <f>Results!G363</f>
        <v/>
      </c>
      <c r="E363" s="132" t="str">
        <f>Results!H363</f>
        <v/>
      </c>
      <c r="F363" s="132" t="str">
        <f>Results!I363</f>
        <v/>
      </c>
      <c r="G363" s="80" t="str">
        <f>Results!AW363</f>
        <v/>
      </c>
      <c r="H363" s="80" t="str">
        <f>Results!AY363</f>
        <v/>
      </c>
      <c r="I363" s="133" t="str">
        <f>Results!AZ363</f>
        <v/>
      </c>
      <c r="J363" s="137" t="str">
        <f>Results!BA363</f>
        <v/>
      </c>
      <c r="K363" s="229" t="str">
        <f>Results!BB363</f>
        <v/>
      </c>
      <c r="L363" s="230" t="str">
        <f>Results!BC363</f>
        <v/>
      </c>
      <c r="M363" s="136" t="str">
        <f>Results!BD363</f>
        <v/>
      </c>
      <c r="N363" s="138" t="str">
        <f>Results!BE363</f>
        <v/>
      </c>
      <c r="O363" s="187">
        <f>MAX(Results!CF363:CG363)</f>
        <v>0</v>
      </c>
      <c r="P363" s="83">
        <f>Results!CA363</f>
        <v>0</v>
      </c>
      <c r="Q363" s="83">
        <f>Results!CB363</f>
        <v>0</v>
      </c>
      <c r="R363" s="72" t="str">
        <f>Results!CD363</f>
        <v/>
      </c>
      <c r="S363" s="14" t="str">
        <f>Results!CC363</f>
        <v/>
      </c>
      <c r="T363" s="201">
        <f>Results!AV363</f>
        <v>0</v>
      </c>
      <c r="U363" s="14" t="str">
        <f>IF(LEFT(DataEntry!$O363,1)="D",Results!DL363,"")</f>
        <v/>
      </c>
      <c r="V363" s="14" t="str">
        <f>IF(LEFT(DataEntry!O363,1)="D",Results!DM363,"")</f>
        <v/>
      </c>
      <c r="W363" s="77" t="str">
        <f>Results!AR363</f>
        <v/>
      </c>
      <c r="X363" s="77" t="str">
        <f>Results!AT363</f>
        <v/>
      </c>
    </row>
    <row r="364" spans="1:24" hidden="1" x14ac:dyDescent="0.25">
      <c r="A364" s="69">
        <f>Results!A364</f>
        <v>362</v>
      </c>
      <c r="B364" s="94" t="str">
        <f>Results!DA364</f>
        <v/>
      </c>
      <c r="C364" s="72" t="str">
        <f>Results!D364</f>
        <v/>
      </c>
      <c r="D364" s="72" t="str">
        <f>Results!G364</f>
        <v/>
      </c>
      <c r="E364" s="132" t="str">
        <f>Results!H364</f>
        <v/>
      </c>
      <c r="F364" s="132" t="str">
        <f>Results!I364</f>
        <v/>
      </c>
      <c r="G364" s="80" t="str">
        <f>Results!AW364</f>
        <v/>
      </c>
      <c r="H364" s="80" t="str">
        <f>Results!AY364</f>
        <v/>
      </c>
      <c r="I364" s="133" t="str">
        <f>Results!AZ364</f>
        <v/>
      </c>
      <c r="J364" s="137" t="str">
        <f>Results!BA364</f>
        <v/>
      </c>
      <c r="K364" s="229" t="str">
        <f>Results!BB364</f>
        <v/>
      </c>
      <c r="L364" s="230" t="str">
        <f>Results!BC364</f>
        <v/>
      </c>
      <c r="M364" s="136" t="str">
        <f>Results!BD364</f>
        <v/>
      </c>
      <c r="N364" s="138" t="str">
        <f>Results!BE364</f>
        <v/>
      </c>
      <c r="O364" s="187">
        <f>MAX(Results!CF364:CG364)</f>
        <v>0</v>
      </c>
      <c r="P364" s="83">
        <f>Results!CA364</f>
        <v>0</v>
      </c>
      <c r="Q364" s="83">
        <f>Results!CB364</f>
        <v>0</v>
      </c>
      <c r="R364" s="72" t="str">
        <f>Results!CD364</f>
        <v/>
      </c>
      <c r="S364" s="14" t="str">
        <f>Results!CC364</f>
        <v/>
      </c>
      <c r="T364" s="201">
        <f>Results!AV364</f>
        <v>0</v>
      </c>
      <c r="U364" s="14" t="str">
        <f>IF(LEFT(DataEntry!$O364,1)="D",Results!DL364,"")</f>
        <v/>
      </c>
      <c r="V364" s="14" t="str">
        <f>IF(LEFT(DataEntry!O364,1)="D",Results!DM364,"")</f>
        <v/>
      </c>
      <c r="W364" s="77" t="str">
        <f>Results!AR364</f>
        <v/>
      </c>
      <c r="X364" s="77" t="str">
        <f>Results!AT364</f>
        <v/>
      </c>
    </row>
    <row r="365" spans="1:24" hidden="1" x14ac:dyDescent="0.25">
      <c r="A365" s="69">
        <f>Results!A365</f>
        <v>363</v>
      </c>
      <c r="B365" s="94" t="str">
        <f>Results!DA365</f>
        <v/>
      </c>
      <c r="C365" s="72" t="str">
        <f>Results!D365</f>
        <v/>
      </c>
      <c r="D365" s="72" t="str">
        <f>Results!G365</f>
        <v/>
      </c>
      <c r="E365" s="132" t="str">
        <f>Results!H365</f>
        <v/>
      </c>
      <c r="F365" s="132" t="str">
        <f>Results!I365</f>
        <v/>
      </c>
      <c r="G365" s="80" t="str">
        <f>Results!AW365</f>
        <v/>
      </c>
      <c r="H365" s="80" t="str">
        <f>Results!AY365</f>
        <v/>
      </c>
      <c r="I365" s="133" t="str">
        <f>Results!AZ365</f>
        <v/>
      </c>
      <c r="J365" s="137" t="str">
        <f>Results!BA365</f>
        <v/>
      </c>
      <c r="K365" s="229" t="str">
        <f>Results!BB365</f>
        <v/>
      </c>
      <c r="L365" s="230" t="str">
        <f>Results!BC365</f>
        <v/>
      </c>
      <c r="M365" s="136" t="str">
        <f>Results!BD365</f>
        <v/>
      </c>
      <c r="N365" s="138" t="str">
        <f>Results!BE365</f>
        <v/>
      </c>
      <c r="O365" s="187">
        <f>MAX(Results!CF365:CG365)</f>
        <v>0</v>
      </c>
      <c r="P365" s="83">
        <f>Results!CA365</f>
        <v>0</v>
      </c>
      <c r="Q365" s="83">
        <f>Results!CB365</f>
        <v>0</v>
      </c>
      <c r="R365" s="72" t="str">
        <f>Results!CD365</f>
        <v/>
      </c>
      <c r="S365" s="14" t="str">
        <f>Results!CC365</f>
        <v/>
      </c>
      <c r="T365" s="201">
        <f>Results!AV365</f>
        <v>0</v>
      </c>
      <c r="U365" s="14" t="str">
        <f>IF(LEFT(DataEntry!$O365,1)="D",Results!DL365,"")</f>
        <v/>
      </c>
      <c r="V365" s="14" t="str">
        <f>IF(LEFT(DataEntry!O365,1)="D",Results!DM365,"")</f>
        <v/>
      </c>
      <c r="W365" s="77" t="str">
        <f>Results!AR365</f>
        <v/>
      </c>
      <c r="X365" s="77" t="str">
        <f>Results!AT365</f>
        <v/>
      </c>
    </row>
    <row r="366" spans="1:24" hidden="1" x14ac:dyDescent="0.25">
      <c r="A366" s="69">
        <f>Results!A366</f>
        <v>364</v>
      </c>
      <c r="B366" s="94" t="str">
        <f>Results!DA366</f>
        <v/>
      </c>
      <c r="C366" s="72" t="str">
        <f>Results!D366</f>
        <v/>
      </c>
      <c r="D366" s="72" t="str">
        <f>Results!G366</f>
        <v/>
      </c>
      <c r="E366" s="132" t="str">
        <f>Results!H366</f>
        <v/>
      </c>
      <c r="F366" s="132" t="str">
        <f>Results!I366</f>
        <v/>
      </c>
      <c r="G366" s="80" t="str">
        <f>Results!AW366</f>
        <v/>
      </c>
      <c r="H366" s="80" t="str">
        <f>Results!AY366</f>
        <v/>
      </c>
      <c r="I366" s="133" t="str">
        <f>Results!AZ366</f>
        <v/>
      </c>
      <c r="J366" s="137" t="str">
        <f>Results!BA366</f>
        <v/>
      </c>
      <c r="K366" s="229" t="str">
        <f>Results!BB366</f>
        <v/>
      </c>
      <c r="L366" s="230" t="str">
        <f>Results!BC366</f>
        <v/>
      </c>
      <c r="M366" s="136" t="str">
        <f>Results!BD366</f>
        <v/>
      </c>
      <c r="N366" s="138" t="str">
        <f>Results!BE366</f>
        <v/>
      </c>
      <c r="O366" s="187">
        <f>MAX(Results!CF366:CG366)</f>
        <v>0</v>
      </c>
      <c r="P366" s="83">
        <f>Results!CA366</f>
        <v>0</v>
      </c>
      <c r="Q366" s="83">
        <f>Results!CB366</f>
        <v>0</v>
      </c>
      <c r="R366" s="72" t="str">
        <f>Results!CD366</f>
        <v/>
      </c>
      <c r="S366" s="14" t="str">
        <f>Results!CC366</f>
        <v/>
      </c>
      <c r="T366" s="201">
        <f>Results!AV366</f>
        <v>0</v>
      </c>
      <c r="U366" s="14" t="str">
        <f>IF(LEFT(DataEntry!$O366,1)="D",Results!DL366,"")</f>
        <v/>
      </c>
      <c r="V366" s="14" t="str">
        <f>IF(LEFT(DataEntry!O366,1)="D",Results!DM366,"")</f>
        <v/>
      </c>
      <c r="W366" s="77" t="str">
        <f>Results!AR366</f>
        <v/>
      </c>
      <c r="X366" s="77" t="str">
        <f>Results!AT366</f>
        <v/>
      </c>
    </row>
    <row r="367" spans="1:24" hidden="1" x14ac:dyDescent="0.25">
      <c r="A367" s="69">
        <f>Results!A367</f>
        <v>365</v>
      </c>
      <c r="B367" s="94" t="str">
        <f>Results!DA367</f>
        <v/>
      </c>
      <c r="C367" s="72" t="str">
        <f>Results!D367</f>
        <v/>
      </c>
      <c r="D367" s="72" t="str">
        <f>Results!G367</f>
        <v/>
      </c>
      <c r="E367" s="132" t="str">
        <f>Results!H367</f>
        <v/>
      </c>
      <c r="F367" s="132" t="str">
        <f>Results!I367</f>
        <v/>
      </c>
      <c r="G367" s="80" t="str">
        <f>Results!AW367</f>
        <v/>
      </c>
      <c r="H367" s="80" t="str">
        <f>Results!AY367</f>
        <v/>
      </c>
      <c r="I367" s="133" t="str">
        <f>Results!AZ367</f>
        <v/>
      </c>
      <c r="J367" s="137" t="str">
        <f>Results!BA367</f>
        <v/>
      </c>
      <c r="K367" s="229" t="str">
        <f>Results!BB367</f>
        <v/>
      </c>
      <c r="L367" s="230" t="str">
        <f>Results!BC367</f>
        <v/>
      </c>
      <c r="M367" s="136" t="str">
        <f>Results!BD367</f>
        <v/>
      </c>
      <c r="N367" s="138" t="str">
        <f>Results!BE367</f>
        <v/>
      </c>
      <c r="O367" s="187">
        <f>MAX(Results!CF367:CG367)</f>
        <v>0</v>
      </c>
      <c r="P367" s="83">
        <f>Results!CA367</f>
        <v>0</v>
      </c>
      <c r="Q367" s="83">
        <f>Results!CB367</f>
        <v>0</v>
      </c>
      <c r="R367" s="72" t="str">
        <f>Results!CD367</f>
        <v/>
      </c>
      <c r="S367" s="14" t="str">
        <f>Results!CC367</f>
        <v/>
      </c>
      <c r="T367" s="201">
        <f>Results!AV367</f>
        <v>0</v>
      </c>
      <c r="U367" s="14" t="str">
        <f>IF(LEFT(DataEntry!$O367,1)="D",Results!DL367,"")</f>
        <v/>
      </c>
      <c r="V367" s="14" t="str">
        <f>IF(LEFT(DataEntry!O367,1)="D",Results!DM367,"")</f>
        <v/>
      </c>
      <c r="W367" s="77" t="str">
        <f>Results!AR367</f>
        <v/>
      </c>
      <c r="X367" s="77" t="str">
        <f>Results!AT367</f>
        <v/>
      </c>
    </row>
    <row r="368" spans="1:24" hidden="1" x14ac:dyDescent="0.25">
      <c r="A368" s="69">
        <f>Results!A368</f>
        <v>366</v>
      </c>
      <c r="B368" s="94" t="str">
        <f>Results!DA368</f>
        <v/>
      </c>
      <c r="C368" s="72" t="str">
        <f>Results!D368</f>
        <v/>
      </c>
      <c r="D368" s="72" t="str">
        <f>Results!G368</f>
        <v/>
      </c>
      <c r="E368" s="132" t="str">
        <f>Results!H368</f>
        <v/>
      </c>
      <c r="F368" s="132" t="str">
        <f>Results!I368</f>
        <v/>
      </c>
      <c r="G368" s="80" t="str">
        <f>Results!AW368</f>
        <v/>
      </c>
      <c r="H368" s="80" t="str">
        <f>Results!AY368</f>
        <v/>
      </c>
      <c r="I368" s="133" t="str">
        <f>Results!AZ368</f>
        <v/>
      </c>
      <c r="J368" s="137" t="str">
        <f>Results!BA368</f>
        <v/>
      </c>
      <c r="K368" s="229" t="str">
        <f>Results!BB368</f>
        <v/>
      </c>
      <c r="L368" s="230" t="str">
        <f>Results!BC368</f>
        <v/>
      </c>
      <c r="M368" s="136" t="str">
        <f>Results!BD368</f>
        <v/>
      </c>
      <c r="N368" s="138" t="str">
        <f>Results!BE368</f>
        <v/>
      </c>
      <c r="O368" s="187">
        <f>MAX(Results!CF368:CG368)</f>
        <v>0</v>
      </c>
      <c r="P368" s="83">
        <f>Results!CA368</f>
        <v>0</v>
      </c>
      <c r="Q368" s="83">
        <f>Results!CB368</f>
        <v>0</v>
      </c>
      <c r="R368" s="72" t="str">
        <f>Results!CD368</f>
        <v/>
      </c>
      <c r="S368" s="14" t="str">
        <f>Results!CC368</f>
        <v/>
      </c>
      <c r="T368" s="201">
        <f>Results!AV368</f>
        <v>0</v>
      </c>
      <c r="U368" s="14" t="str">
        <f>IF(LEFT(DataEntry!$O368,1)="D",Results!DL368,"")</f>
        <v/>
      </c>
      <c r="V368" s="14" t="str">
        <f>IF(LEFT(DataEntry!O368,1)="D",Results!DM368,"")</f>
        <v/>
      </c>
      <c r="W368" s="77" t="str">
        <f>Results!AR368</f>
        <v/>
      </c>
      <c r="X368" s="77" t="str">
        <f>Results!AT368</f>
        <v/>
      </c>
    </row>
    <row r="369" spans="1:24" hidden="1" x14ac:dyDescent="0.25">
      <c r="A369" s="69">
        <f>Results!A369</f>
        <v>367</v>
      </c>
      <c r="B369" s="94" t="str">
        <f>Results!DA369</f>
        <v/>
      </c>
      <c r="C369" s="72" t="str">
        <f>Results!D369</f>
        <v/>
      </c>
      <c r="D369" s="72" t="str">
        <f>Results!G369</f>
        <v/>
      </c>
      <c r="E369" s="132" t="str">
        <f>Results!H369</f>
        <v/>
      </c>
      <c r="F369" s="132" t="str">
        <f>Results!I369</f>
        <v/>
      </c>
      <c r="G369" s="80" t="str">
        <f>Results!AW369</f>
        <v/>
      </c>
      <c r="H369" s="80" t="str">
        <f>Results!AY369</f>
        <v/>
      </c>
      <c r="I369" s="133" t="str">
        <f>Results!AZ369</f>
        <v/>
      </c>
      <c r="J369" s="137" t="str">
        <f>Results!BA369</f>
        <v/>
      </c>
      <c r="K369" s="229" t="str">
        <f>Results!BB369</f>
        <v/>
      </c>
      <c r="L369" s="230" t="str">
        <f>Results!BC369</f>
        <v/>
      </c>
      <c r="M369" s="136" t="str">
        <f>Results!BD369</f>
        <v/>
      </c>
      <c r="N369" s="138" t="str">
        <f>Results!BE369</f>
        <v/>
      </c>
      <c r="O369" s="187">
        <f>MAX(Results!CF369:CG369)</f>
        <v>0</v>
      </c>
      <c r="P369" s="83">
        <f>Results!CA369</f>
        <v>0</v>
      </c>
      <c r="Q369" s="83">
        <f>Results!CB369</f>
        <v>0</v>
      </c>
      <c r="R369" s="72" t="str">
        <f>Results!CD369</f>
        <v/>
      </c>
      <c r="S369" s="14" t="str">
        <f>Results!CC369</f>
        <v/>
      </c>
      <c r="T369" s="201">
        <f>Results!AV369</f>
        <v>0</v>
      </c>
      <c r="U369" s="14" t="str">
        <f>IF(LEFT(DataEntry!$O369,1)="D",Results!DL369,"")</f>
        <v/>
      </c>
      <c r="V369" s="14" t="str">
        <f>IF(LEFT(DataEntry!O369,1)="D",Results!DM369,"")</f>
        <v/>
      </c>
      <c r="W369" s="77" t="str">
        <f>Results!AR369</f>
        <v/>
      </c>
      <c r="X369" s="77" t="str">
        <f>Results!AT369</f>
        <v/>
      </c>
    </row>
    <row r="370" spans="1:24" hidden="1" x14ac:dyDescent="0.25">
      <c r="A370" s="69">
        <f>Results!A370</f>
        <v>368</v>
      </c>
      <c r="B370" s="94" t="str">
        <f>Results!DA370</f>
        <v/>
      </c>
      <c r="C370" s="72" t="str">
        <f>Results!D370</f>
        <v/>
      </c>
      <c r="D370" s="72" t="str">
        <f>Results!G370</f>
        <v/>
      </c>
      <c r="E370" s="132" t="str">
        <f>Results!H370</f>
        <v/>
      </c>
      <c r="F370" s="132" t="str">
        <f>Results!I370</f>
        <v/>
      </c>
      <c r="G370" s="80" t="str">
        <f>Results!AW370</f>
        <v/>
      </c>
      <c r="H370" s="80" t="str">
        <f>Results!AY370</f>
        <v/>
      </c>
      <c r="I370" s="133" t="str">
        <f>Results!AZ370</f>
        <v/>
      </c>
      <c r="J370" s="137" t="str">
        <f>Results!BA370</f>
        <v/>
      </c>
      <c r="K370" s="229" t="str">
        <f>Results!BB370</f>
        <v/>
      </c>
      <c r="L370" s="230" t="str">
        <f>Results!BC370</f>
        <v/>
      </c>
      <c r="M370" s="136" t="str">
        <f>Results!BD370</f>
        <v/>
      </c>
      <c r="N370" s="138" t="str">
        <f>Results!BE370</f>
        <v/>
      </c>
      <c r="O370" s="187">
        <f>MAX(Results!CF370:CG370)</f>
        <v>0</v>
      </c>
      <c r="P370" s="83">
        <f>Results!CA370</f>
        <v>0</v>
      </c>
      <c r="Q370" s="83">
        <f>Results!CB370</f>
        <v>0</v>
      </c>
      <c r="R370" s="72" t="str">
        <f>Results!CD370</f>
        <v/>
      </c>
      <c r="S370" s="14" t="str">
        <f>Results!CC370</f>
        <v/>
      </c>
      <c r="T370" s="201">
        <f>Results!AV370</f>
        <v>0</v>
      </c>
      <c r="U370" s="14" t="str">
        <f>IF(LEFT(DataEntry!$O370,1)="D",Results!DL370,"")</f>
        <v/>
      </c>
      <c r="V370" s="14" t="str">
        <f>IF(LEFT(DataEntry!O370,1)="D",Results!DM370,"")</f>
        <v/>
      </c>
      <c r="W370" s="77" t="str">
        <f>Results!AR370</f>
        <v/>
      </c>
      <c r="X370" s="77" t="str">
        <f>Results!AT370</f>
        <v/>
      </c>
    </row>
    <row r="371" spans="1:24" hidden="1" x14ac:dyDescent="0.25">
      <c r="A371" s="69">
        <f>Results!A371</f>
        <v>369</v>
      </c>
      <c r="B371" s="94" t="str">
        <f>Results!DA371</f>
        <v/>
      </c>
      <c r="C371" s="72" t="str">
        <f>Results!D371</f>
        <v/>
      </c>
      <c r="D371" s="72" t="str">
        <f>Results!G371</f>
        <v/>
      </c>
      <c r="E371" s="132" t="str">
        <f>Results!H371</f>
        <v/>
      </c>
      <c r="F371" s="132" t="str">
        <f>Results!I371</f>
        <v/>
      </c>
      <c r="G371" s="80" t="str">
        <f>Results!AW371</f>
        <v/>
      </c>
      <c r="H371" s="80" t="str">
        <f>Results!AY371</f>
        <v/>
      </c>
      <c r="I371" s="133" t="str">
        <f>Results!AZ371</f>
        <v/>
      </c>
      <c r="J371" s="137" t="str">
        <f>Results!BA371</f>
        <v/>
      </c>
      <c r="K371" s="229" t="str">
        <f>Results!BB371</f>
        <v/>
      </c>
      <c r="L371" s="230" t="str">
        <f>Results!BC371</f>
        <v/>
      </c>
      <c r="M371" s="136" t="str">
        <f>Results!BD371</f>
        <v/>
      </c>
      <c r="N371" s="138" t="str">
        <f>Results!BE371</f>
        <v/>
      </c>
      <c r="O371" s="187">
        <f>MAX(Results!CF371:CG371)</f>
        <v>0</v>
      </c>
      <c r="P371" s="83">
        <f>Results!CA371</f>
        <v>0</v>
      </c>
      <c r="Q371" s="83">
        <f>Results!CB371</f>
        <v>0</v>
      </c>
      <c r="R371" s="72" t="str">
        <f>Results!CD371</f>
        <v/>
      </c>
      <c r="S371" s="14" t="str">
        <f>Results!CC371</f>
        <v/>
      </c>
      <c r="T371" s="201">
        <f>Results!AV371</f>
        <v>0</v>
      </c>
      <c r="U371" s="14" t="str">
        <f>IF(LEFT(DataEntry!$O371,1)="D",Results!DL371,"")</f>
        <v/>
      </c>
      <c r="V371" s="14" t="str">
        <f>IF(LEFT(DataEntry!O371,1)="D",Results!DM371,"")</f>
        <v/>
      </c>
      <c r="W371" s="77" t="str">
        <f>Results!AR371</f>
        <v/>
      </c>
      <c r="X371" s="77" t="str">
        <f>Results!AT371</f>
        <v/>
      </c>
    </row>
    <row r="372" spans="1:24" hidden="1" x14ac:dyDescent="0.25">
      <c r="A372" s="69">
        <f>Results!A372</f>
        <v>370</v>
      </c>
      <c r="B372" s="94" t="str">
        <f>Results!DA372</f>
        <v/>
      </c>
      <c r="C372" s="72" t="str">
        <f>Results!D372</f>
        <v/>
      </c>
      <c r="D372" s="72" t="str">
        <f>Results!G372</f>
        <v/>
      </c>
      <c r="E372" s="132" t="str">
        <f>Results!H372</f>
        <v/>
      </c>
      <c r="F372" s="132" t="str">
        <f>Results!I372</f>
        <v/>
      </c>
      <c r="G372" s="80" t="str">
        <f>Results!AW372</f>
        <v/>
      </c>
      <c r="H372" s="80" t="str">
        <f>Results!AY372</f>
        <v/>
      </c>
      <c r="I372" s="133" t="str">
        <f>Results!AZ372</f>
        <v/>
      </c>
      <c r="J372" s="137" t="str">
        <f>Results!BA372</f>
        <v/>
      </c>
      <c r="K372" s="229" t="str">
        <f>Results!BB372</f>
        <v/>
      </c>
      <c r="L372" s="230" t="str">
        <f>Results!BC372</f>
        <v/>
      </c>
      <c r="M372" s="136" t="str">
        <f>Results!BD372</f>
        <v/>
      </c>
      <c r="N372" s="138" t="str">
        <f>Results!BE372</f>
        <v/>
      </c>
      <c r="O372" s="187">
        <f>MAX(Results!CF372:CG372)</f>
        <v>0</v>
      </c>
      <c r="P372" s="83">
        <f>Results!CA372</f>
        <v>0</v>
      </c>
      <c r="Q372" s="83">
        <f>Results!CB372</f>
        <v>0</v>
      </c>
      <c r="R372" s="72" t="str">
        <f>Results!CD372</f>
        <v/>
      </c>
      <c r="S372" s="14" t="str">
        <f>Results!CC372</f>
        <v/>
      </c>
      <c r="T372" s="201">
        <f>Results!AV372</f>
        <v>0</v>
      </c>
      <c r="U372" s="14" t="str">
        <f>IF(LEFT(DataEntry!$O372,1)="D",Results!DL372,"")</f>
        <v/>
      </c>
      <c r="V372" s="14" t="str">
        <f>IF(LEFT(DataEntry!O372,1)="D",Results!DM372,"")</f>
        <v/>
      </c>
      <c r="W372" s="77" t="str">
        <f>Results!AR372</f>
        <v/>
      </c>
      <c r="X372" s="77" t="str">
        <f>Results!AT372</f>
        <v/>
      </c>
    </row>
    <row r="373" spans="1:24" hidden="1" x14ac:dyDescent="0.25">
      <c r="A373" s="69">
        <f>Results!A373</f>
        <v>371</v>
      </c>
      <c r="B373" s="94" t="str">
        <f>Results!DA373</f>
        <v/>
      </c>
      <c r="C373" s="72" t="str">
        <f>Results!D373</f>
        <v/>
      </c>
      <c r="D373" s="72" t="str">
        <f>Results!G373</f>
        <v/>
      </c>
      <c r="E373" s="132" t="str">
        <f>Results!H373</f>
        <v/>
      </c>
      <c r="F373" s="132" t="str">
        <f>Results!I373</f>
        <v/>
      </c>
      <c r="G373" s="80" t="str">
        <f>Results!AW373</f>
        <v/>
      </c>
      <c r="H373" s="80" t="str">
        <f>Results!AY373</f>
        <v/>
      </c>
      <c r="I373" s="133" t="str">
        <f>Results!AZ373</f>
        <v/>
      </c>
      <c r="J373" s="137" t="str">
        <f>Results!BA373</f>
        <v/>
      </c>
      <c r="K373" s="229" t="str">
        <f>Results!BB373</f>
        <v/>
      </c>
      <c r="L373" s="230" t="str">
        <f>Results!BC373</f>
        <v/>
      </c>
      <c r="M373" s="136" t="str">
        <f>Results!BD373</f>
        <v/>
      </c>
      <c r="N373" s="138" t="str">
        <f>Results!BE373</f>
        <v/>
      </c>
      <c r="O373" s="187">
        <f>MAX(Results!CF373:CG373)</f>
        <v>0</v>
      </c>
      <c r="P373" s="83">
        <f>Results!CA373</f>
        <v>0</v>
      </c>
      <c r="Q373" s="83">
        <f>Results!CB373</f>
        <v>0</v>
      </c>
      <c r="R373" s="72" t="str">
        <f>Results!CD373</f>
        <v/>
      </c>
      <c r="S373" s="14" t="str">
        <f>Results!CC373</f>
        <v/>
      </c>
      <c r="T373" s="201">
        <f>Results!AV373</f>
        <v>0</v>
      </c>
      <c r="U373" s="14" t="str">
        <f>IF(LEFT(DataEntry!$O373,1)="D",Results!DL373,"")</f>
        <v/>
      </c>
      <c r="V373" s="14" t="str">
        <f>IF(LEFT(DataEntry!O373,1)="D",Results!DM373,"")</f>
        <v/>
      </c>
      <c r="W373" s="77" t="str">
        <f>Results!AR373</f>
        <v/>
      </c>
      <c r="X373" s="77" t="str">
        <f>Results!AT373</f>
        <v/>
      </c>
    </row>
    <row r="374" spans="1:24" hidden="1" x14ac:dyDescent="0.25">
      <c r="A374" s="69">
        <f>Results!A374</f>
        <v>372</v>
      </c>
      <c r="B374" s="94" t="str">
        <f>Results!DA374</f>
        <v/>
      </c>
      <c r="C374" s="72" t="str">
        <f>Results!D374</f>
        <v/>
      </c>
      <c r="D374" s="72" t="str">
        <f>Results!G374</f>
        <v/>
      </c>
      <c r="E374" s="132" t="str">
        <f>Results!H374</f>
        <v/>
      </c>
      <c r="F374" s="132" t="str">
        <f>Results!I374</f>
        <v/>
      </c>
      <c r="G374" s="80" t="str">
        <f>Results!AW374</f>
        <v/>
      </c>
      <c r="H374" s="80" t="str">
        <f>Results!AY374</f>
        <v/>
      </c>
      <c r="I374" s="133" t="str">
        <f>Results!AZ374</f>
        <v/>
      </c>
      <c r="J374" s="137" t="str">
        <f>Results!BA374</f>
        <v/>
      </c>
      <c r="K374" s="229" t="str">
        <f>Results!BB374</f>
        <v/>
      </c>
      <c r="L374" s="230" t="str">
        <f>Results!BC374</f>
        <v/>
      </c>
      <c r="M374" s="136" t="str">
        <f>Results!BD374</f>
        <v/>
      </c>
      <c r="N374" s="138" t="str">
        <f>Results!BE374</f>
        <v/>
      </c>
      <c r="O374" s="187">
        <f>MAX(Results!CF374:CG374)</f>
        <v>0</v>
      </c>
      <c r="P374" s="83">
        <f>Results!CA374</f>
        <v>0</v>
      </c>
      <c r="Q374" s="83">
        <f>Results!CB374</f>
        <v>0</v>
      </c>
      <c r="R374" s="72" t="str">
        <f>Results!CD374</f>
        <v/>
      </c>
      <c r="S374" s="14" t="str">
        <f>Results!CC374</f>
        <v/>
      </c>
      <c r="T374" s="201">
        <f>Results!AV374</f>
        <v>0</v>
      </c>
      <c r="U374" s="14" t="str">
        <f>IF(LEFT(DataEntry!$O374,1)="D",Results!DL374,"")</f>
        <v/>
      </c>
      <c r="V374" s="14" t="str">
        <f>IF(LEFT(DataEntry!O374,1)="D",Results!DM374,"")</f>
        <v/>
      </c>
      <c r="W374" s="77" t="str">
        <f>Results!AR374</f>
        <v/>
      </c>
      <c r="X374" s="77" t="str">
        <f>Results!AT374</f>
        <v/>
      </c>
    </row>
    <row r="375" spans="1:24" hidden="1" x14ac:dyDescent="0.25">
      <c r="A375" s="69">
        <f>Results!A375</f>
        <v>373</v>
      </c>
      <c r="B375" s="94" t="str">
        <f>Results!DA375</f>
        <v/>
      </c>
      <c r="C375" s="72" t="str">
        <f>Results!D375</f>
        <v/>
      </c>
      <c r="D375" s="72" t="str">
        <f>Results!G375</f>
        <v/>
      </c>
      <c r="E375" s="132" t="str">
        <f>Results!H375</f>
        <v/>
      </c>
      <c r="F375" s="132" t="str">
        <f>Results!I375</f>
        <v/>
      </c>
      <c r="G375" s="80" t="str">
        <f>Results!AW375</f>
        <v/>
      </c>
      <c r="H375" s="80" t="str">
        <f>Results!AY375</f>
        <v/>
      </c>
      <c r="I375" s="133" t="str">
        <f>Results!AZ375</f>
        <v/>
      </c>
      <c r="J375" s="137" t="str">
        <f>Results!BA375</f>
        <v/>
      </c>
      <c r="K375" s="229" t="str">
        <f>Results!BB375</f>
        <v/>
      </c>
      <c r="L375" s="230" t="str">
        <f>Results!BC375</f>
        <v/>
      </c>
      <c r="M375" s="136" t="str">
        <f>Results!BD375</f>
        <v/>
      </c>
      <c r="N375" s="138" t="str">
        <f>Results!BE375</f>
        <v/>
      </c>
      <c r="O375" s="187">
        <f>MAX(Results!CF375:CG375)</f>
        <v>0</v>
      </c>
      <c r="P375" s="83">
        <f>Results!CA375</f>
        <v>0</v>
      </c>
      <c r="Q375" s="83">
        <f>Results!CB375</f>
        <v>0</v>
      </c>
      <c r="R375" s="72" t="str">
        <f>Results!CD375</f>
        <v/>
      </c>
      <c r="S375" s="14" t="str">
        <f>Results!CC375</f>
        <v/>
      </c>
      <c r="T375" s="201">
        <f>Results!AV375</f>
        <v>0</v>
      </c>
      <c r="U375" s="14" t="str">
        <f>IF(LEFT(DataEntry!$O375,1)="D",Results!DL375,"")</f>
        <v/>
      </c>
      <c r="V375" s="14" t="str">
        <f>IF(LEFT(DataEntry!O375,1)="D",Results!DM375,"")</f>
        <v/>
      </c>
      <c r="W375" s="77" t="str">
        <f>Results!AR375</f>
        <v/>
      </c>
      <c r="X375" s="77" t="str">
        <f>Results!AT375</f>
        <v/>
      </c>
    </row>
    <row r="376" spans="1:24" hidden="1" x14ac:dyDescent="0.25">
      <c r="A376" s="69">
        <f>Results!A376</f>
        <v>374</v>
      </c>
      <c r="B376" s="94" t="str">
        <f>Results!DA376</f>
        <v/>
      </c>
      <c r="C376" s="72" t="str">
        <f>Results!D376</f>
        <v/>
      </c>
      <c r="D376" s="72" t="str">
        <f>Results!G376</f>
        <v/>
      </c>
      <c r="E376" s="132" t="str">
        <f>Results!H376</f>
        <v/>
      </c>
      <c r="F376" s="132" t="str">
        <f>Results!I376</f>
        <v/>
      </c>
      <c r="G376" s="80" t="str">
        <f>Results!AW376</f>
        <v/>
      </c>
      <c r="H376" s="80" t="str">
        <f>Results!AY376</f>
        <v/>
      </c>
      <c r="I376" s="133" t="str">
        <f>Results!AZ376</f>
        <v/>
      </c>
      <c r="J376" s="137" t="str">
        <f>Results!BA376</f>
        <v/>
      </c>
      <c r="K376" s="229" t="str">
        <f>Results!BB376</f>
        <v/>
      </c>
      <c r="L376" s="230" t="str">
        <f>Results!BC376</f>
        <v/>
      </c>
      <c r="M376" s="136" t="str">
        <f>Results!BD376</f>
        <v/>
      </c>
      <c r="N376" s="138" t="str">
        <f>Results!BE376</f>
        <v/>
      </c>
      <c r="O376" s="187">
        <f>MAX(Results!CF376:CG376)</f>
        <v>0</v>
      </c>
      <c r="P376" s="83">
        <f>Results!CA376</f>
        <v>0</v>
      </c>
      <c r="Q376" s="83">
        <f>Results!CB376</f>
        <v>0</v>
      </c>
      <c r="R376" s="72" t="str">
        <f>Results!CD376</f>
        <v/>
      </c>
      <c r="S376" s="14" t="str">
        <f>Results!CC376</f>
        <v/>
      </c>
      <c r="T376" s="201">
        <f>Results!AV376</f>
        <v>0</v>
      </c>
      <c r="U376" s="14" t="str">
        <f>IF(LEFT(DataEntry!$O376,1)="D",Results!DL376,"")</f>
        <v/>
      </c>
      <c r="V376" s="14" t="str">
        <f>IF(LEFT(DataEntry!O376,1)="D",Results!DM376,"")</f>
        <v/>
      </c>
      <c r="W376" s="77" t="str">
        <f>Results!AR376</f>
        <v/>
      </c>
      <c r="X376" s="77" t="str">
        <f>Results!AT376</f>
        <v/>
      </c>
    </row>
    <row r="377" spans="1:24" hidden="1" x14ac:dyDescent="0.25">
      <c r="A377" s="69">
        <f>Results!A377</f>
        <v>375</v>
      </c>
      <c r="B377" s="94" t="str">
        <f>Results!DA377</f>
        <v/>
      </c>
      <c r="C377" s="72" t="str">
        <f>Results!D377</f>
        <v/>
      </c>
      <c r="D377" s="72" t="str">
        <f>Results!G377</f>
        <v/>
      </c>
      <c r="E377" s="132" t="str">
        <f>Results!H377</f>
        <v/>
      </c>
      <c r="F377" s="132" t="str">
        <f>Results!I377</f>
        <v/>
      </c>
      <c r="G377" s="80" t="str">
        <f>Results!AW377</f>
        <v/>
      </c>
      <c r="H377" s="80" t="str">
        <f>Results!AY377</f>
        <v/>
      </c>
      <c r="I377" s="133" t="str">
        <f>Results!AZ377</f>
        <v/>
      </c>
      <c r="J377" s="137" t="str">
        <f>Results!BA377</f>
        <v/>
      </c>
      <c r="K377" s="229" t="str">
        <f>Results!BB377</f>
        <v/>
      </c>
      <c r="L377" s="230" t="str">
        <f>Results!BC377</f>
        <v/>
      </c>
      <c r="M377" s="136" t="str">
        <f>Results!BD377</f>
        <v/>
      </c>
      <c r="N377" s="138" t="str">
        <f>Results!BE377</f>
        <v/>
      </c>
      <c r="O377" s="187">
        <f>MAX(Results!CF377:CG377)</f>
        <v>0</v>
      </c>
      <c r="P377" s="83">
        <f>Results!CA377</f>
        <v>0</v>
      </c>
      <c r="Q377" s="83">
        <f>Results!CB377</f>
        <v>0</v>
      </c>
      <c r="R377" s="72" t="str">
        <f>Results!CD377</f>
        <v/>
      </c>
      <c r="S377" s="14" t="str">
        <f>Results!CC377</f>
        <v/>
      </c>
      <c r="T377" s="201">
        <f>Results!AV377</f>
        <v>0</v>
      </c>
      <c r="U377" s="14" t="str">
        <f>IF(LEFT(DataEntry!$O377,1)="D",Results!DL377,"")</f>
        <v/>
      </c>
      <c r="V377" s="14" t="str">
        <f>IF(LEFT(DataEntry!O377,1)="D",Results!DM377,"")</f>
        <v/>
      </c>
      <c r="W377" s="77" t="str">
        <f>Results!AR377</f>
        <v/>
      </c>
      <c r="X377" s="77" t="str">
        <f>Results!AT377</f>
        <v/>
      </c>
    </row>
    <row r="378" spans="1:24" hidden="1" x14ac:dyDescent="0.25">
      <c r="A378" s="69">
        <f>Results!A378</f>
        <v>376</v>
      </c>
      <c r="B378" s="94" t="str">
        <f>Results!DA378</f>
        <v/>
      </c>
      <c r="C378" s="72" t="str">
        <f>Results!D378</f>
        <v/>
      </c>
      <c r="D378" s="72" t="str">
        <f>Results!G378</f>
        <v/>
      </c>
      <c r="E378" s="132" t="str">
        <f>Results!H378</f>
        <v/>
      </c>
      <c r="F378" s="132" t="str">
        <f>Results!I378</f>
        <v/>
      </c>
      <c r="G378" s="80" t="str">
        <f>Results!AW378</f>
        <v/>
      </c>
      <c r="H378" s="80" t="str">
        <f>Results!AY378</f>
        <v/>
      </c>
      <c r="I378" s="133" t="str">
        <f>Results!AZ378</f>
        <v/>
      </c>
      <c r="J378" s="137" t="str">
        <f>Results!BA378</f>
        <v/>
      </c>
      <c r="K378" s="229" t="str">
        <f>Results!BB378</f>
        <v/>
      </c>
      <c r="L378" s="230" t="str">
        <f>Results!BC378</f>
        <v/>
      </c>
      <c r="M378" s="136" t="str">
        <f>Results!BD378</f>
        <v/>
      </c>
      <c r="N378" s="138" t="str">
        <f>Results!BE378</f>
        <v/>
      </c>
      <c r="O378" s="187">
        <f>MAX(Results!CF378:CG378)</f>
        <v>0</v>
      </c>
      <c r="P378" s="83">
        <f>Results!CA378</f>
        <v>0</v>
      </c>
      <c r="Q378" s="83">
        <f>Results!CB378</f>
        <v>0</v>
      </c>
      <c r="R378" s="72" t="str">
        <f>Results!CD378</f>
        <v/>
      </c>
      <c r="S378" s="14" t="str">
        <f>Results!CC378</f>
        <v/>
      </c>
      <c r="T378" s="201">
        <f>Results!AV378</f>
        <v>0</v>
      </c>
      <c r="U378" s="14" t="str">
        <f>IF(LEFT(DataEntry!$O378,1)="D",Results!DL378,"")</f>
        <v/>
      </c>
      <c r="V378" s="14" t="str">
        <f>IF(LEFT(DataEntry!O378,1)="D",Results!DM378,"")</f>
        <v/>
      </c>
      <c r="W378" s="77" t="str">
        <f>Results!AR378</f>
        <v/>
      </c>
      <c r="X378" s="77" t="str">
        <f>Results!AT378</f>
        <v/>
      </c>
    </row>
    <row r="379" spans="1:24" hidden="1" x14ac:dyDescent="0.25">
      <c r="A379" s="69">
        <f>Results!A379</f>
        <v>377</v>
      </c>
      <c r="B379" s="94" t="str">
        <f>Results!DA379</f>
        <v/>
      </c>
      <c r="C379" s="72" t="str">
        <f>Results!D379</f>
        <v/>
      </c>
      <c r="D379" s="72" t="str">
        <f>Results!G379</f>
        <v/>
      </c>
      <c r="E379" s="132" t="str">
        <f>Results!H379</f>
        <v/>
      </c>
      <c r="F379" s="132" t="str">
        <f>Results!I379</f>
        <v/>
      </c>
      <c r="G379" s="80" t="str">
        <f>Results!AW379</f>
        <v/>
      </c>
      <c r="H379" s="80" t="str">
        <f>Results!AY379</f>
        <v/>
      </c>
      <c r="I379" s="133" t="str">
        <f>Results!AZ379</f>
        <v/>
      </c>
      <c r="J379" s="137" t="str">
        <f>Results!BA379</f>
        <v/>
      </c>
      <c r="K379" s="229" t="str">
        <f>Results!BB379</f>
        <v/>
      </c>
      <c r="L379" s="230" t="str">
        <f>Results!BC379</f>
        <v/>
      </c>
      <c r="M379" s="136" t="str">
        <f>Results!BD379</f>
        <v/>
      </c>
      <c r="N379" s="138" t="str">
        <f>Results!BE379</f>
        <v/>
      </c>
      <c r="O379" s="187">
        <f>MAX(Results!CF379:CG379)</f>
        <v>0</v>
      </c>
      <c r="P379" s="83">
        <f>Results!CA379</f>
        <v>0</v>
      </c>
      <c r="Q379" s="83">
        <f>Results!CB379</f>
        <v>0</v>
      </c>
      <c r="R379" s="72" t="str">
        <f>Results!CD379</f>
        <v/>
      </c>
      <c r="S379" s="14" t="str">
        <f>Results!CC379</f>
        <v/>
      </c>
      <c r="T379" s="201">
        <f>Results!AV379</f>
        <v>0</v>
      </c>
      <c r="U379" s="14" t="str">
        <f>IF(LEFT(DataEntry!$O379,1)="D",Results!DL379,"")</f>
        <v/>
      </c>
      <c r="V379" s="14" t="str">
        <f>IF(LEFT(DataEntry!O379,1)="D",Results!DM379,"")</f>
        <v/>
      </c>
      <c r="W379" s="77" t="str">
        <f>Results!AR379</f>
        <v/>
      </c>
      <c r="X379" s="77" t="str">
        <f>Results!AT379</f>
        <v/>
      </c>
    </row>
    <row r="380" spans="1:24" hidden="1" x14ac:dyDescent="0.25">
      <c r="A380" s="69">
        <f>Results!A380</f>
        <v>378</v>
      </c>
      <c r="B380" s="94" t="str">
        <f>Results!DA380</f>
        <v/>
      </c>
      <c r="C380" s="72" t="str">
        <f>Results!D380</f>
        <v/>
      </c>
      <c r="D380" s="72" t="str">
        <f>Results!G380</f>
        <v/>
      </c>
      <c r="E380" s="132" t="str">
        <f>Results!H380</f>
        <v/>
      </c>
      <c r="F380" s="132" t="str">
        <f>Results!I380</f>
        <v/>
      </c>
      <c r="G380" s="80" t="str">
        <f>Results!AW380</f>
        <v/>
      </c>
      <c r="H380" s="80" t="str">
        <f>Results!AY380</f>
        <v/>
      </c>
      <c r="I380" s="133" t="str">
        <f>Results!AZ380</f>
        <v/>
      </c>
      <c r="J380" s="137" t="str">
        <f>Results!BA380</f>
        <v/>
      </c>
      <c r="K380" s="229" t="str">
        <f>Results!BB380</f>
        <v/>
      </c>
      <c r="L380" s="230" t="str">
        <f>Results!BC380</f>
        <v/>
      </c>
      <c r="M380" s="136" t="str">
        <f>Results!BD380</f>
        <v/>
      </c>
      <c r="N380" s="138" t="str">
        <f>Results!BE380</f>
        <v/>
      </c>
      <c r="O380" s="187">
        <f>MAX(Results!CF380:CG380)</f>
        <v>0</v>
      </c>
      <c r="P380" s="83">
        <f>Results!CA380</f>
        <v>0</v>
      </c>
      <c r="Q380" s="83">
        <f>Results!CB380</f>
        <v>0</v>
      </c>
      <c r="R380" s="72" t="str">
        <f>Results!CD380</f>
        <v/>
      </c>
      <c r="S380" s="14" t="str">
        <f>Results!CC380</f>
        <v/>
      </c>
      <c r="T380" s="201">
        <f>Results!AV380</f>
        <v>0</v>
      </c>
      <c r="U380" s="14" t="str">
        <f>IF(LEFT(DataEntry!$O380,1)="D",Results!DL380,"")</f>
        <v/>
      </c>
      <c r="V380" s="14" t="str">
        <f>IF(LEFT(DataEntry!O380,1)="D",Results!DM380,"")</f>
        <v/>
      </c>
      <c r="W380" s="77" t="str">
        <f>Results!AR380</f>
        <v/>
      </c>
      <c r="X380" s="77" t="str">
        <f>Results!AT380</f>
        <v/>
      </c>
    </row>
    <row r="381" spans="1:24" hidden="1" x14ac:dyDescent="0.25">
      <c r="A381" s="69">
        <f>Results!A381</f>
        <v>379</v>
      </c>
      <c r="B381" s="94" t="str">
        <f>Results!DA381</f>
        <v/>
      </c>
      <c r="C381" s="72" t="str">
        <f>Results!D381</f>
        <v/>
      </c>
      <c r="D381" s="72" t="str">
        <f>Results!G381</f>
        <v/>
      </c>
      <c r="E381" s="132" t="str">
        <f>Results!H381</f>
        <v/>
      </c>
      <c r="F381" s="132" t="str">
        <f>Results!I381</f>
        <v/>
      </c>
      <c r="G381" s="80" t="str">
        <f>Results!AW381</f>
        <v/>
      </c>
      <c r="H381" s="80" t="str">
        <f>Results!AY381</f>
        <v/>
      </c>
      <c r="I381" s="133" t="str">
        <f>Results!AZ381</f>
        <v/>
      </c>
      <c r="J381" s="137" t="str">
        <f>Results!BA381</f>
        <v/>
      </c>
      <c r="K381" s="229" t="str">
        <f>Results!BB381</f>
        <v/>
      </c>
      <c r="L381" s="230" t="str">
        <f>Results!BC381</f>
        <v/>
      </c>
      <c r="M381" s="136" t="str">
        <f>Results!BD381</f>
        <v/>
      </c>
      <c r="N381" s="138" t="str">
        <f>Results!BE381</f>
        <v/>
      </c>
      <c r="O381" s="187">
        <f>MAX(Results!CF381:CG381)</f>
        <v>0</v>
      </c>
      <c r="P381" s="83">
        <f>Results!CA381</f>
        <v>0</v>
      </c>
      <c r="Q381" s="83">
        <f>Results!CB381</f>
        <v>0</v>
      </c>
      <c r="R381" s="72" t="str">
        <f>Results!CD381</f>
        <v/>
      </c>
      <c r="S381" s="14" t="str">
        <f>Results!CC381</f>
        <v/>
      </c>
      <c r="T381" s="201">
        <f>Results!AV381</f>
        <v>0</v>
      </c>
      <c r="U381" s="14" t="str">
        <f>IF(LEFT(DataEntry!$O381,1)="D",Results!DL381,"")</f>
        <v/>
      </c>
      <c r="V381" s="14" t="str">
        <f>IF(LEFT(DataEntry!O381,1)="D",Results!DM381,"")</f>
        <v/>
      </c>
      <c r="W381" s="77" t="str">
        <f>Results!AR381</f>
        <v/>
      </c>
      <c r="X381" s="77" t="str">
        <f>Results!AT381</f>
        <v/>
      </c>
    </row>
    <row r="382" spans="1:24" hidden="1" x14ac:dyDescent="0.25">
      <c r="A382" s="69">
        <f>Results!A382</f>
        <v>380</v>
      </c>
      <c r="B382" s="94" t="str">
        <f>Results!DA382</f>
        <v/>
      </c>
      <c r="C382" s="72" t="str">
        <f>Results!D382</f>
        <v/>
      </c>
      <c r="D382" s="72" t="str">
        <f>Results!G382</f>
        <v/>
      </c>
      <c r="E382" s="132" t="str">
        <f>Results!H382</f>
        <v/>
      </c>
      <c r="F382" s="132" t="str">
        <f>Results!I382</f>
        <v/>
      </c>
      <c r="G382" s="80" t="str">
        <f>Results!AW382</f>
        <v/>
      </c>
      <c r="H382" s="80" t="str">
        <f>Results!AY382</f>
        <v/>
      </c>
      <c r="I382" s="133" t="str">
        <f>Results!AZ382</f>
        <v/>
      </c>
      <c r="J382" s="137" t="str">
        <f>Results!BA382</f>
        <v/>
      </c>
      <c r="K382" s="229" t="str">
        <f>Results!BB382</f>
        <v/>
      </c>
      <c r="L382" s="230" t="str">
        <f>Results!BC382</f>
        <v/>
      </c>
      <c r="M382" s="136" t="str">
        <f>Results!BD382</f>
        <v/>
      </c>
      <c r="N382" s="138" t="str">
        <f>Results!BE382</f>
        <v/>
      </c>
      <c r="O382" s="187">
        <f>MAX(Results!CF382:CG382)</f>
        <v>0</v>
      </c>
      <c r="P382" s="83">
        <f>Results!CA382</f>
        <v>0</v>
      </c>
      <c r="Q382" s="83">
        <f>Results!CB382</f>
        <v>0</v>
      </c>
      <c r="R382" s="72" t="str">
        <f>Results!CD382</f>
        <v/>
      </c>
      <c r="S382" s="14" t="str">
        <f>Results!CC382</f>
        <v/>
      </c>
      <c r="T382" s="201">
        <f>Results!AV382</f>
        <v>0</v>
      </c>
      <c r="U382" s="14" t="str">
        <f>IF(LEFT(DataEntry!$O382,1)="D",Results!DL382,"")</f>
        <v/>
      </c>
      <c r="V382" s="14" t="str">
        <f>IF(LEFT(DataEntry!O382,1)="D",Results!DM382,"")</f>
        <v/>
      </c>
      <c r="W382" s="77" t="str">
        <f>Results!AR382</f>
        <v/>
      </c>
      <c r="X382" s="77" t="str">
        <f>Results!AT382</f>
        <v/>
      </c>
    </row>
    <row r="383" spans="1:24" hidden="1" x14ac:dyDescent="0.25">
      <c r="A383" s="69">
        <f>Results!A383</f>
        <v>381</v>
      </c>
      <c r="B383" s="94" t="str">
        <f>Results!DA383</f>
        <v/>
      </c>
      <c r="C383" s="72" t="str">
        <f>Results!D383</f>
        <v/>
      </c>
      <c r="D383" s="72" t="str">
        <f>Results!G383</f>
        <v/>
      </c>
      <c r="E383" s="132" t="str">
        <f>Results!H383</f>
        <v/>
      </c>
      <c r="F383" s="132" t="str">
        <f>Results!I383</f>
        <v/>
      </c>
      <c r="G383" s="80" t="str">
        <f>Results!AW383</f>
        <v/>
      </c>
      <c r="H383" s="80" t="str">
        <f>Results!AY383</f>
        <v/>
      </c>
      <c r="I383" s="133" t="str">
        <f>Results!AZ383</f>
        <v/>
      </c>
      <c r="J383" s="137" t="str">
        <f>Results!BA383</f>
        <v/>
      </c>
      <c r="K383" s="229" t="str">
        <f>Results!BB383</f>
        <v/>
      </c>
      <c r="L383" s="230" t="str">
        <f>Results!BC383</f>
        <v/>
      </c>
      <c r="M383" s="136" t="str">
        <f>Results!BD383</f>
        <v/>
      </c>
      <c r="N383" s="138" t="str">
        <f>Results!BE383</f>
        <v/>
      </c>
      <c r="O383" s="187">
        <f>MAX(Results!CF383:CG383)</f>
        <v>0</v>
      </c>
      <c r="P383" s="83">
        <f>Results!CA383</f>
        <v>0</v>
      </c>
      <c r="Q383" s="83">
        <f>Results!CB383</f>
        <v>0</v>
      </c>
      <c r="R383" s="72" t="str">
        <f>Results!CD383</f>
        <v/>
      </c>
      <c r="S383" s="14" t="str">
        <f>Results!CC383</f>
        <v/>
      </c>
      <c r="T383" s="201">
        <f>Results!AV383</f>
        <v>0</v>
      </c>
      <c r="U383" s="14" t="str">
        <f>IF(LEFT(DataEntry!$O383,1)="D",Results!DL383,"")</f>
        <v/>
      </c>
      <c r="V383" s="14" t="str">
        <f>IF(LEFT(DataEntry!O383,1)="D",Results!DM383,"")</f>
        <v/>
      </c>
      <c r="W383" s="77" t="str">
        <f>Results!AR383</f>
        <v/>
      </c>
      <c r="X383" s="77" t="str">
        <f>Results!AT383</f>
        <v/>
      </c>
    </row>
    <row r="384" spans="1:24" hidden="1" x14ac:dyDescent="0.25">
      <c r="A384" s="69">
        <f>Results!A384</f>
        <v>382</v>
      </c>
      <c r="B384" s="94" t="str">
        <f>Results!DA384</f>
        <v/>
      </c>
      <c r="C384" s="72" t="str">
        <f>Results!D384</f>
        <v/>
      </c>
      <c r="D384" s="72" t="str">
        <f>Results!G384</f>
        <v/>
      </c>
      <c r="E384" s="132" t="str">
        <f>Results!H384</f>
        <v/>
      </c>
      <c r="F384" s="132" t="str">
        <f>Results!I384</f>
        <v/>
      </c>
      <c r="G384" s="80" t="str">
        <f>Results!AW384</f>
        <v/>
      </c>
      <c r="H384" s="80" t="str">
        <f>Results!AY384</f>
        <v/>
      </c>
      <c r="I384" s="133" t="str">
        <f>Results!AZ384</f>
        <v/>
      </c>
      <c r="J384" s="137" t="str">
        <f>Results!BA384</f>
        <v/>
      </c>
      <c r="K384" s="229" t="str">
        <f>Results!BB384</f>
        <v/>
      </c>
      <c r="L384" s="230" t="str">
        <f>Results!BC384</f>
        <v/>
      </c>
      <c r="M384" s="136" t="str">
        <f>Results!BD384</f>
        <v/>
      </c>
      <c r="N384" s="138" t="str">
        <f>Results!BE384</f>
        <v/>
      </c>
      <c r="O384" s="187">
        <f>MAX(Results!CF384:CG384)</f>
        <v>0</v>
      </c>
      <c r="P384" s="83">
        <f>Results!CA384</f>
        <v>0</v>
      </c>
      <c r="Q384" s="83">
        <f>Results!CB384</f>
        <v>0</v>
      </c>
      <c r="R384" s="72" t="str">
        <f>Results!CD384</f>
        <v/>
      </c>
      <c r="S384" s="14" t="str">
        <f>Results!CC384</f>
        <v/>
      </c>
      <c r="T384" s="201">
        <f>Results!AV384</f>
        <v>0</v>
      </c>
      <c r="U384" s="14" t="str">
        <f>IF(LEFT(DataEntry!$O384,1)="D",Results!DL384,"")</f>
        <v/>
      </c>
      <c r="V384" s="14" t="str">
        <f>IF(LEFT(DataEntry!O384,1)="D",Results!DM384,"")</f>
        <v/>
      </c>
      <c r="W384" s="77" t="str">
        <f>Results!AR384</f>
        <v/>
      </c>
      <c r="X384" s="77" t="str">
        <f>Results!AT384</f>
        <v/>
      </c>
    </row>
    <row r="385" spans="1:24" hidden="1" x14ac:dyDescent="0.25">
      <c r="A385" s="69">
        <f>Results!A385</f>
        <v>383</v>
      </c>
      <c r="B385" s="94" t="str">
        <f>Results!DA385</f>
        <v/>
      </c>
      <c r="C385" s="72" t="str">
        <f>Results!D385</f>
        <v/>
      </c>
      <c r="D385" s="72" t="str">
        <f>Results!G385</f>
        <v/>
      </c>
      <c r="E385" s="132" t="str">
        <f>Results!H385</f>
        <v/>
      </c>
      <c r="F385" s="132" t="str">
        <f>Results!I385</f>
        <v/>
      </c>
      <c r="G385" s="80" t="str">
        <f>Results!AW385</f>
        <v/>
      </c>
      <c r="H385" s="80" t="str">
        <f>Results!AY385</f>
        <v/>
      </c>
      <c r="I385" s="133" t="str">
        <f>Results!AZ385</f>
        <v/>
      </c>
      <c r="J385" s="137" t="str">
        <f>Results!BA385</f>
        <v/>
      </c>
      <c r="K385" s="229" t="str">
        <f>Results!BB385</f>
        <v/>
      </c>
      <c r="L385" s="230" t="str">
        <f>Results!BC385</f>
        <v/>
      </c>
      <c r="M385" s="136" t="str">
        <f>Results!BD385</f>
        <v/>
      </c>
      <c r="N385" s="138" t="str">
        <f>Results!BE385</f>
        <v/>
      </c>
      <c r="O385" s="187">
        <f>MAX(Results!CF385:CG385)</f>
        <v>0</v>
      </c>
      <c r="P385" s="83">
        <f>Results!CA385</f>
        <v>0</v>
      </c>
      <c r="Q385" s="83">
        <f>Results!CB385</f>
        <v>0</v>
      </c>
      <c r="R385" s="72" t="str">
        <f>Results!CD385</f>
        <v/>
      </c>
      <c r="S385" s="14" t="str">
        <f>Results!CC385</f>
        <v/>
      </c>
      <c r="T385" s="201">
        <f>Results!AV385</f>
        <v>0</v>
      </c>
      <c r="U385" s="14" t="str">
        <f>IF(LEFT(DataEntry!$O385,1)="D",Results!DL385,"")</f>
        <v/>
      </c>
      <c r="V385" s="14" t="str">
        <f>IF(LEFT(DataEntry!O385,1)="D",Results!DM385,"")</f>
        <v/>
      </c>
      <c r="W385" s="77" t="str">
        <f>Results!AR385</f>
        <v/>
      </c>
      <c r="X385" s="77" t="str">
        <f>Results!AT385</f>
        <v/>
      </c>
    </row>
    <row r="386" spans="1:24" hidden="1" x14ac:dyDescent="0.25">
      <c r="A386" s="69">
        <f>Results!A386</f>
        <v>384</v>
      </c>
      <c r="B386" s="94" t="str">
        <f>Results!DA386</f>
        <v/>
      </c>
      <c r="C386" s="72" t="str">
        <f>Results!D386</f>
        <v/>
      </c>
      <c r="D386" s="72" t="str">
        <f>Results!G386</f>
        <v/>
      </c>
      <c r="E386" s="132" t="str">
        <f>Results!H386</f>
        <v/>
      </c>
      <c r="F386" s="132" t="str">
        <f>Results!I386</f>
        <v/>
      </c>
      <c r="G386" s="80" t="str">
        <f>Results!AW386</f>
        <v/>
      </c>
      <c r="H386" s="80" t="str">
        <f>Results!AY386</f>
        <v/>
      </c>
      <c r="I386" s="133" t="str">
        <f>Results!AZ386</f>
        <v/>
      </c>
      <c r="J386" s="137" t="str">
        <f>Results!BA386</f>
        <v/>
      </c>
      <c r="K386" s="229" t="str">
        <f>Results!BB386</f>
        <v/>
      </c>
      <c r="L386" s="230" t="str">
        <f>Results!BC386</f>
        <v/>
      </c>
      <c r="M386" s="136" t="str">
        <f>Results!BD386</f>
        <v/>
      </c>
      <c r="N386" s="138" t="str">
        <f>Results!BE386</f>
        <v/>
      </c>
      <c r="O386" s="187">
        <f>MAX(Results!CF386:CG386)</f>
        <v>0</v>
      </c>
      <c r="P386" s="83">
        <f>Results!CA386</f>
        <v>0</v>
      </c>
      <c r="Q386" s="83">
        <f>Results!CB386</f>
        <v>0</v>
      </c>
      <c r="R386" s="72" t="str">
        <f>Results!CD386</f>
        <v/>
      </c>
      <c r="S386" s="14" t="str">
        <f>Results!CC386</f>
        <v/>
      </c>
      <c r="T386" s="201">
        <f>Results!AV386</f>
        <v>0</v>
      </c>
      <c r="U386" s="14" t="str">
        <f>IF(LEFT(DataEntry!$O386,1)="D",Results!DL386,"")</f>
        <v/>
      </c>
      <c r="V386" s="14" t="str">
        <f>IF(LEFT(DataEntry!O386,1)="D",Results!DM386,"")</f>
        <v/>
      </c>
      <c r="W386" s="77" t="str">
        <f>Results!AR386</f>
        <v/>
      </c>
      <c r="X386" s="77" t="str">
        <f>Results!AT386</f>
        <v/>
      </c>
    </row>
    <row r="387" spans="1:24" hidden="1" x14ac:dyDescent="0.25">
      <c r="A387" s="69">
        <f>Results!A387</f>
        <v>385</v>
      </c>
      <c r="B387" s="94" t="str">
        <f>Results!DA387</f>
        <v/>
      </c>
      <c r="C387" s="72" t="str">
        <f>Results!D387</f>
        <v/>
      </c>
      <c r="D387" s="72" t="str">
        <f>Results!G387</f>
        <v/>
      </c>
      <c r="E387" s="132" t="str">
        <f>Results!H387</f>
        <v/>
      </c>
      <c r="F387" s="132" t="str">
        <f>Results!I387</f>
        <v/>
      </c>
      <c r="G387" s="80" t="str">
        <f>Results!AW387</f>
        <v/>
      </c>
      <c r="H387" s="80" t="str">
        <f>Results!AY387</f>
        <v/>
      </c>
      <c r="I387" s="133" t="str">
        <f>Results!AZ387</f>
        <v/>
      </c>
      <c r="J387" s="137" t="str">
        <f>Results!BA387</f>
        <v/>
      </c>
      <c r="K387" s="229" t="str">
        <f>Results!BB387</f>
        <v/>
      </c>
      <c r="L387" s="230" t="str">
        <f>Results!BC387</f>
        <v/>
      </c>
      <c r="M387" s="136" t="str">
        <f>Results!BD387</f>
        <v/>
      </c>
      <c r="N387" s="138" t="str">
        <f>Results!BE387</f>
        <v/>
      </c>
      <c r="O387" s="187">
        <f>MAX(Results!CF387:CG387)</f>
        <v>0</v>
      </c>
      <c r="P387" s="83">
        <f>Results!CA387</f>
        <v>0</v>
      </c>
      <c r="Q387" s="83">
        <f>Results!CB387</f>
        <v>0</v>
      </c>
      <c r="R387" s="72" t="str">
        <f>Results!CD387</f>
        <v/>
      </c>
      <c r="S387" s="14" t="str">
        <f>Results!CC387</f>
        <v/>
      </c>
      <c r="T387" s="201">
        <f>Results!AV387</f>
        <v>0</v>
      </c>
      <c r="U387" s="14" t="str">
        <f>IF(LEFT(DataEntry!$O387,1)="D",Results!DL387,"")</f>
        <v/>
      </c>
      <c r="V387" s="14" t="str">
        <f>IF(LEFT(DataEntry!O387,1)="D",Results!DM387,"")</f>
        <v/>
      </c>
      <c r="W387" s="77" t="str">
        <f>Results!AR387</f>
        <v/>
      </c>
      <c r="X387" s="77" t="str">
        <f>Results!AT387</f>
        <v/>
      </c>
    </row>
    <row r="388" spans="1:24" hidden="1" x14ac:dyDescent="0.25">
      <c r="A388" s="69">
        <f>Results!A388</f>
        <v>386</v>
      </c>
      <c r="B388" s="94" t="str">
        <f>Results!DA388</f>
        <v/>
      </c>
      <c r="C388" s="72" t="str">
        <f>Results!D388</f>
        <v/>
      </c>
      <c r="D388" s="72" t="str">
        <f>Results!G388</f>
        <v/>
      </c>
      <c r="E388" s="132" t="str">
        <f>Results!H388</f>
        <v/>
      </c>
      <c r="F388" s="132" t="str">
        <f>Results!I388</f>
        <v/>
      </c>
      <c r="G388" s="80" t="str">
        <f>Results!AW388</f>
        <v/>
      </c>
      <c r="H388" s="80" t="str">
        <f>Results!AY388</f>
        <v/>
      </c>
      <c r="I388" s="133" t="str">
        <f>Results!AZ388</f>
        <v/>
      </c>
      <c r="J388" s="137" t="str">
        <f>Results!BA388</f>
        <v/>
      </c>
      <c r="K388" s="229" t="str">
        <f>Results!BB388</f>
        <v/>
      </c>
      <c r="L388" s="230" t="str">
        <f>Results!BC388</f>
        <v/>
      </c>
      <c r="M388" s="136" t="str">
        <f>Results!BD388</f>
        <v/>
      </c>
      <c r="N388" s="138" t="str">
        <f>Results!BE388</f>
        <v/>
      </c>
      <c r="O388" s="187">
        <f>MAX(Results!CF388:CG388)</f>
        <v>0</v>
      </c>
      <c r="P388" s="83">
        <f>Results!CA388</f>
        <v>0</v>
      </c>
      <c r="Q388" s="83">
        <f>Results!CB388</f>
        <v>0</v>
      </c>
      <c r="R388" s="72" t="str">
        <f>Results!CD388</f>
        <v/>
      </c>
      <c r="S388" s="14" t="str">
        <f>Results!CC388</f>
        <v/>
      </c>
      <c r="T388" s="201">
        <f>Results!AV388</f>
        <v>0</v>
      </c>
      <c r="U388" s="14" t="str">
        <f>IF(LEFT(DataEntry!$O388,1)="D",Results!DL388,"")</f>
        <v/>
      </c>
      <c r="V388" s="14" t="str">
        <f>IF(LEFT(DataEntry!O388,1)="D",Results!DM388,"")</f>
        <v/>
      </c>
      <c r="W388" s="77" t="str">
        <f>Results!AR388</f>
        <v/>
      </c>
      <c r="X388" s="77" t="str">
        <f>Results!AT388</f>
        <v/>
      </c>
    </row>
    <row r="389" spans="1:24" hidden="1" x14ac:dyDescent="0.25">
      <c r="A389" s="69">
        <f>Results!A389</f>
        <v>387</v>
      </c>
      <c r="B389" s="94" t="str">
        <f>Results!DA389</f>
        <v/>
      </c>
      <c r="C389" s="72" t="str">
        <f>Results!D389</f>
        <v/>
      </c>
      <c r="D389" s="72" t="str">
        <f>Results!G389</f>
        <v/>
      </c>
      <c r="E389" s="132" t="str">
        <f>Results!H389</f>
        <v/>
      </c>
      <c r="F389" s="132" t="str">
        <f>Results!I389</f>
        <v/>
      </c>
      <c r="G389" s="80" t="str">
        <f>Results!AW389</f>
        <v/>
      </c>
      <c r="H389" s="80" t="str">
        <f>Results!AY389</f>
        <v/>
      </c>
      <c r="I389" s="133" t="str">
        <f>Results!AZ389</f>
        <v/>
      </c>
      <c r="J389" s="137" t="str">
        <f>Results!BA389</f>
        <v/>
      </c>
      <c r="K389" s="229" t="str">
        <f>Results!BB389</f>
        <v/>
      </c>
      <c r="L389" s="230" t="str">
        <f>Results!BC389</f>
        <v/>
      </c>
      <c r="M389" s="136" t="str">
        <f>Results!BD389</f>
        <v/>
      </c>
      <c r="N389" s="138" t="str">
        <f>Results!BE389</f>
        <v/>
      </c>
      <c r="O389" s="187">
        <f>MAX(Results!CF389:CG389)</f>
        <v>0</v>
      </c>
      <c r="P389" s="83">
        <f>Results!CA389</f>
        <v>0</v>
      </c>
      <c r="Q389" s="83">
        <f>Results!CB389</f>
        <v>0</v>
      </c>
      <c r="R389" s="72" t="str">
        <f>Results!CD389</f>
        <v/>
      </c>
      <c r="S389" s="14" t="str">
        <f>Results!CC389</f>
        <v/>
      </c>
      <c r="T389" s="201">
        <f>Results!AV389</f>
        <v>0</v>
      </c>
      <c r="U389" s="14" t="str">
        <f>IF(LEFT(DataEntry!$O389,1)="D",Results!DL389,"")</f>
        <v/>
      </c>
      <c r="V389" s="14" t="str">
        <f>IF(LEFT(DataEntry!O389,1)="D",Results!DM389,"")</f>
        <v/>
      </c>
      <c r="W389" s="77" t="str">
        <f>Results!AR389</f>
        <v/>
      </c>
      <c r="X389" s="77" t="str">
        <f>Results!AT389</f>
        <v/>
      </c>
    </row>
    <row r="390" spans="1:24" hidden="1" x14ac:dyDescent="0.25">
      <c r="A390" s="69">
        <f>Results!A390</f>
        <v>388</v>
      </c>
      <c r="B390" s="94" t="str">
        <f>Results!DA390</f>
        <v/>
      </c>
      <c r="C390" s="72" t="str">
        <f>Results!D390</f>
        <v/>
      </c>
      <c r="D390" s="72" t="str">
        <f>Results!G390</f>
        <v/>
      </c>
      <c r="E390" s="132" t="str">
        <f>Results!H390</f>
        <v/>
      </c>
      <c r="F390" s="132" t="str">
        <f>Results!I390</f>
        <v/>
      </c>
      <c r="G390" s="80" t="str">
        <f>Results!AW390</f>
        <v/>
      </c>
      <c r="H390" s="80" t="str">
        <f>Results!AY390</f>
        <v/>
      </c>
      <c r="I390" s="133" t="str">
        <f>Results!AZ390</f>
        <v/>
      </c>
      <c r="J390" s="137" t="str">
        <f>Results!BA390</f>
        <v/>
      </c>
      <c r="K390" s="229" t="str">
        <f>Results!BB390</f>
        <v/>
      </c>
      <c r="L390" s="230" t="str">
        <f>Results!BC390</f>
        <v/>
      </c>
      <c r="M390" s="136" t="str">
        <f>Results!BD390</f>
        <v/>
      </c>
      <c r="N390" s="138" t="str">
        <f>Results!BE390</f>
        <v/>
      </c>
      <c r="O390" s="187">
        <f>MAX(Results!CF390:CG390)</f>
        <v>0</v>
      </c>
      <c r="P390" s="83">
        <f>Results!CA390</f>
        <v>0</v>
      </c>
      <c r="Q390" s="83">
        <f>Results!CB390</f>
        <v>0</v>
      </c>
      <c r="R390" s="72" t="str">
        <f>Results!CD390</f>
        <v/>
      </c>
      <c r="S390" s="14" t="str">
        <f>Results!CC390</f>
        <v/>
      </c>
      <c r="T390" s="201">
        <f>Results!AV390</f>
        <v>0</v>
      </c>
      <c r="U390" s="14" t="str">
        <f>IF(LEFT(DataEntry!$O390,1)="D",Results!DL390,"")</f>
        <v/>
      </c>
      <c r="V390" s="14" t="str">
        <f>IF(LEFT(DataEntry!O390,1)="D",Results!DM390,"")</f>
        <v/>
      </c>
      <c r="W390" s="77" t="str">
        <f>Results!AR390</f>
        <v/>
      </c>
      <c r="X390" s="77" t="str">
        <f>Results!AT390</f>
        <v/>
      </c>
    </row>
    <row r="391" spans="1:24" hidden="1" x14ac:dyDescent="0.25">
      <c r="A391" s="69">
        <f>Results!A391</f>
        <v>389</v>
      </c>
      <c r="B391" s="94" t="str">
        <f>Results!DA391</f>
        <v/>
      </c>
      <c r="C391" s="72" t="str">
        <f>Results!D391</f>
        <v/>
      </c>
      <c r="D391" s="72" t="str">
        <f>Results!G391</f>
        <v/>
      </c>
      <c r="E391" s="132" t="str">
        <f>Results!H391</f>
        <v/>
      </c>
      <c r="F391" s="132" t="str">
        <f>Results!I391</f>
        <v/>
      </c>
      <c r="G391" s="80" t="str">
        <f>Results!AW391</f>
        <v/>
      </c>
      <c r="H391" s="80" t="str">
        <f>Results!AY391</f>
        <v/>
      </c>
      <c r="I391" s="133" t="str">
        <f>Results!AZ391</f>
        <v/>
      </c>
      <c r="J391" s="137" t="str">
        <f>Results!BA391</f>
        <v/>
      </c>
      <c r="K391" s="229" t="str">
        <f>Results!BB391</f>
        <v/>
      </c>
      <c r="L391" s="230" t="str">
        <f>Results!BC391</f>
        <v/>
      </c>
      <c r="M391" s="136" t="str">
        <f>Results!BD391</f>
        <v/>
      </c>
      <c r="N391" s="138" t="str">
        <f>Results!BE391</f>
        <v/>
      </c>
      <c r="O391" s="187">
        <f>MAX(Results!CF391:CG391)</f>
        <v>0</v>
      </c>
      <c r="P391" s="83">
        <f>Results!CA391</f>
        <v>0</v>
      </c>
      <c r="Q391" s="83">
        <f>Results!CB391</f>
        <v>0</v>
      </c>
      <c r="R391" s="72" t="str">
        <f>Results!CD391</f>
        <v/>
      </c>
      <c r="S391" s="14" t="str">
        <f>Results!CC391</f>
        <v/>
      </c>
      <c r="T391" s="201">
        <f>Results!AV391</f>
        <v>0</v>
      </c>
      <c r="U391" s="14" t="str">
        <f>IF(LEFT(DataEntry!$O391,1)="D",Results!DL391,"")</f>
        <v/>
      </c>
      <c r="V391" s="14" t="str">
        <f>IF(LEFT(DataEntry!O391,1)="D",Results!DM391,"")</f>
        <v/>
      </c>
      <c r="W391" s="77" t="str">
        <f>Results!AR391</f>
        <v/>
      </c>
      <c r="X391" s="77" t="str">
        <f>Results!AT391</f>
        <v/>
      </c>
    </row>
    <row r="392" spans="1:24" hidden="1" x14ac:dyDescent="0.25">
      <c r="A392" s="69">
        <f>Results!A392</f>
        <v>390</v>
      </c>
      <c r="B392" s="94" t="str">
        <f>Results!DA392</f>
        <v/>
      </c>
      <c r="C392" s="72" t="str">
        <f>Results!D392</f>
        <v/>
      </c>
      <c r="D392" s="72" t="str">
        <f>Results!G392</f>
        <v/>
      </c>
      <c r="E392" s="132" t="str">
        <f>Results!H392</f>
        <v/>
      </c>
      <c r="F392" s="132" t="str">
        <f>Results!I392</f>
        <v/>
      </c>
      <c r="G392" s="80" t="str">
        <f>Results!AW392</f>
        <v/>
      </c>
      <c r="H392" s="80" t="str">
        <f>Results!AY392</f>
        <v/>
      </c>
      <c r="I392" s="133" t="str">
        <f>Results!AZ392</f>
        <v/>
      </c>
      <c r="J392" s="137" t="str">
        <f>Results!BA392</f>
        <v/>
      </c>
      <c r="K392" s="229" t="str">
        <f>Results!BB392</f>
        <v/>
      </c>
      <c r="L392" s="230" t="str">
        <f>Results!BC392</f>
        <v/>
      </c>
      <c r="M392" s="136" t="str">
        <f>Results!BD392</f>
        <v/>
      </c>
      <c r="N392" s="138" t="str">
        <f>Results!BE392</f>
        <v/>
      </c>
      <c r="O392" s="187">
        <f>MAX(Results!CF392:CG392)</f>
        <v>0</v>
      </c>
      <c r="P392" s="83">
        <f>Results!CA392</f>
        <v>0</v>
      </c>
      <c r="Q392" s="83">
        <f>Results!CB392</f>
        <v>0</v>
      </c>
      <c r="R392" s="72" t="str">
        <f>Results!CD392</f>
        <v/>
      </c>
      <c r="S392" s="14" t="str">
        <f>Results!CC392</f>
        <v/>
      </c>
      <c r="T392" s="201">
        <f>Results!AV392</f>
        <v>0</v>
      </c>
      <c r="U392" s="14" t="str">
        <f>IF(LEFT(DataEntry!$O392,1)="D",Results!DL392,"")</f>
        <v/>
      </c>
      <c r="V392" s="14" t="str">
        <f>IF(LEFT(DataEntry!O392,1)="D",Results!DM392,"")</f>
        <v/>
      </c>
      <c r="W392" s="77" t="str">
        <f>Results!AR392</f>
        <v/>
      </c>
      <c r="X392" s="77" t="str">
        <f>Results!AT392</f>
        <v/>
      </c>
    </row>
    <row r="393" spans="1:24" hidden="1" x14ac:dyDescent="0.25">
      <c r="A393" s="69">
        <f>Results!A393</f>
        <v>391</v>
      </c>
      <c r="B393" s="94" t="str">
        <f>Results!DA393</f>
        <v/>
      </c>
      <c r="C393" s="72" t="str">
        <f>Results!D393</f>
        <v/>
      </c>
      <c r="D393" s="72" t="str">
        <f>Results!G393</f>
        <v/>
      </c>
      <c r="E393" s="132" t="str">
        <f>Results!H393</f>
        <v/>
      </c>
      <c r="F393" s="132" t="str">
        <f>Results!I393</f>
        <v/>
      </c>
      <c r="G393" s="80" t="str">
        <f>Results!AW393</f>
        <v/>
      </c>
      <c r="H393" s="80" t="str">
        <f>Results!AY393</f>
        <v/>
      </c>
      <c r="I393" s="133" t="str">
        <f>Results!AZ393</f>
        <v/>
      </c>
      <c r="J393" s="137" t="str">
        <f>Results!BA393</f>
        <v/>
      </c>
      <c r="K393" s="229" t="str">
        <f>Results!BB393</f>
        <v/>
      </c>
      <c r="L393" s="230" t="str">
        <f>Results!BC393</f>
        <v/>
      </c>
      <c r="M393" s="136" t="str">
        <f>Results!BD393</f>
        <v/>
      </c>
      <c r="N393" s="138" t="str">
        <f>Results!BE393</f>
        <v/>
      </c>
      <c r="O393" s="187">
        <f>MAX(Results!CF393:CG393)</f>
        <v>0</v>
      </c>
      <c r="P393" s="83">
        <f>Results!CA393</f>
        <v>0</v>
      </c>
      <c r="Q393" s="83">
        <f>Results!CB393</f>
        <v>0</v>
      </c>
      <c r="R393" s="72" t="str">
        <f>Results!CD393</f>
        <v/>
      </c>
      <c r="S393" s="14" t="str">
        <f>Results!CC393</f>
        <v/>
      </c>
      <c r="T393" s="201">
        <f>Results!AV393</f>
        <v>0</v>
      </c>
      <c r="U393" s="14" t="str">
        <f>IF(LEFT(DataEntry!$O393,1)="D",Results!DL393,"")</f>
        <v/>
      </c>
      <c r="V393" s="14" t="str">
        <f>IF(LEFT(DataEntry!O393,1)="D",Results!DM393,"")</f>
        <v/>
      </c>
      <c r="W393" s="77" t="str">
        <f>Results!AR393</f>
        <v/>
      </c>
      <c r="X393" s="77" t="str">
        <f>Results!AT393</f>
        <v/>
      </c>
    </row>
    <row r="394" spans="1:24" hidden="1" x14ac:dyDescent="0.25">
      <c r="A394" s="69">
        <f>Results!A394</f>
        <v>392</v>
      </c>
      <c r="B394" s="94" t="str">
        <f>Results!DA394</f>
        <v/>
      </c>
      <c r="C394" s="72" t="str">
        <f>Results!D394</f>
        <v/>
      </c>
      <c r="D394" s="72" t="str">
        <f>Results!G394</f>
        <v/>
      </c>
      <c r="E394" s="132" t="str">
        <f>Results!H394</f>
        <v/>
      </c>
      <c r="F394" s="132" t="str">
        <f>Results!I394</f>
        <v/>
      </c>
      <c r="G394" s="80" t="str">
        <f>Results!AW394</f>
        <v/>
      </c>
      <c r="H394" s="80" t="str">
        <f>Results!AY394</f>
        <v/>
      </c>
      <c r="I394" s="133" t="str">
        <f>Results!AZ394</f>
        <v/>
      </c>
      <c r="J394" s="137" t="str">
        <f>Results!BA394</f>
        <v/>
      </c>
      <c r="K394" s="229" t="str">
        <f>Results!BB394</f>
        <v/>
      </c>
      <c r="L394" s="230" t="str">
        <f>Results!BC394</f>
        <v/>
      </c>
      <c r="M394" s="136" t="str">
        <f>Results!BD394</f>
        <v/>
      </c>
      <c r="N394" s="138" t="str">
        <f>Results!BE394</f>
        <v/>
      </c>
      <c r="O394" s="187">
        <f>MAX(Results!CF394:CG394)</f>
        <v>0</v>
      </c>
      <c r="P394" s="83">
        <f>Results!CA394</f>
        <v>0</v>
      </c>
      <c r="Q394" s="83">
        <f>Results!CB394</f>
        <v>0</v>
      </c>
      <c r="R394" s="72" t="str">
        <f>Results!CD394</f>
        <v/>
      </c>
      <c r="S394" s="14" t="str">
        <f>Results!CC394</f>
        <v/>
      </c>
      <c r="T394" s="201">
        <f>Results!AV394</f>
        <v>0</v>
      </c>
      <c r="U394" s="14" t="str">
        <f>IF(LEFT(DataEntry!$O394,1)="D",Results!DL394,"")</f>
        <v/>
      </c>
      <c r="V394" s="14" t="str">
        <f>IF(LEFT(DataEntry!O394,1)="D",Results!DM394,"")</f>
        <v/>
      </c>
      <c r="W394" s="77" t="str">
        <f>Results!AR394</f>
        <v/>
      </c>
      <c r="X394" s="77" t="str">
        <f>Results!AT394</f>
        <v/>
      </c>
    </row>
    <row r="395" spans="1:24" hidden="1" x14ac:dyDescent="0.25">
      <c r="A395" s="69">
        <f>Results!A395</f>
        <v>393</v>
      </c>
      <c r="B395" s="94" t="str">
        <f>Results!DA395</f>
        <v/>
      </c>
      <c r="C395" s="72" t="str">
        <f>Results!D395</f>
        <v/>
      </c>
      <c r="D395" s="72" t="str">
        <f>Results!G395</f>
        <v/>
      </c>
      <c r="E395" s="132" t="str">
        <f>Results!H395</f>
        <v/>
      </c>
      <c r="F395" s="132" t="str">
        <f>Results!I395</f>
        <v/>
      </c>
      <c r="G395" s="80" t="str">
        <f>Results!AW395</f>
        <v/>
      </c>
      <c r="H395" s="80" t="str">
        <f>Results!AY395</f>
        <v/>
      </c>
      <c r="I395" s="133" t="str">
        <f>Results!AZ395</f>
        <v/>
      </c>
      <c r="J395" s="137" t="str">
        <f>Results!BA395</f>
        <v/>
      </c>
      <c r="K395" s="229" t="str">
        <f>Results!BB395</f>
        <v/>
      </c>
      <c r="L395" s="230" t="str">
        <f>Results!BC395</f>
        <v/>
      </c>
      <c r="M395" s="136" t="str">
        <f>Results!BD395</f>
        <v/>
      </c>
      <c r="N395" s="138" t="str">
        <f>Results!BE395</f>
        <v/>
      </c>
      <c r="O395" s="187">
        <f>MAX(Results!CF395:CG395)</f>
        <v>0</v>
      </c>
      <c r="P395" s="83">
        <f>Results!CA395</f>
        <v>0</v>
      </c>
      <c r="Q395" s="83">
        <f>Results!CB395</f>
        <v>0</v>
      </c>
      <c r="R395" s="72" t="str">
        <f>Results!CD395</f>
        <v/>
      </c>
      <c r="S395" s="14" t="str">
        <f>Results!CC395</f>
        <v/>
      </c>
      <c r="T395" s="201">
        <f>Results!AV395</f>
        <v>0</v>
      </c>
      <c r="U395" s="14" t="str">
        <f>IF(LEFT(DataEntry!$O395,1)="D",Results!DL395,"")</f>
        <v/>
      </c>
      <c r="V395" s="14" t="str">
        <f>IF(LEFT(DataEntry!O395,1)="D",Results!DM395,"")</f>
        <v/>
      </c>
      <c r="W395" s="77" t="str">
        <f>Results!AR395</f>
        <v/>
      </c>
      <c r="X395" s="77" t="str">
        <f>Results!AT395</f>
        <v/>
      </c>
    </row>
    <row r="396" spans="1:24" hidden="1" x14ac:dyDescent="0.25">
      <c r="A396" s="69">
        <f>Results!A396</f>
        <v>394</v>
      </c>
      <c r="B396" s="94" t="str">
        <f>Results!DA396</f>
        <v/>
      </c>
      <c r="C396" s="72" t="str">
        <f>Results!D396</f>
        <v/>
      </c>
      <c r="D396" s="72" t="str">
        <f>Results!G396</f>
        <v/>
      </c>
      <c r="E396" s="132" t="str">
        <f>Results!H396</f>
        <v/>
      </c>
      <c r="F396" s="132" t="str">
        <f>Results!I396</f>
        <v/>
      </c>
      <c r="G396" s="80" t="str">
        <f>Results!AW396</f>
        <v/>
      </c>
      <c r="H396" s="80" t="str">
        <f>Results!AY396</f>
        <v/>
      </c>
      <c r="I396" s="133" t="str">
        <f>Results!AZ396</f>
        <v/>
      </c>
      <c r="J396" s="137" t="str">
        <f>Results!BA396</f>
        <v/>
      </c>
      <c r="K396" s="229" t="str">
        <f>Results!BB396</f>
        <v/>
      </c>
      <c r="L396" s="230" t="str">
        <f>Results!BC396</f>
        <v/>
      </c>
      <c r="M396" s="136" t="str">
        <f>Results!BD396</f>
        <v/>
      </c>
      <c r="N396" s="138" t="str">
        <f>Results!BE396</f>
        <v/>
      </c>
      <c r="O396" s="187">
        <f>MAX(Results!CF396:CG396)</f>
        <v>0</v>
      </c>
      <c r="P396" s="83">
        <f>Results!CA396</f>
        <v>0</v>
      </c>
      <c r="Q396" s="83">
        <f>Results!CB396</f>
        <v>0</v>
      </c>
      <c r="R396" s="72" t="str">
        <f>Results!CD396</f>
        <v/>
      </c>
      <c r="S396" s="14" t="str">
        <f>Results!CC396</f>
        <v/>
      </c>
      <c r="T396" s="201">
        <f>Results!AV396</f>
        <v>0</v>
      </c>
      <c r="U396" s="14" t="str">
        <f>IF(LEFT(DataEntry!$O396,1)="D",Results!DL396,"")</f>
        <v/>
      </c>
      <c r="V396" s="14" t="str">
        <f>IF(LEFT(DataEntry!O396,1)="D",Results!DM396,"")</f>
        <v/>
      </c>
      <c r="W396" s="77" t="str">
        <f>Results!AR396</f>
        <v/>
      </c>
      <c r="X396" s="77" t="str">
        <f>Results!AT396</f>
        <v/>
      </c>
    </row>
    <row r="397" spans="1:24" hidden="1" x14ac:dyDescent="0.25">
      <c r="A397" s="69">
        <f>Results!A397</f>
        <v>395</v>
      </c>
      <c r="B397" s="94" t="str">
        <f>Results!DA397</f>
        <v/>
      </c>
      <c r="C397" s="72" t="str">
        <f>Results!D397</f>
        <v/>
      </c>
      <c r="D397" s="72" t="str">
        <f>Results!G397</f>
        <v/>
      </c>
      <c r="E397" s="132" t="str">
        <f>Results!H397</f>
        <v/>
      </c>
      <c r="F397" s="132" t="str">
        <f>Results!I397</f>
        <v/>
      </c>
      <c r="G397" s="80" t="str">
        <f>Results!AW397</f>
        <v/>
      </c>
      <c r="H397" s="80" t="str">
        <f>Results!AY397</f>
        <v/>
      </c>
      <c r="I397" s="133" t="str">
        <f>Results!AZ397</f>
        <v/>
      </c>
      <c r="J397" s="137" t="str">
        <f>Results!BA397</f>
        <v/>
      </c>
      <c r="K397" s="229" t="str">
        <f>Results!BB397</f>
        <v/>
      </c>
      <c r="L397" s="230" t="str">
        <f>Results!BC397</f>
        <v/>
      </c>
      <c r="M397" s="136" t="str">
        <f>Results!BD397</f>
        <v/>
      </c>
      <c r="N397" s="138" t="str">
        <f>Results!BE397</f>
        <v/>
      </c>
      <c r="O397" s="187">
        <f>MAX(Results!CF397:CG397)</f>
        <v>0</v>
      </c>
      <c r="P397" s="83">
        <f>Results!CA397</f>
        <v>0</v>
      </c>
      <c r="Q397" s="83">
        <f>Results!CB397</f>
        <v>0</v>
      </c>
      <c r="R397" s="72" t="str">
        <f>Results!CD397</f>
        <v/>
      </c>
      <c r="S397" s="14" t="str">
        <f>Results!CC397</f>
        <v/>
      </c>
      <c r="T397" s="201">
        <f>Results!AV397</f>
        <v>0</v>
      </c>
      <c r="U397" s="14" t="str">
        <f>IF(LEFT(DataEntry!$O397,1)="D",Results!DL397,"")</f>
        <v/>
      </c>
      <c r="V397" s="14" t="str">
        <f>IF(LEFT(DataEntry!O397,1)="D",Results!DM397,"")</f>
        <v/>
      </c>
      <c r="W397" s="77" t="str">
        <f>Results!AR397</f>
        <v/>
      </c>
      <c r="X397" s="77" t="str">
        <f>Results!AT397</f>
        <v/>
      </c>
    </row>
    <row r="398" spans="1:24" hidden="1" x14ac:dyDescent="0.25">
      <c r="A398" s="69">
        <f>Results!A398</f>
        <v>396</v>
      </c>
      <c r="B398" s="94" t="str">
        <f>Results!DA398</f>
        <v/>
      </c>
      <c r="C398" s="72" t="str">
        <f>Results!D398</f>
        <v/>
      </c>
      <c r="D398" s="72" t="str">
        <f>Results!G398</f>
        <v/>
      </c>
      <c r="E398" s="132" t="str">
        <f>Results!H398</f>
        <v/>
      </c>
      <c r="F398" s="132" t="str">
        <f>Results!I398</f>
        <v/>
      </c>
      <c r="G398" s="80" t="str">
        <f>Results!AW398</f>
        <v/>
      </c>
      <c r="H398" s="80" t="str">
        <f>Results!AY398</f>
        <v/>
      </c>
      <c r="I398" s="133" t="str">
        <f>Results!AZ398</f>
        <v/>
      </c>
      <c r="J398" s="137" t="str">
        <f>Results!BA398</f>
        <v/>
      </c>
      <c r="K398" s="229" t="str">
        <f>Results!BB398</f>
        <v/>
      </c>
      <c r="L398" s="230" t="str">
        <f>Results!BC398</f>
        <v/>
      </c>
      <c r="M398" s="136" t="str">
        <f>Results!BD398</f>
        <v/>
      </c>
      <c r="N398" s="138" t="str">
        <f>Results!BE398</f>
        <v/>
      </c>
      <c r="O398" s="187">
        <f>MAX(Results!CF398:CG398)</f>
        <v>0</v>
      </c>
      <c r="P398" s="83">
        <f>Results!CA398</f>
        <v>0</v>
      </c>
      <c r="Q398" s="83">
        <f>Results!CB398</f>
        <v>0</v>
      </c>
      <c r="R398" s="72" t="str">
        <f>Results!CD398</f>
        <v/>
      </c>
      <c r="S398" s="14" t="str">
        <f>Results!CC398</f>
        <v/>
      </c>
      <c r="T398" s="201">
        <f>Results!AV398</f>
        <v>0</v>
      </c>
      <c r="U398" s="14" t="str">
        <f>IF(LEFT(DataEntry!$O398,1)="D",Results!DL398,"")</f>
        <v/>
      </c>
      <c r="V398" s="14" t="str">
        <f>IF(LEFT(DataEntry!O398,1)="D",Results!DM398,"")</f>
        <v/>
      </c>
      <c r="W398" s="77" t="str">
        <f>Results!AR398</f>
        <v/>
      </c>
      <c r="X398" s="77" t="str">
        <f>Results!AT398</f>
        <v/>
      </c>
    </row>
    <row r="399" spans="1:24" hidden="1" x14ac:dyDescent="0.25">
      <c r="A399" s="69">
        <f>Results!A399</f>
        <v>397</v>
      </c>
      <c r="B399" s="94" t="str">
        <f>Results!DA399</f>
        <v/>
      </c>
      <c r="C399" s="72" t="str">
        <f>Results!D399</f>
        <v/>
      </c>
      <c r="D399" s="72" t="str">
        <f>Results!G399</f>
        <v/>
      </c>
      <c r="E399" s="132" t="str">
        <f>Results!H399</f>
        <v/>
      </c>
      <c r="F399" s="132" t="str">
        <f>Results!I399</f>
        <v/>
      </c>
      <c r="G399" s="80" t="str">
        <f>Results!AW399</f>
        <v/>
      </c>
      <c r="H399" s="80" t="str">
        <f>Results!AY399</f>
        <v/>
      </c>
      <c r="I399" s="133" t="str">
        <f>Results!AZ399</f>
        <v/>
      </c>
      <c r="J399" s="137" t="str">
        <f>Results!BA399</f>
        <v/>
      </c>
      <c r="K399" s="229" t="str">
        <f>Results!BB399</f>
        <v/>
      </c>
      <c r="L399" s="230" t="str">
        <f>Results!BC399</f>
        <v/>
      </c>
      <c r="M399" s="136" t="str">
        <f>Results!BD399</f>
        <v/>
      </c>
      <c r="N399" s="138" t="str">
        <f>Results!BE399</f>
        <v/>
      </c>
      <c r="O399" s="187">
        <f>MAX(Results!CF399:CG399)</f>
        <v>0</v>
      </c>
      <c r="P399" s="83">
        <f>Results!CA399</f>
        <v>0</v>
      </c>
      <c r="Q399" s="83">
        <f>Results!CB399</f>
        <v>0</v>
      </c>
      <c r="R399" s="72" t="str">
        <f>Results!CD399</f>
        <v/>
      </c>
      <c r="S399" s="14" t="str">
        <f>Results!CC399</f>
        <v/>
      </c>
      <c r="T399" s="201">
        <f>Results!AV399</f>
        <v>0</v>
      </c>
      <c r="U399" s="14" t="str">
        <f>IF(LEFT(DataEntry!$O399,1)="D",Results!DL399,"")</f>
        <v/>
      </c>
      <c r="V399" s="14" t="str">
        <f>IF(LEFT(DataEntry!O399,1)="D",Results!DM399,"")</f>
        <v/>
      </c>
      <c r="W399" s="77" t="str">
        <f>Results!AR399</f>
        <v/>
      </c>
      <c r="X399" s="77" t="str">
        <f>Results!AT399</f>
        <v/>
      </c>
    </row>
    <row r="400" spans="1:24" hidden="1" x14ac:dyDescent="0.25">
      <c r="A400" s="69">
        <f>Results!A400</f>
        <v>398</v>
      </c>
      <c r="B400" s="94" t="str">
        <f>Results!DA400</f>
        <v/>
      </c>
      <c r="C400" s="72" t="str">
        <f>Results!D400</f>
        <v/>
      </c>
      <c r="D400" s="72" t="str">
        <f>Results!G400</f>
        <v/>
      </c>
      <c r="E400" s="132" t="str">
        <f>Results!H400</f>
        <v/>
      </c>
      <c r="F400" s="132" t="str">
        <f>Results!I400</f>
        <v/>
      </c>
      <c r="G400" s="80" t="str">
        <f>Results!AW400</f>
        <v/>
      </c>
      <c r="H400" s="80" t="str">
        <f>Results!AY400</f>
        <v/>
      </c>
      <c r="I400" s="133" t="str">
        <f>Results!AZ400</f>
        <v/>
      </c>
      <c r="J400" s="137" t="str">
        <f>Results!BA400</f>
        <v/>
      </c>
      <c r="K400" s="229" t="str">
        <f>Results!BB400</f>
        <v/>
      </c>
      <c r="L400" s="230" t="str">
        <f>Results!BC400</f>
        <v/>
      </c>
      <c r="M400" s="136" t="str">
        <f>Results!BD400</f>
        <v/>
      </c>
      <c r="N400" s="138" t="str">
        <f>Results!BE400</f>
        <v/>
      </c>
      <c r="O400" s="187">
        <f>MAX(Results!CF400:CG400)</f>
        <v>0</v>
      </c>
      <c r="P400" s="83">
        <f>Results!CA400</f>
        <v>0</v>
      </c>
      <c r="Q400" s="83">
        <f>Results!CB400</f>
        <v>0</v>
      </c>
      <c r="R400" s="72" t="str">
        <f>Results!CD400</f>
        <v/>
      </c>
      <c r="S400" s="14" t="str">
        <f>Results!CC400</f>
        <v/>
      </c>
      <c r="T400" s="201">
        <f>Results!AV400</f>
        <v>0</v>
      </c>
      <c r="U400" s="14" t="str">
        <f>IF(LEFT(DataEntry!$O400,1)="D",Results!DL400,"")</f>
        <v/>
      </c>
      <c r="V400" s="14" t="str">
        <f>IF(LEFT(DataEntry!O400,1)="D",Results!DM400,"")</f>
        <v/>
      </c>
      <c r="W400" s="77" t="str">
        <f>Results!AR400</f>
        <v/>
      </c>
      <c r="X400" s="77" t="str">
        <f>Results!AT400</f>
        <v/>
      </c>
    </row>
    <row r="401" spans="1:24" hidden="1" x14ac:dyDescent="0.25">
      <c r="A401" s="69">
        <f>Results!A401</f>
        <v>399</v>
      </c>
      <c r="B401" s="94" t="str">
        <f>Results!DA401</f>
        <v/>
      </c>
      <c r="C401" s="72" t="str">
        <f>Results!D401</f>
        <v/>
      </c>
      <c r="D401" s="72" t="str">
        <f>Results!G401</f>
        <v/>
      </c>
      <c r="E401" s="132" t="str">
        <f>Results!H401</f>
        <v/>
      </c>
      <c r="F401" s="132" t="str">
        <f>Results!I401</f>
        <v/>
      </c>
      <c r="G401" s="80" t="str">
        <f>Results!AW401</f>
        <v/>
      </c>
      <c r="H401" s="80" t="str">
        <f>Results!AY401</f>
        <v/>
      </c>
      <c r="I401" s="133" t="str">
        <f>Results!AZ401</f>
        <v/>
      </c>
      <c r="J401" s="137" t="str">
        <f>Results!BA401</f>
        <v/>
      </c>
      <c r="K401" s="229" t="str">
        <f>Results!BB401</f>
        <v/>
      </c>
      <c r="L401" s="230" t="str">
        <f>Results!BC401</f>
        <v/>
      </c>
      <c r="M401" s="136" t="str">
        <f>Results!BD401</f>
        <v/>
      </c>
      <c r="N401" s="138" t="str">
        <f>Results!BE401</f>
        <v/>
      </c>
      <c r="O401" s="187">
        <f>MAX(Results!CF401:CG401)</f>
        <v>0</v>
      </c>
      <c r="P401" s="83">
        <f>Results!CA401</f>
        <v>0</v>
      </c>
      <c r="Q401" s="83">
        <f>Results!CB401</f>
        <v>0</v>
      </c>
      <c r="R401" s="72" t="str">
        <f>Results!CD401</f>
        <v/>
      </c>
      <c r="S401" s="14" t="str">
        <f>Results!CC401</f>
        <v/>
      </c>
      <c r="T401" s="201">
        <f>Results!AV401</f>
        <v>0</v>
      </c>
      <c r="U401" s="14" t="str">
        <f>IF(LEFT(DataEntry!$O401,1)="D",Results!DL401,"")</f>
        <v/>
      </c>
      <c r="V401" s="14" t="str">
        <f>IF(LEFT(DataEntry!O401,1)="D",Results!DM401,"")</f>
        <v/>
      </c>
      <c r="W401" s="77" t="str">
        <f>Results!AR401</f>
        <v/>
      </c>
      <c r="X401" s="77" t="str">
        <f>Results!AT401</f>
        <v/>
      </c>
    </row>
    <row r="402" spans="1:24" hidden="1" x14ac:dyDescent="0.25">
      <c r="A402" s="69">
        <f>Results!A402</f>
        <v>400</v>
      </c>
      <c r="B402" s="94" t="str">
        <f>Results!DA402</f>
        <v/>
      </c>
      <c r="C402" s="72" t="str">
        <f>Results!D402</f>
        <v/>
      </c>
      <c r="D402" s="72" t="str">
        <f>Results!G402</f>
        <v/>
      </c>
      <c r="E402" s="132" t="str">
        <f>Results!H402</f>
        <v/>
      </c>
      <c r="F402" s="132" t="str">
        <f>Results!I402</f>
        <v/>
      </c>
      <c r="G402" s="80" t="str">
        <f>Results!AW402</f>
        <v/>
      </c>
      <c r="H402" s="80" t="str">
        <f>Results!AY402</f>
        <v/>
      </c>
      <c r="I402" s="133" t="str">
        <f>Results!AZ402</f>
        <v/>
      </c>
      <c r="J402" s="137" t="str">
        <f>Results!BA402</f>
        <v/>
      </c>
      <c r="K402" s="229" t="str">
        <f>Results!BB402</f>
        <v/>
      </c>
      <c r="L402" s="230" t="str">
        <f>Results!BC402</f>
        <v/>
      </c>
      <c r="M402" s="136" t="str">
        <f>Results!BD402</f>
        <v/>
      </c>
      <c r="N402" s="138" t="str">
        <f>Results!BE402</f>
        <v/>
      </c>
      <c r="O402" s="187">
        <f>MAX(Results!CF402:CG402)</f>
        <v>0</v>
      </c>
      <c r="P402" s="83">
        <f>Results!CA402</f>
        <v>0</v>
      </c>
      <c r="Q402" s="83">
        <f>Results!CB402</f>
        <v>0</v>
      </c>
      <c r="R402" s="72" t="str">
        <f>Results!CD402</f>
        <v/>
      </c>
      <c r="S402" s="14" t="str">
        <f>Results!CC402</f>
        <v/>
      </c>
      <c r="T402" s="201">
        <f>Results!AV402</f>
        <v>0</v>
      </c>
      <c r="U402" s="14" t="str">
        <f>IF(LEFT(DataEntry!$O402,1)="D",Results!DL402,"")</f>
        <v/>
      </c>
      <c r="V402" s="14" t="str">
        <f>IF(LEFT(DataEntry!O402,1)="D",Results!DM402,"")</f>
        <v/>
      </c>
      <c r="W402" s="77" t="str">
        <f>Results!AR402</f>
        <v/>
      </c>
      <c r="X402" s="77" t="str">
        <f>Results!AT402</f>
        <v/>
      </c>
    </row>
    <row r="403" spans="1:24" hidden="1" x14ac:dyDescent="0.25">
      <c r="A403" s="69">
        <f>Results!A403</f>
        <v>401</v>
      </c>
      <c r="B403" s="94" t="str">
        <f>Results!DA403</f>
        <v/>
      </c>
      <c r="C403" s="72" t="str">
        <f>Results!D403</f>
        <v/>
      </c>
      <c r="D403" s="72" t="str">
        <f>Results!G403</f>
        <v/>
      </c>
      <c r="E403" s="132" t="str">
        <f>Results!H403</f>
        <v/>
      </c>
      <c r="F403" s="132" t="str">
        <f>Results!I403</f>
        <v/>
      </c>
      <c r="G403" s="80" t="str">
        <f>Results!AW403</f>
        <v/>
      </c>
      <c r="H403" s="80" t="str">
        <f>Results!AY403</f>
        <v/>
      </c>
      <c r="I403" s="133" t="str">
        <f>Results!AZ403</f>
        <v/>
      </c>
      <c r="J403" s="137" t="str">
        <f>Results!BA403</f>
        <v/>
      </c>
      <c r="K403" s="229" t="str">
        <f>Results!BB403</f>
        <v/>
      </c>
      <c r="L403" s="230" t="str">
        <f>Results!BC403</f>
        <v/>
      </c>
      <c r="M403" s="136" t="str">
        <f>Results!BD403</f>
        <v/>
      </c>
      <c r="N403" s="138" t="str">
        <f>Results!BE403</f>
        <v/>
      </c>
      <c r="O403" s="187">
        <f>MAX(Results!CF403:CG403)</f>
        <v>0</v>
      </c>
      <c r="P403" s="83">
        <f>Results!CA403</f>
        <v>0</v>
      </c>
      <c r="Q403" s="83">
        <f>Results!CB403</f>
        <v>0</v>
      </c>
      <c r="R403" s="72" t="str">
        <f>Results!CD403</f>
        <v/>
      </c>
      <c r="S403" s="14" t="str">
        <f>Results!CC403</f>
        <v/>
      </c>
      <c r="T403" s="201">
        <f>Results!AV403</f>
        <v>0</v>
      </c>
      <c r="U403" s="14" t="str">
        <f>IF(LEFT(DataEntry!$O403,1)="D",Results!DL403,"")</f>
        <v/>
      </c>
      <c r="V403" s="14" t="str">
        <f>IF(LEFT(DataEntry!O403,1)="D",Results!DM403,"")</f>
        <v/>
      </c>
      <c r="W403" s="77" t="str">
        <f>Results!AR403</f>
        <v/>
      </c>
      <c r="X403" s="77" t="str">
        <f>Results!AT403</f>
        <v/>
      </c>
    </row>
    <row r="404" spans="1:24" hidden="1" x14ac:dyDescent="0.25">
      <c r="A404" s="69">
        <f>Results!A404</f>
        <v>402</v>
      </c>
      <c r="B404" s="94" t="str">
        <f>Results!DA404</f>
        <v/>
      </c>
      <c r="C404" s="72" t="str">
        <f>Results!D404</f>
        <v/>
      </c>
      <c r="D404" s="72" t="str">
        <f>Results!G404</f>
        <v/>
      </c>
      <c r="E404" s="132" t="str">
        <f>Results!H404</f>
        <v/>
      </c>
      <c r="F404" s="132" t="str">
        <f>Results!I404</f>
        <v/>
      </c>
      <c r="G404" s="80" t="str">
        <f>Results!AW404</f>
        <v/>
      </c>
      <c r="H404" s="80" t="str">
        <f>Results!AY404</f>
        <v/>
      </c>
      <c r="I404" s="133" t="str">
        <f>Results!AZ404</f>
        <v/>
      </c>
      <c r="J404" s="137" t="str">
        <f>Results!BA404</f>
        <v/>
      </c>
      <c r="K404" s="229" t="str">
        <f>Results!BB404</f>
        <v/>
      </c>
      <c r="L404" s="230" t="str">
        <f>Results!BC404</f>
        <v/>
      </c>
      <c r="M404" s="136" t="str">
        <f>Results!BD404</f>
        <v/>
      </c>
      <c r="N404" s="138" t="str">
        <f>Results!BE404</f>
        <v/>
      </c>
      <c r="O404" s="187">
        <f>MAX(Results!CF404:CG404)</f>
        <v>0</v>
      </c>
      <c r="P404" s="83">
        <f>Results!CA404</f>
        <v>0</v>
      </c>
      <c r="Q404" s="83">
        <f>Results!CB404</f>
        <v>0</v>
      </c>
      <c r="R404" s="72" t="str">
        <f>Results!CD404</f>
        <v/>
      </c>
      <c r="S404" s="14" t="str">
        <f>Results!CC404</f>
        <v/>
      </c>
      <c r="T404" s="201">
        <f>Results!AV404</f>
        <v>0</v>
      </c>
      <c r="U404" s="14" t="str">
        <f>IF(LEFT(DataEntry!$O404,1)="D",Results!DL404,"")</f>
        <v/>
      </c>
      <c r="V404" s="14" t="str">
        <f>IF(LEFT(DataEntry!O404,1)="D",Results!DM404,"")</f>
        <v/>
      </c>
      <c r="W404" s="77" t="str">
        <f>Results!AR404</f>
        <v/>
      </c>
      <c r="X404" s="77" t="str">
        <f>Results!AT404</f>
        <v/>
      </c>
    </row>
    <row r="405" spans="1:24" hidden="1" x14ac:dyDescent="0.25">
      <c r="A405" s="69">
        <f>Results!A405</f>
        <v>403</v>
      </c>
      <c r="B405" s="94" t="str">
        <f>Results!DA405</f>
        <v/>
      </c>
      <c r="C405" s="72" t="str">
        <f>Results!D405</f>
        <v/>
      </c>
      <c r="D405" s="72" t="str">
        <f>Results!G405</f>
        <v/>
      </c>
      <c r="E405" s="132" t="str">
        <f>Results!H405</f>
        <v/>
      </c>
      <c r="F405" s="132" t="str">
        <f>Results!I405</f>
        <v/>
      </c>
      <c r="G405" s="80" t="str">
        <f>Results!AW405</f>
        <v/>
      </c>
      <c r="H405" s="80" t="str">
        <f>Results!AY405</f>
        <v/>
      </c>
      <c r="I405" s="133" t="str">
        <f>Results!AZ405</f>
        <v/>
      </c>
      <c r="J405" s="137" t="str">
        <f>Results!BA405</f>
        <v/>
      </c>
      <c r="K405" s="229" t="str">
        <f>Results!BB405</f>
        <v/>
      </c>
      <c r="L405" s="230" t="str">
        <f>Results!BC405</f>
        <v/>
      </c>
      <c r="M405" s="136" t="str">
        <f>Results!BD405</f>
        <v/>
      </c>
      <c r="N405" s="138" t="str">
        <f>Results!BE405</f>
        <v/>
      </c>
      <c r="O405" s="187">
        <f>MAX(Results!CF405:CG405)</f>
        <v>0</v>
      </c>
      <c r="P405" s="83">
        <f>Results!CA405</f>
        <v>0</v>
      </c>
      <c r="Q405" s="83">
        <f>Results!CB405</f>
        <v>0</v>
      </c>
      <c r="R405" s="72" t="str">
        <f>Results!CD405</f>
        <v/>
      </c>
      <c r="S405" s="14" t="str">
        <f>Results!CC405</f>
        <v/>
      </c>
      <c r="T405" s="201">
        <f>Results!AV405</f>
        <v>0</v>
      </c>
      <c r="U405" s="14" t="str">
        <f>IF(LEFT(DataEntry!$O405,1)="D",Results!DL405,"")</f>
        <v/>
      </c>
      <c r="V405" s="14" t="str">
        <f>IF(LEFT(DataEntry!O405,1)="D",Results!DM405,"")</f>
        <v/>
      </c>
      <c r="W405" s="77" t="str">
        <f>Results!AR405</f>
        <v/>
      </c>
      <c r="X405" s="77" t="str">
        <f>Results!AT405</f>
        <v/>
      </c>
    </row>
    <row r="406" spans="1:24" hidden="1" x14ac:dyDescent="0.25">
      <c r="A406" s="69">
        <f>Results!A406</f>
        <v>404</v>
      </c>
      <c r="B406" s="94" t="str">
        <f>Results!DA406</f>
        <v/>
      </c>
      <c r="C406" s="72" t="str">
        <f>Results!D406</f>
        <v/>
      </c>
      <c r="D406" s="72" t="str">
        <f>Results!G406</f>
        <v/>
      </c>
      <c r="E406" s="132" t="str">
        <f>Results!H406</f>
        <v/>
      </c>
      <c r="F406" s="132" t="str">
        <f>Results!I406</f>
        <v/>
      </c>
      <c r="G406" s="80" t="str">
        <f>Results!AW406</f>
        <v/>
      </c>
      <c r="H406" s="80" t="str">
        <f>Results!AY406</f>
        <v/>
      </c>
      <c r="I406" s="133" t="str">
        <f>Results!AZ406</f>
        <v/>
      </c>
      <c r="J406" s="137" t="str">
        <f>Results!BA406</f>
        <v/>
      </c>
      <c r="K406" s="229" t="str">
        <f>Results!BB406</f>
        <v/>
      </c>
      <c r="L406" s="230" t="str">
        <f>Results!BC406</f>
        <v/>
      </c>
      <c r="M406" s="136" t="str">
        <f>Results!BD406</f>
        <v/>
      </c>
      <c r="N406" s="138" t="str">
        <f>Results!BE406</f>
        <v/>
      </c>
      <c r="O406" s="187">
        <f>MAX(Results!CF406:CG406)</f>
        <v>0</v>
      </c>
      <c r="P406" s="83">
        <f>Results!CA406</f>
        <v>0</v>
      </c>
      <c r="Q406" s="83">
        <f>Results!CB406</f>
        <v>0</v>
      </c>
      <c r="R406" s="72" t="str">
        <f>Results!CD406</f>
        <v/>
      </c>
      <c r="S406" s="14" t="str">
        <f>Results!CC406</f>
        <v/>
      </c>
      <c r="T406" s="201">
        <f>Results!AV406</f>
        <v>0</v>
      </c>
      <c r="U406" s="14" t="str">
        <f>IF(LEFT(DataEntry!$O406,1)="D",Results!DL406,"")</f>
        <v/>
      </c>
      <c r="V406" s="14" t="str">
        <f>IF(LEFT(DataEntry!O406,1)="D",Results!DM406,"")</f>
        <v/>
      </c>
      <c r="W406" s="77" t="str">
        <f>Results!AR406</f>
        <v/>
      </c>
      <c r="X406" s="77" t="str">
        <f>Results!AT406</f>
        <v/>
      </c>
    </row>
    <row r="407" spans="1:24" hidden="1" x14ac:dyDescent="0.25">
      <c r="A407" s="69">
        <f>Results!A407</f>
        <v>405</v>
      </c>
      <c r="B407" s="94" t="str">
        <f>Results!DA407</f>
        <v/>
      </c>
      <c r="C407" s="72" t="str">
        <f>Results!D407</f>
        <v/>
      </c>
      <c r="D407" s="72" t="str">
        <f>Results!G407</f>
        <v/>
      </c>
      <c r="E407" s="132" t="str">
        <f>Results!H407</f>
        <v/>
      </c>
      <c r="F407" s="132" t="str">
        <f>Results!I407</f>
        <v/>
      </c>
      <c r="G407" s="80" t="str">
        <f>Results!AW407</f>
        <v/>
      </c>
      <c r="H407" s="80" t="str">
        <f>Results!AY407</f>
        <v/>
      </c>
      <c r="I407" s="133" t="str">
        <f>Results!AZ407</f>
        <v/>
      </c>
      <c r="J407" s="137" t="str">
        <f>Results!BA407</f>
        <v/>
      </c>
      <c r="K407" s="229" t="str">
        <f>Results!BB407</f>
        <v/>
      </c>
      <c r="L407" s="230" t="str">
        <f>Results!BC407</f>
        <v/>
      </c>
      <c r="M407" s="136" t="str">
        <f>Results!BD407</f>
        <v/>
      </c>
      <c r="N407" s="138" t="str">
        <f>Results!BE407</f>
        <v/>
      </c>
      <c r="O407" s="187">
        <f>MAX(Results!CF407:CG407)</f>
        <v>0</v>
      </c>
      <c r="P407" s="83">
        <f>Results!CA407</f>
        <v>0</v>
      </c>
      <c r="Q407" s="83">
        <f>Results!CB407</f>
        <v>0</v>
      </c>
      <c r="R407" s="72" t="str">
        <f>Results!CD407</f>
        <v/>
      </c>
      <c r="S407" s="14" t="str">
        <f>Results!CC407</f>
        <v/>
      </c>
      <c r="T407" s="201">
        <f>Results!AV407</f>
        <v>0</v>
      </c>
      <c r="U407" s="14" t="str">
        <f>IF(LEFT(DataEntry!$O407,1)="D",Results!DL407,"")</f>
        <v/>
      </c>
      <c r="V407" s="14" t="str">
        <f>IF(LEFT(DataEntry!O407,1)="D",Results!DM407,"")</f>
        <v/>
      </c>
      <c r="W407" s="77" t="str">
        <f>Results!AR407</f>
        <v/>
      </c>
      <c r="X407" s="77" t="str">
        <f>Results!AT407</f>
        <v/>
      </c>
    </row>
    <row r="408" spans="1:24" hidden="1" x14ac:dyDescent="0.25">
      <c r="A408" s="69">
        <f>Results!A408</f>
        <v>406</v>
      </c>
      <c r="B408" s="94" t="str">
        <f>Results!DA408</f>
        <v/>
      </c>
      <c r="C408" s="72" t="str">
        <f>Results!D408</f>
        <v/>
      </c>
      <c r="D408" s="72" t="str">
        <f>Results!G408</f>
        <v/>
      </c>
      <c r="E408" s="132" t="str">
        <f>Results!H408</f>
        <v/>
      </c>
      <c r="F408" s="132" t="str">
        <f>Results!I408</f>
        <v/>
      </c>
      <c r="G408" s="80" t="str">
        <f>Results!AW408</f>
        <v/>
      </c>
      <c r="H408" s="80" t="str">
        <f>Results!AY408</f>
        <v/>
      </c>
      <c r="I408" s="133" t="str">
        <f>Results!AZ408</f>
        <v/>
      </c>
      <c r="J408" s="137" t="str">
        <f>Results!BA408</f>
        <v/>
      </c>
      <c r="K408" s="229" t="str">
        <f>Results!BB408</f>
        <v/>
      </c>
      <c r="L408" s="230" t="str">
        <f>Results!BC408</f>
        <v/>
      </c>
      <c r="M408" s="136" t="str">
        <f>Results!BD408</f>
        <v/>
      </c>
      <c r="N408" s="138" t="str">
        <f>Results!BE408</f>
        <v/>
      </c>
      <c r="O408" s="187">
        <f>MAX(Results!CF408:CG408)</f>
        <v>0</v>
      </c>
      <c r="P408" s="83">
        <f>Results!CA408</f>
        <v>0</v>
      </c>
      <c r="Q408" s="83">
        <f>Results!CB408</f>
        <v>0</v>
      </c>
      <c r="R408" s="72" t="str">
        <f>Results!CD408</f>
        <v/>
      </c>
      <c r="S408" s="14" t="str">
        <f>Results!CC408</f>
        <v/>
      </c>
      <c r="T408" s="201">
        <f>Results!AV408</f>
        <v>0</v>
      </c>
      <c r="U408" s="14" t="str">
        <f>IF(LEFT(DataEntry!$O408,1)="D",Results!DL408,"")</f>
        <v/>
      </c>
      <c r="V408" s="14" t="str">
        <f>IF(LEFT(DataEntry!O408,1)="D",Results!DM408,"")</f>
        <v/>
      </c>
      <c r="W408" s="77" t="str">
        <f>Results!AR408</f>
        <v/>
      </c>
      <c r="X408" s="77" t="str">
        <f>Results!AT408</f>
        <v/>
      </c>
    </row>
    <row r="409" spans="1:24" hidden="1" x14ac:dyDescent="0.25">
      <c r="A409" s="69">
        <f>Results!A409</f>
        <v>407</v>
      </c>
      <c r="B409" s="94" t="str">
        <f>Results!DA409</f>
        <v/>
      </c>
      <c r="C409" s="72" t="str">
        <f>Results!D409</f>
        <v/>
      </c>
      <c r="D409" s="72" t="str">
        <f>Results!G409</f>
        <v/>
      </c>
      <c r="E409" s="132" t="str">
        <f>Results!H409</f>
        <v/>
      </c>
      <c r="F409" s="132" t="str">
        <f>Results!I409</f>
        <v/>
      </c>
      <c r="G409" s="80" t="str">
        <f>Results!AW409</f>
        <v/>
      </c>
      <c r="H409" s="80" t="str">
        <f>Results!AY409</f>
        <v/>
      </c>
      <c r="I409" s="133" t="str">
        <f>Results!AZ409</f>
        <v/>
      </c>
      <c r="J409" s="137" t="str">
        <f>Results!BA409</f>
        <v/>
      </c>
      <c r="K409" s="229" t="str">
        <f>Results!BB409</f>
        <v/>
      </c>
      <c r="L409" s="230" t="str">
        <f>Results!BC409</f>
        <v/>
      </c>
      <c r="M409" s="136" t="str">
        <f>Results!BD409</f>
        <v/>
      </c>
      <c r="N409" s="138" t="str">
        <f>Results!BE409</f>
        <v/>
      </c>
      <c r="O409" s="187">
        <f>MAX(Results!CF409:CG409)</f>
        <v>0</v>
      </c>
      <c r="P409" s="83">
        <f>Results!CA409</f>
        <v>0</v>
      </c>
      <c r="Q409" s="83">
        <f>Results!CB409</f>
        <v>0</v>
      </c>
      <c r="R409" s="72" t="str">
        <f>Results!CD409</f>
        <v/>
      </c>
      <c r="S409" s="14" t="str">
        <f>Results!CC409</f>
        <v/>
      </c>
      <c r="T409" s="201">
        <f>Results!AV409</f>
        <v>0</v>
      </c>
      <c r="U409" s="14" t="str">
        <f>IF(LEFT(DataEntry!$O409,1)="D",Results!DL409,"")</f>
        <v/>
      </c>
      <c r="V409" s="14" t="str">
        <f>IF(LEFT(DataEntry!O409,1)="D",Results!DM409,"")</f>
        <v/>
      </c>
      <c r="W409" s="77" t="str">
        <f>Results!AR409</f>
        <v/>
      </c>
      <c r="X409" s="77" t="str">
        <f>Results!AT409</f>
        <v/>
      </c>
    </row>
    <row r="410" spans="1:24" hidden="1" x14ac:dyDescent="0.25">
      <c r="A410" s="69">
        <f>Results!A410</f>
        <v>408</v>
      </c>
      <c r="B410" s="94" t="str">
        <f>Results!DA410</f>
        <v/>
      </c>
      <c r="C410" s="72" t="str">
        <f>Results!D410</f>
        <v/>
      </c>
      <c r="D410" s="72" t="str">
        <f>Results!G410</f>
        <v/>
      </c>
      <c r="E410" s="132" t="str">
        <f>Results!H410</f>
        <v/>
      </c>
      <c r="F410" s="132" t="str">
        <f>Results!I410</f>
        <v/>
      </c>
      <c r="G410" s="80" t="str">
        <f>Results!AW410</f>
        <v/>
      </c>
      <c r="H410" s="80" t="str">
        <f>Results!AY410</f>
        <v/>
      </c>
      <c r="I410" s="133" t="str">
        <f>Results!AZ410</f>
        <v/>
      </c>
      <c r="J410" s="137" t="str">
        <f>Results!BA410</f>
        <v/>
      </c>
      <c r="K410" s="229" t="str">
        <f>Results!BB410</f>
        <v/>
      </c>
      <c r="L410" s="230" t="str">
        <f>Results!BC410</f>
        <v/>
      </c>
      <c r="M410" s="136" t="str">
        <f>Results!BD410</f>
        <v/>
      </c>
      <c r="N410" s="138" t="str">
        <f>Results!BE410</f>
        <v/>
      </c>
      <c r="O410" s="187">
        <f>MAX(Results!CF410:CG410)</f>
        <v>0</v>
      </c>
      <c r="P410" s="83">
        <f>Results!CA410</f>
        <v>0</v>
      </c>
      <c r="Q410" s="83">
        <f>Results!CB410</f>
        <v>0</v>
      </c>
      <c r="R410" s="72" t="str">
        <f>Results!CD410</f>
        <v/>
      </c>
      <c r="S410" s="14" t="str">
        <f>Results!CC410</f>
        <v/>
      </c>
      <c r="T410" s="201">
        <f>Results!AV410</f>
        <v>0</v>
      </c>
      <c r="U410" s="14" t="str">
        <f>IF(LEFT(DataEntry!$O410,1)="D",Results!DL410,"")</f>
        <v/>
      </c>
      <c r="V410" s="14" t="str">
        <f>IF(LEFT(DataEntry!O410,1)="D",Results!DM410,"")</f>
        <v/>
      </c>
      <c r="W410" s="77" t="str">
        <f>Results!AR410</f>
        <v/>
      </c>
      <c r="X410" s="77" t="str">
        <f>Results!AT410</f>
        <v/>
      </c>
    </row>
    <row r="411" spans="1:24" hidden="1" x14ac:dyDescent="0.25">
      <c r="A411" s="69">
        <f>Results!A411</f>
        <v>409</v>
      </c>
      <c r="B411" s="94" t="str">
        <f>Results!DA411</f>
        <v/>
      </c>
      <c r="C411" s="72" t="str">
        <f>Results!D411</f>
        <v/>
      </c>
      <c r="D411" s="72" t="str">
        <f>Results!G411</f>
        <v/>
      </c>
      <c r="E411" s="132" t="str">
        <f>Results!H411</f>
        <v/>
      </c>
      <c r="F411" s="132" t="str">
        <f>Results!I411</f>
        <v/>
      </c>
      <c r="G411" s="80" t="str">
        <f>Results!AW411</f>
        <v/>
      </c>
      <c r="H411" s="80" t="str">
        <f>Results!AY411</f>
        <v/>
      </c>
      <c r="I411" s="133" t="str">
        <f>Results!AZ411</f>
        <v/>
      </c>
      <c r="J411" s="137" t="str">
        <f>Results!BA411</f>
        <v/>
      </c>
      <c r="K411" s="229" t="str">
        <f>Results!BB411</f>
        <v/>
      </c>
      <c r="L411" s="230" t="str">
        <f>Results!BC411</f>
        <v/>
      </c>
      <c r="M411" s="136" t="str">
        <f>Results!BD411</f>
        <v/>
      </c>
      <c r="N411" s="138" t="str">
        <f>Results!BE411</f>
        <v/>
      </c>
      <c r="O411" s="187">
        <f>MAX(Results!CF411:CG411)</f>
        <v>0</v>
      </c>
      <c r="P411" s="83">
        <f>Results!CA411</f>
        <v>0</v>
      </c>
      <c r="Q411" s="83">
        <f>Results!CB411</f>
        <v>0</v>
      </c>
      <c r="R411" s="72" t="str">
        <f>Results!CD411</f>
        <v/>
      </c>
      <c r="S411" s="14" t="str">
        <f>Results!CC411</f>
        <v/>
      </c>
      <c r="T411" s="201">
        <f>Results!AV411</f>
        <v>0</v>
      </c>
      <c r="U411" s="14" t="str">
        <f>IF(LEFT(DataEntry!$O411,1)="D",Results!DL411,"")</f>
        <v/>
      </c>
      <c r="V411" s="14" t="str">
        <f>IF(LEFT(DataEntry!O411,1)="D",Results!DM411,"")</f>
        <v/>
      </c>
      <c r="W411" s="77" t="str">
        <f>Results!AR411</f>
        <v/>
      </c>
      <c r="X411" s="77" t="str">
        <f>Results!AT411</f>
        <v/>
      </c>
    </row>
    <row r="412" spans="1:24" hidden="1" x14ac:dyDescent="0.25">
      <c r="A412" s="69">
        <f>Results!A412</f>
        <v>410</v>
      </c>
      <c r="B412" s="94" t="str">
        <f>Results!DA412</f>
        <v/>
      </c>
      <c r="C412" s="72" t="str">
        <f>Results!D412</f>
        <v/>
      </c>
      <c r="D412" s="72" t="str">
        <f>Results!G412</f>
        <v/>
      </c>
      <c r="E412" s="132" t="str">
        <f>Results!H412</f>
        <v/>
      </c>
      <c r="F412" s="132" t="str">
        <f>Results!I412</f>
        <v/>
      </c>
      <c r="G412" s="80" t="str">
        <f>Results!AW412</f>
        <v/>
      </c>
      <c r="H412" s="80" t="str">
        <f>Results!AY412</f>
        <v/>
      </c>
      <c r="I412" s="133" t="str">
        <f>Results!AZ412</f>
        <v/>
      </c>
      <c r="J412" s="137" t="str">
        <f>Results!BA412</f>
        <v/>
      </c>
      <c r="K412" s="229" t="str">
        <f>Results!BB412</f>
        <v/>
      </c>
      <c r="L412" s="230" t="str">
        <f>Results!BC412</f>
        <v/>
      </c>
      <c r="M412" s="136" t="str">
        <f>Results!BD412</f>
        <v/>
      </c>
      <c r="N412" s="138" t="str">
        <f>Results!BE412</f>
        <v/>
      </c>
      <c r="O412" s="187">
        <f>MAX(Results!CF412:CG412)</f>
        <v>0</v>
      </c>
      <c r="P412" s="83">
        <f>Results!CA412</f>
        <v>0</v>
      </c>
      <c r="Q412" s="83">
        <f>Results!CB412</f>
        <v>0</v>
      </c>
      <c r="R412" s="72" t="str">
        <f>Results!CD412</f>
        <v/>
      </c>
      <c r="S412" s="14" t="str">
        <f>Results!CC412</f>
        <v/>
      </c>
      <c r="T412" s="201">
        <f>Results!AV412</f>
        <v>0</v>
      </c>
      <c r="U412" s="14" t="str">
        <f>IF(LEFT(DataEntry!$O412,1)="D",Results!DL412,"")</f>
        <v/>
      </c>
      <c r="V412" s="14" t="str">
        <f>IF(LEFT(DataEntry!O412,1)="D",Results!DM412,"")</f>
        <v/>
      </c>
      <c r="W412" s="77" t="str">
        <f>Results!AR412</f>
        <v/>
      </c>
      <c r="X412" s="77" t="str">
        <f>Results!AT412</f>
        <v/>
      </c>
    </row>
    <row r="413" spans="1:24" hidden="1" x14ac:dyDescent="0.25">
      <c r="A413" s="69">
        <f>Results!A413</f>
        <v>411</v>
      </c>
      <c r="B413" s="94" t="str">
        <f>Results!DA413</f>
        <v/>
      </c>
      <c r="C413" s="72" t="str">
        <f>Results!D413</f>
        <v/>
      </c>
      <c r="D413" s="72" t="str">
        <f>Results!G413</f>
        <v/>
      </c>
      <c r="E413" s="132" t="str">
        <f>Results!H413</f>
        <v/>
      </c>
      <c r="F413" s="132" t="str">
        <f>Results!I413</f>
        <v/>
      </c>
      <c r="G413" s="80" t="str">
        <f>Results!AW413</f>
        <v/>
      </c>
      <c r="H413" s="80" t="str">
        <f>Results!AY413</f>
        <v/>
      </c>
      <c r="I413" s="133" t="str">
        <f>Results!AZ413</f>
        <v/>
      </c>
      <c r="J413" s="137" t="str">
        <f>Results!BA413</f>
        <v/>
      </c>
      <c r="K413" s="229" t="str">
        <f>Results!BB413</f>
        <v/>
      </c>
      <c r="L413" s="230" t="str">
        <f>Results!BC413</f>
        <v/>
      </c>
      <c r="M413" s="136" t="str">
        <f>Results!BD413</f>
        <v/>
      </c>
      <c r="N413" s="138" t="str">
        <f>Results!BE413</f>
        <v/>
      </c>
      <c r="O413" s="187">
        <f>MAX(Results!CF413:CG413)</f>
        <v>0</v>
      </c>
      <c r="P413" s="83">
        <f>Results!CA413</f>
        <v>0</v>
      </c>
      <c r="Q413" s="83">
        <f>Results!CB413</f>
        <v>0</v>
      </c>
      <c r="R413" s="72" t="str">
        <f>Results!CD413</f>
        <v/>
      </c>
      <c r="S413" s="14" t="str">
        <f>Results!CC413</f>
        <v/>
      </c>
      <c r="T413" s="201">
        <f>Results!AV413</f>
        <v>0</v>
      </c>
      <c r="U413" s="14" t="str">
        <f>IF(LEFT(DataEntry!$O413,1)="D",Results!DL413,"")</f>
        <v/>
      </c>
      <c r="V413" s="14" t="str">
        <f>IF(LEFT(DataEntry!O413,1)="D",Results!DM413,"")</f>
        <v/>
      </c>
      <c r="W413" s="77" t="str">
        <f>Results!AR413</f>
        <v/>
      </c>
      <c r="X413" s="77" t="str">
        <f>Results!AT413</f>
        <v/>
      </c>
    </row>
    <row r="414" spans="1:24" hidden="1" x14ac:dyDescent="0.25">
      <c r="A414" s="69">
        <f>Results!A414</f>
        <v>412</v>
      </c>
      <c r="B414" s="94" t="str">
        <f>Results!DA414</f>
        <v/>
      </c>
      <c r="C414" s="72" t="str">
        <f>Results!D414</f>
        <v/>
      </c>
      <c r="D414" s="72" t="str">
        <f>Results!G414</f>
        <v/>
      </c>
      <c r="E414" s="132" t="str">
        <f>Results!H414</f>
        <v/>
      </c>
      <c r="F414" s="132" t="str">
        <f>Results!I414</f>
        <v/>
      </c>
      <c r="G414" s="80" t="str">
        <f>Results!AW414</f>
        <v/>
      </c>
      <c r="H414" s="80" t="str">
        <f>Results!AY414</f>
        <v/>
      </c>
      <c r="I414" s="133" t="str">
        <f>Results!AZ414</f>
        <v/>
      </c>
      <c r="J414" s="137" t="str">
        <f>Results!BA414</f>
        <v/>
      </c>
      <c r="K414" s="229" t="str">
        <f>Results!BB414</f>
        <v/>
      </c>
      <c r="L414" s="230" t="str">
        <f>Results!BC414</f>
        <v/>
      </c>
      <c r="M414" s="136" t="str">
        <f>Results!BD414</f>
        <v/>
      </c>
      <c r="N414" s="138" t="str">
        <f>Results!BE414</f>
        <v/>
      </c>
      <c r="O414" s="187">
        <f>MAX(Results!CF414:CG414)</f>
        <v>0</v>
      </c>
      <c r="P414" s="83">
        <f>Results!CA414</f>
        <v>0</v>
      </c>
      <c r="Q414" s="83">
        <f>Results!CB414</f>
        <v>0</v>
      </c>
      <c r="R414" s="72" t="str">
        <f>Results!CD414</f>
        <v/>
      </c>
      <c r="S414" s="14" t="str">
        <f>Results!CC414</f>
        <v/>
      </c>
      <c r="T414" s="201">
        <f>Results!AV414</f>
        <v>0</v>
      </c>
      <c r="U414" s="14" t="str">
        <f>IF(LEFT(DataEntry!$O414,1)="D",Results!DL414,"")</f>
        <v/>
      </c>
      <c r="V414" s="14" t="str">
        <f>IF(LEFT(DataEntry!O414,1)="D",Results!DM414,"")</f>
        <v/>
      </c>
      <c r="W414" s="77" t="str">
        <f>Results!AR414</f>
        <v/>
      </c>
      <c r="X414" s="77" t="str">
        <f>Results!AT414</f>
        <v/>
      </c>
    </row>
    <row r="415" spans="1:24" hidden="1" x14ac:dyDescent="0.25">
      <c r="A415" s="69">
        <f>Results!A415</f>
        <v>413</v>
      </c>
      <c r="B415" s="94" t="str">
        <f>Results!DA415</f>
        <v/>
      </c>
      <c r="C415" s="72" t="str">
        <f>Results!D415</f>
        <v/>
      </c>
      <c r="D415" s="72" t="str">
        <f>Results!G415</f>
        <v/>
      </c>
      <c r="E415" s="132" t="str">
        <f>Results!H415</f>
        <v/>
      </c>
      <c r="F415" s="132" t="str">
        <f>Results!I415</f>
        <v/>
      </c>
      <c r="G415" s="80" t="str">
        <f>Results!AW415</f>
        <v/>
      </c>
      <c r="H415" s="80" t="str">
        <f>Results!AY415</f>
        <v/>
      </c>
      <c r="I415" s="133" t="str">
        <f>Results!AZ415</f>
        <v/>
      </c>
      <c r="J415" s="137" t="str">
        <f>Results!BA415</f>
        <v/>
      </c>
      <c r="K415" s="229" t="str">
        <f>Results!BB415</f>
        <v/>
      </c>
      <c r="L415" s="230" t="str">
        <f>Results!BC415</f>
        <v/>
      </c>
      <c r="M415" s="136" t="str">
        <f>Results!BD415</f>
        <v/>
      </c>
      <c r="N415" s="138" t="str">
        <f>Results!BE415</f>
        <v/>
      </c>
      <c r="O415" s="187">
        <f>MAX(Results!CF415:CG415)</f>
        <v>0</v>
      </c>
      <c r="P415" s="83">
        <f>Results!CA415</f>
        <v>0</v>
      </c>
      <c r="Q415" s="83">
        <f>Results!CB415</f>
        <v>0</v>
      </c>
      <c r="R415" s="72" t="str">
        <f>Results!CD415</f>
        <v/>
      </c>
      <c r="S415" s="14" t="str">
        <f>Results!CC415</f>
        <v/>
      </c>
      <c r="T415" s="201">
        <f>Results!AV415</f>
        <v>0</v>
      </c>
      <c r="U415" s="14" t="str">
        <f>IF(LEFT(DataEntry!$O415,1)="D",Results!DL415,"")</f>
        <v/>
      </c>
      <c r="V415" s="14" t="str">
        <f>IF(LEFT(DataEntry!O415,1)="D",Results!DM415,"")</f>
        <v/>
      </c>
      <c r="W415" s="77" t="str">
        <f>Results!AR415</f>
        <v/>
      </c>
      <c r="X415" s="77" t="str">
        <f>Results!AT415</f>
        <v/>
      </c>
    </row>
    <row r="416" spans="1:24" hidden="1" x14ac:dyDescent="0.25">
      <c r="A416" s="69">
        <f>Results!A416</f>
        <v>414</v>
      </c>
      <c r="B416" s="94" t="str">
        <f>Results!DA416</f>
        <v/>
      </c>
      <c r="C416" s="72" t="str">
        <f>Results!D416</f>
        <v/>
      </c>
      <c r="D416" s="72" t="str">
        <f>Results!G416</f>
        <v/>
      </c>
      <c r="E416" s="132" t="str">
        <f>Results!H416</f>
        <v/>
      </c>
      <c r="F416" s="132" t="str">
        <f>Results!I416</f>
        <v/>
      </c>
      <c r="G416" s="80" t="str">
        <f>Results!AW416</f>
        <v/>
      </c>
      <c r="H416" s="80" t="str">
        <f>Results!AY416</f>
        <v/>
      </c>
      <c r="I416" s="133" t="str">
        <f>Results!AZ416</f>
        <v/>
      </c>
      <c r="J416" s="137" t="str">
        <f>Results!BA416</f>
        <v/>
      </c>
      <c r="K416" s="229" t="str">
        <f>Results!BB416</f>
        <v/>
      </c>
      <c r="L416" s="230" t="str">
        <f>Results!BC416</f>
        <v/>
      </c>
      <c r="M416" s="136" t="str">
        <f>Results!BD416</f>
        <v/>
      </c>
      <c r="N416" s="138" t="str">
        <f>Results!BE416</f>
        <v/>
      </c>
      <c r="O416" s="187">
        <f>MAX(Results!CF416:CG416)</f>
        <v>0</v>
      </c>
      <c r="P416" s="83">
        <f>Results!CA416</f>
        <v>0</v>
      </c>
      <c r="Q416" s="83">
        <f>Results!CB416</f>
        <v>0</v>
      </c>
      <c r="R416" s="72" t="str">
        <f>Results!CD416</f>
        <v/>
      </c>
      <c r="S416" s="14" t="str">
        <f>Results!CC416</f>
        <v/>
      </c>
      <c r="T416" s="201">
        <f>Results!AV416</f>
        <v>0</v>
      </c>
      <c r="U416" s="14" t="str">
        <f>IF(LEFT(DataEntry!$O416,1)="D",Results!DL416,"")</f>
        <v/>
      </c>
      <c r="V416" s="14" t="str">
        <f>IF(LEFT(DataEntry!O416,1)="D",Results!DM416,"")</f>
        <v/>
      </c>
      <c r="W416" s="77" t="str">
        <f>Results!AR416</f>
        <v/>
      </c>
      <c r="X416" s="77" t="str">
        <f>Results!AT416</f>
        <v/>
      </c>
    </row>
    <row r="417" spans="1:24" hidden="1" x14ac:dyDescent="0.25">
      <c r="A417" s="69">
        <f>Results!A417</f>
        <v>415</v>
      </c>
      <c r="B417" s="94" t="str">
        <f>Results!DA417</f>
        <v/>
      </c>
      <c r="C417" s="72" t="str">
        <f>Results!D417</f>
        <v/>
      </c>
      <c r="D417" s="72" t="str">
        <f>Results!G417</f>
        <v/>
      </c>
      <c r="E417" s="132" t="str">
        <f>Results!H417</f>
        <v/>
      </c>
      <c r="F417" s="132" t="str">
        <f>Results!I417</f>
        <v/>
      </c>
      <c r="G417" s="80" t="str">
        <f>Results!AW417</f>
        <v/>
      </c>
      <c r="H417" s="80" t="str">
        <f>Results!AY417</f>
        <v/>
      </c>
      <c r="I417" s="133" t="str">
        <f>Results!AZ417</f>
        <v/>
      </c>
      <c r="J417" s="137" t="str">
        <f>Results!BA417</f>
        <v/>
      </c>
      <c r="K417" s="229" t="str">
        <f>Results!BB417</f>
        <v/>
      </c>
      <c r="L417" s="230" t="str">
        <f>Results!BC417</f>
        <v/>
      </c>
      <c r="M417" s="136" t="str">
        <f>Results!BD417</f>
        <v/>
      </c>
      <c r="N417" s="138" t="str">
        <f>Results!BE417</f>
        <v/>
      </c>
      <c r="O417" s="187">
        <f>MAX(Results!CF417:CG417)</f>
        <v>0</v>
      </c>
      <c r="P417" s="83">
        <f>Results!CA417</f>
        <v>0</v>
      </c>
      <c r="Q417" s="83">
        <f>Results!CB417</f>
        <v>0</v>
      </c>
      <c r="R417" s="72" t="str">
        <f>Results!CD417</f>
        <v/>
      </c>
      <c r="S417" s="14" t="str">
        <f>Results!CC417</f>
        <v/>
      </c>
      <c r="T417" s="201">
        <f>Results!AV417</f>
        <v>0</v>
      </c>
      <c r="U417" s="14" t="str">
        <f>IF(LEFT(DataEntry!$O417,1)="D",Results!DL417,"")</f>
        <v/>
      </c>
      <c r="V417" s="14" t="str">
        <f>IF(LEFT(DataEntry!O417,1)="D",Results!DM417,"")</f>
        <v/>
      </c>
      <c r="W417" s="77" t="str">
        <f>Results!AR417</f>
        <v/>
      </c>
      <c r="X417" s="77" t="str">
        <f>Results!AT417</f>
        <v/>
      </c>
    </row>
    <row r="418" spans="1:24" hidden="1" x14ac:dyDescent="0.25">
      <c r="A418" s="69">
        <f>Results!A418</f>
        <v>416</v>
      </c>
      <c r="B418" s="94" t="str">
        <f>Results!DA418</f>
        <v/>
      </c>
      <c r="C418" s="72" t="str">
        <f>Results!D418</f>
        <v/>
      </c>
      <c r="D418" s="72" t="str">
        <f>Results!G418</f>
        <v/>
      </c>
      <c r="E418" s="132" t="str">
        <f>Results!H418</f>
        <v/>
      </c>
      <c r="F418" s="132" t="str">
        <f>Results!I418</f>
        <v/>
      </c>
      <c r="G418" s="80" t="str">
        <f>Results!AW418</f>
        <v/>
      </c>
      <c r="H418" s="80" t="str">
        <f>Results!AY418</f>
        <v/>
      </c>
      <c r="I418" s="133" t="str">
        <f>Results!AZ418</f>
        <v/>
      </c>
      <c r="J418" s="137" t="str">
        <f>Results!BA418</f>
        <v/>
      </c>
      <c r="K418" s="229" t="str">
        <f>Results!BB418</f>
        <v/>
      </c>
      <c r="L418" s="230" t="str">
        <f>Results!BC418</f>
        <v/>
      </c>
      <c r="M418" s="136" t="str">
        <f>Results!BD418</f>
        <v/>
      </c>
      <c r="N418" s="138" t="str">
        <f>Results!BE418</f>
        <v/>
      </c>
      <c r="O418" s="187">
        <f>MAX(Results!CF418:CG418)</f>
        <v>0</v>
      </c>
      <c r="P418" s="83">
        <f>Results!CA418</f>
        <v>0</v>
      </c>
      <c r="Q418" s="83">
        <f>Results!CB418</f>
        <v>0</v>
      </c>
      <c r="R418" s="72" t="str">
        <f>Results!CD418</f>
        <v/>
      </c>
      <c r="S418" s="14" t="str">
        <f>Results!CC418</f>
        <v/>
      </c>
      <c r="T418" s="201">
        <f>Results!AV418</f>
        <v>0</v>
      </c>
      <c r="U418" s="14" t="str">
        <f>IF(LEFT(DataEntry!$O418,1)="D",Results!DL418,"")</f>
        <v/>
      </c>
      <c r="V418" s="14" t="str">
        <f>IF(LEFT(DataEntry!O418,1)="D",Results!DM418,"")</f>
        <v/>
      </c>
      <c r="W418" s="77" t="str">
        <f>Results!AR418</f>
        <v/>
      </c>
      <c r="X418" s="77" t="str">
        <f>Results!AT418</f>
        <v/>
      </c>
    </row>
    <row r="419" spans="1:24" hidden="1" x14ac:dyDescent="0.25">
      <c r="A419" s="69">
        <f>Results!A419</f>
        <v>417</v>
      </c>
      <c r="B419" s="94" t="str">
        <f>Results!DA419</f>
        <v/>
      </c>
      <c r="C419" s="72" t="str">
        <f>Results!D419</f>
        <v/>
      </c>
      <c r="D419" s="72" t="str">
        <f>Results!G419</f>
        <v/>
      </c>
      <c r="E419" s="132" t="str">
        <f>Results!H419</f>
        <v/>
      </c>
      <c r="F419" s="132" t="str">
        <f>Results!I419</f>
        <v/>
      </c>
      <c r="G419" s="80" t="str">
        <f>Results!AW419</f>
        <v/>
      </c>
      <c r="H419" s="80" t="str">
        <f>Results!AY419</f>
        <v/>
      </c>
      <c r="I419" s="133" t="str">
        <f>Results!AZ419</f>
        <v/>
      </c>
      <c r="J419" s="137" t="str">
        <f>Results!BA419</f>
        <v/>
      </c>
      <c r="K419" s="229" t="str">
        <f>Results!BB419</f>
        <v/>
      </c>
      <c r="L419" s="230" t="str">
        <f>Results!BC419</f>
        <v/>
      </c>
      <c r="M419" s="136" t="str">
        <f>Results!BD419</f>
        <v/>
      </c>
      <c r="N419" s="138" t="str">
        <f>Results!BE419</f>
        <v/>
      </c>
      <c r="O419" s="187">
        <f>MAX(Results!CF419:CG419)</f>
        <v>0</v>
      </c>
      <c r="P419" s="83">
        <f>Results!CA419</f>
        <v>0</v>
      </c>
      <c r="Q419" s="83">
        <f>Results!CB419</f>
        <v>0</v>
      </c>
      <c r="R419" s="72" t="str">
        <f>Results!CD419</f>
        <v/>
      </c>
      <c r="S419" s="14" t="str">
        <f>Results!CC419</f>
        <v/>
      </c>
      <c r="T419" s="201">
        <f>Results!AV419</f>
        <v>0</v>
      </c>
      <c r="U419" s="14" t="str">
        <f>IF(LEFT(DataEntry!$O419,1)="D",Results!DL419,"")</f>
        <v/>
      </c>
      <c r="V419" s="14" t="str">
        <f>IF(LEFT(DataEntry!O419,1)="D",Results!DM419,"")</f>
        <v/>
      </c>
      <c r="W419" s="77" t="str">
        <f>Results!AR419</f>
        <v/>
      </c>
      <c r="X419" s="77" t="str">
        <f>Results!AT419</f>
        <v/>
      </c>
    </row>
    <row r="420" spans="1:24" hidden="1" x14ac:dyDescent="0.25">
      <c r="A420" s="69">
        <f>Results!A420</f>
        <v>418</v>
      </c>
      <c r="B420" s="94" t="str">
        <f>Results!DA420</f>
        <v/>
      </c>
      <c r="C420" s="72" t="str">
        <f>Results!D420</f>
        <v/>
      </c>
      <c r="D420" s="72" t="str">
        <f>Results!G420</f>
        <v/>
      </c>
      <c r="E420" s="132" t="str">
        <f>Results!H420</f>
        <v/>
      </c>
      <c r="F420" s="132" t="str">
        <f>Results!I420</f>
        <v/>
      </c>
      <c r="G420" s="80" t="str">
        <f>Results!AW420</f>
        <v/>
      </c>
      <c r="H420" s="80" t="str">
        <f>Results!AY420</f>
        <v/>
      </c>
      <c r="I420" s="133" t="str">
        <f>Results!AZ420</f>
        <v/>
      </c>
      <c r="J420" s="137" t="str">
        <f>Results!BA420</f>
        <v/>
      </c>
      <c r="K420" s="229" t="str">
        <f>Results!BB420</f>
        <v/>
      </c>
      <c r="L420" s="230" t="str">
        <f>Results!BC420</f>
        <v/>
      </c>
      <c r="M420" s="136" t="str">
        <f>Results!BD420</f>
        <v/>
      </c>
      <c r="N420" s="138" t="str">
        <f>Results!BE420</f>
        <v/>
      </c>
      <c r="O420" s="187">
        <f>MAX(Results!CF420:CG420)</f>
        <v>0</v>
      </c>
      <c r="P420" s="83">
        <f>Results!CA420</f>
        <v>0</v>
      </c>
      <c r="Q420" s="83">
        <f>Results!CB420</f>
        <v>0</v>
      </c>
      <c r="R420" s="72" t="str">
        <f>Results!CD420</f>
        <v/>
      </c>
      <c r="S420" s="14" t="str">
        <f>Results!CC420</f>
        <v/>
      </c>
      <c r="T420" s="201">
        <f>Results!AV420</f>
        <v>0</v>
      </c>
      <c r="U420" s="14" t="str">
        <f>IF(LEFT(DataEntry!$O420,1)="D",Results!DL420,"")</f>
        <v/>
      </c>
      <c r="V420" s="14" t="str">
        <f>IF(LEFT(DataEntry!O420,1)="D",Results!DM420,"")</f>
        <v/>
      </c>
      <c r="W420" s="77" t="str">
        <f>Results!AR420</f>
        <v/>
      </c>
      <c r="X420" s="77" t="str">
        <f>Results!AT420</f>
        <v/>
      </c>
    </row>
    <row r="421" spans="1:24" hidden="1" x14ac:dyDescent="0.25">
      <c r="A421" s="69">
        <f>Results!A421</f>
        <v>419</v>
      </c>
      <c r="B421" s="94" t="str">
        <f>Results!DA421</f>
        <v/>
      </c>
      <c r="C421" s="72" t="str">
        <f>Results!D421</f>
        <v/>
      </c>
      <c r="D421" s="72" t="str">
        <f>Results!G421</f>
        <v/>
      </c>
      <c r="E421" s="132" t="str">
        <f>Results!H421</f>
        <v/>
      </c>
      <c r="F421" s="132" t="str">
        <f>Results!I421</f>
        <v/>
      </c>
      <c r="G421" s="80" t="str">
        <f>Results!AW421</f>
        <v/>
      </c>
      <c r="H421" s="80" t="str">
        <f>Results!AY421</f>
        <v/>
      </c>
      <c r="I421" s="133" t="str">
        <f>Results!AZ421</f>
        <v/>
      </c>
      <c r="J421" s="137" t="str">
        <f>Results!BA421</f>
        <v/>
      </c>
      <c r="K421" s="229" t="str">
        <f>Results!BB421</f>
        <v/>
      </c>
      <c r="L421" s="230" t="str">
        <f>Results!BC421</f>
        <v/>
      </c>
      <c r="M421" s="136" t="str">
        <f>Results!BD421</f>
        <v/>
      </c>
      <c r="N421" s="138" t="str">
        <f>Results!BE421</f>
        <v/>
      </c>
      <c r="O421" s="187">
        <f>MAX(Results!CF421:CG421)</f>
        <v>0</v>
      </c>
      <c r="P421" s="83">
        <f>Results!CA421</f>
        <v>0</v>
      </c>
      <c r="Q421" s="83">
        <f>Results!CB421</f>
        <v>0</v>
      </c>
      <c r="R421" s="72" t="str">
        <f>Results!CD421</f>
        <v/>
      </c>
      <c r="S421" s="14" t="str">
        <f>Results!CC421</f>
        <v/>
      </c>
      <c r="T421" s="201">
        <f>Results!AV421</f>
        <v>0</v>
      </c>
      <c r="U421" s="14" t="str">
        <f>IF(LEFT(DataEntry!$O421,1)="D",Results!DL421,"")</f>
        <v/>
      </c>
      <c r="V421" s="14" t="str">
        <f>IF(LEFT(DataEntry!O421,1)="D",Results!DM421,"")</f>
        <v/>
      </c>
      <c r="W421" s="77" t="str">
        <f>Results!AR421</f>
        <v/>
      </c>
      <c r="X421" s="77" t="str">
        <f>Results!AT421</f>
        <v/>
      </c>
    </row>
    <row r="422" spans="1:24" hidden="1" x14ac:dyDescent="0.25">
      <c r="A422" s="69">
        <f>Results!A422</f>
        <v>420</v>
      </c>
      <c r="B422" s="94" t="str">
        <f>Results!DA422</f>
        <v/>
      </c>
      <c r="C422" s="72" t="str">
        <f>Results!D422</f>
        <v/>
      </c>
      <c r="D422" s="72" t="str">
        <f>Results!G422</f>
        <v/>
      </c>
      <c r="E422" s="132" t="str">
        <f>Results!H422</f>
        <v/>
      </c>
      <c r="F422" s="132" t="str">
        <f>Results!I422</f>
        <v/>
      </c>
      <c r="G422" s="80" t="str">
        <f>Results!AW422</f>
        <v/>
      </c>
      <c r="H422" s="80" t="str">
        <f>Results!AY422</f>
        <v/>
      </c>
      <c r="I422" s="133" t="str">
        <f>Results!AZ422</f>
        <v/>
      </c>
      <c r="J422" s="137" t="str">
        <f>Results!BA422</f>
        <v/>
      </c>
      <c r="K422" s="229" t="str">
        <f>Results!BB422</f>
        <v/>
      </c>
      <c r="L422" s="230" t="str">
        <f>Results!BC422</f>
        <v/>
      </c>
      <c r="M422" s="136" t="str">
        <f>Results!BD422</f>
        <v/>
      </c>
      <c r="N422" s="138" t="str">
        <f>Results!BE422</f>
        <v/>
      </c>
      <c r="O422" s="187">
        <f>MAX(Results!CF422:CG422)</f>
        <v>0</v>
      </c>
      <c r="P422" s="83">
        <f>Results!CA422</f>
        <v>0</v>
      </c>
      <c r="Q422" s="83">
        <f>Results!CB422</f>
        <v>0</v>
      </c>
      <c r="R422" s="72" t="str">
        <f>Results!CD422</f>
        <v/>
      </c>
      <c r="S422" s="14" t="str">
        <f>Results!CC422</f>
        <v/>
      </c>
      <c r="T422" s="201">
        <f>Results!AV422</f>
        <v>0</v>
      </c>
      <c r="U422" s="14" t="str">
        <f>IF(LEFT(DataEntry!$O422,1)="D",Results!DL422,"")</f>
        <v/>
      </c>
      <c r="V422" s="14" t="str">
        <f>IF(LEFT(DataEntry!O422,1)="D",Results!DM422,"")</f>
        <v/>
      </c>
      <c r="W422" s="77" t="str">
        <f>Results!AR422</f>
        <v/>
      </c>
      <c r="X422" s="77" t="str">
        <f>Results!AT422</f>
        <v/>
      </c>
    </row>
    <row r="423" spans="1:24" hidden="1" x14ac:dyDescent="0.25">
      <c r="A423" s="69">
        <f>Results!A423</f>
        <v>421</v>
      </c>
      <c r="B423" s="94" t="str">
        <f>Results!DA423</f>
        <v/>
      </c>
      <c r="C423" s="72" t="str">
        <f>Results!D423</f>
        <v/>
      </c>
      <c r="D423" s="72" t="str">
        <f>Results!G423</f>
        <v/>
      </c>
      <c r="E423" s="132" t="str">
        <f>Results!H423</f>
        <v/>
      </c>
      <c r="F423" s="132" t="str">
        <f>Results!I423</f>
        <v/>
      </c>
      <c r="G423" s="80" t="str">
        <f>Results!AW423</f>
        <v/>
      </c>
      <c r="H423" s="80" t="str">
        <f>Results!AY423</f>
        <v/>
      </c>
      <c r="I423" s="133" t="str">
        <f>Results!AZ423</f>
        <v/>
      </c>
      <c r="J423" s="137" t="str">
        <f>Results!BA423</f>
        <v/>
      </c>
      <c r="K423" s="229" t="str">
        <f>Results!BB423</f>
        <v/>
      </c>
      <c r="L423" s="230" t="str">
        <f>Results!BC423</f>
        <v/>
      </c>
      <c r="M423" s="136" t="str">
        <f>Results!BD423</f>
        <v/>
      </c>
      <c r="N423" s="138" t="str">
        <f>Results!BE423</f>
        <v/>
      </c>
      <c r="O423" s="187">
        <f>MAX(Results!CF423:CG423)</f>
        <v>0</v>
      </c>
      <c r="P423" s="83">
        <f>Results!CA423</f>
        <v>0</v>
      </c>
      <c r="Q423" s="83">
        <f>Results!CB423</f>
        <v>0</v>
      </c>
      <c r="R423" s="72" t="str">
        <f>Results!CD423</f>
        <v/>
      </c>
      <c r="S423" s="14" t="str">
        <f>Results!CC423</f>
        <v/>
      </c>
      <c r="T423" s="201">
        <f>Results!AV423</f>
        <v>0</v>
      </c>
      <c r="U423" s="14" t="str">
        <f>IF(LEFT(DataEntry!$O423,1)="D",Results!DL423,"")</f>
        <v/>
      </c>
      <c r="V423" s="14" t="str">
        <f>IF(LEFT(DataEntry!O423,1)="D",Results!DM423,"")</f>
        <v/>
      </c>
      <c r="W423" s="77" t="str">
        <f>Results!AR423</f>
        <v/>
      </c>
      <c r="X423" s="77" t="str">
        <f>Results!AT423</f>
        <v/>
      </c>
    </row>
    <row r="424" spans="1:24" hidden="1" x14ac:dyDescent="0.25">
      <c r="A424" s="69">
        <f>Results!A424</f>
        <v>422</v>
      </c>
      <c r="B424" s="94" t="str">
        <f>Results!DA424</f>
        <v/>
      </c>
      <c r="C424" s="72" t="str">
        <f>Results!D424</f>
        <v/>
      </c>
      <c r="D424" s="72" t="str">
        <f>Results!G424</f>
        <v/>
      </c>
      <c r="E424" s="132" t="str">
        <f>Results!H424</f>
        <v/>
      </c>
      <c r="F424" s="132" t="str">
        <f>Results!I424</f>
        <v/>
      </c>
      <c r="G424" s="80" t="str">
        <f>Results!AW424</f>
        <v/>
      </c>
      <c r="H424" s="80" t="str">
        <f>Results!AY424</f>
        <v/>
      </c>
      <c r="I424" s="133" t="str">
        <f>Results!AZ424</f>
        <v/>
      </c>
      <c r="J424" s="137" t="str">
        <f>Results!BA424</f>
        <v/>
      </c>
      <c r="K424" s="229" t="str">
        <f>Results!BB424</f>
        <v/>
      </c>
      <c r="L424" s="230" t="str">
        <f>Results!BC424</f>
        <v/>
      </c>
      <c r="M424" s="136" t="str">
        <f>Results!BD424</f>
        <v/>
      </c>
      <c r="N424" s="138" t="str">
        <f>Results!BE424</f>
        <v/>
      </c>
      <c r="O424" s="187">
        <f>MAX(Results!CF424:CG424)</f>
        <v>0</v>
      </c>
      <c r="P424" s="83">
        <f>Results!CA424</f>
        <v>0</v>
      </c>
      <c r="Q424" s="83">
        <f>Results!CB424</f>
        <v>0</v>
      </c>
      <c r="R424" s="72" t="str">
        <f>Results!CD424</f>
        <v/>
      </c>
      <c r="S424" s="14" t="str">
        <f>Results!CC424</f>
        <v/>
      </c>
      <c r="T424" s="201">
        <f>Results!AV424</f>
        <v>0</v>
      </c>
      <c r="U424" s="14" t="str">
        <f>IF(LEFT(DataEntry!$O424,1)="D",Results!DL424,"")</f>
        <v/>
      </c>
      <c r="V424" s="14" t="str">
        <f>IF(LEFT(DataEntry!O424,1)="D",Results!DM424,"")</f>
        <v/>
      </c>
      <c r="W424" s="77" t="str">
        <f>Results!AR424</f>
        <v/>
      </c>
      <c r="X424" s="77" t="str">
        <f>Results!AT424</f>
        <v/>
      </c>
    </row>
    <row r="425" spans="1:24" hidden="1" x14ac:dyDescent="0.25">
      <c r="A425" s="69">
        <f>Results!A425</f>
        <v>423</v>
      </c>
      <c r="B425" s="94" t="str">
        <f>Results!DA425</f>
        <v/>
      </c>
      <c r="C425" s="72" t="str">
        <f>Results!D425</f>
        <v/>
      </c>
      <c r="D425" s="72" t="str">
        <f>Results!G425</f>
        <v/>
      </c>
      <c r="E425" s="132" t="str">
        <f>Results!H425</f>
        <v/>
      </c>
      <c r="F425" s="132" t="str">
        <f>Results!I425</f>
        <v/>
      </c>
      <c r="G425" s="80" t="str">
        <f>Results!AW425</f>
        <v/>
      </c>
      <c r="H425" s="80" t="str">
        <f>Results!AY425</f>
        <v/>
      </c>
      <c r="I425" s="133" t="str">
        <f>Results!AZ425</f>
        <v/>
      </c>
      <c r="J425" s="137" t="str">
        <f>Results!BA425</f>
        <v/>
      </c>
      <c r="K425" s="229" t="str">
        <f>Results!BB425</f>
        <v/>
      </c>
      <c r="L425" s="230" t="str">
        <f>Results!BC425</f>
        <v/>
      </c>
      <c r="M425" s="136" t="str">
        <f>Results!BD425</f>
        <v/>
      </c>
      <c r="N425" s="138" t="str">
        <f>Results!BE425</f>
        <v/>
      </c>
      <c r="O425" s="187">
        <f>MAX(Results!CF425:CG425)</f>
        <v>0</v>
      </c>
      <c r="P425" s="83">
        <f>Results!CA425</f>
        <v>0</v>
      </c>
      <c r="Q425" s="83">
        <f>Results!CB425</f>
        <v>0</v>
      </c>
      <c r="R425" s="72" t="str">
        <f>Results!CD425</f>
        <v/>
      </c>
      <c r="S425" s="14" t="str">
        <f>Results!CC425</f>
        <v/>
      </c>
      <c r="T425" s="201">
        <f>Results!AV425</f>
        <v>0</v>
      </c>
      <c r="U425" s="14" t="str">
        <f>IF(LEFT(DataEntry!$O425,1)="D",Results!DL425,"")</f>
        <v/>
      </c>
      <c r="V425" s="14" t="str">
        <f>IF(LEFT(DataEntry!O425,1)="D",Results!DM425,"")</f>
        <v/>
      </c>
      <c r="W425" s="77" t="str">
        <f>Results!AR425</f>
        <v/>
      </c>
      <c r="X425" s="77" t="str">
        <f>Results!AT425</f>
        <v/>
      </c>
    </row>
    <row r="426" spans="1:24" hidden="1" x14ac:dyDescent="0.25">
      <c r="A426" s="69">
        <f>Results!A426</f>
        <v>424</v>
      </c>
      <c r="B426" s="94" t="str">
        <f>Results!DA426</f>
        <v/>
      </c>
      <c r="C426" s="72" t="str">
        <f>Results!D426</f>
        <v/>
      </c>
      <c r="D426" s="72" t="str">
        <f>Results!G426</f>
        <v/>
      </c>
      <c r="E426" s="132" t="str">
        <f>Results!H426</f>
        <v/>
      </c>
      <c r="F426" s="132" t="str">
        <f>Results!I426</f>
        <v/>
      </c>
      <c r="G426" s="80" t="str">
        <f>Results!AW426</f>
        <v/>
      </c>
      <c r="H426" s="80" t="str">
        <f>Results!AY426</f>
        <v/>
      </c>
      <c r="I426" s="133" t="str">
        <f>Results!AZ426</f>
        <v/>
      </c>
      <c r="J426" s="137" t="str">
        <f>Results!BA426</f>
        <v/>
      </c>
      <c r="K426" s="229" t="str">
        <f>Results!BB426</f>
        <v/>
      </c>
      <c r="L426" s="230" t="str">
        <f>Results!BC426</f>
        <v/>
      </c>
      <c r="M426" s="136" t="str">
        <f>Results!BD426</f>
        <v/>
      </c>
      <c r="N426" s="138" t="str">
        <f>Results!BE426</f>
        <v/>
      </c>
      <c r="O426" s="187">
        <f>MAX(Results!CF426:CG426)</f>
        <v>0</v>
      </c>
      <c r="P426" s="83">
        <f>Results!CA426</f>
        <v>0</v>
      </c>
      <c r="Q426" s="83">
        <f>Results!CB426</f>
        <v>0</v>
      </c>
      <c r="R426" s="72" t="str">
        <f>Results!CD426</f>
        <v/>
      </c>
      <c r="S426" s="14" t="str">
        <f>Results!CC426</f>
        <v/>
      </c>
      <c r="T426" s="201">
        <f>Results!AV426</f>
        <v>0</v>
      </c>
      <c r="U426" s="14" t="str">
        <f>IF(LEFT(DataEntry!$O426,1)="D",Results!DL426,"")</f>
        <v/>
      </c>
      <c r="V426" s="14" t="str">
        <f>IF(LEFT(DataEntry!O426,1)="D",Results!DM426,"")</f>
        <v/>
      </c>
      <c r="W426" s="77" t="str">
        <f>Results!AR426</f>
        <v/>
      </c>
      <c r="X426" s="77" t="str">
        <f>Results!AT426</f>
        <v/>
      </c>
    </row>
    <row r="427" spans="1:24" hidden="1" x14ac:dyDescent="0.25">
      <c r="A427" s="69">
        <f>Results!A427</f>
        <v>425</v>
      </c>
      <c r="B427" s="94" t="str">
        <f>Results!DA427</f>
        <v/>
      </c>
      <c r="C427" s="72" t="str">
        <f>Results!D427</f>
        <v/>
      </c>
      <c r="D427" s="72" t="str">
        <f>Results!G427</f>
        <v/>
      </c>
      <c r="E427" s="132" t="str">
        <f>Results!H427</f>
        <v/>
      </c>
      <c r="F427" s="132" t="str">
        <f>Results!I427</f>
        <v/>
      </c>
      <c r="G427" s="80" t="str">
        <f>Results!AW427</f>
        <v/>
      </c>
      <c r="H427" s="80" t="str">
        <f>Results!AY427</f>
        <v/>
      </c>
      <c r="I427" s="133" t="str">
        <f>Results!AZ427</f>
        <v/>
      </c>
      <c r="J427" s="137" t="str">
        <f>Results!BA427</f>
        <v/>
      </c>
      <c r="K427" s="229" t="str">
        <f>Results!BB427</f>
        <v/>
      </c>
      <c r="L427" s="230" t="str">
        <f>Results!BC427</f>
        <v/>
      </c>
      <c r="M427" s="136" t="str">
        <f>Results!BD427</f>
        <v/>
      </c>
      <c r="N427" s="138" t="str">
        <f>Results!BE427</f>
        <v/>
      </c>
      <c r="O427" s="187">
        <f>MAX(Results!CF427:CG427)</f>
        <v>0</v>
      </c>
      <c r="P427" s="83">
        <f>Results!CA427</f>
        <v>0</v>
      </c>
      <c r="Q427" s="83">
        <f>Results!CB427</f>
        <v>0</v>
      </c>
      <c r="R427" s="72" t="str">
        <f>Results!CD427</f>
        <v/>
      </c>
      <c r="S427" s="14" t="str">
        <f>Results!CC427</f>
        <v/>
      </c>
      <c r="T427" s="201">
        <f>Results!AV427</f>
        <v>0</v>
      </c>
      <c r="U427" s="14" t="str">
        <f>IF(LEFT(DataEntry!$O427,1)="D",Results!DL427,"")</f>
        <v/>
      </c>
      <c r="V427" s="14" t="str">
        <f>IF(LEFT(DataEntry!O427,1)="D",Results!DM427,"")</f>
        <v/>
      </c>
      <c r="W427" s="77" t="str">
        <f>Results!AR427</f>
        <v/>
      </c>
      <c r="X427" s="77" t="str">
        <f>Results!AT427</f>
        <v/>
      </c>
    </row>
    <row r="428" spans="1:24" hidden="1" x14ac:dyDescent="0.25">
      <c r="A428" s="69">
        <f>Results!A428</f>
        <v>426</v>
      </c>
      <c r="B428" s="94" t="str">
        <f>Results!DA428</f>
        <v/>
      </c>
      <c r="C428" s="72" t="str">
        <f>Results!D428</f>
        <v/>
      </c>
      <c r="D428" s="72" t="str">
        <f>Results!G428</f>
        <v/>
      </c>
      <c r="E428" s="132" t="str">
        <f>Results!H428</f>
        <v/>
      </c>
      <c r="F428" s="132" t="str">
        <f>Results!I428</f>
        <v/>
      </c>
      <c r="G428" s="80" t="str">
        <f>Results!AW428</f>
        <v/>
      </c>
      <c r="H428" s="80" t="str">
        <f>Results!AY428</f>
        <v/>
      </c>
      <c r="I428" s="133" t="str">
        <f>Results!AZ428</f>
        <v/>
      </c>
      <c r="J428" s="137" t="str">
        <f>Results!BA428</f>
        <v/>
      </c>
      <c r="K428" s="229" t="str">
        <f>Results!BB428</f>
        <v/>
      </c>
      <c r="L428" s="230" t="str">
        <f>Results!BC428</f>
        <v/>
      </c>
      <c r="M428" s="136" t="str">
        <f>Results!BD428</f>
        <v/>
      </c>
      <c r="N428" s="138" t="str">
        <f>Results!BE428</f>
        <v/>
      </c>
      <c r="O428" s="187">
        <f>MAX(Results!CF428:CG428)</f>
        <v>0</v>
      </c>
      <c r="P428" s="83">
        <f>Results!CA428</f>
        <v>0</v>
      </c>
      <c r="Q428" s="83">
        <f>Results!CB428</f>
        <v>0</v>
      </c>
      <c r="R428" s="72" t="str">
        <f>Results!CD428</f>
        <v/>
      </c>
      <c r="S428" s="14" t="str">
        <f>Results!CC428</f>
        <v/>
      </c>
      <c r="T428" s="201">
        <f>Results!AV428</f>
        <v>0</v>
      </c>
      <c r="U428" s="14" t="str">
        <f>IF(LEFT(DataEntry!$O428,1)="D",Results!DL428,"")</f>
        <v/>
      </c>
      <c r="V428" s="14" t="str">
        <f>IF(LEFT(DataEntry!O428,1)="D",Results!DM428,"")</f>
        <v/>
      </c>
      <c r="W428" s="77" t="str">
        <f>Results!AR428</f>
        <v/>
      </c>
      <c r="X428" s="77" t="str">
        <f>Results!AT428</f>
        <v/>
      </c>
    </row>
    <row r="429" spans="1:24" hidden="1" x14ac:dyDescent="0.25">
      <c r="A429" s="69">
        <f>Results!A429</f>
        <v>427</v>
      </c>
      <c r="B429" s="94" t="str">
        <f>Results!DA429</f>
        <v/>
      </c>
      <c r="C429" s="72" t="str">
        <f>Results!D429</f>
        <v/>
      </c>
      <c r="D429" s="72" t="str">
        <f>Results!G429</f>
        <v/>
      </c>
      <c r="E429" s="132" t="str">
        <f>Results!H429</f>
        <v/>
      </c>
      <c r="F429" s="132" t="str">
        <f>Results!I429</f>
        <v/>
      </c>
      <c r="G429" s="80" t="str">
        <f>Results!AW429</f>
        <v/>
      </c>
      <c r="H429" s="80" t="str">
        <f>Results!AY429</f>
        <v/>
      </c>
      <c r="I429" s="133" t="str">
        <f>Results!AZ429</f>
        <v/>
      </c>
      <c r="J429" s="137" t="str">
        <f>Results!BA429</f>
        <v/>
      </c>
      <c r="K429" s="229" t="str">
        <f>Results!BB429</f>
        <v/>
      </c>
      <c r="L429" s="230" t="str">
        <f>Results!BC429</f>
        <v/>
      </c>
      <c r="M429" s="136" t="str">
        <f>Results!BD429</f>
        <v/>
      </c>
      <c r="N429" s="138" t="str">
        <f>Results!BE429</f>
        <v/>
      </c>
      <c r="O429" s="187">
        <f>MAX(Results!CF429:CG429)</f>
        <v>0</v>
      </c>
      <c r="P429" s="83">
        <f>Results!CA429</f>
        <v>0</v>
      </c>
      <c r="Q429" s="83">
        <f>Results!CB429</f>
        <v>0</v>
      </c>
      <c r="R429" s="72" t="str">
        <f>Results!CD429</f>
        <v/>
      </c>
      <c r="S429" s="14" t="str">
        <f>Results!CC429</f>
        <v/>
      </c>
      <c r="T429" s="201">
        <f>Results!AV429</f>
        <v>0</v>
      </c>
      <c r="U429" s="14" t="str">
        <f>IF(LEFT(DataEntry!$O429,1)="D",Results!DL429,"")</f>
        <v/>
      </c>
      <c r="V429" s="14" t="str">
        <f>IF(LEFT(DataEntry!O429,1)="D",Results!DM429,"")</f>
        <v/>
      </c>
      <c r="W429" s="77" t="str">
        <f>Results!AR429</f>
        <v/>
      </c>
      <c r="X429" s="77" t="str">
        <f>Results!AT429</f>
        <v/>
      </c>
    </row>
    <row r="430" spans="1:24" hidden="1" x14ac:dyDescent="0.25">
      <c r="A430" s="69">
        <f>Results!A430</f>
        <v>428</v>
      </c>
      <c r="B430" s="94" t="str">
        <f>Results!DA430</f>
        <v/>
      </c>
      <c r="C430" s="72" t="str">
        <f>Results!D430</f>
        <v/>
      </c>
      <c r="D430" s="72" t="str">
        <f>Results!G430</f>
        <v/>
      </c>
      <c r="E430" s="132" t="str">
        <f>Results!H430</f>
        <v/>
      </c>
      <c r="F430" s="132" t="str">
        <f>Results!I430</f>
        <v/>
      </c>
      <c r="G430" s="80" t="str">
        <f>Results!AW430</f>
        <v/>
      </c>
      <c r="H430" s="80" t="str">
        <f>Results!AY430</f>
        <v/>
      </c>
      <c r="I430" s="133" t="str">
        <f>Results!AZ430</f>
        <v/>
      </c>
      <c r="J430" s="137" t="str">
        <f>Results!BA430</f>
        <v/>
      </c>
      <c r="K430" s="229" t="str">
        <f>Results!BB430</f>
        <v/>
      </c>
      <c r="L430" s="230" t="str">
        <f>Results!BC430</f>
        <v/>
      </c>
      <c r="M430" s="136" t="str">
        <f>Results!BD430</f>
        <v/>
      </c>
      <c r="N430" s="138" t="str">
        <f>Results!BE430</f>
        <v/>
      </c>
      <c r="O430" s="187">
        <f>MAX(Results!CF430:CG430)</f>
        <v>0</v>
      </c>
      <c r="P430" s="83">
        <f>Results!CA430</f>
        <v>0</v>
      </c>
      <c r="Q430" s="83">
        <f>Results!CB430</f>
        <v>0</v>
      </c>
      <c r="R430" s="72" t="str">
        <f>Results!CD430</f>
        <v/>
      </c>
      <c r="S430" s="14" t="str">
        <f>Results!CC430</f>
        <v/>
      </c>
      <c r="T430" s="201">
        <f>Results!AV430</f>
        <v>0</v>
      </c>
      <c r="U430" s="14" t="str">
        <f>IF(LEFT(DataEntry!$O430,1)="D",Results!DL430,"")</f>
        <v/>
      </c>
      <c r="V430" s="14" t="str">
        <f>IF(LEFT(DataEntry!O430,1)="D",Results!DM430,"")</f>
        <v/>
      </c>
      <c r="W430" s="77" t="str">
        <f>Results!AR430</f>
        <v/>
      </c>
      <c r="X430" s="77" t="str">
        <f>Results!AT430</f>
        <v/>
      </c>
    </row>
    <row r="431" spans="1:24" hidden="1" x14ac:dyDescent="0.25">
      <c r="A431" s="69">
        <f>Results!A431</f>
        <v>429</v>
      </c>
      <c r="B431" s="94" t="str">
        <f>Results!DA431</f>
        <v/>
      </c>
      <c r="C431" s="72" t="str">
        <f>Results!D431</f>
        <v/>
      </c>
      <c r="D431" s="72" t="str">
        <f>Results!G431</f>
        <v/>
      </c>
      <c r="E431" s="132" t="str">
        <f>Results!H431</f>
        <v/>
      </c>
      <c r="F431" s="132" t="str">
        <f>Results!I431</f>
        <v/>
      </c>
      <c r="G431" s="80" t="str">
        <f>Results!AW431</f>
        <v/>
      </c>
      <c r="H431" s="80" t="str">
        <f>Results!AY431</f>
        <v/>
      </c>
      <c r="I431" s="133" t="str">
        <f>Results!AZ431</f>
        <v/>
      </c>
      <c r="J431" s="137" t="str">
        <f>Results!BA431</f>
        <v/>
      </c>
      <c r="K431" s="229" t="str">
        <f>Results!BB431</f>
        <v/>
      </c>
      <c r="L431" s="230" t="str">
        <f>Results!BC431</f>
        <v/>
      </c>
      <c r="M431" s="136" t="str">
        <f>Results!BD431</f>
        <v/>
      </c>
      <c r="N431" s="138" t="str">
        <f>Results!BE431</f>
        <v/>
      </c>
      <c r="O431" s="187">
        <f>MAX(Results!CF431:CG431)</f>
        <v>0</v>
      </c>
      <c r="P431" s="83">
        <f>Results!CA431</f>
        <v>0</v>
      </c>
      <c r="Q431" s="83">
        <f>Results!CB431</f>
        <v>0</v>
      </c>
      <c r="R431" s="72" t="str">
        <f>Results!CD431</f>
        <v/>
      </c>
      <c r="S431" s="14" t="str">
        <f>Results!CC431</f>
        <v/>
      </c>
      <c r="T431" s="201">
        <f>Results!AV431</f>
        <v>0</v>
      </c>
      <c r="U431" s="14" t="str">
        <f>IF(LEFT(DataEntry!$O431,1)="D",Results!DL431,"")</f>
        <v/>
      </c>
      <c r="V431" s="14" t="str">
        <f>IF(LEFT(DataEntry!O431,1)="D",Results!DM431,"")</f>
        <v/>
      </c>
      <c r="W431" s="77" t="str">
        <f>Results!AR431</f>
        <v/>
      </c>
      <c r="X431" s="77" t="str">
        <f>Results!AT431</f>
        <v/>
      </c>
    </row>
    <row r="432" spans="1:24" hidden="1" x14ac:dyDescent="0.25">
      <c r="A432" s="69">
        <f>Results!A432</f>
        <v>430</v>
      </c>
      <c r="B432" s="94" t="str">
        <f>Results!DA432</f>
        <v/>
      </c>
      <c r="C432" s="72" t="str">
        <f>Results!D432</f>
        <v/>
      </c>
      <c r="D432" s="72" t="str">
        <f>Results!G432</f>
        <v/>
      </c>
      <c r="E432" s="132" t="str">
        <f>Results!H432</f>
        <v/>
      </c>
      <c r="F432" s="132" t="str">
        <f>Results!I432</f>
        <v/>
      </c>
      <c r="G432" s="80" t="str">
        <f>Results!AW432</f>
        <v/>
      </c>
      <c r="H432" s="80" t="str">
        <f>Results!AY432</f>
        <v/>
      </c>
      <c r="I432" s="133" t="str">
        <f>Results!AZ432</f>
        <v/>
      </c>
      <c r="J432" s="137" t="str">
        <f>Results!BA432</f>
        <v/>
      </c>
      <c r="K432" s="229" t="str">
        <f>Results!BB432</f>
        <v/>
      </c>
      <c r="L432" s="230" t="str">
        <f>Results!BC432</f>
        <v/>
      </c>
      <c r="M432" s="136" t="str">
        <f>Results!BD432</f>
        <v/>
      </c>
      <c r="N432" s="138" t="str">
        <f>Results!BE432</f>
        <v/>
      </c>
      <c r="O432" s="187">
        <f>MAX(Results!CF432:CG432)</f>
        <v>0</v>
      </c>
      <c r="P432" s="83">
        <f>Results!CA432</f>
        <v>0</v>
      </c>
      <c r="Q432" s="83">
        <f>Results!CB432</f>
        <v>0</v>
      </c>
      <c r="R432" s="72" t="str">
        <f>Results!CD432</f>
        <v/>
      </c>
      <c r="S432" s="14" t="str">
        <f>Results!CC432</f>
        <v/>
      </c>
      <c r="T432" s="201">
        <f>Results!AV432</f>
        <v>0</v>
      </c>
      <c r="U432" s="14" t="str">
        <f>IF(LEFT(DataEntry!$O432,1)="D",Results!DL432,"")</f>
        <v/>
      </c>
      <c r="V432" s="14" t="str">
        <f>IF(LEFT(DataEntry!O432,1)="D",Results!DM432,"")</f>
        <v/>
      </c>
      <c r="W432" s="77" t="str">
        <f>Results!AR432</f>
        <v/>
      </c>
      <c r="X432" s="77" t="str">
        <f>Results!AT432</f>
        <v/>
      </c>
    </row>
    <row r="433" spans="1:24" hidden="1" x14ac:dyDescent="0.25">
      <c r="A433" s="69">
        <f>Results!A433</f>
        <v>431</v>
      </c>
      <c r="B433" s="94" t="str">
        <f>Results!DA433</f>
        <v/>
      </c>
      <c r="C433" s="72" t="str">
        <f>Results!D433</f>
        <v/>
      </c>
      <c r="D433" s="72" t="str">
        <f>Results!G433</f>
        <v/>
      </c>
      <c r="E433" s="132" t="str">
        <f>Results!H433</f>
        <v/>
      </c>
      <c r="F433" s="132" t="str">
        <f>Results!I433</f>
        <v/>
      </c>
      <c r="G433" s="80" t="str">
        <f>Results!AW433</f>
        <v/>
      </c>
      <c r="H433" s="80" t="str">
        <f>Results!AY433</f>
        <v/>
      </c>
      <c r="I433" s="133" t="str">
        <f>Results!AZ433</f>
        <v/>
      </c>
      <c r="J433" s="137" t="str">
        <f>Results!BA433</f>
        <v/>
      </c>
      <c r="K433" s="229" t="str">
        <f>Results!BB433</f>
        <v/>
      </c>
      <c r="L433" s="230" t="str">
        <f>Results!BC433</f>
        <v/>
      </c>
      <c r="M433" s="136" t="str">
        <f>Results!BD433</f>
        <v/>
      </c>
      <c r="N433" s="138" t="str">
        <f>Results!BE433</f>
        <v/>
      </c>
      <c r="O433" s="187">
        <f>MAX(Results!CF433:CG433)</f>
        <v>0</v>
      </c>
      <c r="P433" s="83">
        <f>Results!CA433</f>
        <v>0</v>
      </c>
      <c r="Q433" s="83">
        <f>Results!CB433</f>
        <v>0</v>
      </c>
      <c r="R433" s="72" t="str">
        <f>Results!CD433</f>
        <v/>
      </c>
      <c r="S433" s="14" t="str">
        <f>Results!CC433</f>
        <v/>
      </c>
      <c r="T433" s="201">
        <f>Results!AV433</f>
        <v>0</v>
      </c>
      <c r="U433" s="14" t="str">
        <f>IF(LEFT(DataEntry!$O433,1)="D",Results!DL433,"")</f>
        <v/>
      </c>
      <c r="V433" s="14" t="str">
        <f>IF(LEFT(DataEntry!O433,1)="D",Results!DM433,"")</f>
        <v/>
      </c>
      <c r="W433" s="77" t="str">
        <f>Results!AR433</f>
        <v/>
      </c>
      <c r="X433" s="77" t="str">
        <f>Results!AT433</f>
        <v/>
      </c>
    </row>
    <row r="434" spans="1:24" hidden="1" x14ac:dyDescent="0.25">
      <c r="A434" s="69">
        <f>Results!A434</f>
        <v>432</v>
      </c>
      <c r="B434" s="94" t="str">
        <f>Results!DA434</f>
        <v/>
      </c>
      <c r="C434" s="72" t="str">
        <f>Results!D434</f>
        <v/>
      </c>
      <c r="D434" s="72" t="str">
        <f>Results!G434</f>
        <v/>
      </c>
      <c r="E434" s="132" t="str">
        <f>Results!H434</f>
        <v/>
      </c>
      <c r="F434" s="132" t="str">
        <f>Results!I434</f>
        <v/>
      </c>
      <c r="G434" s="80" t="str">
        <f>Results!AW434</f>
        <v/>
      </c>
      <c r="H434" s="80" t="str">
        <f>Results!AY434</f>
        <v/>
      </c>
      <c r="I434" s="133" t="str">
        <f>Results!AZ434</f>
        <v/>
      </c>
      <c r="J434" s="137" t="str">
        <f>Results!BA434</f>
        <v/>
      </c>
      <c r="K434" s="229" t="str">
        <f>Results!BB434</f>
        <v/>
      </c>
      <c r="L434" s="230" t="str">
        <f>Results!BC434</f>
        <v/>
      </c>
      <c r="M434" s="136" t="str">
        <f>Results!BD434</f>
        <v/>
      </c>
      <c r="N434" s="138" t="str">
        <f>Results!BE434</f>
        <v/>
      </c>
      <c r="O434" s="187">
        <f>MAX(Results!CF434:CG434)</f>
        <v>0</v>
      </c>
      <c r="P434" s="83">
        <f>Results!CA434</f>
        <v>0</v>
      </c>
      <c r="Q434" s="83">
        <f>Results!CB434</f>
        <v>0</v>
      </c>
      <c r="R434" s="72" t="str">
        <f>Results!CD434</f>
        <v/>
      </c>
      <c r="S434" s="14" t="str">
        <f>Results!CC434</f>
        <v/>
      </c>
      <c r="T434" s="201">
        <f>Results!AV434</f>
        <v>0</v>
      </c>
      <c r="U434" s="14" t="str">
        <f>IF(LEFT(DataEntry!$O434,1)="D",Results!DL434,"")</f>
        <v/>
      </c>
      <c r="V434" s="14" t="str">
        <f>IF(LEFT(DataEntry!O434,1)="D",Results!DM434,"")</f>
        <v/>
      </c>
      <c r="W434" s="77" t="str">
        <f>Results!AR434</f>
        <v/>
      </c>
      <c r="X434" s="77" t="str">
        <f>Results!AT434</f>
        <v/>
      </c>
    </row>
    <row r="435" spans="1:24" hidden="1" x14ac:dyDescent="0.25">
      <c r="A435" s="69">
        <f>Results!A435</f>
        <v>433</v>
      </c>
      <c r="B435" s="94" t="str">
        <f>Results!DA435</f>
        <v/>
      </c>
      <c r="C435" s="72" t="str">
        <f>Results!D435</f>
        <v/>
      </c>
      <c r="D435" s="72" t="str">
        <f>Results!G435</f>
        <v/>
      </c>
      <c r="E435" s="132" t="str">
        <f>Results!H435</f>
        <v/>
      </c>
      <c r="F435" s="132" t="str">
        <f>Results!I435</f>
        <v/>
      </c>
      <c r="G435" s="80" t="str">
        <f>Results!AW435</f>
        <v/>
      </c>
      <c r="H435" s="80" t="str">
        <f>Results!AY435</f>
        <v/>
      </c>
      <c r="I435" s="133" t="str">
        <f>Results!AZ435</f>
        <v/>
      </c>
      <c r="J435" s="137" t="str">
        <f>Results!BA435</f>
        <v/>
      </c>
      <c r="K435" s="229" t="str">
        <f>Results!BB435</f>
        <v/>
      </c>
      <c r="L435" s="230" t="str">
        <f>Results!BC435</f>
        <v/>
      </c>
      <c r="M435" s="136" t="str">
        <f>Results!BD435</f>
        <v/>
      </c>
      <c r="N435" s="138" t="str">
        <f>Results!BE435</f>
        <v/>
      </c>
      <c r="O435" s="187">
        <f>MAX(Results!CF435:CG435)</f>
        <v>0</v>
      </c>
      <c r="P435" s="83">
        <f>Results!CA435</f>
        <v>0</v>
      </c>
      <c r="Q435" s="83">
        <f>Results!CB435</f>
        <v>0</v>
      </c>
      <c r="R435" s="72" t="str">
        <f>Results!CD435</f>
        <v/>
      </c>
      <c r="S435" s="14" t="str">
        <f>Results!CC435</f>
        <v/>
      </c>
      <c r="T435" s="201">
        <f>Results!AV435</f>
        <v>0</v>
      </c>
      <c r="U435" s="14" t="str">
        <f>IF(LEFT(DataEntry!$O435,1)="D",Results!DL435,"")</f>
        <v/>
      </c>
      <c r="V435" s="14" t="str">
        <f>IF(LEFT(DataEntry!O435,1)="D",Results!DM435,"")</f>
        <v/>
      </c>
      <c r="W435" s="77" t="str">
        <f>Results!AR435</f>
        <v/>
      </c>
      <c r="X435" s="77" t="str">
        <f>Results!AT435</f>
        <v/>
      </c>
    </row>
    <row r="436" spans="1:24" hidden="1" x14ac:dyDescent="0.25">
      <c r="A436" s="69">
        <f>Results!A436</f>
        <v>434</v>
      </c>
      <c r="B436" s="94" t="str">
        <f>Results!DA436</f>
        <v/>
      </c>
      <c r="C436" s="72" t="str">
        <f>Results!D436</f>
        <v/>
      </c>
      <c r="D436" s="72" t="str">
        <f>Results!G436</f>
        <v/>
      </c>
      <c r="E436" s="132" t="str">
        <f>Results!H436</f>
        <v/>
      </c>
      <c r="F436" s="132" t="str">
        <f>Results!I436</f>
        <v/>
      </c>
      <c r="G436" s="80" t="str">
        <f>Results!AW436</f>
        <v/>
      </c>
      <c r="H436" s="80" t="str">
        <f>Results!AY436</f>
        <v/>
      </c>
      <c r="I436" s="133" t="str">
        <f>Results!AZ436</f>
        <v/>
      </c>
      <c r="J436" s="137" t="str">
        <f>Results!BA436</f>
        <v/>
      </c>
      <c r="K436" s="229" t="str">
        <f>Results!BB436</f>
        <v/>
      </c>
      <c r="L436" s="230" t="str">
        <f>Results!BC436</f>
        <v/>
      </c>
      <c r="M436" s="136" t="str">
        <f>Results!BD436</f>
        <v/>
      </c>
      <c r="N436" s="138" t="str">
        <f>Results!BE436</f>
        <v/>
      </c>
      <c r="O436" s="187">
        <f>MAX(Results!CF436:CG436)</f>
        <v>0</v>
      </c>
      <c r="P436" s="83">
        <f>Results!CA436</f>
        <v>0</v>
      </c>
      <c r="Q436" s="83">
        <f>Results!CB436</f>
        <v>0</v>
      </c>
      <c r="R436" s="72" t="str">
        <f>Results!CD436</f>
        <v/>
      </c>
      <c r="S436" s="14" t="str">
        <f>Results!CC436</f>
        <v/>
      </c>
      <c r="T436" s="201">
        <f>Results!AV436</f>
        <v>0</v>
      </c>
      <c r="U436" s="14" t="str">
        <f>IF(LEFT(DataEntry!$O436,1)="D",Results!DL436,"")</f>
        <v/>
      </c>
      <c r="V436" s="14" t="str">
        <f>IF(LEFT(DataEntry!O436,1)="D",Results!DM436,"")</f>
        <v/>
      </c>
      <c r="W436" s="77" t="str">
        <f>Results!AR436</f>
        <v/>
      </c>
      <c r="X436" s="77" t="str">
        <f>Results!AT436</f>
        <v/>
      </c>
    </row>
    <row r="437" spans="1:24" hidden="1" x14ac:dyDescent="0.25">
      <c r="A437" s="69">
        <f>Results!A437</f>
        <v>435</v>
      </c>
      <c r="B437" s="94" t="str">
        <f>Results!DA437</f>
        <v/>
      </c>
      <c r="C437" s="72" t="str">
        <f>Results!D437</f>
        <v/>
      </c>
      <c r="D437" s="72" t="str">
        <f>Results!G437</f>
        <v/>
      </c>
      <c r="E437" s="132" t="str">
        <f>Results!H437</f>
        <v/>
      </c>
      <c r="F437" s="132" t="str">
        <f>Results!I437</f>
        <v/>
      </c>
      <c r="G437" s="80" t="str">
        <f>Results!AW437</f>
        <v/>
      </c>
      <c r="H437" s="80" t="str">
        <f>Results!AY437</f>
        <v/>
      </c>
      <c r="I437" s="133" t="str">
        <f>Results!AZ437</f>
        <v/>
      </c>
      <c r="J437" s="137" t="str">
        <f>Results!BA437</f>
        <v/>
      </c>
      <c r="K437" s="229" t="str">
        <f>Results!BB437</f>
        <v/>
      </c>
      <c r="L437" s="230" t="str">
        <f>Results!BC437</f>
        <v/>
      </c>
      <c r="M437" s="136" t="str">
        <f>Results!BD437</f>
        <v/>
      </c>
      <c r="N437" s="138" t="str">
        <f>Results!BE437</f>
        <v/>
      </c>
      <c r="O437" s="187">
        <f>MAX(Results!CF437:CG437)</f>
        <v>0</v>
      </c>
      <c r="P437" s="83">
        <f>Results!CA437</f>
        <v>0</v>
      </c>
      <c r="Q437" s="83">
        <f>Results!CB437</f>
        <v>0</v>
      </c>
      <c r="R437" s="72" t="str">
        <f>Results!CD437</f>
        <v/>
      </c>
      <c r="S437" s="14" t="str">
        <f>Results!CC437</f>
        <v/>
      </c>
      <c r="T437" s="201">
        <f>Results!AV437</f>
        <v>0</v>
      </c>
      <c r="U437" s="14" t="str">
        <f>IF(LEFT(DataEntry!$O437,1)="D",Results!DL437,"")</f>
        <v/>
      </c>
      <c r="V437" s="14" t="str">
        <f>IF(LEFT(DataEntry!O437,1)="D",Results!DM437,"")</f>
        <v/>
      </c>
      <c r="W437" s="77" t="str">
        <f>Results!AR437</f>
        <v/>
      </c>
      <c r="X437" s="77" t="str">
        <f>Results!AT437</f>
        <v/>
      </c>
    </row>
    <row r="438" spans="1:24" hidden="1" x14ac:dyDescent="0.25">
      <c r="A438" s="69">
        <f>Results!A438</f>
        <v>436</v>
      </c>
      <c r="B438" s="94" t="str">
        <f>Results!DA438</f>
        <v/>
      </c>
      <c r="C438" s="72" t="str">
        <f>Results!D438</f>
        <v/>
      </c>
      <c r="D438" s="72" t="str">
        <f>Results!G438</f>
        <v/>
      </c>
      <c r="E438" s="132" t="str">
        <f>Results!H438</f>
        <v/>
      </c>
      <c r="F438" s="132" t="str">
        <f>Results!I438</f>
        <v/>
      </c>
      <c r="G438" s="80" t="str">
        <f>Results!AW438</f>
        <v/>
      </c>
      <c r="H438" s="80" t="str">
        <f>Results!AY438</f>
        <v/>
      </c>
      <c r="I438" s="133" t="str">
        <f>Results!AZ438</f>
        <v/>
      </c>
      <c r="J438" s="137" t="str">
        <f>Results!BA438</f>
        <v/>
      </c>
      <c r="K438" s="229" t="str">
        <f>Results!BB438</f>
        <v/>
      </c>
      <c r="L438" s="230" t="str">
        <f>Results!BC438</f>
        <v/>
      </c>
      <c r="M438" s="136" t="str">
        <f>Results!BD438</f>
        <v/>
      </c>
      <c r="N438" s="138" t="str">
        <f>Results!BE438</f>
        <v/>
      </c>
      <c r="O438" s="187">
        <f>MAX(Results!CF438:CG438)</f>
        <v>0</v>
      </c>
      <c r="P438" s="83">
        <f>Results!CA438</f>
        <v>0</v>
      </c>
      <c r="Q438" s="83">
        <f>Results!CB438</f>
        <v>0</v>
      </c>
      <c r="R438" s="72" t="str">
        <f>Results!CD438</f>
        <v/>
      </c>
      <c r="S438" s="14" t="str">
        <f>Results!CC438</f>
        <v/>
      </c>
      <c r="T438" s="201">
        <f>Results!AV438</f>
        <v>0</v>
      </c>
      <c r="U438" s="14" t="str">
        <f>IF(LEFT(DataEntry!$O438,1)="D",Results!DL438,"")</f>
        <v/>
      </c>
      <c r="V438" s="14" t="str">
        <f>IF(LEFT(DataEntry!O438,1)="D",Results!DM438,"")</f>
        <v/>
      </c>
      <c r="W438" s="77" t="str">
        <f>Results!AR438</f>
        <v/>
      </c>
      <c r="X438" s="77" t="str">
        <f>Results!AT438</f>
        <v/>
      </c>
    </row>
    <row r="439" spans="1:24" hidden="1" x14ac:dyDescent="0.25">
      <c r="A439" s="69">
        <f>Results!A439</f>
        <v>437</v>
      </c>
      <c r="B439" s="94" t="str">
        <f>Results!DA439</f>
        <v/>
      </c>
      <c r="C439" s="72" t="str">
        <f>Results!D439</f>
        <v/>
      </c>
      <c r="D439" s="72" t="str">
        <f>Results!G439</f>
        <v/>
      </c>
      <c r="E439" s="132" t="str">
        <f>Results!H439</f>
        <v/>
      </c>
      <c r="F439" s="132" t="str">
        <f>Results!I439</f>
        <v/>
      </c>
      <c r="G439" s="80" t="str">
        <f>Results!AW439</f>
        <v/>
      </c>
      <c r="H439" s="80" t="str">
        <f>Results!AY439</f>
        <v/>
      </c>
      <c r="I439" s="133" t="str">
        <f>Results!AZ439</f>
        <v/>
      </c>
      <c r="J439" s="137" t="str">
        <f>Results!BA439</f>
        <v/>
      </c>
      <c r="K439" s="229" t="str">
        <f>Results!BB439</f>
        <v/>
      </c>
      <c r="L439" s="230" t="str">
        <f>Results!BC439</f>
        <v/>
      </c>
      <c r="M439" s="136" t="str">
        <f>Results!BD439</f>
        <v/>
      </c>
      <c r="N439" s="138" t="str">
        <f>Results!BE439</f>
        <v/>
      </c>
      <c r="O439" s="187">
        <f>MAX(Results!CF439:CG439)</f>
        <v>0</v>
      </c>
      <c r="P439" s="83">
        <f>Results!CA439</f>
        <v>0</v>
      </c>
      <c r="Q439" s="83">
        <f>Results!CB439</f>
        <v>0</v>
      </c>
      <c r="R439" s="72" t="str">
        <f>Results!CD439</f>
        <v/>
      </c>
      <c r="S439" s="14" t="str">
        <f>Results!CC439</f>
        <v/>
      </c>
      <c r="T439" s="201">
        <f>Results!AV439</f>
        <v>0</v>
      </c>
      <c r="U439" s="14" t="str">
        <f>IF(LEFT(DataEntry!$O439,1)="D",Results!DL439,"")</f>
        <v/>
      </c>
      <c r="V439" s="14" t="str">
        <f>IF(LEFT(DataEntry!O439,1)="D",Results!DM439,"")</f>
        <v/>
      </c>
      <c r="W439" s="77" t="str">
        <f>Results!AR439</f>
        <v/>
      </c>
      <c r="X439" s="77" t="str">
        <f>Results!AT439</f>
        <v/>
      </c>
    </row>
    <row r="440" spans="1:24" hidden="1" x14ac:dyDescent="0.25">
      <c r="A440" s="69">
        <f>Results!A440</f>
        <v>438</v>
      </c>
      <c r="B440" s="94" t="str">
        <f>Results!DA440</f>
        <v/>
      </c>
      <c r="C440" s="72" t="str">
        <f>Results!D440</f>
        <v/>
      </c>
      <c r="D440" s="72" t="str">
        <f>Results!G440</f>
        <v/>
      </c>
      <c r="E440" s="132" t="str">
        <f>Results!H440</f>
        <v/>
      </c>
      <c r="F440" s="132" t="str">
        <f>Results!I440</f>
        <v/>
      </c>
      <c r="G440" s="80" t="str">
        <f>Results!AW440</f>
        <v/>
      </c>
      <c r="H440" s="80" t="str">
        <f>Results!AY440</f>
        <v/>
      </c>
      <c r="I440" s="133" t="str">
        <f>Results!AZ440</f>
        <v/>
      </c>
      <c r="J440" s="137" t="str">
        <f>Results!BA440</f>
        <v/>
      </c>
      <c r="K440" s="229" t="str">
        <f>Results!BB440</f>
        <v/>
      </c>
      <c r="L440" s="230" t="str">
        <f>Results!BC440</f>
        <v/>
      </c>
      <c r="M440" s="136" t="str">
        <f>Results!BD440</f>
        <v/>
      </c>
      <c r="N440" s="138" t="str">
        <f>Results!BE440</f>
        <v/>
      </c>
      <c r="O440" s="187">
        <f>MAX(Results!CF440:CG440)</f>
        <v>0</v>
      </c>
      <c r="P440" s="83">
        <f>Results!CA440</f>
        <v>0</v>
      </c>
      <c r="Q440" s="83">
        <f>Results!CB440</f>
        <v>0</v>
      </c>
      <c r="R440" s="72" t="str">
        <f>Results!CD440</f>
        <v/>
      </c>
      <c r="S440" s="14" t="str">
        <f>Results!CC440</f>
        <v/>
      </c>
      <c r="T440" s="201">
        <f>Results!AV440</f>
        <v>0</v>
      </c>
      <c r="U440" s="14" t="str">
        <f>IF(LEFT(DataEntry!$O440,1)="D",Results!DL440,"")</f>
        <v/>
      </c>
      <c r="V440" s="14" t="str">
        <f>IF(LEFT(DataEntry!O440,1)="D",Results!DM440,"")</f>
        <v/>
      </c>
      <c r="W440" s="77" t="str">
        <f>Results!AR440</f>
        <v/>
      </c>
      <c r="X440" s="77" t="str">
        <f>Results!AT440</f>
        <v/>
      </c>
    </row>
    <row r="441" spans="1:24" hidden="1" x14ac:dyDescent="0.25">
      <c r="A441" s="69">
        <f>Results!A441</f>
        <v>439</v>
      </c>
      <c r="B441" s="94" t="str">
        <f>Results!DA441</f>
        <v/>
      </c>
      <c r="C441" s="72" t="str">
        <f>Results!D441</f>
        <v/>
      </c>
      <c r="D441" s="72" t="str">
        <f>Results!G441</f>
        <v/>
      </c>
      <c r="E441" s="132" t="str">
        <f>Results!H441</f>
        <v/>
      </c>
      <c r="F441" s="132" t="str">
        <f>Results!I441</f>
        <v/>
      </c>
      <c r="G441" s="80" t="str">
        <f>Results!AW441</f>
        <v/>
      </c>
      <c r="H441" s="80" t="str">
        <f>Results!AY441</f>
        <v/>
      </c>
      <c r="I441" s="133" t="str">
        <f>Results!AZ441</f>
        <v/>
      </c>
      <c r="J441" s="137" t="str">
        <f>Results!BA441</f>
        <v/>
      </c>
      <c r="K441" s="229" t="str">
        <f>Results!BB441</f>
        <v/>
      </c>
      <c r="L441" s="230" t="str">
        <f>Results!BC441</f>
        <v/>
      </c>
      <c r="M441" s="136" t="str">
        <f>Results!BD441</f>
        <v/>
      </c>
      <c r="N441" s="138" t="str">
        <f>Results!BE441</f>
        <v/>
      </c>
      <c r="O441" s="187">
        <f>MAX(Results!CF441:CG441)</f>
        <v>0</v>
      </c>
      <c r="P441" s="83">
        <f>Results!CA441</f>
        <v>0</v>
      </c>
      <c r="Q441" s="83">
        <f>Results!CB441</f>
        <v>0</v>
      </c>
      <c r="R441" s="72" t="str">
        <f>Results!CD441</f>
        <v/>
      </c>
      <c r="S441" s="14" t="str">
        <f>Results!CC441</f>
        <v/>
      </c>
      <c r="T441" s="201">
        <f>Results!AV441</f>
        <v>0</v>
      </c>
      <c r="U441" s="14" t="str">
        <f>IF(LEFT(DataEntry!$O441,1)="D",Results!DL441,"")</f>
        <v/>
      </c>
      <c r="V441" s="14" t="str">
        <f>IF(LEFT(DataEntry!O441,1)="D",Results!DM441,"")</f>
        <v/>
      </c>
      <c r="W441" s="77" t="str">
        <f>Results!AR441</f>
        <v/>
      </c>
      <c r="X441" s="77" t="str">
        <f>Results!AT441</f>
        <v/>
      </c>
    </row>
    <row r="442" spans="1:24" hidden="1" x14ac:dyDescent="0.25">
      <c r="A442" s="69">
        <f>Results!A442</f>
        <v>440</v>
      </c>
      <c r="B442" s="94" t="str">
        <f>Results!DA442</f>
        <v/>
      </c>
      <c r="C442" s="72" t="str">
        <f>Results!D442</f>
        <v/>
      </c>
      <c r="D442" s="72" t="str">
        <f>Results!G442</f>
        <v/>
      </c>
      <c r="E442" s="132" t="str">
        <f>Results!H442</f>
        <v/>
      </c>
      <c r="F442" s="132" t="str">
        <f>Results!I442</f>
        <v/>
      </c>
      <c r="G442" s="80" t="str">
        <f>Results!AW442</f>
        <v/>
      </c>
      <c r="H442" s="80" t="str">
        <f>Results!AY442</f>
        <v/>
      </c>
      <c r="I442" s="133" t="str">
        <f>Results!AZ442</f>
        <v/>
      </c>
      <c r="J442" s="137" t="str">
        <f>Results!BA442</f>
        <v/>
      </c>
      <c r="K442" s="229" t="str">
        <f>Results!BB442</f>
        <v/>
      </c>
      <c r="L442" s="230" t="str">
        <f>Results!BC442</f>
        <v/>
      </c>
      <c r="M442" s="136" t="str">
        <f>Results!BD442</f>
        <v/>
      </c>
      <c r="N442" s="138" t="str">
        <f>Results!BE442</f>
        <v/>
      </c>
      <c r="O442" s="187">
        <f>MAX(Results!CF442:CG442)</f>
        <v>0</v>
      </c>
      <c r="P442" s="83">
        <f>Results!CA442</f>
        <v>0</v>
      </c>
      <c r="Q442" s="83">
        <f>Results!CB442</f>
        <v>0</v>
      </c>
      <c r="R442" s="72" t="str">
        <f>Results!CD442</f>
        <v/>
      </c>
      <c r="S442" s="14" t="str">
        <f>Results!CC442</f>
        <v/>
      </c>
      <c r="T442" s="201">
        <f>Results!AV442</f>
        <v>0</v>
      </c>
      <c r="U442" s="14" t="str">
        <f>IF(LEFT(DataEntry!$O442,1)="D",Results!DL442,"")</f>
        <v/>
      </c>
      <c r="V442" s="14" t="str">
        <f>IF(LEFT(DataEntry!O442,1)="D",Results!DM442,"")</f>
        <v/>
      </c>
      <c r="W442" s="77" t="str">
        <f>Results!AR442</f>
        <v/>
      </c>
      <c r="X442" s="77" t="str">
        <f>Results!AT442</f>
        <v/>
      </c>
    </row>
    <row r="443" spans="1:24" hidden="1" x14ac:dyDescent="0.25">
      <c r="A443" s="69">
        <f>Results!A443</f>
        <v>441</v>
      </c>
      <c r="B443" s="94" t="str">
        <f>Results!DA443</f>
        <v/>
      </c>
      <c r="C443" s="72" t="str">
        <f>Results!D443</f>
        <v/>
      </c>
      <c r="D443" s="72" t="str">
        <f>Results!G443</f>
        <v/>
      </c>
      <c r="E443" s="132" t="str">
        <f>Results!H443</f>
        <v/>
      </c>
      <c r="F443" s="132" t="str">
        <f>Results!I443</f>
        <v/>
      </c>
      <c r="G443" s="80" t="str">
        <f>Results!AW443</f>
        <v/>
      </c>
      <c r="H443" s="80" t="str">
        <f>Results!AY443</f>
        <v/>
      </c>
      <c r="I443" s="133" t="str">
        <f>Results!AZ443</f>
        <v/>
      </c>
      <c r="J443" s="137" t="str">
        <f>Results!BA443</f>
        <v/>
      </c>
      <c r="K443" s="229" t="str">
        <f>Results!BB443</f>
        <v/>
      </c>
      <c r="L443" s="230" t="str">
        <f>Results!BC443</f>
        <v/>
      </c>
      <c r="M443" s="136" t="str">
        <f>Results!BD443</f>
        <v/>
      </c>
      <c r="N443" s="138" t="str">
        <f>Results!BE443</f>
        <v/>
      </c>
      <c r="O443" s="187">
        <f>MAX(Results!CF443:CG443)</f>
        <v>0</v>
      </c>
      <c r="P443" s="83">
        <f>Results!CA443</f>
        <v>0</v>
      </c>
      <c r="Q443" s="83">
        <f>Results!CB443</f>
        <v>0</v>
      </c>
      <c r="R443" s="72" t="str">
        <f>Results!CD443</f>
        <v/>
      </c>
      <c r="S443" s="14" t="str">
        <f>Results!CC443</f>
        <v/>
      </c>
      <c r="T443" s="201">
        <f>Results!AV443</f>
        <v>0</v>
      </c>
      <c r="U443" s="14" t="str">
        <f>IF(LEFT(DataEntry!$O443,1)="D",Results!DL443,"")</f>
        <v/>
      </c>
      <c r="V443" s="14" t="str">
        <f>IF(LEFT(DataEntry!O443,1)="D",Results!DM443,"")</f>
        <v/>
      </c>
      <c r="W443" s="77" t="str">
        <f>Results!AR443</f>
        <v/>
      </c>
      <c r="X443" s="77" t="str">
        <f>Results!AT443</f>
        <v/>
      </c>
    </row>
    <row r="444" spans="1:24" hidden="1" x14ac:dyDescent="0.25">
      <c r="A444" s="69">
        <f>Results!A444</f>
        <v>442</v>
      </c>
      <c r="B444" s="94" t="str">
        <f>Results!DA444</f>
        <v/>
      </c>
      <c r="C444" s="72" t="str">
        <f>Results!D444</f>
        <v/>
      </c>
      <c r="D444" s="72" t="str">
        <f>Results!G444</f>
        <v/>
      </c>
      <c r="E444" s="132" t="str">
        <f>Results!H444</f>
        <v/>
      </c>
      <c r="F444" s="132" t="str">
        <f>Results!I444</f>
        <v/>
      </c>
      <c r="G444" s="80" t="str">
        <f>Results!AW444</f>
        <v/>
      </c>
      <c r="H444" s="80" t="str">
        <f>Results!AY444</f>
        <v/>
      </c>
      <c r="I444" s="133" t="str">
        <f>Results!AZ444</f>
        <v/>
      </c>
      <c r="J444" s="137" t="str">
        <f>Results!BA444</f>
        <v/>
      </c>
      <c r="K444" s="229" t="str">
        <f>Results!BB444</f>
        <v/>
      </c>
      <c r="L444" s="230" t="str">
        <f>Results!BC444</f>
        <v/>
      </c>
      <c r="M444" s="136" t="str">
        <f>Results!BD444</f>
        <v/>
      </c>
      <c r="N444" s="138" t="str">
        <f>Results!BE444</f>
        <v/>
      </c>
      <c r="O444" s="187">
        <f>MAX(Results!CF444:CG444)</f>
        <v>0</v>
      </c>
      <c r="P444" s="83">
        <f>Results!CA444</f>
        <v>0</v>
      </c>
      <c r="Q444" s="83">
        <f>Results!CB444</f>
        <v>0</v>
      </c>
      <c r="R444" s="72" t="str">
        <f>Results!CD444</f>
        <v/>
      </c>
      <c r="S444" s="14" t="str">
        <f>Results!CC444</f>
        <v/>
      </c>
      <c r="T444" s="201">
        <f>Results!AV444</f>
        <v>0</v>
      </c>
      <c r="U444" s="14" t="str">
        <f>IF(LEFT(DataEntry!$O444,1)="D",Results!DL444,"")</f>
        <v/>
      </c>
      <c r="V444" s="14" t="str">
        <f>IF(LEFT(DataEntry!O444,1)="D",Results!DM444,"")</f>
        <v/>
      </c>
      <c r="W444" s="77" t="str">
        <f>Results!AR444</f>
        <v/>
      </c>
      <c r="X444" s="77" t="str">
        <f>Results!AT444</f>
        <v/>
      </c>
    </row>
    <row r="445" spans="1:24" hidden="1" x14ac:dyDescent="0.25">
      <c r="A445" s="69">
        <f>Results!A445</f>
        <v>443</v>
      </c>
      <c r="B445" s="94" t="str">
        <f>Results!DA445</f>
        <v/>
      </c>
      <c r="C445" s="72" t="str">
        <f>Results!D445</f>
        <v/>
      </c>
      <c r="D445" s="72" t="str">
        <f>Results!G445</f>
        <v/>
      </c>
      <c r="E445" s="132" t="str">
        <f>Results!H445</f>
        <v/>
      </c>
      <c r="F445" s="132" t="str">
        <f>Results!I445</f>
        <v/>
      </c>
      <c r="G445" s="80" t="str">
        <f>Results!AW445</f>
        <v/>
      </c>
      <c r="H445" s="80" t="str">
        <f>Results!AY445</f>
        <v/>
      </c>
      <c r="I445" s="133" t="str">
        <f>Results!AZ445</f>
        <v/>
      </c>
      <c r="J445" s="137" t="str">
        <f>Results!BA445</f>
        <v/>
      </c>
      <c r="K445" s="229" t="str">
        <f>Results!BB445</f>
        <v/>
      </c>
      <c r="L445" s="230" t="str">
        <f>Results!BC445</f>
        <v/>
      </c>
      <c r="M445" s="136" t="str">
        <f>Results!BD445</f>
        <v/>
      </c>
      <c r="N445" s="138" t="str">
        <f>Results!BE445</f>
        <v/>
      </c>
      <c r="O445" s="187">
        <f>MAX(Results!CF445:CG445)</f>
        <v>0</v>
      </c>
      <c r="P445" s="83">
        <f>Results!CA445</f>
        <v>0</v>
      </c>
      <c r="Q445" s="83">
        <f>Results!CB445</f>
        <v>0</v>
      </c>
      <c r="R445" s="72" t="str">
        <f>Results!CD445</f>
        <v/>
      </c>
      <c r="S445" s="14" t="str">
        <f>Results!CC445</f>
        <v/>
      </c>
      <c r="T445" s="201">
        <f>Results!AV445</f>
        <v>0</v>
      </c>
      <c r="U445" s="14" t="str">
        <f>IF(LEFT(DataEntry!$O445,1)="D",Results!DL445,"")</f>
        <v/>
      </c>
      <c r="V445" s="14" t="str">
        <f>IF(LEFT(DataEntry!O445,1)="D",Results!DM445,"")</f>
        <v/>
      </c>
      <c r="W445" s="77" t="str">
        <f>Results!AR445</f>
        <v/>
      </c>
      <c r="X445" s="77" t="str">
        <f>Results!AT445</f>
        <v/>
      </c>
    </row>
    <row r="446" spans="1:24" hidden="1" x14ac:dyDescent="0.25">
      <c r="A446" s="69">
        <f>Results!A446</f>
        <v>444</v>
      </c>
      <c r="B446" s="94" t="str">
        <f>Results!DA446</f>
        <v/>
      </c>
      <c r="C446" s="72" t="str">
        <f>Results!D446</f>
        <v/>
      </c>
      <c r="D446" s="72" t="str">
        <f>Results!G446</f>
        <v/>
      </c>
      <c r="E446" s="132" t="str">
        <f>Results!H446</f>
        <v/>
      </c>
      <c r="F446" s="132" t="str">
        <f>Results!I446</f>
        <v/>
      </c>
      <c r="G446" s="80" t="str">
        <f>Results!AW446</f>
        <v/>
      </c>
      <c r="H446" s="80" t="str">
        <f>Results!AY446</f>
        <v/>
      </c>
      <c r="I446" s="133" t="str">
        <f>Results!AZ446</f>
        <v/>
      </c>
      <c r="J446" s="137" t="str">
        <f>Results!BA446</f>
        <v/>
      </c>
      <c r="K446" s="229" t="str">
        <f>Results!BB446</f>
        <v/>
      </c>
      <c r="L446" s="230" t="str">
        <f>Results!BC446</f>
        <v/>
      </c>
      <c r="M446" s="136" t="str">
        <f>Results!BD446</f>
        <v/>
      </c>
      <c r="N446" s="138" t="str">
        <f>Results!BE446</f>
        <v/>
      </c>
      <c r="O446" s="187">
        <f>MAX(Results!CF446:CG446)</f>
        <v>0</v>
      </c>
      <c r="P446" s="83">
        <f>Results!CA446</f>
        <v>0</v>
      </c>
      <c r="Q446" s="83">
        <f>Results!CB446</f>
        <v>0</v>
      </c>
      <c r="R446" s="72" t="str">
        <f>Results!CD446</f>
        <v/>
      </c>
      <c r="S446" s="14" t="str">
        <f>Results!CC446</f>
        <v/>
      </c>
      <c r="T446" s="201">
        <f>Results!AV446</f>
        <v>0</v>
      </c>
      <c r="U446" s="14" t="str">
        <f>IF(LEFT(DataEntry!$O446,1)="D",Results!DL446,"")</f>
        <v/>
      </c>
      <c r="V446" s="14" t="str">
        <f>IF(LEFT(DataEntry!O446,1)="D",Results!DM446,"")</f>
        <v/>
      </c>
      <c r="W446" s="77" t="str">
        <f>Results!AR446</f>
        <v/>
      </c>
      <c r="X446" s="77" t="str">
        <f>Results!AT446</f>
        <v/>
      </c>
    </row>
    <row r="447" spans="1:24" hidden="1" x14ac:dyDescent="0.25">
      <c r="A447" s="69">
        <f>Results!A447</f>
        <v>445</v>
      </c>
      <c r="B447" s="94" t="str">
        <f>Results!DA447</f>
        <v/>
      </c>
      <c r="C447" s="72" t="str">
        <f>Results!D447</f>
        <v/>
      </c>
      <c r="D447" s="72" t="str">
        <f>Results!G447</f>
        <v/>
      </c>
      <c r="E447" s="132" t="str">
        <f>Results!H447</f>
        <v/>
      </c>
      <c r="F447" s="132" t="str">
        <f>Results!I447</f>
        <v/>
      </c>
      <c r="G447" s="80" t="str">
        <f>Results!AW447</f>
        <v/>
      </c>
      <c r="H447" s="80" t="str">
        <f>Results!AY447</f>
        <v/>
      </c>
      <c r="I447" s="133" t="str">
        <f>Results!AZ447</f>
        <v/>
      </c>
      <c r="J447" s="137" t="str">
        <f>Results!BA447</f>
        <v/>
      </c>
      <c r="K447" s="229" t="str">
        <f>Results!BB447</f>
        <v/>
      </c>
      <c r="L447" s="230" t="str">
        <f>Results!BC447</f>
        <v/>
      </c>
      <c r="M447" s="136" t="str">
        <f>Results!BD447</f>
        <v/>
      </c>
      <c r="N447" s="138" t="str">
        <f>Results!BE447</f>
        <v/>
      </c>
      <c r="O447" s="187">
        <f>MAX(Results!CF447:CG447)</f>
        <v>0</v>
      </c>
      <c r="P447" s="83">
        <f>Results!CA447</f>
        <v>0</v>
      </c>
      <c r="Q447" s="83">
        <f>Results!CB447</f>
        <v>0</v>
      </c>
      <c r="R447" s="72" t="str">
        <f>Results!CD447</f>
        <v/>
      </c>
      <c r="S447" s="14" t="str">
        <f>Results!CC447</f>
        <v/>
      </c>
      <c r="T447" s="201">
        <f>Results!AV447</f>
        <v>0</v>
      </c>
      <c r="U447" s="14" t="str">
        <f>IF(LEFT(DataEntry!$O447,1)="D",Results!DL447,"")</f>
        <v/>
      </c>
      <c r="V447" s="14" t="str">
        <f>IF(LEFT(DataEntry!O447,1)="D",Results!DM447,"")</f>
        <v/>
      </c>
      <c r="W447" s="77" t="str">
        <f>Results!AR447</f>
        <v/>
      </c>
      <c r="X447" s="77" t="str">
        <f>Results!AT447</f>
        <v/>
      </c>
    </row>
    <row r="448" spans="1:24" hidden="1" x14ac:dyDescent="0.25">
      <c r="A448" s="69">
        <f>Results!A448</f>
        <v>446</v>
      </c>
      <c r="B448" s="94" t="str">
        <f>Results!DA448</f>
        <v/>
      </c>
      <c r="C448" s="72" t="str">
        <f>Results!D448</f>
        <v/>
      </c>
      <c r="D448" s="72" t="str">
        <f>Results!G448</f>
        <v/>
      </c>
      <c r="E448" s="132" t="str">
        <f>Results!H448</f>
        <v/>
      </c>
      <c r="F448" s="132" t="str">
        <f>Results!I448</f>
        <v/>
      </c>
      <c r="G448" s="80" t="str">
        <f>Results!AW448</f>
        <v/>
      </c>
      <c r="H448" s="80" t="str">
        <f>Results!AY448</f>
        <v/>
      </c>
      <c r="I448" s="133" t="str">
        <f>Results!AZ448</f>
        <v/>
      </c>
      <c r="J448" s="137" t="str">
        <f>Results!BA448</f>
        <v/>
      </c>
      <c r="K448" s="229" t="str">
        <f>Results!BB448</f>
        <v/>
      </c>
      <c r="L448" s="230" t="str">
        <f>Results!BC448</f>
        <v/>
      </c>
      <c r="M448" s="136" t="str">
        <f>Results!BD448</f>
        <v/>
      </c>
      <c r="N448" s="138" t="str">
        <f>Results!BE448</f>
        <v/>
      </c>
      <c r="O448" s="187">
        <f>MAX(Results!CF448:CG448)</f>
        <v>0</v>
      </c>
      <c r="P448" s="83">
        <f>Results!CA448</f>
        <v>0</v>
      </c>
      <c r="Q448" s="83">
        <f>Results!CB448</f>
        <v>0</v>
      </c>
      <c r="R448" s="72" t="str">
        <f>Results!CD448</f>
        <v/>
      </c>
      <c r="S448" s="14" t="str">
        <f>Results!CC448</f>
        <v/>
      </c>
      <c r="T448" s="201">
        <f>Results!AV448</f>
        <v>0</v>
      </c>
      <c r="U448" s="14" t="str">
        <f>IF(LEFT(DataEntry!$O448,1)="D",Results!DL448,"")</f>
        <v/>
      </c>
      <c r="V448" s="14" t="str">
        <f>IF(LEFT(DataEntry!O448,1)="D",Results!DM448,"")</f>
        <v/>
      </c>
      <c r="W448" s="77" t="str">
        <f>Results!AR448</f>
        <v/>
      </c>
      <c r="X448" s="77" t="str">
        <f>Results!AT448</f>
        <v/>
      </c>
    </row>
    <row r="449" spans="1:24" hidden="1" x14ac:dyDescent="0.25">
      <c r="A449" s="69">
        <f>Results!A449</f>
        <v>447</v>
      </c>
      <c r="B449" s="94" t="str">
        <f>Results!DA449</f>
        <v/>
      </c>
      <c r="C449" s="72" t="str">
        <f>Results!D449</f>
        <v/>
      </c>
      <c r="D449" s="72" t="str">
        <f>Results!G449</f>
        <v/>
      </c>
      <c r="E449" s="132" t="str">
        <f>Results!H449</f>
        <v/>
      </c>
      <c r="F449" s="132" t="str">
        <f>Results!I449</f>
        <v/>
      </c>
      <c r="G449" s="80" t="str">
        <f>Results!AW449</f>
        <v/>
      </c>
      <c r="H449" s="80" t="str">
        <f>Results!AY449</f>
        <v/>
      </c>
      <c r="I449" s="133" t="str">
        <f>Results!AZ449</f>
        <v/>
      </c>
      <c r="J449" s="137" t="str">
        <f>Results!BA449</f>
        <v/>
      </c>
      <c r="K449" s="229" t="str">
        <f>Results!BB449</f>
        <v/>
      </c>
      <c r="L449" s="230" t="str">
        <f>Results!BC449</f>
        <v/>
      </c>
      <c r="M449" s="136" t="str">
        <f>Results!BD449</f>
        <v/>
      </c>
      <c r="N449" s="138" t="str">
        <f>Results!BE449</f>
        <v/>
      </c>
      <c r="O449" s="187">
        <f>MAX(Results!CF449:CG449)</f>
        <v>0</v>
      </c>
      <c r="P449" s="83">
        <f>Results!CA449</f>
        <v>0</v>
      </c>
      <c r="Q449" s="83">
        <f>Results!CB449</f>
        <v>0</v>
      </c>
      <c r="R449" s="72" t="str">
        <f>Results!CD449</f>
        <v/>
      </c>
      <c r="S449" s="14" t="str">
        <f>Results!CC449</f>
        <v/>
      </c>
      <c r="T449" s="201">
        <f>Results!AV449</f>
        <v>0</v>
      </c>
      <c r="U449" s="14" t="str">
        <f>IF(LEFT(DataEntry!$O449,1)="D",Results!DL449,"")</f>
        <v/>
      </c>
      <c r="V449" s="14" t="str">
        <f>IF(LEFT(DataEntry!O449,1)="D",Results!DM449,"")</f>
        <v/>
      </c>
      <c r="W449" s="77" t="str">
        <f>Results!AR449</f>
        <v/>
      </c>
      <c r="X449" s="77" t="str">
        <f>Results!AT449</f>
        <v/>
      </c>
    </row>
    <row r="450" spans="1:24" hidden="1" x14ac:dyDescent="0.25">
      <c r="A450" s="69">
        <f>Results!A450</f>
        <v>448</v>
      </c>
      <c r="B450" s="94" t="str">
        <f>Results!DA450</f>
        <v/>
      </c>
      <c r="C450" s="72" t="str">
        <f>Results!D450</f>
        <v/>
      </c>
      <c r="D450" s="72" t="str">
        <f>Results!G450</f>
        <v/>
      </c>
      <c r="E450" s="132" t="str">
        <f>Results!H450</f>
        <v/>
      </c>
      <c r="F450" s="132" t="str">
        <f>Results!I450</f>
        <v/>
      </c>
      <c r="G450" s="80" t="str">
        <f>Results!AW450</f>
        <v/>
      </c>
      <c r="H450" s="80" t="str">
        <f>Results!AY450</f>
        <v/>
      </c>
      <c r="I450" s="133" t="str">
        <f>Results!AZ450</f>
        <v/>
      </c>
      <c r="J450" s="137" t="str">
        <f>Results!BA450</f>
        <v/>
      </c>
      <c r="K450" s="229" t="str">
        <f>Results!BB450</f>
        <v/>
      </c>
      <c r="L450" s="230" t="str">
        <f>Results!BC450</f>
        <v/>
      </c>
      <c r="M450" s="136" t="str">
        <f>Results!BD450</f>
        <v/>
      </c>
      <c r="N450" s="138" t="str">
        <f>Results!BE450</f>
        <v/>
      </c>
      <c r="O450" s="187">
        <f>MAX(Results!CF450:CG450)</f>
        <v>0</v>
      </c>
      <c r="P450" s="83">
        <f>Results!CA450</f>
        <v>0</v>
      </c>
      <c r="Q450" s="83">
        <f>Results!CB450</f>
        <v>0</v>
      </c>
      <c r="R450" s="72" t="str">
        <f>Results!CD450</f>
        <v/>
      </c>
      <c r="S450" s="14" t="str">
        <f>Results!CC450</f>
        <v/>
      </c>
      <c r="T450" s="201">
        <f>Results!AV450</f>
        <v>0</v>
      </c>
      <c r="U450" s="14" t="str">
        <f>IF(LEFT(DataEntry!$O450,1)="D",Results!DL450,"")</f>
        <v/>
      </c>
      <c r="V450" s="14" t="str">
        <f>IF(LEFT(DataEntry!O450,1)="D",Results!DM450,"")</f>
        <v/>
      </c>
      <c r="W450" s="77" t="str">
        <f>Results!AR450</f>
        <v/>
      </c>
      <c r="X450" s="77" t="str">
        <f>Results!AT450</f>
        <v/>
      </c>
    </row>
    <row r="451" spans="1:24" hidden="1" x14ac:dyDescent="0.25">
      <c r="A451" s="69">
        <f>Results!A451</f>
        <v>449</v>
      </c>
      <c r="B451" s="94" t="str">
        <f>Results!DA451</f>
        <v/>
      </c>
      <c r="C451" s="72" t="str">
        <f>Results!D451</f>
        <v/>
      </c>
      <c r="D451" s="72" t="str">
        <f>Results!G451</f>
        <v/>
      </c>
      <c r="E451" s="132" t="str">
        <f>Results!H451</f>
        <v/>
      </c>
      <c r="F451" s="132" t="str">
        <f>Results!I451</f>
        <v/>
      </c>
      <c r="G451" s="80" t="str">
        <f>Results!AW451</f>
        <v/>
      </c>
      <c r="H451" s="80" t="str">
        <f>Results!AY451</f>
        <v/>
      </c>
      <c r="I451" s="133" t="str">
        <f>Results!AZ451</f>
        <v/>
      </c>
      <c r="J451" s="137" t="str">
        <f>Results!BA451</f>
        <v/>
      </c>
      <c r="K451" s="229" t="str">
        <f>Results!BB451</f>
        <v/>
      </c>
      <c r="L451" s="230" t="str">
        <f>Results!BC451</f>
        <v/>
      </c>
      <c r="M451" s="136" t="str">
        <f>Results!BD451</f>
        <v/>
      </c>
      <c r="N451" s="138" t="str">
        <f>Results!BE451</f>
        <v/>
      </c>
      <c r="O451" s="187">
        <f>MAX(Results!CF451:CG451)</f>
        <v>0</v>
      </c>
      <c r="P451" s="83">
        <f>Results!CA451</f>
        <v>0</v>
      </c>
      <c r="Q451" s="83">
        <f>Results!CB451</f>
        <v>0</v>
      </c>
      <c r="R451" s="72" t="str">
        <f>Results!CD451</f>
        <v/>
      </c>
      <c r="S451" s="14" t="str">
        <f>Results!CC451</f>
        <v/>
      </c>
      <c r="T451" s="201">
        <f>Results!AV451</f>
        <v>0</v>
      </c>
      <c r="U451" s="14" t="str">
        <f>IF(LEFT(DataEntry!$O451,1)="D",Results!DL451,"")</f>
        <v/>
      </c>
      <c r="V451" s="14" t="str">
        <f>IF(LEFT(DataEntry!O451,1)="D",Results!DM451,"")</f>
        <v/>
      </c>
      <c r="W451" s="77" t="str">
        <f>Results!AR451</f>
        <v/>
      </c>
      <c r="X451" s="77" t="str">
        <f>Results!AT451</f>
        <v/>
      </c>
    </row>
    <row r="452" spans="1:24" hidden="1" x14ac:dyDescent="0.25">
      <c r="A452" s="69">
        <f>Results!A452</f>
        <v>450</v>
      </c>
      <c r="B452" s="94" t="str">
        <f>Results!DA452</f>
        <v/>
      </c>
      <c r="C452" s="72" t="str">
        <f>Results!D452</f>
        <v/>
      </c>
      <c r="D452" s="72" t="str">
        <f>Results!G452</f>
        <v/>
      </c>
      <c r="E452" s="132" t="str">
        <f>Results!H452</f>
        <v/>
      </c>
      <c r="F452" s="132" t="str">
        <f>Results!I452</f>
        <v/>
      </c>
      <c r="G452" s="80" t="str">
        <f>Results!AW452</f>
        <v/>
      </c>
      <c r="H452" s="80" t="str">
        <f>Results!AY452</f>
        <v/>
      </c>
      <c r="I452" s="133" t="str">
        <f>Results!AZ452</f>
        <v/>
      </c>
      <c r="J452" s="137" t="str">
        <f>Results!BA452</f>
        <v/>
      </c>
      <c r="K452" s="229" t="str">
        <f>Results!BB452</f>
        <v/>
      </c>
      <c r="L452" s="230" t="str">
        <f>Results!BC452</f>
        <v/>
      </c>
      <c r="M452" s="136" t="str">
        <f>Results!BD452</f>
        <v/>
      </c>
      <c r="N452" s="138" t="str">
        <f>Results!BE452</f>
        <v/>
      </c>
      <c r="O452" s="187">
        <f>MAX(Results!CF452:CG452)</f>
        <v>0</v>
      </c>
      <c r="P452" s="83">
        <f>Results!CA452</f>
        <v>0</v>
      </c>
      <c r="Q452" s="83">
        <f>Results!CB452</f>
        <v>0</v>
      </c>
      <c r="R452" s="72" t="str">
        <f>Results!CD452</f>
        <v/>
      </c>
      <c r="S452" s="14" t="str">
        <f>Results!CC452</f>
        <v/>
      </c>
      <c r="T452" s="201">
        <f>Results!AV452</f>
        <v>0</v>
      </c>
      <c r="U452" s="14" t="str">
        <f>IF(LEFT(DataEntry!$O452,1)="D",Results!DL452,"")</f>
        <v/>
      </c>
      <c r="V452" s="14" t="str">
        <f>IF(LEFT(DataEntry!O452,1)="D",Results!DM452,"")</f>
        <v/>
      </c>
      <c r="W452" s="77" t="str">
        <f>Results!AR452</f>
        <v/>
      </c>
      <c r="X452" s="77" t="str">
        <f>Results!AT452</f>
        <v/>
      </c>
    </row>
    <row r="453" spans="1:24" hidden="1" x14ac:dyDescent="0.25">
      <c r="A453" s="69">
        <f>Results!A453</f>
        <v>451</v>
      </c>
      <c r="B453" s="94" t="str">
        <f>Results!DA453</f>
        <v/>
      </c>
      <c r="C453" s="72" t="str">
        <f>Results!D453</f>
        <v/>
      </c>
      <c r="D453" s="72" t="str">
        <f>Results!G453</f>
        <v/>
      </c>
      <c r="E453" s="132" t="str">
        <f>Results!H453</f>
        <v/>
      </c>
      <c r="F453" s="132" t="str">
        <f>Results!I453</f>
        <v/>
      </c>
      <c r="G453" s="80" t="str">
        <f>Results!AW453</f>
        <v/>
      </c>
      <c r="H453" s="80" t="str">
        <f>Results!AY453</f>
        <v/>
      </c>
      <c r="I453" s="133" t="str">
        <f>Results!AZ453</f>
        <v/>
      </c>
      <c r="J453" s="137" t="str">
        <f>Results!BA453</f>
        <v/>
      </c>
      <c r="K453" s="229" t="str">
        <f>Results!BB453</f>
        <v/>
      </c>
      <c r="L453" s="230" t="str">
        <f>Results!BC453</f>
        <v/>
      </c>
      <c r="M453" s="136" t="str">
        <f>Results!BD453</f>
        <v/>
      </c>
      <c r="N453" s="138" t="str">
        <f>Results!BE453</f>
        <v/>
      </c>
      <c r="O453" s="187">
        <f>MAX(Results!CF453:CG453)</f>
        <v>0</v>
      </c>
      <c r="P453" s="83">
        <f>Results!CA453</f>
        <v>0</v>
      </c>
      <c r="Q453" s="83">
        <f>Results!CB453</f>
        <v>0</v>
      </c>
      <c r="R453" s="72" t="str">
        <f>Results!CD453</f>
        <v/>
      </c>
      <c r="S453" s="14" t="str">
        <f>Results!CC453</f>
        <v/>
      </c>
      <c r="T453" s="201">
        <f>Results!AV453</f>
        <v>0</v>
      </c>
      <c r="U453" s="14" t="str">
        <f>IF(LEFT(DataEntry!$O453,1)="D",Results!DL453,"")</f>
        <v/>
      </c>
      <c r="V453" s="14" t="str">
        <f>IF(LEFT(DataEntry!O453,1)="D",Results!DM453,"")</f>
        <v/>
      </c>
      <c r="W453" s="77" t="str">
        <f>Results!AR453</f>
        <v/>
      </c>
      <c r="X453" s="77" t="str">
        <f>Results!AT453</f>
        <v/>
      </c>
    </row>
    <row r="454" spans="1:24" hidden="1" x14ac:dyDescent="0.25">
      <c r="A454" s="69">
        <f>Results!A454</f>
        <v>452</v>
      </c>
      <c r="B454" s="94" t="str">
        <f>Results!DA454</f>
        <v/>
      </c>
      <c r="C454" s="72" t="str">
        <f>Results!D454</f>
        <v/>
      </c>
      <c r="D454" s="72" t="str">
        <f>Results!G454</f>
        <v/>
      </c>
      <c r="E454" s="132" t="str">
        <f>Results!H454</f>
        <v/>
      </c>
      <c r="F454" s="132" t="str">
        <f>Results!I454</f>
        <v/>
      </c>
      <c r="G454" s="80" t="str">
        <f>Results!AW454</f>
        <v/>
      </c>
      <c r="H454" s="80" t="str">
        <f>Results!AY454</f>
        <v/>
      </c>
      <c r="I454" s="133" t="str">
        <f>Results!AZ454</f>
        <v/>
      </c>
      <c r="J454" s="137" t="str">
        <f>Results!BA454</f>
        <v/>
      </c>
      <c r="K454" s="229" t="str">
        <f>Results!BB454</f>
        <v/>
      </c>
      <c r="L454" s="230" t="str">
        <f>Results!BC454</f>
        <v/>
      </c>
      <c r="M454" s="136" t="str">
        <f>Results!BD454</f>
        <v/>
      </c>
      <c r="N454" s="138" t="str">
        <f>Results!BE454</f>
        <v/>
      </c>
      <c r="O454" s="187">
        <f>MAX(Results!CF454:CG454)</f>
        <v>0</v>
      </c>
      <c r="P454" s="83">
        <f>Results!CA454</f>
        <v>0</v>
      </c>
      <c r="Q454" s="83">
        <f>Results!CB454</f>
        <v>0</v>
      </c>
      <c r="R454" s="72" t="str">
        <f>Results!CD454</f>
        <v/>
      </c>
      <c r="S454" s="14" t="str">
        <f>Results!CC454</f>
        <v/>
      </c>
      <c r="T454" s="201">
        <f>Results!AV454</f>
        <v>0</v>
      </c>
      <c r="U454" s="14" t="str">
        <f>IF(LEFT(DataEntry!$O454,1)="D",Results!DL454,"")</f>
        <v/>
      </c>
      <c r="V454" s="14" t="str">
        <f>IF(LEFT(DataEntry!O454,1)="D",Results!DM454,"")</f>
        <v/>
      </c>
      <c r="W454" s="77" t="str">
        <f>Results!AR454</f>
        <v/>
      </c>
      <c r="X454" s="77" t="str">
        <f>Results!AT454</f>
        <v/>
      </c>
    </row>
    <row r="455" spans="1:24" hidden="1" x14ac:dyDescent="0.25">
      <c r="A455" s="69">
        <f>Results!A455</f>
        <v>453</v>
      </c>
      <c r="B455" s="94" t="str">
        <f>Results!DA455</f>
        <v/>
      </c>
      <c r="C455" s="72" t="str">
        <f>Results!D455</f>
        <v/>
      </c>
      <c r="D455" s="72" t="str">
        <f>Results!G455</f>
        <v/>
      </c>
      <c r="E455" s="132" t="str">
        <f>Results!H455</f>
        <v/>
      </c>
      <c r="F455" s="132" t="str">
        <f>Results!I455</f>
        <v/>
      </c>
      <c r="G455" s="80" t="str">
        <f>Results!AW455</f>
        <v/>
      </c>
      <c r="H455" s="80" t="str">
        <f>Results!AY455</f>
        <v/>
      </c>
      <c r="I455" s="133" t="str">
        <f>Results!AZ455</f>
        <v/>
      </c>
      <c r="J455" s="137" t="str">
        <f>Results!BA455</f>
        <v/>
      </c>
      <c r="K455" s="229" t="str">
        <f>Results!BB455</f>
        <v/>
      </c>
      <c r="L455" s="230" t="str">
        <f>Results!BC455</f>
        <v/>
      </c>
      <c r="M455" s="136" t="str">
        <f>Results!BD455</f>
        <v/>
      </c>
      <c r="N455" s="138" t="str">
        <f>Results!BE455</f>
        <v/>
      </c>
      <c r="O455" s="187">
        <f>MAX(Results!CF455:CG455)</f>
        <v>0</v>
      </c>
      <c r="P455" s="83">
        <f>Results!CA455</f>
        <v>0</v>
      </c>
      <c r="Q455" s="83">
        <f>Results!CB455</f>
        <v>0</v>
      </c>
      <c r="R455" s="72" t="str">
        <f>Results!CD455</f>
        <v/>
      </c>
      <c r="S455" s="14" t="str">
        <f>Results!CC455</f>
        <v/>
      </c>
      <c r="T455" s="201">
        <f>Results!AV455</f>
        <v>0</v>
      </c>
      <c r="U455" s="14" t="str">
        <f>IF(LEFT(DataEntry!$O455,1)="D",Results!DL455,"")</f>
        <v/>
      </c>
      <c r="V455" s="14" t="str">
        <f>IF(LEFT(DataEntry!O455,1)="D",Results!DM455,"")</f>
        <v/>
      </c>
      <c r="W455" s="77" t="str">
        <f>Results!AR455</f>
        <v/>
      </c>
      <c r="X455" s="77" t="str">
        <f>Results!AT455</f>
        <v/>
      </c>
    </row>
    <row r="456" spans="1:24" hidden="1" x14ac:dyDescent="0.25">
      <c r="A456" s="69">
        <f>Results!A456</f>
        <v>454</v>
      </c>
      <c r="B456" s="94" t="str">
        <f>Results!DA456</f>
        <v/>
      </c>
      <c r="C456" s="72" t="str">
        <f>Results!D456</f>
        <v/>
      </c>
      <c r="D456" s="72" t="str">
        <f>Results!G456</f>
        <v/>
      </c>
      <c r="E456" s="132" t="str">
        <f>Results!H456</f>
        <v/>
      </c>
      <c r="F456" s="132" t="str">
        <f>Results!I456</f>
        <v/>
      </c>
      <c r="G456" s="80" t="str">
        <f>Results!AW456</f>
        <v/>
      </c>
      <c r="H456" s="80" t="str">
        <f>Results!AY456</f>
        <v/>
      </c>
      <c r="I456" s="133" t="str">
        <f>Results!AZ456</f>
        <v/>
      </c>
      <c r="J456" s="137" t="str">
        <f>Results!BA456</f>
        <v/>
      </c>
      <c r="K456" s="229" t="str">
        <f>Results!BB456</f>
        <v/>
      </c>
      <c r="L456" s="230" t="str">
        <f>Results!BC456</f>
        <v/>
      </c>
      <c r="M456" s="136" t="str">
        <f>Results!BD456</f>
        <v/>
      </c>
      <c r="N456" s="138" t="str">
        <f>Results!BE456</f>
        <v/>
      </c>
      <c r="O456" s="187">
        <f>MAX(Results!CF456:CG456)</f>
        <v>0</v>
      </c>
      <c r="P456" s="83">
        <f>Results!CA456</f>
        <v>0</v>
      </c>
      <c r="Q456" s="83">
        <f>Results!CB456</f>
        <v>0</v>
      </c>
      <c r="R456" s="72" t="str">
        <f>Results!CD456</f>
        <v/>
      </c>
      <c r="S456" s="14" t="str">
        <f>Results!CC456</f>
        <v/>
      </c>
      <c r="T456" s="201">
        <f>Results!AV456</f>
        <v>0</v>
      </c>
      <c r="U456" s="14" t="str">
        <f>IF(LEFT(DataEntry!$O456,1)="D",Results!DL456,"")</f>
        <v/>
      </c>
      <c r="V456" s="14" t="str">
        <f>IF(LEFT(DataEntry!O456,1)="D",Results!DM456,"")</f>
        <v/>
      </c>
      <c r="W456" s="77" t="str">
        <f>Results!AR456</f>
        <v/>
      </c>
      <c r="X456" s="77" t="str">
        <f>Results!AT456</f>
        <v/>
      </c>
    </row>
    <row r="457" spans="1:24" hidden="1" x14ac:dyDescent="0.25">
      <c r="A457" s="69">
        <f>Results!A457</f>
        <v>455</v>
      </c>
      <c r="B457" s="94" t="str">
        <f>Results!DA457</f>
        <v/>
      </c>
      <c r="C457" s="72" t="str">
        <f>Results!D457</f>
        <v/>
      </c>
      <c r="D457" s="72" t="str">
        <f>Results!G457</f>
        <v/>
      </c>
      <c r="E457" s="132" t="str">
        <f>Results!H457</f>
        <v/>
      </c>
      <c r="F457" s="132" t="str">
        <f>Results!I457</f>
        <v/>
      </c>
      <c r="G457" s="80" t="str">
        <f>Results!AW457</f>
        <v/>
      </c>
      <c r="H457" s="80" t="str">
        <f>Results!AY457</f>
        <v/>
      </c>
      <c r="I457" s="133" t="str">
        <f>Results!AZ457</f>
        <v/>
      </c>
      <c r="J457" s="137" t="str">
        <f>Results!BA457</f>
        <v/>
      </c>
      <c r="K457" s="229" t="str">
        <f>Results!BB457</f>
        <v/>
      </c>
      <c r="L457" s="230" t="str">
        <f>Results!BC457</f>
        <v/>
      </c>
      <c r="M457" s="136" t="str">
        <f>Results!BD457</f>
        <v/>
      </c>
      <c r="N457" s="138" t="str">
        <f>Results!BE457</f>
        <v/>
      </c>
      <c r="O457" s="187">
        <f>MAX(Results!CF457:CG457)</f>
        <v>0</v>
      </c>
      <c r="P457" s="83">
        <f>Results!CA457</f>
        <v>0</v>
      </c>
      <c r="Q457" s="83">
        <f>Results!CB457</f>
        <v>0</v>
      </c>
      <c r="R457" s="72" t="str">
        <f>Results!CD457</f>
        <v/>
      </c>
      <c r="S457" s="14" t="str">
        <f>Results!CC457</f>
        <v/>
      </c>
      <c r="T457" s="201">
        <f>Results!AV457</f>
        <v>0</v>
      </c>
      <c r="U457" s="14" t="str">
        <f>IF(LEFT(DataEntry!$O457,1)="D",Results!DL457,"")</f>
        <v/>
      </c>
      <c r="V457" s="14" t="str">
        <f>IF(LEFT(DataEntry!O457,1)="D",Results!DM457,"")</f>
        <v/>
      </c>
      <c r="W457" s="77" t="str">
        <f>Results!AR457</f>
        <v/>
      </c>
      <c r="X457" s="77" t="str">
        <f>Results!AT457</f>
        <v/>
      </c>
    </row>
    <row r="458" spans="1:24" hidden="1" x14ac:dyDescent="0.25">
      <c r="A458" s="69">
        <f>Results!A458</f>
        <v>456</v>
      </c>
      <c r="B458" s="94" t="str">
        <f>Results!DA458</f>
        <v/>
      </c>
      <c r="C458" s="72" t="str">
        <f>Results!D458</f>
        <v/>
      </c>
      <c r="D458" s="72" t="str">
        <f>Results!G458</f>
        <v/>
      </c>
      <c r="E458" s="132" t="str">
        <f>Results!H458</f>
        <v/>
      </c>
      <c r="F458" s="132" t="str">
        <f>Results!I458</f>
        <v/>
      </c>
      <c r="G458" s="80" t="str">
        <f>Results!AW458</f>
        <v/>
      </c>
      <c r="H458" s="80" t="str">
        <f>Results!AY458</f>
        <v/>
      </c>
      <c r="I458" s="133" t="str">
        <f>Results!AZ458</f>
        <v/>
      </c>
      <c r="J458" s="137" t="str">
        <f>Results!BA458</f>
        <v/>
      </c>
      <c r="K458" s="229" t="str">
        <f>Results!BB458</f>
        <v/>
      </c>
      <c r="L458" s="230" t="str">
        <f>Results!BC458</f>
        <v/>
      </c>
      <c r="M458" s="136" t="str">
        <f>Results!BD458</f>
        <v/>
      </c>
      <c r="N458" s="138" t="str">
        <f>Results!BE458</f>
        <v/>
      </c>
      <c r="O458" s="187">
        <f>MAX(Results!CF458:CG458)</f>
        <v>0</v>
      </c>
      <c r="P458" s="83">
        <f>Results!CA458</f>
        <v>0</v>
      </c>
      <c r="Q458" s="83">
        <f>Results!CB458</f>
        <v>0</v>
      </c>
      <c r="R458" s="72" t="str">
        <f>Results!CD458</f>
        <v/>
      </c>
      <c r="S458" s="14" t="str">
        <f>Results!CC458</f>
        <v/>
      </c>
      <c r="T458" s="201">
        <f>Results!AV458</f>
        <v>0</v>
      </c>
      <c r="U458" s="14" t="str">
        <f>IF(LEFT(DataEntry!$O458,1)="D",Results!DL458,"")</f>
        <v/>
      </c>
      <c r="V458" s="14" t="str">
        <f>IF(LEFT(DataEntry!O458,1)="D",Results!DM458,"")</f>
        <v/>
      </c>
      <c r="W458" s="77" t="str">
        <f>Results!AR458</f>
        <v/>
      </c>
      <c r="X458" s="77" t="str">
        <f>Results!AT458</f>
        <v/>
      </c>
    </row>
    <row r="459" spans="1:24" hidden="1" x14ac:dyDescent="0.25">
      <c r="A459" s="69">
        <f>Results!A459</f>
        <v>457</v>
      </c>
      <c r="B459" s="94" t="str">
        <f>Results!DA459</f>
        <v/>
      </c>
      <c r="C459" s="72" t="str">
        <f>Results!D459</f>
        <v/>
      </c>
      <c r="D459" s="72" t="str">
        <f>Results!G459</f>
        <v/>
      </c>
      <c r="E459" s="132" t="str">
        <f>Results!H459</f>
        <v/>
      </c>
      <c r="F459" s="132" t="str">
        <f>Results!I459</f>
        <v/>
      </c>
      <c r="G459" s="80" t="str">
        <f>Results!AW459</f>
        <v/>
      </c>
      <c r="H459" s="80" t="str">
        <f>Results!AY459</f>
        <v/>
      </c>
      <c r="I459" s="133" t="str">
        <f>Results!AZ459</f>
        <v/>
      </c>
      <c r="J459" s="137" t="str">
        <f>Results!BA459</f>
        <v/>
      </c>
      <c r="K459" s="229" t="str">
        <f>Results!BB459</f>
        <v/>
      </c>
      <c r="L459" s="230" t="str">
        <f>Results!BC459</f>
        <v/>
      </c>
      <c r="M459" s="136" t="str">
        <f>Results!BD459</f>
        <v/>
      </c>
      <c r="N459" s="138" t="str">
        <f>Results!BE459</f>
        <v/>
      </c>
      <c r="O459" s="187">
        <f>MAX(Results!CF459:CG459)</f>
        <v>0</v>
      </c>
      <c r="P459" s="83">
        <f>Results!CA459</f>
        <v>0</v>
      </c>
      <c r="Q459" s="83">
        <f>Results!CB459</f>
        <v>0</v>
      </c>
      <c r="R459" s="72" t="str">
        <f>Results!CD459</f>
        <v/>
      </c>
      <c r="S459" s="14" t="str">
        <f>Results!CC459</f>
        <v/>
      </c>
      <c r="T459" s="201">
        <f>Results!AV459</f>
        <v>0</v>
      </c>
      <c r="U459" s="14" t="str">
        <f>IF(LEFT(DataEntry!$O459,1)="D",Results!DL459,"")</f>
        <v/>
      </c>
      <c r="V459" s="14" t="str">
        <f>IF(LEFT(DataEntry!O459,1)="D",Results!DM459,"")</f>
        <v/>
      </c>
      <c r="W459" s="77" t="str">
        <f>Results!AR459</f>
        <v/>
      </c>
      <c r="X459" s="77" t="str">
        <f>Results!AT459</f>
        <v/>
      </c>
    </row>
    <row r="460" spans="1:24" hidden="1" x14ac:dyDescent="0.25">
      <c r="A460" s="69">
        <f>Results!A460</f>
        <v>458</v>
      </c>
      <c r="B460" s="94" t="str">
        <f>Results!DA460</f>
        <v/>
      </c>
      <c r="C460" s="72" t="str">
        <f>Results!D460</f>
        <v/>
      </c>
      <c r="D460" s="72" t="str">
        <f>Results!G460</f>
        <v/>
      </c>
      <c r="E460" s="132" t="str">
        <f>Results!H460</f>
        <v/>
      </c>
      <c r="F460" s="132" t="str">
        <f>Results!I460</f>
        <v/>
      </c>
      <c r="G460" s="80" t="str">
        <f>Results!AW460</f>
        <v/>
      </c>
      <c r="H460" s="80" t="str">
        <f>Results!AY460</f>
        <v/>
      </c>
      <c r="I460" s="133" t="str">
        <f>Results!AZ460</f>
        <v/>
      </c>
      <c r="J460" s="137" t="str">
        <f>Results!BA460</f>
        <v/>
      </c>
      <c r="K460" s="229" t="str">
        <f>Results!BB460</f>
        <v/>
      </c>
      <c r="L460" s="230" t="str">
        <f>Results!BC460</f>
        <v/>
      </c>
      <c r="M460" s="136" t="str">
        <f>Results!BD460</f>
        <v/>
      </c>
      <c r="N460" s="138" t="str">
        <f>Results!BE460</f>
        <v/>
      </c>
      <c r="O460" s="187">
        <f>MAX(Results!CF460:CG460)</f>
        <v>0</v>
      </c>
      <c r="P460" s="83">
        <f>Results!CA460</f>
        <v>0</v>
      </c>
      <c r="Q460" s="83">
        <f>Results!CB460</f>
        <v>0</v>
      </c>
      <c r="R460" s="72" t="str">
        <f>Results!CD460</f>
        <v/>
      </c>
      <c r="S460" s="14" t="str">
        <f>Results!CC460</f>
        <v/>
      </c>
      <c r="T460" s="201">
        <f>Results!AV460</f>
        <v>0</v>
      </c>
      <c r="U460" s="14" t="str">
        <f>IF(LEFT(DataEntry!$O460,1)="D",Results!DL460,"")</f>
        <v/>
      </c>
      <c r="V460" s="14" t="str">
        <f>IF(LEFT(DataEntry!O460,1)="D",Results!DM460,"")</f>
        <v/>
      </c>
      <c r="W460" s="77" t="str">
        <f>Results!AR460</f>
        <v/>
      </c>
      <c r="X460" s="77" t="str">
        <f>Results!AT460</f>
        <v/>
      </c>
    </row>
    <row r="461" spans="1:24" hidden="1" x14ac:dyDescent="0.25">
      <c r="A461" s="69">
        <f>Results!A461</f>
        <v>459</v>
      </c>
      <c r="B461" s="94" t="str">
        <f>Results!DA461</f>
        <v/>
      </c>
      <c r="C461" s="72" t="str">
        <f>Results!D461</f>
        <v/>
      </c>
      <c r="D461" s="72" t="str">
        <f>Results!G461</f>
        <v/>
      </c>
      <c r="E461" s="132" t="str">
        <f>Results!H461</f>
        <v/>
      </c>
      <c r="F461" s="132" t="str">
        <f>Results!I461</f>
        <v/>
      </c>
      <c r="G461" s="80" t="str">
        <f>Results!AW461</f>
        <v/>
      </c>
      <c r="H461" s="80" t="str">
        <f>Results!AY461</f>
        <v/>
      </c>
      <c r="I461" s="133" t="str">
        <f>Results!AZ461</f>
        <v/>
      </c>
      <c r="J461" s="137" t="str">
        <f>Results!BA461</f>
        <v/>
      </c>
      <c r="K461" s="229" t="str">
        <f>Results!BB461</f>
        <v/>
      </c>
      <c r="L461" s="230" t="str">
        <f>Results!BC461</f>
        <v/>
      </c>
      <c r="M461" s="136" t="str">
        <f>Results!BD461</f>
        <v/>
      </c>
      <c r="N461" s="138" t="str">
        <f>Results!BE461</f>
        <v/>
      </c>
      <c r="O461" s="187">
        <f>MAX(Results!CF461:CG461)</f>
        <v>0</v>
      </c>
      <c r="P461" s="83">
        <f>Results!CA461</f>
        <v>0</v>
      </c>
      <c r="Q461" s="83">
        <f>Results!CB461</f>
        <v>0</v>
      </c>
      <c r="R461" s="72" t="str">
        <f>Results!CD461</f>
        <v/>
      </c>
      <c r="S461" s="14" t="str">
        <f>Results!CC461</f>
        <v/>
      </c>
      <c r="T461" s="201">
        <f>Results!AV461</f>
        <v>0</v>
      </c>
      <c r="U461" s="14" t="str">
        <f>IF(LEFT(DataEntry!$O461,1)="D",Results!DL461,"")</f>
        <v/>
      </c>
      <c r="V461" s="14" t="str">
        <f>IF(LEFT(DataEntry!O461,1)="D",Results!DM461,"")</f>
        <v/>
      </c>
      <c r="W461" s="77" t="str">
        <f>Results!AR461</f>
        <v/>
      </c>
      <c r="X461" s="77" t="str">
        <f>Results!AT461</f>
        <v/>
      </c>
    </row>
    <row r="462" spans="1:24" hidden="1" x14ac:dyDescent="0.25">
      <c r="A462" s="69">
        <f>Results!A462</f>
        <v>460</v>
      </c>
      <c r="B462" s="94" t="str">
        <f>Results!DA462</f>
        <v/>
      </c>
      <c r="C462" s="72" t="str">
        <f>Results!D462</f>
        <v/>
      </c>
      <c r="D462" s="72" t="str">
        <f>Results!G462</f>
        <v/>
      </c>
      <c r="E462" s="132" t="str">
        <f>Results!H462</f>
        <v/>
      </c>
      <c r="F462" s="132" t="str">
        <f>Results!I462</f>
        <v/>
      </c>
      <c r="G462" s="80" t="str">
        <f>Results!AW462</f>
        <v/>
      </c>
      <c r="H462" s="80" t="str">
        <f>Results!AY462</f>
        <v/>
      </c>
      <c r="I462" s="133" t="str">
        <f>Results!AZ462</f>
        <v/>
      </c>
      <c r="J462" s="137" t="str">
        <f>Results!BA462</f>
        <v/>
      </c>
      <c r="K462" s="229" t="str">
        <f>Results!BB462</f>
        <v/>
      </c>
      <c r="L462" s="230" t="str">
        <f>Results!BC462</f>
        <v/>
      </c>
      <c r="M462" s="136" t="str">
        <f>Results!BD462</f>
        <v/>
      </c>
      <c r="N462" s="138" t="str">
        <f>Results!BE462</f>
        <v/>
      </c>
      <c r="O462" s="187">
        <f>MAX(Results!CF462:CG462)</f>
        <v>0</v>
      </c>
      <c r="P462" s="83">
        <f>Results!CA462</f>
        <v>0</v>
      </c>
      <c r="Q462" s="83">
        <f>Results!CB462</f>
        <v>0</v>
      </c>
      <c r="R462" s="72" t="str">
        <f>Results!CD462</f>
        <v/>
      </c>
      <c r="S462" s="14" t="str">
        <f>Results!CC462</f>
        <v/>
      </c>
      <c r="T462" s="201">
        <f>Results!AV462</f>
        <v>0</v>
      </c>
      <c r="U462" s="14" t="str">
        <f>IF(LEFT(DataEntry!$O462,1)="D",Results!DL462,"")</f>
        <v/>
      </c>
      <c r="V462" s="14" t="str">
        <f>IF(LEFT(DataEntry!O462,1)="D",Results!DM462,"")</f>
        <v/>
      </c>
      <c r="W462" s="77" t="str">
        <f>Results!AR462</f>
        <v/>
      </c>
      <c r="X462" s="77" t="str">
        <f>Results!AT462</f>
        <v/>
      </c>
    </row>
    <row r="463" spans="1:24" hidden="1" x14ac:dyDescent="0.25">
      <c r="A463" s="69">
        <f>Results!A463</f>
        <v>461</v>
      </c>
      <c r="B463" s="94" t="str">
        <f>Results!DA463</f>
        <v/>
      </c>
      <c r="C463" s="72" t="str">
        <f>Results!D463</f>
        <v/>
      </c>
      <c r="D463" s="72" t="str">
        <f>Results!G463</f>
        <v/>
      </c>
      <c r="E463" s="132" t="str">
        <f>Results!H463</f>
        <v/>
      </c>
      <c r="F463" s="132" t="str">
        <f>Results!I463</f>
        <v/>
      </c>
      <c r="G463" s="80" t="str">
        <f>Results!AW463</f>
        <v/>
      </c>
      <c r="H463" s="80" t="str">
        <f>Results!AY463</f>
        <v/>
      </c>
      <c r="I463" s="133" t="str">
        <f>Results!AZ463</f>
        <v/>
      </c>
      <c r="J463" s="137" t="str">
        <f>Results!BA463</f>
        <v/>
      </c>
      <c r="K463" s="229" t="str">
        <f>Results!BB463</f>
        <v/>
      </c>
      <c r="L463" s="230" t="str">
        <f>Results!BC463</f>
        <v/>
      </c>
      <c r="M463" s="136" t="str">
        <f>Results!BD463</f>
        <v/>
      </c>
      <c r="N463" s="138" t="str">
        <f>Results!BE463</f>
        <v/>
      </c>
      <c r="O463" s="187">
        <f>MAX(Results!CF463:CG463)</f>
        <v>0</v>
      </c>
      <c r="P463" s="83">
        <f>Results!CA463</f>
        <v>0</v>
      </c>
      <c r="Q463" s="83">
        <f>Results!CB463</f>
        <v>0</v>
      </c>
      <c r="R463" s="72" t="str">
        <f>Results!CD463</f>
        <v/>
      </c>
      <c r="S463" s="14" t="str">
        <f>Results!CC463</f>
        <v/>
      </c>
      <c r="T463" s="201">
        <f>Results!AV463</f>
        <v>0</v>
      </c>
      <c r="U463" s="14" t="str">
        <f>IF(LEFT(DataEntry!$O463,1)="D",Results!DL463,"")</f>
        <v/>
      </c>
      <c r="V463" s="14" t="str">
        <f>IF(LEFT(DataEntry!O463,1)="D",Results!DM463,"")</f>
        <v/>
      </c>
      <c r="W463" s="77" t="str">
        <f>Results!AR463</f>
        <v/>
      </c>
      <c r="X463" s="77" t="str">
        <f>Results!AT463</f>
        <v/>
      </c>
    </row>
    <row r="464" spans="1:24" hidden="1" x14ac:dyDescent="0.25">
      <c r="A464" s="69">
        <f>Results!A464</f>
        <v>462</v>
      </c>
      <c r="B464" s="94" t="str">
        <f>Results!DA464</f>
        <v/>
      </c>
      <c r="C464" s="72" t="str">
        <f>Results!D464</f>
        <v/>
      </c>
      <c r="D464" s="72" t="str">
        <f>Results!G464</f>
        <v/>
      </c>
      <c r="E464" s="132" t="str">
        <f>Results!H464</f>
        <v/>
      </c>
      <c r="F464" s="132" t="str">
        <f>Results!I464</f>
        <v/>
      </c>
      <c r="G464" s="80" t="str">
        <f>Results!AW464</f>
        <v/>
      </c>
      <c r="H464" s="80" t="str">
        <f>Results!AY464</f>
        <v/>
      </c>
      <c r="I464" s="133" t="str">
        <f>Results!AZ464</f>
        <v/>
      </c>
      <c r="J464" s="137" t="str">
        <f>Results!BA464</f>
        <v/>
      </c>
      <c r="K464" s="229" t="str">
        <f>Results!BB464</f>
        <v/>
      </c>
      <c r="L464" s="230" t="str">
        <f>Results!BC464</f>
        <v/>
      </c>
      <c r="M464" s="136" t="str">
        <f>Results!BD464</f>
        <v/>
      </c>
      <c r="N464" s="138" t="str">
        <f>Results!BE464</f>
        <v/>
      </c>
      <c r="O464" s="187">
        <f>MAX(Results!CF464:CG464)</f>
        <v>0</v>
      </c>
      <c r="P464" s="83">
        <f>Results!CA464</f>
        <v>0</v>
      </c>
      <c r="Q464" s="83">
        <f>Results!CB464</f>
        <v>0</v>
      </c>
      <c r="R464" s="72" t="str">
        <f>Results!CD464</f>
        <v/>
      </c>
      <c r="S464" s="14" t="str">
        <f>Results!CC464</f>
        <v/>
      </c>
      <c r="T464" s="201">
        <f>Results!AV464</f>
        <v>0</v>
      </c>
      <c r="U464" s="14" t="str">
        <f>IF(LEFT(DataEntry!$O464,1)="D",Results!DL464,"")</f>
        <v/>
      </c>
      <c r="V464" s="14" t="str">
        <f>IF(LEFT(DataEntry!O464,1)="D",Results!DM464,"")</f>
        <v/>
      </c>
      <c r="W464" s="77" t="str">
        <f>Results!AR464</f>
        <v/>
      </c>
      <c r="X464" s="77" t="str">
        <f>Results!AT464</f>
        <v/>
      </c>
    </row>
    <row r="465" spans="1:24" hidden="1" x14ac:dyDescent="0.25">
      <c r="A465" s="69">
        <f>Results!A465</f>
        <v>463</v>
      </c>
      <c r="B465" s="94" t="str">
        <f>Results!DA465</f>
        <v/>
      </c>
      <c r="C465" s="72" t="str">
        <f>Results!D465</f>
        <v/>
      </c>
      <c r="D465" s="72" t="str">
        <f>Results!G465</f>
        <v/>
      </c>
      <c r="E465" s="132" t="str">
        <f>Results!H465</f>
        <v/>
      </c>
      <c r="F465" s="132" t="str">
        <f>Results!I465</f>
        <v/>
      </c>
      <c r="G465" s="80" t="str">
        <f>Results!AW465</f>
        <v/>
      </c>
      <c r="H465" s="80" t="str">
        <f>Results!AY465</f>
        <v/>
      </c>
      <c r="I465" s="133" t="str">
        <f>Results!AZ465</f>
        <v/>
      </c>
      <c r="J465" s="137" t="str">
        <f>Results!BA465</f>
        <v/>
      </c>
      <c r="K465" s="229" t="str">
        <f>Results!BB465</f>
        <v/>
      </c>
      <c r="L465" s="230" t="str">
        <f>Results!BC465</f>
        <v/>
      </c>
      <c r="M465" s="136" t="str">
        <f>Results!BD465</f>
        <v/>
      </c>
      <c r="N465" s="138" t="str">
        <f>Results!BE465</f>
        <v/>
      </c>
      <c r="O465" s="187">
        <f>MAX(Results!CF465:CG465)</f>
        <v>0</v>
      </c>
      <c r="P465" s="83">
        <f>Results!CA465</f>
        <v>0</v>
      </c>
      <c r="Q465" s="83">
        <f>Results!CB465</f>
        <v>0</v>
      </c>
      <c r="R465" s="72" t="str">
        <f>Results!CD465</f>
        <v/>
      </c>
      <c r="S465" s="14" t="str">
        <f>Results!CC465</f>
        <v/>
      </c>
      <c r="T465" s="201">
        <f>Results!AV465</f>
        <v>0</v>
      </c>
      <c r="U465" s="14" t="str">
        <f>IF(LEFT(DataEntry!$O465,1)="D",Results!DL465,"")</f>
        <v/>
      </c>
      <c r="V465" s="14" t="str">
        <f>IF(LEFT(DataEntry!O465,1)="D",Results!DM465,"")</f>
        <v/>
      </c>
      <c r="W465" s="77" t="str">
        <f>Results!AR465</f>
        <v/>
      </c>
      <c r="X465" s="77" t="str">
        <f>Results!AT465</f>
        <v/>
      </c>
    </row>
    <row r="466" spans="1:24" hidden="1" x14ac:dyDescent="0.25">
      <c r="A466" s="69">
        <f>Results!A466</f>
        <v>464</v>
      </c>
      <c r="B466" s="94" t="str">
        <f>Results!DA466</f>
        <v/>
      </c>
      <c r="C466" s="72" t="str">
        <f>Results!D466</f>
        <v/>
      </c>
      <c r="D466" s="72" t="str">
        <f>Results!G466</f>
        <v/>
      </c>
      <c r="E466" s="132" t="str">
        <f>Results!H466</f>
        <v/>
      </c>
      <c r="F466" s="132" t="str">
        <f>Results!I466</f>
        <v/>
      </c>
      <c r="G466" s="80" t="str">
        <f>Results!AW466</f>
        <v/>
      </c>
      <c r="H466" s="80" t="str">
        <f>Results!AY466</f>
        <v/>
      </c>
      <c r="I466" s="133" t="str">
        <f>Results!AZ466</f>
        <v/>
      </c>
      <c r="J466" s="137" t="str">
        <f>Results!BA466</f>
        <v/>
      </c>
      <c r="K466" s="229" t="str">
        <f>Results!BB466</f>
        <v/>
      </c>
      <c r="L466" s="230" t="str">
        <f>Results!BC466</f>
        <v/>
      </c>
      <c r="M466" s="136" t="str">
        <f>Results!BD466</f>
        <v/>
      </c>
      <c r="N466" s="138" t="str">
        <f>Results!BE466</f>
        <v/>
      </c>
      <c r="O466" s="187">
        <f>MAX(Results!CF466:CG466)</f>
        <v>0</v>
      </c>
      <c r="P466" s="83">
        <f>Results!CA466</f>
        <v>0</v>
      </c>
      <c r="Q466" s="83">
        <f>Results!CB466</f>
        <v>0</v>
      </c>
      <c r="R466" s="72" t="str">
        <f>Results!CD466</f>
        <v/>
      </c>
      <c r="S466" s="14" t="str">
        <f>Results!CC466</f>
        <v/>
      </c>
      <c r="T466" s="201">
        <f>Results!AV466</f>
        <v>0</v>
      </c>
      <c r="U466" s="14" t="str">
        <f>IF(LEFT(DataEntry!$O466,1)="D",Results!DL466,"")</f>
        <v/>
      </c>
      <c r="V466" s="14" t="str">
        <f>IF(LEFT(DataEntry!O466,1)="D",Results!DM466,"")</f>
        <v/>
      </c>
      <c r="W466" s="77" t="str">
        <f>Results!AR466</f>
        <v/>
      </c>
      <c r="X466" s="77" t="str">
        <f>Results!AT466</f>
        <v/>
      </c>
    </row>
    <row r="467" spans="1:24" hidden="1" x14ac:dyDescent="0.25">
      <c r="A467" s="69">
        <f>Results!A467</f>
        <v>465</v>
      </c>
      <c r="B467" s="94" t="str">
        <f>Results!DA467</f>
        <v/>
      </c>
      <c r="C467" s="72" t="str">
        <f>Results!D467</f>
        <v/>
      </c>
      <c r="D467" s="72" t="str">
        <f>Results!G467</f>
        <v/>
      </c>
      <c r="E467" s="132" t="str">
        <f>Results!H467</f>
        <v/>
      </c>
      <c r="F467" s="132" t="str">
        <f>Results!I467</f>
        <v/>
      </c>
      <c r="G467" s="80" t="str">
        <f>Results!AW467</f>
        <v/>
      </c>
      <c r="H467" s="80" t="str">
        <f>Results!AY467</f>
        <v/>
      </c>
      <c r="I467" s="133" t="str">
        <f>Results!AZ467</f>
        <v/>
      </c>
      <c r="J467" s="137" t="str">
        <f>Results!BA467</f>
        <v/>
      </c>
      <c r="K467" s="229" t="str">
        <f>Results!BB467</f>
        <v/>
      </c>
      <c r="L467" s="230" t="str">
        <f>Results!BC467</f>
        <v/>
      </c>
      <c r="M467" s="136" t="str">
        <f>Results!BD467</f>
        <v/>
      </c>
      <c r="N467" s="138" t="str">
        <f>Results!BE467</f>
        <v/>
      </c>
      <c r="O467" s="187">
        <f>MAX(Results!CF467:CG467)</f>
        <v>0</v>
      </c>
      <c r="P467" s="83">
        <f>Results!CA467</f>
        <v>0</v>
      </c>
      <c r="Q467" s="83">
        <f>Results!CB467</f>
        <v>0</v>
      </c>
      <c r="R467" s="72" t="str">
        <f>Results!CD467</f>
        <v/>
      </c>
      <c r="S467" s="14" t="str">
        <f>Results!CC467</f>
        <v/>
      </c>
      <c r="T467" s="201">
        <f>Results!AV467</f>
        <v>0</v>
      </c>
      <c r="U467" s="14" t="str">
        <f>IF(LEFT(DataEntry!$O467,1)="D",Results!DL467,"")</f>
        <v/>
      </c>
      <c r="V467" s="14" t="str">
        <f>IF(LEFT(DataEntry!O467,1)="D",Results!DM467,"")</f>
        <v/>
      </c>
      <c r="W467" s="77" t="str">
        <f>Results!AR467</f>
        <v/>
      </c>
      <c r="X467" s="77" t="str">
        <f>Results!AT467</f>
        <v/>
      </c>
    </row>
    <row r="468" spans="1:24" hidden="1" x14ac:dyDescent="0.25">
      <c r="A468" s="69">
        <f>Results!A468</f>
        <v>466</v>
      </c>
      <c r="B468" s="94" t="str">
        <f>Results!DA468</f>
        <v/>
      </c>
      <c r="C468" s="72" t="str">
        <f>Results!D468</f>
        <v/>
      </c>
      <c r="D468" s="72" t="str">
        <f>Results!G468</f>
        <v/>
      </c>
      <c r="E468" s="132" t="str">
        <f>Results!H468</f>
        <v/>
      </c>
      <c r="F468" s="132" t="str">
        <f>Results!I468</f>
        <v/>
      </c>
      <c r="G468" s="80" t="str">
        <f>Results!AW468</f>
        <v/>
      </c>
      <c r="H468" s="80" t="str">
        <f>Results!AY468</f>
        <v/>
      </c>
      <c r="I468" s="133" t="str">
        <f>Results!AZ468</f>
        <v/>
      </c>
      <c r="J468" s="137" t="str">
        <f>Results!BA468</f>
        <v/>
      </c>
      <c r="K468" s="229" t="str">
        <f>Results!BB468</f>
        <v/>
      </c>
      <c r="L468" s="230" t="str">
        <f>Results!BC468</f>
        <v/>
      </c>
      <c r="M468" s="136" t="str">
        <f>Results!BD468</f>
        <v/>
      </c>
      <c r="N468" s="138" t="str">
        <f>Results!BE468</f>
        <v/>
      </c>
      <c r="O468" s="187">
        <f>MAX(Results!CF468:CG468)</f>
        <v>0</v>
      </c>
      <c r="P468" s="83">
        <f>Results!CA468</f>
        <v>0</v>
      </c>
      <c r="Q468" s="83">
        <f>Results!CB468</f>
        <v>0</v>
      </c>
      <c r="R468" s="72" t="str">
        <f>Results!CD468</f>
        <v/>
      </c>
      <c r="S468" s="14" t="str">
        <f>Results!CC468</f>
        <v/>
      </c>
      <c r="T468" s="201">
        <f>Results!AV468</f>
        <v>0</v>
      </c>
      <c r="U468" s="14" t="str">
        <f>IF(LEFT(DataEntry!$O468,1)="D",Results!DL468,"")</f>
        <v/>
      </c>
      <c r="V468" s="14" t="str">
        <f>IF(LEFT(DataEntry!O468,1)="D",Results!DM468,"")</f>
        <v/>
      </c>
      <c r="W468" s="77" t="str">
        <f>Results!AR468</f>
        <v/>
      </c>
      <c r="X468" s="77" t="str">
        <f>Results!AT468</f>
        <v/>
      </c>
    </row>
    <row r="469" spans="1:24" hidden="1" x14ac:dyDescent="0.25">
      <c r="A469" s="69">
        <f>Results!A469</f>
        <v>467</v>
      </c>
      <c r="B469" s="94" t="str">
        <f>Results!DA469</f>
        <v/>
      </c>
      <c r="C469" s="72" t="str">
        <f>Results!D469</f>
        <v/>
      </c>
      <c r="D469" s="72" t="str">
        <f>Results!G469</f>
        <v/>
      </c>
      <c r="E469" s="132" t="str">
        <f>Results!H469</f>
        <v/>
      </c>
      <c r="F469" s="132" t="str">
        <f>Results!I469</f>
        <v/>
      </c>
      <c r="G469" s="80" t="str">
        <f>Results!AW469</f>
        <v/>
      </c>
      <c r="H469" s="80" t="str">
        <f>Results!AY469</f>
        <v/>
      </c>
      <c r="I469" s="133" t="str">
        <f>Results!AZ469</f>
        <v/>
      </c>
      <c r="J469" s="137" t="str">
        <f>Results!BA469</f>
        <v/>
      </c>
      <c r="K469" s="229" t="str">
        <f>Results!BB469</f>
        <v/>
      </c>
      <c r="L469" s="230" t="str">
        <f>Results!BC469</f>
        <v/>
      </c>
      <c r="M469" s="136" t="str">
        <f>Results!BD469</f>
        <v/>
      </c>
      <c r="N469" s="138" t="str">
        <f>Results!BE469</f>
        <v/>
      </c>
      <c r="O469" s="187">
        <f>MAX(Results!CF469:CG469)</f>
        <v>0</v>
      </c>
      <c r="P469" s="83">
        <f>Results!CA469</f>
        <v>0</v>
      </c>
      <c r="Q469" s="83">
        <f>Results!CB469</f>
        <v>0</v>
      </c>
      <c r="R469" s="72" t="str">
        <f>Results!CD469</f>
        <v/>
      </c>
      <c r="S469" s="14" t="str">
        <f>Results!CC469</f>
        <v/>
      </c>
      <c r="T469" s="201">
        <f>Results!AV469</f>
        <v>0</v>
      </c>
      <c r="U469" s="14" t="str">
        <f>IF(LEFT(DataEntry!$O469,1)="D",Results!DL469,"")</f>
        <v/>
      </c>
      <c r="V469" s="14" t="str">
        <f>IF(LEFT(DataEntry!O469,1)="D",Results!DM469,"")</f>
        <v/>
      </c>
      <c r="W469" s="77" t="str">
        <f>Results!AR469</f>
        <v/>
      </c>
      <c r="X469" s="77" t="str">
        <f>Results!AT469</f>
        <v/>
      </c>
    </row>
    <row r="470" spans="1:24" hidden="1" x14ac:dyDescent="0.25">
      <c r="A470" s="69">
        <f>Results!A470</f>
        <v>468</v>
      </c>
      <c r="B470" s="94" t="str">
        <f>Results!DA470</f>
        <v/>
      </c>
      <c r="C470" s="72" t="str">
        <f>Results!D470</f>
        <v/>
      </c>
      <c r="D470" s="72" t="str">
        <f>Results!G470</f>
        <v/>
      </c>
      <c r="E470" s="132" t="str">
        <f>Results!H470</f>
        <v/>
      </c>
      <c r="F470" s="132" t="str">
        <f>Results!I470</f>
        <v/>
      </c>
      <c r="G470" s="80" t="str">
        <f>Results!AW470</f>
        <v/>
      </c>
      <c r="H470" s="80" t="str">
        <f>Results!AY470</f>
        <v/>
      </c>
      <c r="I470" s="133" t="str">
        <f>Results!AZ470</f>
        <v/>
      </c>
      <c r="J470" s="137" t="str">
        <f>Results!BA470</f>
        <v/>
      </c>
      <c r="K470" s="229" t="str">
        <f>Results!BB470</f>
        <v/>
      </c>
      <c r="L470" s="230" t="str">
        <f>Results!BC470</f>
        <v/>
      </c>
      <c r="M470" s="136" t="str">
        <f>Results!BD470</f>
        <v/>
      </c>
      <c r="N470" s="138" t="str">
        <f>Results!BE470</f>
        <v/>
      </c>
      <c r="O470" s="187">
        <f>MAX(Results!CF470:CG470)</f>
        <v>0</v>
      </c>
      <c r="P470" s="83">
        <f>Results!CA470</f>
        <v>0</v>
      </c>
      <c r="Q470" s="83">
        <f>Results!CB470</f>
        <v>0</v>
      </c>
      <c r="R470" s="72" t="str">
        <f>Results!CD470</f>
        <v/>
      </c>
      <c r="S470" s="14" t="str">
        <f>Results!CC470</f>
        <v/>
      </c>
      <c r="T470" s="201">
        <f>Results!AV470</f>
        <v>0</v>
      </c>
      <c r="U470" s="14" t="str">
        <f>IF(LEFT(DataEntry!$O470,1)="D",Results!DL470,"")</f>
        <v/>
      </c>
      <c r="V470" s="14" t="str">
        <f>IF(LEFT(DataEntry!O470,1)="D",Results!DM470,"")</f>
        <v/>
      </c>
      <c r="W470" s="77" t="str">
        <f>Results!AR470</f>
        <v/>
      </c>
      <c r="X470" s="77" t="str">
        <f>Results!AT470</f>
        <v/>
      </c>
    </row>
    <row r="471" spans="1:24" hidden="1" x14ac:dyDescent="0.25">
      <c r="A471" s="69">
        <f>Results!A471</f>
        <v>469</v>
      </c>
      <c r="B471" s="94" t="str">
        <f>Results!DA471</f>
        <v/>
      </c>
      <c r="C471" s="72" t="str">
        <f>Results!D471</f>
        <v/>
      </c>
      <c r="D471" s="72" t="str">
        <f>Results!G471</f>
        <v/>
      </c>
      <c r="E471" s="132" t="str">
        <f>Results!H471</f>
        <v/>
      </c>
      <c r="F471" s="132" t="str">
        <f>Results!I471</f>
        <v/>
      </c>
      <c r="G471" s="80" t="str">
        <f>Results!AW471</f>
        <v/>
      </c>
      <c r="H471" s="80" t="str">
        <f>Results!AY471</f>
        <v/>
      </c>
      <c r="I471" s="133" t="str">
        <f>Results!AZ471</f>
        <v/>
      </c>
      <c r="J471" s="137" t="str">
        <f>Results!BA471</f>
        <v/>
      </c>
      <c r="K471" s="229" t="str">
        <f>Results!BB471</f>
        <v/>
      </c>
      <c r="L471" s="230" t="str">
        <f>Results!BC471</f>
        <v/>
      </c>
      <c r="M471" s="136" t="str">
        <f>Results!BD471</f>
        <v/>
      </c>
      <c r="N471" s="138" t="str">
        <f>Results!BE471</f>
        <v/>
      </c>
      <c r="O471" s="187">
        <f>MAX(Results!CF471:CG471)</f>
        <v>0</v>
      </c>
      <c r="P471" s="83">
        <f>Results!CA471</f>
        <v>0</v>
      </c>
      <c r="Q471" s="83">
        <f>Results!CB471</f>
        <v>0</v>
      </c>
      <c r="R471" s="72" t="str">
        <f>Results!CD471</f>
        <v/>
      </c>
      <c r="S471" s="14" t="str">
        <f>Results!CC471</f>
        <v/>
      </c>
      <c r="T471" s="201">
        <f>Results!AV471</f>
        <v>0</v>
      </c>
      <c r="U471" s="14" t="str">
        <f>IF(LEFT(DataEntry!$O471,1)="D",Results!DL471,"")</f>
        <v/>
      </c>
      <c r="V471" s="14" t="str">
        <f>IF(LEFT(DataEntry!O471,1)="D",Results!DM471,"")</f>
        <v/>
      </c>
      <c r="W471" s="77" t="str">
        <f>Results!AR471</f>
        <v/>
      </c>
      <c r="X471" s="77" t="str">
        <f>Results!AT471</f>
        <v/>
      </c>
    </row>
    <row r="472" spans="1:24" hidden="1" x14ac:dyDescent="0.25">
      <c r="A472" s="69">
        <f>Results!A472</f>
        <v>470</v>
      </c>
      <c r="B472" s="94" t="str">
        <f>Results!DA472</f>
        <v/>
      </c>
      <c r="C472" s="72" t="str">
        <f>Results!D472</f>
        <v/>
      </c>
      <c r="D472" s="72" t="str">
        <f>Results!G472</f>
        <v/>
      </c>
      <c r="E472" s="132" t="str">
        <f>Results!H472</f>
        <v/>
      </c>
      <c r="F472" s="132" t="str">
        <f>Results!I472</f>
        <v/>
      </c>
      <c r="G472" s="80" t="str">
        <f>Results!AW472</f>
        <v/>
      </c>
      <c r="H472" s="80" t="str">
        <f>Results!AY472</f>
        <v/>
      </c>
      <c r="I472" s="133" t="str">
        <f>Results!AZ472</f>
        <v/>
      </c>
      <c r="J472" s="137" t="str">
        <f>Results!BA472</f>
        <v/>
      </c>
      <c r="K472" s="229" t="str">
        <f>Results!BB472</f>
        <v/>
      </c>
      <c r="L472" s="230" t="str">
        <f>Results!BC472</f>
        <v/>
      </c>
      <c r="M472" s="136" t="str">
        <f>Results!BD472</f>
        <v/>
      </c>
      <c r="N472" s="138" t="str">
        <f>Results!BE472</f>
        <v/>
      </c>
      <c r="O472" s="187">
        <f>MAX(Results!CF472:CG472)</f>
        <v>0</v>
      </c>
      <c r="P472" s="83">
        <f>Results!CA472</f>
        <v>0</v>
      </c>
      <c r="Q472" s="83">
        <f>Results!CB472</f>
        <v>0</v>
      </c>
      <c r="R472" s="72" t="str">
        <f>Results!CD472</f>
        <v/>
      </c>
      <c r="S472" s="14" t="str">
        <f>Results!CC472</f>
        <v/>
      </c>
      <c r="T472" s="201">
        <f>Results!AV472</f>
        <v>0</v>
      </c>
      <c r="U472" s="14" t="str">
        <f>IF(LEFT(DataEntry!$O472,1)="D",Results!DL472,"")</f>
        <v/>
      </c>
      <c r="V472" s="14" t="str">
        <f>IF(LEFT(DataEntry!O472,1)="D",Results!DM472,"")</f>
        <v/>
      </c>
      <c r="W472" s="77" t="str">
        <f>Results!AR472</f>
        <v/>
      </c>
      <c r="X472" s="77" t="str">
        <f>Results!AT472</f>
        <v/>
      </c>
    </row>
    <row r="473" spans="1:24" hidden="1" x14ac:dyDescent="0.25">
      <c r="A473" s="69">
        <f>Results!A473</f>
        <v>471</v>
      </c>
      <c r="B473" s="94" t="str">
        <f>Results!DA473</f>
        <v/>
      </c>
      <c r="C473" s="72" t="str">
        <f>Results!D473</f>
        <v/>
      </c>
      <c r="D473" s="72" t="str">
        <f>Results!G473</f>
        <v/>
      </c>
      <c r="E473" s="132" t="str">
        <f>Results!H473</f>
        <v/>
      </c>
      <c r="F473" s="132" t="str">
        <f>Results!I473</f>
        <v/>
      </c>
      <c r="G473" s="80" t="str">
        <f>Results!AW473</f>
        <v/>
      </c>
      <c r="H473" s="80" t="str">
        <f>Results!AY473</f>
        <v/>
      </c>
      <c r="I473" s="133" t="str">
        <f>Results!AZ473</f>
        <v/>
      </c>
      <c r="J473" s="137" t="str">
        <f>Results!BA473</f>
        <v/>
      </c>
      <c r="K473" s="229" t="str">
        <f>Results!BB473</f>
        <v/>
      </c>
      <c r="L473" s="230" t="str">
        <f>Results!BC473</f>
        <v/>
      </c>
      <c r="M473" s="136" t="str">
        <f>Results!BD473</f>
        <v/>
      </c>
      <c r="N473" s="138" t="str">
        <f>Results!BE473</f>
        <v/>
      </c>
      <c r="O473" s="187">
        <f>MAX(Results!CF473:CG473)</f>
        <v>0</v>
      </c>
      <c r="P473" s="83">
        <f>Results!CA473</f>
        <v>0</v>
      </c>
      <c r="Q473" s="83">
        <f>Results!CB473</f>
        <v>0</v>
      </c>
      <c r="R473" s="72" t="str">
        <f>Results!CD473</f>
        <v/>
      </c>
      <c r="S473" s="14" t="str">
        <f>Results!CC473</f>
        <v/>
      </c>
      <c r="T473" s="201">
        <f>Results!AV473</f>
        <v>0</v>
      </c>
      <c r="U473" s="14" t="str">
        <f>IF(LEFT(DataEntry!$O473,1)="D",Results!DL473,"")</f>
        <v/>
      </c>
      <c r="V473" s="14" t="str">
        <f>IF(LEFT(DataEntry!O473,1)="D",Results!DM473,"")</f>
        <v/>
      </c>
      <c r="W473" s="77" t="str">
        <f>Results!AR473</f>
        <v/>
      </c>
      <c r="X473" s="77" t="str">
        <f>Results!AT473</f>
        <v/>
      </c>
    </row>
    <row r="474" spans="1:24" hidden="1" x14ac:dyDescent="0.25">
      <c r="A474" s="69">
        <f>Results!A474</f>
        <v>472</v>
      </c>
      <c r="B474" s="94" t="str">
        <f>Results!DA474</f>
        <v/>
      </c>
      <c r="C474" s="72" t="str">
        <f>Results!D474</f>
        <v/>
      </c>
      <c r="D474" s="72" t="str">
        <f>Results!G474</f>
        <v/>
      </c>
      <c r="E474" s="132" t="str">
        <f>Results!H474</f>
        <v/>
      </c>
      <c r="F474" s="132" t="str">
        <f>Results!I474</f>
        <v/>
      </c>
      <c r="G474" s="80" t="str">
        <f>Results!AW474</f>
        <v/>
      </c>
      <c r="H474" s="80" t="str">
        <f>Results!AY474</f>
        <v/>
      </c>
      <c r="I474" s="133" t="str">
        <f>Results!AZ474</f>
        <v/>
      </c>
      <c r="J474" s="137" t="str">
        <f>Results!BA474</f>
        <v/>
      </c>
      <c r="K474" s="229" t="str">
        <f>Results!BB474</f>
        <v/>
      </c>
      <c r="L474" s="230" t="str">
        <f>Results!BC474</f>
        <v/>
      </c>
      <c r="M474" s="136" t="str">
        <f>Results!BD474</f>
        <v/>
      </c>
      <c r="N474" s="138" t="str">
        <f>Results!BE474</f>
        <v/>
      </c>
      <c r="O474" s="187">
        <f>MAX(Results!CF474:CG474)</f>
        <v>0</v>
      </c>
      <c r="P474" s="83">
        <f>Results!CA474</f>
        <v>0</v>
      </c>
      <c r="Q474" s="83">
        <f>Results!CB474</f>
        <v>0</v>
      </c>
      <c r="R474" s="72" t="str">
        <f>Results!CD474</f>
        <v/>
      </c>
      <c r="S474" s="14" t="str">
        <f>Results!CC474</f>
        <v/>
      </c>
      <c r="T474" s="201">
        <f>Results!AV474</f>
        <v>0</v>
      </c>
      <c r="U474" s="14" t="str">
        <f>IF(LEFT(DataEntry!$O474,1)="D",Results!DL474,"")</f>
        <v/>
      </c>
      <c r="V474" s="14" t="str">
        <f>IF(LEFT(DataEntry!O474,1)="D",Results!DM474,"")</f>
        <v/>
      </c>
      <c r="W474" s="77" t="str">
        <f>Results!AR474</f>
        <v/>
      </c>
      <c r="X474" s="77" t="str">
        <f>Results!AT474</f>
        <v/>
      </c>
    </row>
    <row r="475" spans="1:24" hidden="1" x14ac:dyDescent="0.25">
      <c r="A475" s="69">
        <f>Results!A475</f>
        <v>473</v>
      </c>
      <c r="B475" s="94" t="str">
        <f>Results!DA475</f>
        <v/>
      </c>
      <c r="C475" s="72" t="str">
        <f>Results!D475</f>
        <v/>
      </c>
      <c r="D475" s="72" t="str">
        <f>Results!G475</f>
        <v/>
      </c>
      <c r="E475" s="132" t="str">
        <f>Results!H475</f>
        <v/>
      </c>
      <c r="F475" s="132" t="str">
        <f>Results!I475</f>
        <v/>
      </c>
      <c r="G475" s="80" t="str">
        <f>Results!AW475</f>
        <v/>
      </c>
      <c r="H475" s="80" t="str">
        <f>Results!AY475</f>
        <v/>
      </c>
      <c r="I475" s="133" t="str">
        <f>Results!AZ475</f>
        <v/>
      </c>
      <c r="J475" s="137" t="str">
        <f>Results!BA475</f>
        <v/>
      </c>
      <c r="K475" s="229" t="str">
        <f>Results!BB475</f>
        <v/>
      </c>
      <c r="L475" s="230" t="str">
        <f>Results!BC475</f>
        <v/>
      </c>
      <c r="M475" s="136" t="str">
        <f>Results!BD475</f>
        <v/>
      </c>
      <c r="N475" s="138" t="str">
        <f>Results!BE475</f>
        <v/>
      </c>
      <c r="O475" s="187">
        <f>MAX(Results!CF475:CG475)</f>
        <v>0</v>
      </c>
      <c r="P475" s="83">
        <f>Results!CA475</f>
        <v>0</v>
      </c>
      <c r="Q475" s="83">
        <f>Results!CB475</f>
        <v>0</v>
      </c>
      <c r="R475" s="72" t="str">
        <f>Results!CD475</f>
        <v/>
      </c>
      <c r="S475" s="14" t="str">
        <f>Results!CC475</f>
        <v/>
      </c>
      <c r="T475" s="201">
        <f>Results!AV475</f>
        <v>0</v>
      </c>
      <c r="U475" s="14" t="str">
        <f>IF(LEFT(DataEntry!$O475,1)="D",Results!DL475,"")</f>
        <v/>
      </c>
      <c r="V475" s="14" t="str">
        <f>IF(LEFT(DataEntry!O475,1)="D",Results!DM475,"")</f>
        <v/>
      </c>
      <c r="W475" s="77" t="str">
        <f>Results!AR475</f>
        <v/>
      </c>
      <c r="X475" s="77" t="str">
        <f>Results!AT475</f>
        <v/>
      </c>
    </row>
    <row r="476" spans="1:24" hidden="1" x14ac:dyDescent="0.25">
      <c r="A476" s="69">
        <f>Results!A476</f>
        <v>474</v>
      </c>
      <c r="B476" s="94" t="str">
        <f>Results!DA476</f>
        <v/>
      </c>
      <c r="C476" s="72" t="str">
        <f>Results!D476</f>
        <v/>
      </c>
      <c r="D476" s="72" t="str">
        <f>Results!G476</f>
        <v/>
      </c>
      <c r="E476" s="132" t="str">
        <f>Results!H476</f>
        <v/>
      </c>
      <c r="F476" s="132" t="str">
        <f>Results!I476</f>
        <v/>
      </c>
      <c r="G476" s="80" t="str">
        <f>Results!AW476</f>
        <v/>
      </c>
      <c r="H476" s="80" t="str">
        <f>Results!AY476</f>
        <v/>
      </c>
      <c r="I476" s="133" t="str">
        <f>Results!AZ476</f>
        <v/>
      </c>
      <c r="J476" s="137" t="str">
        <f>Results!BA476</f>
        <v/>
      </c>
      <c r="K476" s="229" t="str">
        <f>Results!BB476</f>
        <v/>
      </c>
      <c r="L476" s="230" t="str">
        <f>Results!BC476</f>
        <v/>
      </c>
      <c r="M476" s="136" t="str">
        <f>Results!BD476</f>
        <v/>
      </c>
      <c r="N476" s="138" t="str">
        <f>Results!BE476</f>
        <v/>
      </c>
      <c r="O476" s="187">
        <f>MAX(Results!CF476:CG476)</f>
        <v>0</v>
      </c>
      <c r="P476" s="83">
        <f>Results!CA476</f>
        <v>0</v>
      </c>
      <c r="Q476" s="83">
        <f>Results!CB476</f>
        <v>0</v>
      </c>
      <c r="R476" s="72" t="str">
        <f>Results!CD476</f>
        <v/>
      </c>
      <c r="S476" s="14" t="str">
        <f>Results!CC476</f>
        <v/>
      </c>
      <c r="T476" s="201">
        <f>Results!AV476</f>
        <v>0</v>
      </c>
      <c r="U476" s="14" t="str">
        <f>IF(LEFT(DataEntry!$O476,1)="D",Results!DL476,"")</f>
        <v/>
      </c>
      <c r="V476" s="14" t="str">
        <f>IF(LEFT(DataEntry!O476,1)="D",Results!DM476,"")</f>
        <v/>
      </c>
      <c r="W476" s="77" t="str">
        <f>Results!AR476</f>
        <v/>
      </c>
      <c r="X476" s="77" t="str">
        <f>Results!AT476</f>
        <v/>
      </c>
    </row>
    <row r="477" spans="1:24" hidden="1" x14ac:dyDescent="0.25">
      <c r="A477" s="69">
        <f>Results!A477</f>
        <v>475</v>
      </c>
      <c r="B477" s="94" t="str">
        <f>Results!DA477</f>
        <v/>
      </c>
      <c r="C477" s="72" t="str">
        <f>Results!D477</f>
        <v/>
      </c>
      <c r="D477" s="72" t="str">
        <f>Results!G477</f>
        <v/>
      </c>
      <c r="E477" s="132" t="str">
        <f>Results!H477</f>
        <v/>
      </c>
      <c r="F477" s="132" t="str">
        <f>Results!I477</f>
        <v/>
      </c>
      <c r="G477" s="80" t="str">
        <f>Results!AW477</f>
        <v/>
      </c>
      <c r="H477" s="80" t="str">
        <f>Results!AY477</f>
        <v/>
      </c>
      <c r="I477" s="133" t="str">
        <f>Results!AZ477</f>
        <v/>
      </c>
      <c r="J477" s="137" t="str">
        <f>Results!BA477</f>
        <v/>
      </c>
      <c r="K477" s="229" t="str">
        <f>Results!BB477</f>
        <v/>
      </c>
      <c r="L477" s="230" t="str">
        <f>Results!BC477</f>
        <v/>
      </c>
      <c r="M477" s="136" t="str">
        <f>Results!BD477</f>
        <v/>
      </c>
      <c r="N477" s="138" t="str">
        <f>Results!BE477</f>
        <v/>
      </c>
      <c r="O477" s="187">
        <f>MAX(Results!CF477:CG477)</f>
        <v>0</v>
      </c>
      <c r="P477" s="83">
        <f>Results!CA477</f>
        <v>0</v>
      </c>
      <c r="Q477" s="83">
        <f>Results!CB477</f>
        <v>0</v>
      </c>
      <c r="R477" s="72" t="str">
        <f>Results!CD477</f>
        <v/>
      </c>
      <c r="S477" s="14" t="str">
        <f>Results!CC477</f>
        <v/>
      </c>
      <c r="T477" s="201">
        <f>Results!AV477</f>
        <v>0</v>
      </c>
      <c r="U477" s="14" t="str">
        <f>IF(LEFT(DataEntry!$O477,1)="D",Results!DL477,"")</f>
        <v/>
      </c>
      <c r="V477" s="14" t="str">
        <f>IF(LEFT(DataEntry!O477,1)="D",Results!DM477,"")</f>
        <v/>
      </c>
      <c r="W477" s="77" t="str">
        <f>Results!AR477</f>
        <v/>
      </c>
      <c r="X477" s="77" t="str">
        <f>Results!AT477</f>
        <v/>
      </c>
    </row>
    <row r="478" spans="1:24" hidden="1" x14ac:dyDescent="0.25">
      <c r="A478" s="69">
        <f>Results!A478</f>
        <v>476</v>
      </c>
      <c r="B478" s="94" t="str">
        <f>Results!DA478</f>
        <v/>
      </c>
      <c r="C478" s="72" t="str">
        <f>Results!D478</f>
        <v/>
      </c>
      <c r="D478" s="72" t="str">
        <f>Results!G478</f>
        <v/>
      </c>
      <c r="E478" s="132" t="str">
        <f>Results!H478</f>
        <v/>
      </c>
      <c r="F478" s="132" t="str">
        <f>Results!I478</f>
        <v/>
      </c>
      <c r="G478" s="80" t="str">
        <f>Results!AW478</f>
        <v/>
      </c>
      <c r="H478" s="80" t="str">
        <f>Results!AY478</f>
        <v/>
      </c>
      <c r="I478" s="133" t="str">
        <f>Results!AZ478</f>
        <v/>
      </c>
      <c r="J478" s="137" t="str">
        <f>Results!BA478</f>
        <v/>
      </c>
      <c r="K478" s="229" t="str">
        <f>Results!BB478</f>
        <v/>
      </c>
      <c r="L478" s="230" t="str">
        <f>Results!BC478</f>
        <v/>
      </c>
      <c r="M478" s="136" t="str">
        <f>Results!BD478</f>
        <v/>
      </c>
      <c r="N478" s="138" t="str">
        <f>Results!BE478</f>
        <v/>
      </c>
      <c r="O478" s="187">
        <f>MAX(Results!CF478:CG478)</f>
        <v>0</v>
      </c>
      <c r="P478" s="83">
        <f>Results!CA478</f>
        <v>0</v>
      </c>
      <c r="Q478" s="83">
        <f>Results!CB478</f>
        <v>0</v>
      </c>
      <c r="R478" s="72" t="str">
        <f>Results!CD478</f>
        <v/>
      </c>
      <c r="S478" s="14" t="str">
        <f>Results!CC478</f>
        <v/>
      </c>
      <c r="T478" s="201">
        <f>Results!AV478</f>
        <v>0</v>
      </c>
      <c r="U478" s="14" t="str">
        <f>IF(LEFT(DataEntry!$O478,1)="D",Results!DL478,"")</f>
        <v/>
      </c>
      <c r="V478" s="14" t="str">
        <f>IF(LEFT(DataEntry!O478,1)="D",Results!DM478,"")</f>
        <v/>
      </c>
      <c r="W478" s="77" t="str">
        <f>Results!AR478</f>
        <v/>
      </c>
      <c r="X478" s="77" t="str">
        <f>Results!AT478</f>
        <v/>
      </c>
    </row>
    <row r="479" spans="1:24" hidden="1" x14ac:dyDescent="0.25">
      <c r="A479" s="69">
        <f>Results!A479</f>
        <v>477</v>
      </c>
      <c r="B479" s="94" t="str">
        <f>Results!DA479</f>
        <v/>
      </c>
      <c r="C479" s="72" t="str">
        <f>Results!D479</f>
        <v/>
      </c>
      <c r="D479" s="72" t="str">
        <f>Results!G479</f>
        <v/>
      </c>
      <c r="E479" s="132" t="str">
        <f>Results!H479</f>
        <v/>
      </c>
      <c r="F479" s="132" t="str">
        <f>Results!I479</f>
        <v/>
      </c>
      <c r="G479" s="80" t="str">
        <f>Results!AW479</f>
        <v/>
      </c>
      <c r="H479" s="80" t="str">
        <f>Results!AY479</f>
        <v/>
      </c>
      <c r="I479" s="133" t="str">
        <f>Results!AZ479</f>
        <v/>
      </c>
      <c r="J479" s="137" t="str">
        <f>Results!BA479</f>
        <v/>
      </c>
      <c r="K479" s="229" t="str">
        <f>Results!BB479</f>
        <v/>
      </c>
      <c r="L479" s="230" t="str">
        <f>Results!BC479</f>
        <v/>
      </c>
      <c r="M479" s="136" t="str">
        <f>Results!BD479</f>
        <v/>
      </c>
      <c r="N479" s="138" t="str">
        <f>Results!BE479</f>
        <v/>
      </c>
      <c r="O479" s="187">
        <f>MAX(Results!CF479:CG479)</f>
        <v>0</v>
      </c>
      <c r="P479" s="83">
        <f>Results!CA479</f>
        <v>0</v>
      </c>
      <c r="Q479" s="83">
        <f>Results!CB479</f>
        <v>0</v>
      </c>
      <c r="R479" s="72" t="str">
        <f>Results!CD479</f>
        <v/>
      </c>
      <c r="S479" s="14" t="str">
        <f>Results!CC479</f>
        <v/>
      </c>
      <c r="T479" s="201">
        <f>Results!AV479</f>
        <v>0</v>
      </c>
      <c r="U479" s="14" t="str">
        <f>IF(LEFT(DataEntry!$O479,1)="D",Results!DL479,"")</f>
        <v/>
      </c>
      <c r="V479" s="14" t="str">
        <f>IF(LEFT(DataEntry!O479,1)="D",Results!DM479,"")</f>
        <v/>
      </c>
      <c r="W479" s="77" t="str">
        <f>Results!AR479</f>
        <v/>
      </c>
      <c r="X479" s="77" t="str">
        <f>Results!AT479</f>
        <v/>
      </c>
    </row>
    <row r="480" spans="1:24" hidden="1" x14ac:dyDescent="0.25">
      <c r="A480" s="69">
        <f>Results!A480</f>
        <v>478</v>
      </c>
      <c r="B480" s="94" t="str">
        <f>Results!DA480</f>
        <v/>
      </c>
      <c r="C480" s="72" t="str">
        <f>Results!D480</f>
        <v/>
      </c>
      <c r="D480" s="72" t="str">
        <f>Results!G480</f>
        <v/>
      </c>
      <c r="E480" s="132" t="str">
        <f>Results!H480</f>
        <v/>
      </c>
      <c r="F480" s="132" t="str">
        <f>Results!I480</f>
        <v/>
      </c>
      <c r="G480" s="80" t="str">
        <f>Results!AW480</f>
        <v/>
      </c>
      <c r="H480" s="80" t="str">
        <f>Results!AY480</f>
        <v/>
      </c>
      <c r="I480" s="133" t="str">
        <f>Results!AZ480</f>
        <v/>
      </c>
      <c r="J480" s="137" t="str">
        <f>Results!BA480</f>
        <v/>
      </c>
      <c r="K480" s="229" t="str">
        <f>Results!BB480</f>
        <v/>
      </c>
      <c r="L480" s="230" t="str">
        <f>Results!BC480</f>
        <v/>
      </c>
      <c r="M480" s="136" t="str">
        <f>Results!BD480</f>
        <v/>
      </c>
      <c r="N480" s="138" t="str">
        <f>Results!BE480</f>
        <v/>
      </c>
      <c r="O480" s="187">
        <f>MAX(Results!CF480:CG480)</f>
        <v>0</v>
      </c>
      <c r="P480" s="83">
        <f>Results!CA480</f>
        <v>0</v>
      </c>
      <c r="Q480" s="83">
        <f>Results!CB480</f>
        <v>0</v>
      </c>
      <c r="R480" s="72" t="str">
        <f>Results!CD480</f>
        <v/>
      </c>
      <c r="S480" s="14" t="str">
        <f>Results!CC480</f>
        <v/>
      </c>
      <c r="T480" s="201">
        <f>Results!AV480</f>
        <v>0</v>
      </c>
      <c r="U480" s="14" t="str">
        <f>IF(LEFT(DataEntry!$O480,1)="D",Results!DL480,"")</f>
        <v/>
      </c>
      <c r="V480" s="14" t="str">
        <f>IF(LEFT(DataEntry!O480,1)="D",Results!DM480,"")</f>
        <v/>
      </c>
      <c r="W480" s="77" t="str">
        <f>Results!AR480</f>
        <v/>
      </c>
      <c r="X480" s="77" t="str">
        <f>Results!AT480</f>
        <v/>
      </c>
    </row>
    <row r="481" spans="1:24" hidden="1" x14ac:dyDescent="0.25">
      <c r="A481" s="69">
        <f>Results!A481</f>
        <v>479</v>
      </c>
      <c r="B481" s="94" t="str">
        <f>Results!DA481</f>
        <v/>
      </c>
      <c r="C481" s="72" t="str">
        <f>Results!D481</f>
        <v/>
      </c>
      <c r="D481" s="72" t="str">
        <f>Results!G481</f>
        <v/>
      </c>
      <c r="E481" s="132" t="str">
        <f>Results!H481</f>
        <v/>
      </c>
      <c r="F481" s="132" t="str">
        <f>Results!I481</f>
        <v/>
      </c>
      <c r="G481" s="80" t="str">
        <f>Results!AW481</f>
        <v/>
      </c>
      <c r="H481" s="80" t="str">
        <f>Results!AY481</f>
        <v/>
      </c>
      <c r="I481" s="133" t="str">
        <f>Results!AZ481</f>
        <v/>
      </c>
      <c r="J481" s="137" t="str">
        <f>Results!BA481</f>
        <v/>
      </c>
      <c r="K481" s="229" t="str">
        <f>Results!BB481</f>
        <v/>
      </c>
      <c r="L481" s="230" t="str">
        <f>Results!BC481</f>
        <v/>
      </c>
      <c r="M481" s="136" t="str">
        <f>Results!BD481</f>
        <v/>
      </c>
      <c r="N481" s="138" t="str">
        <f>Results!BE481</f>
        <v/>
      </c>
      <c r="O481" s="187">
        <f>MAX(Results!CF481:CG481)</f>
        <v>0</v>
      </c>
      <c r="P481" s="83">
        <f>Results!CA481</f>
        <v>0</v>
      </c>
      <c r="Q481" s="83">
        <f>Results!CB481</f>
        <v>0</v>
      </c>
      <c r="R481" s="72" t="str">
        <f>Results!CD481</f>
        <v/>
      </c>
      <c r="S481" s="14" t="str">
        <f>Results!CC481</f>
        <v/>
      </c>
      <c r="T481" s="201">
        <f>Results!AV481</f>
        <v>0</v>
      </c>
      <c r="U481" s="14" t="str">
        <f>IF(LEFT(DataEntry!$O481,1)="D",Results!DL481,"")</f>
        <v/>
      </c>
      <c r="V481" s="14" t="str">
        <f>IF(LEFT(DataEntry!O481,1)="D",Results!DM481,"")</f>
        <v/>
      </c>
      <c r="W481" s="77" t="str">
        <f>Results!AR481</f>
        <v/>
      </c>
      <c r="X481" s="77" t="str">
        <f>Results!AT481</f>
        <v/>
      </c>
    </row>
    <row r="482" spans="1:24" hidden="1" x14ac:dyDescent="0.25">
      <c r="A482" s="69">
        <f>Results!A482</f>
        <v>480</v>
      </c>
      <c r="B482" s="94" t="str">
        <f>Results!DA482</f>
        <v/>
      </c>
      <c r="C482" s="72" t="str">
        <f>Results!D482</f>
        <v/>
      </c>
      <c r="D482" s="72" t="str">
        <f>Results!G482</f>
        <v/>
      </c>
      <c r="E482" s="132" t="str">
        <f>Results!H482</f>
        <v/>
      </c>
      <c r="F482" s="132" t="str">
        <f>Results!I482</f>
        <v/>
      </c>
      <c r="G482" s="80" t="str">
        <f>Results!AW482</f>
        <v/>
      </c>
      <c r="H482" s="80" t="str">
        <f>Results!AY482</f>
        <v/>
      </c>
      <c r="I482" s="133" t="str">
        <f>Results!AZ482</f>
        <v/>
      </c>
      <c r="J482" s="137" t="str">
        <f>Results!BA482</f>
        <v/>
      </c>
      <c r="K482" s="229" t="str">
        <f>Results!BB482</f>
        <v/>
      </c>
      <c r="L482" s="230" t="str">
        <f>Results!BC482</f>
        <v/>
      </c>
      <c r="M482" s="136" t="str">
        <f>Results!BD482</f>
        <v/>
      </c>
      <c r="N482" s="138" t="str">
        <f>Results!BE482</f>
        <v/>
      </c>
      <c r="O482" s="187">
        <f>MAX(Results!CF482:CG482)</f>
        <v>0</v>
      </c>
      <c r="P482" s="83">
        <f>Results!CA482</f>
        <v>0</v>
      </c>
      <c r="Q482" s="83">
        <f>Results!CB482</f>
        <v>0</v>
      </c>
      <c r="R482" s="72" t="str">
        <f>Results!CD482</f>
        <v/>
      </c>
      <c r="S482" s="14" t="str">
        <f>Results!CC482</f>
        <v/>
      </c>
      <c r="T482" s="201">
        <f>Results!AV482</f>
        <v>0</v>
      </c>
      <c r="U482" s="14" t="str">
        <f>IF(LEFT(DataEntry!$O482,1)="D",Results!DL482,"")</f>
        <v/>
      </c>
      <c r="V482" s="14" t="str">
        <f>IF(LEFT(DataEntry!O482,1)="D",Results!DM482,"")</f>
        <v/>
      </c>
      <c r="W482" s="77" t="str">
        <f>Results!AR482</f>
        <v/>
      </c>
      <c r="X482" s="77" t="str">
        <f>Results!AT482</f>
        <v/>
      </c>
    </row>
    <row r="483" spans="1:24" hidden="1" x14ac:dyDescent="0.25">
      <c r="A483" s="69">
        <f>Results!A483</f>
        <v>481</v>
      </c>
      <c r="B483" s="94" t="str">
        <f>Results!DA483</f>
        <v/>
      </c>
      <c r="C483" s="72" t="str">
        <f>Results!D483</f>
        <v/>
      </c>
      <c r="D483" s="72" t="str">
        <f>Results!G483</f>
        <v/>
      </c>
      <c r="E483" s="132" t="str">
        <f>Results!H483</f>
        <v/>
      </c>
      <c r="F483" s="132" t="str">
        <f>Results!I483</f>
        <v/>
      </c>
      <c r="G483" s="80" t="str">
        <f>Results!AW483</f>
        <v/>
      </c>
      <c r="H483" s="80" t="str">
        <f>Results!AY483</f>
        <v/>
      </c>
      <c r="I483" s="133" t="str">
        <f>Results!AZ483</f>
        <v/>
      </c>
      <c r="J483" s="137" t="str">
        <f>Results!BA483</f>
        <v/>
      </c>
      <c r="K483" s="229" t="str">
        <f>Results!BB483</f>
        <v/>
      </c>
      <c r="L483" s="230" t="str">
        <f>Results!BC483</f>
        <v/>
      </c>
      <c r="M483" s="136" t="str">
        <f>Results!BD483</f>
        <v/>
      </c>
      <c r="N483" s="138" t="str">
        <f>Results!BE483</f>
        <v/>
      </c>
      <c r="O483" s="187">
        <f>MAX(Results!CF483:CG483)</f>
        <v>0</v>
      </c>
      <c r="P483" s="83">
        <f>Results!CA483</f>
        <v>0</v>
      </c>
      <c r="Q483" s="83">
        <f>Results!CB483</f>
        <v>0</v>
      </c>
      <c r="R483" s="72" t="str">
        <f>Results!CD483</f>
        <v/>
      </c>
      <c r="S483" s="14" t="str">
        <f>Results!CC483</f>
        <v/>
      </c>
      <c r="T483" s="201">
        <f>Results!AV483</f>
        <v>0</v>
      </c>
      <c r="U483" s="14" t="str">
        <f>IF(LEFT(DataEntry!$O483,1)="D",Results!DL483,"")</f>
        <v/>
      </c>
      <c r="V483" s="14" t="str">
        <f>IF(LEFT(DataEntry!O483,1)="D",Results!DM483,"")</f>
        <v/>
      </c>
      <c r="W483" s="77" t="str">
        <f>Results!AR483</f>
        <v/>
      </c>
      <c r="X483" s="77" t="str">
        <f>Results!AT483</f>
        <v/>
      </c>
    </row>
    <row r="484" spans="1:24" hidden="1" x14ac:dyDescent="0.25">
      <c r="A484" s="69">
        <f>Results!A484</f>
        <v>482</v>
      </c>
      <c r="B484" s="94" t="str">
        <f>Results!DA484</f>
        <v/>
      </c>
      <c r="C484" s="72" t="str">
        <f>Results!D484</f>
        <v/>
      </c>
      <c r="D484" s="72" t="str">
        <f>Results!G484</f>
        <v/>
      </c>
      <c r="E484" s="132" t="str">
        <f>Results!H484</f>
        <v/>
      </c>
      <c r="F484" s="132" t="str">
        <f>Results!I484</f>
        <v/>
      </c>
      <c r="G484" s="80" t="str">
        <f>Results!AW484</f>
        <v/>
      </c>
      <c r="H484" s="80" t="str">
        <f>Results!AY484</f>
        <v/>
      </c>
      <c r="I484" s="133" t="str">
        <f>Results!AZ484</f>
        <v/>
      </c>
      <c r="J484" s="137" t="str">
        <f>Results!BA484</f>
        <v/>
      </c>
      <c r="K484" s="229" t="str">
        <f>Results!BB484</f>
        <v/>
      </c>
      <c r="L484" s="230" t="str">
        <f>Results!BC484</f>
        <v/>
      </c>
      <c r="M484" s="136" t="str">
        <f>Results!BD484</f>
        <v/>
      </c>
      <c r="N484" s="138" t="str">
        <f>Results!BE484</f>
        <v/>
      </c>
      <c r="O484" s="187">
        <f>MAX(Results!CF484:CG484)</f>
        <v>0</v>
      </c>
      <c r="P484" s="83">
        <f>Results!CA484</f>
        <v>0</v>
      </c>
      <c r="Q484" s="83">
        <f>Results!CB484</f>
        <v>0</v>
      </c>
      <c r="R484" s="72" t="str">
        <f>Results!CD484</f>
        <v/>
      </c>
      <c r="S484" s="14" t="str">
        <f>Results!CC484</f>
        <v/>
      </c>
      <c r="T484" s="201">
        <f>Results!AV484</f>
        <v>0</v>
      </c>
      <c r="U484" s="14" t="str">
        <f>IF(LEFT(DataEntry!$O484,1)="D",Results!DL484,"")</f>
        <v/>
      </c>
      <c r="V484" s="14" t="str">
        <f>IF(LEFT(DataEntry!O484,1)="D",Results!DM484,"")</f>
        <v/>
      </c>
      <c r="W484" s="77" t="str">
        <f>Results!AR484</f>
        <v/>
      </c>
      <c r="X484" s="77" t="str">
        <f>Results!AT484</f>
        <v/>
      </c>
    </row>
    <row r="485" spans="1:24" hidden="1" x14ac:dyDescent="0.25">
      <c r="A485" s="69">
        <f>Results!A485</f>
        <v>483</v>
      </c>
      <c r="B485" s="94" t="str">
        <f>Results!DA485</f>
        <v/>
      </c>
      <c r="C485" s="72" t="str">
        <f>Results!D485</f>
        <v/>
      </c>
      <c r="D485" s="72" t="str">
        <f>Results!G485</f>
        <v/>
      </c>
      <c r="E485" s="132" t="str">
        <f>Results!H485</f>
        <v/>
      </c>
      <c r="F485" s="132" t="str">
        <f>Results!I485</f>
        <v/>
      </c>
      <c r="G485" s="80" t="str">
        <f>Results!AW485</f>
        <v/>
      </c>
      <c r="H485" s="80" t="str">
        <f>Results!AY485</f>
        <v/>
      </c>
      <c r="I485" s="133" t="str">
        <f>Results!AZ485</f>
        <v/>
      </c>
      <c r="J485" s="137" t="str">
        <f>Results!BA485</f>
        <v/>
      </c>
      <c r="K485" s="229" t="str">
        <f>Results!BB485</f>
        <v/>
      </c>
      <c r="L485" s="230" t="str">
        <f>Results!BC485</f>
        <v/>
      </c>
      <c r="M485" s="136" t="str">
        <f>Results!BD485</f>
        <v/>
      </c>
      <c r="N485" s="138" t="str">
        <f>Results!BE485</f>
        <v/>
      </c>
      <c r="O485" s="187">
        <f>MAX(Results!CF485:CG485)</f>
        <v>0</v>
      </c>
      <c r="P485" s="83">
        <f>Results!CA485</f>
        <v>0</v>
      </c>
      <c r="Q485" s="83">
        <f>Results!CB485</f>
        <v>0</v>
      </c>
      <c r="R485" s="72" t="str">
        <f>Results!CD485</f>
        <v/>
      </c>
      <c r="S485" s="14" t="str">
        <f>Results!CC485</f>
        <v/>
      </c>
      <c r="T485" s="201">
        <f>Results!AV485</f>
        <v>0</v>
      </c>
      <c r="U485" s="14" t="str">
        <f>IF(LEFT(DataEntry!$O485,1)="D",Results!DL485,"")</f>
        <v/>
      </c>
      <c r="V485" s="14" t="str">
        <f>IF(LEFT(DataEntry!O485,1)="D",Results!DM485,"")</f>
        <v/>
      </c>
      <c r="W485" s="77" t="str">
        <f>Results!AR485</f>
        <v/>
      </c>
      <c r="X485" s="77" t="str">
        <f>Results!AT485</f>
        <v/>
      </c>
    </row>
    <row r="486" spans="1:24" hidden="1" x14ac:dyDescent="0.25">
      <c r="A486" s="69">
        <f>Results!A486</f>
        <v>484</v>
      </c>
      <c r="B486" s="94" t="str">
        <f>Results!DA486</f>
        <v/>
      </c>
      <c r="C486" s="72" t="str">
        <f>Results!D486</f>
        <v/>
      </c>
      <c r="D486" s="72" t="str">
        <f>Results!G486</f>
        <v/>
      </c>
      <c r="E486" s="132" t="str">
        <f>Results!H486</f>
        <v/>
      </c>
      <c r="F486" s="132" t="str">
        <f>Results!I486</f>
        <v/>
      </c>
      <c r="G486" s="80" t="str">
        <f>Results!AW486</f>
        <v/>
      </c>
      <c r="H486" s="80" t="str">
        <f>Results!AY486</f>
        <v/>
      </c>
      <c r="I486" s="133" t="str">
        <f>Results!AZ486</f>
        <v/>
      </c>
      <c r="J486" s="137" t="str">
        <f>Results!BA486</f>
        <v/>
      </c>
      <c r="K486" s="229" t="str">
        <f>Results!BB486</f>
        <v/>
      </c>
      <c r="L486" s="230" t="str">
        <f>Results!BC486</f>
        <v/>
      </c>
      <c r="M486" s="136" t="str">
        <f>Results!BD486</f>
        <v/>
      </c>
      <c r="N486" s="138" t="str">
        <f>Results!BE486</f>
        <v/>
      </c>
      <c r="O486" s="187">
        <f>MAX(Results!CF486:CG486)</f>
        <v>0</v>
      </c>
      <c r="P486" s="83">
        <f>Results!CA486</f>
        <v>0</v>
      </c>
      <c r="Q486" s="83">
        <f>Results!CB486</f>
        <v>0</v>
      </c>
      <c r="R486" s="72" t="str">
        <f>Results!CD486</f>
        <v/>
      </c>
      <c r="S486" s="14" t="str">
        <f>Results!CC486</f>
        <v/>
      </c>
      <c r="T486" s="201">
        <f>Results!AV486</f>
        <v>0</v>
      </c>
      <c r="U486" s="14" t="str">
        <f>IF(LEFT(DataEntry!$O486,1)="D",Results!DL486,"")</f>
        <v/>
      </c>
      <c r="V486" s="14" t="str">
        <f>IF(LEFT(DataEntry!O486,1)="D",Results!DM486,"")</f>
        <v/>
      </c>
      <c r="W486" s="77" t="str">
        <f>Results!AR486</f>
        <v/>
      </c>
      <c r="X486" s="77" t="str">
        <f>Results!AT486</f>
        <v/>
      </c>
    </row>
    <row r="487" spans="1:24" hidden="1" x14ac:dyDescent="0.25">
      <c r="A487" s="69">
        <f>Results!A487</f>
        <v>485</v>
      </c>
      <c r="B487" s="94" t="str">
        <f>Results!DA487</f>
        <v/>
      </c>
      <c r="C487" s="72" t="str">
        <f>Results!D487</f>
        <v/>
      </c>
      <c r="D487" s="72" t="str">
        <f>Results!G487</f>
        <v/>
      </c>
      <c r="E487" s="132" t="str">
        <f>Results!H487</f>
        <v/>
      </c>
      <c r="F487" s="132" t="str">
        <f>Results!I487</f>
        <v/>
      </c>
      <c r="G487" s="80" t="str">
        <f>Results!AW487</f>
        <v/>
      </c>
      <c r="H487" s="80" t="str">
        <f>Results!AY487</f>
        <v/>
      </c>
      <c r="I487" s="133" t="str">
        <f>Results!AZ487</f>
        <v/>
      </c>
      <c r="J487" s="137" t="str">
        <f>Results!BA487</f>
        <v/>
      </c>
      <c r="K487" s="229" t="str">
        <f>Results!BB487</f>
        <v/>
      </c>
      <c r="L487" s="230" t="str">
        <f>Results!BC487</f>
        <v/>
      </c>
      <c r="M487" s="136" t="str">
        <f>Results!BD487</f>
        <v/>
      </c>
      <c r="N487" s="138" t="str">
        <f>Results!BE487</f>
        <v/>
      </c>
      <c r="O487" s="187">
        <f>MAX(Results!CF487:CG487)</f>
        <v>0</v>
      </c>
      <c r="P487" s="83">
        <f>Results!CA487</f>
        <v>0</v>
      </c>
      <c r="Q487" s="83">
        <f>Results!CB487</f>
        <v>0</v>
      </c>
      <c r="R487" s="72" t="str">
        <f>Results!CD487</f>
        <v/>
      </c>
      <c r="S487" s="14" t="str">
        <f>Results!CC487</f>
        <v/>
      </c>
      <c r="T487" s="201">
        <f>Results!AV487</f>
        <v>0</v>
      </c>
      <c r="U487" s="14" t="str">
        <f>IF(LEFT(DataEntry!$O487,1)="D",Results!DL487,"")</f>
        <v/>
      </c>
      <c r="V487" s="14" t="str">
        <f>IF(LEFT(DataEntry!O487,1)="D",Results!DM487,"")</f>
        <v/>
      </c>
      <c r="W487" s="77" t="str">
        <f>Results!AR487</f>
        <v/>
      </c>
      <c r="X487" s="77" t="str">
        <f>Results!AT487</f>
        <v/>
      </c>
    </row>
    <row r="488" spans="1:24" hidden="1" x14ac:dyDescent="0.25">
      <c r="A488" s="69">
        <f>Results!A488</f>
        <v>486</v>
      </c>
      <c r="B488" s="94" t="str">
        <f>Results!DA488</f>
        <v/>
      </c>
      <c r="C488" s="72" t="str">
        <f>Results!D488</f>
        <v/>
      </c>
      <c r="D488" s="72" t="str">
        <f>Results!G488</f>
        <v/>
      </c>
      <c r="E488" s="132" t="str">
        <f>Results!H488</f>
        <v/>
      </c>
      <c r="F488" s="132" t="str">
        <f>Results!I488</f>
        <v/>
      </c>
      <c r="G488" s="80" t="str">
        <f>Results!AW488</f>
        <v/>
      </c>
      <c r="H488" s="80" t="str">
        <f>Results!AY488</f>
        <v/>
      </c>
      <c r="I488" s="133" t="str">
        <f>Results!AZ488</f>
        <v/>
      </c>
      <c r="J488" s="137" t="str">
        <f>Results!BA488</f>
        <v/>
      </c>
      <c r="K488" s="229" t="str">
        <f>Results!BB488</f>
        <v/>
      </c>
      <c r="L488" s="230" t="str">
        <f>Results!BC488</f>
        <v/>
      </c>
      <c r="M488" s="136" t="str">
        <f>Results!BD488</f>
        <v/>
      </c>
      <c r="N488" s="138" t="str">
        <f>Results!BE488</f>
        <v/>
      </c>
      <c r="O488" s="187">
        <f>MAX(Results!CF488:CG488)</f>
        <v>0</v>
      </c>
      <c r="P488" s="83">
        <f>Results!CA488</f>
        <v>0</v>
      </c>
      <c r="Q488" s="83">
        <f>Results!CB488</f>
        <v>0</v>
      </c>
      <c r="R488" s="72" t="str">
        <f>Results!CD488</f>
        <v/>
      </c>
      <c r="S488" s="14" t="str">
        <f>Results!CC488</f>
        <v/>
      </c>
      <c r="T488" s="201">
        <f>Results!AV488</f>
        <v>0</v>
      </c>
      <c r="U488" s="14" t="str">
        <f>IF(LEFT(DataEntry!$O488,1)="D",Results!DL488,"")</f>
        <v/>
      </c>
      <c r="V488" s="14" t="str">
        <f>IF(LEFT(DataEntry!O488,1)="D",Results!DM488,"")</f>
        <v/>
      </c>
      <c r="W488" s="77" t="str">
        <f>Results!AR488</f>
        <v/>
      </c>
      <c r="X488" s="77" t="str">
        <f>Results!AT488</f>
        <v/>
      </c>
    </row>
    <row r="489" spans="1:24" hidden="1" x14ac:dyDescent="0.25">
      <c r="A489" s="69">
        <f>Results!A489</f>
        <v>487</v>
      </c>
      <c r="B489" s="94" t="str">
        <f>Results!DA489</f>
        <v/>
      </c>
      <c r="C489" s="72" t="str">
        <f>Results!D489</f>
        <v/>
      </c>
      <c r="D489" s="72" t="str">
        <f>Results!G489</f>
        <v/>
      </c>
      <c r="E489" s="132" t="str">
        <f>Results!H489</f>
        <v/>
      </c>
      <c r="F489" s="132" t="str">
        <f>Results!I489</f>
        <v/>
      </c>
      <c r="G489" s="80" t="str">
        <f>Results!AW489</f>
        <v/>
      </c>
      <c r="H489" s="80" t="str">
        <f>Results!AY489</f>
        <v/>
      </c>
      <c r="I489" s="133" t="str">
        <f>Results!AZ489</f>
        <v/>
      </c>
      <c r="J489" s="137" t="str">
        <f>Results!BA489</f>
        <v/>
      </c>
      <c r="K489" s="229" t="str">
        <f>Results!BB489</f>
        <v/>
      </c>
      <c r="L489" s="230" t="str">
        <f>Results!BC489</f>
        <v/>
      </c>
      <c r="M489" s="136" t="str">
        <f>Results!BD489</f>
        <v/>
      </c>
      <c r="N489" s="138" t="str">
        <f>Results!BE489</f>
        <v/>
      </c>
      <c r="O489" s="187">
        <f>MAX(Results!CF489:CG489)</f>
        <v>0</v>
      </c>
      <c r="P489" s="83">
        <f>Results!CA489</f>
        <v>0</v>
      </c>
      <c r="Q489" s="83">
        <f>Results!CB489</f>
        <v>0</v>
      </c>
      <c r="R489" s="72" t="str">
        <f>Results!CD489</f>
        <v/>
      </c>
      <c r="S489" s="14" t="str">
        <f>Results!CC489</f>
        <v/>
      </c>
      <c r="T489" s="201">
        <f>Results!AV489</f>
        <v>0</v>
      </c>
      <c r="U489" s="14" t="str">
        <f>IF(LEFT(DataEntry!$O489,1)="D",Results!DL489,"")</f>
        <v/>
      </c>
      <c r="V489" s="14" t="str">
        <f>IF(LEFT(DataEntry!O489,1)="D",Results!DM489,"")</f>
        <v/>
      </c>
      <c r="W489" s="77" t="str">
        <f>Results!AR489</f>
        <v/>
      </c>
      <c r="X489" s="77" t="str">
        <f>Results!AT489</f>
        <v/>
      </c>
    </row>
    <row r="490" spans="1:24" hidden="1" x14ac:dyDescent="0.25">
      <c r="A490" s="69">
        <f>Results!A490</f>
        <v>488</v>
      </c>
      <c r="B490" s="94" t="str">
        <f>Results!DA490</f>
        <v/>
      </c>
      <c r="C490" s="72" t="str">
        <f>Results!D490</f>
        <v/>
      </c>
      <c r="D490" s="72" t="str">
        <f>Results!G490</f>
        <v/>
      </c>
      <c r="E490" s="132" t="str">
        <f>Results!H490</f>
        <v/>
      </c>
      <c r="F490" s="132" t="str">
        <f>Results!I490</f>
        <v/>
      </c>
      <c r="G490" s="80" t="str">
        <f>Results!AW490</f>
        <v/>
      </c>
      <c r="H490" s="80" t="str">
        <f>Results!AY490</f>
        <v/>
      </c>
      <c r="I490" s="133" t="str">
        <f>Results!AZ490</f>
        <v/>
      </c>
      <c r="J490" s="137" t="str">
        <f>Results!BA490</f>
        <v/>
      </c>
      <c r="K490" s="229" t="str">
        <f>Results!BB490</f>
        <v/>
      </c>
      <c r="L490" s="230" t="str">
        <f>Results!BC490</f>
        <v/>
      </c>
      <c r="M490" s="136" t="str">
        <f>Results!BD490</f>
        <v/>
      </c>
      <c r="N490" s="138" t="str">
        <f>Results!BE490</f>
        <v/>
      </c>
      <c r="O490" s="187">
        <f>MAX(Results!CF490:CG490)</f>
        <v>0</v>
      </c>
      <c r="P490" s="83">
        <f>Results!CA490</f>
        <v>0</v>
      </c>
      <c r="Q490" s="83">
        <f>Results!CB490</f>
        <v>0</v>
      </c>
      <c r="R490" s="72" t="str">
        <f>Results!CD490</f>
        <v/>
      </c>
      <c r="S490" s="14" t="str">
        <f>Results!CC490</f>
        <v/>
      </c>
      <c r="T490" s="201">
        <f>Results!AV490</f>
        <v>0</v>
      </c>
      <c r="U490" s="14" t="str">
        <f>IF(LEFT(DataEntry!$O490,1)="D",Results!DL490,"")</f>
        <v/>
      </c>
      <c r="V490" s="14" t="str">
        <f>IF(LEFT(DataEntry!O490,1)="D",Results!DM490,"")</f>
        <v/>
      </c>
      <c r="W490" s="77" t="str">
        <f>Results!AR490</f>
        <v/>
      </c>
      <c r="X490" s="77" t="str">
        <f>Results!AT490</f>
        <v/>
      </c>
    </row>
    <row r="491" spans="1:24" hidden="1" x14ac:dyDescent="0.25">
      <c r="A491" s="69">
        <f>Results!A491</f>
        <v>489</v>
      </c>
      <c r="B491" s="94" t="str">
        <f>Results!DA491</f>
        <v/>
      </c>
      <c r="C491" s="72" t="str">
        <f>Results!D491</f>
        <v/>
      </c>
      <c r="D491" s="72" t="str">
        <f>Results!G491</f>
        <v/>
      </c>
      <c r="E491" s="132" t="str">
        <f>Results!H491</f>
        <v/>
      </c>
      <c r="F491" s="132" t="str">
        <f>Results!I491</f>
        <v/>
      </c>
      <c r="G491" s="80" t="str">
        <f>Results!AW491</f>
        <v/>
      </c>
      <c r="H491" s="80" t="str">
        <f>Results!AY491</f>
        <v/>
      </c>
      <c r="I491" s="133" t="str">
        <f>Results!AZ491</f>
        <v/>
      </c>
      <c r="J491" s="137" t="str">
        <f>Results!BA491</f>
        <v/>
      </c>
      <c r="K491" s="229" t="str">
        <f>Results!BB491</f>
        <v/>
      </c>
      <c r="L491" s="230" t="str">
        <f>Results!BC491</f>
        <v/>
      </c>
      <c r="M491" s="136" t="str">
        <f>Results!BD491</f>
        <v/>
      </c>
      <c r="N491" s="138" t="str">
        <f>Results!BE491</f>
        <v/>
      </c>
      <c r="O491" s="187">
        <f>MAX(Results!CF491:CG491)</f>
        <v>0</v>
      </c>
      <c r="P491" s="83">
        <f>Results!CA491</f>
        <v>0</v>
      </c>
      <c r="Q491" s="83">
        <f>Results!CB491</f>
        <v>0</v>
      </c>
      <c r="R491" s="72" t="str">
        <f>Results!CD491</f>
        <v/>
      </c>
      <c r="S491" s="14" t="str">
        <f>Results!CC491</f>
        <v/>
      </c>
      <c r="T491" s="201">
        <f>Results!AV491</f>
        <v>0</v>
      </c>
      <c r="U491" s="14" t="str">
        <f>IF(LEFT(DataEntry!$O491,1)="D",Results!DL491,"")</f>
        <v/>
      </c>
      <c r="V491" s="14" t="str">
        <f>IF(LEFT(DataEntry!O491,1)="D",Results!DM491,"")</f>
        <v/>
      </c>
      <c r="W491" s="77" t="str">
        <f>Results!AR491</f>
        <v/>
      </c>
      <c r="X491" s="77" t="str">
        <f>Results!AT491</f>
        <v/>
      </c>
    </row>
    <row r="492" spans="1:24" hidden="1" x14ac:dyDescent="0.25">
      <c r="A492" s="69">
        <f>Results!A492</f>
        <v>490</v>
      </c>
      <c r="B492" s="94" t="str">
        <f>Results!DA492</f>
        <v/>
      </c>
      <c r="C492" s="72" t="str">
        <f>Results!D492</f>
        <v/>
      </c>
      <c r="D492" s="72" t="str">
        <f>Results!G492</f>
        <v/>
      </c>
      <c r="E492" s="132" t="str">
        <f>Results!H492</f>
        <v/>
      </c>
      <c r="F492" s="132" t="str">
        <f>Results!I492</f>
        <v/>
      </c>
      <c r="G492" s="80" t="str">
        <f>Results!AW492</f>
        <v/>
      </c>
      <c r="H492" s="80" t="str">
        <f>Results!AY492</f>
        <v/>
      </c>
      <c r="I492" s="133" t="str">
        <f>Results!AZ492</f>
        <v/>
      </c>
      <c r="J492" s="137" t="str">
        <f>Results!BA492</f>
        <v/>
      </c>
      <c r="K492" s="229" t="str">
        <f>Results!BB492</f>
        <v/>
      </c>
      <c r="L492" s="230" t="str">
        <f>Results!BC492</f>
        <v/>
      </c>
      <c r="M492" s="136" t="str">
        <f>Results!BD492</f>
        <v/>
      </c>
      <c r="N492" s="138" t="str">
        <f>Results!BE492</f>
        <v/>
      </c>
      <c r="O492" s="187">
        <f>MAX(Results!CF492:CG492)</f>
        <v>0</v>
      </c>
      <c r="P492" s="83">
        <f>Results!CA492</f>
        <v>0</v>
      </c>
      <c r="Q492" s="83">
        <f>Results!CB492</f>
        <v>0</v>
      </c>
      <c r="R492" s="72" t="str">
        <f>Results!CD492</f>
        <v/>
      </c>
      <c r="S492" s="14" t="str">
        <f>Results!CC492</f>
        <v/>
      </c>
      <c r="T492" s="201">
        <f>Results!AV492</f>
        <v>0</v>
      </c>
      <c r="U492" s="14" t="str">
        <f>IF(LEFT(DataEntry!$O492,1)="D",Results!DL492,"")</f>
        <v/>
      </c>
      <c r="V492" s="14" t="str">
        <f>IF(LEFT(DataEntry!O492,1)="D",Results!DM492,"")</f>
        <v/>
      </c>
      <c r="W492" s="77" t="str">
        <f>Results!AR492</f>
        <v/>
      </c>
      <c r="X492" s="77" t="str">
        <f>Results!AT492</f>
        <v/>
      </c>
    </row>
    <row r="493" spans="1:24" hidden="1" x14ac:dyDescent="0.25">
      <c r="A493" s="69">
        <f>Results!A493</f>
        <v>491</v>
      </c>
      <c r="B493" s="94" t="str">
        <f>Results!DA493</f>
        <v/>
      </c>
      <c r="C493" s="72" t="str">
        <f>Results!D493</f>
        <v/>
      </c>
      <c r="D493" s="72" t="str">
        <f>Results!G493</f>
        <v/>
      </c>
      <c r="E493" s="132" t="str">
        <f>Results!H493</f>
        <v/>
      </c>
      <c r="F493" s="132" t="str">
        <f>Results!I493</f>
        <v/>
      </c>
      <c r="G493" s="80" t="str">
        <f>Results!AW493</f>
        <v/>
      </c>
      <c r="H493" s="80" t="str">
        <f>Results!AY493</f>
        <v/>
      </c>
      <c r="I493" s="133" t="str">
        <f>Results!AZ493</f>
        <v/>
      </c>
      <c r="J493" s="137" t="str">
        <f>Results!BA493</f>
        <v/>
      </c>
      <c r="K493" s="229" t="str">
        <f>Results!BB493</f>
        <v/>
      </c>
      <c r="L493" s="230" t="str">
        <f>Results!BC493</f>
        <v/>
      </c>
      <c r="M493" s="136" t="str">
        <f>Results!BD493</f>
        <v/>
      </c>
      <c r="N493" s="138" t="str">
        <f>Results!BE493</f>
        <v/>
      </c>
      <c r="O493" s="187">
        <f>MAX(Results!CF493:CG493)</f>
        <v>0</v>
      </c>
      <c r="P493" s="83">
        <f>Results!CA493</f>
        <v>0</v>
      </c>
      <c r="Q493" s="83">
        <f>Results!CB493</f>
        <v>0</v>
      </c>
      <c r="R493" s="72" t="str">
        <f>Results!CD493</f>
        <v/>
      </c>
      <c r="S493" s="14" t="str">
        <f>Results!CC493</f>
        <v/>
      </c>
      <c r="T493" s="201">
        <f>Results!AV493</f>
        <v>0</v>
      </c>
      <c r="U493" s="14" t="str">
        <f>IF(LEFT(DataEntry!$O493,1)="D",Results!DL493,"")</f>
        <v/>
      </c>
      <c r="V493" s="14" t="str">
        <f>IF(LEFT(DataEntry!O493,1)="D",Results!DM493,"")</f>
        <v/>
      </c>
      <c r="W493" s="77" t="str">
        <f>Results!AR493</f>
        <v/>
      </c>
      <c r="X493" s="77" t="str">
        <f>Results!AT493</f>
        <v/>
      </c>
    </row>
    <row r="494" spans="1:24" hidden="1" x14ac:dyDescent="0.25">
      <c r="A494" s="69">
        <f>Results!A494</f>
        <v>492</v>
      </c>
      <c r="B494" s="94" t="str">
        <f>Results!DA494</f>
        <v/>
      </c>
      <c r="C494" s="72" t="str">
        <f>Results!D494</f>
        <v/>
      </c>
      <c r="D494" s="72" t="str">
        <f>Results!G494</f>
        <v/>
      </c>
      <c r="E494" s="132" t="str">
        <f>Results!H494</f>
        <v/>
      </c>
      <c r="F494" s="132" t="str">
        <f>Results!I494</f>
        <v/>
      </c>
      <c r="G494" s="80" t="str">
        <f>Results!AW494</f>
        <v/>
      </c>
      <c r="H494" s="80" t="str">
        <f>Results!AY494</f>
        <v/>
      </c>
      <c r="I494" s="133" t="str">
        <f>Results!AZ494</f>
        <v/>
      </c>
      <c r="J494" s="137" t="str">
        <f>Results!BA494</f>
        <v/>
      </c>
      <c r="K494" s="229" t="str">
        <f>Results!BB494</f>
        <v/>
      </c>
      <c r="L494" s="230" t="str">
        <f>Results!BC494</f>
        <v/>
      </c>
      <c r="M494" s="136" t="str">
        <f>Results!BD494</f>
        <v/>
      </c>
      <c r="N494" s="138" t="str">
        <f>Results!BE494</f>
        <v/>
      </c>
      <c r="O494" s="187">
        <f>MAX(Results!CF494:CG494)</f>
        <v>0</v>
      </c>
      <c r="P494" s="83">
        <f>Results!CA494</f>
        <v>0</v>
      </c>
      <c r="Q494" s="83">
        <f>Results!CB494</f>
        <v>0</v>
      </c>
      <c r="R494" s="72" t="str">
        <f>Results!CD494</f>
        <v/>
      </c>
      <c r="S494" s="14" t="str">
        <f>Results!CC494</f>
        <v/>
      </c>
      <c r="T494" s="201">
        <f>Results!AV494</f>
        <v>0</v>
      </c>
      <c r="U494" s="14" t="str">
        <f>IF(LEFT(DataEntry!$O494,1)="D",Results!DL494,"")</f>
        <v/>
      </c>
      <c r="V494" s="14" t="str">
        <f>IF(LEFT(DataEntry!O494,1)="D",Results!DM494,"")</f>
        <v/>
      </c>
      <c r="W494" s="77" t="str">
        <f>Results!AR494</f>
        <v/>
      </c>
      <c r="X494" s="77" t="str">
        <f>Results!AT494</f>
        <v/>
      </c>
    </row>
    <row r="495" spans="1:24" hidden="1" x14ac:dyDescent="0.25">
      <c r="A495" s="69">
        <f>Results!A495</f>
        <v>493</v>
      </c>
      <c r="B495" s="94" t="str">
        <f>Results!DA495</f>
        <v/>
      </c>
      <c r="C495" s="72" t="str">
        <f>Results!D495</f>
        <v/>
      </c>
      <c r="D495" s="72" t="str">
        <f>Results!G495</f>
        <v/>
      </c>
      <c r="E495" s="132" t="str">
        <f>Results!H495</f>
        <v/>
      </c>
      <c r="F495" s="132" t="str">
        <f>Results!I495</f>
        <v/>
      </c>
      <c r="G495" s="80" t="str">
        <f>Results!AW495</f>
        <v/>
      </c>
      <c r="H495" s="80" t="str">
        <f>Results!AY495</f>
        <v/>
      </c>
      <c r="I495" s="133" t="str">
        <f>Results!AZ495</f>
        <v/>
      </c>
      <c r="J495" s="137" t="str">
        <f>Results!BA495</f>
        <v/>
      </c>
      <c r="K495" s="229" t="str">
        <f>Results!BB495</f>
        <v/>
      </c>
      <c r="L495" s="230" t="str">
        <f>Results!BC495</f>
        <v/>
      </c>
      <c r="M495" s="136" t="str">
        <f>Results!BD495</f>
        <v/>
      </c>
      <c r="N495" s="138" t="str">
        <f>Results!BE495</f>
        <v/>
      </c>
      <c r="O495" s="187">
        <f>MAX(Results!CF495:CG495)</f>
        <v>0</v>
      </c>
      <c r="P495" s="83">
        <f>Results!CA495</f>
        <v>0</v>
      </c>
      <c r="Q495" s="83">
        <f>Results!CB495</f>
        <v>0</v>
      </c>
      <c r="R495" s="72" t="str">
        <f>Results!CD495</f>
        <v/>
      </c>
      <c r="S495" s="14" t="str">
        <f>Results!CC495</f>
        <v/>
      </c>
      <c r="T495" s="201">
        <f>Results!AV495</f>
        <v>0</v>
      </c>
      <c r="U495" s="14" t="str">
        <f>IF(LEFT(DataEntry!$O495,1)="D",Results!DL495,"")</f>
        <v/>
      </c>
      <c r="V495" s="14" t="str">
        <f>IF(LEFT(DataEntry!O495,1)="D",Results!DM495,"")</f>
        <v/>
      </c>
      <c r="W495" s="77" t="str">
        <f>Results!AR495</f>
        <v/>
      </c>
      <c r="X495" s="77" t="str">
        <f>Results!AT495</f>
        <v/>
      </c>
    </row>
    <row r="496" spans="1:24" hidden="1" x14ac:dyDescent="0.25">
      <c r="A496" s="69">
        <f>Results!A496</f>
        <v>494</v>
      </c>
      <c r="B496" s="94" t="str">
        <f>Results!DA496</f>
        <v/>
      </c>
      <c r="C496" s="72" t="str">
        <f>Results!D496</f>
        <v/>
      </c>
      <c r="D496" s="72" t="str">
        <f>Results!G496</f>
        <v/>
      </c>
      <c r="E496" s="132" t="str">
        <f>Results!H496</f>
        <v/>
      </c>
      <c r="F496" s="132" t="str">
        <f>Results!I496</f>
        <v/>
      </c>
      <c r="G496" s="80" t="str">
        <f>Results!AW496</f>
        <v/>
      </c>
      <c r="H496" s="80" t="str">
        <f>Results!AY496</f>
        <v/>
      </c>
      <c r="I496" s="133" t="str">
        <f>Results!AZ496</f>
        <v/>
      </c>
      <c r="J496" s="137" t="str">
        <f>Results!BA496</f>
        <v/>
      </c>
      <c r="K496" s="229" t="str">
        <f>Results!BB496</f>
        <v/>
      </c>
      <c r="L496" s="230" t="str">
        <f>Results!BC496</f>
        <v/>
      </c>
      <c r="M496" s="136" t="str">
        <f>Results!BD496</f>
        <v/>
      </c>
      <c r="N496" s="138" t="str">
        <f>Results!BE496</f>
        <v/>
      </c>
      <c r="O496" s="187">
        <f>MAX(Results!CF496:CG496)</f>
        <v>0</v>
      </c>
      <c r="P496" s="83">
        <f>Results!CA496</f>
        <v>0</v>
      </c>
      <c r="Q496" s="83">
        <f>Results!CB496</f>
        <v>0</v>
      </c>
      <c r="R496" s="72" t="str">
        <f>Results!CD496</f>
        <v/>
      </c>
      <c r="S496" s="14" t="str">
        <f>Results!CC496</f>
        <v/>
      </c>
      <c r="T496" s="201">
        <f>Results!AV496</f>
        <v>0</v>
      </c>
      <c r="U496" s="14" t="str">
        <f>IF(LEFT(DataEntry!$O496,1)="D",Results!DL496,"")</f>
        <v/>
      </c>
      <c r="V496" s="14" t="str">
        <f>IF(LEFT(DataEntry!O496,1)="D",Results!DM496,"")</f>
        <v/>
      </c>
      <c r="W496" s="77" t="str">
        <f>Results!AR496</f>
        <v/>
      </c>
      <c r="X496" s="77" t="str">
        <f>Results!AT496</f>
        <v/>
      </c>
    </row>
    <row r="497" spans="1:24" hidden="1" x14ac:dyDescent="0.25">
      <c r="A497" s="69">
        <f>Results!A497</f>
        <v>495</v>
      </c>
      <c r="B497" s="94" t="str">
        <f>Results!DA497</f>
        <v/>
      </c>
      <c r="C497" s="72" t="str">
        <f>Results!D497</f>
        <v/>
      </c>
      <c r="D497" s="72" t="str">
        <f>Results!G497</f>
        <v/>
      </c>
      <c r="E497" s="132" t="str">
        <f>Results!H497</f>
        <v/>
      </c>
      <c r="F497" s="132" t="str">
        <f>Results!I497</f>
        <v/>
      </c>
      <c r="G497" s="80" t="str">
        <f>Results!AW497</f>
        <v/>
      </c>
      <c r="H497" s="80" t="str">
        <f>Results!AY497</f>
        <v/>
      </c>
      <c r="I497" s="133" t="str">
        <f>Results!AZ497</f>
        <v/>
      </c>
      <c r="J497" s="137" t="str">
        <f>Results!BA497</f>
        <v/>
      </c>
      <c r="K497" s="229" t="str">
        <f>Results!BB497</f>
        <v/>
      </c>
      <c r="L497" s="230" t="str">
        <f>Results!BC497</f>
        <v/>
      </c>
      <c r="M497" s="136" t="str">
        <f>Results!BD497</f>
        <v/>
      </c>
      <c r="N497" s="138" t="str">
        <f>Results!BE497</f>
        <v/>
      </c>
      <c r="O497" s="187">
        <f>MAX(Results!CF497:CG497)</f>
        <v>0</v>
      </c>
      <c r="P497" s="83">
        <f>Results!CA497</f>
        <v>0</v>
      </c>
      <c r="Q497" s="83">
        <f>Results!CB497</f>
        <v>0</v>
      </c>
      <c r="R497" s="72" t="str">
        <f>Results!CD497</f>
        <v/>
      </c>
      <c r="S497" s="14" t="str">
        <f>Results!CC497</f>
        <v/>
      </c>
      <c r="T497" s="201">
        <f>Results!AV497</f>
        <v>0</v>
      </c>
      <c r="U497" s="14" t="str">
        <f>IF(LEFT(DataEntry!$O497,1)="D",Results!DL497,"")</f>
        <v/>
      </c>
      <c r="V497" s="14" t="str">
        <f>IF(LEFT(DataEntry!O497,1)="D",Results!DM497,"")</f>
        <v/>
      </c>
      <c r="W497" s="77" t="str">
        <f>Results!AR497</f>
        <v/>
      </c>
      <c r="X497" s="77" t="str">
        <f>Results!AT497</f>
        <v/>
      </c>
    </row>
    <row r="498" spans="1:24" hidden="1" x14ac:dyDescent="0.25">
      <c r="A498" s="69">
        <f>Results!A498</f>
        <v>496</v>
      </c>
      <c r="B498" s="94" t="str">
        <f>Results!DA498</f>
        <v/>
      </c>
      <c r="C498" s="72" t="str">
        <f>Results!D498</f>
        <v/>
      </c>
      <c r="D498" s="72" t="str">
        <f>Results!G498</f>
        <v/>
      </c>
      <c r="E498" s="132" t="str">
        <f>Results!H498</f>
        <v/>
      </c>
      <c r="F498" s="132" t="str">
        <f>Results!I498</f>
        <v/>
      </c>
      <c r="G498" s="80" t="str">
        <f>Results!AW498</f>
        <v/>
      </c>
      <c r="H498" s="80" t="str">
        <f>Results!AY498</f>
        <v/>
      </c>
      <c r="I498" s="133" t="str">
        <f>Results!AZ498</f>
        <v/>
      </c>
      <c r="J498" s="137" t="str">
        <f>Results!BA498</f>
        <v/>
      </c>
      <c r="K498" s="229" t="str">
        <f>Results!BB498</f>
        <v/>
      </c>
      <c r="L498" s="230" t="str">
        <f>Results!BC498</f>
        <v/>
      </c>
      <c r="M498" s="136" t="str">
        <f>Results!BD498</f>
        <v/>
      </c>
      <c r="N498" s="138" t="str">
        <f>Results!BE498</f>
        <v/>
      </c>
      <c r="O498" s="187">
        <f>MAX(Results!CF498:CG498)</f>
        <v>0</v>
      </c>
      <c r="P498" s="83">
        <f>Results!CA498</f>
        <v>0</v>
      </c>
      <c r="Q498" s="83">
        <f>Results!CB498</f>
        <v>0</v>
      </c>
      <c r="R498" s="72" t="str">
        <f>Results!CD498</f>
        <v/>
      </c>
      <c r="S498" s="14" t="str">
        <f>Results!CC498</f>
        <v/>
      </c>
      <c r="T498" s="201">
        <f>Results!AV498</f>
        <v>0</v>
      </c>
      <c r="U498" s="14" t="str">
        <f>IF(LEFT(DataEntry!$O498,1)="D",Results!DL498,"")</f>
        <v/>
      </c>
      <c r="V498" s="14" t="str">
        <f>IF(LEFT(DataEntry!O498,1)="D",Results!DM498,"")</f>
        <v/>
      </c>
      <c r="W498" s="77" t="str">
        <f>Results!AR498</f>
        <v/>
      </c>
      <c r="X498" s="77" t="str">
        <f>Results!AT498</f>
        <v/>
      </c>
    </row>
    <row r="499" spans="1:24" hidden="1" x14ac:dyDescent="0.25">
      <c r="A499" s="69">
        <f>Results!A499</f>
        <v>497</v>
      </c>
      <c r="B499" s="94" t="str">
        <f>Results!DA499</f>
        <v/>
      </c>
      <c r="C499" s="72" t="str">
        <f>Results!D499</f>
        <v/>
      </c>
      <c r="D499" s="72" t="str">
        <f>Results!G499</f>
        <v/>
      </c>
      <c r="E499" s="132" t="str">
        <f>Results!H499</f>
        <v/>
      </c>
      <c r="F499" s="132" t="str">
        <f>Results!I499</f>
        <v/>
      </c>
      <c r="G499" s="80" t="str">
        <f>Results!AW499</f>
        <v/>
      </c>
      <c r="H499" s="80" t="str">
        <f>Results!AY499</f>
        <v/>
      </c>
      <c r="I499" s="133" t="str">
        <f>Results!AZ499</f>
        <v/>
      </c>
      <c r="J499" s="137" t="str">
        <f>Results!BA499</f>
        <v/>
      </c>
      <c r="K499" s="229" t="str">
        <f>Results!BB499</f>
        <v/>
      </c>
      <c r="L499" s="230" t="str">
        <f>Results!BC499</f>
        <v/>
      </c>
      <c r="M499" s="136" t="str">
        <f>Results!BD499</f>
        <v/>
      </c>
      <c r="N499" s="138" t="str">
        <f>Results!BE499</f>
        <v/>
      </c>
      <c r="O499" s="187">
        <f>MAX(Results!CF499:CG499)</f>
        <v>0</v>
      </c>
      <c r="P499" s="83">
        <f>Results!CA499</f>
        <v>0</v>
      </c>
      <c r="Q499" s="83">
        <f>Results!CB499</f>
        <v>0</v>
      </c>
      <c r="R499" s="72" t="str">
        <f>Results!CD499</f>
        <v/>
      </c>
      <c r="S499" s="14" t="str">
        <f>Results!CC499</f>
        <v/>
      </c>
      <c r="T499" s="201">
        <f>Results!AV499</f>
        <v>0</v>
      </c>
      <c r="U499" s="14" t="str">
        <f>IF(LEFT(DataEntry!$O499,1)="D",Results!DL499,"")</f>
        <v/>
      </c>
      <c r="V499" s="14" t="str">
        <f>IF(LEFT(DataEntry!O499,1)="D",Results!DM499,"")</f>
        <v/>
      </c>
      <c r="W499" s="77" t="str">
        <f>Results!AR499</f>
        <v/>
      </c>
      <c r="X499" s="77" t="str">
        <f>Results!AT499</f>
        <v/>
      </c>
    </row>
    <row r="500" spans="1:24" hidden="1" x14ac:dyDescent="0.25">
      <c r="A500" s="69">
        <f>Results!A500</f>
        <v>498</v>
      </c>
      <c r="B500" s="94" t="str">
        <f>Results!DA500</f>
        <v/>
      </c>
      <c r="C500" s="72" t="str">
        <f>Results!D500</f>
        <v/>
      </c>
      <c r="D500" s="72" t="str">
        <f>Results!G500</f>
        <v/>
      </c>
      <c r="E500" s="132" t="str">
        <f>Results!H500</f>
        <v/>
      </c>
      <c r="F500" s="132" t="str">
        <f>Results!I500</f>
        <v/>
      </c>
      <c r="G500" s="80" t="str">
        <f>Results!AW500</f>
        <v/>
      </c>
      <c r="H500" s="80" t="str">
        <f>Results!AY500</f>
        <v/>
      </c>
      <c r="I500" s="133" t="str">
        <f>Results!AZ500</f>
        <v/>
      </c>
      <c r="J500" s="137" t="str">
        <f>Results!BA500</f>
        <v/>
      </c>
      <c r="K500" s="229" t="str">
        <f>Results!BB500</f>
        <v/>
      </c>
      <c r="L500" s="230" t="str">
        <f>Results!BC500</f>
        <v/>
      </c>
      <c r="M500" s="136" t="str">
        <f>Results!BD500</f>
        <v/>
      </c>
      <c r="N500" s="138" t="str">
        <f>Results!BE500</f>
        <v/>
      </c>
      <c r="O500" s="187">
        <f>MAX(Results!CF500:CG500)</f>
        <v>0</v>
      </c>
      <c r="P500" s="83">
        <f>Results!CA500</f>
        <v>0</v>
      </c>
      <c r="Q500" s="83">
        <f>Results!CB500</f>
        <v>0</v>
      </c>
      <c r="R500" s="72" t="str">
        <f>Results!CD500</f>
        <v/>
      </c>
      <c r="S500" s="14" t="str">
        <f>Results!CC500</f>
        <v/>
      </c>
      <c r="T500" s="201">
        <f>Results!AV500</f>
        <v>0</v>
      </c>
      <c r="U500" s="14" t="str">
        <f>IF(LEFT(DataEntry!$O500,1)="D",Results!DL500,"")</f>
        <v/>
      </c>
      <c r="V500" s="14" t="str">
        <f>IF(LEFT(DataEntry!O500,1)="D",Results!DM500,"")</f>
        <v/>
      </c>
      <c r="W500" s="77" t="str">
        <f>Results!AR500</f>
        <v/>
      </c>
      <c r="X500" s="77" t="str">
        <f>Results!AT500</f>
        <v/>
      </c>
    </row>
    <row r="501" spans="1:24" hidden="1" x14ac:dyDescent="0.25">
      <c r="A501" s="69">
        <f>Results!A501</f>
        <v>499</v>
      </c>
      <c r="B501" s="94" t="str">
        <f>Results!DA501</f>
        <v/>
      </c>
      <c r="C501" s="72" t="str">
        <f>Results!D501</f>
        <v/>
      </c>
      <c r="D501" s="72" t="str">
        <f>Results!G501</f>
        <v/>
      </c>
      <c r="E501" s="132" t="str">
        <f>Results!H501</f>
        <v/>
      </c>
      <c r="F501" s="132" t="str">
        <f>Results!I501</f>
        <v/>
      </c>
      <c r="G501" s="80" t="str">
        <f>Results!AW501</f>
        <v/>
      </c>
      <c r="H501" s="80" t="str">
        <f>Results!AY501</f>
        <v/>
      </c>
      <c r="I501" s="133" t="str">
        <f>Results!AZ501</f>
        <v/>
      </c>
      <c r="J501" s="137" t="str">
        <f>Results!BA501</f>
        <v/>
      </c>
      <c r="K501" s="229" t="str">
        <f>Results!BB501</f>
        <v/>
      </c>
      <c r="L501" s="230" t="str">
        <f>Results!BC501</f>
        <v/>
      </c>
      <c r="M501" s="136" t="str">
        <f>Results!BD501</f>
        <v/>
      </c>
      <c r="N501" s="138" t="str">
        <f>Results!BE501</f>
        <v/>
      </c>
      <c r="O501" s="187">
        <f>MAX(Results!CF501:CG501)</f>
        <v>0</v>
      </c>
      <c r="P501" s="83">
        <f>Results!CA501</f>
        <v>0</v>
      </c>
      <c r="Q501" s="83">
        <f>Results!CB501</f>
        <v>0</v>
      </c>
      <c r="R501" s="72" t="str">
        <f>Results!CD501</f>
        <v/>
      </c>
      <c r="S501" s="14" t="str">
        <f>Results!CC501</f>
        <v/>
      </c>
      <c r="T501" s="201">
        <f>Results!AV501</f>
        <v>0</v>
      </c>
      <c r="U501" s="14" t="str">
        <f>IF(LEFT(DataEntry!$O501,1)="D",Results!DL501,"")</f>
        <v/>
      </c>
      <c r="V501" s="14" t="str">
        <f>IF(LEFT(DataEntry!O501,1)="D",Results!DM501,"")</f>
        <v/>
      </c>
      <c r="W501" s="77" t="str">
        <f>Results!AR501</f>
        <v/>
      </c>
      <c r="X501" s="77" t="str">
        <f>Results!AT501</f>
        <v/>
      </c>
    </row>
    <row r="502" spans="1:24" hidden="1" x14ac:dyDescent="0.25">
      <c r="A502" s="69">
        <f>Results!A502</f>
        <v>500</v>
      </c>
      <c r="B502" s="94" t="str">
        <f>Results!DA502</f>
        <v/>
      </c>
      <c r="C502" s="72" t="str">
        <f>Results!D502</f>
        <v/>
      </c>
      <c r="D502" s="72" t="str">
        <f>Results!G502</f>
        <v/>
      </c>
      <c r="E502" s="132" t="str">
        <f>Results!H502</f>
        <v/>
      </c>
      <c r="F502" s="132" t="str">
        <f>Results!I502</f>
        <v/>
      </c>
      <c r="G502" s="80" t="str">
        <f>Results!AW502</f>
        <v/>
      </c>
      <c r="H502" s="80" t="str">
        <f>Results!AY502</f>
        <v/>
      </c>
      <c r="I502" s="133" t="str">
        <f>Results!AZ502</f>
        <v/>
      </c>
      <c r="J502" s="137" t="str">
        <f>Results!BA502</f>
        <v/>
      </c>
      <c r="K502" s="229" t="str">
        <f>Results!BB502</f>
        <v/>
      </c>
      <c r="L502" s="230" t="str">
        <f>Results!BC502</f>
        <v/>
      </c>
      <c r="M502" s="136" t="str">
        <f>Results!BD502</f>
        <v/>
      </c>
      <c r="N502" s="138" t="str">
        <f>Results!BE502</f>
        <v/>
      </c>
      <c r="O502" s="187">
        <f>MAX(Results!CF502:CG502)</f>
        <v>0</v>
      </c>
      <c r="P502" s="83">
        <f>Results!CA502</f>
        <v>0</v>
      </c>
      <c r="Q502" s="83">
        <f>Results!CB502</f>
        <v>0</v>
      </c>
      <c r="R502" s="72" t="str">
        <f>Results!CD502</f>
        <v/>
      </c>
      <c r="S502" s="14" t="str">
        <f>Results!CC502</f>
        <v/>
      </c>
      <c r="T502" s="201">
        <f>Results!AV502</f>
        <v>0</v>
      </c>
      <c r="U502" s="14" t="str">
        <f>IF(LEFT(DataEntry!$O502,1)="D",Results!DL502,"")</f>
        <v/>
      </c>
      <c r="V502" s="14" t="str">
        <f>IF(LEFT(DataEntry!O502,1)="D",Results!DM502,"")</f>
        <v/>
      </c>
      <c r="W502" s="77" t="str">
        <f>Results!AR502</f>
        <v/>
      </c>
      <c r="X502" s="77" t="str">
        <f>Results!AT502</f>
        <v/>
      </c>
    </row>
    <row r="503" spans="1:24" hidden="1" x14ac:dyDescent="0.25">
      <c r="A503" s="69">
        <f>Results!A503</f>
        <v>501</v>
      </c>
      <c r="B503" s="94" t="str">
        <f>Results!DA503</f>
        <v/>
      </c>
      <c r="C503" s="72" t="str">
        <f>Results!D503</f>
        <v/>
      </c>
      <c r="D503" s="72" t="str">
        <f>Results!G503</f>
        <v/>
      </c>
      <c r="E503" s="132" t="str">
        <f>Results!H503</f>
        <v/>
      </c>
      <c r="F503" s="132" t="str">
        <f>Results!I503</f>
        <v/>
      </c>
      <c r="G503" s="80" t="str">
        <f>Results!AW503</f>
        <v/>
      </c>
      <c r="H503" s="80" t="str">
        <f>Results!AY503</f>
        <v/>
      </c>
      <c r="I503" s="133" t="str">
        <f>Results!AZ503</f>
        <v/>
      </c>
      <c r="J503" s="137" t="str">
        <f>Results!BA503</f>
        <v/>
      </c>
      <c r="K503" s="229" t="str">
        <f>Results!BB503</f>
        <v/>
      </c>
      <c r="L503" s="230" t="str">
        <f>Results!BC503</f>
        <v/>
      </c>
      <c r="M503" s="136" t="str">
        <f>Results!BD503</f>
        <v/>
      </c>
      <c r="N503" s="138" t="str">
        <f>Results!BE503</f>
        <v/>
      </c>
      <c r="O503" s="187">
        <f>MAX(Results!CF503:CG503)</f>
        <v>0</v>
      </c>
      <c r="P503" s="83">
        <f>Results!CA503</f>
        <v>0</v>
      </c>
      <c r="Q503" s="83">
        <f>Results!CB503</f>
        <v>0</v>
      </c>
      <c r="R503" s="72" t="str">
        <f>Results!CD503</f>
        <v/>
      </c>
      <c r="S503" s="14" t="str">
        <f>Results!CC503</f>
        <v/>
      </c>
      <c r="T503" s="201">
        <f>Results!AV503</f>
        <v>0</v>
      </c>
      <c r="U503" s="14" t="str">
        <f>IF(LEFT(DataEntry!$O503,1)="D",Results!DL503,"")</f>
        <v/>
      </c>
      <c r="V503" s="14" t="str">
        <f>IF(LEFT(DataEntry!O503,1)="D",Results!DM503,"")</f>
        <v/>
      </c>
      <c r="W503" s="77" t="str">
        <f>Results!AR503</f>
        <v/>
      </c>
      <c r="X503" s="77" t="str">
        <f>Results!AT503</f>
        <v/>
      </c>
    </row>
    <row r="504" spans="1:24" hidden="1" x14ac:dyDescent="0.25">
      <c r="A504" s="69">
        <f>Results!A504</f>
        <v>502</v>
      </c>
      <c r="B504" s="94" t="str">
        <f>Results!DA504</f>
        <v/>
      </c>
      <c r="C504" s="72" t="str">
        <f>Results!D504</f>
        <v/>
      </c>
      <c r="D504" s="72" t="str">
        <f>Results!G504</f>
        <v/>
      </c>
      <c r="E504" s="132" t="str">
        <f>Results!H504</f>
        <v/>
      </c>
      <c r="F504" s="132" t="str">
        <f>Results!I504</f>
        <v/>
      </c>
      <c r="G504" s="80" t="str">
        <f>Results!AW504</f>
        <v/>
      </c>
      <c r="H504" s="80" t="str">
        <f>Results!AY504</f>
        <v/>
      </c>
      <c r="I504" s="133" t="str">
        <f>Results!AZ504</f>
        <v/>
      </c>
      <c r="J504" s="137" t="str">
        <f>Results!BA504</f>
        <v/>
      </c>
      <c r="K504" s="229" t="str">
        <f>Results!BB504</f>
        <v/>
      </c>
      <c r="L504" s="230" t="str">
        <f>Results!BC504</f>
        <v/>
      </c>
      <c r="M504" s="136" t="str">
        <f>Results!BD504</f>
        <v/>
      </c>
      <c r="N504" s="138" t="str">
        <f>Results!BE504</f>
        <v/>
      </c>
      <c r="O504" s="187">
        <f>MAX(Results!CF504:CG504)</f>
        <v>0</v>
      </c>
      <c r="P504" s="83">
        <f>Results!CA504</f>
        <v>0</v>
      </c>
      <c r="Q504" s="83">
        <f>Results!CB504</f>
        <v>0</v>
      </c>
      <c r="R504" s="72" t="str">
        <f>Results!CD504</f>
        <v/>
      </c>
      <c r="S504" s="14" t="str">
        <f>Results!CC504</f>
        <v/>
      </c>
      <c r="T504" s="201">
        <f>Results!AV504</f>
        <v>0</v>
      </c>
      <c r="U504" s="14" t="str">
        <f>IF(LEFT(DataEntry!$O504,1)="D",Results!DL504,"")</f>
        <v/>
      </c>
      <c r="V504" s="14" t="str">
        <f>IF(LEFT(DataEntry!O504,1)="D",Results!DM504,"")</f>
        <v/>
      </c>
      <c r="W504" s="77" t="str">
        <f>Results!AR504</f>
        <v/>
      </c>
      <c r="X504" s="77" t="str">
        <f>Results!AT504</f>
        <v/>
      </c>
    </row>
    <row r="505" spans="1:24" hidden="1" x14ac:dyDescent="0.25">
      <c r="A505" s="69">
        <f>Results!A505</f>
        <v>503</v>
      </c>
      <c r="B505" s="94" t="str">
        <f>Results!DA505</f>
        <v/>
      </c>
      <c r="C505" s="72" t="str">
        <f>Results!D505</f>
        <v/>
      </c>
      <c r="D505" s="72" t="str">
        <f>Results!G505</f>
        <v/>
      </c>
      <c r="E505" s="132" t="str">
        <f>Results!H505</f>
        <v/>
      </c>
      <c r="F505" s="132" t="str">
        <f>Results!I505</f>
        <v/>
      </c>
      <c r="G505" s="80" t="str">
        <f>Results!AW505</f>
        <v/>
      </c>
      <c r="H505" s="80" t="str">
        <f>Results!AY505</f>
        <v/>
      </c>
      <c r="I505" s="133" t="str">
        <f>Results!AZ505</f>
        <v/>
      </c>
      <c r="J505" s="137" t="str">
        <f>Results!BA505</f>
        <v/>
      </c>
      <c r="K505" s="229" t="str">
        <f>Results!BB505</f>
        <v/>
      </c>
      <c r="L505" s="230" t="str">
        <f>Results!BC505</f>
        <v/>
      </c>
      <c r="M505" s="136" t="str">
        <f>Results!BD505</f>
        <v/>
      </c>
      <c r="N505" s="138" t="str">
        <f>Results!BE505</f>
        <v/>
      </c>
      <c r="O505" s="187">
        <f>MAX(Results!CF505:CG505)</f>
        <v>0</v>
      </c>
      <c r="P505" s="83">
        <f>Results!CA505</f>
        <v>0</v>
      </c>
      <c r="Q505" s="83">
        <f>Results!CB505</f>
        <v>0</v>
      </c>
      <c r="R505" s="72" t="str">
        <f>Results!CD505</f>
        <v/>
      </c>
      <c r="S505" s="14" t="str">
        <f>Results!CC505</f>
        <v/>
      </c>
      <c r="T505" s="201">
        <f>Results!AV505</f>
        <v>0</v>
      </c>
      <c r="U505" s="14" t="str">
        <f>IF(LEFT(DataEntry!$O505,1)="D",Results!DL505,"")</f>
        <v/>
      </c>
      <c r="V505" s="14" t="str">
        <f>IF(LEFT(DataEntry!O505,1)="D",Results!DM505,"")</f>
        <v/>
      </c>
      <c r="W505" s="77" t="str">
        <f>Results!AR505</f>
        <v/>
      </c>
      <c r="X505" s="77" t="str">
        <f>Results!AT505</f>
        <v/>
      </c>
    </row>
    <row r="506" spans="1:24" hidden="1" x14ac:dyDescent="0.25">
      <c r="A506" s="69">
        <f>Results!A506</f>
        <v>504</v>
      </c>
      <c r="B506" s="94" t="str">
        <f>Results!DA506</f>
        <v/>
      </c>
      <c r="C506" s="72" t="str">
        <f>Results!D506</f>
        <v/>
      </c>
      <c r="D506" s="72" t="str">
        <f>Results!G506</f>
        <v/>
      </c>
      <c r="E506" s="132" t="str">
        <f>Results!H506</f>
        <v/>
      </c>
      <c r="F506" s="132" t="str">
        <f>Results!I506</f>
        <v/>
      </c>
      <c r="G506" s="80" t="str">
        <f>Results!AW506</f>
        <v/>
      </c>
      <c r="H506" s="80" t="str">
        <f>Results!AY506</f>
        <v/>
      </c>
      <c r="I506" s="133" t="str">
        <f>Results!AZ506</f>
        <v/>
      </c>
      <c r="J506" s="137" t="str">
        <f>Results!BA506</f>
        <v/>
      </c>
      <c r="K506" s="229" t="str">
        <f>Results!BB506</f>
        <v/>
      </c>
      <c r="L506" s="230" t="str">
        <f>Results!BC506</f>
        <v/>
      </c>
      <c r="M506" s="136" t="str">
        <f>Results!BD506</f>
        <v/>
      </c>
      <c r="N506" s="138" t="str">
        <f>Results!BE506</f>
        <v/>
      </c>
      <c r="O506" s="187">
        <f>MAX(Results!CF506:CG506)</f>
        <v>0</v>
      </c>
      <c r="P506" s="83">
        <f>Results!CA506</f>
        <v>0</v>
      </c>
      <c r="Q506" s="83">
        <f>Results!CB506</f>
        <v>0</v>
      </c>
      <c r="R506" s="72" t="str">
        <f>Results!CD506</f>
        <v/>
      </c>
      <c r="S506" s="14" t="str">
        <f>Results!CC506</f>
        <v/>
      </c>
      <c r="T506" s="201">
        <f>Results!AV506</f>
        <v>0</v>
      </c>
      <c r="U506" s="14" t="str">
        <f>IF(LEFT(DataEntry!$O506,1)="D",Results!DL506,"")</f>
        <v/>
      </c>
      <c r="V506" s="14" t="str">
        <f>IF(LEFT(DataEntry!O506,1)="D",Results!DM506,"")</f>
        <v/>
      </c>
      <c r="W506" s="77" t="str">
        <f>Results!AR506</f>
        <v/>
      </c>
      <c r="X506" s="77" t="str">
        <f>Results!AT506</f>
        <v/>
      </c>
    </row>
    <row r="507" spans="1:24" hidden="1" x14ac:dyDescent="0.25">
      <c r="A507" s="69">
        <f>Results!A507</f>
        <v>505</v>
      </c>
      <c r="B507" s="94" t="str">
        <f>Results!DA507</f>
        <v/>
      </c>
      <c r="C507" s="72" t="str">
        <f>Results!D507</f>
        <v/>
      </c>
      <c r="D507" s="72" t="str">
        <f>Results!G507</f>
        <v/>
      </c>
      <c r="E507" s="132" t="str">
        <f>Results!H507</f>
        <v/>
      </c>
      <c r="F507" s="132" t="str">
        <f>Results!I507</f>
        <v/>
      </c>
      <c r="G507" s="80" t="str">
        <f>Results!AW507</f>
        <v/>
      </c>
      <c r="H507" s="80" t="str">
        <f>Results!AY507</f>
        <v/>
      </c>
      <c r="I507" s="133" t="str">
        <f>Results!AZ507</f>
        <v/>
      </c>
      <c r="J507" s="137" t="str">
        <f>Results!BA507</f>
        <v/>
      </c>
      <c r="K507" s="229" t="str">
        <f>Results!BB507</f>
        <v/>
      </c>
      <c r="L507" s="230" t="str">
        <f>Results!BC507</f>
        <v/>
      </c>
      <c r="M507" s="136" t="str">
        <f>Results!BD507</f>
        <v/>
      </c>
      <c r="N507" s="138" t="str">
        <f>Results!BE507</f>
        <v/>
      </c>
      <c r="O507" s="187">
        <f>MAX(Results!CF507:CG507)</f>
        <v>0</v>
      </c>
      <c r="P507" s="83">
        <f>Results!CA507</f>
        <v>0</v>
      </c>
      <c r="Q507" s="83">
        <f>Results!CB507</f>
        <v>0</v>
      </c>
      <c r="R507" s="72" t="str">
        <f>Results!CD507</f>
        <v/>
      </c>
      <c r="S507" s="14" t="str">
        <f>Results!CC507</f>
        <v/>
      </c>
      <c r="T507" s="201">
        <f>Results!AV507</f>
        <v>0</v>
      </c>
      <c r="U507" s="14" t="str">
        <f>IF(LEFT(DataEntry!$O507,1)="D",Results!DL507,"")</f>
        <v/>
      </c>
      <c r="V507" s="14" t="str">
        <f>IF(LEFT(DataEntry!O507,1)="D",Results!DM507,"")</f>
        <v/>
      </c>
      <c r="W507" s="77" t="str">
        <f>Results!AR507</f>
        <v/>
      </c>
      <c r="X507" s="77" t="str">
        <f>Results!AT507</f>
        <v/>
      </c>
    </row>
    <row r="508" spans="1:24" hidden="1" x14ac:dyDescent="0.25">
      <c r="A508" s="69">
        <f>Results!A508</f>
        <v>506</v>
      </c>
      <c r="B508" s="94" t="str">
        <f>Results!DA508</f>
        <v/>
      </c>
      <c r="C508" s="72" t="str">
        <f>Results!D508</f>
        <v/>
      </c>
      <c r="D508" s="72" t="str">
        <f>Results!G508</f>
        <v/>
      </c>
      <c r="E508" s="132" t="str">
        <f>Results!H508</f>
        <v/>
      </c>
      <c r="F508" s="132" t="str">
        <f>Results!I508</f>
        <v/>
      </c>
      <c r="G508" s="80" t="str">
        <f>Results!AW508</f>
        <v/>
      </c>
      <c r="H508" s="80" t="str">
        <f>Results!AY508</f>
        <v/>
      </c>
      <c r="I508" s="133" t="str">
        <f>Results!AZ508</f>
        <v/>
      </c>
      <c r="J508" s="137" t="str">
        <f>Results!BA508</f>
        <v/>
      </c>
      <c r="K508" s="229" t="str">
        <f>Results!BB508</f>
        <v/>
      </c>
      <c r="L508" s="230" t="str">
        <f>Results!BC508</f>
        <v/>
      </c>
      <c r="M508" s="136" t="str">
        <f>Results!BD508</f>
        <v/>
      </c>
      <c r="N508" s="138" t="str">
        <f>Results!BE508</f>
        <v/>
      </c>
      <c r="O508" s="187">
        <f>MAX(Results!CF508:CG508)</f>
        <v>0</v>
      </c>
      <c r="P508" s="83">
        <f>Results!CA508</f>
        <v>0</v>
      </c>
      <c r="Q508" s="83">
        <f>Results!CB508</f>
        <v>0</v>
      </c>
      <c r="R508" s="72" t="str">
        <f>Results!CD508</f>
        <v/>
      </c>
      <c r="S508" s="14" t="str">
        <f>Results!CC508</f>
        <v/>
      </c>
      <c r="T508" s="201">
        <f>Results!AV508</f>
        <v>0</v>
      </c>
      <c r="U508" s="14" t="str">
        <f>IF(LEFT(DataEntry!$O508,1)="D",Results!DL508,"")</f>
        <v/>
      </c>
      <c r="V508" s="14" t="str">
        <f>IF(LEFT(DataEntry!O508,1)="D",Results!DM508,"")</f>
        <v/>
      </c>
      <c r="W508" s="77" t="str">
        <f>Results!AR508</f>
        <v/>
      </c>
      <c r="X508" s="77" t="str">
        <f>Results!AT508</f>
        <v/>
      </c>
    </row>
    <row r="509" spans="1:24" hidden="1" x14ac:dyDescent="0.25">
      <c r="A509" s="69">
        <f>Results!A509</f>
        <v>507</v>
      </c>
      <c r="B509" s="94" t="str">
        <f>Results!DA509</f>
        <v/>
      </c>
      <c r="C509" s="72" t="str">
        <f>Results!D509</f>
        <v/>
      </c>
      <c r="D509" s="72" t="str">
        <f>Results!G509</f>
        <v/>
      </c>
      <c r="E509" s="132" t="str">
        <f>Results!H509</f>
        <v/>
      </c>
      <c r="F509" s="132" t="str">
        <f>Results!I509</f>
        <v/>
      </c>
      <c r="G509" s="80" t="str">
        <f>Results!AW509</f>
        <v/>
      </c>
      <c r="H509" s="80" t="str">
        <f>Results!AY509</f>
        <v/>
      </c>
      <c r="I509" s="133" t="str">
        <f>Results!AZ509</f>
        <v/>
      </c>
      <c r="J509" s="137" t="str">
        <f>Results!BA509</f>
        <v/>
      </c>
      <c r="K509" s="229" t="str">
        <f>Results!BB509</f>
        <v/>
      </c>
      <c r="L509" s="230" t="str">
        <f>Results!BC509</f>
        <v/>
      </c>
      <c r="M509" s="136" t="str">
        <f>Results!BD509</f>
        <v/>
      </c>
      <c r="N509" s="138" t="str">
        <f>Results!BE509</f>
        <v/>
      </c>
      <c r="O509" s="187">
        <f>MAX(Results!CF509:CG509)</f>
        <v>0</v>
      </c>
      <c r="P509" s="83">
        <f>Results!CA509</f>
        <v>0</v>
      </c>
      <c r="Q509" s="83">
        <f>Results!CB509</f>
        <v>0</v>
      </c>
      <c r="R509" s="72" t="str">
        <f>Results!CD509</f>
        <v/>
      </c>
      <c r="S509" s="14" t="str">
        <f>Results!CC509</f>
        <v/>
      </c>
      <c r="T509" s="201">
        <f>Results!AV509</f>
        <v>0</v>
      </c>
      <c r="U509" s="14" t="str">
        <f>IF(LEFT(DataEntry!$O509,1)="D",Results!DL509,"")</f>
        <v/>
      </c>
      <c r="V509" s="14" t="str">
        <f>IF(LEFT(DataEntry!O509,1)="D",Results!DM509,"")</f>
        <v/>
      </c>
      <c r="W509" s="77" t="str">
        <f>Results!AR509</f>
        <v/>
      </c>
      <c r="X509" s="77" t="str">
        <f>Results!AT509</f>
        <v/>
      </c>
    </row>
    <row r="510" spans="1:24" hidden="1" x14ac:dyDescent="0.25">
      <c r="A510" s="69">
        <f>Results!A510</f>
        <v>508</v>
      </c>
      <c r="B510" s="94" t="str">
        <f>Results!DA510</f>
        <v/>
      </c>
      <c r="C510" s="72" t="str">
        <f>Results!D510</f>
        <v/>
      </c>
      <c r="D510" s="72" t="str">
        <f>Results!G510</f>
        <v/>
      </c>
      <c r="E510" s="132" t="str">
        <f>Results!H510</f>
        <v/>
      </c>
      <c r="F510" s="132" t="str">
        <f>Results!I510</f>
        <v/>
      </c>
      <c r="G510" s="80" t="str">
        <f>Results!AW510</f>
        <v/>
      </c>
      <c r="H510" s="80" t="str">
        <f>Results!AY510</f>
        <v/>
      </c>
      <c r="I510" s="133" t="str">
        <f>Results!AZ510</f>
        <v/>
      </c>
      <c r="J510" s="137" t="str">
        <f>Results!BA510</f>
        <v/>
      </c>
      <c r="K510" s="229" t="str">
        <f>Results!BB510</f>
        <v/>
      </c>
      <c r="L510" s="230" t="str">
        <f>Results!BC510</f>
        <v/>
      </c>
      <c r="M510" s="136" t="str">
        <f>Results!BD510</f>
        <v/>
      </c>
      <c r="N510" s="138" t="str">
        <f>Results!BE510</f>
        <v/>
      </c>
      <c r="O510" s="187">
        <f>MAX(Results!CF510:CG510)</f>
        <v>0</v>
      </c>
      <c r="P510" s="83">
        <f>Results!CA510</f>
        <v>0</v>
      </c>
      <c r="Q510" s="83">
        <f>Results!CB510</f>
        <v>0</v>
      </c>
      <c r="R510" s="72" t="str">
        <f>Results!CD510</f>
        <v/>
      </c>
      <c r="S510" s="14" t="str">
        <f>Results!CC510</f>
        <v/>
      </c>
      <c r="T510" s="201">
        <f>Results!AV510</f>
        <v>0</v>
      </c>
      <c r="U510" s="14" t="str">
        <f>IF(LEFT(DataEntry!$O510,1)="D",Results!DL510,"")</f>
        <v/>
      </c>
      <c r="V510" s="14" t="str">
        <f>IF(LEFT(DataEntry!O510,1)="D",Results!DM510,"")</f>
        <v/>
      </c>
      <c r="W510" s="77" t="str">
        <f>Results!AR510</f>
        <v/>
      </c>
      <c r="X510" s="77" t="str">
        <f>Results!AT510</f>
        <v/>
      </c>
    </row>
    <row r="511" spans="1:24" hidden="1" x14ac:dyDescent="0.25">
      <c r="A511" s="69">
        <f>Results!A511</f>
        <v>509</v>
      </c>
      <c r="B511" s="94" t="str">
        <f>Results!DA511</f>
        <v/>
      </c>
      <c r="C511" s="72" t="str">
        <f>Results!D511</f>
        <v/>
      </c>
      <c r="D511" s="72" t="str">
        <f>Results!G511</f>
        <v/>
      </c>
      <c r="E511" s="132" t="str">
        <f>Results!H511</f>
        <v/>
      </c>
      <c r="F511" s="132" t="str">
        <f>Results!I511</f>
        <v/>
      </c>
      <c r="G511" s="80" t="str">
        <f>Results!AW511</f>
        <v/>
      </c>
      <c r="H511" s="80" t="str">
        <f>Results!AY511</f>
        <v/>
      </c>
      <c r="I511" s="133" t="str">
        <f>Results!AZ511</f>
        <v/>
      </c>
      <c r="J511" s="137" t="str">
        <f>Results!BA511</f>
        <v/>
      </c>
      <c r="K511" s="229" t="str">
        <f>Results!BB511</f>
        <v/>
      </c>
      <c r="L511" s="230" t="str">
        <f>Results!BC511</f>
        <v/>
      </c>
      <c r="M511" s="136" t="str">
        <f>Results!BD511</f>
        <v/>
      </c>
      <c r="N511" s="138" t="str">
        <f>Results!BE511</f>
        <v/>
      </c>
      <c r="O511" s="187">
        <f>MAX(Results!CF511:CG511)</f>
        <v>0</v>
      </c>
      <c r="P511" s="83">
        <f>Results!CA511</f>
        <v>0</v>
      </c>
      <c r="Q511" s="83">
        <f>Results!CB511</f>
        <v>0</v>
      </c>
      <c r="R511" s="72" t="str">
        <f>Results!CD511</f>
        <v/>
      </c>
      <c r="S511" s="14" t="str">
        <f>Results!CC511</f>
        <v/>
      </c>
      <c r="T511" s="201">
        <f>Results!AV511</f>
        <v>0</v>
      </c>
      <c r="U511" s="14" t="str">
        <f>IF(LEFT(DataEntry!$O511,1)="D",Results!DL511,"")</f>
        <v/>
      </c>
      <c r="V511" s="14" t="str">
        <f>IF(LEFT(DataEntry!O511,1)="D",Results!DM511,"")</f>
        <v/>
      </c>
      <c r="W511" s="77" t="str">
        <f>Results!AR511</f>
        <v/>
      </c>
      <c r="X511" s="77" t="str">
        <f>Results!AT511</f>
        <v/>
      </c>
    </row>
    <row r="512" spans="1:24" hidden="1" x14ac:dyDescent="0.25">
      <c r="A512" s="69">
        <f>Results!A512</f>
        <v>510</v>
      </c>
      <c r="B512" s="94" t="str">
        <f>Results!DA512</f>
        <v/>
      </c>
      <c r="C512" s="72" t="str">
        <f>Results!D512</f>
        <v/>
      </c>
      <c r="D512" s="72" t="str">
        <f>Results!G512</f>
        <v/>
      </c>
      <c r="E512" s="132" t="str">
        <f>Results!H512</f>
        <v/>
      </c>
      <c r="F512" s="132" t="str">
        <f>Results!I512</f>
        <v/>
      </c>
      <c r="G512" s="80" t="str">
        <f>Results!AW512</f>
        <v/>
      </c>
      <c r="H512" s="80" t="str">
        <f>Results!AY512</f>
        <v/>
      </c>
      <c r="I512" s="133" t="str">
        <f>Results!AZ512</f>
        <v/>
      </c>
      <c r="J512" s="137" t="str">
        <f>Results!BA512</f>
        <v/>
      </c>
      <c r="K512" s="229" t="str">
        <f>Results!BB512</f>
        <v/>
      </c>
      <c r="L512" s="230" t="str">
        <f>Results!BC512</f>
        <v/>
      </c>
      <c r="M512" s="136" t="str">
        <f>Results!BD512</f>
        <v/>
      </c>
      <c r="N512" s="138" t="str">
        <f>Results!BE512</f>
        <v/>
      </c>
      <c r="O512" s="187">
        <f>MAX(Results!CF512:CG512)</f>
        <v>0</v>
      </c>
      <c r="P512" s="83">
        <f>Results!CA512</f>
        <v>0</v>
      </c>
      <c r="Q512" s="83">
        <f>Results!CB512</f>
        <v>0</v>
      </c>
      <c r="R512" s="72" t="str">
        <f>Results!CD512</f>
        <v/>
      </c>
      <c r="S512" s="14" t="str">
        <f>Results!CC512</f>
        <v/>
      </c>
      <c r="T512" s="201">
        <f>Results!AV512</f>
        <v>0</v>
      </c>
      <c r="U512" s="14" t="str">
        <f>IF(LEFT(DataEntry!$O512,1)="D",Results!DL512,"")</f>
        <v/>
      </c>
      <c r="V512" s="14" t="str">
        <f>IF(LEFT(DataEntry!O512,1)="D",Results!DM512,"")</f>
        <v/>
      </c>
      <c r="W512" s="77" t="str">
        <f>Results!AR512</f>
        <v/>
      </c>
      <c r="X512" s="77" t="str">
        <f>Results!AT512</f>
        <v/>
      </c>
    </row>
    <row r="513" spans="1:24" hidden="1" x14ac:dyDescent="0.25">
      <c r="A513" s="69">
        <f>Results!A513</f>
        <v>511</v>
      </c>
      <c r="B513" s="94" t="str">
        <f>Results!DA513</f>
        <v/>
      </c>
      <c r="C513" s="72" t="str">
        <f>Results!D513</f>
        <v/>
      </c>
      <c r="D513" s="72" t="str">
        <f>Results!G513</f>
        <v/>
      </c>
      <c r="E513" s="132" t="str">
        <f>Results!H513</f>
        <v/>
      </c>
      <c r="F513" s="132" t="str">
        <f>Results!I513</f>
        <v/>
      </c>
      <c r="G513" s="80" t="str">
        <f>Results!AW513</f>
        <v/>
      </c>
      <c r="H513" s="80" t="str">
        <f>Results!AY513</f>
        <v/>
      </c>
      <c r="I513" s="133" t="str">
        <f>Results!AZ513</f>
        <v/>
      </c>
      <c r="J513" s="137" t="str">
        <f>Results!BA513</f>
        <v/>
      </c>
      <c r="K513" s="229" t="str">
        <f>Results!BB513</f>
        <v/>
      </c>
      <c r="L513" s="230" t="str">
        <f>Results!BC513</f>
        <v/>
      </c>
      <c r="M513" s="136" t="str">
        <f>Results!BD513</f>
        <v/>
      </c>
      <c r="N513" s="138" t="str">
        <f>Results!BE513</f>
        <v/>
      </c>
      <c r="O513" s="187">
        <f>MAX(Results!CF513:CG513)</f>
        <v>0</v>
      </c>
      <c r="P513" s="83">
        <f>Results!CA513</f>
        <v>0</v>
      </c>
      <c r="Q513" s="83">
        <f>Results!CB513</f>
        <v>0</v>
      </c>
      <c r="R513" s="72" t="str">
        <f>Results!CD513</f>
        <v/>
      </c>
      <c r="S513" s="14" t="str">
        <f>Results!CC513</f>
        <v/>
      </c>
      <c r="T513" s="201">
        <f>Results!AV513</f>
        <v>0</v>
      </c>
      <c r="U513" s="14" t="str">
        <f>IF(LEFT(DataEntry!$O513,1)="D",Results!DL513,"")</f>
        <v/>
      </c>
      <c r="V513" s="14" t="str">
        <f>IF(LEFT(DataEntry!O513,1)="D",Results!DM513,"")</f>
        <v/>
      </c>
      <c r="W513" s="77" t="str">
        <f>Results!AR513</f>
        <v/>
      </c>
      <c r="X513" s="77" t="str">
        <f>Results!AT513</f>
        <v/>
      </c>
    </row>
    <row r="514" spans="1:24" hidden="1" x14ac:dyDescent="0.25">
      <c r="A514" s="69">
        <f>Results!A514</f>
        <v>512</v>
      </c>
      <c r="B514" s="94" t="str">
        <f>Results!DA514</f>
        <v/>
      </c>
      <c r="C514" s="72" t="str">
        <f>Results!D514</f>
        <v/>
      </c>
      <c r="D514" s="72" t="str">
        <f>Results!G514</f>
        <v/>
      </c>
      <c r="E514" s="132" t="str">
        <f>Results!H514</f>
        <v/>
      </c>
      <c r="F514" s="132" t="str">
        <f>Results!I514</f>
        <v/>
      </c>
      <c r="G514" s="80" t="str">
        <f>Results!AW514</f>
        <v/>
      </c>
      <c r="H514" s="80" t="str">
        <f>Results!AY514</f>
        <v/>
      </c>
      <c r="I514" s="133" t="str">
        <f>Results!AZ514</f>
        <v/>
      </c>
      <c r="J514" s="137" t="str">
        <f>Results!BA514</f>
        <v/>
      </c>
      <c r="K514" s="229" t="str">
        <f>Results!BB514</f>
        <v/>
      </c>
      <c r="L514" s="230" t="str">
        <f>Results!BC514</f>
        <v/>
      </c>
      <c r="M514" s="136" t="str">
        <f>Results!BD514</f>
        <v/>
      </c>
      <c r="N514" s="138" t="str">
        <f>Results!BE514</f>
        <v/>
      </c>
      <c r="O514" s="187">
        <f>MAX(Results!CF514:CG514)</f>
        <v>0</v>
      </c>
      <c r="P514" s="83">
        <f>Results!CA514</f>
        <v>0</v>
      </c>
      <c r="Q514" s="83">
        <f>Results!CB514</f>
        <v>0</v>
      </c>
      <c r="R514" s="72" t="str">
        <f>Results!CD514</f>
        <v/>
      </c>
      <c r="S514" s="14" t="str">
        <f>Results!CC514</f>
        <v/>
      </c>
      <c r="T514" s="201">
        <f>Results!AV514</f>
        <v>0</v>
      </c>
      <c r="U514" s="14" t="str">
        <f>IF(LEFT(DataEntry!$O514,1)="D",Results!DL514,"")</f>
        <v/>
      </c>
      <c r="V514" s="14" t="str">
        <f>IF(LEFT(DataEntry!O514,1)="D",Results!DM514,"")</f>
        <v/>
      </c>
      <c r="W514" s="77" t="str">
        <f>Results!AR514</f>
        <v/>
      </c>
      <c r="X514" s="77" t="str">
        <f>Results!AT514</f>
        <v/>
      </c>
    </row>
    <row r="515" spans="1:24" hidden="1" x14ac:dyDescent="0.25">
      <c r="A515" s="69">
        <f>Results!A515</f>
        <v>513</v>
      </c>
      <c r="B515" s="94" t="str">
        <f>Results!DA515</f>
        <v/>
      </c>
      <c r="C515" s="72" t="str">
        <f>Results!D515</f>
        <v/>
      </c>
      <c r="D515" s="72" t="str">
        <f>Results!G515</f>
        <v/>
      </c>
      <c r="E515" s="132" t="str">
        <f>Results!H515</f>
        <v/>
      </c>
      <c r="F515" s="132" t="str">
        <f>Results!I515</f>
        <v/>
      </c>
      <c r="G515" s="80" t="str">
        <f>Results!AW515</f>
        <v/>
      </c>
      <c r="H515" s="80" t="str">
        <f>Results!AY515</f>
        <v/>
      </c>
      <c r="I515" s="133" t="str">
        <f>Results!AZ515</f>
        <v/>
      </c>
      <c r="J515" s="137" t="str">
        <f>Results!BA515</f>
        <v/>
      </c>
      <c r="K515" s="229" t="str">
        <f>Results!BB515</f>
        <v/>
      </c>
      <c r="L515" s="230" t="str">
        <f>Results!BC515</f>
        <v/>
      </c>
      <c r="M515" s="136" t="str">
        <f>Results!BD515</f>
        <v/>
      </c>
      <c r="N515" s="138" t="str">
        <f>Results!BE515</f>
        <v/>
      </c>
      <c r="O515" s="187">
        <f>MAX(Results!CF515:CG515)</f>
        <v>0</v>
      </c>
      <c r="P515" s="83">
        <f>Results!CA515</f>
        <v>0</v>
      </c>
      <c r="Q515" s="83">
        <f>Results!CB515</f>
        <v>0</v>
      </c>
      <c r="R515" s="72" t="str">
        <f>Results!CD515</f>
        <v/>
      </c>
      <c r="S515" s="14" t="str">
        <f>Results!CC515</f>
        <v/>
      </c>
      <c r="T515" s="201">
        <f>Results!AV515</f>
        <v>0</v>
      </c>
      <c r="U515" s="14" t="str">
        <f>IF(LEFT(DataEntry!$O515,1)="D",Results!DL515,"")</f>
        <v/>
      </c>
      <c r="V515" s="14" t="str">
        <f>IF(LEFT(DataEntry!O515,1)="D",Results!DM515,"")</f>
        <v/>
      </c>
      <c r="W515" s="77" t="str">
        <f>Results!AR515</f>
        <v/>
      </c>
      <c r="X515" s="77" t="str">
        <f>Results!AT515</f>
        <v/>
      </c>
    </row>
    <row r="516" spans="1:24" hidden="1" x14ac:dyDescent="0.25">
      <c r="A516" s="69">
        <f>Results!A516</f>
        <v>514</v>
      </c>
      <c r="B516" s="94" t="str">
        <f>Results!DA516</f>
        <v/>
      </c>
      <c r="C516" s="72" t="str">
        <f>Results!D516</f>
        <v/>
      </c>
      <c r="D516" s="72" t="str">
        <f>Results!G516</f>
        <v/>
      </c>
      <c r="E516" s="132" t="str">
        <f>Results!H516</f>
        <v/>
      </c>
      <c r="F516" s="132" t="str">
        <f>Results!I516</f>
        <v/>
      </c>
      <c r="G516" s="80" t="str">
        <f>Results!AW516</f>
        <v/>
      </c>
      <c r="H516" s="80" t="str">
        <f>Results!AY516</f>
        <v/>
      </c>
      <c r="I516" s="133" t="str">
        <f>Results!AZ516</f>
        <v/>
      </c>
      <c r="J516" s="137" t="str">
        <f>Results!BA516</f>
        <v/>
      </c>
      <c r="K516" s="229" t="str">
        <f>Results!BB516</f>
        <v/>
      </c>
      <c r="L516" s="230" t="str">
        <f>Results!BC516</f>
        <v/>
      </c>
      <c r="M516" s="136" t="str">
        <f>Results!BD516</f>
        <v/>
      </c>
      <c r="N516" s="138" t="str">
        <f>Results!BE516</f>
        <v/>
      </c>
      <c r="O516" s="187">
        <f>MAX(Results!CF516:CG516)</f>
        <v>0</v>
      </c>
      <c r="P516" s="83">
        <f>Results!CA516</f>
        <v>0</v>
      </c>
      <c r="Q516" s="83">
        <f>Results!CB516</f>
        <v>0</v>
      </c>
      <c r="R516" s="72" t="str">
        <f>Results!CD516</f>
        <v/>
      </c>
      <c r="S516" s="14" t="str">
        <f>Results!CC516</f>
        <v/>
      </c>
      <c r="T516" s="201">
        <f>Results!AV516</f>
        <v>0</v>
      </c>
      <c r="U516" s="14" t="str">
        <f>IF(LEFT(DataEntry!$O516,1)="D",Results!DL516,"")</f>
        <v/>
      </c>
      <c r="V516" s="14" t="str">
        <f>IF(LEFT(DataEntry!O516,1)="D",Results!DM516,"")</f>
        <v/>
      </c>
      <c r="W516" s="77" t="str">
        <f>Results!AR516</f>
        <v/>
      </c>
      <c r="X516" s="77" t="str">
        <f>Results!AT516</f>
        <v/>
      </c>
    </row>
    <row r="517" spans="1:24" hidden="1" x14ac:dyDescent="0.25">
      <c r="A517" s="69">
        <f>Results!A517</f>
        <v>515</v>
      </c>
      <c r="B517" s="94" t="str">
        <f>Results!DA517</f>
        <v/>
      </c>
      <c r="C517" s="72" t="str">
        <f>Results!D517</f>
        <v/>
      </c>
      <c r="D517" s="72" t="str">
        <f>Results!G517</f>
        <v/>
      </c>
      <c r="E517" s="132" t="str">
        <f>Results!H517</f>
        <v/>
      </c>
      <c r="F517" s="132" t="str">
        <f>Results!I517</f>
        <v/>
      </c>
      <c r="G517" s="80" t="str">
        <f>Results!AW517</f>
        <v/>
      </c>
      <c r="H517" s="80" t="str">
        <f>Results!AY517</f>
        <v/>
      </c>
      <c r="I517" s="133" t="str">
        <f>Results!AZ517</f>
        <v/>
      </c>
      <c r="J517" s="137" t="str">
        <f>Results!BA517</f>
        <v/>
      </c>
      <c r="K517" s="229" t="str">
        <f>Results!BB517</f>
        <v/>
      </c>
      <c r="L517" s="230" t="str">
        <f>Results!BC517</f>
        <v/>
      </c>
      <c r="M517" s="136" t="str">
        <f>Results!BD517</f>
        <v/>
      </c>
      <c r="N517" s="138" t="str">
        <f>Results!BE517</f>
        <v/>
      </c>
      <c r="O517" s="187">
        <f>MAX(Results!CF517:CG517)</f>
        <v>0</v>
      </c>
      <c r="P517" s="83">
        <f>Results!CA517</f>
        <v>0</v>
      </c>
      <c r="Q517" s="83">
        <f>Results!CB517</f>
        <v>0</v>
      </c>
      <c r="R517" s="72" t="str">
        <f>Results!CD517</f>
        <v/>
      </c>
      <c r="S517" s="14" t="str">
        <f>Results!CC517</f>
        <v/>
      </c>
      <c r="T517" s="201">
        <f>Results!AV517</f>
        <v>0</v>
      </c>
      <c r="U517" s="14" t="str">
        <f>IF(LEFT(DataEntry!$O517,1)="D",Results!DL517,"")</f>
        <v/>
      </c>
      <c r="V517" s="14" t="str">
        <f>IF(LEFT(DataEntry!O517,1)="D",Results!DM517,"")</f>
        <v/>
      </c>
      <c r="W517" s="77" t="str">
        <f>Results!AR517</f>
        <v/>
      </c>
      <c r="X517" s="77" t="str">
        <f>Results!AT517</f>
        <v/>
      </c>
    </row>
    <row r="518" spans="1:24" hidden="1" x14ac:dyDescent="0.25">
      <c r="A518" s="69">
        <f>Results!A518</f>
        <v>516</v>
      </c>
      <c r="B518" s="94" t="str">
        <f>Results!DA518</f>
        <v/>
      </c>
      <c r="C518" s="72" t="str">
        <f>Results!D518</f>
        <v/>
      </c>
      <c r="D518" s="72" t="str">
        <f>Results!G518</f>
        <v/>
      </c>
      <c r="E518" s="132" t="str">
        <f>Results!H518</f>
        <v/>
      </c>
      <c r="F518" s="132" t="str">
        <f>Results!I518</f>
        <v/>
      </c>
      <c r="G518" s="80" t="str">
        <f>Results!AW518</f>
        <v/>
      </c>
      <c r="H518" s="80" t="str">
        <f>Results!AY518</f>
        <v/>
      </c>
      <c r="I518" s="133" t="str">
        <f>Results!AZ518</f>
        <v/>
      </c>
      <c r="J518" s="137" t="str">
        <f>Results!BA518</f>
        <v/>
      </c>
      <c r="K518" s="229" t="str">
        <f>Results!BB518</f>
        <v/>
      </c>
      <c r="L518" s="230" t="str">
        <f>Results!BC518</f>
        <v/>
      </c>
      <c r="M518" s="136" t="str">
        <f>Results!BD518</f>
        <v/>
      </c>
      <c r="N518" s="138" t="str">
        <f>Results!BE518</f>
        <v/>
      </c>
      <c r="O518" s="187">
        <f>MAX(Results!CF518:CG518)</f>
        <v>0</v>
      </c>
      <c r="P518" s="83">
        <f>Results!CA518</f>
        <v>0</v>
      </c>
      <c r="Q518" s="83">
        <f>Results!CB518</f>
        <v>0</v>
      </c>
      <c r="R518" s="72" t="str">
        <f>Results!CD518</f>
        <v/>
      </c>
      <c r="S518" s="14" t="str">
        <f>Results!CC518</f>
        <v/>
      </c>
      <c r="T518" s="201">
        <f>Results!AV518</f>
        <v>0</v>
      </c>
      <c r="U518" s="14" t="str">
        <f>IF(LEFT(DataEntry!$O518,1)="D",Results!DL518,"")</f>
        <v/>
      </c>
      <c r="V518" s="14" t="str">
        <f>IF(LEFT(DataEntry!O518,1)="D",Results!DM518,"")</f>
        <v/>
      </c>
      <c r="W518" s="77" t="str">
        <f>Results!AR518</f>
        <v/>
      </c>
      <c r="X518" s="77" t="str">
        <f>Results!AT518</f>
        <v/>
      </c>
    </row>
    <row r="519" spans="1:24" hidden="1" x14ac:dyDescent="0.25">
      <c r="A519" s="69">
        <f>Results!A519</f>
        <v>517</v>
      </c>
      <c r="B519" s="94" t="str">
        <f>Results!DA519</f>
        <v/>
      </c>
      <c r="C519" s="72" t="str">
        <f>Results!D519</f>
        <v/>
      </c>
      <c r="D519" s="72" t="str">
        <f>Results!G519</f>
        <v/>
      </c>
      <c r="E519" s="132" t="str">
        <f>Results!H519</f>
        <v/>
      </c>
      <c r="F519" s="132" t="str">
        <f>Results!I519</f>
        <v/>
      </c>
      <c r="G519" s="80" t="str">
        <f>Results!AW519</f>
        <v/>
      </c>
      <c r="H519" s="80" t="str">
        <f>Results!AY519</f>
        <v/>
      </c>
      <c r="I519" s="133" t="str">
        <f>Results!AZ519</f>
        <v/>
      </c>
      <c r="J519" s="137" t="str">
        <f>Results!BA519</f>
        <v/>
      </c>
      <c r="K519" s="229" t="str">
        <f>Results!BB519</f>
        <v/>
      </c>
      <c r="L519" s="230" t="str">
        <f>Results!BC519</f>
        <v/>
      </c>
      <c r="M519" s="136" t="str">
        <f>Results!BD519</f>
        <v/>
      </c>
      <c r="N519" s="138" t="str">
        <f>Results!BE519</f>
        <v/>
      </c>
      <c r="O519" s="187">
        <f>MAX(Results!CF519:CG519)</f>
        <v>0</v>
      </c>
      <c r="P519" s="83">
        <f>Results!CA519</f>
        <v>0</v>
      </c>
      <c r="Q519" s="83">
        <f>Results!CB519</f>
        <v>0</v>
      </c>
      <c r="R519" s="72" t="str">
        <f>Results!CD519</f>
        <v/>
      </c>
      <c r="S519" s="14" t="str">
        <f>Results!CC519</f>
        <v/>
      </c>
      <c r="T519" s="201">
        <f>Results!AV519</f>
        <v>0</v>
      </c>
      <c r="U519" s="14" t="str">
        <f>IF(LEFT(DataEntry!$O519,1)="D",Results!DL519,"")</f>
        <v/>
      </c>
      <c r="V519" s="14" t="str">
        <f>IF(LEFT(DataEntry!O519,1)="D",Results!DM519,"")</f>
        <v/>
      </c>
      <c r="W519" s="77" t="str">
        <f>Results!AR519</f>
        <v/>
      </c>
      <c r="X519" s="77" t="str">
        <f>Results!AT519</f>
        <v/>
      </c>
    </row>
    <row r="520" spans="1:24" hidden="1" x14ac:dyDescent="0.25">
      <c r="A520" s="69">
        <f>Results!A520</f>
        <v>518</v>
      </c>
      <c r="B520" s="94" t="str">
        <f>Results!DA520</f>
        <v/>
      </c>
      <c r="C520" s="72" t="str">
        <f>Results!D520</f>
        <v/>
      </c>
      <c r="D520" s="72" t="str">
        <f>Results!G520</f>
        <v/>
      </c>
      <c r="E520" s="132" t="str">
        <f>Results!H520</f>
        <v/>
      </c>
      <c r="F520" s="132" t="str">
        <f>Results!I520</f>
        <v/>
      </c>
      <c r="G520" s="80" t="str">
        <f>Results!AW520</f>
        <v/>
      </c>
      <c r="H520" s="80" t="str">
        <f>Results!AY520</f>
        <v/>
      </c>
      <c r="I520" s="133" t="str">
        <f>Results!AZ520</f>
        <v/>
      </c>
      <c r="J520" s="137" t="str">
        <f>Results!BA520</f>
        <v/>
      </c>
      <c r="K520" s="229" t="str">
        <f>Results!BB520</f>
        <v/>
      </c>
      <c r="L520" s="230" t="str">
        <f>Results!BC520</f>
        <v/>
      </c>
      <c r="M520" s="136" t="str">
        <f>Results!BD520</f>
        <v/>
      </c>
      <c r="N520" s="138" t="str">
        <f>Results!BE520</f>
        <v/>
      </c>
      <c r="O520" s="187">
        <f>MAX(Results!CF520:CG520)</f>
        <v>0</v>
      </c>
      <c r="P520" s="83">
        <f>Results!CA520</f>
        <v>0</v>
      </c>
      <c r="Q520" s="83">
        <f>Results!CB520</f>
        <v>0</v>
      </c>
      <c r="R520" s="72" t="str">
        <f>Results!CD520</f>
        <v/>
      </c>
      <c r="S520" s="14" t="str">
        <f>Results!CC520</f>
        <v/>
      </c>
      <c r="T520" s="201">
        <f>Results!AV520</f>
        <v>0</v>
      </c>
      <c r="U520" s="14" t="str">
        <f>IF(LEFT(DataEntry!$O520,1)="D",Results!DL520,"")</f>
        <v/>
      </c>
      <c r="V520" s="14" t="str">
        <f>IF(LEFT(DataEntry!O520,1)="D",Results!DM520,"")</f>
        <v/>
      </c>
      <c r="W520" s="77" t="str">
        <f>Results!AR520</f>
        <v/>
      </c>
      <c r="X520" s="77" t="str">
        <f>Results!AT520</f>
        <v/>
      </c>
    </row>
    <row r="521" spans="1:24" hidden="1" x14ac:dyDescent="0.25">
      <c r="A521" s="69">
        <f>Results!A521</f>
        <v>519</v>
      </c>
      <c r="B521" s="94" t="str">
        <f>Results!DA521</f>
        <v/>
      </c>
      <c r="C521" s="72" t="str">
        <f>Results!D521</f>
        <v/>
      </c>
      <c r="D521" s="72" t="str">
        <f>Results!G521</f>
        <v/>
      </c>
      <c r="E521" s="132" t="str">
        <f>Results!H521</f>
        <v/>
      </c>
      <c r="F521" s="132" t="str">
        <f>Results!I521</f>
        <v/>
      </c>
      <c r="G521" s="80" t="str">
        <f>Results!AW521</f>
        <v/>
      </c>
      <c r="H521" s="80" t="str">
        <f>Results!AY521</f>
        <v/>
      </c>
      <c r="I521" s="133" t="str">
        <f>Results!AZ521</f>
        <v/>
      </c>
      <c r="J521" s="137" t="str">
        <f>Results!BA521</f>
        <v/>
      </c>
      <c r="K521" s="229" t="str">
        <f>Results!BB521</f>
        <v/>
      </c>
      <c r="L521" s="230" t="str">
        <f>Results!BC521</f>
        <v/>
      </c>
      <c r="M521" s="136" t="str">
        <f>Results!BD521</f>
        <v/>
      </c>
      <c r="N521" s="138" t="str">
        <f>Results!BE521</f>
        <v/>
      </c>
      <c r="O521" s="187">
        <f>MAX(Results!CF521:CG521)</f>
        <v>0</v>
      </c>
      <c r="P521" s="83">
        <f>Results!CA521</f>
        <v>0</v>
      </c>
      <c r="Q521" s="83">
        <f>Results!CB521</f>
        <v>0</v>
      </c>
      <c r="R521" s="72" t="str">
        <f>Results!CD521</f>
        <v/>
      </c>
      <c r="S521" s="14" t="str">
        <f>Results!CC521</f>
        <v/>
      </c>
      <c r="T521" s="201">
        <f>Results!AV521</f>
        <v>0</v>
      </c>
      <c r="U521" s="14" t="str">
        <f>IF(LEFT(DataEntry!$O521,1)="D",Results!DL521,"")</f>
        <v/>
      </c>
      <c r="V521" s="14" t="str">
        <f>IF(LEFT(DataEntry!O521,1)="D",Results!DM521,"")</f>
        <v/>
      </c>
      <c r="W521" s="77" t="str">
        <f>Results!AR521</f>
        <v/>
      </c>
      <c r="X521" s="77" t="str">
        <f>Results!AT521</f>
        <v/>
      </c>
    </row>
    <row r="522" spans="1:24" hidden="1" x14ac:dyDescent="0.25">
      <c r="A522" s="69">
        <f>Results!A522</f>
        <v>520</v>
      </c>
      <c r="B522" s="94" t="str">
        <f>Results!DA522</f>
        <v/>
      </c>
      <c r="C522" s="72" t="str">
        <f>Results!D522</f>
        <v/>
      </c>
      <c r="D522" s="72" t="str">
        <f>Results!G522</f>
        <v/>
      </c>
      <c r="E522" s="132" t="str">
        <f>Results!H522</f>
        <v/>
      </c>
      <c r="F522" s="132" t="str">
        <f>Results!I522</f>
        <v/>
      </c>
      <c r="G522" s="80" t="str">
        <f>Results!AW522</f>
        <v/>
      </c>
      <c r="H522" s="80" t="str">
        <f>Results!AY522</f>
        <v/>
      </c>
      <c r="I522" s="133" t="str">
        <f>Results!AZ522</f>
        <v/>
      </c>
      <c r="J522" s="137" t="str">
        <f>Results!BA522</f>
        <v/>
      </c>
      <c r="K522" s="229" t="str">
        <f>Results!BB522</f>
        <v/>
      </c>
      <c r="L522" s="230" t="str">
        <f>Results!BC522</f>
        <v/>
      </c>
      <c r="M522" s="136" t="str">
        <f>Results!BD522</f>
        <v/>
      </c>
      <c r="N522" s="138" t="str">
        <f>Results!BE522</f>
        <v/>
      </c>
      <c r="O522" s="187">
        <f>MAX(Results!CF522:CG522)</f>
        <v>0</v>
      </c>
      <c r="P522" s="83">
        <f>Results!CA522</f>
        <v>0</v>
      </c>
      <c r="Q522" s="83">
        <f>Results!CB522</f>
        <v>0</v>
      </c>
      <c r="R522" s="72" t="str">
        <f>Results!CD522</f>
        <v/>
      </c>
      <c r="S522" s="14" t="str">
        <f>Results!CC522</f>
        <v/>
      </c>
      <c r="T522" s="201">
        <f>Results!AV522</f>
        <v>0</v>
      </c>
      <c r="U522" s="14" t="str">
        <f>IF(LEFT(DataEntry!$O522,1)="D",Results!DL522,"")</f>
        <v/>
      </c>
      <c r="V522" s="14" t="str">
        <f>IF(LEFT(DataEntry!O522,1)="D",Results!DM522,"")</f>
        <v/>
      </c>
      <c r="W522" s="77" t="str">
        <f>Results!AR522</f>
        <v/>
      </c>
      <c r="X522" s="77" t="str">
        <f>Results!AT522</f>
        <v/>
      </c>
    </row>
    <row r="523" spans="1:24" hidden="1" x14ac:dyDescent="0.25">
      <c r="A523" s="69">
        <f>Results!A523</f>
        <v>521</v>
      </c>
      <c r="B523" s="94" t="str">
        <f>Results!DA523</f>
        <v/>
      </c>
      <c r="C523" s="72" t="str">
        <f>Results!D523</f>
        <v/>
      </c>
      <c r="D523" s="72" t="str">
        <f>Results!G523</f>
        <v/>
      </c>
      <c r="E523" s="132" t="str">
        <f>Results!H523</f>
        <v/>
      </c>
      <c r="F523" s="132" t="str">
        <f>Results!I523</f>
        <v/>
      </c>
      <c r="G523" s="80" t="str">
        <f>Results!AW523</f>
        <v/>
      </c>
      <c r="H523" s="80" t="str">
        <f>Results!AY523</f>
        <v/>
      </c>
      <c r="I523" s="133" t="str">
        <f>Results!AZ523</f>
        <v/>
      </c>
      <c r="J523" s="137" t="str">
        <f>Results!BA523</f>
        <v/>
      </c>
      <c r="K523" s="229" t="str">
        <f>Results!BB523</f>
        <v/>
      </c>
      <c r="L523" s="230" t="str">
        <f>Results!BC523</f>
        <v/>
      </c>
      <c r="M523" s="136" t="str">
        <f>Results!BD523</f>
        <v/>
      </c>
      <c r="N523" s="138" t="str">
        <f>Results!BE523</f>
        <v/>
      </c>
      <c r="O523" s="187">
        <f>MAX(Results!CF523:CG523)</f>
        <v>0</v>
      </c>
      <c r="P523" s="83">
        <f>Results!CA523</f>
        <v>0</v>
      </c>
      <c r="Q523" s="83">
        <f>Results!CB523</f>
        <v>0</v>
      </c>
      <c r="R523" s="72" t="str">
        <f>Results!CD523</f>
        <v/>
      </c>
      <c r="S523" s="14" t="str">
        <f>Results!CC523</f>
        <v/>
      </c>
      <c r="T523" s="201">
        <f>Results!AV523</f>
        <v>0</v>
      </c>
      <c r="U523" s="14" t="str">
        <f>IF(LEFT(DataEntry!$O523,1)="D",Results!DL523,"")</f>
        <v/>
      </c>
      <c r="V523" s="14" t="str">
        <f>IF(LEFT(DataEntry!O523,1)="D",Results!DM523,"")</f>
        <v/>
      </c>
      <c r="W523" s="77" t="str">
        <f>Results!AR523</f>
        <v/>
      </c>
      <c r="X523" s="77" t="str">
        <f>Results!AT523</f>
        <v/>
      </c>
    </row>
    <row r="524" spans="1:24" hidden="1" x14ac:dyDescent="0.25">
      <c r="A524" s="69">
        <f>Results!A524</f>
        <v>522</v>
      </c>
      <c r="B524" s="94" t="str">
        <f>Results!DA524</f>
        <v/>
      </c>
      <c r="C524" s="72" t="str">
        <f>Results!D524</f>
        <v/>
      </c>
      <c r="D524" s="72" t="str">
        <f>Results!G524</f>
        <v/>
      </c>
      <c r="E524" s="132" t="str">
        <f>Results!H524</f>
        <v/>
      </c>
      <c r="F524" s="132" t="str">
        <f>Results!I524</f>
        <v/>
      </c>
      <c r="G524" s="80" t="str">
        <f>Results!AW524</f>
        <v/>
      </c>
      <c r="H524" s="80" t="str">
        <f>Results!AY524</f>
        <v/>
      </c>
      <c r="I524" s="133" t="str">
        <f>Results!AZ524</f>
        <v/>
      </c>
      <c r="J524" s="137" t="str">
        <f>Results!BA524</f>
        <v/>
      </c>
      <c r="K524" s="229" t="str">
        <f>Results!BB524</f>
        <v/>
      </c>
      <c r="L524" s="230" t="str">
        <f>Results!BC524</f>
        <v/>
      </c>
      <c r="M524" s="136" t="str">
        <f>Results!BD524</f>
        <v/>
      </c>
      <c r="N524" s="138" t="str">
        <f>Results!BE524</f>
        <v/>
      </c>
      <c r="O524" s="187">
        <f>MAX(Results!CF524:CG524)</f>
        <v>0</v>
      </c>
      <c r="P524" s="83">
        <f>Results!CA524</f>
        <v>0</v>
      </c>
      <c r="Q524" s="83">
        <f>Results!CB524</f>
        <v>0</v>
      </c>
      <c r="R524" s="72" t="str">
        <f>Results!CD524</f>
        <v/>
      </c>
      <c r="S524" s="14" t="str">
        <f>Results!CC524</f>
        <v/>
      </c>
      <c r="T524" s="201">
        <f>Results!AV524</f>
        <v>0</v>
      </c>
      <c r="U524" s="14" t="str">
        <f>IF(LEFT(DataEntry!$O524,1)="D",Results!DL524,"")</f>
        <v/>
      </c>
      <c r="V524" s="14" t="str">
        <f>IF(LEFT(DataEntry!O524,1)="D",Results!DM524,"")</f>
        <v/>
      </c>
      <c r="W524" s="77" t="str">
        <f>Results!AR524</f>
        <v/>
      </c>
      <c r="X524" s="77" t="str">
        <f>Results!AT524</f>
        <v/>
      </c>
    </row>
    <row r="525" spans="1:24" hidden="1" x14ac:dyDescent="0.25">
      <c r="A525" s="69">
        <f>Results!A525</f>
        <v>523</v>
      </c>
      <c r="B525" s="94" t="str">
        <f>Results!DA525</f>
        <v/>
      </c>
      <c r="C525" s="72" t="str">
        <f>Results!D525</f>
        <v/>
      </c>
      <c r="D525" s="72" t="str">
        <f>Results!G525</f>
        <v/>
      </c>
      <c r="E525" s="132" t="str">
        <f>Results!H525</f>
        <v/>
      </c>
      <c r="F525" s="132" t="str">
        <f>Results!I525</f>
        <v/>
      </c>
      <c r="G525" s="80" t="str">
        <f>Results!AW525</f>
        <v/>
      </c>
      <c r="H525" s="80" t="str">
        <f>Results!AY525</f>
        <v/>
      </c>
      <c r="I525" s="133" t="str">
        <f>Results!AZ525</f>
        <v/>
      </c>
      <c r="J525" s="137" t="str">
        <f>Results!BA525</f>
        <v/>
      </c>
      <c r="K525" s="229" t="str">
        <f>Results!BB525</f>
        <v/>
      </c>
      <c r="L525" s="230" t="str">
        <f>Results!BC525</f>
        <v/>
      </c>
      <c r="M525" s="136" t="str">
        <f>Results!BD525</f>
        <v/>
      </c>
      <c r="N525" s="138" t="str">
        <f>Results!BE525</f>
        <v/>
      </c>
      <c r="O525" s="187">
        <f>MAX(Results!CF525:CG525)</f>
        <v>0</v>
      </c>
      <c r="P525" s="83">
        <f>Results!CA525</f>
        <v>0</v>
      </c>
      <c r="Q525" s="83">
        <f>Results!CB525</f>
        <v>0</v>
      </c>
      <c r="R525" s="72" t="str">
        <f>Results!CD525</f>
        <v/>
      </c>
      <c r="S525" s="14" t="str">
        <f>Results!CC525</f>
        <v/>
      </c>
      <c r="T525" s="201">
        <f>Results!AV525</f>
        <v>0</v>
      </c>
      <c r="U525" s="14" t="str">
        <f>IF(LEFT(DataEntry!$O525,1)="D",Results!DL525,"")</f>
        <v/>
      </c>
      <c r="V525" s="14" t="str">
        <f>IF(LEFT(DataEntry!O525,1)="D",Results!DM525,"")</f>
        <v/>
      </c>
      <c r="W525" s="77" t="str">
        <f>Results!AR525</f>
        <v/>
      </c>
      <c r="X525" s="77" t="str">
        <f>Results!AT525</f>
        <v/>
      </c>
    </row>
    <row r="526" spans="1:24" hidden="1" x14ac:dyDescent="0.25">
      <c r="A526" s="69">
        <f>Results!A526</f>
        <v>524</v>
      </c>
      <c r="B526" s="94" t="str">
        <f>Results!DA526</f>
        <v/>
      </c>
      <c r="C526" s="72" t="str">
        <f>Results!D526</f>
        <v/>
      </c>
      <c r="D526" s="72" t="str">
        <f>Results!G526</f>
        <v/>
      </c>
      <c r="E526" s="132" t="str">
        <f>Results!H526</f>
        <v/>
      </c>
      <c r="F526" s="132" t="str">
        <f>Results!I526</f>
        <v/>
      </c>
      <c r="G526" s="80" t="str">
        <f>Results!AW526</f>
        <v/>
      </c>
      <c r="H526" s="80" t="str">
        <f>Results!AY526</f>
        <v/>
      </c>
      <c r="I526" s="133" t="str">
        <f>Results!AZ526</f>
        <v/>
      </c>
      <c r="J526" s="137" t="str">
        <f>Results!BA526</f>
        <v/>
      </c>
      <c r="K526" s="229" t="str">
        <f>Results!BB526</f>
        <v/>
      </c>
      <c r="L526" s="230" t="str">
        <f>Results!BC526</f>
        <v/>
      </c>
      <c r="M526" s="136" t="str">
        <f>Results!BD526</f>
        <v/>
      </c>
      <c r="N526" s="138" t="str">
        <f>Results!BE526</f>
        <v/>
      </c>
      <c r="O526" s="187">
        <f>MAX(Results!CF526:CG526)</f>
        <v>0</v>
      </c>
      <c r="P526" s="83">
        <f>Results!CA526</f>
        <v>0</v>
      </c>
      <c r="Q526" s="83">
        <f>Results!CB526</f>
        <v>0</v>
      </c>
      <c r="R526" s="72" t="str">
        <f>Results!CD526</f>
        <v/>
      </c>
      <c r="S526" s="14" t="str">
        <f>Results!CC526</f>
        <v/>
      </c>
      <c r="T526" s="201">
        <f>Results!AV526</f>
        <v>0</v>
      </c>
      <c r="U526" s="14" t="str">
        <f>IF(LEFT(DataEntry!$O526,1)="D",Results!DL526,"")</f>
        <v/>
      </c>
      <c r="V526" s="14" t="str">
        <f>IF(LEFT(DataEntry!O526,1)="D",Results!DM526,"")</f>
        <v/>
      </c>
      <c r="W526" s="77" t="str">
        <f>Results!AR526</f>
        <v/>
      </c>
      <c r="X526" s="77" t="str">
        <f>Results!AT526</f>
        <v/>
      </c>
    </row>
    <row r="527" spans="1:24" hidden="1" x14ac:dyDescent="0.25">
      <c r="A527" s="69">
        <f>Results!A527</f>
        <v>525</v>
      </c>
      <c r="B527" s="94" t="str">
        <f>Results!DA527</f>
        <v/>
      </c>
      <c r="C527" s="72" t="str">
        <f>Results!D527</f>
        <v/>
      </c>
      <c r="D527" s="72" t="str">
        <f>Results!G527</f>
        <v/>
      </c>
      <c r="E527" s="132" t="str">
        <f>Results!H527</f>
        <v/>
      </c>
      <c r="F527" s="132" t="str">
        <f>Results!I527</f>
        <v/>
      </c>
      <c r="G527" s="80" t="str">
        <f>Results!AW527</f>
        <v/>
      </c>
      <c r="H527" s="80" t="str">
        <f>Results!AY527</f>
        <v/>
      </c>
      <c r="I527" s="133" t="str">
        <f>Results!AZ527</f>
        <v/>
      </c>
      <c r="J527" s="137" t="str">
        <f>Results!BA527</f>
        <v/>
      </c>
      <c r="K527" s="229" t="str">
        <f>Results!BB527</f>
        <v/>
      </c>
      <c r="L527" s="230" t="str">
        <f>Results!BC527</f>
        <v/>
      </c>
      <c r="M527" s="136" t="str">
        <f>Results!BD527</f>
        <v/>
      </c>
      <c r="N527" s="138" t="str">
        <f>Results!BE527</f>
        <v/>
      </c>
      <c r="O527" s="187">
        <f>MAX(Results!CF527:CG527)</f>
        <v>0</v>
      </c>
      <c r="P527" s="83">
        <f>Results!CA527</f>
        <v>0</v>
      </c>
      <c r="Q527" s="83">
        <f>Results!CB527</f>
        <v>0</v>
      </c>
      <c r="R527" s="72" t="str">
        <f>Results!CD527</f>
        <v/>
      </c>
      <c r="S527" s="14" t="str">
        <f>Results!CC527</f>
        <v/>
      </c>
      <c r="T527" s="201">
        <f>Results!AV527</f>
        <v>0</v>
      </c>
      <c r="U527" s="14" t="str">
        <f>IF(LEFT(DataEntry!$O527,1)="D",Results!DL527,"")</f>
        <v/>
      </c>
      <c r="V527" s="14" t="str">
        <f>IF(LEFT(DataEntry!O527,1)="D",Results!DM527,"")</f>
        <v/>
      </c>
      <c r="W527" s="77" t="str">
        <f>Results!AR527</f>
        <v/>
      </c>
      <c r="X527" s="77" t="str">
        <f>Results!AT527</f>
        <v/>
      </c>
    </row>
    <row r="528" spans="1:24" hidden="1" x14ac:dyDescent="0.25">
      <c r="A528" s="69">
        <f>Results!A528</f>
        <v>526</v>
      </c>
      <c r="B528" s="94" t="str">
        <f>Results!DA528</f>
        <v/>
      </c>
      <c r="C528" s="72" t="str">
        <f>Results!D528</f>
        <v/>
      </c>
      <c r="D528" s="72" t="str">
        <f>Results!G528</f>
        <v/>
      </c>
      <c r="E528" s="132" t="str">
        <f>Results!H528</f>
        <v/>
      </c>
      <c r="F528" s="132" t="str">
        <f>Results!I528</f>
        <v/>
      </c>
      <c r="G528" s="80" t="str">
        <f>Results!AW528</f>
        <v/>
      </c>
      <c r="H528" s="80" t="str">
        <f>Results!AY528</f>
        <v/>
      </c>
      <c r="I528" s="133" t="str">
        <f>Results!AZ528</f>
        <v/>
      </c>
      <c r="J528" s="137" t="str">
        <f>Results!BA528</f>
        <v/>
      </c>
      <c r="K528" s="229" t="str">
        <f>Results!BB528</f>
        <v/>
      </c>
      <c r="L528" s="230" t="str">
        <f>Results!BC528</f>
        <v/>
      </c>
      <c r="M528" s="136" t="str">
        <f>Results!BD528</f>
        <v/>
      </c>
      <c r="N528" s="138" t="str">
        <f>Results!BE528</f>
        <v/>
      </c>
      <c r="O528" s="187">
        <f>MAX(Results!CF528:CG528)</f>
        <v>0</v>
      </c>
      <c r="P528" s="83">
        <f>Results!CA528</f>
        <v>0</v>
      </c>
      <c r="Q528" s="83">
        <f>Results!CB528</f>
        <v>0</v>
      </c>
      <c r="R528" s="72" t="str">
        <f>Results!CD528</f>
        <v/>
      </c>
      <c r="S528" s="14" t="str">
        <f>Results!CC528</f>
        <v/>
      </c>
      <c r="T528" s="201">
        <f>Results!AV528</f>
        <v>0</v>
      </c>
      <c r="U528" s="14" t="str">
        <f>IF(LEFT(DataEntry!$O528,1)="D",Results!DL528,"")</f>
        <v/>
      </c>
      <c r="V528" s="14" t="str">
        <f>IF(LEFT(DataEntry!O528,1)="D",Results!DM528,"")</f>
        <v/>
      </c>
      <c r="W528" s="77" t="str">
        <f>Results!AR528</f>
        <v/>
      </c>
      <c r="X528" s="77" t="str">
        <f>Results!AT528</f>
        <v/>
      </c>
    </row>
    <row r="529" spans="1:24" hidden="1" x14ac:dyDescent="0.25">
      <c r="A529" s="69">
        <f>Results!A529</f>
        <v>527</v>
      </c>
      <c r="B529" s="94" t="str">
        <f>Results!DA529</f>
        <v/>
      </c>
      <c r="C529" s="72" t="str">
        <f>Results!D529</f>
        <v/>
      </c>
      <c r="D529" s="72" t="str">
        <f>Results!G529</f>
        <v/>
      </c>
      <c r="E529" s="132" t="str">
        <f>Results!H529</f>
        <v/>
      </c>
      <c r="F529" s="132" t="str">
        <f>Results!I529</f>
        <v/>
      </c>
      <c r="G529" s="80" t="str">
        <f>Results!AW529</f>
        <v/>
      </c>
      <c r="H529" s="80" t="str">
        <f>Results!AY529</f>
        <v/>
      </c>
      <c r="I529" s="133" t="str">
        <f>Results!AZ529</f>
        <v/>
      </c>
      <c r="J529" s="137" t="str">
        <f>Results!BA529</f>
        <v/>
      </c>
      <c r="K529" s="229" t="str">
        <f>Results!BB529</f>
        <v/>
      </c>
      <c r="L529" s="230" t="str">
        <f>Results!BC529</f>
        <v/>
      </c>
      <c r="M529" s="136" t="str">
        <f>Results!BD529</f>
        <v/>
      </c>
      <c r="N529" s="138" t="str">
        <f>Results!BE529</f>
        <v/>
      </c>
      <c r="O529" s="187">
        <f>MAX(Results!CF529:CG529)</f>
        <v>0</v>
      </c>
      <c r="P529" s="83">
        <f>Results!CA529</f>
        <v>0</v>
      </c>
      <c r="Q529" s="83">
        <f>Results!CB529</f>
        <v>0</v>
      </c>
      <c r="R529" s="72" t="str">
        <f>Results!CD529</f>
        <v/>
      </c>
      <c r="S529" s="14" t="str">
        <f>Results!CC529</f>
        <v/>
      </c>
      <c r="T529" s="201">
        <f>Results!AV529</f>
        <v>0</v>
      </c>
      <c r="U529" s="14" t="str">
        <f>IF(LEFT(DataEntry!$O529,1)="D",Results!DL529,"")</f>
        <v/>
      </c>
      <c r="V529" s="14" t="str">
        <f>IF(LEFT(DataEntry!O529,1)="D",Results!DM529,"")</f>
        <v/>
      </c>
      <c r="W529" s="77" t="str">
        <f>Results!AR529</f>
        <v/>
      </c>
      <c r="X529" s="77" t="str">
        <f>Results!AT529</f>
        <v/>
      </c>
    </row>
    <row r="530" spans="1:24" hidden="1" x14ac:dyDescent="0.25">
      <c r="A530" s="69">
        <f>Results!A530</f>
        <v>528</v>
      </c>
      <c r="B530" s="94" t="str">
        <f>Results!DA530</f>
        <v/>
      </c>
      <c r="C530" s="72" t="str">
        <f>Results!D530</f>
        <v/>
      </c>
      <c r="D530" s="72" t="str">
        <f>Results!G530</f>
        <v/>
      </c>
      <c r="E530" s="132" t="str">
        <f>Results!H530</f>
        <v/>
      </c>
      <c r="F530" s="132" t="str">
        <f>Results!I530</f>
        <v/>
      </c>
      <c r="G530" s="80" t="str">
        <f>Results!AW530</f>
        <v/>
      </c>
      <c r="H530" s="80" t="str">
        <f>Results!AY530</f>
        <v/>
      </c>
      <c r="I530" s="133" t="str">
        <f>Results!AZ530</f>
        <v/>
      </c>
      <c r="J530" s="137" t="str">
        <f>Results!BA530</f>
        <v/>
      </c>
      <c r="K530" s="229" t="str">
        <f>Results!BB530</f>
        <v/>
      </c>
      <c r="L530" s="230" t="str">
        <f>Results!BC530</f>
        <v/>
      </c>
      <c r="M530" s="136" t="str">
        <f>Results!BD530</f>
        <v/>
      </c>
      <c r="N530" s="138" t="str">
        <f>Results!BE530</f>
        <v/>
      </c>
      <c r="O530" s="187">
        <f>MAX(Results!CF530:CG530)</f>
        <v>0</v>
      </c>
      <c r="P530" s="83">
        <f>Results!CA530</f>
        <v>0</v>
      </c>
      <c r="Q530" s="83">
        <f>Results!CB530</f>
        <v>0</v>
      </c>
      <c r="R530" s="72" t="str">
        <f>Results!CD530</f>
        <v/>
      </c>
      <c r="S530" s="14" t="str">
        <f>Results!CC530</f>
        <v/>
      </c>
      <c r="T530" s="201">
        <f>Results!AV530</f>
        <v>0</v>
      </c>
      <c r="U530" s="14" t="str">
        <f>IF(LEFT(DataEntry!$O530,1)="D",Results!DL530,"")</f>
        <v/>
      </c>
      <c r="V530" s="14" t="str">
        <f>IF(LEFT(DataEntry!O530,1)="D",Results!DM530,"")</f>
        <v/>
      </c>
      <c r="W530" s="77" t="str">
        <f>Results!AR530</f>
        <v/>
      </c>
      <c r="X530" s="77" t="str">
        <f>Results!AT530</f>
        <v/>
      </c>
    </row>
    <row r="531" spans="1:24" hidden="1" x14ac:dyDescent="0.25">
      <c r="A531" s="69">
        <f>Results!A531</f>
        <v>529</v>
      </c>
      <c r="B531" s="94" t="str">
        <f>Results!DA531</f>
        <v/>
      </c>
      <c r="C531" s="72" t="str">
        <f>Results!D531</f>
        <v/>
      </c>
      <c r="D531" s="72" t="str">
        <f>Results!G531</f>
        <v/>
      </c>
      <c r="E531" s="132" t="str">
        <f>Results!H531</f>
        <v/>
      </c>
      <c r="F531" s="132" t="str">
        <f>Results!I531</f>
        <v/>
      </c>
      <c r="G531" s="80" t="str">
        <f>Results!AW531</f>
        <v/>
      </c>
      <c r="H531" s="80" t="str">
        <f>Results!AY531</f>
        <v/>
      </c>
      <c r="I531" s="133" t="str">
        <f>Results!AZ531</f>
        <v/>
      </c>
      <c r="J531" s="137" t="str">
        <f>Results!BA531</f>
        <v/>
      </c>
      <c r="K531" s="229" t="str">
        <f>Results!BB531</f>
        <v/>
      </c>
      <c r="L531" s="230" t="str">
        <f>Results!BC531</f>
        <v/>
      </c>
      <c r="M531" s="136" t="str">
        <f>Results!BD531</f>
        <v/>
      </c>
      <c r="N531" s="138" t="str">
        <f>Results!BE531</f>
        <v/>
      </c>
      <c r="O531" s="187">
        <f>MAX(Results!CF531:CG531)</f>
        <v>0</v>
      </c>
      <c r="P531" s="83">
        <f>Results!CA531</f>
        <v>0</v>
      </c>
      <c r="Q531" s="83">
        <f>Results!CB531</f>
        <v>0</v>
      </c>
      <c r="R531" s="72" t="str">
        <f>Results!CD531</f>
        <v/>
      </c>
      <c r="S531" s="14" t="str">
        <f>Results!CC531</f>
        <v/>
      </c>
      <c r="T531" s="201">
        <f>Results!AV531</f>
        <v>0</v>
      </c>
      <c r="U531" s="14" t="str">
        <f>IF(LEFT(DataEntry!$O531,1)="D",Results!DL531,"")</f>
        <v/>
      </c>
      <c r="V531" s="14" t="str">
        <f>IF(LEFT(DataEntry!O531,1)="D",Results!DM531,"")</f>
        <v/>
      </c>
      <c r="W531" s="77" t="str">
        <f>Results!AR531</f>
        <v/>
      </c>
      <c r="X531" s="77" t="str">
        <f>Results!AT531</f>
        <v/>
      </c>
    </row>
    <row r="532" spans="1:24" hidden="1" x14ac:dyDescent="0.25">
      <c r="A532" s="69">
        <f>Results!A532</f>
        <v>530</v>
      </c>
      <c r="B532" s="94" t="str">
        <f>Results!DA532</f>
        <v/>
      </c>
      <c r="C532" s="72" t="str">
        <f>Results!D532</f>
        <v/>
      </c>
      <c r="D532" s="72" t="str">
        <f>Results!G532</f>
        <v/>
      </c>
      <c r="E532" s="132" t="str">
        <f>Results!H532</f>
        <v/>
      </c>
      <c r="F532" s="132" t="str">
        <f>Results!I532</f>
        <v/>
      </c>
      <c r="G532" s="80" t="str">
        <f>Results!AW532</f>
        <v/>
      </c>
      <c r="H532" s="80" t="str">
        <f>Results!AY532</f>
        <v/>
      </c>
      <c r="I532" s="133" t="str">
        <f>Results!AZ532</f>
        <v/>
      </c>
      <c r="J532" s="137" t="str">
        <f>Results!BA532</f>
        <v/>
      </c>
      <c r="K532" s="229" t="str">
        <f>Results!BB532</f>
        <v/>
      </c>
      <c r="L532" s="230" t="str">
        <f>Results!BC532</f>
        <v/>
      </c>
      <c r="M532" s="136" t="str">
        <f>Results!BD532</f>
        <v/>
      </c>
      <c r="N532" s="138" t="str">
        <f>Results!BE532</f>
        <v/>
      </c>
      <c r="O532" s="187">
        <f>MAX(Results!CF532:CG532)</f>
        <v>0</v>
      </c>
      <c r="P532" s="83">
        <f>Results!CA532</f>
        <v>0</v>
      </c>
      <c r="Q532" s="83">
        <f>Results!CB532</f>
        <v>0</v>
      </c>
      <c r="R532" s="72" t="str">
        <f>Results!CD532</f>
        <v/>
      </c>
      <c r="S532" s="14" t="str">
        <f>Results!CC532</f>
        <v/>
      </c>
      <c r="T532" s="201">
        <f>Results!AV532</f>
        <v>0</v>
      </c>
      <c r="U532" s="14" t="str">
        <f>IF(LEFT(DataEntry!$O532,1)="D",Results!DL532,"")</f>
        <v/>
      </c>
      <c r="V532" s="14" t="str">
        <f>IF(LEFT(DataEntry!O532,1)="D",Results!DM532,"")</f>
        <v/>
      </c>
      <c r="W532" s="77" t="str">
        <f>Results!AR532</f>
        <v/>
      </c>
      <c r="X532" s="77" t="str">
        <f>Results!AT532</f>
        <v/>
      </c>
    </row>
    <row r="533" spans="1:24" hidden="1" x14ac:dyDescent="0.25">
      <c r="A533" s="69">
        <f>Results!A533</f>
        <v>531</v>
      </c>
      <c r="B533" s="94" t="str">
        <f>Results!DA533</f>
        <v/>
      </c>
      <c r="C533" s="72" t="str">
        <f>Results!D533</f>
        <v/>
      </c>
      <c r="D533" s="72" t="str">
        <f>Results!G533</f>
        <v/>
      </c>
      <c r="E533" s="132" t="str">
        <f>Results!H533</f>
        <v/>
      </c>
      <c r="F533" s="132" t="str">
        <f>Results!I533</f>
        <v/>
      </c>
      <c r="G533" s="80" t="str">
        <f>Results!AW533</f>
        <v/>
      </c>
      <c r="H533" s="80" t="str">
        <f>Results!AY533</f>
        <v/>
      </c>
      <c r="I533" s="133" t="str">
        <f>Results!AZ533</f>
        <v/>
      </c>
      <c r="J533" s="137" t="str">
        <f>Results!BA533</f>
        <v/>
      </c>
      <c r="K533" s="229" t="str">
        <f>Results!BB533</f>
        <v/>
      </c>
      <c r="L533" s="230" t="str">
        <f>Results!BC533</f>
        <v/>
      </c>
      <c r="M533" s="136" t="str">
        <f>Results!BD533</f>
        <v/>
      </c>
      <c r="N533" s="138" t="str">
        <f>Results!BE533</f>
        <v/>
      </c>
      <c r="O533" s="187">
        <f>MAX(Results!CF533:CG533)</f>
        <v>0</v>
      </c>
      <c r="P533" s="83">
        <f>Results!CA533</f>
        <v>0</v>
      </c>
      <c r="Q533" s="83">
        <f>Results!CB533</f>
        <v>0</v>
      </c>
      <c r="R533" s="72" t="str">
        <f>Results!CD533</f>
        <v/>
      </c>
      <c r="S533" s="14" t="str">
        <f>Results!CC533</f>
        <v/>
      </c>
      <c r="T533" s="201">
        <f>Results!AV533</f>
        <v>0</v>
      </c>
      <c r="U533" s="14" t="str">
        <f>IF(LEFT(DataEntry!$O533,1)="D",Results!DL533,"")</f>
        <v/>
      </c>
      <c r="V533" s="14" t="str">
        <f>IF(LEFT(DataEntry!O533,1)="D",Results!DM533,"")</f>
        <v/>
      </c>
      <c r="W533" s="77" t="str">
        <f>Results!AR533</f>
        <v/>
      </c>
      <c r="X533" s="77" t="str">
        <f>Results!AT533</f>
        <v/>
      </c>
    </row>
    <row r="534" spans="1:24" hidden="1" x14ac:dyDescent="0.25">
      <c r="A534" s="69">
        <f>Results!A534</f>
        <v>532</v>
      </c>
      <c r="B534" s="94" t="str">
        <f>Results!DA534</f>
        <v/>
      </c>
      <c r="C534" s="72" t="str">
        <f>Results!D534</f>
        <v/>
      </c>
      <c r="D534" s="72" t="str">
        <f>Results!G534</f>
        <v/>
      </c>
      <c r="E534" s="132" t="str">
        <f>Results!H534</f>
        <v/>
      </c>
      <c r="F534" s="132" t="str">
        <f>Results!I534</f>
        <v/>
      </c>
      <c r="G534" s="80" t="str">
        <f>Results!AW534</f>
        <v/>
      </c>
      <c r="H534" s="80" t="str">
        <f>Results!AY534</f>
        <v/>
      </c>
      <c r="I534" s="133" t="str">
        <f>Results!AZ534</f>
        <v/>
      </c>
      <c r="J534" s="137" t="str">
        <f>Results!BA534</f>
        <v/>
      </c>
      <c r="K534" s="229" t="str">
        <f>Results!BB534</f>
        <v/>
      </c>
      <c r="L534" s="230" t="str">
        <f>Results!BC534</f>
        <v/>
      </c>
      <c r="M534" s="136" t="str">
        <f>Results!BD534</f>
        <v/>
      </c>
      <c r="N534" s="138" t="str">
        <f>Results!BE534</f>
        <v/>
      </c>
      <c r="O534" s="187">
        <f>MAX(Results!CF534:CG534)</f>
        <v>0</v>
      </c>
      <c r="P534" s="83">
        <f>Results!CA534</f>
        <v>0</v>
      </c>
      <c r="Q534" s="83">
        <f>Results!CB534</f>
        <v>0</v>
      </c>
      <c r="R534" s="72" t="str">
        <f>Results!CD534</f>
        <v/>
      </c>
      <c r="S534" s="14" t="str">
        <f>Results!CC534</f>
        <v/>
      </c>
      <c r="T534" s="201">
        <f>Results!AV534</f>
        <v>0</v>
      </c>
      <c r="U534" s="14" t="str">
        <f>IF(LEFT(DataEntry!$O534,1)="D",Results!DL534,"")</f>
        <v/>
      </c>
      <c r="V534" s="14" t="str">
        <f>IF(LEFT(DataEntry!O534,1)="D",Results!DM534,"")</f>
        <v/>
      </c>
      <c r="W534" s="77" t="str">
        <f>Results!AR534</f>
        <v/>
      </c>
      <c r="X534" s="77" t="str">
        <f>Results!AT534</f>
        <v/>
      </c>
    </row>
    <row r="535" spans="1:24" hidden="1" x14ac:dyDescent="0.25">
      <c r="A535" s="69">
        <f>Results!A535</f>
        <v>533</v>
      </c>
      <c r="B535" s="94" t="str">
        <f>Results!DA535</f>
        <v/>
      </c>
      <c r="C535" s="72" t="str">
        <f>Results!D535</f>
        <v/>
      </c>
      <c r="D535" s="72" t="str">
        <f>Results!G535</f>
        <v/>
      </c>
      <c r="E535" s="132" t="str">
        <f>Results!H535</f>
        <v/>
      </c>
      <c r="F535" s="132" t="str">
        <f>Results!I535</f>
        <v/>
      </c>
      <c r="G535" s="80" t="str">
        <f>Results!AW535</f>
        <v/>
      </c>
      <c r="H535" s="80" t="str">
        <f>Results!AY535</f>
        <v/>
      </c>
      <c r="I535" s="133" t="str">
        <f>Results!AZ535</f>
        <v/>
      </c>
      <c r="J535" s="137" t="str">
        <f>Results!BA535</f>
        <v/>
      </c>
      <c r="K535" s="229" t="str">
        <f>Results!BB535</f>
        <v/>
      </c>
      <c r="L535" s="230" t="str">
        <f>Results!BC535</f>
        <v/>
      </c>
      <c r="M535" s="136" t="str">
        <f>Results!BD535</f>
        <v/>
      </c>
      <c r="N535" s="138" t="str">
        <f>Results!BE535</f>
        <v/>
      </c>
      <c r="O535" s="187">
        <f>MAX(Results!CF535:CG535)</f>
        <v>0</v>
      </c>
      <c r="P535" s="83">
        <f>Results!CA535</f>
        <v>0</v>
      </c>
      <c r="Q535" s="83">
        <f>Results!CB535</f>
        <v>0</v>
      </c>
      <c r="R535" s="72" t="str">
        <f>Results!CD535</f>
        <v/>
      </c>
      <c r="S535" s="14" t="str">
        <f>Results!CC535</f>
        <v/>
      </c>
      <c r="T535" s="201">
        <f>Results!AV535</f>
        <v>0</v>
      </c>
      <c r="U535" s="14" t="str">
        <f>IF(LEFT(DataEntry!$O535,1)="D",Results!DL535,"")</f>
        <v/>
      </c>
      <c r="V535" s="14" t="str">
        <f>IF(LEFT(DataEntry!O535,1)="D",Results!DM535,"")</f>
        <v/>
      </c>
      <c r="W535" s="77" t="str">
        <f>Results!AR535</f>
        <v/>
      </c>
      <c r="X535" s="77" t="str">
        <f>Results!AT535</f>
        <v/>
      </c>
    </row>
    <row r="536" spans="1:24" hidden="1" x14ac:dyDescent="0.25">
      <c r="A536" s="69">
        <f>Results!A536</f>
        <v>534</v>
      </c>
      <c r="B536" s="94" t="str">
        <f>Results!DA536</f>
        <v/>
      </c>
      <c r="C536" s="72" t="str">
        <f>Results!D536</f>
        <v/>
      </c>
      <c r="D536" s="72" t="str">
        <f>Results!G536</f>
        <v/>
      </c>
      <c r="E536" s="132" t="str">
        <f>Results!H536</f>
        <v/>
      </c>
      <c r="F536" s="132" t="str">
        <f>Results!I536</f>
        <v/>
      </c>
      <c r="G536" s="80" t="str">
        <f>Results!AW536</f>
        <v/>
      </c>
      <c r="H536" s="80" t="str">
        <f>Results!AY536</f>
        <v/>
      </c>
      <c r="I536" s="133" t="str">
        <f>Results!AZ536</f>
        <v/>
      </c>
      <c r="J536" s="137" t="str">
        <f>Results!BA536</f>
        <v/>
      </c>
      <c r="K536" s="229" t="str">
        <f>Results!BB536</f>
        <v/>
      </c>
      <c r="L536" s="230" t="str">
        <f>Results!BC536</f>
        <v/>
      </c>
      <c r="M536" s="136" t="str">
        <f>Results!BD536</f>
        <v/>
      </c>
      <c r="N536" s="138" t="str">
        <f>Results!BE536</f>
        <v/>
      </c>
      <c r="O536" s="187">
        <f>MAX(Results!CF536:CG536)</f>
        <v>0</v>
      </c>
      <c r="P536" s="83">
        <f>Results!CA536</f>
        <v>0</v>
      </c>
      <c r="Q536" s="83">
        <f>Results!CB536</f>
        <v>0</v>
      </c>
      <c r="R536" s="72" t="str">
        <f>Results!CD536</f>
        <v/>
      </c>
      <c r="S536" s="14" t="str">
        <f>Results!CC536</f>
        <v/>
      </c>
      <c r="T536" s="201">
        <f>Results!AV536</f>
        <v>0</v>
      </c>
      <c r="U536" s="14" t="str">
        <f>IF(LEFT(DataEntry!$O536,1)="D",Results!DL536,"")</f>
        <v/>
      </c>
      <c r="V536" s="14" t="str">
        <f>IF(LEFT(DataEntry!O536,1)="D",Results!DM536,"")</f>
        <v/>
      </c>
      <c r="W536" s="77" t="str">
        <f>Results!AR536</f>
        <v/>
      </c>
      <c r="X536" s="77" t="str">
        <f>Results!AT536</f>
        <v/>
      </c>
    </row>
    <row r="537" spans="1:24" hidden="1" x14ac:dyDescent="0.25">
      <c r="A537" s="69">
        <f>Results!A537</f>
        <v>535</v>
      </c>
      <c r="B537" s="94" t="str">
        <f>Results!DA537</f>
        <v/>
      </c>
      <c r="C537" s="72" t="str">
        <f>Results!D537</f>
        <v/>
      </c>
      <c r="D537" s="72" t="str">
        <f>Results!G537</f>
        <v/>
      </c>
      <c r="E537" s="132" t="str">
        <f>Results!H537</f>
        <v/>
      </c>
      <c r="F537" s="132" t="str">
        <f>Results!I537</f>
        <v/>
      </c>
      <c r="G537" s="80" t="str">
        <f>Results!AW537</f>
        <v/>
      </c>
      <c r="H537" s="80" t="str">
        <f>Results!AY537</f>
        <v/>
      </c>
      <c r="I537" s="133" t="str">
        <f>Results!AZ537</f>
        <v/>
      </c>
      <c r="J537" s="137" t="str">
        <f>Results!BA537</f>
        <v/>
      </c>
      <c r="K537" s="229" t="str">
        <f>Results!BB537</f>
        <v/>
      </c>
      <c r="L537" s="230" t="str">
        <f>Results!BC537</f>
        <v/>
      </c>
      <c r="M537" s="136" t="str">
        <f>Results!BD537</f>
        <v/>
      </c>
      <c r="N537" s="138" t="str">
        <f>Results!BE537</f>
        <v/>
      </c>
      <c r="O537" s="187">
        <f>MAX(Results!CF537:CG537)</f>
        <v>0</v>
      </c>
      <c r="P537" s="83">
        <f>Results!CA537</f>
        <v>0</v>
      </c>
      <c r="Q537" s="83">
        <f>Results!CB537</f>
        <v>0</v>
      </c>
      <c r="R537" s="72" t="str">
        <f>Results!CD537</f>
        <v/>
      </c>
      <c r="S537" s="14" t="str">
        <f>Results!CC537</f>
        <v/>
      </c>
      <c r="T537" s="201">
        <f>Results!AV537</f>
        <v>0</v>
      </c>
      <c r="U537" s="14" t="str">
        <f>IF(LEFT(DataEntry!$O537,1)="D",Results!DL537,"")</f>
        <v/>
      </c>
      <c r="V537" s="14" t="str">
        <f>IF(LEFT(DataEntry!O537,1)="D",Results!DM537,"")</f>
        <v/>
      </c>
      <c r="W537" s="77" t="str">
        <f>Results!AR537</f>
        <v/>
      </c>
      <c r="X537" s="77" t="str">
        <f>Results!AT537</f>
        <v/>
      </c>
    </row>
    <row r="538" spans="1:24" hidden="1" x14ac:dyDescent="0.25">
      <c r="A538" s="69">
        <f>Results!A538</f>
        <v>536</v>
      </c>
      <c r="B538" s="94" t="str">
        <f>Results!DA538</f>
        <v/>
      </c>
      <c r="C538" s="72" t="str">
        <f>Results!D538</f>
        <v/>
      </c>
      <c r="D538" s="72" t="str">
        <f>Results!G538</f>
        <v/>
      </c>
      <c r="E538" s="132" t="str">
        <f>Results!H538</f>
        <v/>
      </c>
      <c r="F538" s="132" t="str">
        <f>Results!I538</f>
        <v/>
      </c>
      <c r="G538" s="80" t="str">
        <f>Results!AW538</f>
        <v/>
      </c>
      <c r="H538" s="80" t="str">
        <f>Results!AY538</f>
        <v/>
      </c>
      <c r="I538" s="133" t="str">
        <f>Results!AZ538</f>
        <v/>
      </c>
      <c r="J538" s="137" t="str">
        <f>Results!BA538</f>
        <v/>
      </c>
      <c r="K538" s="229" t="str">
        <f>Results!BB538</f>
        <v/>
      </c>
      <c r="L538" s="230" t="str">
        <f>Results!BC538</f>
        <v/>
      </c>
      <c r="M538" s="136" t="str">
        <f>Results!BD538</f>
        <v/>
      </c>
      <c r="N538" s="138" t="str">
        <f>Results!BE538</f>
        <v/>
      </c>
      <c r="O538" s="187">
        <f>MAX(Results!CF538:CG538)</f>
        <v>0</v>
      </c>
      <c r="P538" s="83">
        <f>Results!CA538</f>
        <v>0</v>
      </c>
      <c r="Q538" s="83">
        <f>Results!CB538</f>
        <v>0</v>
      </c>
      <c r="R538" s="72" t="str">
        <f>Results!CD538</f>
        <v/>
      </c>
      <c r="S538" s="14" t="str">
        <f>Results!CC538</f>
        <v/>
      </c>
      <c r="T538" s="201">
        <f>Results!AV538</f>
        <v>0</v>
      </c>
      <c r="U538" s="14" t="str">
        <f>IF(LEFT(DataEntry!$O538,1)="D",Results!DL538,"")</f>
        <v/>
      </c>
      <c r="V538" s="14" t="str">
        <f>IF(LEFT(DataEntry!O538,1)="D",Results!DM538,"")</f>
        <v/>
      </c>
      <c r="W538" s="77" t="str">
        <f>Results!AR538</f>
        <v/>
      </c>
      <c r="X538" s="77" t="str">
        <f>Results!AT538</f>
        <v/>
      </c>
    </row>
    <row r="539" spans="1:24" hidden="1" x14ac:dyDescent="0.25">
      <c r="A539" s="69">
        <f>Results!A539</f>
        <v>537</v>
      </c>
      <c r="B539" s="94" t="str">
        <f>Results!DA539</f>
        <v/>
      </c>
      <c r="C539" s="72" t="str">
        <f>Results!D539</f>
        <v/>
      </c>
      <c r="D539" s="72" t="str">
        <f>Results!G539</f>
        <v/>
      </c>
      <c r="E539" s="132" t="str">
        <f>Results!H539</f>
        <v/>
      </c>
      <c r="F539" s="132" t="str">
        <f>Results!I539</f>
        <v/>
      </c>
      <c r="G539" s="80" t="str">
        <f>Results!AW539</f>
        <v/>
      </c>
      <c r="H539" s="80" t="str">
        <f>Results!AY539</f>
        <v/>
      </c>
      <c r="I539" s="133" t="str">
        <f>Results!AZ539</f>
        <v/>
      </c>
      <c r="J539" s="137" t="str">
        <f>Results!BA539</f>
        <v/>
      </c>
      <c r="K539" s="229" t="str">
        <f>Results!BB539</f>
        <v/>
      </c>
      <c r="L539" s="230" t="str">
        <f>Results!BC539</f>
        <v/>
      </c>
      <c r="M539" s="136" t="str">
        <f>Results!BD539</f>
        <v/>
      </c>
      <c r="N539" s="138" t="str">
        <f>Results!BE539</f>
        <v/>
      </c>
      <c r="O539" s="187">
        <f>MAX(Results!CF539:CG539)</f>
        <v>0</v>
      </c>
      <c r="P539" s="83">
        <f>Results!CA539</f>
        <v>0</v>
      </c>
      <c r="Q539" s="83">
        <f>Results!CB539</f>
        <v>0</v>
      </c>
      <c r="R539" s="72" t="str">
        <f>Results!CD539</f>
        <v/>
      </c>
      <c r="S539" s="14" t="str">
        <f>Results!CC539</f>
        <v/>
      </c>
      <c r="T539" s="201">
        <f>Results!AV539</f>
        <v>0</v>
      </c>
      <c r="U539" s="14" t="str">
        <f>IF(LEFT(DataEntry!$O539,1)="D",Results!DL539,"")</f>
        <v/>
      </c>
      <c r="V539" s="14" t="str">
        <f>IF(LEFT(DataEntry!O539,1)="D",Results!DM539,"")</f>
        <v/>
      </c>
      <c r="W539" s="77" t="str">
        <f>Results!AR539</f>
        <v/>
      </c>
      <c r="X539" s="77" t="str">
        <f>Results!AT539</f>
        <v/>
      </c>
    </row>
    <row r="540" spans="1:24" hidden="1" x14ac:dyDescent="0.25">
      <c r="A540" s="69">
        <f>Results!A540</f>
        <v>538</v>
      </c>
      <c r="B540" s="94" t="str">
        <f>Results!DA540</f>
        <v/>
      </c>
      <c r="C540" s="72" t="str">
        <f>Results!D540</f>
        <v/>
      </c>
      <c r="D540" s="72" t="str">
        <f>Results!G540</f>
        <v/>
      </c>
      <c r="E540" s="132" t="str">
        <f>Results!H540</f>
        <v/>
      </c>
      <c r="F540" s="132" t="str">
        <f>Results!I540</f>
        <v/>
      </c>
      <c r="G540" s="80" t="str">
        <f>Results!AW540</f>
        <v/>
      </c>
      <c r="H540" s="80" t="str">
        <f>Results!AY540</f>
        <v/>
      </c>
      <c r="I540" s="133" t="str">
        <f>Results!AZ540</f>
        <v/>
      </c>
      <c r="J540" s="137" t="str">
        <f>Results!BA540</f>
        <v/>
      </c>
      <c r="K540" s="229" t="str">
        <f>Results!BB540</f>
        <v/>
      </c>
      <c r="L540" s="230" t="str">
        <f>Results!BC540</f>
        <v/>
      </c>
      <c r="M540" s="136" t="str">
        <f>Results!BD540</f>
        <v/>
      </c>
      <c r="N540" s="138" t="str">
        <f>Results!BE540</f>
        <v/>
      </c>
      <c r="O540" s="187">
        <f>MAX(Results!CF540:CG540)</f>
        <v>0</v>
      </c>
      <c r="P540" s="83">
        <f>Results!CA540</f>
        <v>0</v>
      </c>
      <c r="Q540" s="83">
        <f>Results!CB540</f>
        <v>0</v>
      </c>
      <c r="R540" s="72" t="str">
        <f>Results!CD540</f>
        <v/>
      </c>
      <c r="S540" s="14" t="str">
        <f>Results!CC540</f>
        <v/>
      </c>
      <c r="T540" s="201">
        <f>Results!AV540</f>
        <v>0</v>
      </c>
      <c r="U540" s="14" t="str">
        <f>IF(LEFT(DataEntry!$O540,1)="D",Results!DL540,"")</f>
        <v/>
      </c>
      <c r="V540" s="14" t="str">
        <f>IF(LEFT(DataEntry!O540,1)="D",Results!DM540,"")</f>
        <v/>
      </c>
      <c r="W540" s="77" t="str">
        <f>Results!AR540</f>
        <v/>
      </c>
      <c r="X540" s="77" t="str">
        <f>Results!AT540</f>
        <v/>
      </c>
    </row>
    <row r="541" spans="1:24" hidden="1" x14ac:dyDescent="0.25">
      <c r="A541" s="69">
        <f>Results!A541</f>
        <v>539</v>
      </c>
      <c r="B541" s="94" t="str">
        <f>Results!DA541</f>
        <v/>
      </c>
      <c r="C541" s="72" t="str">
        <f>Results!D541</f>
        <v/>
      </c>
      <c r="D541" s="72" t="str">
        <f>Results!G541</f>
        <v/>
      </c>
      <c r="E541" s="132" t="str">
        <f>Results!H541</f>
        <v/>
      </c>
      <c r="F541" s="132" t="str">
        <f>Results!I541</f>
        <v/>
      </c>
      <c r="G541" s="80" t="str">
        <f>Results!AW541</f>
        <v/>
      </c>
      <c r="H541" s="80" t="str">
        <f>Results!AY541</f>
        <v/>
      </c>
      <c r="I541" s="133" t="str">
        <f>Results!AZ541</f>
        <v/>
      </c>
      <c r="J541" s="137" t="str">
        <f>Results!BA541</f>
        <v/>
      </c>
      <c r="K541" s="229" t="str">
        <f>Results!BB541</f>
        <v/>
      </c>
      <c r="L541" s="230" t="str">
        <f>Results!BC541</f>
        <v/>
      </c>
      <c r="M541" s="136" t="str">
        <f>Results!BD541</f>
        <v/>
      </c>
      <c r="N541" s="138" t="str">
        <f>Results!BE541</f>
        <v/>
      </c>
      <c r="O541" s="187">
        <f>MAX(Results!CF541:CG541)</f>
        <v>0</v>
      </c>
      <c r="P541" s="83">
        <f>Results!CA541</f>
        <v>0</v>
      </c>
      <c r="Q541" s="83">
        <f>Results!CB541</f>
        <v>0</v>
      </c>
      <c r="R541" s="72" t="str">
        <f>Results!CD541</f>
        <v/>
      </c>
      <c r="S541" s="14" t="str">
        <f>Results!CC541</f>
        <v/>
      </c>
      <c r="T541" s="201">
        <f>Results!AV541</f>
        <v>0</v>
      </c>
      <c r="U541" s="14" t="str">
        <f>IF(LEFT(DataEntry!$O541,1)="D",Results!DL541,"")</f>
        <v/>
      </c>
      <c r="V541" s="14" t="str">
        <f>IF(LEFT(DataEntry!O541,1)="D",Results!DM541,"")</f>
        <v/>
      </c>
      <c r="W541" s="77" t="str">
        <f>Results!AR541</f>
        <v/>
      </c>
      <c r="X541" s="77" t="str">
        <f>Results!AT541</f>
        <v/>
      </c>
    </row>
    <row r="542" spans="1:24" hidden="1" x14ac:dyDescent="0.25">
      <c r="A542" s="69">
        <f>Results!A542</f>
        <v>540</v>
      </c>
      <c r="B542" s="94" t="str">
        <f>Results!DA542</f>
        <v/>
      </c>
      <c r="C542" s="72" t="str">
        <f>Results!D542</f>
        <v/>
      </c>
      <c r="D542" s="72" t="str">
        <f>Results!G542</f>
        <v/>
      </c>
      <c r="E542" s="132" t="str">
        <f>Results!H542</f>
        <v/>
      </c>
      <c r="F542" s="132" t="str">
        <f>Results!I542</f>
        <v/>
      </c>
      <c r="G542" s="80" t="str">
        <f>Results!AW542</f>
        <v/>
      </c>
      <c r="H542" s="80" t="str">
        <f>Results!AY542</f>
        <v/>
      </c>
      <c r="I542" s="133" t="str">
        <f>Results!AZ542</f>
        <v/>
      </c>
      <c r="J542" s="137" t="str">
        <f>Results!BA542</f>
        <v/>
      </c>
      <c r="K542" s="229" t="str">
        <f>Results!BB542</f>
        <v/>
      </c>
      <c r="L542" s="230" t="str">
        <f>Results!BC542</f>
        <v/>
      </c>
      <c r="M542" s="136" t="str">
        <f>Results!BD542</f>
        <v/>
      </c>
      <c r="N542" s="138" t="str">
        <f>Results!BE542</f>
        <v/>
      </c>
      <c r="O542" s="187">
        <f>MAX(Results!CF542:CG542)</f>
        <v>0</v>
      </c>
      <c r="P542" s="83">
        <f>Results!CA542</f>
        <v>0</v>
      </c>
      <c r="Q542" s="83">
        <f>Results!CB542</f>
        <v>0</v>
      </c>
      <c r="R542" s="72" t="str">
        <f>Results!CD542</f>
        <v/>
      </c>
      <c r="S542" s="14" t="str">
        <f>Results!CC542</f>
        <v/>
      </c>
      <c r="T542" s="201">
        <f>Results!AV542</f>
        <v>0</v>
      </c>
      <c r="U542" s="14" t="str">
        <f>IF(LEFT(DataEntry!$O542,1)="D",Results!DL542,"")</f>
        <v/>
      </c>
      <c r="V542" s="14" t="str">
        <f>IF(LEFT(DataEntry!O542,1)="D",Results!DM542,"")</f>
        <v/>
      </c>
      <c r="W542" s="77" t="str">
        <f>Results!AR542</f>
        <v/>
      </c>
      <c r="X542" s="77" t="str">
        <f>Results!AT542</f>
        <v/>
      </c>
    </row>
    <row r="543" spans="1:24" hidden="1" x14ac:dyDescent="0.25">
      <c r="A543" s="69">
        <f>Results!A543</f>
        <v>541</v>
      </c>
      <c r="B543" s="94" t="str">
        <f>Results!DA543</f>
        <v/>
      </c>
      <c r="C543" s="72" t="str">
        <f>Results!D543</f>
        <v/>
      </c>
      <c r="D543" s="72" t="str">
        <f>Results!G543</f>
        <v/>
      </c>
      <c r="E543" s="132" t="str">
        <f>Results!H543</f>
        <v/>
      </c>
      <c r="F543" s="132" t="str">
        <f>Results!I543</f>
        <v/>
      </c>
      <c r="G543" s="80" t="str">
        <f>Results!AW543</f>
        <v/>
      </c>
      <c r="H543" s="80" t="str">
        <f>Results!AY543</f>
        <v/>
      </c>
      <c r="I543" s="133" t="str">
        <f>Results!AZ543</f>
        <v/>
      </c>
      <c r="J543" s="137" t="str">
        <f>Results!BA543</f>
        <v/>
      </c>
      <c r="K543" s="229" t="str">
        <f>Results!BB543</f>
        <v/>
      </c>
      <c r="L543" s="230" t="str">
        <f>Results!BC543</f>
        <v/>
      </c>
      <c r="M543" s="136" t="str">
        <f>Results!BD543</f>
        <v/>
      </c>
      <c r="N543" s="138" t="str">
        <f>Results!BE543</f>
        <v/>
      </c>
      <c r="O543" s="187">
        <f>MAX(Results!CF543:CG543)</f>
        <v>0</v>
      </c>
      <c r="P543" s="83">
        <f>Results!CA543</f>
        <v>0</v>
      </c>
      <c r="Q543" s="83">
        <f>Results!CB543</f>
        <v>0</v>
      </c>
      <c r="R543" s="72" t="str">
        <f>Results!CD543</f>
        <v/>
      </c>
      <c r="S543" s="14" t="str">
        <f>Results!CC543</f>
        <v/>
      </c>
      <c r="T543" s="201">
        <f>Results!AV543</f>
        <v>0</v>
      </c>
      <c r="U543" s="14" t="str">
        <f>IF(LEFT(DataEntry!$O543,1)="D",Results!DL543,"")</f>
        <v/>
      </c>
      <c r="V543" s="14" t="str">
        <f>IF(LEFT(DataEntry!O543,1)="D",Results!DM543,"")</f>
        <v/>
      </c>
      <c r="W543" s="77" t="str">
        <f>Results!AR543</f>
        <v/>
      </c>
      <c r="X543" s="77" t="str">
        <f>Results!AT543</f>
        <v/>
      </c>
    </row>
    <row r="544" spans="1:24" hidden="1" x14ac:dyDescent="0.25">
      <c r="A544" s="69">
        <f>Results!A544</f>
        <v>542</v>
      </c>
      <c r="B544" s="94" t="str">
        <f>Results!DA544</f>
        <v/>
      </c>
      <c r="C544" s="72" t="str">
        <f>Results!D544</f>
        <v/>
      </c>
      <c r="D544" s="72" t="str">
        <f>Results!G544</f>
        <v/>
      </c>
      <c r="E544" s="132" t="str">
        <f>Results!H544</f>
        <v/>
      </c>
      <c r="F544" s="132" t="str">
        <f>Results!I544</f>
        <v/>
      </c>
      <c r="G544" s="80" t="str">
        <f>Results!AW544</f>
        <v/>
      </c>
      <c r="H544" s="80" t="str">
        <f>Results!AY544</f>
        <v/>
      </c>
      <c r="I544" s="133" t="str">
        <f>Results!AZ544</f>
        <v/>
      </c>
      <c r="J544" s="137" t="str">
        <f>Results!BA544</f>
        <v/>
      </c>
      <c r="K544" s="229" t="str">
        <f>Results!BB544</f>
        <v/>
      </c>
      <c r="L544" s="230" t="str">
        <f>Results!BC544</f>
        <v/>
      </c>
      <c r="M544" s="136" t="str">
        <f>Results!BD544</f>
        <v/>
      </c>
      <c r="N544" s="138" t="str">
        <f>Results!BE544</f>
        <v/>
      </c>
      <c r="O544" s="187">
        <f>MAX(Results!CF544:CG544)</f>
        <v>0</v>
      </c>
      <c r="P544" s="83">
        <f>Results!CA544</f>
        <v>0</v>
      </c>
      <c r="Q544" s="83">
        <f>Results!CB544</f>
        <v>0</v>
      </c>
      <c r="R544" s="72" t="str">
        <f>Results!CD544</f>
        <v/>
      </c>
      <c r="S544" s="14" t="str">
        <f>Results!CC544</f>
        <v/>
      </c>
      <c r="T544" s="201">
        <f>Results!AV544</f>
        <v>0</v>
      </c>
      <c r="U544" s="14" t="str">
        <f>IF(LEFT(DataEntry!$O544,1)="D",Results!DL544,"")</f>
        <v/>
      </c>
      <c r="V544" s="14" t="str">
        <f>IF(LEFT(DataEntry!O544,1)="D",Results!DM544,"")</f>
        <v/>
      </c>
      <c r="W544" s="77" t="str">
        <f>Results!AR544</f>
        <v/>
      </c>
      <c r="X544" s="77" t="str">
        <f>Results!AT544</f>
        <v/>
      </c>
    </row>
    <row r="545" spans="1:24" hidden="1" x14ac:dyDescent="0.25">
      <c r="A545" s="69">
        <f>Results!A545</f>
        <v>543</v>
      </c>
      <c r="B545" s="94" t="str">
        <f>Results!DA545</f>
        <v/>
      </c>
      <c r="C545" s="72" t="str">
        <f>Results!D545</f>
        <v/>
      </c>
      <c r="D545" s="72" t="str">
        <f>Results!G545</f>
        <v/>
      </c>
      <c r="E545" s="132" t="str">
        <f>Results!H545</f>
        <v/>
      </c>
      <c r="F545" s="132" t="str">
        <f>Results!I545</f>
        <v/>
      </c>
      <c r="G545" s="80" t="str">
        <f>Results!AW545</f>
        <v/>
      </c>
      <c r="H545" s="80" t="str">
        <f>Results!AY545</f>
        <v/>
      </c>
      <c r="I545" s="133" t="str">
        <f>Results!AZ545</f>
        <v/>
      </c>
      <c r="J545" s="137" t="str">
        <f>Results!BA545</f>
        <v/>
      </c>
      <c r="K545" s="229" t="str">
        <f>Results!BB545</f>
        <v/>
      </c>
      <c r="L545" s="230" t="str">
        <f>Results!BC545</f>
        <v/>
      </c>
      <c r="M545" s="136" t="str">
        <f>Results!BD545</f>
        <v/>
      </c>
      <c r="N545" s="138" t="str">
        <f>Results!BE545</f>
        <v/>
      </c>
      <c r="O545" s="187">
        <f>MAX(Results!CF545:CG545)</f>
        <v>0</v>
      </c>
      <c r="P545" s="83">
        <f>Results!CA545</f>
        <v>0</v>
      </c>
      <c r="Q545" s="83">
        <f>Results!CB545</f>
        <v>0</v>
      </c>
      <c r="R545" s="72" t="str">
        <f>Results!CD545</f>
        <v/>
      </c>
      <c r="S545" s="14" t="str">
        <f>Results!CC545</f>
        <v/>
      </c>
      <c r="T545" s="201">
        <f>Results!AV545</f>
        <v>0</v>
      </c>
      <c r="U545" s="14" t="str">
        <f>IF(LEFT(DataEntry!$O545,1)="D",Results!DL545,"")</f>
        <v/>
      </c>
      <c r="V545" s="14" t="str">
        <f>IF(LEFT(DataEntry!O545,1)="D",Results!DM545,"")</f>
        <v/>
      </c>
      <c r="W545" s="77" t="str">
        <f>Results!AR545</f>
        <v/>
      </c>
      <c r="X545" s="77" t="str">
        <f>Results!AT545</f>
        <v/>
      </c>
    </row>
    <row r="546" spans="1:24" hidden="1" x14ac:dyDescent="0.25">
      <c r="A546" s="69">
        <f>Results!A546</f>
        <v>544</v>
      </c>
      <c r="B546" s="94" t="str">
        <f>Results!DA546</f>
        <v/>
      </c>
      <c r="C546" s="72" t="str">
        <f>Results!D546</f>
        <v/>
      </c>
      <c r="D546" s="72" t="str">
        <f>Results!G546</f>
        <v/>
      </c>
      <c r="E546" s="132" t="str">
        <f>Results!H546</f>
        <v/>
      </c>
      <c r="F546" s="132" t="str">
        <f>Results!I546</f>
        <v/>
      </c>
      <c r="G546" s="80" t="str">
        <f>Results!AW546</f>
        <v/>
      </c>
      <c r="H546" s="80" t="str">
        <f>Results!AY546</f>
        <v/>
      </c>
      <c r="I546" s="133" t="str">
        <f>Results!AZ546</f>
        <v/>
      </c>
      <c r="J546" s="137" t="str">
        <f>Results!BA546</f>
        <v/>
      </c>
      <c r="K546" s="229" t="str">
        <f>Results!BB546</f>
        <v/>
      </c>
      <c r="L546" s="230" t="str">
        <f>Results!BC546</f>
        <v/>
      </c>
      <c r="M546" s="136" t="str">
        <f>Results!BD546</f>
        <v/>
      </c>
      <c r="N546" s="138" t="str">
        <f>Results!BE546</f>
        <v/>
      </c>
      <c r="O546" s="187">
        <f>MAX(Results!CF546:CG546)</f>
        <v>0</v>
      </c>
      <c r="P546" s="83">
        <f>Results!CA546</f>
        <v>0</v>
      </c>
      <c r="Q546" s="83">
        <f>Results!CB546</f>
        <v>0</v>
      </c>
      <c r="R546" s="72" t="str">
        <f>Results!CD546</f>
        <v/>
      </c>
      <c r="S546" s="14" t="str">
        <f>Results!CC546</f>
        <v/>
      </c>
      <c r="T546" s="201">
        <f>Results!AV546</f>
        <v>0</v>
      </c>
      <c r="U546" s="14" t="str">
        <f>IF(LEFT(DataEntry!$O546,1)="D",Results!DL546,"")</f>
        <v/>
      </c>
      <c r="V546" s="14" t="str">
        <f>IF(LEFT(DataEntry!O546,1)="D",Results!DM546,"")</f>
        <v/>
      </c>
      <c r="W546" s="77" t="str">
        <f>Results!AR546</f>
        <v/>
      </c>
      <c r="X546" s="77" t="str">
        <f>Results!AT546</f>
        <v/>
      </c>
    </row>
    <row r="547" spans="1:24" hidden="1" x14ac:dyDescent="0.25">
      <c r="A547" s="69">
        <f>Results!A547</f>
        <v>545</v>
      </c>
      <c r="B547" s="94" t="str">
        <f>Results!DA547</f>
        <v/>
      </c>
      <c r="C547" s="72" t="str">
        <f>Results!D547</f>
        <v/>
      </c>
      <c r="D547" s="72" t="str">
        <f>Results!G547</f>
        <v/>
      </c>
      <c r="E547" s="132" t="str">
        <f>Results!H547</f>
        <v/>
      </c>
      <c r="F547" s="132" t="str">
        <f>Results!I547</f>
        <v/>
      </c>
      <c r="G547" s="80" t="str">
        <f>Results!AW547</f>
        <v/>
      </c>
      <c r="H547" s="80" t="str">
        <f>Results!AY547</f>
        <v/>
      </c>
      <c r="I547" s="133" t="str">
        <f>Results!AZ547</f>
        <v/>
      </c>
      <c r="J547" s="137" t="str">
        <f>Results!BA547</f>
        <v/>
      </c>
      <c r="K547" s="229" t="str">
        <f>Results!BB547</f>
        <v/>
      </c>
      <c r="L547" s="230" t="str">
        <f>Results!BC547</f>
        <v/>
      </c>
      <c r="M547" s="136" t="str">
        <f>Results!BD547</f>
        <v/>
      </c>
      <c r="N547" s="138" t="str">
        <f>Results!BE547</f>
        <v/>
      </c>
      <c r="O547" s="187">
        <f>MAX(Results!CF547:CG547)</f>
        <v>0</v>
      </c>
      <c r="P547" s="83">
        <f>Results!CA547</f>
        <v>0</v>
      </c>
      <c r="Q547" s="83">
        <f>Results!CB547</f>
        <v>0</v>
      </c>
      <c r="R547" s="72" t="str">
        <f>Results!CD547</f>
        <v/>
      </c>
      <c r="S547" s="14" t="str">
        <f>Results!CC547</f>
        <v/>
      </c>
      <c r="T547" s="201">
        <f>Results!AV547</f>
        <v>0</v>
      </c>
      <c r="U547" s="14" t="str">
        <f>IF(LEFT(DataEntry!$O547,1)="D",Results!DL547,"")</f>
        <v/>
      </c>
      <c r="V547" s="14" t="str">
        <f>IF(LEFT(DataEntry!O547,1)="D",Results!DM547,"")</f>
        <v/>
      </c>
      <c r="W547" s="77" t="str">
        <f>Results!AR547</f>
        <v/>
      </c>
      <c r="X547" s="77" t="str">
        <f>Results!AT547</f>
        <v/>
      </c>
    </row>
    <row r="548" spans="1:24" hidden="1" x14ac:dyDescent="0.25">
      <c r="A548" s="69">
        <f>Results!A548</f>
        <v>546</v>
      </c>
      <c r="B548" s="94" t="str">
        <f>Results!DA548</f>
        <v/>
      </c>
      <c r="C548" s="72" t="str">
        <f>Results!D548</f>
        <v/>
      </c>
      <c r="D548" s="72" t="str">
        <f>Results!G548</f>
        <v/>
      </c>
      <c r="E548" s="132" t="str">
        <f>Results!H548</f>
        <v/>
      </c>
      <c r="F548" s="132" t="str">
        <f>Results!I548</f>
        <v/>
      </c>
      <c r="G548" s="80" t="str">
        <f>Results!AW548</f>
        <v/>
      </c>
      <c r="H548" s="80" t="str">
        <f>Results!AY548</f>
        <v/>
      </c>
      <c r="I548" s="133" t="str">
        <f>Results!AZ548</f>
        <v/>
      </c>
      <c r="J548" s="137" t="str">
        <f>Results!BA548</f>
        <v/>
      </c>
      <c r="K548" s="229" t="str">
        <f>Results!BB548</f>
        <v/>
      </c>
      <c r="L548" s="230" t="str">
        <f>Results!BC548</f>
        <v/>
      </c>
      <c r="M548" s="136" t="str">
        <f>Results!BD548</f>
        <v/>
      </c>
      <c r="N548" s="138" t="str">
        <f>Results!BE548</f>
        <v/>
      </c>
      <c r="O548" s="187">
        <f>MAX(Results!CF548:CG548)</f>
        <v>0</v>
      </c>
      <c r="P548" s="83">
        <f>Results!CA548</f>
        <v>0</v>
      </c>
      <c r="Q548" s="83">
        <f>Results!CB548</f>
        <v>0</v>
      </c>
      <c r="R548" s="72" t="str">
        <f>Results!CD548</f>
        <v/>
      </c>
      <c r="S548" s="14" t="str">
        <f>Results!CC548</f>
        <v/>
      </c>
      <c r="T548" s="201">
        <f>Results!AV548</f>
        <v>0</v>
      </c>
      <c r="U548" s="14" t="str">
        <f>IF(LEFT(DataEntry!$O548,1)="D",Results!DL548,"")</f>
        <v/>
      </c>
      <c r="V548" s="14" t="str">
        <f>IF(LEFT(DataEntry!O548,1)="D",Results!DM548,"")</f>
        <v/>
      </c>
      <c r="W548" s="77" t="str">
        <f>Results!AR548</f>
        <v/>
      </c>
      <c r="X548" s="77" t="str">
        <f>Results!AT548</f>
        <v/>
      </c>
    </row>
    <row r="549" spans="1:24" hidden="1" x14ac:dyDescent="0.25">
      <c r="A549" s="69">
        <f>Results!A549</f>
        <v>547</v>
      </c>
      <c r="B549" s="94" t="str">
        <f>Results!DA549</f>
        <v/>
      </c>
      <c r="C549" s="72" t="str">
        <f>Results!D549</f>
        <v/>
      </c>
      <c r="D549" s="72" t="str">
        <f>Results!G549</f>
        <v/>
      </c>
      <c r="E549" s="132" t="str">
        <f>Results!H549</f>
        <v/>
      </c>
      <c r="F549" s="132" t="str">
        <f>Results!I549</f>
        <v/>
      </c>
      <c r="G549" s="80" t="str">
        <f>Results!AW549</f>
        <v/>
      </c>
      <c r="H549" s="80" t="str">
        <f>Results!AY549</f>
        <v/>
      </c>
      <c r="I549" s="133" t="str">
        <f>Results!AZ549</f>
        <v/>
      </c>
      <c r="J549" s="137" t="str">
        <f>Results!BA549</f>
        <v/>
      </c>
      <c r="K549" s="229" t="str">
        <f>Results!BB549</f>
        <v/>
      </c>
      <c r="L549" s="230" t="str">
        <f>Results!BC549</f>
        <v/>
      </c>
      <c r="M549" s="136" t="str">
        <f>Results!BD549</f>
        <v/>
      </c>
      <c r="N549" s="138" t="str">
        <f>Results!BE549</f>
        <v/>
      </c>
      <c r="O549" s="187">
        <f>MAX(Results!CF549:CG549)</f>
        <v>0</v>
      </c>
      <c r="P549" s="83">
        <f>Results!CA549</f>
        <v>0</v>
      </c>
      <c r="Q549" s="83">
        <f>Results!CB549</f>
        <v>0</v>
      </c>
      <c r="R549" s="72" t="str">
        <f>Results!CD549</f>
        <v/>
      </c>
      <c r="S549" s="14" t="str">
        <f>Results!CC549</f>
        <v/>
      </c>
      <c r="T549" s="201">
        <f>Results!AV549</f>
        <v>0</v>
      </c>
      <c r="U549" s="14" t="str">
        <f>IF(LEFT(DataEntry!$O549,1)="D",Results!DL549,"")</f>
        <v/>
      </c>
      <c r="V549" s="14" t="str">
        <f>IF(LEFT(DataEntry!O549,1)="D",Results!DM549,"")</f>
        <v/>
      </c>
      <c r="W549" s="77" t="str">
        <f>Results!AR549</f>
        <v/>
      </c>
      <c r="X549" s="77" t="str">
        <f>Results!AT549</f>
        <v/>
      </c>
    </row>
    <row r="550" spans="1:24" hidden="1" x14ac:dyDescent="0.25">
      <c r="A550" s="69">
        <f>Results!A550</f>
        <v>548</v>
      </c>
      <c r="B550" s="94" t="str">
        <f>Results!DA550</f>
        <v/>
      </c>
      <c r="C550" s="72" t="str">
        <f>Results!D550</f>
        <v/>
      </c>
      <c r="D550" s="72" t="str">
        <f>Results!G550</f>
        <v/>
      </c>
      <c r="E550" s="132" t="str">
        <f>Results!H550</f>
        <v/>
      </c>
      <c r="F550" s="132" t="str">
        <f>Results!I550</f>
        <v/>
      </c>
      <c r="G550" s="80" t="str">
        <f>Results!AW550</f>
        <v/>
      </c>
      <c r="H550" s="80" t="str">
        <f>Results!AY550</f>
        <v/>
      </c>
      <c r="I550" s="133" t="str">
        <f>Results!AZ550</f>
        <v/>
      </c>
      <c r="J550" s="137" t="str">
        <f>Results!BA550</f>
        <v/>
      </c>
      <c r="K550" s="229" t="str">
        <f>Results!BB550</f>
        <v/>
      </c>
      <c r="L550" s="230" t="str">
        <f>Results!BC550</f>
        <v/>
      </c>
      <c r="M550" s="136" t="str">
        <f>Results!BD550</f>
        <v/>
      </c>
      <c r="N550" s="138" t="str">
        <f>Results!BE550</f>
        <v/>
      </c>
      <c r="O550" s="187">
        <f>MAX(Results!CF550:CG550)</f>
        <v>0</v>
      </c>
      <c r="P550" s="83">
        <f>Results!CA550</f>
        <v>0</v>
      </c>
      <c r="Q550" s="83">
        <f>Results!CB550</f>
        <v>0</v>
      </c>
      <c r="R550" s="72" t="str">
        <f>Results!CD550</f>
        <v/>
      </c>
      <c r="S550" s="14" t="str">
        <f>Results!CC550</f>
        <v/>
      </c>
      <c r="T550" s="201">
        <f>Results!AV550</f>
        <v>0</v>
      </c>
      <c r="U550" s="14" t="str">
        <f>IF(LEFT(DataEntry!$O550,1)="D",Results!DL550,"")</f>
        <v/>
      </c>
      <c r="V550" s="14" t="str">
        <f>IF(LEFT(DataEntry!O550,1)="D",Results!DM550,"")</f>
        <v/>
      </c>
      <c r="W550" s="77" t="str">
        <f>Results!AR550</f>
        <v/>
      </c>
      <c r="X550" s="77" t="str">
        <f>Results!AT550</f>
        <v/>
      </c>
    </row>
    <row r="551" spans="1:24" hidden="1" x14ac:dyDescent="0.25">
      <c r="A551" s="69">
        <f>Results!A551</f>
        <v>549</v>
      </c>
      <c r="B551" s="94" t="str">
        <f>Results!DA551</f>
        <v/>
      </c>
      <c r="C551" s="72" t="str">
        <f>Results!D551</f>
        <v/>
      </c>
      <c r="D551" s="72" t="str">
        <f>Results!G551</f>
        <v/>
      </c>
      <c r="E551" s="132" t="str">
        <f>Results!H551</f>
        <v/>
      </c>
      <c r="F551" s="132" t="str">
        <f>Results!I551</f>
        <v/>
      </c>
      <c r="G551" s="80" t="str">
        <f>Results!AW551</f>
        <v/>
      </c>
      <c r="H551" s="80" t="str">
        <f>Results!AY551</f>
        <v/>
      </c>
      <c r="I551" s="133" t="str">
        <f>Results!AZ551</f>
        <v/>
      </c>
      <c r="J551" s="137" t="str">
        <f>Results!BA551</f>
        <v/>
      </c>
      <c r="K551" s="229" t="str">
        <f>Results!BB551</f>
        <v/>
      </c>
      <c r="L551" s="230" t="str">
        <f>Results!BC551</f>
        <v/>
      </c>
      <c r="M551" s="136" t="str">
        <f>Results!BD551</f>
        <v/>
      </c>
      <c r="N551" s="138" t="str">
        <f>Results!BE551</f>
        <v/>
      </c>
      <c r="O551" s="187">
        <f>MAX(Results!CF551:CG551)</f>
        <v>0</v>
      </c>
      <c r="P551" s="83">
        <f>Results!CA551</f>
        <v>0</v>
      </c>
      <c r="Q551" s="83">
        <f>Results!CB551</f>
        <v>0</v>
      </c>
      <c r="R551" s="72" t="str">
        <f>Results!CD551</f>
        <v/>
      </c>
      <c r="S551" s="14" t="str">
        <f>Results!CC551</f>
        <v/>
      </c>
      <c r="T551" s="201">
        <f>Results!AV551</f>
        <v>0</v>
      </c>
      <c r="U551" s="14" t="str">
        <f>IF(LEFT(DataEntry!$O551,1)="D",Results!DL551,"")</f>
        <v/>
      </c>
      <c r="V551" s="14" t="str">
        <f>IF(LEFT(DataEntry!O551,1)="D",Results!DM551,"")</f>
        <v/>
      </c>
      <c r="W551" s="77" t="str">
        <f>Results!AR551</f>
        <v/>
      </c>
      <c r="X551" s="77" t="str">
        <f>Results!AT551</f>
        <v/>
      </c>
    </row>
    <row r="552" spans="1:24" hidden="1" x14ac:dyDescent="0.25">
      <c r="A552" s="69">
        <f>Results!A552</f>
        <v>550</v>
      </c>
      <c r="B552" s="94" t="str">
        <f>Results!DA552</f>
        <v/>
      </c>
      <c r="C552" s="72" t="str">
        <f>Results!D552</f>
        <v/>
      </c>
      <c r="D552" s="72" t="str">
        <f>Results!G552</f>
        <v/>
      </c>
      <c r="E552" s="132" t="str">
        <f>Results!H552</f>
        <v/>
      </c>
      <c r="F552" s="132" t="str">
        <f>Results!I552</f>
        <v/>
      </c>
      <c r="G552" s="80" t="str">
        <f>Results!AW552</f>
        <v/>
      </c>
      <c r="H552" s="80" t="str">
        <f>Results!AY552</f>
        <v/>
      </c>
      <c r="I552" s="133" t="str">
        <f>Results!AZ552</f>
        <v/>
      </c>
      <c r="J552" s="137" t="str">
        <f>Results!BA552</f>
        <v/>
      </c>
      <c r="K552" s="229" t="str">
        <f>Results!BB552</f>
        <v/>
      </c>
      <c r="L552" s="230" t="str">
        <f>Results!BC552</f>
        <v/>
      </c>
      <c r="M552" s="136" t="str">
        <f>Results!BD552</f>
        <v/>
      </c>
      <c r="N552" s="138" t="str">
        <f>Results!BE552</f>
        <v/>
      </c>
      <c r="O552" s="187">
        <f>MAX(Results!CF552:CG552)</f>
        <v>0</v>
      </c>
      <c r="P552" s="83">
        <f>Results!CA552</f>
        <v>0</v>
      </c>
      <c r="Q552" s="83">
        <f>Results!CB552</f>
        <v>0</v>
      </c>
      <c r="R552" s="72" t="str">
        <f>Results!CD552</f>
        <v/>
      </c>
      <c r="S552" s="14" t="str">
        <f>Results!CC552</f>
        <v/>
      </c>
      <c r="T552" s="201">
        <f>Results!AV552</f>
        <v>0</v>
      </c>
      <c r="U552" s="14" t="str">
        <f>IF(LEFT(DataEntry!$O552,1)="D",Results!DL552,"")</f>
        <v/>
      </c>
      <c r="V552" s="14" t="str">
        <f>IF(LEFT(DataEntry!O552,1)="D",Results!DM552,"")</f>
        <v/>
      </c>
      <c r="W552" s="77" t="str">
        <f>Results!AR552</f>
        <v/>
      </c>
      <c r="X552" s="77" t="str">
        <f>Results!AT552</f>
        <v/>
      </c>
    </row>
    <row r="553" spans="1:24" hidden="1" x14ac:dyDescent="0.25">
      <c r="A553" s="69">
        <f>Results!A553</f>
        <v>551</v>
      </c>
      <c r="B553" s="94" t="str">
        <f>Results!DA553</f>
        <v/>
      </c>
      <c r="C553" s="72" t="str">
        <f>Results!D553</f>
        <v/>
      </c>
      <c r="D553" s="72" t="str">
        <f>Results!G553</f>
        <v/>
      </c>
      <c r="E553" s="132" t="str">
        <f>Results!H553</f>
        <v/>
      </c>
      <c r="F553" s="132" t="str">
        <f>Results!I553</f>
        <v/>
      </c>
      <c r="G553" s="80" t="str">
        <f>Results!AW553</f>
        <v/>
      </c>
      <c r="H553" s="80" t="str">
        <f>Results!AY553</f>
        <v/>
      </c>
      <c r="I553" s="133" t="str">
        <f>Results!AZ553</f>
        <v/>
      </c>
      <c r="J553" s="137" t="str">
        <f>Results!BA553</f>
        <v/>
      </c>
      <c r="K553" s="229" t="str">
        <f>Results!BB553</f>
        <v/>
      </c>
      <c r="L553" s="230" t="str">
        <f>Results!BC553</f>
        <v/>
      </c>
      <c r="M553" s="136" t="str">
        <f>Results!BD553</f>
        <v/>
      </c>
      <c r="N553" s="138" t="str">
        <f>Results!BE553</f>
        <v/>
      </c>
      <c r="O553" s="187">
        <f>MAX(Results!CF553:CG553)</f>
        <v>0</v>
      </c>
      <c r="P553" s="83">
        <f>Results!CA553</f>
        <v>0</v>
      </c>
      <c r="Q553" s="83">
        <f>Results!CB553</f>
        <v>0</v>
      </c>
      <c r="R553" s="72" t="str">
        <f>Results!CD553</f>
        <v/>
      </c>
      <c r="S553" s="14" t="str">
        <f>Results!CC553</f>
        <v/>
      </c>
      <c r="T553" s="201">
        <f>Results!AV553</f>
        <v>0</v>
      </c>
      <c r="U553" s="14" t="str">
        <f>IF(LEFT(DataEntry!$O553,1)="D",Results!DL553,"")</f>
        <v/>
      </c>
      <c r="V553" s="14" t="str">
        <f>IF(LEFT(DataEntry!O553,1)="D",Results!DM553,"")</f>
        <v/>
      </c>
      <c r="W553" s="77" t="str">
        <f>Results!AR553</f>
        <v/>
      </c>
      <c r="X553" s="77" t="str">
        <f>Results!AT553</f>
        <v/>
      </c>
    </row>
    <row r="554" spans="1:24" hidden="1" x14ac:dyDescent="0.25">
      <c r="A554" s="69">
        <f>Results!A554</f>
        <v>552</v>
      </c>
      <c r="B554" s="94" t="str">
        <f>Results!DA554</f>
        <v/>
      </c>
      <c r="C554" s="72" t="str">
        <f>Results!D554</f>
        <v/>
      </c>
      <c r="D554" s="72" t="str">
        <f>Results!G554</f>
        <v/>
      </c>
      <c r="E554" s="132" t="str">
        <f>Results!H554</f>
        <v/>
      </c>
      <c r="F554" s="132" t="str">
        <f>Results!I554</f>
        <v/>
      </c>
      <c r="G554" s="80" t="str">
        <f>Results!AW554</f>
        <v/>
      </c>
      <c r="H554" s="80" t="str">
        <f>Results!AY554</f>
        <v/>
      </c>
      <c r="I554" s="133" t="str">
        <f>Results!AZ554</f>
        <v/>
      </c>
      <c r="J554" s="137" t="str">
        <f>Results!BA554</f>
        <v/>
      </c>
      <c r="K554" s="229" t="str">
        <f>Results!BB554</f>
        <v/>
      </c>
      <c r="L554" s="230" t="str">
        <f>Results!BC554</f>
        <v/>
      </c>
      <c r="M554" s="136" t="str">
        <f>Results!BD554</f>
        <v/>
      </c>
      <c r="N554" s="138" t="str">
        <f>Results!BE554</f>
        <v/>
      </c>
      <c r="O554" s="187">
        <f>MAX(Results!CF554:CG554)</f>
        <v>0</v>
      </c>
      <c r="P554" s="83">
        <f>Results!CA554</f>
        <v>0</v>
      </c>
      <c r="Q554" s="83">
        <f>Results!CB554</f>
        <v>0</v>
      </c>
      <c r="R554" s="72" t="str">
        <f>Results!CD554</f>
        <v/>
      </c>
      <c r="S554" s="14" t="str">
        <f>Results!CC554</f>
        <v/>
      </c>
      <c r="T554" s="201">
        <f>Results!AV554</f>
        <v>0</v>
      </c>
      <c r="U554" s="14" t="str">
        <f>IF(LEFT(DataEntry!$O554,1)="D",Results!DL554,"")</f>
        <v/>
      </c>
      <c r="V554" s="14" t="str">
        <f>IF(LEFT(DataEntry!O554,1)="D",Results!DM554,"")</f>
        <v/>
      </c>
      <c r="W554" s="77" t="str">
        <f>Results!AR554</f>
        <v/>
      </c>
      <c r="X554" s="77" t="str">
        <f>Results!AT554</f>
        <v/>
      </c>
    </row>
    <row r="555" spans="1:24" x14ac:dyDescent="0.25">
      <c r="B555" s="103"/>
      <c r="E555" s="424">
        <f>Results!H555</f>
        <v>501</v>
      </c>
      <c r="F555" s="424">
        <f>Results!I555</f>
        <v>406</v>
      </c>
      <c r="P555" s="425">
        <f>SUM(P3:P554)</f>
        <v>1701</v>
      </c>
      <c r="Q555" s="425">
        <f>SUM(Q3:Q554)</f>
        <v>211</v>
      </c>
      <c r="R555" s="426" t="s">
        <v>585</v>
      </c>
      <c r="S555" s="427">
        <f>Margin</f>
        <v>0.32481171548117155</v>
      </c>
    </row>
    <row r="556" spans="1:24" x14ac:dyDescent="0.25">
      <c r="B556" s="103"/>
    </row>
  </sheetData>
  <sheetProtection sheet="1" objects="1" scenarios="1" autoFilter="0"/>
  <autoFilter ref="R2:R555" xr:uid="{00000000-0009-0000-0000-000007000000}">
    <filterColumn colId="0">
      <customFilters>
        <customFilter operator="notEqual" val=" "/>
      </customFilters>
    </filterColumn>
  </autoFilter>
  <mergeCells count="8">
    <mergeCell ref="I2:J2"/>
    <mergeCell ref="K2:L2"/>
    <mergeCell ref="M2:N2"/>
    <mergeCell ref="W1:X1"/>
    <mergeCell ref="E1:F1"/>
    <mergeCell ref="P1:Q1"/>
    <mergeCell ref="G1:H1"/>
    <mergeCell ref="I1:N1"/>
  </mergeCells>
  <conditionalFormatting sqref="T15">
    <cfRule type="iconSet" priority="33">
      <iconSet iconSet="3Flags">
        <cfvo type="percent" val="0"/>
        <cfvo type="num" val="-0.5"/>
        <cfvo type="num" val="0" gte="0"/>
      </iconSet>
    </cfRule>
  </conditionalFormatting>
  <conditionalFormatting sqref="T3:T554">
    <cfRule type="iconSet" priority="32">
      <iconSet iconSet="3Flags">
        <cfvo type="percent" val="0"/>
        <cfvo type="num" val="-0.5"/>
        <cfvo type="num" val="0" gte="0"/>
      </iconSet>
    </cfRule>
  </conditionalFormatting>
  <conditionalFormatting sqref="T1">
    <cfRule type="iconSet" priority="31">
      <iconSet iconSet="3Flags">
        <cfvo type="percent" val="0"/>
        <cfvo type="num" val="-0.5"/>
        <cfvo type="num" val="0" gte="0"/>
      </iconSet>
    </cfRule>
  </conditionalFormatting>
  <conditionalFormatting sqref="S3">
    <cfRule type="iconSet" priority="19">
      <iconSet iconSet="3Flags">
        <cfvo type="percent" val="0"/>
        <cfvo type="num" val="-0.5"/>
        <cfvo type="num" val="0" gte="0"/>
      </iconSet>
    </cfRule>
  </conditionalFormatting>
  <conditionalFormatting sqref="S1">
    <cfRule type="iconSet" priority="18">
      <iconSet iconSet="3Flags">
        <cfvo type="percent" val="0"/>
        <cfvo type="num" val="-0.5"/>
        <cfvo type="num" val="0" gte="0"/>
      </iconSet>
    </cfRule>
  </conditionalFormatting>
  <conditionalFormatting sqref="S4:S554">
    <cfRule type="iconSet" priority="17">
      <iconSet iconSet="3Flags">
        <cfvo type="percent" val="0"/>
        <cfvo type="num" val="-0.5"/>
        <cfvo type="num" val="0" gte="0"/>
      </iconSet>
    </cfRule>
  </conditionalFormatting>
  <conditionalFormatting sqref="E3:F554">
    <cfRule type="cellIs" dxfId="23" priority="15" operator="equal">
      <formula>"P"</formula>
    </cfRule>
  </conditionalFormatting>
  <conditionalFormatting sqref="I3:J554">
    <cfRule type="expression" dxfId="22" priority="14">
      <formula>$W3&lt;$J3/($I3+$J3)</formula>
    </cfRule>
  </conditionalFormatting>
  <conditionalFormatting sqref="M3:N554">
    <cfRule type="expression" dxfId="21" priority="13">
      <formula>$X3&lt;$N3/($M3+$N3)</formula>
    </cfRule>
  </conditionalFormatting>
  <conditionalFormatting sqref="G3:G554">
    <cfRule type="expression" dxfId="20" priority="12">
      <formula>$W3&lt;$J3/($I3+$J3)</formula>
    </cfRule>
  </conditionalFormatting>
  <conditionalFormatting sqref="H3:H554">
    <cfRule type="expression" dxfId="19" priority="11">
      <formula>$X3&lt;$N3/($M3+$N3)</formula>
    </cfRule>
  </conditionalFormatting>
  <conditionalFormatting sqref="V3">
    <cfRule type="iconSet" priority="7">
      <iconSet iconSet="3Flags">
        <cfvo type="percent" val="0"/>
        <cfvo type="num" val="-0.5"/>
        <cfvo type="num" val="0" gte="0"/>
      </iconSet>
    </cfRule>
  </conditionalFormatting>
  <conditionalFormatting sqref="V1">
    <cfRule type="iconSet" priority="6">
      <iconSet iconSet="3Flags">
        <cfvo type="percent" val="0"/>
        <cfvo type="num" val="-0.5"/>
        <cfvo type="num" val="0" gte="0"/>
      </iconSet>
    </cfRule>
  </conditionalFormatting>
  <conditionalFormatting sqref="V4:V554">
    <cfRule type="iconSet" priority="5">
      <iconSet iconSet="3Flags">
        <cfvo type="percent" val="0"/>
        <cfvo type="num" val="-0.5"/>
        <cfvo type="num" val="0" gte="0"/>
      </iconSet>
    </cfRule>
  </conditionalFormatting>
  <conditionalFormatting sqref="K3">
    <cfRule type="expression" dxfId="18" priority="4">
      <formula>$U3&lt;&gt;""</formula>
    </cfRule>
  </conditionalFormatting>
  <conditionalFormatting sqref="L3">
    <cfRule type="expression" dxfId="17" priority="3">
      <formula>$U3&lt;&gt;""</formula>
    </cfRule>
  </conditionalFormatting>
  <conditionalFormatting sqref="K4:K554">
    <cfRule type="expression" dxfId="16" priority="2">
      <formula>$U4&lt;&gt;""</formula>
    </cfRule>
  </conditionalFormatting>
  <conditionalFormatting sqref="L4:L554">
    <cfRule type="expression" dxfId="15" priority="1">
      <formula>$U4&lt;&gt;""</formula>
    </cfRule>
  </conditionalFormatting>
  <pageMargins left="0.70866141732283472" right="0.70866141732283472" top="0.55118110236220474" bottom="0.74803149606299213" header="0.31496062992125984" footer="0.31496062992125984"/>
  <pageSetup paperSize="9" scale="58" fitToHeight="10" orientation="landscape" r:id="rId1"/>
  <headerFooter>
    <oddHeader>&amp;C&amp;"-,Bold"&amp;16Predictions</oddHeader>
    <oddFooter>&amp;L&amp;8Printed &amp;D &amp;T&amp;C&amp;8OddsPredictor&amp;R&amp;8Page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58"/>
  <sheetViews>
    <sheetView showGridLines="0" showRowColHeaders="0" workbookViewId="0">
      <selection activeCell="D33" sqref="D33"/>
    </sheetView>
  </sheetViews>
  <sheetFormatPr defaultRowHeight="15" x14ac:dyDescent="0.25"/>
  <cols>
    <col min="1" max="1" width="9.140625" style="268" customWidth="1"/>
    <col min="2" max="2" width="9.140625" style="277"/>
    <col min="3" max="3" width="38.85546875" style="276" customWidth="1"/>
    <col min="4" max="13" width="9.140625" style="277"/>
    <col min="14" max="14" width="9.140625" style="268"/>
    <col min="15" max="15" width="9.140625" style="268" customWidth="1"/>
    <col min="16" max="16" width="9.140625" style="268"/>
    <col min="17" max="17" width="38.85546875" style="268" customWidth="1"/>
    <col min="18" max="18" width="9.140625" style="433"/>
    <col min="19" max="16384" width="9.140625" style="268"/>
  </cols>
  <sheetData>
    <row r="1" spans="2:27" x14ac:dyDescent="0.25">
      <c r="B1" s="461" t="s">
        <v>148</v>
      </c>
      <c r="C1" s="462" t="str">
        <f>League</f>
        <v>2. Bundesliga 2020-21</v>
      </c>
      <c r="D1" s="461" t="s">
        <v>146</v>
      </c>
      <c r="E1" s="464" t="s">
        <v>1</v>
      </c>
      <c r="F1" s="465"/>
      <c r="G1" s="466"/>
      <c r="H1" s="464" t="s">
        <v>0</v>
      </c>
      <c r="I1" s="465"/>
      <c r="J1" s="466"/>
      <c r="K1" s="453" t="s">
        <v>512</v>
      </c>
      <c r="L1" s="461" t="s">
        <v>147</v>
      </c>
      <c r="M1" s="453" t="s">
        <v>587</v>
      </c>
      <c r="P1" s="467" t="s">
        <v>148</v>
      </c>
      <c r="Q1" s="471" t="s">
        <v>552</v>
      </c>
      <c r="R1" s="473" t="s">
        <v>146</v>
      </c>
      <c r="S1" s="475" t="s">
        <v>1</v>
      </c>
      <c r="T1" s="476"/>
      <c r="U1" s="477"/>
      <c r="V1" s="475" t="s">
        <v>0</v>
      </c>
      <c r="W1" s="476"/>
      <c r="X1" s="477"/>
      <c r="Y1" s="455" t="s">
        <v>512</v>
      </c>
      <c r="Z1" s="467" t="s">
        <v>147</v>
      </c>
      <c r="AA1" s="455" t="s">
        <v>587</v>
      </c>
    </row>
    <row r="2" spans="2:27" x14ac:dyDescent="0.25">
      <c r="B2" s="454"/>
      <c r="C2" s="463"/>
      <c r="D2" s="454"/>
      <c r="E2" s="429" t="s">
        <v>143</v>
      </c>
      <c r="F2" s="429" t="s">
        <v>25</v>
      </c>
      <c r="G2" s="429" t="s">
        <v>144</v>
      </c>
      <c r="H2" s="429" t="s">
        <v>143</v>
      </c>
      <c r="I2" s="429" t="s">
        <v>25</v>
      </c>
      <c r="J2" s="429" t="s">
        <v>144</v>
      </c>
      <c r="K2" s="454"/>
      <c r="L2" s="454"/>
      <c r="M2" s="454"/>
      <c r="P2" s="456"/>
      <c r="Q2" s="472"/>
      <c r="R2" s="474"/>
      <c r="S2" s="309" t="s">
        <v>143</v>
      </c>
      <c r="T2" s="309" t="s">
        <v>25</v>
      </c>
      <c r="U2" s="309" t="s">
        <v>144</v>
      </c>
      <c r="V2" s="309" t="s">
        <v>143</v>
      </c>
      <c r="W2" s="309" t="s">
        <v>25</v>
      </c>
      <c r="X2" s="309" t="s">
        <v>144</v>
      </c>
      <c r="Y2" s="456"/>
      <c r="Z2" s="456"/>
      <c r="AA2" s="456"/>
    </row>
    <row r="3" spans="2:27" x14ac:dyDescent="0.25">
      <c r="B3" s="269">
        <v>1</v>
      </c>
      <c r="C3" s="270" t="str">
        <f t="shared" ref="C3:C26" si="0">VLOOKUP($B3,Table,3,FALSE)</f>
        <v>Bochum</v>
      </c>
      <c r="D3" s="269">
        <f t="shared" ref="D3:D26" si="1">VLOOKUP($B3,Table,11,FALSE)</f>
        <v>34</v>
      </c>
      <c r="E3" s="269">
        <f t="shared" ref="E3:E26" si="2">VLOOKUP($B3,Table,5,FALSE)</f>
        <v>12</v>
      </c>
      <c r="F3" s="269">
        <f t="shared" ref="F3:F26" si="3">VLOOKUP($B3,Table,6,FALSE)</f>
        <v>2</v>
      </c>
      <c r="G3" s="269">
        <f t="shared" ref="G3:G26" si="4">VLOOKUP($B3,Table,7,FALSE)</f>
        <v>3</v>
      </c>
      <c r="H3" s="269">
        <f t="shared" ref="H3:H26" si="5">VLOOKUP($B3,Table,8,FALSE)</f>
        <v>9</v>
      </c>
      <c r="I3" s="269">
        <f t="shared" ref="I3:I26" si="6">VLOOKUP($B3,Table,9,FALSE)</f>
        <v>2</v>
      </c>
      <c r="J3" s="269">
        <f t="shared" ref="J3:J26" si="7">VLOOKUP($B3,Table,10,FALSE)</f>
        <v>6</v>
      </c>
      <c r="K3" s="271">
        <f t="shared" ref="K3:K26" si="8">VLOOKUP($B3,Table,4,FALSE)</f>
        <v>0</v>
      </c>
      <c r="L3" s="418">
        <f t="shared" ref="L3:L26" si="9">VLOOKUP($B3,Table,12,FALSE)</f>
        <v>67</v>
      </c>
      <c r="M3" s="418">
        <f t="shared" ref="M3:M26" si="10">VLOOKUP($B3,Table,13,FALSE)</f>
        <v>27</v>
      </c>
      <c r="P3" s="310">
        <v>1</v>
      </c>
      <c r="Q3" s="311" t="str">
        <f t="shared" ref="Q3:Q26" si="11">VLOOKUP($P3,FTable,3,FALSE)</f>
        <v>Bochum</v>
      </c>
      <c r="R3" s="354">
        <f t="shared" ref="R3:R26" si="12">VLOOKUP($P3,FTable,11,FALSE)</f>
        <v>34</v>
      </c>
      <c r="S3" s="310">
        <f t="shared" ref="S3:S26" si="13">VLOOKUP($P3,FTable,5,FALSE)</f>
        <v>12</v>
      </c>
      <c r="T3" s="310">
        <f t="shared" ref="T3:T26" si="14">VLOOKUP($P3,FTable,6,FALSE)</f>
        <v>2</v>
      </c>
      <c r="U3" s="310">
        <f t="shared" ref="U3:U26" si="15">VLOOKUP($P3,FTable,7,FALSE)</f>
        <v>3</v>
      </c>
      <c r="V3" s="310">
        <f t="shared" ref="V3:V26" si="16">VLOOKUP($P3,FTable,8,FALSE)</f>
        <v>9</v>
      </c>
      <c r="W3" s="310">
        <f t="shared" ref="W3:W26" si="17">VLOOKUP($P3,FTable,9,FALSE)</f>
        <v>2</v>
      </c>
      <c r="X3" s="310">
        <f t="shared" ref="X3:X26" si="18">VLOOKUP($P3,FTable,10,FALSE)</f>
        <v>6</v>
      </c>
      <c r="Y3" s="312">
        <f t="shared" ref="Y3:Y26" si="19">VLOOKUP($P3,FTable,4,FALSE)</f>
        <v>0</v>
      </c>
      <c r="Z3" s="419">
        <f t="shared" ref="Z3:Z26" si="20">VLOOKUP($P3,FTable,12,FALSE)</f>
        <v>67</v>
      </c>
      <c r="AA3" s="419">
        <f t="shared" ref="AA3:AA26" si="21">VLOOKUP($B3,FTable,13,FALSE)</f>
        <v>27</v>
      </c>
    </row>
    <row r="4" spans="2:27" x14ac:dyDescent="0.25">
      <c r="B4" s="269">
        <v>2</v>
      </c>
      <c r="C4" s="272" t="str">
        <f t="shared" si="0"/>
        <v>Greuther Furth</v>
      </c>
      <c r="D4" s="269">
        <f t="shared" si="1"/>
        <v>34</v>
      </c>
      <c r="E4" s="269">
        <f t="shared" si="2"/>
        <v>9</v>
      </c>
      <c r="F4" s="269">
        <f t="shared" si="3"/>
        <v>4</v>
      </c>
      <c r="G4" s="269">
        <f t="shared" si="4"/>
        <v>4</v>
      </c>
      <c r="H4" s="269">
        <f t="shared" si="5"/>
        <v>9</v>
      </c>
      <c r="I4" s="269">
        <f t="shared" si="6"/>
        <v>6</v>
      </c>
      <c r="J4" s="269">
        <f t="shared" si="7"/>
        <v>2</v>
      </c>
      <c r="K4" s="271">
        <f t="shared" si="8"/>
        <v>0</v>
      </c>
      <c r="L4" s="418">
        <f t="shared" si="9"/>
        <v>64</v>
      </c>
      <c r="M4" s="418">
        <f t="shared" si="10"/>
        <v>26</v>
      </c>
      <c r="P4" s="310">
        <v>2</v>
      </c>
      <c r="Q4" s="311" t="str">
        <f t="shared" si="11"/>
        <v>Greuther Furth</v>
      </c>
      <c r="R4" s="354">
        <f t="shared" si="12"/>
        <v>34</v>
      </c>
      <c r="S4" s="310">
        <f t="shared" si="13"/>
        <v>9</v>
      </c>
      <c r="T4" s="310">
        <f t="shared" si="14"/>
        <v>4</v>
      </c>
      <c r="U4" s="310">
        <f t="shared" si="15"/>
        <v>4</v>
      </c>
      <c r="V4" s="310">
        <f t="shared" si="16"/>
        <v>9</v>
      </c>
      <c r="W4" s="310">
        <f t="shared" si="17"/>
        <v>6</v>
      </c>
      <c r="X4" s="310">
        <f t="shared" si="18"/>
        <v>2</v>
      </c>
      <c r="Y4" s="312">
        <f t="shared" si="19"/>
        <v>0</v>
      </c>
      <c r="Z4" s="419">
        <f t="shared" si="20"/>
        <v>64</v>
      </c>
      <c r="AA4" s="419">
        <f t="shared" si="21"/>
        <v>26</v>
      </c>
    </row>
    <row r="5" spans="2:27" x14ac:dyDescent="0.25">
      <c r="B5" s="269">
        <v>3</v>
      </c>
      <c r="C5" s="272" t="str">
        <f t="shared" si="0"/>
        <v>Holstein Kiel</v>
      </c>
      <c r="D5" s="269">
        <f t="shared" si="1"/>
        <v>34</v>
      </c>
      <c r="E5" s="269">
        <f t="shared" si="2"/>
        <v>11</v>
      </c>
      <c r="F5" s="269">
        <f t="shared" si="3"/>
        <v>2</v>
      </c>
      <c r="G5" s="269">
        <f t="shared" si="4"/>
        <v>4</v>
      </c>
      <c r="H5" s="269">
        <f t="shared" si="5"/>
        <v>7</v>
      </c>
      <c r="I5" s="269">
        <f t="shared" si="6"/>
        <v>6</v>
      </c>
      <c r="J5" s="269">
        <f t="shared" si="7"/>
        <v>4</v>
      </c>
      <c r="K5" s="271">
        <f t="shared" si="8"/>
        <v>0</v>
      </c>
      <c r="L5" s="418">
        <f t="shared" si="9"/>
        <v>62</v>
      </c>
      <c r="M5" s="418">
        <f t="shared" si="10"/>
        <v>22</v>
      </c>
      <c r="P5" s="310">
        <v>3</v>
      </c>
      <c r="Q5" s="311" t="str">
        <f t="shared" si="11"/>
        <v>Holstein Kiel</v>
      </c>
      <c r="R5" s="354">
        <f t="shared" si="12"/>
        <v>34</v>
      </c>
      <c r="S5" s="310">
        <f t="shared" si="13"/>
        <v>11</v>
      </c>
      <c r="T5" s="310">
        <f t="shared" si="14"/>
        <v>2</v>
      </c>
      <c r="U5" s="310">
        <f t="shared" si="15"/>
        <v>4</v>
      </c>
      <c r="V5" s="310">
        <f t="shared" si="16"/>
        <v>7</v>
      </c>
      <c r="W5" s="310">
        <f t="shared" si="17"/>
        <v>6</v>
      </c>
      <c r="X5" s="310">
        <f t="shared" si="18"/>
        <v>4</v>
      </c>
      <c r="Y5" s="312">
        <f t="shared" si="19"/>
        <v>0</v>
      </c>
      <c r="Z5" s="419">
        <f t="shared" si="20"/>
        <v>62</v>
      </c>
      <c r="AA5" s="419">
        <f t="shared" si="21"/>
        <v>22</v>
      </c>
    </row>
    <row r="6" spans="2:27" x14ac:dyDescent="0.25">
      <c r="B6" s="269">
        <v>4</v>
      </c>
      <c r="C6" s="272" t="str">
        <f t="shared" si="0"/>
        <v>Hamburger</v>
      </c>
      <c r="D6" s="269">
        <f t="shared" si="1"/>
        <v>34</v>
      </c>
      <c r="E6" s="269">
        <f t="shared" si="2"/>
        <v>10</v>
      </c>
      <c r="F6" s="269">
        <f t="shared" si="3"/>
        <v>4</v>
      </c>
      <c r="G6" s="269">
        <f t="shared" si="4"/>
        <v>3</v>
      </c>
      <c r="H6" s="269">
        <f t="shared" si="5"/>
        <v>6</v>
      </c>
      <c r="I6" s="269">
        <f t="shared" si="6"/>
        <v>6</v>
      </c>
      <c r="J6" s="269">
        <f t="shared" si="7"/>
        <v>5</v>
      </c>
      <c r="K6" s="271">
        <f t="shared" si="8"/>
        <v>0</v>
      </c>
      <c r="L6" s="418">
        <f t="shared" si="9"/>
        <v>58</v>
      </c>
      <c r="M6" s="418">
        <f t="shared" si="10"/>
        <v>27</v>
      </c>
      <c r="P6" s="310">
        <v>4</v>
      </c>
      <c r="Q6" s="311" t="str">
        <f t="shared" si="11"/>
        <v>Hamburger</v>
      </c>
      <c r="R6" s="354">
        <f t="shared" si="12"/>
        <v>34</v>
      </c>
      <c r="S6" s="310">
        <f t="shared" si="13"/>
        <v>10</v>
      </c>
      <c r="T6" s="310">
        <f t="shared" si="14"/>
        <v>4</v>
      </c>
      <c r="U6" s="310">
        <f t="shared" si="15"/>
        <v>3</v>
      </c>
      <c r="V6" s="310">
        <f t="shared" si="16"/>
        <v>6</v>
      </c>
      <c r="W6" s="310">
        <f t="shared" si="17"/>
        <v>6</v>
      </c>
      <c r="X6" s="310">
        <f t="shared" si="18"/>
        <v>5</v>
      </c>
      <c r="Y6" s="312">
        <f t="shared" si="19"/>
        <v>0</v>
      </c>
      <c r="Z6" s="419">
        <f t="shared" si="20"/>
        <v>58</v>
      </c>
      <c r="AA6" s="419">
        <f t="shared" si="21"/>
        <v>27</v>
      </c>
    </row>
    <row r="7" spans="2:27" x14ac:dyDescent="0.25">
      <c r="B7" s="269">
        <v>5</v>
      </c>
      <c r="C7" s="272" t="str">
        <f t="shared" si="0"/>
        <v>Fortuna Dusseldorf</v>
      </c>
      <c r="D7" s="269">
        <f t="shared" si="1"/>
        <v>34</v>
      </c>
      <c r="E7" s="269">
        <f t="shared" si="2"/>
        <v>11</v>
      </c>
      <c r="F7" s="269">
        <f t="shared" si="3"/>
        <v>4</v>
      </c>
      <c r="G7" s="269">
        <f t="shared" si="4"/>
        <v>2</v>
      </c>
      <c r="H7" s="269">
        <f t="shared" si="5"/>
        <v>5</v>
      </c>
      <c r="I7" s="269">
        <f t="shared" si="6"/>
        <v>4</v>
      </c>
      <c r="J7" s="269">
        <f t="shared" si="7"/>
        <v>8</v>
      </c>
      <c r="K7" s="271">
        <f t="shared" si="8"/>
        <v>0</v>
      </c>
      <c r="L7" s="418">
        <f t="shared" si="9"/>
        <v>56</v>
      </c>
      <c r="M7" s="418">
        <f t="shared" si="10"/>
        <v>9</v>
      </c>
      <c r="P7" s="310">
        <v>5</v>
      </c>
      <c r="Q7" s="311" t="str">
        <f t="shared" si="11"/>
        <v>Fortuna Dusseldorf</v>
      </c>
      <c r="R7" s="354">
        <f t="shared" si="12"/>
        <v>34</v>
      </c>
      <c r="S7" s="310">
        <f t="shared" si="13"/>
        <v>11</v>
      </c>
      <c r="T7" s="310">
        <f t="shared" si="14"/>
        <v>4</v>
      </c>
      <c r="U7" s="310">
        <f t="shared" si="15"/>
        <v>2</v>
      </c>
      <c r="V7" s="310">
        <f t="shared" si="16"/>
        <v>5</v>
      </c>
      <c r="W7" s="310">
        <f t="shared" si="17"/>
        <v>4</v>
      </c>
      <c r="X7" s="310">
        <f t="shared" si="18"/>
        <v>8</v>
      </c>
      <c r="Y7" s="312">
        <f t="shared" si="19"/>
        <v>0</v>
      </c>
      <c r="Z7" s="419">
        <f t="shared" si="20"/>
        <v>56</v>
      </c>
      <c r="AA7" s="419">
        <f t="shared" si="21"/>
        <v>9</v>
      </c>
    </row>
    <row r="8" spans="2:27" x14ac:dyDescent="0.25">
      <c r="B8" s="269">
        <v>6</v>
      </c>
      <c r="C8" s="272" t="str">
        <f t="shared" si="0"/>
        <v>Karlsruher</v>
      </c>
      <c r="D8" s="269">
        <f t="shared" si="1"/>
        <v>34</v>
      </c>
      <c r="E8" s="269">
        <f t="shared" si="2"/>
        <v>5</v>
      </c>
      <c r="F8" s="269">
        <f t="shared" si="3"/>
        <v>6</v>
      </c>
      <c r="G8" s="269">
        <f t="shared" si="4"/>
        <v>6</v>
      </c>
      <c r="H8" s="269">
        <f t="shared" si="5"/>
        <v>9</v>
      </c>
      <c r="I8" s="269">
        <f t="shared" si="6"/>
        <v>4</v>
      </c>
      <c r="J8" s="269">
        <f t="shared" si="7"/>
        <v>4</v>
      </c>
      <c r="K8" s="271">
        <f t="shared" si="8"/>
        <v>0</v>
      </c>
      <c r="L8" s="418">
        <f t="shared" si="9"/>
        <v>52</v>
      </c>
      <c r="M8" s="418">
        <f t="shared" si="10"/>
        <v>7</v>
      </c>
      <c r="P8" s="310">
        <v>6</v>
      </c>
      <c r="Q8" s="311" t="str">
        <f t="shared" si="11"/>
        <v>Karlsruher</v>
      </c>
      <c r="R8" s="354">
        <f t="shared" si="12"/>
        <v>34</v>
      </c>
      <c r="S8" s="310">
        <f t="shared" si="13"/>
        <v>5</v>
      </c>
      <c r="T8" s="310">
        <f t="shared" si="14"/>
        <v>6</v>
      </c>
      <c r="U8" s="310">
        <f t="shared" si="15"/>
        <v>6</v>
      </c>
      <c r="V8" s="310">
        <f t="shared" si="16"/>
        <v>9</v>
      </c>
      <c r="W8" s="310">
        <f t="shared" si="17"/>
        <v>4</v>
      </c>
      <c r="X8" s="310">
        <f t="shared" si="18"/>
        <v>4</v>
      </c>
      <c r="Y8" s="312">
        <f t="shared" si="19"/>
        <v>0</v>
      </c>
      <c r="Z8" s="419">
        <f t="shared" si="20"/>
        <v>52</v>
      </c>
      <c r="AA8" s="419">
        <f t="shared" si="21"/>
        <v>7</v>
      </c>
    </row>
    <row r="9" spans="2:27" x14ac:dyDescent="0.25">
      <c r="B9" s="269">
        <v>7</v>
      </c>
      <c r="C9" s="272" t="str">
        <f t="shared" si="0"/>
        <v>Darmstadt 98</v>
      </c>
      <c r="D9" s="269">
        <f t="shared" si="1"/>
        <v>34</v>
      </c>
      <c r="E9" s="269">
        <f t="shared" si="2"/>
        <v>7</v>
      </c>
      <c r="F9" s="269">
        <f t="shared" si="3"/>
        <v>3</v>
      </c>
      <c r="G9" s="269">
        <f t="shared" si="4"/>
        <v>7</v>
      </c>
      <c r="H9" s="269">
        <f t="shared" si="5"/>
        <v>8</v>
      </c>
      <c r="I9" s="269">
        <f t="shared" si="6"/>
        <v>3</v>
      </c>
      <c r="J9" s="269">
        <f t="shared" si="7"/>
        <v>6</v>
      </c>
      <c r="K9" s="271">
        <f t="shared" si="8"/>
        <v>0</v>
      </c>
      <c r="L9" s="418">
        <f t="shared" si="9"/>
        <v>51</v>
      </c>
      <c r="M9" s="418">
        <f t="shared" si="10"/>
        <v>8</v>
      </c>
      <c r="P9" s="310">
        <v>7</v>
      </c>
      <c r="Q9" s="311" t="str">
        <f t="shared" si="11"/>
        <v>Darmstadt 98</v>
      </c>
      <c r="R9" s="354">
        <f t="shared" si="12"/>
        <v>34</v>
      </c>
      <c r="S9" s="310">
        <f t="shared" si="13"/>
        <v>7</v>
      </c>
      <c r="T9" s="310">
        <f t="shared" si="14"/>
        <v>3</v>
      </c>
      <c r="U9" s="310">
        <f t="shared" si="15"/>
        <v>7</v>
      </c>
      <c r="V9" s="310">
        <f t="shared" si="16"/>
        <v>8</v>
      </c>
      <c r="W9" s="310">
        <f t="shared" si="17"/>
        <v>3</v>
      </c>
      <c r="X9" s="310">
        <f t="shared" si="18"/>
        <v>6</v>
      </c>
      <c r="Y9" s="312">
        <f t="shared" si="19"/>
        <v>0</v>
      </c>
      <c r="Z9" s="419">
        <f t="shared" si="20"/>
        <v>51</v>
      </c>
      <c r="AA9" s="419">
        <f t="shared" si="21"/>
        <v>8</v>
      </c>
    </row>
    <row r="10" spans="2:27" x14ac:dyDescent="0.25">
      <c r="B10" s="269">
        <v>8</v>
      </c>
      <c r="C10" s="272" t="str">
        <f t="shared" si="0"/>
        <v>Heidenheim</v>
      </c>
      <c r="D10" s="269">
        <f t="shared" si="1"/>
        <v>34</v>
      </c>
      <c r="E10" s="269">
        <f t="shared" si="2"/>
        <v>10</v>
      </c>
      <c r="F10" s="269">
        <f t="shared" si="3"/>
        <v>3</v>
      </c>
      <c r="G10" s="269">
        <f t="shared" si="4"/>
        <v>4</v>
      </c>
      <c r="H10" s="269">
        <f t="shared" si="5"/>
        <v>5</v>
      </c>
      <c r="I10" s="269">
        <f t="shared" si="6"/>
        <v>3</v>
      </c>
      <c r="J10" s="269">
        <f t="shared" si="7"/>
        <v>9</v>
      </c>
      <c r="K10" s="271">
        <f t="shared" si="8"/>
        <v>0</v>
      </c>
      <c r="L10" s="418">
        <f t="shared" si="9"/>
        <v>51</v>
      </c>
      <c r="M10" s="418">
        <f t="shared" si="10"/>
        <v>0</v>
      </c>
      <c r="P10" s="310">
        <v>8</v>
      </c>
      <c r="Q10" s="311" t="str">
        <f t="shared" si="11"/>
        <v>Heidenheim</v>
      </c>
      <c r="R10" s="354">
        <f t="shared" si="12"/>
        <v>34</v>
      </c>
      <c r="S10" s="310">
        <f t="shared" si="13"/>
        <v>10</v>
      </c>
      <c r="T10" s="310">
        <f t="shared" si="14"/>
        <v>3</v>
      </c>
      <c r="U10" s="310">
        <f t="shared" si="15"/>
        <v>4</v>
      </c>
      <c r="V10" s="310">
        <f t="shared" si="16"/>
        <v>5</v>
      </c>
      <c r="W10" s="310">
        <f t="shared" si="17"/>
        <v>3</v>
      </c>
      <c r="X10" s="310">
        <f t="shared" si="18"/>
        <v>9</v>
      </c>
      <c r="Y10" s="312">
        <f t="shared" si="19"/>
        <v>0</v>
      </c>
      <c r="Z10" s="419">
        <f t="shared" si="20"/>
        <v>51</v>
      </c>
      <c r="AA10" s="419">
        <f t="shared" si="21"/>
        <v>0</v>
      </c>
    </row>
    <row r="11" spans="2:27" x14ac:dyDescent="0.25">
      <c r="B11" s="269">
        <v>9</v>
      </c>
      <c r="C11" s="272" t="str">
        <f t="shared" si="0"/>
        <v>Paderborn 07</v>
      </c>
      <c r="D11" s="269">
        <f t="shared" si="1"/>
        <v>34</v>
      </c>
      <c r="E11" s="269">
        <f t="shared" si="2"/>
        <v>8</v>
      </c>
      <c r="F11" s="269">
        <f t="shared" si="3"/>
        <v>5</v>
      </c>
      <c r="G11" s="269">
        <f t="shared" si="4"/>
        <v>4</v>
      </c>
      <c r="H11" s="269">
        <f t="shared" si="5"/>
        <v>4</v>
      </c>
      <c r="I11" s="269">
        <f t="shared" si="6"/>
        <v>6</v>
      </c>
      <c r="J11" s="269">
        <f t="shared" si="7"/>
        <v>7</v>
      </c>
      <c r="K11" s="271">
        <f t="shared" si="8"/>
        <v>0</v>
      </c>
      <c r="L11" s="418">
        <f t="shared" si="9"/>
        <v>47</v>
      </c>
      <c r="M11" s="418">
        <f t="shared" si="10"/>
        <v>8</v>
      </c>
      <c r="P11" s="310">
        <v>9</v>
      </c>
      <c r="Q11" s="311" t="str">
        <f t="shared" si="11"/>
        <v>Paderborn 07</v>
      </c>
      <c r="R11" s="354">
        <f t="shared" si="12"/>
        <v>34</v>
      </c>
      <c r="S11" s="310">
        <f t="shared" si="13"/>
        <v>8</v>
      </c>
      <c r="T11" s="310">
        <f t="shared" si="14"/>
        <v>5</v>
      </c>
      <c r="U11" s="310">
        <f t="shared" si="15"/>
        <v>4</v>
      </c>
      <c r="V11" s="310">
        <f t="shared" si="16"/>
        <v>4</v>
      </c>
      <c r="W11" s="310">
        <f t="shared" si="17"/>
        <v>6</v>
      </c>
      <c r="X11" s="310">
        <f t="shared" si="18"/>
        <v>7</v>
      </c>
      <c r="Y11" s="312">
        <f t="shared" si="19"/>
        <v>0</v>
      </c>
      <c r="Z11" s="419">
        <f t="shared" si="20"/>
        <v>47</v>
      </c>
      <c r="AA11" s="419">
        <f t="shared" si="21"/>
        <v>8</v>
      </c>
    </row>
    <row r="12" spans="2:27" x14ac:dyDescent="0.25">
      <c r="B12" s="269">
        <v>10</v>
      </c>
      <c r="C12" s="272" t="str">
        <f t="shared" si="0"/>
        <v>St Pauli</v>
      </c>
      <c r="D12" s="269">
        <f t="shared" si="1"/>
        <v>34</v>
      </c>
      <c r="E12" s="269">
        <f t="shared" si="2"/>
        <v>8</v>
      </c>
      <c r="F12" s="269">
        <f t="shared" si="3"/>
        <v>3</v>
      </c>
      <c r="G12" s="269">
        <f t="shared" si="4"/>
        <v>6</v>
      </c>
      <c r="H12" s="269">
        <f t="shared" si="5"/>
        <v>5</v>
      </c>
      <c r="I12" s="269">
        <f t="shared" si="6"/>
        <v>5</v>
      </c>
      <c r="J12" s="269">
        <f t="shared" si="7"/>
        <v>7</v>
      </c>
      <c r="K12" s="271">
        <f t="shared" si="8"/>
        <v>0</v>
      </c>
      <c r="L12" s="418">
        <f t="shared" si="9"/>
        <v>47</v>
      </c>
      <c r="M12" s="418">
        <f t="shared" si="10"/>
        <v>-5</v>
      </c>
      <c r="P12" s="310">
        <v>10</v>
      </c>
      <c r="Q12" s="311" t="str">
        <f t="shared" si="11"/>
        <v>St Pauli</v>
      </c>
      <c r="R12" s="354">
        <f t="shared" si="12"/>
        <v>34</v>
      </c>
      <c r="S12" s="310">
        <f t="shared" si="13"/>
        <v>8</v>
      </c>
      <c r="T12" s="310">
        <f t="shared" si="14"/>
        <v>3</v>
      </c>
      <c r="U12" s="310">
        <f t="shared" si="15"/>
        <v>6</v>
      </c>
      <c r="V12" s="310">
        <f t="shared" si="16"/>
        <v>5</v>
      </c>
      <c r="W12" s="310">
        <f t="shared" si="17"/>
        <v>5</v>
      </c>
      <c r="X12" s="310">
        <f t="shared" si="18"/>
        <v>7</v>
      </c>
      <c r="Y12" s="312">
        <f t="shared" si="19"/>
        <v>0</v>
      </c>
      <c r="Z12" s="419">
        <f t="shared" si="20"/>
        <v>47</v>
      </c>
      <c r="AA12" s="419">
        <f t="shared" si="21"/>
        <v>-5</v>
      </c>
    </row>
    <row r="13" spans="2:27" x14ac:dyDescent="0.25">
      <c r="B13" s="269">
        <v>11</v>
      </c>
      <c r="C13" s="272" t="str">
        <f t="shared" si="0"/>
        <v>Nurnberg</v>
      </c>
      <c r="D13" s="269">
        <f t="shared" si="1"/>
        <v>34</v>
      </c>
      <c r="E13" s="269">
        <f t="shared" si="2"/>
        <v>5</v>
      </c>
      <c r="F13" s="269">
        <f t="shared" si="3"/>
        <v>7</v>
      </c>
      <c r="G13" s="269">
        <f t="shared" si="4"/>
        <v>5</v>
      </c>
      <c r="H13" s="269">
        <f t="shared" si="5"/>
        <v>6</v>
      </c>
      <c r="I13" s="269">
        <f t="shared" si="6"/>
        <v>4</v>
      </c>
      <c r="J13" s="269">
        <f t="shared" si="7"/>
        <v>7</v>
      </c>
      <c r="K13" s="271">
        <f t="shared" si="8"/>
        <v>0</v>
      </c>
      <c r="L13" s="418">
        <f t="shared" si="9"/>
        <v>44</v>
      </c>
      <c r="M13" s="418">
        <f t="shared" si="10"/>
        <v>-5</v>
      </c>
      <c r="P13" s="310">
        <v>11</v>
      </c>
      <c r="Q13" s="311" t="str">
        <f t="shared" si="11"/>
        <v>Nurnberg</v>
      </c>
      <c r="R13" s="354">
        <f t="shared" si="12"/>
        <v>34</v>
      </c>
      <c r="S13" s="310">
        <f t="shared" si="13"/>
        <v>5</v>
      </c>
      <c r="T13" s="310">
        <f t="shared" si="14"/>
        <v>7</v>
      </c>
      <c r="U13" s="310">
        <f t="shared" si="15"/>
        <v>5</v>
      </c>
      <c r="V13" s="310">
        <f t="shared" si="16"/>
        <v>6</v>
      </c>
      <c r="W13" s="310">
        <f t="shared" si="17"/>
        <v>4</v>
      </c>
      <c r="X13" s="310">
        <f t="shared" si="18"/>
        <v>7</v>
      </c>
      <c r="Y13" s="312">
        <f t="shared" si="19"/>
        <v>0</v>
      </c>
      <c r="Z13" s="419">
        <f t="shared" si="20"/>
        <v>44</v>
      </c>
      <c r="AA13" s="419">
        <f t="shared" si="21"/>
        <v>-5</v>
      </c>
    </row>
    <row r="14" spans="2:27" x14ac:dyDescent="0.25">
      <c r="B14" s="269">
        <v>12</v>
      </c>
      <c r="C14" s="272" t="str">
        <f t="shared" si="0"/>
        <v>Erzgebirge Aue</v>
      </c>
      <c r="D14" s="269">
        <f t="shared" si="1"/>
        <v>34</v>
      </c>
      <c r="E14" s="269">
        <f t="shared" si="2"/>
        <v>8</v>
      </c>
      <c r="F14" s="269">
        <f t="shared" si="3"/>
        <v>4</v>
      </c>
      <c r="G14" s="269">
        <f t="shared" si="4"/>
        <v>5</v>
      </c>
      <c r="H14" s="269">
        <f t="shared" si="5"/>
        <v>4</v>
      </c>
      <c r="I14" s="269">
        <f t="shared" si="6"/>
        <v>4</v>
      </c>
      <c r="J14" s="269">
        <f t="shared" si="7"/>
        <v>9</v>
      </c>
      <c r="K14" s="271">
        <f t="shared" si="8"/>
        <v>0</v>
      </c>
      <c r="L14" s="418">
        <f t="shared" si="9"/>
        <v>44</v>
      </c>
      <c r="M14" s="418">
        <f t="shared" si="10"/>
        <v>-9</v>
      </c>
      <c r="P14" s="310">
        <v>12</v>
      </c>
      <c r="Q14" s="311" t="str">
        <f t="shared" si="11"/>
        <v>Erzgebirge Aue</v>
      </c>
      <c r="R14" s="354">
        <f t="shared" si="12"/>
        <v>34</v>
      </c>
      <c r="S14" s="310">
        <f t="shared" si="13"/>
        <v>8</v>
      </c>
      <c r="T14" s="310">
        <f t="shared" si="14"/>
        <v>4</v>
      </c>
      <c r="U14" s="310">
        <f t="shared" si="15"/>
        <v>5</v>
      </c>
      <c r="V14" s="310">
        <f t="shared" si="16"/>
        <v>4</v>
      </c>
      <c r="W14" s="310">
        <f t="shared" si="17"/>
        <v>4</v>
      </c>
      <c r="X14" s="310">
        <f t="shared" si="18"/>
        <v>9</v>
      </c>
      <c r="Y14" s="312">
        <f t="shared" si="19"/>
        <v>0</v>
      </c>
      <c r="Z14" s="419">
        <f t="shared" si="20"/>
        <v>44</v>
      </c>
      <c r="AA14" s="419">
        <f t="shared" si="21"/>
        <v>-9</v>
      </c>
    </row>
    <row r="15" spans="2:27" x14ac:dyDescent="0.25">
      <c r="B15" s="269">
        <v>13</v>
      </c>
      <c r="C15" s="272" t="str">
        <f t="shared" si="0"/>
        <v>Hannover 96</v>
      </c>
      <c r="D15" s="269">
        <f t="shared" si="1"/>
        <v>34</v>
      </c>
      <c r="E15" s="269">
        <f t="shared" si="2"/>
        <v>7</v>
      </c>
      <c r="F15" s="269">
        <f t="shared" si="3"/>
        <v>4</v>
      </c>
      <c r="G15" s="269">
        <f t="shared" si="4"/>
        <v>6</v>
      </c>
      <c r="H15" s="269">
        <f t="shared" si="5"/>
        <v>5</v>
      </c>
      <c r="I15" s="269">
        <f t="shared" si="6"/>
        <v>2</v>
      </c>
      <c r="J15" s="269">
        <f t="shared" si="7"/>
        <v>10</v>
      </c>
      <c r="K15" s="271">
        <f t="shared" si="8"/>
        <v>0</v>
      </c>
      <c r="L15" s="418">
        <f t="shared" si="9"/>
        <v>42</v>
      </c>
      <c r="M15" s="418">
        <f t="shared" si="10"/>
        <v>2</v>
      </c>
      <c r="P15" s="310">
        <v>13</v>
      </c>
      <c r="Q15" s="311" t="str">
        <f t="shared" si="11"/>
        <v>Hannover 96</v>
      </c>
      <c r="R15" s="354">
        <f t="shared" si="12"/>
        <v>34</v>
      </c>
      <c r="S15" s="310">
        <f t="shared" si="13"/>
        <v>7</v>
      </c>
      <c r="T15" s="310">
        <f t="shared" si="14"/>
        <v>4</v>
      </c>
      <c r="U15" s="310">
        <f t="shared" si="15"/>
        <v>6</v>
      </c>
      <c r="V15" s="310">
        <f t="shared" si="16"/>
        <v>5</v>
      </c>
      <c r="W15" s="310">
        <f t="shared" si="17"/>
        <v>2</v>
      </c>
      <c r="X15" s="310">
        <f t="shared" si="18"/>
        <v>10</v>
      </c>
      <c r="Y15" s="312">
        <f t="shared" si="19"/>
        <v>0</v>
      </c>
      <c r="Z15" s="419">
        <f t="shared" si="20"/>
        <v>42</v>
      </c>
      <c r="AA15" s="419">
        <f t="shared" si="21"/>
        <v>2</v>
      </c>
    </row>
    <row r="16" spans="2:27" x14ac:dyDescent="0.25">
      <c r="B16" s="269">
        <v>14</v>
      </c>
      <c r="C16" s="272" t="str">
        <f t="shared" si="0"/>
        <v>Jahn Regensburg</v>
      </c>
      <c r="D16" s="269">
        <f t="shared" si="1"/>
        <v>34</v>
      </c>
      <c r="E16" s="269">
        <f t="shared" si="2"/>
        <v>6</v>
      </c>
      <c r="F16" s="269">
        <f t="shared" si="3"/>
        <v>6</v>
      </c>
      <c r="G16" s="269">
        <f t="shared" si="4"/>
        <v>5</v>
      </c>
      <c r="H16" s="269">
        <f t="shared" si="5"/>
        <v>3</v>
      </c>
      <c r="I16" s="269">
        <f t="shared" si="6"/>
        <v>5</v>
      </c>
      <c r="J16" s="269">
        <f t="shared" si="7"/>
        <v>9</v>
      </c>
      <c r="K16" s="271">
        <f t="shared" si="8"/>
        <v>0</v>
      </c>
      <c r="L16" s="418">
        <f t="shared" si="9"/>
        <v>38</v>
      </c>
      <c r="M16" s="418">
        <f t="shared" si="10"/>
        <v>-13</v>
      </c>
      <c r="P16" s="310">
        <v>14</v>
      </c>
      <c r="Q16" s="311" t="str">
        <f t="shared" si="11"/>
        <v>Jahn Regensburg</v>
      </c>
      <c r="R16" s="354">
        <f t="shared" si="12"/>
        <v>34</v>
      </c>
      <c r="S16" s="310">
        <f t="shared" si="13"/>
        <v>6</v>
      </c>
      <c r="T16" s="310">
        <f t="shared" si="14"/>
        <v>6</v>
      </c>
      <c r="U16" s="310">
        <f t="shared" si="15"/>
        <v>5</v>
      </c>
      <c r="V16" s="310">
        <f t="shared" si="16"/>
        <v>3</v>
      </c>
      <c r="W16" s="310">
        <f t="shared" si="17"/>
        <v>5</v>
      </c>
      <c r="X16" s="310">
        <f t="shared" si="18"/>
        <v>9</v>
      </c>
      <c r="Y16" s="312">
        <f t="shared" si="19"/>
        <v>0</v>
      </c>
      <c r="Z16" s="419">
        <f t="shared" si="20"/>
        <v>38</v>
      </c>
      <c r="AA16" s="419">
        <f t="shared" si="21"/>
        <v>-13</v>
      </c>
    </row>
    <row r="17" spans="1:28" x14ac:dyDescent="0.25">
      <c r="B17" s="269">
        <v>15</v>
      </c>
      <c r="C17" s="272" t="str">
        <f t="shared" si="0"/>
        <v>Sandhausen</v>
      </c>
      <c r="D17" s="269">
        <f t="shared" si="1"/>
        <v>34</v>
      </c>
      <c r="E17" s="269">
        <f t="shared" si="2"/>
        <v>9</v>
      </c>
      <c r="F17" s="269">
        <f t="shared" si="3"/>
        <v>4</v>
      </c>
      <c r="G17" s="269">
        <f t="shared" si="4"/>
        <v>4</v>
      </c>
      <c r="H17" s="269">
        <f t="shared" si="5"/>
        <v>1</v>
      </c>
      <c r="I17" s="269">
        <f t="shared" si="6"/>
        <v>0</v>
      </c>
      <c r="J17" s="269">
        <f t="shared" si="7"/>
        <v>16</v>
      </c>
      <c r="K17" s="271">
        <f t="shared" si="8"/>
        <v>0</v>
      </c>
      <c r="L17" s="418">
        <f t="shared" si="9"/>
        <v>34</v>
      </c>
      <c r="M17" s="418">
        <f t="shared" si="10"/>
        <v>-19</v>
      </c>
      <c r="P17" s="310">
        <v>15</v>
      </c>
      <c r="Q17" s="311" t="str">
        <f t="shared" si="11"/>
        <v>Sandhausen</v>
      </c>
      <c r="R17" s="354">
        <f t="shared" si="12"/>
        <v>34</v>
      </c>
      <c r="S17" s="310">
        <f t="shared" si="13"/>
        <v>9</v>
      </c>
      <c r="T17" s="310">
        <f t="shared" si="14"/>
        <v>4</v>
      </c>
      <c r="U17" s="310">
        <f t="shared" si="15"/>
        <v>4</v>
      </c>
      <c r="V17" s="310">
        <f t="shared" si="16"/>
        <v>1</v>
      </c>
      <c r="W17" s="310">
        <f t="shared" si="17"/>
        <v>0</v>
      </c>
      <c r="X17" s="310">
        <f t="shared" si="18"/>
        <v>16</v>
      </c>
      <c r="Y17" s="312">
        <f t="shared" si="19"/>
        <v>0</v>
      </c>
      <c r="Z17" s="419">
        <f t="shared" si="20"/>
        <v>34</v>
      </c>
      <c r="AA17" s="419">
        <f t="shared" si="21"/>
        <v>-19</v>
      </c>
    </row>
    <row r="18" spans="1:28" x14ac:dyDescent="0.25">
      <c r="B18" s="269">
        <v>16</v>
      </c>
      <c r="C18" s="272" t="str">
        <f t="shared" si="0"/>
        <v>Osnabruck</v>
      </c>
      <c r="D18" s="269">
        <f t="shared" si="1"/>
        <v>34</v>
      </c>
      <c r="E18" s="269">
        <f t="shared" si="2"/>
        <v>3</v>
      </c>
      <c r="F18" s="269">
        <f t="shared" si="3"/>
        <v>1</v>
      </c>
      <c r="G18" s="269">
        <f t="shared" si="4"/>
        <v>13</v>
      </c>
      <c r="H18" s="269">
        <f t="shared" si="5"/>
        <v>6</v>
      </c>
      <c r="I18" s="269">
        <f t="shared" si="6"/>
        <v>5</v>
      </c>
      <c r="J18" s="269">
        <f t="shared" si="7"/>
        <v>6</v>
      </c>
      <c r="K18" s="271">
        <f t="shared" si="8"/>
        <v>0</v>
      </c>
      <c r="L18" s="418">
        <f t="shared" si="9"/>
        <v>33</v>
      </c>
      <c r="M18" s="418">
        <f t="shared" si="10"/>
        <v>-23</v>
      </c>
      <c r="P18" s="310">
        <v>16</v>
      </c>
      <c r="Q18" s="311" t="str">
        <f t="shared" si="11"/>
        <v>Osnabruck</v>
      </c>
      <c r="R18" s="354">
        <f t="shared" si="12"/>
        <v>34</v>
      </c>
      <c r="S18" s="310">
        <f t="shared" si="13"/>
        <v>3</v>
      </c>
      <c r="T18" s="310">
        <f t="shared" si="14"/>
        <v>1</v>
      </c>
      <c r="U18" s="310">
        <f t="shared" si="15"/>
        <v>13</v>
      </c>
      <c r="V18" s="310">
        <f t="shared" si="16"/>
        <v>6</v>
      </c>
      <c r="W18" s="310">
        <f t="shared" si="17"/>
        <v>5</v>
      </c>
      <c r="X18" s="310">
        <f t="shared" si="18"/>
        <v>6</v>
      </c>
      <c r="Y18" s="312">
        <f t="shared" si="19"/>
        <v>0</v>
      </c>
      <c r="Z18" s="419">
        <f t="shared" si="20"/>
        <v>33</v>
      </c>
      <c r="AA18" s="419">
        <f t="shared" si="21"/>
        <v>-23</v>
      </c>
    </row>
    <row r="19" spans="1:28" x14ac:dyDescent="0.25">
      <c r="B19" s="269">
        <v>17</v>
      </c>
      <c r="C19" s="272" t="str">
        <f t="shared" si="0"/>
        <v>Eintracht Braunschweig</v>
      </c>
      <c r="D19" s="269">
        <f t="shared" si="1"/>
        <v>34</v>
      </c>
      <c r="E19" s="269">
        <f t="shared" si="2"/>
        <v>6</v>
      </c>
      <c r="F19" s="269">
        <f t="shared" si="3"/>
        <v>4</v>
      </c>
      <c r="G19" s="269">
        <f t="shared" si="4"/>
        <v>7</v>
      </c>
      <c r="H19" s="269">
        <f t="shared" si="5"/>
        <v>1</v>
      </c>
      <c r="I19" s="269">
        <f t="shared" si="6"/>
        <v>6</v>
      </c>
      <c r="J19" s="269">
        <f t="shared" si="7"/>
        <v>10</v>
      </c>
      <c r="K19" s="271">
        <f t="shared" si="8"/>
        <v>0</v>
      </c>
      <c r="L19" s="418">
        <f t="shared" si="9"/>
        <v>31</v>
      </c>
      <c r="M19" s="418">
        <f t="shared" si="10"/>
        <v>-29</v>
      </c>
      <c r="P19" s="310">
        <v>17</v>
      </c>
      <c r="Q19" s="311" t="str">
        <f t="shared" si="11"/>
        <v>Eintracht Braunschweig</v>
      </c>
      <c r="R19" s="354">
        <f t="shared" si="12"/>
        <v>34</v>
      </c>
      <c r="S19" s="310">
        <f t="shared" si="13"/>
        <v>6</v>
      </c>
      <c r="T19" s="310">
        <f t="shared" si="14"/>
        <v>4</v>
      </c>
      <c r="U19" s="310">
        <f t="shared" si="15"/>
        <v>7</v>
      </c>
      <c r="V19" s="310">
        <f t="shared" si="16"/>
        <v>1</v>
      </c>
      <c r="W19" s="310">
        <f t="shared" si="17"/>
        <v>6</v>
      </c>
      <c r="X19" s="310">
        <f t="shared" si="18"/>
        <v>10</v>
      </c>
      <c r="Y19" s="312">
        <f t="shared" si="19"/>
        <v>0</v>
      </c>
      <c r="Z19" s="419">
        <f t="shared" si="20"/>
        <v>31</v>
      </c>
      <c r="AA19" s="419">
        <f t="shared" si="21"/>
        <v>-29</v>
      </c>
    </row>
    <row r="20" spans="1:28" x14ac:dyDescent="0.25">
      <c r="B20" s="269">
        <v>18</v>
      </c>
      <c r="C20" s="272" t="str">
        <f t="shared" si="0"/>
        <v>Wurzburger Kickers</v>
      </c>
      <c r="D20" s="269">
        <f t="shared" si="1"/>
        <v>34</v>
      </c>
      <c r="E20" s="269">
        <f t="shared" si="2"/>
        <v>3</v>
      </c>
      <c r="F20" s="269">
        <f t="shared" si="3"/>
        <v>6</v>
      </c>
      <c r="G20" s="269">
        <f t="shared" si="4"/>
        <v>8</v>
      </c>
      <c r="H20" s="269">
        <f t="shared" si="5"/>
        <v>3</v>
      </c>
      <c r="I20" s="269">
        <f t="shared" si="6"/>
        <v>1</v>
      </c>
      <c r="J20" s="269">
        <f t="shared" si="7"/>
        <v>13</v>
      </c>
      <c r="K20" s="271">
        <f t="shared" si="8"/>
        <v>0</v>
      </c>
      <c r="L20" s="418">
        <f t="shared" si="9"/>
        <v>25</v>
      </c>
      <c r="M20" s="418">
        <f t="shared" si="10"/>
        <v>-33</v>
      </c>
      <c r="P20" s="310">
        <v>18</v>
      </c>
      <c r="Q20" s="311" t="str">
        <f t="shared" si="11"/>
        <v>Wurzburger Kickers</v>
      </c>
      <c r="R20" s="354">
        <f t="shared" si="12"/>
        <v>34</v>
      </c>
      <c r="S20" s="310">
        <f t="shared" si="13"/>
        <v>3</v>
      </c>
      <c r="T20" s="310">
        <f t="shared" si="14"/>
        <v>6</v>
      </c>
      <c r="U20" s="310">
        <f t="shared" si="15"/>
        <v>8</v>
      </c>
      <c r="V20" s="310">
        <f t="shared" si="16"/>
        <v>3</v>
      </c>
      <c r="W20" s="310">
        <f t="shared" si="17"/>
        <v>1</v>
      </c>
      <c r="X20" s="310">
        <f t="shared" si="18"/>
        <v>13</v>
      </c>
      <c r="Y20" s="312">
        <f t="shared" si="19"/>
        <v>0</v>
      </c>
      <c r="Z20" s="419">
        <f t="shared" si="20"/>
        <v>25</v>
      </c>
      <c r="AA20" s="419">
        <f t="shared" si="21"/>
        <v>-33</v>
      </c>
    </row>
    <row r="21" spans="1:28" hidden="1" x14ac:dyDescent="0.25">
      <c r="B21" s="269">
        <v>19</v>
      </c>
      <c r="C21" s="272" t="str">
        <f t="shared" si="0"/>
        <v/>
      </c>
      <c r="D21" s="269">
        <f t="shared" si="1"/>
        <v>0</v>
      </c>
      <c r="E21" s="269">
        <f t="shared" si="2"/>
        <v>0</v>
      </c>
      <c r="F21" s="269">
        <f t="shared" si="3"/>
        <v>0</v>
      </c>
      <c r="G21" s="269">
        <f t="shared" si="4"/>
        <v>0</v>
      </c>
      <c r="H21" s="269">
        <f t="shared" si="5"/>
        <v>0</v>
      </c>
      <c r="I21" s="269">
        <f t="shared" si="6"/>
        <v>0</v>
      </c>
      <c r="J21" s="269">
        <f t="shared" si="7"/>
        <v>0</v>
      </c>
      <c r="K21" s="271">
        <f t="shared" si="8"/>
        <v>-100</v>
      </c>
      <c r="L21" s="418">
        <f t="shared" si="9"/>
        <v>-100</v>
      </c>
      <c r="M21" s="418">
        <f t="shared" si="10"/>
        <v>0</v>
      </c>
      <c r="P21" s="310">
        <v>19</v>
      </c>
      <c r="Q21" s="311" t="str">
        <f t="shared" si="11"/>
        <v/>
      </c>
      <c r="R21" s="354">
        <f t="shared" si="12"/>
        <v>0</v>
      </c>
      <c r="S21" s="310">
        <f t="shared" si="13"/>
        <v>0</v>
      </c>
      <c r="T21" s="310">
        <f t="shared" si="14"/>
        <v>0</v>
      </c>
      <c r="U21" s="310">
        <f t="shared" si="15"/>
        <v>0</v>
      </c>
      <c r="V21" s="310">
        <f t="shared" si="16"/>
        <v>0</v>
      </c>
      <c r="W21" s="310">
        <f t="shared" si="17"/>
        <v>0</v>
      </c>
      <c r="X21" s="310">
        <f t="shared" si="18"/>
        <v>0</v>
      </c>
      <c r="Y21" s="312">
        <f t="shared" si="19"/>
        <v>-100</v>
      </c>
      <c r="Z21" s="419">
        <f t="shared" si="20"/>
        <v>-100</v>
      </c>
      <c r="AA21" s="419">
        <f t="shared" si="21"/>
        <v>0</v>
      </c>
    </row>
    <row r="22" spans="1:28" hidden="1" x14ac:dyDescent="0.25">
      <c r="B22" s="269">
        <v>20</v>
      </c>
      <c r="C22" s="272" t="str">
        <f t="shared" si="0"/>
        <v/>
      </c>
      <c r="D22" s="269">
        <f t="shared" si="1"/>
        <v>0</v>
      </c>
      <c r="E22" s="269">
        <f t="shared" si="2"/>
        <v>0</v>
      </c>
      <c r="F22" s="269">
        <f t="shared" si="3"/>
        <v>0</v>
      </c>
      <c r="G22" s="269">
        <f t="shared" si="4"/>
        <v>0</v>
      </c>
      <c r="H22" s="269">
        <f t="shared" si="5"/>
        <v>0</v>
      </c>
      <c r="I22" s="269">
        <f t="shared" si="6"/>
        <v>0</v>
      </c>
      <c r="J22" s="269">
        <f t="shared" si="7"/>
        <v>0</v>
      </c>
      <c r="K22" s="271">
        <f t="shared" si="8"/>
        <v>-100</v>
      </c>
      <c r="L22" s="418">
        <f t="shared" si="9"/>
        <v>-100</v>
      </c>
      <c r="M22" s="418">
        <f t="shared" si="10"/>
        <v>0</v>
      </c>
      <c r="P22" s="310">
        <v>20</v>
      </c>
      <c r="Q22" s="311" t="str">
        <f t="shared" si="11"/>
        <v/>
      </c>
      <c r="R22" s="354">
        <f t="shared" si="12"/>
        <v>0</v>
      </c>
      <c r="S22" s="310">
        <f t="shared" si="13"/>
        <v>0</v>
      </c>
      <c r="T22" s="310">
        <f t="shared" si="14"/>
        <v>0</v>
      </c>
      <c r="U22" s="310">
        <f t="shared" si="15"/>
        <v>0</v>
      </c>
      <c r="V22" s="310">
        <f t="shared" si="16"/>
        <v>0</v>
      </c>
      <c r="W22" s="310">
        <f t="shared" si="17"/>
        <v>0</v>
      </c>
      <c r="X22" s="310">
        <f t="shared" si="18"/>
        <v>0</v>
      </c>
      <c r="Y22" s="312">
        <f t="shared" si="19"/>
        <v>-100</v>
      </c>
      <c r="Z22" s="419">
        <f t="shared" si="20"/>
        <v>-100</v>
      </c>
      <c r="AA22" s="419">
        <f t="shared" si="21"/>
        <v>0</v>
      </c>
    </row>
    <row r="23" spans="1:28" hidden="1" x14ac:dyDescent="0.25">
      <c r="B23" s="269">
        <v>21</v>
      </c>
      <c r="C23" s="272" t="str">
        <f t="shared" si="0"/>
        <v/>
      </c>
      <c r="D23" s="269">
        <f t="shared" si="1"/>
        <v>0</v>
      </c>
      <c r="E23" s="269">
        <f t="shared" si="2"/>
        <v>0</v>
      </c>
      <c r="F23" s="269">
        <f t="shared" si="3"/>
        <v>0</v>
      </c>
      <c r="G23" s="269">
        <f t="shared" si="4"/>
        <v>0</v>
      </c>
      <c r="H23" s="269">
        <f t="shared" si="5"/>
        <v>0</v>
      </c>
      <c r="I23" s="269">
        <f t="shared" si="6"/>
        <v>0</v>
      </c>
      <c r="J23" s="269">
        <f t="shared" si="7"/>
        <v>0</v>
      </c>
      <c r="K23" s="271">
        <f t="shared" si="8"/>
        <v>-100</v>
      </c>
      <c r="L23" s="418">
        <f t="shared" si="9"/>
        <v>-100</v>
      </c>
      <c r="M23" s="418">
        <f t="shared" si="10"/>
        <v>0</v>
      </c>
      <c r="P23" s="310">
        <v>21</v>
      </c>
      <c r="Q23" s="311" t="str">
        <f t="shared" si="11"/>
        <v/>
      </c>
      <c r="R23" s="354">
        <f t="shared" si="12"/>
        <v>0</v>
      </c>
      <c r="S23" s="310">
        <f t="shared" si="13"/>
        <v>0</v>
      </c>
      <c r="T23" s="310">
        <f t="shared" si="14"/>
        <v>0</v>
      </c>
      <c r="U23" s="310">
        <f t="shared" si="15"/>
        <v>0</v>
      </c>
      <c r="V23" s="310">
        <f t="shared" si="16"/>
        <v>0</v>
      </c>
      <c r="W23" s="310">
        <f t="shared" si="17"/>
        <v>0</v>
      </c>
      <c r="X23" s="310">
        <f t="shared" si="18"/>
        <v>0</v>
      </c>
      <c r="Y23" s="312">
        <f t="shared" si="19"/>
        <v>-100</v>
      </c>
      <c r="Z23" s="419">
        <f t="shared" si="20"/>
        <v>-100</v>
      </c>
      <c r="AA23" s="419">
        <f t="shared" si="21"/>
        <v>0</v>
      </c>
    </row>
    <row r="24" spans="1:28" hidden="1" x14ac:dyDescent="0.25">
      <c r="B24" s="269">
        <v>22</v>
      </c>
      <c r="C24" s="272" t="str">
        <f t="shared" si="0"/>
        <v/>
      </c>
      <c r="D24" s="269">
        <f t="shared" si="1"/>
        <v>0</v>
      </c>
      <c r="E24" s="269">
        <f t="shared" si="2"/>
        <v>0</v>
      </c>
      <c r="F24" s="269">
        <f t="shared" si="3"/>
        <v>0</v>
      </c>
      <c r="G24" s="269">
        <f t="shared" si="4"/>
        <v>0</v>
      </c>
      <c r="H24" s="269">
        <f t="shared" si="5"/>
        <v>0</v>
      </c>
      <c r="I24" s="269">
        <f t="shared" si="6"/>
        <v>0</v>
      </c>
      <c r="J24" s="269">
        <f t="shared" si="7"/>
        <v>0</v>
      </c>
      <c r="K24" s="271">
        <f t="shared" si="8"/>
        <v>-100</v>
      </c>
      <c r="L24" s="418">
        <f t="shared" si="9"/>
        <v>-100</v>
      </c>
      <c r="M24" s="418">
        <f t="shared" si="10"/>
        <v>0</v>
      </c>
      <c r="P24" s="310">
        <v>22</v>
      </c>
      <c r="Q24" s="311" t="str">
        <f t="shared" si="11"/>
        <v/>
      </c>
      <c r="R24" s="354">
        <f t="shared" si="12"/>
        <v>0</v>
      </c>
      <c r="S24" s="310">
        <f t="shared" si="13"/>
        <v>0</v>
      </c>
      <c r="T24" s="310">
        <f t="shared" si="14"/>
        <v>0</v>
      </c>
      <c r="U24" s="310">
        <f t="shared" si="15"/>
        <v>0</v>
      </c>
      <c r="V24" s="310">
        <f t="shared" si="16"/>
        <v>0</v>
      </c>
      <c r="W24" s="310">
        <f t="shared" si="17"/>
        <v>0</v>
      </c>
      <c r="X24" s="310">
        <f t="shared" si="18"/>
        <v>0</v>
      </c>
      <c r="Y24" s="312">
        <f t="shared" si="19"/>
        <v>-100</v>
      </c>
      <c r="Z24" s="419">
        <f t="shared" si="20"/>
        <v>-100</v>
      </c>
      <c r="AA24" s="419">
        <f t="shared" si="21"/>
        <v>0</v>
      </c>
    </row>
    <row r="25" spans="1:28" hidden="1" x14ac:dyDescent="0.25">
      <c r="B25" s="269">
        <v>23</v>
      </c>
      <c r="C25" s="272" t="str">
        <f t="shared" si="0"/>
        <v/>
      </c>
      <c r="D25" s="269">
        <f t="shared" si="1"/>
        <v>0</v>
      </c>
      <c r="E25" s="269">
        <f t="shared" si="2"/>
        <v>0</v>
      </c>
      <c r="F25" s="269">
        <f t="shared" si="3"/>
        <v>0</v>
      </c>
      <c r="G25" s="269">
        <f t="shared" si="4"/>
        <v>0</v>
      </c>
      <c r="H25" s="269">
        <f t="shared" si="5"/>
        <v>0</v>
      </c>
      <c r="I25" s="269">
        <f t="shared" si="6"/>
        <v>0</v>
      </c>
      <c r="J25" s="269">
        <f t="shared" si="7"/>
        <v>0</v>
      </c>
      <c r="K25" s="271">
        <f t="shared" si="8"/>
        <v>-100</v>
      </c>
      <c r="L25" s="418">
        <f t="shared" si="9"/>
        <v>-100</v>
      </c>
      <c r="M25" s="418">
        <f t="shared" si="10"/>
        <v>0</v>
      </c>
      <c r="P25" s="310">
        <v>23</v>
      </c>
      <c r="Q25" s="311" t="str">
        <f t="shared" si="11"/>
        <v/>
      </c>
      <c r="R25" s="354">
        <f t="shared" si="12"/>
        <v>0</v>
      </c>
      <c r="S25" s="310">
        <f t="shared" si="13"/>
        <v>0</v>
      </c>
      <c r="T25" s="310">
        <f t="shared" si="14"/>
        <v>0</v>
      </c>
      <c r="U25" s="310">
        <f t="shared" si="15"/>
        <v>0</v>
      </c>
      <c r="V25" s="310">
        <f t="shared" si="16"/>
        <v>0</v>
      </c>
      <c r="W25" s="310">
        <f t="shared" si="17"/>
        <v>0</v>
      </c>
      <c r="X25" s="310">
        <f t="shared" si="18"/>
        <v>0</v>
      </c>
      <c r="Y25" s="312">
        <f t="shared" si="19"/>
        <v>-100</v>
      </c>
      <c r="Z25" s="419">
        <f t="shared" si="20"/>
        <v>-100</v>
      </c>
      <c r="AA25" s="419">
        <f t="shared" si="21"/>
        <v>0</v>
      </c>
    </row>
    <row r="26" spans="1:28" hidden="1" x14ac:dyDescent="0.25">
      <c r="B26" s="269">
        <v>24</v>
      </c>
      <c r="C26" s="272" t="str">
        <f t="shared" si="0"/>
        <v/>
      </c>
      <c r="D26" s="269">
        <f t="shared" si="1"/>
        <v>0</v>
      </c>
      <c r="E26" s="269">
        <f t="shared" si="2"/>
        <v>0</v>
      </c>
      <c r="F26" s="269">
        <f t="shared" si="3"/>
        <v>0</v>
      </c>
      <c r="G26" s="269">
        <f t="shared" si="4"/>
        <v>0</v>
      </c>
      <c r="H26" s="269">
        <f t="shared" si="5"/>
        <v>0</v>
      </c>
      <c r="I26" s="269">
        <f t="shared" si="6"/>
        <v>0</v>
      </c>
      <c r="J26" s="269">
        <f t="shared" si="7"/>
        <v>0</v>
      </c>
      <c r="K26" s="271">
        <f t="shared" si="8"/>
        <v>-100</v>
      </c>
      <c r="L26" s="418">
        <f t="shared" si="9"/>
        <v>-100</v>
      </c>
      <c r="M26" s="418">
        <f t="shared" si="10"/>
        <v>0</v>
      </c>
      <c r="P26" s="310">
        <v>24</v>
      </c>
      <c r="Q26" s="311" t="str">
        <f t="shared" si="11"/>
        <v/>
      </c>
      <c r="R26" s="354">
        <f t="shared" si="12"/>
        <v>0</v>
      </c>
      <c r="S26" s="310">
        <f t="shared" si="13"/>
        <v>0</v>
      </c>
      <c r="T26" s="310">
        <f t="shared" si="14"/>
        <v>0</v>
      </c>
      <c r="U26" s="310">
        <f t="shared" si="15"/>
        <v>0</v>
      </c>
      <c r="V26" s="310">
        <f t="shared" si="16"/>
        <v>0</v>
      </c>
      <c r="W26" s="310">
        <f t="shared" si="17"/>
        <v>0</v>
      </c>
      <c r="X26" s="310">
        <f t="shared" si="18"/>
        <v>0</v>
      </c>
      <c r="Y26" s="312">
        <f t="shared" si="19"/>
        <v>-100</v>
      </c>
      <c r="Z26" s="419">
        <f t="shared" si="20"/>
        <v>-100</v>
      </c>
      <c r="AA26" s="419">
        <f t="shared" si="21"/>
        <v>0</v>
      </c>
    </row>
    <row r="27" spans="1:28" x14ac:dyDescent="0.25">
      <c r="P27" s="277"/>
      <c r="Q27" s="276"/>
      <c r="R27" s="432"/>
      <c r="S27" s="277"/>
      <c r="T27" s="277"/>
      <c r="U27" s="277"/>
      <c r="V27" s="277"/>
      <c r="W27" s="277"/>
      <c r="X27" s="277"/>
      <c r="Y27" s="277"/>
      <c r="Z27" s="277"/>
      <c r="AA27" s="277"/>
    </row>
    <row r="28" spans="1:28" x14ac:dyDescent="0.25">
      <c r="P28" s="277"/>
      <c r="Q28" s="276"/>
      <c r="R28" s="432"/>
      <c r="S28" s="277"/>
      <c r="T28" s="277"/>
      <c r="U28" s="277"/>
      <c r="V28" s="277"/>
      <c r="W28" s="277"/>
      <c r="X28" s="277"/>
      <c r="Y28" s="277"/>
      <c r="Z28" s="277"/>
      <c r="AA28" s="277"/>
    </row>
    <row r="29" spans="1:28" x14ac:dyDescent="0.25">
      <c r="P29" s="277"/>
      <c r="Q29" s="276"/>
      <c r="R29" s="432"/>
      <c r="S29" s="277"/>
      <c r="T29" s="277"/>
      <c r="U29" s="277"/>
      <c r="V29" s="277"/>
      <c r="W29" s="277"/>
      <c r="X29" s="277"/>
      <c r="Y29" s="277"/>
      <c r="Z29" s="277"/>
      <c r="AA29" s="277"/>
    </row>
    <row r="30" spans="1:28" x14ac:dyDescent="0.25">
      <c r="P30" s="277"/>
      <c r="Q30" s="276"/>
      <c r="R30" s="432"/>
      <c r="S30" s="277"/>
      <c r="T30" s="277"/>
      <c r="U30" s="277"/>
      <c r="V30" s="277"/>
      <c r="W30" s="277"/>
      <c r="X30" s="277"/>
      <c r="Y30" s="277"/>
      <c r="Z30" s="277"/>
      <c r="AA30" s="277"/>
    </row>
    <row r="31" spans="1:28" x14ac:dyDescent="0.25">
      <c r="A31" s="457" t="s">
        <v>149</v>
      </c>
      <c r="B31" s="457" t="s">
        <v>8</v>
      </c>
      <c r="C31" s="460" t="s">
        <v>145</v>
      </c>
      <c r="D31" s="458" t="s">
        <v>512</v>
      </c>
      <c r="E31" s="349"/>
      <c r="F31" s="349" t="s">
        <v>1</v>
      </c>
      <c r="G31" s="349"/>
      <c r="H31" s="349"/>
      <c r="I31" s="349" t="s">
        <v>0</v>
      </c>
      <c r="J31" s="349"/>
      <c r="K31" s="457" t="s">
        <v>146</v>
      </c>
      <c r="L31" s="457" t="s">
        <v>147</v>
      </c>
      <c r="M31" s="349" t="s">
        <v>588</v>
      </c>
      <c r="N31" s="349" t="s">
        <v>150</v>
      </c>
      <c r="O31" s="457" t="s">
        <v>149</v>
      </c>
      <c r="P31" s="457" t="s">
        <v>8</v>
      </c>
      <c r="Q31" s="468" t="s">
        <v>145</v>
      </c>
      <c r="R31" s="469" t="s">
        <v>512</v>
      </c>
      <c r="S31" s="349"/>
      <c r="T31" s="349" t="s">
        <v>1</v>
      </c>
      <c r="U31" s="349"/>
      <c r="V31" s="349"/>
      <c r="W31" s="349" t="s">
        <v>0</v>
      </c>
      <c r="X31" s="349"/>
      <c r="Y31" s="457" t="s">
        <v>146</v>
      </c>
      <c r="Z31" s="457" t="s">
        <v>147</v>
      </c>
      <c r="AA31" s="349" t="s">
        <v>588</v>
      </c>
      <c r="AB31" s="349" t="s">
        <v>150</v>
      </c>
    </row>
    <row r="32" spans="1:28" x14ac:dyDescent="0.25">
      <c r="A32" s="457" t="s">
        <v>149</v>
      </c>
      <c r="B32" s="457" t="s">
        <v>8</v>
      </c>
      <c r="C32" s="460"/>
      <c r="D32" s="459"/>
      <c r="E32" s="349" t="s">
        <v>143</v>
      </c>
      <c r="F32" s="349" t="s">
        <v>25</v>
      </c>
      <c r="G32" s="349" t="s">
        <v>144</v>
      </c>
      <c r="H32" s="349" t="s">
        <v>143</v>
      </c>
      <c r="I32" s="349" t="s">
        <v>25</v>
      </c>
      <c r="J32" s="349" t="s">
        <v>144</v>
      </c>
      <c r="K32" s="457"/>
      <c r="L32" s="457"/>
      <c r="M32" s="349" t="s">
        <v>570</v>
      </c>
      <c r="N32" s="349" t="s">
        <v>147</v>
      </c>
      <c r="O32" s="457" t="s">
        <v>149</v>
      </c>
      <c r="P32" s="457" t="s">
        <v>8</v>
      </c>
      <c r="Q32" s="468"/>
      <c r="R32" s="470"/>
      <c r="S32" s="349" t="s">
        <v>143</v>
      </c>
      <c r="T32" s="349" t="s">
        <v>25</v>
      </c>
      <c r="U32" s="349" t="s">
        <v>144</v>
      </c>
      <c r="V32" s="349" t="s">
        <v>143</v>
      </c>
      <c r="W32" s="349" t="s">
        <v>25</v>
      </c>
      <c r="X32" s="349" t="s">
        <v>144</v>
      </c>
      <c r="Y32" s="457"/>
      <c r="Z32" s="457"/>
      <c r="AA32" s="349" t="s">
        <v>570</v>
      </c>
      <c r="AB32" s="349" t="s">
        <v>147</v>
      </c>
    </row>
    <row r="33" spans="1:28" x14ac:dyDescent="0.25">
      <c r="A33" s="348">
        <f>RANK(N33,$N$33:$N$56,0)</f>
        <v>12</v>
      </c>
      <c r="B33" s="348">
        <v>1</v>
      </c>
      <c r="C33" s="273" t="str">
        <f t="shared" ref="C33:C56" si="22">IFERROR(VLOOKUP(B33,Team,2,FALSE),"")</f>
        <v>Erzgebirge Aue</v>
      </c>
      <c r="D33" s="274">
        <f>IF(C33="",-100,0)</f>
        <v>0</v>
      </c>
      <c r="E33" s="348">
        <f t="array" ref="E33:E56">FREQUENCY(Results!DD$3:DD$554,$B$33:$B$56)</f>
        <v>8</v>
      </c>
      <c r="F33" s="348">
        <f t="array" ref="F33:F56">FREQUENCY(Results!DE$3:DE$554,$B$33:$B$56)</f>
        <v>4</v>
      </c>
      <c r="G33" s="348">
        <f t="array" ref="G33:G56">FREQUENCY(Results!DF$3:DF$554,$B$33:$B$56)</f>
        <v>5</v>
      </c>
      <c r="H33" s="348">
        <f t="array" ref="H33:H56">FREQUENCY(Results!DG$3:DG$554,$B$33:$B$56)</f>
        <v>4</v>
      </c>
      <c r="I33" s="348">
        <f t="array" ref="I33:I56">FREQUENCY(Results!DH$3:DH$554,$B$33:$B$56)</f>
        <v>4</v>
      </c>
      <c r="J33" s="348">
        <f t="array" ref="J33:J56">FREQUENCY(Results!DI$3:DI$554,$B$33:$B$56)</f>
        <v>9</v>
      </c>
      <c r="K33" s="348">
        <f t="shared" ref="K33:K56" si="23">SUM(E33:J33)</f>
        <v>34</v>
      </c>
      <c r="L33" s="348">
        <f t="shared" ref="L33:L56" si="24">3*(E33+H33)+(F33+I33)+D33</f>
        <v>44</v>
      </c>
      <c r="M33" s="348">
        <f t="shared" ref="M33:M56" si="25">VLOOKUP(C33,GDiff,3,FALSE)</f>
        <v>-9</v>
      </c>
      <c r="N33" s="350">
        <f>L33+M33/1000-B33/1000000</f>
        <v>43.990999000000002</v>
      </c>
      <c r="O33" s="348">
        <f>RANK(AB33,$AB$33:$AB$56,0)</f>
        <v>12</v>
      </c>
      <c r="P33" s="351">
        <v>1</v>
      </c>
      <c r="Q33" s="352" t="str">
        <f t="shared" ref="Q33:Q56" si="26">IFERROR(VLOOKUP(P33,Team,2,FALSE),"")</f>
        <v>Erzgebirge Aue</v>
      </c>
      <c r="R33" s="355">
        <f>D33</f>
        <v>0</v>
      </c>
      <c r="S33" s="348">
        <f>COUNTIF(FResults!DD$3:DD$554,$P33)</f>
        <v>8</v>
      </c>
      <c r="T33" s="348">
        <f>COUNTIF(FResults!DE$3:DE$554,$P33)</f>
        <v>4</v>
      </c>
      <c r="U33" s="348">
        <f>COUNTIF(FResults!DF$3:DF$554,$P33)</f>
        <v>5</v>
      </c>
      <c r="V33" s="348">
        <f>COUNTIF(FResults!DG$3:DG$554,$P33)</f>
        <v>4</v>
      </c>
      <c r="W33" s="348">
        <f>COUNTIF(FResults!DH$3:DH$554,$P33)</f>
        <v>4</v>
      </c>
      <c r="X33" s="348">
        <f>COUNTIF(FResults!DI$3:DI$554,$P33)</f>
        <v>9</v>
      </c>
      <c r="Y33" s="348">
        <f t="shared" ref="Y33:Y56" si="27">SUM(S33:X33)</f>
        <v>34</v>
      </c>
      <c r="Z33" s="348">
        <f t="shared" ref="Z33:Z56" si="28">3*(S33+V33)+(T33+W33)+R33</f>
        <v>44</v>
      </c>
      <c r="AA33" s="348">
        <f>M33+S33+V33-E33-H33-U33-X33+G33+J33</f>
        <v>-9</v>
      </c>
      <c r="AB33" s="350">
        <f>Z33+AA33/1000-P33/1000000</f>
        <v>43.990999000000002</v>
      </c>
    </row>
    <row r="34" spans="1:28" x14ac:dyDescent="0.25">
      <c r="A34" s="348">
        <f t="shared" ref="A34:A56" si="29">RANK(N34,$N$33:$N$56,0)</f>
        <v>1</v>
      </c>
      <c r="B34" s="348">
        <v>2</v>
      </c>
      <c r="C34" s="273" t="str">
        <f t="shared" si="22"/>
        <v>Bochum</v>
      </c>
      <c r="D34" s="274">
        <f t="shared" ref="D34:D56" si="30">IF(C34="",-100,0)</f>
        <v>0</v>
      </c>
      <c r="E34" s="348">
        <v>12</v>
      </c>
      <c r="F34" s="348">
        <v>2</v>
      </c>
      <c r="G34" s="348">
        <v>3</v>
      </c>
      <c r="H34" s="348">
        <v>9</v>
      </c>
      <c r="I34" s="348">
        <v>2</v>
      </c>
      <c r="J34" s="348">
        <v>6</v>
      </c>
      <c r="K34" s="348">
        <f t="shared" si="23"/>
        <v>34</v>
      </c>
      <c r="L34" s="348">
        <f t="shared" si="24"/>
        <v>67</v>
      </c>
      <c r="M34" s="348">
        <f t="shared" si="25"/>
        <v>27</v>
      </c>
      <c r="N34" s="350">
        <f t="shared" ref="N34:N56" si="31">L34+M34/1000-B34/1000000</f>
        <v>67.026998000000006</v>
      </c>
      <c r="O34" s="348">
        <f t="shared" ref="O34:O56" si="32">RANK(AB34,$AB$33:$AB$56,0)</f>
        <v>1</v>
      </c>
      <c r="P34" s="351">
        <v>2</v>
      </c>
      <c r="Q34" s="352" t="str">
        <f t="shared" si="26"/>
        <v>Bochum</v>
      </c>
      <c r="R34" s="355">
        <f t="shared" ref="R34:R56" si="33">D34</f>
        <v>0</v>
      </c>
      <c r="S34" s="348">
        <f>COUNTIF(FResults!DD$3:DD$554,$P34)</f>
        <v>12</v>
      </c>
      <c r="T34" s="348">
        <f>COUNTIF(FResults!DE$3:DE$554,$P34)</f>
        <v>2</v>
      </c>
      <c r="U34" s="348">
        <f>COUNTIF(FResults!DF$3:DF$554,$P34)</f>
        <v>3</v>
      </c>
      <c r="V34" s="348">
        <f>COUNTIF(FResults!DG$3:DG$554,$P34)</f>
        <v>9</v>
      </c>
      <c r="W34" s="348">
        <f>COUNTIF(FResults!DH$3:DH$554,$P34)</f>
        <v>2</v>
      </c>
      <c r="X34" s="348">
        <f>COUNTIF(FResults!DI$3:DI$554,$P34)</f>
        <v>6</v>
      </c>
      <c r="Y34" s="348">
        <f t="shared" si="27"/>
        <v>34</v>
      </c>
      <c r="Z34" s="348">
        <f t="shared" si="28"/>
        <v>67</v>
      </c>
      <c r="AA34" s="348">
        <f t="shared" ref="AA34:AA56" si="34">M34+S34+V34-E34-H34-U34-X34+G34+J34</f>
        <v>27</v>
      </c>
      <c r="AB34" s="350">
        <f t="shared" ref="AB34:AB56" si="35">Z34+AA34/1000-P34/1000000</f>
        <v>67.026998000000006</v>
      </c>
    </row>
    <row r="35" spans="1:28" x14ac:dyDescent="0.25">
      <c r="A35" s="348">
        <f t="shared" si="29"/>
        <v>17</v>
      </c>
      <c r="B35" s="348">
        <v>3</v>
      </c>
      <c r="C35" s="273" t="str">
        <f t="shared" si="22"/>
        <v>Eintracht Braunschweig</v>
      </c>
      <c r="D35" s="274">
        <f t="shared" si="30"/>
        <v>0</v>
      </c>
      <c r="E35" s="348">
        <v>6</v>
      </c>
      <c r="F35" s="348">
        <v>4</v>
      </c>
      <c r="G35" s="348">
        <v>7</v>
      </c>
      <c r="H35" s="348">
        <v>1</v>
      </c>
      <c r="I35" s="348">
        <v>6</v>
      </c>
      <c r="J35" s="348">
        <v>10</v>
      </c>
      <c r="K35" s="348">
        <f t="shared" si="23"/>
        <v>34</v>
      </c>
      <c r="L35" s="348">
        <f t="shared" si="24"/>
        <v>31</v>
      </c>
      <c r="M35" s="348">
        <f t="shared" si="25"/>
        <v>-29</v>
      </c>
      <c r="N35" s="350">
        <f t="shared" si="31"/>
        <v>30.970997000000001</v>
      </c>
      <c r="O35" s="348">
        <f t="shared" si="32"/>
        <v>17</v>
      </c>
      <c r="P35" s="351">
        <v>3</v>
      </c>
      <c r="Q35" s="352" t="str">
        <f t="shared" si="26"/>
        <v>Eintracht Braunschweig</v>
      </c>
      <c r="R35" s="355">
        <f t="shared" si="33"/>
        <v>0</v>
      </c>
      <c r="S35" s="348">
        <f>COUNTIF(FResults!DD$3:DD$554,$P35)</f>
        <v>6</v>
      </c>
      <c r="T35" s="348">
        <f>COUNTIF(FResults!DE$3:DE$554,$P35)</f>
        <v>4</v>
      </c>
      <c r="U35" s="348">
        <f>COUNTIF(FResults!DF$3:DF$554,$P35)</f>
        <v>7</v>
      </c>
      <c r="V35" s="348">
        <f>COUNTIF(FResults!DG$3:DG$554,$P35)</f>
        <v>1</v>
      </c>
      <c r="W35" s="348">
        <f>COUNTIF(FResults!DH$3:DH$554,$P35)</f>
        <v>6</v>
      </c>
      <c r="X35" s="348">
        <f>COUNTIF(FResults!DI$3:DI$554,$P35)</f>
        <v>10</v>
      </c>
      <c r="Y35" s="348">
        <f t="shared" si="27"/>
        <v>34</v>
      </c>
      <c r="Z35" s="348">
        <f t="shared" si="28"/>
        <v>31</v>
      </c>
      <c r="AA35" s="348">
        <f t="shared" si="34"/>
        <v>-29</v>
      </c>
      <c r="AB35" s="350">
        <f t="shared" si="35"/>
        <v>30.970997000000001</v>
      </c>
    </row>
    <row r="36" spans="1:28" x14ac:dyDescent="0.25">
      <c r="A36" s="348">
        <f t="shared" si="29"/>
        <v>7</v>
      </c>
      <c r="B36" s="348">
        <v>4</v>
      </c>
      <c r="C36" s="273" t="str">
        <f t="shared" si="22"/>
        <v>Darmstadt 98</v>
      </c>
      <c r="D36" s="274">
        <f t="shared" si="30"/>
        <v>0</v>
      </c>
      <c r="E36" s="348">
        <v>7</v>
      </c>
      <c r="F36" s="348">
        <v>3</v>
      </c>
      <c r="G36" s="348">
        <v>7</v>
      </c>
      <c r="H36" s="348">
        <v>8</v>
      </c>
      <c r="I36" s="348">
        <v>3</v>
      </c>
      <c r="J36" s="348">
        <v>6</v>
      </c>
      <c r="K36" s="348">
        <f t="shared" si="23"/>
        <v>34</v>
      </c>
      <c r="L36" s="348">
        <f t="shared" si="24"/>
        <v>51</v>
      </c>
      <c r="M36" s="348">
        <f t="shared" si="25"/>
        <v>8</v>
      </c>
      <c r="N36" s="350">
        <f t="shared" si="31"/>
        <v>51.007996000000006</v>
      </c>
      <c r="O36" s="348">
        <f t="shared" si="32"/>
        <v>7</v>
      </c>
      <c r="P36" s="351">
        <v>4</v>
      </c>
      <c r="Q36" s="352" t="str">
        <f t="shared" si="26"/>
        <v>Darmstadt 98</v>
      </c>
      <c r="R36" s="355">
        <f t="shared" si="33"/>
        <v>0</v>
      </c>
      <c r="S36" s="348">
        <f>COUNTIF(FResults!DD$3:DD$554,$P36)</f>
        <v>7</v>
      </c>
      <c r="T36" s="348">
        <f>COUNTIF(FResults!DE$3:DE$554,$P36)</f>
        <v>3</v>
      </c>
      <c r="U36" s="348">
        <f>COUNTIF(FResults!DF$3:DF$554,$P36)</f>
        <v>7</v>
      </c>
      <c r="V36" s="348">
        <f>COUNTIF(FResults!DG$3:DG$554,$P36)</f>
        <v>8</v>
      </c>
      <c r="W36" s="348">
        <f>COUNTIF(FResults!DH$3:DH$554,$P36)</f>
        <v>3</v>
      </c>
      <c r="X36" s="348">
        <f>COUNTIF(FResults!DI$3:DI$554,$P36)</f>
        <v>6</v>
      </c>
      <c r="Y36" s="348">
        <f t="shared" si="27"/>
        <v>34</v>
      </c>
      <c r="Z36" s="348">
        <f t="shared" si="28"/>
        <v>51</v>
      </c>
      <c r="AA36" s="348">
        <f t="shared" si="34"/>
        <v>8</v>
      </c>
      <c r="AB36" s="350">
        <f t="shared" si="35"/>
        <v>51.007996000000006</v>
      </c>
    </row>
    <row r="37" spans="1:28" x14ac:dyDescent="0.25">
      <c r="A37" s="348">
        <f t="shared" si="29"/>
        <v>5</v>
      </c>
      <c r="B37" s="348">
        <v>5</v>
      </c>
      <c r="C37" s="273" t="str">
        <f t="shared" si="22"/>
        <v>Fortuna Dusseldorf</v>
      </c>
      <c r="D37" s="274">
        <f t="shared" si="30"/>
        <v>0</v>
      </c>
      <c r="E37" s="348">
        <v>11</v>
      </c>
      <c r="F37" s="348">
        <v>4</v>
      </c>
      <c r="G37" s="348">
        <v>2</v>
      </c>
      <c r="H37" s="348">
        <v>5</v>
      </c>
      <c r="I37" s="348">
        <v>4</v>
      </c>
      <c r="J37" s="348">
        <v>8</v>
      </c>
      <c r="K37" s="348">
        <f t="shared" si="23"/>
        <v>34</v>
      </c>
      <c r="L37" s="348">
        <f t="shared" si="24"/>
        <v>56</v>
      </c>
      <c r="M37" s="348">
        <f t="shared" si="25"/>
        <v>9</v>
      </c>
      <c r="N37" s="350">
        <f t="shared" si="31"/>
        <v>56.008994999999999</v>
      </c>
      <c r="O37" s="348">
        <f t="shared" si="32"/>
        <v>5</v>
      </c>
      <c r="P37" s="351">
        <v>5</v>
      </c>
      <c r="Q37" s="352" t="str">
        <f t="shared" si="26"/>
        <v>Fortuna Dusseldorf</v>
      </c>
      <c r="R37" s="355">
        <f t="shared" si="33"/>
        <v>0</v>
      </c>
      <c r="S37" s="348">
        <f>COUNTIF(FResults!DD$3:DD$554,$P37)</f>
        <v>11</v>
      </c>
      <c r="T37" s="348">
        <f>COUNTIF(FResults!DE$3:DE$554,$P37)</f>
        <v>4</v>
      </c>
      <c r="U37" s="348">
        <f>COUNTIF(FResults!DF$3:DF$554,$P37)</f>
        <v>2</v>
      </c>
      <c r="V37" s="348">
        <f>COUNTIF(FResults!DG$3:DG$554,$P37)</f>
        <v>5</v>
      </c>
      <c r="W37" s="348">
        <f>COUNTIF(FResults!DH$3:DH$554,$P37)</f>
        <v>4</v>
      </c>
      <c r="X37" s="348">
        <f>COUNTIF(FResults!DI$3:DI$554,$P37)</f>
        <v>8</v>
      </c>
      <c r="Y37" s="348">
        <f t="shared" si="27"/>
        <v>34</v>
      </c>
      <c r="Z37" s="348">
        <f t="shared" si="28"/>
        <v>56</v>
      </c>
      <c r="AA37" s="348">
        <f t="shared" si="34"/>
        <v>9</v>
      </c>
      <c r="AB37" s="350">
        <f t="shared" si="35"/>
        <v>56.008994999999999</v>
      </c>
    </row>
    <row r="38" spans="1:28" x14ac:dyDescent="0.25">
      <c r="A38" s="348">
        <f t="shared" si="29"/>
        <v>2</v>
      </c>
      <c r="B38" s="348">
        <v>6</v>
      </c>
      <c r="C38" s="273" t="str">
        <f t="shared" si="22"/>
        <v>Greuther Furth</v>
      </c>
      <c r="D38" s="274">
        <f t="shared" si="30"/>
        <v>0</v>
      </c>
      <c r="E38" s="348">
        <v>9</v>
      </c>
      <c r="F38" s="348">
        <v>4</v>
      </c>
      <c r="G38" s="348">
        <v>4</v>
      </c>
      <c r="H38" s="348">
        <v>9</v>
      </c>
      <c r="I38" s="348">
        <v>6</v>
      </c>
      <c r="J38" s="348">
        <v>2</v>
      </c>
      <c r="K38" s="348">
        <f t="shared" si="23"/>
        <v>34</v>
      </c>
      <c r="L38" s="348">
        <f t="shared" si="24"/>
        <v>64</v>
      </c>
      <c r="M38" s="348">
        <f t="shared" si="25"/>
        <v>26</v>
      </c>
      <c r="N38" s="350">
        <f t="shared" si="31"/>
        <v>64.025993999999997</v>
      </c>
      <c r="O38" s="348">
        <f t="shared" si="32"/>
        <v>2</v>
      </c>
      <c r="P38" s="351">
        <v>6</v>
      </c>
      <c r="Q38" s="352" t="str">
        <f t="shared" si="26"/>
        <v>Greuther Furth</v>
      </c>
      <c r="R38" s="355">
        <f t="shared" si="33"/>
        <v>0</v>
      </c>
      <c r="S38" s="348">
        <f>COUNTIF(FResults!DD$3:DD$554,$P38)</f>
        <v>9</v>
      </c>
      <c r="T38" s="348">
        <f>COUNTIF(FResults!DE$3:DE$554,$P38)</f>
        <v>4</v>
      </c>
      <c r="U38" s="348">
        <f>COUNTIF(FResults!DF$3:DF$554,$P38)</f>
        <v>4</v>
      </c>
      <c r="V38" s="348">
        <f>COUNTIF(FResults!DG$3:DG$554,$P38)</f>
        <v>9</v>
      </c>
      <c r="W38" s="348">
        <f>COUNTIF(FResults!DH$3:DH$554,$P38)</f>
        <v>6</v>
      </c>
      <c r="X38" s="348">
        <f>COUNTIF(FResults!DI$3:DI$554,$P38)</f>
        <v>2</v>
      </c>
      <c r="Y38" s="348">
        <f t="shared" si="27"/>
        <v>34</v>
      </c>
      <c r="Z38" s="348">
        <f t="shared" si="28"/>
        <v>64</v>
      </c>
      <c r="AA38" s="348">
        <f t="shared" si="34"/>
        <v>26</v>
      </c>
      <c r="AB38" s="350">
        <f t="shared" si="35"/>
        <v>64.025993999999997</v>
      </c>
    </row>
    <row r="39" spans="1:28" x14ac:dyDescent="0.25">
      <c r="A39" s="348">
        <f t="shared" si="29"/>
        <v>4</v>
      </c>
      <c r="B39" s="348">
        <v>7</v>
      </c>
      <c r="C39" s="273" t="str">
        <f t="shared" si="22"/>
        <v>Hamburger</v>
      </c>
      <c r="D39" s="274">
        <f t="shared" si="30"/>
        <v>0</v>
      </c>
      <c r="E39" s="348">
        <v>10</v>
      </c>
      <c r="F39" s="348">
        <v>4</v>
      </c>
      <c r="G39" s="348">
        <v>3</v>
      </c>
      <c r="H39" s="348">
        <v>6</v>
      </c>
      <c r="I39" s="348">
        <v>6</v>
      </c>
      <c r="J39" s="348">
        <v>5</v>
      </c>
      <c r="K39" s="348">
        <f t="shared" si="23"/>
        <v>34</v>
      </c>
      <c r="L39" s="348">
        <f t="shared" si="24"/>
        <v>58</v>
      </c>
      <c r="M39" s="348">
        <f t="shared" si="25"/>
        <v>27</v>
      </c>
      <c r="N39" s="350">
        <f t="shared" si="31"/>
        <v>58.026993000000004</v>
      </c>
      <c r="O39" s="348">
        <f t="shared" si="32"/>
        <v>4</v>
      </c>
      <c r="P39" s="351">
        <v>7</v>
      </c>
      <c r="Q39" s="352" t="str">
        <f t="shared" si="26"/>
        <v>Hamburger</v>
      </c>
      <c r="R39" s="355">
        <f t="shared" si="33"/>
        <v>0</v>
      </c>
      <c r="S39" s="348">
        <f>COUNTIF(FResults!DD$3:DD$554,$P39)</f>
        <v>10</v>
      </c>
      <c r="T39" s="348">
        <f>COUNTIF(FResults!DE$3:DE$554,$P39)</f>
        <v>4</v>
      </c>
      <c r="U39" s="348">
        <f>COUNTIF(FResults!DF$3:DF$554,$P39)</f>
        <v>3</v>
      </c>
      <c r="V39" s="348">
        <f>COUNTIF(FResults!DG$3:DG$554,$P39)</f>
        <v>6</v>
      </c>
      <c r="W39" s="348">
        <f>COUNTIF(FResults!DH$3:DH$554,$P39)</f>
        <v>6</v>
      </c>
      <c r="X39" s="348">
        <f>COUNTIF(FResults!DI$3:DI$554,$P39)</f>
        <v>5</v>
      </c>
      <c r="Y39" s="348">
        <f t="shared" si="27"/>
        <v>34</v>
      </c>
      <c r="Z39" s="348">
        <f t="shared" si="28"/>
        <v>58</v>
      </c>
      <c r="AA39" s="348">
        <f t="shared" si="34"/>
        <v>27</v>
      </c>
      <c r="AB39" s="350">
        <f t="shared" si="35"/>
        <v>58.026993000000004</v>
      </c>
    </row>
    <row r="40" spans="1:28" x14ac:dyDescent="0.25">
      <c r="A40" s="348">
        <f t="shared" si="29"/>
        <v>13</v>
      </c>
      <c r="B40" s="348">
        <v>8</v>
      </c>
      <c r="C40" s="273" t="str">
        <f t="shared" si="22"/>
        <v>Hannover 96</v>
      </c>
      <c r="D40" s="274">
        <f t="shared" si="30"/>
        <v>0</v>
      </c>
      <c r="E40" s="348">
        <v>7</v>
      </c>
      <c r="F40" s="348">
        <v>4</v>
      </c>
      <c r="G40" s="348">
        <v>6</v>
      </c>
      <c r="H40" s="348">
        <v>5</v>
      </c>
      <c r="I40" s="348">
        <v>2</v>
      </c>
      <c r="J40" s="348">
        <v>10</v>
      </c>
      <c r="K40" s="348">
        <f t="shared" si="23"/>
        <v>34</v>
      </c>
      <c r="L40" s="348">
        <f t="shared" si="24"/>
        <v>42</v>
      </c>
      <c r="M40" s="348">
        <f t="shared" si="25"/>
        <v>2</v>
      </c>
      <c r="N40" s="350">
        <f t="shared" si="31"/>
        <v>42.001992000000001</v>
      </c>
      <c r="O40" s="348">
        <f t="shared" si="32"/>
        <v>13</v>
      </c>
      <c r="P40" s="351">
        <v>8</v>
      </c>
      <c r="Q40" s="352" t="str">
        <f t="shared" si="26"/>
        <v>Hannover 96</v>
      </c>
      <c r="R40" s="355">
        <f t="shared" si="33"/>
        <v>0</v>
      </c>
      <c r="S40" s="348">
        <f>COUNTIF(FResults!DD$3:DD$554,$P40)</f>
        <v>7</v>
      </c>
      <c r="T40" s="348">
        <f>COUNTIF(FResults!DE$3:DE$554,$P40)</f>
        <v>4</v>
      </c>
      <c r="U40" s="348">
        <f>COUNTIF(FResults!DF$3:DF$554,$P40)</f>
        <v>6</v>
      </c>
      <c r="V40" s="348">
        <f>COUNTIF(FResults!DG$3:DG$554,$P40)</f>
        <v>5</v>
      </c>
      <c r="W40" s="348">
        <f>COUNTIF(FResults!DH$3:DH$554,$P40)</f>
        <v>2</v>
      </c>
      <c r="X40" s="348">
        <f>COUNTIF(FResults!DI$3:DI$554,$P40)</f>
        <v>10</v>
      </c>
      <c r="Y40" s="348">
        <f t="shared" si="27"/>
        <v>34</v>
      </c>
      <c r="Z40" s="348">
        <f t="shared" si="28"/>
        <v>42</v>
      </c>
      <c r="AA40" s="348">
        <f t="shared" si="34"/>
        <v>2</v>
      </c>
      <c r="AB40" s="350">
        <f t="shared" si="35"/>
        <v>42.001992000000001</v>
      </c>
    </row>
    <row r="41" spans="1:28" x14ac:dyDescent="0.25">
      <c r="A41" s="348">
        <f t="shared" si="29"/>
        <v>8</v>
      </c>
      <c r="B41" s="348">
        <v>9</v>
      </c>
      <c r="C41" s="273" t="str">
        <f t="shared" si="22"/>
        <v>Heidenheim</v>
      </c>
      <c r="D41" s="274">
        <f t="shared" si="30"/>
        <v>0</v>
      </c>
      <c r="E41" s="348">
        <v>10</v>
      </c>
      <c r="F41" s="348">
        <v>3</v>
      </c>
      <c r="G41" s="348">
        <v>4</v>
      </c>
      <c r="H41" s="348">
        <v>5</v>
      </c>
      <c r="I41" s="348">
        <v>3</v>
      </c>
      <c r="J41" s="348">
        <v>9</v>
      </c>
      <c r="K41" s="348">
        <f t="shared" si="23"/>
        <v>34</v>
      </c>
      <c r="L41" s="348">
        <f t="shared" si="24"/>
        <v>51</v>
      </c>
      <c r="M41" s="348">
        <f t="shared" si="25"/>
        <v>0</v>
      </c>
      <c r="N41" s="350">
        <f t="shared" si="31"/>
        <v>50.999991000000001</v>
      </c>
      <c r="O41" s="348">
        <f t="shared" si="32"/>
        <v>8</v>
      </c>
      <c r="P41" s="351">
        <v>9</v>
      </c>
      <c r="Q41" s="352" t="str">
        <f t="shared" si="26"/>
        <v>Heidenheim</v>
      </c>
      <c r="R41" s="355">
        <f t="shared" si="33"/>
        <v>0</v>
      </c>
      <c r="S41" s="348">
        <f>COUNTIF(FResults!DD$3:DD$554,$P41)</f>
        <v>10</v>
      </c>
      <c r="T41" s="348">
        <f>COUNTIF(FResults!DE$3:DE$554,$P41)</f>
        <v>3</v>
      </c>
      <c r="U41" s="348">
        <f>COUNTIF(FResults!DF$3:DF$554,$P41)</f>
        <v>4</v>
      </c>
      <c r="V41" s="348">
        <f>COUNTIF(FResults!DG$3:DG$554,$P41)</f>
        <v>5</v>
      </c>
      <c r="W41" s="348">
        <f>COUNTIF(FResults!DH$3:DH$554,$P41)</f>
        <v>3</v>
      </c>
      <c r="X41" s="348">
        <f>COUNTIF(FResults!DI$3:DI$554,$P41)</f>
        <v>9</v>
      </c>
      <c r="Y41" s="348">
        <f t="shared" si="27"/>
        <v>34</v>
      </c>
      <c r="Z41" s="348">
        <f t="shared" si="28"/>
        <v>51</v>
      </c>
      <c r="AA41" s="348">
        <f t="shared" si="34"/>
        <v>0</v>
      </c>
      <c r="AB41" s="350">
        <f t="shared" si="35"/>
        <v>50.999991000000001</v>
      </c>
    </row>
    <row r="42" spans="1:28" x14ac:dyDescent="0.25">
      <c r="A42" s="348">
        <f t="shared" si="29"/>
        <v>6</v>
      </c>
      <c r="B42" s="348">
        <v>10</v>
      </c>
      <c r="C42" s="273" t="str">
        <f t="shared" si="22"/>
        <v>Karlsruher</v>
      </c>
      <c r="D42" s="274">
        <f t="shared" si="30"/>
        <v>0</v>
      </c>
      <c r="E42" s="348">
        <v>5</v>
      </c>
      <c r="F42" s="348">
        <v>6</v>
      </c>
      <c r="G42" s="348">
        <v>6</v>
      </c>
      <c r="H42" s="348">
        <v>9</v>
      </c>
      <c r="I42" s="348">
        <v>4</v>
      </c>
      <c r="J42" s="348">
        <v>4</v>
      </c>
      <c r="K42" s="348">
        <f t="shared" si="23"/>
        <v>34</v>
      </c>
      <c r="L42" s="348">
        <f t="shared" si="24"/>
        <v>52</v>
      </c>
      <c r="M42" s="348">
        <f t="shared" si="25"/>
        <v>7</v>
      </c>
      <c r="N42" s="350">
        <f t="shared" si="31"/>
        <v>52.006989999999995</v>
      </c>
      <c r="O42" s="348">
        <f t="shared" si="32"/>
        <v>6</v>
      </c>
      <c r="P42" s="351">
        <v>10</v>
      </c>
      <c r="Q42" s="352" t="str">
        <f t="shared" si="26"/>
        <v>Karlsruher</v>
      </c>
      <c r="R42" s="355">
        <f t="shared" si="33"/>
        <v>0</v>
      </c>
      <c r="S42" s="348">
        <f>COUNTIF(FResults!DD$3:DD$554,$P42)</f>
        <v>5</v>
      </c>
      <c r="T42" s="348">
        <f>COUNTIF(FResults!DE$3:DE$554,$P42)</f>
        <v>6</v>
      </c>
      <c r="U42" s="348">
        <f>COUNTIF(FResults!DF$3:DF$554,$P42)</f>
        <v>6</v>
      </c>
      <c r="V42" s="348">
        <f>COUNTIF(FResults!DG$3:DG$554,$P42)</f>
        <v>9</v>
      </c>
      <c r="W42" s="348">
        <f>COUNTIF(FResults!DH$3:DH$554,$P42)</f>
        <v>4</v>
      </c>
      <c r="X42" s="348">
        <f>COUNTIF(FResults!DI$3:DI$554,$P42)</f>
        <v>4</v>
      </c>
      <c r="Y42" s="348">
        <f t="shared" si="27"/>
        <v>34</v>
      </c>
      <c r="Z42" s="348">
        <f t="shared" si="28"/>
        <v>52</v>
      </c>
      <c r="AA42" s="348">
        <f t="shared" si="34"/>
        <v>7</v>
      </c>
      <c r="AB42" s="350">
        <f t="shared" si="35"/>
        <v>52.006989999999995</v>
      </c>
    </row>
    <row r="43" spans="1:28" x14ac:dyDescent="0.25">
      <c r="A43" s="348">
        <f t="shared" si="29"/>
        <v>3</v>
      </c>
      <c r="B43" s="348">
        <v>11</v>
      </c>
      <c r="C43" s="273" t="str">
        <f t="shared" si="22"/>
        <v>Holstein Kiel</v>
      </c>
      <c r="D43" s="274">
        <f t="shared" si="30"/>
        <v>0</v>
      </c>
      <c r="E43" s="348">
        <v>11</v>
      </c>
      <c r="F43" s="348">
        <v>2</v>
      </c>
      <c r="G43" s="348">
        <v>4</v>
      </c>
      <c r="H43" s="348">
        <v>7</v>
      </c>
      <c r="I43" s="348">
        <v>6</v>
      </c>
      <c r="J43" s="348">
        <v>4</v>
      </c>
      <c r="K43" s="348">
        <f t="shared" si="23"/>
        <v>34</v>
      </c>
      <c r="L43" s="348">
        <f t="shared" si="24"/>
        <v>62</v>
      </c>
      <c r="M43" s="348">
        <f t="shared" si="25"/>
        <v>22</v>
      </c>
      <c r="N43" s="350">
        <f t="shared" si="31"/>
        <v>62.021988999999998</v>
      </c>
      <c r="O43" s="348">
        <f t="shared" si="32"/>
        <v>3</v>
      </c>
      <c r="P43" s="351">
        <v>11</v>
      </c>
      <c r="Q43" s="352" t="str">
        <f t="shared" si="26"/>
        <v>Holstein Kiel</v>
      </c>
      <c r="R43" s="355">
        <f t="shared" si="33"/>
        <v>0</v>
      </c>
      <c r="S43" s="348">
        <f>COUNTIF(FResults!DD$3:DD$554,$P43)</f>
        <v>11</v>
      </c>
      <c r="T43" s="348">
        <f>COUNTIF(FResults!DE$3:DE$554,$P43)</f>
        <v>2</v>
      </c>
      <c r="U43" s="348">
        <f>COUNTIF(FResults!DF$3:DF$554,$P43)</f>
        <v>4</v>
      </c>
      <c r="V43" s="348">
        <f>COUNTIF(FResults!DG$3:DG$554,$P43)</f>
        <v>7</v>
      </c>
      <c r="W43" s="348">
        <f>COUNTIF(FResults!DH$3:DH$554,$P43)</f>
        <v>6</v>
      </c>
      <c r="X43" s="348">
        <f>COUNTIF(FResults!DI$3:DI$554,$P43)</f>
        <v>4</v>
      </c>
      <c r="Y43" s="348">
        <f t="shared" si="27"/>
        <v>34</v>
      </c>
      <c r="Z43" s="348">
        <f t="shared" si="28"/>
        <v>62</v>
      </c>
      <c r="AA43" s="348">
        <f t="shared" si="34"/>
        <v>22</v>
      </c>
      <c r="AB43" s="350">
        <f t="shared" si="35"/>
        <v>62.021988999999998</v>
      </c>
    </row>
    <row r="44" spans="1:28" x14ac:dyDescent="0.25">
      <c r="A44" s="348">
        <f t="shared" si="29"/>
        <v>11</v>
      </c>
      <c r="B44" s="348">
        <v>12</v>
      </c>
      <c r="C44" s="273" t="str">
        <f t="shared" si="22"/>
        <v>Nurnberg</v>
      </c>
      <c r="D44" s="274">
        <f t="shared" si="30"/>
        <v>0</v>
      </c>
      <c r="E44" s="348">
        <v>5</v>
      </c>
      <c r="F44" s="348">
        <v>7</v>
      </c>
      <c r="G44" s="348">
        <v>5</v>
      </c>
      <c r="H44" s="348">
        <v>6</v>
      </c>
      <c r="I44" s="348">
        <v>4</v>
      </c>
      <c r="J44" s="348">
        <v>7</v>
      </c>
      <c r="K44" s="348">
        <f t="shared" si="23"/>
        <v>34</v>
      </c>
      <c r="L44" s="348">
        <f t="shared" si="24"/>
        <v>44</v>
      </c>
      <c r="M44" s="348">
        <f t="shared" si="25"/>
        <v>-5</v>
      </c>
      <c r="N44" s="350">
        <f t="shared" si="31"/>
        <v>43.994987999999999</v>
      </c>
      <c r="O44" s="348">
        <f t="shared" si="32"/>
        <v>11</v>
      </c>
      <c r="P44" s="351">
        <v>12</v>
      </c>
      <c r="Q44" s="352" t="str">
        <f t="shared" si="26"/>
        <v>Nurnberg</v>
      </c>
      <c r="R44" s="355">
        <f t="shared" si="33"/>
        <v>0</v>
      </c>
      <c r="S44" s="348">
        <f>COUNTIF(FResults!DD$3:DD$554,$P44)</f>
        <v>5</v>
      </c>
      <c r="T44" s="348">
        <f>COUNTIF(FResults!DE$3:DE$554,$P44)</f>
        <v>7</v>
      </c>
      <c r="U44" s="348">
        <f>COUNTIF(FResults!DF$3:DF$554,$P44)</f>
        <v>5</v>
      </c>
      <c r="V44" s="348">
        <f>COUNTIF(FResults!DG$3:DG$554,$P44)</f>
        <v>6</v>
      </c>
      <c r="W44" s="348">
        <f>COUNTIF(FResults!DH$3:DH$554,$P44)</f>
        <v>4</v>
      </c>
      <c r="X44" s="348">
        <f>COUNTIF(FResults!DI$3:DI$554,$P44)</f>
        <v>7</v>
      </c>
      <c r="Y44" s="348">
        <f t="shared" si="27"/>
        <v>34</v>
      </c>
      <c r="Z44" s="348">
        <f t="shared" si="28"/>
        <v>44</v>
      </c>
      <c r="AA44" s="348">
        <f t="shared" si="34"/>
        <v>-5</v>
      </c>
      <c r="AB44" s="350">
        <f t="shared" si="35"/>
        <v>43.994987999999999</v>
      </c>
    </row>
    <row r="45" spans="1:28" x14ac:dyDescent="0.25">
      <c r="A45" s="348">
        <f t="shared" si="29"/>
        <v>16</v>
      </c>
      <c r="B45" s="348">
        <v>13</v>
      </c>
      <c r="C45" s="273" t="str">
        <f t="shared" si="22"/>
        <v>Osnabruck</v>
      </c>
      <c r="D45" s="274">
        <f t="shared" si="30"/>
        <v>0</v>
      </c>
      <c r="E45" s="348">
        <v>3</v>
      </c>
      <c r="F45" s="348">
        <v>1</v>
      </c>
      <c r="G45" s="348">
        <v>13</v>
      </c>
      <c r="H45" s="348">
        <v>6</v>
      </c>
      <c r="I45" s="348">
        <v>5</v>
      </c>
      <c r="J45" s="348">
        <v>6</v>
      </c>
      <c r="K45" s="348">
        <f t="shared" si="23"/>
        <v>34</v>
      </c>
      <c r="L45" s="348">
        <f t="shared" si="24"/>
        <v>33</v>
      </c>
      <c r="M45" s="348">
        <f t="shared" si="25"/>
        <v>-23</v>
      </c>
      <c r="N45" s="350">
        <f t="shared" si="31"/>
        <v>32.976986999999994</v>
      </c>
      <c r="O45" s="348">
        <f t="shared" si="32"/>
        <v>16</v>
      </c>
      <c r="P45" s="351">
        <v>13</v>
      </c>
      <c r="Q45" s="352" t="str">
        <f t="shared" si="26"/>
        <v>Osnabruck</v>
      </c>
      <c r="R45" s="355">
        <f t="shared" si="33"/>
        <v>0</v>
      </c>
      <c r="S45" s="348">
        <f>COUNTIF(FResults!DD$3:DD$554,$P45)</f>
        <v>3</v>
      </c>
      <c r="T45" s="348">
        <f>COUNTIF(FResults!DE$3:DE$554,$P45)</f>
        <v>1</v>
      </c>
      <c r="U45" s="348">
        <f>COUNTIF(FResults!DF$3:DF$554,$P45)</f>
        <v>13</v>
      </c>
      <c r="V45" s="348">
        <f>COUNTIF(FResults!DG$3:DG$554,$P45)</f>
        <v>6</v>
      </c>
      <c r="W45" s="348">
        <f>COUNTIF(FResults!DH$3:DH$554,$P45)</f>
        <v>5</v>
      </c>
      <c r="X45" s="348">
        <f>COUNTIF(FResults!DI$3:DI$554,$P45)</f>
        <v>6</v>
      </c>
      <c r="Y45" s="348">
        <f t="shared" si="27"/>
        <v>34</v>
      </c>
      <c r="Z45" s="348">
        <f t="shared" si="28"/>
        <v>33</v>
      </c>
      <c r="AA45" s="348">
        <f t="shared" si="34"/>
        <v>-23</v>
      </c>
      <c r="AB45" s="350">
        <f t="shared" si="35"/>
        <v>32.976986999999994</v>
      </c>
    </row>
    <row r="46" spans="1:28" x14ac:dyDescent="0.25">
      <c r="A46" s="348">
        <f t="shared" si="29"/>
        <v>9</v>
      </c>
      <c r="B46" s="348">
        <v>14</v>
      </c>
      <c r="C46" s="273" t="str">
        <f t="shared" si="22"/>
        <v>Paderborn 07</v>
      </c>
      <c r="D46" s="274">
        <f t="shared" si="30"/>
        <v>0</v>
      </c>
      <c r="E46" s="348">
        <v>8</v>
      </c>
      <c r="F46" s="348">
        <v>5</v>
      </c>
      <c r="G46" s="348">
        <v>4</v>
      </c>
      <c r="H46" s="348">
        <v>4</v>
      </c>
      <c r="I46" s="348">
        <v>6</v>
      </c>
      <c r="J46" s="348">
        <v>7</v>
      </c>
      <c r="K46" s="348">
        <f t="shared" si="23"/>
        <v>34</v>
      </c>
      <c r="L46" s="348">
        <f t="shared" si="24"/>
        <v>47</v>
      </c>
      <c r="M46" s="348">
        <f t="shared" si="25"/>
        <v>8</v>
      </c>
      <c r="N46" s="350">
        <f t="shared" si="31"/>
        <v>47.007986000000002</v>
      </c>
      <c r="O46" s="348">
        <f t="shared" si="32"/>
        <v>9</v>
      </c>
      <c r="P46" s="351">
        <v>14</v>
      </c>
      <c r="Q46" s="352" t="str">
        <f t="shared" si="26"/>
        <v>Paderborn 07</v>
      </c>
      <c r="R46" s="355">
        <f t="shared" si="33"/>
        <v>0</v>
      </c>
      <c r="S46" s="348">
        <f>COUNTIF(FResults!DD$3:DD$554,$P46)</f>
        <v>8</v>
      </c>
      <c r="T46" s="348">
        <f>COUNTIF(FResults!DE$3:DE$554,$P46)</f>
        <v>5</v>
      </c>
      <c r="U46" s="348">
        <f>COUNTIF(FResults!DF$3:DF$554,$P46)</f>
        <v>4</v>
      </c>
      <c r="V46" s="348">
        <f>COUNTIF(FResults!DG$3:DG$554,$P46)</f>
        <v>4</v>
      </c>
      <c r="W46" s="348">
        <f>COUNTIF(FResults!DH$3:DH$554,$P46)</f>
        <v>6</v>
      </c>
      <c r="X46" s="348">
        <f>COUNTIF(FResults!DI$3:DI$554,$P46)</f>
        <v>7</v>
      </c>
      <c r="Y46" s="348">
        <f t="shared" si="27"/>
        <v>34</v>
      </c>
      <c r="Z46" s="348">
        <f t="shared" si="28"/>
        <v>47</v>
      </c>
      <c r="AA46" s="348">
        <f t="shared" si="34"/>
        <v>8</v>
      </c>
      <c r="AB46" s="350">
        <f t="shared" si="35"/>
        <v>47.007986000000002</v>
      </c>
    </row>
    <row r="47" spans="1:28" x14ac:dyDescent="0.25">
      <c r="A47" s="348">
        <f t="shared" si="29"/>
        <v>14</v>
      </c>
      <c r="B47" s="348">
        <v>15</v>
      </c>
      <c r="C47" s="273" t="str">
        <f t="shared" si="22"/>
        <v>Jahn Regensburg</v>
      </c>
      <c r="D47" s="274">
        <f t="shared" si="30"/>
        <v>0</v>
      </c>
      <c r="E47" s="348">
        <v>6</v>
      </c>
      <c r="F47" s="348">
        <v>6</v>
      </c>
      <c r="G47" s="348">
        <v>5</v>
      </c>
      <c r="H47" s="348">
        <v>3</v>
      </c>
      <c r="I47" s="348">
        <v>5</v>
      </c>
      <c r="J47" s="348">
        <v>9</v>
      </c>
      <c r="K47" s="348">
        <f t="shared" si="23"/>
        <v>34</v>
      </c>
      <c r="L47" s="348">
        <f t="shared" si="24"/>
        <v>38</v>
      </c>
      <c r="M47" s="348">
        <f t="shared" si="25"/>
        <v>-13</v>
      </c>
      <c r="N47" s="350">
        <f t="shared" si="31"/>
        <v>37.986985000000004</v>
      </c>
      <c r="O47" s="348">
        <f t="shared" si="32"/>
        <v>14</v>
      </c>
      <c r="P47" s="351">
        <v>15</v>
      </c>
      <c r="Q47" s="352" t="str">
        <f t="shared" si="26"/>
        <v>Jahn Regensburg</v>
      </c>
      <c r="R47" s="355">
        <f t="shared" si="33"/>
        <v>0</v>
      </c>
      <c r="S47" s="348">
        <f>COUNTIF(FResults!DD$3:DD$554,$P47)</f>
        <v>6</v>
      </c>
      <c r="T47" s="348">
        <f>COUNTIF(FResults!DE$3:DE$554,$P47)</f>
        <v>6</v>
      </c>
      <c r="U47" s="348">
        <f>COUNTIF(FResults!DF$3:DF$554,$P47)</f>
        <v>5</v>
      </c>
      <c r="V47" s="348">
        <f>COUNTIF(FResults!DG$3:DG$554,$P47)</f>
        <v>3</v>
      </c>
      <c r="W47" s="348">
        <f>COUNTIF(FResults!DH$3:DH$554,$P47)</f>
        <v>5</v>
      </c>
      <c r="X47" s="348">
        <f>COUNTIF(FResults!DI$3:DI$554,$P47)</f>
        <v>9</v>
      </c>
      <c r="Y47" s="348">
        <f t="shared" si="27"/>
        <v>34</v>
      </c>
      <c r="Z47" s="348">
        <f t="shared" si="28"/>
        <v>38</v>
      </c>
      <c r="AA47" s="348">
        <f t="shared" si="34"/>
        <v>-13</v>
      </c>
      <c r="AB47" s="350">
        <f t="shared" si="35"/>
        <v>37.986985000000004</v>
      </c>
    </row>
    <row r="48" spans="1:28" x14ac:dyDescent="0.25">
      <c r="A48" s="348">
        <f t="shared" si="29"/>
        <v>15</v>
      </c>
      <c r="B48" s="348">
        <v>16</v>
      </c>
      <c r="C48" s="273" t="str">
        <f t="shared" si="22"/>
        <v>Sandhausen</v>
      </c>
      <c r="D48" s="274">
        <f t="shared" si="30"/>
        <v>0</v>
      </c>
      <c r="E48" s="348">
        <v>9</v>
      </c>
      <c r="F48" s="348">
        <v>4</v>
      </c>
      <c r="G48" s="348">
        <v>4</v>
      </c>
      <c r="H48" s="348">
        <v>1</v>
      </c>
      <c r="I48" s="348">
        <v>0</v>
      </c>
      <c r="J48" s="348">
        <v>16</v>
      </c>
      <c r="K48" s="348">
        <f t="shared" si="23"/>
        <v>34</v>
      </c>
      <c r="L48" s="348">
        <f t="shared" si="24"/>
        <v>34</v>
      </c>
      <c r="M48" s="348">
        <f t="shared" si="25"/>
        <v>-19</v>
      </c>
      <c r="N48" s="350">
        <f t="shared" si="31"/>
        <v>33.980983999999999</v>
      </c>
      <c r="O48" s="348">
        <f t="shared" si="32"/>
        <v>15</v>
      </c>
      <c r="P48" s="351">
        <v>16</v>
      </c>
      <c r="Q48" s="352" t="str">
        <f t="shared" si="26"/>
        <v>Sandhausen</v>
      </c>
      <c r="R48" s="355">
        <f t="shared" si="33"/>
        <v>0</v>
      </c>
      <c r="S48" s="348">
        <f>COUNTIF(FResults!DD$3:DD$554,$P48)</f>
        <v>9</v>
      </c>
      <c r="T48" s="348">
        <f>COUNTIF(FResults!DE$3:DE$554,$P48)</f>
        <v>4</v>
      </c>
      <c r="U48" s="348">
        <f>COUNTIF(FResults!DF$3:DF$554,$P48)</f>
        <v>4</v>
      </c>
      <c r="V48" s="348">
        <f>COUNTIF(FResults!DG$3:DG$554,$P48)</f>
        <v>1</v>
      </c>
      <c r="W48" s="348">
        <f>COUNTIF(FResults!DH$3:DH$554,$P48)</f>
        <v>0</v>
      </c>
      <c r="X48" s="348">
        <f>COUNTIF(FResults!DI$3:DI$554,$P48)</f>
        <v>16</v>
      </c>
      <c r="Y48" s="348">
        <f t="shared" si="27"/>
        <v>34</v>
      </c>
      <c r="Z48" s="348">
        <f t="shared" si="28"/>
        <v>34</v>
      </c>
      <c r="AA48" s="348">
        <f t="shared" si="34"/>
        <v>-19</v>
      </c>
      <c r="AB48" s="350">
        <f t="shared" si="35"/>
        <v>33.980983999999999</v>
      </c>
    </row>
    <row r="49" spans="1:28" x14ac:dyDescent="0.25">
      <c r="A49" s="348">
        <f t="shared" si="29"/>
        <v>10</v>
      </c>
      <c r="B49" s="348">
        <v>17</v>
      </c>
      <c r="C49" s="273" t="str">
        <f t="shared" si="22"/>
        <v>St Pauli</v>
      </c>
      <c r="D49" s="274">
        <f t="shared" si="30"/>
        <v>0</v>
      </c>
      <c r="E49" s="348">
        <v>8</v>
      </c>
      <c r="F49" s="348">
        <v>3</v>
      </c>
      <c r="G49" s="348">
        <v>6</v>
      </c>
      <c r="H49" s="348">
        <v>5</v>
      </c>
      <c r="I49" s="348">
        <v>5</v>
      </c>
      <c r="J49" s="348">
        <v>7</v>
      </c>
      <c r="K49" s="348">
        <f t="shared" si="23"/>
        <v>34</v>
      </c>
      <c r="L49" s="348">
        <f t="shared" si="24"/>
        <v>47</v>
      </c>
      <c r="M49" s="348">
        <f t="shared" si="25"/>
        <v>-5</v>
      </c>
      <c r="N49" s="350">
        <f t="shared" si="31"/>
        <v>46.994982999999998</v>
      </c>
      <c r="O49" s="348">
        <f t="shared" si="32"/>
        <v>10</v>
      </c>
      <c r="P49" s="351">
        <v>17</v>
      </c>
      <c r="Q49" s="352" t="str">
        <f t="shared" si="26"/>
        <v>St Pauli</v>
      </c>
      <c r="R49" s="355">
        <f t="shared" si="33"/>
        <v>0</v>
      </c>
      <c r="S49" s="348">
        <f>COUNTIF(FResults!DD$3:DD$554,$P49)</f>
        <v>8</v>
      </c>
      <c r="T49" s="348">
        <f>COUNTIF(FResults!DE$3:DE$554,$P49)</f>
        <v>3</v>
      </c>
      <c r="U49" s="348">
        <f>COUNTIF(FResults!DF$3:DF$554,$P49)</f>
        <v>6</v>
      </c>
      <c r="V49" s="348">
        <f>COUNTIF(FResults!DG$3:DG$554,$P49)</f>
        <v>5</v>
      </c>
      <c r="W49" s="348">
        <f>COUNTIF(FResults!DH$3:DH$554,$P49)</f>
        <v>5</v>
      </c>
      <c r="X49" s="348">
        <f>COUNTIF(FResults!DI$3:DI$554,$P49)</f>
        <v>7</v>
      </c>
      <c r="Y49" s="348">
        <f t="shared" si="27"/>
        <v>34</v>
      </c>
      <c r="Z49" s="348">
        <f t="shared" si="28"/>
        <v>47</v>
      </c>
      <c r="AA49" s="348">
        <f t="shared" si="34"/>
        <v>-5</v>
      </c>
      <c r="AB49" s="350">
        <f t="shared" si="35"/>
        <v>46.994982999999998</v>
      </c>
    </row>
    <row r="50" spans="1:28" x14ac:dyDescent="0.25">
      <c r="A50" s="348">
        <f t="shared" si="29"/>
        <v>18</v>
      </c>
      <c r="B50" s="348">
        <v>18</v>
      </c>
      <c r="C50" s="273" t="str">
        <f t="shared" si="22"/>
        <v>Wurzburger Kickers</v>
      </c>
      <c r="D50" s="274">
        <f t="shared" si="30"/>
        <v>0</v>
      </c>
      <c r="E50" s="348">
        <v>3</v>
      </c>
      <c r="F50" s="348">
        <v>6</v>
      </c>
      <c r="G50" s="348">
        <v>8</v>
      </c>
      <c r="H50" s="348">
        <v>3</v>
      </c>
      <c r="I50" s="348">
        <v>1</v>
      </c>
      <c r="J50" s="348">
        <v>13</v>
      </c>
      <c r="K50" s="348">
        <f t="shared" si="23"/>
        <v>34</v>
      </c>
      <c r="L50" s="348">
        <f t="shared" si="24"/>
        <v>25</v>
      </c>
      <c r="M50" s="348">
        <f t="shared" si="25"/>
        <v>-33</v>
      </c>
      <c r="N50" s="350">
        <f t="shared" si="31"/>
        <v>24.966981999999998</v>
      </c>
      <c r="O50" s="348">
        <f t="shared" si="32"/>
        <v>18</v>
      </c>
      <c r="P50" s="351">
        <v>18</v>
      </c>
      <c r="Q50" s="352" t="str">
        <f t="shared" si="26"/>
        <v>Wurzburger Kickers</v>
      </c>
      <c r="R50" s="355">
        <f t="shared" si="33"/>
        <v>0</v>
      </c>
      <c r="S50" s="348">
        <f>COUNTIF(FResults!DD$3:DD$554,$P50)</f>
        <v>3</v>
      </c>
      <c r="T50" s="348">
        <f>COUNTIF(FResults!DE$3:DE$554,$P50)</f>
        <v>6</v>
      </c>
      <c r="U50" s="348">
        <f>COUNTIF(FResults!DF$3:DF$554,$P50)</f>
        <v>8</v>
      </c>
      <c r="V50" s="348">
        <f>COUNTIF(FResults!DG$3:DG$554,$P50)</f>
        <v>3</v>
      </c>
      <c r="W50" s="348">
        <f>COUNTIF(FResults!DH$3:DH$554,$P50)</f>
        <v>1</v>
      </c>
      <c r="X50" s="348">
        <f>COUNTIF(FResults!DI$3:DI$554,$P50)</f>
        <v>13</v>
      </c>
      <c r="Y50" s="348">
        <f t="shared" si="27"/>
        <v>34</v>
      </c>
      <c r="Z50" s="348">
        <f t="shared" si="28"/>
        <v>25</v>
      </c>
      <c r="AA50" s="348">
        <f t="shared" si="34"/>
        <v>-33</v>
      </c>
      <c r="AB50" s="350">
        <f t="shared" si="35"/>
        <v>24.966981999999998</v>
      </c>
    </row>
    <row r="51" spans="1:28" hidden="1" x14ac:dyDescent="0.25">
      <c r="A51" s="348">
        <f t="shared" si="29"/>
        <v>19</v>
      </c>
      <c r="B51" s="348">
        <v>19</v>
      </c>
      <c r="C51" s="273" t="str">
        <f t="shared" si="22"/>
        <v/>
      </c>
      <c r="D51" s="274">
        <f t="shared" si="30"/>
        <v>-100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f t="shared" si="23"/>
        <v>0</v>
      </c>
      <c r="L51" s="348">
        <f t="shared" si="24"/>
        <v>-100</v>
      </c>
      <c r="M51" s="348">
        <f t="shared" si="25"/>
        <v>0</v>
      </c>
      <c r="N51" s="350">
        <f t="shared" si="31"/>
        <v>-100.00001899999999</v>
      </c>
      <c r="O51" s="348">
        <f t="shared" si="32"/>
        <v>19</v>
      </c>
      <c r="P51" s="351">
        <v>19</v>
      </c>
      <c r="Q51" s="352" t="str">
        <f t="shared" si="26"/>
        <v/>
      </c>
      <c r="R51" s="355">
        <f t="shared" si="33"/>
        <v>-100</v>
      </c>
      <c r="S51" s="348">
        <f>COUNTIF(FResults!DD$3:DD$554,$P51)</f>
        <v>0</v>
      </c>
      <c r="T51" s="348">
        <f>COUNTIF(FResults!DE$3:DE$554,$P51)</f>
        <v>0</v>
      </c>
      <c r="U51" s="348">
        <f>COUNTIF(FResults!DF$3:DF$554,$P51)</f>
        <v>0</v>
      </c>
      <c r="V51" s="348">
        <f>COUNTIF(FResults!DG$3:DG$554,$P51)</f>
        <v>0</v>
      </c>
      <c r="W51" s="348">
        <f>COUNTIF(FResults!DH$3:DH$554,$P51)</f>
        <v>0</v>
      </c>
      <c r="X51" s="348">
        <f>COUNTIF(FResults!DI$3:DI$554,$P51)</f>
        <v>0</v>
      </c>
      <c r="Y51" s="348">
        <f t="shared" si="27"/>
        <v>0</v>
      </c>
      <c r="Z51" s="348">
        <f t="shared" si="28"/>
        <v>-100</v>
      </c>
      <c r="AA51" s="348">
        <f t="shared" si="34"/>
        <v>0</v>
      </c>
      <c r="AB51" s="350">
        <f t="shared" si="35"/>
        <v>-100.00001899999999</v>
      </c>
    </row>
    <row r="52" spans="1:28" hidden="1" x14ac:dyDescent="0.25">
      <c r="A52" s="348">
        <f t="shared" si="29"/>
        <v>20</v>
      </c>
      <c r="B52" s="348">
        <v>20</v>
      </c>
      <c r="C52" s="273" t="str">
        <f t="shared" si="22"/>
        <v/>
      </c>
      <c r="D52" s="274">
        <f t="shared" si="30"/>
        <v>-100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f t="shared" si="23"/>
        <v>0</v>
      </c>
      <c r="L52" s="348">
        <f t="shared" si="24"/>
        <v>-100</v>
      </c>
      <c r="M52" s="348">
        <f t="shared" si="25"/>
        <v>0</v>
      </c>
      <c r="N52" s="350">
        <f t="shared" si="31"/>
        <v>-100.00002000000001</v>
      </c>
      <c r="O52" s="348">
        <f t="shared" si="32"/>
        <v>20</v>
      </c>
      <c r="P52" s="351">
        <v>20</v>
      </c>
      <c r="Q52" s="352" t="str">
        <f t="shared" si="26"/>
        <v/>
      </c>
      <c r="R52" s="355">
        <f t="shared" si="33"/>
        <v>-100</v>
      </c>
      <c r="S52" s="348">
        <f>COUNTIF(FResults!DD$3:DD$554,$P52)</f>
        <v>0</v>
      </c>
      <c r="T52" s="348">
        <f>COUNTIF(FResults!DE$3:DE$554,$P52)</f>
        <v>0</v>
      </c>
      <c r="U52" s="348">
        <f>COUNTIF(FResults!DF$3:DF$554,$P52)</f>
        <v>0</v>
      </c>
      <c r="V52" s="348">
        <f>COUNTIF(FResults!DG$3:DG$554,$P52)</f>
        <v>0</v>
      </c>
      <c r="W52" s="348">
        <f>COUNTIF(FResults!DH$3:DH$554,$P52)</f>
        <v>0</v>
      </c>
      <c r="X52" s="348">
        <f>COUNTIF(FResults!DI$3:DI$554,$P52)</f>
        <v>0</v>
      </c>
      <c r="Y52" s="348">
        <f t="shared" si="27"/>
        <v>0</v>
      </c>
      <c r="Z52" s="348">
        <f t="shared" si="28"/>
        <v>-100</v>
      </c>
      <c r="AA52" s="348">
        <f t="shared" si="34"/>
        <v>0</v>
      </c>
      <c r="AB52" s="350">
        <f t="shared" si="35"/>
        <v>-100.00002000000001</v>
      </c>
    </row>
    <row r="53" spans="1:28" hidden="1" x14ac:dyDescent="0.25">
      <c r="A53" s="348">
        <f t="shared" si="29"/>
        <v>21</v>
      </c>
      <c r="B53" s="348">
        <v>21</v>
      </c>
      <c r="C53" s="273" t="str">
        <f t="shared" si="22"/>
        <v/>
      </c>
      <c r="D53" s="274">
        <f t="shared" si="30"/>
        <v>-100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0</v>
      </c>
      <c r="K53" s="348">
        <f t="shared" si="23"/>
        <v>0</v>
      </c>
      <c r="L53" s="348">
        <f t="shared" si="24"/>
        <v>-100</v>
      </c>
      <c r="M53" s="348">
        <f t="shared" si="25"/>
        <v>0</v>
      </c>
      <c r="N53" s="350">
        <f t="shared" si="31"/>
        <v>-100.000021</v>
      </c>
      <c r="O53" s="348">
        <f t="shared" si="32"/>
        <v>21</v>
      </c>
      <c r="P53" s="351">
        <v>21</v>
      </c>
      <c r="Q53" s="352" t="str">
        <f t="shared" si="26"/>
        <v/>
      </c>
      <c r="R53" s="355">
        <f t="shared" si="33"/>
        <v>-100</v>
      </c>
      <c r="S53" s="348">
        <f>COUNTIF(FResults!DD$3:DD$554,$P53)</f>
        <v>0</v>
      </c>
      <c r="T53" s="348">
        <f>COUNTIF(FResults!DE$3:DE$554,$P53)</f>
        <v>0</v>
      </c>
      <c r="U53" s="348">
        <f>COUNTIF(FResults!DF$3:DF$554,$P53)</f>
        <v>0</v>
      </c>
      <c r="V53" s="348">
        <f>COUNTIF(FResults!DG$3:DG$554,$P53)</f>
        <v>0</v>
      </c>
      <c r="W53" s="348">
        <f>COUNTIF(FResults!DH$3:DH$554,$P53)</f>
        <v>0</v>
      </c>
      <c r="X53" s="348">
        <f>COUNTIF(FResults!DI$3:DI$554,$P53)</f>
        <v>0</v>
      </c>
      <c r="Y53" s="348">
        <f t="shared" si="27"/>
        <v>0</v>
      </c>
      <c r="Z53" s="348">
        <f t="shared" si="28"/>
        <v>-100</v>
      </c>
      <c r="AA53" s="348">
        <f t="shared" si="34"/>
        <v>0</v>
      </c>
      <c r="AB53" s="350">
        <f t="shared" si="35"/>
        <v>-100.000021</v>
      </c>
    </row>
    <row r="54" spans="1:28" hidden="1" x14ac:dyDescent="0.25">
      <c r="A54" s="348">
        <f t="shared" si="29"/>
        <v>22</v>
      </c>
      <c r="B54" s="348">
        <v>22</v>
      </c>
      <c r="C54" s="273" t="str">
        <f t="shared" si="22"/>
        <v/>
      </c>
      <c r="D54" s="274">
        <f t="shared" si="30"/>
        <v>-100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0</v>
      </c>
      <c r="K54" s="348">
        <f t="shared" si="23"/>
        <v>0</v>
      </c>
      <c r="L54" s="348">
        <f t="shared" si="24"/>
        <v>-100</v>
      </c>
      <c r="M54" s="348">
        <f t="shared" si="25"/>
        <v>0</v>
      </c>
      <c r="N54" s="350">
        <f t="shared" si="31"/>
        <v>-100.000022</v>
      </c>
      <c r="O54" s="348">
        <f t="shared" si="32"/>
        <v>22</v>
      </c>
      <c r="P54" s="351">
        <v>22</v>
      </c>
      <c r="Q54" s="352" t="str">
        <f t="shared" si="26"/>
        <v/>
      </c>
      <c r="R54" s="355">
        <f t="shared" si="33"/>
        <v>-100</v>
      </c>
      <c r="S54" s="348">
        <f>COUNTIF(FResults!DD$3:DD$554,$P54)</f>
        <v>0</v>
      </c>
      <c r="T54" s="348">
        <f>COUNTIF(FResults!DE$3:DE$554,$P54)</f>
        <v>0</v>
      </c>
      <c r="U54" s="348">
        <f>COUNTIF(FResults!DF$3:DF$554,$P54)</f>
        <v>0</v>
      </c>
      <c r="V54" s="348">
        <f>COUNTIF(FResults!DG$3:DG$554,$P54)</f>
        <v>0</v>
      </c>
      <c r="W54" s="348">
        <f>COUNTIF(FResults!DH$3:DH$554,$P54)</f>
        <v>0</v>
      </c>
      <c r="X54" s="348">
        <f>COUNTIF(FResults!DI$3:DI$554,$P54)</f>
        <v>0</v>
      </c>
      <c r="Y54" s="348">
        <f t="shared" si="27"/>
        <v>0</v>
      </c>
      <c r="Z54" s="348">
        <f t="shared" si="28"/>
        <v>-100</v>
      </c>
      <c r="AA54" s="348">
        <f t="shared" si="34"/>
        <v>0</v>
      </c>
      <c r="AB54" s="350">
        <f t="shared" si="35"/>
        <v>-100.000022</v>
      </c>
    </row>
    <row r="55" spans="1:28" hidden="1" x14ac:dyDescent="0.25">
      <c r="A55" s="348">
        <f t="shared" si="29"/>
        <v>23</v>
      </c>
      <c r="B55" s="348">
        <v>23</v>
      </c>
      <c r="C55" s="273" t="str">
        <f t="shared" si="22"/>
        <v/>
      </c>
      <c r="D55" s="274">
        <f t="shared" si="30"/>
        <v>-100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f t="shared" si="23"/>
        <v>0</v>
      </c>
      <c r="L55" s="348">
        <f t="shared" si="24"/>
        <v>-100</v>
      </c>
      <c r="M55" s="348">
        <f t="shared" si="25"/>
        <v>0</v>
      </c>
      <c r="N55" s="350">
        <f t="shared" si="31"/>
        <v>-100.000023</v>
      </c>
      <c r="O55" s="348">
        <f t="shared" si="32"/>
        <v>23</v>
      </c>
      <c r="P55" s="351">
        <v>23</v>
      </c>
      <c r="Q55" s="352" t="str">
        <f t="shared" si="26"/>
        <v/>
      </c>
      <c r="R55" s="355">
        <f t="shared" si="33"/>
        <v>-100</v>
      </c>
      <c r="S55" s="348">
        <f>COUNTIF(FResults!DD$3:DD$554,$P55)</f>
        <v>0</v>
      </c>
      <c r="T55" s="348">
        <f>COUNTIF(FResults!DE$3:DE$554,$P55)</f>
        <v>0</v>
      </c>
      <c r="U55" s="348">
        <f>COUNTIF(FResults!DF$3:DF$554,$P55)</f>
        <v>0</v>
      </c>
      <c r="V55" s="348">
        <f>COUNTIF(FResults!DG$3:DG$554,$P55)</f>
        <v>0</v>
      </c>
      <c r="W55" s="348">
        <f>COUNTIF(FResults!DH$3:DH$554,$P55)</f>
        <v>0</v>
      </c>
      <c r="X55" s="348">
        <f>COUNTIF(FResults!DI$3:DI$554,$P55)</f>
        <v>0</v>
      </c>
      <c r="Y55" s="348">
        <f t="shared" si="27"/>
        <v>0</v>
      </c>
      <c r="Z55" s="348">
        <f t="shared" si="28"/>
        <v>-100</v>
      </c>
      <c r="AA55" s="348">
        <f t="shared" si="34"/>
        <v>0</v>
      </c>
      <c r="AB55" s="350">
        <f t="shared" si="35"/>
        <v>-100.000023</v>
      </c>
    </row>
    <row r="56" spans="1:28" hidden="1" x14ac:dyDescent="0.25">
      <c r="A56" s="348">
        <f t="shared" si="29"/>
        <v>24</v>
      </c>
      <c r="B56" s="348">
        <v>24</v>
      </c>
      <c r="C56" s="273" t="str">
        <f t="shared" si="22"/>
        <v/>
      </c>
      <c r="D56" s="274">
        <f t="shared" si="30"/>
        <v>-100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f t="shared" si="23"/>
        <v>0</v>
      </c>
      <c r="L56" s="348">
        <f t="shared" si="24"/>
        <v>-100</v>
      </c>
      <c r="M56" s="348">
        <f t="shared" si="25"/>
        <v>0</v>
      </c>
      <c r="N56" s="350">
        <f t="shared" si="31"/>
        <v>-100.000024</v>
      </c>
      <c r="O56" s="348">
        <f t="shared" si="32"/>
        <v>24</v>
      </c>
      <c r="P56" s="351">
        <v>24</v>
      </c>
      <c r="Q56" s="352" t="str">
        <f t="shared" si="26"/>
        <v/>
      </c>
      <c r="R56" s="355">
        <f t="shared" si="33"/>
        <v>-100</v>
      </c>
      <c r="S56" s="348">
        <f>COUNTIF(FResults!DD$3:DD$554,$P56)</f>
        <v>0</v>
      </c>
      <c r="T56" s="348">
        <f>COUNTIF(FResults!DE$3:DE$554,$P56)</f>
        <v>0</v>
      </c>
      <c r="U56" s="348">
        <f>COUNTIF(FResults!DF$3:DF$554,$P56)</f>
        <v>0</v>
      </c>
      <c r="V56" s="348">
        <f>COUNTIF(FResults!DG$3:DG$554,$P56)</f>
        <v>0</v>
      </c>
      <c r="W56" s="348">
        <f>COUNTIF(FResults!DH$3:DH$554,$P56)</f>
        <v>0</v>
      </c>
      <c r="X56" s="348">
        <f>COUNTIF(FResults!DI$3:DI$554,$P56)</f>
        <v>0</v>
      </c>
      <c r="Y56" s="348">
        <f t="shared" si="27"/>
        <v>0</v>
      </c>
      <c r="Z56" s="348">
        <f t="shared" si="28"/>
        <v>-100</v>
      </c>
      <c r="AA56" s="348">
        <f t="shared" si="34"/>
        <v>0</v>
      </c>
      <c r="AB56" s="350">
        <f t="shared" si="35"/>
        <v>-100.000024</v>
      </c>
    </row>
    <row r="58" spans="1:28" x14ac:dyDescent="0.25">
      <c r="B58" s="275"/>
    </row>
  </sheetData>
  <sheetProtection sheet="1" objects="1" scenarios="1" selectLockedCells="1"/>
  <sortState xmlns:xlrd2="http://schemas.microsoft.com/office/spreadsheetml/2017/richdata2" ref="C4:L26">
    <sortCondition descending="1" ref="L3:L26"/>
    <sortCondition ref="C3:C26"/>
  </sortState>
  <mergeCells count="28">
    <mergeCell ref="Z1:Z2"/>
    <mergeCell ref="O31:O32"/>
    <mergeCell ref="P31:P32"/>
    <mergeCell ref="Q31:Q32"/>
    <mergeCell ref="R31:R32"/>
    <mergeCell ref="Y31:Y32"/>
    <mergeCell ref="Z31:Z32"/>
    <mergeCell ref="P1:P2"/>
    <mergeCell ref="Q1:Q2"/>
    <mergeCell ref="R1:R2"/>
    <mergeCell ref="S1:U1"/>
    <mergeCell ref="V1:X1"/>
    <mergeCell ref="M1:M2"/>
    <mergeCell ref="AA1:AA2"/>
    <mergeCell ref="A31:A32"/>
    <mergeCell ref="D31:D32"/>
    <mergeCell ref="L31:L32"/>
    <mergeCell ref="K31:K32"/>
    <mergeCell ref="B31:B32"/>
    <mergeCell ref="C31:C32"/>
    <mergeCell ref="B1:B2"/>
    <mergeCell ref="C1:C2"/>
    <mergeCell ref="D1:D2"/>
    <mergeCell ref="L1:L2"/>
    <mergeCell ref="E1:G1"/>
    <mergeCell ref="H1:J1"/>
    <mergeCell ref="K1:K2"/>
    <mergeCell ref="Y1:Y2"/>
  </mergeCells>
  <conditionalFormatting sqref="D33">
    <cfRule type="cellIs" dxfId="14" priority="2" operator="equal">
      <formula>-100</formula>
    </cfRule>
  </conditionalFormatting>
  <conditionalFormatting sqref="D34:D56">
    <cfRule type="cellIs" dxfId="13" priority="1" operator="equal">
      <formula>-100</formula>
    </cfRule>
  </conditionalFormatting>
  <pageMargins left="0.51181102362204722" right="0.70866141732283472" top="0.74803149606299213" bottom="0.74803149606299213" header="0.31496062992125984" footer="0.31496062992125984"/>
  <pageSetup paperSize="9" orientation="landscape" r:id="rId1"/>
  <headerFooter>
    <oddHeader>&amp;C&amp;"-,Bold"&amp;16League Table</oddHeader>
    <oddFooter>&amp;L&amp;8Printed &amp;D &amp;T&amp;C&amp;8OddsPredictor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61</vt:i4>
      </vt:variant>
    </vt:vector>
  </HeadingPairs>
  <TitlesOfParts>
    <vt:vector size="81" baseType="lpstr">
      <vt:lpstr>Header</vt:lpstr>
      <vt:lpstr>Teams</vt:lpstr>
      <vt:lpstr>HomeAway</vt:lpstr>
      <vt:lpstr>GoalDifference</vt:lpstr>
      <vt:lpstr>Adjust</vt:lpstr>
      <vt:lpstr>Draw</vt:lpstr>
      <vt:lpstr>DataEntry</vt:lpstr>
      <vt:lpstr>Predictions</vt:lpstr>
      <vt:lpstr>Table</vt:lpstr>
      <vt:lpstr>Chart</vt:lpstr>
      <vt:lpstr>Graph</vt:lpstr>
      <vt:lpstr>Database</vt:lpstr>
      <vt:lpstr>Calculator</vt:lpstr>
      <vt:lpstr>Odds</vt:lpstr>
      <vt:lpstr>Results</vt:lpstr>
      <vt:lpstr>FResults</vt:lpstr>
      <vt:lpstr>FRandom</vt:lpstr>
      <vt:lpstr>Forecast</vt:lpstr>
      <vt:lpstr>Pools</vt:lpstr>
      <vt:lpstr>Distribution</vt:lpstr>
      <vt:lpstr>Adj</vt:lpstr>
      <vt:lpstr>Bonus</vt:lpstr>
      <vt:lpstr>Book</vt:lpstr>
      <vt:lpstr>DataBase</vt:lpstr>
      <vt:lpstr>DCFactor</vt:lpstr>
      <vt:lpstr>DFactor</vt:lpstr>
      <vt:lpstr>Diff</vt:lpstr>
      <vt:lpstr>DNB</vt:lpstr>
      <vt:lpstr>GoalDifference!Drawx</vt:lpstr>
      <vt:lpstr>Drawx</vt:lpstr>
      <vt:lpstr>End</vt:lpstr>
      <vt:lpstr>EndGames</vt:lpstr>
      <vt:lpstr>ExFrom</vt:lpstr>
      <vt:lpstr>ExTo</vt:lpstr>
      <vt:lpstr>FPos</vt:lpstr>
      <vt:lpstr>FTable</vt:lpstr>
      <vt:lpstr>GDiff</vt:lpstr>
      <vt:lpstr>GoalDiff</vt:lpstr>
      <vt:lpstr>GOFB</vt:lpstr>
      <vt:lpstr>GOFF</vt:lpstr>
      <vt:lpstr>HAFactor</vt:lpstr>
      <vt:lpstr>Ind</vt:lpstr>
      <vt:lpstr>KFactor</vt:lpstr>
      <vt:lpstr>Knowledge</vt:lpstr>
      <vt:lpstr>League</vt:lpstr>
      <vt:lpstr>LongAway</vt:lpstr>
      <vt:lpstr>LongHome</vt:lpstr>
      <vt:lpstr>Lookup1</vt:lpstr>
      <vt:lpstr>Lookup2</vt:lpstr>
      <vt:lpstr>Margin</vt:lpstr>
      <vt:lpstr>Number</vt:lpstr>
      <vt:lpstr>Odds</vt:lpstr>
      <vt:lpstr>PoolsPL</vt:lpstr>
      <vt:lpstr>Position</vt:lpstr>
      <vt:lpstr>Forecast!Print_Area</vt:lpstr>
      <vt:lpstr>Predictions!Print_Area</vt:lpstr>
      <vt:lpstr>Table!Print_Area</vt:lpstr>
      <vt:lpstr>Adjust!Print_Titles</vt:lpstr>
      <vt:lpstr>DataEntry!Print_Titles</vt:lpstr>
      <vt:lpstr>Draw!Print_Titles</vt:lpstr>
      <vt:lpstr>GoalDifference!Print_Titles</vt:lpstr>
      <vt:lpstr>HomeAway!Print_Titles</vt:lpstr>
      <vt:lpstr>Pools!Print_Titles</vt:lpstr>
      <vt:lpstr>Predictions!Print_Titles</vt:lpstr>
      <vt:lpstr>Teams!Print_Titles</vt:lpstr>
      <vt:lpstr>Profit</vt:lpstr>
      <vt:lpstr>Ratings</vt:lpstr>
      <vt:lpstr>Reset</vt:lpstr>
      <vt:lpstr>RFactor</vt:lpstr>
      <vt:lpstr>RIndex</vt:lpstr>
      <vt:lpstr>Risk</vt:lpstr>
      <vt:lpstr>Rounds</vt:lpstr>
      <vt:lpstr>Scenario</vt:lpstr>
      <vt:lpstr>Sort</vt:lpstr>
      <vt:lpstr>Stake</vt:lpstr>
      <vt:lpstr>Start</vt:lpstr>
      <vt:lpstr>StartGames</vt:lpstr>
      <vt:lpstr>Table</vt:lpstr>
      <vt:lpstr>Team</vt:lpstr>
      <vt:lpstr>TotalStake</vt:lpstr>
      <vt:lpstr>Wiggle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OddsPredictor</dc:title>
  <dc:creator>David</dc:creator>
  <dc:description>Ver 2020.01 Setup ready for the 2019-20 Season
Ver 2020.02 Minor changes to Distribution graph
Ver 2020.03 Change to level of Pools stake
Ver 2020.04 Pools Draw column in DataEntry Tab
Ver 2020.05 Setup ready for 2020-21 Season</dc:description>
  <cp:lastModifiedBy>David Fryer</cp:lastModifiedBy>
  <cp:lastPrinted>2019-05-16T23:43:45Z</cp:lastPrinted>
  <dcterms:created xsi:type="dcterms:W3CDTF">2016-08-10T08:46:55Z</dcterms:created>
  <dcterms:modified xsi:type="dcterms:W3CDTF">2021-05-24T08:14:10Z</dcterms:modified>
  <cp:contentStatus>Ver 2020.05 in progress</cp:contentStatus>
</cp:coreProperties>
</file>